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etrics" sheetId="2" state="visible" r:id="rId4"/>
    <sheet name="Yearly" sheetId="3" state="visible" r:id="rId5"/>
    <sheet name="Assumptions" sheetId="4" state="visible" r:id="rId6"/>
    <sheet name="Methodology" sheetId="5" state="visible" r:id="rId7"/>
    <sheet name="Trades_TK" sheetId="6" state="visible" r:id="rId8"/>
    <sheet name="Trades_ADC" sheetId="7" state="visible" r:id="rId9"/>
    <sheet name="Trades_Robust" sheetId="8" state="visible" r:id="rId10"/>
  </sheets>
  <definedNames>
    <definedName function="false" hidden="true" localSheetId="6" name="_xlnm._FilterDatabase" vbProcedure="false">Trades_ADC!$A$1:$AM$2184</definedName>
    <definedName function="false" hidden="true" localSheetId="7" name="_xlnm._FilterDatabase" vbProcedure="false">Trades_Robust!$A$1:$AM$1594</definedName>
    <definedName function="false" hidden="true" localSheetId="5" name="_xlnm._FilterDatabase" vbProcedure="false">Trades_TK!$A$1:$AM$2332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<sst xmlns="http://schemas.openxmlformats.org/spreadsheetml/2006/main" count="6656" uniqueCount="279">
  <si>
    <t xml:space="preserve">Strategy Research Report — TK TF vs ADC TF vs Rishi Robust TK TF</t>
  </si>
  <si>
    <t xml:space="preserve">NIFTY, 16-Feb-2009 to 06-Oct-2026, closed trades from TradingView Deep Backtesting logs. Prepared by: Quant Research (Backtesting &amp; Analysis).</t>
  </si>
  <si>
    <t xml:space="preserve">BEFORE COST (GROSS)</t>
  </si>
  <si>
    <t xml:space="preserve">AFTER COST (NET)</t>
  </si>
  <si>
    <t xml:space="preserve">Key metric</t>
  </si>
  <si>
    <t xml:space="preserve">Unit</t>
  </si>
  <si>
    <t xml:space="preserve">TK TF</t>
  </si>
  <si>
    <t xml:space="preserve">ADC TF</t>
  </si>
  <si>
    <t xml:space="preserve">Rishi Robust TK TF</t>
  </si>
  <si>
    <t xml:space="preserve">Better</t>
  </si>
  <si>
    <t xml:space="preserve">Best (net)</t>
  </si>
  <si>
    <t xml:space="preserve">Best: TK</t>
  </si>
  <si>
    <t xml:space="preserve">Best: ADC</t>
  </si>
  <si>
    <t xml:space="preserve">Best: Robust</t>
  </si>
  <si>
    <t xml:space="preserve">SCORECARD (count of key net metrics where the strategy is best)</t>
  </si>
  <si>
    <t xml:space="preserve">of</t>
  </si>
  <si>
    <t xml:space="preserve">KEY FINDINGS (update automatically when assumptions change)</t>
  </si>
  <si>
    <t xml:space="preserve">CAVEATS</t>
  </si>
  <si>
    <t xml:space="preserve">•  Backtest only: fills at the next candle's open on NIFTY spot from TradingView; futures/options basis and real fills will differ.</t>
  </si>
  <si>
    <t xml:space="preserve">•  Earlier skeptical check: Robust's drawdown improvement is statistically robust; its return edge over TK TF is NOT statistically significant.</t>
  </si>
  <si>
    <t xml:space="preserve">•  Points before ~2018 are small because NIFTY was 4,000–10,000; % metrics are level-independent and better for comparing periods.</t>
  </si>
  <si>
    <t xml:space="preserve">•  % figures are returns on contract value (~₹17.8 Cr at 121 lots), not on margin. Income tax is excluded.</t>
  </si>
  <si>
    <t xml:space="preserve">•  STT rates (Budget 2026) and the 65-unit lot size should be confirmed with the broker / latest NSE circular before going live.</t>
  </si>
  <si>
    <t xml:space="preserve">Detailed performance metrics — before cost (Gross) and after cost (Net)</t>
  </si>
  <si>
    <t xml:space="preserve">Metric</t>
  </si>
  <si>
    <t xml:space="preserve">How it is calculated</t>
  </si>
  <si>
    <t xml:space="preserve">ACTIVITY</t>
  </si>
  <si>
    <t xml:space="preserve">Total trades</t>
  </si>
  <si>
    <t xml:space="preserve">count</t>
  </si>
  <si>
    <t xml:space="preserve">Closed trades in the backtester log</t>
  </si>
  <si>
    <t xml:space="preserve">Long trades</t>
  </si>
  <si>
    <t xml:space="preserve">Short trades</t>
  </si>
  <si>
    <t xml:space="preserve">Trades per year</t>
  </si>
  <si>
    <t xml:space="preserve">Lower</t>
  </si>
  <si>
    <t xml:space="preserve">Fewer trades = less cost and slippage</t>
  </si>
  <si>
    <t xml:space="preserve">Trades per week</t>
  </si>
  <si>
    <t xml:space="preserve">POINTS (1 unit of NIFTY, actual points from the logs)</t>
  </si>
  <si>
    <t xml:space="preserve">Total points</t>
  </si>
  <si>
    <t xml:space="preserve">points</t>
  </si>
  <si>
    <t xml:space="preserve">Higher</t>
  </si>
  <si>
    <t xml:space="preserve">Sum of points of all trades</t>
  </si>
  <si>
    <t xml:space="preserve">Average points per year</t>
  </si>
  <si>
    <t xml:space="preserve">Total points / years</t>
  </si>
  <si>
    <t xml:space="preserve">Winning trades</t>
  </si>
  <si>
    <t xml:space="preserve">Trades with points &gt; 0</t>
  </si>
  <si>
    <t xml:space="preserve">Losing trades</t>
  </si>
  <si>
    <t xml:space="preserve">Trades with points &lt;= 0</t>
  </si>
  <si>
    <t xml:space="preserve">Win rate</t>
  </si>
  <si>
    <t xml:space="preserve">%</t>
  </si>
  <si>
    <t xml:space="preserve">Winning trades / total trades</t>
  </si>
  <si>
    <t xml:space="preserve">Gross profit (sum of winners)</t>
  </si>
  <si>
    <t xml:space="preserve">Gross loss (sum of losers)</t>
  </si>
  <si>
    <t xml:space="preserve">Shown as a positive number</t>
  </si>
  <si>
    <t xml:space="preserve">Profit factor</t>
  </si>
  <si>
    <t xml:space="preserve">ratio</t>
  </si>
  <si>
    <t xml:space="preserve">Sum of wins / sum of losses</t>
  </si>
  <si>
    <t xml:space="preserve">Average trade (expectancy)</t>
  </si>
  <si>
    <t xml:space="preserve">Mean points per trade</t>
  </si>
  <si>
    <t xml:space="preserve">Average win</t>
  </si>
  <si>
    <t xml:space="preserve">Average loss</t>
  </si>
  <si>
    <t xml:space="preserve">Negative; closer to zero is better</t>
  </si>
  <si>
    <t xml:space="preserve">Payoff ratio (avg win / avg loss)</t>
  </si>
  <si>
    <t xml:space="preserve">Largest win</t>
  </si>
  <si>
    <t xml:space="preserve">Largest loss</t>
  </si>
  <si>
    <t xml:space="preserve">Std deviation per trade</t>
  </si>
  <si>
    <t xml:space="preserve">Maximum drawdown</t>
  </si>
  <si>
    <t xml:space="preserve">Largest peak-to-trough fall of cumulative points</t>
  </si>
  <si>
    <t xml:space="preserve">Longest drawdown (trades under water)</t>
  </si>
  <si>
    <t xml:space="preserve">trades</t>
  </si>
  <si>
    <t xml:space="preserve">Most consecutive trades below the previous equity peak</t>
  </si>
  <si>
    <t xml:space="preserve">Recovery factor</t>
  </si>
  <si>
    <t xml:space="preserve">Total points / max drawdown</t>
  </si>
  <si>
    <t xml:space="preserve">Max consecutive wins</t>
  </si>
  <si>
    <t xml:space="preserve">Max consecutive losses</t>
  </si>
  <si>
    <t xml:space="preserve">Points from long trades</t>
  </si>
  <si>
    <t xml:space="preserve">Points from short trades</t>
  </si>
  <si>
    <t xml:space="preserve">Total cost (incl. slippage and rolls)</t>
  </si>
  <si>
    <t xml:space="preserve">–</t>
  </si>
  <si>
    <t xml:space="preserve">Cost per trade x trades + monthly rolls</t>
  </si>
  <si>
    <t xml:space="preserve">Cost as % of gross points</t>
  </si>
  <si>
    <t xml:space="preserve">PERCENTAGE (return on contract value = % of NIFTY)</t>
  </si>
  <si>
    <t xml:space="preserve">Total return (simple sum)</t>
  </si>
  <si>
    <t xml:space="preserve">Sum of each trade's % return</t>
  </si>
  <si>
    <t xml:space="preserve">Average annual return (simple)</t>
  </si>
  <si>
    <t xml:space="preserve">Total % / years</t>
  </si>
  <si>
    <t xml:space="preserve">CAGR (profits reinvested)</t>
  </si>
  <si>
    <t xml:space="preserve">Compounded annual growth of equity</t>
  </si>
  <si>
    <t xml:space="preserve">Average trade</t>
  </si>
  <si>
    <t xml:space="preserve">Maximum drawdown (simple)</t>
  </si>
  <si>
    <t xml:space="preserve">Peak-to-trough of the simple cumulative % curve</t>
  </si>
  <si>
    <t xml:space="preserve">Maximum drawdown (compounded)</t>
  </si>
  <si>
    <t xml:space="preserve">Peak-to-trough of compounded equity</t>
  </si>
  <si>
    <t xml:space="preserve">Calmar ratio (CAGR / max DD compounded)</t>
  </si>
  <si>
    <t xml:space="preserve">Return per unit of worst drawdown</t>
  </si>
  <si>
    <t xml:space="preserve">MAR ratio (simple annual return / max DD simple)</t>
  </si>
  <si>
    <t xml:space="preserve">Sharpe ratio (annualised, risk-free 0%)</t>
  </si>
  <si>
    <t xml:space="preserve">Mean / std dev per trade x sqrt(trades per year)</t>
  </si>
  <si>
    <t xml:space="preserve">Sortino ratio (annualised, risk-free 0%)</t>
  </si>
  <si>
    <t xml:space="preserve">Like Sharpe but only losing trades count as risk</t>
  </si>
  <si>
    <t xml:space="preserve">Total % / max drawdown (simple)</t>
  </si>
  <si>
    <t xml:space="preserve">Return from long trades</t>
  </si>
  <si>
    <t xml:space="preserve">Return from short trades</t>
  </si>
  <si>
    <t xml:space="preserve">CONSISTENCY (from the Yearly sheet)</t>
  </si>
  <si>
    <t xml:space="preserve">Profitable years (of 18)</t>
  </si>
  <si>
    <t xml:space="preserve">years</t>
  </si>
  <si>
    <t xml:space="preserve">Losing years</t>
  </si>
  <si>
    <t xml:space="preserve">Best year</t>
  </si>
  <si>
    <t xml:space="preserve">Worst year</t>
  </si>
  <si>
    <t xml:space="preserve">Recent: avg points per year 2023–25</t>
  </si>
  <si>
    <t xml:space="preserve">Closest to today's NIFTY level</t>
  </si>
  <si>
    <t xml:space="preserve">Recent: avg return per year 2023–25</t>
  </si>
  <si>
    <t xml:space="preserve">RUPEES AT 121 LOTS (points x quantity)</t>
  </si>
  <si>
    <t xml:space="preserve">Total P&amp;L</t>
  </si>
  <si>
    <t xml:space="preserve">₹ crore</t>
  </si>
  <si>
    <t xml:space="preserve">Average P&amp;L per year</t>
  </si>
  <si>
    <t xml:space="preserve">₹ lakh</t>
  </si>
  <si>
    <t xml:space="preserve">Recent: average P&amp;L per year 2023–25</t>
  </si>
  <si>
    <t xml:space="preserve">Max drawdown points x quantity</t>
  </si>
  <si>
    <t xml:space="preserve">Average win per trade</t>
  </si>
  <si>
    <t xml:space="preserve">Average loss per trade</t>
  </si>
  <si>
    <t xml:space="preserve">Total cost</t>
  </si>
  <si>
    <t xml:space="preserve">Green = best of the three in that row (within Gross or within Net). Red = worst. 'Better' column says whether higher or lower is better.</t>
  </si>
  <si>
    <t xml:space="preserve">Year-by-year results (points and % of NIFTY). Net = after the selected cost model on 'Assumptions'.</t>
  </si>
  <si>
    <t xml:space="preserve">Gross/Net % = simple sum of each trade's return on contract value. 2009 starts 16-Feb, 2026 ends 06-Oct.</t>
  </si>
  <si>
    <t xml:space="preserve">Year</t>
  </si>
  <si>
    <t xml:space="preserve">Monthly rolls</t>
  </si>
  <si>
    <t xml:space="preserve">Trades</t>
  </si>
  <si>
    <t xml:space="preserve">Roll cost per trade (pts)</t>
  </si>
  <si>
    <t xml:space="preserve">Gross points</t>
  </si>
  <si>
    <t xml:space="preserve">Net points</t>
  </si>
  <si>
    <t xml:space="preserve">Gross %</t>
  </si>
  <si>
    <t xml:space="preserve">Net %</t>
  </si>
  <si>
    <t xml:space="preserve">Cumulative net %</t>
  </si>
  <si>
    <t xml:space="preserve">Net P&amp;L ₹ lakh (121 lots)</t>
  </si>
  <si>
    <t xml:space="preserve">Total</t>
  </si>
  <si>
    <t xml:space="preserve">Avg 2023–25</t>
  </si>
  <si>
    <t xml:space="preserve">Assumptions &amp; cost model (all costs at TODAY's rates)</t>
  </si>
  <si>
    <t xml:space="preserve">Blue = input you can change. Black = formula. Yellow = key lever.</t>
  </si>
  <si>
    <t xml:space="preserve">Instrument used for net cost</t>
  </si>
  <si>
    <t xml:space="preserve">Synthetic</t>
  </si>
  <si>
    <t xml:space="preserve">Synthetic or Futures. Drives every 'Net' figure in the workbook.</t>
  </si>
  <si>
    <t xml:space="preserve">Lots traded</t>
  </si>
  <si>
    <t xml:space="preserve">User's position size</t>
  </si>
  <si>
    <t xml:space="preserve">NIFTY lot size (units)</t>
  </si>
  <si>
    <t xml:space="preserve">NSE lot size from Jan 2026 series (check latest NSE circular)</t>
  </si>
  <si>
    <t xml:space="preserve">Quantity (units)</t>
  </si>
  <si>
    <t xml:space="preserve">Reference NIFTY (today)</t>
  </si>
  <si>
    <t xml:space="preserve">Last fill in the Robust log, 06-Oct-2026 11:15</t>
  </si>
  <si>
    <t xml:space="preserve">Backtest start</t>
  </si>
  <si>
    <t xml:space="preserve">First trade in the logs</t>
  </si>
  <si>
    <t xml:space="preserve">Backtest end</t>
  </si>
  <si>
    <t xml:space="preserve">Closed trades only; the trade open at export (06-Oct-2026) is excluded</t>
  </si>
  <si>
    <t xml:space="preserve">Years in backtest</t>
  </si>
  <si>
    <t xml:space="preserve">Weeks in backtest</t>
  </si>
  <si>
    <t xml:space="preserve">COMMON RATES</t>
  </si>
  <si>
    <t xml:space="preserve">Brokerage per executed order (₹)</t>
  </si>
  <si>
    <t xml:space="preserve">Discount-broker flat fee</t>
  </si>
  <si>
    <t xml:space="preserve">SEBI turnover fee</t>
  </si>
  <si>
    <t xml:space="preserve">₹10 per crore</t>
  </si>
  <si>
    <t xml:space="preserve">GST on brokerage + exchange + SEBI</t>
  </si>
  <si>
    <t xml:space="preserve">Statutory</t>
  </si>
  <si>
    <t xml:space="preserve">Minimum slippage per fill (points)</t>
  </si>
  <si>
    <t xml:space="preserve">Minimum assumed; 121 lots may slip more</t>
  </si>
  <si>
    <t xml:space="preserve">DIRECT FUTURES</t>
  </si>
  <si>
    <t xml:space="preserve">Orders per trade (121 lots split by freeze limit)</t>
  </si>
  <si>
    <t xml:space="preserve">~5 orders per side</t>
  </si>
  <si>
    <t xml:space="preserve">STT futures (sell side)</t>
  </si>
  <si>
    <t xml:space="preserve">Budget 2026 rate, from 1-Apr-2026</t>
  </si>
  <si>
    <t xml:space="preserve">NSE transaction charge, futures</t>
  </si>
  <si>
    <t xml:space="preserve">NSE</t>
  </si>
  <si>
    <t xml:space="preserve">Stamp duty futures (buy side)</t>
  </si>
  <si>
    <t xml:space="preserve">Fills per trade</t>
  </si>
  <si>
    <t xml:space="preserve">1 buy + 1 sell</t>
  </si>
  <si>
    <t xml:space="preserve">Turnover per trade (₹)</t>
  </si>
  <si>
    <t xml:space="preserve">Brokerage (₹)</t>
  </si>
  <si>
    <t xml:space="preserve">STT (₹)</t>
  </si>
  <si>
    <t xml:space="preserve">NSE charge (₹)</t>
  </si>
  <si>
    <t xml:space="preserve">SEBI fee (₹)</t>
  </si>
  <si>
    <t xml:space="preserve">Stamp duty (₹)</t>
  </si>
  <si>
    <t xml:space="preserve">GST (₹)</t>
  </si>
  <si>
    <t xml:space="preserve">Charges per trade (₹)</t>
  </si>
  <si>
    <t xml:space="preserve">Slippage per trade (₹)</t>
  </si>
  <si>
    <t xml:space="preserve">Total cost per trade (₹)</t>
  </si>
  <si>
    <t xml:space="preserve">Total cost per trade (points)</t>
  </si>
  <si>
    <t xml:space="preserve">SYNTHETIC FUTURES (call + put, same strike)</t>
  </si>
  <si>
    <t xml:space="preserve">Premium per option leg (₹)</t>
  </si>
  <si>
    <t xml:space="preserve">Approx. monthly ATM premium at NIFTY ~22,700</t>
  </si>
  <si>
    <t xml:space="preserve">Orders per trade</t>
  </si>
  <si>
    <t xml:space="preserve">2 legs x 2 sides x ~5 orders</t>
  </si>
  <si>
    <t xml:space="preserve">STT options (sold premium)</t>
  </si>
  <si>
    <t xml:space="preserve">NSE transaction charge, options (premium)</t>
  </si>
  <si>
    <t xml:space="preserve">Stamp duty options (bought premium)</t>
  </si>
  <si>
    <t xml:space="preserve">2 legs in + 2 legs out</t>
  </si>
  <si>
    <t xml:space="preserve">Premium turnover per trade (₹)</t>
  </si>
  <si>
    <t xml:space="preserve">SELECTED (used in all Net figures)</t>
  </si>
  <si>
    <t xml:space="preserve">Cost per trade (points)</t>
  </si>
  <si>
    <t xml:space="preserve">Cost per trade (₹)</t>
  </si>
  <si>
    <t xml:space="preserve">Cost per monthly roll (points)</t>
  </si>
  <si>
    <t xml:space="preserve">A roll = closing and reopening the position = one trade's cost</t>
  </si>
  <si>
    <t xml:space="preserve">Cost per trade as % of reference NIFTY</t>
  </si>
  <si>
    <t xml:space="preserve">Used for every 'Net %' figure</t>
  </si>
  <si>
    <t xml:space="preserve">Methodology &amp; definitions</t>
  </si>
  <si>
    <t xml:space="preserve">Strategies</t>
  </si>
  <si>
    <t xml:space="preserve">TK TF Original System, V3 log 9af1d</t>
  </si>
  <si>
    <t xml:space="preserve">ADC TF (30-min checks 09:45-15:15), log a5bba</t>
  </si>
  <si>
    <t xml:space="preserve">Every-candle signals, shorts only below the 30-day trend average, log 5ce71</t>
  </si>
  <si>
    <t xml:space="preserve">Data</t>
  </si>
  <si>
    <t xml:space="preserve">TradingView strategy exports (List of Trades). Columns used: entry time, side, entry price, return % and points per trade. Points = entry price x return %, verified against the next entry price (avg difference 0.3 pt, rounding).</t>
  </si>
  <si>
    <t xml:space="preserve">Trades counted</t>
  </si>
  <si>
    <t xml:space="preserve">Closed trades with entry before 06-Oct-2026. The position still open at export is excluded.</t>
  </si>
  <si>
    <t xml:space="preserve">Gross</t>
  </si>
  <si>
    <t xml:space="preserve">Before any cost: the points and % returns exactly as in the backtester log.</t>
  </si>
  <si>
    <t xml:space="preserve">Gross points − cost per trade (today's cost in points, from Assumptions) − monthly roll cost spread over that year's trades.</t>
  </si>
  <si>
    <t xml:space="preserve">Gross % − (cost points + roll points) / reference NIFTY. This applies today's cost as a % of today's contract value to every trade.</t>
  </si>
  <si>
    <t xml:space="preserve">Roll</t>
  </si>
  <si>
    <t xml:space="preserve">One roll per monthly expiry (11 in 2009, 12 a year 2010–2025, 9 in 2026). Robust is charged every month even when flat (conservative).</t>
  </si>
  <si>
    <t xml:space="preserve">Drawdown (points)</t>
  </si>
  <si>
    <t xml:space="preserve">Largest fall of cumulative points from its previous peak (the starting balance counts as a peak).</t>
  </si>
  <si>
    <t xml:space="preserve">Drawdown (simple %)</t>
  </si>
  <si>
    <t xml:space="preserve">Largest fall of the running sum of % returns from its previous peak.</t>
  </si>
  <si>
    <t xml:space="preserve">Drawdown (compounded %)</t>
  </si>
  <si>
    <t xml:space="preserve">Largest % fall of equity when every trade's % return is reinvested.</t>
  </si>
  <si>
    <t xml:space="preserve">CAGR</t>
  </si>
  <si>
    <t xml:space="preserve">(Final compounded equity)^(1/years) − 1.</t>
  </si>
  <si>
    <t xml:space="preserve">Calmar</t>
  </si>
  <si>
    <t xml:space="preserve">CAGR / maximum compounded drawdown.</t>
  </si>
  <si>
    <t xml:space="preserve">MAR</t>
  </si>
  <si>
    <t xml:space="preserve">Simple average annual return / maximum simple drawdown.</t>
  </si>
  <si>
    <t xml:space="preserve">Sharpe</t>
  </si>
  <si>
    <t xml:space="preserve">Mean % per trade / standard deviation per trade x sqrt(trades per year); risk-free rate 0%.</t>
  </si>
  <si>
    <t xml:space="preserve">Sortino</t>
  </si>
  <si>
    <t xml:space="preserve">Mean % per trade / downside deviation (losing trades only) x sqrt(trades per year).</t>
  </si>
  <si>
    <t xml:space="preserve">Sum of winning trades / sum of losing trades.</t>
  </si>
  <si>
    <t xml:space="preserve">Payoff ratio</t>
  </si>
  <si>
    <t xml:space="preserve">Average win / |average loss|.</t>
  </si>
  <si>
    <t xml:space="preserve">Total profit / maximum drawdown.</t>
  </si>
  <si>
    <t xml:space="preserve">Win / loss</t>
  </si>
  <si>
    <t xml:space="preserve">A trade with points (or net points) &gt; 0 is a win; ≤ 0 is a loss.</t>
  </si>
  <si>
    <t xml:space="preserve">Conditional formatting</t>
  </si>
  <si>
    <t xml:space="preserve">Metrics &amp; Summary: green = best of three, red = worst (direction set by the 'Better' column). Yearly: red–white–green colour scales, trade-count data bars. Trade sheets: green/red P&amp;L, red data bars on drawdowns.</t>
  </si>
  <si>
    <t xml:space="preserve">Cost sources</t>
  </si>
  <si>
    <t xml:space="preserve">STT 0.05% futures / 0.15% options from 1-Apr-2026 (Union Budget 2026); NSE charges 0.00173% futures / 0.03503% options premium; SEBI ₹10/crore; stamp 0.002% futures / 0.003% options buy side; GST 18%. Verify with your broker.</t>
  </si>
  <si>
    <t xml:space="preserve">Trade #</t>
  </si>
  <si>
    <t xml:space="preserve">Entry date/time</t>
  </si>
  <si>
    <t xml:space="preserve">Side</t>
  </si>
  <si>
    <t xml:space="preserve">Entry price</t>
  </si>
  <si>
    <t xml:space="preserve">Gross return %</t>
  </si>
  <si>
    <t xml:space="preserve">Exit price</t>
  </si>
  <si>
    <t xml:space="preserve">Cost (pts)</t>
  </si>
  <si>
    <t xml:space="preserve">Roll (pts)</t>
  </si>
  <si>
    <t xml:space="preserve">Cost %</t>
  </si>
  <si>
    <t xml:space="preserve">Net return %</t>
  </si>
  <si>
    <t xml:space="preserve">Gross P&amp;L ₹ (121 lots)</t>
  </si>
  <si>
    <t xml:space="preserve">Net P&amp;L ₹ (121 lots)</t>
  </si>
  <si>
    <t xml:space="preserve">Cum gross pts</t>
  </si>
  <si>
    <t xml:space="preserve">Peak gross pts</t>
  </si>
  <si>
    <t xml:space="preserve">DD gross pts</t>
  </si>
  <si>
    <t xml:space="preserve">Cum net pts</t>
  </si>
  <si>
    <t xml:space="preserve">Peak net pts</t>
  </si>
  <si>
    <t xml:space="preserve">DD net pts</t>
  </si>
  <si>
    <t xml:space="preserve">Cum gross % (simple)</t>
  </si>
  <si>
    <t xml:space="preserve">Peak</t>
  </si>
  <si>
    <t xml:space="preserve">DD gross % (simple)</t>
  </si>
  <si>
    <t xml:space="preserve">Cum net % (simple)</t>
  </si>
  <si>
    <t xml:space="preserve">DD net % (simple)</t>
  </si>
  <si>
    <t xml:space="preserve">Equity gross (compounded)</t>
  </si>
  <si>
    <t xml:space="preserve">DD gross % (comp.)</t>
  </si>
  <si>
    <t xml:space="preserve">Equity net (compounded)</t>
  </si>
  <si>
    <t xml:space="preserve">DD net % (comp.)</t>
  </si>
  <si>
    <t xml:space="preserve">Underwater gross (trades)</t>
  </si>
  <si>
    <t xml:space="preserve">Underwater net (trades)</t>
  </si>
  <si>
    <t xml:space="preserve">Win streak gross</t>
  </si>
  <si>
    <t xml:space="preserve">Loss streak gross</t>
  </si>
  <si>
    <t xml:space="preserve">Win streak net</t>
  </si>
  <si>
    <t xml:space="preserve">Loss streak net</t>
  </si>
  <si>
    <t xml:space="preserve">Source</t>
  </si>
  <si>
    <t xml:space="preserve">Short</t>
  </si>
  <si>
    <t xml:space="preserve">Long</t>
  </si>
  <si>
    <t xml:space="preserve">Blue columns A-G are copied from the TradingView backtester export; everything else is a formula.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</si>
</sst>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"/>
    <numFmt numFmtId="166" formatCode="\✓;;&quot;&quot;"/>
    <numFmt numFmtId="167" formatCode="0.0"/>
    <numFmt numFmtId="168" formatCode="#,##0.00;[RED]\-#,##0.00"/>
    <numFmt numFmtId="169" formatCode="0.0%"/>
    <numFmt numFmtId="170" formatCode="0.00"/>
    <numFmt numFmtId="171" formatCode="0.00%;[RED]\-0.00%"/>
    <numFmt numFmtId="172" formatCode="#,##0.00"/>
    <numFmt numFmtId="173" formatCode="0"/>
    <numFmt numFmtId="174" formatCode="0.000%;[RED]\-0.000%"/>
    <numFmt numFmtId="175" formatCode="0.000%"/>
    <numFmt numFmtId="176" formatCode="0%"/>
    <numFmt numFmtId="177" formatCode="dd\-mmm\-yyyy\ hh:mm"/>
    <numFmt numFmtId="178" formatCode="dd\-mmm\-yyyy"/>
    <numFmt numFmtId="179" formatCode="0.0000%"/>
    <numFmt numFmtId="180" formatCode="0.00000%"/>
    <numFmt numFmtId="181" formatCode="0.00%"/>
    <numFmt numFmtId="182" formatCode="#,##0;[RED]\-#,##0"/>
    <numFmt numFmtId="183" formatCode="0.00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5597"/>
        <bgColor rgb="FF1F3864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EDEDED"/>
        <bgColor rgb="FFEAF5E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AF5EA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006100"/>
      </font>
      <fill>
        <patternFill>
          <bgColor rgb="FFEAF5EA"/>
        </patternFill>
      </fill>
    </dxf>
    <dxf>
      <font>
        <color rgb="FF9C0006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EAF5EA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DECEC"/>
      <rgbColor rgb="FF99CCFF"/>
      <rgbColor rgb="FFFF99CC"/>
      <rgbColor rgb="FFCC99FF"/>
      <rgbColor rgb="FFFFC7CE"/>
      <rgbColor rgb="FF4A7EBB"/>
      <rgbColor rgb="FF33CCCC"/>
      <rgbColor rgb="FF98B855"/>
      <rgbColor rgb="FFFFCC00"/>
      <rgbColor rgb="FFFF9900"/>
      <rgbColor rgb="FFFF6600"/>
      <rgbColor rgb="FF595959"/>
      <rgbColor rgb="FF9BBB59"/>
      <rgbColor rgb="FF1F3864"/>
      <rgbColor rgb="FF4F81BD"/>
      <rgbColor rgb="FF003300"/>
      <rgbColor rgb="FF333300"/>
      <rgbColor rgb="FF993300"/>
      <rgbColor rgb="FFC0504D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net return % (simple sum)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"TK TF"</c:f>
              <c:strCache>
                <c:ptCount val="1"/>
                <c:pt idx="0">
                  <c:v>TK TF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Yearly!$I$5:$I$22</c:f>
              <c:numCache>
                <c:formatCode>0.00%;[RED]\-0.00%</c:formatCode>
                <c:ptCount val="18"/>
                <c:pt idx="0">
                  <c:v>0.679013004070239</c:v>
                </c:pt>
                <c:pt idx="1">
                  <c:v>0.770481051545805</c:v>
                </c:pt>
                <c:pt idx="2">
                  <c:v>1.09746504781739</c:v>
                </c:pt>
                <c:pt idx="3">
                  <c:v>1.23993890234593</c:v>
                </c:pt>
                <c:pt idx="4">
                  <c:v>1.50571131197777</c:v>
                </c:pt>
                <c:pt idx="5">
                  <c:v>1.71580111530233</c:v>
                </c:pt>
                <c:pt idx="6">
                  <c:v>1.92569091862688</c:v>
                </c:pt>
                <c:pt idx="7">
                  <c:v>2.09851839913025</c:v>
                </c:pt>
                <c:pt idx="8">
                  <c:v>2.13922848594091</c:v>
                </c:pt>
                <c:pt idx="9">
                  <c:v>2.44920089557275</c:v>
                </c:pt>
                <c:pt idx="10">
                  <c:v>2.49016749815162</c:v>
                </c:pt>
                <c:pt idx="11">
                  <c:v>3.15763846288677</c:v>
                </c:pt>
                <c:pt idx="12">
                  <c:v>3.34533115600471</c:v>
                </c:pt>
                <c:pt idx="13">
                  <c:v>3.43739775858359</c:v>
                </c:pt>
                <c:pt idx="14">
                  <c:v>3.60548175485517</c:v>
                </c:pt>
                <c:pt idx="15">
                  <c:v>3.73176286133337</c:v>
                </c:pt>
                <c:pt idx="16">
                  <c:v>3.82529178673343</c:v>
                </c:pt>
                <c:pt idx="17">
                  <c:v>3.82166130657189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"ADC TF"</c:f>
              <c:strCache>
                <c:ptCount val="1"/>
                <c:pt idx="0">
                  <c:v>ADC TF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Yearly!$Q$5:$Q$22</c:f>
              <c:numCache>
                <c:formatCode>0.00%;[RED]\-0.00%</c:formatCode>
                <c:ptCount val="18"/>
                <c:pt idx="0">
                  <c:v>0.656457933198714</c:v>
                </c:pt>
                <c:pt idx="1">
                  <c:v>0.780260768059706</c:v>
                </c:pt>
                <c:pt idx="2">
                  <c:v>1.15917955171672</c:v>
                </c:pt>
                <c:pt idx="3">
                  <c:v>1.25233312275915</c:v>
                </c:pt>
                <c:pt idx="4">
                  <c:v>1.50309539064795</c:v>
                </c:pt>
                <c:pt idx="5">
                  <c:v>1.70555765853674</c:v>
                </c:pt>
                <c:pt idx="6">
                  <c:v>1.92086485555401</c:v>
                </c:pt>
                <c:pt idx="7">
                  <c:v>2.07248219431433</c:v>
                </c:pt>
                <c:pt idx="8">
                  <c:v>2.08212706851041</c:v>
                </c:pt>
                <c:pt idx="9">
                  <c:v>2.36021687183497</c:v>
                </c:pt>
                <c:pt idx="10">
                  <c:v>2.40402840354231</c:v>
                </c:pt>
                <c:pt idx="11">
                  <c:v>3.04534429740594</c:v>
                </c:pt>
                <c:pt idx="12">
                  <c:v>3.22507177790931</c:v>
                </c:pt>
                <c:pt idx="13">
                  <c:v>3.32702823874513</c:v>
                </c:pt>
                <c:pt idx="14">
                  <c:v>3.4814745578379</c:v>
                </c:pt>
                <c:pt idx="15">
                  <c:v>3.64681798713729</c:v>
                </c:pt>
                <c:pt idx="16">
                  <c:v>3.78866430623007</c:v>
                </c:pt>
                <c:pt idx="17">
                  <c:v>3.81242368432547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"Rishi Robust TK TF"</c:f>
              <c:strCache>
                <c:ptCount val="1"/>
                <c:pt idx="0">
                  <c:v>Rishi Robust TK TF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Yearly!$Y$5:$Y$22</c:f>
              <c:numCache>
                <c:formatCode>0.00%;[RED]\-0.00%</c:formatCode>
                <c:ptCount val="18"/>
                <c:pt idx="0">
                  <c:v>0.708708669380159</c:v>
                </c:pt>
                <c:pt idx="1">
                  <c:v>0.823452098679547</c:v>
                </c:pt>
                <c:pt idx="2">
                  <c:v>0.985867992543172</c:v>
                </c:pt>
                <c:pt idx="3">
                  <c:v>1.19153606748494</c:v>
                </c:pt>
                <c:pt idx="4">
                  <c:v>1.39574907155517</c:v>
                </c:pt>
                <c:pt idx="5">
                  <c:v>1.59606932757508</c:v>
                </c:pt>
                <c:pt idx="6">
                  <c:v>1.75337363479896</c:v>
                </c:pt>
                <c:pt idx="7">
                  <c:v>1.90634170974072</c:v>
                </c:pt>
                <c:pt idx="8">
                  <c:v>2.00901703663215</c:v>
                </c:pt>
                <c:pt idx="9">
                  <c:v>2.29967496983086</c:v>
                </c:pt>
                <c:pt idx="10">
                  <c:v>2.36412565107991</c:v>
                </c:pt>
                <c:pt idx="11">
                  <c:v>3.10236330079253</c:v>
                </c:pt>
                <c:pt idx="12">
                  <c:v>3.30672267888794</c:v>
                </c:pt>
                <c:pt idx="13">
                  <c:v>3.35729364362309</c:v>
                </c:pt>
                <c:pt idx="14">
                  <c:v>3.56062693117942</c:v>
                </c:pt>
                <c:pt idx="15">
                  <c:v>3.66122109666026</c:v>
                </c:pt>
                <c:pt idx="16">
                  <c:v>3.77074424247355</c:v>
                </c:pt>
                <c:pt idx="17">
                  <c:v>3.79450073077557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653805"/>
        <c:axId val="788399"/>
      </c:lineChart>
      <c:catAx>
        <c:axId val="606538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399"/>
        <c:crosses val="autoZero"/>
        <c:auto val="1"/>
        <c:lblAlgn val="ctr"/>
        <c:lblOffset val="100"/>
        <c:noMultiLvlLbl val="0"/>
      </c:catAx>
      <c:valAx>
        <c:axId val="7883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net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538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points per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"TK TF"</c:f>
              <c:strCache>
                <c:ptCount val="1"/>
                <c:pt idx="0">
                  <c:v>TK TF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Yearly!$F$5:$F$22</c:f>
              <c:numCache>
                <c:formatCode>#,##0.00;[RED]\-#,##0.00</c:formatCode>
                <c:ptCount val="18"/>
                <c:pt idx="0">
                  <c:v>2235.26289365874</c:v>
                </c:pt>
                <c:pt idx="1">
                  <c:v>-178.374239704005</c:v>
                </c:pt>
                <c:pt idx="2">
                  <c:v>1133.88998724348</c:v>
                </c:pt>
                <c:pt idx="3">
                  <c:v>78.4538181599493</c:v>
                </c:pt>
                <c:pt idx="4">
                  <c:v>967.769079420089</c:v>
                </c:pt>
                <c:pt idx="5">
                  <c:v>996.567685107438</c:v>
                </c:pt>
                <c:pt idx="6">
                  <c:v>1273.82448010744</c:v>
                </c:pt>
                <c:pt idx="7">
                  <c:v>760.091988961857</c:v>
                </c:pt>
                <c:pt idx="8">
                  <c:v>-10.6660017254928</c:v>
                </c:pt>
                <c:pt idx="9">
                  <c:v>2945.09884442009</c:v>
                </c:pt>
                <c:pt idx="10">
                  <c:v>61.877551556135</c:v>
                </c:pt>
                <c:pt idx="11">
                  <c:v>7223.42750068023</c:v>
                </c:pt>
                <c:pt idx="12">
                  <c:v>2714.75214258716</c:v>
                </c:pt>
                <c:pt idx="13">
                  <c:v>1290.34083655614</c:v>
                </c:pt>
                <c:pt idx="14">
                  <c:v>3043.04603724348</c:v>
                </c:pt>
                <c:pt idx="15">
                  <c:v>3231.20096476376</c:v>
                </c:pt>
                <c:pt idx="16">
                  <c:v>2161.84339770172</c:v>
                </c:pt>
                <c:pt idx="17">
                  <c:v>-7.36650805963158</c:v>
                </c:pt>
              </c:numCache>
            </c:numRef>
          </c:val>
        </c:ser>
        <c:ser>
          <c:idx val="1"/>
          <c:order val="1"/>
          <c:tx>
            <c:strRef>
              <c:f>"ADC TF"</c:f>
              <c:strCache>
                <c:ptCount val="1"/>
                <c:pt idx="0">
                  <c:v>ADC TF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Yearly!$N$5:$N$22</c:f>
              <c:numCache>
                <c:formatCode>#,##0.00;[RED]\-#,##0.00</c:formatCode>
                <c:ptCount val="18"/>
                <c:pt idx="0">
                  <c:v>2103.66614911697</c:v>
                </c:pt>
                <c:pt idx="1">
                  <c:v>34.9303216706932</c:v>
                </c:pt>
                <c:pt idx="2">
                  <c:v>1461.69496361818</c:v>
                </c:pt>
                <c:pt idx="3">
                  <c:v>-109.10861000712</c:v>
                </c:pt>
                <c:pt idx="4">
                  <c:v>912.050010336555</c:v>
                </c:pt>
                <c:pt idx="5">
                  <c:v>934.019585336554</c:v>
                </c:pt>
                <c:pt idx="6">
                  <c:v>1333.64008579479</c:v>
                </c:pt>
                <c:pt idx="7">
                  <c:v>623.536714878322</c:v>
                </c:pt>
                <c:pt idx="8">
                  <c:v>-271.330590350795</c:v>
                </c:pt>
                <c:pt idx="9">
                  <c:v>2608.74560510744</c:v>
                </c:pt>
                <c:pt idx="10">
                  <c:v>95.2699670143673</c:v>
                </c:pt>
                <c:pt idx="11">
                  <c:v>6964.08048113846</c:v>
                </c:pt>
                <c:pt idx="12">
                  <c:v>2716.58923896186</c:v>
                </c:pt>
                <c:pt idx="13">
                  <c:v>1487.1092824726</c:v>
                </c:pt>
                <c:pt idx="14">
                  <c:v>2788.38930838907</c:v>
                </c:pt>
                <c:pt idx="15">
                  <c:v>4157.41205590935</c:v>
                </c:pt>
                <c:pt idx="16">
                  <c:v>3307.33799838907</c:v>
                </c:pt>
                <c:pt idx="17">
                  <c:v>623.921997856834</c:v>
                </c:pt>
              </c:numCache>
            </c:numRef>
          </c:val>
        </c:ser>
        <c:ser>
          <c:idx val="2"/>
          <c:order val="2"/>
          <c:tx>
            <c:strRef>
              <c:f>"Rishi Robust TK TF"</c:f>
              <c:strCache>
                <c:ptCount val="1"/>
                <c:pt idx="0">
                  <c:v>Rishi Robust TK TF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Yearly!$A$5:$A$22</c:f>
              <c:strCache>
                <c:ptCount val="18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</c:strCache>
            </c:strRef>
          </c:cat>
          <c:val>
            <c:numRef>
              <c:f>Yearly!$V$5:$V$22</c:f>
              <c:numCache>
                <c:formatCode>#,##0.00;[RED]\-#,##0.00</c:formatCode>
                <c:ptCount val="18"/>
                <c:pt idx="0">
                  <c:v>2378.07395243916</c:v>
                </c:pt>
                <c:pt idx="1">
                  <c:v>132.516075909345</c:v>
                </c:pt>
                <c:pt idx="2">
                  <c:v>337.742801138462</c:v>
                </c:pt>
                <c:pt idx="3">
                  <c:v>608.126138200509</c:v>
                </c:pt>
                <c:pt idx="4">
                  <c:v>736.565523658741</c:v>
                </c:pt>
                <c:pt idx="5">
                  <c:v>1081.65777526256</c:v>
                </c:pt>
                <c:pt idx="6">
                  <c:v>904.802323315067</c:v>
                </c:pt>
                <c:pt idx="7">
                  <c:v>769.106978200509</c:v>
                </c:pt>
                <c:pt idx="8">
                  <c:v>687.443364804323</c:v>
                </c:pt>
                <c:pt idx="9">
                  <c:v>2837.38050411697</c:v>
                </c:pt>
                <c:pt idx="10">
                  <c:v>459.226142513159</c:v>
                </c:pt>
                <c:pt idx="11">
                  <c:v>7981.0813659499</c:v>
                </c:pt>
                <c:pt idx="12">
                  <c:v>3102.32395285683</c:v>
                </c:pt>
                <c:pt idx="13">
                  <c:v>578.503615680229</c:v>
                </c:pt>
                <c:pt idx="14">
                  <c:v>3746.06666682581</c:v>
                </c:pt>
                <c:pt idx="15">
                  <c:v>2511.73346923153</c:v>
                </c:pt>
                <c:pt idx="16">
                  <c:v>2566.24803774228</c:v>
                </c:pt>
                <c:pt idx="17">
                  <c:v>604.810550377114</c:v>
                </c:pt>
              </c:numCache>
            </c:numRef>
          </c:val>
        </c:ser>
        <c:gapWidth val="150"/>
        <c:overlap val="0"/>
        <c:axId val="91059806"/>
        <c:axId val="80058179"/>
      </c:barChart>
      <c:catAx>
        <c:axId val="91059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058179"/>
        <c:crosses val="autoZero"/>
        <c:auto val="1"/>
        <c:lblAlgn val="ctr"/>
        <c:lblOffset val="100"/>
        <c:noMultiLvlLbl val="0"/>
      </c:catAx>
      <c:valAx>
        <c:axId val="80058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Net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[RED]\-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598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176040</xdr:rowOff>
    </xdr:from>
    <xdr:to>
      <xdr:col>9</xdr:col>
      <xdr:colOff>800640</xdr:colOff>
      <xdr:row>42</xdr:row>
      <xdr:rowOff>177120</xdr:rowOff>
    </xdr:to>
    <xdr:graphicFrame>
      <xdr:nvGraphicFramePr>
        <xdr:cNvPr id="0" name="Chart 1"/>
        <xdr:cNvGraphicFramePr/>
      </xdr:nvGraphicFramePr>
      <xdr:xfrm>
        <a:off x="0" y="53341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25</xdr:row>
      <xdr:rowOff>176040</xdr:rowOff>
    </xdr:from>
    <xdr:to>
      <xdr:col>21</xdr:col>
      <xdr:colOff>307080</xdr:colOff>
      <xdr:row>42</xdr:row>
      <xdr:rowOff>177120</xdr:rowOff>
    </xdr:to>
    <xdr:graphicFrame>
      <xdr:nvGraphicFramePr>
        <xdr:cNvPr id="1" name="Chart 2"/>
        <xdr:cNvGraphicFramePr/>
      </xdr:nvGraphicFramePr>
      <xdr:xfrm>
        <a:off x="9656280" y="53341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5"/>
    <col collapsed="false" customWidth="true" hidden="false" outlineLevel="0" max="5" min="5" style="0" width="18"/>
    <col collapsed="false" customWidth="true" hidden="false" outlineLevel="0" max="7" min="6" style="0" width="15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0" min="10" style="0" width="26"/>
    <col collapsed="false" customWidth="true" hidden="false" outlineLevel="0" max="12" min="11" style="0" width="9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tr">
        <f aca="false">"Net cost model: "&amp;Assumptions!B4&amp;" at today's rates, "&amp;TEXT(Assumptions!B58,"0.00")&amp;" points (₹"&amp;TEXT(Assumptions!B59,"#,##0")&amp;") per trade incl. minimum slippage, plus monthly roll. Period "&amp;TEXT(Assumptions!B9,"dd-mmm-yyyy")&amp;" to "&amp;TEXT(Assumptions!B10,"dd-mmm-yyyy")&amp;" ("&amp;TEXT(Assumptions!B11,"0.0")&amp;" years)."</f>
        <v>Net cost model: Synthetic at today's rates, 5.36 points (₹42,137) per trade incl. minimum slippage, plus monthly roll. Period 16-Feb-2009 to 06-Oct-2026 (17.6 years).</v>
      </c>
    </row>
    <row r="5" customFormat="false" ht="15" hidden="false" customHeight="true" outlineLevel="0" collapsed="false">
      <c r="C5" s="3" t="s">
        <v>2</v>
      </c>
      <c r="D5" s="3"/>
      <c r="E5" s="3"/>
      <c r="F5" s="3" t="s">
        <v>3</v>
      </c>
      <c r="G5" s="3"/>
      <c r="H5" s="3"/>
    </row>
    <row r="6" customFormat="false" ht="31.5" hidden="false" customHeight="tru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6</v>
      </c>
      <c r="G6" s="4" t="s">
        <v>7</v>
      </c>
      <c r="H6" s="4" t="s">
        <v>8</v>
      </c>
      <c r="I6" s="4" t="s">
        <v>9</v>
      </c>
      <c r="J6" s="4" t="s">
        <v>10</v>
      </c>
      <c r="K6" s="4" t="s">
        <v>11</v>
      </c>
      <c r="L6" s="4" t="s">
        <v>12</v>
      </c>
      <c r="M6" s="4" t="s">
        <v>13</v>
      </c>
    </row>
    <row r="7" customFormat="false" ht="15" hidden="false" customHeight="false" outlineLevel="0" collapsed="false">
      <c r="A7" s="0" t="str">
        <f aca="false">Metrics!A6</f>
        <v>Total trades</v>
      </c>
      <c r="B7" s="0" t="str">
        <f aca="false">Metrics!B6</f>
        <v>count</v>
      </c>
      <c r="C7" s="5" t="n">
        <f aca="false">Metrics!C6</f>
        <v>2331</v>
      </c>
      <c r="D7" s="5" t="n">
        <f aca="false">Metrics!D6</f>
        <v>2183</v>
      </c>
      <c r="E7" s="5" t="n">
        <f aca="false">Metrics!E6</f>
        <v>1593</v>
      </c>
      <c r="F7" s="5" t="n">
        <f aca="false">Metrics!F6</f>
        <v>2331</v>
      </c>
      <c r="G7" s="5" t="n">
        <f aca="false">Metrics!G6</f>
        <v>2183</v>
      </c>
      <c r="H7" s="5" t="n">
        <f aca="false">Metrics!H6</f>
        <v>1593</v>
      </c>
      <c r="I7" s="6" t="str">
        <f aca="false">IF(Metrics!I6="","",Metrics!I6)</f>
        <v/>
      </c>
      <c r="J7" s="7" t="str">
        <f aca="false">IF(I7="","–",MID(IF(F7=IF(I7="Higher",MAX(F7:H7),MIN(F7:H7))," &amp; "&amp;$F$6,"")&amp;IF(G7=IF(I7="Higher",MAX(F7:H7),MIN(F7:H7))," &amp; "&amp;$G$6,"")&amp;IF(H7=IF(I7="Higher",MAX(F7:H7),MIN(F7:H7))," &amp; "&amp;$H$6,""),4,200))</f>
        <v>–</v>
      </c>
      <c r="K7" s="8" t="n">
        <f aca="false">IF($I7="",0,IF(F7=IF(I7="Higher",MAX(F7:H7),MIN(F7:H7)),1,0))</f>
        <v>0</v>
      </c>
      <c r="L7" s="8" t="n">
        <f aca="false">IF($I7="",0,IF(G7=IF(I7="Higher",MAX(F7:H7),MIN(F7:H7)),1,0))</f>
        <v>0</v>
      </c>
      <c r="M7" s="8" t="n">
        <f aca="false">IF($I7="",0,IF(H7=IF(I7="Higher",MAX(F7:H7),MIN(F7:H7)),1,0))</f>
        <v>0</v>
      </c>
    </row>
    <row r="8" customFormat="false" ht="15" hidden="false" customHeight="false" outlineLevel="0" collapsed="false">
      <c r="A8" s="0" t="str">
        <f aca="false">Metrics!A9</f>
        <v>Trades per year</v>
      </c>
      <c r="B8" s="0" t="str">
        <f aca="false">Metrics!B9</f>
        <v>count</v>
      </c>
      <c r="C8" s="9" t="n">
        <f aca="false">Metrics!C9</f>
        <v>132.194142221518</v>
      </c>
      <c r="D8" s="9" t="n">
        <f aca="false">Metrics!D9</f>
        <v>123.80086335031</v>
      </c>
      <c r="E8" s="9" t="n">
        <f aca="false">Metrics!E9</f>
        <v>90.3411705529291</v>
      </c>
      <c r="F8" s="9" t="n">
        <f aca="false">Metrics!F9</f>
        <v>132.194142221518</v>
      </c>
      <c r="G8" s="9" t="n">
        <f aca="false">Metrics!G9</f>
        <v>123.80086335031</v>
      </c>
      <c r="H8" s="9" t="n">
        <f aca="false">Metrics!H9</f>
        <v>90.3411705529291</v>
      </c>
      <c r="I8" s="6" t="str">
        <f aca="false">IF(Metrics!I9="","",Metrics!I9)</f>
        <v>Lower</v>
      </c>
      <c r="J8" s="7" t="str">
        <f aca="false">IF(I8="","–",MID(IF(F8=IF(I8="Higher",MAX(F8:H8),MIN(F8:H8))," &amp; "&amp;$F$6,"")&amp;IF(G8=IF(I8="Higher",MAX(F8:H8),MIN(F8:H8))," &amp; "&amp;$G$6,"")&amp;IF(H8=IF(I8="Higher",MAX(F8:H8),MIN(F8:H8))," &amp; "&amp;$H$6,""),4,200))</f>
        <v>Rishi Robust TK TF</v>
      </c>
      <c r="K8" s="8" t="n">
        <f aca="false">IF($I8="",0,IF(F8=IF(I8="Higher",MAX(F8:H8),MIN(F8:H8)),1,0))</f>
        <v>0</v>
      </c>
      <c r="L8" s="8" t="n">
        <f aca="false">IF($I8="",0,IF(G8=IF(I8="Higher",MAX(F8:H8),MIN(F8:H8)),1,0))</f>
        <v>0</v>
      </c>
      <c r="M8" s="8" t="n">
        <f aca="false">IF($I8="",0,IF(H8=IF(I8="Higher",MAX(F8:H8),MIN(F8:H8)),1,0))</f>
        <v>1</v>
      </c>
    </row>
    <row r="9" customFormat="false" ht="15" hidden="false" customHeight="false" outlineLevel="0" collapsed="false">
      <c r="A9" s="0" t="str">
        <f aca="false">Metrics!A12</f>
        <v>Total points</v>
      </c>
      <c r="B9" s="0" t="str">
        <f aca="false">Metrics!B12</f>
        <v>points</v>
      </c>
      <c r="C9" s="10" t="n">
        <f aca="false">Metrics!C12</f>
        <v>43545.16325</v>
      </c>
      <c r="D9" s="10" t="n">
        <f aca="false">Metrics!D12</f>
        <v>44603.16734</v>
      </c>
      <c r="E9" s="10" t="n">
        <f aca="false">Metrics!E12</f>
        <v>41693.696945</v>
      </c>
      <c r="F9" s="10" t="n">
        <f aca="false">Metrics!F12</f>
        <v>29921.0404586786</v>
      </c>
      <c r="G9" s="10" t="n">
        <f aca="false">Metrics!G12</f>
        <v>31771.9545656332</v>
      </c>
      <c r="H9" s="10" t="n">
        <f aca="false">Metrics!H12</f>
        <v>32023.4092382225</v>
      </c>
      <c r="I9" s="6" t="str">
        <f aca="false">IF(Metrics!I12="","",Metrics!I12)</f>
        <v>Higher</v>
      </c>
      <c r="J9" s="7" t="str">
        <f aca="false">IF(I9="","–",MID(IF(F9=IF(I9="Higher",MAX(F9:H9),MIN(F9:H9))," &amp; "&amp;$F$6,"")&amp;IF(G9=IF(I9="Higher",MAX(F9:H9),MIN(F9:H9))," &amp; "&amp;$G$6,"")&amp;IF(H9=IF(I9="Higher",MAX(F9:H9),MIN(F9:H9))," &amp; "&amp;$H$6,""),4,200))</f>
        <v>Rishi Robust TK TF</v>
      </c>
      <c r="K9" s="8" t="n">
        <f aca="false">IF($I9="",0,IF(F9=IF(I9="Higher",MAX(F9:H9),MIN(F9:H9)),1,0))</f>
        <v>0</v>
      </c>
      <c r="L9" s="8" t="n">
        <f aca="false">IF($I9="",0,IF(G9=IF(I9="Higher",MAX(F9:H9),MIN(F9:H9)),1,0))</f>
        <v>0</v>
      </c>
      <c r="M9" s="8" t="n">
        <f aca="false">IF($I9="",0,IF(H9=IF(I9="Higher",MAX(F9:H9),MIN(F9:H9)),1,0))</f>
        <v>1</v>
      </c>
    </row>
    <row r="10" customFormat="false" ht="15" hidden="false" customHeight="false" outlineLevel="0" collapsed="false">
      <c r="A10" s="0" t="str">
        <f aca="false">Metrics!A16</f>
        <v>Win rate</v>
      </c>
      <c r="B10" s="0" t="str">
        <f aca="false">Metrics!B16</f>
        <v>%</v>
      </c>
      <c r="C10" s="11" t="n">
        <f aca="false">Metrics!C16</f>
        <v>0.319176319176319</v>
      </c>
      <c r="D10" s="11" t="n">
        <f aca="false">Metrics!D16</f>
        <v>0.31653687585891</v>
      </c>
      <c r="E10" s="11" t="n">
        <f aca="false">Metrics!E16</f>
        <v>0.337099811676083</v>
      </c>
      <c r="F10" s="11" t="n">
        <f aca="false">Metrics!F16</f>
        <v>0.29043329043329</v>
      </c>
      <c r="G10" s="11" t="n">
        <f aca="false">Metrics!G16</f>
        <v>0.291342189647274</v>
      </c>
      <c r="H10" s="11" t="n">
        <f aca="false">Metrics!H16</f>
        <v>0.306340238543628</v>
      </c>
      <c r="I10" s="6" t="str">
        <f aca="false">IF(Metrics!I16="","",Metrics!I16)</f>
        <v>Higher</v>
      </c>
      <c r="J10" s="7" t="str">
        <f aca="false">IF(I10="","–",MID(IF(F10=IF(I10="Higher",MAX(F10:H10),MIN(F10:H10))," &amp; "&amp;$F$6,"")&amp;IF(G10=IF(I10="Higher",MAX(F10:H10),MIN(F10:H10))," &amp; "&amp;$G$6,"")&amp;IF(H10=IF(I10="Higher",MAX(F10:H10),MIN(F10:H10))," &amp; "&amp;$H$6,""),4,200))</f>
        <v>Rishi Robust TK TF</v>
      </c>
      <c r="K10" s="8" t="n">
        <f aca="false">IF($I10="",0,IF(F10=IF(I10="Higher",MAX(F10:H10),MIN(F10:H10)),1,0))</f>
        <v>0</v>
      </c>
      <c r="L10" s="8" t="n">
        <f aca="false">IF($I10="",0,IF(G10=IF(I10="Higher",MAX(F10:H10),MIN(F10:H10)),1,0))</f>
        <v>0</v>
      </c>
      <c r="M10" s="8" t="n">
        <f aca="false">IF($I10="",0,IF(H10=IF(I10="Higher",MAX(F10:H10),MIN(F10:H10)),1,0))</f>
        <v>1</v>
      </c>
    </row>
    <row r="11" customFormat="false" ht="15" hidden="false" customHeight="false" outlineLevel="0" collapsed="false">
      <c r="A11" s="0" t="str">
        <f aca="false">Metrics!A21</f>
        <v>Average win</v>
      </c>
      <c r="B11" s="0" t="str">
        <f aca="false">Metrics!B21</f>
        <v>points</v>
      </c>
      <c r="C11" s="10" t="n">
        <f aca="false">Metrics!C21</f>
        <v>160.50856015457</v>
      </c>
      <c r="D11" s="10" t="n">
        <f aca="false">Metrics!D21</f>
        <v>170.271598473227</v>
      </c>
      <c r="E11" s="10" t="n">
        <f aca="false">Metrics!E21</f>
        <v>175.529990744879</v>
      </c>
      <c r="F11" s="10" t="n">
        <f aca="false">Metrics!F21</f>
        <v>170.289471330895</v>
      </c>
      <c r="G11" s="10" t="n">
        <f aca="false">Metrics!G21</f>
        <v>178.894879798079</v>
      </c>
      <c r="H11" s="10" t="n">
        <f aca="false">Metrics!H21</f>
        <v>186.761868310058</v>
      </c>
      <c r="I11" s="6" t="str">
        <f aca="false">IF(Metrics!I21="","",Metrics!I21)</f>
        <v>Higher</v>
      </c>
      <c r="J11" s="7" t="str">
        <f aca="false">IF(I11="","–",MID(IF(F11=IF(I11="Higher",MAX(F11:H11),MIN(F11:H11))," &amp; "&amp;$F$6,"")&amp;IF(G11=IF(I11="Higher",MAX(F11:H11),MIN(F11:H11))," &amp; "&amp;$G$6,"")&amp;IF(H11=IF(I11="Higher",MAX(F11:H11),MIN(F11:H11))," &amp; "&amp;$H$6,""),4,200))</f>
        <v>Rishi Robust TK TF</v>
      </c>
      <c r="K11" s="8" t="n">
        <f aca="false">IF($I11="",0,IF(F11=IF(I11="Higher",MAX(F11:H11),MIN(F11:H11)),1,0))</f>
        <v>0</v>
      </c>
      <c r="L11" s="8" t="n">
        <f aca="false">IF($I11="",0,IF(G11=IF(I11="Higher",MAX(F11:H11),MIN(F11:H11)),1,0))</f>
        <v>0</v>
      </c>
      <c r="M11" s="8" t="n">
        <f aca="false">IF($I11="",0,IF(H11=IF(I11="Higher",MAX(F11:H11),MIN(F11:H11)),1,0))</f>
        <v>1</v>
      </c>
    </row>
    <row r="12" customFormat="false" ht="15" hidden="false" customHeight="false" outlineLevel="0" collapsed="false">
      <c r="A12" s="0" t="str">
        <f aca="false">Metrics!A22</f>
        <v>Average loss</v>
      </c>
      <c r="B12" s="0" t="str">
        <f aca="false">Metrics!B22</f>
        <v>points</v>
      </c>
      <c r="C12" s="10" t="n">
        <f aca="false">Metrics!C22</f>
        <v>-47.8092032167612</v>
      </c>
      <c r="D12" s="10" t="n">
        <f aca="false">Metrics!D22</f>
        <v>-48.9641469202413</v>
      </c>
      <c r="E12" s="10" t="n">
        <f aca="false">Metrics!E22</f>
        <v>-49.7783220501894</v>
      </c>
      <c r="F12" s="10" t="n">
        <f aca="false">Metrics!F22</f>
        <v>-51.6112041307965</v>
      </c>
      <c r="G12" s="10" t="n">
        <f aca="false">Metrics!G22</f>
        <v>-53.0091719366159</v>
      </c>
      <c r="H12" s="10" t="n">
        <f aca="false">Metrics!H22</f>
        <v>-53.4989886851454</v>
      </c>
      <c r="I12" s="6" t="str">
        <f aca="false">IF(Metrics!I22="","",Metrics!I22)</f>
        <v>Higher</v>
      </c>
      <c r="J12" s="7" t="str">
        <f aca="false">IF(I12="","–",MID(IF(F12=IF(I12="Higher",MAX(F12:H12),MIN(F12:H12))," &amp; "&amp;$F$6,"")&amp;IF(G12=IF(I12="Higher",MAX(F12:H12),MIN(F12:H12))," &amp; "&amp;$G$6,"")&amp;IF(H12=IF(I12="Higher",MAX(F12:H12),MIN(F12:H12))," &amp; "&amp;$H$6,""),4,200))</f>
        <v>TK TF</v>
      </c>
      <c r="K12" s="8" t="n">
        <f aca="false">IF($I12="",0,IF(F12=IF(I12="Higher",MAX(F12:H12),MIN(F12:H12)),1,0))</f>
        <v>1</v>
      </c>
      <c r="L12" s="8" t="n">
        <f aca="false">IF($I12="",0,IF(G12=IF(I12="Higher",MAX(F12:H12),MIN(F12:H12)),1,0))</f>
        <v>0</v>
      </c>
      <c r="M12" s="8" t="n">
        <f aca="false">IF($I12="",0,IF(H12=IF(I12="Higher",MAX(F12:H12),MIN(F12:H12)),1,0))</f>
        <v>0</v>
      </c>
    </row>
    <row r="13" customFormat="false" ht="15" hidden="false" customHeight="false" outlineLevel="0" collapsed="false">
      <c r="A13" s="0" t="str">
        <f aca="false">Metrics!A23</f>
        <v>Payoff ratio (avg win / avg loss)</v>
      </c>
      <c r="B13" s="0" t="str">
        <f aca="false">Metrics!B23</f>
        <v>ratio</v>
      </c>
      <c r="C13" s="12" t="n">
        <f aca="false">Metrics!C23</f>
        <v>3.35727327282246</v>
      </c>
      <c r="D13" s="12" t="n">
        <f aca="false">Metrics!D23</f>
        <v>3.47747503393833</v>
      </c>
      <c r="E13" s="12" t="n">
        <f aca="false">Metrics!E23</f>
        <v>3.52623357950675</v>
      </c>
      <c r="F13" s="12" t="n">
        <f aca="false">Metrics!F23</f>
        <v>3.29946712538108</v>
      </c>
      <c r="G13" s="12" t="n">
        <f aca="false">Metrics!G23</f>
        <v>3.37479106468569</v>
      </c>
      <c r="H13" s="12" t="n">
        <f aca="false">Metrics!H23</f>
        <v>3.49094203274004</v>
      </c>
      <c r="I13" s="6" t="str">
        <f aca="false">IF(Metrics!I23="","",Metrics!I23)</f>
        <v>Higher</v>
      </c>
      <c r="J13" s="7" t="str">
        <f aca="false">IF(I13="","–",MID(IF(F13=IF(I13="Higher",MAX(F13:H13),MIN(F13:H13))," &amp; "&amp;$F$6,"")&amp;IF(G13=IF(I13="Higher",MAX(F13:H13),MIN(F13:H13))," &amp; "&amp;$G$6,"")&amp;IF(H13=IF(I13="Higher",MAX(F13:H13),MIN(F13:H13))," &amp; "&amp;$H$6,""),4,200))</f>
        <v>Rishi Robust TK TF</v>
      </c>
      <c r="K13" s="8" t="n">
        <f aca="false">IF($I13="",0,IF(F13=IF(I13="Higher",MAX(F13:H13),MIN(F13:H13)),1,0))</f>
        <v>0</v>
      </c>
      <c r="L13" s="8" t="n">
        <f aca="false">IF($I13="",0,IF(G13=IF(I13="Higher",MAX(F13:H13),MIN(F13:H13)),1,0))</f>
        <v>0</v>
      </c>
      <c r="M13" s="8" t="n">
        <f aca="false">IF($I13="",0,IF(H13=IF(I13="Higher",MAX(F13:H13),MIN(F13:H13)),1,0))</f>
        <v>1</v>
      </c>
    </row>
    <row r="14" customFormat="false" ht="15" hidden="false" customHeight="false" outlineLevel="0" collapsed="false">
      <c r="A14" s="0" t="str">
        <f aca="false">Metrics!A19</f>
        <v>Profit factor</v>
      </c>
      <c r="B14" s="0" t="str">
        <f aca="false">Metrics!B19</f>
        <v>ratio</v>
      </c>
      <c r="C14" s="12" t="n">
        <f aca="false">Metrics!C19</f>
        <v>1.57392017327026</v>
      </c>
      <c r="D14" s="12" t="n">
        <f aca="false">Metrics!D19</f>
        <v>1.61054641317117</v>
      </c>
      <c r="E14" s="12" t="n">
        <f aca="false">Metrics!E19</f>
        <v>1.79316991685144</v>
      </c>
      <c r="F14" s="12" t="n">
        <f aca="false">Metrics!F19</f>
        <v>1.35050740258947</v>
      </c>
      <c r="G14" s="12" t="n">
        <f aca="false">Metrics!G19</f>
        <v>1.38743834333555</v>
      </c>
      <c r="H14" s="12" t="n">
        <f aca="false">Metrics!H19</f>
        <v>1.54170109681189</v>
      </c>
      <c r="I14" s="6" t="str">
        <f aca="false">IF(Metrics!I19="","",Metrics!I19)</f>
        <v>Higher</v>
      </c>
      <c r="J14" s="7" t="str">
        <f aca="false">IF(I14="","–",MID(IF(F14=IF(I14="Higher",MAX(F14:H14),MIN(F14:H14))," &amp; "&amp;$F$6,"")&amp;IF(G14=IF(I14="Higher",MAX(F14:H14),MIN(F14:H14))," &amp; "&amp;$G$6,"")&amp;IF(H14=IF(I14="Higher",MAX(F14:H14),MIN(F14:H14))," &amp; "&amp;$H$6,""),4,200))</f>
        <v>Rishi Robust TK TF</v>
      </c>
      <c r="K14" s="8" t="n">
        <f aca="false">IF($I14="",0,IF(F14=IF(I14="Higher",MAX(F14:H14),MIN(F14:H14)),1,0))</f>
        <v>0</v>
      </c>
      <c r="L14" s="8" t="n">
        <f aca="false">IF($I14="",0,IF(G14=IF(I14="Higher",MAX(F14:H14),MIN(F14:H14)),1,0))</f>
        <v>0</v>
      </c>
      <c r="M14" s="8" t="n">
        <f aca="false">IF($I14="",0,IF(H14=IF(I14="Higher",MAX(F14:H14),MIN(F14:H14)),1,0))</f>
        <v>1</v>
      </c>
    </row>
    <row r="15" customFormat="false" ht="15" hidden="false" customHeight="false" outlineLevel="0" collapsed="false">
      <c r="A15" s="0" t="str">
        <f aca="false">Metrics!A20</f>
        <v>Average trade (expectancy)</v>
      </c>
      <c r="B15" s="0" t="str">
        <f aca="false">Metrics!B20</f>
        <v>points</v>
      </c>
      <c r="C15" s="10" t="n">
        <f aca="false">Metrics!C20</f>
        <v>18.6808937151437</v>
      </c>
      <c r="D15" s="10" t="n">
        <f aca="false">Metrics!D20</f>
        <v>20.4320510032066</v>
      </c>
      <c r="E15" s="10" t="n">
        <f aca="false">Metrics!E20</f>
        <v>26.1730677620841</v>
      </c>
      <c r="F15" s="10" t="n">
        <f aca="false">Metrics!F20</f>
        <v>12.8361391929123</v>
      </c>
      <c r="G15" s="10" t="n">
        <f aca="false">Metrics!G20</f>
        <v>14.5542622838448</v>
      </c>
      <c r="H15" s="10" t="n">
        <f aca="false">Metrics!H20</f>
        <v>20.1025795594617</v>
      </c>
      <c r="I15" s="6" t="str">
        <f aca="false">IF(Metrics!I20="","",Metrics!I20)</f>
        <v>Higher</v>
      </c>
      <c r="J15" s="7" t="str">
        <f aca="false">IF(I15="","–",MID(IF(F15=IF(I15="Higher",MAX(F15:H15),MIN(F15:H15))," &amp; "&amp;$F$6,"")&amp;IF(G15=IF(I15="Higher",MAX(F15:H15),MIN(F15:H15))," &amp; "&amp;$G$6,"")&amp;IF(H15=IF(I15="Higher",MAX(F15:H15),MIN(F15:H15))," &amp; "&amp;$H$6,""),4,200))</f>
        <v>Rishi Robust TK TF</v>
      </c>
      <c r="K15" s="8" t="n">
        <f aca="false">IF($I15="",0,IF(F15=IF(I15="Higher",MAX(F15:H15),MIN(F15:H15)),1,0))</f>
        <v>0</v>
      </c>
      <c r="L15" s="8" t="n">
        <f aca="false">IF($I15="",0,IF(G15=IF(I15="Higher",MAX(F15:H15),MIN(F15:H15)),1,0))</f>
        <v>0</v>
      </c>
      <c r="M15" s="8" t="n">
        <f aca="false">IF($I15="",0,IF(H15=IF(I15="Higher",MAX(F15:H15),MIN(F15:H15)),1,0))</f>
        <v>1</v>
      </c>
    </row>
    <row r="16" customFormat="false" ht="15" hidden="false" customHeight="false" outlineLevel="0" collapsed="false">
      <c r="A16" s="0" t="str">
        <f aca="false">Metrics!A27</f>
        <v>Maximum drawdown</v>
      </c>
      <c r="B16" s="0" t="str">
        <f aca="false">Metrics!B27</f>
        <v>points</v>
      </c>
      <c r="C16" s="10" t="n">
        <f aca="false">Metrics!C27</f>
        <v>2353.13739999999</v>
      </c>
      <c r="D16" s="10" t="n">
        <f aca="false">Metrics!D27</f>
        <v>1974.580565</v>
      </c>
      <c r="E16" s="10" t="n">
        <f aca="false">Metrics!E27</f>
        <v>1716.03264500001</v>
      </c>
      <c r="F16" s="10" t="n">
        <f aca="false">Metrics!F27</f>
        <v>2486.99781653137</v>
      </c>
      <c r="G16" s="10" t="n">
        <f aca="false">Metrics!G27</f>
        <v>2225.07355226282</v>
      </c>
      <c r="H16" s="10" t="n">
        <f aca="false">Metrics!H27</f>
        <v>1818.03944718118</v>
      </c>
      <c r="I16" s="6" t="str">
        <f aca="false">IF(Metrics!I27="","",Metrics!I27)</f>
        <v>Lower</v>
      </c>
      <c r="J16" s="7" t="str">
        <f aca="false">IF(I16="","–",MID(IF(F16=IF(I16="Higher",MAX(F16:H16),MIN(F16:H16))," &amp; "&amp;$F$6,"")&amp;IF(G16=IF(I16="Higher",MAX(F16:H16),MIN(F16:H16))," &amp; "&amp;$G$6,"")&amp;IF(H16=IF(I16="Higher",MAX(F16:H16),MIN(F16:H16))," &amp; "&amp;$H$6,""),4,200))</f>
        <v>Rishi Robust TK TF</v>
      </c>
      <c r="K16" s="8" t="n">
        <f aca="false">IF($I16="",0,IF(F16=IF(I16="Higher",MAX(F16:H16),MIN(F16:H16)),1,0))</f>
        <v>0</v>
      </c>
      <c r="L16" s="8" t="n">
        <f aca="false">IF($I16="",0,IF(G16=IF(I16="Higher",MAX(F16:H16),MIN(F16:H16)),1,0))</f>
        <v>0</v>
      </c>
      <c r="M16" s="8" t="n">
        <f aca="false">IF($I16="",0,IF(H16=IF(I16="Higher",MAX(F16:H16),MIN(F16:H16)),1,0))</f>
        <v>1</v>
      </c>
    </row>
    <row r="17" customFormat="false" ht="15" hidden="false" customHeight="false" outlineLevel="0" collapsed="false">
      <c r="A17" s="0" t="str">
        <f aca="false">Metrics!A37</f>
        <v>Total return (simple sum)</v>
      </c>
      <c r="B17" s="0" t="str">
        <f aca="false">Metrics!B37</f>
        <v>%</v>
      </c>
      <c r="C17" s="13" t="n">
        <f aca="false">Metrics!C37</f>
        <v>4.4224</v>
      </c>
      <c r="D17" s="13" t="n">
        <f aca="false">Metrics!D37</f>
        <v>4.3782</v>
      </c>
      <c r="E17" s="13" t="n">
        <f aca="false">Metrics!E37</f>
        <v>4.2209</v>
      </c>
      <c r="F17" s="13" t="n">
        <f aca="false">Metrics!F37</f>
        <v>3.82166130657189</v>
      </c>
      <c r="G17" s="13" t="n">
        <f aca="false">Metrics!G37</f>
        <v>3.81242368432547</v>
      </c>
      <c r="H17" s="13" t="n">
        <f aca="false">Metrics!H37</f>
        <v>3.79450073077557</v>
      </c>
      <c r="I17" s="6" t="str">
        <f aca="false">IF(Metrics!I37="","",Metrics!I37)</f>
        <v>Higher</v>
      </c>
      <c r="J17" s="7" t="str">
        <f aca="false">IF(I17="","–",MID(IF(F17=IF(I17="Higher",MAX(F17:H17),MIN(F17:H17))," &amp; "&amp;$F$6,"")&amp;IF(G17=IF(I17="Higher",MAX(F17:H17),MIN(F17:H17))," &amp; "&amp;$G$6,"")&amp;IF(H17=IF(I17="Higher",MAX(F17:H17),MIN(F17:H17))," &amp; "&amp;$H$6,""),4,200))</f>
        <v>TK TF</v>
      </c>
      <c r="K17" s="8" t="n">
        <f aca="false">IF($I17="",0,IF(F17=IF(I17="Higher",MAX(F17:H17),MIN(F17:H17)),1,0))</f>
        <v>1</v>
      </c>
      <c r="L17" s="8" t="n">
        <f aca="false">IF($I17="",0,IF(G17=IF(I17="Higher",MAX(F17:H17),MIN(F17:H17)),1,0))</f>
        <v>0</v>
      </c>
      <c r="M17" s="8" t="n">
        <f aca="false">IF($I17="",0,IF(H17=IF(I17="Higher",MAX(F17:H17),MIN(F17:H17)),1,0))</f>
        <v>0</v>
      </c>
    </row>
    <row r="18" customFormat="false" ht="15" hidden="false" customHeight="false" outlineLevel="0" collapsed="false">
      <c r="A18" s="0" t="str">
        <f aca="false">Metrics!A39</f>
        <v>CAGR (profits reinvested)</v>
      </c>
      <c r="B18" s="0" t="str">
        <f aca="false">Metrics!B39</f>
        <v>%</v>
      </c>
      <c r="C18" s="13" t="n">
        <f aca="false">Metrics!C39</f>
        <v>0.266491659795796</v>
      </c>
      <c r="D18" s="13" t="n">
        <f aca="false">Metrics!D39</f>
        <v>0.263167673686791</v>
      </c>
      <c r="E18" s="13" t="n">
        <f aca="false">Metrics!E39</f>
        <v>0.255048976858279</v>
      </c>
      <c r="F18" s="13" t="n">
        <f aca="false">Metrics!F39</f>
        <v>0.224135959690677</v>
      </c>
      <c r="G18" s="13" t="n">
        <f aca="false">Metrics!G39</f>
        <v>0.223346094267431</v>
      </c>
      <c r="H18" s="13" t="n">
        <f aca="false">Metrics!H39</f>
        <v>0.225131756496916</v>
      </c>
      <c r="I18" s="6" t="str">
        <f aca="false">IF(Metrics!I39="","",Metrics!I39)</f>
        <v>Higher</v>
      </c>
      <c r="J18" s="7" t="str">
        <f aca="false">IF(I18="","–",MID(IF(F18=IF(I18="Higher",MAX(F18:H18),MIN(F18:H18))," &amp; "&amp;$F$6,"")&amp;IF(G18=IF(I18="Higher",MAX(F18:H18),MIN(F18:H18))," &amp; "&amp;$G$6,"")&amp;IF(H18=IF(I18="Higher",MAX(F18:H18),MIN(F18:H18))," &amp; "&amp;$H$6,""),4,200))</f>
        <v>Rishi Robust TK TF</v>
      </c>
      <c r="K18" s="8" t="n">
        <f aca="false">IF($I18="",0,IF(F18=IF(I18="Higher",MAX(F18:H18),MIN(F18:H18)),1,0))</f>
        <v>0</v>
      </c>
      <c r="L18" s="8" t="n">
        <f aca="false">IF($I18="",0,IF(G18=IF(I18="Higher",MAX(F18:H18),MIN(F18:H18)),1,0))</f>
        <v>0</v>
      </c>
      <c r="M18" s="8" t="n">
        <f aca="false">IF($I18="",0,IF(H18=IF(I18="Higher",MAX(F18:H18),MIN(F18:H18)),1,0))</f>
        <v>1</v>
      </c>
    </row>
    <row r="19" customFormat="false" ht="15" hidden="false" customHeight="false" outlineLevel="0" collapsed="false">
      <c r="A19" s="0" t="str">
        <f aca="false">Metrics!A47</f>
        <v>Maximum drawdown (compounded)</v>
      </c>
      <c r="B19" s="0" t="str">
        <f aca="false">Metrics!B47</f>
        <v>%</v>
      </c>
      <c r="C19" s="13" t="n">
        <f aca="false">Metrics!C47</f>
        <v>0.119911811961112</v>
      </c>
      <c r="D19" s="13" t="n">
        <f aca="false">Metrics!D47</f>
        <v>0.127266052897661</v>
      </c>
      <c r="E19" s="13" t="n">
        <f aca="false">Metrics!E47</f>
        <v>0.100657801513971</v>
      </c>
      <c r="F19" s="13" t="n">
        <f aca="false">Metrics!F47</f>
        <v>0.135717726352541</v>
      </c>
      <c r="G19" s="13" t="n">
        <f aca="false">Metrics!G47</f>
        <v>0.143030496306138</v>
      </c>
      <c r="H19" s="13" t="n">
        <f aca="false">Metrics!H47</f>
        <v>0.107129489071079</v>
      </c>
      <c r="I19" s="6" t="str">
        <f aca="false">IF(Metrics!I47="","",Metrics!I47)</f>
        <v>Lower</v>
      </c>
      <c r="J19" s="7" t="str">
        <f aca="false">IF(I19="","–",MID(IF(F19=IF(I19="Higher",MAX(F19:H19),MIN(F19:H19))," &amp; "&amp;$F$6,"")&amp;IF(G19=IF(I19="Higher",MAX(F19:H19),MIN(F19:H19))," &amp; "&amp;$G$6,"")&amp;IF(H19=IF(I19="Higher",MAX(F19:H19),MIN(F19:H19))," &amp; "&amp;$H$6,""),4,200))</f>
        <v>Rishi Robust TK TF</v>
      </c>
      <c r="K19" s="8" t="n">
        <f aca="false">IF($I19="",0,IF(F19=IF(I19="Higher",MAX(F19:H19),MIN(F19:H19)),1,0))</f>
        <v>0</v>
      </c>
      <c r="L19" s="8" t="n">
        <f aca="false">IF($I19="",0,IF(G19=IF(I19="Higher",MAX(F19:H19),MIN(F19:H19)),1,0))</f>
        <v>0</v>
      </c>
      <c r="M19" s="8" t="n">
        <f aca="false">IF($I19="",0,IF(H19=IF(I19="Higher",MAX(F19:H19),MIN(F19:H19)),1,0))</f>
        <v>1</v>
      </c>
    </row>
    <row r="20" customFormat="false" ht="15" hidden="false" customHeight="false" outlineLevel="0" collapsed="false">
      <c r="A20" s="0" t="str">
        <f aca="false">Metrics!A46</f>
        <v>Maximum drawdown (simple)</v>
      </c>
      <c r="B20" s="0" t="str">
        <f aca="false">Metrics!B46</f>
        <v>%</v>
      </c>
      <c r="C20" s="13" t="n">
        <f aca="false">Metrics!C46</f>
        <v>0.124599999999999</v>
      </c>
      <c r="D20" s="13" t="n">
        <f aca="false">Metrics!D46</f>
        <v>0.134</v>
      </c>
      <c r="E20" s="13" t="n">
        <f aca="false">Metrics!E46</f>
        <v>0.105</v>
      </c>
      <c r="F20" s="13" t="n">
        <f aca="false">Metrics!F46</f>
        <v>0.142686534099721</v>
      </c>
      <c r="G20" s="13" t="n">
        <f aca="false">Metrics!G46</f>
        <v>0.151289885723146</v>
      </c>
      <c r="H20" s="13" t="n">
        <f aca="false">Metrics!H46</f>
        <v>0.112192519057702</v>
      </c>
      <c r="I20" s="6" t="str">
        <f aca="false">IF(Metrics!I46="","",Metrics!I46)</f>
        <v>Lower</v>
      </c>
      <c r="J20" s="7" t="str">
        <f aca="false">IF(I20="","–",MID(IF(F20=IF(I20="Higher",MAX(F20:H20),MIN(F20:H20))," &amp; "&amp;$F$6,"")&amp;IF(G20=IF(I20="Higher",MAX(F20:H20),MIN(F20:H20))," &amp; "&amp;$G$6,"")&amp;IF(H20=IF(I20="Higher",MAX(F20:H20),MIN(F20:H20))," &amp; "&amp;$H$6,""),4,200))</f>
        <v>Rishi Robust TK TF</v>
      </c>
      <c r="K20" s="8" t="n">
        <f aca="false">IF($I20="",0,IF(F20=IF(I20="Higher",MAX(F20:H20),MIN(F20:H20)),1,0))</f>
        <v>0</v>
      </c>
      <c r="L20" s="8" t="n">
        <f aca="false">IF($I20="",0,IF(G20=IF(I20="Higher",MAX(F20:H20),MIN(F20:H20)),1,0))</f>
        <v>0</v>
      </c>
      <c r="M20" s="8" t="n">
        <f aca="false">IF($I20="",0,IF(H20=IF(I20="Higher",MAX(F20:H20),MIN(F20:H20)),1,0))</f>
        <v>1</v>
      </c>
    </row>
    <row r="21" customFormat="false" ht="15" hidden="false" customHeight="false" outlineLevel="0" collapsed="false">
      <c r="A21" s="0" t="str">
        <f aca="false">Metrics!A48</f>
        <v>Calmar ratio (CAGR / max DD compounded)</v>
      </c>
      <c r="B21" s="0" t="str">
        <f aca="false">Metrics!B48</f>
        <v>ratio</v>
      </c>
      <c r="C21" s="12" t="n">
        <f aca="false">Metrics!C48</f>
        <v>2.22239707196002</v>
      </c>
      <c r="D21" s="12" t="n">
        <f aca="false">Metrics!D48</f>
        <v>2.06785444896617</v>
      </c>
      <c r="E21" s="12" t="n">
        <f aca="false">Metrics!E48</f>
        <v>2.53382224747755</v>
      </c>
      <c r="F21" s="12" t="n">
        <f aca="false">Metrics!F48</f>
        <v>1.65148625543918</v>
      </c>
      <c r="G21" s="12" t="n">
        <f aca="false">Metrics!G48</f>
        <v>1.56152778627984</v>
      </c>
      <c r="H21" s="12" t="n">
        <f aca="false">Metrics!H48</f>
        <v>2.10149192765723</v>
      </c>
      <c r="I21" s="6" t="str">
        <f aca="false">IF(Metrics!I48="","",Metrics!I48)</f>
        <v>Higher</v>
      </c>
      <c r="J21" s="7" t="str">
        <f aca="false">IF(I21="","–",MID(IF(F21=IF(I21="Higher",MAX(F21:H21),MIN(F21:H21))," &amp; "&amp;$F$6,"")&amp;IF(G21=IF(I21="Higher",MAX(F21:H21),MIN(F21:H21))," &amp; "&amp;$G$6,"")&amp;IF(H21=IF(I21="Higher",MAX(F21:H21),MIN(F21:H21))," &amp; "&amp;$H$6,""),4,200))</f>
        <v>Rishi Robust TK TF</v>
      </c>
      <c r="K21" s="8" t="n">
        <f aca="false">IF($I21="",0,IF(F21=IF(I21="Higher",MAX(F21:H21),MIN(F21:H21)),1,0))</f>
        <v>0</v>
      </c>
      <c r="L21" s="8" t="n">
        <f aca="false">IF($I21="",0,IF(G21=IF(I21="Higher",MAX(F21:H21),MIN(F21:H21)),1,0))</f>
        <v>0</v>
      </c>
      <c r="M21" s="8" t="n">
        <f aca="false">IF($I21="",0,IF(H21=IF(I21="Higher",MAX(F21:H21),MIN(F21:H21)),1,0))</f>
        <v>1</v>
      </c>
    </row>
    <row r="22" customFormat="false" ht="15" hidden="false" customHeight="false" outlineLevel="0" collapsed="false">
      <c r="A22" s="0" t="str">
        <f aca="false">Metrics!A50</f>
        <v>Sharpe ratio (annualised, risk-free 0%)</v>
      </c>
      <c r="B22" s="0" t="str">
        <f aca="false">Metrics!B50</f>
        <v>ratio</v>
      </c>
      <c r="C22" s="12" t="n">
        <f aca="false">Metrics!C50</f>
        <v>1.44433776483667</v>
      </c>
      <c r="D22" s="12" t="n">
        <f aca="false">Metrics!D50</f>
        <v>1.42380243887379</v>
      </c>
      <c r="E22" s="12" t="n">
        <f aca="false">Metrics!E50</f>
        <v>1.50834959574177</v>
      </c>
      <c r="F22" s="12" t="n">
        <f aca="false">Metrics!F50</f>
        <v>1.24815818766004</v>
      </c>
      <c r="G22" s="12" t="n">
        <f aca="false">Metrics!G50</f>
        <v>1.23982729246731</v>
      </c>
      <c r="H22" s="12" t="n">
        <f aca="false">Metrics!H50</f>
        <v>1.35603337313642</v>
      </c>
      <c r="I22" s="6" t="str">
        <f aca="false">IF(Metrics!I50="","",Metrics!I50)</f>
        <v>Higher</v>
      </c>
      <c r="J22" s="7" t="str">
        <f aca="false">IF(I22="","–",MID(IF(F22=IF(I22="Higher",MAX(F22:H22),MIN(F22:H22))," &amp; "&amp;$F$6,"")&amp;IF(G22=IF(I22="Higher",MAX(F22:H22),MIN(F22:H22))," &amp; "&amp;$G$6,"")&amp;IF(H22=IF(I22="Higher",MAX(F22:H22),MIN(F22:H22))," &amp; "&amp;$H$6,""),4,200))</f>
        <v>Rishi Robust TK TF</v>
      </c>
      <c r="K22" s="8" t="n">
        <f aca="false">IF($I22="",0,IF(F22=IF(I22="Higher",MAX(F22:H22),MIN(F22:H22)),1,0))</f>
        <v>0</v>
      </c>
      <c r="L22" s="8" t="n">
        <f aca="false">IF($I22="",0,IF(G22=IF(I22="Higher",MAX(F22:H22),MIN(F22:H22)),1,0))</f>
        <v>0</v>
      </c>
      <c r="M22" s="8" t="n">
        <f aca="false">IF($I22="",0,IF(H22=IF(I22="Higher",MAX(F22:H22),MIN(F22:H22)),1,0))</f>
        <v>1</v>
      </c>
    </row>
    <row r="23" customFormat="false" ht="15" hidden="false" customHeight="false" outlineLevel="0" collapsed="false">
      <c r="A23" s="0" t="str">
        <f aca="false">Metrics!A51</f>
        <v>Sortino ratio (annualised, risk-free 0%)</v>
      </c>
      <c r="B23" s="0" t="str">
        <f aca="false">Metrics!B51</f>
        <v>ratio</v>
      </c>
      <c r="C23" s="12" t="n">
        <f aca="false">Metrics!C51</f>
        <v>4.79589891320642</v>
      </c>
      <c r="D23" s="12" t="n">
        <f aca="false">Metrics!D51</f>
        <v>4.68157472723842</v>
      </c>
      <c r="E23" s="12" t="n">
        <f aca="false">Metrics!E51</f>
        <v>5.46198674895565</v>
      </c>
      <c r="F23" s="12" t="n">
        <f aca="false">Metrics!F51</f>
        <v>3.99911916604144</v>
      </c>
      <c r="G23" s="12" t="n">
        <f aca="false">Metrics!G51</f>
        <v>3.93954895677493</v>
      </c>
      <c r="H23" s="12" t="n">
        <f aca="false">Metrics!H51</f>
        <v>4.73523604961476</v>
      </c>
      <c r="I23" s="6" t="str">
        <f aca="false">IF(Metrics!I51="","",Metrics!I51)</f>
        <v>Higher</v>
      </c>
      <c r="J23" s="7" t="str">
        <f aca="false">IF(I23="","–",MID(IF(F23=IF(I23="Higher",MAX(F23:H23),MIN(F23:H23))," &amp; "&amp;$F$6,"")&amp;IF(G23=IF(I23="Higher",MAX(F23:H23),MIN(F23:H23))," &amp; "&amp;$G$6,"")&amp;IF(H23=IF(I23="Higher",MAX(F23:H23),MIN(F23:H23))," &amp; "&amp;$H$6,""),4,200))</f>
        <v>Rishi Robust TK TF</v>
      </c>
      <c r="K23" s="8" t="n">
        <f aca="false">IF($I23="",0,IF(F23=IF(I23="Higher",MAX(F23:H23),MIN(F23:H23)),1,0))</f>
        <v>0</v>
      </c>
      <c r="L23" s="8" t="n">
        <f aca="false">IF($I23="",0,IF(G23=IF(I23="Higher",MAX(F23:H23),MIN(F23:H23)),1,0))</f>
        <v>0</v>
      </c>
      <c r="M23" s="8" t="n">
        <f aca="false">IF($I23="",0,IF(H23=IF(I23="Higher",MAX(F23:H23),MIN(F23:H23)),1,0))</f>
        <v>1</v>
      </c>
    </row>
    <row r="24" customFormat="false" ht="15" hidden="false" customHeight="false" outlineLevel="0" collapsed="false">
      <c r="A24" s="0" t="str">
        <f aca="false">Metrics!A52</f>
        <v>Recovery factor</v>
      </c>
      <c r="B24" s="0" t="str">
        <f aca="false">Metrics!B52</f>
        <v>ratio</v>
      </c>
      <c r="C24" s="12" t="n">
        <f aca="false">Metrics!C52</f>
        <v>35.4927768860356</v>
      </c>
      <c r="D24" s="12" t="n">
        <f aca="false">Metrics!D52</f>
        <v>32.6731343283581</v>
      </c>
      <c r="E24" s="12" t="n">
        <f aca="false">Metrics!E52</f>
        <v>40.1990476190475</v>
      </c>
      <c r="F24" s="12" t="n">
        <f aca="false">Metrics!F52</f>
        <v>26.7836157818578</v>
      </c>
      <c r="G24" s="12" t="n">
        <f aca="false">Metrics!G52</f>
        <v>25.1994617227885</v>
      </c>
      <c r="H24" s="12" t="n">
        <f aca="false">Metrics!H52</f>
        <v>33.8213346366168</v>
      </c>
      <c r="I24" s="6" t="str">
        <f aca="false">IF(Metrics!I52="","",Metrics!I52)</f>
        <v>Higher</v>
      </c>
      <c r="J24" s="7" t="str">
        <f aca="false">IF(I24="","–",MID(IF(F24=IF(I24="Higher",MAX(F24:H24),MIN(F24:H24))," &amp; "&amp;$F$6,"")&amp;IF(G24=IF(I24="Higher",MAX(F24:H24),MIN(F24:H24))," &amp; "&amp;$G$6,"")&amp;IF(H24=IF(I24="Higher",MAX(F24:H24),MIN(F24:H24))," &amp; "&amp;$H$6,""),4,200))</f>
        <v>Rishi Robust TK TF</v>
      </c>
      <c r="K24" s="8" t="n">
        <f aca="false">IF($I24="",0,IF(F24=IF(I24="Higher",MAX(F24:H24),MIN(F24:H24)),1,0))</f>
        <v>0</v>
      </c>
      <c r="L24" s="8" t="n">
        <f aca="false">IF($I24="",0,IF(G24=IF(I24="Higher",MAX(F24:H24),MIN(F24:H24)),1,0))</f>
        <v>0</v>
      </c>
      <c r="M24" s="8" t="n">
        <f aca="false">IF($I24="",0,IF(H24=IF(I24="Higher",MAX(F24:H24),MIN(F24:H24)),1,0))</f>
        <v>1</v>
      </c>
    </row>
    <row r="25" customFormat="false" ht="15" hidden="false" customHeight="false" outlineLevel="0" collapsed="false">
      <c r="A25" s="0" t="str">
        <f aca="false">Metrics!A57</f>
        <v>Losing years</v>
      </c>
      <c r="B25" s="0" t="str">
        <f aca="false">Metrics!B57</f>
        <v>years</v>
      </c>
      <c r="C25" s="5" t="n">
        <f aca="false">Metrics!C57</f>
        <v>0</v>
      </c>
      <c r="D25" s="5" t="n">
        <f aca="false">Metrics!D57</f>
        <v>0</v>
      </c>
      <c r="E25" s="5" t="n">
        <f aca="false">Metrics!E57</f>
        <v>0</v>
      </c>
      <c r="F25" s="5" t="n">
        <f aca="false">Metrics!F57</f>
        <v>1</v>
      </c>
      <c r="G25" s="5" t="n">
        <f aca="false">Metrics!G57</f>
        <v>0</v>
      </c>
      <c r="H25" s="5" t="n">
        <f aca="false">Metrics!H57</f>
        <v>0</v>
      </c>
      <c r="I25" s="6" t="str">
        <f aca="false">IF(Metrics!I57="","",Metrics!I57)</f>
        <v>Lower</v>
      </c>
      <c r="J25" s="7" t="str">
        <f aca="false">IF(I25="","–",MID(IF(F25=IF(I25="Higher",MAX(F25:H25),MIN(F25:H25))," &amp; "&amp;$F$6,"")&amp;IF(G25=IF(I25="Higher",MAX(F25:H25),MIN(F25:H25))," &amp; "&amp;$G$6,"")&amp;IF(H25=IF(I25="Higher",MAX(F25:H25),MIN(F25:H25))," &amp; "&amp;$H$6,""),4,200))</f>
        <v>ADC TF &amp; Rishi Robust TK TF</v>
      </c>
      <c r="K25" s="8" t="n">
        <f aca="false">IF($I25="",0,IF(F25=IF(I25="Higher",MAX(F25:H25),MIN(F25:H25)),1,0))</f>
        <v>0</v>
      </c>
      <c r="L25" s="8" t="n">
        <f aca="false">IF($I25="",0,IF(G25=IF(I25="Higher",MAX(F25:H25),MIN(F25:H25)),1,0))</f>
        <v>1</v>
      </c>
      <c r="M25" s="8" t="n">
        <f aca="false">IF($I25="",0,IF(H25=IF(I25="Higher",MAX(F25:H25),MIN(F25:H25)),1,0))</f>
        <v>1</v>
      </c>
    </row>
    <row r="26" customFormat="false" ht="15" hidden="false" customHeight="false" outlineLevel="0" collapsed="false">
      <c r="A26" s="0" t="str">
        <f aca="false">Metrics!A60</f>
        <v>Recent: avg points per year 2023–25</v>
      </c>
      <c r="B26" s="0" t="str">
        <f aca="false">Metrics!B60</f>
        <v>points</v>
      </c>
      <c r="C26" s="10" t="n">
        <f aca="false">Metrics!C60</f>
        <v>3596.01098333333</v>
      </c>
      <c r="D26" s="10" t="n">
        <f aca="false">Metrics!D60</f>
        <v>4155.26230333333</v>
      </c>
      <c r="E26" s="10" t="n">
        <f aca="false">Metrics!E60</f>
        <v>3505.67273666667</v>
      </c>
      <c r="F26" s="10" t="n">
        <f aca="false">Metrics!F60</f>
        <v>2812.03013323632</v>
      </c>
      <c r="G26" s="10" t="n">
        <f aca="false">Metrics!G60</f>
        <v>3417.71312089583</v>
      </c>
      <c r="H26" s="10" t="n">
        <f aca="false">Metrics!H60</f>
        <v>2941.34939126654</v>
      </c>
      <c r="I26" s="6" t="str">
        <f aca="false">IF(Metrics!I60="","",Metrics!I60)</f>
        <v>Higher</v>
      </c>
      <c r="J26" s="7" t="str">
        <f aca="false">IF(I26="","–",MID(IF(F26=IF(I26="Higher",MAX(F26:H26),MIN(F26:H26))," &amp; "&amp;$F$6,"")&amp;IF(G26=IF(I26="Higher",MAX(F26:H26),MIN(F26:H26))," &amp; "&amp;$G$6,"")&amp;IF(H26=IF(I26="Higher",MAX(F26:H26),MIN(F26:H26))," &amp; "&amp;$H$6,""),4,200))</f>
        <v>ADC TF</v>
      </c>
      <c r="K26" s="8" t="n">
        <f aca="false">IF($I26="",0,IF(F26=IF(I26="Higher",MAX(F26:H26),MIN(F26:H26)),1,0))</f>
        <v>0</v>
      </c>
      <c r="L26" s="8" t="n">
        <f aca="false">IF($I26="",0,IF(G26=IF(I26="Higher",MAX(F26:H26),MIN(F26:H26)),1,0))</f>
        <v>1</v>
      </c>
      <c r="M26" s="8" t="n">
        <f aca="false">IF($I26="",0,IF(H26=IF(I26="Higher",MAX(F26:H26),MIN(F26:H26)),1,0))</f>
        <v>0</v>
      </c>
    </row>
    <row r="27" customFormat="false" ht="15" hidden="false" customHeight="false" outlineLevel="0" collapsed="false">
      <c r="A27" s="0" t="str">
        <f aca="false">Metrics!A63</f>
        <v>Total P&amp;L</v>
      </c>
      <c r="B27" s="0" t="str">
        <f aca="false">Metrics!B63</f>
        <v>₹ crore</v>
      </c>
      <c r="C27" s="10" t="n">
        <f aca="false">Metrics!C63</f>
        <v>34.248270896125</v>
      </c>
      <c r="D27" s="10" t="n">
        <f aca="false">Metrics!D63</f>
        <v>35.08039111291</v>
      </c>
      <c r="E27" s="10" t="n">
        <f aca="false">Metrics!E63</f>
        <v>32.7920926472425</v>
      </c>
      <c r="F27" s="10" t="n">
        <f aca="false">Metrics!F63</f>
        <v>23.5328983207507</v>
      </c>
      <c r="G27" s="10" t="n">
        <f aca="false">Metrics!G63</f>
        <v>24.9886422658705</v>
      </c>
      <c r="H27" s="10" t="n">
        <f aca="false">Metrics!H63</f>
        <v>25.186411365862</v>
      </c>
      <c r="I27" s="6" t="str">
        <f aca="false">IF(Metrics!I63="","",Metrics!I63)</f>
        <v>Higher</v>
      </c>
      <c r="J27" s="7" t="str">
        <f aca="false">IF(I27="","–",MID(IF(F27=IF(I27="Higher",MAX(F27:H27),MIN(F27:H27))," &amp; "&amp;$F$6,"")&amp;IF(G27=IF(I27="Higher",MAX(F27:H27),MIN(F27:H27))," &amp; "&amp;$G$6,"")&amp;IF(H27=IF(I27="Higher",MAX(F27:H27),MIN(F27:H27))," &amp; "&amp;$H$6,""),4,200))</f>
        <v>Rishi Robust TK TF</v>
      </c>
      <c r="K27" s="8" t="n">
        <f aca="false">IF($I27="",0,IF(F27=IF(I27="Higher",MAX(F27:H27),MIN(F27:H27)),1,0))</f>
        <v>0</v>
      </c>
      <c r="L27" s="8" t="n">
        <f aca="false">IF($I27="",0,IF(G27=IF(I27="Higher",MAX(F27:H27),MIN(F27:H27)),1,0))</f>
        <v>0</v>
      </c>
      <c r="M27" s="8" t="n">
        <f aca="false">IF($I27="",0,IF(H27=IF(I27="Higher",MAX(F27:H27),MIN(F27:H27)),1,0))</f>
        <v>1</v>
      </c>
    </row>
    <row r="28" customFormat="false" ht="15" hidden="false" customHeight="false" outlineLevel="0" collapsed="false">
      <c r="A28" s="0" t="str">
        <f aca="false">Metrics!A65</f>
        <v>Recent: average P&amp;L per year 2023–25</v>
      </c>
      <c r="B28" s="0" t="str">
        <f aca="false">Metrics!B65</f>
        <v>₹ lakh</v>
      </c>
      <c r="C28" s="10" t="n">
        <f aca="false">Metrics!C65</f>
        <v>282.826263839167</v>
      </c>
      <c r="D28" s="10" t="n">
        <f aca="false">Metrics!D65</f>
        <v>326.811380157167</v>
      </c>
      <c r="E28" s="10" t="n">
        <f aca="false">Metrics!E65</f>
        <v>275.721160738833</v>
      </c>
      <c r="F28" s="10" t="n">
        <f aca="false">Metrics!F65</f>
        <v>221.166169979037</v>
      </c>
      <c r="G28" s="10" t="n">
        <f aca="false">Metrics!G65</f>
        <v>268.803136958457</v>
      </c>
      <c r="H28" s="10" t="n">
        <f aca="false">Metrics!H65</f>
        <v>231.337129623113</v>
      </c>
      <c r="I28" s="6" t="str">
        <f aca="false">IF(Metrics!I65="","",Metrics!I65)</f>
        <v>Higher</v>
      </c>
      <c r="J28" s="7" t="str">
        <f aca="false">IF(I28="","–",MID(IF(F28=IF(I28="Higher",MAX(F28:H28),MIN(F28:H28))," &amp; "&amp;$F$6,"")&amp;IF(G28=IF(I28="Higher",MAX(F28:H28),MIN(F28:H28))," &amp; "&amp;$G$6,"")&amp;IF(H28=IF(I28="Higher",MAX(F28:H28),MIN(F28:H28))," &amp; "&amp;$H$6,""),4,200))</f>
        <v>ADC TF</v>
      </c>
      <c r="K28" s="8" t="n">
        <f aca="false">IF($I28="",0,IF(F28=IF(I28="Higher",MAX(F28:H28),MIN(F28:H28)),1,0))</f>
        <v>0</v>
      </c>
      <c r="L28" s="8" t="n">
        <f aca="false">IF($I28="",0,IF(G28=IF(I28="Higher",MAX(F28:H28),MIN(F28:H28)),1,0))</f>
        <v>1</v>
      </c>
      <c r="M28" s="8" t="n">
        <f aca="false">IF($I28="",0,IF(H28=IF(I28="Higher",MAX(F28:H28),MIN(F28:H28)),1,0))</f>
        <v>0</v>
      </c>
    </row>
    <row r="29" customFormat="false" ht="15" hidden="false" customHeight="false" outlineLevel="0" collapsed="false">
      <c r="A29" s="0" t="str">
        <f aca="false">Metrics!A66</f>
        <v>Maximum drawdown</v>
      </c>
      <c r="B29" s="0" t="str">
        <f aca="false">Metrics!B66</f>
        <v>₹ lakh</v>
      </c>
      <c r="C29" s="14" t="n">
        <f aca="false">Metrics!C66</f>
        <v>185.074256509999</v>
      </c>
      <c r="D29" s="14" t="n">
        <f aca="false">Metrics!D66</f>
        <v>155.30076143725</v>
      </c>
      <c r="E29" s="14" t="n">
        <f aca="false">Metrics!E66</f>
        <v>134.965967529251</v>
      </c>
      <c r="F29" s="14" t="n">
        <f aca="false">Metrics!F66</f>
        <v>195.602378270192</v>
      </c>
      <c r="G29" s="14" t="n">
        <f aca="false">Metrics!G66</f>
        <v>175.002034885471</v>
      </c>
      <c r="H29" s="14" t="n">
        <f aca="false">Metrics!H66</f>
        <v>142.9888025208</v>
      </c>
      <c r="I29" s="6" t="str">
        <f aca="false">IF(Metrics!I66="","",Metrics!I66)</f>
        <v>Lower</v>
      </c>
      <c r="J29" s="7" t="str">
        <f aca="false">IF(I29="","–",MID(IF(F29=IF(I29="Higher",MAX(F29:H29),MIN(F29:H29))," &amp; "&amp;$F$6,"")&amp;IF(G29=IF(I29="Higher",MAX(F29:H29),MIN(F29:H29))," &amp; "&amp;$G$6,"")&amp;IF(H29=IF(I29="Higher",MAX(F29:H29),MIN(F29:H29))," &amp; "&amp;$H$6,""),4,200))</f>
        <v>Rishi Robust TK TF</v>
      </c>
      <c r="K29" s="8" t="n">
        <f aca="false">IF($I29="",0,IF(F29=IF(I29="Higher",MAX(F29:H29),MIN(F29:H29)),1,0))</f>
        <v>0</v>
      </c>
      <c r="L29" s="8" t="n">
        <f aca="false">IF($I29="",0,IF(G29=IF(I29="Higher",MAX(F29:H29),MIN(F29:H29)),1,0))</f>
        <v>0</v>
      </c>
      <c r="M29" s="8" t="n">
        <f aca="false">IF($I29="",0,IF(H29=IF(I29="Higher",MAX(F29:H29),MIN(F29:H29)),1,0))</f>
        <v>1</v>
      </c>
    </row>
    <row r="30" customFormat="false" ht="15" hidden="false" customHeight="false" outlineLevel="0" collapsed="false">
      <c r="A30" s="0" t="str">
        <f aca="false">Metrics!A69</f>
        <v>Total cost</v>
      </c>
      <c r="B30" s="0" t="str">
        <f aca="false">Metrics!B69</f>
        <v>₹ lakh</v>
      </c>
      <c r="C30" s="14" t="str">
        <f aca="false">Metrics!C69</f>
        <v>–</v>
      </c>
      <c r="D30" s="14" t="str">
        <f aca="false">Metrics!D69</f>
        <v>–</v>
      </c>
      <c r="E30" s="14" t="str">
        <f aca="false">Metrics!E69</f>
        <v>–</v>
      </c>
      <c r="F30" s="14" t="n">
        <f aca="false">Metrics!F69</f>
        <v>1071.53725753743</v>
      </c>
      <c r="G30" s="14" t="n">
        <f aca="false">Metrics!G69</f>
        <v>1009.17488470395</v>
      </c>
      <c r="H30" s="14" t="n">
        <f aca="false">Metrics!H69</f>
        <v>760.56812813805</v>
      </c>
      <c r="I30" s="6" t="str">
        <f aca="false">IF(Metrics!I69="","",Metrics!I69)</f>
        <v>Lower</v>
      </c>
      <c r="J30" s="7" t="str">
        <f aca="false">IF(I30="","–",MID(IF(F30=IF(I30="Higher",MAX(F30:H30),MIN(F30:H30))," &amp; "&amp;$F$6,"")&amp;IF(G30=IF(I30="Higher",MAX(F30:H30),MIN(F30:H30))," &amp; "&amp;$G$6,"")&amp;IF(H30=IF(I30="Higher",MAX(F30:H30),MIN(F30:H30))," &amp; "&amp;$H$6,""),4,200))</f>
        <v>Rishi Robust TK TF</v>
      </c>
      <c r="K30" s="8" t="n">
        <f aca="false">IF($I30="",0,IF(F30=IF(I30="Higher",MAX(F30:H30),MIN(F30:H30)),1,0))</f>
        <v>0</v>
      </c>
      <c r="L30" s="8" t="n">
        <f aca="false">IF($I30="",0,IF(G30=IF(I30="Higher",MAX(F30:H30),MIN(F30:H30)),1,0))</f>
        <v>0</v>
      </c>
      <c r="M30" s="8" t="n">
        <f aca="false">IF($I30="",0,IF(H30=IF(I30="Higher",MAX(F30:H30),MIN(F30:H30)),1,0))</f>
        <v>1</v>
      </c>
    </row>
    <row r="32" customFormat="false" ht="15" hidden="false" customHeight="false" outlineLevel="0" collapsed="false">
      <c r="A32" s="15" t="s">
        <v>14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 customFormat="false" ht="15" hidden="false" customHeight="false" outlineLevel="0" collapsed="false">
      <c r="A33" s="7" t="s">
        <v>6</v>
      </c>
      <c r="F33" s="17" t="n">
        <f aca="false">SUM(K7:K30)</f>
        <v>2</v>
      </c>
      <c r="G33" s="18" t="s">
        <v>15</v>
      </c>
      <c r="H33" s="18" t="n">
        <f aca="false">COUNTIF($I$7:$I$30,"Higher")+COUNTIF($I$7:$I$30,"Lower")</f>
        <v>23</v>
      </c>
    </row>
    <row r="34" customFormat="false" ht="15" hidden="false" customHeight="false" outlineLevel="0" collapsed="false">
      <c r="A34" s="7" t="s">
        <v>7</v>
      </c>
      <c r="F34" s="17" t="n">
        <f aca="false">SUM(L7:L30)</f>
        <v>3</v>
      </c>
      <c r="G34" s="18" t="s">
        <v>15</v>
      </c>
      <c r="H34" s="18" t="n">
        <f aca="false">COUNTIF($I$7:$I$30,"Higher")+COUNTIF($I$7:$I$30,"Lower")</f>
        <v>23</v>
      </c>
    </row>
    <row r="35" customFormat="false" ht="15" hidden="false" customHeight="false" outlineLevel="0" collapsed="false">
      <c r="A35" s="7" t="s">
        <v>8</v>
      </c>
      <c r="F35" s="17" t="n">
        <f aca="false">SUM(M7:M30)</f>
        <v>19</v>
      </c>
      <c r="G35" s="18" t="s">
        <v>15</v>
      </c>
      <c r="H35" s="18" t="n">
        <f aca="false">COUNTIF($I$7:$I$30,"Higher")+COUNTIF($I$7:$I$30,"Lower")</f>
        <v>23</v>
      </c>
    </row>
    <row r="37" customFormat="false" ht="15" hidden="false" customHeight="false" outlineLevel="0" collapsed="false">
      <c r="A37" s="15" t="s">
        <v>16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customFormat="false" ht="15" hidden="false" customHeight="false" outlineLevel="0" collapsed="false">
      <c r="A38" s="19" t="str">
        <f aca="false">"•  Highest net profit: "&amp;J27&amp;" ("&amp;TEXT(IF(I27="Higher",MAX(F27:H27),MIN(F27:H27)),"#,##0.00")&amp;")"&amp;" ₹ crore over the full period."</f>
        <v>•  Highest net profit: Rishi Robust TK TF (25.19) ₹ crore over the full period.</v>
      </c>
      <c r="B38" s="19"/>
      <c r="C38" s="19"/>
      <c r="D38" s="19"/>
      <c r="E38" s="19"/>
      <c r="F38" s="19"/>
      <c r="G38" s="19"/>
      <c r="H38" s="19"/>
      <c r="I38" s="19"/>
      <c r="J38" s="19"/>
    </row>
    <row r="39" customFormat="false" ht="15" hidden="false" customHeight="false" outlineLevel="0" collapsed="false">
      <c r="A39" s="19" t="str">
        <f aca="false">"•  Lowest net max drawdown (compounded): "&amp;J19&amp;" ("&amp;TEXT(IF(I19="Higher",MAX(F19:H19),MIN(F19:H19)),"0.00%")&amp;")"&amp;"; in points: "&amp;J16&amp;" ("&amp;TEXT(IF(I16="Higher",MAX(F16:H16),MIN(F16:H16)),"#,##0")&amp;")"&amp;"."</f>
        <v>•  Lowest net max drawdown (compounded): Rishi Robust TK TF (10.71%); in points: Rishi Robust TK TF (1,818).</v>
      </c>
      <c r="B39" s="19"/>
      <c r="C39" s="19"/>
      <c r="D39" s="19"/>
      <c r="E39" s="19"/>
      <c r="F39" s="19"/>
      <c r="G39" s="19"/>
      <c r="H39" s="19"/>
      <c r="I39" s="19"/>
      <c r="J39" s="19"/>
    </row>
    <row r="40" customFormat="false" ht="15" hidden="false" customHeight="false" outlineLevel="0" collapsed="false">
      <c r="A40" s="19" t="str">
        <f aca="false">"•  Best risk-adjusted return: Calmar "&amp;J21&amp;" ("&amp;TEXT(IF(I21="Higher",MAX(F21:H21),MIN(F21:H21)),"0.00")&amp;")"&amp;", Sharpe "&amp;J22&amp;" ("&amp;TEXT(IF(I22="Higher",MAX(F22:H22),MIN(F22:H22)),"0.00")&amp;")"&amp;", Sortino "&amp;J23&amp;" ("&amp;TEXT(IF(I23="Higher",MAX(F23:H23),MIN(F23:H23)),"0.00")&amp;")"&amp;"."</f>
        <v>•  Best risk-adjusted return: Calmar Rishi Robust TK TF (2.10), Sharpe Rishi Robust TK TF (1.36), Sortino Rishi Robust TK TF (4.74).</v>
      </c>
      <c r="B40" s="19"/>
      <c r="C40" s="19"/>
      <c r="D40" s="19"/>
      <c r="E40" s="19"/>
      <c r="F40" s="19"/>
      <c r="G40" s="19"/>
      <c r="H40" s="19"/>
      <c r="I40" s="19"/>
      <c r="J40" s="19"/>
    </row>
    <row r="41" customFormat="false" ht="15" hidden="false" customHeight="false" outlineLevel="0" collapsed="false">
      <c r="A41" s="19" t="str">
        <f aca="false">"•  Best recent performance (2023–25 avg, net): "&amp;J28&amp;" ("&amp;TEXT(IF(I28="Higher",MAX(F28:H28),MIN(F28:H28)),"#,##0.00")&amp;")"&amp;" ₹ lakh per year."</f>
        <v>•  Best recent performance (2023–25 avg, net): ADC TF (268.80) ₹ lakh per year.</v>
      </c>
      <c r="B41" s="19"/>
      <c r="C41" s="19"/>
      <c r="D41" s="19"/>
      <c r="E41" s="19"/>
      <c r="F41" s="19"/>
      <c r="G41" s="19"/>
      <c r="H41" s="19"/>
      <c r="I41" s="19"/>
      <c r="J41" s="19"/>
    </row>
    <row r="42" customFormat="false" ht="15" hidden="false" customHeight="false" outlineLevel="0" collapsed="false">
      <c r="A42" s="19" t="str">
        <f aca="false">"•  Costs: each trade costs "&amp;TEXT(Assumptions!B58,"0.00")&amp;" points ("&amp;Assumptions!B4&amp;"). Cost eats "&amp;TEXT(Metrics!F35,"0%")&amp;" (TK TF), "&amp;TEXT(Metrics!G35,"0%")&amp;" (ADC TF) and "&amp;TEXT(Metrics!H35,"0%")&amp;" (Robust) of gross points."</f>
        <v>•  Costs: each trade costs 5.36 points (Synthetic). Cost eats 31% (TK TF), 29% (ADC TF) and 23% (Robust) of gross points.</v>
      </c>
      <c r="B42" s="19"/>
      <c r="C42" s="19"/>
      <c r="D42" s="19"/>
      <c r="E42" s="19"/>
      <c r="F42" s="19"/>
      <c r="G42" s="19"/>
      <c r="H42" s="19"/>
      <c r="I42" s="19"/>
      <c r="J42" s="19"/>
    </row>
    <row r="43" customFormat="false" ht="15" hidden="false" customHeight="false" outlineLevel="0" collapsed="false">
      <c r="A43" s="19" t="str">
        <f aca="false">"•  Fewest losing years after cost: "&amp;J25&amp;" ("&amp;TEXT(IF(I25="Higher",MAX(F25:H25),MIN(F25:H25)),"0")&amp;")"&amp;" of 18."</f>
        <v>•  Fewest losing years after cost: ADC TF &amp; Rishi Robust TK TF (0) of 18.</v>
      </c>
      <c r="B43" s="19"/>
      <c r="C43" s="19"/>
      <c r="D43" s="19"/>
      <c r="E43" s="19"/>
      <c r="F43" s="19"/>
      <c r="G43" s="19"/>
      <c r="H43" s="19"/>
      <c r="I43" s="19"/>
      <c r="J43" s="19"/>
    </row>
    <row r="44" customFormat="false" ht="15" hidden="false" customHeight="false" outlineLevel="0" collapsed="false">
      <c r="A44" s="19" t="str">
        <f aca="false">"•  Change Assumptions!B4 to Futures to see the same report with direct-futures costs (~14.8 points per trade)."</f>
        <v>•  Change Assumptions!B4 to Futures to see the same report with direct-futures costs (~14.8 points per trade).</v>
      </c>
      <c r="B44" s="19"/>
      <c r="C44" s="19"/>
      <c r="D44" s="19"/>
      <c r="E44" s="19"/>
      <c r="F44" s="19"/>
      <c r="G44" s="19"/>
      <c r="H44" s="19"/>
      <c r="I44" s="19"/>
      <c r="J44" s="19"/>
    </row>
    <row r="46" customFormat="false" ht="15" hidden="false" customHeight="false" outlineLevel="0" collapsed="false">
      <c r="A46" s="15" t="s">
        <v>17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</row>
    <row r="47" customFormat="false" ht="15" hidden="false" customHeight="false" outlineLevel="0" collapsed="false">
      <c r="A47" s="19" t="s">
        <v>18</v>
      </c>
      <c r="B47" s="19"/>
      <c r="C47" s="19"/>
      <c r="D47" s="19"/>
      <c r="E47" s="19"/>
      <c r="F47" s="19"/>
      <c r="G47" s="19"/>
      <c r="H47" s="19"/>
      <c r="I47" s="19"/>
      <c r="J47" s="19"/>
    </row>
    <row r="48" customFormat="false" ht="15" hidden="false" customHeight="false" outlineLevel="0" collapsed="false">
      <c r="A48" s="19" t="s">
        <v>19</v>
      </c>
      <c r="B48" s="19"/>
      <c r="C48" s="19"/>
      <c r="D48" s="19"/>
      <c r="E48" s="19"/>
      <c r="F48" s="19"/>
      <c r="G48" s="19"/>
      <c r="H48" s="19"/>
      <c r="I48" s="19"/>
      <c r="J48" s="19"/>
    </row>
    <row r="49" customFormat="false" ht="15" hidden="false" customHeight="false" outlineLevel="0" collapsed="false">
      <c r="A49" s="19" t="s">
        <v>20</v>
      </c>
      <c r="B49" s="19"/>
      <c r="C49" s="19"/>
      <c r="D49" s="19"/>
      <c r="E49" s="19"/>
      <c r="F49" s="19"/>
      <c r="G49" s="19"/>
      <c r="H49" s="19"/>
      <c r="I49" s="19"/>
      <c r="J49" s="19"/>
    </row>
    <row r="50" customFormat="false" ht="15" hidden="false" customHeight="false" outlineLevel="0" collapsed="false">
      <c r="A50" s="19" t="s">
        <v>21</v>
      </c>
      <c r="B50" s="19"/>
      <c r="C50" s="19"/>
      <c r="D50" s="19"/>
      <c r="E50" s="19"/>
      <c r="F50" s="19"/>
      <c r="G50" s="19"/>
      <c r="H50" s="19"/>
      <c r="I50" s="19"/>
      <c r="J50" s="19"/>
    </row>
    <row r="51" customFormat="false" ht="15" hidden="false" customHeight="false" outlineLevel="0" collapsed="false">
      <c r="A51" s="19" t="s">
        <v>22</v>
      </c>
      <c r="B51" s="19"/>
      <c r="C51" s="19"/>
      <c r="D51" s="19"/>
      <c r="E51" s="19"/>
      <c r="F51" s="19"/>
      <c r="G51" s="19"/>
      <c r="H51" s="19"/>
      <c r="I51" s="19"/>
      <c r="J51" s="19"/>
    </row>
  </sheetData>
  <mergeCells count="14">
    <mergeCell ref="C5:E5"/>
    <mergeCell ref="F5:H5"/>
    <mergeCell ref="A38:J38"/>
    <mergeCell ref="A39:J39"/>
    <mergeCell ref="A40:J40"/>
    <mergeCell ref="A41:J41"/>
    <mergeCell ref="A42:J42"/>
    <mergeCell ref="A43:J43"/>
    <mergeCell ref="A44:J44"/>
    <mergeCell ref="A47:J47"/>
    <mergeCell ref="A48:J48"/>
    <mergeCell ref="A49:J49"/>
    <mergeCell ref="A50:J50"/>
    <mergeCell ref="A51:J51"/>
  </mergeCells>
  <conditionalFormatting sqref="C7:E30">
    <cfRule type="expression" priority="2" aboveAverage="0" equalAverage="0" bottom="0" percent="0" rank="0" text="" dxfId="0">
      <formula>AND($I7="Higher",C7=MAX($C7:$E7),ISNUMBER(C7))</formula>
    </cfRule>
    <cfRule type="expression" priority="3" aboveAverage="0" equalAverage="0" bottom="0" percent="0" rank="0" text="" dxfId="0">
      <formula>AND($I7="Lower",C7=MIN($C7:$E7),ISNUMBER(C7))</formula>
    </cfRule>
    <cfRule type="expression" priority="4" aboveAverage="0" equalAverage="0" bottom="0" percent="0" rank="0" text="" dxfId="1">
      <formula>AND($I7="Higher",C7=MIN($C7:$E7),ISNUMBER(C7))</formula>
    </cfRule>
    <cfRule type="expression" priority="5" aboveAverage="0" equalAverage="0" bottom="0" percent="0" rank="0" text="" dxfId="1">
      <formula>AND($I7="Lower",C7=MAX($C7:$E7),ISNUMBER(C7))</formula>
    </cfRule>
  </conditionalFormatting>
  <conditionalFormatting sqref="F7:H30">
    <cfRule type="expression" priority="6" aboveAverage="0" equalAverage="0" bottom="0" percent="0" rank="0" text="" dxfId="0">
      <formula>AND($I7="Higher",F7=MAX($F7:$H7),ISNUMBER(F7))</formula>
    </cfRule>
    <cfRule type="expression" priority="7" aboveAverage="0" equalAverage="0" bottom="0" percent="0" rank="0" text="" dxfId="0">
      <formula>AND($I7="Lower",F7=MIN($F7:$H7),ISNUMBER(F7))</formula>
    </cfRule>
    <cfRule type="expression" priority="8" aboveAverage="0" equalAverage="0" bottom="0" percent="0" rank="0" text="" dxfId="1">
      <formula>AND($I7="Higher",F7=MIN($F7:$H7),ISNUMBER(F7))</formula>
    </cfRule>
    <cfRule type="expression" priority="9" aboveAverage="0" equalAverage="0" bottom="0" percent="0" rank="0" text="" dxfId="1">
      <formula>AND($I7="Lower",F7=MAX($F7:$H7),ISNUMBER(F7))</formula>
    </cfRule>
  </conditionalFormatting>
  <conditionalFormatting sqref="F33:F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5"/>
    <col collapsed="false" customWidth="true" hidden="false" outlineLevel="0" max="9" min="9" style="0" width="9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20" t="s">
        <v>23</v>
      </c>
    </row>
    <row r="2" customFormat="false" ht="15" hidden="false" customHeight="false" outlineLevel="0" collapsed="false">
      <c r="A2" s="2" t="str">
        <f aca="false">"Net cost model: "&amp;Assumptions!B4&amp;" at today's rates, "&amp;TEXT(Assumptions!B58,"0.00")&amp;" points (₹"&amp;TEXT(Assumptions!B59,"#,##0")&amp;") per trade incl. minimum slippage, plus monthly roll. Period "&amp;TEXT(Assumptions!B9,"dd-mmm-yyyy")&amp;" to "&amp;TEXT(Assumptions!B10,"dd-mmm-yyyy")&amp;" ("&amp;TEXT(Assumptions!B11,"0.0")&amp;" years)."</f>
        <v>Net cost model: Synthetic at today's rates, 5.36 points (₹42,137) per trade incl. minimum slippage, plus monthly roll. Period 16-Feb-2009 to 06-Oct-2026 (17.6 years).</v>
      </c>
    </row>
    <row r="3" customFormat="false" ht="15" hidden="false" customHeight="true" outlineLevel="0" collapsed="false">
      <c r="C3" s="3" t="s">
        <v>2</v>
      </c>
      <c r="D3" s="3"/>
      <c r="E3" s="3"/>
      <c r="F3" s="3" t="s">
        <v>3</v>
      </c>
      <c r="G3" s="3"/>
      <c r="H3" s="3"/>
    </row>
    <row r="4" customFormat="false" ht="31.5" hidden="false" customHeight="true" outlineLevel="0" collapsed="false">
      <c r="A4" s="4" t="s">
        <v>24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25</v>
      </c>
    </row>
    <row r="5" customFormat="false" ht="15" hidden="false" customHeight="false" outlineLevel="0" collapsed="false">
      <c r="A5" s="15" t="s">
        <v>26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15" hidden="false" customHeight="false" outlineLevel="0" collapsed="false">
      <c r="A6" s="0" t="s">
        <v>27</v>
      </c>
      <c r="B6" s="21" t="s">
        <v>28</v>
      </c>
      <c r="C6" s="22" t="n">
        <f aca="false">COUNT(Trades_TK!$A$2:$A$2332)</f>
        <v>2331</v>
      </c>
      <c r="D6" s="22" t="n">
        <f aca="false">COUNT(Trades_ADC!$A$2:$A$2184)</f>
        <v>2183</v>
      </c>
      <c r="E6" s="22" t="n">
        <f aca="false">COUNT(Trades_Robust!$A$2:$A$1594)</f>
        <v>1593</v>
      </c>
      <c r="F6" s="22" t="n">
        <f aca="false">COUNT(Trades_TK!$A$2:$A$2332)</f>
        <v>2331</v>
      </c>
      <c r="G6" s="22" t="n">
        <f aca="false">COUNT(Trades_ADC!$A$2:$A$2184)</f>
        <v>2183</v>
      </c>
      <c r="H6" s="22" t="n">
        <f aca="false">COUNT(Trades_Robust!$A$2:$A$1594)</f>
        <v>1593</v>
      </c>
      <c r="I6" s="6"/>
      <c r="J6" s="2" t="s">
        <v>29</v>
      </c>
    </row>
    <row r="7" customFormat="false" ht="15" hidden="false" customHeight="false" outlineLevel="0" collapsed="false">
      <c r="A7" s="0" t="s">
        <v>30</v>
      </c>
      <c r="B7" s="21" t="s">
        <v>28</v>
      </c>
      <c r="C7" s="22" t="n">
        <f aca="false">COUNTIF(Trades_TK!$D$2:$D$2332,"Long")</f>
        <v>1165</v>
      </c>
      <c r="D7" s="22" t="n">
        <f aca="false">COUNTIF(Trades_ADC!$D$2:$D$2184,"Long")</f>
        <v>1091</v>
      </c>
      <c r="E7" s="22" t="n">
        <f aca="false">COUNTIF(Trades_Robust!$D$2:$D$1594,"Long")</f>
        <v>1162</v>
      </c>
      <c r="F7" s="22" t="n">
        <f aca="false">COUNTIF(Trades_TK!$D$2:$D$2332,"Long")</f>
        <v>1165</v>
      </c>
      <c r="G7" s="22" t="n">
        <f aca="false">COUNTIF(Trades_ADC!$D$2:$D$2184,"Long")</f>
        <v>1091</v>
      </c>
      <c r="H7" s="22" t="n">
        <f aca="false">COUNTIF(Trades_Robust!$D$2:$D$1594,"Long")</f>
        <v>1162</v>
      </c>
      <c r="I7" s="6"/>
      <c r="J7" s="2"/>
    </row>
    <row r="8" customFormat="false" ht="15" hidden="false" customHeight="false" outlineLevel="0" collapsed="false">
      <c r="A8" s="0" t="s">
        <v>31</v>
      </c>
      <c r="B8" s="21" t="s">
        <v>28</v>
      </c>
      <c r="C8" s="22" t="n">
        <f aca="false">COUNTIF(Trades_TK!$D$2:$D$2332,"Short")</f>
        <v>1166</v>
      </c>
      <c r="D8" s="22" t="n">
        <f aca="false">COUNTIF(Trades_ADC!$D$2:$D$2184,"Short")</f>
        <v>1092</v>
      </c>
      <c r="E8" s="22" t="n">
        <f aca="false">COUNTIF(Trades_Robust!$D$2:$D$1594,"Short")</f>
        <v>431</v>
      </c>
      <c r="F8" s="22" t="n">
        <f aca="false">COUNTIF(Trades_TK!$D$2:$D$2332,"Short")</f>
        <v>1166</v>
      </c>
      <c r="G8" s="22" t="n">
        <f aca="false">COUNTIF(Trades_ADC!$D$2:$D$2184,"Short")</f>
        <v>1092</v>
      </c>
      <c r="H8" s="22" t="n">
        <f aca="false">COUNTIF(Trades_Robust!$D$2:$D$1594,"Short")</f>
        <v>431</v>
      </c>
      <c r="I8" s="6"/>
      <c r="J8" s="2"/>
    </row>
    <row r="9" customFormat="false" ht="15" hidden="false" customHeight="false" outlineLevel="0" collapsed="false">
      <c r="A9" s="0" t="s">
        <v>32</v>
      </c>
      <c r="B9" s="21" t="s">
        <v>28</v>
      </c>
      <c r="C9" s="23" t="n">
        <f aca="false">COUNT(Trades_TK!$A$2:$A$2332)/Assumptions!$B$11</f>
        <v>132.194142221518</v>
      </c>
      <c r="D9" s="23" t="n">
        <f aca="false">COUNT(Trades_ADC!$A$2:$A$2184)/Assumptions!$B$11</f>
        <v>123.80086335031</v>
      </c>
      <c r="E9" s="23" t="n">
        <f aca="false">COUNT(Trades_Robust!$A$2:$A$1594)/Assumptions!$B$11</f>
        <v>90.3411705529291</v>
      </c>
      <c r="F9" s="23" t="n">
        <f aca="false">COUNT(Trades_TK!$A$2:$A$2332)/Assumptions!$B$11</f>
        <v>132.194142221518</v>
      </c>
      <c r="G9" s="23" t="n">
        <f aca="false">COUNT(Trades_ADC!$A$2:$A$2184)/Assumptions!$B$11</f>
        <v>123.80086335031</v>
      </c>
      <c r="H9" s="23" t="n">
        <f aca="false">COUNT(Trades_Robust!$A$2:$A$1594)/Assumptions!$B$11</f>
        <v>90.3411705529291</v>
      </c>
      <c r="I9" s="6" t="s">
        <v>33</v>
      </c>
      <c r="J9" s="2" t="s">
        <v>34</v>
      </c>
    </row>
    <row r="10" customFormat="false" ht="15" hidden="false" customHeight="false" outlineLevel="0" collapsed="false">
      <c r="A10" s="0" t="s">
        <v>35</v>
      </c>
      <c r="B10" s="21" t="s">
        <v>28</v>
      </c>
      <c r="C10" s="24" t="n">
        <f aca="false">COUNT(Trades_TK!$A$2:$A$2332)/Assumptions!$B$12</f>
        <v>2.53349485434805</v>
      </c>
      <c r="D10" s="24" t="n">
        <f aca="false">COUNT(Trades_ADC!$A$2:$A$2184)/Assumptions!$B$12</f>
        <v>2.37263803819897</v>
      </c>
      <c r="E10" s="24" t="n">
        <f aca="false">COUNT(Trades_Robust!$A$2:$A$1594)/Assumptions!$B$12</f>
        <v>1.73138451436141</v>
      </c>
      <c r="F10" s="24" t="n">
        <f aca="false">COUNT(Trades_TK!$A$2:$A$2332)/Assumptions!$B$12</f>
        <v>2.53349485434805</v>
      </c>
      <c r="G10" s="24" t="n">
        <f aca="false">COUNT(Trades_ADC!$A$2:$A$2184)/Assumptions!$B$12</f>
        <v>2.37263803819897</v>
      </c>
      <c r="H10" s="24" t="n">
        <f aca="false">COUNT(Trades_Robust!$A$2:$A$1594)/Assumptions!$B$12</f>
        <v>1.73138451436141</v>
      </c>
      <c r="I10" s="6" t="s">
        <v>33</v>
      </c>
      <c r="J10" s="2"/>
    </row>
    <row r="11" customFormat="false" ht="15" hidden="false" customHeight="false" outlineLevel="0" collapsed="false">
      <c r="A11" s="15" t="s">
        <v>36</v>
      </c>
      <c r="B11" s="16"/>
      <c r="C11" s="16"/>
      <c r="D11" s="16"/>
      <c r="E11" s="16"/>
      <c r="F11" s="16"/>
      <c r="G11" s="16"/>
      <c r="H11" s="16"/>
      <c r="I11" s="16"/>
      <c r="J11" s="16"/>
    </row>
    <row r="12" customFormat="false" ht="15" hidden="false" customHeight="false" outlineLevel="0" collapsed="false">
      <c r="A12" s="0" t="s">
        <v>37</v>
      </c>
      <c r="B12" s="21" t="s">
        <v>38</v>
      </c>
      <c r="C12" s="25" t="n">
        <f aca="false">SUM(Trades_TK!$G$2:$G$2332)</f>
        <v>43545.16325</v>
      </c>
      <c r="D12" s="25" t="n">
        <f aca="false">SUM(Trades_ADC!$G$2:$G$2184)</f>
        <v>44603.16734</v>
      </c>
      <c r="E12" s="25" t="n">
        <f aca="false">SUM(Trades_Robust!$G$2:$G$1594)</f>
        <v>41693.696945</v>
      </c>
      <c r="F12" s="25" t="n">
        <f aca="false">SUM(Trades_TK!$K$2:$K$2332)</f>
        <v>29921.0404586786</v>
      </c>
      <c r="G12" s="25" t="n">
        <f aca="false">SUM(Trades_ADC!$K$2:$K$2184)</f>
        <v>31771.9545656332</v>
      </c>
      <c r="H12" s="25" t="n">
        <f aca="false">SUM(Trades_Robust!$K$2:$K$1594)</f>
        <v>32023.4092382225</v>
      </c>
      <c r="I12" s="6" t="s">
        <v>39</v>
      </c>
      <c r="J12" s="2" t="s">
        <v>40</v>
      </c>
    </row>
    <row r="13" customFormat="false" ht="15" hidden="false" customHeight="false" outlineLevel="0" collapsed="false">
      <c r="A13" s="0" t="s">
        <v>41</v>
      </c>
      <c r="B13" s="21" t="s">
        <v>38</v>
      </c>
      <c r="C13" s="25" t="n">
        <f aca="false">SUM(Trades_TK!$G$2:$G$2332)/Assumptions!$B$11</f>
        <v>2469.50472060477</v>
      </c>
      <c r="D13" s="25" t="n">
        <f aca="false">SUM(Trades_ADC!$G$2:$G$2184)/Assumptions!$B$11</f>
        <v>2529.50555421455</v>
      </c>
      <c r="E13" s="25" t="n">
        <f aca="false">SUM(Trades_Robust!$G$2:$G$1594)/Assumptions!$B$11</f>
        <v>2364.50557858781</v>
      </c>
      <c r="F13" s="25" t="n">
        <f aca="false">SUM(Trades_TK!$K$2:$K$2332)/Assumptions!$B$11</f>
        <v>1696.86241004305</v>
      </c>
      <c r="G13" s="25" t="n">
        <f aca="false">SUM(Trades_ADC!$K$2:$K$2184)/Assumptions!$B$11</f>
        <v>1801.83023616684</v>
      </c>
      <c r="H13" s="25" t="n">
        <f aca="false">SUM(Trades_Robust!$K$2:$K$1594)/Assumptions!$B$11</f>
        <v>1816.09056853516</v>
      </c>
      <c r="I13" s="6" t="s">
        <v>39</v>
      </c>
      <c r="J13" s="2" t="s">
        <v>42</v>
      </c>
    </row>
    <row r="14" customFormat="false" ht="15" hidden="false" customHeight="false" outlineLevel="0" collapsed="false">
      <c r="A14" s="0" t="s">
        <v>43</v>
      </c>
      <c r="B14" s="21" t="s">
        <v>28</v>
      </c>
      <c r="C14" s="22" t="n">
        <f aca="false">COUNTIF(Trades_TK!$G$2:$G$2332,"&gt;0")</f>
        <v>744</v>
      </c>
      <c r="D14" s="22" t="n">
        <f aca="false">COUNTIF(Trades_ADC!$G$2:$G$2184,"&gt;0")</f>
        <v>691</v>
      </c>
      <c r="E14" s="22" t="n">
        <f aca="false">COUNTIF(Trades_Robust!$G$2:$G$1594,"&gt;0")</f>
        <v>537</v>
      </c>
      <c r="F14" s="22" t="n">
        <f aca="false">COUNTIF(Trades_TK!$K$2:$K$2332,"&gt;0")</f>
        <v>677</v>
      </c>
      <c r="G14" s="22" t="n">
        <f aca="false">COUNTIF(Trades_ADC!$K$2:$K$2184,"&gt;0")</f>
        <v>636</v>
      </c>
      <c r="H14" s="22" t="n">
        <f aca="false">COUNTIF(Trades_Robust!$K$2:$K$1594,"&gt;0")</f>
        <v>488</v>
      </c>
      <c r="I14" s="6" t="s">
        <v>39</v>
      </c>
      <c r="J14" s="2" t="s">
        <v>44</v>
      </c>
    </row>
    <row r="15" customFormat="false" ht="15" hidden="false" customHeight="false" outlineLevel="0" collapsed="false">
      <c r="A15" s="0" t="s">
        <v>45</v>
      </c>
      <c r="B15" s="21" t="s">
        <v>28</v>
      </c>
      <c r="C15" s="22" t="n">
        <f aca="false">COUNTIF(Trades_TK!$G$2:$G$2332,"&lt;=0")</f>
        <v>1587</v>
      </c>
      <c r="D15" s="22" t="n">
        <f aca="false">COUNTIF(Trades_ADC!$G$2:$G$2184,"&lt;=0")</f>
        <v>1492</v>
      </c>
      <c r="E15" s="22" t="n">
        <f aca="false">COUNTIF(Trades_Robust!$G$2:$G$1594,"&lt;=0")</f>
        <v>1056</v>
      </c>
      <c r="F15" s="22" t="n">
        <f aca="false">COUNTIF(Trades_TK!$K$2:$K$2332,"&lt;=0")</f>
        <v>1654</v>
      </c>
      <c r="G15" s="22" t="n">
        <f aca="false">COUNTIF(Trades_ADC!$K$2:$K$2184,"&lt;=0")</f>
        <v>1547</v>
      </c>
      <c r="H15" s="22" t="n">
        <f aca="false">COUNTIF(Trades_Robust!$K$2:$K$1594,"&lt;=0")</f>
        <v>1105</v>
      </c>
      <c r="I15" s="6" t="s">
        <v>33</v>
      </c>
      <c r="J15" s="2" t="s">
        <v>46</v>
      </c>
    </row>
    <row r="16" customFormat="false" ht="15" hidden="false" customHeight="false" outlineLevel="0" collapsed="false">
      <c r="A16" s="0" t="s">
        <v>47</v>
      </c>
      <c r="B16" s="21" t="s">
        <v>48</v>
      </c>
      <c r="C16" s="26" t="n">
        <f aca="false">COUNTIF(Trades_TK!$G$2:$G$2332,"&gt;0")/COUNT(Trades_TK!$G$2:$G$2332)</f>
        <v>0.319176319176319</v>
      </c>
      <c r="D16" s="26" t="n">
        <f aca="false">COUNTIF(Trades_ADC!$G$2:$G$2184,"&gt;0")/COUNT(Trades_ADC!$G$2:$G$2184)</f>
        <v>0.31653687585891</v>
      </c>
      <c r="E16" s="26" t="n">
        <f aca="false">COUNTIF(Trades_Robust!$G$2:$G$1594,"&gt;0")/COUNT(Trades_Robust!$G$2:$G$1594)</f>
        <v>0.337099811676083</v>
      </c>
      <c r="F16" s="26" t="n">
        <f aca="false">COUNTIF(Trades_TK!$K$2:$K$2332,"&gt;0")/COUNT(Trades_TK!$K$2:$K$2332)</f>
        <v>0.29043329043329</v>
      </c>
      <c r="G16" s="26" t="n">
        <f aca="false">COUNTIF(Trades_ADC!$K$2:$K$2184,"&gt;0")/COUNT(Trades_ADC!$K$2:$K$2184)</f>
        <v>0.291342189647274</v>
      </c>
      <c r="H16" s="26" t="n">
        <f aca="false">COUNTIF(Trades_Robust!$K$2:$K$1594,"&gt;0")/COUNT(Trades_Robust!$K$2:$K$1594)</f>
        <v>0.306340238543628</v>
      </c>
      <c r="I16" s="6" t="s">
        <v>39</v>
      </c>
      <c r="J16" s="2" t="s">
        <v>49</v>
      </c>
    </row>
    <row r="17" customFormat="false" ht="15" hidden="false" customHeight="false" outlineLevel="0" collapsed="false">
      <c r="A17" s="0" t="s">
        <v>50</v>
      </c>
      <c r="B17" s="21" t="s">
        <v>38</v>
      </c>
      <c r="C17" s="25" t="n">
        <f aca="false">SUMIF(Trades_TK!$G$2:$G$2332,"&gt;0")</f>
        <v>119418.368755</v>
      </c>
      <c r="D17" s="25" t="n">
        <f aca="false">SUMIF(Trades_ADC!$G$2:$G$2184,"&gt;0")</f>
        <v>117657.674545</v>
      </c>
      <c r="E17" s="25" t="n">
        <f aca="false">SUMIF(Trades_Robust!$G$2:$G$1594,"&gt;0")</f>
        <v>94259.60503</v>
      </c>
      <c r="F17" s="25" t="n">
        <f aca="false">SUMIF(Trades_TK!$K$2:$K$2332,"&gt;0")</f>
        <v>115285.972091016</v>
      </c>
      <c r="G17" s="25" t="n">
        <f aca="false">SUMIF(Trades_ADC!$K$2:$K$2184,"&gt;0")</f>
        <v>113777.143551578</v>
      </c>
      <c r="H17" s="25" t="n">
        <f aca="false">SUMIF(Trades_Robust!$K$2:$K$1594,"&gt;0")</f>
        <v>91139.7917353082</v>
      </c>
      <c r="I17" s="6" t="s">
        <v>39</v>
      </c>
      <c r="J17" s="2"/>
    </row>
    <row r="18" customFormat="false" ht="15" hidden="false" customHeight="false" outlineLevel="0" collapsed="false">
      <c r="A18" s="0" t="s">
        <v>51</v>
      </c>
      <c r="B18" s="21" t="s">
        <v>38</v>
      </c>
      <c r="C18" s="25" t="n">
        <f aca="false">-SUMIF(Trades_TK!$G$2:$G$2332,"&lt;=0")</f>
        <v>75873.205505</v>
      </c>
      <c r="D18" s="25" t="n">
        <f aca="false">-SUMIF(Trades_ADC!$G$2:$G$2184,"&lt;=0")</f>
        <v>73054.507205</v>
      </c>
      <c r="E18" s="25" t="n">
        <f aca="false">-SUMIF(Trades_Robust!$G$2:$G$1594,"&lt;=0")</f>
        <v>52565.908085</v>
      </c>
      <c r="F18" s="25" t="n">
        <f aca="false">-SUMIF(Trades_TK!$K$2:$K$2332,"&lt;=0")</f>
        <v>85364.9316323374</v>
      </c>
      <c r="G18" s="25" t="n">
        <f aca="false">-SUMIF(Trades_ADC!$K$2:$K$2184,"&lt;=0")</f>
        <v>82005.1889859448</v>
      </c>
      <c r="H18" s="25" t="n">
        <f aca="false">-SUMIF(Trades_Robust!$K$2:$K$1594,"&lt;=0")</f>
        <v>59116.3824970857</v>
      </c>
      <c r="I18" s="6" t="s">
        <v>33</v>
      </c>
      <c r="J18" s="2" t="s">
        <v>52</v>
      </c>
    </row>
    <row r="19" customFormat="false" ht="15" hidden="false" customHeight="false" outlineLevel="0" collapsed="false">
      <c r="A19" s="0" t="s">
        <v>53</v>
      </c>
      <c r="B19" s="21" t="s">
        <v>54</v>
      </c>
      <c r="C19" s="24" t="n">
        <f aca="false">SUMIF(Trades_TK!$G$2:$G$2332,"&gt;0")/-SUMIF(Trades_TK!$G$2:$G$2332,"&lt;=0")</f>
        <v>1.57392017327026</v>
      </c>
      <c r="D19" s="24" t="n">
        <f aca="false">SUMIF(Trades_ADC!$G$2:$G$2184,"&gt;0")/-SUMIF(Trades_ADC!$G$2:$G$2184,"&lt;=0")</f>
        <v>1.61054641317117</v>
      </c>
      <c r="E19" s="24" t="n">
        <f aca="false">SUMIF(Trades_Robust!$G$2:$G$1594,"&gt;0")/-SUMIF(Trades_Robust!$G$2:$G$1594,"&lt;=0")</f>
        <v>1.79316991685144</v>
      </c>
      <c r="F19" s="24" t="n">
        <f aca="false">SUMIF(Trades_TK!$K$2:$K$2332,"&gt;0")/-SUMIF(Trades_TK!$K$2:$K$2332,"&lt;=0")</f>
        <v>1.35050740258947</v>
      </c>
      <c r="G19" s="24" t="n">
        <f aca="false">SUMIF(Trades_ADC!$K$2:$K$2184,"&gt;0")/-SUMIF(Trades_ADC!$K$2:$K$2184,"&lt;=0")</f>
        <v>1.38743834333555</v>
      </c>
      <c r="H19" s="24" t="n">
        <f aca="false">SUMIF(Trades_Robust!$K$2:$K$1594,"&gt;0")/-SUMIF(Trades_Robust!$K$2:$K$1594,"&lt;=0")</f>
        <v>1.54170109681189</v>
      </c>
      <c r="I19" s="6" t="s">
        <v>39</v>
      </c>
      <c r="J19" s="2" t="s">
        <v>55</v>
      </c>
    </row>
    <row r="20" customFormat="false" ht="15" hidden="false" customHeight="false" outlineLevel="0" collapsed="false">
      <c r="A20" s="0" t="s">
        <v>56</v>
      </c>
      <c r="B20" s="21" t="s">
        <v>38</v>
      </c>
      <c r="C20" s="25" t="n">
        <f aca="false">AVERAGE(Trades_TK!$G$2:$G$2332)</f>
        <v>18.6808937151437</v>
      </c>
      <c r="D20" s="25" t="n">
        <f aca="false">AVERAGE(Trades_ADC!$G$2:$G$2184)</f>
        <v>20.4320510032066</v>
      </c>
      <c r="E20" s="25" t="n">
        <f aca="false">AVERAGE(Trades_Robust!$G$2:$G$1594)</f>
        <v>26.1730677620841</v>
      </c>
      <c r="F20" s="25" t="n">
        <f aca="false">AVERAGE(Trades_TK!$K$2:$K$2332)</f>
        <v>12.8361391929123</v>
      </c>
      <c r="G20" s="25" t="n">
        <f aca="false">AVERAGE(Trades_ADC!$K$2:$K$2184)</f>
        <v>14.5542622838448</v>
      </c>
      <c r="H20" s="25" t="n">
        <f aca="false">AVERAGE(Trades_Robust!$K$2:$K$1594)</f>
        <v>20.1025795594617</v>
      </c>
      <c r="I20" s="6" t="s">
        <v>39</v>
      </c>
      <c r="J20" s="2" t="s">
        <v>57</v>
      </c>
    </row>
    <row r="21" customFormat="false" ht="15" hidden="false" customHeight="false" outlineLevel="0" collapsed="false">
      <c r="A21" s="0" t="s">
        <v>58</v>
      </c>
      <c r="B21" s="21" t="s">
        <v>38</v>
      </c>
      <c r="C21" s="25" t="n">
        <f aca="false">AVERAGEIF(Trades_TK!$G$2:$G$2332,"&gt;0")</f>
        <v>160.50856015457</v>
      </c>
      <c r="D21" s="25" t="n">
        <f aca="false">AVERAGEIF(Trades_ADC!$G$2:$G$2184,"&gt;0")</f>
        <v>170.271598473227</v>
      </c>
      <c r="E21" s="25" t="n">
        <f aca="false">AVERAGEIF(Trades_Robust!$G$2:$G$1594,"&gt;0")</f>
        <v>175.529990744879</v>
      </c>
      <c r="F21" s="25" t="n">
        <f aca="false">AVERAGEIF(Trades_TK!$K$2:$K$2332,"&gt;0")</f>
        <v>170.289471330895</v>
      </c>
      <c r="G21" s="25" t="n">
        <f aca="false">AVERAGEIF(Trades_ADC!$K$2:$K$2184,"&gt;0")</f>
        <v>178.894879798079</v>
      </c>
      <c r="H21" s="25" t="n">
        <f aca="false">AVERAGEIF(Trades_Robust!$K$2:$K$1594,"&gt;0")</f>
        <v>186.761868310058</v>
      </c>
      <c r="I21" s="6" t="s">
        <v>39</v>
      </c>
      <c r="J21" s="2"/>
    </row>
    <row r="22" customFormat="false" ht="15" hidden="false" customHeight="false" outlineLevel="0" collapsed="false">
      <c r="A22" s="0" t="s">
        <v>59</v>
      </c>
      <c r="B22" s="21" t="s">
        <v>38</v>
      </c>
      <c r="C22" s="25" t="n">
        <f aca="false">AVERAGEIF(Trades_TK!$G$2:$G$2332,"&lt;=0")</f>
        <v>-47.8092032167612</v>
      </c>
      <c r="D22" s="25" t="n">
        <f aca="false">AVERAGEIF(Trades_ADC!$G$2:$G$2184,"&lt;=0")</f>
        <v>-48.9641469202413</v>
      </c>
      <c r="E22" s="25" t="n">
        <f aca="false">AVERAGEIF(Trades_Robust!$G$2:$G$1594,"&lt;=0")</f>
        <v>-49.7783220501894</v>
      </c>
      <c r="F22" s="25" t="n">
        <f aca="false">AVERAGEIF(Trades_TK!$K$2:$K$2332,"&lt;=0")</f>
        <v>-51.6112041307965</v>
      </c>
      <c r="G22" s="25" t="n">
        <f aca="false">AVERAGEIF(Trades_ADC!$K$2:$K$2184,"&lt;=0")</f>
        <v>-53.0091719366159</v>
      </c>
      <c r="H22" s="25" t="n">
        <f aca="false">AVERAGEIF(Trades_Robust!$K$2:$K$1594,"&lt;=0")</f>
        <v>-53.4989886851454</v>
      </c>
      <c r="I22" s="6" t="s">
        <v>39</v>
      </c>
      <c r="J22" s="2" t="s">
        <v>60</v>
      </c>
    </row>
    <row r="23" customFormat="false" ht="15" hidden="false" customHeight="false" outlineLevel="0" collapsed="false">
      <c r="A23" s="0" t="s">
        <v>61</v>
      </c>
      <c r="B23" s="21" t="s">
        <v>54</v>
      </c>
      <c r="C23" s="24" t="n">
        <f aca="false">AVERAGEIF(Trades_TK!$G$2:$G$2332,"&gt;0")/ABS(AVERAGEIF(Trades_TK!$G$2:$G$2332,"&lt;=0"))</f>
        <v>3.35727327282246</v>
      </c>
      <c r="D23" s="24" t="n">
        <f aca="false">AVERAGEIF(Trades_ADC!$G$2:$G$2184,"&gt;0")/ABS(AVERAGEIF(Trades_ADC!$G$2:$G$2184,"&lt;=0"))</f>
        <v>3.47747503393833</v>
      </c>
      <c r="E23" s="24" t="n">
        <f aca="false">AVERAGEIF(Trades_Robust!$G$2:$G$1594,"&gt;0")/ABS(AVERAGEIF(Trades_Robust!$G$2:$G$1594,"&lt;=0"))</f>
        <v>3.52623357950675</v>
      </c>
      <c r="F23" s="24" t="n">
        <f aca="false">AVERAGEIF(Trades_TK!$K$2:$K$2332,"&gt;0")/ABS(AVERAGEIF(Trades_TK!$K$2:$K$2332,"&lt;=0"))</f>
        <v>3.29946712538108</v>
      </c>
      <c r="G23" s="24" t="n">
        <f aca="false">AVERAGEIF(Trades_ADC!$K$2:$K$2184,"&gt;0")/ABS(AVERAGEIF(Trades_ADC!$K$2:$K$2184,"&lt;=0"))</f>
        <v>3.37479106468569</v>
      </c>
      <c r="H23" s="24" t="n">
        <f aca="false">AVERAGEIF(Trades_Robust!$K$2:$K$1594,"&gt;0")/ABS(AVERAGEIF(Trades_Robust!$K$2:$K$1594,"&lt;=0"))</f>
        <v>3.49094203274004</v>
      </c>
      <c r="I23" s="6" t="s">
        <v>39</v>
      </c>
      <c r="J23" s="2"/>
    </row>
    <row r="24" customFormat="false" ht="15" hidden="false" customHeight="false" outlineLevel="0" collapsed="false">
      <c r="A24" s="0" t="s">
        <v>62</v>
      </c>
      <c r="B24" s="21" t="s">
        <v>38</v>
      </c>
      <c r="C24" s="25" t="n">
        <f aca="false">MAX(Trades_TK!$G$2:$G$2332)</f>
        <v>3054.58117</v>
      </c>
      <c r="D24" s="25" t="n">
        <f aca="false">MAX(Trades_ADC!$G$2:$G$2184)</f>
        <v>3040.58675</v>
      </c>
      <c r="E24" s="25" t="n">
        <f aca="false">MAX(Trades_Robust!$G$2:$G$1594)</f>
        <v>3062.52603</v>
      </c>
      <c r="F24" s="25" t="n">
        <f aca="false">MAX(Trades_TK!$K$2:$K$2332)</f>
        <v>3048.65473182018</v>
      </c>
      <c r="G24" s="25" t="n">
        <f aca="false">MAX(Trades_ADC!$K$2:$K$2184)</f>
        <v>3034.63943335907</v>
      </c>
      <c r="H24" s="25" t="n">
        <f aca="false">MAX(Trades_Robust!$K$2:$K$1594)</f>
        <v>3056.20897762612</v>
      </c>
      <c r="I24" s="6" t="s">
        <v>39</v>
      </c>
      <c r="J24" s="2"/>
    </row>
    <row r="25" customFormat="false" ht="15" hidden="false" customHeight="false" outlineLevel="0" collapsed="false">
      <c r="A25" s="0" t="s">
        <v>63</v>
      </c>
      <c r="B25" s="21" t="s">
        <v>38</v>
      </c>
      <c r="C25" s="25" t="n">
        <f aca="false">MIN(Trades_TK!$G$2:$G$2332)</f>
        <v>-522.19108</v>
      </c>
      <c r="D25" s="25" t="n">
        <f aca="false">MIN(Trades_ADC!$G$2:$G$2184)</f>
        <v>-522.19108</v>
      </c>
      <c r="E25" s="25" t="n">
        <f aca="false">MIN(Trades_Robust!$G$2:$G$1594)</f>
        <v>-522.19108</v>
      </c>
      <c r="F25" s="25" t="n">
        <f aca="false">MIN(Trades_TK!$K$2:$K$2332)</f>
        <v>-528.079902439969</v>
      </c>
      <c r="G25" s="25" t="n">
        <f aca="false">MIN(Trades_ADC!$K$2:$K$2184)</f>
        <v>-528.127769316132</v>
      </c>
      <c r="H25" s="25" t="n">
        <f aca="false">MIN(Trades_Robust!$K$2:$K$1594)</f>
        <v>-528.332604521567</v>
      </c>
      <c r="I25" s="6" t="s">
        <v>39</v>
      </c>
      <c r="J25" s="2"/>
    </row>
    <row r="26" customFormat="false" ht="15" hidden="false" customHeight="false" outlineLevel="0" collapsed="false">
      <c r="A26" s="0" t="s">
        <v>64</v>
      </c>
      <c r="B26" s="21" t="s">
        <v>38</v>
      </c>
      <c r="C26" s="25" t="n">
        <f aca="false">STDEV(Trades_TK!$G$2:$G$2332)</f>
        <v>169.190375672366</v>
      </c>
      <c r="D26" s="25" t="n">
        <f aca="false">STDEV(Trades_ADC!$G$2:$G$2184)</f>
        <v>174.227095565267</v>
      </c>
      <c r="E26" s="25" t="n">
        <f aca="false">STDEV(Trades_Robust!$G$2:$G$1594)</f>
        <v>188.225019099783</v>
      </c>
      <c r="F26" s="25" t="n">
        <f aca="false">STDEV(Trades_TK!$K$2:$K$2332)</f>
        <v>169.18768512369</v>
      </c>
      <c r="G26" s="25" t="n">
        <f aca="false">STDEV(Trades_ADC!$K$2:$K$2184)</f>
        <v>174.224779105457</v>
      </c>
      <c r="H26" s="25" t="n">
        <f aca="false">STDEV(Trades_Robust!$K$2:$K$1594)</f>
        <v>188.215882954042</v>
      </c>
      <c r="I26" s="6" t="s">
        <v>33</v>
      </c>
      <c r="J26" s="2"/>
    </row>
    <row r="27" customFormat="false" ht="15" hidden="false" customHeight="false" outlineLevel="0" collapsed="false">
      <c r="A27" s="0" t="s">
        <v>65</v>
      </c>
      <c r="B27" s="21" t="s">
        <v>38</v>
      </c>
      <c r="C27" s="25" t="n">
        <f aca="false">MAX(Trades_TK!$R$2:$R$2332)</f>
        <v>2353.13739999999</v>
      </c>
      <c r="D27" s="25" t="n">
        <f aca="false">MAX(Trades_ADC!$R$2:$R$2184)</f>
        <v>1974.580565</v>
      </c>
      <c r="E27" s="25" t="n">
        <f aca="false">MAX(Trades_Robust!$R$2:$R$1594)</f>
        <v>1716.03264500001</v>
      </c>
      <c r="F27" s="25" t="n">
        <f aca="false">MAX(Trades_TK!$U$2:$U$2332)</f>
        <v>2486.99781653137</v>
      </c>
      <c r="G27" s="25" t="n">
        <f aca="false">MAX(Trades_ADC!$U$2:$U$2184)</f>
        <v>2225.07355226282</v>
      </c>
      <c r="H27" s="25" t="n">
        <f aca="false">MAX(Trades_Robust!$U$2:$U$1594)</f>
        <v>1818.03944718118</v>
      </c>
      <c r="I27" s="6" t="s">
        <v>33</v>
      </c>
      <c r="J27" s="2" t="s">
        <v>66</v>
      </c>
    </row>
    <row r="28" customFormat="false" ht="15" hidden="false" customHeight="false" outlineLevel="0" collapsed="false">
      <c r="A28" s="0" t="s">
        <v>67</v>
      </c>
      <c r="B28" s="21" t="s">
        <v>68</v>
      </c>
      <c r="C28" s="22" t="n">
        <f aca="false">MAX(Trades_TK!$AH$2:$AH$2332)</f>
        <v>199</v>
      </c>
      <c r="D28" s="22" t="n">
        <f aca="false">MAX(Trades_ADC!$AH$2:$AH$2184)</f>
        <v>200</v>
      </c>
      <c r="E28" s="22" t="n">
        <f aca="false">MAX(Trades_Robust!$AH$2:$AH$1594)</f>
        <v>70</v>
      </c>
      <c r="F28" s="22" t="n">
        <f aca="false">MAX(Trades_TK!$AI$2:$AI$2332)</f>
        <v>330</v>
      </c>
      <c r="G28" s="22" t="n">
        <f aca="false">MAX(Trades_ADC!$AI$2:$AI$2184)</f>
        <v>312</v>
      </c>
      <c r="H28" s="22" t="n">
        <f aca="false">MAX(Trades_Robust!$AI$2:$AI$1594)</f>
        <v>93</v>
      </c>
      <c r="I28" s="6" t="s">
        <v>33</v>
      </c>
      <c r="J28" s="2" t="s">
        <v>69</v>
      </c>
    </row>
    <row r="29" customFormat="false" ht="15" hidden="false" customHeight="false" outlineLevel="0" collapsed="false">
      <c r="A29" s="0" t="s">
        <v>70</v>
      </c>
      <c r="B29" s="21" t="s">
        <v>54</v>
      </c>
      <c r="C29" s="24" t="n">
        <f aca="false">SUM(Trades_TK!$G$2:$G$2332)/MAX(Trades_TK!$R$2:$R$2332)</f>
        <v>18.5051511441704</v>
      </c>
      <c r="D29" s="24" t="n">
        <f aca="false">SUM(Trades_ADC!$G$2:$G$2184)/MAX(Trades_ADC!$R$2:$R$2184)</f>
        <v>22.588679403922</v>
      </c>
      <c r="E29" s="24" t="n">
        <f aca="false">SUM(Trades_Robust!$G$2:$G$1594)/MAX(Trades_Robust!$R$2:$R$1594)</f>
        <v>24.2965639764969</v>
      </c>
      <c r="F29" s="24" t="n">
        <f aca="false">SUM(Trades_TK!$K$2:$K$2332)/MAX(Trades_TK!$U$2:$U$2332)</f>
        <v>12.0309878278903</v>
      </c>
      <c r="G29" s="24" t="n">
        <f aca="false">SUM(Trades_ADC!$K$2:$K$2184)/MAX(Trades_ADC!$U$2:$U$2184)</f>
        <v>14.2790581162237</v>
      </c>
      <c r="H29" s="24" t="n">
        <f aca="false">SUM(Trades_Robust!$K$2:$K$1594)/MAX(Trades_Robust!$U$2:$U$1594)</f>
        <v>17.6142543484818</v>
      </c>
      <c r="I29" s="6" t="s">
        <v>39</v>
      </c>
      <c r="J29" s="2" t="s">
        <v>71</v>
      </c>
    </row>
    <row r="30" customFormat="false" ht="15" hidden="false" customHeight="false" outlineLevel="0" collapsed="false">
      <c r="A30" s="0" t="s">
        <v>72</v>
      </c>
      <c r="B30" s="21" t="s">
        <v>68</v>
      </c>
      <c r="C30" s="22" t="n">
        <f aca="false">MAX(Trades_TK!$AJ$2:$AJ$2332)</f>
        <v>7</v>
      </c>
      <c r="D30" s="22" t="n">
        <f aca="false">MAX(Trades_ADC!$AJ$2:$AJ$2184)</f>
        <v>7</v>
      </c>
      <c r="E30" s="22" t="n">
        <f aca="false">MAX(Trades_Robust!$AJ$2:$AJ$1594)</f>
        <v>8</v>
      </c>
      <c r="F30" s="22" t="n">
        <f aca="false">MAX(Trades_TK!$AL$2:$AL$2332)</f>
        <v>7</v>
      </c>
      <c r="G30" s="22" t="n">
        <f aca="false">MAX(Trades_ADC!$AL$2:$AL$2184)</f>
        <v>7</v>
      </c>
      <c r="H30" s="22" t="n">
        <f aca="false">MAX(Trades_Robust!$AL$2:$AL$1594)</f>
        <v>8</v>
      </c>
      <c r="I30" s="6" t="s">
        <v>39</v>
      </c>
      <c r="J30" s="2"/>
    </row>
    <row r="31" customFormat="false" ht="15" hidden="false" customHeight="false" outlineLevel="0" collapsed="false">
      <c r="A31" s="0" t="s">
        <v>73</v>
      </c>
      <c r="B31" s="21" t="s">
        <v>68</v>
      </c>
      <c r="C31" s="22" t="n">
        <f aca="false">MAX(Trades_TK!$AK$2:$AK$2332)</f>
        <v>15</v>
      </c>
      <c r="D31" s="22" t="n">
        <f aca="false">MAX(Trades_ADC!$AK$2:$AK$2184)</f>
        <v>13</v>
      </c>
      <c r="E31" s="22" t="n">
        <f aca="false">MAX(Trades_Robust!$AK$2:$AK$1594)</f>
        <v>16</v>
      </c>
      <c r="F31" s="22" t="n">
        <f aca="false">MAX(Trades_TK!$AM$2:$AM$2332)</f>
        <v>15</v>
      </c>
      <c r="G31" s="22" t="n">
        <f aca="false">MAX(Trades_ADC!$AM$2:$AM$2184)</f>
        <v>14</v>
      </c>
      <c r="H31" s="22" t="n">
        <f aca="false">MAX(Trades_Robust!$AM$2:$AM$1594)</f>
        <v>16</v>
      </c>
      <c r="I31" s="6" t="s">
        <v>33</v>
      </c>
      <c r="J31" s="2"/>
    </row>
    <row r="32" customFormat="false" ht="15" hidden="false" customHeight="false" outlineLevel="0" collapsed="false">
      <c r="A32" s="0" t="s">
        <v>74</v>
      </c>
      <c r="B32" s="21" t="s">
        <v>38</v>
      </c>
      <c r="C32" s="25" t="n">
        <f aca="false">SUMIF(Trades_TK!$D$2:$D$2332,"Long",Trades_TK!$G$2:$G$2332)</f>
        <v>31665.860745</v>
      </c>
      <c r="D32" s="25" t="n">
        <f aca="false">SUMIF(Trades_ADC!$D$2:$D$2184,"Long",Trades_ADC!$G$2:$G$2184)</f>
        <v>32196.920435</v>
      </c>
      <c r="E32" s="25" t="n">
        <f aca="false">SUMIF(Trades_Robust!$D$2:$D$1594,"Long",Trades_Robust!$G$2:$G$1594)</f>
        <v>31657.390945</v>
      </c>
      <c r="F32" s="25" t="n">
        <f aca="false">SUMIF(Trades_TK!$D$2:$D$2332,"Long",Trades_TK!$K$2:$K$2332)</f>
        <v>24856.6510050797</v>
      </c>
      <c r="G32" s="25" t="n">
        <f aca="false">SUMIF(Trades_ADC!$D$2:$D$2184,"Long",Trades_ADC!$K$2:$K$2184)</f>
        <v>25784.1775685789</v>
      </c>
      <c r="H32" s="25" t="n">
        <f aca="false">SUMIF(Trades_Robust!$D$2:$D$1594,"Long",Trades_Robust!$K$2:$K$1594)</f>
        <v>24594.6567888477</v>
      </c>
      <c r="I32" s="6" t="s">
        <v>39</v>
      </c>
      <c r="J32" s="2"/>
    </row>
    <row r="33" customFormat="false" ht="15" hidden="false" customHeight="false" outlineLevel="0" collapsed="false">
      <c r="A33" s="0" t="s">
        <v>75</v>
      </c>
      <c r="B33" s="21" t="s">
        <v>38</v>
      </c>
      <c r="C33" s="25" t="n">
        <f aca="false">SUMIF(Trades_TK!$D$2:$D$2332,"Short",Trades_TK!$G$2:$G$2332)</f>
        <v>11879.302505</v>
      </c>
      <c r="D33" s="25" t="n">
        <f aca="false">SUMIF(Trades_ADC!$D$2:$D$2184,"Short",Trades_ADC!$G$2:$G$2184)</f>
        <v>12406.246905</v>
      </c>
      <c r="E33" s="25" t="n">
        <f aca="false">SUMIF(Trades_Robust!$D$2:$D$1594,"Short",Trades_Robust!$G$2:$G$1594)</f>
        <v>10036.306</v>
      </c>
      <c r="F33" s="25" t="n">
        <f aca="false">SUMIF(Trades_TK!$D$2:$D$2332,"Short",Trades_TK!$K$2:$K$2332)</f>
        <v>5064.38945359883</v>
      </c>
      <c r="G33" s="25" t="n">
        <f aca="false">SUMIF(Trades_ADC!$D$2:$D$2184,"Short",Trades_ADC!$K$2:$K$2184)</f>
        <v>5987.77699705432</v>
      </c>
      <c r="H33" s="25" t="n">
        <f aca="false">SUMIF(Trades_Robust!$D$2:$D$1594,"Short",Trades_Robust!$K$2:$K$1594)</f>
        <v>7428.75244937484</v>
      </c>
      <c r="I33" s="6" t="s">
        <v>39</v>
      </c>
      <c r="J33" s="2"/>
    </row>
    <row r="34" customFormat="false" ht="15" hidden="false" customHeight="false" outlineLevel="0" collapsed="false">
      <c r="A34" s="0" t="s">
        <v>76</v>
      </c>
      <c r="B34" s="21" t="s">
        <v>38</v>
      </c>
      <c r="C34" s="25" t="s">
        <v>77</v>
      </c>
      <c r="D34" s="25" t="s">
        <v>77</v>
      </c>
      <c r="E34" s="25" t="s">
        <v>77</v>
      </c>
      <c r="F34" s="25" t="n">
        <f aca="false">SUM(Trades_TK!$I$2:$I$2332)+SUM(Trades_TK!$J$2:$J$2332)</f>
        <v>13624.1227913214</v>
      </c>
      <c r="G34" s="25" t="n">
        <f aca="false">SUM(Trades_ADC!$I$2:$I$2184)+SUM(Trades_ADC!$J$2:$J$2184)</f>
        <v>12831.2127743668</v>
      </c>
      <c r="H34" s="25" t="n">
        <f aca="false">SUM(Trades_Robust!$I$2:$I$1594)+SUM(Trades_Robust!$J$2:$J$1594)</f>
        <v>9670.2877067775</v>
      </c>
      <c r="I34" s="6" t="s">
        <v>33</v>
      </c>
      <c r="J34" s="2" t="s">
        <v>78</v>
      </c>
    </row>
    <row r="35" customFormat="false" ht="15" hidden="false" customHeight="false" outlineLevel="0" collapsed="false">
      <c r="A35" s="0" t="s">
        <v>79</v>
      </c>
      <c r="B35" s="21" t="s">
        <v>48</v>
      </c>
      <c r="C35" s="26" t="s">
        <v>77</v>
      </c>
      <c r="D35" s="26" t="s">
        <v>77</v>
      </c>
      <c r="E35" s="26" t="s">
        <v>77</v>
      </c>
      <c r="F35" s="26" t="n">
        <f aca="false">(SUM(Trades_TK!$I$2:$I$2332)+SUM(Trades_TK!$J$2:$J$2332))/SUM(Trades_TK!$G$2:$G$2332)</f>
        <v>0.312873388787248</v>
      </c>
      <c r="G35" s="26" t="n">
        <f aca="false">(SUM(Trades_ADC!$I$2:$I$2184)+SUM(Trades_ADC!$J$2:$J$2184))/SUM(Trades_ADC!$G$2:$G$2184)</f>
        <v>0.287674923992669</v>
      </c>
      <c r="H35" s="26" t="n">
        <f aca="false">(SUM(Trades_Robust!$I$2:$I$1594)+SUM(Trades_Robust!$J$2:$J$1594))/SUM(Trades_Robust!$G$2:$G$1594)</f>
        <v>0.231936441604927</v>
      </c>
      <c r="I35" s="6" t="s">
        <v>33</v>
      </c>
      <c r="J35" s="2"/>
    </row>
    <row r="36" customFormat="false" ht="15" hidden="false" customHeight="false" outlineLevel="0" collapsed="false">
      <c r="A36" s="15" t="s">
        <v>80</v>
      </c>
      <c r="B36" s="16"/>
      <c r="C36" s="16"/>
      <c r="D36" s="16"/>
      <c r="E36" s="16"/>
      <c r="F36" s="16"/>
      <c r="G36" s="16"/>
      <c r="H36" s="16"/>
      <c r="I36" s="16"/>
      <c r="J36" s="16"/>
    </row>
    <row r="37" customFormat="false" ht="15" hidden="false" customHeight="false" outlineLevel="0" collapsed="false">
      <c r="A37" s="0" t="s">
        <v>81</v>
      </c>
      <c r="B37" s="21" t="s">
        <v>48</v>
      </c>
      <c r="C37" s="27" t="n">
        <f aca="false">SUM(Trades_TK!$F$2:$F$2332)</f>
        <v>4.4224</v>
      </c>
      <c r="D37" s="27" t="n">
        <f aca="false">SUM(Trades_ADC!$F$2:$F$2184)</f>
        <v>4.3782</v>
      </c>
      <c r="E37" s="27" t="n">
        <f aca="false">SUM(Trades_Robust!$F$2:$F$1594)</f>
        <v>4.2209</v>
      </c>
      <c r="F37" s="27" t="n">
        <f aca="false">SUM(Trades_TK!$M$2:$M$2332)</f>
        <v>3.82166130657189</v>
      </c>
      <c r="G37" s="27" t="n">
        <f aca="false">SUM(Trades_ADC!$M$2:$M$2184)</f>
        <v>3.81242368432547</v>
      </c>
      <c r="H37" s="27" t="n">
        <f aca="false">SUM(Trades_Robust!$M$2:$M$1594)</f>
        <v>3.79450073077557</v>
      </c>
      <c r="I37" s="6" t="s">
        <v>39</v>
      </c>
      <c r="J37" s="2" t="s">
        <v>82</v>
      </c>
    </row>
    <row r="38" customFormat="false" ht="15" hidden="false" customHeight="false" outlineLevel="0" collapsed="false">
      <c r="A38" s="0" t="s">
        <v>83</v>
      </c>
      <c r="B38" s="21" t="s">
        <v>48</v>
      </c>
      <c r="C38" s="27" t="n">
        <f aca="false">SUM(Trades_TK!$F$2:$F$2332)/Assumptions!$B$11</f>
        <v>0.250800246486675</v>
      </c>
      <c r="D38" s="27" t="n">
        <f aca="false">SUM(Trades_ADC!$F$2:$F$2184)/Assumptions!$B$11</f>
        <v>0.248293605094058</v>
      </c>
      <c r="E38" s="27" t="n">
        <f aca="false">SUM(Trades_Robust!$F$2:$F$1594)/Assumptions!$B$11</f>
        <v>0.239372910726214</v>
      </c>
      <c r="F38" s="27" t="n">
        <f aca="false">SUM(Trades_TK!$M$2:$M$2332)/Assumptions!$B$11</f>
        <v>0.216731547955142</v>
      </c>
      <c r="G38" s="27" t="n">
        <f aca="false">SUM(Trades_ADC!$M$2:$M$2184)/Assumptions!$B$11</f>
        <v>0.216207669984729</v>
      </c>
      <c r="H38" s="27" t="n">
        <f aca="false">SUM(Trades_Robust!$M$2:$M$1594)/Assumptions!$B$11</f>
        <v>0.215191235205405</v>
      </c>
      <c r="I38" s="6" t="s">
        <v>39</v>
      </c>
      <c r="J38" s="2" t="s">
        <v>84</v>
      </c>
    </row>
    <row r="39" customFormat="false" ht="15" hidden="false" customHeight="false" outlineLevel="0" collapsed="false">
      <c r="A39" s="0" t="s">
        <v>85</v>
      </c>
      <c r="B39" s="21" t="s">
        <v>48</v>
      </c>
      <c r="C39" s="27" t="n">
        <f aca="false">Trades_TK!$AB$2332^(1/Assumptions!$B$11)-1</f>
        <v>0.266491659795796</v>
      </c>
      <c r="D39" s="27" t="n">
        <f aca="false">Trades_ADC!$AB$2184^(1/Assumptions!$B$11)-1</f>
        <v>0.263167673686791</v>
      </c>
      <c r="E39" s="27" t="n">
        <f aca="false">Trades_Robust!$AB$1594^(1/Assumptions!$B$11)-1</f>
        <v>0.255048976858279</v>
      </c>
      <c r="F39" s="27" t="n">
        <f aca="false">Trades_TK!$AE$2332^(1/Assumptions!$B$11)-1</f>
        <v>0.224135959690677</v>
      </c>
      <c r="G39" s="27" t="n">
        <f aca="false">Trades_ADC!$AE$2184^(1/Assumptions!$B$11)-1</f>
        <v>0.223346094267431</v>
      </c>
      <c r="H39" s="27" t="n">
        <f aca="false">Trades_Robust!$AE$1594^(1/Assumptions!$B$11)-1</f>
        <v>0.225131756496916</v>
      </c>
      <c r="I39" s="6" t="s">
        <v>39</v>
      </c>
      <c r="J39" s="2" t="s">
        <v>86</v>
      </c>
    </row>
    <row r="40" customFormat="false" ht="15" hidden="false" customHeight="false" outlineLevel="0" collapsed="false">
      <c r="A40" s="0" t="s">
        <v>87</v>
      </c>
      <c r="B40" s="21" t="s">
        <v>48</v>
      </c>
      <c r="C40" s="28" t="n">
        <f aca="false">AVERAGE(Trades_TK!$F$2:$F$2332)</f>
        <v>0.0018972114972115</v>
      </c>
      <c r="D40" s="28" t="n">
        <f aca="false">AVERAGE(Trades_ADC!$F$2:$F$2184)</f>
        <v>0.00200558863948694</v>
      </c>
      <c r="E40" s="28" t="n">
        <f aca="false">AVERAGE(Trades_Robust!$F$2:$F$1594)</f>
        <v>0.00264965473948525</v>
      </c>
      <c r="F40" s="28" t="n">
        <f aca="false">AVERAGE(Trades_TK!$M$2:$M$2332)</f>
        <v>0.00163949434001368</v>
      </c>
      <c r="G40" s="28" t="n">
        <f aca="false">AVERAGE(Trades_ADC!$M$2:$M$2184)</f>
        <v>0.00174641488058886</v>
      </c>
      <c r="H40" s="28" t="n">
        <f aca="false">AVERAGE(Trades_Robust!$M$2:$M$1594)</f>
        <v>0.00238198413733557</v>
      </c>
      <c r="I40" s="6" t="s">
        <v>39</v>
      </c>
      <c r="J40" s="2"/>
    </row>
    <row r="41" customFormat="false" ht="15" hidden="false" customHeight="false" outlineLevel="0" collapsed="false">
      <c r="A41" s="0" t="s">
        <v>58</v>
      </c>
      <c r="B41" s="21" t="s">
        <v>48</v>
      </c>
      <c r="C41" s="29" t="n">
        <f aca="false">AVERAGEIF(Trades_TK!$F$2:$F$2332,"&gt;0")</f>
        <v>0.0149639784946237</v>
      </c>
      <c r="D41" s="29" t="n">
        <f aca="false">AVERAGEIF(Trades_ADC!$F$2:$F$2184,"&gt;0")</f>
        <v>0.0158452966714906</v>
      </c>
      <c r="E41" s="29" t="n">
        <f aca="false">AVERAGEIF(Trades_Robust!$F$2:$F$1594,"&gt;0")</f>
        <v>0.0164627560521415</v>
      </c>
      <c r="F41" s="29" t="n">
        <f aca="false">AVERAGEIF(Trades_TK!$M$2:$M$2332,"&gt;0")</f>
        <v>0.0152855731092344</v>
      </c>
      <c r="G41" s="29" t="n">
        <f aca="false">AVERAGEIF(Trades_ADC!$M$2:$M$2184,"&gt;0")</f>
        <v>0.0162492826922612</v>
      </c>
      <c r="H41" s="29" t="n">
        <f aca="false">AVERAGEIF(Trades_Robust!$M$2:$M$1594,"&gt;0")</f>
        <v>0.0168261869324513</v>
      </c>
      <c r="I41" s="6" t="s">
        <v>39</v>
      </c>
      <c r="J41" s="2"/>
    </row>
    <row r="42" customFormat="false" ht="15" hidden="false" customHeight="false" outlineLevel="0" collapsed="false">
      <c r="A42" s="0" t="s">
        <v>59</v>
      </c>
      <c r="B42" s="21" t="s">
        <v>48</v>
      </c>
      <c r="C42" s="28" t="n">
        <f aca="false">AVERAGEIF(Trades_TK!$F$2:$F$2332,"&lt;=0")</f>
        <v>-0.00422860743541273</v>
      </c>
      <c r="D42" s="28" t="n">
        <f aca="false">AVERAGEIF(Trades_ADC!$F$2:$F$2184,"&lt;=0")</f>
        <v>-0.00440408847184987</v>
      </c>
      <c r="E42" s="28" t="n">
        <f aca="false">AVERAGEIF(Trades_Robust!$F$2:$F$1594,"&lt;=0")</f>
        <v>-0.00437462121212121</v>
      </c>
      <c r="F42" s="28" t="n">
        <f aca="false">AVERAGEIF(Trades_TK!$M$2:$M$2332,"&lt;=0")</f>
        <v>-0.00441040807408045</v>
      </c>
      <c r="G42" s="28" t="n">
        <f aca="false">AVERAGEIF(Trades_ADC!$M$2:$M$2184,"&lt;=0")</f>
        <v>-0.00457950706621298</v>
      </c>
      <c r="H42" s="28" t="n">
        <f aca="false">AVERAGEIF(Trades_Robust!$M$2:$M$1594,"&lt;=0")</f>
        <v>-0.00455821367407226</v>
      </c>
      <c r="I42" s="6" t="s">
        <v>39</v>
      </c>
      <c r="J42" s="2"/>
    </row>
    <row r="43" customFormat="false" ht="15" hidden="false" customHeight="false" outlineLevel="0" collapsed="false">
      <c r="A43" s="0" t="s">
        <v>62</v>
      </c>
      <c r="B43" s="21" t="s">
        <v>48</v>
      </c>
      <c r="C43" s="27" t="n">
        <f aca="false">MAX(Trades_TK!$F$2:$F$2332)</f>
        <v>0.2698</v>
      </c>
      <c r="D43" s="27" t="n">
        <f aca="false">MAX(Trades_ADC!$F$2:$F$2184)</f>
        <v>0.2689</v>
      </c>
      <c r="E43" s="27" t="n">
        <f aca="false">MAX(Trades_Robust!$F$2:$F$1594)</f>
        <v>0.2703</v>
      </c>
      <c r="F43" s="27" t="n">
        <f aca="false">MAX(Trades_TK!$M$2:$M$2332)</f>
        <v>0.269538681103851</v>
      </c>
      <c r="G43" s="27" t="n">
        <f aca="false">MAX(Trades_ADC!$M$2:$M$2184)</f>
        <v>0.268637760494162</v>
      </c>
      <c r="H43" s="27" t="n">
        <f aca="false">MAX(Trades_Robust!$M$2:$M$1594)</f>
        <v>0.270021457458397</v>
      </c>
      <c r="I43" s="6" t="s">
        <v>39</v>
      </c>
      <c r="J43" s="2"/>
    </row>
    <row r="44" customFormat="false" ht="15" hidden="false" customHeight="false" outlineLevel="0" collapsed="false">
      <c r="A44" s="0" t="s">
        <v>63</v>
      </c>
      <c r="B44" s="21" t="s">
        <v>48</v>
      </c>
      <c r="C44" s="27" t="n">
        <f aca="false">MIN(Trades_TK!$F$2:$F$2332)</f>
        <v>-0.0303</v>
      </c>
      <c r="D44" s="27" t="n">
        <f aca="false">MIN(Trades_ADC!$F$2:$F$2184)</f>
        <v>-0.0286</v>
      </c>
      <c r="E44" s="27" t="n">
        <f aca="false">MIN(Trades_Robust!$F$2:$F$1594)</f>
        <v>-0.0303</v>
      </c>
      <c r="F44" s="27" t="n">
        <f aca="false">MIN(Trades_TK!$M$2:$M$2332)</f>
        <v>-0.0305583790585674</v>
      </c>
      <c r="G44" s="27" t="n">
        <f aca="false">MIN(Trades_ADC!$M$2:$M$2184)</f>
        <v>-0.0288598555103307</v>
      </c>
      <c r="H44" s="27" t="n">
        <f aca="false">MIN(Trades_Robust!$M$2:$M$1594)</f>
        <v>-0.0305673837918488</v>
      </c>
      <c r="I44" s="6" t="s">
        <v>39</v>
      </c>
      <c r="J44" s="2"/>
    </row>
    <row r="45" customFormat="false" ht="15" hidden="false" customHeight="false" outlineLevel="0" collapsed="false">
      <c r="A45" s="0" t="s">
        <v>64</v>
      </c>
      <c r="B45" s="21" t="s">
        <v>48</v>
      </c>
      <c r="C45" s="29" t="n">
        <f aca="false">STDEV(Trades_TK!$F$2:$F$2332)</f>
        <v>0.0151026475221398</v>
      </c>
      <c r="D45" s="29" t="n">
        <f aca="false">STDEV(Trades_ADC!$F$2:$F$2184)</f>
        <v>0.0156730660954854</v>
      </c>
      <c r="E45" s="29" t="n">
        <f aca="false">STDEV(Trades_Robust!$F$2:$F$1594)</f>
        <v>0.0166966803472098</v>
      </c>
      <c r="F45" s="29" t="n">
        <f aca="false">STDEV(Trades_TK!$M$2:$M$2332)</f>
        <v>0.0151024149034805</v>
      </c>
      <c r="G45" s="29" t="n">
        <f aca="false">STDEV(Trades_ADC!$M$2:$M$2184)</f>
        <v>0.0156728532639081</v>
      </c>
      <c r="H45" s="29" t="n">
        <f aca="false">STDEV(Trades_Robust!$M$2:$M$1594)</f>
        <v>0.0166959580053153</v>
      </c>
      <c r="I45" s="6" t="s">
        <v>33</v>
      </c>
      <c r="J45" s="2"/>
    </row>
    <row r="46" customFormat="false" ht="15" hidden="false" customHeight="false" outlineLevel="0" collapsed="false">
      <c r="A46" s="0" t="s">
        <v>88</v>
      </c>
      <c r="B46" s="21" t="s">
        <v>48</v>
      </c>
      <c r="C46" s="27" t="n">
        <f aca="false">MAX(Trades_TK!$X$2:$X$2332)</f>
        <v>0.124599999999999</v>
      </c>
      <c r="D46" s="27" t="n">
        <f aca="false">MAX(Trades_ADC!$X$2:$X$2184)</f>
        <v>0.134</v>
      </c>
      <c r="E46" s="27" t="n">
        <f aca="false">MAX(Trades_Robust!$X$2:$X$1594)</f>
        <v>0.105</v>
      </c>
      <c r="F46" s="27" t="n">
        <f aca="false">MAX(Trades_TK!$AA$2:$AA$2332)</f>
        <v>0.142686534099721</v>
      </c>
      <c r="G46" s="27" t="n">
        <f aca="false">MAX(Trades_ADC!$AA$2:$AA$2184)</f>
        <v>0.151289885723146</v>
      </c>
      <c r="H46" s="27" t="n">
        <f aca="false">MAX(Trades_Robust!$AA$2:$AA$1594)</f>
        <v>0.112192519057702</v>
      </c>
      <c r="I46" s="6" t="s">
        <v>33</v>
      </c>
      <c r="J46" s="2" t="s">
        <v>89</v>
      </c>
    </row>
    <row r="47" customFormat="false" ht="15" hidden="false" customHeight="false" outlineLevel="0" collapsed="false">
      <c r="A47" s="0" t="s">
        <v>90</v>
      </c>
      <c r="B47" s="21" t="s">
        <v>48</v>
      </c>
      <c r="C47" s="27" t="n">
        <f aca="false">MAX(Trades_TK!$AD$2:$AD$2332)</f>
        <v>0.119911811961112</v>
      </c>
      <c r="D47" s="27" t="n">
        <f aca="false">MAX(Trades_ADC!$AD$2:$AD$2184)</f>
        <v>0.127266052897661</v>
      </c>
      <c r="E47" s="27" t="n">
        <f aca="false">MAX(Trades_Robust!$AD$2:$AD$1594)</f>
        <v>0.100657801513971</v>
      </c>
      <c r="F47" s="27" t="n">
        <f aca="false">MAX(Trades_TK!$AG$2:$AG$2332)</f>
        <v>0.135717726352541</v>
      </c>
      <c r="G47" s="27" t="n">
        <f aca="false">MAX(Trades_ADC!$AG$2:$AG$2184)</f>
        <v>0.143030496306138</v>
      </c>
      <c r="H47" s="27" t="n">
        <f aca="false">MAX(Trades_Robust!$AG$2:$AG$1594)</f>
        <v>0.107129489071079</v>
      </c>
      <c r="I47" s="6" t="s">
        <v>33</v>
      </c>
      <c r="J47" s="2" t="s">
        <v>91</v>
      </c>
    </row>
    <row r="48" customFormat="false" ht="15" hidden="false" customHeight="false" outlineLevel="0" collapsed="false">
      <c r="A48" s="0" t="s">
        <v>92</v>
      </c>
      <c r="B48" s="21" t="s">
        <v>54</v>
      </c>
      <c r="C48" s="24" t="n">
        <f aca="false">(Trades_TK!$AB$2332^(1/Assumptions!$B$11)-1)/MAX(Trades_TK!$AD$2:$AD$2332)</f>
        <v>2.22239707196002</v>
      </c>
      <c r="D48" s="24" t="n">
        <f aca="false">(Trades_ADC!$AB$2184^(1/Assumptions!$B$11)-1)/MAX(Trades_ADC!$AD$2:$AD$2184)</f>
        <v>2.06785444896617</v>
      </c>
      <c r="E48" s="24" t="n">
        <f aca="false">(Trades_Robust!$AB$1594^(1/Assumptions!$B$11)-1)/MAX(Trades_Robust!$AD$2:$AD$1594)</f>
        <v>2.53382224747755</v>
      </c>
      <c r="F48" s="24" t="n">
        <f aca="false">(Trades_TK!$AE$2332^(1/Assumptions!$B$11)-1)/MAX(Trades_TK!$AG$2:$AG$2332)</f>
        <v>1.65148625543918</v>
      </c>
      <c r="G48" s="24" t="n">
        <f aca="false">(Trades_ADC!$AE$2184^(1/Assumptions!$B$11)-1)/MAX(Trades_ADC!$AG$2:$AG$2184)</f>
        <v>1.56152778627984</v>
      </c>
      <c r="H48" s="24" t="n">
        <f aca="false">(Trades_Robust!$AE$1594^(1/Assumptions!$B$11)-1)/MAX(Trades_Robust!$AG$2:$AG$1594)</f>
        <v>2.10149192765723</v>
      </c>
      <c r="I48" s="6" t="s">
        <v>39</v>
      </c>
      <c r="J48" s="2" t="s">
        <v>93</v>
      </c>
    </row>
    <row r="49" customFormat="false" ht="15" hidden="false" customHeight="false" outlineLevel="0" collapsed="false">
      <c r="A49" s="0" t="s">
        <v>94</v>
      </c>
      <c r="B49" s="21" t="s">
        <v>54</v>
      </c>
      <c r="C49" s="24" t="n">
        <f aca="false">(SUM(Trades_TK!$F$2:$F$2332)/Assumptions!$B$11)/MAX(Trades_TK!$X$2:$X$2332)</f>
        <v>2.01284306971651</v>
      </c>
      <c r="D49" s="24" t="n">
        <f aca="false">(SUM(Trades_ADC!$F$2:$F$2184)/Assumptions!$B$11)/MAX(Trades_ADC!$X$2:$X$2184)</f>
        <v>1.85293735144819</v>
      </c>
      <c r="E49" s="24" t="n">
        <f aca="false">(SUM(Trades_Robust!$F$2:$F$1594)/Assumptions!$B$11)/MAX(Trades_Robust!$X$2:$X$1594)</f>
        <v>2.27974200691631</v>
      </c>
      <c r="F49" s="24" t="n">
        <f aca="false">(SUM(Trades_TK!$M$2:$M$2332)/Assumptions!$B$11)/MAX(Trades_TK!$AA$2:$AA$2332)</f>
        <v>1.51893484078653</v>
      </c>
      <c r="G49" s="24" t="n">
        <f aca="false">(SUM(Trades_ADC!$M$2:$M$2184)/Assumptions!$B$11)/MAX(Trades_ADC!$AA$2:$AA$2184)</f>
        <v>1.42909533543029</v>
      </c>
      <c r="H49" s="24" t="n">
        <f aca="false">(SUM(Trades_Robust!$M$2:$M$1594)/Assumptions!$B$11)/MAX(Trades_Robust!$AA$2:$AA$1594)</f>
        <v>1.91805333379428</v>
      </c>
      <c r="I49" s="6" t="s">
        <v>39</v>
      </c>
      <c r="J49" s="2"/>
    </row>
    <row r="50" customFormat="false" ht="15" hidden="false" customHeight="false" outlineLevel="0" collapsed="false">
      <c r="A50" s="0" t="s">
        <v>95</v>
      </c>
      <c r="B50" s="21" t="s">
        <v>54</v>
      </c>
      <c r="C50" s="24" t="n">
        <f aca="false">AVERAGE(Trades_TK!$F$2:$F$2332)/STDEV(Trades_TK!$F$2:$F$2332)*SQRT(COUNT(Trades_TK!$F$2:$F$2332)/Assumptions!$B$11)</f>
        <v>1.44433776483667</v>
      </c>
      <c r="D50" s="24" t="n">
        <f aca="false">AVERAGE(Trades_ADC!$F$2:$F$2184)/STDEV(Trades_ADC!$F$2:$F$2184)*SQRT(COUNT(Trades_ADC!$F$2:$F$2184)/Assumptions!$B$11)</f>
        <v>1.42380243887379</v>
      </c>
      <c r="E50" s="24" t="n">
        <f aca="false">AVERAGE(Trades_Robust!$F$2:$F$1594)/STDEV(Trades_Robust!$F$2:$F$1594)*SQRT(COUNT(Trades_Robust!$F$2:$F$1594)/Assumptions!$B$11)</f>
        <v>1.50834959574177</v>
      </c>
      <c r="F50" s="24" t="n">
        <f aca="false">AVERAGE(Trades_TK!$M$2:$M$2332)/STDEV(Trades_TK!$M$2:$M$2332)*SQRT(COUNT(Trades_TK!$M$2:$M$2332)/Assumptions!$B$11)</f>
        <v>1.24815818766004</v>
      </c>
      <c r="G50" s="24" t="n">
        <f aca="false">AVERAGE(Trades_ADC!$M$2:$M$2184)/STDEV(Trades_ADC!$M$2:$M$2184)*SQRT(COUNT(Trades_ADC!$M$2:$M$2184)/Assumptions!$B$11)</f>
        <v>1.23982729246731</v>
      </c>
      <c r="H50" s="24" t="n">
        <f aca="false">AVERAGE(Trades_Robust!$M$2:$M$1594)/STDEV(Trades_Robust!$M$2:$M$1594)*SQRT(COUNT(Trades_Robust!$M$2:$M$1594)/Assumptions!$B$11)</f>
        <v>1.35603337313642</v>
      </c>
      <c r="I50" s="6" t="s">
        <v>39</v>
      </c>
      <c r="J50" s="2" t="s">
        <v>96</v>
      </c>
    </row>
    <row r="51" customFormat="false" ht="15" hidden="false" customHeight="false" outlineLevel="0" collapsed="false">
      <c r="A51" s="0" t="s">
        <v>97</v>
      </c>
      <c r="B51" s="21" t="s">
        <v>54</v>
      </c>
      <c r="C51" s="24" t="n">
        <f aca="false">AVERAGE(Trades_TK!$F$2:$F$2332)/SQRT(SUMPRODUCT((Trades_TK!$F$2:$F$2332&lt;0)*(Trades_TK!$F$2:$F$2332^2))/COUNT(Trades_TK!$F$2:$F$2332))*SQRT(COUNT(Trades_TK!$F$2:$F$2332)/Assumptions!$B$11)</f>
        <v>4.79589891320642</v>
      </c>
      <c r="D51" s="24" t="n">
        <f aca="false">AVERAGE(Trades_ADC!$F$2:$F$2184)/SQRT(SUMPRODUCT((Trades_ADC!$F$2:$F$2184&lt;0)*(Trades_ADC!$F$2:$F$2184^2))/COUNT(Trades_ADC!$F$2:$F$2184))*SQRT(COUNT(Trades_ADC!$F$2:$F$2184)/Assumptions!$B$11)</f>
        <v>4.68157472723842</v>
      </c>
      <c r="E51" s="24" t="n">
        <f aca="false">AVERAGE(Trades_Robust!$F$2:$F$1594)/SQRT(SUMPRODUCT((Trades_Robust!$F$2:$F$1594&lt;0)*(Trades_Robust!$F$2:$F$1594^2))/COUNT(Trades_Robust!$F$2:$F$1594))*SQRT(COUNT(Trades_Robust!$F$2:$F$1594)/Assumptions!$B$11)</f>
        <v>5.46198674895565</v>
      </c>
      <c r="F51" s="24" t="n">
        <f aca="false">AVERAGE(Trades_TK!$M$2:$M$2332)/SQRT(SUMPRODUCT((Trades_TK!$M$2:$M$2332&lt;0)*(Trades_TK!$M$2:$M$2332^2))/COUNT(Trades_TK!$M$2:$M$2332))*SQRT(COUNT(Trades_TK!$M$2:$M$2332)/Assumptions!$B$11)</f>
        <v>3.99911916604144</v>
      </c>
      <c r="G51" s="24" t="n">
        <f aca="false">AVERAGE(Trades_ADC!$M$2:$M$2184)/SQRT(SUMPRODUCT((Trades_ADC!$M$2:$M$2184&lt;0)*(Trades_ADC!$M$2:$M$2184^2))/COUNT(Trades_ADC!$M$2:$M$2184))*SQRT(COUNT(Trades_ADC!$M$2:$M$2184)/Assumptions!$B$11)</f>
        <v>3.93954895677493</v>
      </c>
      <c r="H51" s="24" t="n">
        <f aca="false">AVERAGE(Trades_Robust!$M$2:$M$1594)/SQRT(SUMPRODUCT((Trades_Robust!$M$2:$M$1594&lt;0)*(Trades_Robust!$M$2:$M$1594^2))/COUNT(Trades_Robust!$M$2:$M$1594))*SQRT(COUNT(Trades_Robust!$M$2:$M$1594)/Assumptions!$B$11)</f>
        <v>4.73523604961476</v>
      </c>
      <c r="I51" s="6" t="s">
        <v>39</v>
      </c>
      <c r="J51" s="2" t="s">
        <v>98</v>
      </c>
    </row>
    <row r="52" customFormat="false" ht="15" hidden="false" customHeight="false" outlineLevel="0" collapsed="false">
      <c r="A52" s="0" t="s">
        <v>70</v>
      </c>
      <c r="B52" s="21" t="s">
        <v>54</v>
      </c>
      <c r="C52" s="24" t="n">
        <f aca="false">SUM(Trades_TK!$F$2:$F$2332)/MAX(Trades_TK!$X$2:$X$2332)</f>
        <v>35.4927768860356</v>
      </c>
      <c r="D52" s="24" t="n">
        <f aca="false">SUM(Trades_ADC!$F$2:$F$2184)/MAX(Trades_ADC!$X$2:$X$2184)</f>
        <v>32.6731343283581</v>
      </c>
      <c r="E52" s="24" t="n">
        <f aca="false">SUM(Trades_Robust!$F$2:$F$1594)/MAX(Trades_Robust!$X$2:$X$1594)</f>
        <v>40.1990476190475</v>
      </c>
      <c r="F52" s="24" t="n">
        <f aca="false">SUM(Trades_TK!$M$2:$M$2332)/MAX(Trades_TK!$AA$2:$AA$2332)</f>
        <v>26.7836157818578</v>
      </c>
      <c r="G52" s="24" t="n">
        <f aca="false">SUM(Trades_ADC!$M$2:$M$2184)/MAX(Trades_ADC!$AA$2:$AA$2184)</f>
        <v>25.1994617227885</v>
      </c>
      <c r="H52" s="24" t="n">
        <f aca="false">SUM(Trades_Robust!$M$2:$M$1594)/MAX(Trades_Robust!$AA$2:$AA$1594)</f>
        <v>33.8213346366168</v>
      </c>
      <c r="I52" s="6" t="s">
        <v>39</v>
      </c>
      <c r="J52" s="2" t="s">
        <v>99</v>
      </c>
    </row>
    <row r="53" customFormat="false" ht="15" hidden="false" customHeight="false" outlineLevel="0" collapsed="false">
      <c r="A53" s="0" t="s">
        <v>100</v>
      </c>
      <c r="B53" s="21" t="s">
        <v>48</v>
      </c>
      <c r="C53" s="27" t="n">
        <f aca="false">SUMIF(Trades_TK!$D$2:$D$2332,"Long",Trades_TK!$F$2:$F$2332)</f>
        <v>3.3792</v>
      </c>
      <c r="D53" s="27" t="n">
        <f aca="false">SUMIF(Trades_ADC!$D$2:$D$2184,"Long",Trades_ADC!$F$2:$F$2184)</f>
        <v>3.3582</v>
      </c>
      <c r="E53" s="27" t="n">
        <f aca="false">SUMIF(Trades_Robust!$D$2:$D$1594,"Long",Trades_Robust!$F$2:$F$1594)</f>
        <v>3.3629</v>
      </c>
      <c r="F53" s="27" t="n">
        <f aca="false">SUMIF(Trades_TK!$D$2:$D$2332,"Long",Trades_TK!$M$2:$M$2332)</f>
        <v>3.07895639348734</v>
      </c>
      <c r="G53" s="27" t="n">
        <f aca="false">SUMIF(Trades_ADC!$D$2:$D$2184,"Long",Trades_ADC!$M$2:$M$2184)</f>
        <v>3.07543810553746</v>
      </c>
      <c r="H53" s="27" t="n">
        <f aca="false">SUMIF(Trades_Robust!$D$2:$D$1594,"Long",Trades_Robust!$M$2:$M$1594)</f>
        <v>3.05147755071763</v>
      </c>
      <c r="I53" s="6" t="s">
        <v>39</v>
      </c>
      <c r="J53" s="2"/>
    </row>
    <row r="54" customFormat="false" ht="15" hidden="false" customHeight="false" outlineLevel="0" collapsed="false">
      <c r="A54" s="0" t="s">
        <v>101</v>
      </c>
      <c r="B54" s="21" t="s">
        <v>48</v>
      </c>
      <c r="C54" s="27" t="n">
        <f aca="false">SUMIF(Trades_TK!$D$2:$D$2332,"Short",Trades_TK!$F$2:$F$2332)</f>
        <v>1.0432</v>
      </c>
      <c r="D54" s="27" t="n">
        <f aca="false">SUMIF(Trades_ADC!$D$2:$D$2184,"Short",Trades_ADC!$F$2:$F$2184)</f>
        <v>1.02</v>
      </c>
      <c r="E54" s="27" t="n">
        <f aca="false">SUMIF(Trades_Robust!$D$2:$D$1594,"Short",Trades_Robust!$F$2:$F$1594)</f>
        <v>0.858</v>
      </c>
      <c r="F54" s="27" t="n">
        <f aca="false">SUMIF(Trades_TK!$D$2:$D$2332,"Short",Trades_TK!$M$2:$M$2332)</f>
        <v>0.742704913084549</v>
      </c>
      <c r="G54" s="27" t="n">
        <f aca="false">SUMIF(Trades_ADC!$D$2:$D$2184,"Short",Trades_ADC!$M$2:$M$2184)</f>
        <v>0.736985578788009</v>
      </c>
      <c r="H54" s="27" t="n">
        <f aca="false">SUMIF(Trades_Robust!$D$2:$D$1594,"Short",Trades_Robust!$M$2:$M$1594)</f>
        <v>0.743023180057932</v>
      </c>
      <c r="I54" s="6" t="s">
        <v>39</v>
      </c>
      <c r="J54" s="2"/>
    </row>
    <row r="55" customFormat="false" ht="15" hidden="false" customHeight="false" outlineLevel="0" collapsed="false">
      <c r="A55" s="15" t="s">
        <v>102</v>
      </c>
      <c r="B55" s="16"/>
      <c r="C55" s="16"/>
      <c r="D55" s="16"/>
      <c r="E55" s="16"/>
      <c r="F55" s="16"/>
      <c r="G55" s="16"/>
      <c r="H55" s="16"/>
      <c r="I55" s="16"/>
      <c r="J55" s="16"/>
    </row>
    <row r="56" customFormat="false" ht="15" hidden="false" customHeight="false" outlineLevel="0" collapsed="false">
      <c r="A56" s="0" t="s">
        <v>103</v>
      </c>
      <c r="B56" s="21" t="s">
        <v>104</v>
      </c>
      <c r="C56" s="22" t="n">
        <f aca="false">COUNTIF(Yearly!$G$5:$G$22,"&gt;0")</f>
        <v>18</v>
      </c>
      <c r="D56" s="22" t="n">
        <f aca="false">COUNTIF(Yearly!$O$5:$O$22,"&gt;0")</f>
        <v>18</v>
      </c>
      <c r="E56" s="22" t="n">
        <f aca="false">COUNTIF(Yearly!$W$5:$W$22,"&gt;0")</f>
        <v>18</v>
      </c>
      <c r="F56" s="22" t="n">
        <f aca="false">COUNTIF(Yearly!$H$5:$H$22,"&gt;0")</f>
        <v>17</v>
      </c>
      <c r="G56" s="22" t="n">
        <f aca="false">COUNTIF(Yearly!$P$5:$P$22,"&gt;0")</f>
        <v>18</v>
      </c>
      <c r="H56" s="22" t="n">
        <f aca="false">COUNTIF(Yearly!$X$5:$X$22,"&gt;0")</f>
        <v>18</v>
      </c>
      <c r="I56" s="6" t="s">
        <v>39</v>
      </c>
      <c r="J56" s="2"/>
    </row>
    <row r="57" customFormat="false" ht="15" hidden="false" customHeight="false" outlineLevel="0" collapsed="false">
      <c r="A57" s="0" t="s">
        <v>105</v>
      </c>
      <c r="B57" s="21" t="s">
        <v>104</v>
      </c>
      <c r="C57" s="22" t="n">
        <f aca="false">COUNTIF(Yearly!$G$5:$G$22,"&lt;=0")</f>
        <v>0</v>
      </c>
      <c r="D57" s="22" t="n">
        <f aca="false">COUNTIF(Yearly!$O$5:$O$22,"&lt;=0")</f>
        <v>0</v>
      </c>
      <c r="E57" s="22" t="n">
        <f aca="false">COUNTIF(Yearly!$W$5:$W$22,"&lt;=0")</f>
        <v>0</v>
      </c>
      <c r="F57" s="22" t="n">
        <f aca="false">COUNTIF(Yearly!$H$5:$H$22,"&lt;=0")</f>
        <v>1</v>
      </c>
      <c r="G57" s="22" t="n">
        <f aca="false">COUNTIF(Yearly!$P$5:$P$22,"&lt;=0")</f>
        <v>0</v>
      </c>
      <c r="H57" s="22" t="n">
        <f aca="false">COUNTIF(Yearly!$X$5:$X$22,"&lt;=0")</f>
        <v>0</v>
      </c>
      <c r="I57" s="6" t="s">
        <v>33</v>
      </c>
      <c r="J57" s="2"/>
    </row>
    <row r="58" customFormat="false" ht="15" hidden="false" customHeight="false" outlineLevel="0" collapsed="false">
      <c r="A58" s="0" t="s">
        <v>106</v>
      </c>
      <c r="B58" s="21" t="s">
        <v>48</v>
      </c>
      <c r="C58" s="27" t="n">
        <f aca="false">MAX(Yearly!$G$5:$G$22)</f>
        <v>0.7024</v>
      </c>
      <c r="D58" s="27" t="n">
        <f aca="false">MAX(Yearly!$O$5:$O$22)</f>
        <v>0.6789</v>
      </c>
      <c r="E58" s="27" t="n">
        <f aca="false">MAX(Yearly!$W$5:$W$22)</f>
        <v>0.7569</v>
      </c>
      <c r="F58" s="27" t="n">
        <f aca="false">MAX(Yearly!$H$5:$H$22)</f>
        <v>0.679013004070239</v>
      </c>
      <c r="G58" s="27" t="n">
        <f aca="false">MAX(Yearly!$P$5:$P$22)</f>
        <v>0.656457933198714</v>
      </c>
      <c r="H58" s="27" t="n">
        <f aca="false">MAX(Yearly!$X$5:$X$22)</f>
        <v>0.738237649712615</v>
      </c>
      <c r="I58" s="6" t="s">
        <v>39</v>
      </c>
      <c r="J58" s="2"/>
    </row>
    <row r="59" customFormat="false" ht="15" hidden="false" customHeight="false" outlineLevel="0" collapsed="false">
      <c r="A59" s="0" t="s">
        <v>107</v>
      </c>
      <c r="B59" s="21" t="s">
        <v>48</v>
      </c>
      <c r="C59" s="27" t="n">
        <f aca="false">MIN(Yearly!$G$5:$G$22)</f>
        <v>0.0233</v>
      </c>
      <c r="D59" s="27" t="n">
        <f aca="false">MIN(Yearly!$O$5:$O$22)</f>
        <v>0.0413</v>
      </c>
      <c r="E59" s="27" t="n">
        <f aca="false">MIN(Yearly!$W$5:$W$22)</f>
        <v>0.0436</v>
      </c>
      <c r="F59" s="27" t="n">
        <f aca="false">MIN(Yearly!$H$5:$H$22)</f>
        <v>-0.00363048016154325</v>
      </c>
      <c r="G59" s="27" t="n">
        <f aca="false">MIN(Yearly!$P$5:$P$22)</f>
        <v>0.00964487419608074</v>
      </c>
      <c r="H59" s="27" t="n">
        <f aca="false">MIN(Yearly!$X$5:$X$22)</f>
        <v>0.0237564883020208</v>
      </c>
      <c r="I59" s="6" t="s">
        <v>39</v>
      </c>
      <c r="J59" s="2"/>
    </row>
    <row r="60" customFormat="false" ht="15" hidden="false" customHeight="false" outlineLevel="0" collapsed="false">
      <c r="A60" s="0" t="s">
        <v>108</v>
      </c>
      <c r="B60" s="21" t="s">
        <v>38</v>
      </c>
      <c r="C60" s="25" t="n">
        <f aca="false">Yearly!E24</f>
        <v>3596.01098333333</v>
      </c>
      <c r="D60" s="25" t="n">
        <f aca="false">Yearly!M24</f>
        <v>4155.26230333333</v>
      </c>
      <c r="E60" s="25" t="n">
        <f aca="false">Yearly!U24</f>
        <v>3505.67273666667</v>
      </c>
      <c r="F60" s="25" t="n">
        <f aca="false">Yearly!F24</f>
        <v>2812.03013323632</v>
      </c>
      <c r="G60" s="25" t="n">
        <f aca="false">Yearly!N24</f>
        <v>3417.71312089583</v>
      </c>
      <c r="H60" s="25" t="n">
        <f aca="false">Yearly!V24</f>
        <v>2941.34939126654</v>
      </c>
      <c r="I60" s="6" t="s">
        <v>39</v>
      </c>
      <c r="J60" s="2" t="s">
        <v>109</v>
      </c>
    </row>
    <row r="61" customFormat="false" ht="15" hidden="false" customHeight="false" outlineLevel="0" collapsed="false">
      <c r="A61" s="0" t="s">
        <v>110</v>
      </c>
      <c r="B61" s="21" t="s">
        <v>48</v>
      </c>
      <c r="C61" s="27" t="n">
        <f aca="false">Yearly!G24</f>
        <v>0.163866666666667</v>
      </c>
      <c r="D61" s="27" t="n">
        <f aca="false">Yearly!O24</f>
        <v>0.1864</v>
      </c>
      <c r="E61" s="27" t="n">
        <f aca="false">Yearly!W24</f>
        <v>0.1627</v>
      </c>
      <c r="F61" s="27" t="n">
        <f aca="false">Yearly!H24</f>
        <v>0.129298009383282</v>
      </c>
      <c r="G61" s="27" t="n">
        <f aca="false">Yearly!P24</f>
        <v>0.153878689161645</v>
      </c>
      <c r="H61" s="27" t="n">
        <f aca="false">Yearly!X24</f>
        <v>0.137816866283486</v>
      </c>
      <c r="I61" s="6" t="s">
        <v>39</v>
      </c>
      <c r="J61" s="2"/>
    </row>
    <row r="62" customFormat="false" ht="15" hidden="false" customHeight="false" outlineLevel="0" collapsed="false">
      <c r="A62" s="15" t="s">
        <v>111</v>
      </c>
      <c r="B62" s="16"/>
      <c r="C62" s="16"/>
      <c r="D62" s="16"/>
      <c r="E62" s="16"/>
      <c r="F62" s="16"/>
      <c r="G62" s="16"/>
      <c r="H62" s="16"/>
      <c r="I62" s="16"/>
      <c r="J62" s="16"/>
    </row>
    <row r="63" customFormat="false" ht="15" hidden="false" customHeight="false" outlineLevel="0" collapsed="false">
      <c r="A63" s="0" t="s">
        <v>112</v>
      </c>
      <c r="B63" s="21" t="s">
        <v>113</v>
      </c>
      <c r="C63" s="25" t="n">
        <f aca="false">SUM(Trades_TK!$G$2:$G$2332)*Assumptions!$B$7/10000000</f>
        <v>34.248270896125</v>
      </c>
      <c r="D63" s="25" t="n">
        <f aca="false">SUM(Trades_ADC!$G$2:$G$2184)*Assumptions!$B$7/10000000</f>
        <v>35.08039111291</v>
      </c>
      <c r="E63" s="25" t="n">
        <f aca="false">SUM(Trades_Robust!$G$2:$G$1594)*Assumptions!$B$7/10000000</f>
        <v>32.7920926472425</v>
      </c>
      <c r="F63" s="25" t="n">
        <f aca="false">SUM(Trades_TK!$K$2:$K$2332)*Assumptions!$B$7/10000000</f>
        <v>23.5328983207507</v>
      </c>
      <c r="G63" s="25" t="n">
        <f aca="false">SUM(Trades_ADC!$K$2:$K$2184)*Assumptions!$B$7/10000000</f>
        <v>24.9886422658705</v>
      </c>
      <c r="H63" s="25" t="n">
        <f aca="false">SUM(Trades_Robust!$K$2:$K$1594)*Assumptions!$B$7/10000000</f>
        <v>25.186411365862</v>
      </c>
      <c r="I63" s="6" t="s">
        <v>39</v>
      </c>
      <c r="J63" s="2"/>
    </row>
    <row r="64" customFormat="false" ht="15" hidden="false" customHeight="false" outlineLevel="0" collapsed="false">
      <c r="A64" s="0" t="s">
        <v>114</v>
      </c>
      <c r="B64" s="21" t="s">
        <v>115</v>
      </c>
      <c r="C64" s="25" t="n">
        <f aca="false">SUM(Trades_TK!$G$2:$G$2332)*Assumptions!$B$7/100000/Assumptions!$B$11</f>
        <v>194.226546275565</v>
      </c>
      <c r="D64" s="25" t="n">
        <f aca="false">SUM(Trades_ADC!$G$2:$G$2184)*Assumptions!$B$7/100000/Assumptions!$B$11</f>
        <v>198.945611838974</v>
      </c>
      <c r="E64" s="25" t="n">
        <f aca="false">SUM(Trades_Robust!$G$2:$G$1594)*Assumptions!$B$7/100000/Assumptions!$B$11</f>
        <v>185.968363755931</v>
      </c>
      <c r="F64" s="25" t="n">
        <f aca="false">SUM(Trades_TK!$K$2:$K$2332)*Assumptions!$B$7/100000/Assumptions!$B$11</f>
        <v>133.458228549886</v>
      </c>
      <c r="G64" s="25" t="n">
        <f aca="false">SUM(Trades_ADC!$K$2:$K$2184)*Assumptions!$B$7/100000/Assumptions!$B$11</f>
        <v>141.713948074522</v>
      </c>
      <c r="H64" s="25" t="n">
        <f aca="false">SUM(Trades_Robust!$K$2:$K$1594)*Assumptions!$B$7/100000/Assumptions!$B$11</f>
        <v>142.83552321529</v>
      </c>
      <c r="I64" s="6" t="s">
        <v>39</v>
      </c>
      <c r="J64" s="2"/>
    </row>
    <row r="65" customFormat="false" ht="15" hidden="false" customHeight="false" outlineLevel="0" collapsed="false">
      <c r="A65" s="0" t="s">
        <v>116</v>
      </c>
      <c r="B65" s="21" t="s">
        <v>115</v>
      </c>
      <c r="C65" s="25" t="n">
        <f aca="false">Yearly!E24*Assumptions!$B$7/100000</f>
        <v>282.826263839167</v>
      </c>
      <c r="D65" s="25" t="n">
        <f aca="false">Yearly!M24*Assumptions!$B$7/100000</f>
        <v>326.811380157167</v>
      </c>
      <c r="E65" s="25" t="n">
        <f aca="false">Yearly!U24*Assumptions!$B$7/100000</f>
        <v>275.721160738833</v>
      </c>
      <c r="F65" s="25" t="n">
        <f aca="false">Yearly!J24</f>
        <v>221.166169979037</v>
      </c>
      <c r="G65" s="25" t="n">
        <f aca="false">Yearly!R24</f>
        <v>268.803136958457</v>
      </c>
      <c r="H65" s="25" t="n">
        <f aca="false">Yearly!Z24</f>
        <v>231.337129623113</v>
      </c>
      <c r="I65" s="6" t="s">
        <v>39</v>
      </c>
      <c r="J65" s="2"/>
    </row>
    <row r="66" customFormat="false" ht="15" hidden="false" customHeight="false" outlineLevel="0" collapsed="false">
      <c r="A66" s="0" t="s">
        <v>65</v>
      </c>
      <c r="B66" s="21" t="s">
        <v>115</v>
      </c>
      <c r="C66" s="30" t="n">
        <f aca="false">MAX(Trades_TK!$R$2:$R$2332)*Assumptions!$B$7/100000</f>
        <v>185.074256509999</v>
      </c>
      <c r="D66" s="30" t="n">
        <f aca="false">MAX(Trades_ADC!$R$2:$R$2184)*Assumptions!$B$7/100000</f>
        <v>155.30076143725</v>
      </c>
      <c r="E66" s="30" t="n">
        <f aca="false">MAX(Trades_Robust!$R$2:$R$1594)*Assumptions!$B$7/100000</f>
        <v>134.965967529251</v>
      </c>
      <c r="F66" s="30" t="n">
        <f aca="false">MAX(Trades_TK!$U$2:$U$2332)*Assumptions!$B$7/100000</f>
        <v>195.602378270192</v>
      </c>
      <c r="G66" s="30" t="n">
        <f aca="false">MAX(Trades_ADC!$U$2:$U$2184)*Assumptions!$B$7/100000</f>
        <v>175.002034885471</v>
      </c>
      <c r="H66" s="30" t="n">
        <f aca="false">MAX(Trades_Robust!$U$2:$U$1594)*Assumptions!$B$7/100000</f>
        <v>142.9888025208</v>
      </c>
      <c r="I66" s="6" t="s">
        <v>33</v>
      </c>
      <c r="J66" s="2" t="s">
        <v>117</v>
      </c>
    </row>
    <row r="67" customFormat="false" ht="15" hidden="false" customHeight="false" outlineLevel="0" collapsed="false">
      <c r="A67" s="0" t="s">
        <v>118</v>
      </c>
      <c r="B67" s="21" t="s">
        <v>115</v>
      </c>
      <c r="C67" s="30" t="n">
        <f aca="false">AVERAGEIF(Trades_TK!$G$2:$G$2332,"&gt;0")*Assumptions!$B$7/100000</f>
        <v>12.6239982561569</v>
      </c>
      <c r="D67" s="30" t="n">
        <f aca="false">AVERAGEIF(Trades_ADC!$G$2:$G$2184,"&gt;0")*Assumptions!$B$7/100000</f>
        <v>13.3918612199193</v>
      </c>
      <c r="E67" s="30" t="n">
        <f aca="false">AVERAGEIF(Trades_Robust!$G$2:$G$1594,"&gt;0")*Assumptions!$B$7/100000</f>
        <v>13.8054337720847</v>
      </c>
      <c r="F67" s="30" t="n">
        <f aca="false">AVERAGEIF(Trades_TK!$K$2:$K$2332,"&gt;0")*Assumptions!$B$7/100000</f>
        <v>13.3932669201749</v>
      </c>
      <c r="G67" s="30" t="n">
        <f aca="false">AVERAGEIF(Trades_ADC!$K$2:$K$2184,"&gt;0")*Assumptions!$B$7/100000</f>
        <v>14.0700822961189</v>
      </c>
      <c r="H67" s="30" t="n">
        <f aca="false">AVERAGEIF(Trades_Robust!$K$2:$K$1594,"&gt;0")*Assumptions!$B$7/100000</f>
        <v>14.688820942586</v>
      </c>
      <c r="I67" s="6" t="s">
        <v>39</v>
      </c>
      <c r="J67" s="2"/>
    </row>
    <row r="68" customFormat="false" ht="15" hidden="false" customHeight="false" outlineLevel="0" collapsed="false">
      <c r="A68" s="0" t="s">
        <v>119</v>
      </c>
      <c r="B68" s="21" t="s">
        <v>115</v>
      </c>
      <c r="C68" s="25" t="n">
        <f aca="false">AVERAGEIF(Trades_TK!$G$2:$G$2332,"&lt;=0")*Assumptions!$B$7/100000</f>
        <v>-3.76019383299827</v>
      </c>
      <c r="D68" s="25" t="n">
        <f aca="false">AVERAGEIF(Trades_ADC!$G$2:$G$2184,"&lt;=0")*Assumptions!$B$7/100000</f>
        <v>-3.85103015527698</v>
      </c>
      <c r="E68" s="25" t="n">
        <f aca="false">AVERAGEIF(Trades_Robust!$G$2:$G$1594,"&lt;=0")*Assumptions!$B$7/100000</f>
        <v>-3.9150650292474</v>
      </c>
      <c r="F68" s="25" t="n">
        <f aca="false">AVERAGEIF(Trades_TK!$K$2:$K$2332,"&lt;=0")*Assumptions!$B$7/100000</f>
        <v>-4.05922120488714</v>
      </c>
      <c r="G68" s="25" t="n">
        <f aca="false">AVERAGEIF(Trades_ADC!$K$2:$K$2184,"&lt;=0")*Assumptions!$B$7/100000</f>
        <v>-4.16917137281484</v>
      </c>
      <c r="H68" s="25" t="n">
        <f aca="false">AVERAGEIF(Trades_Robust!$K$2:$K$1594,"&lt;=0")*Assumptions!$B$7/100000</f>
        <v>-4.20769546008669</v>
      </c>
      <c r="I68" s="6" t="s">
        <v>39</v>
      </c>
      <c r="J68" s="2"/>
    </row>
    <row r="69" customFormat="false" ht="15" hidden="false" customHeight="false" outlineLevel="0" collapsed="false">
      <c r="A69" s="0" t="s">
        <v>120</v>
      </c>
      <c r="B69" s="21" t="s">
        <v>115</v>
      </c>
      <c r="C69" s="30" t="s">
        <v>77</v>
      </c>
      <c r="D69" s="30" t="s">
        <v>77</v>
      </c>
      <c r="E69" s="30" t="s">
        <v>77</v>
      </c>
      <c r="F69" s="30" t="n">
        <f aca="false">(SUM(Trades_TK!$I$2:$I$2332)+SUM(Trades_TK!$J$2:$J$2332))*Assumptions!$B$7/100000</f>
        <v>1071.53725753743</v>
      </c>
      <c r="G69" s="30" t="n">
        <f aca="false">(SUM(Trades_ADC!$I$2:$I$2184)+SUM(Trades_ADC!$J$2:$J$2184))*Assumptions!$B$7/100000</f>
        <v>1009.17488470395</v>
      </c>
      <c r="H69" s="30" t="n">
        <f aca="false">(SUM(Trades_Robust!$I$2:$I$1594)+SUM(Trades_Robust!$J$2:$J$1594))*Assumptions!$B$7/100000</f>
        <v>760.56812813805</v>
      </c>
      <c r="I69" s="6" t="s">
        <v>33</v>
      </c>
      <c r="J69" s="2"/>
    </row>
    <row r="71" customFormat="false" ht="15" hidden="false" customHeight="false" outlineLevel="0" collapsed="false">
      <c r="A71" s="2" t="s">
        <v>121</v>
      </c>
    </row>
  </sheetData>
  <mergeCells count="2">
    <mergeCell ref="C3:E3"/>
    <mergeCell ref="F3:H3"/>
  </mergeCells>
  <conditionalFormatting sqref="C5:E69">
    <cfRule type="expression" priority="2" aboveAverage="0" equalAverage="0" bottom="0" percent="0" rank="0" text="" dxfId="0">
      <formula>AND($I5="Higher",ISNUMBER(C5),C5=MAX($C5:$E5))</formula>
    </cfRule>
    <cfRule type="expression" priority="3" aboveAverage="0" equalAverage="0" bottom="0" percent="0" rank="0" text="" dxfId="0">
      <formula>AND($I5="Lower",ISNUMBER(C5),C5=MIN($C5:$E5))</formula>
    </cfRule>
    <cfRule type="expression" priority="4" aboveAverage="0" equalAverage="0" bottom="0" percent="0" rank="0" text="" dxfId="1">
      <formula>AND($I5="Higher",ISNUMBER(C5),C5=MIN($C5:$E5))</formula>
    </cfRule>
    <cfRule type="expression" priority="5" aboveAverage="0" equalAverage="0" bottom="0" percent="0" rank="0" text="" dxfId="1">
      <formula>AND($I5="Lower",ISNUMBER(C5),C5=MAX($C5:$E5))</formula>
    </cfRule>
  </conditionalFormatting>
  <conditionalFormatting sqref="F5:H69">
    <cfRule type="expression" priority="6" aboveAverage="0" equalAverage="0" bottom="0" percent="0" rank="0" text="" dxfId="0">
      <formula>AND($I5="Higher",ISNUMBER(F5),F5=MAX($F5:$H5))</formula>
    </cfRule>
    <cfRule type="expression" priority="7" aboveAverage="0" equalAverage="0" bottom="0" percent="0" rank="0" text="" dxfId="0">
      <formula>AND($I5="Lower",ISNUMBER(F5),F5=MIN($F5:$H5))</formula>
    </cfRule>
    <cfRule type="expression" priority="8" aboveAverage="0" equalAverage="0" bottom="0" percent="0" rank="0" text="" dxfId="1">
      <formula>AND($I5="Higher",ISNUMBER(F5),F5=MIN($F5:$H5))</formula>
    </cfRule>
    <cfRule type="expression" priority="9" aboveAverage="0" equalAverage="0" bottom="0" percent="0" rank="0" text="" dxfId="1">
      <formula>AND($I5="Lower",ISNUMBER(F5),F5=MAX($F5:$H5))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26" min="3" style="0" width="12"/>
  </cols>
  <sheetData>
    <row r="1" customFormat="false" ht="16.15" hidden="false" customHeight="false" outlineLevel="0" collapsed="false">
      <c r="A1" s="31" t="s">
        <v>122</v>
      </c>
    </row>
    <row r="2" customFormat="false" ht="15" hidden="false" customHeight="false" outlineLevel="0" collapsed="false">
      <c r="A2" s="2" t="s">
        <v>123</v>
      </c>
    </row>
    <row r="3" customFormat="false" ht="15" hidden="false" customHeight="true" outlineLevel="0" collapsed="false">
      <c r="A3" s="19"/>
      <c r="B3" s="19"/>
      <c r="C3" s="3" t="s">
        <v>6</v>
      </c>
      <c r="D3" s="3"/>
      <c r="E3" s="3"/>
      <c r="F3" s="3"/>
      <c r="G3" s="3"/>
      <c r="H3" s="3"/>
      <c r="I3" s="3"/>
      <c r="J3" s="3"/>
      <c r="K3" s="3" t="s">
        <v>7</v>
      </c>
      <c r="L3" s="3"/>
      <c r="M3" s="3"/>
      <c r="N3" s="3"/>
      <c r="O3" s="3"/>
      <c r="P3" s="3"/>
      <c r="Q3" s="3"/>
      <c r="R3" s="3"/>
      <c r="S3" s="3" t="s">
        <v>8</v>
      </c>
      <c r="T3" s="3"/>
      <c r="U3" s="3"/>
      <c r="V3" s="3"/>
      <c r="W3" s="3"/>
      <c r="X3" s="3"/>
      <c r="Y3" s="3"/>
      <c r="Z3" s="3"/>
    </row>
    <row r="4" customFormat="false" ht="45" hidden="false" customHeight="true" outlineLevel="0" collapsed="false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126</v>
      </c>
      <c r="L4" s="4" t="s">
        <v>127</v>
      </c>
      <c r="M4" s="4" t="s">
        <v>128</v>
      </c>
      <c r="N4" s="4" t="s">
        <v>129</v>
      </c>
      <c r="O4" s="4" t="s">
        <v>130</v>
      </c>
      <c r="P4" s="4" t="s">
        <v>131</v>
      </c>
      <c r="Q4" s="4" t="s">
        <v>132</v>
      </c>
      <c r="R4" s="4" t="s">
        <v>133</v>
      </c>
      <c r="S4" s="4" t="s">
        <v>126</v>
      </c>
      <c r="T4" s="4" t="s">
        <v>127</v>
      </c>
      <c r="U4" s="4" t="s">
        <v>128</v>
      </c>
      <c r="V4" s="4" t="s">
        <v>129</v>
      </c>
      <c r="W4" s="4" t="s">
        <v>130</v>
      </c>
      <c r="X4" s="4" t="s">
        <v>131</v>
      </c>
      <c r="Y4" s="4" t="s">
        <v>132</v>
      </c>
      <c r="Z4" s="4" t="s">
        <v>133</v>
      </c>
    </row>
    <row r="5" customFormat="false" ht="15" hidden="false" customHeight="false" outlineLevel="0" collapsed="false">
      <c r="A5" s="7" t="n">
        <v>2009</v>
      </c>
      <c r="B5" s="32" t="n">
        <v>11</v>
      </c>
      <c r="C5" s="5" t="n">
        <f aca="false">COUNTIF(Trades_TK!$C$2:$C$2332,$A5)</f>
        <v>88</v>
      </c>
      <c r="D5" s="10" t="n">
        <f aca="false">IF(C5&gt;0,$B5*Assumptions!$B$60/C5,0)</f>
        <v>0.669687514319771</v>
      </c>
      <c r="E5" s="10" t="n">
        <f aca="false">SUMIF(Trades_TK!$C$2:$C$2332,$A5,Trades_TK!$G$2:$G$2332)</f>
        <v>2765.655405</v>
      </c>
      <c r="F5" s="10" t="n">
        <f aca="false">SUMIF(Trades_TK!$C$2:$C$2332,$A5,Trades_TK!$K$2:$K$2332)</f>
        <v>2235.26289365874</v>
      </c>
      <c r="G5" s="13" t="n">
        <f aca="false">SUMIF(Trades_TK!$C$2:$C$2332,$A5,Trades_TK!$F$2:$F$2332)</f>
        <v>0.7024</v>
      </c>
      <c r="H5" s="13" t="n">
        <f aca="false">SUMIF(Trades_TK!$C$2:$C$2332,$A5,Trades_TK!$M$2:$M$2332)</f>
        <v>0.679013004070239</v>
      </c>
      <c r="I5" s="13" t="n">
        <f aca="false">H5</f>
        <v>0.679013004070239</v>
      </c>
      <c r="J5" s="10" t="n">
        <f aca="false">F5*Assumptions!$B$7/100000</f>
        <v>175.80342658626</v>
      </c>
      <c r="K5" s="5" t="n">
        <f aca="false">COUNTIF(Trades_ADC!$C$2:$C$2184,$A5)</f>
        <v>84</v>
      </c>
      <c r="L5" s="10" t="n">
        <f aca="false">IF(K5&gt;0,$B5*Assumptions!$B$60/K5,0)</f>
        <v>0.701577395954046</v>
      </c>
      <c r="M5" s="10" t="n">
        <f aca="false">SUMIF(Trades_ADC!$C$2:$C$2184,$A5,Trades_ADC!$G$2:$G$2184)</f>
        <v>2612.62866</v>
      </c>
      <c r="N5" s="10" t="n">
        <f aca="false">SUMIF(Trades_ADC!$C$2:$C$2184,$A5,Trades_ADC!$K$2:$K$2184)</f>
        <v>2103.66614911697</v>
      </c>
      <c r="O5" s="13" t="n">
        <f aca="false">SUMIF(Trades_ADC!$C$2:$C$2184,$A5,Trades_ADC!$F$2:$F$2184)</f>
        <v>0.6789</v>
      </c>
      <c r="P5" s="13" t="n">
        <f aca="false">SUMIF(Trades_ADC!$C$2:$C$2184,$A5,Trades_ADC!$M$2:$M$2184)</f>
        <v>0.656457933198714</v>
      </c>
      <c r="Q5" s="13" t="n">
        <f aca="false">P5</f>
        <v>0.656457933198714</v>
      </c>
      <c r="R5" s="10" t="n">
        <f aca="false">N5*Assumptions!$B$7/100000</f>
        <v>165.45334262805</v>
      </c>
      <c r="S5" s="5" t="n">
        <f aca="false">COUNTIF(Trades_Robust!$C$2:$C$1594,$A5)</f>
        <v>55</v>
      </c>
      <c r="T5" s="10" t="n">
        <f aca="false">IF(S5&gt;0,$B5*Assumptions!$B$60/S5,0)</f>
        <v>1.07150002291163</v>
      </c>
      <c r="U5" s="10" t="n">
        <f aca="false">SUMIF(Trades_Robust!$C$2:$C$1594,$A5,Trades_Robust!$G$2:$G$1594)</f>
        <v>2731.66896</v>
      </c>
      <c r="V5" s="10" t="n">
        <f aca="false">SUMIF(Trades_Robust!$C$2:$C$1594,$A5,Trades_Robust!$K$2:$K$1594)</f>
        <v>2378.07395243916</v>
      </c>
      <c r="W5" s="13" t="n">
        <f aca="false">SUMIF(Trades_Robust!$C$2:$C$1594,$A5,Trades_Robust!$F$2:$F$1594)</f>
        <v>0.7243</v>
      </c>
      <c r="X5" s="13" t="n">
        <f aca="false">SUMIF(Trades_Robust!$C$2:$C$1594,$A5,Trades_Robust!$M$2:$M$1594)</f>
        <v>0.708708669380159</v>
      </c>
      <c r="Y5" s="13" t="n">
        <f aca="false">X5</f>
        <v>0.708708669380159</v>
      </c>
      <c r="Z5" s="10" t="n">
        <f aca="false">V5*Assumptions!$B$7/100000</f>
        <v>187.03551635934</v>
      </c>
    </row>
    <row r="6" customFormat="false" ht="15" hidden="false" customHeight="false" outlineLevel="0" collapsed="false">
      <c r="A6" s="7" t="n">
        <v>2010</v>
      </c>
      <c r="B6" s="32" t="n">
        <v>12</v>
      </c>
      <c r="C6" s="5" t="n">
        <f aca="false">COUNTIF(Trades_TK!$C$2:$C$2332,$A6)</f>
        <v>160</v>
      </c>
      <c r="D6" s="10" t="n">
        <f aca="false">IF(C6&gt;0,$B6*Assumptions!$B$60/C6,0)</f>
        <v>0.401812508591863</v>
      </c>
      <c r="E6" s="10" t="n">
        <f aca="false">SUMIF(Trades_TK!$C$2:$C$2332,$A6,Trades_TK!$G$2:$G$2332)</f>
        <v>743.11578</v>
      </c>
      <c r="F6" s="10" t="n">
        <f aca="false">SUMIF(Trades_TK!$C$2:$C$2332,$A6,Trades_TK!$K$2:$K$2332)</f>
        <v>-178.374239704005</v>
      </c>
      <c r="G6" s="13" t="n">
        <f aca="false">SUMIF(Trades_TK!$C$2:$C$2332,$A6,Trades_TK!$F$2:$F$2332)</f>
        <v>0.1321</v>
      </c>
      <c r="H6" s="13" t="n">
        <f aca="false">SUMIF(Trades_TK!$C$2:$C$2332,$A6,Trades_TK!$M$2:$M$2332)</f>
        <v>0.0914680474755663</v>
      </c>
      <c r="I6" s="13" t="n">
        <f aca="false">I5+H6</f>
        <v>0.770481051545805</v>
      </c>
      <c r="J6" s="10" t="n">
        <f aca="false">F6*Assumptions!$B$7/100000</f>
        <v>-14.02913395272</v>
      </c>
      <c r="K6" s="5" t="n">
        <f aca="false">COUNTIF(Trades_ADC!$C$2:$C$2184,$A6)</f>
        <v>148</v>
      </c>
      <c r="L6" s="10" t="n">
        <f aca="false">IF(K6&gt;0,$B6*Assumptions!$B$60/K6,0)</f>
        <v>0.434391901180392</v>
      </c>
      <c r="M6" s="10" t="n">
        <f aca="false">SUMIF(Trades_ADC!$C$2:$C$2184,$A6,Trades_ADC!$G$2:$G$2184)</f>
        <v>892.13034</v>
      </c>
      <c r="N6" s="10" t="n">
        <f aca="false">SUMIF(Trades_ADC!$C$2:$C$2184,$A6,Trades_ADC!$K$2:$K$2184)</f>
        <v>34.9303216706932</v>
      </c>
      <c r="O6" s="13" t="n">
        <f aca="false">SUMIF(Trades_ADC!$C$2:$C$2184,$A6,Trades_ADC!$F$2:$F$2184)</f>
        <v>0.1616</v>
      </c>
      <c r="P6" s="13" t="n">
        <f aca="false">SUMIF(Trades_ADC!$C$2:$C$2184,$A6,Trades_ADC!$M$2:$M$2184)</f>
        <v>0.123802834860992</v>
      </c>
      <c r="Q6" s="13" t="n">
        <f aca="false">Q5+P6</f>
        <v>0.780260768059706</v>
      </c>
      <c r="R6" s="10" t="n">
        <f aca="false">N6*Assumptions!$B$7/100000</f>
        <v>2.74726979940002</v>
      </c>
      <c r="S6" s="5" t="n">
        <f aca="false">COUNTIF(Trades_Robust!$C$2:$C$1594,$A6)</f>
        <v>111</v>
      </c>
      <c r="T6" s="10" t="n">
        <f aca="false">IF(S6&gt;0,$B6*Assumptions!$B$60/S6,0)</f>
        <v>0.579189201573856</v>
      </c>
      <c r="U6" s="10" t="n">
        <f aca="false">SUMIF(Trades_Robust!$C$2:$C$1594,$A6,Trades_Robust!$G$2:$G$1594)</f>
        <v>791.48859</v>
      </c>
      <c r="V6" s="10" t="n">
        <f aca="false">SUMIF(Trades_Robust!$C$2:$C$1594,$A6,Trades_Robust!$K$2:$K$1594)</f>
        <v>132.516075909345</v>
      </c>
      <c r="W6" s="13" t="n">
        <f aca="false">SUMIF(Trades_Robust!$C$2:$C$1594,$A6,Trades_Robust!$F$2:$F$1594)</f>
        <v>0.1438</v>
      </c>
      <c r="X6" s="13" t="n">
        <f aca="false">SUMIF(Trades_Robust!$C$2:$C$1594,$A6,Trades_Robust!$M$2:$M$1594)</f>
        <v>0.114743429299388</v>
      </c>
      <c r="Y6" s="13" t="n">
        <f aca="false">Y5+X6</f>
        <v>0.823452098679547</v>
      </c>
      <c r="Z6" s="10" t="n">
        <f aca="false">V6*Assumptions!$B$7/100000</f>
        <v>10.42238937027</v>
      </c>
    </row>
    <row r="7" customFormat="false" ht="15" hidden="false" customHeight="false" outlineLevel="0" collapsed="false">
      <c r="A7" s="7" t="n">
        <v>2011</v>
      </c>
      <c r="B7" s="32" t="n">
        <v>12</v>
      </c>
      <c r="C7" s="5" t="n">
        <f aca="false">COUNTIF(Trades_TK!$C$2:$C$2332,$A7)</f>
        <v>143</v>
      </c>
      <c r="D7" s="10" t="n">
        <f aca="false">IF(C7&gt;0,$B7*Assumptions!$B$60/C7,0)</f>
        <v>0.449580429193692</v>
      </c>
      <c r="E7" s="10" t="n">
        <f aca="false">SUMIF(Trades_TK!$C$2:$C$2332,$A7,Trades_TK!$G$2:$G$2332)</f>
        <v>1964.302505</v>
      </c>
      <c r="F7" s="10" t="n">
        <f aca="false">SUMIF(Trades_TK!$C$2:$C$2332,$A7,Trades_TK!$K$2:$K$2332)</f>
        <v>1133.88998724348</v>
      </c>
      <c r="G7" s="13" t="n">
        <f aca="false">SUMIF(Trades_TK!$C$2:$C$2332,$A7,Trades_TK!$F$2:$F$2332)</f>
        <v>0.3636</v>
      </c>
      <c r="H7" s="13" t="n">
        <f aca="false">SUMIF(Trades_TK!$C$2:$C$2332,$A7,Trades_TK!$M$2:$M$2332)</f>
        <v>0.326983996271586</v>
      </c>
      <c r="I7" s="13" t="n">
        <f aca="false">I6+H7</f>
        <v>1.09746504781739</v>
      </c>
      <c r="J7" s="10" t="n">
        <f aca="false">F7*Assumptions!$B$7/100000</f>
        <v>89.1804474967</v>
      </c>
      <c r="K7" s="5" t="n">
        <f aca="false">COUNTIF(Trades_ADC!$C$2:$C$2184,$A7)</f>
        <v>131</v>
      </c>
      <c r="L7" s="10" t="n">
        <f aca="false">IF(K7&gt;0,$B7*Assumptions!$B$60/K7,0)</f>
        <v>0.490763369272504</v>
      </c>
      <c r="M7" s="10" t="n">
        <f aca="false">SUMIF(Trades_ADC!$C$2:$C$2184,$A7,Trades_ADC!$G$2:$G$2184)</f>
        <v>2227.81748</v>
      </c>
      <c r="N7" s="10" t="n">
        <f aca="false">SUMIF(Trades_ADC!$C$2:$C$2184,$A7,Trades_ADC!$K$2:$K$2184)</f>
        <v>1461.69496361818</v>
      </c>
      <c r="O7" s="13" t="n">
        <f aca="false">SUMIF(Trades_ADC!$C$2:$C$2184,$A7,Trades_ADC!$F$2:$F$2184)</f>
        <v>0.4127</v>
      </c>
      <c r="P7" s="13" t="n">
        <f aca="false">SUMIF(Trades_ADC!$C$2:$C$2184,$A7,Trades_ADC!$M$2:$M$2184)</f>
        <v>0.378918783657012</v>
      </c>
      <c r="Q7" s="13" t="n">
        <f aca="false">Q6+P7</f>
        <v>1.15917955171672</v>
      </c>
      <c r="R7" s="10" t="n">
        <f aca="false">N7*Assumptions!$B$7/100000</f>
        <v>114.96230888857</v>
      </c>
      <c r="S7" s="5" t="n">
        <f aca="false">COUNTIF(Trades_Robust!$C$2:$C$1594,$A7)</f>
        <v>109</v>
      </c>
      <c r="T7" s="10" t="n">
        <f aca="false">IF(S7&gt;0,$B7*Assumptions!$B$60/S7,0)</f>
        <v>0.589816526373376</v>
      </c>
      <c r="U7" s="10" t="n">
        <f aca="false">SUMIF(Trades_Robust!$C$2:$C$1594,$A7,Trades_Robust!$G$2:$G$1594)</f>
        <v>986.000315</v>
      </c>
      <c r="V7" s="10" t="n">
        <f aca="false">SUMIF(Trades_Robust!$C$2:$C$1594,$A7,Trades_Robust!$K$2:$K$1594)</f>
        <v>337.742801138462</v>
      </c>
      <c r="W7" s="13" t="n">
        <f aca="false">SUMIF(Trades_Robust!$C$2:$C$1594,$A7,Trades_Robust!$F$2:$F$1594)</f>
        <v>0.191</v>
      </c>
      <c r="X7" s="13" t="n">
        <f aca="false">SUMIF(Trades_Robust!$C$2:$C$1594,$A7,Trades_Robust!$M$2:$M$1594)</f>
        <v>0.162415893863625</v>
      </c>
      <c r="Y7" s="13" t="n">
        <f aca="false">Y6+X7</f>
        <v>0.985867992543172</v>
      </c>
      <c r="Z7" s="10" t="n">
        <f aca="false">V7*Assumptions!$B$7/100000</f>
        <v>26.56347130954</v>
      </c>
    </row>
    <row r="8" customFormat="false" ht="15" hidden="false" customHeight="false" outlineLevel="0" collapsed="false">
      <c r="A8" s="7" t="n">
        <v>2012</v>
      </c>
      <c r="B8" s="32" t="n">
        <v>12</v>
      </c>
      <c r="C8" s="5" t="n">
        <f aca="false">COUNTIF(Trades_TK!$C$2:$C$2332,$A8)</f>
        <v>135</v>
      </c>
      <c r="D8" s="10" t="n">
        <f aca="false">IF(C8&gt;0,$B8*Assumptions!$B$60/C8,0)</f>
        <v>0.476222232405171</v>
      </c>
      <c r="E8" s="10" t="n">
        <f aca="false">SUMIF(Trades_TK!$C$2:$C$2332,$A8,Trades_TK!$G$2:$G$2332)</f>
        <v>866.006335</v>
      </c>
      <c r="F8" s="10" t="n">
        <f aca="false">SUMIF(Trades_TK!$C$2:$C$2332,$A8,Trades_TK!$K$2:$K$2332)</f>
        <v>78.4538181599493</v>
      </c>
      <c r="G8" s="13" t="n">
        <f aca="false">SUMIF(Trades_TK!$C$2:$C$2332,$A8,Trades_TK!$F$2:$F$2332)</f>
        <v>0.1772</v>
      </c>
      <c r="H8" s="13" t="n">
        <f aca="false">SUMIF(Trades_TK!$C$2:$C$2332,$A8,Trades_TK!$M$2:$M$2332)</f>
        <v>0.142473854528536</v>
      </c>
      <c r="I8" s="13" t="n">
        <f aca="false">I7+H8</f>
        <v>1.23993890234593</v>
      </c>
      <c r="J8" s="10" t="n">
        <f aca="false">F8*Assumptions!$B$7/100000</f>
        <v>6.17039279828001</v>
      </c>
      <c r="K8" s="5" t="n">
        <f aca="false">COUNTIF(Trades_ADC!$C$2:$C$2184,$A8)</f>
        <v>119</v>
      </c>
      <c r="L8" s="10" t="n">
        <f aca="false">IF(K8&gt;0,$B8*Assumptions!$B$60/K8,0)</f>
        <v>0.54025211239242</v>
      </c>
      <c r="M8" s="10" t="n">
        <f aca="false">SUMIF(Trades_ADC!$C$2:$C$2184,$A8,Trades_ADC!$G$2:$G$2184)</f>
        <v>592.723905</v>
      </c>
      <c r="N8" s="10" t="n">
        <f aca="false">SUMIF(Trades_ADC!$C$2:$C$2184,$A8,Trades_ADC!$K$2:$K$2184)</f>
        <v>-109.10861000712</v>
      </c>
      <c r="O8" s="13" t="n">
        <f aca="false">SUMIF(Trades_ADC!$C$2:$C$2184,$A8,Trades_ADC!$F$2:$F$2184)</f>
        <v>0.1241</v>
      </c>
      <c r="P8" s="13" t="n">
        <f aca="false">SUMIF(Trades_ADC!$C$2:$C$2184,$A8,Trades_ADC!$M$2:$M$2184)</f>
        <v>0.0931535710424371</v>
      </c>
      <c r="Q8" s="13" t="n">
        <f aca="false">Q7+P8</f>
        <v>1.25233312275915</v>
      </c>
      <c r="R8" s="10" t="n">
        <f aca="false">N8*Assumptions!$B$7/100000</f>
        <v>-8.58139217705999</v>
      </c>
      <c r="S8" s="5" t="n">
        <f aca="false">COUNTIF(Trades_Robust!$C$2:$C$1594,$A8)</f>
        <v>91</v>
      </c>
      <c r="T8" s="10" t="n">
        <f aca="false">IF(S8&gt;0,$B8*Assumptions!$B$60/S8,0)</f>
        <v>0.706483531590088</v>
      </c>
      <c r="U8" s="10" t="n">
        <f aca="false">SUMIF(Trades_Robust!$C$2:$C$1594,$A8,Trades_Robust!$G$2:$G$1594)</f>
        <v>1159.94865</v>
      </c>
      <c r="V8" s="10" t="n">
        <f aca="false">SUMIF(Trades_Robust!$C$2:$C$1594,$A8,Trades_Robust!$K$2:$K$1594)</f>
        <v>608.126138200509</v>
      </c>
      <c r="W8" s="13" t="n">
        <f aca="false">SUMIF(Trades_Robust!$C$2:$C$1594,$A8,Trades_Robust!$F$2:$F$1594)</f>
        <v>0.23</v>
      </c>
      <c r="X8" s="13" t="n">
        <f aca="false">SUMIF(Trades_Robust!$C$2:$C$1594,$A8,Trades_Robust!$M$2:$M$1594)</f>
        <v>0.205668074941764</v>
      </c>
      <c r="Y8" s="13" t="n">
        <f aca="false">Y7+X8</f>
        <v>1.19153606748494</v>
      </c>
      <c r="Z8" s="10" t="n">
        <f aca="false">V8*Assumptions!$B$7/100000</f>
        <v>47.82912076947</v>
      </c>
    </row>
    <row r="9" customFormat="false" ht="15" hidden="false" customHeight="false" outlineLevel="0" collapsed="false">
      <c r="A9" s="7" t="n">
        <v>2013</v>
      </c>
      <c r="B9" s="32" t="n">
        <v>12</v>
      </c>
      <c r="C9" s="5" t="n">
        <f aca="false">COUNTIF(Trades_TK!$C$2:$C$2332,$A9)</f>
        <v>124</v>
      </c>
      <c r="D9" s="10" t="n">
        <f aca="false">IF(C9&gt;0,$B9*Assumptions!$B$60/C9,0)</f>
        <v>0.518467753021758</v>
      </c>
      <c r="E9" s="10" t="n">
        <f aca="false">SUMIF(Trades_TK!$C$2:$C$2332,$A9,Trades_TK!$G$2:$G$2332)</f>
        <v>1696.389095</v>
      </c>
      <c r="F9" s="10" t="n">
        <f aca="false">SUMIF(Trades_TK!$C$2:$C$2332,$A9,Trades_TK!$K$2:$K$2332)</f>
        <v>967.769079420089</v>
      </c>
      <c r="G9" s="13" t="n">
        <f aca="false">SUMIF(Trades_TK!$C$2:$C$2332,$A9,Trades_TK!$F$2:$F$2332)</f>
        <v>0.2979</v>
      </c>
      <c r="H9" s="13" t="n">
        <f aca="false">SUMIF(Trades_TK!$C$2:$C$2332,$A9,Trades_TK!$M$2:$M$2332)</f>
        <v>0.265772409631843</v>
      </c>
      <c r="I9" s="13" t="n">
        <f aca="false">I8+H9</f>
        <v>1.50571131197777</v>
      </c>
      <c r="J9" s="10" t="n">
        <f aca="false">F9*Assumptions!$B$7/100000</f>
        <v>76.11503809639</v>
      </c>
      <c r="K9" s="5" t="n">
        <f aca="false">COUNTIF(Trades_ADC!$C$2:$C$2184,$A9)</f>
        <v>116</v>
      </c>
      <c r="L9" s="10" t="n">
        <f aca="false">IF(K9&gt;0,$B9*Assumptions!$B$60/K9,0)</f>
        <v>0.55422414978188</v>
      </c>
      <c r="M9" s="10" t="n">
        <f aca="false">SUMIF(Trades_ADC!$C$2:$C$2184,$A9,Trades_ADC!$G$2:$G$2184)</f>
        <v>1597.810025</v>
      </c>
      <c r="N9" s="10" t="n">
        <f aca="false">SUMIF(Trades_ADC!$C$2:$C$2184,$A9,Trades_ADC!$K$2:$K$2184)</f>
        <v>912.050010336555</v>
      </c>
      <c r="O9" s="13" t="n">
        <f aca="false">SUMIF(Trades_ADC!$C$2:$C$2184,$A9,Trades_ADC!$F$2:$F$2184)</f>
        <v>0.281</v>
      </c>
      <c r="P9" s="13" t="n">
        <f aca="false">SUMIF(Trades_ADC!$C$2:$C$2184,$A9,Trades_ADC!$M$2:$M$2184)</f>
        <v>0.250762267888794</v>
      </c>
      <c r="Q9" s="13" t="n">
        <f aca="false">Q8+P9</f>
        <v>1.50309539064795</v>
      </c>
      <c r="R9" s="10" t="n">
        <f aca="false">N9*Assumptions!$B$7/100000</f>
        <v>71.73273331297</v>
      </c>
      <c r="S9" s="5" t="n">
        <f aca="false">COUNTIF(Trades_Robust!$C$2:$C$1594,$A9)</f>
        <v>87</v>
      </c>
      <c r="T9" s="10" t="n">
        <f aca="false">IF(S9&gt;0,$B9*Assumptions!$B$60/S9,0)</f>
        <v>0.738965533042506</v>
      </c>
      <c r="U9" s="10" t="n">
        <f aca="false">SUMIF(Trades_Robust!$C$2:$C$1594,$A9,Trades_Robust!$G$2:$G$1594)</f>
        <v>1266.958035</v>
      </c>
      <c r="V9" s="10" t="n">
        <f aca="false">SUMIF(Trades_Robust!$C$2:$C$1594,$A9,Trades_Robust!$K$2:$K$1594)</f>
        <v>736.565523658741</v>
      </c>
      <c r="W9" s="13" t="n">
        <f aca="false">SUMIF(Trades_Robust!$C$2:$C$1594,$A9,Trades_Robust!$F$2:$F$1594)</f>
        <v>0.2276</v>
      </c>
      <c r="X9" s="13" t="n">
        <f aca="false">SUMIF(Trades_Robust!$C$2:$C$1594,$A9,Trades_Robust!$M$2:$M$1594)</f>
        <v>0.204213004070239</v>
      </c>
      <c r="Y9" s="13" t="n">
        <f aca="false">Y8+X9</f>
        <v>1.39574907155517</v>
      </c>
      <c r="Z9" s="10" t="n">
        <f aca="false">V9*Assumptions!$B$7/100000</f>
        <v>57.93087843576</v>
      </c>
    </row>
    <row r="10" customFormat="false" ht="15" hidden="false" customHeight="false" outlineLevel="0" collapsed="false">
      <c r="A10" s="7" t="n">
        <v>2014</v>
      </c>
      <c r="B10" s="32" t="n">
        <v>12</v>
      </c>
      <c r="C10" s="5" t="n">
        <f aca="false">COUNTIF(Trades_TK!$C$2:$C$2332,$A10)</f>
        <v>118</v>
      </c>
      <c r="D10" s="10" t="n">
        <f aca="false">IF(C10&gt;0,$B10*Assumptions!$B$60/C10,0)</f>
        <v>0.54483052012456</v>
      </c>
      <c r="E10" s="10" t="n">
        <f aca="false">SUMIF(Trades_TK!$C$2:$C$2332,$A10,Trades_TK!$G$2:$G$2332)</f>
        <v>1693.0427</v>
      </c>
      <c r="F10" s="10" t="n">
        <f aca="false">SUMIF(Trades_TK!$C$2:$C$2332,$A10,Trades_TK!$K$2:$K$2332)</f>
        <v>996.567685107438</v>
      </c>
      <c r="G10" s="13" t="n">
        <f aca="false">SUMIF(Trades_TK!$C$2:$C$2332,$A10,Trades_TK!$F$2:$F$2332)</f>
        <v>0.2408</v>
      </c>
      <c r="H10" s="13" t="n">
        <f aca="false">SUMIF(Trades_TK!$C$2:$C$2332,$A10,Trades_TK!$M$2:$M$2332)</f>
        <v>0.210089803324556</v>
      </c>
      <c r="I10" s="13" t="n">
        <f aca="false">I9+H10</f>
        <v>1.71580111530233</v>
      </c>
      <c r="J10" s="10" t="n">
        <f aca="false">F10*Assumptions!$B$7/100000</f>
        <v>78.3800484337</v>
      </c>
      <c r="K10" s="5" t="n">
        <f aca="false">COUNTIF(Trades_ADC!$C$2:$C$2184,$A10)</f>
        <v>116</v>
      </c>
      <c r="L10" s="10" t="n">
        <f aca="false">IF(K10&gt;0,$B10*Assumptions!$B$60/K10,0)</f>
        <v>0.55422414978188</v>
      </c>
      <c r="M10" s="10" t="n">
        <f aca="false">SUMIF(Trades_ADC!$C$2:$C$2184,$A10,Trades_ADC!$G$2:$G$2184)</f>
        <v>1619.7796</v>
      </c>
      <c r="N10" s="10" t="n">
        <f aca="false">SUMIF(Trades_ADC!$C$2:$C$2184,$A10,Trades_ADC!$K$2:$K$2184)</f>
        <v>934.019585336554</v>
      </c>
      <c r="O10" s="13" t="n">
        <f aca="false">SUMIF(Trades_ADC!$C$2:$C$2184,$A10,Trades_ADC!$F$2:$F$2184)</f>
        <v>0.2327</v>
      </c>
      <c r="P10" s="13" t="n">
        <f aca="false">SUMIF(Trades_ADC!$C$2:$C$2184,$A10,Trades_ADC!$M$2:$M$2184)</f>
        <v>0.202462267888794</v>
      </c>
      <c r="Q10" s="13" t="n">
        <f aca="false">Q9+P10</f>
        <v>1.70555765853674</v>
      </c>
      <c r="R10" s="10" t="n">
        <f aca="false">N10*Assumptions!$B$7/100000</f>
        <v>73.46064038672</v>
      </c>
      <c r="S10" s="5" t="n">
        <f aca="false">COUNTIF(Trades_Robust!$C$2:$C$1594,$A10)</f>
        <v>73</v>
      </c>
      <c r="T10" s="10" t="n">
        <f aca="false">IF(S10&gt;0,$B10*Assumptions!$B$60/S10,0)</f>
        <v>0.880684950338329</v>
      </c>
      <c r="U10" s="10" t="n">
        <f aca="false">SUMIF(Trades_Robust!$C$2:$C$1594,$A10,Trades_Robust!$G$2:$G$1594)</f>
        <v>1537.045285</v>
      </c>
      <c r="V10" s="10" t="n">
        <f aca="false">SUMIF(Trades_Robust!$C$2:$C$1594,$A10,Trades_Robust!$K$2:$K$1594)</f>
        <v>1081.65777526256</v>
      </c>
      <c r="W10" s="13" t="n">
        <f aca="false">SUMIF(Trades_Robust!$C$2:$C$1594,$A10,Trades_Robust!$F$2:$F$1594)</f>
        <v>0.2204</v>
      </c>
      <c r="X10" s="13" t="n">
        <f aca="false">SUMIF(Trades_Robust!$C$2:$C$1594,$A10,Trades_Robust!$M$2:$M$1594)</f>
        <v>0.200320256019902</v>
      </c>
      <c r="Y10" s="13" t="n">
        <f aca="false">Y9+X10</f>
        <v>1.59606932757508</v>
      </c>
      <c r="Z10" s="10" t="n">
        <f aca="false">V10*Assumptions!$B$7/100000</f>
        <v>85.0723840244</v>
      </c>
    </row>
    <row r="11" customFormat="false" ht="15" hidden="false" customHeight="false" outlineLevel="0" collapsed="false">
      <c r="A11" s="7" t="n">
        <v>2015</v>
      </c>
      <c r="B11" s="32" t="n">
        <v>12</v>
      </c>
      <c r="C11" s="5" t="n">
        <f aca="false">COUNTIF(Trades_TK!$C$2:$C$2332,$A11)</f>
        <v>118</v>
      </c>
      <c r="D11" s="10" t="n">
        <f aca="false">IF(C11&gt;0,$B11*Assumptions!$B$60/C11,0)</f>
        <v>0.54483052012456</v>
      </c>
      <c r="E11" s="10" t="n">
        <f aca="false">SUMIF(Trades_TK!$C$2:$C$2332,$A11,Trades_TK!$G$2:$G$2332)</f>
        <v>1970.299495</v>
      </c>
      <c r="F11" s="10" t="n">
        <f aca="false">SUMIF(Trades_TK!$C$2:$C$2332,$A11,Trades_TK!$K$2:$K$2332)</f>
        <v>1273.82448010744</v>
      </c>
      <c r="G11" s="13" t="n">
        <f aca="false">SUMIF(Trades_TK!$C$2:$C$2332,$A11,Trades_TK!$F$2:$F$2332)</f>
        <v>0.2406</v>
      </c>
      <c r="H11" s="13" t="n">
        <f aca="false">SUMIF(Trades_TK!$C$2:$C$2332,$A11,Trades_TK!$M$2:$M$2332)</f>
        <v>0.209889803324556</v>
      </c>
      <c r="I11" s="13" t="n">
        <f aca="false">I10+H11</f>
        <v>1.92569091862688</v>
      </c>
      <c r="J11" s="10" t="n">
        <f aca="false">F11*Assumptions!$B$7/100000</f>
        <v>100.18629536045</v>
      </c>
      <c r="K11" s="5" t="n">
        <f aca="false">COUNTIF(Trades_ADC!$C$2:$C$2184,$A11)</f>
        <v>112</v>
      </c>
      <c r="L11" s="10" t="n">
        <f aca="false">IF(K11&gt;0,$B11*Assumptions!$B$60/K11,0)</f>
        <v>0.574017869416947</v>
      </c>
      <c r="M11" s="10" t="n">
        <f aca="false">SUMIF(Trades_ADC!$C$2:$C$2184,$A11,Trades_ADC!$G$2:$G$2184)</f>
        <v>1997.9701</v>
      </c>
      <c r="N11" s="10" t="n">
        <f aca="false">SUMIF(Trades_ADC!$C$2:$C$2184,$A11,Trades_ADC!$K$2:$K$2184)</f>
        <v>1333.64008579479</v>
      </c>
      <c r="O11" s="13" t="n">
        <f aca="false">SUMIF(Trades_ADC!$C$2:$C$2184,$A11,Trades_ADC!$F$2:$F$2184)</f>
        <v>0.2446</v>
      </c>
      <c r="P11" s="13" t="n">
        <f aca="false">SUMIF(Trades_ADC!$C$2:$C$2184,$A11,Trades_ADC!$M$2:$M$2184)</f>
        <v>0.215307197017269</v>
      </c>
      <c r="Q11" s="13" t="n">
        <f aca="false">Q10+P11</f>
        <v>1.92086485555401</v>
      </c>
      <c r="R11" s="10" t="n">
        <f aca="false">N11*Assumptions!$B$7/100000</f>
        <v>104.89079274776</v>
      </c>
      <c r="S11" s="5" t="n">
        <f aca="false">COUNTIF(Trades_Robust!$C$2:$C$1594,$A11)</f>
        <v>90</v>
      </c>
      <c r="T11" s="10" t="n">
        <f aca="false">IF(S11&gt;0,$B11*Assumptions!$B$60/S11,0)</f>
        <v>0.714333348607756</v>
      </c>
      <c r="U11" s="10" t="n">
        <f aca="false">SUMIF(Trades_Robust!$C$2:$C$1594,$A11,Trades_Robust!$G$2:$G$1594)</f>
        <v>1451.267335</v>
      </c>
      <c r="V11" s="10" t="n">
        <f aca="false">SUMIF(Trades_Robust!$C$2:$C$1594,$A11,Trades_Robust!$K$2:$K$1594)</f>
        <v>904.802323315067</v>
      </c>
      <c r="W11" s="13" t="n">
        <f aca="false">SUMIF(Trades_Robust!$C$2:$C$1594,$A11,Trades_Robust!$F$2:$F$1594)</f>
        <v>0.1814</v>
      </c>
      <c r="X11" s="13" t="n">
        <f aca="false">SUMIF(Trades_Robust!$C$2:$C$1594,$A11,Trades_Robust!$M$2:$M$1594)</f>
        <v>0.157304307223882</v>
      </c>
      <c r="Y11" s="13" t="n">
        <f aca="false">Y10+X11</f>
        <v>1.75337363479896</v>
      </c>
      <c r="Z11" s="10" t="n">
        <f aca="false">V11*Assumptions!$B$7/100000</f>
        <v>71.16270272873</v>
      </c>
    </row>
    <row r="12" customFormat="false" ht="15" hidden="false" customHeight="false" outlineLevel="0" collapsed="false">
      <c r="A12" s="7" t="n">
        <v>2016</v>
      </c>
      <c r="B12" s="32" t="n">
        <v>12</v>
      </c>
      <c r="C12" s="5" t="n">
        <f aca="false">COUNTIF(Trades_TK!$C$2:$C$2332,$A12)</f>
        <v>128</v>
      </c>
      <c r="D12" s="10" t="n">
        <f aca="false">IF(C12&gt;0,$B12*Assumptions!$B$60/C12,0)</f>
        <v>0.502265635739828</v>
      </c>
      <c r="E12" s="10" t="n">
        <f aca="false">SUMIF(Trades_TK!$C$2:$C$2332,$A12,Trades_TK!$G$2:$G$2332)</f>
        <v>1510.142005</v>
      </c>
      <c r="F12" s="10" t="n">
        <f aca="false">SUMIF(Trades_TK!$C$2:$C$2332,$A12,Trades_TK!$K$2:$K$2332)</f>
        <v>760.091988961857</v>
      </c>
      <c r="G12" s="13" t="n">
        <f aca="false">SUMIF(Trades_TK!$C$2:$C$2332,$A12,Trades_TK!$F$2:$F$2332)</f>
        <v>0.2059</v>
      </c>
      <c r="H12" s="13" t="n">
        <f aca="false">SUMIF(Trades_TK!$C$2:$C$2332,$A12,Trades_TK!$M$2:$M$2332)</f>
        <v>0.172827480503368</v>
      </c>
      <c r="I12" s="13" t="n">
        <f aca="false">I11+H12</f>
        <v>2.09851839913025</v>
      </c>
      <c r="J12" s="10" t="n">
        <f aca="false">F12*Assumptions!$B$7/100000</f>
        <v>59.78123493185</v>
      </c>
      <c r="K12" s="5" t="n">
        <f aca="false">COUNTIF(Trades_ADC!$C$2:$C$2184,$A12)</f>
        <v>120</v>
      </c>
      <c r="L12" s="10" t="n">
        <f aca="false">IF(K12&gt;0,$B12*Assumptions!$B$60/K12,0)</f>
        <v>0.535750011455817</v>
      </c>
      <c r="M12" s="10" t="n">
        <f aca="false">SUMIF(Trades_ADC!$C$2:$C$2184,$A12,Trades_ADC!$G$2:$G$2184)</f>
        <v>1330.72673</v>
      </c>
      <c r="N12" s="10" t="n">
        <f aca="false">SUMIF(Trades_ADC!$C$2:$C$2184,$A12,Trades_ADC!$K$2:$K$2184)</f>
        <v>623.536714878322</v>
      </c>
      <c r="O12" s="13" t="n">
        <f aca="false">SUMIF(Trades_ADC!$C$2:$C$2184,$A12,Trades_ADC!$F$2:$F$2184)</f>
        <v>0.1828</v>
      </c>
      <c r="P12" s="13" t="n">
        <f aca="false">SUMIF(Trades_ADC!$C$2:$C$2184,$A12,Trades_ADC!$M$2:$M$2184)</f>
        <v>0.151617338760318</v>
      </c>
      <c r="Q12" s="13" t="n">
        <f aca="false">Q11+P12</f>
        <v>2.07248219431433</v>
      </c>
      <c r="R12" s="10" t="n">
        <f aca="false">N12*Assumptions!$B$7/100000</f>
        <v>49.04116262518</v>
      </c>
      <c r="S12" s="5" t="n">
        <f aca="false">COUNTIF(Trades_Robust!$C$2:$C$1594,$A12)</f>
        <v>91</v>
      </c>
      <c r="T12" s="10" t="n">
        <f aca="false">IF(S12&gt;0,$B12*Assumptions!$B$60/S12,0)</f>
        <v>0.706483531590088</v>
      </c>
      <c r="U12" s="10" t="n">
        <f aca="false">SUMIF(Trades_Robust!$C$2:$C$1594,$A12,Trades_Robust!$G$2:$G$1594)</f>
        <v>1320.92949</v>
      </c>
      <c r="V12" s="10" t="n">
        <f aca="false">SUMIF(Trades_Robust!$C$2:$C$1594,$A12,Trades_Robust!$K$2:$K$1594)</f>
        <v>769.106978200509</v>
      </c>
      <c r="W12" s="13" t="n">
        <f aca="false">SUMIF(Trades_Robust!$C$2:$C$1594,$A12,Trades_Robust!$F$2:$F$1594)</f>
        <v>0.1773</v>
      </c>
      <c r="X12" s="13" t="n">
        <f aca="false">SUMIF(Trades_Robust!$C$2:$C$1594,$A12,Trades_Robust!$M$2:$M$1594)</f>
        <v>0.152968074941764</v>
      </c>
      <c r="Y12" s="13" t="n">
        <f aca="false">Y11+X12</f>
        <v>1.90634170974072</v>
      </c>
      <c r="Z12" s="10" t="n">
        <f aca="false">V12*Assumptions!$B$7/100000</f>
        <v>60.49026383547</v>
      </c>
    </row>
    <row r="13" customFormat="false" ht="15" hidden="false" customHeight="false" outlineLevel="0" collapsed="false">
      <c r="A13" s="7" t="n">
        <v>2017</v>
      </c>
      <c r="B13" s="32" t="n">
        <v>12</v>
      </c>
      <c r="C13" s="5" t="n">
        <f aca="false">COUNTIF(Trades_TK!$C$2:$C$2332,$A13)</f>
        <v>134</v>
      </c>
      <c r="D13" s="10" t="n">
        <f aca="false">IF(C13&gt;0,$B13*Assumptions!$B$60/C13,0)</f>
        <v>0.479776129661926</v>
      </c>
      <c r="E13" s="10" t="n">
        <f aca="false">SUMIF(Trades_TK!$C$2:$C$2332,$A13,Trades_TK!$G$2:$G$2332)</f>
        <v>771.529015</v>
      </c>
      <c r="F13" s="10" t="n">
        <f aca="false">SUMIF(Trades_TK!$C$2:$C$2332,$A13,Trades_TK!$K$2:$K$2332)</f>
        <v>-10.6660017254928</v>
      </c>
      <c r="G13" s="13" t="n">
        <f aca="false">SUMIF(Trades_TK!$C$2:$C$2332,$A13,Trades_TK!$F$2:$F$2332)</f>
        <v>0.0752</v>
      </c>
      <c r="H13" s="13" t="n">
        <f aca="false">SUMIF(Trades_TK!$C$2:$C$2332,$A13,Trades_TK!$M$2:$M$2332)</f>
        <v>0.0407100868106551</v>
      </c>
      <c r="I13" s="13" t="n">
        <f aca="false">I12+H13</f>
        <v>2.13922848594091</v>
      </c>
      <c r="J13" s="10" t="n">
        <f aca="false">F13*Assumptions!$B$7/100000</f>
        <v>-0.838881035710008</v>
      </c>
      <c r="K13" s="5" t="n">
        <f aca="false">COUNTIF(Trades_ADC!$C$2:$C$2184,$A13)</f>
        <v>122</v>
      </c>
      <c r="L13" s="10" t="n">
        <f aca="false">IF(K13&gt;0,$B13*Assumptions!$B$60/K13,0)</f>
        <v>0.526967224382771</v>
      </c>
      <c r="M13" s="10" t="n">
        <f aca="false">SUMIF(Trades_ADC!$C$2:$C$2184,$A13,Trades_ADC!$G$2:$G$2184)</f>
        <v>446.574425</v>
      </c>
      <c r="N13" s="10" t="n">
        <f aca="false">SUMIF(Trades_ADC!$C$2:$C$2184,$A13,Trades_ADC!$K$2:$K$2184)</f>
        <v>-271.330590350795</v>
      </c>
      <c r="O13" s="13" t="n">
        <f aca="false">SUMIF(Trades_ADC!$C$2:$C$2184,$A13,Trades_ADC!$F$2:$F$2184)</f>
        <v>0.0413</v>
      </c>
      <c r="P13" s="13" t="n">
        <f aca="false">SUMIF(Trades_ADC!$C$2:$C$2184,$A13,Trades_ADC!$M$2:$M$2184)</f>
        <v>0.00964487419608074</v>
      </c>
      <c r="Q13" s="13" t="n">
        <f aca="false">Q12+P13</f>
        <v>2.08212706851041</v>
      </c>
      <c r="R13" s="10" t="n">
        <f aca="false">N13*Assumptions!$B$7/100000</f>
        <v>-21.34015093109</v>
      </c>
      <c r="S13" s="5" t="n">
        <f aca="false">COUNTIF(Trades_Robust!$C$2:$C$1594,$A13)</f>
        <v>77</v>
      </c>
      <c r="T13" s="10" t="n">
        <f aca="false">IF(S13&gt;0,$B13*Assumptions!$B$60/S13,0)</f>
        <v>0.834935082788286</v>
      </c>
      <c r="U13" s="10" t="n">
        <f aca="false">SUMIF(Trades_Robust!$C$2:$C$1594,$A13,Trades_Robust!$G$2:$G$1594)</f>
        <v>1164.260875</v>
      </c>
      <c r="V13" s="10" t="n">
        <f aca="false">SUMIF(Trades_Robust!$C$2:$C$1594,$A13,Trades_Robust!$K$2:$K$1594)</f>
        <v>687.443364804323</v>
      </c>
      <c r="W13" s="13" t="n">
        <f aca="false">SUMIF(Trades_Robust!$C$2:$C$1594,$A13,Trades_Robust!$F$2:$F$1594)</f>
        <v>0.1237</v>
      </c>
      <c r="X13" s="13" t="n">
        <f aca="false">SUMIF(Trades_Robust!$C$2:$C$1594,$A13,Trades_Robust!$M$2:$M$1594)</f>
        <v>0.102675326891427</v>
      </c>
      <c r="Y13" s="13" t="n">
        <f aca="false">Y12+X13</f>
        <v>2.00901703663215</v>
      </c>
      <c r="Z13" s="10" t="n">
        <f aca="false">V13*Assumptions!$B$7/100000</f>
        <v>54.06742064186</v>
      </c>
    </row>
    <row r="14" customFormat="false" ht="15" hidden="false" customHeight="false" outlineLevel="0" collapsed="false">
      <c r="A14" s="7" t="n">
        <v>2018</v>
      </c>
      <c r="B14" s="32" t="n">
        <v>12</v>
      </c>
      <c r="C14" s="5" t="n">
        <f aca="false">COUNTIF(Trades_TK!$C$2:$C$2332,$A14)</f>
        <v>124</v>
      </c>
      <c r="D14" s="10" t="n">
        <f aca="false">IF(C14&gt;0,$B14*Assumptions!$B$60/C14,0)</f>
        <v>0.518467753021758</v>
      </c>
      <c r="E14" s="10" t="n">
        <f aca="false">SUMIF(Trades_TK!$C$2:$C$2332,$A14,Trades_TK!$G$2:$G$2332)</f>
        <v>3673.71886</v>
      </c>
      <c r="F14" s="10" t="n">
        <f aca="false">SUMIF(Trades_TK!$C$2:$C$2332,$A14,Trades_TK!$K$2:$K$2332)</f>
        <v>2945.09884442009</v>
      </c>
      <c r="G14" s="13" t="n">
        <f aca="false">SUMIF(Trades_TK!$C$2:$C$2332,$A14,Trades_TK!$F$2:$F$2332)</f>
        <v>0.3421</v>
      </c>
      <c r="H14" s="13" t="n">
        <f aca="false">SUMIF(Trades_TK!$C$2:$C$2332,$A14,Trades_TK!$M$2:$M$2332)</f>
        <v>0.309972409631843</v>
      </c>
      <c r="I14" s="13" t="n">
        <f aca="false">I13+H14</f>
        <v>2.44920089557275</v>
      </c>
      <c r="J14" s="10" t="n">
        <f aca="false">F14*Assumptions!$B$7/100000</f>
        <v>231.63202411364</v>
      </c>
      <c r="K14" s="5" t="n">
        <f aca="false">COUNTIF(Trades_ADC!$C$2:$C$2184,$A14)</f>
        <v>118</v>
      </c>
      <c r="L14" s="10" t="n">
        <f aca="false">IF(K14&gt;0,$B14*Assumptions!$B$60/K14,0)</f>
        <v>0.54483052012456</v>
      </c>
      <c r="M14" s="10" t="n">
        <f aca="false">SUMIF(Trades_ADC!$C$2:$C$2184,$A14,Trades_ADC!$G$2:$G$2184)</f>
        <v>3305.22062</v>
      </c>
      <c r="N14" s="10" t="n">
        <f aca="false">SUMIF(Trades_ADC!$C$2:$C$2184,$A14,Trades_ADC!$K$2:$K$2184)</f>
        <v>2608.74560510744</v>
      </c>
      <c r="O14" s="13" t="n">
        <f aca="false">SUMIF(Trades_ADC!$C$2:$C$2184,$A14,Trades_ADC!$F$2:$F$2184)</f>
        <v>0.3088</v>
      </c>
      <c r="P14" s="13" t="n">
        <f aca="false">SUMIF(Trades_ADC!$C$2:$C$2184,$A14,Trades_ADC!$M$2:$M$2184)</f>
        <v>0.278089803324556</v>
      </c>
      <c r="Q14" s="13" t="n">
        <f aca="false">Q13+P14</f>
        <v>2.36021687183497</v>
      </c>
      <c r="R14" s="10" t="n">
        <f aca="false">N14*Assumptions!$B$7/100000</f>
        <v>205.1778418417</v>
      </c>
      <c r="S14" s="5" t="n">
        <f aca="false">COUNTIF(Trades_Robust!$C$2:$C$1594,$A14)</f>
        <v>83</v>
      </c>
      <c r="T14" s="10" t="n">
        <f aca="false">IF(S14&gt;0,$B14*Assumptions!$B$60/S14,0)</f>
        <v>0.774578329815639</v>
      </c>
      <c r="U14" s="10" t="n">
        <f aca="false">SUMIF(Trades_Robust!$C$2:$C$1594,$A14,Trades_Robust!$G$2:$G$1594)</f>
        <v>3346.343015</v>
      </c>
      <c r="V14" s="10" t="n">
        <f aca="false">SUMIF(Trades_Robust!$C$2:$C$1594,$A14,Trades_Robust!$K$2:$K$1594)</f>
        <v>2837.38050411697</v>
      </c>
      <c r="W14" s="13" t="n">
        <f aca="false">SUMIF(Trades_Robust!$C$2:$C$1594,$A14,Trades_Robust!$F$2:$F$1594)</f>
        <v>0.3131</v>
      </c>
      <c r="X14" s="13" t="n">
        <f aca="false">SUMIF(Trades_Robust!$C$2:$C$1594,$A14,Trades_Robust!$M$2:$M$1594)</f>
        <v>0.290657933198714</v>
      </c>
      <c r="Y14" s="13" t="n">
        <f aca="false">Y13+X14</f>
        <v>2.29967496983086</v>
      </c>
      <c r="Z14" s="10" t="n">
        <f aca="false">V14*Assumptions!$B$7/100000</f>
        <v>223.1599766488</v>
      </c>
    </row>
    <row r="15" customFormat="false" ht="15" hidden="false" customHeight="false" outlineLevel="0" collapsed="false">
      <c r="A15" s="7" t="n">
        <v>2019</v>
      </c>
      <c r="B15" s="32" t="n">
        <v>12</v>
      </c>
      <c r="C15" s="5" t="n">
        <f aca="false">COUNTIF(Trades_TK!$C$2:$C$2332,$A15)</f>
        <v>149</v>
      </c>
      <c r="D15" s="10" t="n">
        <f aca="false">IF(C15&gt;0,$B15*Assumptions!$B$60/C15,0)</f>
        <v>0.431476519293275</v>
      </c>
      <c r="E15" s="10" t="n">
        <f aca="false">SUMIF(Trades_TK!$C$2:$C$2332,$A15,Trades_TK!$G$2:$G$2332)</f>
        <v>924.43507</v>
      </c>
      <c r="F15" s="10" t="n">
        <f aca="false">SUMIF(Trades_TK!$C$2:$C$2332,$A15,Trades_TK!$K$2:$K$2332)</f>
        <v>61.877551556135</v>
      </c>
      <c r="G15" s="13" t="n">
        <f aca="false">SUMIF(Trades_TK!$C$2:$C$2332,$A15,Trades_TK!$F$2:$F$2332)</f>
        <v>0.079</v>
      </c>
      <c r="H15" s="13" t="n">
        <f aca="false">SUMIF(Trades_TK!$C$2:$C$2332,$A15,Trades_TK!$M$2:$M$2332)</f>
        <v>0.0409666025788732</v>
      </c>
      <c r="I15" s="13" t="n">
        <f aca="false">I14+H15</f>
        <v>2.49016749815162</v>
      </c>
      <c r="J15" s="10" t="n">
        <f aca="false">F15*Assumptions!$B$7/100000</f>
        <v>4.86666942989002</v>
      </c>
      <c r="K15" s="5" t="n">
        <f aca="false">COUNTIF(Trades_ADC!$C$2:$C$2184,$A15)</f>
        <v>145</v>
      </c>
      <c r="L15" s="10" t="n">
        <f aca="false">IF(K15&gt;0,$B15*Assumptions!$B$60/K15,0)</f>
        <v>0.443379319825504</v>
      </c>
      <c r="M15" s="10" t="n">
        <f aca="false">SUMIF(Trades_ADC!$C$2:$C$2184,$A15,Trades_ADC!$G$2:$G$2184)</f>
        <v>936.397485</v>
      </c>
      <c r="N15" s="10" t="n">
        <f aca="false">SUMIF(Trades_ADC!$C$2:$C$2184,$A15,Trades_ADC!$K$2:$K$2184)</f>
        <v>95.2699670143673</v>
      </c>
      <c r="O15" s="13" t="n">
        <f aca="false">SUMIF(Trades_ADC!$C$2:$C$2184,$A15,Trades_ADC!$F$2:$F$2184)</f>
        <v>0.0809</v>
      </c>
      <c r="P15" s="13" t="n">
        <f aca="false">SUMIF(Trades_ADC!$C$2:$C$2184,$A15,Trades_ADC!$M$2:$M$2184)</f>
        <v>0.0438115317073483</v>
      </c>
      <c r="Q15" s="13" t="n">
        <f aca="false">Q14+P15</f>
        <v>2.40402840354231</v>
      </c>
      <c r="R15" s="10" t="n">
        <f aca="false">N15*Assumptions!$B$7/100000</f>
        <v>7.49298290567999</v>
      </c>
      <c r="S15" s="5" t="n">
        <f aca="false">COUNTIF(Trades_Robust!$C$2:$C$1594,$A15)</f>
        <v>97</v>
      </c>
      <c r="T15" s="10" t="n">
        <f aca="false">IF(S15&gt;0,$B15*Assumptions!$B$60/S15,0)</f>
        <v>0.662783519326784</v>
      </c>
      <c r="U15" s="10" t="n">
        <f aca="false">SUMIF(Trades_Robust!$C$2:$C$1594,$A15,Trades_Robust!$G$2:$G$1594)</f>
        <v>1043.193655</v>
      </c>
      <c r="V15" s="10" t="n">
        <f aca="false">SUMIF(Trades_Robust!$C$2:$C$1594,$A15,Trades_Robust!$K$2:$K$1594)</f>
        <v>459.226142513159</v>
      </c>
      <c r="W15" s="13" t="n">
        <f aca="false">SUMIF(Trades_Robust!$C$2:$C$1594,$A15,Trades_Robust!$F$2:$F$1594)</f>
        <v>0.0902</v>
      </c>
      <c r="X15" s="13" t="n">
        <f aca="false">SUMIF(Trades_Robust!$C$2:$C$1594,$A15,Trades_Robust!$M$2:$M$1594)</f>
        <v>0.0644506812490508</v>
      </c>
      <c r="Y15" s="13" t="n">
        <f aca="false">Y14+X15</f>
        <v>2.36412565107991</v>
      </c>
      <c r="Z15" s="10" t="n">
        <f aca="false">V15*Assumptions!$B$7/100000</f>
        <v>36.11813610866</v>
      </c>
    </row>
    <row r="16" customFormat="false" ht="15" hidden="false" customHeight="false" outlineLevel="0" collapsed="false">
      <c r="A16" s="7" t="n">
        <v>2020</v>
      </c>
      <c r="B16" s="32" t="n">
        <v>12</v>
      </c>
      <c r="C16" s="5" t="n">
        <f aca="false">COUNTIF(Trades_TK!$C$2:$C$2332,$A16)</f>
        <v>113</v>
      </c>
      <c r="D16" s="10" t="n">
        <f aca="false">IF(C16&gt;0,$B16*Assumptions!$B$60/C16,0)</f>
        <v>0.568938065262814</v>
      </c>
      <c r="E16" s="10" t="n">
        <f aca="false">SUMIF(Trades_TK!$C$2:$C$2332,$A16,Trades_TK!$G$2:$G$2332)</f>
        <v>7893.115015</v>
      </c>
      <c r="F16" s="10" t="n">
        <f aca="false">SUMIF(Trades_TK!$C$2:$C$2332,$A16,Trades_TK!$K$2:$K$2332)</f>
        <v>7223.42750068023</v>
      </c>
      <c r="G16" s="13" t="n">
        <f aca="false">SUMIF(Trades_TK!$C$2:$C$2332,$A16,Trades_TK!$F$2:$F$2332)</f>
        <v>0.697</v>
      </c>
      <c r="H16" s="13" t="n">
        <f aca="false">SUMIF(Trades_TK!$C$2:$C$2332,$A16,Trades_TK!$M$2:$M$2332)</f>
        <v>0.66747096473515</v>
      </c>
      <c r="I16" s="13" t="n">
        <f aca="false">I15+H16</f>
        <v>3.15763846288677</v>
      </c>
      <c r="J16" s="10" t="n">
        <f aca="false">F16*Assumptions!$B$7/100000</f>
        <v>568.1225729285</v>
      </c>
      <c r="K16" s="5" t="n">
        <f aca="false">COUNTIF(Trades_ADC!$C$2:$C$2184,$A16)</f>
        <v>109</v>
      </c>
      <c r="L16" s="10" t="n">
        <f aca="false">IF(K16&gt;0,$B16*Assumptions!$B$60/K16,0)</f>
        <v>0.589816526373376</v>
      </c>
      <c r="M16" s="10" t="n">
        <f aca="false">SUMIF(Trades_ADC!$C$2:$C$2184,$A16,Trades_ADC!$G$2:$G$2184)</f>
        <v>7612.337995</v>
      </c>
      <c r="N16" s="10" t="n">
        <f aca="false">SUMIF(Trades_ADC!$C$2:$C$2184,$A16,Trades_ADC!$K$2:$K$2184)</f>
        <v>6964.08048113846</v>
      </c>
      <c r="O16" s="13" t="n">
        <f aca="false">SUMIF(Trades_ADC!$C$2:$C$2184,$A16,Trades_ADC!$F$2:$F$2184)</f>
        <v>0.6699</v>
      </c>
      <c r="P16" s="13" t="n">
        <f aca="false">SUMIF(Trades_ADC!$C$2:$C$2184,$A16,Trades_ADC!$M$2:$M$2184)</f>
        <v>0.641315893863625</v>
      </c>
      <c r="Q16" s="13" t="n">
        <f aca="false">Q15+P16</f>
        <v>3.04534429740594</v>
      </c>
      <c r="R16" s="10" t="n">
        <f aca="false">N16*Assumptions!$B$7/100000</f>
        <v>547.72492984154</v>
      </c>
      <c r="S16" s="5" t="n">
        <f aca="false">COUNTIF(Trades_Robust!$C$2:$C$1594,$A16)</f>
        <v>67</v>
      </c>
      <c r="T16" s="10" t="n">
        <f aca="false">IF(S16&gt;0,$B16*Assumptions!$B$60/S16,0)</f>
        <v>0.959552259323851</v>
      </c>
      <c r="U16" s="10" t="n">
        <f aca="false">SUMIF(Trades_Robust!$C$2:$C$1594,$A16,Trades_Robust!$G$2:$G$1594)</f>
        <v>8404.323875</v>
      </c>
      <c r="V16" s="10" t="n">
        <f aca="false">SUMIF(Trades_Robust!$C$2:$C$1594,$A16,Trades_Robust!$K$2:$K$1594)</f>
        <v>7981.0813659499</v>
      </c>
      <c r="W16" s="13" t="n">
        <f aca="false">SUMIF(Trades_Robust!$C$2:$C$1594,$A16,Trades_Robust!$F$2:$F$1594)</f>
        <v>0.7569</v>
      </c>
      <c r="X16" s="13" t="n">
        <f aca="false">SUMIF(Trades_Robust!$C$2:$C$1594,$A16,Trades_Robust!$M$2:$M$1594)</f>
        <v>0.738237649712615</v>
      </c>
      <c r="Y16" s="13" t="n">
        <f aca="false">Y15+X16</f>
        <v>3.10236330079253</v>
      </c>
      <c r="Z16" s="10" t="n">
        <f aca="false">V16*Assumptions!$B$7/100000</f>
        <v>627.71204943196</v>
      </c>
    </row>
    <row r="17" customFormat="false" ht="15" hidden="false" customHeight="false" outlineLevel="0" collapsed="false">
      <c r="A17" s="7" t="n">
        <v>2021</v>
      </c>
      <c r="B17" s="32" t="n">
        <v>12</v>
      </c>
      <c r="C17" s="5" t="n">
        <f aca="false">COUNTIF(Trades_TK!$C$2:$C$2332,$A17)</f>
        <v>140</v>
      </c>
      <c r="D17" s="10" t="n">
        <f aca="false">IF(C17&gt;0,$B17*Assumptions!$B$60/C17,0)</f>
        <v>0.459214295533557</v>
      </c>
      <c r="E17" s="10" t="n">
        <f aca="false">SUMIF(Trades_TK!$C$2:$C$2332,$A17,Trades_TK!$G$2:$G$2332)</f>
        <v>3529.09216</v>
      </c>
      <c r="F17" s="10" t="n">
        <f aca="false">SUMIF(Trades_TK!$C$2:$C$2332,$A17,Trades_TK!$K$2:$K$2332)</f>
        <v>2714.75214258716</v>
      </c>
      <c r="G17" s="13" t="n">
        <f aca="false">SUMIF(Trades_TK!$C$2:$C$2332,$A17,Trades_TK!$F$2:$F$2332)</f>
        <v>0.2236</v>
      </c>
      <c r="H17" s="13" t="n">
        <f aca="false">SUMIF(Trades_TK!$C$2:$C$2332,$A17,Trades_TK!$M$2:$M$2332)</f>
        <v>0.187692693117942</v>
      </c>
      <c r="I17" s="13" t="n">
        <f aca="false">I16+H17</f>
        <v>3.34533115600471</v>
      </c>
      <c r="J17" s="10" t="n">
        <f aca="false">F17*Assumptions!$B$7/100000</f>
        <v>213.51525601448</v>
      </c>
      <c r="K17" s="5" t="n">
        <f aca="false">COUNTIF(Trades_ADC!$C$2:$C$2184,$A17)</f>
        <v>128</v>
      </c>
      <c r="L17" s="10" t="n">
        <f aca="false">IF(K17&gt;0,$B17*Assumptions!$B$60/K17,0)</f>
        <v>0.502265635739828</v>
      </c>
      <c r="M17" s="10" t="n">
        <f aca="false">SUMIF(Trades_ADC!$C$2:$C$2184,$A17,Trades_ADC!$G$2:$G$2184)</f>
        <v>3466.639255</v>
      </c>
      <c r="N17" s="10" t="n">
        <f aca="false">SUMIF(Trades_ADC!$C$2:$C$2184,$A17,Trades_ADC!$K$2:$K$2184)</f>
        <v>2716.58923896186</v>
      </c>
      <c r="O17" s="13" t="n">
        <f aca="false">SUMIF(Trades_ADC!$C$2:$C$2184,$A17,Trades_ADC!$F$2:$F$2184)</f>
        <v>0.2128</v>
      </c>
      <c r="P17" s="13" t="n">
        <f aca="false">SUMIF(Trades_ADC!$C$2:$C$2184,$A17,Trades_ADC!$M$2:$M$2184)</f>
        <v>0.179727480503368</v>
      </c>
      <c r="Q17" s="13" t="n">
        <f aca="false">Q16+P17</f>
        <v>3.22507177790931</v>
      </c>
      <c r="R17" s="10" t="n">
        <f aca="false">N17*Assumptions!$B$7/100000</f>
        <v>213.65974364435</v>
      </c>
      <c r="S17" s="5" t="n">
        <f aca="false">COUNTIF(Trades_Robust!$C$2:$C$1594,$A17)</f>
        <v>94</v>
      </c>
      <c r="T17" s="10" t="n">
        <f aca="false">IF(S17&gt;0,$B17*Assumptions!$B$60/S17,0)</f>
        <v>0.683936184837213</v>
      </c>
      <c r="U17" s="10" t="n">
        <f aca="false">SUMIF(Trades_Robust!$C$2:$C$1594,$A17,Trades_Robust!$G$2:$G$1594)</f>
        <v>3670.218965</v>
      </c>
      <c r="V17" s="10" t="n">
        <f aca="false">SUMIF(Trades_Robust!$C$2:$C$1594,$A17,Trades_Robust!$K$2:$K$1594)</f>
        <v>3102.32395285683</v>
      </c>
      <c r="W17" s="13" t="n">
        <f aca="false">SUMIF(Trades_Robust!$C$2:$C$1594,$A17,Trades_Robust!$F$2:$F$1594)</f>
        <v>0.2294</v>
      </c>
      <c r="X17" s="13" t="n">
        <f aca="false">SUMIF(Trades_Robust!$C$2:$C$1594,$A17,Trades_Robust!$M$2:$M$1594)</f>
        <v>0.204359378095407</v>
      </c>
      <c r="Y17" s="13" t="n">
        <f aca="false">Y16+X17</f>
        <v>3.30672267888794</v>
      </c>
      <c r="Z17" s="10" t="n">
        <f aca="false">V17*Assumptions!$B$7/100000</f>
        <v>243.99777889219</v>
      </c>
    </row>
    <row r="18" customFormat="false" ht="15" hidden="false" customHeight="false" outlineLevel="0" collapsed="false">
      <c r="A18" s="7" t="n">
        <v>2022</v>
      </c>
      <c r="B18" s="32" t="n">
        <v>12</v>
      </c>
      <c r="C18" s="5" t="n">
        <f aca="false">COUNTIF(Trades_TK!$C$2:$C$2332,$A18)</f>
        <v>149</v>
      </c>
      <c r="D18" s="10" t="n">
        <f aca="false">IF(C18&gt;0,$B18*Assumptions!$B$60/C18,0)</f>
        <v>0.431476519293275</v>
      </c>
      <c r="E18" s="10" t="n">
        <f aca="false">SUMIF(Trades_TK!$C$2:$C$2332,$A18,Trades_TK!$G$2:$G$2332)</f>
        <v>2152.898355</v>
      </c>
      <c r="F18" s="10" t="n">
        <f aca="false">SUMIF(Trades_TK!$C$2:$C$2332,$A18,Trades_TK!$K$2:$K$2332)</f>
        <v>1290.34083655614</v>
      </c>
      <c r="G18" s="13" t="n">
        <f aca="false">SUMIF(Trades_TK!$C$2:$C$2332,$A18,Trades_TK!$F$2:$F$2332)</f>
        <v>0.1301</v>
      </c>
      <c r="H18" s="13" t="n">
        <f aca="false">SUMIF(Trades_TK!$C$2:$C$2332,$A18,Trades_TK!$M$2:$M$2332)</f>
        <v>0.0920666025788732</v>
      </c>
      <c r="I18" s="13" t="n">
        <f aca="false">I17+H18</f>
        <v>3.43739775858359</v>
      </c>
      <c r="J18" s="10" t="n">
        <f aca="false">F18*Assumptions!$B$7/100000</f>
        <v>101.48530679514</v>
      </c>
      <c r="K18" s="5" t="n">
        <f aca="false">COUNTIF(Trades_ADC!$C$2:$C$2184,$A18)</f>
        <v>141</v>
      </c>
      <c r="L18" s="10" t="n">
        <f aca="false">IF(K18&gt;0,$B18*Assumptions!$B$60/K18,0)</f>
        <v>0.455957456558142</v>
      </c>
      <c r="M18" s="10" t="n">
        <f aca="false">SUMIF(Trades_ADC!$C$2:$C$2184,$A18,Trades_ADC!$G$2:$G$2184)</f>
        <v>2306.8068</v>
      </c>
      <c r="N18" s="10" t="n">
        <f aca="false">SUMIF(Trades_ADC!$C$2:$C$2184,$A18,Trades_ADC!$K$2:$K$2184)</f>
        <v>1487.1092824726</v>
      </c>
      <c r="O18" s="13" t="n">
        <f aca="false">SUMIF(Trades_ADC!$C$2:$C$2184,$A18,Trades_ADC!$F$2:$F$2184)</f>
        <v>0.1381</v>
      </c>
      <c r="P18" s="13" t="n">
        <f aca="false">SUMIF(Trades_ADC!$C$2:$C$2184,$A18,Trades_ADC!$M$2:$M$2184)</f>
        <v>0.101956460835824</v>
      </c>
      <c r="Q18" s="13" t="n">
        <f aca="false">Q17+P18</f>
        <v>3.32702823874513</v>
      </c>
      <c r="R18" s="10" t="n">
        <f aca="false">N18*Assumptions!$B$7/100000</f>
        <v>116.96114506647</v>
      </c>
      <c r="S18" s="5" t="n">
        <f aca="false">COUNTIF(Trades_Robust!$C$2:$C$1594,$A18)</f>
        <v>113</v>
      </c>
      <c r="T18" s="10" t="n">
        <f aca="false">IF(S18&gt;0,$B18*Assumptions!$B$60/S18,0)</f>
        <v>0.568938065262814</v>
      </c>
      <c r="U18" s="10" t="n">
        <f aca="false">SUMIF(Trades_Robust!$C$2:$C$1594,$A18,Trades_Robust!$G$2:$G$1594)</f>
        <v>1248.19113</v>
      </c>
      <c r="V18" s="10" t="n">
        <f aca="false">SUMIF(Trades_Robust!$C$2:$C$1594,$A18,Trades_Robust!$K$2:$K$1594)</f>
        <v>578.503615680229</v>
      </c>
      <c r="W18" s="13" t="n">
        <f aca="false">SUMIF(Trades_Robust!$C$2:$C$1594,$A18,Trades_Robust!$F$2:$F$1594)</f>
        <v>0.0801</v>
      </c>
      <c r="X18" s="13" t="n">
        <f aca="false">SUMIF(Trades_Robust!$C$2:$C$1594,$A18,Trades_Robust!$M$2:$M$1594)</f>
        <v>0.05057096473515</v>
      </c>
      <c r="Y18" s="13" t="n">
        <f aca="false">Y17+X18</f>
        <v>3.35729364362309</v>
      </c>
      <c r="Z18" s="10" t="n">
        <f aca="false">V18*Assumptions!$B$7/100000</f>
        <v>45.49930937325</v>
      </c>
    </row>
    <row r="19" customFormat="false" ht="15" hidden="false" customHeight="false" outlineLevel="0" collapsed="false">
      <c r="A19" s="7" t="n">
        <v>2023</v>
      </c>
      <c r="B19" s="32" t="n">
        <v>12</v>
      </c>
      <c r="C19" s="5" t="n">
        <f aca="false">COUNTIF(Trades_TK!$C$2:$C$2332,$A19)</f>
        <v>143</v>
      </c>
      <c r="D19" s="10" t="n">
        <f aca="false">IF(C19&gt;0,$B19*Assumptions!$B$60/C19,0)</f>
        <v>0.449580429193692</v>
      </c>
      <c r="E19" s="10" t="n">
        <f aca="false">SUMIF(Trades_TK!$C$2:$C$2332,$A19,Trades_TK!$G$2:$G$2332)</f>
        <v>3873.458555</v>
      </c>
      <c r="F19" s="10" t="n">
        <f aca="false">SUMIF(Trades_TK!$C$2:$C$2332,$A19,Trades_TK!$K$2:$K$2332)</f>
        <v>3043.04603724348</v>
      </c>
      <c r="G19" s="13" t="n">
        <f aca="false">SUMIF(Trades_TK!$C$2:$C$2332,$A19,Trades_TK!$F$2:$F$2332)</f>
        <v>0.2047</v>
      </c>
      <c r="H19" s="13" t="n">
        <f aca="false">SUMIF(Trades_TK!$C$2:$C$2332,$A19,Trades_TK!$M$2:$M$2332)</f>
        <v>0.168083996271586</v>
      </c>
      <c r="I19" s="13" t="n">
        <f aca="false">I18+H19</f>
        <v>3.60548175485517</v>
      </c>
      <c r="J19" s="10" t="n">
        <f aca="false">F19*Assumptions!$B$7/100000</f>
        <v>239.3355708292</v>
      </c>
      <c r="K19" s="5" t="n">
        <f aca="false">COUNTIF(Trades_ADC!$C$2:$C$2184,$A19)</f>
        <v>133</v>
      </c>
      <c r="L19" s="10" t="n">
        <f aca="false">IF(K19&gt;0,$B19*Assumptions!$B$60/K19,0)</f>
        <v>0.483383468982692</v>
      </c>
      <c r="M19" s="10" t="n">
        <f aca="false">SUMIF(Trades_ADC!$C$2:$C$2184,$A19,Trades_ADC!$G$2:$G$2184)</f>
        <v>3565.226825</v>
      </c>
      <c r="N19" s="10" t="n">
        <f aca="false">SUMIF(Trades_ADC!$C$2:$C$2184,$A19,Trades_ADC!$K$2:$K$2184)</f>
        <v>2788.38930838907</v>
      </c>
      <c r="O19" s="13" t="n">
        <f aca="false">SUMIF(Trades_ADC!$C$2:$C$2184,$A19,Trades_ADC!$F$2:$F$2184)</f>
        <v>0.1887</v>
      </c>
      <c r="P19" s="13" t="n">
        <f aca="false">SUMIF(Trades_ADC!$C$2:$C$2184,$A19,Trades_ADC!$M$2:$M$2184)</f>
        <v>0.154446319092774</v>
      </c>
      <c r="Q19" s="13" t="n">
        <f aca="false">Q18+P19</f>
        <v>3.4814745578379</v>
      </c>
      <c r="R19" s="10" t="n">
        <f aca="false">N19*Assumptions!$B$7/100000</f>
        <v>219.3068191048</v>
      </c>
      <c r="S19" s="5" t="n">
        <f aca="false">COUNTIF(Trades_Robust!$C$2:$C$1594,$A19)</f>
        <v>103</v>
      </c>
      <c r="T19" s="10" t="n">
        <f aca="false">IF(S19&gt;0,$B19*Assumptions!$B$60/S19,0)</f>
        <v>0.624174770628136</v>
      </c>
      <c r="U19" s="10" t="n">
        <f aca="false">SUMIF(Trades_Robust!$C$2:$C$1594,$A19,Trades_Robust!$G$2:$G$1594)</f>
        <v>4362.17918</v>
      </c>
      <c r="V19" s="10" t="n">
        <f aca="false">SUMIF(Trades_Robust!$C$2:$C$1594,$A19,Trades_Robust!$K$2:$K$1594)</f>
        <v>3746.06666682581</v>
      </c>
      <c r="W19" s="13" t="n">
        <f aca="false">SUMIF(Trades_Robust!$C$2:$C$1594,$A19,Trades_Robust!$F$2:$F$1594)</f>
        <v>0.2305</v>
      </c>
      <c r="X19" s="13" t="n">
        <f aca="false">SUMIF(Trades_Robust!$C$2:$C$1594,$A19,Trades_Robust!$M$2:$M$1594)</f>
        <v>0.203333287556338</v>
      </c>
      <c r="Y19" s="13" t="n">
        <f aca="false">Y18+X19</f>
        <v>3.56062693117942</v>
      </c>
      <c r="Z19" s="10" t="n">
        <f aca="false">V19*Assumptions!$B$7/100000</f>
        <v>294.62814334585</v>
      </c>
    </row>
    <row r="20" customFormat="false" ht="15" hidden="false" customHeight="false" outlineLevel="0" collapsed="false">
      <c r="A20" s="7" t="n">
        <v>2024</v>
      </c>
      <c r="B20" s="32" t="n">
        <v>12</v>
      </c>
      <c r="C20" s="5" t="n">
        <f aca="false">COUNTIF(Trades_TK!$C$2:$C$2332,$A20)</f>
        <v>121</v>
      </c>
      <c r="D20" s="10" t="n">
        <f aca="false">IF(C20&gt;0,$B20*Assumptions!$B$60/C20,0)</f>
        <v>0.531322325410727</v>
      </c>
      <c r="E20" s="10" t="n">
        <f aca="false">SUMIF(Trades_TK!$C$2:$C$2332,$A20,Trades_TK!$G$2:$G$2332)</f>
        <v>3943.74848</v>
      </c>
      <c r="F20" s="10" t="n">
        <f aca="false">SUMIF(Trades_TK!$C$2:$C$2332,$A20,Trades_TK!$K$2:$K$2332)</f>
        <v>3231.20096476376</v>
      </c>
      <c r="G20" s="13" t="n">
        <f aca="false">SUMIF(Trades_TK!$C$2:$C$2332,$A20,Trades_TK!$F$2:$F$2332)</f>
        <v>0.1577</v>
      </c>
      <c r="H20" s="13" t="n">
        <f aca="false">SUMIF(Trades_TK!$C$2:$C$2332,$A20,Trades_TK!$M$2:$M$2332)</f>
        <v>0.1262811064782</v>
      </c>
      <c r="I20" s="13" t="n">
        <f aca="false">I19+H20</f>
        <v>3.73176286133337</v>
      </c>
      <c r="J20" s="10" t="n">
        <f aca="false">F20*Assumptions!$B$7/100000</f>
        <v>254.13395587867</v>
      </c>
      <c r="K20" s="5" t="n">
        <f aca="false">COUNTIF(Trades_ADC!$C$2:$C$2184,$A20)</f>
        <v>111</v>
      </c>
      <c r="L20" s="10" t="n">
        <f aca="false">IF(K20&gt;0,$B20*Assumptions!$B$60/K20,0)</f>
        <v>0.579189201573856</v>
      </c>
      <c r="M20" s="10" t="n">
        <f aca="false">SUMIF(Trades_ADC!$C$2:$C$2184,$A20,Trades_ADC!$G$2:$G$2184)</f>
        <v>4816.38457</v>
      </c>
      <c r="N20" s="10" t="n">
        <f aca="false">SUMIF(Trades_ADC!$C$2:$C$2184,$A20,Trades_ADC!$K$2:$K$2184)</f>
        <v>4157.41205590935</v>
      </c>
      <c r="O20" s="13" t="n">
        <f aca="false">SUMIF(Trades_ADC!$C$2:$C$2184,$A20,Trades_ADC!$F$2:$F$2184)</f>
        <v>0.1944</v>
      </c>
      <c r="P20" s="13" t="n">
        <f aca="false">SUMIF(Trades_ADC!$C$2:$C$2184,$A20,Trades_ADC!$M$2:$M$2184)</f>
        <v>0.165343429299388</v>
      </c>
      <c r="Q20" s="13" t="n">
        <f aca="false">Q19+P20</f>
        <v>3.64681798713729</v>
      </c>
      <c r="R20" s="10" t="n">
        <f aca="false">N20*Assumptions!$B$7/100000</f>
        <v>326.98045819727</v>
      </c>
      <c r="S20" s="5" t="n">
        <f aca="false">COUNTIF(Trades_Robust!$C$2:$C$1594,$A20)</f>
        <v>82</v>
      </c>
      <c r="T20" s="10" t="n">
        <f aca="false">IF(S20&gt;0,$B20*Assumptions!$B$60/S20,0)</f>
        <v>0.784024407008513</v>
      </c>
      <c r="U20" s="10" t="n">
        <f aca="false">SUMIF(Trades_Robust!$C$2:$C$1594,$A20,Trades_Robust!$G$2:$G$1594)</f>
        <v>3015.33848</v>
      </c>
      <c r="V20" s="10" t="n">
        <f aca="false">SUMIF(Trades_Robust!$C$2:$C$1594,$A20,Trades_Robust!$K$2:$K$1594)</f>
        <v>2511.73346923153</v>
      </c>
      <c r="W20" s="13" t="n">
        <f aca="false">SUMIF(Trades_Robust!$C$2:$C$1594,$A20,Trades_Robust!$F$2:$F$1594)</f>
        <v>0.1228</v>
      </c>
      <c r="X20" s="13" t="n">
        <f aca="false">SUMIF(Trades_Robust!$C$2:$C$1594,$A20,Trades_Robust!$M$2:$M$1594)</f>
        <v>0.100594165480833</v>
      </c>
      <c r="Y20" s="13" t="n">
        <f aca="false">Y19+X20</f>
        <v>3.66122109666026</v>
      </c>
      <c r="Z20" s="10" t="n">
        <f aca="false">V20*Assumptions!$B$7/100000</f>
        <v>197.54783735506</v>
      </c>
    </row>
    <row r="21" customFormat="false" ht="15" hidden="false" customHeight="false" outlineLevel="0" collapsed="false">
      <c r="A21" s="7" t="n">
        <v>2025</v>
      </c>
      <c r="B21" s="32" t="n">
        <v>12</v>
      </c>
      <c r="C21" s="5" t="n">
        <f aca="false">COUNTIF(Trades_TK!$C$2:$C$2332,$A21)</f>
        <v>139</v>
      </c>
      <c r="D21" s="10" t="n">
        <f aca="false">IF(C21&gt;0,$B21*Assumptions!$B$60/C21,0)</f>
        <v>0.462517995501425</v>
      </c>
      <c r="E21" s="10" t="n">
        <f aca="false">SUMIF(Trades_TK!$C$2:$C$2332,$A21,Trades_TK!$G$2:$G$2332)</f>
        <v>2970.825915</v>
      </c>
      <c r="F21" s="10" t="n">
        <f aca="false">SUMIF(Trades_TK!$C$2:$C$2332,$A21,Trades_TK!$K$2:$K$2332)</f>
        <v>2161.84339770172</v>
      </c>
      <c r="G21" s="13" t="n">
        <f aca="false">SUMIF(Trades_TK!$C$2:$C$2332,$A21,Trades_TK!$F$2:$F$2332)</f>
        <v>0.1292</v>
      </c>
      <c r="H21" s="13" t="n">
        <f aca="false">SUMIF(Trades_TK!$C$2:$C$2332,$A21,Trades_TK!$M$2:$M$2332)</f>
        <v>0.0935289254000611</v>
      </c>
      <c r="I21" s="13" t="n">
        <f aca="false">I20+H21</f>
        <v>3.82529178673343</v>
      </c>
      <c r="J21" s="10" t="n">
        <f aca="false">F21*Assumptions!$B$7/100000</f>
        <v>170.02898322924</v>
      </c>
      <c r="K21" s="5" t="n">
        <f aca="false">COUNTIF(Trades_ADC!$C$2:$C$2184,$A21)</f>
        <v>133</v>
      </c>
      <c r="L21" s="10" t="n">
        <f aca="false">IF(K21&gt;0,$B21*Assumptions!$B$60/K21,0)</f>
        <v>0.483383468982692</v>
      </c>
      <c r="M21" s="10" t="n">
        <f aca="false">SUMIF(Trades_ADC!$C$2:$C$2184,$A21,Trades_ADC!$G$2:$G$2184)</f>
        <v>4084.175515</v>
      </c>
      <c r="N21" s="10" t="n">
        <f aca="false">SUMIF(Trades_ADC!$C$2:$C$2184,$A21,Trades_ADC!$K$2:$K$2184)</f>
        <v>3307.33799838907</v>
      </c>
      <c r="O21" s="13" t="n">
        <f aca="false">SUMIF(Trades_ADC!$C$2:$C$2184,$A21,Trades_ADC!$F$2:$F$2184)</f>
        <v>0.1761</v>
      </c>
      <c r="P21" s="13" t="n">
        <f aca="false">SUMIF(Trades_ADC!$C$2:$C$2184,$A21,Trades_ADC!$M$2:$M$2184)</f>
        <v>0.141846319092774</v>
      </c>
      <c r="Q21" s="13" t="n">
        <f aca="false">Q20+P21</f>
        <v>3.78866430623007</v>
      </c>
      <c r="R21" s="10" t="n">
        <f aca="false">N21*Assumptions!$B$7/100000</f>
        <v>260.1221335733</v>
      </c>
      <c r="S21" s="5" t="n">
        <f aca="false">COUNTIF(Trades_Robust!$C$2:$C$1594,$A21)</f>
        <v>95</v>
      </c>
      <c r="T21" s="10" t="n">
        <f aca="false">IF(S21&gt;0,$B21*Assumptions!$B$60/S21,0)</f>
        <v>0.676736856575769</v>
      </c>
      <c r="U21" s="10" t="n">
        <f aca="false">SUMIF(Trades_Robust!$C$2:$C$1594,$A21,Trades_Robust!$G$2:$G$1594)</f>
        <v>3139.50055</v>
      </c>
      <c r="V21" s="10" t="n">
        <f aca="false">SUMIF(Trades_Robust!$C$2:$C$1594,$A21,Trades_Robust!$K$2:$K$1594)</f>
        <v>2566.24803774228</v>
      </c>
      <c r="W21" s="13" t="n">
        <f aca="false">SUMIF(Trades_Robust!$C$2:$C$1594,$A21,Trades_Robust!$F$2:$F$1594)</f>
        <v>0.1348</v>
      </c>
      <c r="X21" s="13" t="n">
        <f aca="false">SUMIF(Trades_Robust!$C$2:$C$1594,$A21,Trades_Robust!$M$2:$M$1594)</f>
        <v>0.109523145813288</v>
      </c>
      <c r="Y21" s="13" t="n">
        <f aca="false">Y20+X21</f>
        <v>3.77074424247355</v>
      </c>
      <c r="Z21" s="10" t="n">
        <f aca="false">V21*Assumptions!$B$7/100000</f>
        <v>201.83540816843</v>
      </c>
    </row>
    <row r="22" customFormat="false" ht="15" hidden="false" customHeight="false" outlineLevel="0" collapsed="false">
      <c r="A22" s="7" t="n">
        <v>2026</v>
      </c>
      <c r="B22" s="32" t="n">
        <v>9</v>
      </c>
      <c r="C22" s="5" t="n">
        <f aca="false">COUNTIF(Trades_TK!$C$2:$C$2332,$A22)</f>
        <v>105</v>
      </c>
      <c r="D22" s="10" t="n">
        <f aca="false">IF(C22&gt;0,$B22*Assumptions!$B$60/C22,0)</f>
        <v>0.459214295533557</v>
      </c>
      <c r="E22" s="10" t="n">
        <f aca="false">SUMIF(Trades_TK!$C$2:$C$2332,$A22,Trades_TK!$G$2:$G$2332)</f>
        <v>603.388505</v>
      </c>
      <c r="F22" s="10" t="n">
        <f aca="false">SUMIF(Trades_TK!$C$2:$C$2332,$A22,Trades_TK!$K$2:$K$2332)</f>
        <v>-7.36650805963158</v>
      </c>
      <c r="G22" s="13" t="n">
        <f aca="false">SUMIF(Trades_TK!$C$2:$C$2332,$A22,Trades_TK!$F$2:$F$2332)</f>
        <v>0.0233</v>
      </c>
      <c r="H22" s="13" t="n">
        <f aca="false">SUMIF(Trades_TK!$C$2:$C$2332,$A22,Trades_TK!$M$2:$M$2332)</f>
        <v>-0.00363048016154325</v>
      </c>
      <c r="I22" s="13" t="n">
        <f aca="false">I21+H22</f>
        <v>3.82166130657189</v>
      </c>
      <c r="J22" s="10" t="n">
        <f aca="false">F22*Assumptions!$B$7/100000</f>
        <v>-0.579375858890024</v>
      </c>
      <c r="K22" s="5" t="n">
        <f aca="false">COUNTIF(Trades_ADC!$C$2:$C$2184,$A22)</f>
        <v>97</v>
      </c>
      <c r="L22" s="10" t="n">
        <f aca="false">IF(K22&gt;0,$B22*Assumptions!$B$60/K22,0)</f>
        <v>0.497087639495088</v>
      </c>
      <c r="M22" s="10" t="n">
        <f aca="false">SUMIF(Trades_ADC!$C$2:$C$2184,$A22,Trades_ADC!$G$2:$G$2184)</f>
        <v>1191.81701</v>
      </c>
      <c r="N22" s="10" t="n">
        <f aca="false">SUMIF(Trades_ADC!$C$2:$C$2184,$A22,Trades_ADC!$K$2:$K$2184)</f>
        <v>623.921997856834</v>
      </c>
      <c r="O22" s="13" t="n">
        <f aca="false">SUMIF(Trades_ADC!$C$2:$C$2184,$A22,Trades_ADC!$F$2:$F$2184)</f>
        <v>0.0488</v>
      </c>
      <c r="P22" s="13" t="n">
        <f aca="false">SUMIF(Trades_ADC!$C$2:$C$2184,$A22,Trades_ADC!$M$2:$M$2184)</f>
        <v>0.0237593780954071</v>
      </c>
      <c r="Q22" s="13" t="n">
        <f aca="false">Q21+P22</f>
        <v>3.81242368432547</v>
      </c>
      <c r="R22" s="10" t="n">
        <f aca="false">N22*Assumptions!$B$7/100000</f>
        <v>49.07146513144</v>
      </c>
      <c r="S22" s="5" t="n">
        <f aca="false">COUNTIF(Trades_Robust!$C$2:$C$1594,$A22)</f>
        <v>75</v>
      </c>
      <c r="T22" s="10" t="n">
        <f aca="false">IF(S22&gt;0,$B22*Assumptions!$B$60/S22,0)</f>
        <v>0.64290001374698</v>
      </c>
      <c r="U22" s="10" t="n">
        <f aca="false">SUMIF(Trades_Robust!$C$2:$C$1594,$A22,Trades_Robust!$G$2:$G$1594)</f>
        <v>1054.84056</v>
      </c>
      <c r="V22" s="10" t="n">
        <f aca="false">SUMIF(Trades_Robust!$C$2:$C$1594,$A22,Trades_Robust!$K$2:$K$1594)</f>
        <v>604.810550377114</v>
      </c>
      <c r="W22" s="13" t="n">
        <f aca="false">SUMIF(Trades_Robust!$C$2:$C$1594,$A22,Trades_Robust!$F$2:$F$1594)</f>
        <v>0.0436</v>
      </c>
      <c r="X22" s="13" t="n">
        <f aca="false">SUMIF(Trades_Robust!$C$2:$C$1594,$A22,Trades_Robust!$M$2:$M$1594)</f>
        <v>0.0237564883020208</v>
      </c>
      <c r="Y22" s="13" t="n">
        <f aca="false">Y21+X22</f>
        <v>3.79450073077557</v>
      </c>
      <c r="Z22" s="10" t="n">
        <f aca="false">V22*Assumptions!$B$7/100000</f>
        <v>47.56834978716</v>
      </c>
    </row>
    <row r="23" customFormat="false" ht="15" hidden="false" customHeight="false" outlineLevel="0" collapsed="false">
      <c r="A23" s="7" t="s">
        <v>134</v>
      </c>
      <c r="B23" s="7" t="n">
        <f aca="false">SUM(B5:B22)</f>
        <v>212</v>
      </c>
      <c r="C23" s="33" t="n">
        <f aca="false">SUM(C5:C22)</f>
        <v>2331</v>
      </c>
      <c r="E23" s="34" t="n">
        <f aca="false">SUM(E5:E22)</f>
        <v>43545.16325</v>
      </c>
      <c r="F23" s="34" t="n">
        <f aca="false">SUM(F5:F22)</f>
        <v>29921.0404586786</v>
      </c>
      <c r="G23" s="35" t="n">
        <f aca="false">SUM(G5:G22)</f>
        <v>4.4224</v>
      </c>
      <c r="H23" s="35" t="n">
        <f aca="false">SUM(H5:H22)</f>
        <v>3.82166130657189</v>
      </c>
      <c r="J23" s="34" t="n">
        <f aca="false">SUM(J5:J22)</f>
        <v>2353.28983207507</v>
      </c>
      <c r="K23" s="33" t="n">
        <f aca="false">SUM(K5:K22)</f>
        <v>2183</v>
      </c>
      <c r="M23" s="34" t="n">
        <f aca="false">SUM(M5:M22)</f>
        <v>44603.16734</v>
      </c>
      <c r="N23" s="34" t="n">
        <f aca="false">SUM(N5:N22)</f>
        <v>31771.9545656332</v>
      </c>
      <c r="O23" s="35" t="n">
        <f aca="false">SUM(O5:O22)</f>
        <v>4.3782</v>
      </c>
      <c r="P23" s="35" t="n">
        <f aca="false">SUM(P5:P22)</f>
        <v>3.81242368432547</v>
      </c>
      <c r="R23" s="34" t="n">
        <f aca="false">SUM(R5:R22)</f>
        <v>2498.86422658705</v>
      </c>
      <c r="S23" s="33" t="n">
        <f aca="false">SUM(S5:S22)</f>
        <v>1593</v>
      </c>
      <c r="U23" s="34" t="n">
        <f aca="false">SUM(U5:U22)</f>
        <v>41693.696945</v>
      </c>
      <c r="V23" s="34" t="n">
        <f aca="false">SUM(V5:V22)</f>
        <v>32023.4092382225</v>
      </c>
      <c r="W23" s="35" t="n">
        <f aca="false">SUM(W5:W22)</f>
        <v>4.2209</v>
      </c>
      <c r="X23" s="35" t="n">
        <f aca="false">SUM(X5:X22)</f>
        <v>3.79450073077557</v>
      </c>
      <c r="Z23" s="34" t="n">
        <f aca="false">SUM(Z5:Z22)</f>
        <v>2518.6411365862</v>
      </c>
    </row>
    <row r="24" customFormat="false" ht="15" hidden="false" customHeight="false" outlineLevel="0" collapsed="false">
      <c r="A24" s="7" t="s">
        <v>135</v>
      </c>
      <c r="C24" s="36" t="n">
        <f aca="false">AVERAGE(C19:C21)</f>
        <v>134.333333333333</v>
      </c>
      <c r="E24" s="37" t="n">
        <f aca="false">AVERAGE(E19:E21)</f>
        <v>3596.01098333333</v>
      </c>
      <c r="F24" s="37" t="n">
        <f aca="false">AVERAGE(F19:F21)</f>
        <v>2812.03013323632</v>
      </c>
      <c r="G24" s="38" t="n">
        <f aca="false">AVERAGE(G19:G21)</f>
        <v>0.163866666666667</v>
      </c>
      <c r="H24" s="38" t="n">
        <f aca="false">AVERAGE(H19:H21)</f>
        <v>0.129298009383282</v>
      </c>
      <c r="J24" s="37" t="n">
        <f aca="false">AVERAGE(J19:J21)</f>
        <v>221.166169979037</v>
      </c>
      <c r="K24" s="36" t="n">
        <f aca="false">AVERAGE(K19:K21)</f>
        <v>125.666666666667</v>
      </c>
      <c r="M24" s="37" t="n">
        <f aca="false">AVERAGE(M19:M21)</f>
        <v>4155.26230333333</v>
      </c>
      <c r="N24" s="37" t="n">
        <f aca="false">AVERAGE(N19:N21)</f>
        <v>3417.71312089583</v>
      </c>
      <c r="O24" s="38" t="n">
        <f aca="false">AVERAGE(O19:O21)</f>
        <v>0.1864</v>
      </c>
      <c r="P24" s="38" t="n">
        <f aca="false">AVERAGE(P19:P21)</f>
        <v>0.153878689161645</v>
      </c>
      <c r="R24" s="37" t="n">
        <f aca="false">AVERAGE(R19:R21)</f>
        <v>268.803136958457</v>
      </c>
      <c r="S24" s="36" t="n">
        <f aca="false">AVERAGE(S19:S21)</f>
        <v>93.3333333333333</v>
      </c>
      <c r="U24" s="37" t="n">
        <f aca="false">AVERAGE(U19:U21)</f>
        <v>3505.67273666667</v>
      </c>
      <c r="V24" s="37" t="n">
        <f aca="false">AVERAGE(V19:V21)</f>
        <v>2941.34939126654</v>
      </c>
      <c r="W24" s="38" t="n">
        <f aca="false">AVERAGE(W19:W21)</f>
        <v>0.1627</v>
      </c>
      <c r="X24" s="38" t="n">
        <f aca="false">AVERAGE(X19:X21)</f>
        <v>0.137816866283486</v>
      </c>
      <c r="Z24" s="37" t="n">
        <f aca="false">AVERAGE(Z19:Z21)</f>
        <v>231.337129623113</v>
      </c>
    </row>
  </sheetData>
  <mergeCells count="4">
    <mergeCell ref="A3:B3"/>
    <mergeCell ref="C3:J3"/>
    <mergeCell ref="K3:R3"/>
    <mergeCell ref="S3:Z3"/>
  </mergeCells>
  <conditionalFormatting sqref="E5:E22">
    <cfRule type="colorScale" priority="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F5:F22">
    <cfRule type="colorScale" priority="3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G5:G22">
    <cfRule type="colorScale" priority="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H5:H22">
    <cfRule type="colorScale" priority="5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J5:J22">
    <cfRule type="colorScale" priority="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C5:C22">
    <cfRule type="dataBar" priority="7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{82F76174-A89E-498E-B0AA-3DBE322E8C3B}</x14:id>
        </ext>
      </extLst>
    </cfRule>
  </conditionalFormatting>
  <conditionalFormatting sqref="M5:M22">
    <cfRule type="colorScale" priority="8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N5:N22">
    <cfRule type="colorScale" priority="9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O5:O22">
    <cfRule type="colorScale" priority="10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P5:P22">
    <cfRule type="colorScale" priority="11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R5:R22">
    <cfRule type="colorScale" priority="1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K5:K22">
    <cfRule type="dataBar" priority="13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{D08B15D0-1394-445F-9B32-626EDF535DC4}</x14:id>
        </ext>
      </extLst>
    </cfRule>
  </conditionalFormatting>
  <conditionalFormatting sqref="U5:U22">
    <cfRule type="colorScale" priority="1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V5:V22">
    <cfRule type="colorScale" priority="15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W5:W22">
    <cfRule type="colorScale" priority="1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X5:X22">
    <cfRule type="colorScale" priority="17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Z5:Z22">
    <cfRule type="colorScale" priority="18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S5:S22">
    <cfRule type="dataBar" priority="19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{4FD32B54-96E6-4539-A3E1-41F7D2FF3B6E}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F76174-A89E-498E-B0AA-3DBE322E8C3B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C5:C22</xm:sqref>
        </x14:conditionalFormatting>
        <x14:conditionalFormatting xmlns:xm="http://schemas.microsoft.com/office/excel/2006/main">
          <x14:cfRule type="dataBar" id="{D08B15D0-1394-445F-9B32-626EDF535DC4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K5:K22</xm:sqref>
        </x14:conditionalFormatting>
        <x14:conditionalFormatting xmlns:xm="http://schemas.microsoft.com/office/excel/2006/main">
          <x14:cfRule type="dataBar" id="{4FD32B54-96E6-4539-A3E1-41F7D2FF3B6E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S5:S22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20" t="s">
        <v>136</v>
      </c>
    </row>
    <row r="2" customFormat="false" ht="15" hidden="false" customHeight="false" outlineLevel="0" collapsed="false">
      <c r="A2" s="2" t="s">
        <v>137</v>
      </c>
    </row>
    <row r="4" customFormat="false" ht="15" hidden="false" customHeight="false" outlineLevel="0" collapsed="false">
      <c r="A4" s="0" t="s">
        <v>138</v>
      </c>
      <c r="B4" s="39" t="s">
        <v>139</v>
      </c>
      <c r="C4" s="2" t="s">
        <v>140</v>
      </c>
    </row>
    <row r="5" customFormat="false" ht="15" hidden="false" customHeight="false" outlineLevel="0" collapsed="false">
      <c r="A5" s="0" t="s">
        <v>141</v>
      </c>
      <c r="B5" s="40" t="n">
        <v>121</v>
      </c>
      <c r="C5" s="2" t="s">
        <v>142</v>
      </c>
    </row>
    <row r="6" customFormat="false" ht="15" hidden="false" customHeight="false" outlineLevel="0" collapsed="false">
      <c r="A6" s="0" t="s">
        <v>143</v>
      </c>
      <c r="B6" s="41" t="n">
        <v>65</v>
      </c>
      <c r="C6" s="2" t="s">
        <v>144</v>
      </c>
    </row>
    <row r="7" customFormat="false" ht="15" hidden="false" customHeight="false" outlineLevel="0" collapsed="false">
      <c r="A7" s="0" t="s">
        <v>145</v>
      </c>
      <c r="B7" s="42" t="n">
        <f aca="false">B5*B6</f>
        <v>7865</v>
      </c>
    </row>
    <row r="8" customFormat="false" ht="15" hidden="false" customHeight="false" outlineLevel="0" collapsed="false">
      <c r="A8" s="0" t="s">
        <v>146</v>
      </c>
      <c r="B8" s="43" t="n">
        <v>22678.95</v>
      </c>
      <c r="C8" s="2" t="s">
        <v>147</v>
      </c>
    </row>
    <row r="9" customFormat="false" ht="15" hidden="false" customHeight="false" outlineLevel="0" collapsed="false">
      <c r="A9" s="0" t="s">
        <v>148</v>
      </c>
      <c r="B9" s="44" t="n">
        <v>39860.4895833333</v>
      </c>
      <c r="C9" s="2" t="s">
        <v>149</v>
      </c>
    </row>
    <row r="10" customFormat="false" ht="15" hidden="false" customHeight="false" outlineLevel="0" collapsed="false">
      <c r="A10" s="0" t="s">
        <v>150</v>
      </c>
      <c r="B10" s="45" t="n">
        <v>46301</v>
      </c>
      <c r="C10" s="2" t="s">
        <v>151</v>
      </c>
    </row>
    <row r="11" customFormat="false" ht="15" hidden="false" customHeight="false" outlineLevel="0" collapsed="false">
      <c r="A11" s="0" t="s">
        <v>152</v>
      </c>
      <c r="B11" s="46" t="n">
        <f aca="false">(B10-B9)/365.25</f>
        <v>17.6331565138033</v>
      </c>
    </row>
    <row r="12" customFormat="false" ht="15" hidden="false" customHeight="false" outlineLevel="0" collapsed="false">
      <c r="A12" s="0" t="s">
        <v>153</v>
      </c>
      <c r="B12" s="47" t="n">
        <f aca="false">(B10-B9)/7</f>
        <v>920.072916666667</v>
      </c>
    </row>
    <row r="14" customFormat="false" ht="15" hidden="false" customHeight="false" outlineLevel="0" collapsed="false">
      <c r="A14" s="48" t="s">
        <v>154</v>
      </c>
      <c r="B14" s="49"/>
      <c r="C14" s="49"/>
    </row>
    <row r="15" customFormat="false" ht="15" hidden="false" customHeight="false" outlineLevel="0" collapsed="false">
      <c r="A15" s="0" t="s">
        <v>155</v>
      </c>
      <c r="B15" s="50" t="n">
        <v>20</v>
      </c>
      <c r="C15" s="2" t="s">
        <v>156</v>
      </c>
    </row>
    <row r="16" customFormat="false" ht="15" hidden="false" customHeight="false" outlineLevel="0" collapsed="false">
      <c r="A16" s="0" t="s">
        <v>157</v>
      </c>
      <c r="B16" s="51" t="n">
        <v>1E-006</v>
      </c>
      <c r="C16" s="2" t="s">
        <v>158</v>
      </c>
    </row>
    <row r="17" customFormat="false" ht="15" hidden="false" customHeight="false" outlineLevel="0" collapsed="false">
      <c r="A17" s="0" t="s">
        <v>159</v>
      </c>
      <c r="B17" s="52" t="n">
        <v>0.18</v>
      </c>
      <c r="C17" s="2" t="s">
        <v>160</v>
      </c>
    </row>
    <row r="18" customFormat="false" ht="15" hidden="false" customHeight="false" outlineLevel="0" collapsed="false">
      <c r="A18" s="0" t="s">
        <v>161</v>
      </c>
      <c r="B18" s="53" t="n">
        <v>1</v>
      </c>
      <c r="C18" s="2" t="s">
        <v>162</v>
      </c>
    </row>
    <row r="20" customFormat="false" ht="15" hidden="false" customHeight="false" outlineLevel="0" collapsed="false">
      <c r="A20" s="48" t="s">
        <v>163</v>
      </c>
      <c r="B20" s="49"/>
      <c r="C20" s="49"/>
    </row>
    <row r="21" customFormat="false" ht="15" hidden="false" customHeight="false" outlineLevel="0" collapsed="false">
      <c r="A21" s="0" t="s">
        <v>164</v>
      </c>
      <c r="B21" s="41" t="n">
        <v>10</v>
      </c>
      <c r="C21" s="2" t="s">
        <v>165</v>
      </c>
    </row>
    <row r="22" customFormat="false" ht="15" hidden="false" customHeight="false" outlineLevel="0" collapsed="false">
      <c r="A22" s="0" t="s">
        <v>166</v>
      </c>
      <c r="B22" s="54" t="n">
        <v>0.0005</v>
      </c>
      <c r="C22" s="2" t="s">
        <v>167</v>
      </c>
    </row>
    <row r="23" customFormat="false" ht="15" hidden="false" customHeight="false" outlineLevel="0" collapsed="false">
      <c r="A23" s="0" t="s">
        <v>168</v>
      </c>
      <c r="B23" s="55" t="n">
        <v>1.73E-005</v>
      </c>
      <c r="C23" s="2" t="s">
        <v>169</v>
      </c>
    </row>
    <row r="24" customFormat="false" ht="15" hidden="false" customHeight="false" outlineLevel="0" collapsed="false">
      <c r="A24" s="0" t="s">
        <v>170</v>
      </c>
      <c r="B24" s="54" t="n">
        <v>2E-005</v>
      </c>
      <c r="C24" s="2" t="s">
        <v>160</v>
      </c>
    </row>
    <row r="25" customFormat="false" ht="15" hidden="false" customHeight="false" outlineLevel="0" collapsed="false">
      <c r="A25" s="0" t="s">
        <v>171</v>
      </c>
      <c r="B25" s="41" t="n">
        <v>2</v>
      </c>
      <c r="C25" s="2" t="s">
        <v>172</v>
      </c>
    </row>
    <row r="26" customFormat="false" ht="15" hidden="false" customHeight="false" outlineLevel="0" collapsed="false">
      <c r="A26" s="0" t="s">
        <v>173</v>
      </c>
      <c r="B26" s="42" t="n">
        <f aca="false">2*B8*B7</f>
        <v>356739883.5</v>
      </c>
    </row>
    <row r="27" customFormat="false" ht="15" hidden="false" customHeight="false" outlineLevel="0" collapsed="false">
      <c r="A27" s="0" t="s">
        <v>174</v>
      </c>
      <c r="B27" s="42" t="n">
        <f aca="false">B21*B15</f>
        <v>200</v>
      </c>
    </row>
    <row r="28" customFormat="false" ht="15" hidden="false" customHeight="false" outlineLevel="0" collapsed="false">
      <c r="A28" s="0" t="s">
        <v>175</v>
      </c>
      <c r="B28" s="42" t="n">
        <f aca="false">B8*B7*B22</f>
        <v>89184.970875</v>
      </c>
    </row>
    <row r="29" customFormat="false" ht="15" hidden="false" customHeight="false" outlineLevel="0" collapsed="false">
      <c r="A29" s="0" t="s">
        <v>176</v>
      </c>
      <c r="B29" s="42" t="n">
        <f aca="false">B26*B23</f>
        <v>6171.59998455</v>
      </c>
    </row>
    <row r="30" customFormat="false" ht="15" hidden="false" customHeight="false" outlineLevel="0" collapsed="false">
      <c r="A30" s="0" t="s">
        <v>177</v>
      </c>
      <c r="B30" s="42" t="n">
        <f aca="false">B26*B16</f>
        <v>356.7398835</v>
      </c>
    </row>
    <row r="31" customFormat="false" ht="15" hidden="false" customHeight="false" outlineLevel="0" collapsed="false">
      <c r="A31" s="0" t="s">
        <v>178</v>
      </c>
      <c r="B31" s="42" t="n">
        <f aca="false">B8*B7*B24</f>
        <v>3567.398835</v>
      </c>
    </row>
    <row r="32" customFormat="false" ht="15" hidden="false" customHeight="false" outlineLevel="0" collapsed="false">
      <c r="A32" s="0" t="s">
        <v>179</v>
      </c>
      <c r="B32" s="42" t="n">
        <f aca="false">B17*(B27+B29+B30)</f>
        <v>1211.101176249</v>
      </c>
    </row>
    <row r="33" customFormat="false" ht="15" hidden="false" customHeight="false" outlineLevel="0" collapsed="false">
      <c r="A33" s="0" t="s">
        <v>180</v>
      </c>
      <c r="B33" s="42" t="n">
        <f aca="false">SUM(B27:B32)</f>
        <v>100691.810754299</v>
      </c>
    </row>
    <row r="34" customFormat="false" ht="15" hidden="false" customHeight="false" outlineLevel="0" collapsed="false">
      <c r="A34" s="0" t="s">
        <v>181</v>
      </c>
      <c r="B34" s="42" t="n">
        <f aca="false">B18*B25*B7</f>
        <v>15730</v>
      </c>
    </row>
    <row r="35" customFormat="false" ht="15" hidden="false" customHeight="false" outlineLevel="0" collapsed="false">
      <c r="A35" s="0" t="s">
        <v>182</v>
      </c>
      <c r="B35" s="42" t="n">
        <f aca="false">B33+B34</f>
        <v>116421.810754299</v>
      </c>
    </row>
    <row r="36" customFormat="false" ht="15" hidden="false" customHeight="false" outlineLevel="0" collapsed="false">
      <c r="A36" s="0" t="s">
        <v>183</v>
      </c>
      <c r="B36" s="46" t="n">
        <f aca="false">B35/B7</f>
        <v>14.8025188498791</v>
      </c>
    </row>
    <row r="38" customFormat="false" ht="15" hidden="false" customHeight="false" outlineLevel="0" collapsed="false">
      <c r="A38" s="48" t="s">
        <v>184</v>
      </c>
      <c r="B38" s="49"/>
      <c r="C38" s="49"/>
    </row>
    <row r="39" customFormat="false" ht="15" hidden="false" customHeight="false" outlineLevel="0" collapsed="false">
      <c r="A39" s="0" t="s">
        <v>185</v>
      </c>
      <c r="B39" s="50" t="n">
        <v>275</v>
      </c>
      <c r="C39" s="2" t="s">
        <v>186</v>
      </c>
    </row>
    <row r="40" customFormat="false" ht="15" hidden="false" customHeight="false" outlineLevel="0" collapsed="false">
      <c r="A40" s="0" t="s">
        <v>187</v>
      </c>
      <c r="B40" s="41" t="n">
        <v>20</v>
      </c>
      <c r="C40" s="2" t="s">
        <v>188</v>
      </c>
    </row>
    <row r="41" customFormat="false" ht="15" hidden="false" customHeight="false" outlineLevel="0" collapsed="false">
      <c r="A41" s="0" t="s">
        <v>189</v>
      </c>
      <c r="B41" s="56" t="n">
        <v>0.0015</v>
      </c>
      <c r="C41" s="2" t="s">
        <v>167</v>
      </c>
    </row>
    <row r="42" customFormat="false" ht="15" hidden="false" customHeight="false" outlineLevel="0" collapsed="false">
      <c r="A42" s="0" t="s">
        <v>190</v>
      </c>
      <c r="B42" s="51" t="n">
        <v>0.0003503</v>
      </c>
      <c r="C42" s="2" t="s">
        <v>169</v>
      </c>
    </row>
    <row r="43" customFormat="false" ht="15" hidden="false" customHeight="false" outlineLevel="0" collapsed="false">
      <c r="A43" s="0" t="s">
        <v>191</v>
      </c>
      <c r="B43" s="54" t="n">
        <v>3E-005</v>
      </c>
      <c r="C43" s="2" t="s">
        <v>160</v>
      </c>
    </row>
    <row r="44" customFormat="false" ht="15" hidden="false" customHeight="false" outlineLevel="0" collapsed="false">
      <c r="A44" s="0" t="s">
        <v>171</v>
      </c>
      <c r="B44" s="41" t="n">
        <v>4</v>
      </c>
      <c r="C44" s="2" t="s">
        <v>192</v>
      </c>
    </row>
    <row r="45" customFormat="false" ht="15" hidden="false" customHeight="false" outlineLevel="0" collapsed="false">
      <c r="A45" s="0" t="s">
        <v>193</v>
      </c>
      <c r="B45" s="42" t="n">
        <f aca="false">B44*B39*B7</f>
        <v>8651500</v>
      </c>
    </row>
    <row r="46" customFormat="false" ht="15" hidden="false" customHeight="false" outlineLevel="0" collapsed="false">
      <c r="A46" s="0" t="s">
        <v>174</v>
      </c>
      <c r="B46" s="42" t="n">
        <f aca="false">B40*B15</f>
        <v>400</v>
      </c>
    </row>
    <row r="47" customFormat="false" ht="15" hidden="false" customHeight="false" outlineLevel="0" collapsed="false">
      <c r="A47" s="0" t="s">
        <v>175</v>
      </c>
      <c r="B47" s="42" t="n">
        <f aca="false">2*B39*B7*B41</f>
        <v>6488.625</v>
      </c>
    </row>
    <row r="48" customFormat="false" ht="15" hidden="false" customHeight="false" outlineLevel="0" collapsed="false">
      <c r="A48" s="0" t="s">
        <v>176</v>
      </c>
      <c r="B48" s="42" t="n">
        <f aca="false">B45*B42</f>
        <v>3030.62045</v>
      </c>
    </row>
    <row r="49" customFormat="false" ht="15" hidden="false" customHeight="false" outlineLevel="0" collapsed="false">
      <c r="A49" s="0" t="s">
        <v>177</v>
      </c>
      <c r="B49" s="42" t="n">
        <f aca="false">B45*B16</f>
        <v>8.6515</v>
      </c>
    </row>
    <row r="50" customFormat="false" ht="15" hidden="false" customHeight="false" outlineLevel="0" collapsed="false">
      <c r="A50" s="0" t="s">
        <v>178</v>
      </c>
      <c r="B50" s="42" t="n">
        <f aca="false">2*B39*B7*B43</f>
        <v>129.7725</v>
      </c>
    </row>
    <row r="51" customFormat="false" ht="15" hidden="false" customHeight="false" outlineLevel="0" collapsed="false">
      <c r="A51" s="0" t="s">
        <v>179</v>
      </c>
      <c r="B51" s="42" t="n">
        <f aca="false">B17*(B46+B48+B49)</f>
        <v>619.068951</v>
      </c>
    </row>
    <row r="52" customFormat="false" ht="15" hidden="false" customHeight="false" outlineLevel="0" collapsed="false">
      <c r="A52" s="0" t="s">
        <v>180</v>
      </c>
      <c r="B52" s="42" t="n">
        <f aca="false">SUM(B46:B51)</f>
        <v>10676.738401</v>
      </c>
    </row>
    <row r="53" customFormat="false" ht="15" hidden="false" customHeight="false" outlineLevel="0" collapsed="false">
      <c r="A53" s="0" t="s">
        <v>181</v>
      </c>
      <c r="B53" s="42" t="n">
        <f aca="false">B18*B44*B7</f>
        <v>31460</v>
      </c>
    </row>
    <row r="54" customFormat="false" ht="15" hidden="false" customHeight="false" outlineLevel="0" collapsed="false">
      <c r="A54" s="0" t="s">
        <v>182</v>
      </c>
      <c r="B54" s="42" t="n">
        <f aca="false">B52+B53</f>
        <v>42136.738401</v>
      </c>
    </row>
    <row r="55" customFormat="false" ht="15" hidden="false" customHeight="false" outlineLevel="0" collapsed="false">
      <c r="A55" s="0" t="s">
        <v>183</v>
      </c>
      <c r="B55" s="46" t="n">
        <f aca="false">B54/B7</f>
        <v>5.35750011455817</v>
      </c>
    </row>
    <row r="57" customFormat="false" ht="15" hidden="false" customHeight="false" outlineLevel="0" collapsed="false">
      <c r="A57" s="48" t="s">
        <v>194</v>
      </c>
      <c r="B57" s="49"/>
      <c r="C57" s="49"/>
    </row>
    <row r="58" customFormat="false" ht="15" hidden="false" customHeight="false" outlineLevel="0" collapsed="false">
      <c r="A58" s="0" t="s">
        <v>195</v>
      </c>
      <c r="B58" s="57" t="n">
        <f aca="false">IF(B4="Synthetic",B55,B36)</f>
        <v>5.35750011455817</v>
      </c>
    </row>
    <row r="59" customFormat="false" ht="15" hidden="false" customHeight="false" outlineLevel="0" collapsed="false">
      <c r="A59" s="0" t="s">
        <v>196</v>
      </c>
      <c r="B59" s="42" t="n">
        <f aca="false">B58*B7</f>
        <v>42136.738401</v>
      </c>
    </row>
    <row r="60" customFormat="false" ht="15" hidden="false" customHeight="false" outlineLevel="0" collapsed="false">
      <c r="A60" s="0" t="s">
        <v>197</v>
      </c>
      <c r="B60" s="46" t="n">
        <f aca="false">B58</f>
        <v>5.35750011455817</v>
      </c>
      <c r="C60" s="2" t="s">
        <v>198</v>
      </c>
    </row>
    <row r="61" customFormat="false" ht="15" hidden="false" customHeight="false" outlineLevel="0" collapsed="false">
      <c r="A61" s="0" t="s">
        <v>199</v>
      </c>
      <c r="B61" s="58" t="n">
        <f aca="false">B58/B8</f>
        <v>0.0002362322821188</v>
      </c>
      <c r="C61" s="2" t="s">
        <v>200</v>
      </c>
    </row>
  </sheetData>
  <dataValidations count="1">
    <dataValidation allowBlank="false" errorStyle="stop" operator="between" showDropDown="false" showErrorMessage="false" showInputMessage="false" sqref="B4" type="list">
      <formula1>"Synthetic,Futures"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20" t="s">
        <v>201</v>
      </c>
    </row>
    <row r="3" customFormat="false" ht="15" hidden="false" customHeight="false" outlineLevel="0" collapsed="false">
      <c r="A3" s="48" t="s">
        <v>202</v>
      </c>
      <c r="B3" s="59"/>
    </row>
    <row r="4" customFormat="false" ht="15" hidden="false" customHeight="false" outlineLevel="0" collapsed="false">
      <c r="A4" s="7" t="s">
        <v>6</v>
      </c>
      <c r="B4" s="60" t="s">
        <v>203</v>
      </c>
    </row>
    <row r="5" customFormat="false" ht="15" hidden="false" customHeight="false" outlineLevel="0" collapsed="false">
      <c r="A5" s="7" t="s">
        <v>7</v>
      </c>
      <c r="B5" s="60" t="s">
        <v>204</v>
      </c>
    </row>
    <row r="6" customFormat="false" ht="15" hidden="false" customHeight="false" outlineLevel="0" collapsed="false">
      <c r="A6" s="7" t="s">
        <v>8</v>
      </c>
      <c r="B6" s="60" t="s">
        <v>205</v>
      </c>
    </row>
    <row r="7" customFormat="false" ht="28.35" hidden="false" customHeight="false" outlineLevel="0" collapsed="false">
      <c r="A7" s="7" t="s">
        <v>206</v>
      </c>
      <c r="B7" s="60" t="s">
        <v>207</v>
      </c>
    </row>
    <row r="8" customFormat="false" ht="15" hidden="false" customHeight="false" outlineLevel="0" collapsed="false">
      <c r="A8" s="7" t="s">
        <v>208</v>
      </c>
      <c r="B8" s="60" t="s">
        <v>209</v>
      </c>
    </row>
    <row r="9" customFormat="false" ht="15" hidden="false" customHeight="false" outlineLevel="0" collapsed="false">
      <c r="A9" s="7" t="s">
        <v>210</v>
      </c>
      <c r="B9" s="60" t="s">
        <v>211</v>
      </c>
    </row>
    <row r="10" customFormat="false" ht="15" hidden="false" customHeight="false" outlineLevel="0" collapsed="false">
      <c r="A10" s="7" t="s">
        <v>129</v>
      </c>
      <c r="B10" s="60" t="s">
        <v>212</v>
      </c>
    </row>
    <row r="11" customFormat="false" ht="15" hidden="false" customHeight="false" outlineLevel="0" collapsed="false">
      <c r="A11" s="7" t="s">
        <v>131</v>
      </c>
      <c r="B11" s="60" t="s">
        <v>213</v>
      </c>
    </row>
    <row r="12" customFormat="false" ht="28.35" hidden="false" customHeight="false" outlineLevel="0" collapsed="false">
      <c r="A12" s="7" t="s">
        <v>214</v>
      </c>
      <c r="B12" s="60" t="s">
        <v>215</v>
      </c>
    </row>
    <row r="13" customFormat="false" ht="15" hidden="false" customHeight="false" outlineLevel="0" collapsed="false">
      <c r="A13" s="7" t="s">
        <v>216</v>
      </c>
      <c r="B13" s="60" t="s">
        <v>217</v>
      </c>
    </row>
    <row r="14" customFormat="false" ht="15" hidden="false" customHeight="false" outlineLevel="0" collapsed="false">
      <c r="A14" s="7" t="s">
        <v>218</v>
      </c>
      <c r="B14" s="60" t="s">
        <v>219</v>
      </c>
    </row>
    <row r="15" customFormat="false" ht="15" hidden="false" customHeight="false" outlineLevel="0" collapsed="false">
      <c r="A15" s="7" t="s">
        <v>220</v>
      </c>
      <c r="B15" s="60" t="s">
        <v>221</v>
      </c>
    </row>
    <row r="16" customFormat="false" ht="15" hidden="false" customHeight="false" outlineLevel="0" collapsed="false">
      <c r="A16" s="7" t="s">
        <v>222</v>
      </c>
      <c r="B16" s="60" t="s">
        <v>223</v>
      </c>
    </row>
    <row r="17" customFormat="false" ht="15" hidden="false" customHeight="false" outlineLevel="0" collapsed="false">
      <c r="A17" s="7" t="s">
        <v>224</v>
      </c>
      <c r="B17" s="60" t="s">
        <v>225</v>
      </c>
    </row>
    <row r="18" customFormat="false" ht="15" hidden="false" customHeight="false" outlineLevel="0" collapsed="false">
      <c r="A18" s="7" t="s">
        <v>226</v>
      </c>
      <c r="B18" s="60" t="s">
        <v>227</v>
      </c>
    </row>
    <row r="19" customFormat="false" ht="15" hidden="false" customHeight="false" outlineLevel="0" collapsed="false">
      <c r="A19" s="7" t="s">
        <v>228</v>
      </c>
      <c r="B19" s="60" t="s">
        <v>229</v>
      </c>
    </row>
    <row r="20" customFormat="false" ht="15" hidden="false" customHeight="false" outlineLevel="0" collapsed="false">
      <c r="A20" s="7" t="s">
        <v>230</v>
      </c>
      <c r="B20" s="60" t="s">
        <v>231</v>
      </c>
    </row>
    <row r="21" customFormat="false" ht="15" hidden="false" customHeight="false" outlineLevel="0" collapsed="false">
      <c r="A21" s="7" t="s">
        <v>53</v>
      </c>
      <c r="B21" s="60" t="s">
        <v>232</v>
      </c>
    </row>
    <row r="22" customFormat="false" ht="15" hidden="false" customHeight="false" outlineLevel="0" collapsed="false">
      <c r="A22" s="7" t="s">
        <v>233</v>
      </c>
      <c r="B22" s="60" t="s">
        <v>234</v>
      </c>
    </row>
    <row r="23" customFormat="false" ht="15" hidden="false" customHeight="false" outlineLevel="0" collapsed="false">
      <c r="A23" s="7" t="s">
        <v>70</v>
      </c>
      <c r="B23" s="60" t="s">
        <v>235</v>
      </c>
    </row>
    <row r="24" customFormat="false" ht="15" hidden="false" customHeight="false" outlineLevel="0" collapsed="false">
      <c r="A24" s="7" t="s">
        <v>236</v>
      </c>
      <c r="B24" s="60" t="s">
        <v>237</v>
      </c>
    </row>
    <row r="25" customFormat="false" ht="28.35" hidden="false" customHeight="false" outlineLevel="0" collapsed="false">
      <c r="A25" s="7" t="s">
        <v>238</v>
      </c>
      <c r="B25" s="60" t="s">
        <v>239</v>
      </c>
    </row>
    <row r="26" customFormat="false" ht="28.35" hidden="false" customHeight="false" outlineLevel="0" collapsed="false">
      <c r="A26" s="7" t="s">
        <v>240</v>
      </c>
      <c r="B26" s="60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3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4" min="3" style="0" width="7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15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2" min="21" style="0" width="11"/>
    <col collapsed="false" customWidth="true" hidden="false" outlineLevel="0" max="23" min="23" style="0" width="9"/>
    <col collapsed="false" customWidth="true" hidden="false" outlineLevel="0" max="25" min="24" style="0" width="11"/>
    <col collapsed="false" customWidth="true" hidden="false" outlineLevel="0" max="26" min="26" style="0" width="9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1"/>
    <col collapsed="false" customWidth="true" hidden="false" outlineLevel="0" max="31" min="31" style="0" width="12"/>
    <col collapsed="false" customWidth="true" hidden="false" outlineLevel="0" max="32" min="32" style="0" width="10"/>
    <col collapsed="false" customWidth="true" hidden="false" outlineLevel="0" max="35" min="33" style="0" width="11"/>
    <col collapsed="false" customWidth="true" hidden="false" outlineLevel="0" max="39" min="36" style="0" width="9"/>
    <col collapsed="false" customWidth="true" hidden="false" outlineLevel="0" max="41" min="41" style="0" width="60"/>
  </cols>
  <sheetData>
    <row r="1" customFormat="false" ht="42" hidden="false" customHeight="true" outlineLevel="0" collapsed="false">
      <c r="A1" s="4" t="s">
        <v>242</v>
      </c>
      <c r="B1" s="4" t="s">
        <v>243</v>
      </c>
      <c r="C1" s="4" t="s">
        <v>124</v>
      </c>
      <c r="D1" s="4" t="s">
        <v>244</v>
      </c>
      <c r="E1" s="4" t="s">
        <v>245</v>
      </c>
      <c r="F1" s="4" t="s">
        <v>246</v>
      </c>
      <c r="G1" s="4" t="s">
        <v>128</v>
      </c>
      <c r="H1" s="4" t="s">
        <v>247</v>
      </c>
      <c r="I1" s="4" t="s">
        <v>248</v>
      </c>
      <c r="J1" s="4" t="s">
        <v>249</v>
      </c>
      <c r="K1" s="4" t="s">
        <v>129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257</v>
      </c>
      <c r="T1" s="4" t="s">
        <v>258</v>
      </c>
      <c r="U1" s="4" t="s">
        <v>259</v>
      </c>
      <c r="V1" s="4" t="s">
        <v>260</v>
      </c>
      <c r="W1" s="4" t="s">
        <v>261</v>
      </c>
      <c r="X1" s="4" t="s">
        <v>262</v>
      </c>
      <c r="Y1" s="4" t="s">
        <v>263</v>
      </c>
      <c r="Z1" s="4" t="s">
        <v>261</v>
      </c>
      <c r="AA1" s="4" t="s">
        <v>264</v>
      </c>
      <c r="AB1" s="4" t="s">
        <v>265</v>
      </c>
      <c r="AC1" s="4" t="s">
        <v>261</v>
      </c>
      <c r="AD1" s="4" t="s">
        <v>266</v>
      </c>
      <c r="AE1" s="4" t="s">
        <v>267</v>
      </c>
      <c r="AF1" s="4" t="s">
        <v>261</v>
      </c>
      <c r="AG1" s="4" t="s">
        <v>268</v>
      </c>
      <c r="AH1" s="4" t="s">
        <v>269</v>
      </c>
      <c r="AI1" s="4" t="s">
        <v>270</v>
      </c>
      <c r="AJ1" s="4" t="s">
        <v>271</v>
      </c>
      <c r="AK1" s="4" t="s">
        <v>272</v>
      </c>
      <c r="AL1" s="4" t="s">
        <v>273</v>
      </c>
      <c r="AM1" s="4" t="s">
        <v>274</v>
      </c>
      <c r="AO1" s="7" t="s">
        <v>275</v>
      </c>
    </row>
    <row r="2" customFormat="false" ht="15" hidden="false" customHeight="false" outlineLevel="0" collapsed="false">
      <c r="A2" s="61" t="n">
        <v>6</v>
      </c>
      <c r="B2" s="62" t="n">
        <v>39860.4895833333</v>
      </c>
      <c r="C2" s="63" t="n">
        <f aca="false">YEAR(B2)</f>
        <v>2009</v>
      </c>
      <c r="D2" s="32" t="s">
        <v>276</v>
      </c>
      <c r="E2" s="64" t="n">
        <v>2884.7</v>
      </c>
      <c r="F2" s="65" t="n">
        <v>0.0386</v>
      </c>
      <c r="G2" s="66" t="n">
        <v>111.34942</v>
      </c>
      <c r="H2" s="67" t="n">
        <f aca="false">E2+IF(D2="Long",1,-1)*G2</f>
        <v>2773.35058</v>
      </c>
      <c r="I2" s="68" t="n">
        <f aca="false">Assumptions!$B$58</f>
        <v>5.35750011455817</v>
      </c>
      <c r="J2" s="68" t="n">
        <f aca="false">INDEX(Yearly!$D$5:$D$22,MATCH(C2,Yearly!$A$5:$A$22,0))</f>
        <v>0.669687514319771</v>
      </c>
      <c r="K2" s="68" t="n">
        <f aca="false">G2-I2-J2</f>
        <v>105.322232371122</v>
      </c>
      <c r="L2" s="69" t="n">
        <f aca="false">(I2+J2)/Assumptions!$B$8</f>
        <v>0.00026576131738365</v>
      </c>
      <c r="M2" s="70" t="n">
        <f aca="false">F2-L2</f>
        <v>0.0383342386826164</v>
      </c>
      <c r="N2" s="71" t="n">
        <f aca="false">G2*Assumptions!$B$7</f>
        <v>875763.1883</v>
      </c>
      <c r="O2" s="71" t="n">
        <f aca="false">K2*Assumptions!$B$7</f>
        <v>828359.357598875</v>
      </c>
      <c r="P2" s="68" t="n">
        <f aca="false">G2</f>
        <v>111.34942</v>
      </c>
      <c r="Q2" s="68" t="n">
        <f aca="false">MAX(0,P2)</f>
        <v>111.34942</v>
      </c>
      <c r="R2" s="68" t="n">
        <f aca="false">Q2-P2</f>
        <v>0</v>
      </c>
      <c r="S2" s="68" t="n">
        <f aca="false">K2</f>
        <v>105.322232371122</v>
      </c>
      <c r="T2" s="68" t="n">
        <f aca="false">MAX(0,S2)</f>
        <v>105.322232371122</v>
      </c>
      <c r="U2" s="68" t="n">
        <f aca="false">T2-S2</f>
        <v>0</v>
      </c>
      <c r="V2" s="70" t="n">
        <f aca="false">F2</f>
        <v>0.0386</v>
      </c>
      <c r="W2" s="70" t="n">
        <f aca="false">MAX(0,V2)</f>
        <v>0.0386</v>
      </c>
      <c r="X2" s="70" t="n">
        <f aca="false">W2-V2</f>
        <v>0</v>
      </c>
      <c r="Y2" s="70" t="n">
        <f aca="false">M2</f>
        <v>0.0383342386826164</v>
      </c>
      <c r="Z2" s="70" t="n">
        <f aca="false">MAX(0,Y2)</f>
        <v>0.0383342386826164</v>
      </c>
      <c r="AA2" s="70" t="n">
        <f aca="false">Z2-Y2</f>
        <v>0</v>
      </c>
      <c r="AB2" s="72" t="n">
        <f aca="false">1+F2</f>
        <v>1.0386</v>
      </c>
      <c r="AC2" s="73" t="n">
        <f aca="false">MAX(1,AB2)</f>
        <v>1.0386</v>
      </c>
      <c r="AD2" s="70" t="n">
        <f aca="false">1-AB2/AC2</f>
        <v>0</v>
      </c>
      <c r="AE2" s="73" t="n">
        <f aca="false">1+M2</f>
        <v>1.03833423868262</v>
      </c>
      <c r="AF2" s="73" t="n">
        <f aca="false">MAX(1,AE2)</f>
        <v>1.03833423868262</v>
      </c>
      <c r="AG2" s="70" t="n">
        <f aca="false">1-AE2/AF2</f>
        <v>0</v>
      </c>
      <c r="AH2" s="74" t="n">
        <f aca="false">IF(R2&gt;0,1,0)</f>
        <v>0</v>
      </c>
      <c r="AI2" s="74" t="n">
        <f aca="false">IF(U2&gt;0,1,0)</f>
        <v>0</v>
      </c>
      <c r="AJ2" s="74" t="n">
        <f aca="false">IF(G2&gt;0,1,0)</f>
        <v>1</v>
      </c>
      <c r="AK2" s="74" t="n">
        <f aca="false">IF(G2&lt;=0,1,0)</f>
        <v>0</v>
      </c>
      <c r="AL2" s="74" t="n">
        <f aca="false">IF(K2&gt;0,1,0)</f>
        <v>1</v>
      </c>
      <c r="AM2" s="74" t="n">
        <f aca="false">IF(K2&lt;=0,1,0)</f>
        <v>0</v>
      </c>
      <c r="AO2" s="18" t="s">
        <v>203</v>
      </c>
    </row>
    <row r="3" customFormat="false" ht="15" hidden="false" customHeight="false" outlineLevel="0" collapsed="false">
      <c r="A3" s="61" t="n">
        <v>7</v>
      </c>
      <c r="B3" s="62" t="n">
        <v>39869.4479166667</v>
      </c>
      <c r="C3" s="63" t="n">
        <f aca="false">YEAR(B3)</f>
        <v>2009</v>
      </c>
      <c r="D3" s="32" t="s">
        <v>277</v>
      </c>
      <c r="E3" s="64" t="n">
        <v>2773.3</v>
      </c>
      <c r="F3" s="65" t="n">
        <v>-0.0033</v>
      </c>
      <c r="G3" s="66" t="n">
        <v>-9.15189</v>
      </c>
      <c r="H3" s="67" t="n">
        <f aca="false">E3+IF(D3="Long",1,-1)*G3</f>
        <v>2764.14811</v>
      </c>
      <c r="I3" s="68" t="n">
        <f aca="false">Assumptions!$B$58</f>
        <v>5.35750011455817</v>
      </c>
      <c r="J3" s="68" t="n">
        <f aca="false">INDEX(Yearly!$D$5:$D$22,MATCH(C3,Yearly!$A$5:$A$22,0))</f>
        <v>0.669687514319771</v>
      </c>
      <c r="K3" s="68" t="n">
        <f aca="false">G3-I3-J3</f>
        <v>-15.1790776288779</v>
      </c>
      <c r="L3" s="69" t="n">
        <f aca="false">(I3+J3)/Assumptions!$B$8</f>
        <v>0.00026576131738365</v>
      </c>
      <c r="M3" s="70" t="n">
        <f aca="false">F3-L3</f>
        <v>-0.00356576131738365</v>
      </c>
      <c r="N3" s="71" t="n">
        <f aca="false">G3*Assumptions!$B$7</f>
        <v>-71979.61485</v>
      </c>
      <c r="O3" s="71" t="n">
        <f aca="false">K3*Assumptions!$B$7</f>
        <v>-119383.445551125</v>
      </c>
      <c r="P3" s="68" t="n">
        <f aca="false">P2+G3</f>
        <v>102.19753</v>
      </c>
      <c r="Q3" s="68" t="n">
        <f aca="false">MAX(Q2,P3)</f>
        <v>111.34942</v>
      </c>
      <c r="R3" s="68" t="n">
        <f aca="false">Q3-P3</f>
        <v>9.15189</v>
      </c>
      <c r="S3" s="68" t="n">
        <f aca="false">S2+K3</f>
        <v>90.1431547422441</v>
      </c>
      <c r="T3" s="68" t="n">
        <f aca="false">MAX(T2,S3)</f>
        <v>105.322232371122</v>
      </c>
      <c r="U3" s="68" t="n">
        <f aca="false">T3-S3</f>
        <v>15.1790776288779</v>
      </c>
      <c r="V3" s="70" t="n">
        <f aca="false">V2+F3</f>
        <v>0.0353</v>
      </c>
      <c r="W3" s="70" t="n">
        <f aca="false">MAX(W2,V3)</f>
        <v>0.0386</v>
      </c>
      <c r="X3" s="70" t="n">
        <f aca="false">W3-V3</f>
        <v>0.0033</v>
      </c>
      <c r="Y3" s="70" t="n">
        <f aca="false">Y2+M3</f>
        <v>0.0347684773652327</v>
      </c>
      <c r="Z3" s="70" t="n">
        <f aca="false">MAX(Z2,Y3)</f>
        <v>0.0383342386826164</v>
      </c>
      <c r="AA3" s="70" t="n">
        <f aca="false">Z3-Y3</f>
        <v>0.00356576131738365</v>
      </c>
      <c r="AB3" s="72" t="n">
        <f aca="false">AB2*(1+F3)</f>
        <v>1.03517262</v>
      </c>
      <c r="AC3" s="73" t="n">
        <f aca="false">MAX(AC2,AB3)</f>
        <v>1.0386</v>
      </c>
      <c r="AD3" s="70" t="n">
        <f aca="false">1-AB3/AC3</f>
        <v>0.00329999999999997</v>
      </c>
      <c r="AE3" s="73" t="n">
        <f aca="false">AE2*(1+M3)</f>
        <v>1.03463178661981</v>
      </c>
      <c r="AF3" s="73" t="n">
        <f aca="false">MAX(AF2,AE3)</f>
        <v>1.03833423868262</v>
      </c>
      <c r="AG3" s="70" t="n">
        <f aca="false">1-AE3/AF3</f>
        <v>0.00356576131738373</v>
      </c>
      <c r="AH3" s="74" t="n">
        <f aca="false">IF(R3&gt;0,AH2+1,0)</f>
        <v>1</v>
      </c>
      <c r="AI3" s="74" t="n">
        <f aca="false">IF(U3&gt;0,AI2+1,0)</f>
        <v>1</v>
      </c>
      <c r="AJ3" s="74" t="n">
        <f aca="false">IF(G3&gt;0,AJ2+1,0)</f>
        <v>0</v>
      </c>
      <c r="AK3" s="74" t="n">
        <f aca="false">IF(G3&lt;=0,AK2+1,0)</f>
        <v>1</v>
      </c>
      <c r="AL3" s="74" t="n">
        <f aca="false">IF(K3&gt;0,AL2+1,0)</f>
        <v>0</v>
      </c>
      <c r="AM3" s="74" t="n">
        <f aca="false">IF(K3&lt;=0,AM2+1,0)</f>
        <v>1</v>
      </c>
      <c r="AO3" s="18" t="s">
        <v>278</v>
      </c>
    </row>
    <row r="4" customFormat="false" ht="15" hidden="false" customHeight="false" outlineLevel="0" collapsed="false">
      <c r="A4" s="61" t="n">
        <v>8</v>
      </c>
      <c r="B4" s="62" t="n">
        <v>39869.6354166667</v>
      </c>
      <c r="C4" s="63" t="n">
        <f aca="false">YEAR(B4)</f>
        <v>2009</v>
      </c>
      <c r="D4" s="32" t="s">
        <v>276</v>
      </c>
      <c r="E4" s="64" t="n">
        <v>2764.15</v>
      </c>
      <c r="F4" s="65" t="n">
        <v>-0.0071</v>
      </c>
      <c r="G4" s="66" t="n">
        <v>-19.625465</v>
      </c>
      <c r="H4" s="67" t="n">
        <f aca="false">E4+IF(D4="Long",1,-1)*G4</f>
        <v>2783.775465</v>
      </c>
      <c r="I4" s="68" t="n">
        <f aca="false">Assumptions!$B$58</f>
        <v>5.35750011455817</v>
      </c>
      <c r="J4" s="68" t="n">
        <f aca="false">INDEX(Yearly!$D$5:$D$22,MATCH(C4,Yearly!$A$5:$A$22,0))</f>
        <v>0.669687514319771</v>
      </c>
      <c r="K4" s="68" t="n">
        <f aca="false">G4-I4-J4</f>
        <v>-25.6526526288779</v>
      </c>
      <c r="L4" s="69" t="n">
        <f aca="false">(I4+J4)/Assumptions!$B$8</f>
        <v>0.00026576131738365</v>
      </c>
      <c r="M4" s="70" t="n">
        <f aca="false">F4-L4</f>
        <v>-0.00736576131738365</v>
      </c>
      <c r="N4" s="71" t="n">
        <f aca="false">G4*Assumptions!$B$7</f>
        <v>-154354.282225</v>
      </c>
      <c r="O4" s="71" t="n">
        <f aca="false">K4*Assumptions!$B$7</f>
        <v>-201758.112926125</v>
      </c>
      <c r="P4" s="68" t="n">
        <f aca="false">P3+G4</f>
        <v>82.572065</v>
      </c>
      <c r="Q4" s="68" t="n">
        <f aca="false">MAX(Q3,P4)</f>
        <v>111.34942</v>
      </c>
      <c r="R4" s="68" t="n">
        <f aca="false">Q4-P4</f>
        <v>28.777355</v>
      </c>
      <c r="S4" s="68" t="n">
        <f aca="false">S3+K4</f>
        <v>64.4905021133662</v>
      </c>
      <c r="T4" s="68" t="n">
        <f aca="false">MAX(T3,S4)</f>
        <v>105.322232371122</v>
      </c>
      <c r="U4" s="68" t="n">
        <f aca="false">T4-S4</f>
        <v>40.8317302577559</v>
      </c>
      <c r="V4" s="70" t="n">
        <f aca="false">V3+F4</f>
        <v>0.0282</v>
      </c>
      <c r="W4" s="70" t="n">
        <f aca="false">MAX(W3,V4)</f>
        <v>0.0386</v>
      </c>
      <c r="X4" s="70" t="n">
        <f aca="false">W4-V4</f>
        <v>0.0104</v>
      </c>
      <c r="Y4" s="70" t="n">
        <f aca="false">Y3+M4</f>
        <v>0.0274027160478491</v>
      </c>
      <c r="Z4" s="70" t="n">
        <f aca="false">MAX(Z3,Y4)</f>
        <v>0.0383342386826164</v>
      </c>
      <c r="AA4" s="70" t="n">
        <f aca="false">Z4-Y4</f>
        <v>0.0109315226347673</v>
      </c>
      <c r="AB4" s="72" t="n">
        <f aca="false">AB3*(1+F4)</f>
        <v>1.027822894398</v>
      </c>
      <c r="AC4" s="73" t="n">
        <f aca="false">MAX(AC3,AB4)</f>
        <v>1.0386</v>
      </c>
      <c r="AD4" s="70" t="n">
        <f aca="false">1-AB4/AC4</f>
        <v>0.01037657</v>
      </c>
      <c r="AE4" s="73" t="n">
        <f aca="false">AE3*(1+M4)</f>
        <v>1.02701093582819</v>
      </c>
      <c r="AF4" s="73" t="n">
        <f aca="false">MAX(AF3,AE4)</f>
        <v>1.03833423868262</v>
      </c>
      <c r="AG4" s="70" t="n">
        <f aca="false">1-AE4/AF4</f>
        <v>0.0109052580879888</v>
      </c>
      <c r="AH4" s="74" t="n">
        <f aca="false">IF(R4&gt;0,AH3+1,0)</f>
        <v>2</v>
      </c>
      <c r="AI4" s="74" t="n">
        <f aca="false">IF(U4&gt;0,AI3+1,0)</f>
        <v>2</v>
      </c>
      <c r="AJ4" s="74" t="n">
        <f aca="false">IF(G4&gt;0,AJ3+1,0)</f>
        <v>0</v>
      </c>
      <c r="AK4" s="74" t="n">
        <f aca="false">IF(G4&lt;=0,AK3+1,0)</f>
        <v>2</v>
      </c>
      <c r="AL4" s="74" t="n">
        <f aca="false">IF(K4&gt;0,AL3+1,0)</f>
        <v>0</v>
      </c>
      <c r="AM4" s="74" t="n">
        <f aca="false">IF(K4&lt;=0,AM3+1,0)</f>
        <v>2</v>
      </c>
    </row>
    <row r="5" customFormat="false" ht="15" hidden="false" customHeight="false" outlineLevel="0" collapsed="false">
      <c r="A5" s="61" t="n">
        <v>9</v>
      </c>
      <c r="B5" s="62" t="n">
        <v>39870.6354166667</v>
      </c>
      <c r="C5" s="63" t="n">
        <f aca="false">YEAR(B5)</f>
        <v>2009</v>
      </c>
      <c r="D5" s="32" t="s">
        <v>277</v>
      </c>
      <c r="E5" s="64" t="n">
        <v>2783.8</v>
      </c>
      <c r="F5" s="65" t="n">
        <v>-0.0161</v>
      </c>
      <c r="G5" s="66" t="n">
        <v>-44.81918</v>
      </c>
      <c r="H5" s="67" t="n">
        <f aca="false">E5+IF(D5="Long",1,-1)*G5</f>
        <v>2738.98082</v>
      </c>
      <c r="I5" s="68" t="n">
        <f aca="false">Assumptions!$B$58</f>
        <v>5.35750011455817</v>
      </c>
      <c r="J5" s="68" t="n">
        <f aca="false">INDEX(Yearly!$D$5:$D$22,MATCH(C5,Yearly!$A$5:$A$22,0))</f>
        <v>0.669687514319771</v>
      </c>
      <c r="K5" s="68" t="n">
        <f aca="false">G5-I5-J5</f>
        <v>-50.8463676288779</v>
      </c>
      <c r="L5" s="69" t="n">
        <f aca="false">(I5+J5)/Assumptions!$B$8</f>
        <v>0.00026576131738365</v>
      </c>
      <c r="M5" s="70" t="n">
        <f aca="false">F5-L5</f>
        <v>-0.0163657613173837</v>
      </c>
      <c r="N5" s="71" t="n">
        <f aca="false">G5*Assumptions!$B$7</f>
        <v>-352502.8507</v>
      </c>
      <c r="O5" s="71" t="n">
        <f aca="false">K5*Assumptions!$B$7</f>
        <v>-399906.681401125</v>
      </c>
      <c r="P5" s="68" t="n">
        <f aca="false">P4+G5</f>
        <v>37.752885</v>
      </c>
      <c r="Q5" s="68" t="n">
        <f aca="false">MAX(Q4,P5)</f>
        <v>111.34942</v>
      </c>
      <c r="R5" s="68" t="n">
        <f aca="false">Q5-P5</f>
        <v>73.596535</v>
      </c>
      <c r="S5" s="68" t="n">
        <f aca="false">S4+K5</f>
        <v>13.6441344844882</v>
      </c>
      <c r="T5" s="68" t="n">
        <f aca="false">MAX(T4,S5)</f>
        <v>105.322232371122</v>
      </c>
      <c r="U5" s="68" t="n">
        <f aca="false">T5-S5</f>
        <v>91.6780978866338</v>
      </c>
      <c r="V5" s="70" t="n">
        <f aca="false">V4+F5</f>
        <v>0.0121</v>
      </c>
      <c r="W5" s="70" t="n">
        <f aca="false">MAX(W4,V5)</f>
        <v>0.0386</v>
      </c>
      <c r="X5" s="70" t="n">
        <f aca="false">W5-V5</f>
        <v>0.0265</v>
      </c>
      <c r="Y5" s="70" t="n">
        <f aca="false">Y4+M5</f>
        <v>0.0110369547304654</v>
      </c>
      <c r="Z5" s="70" t="n">
        <f aca="false">MAX(Z4,Y5)</f>
        <v>0.0383342386826164</v>
      </c>
      <c r="AA5" s="70" t="n">
        <f aca="false">Z5-Y5</f>
        <v>0.027297283952151</v>
      </c>
      <c r="AB5" s="72" t="n">
        <f aca="false">AB4*(1+F5)</f>
        <v>1.01127494579819</v>
      </c>
      <c r="AC5" s="73" t="n">
        <f aca="false">MAX(AC4,AB5)</f>
        <v>1.0386</v>
      </c>
      <c r="AD5" s="70" t="n">
        <f aca="false">1-AB5/AC5</f>
        <v>0.0263095072230002</v>
      </c>
      <c r="AE5" s="73" t="n">
        <f aca="false">AE4*(1+M5)</f>
        <v>1.01020311998208</v>
      </c>
      <c r="AF5" s="73" t="n">
        <f aca="false">MAX(AF4,AE5)</f>
        <v>1.03833423868262</v>
      </c>
      <c r="AG5" s="70" t="n">
        <f aca="false">1-AE5/AF5</f>
        <v>0.0270925465544</v>
      </c>
      <c r="AH5" s="74" t="n">
        <f aca="false">IF(R5&gt;0,AH4+1,0)</f>
        <v>3</v>
      </c>
      <c r="AI5" s="74" t="n">
        <f aca="false">IF(U5&gt;0,AI4+1,0)</f>
        <v>3</v>
      </c>
      <c r="AJ5" s="74" t="n">
        <f aca="false">IF(G5&gt;0,AJ4+1,0)</f>
        <v>0</v>
      </c>
      <c r="AK5" s="74" t="n">
        <f aca="false">IF(G5&lt;=0,AK4+1,0)</f>
        <v>3</v>
      </c>
      <c r="AL5" s="74" t="n">
        <f aca="false">IF(K5&gt;0,AL4+1,0)</f>
        <v>0</v>
      </c>
      <c r="AM5" s="74" t="n">
        <f aca="false">IF(K5&lt;=0,AM4+1,0)</f>
        <v>3</v>
      </c>
    </row>
    <row r="6" customFormat="false" ht="15" hidden="false" customHeight="false" outlineLevel="0" collapsed="false">
      <c r="A6" s="61" t="n">
        <v>10</v>
      </c>
      <c r="B6" s="62" t="n">
        <v>39871.4597222222</v>
      </c>
      <c r="C6" s="63" t="n">
        <f aca="false">YEAR(B6)</f>
        <v>2009</v>
      </c>
      <c r="D6" s="32" t="s">
        <v>276</v>
      </c>
      <c r="E6" s="64" t="n">
        <v>2739</v>
      </c>
      <c r="F6" s="65" t="n">
        <v>-0.01</v>
      </c>
      <c r="G6" s="66" t="n">
        <v>-27.39</v>
      </c>
      <c r="H6" s="67" t="n">
        <f aca="false">E6+IF(D6="Long",1,-1)*G6</f>
        <v>2766.39</v>
      </c>
      <c r="I6" s="68" t="n">
        <f aca="false">Assumptions!$B$58</f>
        <v>5.35750011455817</v>
      </c>
      <c r="J6" s="68" t="n">
        <f aca="false">INDEX(Yearly!$D$5:$D$22,MATCH(C6,Yearly!$A$5:$A$22,0))</f>
        <v>0.669687514319771</v>
      </c>
      <c r="K6" s="68" t="n">
        <f aca="false">G6-I6-J6</f>
        <v>-33.4171876288779</v>
      </c>
      <c r="L6" s="69" t="n">
        <f aca="false">(I6+J6)/Assumptions!$B$8</f>
        <v>0.00026576131738365</v>
      </c>
      <c r="M6" s="70" t="n">
        <f aca="false">F6-L6</f>
        <v>-0.0102657613173837</v>
      </c>
      <c r="N6" s="71" t="n">
        <f aca="false">G6*Assumptions!$B$7</f>
        <v>-215422.35</v>
      </c>
      <c r="O6" s="71" t="n">
        <f aca="false">K6*Assumptions!$B$7</f>
        <v>-262826.180701125</v>
      </c>
      <c r="P6" s="68" t="n">
        <f aca="false">P5+G6</f>
        <v>10.362885</v>
      </c>
      <c r="Q6" s="68" t="n">
        <f aca="false">MAX(Q5,P6)</f>
        <v>111.34942</v>
      </c>
      <c r="R6" s="68" t="n">
        <f aca="false">Q6-P6</f>
        <v>100.986535</v>
      </c>
      <c r="S6" s="68" t="n">
        <f aca="false">S5+K6</f>
        <v>-19.7730531443897</v>
      </c>
      <c r="T6" s="68" t="n">
        <f aca="false">MAX(T5,S6)</f>
        <v>105.322232371122</v>
      </c>
      <c r="U6" s="68" t="n">
        <f aca="false">T6-S6</f>
        <v>125.095285515512</v>
      </c>
      <c r="V6" s="70" t="n">
        <f aca="false">V5+F6</f>
        <v>0.0021</v>
      </c>
      <c r="W6" s="70" t="n">
        <f aca="false">MAX(W5,V6)</f>
        <v>0.0386</v>
      </c>
      <c r="X6" s="70" t="n">
        <f aca="false">W6-V6</f>
        <v>0.0365</v>
      </c>
      <c r="Y6" s="70" t="n">
        <f aca="false">Y5+M6</f>
        <v>0.000771193413081751</v>
      </c>
      <c r="Z6" s="70" t="n">
        <f aca="false">MAX(Z5,Y6)</f>
        <v>0.0383342386826164</v>
      </c>
      <c r="AA6" s="70" t="n">
        <f aca="false">Z6-Y6</f>
        <v>0.0375630452695346</v>
      </c>
      <c r="AB6" s="72" t="n">
        <f aca="false">AB5*(1+F6)</f>
        <v>1.00116219634021</v>
      </c>
      <c r="AC6" s="73" t="n">
        <f aca="false">MAX(AC5,AB6)</f>
        <v>1.0386</v>
      </c>
      <c r="AD6" s="70" t="n">
        <f aca="false">1-AB6/AC6</f>
        <v>0.0360464121507703</v>
      </c>
      <c r="AE6" s="73" t="n">
        <f aca="false">AE5*(1+M6)</f>
        <v>0.999832615870268</v>
      </c>
      <c r="AF6" s="73" t="n">
        <f aca="false">MAX(AF5,AE6)</f>
        <v>1.03833423868262</v>
      </c>
      <c r="AG6" s="70" t="n">
        <f aca="false">1-AE6/AF6</f>
        <v>0.037080182255376</v>
      </c>
      <c r="AH6" s="74" t="n">
        <f aca="false">IF(R6&gt;0,AH5+1,0)</f>
        <v>4</v>
      </c>
      <c r="AI6" s="74" t="n">
        <f aca="false">IF(U6&gt;0,AI5+1,0)</f>
        <v>4</v>
      </c>
      <c r="AJ6" s="74" t="n">
        <f aca="false">IF(G6&gt;0,AJ5+1,0)</f>
        <v>0</v>
      </c>
      <c r="AK6" s="74" t="n">
        <f aca="false">IF(G6&lt;=0,AK5+1,0)</f>
        <v>4</v>
      </c>
      <c r="AL6" s="74" t="n">
        <f aca="false">IF(K6&gt;0,AL5+1,0)</f>
        <v>0</v>
      </c>
      <c r="AM6" s="74" t="n">
        <f aca="false">IF(K6&lt;=0,AM5+1,0)</f>
        <v>4</v>
      </c>
    </row>
    <row r="7" customFormat="false" ht="15" hidden="false" customHeight="false" outlineLevel="0" collapsed="false">
      <c r="A7" s="61" t="n">
        <v>11</v>
      </c>
      <c r="B7" s="62" t="n">
        <v>39871.6354166667</v>
      </c>
      <c r="C7" s="63" t="n">
        <f aca="false">YEAR(B7)</f>
        <v>2009</v>
      </c>
      <c r="D7" s="32" t="s">
        <v>277</v>
      </c>
      <c r="E7" s="64" t="n">
        <v>2766.45</v>
      </c>
      <c r="F7" s="65" t="n">
        <v>-0.0257</v>
      </c>
      <c r="G7" s="66" t="n">
        <v>-71.097765</v>
      </c>
      <c r="H7" s="67" t="n">
        <f aca="false">E7+IF(D7="Long",1,-1)*G7</f>
        <v>2695.352235</v>
      </c>
      <c r="I7" s="68" t="n">
        <f aca="false">Assumptions!$B$58</f>
        <v>5.35750011455817</v>
      </c>
      <c r="J7" s="68" t="n">
        <f aca="false">INDEX(Yearly!$D$5:$D$22,MATCH(C7,Yearly!$A$5:$A$22,0))</f>
        <v>0.669687514319771</v>
      </c>
      <c r="K7" s="68" t="n">
        <f aca="false">G7-I7-J7</f>
        <v>-77.1249526288779</v>
      </c>
      <c r="L7" s="69" t="n">
        <f aca="false">(I7+J7)/Assumptions!$B$8</f>
        <v>0.00026576131738365</v>
      </c>
      <c r="M7" s="70" t="n">
        <f aca="false">F7-L7</f>
        <v>-0.0259657613173837</v>
      </c>
      <c r="N7" s="71" t="n">
        <f aca="false">G7*Assumptions!$B$7</f>
        <v>-559183.921725</v>
      </c>
      <c r="O7" s="71" t="n">
        <f aca="false">K7*Assumptions!$B$7</f>
        <v>-606587.752426125</v>
      </c>
      <c r="P7" s="68" t="n">
        <f aca="false">P6+G7</f>
        <v>-60.73488</v>
      </c>
      <c r="Q7" s="68" t="n">
        <f aca="false">MAX(Q6,P7)</f>
        <v>111.34942</v>
      </c>
      <c r="R7" s="68" t="n">
        <f aca="false">Q7-P7</f>
        <v>172.0843</v>
      </c>
      <c r="S7" s="68" t="n">
        <f aca="false">S6+K7</f>
        <v>-96.8980057732676</v>
      </c>
      <c r="T7" s="68" t="n">
        <f aca="false">MAX(T6,S7)</f>
        <v>105.322232371122</v>
      </c>
      <c r="U7" s="68" t="n">
        <f aca="false">T7-S7</f>
        <v>202.22023814439</v>
      </c>
      <c r="V7" s="70" t="n">
        <f aca="false">V6+F7</f>
        <v>-0.0236</v>
      </c>
      <c r="W7" s="70" t="n">
        <f aca="false">MAX(W6,V7)</f>
        <v>0.0386</v>
      </c>
      <c r="X7" s="70" t="n">
        <f aca="false">W7-V7</f>
        <v>0.0622</v>
      </c>
      <c r="Y7" s="70" t="n">
        <f aca="false">Y6+M7</f>
        <v>-0.0251945679043019</v>
      </c>
      <c r="Z7" s="70" t="n">
        <f aca="false">MAX(Z6,Y7)</f>
        <v>0.0383342386826164</v>
      </c>
      <c r="AA7" s="70" t="n">
        <f aca="false">Z7-Y7</f>
        <v>0.0635288065869183</v>
      </c>
      <c r="AB7" s="72" t="n">
        <f aca="false">AB6*(1+F7)</f>
        <v>0.975432327894267</v>
      </c>
      <c r="AC7" s="73" t="n">
        <f aca="false">MAX(AC6,AB7)</f>
        <v>1.0386</v>
      </c>
      <c r="AD7" s="70" t="n">
        <f aca="false">1-AB7/AC7</f>
        <v>0.0608200193584956</v>
      </c>
      <c r="AE7" s="73" t="n">
        <f aca="false">AE6*(1+M7)</f>
        <v>0.973871200809245</v>
      </c>
      <c r="AF7" s="73" t="n">
        <f aca="false">MAX(AF6,AE7)</f>
        <v>1.03833423868262</v>
      </c>
      <c r="AG7" s="70" t="n">
        <f aca="false">1-AE7/AF7</f>
        <v>0.0620831284107114</v>
      </c>
      <c r="AH7" s="74" t="n">
        <f aca="false">IF(R7&gt;0,AH6+1,0)</f>
        <v>5</v>
      </c>
      <c r="AI7" s="74" t="n">
        <f aca="false">IF(U7&gt;0,AI6+1,0)</f>
        <v>5</v>
      </c>
      <c r="AJ7" s="74" t="n">
        <f aca="false">IF(G7&gt;0,AJ6+1,0)</f>
        <v>0</v>
      </c>
      <c r="AK7" s="74" t="n">
        <f aca="false">IF(G7&lt;=0,AK6+1,0)</f>
        <v>5</v>
      </c>
      <c r="AL7" s="74" t="n">
        <f aca="false">IF(K7&gt;0,AL6+1,0)</f>
        <v>0</v>
      </c>
      <c r="AM7" s="74" t="n">
        <f aca="false">IF(K7&lt;=0,AM6+1,0)</f>
        <v>5</v>
      </c>
    </row>
    <row r="8" customFormat="false" ht="15" hidden="false" customHeight="false" outlineLevel="0" collapsed="false">
      <c r="A8" s="61" t="n">
        <v>12</v>
      </c>
      <c r="B8" s="62" t="n">
        <v>39874.4270833333</v>
      </c>
      <c r="C8" s="63" t="n">
        <f aca="false">YEAR(B8)</f>
        <v>2009</v>
      </c>
      <c r="D8" s="32" t="s">
        <v>276</v>
      </c>
      <c r="E8" s="64" t="n">
        <v>2695.45</v>
      </c>
      <c r="F8" s="65" t="n">
        <v>0.0287</v>
      </c>
      <c r="G8" s="66" t="n">
        <v>77.359415</v>
      </c>
      <c r="H8" s="67" t="n">
        <f aca="false">E8+IF(D8="Long",1,-1)*G8</f>
        <v>2618.090585</v>
      </c>
      <c r="I8" s="68" t="n">
        <f aca="false">Assumptions!$B$58</f>
        <v>5.35750011455817</v>
      </c>
      <c r="J8" s="68" t="n">
        <f aca="false">INDEX(Yearly!$D$5:$D$22,MATCH(C8,Yearly!$A$5:$A$22,0))</f>
        <v>0.669687514319771</v>
      </c>
      <c r="K8" s="68" t="n">
        <f aca="false">G8-I8-J8</f>
        <v>71.3322273711221</v>
      </c>
      <c r="L8" s="69" t="n">
        <f aca="false">(I8+J8)/Assumptions!$B$8</f>
        <v>0.00026576131738365</v>
      </c>
      <c r="M8" s="70" t="n">
        <f aca="false">F8-L8</f>
        <v>0.0284342386826164</v>
      </c>
      <c r="N8" s="71" t="n">
        <f aca="false">G8*Assumptions!$B$7</f>
        <v>608431.798975</v>
      </c>
      <c r="O8" s="71" t="n">
        <f aca="false">K8*Assumptions!$B$7</f>
        <v>561027.968273875</v>
      </c>
      <c r="P8" s="68" t="n">
        <f aca="false">P7+G8</f>
        <v>16.624535</v>
      </c>
      <c r="Q8" s="68" t="n">
        <f aca="false">MAX(Q7,P8)</f>
        <v>111.34942</v>
      </c>
      <c r="R8" s="68" t="n">
        <f aca="false">Q8-P8</f>
        <v>94.724885</v>
      </c>
      <c r="S8" s="68" t="n">
        <f aca="false">S7+K8</f>
        <v>-25.5657784021456</v>
      </c>
      <c r="T8" s="68" t="n">
        <f aca="false">MAX(T7,S8)</f>
        <v>105.322232371122</v>
      </c>
      <c r="U8" s="68" t="n">
        <f aca="false">T8-S8</f>
        <v>130.888010773268</v>
      </c>
      <c r="V8" s="70" t="n">
        <f aca="false">V7+F8</f>
        <v>0.0051</v>
      </c>
      <c r="W8" s="70" t="n">
        <f aca="false">MAX(W7,V8)</f>
        <v>0.0386</v>
      </c>
      <c r="X8" s="70" t="n">
        <f aca="false">W8-V8</f>
        <v>0.0335</v>
      </c>
      <c r="Y8" s="70" t="n">
        <f aca="false">Y7+M8</f>
        <v>0.00323967077831445</v>
      </c>
      <c r="Z8" s="70" t="n">
        <f aca="false">MAX(Z7,Y8)</f>
        <v>0.0383342386826164</v>
      </c>
      <c r="AA8" s="70" t="n">
        <f aca="false">Z8-Y8</f>
        <v>0.0350945679043019</v>
      </c>
      <c r="AB8" s="72" t="n">
        <f aca="false">AB7*(1+F8)</f>
        <v>1.00342723570483</v>
      </c>
      <c r="AC8" s="73" t="n">
        <f aca="false">MAX(AC7,AB8)</f>
        <v>1.0386</v>
      </c>
      <c r="AD8" s="70" t="n">
        <f aca="false">1-AB8/AC8</f>
        <v>0.0338655539140844</v>
      </c>
      <c r="AE8" s="73" t="n">
        <f aca="false">AE7*(1+M8)</f>
        <v>1.00156248697918</v>
      </c>
      <c r="AF8" s="73" t="n">
        <f aca="false">MAX(AF7,AE8)</f>
        <v>1.03833423868262</v>
      </c>
      <c r="AG8" s="70" t="n">
        <f aca="false">1-AE8/AF8</f>
        <v>0.0354141762194886</v>
      </c>
      <c r="AH8" s="74" t="n">
        <f aca="false">IF(R8&gt;0,AH7+1,0)</f>
        <v>6</v>
      </c>
      <c r="AI8" s="74" t="n">
        <f aca="false">IF(U8&gt;0,AI7+1,0)</f>
        <v>6</v>
      </c>
      <c r="AJ8" s="74" t="n">
        <f aca="false">IF(G8&gt;0,AJ7+1,0)</f>
        <v>1</v>
      </c>
      <c r="AK8" s="74" t="n">
        <f aca="false">IF(G8&lt;=0,AK7+1,0)</f>
        <v>0</v>
      </c>
      <c r="AL8" s="74" t="n">
        <f aca="false">IF(K8&gt;0,AL7+1,0)</f>
        <v>1</v>
      </c>
      <c r="AM8" s="74" t="n">
        <f aca="false">IF(K8&lt;=0,AM7+1,0)</f>
        <v>0</v>
      </c>
    </row>
    <row r="9" customFormat="false" ht="15" hidden="false" customHeight="false" outlineLevel="0" collapsed="false">
      <c r="A9" s="61" t="n">
        <v>13</v>
      </c>
      <c r="B9" s="62" t="n">
        <v>39884.5520833333</v>
      </c>
      <c r="C9" s="63" t="n">
        <f aca="false">YEAR(B9)</f>
        <v>2009</v>
      </c>
      <c r="D9" s="32" t="s">
        <v>277</v>
      </c>
      <c r="E9" s="64" t="n">
        <v>2618.05</v>
      </c>
      <c r="F9" s="65" t="n">
        <v>0.0118</v>
      </c>
      <c r="G9" s="66" t="n">
        <v>30.89299</v>
      </c>
      <c r="H9" s="67" t="n">
        <f aca="false">E9+IF(D9="Long",1,-1)*G9</f>
        <v>2648.94299</v>
      </c>
      <c r="I9" s="68" t="n">
        <f aca="false">Assumptions!$B$58</f>
        <v>5.35750011455817</v>
      </c>
      <c r="J9" s="68" t="n">
        <f aca="false">INDEX(Yearly!$D$5:$D$22,MATCH(C9,Yearly!$A$5:$A$22,0))</f>
        <v>0.669687514319771</v>
      </c>
      <c r="K9" s="68" t="n">
        <f aca="false">G9-I9-J9</f>
        <v>24.8658023711221</v>
      </c>
      <c r="L9" s="69" t="n">
        <f aca="false">(I9+J9)/Assumptions!$B$8</f>
        <v>0.00026576131738365</v>
      </c>
      <c r="M9" s="70" t="n">
        <f aca="false">F9-L9</f>
        <v>0.0115342386826164</v>
      </c>
      <c r="N9" s="71" t="n">
        <f aca="false">G9*Assumptions!$B$7</f>
        <v>242973.36635</v>
      </c>
      <c r="O9" s="71" t="n">
        <f aca="false">K9*Assumptions!$B$7</f>
        <v>195569.535648875</v>
      </c>
      <c r="P9" s="68" t="n">
        <f aca="false">P8+G9</f>
        <v>47.517525</v>
      </c>
      <c r="Q9" s="68" t="n">
        <f aca="false">MAX(Q8,P9)</f>
        <v>111.34942</v>
      </c>
      <c r="R9" s="68" t="n">
        <f aca="false">Q9-P9</f>
        <v>63.831895</v>
      </c>
      <c r="S9" s="68" t="n">
        <f aca="false">S8+K9</f>
        <v>-0.699976031023521</v>
      </c>
      <c r="T9" s="68" t="n">
        <f aca="false">MAX(T8,S9)</f>
        <v>105.322232371122</v>
      </c>
      <c r="U9" s="68" t="n">
        <f aca="false">T9-S9</f>
        <v>106.022208402146</v>
      </c>
      <c r="V9" s="70" t="n">
        <f aca="false">V8+F9</f>
        <v>0.0169</v>
      </c>
      <c r="W9" s="70" t="n">
        <f aca="false">MAX(W8,V9)</f>
        <v>0.0386</v>
      </c>
      <c r="X9" s="70" t="n">
        <f aca="false">W9-V9</f>
        <v>0.0217</v>
      </c>
      <c r="Y9" s="70" t="n">
        <f aca="false">Y8+M9</f>
        <v>0.0147739094609308</v>
      </c>
      <c r="Z9" s="70" t="n">
        <f aca="false">MAX(Z8,Y9)</f>
        <v>0.0383342386826164</v>
      </c>
      <c r="AA9" s="70" t="n">
        <f aca="false">Z9-Y9</f>
        <v>0.0235603292216856</v>
      </c>
      <c r="AB9" s="72" t="n">
        <f aca="false">AB8*(1+F9)</f>
        <v>1.01526767708615</v>
      </c>
      <c r="AC9" s="73" t="n">
        <f aca="false">MAX(AC8,AB9)</f>
        <v>1.0386</v>
      </c>
      <c r="AD9" s="70" t="n">
        <f aca="false">1-AB9/AC9</f>
        <v>0.0224651674502705</v>
      </c>
      <c r="AE9" s="73" t="n">
        <f aca="false">AE8*(1+M9)</f>
        <v>1.01311474775955</v>
      </c>
      <c r="AF9" s="73" t="n">
        <f aca="false">MAX(AF8,AE9)</f>
        <v>1.03833423868262</v>
      </c>
      <c r="AG9" s="70" t="n">
        <f aca="false">1-AE9/AF9</f>
        <v>0.0242884130981361</v>
      </c>
      <c r="AH9" s="74" t="n">
        <f aca="false">IF(R9&gt;0,AH8+1,0)</f>
        <v>7</v>
      </c>
      <c r="AI9" s="74" t="n">
        <f aca="false">IF(U9&gt;0,AI8+1,0)</f>
        <v>7</v>
      </c>
      <c r="AJ9" s="74" t="n">
        <f aca="false">IF(G9&gt;0,AJ8+1,0)</f>
        <v>2</v>
      </c>
      <c r="AK9" s="74" t="n">
        <f aca="false">IF(G9&lt;=0,AK8+1,0)</f>
        <v>0</v>
      </c>
      <c r="AL9" s="74" t="n">
        <f aca="false">IF(K9&gt;0,AL8+1,0)</f>
        <v>2</v>
      </c>
      <c r="AM9" s="74" t="n">
        <f aca="false">IF(K9&lt;=0,AM8+1,0)</f>
        <v>0</v>
      </c>
    </row>
    <row r="10" customFormat="false" ht="15" hidden="false" customHeight="false" outlineLevel="0" collapsed="false">
      <c r="A10" s="61" t="n">
        <v>14</v>
      </c>
      <c r="B10" s="62" t="n">
        <v>39885.4131944445</v>
      </c>
      <c r="C10" s="63" t="n">
        <f aca="false">YEAR(B10)</f>
        <v>2009</v>
      </c>
      <c r="D10" s="32" t="s">
        <v>276</v>
      </c>
      <c r="E10" s="64" t="n">
        <v>2648.95</v>
      </c>
      <c r="F10" s="65" t="n">
        <v>-0.0116</v>
      </c>
      <c r="G10" s="66" t="n">
        <v>-30.72782</v>
      </c>
      <c r="H10" s="67" t="n">
        <f aca="false">E10+IF(D10="Long",1,-1)*G10</f>
        <v>2679.67782</v>
      </c>
      <c r="I10" s="68" t="n">
        <f aca="false">Assumptions!$B$58</f>
        <v>5.35750011455817</v>
      </c>
      <c r="J10" s="68" t="n">
        <f aca="false">INDEX(Yearly!$D$5:$D$22,MATCH(C10,Yearly!$A$5:$A$22,0))</f>
        <v>0.669687514319771</v>
      </c>
      <c r="K10" s="68" t="n">
        <f aca="false">G10-I10-J10</f>
        <v>-36.7550076288779</v>
      </c>
      <c r="L10" s="69" t="n">
        <f aca="false">(I10+J10)/Assumptions!$B$8</f>
        <v>0.00026576131738365</v>
      </c>
      <c r="M10" s="70" t="n">
        <f aca="false">F10-L10</f>
        <v>-0.0118657613173837</v>
      </c>
      <c r="N10" s="71" t="n">
        <f aca="false">G10*Assumptions!$B$7</f>
        <v>-241674.3043</v>
      </c>
      <c r="O10" s="71" t="n">
        <f aca="false">K10*Assumptions!$B$7</f>
        <v>-289078.135001125</v>
      </c>
      <c r="P10" s="68" t="n">
        <f aca="false">P9+G10</f>
        <v>16.789705</v>
      </c>
      <c r="Q10" s="68" t="n">
        <f aca="false">MAX(Q9,P10)</f>
        <v>111.34942</v>
      </c>
      <c r="R10" s="68" t="n">
        <f aca="false">Q10-P10</f>
        <v>94.559715</v>
      </c>
      <c r="S10" s="68" t="n">
        <f aca="false">S9+K10</f>
        <v>-37.4549836599015</v>
      </c>
      <c r="T10" s="68" t="n">
        <f aca="false">MAX(T9,S10)</f>
        <v>105.322232371122</v>
      </c>
      <c r="U10" s="68" t="n">
        <f aca="false">T10-S10</f>
        <v>142.777216031024</v>
      </c>
      <c r="V10" s="70" t="n">
        <f aca="false">V9+F10</f>
        <v>0.00530000000000001</v>
      </c>
      <c r="W10" s="70" t="n">
        <f aca="false">MAX(W9,V10)</f>
        <v>0.0386</v>
      </c>
      <c r="X10" s="70" t="n">
        <f aca="false">W10-V10</f>
        <v>0.0333</v>
      </c>
      <c r="Y10" s="70" t="n">
        <f aca="false">Y9+M10</f>
        <v>0.00290814814354715</v>
      </c>
      <c r="Z10" s="70" t="n">
        <f aca="false">MAX(Z9,Y10)</f>
        <v>0.0383342386826164</v>
      </c>
      <c r="AA10" s="70" t="n">
        <f aca="false">Z10-Y10</f>
        <v>0.0354260905390692</v>
      </c>
      <c r="AB10" s="72" t="n">
        <f aca="false">AB9*(1+F10)</f>
        <v>1.00349057203195</v>
      </c>
      <c r="AC10" s="73" t="n">
        <f aca="false">MAX(AC9,AB10)</f>
        <v>1.0386</v>
      </c>
      <c r="AD10" s="70" t="n">
        <f aca="false">1-AB10/AC10</f>
        <v>0.0338045715078474</v>
      </c>
      <c r="AE10" s="73" t="n">
        <f aca="false">AE9*(1+M10)</f>
        <v>1.00109336997552</v>
      </c>
      <c r="AF10" s="73" t="n">
        <f aca="false">MAX(AF9,AE10)</f>
        <v>1.03833423868262</v>
      </c>
      <c r="AG10" s="70" t="n">
        <f aca="false">1-AE10/AF10</f>
        <v>0.0358659739029192</v>
      </c>
      <c r="AH10" s="74" t="n">
        <f aca="false">IF(R10&gt;0,AH9+1,0)</f>
        <v>8</v>
      </c>
      <c r="AI10" s="74" t="n">
        <f aca="false">IF(U10&gt;0,AI9+1,0)</f>
        <v>8</v>
      </c>
      <c r="AJ10" s="74" t="n">
        <f aca="false">IF(G10&gt;0,AJ9+1,0)</f>
        <v>0</v>
      </c>
      <c r="AK10" s="74" t="n">
        <f aca="false">IF(G10&lt;=0,AK9+1,0)</f>
        <v>1</v>
      </c>
      <c r="AL10" s="74" t="n">
        <f aca="false">IF(K10&gt;0,AL9+1,0)</f>
        <v>0</v>
      </c>
      <c r="AM10" s="74" t="n">
        <f aca="false">IF(K10&lt;=0,AM9+1,0)</f>
        <v>1</v>
      </c>
    </row>
    <row r="11" customFormat="false" ht="15" hidden="false" customHeight="false" outlineLevel="0" collapsed="false">
      <c r="A11" s="61" t="n">
        <v>15</v>
      </c>
      <c r="B11" s="62" t="n">
        <v>39885.4270833333</v>
      </c>
      <c r="C11" s="63" t="n">
        <f aca="false">YEAR(B11)</f>
        <v>2009</v>
      </c>
      <c r="D11" s="32" t="s">
        <v>277</v>
      </c>
      <c r="E11" s="64" t="n">
        <v>2679.75</v>
      </c>
      <c r="F11" s="65" t="n">
        <v>0.1164</v>
      </c>
      <c r="G11" s="66" t="n">
        <v>311.9229</v>
      </c>
      <c r="H11" s="67" t="n">
        <f aca="false">E11+IF(D11="Long",1,-1)*G11</f>
        <v>2991.6729</v>
      </c>
      <c r="I11" s="68" t="n">
        <f aca="false">Assumptions!$B$58</f>
        <v>5.35750011455817</v>
      </c>
      <c r="J11" s="68" t="n">
        <f aca="false">INDEX(Yearly!$D$5:$D$22,MATCH(C11,Yearly!$A$5:$A$22,0))</f>
        <v>0.669687514319771</v>
      </c>
      <c r="K11" s="68" t="n">
        <f aca="false">G11-I11-J11</f>
        <v>305.895712371122</v>
      </c>
      <c r="L11" s="69" t="n">
        <f aca="false">(I11+J11)/Assumptions!$B$8</f>
        <v>0.00026576131738365</v>
      </c>
      <c r="M11" s="70" t="n">
        <f aca="false">F11-L11</f>
        <v>0.116134238682616</v>
      </c>
      <c r="N11" s="71" t="n">
        <f aca="false">G11*Assumptions!$B$7</f>
        <v>2453273.6085</v>
      </c>
      <c r="O11" s="71" t="n">
        <f aca="false">K11*Assumptions!$B$7</f>
        <v>2405869.77779888</v>
      </c>
      <c r="P11" s="68" t="n">
        <f aca="false">P10+G11</f>
        <v>328.712605</v>
      </c>
      <c r="Q11" s="68" t="n">
        <f aca="false">MAX(Q10,P11)</f>
        <v>328.712605</v>
      </c>
      <c r="R11" s="68" t="n">
        <f aca="false">Q11-P11</f>
        <v>0</v>
      </c>
      <c r="S11" s="68" t="n">
        <f aca="false">S10+K11</f>
        <v>268.440728711221</v>
      </c>
      <c r="T11" s="68" t="n">
        <f aca="false">MAX(T10,S11)</f>
        <v>268.440728711221</v>
      </c>
      <c r="U11" s="68" t="n">
        <f aca="false">T11-S11</f>
        <v>0</v>
      </c>
      <c r="V11" s="70" t="n">
        <f aca="false">V10+F11</f>
        <v>0.1217</v>
      </c>
      <c r="W11" s="70" t="n">
        <f aca="false">MAX(W10,V11)</f>
        <v>0.1217</v>
      </c>
      <c r="X11" s="70" t="n">
        <f aca="false">W11-V11</f>
        <v>0</v>
      </c>
      <c r="Y11" s="70" t="n">
        <f aca="false">Y10+M11</f>
        <v>0.119042386826164</v>
      </c>
      <c r="Z11" s="70" t="n">
        <f aca="false">MAX(Z10,Y11)</f>
        <v>0.119042386826164</v>
      </c>
      <c r="AA11" s="70" t="n">
        <f aca="false">Z11-Y11</f>
        <v>0</v>
      </c>
      <c r="AB11" s="72" t="n">
        <f aca="false">AB10*(1+F11)</f>
        <v>1.12029687461647</v>
      </c>
      <c r="AC11" s="73" t="n">
        <f aca="false">MAX(AC10,AB11)</f>
        <v>1.12029687461647</v>
      </c>
      <c r="AD11" s="70" t="n">
        <f aca="false">1-AB11/AC11</f>
        <v>0</v>
      </c>
      <c r="AE11" s="73" t="n">
        <f aca="false">AE10*(1+M11)</f>
        <v>1.11735458634784</v>
      </c>
      <c r="AF11" s="73" t="n">
        <f aca="false">MAX(AF10,AE11)</f>
        <v>1.11735458634784</v>
      </c>
      <c r="AG11" s="70" t="n">
        <f aca="false">1-AE11/AF11</f>
        <v>0</v>
      </c>
      <c r="AH11" s="74" t="n">
        <f aca="false">IF(R11&gt;0,AH10+1,0)</f>
        <v>0</v>
      </c>
      <c r="AI11" s="74" t="n">
        <f aca="false">IF(U11&gt;0,AI10+1,0)</f>
        <v>0</v>
      </c>
      <c r="AJ11" s="74" t="n">
        <f aca="false">IF(G11&gt;0,AJ10+1,0)</f>
        <v>1</v>
      </c>
      <c r="AK11" s="74" t="n">
        <f aca="false">IF(G11&lt;=0,AK10+1,0)</f>
        <v>0</v>
      </c>
      <c r="AL11" s="74" t="n">
        <f aca="false">IF(K11&gt;0,AL10+1,0)</f>
        <v>1</v>
      </c>
      <c r="AM11" s="74" t="n">
        <f aca="false">IF(K11&lt;=0,AM10+1,0)</f>
        <v>0</v>
      </c>
    </row>
    <row r="12" customFormat="false" ht="15" hidden="false" customHeight="false" outlineLevel="0" collapsed="false">
      <c r="A12" s="61" t="n">
        <v>16</v>
      </c>
      <c r="B12" s="62" t="n">
        <v>39902.5520833333</v>
      </c>
      <c r="C12" s="63" t="n">
        <f aca="false">YEAR(B12)</f>
        <v>2009</v>
      </c>
      <c r="D12" s="32" t="s">
        <v>276</v>
      </c>
      <c r="E12" s="64" t="n">
        <v>2991.65</v>
      </c>
      <c r="F12" s="65" t="n">
        <v>-0.0071</v>
      </c>
      <c r="G12" s="66" t="n">
        <v>-21.240715</v>
      </c>
      <c r="H12" s="67" t="n">
        <f aca="false">E12+IF(D12="Long",1,-1)*G12</f>
        <v>3012.890715</v>
      </c>
      <c r="I12" s="68" t="n">
        <f aca="false">Assumptions!$B$58</f>
        <v>5.35750011455817</v>
      </c>
      <c r="J12" s="68" t="n">
        <f aca="false">INDEX(Yearly!$D$5:$D$22,MATCH(C12,Yearly!$A$5:$A$22,0))</f>
        <v>0.669687514319771</v>
      </c>
      <c r="K12" s="68" t="n">
        <f aca="false">G12-I12-J12</f>
        <v>-27.2679026288779</v>
      </c>
      <c r="L12" s="69" t="n">
        <f aca="false">(I12+J12)/Assumptions!$B$8</f>
        <v>0.00026576131738365</v>
      </c>
      <c r="M12" s="70" t="n">
        <f aca="false">F12-L12</f>
        <v>-0.00736576131738365</v>
      </c>
      <c r="N12" s="71" t="n">
        <f aca="false">G12*Assumptions!$B$7</f>
        <v>-167058.223475</v>
      </c>
      <c r="O12" s="71" t="n">
        <f aca="false">K12*Assumptions!$B$7</f>
        <v>-214462.054176125</v>
      </c>
      <c r="P12" s="68" t="n">
        <f aca="false">P11+G12</f>
        <v>307.47189</v>
      </c>
      <c r="Q12" s="68" t="n">
        <f aca="false">MAX(Q11,P12)</f>
        <v>328.712605</v>
      </c>
      <c r="R12" s="68" t="n">
        <f aca="false">Q12-P12</f>
        <v>21.240715</v>
      </c>
      <c r="S12" s="68" t="n">
        <f aca="false">S11+K12</f>
        <v>241.172826082343</v>
      </c>
      <c r="T12" s="68" t="n">
        <f aca="false">MAX(T11,S12)</f>
        <v>268.440728711221</v>
      </c>
      <c r="U12" s="68" t="n">
        <f aca="false">T12-S12</f>
        <v>27.267902628878</v>
      </c>
      <c r="V12" s="70" t="n">
        <f aca="false">V11+F12</f>
        <v>0.1146</v>
      </c>
      <c r="W12" s="70" t="n">
        <f aca="false">MAX(W11,V12)</f>
        <v>0.1217</v>
      </c>
      <c r="X12" s="70" t="n">
        <f aca="false">W12-V12</f>
        <v>0.0071</v>
      </c>
      <c r="Y12" s="70" t="n">
        <f aca="false">Y11+M12</f>
        <v>0.11167662550878</v>
      </c>
      <c r="Z12" s="70" t="n">
        <f aca="false">MAX(Z11,Y12)</f>
        <v>0.119042386826164</v>
      </c>
      <c r="AA12" s="70" t="n">
        <f aca="false">Z12-Y12</f>
        <v>0.00736576131738365</v>
      </c>
      <c r="AB12" s="72" t="n">
        <f aca="false">AB11*(1+F12)</f>
        <v>1.11234276680669</v>
      </c>
      <c r="AC12" s="73" t="n">
        <f aca="false">MAX(AC11,AB12)</f>
        <v>1.12029687461647</v>
      </c>
      <c r="AD12" s="70" t="n">
        <f aca="false">1-AB12/AC12</f>
        <v>0.0071</v>
      </c>
      <c r="AE12" s="73" t="n">
        <f aca="false">AE11*(1+M12)</f>
        <v>1.10912441915792</v>
      </c>
      <c r="AF12" s="73" t="n">
        <f aca="false">MAX(AF11,AE12)</f>
        <v>1.11735458634784</v>
      </c>
      <c r="AG12" s="70" t="n">
        <f aca="false">1-AE12/AF12</f>
        <v>0.00736576131738365</v>
      </c>
      <c r="AH12" s="74" t="n">
        <f aca="false">IF(R12&gt;0,AH11+1,0)</f>
        <v>1</v>
      </c>
      <c r="AI12" s="74" t="n">
        <f aca="false">IF(U12&gt;0,AI11+1,0)</f>
        <v>1</v>
      </c>
      <c r="AJ12" s="74" t="n">
        <f aca="false">IF(G12&gt;0,AJ11+1,0)</f>
        <v>0</v>
      </c>
      <c r="AK12" s="74" t="n">
        <f aca="false">IF(G12&lt;=0,AK11+1,0)</f>
        <v>1</v>
      </c>
      <c r="AL12" s="74" t="n">
        <f aca="false">IF(K12&gt;0,AL11+1,0)</f>
        <v>0</v>
      </c>
      <c r="AM12" s="74" t="n">
        <f aca="false">IF(K12&lt;=0,AM11+1,0)</f>
        <v>1</v>
      </c>
    </row>
    <row r="13" customFormat="false" ht="15" hidden="false" customHeight="false" outlineLevel="0" collapsed="false">
      <c r="A13" s="61" t="n">
        <v>17</v>
      </c>
      <c r="B13" s="62" t="n">
        <v>39903.4270833333</v>
      </c>
      <c r="C13" s="63" t="n">
        <f aca="false">YEAR(B13)</f>
        <v>2009</v>
      </c>
      <c r="D13" s="32" t="s">
        <v>277</v>
      </c>
      <c r="E13" s="64" t="n">
        <v>3012.95</v>
      </c>
      <c r="F13" s="65" t="n">
        <v>-0.0114</v>
      </c>
      <c r="G13" s="66" t="n">
        <v>-34.34763</v>
      </c>
      <c r="H13" s="67" t="n">
        <f aca="false">E13+IF(D13="Long",1,-1)*G13</f>
        <v>2978.60237</v>
      </c>
      <c r="I13" s="68" t="n">
        <f aca="false">Assumptions!$B$58</f>
        <v>5.35750011455817</v>
      </c>
      <c r="J13" s="68" t="n">
        <f aca="false">INDEX(Yearly!$D$5:$D$22,MATCH(C13,Yearly!$A$5:$A$22,0))</f>
        <v>0.669687514319771</v>
      </c>
      <c r="K13" s="68" t="n">
        <f aca="false">G13-I13-J13</f>
        <v>-40.3748176288779</v>
      </c>
      <c r="L13" s="69" t="n">
        <f aca="false">(I13+J13)/Assumptions!$B$8</f>
        <v>0.00026576131738365</v>
      </c>
      <c r="M13" s="70" t="n">
        <f aca="false">F13-L13</f>
        <v>-0.0116657613173837</v>
      </c>
      <c r="N13" s="71" t="n">
        <f aca="false">G13*Assumptions!$B$7</f>
        <v>-270144.10995</v>
      </c>
      <c r="O13" s="71" t="n">
        <f aca="false">K13*Assumptions!$B$7</f>
        <v>-317547.940651125</v>
      </c>
      <c r="P13" s="68" t="n">
        <f aca="false">P12+G13</f>
        <v>273.12426</v>
      </c>
      <c r="Q13" s="68" t="n">
        <f aca="false">MAX(Q12,P13)</f>
        <v>328.712605</v>
      </c>
      <c r="R13" s="68" t="n">
        <f aca="false">Q13-P13</f>
        <v>55.588345</v>
      </c>
      <c r="S13" s="68" t="n">
        <f aca="false">S12+K13</f>
        <v>200.798008453465</v>
      </c>
      <c r="T13" s="68" t="n">
        <f aca="false">MAX(T12,S13)</f>
        <v>268.440728711221</v>
      </c>
      <c r="U13" s="68" t="n">
        <f aca="false">T13-S13</f>
        <v>67.6427202577559</v>
      </c>
      <c r="V13" s="70" t="n">
        <f aca="false">V12+F13</f>
        <v>0.1032</v>
      </c>
      <c r="W13" s="70" t="n">
        <f aca="false">MAX(W12,V13)</f>
        <v>0.1217</v>
      </c>
      <c r="X13" s="70" t="n">
        <f aca="false">W13-V13</f>
        <v>0.0185</v>
      </c>
      <c r="Y13" s="70" t="n">
        <f aca="false">Y12+M13</f>
        <v>0.100010864191396</v>
      </c>
      <c r="Z13" s="70" t="n">
        <f aca="false">MAX(Z12,Y13)</f>
        <v>0.119042386826164</v>
      </c>
      <c r="AA13" s="70" t="n">
        <f aca="false">Z13-Y13</f>
        <v>0.0190315226347673</v>
      </c>
      <c r="AB13" s="72" t="n">
        <f aca="false">AB12*(1+F13)</f>
        <v>1.0996620592651</v>
      </c>
      <c r="AC13" s="73" t="n">
        <f aca="false">MAX(AC12,AB13)</f>
        <v>1.12029687461647</v>
      </c>
      <c r="AD13" s="70" t="n">
        <f aca="false">1-AB13/AC13</f>
        <v>0.0184190599999999</v>
      </c>
      <c r="AE13" s="73" t="n">
        <f aca="false">AE12*(1+M13)</f>
        <v>1.09618563841274</v>
      </c>
      <c r="AF13" s="73" t="n">
        <f aca="false">MAX(AF12,AE13)</f>
        <v>1.11735458634784</v>
      </c>
      <c r="AG13" s="70" t="n">
        <f aca="false">1-AE13/AF13</f>
        <v>0.0189455954213178</v>
      </c>
      <c r="AH13" s="74" t="n">
        <f aca="false">IF(R13&gt;0,AH12+1,0)</f>
        <v>2</v>
      </c>
      <c r="AI13" s="74" t="n">
        <f aca="false">IF(U13&gt;0,AI12+1,0)</f>
        <v>2</v>
      </c>
      <c r="AJ13" s="74" t="n">
        <f aca="false">IF(G13&gt;0,AJ12+1,0)</f>
        <v>0</v>
      </c>
      <c r="AK13" s="74" t="n">
        <f aca="false">IF(G13&lt;=0,AK12+1,0)</f>
        <v>2</v>
      </c>
      <c r="AL13" s="74" t="n">
        <f aca="false">IF(K13&gt;0,AL12+1,0)</f>
        <v>0</v>
      </c>
      <c r="AM13" s="74" t="n">
        <f aca="false">IF(K13&lt;=0,AM12+1,0)</f>
        <v>2</v>
      </c>
    </row>
    <row r="14" customFormat="false" ht="15" hidden="false" customHeight="false" outlineLevel="0" collapsed="false">
      <c r="A14" s="61" t="n">
        <v>18</v>
      </c>
      <c r="B14" s="62" t="n">
        <v>39904.4270833333</v>
      </c>
      <c r="C14" s="63" t="n">
        <f aca="false">YEAR(B14)</f>
        <v>2009</v>
      </c>
      <c r="D14" s="32" t="s">
        <v>276</v>
      </c>
      <c r="E14" s="64" t="n">
        <v>2978.75</v>
      </c>
      <c r="F14" s="65" t="n">
        <v>-0.0143</v>
      </c>
      <c r="G14" s="66" t="n">
        <v>-42.596125</v>
      </c>
      <c r="H14" s="67" t="n">
        <f aca="false">E14+IF(D14="Long",1,-1)*G14</f>
        <v>3021.346125</v>
      </c>
      <c r="I14" s="68" t="n">
        <f aca="false">Assumptions!$B$58</f>
        <v>5.35750011455817</v>
      </c>
      <c r="J14" s="68" t="n">
        <f aca="false">INDEX(Yearly!$D$5:$D$22,MATCH(C14,Yearly!$A$5:$A$22,0))</f>
        <v>0.669687514319771</v>
      </c>
      <c r="K14" s="68" t="n">
        <f aca="false">G14-I14-J14</f>
        <v>-48.6233126288779</v>
      </c>
      <c r="L14" s="69" t="n">
        <f aca="false">(I14+J14)/Assumptions!$B$8</f>
        <v>0.00026576131738365</v>
      </c>
      <c r="M14" s="70" t="n">
        <f aca="false">F14-L14</f>
        <v>-0.0145657613173837</v>
      </c>
      <c r="N14" s="71" t="n">
        <f aca="false">G14*Assumptions!$B$7</f>
        <v>-335018.523125</v>
      </c>
      <c r="O14" s="71" t="n">
        <f aca="false">K14*Assumptions!$B$7</f>
        <v>-382422.353826125</v>
      </c>
      <c r="P14" s="68" t="n">
        <f aca="false">P13+G14</f>
        <v>230.528135</v>
      </c>
      <c r="Q14" s="68" t="n">
        <f aca="false">MAX(Q13,P14)</f>
        <v>328.712605</v>
      </c>
      <c r="R14" s="68" t="n">
        <f aca="false">Q14-P14</f>
        <v>98.18447</v>
      </c>
      <c r="S14" s="68" t="n">
        <f aca="false">S13+K14</f>
        <v>152.174695824587</v>
      </c>
      <c r="T14" s="68" t="n">
        <f aca="false">MAX(T13,S14)</f>
        <v>268.440728711221</v>
      </c>
      <c r="U14" s="68" t="n">
        <f aca="false">T14-S14</f>
        <v>116.266032886634</v>
      </c>
      <c r="V14" s="70" t="n">
        <f aca="false">V13+F14</f>
        <v>0.0889</v>
      </c>
      <c r="W14" s="70" t="n">
        <f aca="false">MAX(W13,V14)</f>
        <v>0.1217</v>
      </c>
      <c r="X14" s="70" t="n">
        <f aca="false">W14-V14</f>
        <v>0.0328</v>
      </c>
      <c r="Y14" s="70" t="n">
        <f aca="false">Y13+M14</f>
        <v>0.0854451028740126</v>
      </c>
      <c r="Z14" s="70" t="n">
        <f aca="false">MAX(Z13,Y14)</f>
        <v>0.119042386826164</v>
      </c>
      <c r="AA14" s="70" t="n">
        <f aca="false">Z14-Y14</f>
        <v>0.033597283952151</v>
      </c>
      <c r="AB14" s="72" t="n">
        <f aca="false">AB13*(1+F14)</f>
        <v>1.0839368918176</v>
      </c>
      <c r="AC14" s="73" t="n">
        <f aca="false">MAX(AC13,AB14)</f>
        <v>1.12029687461647</v>
      </c>
      <c r="AD14" s="70" t="n">
        <f aca="false">1-AB14/AC14</f>
        <v>0.0324556674419998</v>
      </c>
      <c r="AE14" s="73" t="n">
        <f aca="false">AE13*(1+M14)</f>
        <v>1.08021886004408</v>
      </c>
      <c r="AF14" s="73" t="n">
        <f aca="false">MAX(AF13,AE14)</f>
        <v>1.11735458634784</v>
      </c>
      <c r="AG14" s="70" t="n">
        <f aca="false">1-AE14/AF14</f>
        <v>0.0332353997177787</v>
      </c>
      <c r="AH14" s="74" t="n">
        <f aca="false">IF(R14&gt;0,AH13+1,0)</f>
        <v>3</v>
      </c>
      <c r="AI14" s="74" t="n">
        <f aca="false">IF(U14&gt;0,AI13+1,0)</f>
        <v>3</v>
      </c>
      <c r="AJ14" s="74" t="n">
        <f aca="false">IF(G14&gt;0,AJ13+1,0)</f>
        <v>0</v>
      </c>
      <c r="AK14" s="74" t="n">
        <f aca="false">IF(G14&lt;=0,AK13+1,0)</f>
        <v>3</v>
      </c>
      <c r="AL14" s="74" t="n">
        <f aca="false">IF(K14&gt;0,AL13+1,0)</f>
        <v>0</v>
      </c>
      <c r="AM14" s="74" t="n">
        <f aca="false">IF(K14&lt;=0,AM13+1,0)</f>
        <v>3</v>
      </c>
    </row>
    <row r="15" customFormat="false" ht="15" hidden="false" customHeight="false" outlineLevel="0" collapsed="false">
      <c r="A15" s="61" t="n">
        <v>19</v>
      </c>
      <c r="B15" s="62" t="n">
        <v>39904.5041666667</v>
      </c>
      <c r="C15" s="63" t="n">
        <f aca="false">YEAR(B15)</f>
        <v>2009</v>
      </c>
      <c r="D15" s="32" t="s">
        <v>277</v>
      </c>
      <c r="E15" s="64" t="n">
        <v>3021.4</v>
      </c>
      <c r="F15" s="65" t="n">
        <v>0.1208</v>
      </c>
      <c r="G15" s="66" t="n">
        <v>364.98512</v>
      </c>
      <c r="H15" s="67" t="n">
        <f aca="false">E15+IF(D15="Long",1,-1)*G15</f>
        <v>3386.38512</v>
      </c>
      <c r="I15" s="68" t="n">
        <f aca="false">Assumptions!$B$58</f>
        <v>5.35750011455817</v>
      </c>
      <c r="J15" s="68" t="n">
        <f aca="false">INDEX(Yearly!$D$5:$D$22,MATCH(C15,Yearly!$A$5:$A$22,0))</f>
        <v>0.669687514319771</v>
      </c>
      <c r="K15" s="68" t="n">
        <f aca="false">G15-I15-J15</f>
        <v>358.957932371122</v>
      </c>
      <c r="L15" s="69" t="n">
        <f aca="false">(I15+J15)/Assumptions!$B$8</f>
        <v>0.00026576131738365</v>
      </c>
      <c r="M15" s="70" t="n">
        <f aca="false">F15-L15</f>
        <v>0.120534238682616</v>
      </c>
      <c r="N15" s="71" t="n">
        <f aca="false">G15*Assumptions!$B$7</f>
        <v>2870607.9688</v>
      </c>
      <c r="O15" s="71" t="n">
        <f aca="false">K15*Assumptions!$B$7</f>
        <v>2823204.13809888</v>
      </c>
      <c r="P15" s="68" t="n">
        <f aca="false">P14+G15</f>
        <v>595.513255</v>
      </c>
      <c r="Q15" s="68" t="n">
        <f aca="false">MAX(Q14,P15)</f>
        <v>595.513255</v>
      </c>
      <c r="R15" s="68" t="n">
        <f aca="false">Q15-P15</f>
        <v>0</v>
      </c>
      <c r="S15" s="68" t="n">
        <f aca="false">S14+K15</f>
        <v>511.132628195709</v>
      </c>
      <c r="T15" s="68" t="n">
        <f aca="false">MAX(T14,S15)</f>
        <v>511.132628195709</v>
      </c>
      <c r="U15" s="68" t="n">
        <f aca="false">T15-S15</f>
        <v>0</v>
      </c>
      <c r="V15" s="70" t="n">
        <f aca="false">V14+F15</f>
        <v>0.2097</v>
      </c>
      <c r="W15" s="70" t="n">
        <f aca="false">MAX(W14,V15)</f>
        <v>0.2097</v>
      </c>
      <c r="X15" s="70" t="n">
        <f aca="false">W15-V15</f>
        <v>0</v>
      </c>
      <c r="Y15" s="70" t="n">
        <f aca="false">Y14+M15</f>
        <v>0.205979341556629</v>
      </c>
      <c r="Z15" s="70" t="n">
        <f aca="false">MAX(Z14,Y15)</f>
        <v>0.205979341556629</v>
      </c>
      <c r="AA15" s="70" t="n">
        <f aca="false">Z15-Y15</f>
        <v>0</v>
      </c>
      <c r="AB15" s="72" t="n">
        <f aca="false">AB14*(1+F15)</f>
        <v>1.21487646834917</v>
      </c>
      <c r="AC15" s="73" t="n">
        <f aca="false">MAX(AC14,AB15)</f>
        <v>1.21487646834917</v>
      </c>
      <c r="AD15" s="70" t="n">
        <f aca="false">1-AB15/AC15</f>
        <v>0</v>
      </c>
      <c r="AE15" s="73" t="n">
        <f aca="false">AE14*(1+M15)</f>
        <v>1.21042221795009</v>
      </c>
      <c r="AF15" s="73" t="n">
        <f aca="false">MAX(AF14,AE15)</f>
        <v>1.21042221795009</v>
      </c>
      <c r="AG15" s="70" t="n">
        <f aca="false">1-AE15/AF15</f>
        <v>0</v>
      </c>
      <c r="AH15" s="74" t="n">
        <f aca="false">IF(R15&gt;0,AH14+1,0)</f>
        <v>0</v>
      </c>
      <c r="AI15" s="74" t="n">
        <f aca="false">IF(U15&gt;0,AI14+1,0)</f>
        <v>0</v>
      </c>
      <c r="AJ15" s="74" t="n">
        <f aca="false">IF(G15&gt;0,AJ14+1,0)</f>
        <v>1</v>
      </c>
      <c r="AK15" s="74" t="n">
        <f aca="false">IF(G15&lt;=0,AK14+1,0)</f>
        <v>0</v>
      </c>
      <c r="AL15" s="74" t="n">
        <f aca="false">IF(K15&gt;0,AL14+1,0)</f>
        <v>1</v>
      </c>
      <c r="AM15" s="74" t="n">
        <f aca="false">IF(K15&lt;=0,AM14+1,0)</f>
        <v>0</v>
      </c>
    </row>
    <row r="16" customFormat="false" ht="15" hidden="false" customHeight="false" outlineLevel="0" collapsed="false">
      <c r="A16" s="61" t="n">
        <v>20</v>
      </c>
      <c r="B16" s="62" t="n">
        <v>39920.6354166667</v>
      </c>
      <c r="C16" s="63" t="n">
        <f aca="false">YEAR(B16)</f>
        <v>2009</v>
      </c>
      <c r="D16" s="32" t="s">
        <v>276</v>
      </c>
      <c r="E16" s="64" t="n">
        <v>3386.3</v>
      </c>
      <c r="F16" s="65" t="n">
        <v>-0.0126</v>
      </c>
      <c r="G16" s="66" t="n">
        <v>-42.66738</v>
      </c>
      <c r="H16" s="67" t="n">
        <f aca="false">E16+IF(D16="Long",1,-1)*G16</f>
        <v>3428.96738</v>
      </c>
      <c r="I16" s="68" t="n">
        <f aca="false">Assumptions!$B$58</f>
        <v>5.35750011455817</v>
      </c>
      <c r="J16" s="68" t="n">
        <f aca="false">INDEX(Yearly!$D$5:$D$22,MATCH(C16,Yearly!$A$5:$A$22,0))</f>
        <v>0.669687514319771</v>
      </c>
      <c r="K16" s="68" t="n">
        <f aca="false">G16-I16-J16</f>
        <v>-48.6945676288779</v>
      </c>
      <c r="L16" s="69" t="n">
        <f aca="false">(I16+J16)/Assumptions!$B$8</f>
        <v>0.00026576131738365</v>
      </c>
      <c r="M16" s="70" t="n">
        <f aca="false">F16-L16</f>
        <v>-0.0128657613173837</v>
      </c>
      <c r="N16" s="71" t="n">
        <f aca="false">G16*Assumptions!$B$7</f>
        <v>-335578.9437</v>
      </c>
      <c r="O16" s="71" t="n">
        <f aca="false">K16*Assumptions!$B$7</f>
        <v>-382982.774401125</v>
      </c>
      <c r="P16" s="68" t="n">
        <f aca="false">P15+G16</f>
        <v>552.845875</v>
      </c>
      <c r="Q16" s="68" t="n">
        <f aca="false">MAX(Q15,P16)</f>
        <v>595.513255</v>
      </c>
      <c r="R16" s="68" t="n">
        <f aca="false">Q16-P16</f>
        <v>42.66738</v>
      </c>
      <c r="S16" s="68" t="n">
        <f aca="false">S15+K16</f>
        <v>462.438060566831</v>
      </c>
      <c r="T16" s="68" t="n">
        <f aca="false">MAX(T15,S16)</f>
        <v>511.132628195709</v>
      </c>
      <c r="U16" s="68" t="n">
        <f aca="false">T16-S16</f>
        <v>48.694567628878</v>
      </c>
      <c r="V16" s="70" t="n">
        <f aca="false">V15+F16</f>
        <v>0.1971</v>
      </c>
      <c r="W16" s="70" t="n">
        <f aca="false">MAX(W15,V16)</f>
        <v>0.2097</v>
      </c>
      <c r="X16" s="70" t="n">
        <f aca="false">W16-V16</f>
        <v>0.0126</v>
      </c>
      <c r="Y16" s="70" t="n">
        <f aca="false">Y15+M16</f>
        <v>0.193113580239245</v>
      </c>
      <c r="Z16" s="70" t="n">
        <f aca="false">MAX(Z15,Y16)</f>
        <v>0.205979341556629</v>
      </c>
      <c r="AA16" s="70" t="n">
        <f aca="false">Z16-Y16</f>
        <v>0.0128657613173837</v>
      </c>
      <c r="AB16" s="72" t="n">
        <f aca="false">AB15*(1+F16)</f>
        <v>1.19956902484797</v>
      </c>
      <c r="AC16" s="73" t="n">
        <f aca="false">MAX(AC15,AB16)</f>
        <v>1.21487646834917</v>
      </c>
      <c r="AD16" s="70" t="n">
        <f aca="false">1-AB16/AC16</f>
        <v>0.0125999999999999</v>
      </c>
      <c r="AE16" s="73" t="n">
        <f aca="false">AE15*(1+M16)</f>
        <v>1.19484921460069</v>
      </c>
      <c r="AF16" s="73" t="n">
        <f aca="false">MAX(AF15,AE16)</f>
        <v>1.21042221795009</v>
      </c>
      <c r="AG16" s="70" t="n">
        <f aca="false">1-AE16/AF16</f>
        <v>0.0128657613173837</v>
      </c>
      <c r="AH16" s="74" t="n">
        <f aca="false">IF(R16&gt;0,AH15+1,0)</f>
        <v>1</v>
      </c>
      <c r="AI16" s="74" t="n">
        <f aca="false">IF(U16&gt;0,AI15+1,0)</f>
        <v>1</v>
      </c>
      <c r="AJ16" s="74" t="n">
        <f aca="false">IF(G16&gt;0,AJ15+1,0)</f>
        <v>0</v>
      </c>
      <c r="AK16" s="74" t="n">
        <f aca="false">IF(G16&lt;=0,AK15+1,0)</f>
        <v>1</v>
      </c>
      <c r="AL16" s="74" t="n">
        <f aca="false">IF(K16&gt;0,AL15+1,0)</f>
        <v>0</v>
      </c>
      <c r="AM16" s="74" t="n">
        <f aca="false">IF(K16&lt;=0,AM15+1,0)</f>
        <v>1</v>
      </c>
    </row>
    <row r="17" customFormat="false" ht="15" hidden="false" customHeight="false" outlineLevel="0" collapsed="false">
      <c r="A17" s="61" t="n">
        <v>21</v>
      </c>
      <c r="B17" s="62" t="n">
        <v>39923.4652777778</v>
      </c>
      <c r="C17" s="63" t="n">
        <f aca="false">YEAR(B17)</f>
        <v>2009</v>
      </c>
      <c r="D17" s="32" t="s">
        <v>277</v>
      </c>
      <c r="E17" s="64" t="n">
        <v>3428.9</v>
      </c>
      <c r="F17" s="65" t="n">
        <v>-0.0144</v>
      </c>
      <c r="G17" s="66" t="n">
        <v>-49.37616</v>
      </c>
      <c r="H17" s="67" t="n">
        <f aca="false">E17+IF(D17="Long",1,-1)*G17</f>
        <v>3379.52384</v>
      </c>
      <c r="I17" s="68" t="n">
        <f aca="false">Assumptions!$B$58</f>
        <v>5.35750011455817</v>
      </c>
      <c r="J17" s="68" t="n">
        <f aca="false">INDEX(Yearly!$D$5:$D$22,MATCH(C17,Yearly!$A$5:$A$22,0))</f>
        <v>0.669687514319771</v>
      </c>
      <c r="K17" s="68" t="n">
        <f aca="false">G17-I17-J17</f>
        <v>-55.4033476288779</v>
      </c>
      <c r="L17" s="69" t="n">
        <f aca="false">(I17+J17)/Assumptions!$B$8</f>
        <v>0.00026576131738365</v>
      </c>
      <c r="M17" s="70" t="n">
        <f aca="false">F17-L17</f>
        <v>-0.0146657613173837</v>
      </c>
      <c r="N17" s="71" t="n">
        <f aca="false">G17*Assumptions!$B$7</f>
        <v>-388343.4984</v>
      </c>
      <c r="O17" s="71" t="n">
        <f aca="false">K17*Assumptions!$B$7</f>
        <v>-435747.329101125</v>
      </c>
      <c r="P17" s="68" t="n">
        <f aca="false">P16+G17</f>
        <v>503.469715</v>
      </c>
      <c r="Q17" s="68" t="n">
        <f aca="false">MAX(Q16,P17)</f>
        <v>595.513255</v>
      </c>
      <c r="R17" s="68" t="n">
        <f aca="false">Q17-P17</f>
        <v>92.04354</v>
      </c>
      <c r="S17" s="68" t="n">
        <f aca="false">S16+K17</f>
        <v>407.034712937953</v>
      </c>
      <c r="T17" s="68" t="n">
        <f aca="false">MAX(T16,S17)</f>
        <v>511.132628195709</v>
      </c>
      <c r="U17" s="68" t="n">
        <f aca="false">T17-S17</f>
        <v>104.097915257756</v>
      </c>
      <c r="V17" s="70" t="n">
        <f aca="false">V16+F17</f>
        <v>0.1827</v>
      </c>
      <c r="W17" s="70" t="n">
        <f aca="false">MAX(W16,V17)</f>
        <v>0.2097</v>
      </c>
      <c r="X17" s="70" t="n">
        <f aca="false">W17-V17</f>
        <v>0.027</v>
      </c>
      <c r="Y17" s="70" t="n">
        <f aca="false">Y16+M17</f>
        <v>0.178447818921862</v>
      </c>
      <c r="Z17" s="70" t="n">
        <f aca="false">MAX(Z16,Y17)</f>
        <v>0.205979341556629</v>
      </c>
      <c r="AA17" s="70" t="n">
        <f aca="false">Z17-Y17</f>
        <v>0.0275315226347673</v>
      </c>
      <c r="AB17" s="72" t="n">
        <f aca="false">AB16*(1+F17)</f>
        <v>1.18229523089016</v>
      </c>
      <c r="AC17" s="73" t="n">
        <f aca="false">MAX(AC16,AB17)</f>
        <v>1.21487646834917</v>
      </c>
      <c r="AD17" s="70" t="n">
        <f aca="false">1-AB17/AC17</f>
        <v>0.0268185599999998</v>
      </c>
      <c r="AE17" s="73" t="n">
        <f aca="false">AE16*(1+M17)</f>
        <v>1.17732584120909</v>
      </c>
      <c r="AF17" s="73" t="n">
        <f aca="false">MAX(AF16,AE17)</f>
        <v>1.21042221795009</v>
      </c>
      <c r="AG17" s="70" t="n">
        <f aca="false">1-AE17/AF17</f>
        <v>0.0273428364501201</v>
      </c>
      <c r="AH17" s="74" t="n">
        <f aca="false">IF(R17&gt;0,AH16+1,0)</f>
        <v>2</v>
      </c>
      <c r="AI17" s="74" t="n">
        <f aca="false">IF(U17&gt;0,AI16+1,0)</f>
        <v>2</v>
      </c>
      <c r="AJ17" s="74" t="n">
        <f aca="false">IF(G17&gt;0,AJ16+1,0)</f>
        <v>0</v>
      </c>
      <c r="AK17" s="74" t="n">
        <f aca="false">IF(G17&lt;=0,AK16+1,0)</f>
        <v>2</v>
      </c>
      <c r="AL17" s="74" t="n">
        <f aca="false">IF(K17&gt;0,AL16+1,0)</f>
        <v>0</v>
      </c>
      <c r="AM17" s="74" t="n">
        <f aca="false">IF(K17&lt;=0,AM16+1,0)</f>
        <v>2</v>
      </c>
    </row>
    <row r="18" customFormat="false" ht="15" hidden="false" customHeight="false" outlineLevel="0" collapsed="false">
      <c r="A18" s="61" t="n">
        <v>22</v>
      </c>
      <c r="B18" s="62" t="n">
        <v>39923.59375</v>
      </c>
      <c r="C18" s="63" t="n">
        <f aca="false">YEAR(B18)</f>
        <v>2009</v>
      </c>
      <c r="D18" s="32" t="s">
        <v>276</v>
      </c>
      <c r="E18" s="64" t="n">
        <v>3379.4</v>
      </c>
      <c r="F18" s="65" t="n">
        <v>-0.0026</v>
      </c>
      <c r="G18" s="66" t="n">
        <v>-8.78644</v>
      </c>
      <c r="H18" s="67" t="n">
        <f aca="false">E18+IF(D18="Long",1,-1)*G18</f>
        <v>3388.18644</v>
      </c>
      <c r="I18" s="68" t="n">
        <f aca="false">Assumptions!$B$58</f>
        <v>5.35750011455817</v>
      </c>
      <c r="J18" s="68" t="n">
        <f aca="false">INDEX(Yearly!$D$5:$D$22,MATCH(C18,Yearly!$A$5:$A$22,0))</f>
        <v>0.669687514319771</v>
      </c>
      <c r="K18" s="68" t="n">
        <f aca="false">G18-I18-J18</f>
        <v>-14.8136276288779</v>
      </c>
      <c r="L18" s="69" t="n">
        <f aca="false">(I18+J18)/Assumptions!$B$8</f>
        <v>0.00026576131738365</v>
      </c>
      <c r="M18" s="70" t="n">
        <f aca="false">F18-L18</f>
        <v>-0.00286576131738365</v>
      </c>
      <c r="N18" s="71" t="n">
        <f aca="false">G18*Assumptions!$B$7</f>
        <v>-69105.3506</v>
      </c>
      <c r="O18" s="71" t="n">
        <f aca="false">K18*Assumptions!$B$7</f>
        <v>-116509.181301125</v>
      </c>
      <c r="P18" s="68" t="n">
        <f aca="false">P17+G18</f>
        <v>494.683275</v>
      </c>
      <c r="Q18" s="68" t="n">
        <f aca="false">MAX(Q17,P18)</f>
        <v>595.513255</v>
      </c>
      <c r="R18" s="68" t="n">
        <f aca="false">Q18-P18</f>
        <v>100.82998</v>
      </c>
      <c r="S18" s="68" t="n">
        <f aca="false">S17+K18</f>
        <v>392.221085309075</v>
      </c>
      <c r="T18" s="68" t="n">
        <f aca="false">MAX(T17,S18)</f>
        <v>511.132628195709</v>
      </c>
      <c r="U18" s="68" t="n">
        <f aca="false">T18-S18</f>
        <v>118.911542886634</v>
      </c>
      <c r="V18" s="70" t="n">
        <f aca="false">V17+F18</f>
        <v>0.1801</v>
      </c>
      <c r="W18" s="70" t="n">
        <f aca="false">MAX(W17,V18)</f>
        <v>0.2097</v>
      </c>
      <c r="X18" s="70" t="n">
        <f aca="false">W18-V18</f>
        <v>0.0296</v>
      </c>
      <c r="Y18" s="70" t="n">
        <f aca="false">Y17+M18</f>
        <v>0.175582057604478</v>
      </c>
      <c r="Z18" s="70" t="n">
        <f aca="false">MAX(Z17,Y18)</f>
        <v>0.205979341556629</v>
      </c>
      <c r="AA18" s="70" t="n">
        <f aca="false">Z18-Y18</f>
        <v>0.0303972839521509</v>
      </c>
      <c r="AB18" s="72" t="n">
        <f aca="false">AB17*(1+F18)</f>
        <v>1.17922126328985</v>
      </c>
      <c r="AC18" s="73" t="n">
        <f aca="false">MAX(AC17,AB18)</f>
        <v>1.21487646834917</v>
      </c>
      <c r="AD18" s="70" t="n">
        <f aca="false">1-AB18/AC18</f>
        <v>0.0293488317439998</v>
      </c>
      <c r="AE18" s="73" t="n">
        <f aca="false">AE17*(1+M18)</f>
        <v>1.1739519063554</v>
      </c>
      <c r="AF18" s="73" t="n">
        <f aca="false">MAX(AF17,AE18)</f>
        <v>1.21042221795009</v>
      </c>
      <c r="AG18" s="70" t="n">
        <f aca="false">1-AE18/AF18</f>
        <v>0.0301302397244976</v>
      </c>
      <c r="AH18" s="74" t="n">
        <f aca="false">IF(R18&gt;0,AH17+1,0)</f>
        <v>3</v>
      </c>
      <c r="AI18" s="74" t="n">
        <f aca="false">IF(U18&gt;0,AI17+1,0)</f>
        <v>3</v>
      </c>
      <c r="AJ18" s="74" t="n">
        <f aca="false">IF(G18&gt;0,AJ17+1,0)</f>
        <v>0</v>
      </c>
      <c r="AK18" s="74" t="n">
        <f aca="false">IF(G18&lt;=0,AK17+1,0)</f>
        <v>3</v>
      </c>
      <c r="AL18" s="74" t="n">
        <f aca="false">IF(K18&gt;0,AL17+1,0)</f>
        <v>0</v>
      </c>
      <c r="AM18" s="74" t="n">
        <f aca="false">IF(K18&lt;=0,AM17+1,0)</f>
        <v>3</v>
      </c>
    </row>
    <row r="19" customFormat="false" ht="15" hidden="false" customHeight="false" outlineLevel="0" collapsed="false">
      <c r="A19" s="61" t="n">
        <v>23</v>
      </c>
      <c r="B19" s="62" t="n">
        <v>39924.53125</v>
      </c>
      <c r="C19" s="63" t="n">
        <f aca="false">YEAR(B19)</f>
        <v>2009</v>
      </c>
      <c r="D19" s="32" t="s">
        <v>277</v>
      </c>
      <c r="E19" s="64" t="n">
        <v>3388.15</v>
      </c>
      <c r="F19" s="65" t="n">
        <v>-0.0116</v>
      </c>
      <c r="G19" s="66" t="n">
        <v>-39.30254</v>
      </c>
      <c r="H19" s="67" t="n">
        <f aca="false">E19+IF(D19="Long",1,-1)*G19</f>
        <v>3348.84746</v>
      </c>
      <c r="I19" s="68" t="n">
        <f aca="false">Assumptions!$B$58</f>
        <v>5.35750011455817</v>
      </c>
      <c r="J19" s="68" t="n">
        <f aca="false">INDEX(Yearly!$D$5:$D$22,MATCH(C19,Yearly!$A$5:$A$22,0))</f>
        <v>0.669687514319771</v>
      </c>
      <c r="K19" s="68" t="n">
        <f aca="false">G19-I19-J19</f>
        <v>-45.3297276288779</v>
      </c>
      <c r="L19" s="69" t="n">
        <f aca="false">(I19+J19)/Assumptions!$B$8</f>
        <v>0.00026576131738365</v>
      </c>
      <c r="M19" s="70" t="n">
        <f aca="false">F19-L19</f>
        <v>-0.0118657613173837</v>
      </c>
      <c r="N19" s="71" t="n">
        <f aca="false">G19*Assumptions!$B$7</f>
        <v>-309114.4771</v>
      </c>
      <c r="O19" s="71" t="n">
        <f aca="false">K19*Assumptions!$B$7</f>
        <v>-356518.307801125</v>
      </c>
      <c r="P19" s="68" t="n">
        <f aca="false">P18+G19</f>
        <v>455.380735</v>
      </c>
      <c r="Q19" s="68" t="n">
        <f aca="false">MAX(Q18,P19)</f>
        <v>595.513255</v>
      </c>
      <c r="R19" s="68" t="n">
        <f aca="false">Q19-P19</f>
        <v>140.13252</v>
      </c>
      <c r="S19" s="68" t="n">
        <f aca="false">S18+K19</f>
        <v>346.891357680197</v>
      </c>
      <c r="T19" s="68" t="n">
        <f aca="false">MAX(T18,S19)</f>
        <v>511.132628195709</v>
      </c>
      <c r="U19" s="68" t="n">
        <f aca="false">T19-S19</f>
        <v>164.241270515512</v>
      </c>
      <c r="V19" s="70" t="n">
        <f aca="false">V18+F19</f>
        <v>0.1685</v>
      </c>
      <c r="W19" s="70" t="n">
        <f aca="false">MAX(W18,V19)</f>
        <v>0.2097</v>
      </c>
      <c r="X19" s="70" t="n">
        <f aca="false">W19-V19</f>
        <v>0.0412</v>
      </c>
      <c r="Y19" s="70" t="n">
        <f aca="false">Y18+M19</f>
        <v>0.163716296287094</v>
      </c>
      <c r="Z19" s="70" t="n">
        <f aca="false">MAX(Z18,Y19)</f>
        <v>0.205979341556629</v>
      </c>
      <c r="AA19" s="70" t="n">
        <f aca="false">Z19-Y19</f>
        <v>0.0422630452695346</v>
      </c>
      <c r="AB19" s="72" t="n">
        <f aca="false">AB18*(1+F19)</f>
        <v>1.16554229663568</v>
      </c>
      <c r="AC19" s="73" t="n">
        <f aca="false">MAX(AC18,AB19)</f>
        <v>1.21487646834917</v>
      </c>
      <c r="AD19" s="70" t="n">
        <f aca="false">1-AB19/AC19</f>
        <v>0.0406083852957696</v>
      </c>
      <c r="AE19" s="73" t="n">
        <f aca="false">AE18*(1+M19)</f>
        <v>1.1600220732365</v>
      </c>
      <c r="AF19" s="73" t="n">
        <f aca="false">MAX(AF18,AE19)</f>
        <v>1.21042221795009</v>
      </c>
      <c r="AG19" s="70" t="n">
        <f aca="false">1-AE19/AF19</f>
        <v>0.0416384828088747</v>
      </c>
      <c r="AH19" s="74" t="n">
        <f aca="false">IF(R19&gt;0,AH18+1,0)</f>
        <v>4</v>
      </c>
      <c r="AI19" s="74" t="n">
        <f aca="false">IF(U19&gt;0,AI18+1,0)</f>
        <v>4</v>
      </c>
      <c r="AJ19" s="74" t="n">
        <f aca="false">IF(G19&gt;0,AJ18+1,0)</f>
        <v>0</v>
      </c>
      <c r="AK19" s="74" t="n">
        <f aca="false">IF(G19&lt;=0,AK18+1,0)</f>
        <v>4</v>
      </c>
      <c r="AL19" s="74" t="n">
        <f aca="false">IF(K19&gt;0,AL18+1,0)</f>
        <v>0</v>
      </c>
      <c r="AM19" s="74" t="n">
        <f aca="false">IF(K19&lt;=0,AM18+1,0)</f>
        <v>4</v>
      </c>
    </row>
    <row r="20" customFormat="false" ht="15" hidden="false" customHeight="false" outlineLevel="0" collapsed="false">
      <c r="A20" s="61" t="n">
        <v>24</v>
      </c>
      <c r="B20" s="62" t="n">
        <v>39924.6194444444</v>
      </c>
      <c r="C20" s="63" t="n">
        <f aca="false">YEAR(B20)</f>
        <v>2009</v>
      </c>
      <c r="D20" s="32" t="s">
        <v>276</v>
      </c>
      <c r="E20" s="64" t="n">
        <v>3348.95</v>
      </c>
      <c r="F20" s="65" t="n">
        <v>-0.0132</v>
      </c>
      <c r="G20" s="66" t="n">
        <v>-44.20614</v>
      </c>
      <c r="H20" s="67" t="n">
        <f aca="false">E20+IF(D20="Long",1,-1)*G20</f>
        <v>3393.15614</v>
      </c>
      <c r="I20" s="68" t="n">
        <f aca="false">Assumptions!$B$58</f>
        <v>5.35750011455817</v>
      </c>
      <c r="J20" s="68" t="n">
        <f aca="false">INDEX(Yearly!$D$5:$D$22,MATCH(C20,Yearly!$A$5:$A$22,0))</f>
        <v>0.669687514319771</v>
      </c>
      <c r="K20" s="68" t="n">
        <f aca="false">G20-I20-J20</f>
        <v>-50.2333276288779</v>
      </c>
      <c r="L20" s="69" t="n">
        <f aca="false">(I20+J20)/Assumptions!$B$8</f>
        <v>0.00026576131738365</v>
      </c>
      <c r="M20" s="70" t="n">
        <f aca="false">F20-L20</f>
        <v>-0.0134657613173837</v>
      </c>
      <c r="N20" s="71" t="n">
        <f aca="false">G20*Assumptions!$B$7</f>
        <v>-347681.2911</v>
      </c>
      <c r="O20" s="71" t="n">
        <f aca="false">K20*Assumptions!$B$7</f>
        <v>-395085.121801125</v>
      </c>
      <c r="P20" s="68" t="n">
        <f aca="false">P19+G20</f>
        <v>411.174595</v>
      </c>
      <c r="Q20" s="68" t="n">
        <f aca="false">MAX(Q19,P20)</f>
        <v>595.513255</v>
      </c>
      <c r="R20" s="68" t="n">
        <f aca="false">Q20-P20</f>
        <v>184.33866</v>
      </c>
      <c r="S20" s="68" t="n">
        <f aca="false">S19+K20</f>
        <v>296.658030051319</v>
      </c>
      <c r="T20" s="68" t="n">
        <f aca="false">MAX(T19,S20)</f>
        <v>511.132628195709</v>
      </c>
      <c r="U20" s="68" t="n">
        <f aca="false">T20-S20</f>
        <v>214.47459814439</v>
      </c>
      <c r="V20" s="70" t="n">
        <f aca="false">V19+F20</f>
        <v>0.1553</v>
      </c>
      <c r="W20" s="70" t="n">
        <f aca="false">MAX(W19,V20)</f>
        <v>0.2097</v>
      </c>
      <c r="X20" s="70" t="n">
        <f aca="false">W20-V20</f>
        <v>0.0544</v>
      </c>
      <c r="Y20" s="70" t="n">
        <f aca="false">Y19+M20</f>
        <v>0.150250534969711</v>
      </c>
      <c r="Z20" s="70" t="n">
        <f aca="false">MAX(Z19,Y20)</f>
        <v>0.205979341556629</v>
      </c>
      <c r="AA20" s="70" t="n">
        <f aca="false">Z20-Y20</f>
        <v>0.0557288065869182</v>
      </c>
      <c r="AB20" s="72" t="n">
        <f aca="false">AB19*(1+F20)</f>
        <v>1.15015713832009</v>
      </c>
      <c r="AC20" s="73" t="n">
        <f aca="false">MAX(AC19,AB20)</f>
        <v>1.21487646834917</v>
      </c>
      <c r="AD20" s="70" t="n">
        <f aca="false">1-AB20/AC20</f>
        <v>0.0532723546098655</v>
      </c>
      <c r="AE20" s="73" t="n">
        <f aca="false">AE19*(1+M20)</f>
        <v>1.1444014928754</v>
      </c>
      <c r="AF20" s="73" t="n">
        <f aca="false">MAX(AF19,AE20)</f>
        <v>1.21042221795009</v>
      </c>
      <c r="AG20" s="70" t="n">
        <f aca="false">1-AE20/AF20</f>
        <v>0.054543550255136</v>
      </c>
      <c r="AH20" s="74" t="n">
        <f aca="false">IF(R20&gt;0,AH19+1,0)</f>
        <v>5</v>
      </c>
      <c r="AI20" s="74" t="n">
        <f aca="false">IF(U20&gt;0,AI19+1,0)</f>
        <v>5</v>
      </c>
      <c r="AJ20" s="74" t="n">
        <f aca="false">IF(G20&gt;0,AJ19+1,0)</f>
        <v>0</v>
      </c>
      <c r="AK20" s="74" t="n">
        <f aca="false">IF(G20&lt;=0,AK19+1,0)</f>
        <v>5</v>
      </c>
      <c r="AL20" s="74" t="n">
        <f aca="false">IF(K20&gt;0,AL19+1,0)</f>
        <v>0</v>
      </c>
      <c r="AM20" s="74" t="n">
        <f aca="false">IF(K20&lt;=0,AM19+1,0)</f>
        <v>5</v>
      </c>
    </row>
    <row r="21" customFormat="false" ht="15" hidden="false" customHeight="false" outlineLevel="0" collapsed="false">
      <c r="A21" s="61" t="n">
        <v>25</v>
      </c>
      <c r="B21" s="62" t="n">
        <v>39925.4479166667</v>
      </c>
      <c r="C21" s="63" t="n">
        <f aca="false">YEAR(B21)</f>
        <v>2009</v>
      </c>
      <c r="D21" s="32" t="s">
        <v>277</v>
      </c>
      <c r="E21" s="64" t="n">
        <v>3393.25</v>
      </c>
      <c r="F21" s="65" t="n">
        <v>-0.0093</v>
      </c>
      <c r="G21" s="66" t="n">
        <v>-31.557225</v>
      </c>
      <c r="H21" s="67" t="n">
        <f aca="false">E21+IF(D21="Long",1,-1)*G21</f>
        <v>3361.692775</v>
      </c>
      <c r="I21" s="68" t="n">
        <f aca="false">Assumptions!$B$58</f>
        <v>5.35750011455817</v>
      </c>
      <c r="J21" s="68" t="n">
        <f aca="false">INDEX(Yearly!$D$5:$D$22,MATCH(C21,Yearly!$A$5:$A$22,0))</f>
        <v>0.669687514319771</v>
      </c>
      <c r="K21" s="68" t="n">
        <f aca="false">G21-I21-J21</f>
        <v>-37.5844126288779</v>
      </c>
      <c r="L21" s="69" t="n">
        <f aca="false">(I21+J21)/Assumptions!$B$8</f>
        <v>0.00026576131738365</v>
      </c>
      <c r="M21" s="70" t="n">
        <f aca="false">F21-L21</f>
        <v>-0.00956576131738365</v>
      </c>
      <c r="N21" s="71" t="n">
        <f aca="false">G21*Assumptions!$B$7</f>
        <v>-248197.574625</v>
      </c>
      <c r="O21" s="71" t="n">
        <f aca="false">K21*Assumptions!$B$7</f>
        <v>-295601.405326125</v>
      </c>
      <c r="P21" s="68" t="n">
        <f aca="false">P20+G21</f>
        <v>379.61737</v>
      </c>
      <c r="Q21" s="68" t="n">
        <f aca="false">MAX(Q20,P21)</f>
        <v>595.513255</v>
      </c>
      <c r="R21" s="68" t="n">
        <f aca="false">Q21-P21</f>
        <v>215.895885</v>
      </c>
      <c r="S21" s="68" t="n">
        <f aca="false">S20+K21</f>
        <v>259.073617422441</v>
      </c>
      <c r="T21" s="68" t="n">
        <f aca="false">MAX(T20,S21)</f>
        <v>511.132628195709</v>
      </c>
      <c r="U21" s="68" t="n">
        <f aca="false">T21-S21</f>
        <v>252.059010773268</v>
      </c>
      <c r="V21" s="70" t="n">
        <f aca="false">V20+F21</f>
        <v>0.146</v>
      </c>
      <c r="W21" s="70" t="n">
        <f aca="false">MAX(W20,V21)</f>
        <v>0.2097</v>
      </c>
      <c r="X21" s="70" t="n">
        <f aca="false">W21-V21</f>
        <v>0.0637</v>
      </c>
      <c r="Y21" s="70" t="n">
        <f aca="false">Y20+M21</f>
        <v>0.140684773652327</v>
      </c>
      <c r="Z21" s="70" t="n">
        <f aca="false">MAX(Z20,Y21)</f>
        <v>0.205979341556629</v>
      </c>
      <c r="AA21" s="70" t="n">
        <f aca="false">Z21-Y21</f>
        <v>0.0652945679043019</v>
      </c>
      <c r="AB21" s="72" t="n">
        <f aca="false">AB20*(1+F21)</f>
        <v>1.13946067693372</v>
      </c>
      <c r="AC21" s="73" t="n">
        <f aca="false">MAX(AC20,AB21)</f>
        <v>1.21487646834917</v>
      </c>
      <c r="AD21" s="70" t="n">
        <f aca="false">1-AB21/AC21</f>
        <v>0.0620769217119938</v>
      </c>
      <c r="AE21" s="73" t="n">
        <f aca="false">AE20*(1+M21)</f>
        <v>1.13345442134329</v>
      </c>
      <c r="AF21" s="73" t="n">
        <f aca="false">MAX(AF20,AE21)</f>
        <v>1.21042221795009</v>
      </c>
      <c r="AG21" s="70" t="n">
        <f aca="false">1-AE21/AF21</f>
        <v>0.0635875609893764</v>
      </c>
      <c r="AH21" s="74" t="n">
        <f aca="false">IF(R21&gt;0,AH20+1,0)</f>
        <v>6</v>
      </c>
      <c r="AI21" s="74" t="n">
        <f aca="false">IF(U21&gt;0,AI20+1,0)</f>
        <v>6</v>
      </c>
      <c r="AJ21" s="74" t="n">
        <f aca="false">IF(G21&gt;0,AJ20+1,0)</f>
        <v>0</v>
      </c>
      <c r="AK21" s="74" t="n">
        <f aca="false">IF(G21&lt;=0,AK20+1,0)</f>
        <v>6</v>
      </c>
      <c r="AL21" s="74" t="n">
        <f aca="false">IF(K21&gt;0,AL20+1,0)</f>
        <v>0</v>
      </c>
      <c r="AM21" s="74" t="n">
        <f aca="false">IF(K21&lt;=0,AM20+1,0)</f>
        <v>6</v>
      </c>
    </row>
    <row r="22" customFormat="false" ht="15" hidden="false" customHeight="false" outlineLevel="0" collapsed="false">
      <c r="A22" s="61" t="n">
        <v>26</v>
      </c>
      <c r="B22" s="62" t="n">
        <v>39925.4895833333</v>
      </c>
      <c r="C22" s="63" t="n">
        <f aca="false">YEAR(B22)</f>
        <v>2009</v>
      </c>
      <c r="D22" s="32" t="s">
        <v>276</v>
      </c>
      <c r="E22" s="64" t="n">
        <v>3361.85</v>
      </c>
      <c r="F22" s="65" t="n">
        <v>-0.0039</v>
      </c>
      <c r="G22" s="66" t="n">
        <v>-13.111215</v>
      </c>
      <c r="H22" s="67" t="n">
        <f aca="false">E22+IF(D22="Long",1,-1)*G22</f>
        <v>3374.961215</v>
      </c>
      <c r="I22" s="68" t="n">
        <f aca="false">Assumptions!$B$58</f>
        <v>5.35750011455817</v>
      </c>
      <c r="J22" s="68" t="n">
        <f aca="false">INDEX(Yearly!$D$5:$D$22,MATCH(C22,Yearly!$A$5:$A$22,0))</f>
        <v>0.669687514319771</v>
      </c>
      <c r="K22" s="68" t="n">
        <f aca="false">G22-I22-J22</f>
        <v>-19.1384026288779</v>
      </c>
      <c r="L22" s="69" t="n">
        <f aca="false">(I22+J22)/Assumptions!$B$8</f>
        <v>0.00026576131738365</v>
      </c>
      <c r="M22" s="70" t="n">
        <f aca="false">F22-L22</f>
        <v>-0.00416576131738365</v>
      </c>
      <c r="N22" s="71" t="n">
        <f aca="false">G22*Assumptions!$B$7</f>
        <v>-103119.705975</v>
      </c>
      <c r="O22" s="71" t="n">
        <f aca="false">K22*Assumptions!$B$7</f>
        <v>-150523.536676125</v>
      </c>
      <c r="P22" s="68" t="n">
        <f aca="false">P21+G22</f>
        <v>366.506155</v>
      </c>
      <c r="Q22" s="68" t="n">
        <f aca="false">MAX(Q21,P22)</f>
        <v>595.513255</v>
      </c>
      <c r="R22" s="68" t="n">
        <f aca="false">Q22-P22</f>
        <v>229.0071</v>
      </c>
      <c r="S22" s="68" t="n">
        <f aca="false">S21+K22</f>
        <v>239.935214793563</v>
      </c>
      <c r="T22" s="68" t="n">
        <f aca="false">MAX(T21,S22)</f>
        <v>511.132628195709</v>
      </c>
      <c r="U22" s="68" t="n">
        <f aca="false">T22-S22</f>
        <v>271.197413402146</v>
      </c>
      <c r="V22" s="70" t="n">
        <f aca="false">V21+F22</f>
        <v>0.1421</v>
      </c>
      <c r="W22" s="70" t="n">
        <f aca="false">MAX(W21,V22)</f>
        <v>0.2097</v>
      </c>
      <c r="X22" s="70" t="n">
        <f aca="false">W22-V22</f>
        <v>0.0676</v>
      </c>
      <c r="Y22" s="70" t="n">
        <f aca="false">Y21+M22</f>
        <v>0.136519012334943</v>
      </c>
      <c r="Z22" s="70" t="n">
        <f aca="false">MAX(Z21,Y22)</f>
        <v>0.205979341556629</v>
      </c>
      <c r="AA22" s="70" t="n">
        <f aca="false">Z22-Y22</f>
        <v>0.0694603292216855</v>
      </c>
      <c r="AB22" s="72" t="n">
        <f aca="false">AB21*(1+F22)</f>
        <v>1.13501678029367</v>
      </c>
      <c r="AC22" s="73" t="n">
        <f aca="false">MAX(AC21,AB22)</f>
        <v>1.21487646834917</v>
      </c>
      <c r="AD22" s="70" t="n">
        <f aca="false">1-AB22/AC22</f>
        <v>0.065734821717317</v>
      </c>
      <c r="AE22" s="73" t="n">
        <f aca="false">AE21*(1+M22)</f>
        <v>1.12873272075985</v>
      </c>
      <c r="AF22" s="73" t="n">
        <f aca="false">MAX(AF21,AE22)</f>
        <v>1.21042221795009</v>
      </c>
      <c r="AG22" s="70" t="n">
        <f aca="false">1-AE22/AF22</f>
        <v>0.0674884317049237</v>
      </c>
      <c r="AH22" s="74" t="n">
        <f aca="false">IF(R22&gt;0,AH21+1,0)</f>
        <v>7</v>
      </c>
      <c r="AI22" s="74" t="n">
        <f aca="false">IF(U22&gt;0,AI21+1,0)</f>
        <v>7</v>
      </c>
      <c r="AJ22" s="74" t="n">
        <f aca="false">IF(G22&gt;0,AJ21+1,0)</f>
        <v>0</v>
      </c>
      <c r="AK22" s="74" t="n">
        <f aca="false">IF(G22&lt;=0,AK21+1,0)</f>
        <v>7</v>
      </c>
      <c r="AL22" s="74" t="n">
        <f aca="false">IF(K22&gt;0,AL21+1,0)</f>
        <v>0</v>
      </c>
      <c r="AM22" s="74" t="n">
        <f aca="false">IF(K22&lt;=0,AM21+1,0)</f>
        <v>7</v>
      </c>
    </row>
    <row r="23" customFormat="false" ht="15" hidden="false" customHeight="false" outlineLevel="0" collapsed="false">
      <c r="A23" s="61" t="n">
        <v>27</v>
      </c>
      <c r="B23" s="62" t="n">
        <v>39926.4895833333</v>
      </c>
      <c r="C23" s="63" t="n">
        <f aca="false">YEAR(B23)</f>
        <v>2009</v>
      </c>
      <c r="D23" s="32" t="s">
        <v>277</v>
      </c>
      <c r="E23" s="64" t="n">
        <v>3375</v>
      </c>
      <c r="F23" s="65" t="n">
        <v>0.0113</v>
      </c>
      <c r="G23" s="66" t="n">
        <v>38.1375</v>
      </c>
      <c r="H23" s="67" t="n">
        <f aca="false">E23+IF(D23="Long",1,-1)*G23</f>
        <v>3413.1375</v>
      </c>
      <c r="I23" s="68" t="n">
        <f aca="false">Assumptions!$B$58</f>
        <v>5.35750011455817</v>
      </c>
      <c r="J23" s="68" t="n">
        <f aca="false">INDEX(Yearly!$D$5:$D$22,MATCH(C23,Yearly!$A$5:$A$22,0))</f>
        <v>0.669687514319771</v>
      </c>
      <c r="K23" s="68" t="n">
        <f aca="false">G23-I23-J23</f>
        <v>32.1103123711221</v>
      </c>
      <c r="L23" s="69" t="n">
        <f aca="false">(I23+J23)/Assumptions!$B$8</f>
        <v>0.00026576131738365</v>
      </c>
      <c r="M23" s="70" t="n">
        <f aca="false">F23-L23</f>
        <v>0.0110342386826163</v>
      </c>
      <c r="N23" s="71" t="n">
        <f aca="false">G23*Assumptions!$B$7</f>
        <v>299951.4375</v>
      </c>
      <c r="O23" s="71" t="n">
        <f aca="false">K23*Assumptions!$B$7</f>
        <v>252547.606798875</v>
      </c>
      <c r="P23" s="68" t="n">
        <f aca="false">P22+G23</f>
        <v>404.643655</v>
      </c>
      <c r="Q23" s="68" t="n">
        <f aca="false">MAX(Q22,P23)</f>
        <v>595.513255</v>
      </c>
      <c r="R23" s="68" t="n">
        <f aca="false">Q23-P23</f>
        <v>190.8696</v>
      </c>
      <c r="S23" s="68" t="n">
        <f aca="false">S22+K23</f>
        <v>272.045527164685</v>
      </c>
      <c r="T23" s="68" t="n">
        <f aca="false">MAX(T22,S23)</f>
        <v>511.132628195709</v>
      </c>
      <c r="U23" s="68" t="n">
        <f aca="false">T23-S23</f>
        <v>239.087101031024</v>
      </c>
      <c r="V23" s="70" t="n">
        <f aca="false">V22+F23</f>
        <v>0.1534</v>
      </c>
      <c r="W23" s="70" t="n">
        <f aca="false">MAX(W22,V23)</f>
        <v>0.2097</v>
      </c>
      <c r="X23" s="70" t="n">
        <f aca="false">W23-V23</f>
        <v>0.0563</v>
      </c>
      <c r="Y23" s="70" t="n">
        <f aca="false">Y22+M23</f>
        <v>0.14755325101756</v>
      </c>
      <c r="Z23" s="70" t="n">
        <f aca="false">MAX(Z22,Y23)</f>
        <v>0.205979341556629</v>
      </c>
      <c r="AA23" s="70" t="n">
        <f aca="false">Z23-Y23</f>
        <v>0.0584260905390692</v>
      </c>
      <c r="AB23" s="72" t="n">
        <f aca="false">AB22*(1+F23)</f>
        <v>1.14784246991099</v>
      </c>
      <c r="AC23" s="73" t="n">
        <f aca="false">MAX(AC22,AB23)</f>
        <v>1.21487646834917</v>
      </c>
      <c r="AD23" s="70" t="n">
        <f aca="false">1-AB23/AC23</f>
        <v>0.0551776252027225</v>
      </c>
      <c r="AE23" s="73" t="n">
        <f aca="false">AE22*(1+M23)</f>
        <v>1.14118742700959</v>
      </c>
      <c r="AF23" s="73" t="n">
        <f aca="false">MAX(AF22,AE23)</f>
        <v>1.21042221795009</v>
      </c>
      <c r="AG23" s="70" t="n">
        <f aca="false">1-AE23/AF23</f>
        <v>0.0571988764860549</v>
      </c>
      <c r="AH23" s="74" t="n">
        <f aca="false">IF(R23&gt;0,AH22+1,0)</f>
        <v>8</v>
      </c>
      <c r="AI23" s="74" t="n">
        <f aca="false">IF(U23&gt;0,AI22+1,0)</f>
        <v>8</v>
      </c>
      <c r="AJ23" s="74" t="n">
        <f aca="false">IF(G23&gt;0,AJ22+1,0)</f>
        <v>1</v>
      </c>
      <c r="AK23" s="74" t="n">
        <f aca="false">IF(G23&lt;=0,AK22+1,0)</f>
        <v>0</v>
      </c>
      <c r="AL23" s="74" t="n">
        <f aca="false">IF(K23&gt;0,AL22+1,0)</f>
        <v>1</v>
      </c>
      <c r="AM23" s="74" t="n">
        <f aca="false">IF(K23&lt;=0,AM22+1,0)</f>
        <v>0</v>
      </c>
    </row>
    <row r="24" customFormat="false" ht="15" hidden="false" customHeight="false" outlineLevel="0" collapsed="false">
      <c r="A24" s="61" t="n">
        <v>28</v>
      </c>
      <c r="B24" s="62" t="n">
        <v>39931.4895833333</v>
      </c>
      <c r="C24" s="63" t="n">
        <f aca="false">YEAR(B24)</f>
        <v>2009</v>
      </c>
      <c r="D24" s="32" t="s">
        <v>276</v>
      </c>
      <c r="E24" s="64" t="n">
        <v>3413.2</v>
      </c>
      <c r="F24" s="65" t="n">
        <v>0.0004</v>
      </c>
      <c r="G24" s="66" t="n">
        <v>1.36528</v>
      </c>
      <c r="H24" s="67" t="n">
        <f aca="false">E24+IF(D24="Long",1,-1)*G24</f>
        <v>3411.83472</v>
      </c>
      <c r="I24" s="68" t="n">
        <f aca="false">Assumptions!$B$58</f>
        <v>5.35750011455817</v>
      </c>
      <c r="J24" s="68" t="n">
        <f aca="false">INDEX(Yearly!$D$5:$D$22,MATCH(C24,Yearly!$A$5:$A$22,0))</f>
        <v>0.669687514319771</v>
      </c>
      <c r="K24" s="68" t="n">
        <f aca="false">G24-I24-J24</f>
        <v>-4.66190762887794</v>
      </c>
      <c r="L24" s="69" t="n">
        <f aca="false">(I24+J24)/Assumptions!$B$8</f>
        <v>0.00026576131738365</v>
      </c>
      <c r="M24" s="70" t="n">
        <f aca="false">F24-L24</f>
        <v>0.00013423868261635</v>
      </c>
      <c r="N24" s="71" t="n">
        <f aca="false">G24*Assumptions!$B$7</f>
        <v>10737.9272</v>
      </c>
      <c r="O24" s="71" t="n">
        <f aca="false">K24*Assumptions!$B$7</f>
        <v>-36665.903501125</v>
      </c>
      <c r="P24" s="68" t="n">
        <f aca="false">P23+G24</f>
        <v>406.008935</v>
      </c>
      <c r="Q24" s="68" t="n">
        <f aca="false">MAX(Q23,P24)</f>
        <v>595.513255</v>
      </c>
      <c r="R24" s="68" t="n">
        <f aca="false">Q24-P24</f>
        <v>189.50432</v>
      </c>
      <c r="S24" s="68" t="n">
        <f aca="false">S23+K24</f>
        <v>267.383619535807</v>
      </c>
      <c r="T24" s="68" t="n">
        <f aca="false">MAX(T23,S24)</f>
        <v>511.132628195709</v>
      </c>
      <c r="U24" s="68" t="n">
        <f aca="false">T24-S24</f>
        <v>243.749008659902</v>
      </c>
      <c r="V24" s="70" t="n">
        <f aca="false">V23+F24</f>
        <v>0.1538</v>
      </c>
      <c r="W24" s="70" t="n">
        <f aca="false">MAX(W23,V24)</f>
        <v>0.2097</v>
      </c>
      <c r="X24" s="70" t="n">
        <f aca="false">W24-V24</f>
        <v>0.0559</v>
      </c>
      <c r="Y24" s="70" t="n">
        <f aca="false">Y23+M24</f>
        <v>0.147687489700176</v>
      </c>
      <c r="Z24" s="70" t="n">
        <f aca="false">MAX(Z23,Y24)</f>
        <v>0.205979341556629</v>
      </c>
      <c r="AA24" s="70" t="n">
        <f aca="false">Z24-Y24</f>
        <v>0.0582918518564528</v>
      </c>
      <c r="AB24" s="72" t="n">
        <f aca="false">AB23*(1+F24)</f>
        <v>1.14830160689896</v>
      </c>
      <c r="AC24" s="73" t="n">
        <f aca="false">MAX(AC23,AB24)</f>
        <v>1.21487646834917</v>
      </c>
      <c r="AD24" s="70" t="n">
        <f aca="false">1-AB24/AC24</f>
        <v>0.0547996962528038</v>
      </c>
      <c r="AE24" s="73" t="n">
        <f aca="false">AE23*(1+M24)</f>
        <v>1.14134061850641</v>
      </c>
      <c r="AF24" s="73" t="n">
        <f aca="false">MAX(AF23,AE24)</f>
        <v>1.21042221795009</v>
      </c>
      <c r="AG24" s="70" t="n">
        <f aca="false">1-AE24/AF24</f>
        <v>0.0570723161052651</v>
      </c>
      <c r="AH24" s="74" t="n">
        <f aca="false">IF(R24&gt;0,AH23+1,0)</f>
        <v>9</v>
      </c>
      <c r="AI24" s="74" t="n">
        <f aca="false">IF(U24&gt;0,AI23+1,0)</f>
        <v>9</v>
      </c>
      <c r="AJ24" s="74" t="n">
        <f aca="false">IF(G24&gt;0,AJ23+1,0)</f>
        <v>2</v>
      </c>
      <c r="AK24" s="74" t="n">
        <f aca="false">IF(G24&lt;=0,AK23+1,0)</f>
        <v>0</v>
      </c>
      <c r="AL24" s="74" t="n">
        <f aca="false">IF(K24&gt;0,AL23+1,0)</f>
        <v>0</v>
      </c>
      <c r="AM24" s="74" t="n">
        <f aca="false">IF(K24&lt;=0,AM23+1,0)</f>
        <v>1</v>
      </c>
    </row>
    <row r="25" customFormat="false" ht="15" hidden="false" customHeight="false" outlineLevel="0" collapsed="false">
      <c r="A25" s="61" t="n">
        <v>29</v>
      </c>
      <c r="B25" s="62" t="n">
        <v>39932.4479166667</v>
      </c>
      <c r="C25" s="63" t="n">
        <f aca="false">YEAR(B25)</f>
        <v>2009</v>
      </c>
      <c r="D25" s="32" t="s">
        <v>277</v>
      </c>
      <c r="E25" s="64" t="n">
        <v>3411.85</v>
      </c>
      <c r="F25" s="65" t="n">
        <v>0.0529</v>
      </c>
      <c r="G25" s="66" t="n">
        <v>180.486865</v>
      </c>
      <c r="H25" s="67" t="n">
        <f aca="false">E25+IF(D25="Long",1,-1)*G25</f>
        <v>3592.336865</v>
      </c>
      <c r="I25" s="68" t="n">
        <f aca="false">Assumptions!$B$58</f>
        <v>5.35750011455817</v>
      </c>
      <c r="J25" s="68" t="n">
        <f aca="false">INDEX(Yearly!$D$5:$D$22,MATCH(C25,Yearly!$A$5:$A$22,0))</f>
        <v>0.669687514319771</v>
      </c>
      <c r="K25" s="68" t="n">
        <f aca="false">G25-I25-J25</f>
        <v>174.459677371122</v>
      </c>
      <c r="L25" s="69" t="n">
        <f aca="false">(I25+J25)/Assumptions!$B$8</f>
        <v>0.00026576131738365</v>
      </c>
      <c r="M25" s="70" t="n">
        <f aca="false">F25-L25</f>
        <v>0.0526342386826164</v>
      </c>
      <c r="N25" s="71" t="n">
        <f aca="false">G25*Assumptions!$B$7</f>
        <v>1419529.193225</v>
      </c>
      <c r="O25" s="71" t="n">
        <f aca="false">K25*Assumptions!$B$7</f>
        <v>1372125.36252388</v>
      </c>
      <c r="P25" s="68" t="n">
        <f aca="false">P24+G25</f>
        <v>586.4958</v>
      </c>
      <c r="Q25" s="68" t="n">
        <f aca="false">MAX(Q24,P25)</f>
        <v>595.513255</v>
      </c>
      <c r="R25" s="68" t="n">
        <f aca="false">Q25-P25</f>
        <v>9.01745500000016</v>
      </c>
      <c r="S25" s="68" t="n">
        <f aca="false">S24+K25</f>
        <v>441.843296906929</v>
      </c>
      <c r="T25" s="68" t="n">
        <f aca="false">MAX(T24,S25)</f>
        <v>511.132628195709</v>
      </c>
      <c r="U25" s="68" t="n">
        <f aca="false">T25-S25</f>
        <v>69.2893312887795</v>
      </c>
      <c r="V25" s="70" t="n">
        <f aca="false">V24+F25</f>
        <v>0.2067</v>
      </c>
      <c r="W25" s="70" t="n">
        <f aca="false">MAX(W24,V25)</f>
        <v>0.2097</v>
      </c>
      <c r="X25" s="70" t="n">
        <f aca="false">W25-V25</f>
        <v>0.00299999999999995</v>
      </c>
      <c r="Y25" s="70" t="n">
        <f aca="false">Y24+M25</f>
        <v>0.200321728382792</v>
      </c>
      <c r="Z25" s="70" t="n">
        <f aca="false">MAX(Z24,Y25)</f>
        <v>0.205979341556629</v>
      </c>
      <c r="AA25" s="70" t="n">
        <f aca="false">Z25-Y25</f>
        <v>0.00565761317383645</v>
      </c>
      <c r="AB25" s="72" t="n">
        <f aca="false">AB24*(1+F25)</f>
        <v>1.20904676190391</v>
      </c>
      <c r="AC25" s="73" t="n">
        <f aca="false">MAX(AC24,AB25)</f>
        <v>1.21487646834917</v>
      </c>
      <c r="AD25" s="70" t="n">
        <f aca="false">1-AB25/AC25</f>
        <v>0.00479860018457723</v>
      </c>
      <c r="AE25" s="73" t="n">
        <f aca="false">AE24*(1+M25)</f>
        <v>1.20141421303904</v>
      </c>
      <c r="AF25" s="73" t="n">
        <f aca="false">MAX(AF24,AE25)</f>
        <v>1.21042221795009</v>
      </c>
      <c r="AG25" s="70" t="n">
        <f aca="false">1-AE25/AF25</f>
        <v>0.00744203533070287</v>
      </c>
      <c r="AH25" s="74" t="n">
        <f aca="false">IF(R25&gt;0,AH24+1,0)</f>
        <v>10</v>
      </c>
      <c r="AI25" s="74" t="n">
        <f aca="false">IF(U25&gt;0,AI24+1,0)</f>
        <v>10</v>
      </c>
      <c r="AJ25" s="74" t="n">
        <f aca="false">IF(G25&gt;0,AJ24+1,0)</f>
        <v>3</v>
      </c>
      <c r="AK25" s="74" t="n">
        <f aca="false">IF(G25&lt;=0,AK24+1,0)</f>
        <v>0</v>
      </c>
      <c r="AL25" s="74" t="n">
        <f aca="false">IF(K25&gt;0,AL24+1,0)</f>
        <v>1</v>
      </c>
      <c r="AM25" s="74" t="n">
        <f aca="false">IF(K25&lt;=0,AM24+1,0)</f>
        <v>0</v>
      </c>
    </row>
    <row r="26" customFormat="false" ht="15" hidden="false" customHeight="false" outlineLevel="0" collapsed="false">
      <c r="A26" s="61" t="n">
        <v>30</v>
      </c>
      <c r="B26" s="62" t="n">
        <v>39941.5729166667</v>
      </c>
      <c r="C26" s="63" t="n">
        <f aca="false">YEAR(B26)</f>
        <v>2009</v>
      </c>
      <c r="D26" s="32" t="s">
        <v>276</v>
      </c>
      <c r="E26" s="64" t="n">
        <v>3592.5</v>
      </c>
      <c r="F26" s="65" t="n">
        <v>-0.0113</v>
      </c>
      <c r="G26" s="66" t="n">
        <v>-40.59525</v>
      </c>
      <c r="H26" s="67" t="n">
        <f aca="false">E26+IF(D26="Long",1,-1)*G26</f>
        <v>3633.09525</v>
      </c>
      <c r="I26" s="68" t="n">
        <f aca="false">Assumptions!$B$58</f>
        <v>5.35750011455817</v>
      </c>
      <c r="J26" s="68" t="n">
        <f aca="false">INDEX(Yearly!$D$5:$D$22,MATCH(C26,Yearly!$A$5:$A$22,0))</f>
        <v>0.669687514319771</v>
      </c>
      <c r="K26" s="68" t="n">
        <f aca="false">G26-I26-J26</f>
        <v>-46.6224376288779</v>
      </c>
      <c r="L26" s="69" t="n">
        <f aca="false">(I26+J26)/Assumptions!$B$8</f>
        <v>0.00026576131738365</v>
      </c>
      <c r="M26" s="70" t="n">
        <f aca="false">F26-L26</f>
        <v>-0.0115657613173837</v>
      </c>
      <c r="N26" s="71" t="n">
        <f aca="false">G26*Assumptions!$B$7</f>
        <v>-319281.64125</v>
      </c>
      <c r="O26" s="71" t="n">
        <f aca="false">K26*Assumptions!$B$7</f>
        <v>-366685.471951125</v>
      </c>
      <c r="P26" s="68" t="n">
        <f aca="false">P25+G26</f>
        <v>545.90055</v>
      </c>
      <c r="Q26" s="68" t="n">
        <f aca="false">MAX(Q25,P26)</f>
        <v>595.513255</v>
      </c>
      <c r="R26" s="68" t="n">
        <f aca="false">Q26-P26</f>
        <v>49.6127050000001</v>
      </c>
      <c r="S26" s="68" t="n">
        <f aca="false">S25+K26</f>
        <v>395.220859278052</v>
      </c>
      <c r="T26" s="68" t="n">
        <f aca="false">MAX(T25,S26)</f>
        <v>511.132628195709</v>
      </c>
      <c r="U26" s="68" t="n">
        <f aca="false">T26-S26</f>
        <v>115.911768917657</v>
      </c>
      <c r="V26" s="70" t="n">
        <f aca="false">V25+F26</f>
        <v>0.1954</v>
      </c>
      <c r="W26" s="70" t="n">
        <f aca="false">MAX(W25,V26)</f>
        <v>0.2097</v>
      </c>
      <c r="X26" s="70" t="n">
        <f aca="false">W26-V26</f>
        <v>0.0143</v>
      </c>
      <c r="Y26" s="70" t="n">
        <f aca="false">Y25+M26</f>
        <v>0.188755967065409</v>
      </c>
      <c r="Z26" s="70" t="n">
        <f aca="false">MAX(Z25,Y26)</f>
        <v>0.205979341556629</v>
      </c>
      <c r="AA26" s="70" t="n">
        <f aca="false">Z26-Y26</f>
        <v>0.0172233744912201</v>
      </c>
      <c r="AB26" s="72" t="n">
        <f aca="false">AB25*(1+F26)</f>
        <v>1.1953845334944</v>
      </c>
      <c r="AC26" s="73" t="n">
        <f aca="false">MAX(AC25,AB26)</f>
        <v>1.21487646834917</v>
      </c>
      <c r="AD26" s="70" t="n">
        <f aca="false">1-AB26/AC26</f>
        <v>0.0160443760024915</v>
      </c>
      <c r="AE26" s="73" t="n">
        <f aca="false">AE25*(1+M26)</f>
        <v>1.18751894300772</v>
      </c>
      <c r="AF26" s="73" t="n">
        <f aca="false">MAX(AF25,AE26)</f>
        <v>1.21042221795009</v>
      </c>
      <c r="AG26" s="70" t="n">
        <f aca="false">1-AE26/AF26</f>
        <v>0.018921723843736</v>
      </c>
      <c r="AH26" s="74" t="n">
        <f aca="false">IF(R26&gt;0,AH25+1,0)</f>
        <v>11</v>
      </c>
      <c r="AI26" s="74" t="n">
        <f aca="false">IF(U26&gt;0,AI25+1,0)</f>
        <v>11</v>
      </c>
      <c r="AJ26" s="74" t="n">
        <f aca="false">IF(G26&gt;0,AJ25+1,0)</f>
        <v>0</v>
      </c>
      <c r="AK26" s="74" t="n">
        <f aca="false">IF(G26&lt;=0,AK25+1,0)</f>
        <v>1</v>
      </c>
      <c r="AL26" s="74" t="n">
        <f aca="false">IF(K26&gt;0,AL25+1,0)</f>
        <v>0</v>
      </c>
      <c r="AM26" s="74" t="n">
        <f aca="false">IF(K26&lt;=0,AM25+1,0)</f>
        <v>1</v>
      </c>
    </row>
    <row r="27" customFormat="false" ht="15" hidden="false" customHeight="false" outlineLevel="0" collapsed="false">
      <c r="A27" s="61" t="n">
        <v>31</v>
      </c>
      <c r="B27" s="62" t="n">
        <v>39944.4270833333</v>
      </c>
      <c r="C27" s="63" t="n">
        <f aca="false">YEAR(B27)</f>
        <v>2009</v>
      </c>
      <c r="D27" s="32" t="s">
        <v>277</v>
      </c>
      <c r="E27" s="64" t="n">
        <v>3633.2</v>
      </c>
      <c r="F27" s="65" t="n">
        <v>-0.0058</v>
      </c>
      <c r="G27" s="66" t="n">
        <v>-21.07256</v>
      </c>
      <c r="H27" s="67" t="n">
        <f aca="false">E27+IF(D27="Long",1,-1)*G27</f>
        <v>3612.12744</v>
      </c>
      <c r="I27" s="68" t="n">
        <f aca="false">Assumptions!$B$58</f>
        <v>5.35750011455817</v>
      </c>
      <c r="J27" s="68" t="n">
        <f aca="false">INDEX(Yearly!$D$5:$D$22,MATCH(C27,Yearly!$A$5:$A$22,0))</f>
        <v>0.669687514319771</v>
      </c>
      <c r="K27" s="68" t="n">
        <f aca="false">G27-I27-J27</f>
        <v>-27.0997476288779</v>
      </c>
      <c r="L27" s="69" t="n">
        <f aca="false">(I27+J27)/Assumptions!$B$8</f>
        <v>0.00026576131738365</v>
      </c>
      <c r="M27" s="70" t="n">
        <f aca="false">F27-L27</f>
        <v>-0.00606576131738365</v>
      </c>
      <c r="N27" s="71" t="n">
        <f aca="false">G27*Assumptions!$B$7</f>
        <v>-165735.6844</v>
      </c>
      <c r="O27" s="71" t="n">
        <f aca="false">K27*Assumptions!$B$7</f>
        <v>-213139.515101125</v>
      </c>
      <c r="P27" s="68" t="n">
        <f aca="false">P26+G27</f>
        <v>524.82799</v>
      </c>
      <c r="Q27" s="68" t="n">
        <f aca="false">MAX(Q26,P27)</f>
        <v>595.513255</v>
      </c>
      <c r="R27" s="68" t="n">
        <f aca="false">Q27-P27</f>
        <v>70.6852650000001</v>
      </c>
      <c r="S27" s="68" t="n">
        <f aca="false">S26+K27</f>
        <v>368.121111649174</v>
      </c>
      <c r="T27" s="68" t="n">
        <f aca="false">MAX(T26,S27)</f>
        <v>511.132628195709</v>
      </c>
      <c r="U27" s="68" t="n">
        <f aca="false">T27-S27</f>
        <v>143.011516546535</v>
      </c>
      <c r="V27" s="70" t="n">
        <f aca="false">V26+F27</f>
        <v>0.1896</v>
      </c>
      <c r="W27" s="70" t="n">
        <f aca="false">MAX(W26,V27)</f>
        <v>0.2097</v>
      </c>
      <c r="X27" s="70" t="n">
        <f aca="false">W27-V27</f>
        <v>0.0201</v>
      </c>
      <c r="Y27" s="70" t="n">
        <f aca="false">Y26+M27</f>
        <v>0.182690205748025</v>
      </c>
      <c r="Z27" s="70" t="n">
        <f aca="false">MAX(Z26,Y27)</f>
        <v>0.205979341556629</v>
      </c>
      <c r="AA27" s="70" t="n">
        <f aca="false">Z27-Y27</f>
        <v>0.0232891358086038</v>
      </c>
      <c r="AB27" s="72" t="n">
        <f aca="false">AB26*(1+F27)</f>
        <v>1.18845130320013</v>
      </c>
      <c r="AC27" s="73" t="n">
        <f aca="false">MAX(AC26,AB27)</f>
        <v>1.21487646834917</v>
      </c>
      <c r="AD27" s="70" t="n">
        <f aca="false">1-AB27/AC27</f>
        <v>0.021751318621677</v>
      </c>
      <c r="AE27" s="73" t="n">
        <f aca="false">AE26*(1+M27)</f>
        <v>1.18031573653956</v>
      </c>
      <c r="AF27" s="73" t="n">
        <f aca="false">MAX(AF26,AE27)</f>
        <v>1.21042221795009</v>
      </c>
      <c r="AG27" s="70" t="n">
        <f aca="false">1-AE27/AF27</f>
        <v>0.0248727105005702</v>
      </c>
      <c r="AH27" s="74" t="n">
        <f aca="false">IF(R27&gt;0,AH26+1,0)</f>
        <v>12</v>
      </c>
      <c r="AI27" s="74" t="n">
        <f aca="false">IF(U27&gt;0,AI26+1,0)</f>
        <v>12</v>
      </c>
      <c r="AJ27" s="74" t="n">
        <f aca="false">IF(G27&gt;0,AJ26+1,0)</f>
        <v>0</v>
      </c>
      <c r="AK27" s="74" t="n">
        <f aca="false">IF(G27&lt;=0,AK26+1,0)</f>
        <v>2</v>
      </c>
      <c r="AL27" s="74" t="n">
        <f aca="false">IF(K27&gt;0,AL26+1,0)</f>
        <v>0</v>
      </c>
      <c r="AM27" s="74" t="n">
        <f aca="false">IF(K27&lt;=0,AM26+1,0)</f>
        <v>2</v>
      </c>
    </row>
    <row r="28" customFormat="false" ht="15" hidden="false" customHeight="false" outlineLevel="0" collapsed="false">
      <c r="A28" s="61" t="n">
        <v>32</v>
      </c>
      <c r="B28" s="62" t="n">
        <v>39944.46875</v>
      </c>
      <c r="C28" s="63" t="n">
        <f aca="false">YEAR(B28)</f>
        <v>2009</v>
      </c>
      <c r="D28" s="32" t="s">
        <v>276</v>
      </c>
      <c r="E28" s="64" t="n">
        <v>3612.2</v>
      </c>
      <c r="F28" s="65" t="n">
        <v>-0.0005</v>
      </c>
      <c r="G28" s="66" t="n">
        <v>-1.8061</v>
      </c>
      <c r="H28" s="67" t="n">
        <f aca="false">E28+IF(D28="Long",1,-1)*G28</f>
        <v>3614.0061</v>
      </c>
      <c r="I28" s="68" t="n">
        <f aca="false">Assumptions!$B$58</f>
        <v>5.35750011455817</v>
      </c>
      <c r="J28" s="68" t="n">
        <f aca="false">INDEX(Yearly!$D$5:$D$22,MATCH(C28,Yearly!$A$5:$A$22,0))</f>
        <v>0.669687514319771</v>
      </c>
      <c r="K28" s="68" t="n">
        <f aca="false">G28-I28-J28</f>
        <v>-7.83328762887794</v>
      </c>
      <c r="L28" s="69" t="n">
        <f aca="false">(I28+J28)/Assumptions!$B$8</f>
        <v>0.00026576131738365</v>
      </c>
      <c r="M28" s="70" t="n">
        <f aca="false">F28-L28</f>
        <v>-0.00076576131738365</v>
      </c>
      <c r="N28" s="71" t="n">
        <f aca="false">G28*Assumptions!$B$7</f>
        <v>-14204.9765</v>
      </c>
      <c r="O28" s="71" t="n">
        <f aca="false">K28*Assumptions!$B$7</f>
        <v>-61608.807201125</v>
      </c>
      <c r="P28" s="68" t="n">
        <f aca="false">P27+G28</f>
        <v>523.02189</v>
      </c>
      <c r="Q28" s="68" t="n">
        <f aca="false">MAX(Q27,P28)</f>
        <v>595.513255</v>
      </c>
      <c r="R28" s="68" t="n">
        <f aca="false">Q28-P28</f>
        <v>72.4913650000001</v>
      </c>
      <c r="S28" s="68" t="n">
        <f aca="false">S27+K28</f>
        <v>360.287824020296</v>
      </c>
      <c r="T28" s="68" t="n">
        <f aca="false">MAX(T27,S28)</f>
        <v>511.132628195709</v>
      </c>
      <c r="U28" s="68" t="n">
        <f aca="false">T28-S28</f>
        <v>150.844804175413</v>
      </c>
      <c r="V28" s="70" t="n">
        <f aca="false">V27+F28</f>
        <v>0.1891</v>
      </c>
      <c r="W28" s="70" t="n">
        <f aca="false">MAX(W27,V28)</f>
        <v>0.2097</v>
      </c>
      <c r="X28" s="70" t="n">
        <f aca="false">W28-V28</f>
        <v>0.0206</v>
      </c>
      <c r="Y28" s="70" t="n">
        <f aca="false">Y27+M28</f>
        <v>0.181924444430641</v>
      </c>
      <c r="Z28" s="70" t="n">
        <f aca="false">MAX(Z27,Y28)</f>
        <v>0.205979341556629</v>
      </c>
      <c r="AA28" s="70" t="n">
        <f aca="false">Z28-Y28</f>
        <v>0.0240548971259874</v>
      </c>
      <c r="AB28" s="72" t="n">
        <f aca="false">AB27*(1+F28)</f>
        <v>1.18785707754853</v>
      </c>
      <c r="AC28" s="73" t="n">
        <f aca="false">MAX(AC27,AB28)</f>
        <v>1.21487646834917</v>
      </c>
      <c r="AD28" s="70" t="n">
        <f aca="false">1-AB28/AC28</f>
        <v>0.0222404429623662</v>
      </c>
      <c r="AE28" s="73" t="n">
        <f aca="false">AE27*(1+M28)</f>
        <v>1.17941189640622</v>
      </c>
      <c r="AF28" s="73" t="n">
        <f aca="false">MAX(AF27,AE28)</f>
        <v>1.21042221795009</v>
      </c>
      <c r="AG28" s="70" t="n">
        <f aca="false">1-AE28/AF28</f>
        <v>0.0256194252583941</v>
      </c>
      <c r="AH28" s="74" t="n">
        <f aca="false">IF(R28&gt;0,AH27+1,0)</f>
        <v>13</v>
      </c>
      <c r="AI28" s="74" t="n">
        <f aca="false">IF(U28&gt;0,AI27+1,0)</f>
        <v>13</v>
      </c>
      <c r="AJ28" s="74" t="n">
        <f aca="false">IF(G28&gt;0,AJ27+1,0)</f>
        <v>0</v>
      </c>
      <c r="AK28" s="74" t="n">
        <f aca="false">IF(G28&lt;=0,AK27+1,0)</f>
        <v>3</v>
      </c>
      <c r="AL28" s="74" t="n">
        <f aca="false">IF(K28&gt;0,AL27+1,0)</f>
        <v>0</v>
      </c>
      <c r="AM28" s="74" t="n">
        <f aca="false">IF(K28&lt;=0,AM27+1,0)</f>
        <v>3</v>
      </c>
    </row>
    <row r="29" customFormat="false" ht="15" hidden="false" customHeight="false" outlineLevel="0" collapsed="false">
      <c r="A29" s="61" t="n">
        <v>33</v>
      </c>
      <c r="B29" s="62" t="n">
        <v>39945.5729166667</v>
      </c>
      <c r="C29" s="63" t="n">
        <f aca="false">YEAR(B29)</f>
        <v>2009</v>
      </c>
      <c r="D29" s="32" t="s">
        <v>277</v>
      </c>
      <c r="E29" s="64" t="n">
        <v>3613.85</v>
      </c>
      <c r="F29" s="65" t="n">
        <v>-0.0103</v>
      </c>
      <c r="G29" s="66" t="n">
        <v>-37.222655</v>
      </c>
      <c r="H29" s="67" t="n">
        <f aca="false">E29+IF(D29="Long",1,-1)*G29</f>
        <v>3576.627345</v>
      </c>
      <c r="I29" s="68" t="n">
        <f aca="false">Assumptions!$B$58</f>
        <v>5.35750011455817</v>
      </c>
      <c r="J29" s="68" t="n">
        <f aca="false">INDEX(Yearly!$D$5:$D$22,MATCH(C29,Yearly!$A$5:$A$22,0))</f>
        <v>0.669687514319771</v>
      </c>
      <c r="K29" s="68" t="n">
        <f aca="false">G29-I29-J29</f>
        <v>-43.2498426288779</v>
      </c>
      <c r="L29" s="69" t="n">
        <f aca="false">(I29+J29)/Assumptions!$B$8</f>
        <v>0.00026576131738365</v>
      </c>
      <c r="M29" s="70" t="n">
        <f aca="false">F29-L29</f>
        <v>-0.0105657613173837</v>
      </c>
      <c r="N29" s="71" t="n">
        <f aca="false">G29*Assumptions!$B$7</f>
        <v>-292756.181575</v>
      </c>
      <c r="O29" s="71" t="n">
        <f aca="false">K29*Assumptions!$B$7</f>
        <v>-340160.012276125</v>
      </c>
      <c r="P29" s="68" t="n">
        <f aca="false">P28+G29</f>
        <v>485.799235</v>
      </c>
      <c r="Q29" s="68" t="n">
        <f aca="false">MAX(Q28,P29)</f>
        <v>595.513255</v>
      </c>
      <c r="R29" s="68" t="n">
        <f aca="false">Q29-P29</f>
        <v>109.71402</v>
      </c>
      <c r="S29" s="68" t="n">
        <f aca="false">S28+K29</f>
        <v>317.037981391418</v>
      </c>
      <c r="T29" s="68" t="n">
        <f aca="false">MAX(T28,S29)</f>
        <v>511.132628195709</v>
      </c>
      <c r="U29" s="68" t="n">
        <f aca="false">T29-S29</f>
        <v>194.094646804291</v>
      </c>
      <c r="V29" s="70" t="n">
        <f aca="false">V28+F29</f>
        <v>0.1788</v>
      </c>
      <c r="W29" s="70" t="n">
        <f aca="false">MAX(W28,V29)</f>
        <v>0.2097</v>
      </c>
      <c r="X29" s="70" t="n">
        <f aca="false">W29-V29</f>
        <v>0.0309</v>
      </c>
      <c r="Y29" s="70" t="n">
        <f aca="false">Y28+M29</f>
        <v>0.171358683113258</v>
      </c>
      <c r="Z29" s="70" t="n">
        <f aca="false">MAX(Z28,Y29)</f>
        <v>0.205979341556629</v>
      </c>
      <c r="AA29" s="70" t="n">
        <f aca="false">Z29-Y29</f>
        <v>0.0346206584433711</v>
      </c>
      <c r="AB29" s="72" t="n">
        <f aca="false">AB28*(1+F29)</f>
        <v>1.17562214964978</v>
      </c>
      <c r="AC29" s="73" t="n">
        <f aca="false">MAX(AC28,AB29)</f>
        <v>1.21487646834917</v>
      </c>
      <c r="AD29" s="70" t="n">
        <f aca="false">1-AB29/AC29</f>
        <v>0.0323113663998539</v>
      </c>
      <c r="AE29" s="73" t="n">
        <f aca="false">AE28*(1+M29)</f>
        <v>1.16695051181391</v>
      </c>
      <c r="AF29" s="73" t="n">
        <f aca="false">MAX(AF28,AE29)</f>
        <v>1.21042221795009</v>
      </c>
      <c r="AG29" s="70" t="n">
        <f aca="false">1-AE29/AF29</f>
        <v>0.0359144978434089</v>
      </c>
      <c r="AH29" s="74" t="n">
        <f aca="false">IF(R29&gt;0,AH28+1,0)</f>
        <v>14</v>
      </c>
      <c r="AI29" s="74" t="n">
        <f aca="false">IF(U29&gt;0,AI28+1,0)</f>
        <v>14</v>
      </c>
      <c r="AJ29" s="74" t="n">
        <f aca="false">IF(G29&gt;0,AJ28+1,0)</f>
        <v>0</v>
      </c>
      <c r="AK29" s="74" t="n">
        <f aca="false">IF(G29&lt;=0,AK28+1,0)</f>
        <v>4</v>
      </c>
      <c r="AL29" s="74" t="n">
        <f aca="false">IF(K29&gt;0,AL28+1,0)</f>
        <v>0</v>
      </c>
      <c r="AM29" s="74" t="n">
        <f aca="false">IF(K29&lt;=0,AM28+1,0)</f>
        <v>4</v>
      </c>
    </row>
    <row r="30" customFormat="false" ht="15" hidden="false" customHeight="false" outlineLevel="0" collapsed="false">
      <c r="A30" s="61" t="n">
        <v>34</v>
      </c>
      <c r="B30" s="62" t="n">
        <v>39947.4270833333</v>
      </c>
      <c r="C30" s="63" t="n">
        <f aca="false">YEAR(B30)</f>
        <v>2009</v>
      </c>
      <c r="D30" s="32" t="s">
        <v>276</v>
      </c>
      <c r="E30" s="64" t="n">
        <v>3576.8</v>
      </c>
      <c r="F30" s="65" t="n">
        <v>-0.0181</v>
      </c>
      <c r="G30" s="66" t="n">
        <v>-64.74008</v>
      </c>
      <c r="H30" s="67" t="n">
        <f aca="false">E30+IF(D30="Long",1,-1)*G30</f>
        <v>3641.54008</v>
      </c>
      <c r="I30" s="68" t="n">
        <f aca="false">Assumptions!$B$58</f>
        <v>5.35750011455817</v>
      </c>
      <c r="J30" s="68" t="n">
        <f aca="false">INDEX(Yearly!$D$5:$D$22,MATCH(C30,Yearly!$A$5:$A$22,0))</f>
        <v>0.669687514319771</v>
      </c>
      <c r="K30" s="68" t="n">
        <f aca="false">G30-I30-J30</f>
        <v>-70.767267628878</v>
      </c>
      <c r="L30" s="69" t="n">
        <f aca="false">(I30+J30)/Assumptions!$B$8</f>
        <v>0.00026576131738365</v>
      </c>
      <c r="M30" s="70" t="n">
        <f aca="false">F30-L30</f>
        <v>-0.0183657613173837</v>
      </c>
      <c r="N30" s="71" t="n">
        <f aca="false">G30*Assumptions!$B$7</f>
        <v>-509180.7292</v>
      </c>
      <c r="O30" s="71" t="n">
        <f aca="false">K30*Assumptions!$B$7</f>
        <v>-556584.559901125</v>
      </c>
      <c r="P30" s="68" t="n">
        <f aca="false">P29+G30</f>
        <v>421.059155</v>
      </c>
      <c r="Q30" s="68" t="n">
        <f aca="false">MAX(Q29,P30)</f>
        <v>595.513255</v>
      </c>
      <c r="R30" s="68" t="n">
        <f aca="false">Q30-P30</f>
        <v>174.4541</v>
      </c>
      <c r="S30" s="68" t="n">
        <f aca="false">S29+K30</f>
        <v>246.27071376254</v>
      </c>
      <c r="T30" s="68" t="n">
        <f aca="false">MAX(T29,S30)</f>
        <v>511.132628195709</v>
      </c>
      <c r="U30" s="68" t="n">
        <f aca="false">T30-S30</f>
        <v>264.861914433169</v>
      </c>
      <c r="V30" s="70" t="n">
        <f aca="false">V29+F30</f>
        <v>0.1607</v>
      </c>
      <c r="W30" s="70" t="n">
        <f aca="false">MAX(W29,V30)</f>
        <v>0.2097</v>
      </c>
      <c r="X30" s="70" t="n">
        <f aca="false">W30-V30</f>
        <v>0.049</v>
      </c>
      <c r="Y30" s="70" t="n">
        <f aca="false">Y29+M30</f>
        <v>0.152992921795874</v>
      </c>
      <c r="Z30" s="70" t="n">
        <f aca="false">MAX(Z29,Y30)</f>
        <v>0.205979341556629</v>
      </c>
      <c r="AA30" s="70" t="n">
        <f aca="false">Z30-Y30</f>
        <v>0.0529864197607547</v>
      </c>
      <c r="AB30" s="72" t="n">
        <f aca="false">AB29*(1+F30)</f>
        <v>1.15434338874112</v>
      </c>
      <c r="AC30" s="73" t="n">
        <f aca="false">MAX(AC29,AB30)</f>
        <v>1.21487646834917</v>
      </c>
      <c r="AD30" s="70" t="n">
        <f aca="false">1-AB30/AC30</f>
        <v>0.0498265306680166</v>
      </c>
      <c r="AE30" s="73" t="n">
        <f aca="false">AE29*(1+M30)</f>
        <v>1.14551857724474</v>
      </c>
      <c r="AF30" s="73" t="n">
        <f aca="false">MAX(AF29,AE30)</f>
        <v>1.21042221795009</v>
      </c>
      <c r="AG30" s="70" t="n">
        <f aca="false">1-AE30/AF30</f>
        <v>0.0536206620655668</v>
      </c>
      <c r="AH30" s="74" t="n">
        <f aca="false">IF(R30&gt;0,AH29+1,0)</f>
        <v>15</v>
      </c>
      <c r="AI30" s="74" t="n">
        <f aca="false">IF(U30&gt;0,AI29+1,0)</f>
        <v>15</v>
      </c>
      <c r="AJ30" s="74" t="n">
        <f aca="false">IF(G30&gt;0,AJ29+1,0)</f>
        <v>0</v>
      </c>
      <c r="AK30" s="74" t="n">
        <f aca="false">IF(G30&lt;=0,AK29+1,0)</f>
        <v>5</v>
      </c>
      <c r="AL30" s="74" t="n">
        <f aca="false">IF(K30&gt;0,AL29+1,0)</f>
        <v>0</v>
      </c>
      <c r="AM30" s="74" t="n">
        <f aca="false">IF(K30&lt;=0,AM29+1,0)</f>
        <v>5</v>
      </c>
    </row>
    <row r="31" customFormat="false" ht="15" hidden="false" customHeight="false" outlineLevel="0" collapsed="false">
      <c r="A31" s="61" t="n">
        <v>35</v>
      </c>
      <c r="B31" s="62" t="n">
        <v>39948.4270833333</v>
      </c>
      <c r="C31" s="63" t="n">
        <f aca="false">YEAR(B31)</f>
        <v>2009</v>
      </c>
      <c r="D31" s="32" t="s">
        <v>277</v>
      </c>
      <c r="E31" s="64" t="n">
        <v>3641.5</v>
      </c>
      <c r="F31" s="65" t="n">
        <v>0.1442</v>
      </c>
      <c r="G31" s="66" t="n">
        <v>525.1043</v>
      </c>
      <c r="H31" s="67" t="n">
        <f aca="false">E31+IF(D31="Long",1,-1)*G31</f>
        <v>4166.6043</v>
      </c>
      <c r="I31" s="68" t="n">
        <f aca="false">Assumptions!$B$58</f>
        <v>5.35750011455817</v>
      </c>
      <c r="J31" s="68" t="n">
        <f aca="false">INDEX(Yearly!$D$5:$D$22,MATCH(C31,Yearly!$A$5:$A$22,0))</f>
        <v>0.669687514319771</v>
      </c>
      <c r="K31" s="68" t="n">
        <f aca="false">G31-I31-J31</f>
        <v>519.077112371122</v>
      </c>
      <c r="L31" s="69" t="n">
        <f aca="false">(I31+J31)/Assumptions!$B$8</f>
        <v>0.00026576131738365</v>
      </c>
      <c r="M31" s="70" t="n">
        <f aca="false">F31-L31</f>
        <v>0.143934238682616</v>
      </c>
      <c r="N31" s="71" t="n">
        <f aca="false">G31*Assumptions!$B$7</f>
        <v>4129945.3195</v>
      </c>
      <c r="O31" s="71" t="n">
        <f aca="false">K31*Assumptions!$B$7</f>
        <v>4082541.48879887</v>
      </c>
      <c r="P31" s="68" t="n">
        <f aca="false">P30+G31</f>
        <v>946.163455</v>
      </c>
      <c r="Q31" s="68" t="n">
        <f aca="false">MAX(Q30,P31)</f>
        <v>946.163455</v>
      </c>
      <c r="R31" s="68" t="n">
        <f aca="false">Q31-P31</f>
        <v>0</v>
      </c>
      <c r="S31" s="68" t="n">
        <f aca="false">S30+K31</f>
        <v>765.347826133662</v>
      </c>
      <c r="T31" s="68" t="n">
        <f aca="false">MAX(T30,S31)</f>
        <v>765.347826133662</v>
      </c>
      <c r="U31" s="68" t="n">
        <f aca="false">T31-S31</f>
        <v>0</v>
      </c>
      <c r="V31" s="70" t="n">
        <f aca="false">V30+F31</f>
        <v>0.3049</v>
      </c>
      <c r="W31" s="70" t="n">
        <f aca="false">MAX(W30,V31)</f>
        <v>0.3049</v>
      </c>
      <c r="X31" s="70" t="n">
        <f aca="false">W31-V31</f>
        <v>0</v>
      </c>
      <c r="Y31" s="70" t="n">
        <f aca="false">Y30+M31</f>
        <v>0.296927160478491</v>
      </c>
      <c r="Z31" s="70" t="n">
        <f aca="false">MAX(Z30,Y31)</f>
        <v>0.296927160478491</v>
      </c>
      <c r="AA31" s="70" t="n">
        <f aca="false">Z31-Y31</f>
        <v>0</v>
      </c>
      <c r="AB31" s="72" t="n">
        <f aca="false">AB30*(1+F31)</f>
        <v>1.32079970539759</v>
      </c>
      <c r="AC31" s="73" t="n">
        <f aca="false">MAX(AC30,AB31)</f>
        <v>1.32079970539759</v>
      </c>
      <c r="AD31" s="70" t="n">
        <f aca="false">1-AB31/AC31</f>
        <v>0</v>
      </c>
      <c r="AE31" s="73" t="n">
        <f aca="false">AE30*(1+M31)</f>
        <v>1.31039792155725</v>
      </c>
      <c r="AF31" s="73" t="n">
        <f aca="false">MAX(AF30,AE31)</f>
        <v>1.31039792155725</v>
      </c>
      <c r="AG31" s="70" t="n">
        <f aca="false">1-AE31/AF31</f>
        <v>0</v>
      </c>
      <c r="AH31" s="74" t="n">
        <f aca="false">IF(R31&gt;0,AH30+1,0)</f>
        <v>0</v>
      </c>
      <c r="AI31" s="74" t="n">
        <f aca="false">IF(U31&gt;0,AI30+1,0)</f>
        <v>0</v>
      </c>
      <c r="AJ31" s="74" t="n">
        <f aca="false">IF(G31&gt;0,AJ30+1,0)</f>
        <v>1</v>
      </c>
      <c r="AK31" s="74" t="n">
        <f aca="false">IF(G31&lt;=0,AK30+1,0)</f>
        <v>0</v>
      </c>
      <c r="AL31" s="74" t="n">
        <f aca="false">IF(K31&gt;0,AL30+1,0)</f>
        <v>1</v>
      </c>
      <c r="AM31" s="74" t="n">
        <f aca="false">IF(K31&lt;=0,AM30+1,0)</f>
        <v>0</v>
      </c>
    </row>
    <row r="32" customFormat="false" ht="15" hidden="false" customHeight="false" outlineLevel="0" collapsed="false">
      <c r="A32" s="61" t="n">
        <v>36</v>
      </c>
      <c r="B32" s="62" t="n">
        <v>39959.5520833333</v>
      </c>
      <c r="C32" s="63" t="n">
        <f aca="false">YEAR(B32)</f>
        <v>2009</v>
      </c>
      <c r="D32" s="32" t="s">
        <v>276</v>
      </c>
      <c r="E32" s="64" t="n">
        <v>4166.75</v>
      </c>
      <c r="F32" s="65" t="n">
        <v>-0.0125</v>
      </c>
      <c r="G32" s="66" t="n">
        <v>-52.084375</v>
      </c>
      <c r="H32" s="67" t="n">
        <f aca="false">E32+IF(D32="Long",1,-1)*G32</f>
        <v>4218.834375</v>
      </c>
      <c r="I32" s="68" t="n">
        <f aca="false">Assumptions!$B$58</f>
        <v>5.35750011455817</v>
      </c>
      <c r="J32" s="68" t="n">
        <f aca="false">INDEX(Yearly!$D$5:$D$22,MATCH(C32,Yearly!$A$5:$A$22,0))</f>
        <v>0.669687514319771</v>
      </c>
      <c r="K32" s="68" t="n">
        <f aca="false">G32-I32-J32</f>
        <v>-58.1115626288779</v>
      </c>
      <c r="L32" s="69" t="n">
        <f aca="false">(I32+J32)/Assumptions!$B$8</f>
        <v>0.00026576131738365</v>
      </c>
      <c r="M32" s="70" t="n">
        <f aca="false">F32-L32</f>
        <v>-0.0127657613173837</v>
      </c>
      <c r="N32" s="71" t="n">
        <f aca="false">G32*Assumptions!$B$7</f>
        <v>-409643.609375</v>
      </c>
      <c r="O32" s="71" t="n">
        <f aca="false">K32*Assumptions!$B$7</f>
        <v>-457047.440076125</v>
      </c>
      <c r="P32" s="68" t="n">
        <f aca="false">P31+G32</f>
        <v>894.07908</v>
      </c>
      <c r="Q32" s="68" t="n">
        <f aca="false">MAX(Q31,P32)</f>
        <v>946.163455</v>
      </c>
      <c r="R32" s="68" t="n">
        <f aca="false">Q32-P32</f>
        <v>52.084375</v>
      </c>
      <c r="S32" s="68" t="n">
        <f aca="false">S31+K32</f>
        <v>707.236263504784</v>
      </c>
      <c r="T32" s="68" t="n">
        <f aca="false">MAX(T31,S32)</f>
        <v>765.347826133662</v>
      </c>
      <c r="U32" s="68" t="n">
        <f aca="false">T32-S32</f>
        <v>58.1115626288779</v>
      </c>
      <c r="V32" s="70" t="n">
        <f aca="false">V31+F32</f>
        <v>0.2924</v>
      </c>
      <c r="W32" s="70" t="n">
        <f aca="false">MAX(W31,V32)</f>
        <v>0.3049</v>
      </c>
      <c r="X32" s="70" t="n">
        <f aca="false">W32-V32</f>
        <v>0.0125</v>
      </c>
      <c r="Y32" s="70" t="n">
        <f aca="false">Y31+M32</f>
        <v>0.284161399161107</v>
      </c>
      <c r="Z32" s="70" t="n">
        <f aca="false">MAX(Z31,Y32)</f>
        <v>0.296927160478491</v>
      </c>
      <c r="AA32" s="70" t="n">
        <f aca="false">Z32-Y32</f>
        <v>0.0127657613173837</v>
      </c>
      <c r="AB32" s="72" t="n">
        <f aca="false">AB31*(1+F32)</f>
        <v>1.30428970908012</v>
      </c>
      <c r="AC32" s="73" t="n">
        <f aca="false">MAX(AC31,AB32)</f>
        <v>1.32079970539759</v>
      </c>
      <c r="AD32" s="70" t="n">
        <f aca="false">1-AB32/AC32</f>
        <v>0.0125</v>
      </c>
      <c r="AE32" s="73" t="n">
        <f aca="false">AE31*(1+M32)</f>
        <v>1.29366969445986</v>
      </c>
      <c r="AF32" s="73" t="n">
        <f aca="false">MAX(AF31,AE32)</f>
        <v>1.31039792155725</v>
      </c>
      <c r="AG32" s="70" t="n">
        <f aca="false">1-AE32/AF32</f>
        <v>0.0127657613173836</v>
      </c>
      <c r="AH32" s="74" t="n">
        <f aca="false">IF(R32&gt;0,AH31+1,0)</f>
        <v>1</v>
      </c>
      <c r="AI32" s="74" t="n">
        <f aca="false">IF(U32&gt;0,AI31+1,0)</f>
        <v>1</v>
      </c>
      <c r="AJ32" s="74" t="n">
        <f aca="false">IF(G32&gt;0,AJ31+1,0)</f>
        <v>0</v>
      </c>
      <c r="AK32" s="74" t="n">
        <f aca="false">IF(G32&lt;=0,AK31+1,0)</f>
        <v>1</v>
      </c>
      <c r="AL32" s="74" t="n">
        <f aca="false">IF(K32&gt;0,AL31+1,0)</f>
        <v>0</v>
      </c>
      <c r="AM32" s="74" t="n">
        <f aca="false">IF(K32&lt;=0,AM31+1,0)</f>
        <v>1</v>
      </c>
    </row>
    <row r="33" customFormat="false" ht="15" hidden="false" customHeight="false" outlineLevel="0" collapsed="false">
      <c r="A33" s="61" t="n">
        <v>37</v>
      </c>
      <c r="B33" s="62" t="n">
        <v>39960.4284722222</v>
      </c>
      <c r="C33" s="63" t="n">
        <f aca="false">YEAR(B33)</f>
        <v>2009</v>
      </c>
      <c r="D33" s="32" t="s">
        <v>277</v>
      </c>
      <c r="E33" s="64" t="n">
        <v>4218.7</v>
      </c>
      <c r="F33" s="65" t="n">
        <v>0.0641</v>
      </c>
      <c r="G33" s="66" t="n">
        <v>270.41867</v>
      </c>
      <c r="H33" s="67" t="n">
        <f aca="false">E33+IF(D33="Long",1,-1)*G33</f>
        <v>4489.11867</v>
      </c>
      <c r="I33" s="68" t="n">
        <f aca="false">Assumptions!$B$58</f>
        <v>5.35750011455817</v>
      </c>
      <c r="J33" s="68" t="n">
        <f aca="false">INDEX(Yearly!$D$5:$D$22,MATCH(C33,Yearly!$A$5:$A$22,0))</f>
        <v>0.669687514319771</v>
      </c>
      <c r="K33" s="68" t="n">
        <f aca="false">G33-I33-J33</f>
        <v>264.391482371122</v>
      </c>
      <c r="L33" s="69" t="n">
        <f aca="false">(I33+J33)/Assumptions!$B$8</f>
        <v>0.00026576131738365</v>
      </c>
      <c r="M33" s="70" t="n">
        <f aca="false">F33-L33</f>
        <v>0.0638342386826164</v>
      </c>
      <c r="N33" s="71" t="n">
        <f aca="false">G33*Assumptions!$B$7</f>
        <v>2126842.83955</v>
      </c>
      <c r="O33" s="71" t="n">
        <f aca="false">K33*Assumptions!$B$7</f>
        <v>2079439.00884888</v>
      </c>
      <c r="P33" s="68" t="n">
        <f aca="false">P32+G33</f>
        <v>1164.49775</v>
      </c>
      <c r="Q33" s="68" t="n">
        <f aca="false">MAX(Q32,P33)</f>
        <v>1164.49775</v>
      </c>
      <c r="R33" s="68" t="n">
        <f aca="false">Q33-P33</f>
        <v>0</v>
      </c>
      <c r="S33" s="68" t="n">
        <f aca="false">S32+K33</f>
        <v>971.627745875906</v>
      </c>
      <c r="T33" s="68" t="n">
        <f aca="false">MAX(T32,S33)</f>
        <v>971.627745875906</v>
      </c>
      <c r="U33" s="68" t="n">
        <f aca="false">T33-S33</f>
        <v>0</v>
      </c>
      <c r="V33" s="70" t="n">
        <f aca="false">V32+F33</f>
        <v>0.3565</v>
      </c>
      <c r="W33" s="70" t="n">
        <f aca="false">MAX(W32,V33)</f>
        <v>0.3565</v>
      </c>
      <c r="X33" s="70" t="n">
        <f aca="false">W33-V33</f>
        <v>0</v>
      </c>
      <c r="Y33" s="70" t="n">
        <f aca="false">Y32+M33</f>
        <v>0.347995637843723</v>
      </c>
      <c r="Z33" s="70" t="n">
        <f aca="false">MAX(Z32,Y33)</f>
        <v>0.347995637843723</v>
      </c>
      <c r="AA33" s="70" t="n">
        <f aca="false">Z33-Y33</f>
        <v>0</v>
      </c>
      <c r="AB33" s="72" t="n">
        <f aca="false">AB32*(1+F33)</f>
        <v>1.38789467943216</v>
      </c>
      <c r="AC33" s="73" t="n">
        <f aca="false">MAX(AC32,AB33)</f>
        <v>1.38789467943216</v>
      </c>
      <c r="AD33" s="70" t="n">
        <f aca="false">1-AB33/AC33</f>
        <v>0</v>
      </c>
      <c r="AE33" s="73" t="n">
        <f aca="false">AE32*(1+M33)</f>
        <v>1.37625011451247</v>
      </c>
      <c r="AF33" s="73" t="n">
        <f aca="false">MAX(AF32,AE33)</f>
        <v>1.37625011451247</v>
      </c>
      <c r="AG33" s="70" t="n">
        <f aca="false">1-AE33/AF33</f>
        <v>0</v>
      </c>
      <c r="AH33" s="74" t="n">
        <f aca="false">IF(R33&gt;0,AH32+1,0)</f>
        <v>0</v>
      </c>
      <c r="AI33" s="74" t="n">
        <f aca="false">IF(U33&gt;0,AI32+1,0)</f>
        <v>0</v>
      </c>
      <c r="AJ33" s="74" t="n">
        <f aca="false">IF(G33&gt;0,AJ32+1,0)</f>
        <v>1</v>
      </c>
      <c r="AK33" s="74" t="n">
        <f aca="false">IF(G33&lt;=0,AK32+1,0)</f>
        <v>0</v>
      </c>
      <c r="AL33" s="74" t="n">
        <f aca="false">IF(K33&gt;0,AL32+1,0)</f>
        <v>1</v>
      </c>
      <c r="AM33" s="74" t="n">
        <f aca="false">IF(K33&lt;=0,AM32+1,0)</f>
        <v>0</v>
      </c>
    </row>
    <row r="34" customFormat="false" ht="15" hidden="false" customHeight="false" outlineLevel="0" collapsed="false">
      <c r="A34" s="61" t="n">
        <v>38</v>
      </c>
      <c r="B34" s="62" t="n">
        <v>39972.5729166667</v>
      </c>
      <c r="C34" s="63" t="n">
        <f aca="false">YEAR(B34)</f>
        <v>2009</v>
      </c>
      <c r="D34" s="32" t="s">
        <v>276</v>
      </c>
      <c r="E34" s="64" t="n">
        <v>4489.1</v>
      </c>
      <c r="F34" s="65" t="n">
        <v>-0.0078</v>
      </c>
      <c r="G34" s="66" t="n">
        <v>-35.01498</v>
      </c>
      <c r="H34" s="67" t="n">
        <f aca="false">E34+IF(D34="Long",1,-1)*G34</f>
        <v>4524.11498</v>
      </c>
      <c r="I34" s="68" t="n">
        <f aca="false">Assumptions!$B$58</f>
        <v>5.35750011455817</v>
      </c>
      <c r="J34" s="68" t="n">
        <f aca="false">INDEX(Yearly!$D$5:$D$22,MATCH(C34,Yearly!$A$5:$A$22,0))</f>
        <v>0.669687514319771</v>
      </c>
      <c r="K34" s="68" t="n">
        <f aca="false">G34-I34-J34</f>
        <v>-41.0421676288779</v>
      </c>
      <c r="L34" s="69" t="n">
        <f aca="false">(I34+J34)/Assumptions!$B$8</f>
        <v>0.00026576131738365</v>
      </c>
      <c r="M34" s="70" t="n">
        <f aca="false">F34-L34</f>
        <v>-0.00806576131738365</v>
      </c>
      <c r="N34" s="71" t="n">
        <f aca="false">G34*Assumptions!$B$7</f>
        <v>-275392.8177</v>
      </c>
      <c r="O34" s="71" t="n">
        <f aca="false">K34*Assumptions!$B$7</f>
        <v>-322796.648401125</v>
      </c>
      <c r="P34" s="68" t="n">
        <f aca="false">P33+G34</f>
        <v>1129.48277</v>
      </c>
      <c r="Q34" s="68" t="n">
        <f aca="false">MAX(Q33,P34)</f>
        <v>1164.49775</v>
      </c>
      <c r="R34" s="68" t="n">
        <f aca="false">Q34-P34</f>
        <v>35.0149799999999</v>
      </c>
      <c r="S34" s="68" t="n">
        <f aca="false">S33+K34</f>
        <v>930.585578247028</v>
      </c>
      <c r="T34" s="68" t="n">
        <f aca="false">MAX(T33,S34)</f>
        <v>971.627745875906</v>
      </c>
      <c r="U34" s="68" t="n">
        <f aca="false">T34-S34</f>
        <v>41.0421676288779</v>
      </c>
      <c r="V34" s="70" t="n">
        <f aca="false">V33+F34</f>
        <v>0.3487</v>
      </c>
      <c r="W34" s="70" t="n">
        <f aca="false">MAX(W33,V34)</f>
        <v>0.3565</v>
      </c>
      <c r="X34" s="70" t="n">
        <f aca="false">W34-V34</f>
        <v>0.00780000000000003</v>
      </c>
      <c r="Y34" s="70" t="n">
        <f aca="false">Y33+M34</f>
        <v>0.33992987652634</v>
      </c>
      <c r="Z34" s="70" t="n">
        <f aca="false">MAX(Z33,Y34)</f>
        <v>0.347995637843723</v>
      </c>
      <c r="AA34" s="70" t="n">
        <f aca="false">Z34-Y34</f>
        <v>0.00806576131738368</v>
      </c>
      <c r="AB34" s="72" t="n">
        <f aca="false">AB33*(1+F34)</f>
        <v>1.37706910093258</v>
      </c>
      <c r="AC34" s="73" t="n">
        <f aca="false">MAX(AC33,AB34)</f>
        <v>1.38789467943216</v>
      </c>
      <c r="AD34" s="70" t="n">
        <f aca="false">1-AB34/AC34</f>
        <v>0.00780000000000003</v>
      </c>
      <c r="AE34" s="73" t="n">
        <f aca="false">AE33*(1+M34)</f>
        <v>1.36514960957579</v>
      </c>
      <c r="AF34" s="73" t="n">
        <f aca="false">MAX(AF33,AE34)</f>
        <v>1.37625011451247</v>
      </c>
      <c r="AG34" s="70" t="n">
        <f aca="false">1-AE34/AF34</f>
        <v>0.00806576131738357</v>
      </c>
      <c r="AH34" s="74" t="n">
        <f aca="false">IF(R34&gt;0,AH33+1,0)</f>
        <v>1</v>
      </c>
      <c r="AI34" s="74" t="n">
        <f aca="false">IF(U34&gt;0,AI33+1,0)</f>
        <v>1</v>
      </c>
      <c r="AJ34" s="74" t="n">
        <f aca="false">IF(G34&gt;0,AJ33+1,0)</f>
        <v>0</v>
      </c>
      <c r="AK34" s="74" t="n">
        <f aca="false">IF(G34&lt;=0,AK33+1,0)</f>
        <v>1</v>
      </c>
      <c r="AL34" s="74" t="n">
        <f aca="false">IF(K34&gt;0,AL33+1,0)</f>
        <v>0</v>
      </c>
      <c r="AM34" s="74" t="n">
        <f aca="false">IF(K34&lt;=0,AM33+1,0)</f>
        <v>1</v>
      </c>
    </row>
    <row r="35" customFormat="false" ht="15" hidden="false" customHeight="false" outlineLevel="0" collapsed="false">
      <c r="A35" s="61" t="n">
        <v>39</v>
      </c>
      <c r="B35" s="62" t="n">
        <v>39973.53125</v>
      </c>
      <c r="C35" s="63" t="n">
        <f aca="false">YEAR(B35)</f>
        <v>2009</v>
      </c>
      <c r="D35" s="32" t="s">
        <v>277</v>
      </c>
      <c r="E35" s="64" t="n">
        <v>4523.9</v>
      </c>
      <c r="F35" s="65" t="n">
        <v>0.0174</v>
      </c>
      <c r="G35" s="66" t="n">
        <v>78.71586</v>
      </c>
      <c r="H35" s="67" t="n">
        <f aca="false">E35+IF(D35="Long",1,-1)*G35</f>
        <v>4602.61586</v>
      </c>
      <c r="I35" s="68" t="n">
        <f aca="false">Assumptions!$B$58</f>
        <v>5.35750011455817</v>
      </c>
      <c r="J35" s="68" t="n">
        <f aca="false">INDEX(Yearly!$D$5:$D$22,MATCH(C35,Yearly!$A$5:$A$22,0))</f>
        <v>0.669687514319771</v>
      </c>
      <c r="K35" s="68" t="n">
        <f aca="false">G35-I35-J35</f>
        <v>72.6886723711221</v>
      </c>
      <c r="L35" s="69" t="n">
        <f aca="false">(I35+J35)/Assumptions!$B$8</f>
        <v>0.00026576131738365</v>
      </c>
      <c r="M35" s="70" t="n">
        <f aca="false">F35-L35</f>
        <v>0.0171342386826164</v>
      </c>
      <c r="N35" s="71" t="n">
        <f aca="false">G35*Assumptions!$B$7</f>
        <v>619100.2389</v>
      </c>
      <c r="O35" s="71" t="n">
        <f aca="false">K35*Assumptions!$B$7</f>
        <v>571696.408198875</v>
      </c>
      <c r="P35" s="68" t="n">
        <f aca="false">P34+G35</f>
        <v>1208.19863</v>
      </c>
      <c r="Q35" s="68" t="n">
        <f aca="false">MAX(Q34,P35)</f>
        <v>1208.19863</v>
      </c>
      <c r="R35" s="68" t="n">
        <f aca="false">Q35-P35</f>
        <v>0</v>
      </c>
      <c r="S35" s="68" t="n">
        <f aca="false">S34+K35</f>
        <v>1003.27425061815</v>
      </c>
      <c r="T35" s="68" t="n">
        <f aca="false">MAX(T34,S35)</f>
        <v>1003.27425061815</v>
      </c>
      <c r="U35" s="68" t="n">
        <f aca="false">T35-S35</f>
        <v>0</v>
      </c>
      <c r="V35" s="70" t="n">
        <f aca="false">V34+F35</f>
        <v>0.3661</v>
      </c>
      <c r="W35" s="70" t="n">
        <f aca="false">MAX(W34,V35)</f>
        <v>0.3661</v>
      </c>
      <c r="X35" s="70" t="n">
        <f aca="false">W35-V35</f>
        <v>0</v>
      </c>
      <c r="Y35" s="70" t="n">
        <f aca="false">Y34+M35</f>
        <v>0.357064115208956</v>
      </c>
      <c r="Z35" s="70" t="n">
        <f aca="false">MAX(Z34,Y35)</f>
        <v>0.357064115208956</v>
      </c>
      <c r="AA35" s="70" t="n">
        <f aca="false">Z35-Y35</f>
        <v>0</v>
      </c>
      <c r="AB35" s="72" t="n">
        <f aca="false">AB34*(1+F35)</f>
        <v>1.40103010328881</v>
      </c>
      <c r="AC35" s="73" t="n">
        <f aca="false">MAX(AC34,AB35)</f>
        <v>1.40103010328881</v>
      </c>
      <c r="AD35" s="70" t="n">
        <f aca="false">1-AB35/AC35</f>
        <v>0</v>
      </c>
      <c r="AE35" s="73" t="n">
        <f aca="false">AE34*(1+M35)</f>
        <v>1.38854040882375</v>
      </c>
      <c r="AF35" s="73" t="n">
        <f aca="false">MAX(AF34,AE35)</f>
        <v>1.38854040882375</v>
      </c>
      <c r="AG35" s="70" t="n">
        <f aca="false">1-AE35/AF35</f>
        <v>0</v>
      </c>
      <c r="AH35" s="74" t="n">
        <f aca="false">IF(R35&gt;0,AH34+1,0)</f>
        <v>0</v>
      </c>
      <c r="AI35" s="74" t="n">
        <f aca="false">IF(U35&gt;0,AI34+1,0)</f>
        <v>0</v>
      </c>
      <c r="AJ35" s="74" t="n">
        <f aca="false">IF(G35&gt;0,AJ34+1,0)</f>
        <v>1</v>
      </c>
      <c r="AK35" s="74" t="n">
        <f aca="false">IF(G35&lt;=0,AK34+1,0)</f>
        <v>0</v>
      </c>
      <c r="AL35" s="74" t="n">
        <f aca="false">IF(K35&gt;0,AL34+1,0)</f>
        <v>1</v>
      </c>
      <c r="AM35" s="74" t="n">
        <f aca="false">IF(K35&lt;=0,AM34+1,0)</f>
        <v>0</v>
      </c>
    </row>
    <row r="36" customFormat="false" ht="15" hidden="false" customHeight="false" outlineLevel="0" collapsed="false">
      <c r="A36" s="61" t="n">
        <v>40</v>
      </c>
      <c r="B36" s="62" t="n">
        <v>39976.59375</v>
      </c>
      <c r="C36" s="63" t="n">
        <f aca="false">YEAR(B36)</f>
        <v>2009</v>
      </c>
      <c r="D36" s="32" t="s">
        <v>276</v>
      </c>
      <c r="E36" s="64" t="n">
        <v>4602.8</v>
      </c>
      <c r="F36" s="65" t="n">
        <v>0.0645</v>
      </c>
      <c r="G36" s="66" t="n">
        <v>296.8806</v>
      </c>
      <c r="H36" s="67" t="n">
        <f aca="false">E36+IF(D36="Long",1,-1)*G36</f>
        <v>4305.9194</v>
      </c>
      <c r="I36" s="68" t="n">
        <f aca="false">Assumptions!$B$58</f>
        <v>5.35750011455817</v>
      </c>
      <c r="J36" s="68" t="n">
        <f aca="false">INDEX(Yearly!$D$5:$D$22,MATCH(C36,Yearly!$A$5:$A$22,0))</f>
        <v>0.669687514319771</v>
      </c>
      <c r="K36" s="68" t="n">
        <f aca="false">G36-I36-J36</f>
        <v>290.853412371122</v>
      </c>
      <c r="L36" s="69" t="n">
        <f aca="false">(I36+J36)/Assumptions!$B$8</f>
        <v>0.00026576131738365</v>
      </c>
      <c r="M36" s="70" t="n">
        <f aca="false">F36-L36</f>
        <v>0.0642342386826164</v>
      </c>
      <c r="N36" s="71" t="n">
        <f aca="false">G36*Assumptions!$B$7</f>
        <v>2334965.919</v>
      </c>
      <c r="O36" s="71" t="n">
        <f aca="false">K36*Assumptions!$B$7</f>
        <v>2287562.08829888</v>
      </c>
      <c r="P36" s="68" t="n">
        <f aca="false">P35+G36</f>
        <v>1505.07923</v>
      </c>
      <c r="Q36" s="68" t="n">
        <f aca="false">MAX(Q35,P36)</f>
        <v>1505.07923</v>
      </c>
      <c r="R36" s="68" t="n">
        <f aca="false">Q36-P36</f>
        <v>0</v>
      </c>
      <c r="S36" s="68" t="n">
        <f aca="false">S35+K36</f>
        <v>1294.12766298927</v>
      </c>
      <c r="T36" s="68" t="n">
        <f aca="false">MAX(T35,S36)</f>
        <v>1294.12766298927</v>
      </c>
      <c r="U36" s="68" t="n">
        <f aca="false">T36-S36</f>
        <v>0</v>
      </c>
      <c r="V36" s="70" t="n">
        <f aca="false">V35+F36</f>
        <v>0.4306</v>
      </c>
      <c r="W36" s="70" t="n">
        <f aca="false">MAX(W35,V36)</f>
        <v>0.4306</v>
      </c>
      <c r="X36" s="70" t="n">
        <f aca="false">W36-V36</f>
        <v>0</v>
      </c>
      <c r="Y36" s="70" t="n">
        <f aca="false">Y35+M36</f>
        <v>0.421298353891572</v>
      </c>
      <c r="Z36" s="70" t="n">
        <f aca="false">MAX(Z35,Y36)</f>
        <v>0.421298353891572</v>
      </c>
      <c r="AA36" s="70" t="n">
        <f aca="false">Z36-Y36</f>
        <v>0</v>
      </c>
      <c r="AB36" s="72" t="n">
        <f aca="false">AB35*(1+F36)</f>
        <v>1.49139654495094</v>
      </c>
      <c r="AC36" s="73" t="n">
        <f aca="false">MAX(AC35,AB36)</f>
        <v>1.49139654495094</v>
      </c>
      <c r="AD36" s="70" t="n">
        <f aca="false">1-AB36/AC36</f>
        <v>0</v>
      </c>
      <c r="AE36" s="73" t="n">
        <f aca="false">AE35*(1+M36)</f>
        <v>1.47773224486459</v>
      </c>
      <c r="AF36" s="73" t="n">
        <f aca="false">MAX(AF35,AE36)</f>
        <v>1.47773224486459</v>
      </c>
      <c r="AG36" s="70" t="n">
        <f aca="false">1-AE36/AF36</f>
        <v>0</v>
      </c>
      <c r="AH36" s="74" t="n">
        <f aca="false">IF(R36&gt;0,AH35+1,0)</f>
        <v>0</v>
      </c>
      <c r="AI36" s="74" t="n">
        <f aca="false">IF(U36&gt;0,AI35+1,0)</f>
        <v>0</v>
      </c>
      <c r="AJ36" s="74" t="n">
        <f aca="false">IF(G36&gt;0,AJ35+1,0)</f>
        <v>2</v>
      </c>
      <c r="AK36" s="74" t="n">
        <f aca="false">IF(G36&lt;=0,AK35+1,0)</f>
        <v>0</v>
      </c>
      <c r="AL36" s="74" t="n">
        <f aca="false">IF(K36&gt;0,AL35+1,0)</f>
        <v>2</v>
      </c>
      <c r="AM36" s="74" t="n">
        <f aca="false">IF(K36&lt;=0,AM35+1,0)</f>
        <v>0</v>
      </c>
    </row>
    <row r="37" customFormat="false" ht="15" hidden="false" customHeight="false" outlineLevel="0" collapsed="false">
      <c r="A37" s="61" t="n">
        <v>41</v>
      </c>
      <c r="B37" s="62" t="n">
        <v>39988.6145833333</v>
      </c>
      <c r="C37" s="63" t="n">
        <f aca="false">YEAR(B37)</f>
        <v>2009</v>
      </c>
      <c r="D37" s="32" t="s">
        <v>277</v>
      </c>
      <c r="E37" s="64" t="n">
        <v>4305.85</v>
      </c>
      <c r="F37" s="65" t="n">
        <v>-0.0021</v>
      </c>
      <c r="G37" s="66" t="n">
        <v>-9.042285</v>
      </c>
      <c r="H37" s="67" t="n">
        <f aca="false">E37+IF(D37="Long",1,-1)*G37</f>
        <v>4296.807715</v>
      </c>
      <c r="I37" s="68" t="n">
        <f aca="false">Assumptions!$B$58</f>
        <v>5.35750011455817</v>
      </c>
      <c r="J37" s="68" t="n">
        <f aca="false">INDEX(Yearly!$D$5:$D$22,MATCH(C37,Yearly!$A$5:$A$22,0))</f>
        <v>0.669687514319771</v>
      </c>
      <c r="K37" s="68" t="n">
        <f aca="false">G37-I37-J37</f>
        <v>-15.0694726288779</v>
      </c>
      <c r="L37" s="69" t="n">
        <f aca="false">(I37+J37)/Assumptions!$B$8</f>
        <v>0.00026576131738365</v>
      </c>
      <c r="M37" s="70" t="n">
        <f aca="false">F37-L37</f>
        <v>-0.00236576131738365</v>
      </c>
      <c r="N37" s="71" t="n">
        <f aca="false">G37*Assumptions!$B$7</f>
        <v>-71117.571525</v>
      </c>
      <c r="O37" s="71" t="n">
        <f aca="false">K37*Assumptions!$B$7</f>
        <v>-118521.402226125</v>
      </c>
      <c r="P37" s="68" t="n">
        <f aca="false">P36+G37</f>
        <v>1496.036945</v>
      </c>
      <c r="Q37" s="68" t="n">
        <f aca="false">MAX(Q36,P37)</f>
        <v>1505.07923</v>
      </c>
      <c r="R37" s="68" t="n">
        <f aca="false">Q37-P37</f>
        <v>9.04228499999999</v>
      </c>
      <c r="S37" s="68" t="n">
        <f aca="false">S36+K37</f>
        <v>1279.05819036039</v>
      </c>
      <c r="T37" s="68" t="n">
        <f aca="false">MAX(T36,S37)</f>
        <v>1294.12766298927</v>
      </c>
      <c r="U37" s="68" t="n">
        <f aca="false">T37-S37</f>
        <v>15.069472628878</v>
      </c>
      <c r="V37" s="70" t="n">
        <f aca="false">V36+F37</f>
        <v>0.4285</v>
      </c>
      <c r="W37" s="70" t="n">
        <f aca="false">MAX(W36,V37)</f>
        <v>0.4306</v>
      </c>
      <c r="X37" s="70" t="n">
        <f aca="false">W37-V37</f>
        <v>0.00209999999999999</v>
      </c>
      <c r="Y37" s="70" t="n">
        <f aca="false">Y36+M37</f>
        <v>0.418932592574189</v>
      </c>
      <c r="Z37" s="70" t="n">
        <f aca="false">MAX(Z36,Y37)</f>
        <v>0.421298353891572</v>
      </c>
      <c r="AA37" s="70" t="n">
        <f aca="false">Z37-Y37</f>
        <v>0.00236576131738364</v>
      </c>
      <c r="AB37" s="72" t="n">
        <f aca="false">AB36*(1+F37)</f>
        <v>1.48826461220654</v>
      </c>
      <c r="AC37" s="73" t="n">
        <f aca="false">MAX(AC36,AB37)</f>
        <v>1.49139654495094</v>
      </c>
      <c r="AD37" s="70" t="n">
        <f aca="false">1-AB37/AC37</f>
        <v>0.0021000000000001</v>
      </c>
      <c r="AE37" s="73" t="n">
        <f aca="false">AE36*(1+M37)</f>
        <v>1.47423628308224</v>
      </c>
      <c r="AF37" s="73" t="n">
        <f aca="false">MAX(AF36,AE37)</f>
        <v>1.47773224486459</v>
      </c>
      <c r="AG37" s="70" t="n">
        <f aca="false">1-AE37/AF37</f>
        <v>0.00236576131738364</v>
      </c>
      <c r="AH37" s="74" t="n">
        <f aca="false">IF(R37&gt;0,AH36+1,0)</f>
        <v>1</v>
      </c>
      <c r="AI37" s="74" t="n">
        <f aca="false">IF(U37&gt;0,AI36+1,0)</f>
        <v>1</v>
      </c>
      <c r="AJ37" s="74" t="n">
        <f aca="false">IF(G37&gt;0,AJ36+1,0)</f>
        <v>0</v>
      </c>
      <c r="AK37" s="74" t="n">
        <f aca="false">IF(G37&lt;=0,AK36+1,0)</f>
        <v>1</v>
      </c>
      <c r="AL37" s="74" t="n">
        <f aca="false">IF(K37&gt;0,AL36+1,0)</f>
        <v>0</v>
      </c>
      <c r="AM37" s="74" t="n">
        <f aca="false">IF(K37&lt;=0,AM36+1,0)</f>
        <v>1</v>
      </c>
    </row>
    <row r="38" customFormat="false" ht="15" hidden="false" customHeight="false" outlineLevel="0" collapsed="false">
      <c r="A38" s="61" t="n">
        <v>42</v>
      </c>
      <c r="B38" s="62" t="n">
        <v>39989.5027777778</v>
      </c>
      <c r="C38" s="63" t="n">
        <f aca="false">YEAR(B38)</f>
        <v>2009</v>
      </c>
      <c r="D38" s="32" t="s">
        <v>276</v>
      </c>
      <c r="E38" s="64" t="n">
        <v>4296.85</v>
      </c>
      <c r="F38" s="65" t="n">
        <v>-0.0047</v>
      </c>
      <c r="G38" s="66" t="n">
        <v>-20.195195</v>
      </c>
      <c r="H38" s="67" t="n">
        <f aca="false">E38+IF(D38="Long",1,-1)*G38</f>
        <v>4317.045195</v>
      </c>
      <c r="I38" s="68" t="n">
        <f aca="false">Assumptions!$B$58</f>
        <v>5.35750011455817</v>
      </c>
      <c r="J38" s="68" t="n">
        <f aca="false">INDEX(Yearly!$D$5:$D$22,MATCH(C38,Yearly!$A$5:$A$22,0))</f>
        <v>0.669687514319771</v>
      </c>
      <c r="K38" s="68" t="n">
        <f aca="false">G38-I38-J38</f>
        <v>-26.2223826288779</v>
      </c>
      <c r="L38" s="69" t="n">
        <f aca="false">(I38+J38)/Assumptions!$B$8</f>
        <v>0.00026576131738365</v>
      </c>
      <c r="M38" s="70" t="n">
        <f aca="false">F38-L38</f>
        <v>-0.00496576131738365</v>
      </c>
      <c r="N38" s="71" t="n">
        <f aca="false">G38*Assumptions!$B$7</f>
        <v>-158835.208675</v>
      </c>
      <c r="O38" s="71" t="n">
        <f aca="false">K38*Assumptions!$B$7</f>
        <v>-206239.039376125</v>
      </c>
      <c r="P38" s="68" t="n">
        <f aca="false">P37+G38</f>
        <v>1475.84175</v>
      </c>
      <c r="Q38" s="68" t="n">
        <f aca="false">MAX(Q37,P38)</f>
        <v>1505.07923</v>
      </c>
      <c r="R38" s="68" t="n">
        <f aca="false">Q38-P38</f>
        <v>29.23748</v>
      </c>
      <c r="S38" s="68" t="n">
        <f aca="false">S37+K38</f>
        <v>1252.83580773152</v>
      </c>
      <c r="T38" s="68" t="n">
        <f aca="false">MAX(T37,S38)</f>
        <v>1294.12766298927</v>
      </c>
      <c r="U38" s="68" t="n">
        <f aca="false">T38-S38</f>
        <v>41.291855257756</v>
      </c>
      <c r="V38" s="70" t="n">
        <f aca="false">V37+F38</f>
        <v>0.4238</v>
      </c>
      <c r="W38" s="70" t="n">
        <f aca="false">MAX(W37,V38)</f>
        <v>0.4306</v>
      </c>
      <c r="X38" s="70" t="n">
        <f aca="false">W38-V38</f>
        <v>0.00679999999999997</v>
      </c>
      <c r="Y38" s="70" t="n">
        <f aca="false">Y37+M38</f>
        <v>0.413966831256805</v>
      </c>
      <c r="Z38" s="70" t="n">
        <f aca="false">MAX(Z37,Y38)</f>
        <v>0.421298353891572</v>
      </c>
      <c r="AA38" s="70" t="n">
        <f aca="false">Z38-Y38</f>
        <v>0.00733152263476727</v>
      </c>
      <c r="AB38" s="72" t="n">
        <f aca="false">AB37*(1+F38)</f>
        <v>1.48126976852917</v>
      </c>
      <c r="AC38" s="73" t="n">
        <f aca="false">MAX(AC37,AB38)</f>
        <v>1.49139654495094</v>
      </c>
      <c r="AD38" s="70" t="n">
        <f aca="false">1-AB38/AC38</f>
        <v>0.00679013000000006</v>
      </c>
      <c r="AE38" s="73" t="n">
        <f aca="false">AE37*(1+M38)</f>
        <v>1.46691557757502</v>
      </c>
      <c r="AF38" s="73" t="n">
        <f aca="false">MAX(AF37,AE38)</f>
        <v>1.47773224486459</v>
      </c>
      <c r="AG38" s="70" t="n">
        <f aca="false">1-AE38/AF38</f>
        <v>0.00731977482873136</v>
      </c>
      <c r="AH38" s="74" t="n">
        <f aca="false">IF(R38&gt;0,AH37+1,0)</f>
        <v>2</v>
      </c>
      <c r="AI38" s="74" t="n">
        <f aca="false">IF(U38&gt;0,AI37+1,0)</f>
        <v>2</v>
      </c>
      <c r="AJ38" s="74" t="n">
        <f aca="false">IF(G38&gt;0,AJ37+1,0)</f>
        <v>0</v>
      </c>
      <c r="AK38" s="74" t="n">
        <f aca="false">IF(G38&lt;=0,AK37+1,0)</f>
        <v>2</v>
      </c>
      <c r="AL38" s="74" t="n">
        <f aca="false">IF(K38&gt;0,AL37+1,0)</f>
        <v>0</v>
      </c>
      <c r="AM38" s="74" t="n">
        <f aca="false">IF(K38&lt;=0,AM37+1,0)</f>
        <v>2</v>
      </c>
    </row>
    <row r="39" customFormat="false" ht="15" hidden="false" customHeight="false" outlineLevel="0" collapsed="false">
      <c r="A39" s="61" t="n">
        <v>43</v>
      </c>
      <c r="B39" s="62" t="n">
        <v>39989.53125</v>
      </c>
      <c r="C39" s="63" t="n">
        <f aca="false">YEAR(B39)</f>
        <v>2009</v>
      </c>
      <c r="D39" s="32" t="s">
        <v>277</v>
      </c>
      <c r="E39" s="64" t="n">
        <v>4316.9</v>
      </c>
      <c r="F39" s="65" t="n">
        <v>-0.0121</v>
      </c>
      <c r="G39" s="66" t="n">
        <v>-52.23449</v>
      </c>
      <c r="H39" s="67" t="n">
        <f aca="false">E39+IF(D39="Long",1,-1)*G39</f>
        <v>4264.66551</v>
      </c>
      <c r="I39" s="68" t="n">
        <f aca="false">Assumptions!$B$58</f>
        <v>5.35750011455817</v>
      </c>
      <c r="J39" s="68" t="n">
        <f aca="false">INDEX(Yearly!$D$5:$D$22,MATCH(C39,Yearly!$A$5:$A$22,0))</f>
        <v>0.669687514319771</v>
      </c>
      <c r="K39" s="68" t="n">
        <f aca="false">G39-I39-J39</f>
        <v>-58.2616776288779</v>
      </c>
      <c r="L39" s="69" t="n">
        <f aca="false">(I39+J39)/Assumptions!$B$8</f>
        <v>0.00026576131738365</v>
      </c>
      <c r="M39" s="70" t="n">
        <f aca="false">F39-L39</f>
        <v>-0.0123657613173837</v>
      </c>
      <c r="N39" s="71" t="n">
        <f aca="false">G39*Assumptions!$B$7</f>
        <v>-410824.26385</v>
      </c>
      <c r="O39" s="71" t="n">
        <f aca="false">K39*Assumptions!$B$7</f>
        <v>-458228.094551125</v>
      </c>
      <c r="P39" s="68" t="n">
        <f aca="false">P38+G39</f>
        <v>1423.60726</v>
      </c>
      <c r="Q39" s="68" t="n">
        <f aca="false">MAX(Q38,P39)</f>
        <v>1505.07923</v>
      </c>
      <c r="R39" s="68" t="n">
        <f aca="false">Q39-P39</f>
        <v>81.4719700000001</v>
      </c>
      <c r="S39" s="68" t="n">
        <f aca="false">S38+K39</f>
        <v>1194.57413010264</v>
      </c>
      <c r="T39" s="68" t="n">
        <f aca="false">MAX(T38,S39)</f>
        <v>1294.12766298927</v>
      </c>
      <c r="U39" s="68" t="n">
        <f aca="false">T39-S39</f>
        <v>99.553532886634</v>
      </c>
      <c r="V39" s="70" t="n">
        <f aca="false">V38+F39</f>
        <v>0.4117</v>
      </c>
      <c r="W39" s="70" t="n">
        <f aca="false">MAX(W38,V39)</f>
        <v>0.4306</v>
      </c>
      <c r="X39" s="70" t="n">
        <f aca="false">W39-V39</f>
        <v>0.0189</v>
      </c>
      <c r="Y39" s="70" t="n">
        <f aca="false">Y38+M39</f>
        <v>0.401601069939421</v>
      </c>
      <c r="Z39" s="70" t="n">
        <f aca="false">MAX(Z38,Y39)</f>
        <v>0.421298353891572</v>
      </c>
      <c r="AA39" s="70" t="n">
        <f aca="false">Z39-Y39</f>
        <v>0.0196972839521509</v>
      </c>
      <c r="AB39" s="72" t="n">
        <f aca="false">AB38*(1+F39)</f>
        <v>1.46334640432997</v>
      </c>
      <c r="AC39" s="73" t="n">
        <f aca="false">MAX(AC38,AB39)</f>
        <v>1.49139654495094</v>
      </c>
      <c r="AD39" s="70" t="n">
        <f aca="false">1-AB39/AC39</f>
        <v>0.018807969427</v>
      </c>
      <c r="AE39" s="73" t="n">
        <f aca="false">AE38*(1+M39)</f>
        <v>1.44877604966998</v>
      </c>
      <c r="AF39" s="73" t="n">
        <f aca="false">MAX(AF38,AE39)</f>
        <v>1.47773224486459</v>
      </c>
      <c r="AG39" s="70" t="n">
        <f aca="false">1-AE39/AF39</f>
        <v>0.0195950215576859</v>
      </c>
      <c r="AH39" s="74" t="n">
        <f aca="false">IF(R39&gt;0,AH38+1,0)</f>
        <v>3</v>
      </c>
      <c r="AI39" s="74" t="n">
        <f aca="false">IF(U39&gt;0,AI38+1,0)</f>
        <v>3</v>
      </c>
      <c r="AJ39" s="74" t="n">
        <f aca="false">IF(G39&gt;0,AJ38+1,0)</f>
        <v>0</v>
      </c>
      <c r="AK39" s="74" t="n">
        <f aca="false">IF(G39&lt;=0,AK38+1,0)</f>
        <v>3</v>
      </c>
      <c r="AL39" s="74" t="n">
        <f aca="false">IF(K39&gt;0,AL38+1,0)</f>
        <v>0</v>
      </c>
      <c r="AM39" s="74" t="n">
        <f aca="false">IF(K39&lt;=0,AM38+1,0)</f>
        <v>3</v>
      </c>
    </row>
    <row r="40" customFormat="false" ht="15" hidden="false" customHeight="false" outlineLevel="0" collapsed="false">
      <c r="A40" s="61" t="n">
        <v>44</v>
      </c>
      <c r="B40" s="62" t="n">
        <v>39989.59375</v>
      </c>
      <c r="C40" s="63" t="n">
        <f aca="false">YEAR(B40)</f>
        <v>2009</v>
      </c>
      <c r="D40" s="32" t="s">
        <v>276</v>
      </c>
      <c r="E40" s="64" t="n">
        <v>4264.8</v>
      </c>
      <c r="F40" s="65" t="n">
        <v>-0.0108</v>
      </c>
      <c r="G40" s="66" t="n">
        <v>-46.05984</v>
      </c>
      <c r="H40" s="67" t="n">
        <f aca="false">E40+IF(D40="Long",1,-1)*G40</f>
        <v>4310.85984</v>
      </c>
      <c r="I40" s="68" t="n">
        <f aca="false">Assumptions!$B$58</f>
        <v>5.35750011455817</v>
      </c>
      <c r="J40" s="68" t="n">
        <f aca="false">INDEX(Yearly!$D$5:$D$22,MATCH(C40,Yearly!$A$5:$A$22,0))</f>
        <v>0.669687514319771</v>
      </c>
      <c r="K40" s="68" t="n">
        <f aca="false">G40-I40-J40</f>
        <v>-52.0870276288779</v>
      </c>
      <c r="L40" s="69" t="n">
        <f aca="false">(I40+J40)/Assumptions!$B$8</f>
        <v>0.00026576131738365</v>
      </c>
      <c r="M40" s="70" t="n">
        <f aca="false">F40-L40</f>
        <v>-0.0110657613173837</v>
      </c>
      <c r="N40" s="71" t="n">
        <f aca="false">G40*Assumptions!$B$7</f>
        <v>-362260.6416</v>
      </c>
      <c r="O40" s="71" t="n">
        <f aca="false">K40*Assumptions!$B$7</f>
        <v>-409664.472301125</v>
      </c>
      <c r="P40" s="68" t="n">
        <f aca="false">P39+G40</f>
        <v>1377.54742</v>
      </c>
      <c r="Q40" s="68" t="n">
        <f aca="false">MAX(Q39,P40)</f>
        <v>1505.07923</v>
      </c>
      <c r="R40" s="68" t="n">
        <f aca="false">Q40-P40</f>
        <v>127.53181</v>
      </c>
      <c r="S40" s="68" t="n">
        <f aca="false">S39+K40</f>
        <v>1142.48710247376</v>
      </c>
      <c r="T40" s="68" t="n">
        <f aca="false">MAX(T39,S40)</f>
        <v>1294.12766298927</v>
      </c>
      <c r="U40" s="68" t="n">
        <f aca="false">T40-S40</f>
        <v>151.640560515512</v>
      </c>
      <c r="V40" s="70" t="n">
        <f aca="false">V39+F40</f>
        <v>0.4009</v>
      </c>
      <c r="W40" s="70" t="n">
        <f aca="false">MAX(W39,V40)</f>
        <v>0.4306</v>
      </c>
      <c r="X40" s="70" t="n">
        <f aca="false">W40-V40</f>
        <v>0.0297</v>
      </c>
      <c r="Y40" s="70" t="n">
        <f aca="false">Y39+M40</f>
        <v>0.390535308622038</v>
      </c>
      <c r="Z40" s="70" t="n">
        <f aca="false">MAX(Z39,Y40)</f>
        <v>0.421298353891572</v>
      </c>
      <c r="AA40" s="70" t="n">
        <f aca="false">Z40-Y40</f>
        <v>0.0307630452695346</v>
      </c>
      <c r="AB40" s="72" t="n">
        <f aca="false">AB39*(1+F40)</f>
        <v>1.44754226316321</v>
      </c>
      <c r="AC40" s="73" t="n">
        <f aca="false">MAX(AC39,AB40)</f>
        <v>1.49139654495094</v>
      </c>
      <c r="AD40" s="70" t="n">
        <f aca="false">1-AB40/AC40</f>
        <v>0.0294048433571885</v>
      </c>
      <c r="AE40" s="73" t="n">
        <f aca="false">AE39*(1+M40)</f>
        <v>1.43274423970199</v>
      </c>
      <c r="AF40" s="73" t="n">
        <f aca="false">MAX(AF39,AE40)</f>
        <v>1.47773224486459</v>
      </c>
      <c r="AG40" s="70" t="n">
        <f aca="false">1-AE40/AF40</f>
        <v>0.0304439490435031</v>
      </c>
      <c r="AH40" s="74" t="n">
        <f aca="false">IF(R40&gt;0,AH39+1,0)</f>
        <v>4</v>
      </c>
      <c r="AI40" s="74" t="n">
        <f aca="false">IF(U40&gt;0,AI39+1,0)</f>
        <v>4</v>
      </c>
      <c r="AJ40" s="74" t="n">
        <f aca="false">IF(G40&gt;0,AJ39+1,0)</f>
        <v>0</v>
      </c>
      <c r="AK40" s="74" t="n">
        <f aca="false">IF(G40&lt;=0,AK39+1,0)</f>
        <v>4</v>
      </c>
      <c r="AL40" s="74" t="n">
        <f aca="false">IF(K40&gt;0,AL39+1,0)</f>
        <v>0</v>
      </c>
      <c r="AM40" s="74" t="n">
        <f aca="false">IF(K40&lt;=0,AM39+1,0)</f>
        <v>4</v>
      </c>
    </row>
    <row r="41" customFormat="false" ht="15" hidden="false" customHeight="false" outlineLevel="0" collapsed="false">
      <c r="A41" s="61" t="n">
        <v>45</v>
      </c>
      <c r="B41" s="62" t="n">
        <v>39990.53125</v>
      </c>
      <c r="C41" s="63" t="n">
        <f aca="false">YEAR(B41)</f>
        <v>2009</v>
      </c>
      <c r="D41" s="32" t="s">
        <v>277</v>
      </c>
      <c r="E41" s="64" t="n">
        <v>4310.8</v>
      </c>
      <c r="F41" s="65" t="n">
        <v>0.0045</v>
      </c>
      <c r="G41" s="66" t="n">
        <v>19.3986</v>
      </c>
      <c r="H41" s="67" t="n">
        <f aca="false">E41+IF(D41="Long",1,-1)*G41</f>
        <v>4330.1986</v>
      </c>
      <c r="I41" s="68" t="n">
        <f aca="false">Assumptions!$B$58</f>
        <v>5.35750011455817</v>
      </c>
      <c r="J41" s="68" t="n">
        <f aca="false">INDEX(Yearly!$D$5:$D$22,MATCH(C41,Yearly!$A$5:$A$22,0))</f>
        <v>0.669687514319771</v>
      </c>
      <c r="K41" s="68" t="n">
        <f aca="false">G41-I41-J41</f>
        <v>13.3714123711221</v>
      </c>
      <c r="L41" s="69" t="n">
        <f aca="false">(I41+J41)/Assumptions!$B$8</f>
        <v>0.00026576131738365</v>
      </c>
      <c r="M41" s="70" t="n">
        <f aca="false">F41-L41</f>
        <v>0.00423423868261635</v>
      </c>
      <c r="N41" s="71" t="n">
        <f aca="false">G41*Assumptions!$B$7</f>
        <v>152569.989</v>
      </c>
      <c r="O41" s="71" t="n">
        <f aca="false">K41*Assumptions!$B$7</f>
        <v>105166.158298875</v>
      </c>
      <c r="P41" s="68" t="n">
        <f aca="false">P40+G41</f>
        <v>1396.94602</v>
      </c>
      <c r="Q41" s="68" t="n">
        <f aca="false">MAX(Q40,P41)</f>
        <v>1505.07923</v>
      </c>
      <c r="R41" s="68" t="n">
        <f aca="false">Q41-P41</f>
        <v>108.13321</v>
      </c>
      <c r="S41" s="68" t="n">
        <f aca="false">S40+K41</f>
        <v>1155.85851484488</v>
      </c>
      <c r="T41" s="68" t="n">
        <f aca="false">MAX(T40,S41)</f>
        <v>1294.12766298927</v>
      </c>
      <c r="U41" s="68" t="n">
        <f aca="false">T41-S41</f>
        <v>138.26914814439</v>
      </c>
      <c r="V41" s="70" t="n">
        <f aca="false">V40+F41</f>
        <v>0.4054</v>
      </c>
      <c r="W41" s="70" t="n">
        <f aca="false">MAX(W40,V41)</f>
        <v>0.4306</v>
      </c>
      <c r="X41" s="70" t="n">
        <f aca="false">W41-V41</f>
        <v>0.0251999999999999</v>
      </c>
      <c r="Y41" s="70" t="n">
        <f aca="false">Y40+M41</f>
        <v>0.394769547304654</v>
      </c>
      <c r="Z41" s="70" t="n">
        <f aca="false">MAX(Z40,Y41)</f>
        <v>0.421298353891572</v>
      </c>
      <c r="AA41" s="70" t="n">
        <f aca="false">Z41-Y41</f>
        <v>0.0265288065869182</v>
      </c>
      <c r="AB41" s="72" t="n">
        <f aca="false">AB40*(1+F41)</f>
        <v>1.45405620334744</v>
      </c>
      <c r="AC41" s="73" t="n">
        <f aca="false">MAX(AC40,AB41)</f>
        <v>1.49139654495094</v>
      </c>
      <c r="AD41" s="70" t="n">
        <f aca="false">1-AB41/AC41</f>
        <v>0.0250371651522958</v>
      </c>
      <c r="AE41" s="73" t="n">
        <f aca="false">AE40*(1+M41)</f>
        <v>1.43881082078403</v>
      </c>
      <c r="AF41" s="73" t="n">
        <f aca="false">MAX(AF40,AE41)</f>
        <v>1.47773224486459</v>
      </c>
      <c r="AG41" s="70" t="n">
        <f aca="false">1-AE41/AF41</f>
        <v>0.0263386173075784</v>
      </c>
      <c r="AH41" s="74" t="n">
        <f aca="false">IF(R41&gt;0,AH40+1,0)</f>
        <v>5</v>
      </c>
      <c r="AI41" s="74" t="n">
        <f aca="false">IF(U41&gt;0,AI40+1,0)</f>
        <v>5</v>
      </c>
      <c r="AJ41" s="74" t="n">
        <f aca="false">IF(G41&gt;0,AJ40+1,0)</f>
        <v>1</v>
      </c>
      <c r="AK41" s="74" t="n">
        <f aca="false">IF(G41&lt;=0,AK40+1,0)</f>
        <v>0</v>
      </c>
      <c r="AL41" s="74" t="n">
        <f aca="false">IF(K41&gt;0,AL40+1,0)</f>
        <v>1</v>
      </c>
      <c r="AM41" s="74" t="n">
        <f aca="false">IF(K41&lt;=0,AM40+1,0)</f>
        <v>0</v>
      </c>
    </row>
    <row r="42" customFormat="false" ht="15" hidden="false" customHeight="false" outlineLevel="0" collapsed="false">
      <c r="A42" s="61" t="n">
        <v>46</v>
      </c>
      <c r="B42" s="62" t="n">
        <v>39994.5520833333</v>
      </c>
      <c r="C42" s="63" t="n">
        <f aca="false">YEAR(B42)</f>
        <v>2009</v>
      </c>
      <c r="D42" s="32" t="s">
        <v>276</v>
      </c>
      <c r="E42" s="64" t="n">
        <v>4330.1</v>
      </c>
      <c r="F42" s="65" t="n">
        <v>-0.0008</v>
      </c>
      <c r="G42" s="66" t="n">
        <v>-3.46408</v>
      </c>
      <c r="H42" s="67" t="n">
        <f aca="false">E42+IF(D42="Long",1,-1)*G42</f>
        <v>4333.56408</v>
      </c>
      <c r="I42" s="68" t="n">
        <f aca="false">Assumptions!$B$58</f>
        <v>5.35750011455817</v>
      </c>
      <c r="J42" s="68" t="n">
        <f aca="false">INDEX(Yearly!$D$5:$D$22,MATCH(C42,Yearly!$A$5:$A$22,0))</f>
        <v>0.669687514319771</v>
      </c>
      <c r="K42" s="68" t="n">
        <f aca="false">G42-I42-J42</f>
        <v>-9.49126762887794</v>
      </c>
      <c r="L42" s="69" t="n">
        <f aca="false">(I42+J42)/Assumptions!$B$8</f>
        <v>0.00026576131738365</v>
      </c>
      <c r="M42" s="70" t="n">
        <f aca="false">F42-L42</f>
        <v>-0.00106576131738365</v>
      </c>
      <c r="N42" s="71" t="n">
        <f aca="false">G42*Assumptions!$B$7</f>
        <v>-27244.9892</v>
      </c>
      <c r="O42" s="71" t="n">
        <f aca="false">K42*Assumptions!$B$7</f>
        <v>-74648.819901125</v>
      </c>
      <c r="P42" s="68" t="n">
        <f aca="false">P41+G42</f>
        <v>1393.48194</v>
      </c>
      <c r="Q42" s="68" t="n">
        <f aca="false">MAX(Q41,P42)</f>
        <v>1505.07923</v>
      </c>
      <c r="R42" s="68" t="n">
        <f aca="false">Q42-P42</f>
        <v>111.59729</v>
      </c>
      <c r="S42" s="68" t="n">
        <f aca="false">S41+K42</f>
        <v>1146.367247216</v>
      </c>
      <c r="T42" s="68" t="n">
        <f aca="false">MAX(T41,S42)</f>
        <v>1294.12766298927</v>
      </c>
      <c r="U42" s="68" t="n">
        <f aca="false">T42-S42</f>
        <v>147.760415773268</v>
      </c>
      <c r="V42" s="70" t="n">
        <f aca="false">V41+F42</f>
        <v>0.4046</v>
      </c>
      <c r="W42" s="70" t="n">
        <f aca="false">MAX(W41,V42)</f>
        <v>0.4306</v>
      </c>
      <c r="X42" s="70" t="n">
        <f aca="false">W42-V42</f>
        <v>0.026</v>
      </c>
      <c r="Y42" s="70" t="n">
        <f aca="false">Y41+M42</f>
        <v>0.39370378598727</v>
      </c>
      <c r="Z42" s="70" t="n">
        <f aca="false">MAX(Z41,Y42)</f>
        <v>0.421298353891572</v>
      </c>
      <c r="AA42" s="70" t="n">
        <f aca="false">Z42-Y42</f>
        <v>0.0275945679043019</v>
      </c>
      <c r="AB42" s="72" t="n">
        <f aca="false">AB41*(1+F42)</f>
        <v>1.45289295838476</v>
      </c>
      <c r="AC42" s="73" t="n">
        <f aca="false">MAX(AC41,AB42)</f>
        <v>1.49139654495094</v>
      </c>
      <c r="AD42" s="70" t="n">
        <f aca="false">1-AB42/AC42</f>
        <v>0.0258171354201739</v>
      </c>
      <c r="AE42" s="73" t="n">
        <f aca="false">AE41*(1+M42)</f>
        <v>1.43727739186821</v>
      </c>
      <c r="AF42" s="73" t="n">
        <f aca="false">MAX(AF41,AE42)</f>
        <v>1.47773224486459</v>
      </c>
      <c r="AG42" s="70" t="n">
        <f aca="false">1-AE42/AF42</f>
        <v>0.0273763079454823</v>
      </c>
      <c r="AH42" s="74" t="n">
        <f aca="false">IF(R42&gt;0,AH41+1,0)</f>
        <v>6</v>
      </c>
      <c r="AI42" s="74" t="n">
        <f aca="false">IF(U42&gt;0,AI41+1,0)</f>
        <v>6</v>
      </c>
      <c r="AJ42" s="74" t="n">
        <f aca="false">IF(G42&gt;0,AJ41+1,0)</f>
        <v>0</v>
      </c>
      <c r="AK42" s="74" t="n">
        <f aca="false">IF(G42&lt;=0,AK41+1,0)</f>
        <v>1</v>
      </c>
      <c r="AL42" s="74" t="n">
        <f aca="false">IF(K42&gt;0,AL41+1,0)</f>
        <v>0</v>
      </c>
      <c r="AM42" s="74" t="n">
        <f aca="false">IF(K42&lt;=0,AM41+1,0)</f>
        <v>1</v>
      </c>
    </row>
    <row r="43" customFormat="false" ht="15" hidden="false" customHeight="false" outlineLevel="0" collapsed="false">
      <c r="A43" s="61" t="n">
        <v>47</v>
      </c>
      <c r="B43" s="62" t="n">
        <v>39995.5520833333</v>
      </c>
      <c r="C43" s="63" t="n">
        <f aca="false">YEAR(B43)</f>
        <v>2009</v>
      </c>
      <c r="D43" s="32" t="s">
        <v>277</v>
      </c>
      <c r="E43" s="64" t="n">
        <v>4333.6</v>
      </c>
      <c r="F43" s="65" t="n">
        <v>-0.007</v>
      </c>
      <c r="G43" s="66" t="n">
        <v>-30.3352</v>
      </c>
      <c r="H43" s="67" t="n">
        <f aca="false">E43+IF(D43="Long",1,-1)*G43</f>
        <v>4303.2648</v>
      </c>
      <c r="I43" s="68" t="n">
        <f aca="false">Assumptions!$B$58</f>
        <v>5.35750011455817</v>
      </c>
      <c r="J43" s="68" t="n">
        <f aca="false">INDEX(Yearly!$D$5:$D$22,MATCH(C43,Yearly!$A$5:$A$22,0))</f>
        <v>0.669687514319771</v>
      </c>
      <c r="K43" s="68" t="n">
        <f aca="false">G43-I43-J43</f>
        <v>-36.3623876288779</v>
      </c>
      <c r="L43" s="69" t="n">
        <f aca="false">(I43+J43)/Assumptions!$B$8</f>
        <v>0.00026576131738365</v>
      </c>
      <c r="M43" s="70" t="n">
        <f aca="false">F43-L43</f>
        <v>-0.00726576131738365</v>
      </c>
      <c r="N43" s="71" t="n">
        <f aca="false">G43*Assumptions!$B$7</f>
        <v>-238586.348</v>
      </c>
      <c r="O43" s="71" t="n">
        <f aca="false">K43*Assumptions!$B$7</f>
        <v>-285990.178701125</v>
      </c>
      <c r="P43" s="68" t="n">
        <f aca="false">P42+G43</f>
        <v>1363.14674</v>
      </c>
      <c r="Q43" s="68" t="n">
        <f aca="false">MAX(Q42,P43)</f>
        <v>1505.07923</v>
      </c>
      <c r="R43" s="68" t="n">
        <f aca="false">Q43-P43</f>
        <v>141.93249</v>
      </c>
      <c r="S43" s="68" t="n">
        <f aca="false">S42+K43</f>
        <v>1110.00485958713</v>
      </c>
      <c r="T43" s="68" t="n">
        <f aca="false">MAX(T42,S43)</f>
        <v>1294.12766298927</v>
      </c>
      <c r="U43" s="68" t="n">
        <f aca="false">T43-S43</f>
        <v>184.122803402146</v>
      </c>
      <c r="V43" s="70" t="n">
        <f aca="false">V42+F43</f>
        <v>0.3976</v>
      </c>
      <c r="W43" s="70" t="n">
        <f aca="false">MAX(W42,V43)</f>
        <v>0.4306</v>
      </c>
      <c r="X43" s="70" t="n">
        <f aca="false">W43-V43</f>
        <v>0.033</v>
      </c>
      <c r="Y43" s="70" t="n">
        <f aca="false">Y42+M43</f>
        <v>0.386438024669887</v>
      </c>
      <c r="Z43" s="70" t="n">
        <f aca="false">MAX(Z42,Y43)</f>
        <v>0.421298353891572</v>
      </c>
      <c r="AA43" s="70" t="n">
        <f aca="false">Z43-Y43</f>
        <v>0.0348603292216855</v>
      </c>
      <c r="AB43" s="72" t="n">
        <f aca="false">AB42*(1+F43)</f>
        <v>1.44272270767607</v>
      </c>
      <c r="AC43" s="73" t="n">
        <f aca="false">MAX(AC42,AB43)</f>
        <v>1.49139654495094</v>
      </c>
      <c r="AD43" s="70" t="n">
        <f aca="false">1-AB43/AC43</f>
        <v>0.0326364154722328</v>
      </c>
      <c r="AE43" s="73" t="n">
        <f aca="false">AE42*(1+M43)</f>
        <v>1.42683447739202</v>
      </c>
      <c r="AF43" s="73" t="n">
        <f aca="false">MAX(AF42,AE43)</f>
        <v>1.47773224486459</v>
      </c>
      <c r="AG43" s="70" t="n">
        <f aca="false">1-AE43/AF43</f>
        <v>0.0344431595435829</v>
      </c>
      <c r="AH43" s="74" t="n">
        <f aca="false">IF(R43&gt;0,AH42+1,0)</f>
        <v>7</v>
      </c>
      <c r="AI43" s="74" t="n">
        <f aca="false">IF(U43&gt;0,AI42+1,0)</f>
        <v>7</v>
      </c>
      <c r="AJ43" s="74" t="n">
        <f aca="false">IF(G43&gt;0,AJ42+1,0)</f>
        <v>0</v>
      </c>
      <c r="AK43" s="74" t="n">
        <f aca="false">IF(G43&lt;=0,AK42+1,0)</f>
        <v>2</v>
      </c>
      <c r="AL43" s="74" t="n">
        <f aca="false">IF(K43&gt;0,AL42+1,0)</f>
        <v>0</v>
      </c>
      <c r="AM43" s="74" t="n">
        <f aca="false">IF(K43&lt;=0,AM42+1,0)</f>
        <v>2</v>
      </c>
    </row>
    <row r="44" customFormat="false" ht="15" hidden="false" customHeight="false" outlineLevel="0" collapsed="false">
      <c r="A44" s="61" t="n">
        <v>48</v>
      </c>
      <c r="B44" s="62" t="n">
        <v>39996.5520833333</v>
      </c>
      <c r="C44" s="63" t="n">
        <f aca="false">YEAR(B44)</f>
        <v>2009</v>
      </c>
      <c r="D44" s="32" t="s">
        <v>276</v>
      </c>
      <c r="E44" s="64" t="n">
        <v>4303.2</v>
      </c>
      <c r="F44" s="65" t="n">
        <v>-0.0094</v>
      </c>
      <c r="G44" s="66" t="n">
        <v>-40.45008</v>
      </c>
      <c r="H44" s="67" t="n">
        <f aca="false">E44+IF(D44="Long",1,-1)*G44</f>
        <v>4343.65008</v>
      </c>
      <c r="I44" s="68" t="n">
        <f aca="false">Assumptions!$B$58</f>
        <v>5.35750011455817</v>
      </c>
      <c r="J44" s="68" t="n">
        <f aca="false">INDEX(Yearly!$D$5:$D$22,MATCH(C44,Yearly!$A$5:$A$22,0))</f>
        <v>0.669687514319771</v>
      </c>
      <c r="K44" s="68" t="n">
        <f aca="false">G44-I44-J44</f>
        <v>-46.4772676288779</v>
      </c>
      <c r="L44" s="69" t="n">
        <f aca="false">(I44+J44)/Assumptions!$B$8</f>
        <v>0.00026576131738365</v>
      </c>
      <c r="M44" s="70" t="n">
        <f aca="false">F44-L44</f>
        <v>-0.00966576131738365</v>
      </c>
      <c r="N44" s="71" t="n">
        <f aca="false">G44*Assumptions!$B$7</f>
        <v>-318139.8792</v>
      </c>
      <c r="O44" s="71" t="n">
        <f aca="false">K44*Assumptions!$B$7</f>
        <v>-365543.709901125</v>
      </c>
      <c r="P44" s="68" t="n">
        <f aca="false">P43+G44</f>
        <v>1322.69666</v>
      </c>
      <c r="Q44" s="68" t="n">
        <f aca="false">MAX(Q43,P44)</f>
        <v>1505.07923</v>
      </c>
      <c r="R44" s="68" t="n">
        <f aca="false">Q44-P44</f>
        <v>182.38257</v>
      </c>
      <c r="S44" s="68" t="n">
        <f aca="false">S43+K44</f>
        <v>1063.52759195825</v>
      </c>
      <c r="T44" s="68" t="n">
        <f aca="false">MAX(T43,S44)</f>
        <v>1294.12766298927</v>
      </c>
      <c r="U44" s="68" t="n">
        <f aca="false">T44-S44</f>
        <v>230.600071031024</v>
      </c>
      <c r="V44" s="70" t="n">
        <f aca="false">V43+F44</f>
        <v>0.3882</v>
      </c>
      <c r="W44" s="70" t="n">
        <f aca="false">MAX(W43,V44)</f>
        <v>0.4306</v>
      </c>
      <c r="X44" s="70" t="n">
        <f aca="false">W44-V44</f>
        <v>0.0424</v>
      </c>
      <c r="Y44" s="70" t="n">
        <f aca="false">Y43+M44</f>
        <v>0.376772263352503</v>
      </c>
      <c r="Z44" s="70" t="n">
        <f aca="false">MAX(Z43,Y44)</f>
        <v>0.421298353891572</v>
      </c>
      <c r="AA44" s="70" t="n">
        <f aca="false">Z44-Y44</f>
        <v>0.0445260905390692</v>
      </c>
      <c r="AB44" s="72" t="n">
        <f aca="false">AB43*(1+F44)</f>
        <v>1.42916111422391</v>
      </c>
      <c r="AC44" s="73" t="n">
        <f aca="false">MAX(AC43,AB44)</f>
        <v>1.49139654495094</v>
      </c>
      <c r="AD44" s="70" t="n">
        <f aca="false">1-AB44/AC44</f>
        <v>0.0417296331667937</v>
      </c>
      <c r="AE44" s="73" t="n">
        <f aca="false">AE43*(1+M44)</f>
        <v>1.41304303589414</v>
      </c>
      <c r="AF44" s="73" t="n">
        <f aca="false">MAX(AF43,AE44)</f>
        <v>1.47773224486459</v>
      </c>
      <c r="AG44" s="70" t="n">
        <f aca="false">1-AE44/AF44</f>
        <v>0.0437760015018016</v>
      </c>
      <c r="AH44" s="74" t="n">
        <f aca="false">IF(R44&gt;0,AH43+1,0)</f>
        <v>8</v>
      </c>
      <c r="AI44" s="74" t="n">
        <f aca="false">IF(U44&gt;0,AI43+1,0)</f>
        <v>8</v>
      </c>
      <c r="AJ44" s="74" t="n">
        <f aca="false">IF(G44&gt;0,AJ43+1,0)</f>
        <v>0</v>
      </c>
      <c r="AK44" s="74" t="n">
        <f aca="false">IF(G44&lt;=0,AK43+1,0)</f>
        <v>3</v>
      </c>
      <c r="AL44" s="74" t="n">
        <f aca="false">IF(K44&gt;0,AL43+1,0)</f>
        <v>0</v>
      </c>
      <c r="AM44" s="74" t="n">
        <f aca="false">IF(K44&lt;=0,AM43+1,0)</f>
        <v>3</v>
      </c>
    </row>
    <row r="45" customFormat="false" ht="15" hidden="false" customHeight="false" outlineLevel="0" collapsed="false">
      <c r="A45" s="61" t="n">
        <v>49</v>
      </c>
      <c r="B45" s="62" t="n">
        <v>39996.6215277778</v>
      </c>
      <c r="C45" s="63" t="n">
        <f aca="false">YEAR(B45)</f>
        <v>2009</v>
      </c>
      <c r="D45" s="32" t="s">
        <v>277</v>
      </c>
      <c r="E45" s="64" t="n">
        <v>4343.5</v>
      </c>
      <c r="F45" s="65" t="n">
        <v>-0.0091</v>
      </c>
      <c r="G45" s="66" t="n">
        <v>-39.52585</v>
      </c>
      <c r="H45" s="67" t="n">
        <f aca="false">E45+IF(D45="Long",1,-1)*G45</f>
        <v>4303.97415</v>
      </c>
      <c r="I45" s="68" t="n">
        <f aca="false">Assumptions!$B$58</f>
        <v>5.35750011455817</v>
      </c>
      <c r="J45" s="68" t="n">
        <f aca="false">INDEX(Yearly!$D$5:$D$22,MATCH(C45,Yearly!$A$5:$A$22,0))</f>
        <v>0.669687514319771</v>
      </c>
      <c r="K45" s="68" t="n">
        <f aca="false">G45-I45-J45</f>
        <v>-45.5530376288779</v>
      </c>
      <c r="L45" s="69" t="n">
        <f aca="false">(I45+J45)/Assumptions!$B$8</f>
        <v>0.00026576131738365</v>
      </c>
      <c r="M45" s="70" t="n">
        <f aca="false">F45-L45</f>
        <v>-0.00936576131738365</v>
      </c>
      <c r="N45" s="71" t="n">
        <f aca="false">G45*Assumptions!$B$7</f>
        <v>-310870.81025</v>
      </c>
      <c r="O45" s="71" t="n">
        <f aca="false">K45*Assumptions!$B$7</f>
        <v>-358274.640951125</v>
      </c>
      <c r="P45" s="68" t="n">
        <f aca="false">P44+G45</f>
        <v>1283.17081</v>
      </c>
      <c r="Q45" s="68" t="n">
        <f aca="false">MAX(Q44,P45)</f>
        <v>1505.07923</v>
      </c>
      <c r="R45" s="68" t="n">
        <f aca="false">Q45-P45</f>
        <v>221.90842</v>
      </c>
      <c r="S45" s="68" t="n">
        <f aca="false">S44+K45</f>
        <v>1017.97455432937</v>
      </c>
      <c r="T45" s="68" t="n">
        <f aca="false">MAX(T44,S45)</f>
        <v>1294.12766298927</v>
      </c>
      <c r="U45" s="68" t="n">
        <f aca="false">T45-S45</f>
        <v>276.153108659902</v>
      </c>
      <c r="V45" s="70" t="n">
        <f aca="false">V44+F45</f>
        <v>0.3791</v>
      </c>
      <c r="W45" s="70" t="n">
        <f aca="false">MAX(W44,V45)</f>
        <v>0.4306</v>
      </c>
      <c r="X45" s="70" t="n">
        <f aca="false">W45-V45</f>
        <v>0.0515</v>
      </c>
      <c r="Y45" s="70" t="n">
        <f aca="false">Y44+M45</f>
        <v>0.367406502035119</v>
      </c>
      <c r="Z45" s="70" t="n">
        <f aca="false">MAX(Z44,Y45)</f>
        <v>0.421298353891572</v>
      </c>
      <c r="AA45" s="70" t="n">
        <f aca="false">Z45-Y45</f>
        <v>0.0538918518564528</v>
      </c>
      <c r="AB45" s="72" t="n">
        <f aca="false">AB44*(1+F45)</f>
        <v>1.41615574808448</v>
      </c>
      <c r="AC45" s="73" t="n">
        <f aca="false">MAX(AC44,AB45)</f>
        <v>1.49139654495094</v>
      </c>
      <c r="AD45" s="70" t="n">
        <f aca="false">1-AB45/AC45</f>
        <v>0.0504498935049759</v>
      </c>
      <c r="AE45" s="73" t="n">
        <f aca="false">AE44*(1+M45)</f>
        <v>1.39980881208876</v>
      </c>
      <c r="AF45" s="73" t="n">
        <f aca="false">MAX(AF44,AE45)</f>
        <v>1.47773224486459</v>
      </c>
      <c r="AG45" s="70" t="n">
        <f aca="false">1-AE45/AF45</f>
        <v>0.05273176723769</v>
      </c>
      <c r="AH45" s="74" t="n">
        <f aca="false">IF(R45&gt;0,AH44+1,0)</f>
        <v>9</v>
      </c>
      <c r="AI45" s="74" t="n">
        <f aca="false">IF(U45&gt;0,AI44+1,0)</f>
        <v>9</v>
      </c>
      <c r="AJ45" s="74" t="n">
        <f aca="false">IF(G45&gt;0,AJ44+1,0)</f>
        <v>0</v>
      </c>
      <c r="AK45" s="74" t="n">
        <f aca="false">IF(G45&lt;=0,AK44+1,0)</f>
        <v>4</v>
      </c>
      <c r="AL45" s="74" t="n">
        <f aca="false">IF(K45&gt;0,AL44+1,0)</f>
        <v>0</v>
      </c>
      <c r="AM45" s="74" t="n">
        <f aca="false">IF(K45&lt;=0,AM44+1,0)</f>
        <v>4</v>
      </c>
    </row>
    <row r="46" customFormat="false" ht="15" hidden="false" customHeight="false" outlineLevel="0" collapsed="false">
      <c r="A46" s="61" t="n">
        <v>50</v>
      </c>
      <c r="B46" s="62" t="n">
        <v>40000.5104166667</v>
      </c>
      <c r="C46" s="63" t="n">
        <f aca="false">YEAR(B46)</f>
        <v>2009</v>
      </c>
      <c r="D46" s="32" t="s">
        <v>276</v>
      </c>
      <c r="E46" s="64" t="n">
        <v>4304</v>
      </c>
      <c r="F46" s="65" t="n">
        <v>0.0496</v>
      </c>
      <c r="G46" s="66" t="n">
        <v>213.4784</v>
      </c>
      <c r="H46" s="67" t="n">
        <f aca="false">E46+IF(D46="Long",1,-1)*G46</f>
        <v>4090.5216</v>
      </c>
      <c r="I46" s="68" t="n">
        <f aca="false">Assumptions!$B$58</f>
        <v>5.35750011455817</v>
      </c>
      <c r="J46" s="68" t="n">
        <f aca="false">INDEX(Yearly!$D$5:$D$22,MATCH(C46,Yearly!$A$5:$A$22,0))</f>
        <v>0.669687514319771</v>
      </c>
      <c r="K46" s="68" t="n">
        <f aca="false">G46-I46-J46</f>
        <v>207.451212371122</v>
      </c>
      <c r="L46" s="69" t="n">
        <f aca="false">(I46+J46)/Assumptions!$B$8</f>
        <v>0.00026576131738365</v>
      </c>
      <c r="M46" s="70" t="n">
        <f aca="false">F46-L46</f>
        <v>0.0493342386826164</v>
      </c>
      <c r="N46" s="71" t="n">
        <f aca="false">G46*Assumptions!$B$7</f>
        <v>1679007.616</v>
      </c>
      <c r="O46" s="71" t="n">
        <f aca="false">K46*Assumptions!$B$7</f>
        <v>1631603.78529887</v>
      </c>
      <c r="P46" s="68" t="n">
        <f aca="false">P45+G46</f>
        <v>1496.64921</v>
      </c>
      <c r="Q46" s="68" t="n">
        <f aca="false">MAX(Q45,P46)</f>
        <v>1505.07923</v>
      </c>
      <c r="R46" s="68" t="n">
        <f aca="false">Q46-P46</f>
        <v>8.43002000000001</v>
      </c>
      <c r="S46" s="68" t="n">
        <f aca="false">S45+K46</f>
        <v>1225.42576670049</v>
      </c>
      <c r="T46" s="68" t="n">
        <f aca="false">MAX(T45,S46)</f>
        <v>1294.12766298927</v>
      </c>
      <c r="U46" s="68" t="n">
        <f aca="false">T46-S46</f>
        <v>68.7018962887796</v>
      </c>
      <c r="V46" s="70" t="n">
        <f aca="false">V45+F46</f>
        <v>0.4287</v>
      </c>
      <c r="W46" s="70" t="n">
        <f aca="false">MAX(W45,V46)</f>
        <v>0.4306</v>
      </c>
      <c r="X46" s="70" t="n">
        <f aca="false">W46-V46</f>
        <v>0.00190000000000001</v>
      </c>
      <c r="Y46" s="70" t="n">
        <f aca="false">Y45+M46</f>
        <v>0.416740740717736</v>
      </c>
      <c r="Z46" s="70" t="n">
        <f aca="false">MAX(Z45,Y46)</f>
        <v>0.421298353891572</v>
      </c>
      <c r="AA46" s="70" t="n">
        <f aca="false">Z46-Y46</f>
        <v>0.00455761317383652</v>
      </c>
      <c r="AB46" s="72" t="n">
        <f aca="false">AB45*(1+F46)</f>
        <v>1.48639707318947</v>
      </c>
      <c r="AC46" s="73" t="n">
        <f aca="false">MAX(AC45,AB46)</f>
        <v>1.49139654495094</v>
      </c>
      <c r="AD46" s="70" t="n">
        <f aca="false">1-AB46/AC46</f>
        <v>0.00335220822282267</v>
      </c>
      <c r="AE46" s="73" t="n">
        <f aca="false">AE45*(1+M46)</f>
        <v>1.46886731413438</v>
      </c>
      <c r="AF46" s="73" t="n">
        <f aca="false">MAX(AF45,AE46)</f>
        <v>1.47773224486459</v>
      </c>
      <c r="AG46" s="70" t="n">
        <f aca="false">1-AE46/AF46</f>
        <v>0.00599901014613413</v>
      </c>
      <c r="AH46" s="74" t="n">
        <f aca="false">IF(R46&gt;0,AH45+1,0)</f>
        <v>10</v>
      </c>
      <c r="AI46" s="74" t="n">
        <f aca="false">IF(U46&gt;0,AI45+1,0)</f>
        <v>10</v>
      </c>
      <c r="AJ46" s="74" t="n">
        <f aca="false">IF(G46&gt;0,AJ45+1,0)</f>
        <v>1</v>
      </c>
      <c r="AK46" s="74" t="n">
        <f aca="false">IF(G46&lt;=0,AK45+1,0)</f>
        <v>0</v>
      </c>
      <c r="AL46" s="74" t="n">
        <f aca="false">IF(K46&gt;0,AL45+1,0)</f>
        <v>1</v>
      </c>
      <c r="AM46" s="74" t="n">
        <f aca="false">IF(K46&lt;=0,AM45+1,0)</f>
        <v>0</v>
      </c>
    </row>
    <row r="47" customFormat="false" ht="15" hidden="false" customHeight="false" outlineLevel="0" collapsed="false">
      <c r="A47" s="61" t="n">
        <v>51</v>
      </c>
      <c r="B47" s="62" t="n">
        <v>40008.5729166667</v>
      </c>
      <c r="C47" s="63" t="n">
        <f aca="false">YEAR(B47)</f>
        <v>2009</v>
      </c>
      <c r="D47" s="32" t="s">
        <v>277</v>
      </c>
      <c r="E47" s="64" t="n">
        <v>4090.35</v>
      </c>
      <c r="F47" s="65" t="n">
        <v>0.0815</v>
      </c>
      <c r="G47" s="66" t="n">
        <v>333.363525</v>
      </c>
      <c r="H47" s="67" t="n">
        <f aca="false">E47+IF(D47="Long",1,-1)*G47</f>
        <v>4423.713525</v>
      </c>
      <c r="I47" s="68" t="n">
        <f aca="false">Assumptions!$B$58</f>
        <v>5.35750011455817</v>
      </c>
      <c r="J47" s="68" t="n">
        <f aca="false">INDEX(Yearly!$D$5:$D$22,MATCH(C47,Yearly!$A$5:$A$22,0))</f>
        <v>0.669687514319771</v>
      </c>
      <c r="K47" s="68" t="n">
        <f aca="false">G47-I47-J47</f>
        <v>327.336337371122</v>
      </c>
      <c r="L47" s="69" t="n">
        <f aca="false">(I47+J47)/Assumptions!$B$8</f>
        <v>0.00026576131738365</v>
      </c>
      <c r="M47" s="70" t="n">
        <f aca="false">F47-L47</f>
        <v>0.0812342386826164</v>
      </c>
      <c r="N47" s="71" t="n">
        <f aca="false">G47*Assumptions!$B$7</f>
        <v>2621904.124125</v>
      </c>
      <c r="O47" s="71" t="n">
        <f aca="false">K47*Assumptions!$B$7</f>
        <v>2574500.29342388</v>
      </c>
      <c r="P47" s="68" t="n">
        <f aca="false">P46+G47</f>
        <v>1830.012735</v>
      </c>
      <c r="Q47" s="68" t="n">
        <f aca="false">MAX(Q46,P47)</f>
        <v>1830.012735</v>
      </c>
      <c r="R47" s="68" t="n">
        <f aca="false">Q47-P47</f>
        <v>0</v>
      </c>
      <c r="S47" s="68" t="n">
        <f aca="false">S46+K47</f>
        <v>1552.76210407161</v>
      </c>
      <c r="T47" s="68" t="n">
        <f aca="false">MAX(T46,S47)</f>
        <v>1552.76210407161</v>
      </c>
      <c r="U47" s="68" t="n">
        <f aca="false">T47-S47</f>
        <v>0</v>
      </c>
      <c r="V47" s="70" t="n">
        <f aca="false">V46+F47</f>
        <v>0.5102</v>
      </c>
      <c r="W47" s="70" t="n">
        <f aca="false">MAX(W46,V47)</f>
        <v>0.5102</v>
      </c>
      <c r="X47" s="70" t="n">
        <f aca="false">W47-V47</f>
        <v>0</v>
      </c>
      <c r="Y47" s="70" t="n">
        <f aca="false">Y46+M47</f>
        <v>0.497974979400352</v>
      </c>
      <c r="Z47" s="70" t="n">
        <f aca="false">MAX(Z46,Y47)</f>
        <v>0.497974979400352</v>
      </c>
      <c r="AA47" s="70" t="n">
        <f aca="false">Z47-Y47</f>
        <v>0</v>
      </c>
      <c r="AB47" s="72" t="n">
        <f aca="false">AB46*(1+F47)</f>
        <v>1.60753843465441</v>
      </c>
      <c r="AC47" s="73" t="n">
        <f aca="false">MAX(AC46,AB47)</f>
        <v>1.60753843465441</v>
      </c>
      <c r="AD47" s="70" t="n">
        <f aca="false">1-AB47/AC47</f>
        <v>0</v>
      </c>
      <c r="AE47" s="73" t="n">
        <f aca="false">AE46*(1+M47)</f>
        <v>1.58818963212386</v>
      </c>
      <c r="AF47" s="73" t="n">
        <f aca="false">MAX(AF46,AE47)</f>
        <v>1.58818963212386</v>
      </c>
      <c r="AG47" s="70" t="n">
        <f aca="false">1-AE47/AF47</f>
        <v>0</v>
      </c>
      <c r="AH47" s="74" t="n">
        <f aca="false">IF(R47&gt;0,AH46+1,0)</f>
        <v>0</v>
      </c>
      <c r="AI47" s="74" t="n">
        <f aca="false">IF(U47&gt;0,AI46+1,0)</f>
        <v>0</v>
      </c>
      <c r="AJ47" s="74" t="n">
        <f aca="false">IF(G47&gt;0,AJ46+1,0)</f>
        <v>2</v>
      </c>
      <c r="AK47" s="74" t="n">
        <f aca="false">IF(G47&lt;=0,AK46+1,0)</f>
        <v>0</v>
      </c>
      <c r="AL47" s="74" t="n">
        <f aca="false">IF(K47&gt;0,AL46+1,0)</f>
        <v>2</v>
      </c>
      <c r="AM47" s="74" t="n">
        <f aca="false">IF(K47&lt;=0,AM46+1,0)</f>
        <v>0</v>
      </c>
    </row>
    <row r="48" customFormat="false" ht="15" hidden="false" customHeight="false" outlineLevel="0" collapsed="false">
      <c r="A48" s="61" t="n">
        <v>52</v>
      </c>
      <c r="B48" s="62" t="n">
        <v>40023.5104166667</v>
      </c>
      <c r="C48" s="63" t="n">
        <f aca="false">YEAR(B48)</f>
        <v>2009</v>
      </c>
      <c r="D48" s="32" t="s">
        <v>276</v>
      </c>
      <c r="E48" s="64" t="n">
        <v>4423.85</v>
      </c>
      <c r="F48" s="65" t="n">
        <v>-0.0205</v>
      </c>
      <c r="G48" s="66" t="n">
        <v>-90.688925</v>
      </c>
      <c r="H48" s="67" t="n">
        <f aca="false">E48+IF(D48="Long",1,-1)*G48</f>
        <v>4514.538925</v>
      </c>
      <c r="I48" s="68" t="n">
        <f aca="false">Assumptions!$B$58</f>
        <v>5.35750011455817</v>
      </c>
      <c r="J48" s="68" t="n">
        <f aca="false">INDEX(Yearly!$D$5:$D$22,MATCH(C48,Yearly!$A$5:$A$22,0))</f>
        <v>0.669687514319771</v>
      </c>
      <c r="K48" s="68" t="n">
        <f aca="false">G48-I48-J48</f>
        <v>-96.7161126288779</v>
      </c>
      <c r="L48" s="69" t="n">
        <f aca="false">(I48+J48)/Assumptions!$B$8</f>
        <v>0.00026576131738365</v>
      </c>
      <c r="M48" s="70" t="n">
        <f aca="false">F48-L48</f>
        <v>-0.0207657613173837</v>
      </c>
      <c r="N48" s="71" t="n">
        <f aca="false">G48*Assumptions!$B$7</f>
        <v>-713268.395125</v>
      </c>
      <c r="O48" s="71" t="n">
        <f aca="false">K48*Assumptions!$B$7</f>
        <v>-760672.225826125</v>
      </c>
      <c r="P48" s="68" t="n">
        <f aca="false">P47+G48</f>
        <v>1739.32381</v>
      </c>
      <c r="Q48" s="68" t="n">
        <f aca="false">MAX(Q47,P48)</f>
        <v>1830.012735</v>
      </c>
      <c r="R48" s="68" t="n">
        <f aca="false">Q48-P48</f>
        <v>90.6889249999999</v>
      </c>
      <c r="S48" s="68" t="n">
        <f aca="false">S47+K48</f>
        <v>1456.04599144274</v>
      </c>
      <c r="T48" s="68" t="n">
        <f aca="false">MAX(T47,S48)</f>
        <v>1552.76210407161</v>
      </c>
      <c r="U48" s="68" t="n">
        <f aca="false">T48-S48</f>
        <v>96.7161126288779</v>
      </c>
      <c r="V48" s="70" t="n">
        <f aca="false">V47+F48</f>
        <v>0.4897</v>
      </c>
      <c r="W48" s="70" t="n">
        <f aca="false">MAX(W47,V48)</f>
        <v>0.5102</v>
      </c>
      <c r="X48" s="70" t="n">
        <f aca="false">W48-V48</f>
        <v>0.0205</v>
      </c>
      <c r="Y48" s="70" t="n">
        <f aca="false">Y47+M48</f>
        <v>0.477209218082968</v>
      </c>
      <c r="Z48" s="70" t="n">
        <f aca="false">MAX(Z47,Y48)</f>
        <v>0.497974979400352</v>
      </c>
      <c r="AA48" s="70" t="n">
        <f aca="false">Z48-Y48</f>
        <v>0.0207657613173837</v>
      </c>
      <c r="AB48" s="72" t="n">
        <f aca="false">AB47*(1+F48)</f>
        <v>1.57458389674399</v>
      </c>
      <c r="AC48" s="73" t="n">
        <f aca="false">MAX(AC47,AB48)</f>
        <v>1.60753843465441</v>
      </c>
      <c r="AD48" s="70" t="n">
        <f aca="false">1-AB48/AC48</f>
        <v>0.0205</v>
      </c>
      <c r="AE48" s="73" t="n">
        <f aca="false">AE47*(1+M48)</f>
        <v>1.55520966529643</v>
      </c>
      <c r="AF48" s="73" t="n">
        <f aca="false">MAX(AF47,AE48)</f>
        <v>1.58818963212386</v>
      </c>
      <c r="AG48" s="70" t="n">
        <f aca="false">1-AE48/AF48</f>
        <v>0.0207657613173836</v>
      </c>
      <c r="AH48" s="74" t="n">
        <f aca="false">IF(R48&gt;0,AH47+1,0)</f>
        <v>1</v>
      </c>
      <c r="AI48" s="74" t="n">
        <f aca="false">IF(U48&gt;0,AI47+1,0)</f>
        <v>1</v>
      </c>
      <c r="AJ48" s="74" t="n">
        <f aca="false">IF(G48&gt;0,AJ47+1,0)</f>
        <v>0</v>
      </c>
      <c r="AK48" s="74" t="n">
        <f aca="false">IF(G48&lt;=0,AK47+1,0)</f>
        <v>1</v>
      </c>
      <c r="AL48" s="74" t="n">
        <f aca="false">IF(K48&gt;0,AL47+1,0)</f>
        <v>0</v>
      </c>
      <c r="AM48" s="74" t="n">
        <f aca="false">IF(K48&lt;=0,AM47+1,0)</f>
        <v>1</v>
      </c>
    </row>
    <row r="49" customFormat="false" ht="15" hidden="false" customHeight="false" outlineLevel="0" collapsed="false">
      <c r="A49" s="61" t="n">
        <v>53</v>
      </c>
      <c r="B49" s="62" t="n">
        <v>40023.6354166667</v>
      </c>
      <c r="C49" s="63" t="n">
        <f aca="false">YEAR(B49)</f>
        <v>2009</v>
      </c>
      <c r="D49" s="32" t="s">
        <v>277</v>
      </c>
      <c r="E49" s="64" t="n">
        <v>4514.35</v>
      </c>
      <c r="F49" s="65" t="n">
        <v>-0.0063</v>
      </c>
      <c r="G49" s="66" t="n">
        <v>-28.440405</v>
      </c>
      <c r="H49" s="67" t="n">
        <f aca="false">E49+IF(D49="Long",1,-1)*G49</f>
        <v>4485.909595</v>
      </c>
      <c r="I49" s="68" t="n">
        <f aca="false">Assumptions!$B$58</f>
        <v>5.35750011455817</v>
      </c>
      <c r="J49" s="68" t="n">
        <f aca="false">INDEX(Yearly!$D$5:$D$22,MATCH(C49,Yearly!$A$5:$A$22,0))</f>
        <v>0.669687514319771</v>
      </c>
      <c r="K49" s="68" t="n">
        <f aca="false">G49-I49-J49</f>
        <v>-34.4675926288779</v>
      </c>
      <c r="L49" s="69" t="n">
        <f aca="false">(I49+J49)/Assumptions!$B$8</f>
        <v>0.00026576131738365</v>
      </c>
      <c r="M49" s="70" t="n">
        <f aca="false">F49-L49</f>
        <v>-0.00656576131738365</v>
      </c>
      <c r="N49" s="71" t="n">
        <f aca="false">G49*Assumptions!$B$7</f>
        <v>-223683.785325</v>
      </c>
      <c r="O49" s="71" t="n">
        <f aca="false">K49*Assumptions!$B$7</f>
        <v>-271087.616026125</v>
      </c>
      <c r="P49" s="68" t="n">
        <f aca="false">P48+G49</f>
        <v>1710.883405</v>
      </c>
      <c r="Q49" s="68" t="n">
        <f aca="false">MAX(Q48,P49)</f>
        <v>1830.012735</v>
      </c>
      <c r="R49" s="68" t="n">
        <f aca="false">Q49-P49</f>
        <v>119.12933</v>
      </c>
      <c r="S49" s="68" t="n">
        <f aca="false">S48+K49</f>
        <v>1421.57839881386</v>
      </c>
      <c r="T49" s="68" t="n">
        <f aca="false">MAX(T48,S49)</f>
        <v>1552.76210407161</v>
      </c>
      <c r="U49" s="68" t="n">
        <f aca="false">T49-S49</f>
        <v>131.183705257756</v>
      </c>
      <c r="V49" s="70" t="n">
        <f aca="false">V48+F49</f>
        <v>0.4834</v>
      </c>
      <c r="W49" s="70" t="n">
        <f aca="false">MAX(W48,V49)</f>
        <v>0.5102</v>
      </c>
      <c r="X49" s="70" t="n">
        <f aca="false">W49-V49</f>
        <v>0.0268</v>
      </c>
      <c r="Y49" s="70" t="n">
        <f aca="false">Y48+M49</f>
        <v>0.470643456765585</v>
      </c>
      <c r="Z49" s="70" t="n">
        <f aca="false">MAX(Z48,Y49)</f>
        <v>0.497974979400352</v>
      </c>
      <c r="AA49" s="70" t="n">
        <f aca="false">Z49-Y49</f>
        <v>0.0273315226347673</v>
      </c>
      <c r="AB49" s="72" t="n">
        <f aca="false">AB48*(1+F49)</f>
        <v>1.5646640181945</v>
      </c>
      <c r="AC49" s="73" t="n">
        <f aca="false">MAX(AC48,AB49)</f>
        <v>1.60753843465441</v>
      </c>
      <c r="AD49" s="70" t="n">
        <f aca="false">1-AB49/AC49</f>
        <v>0.0266708499999999</v>
      </c>
      <c r="AE49" s="73" t="n">
        <f aca="false">AE48*(1+M49)</f>
        <v>1.54499852983561</v>
      </c>
      <c r="AF49" s="73" t="n">
        <f aca="false">MAX(AF48,AE49)</f>
        <v>1.58818963212386</v>
      </c>
      <c r="AG49" s="70" t="n">
        <f aca="false">1-AE49/AF49</f>
        <v>0.0271951796023835</v>
      </c>
      <c r="AH49" s="74" t="n">
        <f aca="false">IF(R49&gt;0,AH48+1,0)</f>
        <v>2</v>
      </c>
      <c r="AI49" s="74" t="n">
        <f aca="false">IF(U49&gt;0,AI48+1,0)</f>
        <v>2</v>
      </c>
      <c r="AJ49" s="74" t="n">
        <f aca="false">IF(G49&gt;0,AJ48+1,0)</f>
        <v>0</v>
      </c>
      <c r="AK49" s="74" t="n">
        <f aca="false">IF(G49&lt;=0,AK48+1,0)</f>
        <v>2</v>
      </c>
      <c r="AL49" s="74" t="n">
        <f aca="false">IF(K49&gt;0,AL48+1,0)</f>
        <v>0</v>
      </c>
      <c r="AM49" s="74" t="n">
        <f aca="false">IF(K49&lt;=0,AM48+1,0)</f>
        <v>2</v>
      </c>
    </row>
    <row r="50" customFormat="false" ht="15" hidden="false" customHeight="false" outlineLevel="0" collapsed="false">
      <c r="A50" s="61" t="n">
        <v>54</v>
      </c>
      <c r="B50" s="62" t="n">
        <v>40024.4409722222</v>
      </c>
      <c r="C50" s="63" t="n">
        <f aca="false">YEAR(B50)</f>
        <v>2009</v>
      </c>
      <c r="D50" s="32" t="s">
        <v>276</v>
      </c>
      <c r="E50" s="64" t="n">
        <v>4485.8</v>
      </c>
      <c r="F50" s="65" t="n">
        <v>-0.0082</v>
      </c>
      <c r="G50" s="66" t="n">
        <v>-36.78356</v>
      </c>
      <c r="H50" s="67" t="n">
        <f aca="false">E50+IF(D50="Long",1,-1)*G50</f>
        <v>4522.58356</v>
      </c>
      <c r="I50" s="68" t="n">
        <f aca="false">Assumptions!$B$58</f>
        <v>5.35750011455817</v>
      </c>
      <c r="J50" s="68" t="n">
        <f aca="false">INDEX(Yearly!$D$5:$D$22,MATCH(C50,Yearly!$A$5:$A$22,0))</f>
        <v>0.669687514319771</v>
      </c>
      <c r="K50" s="68" t="n">
        <f aca="false">G50-I50-J50</f>
        <v>-42.8107476288779</v>
      </c>
      <c r="L50" s="69" t="n">
        <f aca="false">(I50+J50)/Assumptions!$B$8</f>
        <v>0.00026576131738365</v>
      </c>
      <c r="M50" s="70" t="n">
        <f aca="false">F50-L50</f>
        <v>-0.00846576131738365</v>
      </c>
      <c r="N50" s="71" t="n">
        <f aca="false">G50*Assumptions!$B$7</f>
        <v>-289302.6994</v>
      </c>
      <c r="O50" s="71" t="n">
        <f aca="false">K50*Assumptions!$B$7</f>
        <v>-336706.530101125</v>
      </c>
      <c r="P50" s="68" t="n">
        <f aca="false">P49+G50</f>
        <v>1674.099845</v>
      </c>
      <c r="Q50" s="68" t="n">
        <f aca="false">MAX(Q49,P50)</f>
        <v>1830.012735</v>
      </c>
      <c r="R50" s="68" t="n">
        <f aca="false">Q50-P50</f>
        <v>155.91289</v>
      </c>
      <c r="S50" s="68" t="n">
        <f aca="false">S49+K50</f>
        <v>1378.76765118498</v>
      </c>
      <c r="T50" s="68" t="n">
        <f aca="false">MAX(T49,S50)</f>
        <v>1552.76210407161</v>
      </c>
      <c r="U50" s="68" t="n">
        <f aca="false">T50-S50</f>
        <v>173.994452886634</v>
      </c>
      <c r="V50" s="70" t="n">
        <f aca="false">V49+F50</f>
        <v>0.4752</v>
      </c>
      <c r="W50" s="70" t="n">
        <f aca="false">MAX(W49,V50)</f>
        <v>0.5102</v>
      </c>
      <c r="X50" s="70" t="n">
        <f aca="false">W50-V50</f>
        <v>0.035</v>
      </c>
      <c r="Y50" s="70" t="n">
        <f aca="false">Y49+M50</f>
        <v>0.462177695448201</v>
      </c>
      <c r="Z50" s="70" t="n">
        <f aca="false">MAX(Z49,Y50)</f>
        <v>0.497974979400352</v>
      </c>
      <c r="AA50" s="70" t="n">
        <f aca="false">Z50-Y50</f>
        <v>0.035797283952151</v>
      </c>
      <c r="AB50" s="72" t="n">
        <f aca="false">AB49*(1+F50)</f>
        <v>1.55183377324531</v>
      </c>
      <c r="AC50" s="73" t="n">
        <f aca="false">MAX(AC49,AB50)</f>
        <v>1.60753843465441</v>
      </c>
      <c r="AD50" s="70" t="n">
        <f aca="false">1-AB50/AC50</f>
        <v>0.0346521490299999</v>
      </c>
      <c r="AE50" s="73" t="n">
        <f aca="false">AE49*(1+M50)</f>
        <v>1.53191894104631</v>
      </c>
      <c r="AF50" s="73" t="n">
        <f aca="false">MAX(AF49,AE50)</f>
        <v>1.58818963212386</v>
      </c>
      <c r="AG50" s="70" t="n">
        <f aca="false">1-AE50/AF50</f>
        <v>0.03543071302027</v>
      </c>
      <c r="AH50" s="74" t="n">
        <f aca="false">IF(R50&gt;0,AH49+1,0)</f>
        <v>3</v>
      </c>
      <c r="AI50" s="74" t="n">
        <f aca="false">IF(U50&gt;0,AI49+1,0)</f>
        <v>3</v>
      </c>
      <c r="AJ50" s="74" t="n">
        <f aca="false">IF(G50&gt;0,AJ49+1,0)</f>
        <v>0</v>
      </c>
      <c r="AK50" s="74" t="n">
        <f aca="false">IF(G50&lt;=0,AK49+1,0)</f>
        <v>3</v>
      </c>
      <c r="AL50" s="74" t="n">
        <f aca="false">IF(K50&gt;0,AL49+1,0)</f>
        <v>0</v>
      </c>
      <c r="AM50" s="74" t="n">
        <f aca="false">IF(K50&lt;=0,AM49+1,0)</f>
        <v>3</v>
      </c>
    </row>
    <row r="51" customFormat="false" ht="15" hidden="false" customHeight="false" outlineLevel="0" collapsed="false">
      <c r="A51" s="61" t="n">
        <v>55</v>
      </c>
      <c r="B51" s="62" t="n">
        <v>40024.46875</v>
      </c>
      <c r="C51" s="63" t="n">
        <f aca="false">YEAR(B51)</f>
        <v>2009</v>
      </c>
      <c r="D51" s="32" t="s">
        <v>277</v>
      </c>
      <c r="E51" s="64" t="n">
        <v>4522.45</v>
      </c>
      <c r="F51" s="65" t="n">
        <v>0.0218</v>
      </c>
      <c r="G51" s="66" t="n">
        <v>98.58941</v>
      </c>
      <c r="H51" s="67" t="n">
        <f aca="false">E51+IF(D51="Long",1,-1)*G51</f>
        <v>4621.03941</v>
      </c>
      <c r="I51" s="68" t="n">
        <f aca="false">Assumptions!$B$58</f>
        <v>5.35750011455817</v>
      </c>
      <c r="J51" s="68" t="n">
        <f aca="false">INDEX(Yearly!$D$5:$D$22,MATCH(C51,Yearly!$A$5:$A$22,0))</f>
        <v>0.669687514319771</v>
      </c>
      <c r="K51" s="68" t="n">
        <f aca="false">G51-I51-J51</f>
        <v>92.5622223711221</v>
      </c>
      <c r="L51" s="69" t="n">
        <f aca="false">(I51+J51)/Assumptions!$B$8</f>
        <v>0.00026576131738365</v>
      </c>
      <c r="M51" s="70" t="n">
        <f aca="false">F51-L51</f>
        <v>0.0215342386826164</v>
      </c>
      <c r="N51" s="71" t="n">
        <f aca="false">G51*Assumptions!$B$7</f>
        <v>775405.70965</v>
      </c>
      <c r="O51" s="71" t="n">
        <f aca="false">K51*Assumptions!$B$7</f>
        <v>728001.878948875</v>
      </c>
      <c r="P51" s="68" t="n">
        <f aca="false">P50+G51</f>
        <v>1772.689255</v>
      </c>
      <c r="Q51" s="68" t="n">
        <f aca="false">MAX(Q50,P51)</f>
        <v>1830.012735</v>
      </c>
      <c r="R51" s="68" t="n">
        <f aca="false">Q51-P51</f>
        <v>57.32348</v>
      </c>
      <c r="S51" s="68" t="n">
        <f aca="false">S50+K51</f>
        <v>1471.3298735561</v>
      </c>
      <c r="T51" s="68" t="n">
        <f aca="false">MAX(T50,S51)</f>
        <v>1552.76210407161</v>
      </c>
      <c r="U51" s="68" t="n">
        <f aca="false">T51-S51</f>
        <v>81.4322305155117</v>
      </c>
      <c r="V51" s="70" t="n">
        <f aca="false">V50+F51</f>
        <v>0.497</v>
      </c>
      <c r="W51" s="70" t="n">
        <f aca="false">MAX(W50,V51)</f>
        <v>0.5102</v>
      </c>
      <c r="X51" s="70" t="n">
        <f aca="false">W51-V51</f>
        <v>0.0132</v>
      </c>
      <c r="Y51" s="70" t="n">
        <f aca="false">Y50+M51</f>
        <v>0.483711934130817</v>
      </c>
      <c r="Z51" s="70" t="n">
        <f aca="false">MAX(Z50,Y51)</f>
        <v>0.497974979400352</v>
      </c>
      <c r="AA51" s="70" t="n">
        <f aca="false">Z51-Y51</f>
        <v>0.0142630452695346</v>
      </c>
      <c r="AB51" s="72" t="n">
        <f aca="false">AB50*(1+F51)</f>
        <v>1.58566374950206</v>
      </c>
      <c r="AC51" s="73" t="n">
        <f aca="false">MAX(AC50,AB51)</f>
        <v>1.60753843465441</v>
      </c>
      <c r="AD51" s="70" t="n">
        <f aca="false">1-AB51/AC51</f>
        <v>0.0136075658788539</v>
      </c>
      <c r="AE51" s="73" t="n">
        <f aca="false">AE50*(1+M51)</f>
        <v>1.56490764916523</v>
      </c>
      <c r="AF51" s="73" t="n">
        <f aca="false">MAX(AF50,AE51)</f>
        <v>1.58818963212386</v>
      </c>
      <c r="AG51" s="70" t="n">
        <f aca="false">1-AE51/AF51</f>
        <v>0.0146594477685275</v>
      </c>
      <c r="AH51" s="74" t="n">
        <f aca="false">IF(R51&gt;0,AH50+1,0)</f>
        <v>4</v>
      </c>
      <c r="AI51" s="74" t="n">
        <f aca="false">IF(U51&gt;0,AI50+1,0)</f>
        <v>4</v>
      </c>
      <c r="AJ51" s="74" t="n">
        <f aca="false">IF(G51&gt;0,AJ50+1,0)</f>
        <v>1</v>
      </c>
      <c r="AK51" s="74" t="n">
        <f aca="false">IF(G51&lt;=0,AK50+1,0)</f>
        <v>0</v>
      </c>
      <c r="AL51" s="74" t="n">
        <f aca="false">IF(K51&gt;0,AL50+1,0)</f>
        <v>1</v>
      </c>
      <c r="AM51" s="74" t="n">
        <f aca="false">IF(K51&lt;=0,AM50+1,0)</f>
        <v>0</v>
      </c>
    </row>
    <row r="52" customFormat="false" ht="15" hidden="false" customHeight="false" outlineLevel="0" collapsed="false">
      <c r="A52" s="61" t="n">
        <v>56</v>
      </c>
      <c r="B52" s="62" t="n">
        <v>40031.6145833333</v>
      </c>
      <c r="C52" s="63" t="n">
        <f aca="false">YEAR(B52)</f>
        <v>2009</v>
      </c>
      <c r="D52" s="32" t="s">
        <v>276</v>
      </c>
      <c r="E52" s="64" t="n">
        <v>4621</v>
      </c>
      <c r="F52" s="65" t="n">
        <v>0.0186</v>
      </c>
      <c r="G52" s="66" t="n">
        <v>85.9506</v>
      </c>
      <c r="H52" s="67" t="n">
        <f aca="false">E52+IF(D52="Long",1,-1)*G52</f>
        <v>4535.0494</v>
      </c>
      <c r="I52" s="68" t="n">
        <f aca="false">Assumptions!$B$58</f>
        <v>5.35750011455817</v>
      </c>
      <c r="J52" s="68" t="n">
        <f aca="false">INDEX(Yearly!$D$5:$D$22,MATCH(C52,Yearly!$A$5:$A$22,0))</f>
        <v>0.669687514319771</v>
      </c>
      <c r="K52" s="68" t="n">
        <f aca="false">G52-I52-J52</f>
        <v>79.9234123711221</v>
      </c>
      <c r="L52" s="69" t="n">
        <f aca="false">(I52+J52)/Assumptions!$B$8</f>
        <v>0.00026576131738365</v>
      </c>
      <c r="M52" s="70" t="n">
        <f aca="false">F52-L52</f>
        <v>0.0183342386826163</v>
      </c>
      <c r="N52" s="71" t="n">
        <f aca="false">G52*Assumptions!$B$7</f>
        <v>676001.469</v>
      </c>
      <c r="O52" s="71" t="n">
        <f aca="false">K52*Assumptions!$B$7</f>
        <v>628597.638298875</v>
      </c>
      <c r="P52" s="68" t="n">
        <f aca="false">P51+G52</f>
        <v>1858.639855</v>
      </c>
      <c r="Q52" s="68" t="n">
        <f aca="false">MAX(Q51,P52)</f>
        <v>1858.639855</v>
      </c>
      <c r="R52" s="68" t="n">
        <f aca="false">Q52-P52</f>
        <v>0</v>
      </c>
      <c r="S52" s="68" t="n">
        <f aca="false">S51+K52</f>
        <v>1551.25328592723</v>
      </c>
      <c r="T52" s="68" t="n">
        <f aca="false">MAX(T51,S52)</f>
        <v>1552.76210407161</v>
      </c>
      <c r="U52" s="68" t="n">
        <f aca="false">T52-S52</f>
        <v>1.50881814438958</v>
      </c>
      <c r="V52" s="70" t="n">
        <f aca="false">V51+F52</f>
        <v>0.5156</v>
      </c>
      <c r="W52" s="70" t="n">
        <f aca="false">MAX(W51,V52)</f>
        <v>0.5156</v>
      </c>
      <c r="X52" s="70" t="n">
        <f aca="false">W52-V52</f>
        <v>0</v>
      </c>
      <c r="Y52" s="70" t="n">
        <f aca="false">Y51+M52</f>
        <v>0.502046172813434</v>
      </c>
      <c r="Z52" s="70" t="n">
        <f aca="false">MAX(Z51,Y52)</f>
        <v>0.502046172813434</v>
      </c>
      <c r="AA52" s="70" t="n">
        <f aca="false">Z52-Y52</f>
        <v>0</v>
      </c>
      <c r="AB52" s="72" t="n">
        <f aca="false">AB51*(1+F52)</f>
        <v>1.6151570952428</v>
      </c>
      <c r="AC52" s="73" t="n">
        <f aca="false">MAX(AC51,AB52)</f>
        <v>1.6151570952428</v>
      </c>
      <c r="AD52" s="70" t="n">
        <f aca="false">1-AB52/AC52</f>
        <v>0</v>
      </c>
      <c r="AE52" s="73" t="n">
        <f aca="false">AE51*(1+M52)</f>
        <v>1.59359903952127</v>
      </c>
      <c r="AF52" s="73" t="n">
        <f aca="false">MAX(AF51,AE52)</f>
        <v>1.59359903952127</v>
      </c>
      <c r="AG52" s="70" t="n">
        <f aca="false">1-AE52/AF52</f>
        <v>0</v>
      </c>
      <c r="AH52" s="74" t="n">
        <f aca="false">IF(R52&gt;0,AH51+1,0)</f>
        <v>0</v>
      </c>
      <c r="AI52" s="74" t="n">
        <f aca="false">IF(U52&gt;0,AI51+1,0)</f>
        <v>5</v>
      </c>
      <c r="AJ52" s="74" t="n">
        <f aca="false">IF(G52&gt;0,AJ51+1,0)</f>
        <v>2</v>
      </c>
      <c r="AK52" s="74" t="n">
        <f aca="false">IF(G52&lt;=0,AK51+1,0)</f>
        <v>0</v>
      </c>
      <c r="AL52" s="74" t="n">
        <f aca="false">IF(K52&gt;0,AL51+1,0)</f>
        <v>2</v>
      </c>
      <c r="AM52" s="74" t="n">
        <f aca="false">IF(K52&lt;=0,AM51+1,0)</f>
        <v>0</v>
      </c>
    </row>
    <row r="53" customFormat="false" ht="15" hidden="false" customHeight="false" outlineLevel="0" collapsed="false">
      <c r="A53" s="61" t="n">
        <v>57</v>
      </c>
      <c r="B53" s="62" t="n">
        <v>40038.4270833333</v>
      </c>
      <c r="C53" s="63" t="n">
        <f aca="false">YEAR(B53)</f>
        <v>2009</v>
      </c>
      <c r="D53" s="32" t="s">
        <v>277</v>
      </c>
      <c r="E53" s="64" t="n">
        <v>4534.9</v>
      </c>
      <c r="F53" s="65" t="n">
        <v>-0.0105</v>
      </c>
      <c r="G53" s="66" t="n">
        <v>-47.61645</v>
      </c>
      <c r="H53" s="67" t="n">
        <f aca="false">E53+IF(D53="Long",1,-1)*G53</f>
        <v>4487.28355</v>
      </c>
      <c r="I53" s="68" t="n">
        <f aca="false">Assumptions!$B$58</f>
        <v>5.35750011455817</v>
      </c>
      <c r="J53" s="68" t="n">
        <f aca="false">INDEX(Yearly!$D$5:$D$22,MATCH(C53,Yearly!$A$5:$A$22,0))</f>
        <v>0.669687514319771</v>
      </c>
      <c r="K53" s="68" t="n">
        <f aca="false">G53-I53-J53</f>
        <v>-53.6436376288779</v>
      </c>
      <c r="L53" s="69" t="n">
        <f aca="false">(I53+J53)/Assumptions!$B$8</f>
        <v>0.00026576131738365</v>
      </c>
      <c r="M53" s="70" t="n">
        <f aca="false">F53-L53</f>
        <v>-0.0107657613173837</v>
      </c>
      <c r="N53" s="71" t="n">
        <f aca="false">G53*Assumptions!$B$7</f>
        <v>-374503.37925</v>
      </c>
      <c r="O53" s="71" t="n">
        <f aca="false">K53*Assumptions!$B$7</f>
        <v>-421907.209951125</v>
      </c>
      <c r="P53" s="68" t="n">
        <f aca="false">P52+G53</f>
        <v>1811.023405</v>
      </c>
      <c r="Q53" s="68" t="n">
        <f aca="false">MAX(Q52,P53)</f>
        <v>1858.639855</v>
      </c>
      <c r="R53" s="68" t="n">
        <f aca="false">Q53-P53</f>
        <v>47.61645</v>
      </c>
      <c r="S53" s="68" t="n">
        <f aca="false">S52+K53</f>
        <v>1497.60964829835</v>
      </c>
      <c r="T53" s="68" t="n">
        <f aca="false">MAX(T52,S53)</f>
        <v>1552.76210407161</v>
      </c>
      <c r="U53" s="68" t="n">
        <f aca="false">T53-S53</f>
        <v>55.1524557732676</v>
      </c>
      <c r="V53" s="70" t="n">
        <f aca="false">V52+F53</f>
        <v>0.5051</v>
      </c>
      <c r="W53" s="70" t="n">
        <f aca="false">MAX(W52,V53)</f>
        <v>0.5156</v>
      </c>
      <c r="X53" s="70" t="n">
        <f aca="false">W53-V53</f>
        <v>0.0105</v>
      </c>
      <c r="Y53" s="70" t="n">
        <f aca="false">Y52+M53</f>
        <v>0.49128041149605</v>
      </c>
      <c r="Z53" s="70" t="n">
        <f aca="false">MAX(Z52,Y53)</f>
        <v>0.502046172813434</v>
      </c>
      <c r="AA53" s="70" t="n">
        <f aca="false">Z53-Y53</f>
        <v>0.0107657613173837</v>
      </c>
      <c r="AB53" s="72" t="n">
        <f aca="false">AB52*(1+F53)</f>
        <v>1.59819794574275</v>
      </c>
      <c r="AC53" s="73" t="n">
        <f aca="false">MAX(AC52,AB53)</f>
        <v>1.6151570952428</v>
      </c>
      <c r="AD53" s="70" t="n">
        <f aca="false">1-AB53/AC53</f>
        <v>0.0104999999999998</v>
      </c>
      <c r="AE53" s="73" t="n">
        <f aca="false">AE52*(1+M53)</f>
        <v>1.57644273262617</v>
      </c>
      <c r="AF53" s="73" t="n">
        <f aca="false">MAX(AF52,AE53)</f>
        <v>1.59359903952127</v>
      </c>
      <c r="AG53" s="70" t="n">
        <f aca="false">1-AE53/AF53</f>
        <v>0.0107657613173836</v>
      </c>
      <c r="AH53" s="74" t="n">
        <f aca="false">IF(R53&gt;0,AH52+1,0)</f>
        <v>1</v>
      </c>
      <c r="AI53" s="74" t="n">
        <f aca="false">IF(U53&gt;0,AI52+1,0)</f>
        <v>6</v>
      </c>
      <c r="AJ53" s="74" t="n">
        <f aca="false">IF(G53&gt;0,AJ52+1,0)</f>
        <v>0</v>
      </c>
      <c r="AK53" s="74" t="n">
        <f aca="false">IF(G53&lt;=0,AK52+1,0)</f>
        <v>1</v>
      </c>
      <c r="AL53" s="74" t="n">
        <f aca="false">IF(K53&gt;0,AL52+1,0)</f>
        <v>0</v>
      </c>
      <c r="AM53" s="74" t="n">
        <f aca="false">IF(K53&lt;=0,AM52+1,0)</f>
        <v>1</v>
      </c>
    </row>
    <row r="54" customFormat="false" ht="15" hidden="false" customHeight="false" outlineLevel="0" collapsed="false">
      <c r="A54" s="61" t="n">
        <v>58</v>
      </c>
      <c r="B54" s="62" t="n">
        <v>40042.4270833333</v>
      </c>
      <c r="C54" s="63" t="n">
        <f aca="false">YEAR(B54)</f>
        <v>2009</v>
      </c>
      <c r="D54" s="32" t="s">
        <v>276</v>
      </c>
      <c r="E54" s="64" t="n">
        <v>4487.45</v>
      </c>
      <c r="F54" s="65" t="n">
        <v>0.0027</v>
      </c>
      <c r="G54" s="66" t="n">
        <v>12.116115</v>
      </c>
      <c r="H54" s="67" t="n">
        <f aca="false">E54+IF(D54="Long",1,-1)*G54</f>
        <v>4475.333885</v>
      </c>
      <c r="I54" s="68" t="n">
        <f aca="false">Assumptions!$B$58</f>
        <v>5.35750011455817</v>
      </c>
      <c r="J54" s="68" t="n">
        <f aca="false">INDEX(Yearly!$D$5:$D$22,MATCH(C54,Yearly!$A$5:$A$22,0))</f>
        <v>0.669687514319771</v>
      </c>
      <c r="K54" s="68" t="n">
        <f aca="false">G54-I54-J54</f>
        <v>6.08892737112206</v>
      </c>
      <c r="L54" s="69" t="n">
        <f aca="false">(I54+J54)/Assumptions!$B$8</f>
        <v>0.00026576131738365</v>
      </c>
      <c r="M54" s="70" t="n">
        <f aca="false">F54-L54</f>
        <v>0.00243423868261635</v>
      </c>
      <c r="N54" s="71" t="n">
        <f aca="false">G54*Assumptions!$B$7</f>
        <v>95293.244475</v>
      </c>
      <c r="O54" s="71" t="n">
        <f aca="false">K54*Assumptions!$B$7</f>
        <v>47889.413773875</v>
      </c>
      <c r="P54" s="68" t="n">
        <f aca="false">P53+G54</f>
        <v>1823.13952</v>
      </c>
      <c r="Q54" s="68" t="n">
        <f aca="false">MAX(Q53,P54)</f>
        <v>1858.639855</v>
      </c>
      <c r="R54" s="68" t="n">
        <f aca="false">Q54-P54</f>
        <v>35.500335</v>
      </c>
      <c r="S54" s="68" t="n">
        <f aca="false">S53+K54</f>
        <v>1503.69857566947</v>
      </c>
      <c r="T54" s="68" t="n">
        <f aca="false">MAX(T53,S54)</f>
        <v>1552.76210407161</v>
      </c>
      <c r="U54" s="68" t="n">
        <f aca="false">T54-S54</f>
        <v>49.0635284021455</v>
      </c>
      <c r="V54" s="70" t="n">
        <f aca="false">V53+F54</f>
        <v>0.5078</v>
      </c>
      <c r="W54" s="70" t="n">
        <f aca="false">MAX(W53,V54)</f>
        <v>0.5156</v>
      </c>
      <c r="X54" s="70" t="n">
        <f aca="false">W54-V54</f>
        <v>0.00779999999999992</v>
      </c>
      <c r="Y54" s="70" t="n">
        <f aca="false">Y53+M54</f>
        <v>0.493714650178666</v>
      </c>
      <c r="Z54" s="70" t="n">
        <f aca="false">MAX(Z53,Y54)</f>
        <v>0.502046172813434</v>
      </c>
      <c r="AA54" s="70" t="n">
        <f aca="false">Z54-Y54</f>
        <v>0.00833152263476733</v>
      </c>
      <c r="AB54" s="72" t="n">
        <f aca="false">AB53*(1+F54)</f>
        <v>1.60251308019625</v>
      </c>
      <c r="AC54" s="73" t="n">
        <f aca="false">MAX(AC53,AB54)</f>
        <v>1.6151570952428</v>
      </c>
      <c r="AD54" s="70" t="n">
        <f aca="false">1-AB54/AC54</f>
        <v>0.00782834999999993</v>
      </c>
      <c r="AE54" s="73" t="n">
        <f aca="false">AE53*(1+M54)</f>
        <v>1.58028017050686</v>
      </c>
      <c r="AF54" s="73" t="n">
        <f aca="false">MAX(AF53,AE54)</f>
        <v>1.59359903952127</v>
      </c>
      <c r="AG54" s="70" t="n">
        <f aca="false">1-AE54/AF54</f>
        <v>0.00835772906741383</v>
      </c>
      <c r="AH54" s="74" t="n">
        <f aca="false">IF(R54&gt;0,AH53+1,0)</f>
        <v>2</v>
      </c>
      <c r="AI54" s="74" t="n">
        <f aca="false">IF(U54&gt;0,AI53+1,0)</f>
        <v>7</v>
      </c>
      <c r="AJ54" s="74" t="n">
        <f aca="false">IF(G54&gt;0,AJ53+1,0)</f>
        <v>1</v>
      </c>
      <c r="AK54" s="74" t="n">
        <f aca="false">IF(G54&lt;=0,AK53+1,0)</f>
        <v>0</v>
      </c>
      <c r="AL54" s="74" t="n">
        <f aca="false">IF(K54&gt;0,AL53+1,0)</f>
        <v>1</v>
      </c>
      <c r="AM54" s="74" t="n">
        <f aca="false">IF(K54&lt;=0,AM53+1,0)</f>
        <v>0</v>
      </c>
    </row>
    <row r="55" customFormat="false" ht="15" hidden="false" customHeight="false" outlineLevel="0" collapsed="false">
      <c r="A55" s="61" t="n">
        <v>59</v>
      </c>
      <c r="B55" s="62" t="n">
        <v>40045.4479166667</v>
      </c>
      <c r="C55" s="63" t="n">
        <f aca="false">YEAR(B55)</f>
        <v>2009</v>
      </c>
      <c r="D55" s="32" t="s">
        <v>277</v>
      </c>
      <c r="E55" s="64" t="n">
        <v>4475.55</v>
      </c>
      <c r="F55" s="65" t="n">
        <v>-0.0032</v>
      </c>
      <c r="G55" s="66" t="n">
        <v>-14.32176</v>
      </c>
      <c r="H55" s="67" t="n">
        <f aca="false">E55+IF(D55="Long",1,-1)*G55</f>
        <v>4461.22824</v>
      </c>
      <c r="I55" s="68" t="n">
        <f aca="false">Assumptions!$B$58</f>
        <v>5.35750011455817</v>
      </c>
      <c r="J55" s="68" t="n">
        <f aca="false">INDEX(Yearly!$D$5:$D$22,MATCH(C55,Yearly!$A$5:$A$22,0))</f>
        <v>0.669687514319771</v>
      </c>
      <c r="K55" s="68" t="n">
        <f aca="false">G55-I55-J55</f>
        <v>-20.3489476288779</v>
      </c>
      <c r="L55" s="69" t="n">
        <f aca="false">(I55+J55)/Assumptions!$B$8</f>
        <v>0.00026576131738365</v>
      </c>
      <c r="M55" s="70" t="n">
        <f aca="false">F55-L55</f>
        <v>-0.00346576131738365</v>
      </c>
      <c r="N55" s="71" t="n">
        <f aca="false">G55*Assumptions!$B$7</f>
        <v>-112640.6424</v>
      </c>
      <c r="O55" s="71" t="n">
        <f aca="false">K55*Assumptions!$B$7</f>
        <v>-160044.473101125</v>
      </c>
      <c r="P55" s="68" t="n">
        <f aca="false">P54+G55</f>
        <v>1808.81776</v>
      </c>
      <c r="Q55" s="68" t="n">
        <f aca="false">MAX(Q54,P55)</f>
        <v>1858.639855</v>
      </c>
      <c r="R55" s="68" t="n">
        <f aca="false">Q55-P55</f>
        <v>49.822095</v>
      </c>
      <c r="S55" s="68" t="n">
        <f aca="false">S54+K55</f>
        <v>1483.34962804059</v>
      </c>
      <c r="T55" s="68" t="n">
        <f aca="false">MAX(T54,S55)</f>
        <v>1552.76210407161</v>
      </c>
      <c r="U55" s="68" t="n">
        <f aca="false">T55-S55</f>
        <v>69.4124760310235</v>
      </c>
      <c r="V55" s="70" t="n">
        <f aca="false">V54+F55</f>
        <v>0.5046</v>
      </c>
      <c r="W55" s="70" t="n">
        <f aca="false">MAX(W54,V55)</f>
        <v>0.5156</v>
      </c>
      <c r="X55" s="70" t="n">
        <f aca="false">W55-V55</f>
        <v>0.0109999999999999</v>
      </c>
      <c r="Y55" s="70" t="n">
        <f aca="false">Y54+M55</f>
        <v>0.490248888861283</v>
      </c>
      <c r="Z55" s="70" t="n">
        <f aca="false">MAX(Z54,Y55)</f>
        <v>0.502046172813434</v>
      </c>
      <c r="AA55" s="70" t="n">
        <f aca="false">Z55-Y55</f>
        <v>0.011797283952151</v>
      </c>
      <c r="AB55" s="72" t="n">
        <f aca="false">AB54*(1+F55)</f>
        <v>1.59738503833962</v>
      </c>
      <c r="AC55" s="73" t="n">
        <f aca="false">MAX(AC54,AB55)</f>
        <v>1.6151570952428</v>
      </c>
      <c r="AD55" s="70" t="n">
        <f aca="false">1-AB55/AC55</f>
        <v>0.01100329928</v>
      </c>
      <c r="AE55" s="73" t="n">
        <f aca="false">AE54*(1+M55)</f>
        <v>1.57480329662129</v>
      </c>
      <c r="AF55" s="73" t="n">
        <f aca="false">MAX(AF54,AE55)</f>
        <v>1.59359903952127</v>
      </c>
      <c r="AG55" s="70" t="n">
        <f aca="false">1-AE55/AF55</f>
        <v>0.0117945244906944</v>
      </c>
      <c r="AH55" s="74" t="n">
        <f aca="false">IF(R55&gt;0,AH54+1,0)</f>
        <v>3</v>
      </c>
      <c r="AI55" s="74" t="n">
        <f aca="false">IF(U55&gt;0,AI54+1,0)</f>
        <v>8</v>
      </c>
      <c r="AJ55" s="74" t="n">
        <f aca="false">IF(G55&gt;0,AJ54+1,0)</f>
        <v>0</v>
      </c>
      <c r="AK55" s="74" t="n">
        <f aca="false">IF(G55&lt;=0,AK54+1,0)</f>
        <v>1</v>
      </c>
      <c r="AL55" s="74" t="n">
        <f aca="false">IF(K55&gt;0,AL54+1,0)</f>
        <v>0</v>
      </c>
      <c r="AM55" s="74" t="n">
        <f aca="false">IF(K55&lt;=0,AM54+1,0)</f>
        <v>1</v>
      </c>
    </row>
    <row r="56" customFormat="false" ht="15" hidden="false" customHeight="false" outlineLevel="0" collapsed="false">
      <c r="A56" s="61" t="n">
        <v>60</v>
      </c>
      <c r="B56" s="62" t="n">
        <v>40045.5763888889</v>
      </c>
      <c r="C56" s="63" t="n">
        <f aca="false">YEAR(B56)</f>
        <v>2009</v>
      </c>
      <c r="D56" s="32" t="s">
        <v>276</v>
      </c>
      <c r="E56" s="64" t="n">
        <v>4461.4</v>
      </c>
      <c r="F56" s="65" t="n">
        <v>-0.002</v>
      </c>
      <c r="G56" s="66" t="n">
        <v>-8.9228</v>
      </c>
      <c r="H56" s="67" t="n">
        <f aca="false">E56+IF(D56="Long",1,-1)*G56</f>
        <v>4470.3228</v>
      </c>
      <c r="I56" s="68" t="n">
        <f aca="false">Assumptions!$B$58</f>
        <v>5.35750011455817</v>
      </c>
      <c r="J56" s="68" t="n">
        <f aca="false">INDEX(Yearly!$D$5:$D$22,MATCH(C56,Yearly!$A$5:$A$22,0))</f>
        <v>0.669687514319771</v>
      </c>
      <c r="K56" s="68" t="n">
        <f aca="false">G56-I56-J56</f>
        <v>-14.9499876288779</v>
      </c>
      <c r="L56" s="69" t="n">
        <f aca="false">(I56+J56)/Assumptions!$B$8</f>
        <v>0.00026576131738365</v>
      </c>
      <c r="M56" s="70" t="n">
        <f aca="false">F56-L56</f>
        <v>-0.00226576131738365</v>
      </c>
      <c r="N56" s="71" t="n">
        <f aca="false">G56*Assumptions!$B$7</f>
        <v>-70177.822</v>
      </c>
      <c r="O56" s="71" t="n">
        <f aca="false">K56*Assumptions!$B$7</f>
        <v>-117581.652701125</v>
      </c>
      <c r="P56" s="68" t="n">
        <f aca="false">P55+G56</f>
        <v>1799.89496</v>
      </c>
      <c r="Q56" s="68" t="n">
        <f aca="false">MAX(Q55,P56)</f>
        <v>1858.639855</v>
      </c>
      <c r="R56" s="68" t="n">
        <f aca="false">Q56-P56</f>
        <v>58.744895</v>
      </c>
      <c r="S56" s="68" t="n">
        <f aca="false">S55+K56</f>
        <v>1468.39964041171</v>
      </c>
      <c r="T56" s="68" t="n">
        <f aca="false">MAX(T55,S56)</f>
        <v>1552.76210407161</v>
      </c>
      <c r="U56" s="68" t="n">
        <f aca="false">T56-S56</f>
        <v>84.3624636599016</v>
      </c>
      <c r="V56" s="70" t="n">
        <f aca="false">V55+F56</f>
        <v>0.5026</v>
      </c>
      <c r="W56" s="70" t="n">
        <f aca="false">MAX(W55,V56)</f>
        <v>0.5156</v>
      </c>
      <c r="X56" s="70" t="n">
        <f aca="false">W56-V56</f>
        <v>0.0129999999999999</v>
      </c>
      <c r="Y56" s="70" t="n">
        <f aca="false">Y55+M56</f>
        <v>0.487983127543899</v>
      </c>
      <c r="Z56" s="70" t="n">
        <f aca="false">MAX(Z55,Y56)</f>
        <v>0.502046172813434</v>
      </c>
      <c r="AA56" s="70" t="n">
        <f aca="false">Z56-Y56</f>
        <v>0.0140630452695346</v>
      </c>
      <c r="AB56" s="72" t="n">
        <f aca="false">AB55*(1+F56)</f>
        <v>1.59419026826295</v>
      </c>
      <c r="AC56" s="73" t="n">
        <f aca="false">MAX(AC55,AB56)</f>
        <v>1.6151570952428</v>
      </c>
      <c r="AD56" s="70" t="n">
        <f aca="false">1-AB56/AC56</f>
        <v>0.0129812926814399</v>
      </c>
      <c r="AE56" s="73" t="n">
        <f aca="false">AE55*(1+M56)</f>
        <v>1.57123516822932</v>
      </c>
      <c r="AF56" s="73" t="n">
        <f aca="false">MAX(AF55,AE56)</f>
        <v>1.59359903952127</v>
      </c>
      <c r="AG56" s="70" t="n">
        <f aca="false">1-AE56/AF56</f>
        <v>0.0140335622307302</v>
      </c>
      <c r="AH56" s="74" t="n">
        <f aca="false">IF(R56&gt;0,AH55+1,0)</f>
        <v>4</v>
      </c>
      <c r="AI56" s="74" t="n">
        <f aca="false">IF(U56&gt;0,AI55+1,0)</f>
        <v>9</v>
      </c>
      <c r="AJ56" s="74" t="n">
        <f aca="false">IF(G56&gt;0,AJ55+1,0)</f>
        <v>0</v>
      </c>
      <c r="AK56" s="74" t="n">
        <f aca="false">IF(G56&lt;=0,AK55+1,0)</f>
        <v>2</v>
      </c>
      <c r="AL56" s="74" t="n">
        <f aca="false">IF(K56&gt;0,AL55+1,0)</f>
        <v>0</v>
      </c>
      <c r="AM56" s="74" t="n">
        <f aca="false">IF(K56&lt;=0,AM55+1,0)</f>
        <v>2</v>
      </c>
    </row>
    <row r="57" customFormat="false" ht="15" hidden="false" customHeight="false" outlineLevel="0" collapsed="false">
      <c r="A57" s="61" t="n">
        <v>61</v>
      </c>
      <c r="B57" s="62" t="n">
        <v>40045.59375</v>
      </c>
      <c r="C57" s="63" t="n">
        <f aca="false">YEAR(B57)</f>
        <v>2009</v>
      </c>
      <c r="D57" s="32" t="s">
        <v>277</v>
      </c>
      <c r="E57" s="64" t="n">
        <v>4470.45</v>
      </c>
      <c r="F57" s="65" t="n">
        <v>-0.0034</v>
      </c>
      <c r="G57" s="66" t="n">
        <v>-15.19953</v>
      </c>
      <c r="H57" s="67" t="n">
        <f aca="false">E57+IF(D57="Long",1,-1)*G57</f>
        <v>4455.25047</v>
      </c>
      <c r="I57" s="68" t="n">
        <f aca="false">Assumptions!$B$58</f>
        <v>5.35750011455817</v>
      </c>
      <c r="J57" s="68" t="n">
        <f aca="false">INDEX(Yearly!$D$5:$D$22,MATCH(C57,Yearly!$A$5:$A$22,0))</f>
        <v>0.669687514319771</v>
      </c>
      <c r="K57" s="68" t="n">
        <f aca="false">G57-I57-J57</f>
        <v>-21.2267176288779</v>
      </c>
      <c r="L57" s="69" t="n">
        <f aca="false">(I57+J57)/Assumptions!$B$8</f>
        <v>0.00026576131738365</v>
      </c>
      <c r="M57" s="70" t="n">
        <f aca="false">F57-L57</f>
        <v>-0.00366576131738365</v>
      </c>
      <c r="N57" s="71" t="n">
        <f aca="false">G57*Assumptions!$B$7</f>
        <v>-119544.30345</v>
      </c>
      <c r="O57" s="71" t="n">
        <f aca="false">K57*Assumptions!$B$7</f>
        <v>-166948.134151125</v>
      </c>
      <c r="P57" s="68" t="n">
        <f aca="false">P56+G57</f>
        <v>1784.69543</v>
      </c>
      <c r="Q57" s="68" t="n">
        <f aca="false">MAX(Q56,P57)</f>
        <v>1858.639855</v>
      </c>
      <c r="R57" s="68" t="n">
        <f aca="false">Q57-P57</f>
        <v>73.9444250000001</v>
      </c>
      <c r="S57" s="68" t="n">
        <f aca="false">S56+K57</f>
        <v>1447.17292278284</v>
      </c>
      <c r="T57" s="68" t="n">
        <f aca="false">MAX(T56,S57)</f>
        <v>1552.76210407161</v>
      </c>
      <c r="U57" s="68" t="n">
        <f aca="false">T57-S57</f>
        <v>105.589181288779</v>
      </c>
      <c r="V57" s="70" t="n">
        <f aca="false">V56+F57</f>
        <v>0.4992</v>
      </c>
      <c r="W57" s="70" t="n">
        <f aca="false">MAX(W56,V57)</f>
        <v>0.5156</v>
      </c>
      <c r="X57" s="70" t="n">
        <f aca="false">W57-V57</f>
        <v>0.0163999999999999</v>
      </c>
      <c r="Y57" s="70" t="n">
        <f aca="false">Y56+M57</f>
        <v>0.484317366226516</v>
      </c>
      <c r="Z57" s="70" t="n">
        <f aca="false">MAX(Z56,Y57)</f>
        <v>0.502046172813434</v>
      </c>
      <c r="AA57" s="70" t="n">
        <f aca="false">Z57-Y57</f>
        <v>0.0177288065869183</v>
      </c>
      <c r="AB57" s="72" t="n">
        <f aca="false">AB56*(1+F57)</f>
        <v>1.58877002135085</v>
      </c>
      <c r="AC57" s="73" t="n">
        <f aca="false">MAX(AC56,AB57)</f>
        <v>1.6151570952428</v>
      </c>
      <c r="AD57" s="70" t="n">
        <f aca="false">1-AB57/AC57</f>
        <v>0.0163371562863229</v>
      </c>
      <c r="AE57" s="73" t="n">
        <f aca="false">AE56*(1+M57)</f>
        <v>1.56547539512911</v>
      </c>
      <c r="AF57" s="73" t="n">
        <f aca="false">MAX(AF56,AE57)</f>
        <v>1.59359903952127</v>
      </c>
      <c r="AG57" s="70" t="n">
        <f aca="false">1-AE57/AF57</f>
        <v>0.0176478798585432</v>
      </c>
      <c r="AH57" s="74" t="n">
        <f aca="false">IF(R57&gt;0,AH56+1,0)</f>
        <v>5</v>
      </c>
      <c r="AI57" s="74" t="n">
        <f aca="false">IF(U57&gt;0,AI56+1,0)</f>
        <v>10</v>
      </c>
      <c r="AJ57" s="74" t="n">
        <f aca="false">IF(G57&gt;0,AJ56+1,0)</f>
        <v>0</v>
      </c>
      <c r="AK57" s="74" t="n">
        <f aca="false">IF(G57&lt;=0,AK56+1,0)</f>
        <v>3</v>
      </c>
      <c r="AL57" s="74" t="n">
        <f aca="false">IF(K57&gt;0,AL56+1,0)</f>
        <v>0</v>
      </c>
      <c r="AM57" s="74" t="n">
        <f aca="false">IF(K57&lt;=0,AM56+1,0)</f>
        <v>3</v>
      </c>
    </row>
    <row r="58" customFormat="false" ht="15" hidden="false" customHeight="false" outlineLevel="0" collapsed="false">
      <c r="A58" s="61" t="n">
        <v>62</v>
      </c>
      <c r="B58" s="62" t="n">
        <v>40045.6354166667</v>
      </c>
      <c r="C58" s="63" t="n">
        <f aca="false">YEAR(B58)</f>
        <v>2009</v>
      </c>
      <c r="D58" s="32" t="s">
        <v>276</v>
      </c>
      <c r="E58" s="64" t="n">
        <v>4455.05</v>
      </c>
      <c r="F58" s="65" t="n">
        <v>-0.0023</v>
      </c>
      <c r="G58" s="66" t="n">
        <v>-10.246615</v>
      </c>
      <c r="H58" s="67" t="n">
        <f aca="false">E58+IF(D58="Long",1,-1)*G58</f>
        <v>4465.296615</v>
      </c>
      <c r="I58" s="68" t="n">
        <f aca="false">Assumptions!$B$58</f>
        <v>5.35750011455817</v>
      </c>
      <c r="J58" s="68" t="n">
        <f aca="false">INDEX(Yearly!$D$5:$D$22,MATCH(C58,Yearly!$A$5:$A$22,0))</f>
        <v>0.669687514319771</v>
      </c>
      <c r="K58" s="68" t="n">
        <f aca="false">G58-I58-J58</f>
        <v>-16.2738026288779</v>
      </c>
      <c r="L58" s="69" t="n">
        <f aca="false">(I58+J58)/Assumptions!$B$8</f>
        <v>0.00026576131738365</v>
      </c>
      <c r="M58" s="70" t="n">
        <f aca="false">F58-L58</f>
        <v>-0.00256576131738365</v>
      </c>
      <c r="N58" s="71" t="n">
        <f aca="false">G58*Assumptions!$B$7</f>
        <v>-80589.626975</v>
      </c>
      <c r="O58" s="71" t="n">
        <f aca="false">K58*Assumptions!$B$7</f>
        <v>-127993.457676125</v>
      </c>
      <c r="P58" s="68" t="n">
        <f aca="false">P57+G58</f>
        <v>1774.448815</v>
      </c>
      <c r="Q58" s="68" t="n">
        <f aca="false">MAX(Q57,P58)</f>
        <v>1858.639855</v>
      </c>
      <c r="R58" s="68" t="n">
        <f aca="false">Q58-P58</f>
        <v>84.1910400000002</v>
      </c>
      <c r="S58" s="68" t="n">
        <f aca="false">S57+K58</f>
        <v>1430.89912015396</v>
      </c>
      <c r="T58" s="68" t="n">
        <f aca="false">MAX(T57,S58)</f>
        <v>1552.76210407161</v>
      </c>
      <c r="U58" s="68" t="n">
        <f aca="false">T58-S58</f>
        <v>121.862983917657</v>
      </c>
      <c r="V58" s="70" t="n">
        <f aca="false">V57+F58</f>
        <v>0.4969</v>
      </c>
      <c r="W58" s="70" t="n">
        <f aca="false">MAX(W57,V58)</f>
        <v>0.5156</v>
      </c>
      <c r="X58" s="70" t="n">
        <f aca="false">W58-V58</f>
        <v>0.0186999999999999</v>
      </c>
      <c r="Y58" s="70" t="n">
        <f aca="false">Y57+M58</f>
        <v>0.481751604909132</v>
      </c>
      <c r="Z58" s="70" t="n">
        <f aca="false">MAX(Z57,Y58)</f>
        <v>0.502046172813434</v>
      </c>
      <c r="AA58" s="70" t="n">
        <f aca="false">Z58-Y58</f>
        <v>0.020294567904302</v>
      </c>
      <c r="AB58" s="72" t="n">
        <f aca="false">AB57*(1+F58)</f>
        <v>1.58511585030174</v>
      </c>
      <c r="AC58" s="73" t="n">
        <f aca="false">MAX(AC57,AB58)</f>
        <v>1.6151570952428</v>
      </c>
      <c r="AD58" s="70" t="n">
        <f aca="false">1-AB58/AC58</f>
        <v>0.0185995808268644</v>
      </c>
      <c r="AE58" s="73" t="n">
        <f aca="false">AE57*(1+M58)</f>
        <v>1.56145875891697</v>
      </c>
      <c r="AF58" s="73" t="n">
        <f aca="false">MAX(AF57,AE58)</f>
        <v>1.59359903952127</v>
      </c>
      <c r="AG58" s="70" t="n">
        <f aca="false">1-AE58/AF58</f>
        <v>0.020168360928452</v>
      </c>
      <c r="AH58" s="74" t="n">
        <f aca="false">IF(R58&gt;0,AH57+1,0)</f>
        <v>6</v>
      </c>
      <c r="AI58" s="74" t="n">
        <f aca="false">IF(U58&gt;0,AI57+1,0)</f>
        <v>11</v>
      </c>
      <c r="AJ58" s="74" t="n">
        <f aca="false">IF(G58&gt;0,AJ57+1,0)</f>
        <v>0</v>
      </c>
      <c r="AK58" s="74" t="n">
        <f aca="false">IF(G58&lt;=0,AK57+1,0)</f>
        <v>4</v>
      </c>
      <c r="AL58" s="74" t="n">
        <f aca="false">IF(K58&gt;0,AL57+1,0)</f>
        <v>0</v>
      </c>
      <c r="AM58" s="74" t="n">
        <f aca="false">IF(K58&lt;=0,AM57+1,0)</f>
        <v>4</v>
      </c>
    </row>
    <row r="59" customFormat="false" ht="15" hidden="false" customHeight="false" outlineLevel="0" collapsed="false">
      <c r="A59" s="61" t="n">
        <v>63</v>
      </c>
      <c r="B59" s="62" t="n">
        <v>40046.53125</v>
      </c>
      <c r="C59" s="63" t="n">
        <f aca="false">YEAR(B59)</f>
        <v>2009</v>
      </c>
      <c r="D59" s="32" t="s">
        <v>277</v>
      </c>
      <c r="E59" s="64" t="n">
        <v>4465.45</v>
      </c>
      <c r="F59" s="65" t="n">
        <v>0.0407</v>
      </c>
      <c r="G59" s="66" t="n">
        <v>181.743815</v>
      </c>
      <c r="H59" s="67" t="n">
        <f aca="false">E59+IF(D59="Long",1,-1)*G59</f>
        <v>4647.193815</v>
      </c>
      <c r="I59" s="68" t="n">
        <f aca="false">Assumptions!$B$58</f>
        <v>5.35750011455817</v>
      </c>
      <c r="J59" s="68" t="n">
        <f aca="false">INDEX(Yearly!$D$5:$D$22,MATCH(C59,Yearly!$A$5:$A$22,0))</f>
        <v>0.669687514319771</v>
      </c>
      <c r="K59" s="68" t="n">
        <f aca="false">G59-I59-J59</f>
        <v>175.716627371122</v>
      </c>
      <c r="L59" s="69" t="n">
        <f aca="false">(I59+J59)/Assumptions!$B$8</f>
        <v>0.00026576131738365</v>
      </c>
      <c r="M59" s="70" t="n">
        <f aca="false">F59-L59</f>
        <v>0.0404342386826164</v>
      </c>
      <c r="N59" s="71" t="n">
        <f aca="false">G59*Assumptions!$B$7</f>
        <v>1429415.104975</v>
      </c>
      <c r="O59" s="71" t="n">
        <f aca="false">K59*Assumptions!$B$7</f>
        <v>1382011.27427388</v>
      </c>
      <c r="P59" s="68" t="n">
        <f aca="false">P58+G59</f>
        <v>1956.19263</v>
      </c>
      <c r="Q59" s="68" t="n">
        <f aca="false">MAX(Q58,P59)</f>
        <v>1956.19263</v>
      </c>
      <c r="R59" s="68" t="n">
        <f aca="false">Q59-P59</f>
        <v>0</v>
      </c>
      <c r="S59" s="68" t="n">
        <f aca="false">S58+K59</f>
        <v>1606.61574752508</v>
      </c>
      <c r="T59" s="68" t="n">
        <f aca="false">MAX(T58,S59)</f>
        <v>1606.61574752508</v>
      </c>
      <c r="U59" s="68" t="n">
        <f aca="false">T59-S59</f>
        <v>0</v>
      </c>
      <c r="V59" s="70" t="n">
        <f aca="false">V58+F59</f>
        <v>0.5376</v>
      </c>
      <c r="W59" s="70" t="n">
        <f aca="false">MAX(W58,V59)</f>
        <v>0.5376</v>
      </c>
      <c r="X59" s="70" t="n">
        <f aca="false">W59-V59</f>
        <v>0</v>
      </c>
      <c r="Y59" s="70" t="n">
        <f aca="false">Y58+M59</f>
        <v>0.522185843591748</v>
      </c>
      <c r="Z59" s="70" t="n">
        <f aca="false">MAX(Z58,Y59)</f>
        <v>0.522185843591748</v>
      </c>
      <c r="AA59" s="70" t="n">
        <f aca="false">Z59-Y59</f>
        <v>0</v>
      </c>
      <c r="AB59" s="72" t="n">
        <f aca="false">AB58*(1+F59)</f>
        <v>1.64963006540903</v>
      </c>
      <c r="AC59" s="73" t="n">
        <f aca="false">MAX(AC58,AB59)</f>
        <v>1.64963006540903</v>
      </c>
      <c r="AD59" s="70" t="n">
        <f aca="false">1-AB59/AC59</f>
        <v>0</v>
      </c>
      <c r="AE59" s="73" t="n">
        <f aca="false">AE58*(1+M59)</f>
        <v>1.62459515506808</v>
      </c>
      <c r="AF59" s="73" t="n">
        <f aca="false">MAX(AF58,AE59)</f>
        <v>1.62459515506808</v>
      </c>
      <c r="AG59" s="70" t="n">
        <f aca="false">1-AE59/AF59</f>
        <v>0</v>
      </c>
      <c r="AH59" s="74" t="n">
        <f aca="false">IF(R59&gt;0,AH58+1,0)</f>
        <v>0</v>
      </c>
      <c r="AI59" s="74" t="n">
        <f aca="false">IF(U59&gt;0,AI58+1,0)</f>
        <v>0</v>
      </c>
      <c r="AJ59" s="74" t="n">
        <f aca="false">IF(G59&gt;0,AJ58+1,0)</f>
        <v>1</v>
      </c>
      <c r="AK59" s="74" t="n">
        <f aca="false">IF(G59&lt;=0,AK58+1,0)</f>
        <v>0</v>
      </c>
      <c r="AL59" s="74" t="n">
        <f aca="false">IF(K59&gt;0,AL58+1,0)</f>
        <v>1</v>
      </c>
      <c r="AM59" s="74" t="n">
        <f aca="false">IF(K59&lt;=0,AM58+1,0)</f>
        <v>0</v>
      </c>
    </row>
    <row r="60" customFormat="false" ht="15" hidden="false" customHeight="false" outlineLevel="0" collapsed="false">
      <c r="A60" s="61" t="n">
        <v>64</v>
      </c>
      <c r="B60" s="62" t="n">
        <v>40056.5729166667</v>
      </c>
      <c r="C60" s="63" t="n">
        <f aca="false">YEAR(B60)</f>
        <v>2009</v>
      </c>
      <c r="D60" s="32" t="s">
        <v>276</v>
      </c>
      <c r="E60" s="64" t="n">
        <v>4647.25</v>
      </c>
      <c r="F60" s="65" t="n">
        <v>-0.0107</v>
      </c>
      <c r="G60" s="66" t="n">
        <v>-49.725575</v>
      </c>
      <c r="H60" s="67" t="n">
        <f aca="false">E60+IF(D60="Long",1,-1)*G60</f>
        <v>4696.975575</v>
      </c>
      <c r="I60" s="68" t="n">
        <f aca="false">Assumptions!$B$58</f>
        <v>5.35750011455817</v>
      </c>
      <c r="J60" s="68" t="n">
        <f aca="false">INDEX(Yearly!$D$5:$D$22,MATCH(C60,Yearly!$A$5:$A$22,0))</f>
        <v>0.669687514319771</v>
      </c>
      <c r="K60" s="68" t="n">
        <f aca="false">G60-I60-J60</f>
        <v>-55.7527626288779</v>
      </c>
      <c r="L60" s="69" t="n">
        <f aca="false">(I60+J60)/Assumptions!$B$8</f>
        <v>0.00026576131738365</v>
      </c>
      <c r="M60" s="70" t="n">
        <f aca="false">F60-L60</f>
        <v>-0.0109657613173837</v>
      </c>
      <c r="N60" s="71" t="n">
        <f aca="false">G60*Assumptions!$B$7</f>
        <v>-391091.647375</v>
      </c>
      <c r="O60" s="71" t="n">
        <f aca="false">K60*Assumptions!$B$7</f>
        <v>-438495.478076125</v>
      </c>
      <c r="P60" s="68" t="n">
        <f aca="false">P59+G60</f>
        <v>1906.467055</v>
      </c>
      <c r="Q60" s="68" t="n">
        <f aca="false">MAX(Q59,P60)</f>
        <v>1956.19263</v>
      </c>
      <c r="R60" s="68" t="n">
        <f aca="false">Q60-P60</f>
        <v>49.7255749999999</v>
      </c>
      <c r="S60" s="68" t="n">
        <f aca="false">S59+K60</f>
        <v>1550.8629848962</v>
      </c>
      <c r="T60" s="68" t="n">
        <f aca="false">MAX(T59,S60)</f>
        <v>1606.61574752508</v>
      </c>
      <c r="U60" s="68" t="n">
        <f aca="false">T60-S60</f>
        <v>55.7527626288779</v>
      </c>
      <c r="V60" s="70" t="n">
        <f aca="false">V59+F60</f>
        <v>0.5269</v>
      </c>
      <c r="W60" s="70" t="n">
        <f aca="false">MAX(W59,V60)</f>
        <v>0.5376</v>
      </c>
      <c r="X60" s="70" t="n">
        <f aca="false">W60-V60</f>
        <v>0.0107</v>
      </c>
      <c r="Y60" s="70" t="n">
        <f aca="false">Y59+M60</f>
        <v>0.511220082274364</v>
      </c>
      <c r="Z60" s="70" t="n">
        <f aca="false">MAX(Z59,Y60)</f>
        <v>0.522185843591748</v>
      </c>
      <c r="AA60" s="70" t="n">
        <f aca="false">Z60-Y60</f>
        <v>0.0109657613173837</v>
      </c>
      <c r="AB60" s="72" t="n">
        <f aca="false">AB59*(1+F60)</f>
        <v>1.63197902370915</v>
      </c>
      <c r="AC60" s="73" t="n">
        <f aca="false">MAX(AC59,AB60)</f>
        <v>1.64963006540903</v>
      </c>
      <c r="AD60" s="70" t="n">
        <f aca="false">1-AB60/AC60</f>
        <v>0.0107000000000002</v>
      </c>
      <c r="AE60" s="73" t="n">
        <f aca="false">AE59*(1+M60)</f>
        <v>1.60678023236023</v>
      </c>
      <c r="AF60" s="73" t="n">
        <f aca="false">MAX(AF59,AE60)</f>
        <v>1.62459515506808</v>
      </c>
      <c r="AG60" s="70" t="n">
        <f aca="false">1-AE60/AF60</f>
        <v>0.0109657613173837</v>
      </c>
      <c r="AH60" s="74" t="n">
        <f aca="false">IF(R60&gt;0,AH59+1,0)</f>
        <v>1</v>
      </c>
      <c r="AI60" s="74" t="n">
        <f aca="false">IF(U60&gt;0,AI59+1,0)</f>
        <v>1</v>
      </c>
      <c r="AJ60" s="74" t="n">
        <f aca="false">IF(G60&gt;0,AJ59+1,0)</f>
        <v>0</v>
      </c>
      <c r="AK60" s="74" t="n">
        <f aca="false">IF(G60&lt;=0,AK59+1,0)</f>
        <v>1</v>
      </c>
      <c r="AL60" s="74" t="n">
        <f aca="false">IF(K60&gt;0,AL59+1,0)</f>
        <v>0</v>
      </c>
      <c r="AM60" s="74" t="n">
        <f aca="false">IF(K60&lt;=0,AM59+1,0)</f>
        <v>1</v>
      </c>
    </row>
    <row r="61" customFormat="false" ht="15" hidden="false" customHeight="false" outlineLevel="0" collapsed="false">
      <c r="A61" s="61" t="n">
        <v>65</v>
      </c>
      <c r="B61" s="62" t="n">
        <v>40057.4152777778</v>
      </c>
      <c r="C61" s="63" t="n">
        <f aca="false">YEAR(B61)</f>
        <v>2009</v>
      </c>
      <c r="D61" s="32" t="s">
        <v>277</v>
      </c>
      <c r="E61" s="64" t="n">
        <v>4697.1</v>
      </c>
      <c r="F61" s="65" t="n">
        <v>-0.0096</v>
      </c>
      <c r="G61" s="66" t="n">
        <v>-45.09216</v>
      </c>
      <c r="H61" s="67" t="n">
        <f aca="false">E61+IF(D61="Long",1,-1)*G61</f>
        <v>4652.00784</v>
      </c>
      <c r="I61" s="68" t="n">
        <f aca="false">Assumptions!$B$58</f>
        <v>5.35750011455817</v>
      </c>
      <c r="J61" s="68" t="n">
        <f aca="false">INDEX(Yearly!$D$5:$D$22,MATCH(C61,Yearly!$A$5:$A$22,0))</f>
        <v>0.669687514319771</v>
      </c>
      <c r="K61" s="68" t="n">
        <f aca="false">G61-I61-J61</f>
        <v>-51.1193476288779</v>
      </c>
      <c r="L61" s="69" t="n">
        <f aca="false">(I61+J61)/Assumptions!$B$8</f>
        <v>0.00026576131738365</v>
      </c>
      <c r="M61" s="70" t="n">
        <f aca="false">F61-L61</f>
        <v>-0.00986576131738365</v>
      </c>
      <c r="N61" s="71" t="n">
        <f aca="false">G61*Assumptions!$B$7</f>
        <v>-354649.8384</v>
      </c>
      <c r="O61" s="71" t="n">
        <f aca="false">K61*Assumptions!$B$7</f>
        <v>-402053.669101125</v>
      </c>
      <c r="P61" s="68" t="n">
        <f aca="false">P60+G61</f>
        <v>1861.374895</v>
      </c>
      <c r="Q61" s="68" t="n">
        <f aca="false">MAX(Q60,P61)</f>
        <v>1956.19263</v>
      </c>
      <c r="R61" s="68" t="n">
        <f aca="false">Q61-P61</f>
        <v>94.8177349999999</v>
      </c>
      <c r="S61" s="68" t="n">
        <f aca="false">S60+K61</f>
        <v>1499.74363726732</v>
      </c>
      <c r="T61" s="68" t="n">
        <f aca="false">MAX(T60,S61)</f>
        <v>1606.61574752508</v>
      </c>
      <c r="U61" s="68" t="n">
        <f aca="false">T61-S61</f>
        <v>106.872110257756</v>
      </c>
      <c r="V61" s="70" t="n">
        <f aca="false">V60+F61</f>
        <v>0.5173</v>
      </c>
      <c r="W61" s="70" t="n">
        <f aca="false">MAX(W60,V61)</f>
        <v>0.5376</v>
      </c>
      <c r="X61" s="70" t="n">
        <f aca="false">W61-V61</f>
        <v>0.0203000000000001</v>
      </c>
      <c r="Y61" s="70" t="n">
        <f aca="false">Y60+M61</f>
        <v>0.501354320956981</v>
      </c>
      <c r="Z61" s="70" t="n">
        <f aca="false">MAX(Z60,Y61)</f>
        <v>0.522185843591748</v>
      </c>
      <c r="AA61" s="70" t="n">
        <f aca="false">Z61-Y61</f>
        <v>0.0208315226347674</v>
      </c>
      <c r="AB61" s="72" t="n">
        <f aca="false">AB60*(1+F61)</f>
        <v>1.61631202508154</v>
      </c>
      <c r="AC61" s="73" t="n">
        <f aca="false">MAX(AC60,AB61)</f>
        <v>1.64963006540903</v>
      </c>
      <c r="AD61" s="70" t="n">
        <f aca="false">1-AB61/AC61</f>
        <v>0.0201972800000002</v>
      </c>
      <c r="AE61" s="73" t="n">
        <f aca="false">AE60*(1+M61)</f>
        <v>1.59092812209827</v>
      </c>
      <c r="AF61" s="73" t="n">
        <f aca="false">MAX(AF60,AE61)</f>
        <v>1.62459515506808</v>
      </c>
      <c r="AG61" s="70" t="n">
        <f aca="false">1-AE61/AF61</f>
        <v>0.0207233370509468</v>
      </c>
      <c r="AH61" s="74" t="n">
        <f aca="false">IF(R61&gt;0,AH60+1,0)</f>
        <v>2</v>
      </c>
      <c r="AI61" s="74" t="n">
        <f aca="false">IF(U61&gt;0,AI60+1,0)</f>
        <v>2</v>
      </c>
      <c r="AJ61" s="74" t="n">
        <f aca="false">IF(G61&gt;0,AJ60+1,0)</f>
        <v>0</v>
      </c>
      <c r="AK61" s="74" t="n">
        <f aca="false">IF(G61&lt;=0,AK60+1,0)</f>
        <v>2</v>
      </c>
      <c r="AL61" s="74" t="n">
        <f aca="false">IF(K61&gt;0,AL60+1,0)</f>
        <v>0</v>
      </c>
      <c r="AM61" s="74" t="n">
        <f aca="false">IF(K61&lt;=0,AM60+1,0)</f>
        <v>2</v>
      </c>
    </row>
    <row r="62" customFormat="false" ht="15" hidden="false" customHeight="false" outlineLevel="0" collapsed="false">
      <c r="A62" s="61" t="n">
        <v>66</v>
      </c>
      <c r="B62" s="62" t="n">
        <v>40057.5729166667</v>
      </c>
      <c r="C62" s="63" t="n">
        <f aca="false">YEAR(B62)</f>
        <v>2009</v>
      </c>
      <c r="D62" s="32" t="s">
        <v>276</v>
      </c>
      <c r="E62" s="64" t="n">
        <v>4651.9</v>
      </c>
      <c r="F62" s="65" t="n">
        <v>-0.0049</v>
      </c>
      <c r="G62" s="66" t="n">
        <v>-22.79431</v>
      </c>
      <c r="H62" s="67" t="n">
        <f aca="false">E62+IF(D62="Long",1,-1)*G62</f>
        <v>4674.69431</v>
      </c>
      <c r="I62" s="68" t="n">
        <f aca="false">Assumptions!$B$58</f>
        <v>5.35750011455817</v>
      </c>
      <c r="J62" s="68" t="n">
        <f aca="false">INDEX(Yearly!$D$5:$D$22,MATCH(C62,Yearly!$A$5:$A$22,0))</f>
        <v>0.669687514319771</v>
      </c>
      <c r="K62" s="68" t="n">
        <f aca="false">G62-I62-J62</f>
        <v>-28.8214976288779</v>
      </c>
      <c r="L62" s="69" t="n">
        <f aca="false">(I62+J62)/Assumptions!$B$8</f>
        <v>0.00026576131738365</v>
      </c>
      <c r="M62" s="70" t="n">
        <f aca="false">F62-L62</f>
        <v>-0.00516576131738365</v>
      </c>
      <c r="N62" s="71" t="n">
        <f aca="false">G62*Assumptions!$B$7</f>
        <v>-179277.24815</v>
      </c>
      <c r="O62" s="71" t="n">
        <f aca="false">K62*Assumptions!$B$7</f>
        <v>-226681.078851125</v>
      </c>
      <c r="P62" s="68" t="n">
        <f aca="false">P61+G62</f>
        <v>1838.580585</v>
      </c>
      <c r="Q62" s="68" t="n">
        <f aca="false">MAX(Q61,P62)</f>
        <v>1956.19263</v>
      </c>
      <c r="R62" s="68" t="n">
        <f aca="false">Q62-P62</f>
        <v>117.612045</v>
      </c>
      <c r="S62" s="68" t="n">
        <f aca="false">S61+K62</f>
        <v>1470.92213963845</v>
      </c>
      <c r="T62" s="68" t="n">
        <f aca="false">MAX(T61,S62)</f>
        <v>1606.61574752508</v>
      </c>
      <c r="U62" s="68" t="n">
        <f aca="false">T62-S62</f>
        <v>135.693607886634</v>
      </c>
      <c r="V62" s="70" t="n">
        <f aca="false">V61+F62</f>
        <v>0.5124</v>
      </c>
      <c r="W62" s="70" t="n">
        <f aca="false">MAX(W61,V62)</f>
        <v>0.5376</v>
      </c>
      <c r="X62" s="70" t="n">
        <f aca="false">W62-V62</f>
        <v>0.0252000000000001</v>
      </c>
      <c r="Y62" s="70" t="n">
        <f aca="false">Y61+M62</f>
        <v>0.496188559639597</v>
      </c>
      <c r="Z62" s="70" t="n">
        <f aca="false">MAX(Z61,Y62)</f>
        <v>0.522185843591748</v>
      </c>
      <c r="AA62" s="70" t="n">
        <f aca="false">Z62-Y62</f>
        <v>0.0259972839521511</v>
      </c>
      <c r="AB62" s="72" t="n">
        <f aca="false">AB61*(1+F62)</f>
        <v>1.60839209615864</v>
      </c>
      <c r="AC62" s="73" t="n">
        <f aca="false">MAX(AC61,AB62)</f>
        <v>1.64963006540903</v>
      </c>
      <c r="AD62" s="70" t="n">
        <f aca="false">1-AB62/AC62</f>
        <v>0.0249983133280002</v>
      </c>
      <c r="AE62" s="73" t="n">
        <f aca="false">AE61*(1+M62)</f>
        <v>1.5827097671464</v>
      </c>
      <c r="AF62" s="73" t="n">
        <f aca="false">MAX(AF61,AE62)</f>
        <v>1.62459515506808</v>
      </c>
      <c r="AG62" s="70" t="n">
        <f aca="false">1-AE62/AF62</f>
        <v>0.0257820465554255</v>
      </c>
      <c r="AH62" s="74" t="n">
        <f aca="false">IF(R62&gt;0,AH61+1,0)</f>
        <v>3</v>
      </c>
      <c r="AI62" s="74" t="n">
        <f aca="false">IF(U62&gt;0,AI61+1,0)</f>
        <v>3</v>
      </c>
      <c r="AJ62" s="74" t="n">
        <f aca="false">IF(G62&gt;0,AJ61+1,0)</f>
        <v>0</v>
      </c>
      <c r="AK62" s="74" t="n">
        <f aca="false">IF(G62&lt;=0,AK61+1,0)</f>
        <v>3</v>
      </c>
      <c r="AL62" s="74" t="n">
        <f aca="false">IF(K62&gt;0,AL61+1,0)</f>
        <v>0</v>
      </c>
      <c r="AM62" s="74" t="n">
        <f aca="false">IF(K62&lt;=0,AM61+1,0)</f>
        <v>3</v>
      </c>
    </row>
    <row r="63" customFormat="false" ht="15" hidden="false" customHeight="false" outlineLevel="0" collapsed="false">
      <c r="A63" s="61" t="n">
        <v>67</v>
      </c>
      <c r="B63" s="62" t="n">
        <v>40060.59375</v>
      </c>
      <c r="C63" s="63" t="n">
        <f aca="false">YEAR(B63)</f>
        <v>2009</v>
      </c>
      <c r="D63" s="32" t="s">
        <v>277</v>
      </c>
      <c r="E63" s="64" t="n">
        <v>4674.8</v>
      </c>
      <c r="F63" s="65" t="n">
        <v>0.0526</v>
      </c>
      <c r="G63" s="66" t="n">
        <v>245.89448</v>
      </c>
      <c r="H63" s="67" t="n">
        <f aca="false">E63+IF(D63="Long",1,-1)*G63</f>
        <v>4920.69448</v>
      </c>
      <c r="I63" s="68" t="n">
        <f aca="false">Assumptions!$B$58</f>
        <v>5.35750011455817</v>
      </c>
      <c r="J63" s="68" t="n">
        <f aca="false">INDEX(Yearly!$D$5:$D$22,MATCH(C63,Yearly!$A$5:$A$22,0))</f>
        <v>0.669687514319771</v>
      </c>
      <c r="K63" s="68" t="n">
        <f aca="false">G63-I63-J63</f>
        <v>239.867292371122</v>
      </c>
      <c r="L63" s="69" t="n">
        <f aca="false">(I63+J63)/Assumptions!$B$8</f>
        <v>0.00026576131738365</v>
      </c>
      <c r="M63" s="70" t="n">
        <f aca="false">F63-L63</f>
        <v>0.0523342386826164</v>
      </c>
      <c r="N63" s="71" t="n">
        <f aca="false">G63*Assumptions!$B$7</f>
        <v>1933960.0852</v>
      </c>
      <c r="O63" s="71" t="n">
        <f aca="false">K63*Assumptions!$B$7</f>
        <v>1886556.25449887</v>
      </c>
      <c r="P63" s="68" t="n">
        <f aca="false">P62+G63</f>
        <v>2084.475065</v>
      </c>
      <c r="Q63" s="68" t="n">
        <f aca="false">MAX(Q62,P63)</f>
        <v>2084.475065</v>
      </c>
      <c r="R63" s="68" t="n">
        <f aca="false">Q63-P63</f>
        <v>0</v>
      </c>
      <c r="S63" s="68" t="n">
        <f aca="false">S62+K63</f>
        <v>1710.78943200957</v>
      </c>
      <c r="T63" s="68" t="n">
        <f aca="false">MAX(T62,S63)</f>
        <v>1710.78943200957</v>
      </c>
      <c r="U63" s="68" t="n">
        <f aca="false">T63-S63</f>
        <v>0</v>
      </c>
      <c r="V63" s="70" t="n">
        <f aca="false">V62+F63</f>
        <v>0.565</v>
      </c>
      <c r="W63" s="70" t="n">
        <f aca="false">MAX(W62,V63)</f>
        <v>0.565</v>
      </c>
      <c r="X63" s="70" t="n">
        <f aca="false">W63-V63</f>
        <v>0</v>
      </c>
      <c r="Y63" s="70" t="n">
        <f aca="false">Y62+M63</f>
        <v>0.548522798322213</v>
      </c>
      <c r="Z63" s="70" t="n">
        <f aca="false">MAX(Z62,Y63)</f>
        <v>0.548522798322213</v>
      </c>
      <c r="AA63" s="70" t="n">
        <f aca="false">Z63-Y63</f>
        <v>0</v>
      </c>
      <c r="AB63" s="72" t="n">
        <f aca="false">AB62*(1+F63)</f>
        <v>1.69299352041659</v>
      </c>
      <c r="AC63" s="73" t="n">
        <f aca="false">MAX(AC62,AB63)</f>
        <v>1.69299352041659</v>
      </c>
      <c r="AD63" s="70" t="n">
        <f aca="false">1-AB63/AC63</f>
        <v>0</v>
      </c>
      <c r="AE63" s="73" t="n">
        <f aca="false">AE62*(1+M63)</f>
        <v>1.66553967786555</v>
      </c>
      <c r="AF63" s="73" t="n">
        <f aca="false">MAX(AF62,AE63)</f>
        <v>1.66553967786555</v>
      </c>
      <c r="AG63" s="70" t="n">
        <f aca="false">1-AE63/AF63</f>
        <v>0</v>
      </c>
      <c r="AH63" s="74" t="n">
        <f aca="false">IF(R63&gt;0,AH62+1,0)</f>
        <v>0</v>
      </c>
      <c r="AI63" s="74" t="n">
        <f aca="false">IF(U63&gt;0,AI62+1,0)</f>
        <v>0</v>
      </c>
      <c r="AJ63" s="74" t="n">
        <f aca="false">IF(G63&gt;0,AJ62+1,0)</f>
        <v>1</v>
      </c>
      <c r="AK63" s="74" t="n">
        <f aca="false">IF(G63&lt;=0,AK62+1,0)</f>
        <v>0</v>
      </c>
      <c r="AL63" s="74" t="n">
        <f aca="false">IF(K63&gt;0,AL62+1,0)</f>
        <v>1</v>
      </c>
      <c r="AM63" s="74" t="n">
        <f aca="false">IF(K63&lt;=0,AM62+1,0)</f>
        <v>0</v>
      </c>
    </row>
    <row r="64" customFormat="false" ht="15" hidden="false" customHeight="false" outlineLevel="0" collapsed="false">
      <c r="A64" s="61" t="n">
        <v>68</v>
      </c>
      <c r="B64" s="62" t="n">
        <v>40080.4270833333</v>
      </c>
      <c r="C64" s="63" t="n">
        <f aca="false">YEAR(B64)</f>
        <v>2009</v>
      </c>
      <c r="D64" s="32" t="s">
        <v>276</v>
      </c>
      <c r="E64" s="64" t="n">
        <v>4920.6</v>
      </c>
      <c r="F64" s="65" t="n">
        <v>-0.0079</v>
      </c>
      <c r="G64" s="66" t="n">
        <v>-38.87274</v>
      </c>
      <c r="H64" s="67" t="n">
        <f aca="false">E64+IF(D64="Long",1,-1)*G64</f>
        <v>4959.47274</v>
      </c>
      <c r="I64" s="68" t="n">
        <f aca="false">Assumptions!$B$58</f>
        <v>5.35750011455817</v>
      </c>
      <c r="J64" s="68" t="n">
        <f aca="false">INDEX(Yearly!$D$5:$D$22,MATCH(C64,Yearly!$A$5:$A$22,0))</f>
        <v>0.669687514319771</v>
      </c>
      <c r="K64" s="68" t="n">
        <f aca="false">G64-I64-J64</f>
        <v>-44.8999276288779</v>
      </c>
      <c r="L64" s="69" t="n">
        <f aca="false">(I64+J64)/Assumptions!$B$8</f>
        <v>0.00026576131738365</v>
      </c>
      <c r="M64" s="70" t="n">
        <f aca="false">F64-L64</f>
        <v>-0.00816576131738365</v>
      </c>
      <c r="N64" s="71" t="n">
        <f aca="false">G64*Assumptions!$B$7</f>
        <v>-305734.1001</v>
      </c>
      <c r="O64" s="71" t="n">
        <f aca="false">K64*Assumptions!$B$7</f>
        <v>-353137.930801125</v>
      </c>
      <c r="P64" s="68" t="n">
        <f aca="false">P63+G64</f>
        <v>2045.602325</v>
      </c>
      <c r="Q64" s="68" t="n">
        <f aca="false">MAX(Q63,P64)</f>
        <v>2084.475065</v>
      </c>
      <c r="R64" s="68" t="n">
        <f aca="false">Q64-P64</f>
        <v>38.87274</v>
      </c>
      <c r="S64" s="68" t="n">
        <f aca="false">S63+K64</f>
        <v>1665.88950438069</v>
      </c>
      <c r="T64" s="68" t="n">
        <f aca="false">MAX(T63,S64)</f>
        <v>1710.78943200957</v>
      </c>
      <c r="U64" s="68" t="n">
        <f aca="false">T64-S64</f>
        <v>44.899927628878</v>
      </c>
      <c r="V64" s="70" t="n">
        <f aca="false">V63+F64</f>
        <v>0.5571</v>
      </c>
      <c r="W64" s="70" t="n">
        <f aca="false">MAX(W63,V64)</f>
        <v>0.565</v>
      </c>
      <c r="X64" s="70" t="n">
        <f aca="false">W64-V64</f>
        <v>0.00790000000000002</v>
      </c>
      <c r="Y64" s="70" t="n">
        <f aca="false">Y63+M64</f>
        <v>0.54035703700483</v>
      </c>
      <c r="Z64" s="70" t="n">
        <f aca="false">MAX(Z63,Y64)</f>
        <v>0.548522798322213</v>
      </c>
      <c r="AA64" s="70" t="n">
        <f aca="false">Z64-Y64</f>
        <v>0.00816576131738367</v>
      </c>
      <c r="AB64" s="72" t="n">
        <f aca="false">AB63*(1+F64)</f>
        <v>1.67961887160529</v>
      </c>
      <c r="AC64" s="73" t="n">
        <f aca="false">MAX(AC63,AB64)</f>
        <v>1.69299352041659</v>
      </c>
      <c r="AD64" s="70" t="n">
        <f aca="false">1-AB64/AC64</f>
        <v>0.00790000000000002</v>
      </c>
      <c r="AE64" s="73" t="n">
        <f aca="false">AE63*(1+M64)</f>
        <v>1.65193927839147</v>
      </c>
      <c r="AF64" s="73" t="n">
        <f aca="false">MAX(AF63,AE64)</f>
        <v>1.66553967786555</v>
      </c>
      <c r="AG64" s="70" t="n">
        <f aca="false">1-AE64/AF64</f>
        <v>0.00816576131738367</v>
      </c>
      <c r="AH64" s="74" t="n">
        <f aca="false">IF(R64&gt;0,AH63+1,0)</f>
        <v>1</v>
      </c>
      <c r="AI64" s="74" t="n">
        <f aca="false">IF(U64&gt;0,AI63+1,0)</f>
        <v>1</v>
      </c>
      <c r="AJ64" s="74" t="n">
        <f aca="false">IF(G64&gt;0,AJ63+1,0)</f>
        <v>0</v>
      </c>
      <c r="AK64" s="74" t="n">
        <f aca="false">IF(G64&lt;=0,AK63+1,0)</f>
        <v>1</v>
      </c>
      <c r="AL64" s="74" t="n">
        <f aca="false">IF(K64&gt;0,AL63+1,0)</f>
        <v>0</v>
      </c>
      <c r="AM64" s="74" t="n">
        <f aca="false">IF(K64&lt;=0,AM63+1,0)</f>
        <v>1</v>
      </c>
    </row>
    <row r="65" customFormat="false" ht="15" hidden="false" customHeight="false" outlineLevel="0" collapsed="false">
      <c r="A65" s="61" t="n">
        <v>69</v>
      </c>
      <c r="B65" s="62" t="n">
        <v>40080.6145833333</v>
      </c>
      <c r="C65" s="63" t="n">
        <f aca="false">YEAR(B65)</f>
        <v>2009</v>
      </c>
      <c r="D65" s="32" t="s">
        <v>277</v>
      </c>
      <c r="E65" s="64" t="n">
        <v>4959.7</v>
      </c>
      <c r="F65" s="65" t="n">
        <v>-0.003</v>
      </c>
      <c r="G65" s="66" t="n">
        <v>-14.8791</v>
      </c>
      <c r="H65" s="67" t="n">
        <f aca="false">E65+IF(D65="Long",1,-1)*G65</f>
        <v>4944.8209</v>
      </c>
      <c r="I65" s="68" t="n">
        <f aca="false">Assumptions!$B$58</f>
        <v>5.35750011455817</v>
      </c>
      <c r="J65" s="68" t="n">
        <f aca="false">INDEX(Yearly!$D$5:$D$22,MATCH(C65,Yearly!$A$5:$A$22,0))</f>
        <v>0.669687514319771</v>
      </c>
      <c r="K65" s="68" t="n">
        <f aca="false">G65-I65-J65</f>
        <v>-20.9062876288779</v>
      </c>
      <c r="L65" s="69" t="n">
        <f aca="false">(I65+J65)/Assumptions!$B$8</f>
        <v>0.00026576131738365</v>
      </c>
      <c r="M65" s="70" t="n">
        <f aca="false">F65-L65</f>
        <v>-0.00326576131738365</v>
      </c>
      <c r="N65" s="71" t="n">
        <f aca="false">G65*Assumptions!$B$7</f>
        <v>-117024.1215</v>
      </c>
      <c r="O65" s="71" t="n">
        <f aca="false">K65*Assumptions!$B$7</f>
        <v>-164427.952201125</v>
      </c>
      <c r="P65" s="68" t="n">
        <f aca="false">P64+G65</f>
        <v>2030.723225</v>
      </c>
      <c r="Q65" s="68" t="n">
        <f aca="false">MAX(Q64,P65)</f>
        <v>2084.475065</v>
      </c>
      <c r="R65" s="68" t="n">
        <f aca="false">Q65-P65</f>
        <v>53.7518400000001</v>
      </c>
      <c r="S65" s="68" t="n">
        <f aca="false">S64+K65</f>
        <v>1644.98321675181</v>
      </c>
      <c r="T65" s="68" t="n">
        <f aca="false">MAX(T64,S65)</f>
        <v>1710.78943200957</v>
      </c>
      <c r="U65" s="68" t="n">
        <f aca="false">T65-S65</f>
        <v>65.8062152577559</v>
      </c>
      <c r="V65" s="70" t="n">
        <f aca="false">V64+F65</f>
        <v>0.5541</v>
      </c>
      <c r="W65" s="70" t="n">
        <f aca="false">MAX(W64,V65)</f>
        <v>0.565</v>
      </c>
      <c r="X65" s="70" t="n">
        <f aca="false">W65-V65</f>
        <v>0.0109</v>
      </c>
      <c r="Y65" s="70" t="n">
        <f aca="false">Y64+M65</f>
        <v>0.537091275687446</v>
      </c>
      <c r="Z65" s="70" t="n">
        <f aca="false">MAX(Z64,Y65)</f>
        <v>0.548522798322213</v>
      </c>
      <c r="AA65" s="70" t="n">
        <f aca="false">Z65-Y65</f>
        <v>0.0114315226347673</v>
      </c>
      <c r="AB65" s="72" t="n">
        <f aca="false">AB64*(1+F65)</f>
        <v>1.67458001499048</v>
      </c>
      <c r="AC65" s="73" t="n">
        <f aca="false">MAX(AC64,AB65)</f>
        <v>1.69299352041659</v>
      </c>
      <c r="AD65" s="70" t="n">
        <f aca="false">1-AB65/AC65</f>
        <v>0.0108763000000001</v>
      </c>
      <c r="AE65" s="73" t="n">
        <f aca="false">AE64*(1+M65)</f>
        <v>1.64654443899743</v>
      </c>
      <c r="AF65" s="73" t="n">
        <f aca="false">MAX(AF64,AE65)</f>
        <v>1.66553967786555</v>
      </c>
      <c r="AG65" s="70" t="n">
        <f aca="false">1-AE65/AF65</f>
        <v>0.01140485520733</v>
      </c>
      <c r="AH65" s="74" t="n">
        <f aca="false">IF(R65&gt;0,AH64+1,0)</f>
        <v>2</v>
      </c>
      <c r="AI65" s="74" t="n">
        <f aca="false">IF(U65&gt;0,AI64+1,0)</f>
        <v>2</v>
      </c>
      <c r="AJ65" s="74" t="n">
        <f aca="false">IF(G65&gt;0,AJ64+1,0)</f>
        <v>0</v>
      </c>
      <c r="AK65" s="74" t="n">
        <f aca="false">IF(G65&lt;=0,AK64+1,0)</f>
        <v>2</v>
      </c>
      <c r="AL65" s="74" t="n">
        <f aca="false">IF(K65&gt;0,AL64+1,0)</f>
        <v>0</v>
      </c>
      <c r="AM65" s="74" t="n">
        <f aca="false">IF(K65&lt;=0,AM64+1,0)</f>
        <v>2</v>
      </c>
    </row>
    <row r="66" customFormat="false" ht="15" hidden="false" customHeight="false" outlineLevel="0" collapsed="false">
      <c r="A66" s="61" t="n">
        <v>70</v>
      </c>
      <c r="B66" s="62" t="n">
        <v>40081.5729166667</v>
      </c>
      <c r="C66" s="63" t="n">
        <f aca="false">YEAR(B66)</f>
        <v>2009</v>
      </c>
      <c r="D66" s="32" t="s">
        <v>276</v>
      </c>
      <c r="E66" s="64" t="n">
        <v>4944.6</v>
      </c>
      <c r="F66" s="65" t="n">
        <v>-0.0147</v>
      </c>
      <c r="G66" s="66" t="n">
        <v>-72.68562</v>
      </c>
      <c r="H66" s="67" t="n">
        <f aca="false">E66+IF(D66="Long",1,-1)*G66</f>
        <v>5017.28562</v>
      </c>
      <c r="I66" s="68" t="n">
        <f aca="false">Assumptions!$B$58</f>
        <v>5.35750011455817</v>
      </c>
      <c r="J66" s="68" t="n">
        <f aca="false">INDEX(Yearly!$D$5:$D$22,MATCH(C66,Yearly!$A$5:$A$22,0))</f>
        <v>0.669687514319771</v>
      </c>
      <c r="K66" s="68" t="n">
        <f aca="false">G66-I66-J66</f>
        <v>-78.7128076288779</v>
      </c>
      <c r="L66" s="69" t="n">
        <f aca="false">(I66+J66)/Assumptions!$B$8</f>
        <v>0.00026576131738365</v>
      </c>
      <c r="M66" s="70" t="n">
        <f aca="false">F66-L66</f>
        <v>-0.0149657613173837</v>
      </c>
      <c r="N66" s="71" t="n">
        <f aca="false">G66*Assumptions!$B$7</f>
        <v>-571672.4013</v>
      </c>
      <c r="O66" s="71" t="n">
        <f aca="false">K66*Assumptions!$B$7</f>
        <v>-619076.232001125</v>
      </c>
      <c r="P66" s="68" t="n">
        <f aca="false">P65+G66</f>
        <v>1958.037605</v>
      </c>
      <c r="Q66" s="68" t="n">
        <f aca="false">MAX(Q65,P66)</f>
        <v>2084.475065</v>
      </c>
      <c r="R66" s="68" t="n">
        <f aca="false">Q66-P66</f>
        <v>126.43746</v>
      </c>
      <c r="S66" s="68" t="n">
        <f aca="false">S65+K66</f>
        <v>1566.27040912293</v>
      </c>
      <c r="T66" s="68" t="n">
        <f aca="false">MAX(T65,S66)</f>
        <v>1710.78943200957</v>
      </c>
      <c r="U66" s="68" t="n">
        <f aca="false">T66-S66</f>
        <v>144.519022886634</v>
      </c>
      <c r="V66" s="70" t="n">
        <f aca="false">V65+F66</f>
        <v>0.5394</v>
      </c>
      <c r="W66" s="70" t="n">
        <f aca="false">MAX(W65,V66)</f>
        <v>0.565</v>
      </c>
      <c r="X66" s="70" t="n">
        <f aca="false">W66-V66</f>
        <v>0.0256000000000001</v>
      </c>
      <c r="Y66" s="70" t="n">
        <f aca="false">Y65+M66</f>
        <v>0.522125514370062</v>
      </c>
      <c r="Z66" s="70" t="n">
        <f aca="false">MAX(Z65,Y66)</f>
        <v>0.548522798322213</v>
      </c>
      <c r="AA66" s="70" t="n">
        <f aca="false">Z66-Y66</f>
        <v>0.026397283952151</v>
      </c>
      <c r="AB66" s="72" t="n">
        <f aca="false">AB65*(1+F66)</f>
        <v>1.64996368877012</v>
      </c>
      <c r="AC66" s="73" t="n">
        <f aca="false">MAX(AC65,AB66)</f>
        <v>1.69299352041659</v>
      </c>
      <c r="AD66" s="70" t="n">
        <f aca="false">1-AB66/AC66</f>
        <v>0.0254164183900001</v>
      </c>
      <c r="AE66" s="73" t="n">
        <f aca="false">AE65*(1+M66)</f>
        <v>1.62190264792493</v>
      </c>
      <c r="AF66" s="73" t="n">
        <f aca="false">MAX(AF65,AE66)</f>
        <v>1.66553967786555</v>
      </c>
      <c r="AG66" s="70" t="n">
        <f aca="false">1-AE66/AF66</f>
        <v>0.0261999341838215</v>
      </c>
      <c r="AH66" s="74" t="n">
        <f aca="false">IF(R66&gt;0,AH65+1,0)</f>
        <v>3</v>
      </c>
      <c r="AI66" s="74" t="n">
        <f aca="false">IF(U66&gt;0,AI65+1,0)</f>
        <v>3</v>
      </c>
      <c r="AJ66" s="74" t="n">
        <f aca="false">IF(G66&gt;0,AJ65+1,0)</f>
        <v>0</v>
      </c>
      <c r="AK66" s="74" t="n">
        <f aca="false">IF(G66&lt;=0,AK65+1,0)</f>
        <v>3</v>
      </c>
      <c r="AL66" s="74" t="n">
        <f aca="false">IF(K66&gt;0,AL65+1,0)</f>
        <v>0</v>
      </c>
      <c r="AM66" s="74" t="n">
        <f aca="false">IF(K66&lt;=0,AM65+1,0)</f>
        <v>3</v>
      </c>
    </row>
    <row r="67" customFormat="false" ht="15" hidden="false" customHeight="false" outlineLevel="0" collapsed="false">
      <c r="A67" s="61" t="n">
        <v>71</v>
      </c>
      <c r="B67" s="62" t="n">
        <v>40085.4270833333</v>
      </c>
      <c r="C67" s="63" t="n">
        <f aca="false">YEAR(B67)</f>
        <v>2009</v>
      </c>
      <c r="D67" s="32" t="s">
        <v>277</v>
      </c>
      <c r="E67" s="64" t="n">
        <v>5017.35</v>
      </c>
      <c r="F67" s="65" t="n">
        <v>0.0019</v>
      </c>
      <c r="G67" s="66" t="n">
        <v>9.532965</v>
      </c>
      <c r="H67" s="67" t="n">
        <f aca="false">E67+IF(D67="Long",1,-1)*G67</f>
        <v>5026.882965</v>
      </c>
      <c r="I67" s="68" t="n">
        <f aca="false">Assumptions!$B$58</f>
        <v>5.35750011455817</v>
      </c>
      <c r="J67" s="68" t="n">
        <f aca="false">INDEX(Yearly!$D$5:$D$22,MATCH(C67,Yearly!$A$5:$A$22,0))</f>
        <v>0.669687514319771</v>
      </c>
      <c r="K67" s="68" t="n">
        <f aca="false">G67-I67-J67</f>
        <v>3.50577737112206</v>
      </c>
      <c r="L67" s="69" t="n">
        <f aca="false">(I67+J67)/Assumptions!$B$8</f>
        <v>0.00026576131738365</v>
      </c>
      <c r="M67" s="70" t="n">
        <f aca="false">F67-L67</f>
        <v>0.00163423868261635</v>
      </c>
      <c r="N67" s="71" t="n">
        <f aca="false">G67*Assumptions!$B$7</f>
        <v>74976.769725</v>
      </c>
      <c r="O67" s="71" t="n">
        <f aca="false">K67*Assumptions!$B$7</f>
        <v>27572.939023875</v>
      </c>
      <c r="P67" s="68" t="n">
        <f aca="false">P66+G67</f>
        <v>1967.57057</v>
      </c>
      <c r="Q67" s="68" t="n">
        <f aca="false">MAX(Q66,P67)</f>
        <v>2084.475065</v>
      </c>
      <c r="R67" s="68" t="n">
        <f aca="false">Q67-P67</f>
        <v>116.904495</v>
      </c>
      <c r="S67" s="68" t="n">
        <f aca="false">S66+K67</f>
        <v>1569.77618649406</v>
      </c>
      <c r="T67" s="68" t="n">
        <f aca="false">MAX(T66,S67)</f>
        <v>1710.78943200957</v>
      </c>
      <c r="U67" s="68" t="n">
        <f aca="false">T67-S67</f>
        <v>141.013245515512</v>
      </c>
      <c r="V67" s="70" t="n">
        <f aca="false">V66+F67</f>
        <v>0.5413</v>
      </c>
      <c r="W67" s="70" t="n">
        <f aca="false">MAX(W66,V67)</f>
        <v>0.565</v>
      </c>
      <c r="X67" s="70" t="n">
        <f aca="false">W67-V67</f>
        <v>0.0237000000000001</v>
      </c>
      <c r="Y67" s="70" t="n">
        <f aca="false">Y66+M67</f>
        <v>0.523759753052679</v>
      </c>
      <c r="Z67" s="70" t="n">
        <f aca="false">MAX(Z66,Y67)</f>
        <v>0.548522798322213</v>
      </c>
      <c r="AA67" s="70" t="n">
        <f aca="false">Z67-Y67</f>
        <v>0.0247630452695347</v>
      </c>
      <c r="AB67" s="72" t="n">
        <f aca="false">AB66*(1+F67)</f>
        <v>1.65309861977878</v>
      </c>
      <c r="AC67" s="73" t="n">
        <f aca="false">MAX(AC66,AB67)</f>
        <v>1.69299352041659</v>
      </c>
      <c r="AD67" s="70" t="n">
        <f aca="false">1-AB67/AC67</f>
        <v>0.0235647095849411</v>
      </c>
      <c r="AE67" s="73" t="n">
        <f aca="false">AE66*(1+M67)</f>
        <v>1.6245532239716</v>
      </c>
      <c r="AF67" s="73" t="n">
        <f aca="false">MAX(AF66,AE67)</f>
        <v>1.66553967786555</v>
      </c>
      <c r="AG67" s="70" t="n">
        <f aca="false">1-AE67/AF67</f>
        <v>0.0246085124471305</v>
      </c>
      <c r="AH67" s="74" t="n">
        <f aca="false">IF(R67&gt;0,AH66+1,0)</f>
        <v>4</v>
      </c>
      <c r="AI67" s="74" t="n">
        <f aca="false">IF(U67&gt;0,AI66+1,0)</f>
        <v>4</v>
      </c>
      <c r="AJ67" s="74" t="n">
        <f aca="false">IF(G67&gt;0,AJ66+1,0)</f>
        <v>1</v>
      </c>
      <c r="AK67" s="74" t="n">
        <f aca="false">IF(G67&lt;=0,AK66+1,0)</f>
        <v>0</v>
      </c>
      <c r="AL67" s="74" t="n">
        <f aca="false">IF(K67&gt;0,AL66+1,0)</f>
        <v>1</v>
      </c>
      <c r="AM67" s="74" t="n">
        <f aca="false">IF(K67&lt;=0,AM66+1,0)</f>
        <v>0</v>
      </c>
    </row>
    <row r="68" customFormat="false" ht="15" hidden="false" customHeight="false" outlineLevel="0" collapsed="false">
      <c r="A68" s="61" t="n">
        <v>72</v>
      </c>
      <c r="B68" s="62" t="n">
        <v>40091.53125</v>
      </c>
      <c r="C68" s="63" t="n">
        <f aca="false">YEAR(B68)</f>
        <v>2009</v>
      </c>
      <c r="D68" s="32" t="s">
        <v>276</v>
      </c>
      <c r="E68" s="64" t="n">
        <v>5026.85</v>
      </c>
      <c r="F68" s="65" t="n">
        <v>0.0004</v>
      </c>
      <c r="G68" s="66" t="n">
        <v>2.01074</v>
      </c>
      <c r="H68" s="67" t="n">
        <f aca="false">E68+IF(D68="Long",1,-1)*G68</f>
        <v>5024.83926</v>
      </c>
      <c r="I68" s="68" t="n">
        <f aca="false">Assumptions!$B$58</f>
        <v>5.35750011455817</v>
      </c>
      <c r="J68" s="68" t="n">
        <f aca="false">INDEX(Yearly!$D$5:$D$22,MATCH(C68,Yearly!$A$5:$A$22,0))</f>
        <v>0.669687514319771</v>
      </c>
      <c r="K68" s="68" t="n">
        <f aca="false">G68-I68-J68</f>
        <v>-4.01644762887794</v>
      </c>
      <c r="L68" s="69" t="n">
        <f aca="false">(I68+J68)/Assumptions!$B$8</f>
        <v>0.00026576131738365</v>
      </c>
      <c r="M68" s="70" t="n">
        <f aca="false">F68-L68</f>
        <v>0.00013423868261635</v>
      </c>
      <c r="N68" s="71" t="n">
        <f aca="false">G68*Assumptions!$B$7</f>
        <v>15814.4701</v>
      </c>
      <c r="O68" s="71" t="n">
        <f aca="false">K68*Assumptions!$B$7</f>
        <v>-31589.360601125</v>
      </c>
      <c r="P68" s="68" t="n">
        <f aca="false">P67+G68</f>
        <v>1969.58131</v>
      </c>
      <c r="Q68" s="68" t="n">
        <f aca="false">MAX(Q67,P68)</f>
        <v>2084.475065</v>
      </c>
      <c r="R68" s="68" t="n">
        <f aca="false">Q68-P68</f>
        <v>114.893755</v>
      </c>
      <c r="S68" s="68" t="n">
        <f aca="false">S67+K68</f>
        <v>1565.75973886518</v>
      </c>
      <c r="T68" s="68" t="n">
        <f aca="false">MAX(T67,S68)</f>
        <v>1710.78943200957</v>
      </c>
      <c r="U68" s="68" t="n">
        <f aca="false">T68-S68</f>
        <v>145.02969314439</v>
      </c>
      <c r="V68" s="70" t="n">
        <f aca="false">V67+F68</f>
        <v>0.5417</v>
      </c>
      <c r="W68" s="70" t="n">
        <f aca="false">MAX(W67,V68)</f>
        <v>0.565</v>
      </c>
      <c r="X68" s="70" t="n">
        <f aca="false">W68-V68</f>
        <v>0.0233000000000001</v>
      </c>
      <c r="Y68" s="70" t="n">
        <f aca="false">Y67+M68</f>
        <v>0.523893991735295</v>
      </c>
      <c r="Z68" s="70" t="n">
        <f aca="false">MAX(Z67,Y68)</f>
        <v>0.548522798322213</v>
      </c>
      <c r="AA68" s="70" t="n">
        <f aca="false">Z68-Y68</f>
        <v>0.0246288065869184</v>
      </c>
      <c r="AB68" s="72" t="n">
        <f aca="false">AB67*(1+F68)</f>
        <v>1.65375985922669</v>
      </c>
      <c r="AC68" s="73" t="n">
        <f aca="false">MAX(AC67,AB68)</f>
        <v>1.69299352041659</v>
      </c>
      <c r="AD68" s="70" t="n">
        <f aca="false">1-AB68/AC68</f>
        <v>0.023174135468775</v>
      </c>
      <c r="AE68" s="73" t="n">
        <f aca="false">AE67*(1+M68)</f>
        <v>1.62477130185623</v>
      </c>
      <c r="AF68" s="73" t="n">
        <f aca="false">MAX(AF67,AE68)</f>
        <v>1.66553967786555</v>
      </c>
      <c r="AG68" s="70" t="n">
        <f aca="false">1-AE68/AF68</f>
        <v>0.0244775771788062</v>
      </c>
      <c r="AH68" s="74" t="n">
        <f aca="false">IF(R68&gt;0,AH67+1,0)</f>
        <v>5</v>
      </c>
      <c r="AI68" s="74" t="n">
        <f aca="false">IF(U68&gt;0,AI67+1,0)</f>
        <v>5</v>
      </c>
      <c r="AJ68" s="74" t="n">
        <f aca="false">IF(G68&gt;0,AJ67+1,0)</f>
        <v>2</v>
      </c>
      <c r="AK68" s="74" t="n">
        <f aca="false">IF(G68&lt;=0,AK67+1,0)</f>
        <v>0</v>
      </c>
      <c r="AL68" s="74" t="n">
        <f aca="false">IF(K68&gt;0,AL67+1,0)</f>
        <v>0</v>
      </c>
      <c r="AM68" s="74" t="n">
        <f aca="false">IF(K68&lt;=0,AM67+1,0)</f>
        <v>1</v>
      </c>
    </row>
    <row r="69" customFormat="false" ht="15" hidden="false" customHeight="false" outlineLevel="0" collapsed="false">
      <c r="A69" s="61" t="n">
        <v>73</v>
      </c>
      <c r="B69" s="62" t="n">
        <v>40092.6145833333</v>
      </c>
      <c r="C69" s="63" t="n">
        <f aca="false">YEAR(B69)</f>
        <v>2009</v>
      </c>
      <c r="D69" s="32" t="s">
        <v>277</v>
      </c>
      <c r="E69" s="64" t="n">
        <v>5024.6</v>
      </c>
      <c r="F69" s="65" t="n">
        <v>-0.0007</v>
      </c>
      <c r="G69" s="66" t="n">
        <v>-3.51722</v>
      </c>
      <c r="H69" s="67" t="n">
        <f aca="false">E69+IF(D69="Long",1,-1)*G69</f>
        <v>5021.08278</v>
      </c>
      <c r="I69" s="68" t="n">
        <f aca="false">Assumptions!$B$58</f>
        <v>5.35750011455817</v>
      </c>
      <c r="J69" s="68" t="n">
        <f aca="false">INDEX(Yearly!$D$5:$D$22,MATCH(C69,Yearly!$A$5:$A$22,0))</f>
        <v>0.669687514319771</v>
      </c>
      <c r="K69" s="68" t="n">
        <f aca="false">G69-I69-J69</f>
        <v>-9.54440762887794</v>
      </c>
      <c r="L69" s="69" t="n">
        <f aca="false">(I69+J69)/Assumptions!$B$8</f>
        <v>0.00026576131738365</v>
      </c>
      <c r="M69" s="70" t="n">
        <f aca="false">F69-L69</f>
        <v>-0.000965761317383651</v>
      </c>
      <c r="N69" s="71" t="n">
        <f aca="false">G69*Assumptions!$B$7</f>
        <v>-27662.9353</v>
      </c>
      <c r="O69" s="71" t="n">
        <f aca="false">K69*Assumptions!$B$7</f>
        <v>-75066.766001125</v>
      </c>
      <c r="P69" s="68" t="n">
        <f aca="false">P68+G69</f>
        <v>1966.06409</v>
      </c>
      <c r="Q69" s="68" t="n">
        <f aca="false">MAX(Q68,P69)</f>
        <v>2084.475065</v>
      </c>
      <c r="R69" s="68" t="n">
        <f aca="false">Q69-P69</f>
        <v>118.410975</v>
      </c>
      <c r="S69" s="68" t="n">
        <f aca="false">S68+K69</f>
        <v>1556.2153312363</v>
      </c>
      <c r="T69" s="68" t="n">
        <f aca="false">MAX(T68,S69)</f>
        <v>1710.78943200957</v>
      </c>
      <c r="U69" s="68" t="n">
        <f aca="false">T69-S69</f>
        <v>154.574100773268</v>
      </c>
      <c r="V69" s="70" t="n">
        <f aca="false">V68+F69</f>
        <v>0.541</v>
      </c>
      <c r="W69" s="70" t="n">
        <f aca="false">MAX(W68,V69)</f>
        <v>0.565</v>
      </c>
      <c r="X69" s="70" t="n">
        <f aca="false">W69-V69</f>
        <v>0.0240000000000001</v>
      </c>
      <c r="Y69" s="70" t="n">
        <f aca="false">Y68+M69</f>
        <v>0.522928230417911</v>
      </c>
      <c r="Z69" s="70" t="n">
        <f aca="false">MAX(Z68,Y69)</f>
        <v>0.548522798322213</v>
      </c>
      <c r="AA69" s="70" t="n">
        <f aca="false">Z69-Y69</f>
        <v>0.025594567904302</v>
      </c>
      <c r="AB69" s="72" t="n">
        <f aca="false">AB68*(1+F69)</f>
        <v>1.65260222732523</v>
      </c>
      <c r="AC69" s="73" t="n">
        <f aca="false">MAX(AC68,AB69)</f>
        <v>1.69299352041659</v>
      </c>
      <c r="AD69" s="70" t="n">
        <f aca="false">1-AB69/AC69</f>
        <v>0.023857913573947</v>
      </c>
      <c r="AE69" s="73" t="n">
        <f aca="false">AE68*(1+M69)</f>
        <v>1.6232021605833</v>
      </c>
      <c r="AF69" s="73" t="n">
        <f aca="false">MAX(AF68,AE69)</f>
        <v>1.66553967786555</v>
      </c>
      <c r="AG69" s="70" t="n">
        <f aca="false">1-AE69/AF69</f>
        <v>0.0254196989990073</v>
      </c>
      <c r="AH69" s="74" t="n">
        <f aca="false">IF(R69&gt;0,AH68+1,0)</f>
        <v>6</v>
      </c>
      <c r="AI69" s="74" t="n">
        <f aca="false">IF(U69&gt;0,AI68+1,0)</f>
        <v>6</v>
      </c>
      <c r="AJ69" s="74" t="n">
        <f aca="false">IF(G69&gt;0,AJ68+1,0)</f>
        <v>0</v>
      </c>
      <c r="AK69" s="74" t="n">
        <f aca="false">IF(G69&lt;=0,AK68+1,0)</f>
        <v>1</v>
      </c>
      <c r="AL69" s="74" t="n">
        <f aca="false">IF(K69&gt;0,AL68+1,0)</f>
        <v>0</v>
      </c>
      <c r="AM69" s="74" t="n">
        <f aca="false">IF(K69&lt;=0,AM68+1,0)</f>
        <v>2</v>
      </c>
    </row>
    <row r="70" customFormat="false" ht="15" hidden="false" customHeight="false" outlineLevel="0" collapsed="false">
      <c r="A70" s="61" t="n">
        <v>74</v>
      </c>
      <c r="B70" s="62" t="n">
        <v>40093.53125</v>
      </c>
      <c r="C70" s="63" t="n">
        <f aca="false">YEAR(B70)</f>
        <v>2009</v>
      </c>
      <c r="D70" s="32" t="s">
        <v>276</v>
      </c>
      <c r="E70" s="64" t="n">
        <v>5020.85</v>
      </c>
      <c r="F70" s="65" t="n">
        <v>0.0003</v>
      </c>
      <c r="G70" s="66" t="n">
        <v>1.506255</v>
      </c>
      <c r="H70" s="67" t="n">
        <f aca="false">E70+IF(D70="Long",1,-1)*G70</f>
        <v>5019.343745</v>
      </c>
      <c r="I70" s="68" t="n">
        <f aca="false">Assumptions!$B$58</f>
        <v>5.35750011455817</v>
      </c>
      <c r="J70" s="68" t="n">
        <f aca="false">INDEX(Yearly!$D$5:$D$22,MATCH(C70,Yearly!$A$5:$A$22,0))</f>
        <v>0.669687514319771</v>
      </c>
      <c r="K70" s="68" t="n">
        <f aca="false">G70-I70-J70</f>
        <v>-4.52093262887794</v>
      </c>
      <c r="L70" s="69" t="n">
        <f aca="false">(I70+J70)/Assumptions!$B$8</f>
        <v>0.00026576131738365</v>
      </c>
      <c r="M70" s="70" t="n">
        <f aca="false">F70-L70</f>
        <v>3.42386826163495E-005</v>
      </c>
      <c r="N70" s="71" t="n">
        <f aca="false">G70*Assumptions!$B$7</f>
        <v>11846.695575</v>
      </c>
      <c r="O70" s="71" t="n">
        <f aca="false">K70*Assumptions!$B$7</f>
        <v>-35557.135126125</v>
      </c>
      <c r="P70" s="68" t="n">
        <f aca="false">P69+G70</f>
        <v>1967.570345</v>
      </c>
      <c r="Q70" s="68" t="n">
        <f aca="false">MAX(Q69,P70)</f>
        <v>2084.475065</v>
      </c>
      <c r="R70" s="68" t="n">
        <f aca="false">Q70-P70</f>
        <v>116.90472</v>
      </c>
      <c r="S70" s="68" t="n">
        <f aca="false">S69+K70</f>
        <v>1551.69439860742</v>
      </c>
      <c r="T70" s="68" t="n">
        <f aca="false">MAX(T69,S70)</f>
        <v>1710.78943200957</v>
      </c>
      <c r="U70" s="68" t="n">
        <f aca="false">T70-S70</f>
        <v>159.095033402146</v>
      </c>
      <c r="V70" s="70" t="n">
        <f aca="false">V69+F70</f>
        <v>0.5413</v>
      </c>
      <c r="W70" s="70" t="n">
        <f aca="false">MAX(W69,V70)</f>
        <v>0.565</v>
      </c>
      <c r="X70" s="70" t="n">
        <f aca="false">W70-V70</f>
        <v>0.0237000000000002</v>
      </c>
      <c r="Y70" s="70" t="n">
        <f aca="false">Y69+M70</f>
        <v>0.522962469100528</v>
      </c>
      <c r="Z70" s="70" t="n">
        <f aca="false">MAX(Z69,Y70)</f>
        <v>0.548522798322213</v>
      </c>
      <c r="AA70" s="70" t="n">
        <f aca="false">Z70-Y70</f>
        <v>0.0255603292216857</v>
      </c>
      <c r="AB70" s="72" t="n">
        <f aca="false">AB69*(1+F70)</f>
        <v>1.65309800799343</v>
      </c>
      <c r="AC70" s="73" t="n">
        <f aca="false">MAX(AC69,AB70)</f>
        <v>1.69299352041659</v>
      </c>
      <c r="AD70" s="70" t="n">
        <f aca="false">1-AB70/AC70</f>
        <v>0.0235650709480191</v>
      </c>
      <c r="AE70" s="73" t="n">
        <f aca="false">AE69*(1+M70)</f>
        <v>1.6232577368869</v>
      </c>
      <c r="AF70" s="73" t="n">
        <f aca="false">MAX(AF69,AE70)</f>
        <v>1.66553967786555</v>
      </c>
      <c r="AG70" s="70" t="n">
        <f aca="false">1-AE70/AF70</f>
        <v>0.025386330653397</v>
      </c>
      <c r="AH70" s="74" t="n">
        <f aca="false">IF(R70&gt;0,AH69+1,0)</f>
        <v>7</v>
      </c>
      <c r="AI70" s="74" t="n">
        <f aca="false">IF(U70&gt;0,AI69+1,0)</f>
        <v>7</v>
      </c>
      <c r="AJ70" s="74" t="n">
        <f aca="false">IF(G70&gt;0,AJ69+1,0)</f>
        <v>1</v>
      </c>
      <c r="AK70" s="74" t="n">
        <f aca="false">IF(G70&lt;=0,AK69+1,0)</f>
        <v>0</v>
      </c>
      <c r="AL70" s="74" t="n">
        <f aca="false">IF(K70&gt;0,AL69+1,0)</f>
        <v>0</v>
      </c>
      <c r="AM70" s="74" t="n">
        <f aca="false">IF(K70&lt;=0,AM69+1,0)</f>
        <v>3</v>
      </c>
    </row>
    <row r="71" customFormat="false" ht="15" hidden="false" customHeight="false" outlineLevel="0" collapsed="false">
      <c r="A71" s="61" t="n">
        <v>75</v>
      </c>
      <c r="B71" s="62" t="n">
        <v>40094.4944444444</v>
      </c>
      <c r="C71" s="63" t="n">
        <f aca="false">YEAR(B71)</f>
        <v>2009</v>
      </c>
      <c r="D71" s="32" t="s">
        <v>277</v>
      </c>
      <c r="E71" s="64" t="n">
        <v>5019.55</v>
      </c>
      <c r="F71" s="65" t="n">
        <v>-0.0038</v>
      </c>
      <c r="G71" s="66" t="n">
        <v>-19.07429</v>
      </c>
      <c r="H71" s="67" t="n">
        <f aca="false">E71+IF(D71="Long",1,-1)*G71</f>
        <v>5000.47571</v>
      </c>
      <c r="I71" s="68" t="n">
        <f aca="false">Assumptions!$B$58</f>
        <v>5.35750011455817</v>
      </c>
      <c r="J71" s="68" t="n">
        <f aca="false">INDEX(Yearly!$D$5:$D$22,MATCH(C71,Yearly!$A$5:$A$22,0))</f>
        <v>0.669687514319771</v>
      </c>
      <c r="K71" s="68" t="n">
        <f aca="false">G71-I71-J71</f>
        <v>-25.1014776288779</v>
      </c>
      <c r="L71" s="69" t="n">
        <f aca="false">(I71+J71)/Assumptions!$B$8</f>
        <v>0.00026576131738365</v>
      </c>
      <c r="M71" s="70" t="n">
        <f aca="false">F71-L71</f>
        <v>-0.00406576131738365</v>
      </c>
      <c r="N71" s="71" t="n">
        <f aca="false">G71*Assumptions!$B$7</f>
        <v>-150019.29085</v>
      </c>
      <c r="O71" s="71" t="n">
        <f aca="false">K71*Assumptions!$B$7</f>
        <v>-197423.121551125</v>
      </c>
      <c r="P71" s="68" t="n">
        <f aca="false">P70+G71</f>
        <v>1948.496055</v>
      </c>
      <c r="Q71" s="68" t="n">
        <f aca="false">MAX(Q70,P71)</f>
        <v>2084.475065</v>
      </c>
      <c r="R71" s="68" t="n">
        <f aca="false">Q71-P71</f>
        <v>135.97901</v>
      </c>
      <c r="S71" s="68" t="n">
        <f aca="false">S70+K71</f>
        <v>1526.59292097854</v>
      </c>
      <c r="T71" s="68" t="n">
        <f aca="false">MAX(T70,S71)</f>
        <v>1710.78943200957</v>
      </c>
      <c r="U71" s="68" t="n">
        <f aca="false">T71-S71</f>
        <v>184.196511031024</v>
      </c>
      <c r="V71" s="70" t="n">
        <f aca="false">V70+F71</f>
        <v>0.5375</v>
      </c>
      <c r="W71" s="70" t="n">
        <f aca="false">MAX(W70,V71)</f>
        <v>0.565</v>
      </c>
      <c r="X71" s="70" t="n">
        <f aca="false">W71-V71</f>
        <v>0.0275000000000002</v>
      </c>
      <c r="Y71" s="70" t="n">
        <f aca="false">Y70+M71</f>
        <v>0.518896707783144</v>
      </c>
      <c r="Z71" s="70" t="n">
        <f aca="false">MAX(Z70,Y71)</f>
        <v>0.548522798322213</v>
      </c>
      <c r="AA71" s="70" t="n">
        <f aca="false">Z71-Y71</f>
        <v>0.0296260905390694</v>
      </c>
      <c r="AB71" s="72" t="n">
        <f aca="false">AB70*(1+F71)</f>
        <v>1.64681623556306</v>
      </c>
      <c r="AC71" s="73" t="n">
        <f aca="false">MAX(AC70,AB71)</f>
        <v>1.69299352041659</v>
      </c>
      <c r="AD71" s="70" t="n">
        <f aca="false">1-AB71/AC71</f>
        <v>0.0272755236784166</v>
      </c>
      <c r="AE71" s="73" t="n">
        <f aca="false">AE70*(1+M71)</f>
        <v>1.61665795837212</v>
      </c>
      <c r="AF71" s="73" t="n">
        <f aca="false">MAX(AF70,AE71)</f>
        <v>1.66553967786555</v>
      </c>
      <c r="AG71" s="70" t="n">
        <f aca="false">1-AE71/AF71</f>
        <v>0.0293488772096198</v>
      </c>
      <c r="AH71" s="74" t="n">
        <f aca="false">IF(R71&gt;0,AH70+1,0)</f>
        <v>8</v>
      </c>
      <c r="AI71" s="74" t="n">
        <f aca="false">IF(U71&gt;0,AI70+1,0)</f>
        <v>8</v>
      </c>
      <c r="AJ71" s="74" t="n">
        <f aca="false">IF(G71&gt;0,AJ70+1,0)</f>
        <v>0</v>
      </c>
      <c r="AK71" s="74" t="n">
        <f aca="false">IF(G71&lt;=0,AK70+1,0)</f>
        <v>1</v>
      </c>
      <c r="AL71" s="74" t="n">
        <f aca="false">IF(K71&gt;0,AL70+1,0)</f>
        <v>0</v>
      </c>
      <c r="AM71" s="74" t="n">
        <f aca="false">IF(K71&lt;=0,AM70+1,0)</f>
        <v>4</v>
      </c>
    </row>
    <row r="72" customFormat="false" ht="15" hidden="false" customHeight="false" outlineLevel="0" collapsed="false">
      <c r="A72" s="61" t="n">
        <v>76</v>
      </c>
      <c r="B72" s="62" t="n">
        <v>40094.6354166667</v>
      </c>
      <c r="C72" s="63" t="n">
        <f aca="false">YEAR(B72)</f>
        <v>2009</v>
      </c>
      <c r="D72" s="32" t="s">
        <v>276</v>
      </c>
      <c r="E72" s="64" t="n">
        <v>5000.45</v>
      </c>
      <c r="F72" s="65" t="n">
        <v>-0.003</v>
      </c>
      <c r="G72" s="66" t="n">
        <v>-15.00135</v>
      </c>
      <c r="H72" s="67" t="n">
        <f aca="false">E72+IF(D72="Long",1,-1)*G72</f>
        <v>5015.45135</v>
      </c>
      <c r="I72" s="68" t="n">
        <f aca="false">Assumptions!$B$58</f>
        <v>5.35750011455817</v>
      </c>
      <c r="J72" s="68" t="n">
        <f aca="false">INDEX(Yearly!$D$5:$D$22,MATCH(C72,Yearly!$A$5:$A$22,0))</f>
        <v>0.669687514319771</v>
      </c>
      <c r="K72" s="68" t="n">
        <f aca="false">G72-I72-J72</f>
        <v>-21.0285376288779</v>
      </c>
      <c r="L72" s="69" t="n">
        <f aca="false">(I72+J72)/Assumptions!$B$8</f>
        <v>0.00026576131738365</v>
      </c>
      <c r="M72" s="70" t="n">
        <f aca="false">F72-L72</f>
        <v>-0.00326576131738365</v>
      </c>
      <c r="N72" s="71" t="n">
        <f aca="false">G72*Assumptions!$B$7</f>
        <v>-117985.61775</v>
      </c>
      <c r="O72" s="71" t="n">
        <f aca="false">K72*Assumptions!$B$7</f>
        <v>-165389.448451125</v>
      </c>
      <c r="P72" s="68" t="n">
        <f aca="false">P71+G72</f>
        <v>1933.494705</v>
      </c>
      <c r="Q72" s="68" t="n">
        <f aca="false">MAX(Q71,P72)</f>
        <v>2084.475065</v>
      </c>
      <c r="R72" s="68" t="n">
        <f aca="false">Q72-P72</f>
        <v>150.98036</v>
      </c>
      <c r="S72" s="68" t="n">
        <f aca="false">S71+K72</f>
        <v>1505.56438334967</v>
      </c>
      <c r="T72" s="68" t="n">
        <f aca="false">MAX(T71,S72)</f>
        <v>1710.78943200957</v>
      </c>
      <c r="U72" s="68" t="n">
        <f aca="false">T72-S72</f>
        <v>205.225048659902</v>
      </c>
      <c r="V72" s="70" t="n">
        <f aca="false">V71+F72</f>
        <v>0.5345</v>
      </c>
      <c r="W72" s="70" t="n">
        <f aca="false">MAX(W71,V72)</f>
        <v>0.565</v>
      </c>
      <c r="X72" s="70" t="n">
        <f aca="false">W72-V72</f>
        <v>0.0305000000000002</v>
      </c>
      <c r="Y72" s="70" t="n">
        <f aca="false">Y71+M72</f>
        <v>0.51563094646576</v>
      </c>
      <c r="Z72" s="70" t="n">
        <f aca="false">MAX(Z71,Y72)</f>
        <v>0.548522798322213</v>
      </c>
      <c r="AA72" s="70" t="n">
        <f aca="false">Z72-Y72</f>
        <v>0.0328918518564531</v>
      </c>
      <c r="AB72" s="72" t="n">
        <f aca="false">AB71*(1+F72)</f>
        <v>1.64187578685637</v>
      </c>
      <c r="AC72" s="73" t="n">
        <f aca="false">MAX(AC71,AB72)</f>
        <v>1.69299352041659</v>
      </c>
      <c r="AD72" s="70" t="n">
        <f aca="false">1-AB72/AC72</f>
        <v>0.0301936971073813</v>
      </c>
      <c r="AE72" s="73" t="n">
        <f aca="false">AE71*(1+M72)</f>
        <v>1.61137833934823</v>
      </c>
      <c r="AF72" s="73" t="n">
        <f aca="false">MAX(AF71,AE72)</f>
        <v>1.66553967786555</v>
      </c>
      <c r="AG72" s="70" t="n">
        <f aca="false">1-AE72/AF72</f>
        <v>0.0325187920991037</v>
      </c>
      <c r="AH72" s="74" t="n">
        <f aca="false">IF(R72&gt;0,AH71+1,0)</f>
        <v>9</v>
      </c>
      <c r="AI72" s="74" t="n">
        <f aca="false">IF(U72&gt;0,AI71+1,0)</f>
        <v>9</v>
      </c>
      <c r="AJ72" s="74" t="n">
        <f aca="false">IF(G72&gt;0,AJ71+1,0)</f>
        <v>0</v>
      </c>
      <c r="AK72" s="74" t="n">
        <f aca="false">IF(G72&lt;=0,AK71+1,0)</f>
        <v>2</v>
      </c>
      <c r="AL72" s="74" t="n">
        <f aca="false">IF(K72&gt;0,AL71+1,0)</f>
        <v>0</v>
      </c>
      <c r="AM72" s="74" t="n">
        <f aca="false">IF(K72&lt;=0,AM71+1,0)</f>
        <v>5</v>
      </c>
    </row>
    <row r="73" customFormat="false" ht="15" hidden="false" customHeight="false" outlineLevel="0" collapsed="false">
      <c r="A73" s="61" t="n">
        <v>77</v>
      </c>
      <c r="B73" s="62" t="n">
        <v>40098.5736111111</v>
      </c>
      <c r="C73" s="63" t="n">
        <f aca="false">YEAR(B73)</f>
        <v>2009</v>
      </c>
      <c r="D73" s="32" t="s">
        <v>277</v>
      </c>
      <c r="E73" s="64" t="n">
        <v>5015.7</v>
      </c>
      <c r="F73" s="65" t="n">
        <v>0.0157</v>
      </c>
      <c r="G73" s="66" t="n">
        <v>78.74649</v>
      </c>
      <c r="H73" s="67" t="n">
        <f aca="false">E73+IF(D73="Long",1,-1)*G73</f>
        <v>5094.44649</v>
      </c>
      <c r="I73" s="68" t="n">
        <f aca="false">Assumptions!$B$58</f>
        <v>5.35750011455817</v>
      </c>
      <c r="J73" s="68" t="n">
        <f aca="false">INDEX(Yearly!$D$5:$D$22,MATCH(C73,Yearly!$A$5:$A$22,0))</f>
        <v>0.669687514319771</v>
      </c>
      <c r="K73" s="68" t="n">
        <f aca="false">G73-I73-J73</f>
        <v>72.7193023711221</v>
      </c>
      <c r="L73" s="69" t="n">
        <f aca="false">(I73+J73)/Assumptions!$B$8</f>
        <v>0.00026576131738365</v>
      </c>
      <c r="M73" s="70" t="n">
        <f aca="false">F73-L73</f>
        <v>0.0154342386826163</v>
      </c>
      <c r="N73" s="71" t="n">
        <f aca="false">G73*Assumptions!$B$7</f>
        <v>619341.14385</v>
      </c>
      <c r="O73" s="71" t="n">
        <f aca="false">K73*Assumptions!$B$7</f>
        <v>571937.313148875</v>
      </c>
      <c r="P73" s="68" t="n">
        <f aca="false">P72+G73</f>
        <v>2012.241195</v>
      </c>
      <c r="Q73" s="68" t="n">
        <f aca="false">MAX(Q72,P73)</f>
        <v>2084.475065</v>
      </c>
      <c r="R73" s="68" t="n">
        <f aca="false">Q73-P73</f>
        <v>72.23387</v>
      </c>
      <c r="S73" s="68" t="n">
        <f aca="false">S72+K73</f>
        <v>1578.28368572079</v>
      </c>
      <c r="T73" s="68" t="n">
        <f aca="false">MAX(T72,S73)</f>
        <v>1710.78943200957</v>
      </c>
      <c r="U73" s="68" t="n">
        <f aca="false">T73-S73</f>
        <v>132.50574628878</v>
      </c>
      <c r="V73" s="70" t="n">
        <f aca="false">V72+F73</f>
        <v>0.5502</v>
      </c>
      <c r="W73" s="70" t="n">
        <f aca="false">MAX(W72,V73)</f>
        <v>0.565</v>
      </c>
      <c r="X73" s="70" t="n">
        <f aca="false">W73-V73</f>
        <v>0.0148000000000001</v>
      </c>
      <c r="Y73" s="70" t="n">
        <f aca="false">Y72+M73</f>
        <v>0.531065185148377</v>
      </c>
      <c r="Z73" s="70" t="n">
        <f aca="false">MAX(Z72,Y73)</f>
        <v>0.548522798322213</v>
      </c>
      <c r="AA73" s="70" t="n">
        <f aca="false">Z73-Y73</f>
        <v>0.0174576131738367</v>
      </c>
      <c r="AB73" s="72" t="n">
        <f aca="false">AB72*(1+F73)</f>
        <v>1.66765323671001</v>
      </c>
      <c r="AC73" s="73" t="n">
        <f aca="false">MAX(AC72,AB73)</f>
        <v>1.69299352041659</v>
      </c>
      <c r="AD73" s="70" t="n">
        <f aca="false">1-AB73/AC73</f>
        <v>0.0149677381519671</v>
      </c>
      <c r="AE73" s="73" t="n">
        <f aca="false">AE72*(1+M73)</f>
        <v>1.63624873724573</v>
      </c>
      <c r="AF73" s="73" t="n">
        <f aca="false">MAX(AF72,AE73)</f>
        <v>1.66553967786555</v>
      </c>
      <c r="AG73" s="70" t="n">
        <f aca="false">1-AE73/AF73</f>
        <v>0.0175864562154153</v>
      </c>
      <c r="AH73" s="74" t="n">
        <f aca="false">IF(R73&gt;0,AH72+1,0)</f>
        <v>10</v>
      </c>
      <c r="AI73" s="74" t="n">
        <f aca="false">IF(U73&gt;0,AI72+1,0)</f>
        <v>10</v>
      </c>
      <c r="AJ73" s="74" t="n">
        <f aca="false">IF(G73&gt;0,AJ72+1,0)</f>
        <v>1</v>
      </c>
      <c r="AK73" s="74" t="n">
        <f aca="false">IF(G73&lt;=0,AK72+1,0)</f>
        <v>0</v>
      </c>
      <c r="AL73" s="74" t="n">
        <f aca="false">IF(K73&gt;0,AL72+1,0)</f>
        <v>1</v>
      </c>
      <c r="AM73" s="74" t="n">
        <f aca="false">IF(K73&lt;=0,AM72+1,0)</f>
        <v>0</v>
      </c>
    </row>
    <row r="74" customFormat="false" ht="15" hidden="false" customHeight="false" outlineLevel="0" collapsed="false">
      <c r="A74" s="61" t="n">
        <v>78</v>
      </c>
      <c r="B74" s="62" t="n">
        <v>40107.4270833333</v>
      </c>
      <c r="C74" s="63" t="n">
        <f aca="false">YEAR(B74)</f>
        <v>2009</v>
      </c>
      <c r="D74" s="32" t="s">
        <v>276</v>
      </c>
      <c r="E74" s="64" t="n">
        <v>5094.35</v>
      </c>
      <c r="F74" s="65" t="n">
        <v>0.0636</v>
      </c>
      <c r="G74" s="66" t="n">
        <v>324.00066</v>
      </c>
      <c r="H74" s="67" t="n">
        <f aca="false">E74+IF(D74="Long",1,-1)*G74</f>
        <v>4770.34934</v>
      </c>
      <c r="I74" s="68" t="n">
        <f aca="false">Assumptions!$B$58</f>
        <v>5.35750011455817</v>
      </c>
      <c r="J74" s="68" t="n">
        <f aca="false">INDEX(Yearly!$D$5:$D$22,MATCH(C74,Yearly!$A$5:$A$22,0))</f>
        <v>0.669687514319771</v>
      </c>
      <c r="K74" s="68" t="n">
        <f aca="false">G74-I74-J74</f>
        <v>317.973472371122</v>
      </c>
      <c r="L74" s="69" t="n">
        <f aca="false">(I74+J74)/Assumptions!$B$8</f>
        <v>0.00026576131738365</v>
      </c>
      <c r="M74" s="70" t="n">
        <f aca="false">F74-L74</f>
        <v>0.0633342386826164</v>
      </c>
      <c r="N74" s="71" t="n">
        <f aca="false">G74*Assumptions!$B$7</f>
        <v>2548265.1909</v>
      </c>
      <c r="O74" s="71" t="n">
        <f aca="false">K74*Assumptions!$B$7</f>
        <v>2500861.36019888</v>
      </c>
      <c r="P74" s="68" t="n">
        <f aca="false">P73+G74</f>
        <v>2336.241855</v>
      </c>
      <c r="Q74" s="68" t="n">
        <f aca="false">MAX(Q73,P74)</f>
        <v>2336.241855</v>
      </c>
      <c r="R74" s="68" t="n">
        <f aca="false">Q74-P74</f>
        <v>0</v>
      </c>
      <c r="S74" s="68" t="n">
        <f aca="false">S73+K74</f>
        <v>1896.25715809191</v>
      </c>
      <c r="T74" s="68" t="n">
        <f aca="false">MAX(T73,S74)</f>
        <v>1896.25715809191</v>
      </c>
      <c r="U74" s="68" t="n">
        <f aca="false">T74-S74</f>
        <v>0</v>
      </c>
      <c r="V74" s="70" t="n">
        <f aca="false">V73+F74</f>
        <v>0.6138</v>
      </c>
      <c r="W74" s="70" t="n">
        <f aca="false">MAX(W73,V74)</f>
        <v>0.6138</v>
      </c>
      <c r="X74" s="70" t="n">
        <f aca="false">W74-V74</f>
        <v>0</v>
      </c>
      <c r="Y74" s="70" t="n">
        <f aca="false">Y73+M74</f>
        <v>0.594399423830993</v>
      </c>
      <c r="Z74" s="70" t="n">
        <f aca="false">MAX(Z73,Y74)</f>
        <v>0.594399423830993</v>
      </c>
      <c r="AA74" s="70" t="n">
        <f aca="false">Z74-Y74</f>
        <v>0</v>
      </c>
      <c r="AB74" s="72" t="n">
        <f aca="false">AB73*(1+F74)</f>
        <v>1.77371598256477</v>
      </c>
      <c r="AC74" s="73" t="n">
        <f aca="false">MAX(AC73,AB74)</f>
        <v>1.77371598256477</v>
      </c>
      <c r="AD74" s="70" t="n">
        <f aca="false">1-AB74/AC74</f>
        <v>0</v>
      </c>
      <c r="AE74" s="73" t="n">
        <f aca="false">AE73*(1+M74)</f>
        <v>1.73987930531458</v>
      </c>
      <c r="AF74" s="73" t="n">
        <f aca="false">MAX(AF73,AE74)</f>
        <v>1.73987930531458</v>
      </c>
      <c r="AG74" s="70" t="n">
        <f aca="false">1-AE74/AF74</f>
        <v>0</v>
      </c>
      <c r="AH74" s="74" t="n">
        <f aca="false">IF(R74&gt;0,AH73+1,0)</f>
        <v>0</v>
      </c>
      <c r="AI74" s="74" t="n">
        <f aca="false">IF(U74&gt;0,AI73+1,0)</f>
        <v>0</v>
      </c>
      <c r="AJ74" s="74" t="n">
        <f aca="false">IF(G74&gt;0,AJ73+1,0)</f>
        <v>2</v>
      </c>
      <c r="AK74" s="74" t="n">
        <f aca="false">IF(G74&lt;=0,AK73+1,0)</f>
        <v>0</v>
      </c>
      <c r="AL74" s="74" t="n">
        <f aca="false">IF(K74&gt;0,AL73+1,0)</f>
        <v>2</v>
      </c>
      <c r="AM74" s="74" t="n">
        <f aca="false">IF(K74&lt;=0,AM73+1,0)</f>
        <v>0</v>
      </c>
    </row>
    <row r="75" customFormat="false" ht="15" hidden="false" customHeight="false" outlineLevel="0" collapsed="false">
      <c r="A75" s="61" t="n">
        <v>79</v>
      </c>
      <c r="B75" s="62" t="n">
        <v>40122.6354166667</v>
      </c>
      <c r="C75" s="63" t="n">
        <f aca="false">YEAR(B75)</f>
        <v>2009</v>
      </c>
      <c r="D75" s="32" t="s">
        <v>277</v>
      </c>
      <c r="E75" s="64" t="n">
        <v>4770.1</v>
      </c>
      <c r="F75" s="65" t="n">
        <v>0.0523</v>
      </c>
      <c r="G75" s="66" t="n">
        <v>249.47623</v>
      </c>
      <c r="H75" s="67" t="n">
        <f aca="false">E75+IF(D75="Long",1,-1)*G75</f>
        <v>5019.57623</v>
      </c>
      <c r="I75" s="68" t="n">
        <f aca="false">Assumptions!$B$58</f>
        <v>5.35750011455817</v>
      </c>
      <c r="J75" s="68" t="n">
        <f aca="false">INDEX(Yearly!$D$5:$D$22,MATCH(C75,Yearly!$A$5:$A$22,0))</f>
        <v>0.669687514319771</v>
      </c>
      <c r="K75" s="68" t="n">
        <f aca="false">G75-I75-J75</f>
        <v>243.449042371122</v>
      </c>
      <c r="L75" s="69" t="n">
        <f aca="false">(I75+J75)/Assumptions!$B$8</f>
        <v>0.00026576131738365</v>
      </c>
      <c r="M75" s="70" t="n">
        <f aca="false">F75-L75</f>
        <v>0.0520342386826164</v>
      </c>
      <c r="N75" s="71" t="n">
        <f aca="false">G75*Assumptions!$B$7</f>
        <v>1962130.54895</v>
      </c>
      <c r="O75" s="71" t="n">
        <f aca="false">K75*Assumptions!$B$7</f>
        <v>1914726.71824887</v>
      </c>
      <c r="P75" s="68" t="n">
        <f aca="false">P74+G75</f>
        <v>2585.718085</v>
      </c>
      <c r="Q75" s="68" t="n">
        <f aca="false">MAX(Q74,P75)</f>
        <v>2585.718085</v>
      </c>
      <c r="R75" s="68" t="n">
        <f aca="false">Q75-P75</f>
        <v>0</v>
      </c>
      <c r="S75" s="68" t="n">
        <f aca="false">S74+K75</f>
        <v>2139.70620046303</v>
      </c>
      <c r="T75" s="68" t="n">
        <f aca="false">MAX(T74,S75)</f>
        <v>2139.70620046303</v>
      </c>
      <c r="U75" s="68" t="n">
        <f aca="false">T75-S75</f>
        <v>0</v>
      </c>
      <c r="V75" s="70" t="n">
        <f aca="false">V74+F75</f>
        <v>0.6661</v>
      </c>
      <c r="W75" s="70" t="n">
        <f aca="false">MAX(W74,V75)</f>
        <v>0.6661</v>
      </c>
      <c r="X75" s="70" t="n">
        <f aca="false">W75-V75</f>
        <v>0</v>
      </c>
      <c r="Y75" s="70" t="n">
        <f aca="false">Y74+M75</f>
        <v>0.64643366251361</v>
      </c>
      <c r="Z75" s="70" t="n">
        <f aca="false">MAX(Z74,Y75)</f>
        <v>0.64643366251361</v>
      </c>
      <c r="AA75" s="70" t="n">
        <f aca="false">Z75-Y75</f>
        <v>0</v>
      </c>
      <c r="AB75" s="72" t="n">
        <f aca="false">AB74*(1+F75)</f>
        <v>1.86648132845291</v>
      </c>
      <c r="AC75" s="73" t="n">
        <f aca="false">MAX(AC74,AB75)</f>
        <v>1.86648132845291</v>
      </c>
      <c r="AD75" s="70" t="n">
        <f aca="false">1-AB75/AC75</f>
        <v>0</v>
      </c>
      <c r="AE75" s="73" t="n">
        <f aca="false">AE74*(1+M75)</f>
        <v>1.83041260036626</v>
      </c>
      <c r="AF75" s="73" t="n">
        <f aca="false">MAX(AF74,AE75)</f>
        <v>1.83041260036626</v>
      </c>
      <c r="AG75" s="70" t="n">
        <f aca="false">1-AE75/AF75</f>
        <v>0</v>
      </c>
      <c r="AH75" s="74" t="n">
        <f aca="false">IF(R75&gt;0,AH74+1,0)</f>
        <v>0</v>
      </c>
      <c r="AI75" s="74" t="n">
        <f aca="false">IF(U75&gt;0,AI74+1,0)</f>
        <v>0</v>
      </c>
      <c r="AJ75" s="74" t="n">
        <f aca="false">IF(G75&gt;0,AJ74+1,0)</f>
        <v>3</v>
      </c>
      <c r="AK75" s="74" t="n">
        <f aca="false">IF(G75&lt;=0,AK74+1,0)</f>
        <v>0</v>
      </c>
      <c r="AL75" s="74" t="n">
        <f aca="false">IF(K75&gt;0,AL74+1,0)</f>
        <v>3</v>
      </c>
      <c r="AM75" s="74" t="n">
        <f aca="false">IF(K75&lt;=0,AM74+1,0)</f>
        <v>0</v>
      </c>
    </row>
    <row r="76" customFormat="false" ht="15" hidden="false" customHeight="false" outlineLevel="0" collapsed="false">
      <c r="A76" s="61" t="n">
        <v>80</v>
      </c>
      <c r="B76" s="62" t="n">
        <v>40136.5729166667</v>
      </c>
      <c r="C76" s="63" t="n">
        <f aca="false">YEAR(B76)</f>
        <v>2009</v>
      </c>
      <c r="D76" s="32" t="s">
        <v>276</v>
      </c>
      <c r="E76" s="64" t="n">
        <v>5019.7</v>
      </c>
      <c r="F76" s="65" t="n">
        <v>-0.0025</v>
      </c>
      <c r="G76" s="66" t="n">
        <v>-12.54925</v>
      </c>
      <c r="H76" s="67" t="n">
        <f aca="false">E76+IF(D76="Long",1,-1)*G76</f>
        <v>5032.24925</v>
      </c>
      <c r="I76" s="68" t="n">
        <f aca="false">Assumptions!$B$58</f>
        <v>5.35750011455817</v>
      </c>
      <c r="J76" s="68" t="n">
        <f aca="false">INDEX(Yearly!$D$5:$D$22,MATCH(C76,Yearly!$A$5:$A$22,0))</f>
        <v>0.669687514319771</v>
      </c>
      <c r="K76" s="68" t="n">
        <f aca="false">G76-I76-J76</f>
        <v>-18.5764376288779</v>
      </c>
      <c r="L76" s="69" t="n">
        <f aca="false">(I76+J76)/Assumptions!$B$8</f>
        <v>0.00026576131738365</v>
      </c>
      <c r="M76" s="70" t="n">
        <f aca="false">F76-L76</f>
        <v>-0.00276576131738365</v>
      </c>
      <c r="N76" s="71" t="n">
        <f aca="false">G76*Assumptions!$B$7</f>
        <v>-98699.85125</v>
      </c>
      <c r="O76" s="71" t="n">
        <f aca="false">K76*Assumptions!$B$7</f>
        <v>-146103.681951125</v>
      </c>
      <c r="P76" s="68" t="n">
        <f aca="false">P75+G76</f>
        <v>2573.168835</v>
      </c>
      <c r="Q76" s="68" t="n">
        <f aca="false">MAX(Q75,P76)</f>
        <v>2585.718085</v>
      </c>
      <c r="R76" s="68" t="n">
        <f aca="false">Q76-P76</f>
        <v>12.54925</v>
      </c>
      <c r="S76" s="68" t="n">
        <f aca="false">S75+K76</f>
        <v>2121.12976283415</v>
      </c>
      <c r="T76" s="68" t="n">
        <f aca="false">MAX(T75,S76)</f>
        <v>2139.70620046303</v>
      </c>
      <c r="U76" s="68" t="n">
        <f aca="false">T76-S76</f>
        <v>18.576437628878</v>
      </c>
      <c r="V76" s="70" t="n">
        <f aca="false">V75+F76</f>
        <v>0.6636</v>
      </c>
      <c r="W76" s="70" t="n">
        <f aca="false">MAX(W75,V76)</f>
        <v>0.6661</v>
      </c>
      <c r="X76" s="70" t="n">
        <f aca="false">W76-V76</f>
        <v>0.00249999999999995</v>
      </c>
      <c r="Y76" s="70" t="n">
        <f aca="false">Y75+M76</f>
        <v>0.643667901196226</v>
      </c>
      <c r="Z76" s="70" t="n">
        <f aca="false">MAX(Z75,Y76)</f>
        <v>0.64643366251361</v>
      </c>
      <c r="AA76" s="70" t="n">
        <f aca="false">Z76-Y76</f>
        <v>0.0027657613173836</v>
      </c>
      <c r="AB76" s="72" t="n">
        <f aca="false">AB75*(1+F76)</f>
        <v>1.86181512513178</v>
      </c>
      <c r="AC76" s="73" t="n">
        <f aca="false">MAX(AC75,AB76)</f>
        <v>1.86648132845291</v>
      </c>
      <c r="AD76" s="70" t="n">
        <f aca="false">1-AB76/AC76</f>
        <v>0.00249999999999995</v>
      </c>
      <c r="AE76" s="73" t="n">
        <f aca="false">AE75*(1+M76)</f>
        <v>1.82535011600132</v>
      </c>
      <c r="AF76" s="73" t="n">
        <f aca="false">MAX(AF75,AE76)</f>
        <v>1.83041260036626</v>
      </c>
      <c r="AG76" s="70" t="n">
        <f aca="false">1-AE76/AF76</f>
        <v>0.0027657613173836</v>
      </c>
      <c r="AH76" s="74" t="n">
        <f aca="false">IF(R76&gt;0,AH75+1,0)</f>
        <v>1</v>
      </c>
      <c r="AI76" s="74" t="n">
        <f aca="false">IF(U76&gt;0,AI75+1,0)</f>
        <v>1</v>
      </c>
      <c r="AJ76" s="74" t="n">
        <f aca="false">IF(G76&gt;0,AJ75+1,0)</f>
        <v>0</v>
      </c>
      <c r="AK76" s="74" t="n">
        <f aca="false">IF(G76&lt;=0,AK75+1,0)</f>
        <v>1</v>
      </c>
      <c r="AL76" s="74" t="n">
        <f aca="false">IF(K76&gt;0,AL75+1,0)</f>
        <v>0</v>
      </c>
      <c r="AM76" s="74" t="n">
        <f aca="false">IF(K76&lt;=0,AM75+1,0)</f>
        <v>1</v>
      </c>
    </row>
    <row r="77" customFormat="false" ht="15" hidden="false" customHeight="false" outlineLevel="0" collapsed="false">
      <c r="A77" s="61" t="n">
        <v>81</v>
      </c>
      <c r="B77" s="62" t="n">
        <v>40137.59375</v>
      </c>
      <c r="C77" s="63" t="n">
        <f aca="false">YEAR(B77)</f>
        <v>2009</v>
      </c>
      <c r="D77" s="32" t="s">
        <v>277</v>
      </c>
      <c r="E77" s="64" t="n">
        <v>5032.1</v>
      </c>
      <c r="F77" s="65" t="n">
        <v>0.0005</v>
      </c>
      <c r="G77" s="66" t="n">
        <v>2.51605</v>
      </c>
      <c r="H77" s="67" t="n">
        <f aca="false">E77+IF(D77="Long",1,-1)*G77</f>
        <v>5034.61605</v>
      </c>
      <c r="I77" s="68" t="n">
        <f aca="false">Assumptions!$B$58</f>
        <v>5.35750011455817</v>
      </c>
      <c r="J77" s="68" t="n">
        <f aca="false">INDEX(Yearly!$D$5:$D$22,MATCH(C77,Yearly!$A$5:$A$22,0))</f>
        <v>0.669687514319771</v>
      </c>
      <c r="K77" s="68" t="n">
        <f aca="false">G77-I77-J77</f>
        <v>-3.51113762887794</v>
      </c>
      <c r="L77" s="69" t="n">
        <f aca="false">(I77+J77)/Assumptions!$B$8</f>
        <v>0.00026576131738365</v>
      </c>
      <c r="M77" s="70" t="n">
        <f aca="false">F77-L77</f>
        <v>0.00023423868261635</v>
      </c>
      <c r="N77" s="71" t="n">
        <f aca="false">G77*Assumptions!$B$7</f>
        <v>19788.73325</v>
      </c>
      <c r="O77" s="71" t="n">
        <f aca="false">K77*Assumptions!$B$7</f>
        <v>-27615.097451125</v>
      </c>
      <c r="P77" s="68" t="n">
        <f aca="false">P76+G77</f>
        <v>2575.684885</v>
      </c>
      <c r="Q77" s="68" t="n">
        <f aca="false">MAX(Q76,P77)</f>
        <v>2585.718085</v>
      </c>
      <c r="R77" s="68" t="n">
        <f aca="false">Q77-P77</f>
        <v>10.0331999999999</v>
      </c>
      <c r="S77" s="68" t="n">
        <f aca="false">S76+K77</f>
        <v>2117.61862520528</v>
      </c>
      <c r="T77" s="68" t="n">
        <f aca="false">MAX(T76,S77)</f>
        <v>2139.70620046303</v>
      </c>
      <c r="U77" s="68" t="n">
        <f aca="false">T77-S77</f>
        <v>22.0875752577558</v>
      </c>
      <c r="V77" s="70" t="n">
        <f aca="false">V76+F77</f>
        <v>0.6641</v>
      </c>
      <c r="W77" s="70" t="n">
        <f aca="false">MAX(W76,V77)</f>
        <v>0.6661</v>
      </c>
      <c r="X77" s="70" t="n">
        <f aca="false">W77-V77</f>
        <v>0.002</v>
      </c>
      <c r="Y77" s="70" t="n">
        <f aca="false">Y76+M77</f>
        <v>0.643902139878842</v>
      </c>
      <c r="Z77" s="70" t="n">
        <f aca="false">MAX(Z76,Y77)</f>
        <v>0.64643366251361</v>
      </c>
      <c r="AA77" s="70" t="n">
        <f aca="false">Z77-Y77</f>
        <v>0.0025315226347673</v>
      </c>
      <c r="AB77" s="72" t="n">
        <f aca="false">AB76*(1+F77)</f>
        <v>1.86274603269434</v>
      </c>
      <c r="AC77" s="73" t="n">
        <f aca="false">MAX(AC76,AB77)</f>
        <v>1.86648132845291</v>
      </c>
      <c r="AD77" s="70" t="n">
        <f aca="false">1-AB77/AC77</f>
        <v>0.00200124999999995</v>
      </c>
      <c r="AE77" s="73" t="n">
        <f aca="false">AE76*(1+M77)</f>
        <v>1.8257776836078</v>
      </c>
      <c r="AF77" s="73" t="n">
        <f aca="false">MAX(AF76,AE77)</f>
        <v>1.83041260036626</v>
      </c>
      <c r="AG77" s="70" t="n">
        <f aca="false">1-AE77/AF77</f>
        <v>0.00253217048305465</v>
      </c>
      <c r="AH77" s="74" t="n">
        <f aca="false">IF(R77&gt;0,AH76+1,0)</f>
        <v>2</v>
      </c>
      <c r="AI77" s="74" t="n">
        <f aca="false">IF(U77&gt;0,AI76+1,0)</f>
        <v>2</v>
      </c>
      <c r="AJ77" s="74" t="n">
        <f aca="false">IF(G77&gt;0,AJ76+1,0)</f>
        <v>1</v>
      </c>
      <c r="AK77" s="74" t="n">
        <f aca="false">IF(G77&lt;=0,AK76+1,0)</f>
        <v>0</v>
      </c>
      <c r="AL77" s="74" t="n">
        <f aca="false">IF(K77&gt;0,AL76+1,0)</f>
        <v>0</v>
      </c>
      <c r="AM77" s="74" t="n">
        <f aca="false">IF(K77&lt;=0,AM76+1,0)</f>
        <v>2</v>
      </c>
    </row>
    <row r="78" customFormat="false" ht="15" hidden="false" customHeight="false" outlineLevel="0" collapsed="false">
      <c r="A78" s="61" t="n">
        <v>82</v>
      </c>
      <c r="B78" s="62" t="n">
        <v>40143.59375</v>
      </c>
      <c r="C78" s="63" t="n">
        <f aca="false">YEAR(B78)</f>
        <v>2009</v>
      </c>
      <c r="D78" s="32" t="s">
        <v>276</v>
      </c>
      <c r="E78" s="64" t="n">
        <v>5034.4</v>
      </c>
      <c r="F78" s="65" t="n">
        <v>0.0049</v>
      </c>
      <c r="G78" s="66" t="n">
        <v>24.66856</v>
      </c>
      <c r="H78" s="67" t="n">
        <f aca="false">E78+IF(D78="Long",1,-1)*G78</f>
        <v>5009.73144</v>
      </c>
      <c r="I78" s="68" t="n">
        <f aca="false">Assumptions!$B$58</f>
        <v>5.35750011455817</v>
      </c>
      <c r="J78" s="68" t="n">
        <f aca="false">INDEX(Yearly!$D$5:$D$22,MATCH(C78,Yearly!$A$5:$A$22,0))</f>
        <v>0.669687514319771</v>
      </c>
      <c r="K78" s="68" t="n">
        <f aca="false">G78-I78-J78</f>
        <v>18.6413723711221</v>
      </c>
      <c r="L78" s="69" t="n">
        <f aca="false">(I78+J78)/Assumptions!$B$8</f>
        <v>0.00026576131738365</v>
      </c>
      <c r="M78" s="70" t="n">
        <f aca="false">F78-L78</f>
        <v>0.00463423868261635</v>
      </c>
      <c r="N78" s="71" t="n">
        <f aca="false">G78*Assumptions!$B$7</f>
        <v>194018.2244</v>
      </c>
      <c r="O78" s="71" t="n">
        <f aca="false">K78*Assumptions!$B$7</f>
        <v>146614.393698875</v>
      </c>
      <c r="P78" s="68" t="n">
        <f aca="false">P77+G78</f>
        <v>2600.353445</v>
      </c>
      <c r="Q78" s="68" t="n">
        <f aca="false">MAX(Q77,P78)</f>
        <v>2600.353445</v>
      </c>
      <c r="R78" s="68" t="n">
        <f aca="false">Q78-P78</f>
        <v>0</v>
      </c>
      <c r="S78" s="68" t="n">
        <f aca="false">S77+K78</f>
        <v>2136.2599975764</v>
      </c>
      <c r="T78" s="68" t="n">
        <f aca="false">MAX(T77,S78)</f>
        <v>2139.70620046303</v>
      </c>
      <c r="U78" s="68" t="n">
        <f aca="false">T78-S78</f>
        <v>3.44620288663373</v>
      </c>
      <c r="V78" s="70" t="n">
        <f aca="false">V77+F78</f>
        <v>0.669</v>
      </c>
      <c r="W78" s="70" t="n">
        <f aca="false">MAX(W77,V78)</f>
        <v>0.669</v>
      </c>
      <c r="X78" s="70" t="n">
        <f aca="false">W78-V78</f>
        <v>0</v>
      </c>
      <c r="Y78" s="70" t="n">
        <f aca="false">Y77+M78</f>
        <v>0.648536378561459</v>
      </c>
      <c r="Z78" s="70" t="n">
        <f aca="false">MAX(Z77,Y78)</f>
        <v>0.648536378561459</v>
      </c>
      <c r="AA78" s="70" t="n">
        <f aca="false">Z78-Y78</f>
        <v>0</v>
      </c>
      <c r="AB78" s="72" t="n">
        <f aca="false">AB77*(1+F78)</f>
        <v>1.87187348825454</v>
      </c>
      <c r="AC78" s="73" t="n">
        <f aca="false">MAX(AC77,AB78)</f>
        <v>1.87187348825454</v>
      </c>
      <c r="AD78" s="70" t="n">
        <f aca="false">1-AB78/AC78</f>
        <v>0</v>
      </c>
      <c r="AE78" s="73" t="n">
        <f aca="false">AE77*(1+M78)</f>
        <v>1.83423877317504</v>
      </c>
      <c r="AF78" s="73" t="n">
        <f aca="false">MAX(AF77,AE78)</f>
        <v>1.83423877317504</v>
      </c>
      <c r="AG78" s="70" t="n">
        <f aca="false">1-AE78/AF78</f>
        <v>0</v>
      </c>
      <c r="AH78" s="74" t="n">
        <f aca="false">IF(R78&gt;0,AH77+1,0)</f>
        <v>0</v>
      </c>
      <c r="AI78" s="74" t="n">
        <f aca="false">IF(U78&gt;0,AI77+1,0)</f>
        <v>3</v>
      </c>
      <c r="AJ78" s="74" t="n">
        <f aca="false">IF(G78&gt;0,AJ77+1,0)</f>
        <v>2</v>
      </c>
      <c r="AK78" s="74" t="n">
        <f aca="false">IF(G78&lt;=0,AK77+1,0)</f>
        <v>0</v>
      </c>
      <c r="AL78" s="74" t="n">
        <f aca="false">IF(K78&gt;0,AL77+1,0)</f>
        <v>1</v>
      </c>
      <c r="AM78" s="74" t="n">
        <f aca="false">IF(K78&lt;=0,AM77+1,0)</f>
        <v>0</v>
      </c>
    </row>
    <row r="79" customFormat="false" ht="15" hidden="false" customHeight="false" outlineLevel="0" collapsed="false">
      <c r="A79" s="61" t="n">
        <v>83</v>
      </c>
      <c r="B79" s="62" t="n">
        <v>40147.4479166667</v>
      </c>
      <c r="C79" s="63" t="n">
        <f aca="false">YEAR(B79)</f>
        <v>2009</v>
      </c>
      <c r="D79" s="32" t="s">
        <v>277</v>
      </c>
      <c r="E79" s="64" t="n">
        <v>5009.75</v>
      </c>
      <c r="F79" s="65" t="n">
        <v>0.0177</v>
      </c>
      <c r="G79" s="66" t="n">
        <v>88.672575</v>
      </c>
      <c r="H79" s="67" t="n">
        <f aca="false">E79+IF(D79="Long",1,-1)*G79</f>
        <v>5098.422575</v>
      </c>
      <c r="I79" s="68" t="n">
        <f aca="false">Assumptions!$B$58</f>
        <v>5.35750011455817</v>
      </c>
      <c r="J79" s="68" t="n">
        <f aca="false">INDEX(Yearly!$D$5:$D$22,MATCH(C79,Yearly!$A$5:$A$22,0))</f>
        <v>0.669687514319771</v>
      </c>
      <c r="K79" s="68" t="n">
        <f aca="false">G79-I79-J79</f>
        <v>82.6453873711221</v>
      </c>
      <c r="L79" s="69" t="n">
        <f aca="false">(I79+J79)/Assumptions!$B$8</f>
        <v>0.00026576131738365</v>
      </c>
      <c r="M79" s="70" t="n">
        <f aca="false">F79-L79</f>
        <v>0.0174342386826164</v>
      </c>
      <c r="N79" s="71" t="n">
        <f aca="false">G79*Assumptions!$B$7</f>
        <v>697409.802375</v>
      </c>
      <c r="O79" s="71" t="n">
        <f aca="false">K79*Assumptions!$B$7</f>
        <v>650005.971673875</v>
      </c>
      <c r="P79" s="68" t="n">
        <f aca="false">P78+G79</f>
        <v>2689.02602</v>
      </c>
      <c r="Q79" s="68" t="n">
        <f aca="false">MAX(Q78,P79)</f>
        <v>2689.02602</v>
      </c>
      <c r="R79" s="68" t="n">
        <f aca="false">Q79-P79</f>
        <v>0</v>
      </c>
      <c r="S79" s="68" t="n">
        <f aca="false">S78+K79</f>
        <v>2218.90538494752</v>
      </c>
      <c r="T79" s="68" t="n">
        <f aca="false">MAX(T78,S79)</f>
        <v>2218.90538494752</v>
      </c>
      <c r="U79" s="68" t="n">
        <f aca="false">T79-S79</f>
        <v>0</v>
      </c>
      <c r="V79" s="70" t="n">
        <f aca="false">V78+F79</f>
        <v>0.6867</v>
      </c>
      <c r="W79" s="70" t="n">
        <f aca="false">MAX(W78,V79)</f>
        <v>0.6867</v>
      </c>
      <c r="X79" s="70" t="n">
        <f aca="false">W79-V79</f>
        <v>0</v>
      </c>
      <c r="Y79" s="70" t="n">
        <f aca="false">Y78+M79</f>
        <v>0.665970617244075</v>
      </c>
      <c r="Z79" s="70" t="n">
        <f aca="false">MAX(Z78,Y79)</f>
        <v>0.665970617244075</v>
      </c>
      <c r="AA79" s="70" t="n">
        <f aca="false">Z79-Y79</f>
        <v>0</v>
      </c>
      <c r="AB79" s="72" t="n">
        <f aca="false">AB78*(1+F79)</f>
        <v>1.90500564899665</v>
      </c>
      <c r="AC79" s="73" t="n">
        <f aca="false">MAX(AC78,AB79)</f>
        <v>1.90500564899665</v>
      </c>
      <c r="AD79" s="70" t="n">
        <f aca="false">1-AB79/AC79</f>
        <v>0</v>
      </c>
      <c r="AE79" s="73" t="n">
        <f aca="false">AE78*(1+M79)</f>
        <v>1.86621732974748</v>
      </c>
      <c r="AF79" s="73" t="n">
        <f aca="false">MAX(AF78,AE79)</f>
        <v>1.86621732974748</v>
      </c>
      <c r="AG79" s="70" t="n">
        <f aca="false">1-AE79/AF79</f>
        <v>0</v>
      </c>
      <c r="AH79" s="74" t="n">
        <f aca="false">IF(R79&gt;0,AH78+1,0)</f>
        <v>0</v>
      </c>
      <c r="AI79" s="74" t="n">
        <f aca="false">IF(U79&gt;0,AI78+1,0)</f>
        <v>0</v>
      </c>
      <c r="AJ79" s="74" t="n">
        <f aca="false">IF(G79&gt;0,AJ78+1,0)</f>
        <v>3</v>
      </c>
      <c r="AK79" s="74" t="n">
        <f aca="false">IF(G79&lt;=0,AK78+1,0)</f>
        <v>0</v>
      </c>
      <c r="AL79" s="74" t="n">
        <f aca="false">IF(K79&gt;0,AL78+1,0)</f>
        <v>2</v>
      </c>
      <c r="AM79" s="74" t="n">
        <f aca="false">IF(K79&lt;=0,AM78+1,0)</f>
        <v>0</v>
      </c>
    </row>
    <row r="80" customFormat="false" ht="15" hidden="false" customHeight="false" outlineLevel="0" collapsed="false">
      <c r="A80" s="61" t="n">
        <v>84</v>
      </c>
      <c r="B80" s="62" t="n">
        <v>40151.59375</v>
      </c>
      <c r="C80" s="63" t="n">
        <f aca="false">YEAR(B80)</f>
        <v>2009</v>
      </c>
      <c r="D80" s="32" t="s">
        <v>276</v>
      </c>
      <c r="E80" s="64" t="n">
        <v>5098.6</v>
      </c>
      <c r="F80" s="65" t="n">
        <v>0.0002</v>
      </c>
      <c r="G80" s="66" t="n">
        <v>1.01972</v>
      </c>
      <c r="H80" s="67" t="n">
        <f aca="false">E80+IF(D80="Long",1,-1)*G80</f>
        <v>5097.58028</v>
      </c>
      <c r="I80" s="68" t="n">
        <f aca="false">Assumptions!$B$58</f>
        <v>5.35750011455817</v>
      </c>
      <c r="J80" s="68" t="n">
        <f aca="false">INDEX(Yearly!$D$5:$D$22,MATCH(C80,Yearly!$A$5:$A$22,0))</f>
        <v>0.669687514319771</v>
      </c>
      <c r="K80" s="68" t="n">
        <f aca="false">G80-I80-J80</f>
        <v>-5.00746762887794</v>
      </c>
      <c r="L80" s="69" t="n">
        <f aca="false">(I80+J80)/Assumptions!$B$8</f>
        <v>0.00026576131738365</v>
      </c>
      <c r="M80" s="70" t="n">
        <f aca="false">F80-L80</f>
        <v>-6.57613173836504E-005</v>
      </c>
      <c r="N80" s="71" t="n">
        <f aca="false">G80*Assumptions!$B$7</f>
        <v>8020.0978</v>
      </c>
      <c r="O80" s="71" t="n">
        <f aca="false">K80*Assumptions!$B$7</f>
        <v>-39383.732901125</v>
      </c>
      <c r="P80" s="68" t="n">
        <f aca="false">P79+G80</f>
        <v>2690.04574</v>
      </c>
      <c r="Q80" s="68" t="n">
        <f aca="false">MAX(Q79,P80)</f>
        <v>2690.04574</v>
      </c>
      <c r="R80" s="68" t="n">
        <f aca="false">Q80-P80</f>
        <v>0</v>
      </c>
      <c r="S80" s="68" t="n">
        <f aca="false">S79+K80</f>
        <v>2213.89791731864</v>
      </c>
      <c r="T80" s="68" t="n">
        <f aca="false">MAX(T79,S80)</f>
        <v>2218.90538494752</v>
      </c>
      <c r="U80" s="68" t="n">
        <f aca="false">T80-S80</f>
        <v>5.00746762887775</v>
      </c>
      <c r="V80" s="70" t="n">
        <f aca="false">V79+F80</f>
        <v>0.6869</v>
      </c>
      <c r="W80" s="70" t="n">
        <f aca="false">MAX(W79,V80)</f>
        <v>0.6869</v>
      </c>
      <c r="X80" s="70" t="n">
        <f aca="false">W80-V80</f>
        <v>0</v>
      </c>
      <c r="Y80" s="70" t="n">
        <f aca="false">Y79+M80</f>
        <v>0.665904855926691</v>
      </c>
      <c r="Z80" s="70" t="n">
        <f aca="false">MAX(Z79,Y80)</f>
        <v>0.665970617244075</v>
      </c>
      <c r="AA80" s="70" t="n">
        <f aca="false">Z80-Y80</f>
        <v>6.57613173836724E-005</v>
      </c>
      <c r="AB80" s="72" t="n">
        <f aca="false">AB79*(1+F80)</f>
        <v>1.90538665012645</v>
      </c>
      <c r="AC80" s="73" t="n">
        <f aca="false">MAX(AC79,AB80)</f>
        <v>1.90538665012645</v>
      </c>
      <c r="AD80" s="70" t="n">
        <f aca="false">1-AB80/AC80</f>
        <v>0</v>
      </c>
      <c r="AE80" s="73" t="n">
        <f aca="false">AE79*(1+M80)</f>
        <v>1.86609460483735</v>
      </c>
      <c r="AF80" s="73" t="n">
        <f aca="false">MAX(AF79,AE80)</f>
        <v>1.86621732974748</v>
      </c>
      <c r="AG80" s="70" t="n">
        <f aca="false">1-AE80/AF80</f>
        <v>6.57613173835614E-005</v>
      </c>
      <c r="AH80" s="74" t="n">
        <f aca="false">IF(R80&gt;0,AH79+1,0)</f>
        <v>0</v>
      </c>
      <c r="AI80" s="74" t="n">
        <f aca="false">IF(U80&gt;0,AI79+1,0)</f>
        <v>1</v>
      </c>
      <c r="AJ80" s="74" t="n">
        <f aca="false">IF(G80&gt;0,AJ79+1,0)</f>
        <v>4</v>
      </c>
      <c r="AK80" s="74" t="n">
        <f aca="false">IF(G80&lt;=0,AK79+1,0)</f>
        <v>0</v>
      </c>
      <c r="AL80" s="74" t="n">
        <f aca="false">IF(K80&gt;0,AL79+1,0)</f>
        <v>0</v>
      </c>
      <c r="AM80" s="74" t="n">
        <f aca="false">IF(K80&lt;=0,AM79+1,0)</f>
        <v>1</v>
      </c>
    </row>
    <row r="81" customFormat="false" ht="15" hidden="false" customHeight="false" outlineLevel="0" collapsed="false">
      <c r="A81" s="61" t="n">
        <v>85</v>
      </c>
      <c r="B81" s="62" t="n">
        <v>40155.4479166667</v>
      </c>
      <c r="C81" s="63" t="n">
        <f aca="false">YEAR(B81)</f>
        <v>2009</v>
      </c>
      <c r="D81" s="32" t="s">
        <v>277</v>
      </c>
      <c r="E81" s="64" t="n">
        <v>5097.5</v>
      </c>
      <c r="F81" s="65" t="n">
        <v>-0.0041</v>
      </c>
      <c r="G81" s="66" t="n">
        <v>-20.89975</v>
      </c>
      <c r="H81" s="67" t="n">
        <f aca="false">E81+IF(D81="Long",1,-1)*G81</f>
        <v>5076.60025</v>
      </c>
      <c r="I81" s="68" t="n">
        <f aca="false">Assumptions!$B$58</f>
        <v>5.35750011455817</v>
      </c>
      <c r="J81" s="68" t="n">
        <f aca="false">INDEX(Yearly!$D$5:$D$22,MATCH(C81,Yearly!$A$5:$A$22,0))</f>
        <v>0.669687514319771</v>
      </c>
      <c r="K81" s="68" t="n">
        <f aca="false">G81-I81-J81</f>
        <v>-26.9269376288779</v>
      </c>
      <c r="L81" s="69" t="n">
        <f aca="false">(I81+J81)/Assumptions!$B$8</f>
        <v>0.00026576131738365</v>
      </c>
      <c r="M81" s="70" t="n">
        <f aca="false">F81-L81</f>
        <v>-0.00436576131738365</v>
      </c>
      <c r="N81" s="71" t="n">
        <f aca="false">G81*Assumptions!$B$7</f>
        <v>-164376.53375</v>
      </c>
      <c r="O81" s="71" t="n">
        <f aca="false">K81*Assumptions!$B$7</f>
        <v>-211780.364451125</v>
      </c>
      <c r="P81" s="68" t="n">
        <f aca="false">P80+G81</f>
        <v>2669.14599</v>
      </c>
      <c r="Q81" s="68" t="n">
        <f aca="false">MAX(Q80,P81)</f>
        <v>2690.04574</v>
      </c>
      <c r="R81" s="68" t="n">
        <f aca="false">Q81-P81</f>
        <v>20.89975</v>
      </c>
      <c r="S81" s="68" t="n">
        <f aca="false">S80+K81</f>
        <v>2186.97097968976</v>
      </c>
      <c r="T81" s="68" t="n">
        <f aca="false">MAX(T80,S81)</f>
        <v>2218.90538494752</v>
      </c>
      <c r="U81" s="68" t="n">
        <f aca="false">T81-S81</f>
        <v>31.9344052577558</v>
      </c>
      <c r="V81" s="70" t="n">
        <f aca="false">V80+F81</f>
        <v>0.6828</v>
      </c>
      <c r="W81" s="70" t="n">
        <f aca="false">MAX(W80,V81)</f>
        <v>0.6869</v>
      </c>
      <c r="X81" s="70" t="n">
        <f aca="false">W81-V81</f>
        <v>0.00409999999999999</v>
      </c>
      <c r="Y81" s="70" t="n">
        <f aca="false">Y80+M81</f>
        <v>0.661539094609308</v>
      </c>
      <c r="Z81" s="70" t="n">
        <f aca="false">MAX(Z80,Y81)</f>
        <v>0.665970617244075</v>
      </c>
      <c r="AA81" s="70" t="n">
        <f aca="false">Z81-Y81</f>
        <v>0.00443152263476732</v>
      </c>
      <c r="AB81" s="72" t="n">
        <f aca="false">AB80*(1+F81)</f>
        <v>1.89757456486093</v>
      </c>
      <c r="AC81" s="73" t="n">
        <f aca="false">MAX(AC80,AB81)</f>
        <v>1.90538665012645</v>
      </c>
      <c r="AD81" s="70" t="n">
        <f aca="false">1-AB81/AC81</f>
        <v>0.00409999999999999</v>
      </c>
      <c r="AE81" s="73" t="n">
        <f aca="false">AE80*(1+M81)</f>
        <v>1.85794768119697</v>
      </c>
      <c r="AF81" s="73" t="n">
        <f aca="false">MAX(AF80,AE81)</f>
        <v>1.86621732974748</v>
      </c>
      <c r="AG81" s="70" t="n">
        <f aca="false">1-AE81/AF81</f>
        <v>0.00443123553655167</v>
      </c>
      <c r="AH81" s="74" t="n">
        <f aca="false">IF(R81&gt;0,AH80+1,0)</f>
        <v>1</v>
      </c>
      <c r="AI81" s="74" t="n">
        <f aca="false">IF(U81&gt;0,AI80+1,0)</f>
        <v>2</v>
      </c>
      <c r="AJ81" s="74" t="n">
        <f aca="false">IF(G81&gt;0,AJ80+1,0)</f>
        <v>0</v>
      </c>
      <c r="AK81" s="74" t="n">
        <f aca="false">IF(G81&lt;=0,AK80+1,0)</f>
        <v>1</v>
      </c>
      <c r="AL81" s="74" t="n">
        <f aca="false">IF(K81&gt;0,AL80+1,0)</f>
        <v>0</v>
      </c>
      <c r="AM81" s="74" t="n">
        <f aca="false">IF(K81&lt;=0,AM80+1,0)</f>
        <v>2</v>
      </c>
    </row>
    <row r="82" customFormat="false" ht="15" hidden="false" customHeight="false" outlineLevel="0" collapsed="false">
      <c r="A82" s="61" t="n">
        <v>86</v>
      </c>
      <c r="B82" s="62" t="n">
        <v>40155.5493055556</v>
      </c>
      <c r="C82" s="63" t="n">
        <f aca="false">YEAR(B82)</f>
        <v>2009</v>
      </c>
      <c r="D82" s="32" t="s">
        <v>276</v>
      </c>
      <c r="E82" s="64" t="n">
        <v>5076.45</v>
      </c>
      <c r="F82" s="65" t="n">
        <v>-0.0105</v>
      </c>
      <c r="G82" s="66" t="n">
        <v>-53.302725</v>
      </c>
      <c r="H82" s="67" t="n">
        <f aca="false">E82+IF(D82="Long",1,-1)*G82</f>
        <v>5129.752725</v>
      </c>
      <c r="I82" s="68" t="n">
        <f aca="false">Assumptions!$B$58</f>
        <v>5.35750011455817</v>
      </c>
      <c r="J82" s="68" t="n">
        <f aca="false">INDEX(Yearly!$D$5:$D$22,MATCH(C82,Yearly!$A$5:$A$22,0))</f>
        <v>0.669687514319771</v>
      </c>
      <c r="K82" s="68" t="n">
        <f aca="false">G82-I82-J82</f>
        <v>-59.3299126288779</v>
      </c>
      <c r="L82" s="69" t="n">
        <f aca="false">(I82+J82)/Assumptions!$B$8</f>
        <v>0.00026576131738365</v>
      </c>
      <c r="M82" s="70" t="n">
        <f aca="false">F82-L82</f>
        <v>-0.0107657613173837</v>
      </c>
      <c r="N82" s="71" t="n">
        <f aca="false">G82*Assumptions!$B$7</f>
        <v>-419225.932125</v>
      </c>
      <c r="O82" s="71" t="n">
        <f aca="false">K82*Assumptions!$B$7</f>
        <v>-466629.762826125</v>
      </c>
      <c r="P82" s="68" t="n">
        <f aca="false">P81+G82</f>
        <v>2615.843265</v>
      </c>
      <c r="Q82" s="68" t="n">
        <f aca="false">MAX(Q81,P82)</f>
        <v>2690.04574</v>
      </c>
      <c r="R82" s="68" t="n">
        <f aca="false">Q82-P82</f>
        <v>74.2024750000001</v>
      </c>
      <c r="S82" s="68" t="n">
        <f aca="false">S81+K82</f>
        <v>2127.64106706089</v>
      </c>
      <c r="T82" s="68" t="n">
        <f aca="false">MAX(T81,S82)</f>
        <v>2218.90538494752</v>
      </c>
      <c r="U82" s="68" t="n">
        <f aca="false">T82-S82</f>
        <v>91.2643178866338</v>
      </c>
      <c r="V82" s="70" t="n">
        <f aca="false">V81+F82</f>
        <v>0.6723</v>
      </c>
      <c r="W82" s="70" t="n">
        <f aca="false">MAX(W81,V82)</f>
        <v>0.6869</v>
      </c>
      <c r="X82" s="70" t="n">
        <f aca="false">W82-V82</f>
        <v>0.0145999999999999</v>
      </c>
      <c r="Y82" s="70" t="n">
        <f aca="false">Y81+M82</f>
        <v>0.650773333291924</v>
      </c>
      <c r="Z82" s="70" t="n">
        <f aca="false">MAX(Z81,Y82)</f>
        <v>0.665970617244075</v>
      </c>
      <c r="AA82" s="70" t="n">
        <f aca="false">Z82-Y82</f>
        <v>0.0151972839521509</v>
      </c>
      <c r="AB82" s="72" t="n">
        <f aca="false">AB81*(1+F82)</f>
        <v>1.87765003192989</v>
      </c>
      <c r="AC82" s="73" t="n">
        <f aca="false">MAX(AC81,AB82)</f>
        <v>1.90538665012645</v>
      </c>
      <c r="AD82" s="70" t="n">
        <f aca="false">1-AB82/AC82</f>
        <v>0.0145569499999999</v>
      </c>
      <c r="AE82" s="73" t="n">
        <f aca="false">AE81*(1+M82)</f>
        <v>1.83794545992102</v>
      </c>
      <c r="AF82" s="73" t="n">
        <f aca="false">MAX(AF81,AE82)</f>
        <v>1.86621732974748</v>
      </c>
      <c r="AG82" s="70" t="n">
        <f aca="false">1-AE82/AF82</f>
        <v>0.0151492912298077</v>
      </c>
      <c r="AH82" s="74" t="n">
        <f aca="false">IF(R82&gt;0,AH81+1,0)</f>
        <v>2</v>
      </c>
      <c r="AI82" s="74" t="n">
        <f aca="false">IF(U82&gt;0,AI81+1,0)</f>
        <v>3</v>
      </c>
      <c r="AJ82" s="74" t="n">
        <f aca="false">IF(G82&gt;0,AJ81+1,0)</f>
        <v>0</v>
      </c>
      <c r="AK82" s="74" t="n">
        <f aca="false">IF(G82&lt;=0,AK81+1,0)</f>
        <v>2</v>
      </c>
      <c r="AL82" s="74" t="n">
        <f aca="false">IF(K82&gt;0,AL81+1,0)</f>
        <v>0</v>
      </c>
      <c r="AM82" s="74" t="n">
        <f aca="false">IF(K82&lt;=0,AM81+1,0)</f>
        <v>3</v>
      </c>
    </row>
    <row r="83" customFormat="false" ht="15" hidden="false" customHeight="false" outlineLevel="0" collapsed="false">
      <c r="A83" s="61" t="n">
        <v>87</v>
      </c>
      <c r="B83" s="62" t="n">
        <v>40155.59375</v>
      </c>
      <c r="C83" s="63" t="n">
        <f aca="false">YEAR(B83)</f>
        <v>2009</v>
      </c>
      <c r="D83" s="32" t="s">
        <v>277</v>
      </c>
      <c r="E83" s="64" t="n">
        <v>5129.95</v>
      </c>
      <c r="F83" s="65" t="n">
        <v>-0.0068</v>
      </c>
      <c r="G83" s="66" t="n">
        <v>-34.88366</v>
      </c>
      <c r="H83" s="67" t="n">
        <f aca="false">E83+IF(D83="Long",1,-1)*G83</f>
        <v>5095.06634</v>
      </c>
      <c r="I83" s="68" t="n">
        <f aca="false">Assumptions!$B$58</f>
        <v>5.35750011455817</v>
      </c>
      <c r="J83" s="68" t="n">
        <f aca="false">INDEX(Yearly!$D$5:$D$22,MATCH(C83,Yearly!$A$5:$A$22,0))</f>
        <v>0.669687514319771</v>
      </c>
      <c r="K83" s="68" t="n">
        <f aca="false">G83-I83-J83</f>
        <v>-40.9108476288779</v>
      </c>
      <c r="L83" s="69" t="n">
        <f aca="false">(I83+J83)/Assumptions!$B$8</f>
        <v>0.00026576131738365</v>
      </c>
      <c r="M83" s="70" t="n">
        <f aca="false">F83-L83</f>
        <v>-0.00706576131738365</v>
      </c>
      <c r="N83" s="71" t="n">
        <f aca="false">G83*Assumptions!$B$7</f>
        <v>-274359.9859</v>
      </c>
      <c r="O83" s="71" t="n">
        <f aca="false">K83*Assumptions!$B$7</f>
        <v>-321763.816601125</v>
      </c>
      <c r="P83" s="68" t="n">
        <f aca="false">P82+G83</f>
        <v>2580.959605</v>
      </c>
      <c r="Q83" s="68" t="n">
        <f aca="false">MAX(Q82,P83)</f>
        <v>2690.04574</v>
      </c>
      <c r="R83" s="68" t="n">
        <f aca="false">Q83-P83</f>
        <v>109.086135</v>
      </c>
      <c r="S83" s="68" t="n">
        <f aca="false">S82+K83</f>
        <v>2086.73021943201</v>
      </c>
      <c r="T83" s="68" t="n">
        <f aca="false">MAX(T82,S83)</f>
        <v>2218.90538494752</v>
      </c>
      <c r="U83" s="68" t="n">
        <f aca="false">T83-S83</f>
        <v>132.175165515512</v>
      </c>
      <c r="V83" s="70" t="n">
        <f aca="false">V82+F83</f>
        <v>0.6655</v>
      </c>
      <c r="W83" s="70" t="n">
        <f aca="false">MAX(W82,V83)</f>
        <v>0.6869</v>
      </c>
      <c r="X83" s="70" t="n">
        <f aca="false">W83-V83</f>
        <v>0.0214</v>
      </c>
      <c r="Y83" s="70" t="n">
        <f aca="false">Y82+M83</f>
        <v>0.64370757197454</v>
      </c>
      <c r="Z83" s="70" t="n">
        <f aca="false">MAX(Z82,Y83)</f>
        <v>0.665970617244075</v>
      </c>
      <c r="AA83" s="70" t="n">
        <f aca="false">Z83-Y83</f>
        <v>0.0222630452695346</v>
      </c>
      <c r="AB83" s="72" t="n">
        <f aca="false">AB82*(1+F83)</f>
        <v>1.86488201171277</v>
      </c>
      <c r="AC83" s="73" t="n">
        <f aca="false">MAX(AC82,AB83)</f>
        <v>1.90538665012645</v>
      </c>
      <c r="AD83" s="70" t="n">
        <f aca="false">1-AB83/AC83</f>
        <v>0.0212579627399998</v>
      </c>
      <c r="AE83" s="73" t="n">
        <f aca="false">AE82*(1+M83)</f>
        <v>1.82495897598685</v>
      </c>
      <c r="AF83" s="73" t="n">
        <f aca="false">MAX(AF82,AE83)</f>
        <v>1.86621732974748</v>
      </c>
      <c r="AG83" s="70" t="n">
        <f aca="false">1-AE83/AF83</f>
        <v>0.022108011271234</v>
      </c>
      <c r="AH83" s="74" t="n">
        <f aca="false">IF(R83&gt;0,AH82+1,0)</f>
        <v>3</v>
      </c>
      <c r="AI83" s="74" t="n">
        <f aca="false">IF(U83&gt;0,AI82+1,0)</f>
        <v>4</v>
      </c>
      <c r="AJ83" s="74" t="n">
        <f aca="false">IF(G83&gt;0,AJ82+1,0)</f>
        <v>0</v>
      </c>
      <c r="AK83" s="74" t="n">
        <f aca="false">IF(G83&lt;=0,AK82+1,0)</f>
        <v>3</v>
      </c>
      <c r="AL83" s="74" t="n">
        <f aca="false">IF(K83&gt;0,AL82+1,0)</f>
        <v>0</v>
      </c>
      <c r="AM83" s="74" t="n">
        <f aca="false">IF(K83&lt;=0,AM82+1,0)</f>
        <v>4</v>
      </c>
    </row>
    <row r="84" customFormat="false" ht="15" hidden="false" customHeight="false" outlineLevel="0" collapsed="false">
      <c r="A84" s="61" t="n">
        <v>88</v>
      </c>
      <c r="B84" s="62" t="n">
        <v>40156.53125</v>
      </c>
      <c r="C84" s="63" t="n">
        <f aca="false">YEAR(B84)</f>
        <v>2009</v>
      </c>
      <c r="D84" s="32" t="s">
        <v>276</v>
      </c>
      <c r="E84" s="64" t="n">
        <v>5095.1</v>
      </c>
      <c r="F84" s="65" t="n">
        <v>-0.0054</v>
      </c>
      <c r="G84" s="66" t="n">
        <v>-27.51354</v>
      </c>
      <c r="H84" s="67" t="n">
        <f aca="false">E84+IF(D84="Long",1,-1)*G84</f>
        <v>5122.61354</v>
      </c>
      <c r="I84" s="68" t="n">
        <f aca="false">Assumptions!$B$58</f>
        <v>5.35750011455817</v>
      </c>
      <c r="J84" s="68" t="n">
        <f aca="false">INDEX(Yearly!$D$5:$D$22,MATCH(C84,Yearly!$A$5:$A$22,0))</f>
        <v>0.669687514319771</v>
      </c>
      <c r="K84" s="68" t="n">
        <f aca="false">G84-I84-J84</f>
        <v>-33.5407276288779</v>
      </c>
      <c r="L84" s="69" t="n">
        <f aca="false">(I84+J84)/Assumptions!$B$8</f>
        <v>0.00026576131738365</v>
      </c>
      <c r="M84" s="70" t="n">
        <f aca="false">F84-L84</f>
        <v>-0.00566576131738365</v>
      </c>
      <c r="N84" s="71" t="n">
        <f aca="false">G84*Assumptions!$B$7</f>
        <v>-216393.9921</v>
      </c>
      <c r="O84" s="71" t="n">
        <f aca="false">K84*Assumptions!$B$7</f>
        <v>-263797.822801125</v>
      </c>
      <c r="P84" s="68" t="n">
        <f aca="false">P83+G84</f>
        <v>2553.446065</v>
      </c>
      <c r="Q84" s="68" t="n">
        <f aca="false">MAX(Q83,P84)</f>
        <v>2690.04574</v>
      </c>
      <c r="R84" s="68" t="n">
        <f aca="false">Q84-P84</f>
        <v>136.599675</v>
      </c>
      <c r="S84" s="68" t="n">
        <f aca="false">S83+K84</f>
        <v>2053.18949180313</v>
      </c>
      <c r="T84" s="68" t="n">
        <f aca="false">MAX(T83,S84)</f>
        <v>2218.90538494752</v>
      </c>
      <c r="U84" s="68" t="n">
        <f aca="false">T84-S84</f>
        <v>165.71589314439</v>
      </c>
      <c r="V84" s="70" t="n">
        <f aca="false">V83+F84</f>
        <v>0.6601</v>
      </c>
      <c r="W84" s="70" t="n">
        <f aca="false">MAX(W83,V84)</f>
        <v>0.6869</v>
      </c>
      <c r="X84" s="70" t="n">
        <f aca="false">W84-V84</f>
        <v>0.0267999999999999</v>
      </c>
      <c r="Y84" s="70" t="n">
        <f aca="false">Y83+M84</f>
        <v>0.638041810657157</v>
      </c>
      <c r="Z84" s="70" t="n">
        <f aca="false">MAX(Z83,Y84)</f>
        <v>0.665970617244075</v>
      </c>
      <c r="AA84" s="70" t="n">
        <f aca="false">Z84-Y84</f>
        <v>0.0279288065869182</v>
      </c>
      <c r="AB84" s="72" t="n">
        <f aca="false">AB83*(1+F84)</f>
        <v>1.85481164884952</v>
      </c>
      <c r="AC84" s="73" t="n">
        <f aca="false">MAX(AC83,AB84)</f>
        <v>1.90538665012645</v>
      </c>
      <c r="AD84" s="70" t="n">
        <f aca="false">1-AB84/AC84</f>
        <v>0.0265431697412037</v>
      </c>
      <c r="AE84" s="73" t="n">
        <f aca="false">AE83*(1+M84)</f>
        <v>1.81461919401489</v>
      </c>
      <c r="AF84" s="73" t="n">
        <f aca="false">MAX(AF83,AE84)</f>
        <v>1.86621732974748</v>
      </c>
      <c r="AG84" s="70" t="n">
        <f aca="false">1-AE84/AF84</f>
        <v>0.0276485138735528</v>
      </c>
      <c r="AH84" s="74" t="n">
        <f aca="false">IF(R84&gt;0,AH83+1,0)</f>
        <v>4</v>
      </c>
      <c r="AI84" s="74" t="n">
        <f aca="false">IF(U84&gt;0,AI83+1,0)</f>
        <v>5</v>
      </c>
      <c r="AJ84" s="74" t="n">
        <f aca="false">IF(G84&gt;0,AJ83+1,0)</f>
        <v>0</v>
      </c>
      <c r="AK84" s="74" t="n">
        <f aca="false">IF(G84&lt;=0,AK83+1,0)</f>
        <v>4</v>
      </c>
      <c r="AL84" s="74" t="n">
        <f aca="false">IF(K84&gt;0,AL83+1,0)</f>
        <v>0</v>
      </c>
      <c r="AM84" s="74" t="n">
        <f aca="false">IF(K84&lt;=0,AM83+1,0)</f>
        <v>5</v>
      </c>
    </row>
    <row r="85" customFormat="false" ht="15" hidden="false" customHeight="false" outlineLevel="0" collapsed="false">
      <c r="A85" s="61" t="n">
        <v>89</v>
      </c>
      <c r="B85" s="62" t="n">
        <v>40157.5152777778</v>
      </c>
      <c r="C85" s="63" t="n">
        <f aca="false">YEAR(B85)</f>
        <v>2009</v>
      </c>
      <c r="D85" s="32" t="s">
        <v>277</v>
      </c>
      <c r="E85" s="64" t="n">
        <v>5122.45</v>
      </c>
      <c r="F85" s="65" t="n">
        <v>-0.0014</v>
      </c>
      <c r="G85" s="66" t="n">
        <v>-7.17143</v>
      </c>
      <c r="H85" s="67" t="n">
        <f aca="false">E85+IF(D85="Long",1,-1)*G85</f>
        <v>5115.27857</v>
      </c>
      <c r="I85" s="68" t="n">
        <f aca="false">Assumptions!$B$58</f>
        <v>5.35750011455817</v>
      </c>
      <c r="J85" s="68" t="n">
        <f aca="false">INDEX(Yearly!$D$5:$D$22,MATCH(C85,Yearly!$A$5:$A$22,0))</f>
        <v>0.669687514319771</v>
      </c>
      <c r="K85" s="68" t="n">
        <f aca="false">G85-I85-J85</f>
        <v>-13.1986176288779</v>
      </c>
      <c r="L85" s="69" t="n">
        <f aca="false">(I85+J85)/Assumptions!$B$8</f>
        <v>0.00026576131738365</v>
      </c>
      <c r="M85" s="70" t="n">
        <f aca="false">F85-L85</f>
        <v>-0.00166576131738365</v>
      </c>
      <c r="N85" s="71" t="n">
        <f aca="false">G85*Assumptions!$B$7</f>
        <v>-56403.29695</v>
      </c>
      <c r="O85" s="71" t="n">
        <f aca="false">K85*Assumptions!$B$7</f>
        <v>-103807.127651125</v>
      </c>
      <c r="P85" s="68" t="n">
        <f aca="false">P84+G85</f>
        <v>2546.274635</v>
      </c>
      <c r="Q85" s="68" t="n">
        <f aca="false">MAX(Q84,P85)</f>
        <v>2690.04574</v>
      </c>
      <c r="R85" s="68" t="n">
        <f aca="false">Q85-P85</f>
        <v>143.771105</v>
      </c>
      <c r="S85" s="68" t="n">
        <f aca="false">S84+K85</f>
        <v>2039.99087417425</v>
      </c>
      <c r="T85" s="68" t="n">
        <f aca="false">MAX(T84,S85)</f>
        <v>2218.90538494752</v>
      </c>
      <c r="U85" s="68" t="n">
        <f aca="false">T85-S85</f>
        <v>178.914510773267</v>
      </c>
      <c r="V85" s="70" t="n">
        <f aca="false">V84+F85</f>
        <v>0.6587</v>
      </c>
      <c r="W85" s="70" t="n">
        <f aca="false">MAX(W84,V85)</f>
        <v>0.6869</v>
      </c>
      <c r="X85" s="70" t="n">
        <f aca="false">W85-V85</f>
        <v>0.0281999999999999</v>
      </c>
      <c r="Y85" s="70" t="n">
        <f aca="false">Y84+M85</f>
        <v>0.636376049339773</v>
      </c>
      <c r="Z85" s="70" t="n">
        <f aca="false">MAX(Z84,Y85)</f>
        <v>0.665970617244075</v>
      </c>
      <c r="AA85" s="70" t="n">
        <f aca="false">Z85-Y85</f>
        <v>0.0295945679043018</v>
      </c>
      <c r="AB85" s="72" t="n">
        <f aca="false">AB84*(1+F85)</f>
        <v>1.85221491254113</v>
      </c>
      <c r="AC85" s="73" t="n">
        <f aca="false">MAX(AC84,AB85)</f>
        <v>1.90538665012645</v>
      </c>
      <c r="AD85" s="70" t="n">
        <f aca="false">1-AB85/AC85</f>
        <v>0.027906009303566</v>
      </c>
      <c r="AE85" s="73" t="n">
        <f aca="false">AE84*(1+M85)</f>
        <v>1.81159647155572</v>
      </c>
      <c r="AF85" s="73" t="n">
        <f aca="false">MAX(AF84,AE85)</f>
        <v>1.86621732974748</v>
      </c>
      <c r="AG85" s="70" t="n">
        <f aca="false">1-AE85/AF85</f>
        <v>0.0292682193660427</v>
      </c>
      <c r="AH85" s="74" t="n">
        <f aca="false">IF(R85&gt;0,AH84+1,0)</f>
        <v>5</v>
      </c>
      <c r="AI85" s="74" t="n">
        <f aca="false">IF(U85&gt;0,AI84+1,0)</f>
        <v>6</v>
      </c>
      <c r="AJ85" s="74" t="n">
        <f aca="false">IF(G85&gt;0,AJ84+1,0)</f>
        <v>0</v>
      </c>
      <c r="AK85" s="74" t="n">
        <f aca="false">IF(G85&lt;=0,AK84+1,0)</f>
        <v>5</v>
      </c>
      <c r="AL85" s="74" t="n">
        <f aca="false">IF(K85&gt;0,AL84+1,0)</f>
        <v>0</v>
      </c>
      <c r="AM85" s="74" t="n">
        <f aca="false">IF(K85&lt;=0,AM84+1,0)</f>
        <v>6</v>
      </c>
    </row>
    <row r="86" customFormat="false" ht="15" hidden="false" customHeight="false" outlineLevel="0" collapsed="false">
      <c r="A86" s="61" t="n">
        <v>90</v>
      </c>
      <c r="B86" s="62" t="n">
        <v>40158.5520833333</v>
      </c>
      <c r="C86" s="63" t="n">
        <f aca="false">YEAR(B86)</f>
        <v>2009</v>
      </c>
      <c r="D86" s="32" t="s">
        <v>276</v>
      </c>
      <c r="E86" s="64" t="n">
        <v>5115.2</v>
      </c>
      <c r="F86" s="65" t="n">
        <v>-0.0049</v>
      </c>
      <c r="G86" s="66" t="n">
        <v>-25.06448</v>
      </c>
      <c r="H86" s="67" t="n">
        <f aca="false">E86+IF(D86="Long",1,-1)*G86</f>
        <v>5140.26448</v>
      </c>
      <c r="I86" s="68" t="n">
        <f aca="false">Assumptions!$B$58</f>
        <v>5.35750011455817</v>
      </c>
      <c r="J86" s="68" t="n">
        <f aca="false">INDEX(Yearly!$D$5:$D$22,MATCH(C86,Yearly!$A$5:$A$22,0))</f>
        <v>0.669687514319771</v>
      </c>
      <c r="K86" s="68" t="n">
        <f aca="false">G86-I86-J86</f>
        <v>-31.0916676288779</v>
      </c>
      <c r="L86" s="69" t="n">
        <f aca="false">(I86+J86)/Assumptions!$B$8</f>
        <v>0.00026576131738365</v>
      </c>
      <c r="M86" s="70" t="n">
        <f aca="false">F86-L86</f>
        <v>-0.00516576131738365</v>
      </c>
      <c r="N86" s="71" t="n">
        <f aca="false">G86*Assumptions!$B$7</f>
        <v>-197132.1352</v>
      </c>
      <c r="O86" s="71" t="n">
        <f aca="false">K86*Assumptions!$B$7</f>
        <v>-244535.965901125</v>
      </c>
      <c r="P86" s="68" t="n">
        <f aca="false">P85+G86</f>
        <v>2521.210155</v>
      </c>
      <c r="Q86" s="68" t="n">
        <f aca="false">MAX(Q85,P86)</f>
        <v>2690.04574</v>
      </c>
      <c r="R86" s="68" t="n">
        <f aca="false">Q86-P86</f>
        <v>168.835585</v>
      </c>
      <c r="S86" s="68" t="n">
        <f aca="false">S85+K86</f>
        <v>2008.89920654538</v>
      </c>
      <c r="T86" s="68" t="n">
        <f aca="false">MAX(T85,S86)</f>
        <v>2218.90538494752</v>
      </c>
      <c r="U86" s="68" t="n">
        <f aca="false">T86-S86</f>
        <v>210.006178402145</v>
      </c>
      <c r="V86" s="70" t="n">
        <f aca="false">V85+F86</f>
        <v>0.6538</v>
      </c>
      <c r="W86" s="70" t="n">
        <f aca="false">MAX(W85,V86)</f>
        <v>0.6869</v>
      </c>
      <c r="X86" s="70" t="n">
        <f aca="false">W86-V86</f>
        <v>0.0330999999999999</v>
      </c>
      <c r="Y86" s="70" t="n">
        <f aca="false">Y85+M86</f>
        <v>0.631210288022389</v>
      </c>
      <c r="Z86" s="70" t="n">
        <f aca="false">MAX(Z85,Y86)</f>
        <v>0.665970617244075</v>
      </c>
      <c r="AA86" s="70" t="n">
        <f aca="false">Z86-Y86</f>
        <v>0.0347603292216855</v>
      </c>
      <c r="AB86" s="72" t="n">
        <f aca="false">AB85*(1+F86)</f>
        <v>1.84313905946968</v>
      </c>
      <c r="AC86" s="73" t="n">
        <f aca="false">MAX(AC85,AB86)</f>
        <v>1.90538665012645</v>
      </c>
      <c r="AD86" s="70" t="n">
        <f aca="false">1-AB86/AC86</f>
        <v>0.0326692698579786</v>
      </c>
      <c r="AE86" s="73" t="n">
        <f aca="false">AE85*(1+M86)</f>
        <v>1.80223819658025</v>
      </c>
      <c r="AF86" s="73" t="n">
        <f aca="false">MAX(AF85,AE86)</f>
        <v>1.86621732974748</v>
      </c>
      <c r="AG86" s="70" t="n">
        <f aca="false">1-AE86/AF86</f>
        <v>0.0342827880479966</v>
      </c>
      <c r="AH86" s="74" t="n">
        <f aca="false">IF(R86&gt;0,AH85+1,0)</f>
        <v>6</v>
      </c>
      <c r="AI86" s="74" t="n">
        <f aca="false">IF(U86&gt;0,AI85+1,0)</f>
        <v>7</v>
      </c>
      <c r="AJ86" s="74" t="n">
        <f aca="false">IF(G86&gt;0,AJ85+1,0)</f>
        <v>0</v>
      </c>
      <c r="AK86" s="74" t="n">
        <f aca="false">IF(G86&lt;=0,AK85+1,0)</f>
        <v>6</v>
      </c>
      <c r="AL86" s="74" t="n">
        <f aca="false">IF(K86&gt;0,AL85+1,0)</f>
        <v>0</v>
      </c>
      <c r="AM86" s="74" t="n">
        <f aca="false">IF(K86&lt;=0,AM85+1,0)</f>
        <v>7</v>
      </c>
    </row>
    <row r="87" customFormat="false" ht="15" hidden="false" customHeight="false" outlineLevel="0" collapsed="false">
      <c r="A87" s="61" t="n">
        <v>91</v>
      </c>
      <c r="B87" s="62" t="n">
        <v>40161.4298611111</v>
      </c>
      <c r="C87" s="63" t="n">
        <f aca="false">YEAR(B87)</f>
        <v>2009</v>
      </c>
      <c r="D87" s="32" t="s">
        <v>277</v>
      </c>
      <c r="E87" s="64" t="n">
        <v>5140.4</v>
      </c>
      <c r="F87" s="65" t="n">
        <v>-0.0081</v>
      </c>
      <c r="G87" s="66" t="n">
        <v>-41.63724</v>
      </c>
      <c r="H87" s="67" t="n">
        <f aca="false">E87+IF(D87="Long",1,-1)*G87</f>
        <v>5098.76276</v>
      </c>
      <c r="I87" s="68" t="n">
        <f aca="false">Assumptions!$B$58</f>
        <v>5.35750011455817</v>
      </c>
      <c r="J87" s="68" t="n">
        <f aca="false">INDEX(Yearly!$D$5:$D$22,MATCH(C87,Yearly!$A$5:$A$22,0))</f>
        <v>0.669687514319771</v>
      </c>
      <c r="K87" s="68" t="n">
        <f aca="false">G87-I87-J87</f>
        <v>-47.6644276288779</v>
      </c>
      <c r="L87" s="69" t="n">
        <f aca="false">(I87+J87)/Assumptions!$B$8</f>
        <v>0.00026576131738365</v>
      </c>
      <c r="M87" s="70" t="n">
        <f aca="false">F87-L87</f>
        <v>-0.00836576131738365</v>
      </c>
      <c r="N87" s="71" t="n">
        <f aca="false">G87*Assumptions!$B$7</f>
        <v>-327476.8926</v>
      </c>
      <c r="O87" s="71" t="n">
        <f aca="false">K87*Assumptions!$B$7</f>
        <v>-374880.723301125</v>
      </c>
      <c r="P87" s="68" t="n">
        <f aca="false">P86+G87</f>
        <v>2479.572915</v>
      </c>
      <c r="Q87" s="68" t="n">
        <f aca="false">MAX(Q86,P87)</f>
        <v>2690.04574</v>
      </c>
      <c r="R87" s="68" t="n">
        <f aca="false">Q87-P87</f>
        <v>210.472825</v>
      </c>
      <c r="S87" s="68" t="n">
        <f aca="false">S86+K87</f>
        <v>1961.2347789165</v>
      </c>
      <c r="T87" s="68" t="n">
        <f aca="false">MAX(T86,S87)</f>
        <v>2218.90538494752</v>
      </c>
      <c r="U87" s="68" t="n">
        <f aca="false">T87-S87</f>
        <v>257.670606031023</v>
      </c>
      <c r="V87" s="70" t="n">
        <f aca="false">V86+F87</f>
        <v>0.6457</v>
      </c>
      <c r="W87" s="70" t="n">
        <f aca="false">MAX(W86,V87)</f>
        <v>0.6869</v>
      </c>
      <c r="X87" s="70" t="n">
        <f aca="false">W87-V87</f>
        <v>0.0411999999999999</v>
      </c>
      <c r="Y87" s="70" t="n">
        <f aca="false">Y86+M87</f>
        <v>0.622844526705006</v>
      </c>
      <c r="Z87" s="70" t="n">
        <f aca="false">MAX(Z86,Y87)</f>
        <v>0.665970617244075</v>
      </c>
      <c r="AA87" s="70" t="n">
        <f aca="false">Z87-Y87</f>
        <v>0.0431260905390691</v>
      </c>
      <c r="AB87" s="72" t="n">
        <f aca="false">AB86*(1+F87)</f>
        <v>1.82820963308797</v>
      </c>
      <c r="AC87" s="73" t="n">
        <f aca="false">MAX(AC86,AB87)</f>
        <v>1.90538665012645</v>
      </c>
      <c r="AD87" s="70" t="n">
        <f aca="false">1-AB87/AC87</f>
        <v>0.040504648772129</v>
      </c>
      <c r="AE87" s="73" t="n">
        <f aca="false">AE86*(1+M87)</f>
        <v>1.78716110199059</v>
      </c>
      <c r="AF87" s="73" t="n">
        <f aca="false">MAX(AF86,AE87)</f>
        <v>1.86621732974748</v>
      </c>
      <c r="AG87" s="70" t="n">
        <f aca="false">1-AE87/AF87</f>
        <v>0.0423617477432763</v>
      </c>
      <c r="AH87" s="74" t="n">
        <f aca="false">IF(R87&gt;0,AH86+1,0)</f>
        <v>7</v>
      </c>
      <c r="AI87" s="74" t="n">
        <f aca="false">IF(U87&gt;0,AI86+1,0)</f>
        <v>8</v>
      </c>
      <c r="AJ87" s="74" t="n">
        <f aca="false">IF(G87&gt;0,AJ86+1,0)</f>
        <v>0</v>
      </c>
      <c r="AK87" s="74" t="n">
        <f aca="false">IF(G87&lt;=0,AK86+1,0)</f>
        <v>7</v>
      </c>
      <c r="AL87" s="74" t="n">
        <f aca="false">IF(K87&gt;0,AL86+1,0)</f>
        <v>0</v>
      </c>
      <c r="AM87" s="74" t="n">
        <f aca="false">IF(K87&lt;=0,AM86+1,0)</f>
        <v>8</v>
      </c>
    </row>
    <row r="88" customFormat="false" ht="15" hidden="false" customHeight="false" outlineLevel="0" collapsed="false">
      <c r="A88" s="61" t="n">
        <v>92</v>
      </c>
      <c r="B88" s="62" t="n">
        <v>40161.6145833333</v>
      </c>
      <c r="C88" s="63" t="n">
        <f aca="false">YEAR(B88)</f>
        <v>2009</v>
      </c>
      <c r="D88" s="32" t="s">
        <v>276</v>
      </c>
      <c r="E88" s="64" t="n">
        <v>5098.85</v>
      </c>
      <c r="F88" s="65" t="n">
        <v>0.0138</v>
      </c>
      <c r="G88" s="66" t="n">
        <v>70.36413</v>
      </c>
      <c r="H88" s="67" t="n">
        <f aca="false">E88+IF(D88="Long",1,-1)*G88</f>
        <v>5028.48587</v>
      </c>
      <c r="I88" s="68" t="n">
        <f aca="false">Assumptions!$B$58</f>
        <v>5.35750011455817</v>
      </c>
      <c r="J88" s="68" t="n">
        <f aca="false">INDEX(Yearly!$D$5:$D$22,MATCH(C88,Yearly!$A$5:$A$22,0))</f>
        <v>0.669687514319771</v>
      </c>
      <c r="K88" s="68" t="n">
        <f aca="false">G88-I88-J88</f>
        <v>64.3369423711221</v>
      </c>
      <c r="L88" s="69" t="n">
        <f aca="false">(I88+J88)/Assumptions!$B$8</f>
        <v>0.00026576131738365</v>
      </c>
      <c r="M88" s="70" t="n">
        <f aca="false">F88-L88</f>
        <v>0.0135342386826164</v>
      </c>
      <c r="N88" s="71" t="n">
        <f aca="false">G88*Assumptions!$B$7</f>
        <v>553413.88245</v>
      </c>
      <c r="O88" s="71" t="n">
        <f aca="false">K88*Assumptions!$B$7</f>
        <v>506010.051748875</v>
      </c>
      <c r="P88" s="68" t="n">
        <f aca="false">P87+G88</f>
        <v>2549.937045</v>
      </c>
      <c r="Q88" s="68" t="n">
        <f aca="false">MAX(Q87,P88)</f>
        <v>2690.04574</v>
      </c>
      <c r="R88" s="68" t="n">
        <f aca="false">Q88-P88</f>
        <v>140.108695</v>
      </c>
      <c r="S88" s="68" t="n">
        <f aca="false">S87+K88</f>
        <v>2025.57172128762</v>
      </c>
      <c r="T88" s="68" t="n">
        <f aca="false">MAX(T87,S88)</f>
        <v>2218.90538494752</v>
      </c>
      <c r="U88" s="68" t="n">
        <f aca="false">T88-S88</f>
        <v>193.333663659902</v>
      </c>
      <c r="V88" s="70" t="n">
        <f aca="false">V87+F88</f>
        <v>0.6595</v>
      </c>
      <c r="W88" s="70" t="n">
        <f aca="false">MAX(W87,V88)</f>
        <v>0.6869</v>
      </c>
      <c r="X88" s="70" t="n">
        <f aca="false">W88-V88</f>
        <v>0.0273999999999999</v>
      </c>
      <c r="Y88" s="70" t="n">
        <f aca="false">Y87+M88</f>
        <v>0.636378765387622</v>
      </c>
      <c r="Z88" s="70" t="n">
        <f aca="false">MAX(Z87,Y88)</f>
        <v>0.665970617244075</v>
      </c>
      <c r="AA88" s="70" t="n">
        <f aca="false">Z88-Y88</f>
        <v>0.0295918518564527</v>
      </c>
      <c r="AB88" s="72" t="n">
        <f aca="false">AB87*(1+F88)</f>
        <v>1.85343892602459</v>
      </c>
      <c r="AC88" s="73" t="n">
        <f aca="false">MAX(AC87,AB88)</f>
        <v>1.90538665012645</v>
      </c>
      <c r="AD88" s="70" t="n">
        <f aca="false">1-AB88/AC88</f>
        <v>0.0272636129251843</v>
      </c>
      <c r="AE88" s="73" t="n">
        <f aca="false">AE87*(1+M88)</f>
        <v>1.81134896690921</v>
      </c>
      <c r="AF88" s="73" t="n">
        <f aca="false">MAX(AF87,AE88)</f>
        <v>1.86621732974748</v>
      </c>
      <c r="AG88" s="70" t="n">
        <f aca="false">1-AE88/AF88</f>
        <v>0.0294008430656303</v>
      </c>
      <c r="AH88" s="74" t="n">
        <f aca="false">IF(R88&gt;0,AH87+1,0)</f>
        <v>8</v>
      </c>
      <c r="AI88" s="74" t="n">
        <f aca="false">IF(U88&gt;0,AI87+1,0)</f>
        <v>9</v>
      </c>
      <c r="AJ88" s="74" t="n">
        <f aca="false">IF(G88&gt;0,AJ87+1,0)</f>
        <v>1</v>
      </c>
      <c r="AK88" s="74" t="n">
        <f aca="false">IF(G88&lt;=0,AK87+1,0)</f>
        <v>0</v>
      </c>
      <c r="AL88" s="74" t="n">
        <f aca="false">IF(K88&gt;0,AL87+1,0)</f>
        <v>1</v>
      </c>
      <c r="AM88" s="74" t="n">
        <f aca="false">IF(K88&lt;=0,AM87+1,0)</f>
        <v>0</v>
      </c>
    </row>
    <row r="89" customFormat="false" ht="15" hidden="false" customHeight="false" outlineLevel="0" collapsed="false">
      <c r="A89" s="61" t="n">
        <v>93</v>
      </c>
      <c r="B89" s="62" t="n">
        <v>40170.4270833333</v>
      </c>
      <c r="C89" s="63" t="n">
        <f aca="false">YEAR(B89)</f>
        <v>2009</v>
      </c>
      <c r="D89" s="32" t="s">
        <v>277</v>
      </c>
      <c r="E89" s="64" t="n">
        <v>5028.4</v>
      </c>
      <c r="F89" s="65" t="n">
        <v>0.0429</v>
      </c>
      <c r="G89" s="66" t="n">
        <v>215.71836</v>
      </c>
      <c r="H89" s="67" t="n">
        <f aca="false">E89+IF(D89="Long",1,-1)*G89</f>
        <v>5244.11836</v>
      </c>
      <c r="I89" s="68" t="n">
        <f aca="false">Assumptions!$B$58</f>
        <v>5.35750011455817</v>
      </c>
      <c r="J89" s="68" t="n">
        <f aca="false">INDEX(Yearly!$D$5:$D$22,MATCH(C89,Yearly!$A$5:$A$22,0))</f>
        <v>0.669687514319771</v>
      </c>
      <c r="K89" s="68" t="n">
        <f aca="false">G89-I89-J89</f>
        <v>209.691172371122</v>
      </c>
      <c r="L89" s="69" t="n">
        <f aca="false">(I89+J89)/Assumptions!$B$8</f>
        <v>0.00026576131738365</v>
      </c>
      <c r="M89" s="70" t="n">
        <f aca="false">F89-L89</f>
        <v>0.0426342386826164</v>
      </c>
      <c r="N89" s="71" t="n">
        <f aca="false">G89*Assumptions!$B$7</f>
        <v>1696624.9014</v>
      </c>
      <c r="O89" s="71" t="n">
        <f aca="false">K89*Assumptions!$B$7</f>
        <v>1649221.07069887</v>
      </c>
      <c r="P89" s="68" t="n">
        <f aca="false">P88+G89</f>
        <v>2765.655405</v>
      </c>
      <c r="Q89" s="68" t="n">
        <f aca="false">MAX(Q88,P89)</f>
        <v>2765.655405</v>
      </c>
      <c r="R89" s="68" t="n">
        <f aca="false">Q89-P89</f>
        <v>0</v>
      </c>
      <c r="S89" s="68" t="n">
        <f aca="false">S88+K89</f>
        <v>2235.26289365874</v>
      </c>
      <c r="T89" s="68" t="n">
        <f aca="false">MAX(T88,S89)</f>
        <v>2235.26289365874</v>
      </c>
      <c r="U89" s="68" t="n">
        <f aca="false">T89-S89</f>
        <v>0</v>
      </c>
      <c r="V89" s="70" t="n">
        <f aca="false">V88+F89</f>
        <v>0.7024</v>
      </c>
      <c r="W89" s="70" t="n">
        <f aca="false">MAX(W88,V89)</f>
        <v>0.7024</v>
      </c>
      <c r="X89" s="70" t="n">
        <f aca="false">W89-V89</f>
        <v>0</v>
      </c>
      <c r="Y89" s="70" t="n">
        <f aca="false">Y88+M89</f>
        <v>0.679013004070239</v>
      </c>
      <c r="Z89" s="70" t="n">
        <f aca="false">MAX(Z88,Y89)</f>
        <v>0.679013004070239</v>
      </c>
      <c r="AA89" s="70" t="n">
        <f aca="false">Z89-Y89</f>
        <v>0</v>
      </c>
      <c r="AB89" s="72" t="n">
        <f aca="false">AB88*(1+F89)</f>
        <v>1.93295145595104</v>
      </c>
      <c r="AC89" s="73" t="n">
        <f aca="false">MAX(AC88,AB89)</f>
        <v>1.93295145595104</v>
      </c>
      <c r="AD89" s="70" t="n">
        <f aca="false">1-AB89/AC89</f>
        <v>0</v>
      </c>
      <c r="AE89" s="73" t="n">
        <f aca="false">AE88*(1+M89)</f>
        <v>1.88857445110193</v>
      </c>
      <c r="AF89" s="73" t="n">
        <f aca="false">MAX(AF88,AE89)</f>
        <v>1.88857445110193</v>
      </c>
      <c r="AG89" s="70" t="n">
        <f aca="false">1-AE89/AF89</f>
        <v>0</v>
      </c>
      <c r="AH89" s="74" t="n">
        <f aca="false">IF(R89&gt;0,AH88+1,0)</f>
        <v>0</v>
      </c>
      <c r="AI89" s="74" t="n">
        <f aca="false">IF(U89&gt;0,AI88+1,0)</f>
        <v>0</v>
      </c>
      <c r="AJ89" s="74" t="n">
        <f aca="false">IF(G89&gt;0,AJ88+1,0)</f>
        <v>2</v>
      </c>
      <c r="AK89" s="74" t="n">
        <f aca="false">IF(G89&lt;=0,AK88+1,0)</f>
        <v>0</v>
      </c>
      <c r="AL89" s="74" t="n">
        <f aca="false">IF(K89&gt;0,AL88+1,0)</f>
        <v>2</v>
      </c>
      <c r="AM89" s="74" t="n">
        <f aca="false">IF(K89&lt;=0,AM88+1,0)</f>
        <v>0</v>
      </c>
    </row>
    <row r="90" customFormat="false" ht="15" hidden="false" customHeight="false" outlineLevel="0" collapsed="false">
      <c r="A90" s="61" t="n">
        <v>94</v>
      </c>
      <c r="B90" s="62" t="n">
        <v>40186.6354166667</v>
      </c>
      <c r="C90" s="63" t="n">
        <f aca="false">YEAR(B90)</f>
        <v>2010</v>
      </c>
      <c r="D90" s="32" t="s">
        <v>276</v>
      </c>
      <c r="E90" s="64" t="n">
        <v>5244.05</v>
      </c>
      <c r="F90" s="65" t="n">
        <v>-0.0068</v>
      </c>
      <c r="G90" s="66" t="n">
        <v>-35.65954</v>
      </c>
      <c r="H90" s="67" t="n">
        <f aca="false">E90+IF(D90="Long",1,-1)*G90</f>
        <v>5279.70954</v>
      </c>
      <c r="I90" s="68" t="n">
        <f aca="false">Assumptions!$B$58</f>
        <v>5.35750011455817</v>
      </c>
      <c r="J90" s="68" t="n">
        <f aca="false">INDEX(Yearly!$D$5:$D$22,MATCH(C90,Yearly!$A$5:$A$22,0))</f>
        <v>0.401812508591863</v>
      </c>
      <c r="K90" s="68" t="n">
        <f aca="false">G90-I90-J90</f>
        <v>-41.41885262315</v>
      </c>
      <c r="L90" s="69" t="n">
        <f aca="false">(I90+J90)/Assumptions!$B$8</f>
        <v>0.00025394970327771</v>
      </c>
      <c r="M90" s="70" t="n">
        <f aca="false">F90-L90</f>
        <v>-0.00705394970327771</v>
      </c>
      <c r="N90" s="71" t="n">
        <f aca="false">G90*Assumptions!$B$7</f>
        <v>-280462.2821</v>
      </c>
      <c r="O90" s="71" t="n">
        <f aca="false">K90*Assumptions!$B$7</f>
        <v>-325759.275881075</v>
      </c>
      <c r="P90" s="68" t="n">
        <f aca="false">P89+G90</f>
        <v>2729.995865</v>
      </c>
      <c r="Q90" s="68" t="n">
        <f aca="false">MAX(Q89,P90)</f>
        <v>2765.655405</v>
      </c>
      <c r="R90" s="68" t="n">
        <f aca="false">Q90-P90</f>
        <v>35.6595400000001</v>
      </c>
      <c r="S90" s="68" t="n">
        <f aca="false">S89+K90</f>
        <v>2193.84404103559</v>
      </c>
      <c r="T90" s="68" t="n">
        <f aca="false">MAX(T89,S90)</f>
        <v>2235.26289365874</v>
      </c>
      <c r="U90" s="68" t="n">
        <f aca="false">T90-S90</f>
        <v>41.4188526231501</v>
      </c>
      <c r="V90" s="70" t="n">
        <f aca="false">V89+F90</f>
        <v>0.6956</v>
      </c>
      <c r="W90" s="70" t="n">
        <f aca="false">MAX(W89,V90)</f>
        <v>0.7024</v>
      </c>
      <c r="X90" s="70" t="n">
        <f aca="false">W90-V90</f>
        <v>0.00680000000000003</v>
      </c>
      <c r="Y90" s="70" t="n">
        <f aca="false">Y89+M90</f>
        <v>0.671959054366961</v>
      </c>
      <c r="Z90" s="70" t="n">
        <f aca="false">MAX(Z89,Y90)</f>
        <v>0.679013004070239</v>
      </c>
      <c r="AA90" s="70" t="n">
        <f aca="false">Z90-Y90</f>
        <v>0.00705394970327766</v>
      </c>
      <c r="AB90" s="72" t="n">
        <f aca="false">AB89*(1+F90)</f>
        <v>1.91980738605057</v>
      </c>
      <c r="AC90" s="73" t="n">
        <f aca="false">MAX(AC89,AB90)</f>
        <v>1.93295145595104</v>
      </c>
      <c r="AD90" s="70" t="n">
        <f aca="false">1-AB90/AC90</f>
        <v>0.00680000000000003</v>
      </c>
      <c r="AE90" s="73" t="n">
        <f aca="false">AE89*(1+M90)</f>
        <v>1.87525254191296</v>
      </c>
      <c r="AF90" s="73" t="n">
        <f aca="false">MAX(AF89,AE90)</f>
        <v>1.88857445110193</v>
      </c>
      <c r="AG90" s="70" t="n">
        <f aca="false">1-AE90/AF90</f>
        <v>0.00705394970327766</v>
      </c>
      <c r="AH90" s="74" t="n">
        <f aca="false">IF(R90&gt;0,AH89+1,0)</f>
        <v>1</v>
      </c>
      <c r="AI90" s="74" t="n">
        <f aca="false">IF(U90&gt;0,AI89+1,0)</f>
        <v>1</v>
      </c>
      <c r="AJ90" s="74" t="n">
        <f aca="false">IF(G90&gt;0,AJ89+1,0)</f>
        <v>0</v>
      </c>
      <c r="AK90" s="74" t="n">
        <f aca="false">IF(G90&lt;=0,AK89+1,0)</f>
        <v>1</v>
      </c>
      <c r="AL90" s="74" t="n">
        <f aca="false">IF(K90&gt;0,AL89+1,0)</f>
        <v>0</v>
      </c>
      <c r="AM90" s="74" t="n">
        <f aca="false">IF(K90&lt;=0,AM89+1,0)</f>
        <v>1</v>
      </c>
    </row>
    <row r="91" customFormat="false" ht="15" hidden="false" customHeight="false" outlineLevel="0" collapsed="false">
      <c r="A91" s="61" t="n">
        <v>95</v>
      </c>
      <c r="B91" s="62" t="n">
        <v>40189.40625</v>
      </c>
      <c r="C91" s="63" t="n">
        <f aca="false">YEAR(B91)</f>
        <v>2010</v>
      </c>
      <c r="D91" s="32" t="s">
        <v>277</v>
      </c>
      <c r="E91" s="64" t="n">
        <v>5279.75</v>
      </c>
      <c r="F91" s="65" t="n">
        <v>-0.0059</v>
      </c>
      <c r="G91" s="66" t="n">
        <v>-31.150525</v>
      </c>
      <c r="H91" s="67" t="n">
        <f aca="false">E91+IF(D91="Long",1,-1)*G91</f>
        <v>5248.599475</v>
      </c>
      <c r="I91" s="68" t="n">
        <f aca="false">Assumptions!$B$58</f>
        <v>5.35750011455817</v>
      </c>
      <c r="J91" s="68" t="n">
        <f aca="false">INDEX(Yearly!$D$5:$D$22,MATCH(C91,Yearly!$A$5:$A$22,0))</f>
        <v>0.401812508591863</v>
      </c>
      <c r="K91" s="68" t="n">
        <f aca="false">G91-I91-J91</f>
        <v>-36.90983762315</v>
      </c>
      <c r="L91" s="69" t="n">
        <f aca="false">(I91+J91)/Assumptions!$B$8</f>
        <v>0.00025394970327771</v>
      </c>
      <c r="M91" s="70" t="n">
        <f aca="false">F91-L91</f>
        <v>-0.00615394970327771</v>
      </c>
      <c r="N91" s="71" t="n">
        <f aca="false">G91*Assumptions!$B$7</f>
        <v>-244998.879125</v>
      </c>
      <c r="O91" s="71" t="n">
        <f aca="false">K91*Assumptions!$B$7</f>
        <v>-290295.872906075</v>
      </c>
      <c r="P91" s="68" t="n">
        <f aca="false">P90+G91</f>
        <v>2698.84534</v>
      </c>
      <c r="Q91" s="68" t="n">
        <f aca="false">MAX(Q90,P91)</f>
        <v>2765.655405</v>
      </c>
      <c r="R91" s="68" t="n">
        <f aca="false">Q91-P91</f>
        <v>66.8100650000001</v>
      </c>
      <c r="S91" s="68" t="n">
        <f aca="false">S90+K91</f>
        <v>2156.93420341244</v>
      </c>
      <c r="T91" s="68" t="n">
        <f aca="false">MAX(T90,S91)</f>
        <v>2235.26289365874</v>
      </c>
      <c r="U91" s="68" t="n">
        <f aca="false">T91-S91</f>
        <v>78.3286902463001</v>
      </c>
      <c r="V91" s="70" t="n">
        <f aca="false">V90+F91</f>
        <v>0.6897</v>
      </c>
      <c r="W91" s="70" t="n">
        <f aca="false">MAX(W90,V91)</f>
        <v>0.7024</v>
      </c>
      <c r="X91" s="70" t="n">
        <f aca="false">W91-V91</f>
        <v>0.0127</v>
      </c>
      <c r="Y91" s="70" t="n">
        <f aca="false">Y90+M91</f>
        <v>0.665805104663683</v>
      </c>
      <c r="Z91" s="70" t="n">
        <f aca="false">MAX(Z90,Y91)</f>
        <v>0.679013004070239</v>
      </c>
      <c r="AA91" s="70" t="n">
        <f aca="false">Z91-Y91</f>
        <v>0.0132078994065554</v>
      </c>
      <c r="AB91" s="72" t="n">
        <f aca="false">AB90*(1+F91)</f>
        <v>1.90848052247288</v>
      </c>
      <c r="AC91" s="73" t="n">
        <f aca="false">MAX(AC90,AB91)</f>
        <v>1.93295145595104</v>
      </c>
      <c r="AD91" s="70" t="n">
        <f aca="false">1-AB91/AC91</f>
        <v>0.0126598800000001</v>
      </c>
      <c r="AE91" s="73" t="n">
        <f aca="false">AE90*(1+M91)</f>
        <v>1.86371233208909</v>
      </c>
      <c r="AF91" s="73" t="n">
        <f aca="false">MAX(AF90,AE91)</f>
        <v>1.88857445110193</v>
      </c>
      <c r="AG91" s="70" t="n">
        <f aca="false">1-AE91/AF91</f>
        <v>0.0131644897548721</v>
      </c>
      <c r="AH91" s="74" t="n">
        <f aca="false">IF(R91&gt;0,AH90+1,0)</f>
        <v>2</v>
      </c>
      <c r="AI91" s="74" t="n">
        <f aca="false">IF(U91&gt;0,AI90+1,0)</f>
        <v>2</v>
      </c>
      <c r="AJ91" s="74" t="n">
        <f aca="false">IF(G91&gt;0,AJ90+1,0)</f>
        <v>0</v>
      </c>
      <c r="AK91" s="74" t="n">
        <f aca="false">IF(G91&lt;=0,AK90+1,0)</f>
        <v>2</v>
      </c>
      <c r="AL91" s="74" t="n">
        <f aca="false">IF(K91&gt;0,AL90+1,0)</f>
        <v>0</v>
      </c>
      <c r="AM91" s="74" t="n">
        <f aca="false">IF(K91&lt;=0,AM90+1,0)</f>
        <v>2</v>
      </c>
    </row>
    <row r="92" customFormat="false" ht="15" hidden="false" customHeight="false" outlineLevel="0" collapsed="false">
      <c r="A92" s="61" t="n">
        <v>96</v>
      </c>
      <c r="B92" s="62" t="n">
        <v>40189.6145833333</v>
      </c>
      <c r="C92" s="63" t="n">
        <f aca="false">YEAR(B92)</f>
        <v>2010</v>
      </c>
      <c r="D92" s="32" t="s">
        <v>276</v>
      </c>
      <c r="E92" s="64" t="n">
        <v>5248.5</v>
      </c>
      <c r="F92" s="65" t="n">
        <v>-0.0019</v>
      </c>
      <c r="G92" s="66" t="n">
        <v>-9.97215</v>
      </c>
      <c r="H92" s="67" t="n">
        <f aca="false">E92+IF(D92="Long",1,-1)*G92</f>
        <v>5258.47215</v>
      </c>
      <c r="I92" s="68" t="n">
        <f aca="false">Assumptions!$B$58</f>
        <v>5.35750011455817</v>
      </c>
      <c r="J92" s="68" t="n">
        <f aca="false">INDEX(Yearly!$D$5:$D$22,MATCH(C92,Yearly!$A$5:$A$22,0))</f>
        <v>0.401812508591863</v>
      </c>
      <c r="K92" s="68" t="n">
        <f aca="false">G92-I92-J92</f>
        <v>-15.73146262315</v>
      </c>
      <c r="L92" s="69" t="n">
        <f aca="false">(I92+J92)/Assumptions!$B$8</f>
        <v>0.00025394970327771</v>
      </c>
      <c r="M92" s="70" t="n">
        <f aca="false">F92-L92</f>
        <v>-0.00215394970327771</v>
      </c>
      <c r="N92" s="71" t="n">
        <f aca="false">G92*Assumptions!$B$7</f>
        <v>-78430.95975</v>
      </c>
      <c r="O92" s="71" t="n">
        <f aca="false">K92*Assumptions!$B$7</f>
        <v>-123727.953531075</v>
      </c>
      <c r="P92" s="68" t="n">
        <f aca="false">P91+G92</f>
        <v>2688.87319</v>
      </c>
      <c r="Q92" s="68" t="n">
        <f aca="false">MAX(Q91,P92)</f>
        <v>2765.655405</v>
      </c>
      <c r="R92" s="68" t="n">
        <f aca="false">Q92-P92</f>
        <v>76.7822150000002</v>
      </c>
      <c r="S92" s="68" t="n">
        <f aca="false">S91+K92</f>
        <v>2141.20274078929</v>
      </c>
      <c r="T92" s="68" t="n">
        <f aca="false">MAX(T91,S92)</f>
        <v>2235.26289365874</v>
      </c>
      <c r="U92" s="68" t="n">
        <f aca="false">T92-S92</f>
        <v>94.0601528694501</v>
      </c>
      <c r="V92" s="70" t="n">
        <f aca="false">V91+F92</f>
        <v>0.6878</v>
      </c>
      <c r="W92" s="70" t="n">
        <f aca="false">MAX(W91,V92)</f>
        <v>0.7024</v>
      </c>
      <c r="X92" s="70" t="n">
        <f aca="false">W92-V92</f>
        <v>0.0146000000000001</v>
      </c>
      <c r="Y92" s="70" t="n">
        <f aca="false">Y91+M92</f>
        <v>0.663651154960405</v>
      </c>
      <c r="Z92" s="70" t="n">
        <f aca="false">MAX(Z91,Y92)</f>
        <v>0.679013004070239</v>
      </c>
      <c r="AA92" s="70" t="n">
        <f aca="false">Z92-Y92</f>
        <v>0.0153618491098332</v>
      </c>
      <c r="AB92" s="72" t="n">
        <f aca="false">AB91*(1+F92)</f>
        <v>1.90485440948018</v>
      </c>
      <c r="AC92" s="73" t="n">
        <f aca="false">MAX(AC91,AB92)</f>
        <v>1.93295145595104</v>
      </c>
      <c r="AD92" s="70" t="n">
        <f aca="false">1-AB92/AC92</f>
        <v>0.0145358262280001</v>
      </c>
      <c r="AE92" s="73" t="n">
        <f aca="false">AE91*(1+M92)</f>
        <v>1.85969798946439</v>
      </c>
      <c r="AF92" s="73" t="n">
        <f aca="false">MAX(AF91,AE92)</f>
        <v>1.88857445110193</v>
      </c>
      <c r="AG92" s="70" t="n">
        <f aca="false">1-AE92/AF92</f>
        <v>0.0152900838093485</v>
      </c>
      <c r="AH92" s="74" t="n">
        <f aca="false">IF(R92&gt;0,AH91+1,0)</f>
        <v>3</v>
      </c>
      <c r="AI92" s="74" t="n">
        <f aca="false">IF(U92&gt;0,AI91+1,0)</f>
        <v>3</v>
      </c>
      <c r="AJ92" s="74" t="n">
        <f aca="false">IF(G92&gt;0,AJ91+1,0)</f>
        <v>0</v>
      </c>
      <c r="AK92" s="74" t="n">
        <f aca="false">IF(G92&lt;=0,AK91+1,0)</f>
        <v>3</v>
      </c>
      <c r="AL92" s="74" t="n">
        <f aca="false">IF(K92&gt;0,AL91+1,0)</f>
        <v>0</v>
      </c>
      <c r="AM92" s="74" t="n">
        <f aca="false">IF(K92&lt;=0,AM91+1,0)</f>
        <v>3</v>
      </c>
    </row>
    <row r="93" customFormat="false" ht="15" hidden="false" customHeight="false" outlineLevel="0" collapsed="false">
      <c r="A93" s="61" t="n">
        <v>97</v>
      </c>
      <c r="B93" s="62" t="n">
        <v>40190.4895833333</v>
      </c>
      <c r="C93" s="63" t="n">
        <f aca="false">YEAR(B93)</f>
        <v>2010</v>
      </c>
      <c r="D93" s="32" t="s">
        <v>277</v>
      </c>
      <c r="E93" s="64" t="n">
        <v>5258.6</v>
      </c>
      <c r="F93" s="65" t="n">
        <v>-0.0045</v>
      </c>
      <c r="G93" s="66" t="n">
        <v>-23.6637</v>
      </c>
      <c r="H93" s="67" t="n">
        <f aca="false">E93+IF(D93="Long",1,-1)*G93</f>
        <v>5234.9363</v>
      </c>
      <c r="I93" s="68" t="n">
        <f aca="false">Assumptions!$B$58</f>
        <v>5.35750011455817</v>
      </c>
      <c r="J93" s="68" t="n">
        <f aca="false">INDEX(Yearly!$D$5:$D$22,MATCH(C93,Yearly!$A$5:$A$22,0))</f>
        <v>0.401812508591863</v>
      </c>
      <c r="K93" s="68" t="n">
        <f aca="false">G93-I93-J93</f>
        <v>-29.42301262315</v>
      </c>
      <c r="L93" s="69" t="n">
        <f aca="false">(I93+J93)/Assumptions!$B$8</f>
        <v>0.00025394970327771</v>
      </c>
      <c r="M93" s="70" t="n">
        <f aca="false">F93-L93</f>
        <v>-0.00475394970327771</v>
      </c>
      <c r="N93" s="71" t="n">
        <f aca="false">G93*Assumptions!$B$7</f>
        <v>-186115.0005</v>
      </c>
      <c r="O93" s="71" t="n">
        <f aca="false">K93*Assumptions!$B$7</f>
        <v>-231411.994281075</v>
      </c>
      <c r="P93" s="68" t="n">
        <f aca="false">P92+G93</f>
        <v>2665.20949</v>
      </c>
      <c r="Q93" s="68" t="n">
        <f aca="false">MAX(Q92,P93)</f>
        <v>2765.655405</v>
      </c>
      <c r="R93" s="68" t="n">
        <f aca="false">Q93-P93</f>
        <v>100.445915</v>
      </c>
      <c r="S93" s="68" t="n">
        <f aca="false">S92+K93</f>
        <v>2111.77972816614</v>
      </c>
      <c r="T93" s="68" t="n">
        <f aca="false">MAX(T92,S93)</f>
        <v>2235.26289365874</v>
      </c>
      <c r="U93" s="68" t="n">
        <f aca="false">T93-S93</f>
        <v>123.4831654926</v>
      </c>
      <c r="V93" s="70" t="n">
        <f aca="false">V92+F93</f>
        <v>0.6833</v>
      </c>
      <c r="W93" s="70" t="n">
        <f aca="false">MAX(W92,V93)</f>
        <v>0.7024</v>
      </c>
      <c r="X93" s="70" t="n">
        <f aca="false">W93-V93</f>
        <v>0.0191</v>
      </c>
      <c r="Y93" s="70" t="n">
        <f aca="false">Y92+M93</f>
        <v>0.658897205257128</v>
      </c>
      <c r="Z93" s="70" t="n">
        <f aca="false">MAX(Z92,Y93)</f>
        <v>0.679013004070239</v>
      </c>
      <c r="AA93" s="70" t="n">
        <f aca="false">Z93-Y93</f>
        <v>0.0201157988131109</v>
      </c>
      <c r="AB93" s="72" t="n">
        <f aca="false">AB92*(1+F93)</f>
        <v>1.89628256463752</v>
      </c>
      <c r="AC93" s="73" t="n">
        <f aca="false">MAX(AC92,AB93)</f>
        <v>1.93295145595104</v>
      </c>
      <c r="AD93" s="70" t="n">
        <f aca="false">1-AB93/AC93</f>
        <v>0.018970415009974</v>
      </c>
      <c r="AE93" s="73" t="n">
        <f aca="false">AE92*(1+M93)</f>
        <v>1.85085707875919</v>
      </c>
      <c r="AF93" s="73" t="n">
        <f aca="false">MAX(AF92,AE93)</f>
        <v>1.88857445110193</v>
      </c>
      <c r="AG93" s="70" t="n">
        <f aca="false">1-AE93/AF93</f>
        <v>0.0199713452232375</v>
      </c>
      <c r="AH93" s="74" t="n">
        <f aca="false">IF(R93&gt;0,AH92+1,0)</f>
        <v>4</v>
      </c>
      <c r="AI93" s="74" t="n">
        <f aca="false">IF(U93&gt;0,AI92+1,0)</f>
        <v>4</v>
      </c>
      <c r="AJ93" s="74" t="n">
        <f aca="false">IF(G93&gt;0,AJ92+1,0)</f>
        <v>0</v>
      </c>
      <c r="AK93" s="74" t="n">
        <f aca="false">IF(G93&lt;=0,AK92+1,0)</f>
        <v>4</v>
      </c>
      <c r="AL93" s="74" t="n">
        <f aca="false">IF(K93&gt;0,AL92+1,0)</f>
        <v>0</v>
      </c>
      <c r="AM93" s="74" t="n">
        <f aca="false">IF(K93&lt;=0,AM92+1,0)</f>
        <v>4</v>
      </c>
    </row>
    <row r="94" customFormat="false" ht="15" hidden="false" customHeight="false" outlineLevel="0" collapsed="false">
      <c r="A94" s="61" t="n">
        <v>98</v>
      </c>
      <c r="B94" s="62" t="n">
        <v>40190.5520833333</v>
      </c>
      <c r="C94" s="63" t="n">
        <f aca="false">YEAR(B94)</f>
        <v>2010</v>
      </c>
      <c r="D94" s="32" t="s">
        <v>276</v>
      </c>
      <c r="E94" s="64" t="n">
        <v>5235.15</v>
      </c>
      <c r="F94" s="65" t="n">
        <v>-0.0055</v>
      </c>
      <c r="G94" s="66" t="n">
        <v>-28.793325</v>
      </c>
      <c r="H94" s="67" t="n">
        <f aca="false">E94+IF(D94="Long",1,-1)*G94</f>
        <v>5263.943325</v>
      </c>
      <c r="I94" s="68" t="n">
        <f aca="false">Assumptions!$B$58</f>
        <v>5.35750011455817</v>
      </c>
      <c r="J94" s="68" t="n">
        <f aca="false">INDEX(Yearly!$D$5:$D$22,MATCH(C94,Yearly!$A$5:$A$22,0))</f>
        <v>0.401812508591863</v>
      </c>
      <c r="K94" s="68" t="n">
        <f aca="false">G94-I94-J94</f>
        <v>-34.55263762315</v>
      </c>
      <c r="L94" s="69" t="n">
        <f aca="false">(I94+J94)/Assumptions!$B$8</f>
        <v>0.00025394970327771</v>
      </c>
      <c r="M94" s="70" t="n">
        <f aca="false">F94-L94</f>
        <v>-0.00575394970327771</v>
      </c>
      <c r="N94" s="71" t="n">
        <f aca="false">G94*Assumptions!$B$7</f>
        <v>-226459.501125</v>
      </c>
      <c r="O94" s="71" t="n">
        <f aca="false">K94*Assumptions!$B$7</f>
        <v>-271756.494906075</v>
      </c>
      <c r="P94" s="68" t="n">
        <f aca="false">P93+G94</f>
        <v>2636.416165</v>
      </c>
      <c r="Q94" s="68" t="n">
        <f aca="false">MAX(Q93,P94)</f>
        <v>2765.655405</v>
      </c>
      <c r="R94" s="68" t="n">
        <f aca="false">Q94-P94</f>
        <v>129.23924</v>
      </c>
      <c r="S94" s="68" t="n">
        <f aca="false">S93+K94</f>
        <v>2077.22709054299</v>
      </c>
      <c r="T94" s="68" t="n">
        <f aca="false">MAX(T93,S94)</f>
        <v>2235.26289365874</v>
      </c>
      <c r="U94" s="68" t="n">
        <f aca="false">T94-S94</f>
        <v>158.03580311575</v>
      </c>
      <c r="V94" s="70" t="n">
        <f aca="false">V93+F94</f>
        <v>0.6778</v>
      </c>
      <c r="W94" s="70" t="n">
        <f aca="false">MAX(W93,V94)</f>
        <v>0.7024</v>
      </c>
      <c r="X94" s="70" t="n">
        <f aca="false">W94-V94</f>
        <v>0.0246</v>
      </c>
      <c r="Y94" s="70" t="n">
        <f aca="false">Y93+M94</f>
        <v>0.65314325555385</v>
      </c>
      <c r="Z94" s="70" t="n">
        <f aca="false">MAX(Z93,Y94)</f>
        <v>0.679013004070239</v>
      </c>
      <c r="AA94" s="70" t="n">
        <f aca="false">Z94-Y94</f>
        <v>0.0258697485163886</v>
      </c>
      <c r="AB94" s="72" t="n">
        <f aca="false">AB93*(1+F94)</f>
        <v>1.88585301053201</v>
      </c>
      <c r="AC94" s="73" t="n">
        <f aca="false">MAX(AC93,AB94)</f>
        <v>1.93295145595104</v>
      </c>
      <c r="AD94" s="70" t="n">
        <f aca="false">1-AB94/AC94</f>
        <v>0.0243660777274191</v>
      </c>
      <c r="AE94" s="73" t="n">
        <f aca="false">AE93*(1+M94)</f>
        <v>1.84020734022005</v>
      </c>
      <c r="AF94" s="73" t="n">
        <f aca="false">MAX(AF93,AE94)</f>
        <v>1.88857445110193</v>
      </c>
      <c r="AG94" s="70" t="n">
        <f aca="false">1-AE94/AF94</f>
        <v>0.0256103808105939</v>
      </c>
      <c r="AH94" s="74" t="n">
        <f aca="false">IF(R94&gt;0,AH93+1,0)</f>
        <v>5</v>
      </c>
      <c r="AI94" s="74" t="n">
        <f aca="false">IF(U94&gt;0,AI93+1,0)</f>
        <v>5</v>
      </c>
      <c r="AJ94" s="74" t="n">
        <f aca="false">IF(G94&gt;0,AJ93+1,0)</f>
        <v>0</v>
      </c>
      <c r="AK94" s="74" t="n">
        <f aca="false">IF(G94&lt;=0,AK93+1,0)</f>
        <v>5</v>
      </c>
      <c r="AL94" s="74" t="n">
        <f aca="false">IF(K94&gt;0,AL93+1,0)</f>
        <v>0</v>
      </c>
      <c r="AM94" s="74" t="n">
        <f aca="false">IF(K94&lt;=0,AM93+1,0)</f>
        <v>5</v>
      </c>
    </row>
    <row r="95" customFormat="false" ht="15" hidden="false" customHeight="false" outlineLevel="0" collapsed="false">
      <c r="A95" s="61" t="n">
        <v>99</v>
      </c>
      <c r="B95" s="62" t="n">
        <v>40192.3854166667</v>
      </c>
      <c r="C95" s="63" t="n">
        <f aca="false">YEAR(B95)</f>
        <v>2010</v>
      </c>
      <c r="D95" s="32" t="s">
        <v>277</v>
      </c>
      <c r="E95" s="64" t="n">
        <v>5264</v>
      </c>
      <c r="F95" s="65" t="n">
        <v>-0.0032</v>
      </c>
      <c r="G95" s="66" t="n">
        <v>-16.8448</v>
      </c>
      <c r="H95" s="67" t="n">
        <f aca="false">E95+IF(D95="Long",1,-1)*G95</f>
        <v>5247.1552</v>
      </c>
      <c r="I95" s="68" t="n">
        <f aca="false">Assumptions!$B$58</f>
        <v>5.35750011455817</v>
      </c>
      <c r="J95" s="68" t="n">
        <f aca="false">INDEX(Yearly!$D$5:$D$22,MATCH(C95,Yearly!$A$5:$A$22,0))</f>
        <v>0.401812508591863</v>
      </c>
      <c r="K95" s="68" t="n">
        <f aca="false">G95-I95-J95</f>
        <v>-22.60411262315</v>
      </c>
      <c r="L95" s="69" t="n">
        <f aca="false">(I95+J95)/Assumptions!$B$8</f>
        <v>0.00025394970327771</v>
      </c>
      <c r="M95" s="70" t="n">
        <f aca="false">F95-L95</f>
        <v>-0.00345394970327771</v>
      </c>
      <c r="N95" s="71" t="n">
        <f aca="false">G95*Assumptions!$B$7</f>
        <v>-132484.352</v>
      </c>
      <c r="O95" s="71" t="n">
        <f aca="false">K95*Assumptions!$B$7</f>
        <v>-177781.345781075</v>
      </c>
      <c r="P95" s="68" t="n">
        <f aca="false">P94+G95</f>
        <v>2619.571365</v>
      </c>
      <c r="Q95" s="68" t="n">
        <f aca="false">MAX(Q94,P95)</f>
        <v>2765.655405</v>
      </c>
      <c r="R95" s="68" t="n">
        <f aca="false">Q95-P95</f>
        <v>146.08404</v>
      </c>
      <c r="S95" s="68" t="n">
        <f aca="false">S94+K95</f>
        <v>2054.62297791984</v>
      </c>
      <c r="T95" s="68" t="n">
        <f aca="false">MAX(T94,S95)</f>
        <v>2235.26289365874</v>
      </c>
      <c r="U95" s="68" t="n">
        <f aca="false">T95-S95</f>
        <v>180.6399157389</v>
      </c>
      <c r="V95" s="70" t="n">
        <f aca="false">V94+F95</f>
        <v>0.6746</v>
      </c>
      <c r="W95" s="70" t="n">
        <f aca="false">MAX(W94,V95)</f>
        <v>0.7024</v>
      </c>
      <c r="X95" s="70" t="n">
        <f aca="false">W95-V95</f>
        <v>0.0277999999999999</v>
      </c>
      <c r="Y95" s="70" t="n">
        <f aca="false">Y94+M95</f>
        <v>0.649689305850572</v>
      </c>
      <c r="Z95" s="70" t="n">
        <f aca="false">MAX(Z94,Y95)</f>
        <v>0.679013004070239</v>
      </c>
      <c r="AA95" s="70" t="n">
        <f aca="false">Z95-Y95</f>
        <v>0.0293236982196663</v>
      </c>
      <c r="AB95" s="72" t="n">
        <f aca="false">AB94*(1+F95)</f>
        <v>1.87981828089831</v>
      </c>
      <c r="AC95" s="73" t="n">
        <f aca="false">MAX(AC94,AB95)</f>
        <v>1.93295145595104</v>
      </c>
      <c r="AD95" s="70" t="n">
        <f aca="false">1-AB95/AC95</f>
        <v>0.0274881062786913</v>
      </c>
      <c r="AE95" s="73" t="n">
        <f aca="false">AE94*(1+M95)</f>
        <v>1.83385135662333</v>
      </c>
      <c r="AF95" s="73" t="n">
        <f aca="false">MAX(AF94,AE95)</f>
        <v>1.88857445110193</v>
      </c>
      <c r="AG95" s="70" t="n">
        <f aca="false">1-AE95/AF95</f>
        <v>0.0289758735466701</v>
      </c>
      <c r="AH95" s="74" t="n">
        <f aca="false">IF(R95&gt;0,AH94+1,0)</f>
        <v>6</v>
      </c>
      <c r="AI95" s="74" t="n">
        <f aca="false">IF(U95&gt;0,AI94+1,0)</f>
        <v>6</v>
      </c>
      <c r="AJ95" s="74" t="n">
        <f aca="false">IF(G95&gt;0,AJ94+1,0)</f>
        <v>0</v>
      </c>
      <c r="AK95" s="74" t="n">
        <f aca="false">IF(G95&lt;=0,AK94+1,0)</f>
        <v>6</v>
      </c>
      <c r="AL95" s="74" t="n">
        <f aca="false">IF(K95&gt;0,AL94+1,0)</f>
        <v>0</v>
      </c>
      <c r="AM95" s="74" t="n">
        <f aca="false">IF(K95&lt;=0,AM94+1,0)</f>
        <v>6</v>
      </c>
    </row>
    <row r="96" customFormat="false" ht="15" hidden="false" customHeight="false" outlineLevel="0" collapsed="false">
      <c r="A96" s="61" t="n">
        <v>100</v>
      </c>
      <c r="B96" s="62" t="n">
        <v>40196.40625</v>
      </c>
      <c r="C96" s="63" t="n">
        <f aca="false">YEAR(B96)</f>
        <v>2010</v>
      </c>
      <c r="D96" s="32" t="s">
        <v>276</v>
      </c>
      <c r="E96" s="64" t="n">
        <v>5247.05</v>
      </c>
      <c r="F96" s="65" t="n">
        <v>-0.0057</v>
      </c>
      <c r="G96" s="66" t="n">
        <v>-29.908185</v>
      </c>
      <c r="H96" s="67" t="n">
        <f aca="false">E96+IF(D96="Long",1,-1)*G96</f>
        <v>5276.958185</v>
      </c>
      <c r="I96" s="68" t="n">
        <f aca="false">Assumptions!$B$58</f>
        <v>5.35750011455817</v>
      </c>
      <c r="J96" s="68" t="n">
        <f aca="false">INDEX(Yearly!$D$5:$D$22,MATCH(C96,Yearly!$A$5:$A$22,0))</f>
        <v>0.401812508591863</v>
      </c>
      <c r="K96" s="68" t="n">
        <f aca="false">G96-I96-J96</f>
        <v>-35.66749762315</v>
      </c>
      <c r="L96" s="69" t="n">
        <f aca="false">(I96+J96)/Assumptions!$B$8</f>
        <v>0.00025394970327771</v>
      </c>
      <c r="M96" s="70" t="n">
        <f aca="false">F96-L96</f>
        <v>-0.00595394970327771</v>
      </c>
      <c r="N96" s="71" t="n">
        <f aca="false">G96*Assumptions!$B$7</f>
        <v>-235227.875025</v>
      </c>
      <c r="O96" s="71" t="n">
        <f aca="false">K96*Assumptions!$B$7</f>
        <v>-280524.868806075</v>
      </c>
      <c r="P96" s="68" t="n">
        <f aca="false">P95+G96</f>
        <v>2589.66318</v>
      </c>
      <c r="Q96" s="68" t="n">
        <f aca="false">MAX(Q95,P96)</f>
        <v>2765.655405</v>
      </c>
      <c r="R96" s="68" t="n">
        <f aca="false">Q96-P96</f>
        <v>175.992225</v>
      </c>
      <c r="S96" s="68" t="n">
        <f aca="false">S95+K96</f>
        <v>2018.95548029669</v>
      </c>
      <c r="T96" s="68" t="n">
        <f aca="false">MAX(T95,S96)</f>
        <v>2235.26289365874</v>
      </c>
      <c r="U96" s="68" t="n">
        <f aca="false">T96-S96</f>
        <v>216.30741336205</v>
      </c>
      <c r="V96" s="70" t="n">
        <f aca="false">V95+F96</f>
        <v>0.6689</v>
      </c>
      <c r="W96" s="70" t="n">
        <f aca="false">MAX(W95,V96)</f>
        <v>0.7024</v>
      </c>
      <c r="X96" s="70" t="n">
        <f aca="false">W96-V96</f>
        <v>0.0335</v>
      </c>
      <c r="Y96" s="70" t="n">
        <f aca="false">Y95+M96</f>
        <v>0.643735356147295</v>
      </c>
      <c r="Z96" s="70" t="n">
        <f aca="false">MAX(Z95,Y96)</f>
        <v>0.679013004070239</v>
      </c>
      <c r="AA96" s="70" t="n">
        <f aca="false">Z96-Y96</f>
        <v>0.035277647922944</v>
      </c>
      <c r="AB96" s="72" t="n">
        <f aca="false">AB95*(1+F96)</f>
        <v>1.86910331669719</v>
      </c>
      <c r="AC96" s="73" t="n">
        <f aca="false">MAX(AC95,AB96)</f>
        <v>1.93295145595104</v>
      </c>
      <c r="AD96" s="70" t="n">
        <f aca="false">1-AB96/AC96</f>
        <v>0.0330314240729027</v>
      </c>
      <c r="AE96" s="73" t="n">
        <f aca="false">AE95*(1+M96)</f>
        <v>1.82293269788271</v>
      </c>
      <c r="AF96" s="73" t="n">
        <f aca="false">MAX(AF95,AE96)</f>
        <v>1.88857445110193</v>
      </c>
      <c r="AG96" s="70" t="n">
        <f aca="false">1-AE96/AF96</f>
        <v>0.0347573023562424</v>
      </c>
      <c r="AH96" s="74" t="n">
        <f aca="false">IF(R96&gt;0,AH95+1,0)</f>
        <v>7</v>
      </c>
      <c r="AI96" s="74" t="n">
        <f aca="false">IF(U96&gt;0,AI95+1,0)</f>
        <v>7</v>
      </c>
      <c r="AJ96" s="74" t="n">
        <f aca="false">IF(G96&gt;0,AJ95+1,0)</f>
        <v>0</v>
      </c>
      <c r="AK96" s="74" t="n">
        <f aca="false">IF(G96&lt;=0,AK95+1,0)</f>
        <v>7</v>
      </c>
      <c r="AL96" s="74" t="n">
        <f aca="false">IF(K96&gt;0,AL95+1,0)</f>
        <v>0</v>
      </c>
      <c r="AM96" s="74" t="n">
        <f aca="false">IF(K96&lt;=0,AM95+1,0)</f>
        <v>7</v>
      </c>
    </row>
    <row r="97" customFormat="false" ht="15" hidden="false" customHeight="false" outlineLevel="0" collapsed="false">
      <c r="A97" s="61" t="n">
        <v>101</v>
      </c>
      <c r="B97" s="62" t="n">
        <v>40196.4270833333</v>
      </c>
      <c r="C97" s="63" t="n">
        <f aca="false">YEAR(B97)</f>
        <v>2010</v>
      </c>
      <c r="D97" s="32" t="s">
        <v>277</v>
      </c>
      <c r="E97" s="64" t="n">
        <v>5276.8</v>
      </c>
      <c r="F97" s="65" t="n">
        <v>-0.0041</v>
      </c>
      <c r="G97" s="66" t="n">
        <v>-21.63488</v>
      </c>
      <c r="H97" s="67" t="n">
        <f aca="false">E97+IF(D97="Long",1,-1)*G97</f>
        <v>5255.16512</v>
      </c>
      <c r="I97" s="68" t="n">
        <f aca="false">Assumptions!$B$58</f>
        <v>5.35750011455817</v>
      </c>
      <c r="J97" s="68" t="n">
        <f aca="false">INDEX(Yearly!$D$5:$D$22,MATCH(C97,Yearly!$A$5:$A$22,0))</f>
        <v>0.401812508591863</v>
      </c>
      <c r="K97" s="68" t="n">
        <f aca="false">G97-I97-J97</f>
        <v>-27.39419262315</v>
      </c>
      <c r="L97" s="69" t="n">
        <f aca="false">(I97+J97)/Assumptions!$B$8</f>
        <v>0.00025394970327771</v>
      </c>
      <c r="M97" s="70" t="n">
        <f aca="false">F97-L97</f>
        <v>-0.00435394970327771</v>
      </c>
      <c r="N97" s="71" t="n">
        <f aca="false">G97*Assumptions!$B$7</f>
        <v>-170158.3312</v>
      </c>
      <c r="O97" s="71" t="n">
        <f aca="false">K97*Assumptions!$B$7</f>
        <v>-215455.324981075</v>
      </c>
      <c r="P97" s="68" t="n">
        <f aca="false">P96+G97</f>
        <v>2568.0283</v>
      </c>
      <c r="Q97" s="68" t="n">
        <f aca="false">MAX(Q96,P97)</f>
        <v>2765.655405</v>
      </c>
      <c r="R97" s="68" t="n">
        <f aca="false">Q97-P97</f>
        <v>197.627105</v>
      </c>
      <c r="S97" s="68" t="n">
        <f aca="false">S96+K97</f>
        <v>1991.56128767354</v>
      </c>
      <c r="T97" s="68" t="n">
        <f aca="false">MAX(T96,S97)</f>
        <v>2235.26289365874</v>
      </c>
      <c r="U97" s="68" t="n">
        <f aca="false">T97-S97</f>
        <v>243.7016059852</v>
      </c>
      <c r="V97" s="70" t="n">
        <f aca="false">V96+F97</f>
        <v>0.6648</v>
      </c>
      <c r="W97" s="70" t="n">
        <f aca="false">MAX(W96,V97)</f>
        <v>0.7024</v>
      </c>
      <c r="X97" s="70" t="n">
        <f aca="false">W97-V97</f>
        <v>0.0376</v>
      </c>
      <c r="Y97" s="70" t="n">
        <f aca="false">Y96+M97</f>
        <v>0.639381406444017</v>
      </c>
      <c r="Z97" s="70" t="n">
        <f aca="false">MAX(Z96,Y97)</f>
        <v>0.679013004070239</v>
      </c>
      <c r="AA97" s="70" t="n">
        <f aca="false">Z97-Y97</f>
        <v>0.0396315976262217</v>
      </c>
      <c r="AB97" s="72" t="n">
        <f aca="false">AB96*(1+F97)</f>
        <v>1.86143999309873</v>
      </c>
      <c r="AC97" s="73" t="n">
        <f aca="false">MAX(AC96,AB97)</f>
        <v>1.93295145595104</v>
      </c>
      <c r="AD97" s="70" t="n">
        <f aca="false">1-AB97/AC97</f>
        <v>0.0369959952342038</v>
      </c>
      <c r="AE97" s="73" t="n">
        <f aca="false">AE96*(1+M97)</f>
        <v>1.81499574060367</v>
      </c>
      <c r="AF97" s="73" t="n">
        <f aca="false">MAX(AF96,AE97)</f>
        <v>1.88857445110193</v>
      </c>
      <c r="AG97" s="70" t="n">
        <f aca="false">1-AE97/AF97</f>
        <v>0.0389599205132395</v>
      </c>
      <c r="AH97" s="74" t="n">
        <f aca="false">IF(R97&gt;0,AH96+1,0)</f>
        <v>8</v>
      </c>
      <c r="AI97" s="74" t="n">
        <f aca="false">IF(U97&gt;0,AI96+1,0)</f>
        <v>8</v>
      </c>
      <c r="AJ97" s="74" t="n">
        <f aca="false">IF(G97&gt;0,AJ96+1,0)</f>
        <v>0</v>
      </c>
      <c r="AK97" s="74" t="n">
        <f aca="false">IF(G97&lt;=0,AK96+1,0)</f>
        <v>8</v>
      </c>
      <c r="AL97" s="74" t="n">
        <f aca="false">IF(K97&gt;0,AL96+1,0)</f>
        <v>0</v>
      </c>
      <c r="AM97" s="74" t="n">
        <f aca="false">IF(K97&lt;=0,AM96+1,0)</f>
        <v>8</v>
      </c>
    </row>
    <row r="98" customFormat="false" ht="15" hidden="false" customHeight="false" outlineLevel="0" collapsed="false">
      <c r="A98" s="61" t="n">
        <v>102</v>
      </c>
      <c r="B98" s="62" t="n">
        <v>40197.46875</v>
      </c>
      <c r="C98" s="63" t="n">
        <f aca="false">YEAR(B98)</f>
        <v>2010</v>
      </c>
      <c r="D98" s="32" t="s">
        <v>276</v>
      </c>
      <c r="E98" s="64" t="n">
        <v>5255.15</v>
      </c>
      <c r="F98" s="65" t="n">
        <v>-0.003</v>
      </c>
      <c r="G98" s="66" t="n">
        <v>-15.76545</v>
      </c>
      <c r="H98" s="67" t="n">
        <f aca="false">E98+IF(D98="Long",1,-1)*G98</f>
        <v>5270.91545</v>
      </c>
      <c r="I98" s="68" t="n">
        <f aca="false">Assumptions!$B$58</f>
        <v>5.35750011455817</v>
      </c>
      <c r="J98" s="68" t="n">
        <f aca="false">INDEX(Yearly!$D$5:$D$22,MATCH(C98,Yearly!$A$5:$A$22,0))</f>
        <v>0.401812508591863</v>
      </c>
      <c r="K98" s="68" t="n">
        <f aca="false">G98-I98-J98</f>
        <v>-21.52476262315</v>
      </c>
      <c r="L98" s="69" t="n">
        <f aca="false">(I98+J98)/Assumptions!$B$8</f>
        <v>0.00025394970327771</v>
      </c>
      <c r="M98" s="70" t="n">
        <f aca="false">F98-L98</f>
        <v>-0.00325394970327771</v>
      </c>
      <c r="N98" s="71" t="n">
        <f aca="false">G98*Assumptions!$B$7</f>
        <v>-123995.26425</v>
      </c>
      <c r="O98" s="71" t="n">
        <f aca="false">K98*Assumptions!$B$7</f>
        <v>-169292.258031075</v>
      </c>
      <c r="P98" s="68" t="n">
        <f aca="false">P97+G98</f>
        <v>2552.26285</v>
      </c>
      <c r="Q98" s="68" t="n">
        <f aca="false">MAX(Q97,P98)</f>
        <v>2765.655405</v>
      </c>
      <c r="R98" s="68" t="n">
        <f aca="false">Q98-P98</f>
        <v>213.392555</v>
      </c>
      <c r="S98" s="68" t="n">
        <f aca="false">S97+K98</f>
        <v>1970.03652505039</v>
      </c>
      <c r="T98" s="68" t="n">
        <f aca="false">MAX(T97,S98)</f>
        <v>2235.26289365874</v>
      </c>
      <c r="U98" s="68" t="n">
        <f aca="false">T98-S98</f>
        <v>265.22636860835</v>
      </c>
      <c r="V98" s="70" t="n">
        <f aca="false">V97+F98</f>
        <v>0.6618</v>
      </c>
      <c r="W98" s="70" t="n">
        <f aca="false">MAX(W97,V98)</f>
        <v>0.7024</v>
      </c>
      <c r="X98" s="70" t="n">
        <f aca="false">W98-V98</f>
        <v>0.0406</v>
      </c>
      <c r="Y98" s="70" t="n">
        <f aca="false">Y97+M98</f>
        <v>0.636127456740739</v>
      </c>
      <c r="Z98" s="70" t="n">
        <f aca="false">MAX(Z97,Y98)</f>
        <v>0.679013004070239</v>
      </c>
      <c r="AA98" s="70" t="n">
        <f aca="false">Z98-Y98</f>
        <v>0.0428855473294995</v>
      </c>
      <c r="AB98" s="72" t="n">
        <f aca="false">AB97*(1+F98)</f>
        <v>1.85585567311943</v>
      </c>
      <c r="AC98" s="73" t="n">
        <f aca="false">MAX(AC97,AB98)</f>
        <v>1.93295145595104</v>
      </c>
      <c r="AD98" s="70" t="n">
        <f aca="false">1-AB98/AC98</f>
        <v>0.0398850072485013</v>
      </c>
      <c r="AE98" s="73" t="n">
        <f aca="false">AE97*(1+M98)</f>
        <v>1.80908983575208</v>
      </c>
      <c r="AF98" s="73" t="n">
        <f aca="false">MAX(AF97,AE98)</f>
        <v>1.88857445110193</v>
      </c>
      <c r="AG98" s="70" t="n">
        <f aca="false">1-AE98/AF98</f>
        <v>0.0420870965947234</v>
      </c>
      <c r="AH98" s="74" t="n">
        <f aca="false">IF(R98&gt;0,AH97+1,0)</f>
        <v>9</v>
      </c>
      <c r="AI98" s="74" t="n">
        <f aca="false">IF(U98&gt;0,AI97+1,0)</f>
        <v>9</v>
      </c>
      <c r="AJ98" s="74" t="n">
        <f aca="false">IF(G98&gt;0,AJ97+1,0)</f>
        <v>0</v>
      </c>
      <c r="AK98" s="74" t="n">
        <f aca="false">IF(G98&lt;=0,AK97+1,0)</f>
        <v>9</v>
      </c>
      <c r="AL98" s="74" t="n">
        <f aca="false">IF(K98&gt;0,AL97+1,0)</f>
        <v>0</v>
      </c>
      <c r="AM98" s="74" t="n">
        <f aca="false">IF(K98&lt;=0,AM97+1,0)</f>
        <v>9</v>
      </c>
    </row>
    <row r="99" customFormat="false" ht="15" hidden="false" customHeight="false" outlineLevel="0" collapsed="false">
      <c r="A99" s="61" t="n">
        <v>103</v>
      </c>
      <c r="B99" s="62" t="n">
        <v>40197.5375</v>
      </c>
      <c r="C99" s="63" t="n">
        <f aca="false">YEAR(B99)</f>
        <v>2010</v>
      </c>
      <c r="D99" s="32" t="s">
        <v>277</v>
      </c>
      <c r="E99" s="64" t="n">
        <v>5270.8</v>
      </c>
      <c r="F99" s="65" t="n">
        <v>-0.0047</v>
      </c>
      <c r="G99" s="66" t="n">
        <v>-24.77276</v>
      </c>
      <c r="H99" s="67" t="n">
        <f aca="false">E99+IF(D99="Long",1,-1)*G99</f>
        <v>5246.02724</v>
      </c>
      <c r="I99" s="68" t="n">
        <f aca="false">Assumptions!$B$58</f>
        <v>5.35750011455817</v>
      </c>
      <c r="J99" s="68" t="n">
        <f aca="false">INDEX(Yearly!$D$5:$D$22,MATCH(C99,Yearly!$A$5:$A$22,0))</f>
        <v>0.401812508591863</v>
      </c>
      <c r="K99" s="68" t="n">
        <f aca="false">G99-I99-J99</f>
        <v>-30.53207262315</v>
      </c>
      <c r="L99" s="69" t="n">
        <f aca="false">(I99+J99)/Assumptions!$B$8</f>
        <v>0.00025394970327771</v>
      </c>
      <c r="M99" s="70" t="n">
        <f aca="false">F99-L99</f>
        <v>-0.00495394970327771</v>
      </c>
      <c r="N99" s="71" t="n">
        <f aca="false">G99*Assumptions!$B$7</f>
        <v>-194837.7574</v>
      </c>
      <c r="O99" s="71" t="n">
        <f aca="false">K99*Assumptions!$B$7</f>
        <v>-240134.751181075</v>
      </c>
      <c r="P99" s="68" t="n">
        <f aca="false">P98+G99</f>
        <v>2527.49009</v>
      </c>
      <c r="Q99" s="68" t="n">
        <f aca="false">MAX(Q98,P99)</f>
        <v>2765.655405</v>
      </c>
      <c r="R99" s="68" t="n">
        <f aca="false">Q99-P99</f>
        <v>238.165315</v>
      </c>
      <c r="S99" s="68" t="n">
        <f aca="false">S98+K99</f>
        <v>1939.50445242724</v>
      </c>
      <c r="T99" s="68" t="n">
        <f aca="false">MAX(T98,S99)</f>
        <v>2235.26289365874</v>
      </c>
      <c r="U99" s="68" t="n">
        <f aca="false">T99-S99</f>
        <v>295.7584412315</v>
      </c>
      <c r="V99" s="70" t="n">
        <f aca="false">V98+F99</f>
        <v>0.6571</v>
      </c>
      <c r="W99" s="70" t="n">
        <f aca="false">MAX(W98,V99)</f>
        <v>0.7024</v>
      </c>
      <c r="X99" s="70" t="n">
        <f aca="false">W99-V99</f>
        <v>0.0453</v>
      </c>
      <c r="Y99" s="70" t="n">
        <f aca="false">Y98+M99</f>
        <v>0.631173507037461</v>
      </c>
      <c r="Z99" s="70" t="n">
        <f aca="false">MAX(Z98,Y99)</f>
        <v>0.679013004070239</v>
      </c>
      <c r="AA99" s="70" t="n">
        <f aca="false">Z99-Y99</f>
        <v>0.0478394970327771</v>
      </c>
      <c r="AB99" s="72" t="n">
        <f aca="false">AB98*(1+F99)</f>
        <v>1.84713315145577</v>
      </c>
      <c r="AC99" s="73" t="n">
        <f aca="false">MAX(AC98,AB99)</f>
        <v>1.93295145595104</v>
      </c>
      <c r="AD99" s="70" t="n">
        <f aca="false">1-AB99/AC99</f>
        <v>0.0443975477144334</v>
      </c>
      <c r="AE99" s="73" t="n">
        <f aca="false">AE98*(1+M99)</f>
        <v>1.80012769569705</v>
      </c>
      <c r="AF99" s="73" t="n">
        <f aca="false">MAX(AF98,AE99)</f>
        <v>1.88857445110193</v>
      </c>
      <c r="AG99" s="70" t="n">
        <f aca="false">1-AE99/AF99</f>
        <v>0.0468325489383139</v>
      </c>
      <c r="AH99" s="74" t="n">
        <f aca="false">IF(R99&gt;0,AH98+1,0)</f>
        <v>10</v>
      </c>
      <c r="AI99" s="74" t="n">
        <f aca="false">IF(U99&gt;0,AI98+1,0)</f>
        <v>10</v>
      </c>
      <c r="AJ99" s="74" t="n">
        <f aca="false">IF(G99&gt;0,AJ98+1,0)</f>
        <v>0</v>
      </c>
      <c r="AK99" s="74" t="n">
        <f aca="false">IF(G99&lt;=0,AK98+1,0)</f>
        <v>10</v>
      </c>
      <c r="AL99" s="74" t="n">
        <f aca="false">IF(K99&gt;0,AL98+1,0)</f>
        <v>0</v>
      </c>
      <c r="AM99" s="74" t="n">
        <f aca="false">IF(K99&lt;=0,AM98+1,0)</f>
        <v>10</v>
      </c>
    </row>
    <row r="100" customFormat="false" ht="15" hidden="false" customHeight="false" outlineLevel="0" collapsed="false">
      <c r="A100" s="61" t="n">
        <v>104</v>
      </c>
      <c r="B100" s="62" t="n">
        <v>40197.59375</v>
      </c>
      <c r="C100" s="63" t="n">
        <f aca="false">YEAR(B100)</f>
        <v>2010</v>
      </c>
      <c r="D100" s="32" t="s">
        <v>276</v>
      </c>
      <c r="E100" s="64" t="n">
        <v>5246.15</v>
      </c>
      <c r="F100" s="65" t="n">
        <v>0.0628</v>
      </c>
      <c r="G100" s="66" t="n">
        <v>329.45822</v>
      </c>
      <c r="H100" s="67" t="n">
        <f aca="false">E100+IF(D100="Long",1,-1)*G100</f>
        <v>4916.69178</v>
      </c>
      <c r="I100" s="68" t="n">
        <f aca="false">Assumptions!$B$58</f>
        <v>5.35750011455817</v>
      </c>
      <c r="J100" s="68" t="n">
        <f aca="false">INDEX(Yearly!$D$5:$D$22,MATCH(C100,Yearly!$A$5:$A$22,0))</f>
        <v>0.401812508591863</v>
      </c>
      <c r="K100" s="68" t="n">
        <f aca="false">G100-I100-J100</f>
        <v>323.69890737685</v>
      </c>
      <c r="L100" s="69" t="n">
        <f aca="false">(I100+J100)/Assumptions!$B$8</f>
        <v>0.00025394970327771</v>
      </c>
      <c r="M100" s="70" t="n">
        <f aca="false">F100-L100</f>
        <v>0.0625460502967223</v>
      </c>
      <c r="N100" s="71" t="n">
        <f aca="false">G100*Assumptions!$B$7</f>
        <v>2591188.9003</v>
      </c>
      <c r="O100" s="71" t="n">
        <f aca="false">K100*Assumptions!$B$7</f>
        <v>2545891.90651893</v>
      </c>
      <c r="P100" s="68" t="n">
        <f aca="false">P99+G100</f>
        <v>2856.94831</v>
      </c>
      <c r="Q100" s="68" t="n">
        <f aca="false">MAX(Q99,P100)</f>
        <v>2856.94831</v>
      </c>
      <c r="R100" s="68" t="n">
        <f aca="false">Q100-P100</f>
        <v>0</v>
      </c>
      <c r="S100" s="68" t="n">
        <f aca="false">S99+K100</f>
        <v>2263.20335980409</v>
      </c>
      <c r="T100" s="68" t="n">
        <f aca="false">MAX(T99,S100)</f>
        <v>2263.20335980409</v>
      </c>
      <c r="U100" s="68" t="n">
        <f aca="false">T100-S100</f>
        <v>0</v>
      </c>
      <c r="V100" s="70" t="n">
        <f aca="false">V99+F100</f>
        <v>0.7199</v>
      </c>
      <c r="W100" s="70" t="n">
        <f aca="false">MAX(W99,V100)</f>
        <v>0.7199</v>
      </c>
      <c r="X100" s="70" t="n">
        <f aca="false">W100-V100</f>
        <v>0</v>
      </c>
      <c r="Y100" s="70" t="n">
        <f aca="false">Y99+M100</f>
        <v>0.693719557334184</v>
      </c>
      <c r="Z100" s="70" t="n">
        <f aca="false">MAX(Z99,Y100)</f>
        <v>0.693719557334184</v>
      </c>
      <c r="AA100" s="70" t="n">
        <f aca="false">Z100-Y100</f>
        <v>0</v>
      </c>
      <c r="AB100" s="72" t="n">
        <f aca="false">AB99*(1+F100)</f>
        <v>1.96313311336719</v>
      </c>
      <c r="AC100" s="73" t="n">
        <f aca="false">MAX(AC99,AB100)</f>
        <v>1.96313311336719</v>
      </c>
      <c r="AD100" s="70" t="n">
        <f aca="false">1-AB100/AC100</f>
        <v>0</v>
      </c>
      <c r="AE100" s="73" t="n">
        <f aca="false">AE99*(1+M100)</f>
        <v>1.91271857309264</v>
      </c>
      <c r="AF100" s="73" t="n">
        <f aca="false">MAX(AF99,AE100)</f>
        <v>1.91271857309264</v>
      </c>
      <c r="AG100" s="70" t="n">
        <f aca="false">1-AE100/AF100</f>
        <v>0</v>
      </c>
      <c r="AH100" s="74" t="n">
        <f aca="false">IF(R100&gt;0,AH99+1,0)</f>
        <v>0</v>
      </c>
      <c r="AI100" s="74" t="n">
        <f aca="false">IF(U100&gt;0,AI99+1,0)</f>
        <v>0</v>
      </c>
      <c r="AJ100" s="74" t="n">
        <f aca="false">IF(G100&gt;0,AJ99+1,0)</f>
        <v>1</v>
      </c>
      <c r="AK100" s="74" t="n">
        <f aca="false">IF(G100&lt;=0,AK99+1,0)</f>
        <v>0</v>
      </c>
      <c r="AL100" s="74" t="n">
        <f aca="false">IF(K100&gt;0,AL99+1,0)</f>
        <v>1</v>
      </c>
      <c r="AM100" s="74" t="n">
        <f aca="false">IF(K100&lt;=0,AM99+1,0)</f>
        <v>0</v>
      </c>
    </row>
    <row r="101" customFormat="false" ht="15" hidden="false" customHeight="false" outlineLevel="0" collapsed="false">
      <c r="A101" s="61" t="n">
        <v>105</v>
      </c>
      <c r="B101" s="62" t="n">
        <v>40211.40625</v>
      </c>
      <c r="C101" s="63" t="n">
        <f aca="false">YEAR(B101)</f>
        <v>2010</v>
      </c>
      <c r="D101" s="32" t="s">
        <v>277</v>
      </c>
      <c r="E101" s="64" t="n">
        <v>4916.6</v>
      </c>
      <c r="F101" s="65" t="n">
        <v>-0.0043</v>
      </c>
      <c r="G101" s="66" t="n">
        <v>-21.14138</v>
      </c>
      <c r="H101" s="67" t="n">
        <f aca="false">E101+IF(D101="Long",1,-1)*G101</f>
        <v>4895.45862</v>
      </c>
      <c r="I101" s="68" t="n">
        <f aca="false">Assumptions!$B$58</f>
        <v>5.35750011455817</v>
      </c>
      <c r="J101" s="68" t="n">
        <f aca="false">INDEX(Yearly!$D$5:$D$22,MATCH(C101,Yearly!$A$5:$A$22,0))</f>
        <v>0.401812508591863</v>
      </c>
      <c r="K101" s="68" t="n">
        <f aca="false">G101-I101-J101</f>
        <v>-26.90069262315</v>
      </c>
      <c r="L101" s="69" t="n">
        <f aca="false">(I101+J101)/Assumptions!$B$8</f>
        <v>0.00025394970327771</v>
      </c>
      <c r="M101" s="70" t="n">
        <f aca="false">F101-L101</f>
        <v>-0.00455394970327771</v>
      </c>
      <c r="N101" s="71" t="n">
        <f aca="false">G101*Assumptions!$B$7</f>
        <v>-166276.9537</v>
      </c>
      <c r="O101" s="71" t="n">
        <f aca="false">K101*Assumptions!$B$7</f>
        <v>-211573.947481075</v>
      </c>
      <c r="P101" s="68" t="n">
        <f aca="false">P100+G101</f>
        <v>2835.80693</v>
      </c>
      <c r="Q101" s="68" t="n">
        <f aca="false">MAX(Q100,P101)</f>
        <v>2856.94831</v>
      </c>
      <c r="R101" s="68" t="n">
        <f aca="false">Q101-P101</f>
        <v>21.14138</v>
      </c>
      <c r="S101" s="68" t="n">
        <f aca="false">S100+K101</f>
        <v>2236.30266718094</v>
      </c>
      <c r="T101" s="68" t="n">
        <f aca="false">MAX(T100,S101)</f>
        <v>2263.20335980409</v>
      </c>
      <c r="U101" s="68" t="n">
        <f aca="false">T101-S101</f>
        <v>26.90069262315</v>
      </c>
      <c r="V101" s="70" t="n">
        <f aca="false">V100+F101</f>
        <v>0.7156</v>
      </c>
      <c r="W101" s="70" t="n">
        <f aca="false">MAX(W100,V101)</f>
        <v>0.7199</v>
      </c>
      <c r="X101" s="70" t="n">
        <f aca="false">W101-V101</f>
        <v>0.00429999999999997</v>
      </c>
      <c r="Y101" s="70" t="n">
        <f aca="false">Y100+M101</f>
        <v>0.689165607630906</v>
      </c>
      <c r="Z101" s="70" t="n">
        <f aca="false">MAX(Z100,Y101)</f>
        <v>0.693719557334184</v>
      </c>
      <c r="AA101" s="70" t="n">
        <f aca="false">Z101-Y101</f>
        <v>0.00455394970327772</v>
      </c>
      <c r="AB101" s="72" t="n">
        <f aca="false">AB100*(1+F101)</f>
        <v>1.95469164097972</v>
      </c>
      <c r="AC101" s="73" t="n">
        <f aca="false">MAX(AC100,AB101)</f>
        <v>1.96313311336719</v>
      </c>
      <c r="AD101" s="70" t="n">
        <f aca="false">1-AB101/AC101</f>
        <v>0.00429999999999997</v>
      </c>
      <c r="AE101" s="73" t="n">
        <f aca="false">AE100*(1+M101)</f>
        <v>1.90400814891425</v>
      </c>
      <c r="AF101" s="73" t="n">
        <f aca="false">MAX(AF100,AE101)</f>
        <v>1.91271857309264</v>
      </c>
      <c r="AG101" s="70" t="n">
        <f aca="false">1-AE101/AF101</f>
        <v>0.00455394970327772</v>
      </c>
      <c r="AH101" s="74" t="n">
        <f aca="false">IF(R101&gt;0,AH100+1,0)</f>
        <v>1</v>
      </c>
      <c r="AI101" s="74" t="n">
        <f aca="false">IF(U101&gt;0,AI100+1,0)</f>
        <v>1</v>
      </c>
      <c r="AJ101" s="74" t="n">
        <f aca="false">IF(G101&gt;0,AJ100+1,0)</f>
        <v>0</v>
      </c>
      <c r="AK101" s="74" t="n">
        <f aca="false">IF(G101&lt;=0,AK100+1,0)</f>
        <v>1</v>
      </c>
      <c r="AL101" s="74" t="n">
        <f aca="false">IF(K101&gt;0,AL100+1,0)</f>
        <v>0</v>
      </c>
      <c r="AM101" s="74" t="n">
        <f aca="false">IF(K101&lt;=0,AM100+1,0)</f>
        <v>1</v>
      </c>
    </row>
    <row r="102" customFormat="false" ht="15" hidden="false" customHeight="false" outlineLevel="0" collapsed="false">
      <c r="A102" s="61" t="n">
        <v>106</v>
      </c>
      <c r="B102" s="62" t="n">
        <v>40211.4416666667</v>
      </c>
      <c r="C102" s="63" t="n">
        <f aca="false">YEAR(B102)</f>
        <v>2010</v>
      </c>
      <c r="D102" s="32" t="s">
        <v>276</v>
      </c>
      <c r="E102" s="64" t="n">
        <v>4895.5</v>
      </c>
      <c r="F102" s="65" t="n">
        <v>-0.0057</v>
      </c>
      <c r="G102" s="66" t="n">
        <v>-27.90435</v>
      </c>
      <c r="H102" s="67" t="n">
        <f aca="false">E102+IF(D102="Long",1,-1)*G102</f>
        <v>4923.40435</v>
      </c>
      <c r="I102" s="68" t="n">
        <f aca="false">Assumptions!$B$58</f>
        <v>5.35750011455817</v>
      </c>
      <c r="J102" s="68" t="n">
        <f aca="false">INDEX(Yearly!$D$5:$D$22,MATCH(C102,Yearly!$A$5:$A$22,0))</f>
        <v>0.401812508591863</v>
      </c>
      <c r="K102" s="68" t="n">
        <f aca="false">G102-I102-J102</f>
        <v>-33.66366262315</v>
      </c>
      <c r="L102" s="69" t="n">
        <f aca="false">(I102+J102)/Assumptions!$B$8</f>
        <v>0.00025394970327771</v>
      </c>
      <c r="M102" s="70" t="n">
        <f aca="false">F102-L102</f>
        <v>-0.00595394970327771</v>
      </c>
      <c r="N102" s="71" t="n">
        <f aca="false">G102*Assumptions!$B$7</f>
        <v>-219467.71275</v>
      </c>
      <c r="O102" s="71" t="n">
        <f aca="false">K102*Assumptions!$B$7</f>
        <v>-264764.706531075</v>
      </c>
      <c r="P102" s="68" t="n">
        <f aca="false">P101+G102</f>
        <v>2807.90258</v>
      </c>
      <c r="Q102" s="68" t="n">
        <f aca="false">MAX(Q101,P102)</f>
        <v>2856.94831</v>
      </c>
      <c r="R102" s="68" t="n">
        <f aca="false">Q102-P102</f>
        <v>49.0457299999998</v>
      </c>
      <c r="S102" s="68" t="n">
        <f aca="false">S101+K102</f>
        <v>2202.63900455779</v>
      </c>
      <c r="T102" s="68" t="n">
        <f aca="false">MAX(T101,S102)</f>
        <v>2263.20335980409</v>
      </c>
      <c r="U102" s="68" t="n">
        <f aca="false">T102-S102</f>
        <v>60.5643552463002</v>
      </c>
      <c r="V102" s="70" t="n">
        <f aca="false">V101+F102</f>
        <v>0.7099</v>
      </c>
      <c r="W102" s="70" t="n">
        <f aca="false">MAX(W101,V102)</f>
        <v>0.7199</v>
      </c>
      <c r="X102" s="70" t="n">
        <f aca="false">W102-V102</f>
        <v>0.01</v>
      </c>
      <c r="Y102" s="70" t="n">
        <f aca="false">Y101+M102</f>
        <v>0.683211657927628</v>
      </c>
      <c r="Z102" s="70" t="n">
        <f aca="false">MAX(Z101,Y102)</f>
        <v>0.693719557334184</v>
      </c>
      <c r="AA102" s="70" t="n">
        <f aca="false">Z102-Y102</f>
        <v>0.0105078994065554</v>
      </c>
      <c r="AB102" s="72" t="n">
        <f aca="false">AB101*(1+F102)</f>
        <v>1.94354989862613</v>
      </c>
      <c r="AC102" s="73" t="n">
        <f aca="false">MAX(AC101,AB102)</f>
        <v>1.96313311336719</v>
      </c>
      <c r="AD102" s="70" t="n">
        <f aca="false">1-AB102/AC102</f>
        <v>0.00997548999999998</v>
      </c>
      <c r="AE102" s="73" t="n">
        <f aca="false">AE101*(1+M102)</f>
        <v>1.89267178016099</v>
      </c>
      <c r="AF102" s="73" t="n">
        <f aca="false">MAX(AF101,AE102)</f>
        <v>1.91271857309264</v>
      </c>
      <c r="AG102" s="70" t="n">
        <f aca="false">1-AE102/AF102</f>
        <v>0.0104807854190709</v>
      </c>
      <c r="AH102" s="74" t="n">
        <f aca="false">IF(R102&gt;0,AH101+1,0)</f>
        <v>2</v>
      </c>
      <c r="AI102" s="74" t="n">
        <f aca="false">IF(U102&gt;0,AI101+1,0)</f>
        <v>2</v>
      </c>
      <c r="AJ102" s="74" t="n">
        <f aca="false">IF(G102&gt;0,AJ101+1,0)</f>
        <v>0</v>
      </c>
      <c r="AK102" s="74" t="n">
        <f aca="false">IF(G102&lt;=0,AK101+1,0)</f>
        <v>2</v>
      </c>
      <c r="AL102" s="74" t="n">
        <f aca="false">IF(K102&gt;0,AL101+1,0)</f>
        <v>0</v>
      </c>
      <c r="AM102" s="74" t="n">
        <f aca="false">IF(K102&lt;=0,AM101+1,0)</f>
        <v>2</v>
      </c>
    </row>
    <row r="103" customFormat="false" ht="15" hidden="false" customHeight="false" outlineLevel="0" collapsed="false">
      <c r="A103" s="61" t="n">
        <v>107</v>
      </c>
      <c r="B103" s="62" t="n">
        <v>40212.4479166667</v>
      </c>
      <c r="C103" s="63" t="n">
        <f aca="false">YEAR(B103)</f>
        <v>2010</v>
      </c>
      <c r="D103" s="32" t="s">
        <v>277</v>
      </c>
      <c r="E103" s="64" t="n">
        <v>4923.4</v>
      </c>
      <c r="F103" s="65" t="n">
        <v>-0.0082</v>
      </c>
      <c r="G103" s="66" t="n">
        <v>-40.37188</v>
      </c>
      <c r="H103" s="67" t="n">
        <f aca="false">E103+IF(D103="Long",1,-1)*G103</f>
        <v>4883.02812</v>
      </c>
      <c r="I103" s="68" t="n">
        <f aca="false">Assumptions!$B$58</f>
        <v>5.35750011455817</v>
      </c>
      <c r="J103" s="68" t="n">
        <f aca="false">INDEX(Yearly!$D$5:$D$22,MATCH(C103,Yearly!$A$5:$A$22,0))</f>
        <v>0.401812508591863</v>
      </c>
      <c r="K103" s="68" t="n">
        <f aca="false">G103-I103-J103</f>
        <v>-46.13119262315</v>
      </c>
      <c r="L103" s="69" t="n">
        <f aca="false">(I103+J103)/Assumptions!$B$8</f>
        <v>0.00025394970327771</v>
      </c>
      <c r="M103" s="70" t="n">
        <f aca="false">F103-L103</f>
        <v>-0.00845394970327771</v>
      </c>
      <c r="N103" s="71" t="n">
        <f aca="false">G103*Assumptions!$B$7</f>
        <v>-317524.8362</v>
      </c>
      <c r="O103" s="71" t="n">
        <f aca="false">K103*Assumptions!$B$7</f>
        <v>-362821.829981075</v>
      </c>
      <c r="P103" s="68" t="n">
        <f aca="false">P102+G103</f>
        <v>2767.5307</v>
      </c>
      <c r="Q103" s="68" t="n">
        <f aca="false">MAX(Q102,P103)</f>
        <v>2856.94831</v>
      </c>
      <c r="R103" s="68" t="n">
        <f aca="false">Q103-P103</f>
        <v>89.41761</v>
      </c>
      <c r="S103" s="68" t="n">
        <f aca="false">S102+K103</f>
        <v>2156.50781193464</v>
      </c>
      <c r="T103" s="68" t="n">
        <f aca="false">MAX(T102,S103)</f>
        <v>2263.20335980409</v>
      </c>
      <c r="U103" s="68" t="n">
        <f aca="false">T103-S103</f>
        <v>106.69554786945</v>
      </c>
      <c r="V103" s="70" t="n">
        <f aca="false">V102+F103</f>
        <v>0.7017</v>
      </c>
      <c r="W103" s="70" t="n">
        <f aca="false">MAX(W102,V103)</f>
        <v>0.7199</v>
      </c>
      <c r="X103" s="70" t="n">
        <f aca="false">W103-V103</f>
        <v>0.0182</v>
      </c>
      <c r="Y103" s="70" t="n">
        <f aca="false">Y102+M103</f>
        <v>0.674757708224351</v>
      </c>
      <c r="Z103" s="70" t="n">
        <f aca="false">MAX(Z102,Y103)</f>
        <v>0.693719557334184</v>
      </c>
      <c r="AA103" s="70" t="n">
        <f aca="false">Z103-Y103</f>
        <v>0.0189618491098331</v>
      </c>
      <c r="AB103" s="72" t="n">
        <f aca="false">AB102*(1+F103)</f>
        <v>1.9276127894574</v>
      </c>
      <c r="AC103" s="73" t="n">
        <f aca="false">MAX(AC102,AB103)</f>
        <v>1.96313311336719</v>
      </c>
      <c r="AD103" s="70" t="n">
        <f aca="false">1-AB103/AC103</f>
        <v>0.0180936909819999</v>
      </c>
      <c r="AE103" s="73" t="n">
        <f aca="false">AE102*(1+M103)</f>
        <v>1.87667122812669</v>
      </c>
      <c r="AF103" s="73" t="n">
        <f aca="false">MAX(AF102,AE103)</f>
        <v>1.91271857309264</v>
      </c>
      <c r="AG103" s="70" t="n">
        <f aca="false">1-AE103/AF103</f>
        <v>0.0188461310895649</v>
      </c>
      <c r="AH103" s="74" t="n">
        <f aca="false">IF(R103&gt;0,AH102+1,0)</f>
        <v>3</v>
      </c>
      <c r="AI103" s="74" t="n">
        <f aca="false">IF(U103&gt;0,AI102+1,0)</f>
        <v>3</v>
      </c>
      <c r="AJ103" s="74" t="n">
        <f aca="false">IF(G103&gt;0,AJ102+1,0)</f>
        <v>0</v>
      </c>
      <c r="AK103" s="74" t="n">
        <f aca="false">IF(G103&lt;=0,AK102+1,0)</f>
        <v>3</v>
      </c>
      <c r="AL103" s="74" t="n">
        <f aca="false">IF(K103&gt;0,AL102+1,0)</f>
        <v>0</v>
      </c>
      <c r="AM103" s="74" t="n">
        <f aca="false">IF(K103&lt;=0,AM102+1,0)</f>
        <v>3</v>
      </c>
    </row>
    <row r="104" customFormat="false" ht="15" hidden="false" customHeight="false" outlineLevel="0" collapsed="false">
      <c r="A104" s="61" t="n">
        <v>108</v>
      </c>
      <c r="B104" s="62" t="n">
        <v>40213.40625</v>
      </c>
      <c r="C104" s="63" t="n">
        <f aca="false">YEAR(B104)</f>
        <v>2010</v>
      </c>
      <c r="D104" s="32" t="s">
        <v>276</v>
      </c>
      <c r="E104" s="64" t="n">
        <v>4882.95</v>
      </c>
      <c r="F104" s="65" t="n">
        <v>0.018</v>
      </c>
      <c r="G104" s="66" t="n">
        <v>87.8931</v>
      </c>
      <c r="H104" s="67" t="n">
        <f aca="false">E104+IF(D104="Long",1,-1)*G104</f>
        <v>4795.0569</v>
      </c>
      <c r="I104" s="68" t="n">
        <f aca="false">Assumptions!$B$58</f>
        <v>5.35750011455817</v>
      </c>
      <c r="J104" s="68" t="n">
        <f aca="false">INDEX(Yearly!$D$5:$D$22,MATCH(C104,Yearly!$A$5:$A$22,0))</f>
        <v>0.401812508591863</v>
      </c>
      <c r="K104" s="68" t="n">
        <f aca="false">G104-I104-J104</f>
        <v>82.13378737685</v>
      </c>
      <c r="L104" s="69" t="n">
        <f aca="false">(I104+J104)/Assumptions!$B$8</f>
        <v>0.00025394970327771</v>
      </c>
      <c r="M104" s="70" t="n">
        <f aca="false">F104-L104</f>
        <v>0.0177460502967223</v>
      </c>
      <c r="N104" s="71" t="n">
        <f aca="false">G104*Assumptions!$B$7</f>
        <v>691279.2315</v>
      </c>
      <c r="O104" s="71" t="n">
        <f aca="false">K104*Assumptions!$B$7</f>
        <v>645982.237718925</v>
      </c>
      <c r="P104" s="68" t="n">
        <f aca="false">P103+G104</f>
        <v>2855.4238</v>
      </c>
      <c r="Q104" s="68" t="n">
        <f aca="false">MAX(Q103,P104)</f>
        <v>2856.94831</v>
      </c>
      <c r="R104" s="68" t="n">
        <f aca="false">Q104-P104</f>
        <v>1.52451000000019</v>
      </c>
      <c r="S104" s="68" t="n">
        <f aca="false">S103+K104</f>
        <v>2238.64159931149</v>
      </c>
      <c r="T104" s="68" t="n">
        <f aca="false">MAX(T103,S104)</f>
        <v>2263.20335980409</v>
      </c>
      <c r="U104" s="68" t="n">
        <f aca="false">T104-S104</f>
        <v>24.5617604926006</v>
      </c>
      <c r="V104" s="70" t="n">
        <f aca="false">V103+F104</f>
        <v>0.7197</v>
      </c>
      <c r="W104" s="70" t="n">
        <f aca="false">MAX(W103,V104)</f>
        <v>0.7199</v>
      </c>
      <c r="X104" s="70" t="n">
        <f aca="false">W104-V104</f>
        <v>0.000199999999999978</v>
      </c>
      <c r="Y104" s="70" t="n">
        <f aca="false">Y103+M104</f>
        <v>0.692503758521073</v>
      </c>
      <c r="Z104" s="70" t="n">
        <f aca="false">MAX(Z103,Y104)</f>
        <v>0.693719557334184</v>
      </c>
      <c r="AA104" s="70" t="n">
        <f aca="false">Z104-Y104</f>
        <v>0.00121579881311085</v>
      </c>
      <c r="AB104" s="72" t="n">
        <f aca="false">AB103*(1+F104)</f>
        <v>1.96230981966763</v>
      </c>
      <c r="AC104" s="73" t="n">
        <f aca="false">MAX(AC103,AB104)</f>
        <v>1.96313311336719</v>
      </c>
      <c r="AD104" s="70" t="n">
        <f aca="false">1-AB104/AC104</f>
        <v>0.000419377419675904</v>
      </c>
      <c r="AE104" s="73" t="n">
        <f aca="false">AE103*(1+M104)</f>
        <v>1.90997473013144</v>
      </c>
      <c r="AF104" s="73" t="n">
        <f aca="false">MAX(AF103,AE104)</f>
        <v>1.91271857309264</v>
      </c>
      <c r="AG104" s="70" t="n">
        <f aca="false">1-AE104/AF104</f>
        <v>0.00143452518305653</v>
      </c>
      <c r="AH104" s="74" t="n">
        <f aca="false">IF(R104&gt;0,AH103+1,0)</f>
        <v>4</v>
      </c>
      <c r="AI104" s="74" t="n">
        <f aca="false">IF(U104&gt;0,AI103+1,0)</f>
        <v>4</v>
      </c>
      <c r="AJ104" s="74" t="n">
        <f aca="false">IF(G104&gt;0,AJ103+1,0)</f>
        <v>1</v>
      </c>
      <c r="AK104" s="74" t="n">
        <f aca="false">IF(G104&lt;=0,AK103+1,0)</f>
        <v>0</v>
      </c>
      <c r="AL104" s="74" t="n">
        <f aca="false">IF(K104&gt;0,AL103+1,0)</f>
        <v>1</v>
      </c>
      <c r="AM104" s="74" t="n">
        <f aca="false">IF(K104&lt;=0,AM103+1,0)</f>
        <v>0</v>
      </c>
    </row>
    <row r="105" customFormat="false" ht="15" hidden="false" customHeight="false" outlineLevel="0" collapsed="false">
      <c r="A105" s="61" t="n">
        <v>109</v>
      </c>
      <c r="B105" s="62" t="n">
        <v>40218.59375</v>
      </c>
      <c r="C105" s="63" t="n">
        <f aca="false">YEAR(B105)</f>
        <v>2010</v>
      </c>
      <c r="D105" s="32" t="s">
        <v>277</v>
      </c>
      <c r="E105" s="64" t="n">
        <v>4795.15</v>
      </c>
      <c r="F105" s="65" t="n">
        <v>-0.0047</v>
      </c>
      <c r="G105" s="66" t="n">
        <v>-22.537205</v>
      </c>
      <c r="H105" s="67" t="n">
        <f aca="false">E105+IF(D105="Long",1,-1)*G105</f>
        <v>4772.612795</v>
      </c>
      <c r="I105" s="68" t="n">
        <f aca="false">Assumptions!$B$58</f>
        <v>5.35750011455817</v>
      </c>
      <c r="J105" s="68" t="n">
        <f aca="false">INDEX(Yearly!$D$5:$D$22,MATCH(C105,Yearly!$A$5:$A$22,0))</f>
        <v>0.401812508591863</v>
      </c>
      <c r="K105" s="68" t="n">
        <f aca="false">G105-I105-J105</f>
        <v>-28.29651762315</v>
      </c>
      <c r="L105" s="69" t="n">
        <f aca="false">(I105+J105)/Assumptions!$B$8</f>
        <v>0.00025394970327771</v>
      </c>
      <c r="M105" s="70" t="n">
        <f aca="false">F105-L105</f>
        <v>-0.00495394970327771</v>
      </c>
      <c r="N105" s="71" t="n">
        <f aca="false">G105*Assumptions!$B$7</f>
        <v>-177255.117325</v>
      </c>
      <c r="O105" s="71" t="n">
        <f aca="false">K105*Assumptions!$B$7</f>
        <v>-222552.111106075</v>
      </c>
      <c r="P105" s="68" t="n">
        <f aca="false">P104+G105</f>
        <v>2832.886595</v>
      </c>
      <c r="Q105" s="68" t="n">
        <f aca="false">MAX(Q104,P105)</f>
        <v>2856.94831</v>
      </c>
      <c r="R105" s="68" t="n">
        <f aca="false">Q105-P105</f>
        <v>24.0617150000003</v>
      </c>
      <c r="S105" s="68" t="n">
        <f aca="false">S104+K105</f>
        <v>2210.34508168834</v>
      </c>
      <c r="T105" s="68" t="n">
        <f aca="false">MAX(T104,S105)</f>
        <v>2263.20335980409</v>
      </c>
      <c r="U105" s="68" t="n">
        <f aca="false">T105-S105</f>
        <v>52.8582781157506</v>
      </c>
      <c r="V105" s="70" t="n">
        <f aca="false">V104+F105</f>
        <v>0.715</v>
      </c>
      <c r="W105" s="70" t="n">
        <f aca="false">MAX(W104,V105)</f>
        <v>0.7199</v>
      </c>
      <c r="X105" s="70" t="n">
        <f aca="false">W105-V105</f>
        <v>0.00490000000000002</v>
      </c>
      <c r="Y105" s="70" t="n">
        <f aca="false">Y104+M105</f>
        <v>0.687549808817795</v>
      </c>
      <c r="Z105" s="70" t="n">
        <f aca="false">MAX(Z104,Y105)</f>
        <v>0.693719557334184</v>
      </c>
      <c r="AA105" s="70" t="n">
        <f aca="false">Z105-Y105</f>
        <v>0.00616974851638852</v>
      </c>
      <c r="AB105" s="72" t="n">
        <f aca="false">AB104*(1+F105)</f>
        <v>1.95308696351519</v>
      </c>
      <c r="AC105" s="73" t="n">
        <f aca="false">MAX(AC104,AB105)</f>
        <v>1.96313311336719</v>
      </c>
      <c r="AD105" s="70" t="n">
        <f aca="false">1-AB105/AC105</f>
        <v>0.00511740634580349</v>
      </c>
      <c r="AE105" s="73" t="n">
        <f aca="false">AE104*(1+M105)</f>
        <v>1.90051281138384</v>
      </c>
      <c r="AF105" s="73" t="n">
        <f aca="false">MAX(AF104,AE105)</f>
        <v>1.91271857309264</v>
      </c>
      <c r="AG105" s="70" t="n">
        <f aca="false">1-AE105/AF105</f>
        <v>0.00638136832072933</v>
      </c>
      <c r="AH105" s="74" t="n">
        <f aca="false">IF(R105&gt;0,AH104+1,0)</f>
        <v>5</v>
      </c>
      <c r="AI105" s="74" t="n">
        <f aca="false">IF(U105&gt;0,AI104+1,0)</f>
        <v>5</v>
      </c>
      <c r="AJ105" s="74" t="n">
        <f aca="false">IF(G105&gt;0,AJ104+1,0)</f>
        <v>0</v>
      </c>
      <c r="AK105" s="74" t="n">
        <f aca="false">IF(G105&lt;=0,AK104+1,0)</f>
        <v>1</v>
      </c>
      <c r="AL105" s="74" t="n">
        <f aca="false">IF(K105&gt;0,AL104+1,0)</f>
        <v>0</v>
      </c>
      <c r="AM105" s="74" t="n">
        <f aca="false">IF(K105&lt;=0,AM104+1,0)</f>
        <v>1</v>
      </c>
    </row>
    <row r="106" customFormat="false" ht="15" hidden="false" customHeight="false" outlineLevel="0" collapsed="false">
      <c r="A106" s="61" t="n">
        <v>110</v>
      </c>
      <c r="B106" s="62" t="n">
        <v>40219.4034722222</v>
      </c>
      <c r="C106" s="63" t="n">
        <f aca="false">YEAR(B106)</f>
        <v>2010</v>
      </c>
      <c r="D106" s="32" t="s">
        <v>276</v>
      </c>
      <c r="E106" s="64" t="n">
        <v>4772.7</v>
      </c>
      <c r="F106" s="65" t="n">
        <v>-0.0071</v>
      </c>
      <c r="G106" s="66" t="n">
        <v>-33.88617</v>
      </c>
      <c r="H106" s="67" t="n">
        <f aca="false">E106+IF(D106="Long",1,-1)*G106</f>
        <v>4806.58617</v>
      </c>
      <c r="I106" s="68" t="n">
        <f aca="false">Assumptions!$B$58</f>
        <v>5.35750011455817</v>
      </c>
      <c r="J106" s="68" t="n">
        <f aca="false">INDEX(Yearly!$D$5:$D$22,MATCH(C106,Yearly!$A$5:$A$22,0))</f>
        <v>0.401812508591863</v>
      </c>
      <c r="K106" s="68" t="n">
        <f aca="false">G106-I106-J106</f>
        <v>-39.64548262315</v>
      </c>
      <c r="L106" s="69" t="n">
        <f aca="false">(I106+J106)/Assumptions!$B$8</f>
        <v>0.00025394970327771</v>
      </c>
      <c r="M106" s="70" t="n">
        <f aca="false">F106-L106</f>
        <v>-0.00735394970327771</v>
      </c>
      <c r="N106" s="71" t="n">
        <f aca="false">G106*Assumptions!$B$7</f>
        <v>-266514.72705</v>
      </c>
      <c r="O106" s="71" t="n">
        <f aca="false">K106*Assumptions!$B$7</f>
        <v>-311811.720831075</v>
      </c>
      <c r="P106" s="68" t="n">
        <f aca="false">P105+G106</f>
        <v>2799.000425</v>
      </c>
      <c r="Q106" s="68" t="n">
        <f aca="false">MAX(Q105,P106)</f>
        <v>2856.94831</v>
      </c>
      <c r="R106" s="68" t="n">
        <f aca="false">Q106-P106</f>
        <v>57.9478850000005</v>
      </c>
      <c r="S106" s="68" t="n">
        <f aca="false">S105+K106</f>
        <v>2170.69959906519</v>
      </c>
      <c r="T106" s="68" t="n">
        <f aca="false">MAX(T105,S106)</f>
        <v>2263.20335980409</v>
      </c>
      <c r="U106" s="68" t="n">
        <f aca="false">T106-S106</f>
        <v>92.5037607389008</v>
      </c>
      <c r="V106" s="70" t="n">
        <f aca="false">V105+F106</f>
        <v>0.7079</v>
      </c>
      <c r="W106" s="70" t="n">
        <f aca="false">MAX(W105,V106)</f>
        <v>0.7199</v>
      </c>
      <c r="X106" s="70" t="n">
        <f aca="false">W106-V106</f>
        <v>0.012</v>
      </c>
      <c r="Y106" s="70" t="n">
        <f aca="false">Y105+M106</f>
        <v>0.680195859114518</v>
      </c>
      <c r="Z106" s="70" t="n">
        <f aca="false">MAX(Z105,Y106)</f>
        <v>0.693719557334184</v>
      </c>
      <c r="AA106" s="70" t="n">
        <f aca="false">Z106-Y106</f>
        <v>0.0135236982196663</v>
      </c>
      <c r="AB106" s="72" t="n">
        <f aca="false">AB105*(1+F106)</f>
        <v>1.93922004607423</v>
      </c>
      <c r="AC106" s="73" t="n">
        <f aca="false">MAX(AC105,AB106)</f>
        <v>1.96313311336719</v>
      </c>
      <c r="AD106" s="70" t="n">
        <f aca="false">1-AB106/AC106</f>
        <v>0.0121810727607482</v>
      </c>
      <c r="AE106" s="73" t="n">
        <f aca="false">AE105*(1+M106)</f>
        <v>1.88653653575849</v>
      </c>
      <c r="AF106" s="73" t="n">
        <f aca="false">MAX(AF105,AE106)</f>
        <v>1.91271857309264</v>
      </c>
      <c r="AG106" s="70" t="n">
        <f aca="false">1-AE106/AF106</f>
        <v>0.0136883897623383</v>
      </c>
      <c r="AH106" s="74" t="n">
        <f aca="false">IF(R106&gt;0,AH105+1,0)</f>
        <v>6</v>
      </c>
      <c r="AI106" s="74" t="n">
        <f aca="false">IF(U106&gt;0,AI105+1,0)</f>
        <v>6</v>
      </c>
      <c r="AJ106" s="74" t="n">
        <f aca="false">IF(G106&gt;0,AJ105+1,0)</f>
        <v>0</v>
      </c>
      <c r="AK106" s="74" t="n">
        <f aca="false">IF(G106&lt;=0,AK105+1,0)</f>
        <v>2</v>
      </c>
      <c r="AL106" s="74" t="n">
        <f aca="false">IF(K106&gt;0,AL105+1,0)</f>
        <v>0</v>
      </c>
      <c r="AM106" s="74" t="n">
        <f aca="false">IF(K106&lt;=0,AM105+1,0)</f>
        <v>2</v>
      </c>
    </row>
    <row r="107" customFormat="false" ht="15" hidden="false" customHeight="false" outlineLevel="0" collapsed="false">
      <c r="A107" s="61" t="n">
        <v>111</v>
      </c>
      <c r="B107" s="62" t="n">
        <v>40219.53125</v>
      </c>
      <c r="C107" s="63" t="n">
        <f aca="false">YEAR(B107)</f>
        <v>2010</v>
      </c>
      <c r="D107" s="32" t="s">
        <v>277</v>
      </c>
      <c r="E107" s="64" t="n">
        <v>4806.65</v>
      </c>
      <c r="F107" s="65" t="n">
        <v>-0.0079</v>
      </c>
      <c r="G107" s="66" t="n">
        <v>-37.972535</v>
      </c>
      <c r="H107" s="67" t="n">
        <f aca="false">E107+IF(D107="Long",1,-1)*G107</f>
        <v>4768.677465</v>
      </c>
      <c r="I107" s="68" t="n">
        <f aca="false">Assumptions!$B$58</f>
        <v>5.35750011455817</v>
      </c>
      <c r="J107" s="68" t="n">
        <f aca="false">INDEX(Yearly!$D$5:$D$22,MATCH(C107,Yearly!$A$5:$A$22,0))</f>
        <v>0.401812508591863</v>
      </c>
      <c r="K107" s="68" t="n">
        <f aca="false">G107-I107-J107</f>
        <v>-43.73184762315</v>
      </c>
      <c r="L107" s="69" t="n">
        <f aca="false">(I107+J107)/Assumptions!$B$8</f>
        <v>0.00025394970327771</v>
      </c>
      <c r="M107" s="70" t="n">
        <f aca="false">F107-L107</f>
        <v>-0.00815394970327771</v>
      </c>
      <c r="N107" s="71" t="n">
        <f aca="false">G107*Assumptions!$B$7</f>
        <v>-298653.987775</v>
      </c>
      <c r="O107" s="71" t="n">
        <f aca="false">K107*Assumptions!$B$7</f>
        <v>-343950.981556075</v>
      </c>
      <c r="P107" s="68" t="n">
        <f aca="false">P106+G107</f>
        <v>2761.02789</v>
      </c>
      <c r="Q107" s="68" t="n">
        <f aca="false">MAX(Q106,P107)</f>
        <v>2856.94831</v>
      </c>
      <c r="R107" s="68" t="n">
        <f aca="false">Q107-P107</f>
        <v>95.9204200000004</v>
      </c>
      <c r="S107" s="68" t="n">
        <f aca="false">S106+K107</f>
        <v>2126.96775144204</v>
      </c>
      <c r="T107" s="68" t="n">
        <f aca="false">MAX(T106,S107)</f>
        <v>2263.20335980409</v>
      </c>
      <c r="U107" s="68" t="n">
        <f aca="false">T107-S107</f>
        <v>136.235608362051</v>
      </c>
      <c r="V107" s="70" t="n">
        <f aca="false">V106+F107</f>
        <v>0.7</v>
      </c>
      <c r="W107" s="70" t="n">
        <f aca="false">MAX(W106,V107)</f>
        <v>0.7199</v>
      </c>
      <c r="X107" s="70" t="n">
        <f aca="false">W107-V107</f>
        <v>0.0199</v>
      </c>
      <c r="Y107" s="70" t="n">
        <f aca="false">Y106+M107</f>
        <v>0.67204190941124</v>
      </c>
      <c r="Z107" s="70" t="n">
        <f aca="false">MAX(Z106,Y107)</f>
        <v>0.693719557334184</v>
      </c>
      <c r="AA107" s="70" t="n">
        <f aca="false">Z107-Y107</f>
        <v>0.021677647922944</v>
      </c>
      <c r="AB107" s="72" t="n">
        <f aca="false">AB106*(1+F107)</f>
        <v>1.92390020771025</v>
      </c>
      <c r="AC107" s="73" t="n">
        <f aca="false">MAX(AC106,AB107)</f>
        <v>1.96313311336719</v>
      </c>
      <c r="AD107" s="70" t="n">
        <f aca="false">1-AB107/AC107</f>
        <v>0.0199848422859383</v>
      </c>
      <c r="AE107" s="73" t="n">
        <f aca="false">AE106*(1+M107)</f>
        <v>1.87115381173252</v>
      </c>
      <c r="AF107" s="73" t="n">
        <f aca="false">MAX(AF106,AE107)</f>
        <v>1.91271857309264</v>
      </c>
      <c r="AG107" s="70" t="n">
        <f aca="false">1-AE107/AF107</f>
        <v>0.0217307250239751</v>
      </c>
      <c r="AH107" s="74" t="n">
        <f aca="false">IF(R107&gt;0,AH106+1,0)</f>
        <v>7</v>
      </c>
      <c r="AI107" s="74" t="n">
        <f aca="false">IF(U107&gt;0,AI106+1,0)</f>
        <v>7</v>
      </c>
      <c r="AJ107" s="74" t="n">
        <f aca="false">IF(G107&gt;0,AJ106+1,0)</f>
        <v>0</v>
      </c>
      <c r="AK107" s="74" t="n">
        <f aca="false">IF(G107&lt;=0,AK106+1,0)</f>
        <v>3</v>
      </c>
      <c r="AL107" s="74" t="n">
        <f aca="false">IF(K107&gt;0,AL106+1,0)</f>
        <v>0</v>
      </c>
      <c r="AM107" s="74" t="n">
        <f aca="false">IF(K107&lt;=0,AM106+1,0)</f>
        <v>3</v>
      </c>
    </row>
    <row r="108" customFormat="false" ht="15" hidden="false" customHeight="false" outlineLevel="0" collapsed="false">
      <c r="A108" s="61" t="n">
        <v>112</v>
      </c>
      <c r="B108" s="62" t="n">
        <v>40219.6145833333</v>
      </c>
      <c r="C108" s="63" t="n">
        <f aca="false">YEAR(B108)</f>
        <v>2010</v>
      </c>
      <c r="D108" s="32" t="s">
        <v>276</v>
      </c>
      <c r="E108" s="64" t="n">
        <v>4768.55</v>
      </c>
      <c r="F108" s="65" t="n">
        <v>-0.0125</v>
      </c>
      <c r="G108" s="66" t="n">
        <v>-59.606875</v>
      </c>
      <c r="H108" s="67" t="n">
        <f aca="false">E108+IF(D108="Long",1,-1)*G108</f>
        <v>4828.156875</v>
      </c>
      <c r="I108" s="68" t="n">
        <f aca="false">Assumptions!$B$58</f>
        <v>5.35750011455817</v>
      </c>
      <c r="J108" s="68" t="n">
        <f aca="false">INDEX(Yearly!$D$5:$D$22,MATCH(C108,Yearly!$A$5:$A$22,0))</f>
        <v>0.401812508591863</v>
      </c>
      <c r="K108" s="68" t="n">
        <f aca="false">G108-I108-J108</f>
        <v>-65.36618762315</v>
      </c>
      <c r="L108" s="69" t="n">
        <f aca="false">(I108+J108)/Assumptions!$B$8</f>
        <v>0.00025394970327771</v>
      </c>
      <c r="M108" s="70" t="n">
        <f aca="false">F108-L108</f>
        <v>-0.0127539497032777</v>
      </c>
      <c r="N108" s="71" t="n">
        <f aca="false">G108*Assumptions!$B$7</f>
        <v>-468808.071875</v>
      </c>
      <c r="O108" s="71" t="n">
        <f aca="false">K108*Assumptions!$B$7</f>
        <v>-514105.065656075</v>
      </c>
      <c r="P108" s="68" t="n">
        <f aca="false">P107+G108</f>
        <v>2701.421015</v>
      </c>
      <c r="Q108" s="68" t="n">
        <f aca="false">MAX(Q107,P108)</f>
        <v>2856.94831</v>
      </c>
      <c r="R108" s="68" t="n">
        <f aca="false">Q108-P108</f>
        <v>155.527295</v>
      </c>
      <c r="S108" s="68" t="n">
        <f aca="false">S107+K108</f>
        <v>2061.60156381889</v>
      </c>
      <c r="T108" s="68" t="n">
        <f aca="false">MAX(T107,S108)</f>
        <v>2263.20335980409</v>
      </c>
      <c r="U108" s="68" t="n">
        <f aca="false">T108-S108</f>
        <v>201.601795985201</v>
      </c>
      <c r="V108" s="70" t="n">
        <f aca="false">V107+F108</f>
        <v>0.6875</v>
      </c>
      <c r="W108" s="70" t="n">
        <f aca="false">MAX(W107,V108)</f>
        <v>0.7199</v>
      </c>
      <c r="X108" s="70" t="n">
        <f aca="false">W108-V108</f>
        <v>0.0324</v>
      </c>
      <c r="Y108" s="70" t="n">
        <f aca="false">Y107+M108</f>
        <v>0.659287959707962</v>
      </c>
      <c r="Z108" s="70" t="n">
        <f aca="false">MAX(Z107,Y108)</f>
        <v>0.693719557334184</v>
      </c>
      <c r="AA108" s="70" t="n">
        <f aca="false">Z108-Y108</f>
        <v>0.0344315976262217</v>
      </c>
      <c r="AB108" s="72" t="n">
        <f aca="false">AB107*(1+F108)</f>
        <v>1.89985145511387</v>
      </c>
      <c r="AC108" s="73" t="n">
        <f aca="false">MAX(AC107,AB108)</f>
        <v>1.96313311336719</v>
      </c>
      <c r="AD108" s="70" t="n">
        <f aca="false">1-AB108/AC108</f>
        <v>0.0322350317573641</v>
      </c>
      <c r="AE108" s="73" t="n">
        <f aca="false">AE107*(1+M108)</f>
        <v>1.84728921013058</v>
      </c>
      <c r="AF108" s="73" t="n">
        <f aca="false">MAX(AF107,AE108)</f>
        <v>1.91271857309264</v>
      </c>
      <c r="AG108" s="70" t="n">
        <f aca="false">1-AE108/AF108</f>
        <v>0.0342075221532813</v>
      </c>
      <c r="AH108" s="74" t="n">
        <f aca="false">IF(R108&gt;0,AH107+1,0)</f>
        <v>8</v>
      </c>
      <c r="AI108" s="74" t="n">
        <f aca="false">IF(U108&gt;0,AI107+1,0)</f>
        <v>8</v>
      </c>
      <c r="AJ108" s="74" t="n">
        <f aca="false">IF(G108&gt;0,AJ107+1,0)</f>
        <v>0</v>
      </c>
      <c r="AK108" s="74" t="n">
        <f aca="false">IF(G108&lt;=0,AK107+1,0)</f>
        <v>4</v>
      </c>
      <c r="AL108" s="74" t="n">
        <f aca="false">IF(K108&gt;0,AL107+1,0)</f>
        <v>0</v>
      </c>
      <c r="AM108" s="74" t="n">
        <f aca="false">IF(K108&lt;=0,AM107+1,0)</f>
        <v>4</v>
      </c>
    </row>
    <row r="109" customFormat="false" ht="15" hidden="false" customHeight="false" outlineLevel="0" collapsed="false">
      <c r="A109" s="61" t="n">
        <v>113</v>
      </c>
      <c r="B109" s="62" t="n">
        <v>40220.40625</v>
      </c>
      <c r="C109" s="63" t="n">
        <f aca="false">YEAR(B109)</f>
        <v>2010</v>
      </c>
      <c r="D109" s="32" t="s">
        <v>277</v>
      </c>
      <c r="E109" s="64" t="n">
        <v>4828.2</v>
      </c>
      <c r="F109" s="65" t="n">
        <v>-0.0046</v>
      </c>
      <c r="G109" s="66" t="n">
        <v>-22.20972</v>
      </c>
      <c r="H109" s="67" t="n">
        <f aca="false">E109+IF(D109="Long",1,-1)*G109</f>
        <v>4805.99028</v>
      </c>
      <c r="I109" s="68" t="n">
        <f aca="false">Assumptions!$B$58</f>
        <v>5.35750011455817</v>
      </c>
      <c r="J109" s="68" t="n">
        <f aca="false">INDEX(Yearly!$D$5:$D$22,MATCH(C109,Yearly!$A$5:$A$22,0))</f>
        <v>0.401812508591863</v>
      </c>
      <c r="K109" s="68" t="n">
        <f aca="false">G109-I109-J109</f>
        <v>-27.96903262315</v>
      </c>
      <c r="L109" s="69" t="n">
        <f aca="false">(I109+J109)/Assumptions!$B$8</f>
        <v>0.00025394970327771</v>
      </c>
      <c r="M109" s="70" t="n">
        <f aca="false">F109-L109</f>
        <v>-0.00485394970327771</v>
      </c>
      <c r="N109" s="71" t="n">
        <f aca="false">G109*Assumptions!$B$7</f>
        <v>-174679.4478</v>
      </c>
      <c r="O109" s="71" t="n">
        <f aca="false">K109*Assumptions!$B$7</f>
        <v>-219976.441581075</v>
      </c>
      <c r="P109" s="68" t="n">
        <f aca="false">P108+G109</f>
        <v>2679.211295</v>
      </c>
      <c r="Q109" s="68" t="n">
        <f aca="false">MAX(Q108,P109)</f>
        <v>2856.94831</v>
      </c>
      <c r="R109" s="68" t="n">
        <f aca="false">Q109-P109</f>
        <v>177.737015</v>
      </c>
      <c r="S109" s="68" t="n">
        <f aca="false">S108+K109</f>
        <v>2033.63253119574</v>
      </c>
      <c r="T109" s="68" t="n">
        <f aca="false">MAX(T108,S109)</f>
        <v>2263.20335980409</v>
      </c>
      <c r="U109" s="68" t="n">
        <f aca="false">T109-S109</f>
        <v>229.570828608351</v>
      </c>
      <c r="V109" s="70" t="n">
        <f aca="false">V108+F109</f>
        <v>0.6829</v>
      </c>
      <c r="W109" s="70" t="n">
        <f aca="false">MAX(W108,V109)</f>
        <v>0.7199</v>
      </c>
      <c r="X109" s="70" t="n">
        <f aca="false">W109-V109</f>
        <v>0.037</v>
      </c>
      <c r="Y109" s="70" t="n">
        <f aca="false">Y108+M109</f>
        <v>0.654434010004684</v>
      </c>
      <c r="Z109" s="70" t="n">
        <f aca="false">MAX(Z108,Y109)</f>
        <v>0.693719557334184</v>
      </c>
      <c r="AA109" s="70" t="n">
        <f aca="false">Z109-Y109</f>
        <v>0.0392855473294994</v>
      </c>
      <c r="AB109" s="72" t="n">
        <f aca="false">AB108*(1+F109)</f>
        <v>1.89111213842035</v>
      </c>
      <c r="AC109" s="73" t="n">
        <f aca="false">MAX(AC108,AB109)</f>
        <v>1.96313311336719</v>
      </c>
      <c r="AD109" s="70" t="n">
        <f aca="false">1-AB109/AC109</f>
        <v>0.0366867506112802</v>
      </c>
      <c r="AE109" s="73" t="n">
        <f aca="false">AE108*(1+M109)</f>
        <v>1.8383225612172</v>
      </c>
      <c r="AF109" s="73" t="n">
        <f aca="false">MAX(AF108,AE109)</f>
        <v>1.91271857309264</v>
      </c>
      <c r="AG109" s="70" t="n">
        <f aca="false">1-AE109/AF109</f>
        <v>0.0388954302645532</v>
      </c>
      <c r="AH109" s="74" t="n">
        <f aca="false">IF(R109&gt;0,AH108+1,0)</f>
        <v>9</v>
      </c>
      <c r="AI109" s="74" t="n">
        <f aca="false">IF(U109&gt;0,AI108+1,0)</f>
        <v>9</v>
      </c>
      <c r="AJ109" s="74" t="n">
        <f aca="false">IF(G109&gt;0,AJ108+1,0)</f>
        <v>0</v>
      </c>
      <c r="AK109" s="74" t="n">
        <f aca="false">IF(G109&lt;=0,AK108+1,0)</f>
        <v>5</v>
      </c>
      <c r="AL109" s="74" t="n">
        <f aca="false">IF(K109&gt;0,AL108+1,0)</f>
        <v>0</v>
      </c>
      <c r="AM109" s="74" t="n">
        <f aca="false">IF(K109&lt;=0,AM108+1,0)</f>
        <v>5</v>
      </c>
    </row>
    <row r="110" customFormat="false" ht="15" hidden="false" customHeight="false" outlineLevel="0" collapsed="false">
      <c r="A110" s="61" t="n">
        <v>114</v>
      </c>
      <c r="B110" s="62" t="n">
        <v>40224.4895833333</v>
      </c>
      <c r="C110" s="63" t="n">
        <f aca="false">YEAR(B110)</f>
        <v>2010</v>
      </c>
      <c r="D110" s="32" t="s">
        <v>276</v>
      </c>
      <c r="E110" s="64" t="n">
        <v>4806.2</v>
      </c>
      <c r="F110" s="65" t="n">
        <v>-0.0023</v>
      </c>
      <c r="G110" s="66" t="n">
        <v>-11.05426</v>
      </c>
      <c r="H110" s="67" t="n">
        <f aca="false">E110+IF(D110="Long",1,-1)*G110</f>
        <v>4817.25426</v>
      </c>
      <c r="I110" s="68" t="n">
        <f aca="false">Assumptions!$B$58</f>
        <v>5.35750011455817</v>
      </c>
      <c r="J110" s="68" t="n">
        <f aca="false">INDEX(Yearly!$D$5:$D$22,MATCH(C110,Yearly!$A$5:$A$22,0))</f>
        <v>0.401812508591863</v>
      </c>
      <c r="K110" s="68" t="n">
        <f aca="false">G110-I110-J110</f>
        <v>-16.81357262315</v>
      </c>
      <c r="L110" s="69" t="n">
        <f aca="false">(I110+J110)/Assumptions!$B$8</f>
        <v>0.00025394970327771</v>
      </c>
      <c r="M110" s="70" t="n">
        <f aca="false">F110-L110</f>
        <v>-0.00255394970327771</v>
      </c>
      <c r="N110" s="71" t="n">
        <f aca="false">G110*Assumptions!$B$7</f>
        <v>-86941.7549</v>
      </c>
      <c r="O110" s="71" t="n">
        <f aca="false">K110*Assumptions!$B$7</f>
        <v>-132238.748681075</v>
      </c>
      <c r="P110" s="68" t="n">
        <f aca="false">P109+G110</f>
        <v>2668.157035</v>
      </c>
      <c r="Q110" s="68" t="n">
        <f aca="false">MAX(Q109,P110)</f>
        <v>2856.94831</v>
      </c>
      <c r="R110" s="68" t="n">
        <f aca="false">Q110-P110</f>
        <v>188.791275</v>
      </c>
      <c r="S110" s="68" t="n">
        <f aca="false">S109+K110</f>
        <v>2016.81895857259</v>
      </c>
      <c r="T110" s="68" t="n">
        <f aca="false">MAX(T109,S110)</f>
        <v>2263.20335980409</v>
      </c>
      <c r="U110" s="68" t="n">
        <f aca="false">T110-S110</f>
        <v>246.384401231501</v>
      </c>
      <c r="V110" s="70" t="n">
        <f aca="false">V109+F110</f>
        <v>0.6806</v>
      </c>
      <c r="W110" s="70" t="n">
        <f aca="false">MAX(W109,V110)</f>
        <v>0.7199</v>
      </c>
      <c r="X110" s="70" t="n">
        <f aca="false">W110-V110</f>
        <v>0.0393</v>
      </c>
      <c r="Y110" s="70" t="n">
        <f aca="false">Y109+M110</f>
        <v>0.651880060301407</v>
      </c>
      <c r="Z110" s="70" t="n">
        <f aca="false">MAX(Z109,Y110)</f>
        <v>0.693719557334184</v>
      </c>
      <c r="AA110" s="70" t="n">
        <f aca="false">Z110-Y110</f>
        <v>0.0418394970327771</v>
      </c>
      <c r="AB110" s="72" t="n">
        <f aca="false">AB109*(1+F110)</f>
        <v>1.88676258050198</v>
      </c>
      <c r="AC110" s="73" t="n">
        <f aca="false">MAX(AC109,AB110)</f>
        <v>1.96313311336719</v>
      </c>
      <c r="AD110" s="70" t="n">
        <f aca="false">1-AB110/AC110</f>
        <v>0.0389023710848743</v>
      </c>
      <c r="AE110" s="73" t="n">
        <f aca="false">AE109*(1+M110)</f>
        <v>1.83362757785745</v>
      </c>
      <c r="AF110" s="73" t="n">
        <f aca="false">MAX(AF109,AE110)</f>
        <v>1.91271857309264</v>
      </c>
      <c r="AG110" s="70" t="n">
        <f aca="false">1-AE110/AF110</f>
        <v>0.0413500429952479</v>
      </c>
      <c r="AH110" s="74" t="n">
        <f aca="false">IF(R110&gt;0,AH109+1,0)</f>
        <v>10</v>
      </c>
      <c r="AI110" s="74" t="n">
        <f aca="false">IF(U110&gt;0,AI109+1,0)</f>
        <v>10</v>
      </c>
      <c r="AJ110" s="74" t="n">
        <f aca="false">IF(G110&gt;0,AJ109+1,0)</f>
        <v>0</v>
      </c>
      <c r="AK110" s="74" t="n">
        <f aca="false">IF(G110&lt;=0,AK109+1,0)</f>
        <v>6</v>
      </c>
      <c r="AL110" s="74" t="n">
        <f aca="false">IF(K110&gt;0,AL109+1,0)</f>
        <v>0</v>
      </c>
      <c r="AM110" s="74" t="n">
        <f aca="false">IF(K110&lt;=0,AM109+1,0)</f>
        <v>6</v>
      </c>
    </row>
    <row r="111" customFormat="false" ht="15" hidden="false" customHeight="false" outlineLevel="0" collapsed="false">
      <c r="A111" s="61" t="n">
        <v>115</v>
      </c>
      <c r="B111" s="62" t="n">
        <v>40224.5784722222</v>
      </c>
      <c r="C111" s="63" t="n">
        <f aca="false">YEAR(B111)</f>
        <v>2010</v>
      </c>
      <c r="D111" s="32" t="s">
        <v>277</v>
      </c>
      <c r="E111" s="64" t="n">
        <v>4817.1</v>
      </c>
      <c r="F111" s="65" t="n">
        <v>-0.0032</v>
      </c>
      <c r="G111" s="66" t="n">
        <v>-15.41472</v>
      </c>
      <c r="H111" s="67" t="n">
        <f aca="false">E111+IF(D111="Long",1,-1)*G111</f>
        <v>4801.68528</v>
      </c>
      <c r="I111" s="68" t="n">
        <f aca="false">Assumptions!$B$58</f>
        <v>5.35750011455817</v>
      </c>
      <c r="J111" s="68" t="n">
        <f aca="false">INDEX(Yearly!$D$5:$D$22,MATCH(C111,Yearly!$A$5:$A$22,0))</f>
        <v>0.401812508591863</v>
      </c>
      <c r="K111" s="68" t="n">
        <f aca="false">G111-I111-J111</f>
        <v>-21.17403262315</v>
      </c>
      <c r="L111" s="69" t="n">
        <f aca="false">(I111+J111)/Assumptions!$B$8</f>
        <v>0.00025394970327771</v>
      </c>
      <c r="M111" s="70" t="n">
        <f aca="false">F111-L111</f>
        <v>-0.00345394970327771</v>
      </c>
      <c r="N111" s="71" t="n">
        <f aca="false">G111*Assumptions!$B$7</f>
        <v>-121236.7728</v>
      </c>
      <c r="O111" s="71" t="n">
        <f aca="false">K111*Assumptions!$B$7</f>
        <v>-166533.766581075</v>
      </c>
      <c r="P111" s="68" t="n">
        <f aca="false">P110+G111</f>
        <v>2652.742315</v>
      </c>
      <c r="Q111" s="68" t="n">
        <f aca="false">MAX(Q110,P111)</f>
        <v>2856.94831</v>
      </c>
      <c r="R111" s="68" t="n">
        <f aca="false">Q111-P111</f>
        <v>204.205995</v>
      </c>
      <c r="S111" s="68" t="n">
        <f aca="false">S110+K111</f>
        <v>1995.64492594944</v>
      </c>
      <c r="T111" s="68" t="n">
        <f aca="false">MAX(T110,S111)</f>
        <v>2263.20335980409</v>
      </c>
      <c r="U111" s="68" t="n">
        <f aca="false">T111-S111</f>
        <v>267.558433854651</v>
      </c>
      <c r="V111" s="70" t="n">
        <f aca="false">V110+F111</f>
        <v>0.6774</v>
      </c>
      <c r="W111" s="70" t="n">
        <f aca="false">MAX(W110,V111)</f>
        <v>0.7199</v>
      </c>
      <c r="X111" s="70" t="n">
        <f aca="false">W111-V111</f>
        <v>0.0425</v>
      </c>
      <c r="Y111" s="70" t="n">
        <f aca="false">Y110+M111</f>
        <v>0.648426110598129</v>
      </c>
      <c r="Z111" s="70" t="n">
        <f aca="false">MAX(Z110,Y111)</f>
        <v>0.693719557334184</v>
      </c>
      <c r="AA111" s="70" t="n">
        <f aca="false">Z111-Y111</f>
        <v>0.0452934467360548</v>
      </c>
      <c r="AB111" s="72" t="n">
        <f aca="false">AB110*(1+F111)</f>
        <v>1.88072494024437</v>
      </c>
      <c r="AC111" s="73" t="n">
        <f aca="false">MAX(AC110,AB111)</f>
        <v>1.96313311336719</v>
      </c>
      <c r="AD111" s="70" t="n">
        <f aca="false">1-AB111/AC111</f>
        <v>0.0419778834974026</v>
      </c>
      <c r="AE111" s="73" t="n">
        <f aca="false">AE110*(1+M111)</f>
        <v>1.82729432042899</v>
      </c>
      <c r="AF111" s="73" t="n">
        <f aca="false">MAX(AF110,AE111)</f>
        <v>1.91271857309264</v>
      </c>
      <c r="AG111" s="70" t="n">
        <f aca="false">1-AE111/AF111</f>
        <v>0.0446611717297917</v>
      </c>
      <c r="AH111" s="74" t="n">
        <f aca="false">IF(R111&gt;0,AH110+1,0)</f>
        <v>11</v>
      </c>
      <c r="AI111" s="74" t="n">
        <f aca="false">IF(U111&gt;0,AI110+1,0)</f>
        <v>11</v>
      </c>
      <c r="AJ111" s="74" t="n">
        <f aca="false">IF(G111&gt;0,AJ110+1,0)</f>
        <v>0</v>
      </c>
      <c r="AK111" s="74" t="n">
        <f aca="false">IF(G111&lt;=0,AK110+1,0)</f>
        <v>7</v>
      </c>
      <c r="AL111" s="74" t="n">
        <f aca="false">IF(K111&gt;0,AL110+1,0)</f>
        <v>0</v>
      </c>
      <c r="AM111" s="74" t="n">
        <f aca="false">IF(K111&lt;=0,AM110+1,0)</f>
        <v>7</v>
      </c>
    </row>
    <row r="112" customFormat="false" ht="15" hidden="false" customHeight="false" outlineLevel="0" collapsed="false">
      <c r="A112" s="61" t="n">
        <v>116</v>
      </c>
      <c r="B112" s="62" t="n">
        <v>40224.6145833333</v>
      </c>
      <c r="C112" s="63" t="n">
        <f aca="false">YEAR(B112)</f>
        <v>2010</v>
      </c>
      <c r="D112" s="32" t="s">
        <v>276</v>
      </c>
      <c r="E112" s="64" t="n">
        <v>4801.65</v>
      </c>
      <c r="F112" s="65" t="n">
        <v>-0.0011</v>
      </c>
      <c r="G112" s="66" t="n">
        <v>-5.281815</v>
      </c>
      <c r="H112" s="67" t="n">
        <f aca="false">E112+IF(D112="Long",1,-1)*G112</f>
        <v>4806.931815</v>
      </c>
      <c r="I112" s="68" t="n">
        <f aca="false">Assumptions!$B$58</f>
        <v>5.35750011455817</v>
      </c>
      <c r="J112" s="68" t="n">
        <f aca="false">INDEX(Yearly!$D$5:$D$22,MATCH(C112,Yearly!$A$5:$A$22,0))</f>
        <v>0.401812508591863</v>
      </c>
      <c r="K112" s="68" t="n">
        <f aca="false">G112-I112-J112</f>
        <v>-11.04112762315</v>
      </c>
      <c r="L112" s="69" t="n">
        <f aca="false">(I112+J112)/Assumptions!$B$8</f>
        <v>0.00025394970327771</v>
      </c>
      <c r="M112" s="70" t="n">
        <f aca="false">F112-L112</f>
        <v>-0.00135394970327771</v>
      </c>
      <c r="N112" s="71" t="n">
        <f aca="false">G112*Assumptions!$B$7</f>
        <v>-41541.474975</v>
      </c>
      <c r="O112" s="71" t="n">
        <f aca="false">K112*Assumptions!$B$7</f>
        <v>-86838.468756075</v>
      </c>
      <c r="P112" s="68" t="n">
        <f aca="false">P111+G112</f>
        <v>2647.4605</v>
      </c>
      <c r="Q112" s="68" t="n">
        <f aca="false">MAX(Q111,P112)</f>
        <v>2856.94831</v>
      </c>
      <c r="R112" s="68" t="n">
        <f aca="false">Q112-P112</f>
        <v>209.48781</v>
      </c>
      <c r="S112" s="68" t="n">
        <f aca="false">S111+K112</f>
        <v>1984.60379832629</v>
      </c>
      <c r="T112" s="68" t="n">
        <f aca="false">MAX(T111,S112)</f>
        <v>2263.20335980409</v>
      </c>
      <c r="U112" s="68" t="n">
        <f aca="false">T112-S112</f>
        <v>278.599561477801</v>
      </c>
      <c r="V112" s="70" t="n">
        <f aca="false">V111+F112</f>
        <v>0.6763</v>
      </c>
      <c r="W112" s="70" t="n">
        <f aca="false">MAX(W111,V112)</f>
        <v>0.7199</v>
      </c>
      <c r="X112" s="70" t="n">
        <f aca="false">W112-V112</f>
        <v>0.0436</v>
      </c>
      <c r="Y112" s="70" t="n">
        <f aca="false">Y111+M112</f>
        <v>0.647072160894851</v>
      </c>
      <c r="Z112" s="70" t="n">
        <f aca="false">MAX(Z111,Y112)</f>
        <v>0.693719557334184</v>
      </c>
      <c r="AA112" s="70" t="n">
        <f aca="false">Z112-Y112</f>
        <v>0.0466473964393326</v>
      </c>
      <c r="AB112" s="72" t="n">
        <f aca="false">AB111*(1+F112)</f>
        <v>1.8786561428101</v>
      </c>
      <c r="AC112" s="73" t="n">
        <f aca="false">MAX(AC111,AB112)</f>
        <v>1.96313311336719</v>
      </c>
      <c r="AD112" s="70" t="n">
        <f aca="false">1-AB112/AC112</f>
        <v>0.0430317078255555</v>
      </c>
      <c r="AE112" s="73" t="n">
        <f aca="false">AE111*(1+M112)</f>
        <v>1.82482025582604</v>
      </c>
      <c r="AF112" s="73" t="n">
        <f aca="false">MAX(AF111,AE112)</f>
        <v>1.91271857309264</v>
      </c>
      <c r="AG112" s="70" t="n">
        <f aca="false">1-AE112/AF112</f>
        <v>0.0459546524528579</v>
      </c>
      <c r="AH112" s="74" t="n">
        <f aca="false">IF(R112&gt;0,AH111+1,0)</f>
        <v>12</v>
      </c>
      <c r="AI112" s="74" t="n">
        <f aca="false">IF(U112&gt;0,AI111+1,0)</f>
        <v>12</v>
      </c>
      <c r="AJ112" s="74" t="n">
        <f aca="false">IF(G112&gt;0,AJ111+1,0)</f>
        <v>0</v>
      </c>
      <c r="AK112" s="74" t="n">
        <f aca="false">IF(G112&lt;=0,AK111+1,0)</f>
        <v>8</v>
      </c>
      <c r="AL112" s="74" t="n">
        <f aca="false">IF(K112&gt;0,AL111+1,0)</f>
        <v>0</v>
      </c>
      <c r="AM112" s="74" t="n">
        <f aca="false">IF(K112&lt;=0,AM111+1,0)</f>
        <v>8</v>
      </c>
    </row>
    <row r="113" customFormat="false" ht="15" hidden="false" customHeight="false" outlineLevel="0" collapsed="false">
      <c r="A113" s="61" t="n">
        <v>117</v>
      </c>
      <c r="B113" s="62" t="n">
        <v>40225.4479166667</v>
      </c>
      <c r="C113" s="63" t="n">
        <f aca="false">YEAR(B113)</f>
        <v>2010</v>
      </c>
      <c r="D113" s="32" t="s">
        <v>277</v>
      </c>
      <c r="E113" s="64" t="n">
        <v>4806.85</v>
      </c>
      <c r="F113" s="65" t="n">
        <v>0.0083</v>
      </c>
      <c r="G113" s="66" t="n">
        <v>39.896855</v>
      </c>
      <c r="H113" s="67" t="n">
        <f aca="false">E113+IF(D113="Long",1,-1)*G113</f>
        <v>4846.746855</v>
      </c>
      <c r="I113" s="68" t="n">
        <f aca="false">Assumptions!$B$58</f>
        <v>5.35750011455817</v>
      </c>
      <c r="J113" s="68" t="n">
        <f aca="false">INDEX(Yearly!$D$5:$D$22,MATCH(C113,Yearly!$A$5:$A$22,0))</f>
        <v>0.401812508591863</v>
      </c>
      <c r="K113" s="68" t="n">
        <f aca="false">G113-I113-J113</f>
        <v>34.13754237685</v>
      </c>
      <c r="L113" s="69" t="n">
        <f aca="false">(I113+J113)/Assumptions!$B$8</f>
        <v>0.00025394970327771</v>
      </c>
      <c r="M113" s="70" t="n">
        <f aca="false">F113-L113</f>
        <v>0.00804605029672229</v>
      </c>
      <c r="N113" s="71" t="n">
        <f aca="false">G113*Assumptions!$B$7</f>
        <v>313788.764575</v>
      </c>
      <c r="O113" s="71" t="n">
        <f aca="false">K113*Assumptions!$B$7</f>
        <v>268491.770793925</v>
      </c>
      <c r="P113" s="68" t="n">
        <f aca="false">P112+G113</f>
        <v>2687.357355</v>
      </c>
      <c r="Q113" s="68" t="n">
        <f aca="false">MAX(Q112,P113)</f>
        <v>2856.94831</v>
      </c>
      <c r="R113" s="68" t="n">
        <f aca="false">Q113-P113</f>
        <v>169.590955</v>
      </c>
      <c r="S113" s="68" t="n">
        <f aca="false">S112+K113</f>
        <v>2018.74134070314</v>
      </c>
      <c r="T113" s="68" t="n">
        <f aca="false">MAX(T112,S113)</f>
        <v>2263.20335980409</v>
      </c>
      <c r="U113" s="68" t="n">
        <f aca="false">T113-S113</f>
        <v>244.462019100951</v>
      </c>
      <c r="V113" s="70" t="n">
        <f aca="false">V112+F113</f>
        <v>0.6846</v>
      </c>
      <c r="W113" s="70" t="n">
        <f aca="false">MAX(W112,V113)</f>
        <v>0.7199</v>
      </c>
      <c r="X113" s="70" t="n">
        <f aca="false">W113-V113</f>
        <v>0.0353</v>
      </c>
      <c r="Y113" s="70" t="n">
        <f aca="false">Y112+M113</f>
        <v>0.655118211191574</v>
      </c>
      <c r="Z113" s="70" t="n">
        <f aca="false">MAX(Z112,Y113)</f>
        <v>0.693719557334184</v>
      </c>
      <c r="AA113" s="70" t="n">
        <f aca="false">Z113-Y113</f>
        <v>0.0386013461426102</v>
      </c>
      <c r="AB113" s="72" t="n">
        <f aca="false">AB112*(1+F113)</f>
        <v>1.89424898879543</v>
      </c>
      <c r="AC113" s="73" t="n">
        <f aca="false">MAX(AC112,AB113)</f>
        <v>1.96313311336719</v>
      </c>
      <c r="AD113" s="70" t="n">
        <f aca="false">1-AB113/AC113</f>
        <v>0.0350888710005076</v>
      </c>
      <c r="AE113" s="73" t="n">
        <f aca="false">AE112*(1+M113)</f>
        <v>1.8395028513869</v>
      </c>
      <c r="AF113" s="73" t="n">
        <f aca="false">MAX(AF112,AE113)</f>
        <v>1.91271857309264</v>
      </c>
      <c r="AG113" s="70" t="n">
        <f aca="false">1-AE113/AF113</f>
        <v>0.0382783556011397</v>
      </c>
      <c r="AH113" s="74" t="n">
        <f aca="false">IF(R113&gt;0,AH112+1,0)</f>
        <v>13</v>
      </c>
      <c r="AI113" s="74" t="n">
        <f aca="false">IF(U113&gt;0,AI112+1,0)</f>
        <v>13</v>
      </c>
      <c r="AJ113" s="74" t="n">
        <f aca="false">IF(G113&gt;0,AJ112+1,0)</f>
        <v>1</v>
      </c>
      <c r="AK113" s="74" t="n">
        <f aca="false">IF(G113&lt;=0,AK112+1,0)</f>
        <v>0</v>
      </c>
      <c r="AL113" s="74" t="n">
        <f aca="false">IF(K113&gt;0,AL112+1,0)</f>
        <v>1</v>
      </c>
      <c r="AM113" s="74" t="n">
        <f aca="false">IF(K113&lt;=0,AM112+1,0)</f>
        <v>0</v>
      </c>
    </row>
    <row r="114" customFormat="false" ht="15" hidden="false" customHeight="false" outlineLevel="0" collapsed="false">
      <c r="A114" s="61" t="n">
        <v>118</v>
      </c>
      <c r="B114" s="62" t="n">
        <v>40228.40625</v>
      </c>
      <c r="C114" s="63" t="n">
        <f aca="false">YEAR(B114)</f>
        <v>2010</v>
      </c>
      <c r="D114" s="32" t="s">
        <v>276</v>
      </c>
      <c r="E114" s="64" t="n">
        <v>4846.9</v>
      </c>
      <c r="F114" s="65" t="n">
        <v>-0.0041</v>
      </c>
      <c r="G114" s="66" t="n">
        <v>-19.87229</v>
      </c>
      <c r="H114" s="67" t="n">
        <f aca="false">E114+IF(D114="Long",1,-1)*G114</f>
        <v>4866.77229</v>
      </c>
      <c r="I114" s="68" t="n">
        <f aca="false">Assumptions!$B$58</f>
        <v>5.35750011455817</v>
      </c>
      <c r="J114" s="68" t="n">
        <f aca="false">INDEX(Yearly!$D$5:$D$22,MATCH(C114,Yearly!$A$5:$A$22,0))</f>
        <v>0.401812508591863</v>
      </c>
      <c r="K114" s="68" t="n">
        <f aca="false">G114-I114-J114</f>
        <v>-25.63160262315</v>
      </c>
      <c r="L114" s="69" t="n">
        <f aca="false">(I114+J114)/Assumptions!$B$8</f>
        <v>0.00025394970327771</v>
      </c>
      <c r="M114" s="70" t="n">
        <f aca="false">F114-L114</f>
        <v>-0.00435394970327771</v>
      </c>
      <c r="N114" s="71" t="n">
        <f aca="false">G114*Assumptions!$B$7</f>
        <v>-156295.56085</v>
      </c>
      <c r="O114" s="71" t="n">
        <f aca="false">K114*Assumptions!$B$7</f>
        <v>-201592.554631075</v>
      </c>
      <c r="P114" s="68" t="n">
        <f aca="false">P113+G114</f>
        <v>2667.485065</v>
      </c>
      <c r="Q114" s="68" t="n">
        <f aca="false">MAX(Q113,P114)</f>
        <v>2856.94831</v>
      </c>
      <c r="R114" s="68" t="n">
        <f aca="false">Q114-P114</f>
        <v>189.463245</v>
      </c>
      <c r="S114" s="68" t="n">
        <f aca="false">S113+K114</f>
        <v>1993.10973807999</v>
      </c>
      <c r="T114" s="68" t="n">
        <f aca="false">MAX(T113,S114)</f>
        <v>2263.20335980409</v>
      </c>
      <c r="U114" s="68" t="n">
        <f aca="false">T114-S114</f>
        <v>270.093621724101</v>
      </c>
      <c r="V114" s="70" t="n">
        <f aca="false">V113+F114</f>
        <v>0.6805</v>
      </c>
      <c r="W114" s="70" t="n">
        <f aca="false">MAX(W113,V114)</f>
        <v>0.7199</v>
      </c>
      <c r="X114" s="70" t="n">
        <f aca="false">W114-V114</f>
        <v>0.0394</v>
      </c>
      <c r="Y114" s="70" t="n">
        <f aca="false">Y113+M114</f>
        <v>0.650764261488296</v>
      </c>
      <c r="Z114" s="70" t="n">
        <f aca="false">MAX(Z113,Y114)</f>
        <v>0.693719557334184</v>
      </c>
      <c r="AA114" s="70" t="n">
        <f aca="false">Z114-Y114</f>
        <v>0.042955295845888</v>
      </c>
      <c r="AB114" s="72" t="n">
        <f aca="false">AB113*(1+F114)</f>
        <v>1.88648256794137</v>
      </c>
      <c r="AC114" s="73" t="n">
        <f aca="false">MAX(AC113,AB114)</f>
        <v>1.96313311336719</v>
      </c>
      <c r="AD114" s="70" t="n">
        <f aca="false">1-AB114/AC114</f>
        <v>0.0390450066294056</v>
      </c>
      <c r="AE114" s="73" t="n">
        <f aca="false">AE113*(1+M114)</f>
        <v>1.83149374849292</v>
      </c>
      <c r="AF114" s="73" t="n">
        <f aca="false">MAX(AF113,AE114)</f>
        <v>1.91271857309264</v>
      </c>
      <c r="AG114" s="70" t="n">
        <f aca="false">1-AE114/AF114</f>
        <v>0.0424656432694058</v>
      </c>
      <c r="AH114" s="74" t="n">
        <f aca="false">IF(R114&gt;0,AH113+1,0)</f>
        <v>14</v>
      </c>
      <c r="AI114" s="74" t="n">
        <f aca="false">IF(U114&gt;0,AI113+1,0)</f>
        <v>14</v>
      </c>
      <c r="AJ114" s="74" t="n">
        <f aca="false">IF(G114&gt;0,AJ113+1,0)</f>
        <v>0</v>
      </c>
      <c r="AK114" s="74" t="n">
        <f aca="false">IF(G114&lt;=0,AK113+1,0)</f>
        <v>1</v>
      </c>
      <c r="AL114" s="74" t="n">
        <f aca="false">IF(K114&gt;0,AL113+1,0)</f>
        <v>0</v>
      </c>
      <c r="AM114" s="74" t="n">
        <f aca="false">IF(K114&lt;=0,AM113+1,0)</f>
        <v>1</v>
      </c>
    </row>
    <row r="115" customFormat="false" ht="15" hidden="false" customHeight="false" outlineLevel="0" collapsed="false">
      <c r="A115" s="61" t="n">
        <v>119</v>
      </c>
      <c r="B115" s="62" t="n">
        <v>40228.6145833333</v>
      </c>
      <c r="C115" s="63" t="n">
        <f aca="false">YEAR(B115)</f>
        <v>2010</v>
      </c>
      <c r="D115" s="32" t="s">
        <v>277</v>
      </c>
      <c r="E115" s="64" t="n">
        <v>4866.7</v>
      </c>
      <c r="F115" s="65" t="n">
        <v>-0.001</v>
      </c>
      <c r="G115" s="66" t="n">
        <v>-4.8667</v>
      </c>
      <c r="H115" s="67" t="n">
        <f aca="false">E115+IF(D115="Long",1,-1)*G115</f>
        <v>4861.8333</v>
      </c>
      <c r="I115" s="68" t="n">
        <f aca="false">Assumptions!$B$58</f>
        <v>5.35750011455817</v>
      </c>
      <c r="J115" s="68" t="n">
        <f aca="false">INDEX(Yearly!$D$5:$D$22,MATCH(C115,Yearly!$A$5:$A$22,0))</f>
        <v>0.401812508591863</v>
      </c>
      <c r="K115" s="68" t="n">
        <f aca="false">G115-I115-J115</f>
        <v>-10.62601262315</v>
      </c>
      <c r="L115" s="69" t="n">
        <f aca="false">(I115+J115)/Assumptions!$B$8</f>
        <v>0.00025394970327771</v>
      </c>
      <c r="M115" s="70" t="n">
        <f aca="false">F115-L115</f>
        <v>-0.00125394970327771</v>
      </c>
      <c r="N115" s="71" t="n">
        <f aca="false">G115*Assumptions!$B$7</f>
        <v>-38276.5955</v>
      </c>
      <c r="O115" s="71" t="n">
        <f aca="false">K115*Assumptions!$B$7</f>
        <v>-83573.589281075</v>
      </c>
      <c r="P115" s="68" t="n">
        <f aca="false">P114+G115</f>
        <v>2662.618365</v>
      </c>
      <c r="Q115" s="68" t="n">
        <f aca="false">MAX(Q114,P115)</f>
        <v>2856.94831</v>
      </c>
      <c r="R115" s="68" t="n">
        <f aca="false">Q115-P115</f>
        <v>194.329945</v>
      </c>
      <c r="S115" s="68" t="n">
        <f aca="false">S114+K115</f>
        <v>1982.48372545684</v>
      </c>
      <c r="T115" s="68" t="n">
        <f aca="false">MAX(T114,S115)</f>
        <v>2263.20335980409</v>
      </c>
      <c r="U115" s="68" t="n">
        <f aca="false">T115-S115</f>
        <v>280.719634347251</v>
      </c>
      <c r="V115" s="70" t="n">
        <f aca="false">V114+F115</f>
        <v>0.6795</v>
      </c>
      <c r="W115" s="70" t="n">
        <f aca="false">MAX(W114,V115)</f>
        <v>0.7199</v>
      </c>
      <c r="X115" s="70" t="n">
        <f aca="false">W115-V115</f>
        <v>0.0404</v>
      </c>
      <c r="Y115" s="70" t="n">
        <f aca="false">Y114+M115</f>
        <v>0.649510311785018</v>
      </c>
      <c r="Z115" s="70" t="n">
        <f aca="false">MAX(Z114,Y115)</f>
        <v>0.693719557334184</v>
      </c>
      <c r="AA115" s="70" t="n">
        <f aca="false">Z115-Y115</f>
        <v>0.0442092455491657</v>
      </c>
      <c r="AB115" s="72" t="n">
        <f aca="false">AB114*(1+F115)</f>
        <v>1.88459608537343</v>
      </c>
      <c r="AC115" s="73" t="n">
        <f aca="false">MAX(AC114,AB115)</f>
        <v>1.96313311336719</v>
      </c>
      <c r="AD115" s="70" t="n">
        <f aca="false">1-AB115/AC115</f>
        <v>0.0400059616227763</v>
      </c>
      <c r="AE115" s="73" t="n">
        <f aca="false">AE114*(1+M115)</f>
        <v>1.82919714745045</v>
      </c>
      <c r="AF115" s="73" t="n">
        <f aca="false">MAX(AF114,AE115)</f>
        <v>1.91271857309264</v>
      </c>
      <c r="AG115" s="70" t="n">
        <f aca="false">1-AE115/AF115</f>
        <v>0.0436663431919064</v>
      </c>
      <c r="AH115" s="74" t="n">
        <f aca="false">IF(R115&gt;0,AH114+1,0)</f>
        <v>15</v>
      </c>
      <c r="AI115" s="74" t="n">
        <f aca="false">IF(U115&gt;0,AI114+1,0)</f>
        <v>15</v>
      </c>
      <c r="AJ115" s="74" t="n">
        <f aca="false">IF(G115&gt;0,AJ114+1,0)</f>
        <v>0</v>
      </c>
      <c r="AK115" s="74" t="n">
        <f aca="false">IF(G115&lt;=0,AK114+1,0)</f>
        <v>2</v>
      </c>
      <c r="AL115" s="74" t="n">
        <f aca="false">IF(K115&gt;0,AL114+1,0)</f>
        <v>0</v>
      </c>
      <c r="AM115" s="74" t="n">
        <f aca="false">IF(K115&lt;=0,AM114+1,0)</f>
        <v>2</v>
      </c>
    </row>
    <row r="116" customFormat="false" ht="15" hidden="false" customHeight="false" outlineLevel="0" collapsed="false">
      <c r="A116" s="61" t="n">
        <v>120</v>
      </c>
      <c r="B116" s="62" t="n">
        <v>40231.6354166667</v>
      </c>
      <c r="C116" s="63" t="n">
        <f aca="false">YEAR(B116)</f>
        <v>2010</v>
      </c>
      <c r="D116" s="32" t="s">
        <v>276</v>
      </c>
      <c r="E116" s="64" t="n">
        <v>4861.95</v>
      </c>
      <c r="F116" s="65" t="n">
        <v>-0.0016</v>
      </c>
      <c r="G116" s="66" t="n">
        <v>-7.77912</v>
      </c>
      <c r="H116" s="67" t="n">
        <f aca="false">E116+IF(D116="Long",1,-1)*G116</f>
        <v>4869.72912</v>
      </c>
      <c r="I116" s="68" t="n">
        <f aca="false">Assumptions!$B$58</f>
        <v>5.35750011455817</v>
      </c>
      <c r="J116" s="68" t="n">
        <f aca="false">INDEX(Yearly!$D$5:$D$22,MATCH(C116,Yearly!$A$5:$A$22,0))</f>
        <v>0.401812508591863</v>
      </c>
      <c r="K116" s="68" t="n">
        <f aca="false">G116-I116-J116</f>
        <v>-13.53843262315</v>
      </c>
      <c r="L116" s="69" t="n">
        <f aca="false">(I116+J116)/Assumptions!$B$8</f>
        <v>0.00025394970327771</v>
      </c>
      <c r="M116" s="70" t="n">
        <f aca="false">F116-L116</f>
        <v>-0.00185394970327771</v>
      </c>
      <c r="N116" s="71" t="n">
        <f aca="false">G116*Assumptions!$B$7</f>
        <v>-61182.7788</v>
      </c>
      <c r="O116" s="71" t="n">
        <f aca="false">K116*Assumptions!$B$7</f>
        <v>-106479.772581075</v>
      </c>
      <c r="P116" s="68" t="n">
        <f aca="false">P115+G116</f>
        <v>2654.839245</v>
      </c>
      <c r="Q116" s="68" t="n">
        <f aca="false">MAX(Q115,P116)</f>
        <v>2856.94831</v>
      </c>
      <c r="R116" s="68" t="n">
        <f aca="false">Q116-P116</f>
        <v>202.109065</v>
      </c>
      <c r="S116" s="68" t="n">
        <f aca="false">S115+K116</f>
        <v>1968.94529283369</v>
      </c>
      <c r="T116" s="68" t="n">
        <f aca="false">MAX(T115,S116)</f>
        <v>2263.20335980409</v>
      </c>
      <c r="U116" s="68" t="n">
        <f aca="false">T116-S116</f>
        <v>294.258066970401</v>
      </c>
      <c r="V116" s="70" t="n">
        <f aca="false">V115+F116</f>
        <v>0.6779</v>
      </c>
      <c r="W116" s="70" t="n">
        <f aca="false">MAX(W115,V116)</f>
        <v>0.7199</v>
      </c>
      <c r="X116" s="70" t="n">
        <f aca="false">W116-V116</f>
        <v>0.042</v>
      </c>
      <c r="Y116" s="70" t="n">
        <f aca="false">Y115+M116</f>
        <v>0.64765636208174</v>
      </c>
      <c r="Z116" s="70" t="n">
        <f aca="false">MAX(Z115,Y116)</f>
        <v>0.693719557334184</v>
      </c>
      <c r="AA116" s="70" t="n">
        <f aca="false">Z116-Y116</f>
        <v>0.0460631952524434</v>
      </c>
      <c r="AB116" s="72" t="n">
        <f aca="false">AB115*(1+F116)</f>
        <v>1.88158073163683</v>
      </c>
      <c r="AC116" s="73" t="n">
        <f aca="false">MAX(AC115,AB116)</f>
        <v>1.96313311336719</v>
      </c>
      <c r="AD116" s="70" t="n">
        <f aca="false">1-AB116/AC116</f>
        <v>0.0415419520841798</v>
      </c>
      <c r="AE116" s="73" t="n">
        <f aca="false">AE115*(1+M116)</f>
        <v>1.82580590794169</v>
      </c>
      <c r="AF116" s="73" t="n">
        <f aca="false">MAX(AF115,AE116)</f>
        <v>1.91271857309264</v>
      </c>
      <c r="AG116" s="70" t="n">
        <f aca="false">1-AE116/AF116</f>
        <v>0.0454393376911801</v>
      </c>
      <c r="AH116" s="74" t="n">
        <f aca="false">IF(R116&gt;0,AH115+1,0)</f>
        <v>16</v>
      </c>
      <c r="AI116" s="74" t="n">
        <f aca="false">IF(U116&gt;0,AI115+1,0)</f>
        <v>16</v>
      </c>
      <c r="AJ116" s="74" t="n">
        <f aca="false">IF(G116&gt;0,AJ115+1,0)</f>
        <v>0</v>
      </c>
      <c r="AK116" s="74" t="n">
        <f aca="false">IF(G116&lt;=0,AK115+1,0)</f>
        <v>3</v>
      </c>
      <c r="AL116" s="74" t="n">
        <f aca="false">IF(K116&gt;0,AL115+1,0)</f>
        <v>0</v>
      </c>
      <c r="AM116" s="74" t="n">
        <f aca="false">IF(K116&lt;=0,AM115+1,0)</f>
        <v>3</v>
      </c>
    </row>
    <row r="117" customFormat="false" ht="15" hidden="false" customHeight="false" outlineLevel="0" collapsed="false">
      <c r="A117" s="61" t="n">
        <v>121</v>
      </c>
      <c r="B117" s="62" t="n">
        <v>40232.4819444444</v>
      </c>
      <c r="C117" s="63" t="n">
        <f aca="false">YEAR(B117)</f>
        <v>2010</v>
      </c>
      <c r="D117" s="32" t="s">
        <v>277</v>
      </c>
      <c r="E117" s="64" t="n">
        <v>4869.75</v>
      </c>
      <c r="F117" s="65" t="n">
        <v>-0.0003</v>
      </c>
      <c r="G117" s="66" t="n">
        <v>-1.460925</v>
      </c>
      <c r="H117" s="67" t="n">
        <f aca="false">E117+IF(D117="Long",1,-1)*G117</f>
        <v>4868.289075</v>
      </c>
      <c r="I117" s="68" t="n">
        <f aca="false">Assumptions!$B$58</f>
        <v>5.35750011455817</v>
      </c>
      <c r="J117" s="68" t="n">
        <f aca="false">INDEX(Yearly!$D$5:$D$22,MATCH(C117,Yearly!$A$5:$A$22,0))</f>
        <v>0.401812508591863</v>
      </c>
      <c r="K117" s="68" t="n">
        <f aca="false">G117-I117-J117</f>
        <v>-7.22023762315003</v>
      </c>
      <c r="L117" s="69" t="n">
        <f aca="false">(I117+J117)/Assumptions!$B$8</f>
        <v>0.00025394970327771</v>
      </c>
      <c r="M117" s="70" t="n">
        <f aca="false">F117-L117</f>
        <v>-0.00055394970327771</v>
      </c>
      <c r="N117" s="71" t="n">
        <f aca="false">G117*Assumptions!$B$7</f>
        <v>-11490.175125</v>
      </c>
      <c r="O117" s="71" t="n">
        <f aca="false">K117*Assumptions!$B$7</f>
        <v>-56787.168906075</v>
      </c>
      <c r="P117" s="68" t="n">
        <f aca="false">P116+G117</f>
        <v>2653.37832</v>
      </c>
      <c r="Q117" s="68" t="n">
        <f aca="false">MAX(Q116,P117)</f>
        <v>2856.94831</v>
      </c>
      <c r="R117" s="68" t="n">
        <f aca="false">Q117-P117</f>
        <v>203.56999</v>
      </c>
      <c r="S117" s="68" t="n">
        <f aca="false">S116+K117</f>
        <v>1961.72505521054</v>
      </c>
      <c r="T117" s="68" t="n">
        <f aca="false">MAX(T116,S117)</f>
        <v>2263.20335980409</v>
      </c>
      <c r="U117" s="68" t="n">
        <f aca="false">T117-S117</f>
        <v>301.478304593551</v>
      </c>
      <c r="V117" s="70" t="n">
        <f aca="false">V116+F117</f>
        <v>0.6776</v>
      </c>
      <c r="W117" s="70" t="n">
        <f aca="false">MAX(W116,V117)</f>
        <v>0.7199</v>
      </c>
      <c r="X117" s="70" t="n">
        <f aca="false">W117-V117</f>
        <v>0.0423</v>
      </c>
      <c r="Y117" s="70" t="n">
        <f aca="false">Y116+M117</f>
        <v>0.647102412378463</v>
      </c>
      <c r="Z117" s="70" t="n">
        <f aca="false">MAX(Z116,Y117)</f>
        <v>0.693719557334184</v>
      </c>
      <c r="AA117" s="70" t="n">
        <f aca="false">Z117-Y117</f>
        <v>0.0466171449557211</v>
      </c>
      <c r="AB117" s="72" t="n">
        <f aca="false">AB116*(1+F117)</f>
        <v>1.88101625741734</v>
      </c>
      <c r="AC117" s="73" t="n">
        <f aca="false">MAX(AC116,AB117)</f>
        <v>1.96313311336719</v>
      </c>
      <c r="AD117" s="70" t="n">
        <f aca="false">1-AB117/AC117</f>
        <v>0.0418294894985546</v>
      </c>
      <c r="AE117" s="73" t="n">
        <f aca="false">AE116*(1+M117)</f>
        <v>1.82479450330075</v>
      </c>
      <c r="AF117" s="73" t="n">
        <f aca="false">MAX(AF116,AE117)</f>
        <v>1.91271857309264</v>
      </c>
      <c r="AG117" s="70" t="n">
        <f aca="false">1-AE117/AF117</f>
        <v>0.0459681162868267</v>
      </c>
      <c r="AH117" s="74" t="n">
        <f aca="false">IF(R117&gt;0,AH116+1,0)</f>
        <v>17</v>
      </c>
      <c r="AI117" s="74" t="n">
        <f aca="false">IF(U117&gt;0,AI116+1,0)</f>
        <v>17</v>
      </c>
      <c r="AJ117" s="74" t="n">
        <f aca="false">IF(G117&gt;0,AJ116+1,0)</f>
        <v>0</v>
      </c>
      <c r="AK117" s="74" t="n">
        <f aca="false">IF(G117&lt;=0,AK116+1,0)</f>
        <v>4</v>
      </c>
      <c r="AL117" s="74" t="n">
        <f aca="false">IF(K117&gt;0,AL116+1,0)</f>
        <v>0</v>
      </c>
      <c r="AM117" s="74" t="n">
        <f aca="false">IF(K117&lt;=0,AM116+1,0)</f>
        <v>4</v>
      </c>
    </row>
    <row r="118" customFormat="false" ht="15" hidden="false" customHeight="false" outlineLevel="0" collapsed="false">
      <c r="A118" s="61" t="n">
        <v>122</v>
      </c>
      <c r="B118" s="62" t="n">
        <v>40232.6354166667</v>
      </c>
      <c r="C118" s="63" t="n">
        <f aca="false">YEAR(B118)</f>
        <v>2010</v>
      </c>
      <c r="D118" s="32" t="s">
        <v>276</v>
      </c>
      <c r="E118" s="64" t="n">
        <v>4868.5</v>
      </c>
      <c r="F118" s="65" t="n">
        <v>-0.0015</v>
      </c>
      <c r="G118" s="66" t="n">
        <v>-7.30275</v>
      </c>
      <c r="H118" s="67" t="n">
        <f aca="false">E118+IF(D118="Long",1,-1)*G118</f>
        <v>4875.80275</v>
      </c>
      <c r="I118" s="68" t="n">
        <f aca="false">Assumptions!$B$58</f>
        <v>5.35750011455817</v>
      </c>
      <c r="J118" s="68" t="n">
        <f aca="false">INDEX(Yearly!$D$5:$D$22,MATCH(C118,Yearly!$A$5:$A$22,0))</f>
        <v>0.401812508591863</v>
      </c>
      <c r="K118" s="68" t="n">
        <f aca="false">G118-I118-J118</f>
        <v>-13.06206262315</v>
      </c>
      <c r="L118" s="69" t="n">
        <f aca="false">(I118+J118)/Assumptions!$B$8</f>
        <v>0.00025394970327771</v>
      </c>
      <c r="M118" s="70" t="n">
        <f aca="false">F118-L118</f>
        <v>-0.00175394970327771</v>
      </c>
      <c r="N118" s="71" t="n">
        <f aca="false">G118*Assumptions!$B$7</f>
        <v>-57436.12875</v>
      </c>
      <c r="O118" s="71" t="n">
        <f aca="false">K118*Assumptions!$B$7</f>
        <v>-102733.122531075</v>
      </c>
      <c r="P118" s="68" t="n">
        <f aca="false">P117+G118</f>
        <v>2646.07557</v>
      </c>
      <c r="Q118" s="68" t="n">
        <f aca="false">MAX(Q117,P118)</f>
        <v>2856.94831</v>
      </c>
      <c r="R118" s="68" t="n">
        <f aca="false">Q118-P118</f>
        <v>210.87274</v>
      </c>
      <c r="S118" s="68" t="n">
        <f aca="false">S117+K118</f>
        <v>1948.66299258739</v>
      </c>
      <c r="T118" s="68" t="n">
        <f aca="false">MAX(T117,S118)</f>
        <v>2263.20335980409</v>
      </c>
      <c r="U118" s="68" t="n">
        <f aca="false">T118-S118</f>
        <v>314.540367216701</v>
      </c>
      <c r="V118" s="70" t="n">
        <f aca="false">V117+F118</f>
        <v>0.6761</v>
      </c>
      <c r="W118" s="70" t="n">
        <f aca="false">MAX(W117,V118)</f>
        <v>0.7199</v>
      </c>
      <c r="X118" s="70" t="n">
        <f aca="false">W118-V118</f>
        <v>0.0438</v>
      </c>
      <c r="Y118" s="70" t="n">
        <f aca="false">Y117+M118</f>
        <v>0.645348462675185</v>
      </c>
      <c r="Z118" s="70" t="n">
        <f aca="false">MAX(Z117,Y118)</f>
        <v>0.693719557334184</v>
      </c>
      <c r="AA118" s="70" t="n">
        <f aca="false">Z118-Y118</f>
        <v>0.0483710946589988</v>
      </c>
      <c r="AB118" s="72" t="n">
        <f aca="false">AB117*(1+F118)</f>
        <v>1.87819473303121</v>
      </c>
      <c r="AC118" s="73" t="n">
        <f aca="false">MAX(AC117,AB118)</f>
        <v>1.96313311336719</v>
      </c>
      <c r="AD118" s="70" t="n">
        <f aca="false">1-AB118/AC118</f>
        <v>0.0432667452643066</v>
      </c>
      <c r="AE118" s="73" t="n">
        <f aca="false">AE117*(1+M118)</f>
        <v>1.82159390552314</v>
      </c>
      <c r="AF118" s="73" t="n">
        <f aca="false">MAX(AF117,AE118)</f>
        <v>1.91271857309264</v>
      </c>
      <c r="AG118" s="70" t="n">
        <f aca="false">1-AE118/AF118</f>
        <v>0.0476414402261829</v>
      </c>
      <c r="AH118" s="74" t="n">
        <f aca="false">IF(R118&gt;0,AH117+1,0)</f>
        <v>18</v>
      </c>
      <c r="AI118" s="74" t="n">
        <f aca="false">IF(U118&gt;0,AI117+1,0)</f>
        <v>18</v>
      </c>
      <c r="AJ118" s="74" t="n">
        <f aca="false">IF(G118&gt;0,AJ117+1,0)</f>
        <v>0</v>
      </c>
      <c r="AK118" s="74" t="n">
        <f aca="false">IF(G118&lt;=0,AK117+1,0)</f>
        <v>5</v>
      </c>
      <c r="AL118" s="74" t="n">
        <f aca="false">IF(K118&gt;0,AL117+1,0)</f>
        <v>0</v>
      </c>
      <c r="AM118" s="74" t="n">
        <f aca="false">IF(K118&lt;=0,AM117+1,0)</f>
        <v>5</v>
      </c>
    </row>
    <row r="119" customFormat="false" ht="15" hidden="false" customHeight="false" outlineLevel="0" collapsed="false">
      <c r="A119" s="61" t="n">
        <v>123</v>
      </c>
      <c r="B119" s="62" t="n">
        <v>40233.4034722222</v>
      </c>
      <c r="C119" s="63" t="n">
        <f aca="false">YEAR(B119)</f>
        <v>2010</v>
      </c>
      <c r="D119" s="32" t="s">
        <v>277</v>
      </c>
      <c r="E119" s="64" t="n">
        <v>4875.95</v>
      </c>
      <c r="F119" s="65" t="n">
        <v>-0.0027</v>
      </c>
      <c r="G119" s="66" t="n">
        <v>-13.165065</v>
      </c>
      <c r="H119" s="67" t="n">
        <f aca="false">E119+IF(D119="Long",1,-1)*G119</f>
        <v>4862.784935</v>
      </c>
      <c r="I119" s="68" t="n">
        <f aca="false">Assumptions!$B$58</f>
        <v>5.35750011455817</v>
      </c>
      <c r="J119" s="68" t="n">
        <f aca="false">INDEX(Yearly!$D$5:$D$22,MATCH(C119,Yearly!$A$5:$A$22,0))</f>
        <v>0.401812508591863</v>
      </c>
      <c r="K119" s="68" t="n">
        <f aca="false">G119-I119-J119</f>
        <v>-18.92437762315</v>
      </c>
      <c r="L119" s="69" t="n">
        <f aca="false">(I119+J119)/Assumptions!$B$8</f>
        <v>0.00025394970327771</v>
      </c>
      <c r="M119" s="70" t="n">
        <f aca="false">F119-L119</f>
        <v>-0.00295394970327771</v>
      </c>
      <c r="N119" s="71" t="n">
        <f aca="false">G119*Assumptions!$B$7</f>
        <v>-103543.236225</v>
      </c>
      <c r="O119" s="71" t="n">
        <f aca="false">K119*Assumptions!$B$7</f>
        <v>-148840.230006075</v>
      </c>
      <c r="P119" s="68" t="n">
        <f aca="false">P118+G119</f>
        <v>2632.910505</v>
      </c>
      <c r="Q119" s="68" t="n">
        <f aca="false">MAX(Q118,P119)</f>
        <v>2856.94831</v>
      </c>
      <c r="R119" s="68" t="n">
        <f aca="false">Q119-P119</f>
        <v>224.037805</v>
      </c>
      <c r="S119" s="68" t="n">
        <f aca="false">S118+K119</f>
        <v>1929.73861496424</v>
      </c>
      <c r="T119" s="68" t="n">
        <f aca="false">MAX(T118,S119)</f>
        <v>2263.20335980409</v>
      </c>
      <c r="U119" s="68" t="n">
        <f aca="false">T119-S119</f>
        <v>333.464744839851</v>
      </c>
      <c r="V119" s="70" t="n">
        <f aca="false">V118+F119</f>
        <v>0.6734</v>
      </c>
      <c r="W119" s="70" t="n">
        <f aca="false">MAX(W118,V119)</f>
        <v>0.7199</v>
      </c>
      <c r="X119" s="70" t="n">
        <f aca="false">W119-V119</f>
        <v>0.0465</v>
      </c>
      <c r="Y119" s="70" t="n">
        <f aca="false">Y118+M119</f>
        <v>0.642394512971907</v>
      </c>
      <c r="Z119" s="70" t="n">
        <f aca="false">MAX(Z118,Y119)</f>
        <v>0.693719557334184</v>
      </c>
      <c r="AA119" s="70" t="n">
        <f aca="false">Z119-Y119</f>
        <v>0.0513250443622765</v>
      </c>
      <c r="AB119" s="72" t="n">
        <f aca="false">AB118*(1+F119)</f>
        <v>1.87312360725203</v>
      </c>
      <c r="AC119" s="73" t="n">
        <f aca="false">MAX(AC118,AB119)</f>
        <v>1.96313311336719</v>
      </c>
      <c r="AD119" s="70" t="n">
        <f aca="false">1-AB119/AC119</f>
        <v>0.045849925052093</v>
      </c>
      <c r="AE119" s="73" t="n">
        <f aca="false">AE118*(1+M119)</f>
        <v>1.81621300874643</v>
      </c>
      <c r="AF119" s="73" t="n">
        <f aca="false">MAX(AF118,AE119)</f>
        <v>1.91271857309264</v>
      </c>
      <c r="AG119" s="70" t="n">
        <f aca="false">1-AE119/AF119</f>
        <v>0.0504546595112407</v>
      </c>
      <c r="AH119" s="74" t="n">
        <f aca="false">IF(R119&gt;0,AH118+1,0)</f>
        <v>19</v>
      </c>
      <c r="AI119" s="74" t="n">
        <f aca="false">IF(U119&gt;0,AI118+1,0)</f>
        <v>19</v>
      </c>
      <c r="AJ119" s="74" t="n">
        <f aca="false">IF(G119&gt;0,AJ118+1,0)</f>
        <v>0</v>
      </c>
      <c r="AK119" s="74" t="n">
        <f aca="false">IF(G119&lt;=0,AK118+1,0)</f>
        <v>6</v>
      </c>
      <c r="AL119" s="74" t="n">
        <f aca="false">IF(K119&gt;0,AL118+1,0)</f>
        <v>0</v>
      </c>
      <c r="AM119" s="74" t="n">
        <f aca="false">IF(K119&lt;=0,AM118+1,0)</f>
        <v>6</v>
      </c>
    </row>
    <row r="120" customFormat="false" ht="15" hidden="false" customHeight="false" outlineLevel="0" collapsed="false">
      <c r="A120" s="61" t="n">
        <v>124</v>
      </c>
      <c r="B120" s="62" t="n">
        <v>40233.46875</v>
      </c>
      <c r="C120" s="63" t="n">
        <f aca="false">YEAR(B120)</f>
        <v>2010</v>
      </c>
      <c r="D120" s="32" t="s">
        <v>276</v>
      </c>
      <c r="E120" s="64" t="n">
        <v>4862.55</v>
      </c>
      <c r="F120" s="65" t="n">
        <v>-0.0021</v>
      </c>
      <c r="G120" s="66" t="n">
        <v>-10.211355</v>
      </c>
      <c r="H120" s="67" t="n">
        <f aca="false">E120+IF(D120="Long",1,-1)*G120</f>
        <v>4872.761355</v>
      </c>
      <c r="I120" s="68" t="n">
        <f aca="false">Assumptions!$B$58</f>
        <v>5.35750011455817</v>
      </c>
      <c r="J120" s="68" t="n">
        <f aca="false">INDEX(Yearly!$D$5:$D$22,MATCH(C120,Yearly!$A$5:$A$22,0))</f>
        <v>0.401812508591863</v>
      </c>
      <c r="K120" s="68" t="n">
        <f aca="false">G120-I120-J120</f>
        <v>-15.97066762315</v>
      </c>
      <c r="L120" s="69" t="n">
        <f aca="false">(I120+J120)/Assumptions!$B$8</f>
        <v>0.00025394970327771</v>
      </c>
      <c r="M120" s="70" t="n">
        <f aca="false">F120-L120</f>
        <v>-0.00235394970327771</v>
      </c>
      <c r="N120" s="71" t="n">
        <f aca="false">G120*Assumptions!$B$7</f>
        <v>-80312.307075</v>
      </c>
      <c r="O120" s="71" t="n">
        <f aca="false">K120*Assumptions!$B$7</f>
        <v>-125609.300856075</v>
      </c>
      <c r="P120" s="68" t="n">
        <f aca="false">P119+G120</f>
        <v>2622.69915</v>
      </c>
      <c r="Q120" s="68" t="n">
        <f aca="false">MAX(Q119,P120)</f>
        <v>2856.94831</v>
      </c>
      <c r="R120" s="68" t="n">
        <f aca="false">Q120-P120</f>
        <v>234.24916</v>
      </c>
      <c r="S120" s="68" t="n">
        <f aca="false">S119+K120</f>
        <v>1913.76794734109</v>
      </c>
      <c r="T120" s="68" t="n">
        <f aca="false">MAX(T119,S120)</f>
        <v>2263.20335980409</v>
      </c>
      <c r="U120" s="68" t="n">
        <f aca="false">T120-S120</f>
        <v>349.435412463001</v>
      </c>
      <c r="V120" s="70" t="n">
        <f aca="false">V119+F120</f>
        <v>0.6713</v>
      </c>
      <c r="W120" s="70" t="n">
        <f aca="false">MAX(W119,V120)</f>
        <v>0.7199</v>
      </c>
      <c r="X120" s="70" t="n">
        <f aca="false">W120-V120</f>
        <v>0.0486</v>
      </c>
      <c r="Y120" s="70" t="n">
        <f aca="false">Y119+M120</f>
        <v>0.64004056326863</v>
      </c>
      <c r="Z120" s="70" t="n">
        <f aca="false">MAX(Z119,Y120)</f>
        <v>0.693719557334184</v>
      </c>
      <c r="AA120" s="70" t="n">
        <f aca="false">Z120-Y120</f>
        <v>0.0536789940655542</v>
      </c>
      <c r="AB120" s="72" t="n">
        <f aca="false">AB119*(1+F120)</f>
        <v>1.8691900476768</v>
      </c>
      <c r="AC120" s="73" t="n">
        <f aca="false">MAX(AC119,AB120)</f>
        <v>1.96313311336719</v>
      </c>
      <c r="AD120" s="70" t="n">
        <f aca="false">1-AB120/AC120</f>
        <v>0.0478536402094836</v>
      </c>
      <c r="AE120" s="73" t="n">
        <f aca="false">AE119*(1+M120)</f>
        <v>1.8119377346734</v>
      </c>
      <c r="AF120" s="73" t="n">
        <f aca="false">MAX(AF119,AE120)</f>
        <v>1.91271857309264</v>
      </c>
      <c r="AG120" s="70" t="n">
        <f aca="false">1-AE120/AF120</f>
        <v>0.052689841483733</v>
      </c>
      <c r="AH120" s="74" t="n">
        <f aca="false">IF(R120&gt;0,AH119+1,0)</f>
        <v>20</v>
      </c>
      <c r="AI120" s="74" t="n">
        <f aca="false">IF(U120&gt;0,AI119+1,0)</f>
        <v>20</v>
      </c>
      <c r="AJ120" s="74" t="n">
        <f aca="false">IF(G120&gt;0,AJ119+1,0)</f>
        <v>0</v>
      </c>
      <c r="AK120" s="74" t="n">
        <f aca="false">IF(G120&lt;=0,AK119+1,0)</f>
        <v>7</v>
      </c>
      <c r="AL120" s="74" t="n">
        <f aca="false">IF(K120&gt;0,AL119+1,0)</f>
        <v>0</v>
      </c>
      <c r="AM120" s="74" t="n">
        <f aca="false">IF(K120&lt;=0,AM119+1,0)</f>
        <v>7</v>
      </c>
    </row>
    <row r="121" customFormat="false" ht="15" hidden="false" customHeight="false" outlineLevel="0" collapsed="false">
      <c r="A121" s="61" t="n">
        <v>125</v>
      </c>
      <c r="B121" s="62" t="n">
        <v>40233.59375</v>
      </c>
      <c r="C121" s="63" t="n">
        <f aca="false">YEAR(B121)</f>
        <v>2010</v>
      </c>
      <c r="D121" s="32" t="s">
        <v>277</v>
      </c>
      <c r="E121" s="64" t="n">
        <v>4872.85</v>
      </c>
      <c r="F121" s="65" t="n">
        <v>-0.0042</v>
      </c>
      <c r="G121" s="66" t="n">
        <v>-20.46597</v>
      </c>
      <c r="H121" s="67" t="n">
        <f aca="false">E121+IF(D121="Long",1,-1)*G121</f>
        <v>4852.38403</v>
      </c>
      <c r="I121" s="68" t="n">
        <f aca="false">Assumptions!$B$58</f>
        <v>5.35750011455817</v>
      </c>
      <c r="J121" s="68" t="n">
        <f aca="false">INDEX(Yearly!$D$5:$D$22,MATCH(C121,Yearly!$A$5:$A$22,0))</f>
        <v>0.401812508591863</v>
      </c>
      <c r="K121" s="68" t="n">
        <f aca="false">G121-I121-J121</f>
        <v>-26.22528262315</v>
      </c>
      <c r="L121" s="69" t="n">
        <f aca="false">(I121+J121)/Assumptions!$B$8</f>
        <v>0.00025394970327771</v>
      </c>
      <c r="M121" s="70" t="n">
        <f aca="false">F121-L121</f>
        <v>-0.00445394970327771</v>
      </c>
      <c r="N121" s="71" t="n">
        <f aca="false">G121*Assumptions!$B$7</f>
        <v>-160964.85405</v>
      </c>
      <c r="O121" s="71" t="n">
        <f aca="false">K121*Assumptions!$B$7</f>
        <v>-206261.847831075</v>
      </c>
      <c r="P121" s="68" t="n">
        <f aca="false">P120+G121</f>
        <v>2602.23318</v>
      </c>
      <c r="Q121" s="68" t="n">
        <f aca="false">MAX(Q120,P121)</f>
        <v>2856.94831</v>
      </c>
      <c r="R121" s="68" t="n">
        <f aca="false">Q121-P121</f>
        <v>254.71513</v>
      </c>
      <c r="S121" s="68" t="n">
        <f aca="false">S120+K121</f>
        <v>1887.54266471794</v>
      </c>
      <c r="T121" s="68" t="n">
        <f aca="false">MAX(T120,S121)</f>
        <v>2263.20335980409</v>
      </c>
      <c r="U121" s="68" t="n">
        <f aca="false">T121-S121</f>
        <v>375.660695086151</v>
      </c>
      <c r="V121" s="70" t="n">
        <f aca="false">V120+F121</f>
        <v>0.6671</v>
      </c>
      <c r="W121" s="70" t="n">
        <f aca="false">MAX(W120,V121)</f>
        <v>0.7199</v>
      </c>
      <c r="X121" s="70" t="n">
        <f aca="false">W121-V121</f>
        <v>0.0528</v>
      </c>
      <c r="Y121" s="70" t="n">
        <f aca="false">Y120+M121</f>
        <v>0.635586613565352</v>
      </c>
      <c r="Z121" s="70" t="n">
        <f aca="false">MAX(Z120,Y121)</f>
        <v>0.693719557334184</v>
      </c>
      <c r="AA121" s="70" t="n">
        <f aca="false">Z121-Y121</f>
        <v>0.0581329437688319</v>
      </c>
      <c r="AB121" s="72" t="n">
        <f aca="false">AB120*(1+F121)</f>
        <v>1.86133944947655</v>
      </c>
      <c r="AC121" s="73" t="n">
        <f aca="false">MAX(AC120,AB121)</f>
        <v>1.96313311336719</v>
      </c>
      <c r="AD121" s="70" t="n">
        <f aca="false">1-AB121/AC121</f>
        <v>0.0518526549206038</v>
      </c>
      <c r="AE121" s="73" t="n">
        <f aca="false">AE120*(1+M121)</f>
        <v>1.80386745513769</v>
      </c>
      <c r="AF121" s="73" t="n">
        <f aca="false">MAX(AF120,AE121)</f>
        <v>1.91271857309264</v>
      </c>
      <c r="AG121" s="70" t="n">
        <f aca="false">1-AE121/AF121</f>
        <v>0.0569091132831685</v>
      </c>
      <c r="AH121" s="74" t="n">
        <f aca="false">IF(R121&gt;0,AH120+1,0)</f>
        <v>21</v>
      </c>
      <c r="AI121" s="74" t="n">
        <f aca="false">IF(U121&gt;0,AI120+1,0)</f>
        <v>21</v>
      </c>
      <c r="AJ121" s="74" t="n">
        <f aca="false">IF(G121&gt;0,AJ120+1,0)</f>
        <v>0</v>
      </c>
      <c r="AK121" s="74" t="n">
        <f aca="false">IF(G121&lt;=0,AK120+1,0)</f>
        <v>8</v>
      </c>
      <c r="AL121" s="74" t="n">
        <f aca="false">IF(K121&gt;0,AL120+1,0)</f>
        <v>0</v>
      </c>
      <c r="AM121" s="74" t="n">
        <f aca="false">IF(K121&lt;=0,AM120+1,0)</f>
        <v>8</v>
      </c>
    </row>
    <row r="122" customFormat="false" ht="15" hidden="false" customHeight="false" outlineLevel="0" collapsed="false">
      <c r="A122" s="61" t="n">
        <v>126</v>
      </c>
      <c r="B122" s="62" t="n">
        <v>40233.6145833333</v>
      </c>
      <c r="C122" s="63" t="n">
        <f aca="false">YEAR(B122)</f>
        <v>2010</v>
      </c>
      <c r="D122" s="32" t="s">
        <v>276</v>
      </c>
      <c r="E122" s="64" t="n">
        <v>4852.45</v>
      </c>
      <c r="F122" s="65" t="n">
        <v>-0.0015</v>
      </c>
      <c r="G122" s="66" t="n">
        <v>-7.278675</v>
      </c>
      <c r="H122" s="67" t="n">
        <f aca="false">E122+IF(D122="Long",1,-1)*G122</f>
        <v>4859.728675</v>
      </c>
      <c r="I122" s="68" t="n">
        <f aca="false">Assumptions!$B$58</f>
        <v>5.35750011455817</v>
      </c>
      <c r="J122" s="68" t="n">
        <f aca="false">INDEX(Yearly!$D$5:$D$22,MATCH(C122,Yearly!$A$5:$A$22,0))</f>
        <v>0.401812508591863</v>
      </c>
      <c r="K122" s="68" t="n">
        <f aca="false">G122-I122-J122</f>
        <v>-13.03798762315</v>
      </c>
      <c r="L122" s="69" t="n">
        <f aca="false">(I122+J122)/Assumptions!$B$8</f>
        <v>0.00025394970327771</v>
      </c>
      <c r="M122" s="70" t="n">
        <f aca="false">F122-L122</f>
        <v>-0.00175394970327771</v>
      </c>
      <c r="N122" s="71" t="n">
        <f aca="false">G122*Assumptions!$B$7</f>
        <v>-57246.778875</v>
      </c>
      <c r="O122" s="71" t="n">
        <f aca="false">K122*Assumptions!$B$7</f>
        <v>-102543.772656075</v>
      </c>
      <c r="P122" s="68" t="n">
        <f aca="false">P121+G122</f>
        <v>2594.954505</v>
      </c>
      <c r="Q122" s="68" t="n">
        <f aca="false">MAX(Q121,P122)</f>
        <v>2856.94831</v>
      </c>
      <c r="R122" s="68" t="n">
        <f aca="false">Q122-P122</f>
        <v>261.993805</v>
      </c>
      <c r="S122" s="68" t="n">
        <f aca="false">S121+K122</f>
        <v>1874.50467709479</v>
      </c>
      <c r="T122" s="68" t="n">
        <f aca="false">MAX(T121,S122)</f>
        <v>2263.20335980409</v>
      </c>
      <c r="U122" s="68" t="n">
        <f aca="false">T122-S122</f>
        <v>388.698682709301</v>
      </c>
      <c r="V122" s="70" t="n">
        <f aca="false">V121+F122</f>
        <v>0.6656</v>
      </c>
      <c r="W122" s="70" t="n">
        <f aca="false">MAX(W121,V122)</f>
        <v>0.7199</v>
      </c>
      <c r="X122" s="70" t="n">
        <f aca="false">W122-V122</f>
        <v>0.0542999999999999</v>
      </c>
      <c r="Y122" s="70" t="n">
        <f aca="false">Y121+M122</f>
        <v>0.633832663862074</v>
      </c>
      <c r="Z122" s="70" t="n">
        <f aca="false">MAX(Z121,Y122)</f>
        <v>0.693719557334184</v>
      </c>
      <c r="AA122" s="70" t="n">
        <f aca="false">Z122-Y122</f>
        <v>0.0598868934721096</v>
      </c>
      <c r="AB122" s="72" t="n">
        <f aca="false">AB121*(1+F122)</f>
        <v>1.85854744030234</v>
      </c>
      <c r="AC122" s="73" t="n">
        <f aca="false">MAX(AC121,AB122)</f>
        <v>1.96313311336719</v>
      </c>
      <c r="AD122" s="70" t="n">
        <f aca="false">1-AB122/AC122</f>
        <v>0.0532748759382228</v>
      </c>
      <c r="AE122" s="73" t="n">
        <f aca="false">AE121*(1+M122)</f>
        <v>1.80070356235</v>
      </c>
      <c r="AF122" s="73" t="n">
        <f aca="false">MAX(AF121,AE122)</f>
        <v>1.91271857309264</v>
      </c>
      <c r="AG122" s="70" t="n">
        <f aca="false">1-AE122/AF122</f>
        <v>0.0585632472640895</v>
      </c>
      <c r="AH122" s="74" t="n">
        <f aca="false">IF(R122&gt;0,AH121+1,0)</f>
        <v>22</v>
      </c>
      <c r="AI122" s="74" t="n">
        <f aca="false">IF(U122&gt;0,AI121+1,0)</f>
        <v>22</v>
      </c>
      <c r="AJ122" s="74" t="n">
        <f aca="false">IF(G122&gt;0,AJ121+1,0)</f>
        <v>0</v>
      </c>
      <c r="AK122" s="74" t="n">
        <f aca="false">IF(G122&lt;=0,AK121+1,0)</f>
        <v>9</v>
      </c>
      <c r="AL122" s="74" t="n">
        <f aca="false">IF(K122&gt;0,AL121+1,0)</f>
        <v>0</v>
      </c>
      <c r="AM122" s="74" t="n">
        <f aca="false">IF(K122&lt;=0,AM121+1,0)</f>
        <v>9</v>
      </c>
    </row>
    <row r="123" customFormat="false" ht="15" hidden="false" customHeight="false" outlineLevel="0" collapsed="false">
      <c r="A123" s="61" t="n">
        <v>127</v>
      </c>
      <c r="B123" s="62" t="n">
        <v>40234.6145833333</v>
      </c>
      <c r="C123" s="63" t="n">
        <f aca="false">YEAR(B123)</f>
        <v>2010</v>
      </c>
      <c r="D123" s="32" t="s">
        <v>277</v>
      </c>
      <c r="E123" s="64" t="n">
        <v>4859.85</v>
      </c>
      <c r="F123" s="65" t="n">
        <v>0.0535</v>
      </c>
      <c r="G123" s="66" t="n">
        <v>260.001975</v>
      </c>
      <c r="H123" s="67" t="n">
        <f aca="false">E123+IF(D123="Long",1,-1)*G123</f>
        <v>5119.851975</v>
      </c>
      <c r="I123" s="68" t="n">
        <f aca="false">Assumptions!$B$58</f>
        <v>5.35750011455817</v>
      </c>
      <c r="J123" s="68" t="n">
        <f aca="false">INDEX(Yearly!$D$5:$D$22,MATCH(C123,Yearly!$A$5:$A$22,0))</f>
        <v>0.401812508591863</v>
      </c>
      <c r="K123" s="68" t="n">
        <f aca="false">G123-I123-J123</f>
        <v>254.24266237685</v>
      </c>
      <c r="L123" s="69" t="n">
        <f aca="false">(I123+J123)/Assumptions!$B$8</f>
        <v>0.00025394970327771</v>
      </c>
      <c r="M123" s="70" t="n">
        <f aca="false">F123-L123</f>
        <v>0.0532460502967223</v>
      </c>
      <c r="N123" s="71" t="n">
        <f aca="false">G123*Assumptions!$B$7</f>
        <v>2044915.533375</v>
      </c>
      <c r="O123" s="71" t="n">
        <f aca="false">K123*Assumptions!$B$7</f>
        <v>1999618.53959393</v>
      </c>
      <c r="P123" s="68" t="n">
        <f aca="false">P122+G123</f>
        <v>2854.95648</v>
      </c>
      <c r="Q123" s="68" t="n">
        <f aca="false">MAX(Q122,P123)</f>
        <v>2856.94831</v>
      </c>
      <c r="R123" s="68" t="n">
        <f aca="false">Q123-P123</f>
        <v>1.99182999999994</v>
      </c>
      <c r="S123" s="68" t="n">
        <f aca="false">S122+K123</f>
        <v>2128.74733947164</v>
      </c>
      <c r="T123" s="68" t="n">
        <f aca="false">MAX(T122,S123)</f>
        <v>2263.20335980409</v>
      </c>
      <c r="U123" s="68" t="n">
        <f aca="false">T123-S123</f>
        <v>134.456020332451</v>
      </c>
      <c r="V123" s="70" t="n">
        <f aca="false">V122+F123</f>
        <v>0.7191</v>
      </c>
      <c r="W123" s="70" t="n">
        <f aca="false">MAX(W122,V123)</f>
        <v>0.7199</v>
      </c>
      <c r="X123" s="70" t="n">
        <f aca="false">W123-V123</f>
        <v>0.000799999999999912</v>
      </c>
      <c r="Y123" s="70" t="n">
        <f aca="false">Y122+M123</f>
        <v>0.687078714158796</v>
      </c>
      <c r="Z123" s="70" t="n">
        <f aca="false">MAX(Z122,Y123)</f>
        <v>0.693719557334184</v>
      </c>
      <c r="AA123" s="70" t="n">
        <f aca="false">Z123-Y123</f>
        <v>0.00664084317538738</v>
      </c>
      <c r="AB123" s="72" t="n">
        <f aca="false">AB122*(1+F123)</f>
        <v>1.95797972835852</v>
      </c>
      <c r="AC123" s="73" t="n">
        <f aca="false">MAX(AC122,AB123)</f>
        <v>1.96313311336719</v>
      </c>
      <c r="AD123" s="70" t="n">
        <f aca="false">1-AB123/AC123</f>
        <v>0.00262508180091758</v>
      </c>
      <c r="AE123" s="73" t="n">
        <f aca="false">AE122*(1+M123)</f>
        <v>1.89658391480038</v>
      </c>
      <c r="AF123" s="73" t="n">
        <f aca="false">MAX(AF122,AE123)</f>
        <v>1.91271857309264</v>
      </c>
      <c r="AG123" s="70" t="n">
        <f aca="false">1-AE123/AF123</f>
        <v>0.00843545857673034</v>
      </c>
      <c r="AH123" s="74" t="n">
        <f aca="false">IF(R123&gt;0,AH122+1,0)</f>
        <v>23</v>
      </c>
      <c r="AI123" s="74" t="n">
        <f aca="false">IF(U123&gt;0,AI122+1,0)</f>
        <v>23</v>
      </c>
      <c r="AJ123" s="74" t="n">
        <f aca="false">IF(G123&gt;0,AJ122+1,0)</f>
        <v>1</v>
      </c>
      <c r="AK123" s="74" t="n">
        <f aca="false">IF(G123&lt;=0,AK122+1,0)</f>
        <v>0</v>
      </c>
      <c r="AL123" s="74" t="n">
        <f aca="false">IF(K123&gt;0,AL122+1,0)</f>
        <v>1</v>
      </c>
      <c r="AM123" s="74" t="n">
        <f aca="false">IF(K123&lt;=0,AM122+1,0)</f>
        <v>0</v>
      </c>
    </row>
    <row r="124" customFormat="false" ht="15" hidden="false" customHeight="false" outlineLevel="0" collapsed="false">
      <c r="A124" s="61" t="n">
        <v>128</v>
      </c>
      <c r="B124" s="62" t="n">
        <v>40252.40625</v>
      </c>
      <c r="C124" s="63" t="n">
        <f aca="false">YEAR(B124)</f>
        <v>2010</v>
      </c>
      <c r="D124" s="32" t="s">
        <v>276</v>
      </c>
      <c r="E124" s="64" t="n">
        <v>5119.8</v>
      </c>
      <c r="F124" s="65" t="n">
        <v>-0.0023</v>
      </c>
      <c r="G124" s="66" t="n">
        <v>-11.77554</v>
      </c>
      <c r="H124" s="67" t="n">
        <f aca="false">E124+IF(D124="Long",1,-1)*G124</f>
        <v>5131.57554</v>
      </c>
      <c r="I124" s="68" t="n">
        <f aca="false">Assumptions!$B$58</f>
        <v>5.35750011455817</v>
      </c>
      <c r="J124" s="68" t="n">
        <f aca="false">INDEX(Yearly!$D$5:$D$22,MATCH(C124,Yearly!$A$5:$A$22,0))</f>
        <v>0.401812508591863</v>
      </c>
      <c r="K124" s="68" t="n">
        <f aca="false">G124-I124-J124</f>
        <v>-17.53485262315</v>
      </c>
      <c r="L124" s="69" t="n">
        <f aca="false">(I124+J124)/Assumptions!$B$8</f>
        <v>0.00025394970327771</v>
      </c>
      <c r="M124" s="70" t="n">
        <f aca="false">F124-L124</f>
        <v>-0.00255394970327771</v>
      </c>
      <c r="N124" s="71" t="n">
        <f aca="false">G124*Assumptions!$B$7</f>
        <v>-92614.6221</v>
      </c>
      <c r="O124" s="71" t="n">
        <f aca="false">K124*Assumptions!$B$7</f>
        <v>-137911.615881075</v>
      </c>
      <c r="P124" s="68" t="n">
        <f aca="false">P123+G124</f>
        <v>2843.18094</v>
      </c>
      <c r="Q124" s="68" t="n">
        <f aca="false">MAX(Q123,P124)</f>
        <v>2856.94831</v>
      </c>
      <c r="R124" s="68" t="n">
        <f aca="false">Q124-P124</f>
        <v>13.76737</v>
      </c>
      <c r="S124" s="68" t="n">
        <f aca="false">S123+K124</f>
        <v>2111.21248684849</v>
      </c>
      <c r="T124" s="68" t="n">
        <f aca="false">MAX(T123,S124)</f>
        <v>2263.20335980409</v>
      </c>
      <c r="U124" s="68" t="n">
        <f aca="false">T124-S124</f>
        <v>151.990872955601</v>
      </c>
      <c r="V124" s="70" t="n">
        <f aca="false">V123+F124</f>
        <v>0.7168</v>
      </c>
      <c r="W124" s="70" t="n">
        <f aca="false">MAX(W123,V124)</f>
        <v>0.7199</v>
      </c>
      <c r="X124" s="70" t="n">
        <f aca="false">W124-V124</f>
        <v>0.00309999999999988</v>
      </c>
      <c r="Y124" s="70" t="n">
        <f aca="false">Y123+M124</f>
        <v>0.684524764455519</v>
      </c>
      <c r="Z124" s="70" t="n">
        <f aca="false">MAX(Z123,Y124)</f>
        <v>0.693719557334184</v>
      </c>
      <c r="AA124" s="70" t="n">
        <f aca="false">Z124-Y124</f>
        <v>0.00919479287866509</v>
      </c>
      <c r="AB124" s="72" t="n">
        <f aca="false">AB123*(1+F124)</f>
        <v>1.95347637498329</v>
      </c>
      <c r="AC124" s="73" t="n">
        <f aca="false">MAX(AC123,AB124)</f>
        <v>1.96313311336719</v>
      </c>
      <c r="AD124" s="70" t="n">
        <f aca="false">1-AB124/AC124</f>
        <v>0.00491904411277544</v>
      </c>
      <c r="AE124" s="73" t="n">
        <f aca="false">AE123*(1+M124)</f>
        <v>1.89174013487393</v>
      </c>
      <c r="AF124" s="73" t="n">
        <f aca="false">MAX(AF123,AE124)</f>
        <v>1.91271857309264</v>
      </c>
      <c r="AG124" s="70" t="n">
        <f aca="false">1-AE124/AF124</f>
        <v>0.010967864543079</v>
      </c>
      <c r="AH124" s="74" t="n">
        <f aca="false">IF(R124&gt;0,AH123+1,0)</f>
        <v>24</v>
      </c>
      <c r="AI124" s="74" t="n">
        <f aca="false">IF(U124&gt;0,AI123+1,0)</f>
        <v>24</v>
      </c>
      <c r="AJ124" s="74" t="n">
        <f aca="false">IF(G124&gt;0,AJ123+1,0)</f>
        <v>0</v>
      </c>
      <c r="AK124" s="74" t="n">
        <f aca="false">IF(G124&lt;=0,AK123+1,0)</f>
        <v>1</v>
      </c>
      <c r="AL124" s="74" t="n">
        <f aca="false">IF(K124&gt;0,AL123+1,0)</f>
        <v>0</v>
      </c>
      <c r="AM124" s="74" t="n">
        <f aca="false">IF(K124&lt;=0,AM123+1,0)</f>
        <v>1</v>
      </c>
    </row>
    <row r="125" customFormat="false" ht="15" hidden="false" customHeight="false" outlineLevel="0" collapsed="false">
      <c r="A125" s="61" t="n">
        <v>129</v>
      </c>
      <c r="B125" s="62" t="n">
        <v>40252.53125</v>
      </c>
      <c r="C125" s="63" t="n">
        <f aca="false">YEAR(B125)</f>
        <v>2010</v>
      </c>
      <c r="D125" s="32" t="s">
        <v>277</v>
      </c>
      <c r="E125" s="64" t="n">
        <v>5131.45</v>
      </c>
      <c r="F125" s="65" t="n">
        <v>0.0154</v>
      </c>
      <c r="G125" s="66" t="n">
        <v>79.02433</v>
      </c>
      <c r="H125" s="67" t="n">
        <f aca="false">E125+IF(D125="Long",1,-1)*G125</f>
        <v>5210.47433</v>
      </c>
      <c r="I125" s="68" t="n">
        <f aca="false">Assumptions!$B$58</f>
        <v>5.35750011455817</v>
      </c>
      <c r="J125" s="68" t="n">
        <f aca="false">INDEX(Yearly!$D$5:$D$22,MATCH(C125,Yearly!$A$5:$A$22,0))</f>
        <v>0.401812508591863</v>
      </c>
      <c r="K125" s="68" t="n">
        <f aca="false">G125-I125-J125</f>
        <v>73.26501737685</v>
      </c>
      <c r="L125" s="69" t="n">
        <f aca="false">(I125+J125)/Assumptions!$B$8</f>
        <v>0.00025394970327771</v>
      </c>
      <c r="M125" s="70" t="n">
        <f aca="false">F125-L125</f>
        <v>0.0151460502967223</v>
      </c>
      <c r="N125" s="71" t="n">
        <f aca="false">G125*Assumptions!$B$7</f>
        <v>621526.35545</v>
      </c>
      <c r="O125" s="71" t="n">
        <f aca="false">K125*Assumptions!$B$7</f>
        <v>576229.361668925</v>
      </c>
      <c r="P125" s="68" t="n">
        <f aca="false">P124+G125</f>
        <v>2922.20527</v>
      </c>
      <c r="Q125" s="68" t="n">
        <f aca="false">MAX(Q124,P125)</f>
        <v>2922.20527</v>
      </c>
      <c r="R125" s="68" t="n">
        <f aca="false">Q125-P125</f>
        <v>0</v>
      </c>
      <c r="S125" s="68" t="n">
        <f aca="false">S124+K125</f>
        <v>2184.47750422534</v>
      </c>
      <c r="T125" s="68" t="n">
        <f aca="false">MAX(T124,S125)</f>
        <v>2263.20335980409</v>
      </c>
      <c r="U125" s="68" t="n">
        <f aca="false">T125-S125</f>
        <v>78.7258555787516</v>
      </c>
      <c r="V125" s="70" t="n">
        <f aca="false">V124+F125</f>
        <v>0.7322</v>
      </c>
      <c r="W125" s="70" t="n">
        <f aca="false">MAX(W124,V125)</f>
        <v>0.7322</v>
      </c>
      <c r="X125" s="70" t="n">
        <f aca="false">W125-V125</f>
        <v>0</v>
      </c>
      <c r="Y125" s="70" t="n">
        <f aca="false">Y124+M125</f>
        <v>0.699670814752241</v>
      </c>
      <c r="Z125" s="70" t="n">
        <f aca="false">MAX(Z124,Y125)</f>
        <v>0.699670814752241</v>
      </c>
      <c r="AA125" s="70" t="n">
        <f aca="false">Z125-Y125</f>
        <v>0</v>
      </c>
      <c r="AB125" s="72" t="n">
        <f aca="false">AB124*(1+F125)</f>
        <v>1.98355991115803</v>
      </c>
      <c r="AC125" s="73" t="n">
        <f aca="false">MAX(AC124,AB125)</f>
        <v>1.98355991115803</v>
      </c>
      <c r="AD125" s="70" t="n">
        <f aca="false">1-AB125/AC125</f>
        <v>0</v>
      </c>
      <c r="AE125" s="73" t="n">
        <f aca="false">AE124*(1+M125)</f>
        <v>1.92039252610506</v>
      </c>
      <c r="AF125" s="73" t="n">
        <f aca="false">MAX(AF124,AE125)</f>
        <v>1.92039252610506</v>
      </c>
      <c r="AG125" s="70" t="n">
        <f aca="false">1-AE125/AF125</f>
        <v>0</v>
      </c>
      <c r="AH125" s="74" t="n">
        <f aca="false">IF(R125&gt;0,AH124+1,0)</f>
        <v>0</v>
      </c>
      <c r="AI125" s="74" t="n">
        <f aca="false">IF(U125&gt;0,AI124+1,0)</f>
        <v>25</v>
      </c>
      <c r="AJ125" s="74" t="n">
        <f aca="false">IF(G125&gt;0,AJ124+1,0)</f>
        <v>1</v>
      </c>
      <c r="AK125" s="74" t="n">
        <f aca="false">IF(G125&lt;=0,AK124+1,0)</f>
        <v>0</v>
      </c>
      <c r="AL125" s="74" t="n">
        <f aca="false">IF(K125&gt;0,AL124+1,0)</f>
        <v>1</v>
      </c>
      <c r="AM125" s="74" t="n">
        <f aca="false">IF(K125&lt;=0,AM124+1,0)</f>
        <v>0</v>
      </c>
    </row>
    <row r="126" customFormat="false" ht="15" hidden="false" customHeight="false" outlineLevel="0" collapsed="false">
      <c r="A126" s="61" t="n">
        <v>130</v>
      </c>
      <c r="B126" s="62" t="n">
        <v>40259.6354166667</v>
      </c>
      <c r="C126" s="63" t="n">
        <f aca="false">YEAR(B126)</f>
        <v>2010</v>
      </c>
      <c r="D126" s="32" t="s">
        <v>276</v>
      </c>
      <c r="E126" s="64" t="n">
        <v>5210.6</v>
      </c>
      <c r="F126" s="65" t="n">
        <v>-0.0052</v>
      </c>
      <c r="G126" s="66" t="n">
        <v>-27.09512</v>
      </c>
      <c r="H126" s="67" t="n">
        <f aca="false">E126+IF(D126="Long",1,-1)*G126</f>
        <v>5237.69512</v>
      </c>
      <c r="I126" s="68" t="n">
        <f aca="false">Assumptions!$B$58</f>
        <v>5.35750011455817</v>
      </c>
      <c r="J126" s="68" t="n">
        <f aca="false">INDEX(Yearly!$D$5:$D$22,MATCH(C126,Yearly!$A$5:$A$22,0))</f>
        <v>0.401812508591863</v>
      </c>
      <c r="K126" s="68" t="n">
        <f aca="false">G126-I126-J126</f>
        <v>-32.85443262315</v>
      </c>
      <c r="L126" s="69" t="n">
        <f aca="false">(I126+J126)/Assumptions!$B$8</f>
        <v>0.00025394970327771</v>
      </c>
      <c r="M126" s="70" t="n">
        <f aca="false">F126-L126</f>
        <v>-0.00545394970327771</v>
      </c>
      <c r="N126" s="71" t="n">
        <f aca="false">G126*Assumptions!$B$7</f>
        <v>-213103.1188</v>
      </c>
      <c r="O126" s="71" t="n">
        <f aca="false">K126*Assumptions!$B$7</f>
        <v>-258400.112581075</v>
      </c>
      <c r="P126" s="68" t="n">
        <f aca="false">P125+G126</f>
        <v>2895.11015</v>
      </c>
      <c r="Q126" s="68" t="n">
        <f aca="false">MAX(Q125,P126)</f>
        <v>2922.20527</v>
      </c>
      <c r="R126" s="68" t="n">
        <f aca="false">Q126-P126</f>
        <v>27.09512</v>
      </c>
      <c r="S126" s="68" t="n">
        <f aca="false">S125+K126</f>
        <v>2151.62307160219</v>
      </c>
      <c r="T126" s="68" t="n">
        <f aca="false">MAX(T125,S126)</f>
        <v>2263.20335980409</v>
      </c>
      <c r="U126" s="68" t="n">
        <f aca="false">T126-S126</f>
        <v>111.580288201902</v>
      </c>
      <c r="V126" s="70" t="n">
        <f aca="false">V125+F126</f>
        <v>0.727</v>
      </c>
      <c r="W126" s="70" t="n">
        <f aca="false">MAX(W125,V126)</f>
        <v>0.7322</v>
      </c>
      <c r="X126" s="70" t="n">
        <f aca="false">W126-V126</f>
        <v>0.00519999999999998</v>
      </c>
      <c r="Y126" s="70" t="n">
        <f aca="false">Y125+M126</f>
        <v>0.694216865048963</v>
      </c>
      <c r="Z126" s="70" t="n">
        <f aca="false">MAX(Z125,Y126)</f>
        <v>0.699670814752241</v>
      </c>
      <c r="AA126" s="70" t="n">
        <f aca="false">Z126-Y126</f>
        <v>0.00545394970327773</v>
      </c>
      <c r="AB126" s="72" t="n">
        <f aca="false">AB125*(1+F126)</f>
        <v>1.97324539962001</v>
      </c>
      <c r="AC126" s="73" t="n">
        <f aca="false">MAX(AC125,AB126)</f>
        <v>1.98355991115803</v>
      </c>
      <c r="AD126" s="70" t="n">
        <f aca="false">1-AB126/AC126</f>
        <v>0.00519999999999998</v>
      </c>
      <c r="AE126" s="73" t="n">
        <f aca="false">AE125*(1+M126)</f>
        <v>1.90991880185713</v>
      </c>
      <c r="AF126" s="73" t="n">
        <f aca="false">MAX(AF125,AE126)</f>
        <v>1.92039252610506</v>
      </c>
      <c r="AG126" s="70" t="n">
        <f aca="false">1-AE126/AF126</f>
        <v>0.00545394970327773</v>
      </c>
      <c r="AH126" s="74" t="n">
        <f aca="false">IF(R126&gt;0,AH125+1,0)</f>
        <v>1</v>
      </c>
      <c r="AI126" s="74" t="n">
        <f aca="false">IF(U126&gt;0,AI125+1,0)</f>
        <v>26</v>
      </c>
      <c r="AJ126" s="74" t="n">
        <f aca="false">IF(G126&gt;0,AJ125+1,0)</f>
        <v>0</v>
      </c>
      <c r="AK126" s="74" t="n">
        <f aca="false">IF(G126&lt;=0,AK125+1,0)</f>
        <v>1</v>
      </c>
      <c r="AL126" s="74" t="n">
        <f aca="false">IF(K126&gt;0,AL125+1,0)</f>
        <v>0</v>
      </c>
      <c r="AM126" s="74" t="n">
        <f aca="false">IF(K126&lt;=0,AM125+1,0)</f>
        <v>1</v>
      </c>
    </row>
    <row r="127" customFormat="false" ht="15" hidden="false" customHeight="false" outlineLevel="0" collapsed="false">
      <c r="A127" s="61" t="n">
        <v>131</v>
      </c>
      <c r="B127" s="62" t="n">
        <v>40260.4083333333</v>
      </c>
      <c r="C127" s="63" t="n">
        <f aca="false">YEAR(B127)</f>
        <v>2010</v>
      </c>
      <c r="D127" s="32" t="s">
        <v>277</v>
      </c>
      <c r="E127" s="64" t="n">
        <v>5237.5</v>
      </c>
      <c r="F127" s="65" t="n">
        <v>-0.005</v>
      </c>
      <c r="G127" s="66" t="n">
        <v>-26.1875</v>
      </c>
      <c r="H127" s="67" t="n">
        <f aca="false">E127+IF(D127="Long",1,-1)*G127</f>
        <v>5211.3125</v>
      </c>
      <c r="I127" s="68" t="n">
        <f aca="false">Assumptions!$B$58</f>
        <v>5.35750011455817</v>
      </c>
      <c r="J127" s="68" t="n">
        <f aca="false">INDEX(Yearly!$D$5:$D$22,MATCH(C127,Yearly!$A$5:$A$22,0))</f>
        <v>0.401812508591863</v>
      </c>
      <c r="K127" s="68" t="n">
        <f aca="false">G127-I127-J127</f>
        <v>-31.94681262315</v>
      </c>
      <c r="L127" s="69" t="n">
        <f aca="false">(I127+J127)/Assumptions!$B$8</f>
        <v>0.00025394970327771</v>
      </c>
      <c r="M127" s="70" t="n">
        <f aca="false">F127-L127</f>
        <v>-0.00525394970327771</v>
      </c>
      <c r="N127" s="71" t="n">
        <f aca="false">G127*Assumptions!$B$7</f>
        <v>-205964.6875</v>
      </c>
      <c r="O127" s="71" t="n">
        <f aca="false">K127*Assumptions!$B$7</f>
        <v>-251261.681281075</v>
      </c>
      <c r="P127" s="68" t="n">
        <f aca="false">P126+G127</f>
        <v>2868.92265</v>
      </c>
      <c r="Q127" s="68" t="n">
        <f aca="false">MAX(Q126,P127)</f>
        <v>2922.20527</v>
      </c>
      <c r="R127" s="68" t="n">
        <f aca="false">Q127-P127</f>
        <v>53.28262</v>
      </c>
      <c r="S127" s="68" t="n">
        <f aca="false">S126+K127</f>
        <v>2119.67625897904</v>
      </c>
      <c r="T127" s="68" t="n">
        <f aca="false">MAX(T126,S127)</f>
        <v>2263.20335980409</v>
      </c>
      <c r="U127" s="68" t="n">
        <f aca="false">T127-S127</f>
        <v>143.527100825052</v>
      </c>
      <c r="V127" s="70" t="n">
        <f aca="false">V126+F127</f>
        <v>0.722</v>
      </c>
      <c r="W127" s="70" t="n">
        <f aca="false">MAX(W126,V127)</f>
        <v>0.7322</v>
      </c>
      <c r="X127" s="70" t="n">
        <f aca="false">W127-V127</f>
        <v>0.0102</v>
      </c>
      <c r="Y127" s="70" t="n">
        <f aca="false">Y126+M127</f>
        <v>0.688962915345686</v>
      </c>
      <c r="Z127" s="70" t="n">
        <f aca="false">MAX(Z126,Y127)</f>
        <v>0.699670814752241</v>
      </c>
      <c r="AA127" s="70" t="n">
        <f aca="false">Z127-Y127</f>
        <v>0.0107078994065555</v>
      </c>
      <c r="AB127" s="72" t="n">
        <f aca="false">AB126*(1+F127)</f>
        <v>1.96337917262191</v>
      </c>
      <c r="AC127" s="73" t="n">
        <f aca="false">MAX(AC126,AB127)</f>
        <v>1.98355991115803</v>
      </c>
      <c r="AD127" s="70" t="n">
        <f aca="false">1-AB127/AC127</f>
        <v>0.0101739999999999</v>
      </c>
      <c r="AE127" s="73" t="n">
        <f aca="false">AE126*(1+M127)</f>
        <v>1.89988418453483</v>
      </c>
      <c r="AF127" s="73" t="n">
        <f aca="false">MAX(AF126,AE127)</f>
        <v>1.92039252610506</v>
      </c>
      <c r="AG127" s="70" t="n">
        <f aca="false">1-AE127/AF127</f>
        <v>0.0106792446291302</v>
      </c>
      <c r="AH127" s="74" t="n">
        <f aca="false">IF(R127&gt;0,AH126+1,0)</f>
        <v>2</v>
      </c>
      <c r="AI127" s="74" t="n">
        <f aca="false">IF(U127&gt;0,AI126+1,0)</f>
        <v>27</v>
      </c>
      <c r="AJ127" s="74" t="n">
        <f aca="false">IF(G127&gt;0,AJ126+1,0)</f>
        <v>0</v>
      </c>
      <c r="AK127" s="74" t="n">
        <f aca="false">IF(G127&lt;=0,AK126+1,0)</f>
        <v>2</v>
      </c>
      <c r="AL127" s="74" t="n">
        <f aca="false">IF(K127&gt;0,AL126+1,0)</f>
        <v>0</v>
      </c>
      <c r="AM127" s="74" t="n">
        <f aca="false">IF(K127&lt;=0,AM126+1,0)</f>
        <v>2</v>
      </c>
    </row>
    <row r="128" customFormat="false" ht="15" hidden="false" customHeight="false" outlineLevel="0" collapsed="false">
      <c r="A128" s="61" t="n">
        <v>132</v>
      </c>
      <c r="B128" s="62" t="n">
        <v>40260.4895833333</v>
      </c>
      <c r="C128" s="63" t="n">
        <f aca="false">YEAR(B128)</f>
        <v>2010</v>
      </c>
      <c r="D128" s="32" t="s">
        <v>276</v>
      </c>
      <c r="E128" s="64" t="n">
        <v>5211.3</v>
      </c>
      <c r="F128" s="65" t="n">
        <v>-0.0018</v>
      </c>
      <c r="G128" s="66" t="n">
        <v>-9.38034</v>
      </c>
      <c r="H128" s="67" t="n">
        <f aca="false">E128+IF(D128="Long",1,-1)*G128</f>
        <v>5220.68034</v>
      </c>
      <c r="I128" s="68" t="n">
        <f aca="false">Assumptions!$B$58</f>
        <v>5.35750011455817</v>
      </c>
      <c r="J128" s="68" t="n">
        <f aca="false">INDEX(Yearly!$D$5:$D$22,MATCH(C128,Yearly!$A$5:$A$22,0))</f>
        <v>0.401812508591863</v>
      </c>
      <c r="K128" s="68" t="n">
        <f aca="false">G128-I128-J128</f>
        <v>-15.13965262315</v>
      </c>
      <c r="L128" s="69" t="n">
        <f aca="false">(I128+J128)/Assumptions!$B$8</f>
        <v>0.00025394970327771</v>
      </c>
      <c r="M128" s="70" t="n">
        <f aca="false">F128-L128</f>
        <v>-0.00205394970327771</v>
      </c>
      <c r="N128" s="71" t="n">
        <f aca="false">G128*Assumptions!$B$7</f>
        <v>-73776.3741</v>
      </c>
      <c r="O128" s="71" t="n">
        <f aca="false">K128*Assumptions!$B$7</f>
        <v>-119073.367881075</v>
      </c>
      <c r="P128" s="68" t="n">
        <f aca="false">P127+G128</f>
        <v>2859.54231</v>
      </c>
      <c r="Q128" s="68" t="n">
        <f aca="false">MAX(Q127,P128)</f>
        <v>2922.20527</v>
      </c>
      <c r="R128" s="68" t="n">
        <f aca="false">Q128-P128</f>
        <v>62.6629600000001</v>
      </c>
      <c r="S128" s="68" t="n">
        <f aca="false">S127+K128</f>
        <v>2104.53660635589</v>
      </c>
      <c r="T128" s="68" t="n">
        <f aca="false">MAX(T127,S128)</f>
        <v>2263.20335980409</v>
      </c>
      <c r="U128" s="68" t="n">
        <f aca="false">T128-S128</f>
        <v>158.666753448202</v>
      </c>
      <c r="V128" s="70" t="n">
        <f aca="false">V127+F128</f>
        <v>0.7202</v>
      </c>
      <c r="W128" s="70" t="n">
        <f aca="false">MAX(W127,V128)</f>
        <v>0.7322</v>
      </c>
      <c r="X128" s="70" t="n">
        <f aca="false">W128-V128</f>
        <v>0.012</v>
      </c>
      <c r="Y128" s="70" t="n">
        <f aca="false">Y127+M128</f>
        <v>0.686908965642408</v>
      </c>
      <c r="Z128" s="70" t="n">
        <f aca="false">MAX(Z127,Y128)</f>
        <v>0.699670814752241</v>
      </c>
      <c r="AA128" s="70" t="n">
        <f aca="false">Z128-Y128</f>
        <v>0.0127618491098331</v>
      </c>
      <c r="AB128" s="72" t="n">
        <f aca="false">AB127*(1+F128)</f>
        <v>1.95984509011119</v>
      </c>
      <c r="AC128" s="73" t="n">
        <f aca="false">MAX(AC127,AB128)</f>
        <v>1.98355991115803</v>
      </c>
      <c r="AD128" s="70" t="n">
        <f aca="false">1-AB128/AC128</f>
        <v>0.0119556867999999</v>
      </c>
      <c r="AE128" s="73" t="n">
        <f aca="false">AE127*(1+M128)</f>
        <v>1.89598191797774</v>
      </c>
      <c r="AF128" s="73" t="n">
        <f aca="false">MAX(AF127,AE128)</f>
        <v>1.92039252610506</v>
      </c>
      <c r="AG128" s="70" t="n">
        <f aca="false">1-AE128/AF128</f>
        <v>0.0127112597010706</v>
      </c>
      <c r="AH128" s="74" t="n">
        <f aca="false">IF(R128&gt;0,AH127+1,0)</f>
        <v>3</v>
      </c>
      <c r="AI128" s="74" t="n">
        <f aca="false">IF(U128&gt;0,AI127+1,0)</f>
        <v>28</v>
      </c>
      <c r="AJ128" s="74" t="n">
        <f aca="false">IF(G128&gt;0,AJ127+1,0)</f>
        <v>0</v>
      </c>
      <c r="AK128" s="74" t="n">
        <f aca="false">IF(G128&lt;=0,AK127+1,0)</f>
        <v>3</v>
      </c>
      <c r="AL128" s="74" t="n">
        <f aca="false">IF(K128&gt;0,AL127+1,0)</f>
        <v>0</v>
      </c>
      <c r="AM128" s="74" t="n">
        <f aca="false">IF(K128&lt;=0,AM127+1,0)</f>
        <v>3</v>
      </c>
    </row>
    <row r="129" customFormat="false" ht="15" hidden="false" customHeight="false" outlineLevel="0" collapsed="false">
      <c r="A129" s="61" t="n">
        <v>133</v>
      </c>
      <c r="B129" s="62" t="n">
        <v>40260.6006944445</v>
      </c>
      <c r="C129" s="63" t="n">
        <f aca="false">YEAR(B129)</f>
        <v>2010</v>
      </c>
      <c r="D129" s="32" t="s">
        <v>277</v>
      </c>
      <c r="E129" s="64" t="n">
        <v>5220.9</v>
      </c>
      <c r="F129" s="65" t="n">
        <v>-0.0016</v>
      </c>
      <c r="G129" s="66" t="n">
        <v>-8.35344</v>
      </c>
      <c r="H129" s="67" t="n">
        <f aca="false">E129+IF(D129="Long",1,-1)*G129</f>
        <v>5212.54656</v>
      </c>
      <c r="I129" s="68" t="n">
        <f aca="false">Assumptions!$B$58</f>
        <v>5.35750011455817</v>
      </c>
      <c r="J129" s="68" t="n">
        <f aca="false">INDEX(Yearly!$D$5:$D$22,MATCH(C129,Yearly!$A$5:$A$22,0))</f>
        <v>0.401812508591863</v>
      </c>
      <c r="K129" s="68" t="n">
        <f aca="false">G129-I129-J129</f>
        <v>-14.11275262315</v>
      </c>
      <c r="L129" s="69" t="n">
        <f aca="false">(I129+J129)/Assumptions!$B$8</f>
        <v>0.00025394970327771</v>
      </c>
      <c r="M129" s="70" t="n">
        <f aca="false">F129-L129</f>
        <v>-0.00185394970327771</v>
      </c>
      <c r="N129" s="71" t="n">
        <f aca="false">G129*Assumptions!$B$7</f>
        <v>-65699.8056</v>
      </c>
      <c r="O129" s="71" t="n">
        <f aca="false">K129*Assumptions!$B$7</f>
        <v>-110996.799381075</v>
      </c>
      <c r="P129" s="68" t="n">
        <f aca="false">P128+G129</f>
        <v>2851.18887</v>
      </c>
      <c r="Q129" s="68" t="n">
        <f aca="false">MAX(Q128,P129)</f>
        <v>2922.20527</v>
      </c>
      <c r="R129" s="68" t="n">
        <f aca="false">Q129-P129</f>
        <v>71.0164</v>
      </c>
      <c r="S129" s="68" t="n">
        <f aca="false">S128+K129</f>
        <v>2090.42385373274</v>
      </c>
      <c r="T129" s="68" t="n">
        <f aca="false">MAX(T128,S129)</f>
        <v>2263.20335980409</v>
      </c>
      <c r="U129" s="68" t="n">
        <f aca="false">T129-S129</f>
        <v>172.779506071352</v>
      </c>
      <c r="V129" s="70" t="n">
        <f aca="false">V128+F129</f>
        <v>0.7186</v>
      </c>
      <c r="W129" s="70" t="n">
        <f aca="false">MAX(W128,V129)</f>
        <v>0.7322</v>
      </c>
      <c r="X129" s="70" t="n">
        <f aca="false">W129-V129</f>
        <v>0.0136000000000001</v>
      </c>
      <c r="Y129" s="70" t="n">
        <f aca="false">Y128+M129</f>
        <v>0.68505501593913</v>
      </c>
      <c r="Z129" s="70" t="n">
        <f aca="false">MAX(Z128,Y129)</f>
        <v>0.699670814752241</v>
      </c>
      <c r="AA129" s="70" t="n">
        <f aca="false">Z129-Y129</f>
        <v>0.0146157988131108</v>
      </c>
      <c r="AB129" s="72" t="n">
        <f aca="false">AB128*(1+F129)</f>
        <v>1.95670933796701</v>
      </c>
      <c r="AC129" s="73" t="n">
        <f aca="false">MAX(AC128,AB129)</f>
        <v>1.98355991115803</v>
      </c>
      <c r="AD129" s="70" t="n">
        <f aca="false">1-AB129/AC129</f>
        <v>0.0135365577011199</v>
      </c>
      <c r="AE129" s="73" t="n">
        <f aca="false">AE128*(1+M129)</f>
        <v>1.89246686286349</v>
      </c>
      <c r="AF129" s="73" t="n">
        <f aca="false">MAX(AF128,AE129)</f>
        <v>1.92039252610506</v>
      </c>
      <c r="AG129" s="70" t="n">
        <f aca="false">1-AE129/AF129</f>
        <v>0.0145416433681971</v>
      </c>
      <c r="AH129" s="74" t="n">
        <f aca="false">IF(R129&gt;0,AH128+1,0)</f>
        <v>4</v>
      </c>
      <c r="AI129" s="74" t="n">
        <f aca="false">IF(U129&gt;0,AI128+1,0)</f>
        <v>29</v>
      </c>
      <c r="AJ129" s="74" t="n">
        <f aca="false">IF(G129&gt;0,AJ128+1,0)</f>
        <v>0</v>
      </c>
      <c r="AK129" s="74" t="n">
        <f aca="false">IF(G129&lt;=0,AK128+1,0)</f>
        <v>4</v>
      </c>
      <c r="AL129" s="74" t="n">
        <f aca="false">IF(K129&gt;0,AL128+1,0)</f>
        <v>0</v>
      </c>
      <c r="AM129" s="74" t="n">
        <f aca="false">IF(K129&lt;=0,AM128+1,0)</f>
        <v>4</v>
      </c>
    </row>
    <row r="130" customFormat="false" ht="15" hidden="false" customHeight="false" outlineLevel="0" collapsed="false">
      <c r="A130" s="61" t="n">
        <v>134</v>
      </c>
      <c r="B130" s="62" t="n">
        <v>40262.4118055556</v>
      </c>
      <c r="C130" s="63" t="n">
        <f aca="false">YEAR(B130)</f>
        <v>2010</v>
      </c>
      <c r="D130" s="32" t="s">
        <v>276</v>
      </c>
      <c r="E130" s="64" t="n">
        <v>5212.35</v>
      </c>
      <c r="F130" s="65" t="n">
        <v>-0.0018</v>
      </c>
      <c r="G130" s="66" t="n">
        <v>-9.38223</v>
      </c>
      <c r="H130" s="67" t="n">
        <f aca="false">E130+IF(D130="Long",1,-1)*G130</f>
        <v>5221.73223</v>
      </c>
      <c r="I130" s="68" t="n">
        <f aca="false">Assumptions!$B$58</f>
        <v>5.35750011455817</v>
      </c>
      <c r="J130" s="68" t="n">
        <f aca="false">INDEX(Yearly!$D$5:$D$22,MATCH(C130,Yearly!$A$5:$A$22,0))</f>
        <v>0.401812508591863</v>
      </c>
      <c r="K130" s="68" t="n">
        <f aca="false">G130-I130-J130</f>
        <v>-15.14154262315</v>
      </c>
      <c r="L130" s="69" t="n">
        <f aca="false">(I130+J130)/Assumptions!$B$8</f>
        <v>0.00025394970327771</v>
      </c>
      <c r="M130" s="70" t="n">
        <f aca="false">F130-L130</f>
        <v>-0.00205394970327771</v>
      </c>
      <c r="N130" s="71" t="n">
        <f aca="false">G130*Assumptions!$B$7</f>
        <v>-73791.23895</v>
      </c>
      <c r="O130" s="71" t="n">
        <f aca="false">K130*Assumptions!$B$7</f>
        <v>-119088.232731075</v>
      </c>
      <c r="P130" s="68" t="n">
        <f aca="false">P129+G130</f>
        <v>2841.80664</v>
      </c>
      <c r="Q130" s="68" t="n">
        <f aca="false">MAX(Q129,P130)</f>
        <v>2922.20527</v>
      </c>
      <c r="R130" s="68" t="n">
        <f aca="false">Q130-P130</f>
        <v>80.3986300000001</v>
      </c>
      <c r="S130" s="68" t="n">
        <f aca="false">S129+K130</f>
        <v>2075.28231110959</v>
      </c>
      <c r="T130" s="68" t="n">
        <f aca="false">MAX(T129,S130)</f>
        <v>2263.20335980409</v>
      </c>
      <c r="U130" s="68" t="n">
        <f aca="false">T130-S130</f>
        <v>187.921048694502</v>
      </c>
      <c r="V130" s="70" t="n">
        <f aca="false">V129+F130</f>
        <v>0.7168</v>
      </c>
      <c r="W130" s="70" t="n">
        <f aca="false">MAX(W129,V130)</f>
        <v>0.7322</v>
      </c>
      <c r="X130" s="70" t="n">
        <f aca="false">W130-V130</f>
        <v>0.0154000000000001</v>
      </c>
      <c r="Y130" s="70" t="n">
        <f aca="false">Y129+M130</f>
        <v>0.683001066235853</v>
      </c>
      <c r="Z130" s="70" t="n">
        <f aca="false">MAX(Z129,Y130)</f>
        <v>0.699670814752241</v>
      </c>
      <c r="AA130" s="70" t="n">
        <f aca="false">Z130-Y130</f>
        <v>0.0166697485163885</v>
      </c>
      <c r="AB130" s="72" t="n">
        <f aca="false">AB129*(1+F130)</f>
        <v>1.95318726115867</v>
      </c>
      <c r="AC130" s="73" t="n">
        <f aca="false">MAX(AC129,AB130)</f>
        <v>1.98355991115803</v>
      </c>
      <c r="AD130" s="70" t="n">
        <f aca="false">1-AB130/AC130</f>
        <v>0.015312191897258</v>
      </c>
      <c r="AE130" s="73" t="n">
        <f aca="false">AE129*(1+M130)</f>
        <v>1.88857983111205</v>
      </c>
      <c r="AF130" s="73" t="n">
        <f aca="false">MAX(AF129,AE130)</f>
        <v>1.92039252610506</v>
      </c>
      <c r="AG130" s="70" t="n">
        <f aca="false">1-AE130/AF130</f>
        <v>0.0165657252673935</v>
      </c>
      <c r="AH130" s="74" t="n">
        <f aca="false">IF(R130&gt;0,AH129+1,0)</f>
        <v>5</v>
      </c>
      <c r="AI130" s="74" t="n">
        <f aca="false">IF(U130&gt;0,AI129+1,0)</f>
        <v>30</v>
      </c>
      <c r="AJ130" s="74" t="n">
        <f aca="false">IF(G130&gt;0,AJ129+1,0)</f>
        <v>0</v>
      </c>
      <c r="AK130" s="74" t="n">
        <f aca="false">IF(G130&lt;=0,AK129+1,0)</f>
        <v>5</v>
      </c>
      <c r="AL130" s="74" t="n">
        <f aca="false">IF(K130&gt;0,AL129+1,0)</f>
        <v>0</v>
      </c>
      <c r="AM130" s="74" t="n">
        <f aca="false">IF(K130&lt;=0,AM129+1,0)</f>
        <v>5</v>
      </c>
    </row>
    <row r="131" customFormat="false" ht="15" hidden="false" customHeight="false" outlineLevel="0" collapsed="false">
      <c r="A131" s="61" t="n">
        <v>135</v>
      </c>
      <c r="B131" s="62" t="n">
        <v>40262.59375</v>
      </c>
      <c r="C131" s="63" t="n">
        <f aca="false">YEAR(B131)</f>
        <v>2010</v>
      </c>
      <c r="D131" s="32" t="s">
        <v>277</v>
      </c>
      <c r="E131" s="64" t="n">
        <v>5221.5</v>
      </c>
      <c r="F131" s="65" t="n">
        <v>0.0082</v>
      </c>
      <c r="G131" s="66" t="n">
        <v>42.8163</v>
      </c>
      <c r="H131" s="67" t="n">
        <f aca="false">E131+IF(D131="Long",1,-1)*G131</f>
        <v>5264.3163</v>
      </c>
      <c r="I131" s="68" t="n">
        <f aca="false">Assumptions!$B$58</f>
        <v>5.35750011455817</v>
      </c>
      <c r="J131" s="68" t="n">
        <f aca="false">INDEX(Yearly!$D$5:$D$22,MATCH(C131,Yearly!$A$5:$A$22,0))</f>
        <v>0.401812508591863</v>
      </c>
      <c r="K131" s="68" t="n">
        <f aca="false">G131-I131-J131</f>
        <v>37.05698737685</v>
      </c>
      <c r="L131" s="69" t="n">
        <f aca="false">(I131+J131)/Assumptions!$B$8</f>
        <v>0.00025394970327771</v>
      </c>
      <c r="M131" s="70" t="n">
        <f aca="false">F131-L131</f>
        <v>0.00794605029672229</v>
      </c>
      <c r="N131" s="71" t="n">
        <f aca="false">G131*Assumptions!$B$7</f>
        <v>336750.1995</v>
      </c>
      <c r="O131" s="71" t="n">
        <f aca="false">K131*Assumptions!$B$7</f>
        <v>291453.205718925</v>
      </c>
      <c r="P131" s="68" t="n">
        <f aca="false">P130+G131</f>
        <v>2884.62294</v>
      </c>
      <c r="Q131" s="68" t="n">
        <f aca="false">MAX(Q130,P131)</f>
        <v>2922.20527</v>
      </c>
      <c r="R131" s="68" t="n">
        <f aca="false">Q131-P131</f>
        <v>37.5823300000002</v>
      </c>
      <c r="S131" s="68" t="n">
        <f aca="false">S130+K131</f>
        <v>2112.33929848644</v>
      </c>
      <c r="T131" s="68" t="n">
        <f aca="false">MAX(T130,S131)</f>
        <v>2263.20335980409</v>
      </c>
      <c r="U131" s="68" t="n">
        <f aca="false">T131-S131</f>
        <v>150.864061317652</v>
      </c>
      <c r="V131" s="70" t="n">
        <f aca="false">V130+F131</f>
        <v>0.725</v>
      </c>
      <c r="W131" s="70" t="n">
        <f aca="false">MAX(W130,V131)</f>
        <v>0.7322</v>
      </c>
      <c r="X131" s="70" t="n">
        <f aca="false">W131-V131</f>
        <v>0.0072000000000001</v>
      </c>
      <c r="Y131" s="70" t="n">
        <f aca="false">Y130+M131</f>
        <v>0.690947116532575</v>
      </c>
      <c r="Z131" s="70" t="n">
        <f aca="false">MAX(Z130,Y131)</f>
        <v>0.699670814752241</v>
      </c>
      <c r="AA131" s="70" t="n">
        <f aca="false">Z131-Y131</f>
        <v>0.00872369821966623</v>
      </c>
      <c r="AB131" s="72" t="n">
        <f aca="false">AB130*(1+F131)</f>
        <v>1.96920339670018</v>
      </c>
      <c r="AC131" s="73" t="n">
        <f aca="false">MAX(AC130,AB131)</f>
        <v>1.98355991115803</v>
      </c>
      <c r="AD131" s="70" t="n">
        <f aca="false">1-AB131/AC131</f>
        <v>0.00723775187081543</v>
      </c>
      <c r="AE131" s="73" t="n">
        <f aca="false">AE130*(1+M131)</f>
        <v>1.90358658143944</v>
      </c>
      <c r="AF131" s="73" t="n">
        <f aca="false">MAX(AF130,AE131)</f>
        <v>1.92039252610506</v>
      </c>
      <c r="AG131" s="70" t="n">
        <f aca="false">1-AE131/AF131</f>
        <v>0.00875130705684757</v>
      </c>
      <c r="AH131" s="74" t="n">
        <f aca="false">IF(R131&gt;0,AH130+1,0)</f>
        <v>6</v>
      </c>
      <c r="AI131" s="74" t="n">
        <f aca="false">IF(U131&gt;0,AI130+1,0)</f>
        <v>31</v>
      </c>
      <c r="AJ131" s="74" t="n">
        <f aca="false">IF(G131&gt;0,AJ130+1,0)</f>
        <v>1</v>
      </c>
      <c r="AK131" s="74" t="n">
        <f aca="false">IF(G131&lt;=0,AK130+1,0)</f>
        <v>0</v>
      </c>
      <c r="AL131" s="74" t="n">
        <f aca="false">IF(K131&gt;0,AL130+1,0)</f>
        <v>1</v>
      </c>
      <c r="AM131" s="74" t="n">
        <f aca="false">IF(K131&lt;=0,AM130+1,0)</f>
        <v>0</v>
      </c>
    </row>
    <row r="132" customFormat="false" ht="15" hidden="false" customHeight="false" outlineLevel="0" collapsed="false">
      <c r="A132" s="61" t="n">
        <v>136</v>
      </c>
      <c r="B132" s="62" t="n">
        <v>40267.6354166667</v>
      </c>
      <c r="C132" s="63" t="n">
        <f aca="false">YEAR(B132)</f>
        <v>2010</v>
      </c>
      <c r="D132" s="32" t="s">
        <v>276</v>
      </c>
      <c r="E132" s="64" t="n">
        <v>5264.15</v>
      </c>
      <c r="F132" s="65" t="n">
        <v>-0.0008</v>
      </c>
      <c r="G132" s="66" t="n">
        <v>-4.21132</v>
      </c>
      <c r="H132" s="67" t="n">
        <f aca="false">E132+IF(D132="Long",1,-1)*G132</f>
        <v>5268.36132</v>
      </c>
      <c r="I132" s="68" t="n">
        <f aca="false">Assumptions!$B$58</f>
        <v>5.35750011455817</v>
      </c>
      <c r="J132" s="68" t="n">
        <f aca="false">INDEX(Yearly!$D$5:$D$22,MATCH(C132,Yearly!$A$5:$A$22,0))</f>
        <v>0.401812508591863</v>
      </c>
      <c r="K132" s="68" t="n">
        <f aca="false">G132-I132-J132</f>
        <v>-9.97063262315003</v>
      </c>
      <c r="L132" s="69" t="n">
        <f aca="false">(I132+J132)/Assumptions!$B$8</f>
        <v>0.00025394970327771</v>
      </c>
      <c r="M132" s="70" t="n">
        <f aca="false">F132-L132</f>
        <v>-0.00105394970327771</v>
      </c>
      <c r="N132" s="71" t="n">
        <f aca="false">G132*Assumptions!$B$7</f>
        <v>-33122.0318</v>
      </c>
      <c r="O132" s="71" t="n">
        <f aca="false">K132*Assumptions!$B$7</f>
        <v>-78419.025581075</v>
      </c>
      <c r="P132" s="68" t="n">
        <f aca="false">P131+G132</f>
        <v>2880.41162</v>
      </c>
      <c r="Q132" s="68" t="n">
        <f aca="false">MAX(Q131,P132)</f>
        <v>2922.20527</v>
      </c>
      <c r="R132" s="68" t="n">
        <f aca="false">Q132-P132</f>
        <v>41.7936500000001</v>
      </c>
      <c r="S132" s="68" t="n">
        <f aca="false">S131+K132</f>
        <v>2102.36866586329</v>
      </c>
      <c r="T132" s="68" t="n">
        <f aca="false">MAX(T131,S132)</f>
        <v>2263.20335980409</v>
      </c>
      <c r="U132" s="68" t="n">
        <f aca="false">T132-S132</f>
        <v>160.834693940802</v>
      </c>
      <c r="V132" s="70" t="n">
        <f aca="false">V131+F132</f>
        <v>0.7242</v>
      </c>
      <c r="W132" s="70" t="n">
        <f aca="false">MAX(W131,V132)</f>
        <v>0.7322</v>
      </c>
      <c r="X132" s="70" t="n">
        <f aca="false">W132-V132</f>
        <v>0.00800000000000012</v>
      </c>
      <c r="Y132" s="70" t="n">
        <f aca="false">Y131+M132</f>
        <v>0.689893166829297</v>
      </c>
      <c r="Z132" s="70" t="n">
        <f aca="false">MAX(Z131,Y132)</f>
        <v>0.699670814752241</v>
      </c>
      <c r="AA132" s="70" t="n">
        <f aca="false">Z132-Y132</f>
        <v>0.00977764792294389</v>
      </c>
      <c r="AB132" s="72" t="n">
        <f aca="false">AB131*(1+F132)</f>
        <v>1.96762803398282</v>
      </c>
      <c r="AC132" s="73" t="n">
        <f aca="false">MAX(AC131,AB132)</f>
        <v>1.98355991115803</v>
      </c>
      <c r="AD132" s="70" t="n">
        <f aca="false">1-AB132/AC132</f>
        <v>0.00803196166931885</v>
      </c>
      <c r="AE132" s="73" t="n">
        <f aca="false">AE131*(1+M132)</f>
        <v>1.90158029692677</v>
      </c>
      <c r="AF132" s="73" t="n">
        <f aca="false">MAX(AF131,AE132)</f>
        <v>1.92039252610506</v>
      </c>
      <c r="AG132" s="70" t="n">
        <f aca="false">1-AE132/AF132</f>
        <v>0.00979603332264933</v>
      </c>
      <c r="AH132" s="74" t="n">
        <f aca="false">IF(R132&gt;0,AH131+1,0)</f>
        <v>7</v>
      </c>
      <c r="AI132" s="74" t="n">
        <f aca="false">IF(U132&gt;0,AI131+1,0)</f>
        <v>32</v>
      </c>
      <c r="AJ132" s="74" t="n">
        <f aca="false">IF(G132&gt;0,AJ131+1,0)</f>
        <v>0</v>
      </c>
      <c r="AK132" s="74" t="n">
        <f aca="false">IF(G132&lt;=0,AK131+1,0)</f>
        <v>1</v>
      </c>
      <c r="AL132" s="74" t="n">
        <f aca="false">IF(K132&gt;0,AL131+1,0)</f>
        <v>0</v>
      </c>
      <c r="AM132" s="74" t="n">
        <f aca="false">IF(K132&lt;=0,AM131+1,0)</f>
        <v>1</v>
      </c>
    </row>
    <row r="133" customFormat="false" ht="15" hidden="false" customHeight="false" outlineLevel="0" collapsed="false">
      <c r="A133" s="61" t="n">
        <v>137</v>
      </c>
      <c r="B133" s="62" t="n">
        <v>40268.5388888889</v>
      </c>
      <c r="C133" s="63" t="n">
        <f aca="false">YEAR(B133)</f>
        <v>2010</v>
      </c>
      <c r="D133" s="32" t="s">
        <v>277</v>
      </c>
      <c r="E133" s="64" t="n">
        <v>5268.1</v>
      </c>
      <c r="F133" s="65" t="n">
        <v>-0.0041</v>
      </c>
      <c r="G133" s="66" t="n">
        <v>-21.59921</v>
      </c>
      <c r="H133" s="67" t="n">
        <f aca="false">E133+IF(D133="Long",1,-1)*G133</f>
        <v>5246.50079</v>
      </c>
      <c r="I133" s="68" t="n">
        <f aca="false">Assumptions!$B$58</f>
        <v>5.35750011455817</v>
      </c>
      <c r="J133" s="68" t="n">
        <f aca="false">INDEX(Yearly!$D$5:$D$22,MATCH(C133,Yearly!$A$5:$A$22,0))</f>
        <v>0.401812508591863</v>
      </c>
      <c r="K133" s="68" t="n">
        <f aca="false">G133-I133-J133</f>
        <v>-27.35852262315</v>
      </c>
      <c r="L133" s="69" t="n">
        <f aca="false">(I133+J133)/Assumptions!$B$8</f>
        <v>0.00025394970327771</v>
      </c>
      <c r="M133" s="70" t="n">
        <f aca="false">F133-L133</f>
        <v>-0.00435394970327771</v>
      </c>
      <c r="N133" s="71" t="n">
        <f aca="false">G133*Assumptions!$B$7</f>
        <v>-169877.78665</v>
      </c>
      <c r="O133" s="71" t="n">
        <f aca="false">K133*Assumptions!$B$7</f>
        <v>-215174.780431075</v>
      </c>
      <c r="P133" s="68" t="n">
        <f aca="false">P132+G133</f>
        <v>2858.81241</v>
      </c>
      <c r="Q133" s="68" t="n">
        <f aca="false">MAX(Q132,P133)</f>
        <v>2922.20527</v>
      </c>
      <c r="R133" s="68" t="n">
        <f aca="false">Q133-P133</f>
        <v>63.3928599999999</v>
      </c>
      <c r="S133" s="68" t="n">
        <f aca="false">S132+K133</f>
        <v>2075.01014324014</v>
      </c>
      <c r="T133" s="68" t="n">
        <f aca="false">MAX(T132,S133)</f>
        <v>2263.20335980409</v>
      </c>
      <c r="U133" s="68" t="n">
        <f aca="false">T133-S133</f>
        <v>188.193216563951</v>
      </c>
      <c r="V133" s="70" t="n">
        <f aca="false">V132+F133</f>
        <v>0.7201</v>
      </c>
      <c r="W133" s="70" t="n">
        <f aca="false">MAX(W132,V133)</f>
        <v>0.7322</v>
      </c>
      <c r="X133" s="70" t="n">
        <f aca="false">W133-V133</f>
        <v>0.0121000000000001</v>
      </c>
      <c r="Y133" s="70" t="n">
        <f aca="false">Y132+M133</f>
        <v>0.685539217126019</v>
      </c>
      <c r="Z133" s="70" t="n">
        <f aca="false">MAX(Z132,Y133)</f>
        <v>0.699670814752241</v>
      </c>
      <c r="AA133" s="70" t="n">
        <f aca="false">Z133-Y133</f>
        <v>0.0141315976262216</v>
      </c>
      <c r="AB133" s="72" t="n">
        <f aca="false">AB132*(1+F133)</f>
        <v>1.95956075904349</v>
      </c>
      <c r="AC133" s="73" t="n">
        <f aca="false">MAX(AC132,AB133)</f>
        <v>1.98355991115803</v>
      </c>
      <c r="AD133" s="70" t="n">
        <f aca="false">1-AB133/AC133</f>
        <v>0.0120990306264747</v>
      </c>
      <c r="AE133" s="73" t="n">
        <f aca="false">AE132*(1+M133)</f>
        <v>1.8933009119572</v>
      </c>
      <c r="AF133" s="73" t="n">
        <f aca="false">MAX(AF132,AE133)</f>
        <v>1.92039252610506</v>
      </c>
      <c r="AG133" s="70" t="n">
        <f aca="false">1-AE133/AF133</f>
        <v>0.0141073315895486</v>
      </c>
      <c r="AH133" s="74" t="n">
        <f aca="false">IF(R133&gt;0,AH132+1,0)</f>
        <v>8</v>
      </c>
      <c r="AI133" s="74" t="n">
        <f aca="false">IF(U133&gt;0,AI132+1,0)</f>
        <v>33</v>
      </c>
      <c r="AJ133" s="74" t="n">
        <f aca="false">IF(G133&gt;0,AJ132+1,0)</f>
        <v>0</v>
      </c>
      <c r="AK133" s="74" t="n">
        <f aca="false">IF(G133&lt;=0,AK132+1,0)</f>
        <v>2</v>
      </c>
      <c r="AL133" s="74" t="n">
        <f aca="false">IF(K133&gt;0,AL132+1,0)</f>
        <v>0</v>
      </c>
      <c r="AM133" s="74" t="n">
        <f aca="false">IF(K133&lt;=0,AM132+1,0)</f>
        <v>2</v>
      </c>
    </row>
    <row r="134" customFormat="false" ht="15" hidden="false" customHeight="false" outlineLevel="0" collapsed="false">
      <c r="A134" s="61" t="n">
        <v>138</v>
      </c>
      <c r="B134" s="62" t="n">
        <v>40268.5951388889</v>
      </c>
      <c r="C134" s="63" t="n">
        <f aca="false">YEAR(B134)</f>
        <v>2010</v>
      </c>
      <c r="D134" s="32" t="s">
        <v>276</v>
      </c>
      <c r="E134" s="64" t="n">
        <v>5246.65</v>
      </c>
      <c r="F134" s="65" t="n">
        <v>-0.0071</v>
      </c>
      <c r="G134" s="66" t="n">
        <v>-37.251215</v>
      </c>
      <c r="H134" s="67" t="n">
        <f aca="false">E134+IF(D134="Long",1,-1)*G134</f>
        <v>5283.901215</v>
      </c>
      <c r="I134" s="68" t="n">
        <f aca="false">Assumptions!$B$58</f>
        <v>5.35750011455817</v>
      </c>
      <c r="J134" s="68" t="n">
        <f aca="false">INDEX(Yearly!$D$5:$D$22,MATCH(C134,Yearly!$A$5:$A$22,0))</f>
        <v>0.401812508591863</v>
      </c>
      <c r="K134" s="68" t="n">
        <f aca="false">G134-I134-J134</f>
        <v>-43.01052762315</v>
      </c>
      <c r="L134" s="69" t="n">
        <f aca="false">(I134+J134)/Assumptions!$B$8</f>
        <v>0.00025394970327771</v>
      </c>
      <c r="M134" s="70" t="n">
        <f aca="false">F134-L134</f>
        <v>-0.00735394970327771</v>
      </c>
      <c r="N134" s="71" t="n">
        <f aca="false">G134*Assumptions!$B$7</f>
        <v>-292980.805975</v>
      </c>
      <c r="O134" s="71" t="n">
        <f aca="false">K134*Assumptions!$B$7</f>
        <v>-338277.799756075</v>
      </c>
      <c r="P134" s="68" t="n">
        <f aca="false">P133+G134</f>
        <v>2821.561195</v>
      </c>
      <c r="Q134" s="68" t="n">
        <f aca="false">MAX(Q133,P134)</f>
        <v>2922.20527</v>
      </c>
      <c r="R134" s="68" t="n">
        <f aca="false">Q134-P134</f>
        <v>100.644075</v>
      </c>
      <c r="S134" s="68" t="n">
        <f aca="false">S133+K134</f>
        <v>2031.99961561699</v>
      </c>
      <c r="T134" s="68" t="n">
        <f aca="false">MAX(T133,S134)</f>
        <v>2263.20335980409</v>
      </c>
      <c r="U134" s="68" t="n">
        <f aca="false">T134-S134</f>
        <v>231.203744187101</v>
      </c>
      <c r="V134" s="70" t="n">
        <f aca="false">V133+F134</f>
        <v>0.713</v>
      </c>
      <c r="W134" s="70" t="n">
        <f aca="false">MAX(W133,V134)</f>
        <v>0.7322</v>
      </c>
      <c r="X134" s="70" t="n">
        <f aca="false">W134-V134</f>
        <v>0.0192000000000001</v>
      </c>
      <c r="Y134" s="70" t="n">
        <f aca="false">Y133+M134</f>
        <v>0.678185267422742</v>
      </c>
      <c r="Z134" s="70" t="n">
        <f aca="false">MAX(Z133,Y134)</f>
        <v>0.699670814752241</v>
      </c>
      <c r="AA134" s="70" t="n">
        <f aca="false">Z134-Y134</f>
        <v>0.0214855473294994</v>
      </c>
      <c r="AB134" s="72" t="n">
        <f aca="false">AB133*(1+F134)</f>
        <v>1.94564787765428</v>
      </c>
      <c r="AC134" s="73" t="n">
        <f aca="false">MAX(AC133,AB134)</f>
        <v>1.98355991115803</v>
      </c>
      <c r="AD134" s="70" t="n">
        <f aca="false">1-AB134/AC134</f>
        <v>0.0191131275090266</v>
      </c>
      <c r="AE134" s="73" t="n">
        <f aca="false">AE133*(1+M134)</f>
        <v>1.8793776722775</v>
      </c>
      <c r="AF134" s="73" t="n">
        <f aca="false">MAX(AF133,AE134)</f>
        <v>1.92039252610506</v>
      </c>
      <c r="AG134" s="70" t="n">
        <f aca="false">1-AE134/AF134</f>
        <v>0.0213575366858694</v>
      </c>
      <c r="AH134" s="74" t="n">
        <f aca="false">IF(R134&gt;0,AH133+1,0)</f>
        <v>9</v>
      </c>
      <c r="AI134" s="74" t="n">
        <f aca="false">IF(U134&gt;0,AI133+1,0)</f>
        <v>34</v>
      </c>
      <c r="AJ134" s="74" t="n">
        <f aca="false">IF(G134&gt;0,AJ133+1,0)</f>
        <v>0</v>
      </c>
      <c r="AK134" s="74" t="n">
        <f aca="false">IF(G134&lt;=0,AK133+1,0)</f>
        <v>3</v>
      </c>
      <c r="AL134" s="74" t="n">
        <f aca="false">IF(K134&gt;0,AL133+1,0)</f>
        <v>0</v>
      </c>
      <c r="AM134" s="74" t="n">
        <f aca="false">IF(K134&lt;=0,AM133+1,0)</f>
        <v>3</v>
      </c>
    </row>
    <row r="135" customFormat="false" ht="15" hidden="false" customHeight="false" outlineLevel="0" collapsed="false">
      <c r="A135" s="61" t="n">
        <v>139</v>
      </c>
      <c r="B135" s="62" t="n">
        <v>40269.40625</v>
      </c>
      <c r="C135" s="63" t="n">
        <f aca="false">YEAR(B135)</f>
        <v>2010</v>
      </c>
      <c r="D135" s="32" t="s">
        <v>277</v>
      </c>
      <c r="E135" s="64" t="n">
        <v>5284.15</v>
      </c>
      <c r="F135" s="65" t="n">
        <v>0.0069</v>
      </c>
      <c r="G135" s="66" t="n">
        <v>36.460635</v>
      </c>
      <c r="H135" s="67" t="n">
        <f aca="false">E135+IF(D135="Long",1,-1)*G135</f>
        <v>5320.610635</v>
      </c>
      <c r="I135" s="68" t="n">
        <f aca="false">Assumptions!$B$58</f>
        <v>5.35750011455817</v>
      </c>
      <c r="J135" s="68" t="n">
        <f aca="false">INDEX(Yearly!$D$5:$D$22,MATCH(C135,Yearly!$A$5:$A$22,0))</f>
        <v>0.401812508591863</v>
      </c>
      <c r="K135" s="68" t="n">
        <f aca="false">G135-I135-J135</f>
        <v>30.70132237685</v>
      </c>
      <c r="L135" s="69" t="n">
        <f aca="false">(I135+J135)/Assumptions!$B$8</f>
        <v>0.00025394970327771</v>
      </c>
      <c r="M135" s="70" t="n">
        <f aca="false">F135-L135</f>
        <v>0.00664605029672229</v>
      </c>
      <c r="N135" s="71" t="n">
        <f aca="false">G135*Assumptions!$B$7</f>
        <v>286762.894275</v>
      </c>
      <c r="O135" s="71" t="n">
        <f aca="false">K135*Assumptions!$B$7</f>
        <v>241465.900493925</v>
      </c>
      <c r="P135" s="68" t="n">
        <f aca="false">P134+G135</f>
        <v>2858.02183</v>
      </c>
      <c r="Q135" s="68" t="n">
        <f aca="false">MAX(Q134,P135)</f>
        <v>2922.20527</v>
      </c>
      <c r="R135" s="68" t="n">
        <f aca="false">Q135-P135</f>
        <v>64.1834399999998</v>
      </c>
      <c r="S135" s="68" t="n">
        <f aca="false">S134+K135</f>
        <v>2062.70093799384</v>
      </c>
      <c r="T135" s="68" t="n">
        <f aca="false">MAX(T134,S135)</f>
        <v>2263.20335980409</v>
      </c>
      <c r="U135" s="68" t="n">
        <f aca="false">T135-S135</f>
        <v>200.502421810251</v>
      </c>
      <c r="V135" s="70" t="n">
        <f aca="false">V134+F135</f>
        <v>0.7199</v>
      </c>
      <c r="W135" s="70" t="n">
        <f aca="false">MAX(W134,V135)</f>
        <v>0.7322</v>
      </c>
      <c r="X135" s="70" t="n">
        <f aca="false">W135-V135</f>
        <v>0.0123000000000001</v>
      </c>
      <c r="Y135" s="70" t="n">
        <f aca="false">Y134+M135</f>
        <v>0.684831317719464</v>
      </c>
      <c r="Z135" s="70" t="n">
        <f aca="false">MAX(Z134,Y135)</f>
        <v>0.699670814752241</v>
      </c>
      <c r="AA135" s="70" t="n">
        <f aca="false">Z135-Y135</f>
        <v>0.0148394970327771</v>
      </c>
      <c r="AB135" s="72" t="n">
        <f aca="false">AB134*(1+F135)</f>
        <v>1.95907284801009</v>
      </c>
      <c r="AC135" s="73" t="n">
        <f aca="false">MAX(AC134,AB135)</f>
        <v>1.98355991115803</v>
      </c>
      <c r="AD135" s="70" t="n">
        <f aca="false">1-AB135/AC135</f>
        <v>0.0123450080888391</v>
      </c>
      <c r="AE135" s="73" t="n">
        <f aca="false">AE134*(1+M135)</f>
        <v>1.89186811081399</v>
      </c>
      <c r="AF135" s="73" t="n">
        <f aca="false">MAX(AF134,AE135)</f>
        <v>1.92039252610506</v>
      </c>
      <c r="AG135" s="70" t="n">
        <f aca="false">1-AE135/AF135</f>
        <v>0.0148534296521755</v>
      </c>
      <c r="AH135" s="74" t="n">
        <f aca="false">IF(R135&gt;0,AH134+1,0)</f>
        <v>10</v>
      </c>
      <c r="AI135" s="74" t="n">
        <f aca="false">IF(U135&gt;0,AI134+1,0)</f>
        <v>35</v>
      </c>
      <c r="AJ135" s="74" t="n">
        <f aca="false">IF(G135&gt;0,AJ134+1,0)</f>
        <v>1</v>
      </c>
      <c r="AK135" s="74" t="n">
        <f aca="false">IF(G135&lt;=0,AK134+1,0)</f>
        <v>0</v>
      </c>
      <c r="AL135" s="74" t="n">
        <f aca="false">IF(K135&gt;0,AL134+1,0)</f>
        <v>1</v>
      </c>
      <c r="AM135" s="74" t="n">
        <f aca="false">IF(K135&lt;=0,AM134+1,0)</f>
        <v>0</v>
      </c>
    </row>
    <row r="136" customFormat="false" ht="15" hidden="false" customHeight="false" outlineLevel="0" collapsed="false">
      <c r="A136" s="61" t="n">
        <v>140</v>
      </c>
      <c r="B136" s="62" t="n">
        <v>40276.5729166667</v>
      </c>
      <c r="C136" s="63" t="n">
        <f aca="false">YEAR(B136)</f>
        <v>2010</v>
      </c>
      <c r="D136" s="32" t="s">
        <v>276</v>
      </c>
      <c r="E136" s="64" t="n">
        <v>5320.7</v>
      </c>
      <c r="F136" s="65" t="n">
        <v>-0.004</v>
      </c>
      <c r="G136" s="66" t="n">
        <v>-21.2828</v>
      </c>
      <c r="H136" s="67" t="n">
        <f aca="false">E136+IF(D136="Long",1,-1)*G136</f>
        <v>5341.9828</v>
      </c>
      <c r="I136" s="68" t="n">
        <f aca="false">Assumptions!$B$58</f>
        <v>5.35750011455817</v>
      </c>
      <c r="J136" s="68" t="n">
        <f aca="false">INDEX(Yearly!$D$5:$D$22,MATCH(C136,Yearly!$A$5:$A$22,0))</f>
        <v>0.401812508591863</v>
      </c>
      <c r="K136" s="68" t="n">
        <f aca="false">G136-I136-J136</f>
        <v>-27.04211262315</v>
      </c>
      <c r="L136" s="69" t="n">
        <f aca="false">(I136+J136)/Assumptions!$B$8</f>
        <v>0.00025394970327771</v>
      </c>
      <c r="M136" s="70" t="n">
        <f aca="false">F136-L136</f>
        <v>-0.00425394970327771</v>
      </c>
      <c r="N136" s="71" t="n">
        <f aca="false">G136*Assumptions!$B$7</f>
        <v>-167389.222</v>
      </c>
      <c r="O136" s="71" t="n">
        <f aca="false">K136*Assumptions!$B$7</f>
        <v>-212686.215781075</v>
      </c>
      <c r="P136" s="68" t="n">
        <f aca="false">P135+G136</f>
        <v>2836.73903</v>
      </c>
      <c r="Q136" s="68" t="n">
        <f aca="false">MAX(Q135,P136)</f>
        <v>2922.20527</v>
      </c>
      <c r="R136" s="68" t="n">
        <f aca="false">Q136-P136</f>
        <v>85.4662399999997</v>
      </c>
      <c r="S136" s="68" t="n">
        <f aca="false">S135+K136</f>
        <v>2035.65882537069</v>
      </c>
      <c r="T136" s="68" t="n">
        <f aca="false">MAX(T135,S136)</f>
        <v>2263.20335980409</v>
      </c>
      <c r="U136" s="68" t="n">
        <f aca="false">T136-S136</f>
        <v>227.544534433401</v>
      </c>
      <c r="V136" s="70" t="n">
        <f aca="false">V135+F136</f>
        <v>0.7159</v>
      </c>
      <c r="W136" s="70" t="n">
        <f aca="false">MAX(W135,V136)</f>
        <v>0.7322</v>
      </c>
      <c r="X136" s="70" t="n">
        <f aca="false">W136-V136</f>
        <v>0.0163000000000001</v>
      </c>
      <c r="Y136" s="70" t="n">
        <f aca="false">Y135+M136</f>
        <v>0.680577368016186</v>
      </c>
      <c r="Z136" s="70" t="n">
        <f aca="false">MAX(Z135,Y136)</f>
        <v>0.699670814752241</v>
      </c>
      <c r="AA136" s="70" t="n">
        <f aca="false">Z136-Y136</f>
        <v>0.0190934467360548</v>
      </c>
      <c r="AB136" s="72" t="n">
        <f aca="false">AB135*(1+F136)</f>
        <v>1.95123655661805</v>
      </c>
      <c r="AC136" s="73" t="n">
        <f aca="false">MAX(AC135,AB136)</f>
        <v>1.98355991115803</v>
      </c>
      <c r="AD136" s="70" t="n">
        <f aca="false">1-AB136/AC136</f>
        <v>0.0162956280564838</v>
      </c>
      <c r="AE136" s="73" t="n">
        <f aca="false">AE135*(1+M136)</f>
        <v>1.88382019902536</v>
      </c>
      <c r="AF136" s="73" t="n">
        <f aca="false">MAX(AF135,AE136)</f>
        <v>1.92039252610506</v>
      </c>
      <c r="AG136" s="70" t="n">
        <f aca="false">1-AE136/AF136</f>
        <v>0.0190441936127918</v>
      </c>
      <c r="AH136" s="74" t="n">
        <f aca="false">IF(R136&gt;0,AH135+1,0)</f>
        <v>11</v>
      </c>
      <c r="AI136" s="74" t="n">
        <f aca="false">IF(U136&gt;0,AI135+1,0)</f>
        <v>36</v>
      </c>
      <c r="AJ136" s="74" t="n">
        <f aca="false">IF(G136&gt;0,AJ135+1,0)</f>
        <v>0</v>
      </c>
      <c r="AK136" s="74" t="n">
        <f aca="false">IF(G136&lt;=0,AK135+1,0)</f>
        <v>1</v>
      </c>
      <c r="AL136" s="74" t="n">
        <f aca="false">IF(K136&gt;0,AL135+1,0)</f>
        <v>0</v>
      </c>
      <c r="AM136" s="74" t="n">
        <f aca="false">IF(K136&lt;=0,AM135+1,0)</f>
        <v>1</v>
      </c>
    </row>
    <row r="137" customFormat="false" ht="15" hidden="false" customHeight="false" outlineLevel="0" collapsed="false">
      <c r="A137" s="61" t="n">
        <v>141</v>
      </c>
      <c r="B137" s="62" t="n">
        <v>40277.40625</v>
      </c>
      <c r="C137" s="63" t="n">
        <f aca="false">YEAR(B137)</f>
        <v>2010</v>
      </c>
      <c r="D137" s="32" t="s">
        <v>277</v>
      </c>
      <c r="E137" s="64" t="n">
        <v>5341.85</v>
      </c>
      <c r="F137" s="65" t="n">
        <v>-0.0017</v>
      </c>
      <c r="G137" s="66" t="n">
        <v>-9.081145</v>
      </c>
      <c r="H137" s="67" t="n">
        <f aca="false">E137+IF(D137="Long",1,-1)*G137</f>
        <v>5332.768855</v>
      </c>
      <c r="I137" s="68" t="n">
        <f aca="false">Assumptions!$B$58</f>
        <v>5.35750011455817</v>
      </c>
      <c r="J137" s="68" t="n">
        <f aca="false">INDEX(Yearly!$D$5:$D$22,MATCH(C137,Yearly!$A$5:$A$22,0))</f>
        <v>0.401812508591863</v>
      </c>
      <c r="K137" s="68" t="n">
        <f aca="false">G137-I137-J137</f>
        <v>-14.84045762315</v>
      </c>
      <c r="L137" s="69" t="n">
        <f aca="false">(I137+J137)/Assumptions!$B$8</f>
        <v>0.00025394970327771</v>
      </c>
      <c r="M137" s="70" t="n">
        <f aca="false">F137-L137</f>
        <v>-0.00195394970327771</v>
      </c>
      <c r="N137" s="71" t="n">
        <f aca="false">G137*Assumptions!$B$7</f>
        <v>-71423.205425</v>
      </c>
      <c r="O137" s="71" t="n">
        <f aca="false">K137*Assumptions!$B$7</f>
        <v>-116720.199206075</v>
      </c>
      <c r="P137" s="68" t="n">
        <f aca="false">P136+G137</f>
        <v>2827.657885</v>
      </c>
      <c r="Q137" s="68" t="n">
        <f aca="false">MAX(Q136,P137)</f>
        <v>2922.20527</v>
      </c>
      <c r="R137" s="68" t="n">
        <f aca="false">Q137-P137</f>
        <v>94.5473849999999</v>
      </c>
      <c r="S137" s="68" t="n">
        <f aca="false">S136+K137</f>
        <v>2020.81836774754</v>
      </c>
      <c r="T137" s="68" t="n">
        <f aca="false">MAX(T136,S137)</f>
        <v>2263.20335980409</v>
      </c>
      <c r="U137" s="68" t="n">
        <f aca="false">T137-S137</f>
        <v>242.384992056551</v>
      </c>
      <c r="V137" s="70" t="n">
        <f aca="false">V136+F137</f>
        <v>0.7142</v>
      </c>
      <c r="W137" s="70" t="n">
        <f aca="false">MAX(W136,V137)</f>
        <v>0.7322</v>
      </c>
      <c r="X137" s="70" t="n">
        <f aca="false">W137-V137</f>
        <v>0.0180000000000001</v>
      </c>
      <c r="Y137" s="70" t="n">
        <f aca="false">Y136+M137</f>
        <v>0.678623418312909</v>
      </c>
      <c r="Z137" s="70" t="n">
        <f aca="false">MAX(Z136,Y137)</f>
        <v>0.699670814752241</v>
      </c>
      <c r="AA137" s="70" t="n">
        <f aca="false">Z137-Y137</f>
        <v>0.0210473964393325</v>
      </c>
      <c r="AB137" s="72" t="n">
        <f aca="false">AB136*(1+F137)</f>
        <v>1.9479194544718</v>
      </c>
      <c r="AC137" s="73" t="n">
        <f aca="false">MAX(AC136,AB137)</f>
        <v>1.98355991115803</v>
      </c>
      <c r="AD137" s="70" t="n">
        <f aca="false">1-AB137/AC137</f>
        <v>0.0179679254887878</v>
      </c>
      <c r="AE137" s="73" t="n">
        <f aca="false">AE136*(1+M137)</f>
        <v>1.88013930910644</v>
      </c>
      <c r="AF137" s="73" t="n">
        <f aca="false">MAX(AF136,AE137)</f>
        <v>1.92039252610506</v>
      </c>
      <c r="AG137" s="70" t="n">
        <f aca="false">1-AE137/AF137</f>
        <v>0.0209609319196105</v>
      </c>
      <c r="AH137" s="74" t="n">
        <f aca="false">IF(R137&gt;0,AH136+1,0)</f>
        <v>12</v>
      </c>
      <c r="AI137" s="74" t="n">
        <f aca="false">IF(U137&gt;0,AI136+1,0)</f>
        <v>37</v>
      </c>
      <c r="AJ137" s="74" t="n">
        <f aca="false">IF(G137&gt;0,AJ136+1,0)</f>
        <v>0</v>
      </c>
      <c r="AK137" s="74" t="n">
        <f aca="false">IF(G137&lt;=0,AK136+1,0)</f>
        <v>2</v>
      </c>
      <c r="AL137" s="74" t="n">
        <f aca="false">IF(K137&gt;0,AL136+1,0)</f>
        <v>0</v>
      </c>
      <c r="AM137" s="74" t="n">
        <f aca="false">IF(K137&lt;=0,AM136+1,0)</f>
        <v>2</v>
      </c>
    </row>
    <row r="138" customFormat="false" ht="15" hidden="false" customHeight="false" outlineLevel="0" collapsed="false">
      <c r="A138" s="61" t="n">
        <v>142</v>
      </c>
      <c r="B138" s="62" t="n">
        <v>40280.40625</v>
      </c>
      <c r="C138" s="63" t="n">
        <f aca="false">YEAR(B138)</f>
        <v>2010</v>
      </c>
      <c r="D138" s="32" t="s">
        <v>276</v>
      </c>
      <c r="E138" s="64" t="n">
        <v>5332.55</v>
      </c>
      <c r="F138" s="65" t="n">
        <v>-0.0039</v>
      </c>
      <c r="G138" s="66" t="n">
        <v>-20.796945</v>
      </c>
      <c r="H138" s="67" t="n">
        <f aca="false">E138+IF(D138="Long",1,-1)*G138</f>
        <v>5353.346945</v>
      </c>
      <c r="I138" s="68" t="n">
        <f aca="false">Assumptions!$B$58</f>
        <v>5.35750011455817</v>
      </c>
      <c r="J138" s="68" t="n">
        <f aca="false">INDEX(Yearly!$D$5:$D$22,MATCH(C138,Yearly!$A$5:$A$22,0))</f>
        <v>0.401812508591863</v>
      </c>
      <c r="K138" s="68" t="n">
        <f aca="false">G138-I138-J138</f>
        <v>-26.55625762315</v>
      </c>
      <c r="L138" s="69" t="n">
        <f aca="false">(I138+J138)/Assumptions!$B$8</f>
        <v>0.00025394970327771</v>
      </c>
      <c r="M138" s="70" t="n">
        <f aca="false">F138-L138</f>
        <v>-0.00415394970327771</v>
      </c>
      <c r="N138" s="71" t="n">
        <f aca="false">G138*Assumptions!$B$7</f>
        <v>-163567.972425</v>
      </c>
      <c r="O138" s="71" t="n">
        <f aca="false">K138*Assumptions!$B$7</f>
        <v>-208864.966206075</v>
      </c>
      <c r="P138" s="68" t="n">
        <f aca="false">P137+G138</f>
        <v>2806.86094</v>
      </c>
      <c r="Q138" s="68" t="n">
        <f aca="false">MAX(Q137,P138)</f>
        <v>2922.20527</v>
      </c>
      <c r="R138" s="68" t="n">
        <f aca="false">Q138-P138</f>
        <v>115.34433</v>
      </c>
      <c r="S138" s="68" t="n">
        <f aca="false">S137+K138</f>
        <v>1994.26211012439</v>
      </c>
      <c r="T138" s="68" t="n">
        <f aca="false">MAX(T137,S138)</f>
        <v>2263.20335980409</v>
      </c>
      <c r="U138" s="68" t="n">
        <f aca="false">T138-S138</f>
        <v>268.941249679701</v>
      </c>
      <c r="V138" s="70" t="n">
        <f aca="false">V137+F138</f>
        <v>0.7103</v>
      </c>
      <c r="W138" s="70" t="n">
        <f aca="false">MAX(W137,V138)</f>
        <v>0.7322</v>
      </c>
      <c r="X138" s="70" t="n">
        <f aca="false">W138-V138</f>
        <v>0.0219000000000001</v>
      </c>
      <c r="Y138" s="70" t="n">
        <f aca="false">Y137+M138</f>
        <v>0.674469468609631</v>
      </c>
      <c r="Z138" s="70" t="n">
        <f aca="false">MAX(Z137,Y138)</f>
        <v>0.699670814752241</v>
      </c>
      <c r="AA138" s="70" t="n">
        <f aca="false">Z138-Y138</f>
        <v>0.0252013461426103</v>
      </c>
      <c r="AB138" s="72" t="n">
        <f aca="false">AB137*(1+F138)</f>
        <v>1.94032256859936</v>
      </c>
      <c r="AC138" s="73" t="n">
        <f aca="false">MAX(AC137,AB138)</f>
        <v>1.98355991115803</v>
      </c>
      <c r="AD138" s="70" t="n">
        <f aca="false">1-AB138/AC138</f>
        <v>0.0217978505793816</v>
      </c>
      <c r="AE138" s="73" t="n">
        <f aca="false">AE137*(1+M138)</f>
        <v>1.87232930498126</v>
      </c>
      <c r="AF138" s="73" t="n">
        <f aca="false">MAX(AF137,AE138)</f>
        <v>1.92039252610506</v>
      </c>
      <c r="AG138" s="70" t="n">
        <f aca="false">1-AE138/AF138</f>
        <v>0.0250278109659604</v>
      </c>
      <c r="AH138" s="74" t="n">
        <f aca="false">IF(R138&gt;0,AH137+1,0)</f>
        <v>13</v>
      </c>
      <c r="AI138" s="74" t="n">
        <f aca="false">IF(U138&gt;0,AI137+1,0)</f>
        <v>38</v>
      </c>
      <c r="AJ138" s="74" t="n">
        <f aca="false">IF(G138&gt;0,AJ137+1,0)</f>
        <v>0</v>
      </c>
      <c r="AK138" s="74" t="n">
        <f aca="false">IF(G138&lt;=0,AK137+1,0)</f>
        <v>3</v>
      </c>
      <c r="AL138" s="74" t="n">
        <f aca="false">IF(K138&gt;0,AL137+1,0)</f>
        <v>0</v>
      </c>
      <c r="AM138" s="74" t="n">
        <f aca="false">IF(K138&lt;=0,AM137+1,0)</f>
        <v>3</v>
      </c>
    </row>
    <row r="139" customFormat="false" ht="15" hidden="false" customHeight="false" outlineLevel="0" collapsed="false">
      <c r="A139" s="61" t="n">
        <v>143</v>
      </c>
      <c r="B139" s="62" t="n">
        <v>40280.4909722222</v>
      </c>
      <c r="C139" s="63" t="n">
        <f aca="false">YEAR(B139)</f>
        <v>2010</v>
      </c>
      <c r="D139" s="32" t="s">
        <v>277</v>
      </c>
      <c r="E139" s="64" t="n">
        <v>5353.3</v>
      </c>
      <c r="F139" s="65" t="n">
        <v>-0.0036</v>
      </c>
      <c r="G139" s="66" t="n">
        <v>-19.27188</v>
      </c>
      <c r="H139" s="67" t="n">
        <f aca="false">E139+IF(D139="Long",1,-1)*G139</f>
        <v>5334.02812</v>
      </c>
      <c r="I139" s="68" t="n">
        <f aca="false">Assumptions!$B$58</f>
        <v>5.35750011455817</v>
      </c>
      <c r="J139" s="68" t="n">
        <f aca="false">INDEX(Yearly!$D$5:$D$22,MATCH(C139,Yearly!$A$5:$A$22,0))</f>
        <v>0.401812508591863</v>
      </c>
      <c r="K139" s="68" t="n">
        <f aca="false">G139-I139-J139</f>
        <v>-25.03119262315</v>
      </c>
      <c r="L139" s="69" t="n">
        <f aca="false">(I139+J139)/Assumptions!$B$8</f>
        <v>0.00025394970327771</v>
      </c>
      <c r="M139" s="70" t="n">
        <f aca="false">F139-L139</f>
        <v>-0.00385394970327771</v>
      </c>
      <c r="N139" s="71" t="n">
        <f aca="false">G139*Assumptions!$B$7</f>
        <v>-151573.3362</v>
      </c>
      <c r="O139" s="71" t="n">
        <f aca="false">K139*Assumptions!$B$7</f>
        <v>-196870.329981075</v>
      </c>
      <c r="P139" s="68" t="n">
        <f aca="false">P138+G139</f>
        <v>2787.58906</v>
      </c>
      <c r="Q139" s="68" t="n">
        <f aca="false">MAX(Q138,P139)</f>
        <v>2922.20527</v>
      </c>
      <c r="R139" s="68" t="n">
        <f aca="false">Q139-P139</f>
        <v>134.61621</v>
      </c>
      <c r="S139" s="68" t="n">
        <f aca="false">S138+K139</f>
        <v>1969.23091750124</v>
      </c>
      <c r="T139" s="68" t="n">
        <f aca="false">MAX(T138,S139)</f>
        <v>2263.20335980409</v>
      </c>
      <c r="U139" s="68" t="n">
        <f aca="false">T139-S139</f>
        <v>293.972442302851</v>
      </c>
      <c r="V139" s="70" t="n">
        <f aca="false">V138+F139</f>
        <v>0.7067</v>
      </c>
      <c r="W139" s="70" t="n">
        <f aca="false">MAX(W138,V139)</f>
        <v>0.7322</v>
      </c>
      <c r="X139" s="70" t="n">
        <f aca="false">W139-V139</f>
        <v>0.0255000000000002</v>
      </c>
      <c r="Y139" s="70" t="n">
        <f aca="false">Y138+M139</f>
        <v>0.670615518906353</v>
      </c>
      <c r="Z139" s="70" t="n">
        <f aca="false">MAX(Z138,Y139)</f>
        <v>0.699670814752241</v>
      </c>
      <c r="AA139" s="70" t="n">
        <f aca="false">Z139-Y139</f>
        <v>0.029055295845888</v>
      </c>
      <c r="AB139" s="72" t="n">
        <f aca="false">AB138*(1+F139)</f>
        <v>1.9333374073524</v>
      </c>
      <c r="AC139" s="73" t="n">
        <f aca="false">MAX(AC138,AB139)</f>
        <v>1.98355991115803</v>
      </c>
      <c r="AD139" s="70" t="n">
        <f aca="false">1-AB139/AC139</f>
        <v>0.0253193783172958</v>
      </c>
      <c r="AE139" s="73" t="n">
        <f aca="false">AE138*(1+M139)</f>
        <v>1.86511344201189</v>
      </c>
      <c r="AF139" s="73" t="n">
        <f aca="false">MAX(AF138,AE139)</f>
        <v>1.92039252610506</v>
      </c>
      <c r="AG139" s="70" t="n">
        <f aca="false">1-AE139/AF139</f>
        <v>0.0287853047445921</v>
      </c>
      <c r="AH139" s="74" t="n">
        <f aca="false">IF(R139&gt;0,AH138+1,0)</f>
        <v>14</v>
      </c>
      <c r="AI139" s="74" t="n">
        <f aca="false">IF(U139&gt;0,AI138+1,0)</f>
        <v>39</v>
      </c>
      <c r="AJ139" s="74" t="n">
        <f aca="false">IF(G139&gt;0,AJ138+1,0)</f>
        <v>0</v>
      </c>
      <c r="AK139" s="74" t="n">
        <f aca="false">IF(G139&lt;=0,AK138+1,0)</f>
        <v>4</v>
      </c>
      <c r="AL139" s="74" t="n">
        <f aca="false">IF(K139&gt;0,AL138+1,0)</f>
        <v>0</v>
      </c>
      <c r="AM139" s="74" t="n">
        <f aca="false">IF(K139&lt;=0,AM138+1,0)</f>
        <v>4</v>
      </c>
    </row>
    <row r="140" customFormat="false" ht="15" hidden="false" customHeight="false" outlineLevel="0" collapsed="false">
      <c r="A140" s="61" t="n">
        <v>144</v>
      </c>
      <c r="B140" s="62" t="n">
        <v>40280.5729166667</v>
      </c>
      <c r="C140" s="63" t="n">
        <f aca="false">YEAR(B140)</f>
        <v>2010</v>
      </c>
      <c r="D140" s="32" t="s">
        <v>276</v>
      </c>
      <c r="E140" s="64" t="n">
        <v>5334.2</v>
      </c>
      <c r="F140" s="65" t="n">
        <v>-0.005</v>
      </c>
      <c r="G140" s="66" t="n">
        <v>-26.671</v>
      </c>
      <c r="H140" s="67" t="n">
        <f aca="false">E140+IF(D140="Long",1,-1)*G140</f>
        <v>5360.871</v>
      </c>
      <c r="I140" s="68" t="n">
        <f aca="false">Assumptions!$B$58</f>
        <v>5.35750011455817</v>
      </c>
      <c r="J140" s="68" t="n">
        <f aca="false">INDEX(Yearly!$D$5:$D$22,MATCH(C140,Yearly!$A$5:$A$22,0))</f>
        <v>0.401812508591863</v>
      </c>
      <c r="K140" s="68" t="n">
        <f aca="false">G140-I140-J140</f>
        <v>-32.43031262315</v>
      </c>
      <c r="L140" s="69" t="n">
        <f aca="false">(I140+J140)/Assumptions!$B$8</f>
        <v>0.00025394970327771</v>
      </c>
      <c r="M140" s="70" t="n">
        <f aca="false">F140-L140</f>
        <v>-0.00525394970327771</v>
      </c>
      <c r="N140" s="71" t="n">
        <f aca="false">G140*Assumptions!$B$7</f>
        <v>-209767.415</v>
      </c>
      <c r="O140" s="71" t="n">
        <f aca="false">K140*Assumptions!$B$7</f>
        <v>-255064.408781075</v>
      </c>
      <c r="P140" s="68" t="n">
        <f aca="false">P139+G140</f>
        <v>2760.91806</v>
      </c>
      <c r="Q140" s="68" t="n">
        <f aca="false">MAX(Q139,P140)</f>
        <v>2922.20527</v>
      </c>
      <c r="R140" s="68" t="n">
        <f aca="false">Q140-P140</f>
        <v>161.28721</v>
      </c>
      <c r="S140" s="68" t="n">
        <f aca="false">S139+K140</f>
        <v>1936.80060487809</v>
      </c>
      <c r="T140" s="68" t="n">
        <f aca="false">MAX(T139,S140)</f>
        <v>2263.20335980409</v>
      </c>
      <c r="U140" s="68" t="n">
        <f aca="false">T140-S140</f>
        <v>326.402754926001</v>
      </c>
      <c r="V140" s="70" t="n">
        <f aca="false">V139+F140</f>
        <v>0.7017</v>
      </c>
      <c r="W140" s="70" t="n">
        <f aca="false">MAX(W139,V140)</f>
        <v>0.7322</v>
      </c>
      <c r="X140" s="70" t="n">
        <f aca="false">W140-V140</f>
        <v>0.0305000000000002</v>
      </c>
      <c r="Y140" s="70" t="n">
        <f aca="false">Y139+M140</f>
        <v>0.665361569203075</v>
      </c>
      <c r="Z140" s="70" t="n">
        <f aca="false">MAX(Z139,Y140)</f>
        <v>0.699670814752241</v>
      </c>
      <c r="AA140" s="70" t="n">
        <f aca="false">Z140-Y140</f>
        <v>0.0343092455491657</v>
      </c>
      <c r="AB140" s="72" t="n">
        <f aca="false">AB139*(1+F140)</f>
        <v>1.92367072031564</v>
      </c>
      <c r="AC140" s="73" t="n">
        <f aca="false">MAX(AC139,AB140)</f>
        <v>1.98355991115803</v>
      </c>
      <c r="AD140" s="70" t="n">
        <f aca="false">1-AB140/AC140</f>
        <v>0.0301927814257094</v>
      </c>
      <c r="AE140" s="73" t="n">
        <f aca="false">AE139*(1+M140)</f>
        <v>1.85531422979665</v>
      </c>
      <c r="AF140" s="73" t="n">
        <f aca="false">MAX(AF139,AE140)</f>
        <v>1.92039252610506</v>
      </c>
      <c r="AG140" s="70" t="n">
        <f aca="false">1-AE140/AF140</f>
        <v>0.0338880179045482</v>
      </c>
      <c r="AH140" s="74" t="n">
        <f aca="false">IF(R140&gt;0,AH139+1,0)</f>
        <v>15</v>
      </c>
      <c r="AI140" s="74" t="n">
        <f aca="false">IF(U140&gt;0,AI139+1,0)</f>
        <v>40</v>
      </c>
      <c r="AJ140" s="74" t="n">
        <f aca="false">IF(G140&gt;0,AJ139+1,0)</f>
        <v>0</v>
      </c>
      <c r="AK140" s="74" t="n">
        <f aca="false">IF(G140&lt;=0,AK139+1,0)</f>
        <v>5</v>
      </c>
      <c r="AL140" s="74" t="n">
        <f aca="false">IF(K140&gt;0,AL139+1,0)</f>
        <v>0</v>
      </c>
      <c r="AM140" s="74" t="n">
        <f aca="false">IF(K140&lt;=0,AM139+1,0)</f>
        <v>5</v>
      </c>
    </row>
    <row r="141" customFormat="false" ht="15" hidden="false" customHeight="false" outlineLevel="0" collapsed="false">
      <c r="A141" s="61" t="n">
        <v>145</v>
      </c>
      <c r="B141" s="62" t="n">
        <v>40283.40625</v>
      </c>
      <c r="C141" s="63" t="n">
        <f aca="false">YEAR(B141)</f>
        <v>2010</v>
      </c>
      <c r="D141" s="32" t="s">
        <v>277</v>
      </c>
      <c r="E141" s="64" t="n">
        <v>5360.8</v>
      </c>
      <c r="F141" s="65" t="n">
        <v>-0.0054</v>
      </c>
      <c r="G141" s="66" t="n">
        <v>-28.94832</v>
      </c>
      <c r="H141" s="67" t="n">
        <f aca="false">E141+IF(D141="Long",1,-1)*G141</f>
        <v>5331.85168</v>
      </c>
      <c r="I141" s="68" t="n">
        <f aca="false">Assumptions!$B$58</f>
        <v>5.35750011455817</v>
      </c>
      <c r="J141" s="68" t="n">
        <f aca="false">INDEX(Yearly!$D$5:$D$22,MATCH(C141,Yearly!$A$5:$A$22,0))</f>
        <v>0.401812508591863</v>
      </c>
      <c r="K141" s="68" t="n">
        <f aca="false">G141-I141-J141</f>
        <v>-34.70763262315</v>
      </c>
      <c r="L141" s="69" t="n">
        <f aca="false">(I141+J141)/Assumptions!$B$8</f>
        <v>0.00025394970327771</v>
      </c>
      <c r="M141" s="70" t="n">
        <f aca="false">F141-L141</f>
        <v>-0.00565394970327771</v>
      </c>
      <c r="N141" s="71" t="n">
        <f aca="false">G141*Assumptions!$B$7</f>
        <v>-227678.5368</v>
      </c>
      <c r="O141" s="71" t="n">
        <f aca="false">K141*Assumptions!$B$7</f>
        <v>-272975.530581075</v>
      </c>
      <c r="P141" s="68" t="n">
        <f aca="false">P140+G141</f>
        <v>2731.96974</v>
      </c>
      <c r="Q141" s="68" t="n">
        <f aca="false">MAX(Q140,P141)</f>
        <v>2922.20527</v>
      </c>
      <c r="R141" s="68" t="n">
        <f aca="false">Q141-P141</f>
        <v>190.235529999999</v>
      </c>
      <c r="S141" s="68" t="n">
        <f aca="false">S140+K141</f>
        <v>1902.09297225494</v>
      </c>
      <c r="T141" s="68" t="n">
        <f aca="false">MAX(T140,S141)</f>
        <v>2263.20335980409</v>
      </c>
      <c r="U141" s="68" t="n">
        <f aca="false">T141-S141</f>
        <v>361.110387549151</v>
      </c>
      <c r="V141" s="70" t="n">
        <f aca="false">V140+F141</f>
        <v>0.6963</v>
      </c>
      <c r="W141" s="70" t="n">
        <f aca="false">MAX(W140,V141)</f>
        <v>0.7322</v>
      </c>
      <c r="X141" s="70" t="n">
        <f aca="false">W141-V141</f>
        <v>0.0359000000000002</v>
      </c>
      <c r="Y141" s="70" t="n">
        <f aca="false">Y140+M141</f>
        <v>0.659707619499798</v>
      </c>
      <c r="Z141" s="70" t="n">
        <f aca="false">MAX(Z140,Y141)</f>
        <v>0.699670814752241</v>
      </c>
      <c r="AA141" s="70" t="n">
        <f aca="false">Z141-Y141</f>
        <v>0.0399631952524434</v>
      </c>
      <c r="AB141" s="72" t="n">
        <f aca="false">AB140*(1+F141)</f>
        <v>1.91328289842594</v>
      </c>
      <c r="AC141" s="73" t="n">
        <f aca="false">MAX(AC140,AB141)</f>
        <v>1.98355991115803</v>
      </c>
      <c r="AD141" s="70" t="n">
        <f aca="false">1-AB141/AC141</f>
        <v>0.0354297404060105</v>
      </c>
      <c r="AE141" s="73" t="n">
        <f aca="false">AE140*(1+M141)</f>
        <v>1.8448243764576</v>
      </c>
      <c r="AF141" s="73" t="n">
        <f aca="false">MAX(AF140,AE141)</f>
        <v>1.92039252610506</v>
      </c>
      <c r="AG141" s="70" t="n">
        <f aca="false">1-AE141/AF141</f>
        <v>0.0393503664590499</v>
      </c>
      <c r="AH141" s="74" t="n">
        <f aca="false">IF(R141&gt;0,AH140+1,0)</f>
        <v>16</v>
      </c>
      <c r="AI141" s="74" t="n">
        <f aca="false">IF(U141&gt;0,AI140+1,0)</f>
        <v>41</v>
      </c>
      <c r="AJ141" s="74" t="n">
        <f aca="false">IF(G141&gt;0,AJ140+1,0)</f>
        <v>0</v>
      </c>
      <c r="AK141" s="74" t="n">
        <f aca="false">IF(G141&lt;=0,AK140+1,0)</f>
        <v>6</v>
      </c>
      <c r="AL141" s="74" t="n">
        <f aca="false">IF(K141&gt;0,AL140+1,0)</f>
        <v>0</v>
      </c>
      <c r="AM141" s="74" t="n">
        <f aca="false">IF(K141&lt;=0,AM140+1,0)</f>
        <v>6</v>
      </c>
    </row>
    <row r="142" customFormat="false" ht="15" hidden="false" customHeight="false" outlineLevel="0" collapsed="false">
      <c r="A142" s="61" t="n">
        <v>146</v>
      </c>
      <c r="B142" s="62" t="n">
        <v>40283.53125</v>
      </c>
      <c r="C142" s="63" t="n">
        <f aca="false">YEAR(B142)</f>
        <v>2010</v>
      </c>
      <c r="D142" s="32" t="s">
        <v>276</v>
      </c>
      <c r="E142" s="64" t="n">
        <v>5331.9</v>
      </c>
      <c r="F142" s="65" t="n">
        <v>0.0132</v>
      </c>
      <c r="G142" s="66" t="n">
        <v>70.38108</v>
      </c>
      <c r="H142" s="67" t="n">
        <f aca="false">E142+IF(D142="Long",1,-1)*G142</f>
        <v>5261.51892</v>
      </c>
      <c r="I142" s="68" t="n">
        <f aca="false">Assumptions!$B$58</f>
        <v>5.35750011455817</v>
      </c>
      <c r="J142" s="68" t="n">
        <f aca="false">INDEX(Yearly!$D$5:$D$22,MATCH(C142,Yearly!$A$5:$A$22,0))</f>
        <v>0.401812508591863</v>
      </c>
      <c r="K142" s="68" t="n">
        <f aca="false">G142-I142-J142</f>
        <v>64.62176737685</v>
      </c>
      <c r="L142" s="69" t="n">
        <f aca="false">(I142+J142)/Assumptions!$B$8</f>
        <v>0.00025394970327771</v>
      </c>
      <c r="M142" s="70" t="n">
        <f aca="false">F142-L142</f>
        <v>0.0129460502967223</v>
      </c>
      <c r="N142" s="71" t="n">
        <f aca="false">G142*Assumptions!$B$7</f>
        <v>553547.1942</v>
      </c>
      <c r="O142" s="71" t="n">
        <f aca="false">K142*Assumptions!$B$7</f>
        <v>508250.200418925</v>
      </c>
      <c r="P142" s="68" t="n">
        <f aca="false">P141+G142</f>
        <v>2802.35082</v>
      </c>
      <c r="Q142" s="68" t="n">
        <f aca="false">MAX(Q141,P142)</f>
        <v>2922.20527</v>
      </c>
      <c r="R142" s="68" t="n">
        <f aca="false">Q142-P142</f>
        <v>119.854449999999</v>
      </c>
      <c r="S142" s="68" t="n">
        <f aca="false">S141+K142</f>
        <v>1966.71473963179</v>
      </c>
      <c r="T142" s="68" t="n">
        <f aca="false">MAX(T141,S142)</f>
        <v>2263.20335980409</v>
      </c>
      <c r="U142" s="68" t="n">
        <f aca="false">T142-S142</f>
        <v>296.488620172301</v>
      </c>
      <c r="V142" s="70" t="n">
        <f aca="false">V141+F142</f>
        <v>0.7095</v>
      </c>
      <c r="W142" s="70" t="n">
        <f aca="false">MAX(W141,V142)</f>
        <v>0.7322</v>
      </c>
      <c r="X142" s="70" t="n">
        <f aca="false">W142-V142</f>
        <v>0.0227000000000002</v>
      </c>
      <c r="Y142" s="70" t="n">
        <f aca="false">Y141+M142</f>
        <v>0.67265366979652</v>
      </c>
      <c r="Z142" s="70" t="n">
        <f aca="false">MAX(Z141,Y142)</f>
        <v>0.699670814752241</v>
      </c>
      <c r="AA142" s="70" t="n">
        <f aca="false">Z142-Y142</f>
        <v>0.0270171449557212</v>
      </c>
      <c r="AB142" s="72" t="n">
        <f aca="false">AB141*(1+F142)</f>
        <v>1.93853823268516</v>
      </c>
      <c r="AC142" s="73" t="n">
        <f aca="false">MAX(AC141,AB142)</f>
        <v>1.98355991115803</v>
      </c>
      <c r="AD142" s="70" t="n">
        <f aca="false">1-AB142/AC142</f>
        <v>0.0226974129793698</v>
      </c>
      <c r="AE142" s="73" t="n">
        <f aca="false">AE141*(1+M142)</f>
        <v>1.86870756562384</v>
      </c>
      <c r="AF142" s="73" t="n">
        <f aca="false">MAX(AF141,AE142)</f>
        <v>1.92039252610506</v>
      </c>
      <c r="AG142" s="70" t="n">
        <f aca="false">1-AE142/AF142</f>
        <v>0.0269137479857009</v>
      </c>
      <c r="AH142" s="74" t="n">
        <f aca="false">IF(R142&gt;0,AH141+1,0)</f>
        <v>17</v>
      </c>
      <c r="AI142" s="74" t="n">
        <f aca="false">IF(U142&gt;0,AI141+1,0)</f>
        <v>42</v>
      </c>
      <c r="AJ142" s="74" t="n">
        <f aca="false">IF(G142&gt;0,AJ141+1,0)</f>
        <v>1</v>
      </c>
      <c r="AK142" s="74" t="n">
        <f aca="false">IF(G142&lt;=0,AK141+1,0)</f>
        <v>0</v>
      </c>
      <c r="AL142" s="74" t="n">
        <f aca="false">IF(K142&gt;0,AL141+1,0)</f>
        <v>1</v>
      </c>
      <c r="AM142" s="74" t="n">
        <f aca="false">IF(K142&lt;=0,AM141+1,0)</f>
        <v>0</v>
      </c>
    </row>
    <row r="143" customFormat="false" ht="15" hidden="false" customHeight="false" outlineLevel="0" collapsed="false">
      <c r="A143" s="61" t="n">
        <v>147</v>
      </c>
      <c r="B143" s="62" t="n">
        <v>40289.40625</v>
      </c>
      <c r="C143" s="63" t="n">
        <f aca="false">YEAR(B143)</f>
        <v>2010</v>
      </c>
      <c r="D143" s="32" t="s">
        <v>277</v>
      </c>
      <c r="E143" s="64" t="n">
        <v>5261.5</v>
      </c>
      <c r="F143" s="65" t="n">
        <v>-0.0017</v>
      </c>
      <c r="G143" s="66" t="n">
        <v>-8.94455</v>
      </c>
      <c r="H143" s="67" t="n">
        <f aca="false">E143+IF(D143="Long",1,-1)*G143</f>
        <v>5252.55545</v>
      </c>
      <c r="I143" s="68" t="n">
        <f aca="false">Assumptions!$B$58</f>
        <v>5.35750011455817</v>
      </c>
      <c r="J143" s="68" t="n">
        <f aca="false">INDEX(Yearly!$D$5:$D$22,MATCH(C143,Yearly!$A$5:$A$22,0))</f>
        <v>0.401812508591863</v>
      </c>
      <c r="K143" s="68" t="n">
        <f aca="false">G143-I143-J143</f>
        <v>-14.70386262315</v>
      </c>
      <c r="L143" s="69" t="n">
        <f aca="false">(I143+J143)/Assumptions!$B$8</f>
        <v>0.00025394970327771</v>
      </c>
      <c r="M143" s="70" t="n">
        <f aca="false">F143-L143</f>
        <v>-0.00195394970327771</v>
      </c>
      <c r="N143" s="71" t="n">
        <f aca="false">G143*Assumptions!$B$7</f>
        <v>-70348.88575</v>
      </c>
      <c r="O143" s="71" t="n">
        <f aca="false">K143*Assumptions!$B$7</f>
        <v>-115645.879531075</v>
      </c>
      <c r="P143" s="68" t="n">
        <f aca="false">P142+G143</f>
        <v>2793.40627</v>
      </c>
      <c r="Q143" s="68" t="n">
        <f aca="false">MAX(Q142,P143)</f>
        <v>2922.20527</v>
      </c>
      <c r="R143" s="68" t="n">
        <f aca="false">Q143-P143</f>
        <v>128.799</v>
      </c>
      <c r="S143" s="68" t="n">
        <f aca="false">S142+K143</f>
        <v>1952.01087700864</v>
      </c>
      <c r="T143" s="68" t="n">
        <f aca="false">MAX(T142,S143)</f>
        <v>2263.20335980409</v>
      </c>
      <c r="U143" s="68" t="n">
        <f aca="false">T143-S143</f>
        <v>311.192482795451</v>
      </c>
      <c r="V143" s="70" t="n">
        <f aca="false">V142+F143</f>
        <v>0.7078</v>
      </c>
      <c r="W143" s="70" t="n">
        <f aca="false">MAX(W142,V143)</f>
        <v>0.7322</v>
      </c>
      <c r="X143" s="70" t="n">
        <f aca="false">W143-V143</f>
        <v>0.0244000000000002</v>
      </c>
      <c r="Y143" s="70" t="n">
        <f aca="false">Y142+M143</f>
        <v>0.670699720093242</v>
      </c>
      <c r="Z143" s="70" t="n">
        <f aca="false">MAX(Z142,Y143)</f>
        <v>0.699670814752241</v>
      </c>
      <c r="AA143" s="70" t="n">
        <f aca="false">Z143-Y143</f>
        <v>0.0289710946589988</v>
      </c>
      <c r="AB143" s="72" t="n">
        <f aca="false">AB142*(1+F143)</f>
        <v>1.93524271768959</v>
      </c>
      <c r="AC143" s="73" t="n">
        <f aca="false">MAX(AC142,AB143)</f>
        <v>1.98355991115803</v>
      </c>
      <c r="AD143" s="70" t="n">
        <f aca="false">1-AB143/AC143</f>
        <v>0.0243588273773049</v>
      </c>
      <c r="AE143" s="73" t="n">
        <f aca="false">AE142*(1+M143)</f>
        <v>1.86505620503048</v>
      </c>
      <c r="AF143" s="73" t="n">
        <f aca="false">MAX(AF142,AE143)</f>
        <v>1.92039252610506</v>
      </c>
      <c r="AG143" s="70" t="n">
        <f aca="false">1-AE143/AF143</f>
        <v>0.0288151095790878</v>
      </c>
      <c r="AH143" s="74" t="n">
        <f aca="false">IF(R143&gt;0,AH142+1,0)</f>
        <v>18</v>
      </c>
      <c r="AI143" s="74" t="n">
        <f aca="false">IF(U143&gt;0,AI142+1,0)</f>
        <v>43</v>
      </c>
      <c r="AJ143" s="74" t="n">
        <f aca="false">IF(G143&gt;0,AJ142+1,0)</f>
        <v>0</v>
      </c>
      <c r="AK143" s="74" t="n">
        <f aca="false">IF(G143&lt;=0,AK142+1,0)</f>
        <v>1</v>
      </c>
      <c r="AL143" s="74" t="n">
        <f aca="false">IF(K143&gt;0,AL142+1,0)</f>
        <v>0</v>
      </c>
      <c r="AM143" s="74" t="n">
        <f aca="false">IF(K143&lt;=0,AM142+1,0)</f>
        <v>1</v>
      </c>
    </row>
    <row r="144" customFormat="false" ht="15" hidden="false" customHeight="false" outlineLevel="0" collapsed="false">
      <c r="A144" s="61" t="n">
        <v>148</v>
      </c>
      <c r="B144" s="62" t="n">
        <v>40289.5118055556</v>
      </c>
      <c r="C144" s="63" t="n">
        <f aca="false">YEAR(B144)</f>
        <v>2010</v>
      </c>
      <c r="D144" s="32" t="s">
        <v>276</v>
      </c>
      <c r="E144" s="64" t="n">
        <v>5252.7</v>
      </c>
      <c r="F144" s="65" t="n">
        <v>-0.0025</v>
      </c>
      <c r="G144" s="66" t="n">
        <v>-13.13175</v>
      </c>
      <c r="H144" s="67" t="n">
        <f aca="false">E144+IF(D144="Long",1,-1)*G144</f>
        <v>5265.83175</v>
      </c>
      <c r="I144" s="68" t="n">
        <f aca="false">Assumptions!$B$58</f>
        <v>5.35750011455817</v>
      </c>
      <c r="J144" s="68" t="n">
        <f aca="false">INDEX(Yearly!$D$5:$D$22,MATCH(C144,Yearly!$A$5:$A$22,0))</f>
        <v>0.401812508591863</v>
      </c>
      <c r="K144" s="68" t="n">
        <f aca="false">G144-I144-J144</f>
        <v>-18.89106262315</v>
      </c>
      <c r="L144" s="69" t="n">
        <f aca="false">(I144+J144)/Assumptions!$B$8</f>
        <v>0.00025394970327771</v>
      </c>
      <c r="M144" s="70" t="n">
        <f aca="false">F144-L144</f>
        <v>-0.00275394970327771</v>
      </c>
      <c r="N144" s="71" t="n">
        <f aca="false">G144*Assumptions!$B$7</f>
        <v>-103281.21375</v>
      </c>
      <c r="O144" s="71" t="n">
        <f aca="false">K144*Assumptions!$B$7</f>
        <v>-148578.207531075</v>
      </c>
      <c r="P144" s="68" t="n">
        <f aca="false">P143+G144</f>
        <v>2780.27452</v>
      </c>
      <c r="Q144" s="68" t="n">
        <f aca="false">MAX(Q143,P144)</f>
        <v>2922.20527</v>
      </c>
      <c r="R144" s="68" t="n">
        <f aca="false">Q144-P144</f>
        <v>141.93075</v>
      </c>
      <c r="S144" s="68" t="n">
        <f aca="false">S143+K144</f>
        <v>1933.11981438549</v>
      </c>
      <c r="T144" s="68" t="n">
        <f aca="false">MAX(T143,S144)</f>
        <v>2263.20335980409</v>
      </c>
      <c r="U144" s="68" t="n">
        <f aca="false">T144-S144</f>
        <v>330.083545418601</v>
      </c>
      <c r="V144" s="70" t="n">
        <f aca="false">V143+F144</f>
        <v>0.7053</v>
      </c>
      <c r="W144" s="70" t="n">
        <f aca="false">MAX(W143,V144)</f>
        <v>0.7322</v>
      </c>
      <c r="X144" s="70" t="n">
        <f aca="false">W144-V144</f>
        <v>0.0269000000000001</v>
      </c>
      <c r="Y144" s="70" t="n">
        <f aca="false">Y143+M144</f>
        <v>0.667945770389965</v>
      </c>
      <c r="Z144" s="70" t="n">
        <f aca="false">MAX(Z143,Y144)</f>
        <v>0.699670814752241</v>
      </c>
      <c r="AA144" s="70" t="n">
        <f aca="false">Z144-Y144</f>
        <v>0.0317250443622765</v>
      </c>
      <c r="AB144" s="72" t="n">
        <f aca="false">AB143*(1+F144)</f>
        <v>1.93040461089537</v>
      </c>
      <c r="AC144" s="73" t="n">
        <f aca="false">MAX(AC143,AB144)</f>
        <v>1.98355991115803</v>
      </c>
      <c r="AD144" s="70" t="n">
        <f aca="false">1-AB144/AC144</f>
        <v>0.0267979303088616</v>
      </c>
      <c r="AE144" s="73" t="n">
        <f aca="false">AE143*(1+M144)</f>
        <v>1.85991993404804</v>
      </c>
      <c r="AF144" s="73" t="n">
        <f aca="false">MAX(AF143,AE144)</f>
        <v>1.92039252610506</v>
      </c>
      <c r="AG144" s="70" t="n">
        <f aca="false">1-AE144/AF144</f>
        <v>0.0314897039198903</v>
      </c>
      <c r="AH144" s="74" t="n">
        <f aca="false">IF(R144&gt;0,AH143+1,0)</f>
        <v>19</v>
      </c>
      <c r="AI144" s="74" t="n">
        <f aca="false">IF(U144&gt;0,AI143+1,0)</f>
        <v>44</v>
      </c>
      <c r="AJ144" s="74" t="n">
        <f aca="false">IF(G144&gt;0,AJ143+1,0)</f>
        <v>0</v>
      </c>
      <c r="AK144" s="74" t="n">
        <f aca="false">IF(G144&lt;=0,AK143+1,0)</f>
        <v>2</v>
      </c>
      <c r="AL144" s="74" t="n">
        <f aca="false">IF(K144&gt;0,AL143+1,0)</f>
        <v>0</v>
      </c>
      <c r="AM144" s="74" t="n">
        <f aca="false">IF(K144&lt;=0,AM143+1,0)</f>
        <v>2</v>
      </c>
    </row>
    <row r="145" customFormat="false" ht="15" hidden="false" customHeight="false" outlineLevel="0" collapsed="false">
      <c r="A145" s="61" t="n">
        <v>149</v>
      </c>
      <c r="B145" s="62" t="n">
        <v>40290.46875</v>
      </c>
      <c r="C145" s="63" t="n">
        <f aca="false">YEAR(B145)</f>
        <v>2010</v>
      </c>
      <c r="D145" s="32" t="s">
        <v>277</v>
      </c>
      <c r="E145" s="64" t="n">
        <v>5266.05</v>
      </c>
      <c r="F145" s="65" t="n">
        <v>0.0051</v>
      </c>
      <c r="G145" s="66" t="n">
        <v>26.856855</v>
      </c>
      <c r="H145" s="67" t="n">
        <f aca="false">E145+IF(D145="Long",1,-1)*G145</f>
        <v>5292.906855</v>
      </c>
      <c r="I145" s="68" t="n">
        <f aca="false">Assumptions!$B$58</f>
        <v>5.35750011455817</v>
      </c>
      <c r="J145" s="68" t="n">
        <f aca="false">INDEX(Yearly!$D$5:$D$22,MATCH(C145,Yearly!$A$5:$A$22,0))</f>
        <v>0.401812508591863</v>
      </c>
      <c r="K145" s="68" t="n">
        <f aca="false">G145-I145-J145</f>
        <v>21.09754237685</v>
      </c>
      <c r="L145" s="69" t="n">
        <f aca="false">(I145+J145)/Assumptions!$B$8</f>
        <v>0.00025394970327771</v>
      </c>
      <c r="M145" s="70" t="n">
        <f aca="false">F145-L145</f>
        <v>0.00484605029672229</v>
      </c>
      <c r="N145" s="71" t="n">
        <f aca="false">G145*Assumptions!$B$7</f>
        <v>211229.164575</v>
      </c>
      <c r="O145" s="71" t="n">
        <f aca="false">K145*Assumptions!$B$7</f>
        <v>165932.170793925</v>
      </c>
      <c r="P145" s="68" t="n">
        <f aca="false">P144+G145</f>
        <v>2807.131375</v>
      </c>
      <c r="Q145" s="68" t="n">
        <f aca="false">MAX(Q144,P145)</f>
        <v>2922.20527</v>
      </c>
      <c r="R145" s="68" t="n">
        <f aca="false">Q145-P145</f>
        <v>115.073895</v>
      </c>
      <c r="S145" s="68" t="n">
        <f aca="false">S144+K145</f>
        <v>1954.21735676234</v>
      </c>
      <c r="T145" s="68" t="n">
        <f aca="false">MAX(T144,S145)</f>
        <v>2263.20335980409</v>
      </c>
      <c r="U145" s="68" t="n">
        <f aca="false">T145-S145</f>
        <v>308.986003041751</v>
      </c>
      <c r="V145" s="70" t="n">
        <f aca="false">V144+F145</f>
        <v>0.7104</v>
      </c>
      <c r="W145" s="70" t="n">
        <f aca="false">MAX(W144,V145)</f>
        <v>0.7322</v>
      </c>
      <c r="X145" s="70" t="n">
        <f aca="false">W145-V145</f>
        <v>0.0218000000000002</v>
      </c>
      <c r="Y145" s="70" t="n">
        <f aca="false">Y144+M145</f>
        <v>0.672791820686687</v>
      </c>
      <c r="Z145" s="70" t="n">
        <f aca="false">MAX(Z144,Y145)</f>
        <v>0.699670814752241</v>
      </c>
      <c r="AA145" s="70" t="n">
        <f aca="false">Z145-Y145</f>
        <v>0.0268789940655543</v>
      </c>
      <c r="AB145" s="72" t="n">
        <f aca="false">AB144*(1+F145)</f>
        <v>1.94024967441094</v>
      </c>
      <c r="AC145" s="73" t="n">
        <f aca="false">MAX(AC144,AB145)</f>
        <v>1.98355991115803</v>
      </c>
      <c r="AD145" s="70" t="n">
        <f aca="false">1-AB145/AC145</f>
        <v>0.0218345997534366</v>
      </c>
      <c r="AE145" s="73" t="n">
        <f aca="false">AE144*(1+M145)</f>
        <v>1.86893319959631</v>
      </c>
      <c r="AF145" s="73" t="n">
        <f aca="false">MAX(AF144,AE145)</f>
        <v>1.92039252610506</v>
      </c>
      <c r="AG145" s="70" t="n">
        <f aca="false">1-AE145/AF145</f>
        <v>0.0267962543121927</v>
      </c>
      <c r="AH145" s="74" t="n">
        <f aca="false">IF(R145&gt;0,AH144+1,0)</f>
        <v>20</v>
      </c>
      <c r="AI145" s="74" t="n">
        <f aca="false">IF(U145&gt;0,AI144+1,0)</f>
        <v>45</v>
      </c>
      <c r="AJ145" s="74" t="n">
        <f aca="false">IF(G145&gt;0,AJ144+1,0)</f>
        <v>1</v>
      </c>
      <c r="AK145" s="74" t="n">
        <f aca="false">IF(G145&lt;=0,AK144+1,0)</f>
        <v>0</v>
      </c>
      <c r="AL145" s="74" t="n">
        <f aca="false">IF(K145&gt;0,AL144+1,0)</f>
        <v>1</v>
      </c>
      <c r="AM145" s="74" t="n">
        <f aca="false">IF(K145&lt;=0,AM144+1,0)</f>
        <v>0</v>
      </c>
    </row>
    <row r="146" customFormat="false" ht="15" hidden="false" customHeight="false" outlineLevel="0" collapsed="false">
      <c r="A146" s="61" t="n">
        <v>150</v>
      </c>
      <c r="B146" s="62" t="n">
        <v>40291.3854166667</v>
      </c>
      <c r="C146" s="63" t="n">
        <f aca="false">YEAR(B146)</f>
        <v>2010</v>
      </c>
      <c r="D146" s="32" t="s">
        <v>276</v>
      </c>
      <c r="E146" s="64" t="n">
        <v>5292.7</v>
      </c>
      <c r="F146" s="65" t="n">
        <v>-0.0022</v>
      </c>
      <c r="G146" s="66" t="n">
        <v>-11.64394</v>
      </c>
      <c r="H146" s="67" t="n">
        <f aca="false">E146+IF(D146="Long",1,-1)*G146</f>
        <v>5304.34394</v>
      </c>
      <c r="I146" s="68" t="n">
        <f aca="false">Assumptions!$B$58</f>
        <v>5.35750011455817</v>
      </c>
      <c r="J146" s="68" t="n">
        <f aca="false">INDEX(Yearly!$D$5:$D$22,MATCH(C146,Yearly!$A$5:$A$22,0))</f>
        <v>0.401812508591863</v>
      </c>
      <c r="K146" s="68" t="n">
        <f aca="false">G146-I146-J146</f>
        <v>-17.40325262315</v>
      </c>
      <c r="L146" s="69" t="n">
        <f aca="false">(I146+J146)/Assumptions!$B$8</f>
        <v>0.00025394970327771</v>
      </c>
      <c r="M146" s="70" t="n">
        <f aca="false">F146-L146</f>
        <v>-0.00245394970327771</v>
      </c>
      <c r="N146" s="71" t="n">
        <f aca="false">G146*Assumptions!$B$7</f>
        <v>-91579.5881</v>
      </c>
      <c r="O146" s="71" t="n">
        <f aca="false">K146*Assumptions!$B$7</f>
        <v>-136876.581881075</v>
      </c>
      <c r="P146" s="68" t="n">
        <f aca="false">P145+G146</f>
        <v>2795.487435</v>
      </c>
      <c r="Q146" s="68" t="n">
        <f aca="false">MAX(Q145,P146)</f>
        <v>2922.20527</v>
      </c>
      <c r="R146" s="68" t="n">
        <f aca="false">Q146-P146</f>
        <v>126.717834999999</v>
      </c>
      <c r="S146" s="68" t="n">
        <f aca="false">S145+K146</f>
        <v>1936.81410413919</v>
      </c>
      <c r="T146" s="68" t="n">
        <f aca="false">MAX(T145,S146)</f>
        <v>2263.20335980409</v>
      </c>
      <c r="U146" s="68" t="n">
        <f aca="false">T146-S146</f>
        <v>326.389255664901</v>
      </c>
      <c r="V146" s="70" t="n">
        <f aca="false">V145+F146</f>
        <v>0.7082</v>
      </c>
      <c r="W146" s="70" t="n">
        <f aca="false">MAX(W145,V146)</f>
        <v>0.7322</v>
      </c>
      <c r="X146" s="70" t="n">
        <f aca="false">W146-V146</f>
        <v>0.0240000000000001</v>
      </c>
      <c r="Y146" s="70" t="n">
        <f aca="false">Y145+M146</f>
        <v>0.670337870983409</v>
      </c>
      <c r="Z146" s="70" t="n">
        <f aca="false">MAX(Z145,Y146)</f>
        <v>0.699670814752241</v>
      </c>
      <c r="AA146" s="70" t="n">
        <f aca="false">Z146-Y146</f>
        <v>0.029332943768832</v>
      </c>
      <c r="AB146" s="72" t="n">
        <f aca="false">AB145*(1+F146)</f>
        <v>1.93598112512723</v>
      </c>
      <c r="AC146" s="73" t="n">
        <f aca="false">MAX(AC145,AB146)</f>
        <v>1.98355991115803</v>
      </c>
      <c r="AD146" s="70" t="n">
        <f aca="false">1-AB146/AC146</f>
        <v>0.023986563633979</v>
      </c>
      <c r="AE146" s="73" t="n">
        <f aca="false">AE145*(1+M146)</f>
        <v>1.86434693152572</v>
      </c>
      <c r="AF146" s="73" t="n">
        <f aca="false">MAX(AF145,AE146)</f>
        <v>1.92039252610506</v>
      </c>
      <c r="AG146" s="70" t="n">
        <f aca="false">1-AE146/AF146</f>
        <v>0.029184447355152</v>
      </c>
      <c r="AH146" s="74" t="n">
        <f aca="false">IF(R146&gt;0,AH145+1,0)</f>
        <v>21</v>
      </c>
      <c r="AI146" s="74" t="n">
        <f aca="false">IF(U146&gt;0,AI145+1,0)</f>
        <v>46</v>
      </c>
      <c r="AJ146" s="74" t="n">
        <f aca="false">IF(G146&gt;0,AJ145+1,0)</f>
        <v>0</v>
      </c>
      <c r="AK146" s="74" t="n">
        <f aca="false">IF(G146&lt;=0,AK145+1,0)</f>
        <v>1</v>
      </c>
      <c r="AL146" s="74" t="n">
        <f aca="false">IF(K146&gt;0,AL145+1,0)</f>
        <v>0</v>
      </c>
      <c r="AM146" s="74" t="n">
        <f aca="false">IF(K146&lt;=0,AM145+1,0)</f>
        <v>1</v>
      </c>
    </row>
    <row r="147" customFormat="false" ht="15" hidden="false" customHeight="false" outlineLevel="0" collapsed="false">
      <c r="A147" s="61" t="n">
        <v>151</v>
      </c>
      <c r="B147" s="62" t="n">
        <v>40291.4652777778</v>
      </c>
      <c r="C147" s="63" t="n">
        <f aca="false">YEAR(B147)</f>
        <v>2010</v>
      </c>
      <c r="D147" s="32" t="s">
        <v>277</v>
      </c>
      <c r="E147" s="64" t="n">
        <v>5304.2</v>
      </c>
      <c r="F147" s="65" t="n">
        <v>-0.008</v>
      </c>
      <c r="G147" s="66" t="n">
        <v>-42.4336</v>
      </c>
      <c r="H147" s="67" t="n">
        <f aca="false">E147+IF(D147="Long",1,-1)*G147</f>
        <v>5261.7664</v>
      </c>
      <c r="I147" s="68" t="n">
        <f aca="false">Assumptions!$B$58</f>
        <v>5.35750011455817</v>
      </c>
      <c r="J147" s="68" t="n">
        <f aca="false">INDEX(Yearly!$D$5:$D$22,MATCH(C147,Yearly!$A$5:$A$22,0))</f>
        <v>0.401812508591863</v>
      </c>
      <c r="K147" s="68" t="n">
        <f aca="false">G147-I147-J147</f>
        <v>-48.19291262315</v>
      </c>
      <c r="L147" s="69" t="n">
        <f aca="false">(I147+J147)/Assumptions!$B$8</f>
        <v>0.00025394970327771</v>
      </c>
      <c r="M147" s="70" t="n">
        <f aca="false">F147-L147</f>
        <v>-0.00825394970327771</v>
      </c>
      <c r="N147" s="71" t="n">
        <f aca="false">G147*Assumptions!$B$7</f>
        <v>-333740.264</v>
      </c>
      <c r="O147" s="71" t="n">
        <f aca="false">K147*Assumptions!$B$7</f>
        <v>-379037.257781075</v>
      </c>
      <c r="P147" s="68" t="n">
        <f aca="false">P146+G147</f>
        <v>2753.053835</v>
      </c>
      <c r="Q147" s="68" t="n">
        <f aca="false">MAX(Q146,P147)</f>
        <v>2922.20527</v>
      </c>
      <c r="R147" s="68" t="n">
        <f aca="false">Q147-P147</f>
        <v>169.151434999999</v>
      </c>
      <c r="S147" s="68" t="n">
        <f aca="false">S146+K147</f>
        <v>1888.62119151604</v>
      </c>
      <c r="T147" s="68" t="n">
        <f aca="false">MAX(T146,S147)</f>
        <v>2263.20335980409</v>
      </c>
      <c r="U147" s="68" t="n">
        <f aca="false">T147-S147</f>
        <v>374.582168288051</v>
      </c>
      <c r="V147" s="70" t="n">
        <f aca="false">V146+F147</f>
        <v>0.7002</v>
      </c>
      <c r="W147" s="70" t="n">
        <f aca="false">MAX(W146,V147)</f>
        <v>0.7322</v>
      </c>
      <c r="X147" s="70" t="n">
        <f aca="false">W147-V147</f>
        <v>0.0320000000000001</v>
      </c>
      <c r="Y147" s="70" t="n">
        <f aca="false">Y146+M147</f>
        <v>0.662083921280131</v>
      </c>
      <c r="Z147" s="70" t="n">
        <f aca="false">MAX(Z146,Y147)</f>
        <v>0.699670814752241</v>
      </c>
      <c r="AA147" s="70" t="n">
        <f aca="false">Z147-Y147</f>
        <v>0.0375868934721098</v>
      </c>
      <c r="AB147" s="72" t="n">
        <f aca="false">AB146*(1+F147)</f>
        <v>1.92049327612621</v>
      </c>
      <c r="AC147" s="73" t="n">
        <f aca="false">MAX(AC146,AB147)</f>
        <v>1.98355991115803</v>
      </c>
      <c r="AD147" s="70" t="n">
        <f aca="false">1-AB147/AC147</f>
        <v>0.0317946711249072</v>
      </c>
      <c r="AE147" s="73" t="n">
        <f aca="false">AE146*(1+M147)</f>
        <v>1.84895870572345</v>
      </c>
      <c r="AF147" s="73" t="n">
        <f aca="false">MAX(AF146,AE147)</f>
        <v>1.92039252610506</v>
      </c>
      <c r="AG147" s="70" t="n">
        <f aca="false">1-AE147/AF147</f>
        <v>0.0371975100978424</v>
      </c>
      <c r="AH147" s="74" t="n">
        <f aca="false">IF(R147&gt;0,AH146+1,0)</f>
        <v>22</v>
      </c>
      <c r="AI147" s="74" t="n">
        <f aca="false">IF(U147&gt;0,AI146+1,0)</f>
        <v>47</v>
      </c>
      <c r="AJ147" s="74" t="n">
        <f aca="false">IF(G147&gt;0,AJ146+1,0)</f>
        <v>0</v>
      </c>
      <c r="AK147" s="74" t="n">
        <f aca="false">IF(G147&lt;=0,AK146+1,0)</f>
        <v>2</v>
      </c>
      <c r="AL147" s="74" t="n">
        <f aca="false">IF(K147&gt;0,AL146+1,0)</f>
        <v>0</v>
      </c>
      <c r="AM147" s="74" t="n">
        <f aca="false">IF(K147&lt;=0,AM146+1,0)</f>
        <v>2</v>
      </c>
    </row>
    <row r="148" customFormat="false" ht="15" hidden="false" customHeight="false" outlineLevel="0" collapsed="false">
      <c r="A148" s="61" t="n">
        <v>152</v>
      </c>
      <c r="B148" s="62" t="n">
        <v>40296.40625</v>
      </c>
      <c r="C148" s="63" t="n">
        <f aca="false">YEAR(B148)</f>
        <v>2010</v>
      </c>
      <c r="D148" s="32" t="s">
        <v>276</v>
      </c>
      <c r="E148" s="64" t="n">
        <v>5262</v>
      </c>
      <c r="F148" s="65" t="n">
        <v>-0.0053</v>
      </c>
      <c r="G148" s="66" t="n">
        <v>-27.8886</v>
      </c>
      <c r="H148" s="67" t="n">
        <f aca="false">E148+IF(D148="Long",1,-1)*G148</f>
        <v>5289.8886</v>
      </c>
      <c r="I148" s="68" t="n">
        <f aca="false">Assumptions!$B$58</f>
        <v>5.35750011455817</v>
      </c>
      <c r="J148" s="68" t="n">
        <f aca="false">INDEX(Yearly!$D$5:$D$22,MATCH(C148,Yearly!$A$5:$A$22,0))</f>
        <v>0.401812508591863</v>
      </c>
      <c r="K148" s="68" t="n">
        <f aca="false">G148-I148-J148</f>
        <v>-33.64791262315</v>
      </c>
      <c r="L148" s="69" t="n">
        <f aca="false">(I148+J148)/Assumptions!$B$8</f>
        <v>0.00025394970327771</v>
      </c>
      <c r="M148" s="70" t="n">
        <f aca="false">F148-L148</f>
        <v>-0.00555394970327771</v>
      </c>
      <c r="N148" s="71" t="n">
        <f aca="false">G148*Assumptions!$B$7</f>
        <v>-219343.839</v>
      </c>
      <c r="O148" s="71" t="n">
        <f aca="false">K148*Assumptions!$B$7</f>
        <v>-264640.832781075</v>
      </c>
      <c r="P148" s="68" t="n">
        <f aca="false">P147+G148</f>
        <v>2725.165235</v>
      </c>
      <c r="Q148" s="68" t="n">
        <f aca="false">MAX(Q147,P148)</f>
        <v>2922.20527</v>
      </c>
      <c r="R148" s="68" t="n">
        <f aca="false">Q148-P148</f>
        <v>197.040035</v>
      </c>
      <c r="S148" s="68" t="n">
        <f aca="false">S147+K148</f>
        <v>1854.97327889289</v>
      </c>
      <c r="T148" s="68" t="n">
        <f aca="false">MAX(T147,S148)</f>
        <v>2263.20335980409</v>
      </c>
      <c r="U148" s="68" t="n">
        <f aca="false">T148-S148</f>
        <v>408.230080911201</v>
      </c>
      <c r="V148" s="70" t="n">
        <f aca="false">V147+F148</f>
        <v>0.6949</v>
      </c>
      <c r="W148" s="70" t="n">
        <f aca="false">MAX(W147,V148)</f>
        <v>0.7322</v>
      </c>
      <c r="X148" s="70" t="n">
        <f aca="false">W148-V148</f>
        <v>0.0373000000000001</v>
      </c>
      <c r="Y148" s="70" t="n">
        <f aca="false">Y147+M148</f>
        <v>0.656529971576854</v>
      </c>
      <c r="Z148" s="70" t="n">
        <f aca="false">MAX(Z147,Y148)</f>
        <v>0.699670814752241</v>
      </c>
      <c r="AA148" s="70" t="n">
        <f aca="false">Z148-Y148</f>
        <v>0.0431408431753875</v>
      </c>
      <c r="AB148" s="72" t="n">
        <f aca="false">AB147*(1+F148)</f>
        <v>1.91031466176275</v>
      </c>
      <c r="AC148" s="73" t="n">
        <f aca="false">MAX(AC147,AB148)</f>
        <v>1.98355991115803</v>
      </c>
      <c r="AD148" s="70" t="n">
        <f aca="false">1-AB148/AC148</f>
        <v>0.0369261593679452</v>
      </c>
      <c r="AE148" s="73" t="n">
        <f aca="false">AE147*(1+M148)</f>
        <v>1.83868968206842</v>
      </c>
      <c r="AF148" s="73" t="n">
        <f aca="false">MAX(AF147,AE148)</f>
        <v>1.92039252610506</v>
      </c>
      <c r="AG148" s="70" t="n">
        <f aca="false">1-AE148/AF148</f>
        <v>0.0425448667009496</v>
      </c>
      <c r="AH148" s="74" t="n">
        <f aca="false">IF(R148&gt;0,AH147+1,0)</f>
        <v>23</v>
      </c>
      <c r="AI148" s="74" t="n">
        <f aca="false">IF(U148&gt;0,AI147+1,0)</f>
        <v>48</v>
      </c>
      <c r="AJ148" s="74" t="n">
        <f aca="false">IF(G148&gt;0,AJ147+1,0)</f>
        <v>0</v>
      </c>
      <c r="AK148" s="74" t="n">
        <f aca="false">IF(G148&lt;=0,AK147+1,0)</f>
        <v>3</v>
      </c>
      <c r="AL148" s="74" t="n">
        <f aca="false">IF(K148&gt;0,AL147+1,0)</f>
        <v>0</v>
      </c>
      <c r="AM148" s="74" t="n">
        <f aca="false">IF(K148&lt;=0,AM147+1,0)</f>
        <v>3</v>
      </c>
    </row>
    <row r="149" customFormat="false" ht="15" hidden="false" customHeight="false" outlineLevel="0" collapsed="false">
      <c r="A149" s="61" t="n">
        <v>153</v>
      </c>
      <c r="B149" s="62" t="n">
        <v>40298.40625</v>
      </c>
      <c r="C149" s="63" t="n">
        <f aca="false">YEAR(B149)</f>
        <v>2010</v>
      </c>
      <c r="D149" s="32" t="s">
        <v>277</v>
      </c>
      <c r="E149" s="64" t="n">
        <v>5289.95</v>
      </c>
      <c r="F149" s="65" t="n">
        <v>-0.0085</v>
      </c>
      <c r="G149" s="66" t="n">
        <v>-44.964575</v>
      </c>
      <c r="H149" s="67" t="n">
        <f aca="false">E149+IF(D149="Long",1,-1)*G149</f>
        <v>5244.985425</v>
      </c>
      <c r="I149" s="68" t="n">
        <f aca="false">Assumptions!$B$58</f>
        <v>5.35750011455817</v>
      </c>
      <c r="J149" s="68" t="n">
        <f aca="false">INDEX(Yearly!$D$5:$D$22,MATCH(C149,Yearly!$A$5:$A$22,0))</f>
        <v>0.401812508591863</v>
      </c>
      <c r="K149" s="68" t="n">
        <f aca="false">G149-I149-J149</f>
        <v>-50.72388762315</v>
      </c>
      <c r="L149" s="69" t="n">
        <f aca="false">(I149+J149)/Assumptions!$B$8</f>
        <v>0.00025394970327771</v>
      </c>
      <c r="M149" s="70" t="n">
        <f aca="false">F149-L149</f>
        <v>-0.00875394970327771</v>
      </c>
      <c r="N149" s="71" t="n">
        <f aca="false">G149*Assumptions!$B$7</f>
        <v>-353646.382375</v>
      </c>
      <c r="O149" s="71" t="n">
        <f aca="false">K149*Assumptions!$B$7</f>
        <v>-398943.376156075</v>
      </c>
      <c r="P149" s="68" t="n">
        <f aca="false">P148+G149</f>
        <v>2680.20066</v>
      </c>
      <c r="Q149" s="68" t="n">
        <f aca="false">MAX(Q148,P149)</f>
        <v>2922.20527</v>
      </c>
      <c r="R149" s="68" t="n">
        <f aca="false">Q149-P149</f>
        <v>242.00461</v>
      </c>
      <c r="S149" s="68" t="n">
        <f aca="false">S148+K149</f>
        <v>1804.24939126974</v>
      </c>
      <c r="T149" s="68" t="n">
        <f aca="false">MAX(T148,S149)</f>
        <v>2263.20335980409</v>
      </c>
      <c r="U149" s="68" t="n">
        <f aca="false">T149-S149</f>
        <v>458.953968534351</v>
      </c>
      <c r="V149" s="70" t="n">
        <f aca="false">V148+F149</f>
        <v>0.6864</v>
      </c>
      <c r="W149" s="70" t="n">
        <f aca="false">MAX(W148,V149)</f>
        <v>0.7322</v>
      </c>
      <c r="X149" s="70" t="n">
        <f aca="false">W149-V149</f>
        <v>0.0458000000000001</v>
      </c>
      <c r="Y149" s="70" t="n">
        <f aca="false">Y148+M149</f>
        <v>0.647776021873576</v>
      </c>
      <c r="Z149" s="70" t="n">
        <f aca="false">MAX(Z148,Y149)</f>
        <v>0.699670814752241</v>
      </c>
      <c r="AA149" s="70" t="n">
        <f aca="false">Z149-Y149</f>
        <v>0.0518947928786652</v>
      </c>
      <c r="AB149" s="72" t="n">
        <f aca="false">AB148*(1+F149)</f>
        <v>1.89407698713776</v>
      </c>
      <c r="AC149" s="73" t="n">
        <f aca="false">MAX(AC148,AB149)</f>
        <v>1.98355991115803</v>
      </c>
      <c r="AD149" s="70" t="n">
        <f aca="false">1-AB149/AC149</f>
        <v>0.0451122870133176</v>
      </c>
      <c r="AE149" s="73" t="n">
        <f aca="false">AE148*(1+M149)</f>
        <v>1.82259388507166</v>
      </c>
      <c r="AF149" s="73" t="n">
        <f aca="false">MAX(AF148,AE149)</f>
        <v>1.92039252610506</v>
      </c>
      <c r="AG149" s="70" t="n">
        <f aca="false">1-AE149/AF149</f>
        <v>0.0509263807809945</v>
      </c>
      <c r="AH149" s="74" t="n">
        <f aca="false">IF(R149&gt;0,AH148+1,0)</f>
        <v>24</v>
      </c>
      <c r="AI149" s="74" t="n">
        <f aca="false">IF(U149&gt;0,AI148+1,0)</f>
        <v>49</v>
      </c>
      <c r="AJ149" s="74" t="n">
        <f aca="false">IF(G149&gt;0,AJ148+1,0)</f>
        <v>0</v>
      </c>
      <c r="AK149" s="74" t="n">
        <f aca="false">IF(G149&lt;=0,AK148+1,0)</f>
        <v>4</v>
      </c>
      <c r="AL149" s="74" t="n">
        <f aca="false">IF(K149&gt;0,AL148+1,0)</f>
        <v>0</v>
      </c>
      <c r="AM149" s="74" t="n">
        <f aca="false">IF(K149&lt;=0,AM148+1,0)</f>
        <v>4</v>
      </c>
    </row>
    <row r="150" customFormat="false" ht="15" hidden="false" customHeight="false" outlineLevel="0" collapsed="false">
      <c r="A150" s="61" t="n">
        <v>154</v>
      </c>
      <c r="B150" s="62" t="n">
        <v>40301.40625</v>
      </c>
      <c r="C150" s="63" t="n">
        <f aca="false">YEAR(B150)</f>
        <v>2010</v>
      </c>
      <c r="D150" s="32" t="s">
        <v>276</v>
      </c>
      <c r="E150" s="64" t="n">
        <v>5244.9</v>
      </c>
      <c r="F150" s="65" t="n">
        <v>0.0213</v>
      </c>
      <c r="G150" s="66" t="n">
        <v>111.71637</v>
      </c>
      <c r="H150" s="67" t="n">
        <f aca="false">E150+IF(D150="Long",1,-1)*G150</f>
        <v>5133.18363</v>
      </c>
      <c r="I150" s="68" t="n">
        <f aca="false">Assumptions!$B$58</f>
        <v>5.35750011455817</v>
      </c>
      <c r="J150" s="68" t="n">
        <f aca="false">INDEX(Yearly!$D$5:$D$22,MATCH(C150,Yearly!$A$5:$A$22,0))</f>
        <v>0.401812508591863</v>
      </c>
      <c r="K150" s="68" t="n">
        <f aca="false">G150-I150-J150</f>
        <v>105.95705737685</v>
      </c>
      <c r="L150" s="69" t="n">
        <f aca="false">(I150+J150)/Assumptions!$B$8</f>
        <v>0.00025394970327771</v>
      </c>
      <c r="M150" s="70" t="n">
        <f aca="false">F150-L150</f>
        <v>0.0210460502967223</v>
      </c>
      <c r="N150" s="71" t="n">
        <f aca="false">G150*Assumptions!$B$7</f>
        <v>878649.25005</v>
      </c>
      <c r="O150" s="71" t="n">
        <f aca="false">K150*Assumptions!$B$7</f>
        <v>833352.256268925</v>
      </c>
      <c r="P150" s="68" t="n">
        <f aca="false">P149+G150</f>
        <v>2791.91703</v>
      </c>
      <c r="Q150" s="68" t="n">
        <f aca="false">MAX(Q149,P150)</f>
        <v>2922.20527</v>
      </c>
      <c r="R150" s="68" t="n">
        <f aca="false">Q150-P150</f>
        <v>130.288239999999</v>
      </c>
      <c r="S150" s="68" t="n">
        <f aca="false">S149+K150</f>
        <v>1910.20644864659</v>
      </c>
      <c r="T150" s="68" t="n">
        <f aca="false">MAX(T149,S150)</f>
        <v>2263.20335980409</v>
      </c>
      <c r="U150" s="68" t="n">
        <f aca="false">T150-S150</f>
        <v>352.996911157502</v>
      </c>
      <c r="V150" s="70" t="n">
        <f aca="false">V149+F150</f>
        <v>0.7077</v>
      </c>
      <c r="W150" s="70" t="n">
        <f aca="false">MAX(W149,V150)</f>
        <v>0.7322</v>
      </c>
      <c r="X150" s="70" t="n">
        <f aca="false">W150-V150</f>
        <v>0.0245000000000001</v>
      </c>
      <c r="Y150" s="70" t="n">
        <f aca="false">Y149+M150</f>
        <v>0.668822072170298</v>
      </c>
      <c r="Z150" s="70" t="n">
        <f aca="false">MAX(Z149,Y150)</f>
        <v>0.699670814752241</v>
      </c>
      <c r="AA150" s="70" t="n">
        <f aca="false">Z150-Y150</f>
        <v>0.0308487425819429</v>
      </c>
      <c r="AB150" s="72" t="n">
        <f aca="false">AB149*(1+F150)</f>
        <v>1.9344208269638</v>
      </c>
      <c r="AC150" s="73" t="n">
        <f aca="false">MAX(AC149,AB150)</f>
        <v>1.98355991115803</v>
      </c>
      <c r="AD150" s="70" t="n">
        <f aca="false">1-AB150/AC150</f>
        <v>0.0247731787267012</v>
      </c>
      <c r="AE150" s="73" t="n">
        <f aca="false">AE149*(1+M150)</f>
        <v>1.86095228764737</v>
      </c>
      <c r="AF150" s="73" t="n">
        <f aca="false">MAX(AF149,AE150)</f>
        <v>1.92039252610506</v>
      </c>
      <c r="AG150" s="70" t="n">
        <f aca="false">1-AE150/AF150</f>
        <v>0.0309521296556191</v>
      </c>
      <c r="AH150" s="74" t="n">
        <f aca="false">IF(R150&gt;0,AH149+1,0)</f>
        <v>25</v>
      </c>
      <c r="AI150" s="74" t="n">
        <f aca="false">IF(U150&gt;0,AI149+1,0)</f>
        <v>50</v>
      </c>
      <c r="AJ150" s="74" t="n">
        <f aca="false">IF(G150&gt;0,AJ149+1,0)</f>
        <v>1</v>
      </c>
      <c r="AK150" s="74" t="n">
        <f aca="false">IF(G150&lt;=0,AK149+1,0)</f>
        <v>0</v>
      </c>
      <c r="AL150" s="74" t="n">
        <f aca="false">IF(K150&gt;0,AL149+1,0)</f>
        <v>1</v>
      </c>
      <c r="AM150" s="74" t="n">
        <f aca="false">IF(K150&lt;=0,AM149+1,0)</f>
        <v>0</v>
      </c>
    </row>
    <row r="151" customFormat="false" ht="15" hidden="false" customHeight="false" outlineLevel="0" collapsed="false">
      <c r="A151" s="61" t="n">
        <v>155</v>
      </c>
      <c r="B151" s="62" t="n">
        <v>40308.4895833333</v>
      </c>
      <c r="C151" s="63" t="n">
        <f aca="false">YEAR(B151)</f>
        <v>2010</v>
      </c>
      <c r="D151" s="32" t="s">
        <v>277</v>
      </c>
      <c r="E151" s="64" t="n">
        <v>5133.2</v>
      </c>
      <c r="F151" s="65" t="n">
        <v>-0.0033</v>
      </c>
      <c r="G151" s="66" t="n">
        <v>-16.93956</v>
      </c>
      <c r="H151" s="67" t="n">
        <f aca="false">E151+IF(D151="Long",1,-1)*G151</f>
        <v>5116.26044</v>
      </c>
      <c r="I151" s="68" t="n">
        <f aca="false">Assumptions!$B$58</f>
        <v>5.35750011455817</v>
      </c>
      <c r="J151" s="68" t="n">
        <f aca="false">INDEX(Yearly!$D$5:$D$22,MATCH(C151,Yearly!$A$5:$A$22,0))</f>
        <v>0.401812508591863</v>
      </c>
      <c r="K151" s="68" t="n">
        <f aca="false">G151-I151-J151</f>
        <v>-22.69887262315</v>
      </c>
      <c r="L151" s="69" t="n">
        <f aca="false">(I151+J151)/Assumptions!$B$8</f>
        <v>0.00025394970327771</v>
      </c>
      <c r="M151" s="70" t="n">
        <f aca="false">F151-L151</f>
        <v>-0.00355394970327771</v>
      </c>
      <c r="N151" s="71" t="n">
        <f aca="false">G151*Assumptions!$B$7</f>
        <v>-133229.6394</v>
      </c>
      <c r="O151" s="71" t="n">
        <f aca="false">K151*Assumptions!$B$7</f>
        <v>-178526.633181075</v>
      </c>
      <c r="P151" s="68" t="n">
        <f aca="false">P150+G151</f>
        <v>2774.97747</v>
      </c>
      <c r="Q151" s="68" t="n">
        <f aca="false">MAX(Q150,P151)</f>
        <v>2922.20527</v>
      </c>
      <c r="R151" s="68" t="n">
        <f aca="false">Q151-P151</f>
        <v>147.227799999999</v>
      </c>
      <c r="S151" s="68" t="n">
        <f aca="false">S150+K151</f>
        <v>1887.50757602344</v>
      </c>
      <c r="T151" s="68" t="n">
        <f aca="false">MAX(T150,S151)</f>
        <v>2263.20335980409</v>
      </c>
      <c r="U151" s="68" t="n">
        <f aca="false">T151-S151</f>
        <v>375.695783780652</v>
      </c>
      <c r="V151" s="70" t="n">
        <f aca="false">V150+F151</f>
        <v>0.7044</v>
      </c>
      <c r="W151" s="70" t="n">
        <f aca="false">MAX(W150,V151)</f>
        <v>0.7322</v>
      </c>
      <c r="X151" s="70" t="n">
        <f aca="false">W151-V151</f>
        <v>0.0278</v>
      </c>
      <c r="Y151" s="70" t="n">
        <f aca="false">Y150+M151</f>
        <v>0.66526812246702</v>
      </c>
      <c r="Z151" s="70" t="n">
        <f aca="false">MAX(Z150,Y151)</f>
        <v>0.699670814752241</v>
      </c>
      <c r="AA151" s="70" t="n">
        <f aca="false">Z151-Y151</f>
        <v>0.0344026922852206</v>
      </c>
      <c r="AB151" s="72" t="n">
        <f aca="false">AB150*(1+F151)</f>
        <v>1.92803723823482</v>
      </c>
      <c r="AC151" s="73" t="n">
        <f aca="false">MAX(AC150,AB151)</f>
        <v>1.98355991115803</v>
      </c>
      <c r="AD151" s="70" t="n">
        <f aca="false">1-AB151/AC151</f>
        <v>0.027991427236903</v>
      </c>
      <c r="AE151" s="73" t="n">
        <f aca="false">AE150*(1+M151)</f>
        <v>1.85433855681688</v>
      </c>
      <c r="AF151" s="73" t="n">
        <f aca="false">MAX(AF150,AE151)</f>
        <v>1.92039252610506</v>
      </c>
      <c r="AG151" s="70" t="n">
        <f aca="false">1-AE151/AF151</f>
        <v>0.0343960770468914</v>
      </c>
      <c r="AH151" s="74" t="n">
        <f aca="false">IF(R151&gt;0,AH150+1,0)</f>
        <v>26</v>
      </c>
      <c r="AI151" s="74" t="n">
        <f aca="false">IF(U151&gt;0,AI150+1,0)</f>
        <v>51</v>
      </c>
      <c r="AJ151" s="74" t="n">
        <f aca="false">IF(G151&gt;0,AJ150+1,0)</f>
        <v>0</v>
      </c>
      <c r="AK151" s="74" t="n">
        <f aca="false">IF(G151&lt;=0,AK150+1,0)</f>
        <v>1</v>
      </c>
      <c r="AL151" s="74" t="n">
        <f aca="false">IF(K151&gt;0,AL150+1,0)</f>
        <v>0</v>
      </c>
      <c r="AM151" s="74" t="n">
        <f aca="false">IF(K151&lt;=0,AM150+1,0)</f>
        <v>1</v>
      </c>
    </row>
    <row r="152" customFormat="false" ht="15" hidden="false" customHeight="false" outlineLevel="0" collapsed="false">
      <c r="A152" s="61" t="n">
        <v>156</v>
      </c>
      <c r="B152" s="62" t="n">
        <v>40310.5104166667</v>
      </c>
      <c r="C152" s="63" t="n">
        <f aca="false">YEAR(B152)</f>
        <v>2010</v>
      </c>
      <c r="D152" s="32" t="s">
        <v>276</v>
      </c>
      <c r="E152" s="64" t="n">
        <v>5116.05</v>
      </c>
      <c r="F152" s="65" t="n">
        <v>-0.0067</v>
      </c>
      <c r="G152" s="66" t="n">
        <v>-34.277535</v>
      </c>
      <c r="H152" s="67" t="n">
        <f aca="false">E152+IF(D152="Long",1,-1)*G152</f>
        <v>5150.327535</v>
      </c>
      <c r="I152" s="68" t="n">
        <f aca="false">Assumptions!$B$58</f>
        <v>5.35750011455817</v>
      </c>
      <c r="J152" s="68" t="n">
        <f aca="false">INDEX(Yearly!$D$5:$D$22,MATCH(C152,Yearly!$A$5:$A$22,0))</f>
        <v>0.401812508591863</v>
      </c>
      <c r="K152" s="68" t="n">
        <f aca="false">G152-I152-J152</f>
        <v>-40.03684762315</v>
      </c>
      <c r="L152" s="69" t="n">
        <f aca="false">(I152+J152)/Assumptions!$B$8</f>
        <v>0.00025394970327771</v>
      </c>
      <c r="M152" s="70" t="n">
        <f aca="false">F152-L152</f>
        <v>-0.00695394970327771</v>
      </c>
      <c r="N152" s="71" t="n">
        <f aca="false">G152*Assumptions!$B$7</f>
        <v>-269592.812775</v>
      </c>
      <c r="O152" s="71" t="n">
        <f aca="false">K152*Assumptions!$B$7</f>
        <v>-314889.806556075</v>
      </c>
      <c r="P152" s="68" t="n">
        <f aca="false">P151+G152</f>
        <v>2740.699935</v>
      </c>
      <c r="Q152" s="68" t="n">
        <f aca="false">MAX(Q151,P152)</f>
        <v>2922.20527</v>
      </c>
      <c r="R152" s="68" t="n">
        <f aca="false">Q152-P152</f>
        <v>181.505334999999</v>
      </c>
      <c r="S152" s="68" t="n">
        <f aca="false">S151+K152</f>
        <v>1847.47072840029</v>
      </c>
      <c r="T152" s="68" t="n">
        <f aca="false">MAX(T151,S152)</f>
        <v>2263.20335980409</v>
      </c>
      <c r="U152" s="68" t="n">
        <f aca="false">T152-S152</f>
        <v>415.732631403801</v>
      </c>
      <c r="V152" s="70" t="n">
        <f aca="false">V151+F152</f>
        <v>0.6977</v>
      </c>
      <c r="W152" s="70" t="n">
        <f aca="false">MAX(W151,V152)</f>
        <v>0.7322</v>
      </c>
      <c r="X152" s="70" t="n">
        <f aca="false">W152-V152</f>
        <v>0.0345000000000001</v>
      </c>
      <c r="Y152" s="70" t="n">
        <f aca="false">Y151+M152</f>
        <v>0.658314172763743</v>
      </c>
      <c r="Z152" s="70" t="n">
        <f aca="false">MAX(Z151,Y152)</f>
        <v>0.699670814752241</v>
      </c>
      <c r="AA152" s="70" t="n">
        <f aca="false">Z152-Y152</f>
        <v>0.0413566419884983</v>
      </c>
      <c r="AB152" s="72" t="n">
        <f aca="false">AB151*(1+F152)</f>
        <v>1.91511938873864</v>
      </c>
      <c r="AC152" s="73" t="n">
        <f aca="false">MAX(AC151,AB152)</f>
        <v>1.98355991115803</v>
      </c>
      <c r="AD152" s="70" t="n">
        <f aca="false">1-AB152/AC152</f>
        <v>0.0345038846744158</v>
      </c>
      <c r="AE152" s="73" t="n">
        <f aca="false">AE151*(1+M152)</f>
        <v>1.84144357975992</v>
      </c>
      <c r="AF152" s="73" t="n">
        <f aca="false">MAX(AF151,AE152)</f>
        <v>1.92039252610506</v>
      </c>
      <c r="AG152" s="70" t="n">
        <f aca="false">1-AE152/AF152</f>
        <v>0.041110838160395</v>
      </c>
      <c r="AH152" s="74" t="n">
        <f aca="false">IF(R152&gt;0,AH151+1,0)</f>
        <v>27</v>
      </c>
      <c r="AI152" s="74" t="n">
        <f aca="false">IF(U152&gt;0,AI151+1,0)</f>
        <v>52</v>
      </c>
      <c r="AJ152" s="74" t="n">
        <f aca="false">IF(G152&gt;0,AJ151+1,0)</f>
        <v>0</v>
      </c>
      <c r="AK152" s="74" t="n">
        <f aca="false">IF(G152&lt;=0,AK151+1,0)</f>
        <v>2</v>
      </c>
      <c r="AL152" s="74" t="n">
        <f aca="false">IF(K152&gt;0,AL151+1,0)</f>
        <v>0</v>
      </c>
      <c r="AM152" s="74" t="n">
        <f aca="false">IF(K152&lt;=0,AM151+1,0)</f>
        <v>2</v>
      </c>
    </row>
    <row r="153" customFormat="false" ht="15" hidden="false" customHeight="false" outlineLevel="0" collapsed="false">
      <c r="A153" s="61" t="n">
        <v>157</v>
      </c>
      <c r="B153" s="62" t="n">
        <v>40310.5618055556</v>
      </c>
      <c r="C153" s="63" t="n">
        <f aca="false">YEAR(B153)</f>
        <v>2010</v>
      </c>
      <c r="D153" s="32" t="s">
        <v>277</v>
      </c>
      <c r="E153" s="64" t="n">
        <v>5150.3</v>
      </c>
      <c r="F153" s="65" t="n">
        <v>0.0002</v>
      </c>
      <c r="G153" s="66" t="n">
        <v>1.03006</v>
      </c>
      <c r="H153" s="67" t="n">
        <f aca="false">E153+IF(D153="Long",1,-1)*G153</f>
        <v>5151.33006</v>
      </c>
      <c r="I153" s="68" t="n">
        <f aca="false">Assumptions!$B$58</f>
        <v>5.35750011455817</v>
      </c>
      <c r="J153" s="68" t="n">
        <f aca="false">INDEX(Yearly!$D$5:$D$22,MATCH(C153,Yearly!$A$5:$A$22,0))</f>
        <v>0.401812508591863</v>
      </c>
      <c r="K153" s="68" t="n">
        <f aca="false">G153-I153-J153</f>
        <v>-4.72925262315003</v>
      </c>
      <c r="L153" s="69" t="n">
        <f aca="false">(I153+J153)/Assumptions!$B$8</f>
        <v>0.00025394970327771</v>
      </c>
      <c r="M153" s="70" t="n">
        <f aca="false">F153-L153</f>
        <v>-5.39497032777104E-005</v>
      </c>
      <c r="N153" s="71" t="n">
        <f aca="false">G153*Assumptions!$B$7</f>
        <v>8101.4219</v>
      </c>
      <c r="O153" s="71" t="n">
        <f aca="false">K153*Assumptions!$B$7</f>
        <v>-37195.571881075</v>
      </c>
      <c r="P153" s="68" t="n">
        <f aca="false">P152+G153</f>
        <v>2741.729995</v>
      </c>
      <c r="Q153" s="68" t="n">
        <f aca="false">MAX(Q152,P153)</f>
        <v>2922.20527</v>
      </c>
      <c r="R153" s="68" t="n">
        <f aca="false">Q153-P153</f>
        <v>180.475274999999</v>
      </c>
      <c r="S153" s="68" t="n">
        <f aca="false">S152+K153</f>
        <v>1842.74147577714</v>
      </c>
      <c r="T153" s="68" t="n">
        <f aca="false">MAX(T152,S153)</f>
        <v>2263.20335980409</v>
      </c>
      <c r="U153" s="68" t="n">
        <f aca="false">T153-S153</f>
        <v>420.461884026951</v>
      </c>
      <c r="V153" s="70" t="n">
        <f aca="false">V152+F153</f>
        <v>0.6979</v>
      </c>
      <c r="W153" s="70" t="n">
        <f aca="false">MAX(W152,V153)</f>
        <v>0.7322</v>
      </c>
      <c r="X153" s="70" t="n">
        <f aca="false">W153-V153</f>
        <v>0.0343000000000001</v>
      </c>
      <c r="Y153" s="70" t="n">
        <f aca="false">Y152+M153</f>
        <v>0.658260223060465</v>
      </c>
      <c r="Z153" s="70" t="n">
        <f aca="false">MAX(Z152,Y153)</f>
        <v>0.699670814752241</v>
      </c>
      <c r="AA153" s="70" t="n">
        <f aca="false">Z153-Y153</f>
        <v>0.041410591691776</v>
      </c>
      <c r="AB153" s="72" t="n">
        <f aca="false">AB152*(1+F153)</f>
        <v>1.91550241261639</v>
      </c>
      <c r="AC153" s="73" t="n">
        <f aca="false">MAX(AC152,AB153)</f>
        <v>1.98355991115803</v>
      </c>
      <c r="AD153" s="70" t="n">
        <f aca="false">1-AB153/AC153</f>
        <v>0.0343107854513507</v>
      </c>
      <c r="AE153" s="73" t="n">
        <f aca="false">AE152*(1+M153)</f>
        <v>1.84134423442519</v>
      </c>
      <c r="AF153" s="73" t="n">
        <f aca="false">MAX(AF152,AE153)</f>
        <v>1.92039252610506</v>
      </c>
      <c r="AG153" s="70" t="n">
        <f aca="false">1-AE153/AF153</f>
        <v>0.0411625699461524</v>
      </c>
      <c r="AH153" s="74" t="n">
        <f aca="false">IF(R153&gt;0,AH152+1,0)</f>
        <v>28</v>
      </c>
      <c r="AI153" s="74" t="n">
        <f aca="false">IF(U153&gt;0,AI152+1,0)</f>
        <v>53</v>
      </c>
      <c r="AJ153" s="74" t="n">
        <f aca="false">IF(G153&gt;0,AJ152+1,0)</f>
        <v>1</v>
      </c>
      <c r="AK153" s="74" t="n">
        <f aca="false">IF(G153&lt;=0,AK152+1,0)</f>
        <v>0</v>
      </c>
      <c r="AL153" s="74" t="n">
        <f aca="false">IF(K153&gt;0,AL152+1,0)</f>
        <v>0</v>
      </c>
      <c r="AM153" s="74" t="n">
        <f aca="false">IF(K153&lt;=0,AM152+1,0)</f>
        <v>3</v>
      </c>
    </row>
    <row r="154" customFormat="false" ht="15" hidden="false" customHeight="false" outlineLevel="0" collapsed="false">
      <c r="A154" s="61" t="n">
        <v>158</v>
      </c>
      <c r="B154" s="62" t="n">
        <v>40312.5520833333</v>
      </c>
      <c r="C154" s="63" t="n">
        <f aca="false">YEAR(B154)</f>
        <v>2010</v>
      </c>
      <c r="D154" s="32" t="s">
        <v>276</v>
      </c>
      <c r="E154" s="64" t="n">
        <v>5151.5</v>
      </c>
      <c r="F154" s="65" t="n">
        <v>0.0299</v>
      </c>
      <c r="G154" s="66" t="n">
        <v>154.02985</v>
      </c>
      <c r="H154" s="67" t="n">
        <f aca="false">E154+IF(D154="Long",1,-1)*G154</f>
        <v>4997.47015</v>
      </c>
      <c r="I154" s="68" t="n">
        <f aca="false">Assumptions!$B$58</f>
        <v>5.35750011455817</v>
      </c>
      <c r="J154" s="68" t="n">
        <f aca="false">INDEX(Yearly!$D$5:$D$22,MATCH(C154,Yearly!$A$5:$A$22,0))</f>
        <v>0.401812508591863</v>
      </c>
      <c r="K154" s="68" t="n">
        <f aca="false">G154-I154-J154</f>
        <v>148.27053737685</v>
      </c>
      <c r="L154" s="69" t="n">
        <f aca="false">(I154+J154)/Assumptions!$B$8</f>
        <v>0.00025394970327771</v>
      </c>
      <c r="M154" s="70" t="n">
        <f aca="false">F154-L154</f>
        <v>0.0296460502967223</v>
      </c>
      <c r="N154" s="71" t="n">
        <f aca="false">G154*Assumptions!$B$7</f>
        <v>1211444.77025</v>
      </c>
      <c r="O154" s="71" t="n">
        <f aca="false">K154*Assumptions!$B$7</f>
        <v>1166147.77646893</v>
      </c>
      <c r="P154" s="68" t="n">
        <f aca="false">P153+G154</f>
        <v>2895.759845</v>
      </c>
      <c r="Q154" s="68" t="n">
        <f aca="false">MAX(Q153,P154)</f>
        <v>2922.20527</v>
      </c>
      <c r="R154" s="68" t="n">
        <f aca="false">Q154-P154</f>
        <v>26.4454249999994</v>
      </c>
      <c r="S154" s="68" t="n">
        <f aca="false">S153+K154</f>
        <v>1991.01201315399</v>
      </c>
      <c r="T154" s="68" t="n">
        <f aca="false">MAX(T153,S154)</f>
        <v>2263.20335980409</v>
      </c>
      <c r="U154" s="68" t="n">
        <f aca="false">T154-S154</f>
        <v>272.191346650101</v>
      </c>
      <c r="V154" s="70" t="n">
        <f aca="false">V153+F154</f>
        <v>0.7278</v>
      </c>
      <c r="W154" s="70" t="n">
        <f aca="false">MAX(W153,V154)</f>
        <v>0.7322</v>
      </c>
      <c r="X154" s="70" t="n">
        <f aca="false">W154-V154</f>
        <v>0.00440000000000007</v>
      </c>
      <c r="Y154" s="70" t="n">
        <f aca="false">Y153+M154</f>
        <v>0.687906273357187</v>
      </c>
      <c r="Z154" s="70" t="n">
        <f aca="false">MAX(Z153,Y154)</f>
        <v>0.699670814752241</v>
      </c>
      <c r="AA154" s="70" t="n">
        <f aca="false">Z154-Y154</f>
        <v>0.0117645413950537</v>
      </c>
      <c r="AB154" s="72" t="n">
        <f aca="false">AB153*(1+F154)</f>
        <v>1.97277593475362</v>
      </c>
      <c r="AC154" s="73" t="n">
        <f aca="false">MAX(AC153,AB154)</f>
        <v>1.98355991115803</v>
      </c>
      <c r="AD154" s="70" t="n">
        <f aca="false">1-AB154/AC154</f>
        <v>0.00543667793634595</v>
      </c>
      <c r="AE154" s="73" t="n">
        <f aca="false">AE153*(1+M154)</f>
        <v>1.89593281821254</v>
      </c>
      <c r="AF154" s="73" t="n">
        <f aca="false">MAX(AF153,AE154)</f>
        <v>1.92039252610506</v>
      </c>
      <c r="AG154" s="70" t="n">
        <f aca="false">1-AE154/AF154</f>
        <v>0.0127368272683962</v>
      </c>
      <c r="AH154" s="74" t="n">
        <f aca="false">IF(R154&gt;0,AH153+1,0)</f>
        <v>29</v>
      </c>
      <c r="AI154" s="74" t="n">
        <f aca="false">IF(U154&gt;0,AI153+1,0)</f>
        <v>54</v>
      </c>
      <c r="AJ154" s="74" t="n">
        <f aca="false">IF(G154&gt;0,AJ153+1,0)</f>
        <v>2</v>
      </c>
      <c r="AK154" s="74" t="n">
        <f aca="false">IF(G154&lt;=0,AK153+1,0)</f>
        <v>0</v>
      </c>
      <c r="AL154" s="74" t="n">
        <f aca="false">IF(K154&gt;0,AL153+1,0)</f>
        <v>1</v>
      </c>
      <c r="AM154" s="74" t="n">
        <f aca="false">IF(K154&lt;=0,AM153+1,0)</f>
        <v>0</v>
      </c>
    </row>
    <row r="155" customFormat="false" ht="15" hidden="false" customHeight="false" outlineLevel="0" collapsed="false">
      <c r="A155" s="61" t="n">
        <v>159</v>
      </c>
      <c r="B155" s="62" t="n">
        <v>40322.40625</v>
      </c>
      <c r="C155" s="63" t="n">
        <f aca="false">YEAR(B155)</f>
        <v>2010</v>
      </c>
      <c r="D155" s="32" t="s">
        <v>277</v>
      </c>
      <c r="E155" s="64" t="n">
        <v>4997.3</v>
      </c>
      <c r="F155" s="65" t="n">
        <v>-0.0033</v>
      </c>
      <c r="G155" s="66" t="n">
        <v>-16.49109</v>
      </c>
      <c r="H155" s="67" t="n">
        <f aca="false">E155+IF(D155="Long",1,-1)*G155</f>
        <v>4980.80891</v>
      </c>
      <c r="I155" s="68" t="n">
        <f aca="false">Assumptions!$B$58</f>
        <v>5.35750011455817</v>
      </c>
      <c r="J155" s="68" t="n">
        <f aca="false">INDEX(Yearly!$D$5:$D$22,MATCH(C155,Yearly!$A$5:$A$22,0))</f>
        <v>0.401812508591863</v>
      </c>
      <c r="K155" s="68" t="n">
        <f aca="false">G155-I155-J155</f>
        <v>-22.25040262315</v>
      </c>
      <c r="L155" s="69" t="n">
        <f aca="false">(I155+J155)/Assumptions!$B$8</f>
        <v>0.00025394970327771</v>
      </c>
      <c r="M155" s="70" t="n">
        <f aca="false">F155-L155</f>
        <v>-0.00355394970327771</v>
      </c>
      <c r="N155" s="71" t="n">
        <f aca="false">G155*Assumptions!$B$7</f>
        <v>-129702.42285</v>
      </c>
      <c r="O155" s="71" t="n">
        <f aca="false">K155*Assumptions!$B$7</f>
        <v>-174999.416631075</v>
      </c>
      <c r="P155" s="68" t="n">
        <f aca="false">P154+G155</f>
        <v>2879.268755</v>
      </c>
      <c r="Q155" s="68" t="n">
        <f aca="false">MAX(Q154,P155)</f>
        <v>2922.20527</v>
      </c>
      <c r="R155" s="68" t="n">
        <f aca="false">Q155-P155</f>
        <v>42.9365149999994</v>
      </c>
      <c r="S155" s="68" t="n">
        <f aca="false">S154+K155</f>
        <v>1968.76161053084</v>
      </c>
      <c r="T155" s="68" t="n">
        <f aca="false">MAX(T154,S155)</f>
        <v>2263.20335980409</v>
      </c>
      <c r="U155" s="68" t="n">
        <f aca="false">T155-S155</f>
        <v>294.441749273251</v>
      </c>
      <c r="V155" s="70" t="n">
        <f aca="false">V154+F155</f>
        <v>0.7245</v>
      </c>
      <c r="W155" s="70" t="n">
        <f aca="false">MAX(W154,V155)</f>
        <v>0.7322</v>
      </c>
      <c r="X155" s="70" t="n">
        <f aca="false">W155-V155</f>
        <v>0.00770000000000004</v>
      </c>
      <c r="Y155" s="70" t="n">
        <f aca="false">Y154+M155</f>
        <v>0.68435232365391</v>
      </c>
      <c r="Z155" s="70" t="n">
        <f aca="false">MAX(Z154,Y155)</f>
        <v>0.699670814752241</v>
      </c>
      <c r="AA155" s="70" t="n">
        <f aca="false">Z155-Y155</f>
        <v>0.0153184910983314</v>
      </c>
      <c r="AB155" s="72" t="n">
        <f aca="false">AB154*(1+F155)</f>
        <v>1.96626577416893</v>
      </c>
      <c r="AC155" s="73" t="n">
        <f aca="false">MAX(AC154,AB155)</f>
        <v>1.98355991115803</v>
      </c>
      <c r="AD155" s="70" t="n">
        <f aca="false">1-AB155/AC155</f>
        <v>0.00871873689915603</v>
      </c>
      <c r="AE155" s="73" t="n">
        <f aca="false">AE154*(1+M155)</f>
        <v>1.88919476833582</v>
      </c>
      <c r="AF155" s="73" t="n">
        <f aca="false">MAX(AF154,AE155)</f>
        <v>1.92039252610506</v>
      </c>
      <c r="AG155" s="70" t="n">
        <f aca="false">1-AE155/AF155</f>
        <v>0.0162455109281827</v>
      </c>
      <c r="AH155" s="74" t="n">
        <f aca="false">IF(R155&gt;0,AH154+1,0)</f>
        <v>30</v>
      </c>
      <c r="AI155" s="74" t="n">
        <f aca="false">IF(U155&gt;0,AI154+1,0)</f>
        <v>55</v>
      </c>
      <c r="AJ155" s="74" t="n">
        <f aca="false">IF(G155&gt;0,AJ154+1,0)</f>
        <v>0</v>
      </c>
      <c r="AK155" s="74" t="n">
        <f aca="false">IF(G155&lt;=0,AK154+1,0)</f>
        <v>1</v>
      </c>
      <c r="AL155" s="74" t="n">
        <f aca="false">IF(K155&gt;0,AL154+1,0)</f>
        <v>0</v>
      </c>
      <c r="AM155" s="74" t="n">
        <f aca="false">IF(K155&lt;=0,AM154+1,0)</f>
        <v>1</v>
      </c>
    </row>
    <row r="156" customFormat="false" ht="15" hidden="false" customHeight="false" outlineLevel="0" collapsed="false">
      <c r="A156" s="61" t="n">
        <v>160</v>
      </c>
      <c r="B156" s="62" t="n">
        <v>40322.5729166667</v>
      </c>
      <c r="C156" s="63" t="n">
        <f aca="false">YEAR(B156)</f>
        <v>2010</v>
      </c>
      <c r="D156" s="32" t="s">
        <v>276</v>
      </c>
      <c r="E156" s="64" t="n">
        <v>4981.05</v>
      </c>
      <c r="F156" s="65" t="n">
        <v>0.0127</v>
      </c>
      <c r="G156" s="66" t="n">
        <v>63.259335</v>
      </c>
      <c r="H156" s="67" t="n">
        <f aca="false">E156+IF(D156="Long",1,-1)*G156</f>
        <v>4917.790665</v>
      </c>
      <c r="I156" s="68" t="n">
        <f aca="false">Assumptions!$B$58</f>
        <v>5.35750011455817</v>
      </c>
      <c r="J156" s="68" t="n">
        <f aca="false">INDEX(Yearly!$D$5:$D$22,MATCH(C156,Yearly!$A$5:$A$22,0))</f>
        <v>0.401812508591863</v>
      </c>
      <c r="K156" s="68" t="n">
        <f aca="false">G156-I156-J156</f>
        <v>57.50002237685</v>
      </c>
      <c r="L156" s="69" t="n">
        <f aca="false">(I156+J156)/Assumptions!$B$8</f>
        <v>0.00025394970327771</v>
      </c>
      <c r="M156" s="70" t="n">
        <f aca="false">F156-L156</f>
        <v>0.0124460502967223</v>
      </c>
      <c r="N156" s="71" t="n">
        <f aca="false">G156*Assumptions!$B$7</f>
        <v>497534.669775</v>
      </c>
      <c r="O156" s="71" t="n">
        <f aca="false">K156*Assumptions!$B$7</f>
        <v>452237.675993925</v>
      </c>
      <c r="P156" s="68" t="n">
        <f aca="false">P155+G156</f>
        <v>2942.52809</v>
      </c>
      <c r="Q156" s="68" t="n">
        <f aca="false">MAX(Q155,P156)</f>
        <v>2942.52809</v>
      </c>
      <c r="R156" s="68" t="n">
        <f aca="false">Q156-P156</f>
        <v>0</v>
      </c>
      <c r="S156" s="68" t="n">
        <f aca="false">S155+K156</f>
        <v>2026.26163290769</v>
      </c>
      <c r="T156" s="68" t="n">
        <f aca="false">MAX(T155,S156)</f>
        <v>2263.20335980409</v>
      </c>
      <c r="U156" s="68" t="n">
        <f aca="false">T156-S156</f>
        <v>236.941726896401</v>
      </c>
      <c r="V156" s="70" t="n">
        <f aca="false">V155+F156</f>
        <v>0.7372</v>
      </c>
      <c r="W156" s="70" t="n">
        <f aca="false">MAX(W155,V156)</f>
        <v>0.7372</v>
      </c>
      <c r="X156" s="70" t="n">
        <f aca="false">W156-V156</f>
        <v>0</v>
      </c>
      <c r="Y156" s="70" t="n">
        <f aca="false">Y155+M156</f>
        <v>0.696798373950632</v>
      </c>
      <c r="Z156" s="70" t="n">
        <f aca="false">MAX(Z155,Y156)</f>
        <v>0.699670814752241</v>
      </c>
      <c r="AA156" s="70" t="n">
        <f aca="false">Z156-Y156</f>
        <v>0.00287244080160909</v>
      </c>
      <c r="AB156" s="72" t="n">
        <f aca="false">AB155*(1+F156)</f>
        <v>1.99123734950088</v>
      </c>
      <c r="AC156" s="73" t="n">
        <f aca="false">MAX(AC155,AB156)</f>
        <v>1.99123734950088</v>
      </c>
      <c r="AD156" s="70" t="n">
        <f aca="false">1-AB156/AC156</f>
        <v>0</v>
      </c>
      <c r="AE156" s="73" t="n">
        <f aca="false">AE155*(1+M156)</f>
        <v>1.91270778144283</v>
      </c>
      <c r="AF156" s="73" t="n">
        <f aca="false">MAX(AF155,AE156)</f>
        <v>1.92039252610506</v>
      </c>
      <c r="AG156" s="70" t="n">
        <f aca="false">1-AE156/AF156</f>
        <v>0.0040016530775685</v>
      </c>
      <c r="AH156" s="74" t="n">
        <f aca="false">IF(R156&gt;0,AH155+1,0)</f>
        <v>0</v>
      </c>
      <c r="AI156" s="74" t="n">
        <f aca="false">IF(U156&gt;0,AI155+1,0)</f>
        <v>56</v>
      </c>
      <c r="AJ156" s="74" t="n">
        <f aca="false">IF(G156&gt;0,AJ155+1,0)</f>
        <v>1</v>
      </c>
      <c r="AK156" s="74" t="n">
        <f aca="false">IF(G156&lt;=0,AK155+1,0)</f>
        <v>0</v>
      </c>
      <c r="AL156" s="74" t="n">
        <f aca="false">IF(K156&gt;0,AL155+1,0)</f>
        <v>1</v>
      </c>
      <c r="AM156" s="74" t="n">
        <f aca="false">IF(K156&lt;=0,AM155+1,0)</f>
        <v>0</v>
      </c>
    </row>
    <row r="157" customFormat="false" ht="15" hidden="false" customHeight="false" outlineLevel="0" collapsed="false">
      <c r="A157" s="61" t="n">
        <v>161</v>
      </c>
      <c r="B157" s="62" t="n">
        <v>40324.6354166667</v>
      </c>
      <c r="C157" s="63" t="n">
        <f aca="false">YEAR(B157)</f>
        <v>2010</v>
      </c>
      <c r="D157" s="32" t="s">
        <v>277</v>
      </c>
      <c r="E157" s="64" t="n">
        <v>4917.65</v>
      </c>
      <c r="F157" s="65" t="n">
        <v>0.0159</v>
      </c>
      <c r="G157" s="66" t="n">
        <v>78.190635</v>
      </c>
      <c r="H157" s="67" t="n">
        <f aca="false">E157+IF(D157="Long",1,-1)*G157</f>
        <v>4995.840635</v>
      </c>
      <c r="I157" s="68" t="n">
        <f aca="false">Assumptions!$B$58</f>
        <v>5.35750011455817</v>
      </c>
      <c r="J157" s="68" t="n">
        <f aca="false">INDEX(Yearly!$D$5:$D$22,MATCH(C157,Yearly!$A$5:$A$22,0))</f>
        <v>0.401812508591863</v>
      </c>
      <c r="K157" s="68" t="n">
        <f aca="false">G157-I157-J157</f>
        <v>72.43132237685</v>
      </c>
      <c r="L157" s="69" t="n">
        <f aca="false">(I157+J157)/Assumptions!$B$8</f>
        <v>0.00025394970327771</v>
      </c>
      <c r="M157" s="70" t="n">
        <f aca="false">F157-L157</f>
        <v>0.0156460502967223</v>
      </c>
      <c r="N157" s="71" t="n">
        <f aca="false">G157*Assumptions!$B$7</f>
        <v>614969.344275</v>
      </c>
      <c r="O157" s="71" t="n">
        <f aca="false">K157*Assumptions!$B$7</f>
        <v>569672.350493925</v>
      </c>
      <c r="P157" s="68" t="n">
        <f aca="false">P156+G157</f>
        <v>3020.718725</v>
      </c>
      <c r="Q157" s="68" t="n">
        <f aca="false">MAX(Q156,P157)</f>
        <v>3020.718725</v>
      </c>
      <c r="R157" s="68" t="n">
        <f aca="false">Q157-P157</f>
        <v>0</v>
      </c>
      <c r="S157" s="68" t="n">
        <f aca="false">S156+K157</f>
        <v>2098.69295528454</v>
      </c>
      <c r="T157" s="68" t="n">
        <f aca="false">MAX(T156,S157)</f>
        <v>2263.20335980409</v>
      </c>
      <c r="U157" s="68" t="n">
        <f aca="false">T157-S157</f>
        <v>164.510404519551</v>
      </c>
      <c r="V157" s="70" t="n">
        <f aca="false">V156+F157</f>
        <v>0.7531</v>
      </c>
      <c r="W157" s="70" t="n">
        <f aca="false">MAX(W156,V157)</f>
        <v>0.7531</v>
      </c>
      <c r="X157" s="70" t="n">
        <f aca="false">W157-V157</f>
        <v>0</v>
      </c>
      <c r="Y157" s="70" t="n">
        <f aca="false">Y156+M157</f>
        <v>0.712444424247354</v>
      </c>
      <c r="Z157" s="70" t="n">
        <f aca="false">MAX(Z156,Y157)</f>
        <v>0.712444424247354</v>
      </c>
      <c r="AA157" s="70" t="n">
        <f aca="false">Z157-Y157</f>
        <v>0</v>
      </c>
      <c r="AB157" s="72" t="n">
        <f aca="false">AB156*(1+F157)</f>
        <v>2.02289802335794</v>
      </c>
      <c r="AC157" s="73" t="n">
        <f aca="false">MAX(AC156,AB157)</f>
        <v>2.02289802335794</v>
      </c>
      <c r="AD157" s="70" t="n">
        <f aca="false">1-AB157/AC157</f>
        <v>0</v>
      </c>
      <c r="AE157" s="73" t="n">
        <f aca="false">AE156*(1+M157)</f>
        <v>1.94263410359422</v>
      </c>
      <c r="AF157" s="73" t="n">
        <f aca="false">MAX(AF156,AE157)</f>
        <v>1.94263410359422</v>
      </c>
      <c r="AG157" s="70" t="n">
        <f aca="false">1-AE157/AF157</f>
        <v>0</v>
      </c>
      <c r="AH157" s="74" t="n">
        <f aca="false">IF(R157&gt;0,AH156+1,0)</f>
        <v>0</v>
      </c>
      <c r="AI157" s="74" t="n">
        <f aca="false">IF(U157&gt;0,AI156+1,0)</f>
        <v>57</v>
      </c>
      <c r="AJ157" s="74" t="n">
        <f aca="false">IF(G157&gt;0,AJ156+1,0)</f>
        <v>2</v>
      </c>
      <c r="AK157" s="74" t="n">
        <f aca="false">IF(G157&lt;=0,AK156+1,0)</f>
        <v>0</v>
      </c>
      <c r="AL157" s="74" t="n">
        <f aca="false">IF(K157&gt;0,AL156+1,0)</f>
        <v>2</v>
      </c>
      <c r="AM157" s="74" t="n">
        <f aca="false">IF(K157&lt;=0,AM156+1,0)</f>
        <v>0</v>
      </c>
    </row>
    <row r="158" customFormat="false" ht="15" hidden="false" customHeight="false" outlineLevel="0" collapsed="false">
      <c r="A158" s="61" t="n">
        <v>162</v>
      </c>
      <c r="B158" s="62" t="n">
        <v>40330.5520833333</v>
      </c>
      <c r="C158" s="63" t="n">
        <f aca="false">YEAR(B158)</f>
        <v>2010</v>
      </c>
      <c r="D158" s="32" t="s">
        <v>276</v>
      </c>
      <c r="E158" s="64" t="n">
        <v>4995.65</v>
      </c>
      <c r="F158" s="65" t="n">
        <v>-0.0049</v>
      </c>
      <c r="G158" s="66" t="n">
        <v>-24.478685</v>
      </c>
      <c r="H158" s="67" t="n">
        <f aca="false">E158+IF(D158="Long",1,-1)*G158</f>
        <v>5020.128685</v>
      </c>
      <c r="I158" s="68" t="n">
        <f aca="false">Assumptions!$B$58</f>
        <v>5.35750011455817</v>
      </c>
      <c r="J158" s="68" t="n">
        <f aca="false">INDEX(Yearly!$D$5:$D$22,MATCH(C158,Yearly!$A$5:$A$22,0))</f>
        <v>0.401812508591863</v>
      </c>
      <c r="K158" s="68" t="n">
        <f aca="false">G158-I158-J158</f>
        <v>-30.23799762315</v>
      </c>
      <c r="L158" s="69" t="n">
        <f aca="false">(I158+J158)/Assumptions!$B$8</f>
        <v>0.00025394970327771</v>
      </c>
      <c r="M158" s="70" t="n">
        <f aca="false">F158-L158</f>
        <v>-0.00515394970327771</v>
      </c>
      <c r="N158" s="71" t="n">
        <f aca="false">G158*Assumptions!$B$7</f>
        <v>-192524.857525</v>
      </c>
      <c r="O158" s="71" t="n">
        <f aca="false">K158*Assumptions!$B$7</f>
        <v>-237821.851306075</v>
      </c>
      <c r="P158" s="68" t="n">
        <f aca="false">P157+G158</f>
        <v>2996.24004</v>
      </c>
      <c r="Q158" s="68" t="n">
        <f aca="false">MAX(Q157,P158)</f>
        <v>3020.718725</v>
      </c>
      <c r="R158" s="68" t="n">
        <f aca="false">Q158-P158</f>
        <v>24.478685</v>
      </c>
      <c r="S158" s="68" t="n">
        <f aca="false">S157+K158</f>
        <v>2068.45495766139</v>
      </c>
      <c r="T158" s="68" t="n">
        <f aca="false">MAX(T157,S158)</f>
        <v>2263.20335980409</v>
      </c>
      <c r="U158" s="68" t="n">
        <f aca="false">T158-S158</f>
        <v>194.748402142701</v>
      </c>
      <c r="V158" s="70" t="n">
        <f aca="false">V157+F158</f>
        <v>0.7482</v>
      </c>
      <c r="W158" s="70" t="n">
        <f aca="false">MAX(W157,V158)</f>
        <v>0.7531</v>
      </c>
      <c r="X158" s="70" t="n">
        <f aca="false">W158-V158</f>
        <v>0.00490000000000002</v>
      </c>
      <c r="Y158" s="70" t="n">
        <f aca="false">Y157+M158</f>
        <v>0.707290474544077</v>
      </c>
      <c r="Z158" s="70" t="n">
        <f aca="false">MAX(Z157,Y158)</f>
        <v>0.712444424247354</v>
      </c>
      <c r="AA158" s="70" t="n">
        <f aca="false">Z158-Y158</f>
        <v>0.00515394970327776</v>
      </c>
      <c r="AB158" s="72" t="n">
        <f aca="false">AB157*(1+F158)</f>
        <v>2.01298582304349</v>
      </c>
      <c r="AC158" s="73" t="n">
        <f aca="false">MAX(AC157,AB158)</f>
        <v>2.02289802335794</v>
      </c>
      <c r="AD158" s="70" t="n">
        <f aca="false">1-AB158/AC158</f>
        <v>0.0048999999999999</v>
      </c>
      <c r="AE158" s="73" t="n">
        <f aca="false">AE157*(1+M158)</f>
        <v>1.93262186513242</v>
      </c>
      <c r="AF158" s="73" t="n">
        <f aca="false">MAX(AF157,AE158)</f>
        <v>1.94263410359422</v>
      </c>
      <c r="AG158" s="70" t="n">
        <f aca="false">1-AE158/AF158</f>
        <v>0.00515394970327776</v>
      </c>
      <c r="AH158" s="74" t="n">
        <f aca="false">IF(R158&gt;0,AH157+1,0)</f>
        <v>1</v>
      </c>
      <c r="AI158" s="74" t="n">
        <f aca="false">IF(U158&gt;0,AI157+1,0)</f>
        <v>58</v>
      </c>
      <c r="AJ158" s="74" t="n">
        <f aca="false">IF(G158&gt;0,AJ157+1,0)</f>
        <v>0</v>
      </c>
      <c r="AK158" s="74" t="n">
        <f aca="false">IF(G158&lt;=0,AK157+1,0)</f>
        <v>1</v>
      </c>
      <c r="AL158" s="74" t="n">
        <f aca="false">IF(K158&gt;0,AL157+1,0)</f>
        <v>0</v>
      </c>
      <c r="AM158" s="74" t="n">
        <f aca="false">IF(K158&lt;=0,AM157+1,0)</f>
        <v>1</v>
      </c>
    </row>
    <row r="159" customFormat="false" ht="15" hidden="false" customHeight="false" outlineLevel="0" collapsed="false">
      <c r="A159" s="61" t="n">
        <v>163</v>
      </c>
      <c r="B159" s="62" t="n">
        <v>40331.6354166667</v>
      </c>
      <c r="C159" s="63" t="n">
        <f aca="false">YEAR(B159)</f>
        <v>2010</v>
      </c>
      <c r="D159" s="32" t="s">
        <v>277</v>
      </c>
      <c r="E159" s="64" t="n">
        <v>5020.05</v>
      </c>
      <c r="F159" s="65" t="n">
        <v>-0.0009</v>
      </c>
      <c r="G159" s="66" t="n">
        <v>-4.518045</v>
      </c>
      <c r="H159" s="67" t="n">
        <f aca="false">E159+IF(D159="Long",1,-1)*G159</f>
        <v>5015.531955</v>
      </c>
      <c r="I159" s="68" t="n">
        <f aca="false">Assumptions!$B$58</f>
        <v>5.35750011455817</v>
      </c>
      <c r="J159" s="68" t="n">
        <f aca="false">INDEX(Yearly!$D$5:$D$22,MATCH(C159,Yearly!$A$5:$A$22,0))</f>
        <v>0.401812508591863</v>
      </c>
      <c r="K159" s="68" t="n">
        <f aca="false">G159-I159-J159</f>
        <v>-10.27735762315</v>
      </c>
      <c r="L159" s="69" t="n">
        <f aca="false">(I159+J159)/Assumptions!$B$8</f>
        <v>0.00025394970327771</v>
      </c>
      <c r="M159" s="70" t="n">
        <f aca="false">F159-L159</f>
        <v>-0.00115394970327771</v>
      </c>
      <c r="N159" s="71" t="n">
        <f aca="false">G159*Assumptions!$B$7</f>
        <v>-35534.423925</v>
      </c>
      <c r="O159" s="71" t="n">
        <f aca="false">K159*Assumptions!$B$7</f>
        <v>-80831.417706075</v>
      </c>
      <c r="P159" s="68" t="n">
        <f aca="false">P158+G159</f>
        <v>2991.721995</v>
      </c>
      <c r="Q159" s="68" t="n">
        <f aca="false">MAX(Q158,P159)</f>
        <v>3020.718725</v>
      </c>
      <c r="R159" s="68" t="n">
        <f aca="false">Q159-P159</f>
        <v>28.9967299999998</v>
      </c>
      <c r="S159" s="68" t="n">
        <f aca="false">S158+K159</f>
        <v>2058.17760003824</v>
      </c>
      <c r="T159" s="68" t="n">
        <f aca="false">MAX(T158,S159)</f>
        <v>2263.20335980409</v>
      </c>
      <c r="U159" s="68" t="n">
        <f aca="false">T159-S159</f>
        <v>205.025759765852</v>
      </c>
      <c r="V159" s="70" t="n">
        <f aca="false">V158+F159</f>
        <v>0.7473</v>
      </c>
      <c r="W159" s="70" t="n">
        <f aca="false">MAX(W158,V159)</f>
        <v>0.7531</v>
      </c>
      <c r="X159" s="70" t="n">
        <f aca="false">W159-V159</f>
        <v>0.00580000000000003</v>
      </c>
      <c r="Y159" s="70" t="n">
        <f aca="false">Y158+M159</f>
        <v>0.706136524840799</v>
      </c>
      <c r="Z159" s="70" t="n">
        <f aca="false">MAX(Z158,Y159)</f>
        <v>0.712444424247354</v>
      </c>
      <c r="AA159" s="70" t="n">
        <f aca="false">Z159-Y159</f>
        <v>0.00630789940655552</v>
      </c>
      <c r="AB159" s="72" t="n">
        <f aca="false">AB158*(1+F159)</f>
        <v>2.01117413580275</v>
      </c>
      <c r="AC159" s="73" t="n">
        <f aca="false">MAX(AC158,AB159)</f>
        <v>2.02289802335794</v>
      </c>
      <c r="AD159" s="70" t="n">
        <f aca="false">1-AB159/AC159</f>
        <v>0.00579558999999985</v>
      </c>
      <c r="AE159" s="73" t="n">
        <f aca="false">AE158*(1+M159)</f>
        <v>1.9303917167046</v>
      </c>
      <c r="AF159" s="73" t="n">
        <f aca="false">MAX(AF158,AE159)</f>
        <v>1.94263410359422</v>
      </c>
      <c r="AG159" s="70" t="n">
        <f aca="false">1-AE159/AF159</f>
        <v>0.0063019520078248</v>
      </c>
      <c r="AH159" s="74" t="n">
        <f aca="false">IF(R159&gt;0,AH158+1,0)</f>
        <v>2</v>
      </c>
      <c r="AI159" s="74" t="n">
        <f aca="false">IF(U159&gt;0,AI158+1,0)</f>
        <v>59</v>
      </c>
      <c r="AJ159" s="74" t="n">
        <f aca="false">IF(G159&gt;0,AJ158+1,0)</f>
        <v>0</v>
      </c>
      <c r="AK159" s="74" t="n">
        <f aca="false">IF(G159&lt;=0,AK158+1,0)</f>
        <v>2</v>
      </c>
      <c r="AL159" s="74" t="n">
        <f aca="false">IF(K159&gt;0,AL158+1,0)</f>
        <v>0</v>
      </c>
      <c r="AM159" s="74" t="n">
        <f aca="false">IF(K159&lt;=0,AM158+1,0)</f>
        <v>2</v>
      </c>
    </row>
    <row r="160" customFormat="false" ht="15" hidden="false" customHeight="false" outlineLevel="0" collapsed="false">
      <c r="A160" s="61" t="n">
        <v>164</v>
      </c>
      <c r="B160" s="62" t="n">
        <v>40336.40625</v>
      </c>
      <c r="C160" s="63" t="n">
        <f aca="false">YEAR(B160)</f>
        <v>2010</v>
      </c>
      <c r="D160" s="32" t="s">
        <v>276</v>
      </c>
      <c r="E160" s="64" t="n">
        <v>5015.6</v>
      </c>
      <c r="F160" s="65" t="n">
        <v>-0.0083</v>
      </c>
      <c r="G160" s="66" t="n">
        <v>-41.62948</v>
      </c>
      <c r="H160" s="67" t="n">
        <f aca="false">E160+IF(D160="Long",1,-1)*G160</f>
        <v>5057.22948</v>
      </c>
      <c r="I160" s="68" t="n">
        <f aca="false">Assumptions!$B$58</f>
        <v>5.35750011455817</v>
      </c>
      <c r="J160" s="68" t="n">
        <f aca="false">INDEX(Yearly!$D$5:$D$22,MATCH(C160,Yearly!$A$5:$A$22,0))</f>
        <v>0.401812508591863</v>
      </c>
      <c r="K160" s="68" t="n">
        <f aca="false">G160-I160-J160</f>
        <v>-47.38879262315</v>
      </c>
      <c r="L160" s="69" t="n">
        <f aca="false">(I160+J160)/Assumptions!$B$8</f>
        <v>0.00025394970327771</v>
      </c>
      <c r="M160" s="70" t="n">
        <f aca="false">F160-L160</f>
        <v>-0.00855394970327771</v>
      </c>
      <c r="N160" s="71" t="n">
        <f aca="false">G160*Assumptions!$B$7</f>
        <v>-327415.8602</v>
      </c>
      <c r="O160" s="71" t="n">
        <f aca="false">K160*Assumptions!$B$7</f>
        <v>-372712.853981075</v>
      </c>
      <c r="P160" s="68" t="n">
        <f aca="false">P159+G160</f>
        <v>2950.092515</v>
      </c>
      <c r="Q160" s="68" t="n">
        <f aca="false">MAX(Q159,P160)</f>
        <v>3020.718725</v>
      </c>
      <c r="R160" s="68" t="n">
        <f aca="false">Q160-P160</f>
        <v>70.6262099999999</v>
      </c>
      <c r="S160" s="68" t="n">
        <f aca="false">S159+K160</f>
        <v>2010.78880741509</v>
      </c>
      <c r="T160" s="68" t="n">
        <f aca="false">MAX(T159,S160)</f>
        <v>2263.20335980409</v>
      </c>
      <c r="U160" s="68" t="n">
        <f aca="false">T160-S160</f>
        <v>252.414552389002</v>
      </c>
      <c r="V160" s="70" t="n">
        <f aca="false">V159+F160</f>
        <v>0.739</v>
      </c>
      <c r="W160" s="70" t="n">
        <f aca="false">MAX(W159,V160)</f>
        <v>0.7531</v>
      </c>
      <c r="X160" s="70" t="n">
        <f aca="false">W160-V160</f>
        <v>0.0141</v>
      </c>
      <c r="Y160" s="70" t="n">
        <f aca="false">Y159+M160</f>
        <v>0.697582575137521</v>
      </c>
      <c r="Z160" s="70" t="n">
        <f aca="false">MAX(Z159,Y160)</f>
        <v>0.712444424247354</v>
      </c>
      <c r="AA160" s="70" t="n">
        <f aca="false">Z160-Y160</f>
        <v>0.0148618491098332</v>
      </c>
      <c r="AB160" s="72" t="n">
        <f aca="false">AB159*(1+F160)</f>
        <v>1.99448139047559</v>
      </c>
      <c r="AC160" s="73" t="n">
        <f aca="false">MAX(AC159,AB160)</f>
        <v>2.02289802335794</v>
      </c>
      <c r="AD160" s="70" t="n">
        <f aca="false">1-AB160/AC160</f>
        <v>0.0140474866029999</v>
      </c>
      <c r="AE160" s="73" t="n">
        <f aca="false">AE159*(1+M160)</f>
        <v>1.91387924305229</v>
      </c>
      <c r="AF160" s="73" t="n">
        <f aca="false">MAX(AF159,AE160)</f>
        <v>1.94263410359422</v>
      </c>
      <c r="AG160" s="70" t="n">
        <f aca="false">1-AE160/AF160</f>
        <v>0.014801995130595</v>
      </c>
      <c r="AH160" s="74" t="n">
        <f aca="false">IF(R160&gt;0,AH159+1,0)</f>
        <v>3</v>
      </c>
      <c r="AI160" s="74" t="n">
        <f aca="false">IF(U160&gt;0,AI159+1,0)</f>
        <v>60</v>
      </c>
      <c r="AJ160" s="74" t="n">
        <f aca="false">IF(G160&gt;0,AJ159+1,0)</f>
        <v>0</v>
      </c>
      <c r="AK160" s="74" t="n">
        <f aca="false">IF(G160&lt;=0,AK159+1,0)</f>
        <v>3</v>
      </c>
      <c r="AL160" s="74" t="n">
        <f aca="false">IF(K160&gt;0,AL159+1,0)</f>
        <v>0</v>
      </c>
      <c r="AM160" s="74" t="n">
        <f aca="false">IF(K160&lt;=0,AM159+1,0)</f>
        <v>3</v>
      </c>
    </row>
    <row r="161" customFormat="false" ht="15" hidden="false" customHeight="false" outlineLevel="0" collapsed="false">
      <c r="A161" s="61" t="n">
        <v>165</v>
      </c>
      <c r="B161" s="62" t="n">
        <v>40337.40625</v>
      </c>
      <c r="C161" s="63" t="n">
        <f aca="false">YEAR(B161)</f>
        <v>2010</v>
      </c>
      <c r="D161" s="32" t="s">
        <v>277</v>
      </c>
      <c r="E161" s="64" t="n">
        <v>5057.45</v>
      </c>
      <c r="F161" s="65" t="n">
        <v>-0.0101</v>
      </c>
      <c r="G161" s="66" t="n">
        <v>-51.080245</v>
      </c>
      <c r="H161" s="67" t="n">
        <f aca="false">E161+IF(D161="Long",1,-1)*G161</f>
        <v>5006.369755</v>
      </c>
      <c r="I161" s="68" t="n">
        <f aca="false">Assumptions!$B$58</f>
        <v>5.35750011455817</v>
      </c>
      <c r="J161" s="68" t="n">
        <f aca="false">INDEX(Yearly!$D$5:$D$22,MATCH(C161,Yearly!$A$5:$A$22,0))</f>
        <v>0.401812508591863</v>
      </c>
      <c r="K161" s="68" t="n">
        <f aca="false">G161-I161-J161</f>
        <v>-56.83955762315</v>
      </c>
      <c r="L161" s="69" t="n">
        <f aca="false">(I161+J161)/Assumptions!$B$8</f>
        <v>0.00025394970327771</v>
      </c>
      <c r="M161" s="70" t="n">
        <f aca="false">F161-L161</f>
        <v>-0.0103539497032777</v>
      </c>
      <c r="N161" s="71" t="n">
        <f aca="false">G161*Assumptions!$B$7</f>
        <v>-401746.126925</v>
      </c>
      <c r="O161" s="71" t="n">
        <f aca="false">K161*Assumptions!$B$7</f>
        <v>-447043.120706075</v>
      </c>
      <c r="P161" s="68" t="n">
        <f aca="false">P160+G161</f>
        <v>2899.01227</v>
      </c>
      <c r="Q161" s="68" t="n">
        <f aca="false">MAX(Q160,P161)</f>
        <v>3020.718725</v>
      </c>
      <c r="R161" s="68" t="n">
        <f aca="false">Q161-P161</f>
        <v>121.706455</v>
      </c>
      <c r="S161" s="68" t="n">
        <f aca="false">S160+K161</f>
        <v>1953.94924979194</v>
      </c>
      <c r="T161" s="68" t="n">
        <f aca="false">MAX(T160,S161)</f>
        <v>2263.20335980409</v>
      </c>
      <c r="U161" s="68" t="n">
        <f aca="false">T161-S161</f>
        <v>309.254110012152</v>
      </c>
      <c r="V161" s="70" t="n">
        <f aca="false">V160+F161</f>
        <v>0.7289</v>
      </c>
      <c r="W161" s="70" t="n">
        <f aca="false">MAX(W160,V161)</f>
        <v>0.7531</v>
      </c>
      <c r="X161" s="70" t="n">
        <f aca="false">W161-V161</f>
        <v>0.0242</v>
      </c>
      <c r="Y161" s="70" t="n">
        <f aca="false">Y160+M161</f>
        <v>0.687228625434243</v>
      </c>
      <c r="Z161" s="70" t="n">
        <f aca="false">MAX(Z160,Y161)</f>
        <v>0.712444424247354</v>
      </c>
      <c r="AA161" s="70" t="n">
        <f aca="false">Z161-Y161</f>
        <v>0.025215798813111</v>
      </c>
      <c r="AB161" s="72" t="n">
        <f aca="false">AB160*(1+F161)</f>
        <v>1.97433712843178</v>
      </c>
      <c r="AC161" s="73" t="n">
        <f aca="false">MAX(AC160,AB161)</f>
        <v>2.02289802335794</v>
      </c>
      <c r="AD161" s="70" t="n">
        <f aca="false">1-AB161/AC161</f>
        <v>0.0240056069883096</v>
      </c>
      <c r="AE161" s="73" t="n">
        <f aca="false">AE160*(1+M161)</f>
        <v>1.89406303363158</v>
      </c>
      <c r="AF161" s="73" t="n">
        <f aca="false">MAX(AF160,AE161)</f>
        <v>1.94263410359422</v>
      </c>
      <c r="AG161" s="70" t="n">
        <f aca="false">1-AE161/AF161</f>
        <v>0.0250026857207823</v>
      </c>
      <c r="AH161" s="74" t="n">
        <f aca="false">IF(R161&gt;0,AH160+1,0)</f>
        <v>4</v>
      </c>
      <c r="AI161" s="74" t="n">
        <f aca="false">IF(U161&gt;0,AI160+1,0)</f>
        <v>61</v>
      </c>
      <c r="AJ161" s="74" t="n">
        <f aca="false">IF(G161&gt;0,AJ160+1,0)</f>
        <v>0</v>
      </c>
      <c r="AK161" s="74" t="n">
        <f aca="false">IF(G161&lt;=0,AK160+1,0)</f>
        <v>4</v>
      </c>
      <c r="AL161" s="74" t="n">
        <f aca="false">IF(K161&gt;0,AL160+1,0)</f>
        <v>0</v>
      </c>
      <c r="AM161" s="74" t="n">
        <f aca="false">IF(K161&lt;=0,AM160+1,0)</f>
        <v>4</v>
      </c>
    </row>
    <row r="162" customFormat="false" ht="15" hidden="false" customHeight="false" outlineLevel="0" collapsed="false">
      <c r="A162" s="61" t="n">
        <v>166</v>
      </c>
      <c r="B162" s="62" t="n">
        <v>40337.59375</v>
      </c>
      <c r="C162" s="63" t="n">
        <f aca="false">YEAR(B162)</f>
        <v>2010</v>
      </c>
      <c r="D162" s="32" t="s">
        <v>276</v>
      </c>
      <c r="E162" s="64" t="n">
        <v>5006.4</v>
      </c>
      <c r="F162" s="65" t="n">
        <v>-0.0069</v>
      </c>
      <c r="G162" s="66" t="n">
        <v>-34.54416</v>
      </c>
      <c r="H162" s="67" t="n">
        <f aca="false">E162+IF(D162="Long",1,-1)*G162</f>
        <v>5040.94416</v>
      </c>
      <c r="I162" s="68" t="n">
        <f aca="false">Assumptions!$B$58</f>
        <v>5.35750011455817</v>
      </c>
      <c r="J162" s="68" t="n">
        <f aca="false">INDEX(Yearly!$D$5:$D$22,MATCH(C162,Yearly!$A$5:$A$22,0))</f>
        <v>0.401812508591863</v>
      </c>
      <c r="K162" s="68" t="n">
        <f aca="false">G162-I162-J162</f>
        <v>-40.30347262315</v>
      </c>
      <c r="L162" s="69" t="n">
        <f aca="false">(I162+J162)/Assumptions!$B$8</f>
        <v>0.00025394970327771</v>
      </c>
      <c r="M162" s="70" t="n">
        <f aca="false">F162-L162</f>
        <v>-0.00715394970327771</v>
      </c>
      <c r="N162" s="71" t="n">
        <f aca="false">G162*Assumptions!$B$7</f>
        <v>-271689.8184</v>
      </c>
      <c r="O162" s="71" t="n">
        <f aca="false">K162*Assumptions!$B$7</f>
        <v>-316986.812181075</v>
      </c>
      <c r="P162" s="68" t="n">
        <f aca="false">P161+G162</f>
        <v>2864.46811</v>
      </c>
      <c r="Q162" s="68" t="n">
        <f aca="false">MAX(Q161,P162)</f>
        <v>3020.718725</v>
      </c>
      <c r="R162" s="68" t="n">
        <f aca="false">Q162-P162</f>
        <v>156.250615</v>
      </c>
      <c r="S162" s="68" t="n">
        <f aca="false">S161+K162</f>
        <v>1913.64577716879</v>
      </c>
      <c r="T162" s="68" t="n">
        <f aca="false">MAX(T161,S162)</f>
        <v>2263.20335980409</v>
      </c>
      <c r="U162" s="68" t="n">
        <f aca="false">T162-S162</f>
        <v>349.557582635302</v>
      </c>
      <c r="V162" s="70" t="n">
        <f aca="false">V161+F162</f>
        <v>0.722</v>
      </c>
      <c r="W162" s="70" t="n">
        <f aca="false">MAX(W161,V162)</f>
        <v>0.7531</v>
      </c>
      <c r="X162" s="70" t="n">
        <f aca="false">W162-V162</f>
        <v>0.0311</v>
      </c>
      <c r="Y162" s="70" t="n">
        <f aca="false">Y161+M162</f>
        <v>0.680074675730966</v>
      </c>
      <c r="Z162" s="70" t="n">
        <f aca="false">MAX(Z161,Y162)</f>
        <v>0.712444424247354</v>
      </c>
      <c r="AA162" s="70" t="n">
        <f aca="false">Z162-Y162</f>
        <v>0.0323697485163887</v>
      </c>
      <c r="AB162" s="72" t="n">
        <f aca="false">AB161*(1+F162)</f>
        <v>1.9607142022456</v>
      </c>
      <c r="AC162" s="73" t="n">
        <f aca="false">MAX(AC161,AB162)</f>
        <v>2.02289802335794</v>
      </c>
      <c r="AD162" s="70" t="n">
        <f aca="false">1-AB162/AC162</f>
        <v>0.0307399683000903</v>
      </c>
      <c r="AE162" s="73" t="n">
        <f aca="false">AE161*(1+M162)</f>
        <v>1.88051300195414</v>
      </c>
      <c r="AF162" s="73" t="n">
        <f aca="false">MAX(AF161,AE162)</f>
        <v>1.94263410359422</v>
      </c>
      <c r="AG162" s="70" t="n">
        <f aca="false">1-AE162/AF162</f>
        <v>0.0319777674679668</v>
      </c>
      <c r="AH162" s="74" t="n">
        <f aca="false">IF(R162&gt;0,AH161+1,0)</f>
        <v>5</v>
      </c>
      <c r="AI162" s="74" t="n">
        <f aca="false">IF(U162&gt;0,AI161+1,0)</f>
        <v>62</v>
      </c>
      <c r="AJ162" s="74" t="n">
        <f aca="false">IF(G162&gt;0,AJ161+1,0)</f>
        <v>0</v>
      </c>
      <c r="AK162" s="74" t="n">
        <f aca="false">IF(G162&lt;=0,AK161+1,0)</f>
        <v>5</v>
      </c>
      <c r="AL162" s="74" t="n">
        <f aca="false">IF(K162&gt;0,AL161+1,0)</f>
        <v>0</v>
      </c>
      <c r="AM162" s="74" t="n">
        <f aca="false">IF(K162&lt;=0,AM161+1,0)</f>
        <v>5</v>
      </c>
    </row>
    <row r="163" customFormat="false" ht="15" hidden="false" customHeight="false" outlineLevel="0" collapsed="false">
      <c r="A163" s="61" t="n">
        <v>167</v>
      </c>
      <c r="B163" s="62" t="n">
        <v>40338.5520833333</v>
      </c>
      <c r="C163" s="63" t="n">
        <f aca="false">YEAR(B163)</f>
        <v>2010</v>
      </c>
      <c r="D163" s="32" t="s">
        <v>277</v>
      </c>
      <c r="E163" s="64" t="n">
        <v>5041</v>
      </c>
      <c r="F163" s="65" t="n">
        <v>-0.0083</v>
      </c>
      <c r="G163" s="66" t="n">
        <v>-41.8403</v>
      </c>
      <c r="H163" s="67" t="n">
        <f aca="false">E163+IF(D163="Long",1,-1)*G163</f>
        <v>4999.1597</v>
      </c>
      <c r="I163" s="68" t="n">
        <f aca="false">Assumptions!$B$58</f>
        <v>5.35750011455817</v>
      </c>
      <c r="J163" s="68" t="n">
        <f aca="false">INDEX(Yearly!$D$5:$D$22,MATCH(C163,Yearly!$A$5:$A$22,0))</f>
        <v>0.401812508591863</v>
      </c>
      <c r="K163" s="68" t="n">
        <f aca="false">G163-I163-J163</f>
        <v>-47.59961262315</v>
      </c>
      <c r="L163" s="69" t="n">
        <f aca="false">(I163+J163)/Assumptions!$B$8</f>
        <v>0.00025394970327771</v>
      </c>
      <c r="M163" s="70" t="n">
        <f aca="false">F163-L163</f>
        <v>-0.00855394970327771</v>
      </c>
      <c r="N163" s="71" t="n">
        <f aca="false">G163*Assumptions!$B$7</f>
        <v>-329073.9595</v>
      </c>
      <c r="O163" s="71" t="n">
        <f aca="false">K163*Assumptions!$B$7</f>
        <v>-374370.953281075</v>
      </c>
      <c r="P163" s="68" t="n">
        <f aca="false">P162+G163</f>
        <v>2822.62781</v>
      </c>
      <c r="Q163" s="68" t="n">
        <f aca="false">MAX(Q162,P163)</f>
        <v>3020.718725</v>
      </c>
      <c r="R163" s="68" t="n">
        <f aca="false">Q163-P163</f>
        <v>198.090915</v>
      </c>
      <c r="S163" s="68" t="n">
        <f aca="false">S162+K163</f>
        <v>1866.04616454564</v>
      </c>
      <c r="T163" s="68" t="n">
        <f aca="false">MAX(T162,S163)</f>
        <v>2263.20335980409</v>
      </c>
      <c r="U163" s="68" t="n">
        <f aca="false">T163-S163</f>
        <v>397.157195258452</v>
      </c>
      <c r="V163" s="70" t="n">
        <f aca="false">V162+F163</f>
        <v>0.7137</v>
      </c>
      <c r="W163" s="70" t="n">
        <f aca="false">MAX(W162,V163)</f>
        <v>0.7531</v>
      </c>
      <c r="X163" s="70" t="n">
        <f aca="false">W163-V163</f>
        <v>0.0394</v>
      </c>
      <c r="Y163" s="70" t="n">
        <f aca="false">Y162+M163</f>
        <v>0.671520726027688</v>
      </c>
      <c r="Z163" s="70" t="n">
        <f aca="false">MAX(Z162,Y163)</f>
        <v>0.712444424247354</v>
      </c>
      <c r="AA163" s="70" t="n">
        <f aca="false">Z163-Y163</f>
        <v>0.0409236982196665</v>
      </c>
      <c r="AB163" s="72" t="n">
        <f aca="false">AB162*(1+F163)</f>
        <v>1.94444027436697</v>
      </c>
      <c r="AC163" s="73" t="n">
        <f aca="false">MAX(AC162,AB163)</f>
        <v>2.02289802335794</v>
      </c>
      <c r="AD163" s="70" t="n">
        <f aca="false">1-AB163/AC163</f>
        <v>0.0387848265631996</v>
      </c>
      <c r="AE163" s="73" t="n">
        <f aca="false">AE162*(1+M163)</f>
        <v>1.86442718831906</v>
      </c>
      <c r="AF163" s="73" t="n">
        <f aca="false">MAX(AF162,AE163)</f>
        <v>1.94263410359422</v>
      </c>
      <c r="AG163" s="70" t="n">
        <f aca="false">1-AE163/AF163</f>
        <v>0.0402581809567004</v>
      </c>
      <c r="AH163" s="74" t="n">
        <f aca="false">IF(R163&gt;0,AH162+1,0)</f>
        <v>6</v>
      </c>
      <c r="AI163" s="74" t="n">
        <f aca="false">IF(U163&gt;0,AI162+1,0)</f>
        <v>63</v>
      </c>
      <c r="AJ163" s="74" t="n">
        <f aca="false">IF(G163&gt;0,AJ162+1,0)</f>
        <v>0</v>
      </c>
      <c r="AK163" s="74" t="n">
        <f aca="false">IF(G163&lt;=0,AK162+1,0)</f>
        <v>6</v>
      </c>
      <c r="AL163" s="74" t="n">
        <f aca="false">IF(K163&gt;0,AL162+1,0)</f>
        <v>0</v>
      </c>
      <c r="AM163" s="74" t="n">
        <f aca="false">IF(K163&lt;=0,AM162+1,0)</f>
        <v>6</v>
      </c>
    </row>
    <row r="164" customFormat="false" ht="15" hidden="false" customHeight="false" outlineLevel="0" collapsed="false">
      <c r="A164" s="61" t="n">
        <v>168</v>
      </c>
      <c r="B164" s="62" t="n">
        <v>40338.5861111111</v>
      </c>
      <c r="C164" s="63" t="n">
        <f aca="false">YEAR(B164)</f>
        <v>2010</v>
      </c>
      <c r="D164" s="32" t="s">
        <v>276</v>
      </c>
      <c r="E164" s="64" t="n">
        <v>4999.3</v>
      </c>
      <c r="F164" s="65" t="n">
        <v>-0.0069</v>
      </c>
      <c r="G164" s="66" t="n">
        <v>-34.49517</v>
      </c>
      <c r="H164" s="67" t="n">
        <f aca="false">E164+IF(D164="Long",1,-1)*G164</f>
        <v>5033.79517</v>
      </c>
      <c r="I164" s="68" t="n">
        <f aca="false">Assumptions!$B$58</f>
        <v>5.35750011455817</v>
      </c>
      <c r="J164" s="68" t="n">
        <f aca="false">INDEX(Yearly!$D$5:$D$22,MATCH(C164,Yearly!$A$5:$A$22,0))</f>
        <v>0.401812508591863</v>
      </c>
      <c r="K164" s="68" t="n">
        <f aca="false">G164-I164-J164</f>
        <v>-40.25448262315</v>
      </c>
      <c r="L164" s="69" t="n">
        <f aca="false">(I164+J164)/Assumptions!$B$8</f>
        <v>0.00025394970327771</v>
      </c>
      <c r="M164" s="70" t="n">
        <f aca="false">F164-L164</f>
        <v>-0.00715394970327771</v>
      </c>
      <c r="N164" s="71" t="n">
        <f aca="false">G164*Assumptions!$B$7</f>
        <v>-271304.51205</v>
      </c>
      <c r="O164" s="71" t="n">
        <f aca="false">K164*Assumptions!$B$7</f>
        <v>-316601.505831075</v>
      </c>
      <c r="P164" s="68" t="n">
        <f aca="false">P163+G164</f>
        <v>2788.13264</v>
      </c>
      <c r="Q164" s="68" t="n">
        <f aca="false">MAX(Q163,P164)</f>
        <v>3020.718725</v>
      </c>
      <c r="R164" s="68" t="n">
        <f aca="false">Q164-P164</f>
        <v>232.586085</v>
      </c>
      <c r="S164" s="68" t="n">
        <f aca="false">S163+K164</f>
        <v>1825.79168192249</v>
      </c>
      <c r="T164" s="68" t="n">
        <f aca="false">MAX(T163,S164)</f>
        <v>2263.20335980409</v>
      </c>
      <c r="U164" s="68" t="n">
        <f aca="false">T164-S164</f>
        <v>437.411677881602</v>
      </c>
      <c r="V164" s="70" t="n">
        <f aca="false">V163+F164</f>
        <v>0.7068</v>
      </c>
      <c r="W164" s="70" t="n">
        <f aca="false">MAX(W163,V164)</f>
        <v>0.7531</v>
      </c>
      <c r="X164" s="70" t="n">
        <f aca="false">W164-V164</f>
        <v>0.0463</v>
      </c>
      <c r="Y164" s="70" t="n">
        <f aca="false">Y163+M164</f>
        <v>0.66436677632441</v>
      </c>
      <c r="Z164" s="70" t="n">
        <f aca="false">MAX(Z163,Y164)</f>
        <v>0.712444424247354</v>
      </c>
      <c r="AA164" s="70" t="n">
        <f aca="false">Z164-Y164</f>
        <v>0.0480776479229442</v>
      </c>
      <c r="AB164" s="72" t="n">
        <f aca="false">AB163*(1+F164)</f>
        <v>1.93102363647383</v>
      </c>
      <c r="AC164" s="73" t="n">
        <f aca="false">MAX(AC163,AB164)</f>
        <v>2.02289802335794</v>
      </c>
      <c r="AD164" s="70" t="n">
        <f aca="false">1-AB164/AC164</f>
        <v>0.0454172112599135</v>
      </c>
      <c r="AE164" s="73" t="n">
        <f aca="false">AE163*(1+M164)</f>
        <v>1.85108916998841</v>
      </c>
      <c r="AF164" s="73" t="n">
        <f aca="false">MAX(AF163,AE164)</f>
        <v>1.94263410359422</v>
      </c>
      <c r="AG164" s="70" t="n">
        <f aca="false">1-AE164/AF164</f>
        <v>0.0471241256582684</v>
      </c>
      <c r="AH164" s="74" t="n">
        <f aca="false">IF(R164&gt;0,AH163+1,0)</f>
        <v>7</v>
      </c>
      <c r="AI164" s="74" t="n">
        <f aca="false">IF(U164&gt;0,AI163+1,0)</f>
        <v>64</v>
      </c>
      <c r="AJ164" s="74" t="n">
        <f aca="false">IF(G164&gt;0,AJ163+1,0)</f>
        <v>0</v>
      </c>
      <c r="AK164" s="74" t="n">
        <f aca="false">IF(G164&lt;=0,AK163+1,0)</f>
        <v>7</v>
      </c>
      <c r="AL164" s="74" t="n">
        <f aca="false">IF(K164&gt;0,AL163+1,0)</f>
        <v>0</v>
      </c>
      <c r="AM164" s="74" t="n">
        <f aca="false">IF(K164&lt;=0,AM163+1,0)</f>
        <v>7</v>
      </c>
    </row>
    <row r="165" customFormat="false" ht="15" hidden="false" customHeight="false" outlineLevel="0" collapsed="false">
      <c r="A165" s="61" t="n">
        <v>169</v>
      </c>
      <c r="B165" s="62" t="n">
        <v>40339.40625</v>
      </c>
      <c r="C165" s="63" t="n">
        <f aca="false">YEAR(B165)</f>
        <v>2010</v>
      </c>
      <c r="D165" s="32" t="s">
        <v>277</v>
      </c>
      <c r="E165" s="64" t="n">
        <v>5033.8</v>
      </c>
      <c r="F165" s="65" t="n">
        <v>-0.003</v>
      </c>
      <c r="G165" s="66" t="n">
        <v>-15.1014</v>
      </c>
      <c r="H165" s="67" t="n">
        <f aca="false">E165+IF(D165="Long",1,-1)*G165</f>
        <v>5018.6986</v>
      </c>
      <c r="I165" s="68" t="n">
        <f aca="false">Assumptions!$B$58</f>
        <v>5.35750011455817</v>
      </c>
      <c r="J165" s="68" t="n">
        <f aca="false">INDEX(Yearly!$D$5:$D$22,MATCH(C165,Yearly!$A$5:$A$22,0))</f>
        <v>0.401812508591863</v>
      </c>
      <c r="K165" s="68" t="n">
        <f aca="false">G165-I165-J165</f>
        <v>-20.86071262315</v>
      </c>
      <c r="L165" s="69" t="n">
        <f aca="false">(I165+J165)/Assumptions!$B$8</f>
        <v>0.00025394970327771</v>
      </c>
      <c r="M165" s="70" t="n">
        <f aca="false">F165-L165</f>
        <v>-0.00325394970327771</v>
      </c>
      <c r="N165" s="71" t="n">
        <f aca="false">G165*Assumptions!$B$7</f>
        <v>-118772.511</v>
      </c>
      <c r="O165" s="71" t="n">
        <f aca="false">K165*Assumptions!$B$7</f>
        <v>-164069.504781075</v>
      </c>
      <c r="P165" s="68" t="n">
        <f aca="false">P164+G165</f>
        <v>2773.03124</v>
      </c>
      <c r="Q165" s="68" t="n">
        <f aca="false">MAX(Q164,P165)</f>
        <v>3020.718725</v>
      </c>
      <c r="R165" s="68" t="n">
        <f aca="false">Q165-P165</f>
        <v>247.687485</v>
      </c>
      <c r="S165" s="68" t="n">
        <f aca="false">S164+K165</f>
        <v>1804.93096929934</v>
      </c>
      <c r="T165" s="68" t="n">
        <f aca="false">MAX(T164,S165)</f>
        <v>2263.20335980409</v>
      </c>
      <c r="U165" s="68" t="n">
        <f aca="false">T165-S165</f>
        <v>458.272390504752</v>
      </c>
      <c r="V165" s="70" t="n">
        <f aca="false">V164+F165</f>
        <v>0.7038</v>
      </c>
      <c r="W165" s="70" t="n">
        <f aca="false">MAX(W164,V165)</f>
        <v>0.7531</v>
      </c>
      <c r="X165" s="70" t="n">
        <f aca="false">W165-V165</f>
        <v>0.0493</v>
      </c>
      <c r="Y165" s="70" t="n">
        <f aca="false">Y164+M165</f>
        <v>0.661112826621132</v>
      </c>
      <c r="Z165" s="70" t="n">
        <f aca="false">MAX(Z164,Y165)</f>
        <v>0.712444424247354</v>
      </c>
      <c r="AA165" s="70" t="n">
        <f aca="false">Z165-Y165</f>
        <v>0.051331597626222</v>
      </c>
      <c r="AB165" s="72" t="n">
        <f aca="false">AB164*(1+F165)</f>
        <v>1.92523056556441</v>
      </c>
      <c r="AC165" s="73" t="n">
        <f aca="false">MAX(AC164,AB165)</f>
        <v>2.02289802335794</v>
      </c>
      <c r="AD165" s="70" t="n">
        <f aca="false">1-AB165/AC165</f>
        <v>0.0482809596261339</v>
      </c>
      <c r="AE165" s="73" t="n">
        <f aca="false">AE164*(1+M165)</f>
        <v>1.84506581893298</v>
      </c>
      <c r="AF165" s="73" t="n">
        <f aca="false">MAX(AF164,AE165)</f>
        <v>1.94263410359422</v>
      </c>
      <c r="AG165" s="70" t="n">
        <f aca="false">1-AE165/AF165</f>
        <v>0.0502247358268433</v>
      </c>
      <c r="AH165" s="74" t="n">
        <f aca="false">IF(R165&gt;0,AH164+1,0)</f>
        <v>8</v>
      </c>
      <c r="AI165" s="74" t="n">
        <f aca="false">IF(U165&gt;0,AI164+1,0)</f>
        <v>65</v>
      </c>
      <c r="AJ165" s="74" t="n">
        <f aca="false">IF(G165&gt;0,AJ164+1,0)</f>
        <v>0</v>
      </c>
      <c r="AK165" s="74" t="n">
        <f aca="false">IF(G165&lt;=0,AK164+1,0)</f>
        <v>8</v>
      </c>
      <c r="AL165" s="74" t="n">
        <f aca="false">IF(K165&gt;0,AL164+1,0)</f>
        <v>0</v>
      </c>
      <c r="AM165" s="74" t="n">
        <f aca="false">IF(K165&lt;=0,AM164+1,0)</f>
        <v>8</v>
      </c>
    </row>
    <row r="166" customFormat="false" ht="15" hidden="false" customHeight="false" outlineLevel="0" collapsed="false">
      <c r="A166" s="61" t="n">
        <v>170</v>
      </c>
      <c r="B166" s="62" t="n">
        <v>40339.5409722222</v>
      </c>
      <c r="C166" s="63" t="n">
        <f aca="false">YEAR(B166)</f>
        <v>2010</v>
      </c>
      <c r="D166" s="32" t="s">
        <v>276</v>
      </c>
      <c r="E166" s="64" t="n">
        <v>5018.95</v>
      </c>
      <c r="F166" s="65" t="n">
        <v>-0.0028</v>
      </c>
      <c r="G166" s="66" t="n">
        <v>-14.05306</v>
      </c>
      <c r="H166" s="67" t="n">
        <f aca="false">E166+IF(D166="Long",1,-1)*G166</f>
        <v>5033.00306</v>
      </c>
      <c r="I166" s="68" t="n">
        <f aca="false">Assumptions!$B$58</f>
        <v>5.35750011455817</v>
      </c>
      <c r="J166" s="68" t="n">
        <f aca="false">INDEX(Yearly!$D$5:$D$22,MATCH(C166,Yearly!$A$5:$A$22,0))</f>
        <v>0.401812508591863</v>
      </c>
      <c r="K166" s="68" t="n">
        <f aca="false">G166-I166-J166</f>
        <v>-19.81237262315</v>
      </c>
      <c r="L166" s="69" t="n">
        <f aca="false">(I166+J166)/Assumptions!$B$8</f>
        <v>0.00025394970327771</v>
      </c>
      <c r="M166" s="70" t="n">
        <f aca="false">F166-L166</f>
        <v>-0.00305394970327771</v>
      </c>
      <c r="N166" s="71" t="n">
        <f aca="false">G166*Assumptions!$B$7</f>
        <v>-110527.3169</v>
      </c>
      <c r="O166" s="71" t="n">
        <f aca="false">K166*Assumptions!$B$7</f>
        <v>-155824.310681075</v>
      </c>
      <c r="P166" s="68" t="n">
        <f aca="false">P165+G166</f>
        <v>2758.97818</v>
      </c>
      <c r="Q166" s="68" t="n">
        <f aca="false">MAX(Q165,P166)</f>
        <v>3020.718725</v>
      </c>
      <c r="R166" s="68" t="n">
        <f aca="false">Q166-P166</f>
        <v>261.740545</v>
      </c>
      <c r="S166" s="68" t="n">
        <f aca="false">S165+K166</f>
        <v>1785.11859667619</v>
      </c>
      <c r="T166" s="68" t="n">
        <f aca="false">MAX(T165,S166)</f>
        <v>2263.20335980409</v>
      </c>
      <c r="U166" s="68" t="n">
        <f aca="false">T166-S166</f>
        <v>478.084763127902</v>
      </c>
      <c r="V166" s="70" t="n">
        <f aca="false">V165+F166</f>
        <v>0.701</v>
      </c>
      <c r="W166" s="70" t="n">
        <f aca="false">MAX(W165,V166)</f>
        <v>0.7531</v>
      </c>
      <c r="X166" s="70" t="n">
        <f aca="false">W166-V166</f>
        <v>0.0521</v>
      </c>
      <c r="Y166" s="70" t="n">
        <f aca="false">Y165+M166</f>
        <v>0.658058876917855</v>
      </c>
      <c r="Z166" s="70" t="n">
        <f aca="false">MAX(Z165,Y166)</f>
        <v>0.712444424247354</v>
      </c>
      <c r="AA166" s="70" t="n">
        <f aca="false">Z166-Y166</f>
        <v>0.0543855473294996</v>
      </c>
      <c r="AB166" s="72" t="n">
        <f aca="false">AB165*(1+F166)</f>
        <v>1.91983991998083</v>
      </c>
      <c r="AC166" s="73" t="n">
        <f aca="false">MAX(AC165,AB166)</f>
        <v>2.02289802335794</v>
      </c>
      <c r="AD166" s="70" t="n">
        <f aca="false">1-AB166/AC166</f>
        <v>0.0509457729391807</v>
      </c>
      <c r="AE166" s="73" t="n">
        <f aca="false">AE165*(1+M166)</f>
        <v>1.83943108072272</v>
      </c>
      <c r="AF166" s="73" t="n">
        <f aca="false">MAX(AF165,AE166)</f>
        <v>1.94263410359422</v>
      </c>
      <c r="AG166" s="70" t="n">
        <f aca="false">1-AE166/AF166</f>
        <v>0.0531253017130453</v>
      </c>
      <c r="AH166" s="74" t="n">
        <f aca="false">IF(R166&gt;0,AH165+1,0)</f>
        <v>9</v>
      </c>
      <c r="AI166" s="74" t="n">
        <f aca="false">IF(U166&gt;0,AI165+1,0)</f>
        <v>66</v>
      </c>
      <c r="AJ166" s="74" t="n">
        <f aca="false">IF(G166&gt;0,AJ165+1,0)</f>
        <v>0</v>
      </c>
      <c r="AK166" s="74" t="n">
        <f aca="false">IF(G166&lt;=0,AK165+1,0)</f>
        <v>9</v>
      </c>
      <c r="AL166" s="74" t="n">
        <f aca="false">IF(K166&gt;0,AL165+1,0)</f>
        <v>0</v>
      </c>
      <c r="AM166" s="74" t="n">
        <f aca="false">IF(K166&lt;=0,AM165+1,0)</f>
        <v>9</v>
      </c>
    </row>
    <row r="167" customFormat="false" ht="15" hidden="false" customHeight="false" outlineLevel="0" collapsed="false">
      <c r="A167" s="61" t="n">
        <v>171</v>
      </c>
      <c r="B167" s="62" t="n">
        <v>40339.5729166667</v>
      </c>
      <c r="C167" s="63" t="n">
        <f aca="false">YEAR(B167)</f>
        <v>2010</v>
      </c>
      <c r="D167" s="32" t="s">
        <v>277</v>
      </c>
      <c r="E167" s="64" t="n">
        <v>5033.05</v>
      </c>
      <c r="F167" s="65" t="n">
        <v>0.0524</v>
      </c>
      <c r="G167" s="66" t="n">
        <v>263.73182</v>
      </c>
      <c r="H167" s="67" t="n">
        <f aca="false">E167+IF(D167="Long",1,-1)*G167</f>
        <v>5296.78182</v>
      </c>
      <c r="I167" s="68" t="n">
        <f aca="false">Assumptions!$B$58</f>
        <v>5.35750011455817</v>
      </c>
      <c r="J167" s="68" t="n">
        <f aca="false">INDEX(Yearly!$D$5:$D$22,MATCH(C167,Yearly!$A$5:$A$22,0))</f>
        <v>0.401812508591863</v>
      </c>
      <c r="K167" s="68" t="n">
        <f aca="false">G167-I167-J167</f>
        <v>257.97250737685</v>
      </c>
      <c r="L167" s="69" t="n">
        <f aca="false">(I167+J167)/Assumptions!$B$8</f>
        <v>0.00025394970327771</v>
      </c>
      <c r="M167" s="70" t="n">
        <f aca="false">F167-L167</f>
        <v>0.0521460502967223</v>
      </c>
      <c r="N167" s="71" t="n">
        <f aca="false">G167*Assumptions!$B$7</f>
        <v>2074250.7643</v>
      </c>
      <c r="O167" s="71" t="n">
        <f aca="false">K167*Assumptions!$B$7</f>
        <v>2028953.77051893</v>
      </c>
      <c r="P167" s="68" t="n">
        <f aca="false">P166+G167</f>
        <v>3022.71</v>
      </c>
      <c r="Q167" s="68" t="n">
        <f aca="false">MAX(Q166,P167)</f>
        <v>3022.71</v>
      </c>
      <c r="R167" s="68" t="n">
        <f aca="false">Q167-P167</f>
        <v>0</v>
      </c>
      <c r="S167" s="68" t="n">
        <f aca="false">S166+K167</f>
        <v>2043.09110405304</v>
      </c>
      <c r="T167" s="68" t="n">
        <f aca="false">MAX(T166,S167)</f>
        <v>2263.20335980409</v>
      </c>
      <c r="U167" s="68" t="n">
        <f aca="false">T167-S167</f>
        <v>220.112255751052</v>
      </c>
      <c r="V167" s="70" t="n">
        <f aca="false">V166+F167</f>
        <v>0.7534</v>
      </c>
      <c r="W167" s="70" t="n">
        <f aca="false">MAX(W166,V167)</f>
        <v>0.7534</v>
      </c>
      <c r="X167" s="70" t="n">
        <f aca="false">W167-V167</f>
        <v>0</v>
      </c>
      <c r="Y167" s="70" t="n">
        <f aca="false">Y166+M167</f>
        <v>0.710204927214577</v>
      </c>
      <c r="Z167" s="70" t="n">
        <f aca="false">MAX(Z166,Y167)</f>
        <v>0.712444424247354</v>
      </c>
      <c r="AA167" s="70" t="n">
        <f aca="false">Z167-Y167</f>
        <v>0.00223949703277737</v>
      </c>
      <c r="AB167" s="72" t="n">
        <f aca="false">AB166*(1+F167)</f>
        <v>2.02043953178783</v>
      </c>
      <c r="AC167" s="73" t="n">
        <f aca="false">MAX(AC166,AB167)</f>
        <v>2.02289802335794</v>
      </c>
      <c r="AD167" s="70" t="n">
        <f aca="false">1-AB167/AC167</f>
        <v>0.00121533144119379</v>
      </c>
      <c r="AE167" s="73" t="n">
        <f aca="false">AE166*(1+M167)</f>
        <v>1.93535014637545</v>
      </c>
      <c r="AF167" s="73" t="n">
        <f aca="false">MAX(AF166,AE167)</f>
        <v>1.94263410359422</v>
      </c>
      <c r="AG167" s="70" t="n">
        <f aca="false">1-AE167/AF167</f>
        <v>0.00374952607147994</v>
      </c>
      <c r="AH167" s="74" t="n">
        <f aca="false">IF(R167&gt;0,AH166+1,0)</f>
        <v>0</v>
      </c>
      <c r="AI167" s="74" t="n">
        <f aca="false">IF(U167&gt;0,AI166+1,0)</f>
        <v>67</v>
      </c>
      <c r="AJ167" s="74" t="n">
        <f aca="false">IF(G167&gt;0,AJ166+1,0)</f>
        <v>1</v>
      </c>
      <c r="AK167" s="74" t="n">
        <f aca="false">IF(G167&lt;=0,AK166+1,0)</f>
        <v>0</v>
      </c>
      <c r="AL167" s="74" t="n">
        <f aca="false">IF(K167&gt;0,AL166+1,0)</f>
        <v>1</v>
      </c>
      <c r="AM167" s="74" t="n">
        <f aca="false">IF(K167&lt;=0,AM166+1,0)</f>
        <v>0</v>
      </c>
    </row>
    <row r="168" customFormat="false" ht="15" hidden="false" customHeight="false" outlineLevel="0" collapsed="false">
      <c r="A168" s="61" t="n">
        <v>172</v>
      </c>
      <c r="B168" s="62" t="n">
        <v>40353.5729166667</v>
      </c>
      <c r="C168" s="63" t="n">
        <f aca="false">YEAR(B168)</f>
        <v>2010</v>
      </c>
      <c r="D168" s="32" t="s">
        <v>276</v>
      </c>
      <c r="E168" s="64" t="n">
        <v>5296.8</v>
      </c>
      <c r="F168" s="65" t="n">
        <v>-0.0031</v>
      </c>
      <c r="G168" s="66" t="n">
        <v>-16.42008</v>
      </c>
      <c r="H168" s="67" t="n">
        <f aca="false">E168+IF(D168="Long",1,-1)*G168</f>
        <v>5313.22008</v>
      </c>
      <c r="I168" s="68" t="n">
        <f aca="false">Assumptions!$B$58</f>
        <v>5.35750011455817</v>
      </c>
      <c r="J168" s="68" t="n">
        <f aca="false">INDEX(Yearly!$D$5:$D$22,MATCH(C168,Yearly!$A$5:$A$22,0))</f>
        <v>0.401812508591863</v>
      </c>
      <c r="K168" s="68" t="n">
        <f aca="false">G168-I168-J168</f>
        <v>-22.17939262315</v>
      </c>
      <c r="L168" s="69" t="n">
        <f aca="false">(I168+J168)/Assumptions!$B$8</f>
        <v>0.00025394970327771</v>
      </c>
      <c r="M168" s="70" t="n">
        <f aca="false">F168-L168</f>
        <v>-0.00335394970327771</v>
      </c>
      <c r="N168" s="71" t="n">
        <f aca="false">G168*Assumptions!$B$7</f>
        <v>-129143.9292</v>
      </c>
      <c r="O168" s="71" t="n">
        <f aca="false">K168*Assumptions!$B$7</f>
        <v>-174440.922981075</v>
      </c>
      <c r="P168" s="68" t="n">
        <f aca="false">P167+G168</f>
        <v>3006.28992</v>
      </c>
      <c r="Q168" s="68" t="n">
        <f aca="false">MAX(Q167,P168)</f>
        <v>3022.71</v>
      </c>
      <c r="R168" s="68" t="n">
        <f aca="false">Q168-P168</f>
        <v>16.4200799999999</v>
      </c>
      <c r="S168" s="68" t="n">
        <f aca="false">S167+K168</f>
        <v>2020.91171142989</v>
      </c>
      <c r="T168" s="68" t="n">
        <f aca="false">MAX(T167,S168)</f>
        <v>2263.20335980409</v>
      </c>
      <c r="U168" s="68" t="n">
        <f aca="false">T168-S168</f>
        <v>242.291648374202</v>
      </c>
      <c r="V168" s="70" t="n">
        <f aca="false">V167+F168</f>
        <v>0.7503</v>
      </c>
      <c r="W168" s="70" t="n">
        <f aca="false">MAX(W167,V168)</f>
        <v>0.7534</v>
      </c>
      <c r="X168" s="70" t="n">
        <f aca="false">W168-V168</f>
        <v>0.00309999999999999</v>
      </c>
      <c r="Y168" s="70" t="n">
        <f aca="false">Y167+M168</f>
        <v>0.706850977511299</v>
      </c>
      <c r="Z168" s="70" t="n">
        <f aca="false">MAX(Z167,Y168)</f>
        <v>0.712444424247354</v>
      </c>
      <c r="AA168" s="70" t="n">
        <f aca="false">Z168-Y168</f>
        <v>0.00559344673605511</v>
      </c>
      <c r="AB168" s="72" t="n">
        <f aca="false">AB167*(1+F168)</f>
        <v>2.01417616923928</v>
      </c>
      <c r="AC168" s="73" t="n">
        <f aca="false">MAX(AC167,AB168)</f>
        <v>2.02289802335794</v>
      </c>
      <c r="AD168" s="70" t="n">
        <f aca="false">1-AB168/AC168</f>
        <v>0.00431156391372611</v>
      </c>
      <c r="AE168" s="73" t="n">
        <f aca="false">AE167*(1+M168)</f>
        <v>1.92885907932627</v>
      </c>
      <c r="AF168" s="73" t="n">
        <f aca="false">MAX(AF167,AE168)</f>
        <v>1.94263410359422</v>
      </c>
      <c r="AG168" s="70" t="n">
        <f aca="false">1-AE168/AF168</f>
        <v>0.0070909000529028</v>
      </c>
      <c r="AH168" s="74" t="n">
        <f aca="false">IF(R168&gt;0,AH167+1,0)</f>
        <v>1</v>
      </c>
      <c r="AI168" s="74" t="n">
        <f aca="false">IF(U168&gt;0,AI167+1,0)</f>
        <v>68</v>
      </c>
      <c r="AJ168" s="74" t="n">
        <f aca="false">IF(G168&gt;0,AJ167+1,0)</f>
        <v>0</v>
      </c>
      <c r="AK168" s="74" t="n">
        <f aca="false">IF(G168&lt;=0,AK167+1,0)</f>
        <v>1</v>
      </c>
      <c r="AL168" s="74" t="n">
        <f aca="false">IF(K168&gt;0,AL167+1,0)</f>
        <v>0</v>
      </c>
      <c r="AM168" s="74" t="n">
        <f aca="false">IF(K168&lt;=0,AM167+1,0)</f>
        <v>1</v>
      </c>
    </row>
    <row r="169" customFormat="false" ht="15" hidden="false" customHeight="false" outlineLevel="0" collapsed="false">
      <c r="A169" s="61" t="n">
        <v>173</v>
      </c>
      <c r="B169" s="62" t="n">
        <v>40354.5520833333</v>
      </c>
      <c r="C169" s="63" t="n">
        <f aca="false">YEAR(B169)</f>
        <v>2010</v>
      </c>
      <c r="D169" s="32" t="s">
        <v>277</v>
      </c>
      <c r="E169" s="64" t="n">
        <v>5313.35</v>
      </c>
      <c r="F169" s="65" t="n">
        <v>-0.0038</v>
      </c>
      <c r="G169" s="66" t="n">
        <v>-20.19073</v>
      </c>
      <c r="H169" s="67" t="n">
        <f aca="false">E169+IF(D169="Long",1,-1)*G169</f>
        <v>5293.15927</v>
      </c>
      <c r="I169" s="68" t="n">
        <f aca="false">Assumptions!$B$58</f>
        <v>5.35750011455817</v>
      </c>
      <c r="J169" s="68" t="n">
        <f aca="false">INDEX(Yearly!$D$5:$D$22,MATCH(C169,Yearly!$A$5:$A$22,0))</f>
        <v>0.401812508591863</v>
      </c>
      <c r="K169" s="68" t="n">
        <f aca="false">G169-I169-J169</f>
        <v>-25.95004262315</v>
      </c>
      <c r="L169" s="69" t="n">
        <f aca="false">(I169+J169)/Assumptions!$B$8</f>
        <v>0.00025394970327771</v>
      </c>
      <c r="M169" s="70" t="n">
        <f aca="false">F169-L169</f>
        <v>-0.00405394970327771</v>
      </c>
      <c r="N169" s="71" t="n">
        <f aca="false">G169*Assumptions!$B$7</f>
        <v>-158800.09145</v>
      </c>
      <c r="O169" s="71" t="n">
        <f aca="false">K169*Assumptions!$B$7</f>
        <v>-204097.085231075</v>
      </c>
      <c r="P169" s="68" t="n">
        <f aca="false">P168+G169</f>
        <v>2986.09919</v>
      </c>
      <c r="Q169" s="68" t="n">
        <f aca="false">MAX(Q168,P169)</f>
        <v>3022.71</v>
      </c>
      <c r="R169" s="68" t="n">
        <f aca="false">Q169-P169</f>
        <v>36.6108099999997</v>
      </c>
      <c r="S169" s="68" t="n">
        <f aca="false">S168+K169</f>
        <v>1994.96166880674</v>
      </c>
      <c r="T169" s="68" t="n">
        <f aca="false">MAX(T168,S169)</f>
        <v>2263.20335980409</v>
      </c>
      <c r="U169" s="68" t="n">
        <f aca="false">T169-S169</f>
        <v>268.241690997352</v>
      </c>
      <c r="V169" s="70" t="n">
        <f aca="false">V168+F169</f>
        <v>0.7465</v>
      </c>
      <c r="W169" s="70" t="n">
        <f aca="false">MAX(W168,V169)</f>
        <v>0.7534</v>
      </c>
      <c r="X169" s="70" t="n">
        <f aca="false">W169-V169</f>
        <v>0.00690000000000002</v>
      </c>
      <c r="Y169" s="70" t="n">
        <f aca="false">Y168+M169</f>
        <v>0.702797027808021</v>
      </c>
      <c r="Z169" s="70" t="n">
        <f aca="false">MAX(Z168,Y169)</f>
        <v>0.712444424247354</v>
      </c>
      <c r="AA169" s="70" t="n">
        <f aca="false">Z169-Y169</f>
        <v>0.00964739643933277</v>
      </c>
      <c r="AB169" s="72" t="n">
        <f aca="false">AB168*(1+F169)</f>
        <v>2.00652229979618</v>
      </c>
      <c r="AC169" s="73" t="n">
        <f aca="false">MAX(AC168,AB169)</f>
        <v>2.02289802335794</v>
      </c>
      <c r="AD169" s="70" t="n">
        <f aca="false">1-AB169/AC169</f>
        <v>0.00809517997085407</v>
      </c>
      <c r="AE169" s="73" t="n">
        <f aca="false">AE168*(1+M169)</f>
        <v>1.92103958163397</v>
      </c>
      <c r="AF169" s="73" t="n">
        <f aca="false">MAX(AF168,AE169)</f>
        <v>1.94263410359422</v>
      </c>
      <c r="AG169" s="70" t="n">
        <f aca="false">1-AE169/AF169</f>
        <v>0.011116103604015</v>
      </c>
      <c r="AH169" s="74" t="n">
        <f aca="false">IF(R169&gt;0,AH168+1,0)</f>
        <v>2</v>
      </c>
      <c r="AI169" s="74" t="n">
        <f aca="false">IF(U169&gt;0,AI168+1,0)</f>
        <v>69</v>
      </c>
      <c r="AJ169" s="74" t="n">
        <f aca="false">IF(G169&gt;0,AJ168+1,0)</f>
        <v>0</v>
      </c>
      <c r="AK169" s="74" t="n">
        <f aca="false">IF(G169&lt;=0,AK168+1,0)</f>
        <v>2</v>
      </c>
      <c r="AL169" s="74" t="n">
        <f aca="false">IF(K169&gt;0,AL168+1,0)</f>
        <v>0</v>
      </c>
      <c r="AM169" s="74" t="n">
        <f aca="false">IF(K169&lt;=0,AM168+1,0)</f>
        <v>2</v>
      </c>
    </row>
    <row r="170" customFormat="false" ht="15" hidden="false" customHeight="false" outlineLevel="0" collapsed="false">
      <c r="A170" s="61" t="n">
        <v>174</v>
      </c>
      <c r="B170" s="62" t="n">
        <v>40354.59375</v>
      </c>
      <c r="C170" s="63" t="n">
        <f aca="false">YEAR(B170)</f>
        <v>2010</v>
      </c>
      <c r="D170" s="32" t="s">
        <v>276</v>
      </c>
      <c r="E170" s="64" t="n">
        <v>5293.3</v>
      </c>
      <c r="F170" s="65" t="n">
        <v>-0.0012</v>
      </c>
      <c r="G170" s="66" t="n">
        <v>-6.35196</v>
      </c>
      <c r="H170" s="67" t="n">
        <f aca="false">E170+IF(D170="Long",1,-1)*G170</f>
        <v>5299.65196</v>
      </c>
      <c r="I170" s="68" t="n">
        <f aca="false">Assumptions!$B$58</f>
        <v>5.35750011455817</v>
      </c>
      <c r="J170" s="68" t="n">
        <f aca="false">INDEX(Yearly!$D$5:$D$22,MATCH(C170,Yearly!$A$5:$A$22,0))</f>
        <v>0.401812508591863</v>
      </c>
      <c r="K170" s="68" t="n">
        <f aca="false">G170-I170-J170</f>
        <v>-12.11127262315</v>
      </c>
      <c r="L170" s="69" t="n">
        <f aca="false">(I170+J170)/Assumptions!$B$8</f>
        <v>0.00025394970327771</v>
      </c>
      <c r="M170" s="70" t="n">
        <f aca="false">F170-L170</f>
        <v>-0.00145394970327771</v>
      </c>
      <c r="N170" s="71" t="n">
        <f aca="false">G170*Assumptions!$B$7</f>
        <v>-49958.1654</v>
      </c>
      <c r="O170" s="71" t="n">
        <f aca="false">K170*Assumptions!$B$7</f>
        <v>-95255.159181075</v>
      </c>
      <c r="P170" s="68" t="n">
        <f aca="false">P169+G170</f>
        <v>2979.74723</v>
      </c>
      <c r="Q170" s="68" t="n">
        <f aca="false">MAX(Q169,P170)</f>
        <v>3022.71</v>
      </c>
      <c r="R170" s="68" t="n">
        <f aca="false">Q170-P170</f>
        <v>42.9627699999996</v>
      </c>
      <c r="S170" s="68" t="n">
        <f aca="false">S169+K170</f>
        <v>1982.85039618359</v>
      </c>
      <c r="T170" s="68" t="n">
        <f aca="false">MAX(T169,S170)</f>
        <v>2263.20335980409</v>
      </c>
      <c r="U170" s="68" t="n">
        <f aca="false">T170-S170</f>
        <v>280.352963620502</v>
      </c>
      <c r="V170" s="70" t="n">
        <f aca="false">V169+F170</f>
        <v>0.7453</v>
      </c>
      <c r="W170" s="70" t="n">
        <f aca="false">MAX(W169,V170)</f>
        <v>0.7534</v>
      </c>
      <c r="X170" s="70" t="n">
        <f aca="false">W170-V170</f>
        <v>0.0081</v>
      </c>
      <c r="Y170" s="70" t="n">
        <f aca="false">Y169+M170</f>
        <v>0.701343078104744</v>
      </c>
      <c r="Z170" s="70" t="n">
        <f aca="false">MAX(Z169,Y170)</f>
        <v>0.712444424247354</v>
      </c>
      <c r="AA170" s="70" t="n">
        <f aca="false">Z170-Y170</f>
        <v>0.0111013461426105</v>
      </c>
      <c r="AB170" s="72" t="n">
        <f aca="false">AB169*(1+F170)</f>
        <v>2.00411447303642</v>
      </c>
      <c r="AC170" s="73" t="n">
        <f aca="false">MAX(AC169,AB170)</f>
        <v>2.02289802335794</v>
      </c>
      <c r="AD170" s="70" t="n">
        <f aca="false">1-AB170/AC170</f>
        <v>0.00928546575488887</v>
      </c>
      <c r="AE170" s="73" t="n">
        <f aca="false">AE169*(1+M170)</f>
        <v>1.91824648670427</v>
      </c>
      <c r="AF170" s="73" t="n">
        <f aca="false">MAX(AF169,AE170)</f>
        <v>1.94263410359422</v>
      </c>
      <c r="AG170" s="70" t="n">
        <f aca="false">1-AE170/AF170</f>
        <v>0.0125538910517561</v>
      </c>
      <c r="AH170" s="74" t="n">
        <f aca="false">IF(R170&gt;0,AH169+1,0)</f>
        <v>3</v>
      </c>
      <c r="AI170" s="74" t="n">
        <f aca="false">IF(U170&gt;0,AI169+1,0)</f>
        <v>70</v>
      </c>
      <c r="AJ170" s="74" t="n">
        <f aca="false">IF(G170&gt;0,AJ169+1,0)</f>
        <v>0</v>
      </c>
      <c r="AK170" s="74" t="n">
        <f aca="false">IF(G170&lt;=0,AK169+1,0)</f>
        <v>3</v>
      </c>
      <c r="AL170" s="74" t="n">
        <f aca="false">IF(K170&gt;0,AL169+1,0)</f>
        <v>0</v>
      </c>
      <c r="AM170" s="74" t="n">
        <f aca="false">IF(K170&lt;=0,AM169+1,0)</f>
        <v>3</v>
      </c>
    </row>
    <row r="171" customFormat="false" ht="15" hidden="false" customHeight="false" outlineLevel="0" collapsed="false">
      <c r="A171" s="61" t="n">
        <v>175</v>
      </c>
      <c r="B171" s="62" t="n">
        <v>40357.40625</v>
      </c>
      <c r="C171" s="63" t="n">
        <f aca="false">YEAR(B171)</f>
        <v>2010</v>
      </c>
      <c r="D171" s="32" t="s">
        <v>277</v>
      </c>
      <c r="E171" s="64" t="n">
        <v>5299.85</v>
      </c>
      <c r="F171" s="65" t="n">
        <v>-0.0004</v>
      </c>
      <c r="G171" s="66" t="n">
        <v>-2.11994</v>
      </c>
      <c r="H171" s="67" t="n">
        <f aca="false">E171+IF(D171="Long",1,-1)*G171</f>
        <v>5297.73006</v>
      </c>
      <c r="I171" s="68" t="n">
        <f aca="false">Assumptions!$B$58</f>
        <v>5.35750011455817</v>
      </c>
      <c r="J171" s="68" t="n">
        <f aca="false">INDEX(Yearly!$D$5:$D$22,MATCH(C171,Yearly!$A$5:$A$22,0))</f>
        <v>0.401812508591863</v>
      </c>
      <c r="K171" s="68" t="n">
        <f aca="false">G171-I171-J171</f>
        <v>-7.87925262315003</v>
      </c>
      <c r="L171" s="69" t="n">
        <f aca="false">(I171+J171)/Assumptions!$B$8</f>
        <v>0.00025394970327771</v>
      </c>
      <c r="M171" s="70" t="n">
        <f aca="false">F171-L171</f>
        <v>-0.00065394970327771</v>
      </c>
      <c r="N171" s="71" t="n">
        <f aca="false">G171*Assumptions!$B$7</f>
        <v>-16673.3281</v>
      </c>
      <c r="O171" s="71" t="n">
        <f aca="false">K171*Assumptions!$B$7</f>
        <v>-61970.321881075</v>
      </c>
      <c r="P171" s="68" t="n">
        <f aca="false">P170+G171</f>
        <v>2977.62729</v>
      </c>
      <c r="Q171" s="68" t="n">
        <f aca="false">MAX(Q170,P171)</f>
        <v>3022.71</v>
      </c>
      <c r="R171" s="68" t="n">
        <f aca="false">Q171-P171</f>
        <v>45.0827099999997</v>
      </c>
      <c r="S171" s="68" t="n">
        <f aca="false">S170+K171</f>
        <v>1974.97114356044</v>
      </c>
      <c r="T171" s="68" t="n">
        <f aca="false">MAX(T170,S171)</f>
        <v>2263.20335980409</v>
      </c>
      <c r="U171" s="68" t="n">
        <f aca="false">T171-S171</f>
        <v>288.232216243652</v>
      </c>
      <c r="V171" s="70" t="n">
        <f aca="false">V170+F171</f>
        <v>0.7449</v>
      </c>
      <c r="W171" s="70" t="n">
        <f aca="false">MAX(W170,V171)</f>
        <v>0.7534</v>
      </c>
      <c r="X171" s="70" t="n">
        <f aca="false">W171-V171</f>
        <v>0.00849999999999995</v>
      </c>
      <c r="Y171" s="70" t="n">
        <f aca="false">Y170+M171</f>
        <v>0.700689128401466</v>
      </c>
      <c r="Z171" s="70" t="n">
        <f aca="false">MAX(Z170,Y171)</f>
        <v>0.712444424247354</v>
      </c>
      <c r="AA171" s="70" t="n">
        <f aca="false">Z171-Y171</f>
        <v>0.0117552958458882</v>
      </c>
      <c r="AB171" s="72" t="n">
        <f aca="false">AB170*(1+F171)</f>
        <v>2.00331282724721</v>
      </c>
      <c r="AC171" s="73" t="n">
        <f aca="false">MAX(AC170,AB171)</f>
        <v>2.02289802335794</v>
      </c>
      <c r="AD171" s="70" t="n">
        <f aca="false">1-AB171/AC171</f>
        <v>0.00968175156858697</v>
      </c>
      <c r="AE171" s="73" t="n">
        <f aca="false">AE170*(1+M171)</f>
        <v>1.91699204998348</v>
      </c>
      <c r="AF171" s="73" t="n">
        <f aca="false">MAX(AF170,AE171)</f>
        <v>1.94263410359422</v>
      </c>
      <c r="AG171" s="70" t="n">
        <f aca="false">1-AE171/AF171</f>
        <v>0.0131996311417056</v>
      </c>
      <c r="AH171" s="74" t="n">
        <f aca="false">IF(R171&gt;0,AH170+1,0)</f>
        <v>4</v>
      </c>
      <c r="AI171" s="74" t="n">
        <f aca="false">IF(U171&gt;0,AI170+1,0)</f>
        <v>71</v>
      </c>
      <c r="AJ171" s="74" t="n">
        <f aca="false">IF(G171&gt;0,AJ170+1,0)</f>
        <v>0</v>
      </c>
      <c r="AK171" s="74" t="n">
        <f aca="false">IF(G171&lt;=0,AK170+1,0)</f>
        <v>4</v>
      </c>
      <c r="AL171" s="74" t="n">
        <f aca="false">IF(K171&gt;0,AL170+1,0)</f>
        <v>0</v>
      </c>
      <c r="AM171" s="74" t="n">
        <f aca="false">IF(K171&lt;=0,AM170+1,0)</f>
        <v>4</v>
      </c>
    </row>
    <row r="172" customFormat="false" ht="15" hidden="false" customHeight="false" outlineLevel="0" collapsed="false">
      <c r="A172" s="61" t="n">
        <v>176</v>
      </c>
      <c r="B172" s="62" t="n">
        <v>40357.5583333333</v>
      </c>
      <c r="C172" s="63" t="n">
        <f aca="false">YEAR(B172)</f>
        <v>2010</v>
      </c>
      <c r="D172" s="32" t="s">
        <v>276</v>
      </c>
      <c r="E172" s="64" t="n">
        <v>5297.6</v>
      </c>
      <c r="F172" s="65" t="n">
        <v>-0.0016</v>
      </c>
      <c r="G172" s="66" t="n">
        <v>-8.47616</v>
      </c>
      <c r="H172" s="67" t="n">
        <f aca="false">E172+IF(D172="Long",1,-1)*G172</f>
        <v>5306.07616</v>
      </c>
      <c r="I172" s="68" t="n">
        <f aca="false">Assumptions!$B$58</f>
        <v>5.35750011455817</v>
      </c>
      <c r="J172" s="68" t="n">
        <f aca="false">INDEX(Yearly!$D$5:$D$22,MATCH(C172,Yearly!$A$5:$A$22,0))</f>
        <v>0.401812508591863</v>
      </c>
      <c r="K172" s="68" t="n">
        <f aca="false">G172-I172-J172</f>
        <v>-14.23547262315</v>
      </c>
      <c r="L172" s="69" t="n">
        <f aca="false">(I172+J172)/Assumptions!$B$8</f>
        <v>0.00025394970327771</v>
      </c>
      <c r="M172" s="70" t="n">
        <f aca="false">F172-L172</f>
        <v>-0.00185394970327771</v>
      </c>
      <c r="N172" s="71" t="n">
        <f aca="false">G172*Assumptions!$B$7</f>
        <v>-66664.9984</v>
      </c>
      <c r="O172" s="71" t="n">
        <f aca="false">K172*Assumptions!$B$7</f>
        <v>-111961.992181075</v>
      </c>
      <c r="P172" s="68" t="n">
        <f aca="false">P171+G172</f>
        <v>2969.15113</v>
      </c>
      <c r="Q172" s="68" t="n">
        <f aca="false">MAX(Q171,P172)</f>
        <v>3022.71</v>
      </c>
      <c r="R172" s="68" t="n">
        <f aca="false">Q172-P172</f>
        <v>53.5588699999998</v>
      </c>
      <c r="S172" s="68" t="n">
        <f aca="false">S171+K172</f>
        <v>1960.73567093729</v>
      </c>
      <c r="T172" s="68" t="n">
        <f aca="false">MAX(T171,S172)</f>
        <v>2263.20335980409</v>
      </c>
      <c r="U172" s="68" t="n">
        <f aca="false">T172-S172</f>
        <v>302.467688866802</v>
      </c>
      <c r="V172" s="70" t="n">
        <f aca="false">V171+F172</f>
        <v>0.7433</v>
      </c>
      <c r="W172" s="70" t="n">
        <f aca="false">MAX(W171,V172)</f>
        <v>0.7534</v>
      </c>
      <c r="X172" s="70" t="n">
        <f aca="false">W172-V172</f>
        <v>0.0101</v>
      </c>
      <c r="Y172" s="70" t="n">
        <f aca="false">Y171+M172</f>
        <v>0.698835178698188</v>
      </c>
      <c r="Z172" s="70" t="n">
        <f aca="false">MAX(Z171,Y172)</f>
        <v>0.712444424247354</v>
      </c>
      <c r="AA172" s="70" t="n">
        <f aca="false">Z172-Y172</f>
        <v>0.0136092455491659</v>
      </c>
      <c r="AB172" s="72" t="n">
        <f aca="false">AB171*(1+F172)</f>
        <v>2.00010752672361</v>
      </c>
      <c r="AC172" s="73" t="n">
        <f aca="false">MAX(AC171,AB172)</f>
        <v>2.02289802335794</v>
      </c>
      <c r="AD172" s="70" t="n">
        <f aca="false">1-AB172/AC172</f>
        <v>0.0112662607660773</v>
      </c>
      <c r="AE172" s="73" t="n">
        <f aca="false">AE171*(1+M172)</f>
        <v>1.91343804314122</v>
      </c>
      <c r="AF172" s="73" t="n">
        <f aca="false">MAX(AF171,AE172)</f>
        <v>1.94263410359422</v>
      </c>
      <c r="AG172" s="70" t="n">
        <f aca="false">1-AE172/AF172</f>
        <v>0.0150291093927447</v>
      </c>
      <c r="AH172" s="74" t="n">
        <f aca="false">IF(R172&gt;0,AH171+1,0)</f>
        <v>5</v>
      </c>
      <c r="AI172" s="74" t="n">
        <f aca="false">IF(U172&gt;0,AI171+1,0)</f>
        <v>72</v>
      </c>
      <c r="AJ172" s="74" t="n">
        <f aca="false">IF(G172&gt;0,AJ171+1,0)</f>
        <v>0</v>
      </c>
      <c r="AK172" s="74" t="n">
        <f aca="false">IF(G172&lt;=0,AK171+1,0)</f>
        <v>5</v>
      </c>
      <c r="AL172" s="74" t="n">
        <f aca="false">IF(K172&gt;0,AL171+1,0)</f>
        <v>0</v>
      </c>
      <c r="AM172" s="74" t="n">
        <f aca="false">IF(K172&lt;=0,AM171+1,0)</f>
        <v>5</v>
      </c>
    </row>
    <row r="173" customFormat="false" ht="15" hidden="false" customHeight="false" outlineLevel="0" collapsed="false">
      <c r="A173" s="61" t="n">
        <v>177</v>
      </c>
      <c r="B173" s="62" t="n">
        <v>40357.5729166667</v>
      </c>
      <c r="C173" s="63" t="n">
        <f aca="false">YEAR(B173)</f>
        <v>2010</v>
      </c>
      <c r="D173" s="32" t="s">
        <v>277</v>
      </c>
      <c r="E173" s="64" t="n">
        <v>5306.1</v>
      </c>
      <c r="F173" s="65" t="n">
        <v>0.0001</v>
      </c>
      <c r="G173" s="66" t="n">
        <v>0.53061</v>
      </c>
      <c r="H173" s="67" t="n">
        <f aca="false">E173+IF(D173="Long",1,-1)*G173</f>
        <v>5306.63061</v>
      </c>
      <c r="I173" s="68" t="n">
        <f aca="false">Assumptions!$B$58</f>
        <v>5.35750011455817</v>
      </c>
      <c r="J173" s="68" t="n">
        <f aca="false">INDEX(Yearly!$D$5:$D$22,MATCH(C173,Yearly!$A$5:$A$22,0))</f>
        <v>0.401812508591863</v>
      </c>
      <c r="K173" s="68" t="n">
        <f aca="false">G173-I173-J173</f>
        <v>-5.22870262315003</v>
      </c>
      <c r="L173" s="69" t="n">
        <f aca="false">(I173+J173)/Assumptions!$B$8</f>
        <v>0.00025394970327771</v>
      </c>
      <c r="M173" s="70" t="n">
        <f aca="false">F173-L173</f>
        <v>-0.00015394970327771</v>
      </c>
      <c r="N173" s="71" t="n">
        <f aca="false">G173*Assumptions!$B$7</f>
        <v>4173.24765</v>
      </c>
      <c r="O173" s="71" t="n">
        <f aca="false">K173*Assumptions!$B$7</f>
        <v>-41123.746131075</v>
      </c>
      <c r="P173" s="68" t="n">
        <f aca="false">P172+G173</f>
        <v>2969.68174</v>
      </c>
      <c r="Q173" s="68" t="n">
        <f aca="false">MAX(Q172,P173)</f>
        <v>3022.71</v>
      </c>
      <c r="R173" s="68" t="n">
        <f aca="false">Q173-P173</f>
        <v>53.02826</v>
      </c>
      <c r="S173" s="68" t="n">
        <f aca="false">S172+K173</f>
        <v>1955.50696831414</v>
      </c>
      <c r="T173" s="68" t="n">
        <f aca="false">MAX(T172,S173)</f>
        <v>2263.20335980409</v>
      </c>
      <c r="U173" s="68" t="n">
        <f aca="false">T173-S173</f>
        <v>307.696391489952</v>
      </c>
      <c r="V173" s="70" t="n">
        <f aca="false">V172+F173</f>
        <v>0.7434</v>
      </c>
      <c r="W173" s="70" t="n">
        <f aca="false">MAX(W172,V173)</f>
        <v>0.7534</v>
      </c>
      <c r="X173" s="70" t="n">
        <f aca="false">W173-V173</f>
        <v>0.01</v>
      </c>
      <c r="Y173" s="70" t="n">
        <f aca="false">Y172+M173</f>
        <v>0.698681228994911</v>
      </c>
      <c r="Z173" s="70" t="n">
        <f aca="false">MAX(Z172,Y173)</f>
        <v>0.712444424247354</v>
      </c>
      <c r="AA173" s="70" t="n">
        <f aca="false">Z173-Y173</f>
        <v>0.0137631952524436</v>
      </c>
      <c r="AB173" s="72" t="n">
        <f aca="false">AB172*(1+F173)</f>
        <v>2.00030753747628</v>
      </c>
      <c r="AC173" s="73" t="n">
        <f aca="false">MAX(AC172,AB173)</f>
        <v>2.02289802335794</v>
      </c>
      <c r="AD173" s="70" t="n">
        <f aca="false">1-AB173/AC173</f>
        <v>0.0111673873921538</v>
      </c>
      <c r="AE173" s="73" t="n">
        <f aca="false">AE172*(1+M173)</f>
        <v>1.91314346992224</v>
      </c>
      <c r="AF173" s="73" t="n">
        <f aca="false">MAX(AF172,AE173)</f>
        <v>1.94263410359422</v>
      </c>
      <c r="AG173" s="70" t="n">
        <f aca="false">1-AE173/AF173</f>
        <v>0.0151807453690909</v>
      </c>
      <c r="AH173" s="74" t="n">
        <f aca="false">IF(R173&gt;0,AH172+1,0)</f>
        <v>6</v>
      </c>
      <c r="AI173" s="74" t="n">
        <f aca="false">IF(U173&gt;0,AI172+1,0)</f>
        <v>73</v>
      </c>
      <c r="AJ173" s="74" t="n">
        <f aca="false">IF(G173&gt;0,AJ172+1,0)</f>
        <v>1</v>
      </c>
      <c r="AK173" s="74" t="n">
        <f aca="false">IF(G173&lt;=0,AK172+1,0)</f>
        <v>0</v>
      </c>
      <c r="AL173" s="74" t="n">
        <f aca="false">IF(K173&gt;0,AL172+1,0)</f>
        <v>0</v>
      </c>
      <c r="AM173" s="74" t="n">
        <f aca="false">IF(K173&lt;=0,AM172+1,0)</f>
        <v>6</v>
      </c>
    </row>
    <row r="174" customFormat="false" ht="15" hidden="false" customHeight="false" outlineLevel="0" collapsed="false">
      <c r="A174" s="61" t="n">
        <v>178</v>
      </c>
      <c r="B174" s="62" t="n">
        <v>40358.4090277778</v>
      </c>
      <c r="C174" s="63" t="n">
        <f aca="false">YEAR(B174)</f>
        <v>2010</v>
      </c>
      <c r="D174" s="32" t="s">
        <v>276</v>
      </c>
      <c r="E174" s="64" t="n">
        <v>5306.8</v>
      </c>
      <c r="F174" s="65" t="n">
        <v>-0.0012</v>
      </c>
      <c r="G174" s="66" t="n">
        <v>-6.36816</v>
      </c>
      <c r="H174" s="67" t="n">
        <f aca="false">E174+IF(D174="Long",1,-1)*G174</f>
        <v>5313.16816</v>
      </c>
      <c r="I174" s="68" t="n">
        <f aca="false">Assumptions!$B$58</f>
        <v>5.35750011455817</v>
      </c>
      <c r="J174" s="68" t="n">
        <f aca="false">INDEX(Yearly!$D$5:$D$22,MATCH(C174,Yearly!$A$5:$A$22,0))</f>
        <v>0.401812508591863</v>
      </c>
      <c r="K174" s="68" t="n">
        <f aca="false">G174-I174-J174</f>
        <v>-12.12747262315</v>
      </c>
      <c r="L174" s="69" t="n">
        <f aca="false">(I174+J174)/Assumptions!$B$8</f>
        <v>0.00025394970327771</v>
      </c>
      <c r="M174" s="70" t="n">
        <f aca="false">F174-L174</f>
        <v>-0.00145394970327771</v>
      </c>
      <c r="N174" s="71" t="n">
        <f aca="false">G174*Assumptions!$B$7</f>
        <v>-50085.5784</v>
      </c>
      <c r="O174" s="71" t="n">
        <f aca="false">K174*Assumptions!$B$7</f>
        <v>-95382.572181075</v>
      </c>
      <c r="P174" s="68" t="n">
        <f aca="false">P173+G174</f>
        <v>2963.31358</v>
      </c>
      <c r="Q174" s="68" t="n">
        <f aca="false">MAX(Q173,P174)</f>
        <v>3022.71</v>
      </c>
      <c r="R174" s="68" t="n">
        <f aca="false">Q174-P174</f>
        <v>59.39642</v>
      </c>
      <c r="S174" s="68" t="n">
        <f aca="false">S173+K174</f>
        <v>1943.37949569099</v>
      </c>
      <c r="T174" s="68" t="n">
        <f aca="false">MAX(T173,S174)</f>
        <v>2263.20335980409</v>
      </c>
      <c r="U174" s="68" t="n">
        <f aca="false">T174-S174</f>
        <v>319.823864113102</v>
      </c>
      <c r="V174" s="70" t="n">
        <f aca="false">V173+F174</f>
        <v>0.7422</v>
      </c>
      <c r="W174" s="70" t="n">
        <f aca="false">MAX(W173,V174)</f>
        <v>0.7534</v>
      </c>
      <c r="X174" s="70" t="n">
        <f aca="false">W174-V174</f>
        <v>0.0112</v>
      </c>
      <c r="Y174" s="70" t="n">
        <f aca="false">Y173+M174</f>
        <v>0.697227279291633</v>
      </c>
      <c r="Z174" s="70" t="n">
        <f aca="false">MAX(Z173,Y174)</f>
        <v>0.712444424247354</v>
      </c>
      <c r="AA174" s="70" t="n">
        <f aca="false">Z174-Y174</f>
        <v>0.0152171449557214</v>
      </c>
      <c r="AB174" s="72" t="n">
        <f aca="false">AB173*(1+F174)</f>
        <v>1.99790716843131</v>
      </c>
      <c r="AC174" s="73" t="n">
        <f aca="false">MAX(AC173,AB174)</f>
        <v>2.02289802335794</v>
      </c>
      <c r="AD174" s="70" t="n">
        <f aca="false">1-AB174/AC174</f>
        <v>0.0123539865272831</v>
      </c>
      <c r="AE174" s="73" t="n">
        <f aca="false">AE173*(1+M174)</f>
        <v>1.91036185554182</v>
      </c>
      <c r="AF174" s="73" t="n">
        <f aca="false">MAX(AF173,AE174)</f>
        <v>1.94263410359422</v>
      </c>
      <c r="AG174" s="70" t="n">
        <f aca="false">1-AE174/AF174</f>
        <v>0.0166126230321437</v>
      </c>
      <c r="AH174" s="74" t="n">
        <f aca="false">IF(R174&gt;0,AH173+1,0)</f>
        <v>7</v>
      </c>
      <c r="AI174" s="74" t="n">
        <f aca="false">IF(U174&gt;0,AI173+1,0)</f>
        <v>74</v>
      </c>
      <c r="AJ174" s="74" t="n">
        <f aca="false">IF(G174&gt;0,AJ173+1,0)</f>
        <v>0</v>
      </c>
      <c r="AK174" s="74" t="n">
        <f aca="false">IF(G174&lt;=0,AK173+1,0)</f>
        <v>1</v>
      </c>
      <c r="AL174" s="74" t="n">
        <f aca="false">IF(K174&gt;0,AL173+1,0)</f>
        <v>0</v>
      </c>
      <c r="AM174" s="74" t="n">
        <f aca="false">IF(K174&lt;=0,AM173+1,0)</f>
        <v>7</v>
      </c>
    </row>
    <row r="175" customFormat="false" ht="15" hidden="false" customHeight="false" outlineLevel="0" collapsed="false">
      <c r="A175" s="61" t="n">
        <v>179</v>
      </c>
      <c r="B175" s="62" t="n">
        <v>40359.6354166667</v>
      </c>
      <c r="C175" s="63" t="n">
        <f aca="false">YEAR(B175)</f>
        <v>2010</v>
      </c>
      <c r="D175" s="32" t="s">
        <v>277</v>
      </c>
      <c r="E175" s="64" t="n">
        <v>5313.05</v>
      </c>
      <c r="F175" s="65" t="n">
        <v>-0.0112</v>
      </c>
      <c r="G175" s="66" t="n">
        <v>-59.50616</v>
      </c>
      <c r="H175" s="67" t="n">
        <f aca="false">E175+IF(D175="Long",1,-1)*G175</f>
        <v>5253.54384</v>
      </c>
      <c r="I175" s="68" t="n">
        <f aca="false">Assumptions!$B$58</f>
        <v>5.35750011455817</v>
      </c>
      <c r="J175" s="68" t="n">
        <f aca="false">INDEX(Yearly!$D$5:$D$22,MATCH(C175,Yearly!$A$5:$A$22,0))</f>
        <v>0.401812508591863</v>
      </c>
      <c r="K175" s="68" t="n">
        <f aca="false">G175-I175-J175</f>
        <v>-65.26547262315</v>
      </c>
      <c r="L175" s="69" t="n">
        <f aca="false">(I175+J175)/Assumptions!$B$8</f>
        <v>0.00025394970327771</v>
      </c>
      <c r="M175" s="70" t="n">
        <f aca="false">F175-L175</f>
        <v>-0.0114539497032777</v>
      </c>
      <c r="N175" s="71" t="n">
        <f aca="false">G175*Assumptions!$B$7</f>
        <v>-468015.9484</v>
      </c>
      <c r="O175" s="71" t="n">
        <f aca="false">K175*Assumptions!$B$7</f>
        <v>-513312.942181075</v>
      </c>
      <c r="P175" s="68" t="n">
        <f aca="false">P174+G175</f>
        <v>2903.80742</v>
      </c>
      <c r="Q175" s="68" t="n">
        <f aca="false">MAX(Q174,P175)</f>
        <v>3022.71</v>
      </c>
      <c r="R175" s="68" t="n">
        <f aca="false">Q175-P175</f>
        <v>118.90258</v>
      </c>
      <c r="S175" s="68" t="n">
        <f aca="false">S174+K175</f>
        <v>1878.11402306784</v>
      </c>
      <c r="T175" s="68" t="n">
        <f aca="false">MAX(T174,S175)</f>
        <v>2263.20335980409</v>
      </c>
      <c r="U175" s="68" t="n">
        <f aca="false">T175-S175</f>
        <v>385.089336736252</v>
      </c>
      <c r="V175" s="70" t="n">
        <f aca="false">V174+F175</f>
        <v>0.731</v>
      </c>
      <c r="W175" s="70" t="n">
        <f aca="false">MAX(W174,V175)</f>
        <v>0.7534</v>
      </c>
      <c r="X175" s="70" t="n">
        <f aca="false">W175-V175</f>
        <v>0.0224</v>
      </c>
      <c r="Y175" s="70" t="n">
        <f aca="false">Y174+M175</f>
        <v>0.685773329588355</v>
      </c>
      <c r="Z175" s="70" t="n">
        <f aca="false">MAX(Z174,Y175)</f>
        <v>0.712444424247354</v>
      </c>
      <c r="AA175" s="70" t="n">
        <f aca="false">Z175-Y175</f>
        <v>0.0266710946589991</v>
      </c>
      <c r="AB175" s="72" t="n">
        <f aca="false">AB174*(1+F175)</f>
        <v>1.97553060814488</v>
      </c>
      <c r="AC175" s="73" t="n">
        <f aca="false">MAX(AC174,AB175)</f>
        <v>2.02289802335794</v>
      </c>
      <c r="AD175" s="70" t="n">
        <f aca="false">1-AB175/AC175</f>
        <v>0.0234156218781776</v>
      </c>
      <c r="AE175" s="73" t="n">
        <f aca="false">AE174*(1+M175)</f>
        <v>1.88848066693339</v>
      </c>
      <c r="AF175" s="73" t="n">
        <f aca="false">MAX(AF174,AE175)</f>
        <v>1.94263410359422</v>
      </c>
      <c r="AG175" s="70" t="n">
        <f aca="false">1-AE175/AF175</f>
        <v>0.0278762925867717</v>
      </c>
      <c r="AH175" s="74" t="n">
        <f aca="false">IF(R175&gt;0,AH174+1,0)</f>
        <v>8</v>
      </c>
      <c r="AI175" s="74" t="n">
        <f aca="false">IF(U175&gt;0,AI174+1,0)</f>
        <v>75</v>
      </c>
      <c r="AJ175" s="74" t="n">
        <f aca="false">IF(G175&gt;0,AJ174+1,0)</f>
        <v>0</v>
      </c>
      <c r="AK175" s="74" t="n">
        <f aca="false">IF(G175&lt;=0,AK174+1,0)</f>
        <v>2</v>
      </c>
      <c r="AL175" s="74" t="n">
        <f aca="false">IF(K175&gt;0,AL174+1,0)</f>
        <v>0</v>
      </c>
      <c r="AM175" s="74" t="n">
        <f aca="false">IF(K175&lt;=0,AM174+1,0)</f>
        <v>8</v>
      </c>
    </row>
    <row r="176" customFormat="false" ht="15" hidden="false" customHeight="false" outlineLevel="0" collapsed="false">
      <c r="A176" s="61" t="n">
        <v>180</v>
      </c>
      <c r="B176" s="62" t="n">
        <v>40360.40625</v>
      </c>
      <c r="C176" s="63" t="n">
        <f aca="false">YEAR(B176)</f>
        <v>2010</v>
      </c>
      <c r="D176" s="32" t="s">
        <v>276</v>
      </c>
      <c r="E176" s="64" t="n">
        <v>5253.45</v>
      </c>
      <c r="F176" s="65" t="n">
        <v>-0.0031</v>
      </c>
      <c r="G176" s="66" t="n">
        <v>-16.285695</v>
      </c>
      <c r="H176" s="67" t="n">
        <f aca="false">E176+IF(D176="Long",1,-1)*G176</f>
        <v>5269.735695</v>
      </c>
      <c r="I176" s="68" t="n">
        <f aca="false">Assumptions!$B$58</f>
        <v>5.35750011455817</v>
      </c>
      <c r="J176" s="68" t="n">
        <f aca="false">INDEX(Yearly!$D$5:$D$22,MATCH(C176,Yearly!$A$5:$A$22,0))</f>
        <v>0.401812508591863</v>
      </c>
      <c r="K176" s="68" t="n">
        <f aca="false">G176-I176-J176</f>
        <v>-22.04500762315</v>
      </c>
      <c r="L176" s="69" t="n">
        <f aca="false">(I176+J176)/Assumptions!$B$8</f>
        <v>0.00025394970327771</v>
      </c>
      <c r="M176" s="70" t="n">
        <f aca="false">F176-L176</f>
        <v>-0.00335394970327771</v>
      </c>
      <c r="N176" s="71" t="n">
        <f aca="false">G176*Assumptions!$B$7</f>
        <v>-128086.991175</v>
      </c>
      <c r="O176" s="71" t="n">
        <f aca="false">K176*Assumptions!$B$7</f>
        <v>-173383.984956075</v>
      </c>
      <c r="P176" s="68" t="n">
        <f aca="false">P175+G176</f>
        <v>2887.521725</v>
      </c>
      <c r="Q176" s="68" t="n">
        <f aca="false">MAX(Q175,P176)</f>
        <v>3022.71</v>
      </c>
      <c r="R176" s="68" t="n">
        <f aca="false">Q176-P176</f>
        <v>135.188275</v>
      </c>
      <c r="S176" s="68" t="n">
        <f aca="false">S175+K176</f>
        <v>1856.06901544469</v>
      </c>
      <c r="T176" s="68" t="n">
        <f aca="false">MAX(T175,S176)</f>
        <v>2263.20335980409</v>
      </c>
      <c r="U176" s="68" t="n">
        <f aca="false">T176-S176</f>
        <v>407.134344359402</v>
      </c>
      <c r="V176" s="70" t="n">
        <f aca="false">V175+F176</f>
        <v>0.7279</v>
      </c>
      <c r="W176" s="70" t="n">
        <f aca="false">MAX(W175,V176)</f>
        <v>0.7534</v>
      </c>
      <c r="X176" s="70" t="n">
        <f aca="false">W176-V176</f>
        <v>0.0255</v>
      </c>
      <c r="Y176" s="70" t="n">
        <f aca="false">Y175+M176</f>
        <v>0.682419379885077</v>
      </c>
      <c r="Z176" s="70" t="n">
        <f aca="false">MAX(Z175,Y176)</f>
        <v>0.712444424247354</v>
      </c>
      <c r="AA176" s="70" t="n">
        <f aca="false">Z176-Y176</f>
        <v>0.0300250443622768</v>
      </c>
      <c r="AB176" s="72" t="n">
        <f aca="false">AB175*(1+F176)</f>
        <v>1.96940646325963</v>
      </c>
      <c r="AC176" s="73" t="n">
        <f aca="false">MAX(AC175,AB176)</f>
        <v>2.02289802335794</v>
      </c>
      <c r="AD176" s="70" t="n">
        <f aca="false">1-AB176/AC176</f>
        <v>0.0264430334503553</v>
      </c>
      <c r="AE176" s="73" t="n">
        <f aca="false">AE175*(1+M176)</f>
        <v>1.88214679776088</v>
      </c>
      <c r="AF176" s="73" t="n">
        <f aca="false">MAX(AF175,AE176)</f>
        <v>1.94263410359422</v>
      </c>
      <c r="AG176" s="70" t="n">
        <f aca="false">1-AE176/AF176</f>
        <v>0.0311367466067995</v>
      </c>
      <c r="AH176" s="74" t="n">
        <f aca="false">IF(R176&gt;0,AH175+1,0)</f>
        <v>9</v>
      </c>
      <c r="AI176" s="74" t="n">
        <f aca="false">IF(U176&gt;0,AI175+1,0)</f>
        <v>76</v>
      </c>
      <c r="AJ176" s="74" t="n">
        <f aca="false">IF(G176&gt;0,AJ175+1,0)</f>
        <v>0</v>
      </c>
      <c r="AK176" s="74" t="n">
        <f aca="false">IF(G176&lt;=0,AK175+1,0)</f>
        <v>3</v>
      </c>
      <c r="AL176" s="74" t="n">
        <f aca="false">IF(K176&gt;0,AL175+1,0)</f>
        <v>0</v>
      </c>
      <c r="AM176" s="74" t="n">
        <f aca="false">IF(K176&lt;=0,AM175+1,0)</f>
        <v>9</v>
      </c>
    </row>
    <row r="177" customFormat="false" ht="15" hidden="false" customHeight="false" outlineLevel="0" collapsed="false">
      <c r="A177" s="61" t="n">
        <v>181</v>
      </c>
      <c r="B177" s="62" t="n">
        <v>40361.40625</v>
      </c>
      <c r="C177" s="63" t="n">
        <f aca="false">YEAR(B177)</f>
        <v>2010</v>
      </c>
      <c r="D177" s="32" t="s">
        <v>277</v>
      </c>
      <c r="E177" s="64" t="n">
        <v>5269.9</v>
      </c>
      <c r="F177" s="65" t="n">
        <v>-0.0039</v>
      </c>
      <c r="G177" s="66" t="n">
        <v>-20.55261</v>
      </c>
      <c r="H177" s="67" t="n">
        <f aca="false">E177+IF(D177="Long",1,-1)*G177</f>
        <v>5249.34739</v>
      </c>
      <c r="I177" s="68" t="n">
        <f aca="false">Assumptions!$B$58</f>
        <v>5.35750011455817</v>
      </c>
      <c r="J177" s="68" t="n">
        <f aca="false">INDEX(Yearly!$D$5:$D$22,MATCH(C177,Yearly!$A$5:$A$22,0))</f>
        <v>0.401812508591863</v>
      </c>
      <c r="K177" s="68" t="n">
        <f aca="false">G177-I177-J177</f>
        <v>-26.31192262315</v>
      </c>
      <c r="L177" s="69" t="n">
        <f aca="false">(I177+J177)/Assumptions!$B$8</f>
        <v>0.00025394970327771</v>
      </c>
      <c r="M177" s="70" t="n">
        <f aca="false">F177-L177</f>
        <v>-0.00415394970327771</v>
      </c>
      <c r="N177" s="71" t="n">
        <f aca="false">G177*Assumptions!$B$7</f>
        <v>-161646.27765</v>
      </c>
      <c r="O177" s="71" t="n">
        <f aca="false">K177*Assumptions!$B$7</f>
        <v>-206943.271431075</v>
      </c>
      <c r="P177" s="68" t="n">
        <f aca="false">P176+G177</f>
        <v>2866.969115</v>
      </c>
      <c r="Q177" s="68" t="n">
        <f aca="false">MAX(Q176,P177)</f>
        <v>3022.71</v>
      </c>
      <c r="R177" s="68" t="n">
        <f aca="false">Q177-P177</f>
        <v>155.740885</v>
      </c>
      <c r="S177" s="68" t="n">
        <f aca="false">S176+K177</f>
        <v>1829.75709282154</v>
      </c>
      <c r="T177" s="68" t="n">
        <f aca="false">MAX(T176,S177)</f>
        <v>2263.20335980409</v>
      </c>
      <c r="U177" s="68" t="n">
        <f aca="false">T177-S177</f>
        <v>433.446266982552</v>
      </c>
      <c r="V177" s="70" t="n">
        <f aca="false">V176+F177</f>
        <v>0.724</v>
      </c>
      <c r="W177" s="70" t="n">
        <f aca="false">MAX(W176,V177)</f>
        <v>0.7534</v>
      </c>
      <c r="X177" s="70" t="n">
        <f aca="false">W177-V177</f>
        <v>0.0294</v>
      </c>
      <c r="Y177" s="70" t="n">
        <f aca="false">Y176+M177</f>
        <v>0.6782654301818</v>
      </c>
      <c r="Z177" s="70" t="n">
        <f aca="false">MAX(Z176,Y177)</f>
        <v>0.712444424247354</v>
      </c>
      <c r="AA177" s="70" t="n">
        <f aca="false">Z177-Y177</f>
        <v>0.0341789940655546</v>
      </c>
      <c r="AB177" s="72" t="n">
        <f aca="false">AB176*(1+F177)</f>
        <v>1.96172577805292</v>
      </c>
      <c r="AC177" s="73" t="n">
        <f aca="false">MAX(AC176,AB177)</f>
        <v>2.02289802335794</v>
      </c>
      <c r="AD177" s="70" t="n">
        <f aca="false">1-AB177/AC177</f>
        <v>0.030239905619899</v>
      </c>
      <c r="AE177" s="73" t="n">
        <f aca="false">AE176*(1+M177)</f>
        <v>1.87432845462879</v>
      </c>
      <c r="AF177" s="73" t="n">
        <f aca="false">MAX(AF176,AE177)</f>
        <v>1.94263410359422</v>
      </c>
      <c r="AG177" s="70" t="n">
        <f aca="false">1-AE177/AF177</f>
        <v>0.035161355830749</v>
      </c>
      <c r="AH177" s="74" t="n">
        <f aca="false">IF(R177&gt;0,AH176+1,0)</f>
        <v>10</v>
      </c>
      <c r="AI177" s="74" t="n">
        <f aca="false">IF(U177&gt;0,AI176+1,0)</f>
        <v>77</v>
      </c>
      <c r="AJ177" s="74" t="n">
        <f aca="false">IF(G177&gt;0,AJ176+1,0)</f>
        <v>0</v>
      </c>
      <c r="AK177" s="74" t="n">
        <f aca="false">IF(G177&lt;=0,AK176+1,0)</f>
        <v>4</v>
      </c>
      <c r="AL177" s="74" t="n">
        <f aca="false">IF(K177&gt;0,AL176+1,0)</f>
        <v>0</v>
      </c>
      <c r="AM177" s="74" t="n">
        <f aca="false">IF(K177&lt;=0,AM176+1,0)</f>
        <v>10</v>
      </c>
    </row>
    <row r="178" customFormat="false" ht="15" hidden="false" customHeight="false" outlineLevel="0" collapsed="false">
      <c r="A178" s="61" t="n">
        <v>182</v>
      </c>
      <c r="B178" s="62" t="n">
        <v>40361.4645833333</v>
      </c>
      <c r="C178" s="63" t="n">
        <f aca="false">YEAR(B178)</f>
        <v>2010</v>
      </c>
      <c r="D178" s="32" t="s">
        <v>276</v>
      </c>
      <c r="E178" s="64" t="n">
        <v>5249.6</v>
      </c>
      <c r="F178" s="65" t="n">
        <v>-0.0026</v>
      </c>
      <c r="G178" s="66" t="n">
        <v>-13.64896</v>
      </c>
      <c r="H178" s="67" t="n">
        <f aca="false">E178+IF(D178="Long",1,-1)*G178</f>
        <v>5263.24896</v>
      </c>
      <c r="I178" s="68" t="n">
        <f aca="false">Assumptions!$B$58</f>
        <v>5.35750011455817</v>
      </c>
      <c r="J178" s="68" t="n">
        <f aca="false">INDEX(Yearly!$D$5:$D$22,MATCH(C178,Yearly!$A$5:$A$22,0))</f>
        <v>0.401812508591863</v>
      </c>
      <c r="K178" s="68" t="n">
        <f aca="false">G178-I178-J178</f>
        <v>-19.40827262315</v>
      </c>
      <c r="L178" s="69" t="n">
        <f aca="false">(I178+J178)/Assumptions!$B$8</f>
        <v>0.00025394970327771</v>
      </c>
      <c r="M178" s="70" t="n">
        <f aca="false">F178-L178</f>
        <v>-0.00285394970327771</v>
      </c>
      <c r="N178" s="71" t="n">
        <f aca="false">G178*Assumptions!$B$7</f>
        <v>-107349.0704</v>
      </c>
      <c r="O178" s="71" t="n">
        <f aca="false">K178*Assumptions!$B$7</f>
        <v>-152646.064181075</v>
      </c>
      <c r="P178" s="68" t="n">
        <f aca="false">P177+G178</f>
        <v>2853.320155</v>
      </c>
      <c r="Q178" s="68" t="n">
        <f aca="false">MAX(Q177,P178)</f>
        <v>3022.71</v>
      </c>
      <c r="R178" s="68" t="n">
        <f aca="false">Q178-P178</f>
        <v>169.389845</v>
      </c>
      <c r="S178" s="68" t="n">
        <f aca="false">S177+K178</f>
        <v>1810.34882019839</v>
      </c>
      <c r="T178" s="68" t="n">
        <f aca="false">MAX(T177,S178)</f>
        <v>2263.20335980409</v>
      </c>
      <c r="U178" s="68" t="n">
        <f aca="false">T178-S178</f>
        <v>452.854539605702</v>
      </c>
      <c r="V178" s="70" t="n">
        <f aca="false">V177+F178</f>
        <v>0.7214</v>
      </c>
      <c r="W178" s="70" t="n">
        <f aca="false">MAX(W177,V178)</f>
        <v>0.7534</v>
      </c>
      <c r="X178" s="70" t="n">
        <f aca="false">W178-V178</f>
        <v>0.032</v>
      </c>
      <c r="Y178" s="70" t="n">
        <f aca="false">Y177+M178</f>
        <v>0.675411480478522</v>
      </c>
      <c r="Z178" s="70" t="n">
        <f aca="false">MAX(Z177,Y178)</f>
        <v>0.712444424247354</v>
      </c>
      <c r="AA178" s="70" t="n">
        <f aca="false">Z178-Y178</f>
        <v>0.0370329437688323</v>
      </c>
      <c r="AB178" s="72" t="n">
        <f aca="false">AB177*(1+F178)</f>
        <v>1.95662529102998</v>
      </c>
      <c r="AC178" s="73" t="n">
        <f aca="false">MAX(AC177,AB178)</f>
        <v>2.02289802335794</v>
      </c>
      <c r="AD178" s="70" t="n">
        <f aca="false">1-AB178/AC178</f>
        <v>0.0327612818652873</v>
      </c>
      <c r="AE178" s="73" t="n">
        <f aca="false">AE177*(1+M178)</f>
        <v>1.86897921549186</v>
      </c>
      <c r="AF178" s="73" t="n">
        <f aca="false">MAX(AF177,AE178)</f>
        <v>1.94263410359422</v>
      </c>
      <c r="AG178" s="70" t="n">
        <f aca="false">1-AE178/AF178</f>
        <v>0.0379149567929866</v>
      </c>
      <c r="AH178" s="74" t="n">
        <f aca="false">IF(R178&gt;0,AH177+1,0)</f>
        <v>11</v>
      </c>
      <c r="AI178" s="74" t="n">
        <f aca="false">IF(U178&gt;0,AI177+1,0)</f>
        <v>78</v>
      </c>
      <c r="AJ178" s="74" t="n">
        <f aca="false">IF(G178&gt;0,AJ177+1,0)</f>
        <v>0</v>
      </c>
      <c r="AK178" s="74" t="n">
        <f aca="false">IF(G178&lt;=0,AK177+1,0)</f>
        <v>5</v>
      </c>
      <c r="AL178" s="74" t="n">
        <f aca="false">IF(K178&gt;0,AL177+1,0)</f>
        <v>0</v>
      </c>
      <c r="AM178" s="74" t="n">
        <f aca="false">IF(K178&lt;=0,AM177+1,0)</f>
        <v>11</v>
      </c>
    </row>
    <row r="179" customFormat="false" ht="15" hidden="false" customHeight="false" outlineLevel="0" collapsed="false">
      <c r="A179" s="61" t="n">
        <v>183</v>
      </c>
      <c r="B179" s="62" t="n">
        <v>40365.4479166667</v>
      </c>
      <c r="C179" s="63" t="n">
        <f aca="false">YEAR(B179)</f>
        <v>2010</v>
      </c>
      <c r="D179" s="32" t="s">
        <v>277</v>
      </c>
      <c r="E179" s="64" t="n">
        <v>5263.15</v>
      </c>
      <c r="F179" s="65" t="n">
        <v>0.0003</v>
      </c>
      <c r="G179" s="66" t="n">
        <v>1.578945</v>
      </c>
      <c r="H179" s="67" t="n">
        <f aca="false">E179+IF(D179="Long",1,-1)*G179</f>
        <v>5264.728945</v>
      </c>
      <c r="I179" s="68" t="n">
        <f aca="false">Assumptions!$B$58</f>
        <v>5.35750011455817</v>
      </c>
      <c r="J179" s="68" t="n">
        <f aca="false">INDEX(Yearly!$D$5:$D$22,MATCH(C179,Yearly!$A$5:$A$22,0))</f>
        <v>0.401812508591863</v>
      </c>
      <c r="K179" s="68" t="n">
        <f aca="false">G179-I179-J179</f>
        <v>-4.18036762315003</v>
      </c>
      <c r="L179" s="69" t="n">
        <f aca="false">(I179+J179)/Assumptions!$B$8</f>
        <v>0.00025394970327771</v>
      </c>
      <c r="M179" s="70" t="n">
        <f aca="false">F179-L179</f>
        <v>4.60502967222895E-005</v>
      </c>
      <c r="N179" s="71" t="n">
        <f aca="false">G179*Assumptions!$B$7</f>
        <v>12418.402425</v>
      </c>
      <c r="O179" s="71" t="n">
        <f aca="false">K179*Assumptions!$B$7</f>
        <v>-32878.591356075</v>
      </c>
      <c r="P179" s="68" t="n">
        <f aca="false">P178+G179</f>
        <v>2854.8991</v>
      </c>
      <c r="Q179" s="68" t="n">
        <f aca="false">MAX(Q178,P179)</f>
        <v>3022.71</v>
      </c>
      <c r="R179" s="68" t="n">
        <f aca="false">Q179-P179</f>
        <v>167.8109</v>
      </c>
      <c r="S179" s="68" t="n">
        <f aca="false">S178+K179</f>
        <v>1806.16845257524</v>
      </c>
      <c r="T179" s="68" t="n">
        <f aca="false">MAX(T178,S179)</f>
        <v>2263.20335980409</v>
      </c>
      <c r="U179" s="68" t="n">
        <f aca="false">T179-S179</f>
        <v>457.034907228852</v>
      </c>
      <c r="V179" s="70" t="n">
        <f aca="false">V178+F179</f>
        <v>0.7217</v>
      </c>
      <c r="W179" s="70" t="n">
        <f aca="false">MAX(W178,V179)</f>
        <v>0.7534</v>
      </c>
      <c r="X179" s="70" t="n">
        <f aca="false">W179-V179</f>
        <v>0.0317000000000001</v>
      </c>
      <c r="Y179" s="70" t="n">
        <f aca="false">Y178+M179</f>
        <v>0.675457530775244</v>
      </c>
      <c r="Z179" s="70" t="n">
        <f aca="false">MAX(Z178,Y179)</f>
        <v>0.712444424247354</v>
      </c>
      <c r="AA179" s="70" t="n">
        <f aca="false">Z179-Y179</f>
        <v>0.0369868934721099</v>
      </c>
      <c r="AB179" s="72" t="n">
        <f aca="false">AB178*(1+F179)</f>
        <v>1.95721227861729</v>
      </c>
      <c r="AC179" s="73" t="n">
        <f aca="false">MAX(AC178,AB179)</f>
        <v>2.02289802335794</v>
      </c>
      <c r="AD179" s="70" t="n">
        <f aca="false">1-AB179/AC179</f>
        <v>0.0324711102498468</v>
      </c>
      <c r="AE179" s="73" t="n">
        <f aca="false">AE178*(1+M179)</f>
        <v>1.8690652825393</v>
      </c>
      <c r="AF179" s="73" t="n">
        <f aca="false">MAX(AF178,AE179)</f>
        <v>1.94263410359422</v>
      </c>
      <c r="AG179" s="70" t="n">
        <f aca="false">1-AE179/AF179</f>
        <v>0.0378706524912749</v>
      </c>
      <c r="AH179" s="74" t="n">
        <f aca="false">IF(R179&gt;0,AH178+1,0)</f>
        <v>12</v>
      </c>
      <c r="AI179" s="74" t="n">
        <f aca="false">IF(U179&gt;0,AI178+1,0)</f>
        <v>79</v>
      </c>
      <c r="AJ179" s="74" t="n">
        <f aca="false">IF(G179&gt;0,AJ178+1,0)</f>
        <v>1</v>
      </c>
      <c r="AK179" s="74" t="n">
        <f aca="false">IF(G179&lt;=0,AK178+1,0)</f>
        <v>0</v>
      </c>
      <c r="AL179" s="74" t="n">
        <f aca="false">IF(K179&gt;0,AL178+1,0)</f>
        <v>0</v>
      </c>
      <c r="AM179" s="74" t="n">
        <f aca="false">IF(K179&lt;=0,AM178+1,0)</f>
        <v>12</v>
      </c>
    </row>
    <row r="180" customFormat="false" ht="15" hidden="false" customHeight="false" outlineLevel="0" collapsed="false">
      <c r="A180" s="61" t="n">
        <v>184</v>
      </c>
      <c r="B180" s="62" t="n">
        <v>40366.40625</v>
      </c>
      <c r="C180" s="63" t="n">
        <f aca="false">YEAR(B180)</f>
        <v>2010</v>
      </c>
      <c r="D180" s="32" t="s">
        <v>276</v>
      </c>
      <c r="E180" s="64" t="n">
        <v>5264.7</v>
      </c>
      <c r="F180" s="65" t="n">
        <v>-0.0003</v>
      </c>
      <c r="G180" s="66" t="n">
        <v>-1.57941</v>
      </c>
      <c r="H180" s="67" t="n">
        <f aca="false">E180+IF(D180="Long",1,-1)*G180</f>
        <v>5266.27941</v>
      </c>
      <c r="I180" s="68" t="n">
        <f aca="false">Assumptions!$B$58</f>
        <v>5.35750011455817</v>
      </c>
      <c r="J180" s="68" t="n">
        <f aca="false">INDEX(Yearly!$D$5:$D$22,MATCH(C180,Yearly!$A$5:$A$22,0))</f>
        <v>0.401812508591863</v>
      </c>
      <c r="K180" s="68" t="n">
        <f aca="false">G180-I180-J180</f>
        <v>-7.33872262315003</v>
      </c>
      <c r="L180" s="69" t="n">
        <f aca="false">(I180+J180)/Assumptions!$B$8</f>
        <v>0.00025394970327771</v>
      </c>
      <c r="M180" s="70" t="n">
        <f aca="false">F180-L180</f>
        <v>-0.00055394970327771</v>
      </c>
      <c r="N180" s="71" t="n">
        <f aca="false">G180*Assumptions!$B$7</f>
        <v>-12422.05965</v>
      </c>
      <c r="O180" s="71" t="n">
        <f aca="false">K180*Assumptions!$B$7</f>
        <v>-57719.053431075</v>
      </c>
      <c r="P180" s="68" t="n">
        <f aca="false">P179+G180</f>
        <v>2853.31969</v>
      </c>
      <c r="Q180" s="68" t="n">
        <f aca="false">MAX(Q179,P180)</f>
        <v>3022.71</v>
      </c>
      <c r="R180" s="68" t="n">
        <f aca="false">Q180-P180</f>
        <v>169.39031</v>
      </c>
      <c r="S180" s="68" t="n">
        <f aca="false">S179+K180</f>
        <v>1798.82972995209</v>
      </c>
      <c r="T180" s="68" t="n">
        <f aca="false">MAX(T179,S180)</f>
        <v>2263.20335980409</v>
      </c>
      <c r="U180" s="68" t="n">
        <f aca="false">T180-S180</f>
        <v>464.373629852002</v>
      </c>
      <c r="V180" s="70" t="n">
        <f aca="false">V179+F180</f>
        <v>0.7214</v>
      </c>
      <c r="W180" s="70" t="n">
        <f aca="false">MAX(W179,V180)</f>
        <v>0.7534</v>
      </c>
      <c r="X180" s="70" t="n">
        <f aca="false">W180-V180</f>
        <v>0.032</v>
      </c>
      <c r="Y180" s="70" t="n">
        <f aca="false">Y179+M180</f>
        <v>0.674903581071967</v>
      </c>
      <c r="Z180" s="70" t="n">
        <f aca="false">MAX(Z179,Y180)</f>
        <v>0.712444424247354</v>
      </c>
      <c r="AA180" s="70" t="n">
        <f aca="false">Z180-Y180</f>
        <v>0.0375408431753876</v>
      </c>
      <c r="AB180" s="72" t="n">
        <f aca="false">AB179*(1+F180)</f>
        <v>1.9566251149337</v>
      </c>
      <c r="AC180" s="73" t="n">
        <f aca="false">MAX(AC179,AB180)</f>
        <v>2.02289802335794</v>
      </c>
      <c r="AD180" s="70" t="n">
        <f aca="false">1-AB180/AC180</f>
        <v>0.0327613689167717</v>
      </c>
      <c r="AE180" s="73" t="n">
        <f aca="false">AE179*(1+M180)</f>
        <v>1.86802991438063</v>
      </c>
      <c r="AF180" s="73" t="n">
        <f aca="false">MAX(AF179,AE180)</f>
        <v>1.94263410359422</v>
      </c>
      <c r="AG180" s="70" t="n">
        <f aca="false">1-AE180/AF180</f>
        <v>0.038403623757842</v>
      </c>
      <c r="AH180" s="74" t="n">
        <f aca="false">IF(R180&gt;0,AH179+1,0)</f>
        <v>13</v>
      </c>
      <c r="AI180" s="74" t="n">
        <f aca="false">IF(U180&gt;0,AI179+1,0)</f>
        <v>80</v>
      </c>
      <c r="AJ180" s="74" t="n">
        <f aca="false">IF(G180&gt;0,AJ179+1,0)</f>
        <v>0</v>
      </c>
      <c r="AK180" s="74" t="n">
        <f aca="false">IF(G180&lt;=0,AK179+1,0)</f>
        <v>1</v>
      </c>
      <c r="AL180" s="74" t="n">
        <f aca="false">IF(K180&gt;0,AL179+1,0)</f>
        <v>0</v>
      </c>
      <c r="AM180" s="74" t="n">
        <f aca="false">IF(K180&lt;=0,AM179+1,0)</f>
        <v>13</v>
      </c>
    </row>
    <row r="181" customFormat="false" ht="15" hidden="false" customHeight="false" outlineLevel="0" collapsed="false">
      <c r="A181" s="61" t="n">
        <v>185</v>
      </c>
      <c r="B181" s="62" t="n">
        <v>40366.5736111111</v>
      </c>
      <c r="C181" s="63" t="n">
        <f aca="false">YEAR(B181)</f>
        <v>2010</v>
      </c>
      <c r="D181" s="32" t="s">
        <v>277</v>
      </c>
      <c r="E181" s="64" t="n">
        <v>5266.05</v>
      </c>
      <c r="F181" s="65" t="n">
        <v>-0.0035</v>
      </c>
      <c r="G181" s="66" t="n">
        <v>-18.431175</v>
      </c>
      <c r="H181" s="67" t="n">
        <f aca="false">E181+IF(D181="Long",1,-1)*G181</f>
        <v>5247.618825</v>
      </c>
      <c r="I181" s="68" t="n">
        <f aca="false">Assumptions!$B$58</f>
        <v>5.35750011455817</v>
      </c>
      <c r="J181" s="68" t="n">
        <f aca="false">INDEX(Yearly!$D$5:$D$22,MATCH(C181,Yearly!$A$5:$A$22,0))</f>
        <v>0.401812508591863</v>
      </c>
      <c r="K181" s="68" t="n">
        <f aca="false">G181-I181-J181</f>
        <v>-24.19048762315</v>
      </c>
      <c r="L181" s="69" t="n">
        <f aca="false">(I181+J181)/Assumptions!$B$8</f>
        <v>0.00025394970327771</v>
      </c>
      <c r="M181" s="70" t="n">
        <f aca="false">F181-L181</f>
        <v>-0.00375394970327771</v>
      </c>
      <c r="N181" s="71" t="n">
        <f aca="false">G181*Assumptions!$B$7</f>
        <v>-144961.191375</v>
      </c>
      <c r="O181" s="71" t="n">
        <f aca="false">K181*Assumptions!$B$7</f>
        <v>-190258.185156075</v>
      </c>
      <c r="P181" s="68" t="n">
        <f aca="false">P180+G181</f>
        <v>2834.888515</v>
      </c>
      <c r="Q181" s="68" t="n">
        <f aca="false">MAX(Q180,P181)</f>
        <v>3022.71</v>
      </c>
      <c r="R181" s="68" t="n">
        <f aca="false">Q181-P181</f>
        <v>187.821485</v>
      </c>
      <c r="S181" s="68" t="n">
        <f aca="false">S180+K181</f>
        <v>1774.63924232894</v>
      </c>
      <c r="T181" s="68" t="n">
        <f aca="false">MAX(T180,S181)</f>
        <v>2263.20335980409</v>
      </c>
      <c r="U181" s="68" t="n">
        <f aca="false">T181-S181</f>
        <v>488.564117475152</v>
      </c>
      <c r="V181" s="70" t="n">
        <f aca="false">V180+F181</f>
        <v>0.7179</v>
      </c>
      <c r="W181" s="70" t="n">
        <f aca="false">MAX(W180,V181)</f>
        <v>0.7534</v>
      </c>
      <c r="X181" s="70" t="n">
        <f aca="false">W181-V181</f>
        <v>0.0355</v>
      </c>
      <c r="Y181" s="70" t="n">
        <f aca="false">Y180+M181</f>
        <v>0.671149631368689</v>
      </c>
      <c r="Z181" s="70" t="n">
        <f aca="false">MAX(Z180,Y181)</f>
        <v>0.712444424247354</v>
      </c>
      <c r="AA181" s="70" t="n">
        <f aca="false">Z181-Y181</f>
        <v>0.0412947928786653</v>
      </c>
      <c r="AB181" s="72" t="n">
        <f aca="false">AB180*(1+F181)</f>
        <v>1.94977692703144</v>
      </c>
      <c r="AC181" s="73" t="n">
        <f aca="false">MAX(AC180,AB181)</f>
        <v>2.02289802335794</v>
      </c>
      <c r="AD181" s="70" t="n">
        <f aca="false">1-AB181/AC181</f>
        <v>0.0361467041255631</v>
      </c>
      <c r="AE181" s="73" t="n">
        <f aca="false">AE180*(1+M181)</f>
        <v>1.86101742403783</v>
      </c>
      <c r="AF181" s="73" t="n">
        <f aca="false">MAX(AF180,AE181)</f>
        <v>1.94263410359422</v>
      </c>
      <c r="AG181" s="70" t="n">
        <f aca="false">1-AE181/AF181</f>
        <v>0.0420134081891093</v>
      </c>
      <c r="AH181" s="74" t="n">
        <f aca="false">IF(R181&gt;0,AH180+1,0)</f>
        <v>14</v>
      </c>
      <c r="AI181" s="74" t="n">
        <f aca="false">IF(U181&gt;0,AI180+1,0)</f>
        <v>81</v>
      </c>
      <c r="AJ181" s="74" t="n">
        <f aca="false">IF(G181&gt;0,AJ180+1,0)</f>
        <v>0</v>
      </c>
      <c r="AK181" s="74" t="n">
        <f aca="false">IF(G181&lt;=0,AK180+1,0)</f>
        <v>2</v>
      </c>
      <c r="AL181" s="74" t="n">
        <f aca="false">IF(K181&gt;0,AL180+1,0)</f>
        <v>0</v>
      </c>
      <c r="AM181" s="74" t="n">
        <f aca="false">IF(K181&lt;=0,AM180+1,0)</f>
        <v>14</v>
      </c>
    </row>
    <row r="182" customFormat="false" ht="15" hidden="false" customHeight="false" outlineLevel="0" collapsed="false">
      <c r="A182" s="61" t="n">
        <v>186</v>
      </c>
      <c r="B182" s="62" t="n">
        <v>40366.5951388889</v>
      </c>
      <c r="C182" s="63" t="n">
        <f aca="false">YEAR(B182)</f>
        <v>2010</v>
      </c>
      <c r="D182" s="32" t="s">
        <v>276</v>
      </c>
      <c r="E182" s="64" t="n">
        <v>5247.8</v>
      </c>
      <c r="F182" s="65" t="n">
        <v>-0.0102</v>
      </c>
      <c r="G182" s="66" t="n">
        <v>-53.52756</v>
      </c>
      <c r="H182" s="67" t="n">
        <f aca="false">E182+IF(D182="Long",1,-1)*G182</f>
        <v>5301.32756</v>
      </c>
      <c r="I182" s="68" t="n">
        <f aca="false">Assumptions!$B$58</f>
        <v>5.35750011455817</v>
      </c>
      <c r="J182" s="68" t="n">
        <f aca="false">INDEX(Yearly!$D$5:$D$22,MATCH(C182,Yearly!$A$5:$A$22,0))</f>
        <v>0.401812508591863</v>
      </c>
      <c r="K182" s="68" t="n">
        <f aca="false">G182-I182-J182</f>
        <v>-59.28687262315</v>
      </c>
      <c r="L182" s="69" t="n">
        <f aca="false">(I182+J182)/Assumptions!$B$8</f>
        <v>0.00025394970327771</v>
      </c>
      <c r="M182" s="70" t="n">
        <f aca="false">F182-L182</f>
        <v>-0.0104539497032777</v>
      </c>
      <c r="N182" s="71" t="n">
        <f aca="false">G182*Assumptions!$B$7</f>
        <v>-420994.2594</v>
      </c>
      <c r="O182" s="71" t="n">
        <f aca="false">K182*Assumptions!$B$7</f>
        <v>-466291.253181075</v>
      </c>
      <c r="P182" s="68" t="n">
        <f aca="false">P181+G182</f>
        <v>2781.360955</v>
      </c>
      <c r="Q182" s="68" t="n">
        <f aca="false">MAX(Q181,P182)</f>
        <v>3022.71</v>
      </c>
      <c r="R182" s="68" t="n">
        <f aca="false">Q182-P182</f>
        <v>241.349045</v>
      </c>
      <c r="S182" s="68" t="n">
        <f aca="false">S181+K182</f>
        <v>1715.35236970579</v>
      </c>
      <c r="T182" s="68" t="n">
        <f aca="false">MAX(T181,S182)</f>
        <v>2263.20335980409</v>
      </c>
      <c r="U182" s="68" t="n">
        <f aca="false">T182-S182</f>
        <v>547.850990098302</v>
      </c>
      <c r="V182" s="70" t="n">
        <f aca="false">V181+F182</f>
        <v>0.7077</v>
      </c>
      <c r="W182" s="70" t="n">
        <f aca="false">MAX(W181,V182)</f>
        <v>0.7534</v>
      </c>
      <c r="X182" s="70" t="n">
        <f aca="false">W182-V182</f>
        <v>0.0457</v>
      </c>
      <c r="Y182" s="70" t="n">
        <f aca="false">Y181+M182</f>
        <v>0.660695681665411</v>
      </c>
      <c r="Z182" s="70" t="n">
        <f aca="false">MAX(Z181,Y182)</f>
        <v>0.712444424247354</v>
      </c>
      <c r="AA182" s="70" t="n">
        <f aca="false">Z182-Y182</f>
        <v>0.0517487425819431</v>
      </c>
      <c r="AB182" s="72" t="n">
        <f aca="false">AB181*(1+F182)</f>
        <v>1.92988920237572</v>
      </c>
      <c r="AC182" s="73" t="n">
        <f aca="false">MAX(AC181,AB182)</f>
        <v>2.02289802335794</v>
      </c>
      <c r="AD182" s="70" t="n">
        <f aca="false">1-AB182/AC182</f>
        <v>0.0459780077434823</v>
      </c>
      <c r="AE182" s="73" t="n">
        <f aca="false">AE181*(1+M182)</f>
        <v>1.84156244149002</v>
      </c>
      <c r="AF182" s="73" t="n">
        <f aca="false">MAX(AF181,AE182)</f>
        <v>1.94263410359422</v>
      </c>
      <c r="AG182" s="70" t="n">
        <f aca="false">1-AE182/AF182</f>
        <v>0.0520281518363147</v>
      </c>
      <c r="AH182" s="74" t="n">
        <f aca="false">IF(R182&gt;0,AH181+1,0)</f>
        <v>15</v>
      </c>
      <c r="AI182" s="74" t="n">
        <f aca="false">IF(U182&gt;0,AI181+1,0)</f>
        <v>82</v>
      </c>
      <c r="AJ182" s="74" t="n">
        <f aca="false">IF(G182&gt;0,AJ181+1,0)</f>
        <v>0</v>
      </c>
      <c r="AK182" s="74" t="n">
        <f aca="false">IF(G182&lt;=0,AK181+1,0)</f>
        <v>3</v>
      </c>
      <c r="AL182" s="74" t="n">
        <f aca="false">IF(K182&gt;0,AL181+1,0)</f>
        <v>0</v>
      </c>
      <c r="AM182" s="74" t="n">
        <f aca="false">IF(K182&lt;=0,AM181+1,0)</f>
        <v>15</v>
      </c>
    </row>
    <row r="183" customFormat="false" ht="15" hidden="false" customHeight="false" outlineLevel="0" collapsed="false">
      <c r="A183" s="61" t="n">
        <v>187</v>
      </c>
      <c r="B183" s="62" t="n">
        <v>40367.40625</v>
      </c>
      <c r="C183" s="63" t="n">
        <f aca="false">YEAR(B183)</f>
        <v>2010</v>
      </c>
      <c r="D183" s="32" t="s">
        <v>277</v>
      </c>
      <c r="E183" s="64" t="n">
        <v>5301.3</v>
      </c>
      <c r="F183" s="65" t="n">
        <v>0.0117</v>
      </c>
      <c r="G183" s="66" t="n">
        <v>62.02521</v>
      </c>
      <c r="H183" s="67" t="n">
        <f aca="false">E183+IF(D183="Long",1,-1)*G183</f>
        <v>5363.32521</v>
      </c>
      <c r="I183" s="68" t="n">
        <f aca="false">Assumptions!$B$58</f>
        <v>5.35750011455817</v>
      </c>
      <c r="J183" s="68" t="n">
        <f aca="false">INDEX(Yearly!$D$5:$D$22,MATCH(C183,Yearly!$A$5:$A$22,0))</f>
        <v>0.401812508591863</v>
      </c>
      <c r="K183" s="68" t="n">
        <f aca="false">G183-I183-J183</f>
        <v>56.26589737685</v>
      </c>
      <c r="L183" s="69" t="n">
        <f aca="false">(I183+J183)/Assumptions!$B$8</f>
        <v>0.00025394970327771</v>
      </c>
      <c r="M183" s="70" t="n">
        <f aca="false">F183-L183</f>
        <v>0.0114460502967223</v>
      </c>
      <c r="N183" s="71" t="n">
        <f aca="false">G183*Assumptions!$B$7</f>
        <v>487828.27665</v>
      </c>
      <c r="O183" s="71" t="n">
        <f aca="false">K183*Assumptions!$B$7</f>
        <v>442531.282868925</v>
      </c>
      <c r="P183" s="68" t="n">
        <f aca="false">P182+G183</f>
        <v>2843.386165</v>
      </c>
      <c r="Q183" s="68" t="n">
        <f aca="false">MAX(Q182,P183)</f>
        <v>3022.71</v>
      </c>
      <c r="R183" s="68" t="n">
        <f aca="false">Q183-P183</f>
        <v>179.323835</v>
      </c>
      <c r="S183" s="68" t="n">
        <f aca="false">S182+K183</f>
        <v>1771.61826708264</v>
      </c>
      <c r="T183" s="68" t="n">
        <f aca="false">MAX(T182,S183)</f>
        <v>2263.20335980409</v>
      </c>
      <c r="U183" s="68" t="n">
        <f aca="false">T183-S183</f>
        <v>491.585092721452</v>
      </c>
      <c r="V183" s="70" t="n">
        <f aca="false">V182+F183</f>
        <v>0.7194</v>
      </c>
      <c r="W183" s="70" t="n">
        <f aca="false">MAX(W182,V183)</f>
        <v>0.7534</v>
      </c>
      <c r="X183" s="70" t="n">
        <f aca="false">W183-V183</f>
        <v>0.0339999999999999</v>
      </c>
      <c r="Y183" s="70" t="n">
        <f aca="false">Y182+M183</f>
        <v>0.672141731962133</v>
      </c>
      <c r="Z183" s="70" t="n">
        <f aca="false">MAX(Z182,Y183)</f>
        <v>0.712444424247354</v>
      </c>
      <c r="AA183" s="70" t="n">
        <f aca="false">Z183-Y183</f>
        <v>0.0403026922852208</v>
      </c>
      <c r="AB183" s="72" t="n">
        <f aca="false">AB182*(1+F183)</f>
        <v>1.95246890604351</v>
      </c>
      <c r="AC183" s="73" t="n">
        <f aca="false">MAX(AC182,AB183)</f>
        <v>2.02289802335794</v>
      </c>
      <c r="AD183" s="70" t="n">
        <f aca="false">1-AB183/AC183</f>
        <v>0.0348159504340809</v>
      </c>
      <c r="AE183" s="73" t="n">
        <f aca="false">AE182*(1+M183)</f>
        <v>1.86264105781986</v>
      </c>
      <c r="AF183" s="73" t="n">
        <f aca="false">MAX(AF182,AE183)</f>
        <v>1.94263410359422</v>
      </c>
      <c r="AG183" s="70" t="n">
        <f aca="false">1-AE183/AF183</f>
        <v>0.0411776183823565</v>
      </c>
      <c r="AH183" s="74" t="n">
        <f aca="false">IF(R183&gt;0,AH182+1,0)</f>
        <v>16</v>
      </c>
      <c r="AI183" s="74" t="n">
        <f aca="false">IF(U183&gt;0,AI182+1,0)</f>
        <v>83</v>
      </c>
      <c r="AJ183" s="74" t="n">
        <f aca="false">IF(G183&gt;0,AJ182+1,0)</f>
        <v>1</v>
      </c>
      <c r="AK183" s="74" t="n">
        <f aca="false">IF(G183&lt;=0,AK182+1,0)</f>
        <v>0</v>
      </c>
      <c r="AL183" s="74" t="n">
        <f aca="false">IF(K183&gt;0,AL182+1,0)</f>
        <v>1</v>
      </c>
      <c r="AM183" s="74" t="n">
        <f aca="false">IF(K183&lt;=0,AM182+1,0)</f>
        <v>0</v>
      </c>
    </row>
    <row r="184" customFormat="false" ht="15" hidden="false" customHeight="false" outlineLevel="0" collapsed="false">
      <c r="A184" s="61" t="n">
        <v>188</v>
      </c>
      <c r="B184" s="62" t="n">
        <v>40374.53125</v>
      </c>
      <c r="C184" s="63" t="n">
        <f aca="false">YEAR(B184)</f>
        <v>2010</v>
      </c>
      <c r="D184" s="32" t="s">
        <v>276</v>
      </c>
      <c r="E184" s="64" t="n">
        <v>5363.3</v>
      </c>
      <c r="F184" s="65" t="n">
        <v>-0.0055</v>
      </c>
      <c r="G184" s="66" t="n">
        <v>-29.49815</v>
      </c>
      <c r="H184" s="67" t="n">
        <f aca="false">E184+IF(D184="Long",1,-1)*G184</f>
        <v>5392.79815</v>
      </c>
      <c r="I184" s="68" t="n">
        <f aca="false">Assumptions!$B$58</f>
        <v>5.35750011455817</v>
      </c>
      <c r="J184" s="68" t="n">
        <f aca="false">INDEX(Yearly!$D$5:$D$22,MATCH(C184,Yearly!$A$5:$A$22,0))</f>
        <v>0.401812508591863</v>
      </c>
      <c r="K184" s="68" t="n">
        <f aca="false">G184-I184-J184</f>
        <v>-35.25746262315</v>
      </c>
      <c r="L184" s="69" t="n">
        <f aca="false">(I184+J184)/Assumptions!$B$8</f>
        <v>0.00025394970327771</v>
      </c>
      <c r="M184" s="70" t="n">
        <f aca="false">F184-L184</f>
        <v>-0.00575394970327771</v>
      </c>
      <c r="N184" s="71" t="n">
        <f aca="false">G184*Assumptions!$B$7</f>
        <v>-232002.94975</v>
      </c>
      <c r="O184" s="71" t="n">
        <f aca="false">K184*Assumptions!$B$7</f>
        <v>-277299.943531075</v>
      </c>
      <c r="P184" s="68" t="n">
        <f aca="false">P183+G184</f>
        <v>2813.888015</v>
      </c>
      <c r="Q184" s="68" t="n">
        <f aca="false">MAX(Q183,P184)</f>
        <v>3022.71</v>
      </c>
      <c r="R184" s="68" t="n">
        <f aca="false">Q184-P184</f>
        <v>208.821985</v>
      </c>
      <c r="S184" s="68" t="n">
        <f aca="false">S183+K184</f>
        <v>1736.36080445949</v>
      </c>
      <c r="T184" s="68" t="n">
        <f aca="false">MAX(T183,S184)</f>
        <v>2263.20335980409</v>
      </c>
      <c r="U184" s="68" t="n">
        <f aca="false">T184-S184</f>
        <v>526.842555344602</v>
      </c>
      <c r="V184" s="70" t="n">
        <f aca="false">V183+F184</f>
        <v>0.7139</v>
      </c>
      <c r="W184" s="70" t="n">
        <f aca="false">MAX(W183,V184)</f>
        <v>0.7534</v>
      </c>
      <c r="X184" s="70" t="n">
        <f aca="false">W184-V184</f>
        <v>0.0394999999999999</v>
      </c>
      <c r="Y184" s="70" t="n">
        <f aca="false">Y183+M184</f>
        <v>0.666387782258856</v>
      </c>
      <c r="Z184" s="70" t="n">
        <f aca="false">MAX(Z183,Y184)</f>
        <v>0.712444424247354</v>
      </c>
      <c r="AA184" s="70" t="n">
        <f aca="false">Z184-Y184</f>
        <v>0.0460566419884985</v>
      </c>
      <c r="AB184" s="72" t="n">
        <f aca="false">AB183*(1+F184)</f>
        <v>1.94173032706027</v>
      </c>
      <c r="AC184" s="73" t="n">
        <f aca="false">MAX(AC183,AB184)</f>
        <v>2.02289802335794</v>
      </c>
      <c r="AD184" s="70" t="n">
        <f aca="false">1-AB184/AC184</f>
        <v>0.0401244627066935</v>
      </c>
      <c r="AE184" s="73" t="n">
        <f aca="false">AE183*(1+M184)</f>
        <v>1.85192351485791</v>
      </c>
      <c r="AF184" s="73" t="n">
        <f aca="false">MAX(AF183,AE184)</f>
        <v>1.94263410359422</v>
      </c>
      <c r="AG184" s="70" t="n">
        <f aca="false">1-AE184/AF184</f>
        <v>0.0466946341405613</v>
      </c>
      <c r="AH184" s="74" t="n">
        <f aca="false">IF(R184&gt;0,AH183+1,0)</f>
        <v>17</v>
      </c>
      <c r="AI184" s="74" t="n">
        <f aca="false">IF(U184&gt;0,AI183+1,0)</f>
        <v>84</v>
      </c>
      <c r="AJ184" s="74" t="n">
        <f aca="false">IF(G184&gt;0,AJ183+1,0)</f>
        <v>0</v>
      </c>
      <c r="AK184" s="74" t="n">
        <f aca="false">IF(G184&lt;=0,AK183+1,0)</f>
        <v>1</v>
      </c>
      <c r="AL184" s="74" t="n">
        <f aca="false">IF(K184&gt;0,AL183+1,0)</f>
        <v>0</v>
      </c>
      <c r="AM184" s="74" t="n">
        <f aca="false">IF(K184&lt;=0,AM183+1,0)</f>
        <v>1</v>
      </c>
    </row>
    <row r="185" customFormat="false" ht="15" hidden="false" customHeight="false" outlineLevel="0" collapsed="false">
      <c r="A185" s="61" t="n">
        <v>189</v>
      </c>
      <c r="B185" s="62" t="n">
        <v>40374.5958333333</v>
      </c>
      <c r="C185" s="63" t="n">
        <f aca="false">YEAR(B185)</f>
        <v>2010</v>
      </c>
      <c r="D185" s="32" t="s">
        <v>277</v>
      </c>
      <c r="E185" s="64" t="n">
        <v>5392.55</v>
      </c>
      <c r="F185" s="65" t="n">
        <v>-0.0019</v>
      </c>
      <c r="G185" s="66" t="n">
        <v>-10.245845</v>
      </c>
      <c r="H185" s="67" t="n">
        <f aca="false">E185+IF(D185="Long",1,-1)*G185</f>
        <v>5382.304155</v>
      </c>
      <c r="I185" s="68" t="n">
        <f aca="false">Assumptions!$B$58</f>
        <v>5.35750011455817</v>
      </c>
      <c r="J185" s="68" t="n">
        <f aca="false">INDEX(Yearly!$D$5:$D$22,MATCH(C185,Yearly!$A$5:$A$22,0))</f>
        <v>0.401812508591863</v>
      </c>
      <c r="K185" s="68" t="n">
        <f aca="false">G185-I185-J185</f>
        <v>-16.00515762315</v>
      </c>
      <c r="L185" s="69" t="n">
        <f aca="false">(I185+J185)/Assumptions!$B$8</f>
        <v>0.00025394970327771</v>
      </c>
      <c r="M185" s="70" t="n">
        <f aca="false">F185-L185</f>
        <v>-0.00215394970327771</v>
      </c>
      <c r="N185" s="71" t="n">
        <f aca="false">G185*Assumptions!$B$7</f>
        <v>-80583.570925</v>
      </c>
      <c r="O185" s="71" t="n">
        <f aca="false">K185*Assumptions!$B$7</f>
        <v>-125880.564706075</v>
      </c>
      <c r="P185" s="68" t="n">
        <f aca="false">P184+G185</f>
        <v>2803.64217</v>
      </c>
      <c r="Q185" s="68" t="n">
        <f aca="false">MAX(Q184,P185)</f>
        <v>3022.71</v>
      </c>
      <c r="R185" s="68" t="n">
        <f aca="false">Q185-P185</f>
        <v>219.06783</v>
      </c>
      <c r="S185" s="68" t="n">
        <f aca="false">S184+K185</f>
        <v>1720.35564683634</v>
      </c>
      <c r="T185" s="68" t="n">
        <f aca="false">MAX(T184,S185)</f>
        <v>2263.20335980409</v>
      </c>
      <c r="U185" s="68" t="n">
        <f aca="false">T185-S185</f>
        <v>542.847712967752</v>
      </c>
      <c r="V185" s="70" t="n">
        <f aca="false">V184+F185</f>
        <v>0.712</v>
      </c>
      <c r="W185" s="70" t="n">
        <f aca="false">MAX(W184,V185)</f>
        <v>0.7534</v>
      </c>
      <c r="X185" s="70" t="n">
        <f aca="false">W185-V185</f>
        <v>0.0413999999999999</v>
      </c>
      <c r="Y185" s="70" t="n">
        <f aca="false">Y184+M185</f>
        <v>0.664233832555578</v>
      </c>
      <c r="Z185" s="70" t="n">
        <f aca="false">MAX(Z184,Y185)</f>
        <v>0.712444424247354</v>
      </c>
      <c r="AA185" s="70" t="n">
        <f aca="false">Z185-Y185</f>
        <v>0.0482105916917762</v>
      </c>
      <c r="AB185" s="72" t="n">
        <f aca="false">AB184*(1+F185)</f>
        <v>1.93804103943886</v>
      </c>
      <c r="AC185" s="73" t="n">
        <f aca="false">MAX(AC184,AB185)</f>
        <v>2.02289802335794</v>
      </c>
      <c r="AD185" s="70" t="n">
        <f aca="false">1-AB185/AC185</f>
        <v>0.0419482262275508</v>
      </c>
      <c r="AE185" s="73" t="n">
        <f aca="false">AE184*(1+M185)</f>
        <v>1.84793456475259</v>
      </c>
      <c r="AF185" s="73" t="n">
        <f aca="false">MAX(AF184,AE185)</f>
        <v>1.94263410359422</v>
      </c>
      <c r="AG185" s="70" t="n">
        <f aca="false">1-AE185/AF185</f>
        <v>0.0487480059504873</v>
      </c>
      <c r="AH185" s="74" t="n">
        <f aca="false">IF(R185&gt;0,AH184+1,0)</f>
        <v>18</v>
      </c>
      <c r="AI185" s="74" t="n">
        <f aca="false">IF(U185&gt;0,AI184+1,0)</f>
        <v>85</v>
      </c>
      <c r="AJ185" s="74" t="n">
        <f aca="false">IF(G185&gt;0,AJ184+1,0)</f>
        <v>0</v>
      </c>
      <c r="AK185" s="74" t="n">
        <f aca="false">IF(G185&lt;=0,AK184+1,0)</f>
        <v>2</v>
      </c>
      <c r="AL185" s="74" t="n">
        <f aca="false">IF(K185&gt;0,AL184+1,0)</f>
        <v>0</v>
      </c>
      <c r="AM185" s="74" t="n">
        <f aca="false">IF(K185&lt;=0,AM184+1,0)</f>
        <v>2</v>
      </c>
    </row>
    <row r="186" customFormat="false" ht="15" hidden="false" customHeight="false" outlineLevel="0" collapsed="false">
      <c r="A186" s="61" t="n">
        <v>190</v>
      </c>
      <c r="B186" s="62" t="n">
        <v>40378.6354166667</v>
      </c>
      <c r="C186" s="63" t="n">
        <f aca="false">YEAR(B186)</f>
        <v>2010</v>
      </c>
      <c r="D186" s="32" t="s">
        <v>276</v>
      </c>
      <c r="E186" s="64" t="n">
        <v>5382.5</v>
      </c>
      <c r="F186" s="65" t="n">
        <v>-0.0047</v>
      </c>
      <c r="G186" s="66" t="n">
        <v>-25.29775</v>
      </c>
      <c r="H186" s="67" t="n">
        <f aca="false">E186+IF(D186="Long",1,-1)*G186</f>
        <v>5407.79775</v>
      </c>
      <c r="I186" s="68" t="n">
        <f aca="false">Assumptions!$B$58</f>
        <v>5.35750011455817</v>
      </c>
      <c r="J186" s="68" t="n">
        <f aca="false">INDEX(Yearly!$D$5:$D$22,MATCH(C186,Yearly!$A$5:$A$22,0))</f>
        <v>0.401812508591863</v>
      </c>
      <c r="K186" s="68" t="n">
        <f aca="false">G186-I186-J186</f>
        <v>-31.05706262315</v>
      </c>
      <c r="L186" s="69" t="n">
        <f aca="false">(I186+J186)/Assumptions!$B$8</f>
        <v>0.00025394970327771</v>
      </c>
      <c r="M186" s="70" t="n">
        <f aca="false">F186-L186</f>
        <v>-0.00495394970327771</v>
      </c>
      <c r="N186" s="71" t="n">
        <f aca="false">G186*Assumptions!$B$7</f>
        <v>-198966.80375</v>
      </c>
      <c r="O186" s="71" t="n">
        <f aca="false">K186*Assumptions!$B$7</f>
        <v>-244263.797531075</v>
      </c>
      <c r="P186" s="68" t="n">
        <f aca="false">P185+G186</f>
        <v>2778.34442</v>
      </c>
      <c r="Q186" s="68" t="n">
        <f aca="false">MAX(Q185,P186)</f>
        <v>3022.71</v>
      </c>
      <c r="R186" s="68" t="n">
        <f aca="false">Q186-P186</f>
        <v>244.36558</v>
      </c>
      <c r="S186" s="68" t="n">
        <f aca="false">S185+K186</f>
        <v>1689.29858421319</v>
      </c>
      <c r="T186" s="68" t="n">
        <f aca="false">MAX(T185,S186)</f>
        <v>2263.20335980409</v>
      </c>
      <c r="U186" s="68" t="n">
        <f aca="false">T186-S186</f>
        <v>573.904775590902</v>
      </c>
      <c r="V186" s="70" t="n">
        <f aca="false">V185+F186</f>
        <v>0.7073</v>
      </c>
      <c r="W186" s="70" t="n">
        <f aca="false">MAX(W185,V186)</f>
        <v>0.7534</v>
      </c>
      <c r="X186" s="70" t="n">
        <f aca="false">W186-V186</f>
        <v>0.0460999999999999</v>
      </c>
      <c r="Y186" s="70" t="n">
        <f aca="false">Y185+M186</f>
        <v>0.6592798828523</v>
      </c>
      <c r="Z186" s="70" t="n">
        <f aca="false">MAX(Z185,Y186)</f>
        <v>0.712444424247354</v>
      </c>
      <c r="AA186" s="70" t="n">
        <f aca="false">Z186-Y186</f>
        <v>0.0531645413950539</v>
      </c>
      <c r="AB186" s="72" t="n">
        <f aca="false">AB185*(1+F186)</f>
        <v>1.9289322465535</v>
      </c>
      <c r="AC186" s="73" t="n">
        <f aca="false">MAX(AC185,AB186)</f>
        <v>2.02289802335794</v>
      </c>
      <c r="AD186" s="70" t="n">
        <f aca="false">1-AB186/AC186</f>
        <v>0.0464510695642814</v>
      </c>
      <c r="AE186" s="73" t="n">
        <f aca="false">AE185*(1+M186)</f>
        <v>1.83877998986386</v>
      </c>
      <c r="AF186" s="73" t="n">
        <f aca="false">MAX(AF185,AE186)</f>
        <v>1.94263410359422</v>
      </c>
      <c r="AG186" s="70" t="n">
        <f aca="false">1-AE186/AF186</f>
        <v>0.0534604604841512</v>
      </c>
      <c r="AH186" s="74" t="n">
        <f aca="false">IF(R186&gt;0,AH185+1,0)</f>
        <v>19</v>
      </c>
      <c r="AI186" s="74" t="n">
        <f aca="false">IF(U186&gt;0,AI185+1,0)</f>
        <v>86</v>
      </c>
      <c r="AJ186" s="74" t="n">
        <f aca="false">IF(G186&gt;0,AJ185+1,0)</f>
        <v>0</v>
      </c>
      <c r="AK186" s="74" t="n">
        <f aca="false">IF(G186&lt;=0,AK185+1,0)</f>
        <v>3</v>
      </c>
      <c r="AL186" s="74" t="n">
        <f aca="false">IF(K186&gt;0,AL185+1,0)</f>
        <v>0</v>
      </c>
      <c r="AM186" s="74" t="n">
        <f aca="false">IF(K186&lt;=0,AM185+1,0)</f>
        <v>3</v>
      </c>
    </row>
    <row r="187" customFormat="false" ht="15" hidden="false" customHeight="false" outlineLevel="0" collapsed="false">
      <c r="A187" s="61" t="n">
        <v>191</v>
      </c>
      <c r="B187" s="62" t="n">
        <v>40379.3895833333</v>
      </c>
      <c r="C187" s="63" t="n">
        <f aca="false">YEAR(B187)</f>
        <v>2010</v>
      </c>
      <c r="D187" s="32" t="s">
        <v>277</v>
      </c>
      <c r="E187" s="64" t="n">
        <v>5407.65</v>
      </c>
      <c r="F187" s="65" t="n">
        <v>-0.004</v>
      </c>
      <c r="G187" s="66" t="n">
        <v>-21.6306</v>
      </c>
      <c r="H187" s="67" t="n">
        <f aca="false">E187+IF(D187="Long",1,-1)*G187</f>
        <v>5386.0194</v>
      </c>
      <c r="I187" s="68" t="n">
        <f aca="false">Assumptions!$B$58</f>
        <v>5.35750011455817</v>
      </c>
      <c r="J187" s="68" t="n">
        <f aca="false">INDEX(Yearly!$D$5:$D$22,MATCH(C187,Yearly!$A$5:$A$22,0))</f>
        <v>0.401812508591863</v>
      </c>
      <c r="K187" s="68" t="n">
        <f aca="false">G187-I187-J187</f>
        <v>-27.38991262315</v>
      </c>
      <c r="L187" s="69" t="n">
        <f aca="false">(I187+J187)/Assumptions!$B$8</f>
        <v>0.00025394970327771</v>
      </c>
      <c r="M187" s="70" t="n">
        <f aca="false">F187-L187</f>
        <v>-0.00425394970327771</v>
      </c>
      <c r="N187" s="71" t="n">
        <f aca="false">G187*Assumptions!$B$7</f>
        <v>-170124.669</v>
      </c>
      <c r="O187" s="71" t="n">
        <f aca="false">K187*Assumptions!$B$7</f>
        <v>-215421.662781075</v>
      </c>
      <c r="P187" s="68" t="n">
        <f aca="false">P186+G187</f>
        <v>2756.71382</v>
      </c>
      <c r="Q187" s="68" t="n">
        <f aca="false">MAX(Q186,P187)</f>
        <v>3022.71</v>
      </c>
      <c r="R187" s="68" t="n">
        <f aca="false">Q187-P187</f>
        <v>265.99618</v>
      </c>
      <c r="S187" s="68" t="n">
        <f aca="false">S186+K187</f>
        <v>1661.90867159004</v>
      </c>
      <c r="T187" s="68" t="n">
        <f aca="false">MAX(T186,S187)</f>
        <v>2263.20335980409</v>
      </c>
      <c r="U187" s="68" t="n">
        <f aca="false">T187-S187</f>
        <v>601.294688214052</v>
      </c>
      <c r="V187" s="70" t="n">
        <f aca="false">V186+F187</f>
        <v>0.7033</v>
      </c>
      <c r="W187" s="70" t="n">
        <f aca="false">MAX(W186,V187)</f>
        <v>0.7534</v>
      </c>
      <c r="X187" s="70" t="n">
        <f aca="false">W187-V187</f>
        <v>0.0500999999999999</v>
      </c>
      <c r="Y187" s="70" t="n">
        <f aca="false">Y186+M187</f>
        <v>0.655025933149023</v>
      </c>
      <c r="Z187" s="70" t="n">
        <f aca="false">MAX(Z186,Y187)</f>
        <v>0.712444424247354</v>
      </c>
      <c r="AA187" s="70" t="n">
        <f aca="false">Z187-Y187</f>
        <v>0.0574184910983316</v>
      </c>
      <c r="AB187" s="72" t="n">
        <f aca="false">AB186*(1+F187)</f>
        <v>1.92121651756728</v>
      </c>
      <c r="AC187" s="73" t="n">
        <f aca="false">MAX(AC186,AB187)</f>
        <v>2.02289802335794</v>
      </c>
      <c r="AD187" s="70" t="n">
        <f aca="false">1-AB187/AC187</f>
        <v>0.0502652652860243</v>
      </c>
      <c r="AE187" s="73" t="n">
        <f aca="false">AE186*(1+M187)</f>
        <v>1.83095791227158</v>
      </c>
      <c r="AF187" s="73" t="n">
        <f aca="false">MAX(AF186,AE187)</f>
        <v>1.94263410359422</v>
      </c>
      <c r="AG187" s="70" t="n">
        <f aca="false">1-AE187/AF187</f>
        <v>0.0574869920774153</v>
      </c>
      <c r="AH187" s="74" t="n">
        <f aca="false">IF(R187&gt;0,AH186+1,0)</f>
        <v>20</v>
      </c>
      <c r="AI187" s="74" t="n">
        <f aca="false">IF(U187&gt;0,AI186+1,0)</f>
        <v>87</v>
      </c>
      <c r="AJ187" s="74" t="n">
        <f aca="false">IF(G187&gt;0,AJ186+1,0)</f>
        <v>0</v>
      </c>
      <c r="AK187" s="74" t="n">
        <f aca="false">IF(G187&lt;=0,AK186+1,0)</f>
        <v>4</v>
      </c>
      <c r="AL187" s="74" t="n">
        <f aca="false">IF(K187&gt;0,AL186+1,0)</f>
        <v>0</v>
      </c>
      <c r="AM187" s="74" t="n">
        <f aca="false">IF(K187&lt;=0,AM186+1,0)</f>
        <v>4</v>
      </c>
    </row>
    <row r="188" customFormat="false" ht="15" hidden="false" customHeight="false" outlineLevel="0" collapsed="false">
      <c r="A188" s="61" t="n">
        <v>192</v>
      </c>
      <c r="B188" s="62" t="n">
        <v>40379.6145833333</v>
      </c>
      <c r="C188" s="63" t="n">
        <f aca="false">YEAR(B188)</f>
        <v>2010</v>
      </c>
      <c r="D188" s="32" t="s">
        <v>276</v>
      </c>
      <c r="E188" s="64" t="n">
        <v>5386.2</v>
      </c>
      <c r="F188" s="65" t="n">
        <v>-0.0014</v>
      </c>
      <c r="G188" s="66" t="n">
        <v>-7.54068</v>
      </c>
      <c r="H188" s="67" t="n">
        <f aca="false">E188+IF(D188="Long",1,-1)*G188</f>
        <v>5393.74068</v>
      </c>
      <c r="I188" s="68" t="n">
        <f aca="false">Assumptions!$B$58</f>
        <v>5.35750011455817</v>
      </c>
      <c r="J188" s="68" t="n">
        <f aca="false">INDEX(Yearly!$D$5:$D$22,MATCH(C188,Yearly!$A$5:$A$22,0))</f>
        <v>0.401812508591863</v>
      </c>
      <c r="K188" s="68" t="n">
        <f aca="false">G188-I188-J188</f>
        <v>-13.29999262315</v>
      </c>
      <c r="L188" s="69" t="n">
        <f aca="false">(I188+J188)/Assumptions!$B$8</f>
        <v>0.00025394970327771</v>
      </c>
      <c r="M188" s="70" t="n">
        <f aca="false">F188-L188</f>
        <v>-0.00165394970327771</v>
      </c>
      <c r="N188" s="71" t="n">
        <f aca="false">G188*Assumptions!$B$7</f>
        <v>-59307.4482</v>
      </c>
      <c r="O188" s="71" t="n">
        <f aca="false">K188*Assumptions!$B$7</f>
        <v>-104604.441981075</v>
      </c>
      <c r="P188" s="68" t="n">
        <f aca="false">P187+G188</f>
        <v>2749.17314</v>
      </c>
      <c r="Q188" s="68" t="n">
        <f aca="false">MAX(Q187,P188)</f>
        <v>3022.71</v>
      </c>
      <c r="R188" s="68" t="n">
        <f aca="false">Q188-P188</f>
        <v>273.53686</v>
      </c>
      <c r="S188" s="68" t="n">
        <f aca="false">S187+K188</f>
        <v>1648.60867896689</v>
      </c>
      <c r="T188" s="68" t="n">
        <f aca="false">MAX(T187,S188)</f>
        <v>2263.20335980409</v>
      </c>
      <c r="U188" s="68" t="n">
        <f aca="false">T188-S188</f>
        <v>614.594680837202</v>
      </c>
      <c r="V188" s="70" t="n">
        <f aca="false">V187+F188</f>
        <v>0.7019</v>
      </c>
      <c r="W188" s="70" t="n">
        <f aca="false">MAX(W187,V188)</f>
        <v>0.7534</v>
      </c>
      <c r="X188" s="70" t="n">
        <f aca="false">W188-V188</f>
        <v>0.0514999999999999</v>
      </c>
      <c r="Y188" s="70" t="n">
        <f aca="false">Y187+M188</f>
        <v>0.653371983445745</v>
      </c>
      <c r="Z188" s="70" t="n">
        <f aca="false">MAX(Z187,Y188)</f>
        <v>0.712444424247354</v>
      </c>
      <c r="AA188" s="70" t="n">
        <f aca="false">Z188-Y188</f>
        <v>0.0590724408016093</v>
      </c>
      <c r="AB188" s="72" t="n">
        <f aca="false">AB187*(1+F188)</f>
        <v>1.91852681444269</v>
      </c>
      <c r="AC188" s="73" t="n">
        <f aca="false">MAX(AC187,AB188)</f>
        <v>2.02289802335794</v>
      </c>
      <c r="AD188" s="70" t="n">
        <f aca="false">1-AB188/AC188</f>
        <v>0.0515948939146237</v>
      </c>
      <c r="AE188" s="73" t="n">
        <f aca="false">AE187*(1+M188)</f>
        <v>1.82792959997587</v>
      </c>
      <c r="AF188" s="73" t="n">
        <f aca="false">MAX(AF187,AE188)</f>
        <v>1.94263410359422</v>
      </c>
      <c r="AG188" s="70" t="n">
        <f aca="false">1-AE188/AF188</f>
        <v>0.0590458611872042</v>
      </c>
      <c r="AH188" s="74" t="n">
        <f aca="false">IF(R188&gt;0,AH187+1,0)</f>
        <v>21</v>
      </c>
      <c r="AI188" s="74" t="n">
        <f aca="false">IF(U188&gt;0,AI187+1,0)</f>
        <v>88</v>
      </c>
      <c r="AJ188" s="74" t="n">
        <f aca="false">IF(G188&gt;0,AJ187+1,0)</f>
        <v>0</v>
      </c>
      <c r="AK188" s="74" t="n">
        <f aca="false">IF(G188&lt;=0,AK187+1,0)</f>
        <v>5</v>
      </c>
      <c r="AL188" s="74" t="n">
        <f aca="false">IF(K188&gt;0,AL187+1,0)</f>
        <v>0</v>
      </c>
      <c r="AM188" s="74" t="n">
        <f aca="false">IF(K188&lt;=0,AM187+1,0)</f>
        <v>5</v>
      </c>
    </row>
    <row r="189" customFormat="false" ht="15" hidden="false" customHeight="false" outlineLevel="0" collapsed="false">
      <c r="A189" s="61" t="n">
        <v>193</v>
      </c>
      <c r="B189" s="62" t="n">
        <v>40380.43125</v>
      </c>
      <c r="C189" s="63" t="n">
        <f aca="false">YEAR(B189)</f>
        <v>2010</v>
      </c>
      <c r="D189" s="32" t="s">
        <v>277</v>
      </c>
      <c r="E189" s="64" t="n">
        <v>5393.65</v>
      </c>
      <c r="F189" s="65" t="n">
        <v>-0.0012</v>
      </c>
      <c r="G189" s="66" t="n">
        <v>-6.47238</v>
      </c>
      <c r="H189" s="67" t="n">
        <f aca="false">E189+IF(D189="Long",1,-1)*G189</f>
        <v>5387.17762</v>
      </c>
      <c r="I189" s="68" t="n">
        <f aca="false">Assumptions!$B$58</f>
        <v>5.35750011455817</v>
      </c>
      <c r="J189" s="68" t="n">
        <f aca="false">INDEX(Yearly!$D$5:$D$22,MATCH(C189,Yearly!$A$5:$A$22,0))</f>
        <v>0.401812508591863</v>
      </c>
      <c r="K189" s="68" t="n">
        <f aca="false">G189-I189-J189</f>
        <v>-12.23169262315</v>
      </c>
      <c r="L189" s="69" t="n">
        <f aca="false">(I189+J189)/Assumptions!$B$8</f>
        <v>0.00025394970327771</v>
      </c>
      <c r="M189" s="70" t="n">
        <f aca="false">F189-L189</f>
        <v>-0.00145394970327771</v>
      </c>
      <c r="N189" s="71" t="n">
        <f aca="false">G189*Assumptions!$B$7</f>
        <v>-50905.2687</v>
      </c>
      <c r="O189" s="71" t="n">
        <f aca="false">K189*Assumptions!$B$7</f>
        <v>-96202.262481075</v>
      </c>
      <c r="P189" s="68" t="n">
        <f aca="false">P188+G189</f>
        <v>2742.70076</v>
      </c>
      <c r="Q189" s="68" t="n">
        <f aca="false">MAX(Q188,P189)</f>
        <v>3022.71</v>
      </c>
      <c r="R189" s="68" t="n">
        <f aca="false">Q189-P189</f>
        <v>280.00924</v>
      </c>
      <c r="S189" s="68" t="n">
        <f aca="false">S188+K189</f>
        <v>1636.37698634374</v>
      </c>
      <c r="T189" s="68" t="n">
        <f aca="false">MAX(T188,S189)</f>
        <v>2263.20335980409</v>
      </c>
      <c r="U189" s="68" t="n">
        <f aca="false">T189-S189</f>
        <v>626.826373460352</v>
      </c>
      <c r="V189" s="70" t="n">
        <f aca="false">V188+F189</f>
        <v>0.7007</v>
      </c>
      <c r="W189" s="70" t="n">
        <f aca="false">MAX(W188,V189)</f>
        <v>0.7534</v>
      </c>
      <c r="X189" s="70" t="n">
        <f aca="false">W189-V189</f>
        <v>0.0526999999999999</v>
      </c>
      <c r="Y189" s="70" t="n">
        <f aca="false">Y188+M189</f>
        <v>0.651918033742467</v>
      </c>
      <c r="Z189" s="70" t="n">
        <f aca="false">MAX(Z188,Y189)</f>
        <v>0.712444424247354</v>
      </c>
      <c r="AA189" s="70" t="n">
        <f aca="false">Z189-Y189</f>
        <v>0.0605263905048871</v>
      </c>
      <c r="AB189" s="72" t="n">
        <f aca="false">AB188*(1+F189)</f>
        <v>1.91622458226536</v>
      </c>
      <c r="AC189" s="73" t="n">
        <f aca="false">MAX(AC188,AB189)</f>
        <v>2.02289802335794</v>
      </c>
      <c r="AD189" s="70" t="n">
        <f aca="false">1-AB189/AC189</f>
        <v>0.0527329800419262</v>
      </c>
      <c r="AE189" s="73" t="n">
        <f aca="false">AE188*(1+M189)</f>
        <v>1.82527188227637</v>
      </c>
      <c r="AF189" s="73" t="n">
        <f aca="false">MAX(AF188,AE189)</f>
        <v>1.94263410359422</v>
      </c>
      <c r="AG189" s="70" t="n">
        <f aca="false">1-AE189/AF189</f>
        <v>0.060413961178129</v>
      </c>
      <c r="AH189" s="74" t="n">
        <f aca="false">IF(R189&gt;0,AH188+1,0)</f>
        <v>22</v>
      </c>
      <c r="AI189" s="74" t="n">
        <f aca="false">IF(U189&gt;0,AI188+1,0)</f>
        <v>89</v>
      </c>
      <c r="AJ189" s="74" t="n">
        <f aca="false">IF(G189&gt;0,AJ188+1,0)</f>
        <v>0</v>
      </c>
      <c r="AK189" s="74" t="n">
        <f aca="false">IF(G189&lt;=0,AK188+1,0)</f>
        <v>6</v>
      </c>
      <c r="AL189" s="74" t="n">
        <f aca="false">IF(K189&gt;0,AL188+1,0)</f>
        <v>0</v>
      </c>
      <c r="AM189" s="74" t="n">
        <f aca="false">IF(K189&lt;=0,AM188+1,0)</f>
        <v>6</v>
      </c>
    </row>
    <row r="190" customFormat="false" ht="15" hidden="false" customHeight="false" outlineLevel="0" collapsed="false">
      <c r="A190" s="61" t="n">
        <v>194</v>
      </c>
      <c r="B190" s="62" t="n">
        <v>40380.5729166667</v>
      </c>
      <c r="C190" s="63" t="n">
        <f aca="false">YEAR(B190)</f>
        <v>2010</v>
      </c>
      <c r="D190" s="32" t="s">
        <v>276</v>
      </c>
      <c r="E190" s="64" t="n">
        <v>5387.1</v>
      </c>
      <c r="F190" s="65" t="n">
        <v>-0.0018</v>
      </c>
      <c r="G190" s="66" t="n">
        <v>-9.69678</v>
      </c>
      <c r="H190" s="67" t="n">
        <f aca="false">E190+IF(D190="Long",1,-1)*G190</f>
        <v>5396.79678</v>
      </c>
      <c r="I190" s="68" t="n">
        <f aca="false">Assumptions!$B$58</f>
        <v>5.35750011455817</v>
      </c>
      <c r="J190" s="68" t="n">
        <f aca="false">INDEX(Yearly!$D$5:$D$22,MATCH(C190,Yearly!$A$5:$A$22,0))</f>
        <v>0.401812508591863</v>
      </c>
      <c r="K190" s="68" t="n">
        <f aca="false">G190-I190-J190</f>
        <v>-15.45609262315</v>
      </c>
      <c r="L190" s="69" t="n">
        <f aca="false">(I190+J190)/Assumptions!$B$8</f>
        <v>0.00025394970327771</v>
      </c>
      <c r="M190" s="70" t="n">
        <f aca="false">F190-L190</f>
        <v>-0.00205394970327771</v>
      </c>
      <c r="N190" s="71" t="n">
        <f aca="false">G190*Assumptions!$B$7</f>
        <v>-76265.1747</v>
      </c>
      <c r="O190" s="71" t="n">
        <f aca="false">K190*Assumptions!$B$7</f>
        <v>-121562.168481075</v>
      </c>
      <c r="P190" s="68" t="n">
        <f aca="false">P189+G190</f>
        <v>2733.00398</v>
      </c>
      <c r="Q190" s="68" t="n">
        <f aca="false">MAX(Q189,P190)</f>
        <v>3022.71</v>
      </c>
      <c r="R190" s="68" t="n">
        <f aca="false">Q190-P190</f>
        <v>289.706020000001</v>
      </c>
      <c r="S190" s="68" t="n">
        <f aca="false">S189+K190</f>
        <v>1620.92089372059</v>
      </c>
      <c r="T190" s="68" t="n">
        <f aca="false">MAX(T189,S190)</f>
        <v>2263.20335980409</v>
      </c>
      <c r="U190" s="68" t="n">
        <f aca="false">T190-S190</f>
        <v>642.282466083502</v>
      </c>
      <c r="V190" s="70" t="n">
        <f aca="false">V189+F190</f>
        <v>0.6989</v>
      </c>
      <c r="W190" s="70" t="n">
        <f aca="false">MAX(W189,V190)</f>
        <v>0.7534</v>
      </c>
      <c r="X190" s="70" t="n">
        <f aca="false">W190-V190</f>
        <v>0.0544999999999999</v>
      </c>
      <c r="Y190" s="70" t="n">
        <f aca="false">Y189+M190</f>
        <v>0.64986408403919</v>
      </c>
      <c r="Z190" s="70" t="n">
        <f aca="false">MAX(Z189,Y190)</f>
        <v>0.712444424247354</v>
      </c>
      <c r="AA190" s="70" t="n">
        <f aca="false">Z190-Y190</f>
        <v>0.0625803402081647</v>
      </c>
      <c r="AB190" s="72" t="n">
        <f aca="false">AB189*(1+F190)</f>
        <v>1.91277537801728</v>
      </c>
      <c r="AC190" s="73" t="n">
        <f aca="false">MAX(AC189,AB190)</f>
        <v>2.02289802335794</v>
      </c>
      <c r="AD190" s="70" t="n">
        <f aca="false">1-AB190/AC190</f>
        <v>0.0544380606778506</v>
      </c>
      <c r="AE190" s="73" t="n">
        <f aca="false">AE189*(1+M190)</f>
        <v>1.82152286563537</v>
      </c>
      <c r="AF190" s="73" t="n">
        <f aca="false">MAX(AF189,AE190)</f>
        <v>1.94263410359422</v>
      </c>
      <c r="AG190" s="70" t="n">
        <f aca="false">1-AE190/AF190</f>
        <v>0.0623438236437711</v>
      </c>
      <c r="AH190" s="74" t="n">
        <f aca="false">IF(R190&gt;0,AH189+1,0)</f>
        <v>23</v>
      </c>
      <c r="AI190" s="74" t="n">
        <f aca="false">IF(U190&gt;0,AI189+1,0)</f>
        <v>90</v>
      </c>
      <c r="AJ190" s="74" t="n">
        <f aca="false">IF(G190&gt;0,AJ189+1,0)</f>
        <v>0</v>
      </c>
      <c r="AK190" s="74" t="n">
        <f aca="false">IF(G190&lt;=0,AK189+1,0)</f>
        <v>7</v>
      </c>
      <c r="AL190" s="74" t="n">
        <f aca="false">IF(K190&gt;0,AL189+1,0)</f>
        <v>0</v>
      </c>
      <c r="AM190" s="74" t="n">
        <f aca="false">IF(K190&lt;=0,AM189+1,0)</f>
        <v>7</v>
      </c>
    </row>
    <row r="191" customFormat="false" ht="15" hidden="false" customHeight="false" outlineLevel="0" collapsed="false">
      <c r="A191" s="61" t="n">
        <v>195</v>
      </c>
      <c r="B191" s="62" t="n">
        <v>40380.6034722222</v>
      </c>
      <c r="C191" s="63" t="n">
        <f aca="false">YEAR(B191)</f>
        <v>2010</v>
      </c>
      <c r="D191" s="32" t="s">
        <v>277</v>
      </c>
      <c r="E191" s="64" t="n">
        <v>5396.6</v>
      </c>
      <c r="F191" s="65" t="n">
        <v>-0.0027</v>
      </c>
      <c r="G191" s="66" t="n">
        <v>-14.57082</v>
      </c>
      <c r="H191" s="67" t="n">
        <f aca="false">E191+IF(D191="Long",1,-1)*G191</f>
        <v>5382.02918</v>
      </c>
      <c r="I191" s="68" t="n">
        <f aca="false">Assumptions!$B$58</f>
        <v>5.35750011455817</v>
      </c>
      <c r="J191" s="68" t="n">
        <f aca="false">INDEX(Yearly!$D$5:$D$22,MATCH(C191,Yearly!$A$5:$A$22,0))</f>
        <v>0.401812508591863</v>
      </c>
      <c r="K191" s="68" t="n">
        <f aca="false">G191-I191-J191</f>
        <v>-20.33013262315</v>
      </c>
      <c r="L191" s="69" t="n">
        <f aca="false">(I191+J191)/Assumptions!$B$8</f>
        <v>0.00025394970327771</v>
      </c>
      <c r="M191" s="70" t="n">
        <f aca="false">F191-L191</f>
        <v>-0.00295394970327771</v>
      </c>
      <c r="N191" s="71" t="n">
        <f aca="false">G191*Assumptions!$B$7</f>
        <v>-114599.4993</v>
      </c>
      <c r="O191" s="71" t="n">
        <f aca="false">K191*Assumptions!$B$7</f>
        <v>-159896.493081075</v>
      </c>
      <c r="P191" s="68" t="n">
        <f aca="false">P190+G191</f>
        <v>2718.43316</v>
      </c>
      <c r="Q191" s="68" t="n">
        <f aca="false">MAX(Q190,P191)</f>
        <v>3022.71</v>
      </c>
      <c r="R191" s="68" t="n">
        <f aca="false">Q191-P191</f>
        <v>304.27684</v>
      </c>
      <c r="S191" s="68" t="n">
        <f aca="false">S190+K191</f>
        <v>1600.59076109744</v>
      </c>
      <c r="T191" s="68" t="n">
        <f aca="false">MAX(T190,S191)</f>
        <v>2263.20335980409</v>
      </c>
      <c r="U191" s="68" t="n">
        <f aca="false">T191-S191</f>
        <v>662.612598706652</v>
      </c>
      <c r="V191" s="70" t="n">
        <f aca="false">V190+F191</f>
        <v>0.6962</v>
      </c>
      <c r="W191" s="70" t="n">
        <f aca="false">MAX(W190,V191)</f>
        <v>0.7534</v>
      </c>
      <c r="X191" s="70" t="n">
        <f aca="false">W191-V191</f>
        <v>0.0571999999999999</v>
      </c>
      <c r="Y191" s="70" t="n">
        <f aca="false">Y190+M191</f>
        <v>0.646910134335912</v>
      </c>
      <c r="Z191" s="70" t="n">
        <f aca="false">MAX(Z190,Y191)</f>
        <v>0.712444424247354</v>
      </c>
      <c r="AA191" s="70" t="n">
        <f aca="false">Z191-Y191</f>
        <v>0.0655342899114424</v>
      </c>
      <c r="AB191" s="72" t="n">
        <f aca="false">AB190*(1+F191)</f>
        <v>1.90761088449663</v>
      </c>
      <c r="AC191" s="73" t="n">
        <f aca="false">MAX(AC190,AB191)</f>
        <v>2.02289802335794</v>
      </c>
      <c r="AD191" s="70" t="n">
        <f aca="false">1-AB191/AC191</f>
        <v>0.0569910779140205</v>
      </c>
      <c r="AE191" s="73" t="n">
        <f aca="false">AE190*(1+M191)</f>
        <v>1.81614217870691</v>
      </c>
      <c r="AF191" s="73" t="n">
        <f aca="false">MAX(AF190,AE191)</f>
        <v>1.94263410359422</v>
      </c>
      <c r="AG191" s="70" t="n">
        <f aca="false">1-AE191/AF191</f>
        <v>0.0651136128276951</v>
      </c>
      <c r="AH191" s="74" t="n">
        <f aca="false">IF(R191&gt;0,AH190+1,0)</f>
        <v>24</v>
      </c>
      <c r="AI191" s="74" t="n">
        <f aca="false">IF(U191&gt;0,AI190+1,0)</f>
        <v>91</v>
      </c>
      <c r="AJ191" s="74" t="n">
        <f aca="false">IF(G191&gt;0,AJ190+1,0)</f>
        <v>0</v>
      </c>
      <c r="AK191" s="74" t="n">
        <f aca="false">IF(G191&lt;=0,AK190+1,0)</f>
        <v>8</v>
      </c>
      <c r="AL191" s="74" t="n">
        <f aca="false">IF(K191&gt;0,AL190+1,0)</f>
        <v>0</v>
      </c>
      <c r="AM191" s="74" t="n">
        <f aca="false">IF(K191&lt;=0,AM190+1,0)</f>
        <v>8</v>
      </c>
    </row>
    <row r="192" customFormat="false" ht="15" hidden="false" customHeight="false" outlineLevel="0" collapsed="false">
      <c r="A192" s="61" t="n">
        <v>196</v>
      </c>
      <c r="B192" s="62" t="n">
        <v>40381.40625</v>
      </c>
      <c r="C192" s="63" t="n">
        <f aca="false">YEAR(B192)</f>
        <v>2010</v>
      </c>
      <c r="D192" s="32" t="s">
        <v>276</v>
      </c>
      <c r="E192" s="64" t="n">
        <v>5381.8</v>
      </c>
      <c r="F192" s="65" t="n">
        <v>-0.003</v>
      </c>
      <c r="G192" s="66" t="n">
        <v>-16.1454</v>
      </c>
      <c r="H192" s="67" t="n">
        <f aca="false">E192+IF(D192="Long",1,-1)*G192</f>
        <v>5397.9454</v>
      </c>
      <c r="I192" s="68" t="n">
        <f aca="false">Assumptions!$B$58</f>
        <v>5.35750011455817</v>
      </c>
      <c r="J192" s="68" t="n">
        <f aca="false">INDEX(Yearly!$D$5:$D$22,MATCH(C192,Yearly!$A$5:$A$22,0))</f>
        <v>0.401812508591863</v>
      </c>
      <c r="K192" s="68" t="n">
        <f aca="false">G192-I192-J192</f>
        <v>-21.90471262315</v>
      </c>
      <c r="L192" s="69" t="n">
        <f aca="false">(I192+J192)/Assumptions!$B$8</f>
        <v>0.00025394970327771</v>
      </c>
      <c r="M192" s="70" t="n">
        <f aca="false">F192-L192</f>
        <v>-0.00325394970327771</v>
      </c>
      <c r="N192" s="71" t="n">
        <f aca="false">G192*Assumptions!$B$7</f>
        <v>-126983.571</v>
      </c>
      <c r="O192" s="71" t="n">
        <f aca="false">K192*Assumptions!$B$7</f>
        <v>-172280.564781075</v>
      </c>
      <c r="P192" s="68" t="n">
        <f aca="false">P191+G192</f>
        <v>2702.28776</v>
      </c>
      <c r="Q192" s="68" t="n">
        <f aca="false">MAX(Q191,P192)</f>
        <v>3022.71</v>
      </c>
      <c r="R192" s="68" t="n">
        <f aca="false">Q192-P192</f>
        <v>320.42224</v>
      </c>
      <c r="S192" s="68" t="n">
        <f aca="false">S191+K192</f>
        <v>1578.68604847429</v>
      </c>
      <c r="T192" s="68" t="n">
        <f aca="false">MAX(T191,S192)</f>
        <v>2263.20335980409</v>
      </c>
      <c r="U192" s="68" t="n">
        <f aca="false">T192-S192</f>
        <v>684.517311329802</v>
      </c>
      <c r="V192" s="70" t="n">
        <f aca="false">V191+F192</f>
        <v>0.6932</v>
      </c>
      <c r="W192" s="70" t="n">
        <f aca="false">MAX(W191,V192)</f>
        <v>0.7534</v>
      </c>
      <c r="X192" s="70" t="n">
        <f aca="false">W192-V192</f>
        <v>0.0601999999999999</v>
      </c>
      <c r="Y192" s="70" t="n">
        <f aca="false">Y191+M192</f>
        <v>0.643656184632634</v>
      </c>
      <c r="Z192" s="70" t="n">
        <f aca="false">MAX(Z191,Y192)</f>
        <v>0.712444424247354</v>
      </c>
      <c r="AA192" s="70" t="n">
        <f aca="false">Z192-Y192</f>
        <v>0.0687882396147201</v>
      </c>
      <c r="AB192" s="72" t="n">
        <f aca="false">AB191*(1+F192)</f>
        <v>1.90188805184314</v>
      </c>
      <c r="AC192" s="73" t="n">
        <f aca="false">MAX(AC191,AB192)</f>
        <v>2.02289802335794</v>
      </c>
      <c r="AD192" s="70" t="n">
        <f aca="false">1-AB192/AC192</f>
        <v>0.0598201046802784</v>
      </c>
      <c r="AE192" s="73" t="n">
        <f aca="false">AE191*(1+M192)</f>
        <v>1.81023254340339</v>
      </c>
      <c r="AF192" s="73" t="n">
        <f aca="false">MAX(AF191,AE192)</f>
        <v>1.94263410359422</v>
      </c>
      <c r="AG192" s="70" t="n">
        <f aca="false">1-AE192/AF192</f>
        <v>0.0681556861098328</v>
      </c>
      <c r="AH192" s="74" t="n">
        <f aca="false">IF(R192&gt;0,AH191+1,0)</f>
        <v>25</v>
      </c>
      <c r="AI192" s="74" t="n">
        <f aca="false">IF(U192&gt;0,AI191+1,0)</f>
        <v>92</v>
      </c>
      <c r="AJ192" s="74" t="n">
        <f aca="false">IF(G192&gt;0,AJ191+1,0)</f>
        <v>0</v>
      </c>
      <c r="AK192" s="74" t="n">
        <f aca="false">IF(G192&lt;=0,AK191+1,0)</f>
        <v>9</v>
      </c>
      <c r="AL192" s="74" t="n">
        <f aca="false">IF(K192&gt;0,AL191+1,0)</f>
        <v>0</v>
      </c>
      <c r="AM192" s="74" t="n">
        <f aca="false">IF(K192&lt;=0,AM191+1,0)</f>
        <v>9</v>
      </c>
    </row>
    <row r="193" customFormat="false" ht="15" hidden="false" customHeight="false" outlineLevel="0" collapsed="false">
      <c r="A193" s="61" t="n">
        <v>197</v>
      </c>
      <c r="B193" s="62" t="n">
        <v>40381.5520833333</v>
      </c>
      <c r="C193" s="63" t="n">
        <f aca="false">YEAR(B193)</f>
        <v>2010</v>
      </c>
      <c r="D193" s="32" t="s">
        <v>277</v>
      </c>
      <c r="E193" s="64" t="n">
        <v>5397.7</v>
      </c>
      <c r="F193" s="65" t="n">
        <v>0.0035</v>
      </c>
      <c r="G193" s="66" t="n">
        <v>18.89195</v>
      </c>
      <c r="H193" s="67" t="n">
        <f aca="false">E193+IF(D193="Long",1,-1)*G193</f>
        <v>5416.59195</v>
      </c>
      <c r="I193" s="68" t="n">
        <f aca="false">Assumptions!$B$58</f>
        <v>5.35750011455817</v>
      </c>
      <c r="J193" s="68" t="n">
        <f aca="false">INDEX(Yearly!$D$5:$D$22,MATCH(C193,Yearly!$A$5:$A$22,0))</f>
        <v>0.401812508591863</v>
      </c>
      <c r="K193" s="68" t="n">
        <f aca="false">G193-I193-J193</f>
        <v>13.13263737685</v>
      </c>
      <c r="L193" s="69" t="n">
        <f aca="false">(I193+J193)/Assumptions!$B$8</f>
        <v>0.00025394970327771</v>
      </c>
      <c r="M193" s="70" t="n">
        <f aca="false">F193-L193</f>
        <v>0.00324605029672229</v>
      </c>
      <c r="N193" s="71" t="n">
        <f aca="false">G193*Assumptions!$B$7</f>
        <v>148585.18675</v>
      </c>
      <c r="O193" s="71" t="n">
        <f aca="false">K193*Assumptions!$B$7</f>
        <v>103288.192968925</v>
      </c>
      <c r="P193" s="68" t="n">
        <f aca="false">P192+G193</f>
        <v>2721.17971</v>
      </c>
      <c r="Q193" s="68" t="n">
        <f aca="false">MAX(Q192,P193)</f>
        <v>3022.71</v>
      </c>
      <c r="R193" s="68" t="n">
        <f aca="false">Q193-P193</f>
        <v>301.53029</v>
      </c>
      <c r="S193" s="68" t="n">
        <f aca="false">S192+K193</f>
        <v>1591.81868585114</v>
      </c>
      <c r="T193" s="68" t="n">
        <f aca="false">MAX(T192,S193)</f>
        <v>2263.20335980409</v>
      </c>
      <c r="U193" s="68" t="n">
        <f aca="false">T193-S193</f>
        <v>671.384673952952</v>
      </c>
      <c r="V193" s="70" t="n">
        <f aca="false">V192+F193</f>
        <v>0.6967</v>
      </c>
      <c r="W193" s="70" t="n">
        <f aca="false">MAX(W192,V193)</f>
        <v>0.7534</v>
      </c>
      <c r="X193" s="70" t="n">
        <f aca="false">W193-V193</f>
        <v>0.0567</v>
      </c>
      <c r="Y193" s="70" t="n">
        <f aca="false">Y192+M193</f>
        <v>0.646902234929356</v>
      </c>
      <c r="Z193" s="70" t="n">
        <f aca="false">MAX(Z192,Y193)</f>
        <v>0.712444424247354</v>
      </c>
      <c r="AA193" s="70" t="n">
        <f aca="false">Z193-Y193</f>
        <v>0.0655421893179978</v>
      </c>
      <c r="AB193" s="72" t="n">
        <f aca="false">AB192*(1+F193)</f>
        <v>1.90854466002459</v>
      </c>
      <c r="AC193" s="73" t="n">
        <f aca="false">MAX(AC192,AB193)</f>
        <v>2.02289802335794</v>
      </c>
      <c r="AD193" s="70" t="n">
        <f aca="false">1-AB193/AC193</f>
        <v>0.0565294750466594</v>
      </c>
      <c r="AE193" s="73" t="n">
        <f aca="false">AE192*(1+M193)</f>
        <v>1.81610864928805</v>
      </c>
      <c r="AF193" s="73" t="n">
        <f aca="false">MAX(AF192,AE193)</f>
        <v>1.94263410359422</v>
      </c>
      <c r="AG193" s="70" t="n">
        <f aca="false">1-AE193/AF193</f>
        <v>0.0651308725982307</v>
      </c>
      <c r="AH193" s="74" t="n">
        <f aca="false">IF(R193&gt;0,AH192+1,0)</f>
        <v>26</v>
      </c>
      <c r="AI193" s="74" t="n">
        <f aca="false">IF(U193&gt;0,AI192+1,0)</f>
        <v>93</v>
      </c>
      <c r="AJ193" s="74" t="n">
        <f aca="false">IF(G193&gt;0,AJ192+1,0)</f>
        <v>1</v>
      </c>
      <c r="AK193" s="74" t="n">
        <f aca="false">IF(G193&lt;=0,AK192+1,0)</f>
        <v>0</v>
      </c>
      <c r="AL193" s="74" t="n">
        <f aca="false">IF(K193&gt;0,AL192+1,0)</f>
        <v>1</v>
      </c>
      <c r="AM193" s="74" t="n">
        <f aca="false">IF(K193&lt;=0,AM192+1,0)</f>
        <v>0</v>
      </c>
    </row>
    <row r="194" customFormat="false" ht="15" hidden="false" customHeight="false" outlineLevel="0" collapsed="false">
      <c r="A194" s="61" t="n">
        <v>198</v>
      </c>
      <c r="B194" s="62" t="n">
        <v>40385.6145833333</v>
      </c>
      <c r="C194" s="63" t="n">
        <f aca="false">YEAR(B194)</f>
        <v>2010</v>
      </c>
      <c r="D194" s="32" t="s">
        <v>276</v>
      </c>
      <c r="E194" s="64" t="n">
        <v>5416.4</v>
      </c>
      <c r="F194" s="65" t="n">
        <v>-0.0041</v>
      </c>
      <c r="G194" s="66" t="n">
        <v>-22.20724</v>
      </c>
      <c r="H194" s="67" t="n">
        <f aca="false">E194+IF(D194="Long",1,-1)*G194</f>
        <v>5438.60724</v>
      </c>
      <c r="I194" s="68" t="n">
        <f aca="false">Assumptions!$B$58</f>
        <v>5.35750011455817</v>
      </c>
      <c r="J194" s="68" t="n">
        <f aca="false">INDEX(Yearly!$D$5:$D$22,MATCH(C194,Yearly!$A$5:$A$22,0))</f>
        <v>0.401812508591863</v>
      </c>
      <c r="K194" s="68" t="n">
        <f aca="false">G194-I194-J194</f>
        <v>-27.96655262315</v>
      </c>
      <c r="L194" s="69" t="n">
        <f aca="false">(I194+J194)/Assumptions!$B$8</f>
        <v>0.00025394970327771</v>
      </c>
      <c r="M194" s="70" t="n">
        <f aca="false">F194-L194</f>
        <v>-0.00435394970327771</v>
      </c>
      <c r="N194" s="71" t="n">
        <f aca="false">G194*Assumptions!$B$7</f>
        <v>-174659.9426</v>
      </c>
      <c r="O194" s="71" t="n">
        <f aca="false">K194*Assumptions!$B$7</f>
        <v>-219956.936381075</v>
      </c>
      <c r="P194" s="68" t="n">
        <f aca="false">P193+G194</f>
        <v>2698.97247</v>
      </c>
      <c r="Q194" s="68" t="n">
        <f aca="false">MAX(Q193,P194)</f>
        <v>3022.71</v>
      </c>
      <c r="R194" s="68" t="n">
        <f aca="false">Q194-P194</f>
        <v>323.73753</v>
      </c>
      <c r="S194" s="68" t="n">
        <f aca="false">S193+K194</f>
        <v>1563.85213322799</v>
      </c>
      <c r="T194" s="68" t="n">
        <f aca="false">MAX(T193,S194)</f>
        <v>2263.20335980409</v>
      </c>
      <c r="U194" s="68" t="n">
        <f aca="false">T194-S194</f>
        <v>699.351226576102</v>
      </c>
      <c r="V194" s="70" t="n">
        <f aca="false">V193+F194</f>
        <v>0.6926</v>
      </c>
      <c r="W194" s="70" t="n">
        <f aca="false">MAX(W193,V194)</f>
        <v>0.7534</v>
      </c>
      <c r="X194" s="70" t="n">
        <f aca="false">W194-V194</f>
        <v>0.0608</v>
      </c>
      <c r="Y194" s="70" t="n">
        <f aca="false">Y193+M194</f>
        <v>0.642548285226079</v>
      </c>
      <c r="Z194" s="70" t="n">
        <f aca="false">MAX(Z193,Y194)</f>
        <v>0.712444424247354</v>
      </c>
      <c r="AA194" s="70" t="n">
        <f aca="false">Z194-Y194</f>
        <v>0.0698961390212756</v>
      </c>
      <c r="AB194" s="72" t="n">
        <f aca="false">AB193*(1+F194)</f>
        <v>1.90071962691849</v>
      </c>
      <c r="AC194" s="73" t="n">
        <f aca="false">MAX(AC193,AB194)</f>
        <v>2.02289802335794</v>
      </c>
      <c r="AD194" s="70" t="n">
        <f aca="false">1-AB194/AC194</f>
        <v>0.060397704198968</v>
      </c>
      <c r="AE194" s="73" t="n">
        <f aca="false">AE193*(1+M194)</f>
        <v>1.80820140357336</v>
      </c>
      <c r="AF194" s="73" t="n">
        <f aca="false">MAX(AF193,AE194)</f>
        <v>1.94263410359422</v>
      </c>
      <c r="AG194" s="70" t="n">
        <f aca="false">1-AE194/AF194</f>
        <v>0.0692012457580852</v>
      </c>
      <c r="AH194" s="74" t="n">
        <f aca="false">IF(R194&gt;0,AH193+1,0)</f>
        <v>27</v>
      </c>
      <c r="AI194" s="74" t="n">
        <f aca="false">IF(U194&gt;0,AI193+1,0)</f>
        <v>94</v>
      </c>
      <c r="AJ194" s="74" t="n">
        <f aca="false">IF(G194&gt;0,AJ193+1,0)</f>
        <v>0</v>
      </c>
      <c r="AK194" s="74" t="n">
        <f aca="false">IF(G194&lt;=0,AK193+1,0)</f>
        <v>1</v>
      </c>
      <c r="AL194" s="74" t="n">
        <f aca="false">IF(K194&gt;0,AL193+1,0)</f>
        <v>0</v>
      </c>
      <c r="AM194" s="74" t="n">
        <f aca="false">IF(K194&lt;=0,AM193+1,0)</f>
        <v>1</v>
      </c>
    </row>
    <row r="195" customFormat="false" ht="15" hidden="false" customHeight="false" outlineLevel="0" collapsed="false">
      <c r="A195" s="61" t="n">
        <v>199</v>
      </c>
      <c r="B195" s="62" t="n">
        <v>40386.4895833333</v>
      </c>
      <c r="C195" s="63" t="n">
        <f aca="false">YEAR(B195)</f>
        <v>2010</v>
      </c>
      <c r="D195" s="32" t="s">
        <v>277</v>
      </c>
      <c r="E195" s="64" t="n">
        <v>5438.5</v>
      </c>
      <c r="F195" s="65" t="n">
        <v>-0.0044</v>
      </c>
      <c r="G195" s="66" t="n">
        <v>-23.9294</v>
      </c>
      <c r="H195" s="67" t="n">
        <f aca="false">E195+IF(D195="Long",1,-1)*G195</f>
        <v>5414.5706</v>
      </c>
      <c r="I195" s="68" t="n">
        <f aca="false">Assumptions!$B$58</f>
        <v>5.35750011455817</v>
      </c>
      <c r="J195" s="68" t="n">
        <f aca="false">INDEX(Yearly!$D$5:$D$22,MATCH(C195,Yearly!$A$5:$A$22,0))</f>
        <v>0.401812508591863</v>
      </c>
      <c r="K195" s="68" t="n">
        <f aca="false">G195-I195-J195</f>
        <v>-29.68871262315</v>
      </c>
      <c r="L195" s="69" t="n">
        <f aca="false">(I195+J195)/Assumptions!$B$8</f>
        <v>0.00025394970327771</v>
      </c>
      <c r="M195" s="70" t="n">
        <f aca="false">F195-L195</f>
        <v>-0.00465394970327771</v>
      </c>
      <c r="N195" s="71" t="n">
        <f aca="false">G195*Assumptions!$B$7</f>
        <v>-188204.731</v>
      </c>
      <c r="O195" s="71" t="n">
        <f aca="false">K195*Assumptions!$B$7</f>
        <v>-233501.724781075</v>
      </c>
      <c r="P195" s="68" t="n">
        <f aca="false">P194+G195</f>
        <v>2675.04307</v>
      </c>
      <c r="Q195" s="68" t="n">
        <f aca="false">MAX(Q194,P195)</f>
        <v>3022.71</v>
      </c>
      <c r="R195" s="68" t="n">
        <f aca="false">Q195-P195</f>
        <v>347.66693</v>
      </c>
      <c r="S195" s="68" t="n">
        <f aca="false">S194+K195</f>
        <v>1534.16342060484</v>
      </c>
      <c r="T195" s="68" t="n">
        <f aca="false">MAX(T194,S195)</f>
        <v>2263.20335980409</v>
      </c>
      <c r="U195" s="68" t="n">
        <f aca="false">T195-S195</f>
        <v>729.039939199252</v>
      </c>
      <c r="V195" s="70" t="n">
        <f aca="false">V194+F195</f>
        <v>0.6882</v>
      </c>
      <c r="W195" s="70" t="n">
        <f aca="false">MAX(W194,V195)</f>
        <v>0.7534</v>
      </c>
      <c r="X195" s="70" t="n">
        <f aca="false">W195-V195</f>
        <v>0.0651999999999999</v>
      </c>
      <c r="Y195" s="70" t="n">
        <f aca="false">Y194+M195</f>
        <v>0.637894335522801</v>
      </c>
      <c r="Z195" s="70" t="n">
        <f aca="false">MAX(Z194,Y195)</f>
        <v>0.712444424247354</v>
      </c>
      <c r="AA195" s="70" t="n">
        <f aca="false">Z195-Y195</f>
        <v>0.0745500887245533</v>
      </c>
      <c r="AB195" s="72" t="n">
        <f aca="false">AB194*(1+F195)</f>
        <v>1.89235646056005</v>
      </c>
      <c r="AC195" s="73" t="n">
        <f aca="false">MAX(AC194,AB195)</f>
        <v>2.02289802335794</v>
      </c>
      <c r="AD195" s="70" t="n">
        <f aca="false">1-AB195/AC195</f>
        <v>0.0645319543004925</v>
      </c>
      <c r="AE195" s="73" t="n">
        <f aca="false">AE194*(1+M195)</f>
        <v>1.79978612518773</v>
      </c>
      <c r="AF195" s="73" t="n">
        <f aca="false">MAX(AF194,AE195)</f>
        <v>1.94263410359422</v>
      </c>
      <c r="AG195" s="70" t="n">
        <f aca="false">1-AE195/AF195</f>
        <v>0.0735331363442006</v>
      </c>
      <c r="AH195" s="74" t="n">
        <f aca="false">IF(R195&gt;0,AH194+1,0)</f>
        <v>28</v>
      </c>
      <c r="AI195" s="74" t="n">
        <f aca="false">IF(U195&gt;0,AI194+1,0)</f>
        <v>95</v>
      </c>
      <c r="AJ195" s="74" t="n">
        <f aca="false">IF(G195&gt;0,AJ194+1,0)</f>
        <v>0</v>
      </c>
      <c r="AK195" s="74" t="n">
        <f aca="false">IF(G195&lt;=0,AK194+1,0)</f>
        <v>2</v>
      </c>
      <c r="AL195" s="74" t="n">
        <f aca="false">IF(K195&gt;0,AL194+1,0)</f>
        <v>0</v>
      </c>
      <c r="AM195" s="74" t="n">
        <f aca="false">IF(K195&lt;=0,AM194+1,0)</f>
        <v>2</v>
      </c>
    </row>
    <row r="196" customFormat="false" ht="15" hidden="false" customHeight="false" outlineLevel="0" collapsed="false">
      <c r="A196" s="61" t="n">
        <v>200</v>
      </c>
      <c r="B196" s="62" t="n">
        <v>40387.5520833333</v>
      </c>
      <c r="C196" s="63" t="n">
        <f aca="false">YEAR(B196)</f>
        <v>2010</v>
      </c>
      <c r="D196" s="32" t="s">
        <v>276</v>
      </c>
      <c r="E196" s="64" t="n">
        <v>5414.55</v>
      </c>
      <c r="F196" s="65" t="n">
        <v>0.0006</v>
      </c>
      <c r="G196" s="66" t="n">
        <v>3.24873</v>
      </c>
      <c r="H196" s="67" t="n">
        <f aca="false">E196+IF(D196="Long",1,-1)*G196</f>
        <v>5411.30127</v>
      </c>
      <c r="I196" s="68" t="n">
        <f aca="false">Assumptions!$B$58</f>
        <v>5.35750011455817</v>
      </c>
      <c r="J196" s="68" t="n">
        <f aca="false">INDEX(Yearly!$D$5:$D$22,MATCH(C196,Yearly!$A$5:$A$22,0))</f>
        <v>0.401812508591863</v>
      </c>
      <c r="K196" s="68" t="n">
        <f aca="false">G196-I196-J196</f>
        <v>-2.51058262315003</v>
      </c>
      <c r="L196" s="69" t="n">
        <f aca="false">(I196+J196)/Assumptions!$B$8</f>
        <v>0.00025394970327771</v>
      </c>
      <c r="M196" s="70" t="n">
        <f aca="false">F196-L196</f>
        <v>0.00034605029672229</v>
      </c>
      <c r="N196" s="71" t="n">
        <f aca="false">G196*Assumptions!$B$7</f>
        <v>25551.26145</v>
      </c>
      <c r="O196" s="71" t="n">
        <f aca="false">K196*Assumptions!$B$7</f>
        <v>-19745.732331075</v>
      </c>
      <c r="P196" s="68" t="n">
        <f aca="false">P195+G196</f>
        <v>2678.2918</v>
      </c>
      <c r="Q196" s="68" t="n">
        <f aca="false">MAX(Q195,P196)</f>
        <v>3022.71</v>
      </c>
      <c r="R196" s="68" t="n">
        <f aca="false">Q196-P196</f>
        <v>344.418200000001</v>
      </c>
      <c r="S196" s="68" t="n">
        <f aca="false">S195+K196</f>
        <v>1531.65283798169</v>
      </c>
      <c r="T196" s="68" t="n">
        <f aca="false">MAX(T195,S196)</f>
        <v>2263.20335980409</v>
      </c>
      <c r="U196" s="68" t="n">
        <f aca="false">T196-S196</f>
        <v>731.550521822402</v>
      </c>
      <c r="V196" s="70" t="n">
        <f aca="false">V195+F196</f>
        <v>0.6888</v>
      </c>
      <c r="W196" s="70" t="n">
        <f aca="false">MAX(W195,V196)</f>
        <v>0.7534</v>
      </c>
      <c r="X196" s="70" t="n">
        <f aca="false">W196-V196</f>
        <v>0.0645999999999999</v>
      </c>
      <c r="Y196" s="70" t="n">
        <f aca="false">Y195+M196</f>
        <v>0.638240385819523</v>
      </c>
      <c r="Z196" s="70" t="n">
        <f aca="false">MAX(Z195,Y196)</f>
        <v>0.712444424247354</v>
      </c>
      <c r="AA196" s="70" t="n">
        <f aca="false">Z196-Y196</f>
        <v>0.074204038427831</v>
      </c>
      <c r="AB196" s="72" t="n">
        <f aca="false">AB195*(1+F196)</f>
        <v>1.89349187443639</v>
      </c>
      <c r="AC196" s="73" t="n">
        <f aca="false">MAX(AC195,AB196)</f>
        <v>2.02289802335794</v>
      </c>
      <c r="AD196" s="70" t="n">
        <f aca="false">1-AB196/AC196</f>
        <v>0.0639706734730728</v>
      </c>
      <c r="AE196" s="73" t="n">
        <f aca="false">AE195*(1+M196)</f>
        <v>1.80040894171039</v>
      </c>
      <c r="AF196" s="73" t="n">
        <f aca="false">MAX(AF195,AE196)</f>
        <v>1.94263410359422</v>
      </c>
      <c r="AG196" s="70" t="n">
        <f aca="false">1-AE196/AF196</f>
        <v>0.0732125322111291</v>
      </c>
      <c r="AH196" s="74" t="n">
        <f aca="false">IF(R196&gt;0,AH195+1,0)</f>
        <v>29</v>
      </c>
      <c r="AI196" s="74" t="n">
        <f aca="false">IF(U196&gt;0,AI195+1,0)</f>
        <v>96</v>
      </c>
      <c r="AJ196" s="74" t="n">
        <f aca="false">IF(G196&gt;0,AJ195+1,0)</f>
        <v>1</v>
      </c>
      <c r="AK196" s="74" t="n">
        <f aca="false">IF(G196&lt;=0,AK195+1,0)</f>
        <v>0</v>
      </c>
      <c r="AL196" s="74" t="n">
        <f aca="false">IF(K196&gt;0,AL195+1,0)</f>
        <v>0</v>
      </c>
      <c r="AM196" s="74" t="n">
        <f aca="false">IF(K196&lt;=0,AM195+1,0)</f>
        <v>3</v>
      </c>
    </row>
    <row r="197" customFormat="false" ht="15" hidden="false" customHeight="false" outlineLevel="0" collapsed="false">
      <c r="A197" s="61" t="n">
        <v>201</v>
      </c>
      <c r="B197" s="62" t="n">
        <v>40392.40625</v>
      </c>
      <c r="C197" s="63" t="n">
        <f aca="false">YEAR(B197)</f>
        <v>2010</v>
      </c>
      <c r="D197" s="32" t="s">
        <v>277</v>
      </c>
      <c r="E197" s="64" t="n">
        <v>5411.35</v>
      </c>
      <c r="F197" s="65" t="n">
        <v>0.005</v>
      </c>
      <c r="G197" s="66" t="n">
        <v>27.05675</v>
      </c>
      <c r="H197" s="67" t="n">
        <f aca="false">E197+IF(D197="Long",1,-1)*G197</f>
        <v>5438.40675</v>
      </c>
      <c r="I197" s="68" t="n">
        <f aca="false">Assumptions!$B$58</f>
        <v>5.35750011455817</v>
      </c>
      <c r="J197" s="68" t="n">
        <f aca="false">INDEX(Yearly!$D$5:$D$22,MATCH(C197,Yearly!$A$5:$A$22,0))</f>
        <v>0.401812508591863</v>
      </c>
      <c r="K197" s="68" t="n">
        <f aca="false">G197-I197-J197</f>
        <v>21.29743737685</v>
      </c>
      <c r="L197" s="69" t="n">
        <f aca="false">(I197+J197)/Assumptions!$B$8</f>
        <v>0.00025394970327771</v>
      </c>
      <c r="M197" s="70" t="n">
        <f aca="false">F197-L197</f>
        <v>0.00474605029672229</v>
      </c>
      <c r="N197" s="71" t="n">
        <f aca="false">G197*Assumptions!$B$7</f>
        <v>212801.33875</v>
      </c>
      <c r="O197" s="71" t="n">
        <f aca="false">K197*Assumptions!$B$7</f>
        <v>167504.344968925</v>
      </c>
      <c r="P197" s="68" t="n">
        <f aca="false">P196+G197</f>
        <v>2705.34855</v>
      </c>
      <c r="Q197" s="68" t="n">
        <f aca="false">MAX(Q196,P197)</f>
        <v>3022.71</v>
      </c>
      <c r="R197" s="68" t="n">
        <f aca="false">Q197-P197</f>
        <v>317.36145</v>
      </c>
      <c r="S197" s="68" t="n">
        <f aca="false">S196+K197</f>
        <v>1552.95027535854</v>
      </c>
      <c r="T197" s="68" t="n">
        <f aca="false">MAX(T196,S197)</f>
        <v>2263.20335980409</v>
      </c>
      <c r="U197" s="68" t="n">
        <f aca="false">T197-S197</f>
        <v>710.253084445552</v>
      </c>
      <c r="V197" s="70" t="n">
        <f aca="false">V196+F197</f>
        <v>0.6938</v>
      </c>
      <c r="W197" s="70" t="n">
        <f aca="false">MAX(W196,V197)</f>
        <v>0.7534</v>
      </c>
      <c r="X197" s="70" t="n">
        <f aca="false">W197-V197</f>
        <v>0.0595999999999999</v>
      </c>
      <c r="Y197" s="70" t="n">
        <f aca="false">Y196+M197</f>
        <v>0.642986436116246</v>
      </c>
      <c r="Z197" s="70" t="n">
        <f aca="false">MAX(Z196,Y197)</f>
        <v>0.712444424247354</v>
      </c>
      <c r="AA197" s="70" t="n">
        <f aca="false">Z197-Y197</f>
        <v>0.0694579881311087</v>
      </c>
      <c r="AB197" s="72" t="n">
        <f aca="false">AB196*(1+F197)</f>
        <v>1.90295933380857</v>
      </c>
      <c r="AC197" s="73" t="n">
        <f aca="false">MAX(AC196,AB197)</f>
        <v>2.02289802335794</v>
      </c>
      <c r="AD197" s="70" t="n">
        <f aca="false">1-AB197/AC197</f>
        <v>0.0592905268404383</v>
      </c>
      <c r="AE197" s="73" t="n">
        <f aca="false">AE196*(1+M197)</f>
        <v>1.80895377310241</v>
      </c>
      <c r="AF197" s="73" t="n">
        <f aca="false">MAX(AF196,AE197)</f>
        <v>1.94263410359422</v>
      </c>
      <c r="AG197" s="70" t="n">
        <f aca="false">1-AE197/AF197</f>
        <v>0.0688139522746313</v>
      </c>
      <c r="AH197" s="74" t="n">
        <f aca="false">IF(R197&gt;0,AH196+1,0)</f>
        <v>30</v>
      </c>
      <c r="AI197" s="74" t="n">
        <f aca="false">IF(U197&gt;0,AI196+1,0)</f>
        <v>97</v>
      </c>
      <c r="AJ197" s="74" t="n">
        <f aca="false">IF(G197&gt;0,AJ196+1,0)</f>
        <v>2</v>
      </c>
      <c r="AK197" s="74" t="n">
        <f aca="false">IF(G197&lt;=0,AK196+1,0)</f>
        <v>0</v>
      </c>
      <c r="AL197" s="74" t="n">
        <f aca="false">IF(K197&gt;0,AL196+1,0)</f>
        <v>1</v>
      </c>
      <c r="AM197" s="74" t="n">
        <f aca="false">IF(K197&lt;=0,AM196+1,0)</f>
        <v>0</v>
      </c>
    </row>
    <row r="198" customFormat="false" ht="15" hidden="false" customHeight="false" outlineLevel="0" collapsed="false">
      <c r="A198" s="61" t="n">
        <v>202</v>
      </c>
      <c r="B198" s="62" t="n">
        <v>40396.6145833333</v>
      </c>
      <c r="C198" s="63" t="n">
        <f aca="false">YEAR(B198)</f>
        <v>2010</v>
      </c>
      <c r="D198" s="32" t="s">
        <v>276</v>
      </c>
      <c r="E198" s="64" t="n">
        <v>5438.5</v>
      </c>
      <c r="F198" s="65" t="n">
        <v>-0.0034</v>
      </c>
      <c r="G198" s="66" t="n">
        <v>-18.4909</v>
      </c>
      <c r="H198" s="67" t="n">
        <f aca="false">E198+IF(D198="Long",1,-1)*G198</f>
        <v>5456.9909</v>
      </c>
      <c r="I198" s="68" t="n">
        <f aca="false">Assumptions!$B$58</f>
        <v>5.35750011455817</v>
      </c>
      <c r="J198" s="68" t="n">
        <f aca="false">INDEX(Yearly!$D$5:$D$22,MATCH(C198,Yearly!$A$5:$A$22,0))</f>
        <v>0.401812508591863</v>
      </c>
      <c r="K198" s="68" t="n">
        <f aca="false">G198-I198-J198</f>
        <v>-24.25021262315</v>
      </c>
      <c r="L198" s="69" t="n">
        <f aca="false">(I198+J198)/Assumptions!$B$8</f>
        <v>0.00025394970327771</v>
      </c>
      <c r="M198" s="70" t="n">
        <f aca="false">F198-L198</f>
        <v>-0.00365394970327771</v>
      </c>
      <c r="N198" s="71" t="n">
        <f aca="false">G198*Assumptions!$B$7</f>
        <v>-145430.9285</v>
      </c>
      <c r="O198" s="71" t="n">
        <f aca="false">K198*Assumptions!$B$7</f>
        <v>-190727.922281075</v>
      </c>
      <c r="P198" s="68" t="n">
        <f aca="false">P197+G198</f>
        <v>2686.85765</v>
      </c>
      <c r="Q198" s="68" t="n">
        <f aca="false">MAX(Q197,P198)</f>
        <v>3022.71</v>
      </c>
      <c r="R198" s="68" t="n">
        <f aca="false">Q198-P198</f>
        <v>335.85235</v>
      </c>
      <c r="S198" s="68" t="n">
        <f aca="false">S197+K198</f>
        <v>1528.70006273539</v>
      </c>
      <c r="T198" s="68" t="n">
        <f aca="false">MAX(T197,S198)</f>
        <v>2263.20335980409</v>
      </c>
      <c r="U198" s="68" t="n">
        <f aca="false">T198-S198</f>
        <v>734.503297068702</v>
      </c>
      <c r="V198" s="70" t="n">
        <f aca="false">V197+F198</f>
        <v>0.6904</v>
      </c>
      <c r="W198" s="70" t="n">
        <f aca="false">MAX(W197,V198)</f>
        <v>0.7534</v>
      </c>
      <c r="X198" s="70" t="n">
        <f aca="false">W198-V198</f>
        <v>0.0629999999999998</v>
      </c>
      <c r="Y198" s="70" t="n">
        <f aca="false">Y197+M198</f>
        <v>0.639332486412968</v>
      </c>
      <c r="Z198" s="70" t="n">
        <f aca="false">MAX(Z197,Y198)</f>
        <v>0.712444424247354</v>
      </c>
      <c r="AA198" s="70" t="n">
        <f aca="false">Z198-Y198</f>
        <v>0.0731119378343864</v>
      </c>
      <c r="AB198" s="72" t="n">
        <f aca="false">AB197*(1+F198)</f>
        <v>1.89648927207362</v>
      </c>
      <c r="AC198" s="73" t="n">
        <f aca="false">MAX(AC197,AB198)</f>
        <v>2.02289802335794</v>
      </c>
      <c r="AD198" s="70" t="n">
        <f aca="false">1-AB198/AC198</f>
        <v>0.0624889390491809</v>
      </c>
      <c r="AE198" s="73" t="n">
        <f aca="false">AE197*(1+M198)</f>
        <v>1.80234394699994</v>
      </c>
      <c r="AF198" s="73" t="n">
        <f aca="false">MAX(AF197,AE198)</f>
        <v>1.94263410359422</v>
      </c>
      <c r="AG198" s="70" t="n">
        <f aca="false">1-AE198/AF198</f>
        <v>0.0722164592574138</v>
      </c>
      <c r="AH198" s="74" t="n">
        <f aca="false">IF(R198&gt;0,AH197+1,0)</f>
        <v>31</v>
      </c>
      <c r="AI198" s="74" t="n">
        <f aca="false">IF(U198&gt;0,AI197+1,0)</f>
        <v>98</v>
      </c>
      <c r="AJ198" s="74" t="n">
        <f aca="false">IF(G198&gt;0,AJ197+1,0)</f>
        <v>0</v>
      </c>
      <c r="AK198" s="74" t="n">
        <f aca="false">IF(G198&lt;=0,AK197+1,0)</f>
        <v>1</v>
      </c>
      <c r="AL198" s="74" t="n">
        <f aca="false">IF(K198&gt;0,AL197+1,0)</f>
        <v>0</v>
      </c>
      <c r="AM198" s="74" t="n">
        <f aca="false">IF(K198&lt;=0,AM197+1,0)</f>
        <v>1</v>
      </c>
    </row>
    <row r="199" customFormat="false" ht="15" hidden="false" customHeight="false" outlineLevel="0" collapsed="false">
      <c r="A199" s="61" t="n">
        <v>203</v>
      </c>
      <c r="B199" s="62" t="n">
        <v>40399.43125</v>
      </c>
      <c r="C199" s="63" t="n">
        <f aca="false">YEAR(B199)</f>
        <v>2010</v>
      </c>
      <c r="D199" s="32" t="s">
        <v>277</v>
      </c>
      <c r="E199" s="64" t="n">
        <v>5457.1</v>
      </c>
      <c r="F199" s="65" t="n">
        <v>-0.0004</v>
      </c>
      <c r="G199" s="66" t="n">
        <v>-2.18284</v>
      </c>
      <c r="H199" s="67" t="n">
        <f aca="false">E199+IF(D199="Long",1,-1)*G199</f>
        <v>5454.91716</v>
      </c>
      <c r="I199" s="68" t="n">
        <f aca="false">Assumptions!$B$58</f>
        <v>5.35750011455817</v>
      </c>
      <c r="J199" s="68" t="n">
        <f aca="false">INDEX(Yearly!$D$5:$D$22,MATCH(C199,Yearly!$A$5:$A$22,0))</f>
        <v>0.401812508591863</v>
      </c>
      <c r="K199" s="68" t="n">
        <f aca="false">G199-I199-J199</f>
        <v>-7.94215262315003</v>
      </c>
      <c r="L199" s="69" t="n">
        <f aca="false">(I199+J199)/Assumptions!$B$8</f>
        <v>0.00025394970327771</v>
      </c>
      <c r="M199" s="70" t="n">
        <f aca="false">F199-L199</f>
        <v>-0.00065394970327771</v>
      </c>
      <c r="N199" s="71" t="n">
        <f aca="false">G199*Assumptions!$B$7</f>
        <v>-17168.0366</v>
      </c>
      <c r="O199" s="71" t="n">
        <f aca="false">K199*Assumptions!$B$7</f>
        <v>-62465.030381075</v>
      </c>
      <c r="P199" s="68" t="n">
        <f aca="false">P198+G199</f>
        <v>2684.67481</v>
      </c>
      <c r="Q199" s="68" t="n">
        <f aca="false">MAX(Q198,P199)</f>
        <v>3022.71</v>
      </c>
      <c r="R199" s="68" t="n">
        <f aca="false">Q199-P199</f>
        <v>338.03519</v>
      </c>
      <c r="S199" s="68" t="n">
        <f aca="false">S198+K199</f>
        <v>1520.75791011224</v>
      </c>
      <c r="T199" s="68" t="n">
        <f aca="false">MAX(T198,S199)</f>
        <v>2263.20335980409</v>
      </c>
      <c r="U199" s="68" t="n">
        <f aca="false">T199-S199</f>
        <v>742.445449691852</v>
      </c>
      <c r="V199" s="70" t="n">
        <f aca="false">V198+F199</f>
        <v>0.69</v>
      </c>
      <c r="W199" s="70" t="n">
        <f aca="false">MAX(W198,V199)</f>
        <v>0.7534</v>
      </c>
      <c r="X199" s="70" t="n">
        <f aca="false">W199-V199</f>
        <v>0.0633999999999998</v>
      </c>
      <c r="Y199" s="70" t="n">
        <f aca="false">Y198+M199</f>
        <v>0.63867853670969</v>
      </c>
      <c r="Z199" s="70" t="n">
        <f aca="false">MAX(Z198,Y199)</f>
        <v>0.712444424247354</v>
      </c>
      <c r="AA199" s="70" t="n">
        <f aca="false">Z199-Y199</f>
        <v>0.0737658875376641</v>
      </c>
      <c r="AB199" s="72" t="n">
        <f aca="false">AB198*(1+F199)</f>
        <v>1.89573067636479</v>
      </c>
      <c r="AC199" s="73" t="n">
        <f aca="false">MAX(AC198,AB199)</f>
        <v>2.02289802335794</v>
      </c>
      <c r="AD199" s="70" t="n">
        <f aca="false">1-AB199/AC199</f>
        <v>0.0628639434735612</v>
      </c>
      <c r="AE199" s="73" t="n">
        <f aca="false">AE198*(1+M199)</f>
        <v>1.8011653047106</v>
      </c>
      <c r="AF199" s="73" t="n">
        <f aca="false">MAX(AF198,AE199)</f>
        <v>1.94263410359422</v>
      </c>
      <c r="AG199" s="70" t="n">
        <f aca="false">1-AE199/AF199</f>
        <v>0.0728231830285884</v>
      </c>
      <c r="AH199" s="74" t="n">
        <f aca="false">IF(R199&gt;0,AH198+1,0)</f>
        <v>32</v>
      </c>
      <c r="AI199" s="74" t="n">
        <f aca="false">IF(U199&gt;0,AI198+1,0)</f>
        <v>99</v>
      </c>
      <c r="AJ199" s="74" t="n">
        <f aca="false">IF(G199&gt;0,AJ198+1,0)</f>
        <v>0</v>
      </c>
      <c r="AK199" s="74" t="n">
        <f aca="false">IF(G199&lt;=0,AK198+1,0)</f>
        <v>2</v>
      </c>
      <c r="AL199" s="74" t="n">
        <f aca="false">IF(K199&gt;0,AL198+1,0)</f>
        <v>0</v>
      </c>
      <c r="AM199" s="74" t="n">
        <f aca="false">IF(K199&lt;=0,AM198+1,0)</f>
        <v>2</v>
      </c>
    </row>
    <row r="200" customFormat="false" ht="15" hidden="false" customHeight="false" outlineLevel="0" collapsed="false">
      <c r="A200" s="61" t="n">
        <v>204</v>
      </c>
      <c r="B200" s="62" t="n">
        <v>40400.5520833333</v>
      </c>
      <c r="C200" s="63" t="n">
        <f aca="false">YEAR(B200)</f>
        <v>2010</v>
      </c>
      <c r="D200" s="32" t="s">
        <v>276</v>
      </c>
      <c r="E200" s="64" t="n">
        <v>5455.15</v>
      </c>
      <c r="F200" s="65" t="n">
        <v>-0.0033</v>
      </c>
      <c r="G200" s="66" t="n">
        <v>-18.001995</v>
      </c>
      <c r="H200" s="67" t="n">
        <f aca="false">E200+IF(D200="Long",1,-1)*G200</f>
        <v>5473.151995</v>
      </c>
      <c r="I200" s="68" t="n">
        <f aca="false">Assumptions!$B$58</f>
        <v>5.35750011455817</v>
      </c>
      <c r="J200" s="68" t="n">
        <f aca="false">INDEX(Yearly!$D$5:$D$22,MATCH(C200,Yearly!$A$5:$A$22,0))</f>
        <v>0.401812508591863</v>
      </c>
      <c r="K200" s="68" t="n">
        <f aca="false">G200-I200-J200</f>
        <v>-23.76130762315</v>
      </c>
      <c r="L200" s="69" t="n">
        <f aca="false">(I200+J200)/Assumptions!$B$8</f>
        <v>0.00025394970327771</v>
      </c>
      <c r="M200" s="70" t="n">
        <f aca="false">F200-L200</f>
        <v>-0.00355394970327771</v>
      </c>
      <c r="N200" s="71" t="n">
        <f aca="false">G200*Assumptions!$B$7</f>
        <v>-141585.690675</v>
      </c>
      <c r="O200" s="71" t="n">
        <f aca="false">K200*Assumptions!$B$7</f>
        <v>-186882.684456075</v>
      </c>
      <c r="P200" s="68" t="n">
        <f aca="false">P199+G200</f>
        <v>2666.672815</v>
      </c>
      <c r="Q200" s="68" t="n">
        <f aca="false">MAX(Q199,P200)</f>
        <v>3022.71</v>
      </c>
      <c r="R200" s="68" t="n">
        <f aca="false">Q200-P200</f>
        <v>356.037185</v>
      </c>
      <c r="S200" s="68" t="n">
        <f aca="false">S199+K200</f>
        <v>1496.99660248909</v>
      </c>
      <c r="T200" s="68" t="n">
        <f aca="false">MAX(T199,S200)</f>
        <v>2263.20335980409</v>
      </c>
      <c r="U200" s="68" t="n">
        <f aca="false">T200-S200</f>
        <v>766.206757315002</v>
      </c>
      <c r="V200" s="70" t="n">
        <f aca="false">V199+F200</f>
        <v>0.6867</v>
      </c>
      <c r="W200" s="70" t="n">
        <f aca="false">MAX(W199,V200)</f>
        <v>0.7534</v>
      </c>
      <c r="X200" s="70" t="n">
        <f aca="false">W200-V200</f>
        <v>0.0666999999999998</v>
      </c>
      <c r="Y200" s="70" t="n">
        <f aca="false">Y199+M200</f>
        <v>0.635124587006412</v>
      </c>
      <c r="Z200" s="70" t="n">
        <f aca="false">MAX(Z199,Y200)</f>
        <v>0.712444424247354</v>
      </c>
      <c r="AA200" s="70" t="n">
        <f aca="false">Z200-Y200</f>
        <v>0.0773198372409418</v>
      </c>
      <c r="AB200" s="72" t="n">
        <f aca="false">AB199*(1+F200)</f>
        <v>1.88947476513279</v>
      </c>
      <c r="AC200" s="73" t="n">
        <f aca="false">MAX(AC199,AB200)</f>
        <v>2.02289802335794</v>
      </c>
      <c r="AD200" s="70" t="n">
        <f aca="false">1-AB200/AC200</f>
        <v>0.0659564924600984</v>
      </c>
      <c r="AE200" s="73" t="n">
        <f aca="false">AE199*(1+M200)</f>
        <v>1.79476405381037</v>
      </c>
      <c r="AF200" s="73" t="n">
        <f aca="false">MAX(AF199,AE200)</f>
        <v>1.94263410359422</v>
      </c>
      <c r="AG200" s="70" t="n">
        <f aca="false">1-AE200/AF200</f>
        <v>0.0761183228021498</v>
      </c>
      <c r="AH200" s="74" t="n">
        <f aca="false">IF(R200&gt;0,AH199+1,0)</f>
        <v>33</v>
      </c>
      <c r="AI200" s="74" t="n">
        <f aca="false">IF(U200&gt;0,AI199+1,0)</f>
        <v>100</v>
      </c>
      <c r="AJ200" s="74" t="n">
        <f aca="false">IF(G200&gt;0,AJ199+1,0)</f>
        <v>0</v>
      </c>
      <c r="AK200" s="74" t="n">
        <f aca="false">IF(G200&lt;=0,AK199+1,0)</f>
        <v>3</v>
      </c>
      <c r="AL200" s="74" t="n">
        <f aca="false">IF(K200&gt;0,AL199+1,0)</f>
        <v>0</v>
      </c>
      <c r="AM200" s="74" t="n">
        <f aca="false">IF(K200&lt;=0,AM199+1,0)</f>
        <v>3</v>
      </c>
    </row>
    <row r="201" customFormat="false" ht="15" hidden="false" customHeight="false" outlineLevel="0" collapsed="false">
      <c r="A201" s="61" t="n">
        <v>205</v>
      </c>
      <c r="B201" s="62" t="n">
        <v>40401.3881944444</v>
      </c>
      <c r="C201" s="63" t="n">
        <f aca="false">YEAR(B201)</f>
        <v>2010</v>
      </c>
      <c r="D201" s="32" t="s">
        <v>277</v>
      </c>
      <c r="E201" s="64" t="n">
        <v>5472.9</v>
      </c>
      <c r="F201" s="65" t="n">
        <v>-0.0033</v>
      </c>
      <c r="G201" s="66" t="n">
        <v>-18.06057</v>
      </c>
      <c r="H201" s="67" t="n">
        <f aca="false">E201+IF(D201="Long",1,-1)*G201</f>
        <v>5454.83943</v>
      </c>
      <c r="I201" s="68" t="n">
        <f aca="false">Assumptions!$B$58</f>
        <v>5.35750011455817</v>
      </c>
      <c r="J201" s="68" t="n">
        <f aca="false">INDEX(Yearly!$D$5:$D$22,MATCH(C201,Yearly!$A$5:$A$22,0))</f>
        <v>0.401812508591863</v>
      </c>
      <c r="K201" s="68" t="n">
        <f aca="false">G201-I201-J201</f>
        <v>-23.81988262315</v>
      </c>
      <c r="L201" s="69" t="n">
        <f aca="false">(I201+J201)/Assumptions!$B$8</f>
        <v>0.00025394970327771</v>
      </c>
      <c r="M201" s="70" t="n">
        <f aca="false">F201-L201</f>
        <v>-0.00355394970327771</v>
      </c>
      <c r="N201" s="71" t="n">
        <f aca="false">G201*Assumptions!$B$7</f>
        <v>-142046.38305</v>
      </c>
      <c r="O201" s="71" t="n">
        <f aca="false">K201*Assumptions!$B$7</f>
        <v>-187343.376831075</v>
      </c>
      <c r="P201" s="68" t="n">
        <f aca="false">P200+G201</f>
        <v>2648.612245</v>
      </c>
      <c r="Q201" s="68" t="n">
        <f aca="false">MAX(Q200,P201)</f>
        <v>3022.71</v>
      </c>
      <c r="R201" s="68" t="n">
        <f aca="false">Q201-P201</f>
        <v>374.097755</v>
      </c>
      <c r="S201" s="68" t="n">
        <f aca="false">S200+K201</f>
        <v>1473.17671986594</v>
      </c>
      <c r="T201" s="68" t="n">
        <f aca="false">MAX(T200,S201)</f>
        <v>2263.20335980409</v>
      </c>
      <c r="U201" s="68" t="n">
        <f aca="false">T201-S201</f>
        <v>790.026639938152</v>
      </c>
      <c r="V201" s="70" t="n">
        <f aca="false">V200+F201</f>
        <v>0.6834</v>
      </c>
      <c r="W201" s="70" t="n">
        <f aca="false">MAX(W200,V201)</f>
        <v>0.7534</v>
      </c>
      <c r="X201" s="70" t="n">
        <f aca="false">W201-V201</f>
        <v>0.0699999999999997</v>
      </c>
      <c r="Y201" s="70" t="n">
        <f aca="false">Y200+M201</f>
        <v>0.631570637303135</v>
      </c>
      <c r="Z201" s="70" t="n">
        <f aca="false">MAX(Z200,Y201)</f>
        <v>0.712444424247354</v>
      </c>
      <c r="AA201" s="70" t="n">
        <f aca="false">Z201-Y201</f>
        <v>0.0808737869442195</v>
      </c>
      <c r="AB201" s="72" t="n">
        <f aca="false">AB200*(1+F201)</f>
        <v>1.88323949840785</v>
      </c>
      <c r="AC201" s="73" t="n">
        <f aca="false">MAX(AC200,AB201)</f>
        <v>2.02289802335794</v>
      </c>
      <c r="AD201" s="70" t="n">
        <f aca="false">1-AB201/AC201</f>
        <v>0.06903883603498</v>
      </c>
      <c r="AE201" s="73" t="n">
        <f aca="false">AE200*(1+M201)</f>
        <v>1.78838555263388</v>
      </c>
      <c r="AF201" s="73" t="n">
        <f aca="false">MAX(AF200,AE201)</f>
        <v>1.94263410359422</v>
      </c>
      <c r="AG201" s="70" t="n">
        <f aca="false">1-AE201/AF201</f>
        <v>0.0794017518146909</v>
      </c>
      <c r="AH201" s="74" t="n">
        <f aca="false">IF(R201&gt;0,AH200+1,0)</f>
        <v>34</v>
      </c>
      <c r="AI201" s="74" t="n">
        <f aca="false">IF(U201&gt;0,AI200+1,0)</f>
        <v>101</v>
      </c>
      <c r="AJ201" s="74" t="n">
        <f aca="false">IF(G201&gt;0,AJ200+1,0)</f>
        <v>0</v>
      </c>
      <c r="AK201" s="74" t="n">
        <f aca="false">IF(G201&lt;=0,AK200+1,0)</f>
        <v>4</v>
      </c>
      <c r="AL201" s="74" t="n">
        <f aca="false">IF(K201&gt;0,AL200+1,0)</f>
        <v>0</v>
      </c>
      <c r="AM201" s="74" t="n">
        <f aca="false">IF(K201&lt;=0,AM200+1,0)</f>
        <v>4</v>
      </c>
    </row>
    <row r="202" customFormat="false" ht="15" hidden="false" customHeight="false" outlineLevel="0" collapsed="false">
      <c r="A202" s="61" t="n">
        <v>206</v>
      </c>
      <c r="B202" s="62" t="n">
        <v>40401.4270833333</v>
      </c>
      <c r="C202" s="63" t="n">
        <f aca="false">YEAR(B202)</f>
        <v>2010</v>
      </c>
      <c r="D202" s="32" t="s">
        <v>276</v>
      </c>
      <c r="E202" s="64" t="n">
        <v>5454.8</v>
      </c>
      <c r="F202" s="65" t="n">
        <v>0.0019</v>
      </c>
      <c r="G202" s="66" t="n">
        <v>10.36412</v>
      </c>
      <c r="H202" s="67" t="n">
        <f aca="false">E202+IF(D202="Long",1,-1)*G202</f>
        <v>5444.43588</v>
      </c>
      <c r="I202" s="68" t="n">
        <f aca="false">Assumptions!$B$58</f>
        <v>5.35750011455817</v>
      </c>
      <c r="J202" s="68" t="n">
        <f aca="false">INDEX(Yearly!$D$5:$D$22,MATCH(C202,Yearly!$A$5:$A$22,0))</f>
        <v>0.401812508591863</v>
      </c>
      <c r="K202" s="68" t="n">
        <f aca="false">G202-I202-J202</f>
        <v>4.60480737684997</v>
      </c>
      <c r="L202" s="69" t="n">
        <f aca="false">(I202+J202)/Assumptions!$B$8</f>
        <v>0.00025394970327771</v>
      </c>
      <c r="M202" s="70" t="n">
        <f aca="false">F202-L202</f>
        <v>0.00164605029672229</v>
      </c>
      <c r="N202" s="71" t="n">
        <f aca="false">G202*Assumptions!$B$7</f>
        <v>81513.8038</v>
      </c>
      <c r="O202" s="71" t="n">
        <f aca="false">K202*Assumptions!$B$7</f>
        <v>36216.810018925</v>
      </c>
      <c r="P202" s="68" t="n">
        <f aca="false">P201+G202</f>
        <v>2658.976365</v>
      </c>
      <c r="Q202" s="68" t="n">
        <f aca="false">MAX(Q201,P202)</f>
        <v>3022.71</v>
      </c>
      <c r="R202" s="68" t="n">
        <f aca="false">Q202-P202</f>
        <v>363.733635</v>
      </c>
      <c r="S202" s="68" t="n">
        <f aca="false">S201+K202</f>
        <v>1477.78152724279</v>
      </c>
      <c r="T202" s="68" t="n">
        <f aca="false">MAX(T201,S202)</f>
        <v>2263.20335980409</v>
      </c>
      <c r="U202" s="68" t="n">
        <f aca="false">T202-S202</f>
        <v>785.421832561302</v>
      </c>
      <c r="V202" s="70" t="n">
        <f aca="false">V201+F202</f>
        <v>0.6853</v>
      </c>
      <c r="W202" s="70" t="n">
        <f aca="false">MAX(W201,V202)</f>
        <v>0.7534</v>
      </c>
      <c r="X202" s="70" t="n">
        <f aca="false">W202-V202</f>
        <v>0.0680999999999997</v>
      </c>
      <c r="Y202" s="70" t="n">
        <f aca="false">Y201+M202</f>
        <v>0.633216687599857</v>
      </c>
      <c r="Z202" s="70" t="n">
        <f aca="false">MAX(Z201,Y202)</f>
        <v>0.712444424247354</v>
      </c>
      <c r="AA202" s="70" t="n">
        <f aca="false">Z202-Y202</f>
        <v>0.0792277366474973</v>
      </c>
      <c r="AB202" s="72" t="n">
        <f aca="false">AB201*(1+F202)</f>
        <v>1.88681765345482</v>
      </c>
      <c r="AC202" s="73" t="n">
        <f aca="false">MAX(AC201,AB202)</f>
        <v>2.02289802335794</v>
      </c>
      <c r="AD202" s="70" t="n">
        <f aca="false">1-AB202/AC202</f>
        <v>0.0672700098234464</v>
      </c>
      <c r="AE202" s="73" t="n">
        <f aca="false">AE201*(1+M202)</f>
        <v>1.79132932520344</v>
      </c>
      <c r="AF202" s="73" t="n">
        <f aca="false">MAX(AF201,AE202)</f>
        <v>1.94263410359422</v>
      </c>
      <c r="AG202" s="70" t="n">
        <f aca="false">1-AE202/AF202</f>
        <v>0.0778864007951035</v>
      </c>
      <c r="AH202" s="74" t="n">
        <f aca="false">IF(R202&gt;0,AH201+1,0)</f>
        <v>35</v>
      </c>
      <c r="AI202" s="74" t="n">
        <f aca="false">IF(U202&gt;0,AI201+1,0)</f>
        <v>102</v>
      </c>
      <c r="AJ202" s="74" t="n">
        <f aca="false">IF(G202&gt;0,AJ201+1,0)</f>
        <v>1</v>
      </c>
      <c r="AK202" s="74" t="n">
        <f aca="false">IF(G202&lt;=0,AK201+1,0)</f>
        <v>0</v>
      </c>
      <c r="AL202" s="74" t="n">
        <f aca="false">IF(K202&gt;0,AL201+1,0)</f>
        <v>1</v>
      </c>
      <c r="AM202" s="74" t="n">
        <f aca="false">IF(K202&lt;=0,AM201+1,0)</f>
        <v>0</v>
      </c>
    </row>
    <row r="203" customFormat="false" ht="15" hidden="false" customHeight="false" outlineLevel="0" collapsed="false">
      <c r="A203" s="61" t="n">
        <v>207</v>
      </c>
      <c r="B203" s="62" t="n">
        <v>40403.40625</v>
      </c>
      <c r="C203" s="63" t="n">
        <f aca="false">YEAR(B203)</f>
        <v>2010</v>
      </c>
      <c r="D203" s="32" t="s">
        <v>277</v>
      </c>
      <c r="E203" s="64" t="n">
        <v>5444.55</v>
      </c>
      <c r="F203" s="65" t="n">
        <v>-0.0045</v>
      </c>
      <c r="G203" s="66" t="n">
        <v>-24.500475</v>
      </c>
      <c r="H203" s="67" t="n">
        <f aca="false">E203+IF(D203="Long",1,-1)*G203</f>
        <v>5420.049525</v>
      </c>
      <c r="I203" s="68" t="n">
        <f aca="false">Assumptions!$B$58</f>
        <v>5.35750011455817</v>
      </c>
      <c r="J203" s="68" t="n">
        <f aca="false">INDEX(Yearly!$D$5:$D$22,MATCH(C203,Yearly!$A$5:$A$22,0))</f>
        <v>0.401812508591863</v>
      </c>
      <c r="K203" s="68" t="n">
        <f aca="false">G203-I203-J203</f>
        <v>-30.25978762315</v>
      </c>
      <c r="L203" s="69" t="n">
        <f aca="false">(I203+J203)/Assumptions!$B$8</f>
        <v>0.00025394970327771</v>
      </c>
      <c r="M203" s="70" t="n">
        <f aca="false">F203-L203</f>
        <v>-0.00475394970327771</v>
      </c>
      <c r="N203" s="71" t="n">
        <f aca="false">G203*Assumptions!$B$7</f>
        <v>-192696.235875</v>
      </c>
      <c r="O203" s="71" t="n">
        <f aca="false">K203*Assumptions!$B$7</f>
        <v>-237993.229656075</v>
      </c>
      <c r="P203" s="68" t="n">
        <f aca="false">P202+G203</f>
        <v>2634.47589</v>
      </c>
      <c r="Q203" s="68" t="n">
        <f aca="false">MAX(Q202,P203)</f>
        <v>3022.71</v>
      </c>
      <c r="R203" s="68" t="n">
        <f aca="false">Q203-P203</f>
        <v>388.23411</v>
      </c>
      <c r="S203" s="68" t="n">
        <f aca="false">S202+K203</f>
        <v>1447.52173961964</v>
      </c>
      <c r="T203" s="68" t="n">
        <f aca="false">MAX(T202,S203)</f>
        <v>2263.20335980409</v>
      </c>
      <c r="U203" s="68" t="n">
        <f aca="false">T203-S203</f>
        <v>815.681620184452</v>
      </c>
      <c r="V203" s="70" t="n">
        <f aca="false">V202+F203</f>
        <v>0.6808</v>
      </c>
      <c r="W203" s="70" t="n">
        <f aca="false">MAX(W202,V203)</f>
        <v>0.7534</v>
      </c>
      <c r="X203" s="70" t="n">
        <f aca="false">W203-V203</f>
        <v>0.0725999999999997</v>
      </c>
      <c r="Y203" s="70" t="n">
        <f aca="false">Y202+M203</f>
        <v>0.628462737896579</v>
      </c>
      <c r="Z203" s="70" t="n">
        <f aca="false">MAX(Z202,Y203)</f>
        <v>0.712444424247354</v>
      </c>
      <c r="AA203" s="70" t="n">
        <f aca="false">Z203-Y203</f>
        <v>0.083981686350775</v>
      </c>
      <c r="AB203" s="72" t="n">
        <f aca="false">AB202*(1+F203)</f>
        <v>1.87832697401428</v>
      </c>
      <c r="AC203" s="73" t="n">
        <f aca="false">MAX(AC202,AB203)</f>
        <v>2.02289802335794</v>
      </c>
      <c r="AD203" s="70" t="n">
        <f aca="false">1-AB203/AC203</f>
        <v>0.0714672947792409</v>
      </c>
      <c r="AE203" s="73" t="n">
        <f aca="false">AE202*(1+M203)</f>
        <v>1.78281343568942</v>
      </c>
      <c r="AF203" s="73" t="n">
        <f aca="false">MAX(AF202,AE203)</f>
        <v>1.94263410359422</v>
      </c>
      <c r="AG203" s="70" t="n">
        <f aca="false">1-AE203/AF203</f>
        <v>0.0822700824664319</v>
      </c>
      <c r="AH203" s="74" t="n">
        <f aca="false">IF(R203&gt;0,AH202+1,0)</f>
        <v>36</v>
      </c>
      <c r="AI203" s="74" t="n">
        <f aca="false">IF(U203&gt;0,AI202+1,0)</f>
        <v>103</v>
      </c>
      <c r="AJ203" s="74" t="n">
        <f aca="false">IF(G203&gt;0,AJ202+1,0)</f>
        <v>0</v>
      </c>
      <c r="AK203" s="74" t="n">
        <f aca="false">IF(G203&lt;=0,AK202+1,0)</f>
        <v>1</v>
      </c>
      <c r="AL203" s="74" t="n">
        <f aca="false">IF(K203&gt;0,AL202+1,0)</f>
        <v>0</v>
      </c>
      <c r="AM203" s="74" t="n">
        <f aca="false">IF(K203&lt;=0,AM202+1,0)</f>
        <v>1</v>
      </c>
    </row>
    <row r="204" customFormat="false" ht="15" hidden="false" customHeight="false" outlineLevel="0" collapsed="false">
      <c r="A204" s="61" t="n">
        <v>208</v>
      </c>
      <c r="B204" s="62" t="n">
        <v>40406.5729166667</v>
      </c>
      <c r="C204" s="63" t="n">
        <f aca="false">YEAR(B204)</f>
        <v>2010</v>
      </c>
      <c r="D204" s="32" t="s">
        <v>276</v>
      </c>
      <c r="E204" s="64" t="n">
        <v>5420.05</v>
      </c>
      <c r="F204" s="65" t="n">
        <v>-0.0036</v>
      </c>
      <c r="G204" s="66" t="n">
        <v>-19.51218</v>
      </c>
      <c r="H204" s="67" t="n">
        <f aca="false">E204+IF(D204="Long",1,-1)*G204</f>
        <v>5439.56218</v>
      </c>
      <c r="I204" s="68" t="n">
        <f aca="false">Assumptions!$B$58</f>
        <v>5.35750011455817</v>
      </c>
      <c r="J204" s="68" t="n">
        <f aca="false">INDEX(Yearly!$D$5:$D$22,MATCH(C204,Yearly!$A$5:$A$22,0))</f>
        <v>0.401812508591863</v>
      </c>
      <c r="K204" s="68" t="n">
        <f aca="false">G204-I204-J204</f>
        <v>-25.27149262315</v>
      </c>
      <c r="L204" s="69" t="n">
        <f aca="false">(I204+J204)/Assumptions!$B$8</f>
        <v>0.00025394970327771</v>
      </c>
      <c r="M204" s="70" t="n">
        <f aca="false">F204-L204</f>
        <v>-0.00385394970327771</v>
      </c>
      <c r="N204" s="71" t="n">
        <f aca="false">G204*Assumptions!$B$7</f>
        <v>-153463.2957</v>
      </c>
      <c r="O204" s="71" t="n">
        <f aca="false">K204*Assumptions!$B$7</f>
        <v>-198760.289481075</v>
      </c>
      <c r="P204" s="68" t="n">
        <f aca="false">P203+G204</f>
        <v>2614.96371</v>
      </c>
      <c r="Q204" s="68" t="n">
        <f aca="false">MAX(Q203,P204)</f>
        <v>3022.71</v>
      </c>
      <c r="R204" s="68" t="n">
        <f aca="false">Q204-P204</f>
        <v>407.74629</v>
      </c>
      <c r="S204" s="68" t="n">
        <f aca="false">S203+K204</f>
        <v>1422.25024699649</v>
      </c>
      <c r="T204" s="68" t="n">
        <f aca="false">MAX(T203,S204)</f>
        <v>2263.20335980409</v>
      </c>
      <c r="U204" s="68" t="n">
        <f aca="false">T204-S204</f>
        <v>840.953112807602</v>
      </c>
      <c r="V204" s="70" t="n">
        <f aca="false">V203+F204</f>
        <v>0.6772</v>
      </c>
      <c r="W204" s="70" t="n">
        <f aca="false">MAX(W203,V204)</f>
        <v>0.7534</v>
      </c>
      <c r="X204" s="70" t="n">
        <f aca="false">W204-V204</f>
        <v>0.0761999999999997</v>
      </c>
      <c r="Y204" s="70" t="n">
        <f aca="false">Y203+M204</f>
        <v>0.624608788193302</v>
      </c>
      <c r="Z204" s="70" t="n">
        <f aca="false">MAX(Z203,Y204)</f>
        <v>0.712444424247354</v>
      </c>
      <c r="AA204" s="70" t="n">
        <f aca="false">Z204-Y204</f>
        <v>0.0878356360540527</v>
      </c>
      <c r="AB204" s="72" t="n">
        <f aca="false">AB203*(1+F204)</f>
        <v>1.87156499690783</v>
      </c>
      <c r="AC204" s="73" t="n">
        <f aca="false">MAX(AC203,AB204)</f>
        <v>2.02289802335794</v>
      </c>
      <c r="AD204" s="70" t="n">
        <f aca="false">1-AB204/AC204</f>
        <v>0.0748100125180357</v>
      </c>
      <c r="AE204" s="73" t="n">
        <f aca="false">AE203*(1+M204)</f>
        <v>1.77594256237794</v>
      </c>
      <c r="AF204" s="73" t="n">
        <f aca="false">MAX(AF203,AE204)</f>
        <v>1.94263410359422</v>
      </c>
      <c r="AG204" s="70" t="n">
        <f aca="false">1-AE204/AF204</f>
        <v>0.0858069674097994</v>
      </c>
      <c r="AH204" s="74" t="n">
        <f aca="false">IF(R204&gt;0,AH203+1,0)</f>
        <v>37</v>
      </c>
      <c r="AI204" s="74" t="n">
        <f aca="false">IF(U204&gt;0,AI203+1,0)</f>
        <v>104</v>
      </c>
      <c r="AJ204" s="74" t="n">
        <f aca="false">IF(G204&gt;0,AJ203+1,0)</f>
        <v>0</v>
      </c>
      <c r="AK204" s="74" t="n">
        <f aca="false">IF(G204&lt;=0,AK203+1,0)</f>
        <v>2</v>
      </c>
      <c r="AL204" s="74" t="n">
        <f aca="false">IF(K204&gt;0,AL203+1,0)</f>
        <v>0</v>
      </c>
      <c r="AM204" s="74" t="n">
        <f aca="false">IF(K204&lt;=0,AM203+1,0)</f>
        <v>2</v>
      </c>
    </row>
    <row r="205" customFormat="false" ht="15" hidden="false" customHeight="false" outlineLevel="0" collapsed="false">
      <c r="A205" s="61" t="n">
        <v>209</v>
      </c>
      <c r="B205" s="62" t="n">
        <v>40407.40625</v>
      </c>
      <c r="C205" s="63" t="n">
        <f aca="false">YEAR(B205)</f>
        <v>2010</v>
      </c>
      <c r="D205" s="32" t="s">
        <v>277</v>
      </c>
      <c r="E205" s="64" t="n">
        <v>5439.4</v>
      </c>
      <c r="F205" s="65" t="n">
        <v>-0.0031</v>
      </c>
      <c r="G205" s="66" t="n">
        <v>-16.86214</v>
      </c>
      <c r="H205" s="67" t="n">
        <f aca="false">E205+IF(D205="Long",1,-1)*G205</f>
        <v>5422.53786</v>
      </c>
      <c r="I205" s="68" t="n">
        <f aca="false">Assumptions!$B$58</f>
        <v>5.35750011455817</v>
      </c>
      <c r="J205" s="68" t="n">
        <f aca="false">INDEX(Yearly!$D$5:$D$22,MATCH(C205,Yearly!$A$5:$A$22,0))</f>
        <v>0.401812508591863</v>
      </c>
      <c r="K205" s="68" t="n">
        <f aca="false">G205-I205-J205</f>
        <v>-22.62145262315</v>
      </c>
      <c r="L205" s="69" t="n">
        <f aca="false">(I205+J205)/Assumptions!$B$8</f>
        <v>0.00025394970327771</v>
      </c>
      <c r="M205" s="70" t="n">
        <f aca="false">F205-L205</f>
        <v>-0.00335394970327771</v>
      </c>
      <c r="N205" s="71" t="n">
        <f aca="false">G205*Assumptions!$B$7</f>
        <v>-132620.7311</v>
      </c>
      <c r="O205" s="71" t="n">
        <f aca="false">K205*Assumptions!$B$7</f>
        <v>-177917.724881075</v>
      </c>
      <c r="P205" s="68" t="n">
        <f aca="false">P204+G205</f>
        <v>2598.10157</v>
      </c>
      <c r="Q205" s="68" t="n">
        <f aca="false">MAX(Q204,P205)</f>
        <v>3022.71</v>
      </c>
      <c r="R205" s="68" t="n">
        <f aca="false">Q205-P205</f>
        <v>424.60843</v>
      </c>
      <c r="S205" s="68" t="n">
        <f aca="false">S204+K205</f>
        <v>1399.62879437334</v>
      </c>
      <c r="T205" s="68" t="n">
        <f aca="false">MAX(T204,S205)</f>
        <v>2263.20335980409</v>
      </c>
      <c r="U205" s="68" t="n">
        <f aca="false">T205-S205</f>
        <v>863.574565430752</v>
      </c>
      <c r="V205" s="70" t="n">
        <f aca="false">V204+F205</f>
        <v>0.6741</v>
      </c>
      <c r="W205" s="70" t="n">
        <f aca="false">MAX(W204,V205)</f>
        <v>0.7534</v>
      </c>
      <c r="X205" s="70" t="n">
        <f aca="false">W205-V205</f>
        <v>0.0792999999999997</v>
      </c>
      <c r="Y205" s="70" t="n">
        <f aca="false">Y204+M205</f>
        <v>0.621254838490024</v>
      </c>
      <c r="Z205" s="70" t="n">
        <f aca="false">MAX(Z204,Y205)</f>
        <v>0.712444424247354</v>
      </c>
      <c r="AA205" s="70" t="n">
        <f aca="false">Z205-Y205</f>
        <v>0.0911895857573304</v>
      </c>
      <c r="AB205" s="72" t="n">
        <f aca="false">AB204*(1+F205)</f>
        <v>1.86576314541741</v>
      </c>
      <c r="AC205" s="73" t="n">
        <f aca="false">MAX(AC204,AB205)</f>
        <v>2.02289802335794</v>
      </c>
      <c r="AD205" s="70" t="n">
        <f aca="false">1-AB205/AC205</f>
        <v>0.0776781014792298</v>
      </c>
      <c r="AE205" s="73" t="n">
        <f aca="false">AE204*(1+M205)</f>
        <v>1.76998614034782</v>
      </c>
      <c r="AF205" s="73" t="n">
        <f aca="false">MAX(AF204,AE205)</f>
        <v>1.94263410359422</v>
      </c>
      <c r="AG205" s="70" t="n">
        <f aca="false">1-AE205/AF205</f>
        <v>0.0888731248601938</v>
      </c>
      <c r="AH205" s="74" t="n">
        <f aca="false">IF(R205&gt;0,AH204+1,0)</f>
        <v>38</v>
      </c>
      <c r="AI205" s="74" t="n">
        <f aca="false">IF(U205&gt;0,AI204+1,0)</f>
        <v>105</v>
      </c>
      <c r="AJ205" s="74" t="n">
        <f aca="false">IF(G205&gt;0,AJ204+1,0)</f>
        <v>0</v>
      </c>
      <c r="AK205" s="74" t="n">
        <f aca="false">IF(G205&lt;=0,AK204+1,0)</f>
        <v>3</v>
      </c>
      <c r="AL205" s="74" t="n">
        <f aca="false">IF(K205&gt;0,AL204+1,0)</f>
        <v>0</v>
      </c>
      <c r="AM205" s="74" t="n">
        <f aca="false">IF(K205&lt;=0,AM204+1,0)</f>
        <v>3</v>
      </c>
    </row>
    <row r="206" customFormat="false" ht="15" hidden="false" customHeight="false" outlineLevel="0" collapsed="false">
      <c r="A206" s="61" t="n">
        <v>210</v>
      </c>
      <c r="B206" s="62" t="n">
        <v>40407.4715277778</v>
      </c>
      <c r="C206" s="63" t="n">
        <f aca="false">YEAR(B206)</f>
        <v>2010</v>
      </c>
      <c r="D206" s="32" t="s">
        <v>276</v>
      </c>
      <c r="E206" s="64" t="n">
        <v>5422.75</v>
      </c>
      <c r="F206" s="65" t="n">
        <v>-0.0022</v>
      </c>
      <c r="G206" s="66" t="n">
        <v>-11.93005</v>
      </c>
      <c r="H206" s="67" t="n">
        <f aca="false">E206+IF(D206="Long",1,-1)*G206</f>
        <v>5434.68005</v>
      </c>
      <c r="I206" s="68" t="n">
        <f aca="false">Assumptions!$B$58</f>
        <v>5.35750011455817</v>
      </c>
      <c r="J206" s="68" t="n">
        <f aca="false">INDEX(Yearly!$D$5:$D$22,MATCH(C206,Yearly!$A$5:$A$22,0))</f>
        <v>0.401812508591863</v>
      </c>
      <c r="K206" s="68" t="n">
        <f aca="false">G206-I206-J206</f>
        <v>-17.68936262315</v>
      </c>
      <c r="L206" s="69" t="n">
        <f aca="false">(I206+J206)/Assumptions!$B$8</f>
        <v>0.00025394970327771</v>
      </c>
      <c r="M206" s="70" t="n">
        <f aca="false">F206-L206</f>
        <v>-0.00245394970327771</v>
      </c>
      <c r="N206" s="71" t="n">
        <f aca="false">G206*Assumptions!$B$7</f>
        <v>-93829.84325</v>
      </c>
      <c r="O206" s="71" t="n">
        <f aca="false">K206*Assumptions!$B$7</f>
        <v>-139126.837031075</v>
      </c>
      <c r="P206" s="68" t="n">
        <f aca="false">P205+G206</f>
        <v>2586.17152</v>
      </c>
      <c r="Q206" s="68" t="n">
        <f aca="false">MAX(Q205,P206)</f>
        <v>3022.71</v>
      </c>
      <c r="R206" s="68" t="n">
        <f aca="false">Q206-P206</f>
        <v>436.53848</v>
      </c>
      <c r="S206" s="68" t="n">
        <f aca="false">S205+K206</f>
        <v>1381.93943175019</v>
      </c>
      <c r="T206" s="68" t="n">
        <f aca="false">MAX(T205,S206)</f>
        <v>2263.20335980409</v>
      </c>
      <c r="U206" s="68" t="n">
        <f aca="false">T206-S206</f>
        <v>881.263928053902</v>
      </c>
      <c r="V206" s="70" t="n">
        <f aca="false">V205+F206</f>
        <v>0.6719</v>
      </c>
      <c r="W206" s="70" t="n">
        <f aca="false">MAX(W205,V206)</f>
        <v>0.7534</v>
      </c>
      <c r="X206" s="70" t="n">
        <f aca="false">W206-V206</f>
        <v>0.0814999999999997</v>
      </c>
      <c r="Y206" s="70" t="n">
        <f aca="false">Y205+M206</f>
        <v>0.618800888786746</v>
      </c>
      <c r="Z206" s="70" t="n">
        <f aca="false">MAX(Z205,Y206)</f>
        <v>0.712444424247354</v>
      </c>
      <c r="AA206" s="70" t="n">
        <f aca="false">Z206-Y206</f>
        <v>0.0936435354606081</v>
      </c>
      <c r="AB206" s="72" t="n">
        <f aca="false">AB205*(1+F206)</f>
        <v>1.86165846649749</v>
      </c>
      <c r="AC206" s="73" t="n">
        <f aca="false">MAX(AC205,AB206)</f>
        <v>2.02289802335794</v>
      </c>
      <c r="AD206" s="70" t="n">
        <f aca="false">1-AB206/AC206</f>
        <v>0.0797072096559754</v>
      </c>
      <c r="AE206" s="73" t="n">
        <f aca="false">AE205*(1+M206)</f>
        <v>1.76564268338391</v>
      </c>
      <c r="AF206" s="73" t="n">
        <f aca="false">MAX(AF205,AE206)</f>
        <v>1.94263410359422</v>
      </c>
      <c r="AG206" s="70" t="n">
        <f aca="false">1-AE206/AF206</f>
        <v>0.0911089843850915</v>
      </c>
      <c r="AH206" s="74" t="n">
        <f aca="false">IF(R206&gt;0,AH205+1,0)</f>
        <v>39</v>
      </c>
      <c r="AI206" s="74" t="n">
        <f aca="false">IF(U206&gt;0,AI205+1,0)</f>
        <v>106</v>
      </c>
      <c r="AJ206" s="74" t="n">
        <f aca="false">IF(G206&gt;0,AJ205+1,0)</f>
        <v>0</v>
      </c>
      <c r="AK206" s="74" t="n">
        <f aca="false">IF(G206&lt;=0,AK205+1,0)</f>
        <v>4</v>
      </c>
      <c r="AL206" s="74" t="n">
        <f aca="false">IF(K206&gt;0,AL205+1,0)</f>
        <v>0</v>
      </c>
      <c r="AM206" s="74" t="n">
        <f aca="false">IF(K206&lt;=0,AM205+1,0)</f>
        <v>4</v>
      </c>
    </row>
    <row r="207" customFormat="false" ht="15" hidden="false" customHeight="false" outlineLevel="0" collapsed="false">
      <c r="A207" s="61" t="n">
        <v>211</v>
      </c>
      <c r="B207" s="62" t="n">
        <v>40408.40625</v>
      </c>
      <c r="C207" s="63" t="n">
        <f aca="false">YEAR(B207)</f>
        <v>2010</v>
      </c>
      <c r="D207" s="32" t="s">
        <v>277</v>
      </c>
      <c r="E207" s="64" t="n">
        <v>5434.65</v>
      </c>
      <c r="F207" s="65" t="n">
        <v>0.0002</v>
      </c>
      <c r="G207" s="66" t="n">
        <v>1.08693</v>
      </c>
      <c r="H207" s="67" t="n">
        <f aca="false">E207+IF(D207="Long",1,-1)*G207</f>
        <v>5435.73693</v>
      </c>
      <c r="I207" s="68" t="n">
        <f aca="false">Assumptions!$B$58</f>
        <v>5.35750011455817</v>
      </c>
      <c r="J207" s="68" t="n">
        <f aca="false">INDEX(Yearly!$D$5:$D$22,MATCH(C207,Yearly!$A$5:$A$22,0))</f>
        <v>0.401812508591863</v>
      </c>
      <c r="K207" s="68" t="n">
        <f aca="false">G207-I207-J207</f>
        <v>-4.67238262315003</v>
      </c>
      <c r="L207" s="69" t="n">
        <f aca="false">(I207+J207)/Assumptions!$B$8</f>
        <v>0.00025394970327771</v>
      </c>
      <c r="M207" s="70" t="n">
        <f aca="false">F207-L207</f>
        <v>-5.39497032777104E-005</v>
      </c>
      <c r="N207" s="71" t="n">
        <f aca="false">G207*Assumptions!$B$7</f>
        <v>8548.70445</v>
      </c>
      <c r="O207" s="71" t="n">
        <f aca="false">K207*Assumptions!$B$7</f>
        <v>-36748.289331075</v>
      </c>
      <c r="P207" s="68" t="n">
        <f aca="false">P206+G207</f>
        <v>2587.25845</v>
      </c>
      <c r="Q207" s="68" t="n">
        <f aca="false">MAX(Q206,P207)</f>
        <v>3022.71</v>
      </c>
      <c r="R207" s="68" t="n">
        <f aca="false">Q207-P207</f>
        <v>435.45155</v>
      </c>
      <c r="S207" s="68" t="n">
        <f aca="false">S206+K207</f>
        <v>1377.26704912704</v>
      </c>
      <c r="T207" s="68" t="n">
        <f aca="false">MAX(T206,S207)</f>
        <v>2263.20335980409</v>
      </c>
      <c r="U207" s="68" t="n">
        <f aca="false">T207-S207</f>
        <v>885.936310677052</v>
      </c>
      <c r="V207" s="70" t="n">
        <f aca="false">V206+F207</f>
        <v>0.6721</v>
      </c>
      <c r="W207" s="70" t="n">
        <f aca="false">MAX(W206,V207)</f>
        <v>0.7534</v>
      </c>
      <c r="X207" s="70" t="n">
        <f aca="false">W207-V207</f>
        <v>0.0812999999999997</v>
      </c>
      <c r="Y207" s="70" t="n">
        <f aca="false">Y206+M207</f>
        <v>0.618746939083469</v>
      </c>
      <c r="Z207" s="70" t="n">
        <f aca="false">MAX(Z206,Y207)</f>
        <v>0.712444424247354</v>
      </c>
      <c r="AA207" s="70" t="n">
        <f aca="false">Z207-Y207</f>
        <v>0.0936974851638858</v>
      </c>
      <c r="AB207" s="72" t="n">
        <f aca="false">AB206*(1+F207)</f>
        <v>1.86203079819079</v>
      </c>
      <c r="AC207" s="73" t="n">
        <f aca="false">MAX(AC206,AB207)</f>
        <v>2.02289802335794</v>
      </c>
      <c r="AD207" s="70" t="n">
        <f aca="false">1-AB207/AC207</f>
        <v>0.0795231510979066</v>
      </c>
      <c r="AE207" s="73" t="n">
        <f aca="false">AE206*(1+M207)</f>
        <v>1.76554742748504</v>
      </c>
      <c r="AF207" s="73" t="n">
        <f aca="false">MAX(AF206,AE207)</f>
        <v>1.94263410359422</v>
      </c>
      <c r="AG207" s="70" t="n">
        <f aca="false">1-AE207/AF207</f>
        <v>0.0911580187856957</v>
      </c>
      <c r="AH207" s="74" t="n">
        <f aca="false">IF(R207&gt;0,AH206+1,0)</f>
        <v>40</v>
      </c>
      <c r="AI207" s="74" t="n">
        <f aca="false">IF(U207&gt;0,AI206+1,0)</f>
        <v>107</v>
      </c>
      <c r="AJ207" s="74" t="n">
        <f aca="false">IF(G207&gt;0,AJ206+1,0)</f>
        <v>1</v>
      </c>
      <c r="AK207" s="74" t="n">
        <f aca="false">IF(G207&lt;=0,AK206+1,0)</f>
        <v>0</v>
      </c>
      <c r="AL207" s="74" t="n">
        <f aca="false">IF(K207&gt;0,AL206+1,0)</f>
        <v>0</v>
      </c>
      <c r="AM207" s="74" t="n">
        <f aca="false">IF(K207&lt;=0,AM206+1,0)</f>
        <v>5</v>
      </c>
    </row>
    <row r="208" customFormat="false" ht="15" hidden="false" customHeight="false" outlineLevel="0" collapsed="false">
      <c r="A208" s="61" t="n">
        <v>212</v>
      </c>
      <c r="B208" s="62" t="n">
        <v>40408.5451388889</v>
      </c>
      <c r="C208" s="63" t="n">
        <f aca="false">YEAR(B208)</f>
        <v>2010</v>
      </c>
      <c r="D208" s="32" t="s">
        <v>276</v>
      </c>
      <c r="E208" s="64" t="n">
        <v>5435.55</v>
      </c>
      <c r="F208" s="65" t="n">
        <v>-0.0019</v>
      </c>
      <c r="G208" s="66" t="n">
        <v>-10.327545</v>
      </c>
      <c r="H208" s="67" t="n">
        <f aca="false">E208+IF(D208="Long",1,-1)*G208</f>
        <v>5445.877545</v>
      </c>
      <c r="I208" s="68" t="n">
        <f aca="false">Assumptions!$B$58</f>
        <v>5.35750011455817</v>
      </c>
      <c r="J208" s="68" t="n">
        <f aca="false">INDEX(Yearly!$D$5:$D$22,MATCH(C208,Yearly!$A$5:$A$22,0))</f>
        <v>0.401812508591863</v>
      </c>
      <c r="K208" s="68" t="n">
        <f aca="false">G208-I208-J208</f>
        <v>-16.08685762315</v>
      </c>
      <c r="L208" s="69" t="n">
        <f aca="false">(I208+J208)/Assumptions!$B$8</f>
        <v>0.00025394970327771</v>
      </c>
      <c r="M208" s="70" t="n">
        <f aca="false">F208-L208</f>
        <v>-0.00215394970327771</v>
      </c>
      <c r="N208" s="71" t="n">
        <f aca="false">G208*Assumptions!$B$7</f>
        <v>-81226.141425</v>
      </c>
      <c r="O208" s="71" t="n">
        <f aca="false">K208*Assumptions!$B$7</f>
        <v>-126523.135206075</v>
      </c>
      <c r="P208" s="68" t="n">
        <f aca="false">P207+G208</f>
        <v>2576.930905</v>
      </c>
      <c r="Q208" s="68" t="n">
        <f aca="false">MAX(Q207,P208)</f>
        <v>3022.71</v>
      </c>
      <c r="R208" s="68" t="n">
        <f aca="false">Q208-P208</f>
        <v>445.779095</v>
      </c>
      <c r="S208" s="68" t="n">
        <f aca="false">S207+K208</f>
        <v>1361.18019150389</v>
      </c>
      <c r="T208" s="68" t="n">
        <f aca="false">MAX(T207,S208)</f>
        <v>2263.20335980409</v>
      </c>
      <c r="U208" s="68" t="n">
        <f aca="false">T208-S208</f>
        <v>902.023168300202</v>
      </c>
      <c r="V208" s="70" t="n">
        <f aca="false">V207+F208</f>
        <v>0.6702</v>
      </c>
      <c r="W208" s="70" t="n">
        <f aca="false">MAX(W207,V208)</f>
        <v>0.7534</v>
      </c>
      <c r="X208" s="70" t="n">
        <f aca="false">W208-V208</f>
        <v>0.0831999999999997</v>
      </c>
      <c r="Y208" s="70" t="n">
        <f aca="false">Y207+M208</f>
        <v>0.616592989380191</v>
      </c>
      <c r="Z208" s="70" t="n">
        <f aca="false">MAX(Z207,Y208)</f>
        <v>0.712444424247354</v>
      </c>
      <c r="AA208" s="70" t="n">
        <f aca="false">Z208-Y208</f>
        <v>0.0958514348671635</v>
      </c>
      <c r="AB208" s="72" t="n">
        <f aca="false">AB207*(1+F208)</f>
        <v>1.85849293967423</v>
      </c>
      <c r="AC208" s="73" t="n">
        <f aca="false">MAX(AC207,AB208)</f>
        <v>2.02289802335794</v>
      </c>
      <c r="AD208" s="70" t="n">
        <f aca="false">1-AB208/AC208</f>
        <v>0.0812720571108206</v>
      </c>
      <c r="AE208" s="73" t="n">
        <f aca="false">AE207*(1+M208)</f>
        <v>1.76174452712749</v>
      </c>
      <c r="AF208" s="73" t="n">
        <f aca="false">MAX(AF207,AE208)</f>
        <v>1.94263410359422</v>
      </c>
      <c r="AG208" s="70" t="n">
        <f aca="false">1-AE208/AF208</f>
        <v>0.0931156187014586</v>
      </c>
      <c r="AH208" s="74" t="n">
        <f aca="false">IF(R208&gt;0,AH207+1,0)</f>
        <v>41</v>
      </c>
      <c r="AI208" s="74" t="n">
        <f aca="false">IF(U208&gt;0,AI207+1,0)</f>
        <v>108</v>
      </c>
      <c r="AJ208" s="74" t="n">
        <f aca="false">IF(G208&gt;0,AJ207+1,0)</f>
        <v>0</v>
      </c>
      <c r="AK208" s="74" t="n">
        <f aca="false">IF(G208&lt;=0,AK207+1,0)</f>
        <v>1</v>
      </c>
      <c r="AL208" s="74" t="n">
        <f aca="false">IF(K208&gt;0,AL207+1,0)</f>
        <v>0</v>
      </c>
      <c r="AM208" s="74" t="n">
        <f aca="false">IF(K208&lt;=0,AM207+1,0)</f>
        <v>6</v>
      </c>
    </row>
    <row r="209" customFormat="false" ht="15" hidden="false" customHeight="false" outlineLevel="0" collapsed="false">
      <c r="A209" s="61" t="n">
        <v>213</v>
      </c>
      <c r="B209" s="62" t="n">
        <v>40408.6013888889</v>
      </c>
      <c r="C209" s="63" t="n">
        <f aca="false">YEAR(B209)</f>
        <v>2010</v>
      </c>
      <c r="D209" s="32" t="s">
        <v>277</v>
      </c>
      <c r="E209" s="64" t="n">
        <v>5445.65</v>
      </c>
      <c r="F209" s="65" t="n">
        <v>0.0105</v>
      </c>
      <c r="G209" s="66" t="n">
        <v>57.179325</v>
      </c>
      <c r="H209" s="67" t="n">
        <f aca="false">E209+IF(D209="Long",1,-1)*G209</f>
        <v>5502.829325</v>
      </c>
      <c r="I209" s="68" t="n">
        <f aca="false">Assumptions!$B$58</f>
        <v>5.35750011455817</v>
      </c>
      <c r="J209" s="68" t="n">
        <f aca="false">INDEX(Yearly!$D$5:$D$22,MATCH(C209,Yearly!$A$5:$A$22,0))</f>
        <v>0.401812508591863</v>
      </c>
      <c r="K209" s="68" t="n">
        <f aca="false">G209-I209-J209</f>
        <v>51.42001237685</v>
      </c>
      <c r="L209" s="69" t="n">
        <f aca="false">(I209+J209)/Assumptions!$B$8</f>
        <v>0.00025394970327771</v>
      </c>
      <c r="M209" s="70" t="n">
        <f aca="false">F209-L209</f>
        <v>0.0102460502967223</v>
      </c>
      <c r="N209" s="71" t="n">
        <f aca="false">G209*Assumptions!$B$7</f>
        <v>449715.391125</v>
      </c>
      <c r="O209" s="71" t="n">
        <f aca="false">K209*Assumptions!$B$7</f>
        <v>404418.397343925</v>
      </c>
      <c r="P209" s="68" t="n">
        <f aca="false">P208+G209</f>
        <v>2634.11023</v>
      </c>
      <c r="Q209" s="68" t="n">
        <f aca="false">MAX(Q208,P209)</f>
        <v>3022.71</v>
      </c>
      <c r="R209" s="68" t="n">
        <f aca="false">Q209-P209</f>
        <v>388.59977</v>
      </c>
      <c r="S209" s="68" t="n">
        <f aca="false">S208+K209</f>
        <v>1412.60020388074</v>
      </c>
      <c r="T209" s="68" t="n">
        <f aca="false">MAX(T208,S209)</f>
        <v>2263.20335980409</v>
      </c>
      <c r="U209" s="68" t="n">
        <f aca="false">T209-S209</f>
        <v>850.603155923352</v>
      </c>
      <c r="V209" s="70" t="n">
        <f aca="false">V208+F209</f>
        <v>0.6807</v>
      </c>
      <c r="W209" s="70" t="n">
        <f aca="false">MAX(W208,V209)</f>
        <v>0.7534</v>
      </c>
      <c r="X209" s="70" t="n">
        <f aca="false">W209-V209</f>
        <v>0.0726999999999998</v>
      </c>
      <c r="Y209" s="70" t="n">
        <f aca="false">Y208+M209</f>
        <v>0.626839039676913</v>
      </c>
      <c r="Z209" s="70" t="n">
        <f aca="false">MAX(Z208,Y209)</f>
        <v>0.712444424247354</v>
      </c>
      <c r="AA209" s="70" t="n">
        <f aca="false">Z209-Y209</f>
        <v>0.0856053845704412</v>
      </c>
      <c r="AB209" s="72" t="n">
        <f aca="false">AB208*(1+F209)</f>
        <v>1.87800711554081</v>
      </c>
      <c r="AC209" s="73" t="n">
        <f aca="false">MAX(AC208,AB209)</f>
        <v>2.02289802335794</v>
      </c>
      <c r="AD209" s="70" t="n">
        <f aca="false">1-AB209/AC209</f>
        <v>0.0716254137104844</v>
      </c>
      <c r="AE209" s="73" t="n">
        <f aca="false">AE208*(1+M209)</f>
        <v>1.77979545016241</v>
      </c>
      <c r="AF209" s="73" t="n">
        <f aca="false">MAX(AF208,AE209)</f>
        <v>1.94263410359422</v>
      </c>
      <c r="AG209" s="70" t="n">
        <f aca="false">1-AE209/AF209</f>
        <v>0.0838236357173618</v>
      </c>
      <c r="AH209" s="74" t="n">
        <f aca="false">IF(R209&gt;0,AH208+1,0)</f>
        <v>42</v>
      </c>
      <c r="AI209" s="74" t="n">
        <f aca="false">IF(U209&gt;0,AI208+1,0)</f>
        <v>109</v>
      </c>
      <c r="AJ209" s="74" t="n">
        <f aca="false">IF(G209&gt;0,AJ208+1,0)</f>
        <v>1</v>
      </c>
      <c r="AK209" s="74" t="n">
        <f aca="false">IF(G209&lt;=0,AK208+1,0)</f>
        <v>0</v>
      </c>
      <c r="AL209" s="74" t="n">
        <f aca="false">IF(K209&gt;0,AL208+1,0)</f>
        <v>1</v>
      </c>
      <c r="AM209" s="74" t="n">
        <f aca="false">IF(K209&lt;=0,AM208+1,0)</f>
        <v>0</v>
      </c>
    </row>
    <row r="210" customFormat="false" ht="15" hidden="false" customHeight="false" outlineLevel="0" collapsed="false">
      <c r="A210" s="61" t="n">
        <v>214</v>
      </c>
      <c r="B210" s="62" t="n">
        <v>40414.5104166667</v>
      </c>
      <c r="C210" s="63" t="n">
        <f aca="false">YEAR(B210)</f>
        <v>2010</v>
      </c>
      <c r="D210" s="32" t="s">
        <v>276</v>
      </c>
      <c r="E210" s="64" t="n">
        <v>5502.95</v>
      </c>
      <c r="F210" s="65" t="n">
        <v>0.011</v>
      </c>
      <c r="G210" s="66" t="n">
        <v>60.53245</v>
      </c>
      <c r="H210" s="67" t="n">
        <f aca="false">E210+IF(D210="Long",1,-1)*G210</f>
        <v>5442.41755</v>
      </c>
      <c r="I210" s="68" t="n">
        <f aca="false">Assumptions!$B$58</f>
        <v>5.35750011455817</v>
      </c>
      <c r="J210" s="68" t="n">
        <f aca="false">INDEX(Yearly!$D$5:$D$22,MATCH(C210,Yearly!$A$5:$A$22,0))</f>
        <v>0.401812508591863</v>
      </c>
      <c r="K210" s="68" t="n">
        <f aca="false">G210-I210-J210</f>
        <v>54.77313737685</v>
      </c>
      <c r="L210" s="69" t="n">
        <f aca="false">(I210+J210)/Assumptions!$B$8</f>
        <v>0.00025394970327771</v>
      </c>
      <c r="M210" s="70" t="n">
        <f aca="false">F210-L210</f>
        <v>0.0107460502967223</v>
      </c>
      <c r="N210" s="71" t="n">
        <f aca="false">G210*Assumptions!$B$7</f>
        <v>476087.71925</v>
      </c>
      <c r="O210" s="71" t="n">
        <f aca="false">K210*Assumptions!$B$7</f>
        <v>430790.725468925</v>
      </c>
      <c r="P210" s="68" t="n">
        <f aca="false">P209+G210</f>
        <v>2694.64268</v>
      </c>
      <c r="Q210" s="68" t="n">
        <f aca="false">MAX(Q209,P210)</f>
        <v>3022.71</v>
      </c>
      <c r="R210" s="68" t="n">
        <f aca="false">Q210-P210</f>
        <v>328.06732</v>
      </c>
      <c r="S210" s="68" t="n">
        <f aca="false">S209+K210</f>
        <v>1467.37334125759</v>
      </c>
      <c r="T210" s="68" t="n">
        <f aca="false">MAX(T209,S210)</f>
        <v>2263.20335980409</v>
      </c>
      <c r="U210" s="68" t="n">
        <f aca="false">T210-S210</f>
        <v>795.830018546502</v>
      </c>
      <c r="V210" s="70" t="n">
        <f aca="false">V209+F210</f>
        <v>0.6917</v>
      </c>
      <c r="W210" s="70" t="n">
        <f aca="false">MAX(W209,V210)</f>
        <v>0.7534</v>
      </c>
      <c r="X210" s="70" t="n">
        <f aca="false">W210-V210</f>
        <v>0.0616999999999998</v>
      </c>
      <c r="Y210" s="70" t="n">
        <f aca="false">Y209+M210</f>
        <v>0.637585089973635</v>
      </c>
      <c r="Z210" s="70" t="n">
        <f aca="false">MAX(Z209,Y210)</f>
        <v>0.712444424247354</v>
      </c>
      <c r="AA210" s="70" t="n">
        <f aca="false">Z210-Y210</f>
        <v>0.0748593342737189</v>
      </c>
      <c r="AB210" s="72" t="n">
        <f aca="false">AB209*(1+F210)</f>
        <v>1.89866519381176</v>
      </c>
      <c r="AC210" s="73" t="n">
        <f aca="false">MAX(AC209,AB210)</f>
        <v>2.02289802335794</v>
      </c>
      <c r="AD210" s="70" t="n">
        <f aca="false">1-AB210/AC210</f>
        <v>0.0614132932612997</v>
      </c>
      <c r="AE210" s="73" t="n">
        <f aca="false">AE209*(1+M210)</f>
        <v>1.79892122158774</v>
      </c>
      <c r="AF210" s="73" t="n">
        <f aca="false">MAX(AF209,AE210)</f>
        <v>1.94263410359422</v>
      </c>
      <c r="AG210" s="70" t="n">
        <f aca="false">1-AE210/AF210</f>
        <v>0.0739783584261124</v>
      </c>
      <c r="AH210" s="74" t="n">
        <f aca="false">IF(R210&gt;0,AH209+1,0)</f>
        <v>43</v>
      </c>
      <c r="AI210" s="74" t="n">
        <f aca="false">IF(U210&gt;0,AI209+1,0)</f>
        <v>110</v>
      </c>
      <c r="AJ210" s="74" t="n">
        <f aca="false">IF(G210&gt;0,AJ209+1,0)</f>
        <v>2</v>
      </c>
      <c r="AK210" s="74" t="n">
        <f aca="false">IF(G210&lt;=0,AK209+1,0)</f>
        <v>0</v>
      </c>
      <c r="AL210" s="74" t="n">
        <f aca="false">IF(K210&gt;0,AL209+1,0)</f>
        <v>2</v>
      </c>
      <c r="AM210" s="74" t="n">
        <f aca="false">IF(K210&lt;=0,AM209+1,0)</f>
        <v>0</v>
      </c>
    </row>
    <row r="211" customFormat="false" ht="15" hidden="false" customHeight="false" outlineLevel="0" collapsed="false">
      <c r="A211" s="61" t="n">
        <v>215</v>
      </c>
      <c r="B211" s="62" t="n">
        <v>40422.40625</v>
      </c>
      <c r="C211" s="63" t="n">
        <f aca="false">YEAR(B211)</f>
        <v>2010</v>
      </c>
      <c r="D211" s="32" t="s">
        <v>277</v>
      </c>
      <c r="E211" s="64" t="n">
        <v>5442.55</v>
      </c>
      <c r="F211" s="65" t="n">
        <v>-0.0041</v>
      </c>
      <c r="G211" s="66" t="n">
        <v>-22.314455</v>
      </c>
      <c r="H211" s="67" t="n">
        <f aca="false">E211+IF(D211="Long",1,-1)*G211</f>
        <v>5420.235545</v>
      </c>
      <c r="I211" s="68" t="n">
        <f aca="false">Assumptions!$B$58</f>
        <v>5.35750011455817</v>
      </c>
      <c r="J211" s="68" t="n">
        <f aca="false">INDEX(Yearly!$D$5:$D$22,MATCH(C211,Yearly!$A$5:$A$22,0))</f>
        <v>0.401812508591863</v>
      </c>
      <c r="K211" s="68" t="n">
        <f aca="false">G211-I211-J211</f>
        <v>-28.07376762315</v>
      </c>
      <c r="L211" s="69" t="n">
        <f aca="false">(I211+J211)/Assumptions!$B$8</f>
        <v>0.00025394970327771</v>
      </c>
      <c r="M211" s="70" t="n">
        <f aca="false">F211-L211</f>
        <v>-0.00435394970327771</v>
      </c>
      <c r="N211" s="71" t="n">
        <f aca="false">G211*Assumptions!$B$7</f>
        <v>-175503.188575</v>
      </c>
      <c r="O211" s="71" t="n">
        <f aca="false">K211*Assumptions!$B$7</f>
        <v>-220800.182356075</v>
      </c>
      <c r="P211" s="68" t="n">
        <f aca="false">P210+G211</f>
        <v>2672.328225</v>
      </c>
      <c r="Q211" s="68" t="n">
        <f aca="false">MAX(Q210,P211)</f>
        <v>3022.71</v>
      </c>
      <c r="R211" s="68" t="n">
        <f aca="false">Q211-P211</f>
        <v>350.381775</v>
      </c>
      <c r="S211" s="68" t="n">
        <f aca="false">S210+K211</f>
        <v>1439.29957363444</v>
      </c>
      <c r="T211" s="68" t="n">
        <f aca="false">MAX(T210,S211)</f>
        <v>2263.20335980409</v>
      </c>
      <c r="U211" s="68" t="n">
        <f aca="false">T211-S211</f>
        <v>823.903786169652</v>
      </c>
      <c r="V211" s="70" t="n">
        <f aca="false">V210+F211</f>
        <v>0.6876</v>
      </c>
      <c r="W211" s="70" t="n">
        <f aca="false">MAX(W210,V211)</f>
        <v>0.7534</v>
      </c>
      <c r="X211" s="70" t="n">
        <f aca="false">W211-V211</f>
        <v>0.0657999999999998</v>
      </c>
      <c r="Y211" s="70" t="n">
        <f aca="false">Y210+M211</f>
        <v>0.633231140270358</v>
      </c>
      <c r="Z211" s="70" t="n">
        <f aca="false">MAX(Z210,Y211)</f>
        <v>0.712444424247354</v>
      </c>
      <c r="AA211" s="70" t="n">
        <f aca="false">Z211-Y211</f>
        <v>0.0792132839769967</v>
      </c>
      <c r="AB211" s="72" t="n">
        <f aca="false">AB210*(1+F211)</f>
        <v>1.89088066651713</v>
      </c>
      <c r="AC211" s="73" t="n">
        <f aca="false">MAX(AC210,AB211)</f>
        <v>2.02289802335794</v>
      </c>
      <c r="AD211" s="70" t="n">
        <f aca="false">1-AB211/AC211</f>
        <v>0.0652614987589284</v>
      </c>
      <c r="AE211" s="73" t="n">
        <f aca="false">AE210*(1+M211)</f>
        <v>1.79108880906878</v>
      </c>
      <c r="AF211" s="73" t="n">
        <f aca="false">MAX(AF210,AE211)</f>
        <v>1.94263410359422</v>
      </c>
      <c r="AG211" s="70" t="n">
        <f aca="false">1-AE211/AF211</f>
        <v>0.0780102100776718</v>
      </c>
      <c r="AH211" s="74" t="n">
        <f aca="false">IF(R211&gt;0,AH210+1,0)</f>
        <v>44</v>
      </c>
      <c r="AI211" s="74" t="n">
        <f aca="false">IF(U211&gt;0,AI210+1,0)</f>
        <v>111</v>
      </c>
      <c r="AJ211" s="74" t="n">
        <f aca="false">IF(G211&gt;0,AJ210+1,0)</f>
        <v>0</v>
      </c>
      <c r="AK211" s="74" t="n">
        <f aca="false">IF(G211&lt;=0,AK210+1,0)</f>
        <v>1</v>
      </c>
      <c r="AL211" s="74" t="n">
        <f aca="false">IF(K211&gt;0,AL210+1,0)</f>
        <v>0</v>
      </c>
      <c r="AM211" s="74" t="n">
        <f aca="false">IF(K211&lt;=0,AM210+1,0)</f>
        <v>1</v>
      </c>
    </row>
    <row r="212" customFormat="false" ht="15" hidden="false" customHeight="false" outlineLevel="0" collapsed="false">
      <c r="A212" s="61" t="n">
        <v>216</v>
      </c>
      <c r="B212" s="62" t="n">
        <v>40422.5479166667</v>
      </c>
      <c r="C212" s="63" t="n">
        <f aca="false">YEAR(B212)</f>
        <v>2010</v>
      </c>
      <c r="D212" s="32" t="s">
        <v>276</v>
      </c>
      <c r="E212" s="64" t="n">
        <v>5420.05</v>
      </c>
      <c r="F212" s="65" t="n">
        <v>-0.0036</v>
      </c>
      <c r="G212" s="66" t="n">
        <v>-19.51218</v>
      </c>
      <c r="H212" s="67" t="n">
        <f aca="false">E212+IF(D212="Long",1,-1)*G212</f>
        <v>5439.56218</v>
      </c>
      <c r="I212" s="68" t="n">
        <f aca="false">Assumptions!$B$58</f>
        <v>5.35750011455817</v>
      </c>
      <c r="J212" s="68" t="n">
        <f aca="false">INDEX(Yearly!$D$5:$D$22,MATCH(C212,Yearly!$A$5:$A$22,0))</f>
        <v>0.401812508591863</v>
      </c>
      <c r="K212" s="68" t="n">
        <f aca="false">G212-I212-J212</f>
        <v>-25.27149262315</v>
      </c>
      <c r="L212" s="69" t="n">
        <f aca="false">(I212+J212)/Assumptions!$B$8</f>
        <v>0.00025394970327771</v>
      </c>
      <c r="M212" s="70" t="n">
        <f aca="false">F212-L212</f>
        <v>-0.00385394970327771</v>
      </c>
      <c r="N212" s="71" t="n">
        <f aca="false">G212*Assumptions!$B$7</f>
        <v>-153463.2957</v>
      </c>
      <c r="O212" s="71" t="n">
        <f aca="false">K212*Assumptions!$B$7</f>
        <v>-198760.289481075</v>
      </c>
      <c r="P212" s="68" t="n">
        <f aca="false">P211+G212</f>
        <v>2652.816045</v>
      </c>
      <c r="Q212" s="68" t="n">
        <f aca="false">MAX(Q211,P212)</f>
        <v>3022.71</v>
      </c>
      <c r="R212" s="68" t="n">
        <f aca="false">Q212-P212</f>
        <v>369.893955</v>
      </c>
      <c r="S212" s="68" t="n">
        <f aca="false">S211+K212</f>
        <v>1414.02808101129</v>
      </c>
      <c r="T212" s="68" t="n">
        <f aca="false">MAX(T211,S212)</f>
        <v>2263.20335980409</v>
      </c>
      <c r="U212" s="68" t="n">
        <f aca="false">T212-S212</f>
        <v>849.175278792802</v>
      </c>
      <c r="V212" s="70" t="n">
        <f aca="false">V211+F212</f>
        <v>0.684</v>
      </c>
      <c r="W212" s="70" t="n">
        <f aca="false">MAX(W211,V212)</f>
        <v>0.7534</v>
      </c>
      <c r="X212" s="70" t="n">
        <f aca="false">W212-V212</f>
        <v>0.0693999999999998</v>
      </c>
      <c r="Y212" s="70" t="n">
        <f aca="false">Y211+M212</f>
        <v>0.62937719056708</v>
      </c>
      <c r="Z212" s="70" t="n">
        <f aca="false">MAX(Z211,Y212)</f>
        <v>0.712444424247354</v>
      </c>
      <c r="AA212" s="70" t="n">
        <f aca="false">Z212-Y212</f>
        <v>0.0830672336802744</v>
      </c>
      <c r="AB212" s="72" t="n">
        <f aca="false">AB211*(1+F212)</f>
        <v>1.88407349611767</v>
      </c>
      <c r="AC212" s="73" t="n">
        <f aca="false">MAX(AC211,AB212)</f>
        <v>2.02289802335794</v>
      </c>
      <c r="AD212" s="70" t="n">
        <f aca="false">1-AB212/AC212</f>
        <v>0.0686265573633963</v>
      </c>
      <c r="AE212" s="73" t="n">
        <f aca="false">AE211*(1+M212)</f>
        <v>1.78418604288453</v>
      </c>
      <c r="AF212" s="73" t="n">
        <f aca="false">MAX(AF211,AE212)</f>
        <v>1.94263410359422</v>
      </c>
      <c r="AG212" s="70" t="n">
        <f aca="false">1-AE212/AF212</f>
        <v>0.0815635123549681</v>
      </c>
      <c r="AH212" s="74" t="n">
        <f aca="false">IF(R212&gt;0,AH211+1,0)</f>
        <v>45</v>
      </c>
      <c r="AI212" s="74" t="n">
        <f aca="false">IF(U212&gt;0,AI211+1,0)</f>
        <v>112</v>
      </c>
      <c r="AJ212" s="74" t="n">
        <f aca="false">IF(G212&gt;0,AJ211+1,0)</f>
        <v>0</v>
      </c>
      <c r="AK212" s="74" t="n">
        <f aca="false">IF(G212&lt;=0,AK211+1,0)</f>
        <v>2</v>
      </c>
      <c r="AL212" s="74" t="n">
        <f aca="false">IF(K212&gt;0,AL211+1,0)</f>
        <v>0</v>
      </c>
      <c r="AM212" s="74" t="n">
        <f aca="false">IF(K212&lt;=0,AM211+1,0)</f>
        <v>2</v>
      </c>
    </row>
    <row r="213" customFormat="false" ht="15" hidden="false" customHeight="false" outlineLevel="0" collapsed="false">
      <c r="A213" s="61" t="n">
        <v>217</v>
      </c>
      <c r="B213" s="62" t="n">
        <v>40422.5729166667</v>
      </c>
      <c r="C213" s="63" t="n">
        <f aca="false">YEAR(B213)</f>
        <v>2010</v>
      </c>
      <c r="D213" s="32" t="s">
        <v>277</v>
      </c>
      <c r="E213" s="64" t="n">
        <v>5439.65</v>
      </c>
      <c r="F213" s="65" t="n">
        <v>0.0936</v>
      </c>
      <c r="G213" s="66" t="n">
        <v>509.15124</v>
      </c>
      <c r="H213" s="67" t="n">
        <f aca="false">E213+IF(D213="Long",1,-1)*G213</f>
        <v>5948.80124</v>
      </c>
      <c r="I213" s="68" t="n">
        <f aca="false">Assumptions!$B$58</f>
        <v>5.35750011455817</v>
      </c>
      <c r="J213" s="68" t="n">
        <f aca="false">INDEX(Yearly!$D$5:$D$22,MATCH(C213,Yearly!$A$5:$A$22,0))</f>
        <v>0.401812508591863</v>
      </c>
      <c r="K213" s="68" t="n">
        <f aca="false">G213-I213-J213</f>
        <v>503.39192737685</v>
      </c>
      <c r="L213" s="69" t="n">
        <f aca="false">(I213+J213)/Assumptions!$B$8</f>
        <v>0.00025394970327771</v>
      </c>
      <c r="M213" s="70" t="n">
        <f aca="false">F213-L213</f>
        <v>0.0933460502967223</v>
      </c>
      <c r="N213" s="71" t="n">
        <f aca="false">G213*Assumptions!$B$7</f>
        <v>4004474.5026</v>
      </c>
      <c r="O213" s="71" t="n">
        <f aca="false">K213*Assumptions!$B$7</f>
        <v>3959177.50881893</v>
      </c>
      <c r="P213" s="68" t="n">
        <f aca="false">P212+G213</f>
        <v>3161.967285</v>
      </c>
      <c r="Q213" s="68" t="n">
        <f aca="false">MAX(Q212,P213)</f>
        <v>3161.967285</v>
      </c>
      <c r="R213" s="68" t="n">
        <f aca="false">Q213-P213</f>
        <v>0</v>
      </c>
      <c r="S213" s="68" t="n">
        <f aca="false">S212+K213</f>
        <v>1917.42000838814</v>
      </c>
      <c r="T213" s="68" t="n">
        <f aca="false">MAX(T212,S213)</f>
        <v>2263.20335980409</v>
      </c>
      <c r="U213" s="68" t="n">
        <f aca="false">T213-S213</f>
        <v>345.783351415952</v>
      </c>
      <c r="V213" s="70" t="n">
        <f aca="false">V212+F213</f>
        <v>0.7776</v>
      </c>
      <c r="W213" s="70" t="n">
        <f aca="false">MAX(W212,V213)</f>
        <v>0.7776</v>
      </c>
      <c r="X213" s="70" t="n">
        <f aca="false">W213-V213</f>
        <v>0</v>
      </c>
      <c r="Y213" s="70" t="n">
        <f aca="false">Y212+M213</f>
        <v>0.722723240863802</v>
      </c>
      <c r="Z213" s="70" t="n">
        <f aca="false">MAX(Z212,Y213)</f>
        <v>0.722723240863802</v>
      </c>
      <c r="AA213" s="70" t="n">
        <f aca="false">Z213-Y213</f>
        <v>0</v>
      </c>
      <c r="AB213" s="72" t="n">
        <f aca="false">AB212*(1+F213)</f>
        <v>2.06042277535428</v>
      </c>
      <c r="AC213" s="73" t="n">
        <f aca="false">MAX(AC212,AB213)</f>
        <v>2.06042277535428</v>
      </c>
      <c r="AD213" s="70" t="n">
        <f aca="false">1-AB213/AC213</f>
        <v>0</v>
      </c>
      <c r="AE213" s="73" t="n">
        <f aca="false">AE212*(1+M213)</f>
        <v>1.95073276298234</v>
      </c>
      <c r="AF213" s="73" t="n">
        <f aca="false">MAX(AF212,AE213)</f>
        <v>1.95073276298234</v>
      </c>
      <c r="AG213" s="70" t="n">
        <f aca="false">1-AE213/AF213</f>
        <v>0</v>
      </c>
      <c r="AH213" s="74" t="n">
        <f aca="false">IF(R213&gt;0,AH212+1,0)</f>
        <v>0</v>
      </c>
      <c r="AI213" s="74" t="n">
        <f aca="false">IF(U213&gt;0,AI212+1,0)</f>
        <v>113</v>
      </c>
      <c r="AJ213" s="74" t="n">
        <f aca="false">IF(G213&gt;0,AJ212+1,0)</f>
        <v>1</v>
      </c>
      <c r="AK213" s="74" t="n">
        <f aca="false">IF(G213&lt;=0,AK212+1,0)</f>
        <v>0</v>
      </c>
      <c r="AL213" s="74" t="n">
        <f aca="false">IF(K213&gt;0,AL212+1,0)</f>
        <v>1</v>
      </c>
      <c r="AM213" s="74" t="n">
        <f aca="false">IF(K213&lt;=0,AM212+1,0)</f>
        <v>0</v>
      </c>
    </row>
    <row r="214" customFormat="false" ht="15" hidden="false" customHeight="false" outlineLevel="0" collapsed="false">
      <c r="A214" s="61" t="n">
        <v>218</v>
      </c>
      <c r="B214" s="62" t="n">
        <v>40444.6145833333</v>
      </c>
      <c r="C214" s="63" t="n">
        <f aca="false">YEAR(B214)</f>
        <v>2010</v>
      </c>
      <c r="D214" s="32" t="s">
        <v>276</v>
      </c>
      <c r="E214" s="64" t="n">
        <v>5948.75</v>
      </c>
      <c r="F214" s="65" t="n">
        <v>-0.0027</v>
      </c>
      <c r="G214" s="66" t="n">
        <v>-16.061625</v>
      </c>
      <c r="H214" s="67" t="n">
        <f aca="false">E214+IF(D214="Long",1,-1)*G214</f>
        <v>5964.811625</v>
      </c>
      <c r="I214" s="68" t="n">
        <f aca="false">Assumptions!$B$58</f>
        <v>5.35750011455817</v>
      </c>
      <c r="J214" s="68" t="n">
        <f aca="false">INDEX(Yearly!$D$5:$D$22,MATCH(C214,Yearly!$A$5:$A$22,0))</f>
        <v>0.401812508591863</v>
      </c>
      <c r="K214" s="68" t="n">
        <f aca="false">G214-I214-J214</f>
        <v>-21.82093762315</v>
      </c>
      <c r="L214" s="69" t="n">
        <f aca="false">(I214+J214)/Assumptions!$B$8</f>
        <v>0.00025394970327771</v>
      </c>
      <c r="M214" s="70" t="n">
        <f aca="false">F214-L214</f>
        <v>-0.00295394970327771</v>
      </c>
      <c r="N214" s="71" t="n">
        <f aca="false">G214*Assumptions!$B$7</f>
        <v>-126324.680625</v>
      </c>
      <c r="O214" s="71" t="n">
        <f aca="false">K214*Assumptions!$B$7</f>
        <v>-171621.674406075</v>
      </c>
      <c r="P214" s="68" t="n">
        <f aca="false">P213+G214</f>
        <v>3145.90566</v>
      </c>
      <c r="Q214" s="68" t="n">
        <f aca="false">MAX(Q213,P214)</f>
        <v>3161.967285</v>
      </c>
      <c r="R214" s="68" t="n">
        <f aca="false">Q214-P214</f>
        <v>16.0616249999998</v>
      </c>
      <c r="S214" s="68" t="n">
        <f aca="false">S213+K214</f>
        <v>1895.59907076499</v>
      </c>
      <c r="T214" s="68" t="n">
        <f aca="false">MAX(T213,S214)</f>
        <v>2263.20335980409</v>
      </c>
      <c r="U214" s="68" t="n">
        <f aca="false">T214-S214</f>
        <v>367.604289039102</v>
      </c>
      <c r="V214" s="70" t="n">
        <f aca="false">V213+F214</f>
        <v>0.7749</v>
      </c>
      <c r="W214" s="70" t="n">
        <f aca="false">MAX(W213,V214)</f>
        <v>0.7776</v>
      </c>
      <c r="X214" s="70" t="n">
        <f aca="false">W214-V214</f>
        <v>0.00270000000000004</v>
      </c>
      <c r="Y214" s="70" t="n">
        <f aca="false">Y213+M214</f>
        <v>0.719769291160525</v>
      </c>
      <c r="Z214" s="70" t="n">
        <f aca="false">MAX(Z213,Y214)</f>
        <v>0.722723240863802</v>
      </c>
      <c r="AA214" s="70" t="n">
        <f aca="false">Z214-Y214</f>
        <v>0.00295394970327767</v>
      </c>
      <c r="AB214" s="72" t="n">
        <f aca="false">AB213*(1+F214)</f>
        <v>2.05485963386083</v>
      </c>
      <c r="AC214" s="73" t="n">
        <f aca="false">MAX(AC213,AB214)</f>
        <v>2.06042277535428</v>
      </c>
      <c r="AD214" s="70" t="n">
        <f aca="false">1-AB214/AC214</f>
        <v>0.00269999999999992</v>
      </c>
      <c r="AE214" s="73" t="n">
        <f aca="false">AE213*(1+M214)</f>
        <v>1.94497039651595</v>
      </c>
      <c r="AF214" s="73" t="n">
        <f aca="false">MAX(AF213,AE214)</f>
        <v>1.95073276298234</v>
      </c>
      <c r="AG214" s="70" t="n">
        <f aca="false">1-AE214/AF214</f>
        <v>0.00295394970327767</v>
      </c>
      <c r="AH214" s="74" t="n">
        <f aca="false">IF(R214&gt;0,AH213+1,0)</f>
        <v>1</v>
      </c>
      <c r="AI214" s="74" t="n">
        <f aca="false">IF(U214&gt;0,AI213+1,0)</f>
        <v>114</v>
      </c>
      <c r="AJ214" s="74" t="n">
        <f aca="false">IF(G214&gt;0,AJ213+1,0)</f>
        <v>0</v>
      </c>
      <c r="AK214" s="74" t="n">
        <f aca="false">IF(G214&lt;=0,AK213+1,0)</f>
        <v>1</v>
      </c>
      <c r="AL214" s="74" t="n">
        <f aca="false">IF(K214&gt;0,AL213+1,0)</f>
        <v>0</v>
      </c>
      <c r="AM214" s="74" t="n">
        <f aca="false">IF(K214&lt;=0,AM213+1,0)</f>
        <v>1</v>
      </c>
    </row>
    <row r="215" customFormat="false" ht="15" hidden="false" customHeight="false" outlineLevel="0" collapsed="false">
      <c r="A215" s="61" t="n">
        <v>219</v>
      </c>
      <c r="B215" s="62" t="n">
        <v>40445.4076388889</v>
      </c>
      <c r="C215" s="63" t="n">
        <f aca="false">YEAR(B215)</f>
        <v>2010</v>
      </c>
      <c r="D215" s="32" t="s">
        <v>277</v>
      </c>
      <c r="E215" s="64" t="n">
        <v>5965.1</v>
      </c>
      <c r="F215" s="65" t="n">
        <v>0.0067</v>
      </c>
      <c r="G215" s="66" t="n">
        <v>39.96617</v>
      </c>
      <c r="H215" s="67" t="n">
        <f aca="false">E215+IF(D215="Long",1,-1)*G215</f>
        <v>6005.06617</v>
      </c>
      <c r="I215" s="68" t="n">
        <f aca="false">Assumptions!$B$58</f>
        <v>5.35750011455817</v>
      </c>
      <c r="J215" s="68" t="n">
        <f aca="false">INDEX(Yearly!$D$5:$D$22,MATCH(C215,Yearly!$A$5:$A$22,0))</f>
        <v>0.401812508591863</v>
      </c>
      <c r="K215" s="68" t="n">
        <f aca="false">G215-I215-J215</f>
        <v>34.20685737685</v>
      </c>
      <c r="L215" s="69" t="n">
        <f aca="false">(I215+J215)/Assumptions!$B$8</f>
        <v>0.00025394970327771</v>
      </c>
      <c r="M215" s="70" t="n">
        <f aca="false">F215-L215</f>
        <v>0.00644605029672229</v>
      </c>
      <c r="N215" s="71" t="n">
        <f aca="false">G215*Assumptions!$B$7</f>
        <v>314333.92705</v>
      </c>
      <c r="O215" s="71" t="n">
        <f aca="false">K215*Assumptions!$B$7</f>
        <v>269036.933268925</v>
      </c>
      <c r="P215" s="68" t="n">
        <f aca="false">P214+G215</f>
        <v>3185.87183</v>
      </c>
      <c r="Q215" s="68" t="n">
        <f aca="false">MAX(Q214,P215)</f>
        <v>3185.87183</v>
      </c>
      <c r="R215" s="68" t="n">
        <f aca="false">Q215-P215</f>
        <v>0</v>
      </c>
      <c r="S215" s="68" t="n">
        <f aca="false">S214+K215</f>
        <v>1929.80592814184</v>
      </c>
      <c r="T215" s="68" t="n">
        <f aca="false">MAX(T214,S215)</f>
        <v>2263.20335980409</v>
      </c>
      <c r="U215" s="68" t="n">
        <f aca="false">T215-S215</f>
        <v>333.397431662252</v>
      </c>
      <c r="V215" s="70" t="n">
        <f aca="false">V214+F215</f>
        <v>0.7816</v>
      </c>
      <c r="W215" s="70" t="n">
        <f aca="false">MAX(W214,V215)</f>
        <v>0.7816</v>
      </c>
      <c r="X215" s="70" t="n">
        <f aca="false">W215-V215</f>
        <v>0</v>
      </c>
      <c r="Y215" s="70" t="n">
        <f aca="false">Y214+M215</f>
        <v>0.726215341457247</v>
      </c>
      <c r="Z215" s="70" t="n">
        <f aca="false">MAX(Z214,Y215)</f>
        <v>0.726215341457247</v>
      </c>
      <c r="AA215" s="70" t="n">
        <f aca="false">Z215-Y215</f>
        <v>0</v>
      </c>
      <c r="AB215" s="72" t="n">
        <f aca="false">AB214*(1+F215)</f>
        <v>2.06862719340769</v>
      </c>
      <c r="AC215" s="73" t="n">
        <f aca="false">MAX(AC214,AB215)</f>
        <v>2.06862719340769</v>
      </c>
      <c r="AD215" s="70" t="n">
        <f aca="false">1-AB215/AC215</f>
        <v>0</v>
      </c>
      <c r="AE215" s="73" t="n">
        <f aca="false">AE214*(1+M215)</f>
        <v>1.95750777351753</v>
      </c>
      <c r="AF215" s="73" t="n">
        <f aca="false">MAX(AF214,AE215)</f>
        <v>1.95750777351753</v>
      </c>
      <c r="AG215" s="70" t="n">
        <f aca="false">1-AE215/AF215</f>
        <v>0</v>
      </c>
      <c r="AH215" s="74" t="n">
        <f aca="false">IF(R215&gt;0,AH214+1,0)</f>
        <v>0</v>
      </c>
      <c r="AI215" s="74" t="n">
        <f aca="false">IF(U215&gt;0,AI214+1,0)</f>
        <v>115</v>
      </c>
      <c r="AJ215" s="74" t="n">
        <f aca="false">IF(G215&gt;0,AJ214+1,0)</f>
        <v>1</v>
      </c>
      <c r="AK215" s="74" t="n">
        <f aca="false">IF(G215&lt;=0,AK214+1,0)</f>
        <v>0</v>
      </c>
      <c r="AL215" s="74" t="n">
        <f aca="false">IF(K215&gt;0,AL214+1,0)</f>
        <v>1</v>
      </c>
      <c r="AM215" s="74" t="n">
        <f aca="false">IF(K215&lt;=0,AM214+1,0)</f>
        <v>0</v>
      </c>
    </row>
    <row r="216" customFormat="false" ht="15" hidden="false" customHeight="false" outlineLevel="0" collapsed="false">
      <c r="A216" s="61" t="n">
        <v>220</v>
      </c>
      <c r="B216" s="62" t="n">
        <v>40450.59375</v>
      </c>
      <c r="C216" s="63" t="n">
        <f aca="false">YEAR(B216)</f>
        <v>2010</v>
      </c>
      <c r="D216" s="32" t="s">
        <v>276</v>
      </c>
      <c r="E216" s="64" t="n">
        <v>6004.9</v>
      </c>
      <c r="F216" s="65" t="n">
        <v>-0.0058</v>
      </c>
      <c r="G216" s="66" t="n">
        <v>-34.82842</v>
      </c>
      <c r="H216" s="67" t="n">
        <f aca="false">E216+IF(D216="Long",1,-1)*G216</f>
        <v>6039.72842</v>
      </c>
      <c r="I216" s="68" t="n">
        <f aca="false">Assumptions!$B$58</f>
        <v>5.35750011455817</v>
      </c>
      <c r="J216" s="68" t="n">
        <f aca="false">INDEX(Yearly!$D$5:$D$22,MATCH(C216,Yearly!$A$5:$A$22,0))</f>
        <v>0.401812508591863</v>
      </c>
      <c r="K216" s="68" t="n">
        <f aca="false">G216-I216-J216</f>
        <v>-40.58773262315</v>
      </c>
      <c r="L216" s="69" t="n">
        <f aca="false">(I216+J216)/Assumptions!$B$8</f>
        <v>0.00025394970327771</v>
      </c>
      <c r="M216" s="70" t="n">
        <f aca="false">F216-L216</f>
        <v>-0.00605394970327771</v>
      </c>
      <c r="N216" s="71" t="n">
        <f aca="false">G216*Assumptions!$B$7</f>
        <v>-273925.5233</v>
      </c>
      <c r="O216" s="71" t="n">
        <f aca="false">K216*Assumptions!$B$7</f>
        <v>-319222.517081075</v>
      </c>
      <c r="P216" s="68" t="n">
        <f aca="false">P215+G216</f>
        <v>3151.04341</v>
      </c>
      <c r="Q216" s="68" t="n">
        <f aca="false">MAX(Q215,P216)</f>
        <v>3185.87183</v>
      </c>
      <c r="R216" s="68" t="n">
        <f aca="false">Q216-P216</f>
        <v>34.8284199999998</v>
      </c>
      <c r="S216" s="68" t="n">
        <f aca="false">S215+K216</f>
        <v>1889.21819551869</v>
      </c>
      <c r="T216" s="68" t="n">
        <f aca="false">MAX(T215,S216)</f>
        <v>2263.20335980409</v>
      </c>
      <c r="U216" s="68" t="n">
        <f aca="false">T216-S216</f>
        <v>373.985164285402</v>
      </c>
      <c r="V216" s="70" t="n">
        <f aca="false">V215+F216</f>
        <v>0.7758</v>
      </c>
      <c r="W216" s="70" t="n">
        <f aca="false">MAX(W215,V216)</f>
        <v>0.7816</v>
      </c>
      <c r="X216" s="70" t="n">
        <f aca="false">W216-V216</f>
        <v>0.00580000000000003</v>
      </c>
      <c r="Y216" s="70" t="n">
        <f aca="false">Y215+M216</f>
        <v>0.720161391753969</v>
      </c>
      <c r="Z216" s="70" t="n">
        <f aca="false">MAX(Z215,Y216)</f>
        <v>0.726215341457247</v>
      </c>
      <c r="AA216" s="70" t="n">
        <f aca="false">Z216-Y216</f>
        <v>0.00605394970327766</v>
      </c>
      <c r="AB216" s="72" t="n">
        <f aca="false">AB215*(1+F216)</f>
        <v>2.05662915568593</v>
      </c>
      <c r="AC216" s="73" t="n">
        <f aca="false">MAX(AC215,AB216)</f>
        <v>2.06862719340769</v>
      </c>
      <c r="AD216" s="70" t="n">
        <f aca="false">1-AB216/AC216</f>
        <v>0.00579999999999992</v>
      </c>
      <c r="AE216" s="73" t="n">
        <f aca="false">AE215*(1+M216)</f>
        <v>1.94565711991288</v>
      </c>
      <c r="AF216" s="73" t="n">
        <f aca="false">MAX(AF215,AE216)</f>
        <v>1.95750777351753</v>
      </c>
      <c r="AG216" s="70" t="n">
        <f aca="false">1-AE216/AF216</f>
        <v>0.00605394970327766</v>
      </c>
      <c r="AH216" s="74" t="n">
        <f aca="false">IF(R216&gt;0,AH215+1,0)</f>
        <v>1</v>
      </c>
      <c r="AI216" s="74" t="n">
        <f aca="false">IF(U216&gt;0,AI215+1,0)</f>
        <v>116</v>
      </c>
      <c r="AJ216" s="74" t="n">
        <f aca="false">IF(G216&gt;0,AJ215+1,0)</f>
        <v>0</v>
      </c>
      <c r="AK216" s="74" t="n">
        <f aca="false">IF(G216&lt;=0,AK215+1,0)</f>
        <v>1</v>
      </c>
      <c r="AL216" s="74" t="n">
        <f aca="false">IF(K216&gt;0,AL215+1,0)</f>
        <v>0</v>
      </c>
      <c r="AM216" s="74" t="n">
        <f aca="false">IF(K216&lt;=0,AM215+1,0)</f>
        <v>1</v>
      </c>
    </row>
    <row r="217" customFormat="false" ht="15" hidden="false" customHeight="false" outlineLevel="0" collapsed="false">
      <c r="A217" s="61" t="n">
        <v>221</v>
      </c>
      <c r="B217" s="62" t="n">
        <v>40451.6354166667</v>
      </c>
      <c r="C217" s="63" t="n">
        <f aca="false">YEAR(B217)</f>
        <v>2010</v>
      </c>
      <c r="D217" s="32" t="s">
        <v>277</v>
      </c>
      <c r="E217" s="64" t="n">
        <v>6039.8</v>
      </c>
      <c r="F217" s="65" t="n">
        <v>0.0151</v>
      </c>
      <c r="G217" s="66" t="n">
        <v>91.20098</v>
      </c>
      <c r="H217" s="67" t="n">
        <f aca="false">E217+IF(D217="Long",1,-1)*G217</f>
        <v>6131.00098</v>
      </c>
      <c r="I217" s="68" t="n">
        <f aca="false">Assumptions!$B$58</f>
        <v>5.35750011455817</v>
      </c>
      <c r="J217" s="68" t="n">
        <f aca="false">INDEX(Yearly!$D$5:$D$22,MATCH(C217,Yearly!$A$5:$A$22,0))</f>
        <v>0.401812508591863</v>
      </c>
      <c r="K217" s="68" t="n">
        <f aca="false">G217-I217-J217</f>
        <v>85.44166737685</v>
      </c>
      <c r="L217" s="69" t="n">
        <f aca="false">(I217+J217)/Assumptions!$B$8</f>
        <v>0.00025394970327771</v>
      </c>
      <c r="M217" s="70" t="n">
        <f aca="false">F217-L217</f>
        <v>0.0148460502967223</v>
      </c>
      <c r="N217" s="71" t="n">
        <f aca="false">G217*Assumptions!$B$7</f>
        <v>717295.7077</v>
      </c>
      <c r="O217" s="71" t="n">
        <f aca="false">K217*Assumptions!$B$7</f>
        <v>671998.713918925</v>
      </c>
      <c r="P217" s="68" t="n">
        <f aca="false">P216+G217</f>
        <v>3242.24439</v>
      </c>
      <c r="Q217" s="68" t="n">
        <f aca="false">MAX(Q216,P217)</f>
        <v>3242.24439</v>
      </c>
      <c r="R217" s="68" t="n">
        <f aca="false">Q217-P217</f>
        <v>0</v>
      </c>
      <c r="S217" s="68" t="n">
        <f aca="false">S216+K217</f>
        <v>1974.65986289554</v>
      </c>
      <c r="T217" s="68" t="n">
        <f aca="false">MAX(T216,S217)</f>
        <v>2263.20335980409</v>
      </c>
      <c r="U217" s="68" t="n">
        <f aca="false">T217-S217</f>
        <v>288.543496908552</v>
      </c>
      <c r="V217" s="70" t="n">
        <f aca="false">V216+F217</f>
        <v>0.7909</v>
      </c>
      <c r="W217" s="70" t="n">
        <f aca="false">MAX(W216,V217)</f>
        <v>0.7909</v>
      </c>
      <c r="X217" s="70" t="n">
        <f aca="false">W217-V217</f>
        <v>0</v>
      </c>
      <c r="Y217" s="70" t="n">
        <f aca="false">Y216+M217</f>
        <v>0.735007442050691</v>
      </c>
      <c r="Z217" s="70" t="n">
        <f aca="false">MAX(Z216,Y217)</f>
        <v>0.735007442050691</v>
      </c>
      <c r="AA217" s="70" t="n">
        <f aca="false">Z217-Y217</f>
        <v>0</v>
      </c>
      <c r="AB217" s="72" t="n">
        <f aca="false">AB216*(1+F217)</f>
        <v>2.08768425593679</v>
      </c>
      <c r="AC217" s="73" t="n">
        <f aca="false">MAX(AC216,AB217)</f>
        <v>2.08768425593679</v>
      </c>
      <c r="AD217" s="70" t="n">
        <f aca="false">1-AB217/AC217</f>
        <v>0</v>
      </c>
      <c r="AE217" s="73" t="n">
        <f aca="false">AE216*(1+M217)</f>
        <v>1.97454244337528</v>
      </c>
      <c r="AF217" s="73" t="n">
        <f aca="false">MAX(AF216,AE217)</f>
        <v>1.97454244337528</v>
      </c>
      <c r="AG217" s="70" t="n">
        <f aca="false">1-AE217/AF217</f>
        <v>0</v>
      </c>
      <c r="AH217" s="74" t="n">
        <f aca="false">IF(R217&gt;0,AH216+1,0)</f>
        <v>0</v>
      </c>
      <c r="AI217" s="74" t="n">
        <f aca="false">IF(U217&gt;0,AI216+1,0)</f>
        <v>117</v>
      </c>
      <c r="AJ217" s="74" t="n">
        <f aca="false">IF(G217&gt;0,AJ216+1,0)</f>
        <v>1</v>
      </c>
      <c r="AK217" s="74" t="n">
        <f aca="false">IF(G217&lt;=0,AK216+1,0)</f>
        <v>0</v>
      </c>
      <c r="AL217" s="74" t="n">
        <f aca="false">IF(K217&gt;0,AL216+1,0)</f>
        <v>1</v>
      </c>
      <c r="AM217" s="74" t="n">
        <f aca="false">IF(K217&lt;=0,AM216+1,0)</f>
        <v>0</v>
      </c>
    </row>
    <row r="218" customFormat="false" ht="15" hidden="false" customHeight="false" outlineLevel="0" collapsed="false">
      <c r="A218" s="61" t="n">
        <v>222</v>
      </c>
      <c r="B218" s="62" t="n">
        <v>40458.6145833333</v>
      </c>
      <c r="C218" s="63" t="n">
        <f aca="false">YEAR(B218)</f>
        <v>2010</v>
      </c>
      <c r="D218" s="32" t="s">
        <v>276</v>
      </c>
      <c r="E218" s="64" t="n">
        <v>6131.25</v>
      </c>
      <c r="F218" s="65" t="n">
        <v>-0.0025</v>
      </c>
      <c r="G218" s="66" t="n">
        <v>-15.328125</v>
      </c>
      <c r="H218" s="67" t="n">
        <f aca="false">E218+IF(D218="Long",1,-1)*G218</f>
        <v>6146.578125</v>
      </c>
      <c r="I218" s="68" t="n">
        <f aca="false">Assumptions!$B$58</f>
        <v>5.35750011455817</v>
      </c>
      <c r="J218" s="68" t="n">
        <f aca="false">INDEX(Yearly!$D$5:$D$22,MATCH(C218,Yearly!$A$5:$A$22,0))</f>
        <v>0.401812508591863</v>
      </c>
      <c r="K218" s="68" t="n">
        <f aca="false">G218-I218-J218</f>
        <v>-21.08743762315</v>
      </c>
      <c r="L218" s="69" t="n">
        <f aca="false">(I218+J218)/Assumptions!$B$8</f>
        <v>0.00025394970327771</v>
      </c>
      <c r="M218" s="70" t="n">
        <f aca="false">F218-L218</f>
        <v>-0.00275394970327771</v>
      </c>
      <c r="N218" s="71" t="n">
        <f aca="false">G218*Assumptions!$B$7</f>
        <v>-120555.703125</v>
      </c>
      <c r="O218" s="71" t="n">
        <f aca="false">K218*Assumptions!$B$7</f>
        <v>-165852.696906075</v>
      </c>
      <c r="P218" s="68" t="n">
        <f aca="false">P217+G218</f>
        <v>3226.916265</v>
      </c>
      <c r="Q218" s="68" t="n">
        <f aca="false">MAX(Q217,P218)</f>
        <v>3242.24439</v>
      </c>
      <c r="R218" s="68" t="n">
        <f aca="false">Q218-P218</f>
        <v>15.328125</v>
      </c>
      <c r="S218" s="68" t="n">
        <f aca="false">S217+K218</f>
        <v>1953.57242527239</v>
      </c>
      <c r="T218" s="68" t="n">
        <f aca="false">MAX(T217,S218)</f>
        <v>2263.20335980409</v>
      </c>
      <c r="U218" s="68" t="n">
        <f aca="false">T218-S218</f>
        <v>309.630934531702</v>
      </c>
      <c r="V218" s="70" t="n">
        <f aca="false">V217+F218</f>
        <v>0.7884</v>
      </c>
      <c r="W218" s="70" t="n">
        <f aca="false">MAX(W217,V218)</f>
        <v>0.7909</v>
      </c>
      <c r="X218" s="70" t="n">
        <f aca="false">W218-V218</f>
        <v>0.00249999999999995</v>
      </c>
      <c r="Y218" s="70" t="n">
        <f aca="false">Y217+M218</f>
        <v>0.732253492347414</v>
      </c>
      <c r="Z218" s="70" t="n">
        <f aca="false">MAX(Z217,Y218)</f>
        <v>0.735007442050691</v>
      </c>
      <c r="AA218" s="70" t="n">
        <f aca="false">Z218-Y218</f>
        <v>0.00275394970327769</v>
      </c>
      <c r="AB218" s="72" t="n">
        <f aca="false">AB217*(1+F218)</f>
        <v>2.08246504529694</v>
      </c>
      <c r="AC218" s="73" t="n">
        <f aca="false">MAX(AC217,AB218)</f>
        <v>2.08768425593679</v>
      </c>
      <c r="AD218" s="70" t="n">
        <f aca="false">1-AB218/AC218</f>
        <v>0.00249999999999995</v>
      </c>
      <c r="AE218" s="73" t="n">
        <f aca="false">AE217*(1+M218)</f>
        <v>1.96910465279924</v>
      </c>
      <c r="AF218" s="73" t="n">
        <f aca="false">MAX(AF217,AE218)</f>
        <v>1.97454244337528</v>
      </c>
      <c r="AG218" s="70" t="n">
        <f aca="false">1-AE218/AF218</f>
        <v>0.00275394970327769</v>
      </c>
      <c r="AH218" s="74" t="n">
        <f aca="false">IF(R218&gt;0,AH217+1,0)</f>
        <v>1</v>
      </c>
      <c r="AI218" s="74" t="n">
        <f aca="false">IF(U218&gt;0,AI217+1,0)</f>
        <v>118</v>
      </c>
      <c r="AJ218" s="74" t="n">
        <f aca="false">IF(G218&gt;0,AJ217+1,0)</f>
        <v>0</v>
      </c>
      <c r="AK218" s="74" t="n">
        <f aca="false">IF(G218&lt;=0,AK217+1,0)</f>
        <v>1</v>
      </c>
      <c r="AL218" s="74" t="n">
        <f aca="false">IF(K218&gt;0,AL217+1,0)</f>
        <v>0</v>
      </c>
      <c r="AM218" s="74" t="n">
        <f aca="false">IF(K218&lt;=0,AM217+1,0)</f>
        <v>1</v>
      </c>
    </row>
    <row r="219" customFormat="false" ht="15" hidden="false" customHeight="false" outlineLevel="0" collapsed="false">
      <c r="A219" s="61" t="n">
        <v>223</v>
      </c>
      <c r="B219" s="62" t="n">
        <v>40462.40625</v>
      </c>
      <c r="C219" s="63" t="n">
        <f aca="false">YEAR(B219)</f>
        <v>2010</v>
      </c>
      <c r="D219" s="32" t="s">
        <v>277</v>
      </c>
      <c r="E219" s="64" t="n">
        <v>6146.85</v>
      </c>
      <c r="F219" s="65" t="n">
        <v>-0.0043</v>
      </c>
      <c r="G219" s="66" t="n">
        <v>-26.431455</v>
      </c>
      <c r="H219" s="67" t="n">
        <f aca="false">E219+IF(D219="Long",1,-1)*G219</f>
        <v>6120.418545</v>
      </c>
      <c r="I219" s="68" t="n">
        <f aca="false">Assumptions!$B$58</f>
        <v>5.35750011455817</v>
      </c>
      <c r="J219" s="68" t="n">
        <f aca="false">INDEX(Yearly!$D$5:$D$22,MATCH(C219,Yearly!$A$5:$A$22,0))</f>
        <v>0.401812508591863</v>
      </c>
      <c r="K219" s="68" t="n">
        <f aca="false">G219-I219-J219</f>
        <v>-32.19076762315</v>
      </c>
      <c r="L219" s="69" t="n">
        <f aca="false">(I219+J219)/Assumptions!$B$8</f>
        <v>0.00025394970327771</v>
      </c>
      <c r="M219" s="70" t="n">
        <f aca="false">F219-L219</f>
        <v>-0.00455394970327771</v>
      </c>
      <c r="N219" s="71" t="n">
        <f aca="false">G219*Assumptions!$B$7</f>
        <v>-207883.393575</v>
      </c>
      <c r="O219" s="71" t="n">
        <f aca="false">K219*Assumptions!$B$7</f>
        <v>-253180.387356075</v>
      </c>
      <c r="P219" s="68" t="n">
        <f aca="false">P218+G219</f>
        <v>3200.48481</v>
      </c>
      <c r="Q219" s="68" t="n">
        <f aca="false">MAX(Q218,P219)</f>
        <v>3242.24439</v>
      </c>
      <c r="R219" s="68" t="n">
        <f aca="false">Q219-P219</f>
        <v>41.7595799999999</v>
      </c>
      <c r="S219" s="68" t="n">
        <f aca="false">S218+K219</f>
        <v>1921.38165764924</v>
      </c>
      <c r="T219" s="68" t="n">
        <f aca="false">MAX(T218,S219)</f>
        <v>2263.20335980409</v>
      </c>
      <c r="U219" s="68" t="n">
        <f aca="false">T219-S219</f>
        <v>341.821702154852</v>
      </c>
      <c r="V219" s="70" t="n">
        <f aca="false">V218+F219</f>
        <v>0.7841</v>
      </c>
      <c r="W219" s="70" t="n">
        <f aca="false">MAX(W218,V219)</f>
        <v>0.7909</v>
      </c>
      <c r="X219" s="70" t="n">
        <f aca="false">W219-V219</f>
        <v>0.00679999999999992</v>
      </c>
      <c r="Y219" s="70" t="n">
        <f aca="false">Y218+M219</f>
        <v>0.727699542644136</v>
      </c>
      <c r="Z219" s="70" t="n">
        <f aca="false">MAX(Z218,Y219)</f>
        <v>0.735007442050691</v>
      </c>
      <c r="AA219" s="70" t="n">
        <f aca="false">Z219-Y219</f>
        <v>0.00730789940655541</v>
      </c>
      <c r="AB219" s="72" t="n">
        <f aca="false">AB218*(1+F219)</f>
        <v>2.07351044560217</v>
      </c>
      <c r="AC219" s="73" t="n">
        <f aca="false">MAX(AC218,AB219)</f>
        <v>2.08768425593679</v>
      </c>
      <c r="AD219" s="70" t="n">
        <f aca="false">1-AB219/AC219</f>
        <v>0.00678924999999986</v>
      </c>
      <c r="AE219" s="73" t="n">
        <f aca="false">AE218*(1+M219)</f>
        <v>1.9601374492499</v>
      </c>
      <c r="AF219" s="73" t="n">
        <f aca="false">MAX(AF218,AE219)</f>
        <v>1.97454244337528</v>
      </c>
      <c r="AG219" s="70" t="n">
        <f aca="false">1-AE219/AF219</f>
        <v>0.00729535805812132</v>
      </c>
      <c r="AH219" s="74" t="n">
        <f aca="false">IF(R219&gt;0,AH218+1,0)</f>
        <v>2</v>
      </c>
      <c r="AI219" s="74" t="n">
        <f aca="false">IF(U219&gt;0,AI218+1,0)</f>
        <v>119</v>
      </c>
      <c r="AJ219" s="74" t="n">
        <f aca="false">IF(G219&gt;0,AJ218+1,0)</f>
        <v>0</v>
      </c>
      <c r="AK219" s="74" t="n">
        <f aca="false">IF(G219&lt;=0,AK218+1,0)</f>
        <v>2</v>
      </c>
      <c r="AL219" s="74" t="n">
        <f aca="false">IF(K219&gt;0,AL218+1,0)</f>
        <v>0</v>
      </c>
      <c r="AM219" s="74" t="n">
        <f aca="false">IF(K219&lt;=0,AM218+1,0)</f>
        <v>2</v>
      </c>
    </row>
    <row r="220" customFormat="false" ht="15" hidden="false" customHeight="false" outlineLevel="0" collapsed="false">
      <c r="A220" s="61" t="n">
        <v>224</v>
      </c>
      <c r="B220" s="62" t="n">
        <v>40462.54375</v>
      </c>
      <c r="C220" s="63" t="n">
        <f aca="false">YEAR(B220)</f>
        <v>2010</v>
      </c>
      <c r="D220" s="32" t="s">
        <v>276</v>
      </c>
      <c r="E220" s="64" t="n">
        <v>6120.25</v>
      </c>
      <c r="F220" s="65" t="n">
        <v>-0.0023</v>
      </c>
      <c r="G220" s="66" t="n">
        <v>-14.076575</v>
      </c>
      <c r="H220" s="67" t="n">
        <f aca="false">E220+IF(D220="Long",1,-1)*G220</f>
        <v>6134.326575</v>
      </c>
      <c r="I220" s="68" t="n">
        <f aca="false">Assumptions!$B$58</f>
        <v>5.35750011455817</v>
      </c>
      <c r="J220" s="68" t="n">
        <f aca="false">INDEX(Yearly!$D$5:$D$22,MATCH(C220,Yearly!$A$5:$A$22,0))</f>
        <v>0.401812508591863</v>
      </c>
      <c r="K220" s="68" t="n">
        <f aca="false">G220-I220-J220</f>
        <v>-19.83588762315</v>
      </c>
      <c r="L220" s="69" t="n">
        <f aca="false">(I220+J220)/Assumptions!$B$8</f>
        <v>0.00025394970327771</v>
      </c>
      <c r="M220" s="70" t="n">
        <f aca="false">F220-L220</f>
        <v>-0.00255394970327771</v>
      </c>
      <c r="N220" s="71" t="n">
        <f aca="false">G220*Assumptions!$B$7</f>
        <v>-110712.262375</v>
      </c>
      <c r="O220" s="71" t="n">
        <f aca="false">K220*Assumptions!$B$7</f>
        <v>-156009.256156075</v>
      </c>
      <c r="P220" s="68" t="n">
        <f aca="false">P219+G220</f>
        <v>3186.408235</v>
      </c>
      <c r="Q220" s="68" t="n">
        <f aca="false">MAX(Q219,P220)</f>
        <v>3242.24439</v>
      </c>
      <c r="R220" s="68" t="n">
        <f aca="false">Q220-P220</f>
        <v>55.836155</v>
      </c>
      <c r="S220" s="68" t="n">
        <f aca="false">S219+K220</f>
        <v>1901.54577002609</v>
      </c>
      <c r="T220" s="68" t="n">
        <f aca="false">MAX(T219,S220)</f>
        <v>2263.20335980409</v>
      </c>
      <c r="U220" s="68" t="n">
        <f aca="false">T220-S220</f>
        <v>361.657589778002</v>
      </c>
      <c r="V220" s="70" t="n">
        <f aca="false">V219+F220</f>
        <v>0.7818</v>
      </c>
      <c r="W220" s="70" t="n">
        <f aca="false">MAX(W219,V220)</f>
        <v>0.7909</v>
      </c>
      <c r="X220" s="70" t="n">
        <f aca="false">W220-V220</f>
        <v>0.00909999999999989</v>
      </c>
      <c r="Y220" s="70" t="n">
        <f aca="false">Y219+M220</f>
        <v>0.725145592940858</v>
      </c>
      <c r="Z220" s="70" t="n">
        <f aca="false">MAX(Z219,Y220)</f>
        <v>0.735007442050691</v>
      </c>
      <c r="AA220" s="70" t="n">
        <f aca="false">Z220-Y220</f>
        <v>0.00986184910983312</v>
      </c>
      <c r="AB220" s="72" t="n">
        <f aca="false">AB219*(1+F220)</f>
        <v>2.06874137157728</v>
      </c>
      <c r="AC220" s="73" t="n">
        <f aca="false">MAX(AC219,AB220)</f>
        <v>2.08768425593679</v>
      </c>
      <c r="AD220" s="70" t="n">
        <f aca="false">1-AB220/AC220</f>
        <v>0.00907363472499978</v>
      </c>
      <c r="AE220" s="73" t="n">
        <f aca="false">AE219*(1+M220)</f>
        <v>1.95513135679301</v>
      </c>
      <c r="AF220" s="73" t="n">
        <f aca="false">MAX(AF219,AE220)</f>
        <v>1.97454244337528</v>
      </c>
      <c r="AG220" s="70" t="n">
        <f aca="false">1-AE220/AF220</f>
        <v>0.00983067578385111</v>
      </c>
      <c r="AH220" s="74" t="n">
        <f aca="false">IF(R220&gt;0,AH219+1,0)</f>
        <v>3</v>
      </c>
      <c r="AI220" s="74" t="n">
        <f aca="false">IF(U220&gt;0,AI219+1,0)</f>
        <v>120</v>
      </c>
      <c r="AJ220" s="74" t="n">
        <f aca="false">IF(G220&gt;0,AJ219+1,0)</f>
        <v>0</v>
      </c>
      <c r="AK220" s="74" t="n">
        <f aca="false">IF(G220&lt;=0,AK219+1,0)</f>
        <v>3</v>
      </c>
      <c r="AL220" s="74" t="n">
        <f aca="false">IF(K220&gt;0,AL219+1,0)</f>
        <v>0</v>
      </c>
      <c r="AM220" s="74" t="n">
        <f aca="false">IF(K220&lt;=0,AM219+1,0)</f>
        <v>3</v>
      </c>
    </row>
    <row r="221" customFormat="false" ht="15" hidden="false" customHeight="false" outlineLevel="0" collapsed="false">
      <c r="A221" s="61" t="n">
        <v>225</v>
      </c>
      <c r="B221" s="62" t="n">
        <v>40462.6354166667</v>
      </c>
      <c r="C221" s="63" t="n">
        <f aca="false">YEAR(B221)</f>
        <v>2010</v>
      </c>
      <c r="D221" s="32" t="s">
        <v>277</v>
      </c>
      <c r="E221" s="64" t="n">
        <v>6134.1</v>
      </c>
      <c r="F221" s="65" t="n">
        <v>-0.0066</v>
      </c>
      <c r="G221" s="66" t="n">
        <v>-40.48506</v>
      </c>
      <c r="H221" s="67" t="n">
        <f aca="false">E221+IF(D221="Long",1,-1)*G221</f>
        <v>6093.61494</v>
      </c>
      <c r="I221" s="68" t="n">
        <f aca="false">Assumptions!$B$58</f>
        <v>5.35750011455817</v>
      </c>
      <c r="J221" s="68" t="n">
        <f aca="false">INDEX(Yearly!$D$5:$D$22,MATCH(C221,Yearly!$A$5:$A$22,0))</f>
        <v>0.401812508591863</v>
      </c>
      <c r="K221" s="68" t="n">
        <f aca="false">G221-I221-J221</f>
        <v>-46.24437262315</v>
      </c>
      <c r="L221" s="69" t="n">
        <f aca="false">(I221+J221)/Assumptions!$B$8</f>
        <v>0.00025394970327771</v>
      </c>
      <c r="M221" s="70" t="n">
        <f aca="false">F221-L221</f>
        <v>-0.00685394970327771</v>
      </c>
      <c r="N221" s="71" t="n">
        <f aca="false">G221*Assumptions!$B$7</f>
        <v>-318414.9969</v>
      </c>
      <c r="O221" s="71" t="n">
        <f aca="false">K221*Assumptions!$B$7</f>
        <v>-363711.990681075</v>
      </c>
      <c r="P221" s="68" t="n">
        <f aca="false">P220+G221</f>
        <v>3145.923175</v>
      </c>
      <c r="Q221" s="68" t="n">
        <f aca="false">MAX(Q220,P221)</f>
        <v>3242.24439</v>
      </c>
      <c r="R221" s="68" t="n">
        <f aca="false">Q221-P221</f>
        <v>96.3212149999999</v>
      </c>
      <c r="S221" s="68" t="n">
        <f aca="false">S220+K221</f>
        <v>1855.30139740294</v>
      </c>
      <c r="T221" s="68" t="n">
        <f aca="false">MAX(T220,S221)</f>
        <v>2263.20335980409</v>
      </c>
      <c r="U221" s="68" t="n">
        <f aca="false">T221-S221</f>
        <v>407.901962401152</v>
      </c>
      <c r="V221" s="70" t="n">
        <f aca="false">V220+F221</f>
        <v>0.7752</v>
      </c>
      <c r="W221" s="70" t="n">
        <f aca="false">MAX(W220,V221)</f>
        <v>0.7909</v>
      </c>
      <c r="X221" s="70" t="n">
        <f aca="false">W221-V221</f>
        <v>0.0156999999999999</v>
      </c>
      <c r="Y221" s="70" t="n">
        <f aca="false">Y220+M221</f>
        <v>0.718291643237581</v>
      </c>
      <c r="Z221" s="70" t="n">
        <f aca="false">MAX(Z220,Y221)</f>
        <v>0.735007442050691</v>
      </c>
      <c r="AA221" s="70" t="n">
        <f aca="false">Z221-Y221</f>
        <v>0.0167157988131108</v>
      </c>
      <c r="AB221" s="72" t="n">
        <f aca="false">AB220*(1+F221)</f>
        <v>2.05508767852487</v>
      </c>
      <c r="AC221" s="73" t="n">
        <f aca="false">MAX(AC220,AB221)</f>
        <v>2.08768425593679</v>
      </c>
      <c r="AD221" s="70" t="n">
        <f aca="false">1-AB221/AC221</f>
        <v>0.0156137487358149</v>
      </c>
      <c r="AE221" s="73" t="n">
        <f aca="false">AE220*(1+M221)</f>
        <v>1.94173098481025</v>
      </c>
      <c r="AF221" s="73" t="n">
        <f aca="false">MAX(AF220,AE221)</f>
        <v>1.97454244337528</v>
      </c>
      <c r="AG221" s="70" t="n">
        <f aca="false">1-AE221/AF221</f>
        <v>0.016617246529757</v>
      </c>
      <c r="AH221" s="74" t="n">
        <f aca="false">IF(R221&gt;0,AH220+1,0)</f>
        <v>4</v>
      </c>
      <c r="AI221" s="74" t="n">
        <f aca="false">IF(U221&gt;0,AI220+1,0)</f>
        <v>121</v>
      </c>
      <c r="AJ221" s="74" t="n">
        <f aca="false">IF(G221&gt;0,AJ220+1,0)</f>
        <v>0</v>
      </c>
      <c r="AK221" s="74" t="n">
        <f aca="false">IF(G221&lt;=0,AK220+1,0)</f>
        <v>4</v>
      </c>
      <c r="AL221" s="74" t="n">
        <f aca="false">IF(K221&gt;0,AL220+1,0)</f>
        <v>0</v>
      </c>
      <c r="AM221" s="74" t="n">
        <f aca="false">IF(K221&lt;=0,AM220+1,0)</f>
        <v>4</v>
      </c>
    </row>
    <row r="222" customFormat="false" ht="15" hidden="false" customHeight="false" outlineLevel="0" collapsed="false">
      <c r="A222" s="61" t="n">
        <v>226</v>
      </c>
      <c r="B222" s="62" t="n">
        <v>40463.40625</v>
      </c>
      <c r="C222" s="63" t="n">
        <f aca="false">YEAR(B222)</f>
        <v>2010</v>
      </c>
      <c r="D222" s="32" t="s">
        <v>276</v>
      </c>
      <c r="E222" s="64" t="n">
        <v>6093.85</v>
      </c>
      <c r="F222" s="65" t="n">
        <v>-0.0051</v>
      </c>
      <c r="G222" s="66" t="n">
        <v>-31.078635</v>
      </c>
      <c r="H222" s="67" t="n">
        <f aca="false">E222+IF(D222="Long",1,-1)*G222</f>
        <v>6124.928635</v>
      </c>
      <c r="I222" s="68" t="n">
        <f aca="false">Assumptions!$B$58</f>
        <v>5.35750011455817</v>
      </c>
      <c r="J222" s="68" t="n">
        <f aca="false">INDEX(Yearly!$D$5:$D$22,MATCH(C222,Yearly!$A$5:$A$22,0))</f>
        <v>0.401812508591863</v>
      </c>
      <c r="K222" s="68" t="n">
        <f aca="false">G222-I222-J222</f>
        <v>-36.83794762315</v>
      </c>
      <c r="L222" s="69" t="n">
        <f aca="false">(I222+J222)/Assumptions!$B$8</f>
        <v>0.00025394970327771</v>
      </c>
      <c r="M222" s="70" t="n">
        <f aca="false">F222-L222</f>
        <v>-0.00535394970327771</v>
      </c>
      <c r="N222" s="71" t="n">
        <f aca="false">G222*Assumptions!$B$7</f>
        <v>-244433.464275</v>
      </c>
      <c r="O222" s="71" t="n">
        <f aca="false">K222*Assumptions!$B$7</f>
        <v>-289730.458056075</v>
      </c>
      <c r="P222" s="68" t="n">
        <f aca="false">P221+G222</f>
        <v>3114.84454</v>
      </c>
      <c r="Q222" s="68" t="n">
        <f aca="false">MAX(Q221,P222)</f>
        <v>3242.24439</v>
      </c>
      <c r="R222" s="68" t="n">
        <f aca="false">Q222-P222</f>
        <v>127.39985</v>
      </c>
      <c r="S222" s="68" t="n">
        <f aca="false">S221+K222</f>
        <v>1818.46344977979</v>
      </c>
      <c r="T222" s="68" t="n">
        <f aca="false">MAX(T221,S222)</f>
        <v>2263.20335980409</v>
      </c>
      <c r="U222" s="68" t="n">
        <f aca="false">T222-S222</f>
        <v>444.739910024302</v>
      </c>
      <c r="V222" s="70" t="n">
        <f aca="false">V221+F222</f>
        <v>0.7701</v>
      </c>
      <c r="W222" s="70" t="n">
        <f aca="false">MAX(W221,V222)</f>
        <v>0.7909</v>
      </c>
      <c r="X222" s="70" t="n">
        <f aca="false">W222-V222</f>
        <v>0.0207999999999999</v>
      </c>
      <c r="Y222" s="70" t="n">
        <f aca="false">Y221+M222</f>
        <v>0.712937693534303</v>
      </c>
      <c r="Z222" s="70" t="n">
        <f aca="false">MAX(Z221,Y222)</f>
        <v>0.735007442050691</v>
      </c>
      <c r="AA222" s="70" t="n">
        <f aca="false">Z222-Y222</f>
        <v>0.0220697485163885</v>
      </c>
      <c r="AB222" s="72" t="n">
        <f aca="false">AB221*(1+F222)</f>
        <v>2.04460673136439</v>
      </c>
      <c r="AC222" s="73" t="n">
        <f aca="false">MAX(AC221,AB222)</f>
        <v>2.08768425593679</v>
      </c>
      <c r="AD222" s="70" t="n">
        <f aca="false">1-AB222/AC222</f>
        <v>0.0206341186172623</v>
      </c>
      <c r="AE222" s="73" t="n">
        <f aca="false">AE221*(1+M222)</f>
        <v>1.93133505478028</v>
      </c>
      <c r="AF222" s="73" t="n">
        <f aca="false">MAX(AF221,AE222)</f>
        <v>1.97454244337528</v>
      </c>
      <c r="AG222" s="70" t="n">
        <f aca="false">1-AE222/AF222</f>
        <v>0.0218822283309075</v>
      </c>
      <c r="AH222" s="74" t="n">
        <f aca="false">IF(R222&gt;0,AH221+1,0)</f>
        <v>5</v>
      </c>
      <c r="AI222" s="74" t="n">
        <f aca="false">IF(U222&gt;0,AI221+1,0)</f>
        <v>122</v>
      </c>
      <c r="AJ222" s="74" t="n">
        <f aca="false">IF(G222&gt;0,AJ221+1,0)</f>
        <v>0</v>
      </c>
      <c r="AK222" s="74" t="n">
        <f aca="false">IF(G222&lt;=0,AK221+1,0)</f>
        <v>5</v>
      </c>
      <c r="AL222" s="74" t="n">
        <f aca="false">IF(K222&gt;0,AL221+1,0)</f>
        <v>0</v>
      </c>
      <c r="AM222" s="74" t="n">
        <f aca="false">IF(K222&lt;=0,AM221+1,0)</f>
        <v>5</v>
      </c>
    </row>
    <row r="223" customFormat="false" ht="15" hidden="false" customHeight="false" outlineLevel="0" collapsed="false">
      <c r="A223" s="61" t="n">
        <v>227</v>
      </c>
      <c r="B223" s="62" t="n">
        <v>40464.4270833333</v>
      </c>
      <c r="C223" s="63" t="n">
        <f aca="false">YEAR(B223)</f>
        <v>2010</v>
      </c>
      <c r="D223" s="32" t="s">
        <v>277</v>
      </c>
      <c r="E223" s="64" t="n">
        <v>6125</v>
      </c>
      <c r="F223" s="65" t="n">
        <v>0.0032</v>
      </c>
      <c r="G223" s="66" t="n">
        <v>19.6</v>
      </c>
      <c r="H223" s="67" t="n">
        <f aca="false">E223+IF(D223="Long",1,-1)*G223</f>
        <v>6144.6</v>
      </c>
      <c r="I223" s="68" t="n">
        <f aca="false">Assumptions!$B$58</f>
        <v>5.35750011455817</v>
      </c>
      <c r="J223" s="68" t="n">
        <f aca="false">INDEX(Yearly!$D$5:$D$22,MATCH(C223,Yearly!$A$5:$A$22,0))</f>
        <v>0.401812508591863</v>
      </c>
      <c r="K223" s="68" t="n">
        <f aca="false">G223-I223-J223</f>
        <v>13.84068737685</v>
      </c>
      <c r="L223" s="69" t="n">
        <f aca="false">(I223+J223)/Assumptions!$B$8</f>
        <v>0.00025394970327771</v>
      </c>
      <c r="M223" s="70" t="n">
        <f aca="false">F223-L223</f>
        <v>0.00294605029672229</v>
      </c>
      <c r="N223" s="71" t="n">
        <f aca="false">G223*Assumptions!$B$7</f>
        <v>154154</v>
      </c>
      <c r="O223" s="71" t="n">
        <f aca="false">K223*Assumptions!$B$7</f>
        <v>108857.006218925</v>
      </c>
      <c r="P223" s="68" t="n">
        <f aca="false">P222+G223</f>
        <v>3134.44454</v>
      </c>
      <c r="Q223" s="68" t="n">
        <f aca="false">MAX(Q222,P223)</f>
        <v>3242.24439</v>
      </c>
      <c r="R223" s="68" t="n">
        <f aca="false">Q223-P223</f>
        <v>107.79985</v>
      </c>
      <c r="S223" s="68" t="n">
        <f aca="false">S222+K223</f>
        <v>1832.30413715664</v>
      </c>
      <c r="T223" s="68" t="n">
        <f aca="false">MAX(T222,S223)</f>
        <v>2263.20335980409</v>
      </c>
      <c r="U223" s="68" t="n">
        <f aca="false">T223-S223</f>
        <v>430.899222647452</v>
      </c>
      <c r="V223" s="70" t="n">
        <f aca="false">V222+F223</f>
        <v>0.7733</v>
      </c>
      <c r="W223" s="70" t="n">
        <f aca="false">MAX(W222,V223)</f>
        <v>0.7909</v>
      </c>
      <c r="X223" s="70" t="n">
        <f aca="false">W223-V223</f>
        <v>0.0176</v>
      </c>
      <c r="Y223" s="70" t="n">
        <f aca="false">Y222+M223</f>
        <v>0.715883743831025</v>
      </c>
      <c r="Z223" s="70" t="n">
        <f aca="false">MAX(Z222,Y223)</f>
        <v>0.735007442050691</v>
      </c>
      <c r="AA223" s="70" t="n">
        <f aca="false">Z223-Y223</f>
        <v>0.0191236982196663</v>
      </c>
      <c r="AB223" s="72" t="n">
        <f aca="false">AB222*(1+F223)</f>
        <v>2.05114947290476</v>
      </c>
      <c r="AC223" s="73" t="n">
        <f aca="false">MAX(AC222,AB223)</f>
        <v>2.08768425593679</v>
      </c>
      <c r="AD223" s="70" t="n">
        <f aca="false">1-AB223/AC223</f>
        <v>0.0175001477968376</v>
      </c>
      <c r="AE223" s="73" t="n">
        <f aca="false">AE222*(1+M223)</f>
        <v>1.93702486499148</v>
      </c>
      <c r="AF223" s="73" t="n">
        <f aca="false">MAX(AF222,AE223)</f>
        <v>1.97454244337528</v>
      </c>
      <c r="AG223" s="70" t="n">
        <f aca="false">1-AE223/AF223</f>
        <v>0.0190006441794525</v>
      </c>
      <c r="AH223" s="74" t="n">
        <f aca="false">IF(R223&gt;0,AH222+1,0)</f>
        <v>6</v>
      </c>
      <c r="AI223" s="74" t="n">
        <f aca="false">IF(U223&gt;0,AI222+1,0)</f>
        <v>123</v>
      </c>
      <c r="AJ223" s="74" t="n">
        <f aca="false">IF(G223&gt;0,AJ222+1,0)</f>
        <v>1</v>
      </c>
      <c r="AK223" s="74" t="n">
        <f aca="false">IF(G223&lt;=0,AK222+1,0)</f>
        <v>0</v>
      </c>
      <c r="AL223" s="74" t="n">
        <f aca="false">IF(K223&gt;0,AL222+1,0)</f>
        <v>1</v>
      </c>
      <c r="AM223" s="74" t="n">
        <f aca="false">IF(K223&lt;=0,AM222+1,0)</f>
        <v>0</v>
      </c>
    </row>
    <row r="224" customFormat="false" ht="15" hidden="false" customHeight="false" outlineLevel="0" collapsed="false">
      <c r="A224" s="61" t="n">
        <v>228</v>
      </c>
      <c r="B224" s="62" t="n">
        <v>40466.40625</v>
      </c>
      <c r="C224" s="63" t="n">
        <f aca="false">YEAR(B224)</f>
        <v>2010</v>
      </c>
      <c r="D224" s="32" t="s">
        <v>276</v>
      </c>
      <c r="E224" s="64" t="n">
        <v>6144.45</v>
      </c>
      <c r="F224" s="65" t="n">
        <v>0.0059</v>
      </c>
      <c r="G224" s="66" t="n">
        <v>36.252255</v>
      </c>
      <c r="H224" s="67" t="n">
        <f aca="false">E224+IF(D224="Long",1,-1)*G224</f>
        <v>6108.197745</v>
      </c>
      <c r="I224" s="68" t="n">
        <f aca="false">Assumptions!$B$58</f>
        <v>5.35750011455817</v>
      </c>
      <c r="J224" s="68" t="n">
        <f aca="false">INDEX(Yearly!$D$5:$D$22,MATCH(C224,Yearly!$A$5:$A$22,0))</f>
        <v>0.401812508591863</v>
      </c>
      <c r="K224" s="68" t="n">
        <f aca="false">G224-I224-J224</f>
        <v>30.49294237685</v>
      </c>
      <c r="L224" s="69" t="n">
        <f aca="false">(I224+J224)/Assumptions!$B$8</f>
        <v>0.00025394970327771</v>
      </c>
      <c r="M224" s="70" t="n">
        <f aca="false">F224-L224</f>
        <v>0.00564605029672229</v>
      </c>
      <c r="N224" s="71" t="n">
        <f aca="false">G224*Assumptions!$B$7</f>
        <v>285123.985575</v>
      </c>
      <c r="O224" s="71" t="n">
        <f aca="false">K224*Assumptions!$B$7</f>
        <v>239826.991793925</v>
      </c>
      <c r="P224" s="68" t="n">
        <f aca="false">P223+G224</f>
        <v>3170.696795</v>
      </c>
      <c r="Q224" s="68" t="n">
        <f aca="false">MAX(Q223,P224)</f>
        <v>3242.24439</v>
      </c>
      <c r="R224" s="68" t="n">
        <f aca="false">Q224-P224</f>
        <v>71.547595</v>
      </c>
      <c r="S224" s="68" t="n">
        <f aca="false">S223+K224</f>
        <v>1862.79707953349</v>
      </c>
      <c r="T224" s="68" t="n">
        <f aca="false">MAX(T223,S224)</f>
        <v>2263.20335980409</v>
      </c>
      <c r="U224" s="68" t="n">
        <f aca="false">T224-S224</f>
        <v>400.406280270603</v>
      </c>
      <c r="V224" s="70" t="n">
        <f aca="false">V223+F224</f>
        <v>0.7792</v>
      </c>
      <c r="W224" s="70" t="n">
        <f aca="false">MAX(W223,V224)</f>
        <v>0.7909</v>
      </c>
      <c r="X224" s="70" t="n">
        <f aca="false">W224-V224</f>
        <v>0.0116999999999999</v>
      </c>
      <c r="Y224" s="70" t="n">
        <f aca="false">Y223+M224</f>
        <v>0.721529794127747</v>
      </c>
      <c r="Z224" s="70" t="n">
        <f aca="false">MAX(Z223,Y224)</f>
        <v>0.735007442050691</v>
      </c>
      <c r="AA224" s="70" t="n">
        <f aca="false">Z224-Y224</f>
        <v>0.013477647922944</v>
      </c>
      <c r="AB224" s="72" t="n">
        <f aca="false">AB223*(1+F224)</f>
        <v>2.0632512547949</v>
      </c>
      <c r="AC224" s="73" t="n">
        <f aca="false">MAX(AC223,AB224)</f>
        <v>2.08768425593679</v>
      </c>
      <c r="AD224" s="70" t="n">
        <f aca="false">1-AB224/AC224</f>
        <v>0.0117033986688389</v>
      </c>
      <c r="AE224" s="73" t="n">
        <f aca="false">AE223*(1+M224)</f>
        <v>1.94796140480523</v>
      </c>
      <c r="AF224" s="73" t="n">
        <f aca="false">MAX(AF223,AE224)</f>
        <v>1.97454244337528</v>
      </c>
      <c r="AG224" s="70" t="n">
        <f aca="false">1-AE224/AF224</f>
        <v>0.0134618724754374</v>
      </c>
      <c r="AH224" s="74" t="n">
        <f aca="false">IF(R224&gt;0,AH223+1,0)</f>
        <v>7</v>
      </c>
      <c r="AI224" s="74" t="n">
        <f aca="false">IF(U224&gt;0,AI223+1,0)</f>
        <v>124</v>
      </c>
      <c r="AJ224" s="74" t="n">
        <f aca="false">IF(G224&gt;0,AJ223+1,0)</f>
        <v>2</v>
      </c>
      <c r="AK224" s="74" t="n">
        <f aca="false">IF(G224&lt;=0,AK223+1,0)</f>
        <v>0</v>
      </c>
      <c r="AL224" s="74" t="n">
        <f aca="false">IF(K224&gt;0,AL223+1,0)</f>
        <v>2</v>
      </c>
      <c r="AM224" s="74" t="n">
        <f aca="false">IF(K224&lt;=0,AM223+1,0)</f>
        <v>0</v>
      </c>
    </row>
    <row r="225" customFormat="false" ht="15" hidden="false" customHeight="false" outlineLevel="0" collapsed="false">
      <c r="A225" s="61" t="n">
        <v>229</v>
      </c>
      <c r="B225" s="62" t="n">
        <v>40470.59375</v>
      </c>
      <c r="C225" s="63" t="n">
        <f aca="false">YEAR(B225)</f>
        <v>2010</v>
      </c>
      <c r="D225" s="32" t="s">
        <v>277</v>
      </c>
      <c r="E225" s="64" t="n">
        <v>6108.4</v>
      </c>
      <c r="F225" s="65" t="n">
        <v>-0.0083</v>
      </c>
      <c r="G225" s="66" t="n">
        <v>-50.69972</v>
      </c>
      <c r="H225" s="67" t="n">
        <f aca="false">E225+IF(D225="Long",1,-1)*G225</f>
        <v>6057.70028</v>
      </c>
      <c r="I225" s="68" t="n">
        <f aca="false">Assumptions!$B$58</f>
        <v>5.35750011455817</v>
      </c>
      <c r="J225" s="68" t="n">
        <f aca="false">INDEX(Yearly!$D$5:$D$22,MATCH(C225,Yearly!$A$5:$A$22,0))</f>
        <v>0.401812508591863</v>
      </c>
      <c r="K225" s="68" t="n">
        <f aca="false">G225-I225-J225</f>
        <v>-56.45903262315</v>
      </c>
      <c r="L225" s="69" t="n">
        <f aca="false">(I225+J225)/Assumptions!$B$8</f>
        <v>0.00025394970327771</v>
      </c>
      <c r="M225" s="70" t="n">
        <f aca="false">F225-L225</f>
        <v>-0.00855394970327771</v>
      </c>
      <c r="N225" s="71" t="n">
        <f aca="false">G225*Assumptions!$B$7</f>
        <v>-398753.2978</v>
      </c>
      <c r="O225" s="71" t="n">
        <f aca="false">K225*Assumptions!$B$7</f>
        <v>-444050.291581075</v>
      </c>
      <c r="P225" s="68" t="n">
        <f aca="false">P224+G225</f>
        <v>3119.997075</v>
      </c>
      <c r="Q225" s="68" t="n">
        <f aca="false">MAX(Q224,P225)</f>
        <v>3242.24439</v>
      </c>
      <c r="R225" s="68" t="n">
        <f aca="false">Q225-P225</f>
        <v>122.247315</v>
      </c>
      <c r="S225" s="68" t="n">
        <f aca="false">S224+K225</f>
        <v>1806.33804691034</v>
      </c>
      <c r="T225" s="68" t="n">
        <f aca="false">MAX(T224,S225)</f>
        <v>2263.20335980409</v>
      </c>
      <c r="U225" s="68" t="n">
        <f aca="false">T225-S225</f>
        <v>456.865312893753</v>
      </c>
      <c r="V225" s="70" t="n">
        <f aca="false">V224+F225</f>
        <v>0.7709</v>
      </c>
      <c r="W225" s="70" t="n">
        <f aca="false">MAX(W224,V225)</f>
        <v>0.7909</v>
      </c>
      <c r="X225" s="70" t="n">
        <f aca="false">W225-V225</f>
        <v>0.0199999999999999</v>
      </c>
      <c r="Y225" s="70" t="n">
        <f aca="false">Y224+M225</f>
        <v>0.71297584442447</v>
      </c>
      <c r="Z225" s="70" t="n">
        <f aca="false">MAX(Z224,Y225)</f>
        <v>0.735007442050691</v>
      </c>
      <c r="AA225" s="70" t="n">
        <f aca="false">Z225-Y225</f>
        <v>0.0220315976262218</v>
      </c>
      <c r="AB225" s="72" t="n">
        <f aca="false">AB224*(1+F225)</f>
        <v>2.0461262693801</v>
      </c>
      <c r="AC225" s="73" t="n">
        <f aca="false">MAX(AC224,AB225)</f>
        <v>2.08768425593679</v>
      </c>
      <c r="AD225" s="70" t="n">
        <f aca="false">1-AB225/AC225</f>
        <v>0.0199062604598874</v>
      </c>
      <c r="AE225" s="73" t="n">
        <f aca="false">AE224*(1+M225)</f>
        <v>1.9312986409246</v>
      </c>
      <c r="AF225" s="73" t="n">
        <f aca="false">MAX(AF224,AE225)</f>
        <v>1.97454244337528</v>
      </c>
      <c r="AG225" s="70" t="n">
        <f aca="false">1-AE225/AF225</f>
        <v>0.0219006699986483</v>
      </c>
      <c r="AH225" s="74" t="n">
        <f aca="false">IF(R225&gt;0,AH224+1,0)</f>
        <v>8</v>
      </c>
      <c r="AI225" s="74" t="n">
        <f aca="false">IF(U225&gt;0,AI224+1,0)</f>
        <v>125</v>
      </c>
      <c r="AJ225" s="74" t="n">
        <f aca="false">IF(G225&gt;0,AJ224+1,0)</f>
        <v>0</v>
      </c>
      <c r="AK225" s="74" t="n">
        <f aca="false">IF(G225&lt;=0,AK224+1,0)</f>
        <v>1</v>
      </c>
      <c r="AL225" s="74" t="n">
        <f aca="false">IF(K225&gt;0,AL224+1,0)</f>
        <v>0</v>
      </c>
      <c r="AM225" s="74" t="n">
        <f aca="false">IF(K225&lt;=0,AM224+1,0)</f>
        <v>1</v>
      </c>
    </row>
    <row r="226" customFormat="false" ht="15" hidden="false" customHeight="false" outlineLevel="0" collapsed="false">
      <c r="A226" s="61" t="n">
        <v>230</v>
      </c>
      <c r="B226" s="62" t="n">
        <v>40470.6145833333</v>
      </c>
      <c r="C226" s="63" t="n">
        <f aca="false">YEAR(B226)</f>
        <v>2010</v>
      </c>
      <c r="D226" s="32" t="s">
        <v>276</v>
      </c>
      <c r="E226" s="64" t="n">
        <v>6057.6</v>
      </c>
      <c r="F226" s="65" t="n">
        <v>-0.0029</v>
      </c>
      <c r="G226" s="66" t="n">
        <v>-17.56704</v>
      </c>
      <c r="H226" s="67" t="n">
        <f aca="false">E226+IF(D226="Long",1,-1)*G226</f>
        <v>6075.16704</v>
      </c>
      <c r="I226" s="68" t="n">
        <f aca="false">Assumptions!$B$58</f>
        <v>5.35750011455817</v>
      </c>
      <c r="J226" s="68" t="n">
        <f aca="false">INDEX(Yearly!$D$5:$D$22,MATCH(C226,Yearly!$A$5:$A$22,0))</f>
        <v>0.401812508591863</v>
      </c>
      <c r="K226" s="68" t="n">
        <f aca="false">G226-I226-J226</f>
        <v>-23.32635262315</v>
      </c>
      <c r="L226" s="69" t="n">
        <f aca="false">(I226+J226)/Assumptions!$B$8</f>
        <v>0.00025394970327771</v>
      </c>
      <c r="M226" s="70" t="n">
        <f aca="false">F226-L226</f>
        <v>-0.00315394970327771</v>
      </c>
      <c r="N226" s="71" t="n">
        <f aca="false">G226*Assumptions!$B$7</f>
        <v>-138164.7696</v>
      </c>
      <c r="O226" s="71" t="n">
        <f aca="false">K226*Assumptions!$B$7</f>
        <v>-183461.763381075</v>
      </c>
      <c r="P226" s="68" t="n">
        <f aca="false">P225+G226</f>
        <v>3102.430035</v>
      </c>
      <c r="Q226" s="68" t="n">
        <f aca="false">MAX(Q225,P226)</f>
        <v>3242.24439</v>
      </c>
      <c r="R226" s="68" t="n">
        <f aca="false">Q226-P226</f>
        <v>139.814355</v>
      </c>
      <c r="S226" s="68" t="n">
        <f aca="false">S225+K226</f>
        <v>1783.01169428719</v>
      </c>
      <c r="T226" s="68" t="n">
        <f aca="false">MAX(T225,S226)</f>
        <v>2263.20335980409</v>
      </c>
      <c r="U226" s="68" t="n">
        <f aca="false">T226-S226</f>
        <v>480.191665516903</v>
      </c>
      <c r="V226" s="70" t="n">
        <f aca="false">V225+F226</f>
        <v>0.768</v>
      </c>
      <c r="W226" s="70" t="n">
        <f aca="false">MAX(W225,V226)</f>
        <v>0.7909</v>
      </c>
      <c r="X226" s="70" t="n">
        <f aca="false">W226-V226</f>
        <v>0.0228999999999999</v>
      </c>
      <c r="Y226" s="70" t="n">
        <f aca="false">Y225+M226</f>
        <v>0.709821894721192</v>
      </c>
      <c r="Z226" s="70" t="n">
        <f aca="false">MAX(Z225,Y226)</f>
        <v>0.735007442050691</v>
      </c>
      <c r="AA226" s="70" t="n">
        <f aca="false">Z226-Y226</f>
        <v>0.0251855473294995</v>
      </c>
      <c r="AB226" s="72" t="n">
        <f aca="false">AB225*(1+F226)</f>
        <v>2.0401925031989</v>
      </c>
      <c r="AC226" s="73" t="n">
        <f aca="false">MAX(AC225,AB226)</f>
        <v>2.08768425593679</v>
      </c>
      <c r="AD226" s="70" t="n">
        <f aca="false">1-AB226/AC226</f>
        <v>0.0227485323045538</v>
      </c>
      <c r="AE226" s="73" t="n">
        <f aca="false">AE225*(1+M226)</f>
        <v>1.92520742214911</v>
      </c>
      <c r="AF226" s="73" t="n">
        <f aca="false">MAX(AF225,AE226)</f>
        <v>1.97454244337528</v>
      </c>
      <c r="AG226" s="70" t="n">
        <f aca="false">1-AE226/AF226</f>
        <v>0.0249855460902823</v>
      </c>
      <c r="AH226" s="74" t="n">
        <f aca="false">IF(R226&gt;0,AH225+1,0)</f>
        <v>9</v>
      </c>
      <c r="AI226" s="74" t="n">
        <f aca="false">IF(U226&gt;0,AI225+1,0)</f>
        <v>126</v>
      </c>
      <c r="AJ226" s="74" t="n">
        <f aca="false">IF(G226&gt;0,AJ225+1,0)</f>
        <v>0</v>
      </c>
      <c r="AK226" s="74" t="n">
        <f aca="false">IF(G226&lt;=0,AK225+1,0)</f>
        <v>2</v>
      </c>
      <c r="AL226" s="74" t="n">
        <f aca="false">IF(K226&gt;0,AL225+1,0)</f>
        <v>0</v>
      </c>
      <c r="AM226" s="74" t="n">
        <f aca="false">IF(K226&lt;=0,AM225+1,0)</f>
        <v>2</v>
      </c>
    </row>
    <row r="227" customFormat="false" ht="15" hidden="false" customHeight="false" outlineLevel="0" collapsed="false">
      <c r="A227" s="61" t="n">
        <v>231</v>
      </c>
      <c r="B227" s="62" t="n">
        <v>40472.5520833333</v>
      </c>
      <c r="C227" s="63" t="n">
        <f aca="false">YEAR(B227)</f>
        <v>2010</v>
      </c>
      <c r="D227" s="32" t="s">
        <v>277</v>
      </c>
      <c r="E227" s="64" t="n">
        <v>6075.4</v>
      </c>
      <c r="F227" s="65" t="n">
        <v>-0.0025</v>
      </c>
      <c r="G227" s="66" t="n">
        <v>-15.1885</v>
      </c>
      <c r="H227" s="67" t="n">
        <f aca="false">E227+IF(D227="Long",1,-1)*G227</f>
        <v>6060.2115</v>
      </c>
      <c r="I227" s="68" t="n">
        <f aca="false">Assumptions!$B$58</f>
        <v>5.35750011455817</v>
      </c>
      <c r="J227" s="68" t="n">
        <f aca="false">INDEX(Yearly!$D$5:$D$22,MATCH(C227,Yearly!$A$5:$A$22,0))</f>
        <v>0.401812508591863</v>
      </c>
      <c r="K227" s="68" t="n">
        <f aca="false">G227-I227-J227</f>
        <v>-20.94781262315</v>
      </c>
      <c r="L227" s="69" t="n">
        <f aca="false">(I227+J227)/Assumptions!$B$8</f>
        <v>0.00025394970327771</v>
      </c>
      <c r="M227" s="70" t="n">
        <f aca="false">F227-L227</f>
        <v>-0.00275394970327771</v>
      </c>
      <c r="N227" s="71" t="n">
        <f aca="false">G227*Assumptions!$B$7</f>
        <v>-119457.5525</v>
      </c>
      <c r="O227" s="71" t="n">
        <f aca="false">K227*Assumptions!$B$7</f>
        <v>-164754.546281075</v>
      </c>
      <c r="P227" s="68" t="n">
        <f aca="false">P226+G227</f>
        <v>3087.241535</v>
      </c>
      <c r="Q227" s="68" t="n">
        <f aca="false">MAX(Q226,P227)</f>
        <v>3242.24439</v>
      </c>
      <c r="R227" s="68" t="n">
        <f aca="false">Q227-P227</f>
        <v>155.002855</v>
      </c>
      <c r="S227" s="68" t="n">
        <f aca="false">S226+K227</f>
        <v>1762.06388166404</v>
      </c>
      <c r="T227" s="68" t="n">
        <f aca="false">MAX(T226,S227)</f>
        <v>2263.20335980409</v>
      </c>
      <c r="U227" s="68" t="n">
        <f aca="false">T227-S227</f>
        <v>501.139478140053</v>
      </c>
      <c r="V227" s="70" t="n">
        <f aca="false">V226+F227</f>
        <v>0.7655</v>
      </c>
      <c r="W227" s="70" t="n">
        <f aca="false">MAX(W226,V227)</f>
        <v>0.7909</v>
      </c>
      <c r="X227" s="70" t="n">
        <f aca="false">W227-V227</f>
        <v>0.0253999999999999</v>
      </c>
      <c r="Y227" s="70" t="n">
        <f aca="false">Y226+M227</f>
        <v>0.707067945017914</v>
      </c>
      <c r="Z227" s="70" t="n">
        <f aca="false">MAX(Z226,Y227)</f>
        <v>0.735007442050691</v>
      </c>
      <c r="AA227" s="70" t="n">
        <f aca="false">Z227-Y227</f>
        <v>0.0279394970327772</v>
      </c>
      <c r="AB227" s="72" t="n">
        <f aca="false">AB226*(1+F227)</f>
        <v>2.0350920219409</v>
      </c>
      <c r="AC227" s="73" t="n">
        <f aca="false">MAX(AC226,AB227)</f>
        <v>2.08768425593679</v>
      </c>
      <c r="AD227" s="70" t="n">
        <f aca="false">1-AB227/AC227</f>
        <v>0.0251916609737923</v>
      </c>
      <c r="AE227" s="73" t="n">
        <f aca="false">AE226*(1+M227)</f>
        <v>1.91990549774014</v>
      </c>
      <c r="AF227" s="73" t="n">
        <f aca="false">MAX(AF226,AE227)</f>
        <v>1.97454244337528</v>
      </c>
      <c r="AG227" s="70" t="n">
        <f aca="false">1-AE227/AF227</f>
        <v>0.0276706868563184</v>
      </c>
      <c r="AH227" s="74" t="n">
        <f aca="false">IF(R227&gt;0,AH226+1,0)</f>
        <v>10</v>
      </c>
      <c r="AI227" s="74" t="n">
        <f aca="false">IF(U227&gt;0,AI226+1,0)</f>
        <v>127</v>
      </c>
      <c r="AJ227" s="74" t="n">
        <f aca="false">IF(G227&gt;0,AJ226+1,0)</f>
        <v>0</v>
      </c>
      <c r="AK227" s="74" t="n">
        <f aca="false">IF(G227&lt;=0,AK226+1,0)</f>
        <v>3</v>
      </c>
      <c r="AL227" s="74" t="n">
        <f aca="false">IF(K227&gt;0,AL226+1,0)</f>
        <v>0</v>
      </c>
      <c r="AM227" s="74" t="n">
        <f aca="false">IF(K227&lt;=0,AM226+1,0)</f>
        <v>3</v>
      </c>
    </row>
    <row r="228" customFormat="false" ht="15" hidden="false" customHeight="false" outlineLevel="0" collapsed="false">
      <c r="A228" s="61" t="n">
        <v>232</v>
      </c>
      <c r="B228" s="62" t="n">
        <v>40473.5729166667</v>
      </c>
      <c r="C228" s="63" t="n">
        <f aca="false">YEAR(B228)</f>
        <v>2010</v>
      </c>
      <c r="D228" s="32" t="s">
        <v>276</v>
      </c>
      <c r="E228" s="64" t="n">
        <v>6060.4</v>
      </c>
      <c r="F228" s="65" t="n">
        <v>-0.0103</v>
      </c>
      <c r="G228" s="66" t="n">
        <v>-62.42212</v>
      </c>
      <c r="H228" s="67" t="n">
        <f aca="false">E228+IF(D228="Long",1,-1)*G228</f>
        <v>6122.82212</v>
      </c>
      <c r="I228" s="68" t="n">
        <f aca="false">Assumptions!$B$58</f>
        <v>5.35750011455817</v>
      </c>
      <c r="J228" s="68" t="n">
        <f aca="false">INDEX(Yearly!$D$5:$D$22,MATCH(C228,Yearly!$A$5:$A$22,0))</f>
        <v>0.401812508591863</v>
      </c>
      <c r="K228" s="68" t="n">
        <f aca="false">G228-I228-J228</f>
        <v>-68.18143262315</v>
      </c>
      <c r="L228" s="69" t="n">
        <f aca="false">(I228+J228)/Assumptions!$B$8</f>
        <v>0.00025394970327771</v>
      </c>
      <c r="M228" s="70" t="n">
        <f aca="false">F228-L228</f>
        <v>-0.0105539497032777</v>
      </c>
      <c r="N228" s="71" t="n">
        <f aca="false">G228*Assumptions!$B$7</f>
        <v>-490949.9738</v>
      </c>
      <c r="O228" s="71" t="n">
        <f aca="false">K228*Assumptions!$B$7</f>
        <v>-536246.967581075</v>
      </c>
      <c r="P228" s="68" t="n">
        <f aca="false">P227+G228</f>
        <v>3024.819415</v>
      </c>
      <c r="Q228" s="68" t="n">
        <f aca="false">MAX(Q227,P228)</f>
        <v>3242.24439</v>
      </c>
      <c r="R228" s="68" t="n">
        <f aca="false">Q228-P228</f>
        <v>217.424975</v>
      </c>
      <c r="S228" s="68" t="n">
        <f aca="false">S227+K228</f>
        <v>1693.88244904089</v>
      </c>
      <c r="T228" s="68" t="n">
        <f aca="false">MAX(T227,S228)</f>
        <v>2263.20335980409</v>
      </c>
      <c r="U228" s="68" t="n">
        <f aca="false">T228-S228</f>
        <v>569.320910763203</v>
      </c>
      <c r="V228" s="70" t="n">
        <f aca="false">V227+F228</f>
        <v>0.7552</v>
      </c>
      <c r="W228" s="70" t="n">
        <f aca="false">MAX(W227,V228)</f>
        <v>0.7909</v>
      </c>
      <c r="X228" s="70" t="n">
        <f aca="false">W228-V228</f>
        <v>0.0356999999999998</v>
      </c>
      <c r="Y228" s="70" t="n">
        <f aca="false">Y227+M228</f>
        <v>0.696513995314636</v>
      </c>
      <c r="Z228" s="70" t="n">
        <f aca="false">MAX(Z227,Y228)</f>
        <v>0.735007442050691</v>
      </c>
      <c r="AA228" s="70" t="n">
        <f aca="false">Z228-Y228</f>
        <v>0.0384934467360549</v>
      </c>
      <c r="AB228" s="72" t="n">
        <f aca="false">AB227*(1+F228)</f>
        <v>2.01413057411491</v>
      </c>
      <c r="AC228" s="73" t="n">
        <f aca="false">MAX(AC227,AB228)</f>
        <v>2.08768425593679</v>
      </c>
      <c r="AD228" s="70" t="n">
        <f aca="false">1-AB228/AC228</f>
        <v>0.0352321868657621</v>
      </c>
      <c r="AE228" s="73" t="n">
        <f aca="false">AE227*(1+M228)</f>
        <v>1.89964291168194</v>
      </c>
      <c r="AF228" s="73" t="n">
        <f aca="false">MAX(AF227,AE228)</f>
        <v>1.97454244337528</v>
      </c>
      <c r="AG228" s="70" t="n">
        <f aca="false">1-AE228/AF228</f>
        <v>0.0379326015222594</v>
      </c>
      <c r="AH228" s="74" t="n">
        <f aca="false">IF(R228&gt;0,AH227+1,0)</f>
        <v>11</v>
      </c>
      <c r="AI228" s="74" t="n">
        <f aca="false">IF(U228&gt;0,AI227+1,0)</f>
        <v>128</v>
      </c>
      <c r="AJ228" s="74" t="n">
        <f aca="false">IF(G228&gt;0,AJ227+1,0)</f>
        <v>0</v>
      </c>
      <c r="AK228" s="74" t="n">
        <f aca="false">IF(G228&lt;=0,AK227+1,0)</f>
        <v>4</v>
      </c>
      <c r="AL228" s="74" t="n">
        <f aca="false">IF(K228&gt;0,AL227+1,0)</f>
        <v>0</v>
      </c>
      <c r="AM228" s="74" t="n">
        <f aca="false">IF(K228&lt;=0,AM227+1,0)</f>
        <v>4</v>
      </c>
    </row>
    <row r="229" customFormat="false" ht="15" hidden="false" customHeight="false" outlineLevel="0" collapsed="false">
      <c r="A229" s="61" t="n">
        <v>233</v>
      </c>
      <c r="B229" s="62" t="n">
        <v>40476.40625</v>
      </c>
      <c r="C229" s="63" t="n">
        <f aca="false">YEAR(B229)</f>
        <v>2010</v>
      </c>
      <c r="D229" s="32" t="s">
        <v>277</v>
      </c>
      <c r="E229" s="64" t="n">
        <v>6122.55</v>
      </c>
      <c r="F229" s="65" t="n">
        <v>-0.0065</v>
      </c>
      <c r="G229" s="66" t="n">
        <v>-39.796575</v>
      </c>
      <c r="H229" s="67" t="n">
        <f aca="false">E229+IF(D229="Long",1,-1)*G229</f>
        <v>6082.753425</v>
      </c>
      <c r="I229" s="68" t="n">
        <f aca="false">Assumptions!$B$58</f>
        <v>5.35750011455817</v>
      </c>
      <c r="J229" s="68" t="n">
        <f aca="false">INDEX(Yearly!$D$5:$D$22,MATCH(C229,Yearly!$A$5:$A$22,0))</f>
        <v>0.401812508591863</v>
      </c>
      <c r="K229" s="68" t="n">
        <f aca="false">G229-I229-J229</f>
        <v>-45.55588762315</v>
      </c>
      <c r="L229" s="69" t="n">
        <f aca="false">(I229+J229)/Assumptions!$B$8</f>
        <v>0.00025394970327771</v>
      </c>
      <c r="M229" s="70" t="n">
        <f aca="false">F229-L229</f>
        <v>-0.00675394970327771</v>
      </c>
      <c r="N229" s="71" t="n">
        <f aca="false">G229*Assumptions!$B$7</f>
        <v>-313000.062375</v>
      </c>
      <c r="O229" s="71" t="n">
        <f aca="false">K229*Assumptions!$B$7</f>
        <v>-358297.056156075</v>
      </c>
      <c r="P229" s="68" t="n">
        <f aca="false">P228+G229</f>
        <v>2985.02284</v>
      </c>
      <c r="Q229" s="68" t="n">
        <f aca="false">MAX(Q228,P229)</f>
        <v>3242.24439</v>
      </c>
      <c r="R229" s="68" t="n">
        <f aca="false">Q229-P229</f>
        <v>257.22155</v>
      </c>
      <c r="S229" s="68" t="n">
        <f aca="false">S228+K229</f>
        <v>1648.32656141774</v>
      </c>
      <c r="T229" s="68" t="n">
        <f aca="false">MAX(T228,S229)</f>
        <v>2263.20335980409</v>
      </c>
      <c r="U229" s="68" t="n">
        <f aca="false">T229-S229</f>
        <v>614.876798386353</v>
      </c>
      <c r="V229" s="70" t="n">
        <f aca="false">V228+F229</f>
        <v>0.7487</v>
      </c>
      <c r="W229" s="70" t="n">
        <f aca="false">MAX(W228,V229)</f>
        <v>0.7909</v>
      </c>
      <c r="X229" s="70" t="n">
        <f aca="false">W229-V229</f>
        <v>0.0421999999999998</v>
      </c>
      <c r="Y229" s="70" t="n">
        <f aca="false">Y228+M229</f>
        <v>0.689760045611359</v>
      </c>
      <c r="Z229" s="70" t="n">
        <f aca="false">MAX(Z228,Y229)</f>
        <v>0.735007442050691</v>
      </c>
      <c r="AA229" s="70" t="n">
        <f aca="false">Z229-Y229</f>
        <v>0.0452473964393326</v>
      </c>
      <c r="AB229" s="72" t="n">
        <f aca="false">AB228*(1+F229)</f>
        <v>2.00103872538316</v>
      </c>
      <c r="AC229" s="73" t="n">
        <f aca="false">MAX(AC228,AB229)</f>
        <v>2.08768425593679</v>
      </c>
      <c r="AD229" s="70" t="n">
        <f aca="false">1-AB229/AC229</f>
        <v>0.0415031776511347</v>
      </c>
      <c r="AE229" s="73" t="n">
        <f aca="false">AE228*(1+M229)</f>
        <v>1.88681281900225</v>
      </c>
      <c r="AF229" s="73" t="n">
        <f aca="false">MAX(AF228,AE229)</f>
        <v>1.97454244337528</v>
      </c>
      <c r="AG229" s="70" t="n">
        <f aca="false">1-AE229/AF229</f>
        <v>0.0444303563427413</v>
      </c>
      <c r="AH229" s="74" t="n">
        <f aca="false">IF(R229&gt;0,AH228+1,0)</f>
        <v>12</v>
      </c>
      <c r="AI229" s="74" t="n">
        <f aca="false">IF(U229&gt;0,AI228+1,0)</f>
        <v>129</v>
      </c>
      <c r="AJ229" s="74" t="n">
        <f aca="false">IF(G229&gt;0,AJ228+1,0)</f>
        <v>0</v>
      </c>
      <c r="AK229" s="74" t="n">
        <f aca="false">IF(G229&lt;=0,AK228+1,0)</f>
        <v>5</v>
      </c>
      <c r="AL229" s="74" t="n">
        <f aca="false">IF(K229&gt;0,AL228+1,0)</f>
        <v>0</v>
      </c>
      <c r="AM229" s="74" t="n">
        <f aca="false">IF(K229&lt;=0,AM228+1,0)</f>
        <v>5</v>
      </c>
    </row>
    <row r="230" customFormat="false" ht="15" hidden="false" customHeight="false" outlineLevel="0" collapsed="false">
      <c r="A230" s="61" t="n">
        <v>234</v>
      </c>
      <c r="B230" s="62" t="n">
        <v>40477.5729166667</v>
      </c>
      <c r="C230" s="63" t="n">
        <f aca="false">YEAR(B230)</f>
        <v>2010</v>
      </c>
      <c r="D230" s="32" t="s">
        <v>276</v>
      </c>
      <c r="E230" s="64" t="n">
        <v>6082.55</v>
      </c>
      <c r="F230" s="65" t="n">
        <v>-0.0029</v>
      </c>
      <c r="G230" s="66" t="n">
        <v>-17.639395</v>
      </c>
      <c r="H230" s="67" t="n">
        <f aca="false">E230+IF(D230="Long",1,-1)*G230</f>
        <v>6100.189395</v>
      </c>
      <c r="I230" s="68" t="n">
        <f aca="false">Assumptions!$B$58</f>
        <v>5.35750011455817</v>
      </c>
      <c r="J230" s="68" t="n">
        <f aca="false">INDEX(Yearly!$D$5:$D$22,MATCH(C230,Yearly!$A$5:$A$22,0))</f>
        <v>0.401812508591863</v>
      </c>
      <c r="K230" s="68" t="n">
        <f aca="false">G230-I230-J230</f>
        <v>-23.39870762315</v>
      </c>
      <c r="L230" s="69" t="n">
        <f aca="false">(I230+J230)/Assumptions!$B$8</f>
        <v>0.00025394970327771</v>
      </c>
      <c r="M230" s="70" t="n">
        <f aca="false">F230-L230</f>
        <v>-0.00315394970327771</v>
      </c>
      <c r="N230" s="71" t="n">
        <f aca="false">G230*Assumptions!$B$7</f>
        <v>-138733.841675</v>
      </c>
      <c r="O230" s="71" t="n">
        <f aca="false">K230*Assumptions!$B$7</f>
        <v>-184030.835456075</v>
      </c>
      <c r="P230" s="68" t="n">
        <f aca="false">P229+G230</f>
        <v>2967.383445</v>
      </c>
      <c r="Q230" s="68" t="n">
        <f aca="false">MAX(Q229,P230)</f>
        <v>3242.24439</v>
      </c>
      <c r="R230" s="68" t="n">
        <f aca="false">Q230-P230</f>
        <v>274.860945</v>
      </c>
      <c r="S230" s="68" t="n">
        <f aca="false">S229+K230</f>
        <v>1624.92785379459</v>
      </c>
      <c r="T230" s="68" t="n">
        <f aca="false">MAX(T229,S230)</f>
        <v>2263.20335980409</v>
      </c>
      <c r="U230" s="68" t="n">
        <f aca="false">T230-S230</f>
        <v>638.275506009503</v>
      </c>
      <c r="V230" s="70" t="n">
        <f aca="false">V229+F230</f>
        <v>0.7458</v>
      </c>
      <c r="W230" s="70" t="n">
        <f aca="false">MAX(W229,V230)</f>
        <v>0.7909</v>
      </c>
      <c r="X230" s="70" t="n">
        <f aca="false">W230-V230</f>
        <v>0.0450999999999998</v>
      </c>
      <c r="Y230" s="70" t="n">
        <f aca="false">Y229+M230</f>
        <v>0.686606095908081</v>
      </c>
      <c r="Z230" s="70" t="n">
        <f aca="false">MAX(Z229,Y230)</f>
        <v>0.735007442050691</v>
      </c>
      <c r="AA230" s="70" t="n">
        <f aca="false">Z230-Y230</f>
        <v>0.0484013461426104</v>
      </c>
      <c r="AB230" s="72" t="n">
        <f aca="false">AB229*(1+F230)</f>
        <v>1.99523571307955</v>
      </c>
      <c r="AC230" s="73" t="n">
        <f aca="false">MAX(AC229,AB230)</f>
        <v>2.08768425593679</v>
      </c>
      <c r="AD230" s="70" t="n">
        <f aca="false">1-AB230/AC230</f>
        <v>0.0442828184359464</v>
      </c>
      <c r="AE230" s="73" t="n">
        <f aca="false">AE229*(1+M230)</f>
        <v>1.88086190627162</v>
      </c>
      <c r="AF230" s="73" t="n">
        <f aca="false">MAX(AF229,AE230)</f>
        <v>1.97454244337528</v>
      </c>
      <c r="AG230" s="70" t="n">
        <f aca="false">1-AE230/AF230</f>
        <v>0.0474441749368153</v>
      </c>
      <c r="AH230" s="74" t="n">
        <f aca="false">IF(R230&gt;0,AH229+1,0)</f>
        <v>13</v>
      </c>
      <c r="AI230" s="74" t="n">
        <f aca="false">IF(U230&gt;0,AI229+1,0)</f>
        <v>130</v>
      </c>
      <c r="AJ230" s="74" t="n">
        <f aca="false">IF(G230&gt;0,AJ229+1,0)</f>
        <v>0</v>
      </c>
      <c r="AK230" s="74" t="n">
        <f aca="false">IF(G230&lt;=0,AK229+1,0)</f>
        <v>6</v>
      </c>
      <c r="AL230" s="74" t="n">
        <f aca="false">IF(K230&gt;0,AL229+1,0)</f>
        <v>0</v>
      </c>
      <c r="AM230" s="74" t="n">
        <f aca="false">IF(K230&lt;=0,AM229+1,0)</f>
        <v>6</v>
      </c>
    </row>
    <row r="231" customFormat="false" ht="15" hidden="false" customHeight="false" outlineLevel="0" collapsed="false">
      <c r="A231" s="61" t="n">
        <v>235</v>
      </c>
      <c r="B231" s="62" t="n">
        <v>40477.6145833333</v>
      </c>
      <c r="C231" s="63" t="n">
        <f aca="false">YEAR(B231)</f>
        <v>2010</v>
      </c>
      <c r="D231" s="32" t="s">
        <v>277</v>
      </c>
      <c r="E231" s="64" t="n">
        <v>6100.05</v>
      </c>
      <c r="F231" s="65" t="n">
        <v>-0.0033</v>
      </c>
      <c r="G231" s="66" t="n">
        <v>-20.130165</v>
      </c>
      <c r="H231" s="67" t="n">
        <f aca="false">E231+IF(D231="Long",1,-1)*G231</f>
        <v>6079.919835</v>
      </c>
      <c r="I231" s="68" t="n">
        <f aca="false">Assumptions!$B$58</f>
        <v>5.35750011455817</v>
      </c>
      <c r="J231" s="68" t="n">
        <f aca="false">INDEX(Yearly!$D$5:$D$22,MATCH(C231,Yearly!$A$5:$A$22,0))</f>
        <v>0.401812508591863</v>
      </c>
      <c r="K231" s="68" t="n">
        <f aca="false">G231-I231-J231</f>
        <v>-25.88947762315</v>
      </c>
      <c r="L231" s="69" t="n">
        <f aca="false">(I231+J231)/Assumptions!$B$8</f>
        <v>0.00025394970327771</v>
      </c>
      <c r="M231" s="70" t="n">
        <f aca="false">F231-L231</f>
        <v>-0.00355394970327771</v>
      </c>
      <c r="N231" s="71" t="n">
        <f aca="false">G231*Assumptions!$B$7</f>
        <v>-158323.747725</v>
      </c>
      <c r="O231" s="71" t="n">
        <f aca="false">K231*Assumptions!$B$7</f>
        <v>-203620.741506075</v>
      </c>
      <c r="P231" s="68" t="n">
        <f aca="false">P230+G231</f>
        <v>2947.25328</v>
      </c>
      <c r="Q231" s="68" t="n">
        <f aca="false">MAX(Q230,P231)</f>
        <v>3242.24439</v>
      </c>
      <c r="R231" s="68" t="n">
        <f aca="false">Q231-P231</f>
        <v>294.99111</v>
      </c>
      <c r="S231" s="68" t="n">
        <f aca="false">S230+K231</f>
        <v>1599.03837617144</v>
      </c>
      <c r="T231" s="68" t="n">
        <f aca="false">MAX(T230,S231)</f>
        <v>2263.20335980409</v>
      </c>
      <c r="U231" s="68" t="n">
        <f aca="false">T231-S231</f>
        <v>664.164983632653</v>
      </c>
      <c r="V231" s="70" t="n">
        <f aca="false">V230+F231</f>
        <v>0.7425</v>
      </c>
      <c r="W231" s="70" t="n">
        <f aca="false">MAX(W230,V231)</f>
        <v>0.7909</v>
      </c>
      <c r="X231" s="70" t="n">
        <f aca="false">W231-V231</f>
        <v>0.0483999999999998</v>
      </c>
      <c r="Y231" s="70" t="n">
        <f aca="false">Y230+M231</f>
        <v>0.683052146204803</v>
      </c>
      <c r="Z231" s="70" t="n">
        <f aca="false">MAX(Z230,Y231)</f>
        <v>0.735007442050691</v>
      </c>
      <c r="AA231" s="70" t="n">
        <f aca="false">Z231-Y231</f>
        <v>0.0519552958458881</v>
      </c>
      <c r="AB231" s="72" t="n">
        <f aca="false">AB230*(1+F231)</f>
        <v>1.98865143522639</v>
      </c>
      <c r="AC231" s="73" t="n">
        <f aca="false">MAX(AC230,AB231)</f>
        <v>2.08768425593679</v>
      </c>
      <c r="AD231" s="70" t="n">
        <f aca="false">1-AB231/AC231</f>
        <v>0.0474366851351078</v>
      </c>
      <c r="AE231" s="73" t="n">
        <f aca="false">AE230*(1+M231)</f>
        <v>1.87417741765792</v>
      </c>
      <c r="AF231" s="73" t="n">
        <f aca="false">MAX(AF230,AE231)</f>
        <v>1.97454244337528</v>
      </c>
      <c r="AG231" s="70" t="n">
        <f aca="false">1-AE231/AF231</f>
        <v>0.050829510428654</v>
      </c>
      <c r="AH231" s="74" t="n">
        <f aca="false">IF(R231&gt;0,AH230+1,0)</f>
        <v>14</v>
      </c>
      <c r="AI231" s="74" t="n">
        <f aca="false">IF(U231&gt;0,AI230+1,0)</f>
        <v>131</v>
      </c>
      <c r="AJ231" s="74" t="n">
        <f aca="false">IF(G231&gt;0,AJ230+1,0)</f>
        <v>0</v>
      </c>
      <c r="AK231" s="74" t="n">
        <f aca="false">IF(G231&lt;=0,AK230+1,0)</f>
        <v>7</v>
      </c>
      <c r="AL231" s="74" t="n">
        <f aca="false">IF(K231&gt;0,AL230+1,0)</f>
        <v>0</v>
      </c>
      <c r="AM231" s="74" t="n">
        <f aca="false">IF(K231&lt;=0,AM230+1,0)</f>
        <v>7</v>
      </c>
    </row>
    <row r="232" customFormat="false" ht="15" hidden="false" customHeight="false" outlineLevel="0" collapsed="false">
      <c r="A232" s="61" t="n">
        <v>236</v>
      </c>
      <c r="B232" s="62" t="n">
        <v>40477.6354166667</v>
      </c>
      <c r="C232" s="63" t="n">
        <f aca="false">YEAR(B232)</f>
        <v>2010</v>
      </c>
      <c r="D232" s="32" t="s">
        <v>276</v>
      </c>
      <c r="E232" s="64" t="n">
        <v>6080.15</v>
      </c>
      <c r="F232" s="65" t="n">
        <v>-0.0019</v>
      </c>
      <c r="G232" s="66" t="n">
        <v>-11.552285</v>
      </c>
      <c r="H232" s="67" t="n">
        <f aca="false">E232+IF(D232="Long",1,-1)*G232</f>
        <v>6091.702285</v>
      </c>
      <c r="I232" s="68" t="n">
        <f aca="false">Assumptions!$B$58</f>
        <v>5.35750011455817</v>
      </c>
      <c r="J232" s="68" t="n">
        <f aca="false">INDEX(Yearly!$D$5:$D$22,MATCH(C232,Yearly!$A$5:$A$22,0))</f>
        <v>0.401812508591863</v>
      </c>
      <c r="K232" s="68" t="n">
        <f aca="false">G232-I232-J232</f>
        <v>-17.31159762315</v>
      </c>
      <c r="L232" s="69" t="n">
        <f aca="false">(I232+J232)/Assumptions!$B$8</f>
        <v>0.00025394970327771</v>
      </c>
      <c r="M232" s="70" t="n">
        <f aca="false">F232-L232</f>
        <v>-0.00215394970327771</v>
      </c>
      <c r="N232" s="71" t="n">
        <f aca="false">G232*Assumptions!$B$7</f>
        <v>-90858.721525</v>
      </c>
      <c r="O232" s="71" t="n">
        <f aca="false">K232*Assumptions!$B$7</f>
        <v>-136155.715306075</v>
      </c>
      <c r="P232" s="68" t="n">
        <f aca="false">P231+G232</f>
        <v>2935.700995</v>
      </c>
      <c r="Q232" s="68" t="n">
        <f aca="false">MAX(Q231,P232)</f>
        <v>3242.24439</v>
      </c>
      <c r="R232" s="68" t="n">
        <f aca="false">Q232-P232</f>
        <v>306.543395000001</v>
      </c>
      <c r="S232" s="68" t="n">
        <f aca="false">S231+K232</f>
        <v>1581.72677854829</v>
      </c>
      <c r="T232" s="68" t="n">
        <f aca="false">MAX(T231,S232)</f>
        <v>2263.20335980409</v>
      </c>
      <c r="U232" s="68" t="n">
        <f aca="false">T232-S232</f>
        <v>681.476581255803</v>
      </c>
      <c r="V232" s="70" t="n">
        <f aca="false">V231+F232</f>
        <v>0.7406</v>
      </c>
      <c r="W232" s="70" t="n">
        <f aca="false">MAX(W231,V232)</f>
        <v>0.7909</v>
      </c>
      <c r="X232" s="70" t="n">
        <f aca="false">W232-V232</f>
        <v>0.0502999999999998</v>
      </c>
      <c r="Y232" s="70" t="n">
        <f aca="false">Y231+M232</f>
        <v>0.680898196501526</v>
      </c>
      <c r="Z232" s="70" t="n">
        <f aca="false">MAX(Z231,Y232)</f>
        <v>0.735007442050691</v>
      </c>
      <c r="AA232" s="70" t="n">
        <f aca="false">Z232-Y232</f>
        <v>0.0541092455491659</v>
      </c>
      <c r="AB232" s="72" t="n">
        <f aca="false">AB231*(1+F232)</f>
        <v>1.98487299749946</v>
      </c>
      <c r="AC232" s="73" t="n">
        <f aca="false">MAX(AC231,AB232)</f>
        <v>2.08768425593679</v>
      </c>
      <c r="AD232" s="70" t="n">
        <f aca="false">1-AB232/AC232</f>
        <v>0.049246555433351</v>
      </c>
      <c r="AE232" s="73" t="n">
        <f aca="false">AE231*(1+M232)</f>
        <v>1.87014053376526</v>
      </c>
      <c r="AF232" s="73" t="n">
        <f aca="false">MAX(AF231,AE232)</f>
        <v>1.97454244337528</v>
      </c>
      <c r="AG232" s="70" t="n">
        <f aca="false">1-AE232/AF232</f>
        <v>0.0528739759230261</v>
      </c>
      <c r="AH232" s="74" t="n">
        <f aca="false">IF(R232&gt;0,AH231+1,0)</f>
        <v>15</v>
      </c>
      <c r="AI232" s="74" t="n">
        <f aca="false">IF(U232&gt;0,AI231+1,0)</f>
        <v>132</v>
      </c>
      <c r="AJ232" s="74" t="n">
        <f aca="false">IF(G232&gt;0,AJ231+1,0)</f>
        <v>0</v>
      </c>
      <c r="AK232" s="74" t="n">
        <f aca="false">IF(G232&lt;=0,AK231+1,0)</f>
        <v>8</v>
      </c>
      <c r="AL232" s="74" t="n">
        <f aca="false">IF(K232&gt;0,AL231+1,0)</f>
        <v>0</v>
      </c>
      <c r="AM232" s="74" t="n">
        <f aca="false">IF(K232&lt;=0,AM231+1,0)</f>
        <v>8</v>
      </c>
    </row>
    <row r="233" customFormat="false" ht="15" hidden="false" customHeight="false" outlineLevel="0" collapsed="false">
      <c r="A233" s="61" t="n">
        <v>237</v>
      </c>
      <c r="B233" s="62" t="n">
        <v>40483.40625</v>
      </c>
      <c r="C233" s="63" t="n">
        <f aca="false">YEAR(B233)</f>
        <v>2010</v>
      </c>
      <c r="D233" s="32" t="s">
        <v>277</v>
      </c>
      <c r="E233" s="64" t="n">
        <v>6091.55</v>
      </c>
      <c r="F233" s="65" t="n">
        <v>0.027</v>
      </c>
      <c r="G233" s="66" t="n">
        <v>164.47185</v>
      </c>
      <c r="H233" s="67" t="n">
        <f aca="false">E233+IF(D233="Long",1,-1)*G233</f>
        <v>6256.02185</v>
      </c>
      <c r="I233" s="68" t="n">
        <f aca="false">Assumptions!$B$58</f>
        <v>5.35750011455817</v>
      </c>
      <c r="J233" s="68" t="n">
        <f aca="false">INDEX(Yearly!$D$5:$D$22,MATCH(C233,Yearly!$A$5:$A$22,0))</f>
        <v>0.401812508591863</v>
      </c>
      <c r="K233" s="68" t="n">
        <f aca="false">G233-I233-J233</f>
        <v>158.71253737685</v>
      </c>
      <c r="L233" s="69" t="n">
        <f aca="false">(I233+J233)/Assumptions!$B$8</f>
        <v>0.00025394970327771</v>
      </c>
      <c r="M233" s="70" t="n">
        <f aca="false">F233-L233</f>
        <v>0.0267460502967223</v>
      </c>
      <c r="N233" s="71" t="n">
        <f aca="false">G233*Assumptions!$B$7</f>
        <v>1293571.10025</v>
      </c>
      <c r="O233" s="71" t="n">
        <f aca="false">K233*Assumptions!$B$7</f>
        <v>1248274.10646892</v>
      </c>
      <c r="P233" s="68" t="n">
        <f aca="false">P232+G233</f>
        <v>3100.172845</v>
      </c>
      <c r="Q233" s="68" t="n">
        <f aca="false">MAX(Q232,P233)</f>
        <v>3242.24439</v>
      </c>
      <c r="R233" s="68" t="n">
        <f aca="false">Q233-P233</f>
        <v>142.071545000001</v>
      </c>
      <c r="S233" s="68" t="n">
        <f aca="false">S232+K233</f>
        <v>1740.43931592514</v>
      </c>
      <c r="T233" s="68" t="n">
        <f aca="false">MAX(T232,S233)</f>
        <v>2263.20335980409</v>
      </c>
      <c r="U233" s="68" t="n">
        <f aca="false">T233-S233</f>
        <v>522.764043878953</v>
      </c>
      <c r="V233" s="70" t="n">
        <f aca="false">V232+F233</f>
        <v>0.7676</v>
      </c>
      <c r="W233" s="70" t="n">
        <f aca="false">MAX(W232,V233)</f>
        <v>0.7909</v>
      </c>
      <c r="X233" s="70" t="n">
        <f aca="false">W233-V233</f>
        <v>0.0232999999999998</v>
      </c>
      <c r="Y233" s="70" t="n">
        <f aca="false">Y232+M233</f>
        <v>0.707644246798248</v>
      </c>
      <c r="Z233" s="70" t="n">
        <f aca="false">MAX(Z232,Y233)</f>
        <v>0.735007442050691</v>
      </c>
      <c r="AA233" s="70" t="n">
        <f aca="false">Z233-Y233</f>
        <v>0.0273631952524436</v>
      </c>
      <c r="AB233" s="72" t="n">
        <f aca="false">AB232*(1+F233)</f>
        <v>2.03846456843195</v>
      </c>
      <c r="AC233" s="73" t="n">
        <f aca="false">MAX(AC232,AB233)</f>
        <v>2.08768425593679</v>
      </c>
      <c r="AD233" s="70" t="n">
        <f aca="false">1-AB233/AC233</f>
        <v>0.0235762124300515</v>
      </c>
      <c r="AE233" s="73" t="n">
        <f aca="false">AE232*(1+M233)</f>
        <v>1.92015940654329</v>
      </c>
      <c r="AF233" s="73" t="n">
        <f aca="false">MAX(AF232,AE233)</f>
        <v>1.97454244337528</v>
      </c>
      <c r="AG233" s="70" t="n">
        <f aca="false">1-AE233/AF233</f>
        <v>0.0275420956457288</v>
      </c>
      <c r="AH233" s="74" t="n">
        <f aca="false">IF(R233&gt;0,AH232+1,0)</f>
        <v>16</v>
      </c>
      <c r="AI233" s="74" t="n">
        <f aca="false">IF(U233&gt;0,AI232+1,0)</f>
        <v>133</v>
      </c>
      <c r="AJ233" s="74" t="n">
        <f aca="false">IF(G233&gt;0,AJ232+1,0)</f>
        <v>1</v>
      </c>
      <c r="AK233" s="74" t="n">
        <f aca="false">IF(G233&lt;=0,AK232+1,0)</f>
        <v>0</v>
      </c>
      <c r="AL233" s="74" t="n">
        <f aca="false">IF(K233&gt;0,AL232+1,0)</f>
        <v>1</v>
      </c>
      <c r="AM233" s="74" t="n">
        <f aca="false">IF(K233&lt;=0,AM232+1,0)</f>
        <v>0</v>
      </c>
    </row>
    <row r="234" customFormat="false" ht="15" hidden="false" customHeight="false" outlineLevel="0" collapsed="false">
      <c r="A234" s="61" t="n">
        <v>238</v>
      </c>
      <c r="B234" s="62" t="n">
        <v>40493.53125</v>
      </c>
      <c r="C234" s="63" t="n">
        <f aca="false">YEAR(B234)</f>
        <v>2010</v>
      </c>
      <c r="D234" s="32" t="s">
        <v>276</v>
      </c>
      <c r="E234" s="64" t="n">
        <v>6256.1</v>
      </c>
      <c r="F234" s="65" t="n">
        <v>0.0382</v>
      </c>
      <c r="G234" s="66" t="n">
        <v>238.98302</v>
      </c>
      <c r="H234" s="67" t="n">
        <f aca="false">E234+IF(D234="Long",1,-1)*G234</f>
        <v>6017.11698</v>
      </c>
      <c r="I234" s="68" t="n">
        <f aca="false">Assumptions!$B$58</f>
        <v>5.35750011455817</v>
      </c>
      <c r="J234" s="68" t="n">
        <f aca="false">INDEX(Yearly!$D$5:$D$22,MATCH(C234,Yearly!$A$5:$A$22,0))</f>
        <v>0.401812508591863</v>
      </c>
      <c r="K234" s="68" t="n">
        <f aca="false">G234-I234-J234</f>
        <v>233.22370737685</v>
      </c>
      <c r="L234" s="69" t="n">
        <f aca="false">(I234+J234)/Assumptions!$B$8</f>
        <v>0.00025394970327771</v>
      </c>
      <c r="M234" s="70" t="n">
        <f aca="false">F234-L234</f>
        <v>0.0379460502967223</v>
      </c>
      <c r="N234" s="71" t="n">
        <f aca="false">G234*Assumptions!$B$7</f>
        <v>1879601.4523</v>
      </c>
      <c r="O234" s="71" t="n">
        <f aca="false">K234*Assumptions!$B$7</f>
        <v>1834304.45851893</v>
      </c>
      <c r="P234" s="68" t="n">
        <f aca="false">P233+G234</f>
        <v>3339.155865</v>
      </c>
      <c r="Q234" s="68" t="n">
        <f aca="false">MAX(Q233,P234)</f>
        <v>3339.155865</v>
      </c>
      <c r="R234" s="68" t="n">
        <f aca="false">Q234-P234</f>
        <v>0</v>
      </c>
      <c r="S234" s="68" t="n">
        <f aca="false">S233+K234</f>
        <v>1973.66302330199</v>
      </c>
      <c r="T234" s="68" t="n">
        <f aca="false">MAX(T233,S234)</f>
        <v>2263.20335980409</v>
      </c>
      <c r="U234" s="68" t="n">
        <f aca="false">T234-S234</f>
        <v>289.540336502103</v>
      </c>
      <c r="V234" s="70" t="n">
        <f aca="false">V233+F234</f>
        <v>0.8058</v>
      </c>
      <c r="W234" s="70" t="n">
        <f aca="false">MAX(W233,V234)</f>
        <v>0.8058</v>
      </c>
      <c r="X234" s="70" t="n">
        <f aca="false">W234-V234</f>
        <v>0</v>
      </c>
      <c r="Y234" s="70" t="n">
        <f aca="false">Y233+M234</f>
        <v>0.74559029709497</v>
      </c>
      <c r="Z234" s="70" t="n">
        <f aca="false">MAX(Z233,Y234)</f>
        <v>0.74559029709497</v>
      </c>
      <c r="AA234" s="70" t="n">
        <f aca="false">Z234-Y234</f>
        <v>0</v>
      </c>
      <c r="AB234" s="72" t="n">
        <f aca="false">AB233*(1+F234)</f>
        <v>2.11633391494605</v>
      </c>
      <c r="AC234" s="73" t="n">
        <f aca="false">MAX(AC233,AB234)</f>
        <v>2.11633391494605</v>
      </c>
      <c r="AD234" s="70" t="n">
        <f aca="false">1-AB234/AC234</f>
        <v>0</v>
      </c>
      <c r="AE234" s="73" t="n">
        <f aca="false">AE233*(1+M234)</f>
        <v>1.99302187196171</v>
      </c>
      <c r="AF234" s="73" t="n">
        <f aca="false">MAX(AF233,AE234)</f>
        <v>1.99302187196171</v>
      </c>
      <c r="AG234" s="70" t="n">
        <f aca="false">1-AE234/AF234</f>
        <v>0</v>
      </c>
      <c r="AH234" s="74" t="n">
        <f aca="false">IF(R234&gt;0,AH233+1,0)</f>
        <v>0</v>
      </c>
      <c r="AI234" s="74" t="n">
        <f aca="false">IF(U234&gt;0,AI233+1,0)</f>
        <v>134</v>
      </c>
      <c r="AJ234" s="74" t="n">
        <f aca="false">IF(G234&gt;0,AJ233+1,0)</f>
        <v>2</v>
      </c>
      <c r="AK234" s="74" t="n">
        <f aca="false">IF(G234&lt;=0,AK233+1,0)</f>
        <v>0</v>
      </c>
      <c r="AL234" s="74" t="n">
        <f aca="false">IF(K234&gt;0,AL233+1,0)</f>
        <v>2</v>
      </c>
      <c r="AM234" s="74" t="n">
        <f aca="false">IF(K234&lt;=0,AM233+1,0)</f>
        <v>0</v>
      </c>
    </row>
    <row r="235" customFormat="false" ht="15" hidden="false" customHeight="false" outlineLevel="0" collapsed="false">
      <c r="A235" s="61" t="n">
        <v>239</v>
      </c>
      <c r="B235" s="62" t="n">
        <v>40504.6354166667</v>
      </c>
      <c r="C235" s="63" t="n">
        <f aca="false">YEAR(B235)</f>
        <v>2010</v>
      </c>
      <c r="D235" s="32" t="s">
        <v>277</v>
      </c>
      <c r="E235" s="64" t="n">
        <v>6016.9</v>
      </c>
      <c r="F235" s="65" t="n">
        <v>-0.0113</v>
      </c>
      <c r="G235" s="66" t="n">
        <v>-67.99097</v>
      </c>
      <c r="H235" s="67" t="n">
        <f aca="false">E235+IF(D235="Long",1,-1)*G235</f>
        <v>5948.90903</v>
      </c>
      <c r="I235" s="68" t="n">
        <f aca="false">Assumptions!$B$58</f>
        <v>5.35750011455817</v>
      </c>
      <c r="J235" s="68" t="n">
        <f aca="false">INDEX(Yearly!$D$5:$D$22,MATCH(C235,Yearly!$A$5:$A$22,0))</f>
        <v>0.401812508591863</v>
      </c>
      <c r="K235" s="68" t="n">
        <f aca="false">G235-I235-J235</f>
        <v>-73.75028262315</v>
      </c>
      <c r="L235" s="69" t="n">
        <f aca="false">(I235+J235)/Assumptions!$B$8</f>
        <v>0.00025394970327771</v>
      </c>
      <c r="M235" s="70" t="n">
        <f aca="false">F235-L235</f>
        <v>-0.0115539497032777</v>
      </c>
      <c r="N235" s="71" t="n">
        <f aca="false">G235*Assumptions!$B$7</f>
        <v>-534748.97905</v>
      </c>
      <c r="O235" s="71" t="n">
        <f aca="false">K235*Assumptions!$B$7</f>
        <v>-580045.972831075</v>
      </c>
      <c r="P235" s="68" t="n">
        <f aca="false">P234+G235</f>
        <v>3271.164895</v>
      </c>
      <c r="Q235" s="68" t="n">
        <f aca="false">MAX(Q234,P235)</f>
        <v>3339.155865</v>
      </c>
      <c r="R235" s="68" t="n">
        <f aca="false">Q235-P235</f>
        <v>67.9909699999998</v>
      </c>
      <c r="S235" s="68" t="n">
        <f aca="false">S234+K235</f>
        <v>1899.91274067884</v>
      </c>
      <c r="T235" s="68" t="n">
        <f aca="false">MAX(T234,S235)</f>
        <v>2263.20335980409</v>
      </c>
      <c r="U235" s="68" t="n">
        <f aca="false">T235-S235</f>
        <v>363.290619125253</v>
      </c>
      <c r="V235" s="70" t="n">
        <f aca="false">V234+F235</f>
        <v>0.7945</v>
      </c>
      <c r="W235" s="70" t="n">
        <f aca="false">MAX(W234,V235)</f>
        <v>0.8058</v>
      </c>
      <c r="X235" s="70" t="n">
        <f aca="false">W235-V235</f>
        <v>0.0113</v>
      </c>
      <c r="Y235" s="70" t="n">
        <f aca="false">Y234+M235</f>
        <v>0.734036347391692</v>
      </c>
      <c r="Z235" s="70" t="n">
        <f aca="false">MAX(Z234,Y235)</f>
        <v>0.74559029709497</v>
      </c>
      <c r="AA235" s="70" t="n">
        <f aca="false">Z235-Y235</f>
        <v>0.0115539497032777</v>
      </c>
      <c r="AB235" s="72" t="n">
        <f aca="false">AB234*(1+F235)</f>
        <v>2.09241934170716</v>
      </c>
      <c r="AC235" s="73" t="n">
        <f aca="false">MAX(AC234,AB235)</f>
        <v>2.11633391494605</v>
      </c>
      <c r="AD235" s="70" t="n">
        <f aca="false">1-AB235/AC235</f>
        <v>0.0112999999999999</v>
      </c>
      <c r="AE235" s="73" t="n">
        <f aca="false">AE234*(1+M235)</f>
        <v>1.96999459749553</v>
      </c>
      <c r="AF235" s="73" t="n">
        <f aca="false">MAX(AF234,AE235)</f>
        <v>1.99302187196171</v>
      </c>
      <c r="AG235" s="70" t="n">
        <f aca="false">1-AE235/AF235</f>
        <v>0.0115539497032777</v>
      </c>
      <c r="AH235" s="74" t="n">
        <f aca="false">IF(R235&gt;0,AH234+1,0)</f>
        <v>1</v>
      </c>
      <c r="AI235" s="74" t="n">
        <f aca="false">IF(U235&gt;0,AI234+1,0)</f>
        <v>135</v>
      </c>
      <c r="AJ235" s="74" t="n">
        <f aca="false">IF(G235&gt;0,AJ234+1,0)</f>
        <v>0</v>
      </c>
      <c r="AK235" s="74" t="n">
        <f aca="false">IF(G235&lt;=0,AK234+1,0)</f>
        <v>1</v>
      </c>
      <c r="AL235" s="74" t="n">
        <f aca="false">IF(K235&gt;0,AL234+1,0)</f>
        <v>0</v>
      </c>
      <c r="AM235" s="74" t="n">
        <f aca="false">IF(K235&lt;=0,AM234+1,0)</f>
        <v>1</v>
      </c>
    </row>
    <row r="236" customFormat="false" ht="15" hidden="false" customHeight="false" outlineLevel="0" collapsed="false">
      <c r="A236" s="61" t="n">
        <v>240</v>
      </c>
      <c r="B236" s="62" t="n">
        <v>40505.3986111111</v>
      </c>
      <c r="C236" s="63" t="n">
        <f aca="false">YEAR(B236)</f>
        <v>2010</v>
      </c>
      <c r="D236" s="32" t="s">
        <v>276</v>
      </c>
      <c r="E236" s="64" t="n">
        <v>5949.15</v>
      </c>
      <c r="F236" s="65" t="n">
        <v>0.0141</v>
      </c>
      <c r="G236" s="66" t="n">
        <v>83.883015</v>
      </c>
      <c r="H236" s="67" t="n">
        <f aca="false">E236+IF(D236="Long",1,-1)*G236</f>
        <v>5865.266985</v>
      </c>
      <c r="I236" s="68" t="n">
        <f aca="false">Assumptions!$B$58</f>
        <v>5.35750011455817</v>
      </c>
      <c r="J236" s="68" t="n">
        <f aca="false">INDEX(Yearly!$D$5:$D$22,MATCH(C236,Yearly!$A$5:$A$22,0))</f>
        <v>0.401812508591863</v>
      </c>
      <c r="K236" s="68" t="n">
        <f aca="false">G236-I236-J236</f>
        <v>78.12370237685</v>
      </c>
      <c r="L236" s="69" t="n">
        <f aca="false">(I236+J236)/Assumptions!$B$8</f>
        <v>0.00025394970327771</v>
      </c>
      <c r="M236" s="70" t="n">
        <f aca="false">F236-L236</f>
        <v>0.0138460502967223</v>
      </c>
      <c r="N236" s="71" t="n">
        <f aca="false">G236*Assumptions!$B$7</f>
        <v>659739.912975</v>
      </c>
      <c r="O236" s="71" t="n">
        <f aca="false">K236*Assumptions!$B$7</f>
        <v>614442.919193925</v>
      </c>
      <c r="P236" s="68" t="n">
        <f aca="false">P235+G236</f>
        <v>3355.04791</v>
      </c>
      <c r="Q236" s="68" t="n">
        <f aca="false">MAX(Q235,P236)</f>
        <v>3355.04791</v>
      </c>
      <c r="R236" s="68" t="n">
        <f aca="false">Q236-P236</f>
        <v>0</v>
      </c>
      <c r="S236" s="68" t="n">
        <f aca="false">S235+K236</f>
        <v>1978.03644305569</v>
      </c>
      <c r="T236" s="68" t="n">
        <f aca="false">MAX(T235,S236)</f>
        <v>2263.20335980409</v>
      </c>
      <c r="U236" s="68" t="n">
        <f aca="false">T236-S236</f>
        <v>285.166916748403</v>
      </c>
      <c r="V236" s="70" t="n">
        <f aca="false">V235+F236</f>
        <v>0.8086</v>
      </c>
      <c r="W236" s="70" t="n">
        <f aca="false">MAX(W235,V236)</f>
        <v>0.8086</v>
      </c>
      <c r="X236" s="70" t="n">
        <f aca="false">W236-V236</f>
        <v>0</v>
      </c>
      <c r="Y236" s="70" t="n">
        <f aca="false">Y235+M236</f>
        <v>0.747882397688415</v>
      </c>
      <c r="Z236" s="70" t="n">
        <f aca="false">MAX(Z235,Y236)</f>
        <v>0.747882397688415</v>
      </c>
      <c r="AA236" s="70" t="n">
        <f aca="false">Z236-Y236</f>
        <v>0</v>
      </c>
      <c r="AB236" s="72" t="n">
        <f aca="false">AB235*(1+F236)</f>
        <v>2.12192245442523</v>
      </c>
      <c r="AC236" s="73" t="n">
        <f aca="false">MAX(AC235,AB236)</f>
        <v>2.12192245442523</v>
      </c>
      <c r="AD236" s="70" t="n">
        <f aca="false">1-AB236/AC236</f>
        <v>0</v>
      </c>
      <c r="AE236" s="73" t="n">
        <f aca="false">AE235*(1+M236)</f>
        <v>1.99727124177672</v>
      </c>
      <c r="AF236" s="73" t="n">
        <f aca="false">MAX(AF235,AE236)</f>
        <v>1.99727124177672</v>
      </c>
      <c r="AG236" s="70" t="n">
        <f aca="false">1-AE236/AF236</f>
        <v>0</v>
      </c>
      <c r="AH236" s="74" t="n">
        <f aca="false">IF(R236&gt;0,AH235+1,0)</f>
        <v>0</v>
      </c>
      <c r="AI236" s="74" t="n">
        <f aca="false">IF(U236&gt;0,AI235+1,0)</f>
        <v>136</v>
      </c>
      <c r="AJ236" s="74" t="n">
        <f aca="false">IF(G236&gt;0,AJ235+1,0)</f>
        <v>1</v>
      </c>
      <c r="AK236" s="74" t="n">
        <f aca="false">IF(G236&lt;=0,AK235+1,0)</f>
        <v>0</v>
      </c>
      <c r="AL236" s="74" t="n">
        <f aca="false">IF(K236&gt;0,AL235+1,0)</f>
        <v>1</v>
      </c>
      <c r="AM236" s="74" t="n">
        <f aca="false">IF(K236&lt;=0,AM235+1,0)</f>
        <v>0</v>
      </c>
    </row>
    <row r="237" customFormat="false" ht="15" hidden="false" customHeight="false" outlineLevel="0" collapsed="false">
      <c r="A237" s="61" t="n">
        <v>241</v>
      </c>
      <c r="B237" s="62" t="n">
        <v>40512.53125</v>
      </c>
      <c r="C237" s="63" t="n">
        <f aca="false">YEAR(B237)</f>
        <v>2010</v>
      </c>
      <c r="D237" s="32" t="s">
        <v>277</v>
      </c>
      <c r="E237" s="64" t="n">
        <v>5865</v>
      </c>
      <c r="F237" s="65" t="n">
        <v>0.0197</v>
      </c>
      <c r="G237" s="66" t="n">
        <v>115.5405</v>
      </c>
      <c r="H237" s="67" t="n">
        <f aca="false">E237+IF(D237="Long",1,-1)*G237</f>
        <v>5980.5405</v>
      </c>
      <c r="I237" s="68" t="n">
        <f aca="false">Assumptions!$B$58</f>
        <v>5.35750011455817</v>
      </c>
      <c r="J237" s="68" t="n">
        <f aca="false">INDEX(Yearly!$D$5:$D$22,MATCH(C237,Yearly!$A$5:$A$22,0))</f>
        <v>0.401812508591863</v>
      </c>
      <c r="K237" s="68" t="n">
        <f aca="false">G237-I237-J237</f>
        <v>109.78118737685</v>
      </c>
      <c r="L237" s="69" t="n">
        <f aca="false">(I237+J237)/Assumptions!$B$8</f>
        <v>0.00025394970327771</v>
      </c>
      <c r="M237" s="70" t="n">
        <f aca="false">F237-L237</f>
        <v>0.0194460502967223</v>
      </c>
      <c r="N237" s="71" t="n">
        <f aca="false">G237*Assumptions!$B$7</f>
        <v>908726.0325</v>
      </c>
      <c r="O237" s="71" t="n">
        <f aca="false">K237*Assumptions!$B$7</f>
        <v>863429.038718925</v>
      </c>
      <c r="P237" s="68" t="n">
        <f aca="false">P236+G237</f>
        <v>3470.58841</v>
      </c>
      <c r="Q237" s="68" t="n">
        <f aca="false">MAX(Q236,P237)</f>
        <v>3470.58841</v>
      </c>
      <c r="R237" s="68" t="n">
        <f aca="false">Q237-P237</f>
        <v>0</v>
      </c>
      <c r="S237" s="68" t="n">
        <f aca="false">S236+K237</f>
        <v>2087.81763043254</v>
      </c>
      <c r="T237" s="68" t="n">
        <f aca="false">MAX(T236,S237)</f>
        <v>2263.20335980409</v>
      </c>
      <c r="U237" s="68" t="n">
        <f aca="false">T237-S237</f>
        <v>175.385729371553</v>
      </c>
      <c r="V237" s="70" t="n">
        <f aca="false">V236+F237</f>
        <v>0.828300000000001</v>
      </c>
      <c r="W237" s="70" t="n">
        <f aca="false">MAX(W236,V237)</f>
        <v>0.828300000000001</v>
      </c>
      <c r="X237" s="70" t="n">
        <f aca="false">W237-V237</f>
        <v>0</v>
      </c>
      <c r="Y237" s="70" t="n">
        <f aca="false">Y236+M237</f>
        <v>0.767328447985137</v>
      </c>
      <c r="Z237" s="70" t="n">
        <f aca="false">MAX(Z236,Y237)</f>
        <v>0.767328447985137</v>
      </c>
      <c r="AA237" s="70" t="n">
        <f aca="false">Z237-Y237</f>
        <v>0</v>
      </c>
      <c r="AB237" s="72" t="n">
        <f aca="false">AB236*(1+F237)</f>
        <v>2.1637243267774</v>
      </c>
      <c r="AC237" s="73" t="n">
        <f aca="false">MAX(AC236,AB237)</f>
        <v>2.1637243267774</v>
      </c>
      <c r="AD237" s="70" t="n">
        <f aca="false">1-AB237/AC237</f>
        <v>0</v>
      </c>
      <c r="AE237" s="73" t="n">
        <f aca="false">AE236*(1+M237)</f>
        <v>2.03611027880051</v>
      </c>
      <c r="AF237" s="73" t="n">
        <f aca="false">MAX(AF236,AE237)</f>
        <v>2.03611027880051</v>
      </c>
      <c r="AG237" s="70" t="n">
        <f aca="false">1-AE237/AF237</f>
        <v>0</v>
      </c>
      <c r="AH237" s="74" t="n">
        <f aca="false">IF(R237&gt;0,AH236+1,0)</f>
        <v>0</v>
      </c>
      <c r="AI237" s="74" t="n">
        <f aca="false">IF(U237&gt;0,AI236+1,0)</f>
        <v>137</v>
      </c>
      <c r="AJ237" s="74" t="n">
        <f aca="false">IF(G237&gt;0,AJ236+1,0)</f>
        <v>2</v>
      </c>
      <c r="AK237" s="74" t="n">
        <f aca="false">IF(G237&lt;=0,AK236+1,0)</f>
        <v>0</v>
      </c>
      <c r="AL237" s="74" t="n">
        <f aca="false">IF(K237&gt;0,AL236+1,0)</f>
        <v>2</v>
      </c>
      <c r="AM237" s="74" t="n">
        <f aca="false">IF(K237&lt;=0,AM236+1,0)</f>
        <v>0</v>
      </c>
    </row>
    <row r="238" customFormat="false" ht="15" hidden="false" customHeight="false" outlineLevel="0" collapsed="false">
      <c r="A238" s="61" t="n">
        <v>242</v>
      </c>
      <c r="B238" s="62" t="n">
        <v>40519.4479166667</v>
      </c>
      <c r="C238" s="63" t="n">
        <f aca="false">YEAR(B238)</f>
        <v>2010</v>
      </c>
      <c r="D238" s="32" t="s">
        <v>276</v>
      </c>
      <c r="E238" s="64" t="n">
        <v>5980.7</v>
      </c>
      <c r="F238" s="65" t="n">
        <v>0.0002</v>
      </c>
      <c r="G238" s="66" t="n">
        <v>1.19614</v>
      </c>
      <c r="H238" s="67" t="n">
        <f aca="false">E238+IF(D238="Long",1,-1)*G238</f>
        <v>5979.50386</v>
      </c>
      <c r="I238" s="68" t="n">
        <f aca="false">Assumptions!$B$58</f>
        <v>5.35750011455817</v>
      </c>
      <c r="J238" s="68" t="n">
        <f aca="false">INDEX(Yearly!$D$5:$D$22,MATCH(C238,Yearly!$A$5:$A$22,0))</f>
        <v>0.401812508591863</v>
      </c>
      <c r="K238" s="68" t="n">
        <f aca="false">G238-I238-J238</f>
        <v>-4.56317262315003</v>
      </c>
      <c r="L238" s="69" t="n">
        <f aca="false">(I238+J238)/Assumptions!$B$8</f>
        <v>0.00025394970327771</v>
      </c>
      <c r="M238" s="70" t="n">
        <f aca="false">F238-L238</f>
        <v>-5.39497032777104E-005</v>
      </c>
      <c r="N238" s="71" t="n">
        <f aca="false">G238*Assumptions!$B$7</f>
        <v>9407.6411</v>
      </c>
      <c r="O238" s="71" t="n">
        <f aca="false">K238*Assumptions!$B$7</f>
        <v>-35889.352681075</v>
      </c>
      <c r="P238" s="68" t="n">
        <f aca="false">P237+G238</f>
        <v>3471.78455</v>
      </c>
      <c r="Q238" s="68" t="n">
        <f aca="false">MAX(Q237,P238)</f>
        <v>3471.78455</v>
      </c>
      <c r="R238" s="68" t="n">
        <f aca="false">Q238-P238</f>
        <v>0</v>
      </c>
      <c r="S238" s="68" t="n">
        <f aca="false">S237+K238</f>
        <v>2083.25445780939</v>
      </c>
      <c r="T238" s="68" t="n">
        <f aca="false">MAX(T237,S238)</f>
        <v>2263.20335980409</v>
      </c>
      <c r="U238" s="68" t="n">
        <f aca="false">T238-S238</f>
        <v>179.948901994703</v>
      </c>
      <c r="V238" s="70" t="n">
        <f aca="false">V237+F238</f>
        <v>0.828500000000001</v>
      </c>
      <c r="W238" s="70" t="n">
        <f aca="false">MAX(W237,V238)</f>
        <v>0.828500000000001</v>
      </c>
      <c r="X238" s="70" t="n">
        <f aca="false">W238-V238</f>
        <v>0</v>
      </c>
      <c r="Y238" s="70" t="n">
        <f aca="false">Y237+M238</f>
        <v>0.767274498281859</v>
      </c>
      <c r="Z238" s="70" t="n">
        <f aca="false">MAX(Z237,Y238)</f>
        <v>0.767328447985137</v>
      </c>
      <c r="AA238" s="70" t="n">
        <f aca="false">Z238-Y238</f>
        <v>5.39497032776559E-005</v>
      </c>
      <c r="AB238" s="72" t="n">
        <f aca="false">AB237*(1+F238)</f>
        <v>2.16415707164276</v>
      </c>
      <c r="AC238" s="73" t="n">
        <f aca="false">MAX(AC237,AB238)</f>
        <v>2.16415707164276</v>
      </c>
      <c r="AD238" s="70" t="n">
        <f aca="false">1-AB238/AC238</f>
        <v>0</v>
      </c>
      <c r="AE238" s="73" t="n">
        <f aca="false">AE237*(1+M238)</f>
        <v>2.03600043125513</v>
      </c>
      <c r="AF238" s="73" t="n">
        <f aca="false">MAX(AF237,AE238)</f>
        <v>2.03611027880051</v>
      </c>
      <c r="AG238" s="70" t="n">
        <f aca="false">1-AE238/AF238</f>
        <v>5.39497032777669E-005</v>
      </c>
      <c r="AH238" s="74" t="n">
        <f aca="false">IF(R238&gt;0,AH237+1,0)</f>
        <v>0</v>
      </c>
      <c r="AI238" s="74" t="n">
        <f aca="false">IF(U238&gt;0,AI237+1,0)</f>
        <v>138</v>
      </c>
      <c r="AJ238" s="74" t="n">
        <f aca="false">IF(G238&gt;0,AJ237+1,0)</f>
        <v>3</v>
      </c>
      <c r="AK238" s="74" t="n">
        <f aca="false">IF(G238&lt;=0,AK237+1,0)</f>
        <v>0</v>
      </c>
      <c r="AL238" s="74" t="n">
        <f aca="false">IF(K238&gt;0,AL237+1,0)</f>
        <v>0</v>
      </c>
      <c r="AM238" s="74" t="n">
        <f aca="false">IF(K238&lt;=0,AM237+1,0)</f>
        <v>1</v>
      </c>
    </row>
    <row r="239" customFormat="false" ht="15" hidden="false" customHeight="false" outlineLevel="0" collapsed="false">
      <c r="A239" s="61" t="n">
        <v>243</v>
      </c>
      <c r="B239" s="62" t="n">
        <v>40519.5819444444</v>
      </c>
      <c r="C239" s="63" t="n">
        <f aca="false">YEAR(B239)</f>
        <v>2010</v>
      </c>
      <c r="D239" s="32" t="s">
        <v>277</v>
      </c>
      <c r="E239" s="64" t="n">
        <v>5979.45</v>
      </c>
      <c r="F239" s="65" t="n">
        <v>-0.0089</v>
      </c>
      <c r="G239" s="66" t="n">
        <v>-53.217105</v>
      </c>
      <c r="H239" s="67" t="n">
        <f aca="false">E239+IF(D239="Long",1,-1)*G239</f>
        <v>5926.232895</v>
      </c>
      <c r="I239" s="68" t="n">
        <f aca="false">Assumptions!$B$58</f>
        <v>5.35750011455817</v>
      </c>
      <c r="J239" s="68" t="n">
        <f aca="false">INDEX(Yearly!$D$5:$D$22,MATCH(C239,Yearly!$A$5:$A$22,0))</f>
        <v>0.401812508591863</v>
      </c>
      <c r="K239" s="68" t="n">
        <f aca="false">G239-I239-J239</f>
        <v>-58.97641762315</v>
      </c>
      <c r="L239" s="69" t="n">
        <f aca="false">(I239+J239)/Assumptions!$B$8</f>
        <v>0.00025394970327771</v>
      </c>
      <c r="M239" s="70" t="n">
        <f aca="false">F239-L239</f>
        <v>-0.00915394970327771</v>
      </c>
      <c r="N239" s="71" t="n">
        <f aca="false">G239*Assumptions!$B$7</f>
        <v>-418552.530825</v>
      </c>
      <c r="O239" s="71" t="n">
        <f aca="false">K239*Assumptions!$B$7</f>
        <v>-463849.524606075</v>
      </c>
      <c r="P239" s="68" t="n">
        <f aca="false">P238+G239</f>
        <v>3418.567445</v>
      </c>
      <c r="Q239" s="68" t="n">
        <f aca="false">MAX(Q238,P239)</f>
        <v>3471.78455</v>
      </c>
      <c r="R239" s="68" t="n">
        <f aca="false">Q239-P239</f>
        <v>53.2171050000002</v>
      </c>
      <c r="S239" s="68" t="n">
        <f aca="false">S238+K239</f>
        <v>2024.27804018624</v>
      </c>
      <c r="T239" s="68" t="n">
        <f aca="false">MAX(T238,S239)</f>
        <v>2263.20335980409</v>
      </c>
      <c r="U239" s="68" t="n">
        <f aca="false">T239-S239</f>
        <v>238.925319617853</v>
      </c>
      <c r="V239" s="70" t="n">
        <f aca="false">V238+F239</f>
        <v>0.8196</v>
      </c>
      <c r="W239" s="70" t="n">
        <f aca="false">MAX(W238,V239)</f>
        <v>0.828500000000001</v>
      </c>
      <c r="X239" s="70" t="n">
        <f aca="false">W239-V239</f>
        <v>0.00890000000000002</v>
      </c>
      <c r="Y239" s="70" t="n">
        <f aca="false">Y238+M239</f>
        <v>0.758120548578582</v>
      </c>
      <c r="Z239" s="70" t="n">
        <f aca="false">MAX(Z238,Y239)</f>
        <v>0.767328447985137</v>
      </c>
      <c r="AA239" s="70" t="n">
        <f aca="false">Z239-Y239</f>
        <v>0.00920789940655542</v>
      </c>
      <c r="AB239" s="72" t="n">
        <f aca="false">AB238*(1+F239)</f>
        <v>2.14489607370514</v>
      </c>
      <c r="AC239" s="73" t="n">
        <f aca="false">MAX(AC238,AB239)</f>
        <v>2.16415707164276</v>
      </c>
      <c r="AD239" s="70" t="n">
        <f aca="false">1-AB239/AC239</f>
        <v>0.00890000000000002</v>
      </c>
      <c r="AE239" s="73" t="n">
        <f aca="false">AE238*(1+M239)</f>
        <v>2.01736298571157</v>
      </c>
      <c r="AF239" s="73" t="n">
        <f aca="false">MAX(AF238,AE239)</f>
        <v>2.03611027880051</v>
      </c>
      <c r="AG239" s="70" t="n">
        <f aca="false">1-AE239/AF239</f>
        <v>0.00920740555368516</v>
      </c>
      <c r="AH239" s="74" t="n">
        <f aca="false">IF(R239&gt;0,AH238+1,0)</f>
        <v>1</v>
      </c>
      <c r="AI239" s="74" t="n">
        <f aca="false">IF(U239&gt;0,AI238+1,0)</f>
        <v>139</v>
      </c>
      <c r="AJ239" s="74" t="n">
        <f aca="false">IF(G239&gt;0,AJ238+1,0)</f>
        <v>0</v>
      </c>
      <c r="AK239" s="74" t="n">
        <f aca="false">IF(G239&lt;=0,AK238+1,0)</f>
        <v>1</v>
      </c>
      <c r="AL239" s="74" t="n">
        <f aca="false">IF(K239&gt;0,AL238+1,0)</f>
        <v>0</v>
      </c>
      <c r="AM239" s="74" t="n">
        <f aca="false">IF(K239&lt;=0,AM238+1,0)</f>
        <v>2</v>
      </c>
    </row>
    <row r="240" customFormat="false" ht="15" hidden="false" customHeight="false" outlineLevel="0" collapsed="false">
      <c r="A240" s="61" t="n">
        <v>244</v>
      </c>
      <c r="B240" s="62" t="n">
        <v>40520.40625</v>
      </c>
      <c r="C240" s="63" t="n">
        <f aca="false">YEAR(B240)</f>
        <v>2010</v>
      </c>
      <c r="D240" s="32" t="s">
        <v>276</v>
      </c>
      <c r="E240" s="64" t="n">
        <v>5926.05</v>
      </c>
      <c r="F240" s="65" t="n">
        <v>0.004</v>
      </c>
      <c r="G240" s="66" t="n">
        <v>23.7042</v>
      </c>
      <c r="H240" s="67" t="n">
        <f aca="false">E240+IF(D240="Long",1,-1)*G240</f>
        <v>5902.3458</v>
      </c>
      <c r="I240" s="68" t="n">
        <f aca="false">Assumptions!$B$58</f>
        <v>5.35750011455817</v>
      </c>
      <c r="J240" s="68" t="n">
        <f aca="false">INDEX(Yearly!$D$5:$D$22,MATCH(C240,Yearly!$A$5:$A$22,0))</f>
        <v>0.401812508591863</v>
      </c>
      <c r="K240" s="68" t="n">
        <f aca="false">G240-I240-J240</f>
        <v>17.94488737685</v>
      </c>
      <c r="L240" s="69" t="n">
        <f aca="false">(I240+J240)/Assumptions!$B$8</f>
        <v>0.00025394970327771</v>
      </c>
      <c r="M240" s="70" t="n">
        <f aca="false">F240-L240</f>
        <v>0.00374605029672229</v>
      </c>
      <c r="N240" s="71" t="n">
        <f aca="false">G240*Assumptions!$B$7</f>
        <v>186433.533</v>
      </c>
      <c r="O240" s="71" t="n">
        <f aca="false">K240*Assumptions!$B$7</f>
        <v>141136.539218925</v>
      </c>
      <c r="P240" s="68" t="n">
        <f aca="false">P239+G240</f>
        <v>3442.271645</v>
      </c>
      <c r="Q240" s="68" t="n">
        <f aca="false">MAX(Q239,P240)</f>
        <v>3471.78455</v>
      </c>
      <c r="R240" s="68" t="n">
        <f aca="false">Q240-P240</f>
        <v>29.512905</v>
      </c>
      <c r="S240" s="68" t="n">
        <f aca="false">S239+K240</f>
        <v>2042.22292756309</v>
      </c>
      <c r="T240" s="68" t="n">
        <f aca="false">MAX(T239,S240)</f>
        <v>2263.20335980409</v>
      </c>
      <c r="U240" s="68" t="n">
        <f aca="false">T240-S240</f>
        <v>220.980432241003</v>
      </c>
      <c r="V240" s="70" t="n">
        <f aca="false">V239+F240</f>
        <v>0.8236</v>
      </c>
      <c r="W240" s="70" t="n">
        <f aca="false">MAX(W239,V240)</f>
        <v>0.828500000000001</v>
      </c>
      <c r="X240" s="70" t="n">
        <f aca="false">W240-V240</f>
        <v>0.00490000000000002</v>
      </c>
      <c r="Y240" s="70" t="n">
        <f aca="false">Y239+M240</f>
        <v>0.761866598875304</v>
      </c>
      <c r="Z240" s="70" t="n">
        <f aca="false">MAX(Z239,Y240)</f>
        <v>0.767328447985137</v>
      </c>
      <c r="AA240" s="70" t="n">
        <f aca="false">Z240-Y240</f>
        <v>0.00546184910983316</v>
      </c>
      <c r="AB240" s="72" t="n">
        <f aca="false">AB239*(1+F240)</f>
        <v>2.15347565799996</v>
      </c>
      <c r="AC240" s="73" t="n">
        <f aca="false">MAX(AC239,AB240)</f>
        <v>2.16415707164276</v>
      </c>
      <c r="AD240" s="70" t="n">
        <f aca="false">1-AB240/AC240</f>
        <v>0.00493559999999993</v>
      </c>
      <c r="AE240" s="73" t="n">
        <f aca="false">AE239*(1+M240)</f>
        <v>2.02492012892279</v>
      </c>
      <c r="AF240" s="73" t="n">
        <f aca="false">MAX(AF239,AE240)</f>
        <v>2.03611027880051</v>
      </c>
      <c r="AG240" s="70" t="n">
        <f aca="false">1-AE240/AF240</f>
        <v>0.00549584666126923</v>
      </c>
      <c r="AH240" s="74" t="n">
        <f aca="false">IF(R240&gt;0,AH239+1,0)</f>
        <v>2</v>
      </c>
      <c r="AI240" s="74" t="n">
        <f aca="false">IF(U240&gt;0,AI239+1,0)</f>
        <v>140</v>
      </c>
      <c r="AJ240" s="74" t="n">
        <f aca="false">IF(G240&gt;0,AJ239+1,0)</f>
        <v>1</v>
      </c>
      <c r="AK240" s="74" t="n">
        <f aca="false">IF(G240&lt;=0,AK239+1,0)</f>
        <v>0</v>
      </c>
      <c r="AL240" s="74" t="n">
        <f aca="false">IF(K240&gt;0,AL239+1,0)</f>
        <v>1</v>
      </c>
      <c r="AM240" s="74" t="n">
        <f aca="false">IF(K240&lt;=0,AM239+1,0)</f>
        <v>0</v>
      </c>
    </row>
    <row r="241" customFormat="false" ht="15" hidden="false" customHeight="false" outlineLevel="0" collapsed="false">
      <c r="A241" s="61" t="n">
        <v>245</v>
      </c>
      <c r="B241" s="62" t="n">
        <v>40525.6145833333</v>
      </c>
      <c r="C241" s="63" t="n">
        <f aca="false">YEAR(B241)</f>
        <v>2010</v>
      </c>
      <c r="D241" s="32" t="s">
        <v>277</v>
      </c>
      <c r="E241" s="64" t="n">
        <v>5902.15</v>
      </c>
      <c r="F241" s="65" t="n">
        <v>-0.0028</v>
      </c>
      <c r="G241" s="66" t="n">
        <v>-16.52602</v>
      </c>
      <c r="H241" s="67" t="n">
        <f aca="false">E241+IF(D241="Long",1,-1)*G241</f>
        <v>5885.62398</v>
      </c>
      <c r="I241" s="68" t="n">
        <f aca="false">Assumptions!$B$58</f>
        <v>5.35750011455817</v>
      </c>
      <c r="J241" s="68" t="n">
        <f aca="false">INDEX(Yearly!$D$5:$D$22,MATCH(C241,Yearly!$A$5:$A$22,0))</f>
        <v>0.401812508591863</v>
      </c>
      <c r="K241" s="68" t="n">
        <f aca="false">G241-I241-J241</f>
        <v>-22.28533262315</v>
      </c>
      <c r="L241" s="69" t="n">
        <f aca="false">(I241+J241)/Assumptions!$B$8</f>
        <v>0.00025394970327771</v>
      </c>
      <c r="M241" s="70" t="n">
        <f aca="false">F241-L241</f>
        <v>-0.00305394970327771</v>
      </c>
      <c r="N241" s="71" t="n">
        <f aca="false">G241*Assumptions!$B$7</f>
        <v>-129977.1473</v>
      </c>
      <c r="O241" s="71" t="n">
        <f aca="false">K241*Assumptions!$B$7</f>
        <v>-175274.141081075</v>
      </c>
      <c r="P241" s="68" t="n">
        <f aca="false">P240+G241</f>
        <v>3425.745625</v>
      </c>
      <c r="Q241" s="68" t="n">
        <f aca="false">MAX(Q240,P241)</f>
        <v>3471.78455</v>
      </c>
      <c r="R241" s="68" t="n">
        <f aca="false">Q241-P241</f>
        <v>46.0389249999998</v>
      </c>
      <c r="S241" s="68" t="n">
        <f aca="false">S240+K241</f>
        <v>2019.93759493994</v>
      </c>
      <c r="T241" s="68" t="n">
        <f aca="false">MAX(T240,S241)</f>
        <v>2263.20335980409</v>
      </c>
      <c r="U241" s="68" t="n">
        <f aca="false">T241-S241</f>
        <v>243.265764864153</v>
      </c>
      <c r="V241" s="70" t="n">
        <f aca="false">V240+F241</f>
        <v>0.8208</v>
      </c>
      <c r="W241" s="70" t="n">
        <f aca="false">MAX(W240,V241)</f>
        <v>0.828500000000001</v>
      </c>
      <c r="X241" s="70" t="n">
        <f aca="false">W241-V241</f>
        <v>0.00770000000000004</v>
      </c>
      <c r="Y241" s="70" t="n">
        <f aca="false">Y240+M241</f>
        <v>0.758812649172026</v>
      </c>
      <c r="Z241" s="70" t="n">
        <f aca="false">MAX(Z240,Y241)</f>
        <v>0.767328447985137</v>
      </c>
      <c r="AA241" s="70" t="n">
        <f aca="false">Z241-Y241</f>
        <v>0.00851579881311082</v>
      </c>
      <c r="AB241" s="72" t="n">
        <f aca="false">AB240*(1+F241)</f>
        <v>2.14744592615756</v>
      </c>
      <c r="AC241" s="73" t="n">
        <f aca="false">MAX(AC240,AB241)</f>
        <v>2.16415707164276</v>
      </c>
      <c r="AD241" s="70" t="n">
        <f aca="false">1-AB241/AC241</f>
        <v>0.00772178031999993</v>
      </c>
      <c r="AE241" s="73" t="n">
        <f aca="false">AE240*(1+M241)</f>
        <v>2.0187361246959</v>
      </c>
      <c r="AF241" s="73" t="n">
        <f aca="false">MAX(AF240,AE241)</f>
        <v>2.03611027880051</v>
      </c>
      <c r="AG241" s="70" t="n">
        <f aca="false">1-AE241/AF241</f>
        <v>0.00853301232526649</v>
      </c>
      <c r="AH241" s="74" t="n">
        <f aca="false">IF(R241&gt;0,AH240+1,0)</f>
        <v>3</v>
      </c>
      <c r="AI241" s="74" t="n">
        <f aca="false">IF(U241&gt;0,AI240+1,0)</f>
        <v>141</v>
      </c>
      <c r="AJ241" s="74" t="n">
        <f aca="false">IF(G241&gt;0,AJ240+1,0)</f>
        <v>0</v>
      </c>
      <c r="AK241" s="74" t="n">
        <f aca="false">IF(G241&lt;=0,AK240+1,0)</f>
        <v>1</v>
      </c>
      <c r="AL241" s="74" t="n">
        <f aca="false">IF(K241&gt;0,AL240+1,0)</f>
        <v>0</v>
      </c>
      <c r="AM241" s="74" t="n">
        <f aca="false">IF(K241&lt;=0,AM240+1,0)</f>
        <v>1</v>
      </c>
    </row>
    <row r="242" customFormat="false" ht="15" hidden="false" customHeight="false" outlineLevel="0" collapsed="false">
      <c r="A242" s="61" t="n">
        <v>246</v>
      </c>
      <c r="B242" s="62" t="n">
        <v>40527.59375</v>
      </c>
      <c r="C242" s="63" t="n">
        <f aca="false">YEAR(B242)</f>
        <v>2010</v>
      </c>
      <c r="D242" s="32" t="s">
        <v>276</v>
      </c>
      <c r="E242" s="64" t="n">
        <v>5885.65</v>
      </c>
      <c r="F242" s="65" t="n">
        <v>-0.0018</v>
      </c>
      <c r="G242" s="66" t="n">
        <v>-10.59417</v>
      </c>
      <c r="H242" s="67" t="n">
        <f aca="false">E242+IF(D242="Long",1,-1)*G242</f>
        <v>5896.24417</v>
      </c>
      <c r="I242" s="68" t="n">
        <f aca="false">Assumptions!$B$58</f>
        <v>5.35750011455817</v>
      </c>
      <c r="J242" s="68" t="n">
        <f aca="false">INDEX(Yearly!$D$5:$D$22,MATCH(C242,Yearly!$A$5:$A$22,0))</f>
        <v>0.401812508591863</v>
      </c>
      <c r="K242" s="68" t="n">
        <f aca="false">G242-I242-J242</f>
        <v>-16.35348262315</v>
      </c>
      <c r="L242" s="69" t="n">
        <f aca="false">(I242+J242)/Assumptions!$B$8</f>
        <v>0.00025394970327771</v>
      </c>
      <c r="M242" s="70" t="n">
        <f aca="false">F242-L242</f>
        <v>-0.00205394970327771</v>
      </c>
      <c r="N242" s="71" t="n">
        <f aca="false">G242*Assumptions!$B$7</f>
        <v>-83323.14705</v>
      </c>
      <c r="O242" s="71" t="n">
        <f aca="false">K242*Assumptions!$B$7</f>
        <v>-128620.140831075</v>
      </c>
      <c r="P242" s="68" t="n">
        <f aca="false">P241+G242</f>
        <v>3415.151455</v>
      </c>
      <c r="Q242" s="68" t="n">
        <f aca="false">MAX(Q241,P242)</f>
        <v>3471.78455</v>
      </c>
      <c r="R242" s="68" t="n">
        <f aca="false">Q242-P242</f>
        <v>56.6330949999997</v>
      </c>
      <c r="S242" s="68" t="n">
        <f aca="false">S241+K242</f>
        <v>2003.58411231679</v>
      </c>
      <c r="T242" s="68" t="n">
        <f aca="false">MAX(T241,S242)</f>
        <v>2263.20335980409</v>
      </c>
      <c r="U242" s="68" t="n">
        <f aca="false">T242-S242</f>
        <v>259.619247487303</v>
      </c>
      <c r="V242" s="70" t="n">
        <f aca="false">V241+F242</f>
        <v>0.819</v>
      </c>
      <c r="W242" s="70" t="n">
        <f aca="false">MAX(W241,V242)</f>
        <v>0.828500000000001</v>
      </c>
      <c r="X242" s="70" t="n">
        <f aca="false">W242-V242</f>
        <v>0.00950000000000006</v>
      </c>
      <c r="Y242" s="70" t="n">
        <f aca="false">Y241+M242</f>
        <v>0.756758699468748</v>
      </c>
      <c r="Z242" s="70" t="n">
        <f aca="false">MAX(Z241,Y242)</f>
        <v>0.767328447985137</v>
      </c>
      <c r="AA242" s="70" t="n">
        <f aca="false">Z242-Y242</f>
        <v>0.0105697485163885</v>
      </c>
      <c r="AB242" s="72" t="n">
        <f aca="false">AB241*(1+F242)</f>
        <v>2.14358052349048</v>
      </c>
      <c r="AC242" s="73" t="n">
        <f aca="false">MAX(AC241,AB242)</f>
        <v>2.16415707164276</v>
      </c>
      <c r="AD242" s="70" t="n">
        <f aca="false">1-AB242/AC242</f>
        <v>0.00950788111542389</v>
      </c>
      <c r="AE242" s="73" t="n">
        <f aca="false">AE241*(1+M242)</f>
        <v>2.01458974223159</v>
      </c>
      <c r="AF242" s="73" t="n">
        <f aca="false">MAX(AF241,AE242)</f>
        <v>2.03611027880051</v>
      </c>
      <c r="AG242" s="70" t="n">
        <f aca="false">1-AE242/AF242</f>
        <v>0.0105694356504106</v>
      </c>
      <c r="AH242" s="74" t="n">
        <f aca="false">IF(R242&gt;0,AH241+1,0)</f>
        <v>4</v>
      </c>
      <c r="AI242" s="74" t="n">
        <f aca="false">IF(U242&gt;0,AI241+1,0)</f>
        <v>142</v>
      </c>
      <c r="AJ242" s="74" t="n">
        <f aca="false">IF(G242&gt;0,AJ241+1,0)</f>
        <v>0</v>
      </c>
      <c r="AK242" s="74" t="n">
        <f aca="false">IF(G242&lt;=0,AK241+1,0)</f>
        <v>2</v>
      </c>
      <c r="AL242" s="74" t="n">
        <f aca="false">IF(K242&gt;0,AL241+1,0)</f>
        <v>0</v>
      </c>
      <c r="AM242" s="74" t="n">
        <f aca="false">IF(K242&lt;=0,AM241+1,0)</f>
        <v>2</v>
      </c>
    </row>
    <row r="243" customFormat="false" ht="15" hidden="false" customHeight="false" outlineLevel="0" collapsed="false">
      <c r="A243" s="61" t="n">
        <v>247</v>
      </c>
      <c r="B243" s="62" t="n">
        <v>40528.4493055556</v>
      </c>
      <c r="C243" s="63" t="n">
        <f aca="false">YEAR(B243)</f>
        <v>2010</v>
      </c>
      <c r="D243" s="32" t="s">
        <v>277</v>
      </c>
      <c r="E243" s="64" t="n">
        <v>5896.1</v>
      </c>
      <c r="F243" s="65" t="n">
        <v>-0.0017</v>
      </c>
      <c r="G243" s="66" t="n">
        <v>-10.02337</v>
      </c>
      <c r="H243" s="67" t="n">
        <f aca="false">E243+IF(D243="Long",1,-1)*G243</f>
        <v>5886.07663</v>
      </c>
      <c r="I243" s="68" t="n">
        <f aca="false">Assumptions!$B$58</f>
        <v>5.35750011455817</v>
      </c>
      <c r="J243" s="68" t="n">
        <f aca="false">INDEX(Yearly!$D$5:$D$22,MATCH(C243,Yearly!$A$5:$A$22,0))</f>
        <v>0.401812508591863</v>
      </c>
      <c r="K243" s="68" t="n">
        <f aca="false">G243-I243-J243</f>
        <v>-15.78268262315</v>
      </c>
      <c r="L243" s="69" t="n">
        <f aca="false">(I243+J243)/Assumptions!$B$8</f>
        <v>0.00025394970327771</v>
      </c>
      <c r="M243" s="70" t="n">
        <f aca="false">F243-L243</f>
        <v>-0.00195394970327771</v>
      </c>
      <c r="N243" s="71" t="n">
        <f aca="false">G243*Assumptions!$B$7</f>
        <v>-78833.80505</v>
      </c>
      <c r="O243" s="71" t="n">
        <f aca="false">K243*Assumptions!$B$7</f>
        <v>-124130.798831075</v>
      </c>
      <c r="P243" s="68" t="n">
        <f aca="false">P242+G243</f>
        <v>3405.128085</v>
      </c>
      <c r="Q243" s="68" t="n">
        <f aca="false">MAX(Q242,P243)</f>
        <v>3471.78455</v>
      </c>
      <c r="R243" s="68" t="n">
        <f aca="false">Q243-P243</f>
        <v>66.6564649999996</v>
      </c>
      <c r="S243" s="68" t="n">
        <f aca="false">S242+K243</f>
        <v>1987.80142969364</v>
      </c>
      <c r="T243" s="68" t="n">
        <f aca="false">MAX(T242,S243)</f>
        <v>2263.20335980409</v>
      </c>
      <c r="U243" s="68" t="n">
        <f aca="false">T243-S243</f>
        <v>275.401930110453</v>
      </c>
      <c r="V243" s="70" t="n">
        <f aca="false">V242+F243</f>
        <v>0.8173</v>
      </c>
      <c r="W243" s="70" t="n">
        <f aca="false">MAX(W242,V243)</f>
        <v>0.828500000000001</v>
      </c>
      <c r="X243" s="70" t="n">
        <f aca="false">W243-V243</f>
        <v>0.0112000000000001</v>
      </c>
      <c r="Y243" s="70" t="n">
        <f aca="false">Y242+M243</f>
        <v>0.754804749765471</v>
      </c>
      <c r="Z243" s="70" t="n">
        <f aca="false">MAX(Z242,Y243)</f>
        <v>0.767328447985137</v>
      </c>
      <c r="AA243" s="70" t="n">
        <f aca="false">Z243-Y243</f>
        <v>0.0125236982196661</v>
      </c>
      <c r="AB243" s="72" t="n">
        <f aca="false">AB242*(1+F243)</f>
        <v>2.13993643660054</v>
      </c>
      <c r="AC243" s="73" t="n">
        <f aca="false">MAX(AC242,AB243)</f>
        <v>2.16415707164276</v>
      </c>
      <c r="AD243" s="70" t="n">
        <f aca="false">1-AB243/AC243</f>
        <v>0.0111917177175277</v>
      </c>
      <c r="AE243" s="73" t="n">
        <f aca="false">AE242*(1+M243)</f>
        <v>2.01065333520253</v>
      </c>
      <c r="AF243" s="73" t="n">
        <f aca="false">MAX(AF242,AE243)</f>
        <v>2.03611027880051</v>
      </c>
      <c r="AG243" s="70" t="n">
        <f aca="false">1-AE243/AF243</f>
        <v>0.0125027332080353</v>
      </c>
      <c r="AH243" s="74" t="n">
        <f aca="false">IF(R243&gt;0,AH242+1,0)</f>
        <v>5</v>
      </c>
      <c r="AI243" s="74" t="n">
        <f aca="false">IF(U243&gt;0,AI242+1,0)</f>
        <v>143</v>
      </c>
      <c r="AJ243" s="74" t="n">
        <f aca="false">IF(G243&gt;0,AJ242+1,0)</f>
        <v>0</v>
      </c>
      <c r="AK243" s="74" t="n">
        <f aca="false">IF(G243&lt;=0,AK242+1,0)</f>
        <v>3</v>
      </c>
      <c r="AL243" s="74" t="n">
        <f aca="false">IF(K243&gt;0,AL242+1,0)</f>
        <v>0</v>
      </c>
      <c r="AM243" s="74" t="n">
        <f aca="false">IF(K243&lt;=0,AM242+1,0)</f>
        <v>3</v>
      </c>
    </row>
    <row r="244" customFormat="false" ht="15" hidden="false" customHeight="false" outlineLevel="0" collapsed="false">
      <c r="A244" s="61" t="n">
        <v>248</v>
      </c>
      <c r="B244" s="62" t="n">
        <v>40528.53125</v>
      </c>
      <c r="C244" s="63" t="n">
        <f aca="false">YEAR(B244)</f>
        <v>2010</v>
      </c>
      <c r="D244" s="32" t="s">
        <v>276</v>
      </c>
      <c r="E244" s="64" t="n">
        <v>5886.1</v>
      </c>
      <c r="F244" s="65" t="n">
        <v>-0.0079</v>
      </c>
      <c r="G244" s="66" t="n">
        <v>-46.50019</v>
      </c>
      <c r="H244" s="67" t="n">
        <f aca="false">E244+IF(D244="Long",1,-1)*G244</f>
        <v>5932.60019</v>
      </c>
      <c r="I244" s="68" t="n">
        <f aca="false">Assumptions!$B$58</f>
        <v>5.35750011455817</v>
      </c>
      <c r="J244" s="68" t="n">
        <f aca="false">INDEX(Yearly!$D$5:$D$22,MATCH(C244,Yearly!$A$5:$A$22,0))</f>
        <v>0.401812508591863</v>
      </c>
      <c r="K244" s="68" t="n">
        <f aca="false">G244-I244-J244</f>
        <v>-52.25950262315</v>
      </c>
      <c r="L244" s="69" t="n">
        <f aca="false">(I244+J244)/Assumptions!$B$8</f>
        <v>0.00025394970327771</v>
      </c>
      <c r="M244" s="70" t="n">
        <f aca="false">F244-L244</f>
        <v>-0.00815394970327771</v>
      </c>
      <c r="N244" s="71" t="n">
        <f aca="false">G244*Assumptions!$B$7</f>
        <v>-365723.99435</v>
      </c>
      <c r="O244" s="71" t="n">
        <f aca="false">K244*Assumptions!$B$7</f>
        <v>-411020.988131075</v>
      </c>
      <c r="P244" s="68" t="n">
        <f aca="false">P243+G244</f>
        <v>3358.627895</v>
      </c>
      <c r="Q244" s="68" t="n">
        <f aca="false">MAX(Q243,P244)</f>
        <v>3471.78455</v>
      </c>
      <c r="R244" s="68" t="n">
        <f aca="false">Q244-P244</f>
        <v>113.156655</v>
      </c>
      <c r="S244" s="68" t="n">
        <f aca="false">S243+K244</f>
        <v>1935.54192707049</v>
      </c>
      <c r="T244" s="68" t="n">
        <f aca="false">MAX(T243,S244)</f>
        <v>2263.20335980409</v>
      </c>
      <c r="U244" s="68" t="n">
        <f aca="false">T244-S244</f>
        <v>327.661432733603</v>
      </c>
      <c r="V244" s="70" t="n">
        <f aca="false">V243+F244</f>
        <v>0.8094</v>
      </c>
      <c r="W244" s="70" t="n">
        <f aca="false">MAX(W243,V244)</f>
        <v>0.828500000000001</v>
      </c>
      <c r="X244" s="70" t="n">
        <f aca="false">W244-V244</f>
        <v>0.0191000000000001</v>
      </c>
      <c r="Y244" s="70" t="n">
        <f aca="false">Y243+M244</f>
        <v>0.746650800062193</v>
      </c>
      <c r="Z244" s="70" t="n">
        <f aca="false">MAX(Z243,Y244)</f>
        <v>0.767328447985137</v>
      </c>
      <c r="AA244" s="70" t="n">
        <f aca="false">Z244-Y244</f>
        <v>0.0206776479229439</v>
      </c>
      <c r="AB244" s="72" t="n">
        <f aca="false">AB243*(1+F244)</f>
        <v>2.1230309387514</v>
      </c>
      <c r="AC244" s="73" t="n">
        <f aca="false">MAX(AC243,AB244)</f>
        <v>2.16415707164276</v>
      </c>
      <c r="AD244" s="70" t="n">
        <f aca="false">1-AB244/AC244</f>
        <v>0.0190033031475594</v>
      </c>
      <c r="AE244" s="73" t="n">
        <f aca="false">AE243*(1+M244)</f>
        <v>1.99425856903656</v>
      </c>
      <c r="AF244" s="73" t="n">
        <f aca="false">MAX(AF243,AE244)</f>
        <v>2.03611027880051</v>
      </c>
      <c r="AG244" s="70" t="n">
        <f aca="false">1-AE244/AF244</f>
        <v>0.0205547362535813</v>
      </c>
      <c r="AH244" s="74" t="n">
        <f aca="false">IF(R244&gt;0,AH243+1,0)</f>
        <v>6</v>
      </c>
      <c r="AI244" s="74" t="n">
        <f aca="false">IF(U244&gt;0,AI243+1,0)</f>
        <v>144</v>
      </c>
      <c r="AJ244" s="74" t="n">
        <f aca="false">IF(G244&gt;0,AJ243+1,0)</f>
        <v>0</v>
      </c>
      <c r="AK244" s="74" t="n">
        <f aca="false">IF(G244&lt;=0,AK243+1,0)</f>
        <v>4</v>
      </c>
      <c r="AL244" s="74" t="n">
        <f aca="false">IF(K244&gt;0,AL243+1,0)</f>
        <v>0</v>
      </c>
      <c r="AM244" s="74" t="n">
        <f aca="false">IF(K244&lt;=0,AM243+1,0)</f>
        <v>4</v>
      </c>
    </row>
    <row r="245" customFormat="false" ht="15" hidden="false" customHeight="false" outlineLevel="0" collapsed="false">
      <c r="A245" s="61" t="n">
        <v>249</v>
      </c>
      <c r="B245" s="62" t="n">
        <v>40528.6145833333</v>
      </c>
      <c r="C245" s="63" t="n">
        <f aca="false">YEAR(B245)</f>
        <v>2010</v>
      </c>
      <c r="D245" s="32" t="s">
        <v>277</v>
      </c>
      <c r="E245" s="64" t="n">
        <v>5932.65</v>
      </c>
      <c r="F245" s="65" t="n">
        <v>0.0066</v>
      </c>
      <c r="G245" s="66" t="n">
        <v>39.15549</v>
      </c>
      <c r="H245" s="67" t="n">
        <f aca="false">E245+IF(D245="Long",1,-1)*G245</f>
        <v>5971.80549</v>
      </c>
      <c r="I245" s="68" t="n">
        <f aca="false">Assumptions!$B$58</f>
        <v>5.35750011455817</v>
      </c>
      <c r="J245" s="68" t="n">
        <f aca="false">INDEX(Yearly!$D$5:$D$22,MATCH(C245,Yearly!$A$5:$A$22,0))</f>
        <v>0.401812508591863</v>
      </c>
      <c r="K245" s="68" t="n">
        <f aca="false">G245-I245-J245</f>
        <v>33.39617737685</v>
      </c>
      <c r="L245" s="69" t="n">
        <f aca="false">(I245+J245)/Assumptions!$B$8</f>
        <v>0.00025394970327771</v>
      </c>
      <c r="M245" s="70" t="n">
        <f aca="false">F245-L245</f>
        <v>0.00634605029672229</v>
      </c>
      <c r="N245" s="71" t="n">
        <f aca="false">G245*Assumptions!$B$7</f>
        <v>307957.92885</v>
      </c>
      <c r="O245" s="71" t="n">
        <f aca="false">K245*Assumptions!$B$7</f>
        <v>262660.935068925</v>
      </c>
      <c r="P245" s="68" t="n">
        <f aca="false">P244+G245</f>
        <v>3397.783385</v>
      </c>
      <c r="Q245" s="68" t="n">
        <f aca="false">MAX(Q244,P245)</f>
        <v>3471.78455</v>
      </c>
      <c r="R245" s="68" t="n">
        <f aca="false">Q245-P245</f>
        <v>74.0011649999997</v>
      </c>
      <c r="S245" s="68" t="n">
        <f aca="false">S244+K245</f>
        <v>1968.93810444734</v>
      </c>
      <c r="T245" s="68" t="n">
        <f aca="false">MAX(T244,S245)</f>
        <v>2263.20335980409</v>
      </c>
      <c r="U245" s="68" t="n">
        <f aca="false">T245-S245</f>
        <v>294.265255356753</v>
      </c>
      <c r="V245" s="70" t="n">
        <f aca="false">V244+F245</f>
        <v>0.816</v>
      </c>
      <c r="W245" s="70" t="n">
        <f aca="false">MAX(W244,V245)</f>
        <v>0.828500000000001</v>
      </c>
      <c r="X245" s="70" t="n">
        <f aca="false">W245-V245</f>
        <v>0.0125000000000001</v>
      </c>
      <c r="Y245" s="70" t="n">
        <f aca="false">Y244+M245</f>
        <v>0.752996850358915</v>
      </c>
      <c r="Z245" s="70" t="n">
        <f aca="false">MAX(Z244,Y245)</f>
        <v>0.767328447985137</v>
      </c>
      <c r="AA245" s="70" t="n">
        <f aca="false">Z245-Y245</f>
        <v>0.0143315976262216</v>
      </c>
      <c r="AB245" s="72" t="n">
        <f aca="false">AB244*(1+F245)</f>
        <v>2.13704294294716</v>
      </c>
      <c r="AC245" s="73" t="n">
        <f aca="false">MAX(AC244,AB245)</f>
        <v>2.16415707164276</v>
      </c>
      <c r="AD245" s="70" t="n">
        <f aca="false">1-AB245/AC245</f>
        <v>0.0125287249483333</v>
      </c>
      <c r="AE245" s="73" t="n">
        <f aca="false">AE244*(1+M245)</f>
        <v>2.00691423422033</v>
      </c>
      <c r="AF245" s="73" t="n">
        <f aca="false">MAX(AF244,AE245)</f>
        <v>2.03611027880051</v>
      </c>
      <c r="AG245" s="70" t="n">
        <f aca="false">1-AE245/AF245</f>
        <v>0.0143391273469601</v>
      </c>
      <c r="AH245" s="74" t="n">
        <f aca="false">IF(R245&gt;0,AH244+1,0)</f>
        <v>7</v>
      </c>
      <c r="AI245" s="74" t="n">
        <f aca="false">IF(U245&gt;0,AI244+1,0)</f>
        <v>145</v>
      </c>
      <c r="AJ245" s="74" t="n">
        <f aca="false">IF(G245&gt;0,AJ244+1,0)</f>
        <v>1</v>
      </c>
      <c r="AK245" s="74" t="n">
        <f aca="false">IF(G245&lt;=0,AK244+1,0)</f>
        <v>0</v>
      </c>
      <c r="AL245" s="74" t="n">
        <f aca="false">IF(K245&gt;0,AL244+1,0)</f>
        <v>1</v>
      </c>
      <c r="AM245" s="74" t="n">
        <f aca="false">IF(K245&lt;=0,AM244+1,0)</f>
        <v>0</v>
      </c>
    </row>
    <row r="246" customFormat="false" ht="15" hidden="false" customHeight="false" outlineLevel="0" collapsed="false">
      <c r="A246" s="61" t="n">
        <v>250</v>
      </c>
      <c r="B246" s="62" t="n">
        <v>40536.40625</v>
      </c>
      <c r="C246" s="63" t="n">
        <f aca="false">YEAR(B246)</f>
        <v>2010</v>
      </c>
      <c r="D246" s="32" t="s">
        <v>276</v>
      </c>
      <c r="E246" s="64" t="n">
        <v>5971.55</v>
      </c>
      <c r="F246" s="65" t="n">
        <v>-0.0006</v>
      </c>
      <c r="G246" s="66" t="n">
        <v>-3.58293</v>
      </c>
      <c r="H246" s="67" t="n">
        <f aca="false">E246+IF(D246="Long",1,-1)*G246</f>
        <v>5975.13293</v>
      </c>
      <c r="I246" s="68" t="n">
        <f aca="false">Assumptions!$B$58</f>
        <v>5.35750011455817</v>
      </c>
      <c r="J246" s="68" t="n">
        <f aca="false">INDEX(Yearly!$D$5:$D$22,MATCH(C246,Yearly!$A$5:$A$22,0))</f>
        <v>0.401812508591863</v>
      </c>
      <c r="K246" s="68" t="n">
        <f aca="false">G246-I246-J246</f>
        <v>-9.34224262315003</v>
      </c>
      <c r="L246" s="69" t="n">
        <f aca="false">(I246+J246)/Assumptions!$B$8</f>
        <v>0.00025394970327771</v>
      </c>
      <c r="M246" s="70" t="n">
        <f aca="false">F246-L246</f>
        <v>-0.00085394970327771</v>
      </c>
      <c r="N246" s="71" t="n">
        <f aca="false">G246*Assumptions!$B$7</f>
        <v>-28179.74445</v>
      </c>
      <c r="O246" s="71" t="n">
        <f aca="false">K246*Assumptions!$B$7</f>
        <v>-73476.738231075</v>
      </c>
      <c r="P246" s="68" t="n">
        <f aca="false">P245+G246</f>
        <v>3394.200455</v>
      </c>
      <c r="Q246" s="68" t="n">
        <f aca="false">MAX(Q245,P246)</f>
        <v>3471.78455</v>
      </c>
      <c r="R246" s="68" t="n">
        <f aca="false">Q246-P246</f>
        <v>77.5840949999997</v>
      </c>
      <c r="S246" s="68" t="n">
        <f aca="false">S245+K246</f>
        <v>1959.59586182419</v>
      </c>
      <c r="T246" s="68" t="n">
        <f aca="false">MAX(T245,S246)</f>
        <v>2263.20335980409</v>
      </c>
      <c r="U246" s="68" t="n">
        <f aca="false">T246-S246</f>
        <v>303.607497979903</v>
      </c>
      <c r="V246" s="70" t="n">
        <f aca="false">V245+F246</f>
        <v>0.8154</v>
      </c>
      <c r="W246" s="70" t="n">
        <f aca="false">MAX(W245,V246)</f>
        <v>0.828500000000001</v>
      </c>
      <c r="X246" s="70" t="n">
        <f aca="false">W246-V246</f>
        <v>0.0131000000000001</v>
      </c>
      <c r="Y246" s="70" t="n">
        <f aca="false">Y245+M246</f>
        <v>0.752142900655638</v>
      </c>
      <c r="Z246" s="70" t="n">
        <f aca="false">MAX(Z245,Y246)</f>
        <v>0.767328447985137</v>
      </c>
      <c r="AA246" s="70" t="n">
        <f aca="false">Z246-Y246</f>
        <v>0.0151855473294993</v>
      </c>
      <c r="AB246" s="72" t="n">
        <f aca="false">AB245*(1+F246)</f>
        <v>2.13576071718139</v>
      </c>
      <c r="AC246" s="73" t="n">
        <f aca="false">MAX(AC245,AB246)</f>
        <v>2.16415707164276</v>
      </c>
      <c r="AD246" s="70" t="n">
        <f aca="false">1-AB246/AC246</f>
        <v>0.0131212077133644</v>
      </c>
      <c r="AE246" s="73" t="n">
        <f aca="false">AE245*(1+M246)</f>
        <v>2.00520043040552</v>
      </c>
      <c r="AF246" s="73" t="n">
        <f aca="false">MAX(AF245,AE246)</f>
        <v>2.03611027880051</v>
      </c>
      <c r="AG246" s="70" t="n">
        <f aca="false">1-AE246/AF246</f>
        <v>0.0151808321566945</v>
      </c>
      <c r="AH246" s="74" t="n">
        <f aca="false">IF(R246&gt;0,AH245+1,0)</f>
        <v>8</v>
      </c>
      <c r="AI246" s="74" t="n">
        <f aca="false">IF(U246&gt;0,AI245+1,0)</f>
        <v>146</v>
      </c>
      <c r="AJ246" s="74" t="n">
        <f aca="false">IF(G246&gt;0,AJ245+1,0)</f>
        <v>0</v>
      </c>
      <c r="AK246" s="74" t="n">
        <f aca="false">IF(G246&lt;=0,AK245+1,0)</f>
        <v>1</v>
      </c>
      <c r="AL246" s="74" t="n">
        <f aca="false">IF(K246&gt;0,AL245+1,0)</f>
        <v>0</v>
      </c>
      <c r="AM246" s="74" t="n">
        <f aca="false">IF(K246&lt;=0,AM245+1,0)</f>
        <v>1</v>
      </c>
    </row>
    <row r="247" customFormat="false" ht="15" hidden="false" customHeight="false" outlineLevel="0" collapsed="false">
      <c r="A247" s="61" t="n">
        <v>251</v>
      </c>
      <c r="B247" s="62" t="n">
        <v>40536.5125</v>
      </c>
      <c r="C247" s="63" t="n">
        <f aca="false">YEAR(B247)</f>
        <v>2010</v>
      </c>
      <c r="D247" s="32" t="s">
        <v>277</v>
      </c>
      <c r="E247" s="64" t="n">
        <v>5974.85</v>
      </c>
      <c r="F247" s="65" t="n">
        <v>0.0026</v>
      </c>
      <c r="G247" s="66" t="n">
        <v>15.53461</v>
      </c>
      <c r="H247" s="67" t="n">
        <f aca="false">E247+IF(D247="Long",1,-1)*G247</f>
        <v>5990.38461</v>
      </c>
      <c r="I247" s="68" t="n">
        <f aca="false">Assumptions!$B$58</f>
        <v>5.35750011455817</v>
      </c>
      <c r="J247" s="68" t="n">
        <f aca="false">INDEX(Yearly!$D$5:$D$22,MATCH(C247,Yearly!$A$5:$A$22,0))</f>
        <v>0.401812508591863</v>
      </c>
      <c r="K247" s="68" t="n">
        <f aca="false">G247-I247-J247</f>
        <v>9.77529737684997</v>
      </c>
      <c r="L247" s="69" t="n">
        <f aca="false">(I247+J247)/Assumptions!$B$8</f>
        <v>0.00025394970327771</v>
      </c>
      <c r="M247" s="70" t="n">
        <f aca="false">F247-L247</f>
        <v>0.00234605029672229</v>
      </c>
      <c r="N247" s="71" t="n">
        <f aca="false">G247*Assumptions!$B$7</f>
        <v>122179.70765</v>
      </c>
      <c r="O247" s="71" t="n">
        <f aca="false">K247*Assumptions!$B$7</f>
        <v>76882.713868925</v>
      </c>
      <c r="P247" s="68" t="n">
        <f aca="false">P246+G247</f>
        <v>3409.735065</v>
      </c>
      <c r="Q247" s="68" t="n">
        <f aca="false">MAX(Q246,P247)</f>
        <v>3471.78455</v>
      </c>
      <c r="R247" s="68" t="n">
        <f aca="false">Q247-P247</f>
        <v>62.0494849999996</v>
      </c>
      <c r="S247" s="68" t="n">
        <f aca="false">S246+K247</f>
        <v>1969.37115920104</v>
      </c>
      <c r="T247" s="68" t="n">
        <f aca="false">MAX(T246,S247)</f>
        <v>2263.20335980409</v>
      </c>
      <c r="U247" s="68" t="n">
        <f aca="false">T247-S247</f>
        <v>293.832200603054</v>
      </c>
      <c r="V247" s="70" t="n">
        <f aca="false">V246+F247</f>
        <v>0.818</v>
      </c>
      <c r="W247" s="70" t="n">
        <f aca="false">MAX(W246,V247)</f>
        <v>0.828500000000001</v>
      </c>
      <c r="X247" s="70" t="n">
        <f aca="false">W247-V247</f>
        <v>0.0105000000000001</v>
      </c>
      <c r="Y247" s="70" t="n">
        <f aca="false">Y246+M247</f>
        <v>0.75448895095236</v>
      </c>
      <c r="Z247" s="70" t="n">
        <f aca="false">MAX(Z246,Y247)</f>
        <v>0.767328447985137</v>
      </c>
      <c r="AA247" s="70" t="n">
        <f aca="false">Z247-Y247</f>
        <v>0.012839497032777</v>
      </c>
      <c r="AB247" s="72" t="n">
        <f aca="false">AB246*(1+F247)</f>
        <v>2.14131369504606</v>
      </c>
      <c r="AC247" s="73" t="n">
        <f aca="false">MAX(AC246,AB247)</f>
        <v>2.16415707164276</v>
      </c>
      <c r="AD247" s="70" t="n">
        <f aca="false">1-AB247/AC247</f>
        <v>0.0105553228534192</v>
      </c>
      <c r="AE247" s="73" t="n">
        <f aca="false">AE246*(1+M247)</f>
        <v>2.00990473147026</v>
      </c>
      <c r="AF247" s="73" t="n">
        <f aca="false">MAX(AF246,AE247)</f>
        <v>2.03611027880051</v>
      </c>
      <c r="AG247" s="70" t="n">
        <f aca="false">1-AE247/AF247</f>
        <v>0.012870396855758</v>
      </c>
      <c r="AH247" s="74" t="n">
        <f aca="false">IF(R247&gt;0,AH246+1,0)</f>
        <v>9</v>
      </c>
      <c r="AI247" s="74" t="n">
        <f aca="false">IF(U247&gt;0,AI246+1,0)</f>
        <v>147</v>
      </c>
      <c r="AJ247" s="74" t="n">
        <f aca="false">IF(G247&gt;0,AJ246+1,0)</f>
        <v>1</v>
      </c>
      <c r="AK247" s="74" t="n">
        <f aca="false">IF(G247&lt;=0,AK246+1,0)</f>
        <v>0</v>
      </c>
      <c r="AL247" s="74" t="n">
        <f aca="false">IF(K247&gt;0,AL246+1,0)</f>
        <v>1</v>
      </c>
      <c r="AM247" s="74" t="n">
        <f aca="false">IF(K247&lt;=0,AM246+1,0)</f>
        <v>0</v>
      </c>
    </row>
    <row r="248" customFormat="false" ht="15" hidden="false" customHeight="false" outlineLevel="0" collapsed="false">
      <c r="A248" s="61" t="n">
        <v>252</v>
      </c>
      <c r="B248" s="62" t="n">
        <v>40540.5520833333</v>
      </c>
      <c r="C248" s="63" t="n">
        <f aca="false">YEAR(B248)</f>
        <v>2010</v>
      </c>
      <c r="D248" s="32" t="s">
        <v>276</v>
      </c>
      <c r="E248" s="64" t="n">
        <v>5990.1</v>
      </c>
      <c r="F248" s="65" t="n">
        <v>-0.0018</v>
      </c>
      <c r="G248" s="66" t="n">
        <v>-10.78218</v>
      </c>
      <c r="H248" s="67" t="n">
        <f aca="false">E248+IF(D248="Long",1,-1)*G248</f>
        <v>6000.88218</v>
      </c>
      <c r="I248" s="68" t="n">
        <f aca="false">Assumptions!$B$58</f>
        <v>5.35750011455817</v>
      </c>
      <c r="J248" s="68" t="n">
        <f aca="false">INDEX(Yearly!$D$5:$D$22,MATCH(C248,Yearly!$A$5:$A$22,0))</f>
        <v>0.401812508591863</v>
      </c>
      <c r="K248" s="68" t="n">
        <f aca="false">G248-I248-J248</f>
        <v>-16.54149262315</v>
      </c>
      <c r="L248" s="69" t="n">
        <f aca="false">(I248+J248)/Assumptions!$B$8</f>
        <v>0.00025394970327771</v>
      </c>
      <c r="M248" s="70" t="n">
        <f aca="false">F248-L248</f>
        <v>-0.00205394970327771</v>
      </c>
      <c r="N248" s="71" t="n">
        <f aca="false">G248*Assumptions!$B$7</f>
        <v>-84801.8457</v>
      </c>
      <c r="O248" s="71" t="n">
        <f aca="false">K248*Assumptions!$B$7</f>
        <v>-130098.839481075</v>
      </c>
      <c r="P248" s="68" t="n">
        <f aca="false">P247+G248</f>
        <v>3398.952885</v>
      </c>
      <c r="Q248" s="68" t="n">
        <f aca="false">MAX(Q247,P248)</f>
        <v>3471.78455</v>
      </c>
      <c r="R248" s="68" t="n">
        <f aca="false">Q248-P248</f>
        <v>72.8316649999997</v>
      </c>
      <c r="S248" s="68" t="n">
        <f aca="false">S247+K248</f>
        <v>1952.82966657789</v>
      </c>
      <c r="T248" s="68" t="n">
        <f aca="false">MAX(T247,S248)</f>
        <v>2263.20335980409</v>
      </c>
      <c r="U248" s="68" t="n">
        <f aca="false">T248-S248</f>
        <v>310.373693226204</v>
      </c>
      <c r="V248" s="70" t="n">
        <f aca="false">V247+F248</f>
        <v>0.8162</v>
      </c>
      <c r="W248" s="70" t="n">
        <f aca="false">MAX(W247,V248)</f>
        <v>0.828500000000001</v>
      </c>
      <c r="X248" s="70" t="n">
        <f aca="false">W248-V248</f>
        <v>0.0123000000000001</v>
      </c>
      <c r="Y248" s="70" t="n">
        <f aca="false">Y247+M248</f>
        <v>0.752435001249082</v>
      </c>
      <c r="Z248" s="70" t="n">
        <f aca="false">MAX(Z247,Y248)</f>
        <v>0.767328447985137</v>
      </c>
      <c r="AA248" s="70" t="n">
        <f aca="false">Z248-Y248</f>
        <v>0.0148934467360546</v>
      </c>
      <c r="AB248" s="72" t="n">
        <f aca="false">AB247*(1+F248)</f>
        <v>2.13745933039498</v>
      </c>
      <c r="AC248" s="73" t="n">
        <f aca="false">MAX(AC247,AB248)</f>
        <v>2.16415707164276</v>
      </c>
      <c r="AD248" s="70" t="n">
        <f aca="false">1-AB248/AC248</f>
        <v>0.0123363232722832</v>
      </c>
      <c r="AE248" s="73" t="n">
        <f aca="false">AE247*(1+M248)</f>
        <v>2.00577648824344</v>
      </c>
      <c r="AF248" s="73" t="n">
        <f aca="false">MAX(AF247,AE248)</f>
        <v>2.03611027880051</v>
      </c>
      <c r="AG248" s="70" t="n">
        <f aca="false">1-AE248/AF248</f>
        <v>0.0148979114112326</v>
      </c>
      <c r="AH248" s="74" t="n">
        <f aca="false">IF(R248&gt;0,AH247+1,0)</f>
        <v>10</v>
      </c>
      <c r="AI248" s="74" t="n">
        <f aca="false">IF(U248&gt;0,AI247+1,0)</f>
        <v>148</v>
      </c>
      <c r="AJ248" s="74" t="n">
        <f aca="false">IF(G248&gt;0,AJ247+1,0)</f>
        <v>0</v>
      </c>
      <c r="AK248" s="74" t="n">
        <f aca="false">IF(G248&lt;=0,AK247+1,0)</f>
        <v>1</v>
      </c>
      <c r="AL248" s="74" t="n">
        <f aca="false">IF(K248&gt;0,AL247+1,0)</f>
        <v>0</v>
      </c>
      <c r="AM248" s="74" t="n">
        <f aca="false">IF(K248&lt;=0,AM247+1,0)</f>
        <v>1</v>
      </c>
    </row>
    <row r="249" customFormat="false" ht="15" hidden="false" customHeight="false" outlineLevel="0" collapsed="false">
      <c r="A249" s="61" t="n">
        <v>253</v>
      </c>
      <c r="B249" s="62" t="n">
        <v>40540.5972222222</v>
      </c>
      <c r="C249" s="63" t="n">
        <f aca="false">YEAR(B249)</f>
        <v>2010</v>
      </c>
      <c r="D249" s="32" t="s">
        <v>277</v>
      </c>
      <c r="E249" s="64" t="n">
        <v>6001</v>
      </c>
      <c r="F249" s="65" t="n">
        <v>0.0183</v>
      </c>
      <c r="G249" s="66" t="n">
        <v>109.8183</v>
      </c>
      <c r="H249" s="67" t="n">
        <f aca="false">E249+IF(D249="Long",1,-1)*G249</f>
        <v>6110.8183</v>
      </c>
      <c r="I249" s="68" t="n">
        <f aca="false">Assumptions!$B$58</f>
        <v>5.35750011455817</v>
      </c>
      <c r="J249" s="68" t="n">
        <f aca="false">INDEX(Yearly!$D$5:$D$22,MATCH(C249,Yearly!$A$5:$A$22,0))</f>
        <v>0.401812508591863</v>
      </c>
      <c r="K249" s="68" t="n">
        <f aca="false">G249-I249-J249</f>
        <v>104.05898737685</v>
      </c>
      <c r="L249" s="69" t="n">
        <f aca="false">(I249+J249)/Assumptions!$B$8</f>
        <v>0.00025394970327771</v>
      </c>
      <c r="M249" s="70" t="n">
        <f aca="false">F249-L249</f>
        <v>0.0180460502967223</v>
      </c>
      <c r="N249" s="71" t="n">
        <f aca="false">G249*Assumptions!$B$7</f>
        <v>863720.9295</v>
      </c>
      <c r="O249" s="71" t="n">
        <f aca="false">K249*Assumptions!$B$7</f>
        <v>818423.935718925</v>
      </c>
      <c r="P249" s="68" t="n">
        <f aca="false">P248+G249</f>
        <v>3508.771185</v>
      </c>
      <c r="Q249" s="68" t="n">
        <f aca="false">MAX(Q248,P249)</f>
        <v>3508.771185</v>
      </c>
      <c r="R249" s="68" t="n">
        <f aca="false">Q249-P249</f>
        <v>0</v>
      </c>
      <c r="S249" s="68" t="n">
        <f aca="false">S248+K249</f>
        <v>2056.88865395474</v>
      </c>
      <c r="T249" s="68" t="n">
        <f aca="false">MAX(T248,S249)</f>
        <v>2263.20335980409</v>
      </c>
      <c r="U249" s="68" t="n">
        <f aca="false">T249-S249</f>
        <v>206.314705849354</v>
      </c>
      <c r="V249" s="70" t="n">
        <f aca="false">V248+F249</f>
        <v>0.8345</v>
      </c>
      <c r="W249" s="70" t="n">
        <f aca="false">MAX(W248,V249)</f>
        <v>0.8345</v>
      </c>
      <c r="X249" s="70" t="n">
        <f aca="false">W249-V249</f>
        <v>0</v>
      </c>
      <c r="Y249" s="70" t="n">
        <f aca="false">Y248+M249</f>
        <v>0.770481051545805</v>
      </c>
      <c r="Z249" s="70" t="n">
        <f aca="false">MAX(Z248,Y249)</f>
        <v>0.770481051545805</v>
      </c>
      <c r="AA249" s="70" t="n">
        <f aca="false">Z249-Y249</f>
        <v>0</v>
      </c>
      <c r="AB249" s="72" t="n">
        <f aca="false">AB248*(1+F249)</f>
        <v>2.17657483614121</v>
      </c>
      <c r="AC249" s="73" t="n">
        <f aca="false">MAX(AC248,AB249)</f>
        <v>2.17657483614121</v>
      </c>
      <c r="AD249" s="70" t="n">
        <f aca="false">1-AB249/AC249</f>
        <v>0</v>
      </c>
      <c r="AE249" s="73" t="n">
        <f aca="false">AE248*(1+M249)</f>
        <v>2.04197283163426</v>
      </c>
      <c r="AF249" s="73" t="n">
        <f aca="false">MAX(AF248,AE249)</f>
        <v>2.04197283163426</v>
      </c>
      <c r="AG249" s="70" t="n">
        <f aca="false">1-AE249/AF249</f>
        <v>0</v>
      </c>
      <c r="AH249" s="74" t="n">
        <f aca="false">IF(R249&gt;0,AH248+1,0)</f>
        <v>0</v>
      </c>
      <c r="AI249" s="74" t="n">
        <f aca="false">IF(U249&gt;0,AI248+1,0)</f>
        <v>149</v>
      </c>
      <c r="AJ249" s="74" t="n">
        <f aca="false">IF(G249&gt;0,AJ248+1,0)</f>
        <v>1</v>
      </c>
      <c r="AK249" s="74" t="n">
        <f aca="false">IF(G249&lt;=0,AK248+1,0)</f>
        <v>0</v>
      </c>
      <c r="AL249" s="74" t="n">
        <f aca="false">IF(K249&gt;0,AL248+1,0)</f>
        <v>1</v>
      </c>
      <c r="AM249" s="74" t="n">
        <f aca="false">IF(K249&lt;=0,AM248+1,0)</f>
        <v>0</v>
      </c>
    </row>
    <row r="250" customFormat="false" ht="15" hidden="false" customHeight="false" outlineLevel="0" collapsed="false">
      <c r="A250" s="61" t="n">
        <v>254</v>
      </c>
      <c r="B250" s="62" t="n">
        <v>40548.4270833333</v>
      </c>
      <c r="C250" s="63" t="n">
        <f aca="false">YEAR(B250)</f>
        <v>2011</v>
      </c>
      <c r="D250" s="32" t="s">
        <v>276</v>
      </c>
      <c r="E250" s="64" t="n">
        <v>6111.1</v>
      </c>
      <c r="F250" s="65" t="n">
        <v>0.0613</v>
      </c>
      <c r="G250" s="66" t="n">
        <v>374.61043</v>
      </c>
      <c r="H250" s="67" t="n">
        <f aca="false">E250+IF(D250="Long",1,-1)*G250</f>
        <v>5736.48957</v>
      </c>
      <c r="I250" s="68" t="n">
        <f aca="false">Assumptions!$B$58</f>
        <v>5.35750011455817</v>
      </c>
      <c r="J250" s="68" t="n">
        <f aca="false">INDEX(Yearly!$D$5:$D$22,MATCH(C250,Yearly!$A$5:$A$22,0))</f>
        <v>0.449580429193692</v>
      </c>
      <c r="K250" s="68" t="n">
        <f aca="false">G250-I250-J250</f>
        <v>368.803349456248</v>
      </c>
      <c r="L250" s="69" t="n">
        <f aca="false">(I250+J250)/Assumptions!$B$8</f>
        <v>0.00025605597012877</v>
      </c>
      <c r="M250" s="70" t="n">
        <f aca="false">F250-L250</f>
        <v>0.0610439440298712</v>
      </c>
      <c r="N250" s="71" t="n">
        <f aca="false">G250*Assumptions!$B$7</f>
        <v>2946311.03195</v>
      </c>
      <c r="O250" s="71" t="n">
        <f aca="false">K250*Assumptions!$B$7</f>
        <v>2900638.34347339</v>
      </c>
      <c r="P250" s="68" t="n">
        <f aca="false">P249+G250</f>
        <v>3883.381615</v>
      </c>
      <c r="Q250" s="68" t="n">
        <f aca="false">MAX(Q249,P250)</f>
        <v>3883.381615</v>
      </c>
      <c r="R250" s="68" t="n">
        <f aca="false">Q250-P250</f>
        <v>0</v>
      </c>
      <c r="S250" s="68" t="n">
        <f aca="false">S249+K250</f>
        <v>2425.69200341099</v>
      </c>
      <c r="T250" s="68" t="n">
        <f aca="false">MAX(T249,S250)</f>
        <v>2425.69200341099</v>
      </c>
      <c r="U250" s="68" t="n">
        <f aca="false">T250-S250</f>
        <v>0</v>
      </c>
      <c r="V250" s="70" t="n">
        <f aca="false">V249+F250</f>
        <v>0.8958</v>
      </c>
      <c r="W250" s="70" t="n">
        <f aca="false">MAX(W249,V250)</f>
        <v>0.8958</v>
      </c>
      <c r="X250" s="70" t="n">
        <f aca="false">W250-V250</f>
        <v>0</v>
      </c>
      <c r="Y250" s="70" t="n">
        <f aca="false">Y249+M250</f>
        <v>0.831524995575676</v>
      </c>
      <c r="Z250" s="70" t="n">
        <f aca="false">MAX(Z249,Y250)</f>
        <v>0.831524995575676</v>
      </c>
      <c r="AA250" s="70" t="n">
        <f aca="false">Z250-Y250</f>
        <v>0</v>
      </c>
      <c r="AB250" s="72" t="n">
        <f aca="false">AB249*(1+F250)</f>
        <v>2.30999887359666</v>
      </c>
      <c r="AC250" s="73" t="n">
        <f aca="false">MAX(AC249,AB250)</f>
        <v>2.30999887359666</v>
      </c>
      <c r="AD250" s="70" t="n">
        <f aca="false">1-AB250/AC250</f>
        <v>0</v>
      </c>
      <c r="AE250" s="73" t="n">
        <f aca="false">AE249*(1+M250)</f>
        <v>2.16662290687906</v>
      </c>
      <c r="AF250" s="73" t="n">
        <f aca="false">MAX(AF249,AE250)</f>
        <v>2.16662290687906</v>
      </c>
      <c r="AG250" s="70" t="n">
        <f aca="false">1-AE250/AF250</f>
        <v>0</v>
      </c>
      <c r="AH250" s="74" t="n">
        <f aca="false">IF(R250&gt;0,AH249+1,0)</f>
        <v>0</v>
      </c>
      <c r="AI250" s="74" t="n">
        <f aca="false">IF(U250&gt;0,AI249+1,0)</f>
        <v>0</v>
      </c>
      <c r="AJ250" s="74" t="n">
        <f aca="false">IF(G250&gt;0,AJ249+1,0)</f>
        <v>2</v>
      </c>
      <c r="AK250" s="74" t="n">
        <f aca="false">IF(G250&lt;=0,AK249+1,0)</f>
        <v>0</v>
      </c>
      <c r="AL250" s="74" t="n">
        <f aca="false">IF(K250&gt;0,AL249+1,0)</f>
        <v>2</v>
      </c>
      <c r="AM250" s="74" t="n">
        <f aca="false">IF(K250&lt;=0,AM249+1,0)</f>
        <v>0</v>
      </c>
    </row>
    <row r="251" customFormat="false" ht="15" hidden="false" customHeight="false" outlineLevel="0" collapsed="false">
      <c r="A251" s="61" t="n">
        <v>255</v>
      </c>
      <c r="B251" s="62" t="n">
        <v>40562.53125</v>
      </c>
      <c r="C251" s="63" t="n">
        <f aca="false">YEAR(B251)</f>
        <v>2011</v>
      </c>
      <c r="D251" s="32" t="s">
        <v>277</v>
      </c>
      <c r="E251" s="64" t="n">
        <v>5736.4</v>
      </c>
      <c r="F251" s="65" t="n">
        <v>-0.0083</v>
      </c>
      <c r="G251" s="66" t="n">
        <v>-47.61212</v>
      </c>
      <c r="H251" s="67" t="n">
        <f aca="false">E251+IF(D251="Long",1,-1)*G251</f>
        <v>5688.78788</v>
      </c>
      <c r="I251" s="68" t="n">
        <f aca="false">Assumptions!$B$58</f>
        <v>5.35750011455817</v>
      </c>
      <c r="J251" s="68" t="n">
        <f aca="false">INDEX(Yearly!$D$5:$D$22,MATCH(C251,Yearly!$A$5:$A$22,0))</f>
        <v>0.449580429193692</v>
      </c>
      <c r="K251" s="68" t="n">
        <f aca="false">G251-I251-J251</f>
        <v>-53.4192005437519</v>
      </c>
      <c r="L251" s="69" t="n">
        <f aca="false">(I251+J251)/Assumptions!$B$8</f>
        <v>0.00025605597012877</v>
      </c>
      <c r="M251" s="70" t="n">
        <f aca="false">F251-L251</f>
        <v>-0.00855605597012877</v>
      </c>
      <c r="N251" s="71" t="n">
        <f aca="false">G251*Assumptions!$B$7</f>
        <v>-374469.3238</v>
      </c>
      <c r="O251" s="71" t="n">
        <f aca="false">K251*Assumptions!$B$7</f>
        <v>-420142.012276608</v>
      </c>
      <c r="P251" s="68" t="n">
        <f aca="false">P250+G251</f>
        <v>3835.769495</v>
      </c>
      <c r="Q251" s="68" t="n">
        <f aca="false">MAX(Q250,P251)</f>
        <v>3883.381615</v>
      </c>
      <c r="R251" s="68" t="n">
        <f aca="false">Q251-P251</f>
        <v>47.6121199999998</v>
      </c>
      <c r="S251" s="68" t="n">
        <f aca="false">S250+K251</f>
        <v>2372.27280286723</v>
      </c>
      <c r="T251" s="68" t="n">
        <f aca="false">MAX(T250,S251)</f>
        <v>2425.69200341099</v>
      </c>
      <c r="U251" s="68" t="n">
        <f aca="false">T251-S251</f>
        <v>53.4192005437517</v>
      </c>
      <c r="V251" s="70" t="n">
        <f aca="false">V250+F251</f>
        <v>0.8875</v>
      </c>
      <c r="W251" s="70" t="n">
        <f aca="false">MAX(W250,V251)</f>
        <v>0.8958</v>
      </c>
      <c r="X251" s="70" t="n">
        <f aca="false">W251-V251</f>
        <v>0.00829999999999997</v>
      </c>
      <c r="Y251" s="70" t="n">
        <f aca="false">Y250+M251</f>
        <v>0.822968939605547</v>
      </c>
      <c r="Z251" s="70" t="n">
        <f aca="false">MAX(Z250,Y251)</f>
        <v>0.831524995575676</v>
      </c>
      <c r="AA251" s="70" t="n">
        <f aca="false">Z251-Y251</f>
        <v>0.00855605597012876</v>
      </c>
      <c r="AB251" s="72" t="n">
        <f aca="false">AB250*(1+F251)</f>
        <v>2.29082588294581</v>
      </c>
      <c r="AC251" s="73" t="n">
        <f aca="false">MAX(AC250,AB251)</f>
        <v>2.30999887359666</v>
      </c>
      <c r="AD251" s="70" t="n">
        <f aca="false">1-AB251/AC251</f>
        <v>0.00829999999999997</v>
      </c>
      <c r="AE251" s="73" t="n">
        <f aca="false">AE250*(1+M251)</f>
        <v>2.14808516002164</v>
      </c>
      <c r="AF251" s="73" t="n">
        <f aca="false">MAX(AF250,AE251)</f>
        <v>2.16662290687906</v>
      </c>
      <c r="AG251" s="70" t="n">
        <f aca="false">1-AE251/AF251</f>
        <v>0.00855605597012865</v>
      </c>
      <c r="AH251" s="74" t="n">
        <f aca="false">IF(R251&gt;0,AH250+1,0)</f>
        <v>1</v>
      </c>
      <c r="AI251" s="74" t="n">
        <f aca="false">IF(U251&gt;0,AI250+1,0)</f>
        <v>1</v>
      </c>
      <c r="AJ251" s="74" t="n">
        <f aca="false">IF(G251&gt;0,AJ250+1,0)</f>
        <v>0</v>
      </c>
      <c r="AK251" s="74" t="n">
        <f aca="false">IF(G251&lt;=0,AK250+1,0)</f>
        <v>1</v>
      </c>
      <c r="AL251" s="74" t="n">
        <f aca="false">IF(K251&gt;0,AL250+1,0)</f>
        <v>0</v>
      </c>
      <c r="AM251" s="74" t="n">
        <f aca="false">IF(K251&lt;=0,AM250+1,0)</f>
        <v>1</v>
      </c>
    </row>
    <row r="252" customFormat="false" ht="15" hidden="false" customHeight="false" outlineLevel="0" collapsed="false">
      <c r="A252" s="61" t="n">
        <v>256</v>
      </c>
      <c r="B252" s="62" t="n">
        <v>40562.5729166667</v>
      </c>
      <c r="C252" s="63" t="n">
        <f aca="false">YEAR(B252)</f>
        <v>2011</v>
      </c>
      <c r="D252" s="32" t="s">
        <v>276</v>
      </c>
      <c r="E252" s="64" t="n">
        <v>5688.7</v>
      </c>
      <c r="F252" s="65" t="n">
        <v>-0.0059</v>
      </c>
      <c r="G252" s="66" t="n">
        <v>-33.56333</v>
      </c>
      <c r="H252" s="67" t="n">
        <f aca="false">E252+IF(D252="Long",1,-1)*G252</f>
        <v>5722.26333</v>
      </c>
      <c r="I252" s="68" t="n">
        <f aca="false">Assumptions!$B$58</f>
        <v>5.35750011455817</v>
      </c>
      <c r="J252" s="68" t="n">
        <f aca="false">INDEX(Yearly!$D$5:$D$22,MATCH(C252,Yearly!$A$5:$A$22,0))</f>
        <v>0.449580429193692</v>
      </c>
      <c r="K252" s="68" t="n">
        <f aca="false">G252-I252-J252</f>
        <v>-39.3704105437519</v>
      </c>
      <c r="L252" s="69" t="n">
        <f aca="false">(I252+J252)/Assumptions!$B$8</f>
        <v>0.00025605597012877</v>
      </c>
      <c r="M252" s="70" t="n">
        <f aca="false">F252-L252</f>
        <v>-0.00615605597012877</v>
      </c>
      <c r="N252" s="71" t="n">
        <f aca="false">G252*Assumptions!$B$7</f>
        <v>-263975.59045</v>
      </c>
      <c r="O252" s="71" t="n">
        <f aca="false">K252*Assumptions!$B$7</f>
        <v>-309648.278926608</v>
      </c>
      <c r="P252" s="68" t="n">
        <f aca="false">P251+G252</f>
        <v>3802.206165</v>
      </c>
      <c r="Q252" s="68" t="n">
        <f aca="false">MAX(Q251,P252)</f>
        <v>3883.381615</v>
      </c>
      <c r="R252" s="68" t="n">
        <f aca="false">Q252-P252</f>
        <v>81.1754499999997</v>
      </c>
      <c r="S252" s="68" t="n">
        <f aca="false">S251+K252</f>
        <v>2332.90239232348</v>
      </c>
      <c r="T252" s="68" t="n">
        <f aca="false">MAX(T251,S252)</f>
        <v>2425.69200341099</v>
      </c>
      <c r="U252" s="68" t="n">
        <f aca="false">T252-S252</f>
        <v>92.7896110875035</v>
      </c>
      <c r="V252" s="70" t="n">
        <f aca="false">V251+F252</f>
        <v>0.8816</v>
      </c>
      <c r="W252" s="70" t="n">
        <f aca="false">MAX(W251,V252)</f>
        <v>0.8958</v>
      </c>
      <c r="X252" s="70" t="n">
        <f aca="false">W252-V252</f>
        <v>0.0142</v>
      </c>
      <c r="Y252" s="70" t="n">
        <f aca="false">Y251+M252</f>
        <v>0.816812883635418</v>
      </c>
      <c r="Z252" s="70" t="n">
        <f aca="false">MAX(Z251,Y252)</f>
        <v>0.831524995575676</v>
      </c>
      <c r="AA252" s="70" t="n">
        <f aca="false">Z252-Y252</f>
        <v>0.0147121119402576</v>
      </c>
      <c r="AB252" s="72" t="n">
        <f aca="false">AB251*(1+F252)</f>
        <v>2.27731001023643</v>
      </c>
      <c r="AC252" s="73" t="n">
        <f aca="false">MAX(AC251,AB252)</f>
        <v>2.30999887359666</v>
      </c>
      <c r="AD252" s="70" t="n">
        <f aca="false">1-AB252/AC252</f>
        <v>0.01415103</v>
      </c>
      <c r="AE252" s="73" t="n">
        <f aca="false">AE251*(1+M252)</f>
        <v>2.13486142754795</v>
      </c>
      <c r="AF252" s="73" t="n">
        <f aca="false">MAX(AF251,AE252)</f>
        <v>2.16662290687906</v>
      </c>
      <c r="AG252" s="70" t="n">
        <f aca="false">1-AE252/AF252</f>
        <v>0.0146594403808218</v>
      </c>
      <c r="AH252" s="74" t="n">
        <f aca="false">IF(R252&gt;0,AH251+1,0)</f>
        <v>2</v>
      </c>
      <c r="AI252" s="74" t="n">
        <f aca="false">IF(U252&gt;0,AI251+1,0)</f>
        <v>2</v>
      </c>
      <c r="AJ252" s="74" t="n">
        <f aca="false">IF(G252&gt;0,AJ251+1,0)</f>
        <v>0</v>
      </c>
      <c r="AK252" s="74" t="n">
        <f aca="false">IF(G252&lt;=0,AK251+1,0)</f>
        <v>2</v>
      </c>
      <c r="AL252" s="74" t="n">
        <f aca="false">IF(K252&gt;0,AL251+1,0)</f>
        <v>0</v>
      </c>
      <c r="AM252" s="74" t="n">
        <f aca="false">IF(K252&lt;=0,AM251+1,0)</f>
        <v>2</v>
      </c>
    </row>
    <row r="253" customFormat="false" ht="15" hidden="false" customHeight="false" outlineLevel="0" collapsed="false">
      <c r="A253" s="61" t="n">
        <v>257</v>
      </c>
      <c r="B253" s="62" t="n">
        <v>40563.6145833333</v>
      </c>
      <c r="C253" s="63" t="n">
        <f aca="false">YEAR(B253)</f>
        <v>2011</v>
      </c>
      <c r="D253" s="32" t="s">
        <v>277</v>
      </c>
      <c r="E253" s="64" t="n">
        <v>5722.05</v>
      </c>
      <c r="F253" s="65" t="n">
        <v>-0.006</v>
      </c>
      <c r="G253" s="66" t="n">
        <v>-34.3323</v>
      </c>
      <c r="H253" s="67" t="n">
        <f aca="false">E253+IF(D253="Long",1,-1)*G253</f>
        <v>5687.7177</v>
      </c>
      <c r="I253" s="68" t="n">
        <f aca="false">Assumptions!$B$58</f>
        <v>5.35750011455817</v>
      </c>
      <c r="J253" s="68" t="n">
        <f aca="false">INDEX(Yearly!$D$5:$D$22,MATCH(C253,Yearly!$A$5:$A$22,0))</f>
        <v>0.449580429193692</v>
      </c>
      <c r="K253" s="68" t="n">
        <f aca="false">G253-I253-J253</f>
        <v>-40.1393805437519</v>
      </c>
      <c r="L253" s="69" t="n">
        <f aca="false">(I253+J253)/Assumptions!$B$8</f>
        <v>0.00025605597012877</v>
      </c>
      <c r="M253" s="70" t="n">
        <f aca="false">F253-L253</f>
        <v>-0.00625605597012877</v>
      </c>
      <c r="N253" s="71" t="n">
        <f aca="false">G253*Assumptions!$B$7</f>
        <v>-270023.5395</v>
      </c>
      <c r="O253" s="71" t="n">
        <f aca="false">K253*Assumptions!$B$7</f>
        <v>-315696.227976608</v>
      </c>
      <c r="P253" s="68" t="n">
        <f aca="false">P252+G253</f>
        <v>3767.873865</v>
      </c>
      <c r="Q253" s="68" t="n">
        <f aca="false">MAX(Q252,P253)</f>
        <v>3883.381615</v>
      </c>
      <c r="R253" s="68" t="n">
        <f aca="false">Q253-P253</f>
        <v>115.50775</v>
      </c>
      <c r="S253" s="68" t="n">
        <f aca="false">S252+K253</f>
        <v>2292.76301177973</v>
      </c>
      <c r="T253" s="68" t="n">
        <f aca="false">MAX(T252,S253)</f>
        <v>2425.69200341099</v>
      </c>
      <c r="U253" s="68" t="n">
        <f aca="false">T253-S253</f>
        <v>132.928991631255</v>
      </c>
      <c r="V253" s="70" t="n">
        <f aca="false">V252+F253</f>
        <v>0.8756</v>
      </c>
      <c r="W253" s="70" t="n">
        <f aca="false">MAX(W252,V253)</f>
        <v>0.8958</v>
      </c>
      <c r="X253" s="70" t="n">
        <f aca="false">W253-V253</f>
        <v>0.0202</v>
      </c>
      <c r="Y253" s="70" t="n">
        <f aca="false">Y252+M253</f>
        <v>0.810556827665289</v>
      </c>
      <c r="Z253" s="70" t="n">
        <f aca="false">MAX(Z252,Y253)</f>
        <v>0.831524995575676</v>
      </c>
      <c r="AA253" s="70" t="n">
        <f aca="false">Z253-Y253</f>
        <v>0.0209681679103864</v>
      </c>
      <c r="AB253" s="72" t="n">
        <f aca="false">AB252*(1+F253)</f>
        <v>2.26364615017501</v>
      </c>
      <c r="AC253" s="73" t="n">
        <f aca="false">MAX(AC252,AB253)</f>
        <v>2.30999887359666</v>
      </c>
      <c r="AD253" s="70" t="n">
        <f aca="false">1-AB253/AC253</f>
        <v>0.0200661238200001</v>
      </c>
      <c r="AE253" s="73" t="n">
        <f aca="false">AE252*(1+M253)</f>
        <v>2.12150561496874</v>
      </c>
      <c r="AF253" s="73" t="n">
        <f aca="false">MAX(AF252,AE253)</f>
        <v>2.16662290687906</v>
      </c>
      <c r="AG253" s="70" t="n">
        <f aca="false">1-AE253/AF253</f>
        <v>0.0208237860714374</v>
      </c>
      <c r="AH253" s="74" t="n">
        <f aca="false">IF(R253&gt;0,AH252+1,0)</f>
        <v>3</v>
      </c>
      <c r="AI253" s="74" t="n">
        <f aca="false">IF(U253&gt;0,AI252+1,0)</f>
        <v>3</v>
      </c>
      <c r="AJ253" s="74" t="n">
        <f aca="false">IF(G253&gt;0,AJ252+1,0)</f>
        <v>0</v>
      </c>
      <c r="AK253" s="74" t="n">
        <f aca="false">IF(G253&lt;=0,AK252+1,0)</f>
        <v>3</v>
      </c>
      <c r="AL253" s="74" t="n">
        <f aca="false">IF(K253&gt;0,AL252+1,0)</f>
        <v>0</v>
      </c>
      <c r="AM253" s="74" t="n">
        <f aca="false">IF(K253&lt;=0,AM252+1,0)</f>
        <v>3</v>
      </c>
    </row>
    <row r="254" customFormat="false" ht="15" hidden="false" customHeight="false" outlineLevel="0" collapsed="false">
      <c r="A254" s="61" t="n">
        <v>258</v>
      </c>
      <c r="B254" s="62" t="n">
        <v>40564.4493055556</v>
      </c>
      <c r="C254" s="63" t="n">
        <f aca="false">YEAR(B254)</f>
        <v>2011</v>
      </c>
      <c r="D254" s="32" t="s">
        <v>276</v>
      </c>
      <c r="E254" s="64" t="n">
        <v>5687.9</v>
      </c>
      <c r="F254" s="65" t="n">
        <v>-0.005</v>
      </c>
      <c r="G254" s="66" t="n">
        <v>-28.4395</v>
      </c>
      <c r="H254" s="67" t="n">
        <f aca="false">E254+IF(D254="Long",1,-1)*G254</f>
        <v>5716.3395</v>
      </c>
      <c r="I254" s="68" t="n">
        <f aca="false">Assumptions!$B$58</f>
        <v>5.35750011455817</v>
      </c>
      <c r="J254" s="68" t="n">
        <f aca="false">INDEX(Yearly!$D$5:$D$22,MATCH(C254,Yearly!$A$5:$A$22,0))</f>
        <v>0.449580429193692</v>
      </c>
      <c r="K254" s="68" t="n">
        <f aca="false">G254-I254-J254</f>
        <v>-34.2465805437519</v>
      </c>
      <c r="L254" s="69" t="n">
        <f aca="false">(I254+J254)/Assumptions!$B$8</f>
        <v>0.00025605597012877</v>
      </c>
      <c r="M254" s="70" t="n">
        <f aca="false">F254-L254</f>
        <v>-0.00525605597012877</v>
      </c>
      <c r="N254" s="71" t="n">
        <f aca="false">G254*Assumptions!$B$7</f>
        <v>-223676.6675</v>
      </c>
      <c r="O254" s="71" t="n">
        <f aca="false">K254*Assumptions!$B$7</f>
        <v>-269349.355976608</v>
      </c>
      <c r="P254" s="68" t="n">
        <f aca="false">P253+G254</f>
        <v>3739.434365</v>
      </c>
      <c r="Q254" s="68" t="n">
        <f aca="false">MAX(Q253,P254)</f>
        <v>3883.381615</v>
      </c>
      <c r="R254" s="68" t="n">
        <f aca="false">Q254-P254</f>
        <v>143.94725</v>
      </c>
      <c r="S254" s="68" t="n">
        <f aca="false">S253+K254</f>
        <v>2258.51643123598</v>
      </c>
      <c r="T254" s="68" t="n">
        <f aca="false">MAX(T253,S254)</f>
        <v>2425.69200341099</v>
      </c>
      <c r="U254" s="68" t="n">
        <f aca="false">T254-S254</f>
        <v>167.175572175007</v>
      </c>
      <c r="V254" s="70" t="n">
        <f aca="false">V253+F254</f>
        <v>0.8706</v>
      </c>
      <c r="W254" s="70" t="n">
        <f aca="false">MAX(W253,V254)</f>
        <v>0.8958</v>
      </c>
      <c r="X254" s="70" t="n">
        <f aca="false">W254-V254</f>
        <v>0.0252</v>
      </c>
      <c r="Y254" s="70" t="n">
        <f aca="false">Y253+M254</f>
        <v>0.805300771695161</v>
      </c>
      <c r="Z254" s="70" t="n">
        <f aca="false">MAX(Z253,Y254)</f>
        <v>0.831524995575676</v>
      </c>
      <c r="AA254" s="70" t="n">
        <f aca="false">Z254-Y254</f>
        <v>0.0262242238805152</v>
      </c>
      <c r="AB254" s="72" t="n">
        <f aca="false">AB253*(1+F254)</f>
        <v>2.25232791942414</v>
      </c>
      <c r="AC254" s="73" t="n">
        <f aca="false">MAX(AC253,AB254)</f>
        <v>2.30999887359666</v>
      </c>
      <c r="AD254" s="70" t="n">
        <f aca="false">1-AB254/AC254</f>
        <v>0.0249657932009</v>
      </c>
      <c r="AE254" s="73" t="n">
        <f aca="false">AE253*(1+M254)</f>
        <v>2.11035486271552</v>
      </c>
      <c r="AF254" s="73" t="n">
        <f aca="false">MAX(AF253,AE254)</f>
        <v>2.16662290687906</v>
      </c>
      <c r="AG254" s="70" t="n">
        <f aca="false">1-AE254/AF254</f>
        <v>0.0259703910564648</v>
      </c>
      <c r="AH254" s="74" t="n">
        <f aca="false">IF(R254&gt;0,AH253+1,0)</f>
        <v>4</v>
      </c>
      <c r="AI254" s="74" t="n">
        <f aca="false">IF(U254&gt;0,AI253+1,0)</f>
        <v>4</v>
      </c>
      <c r="AJ254" s="74" t="n">
        <f aca="false">IF(G254&gt;0,AJ253+1,0)</f>
        <v>0</v>
      </c>
      <c r="AK254" s="74" t="n">
        <f aca="false">IF(G254&lt;=0,AK253+1,0)</f>
        <v>4</v>
      </c>
      <c r="AL254" s="74" t="n">
        <f aca="false">IF(K254&gt;0,AL253+1,0)</f>
        <v>0</v>
      </c>
      <c r="AM254" s="74" t="n">
        <f aca="false">IF(K254&lt;=0,AM253+1,0)</f>
        <v>4</v>
      </c>
    </row>
    <row r="255" customFormat="false" ht="15" hidden="false" customHeight="false" outlineLevel="0" collapsed="false">
      <c r="A255" s="61" t="n">
        <v>259</v>
      </c>
      <c r="B255" s="62" t="n">
        <v>40564.5104166667</v>
      </c>
      <c r="C255" s="63" t="n">
        <f aca="false">YEAR(B255)</f>
        <v>2011</v>
      </c>
      <c r="D255" s="32" t="s">
        <v>277</v>
      </c>
      <c r="E255" s="64" t="n">
        <v>5716.55</v>
      </c>
      <c r="F255" s="65" t="n">
        <v>-0.0046</v>
      </c>
      <c r="G255" s="66" t="n">
        <v>-26.29613</v>
      </c>
      <c r="H255" s="67" t="n">
        <f aca="false">E255+IF(D255="Long",1,-1)*G255</f>
        <v>5690.25387</v>
      </c>
      <c r="I255" s="68" t="n">
        <f aca="false">Assumptions!$B$58</f>
        <v>5.35750011455817</v>
      </c>
      <c r="J255" s="68" t="n">
        <f aca="false">INDEX(Yearly!$D$5:$D$22,MATCH(C255,Yearly!$A$5:$A$22,0))</f>
        <v>0.449580429193692</v>
      </c>
      <c r="K255" s="68" t="n">
        <f aca="false">G255-I255-J255</f>
        <v>-32.1032105437519</v>
      </c>
      <c r="L255" s="69" t="n">
        <f aca="false">(I255+J255)/Assumptions!$B$8</f>
        <v>0.00025605597012877</v>
      </c>
      <c r="M255" s="70" t="n">
        <f aca="false">F255-L255</f>
        <v>-0.00485605597012877</v>
      </c>
      <c r="N255" s="71" t="n">
        <f aca="false">G255*Assumptions!$B$7</f>
        <v>-206819.06245</v>
      </c>
      <c r="O255" s="71" t="n">
        <f aca="false">K255*Assumptions!$B$7</f>
        <v>-252491.750926608</v>
      </c>
      <c r="P255" s="68" t="n">
        <f aca="false">P254+G255</f>
        <v>3713.138235</v>
      </c>
      <c r="Q255" s="68" t="n">
        <f aca="false">MAX(Q254,P255)</f>
        <v>3883.381615</v>
      </c>
      <c r="R255" s="68" t="n">
        <f aca="false">Q255-P255</f>
        <v>170.24338</v>
      </c>
      <c r="S255" s="68" t="n">
        <f aca="false">S254+K255</f>
        <v>2226.41322069223</v>
      </c>
      <c r="T255" s="68" t="n">
        <f aca="false">MAX(T254,S255)</f>
        <v>2425.69200341099</v>
      </c>
      <c r="U255" s="68" t="n">
        <f aca="false">T255-S255</f>
        <v>199.278782718759</v>
      </c>
      <c r="V255" s="70" t="n">
        <f aca="false">V254+F255</f>
        <v>0.866</v>
      </c>
      <c r="W255" s="70" t="n">
        <f aca="false">MAX(W254,V255)</f>
        <v>0.8958</v>
      </c>
      <c r="X255" s="70" t="n">
        <f aca="false">W255-V255</f>
        <v>0.0298000000000001</v>
      </c>
      <c r="Y255" s="70" t="n">
        <f aca="false">Y254+M255</f>
        <v>0.800444715725032</v>
      </c>
      <c r="Z255" s="70" t="n">
        <f aca="false">MAX(Z254,Y255)</f>
        <v>0.831524995575676</v>
      </c>
      <c r="AA255" s="70" t="n">
        <f aca="false">Z255-Y255</f>
        <v>0.0310802798506439</v>
      </c>
      <c r="AB255" s="72" t="n">
        <f aca="false">AB254*(1+F255)</f>
        <v>2.24196721099478</v>
      </c>
      <c r="AC255" s="73" t="n">
        <f aca="false">MAX(AC254,AB255)</f>
        <v>2.30999887359666</v>
      </c>
      <c r="AD255" s="70" t="n">
        <f aca="false">1-AB255/AC255</f>
        <v>0.0294509505521759</v>
      </c>
      <c r="AE255" s="73" t="n">
        <f aca="false">AE254*(1+M255)</f>
        <v>2.10010686138534</v>
      </c>
      <c r="AF255" s="73" t="n">
        <f aca="false">MAX(AF254,AE255)</f>
        <v>2.16662290687906</v>
      </c>
      <c r="AG255" s="70" t="n">
        <f aca="false">1-AE255/AF255</f>
        <v>0.0307003333540571</v>
      </c>
      <c r="AH255" s="74" t="n">
        <f aca="false">IF(R255&gt;0,AH254+1,0)</f>
        <v>5</v>
      </c>
      <c r="AI255" s="74" t="n">
        <f aca="false">IF(U255&gt;0,AI254+1,0)</f>
        <v>5</v>
      </c>
      <c r="AJ255" s="74" t="n">
        <f aca="false">IF(G255&gt;0,AJ254+1,0)</f>
        <v>0</v>
      </c>
      <c r="AK255" s="74" t="n">
        <f aca="false">IF(G255&lt;=0,AK254+1,0)</f>
        <v>5</v>
      </c>
      <c r="AL255" s="74" t="n">
        <f aca="false">IF(K255&gt;0,AL254+1,0)</f>
        <v>0</v>
      </c>
      <c r="AM255" s="74" t="n">
        <f aca="false">IF(K255&lt;=0,AM254+1,0)</f>
        <v>5</v>
      </c>
    </row>
    <row r="256" customFormat="false" ht="15" hidden="false" customHeight="false" outlineLevel="0" collapsed="false">
      <c r="A256" s="61" t="n">
        <v>260</v>
      </c>
      <c r="B256" s="62" t="n">
        <v>40564.59375</v>
      </c>
      <c r="C256" s="63" t="n">
        <f aca="false">YEAR(B256)</f>
        <v>2011</v>
      </c>
      <c r="D256" s="32" t="s">
        <v>276</v>
      </c>
      <c r="E256" s="64" t="n">
        <v>5690.3</v>
      </c>
      <c r="F256" s="65" t="n">
        <v>-0.0032</v>
      </c>
      <c r="G256" s="66" t="n">
        <v>-18.20896</v>
      </c>
      <c r="H256" s="67" t="n">
        <f aca="false">E256+IF(D256="Long",1,-1)*G256</f>
        <v>5708.50896</v>
      </c>
      <c r="I256" s="68" t="n">
        <f aca="false">Assumptions!$B$58</f>
        <v>5.35750011455817</v>
      </c>
      <c r="J256" s="68" t="n">
        <f aca="false">INDEX(Yearly!$D$5:$D$22,MATCH(C256,Yearly!$A$5:$A$22,0))</f>
        <v>0.449580429193692</v>
      </c>
      <c r="K256" s="68" t="n">
        <f aca="false">G256-I256-J256</f>
        <v>-24.0160405437519</v>
      </c>
      <c r="L256" s="69" t="n">
        <f aca="false">(I256+J256)/Assumptions!$B$8</f>
        <v>0.00025605597012877</v>
      </c>
      <c r="M256" s="70" t="n">
        <f aca="false">F256-L256</f>
        <v>-0.00345605597012877</v>
      </c>
      <c r="N256" s="71" t="n">
        <f aca="false">G256*Assumptions!$B$7</f>
        <v>-143213.4704</v>
      </c>
      <c r="O256" s="71" t="n">
        <f aca="false">K256*Assumptions!$B$7</f>
        <v>-188886.158876608</v>
      </c>
      <c r="P256" s="68" t="n">
        <f aca="false">P255+G256</f>
        <v>3694.929275</v>
      </c>
      <c r="Q256" s="68" t="n">
        <f aca="false">MAX(Q255,P256)</f>
        <v>3883.381615</v>
      </c>
      <c r="R256" s="68" t="n">
        <f aca="false">Q256-P256</f>
        <v>188.45234</v>
      </c>
      <c r="S256" s="68" t="n">
        <f aca="false">S255+K256</f>
        <v>2202.39718014847</v>
      </c>
      <c r="T256" s="68" t="n">
        <f aca="false">MAX(T255,S256)</f>
        <v>2425.69200341099</v>
      </c>
      <c r="U256" s="68" t="n">
        <f aca="false">T256-S256</f>
        <v>223.294823262511</v>
      </c>
      <c r="V256" s="70" t="n">
        <f aca="false">V255+F256</f>
        <v>0.8628</v>
      </c>
      <c r="W256" s="70" t="n">
        <f aca="false">MAX(W255,V256)</f>
        <v>0.8958</v>
      </c>
      <c r="X256" s="70" t="n">
        <f aca="false">W256-V256</f>
        <v>0.033</v>
      </c>
      <c r="Y256" s="70" t="n">
        <f aca="false">Y255+M256</f>
        <v>0.796988659754903</v>
      </c>
      <c r="Z256" s="70" t="n">
        <f aca="false">MAX(Z255,Y256)</f>
        <v>0.831524995575676</v>
      </c>
      <c r="AA256" s="70" t="n">
        <f aca="false">Z256-Y256</f>
        <v>0.0345363358207726</v>
      </c>
      <c r="AB256" s="72" t="n">
        <f aca="false">AB255*(1+F256)</f>
        <v>2.2347929159196</v>
      </c>
      <c r="AC256" s="73" t="n">
        <f aca="false">MAX(AC255,AB256)</f>
        <v>2.30999887359666</v>
      </c>
      <c r="AD256" s="70" t="n">
        <f aca="false">1-AB256/AC256</f>
        <v>0.032556707510409</v>
      </c>
      <c r="AE256" s="73" t="n">
        <f aca="false">AE255*(1+M256)</f>
        <v>2.09284877452914</v>
      </c>
      <c r="AF256" s="73" t="n">
        <f aca="false">MAX(AF255,AE256)</f>
        <v>2.16662290687906</v>
      </c>
      <c r="AG256" s="70" t="n">
        <f aca="false">1-AE256/AF256</f>
        <v>0.0340502872538128</v>
      </c>
      <c r="AH256" s="74" t="n">
        <f aca="false">IF(R256&gt;0,AH255+1,0)</f>
        <v>6</v>
      </c>
      <c r="AI256" s="74" t="n">
        <f aca="false">IF(U256&gt;0,AI255+1,0)</f>
        <v>6</v>
      </c>
      <c r="AJ256" s="74" t="n">
        <f aca="false">IF(G256&gt;0,AJ255+1,0)</f>
        <v>0</v>
      </c>
      <c r="AK256" s="74" t="n">
        <f aca="false">IF(G256&lt;=0,AK255+1,0)</f>
        <v>6</v>
      </c>
      <c r="AL256" s="74" t="n">
        <f aca="false">IF(K256&gt;0,AL255+1,0)</f>
        <v>0</v>
      </c>
      <c r="AM256" s="74" t="n">
        <f aca="false">IF(K256&lt;=0,AM255+1,0)</f>
        <v>6</v>
      </c>
    </row>
    <row r="257" customFormat="false" ht="15" hidden="false" customHeight="false" outlineLevel="0" collapsed="false">
      <c r="A257" s="61" t="n">
        <v>261</v>
      </c>
      <c r="B257" s="62" t="n">
        <v>40567.40625</v>
      </c>
      <c r="C257" s="63" t="n">
        <f aca="false">YEAR(B257)</f>
        <v>2011</v>
      </c>
      <c r="D257" s="32" t="s">
        <v>277</v>
      </c>
      <c r="E257" s="64" t="n">
        <v>5708.5</v>
      </c>
      <c r="F257" s="65" t="n">
        <v>-0.0018</v>
      </c>
      <c r="G257" s="66" t="n">
        <v>-10.2753</v>
      </c>
      <c r="H257" s="67" t="n">
        <f aca="false">E257+IF(D257="Long",1,-1)*G257</f>
        <v>5698.2247</v>
      </c>
      <c r="I257" s="68" t="n">
        <f aca="false">Assumptions!$B$58</f>
        <v>5.35750011455817</v>
      </c>
      <c r="J257" s="68" t="n">
        <f aca="false">INDEX(Yearly!$D$5:$D$22,MATCH(C257,Yearly!$A$5:$A$22,0))</f>
        <v>0.449580429193692</v>
      </c>
      <c r="K257" s="68" t="n">
        <f aca="false">G257-I257-J257</f>
        <v>-16.0823805437519</v>
      </c>
      <c r="L257" s="69" t="n">
        <f aca="false">(I257+J257)/Assumptions!$B$8</f>
        <v>0.00025605597012877</v>
      </c>
      <c r="M257" s="70" t="n">
        <f aca="false">F257-L257</f>
        <v>-0.00205605597012877</v>
      </c>
      <c r="N257" s="71" t="n">
        <f aca="false">G257*Assumptions!$B$7</f>
        <v>-80815.2345</v>
      </c>
      <c r="O257" s="71" t="n">
        <f aca="false">K257*Assumptions!$B$7</f>
        <v>-126487.922976608</v>
      </c>
      <c r="P257" s="68" t="n">
        <f aca="false">P256+G257</f>
        <v>3684.653975</v>
      </c>
      <c r="Q257" s="68" t="n">
        <f aca="false">MAX(Q256,P257)</f>
        <v>3883.381615</v>
      </c>
      <c r="R257" s="68" t="n">
        <f aca="false">Q257-P257</f>
        <v>198.72764</v>
      </c>
      <c r="S257" s="68" t="n">
        <f aca="false">S256+K257</f>
        <v>2186.31479960472</v>
      </c>
      <c r="T257" s="68" t="n">
        <f aca="false">MAX(T256,S257)</f>
        <v>2425.69200341099</v>
      </c>
      <c r="U257" s="68" t="n">
        <f aca="false">T257-S257</f>
        <v>239.377203806263</v>
      </c>
      <c r="V257" s="70" t="n">
        <f aca="false">V256+F257</f>
        <v>0.861</v>
      </c>
      <c r="W257" s="70" t="n">
        <f aca="false">MAX(W256,V257)</f>
        <v>0.8958</v>
      </c>
      <c r="X257" s="70" t="n">
        <f aca="false">W257-V257</f>
        <v>0.0348000000000001</v>
      </c>
      <c r="Y257" s="70" t="n">
        <f aca="false">Y256+M257</f>
        <v>0.794932603784774</v>
      </c>
      <c r="Z257" s="70" t="n">
        <f aca="false">MAX(Z256,Y257)</f>
        <v>0.831524995575676</v>
      </c>
      <c r="AA257" s="70" t="n">
        <f aca="false">Z257-Y257</f>
        <v>0.0365923917909015</v>
      </c>
      <c r="AB257" s="72" t="n">
        <f aca="false">AB256*(1+F257)</f>
        <v>2.23077028867095</v>
      </c>
      <c r="AC257" s="73" t="n">
        <f aca="false">MAX(AC256,AB257)</f>
        <v>2.30999887359666</v>
      </c>
      <c r="AD257" s="70" t="n">
        <f aca="false">1-AB257/AC257</f>
        <v>0.0342981054368903</v>
      </c>
      <c r="AE257" s="73" t="n">
        <f aca="false">AE256*(1+M257)</f>
        <v>2.08854576031169</v>
      </c>
      <c r="AF257" s="73" t="n">
        <f aca="false">MAX(AF256,AE257)</f>
        <v>2.16662290687906</v>
      </c>
      <c r="AG257" s="70" t="n">
        <f aca="false">1-AE257/AF257</f>
        <v>0.0360363339275487</v>
      </c>
      <c r="AH257" s="74" t="n">
        <f aca="false">IF(R257&gt;0,AH256+1,0)</f>
        <v>7</v>
      </c>
      <c r="AI257" s="74" t="n">
        <f aca="false">IF(U257&gt;0,AI256+1,0)</f>
        <v>7</v>
      </c>
      <c r="AJ257" s="74" t="n">
        <f aca="false">IF(G257&gt;0,AJ256+1,0)</f>
        <v>0</v>
      </c>
      <c r="AK257" s="74" t="n">
        <f aca="false">IF(G257&lt;=0,AK256+1,0)</f>
        <v>7</v>
      </c>
      <c r="AL257" s="74" t="n">
        <f aca="false">IF(K257&gt;0,AL256+1,0)</f>
        <v>0</v>
      </c>
      <c r="AM257" s="74" t="n">
        <f aca="false">IF(K257&lt;=0,AM256+1,0)</f>
        <v>7</v>
      </c>
    </row>
    <row r="258" customFormat="false" ht="15" hidden="false" customHeight="false" outlineLevel="0" collapsed="false">
      <c r="A258" s="61" t="n">
        <v>262</v>
      </c>
      <c r="B258" s="62" t="n">
        <v>40568.59375</v>
      </c>
      <c r="C258" s="63" t="n">
        <f aca="false">YEAR(B258)</f>
        <v>2011</v>
      </c>
      <c r="D258" s="32" t="s">
        <v>276</v>
      </c>
      <c r="E258" s="64" t="n">
        <v>5698.4</v>
      </c>
      <c r="F258" s="65" t="n">
        <v>0.0334</v>
      </c>
      <c r="G258" s="66" t="n">
        <v>190.32656</v>
      </c>
      <c r="H258" s="67" t="n">
        <f aca="false">E258+IF(D258="Long",1,-1)*G258</f>
        <v>5508.07344</v>
      </c>
      <c r="I258" s="68" t="n">
        <f aca="false">Assumptions!$B$58</f>
        <v>5.35750011455817</v>
      </c>
      <c r="J258" s="68" t="n">
        <f aca="false">INDEX(Yearly!$D$5:$D$22,MATCH(C258,Yearly!$A$5:$A$22,0))</f>
        <v>0.449580429193692</v>
      </c>
      <c r="K258" s="68" t="n">
        <f aca="false">G258-I258-J258</f>
        <v>184.519479456248</v>
      </c>
      <c r="L258" s="69" t="n">
        <f aca="false">(I258+J258)/Assumptions!$B$8</f>
        <v>0.00025605597012877</v>
      </c>
      <c r="M258" s="70" t="n">
        <f aca="false">F258-L258</f>
        <v>0.0331439440298712</v>
      </c>
      <c r="N258" s="71" t="n">
        <f aca="false">G258*Assumptions!$B$7</f>
        <v>1496918.3944</v>
      </c>
      <c r="O258" s="71" t="n">
        <f aca="false">K258*Assumptions!$B$7</f>
        <v>1451245.70592339</v>
      </c>
      <c r="P258" s="68" t="n">
        <f aca="false">P257+G258</f>
        <v>3874.980535</v>
      </c>
      <c r="Q258" s="68" t="n">
        <f aca="false">MAX(Q257,P258)</f>
        <v>3883.381615</v>
      </c>
      <c r="R258" s="68" t="n">
        <f aca="false">Q258-P258</f>
        <v>8.40107999999964</v>
      </c>
      <c r="S258" s="68" t="n">
        <f aca="false">S257+K258</f>
        <v>2370.83427906097</v>
      </c>
      <c r="T258" s="68" t="n">
        <f aca="false">MAX(T257,S258)</f>
        <v>2425.69200341099</v>
      </c>
      <c r="U258" s="68" t="n">
        <f aca="false">T258-S258</f>
        <v>54.8577243500149</v>
      </c>
      <c r="V258" s="70" t="n">
        <f aca="false">V257+F258</f>
        <v>0.8944</v>
      </c>
      <c r="W258" s="70" t="n">
        <f aca="false">MAX(W257,V258)</f>
        <v>0.8958</v>
      </c>
      <c r="X258" s="70" t="n">
        <f aca="false">W258-V258</f>
        <v>0.00140000000000007</v>
      </c>
      <c r="Y258" s="70" t="n">
        <f aca="false">Y257+M258</f>
        <v>0.828076547814646</v>
      </c>
      <c r="Z258" s="70" t="n">
        <f aca="false">MAX(Z257,Y258)</f>
        <v>0.831524995575676</v>
      </c>
      <c r="AA258" s="70" t="n">
        <f aca="false">Z258-Y258</f>
        <v>0.00344844776103026</v>
      </c>
      <c r="AB258" s="72" t="n">
        <f aca="false">AB257*(1+F258)</f>
        <v>2.30527801631256</v>
      </c>
      <c r="AC258" s="73" t="n">
        <f aca="false">MAX(AC257,AB258)</f>
        <v>2.30999887359666</v>
      </c>
      <c r="AD258" s="70" t="n">
        <f aca="false">1-AB258/AC258</f>
        <v>0.00204366215848228</v>
      </c>
      <c r="AE258" s="73" t="n">
        <f aca="false">AE257*(1+M258)</f>
        <v>2.15776840409529</v>
      </c>
      <c r="AF258" s="73" t="n">
        <f aca="false">MAX(AF257,AE258)</f>
        <v>2.16662290687906</v>
      </c>
      <c r="AG258" s="70" t="n">
        <f aca="false">1-AE258/AF258</f>
        <v>0.00408677613241393</v>
      </c>
      <c r="AH258" s="74" t="n">
        <f aca="false">IF(R258&gt;0,AH257+1,0)</f>
        <v>8</v>
      </c>
      <c r="AI258" s="74" t="n">
        <f aca="false">IF(U258&gt;0,AI257+1,0)</f>
        <v>8</v>
      </c>
      <c r="AJ258" s="74" t="n">
        <f aca="false">IF(G258&gt;0,AJ257+1,0)</f>
        <v>1</v>
      </c>
      <c r="AK258" s="74" t="n">
        <f aca="false">IF(G258&lt;=0,AK257+1,0)</f>
        <v>0</v>
      </c>
      <c r="AL258" s="74" t="n">
        <f aca="false">IF(K258&gt;0,AL257+1,0)</f>
        <v>1</v>
      </c>
      <c r="AM258" s="74" t="n">
        <f aca="false">IF(K258&lt;=0,AM257+1,0)</f>
        <v>0</v>
      </c>
    </row>
    <row r="259" customFormat="false" ht="15" hidden="false" customHeight="false" outlineLevel="0" collapsed="false">
      <c r="A259" s="61" t="n">
        <v>263</v>
      </c>
      <c r="B259" s="62" t="n">
        <v>40577.46875</v>
      </c>
      <c r="C259" s="63" t="n">
        <f aca="false">YEAR(B259)</f>
        <v>2011</v>
      </c>
      <c r="D259" s="32" t="s">
        <v>277</v>
      </c>
      <c r="E259" s="64" t="n">
        <v>5507.95</v>
      </c>
      <c r="F259" s="65" t="n">
        <v>-0.0066</v>
      </c>
      <c r="G259" s="66" t="n">
        <v>-36.35247</v>
      </c>
      <c r="H259" s="67" t="n">
        <f aca="false">E259+IF(D259="Long",1,-1)*G259</f>
        <v>5471.59753</v>
      </c>
      <c r="I259" s="68" t="n">
        <f aca="false">Assumptions!$B$58</f>
        <v>5.35750011455817</v>
      </c>
      <c r="J259" s="68" t="n">
        <f aca="false">INDEX(Yearly!$D$5:$D$22,MATCH(C259,Yearly!$A$5:$A$22,0))</f>
        <v>0.449580429193692</v>
      </c>
      <c r="K259" s="68" t="n">
        <f aca="false">G259-I259-J259</f>
        <v>-42.1595505437519</v>
      </c>
      <c r="L259" s="69" t="n">
        <f aca="false">(I259+J259)/Assumptions!$B$8</f>
        <v>0.00025605597012877</v>
      </c>
      <c r="M259" s="70" t="n">
        <f aca="false">F259-L259</f>
        <v>-0.00685605597012877</v>
      </c>
      <c r="N259" s="71" t="n">
        <f aca="false">G259*Assumptions!$B$7</f>
        <v>-285912.17655</v>
      </c>
      <c r="O259" s="71" t="n">
        <f aca="false">K259*Assumptions!$B$7</f>
        <v>-331584.865026608</v>
      </c>
      <c r="P259" s="68" t="n">
        <f aca="false">P258+G259</f>
        <v>3838.628065</v>
      </c>
      <c r="Q259" s="68" t="n">
        <f aca="false">MAX(Q258,P259)</f>
        <v>3883.381615</v>
      </c>
      <c r="R259" s="68" t="n">
        <f aca="false">Q259-P259</f>
        <v>44.7535499999995</v>
      </c>
      <c r="S259" s="68" t="n">
        <f aca="false">S258+K259</f>
        <v>2328.67472851722</v>
      </c>
      <c r="T259" s="68" t="n">
        <f aca="false">MAX(T258,S259)</f>
        <v>2425.69200341099</v>
      </c>
      <c r="U259" s="68" t="n">
        <f aca="false">T259-S259</f>
        <v>97.0172748937666</v>
      </c>
      <c r="V259" s="70" t="n">
        <f aca="false">V258+F259</f>
        <v>0.8878</v>
      </c>
      <c r="W259" s="70" t="n">
        <f aca="false">MAX(W258,V259)</f>
        <v>0.8958</v>
      </c>
      <c r="X259" s="70" t="n">
        <f aca="false">W259-V259</f>
        <v>0.00800000000000012</v>
      </c>
      <c r="Y259" s="70" t="n">
        <f aca="false">Y258+M259</f>
        <v>0.821220491844517</v>
      </c>
      <c r="Z259" s="70" t="n">
        <f aca="false">MAX(Z258,Y259)</f>
        <v>0.831524995575676</v>
      </c>
      <c r="AA259" s="70" t="n">
        <f aca="false">Z259-Y259</f>
        <v>0.010304503731159</v>
      </c>
      <c r="AB259" s="72" t="n">
        <f aca="false">AB258*(1+F259)</f>
        <v>2.29006318140489</v>
      </c>
      <c r="AC259" s="73" t="n">
        <f aca="false">MAX(AC258,AB259)</f>
        <v>2.30999887359666</v>
      </c>
      <c r="AD259" s="70" t="n">
        <f aca="false">1-AB259/AC259</f>
        <v>0.00863017398823629</v>
      </c>
      <c r="AE259" s="73" t="n">
        <f aca="false">AE258*(1+M259)</f>
        <v>2.14297462314624</v>
      </c>
      <c r="AF259" s="73" t="n">
        <f aca="false">MAX(AF258,AE259)</f>
        <v>2.16662290687906</v>
      </c>
      <c r="AG259" s="70" t="n">
        <f aca="false">1-AE259/AF259</f>
        <v>0.0109148129366414</v>
      </c>
      <c r="AH259" s="74" t="n">
        <f aca="false">IF(R259&gt;0,AH258+1,0)</f>
        <v>9</v>
      </c>
      <c r="AI259" s="74" t="n">
        <f aca="false">IF(U259&gt;0,AI258+1,0)</f>
        <v>9</v>
      </c>
      <c r="AJ259" s="74" t="n">
        <f aca="false">IF(G259&gt;0,AJ258+1,0)</f>
        <v>0</v>
      </c>
      <c r="AK259" s="74" t="n">
        <f aca="false">IF(G259&lt;=0,AK258+1,0)</f>
        <v>1</v>
      </c>
      <c r="AL259" s="74" t="n">
        <f aca="false">IF(K259&gt;0,AL258+1,0)</f>
        <v>0</v>
      </c>
      <c r="AM259" s="74" t="n">
        <f aca="false">IF(K259&lt;=0,AM258+1,0)</f>
        <v>1</v>
      </c>
    </row>
    <row r="260" customFormat="false" ht="15" hidden="false" customHeight="false" outlineLevel="0" collapsed="false">
      <c r="A260" s="61" t="n">
        <v>264</v>
      </c>
      <c r="B260" s="62" t="n">
        <v>40578.4895833333</v>
      </c>
      <c r="C260" s="63" t="n">
        <f aca="false">YEAR(B260)</f>
        <v>2011</v>
      </c>
      <c r="D260" s="32" t="s">
        <v>276</v>
      </c>
      <c r="E260" s="64" t="n">
        <v>5471.85</v>
      </c>
      <c r="F260" s="65" t="n">
        <v>0.0305</v>
      </c>
      <c r="G260" s="66" t="n">
        <v>166.891425</v>
      </c>
      <c r="H260" s="67" t="n">
        <f aca="false">E260+IF(D260="Long",1,-1)*G260</f>
        <v>5304.958575</v>
      </c>
      <c r="I260" s="68" t="n">
        <f aca="false">Assumptions!$B$58</f>
        <v>5.35750011455817</v>
      </c>
      <c r="J260" s="68" t="n">
        <f aca="false">INDEX(Yearly!$D$5:$D$22,MATCH(C260,Yearly!$A$5:$A$22,0))</f>
        <v>0.449580429193692</v>
      </c>
      <c r="K260" s="68" t="n">
        <f aca="false">G260-I260-J260</f>
        <v>161.084344456248</v>
      </c>
      <c r="L260" s="69" t="n">
        <f aca="false">(I260+J260)/Assumptions!$B$8</f>
        <v>0.00025605597012877</v>
      </c>
      <c r="M260" s="70" t="n">
        <f aca="false">F260-L260</f>
        <v>0.0302439440298712</v>
      </c>
      <c r="N260" s="71" t="n">
        <f aca="false">G260*Assumptions!$B$7</f>
        <v>1312601.057625</v>
      </c>
      <c r="O260" s="71" t="n">
        <f aca="false">K260*Assumptions!$B$7</f>
        <v>1266928.36914839</v>
      </c>
      <c r="P260" s="68" t="n">
        <f aca="false">P259+G260</f>
        <v>4005.51949</v>
      </c>
      <c r="Q260" s="68" t="n">
        <f aca="false">MAX(Q259,P260)</f>
        <v>4005.51949</v>
      </c>
      <c r="R260" s="68" t="n">
        <f aca="false">Q260-P260</f>
        <v>0</v>
      </c>
      <c r="S260" s="68" t="n">
        <f aca="false">S259+K260</f>
        <v>2489.75907297347</v>
      </c>
      <c r="T260" s="68" t="n">
        <f aca="false">MAX(T259,S260)</f>
        <v>2489.75907297347</v>
      </c>
      <c r="U260" s="68" t="n">
        <f aca="false">T260-S260</f>
        <v>0</v>
      </c>
      <c r="V260" s="70" t="n">
        <f aca="false">V259+F260</f>
        <v>0.9183</v>
      </c>
      <c r="W260" s="70" t="n">
        <f aca="false">MAX(W259,V260)</f>
        <v>0.9183</v>
      </c>
      <c r="X260" s="70" t="n">
        <f aca="false">W260-V260</f>
        <v>0</v>
      </c>
      <c r="Y260" s="70" t="n">
        <f aca="false">Y259+M260</f>
        <v>0.851464435874388</v>
      </c>
      <c r="Z260" s="70" t="n">
        <f aca="false">MAX(Z259,Y260)</f>
        <v>0.851464435874388</v>
      </c>
      <c r="AA260" s="70" t="n">
        <f aca="false">Z260-Y260</f>
        <v>0</v>
      </c>
      <c r="AB260" s="72" t="n">
        <f aca="false">AB259*(1+F260)</f>
        <v>2.35991010843774</v>
      </c>
      <c r="AC260" s="73" t="n">
        <f aca="false">MAX(AC259,AB260)</f>
        <v>2.35991010843774</v>
      </c>
      <c r="AD260" s="70" t="n">
        <f aca="false">1-AB260/AC260</f>
        <v>0</v>
      </c>
      <c r="AE260" s="73" t="n">
        <f aca="false">AE259*(1+M260)</f>
        <v>2.2077866277061</v>
      </c>
      <c r="AF260" s="73" t="n">
        <f aca="false">MAX(AF259,AE260)</f>
        <v>2.2077866277061</v>
      </c>
      <c r="AG260" s="70" t="n">
        <f aca="false">1-AE260/AF260</f>
        <v>0</v>
      </c>
      <c r="AH260" s="74" t="n">
        <f aca="false">IF(R260&gt;0,AH259+1,0)</f>
        <v>0</v>
      </c>
      <c r="AI260" s="74" t="n">
        <f aca="false">IF(U260&gt;0,AI259+1,0)</f>
        <v>0</v>
      </c>
      <c r="AJ260" s="74" t="n">
        <f aca="false">IF(G260&gt;0,AJ259+1,0)</f>
        <v>1</v>
      </c>
      <c r="AK260" s="74" t="n">
        <f aca="false">IF(G260&lt;=0,AK259+1,0)</f>
        <v>0</v>
      </c>
      <c r="AL260" s="74" t="n">
        <f aca="false">IF(K260&gt;0,AL259+1,0)</f>
        <v>1</v>
      </c>
      <c r="AM260" s="74" t="n">
        <f aca="false">IF(K260&lt;=0,AM259+1,0)</f>
        <v>0</v>
      </c>
    </row>
    <row r="261" customFormat="false" ht="15" hidden="false" customHeight="false" outlineLevel="0" collapsed="false">
      <c r="A261" s="61" t="n">
        <v>265</v>
      </c>
      <c r="B261" s="62" t="n">
        <v>40585.6354166667</v>
      </c>
      <c r="C261" s="63" t="n">
        <f aca="false">YEAR(B261)</f>
        <v>2011</v>
      </c>
      <c r="D261" s="32" t="s">
        <v>277</v>
      </c>
      <c r="E261" s="64" t="n">
        <v>5304.9</v>
      </c>
      <c r="F261" s="65" t="n">
        <v>0.0293</v>
      </c>
      <c r="G261" s="66" t="n">
        <v>155.43357</v>
      </c>
      <c r="H261" s="67" t="n">
        <f aca="false">E261+IF(D261="Long",1,-1)*G261</f>
        <v>5460.33357</v>
      </c>
      <c r="I261" s="68" t="n">
        <f aca="false">Assumptions!$B$58</f>
        <v>5.35750011455817</v>
      </c>
      <c r="J261" s="68" t="n">
        <f aca="false">INDEX(Yearly!$D$5:$D$22,MATCH(C261,Yearly!$A$5:$A$22,0))</f>
        <v>0.449580429193692</v>
      </c>
      <c r="K261" s="68" t="n">
        <f aca="false">G261-I261-J261</f>
        <v>149.626489456248</v>
      </c>
      <c r="L261" s="69" t="n">
        <f aca="false">(I261+J261)/Assumptions!$B$8</f>
        <v>0.00025605597012877</v>
      </c>
      <c r="M261" s="70" t="n">
        <f aca="false">F261-L261</f>
        <v>0.0290439440298712</v>
      </c>
      <c r="N261" s="71" t="n">
        <f aca="false">G261*Assumptions!$B$7</f>
        <v>1222485.02805</v>
      </c>
      <c r="O261" s="71" t="n">
        <f aca="false">K261*Assumptions!$B$7</f>
        <v>1176812.33957339</v>
      </c>
      <c r="P261" s="68" t="n">
        <f aca="false">P260+G261</f>
        <v>4160.95306</v>
      </c>
      <c r="Q261" s="68" t="n">
        <f aca="false">MAX(Q260,P261)</f>
        <v>4160.95306</v>
      </c>
      <c r="R261" s="68" t="n">
        <f aca="false">Q261-P261</f>
        <v>0</v>
      </c>
      <c r="S261" s="68" t="n">
        <f aca="false">S260+K261</f>
        <v>2639.38556242972</v>
      </c>
      <c r="T261" s="68" t="n">
        <f aca="false">MAX(T260,S261)</f>
        <v>2639.38556242972</v>
      </c>
      <c r="U261" s="68" t="n">
        <f aca="false">T261-S261</f>
        <v>0</v>
      </c>
      <c r="V261" s="70" t="n">
        <f aca="false">V260+F261</f>
        <v>0.9476</v>
      </c>
      <c r="W261" s="70" t="n">
        <f aca="false">MAX(W260,V261)</f>
        <v>0.9476</v>
      </c>
      <c r="X261" s="70" t="n">
        <f aca="false">W261-V261</f>
        <v>0</v>
      </c>
      <c r="Y261" s="70" t="n">
        <f aca="false">Y260+M261</f>
        <v>0.880508379904259</v>
      </c>
      <c r="Z261" s="70" t="n">
        <f aca="false">MAX(Z260,Y261)</f>
        <v>0.880508379904259</v>
      </c>
      <c r="AA261" s="70" t="n">
        <f aca="false">Z261-Y261</f>
        <v>0</v>
      </c>
      <c r="AB261" s="72" t="n">
        <f aca="false">AB260*(1+F261)</f>
        <v>2.42905547461497</v>
      </c>
      <c r="AC261" s="73" t="n">
        <f aca="false">MAX(AC260,AB261)</f>
        <v>2.42905547461497</v>
      </c>
      <c r="AD261" s="70" t="n">
        <f aca="false">1-AB261/AC261</f>
        <v>0</v>
      </c>
      <c r="AE261" s="73" t="n">
        <f aca="false">AE260*(1+M261)</f>
        <v>2.2719094589511</v>
      </c>
      <c r="AF261" s="73" t="n">
        <f aca="false">MAX(AF260,AE261)</f>
        <v>2.2719094589511</v>
      </c>
      <c r="AG261" s="70" t="n">
        <f aca="false">1-AE261/AF261</f>
        <v>0</v>
      </c>
      <c r="AH261" s="74" t="n">
        <f aca="false">IF(R261&gt;0,AH260+1,0)</f>
        <v>0</v>
      </c>
      <c r="AI261" s="74" t="n">
        <f aca="false">IF(U261&gt;0,AI260+1,0)</f>
        <v>0</v>
      </c>
      <c r="AJ261" s="74" t="n">
        <f aca="false">IF(G261&gt;0,AJ260+1,0)</f>
        <v>2</v>
      </c>
      <c r="AK261" s="74" t="n">
        <f aca="false">IF(G261&lt;=0,AK260+1,0)</f>
        <v>0</v>
      </c>
      <c r="AL261" s="74" t="n">
        <f aca="false">IF(K261&gt;0,AL260+1,0)</f>
        <v>2</v>
      </c>
      <c r="AM261" s="74" t="n">
        <f aca="false">IF(K261&lt;=0,AM260+1,0)</f>
        <v>0</v>
      </c>
    </row>
    <row r="262" customFormat="false" ht="15" hidden="false" customHeight="false" outlineLevel="0" collapsed="false">
      <c r="A262" s="61" t="n">
        <v>266</v>
      </c>
      <c r="B262" s="62" t="n">
        <v>40592.6354166667</v>
      </c>
      <c r="C262" s="63" t="n">
        <f aca="false">YEAR(B262)</f>
        <v>2011</v>
      </c>
      <c r="D262" s="32" t="s">
        <v>276</v>
      </c>
      <c r="E262" s="64" t="n">
        <v>5460.1</v>
      </c>
      <c r="F262" s="65" t="n">
        <v>-0.0021</v>
      </c>
      <c r="G262" s="66" t="n">
        <v>-11.46621</v>
      </c>
      <c r="H262" s="67" t="n">
        <f aca="false">E262+IF(D262="Long",1,-1)*G262</f>
        <v>5471.56621</v>
      </c>
      <c r="I262" s="68" t="n">
        <f aca="false">Assumptions!$B$58</f>
        <v>5.35750011455817</v>
      </c>
      <c r="J262" s="68" t="n">
        <f aca="false">INDEX(Yearly!$D$5:$D$22,MATCH(C262,Yearly!$A$5:$A$22,0))</f>
        <v>0.449580429193692</v>
      </c>
      <c r="K262" s="68" t="n">
        <f aca="false">G262-I262-J262</f>
        <v>-17.2732905437519</v>
      </c>
      <c r="L262" s="69" t="n">
        <f aca="false">(I262+J262)/Assumptions!$B$8</f>
        <v>0.00025605597012877</v>
      </c>
      <c r="M262" s="70" t="n">
        <f aca="false">F262-L262</f>
        <v>-0.00235605597012877</v>
      </c>
      <c r="N262" s="71" t="n">
        <f aca="false">G262*Assumptions!$B$7</f>
        <v>-90181.74165</v>
      </c>
      <c r="O262" s="71" t="n">
        <f aca="false">K262*Assumptions!$B$7</f>
        <v>-135854.430126608</v>
      </c>
      <c r="P262" s="68" t="n">
        <f aca="false">P261+G262</f>
        <v>4149.48685</v>
      </c>
      <c r="Q262" s="68" t="n">
        <f aca="false">MAX(Q261,P262)</f>
        <v>4160.95306</v>
      </c>
      <c r="R262" s="68" t="n">
        <f aca="false">Q262-P262</f>
        <v>11.4662099999996</v>
      </c>
      <c r="S262" s="68" t="n">
        <f aca="false">S261+K262</f>
        <v>2622.11227188596</v>
      </c>
      <c r="T262" s="68" t="n">
        <f aca="false">MAX(T261,S262)</f>
        <v>2639.38556242972</v>
      </c>
      <c r="U262" s="68" t="n">
        <f aca="false">T262-S262</f>
        <v>17.273290543752</v>
      </c>
      <c r="V262" s="70" t="n">
        <f aca="false">V261+F262</f>
        <v>0.9455</v>
      </c>
      <c r="W262" s="70" t="n">
        <f aca="false">MAX(W261,V262)</f>
        <v>0.9476</v>
      </c>
      <c r="X262" s="70" t="n">
        <f aca="false">W262-V262</f>
        <v>0.00209999999999999</v>
      </c>
      <c r="Y262" s="70" t="n">
        <f aca="false">Y261+M262</f>
        <v>0.87815232393413</v>
      </c>
      <c r="Z262" s="70" t="n">
        <f aca="false">MAX(Z261,Y262)</f>
        <v>0.880508379904259</v>
      </c>
      <c r="AA262" s="70" t="n">
        <f aca="false">Z262-Y262</f>
        <v>0.00235605597012878</v>
      </c>
      <c r="AB262" s="72" t="n">
        <f aca="false">AB261*(1+F262)</f>
        <v>2.42395445811828</v>
      </c>
      <c r="AC262" s="73" t="n">
        <f aca="false">MAX(AC261,AB262)</f>
        <v>2.42905547461497</v>
      </c>
      <c r="AD262" s="70" t="n">
        <f aca="false">1-AB262/AC262</f>
        <v>0.00209999999999999</v>
      </c>
      <c r="AE262" s="73" t="n">
        <f aca="false">AE261*(1+M262)</f>
        <v>2.26655671310675</v>
      </c>
      <c r="AF262" s="73" t="n">
        <f aca="false">MAX(AF261,AE262)</f>
        <v>2.2719094589511</v>
      </c>
      <c r="AG262" s="70" t="n">
        <f aca="false">1-AE262/AF262</f>
        <v>0.00235605597012867</v>
      </c>
      <c r="AH262" s="74" t="n">
        <f aca="false">IF(R262&gt;0,AH261+1,0)</f>
        <v>1</v>
      </c>
      <c r="AI262" s="74" t="n">
        <f aca="false">IF(U262&gt;0,AI261+1,0)</f>
        <v>1</v>
      </c>
      <c r="AJ262" s="74" t="n">
        <f aca="false">IF(G262&gt;0,AJ261+1,0)</f>
        <v>0</v>
      </c>
      <c r="AK262" s="74" t="n">
        <f aca="false">IF(G262&lt;=0,AK261+1,0)</f>
        <v>1</v>
      </c>
      <c r="AL262" s="74" t="n">
        <f aca="false">IF(K262&gt;0,AL261+1,0)</f>
        <v>0</v>
      </c>
      <c r="AM262" s="74" t="n">
        <f aca="false">IF(K262&lt;=0,AM261+1,0)</f>
        <v>1</v>
      </c>
    </row>
    <row r="263" customFormat="false" ht="15" hidden="false" customHeight="false" outlineLevel="0" collapsed="false">
      <c r="A263" s="61" t="n">
        <v>267</v>
      </c>
      <c r="B263" s="62" t="n">
        <v>40595.6145833333</v>
      </c>
      <c r="C263" s="63" t="n">
        <f aca="false">YEAR(B263)</f>
        <v>2011</v>
      </c>
      <c r="D263" s="32" t="s">
        <v>277</v>
      </c>
      <c r="E263" s="64" t="n">
        <v>5471.7</v>
      </c>
      <c r="F263" s="65" t="n">
        <v>0.0011</v>
      </c>
      <c r="G263" s="66" t="n">
        <v>6.01887</v>
      </c>
      <c r="H263" s="67" t="n">
        <f aca="false">E263+IF(D263="Long",1,-1)*G263</f>
        <v>5477.71887</v>
      </c>
      <c r="I263" s="68" t="n">
        <f aca="false">Assumptions!$B$58</f>
        <v>5.35750011455817</v>
      </c>
      <c r="J263" s="68" t="n">
        <f aca="false">INDEX(Yearly!$D$5:$D$22,MATCH(C263,Yearly!$A$5:$A$22,0))</f>
        <v>0.449580429193692</v>
      </c>
      <c r="K263" s="68" t="n">
        <f aca="false">G263-I263-J263</f>
        <v>0.211789456248139</v>
      </c>
      <c r="L263" s="69" t="n">
        <f aca="false">(I263+J263)/Assumptions!$B$8</f>
        <v>0.00025605597012877</v>
      </c>
      <c r="M263" s="70" t="n">
        <f aca="false">F263-L263</f>
        <v>0.00084394402987123</v>
      </c>
      <c r="N263" s="71" t="n">
        <f aca="false">G263*Assumptions!$B$7</f>
        <v>47338.41255</v>
      </c>
      <c r="O263" s="71" t="n">
        <f aca="false">K263*Assumptions!$B$7</f>
        <v>1665.72407339161</v>
      </c>
      <c r="P263" s="68" t="n">
        <f aca="false">P262+G263</f>
        <v>4155.50572</v>
      </c>
      <c r="Q263" s="68" t="n">
        <f aca="false">MAX(Q262,P263)</f>
        <v>4160.95306</v>
      </c>
      <c r="R263" s="68" t="n">
        <f aca="false">Q263-P263</f>
        <v>5.44733999999971</v>
      </c>
      <c r="S263" s="68" t="n">
        <f aca="false">S262+K263</f>
        <v>2622.32406134221</v>
      </c>
      <c r="T263" s="68" t="n">
        <f aca="false">MAX(T262,S263)</f>
        <v>2639.38556242972</v>
      </c>
      <c r="U263" s="68" t="n">
        <f aca="false">T263-S263</f>
        <v>17.061501087504</v>
      </c>
      <c r="V263" s="70" t="n">
        <f aca="false">V262+F263</f>
        <v>0.9466</v>
      </c>
      <c r="W263" s="70" t="n">
        <f aca="false">MAX(W262,V263)</f>
        <v>0.9476</v>
      </c>
      <c r="X263" s="70" t="n">
        <f aca="false">W263-V263</f>
        <v>0.001</v>
      </c>
      <c r="Y263" s="70" t="n">
        <f aca="false">Y262+M263</f>
        <v>0.878996267964002</v>
      </c>
      <c r="Z263" s="70" t="n">
        <f aca="false">MAX(Z262,Y263)</f>
        <v>0.880508379904259</v>
      </c>
      <c r="AA263" s="70" t="n">
        <f aca="false">Z263-Y263</f>
        <v>0.00151211194025758</v>
      </c>
      <c r="AB263" s="72" t="n">
        <f aca="false">AB262*(1+F263)</f>
        <v>2.42662080802221</v>
      </c>
      <c r="AC263" s="73" t="n">
        <f aca="false">MAX(AC262,AB263)</f>
        <v>2.42905547461497</v>
      </c>
      <c r="AD263" s="70" t="n">
        <f aca="false">1-AB263/AC263</f>
        <v>0.00100230999999984</v>
      </c>
      <c r="AE263" s="73" t="n">
        <f aca="false">AE262*(1+M263)</f>
        <v>2.26846956011314</v>
      </c>
      <c r="AF263" s="73" t="n">
        <f aca="false">MAX(AF262,AE263)</f>
        <v>2.2719094589511</v>
      </c>
      <c r="AG263" s="70" t="n">
        <f aca="false">1-AE263/AF263</f>
        <v>0.0015141003196274</v>
      </c>
      <c r="AH263" s="74" t="n">
        <f aca="false">IF(R263&gt;0,AH262+1,0)</f>
        <v>2</v>
      </c>
      <c r="AI263" s="74" t="n">
        <f aca="false">IF(U263&gt;0,AI262+1,0)</f>
        <v>2</v>
      </c>
      <c r="AJ263" s="74" t="n">
        <f aca="false">IF(G263&gt;0,AJ262+1,0)</f>
        <v>1</v>
      </c>
      <c r="AK263" s="74" t="n">
        <f aca="false">IF(G263&lt;=0,AK262+1,0)</f>
        <v>0</v>
      </c>
      <c r="AL263" s="74" t="n">
        <f aca="false">IF(K263&gt;0,AL262+1,0)</f>
        <v>1</v>
      </c>
      <c r="AM263" s="74" t="n">
        <f aca="false">IF(K263&lt;=0,AM262+1,0)</f>
        <v>0</v>
      </c>
    </row>
    <row r="264" customFormat="false" ht="15" hidden="false" customHeight="false" outlineLevel="0" collapsed="false">
      <c r="A264" s="61" t="n">
        <v>268</v>
      </c>
      <c r="B264" s="62" t="n">
        <v>40596.59375</v>
      </c>
      <c r="C264" s="63" t="n">
        <f aca="false">YEAR(B264)</f>
        <v>2011</v>
      </c>
      <c r="D264" s="32" t="s">
        <v>276</v>
      </c>
      <c r="E264" s="64" t="n">
        <v>5477.6</v>
      </c>
      <c r="F264" s="65" t="n">
        <v>-0.0021</v>
      </c>
      <c r="G264" s="66" t="n">
        <v>-11.50296</v>
      </c>
      <c r="H264" s="67" t="n">
        <f aca="false">E264+IF(D264="Long",1,-1)*G264</f>
        <v>5489.10296</v>
      </c>
      <c r="I264" s="68" t="n">
        <f aca="false">Assumptions!$B$58</f>
        <v>5.35750011455817</v>
      </c>
      <c r="J264" s="68" t="n">
        <f aca="false">INDEX(Yearly!$D$5:$D$22,MATCH(C264,Yearly!$A$5:$A$22,0))</f>
        <v>0.449580429193692</v>
      </c>
      <c r="K264" s="68" t="n">
        <f aca="false">G264-I264-J264</f>
        <v>-17.3100405437519</v>
      </c>
      <c r="L264" s="69" t="n">
        <f aca="false">(I264+J264)/Assumptions!$B$8</f>
        <v>0.00025605597012877</v>
      </c>
      <c r="M264" s="70" t="n">
        <f aca="false">F264-L264</f>
        <v>-0.00235605597012877</v>
      </c>
      <c r="N264" s="71" t="n">
        <f aca="false">G264*Assumptions!$B$7</f>
        <v>-90470.7804</v>
      </c>
      <c r="O264" s="71" t="n">
        <f aca="false">K264*Assumptions!$B$7</f>
        <v>-136143.468876608</v>
      </c>
      <c r="P264" s="68" t="n">
        <f aca="false">P263+G264</f>
        <v>4144.00276</v>
      </c>
      <c r="Q264" s="68" t="n">
        <f aca="false">MAX(Q263,P264)</f>
        <v>4160.95306</v>
      </c>
      <c r="R264" s="68" t="n">
        <f aca="false">Q264-P264</f>
        <v>16.9502999999995</v>
      </c>
      <c r="S264" s="68" t="n">
        <f aca="false">S263+K264</f>
        <v>2605.01402079846</v>
      </c>
      <c r="T264" s="68" t="n">
        <f aca="false">MAX(T263,S264)</f>
        <v>2639.38556242972</v>
      </c>
      <c r="U264" s="68" t="n">
        <f aca="false">T264-S264</f>
        <v>34.3715416312557</v>
      </c>
      <c r="V264" s="70" t="n">
        <f aca="false">V263+F264</f>
        <v>0.9445</v>
      </c>
      <c r="W264" s="70" t="n">
        <f aca="false">MAX(W263,V264)</f>
        <v>0.9476</v>
      </c>
      <c r="X264" s="70" t="n">
        <f aca="false">W264-V264</f>
        <v>0.00309999999999999</v>
      </c>
      <c r="Y264" s="70" t="n">
        <f aca="false">Y263+M264</f>
        <v>0.876640211993873</v>
      </c>
      <c r="Z264" s="70" t="n">
        <f aca="false">MAX(Z263,Y264)</f>
        <v>0.880508379904259</v>
      </c>
      <c r="AA264" s="70" t="n">
        <f aca="false">Z264-Y264</f>
        <v>0.00386816791038636</v>
      </c>
      <c r="AB264" s="72" t="n">
        <f aca="false">AB263*(1+F264)</f>
        <v>2.42152490432536</v>
      </c>
      <c r="AC264" s="73" t="n">
        <f aca="false">MAX(AC263,AB264)</f>
        <v>2.42905547461497</v>
      </c>
      <c r="AD264" s="70" t="n">
        <f aca="false">1-AB264/AC264</f>
        <v>0.00310020514899989</v>
      </c>
      <c r="AE264" s="73" t="n">
        <f aca="false">AE263*(1+M264)</f>
        <v>2.26312491886298</v>
      </c>
      <c r="AF264" s="73" t="n">
        <f aca="false">MAX(AF263,AE264)</f>
        <v>2.2719094589511</v>
      </c>
      <c r="AG264" s="70" t="n">
        <f aca="false">1-AE264/AF264</f>
        <v>0.00386658898465886</v>
      </c>
      <c r="AH264" s="74" t="n">
        <f aca="false">IF(R264&gt;0,AH263+1,0)</f>
        <v>3</v>
      </c>
      <c r="AI264" s="74" t="n">
        <f aca="false">IF(U264&gt;0,AI263+1,0)</f>
        <v>3</v>
      </c>
      <c r="AJ264" s="74" t="n">
        <f aca="false">IF(G264&gt;0,AJ263+1,0)</f>
        <v>0</v>
      </c>
      <c r="AK264" s="74" t="n">
        <f aca="false">IF(G264&lt;=0,AK263+1,0)</f>
        <v>1</v>
      </c>
      <c r="AL264" s="74" t="n">
        <f aca="false">IF(K264&gt;0,AL263+1,0)</f>
        <v>0</v>
      </c>
      <c r="AM264" s="74" t="n">
        <f aca="false">IF(K264&lt;=0,AM263+1,0)</f>
        <v>1</v>
      </c>
    </row>
    <row r="265" customFormat="false" ht="15" hidden="false" customHeight="false" outlineLevel="0" collapsed="false">
      <c r="A265" s="61" t="n">
        <v>269</v>
      </c>
      <c r="B265" s="62" t="n">
        <v>40597.4270833333</v>
      </c>
      <c r="C265" s="63" t="n">
        <f aca="false">YEAR(B265)</f>
        <v>2011</v>
      </c>
      <c r="D265" s="32" t="s">
        <v>277</v>
      </c>
      <c r="E265" s="64" t="n">
        <v>5489.15</v>
      </c>
      <c r="F265" s="65" t="n">
        <v>-0.0034</v>
      </c>
      <c r="G265" s="66" t="n">
        <v>-18.66311</v>
      </c>
      <c r="H265" s="67" t="n">
        <f aca="false">E265+IF(D265="Long",1,-1)*G265</f>
        <v>5470.48689</v>
      </c>
      <c r="I265" s="68" t="n">
        <f aca="false">Assumptions!$B$58</f>
        <v>5.35750011455817</v>
      </c>
      <c r="J265" s="68" t="n">
        <f aca="false">INDEX(Yearly!$D$5:$D$22,MATCH(C265,Yearly!$A$5:$A$22,0))</f>
        <v>0.449580429193692</v>
      </c>
      <c r="K265" s="68" t="n">
        <f aca="false">G265-I265-J265</f>
        <v>-24.4701905437519</v>
      </c>
      <c r="L265" s="69" t="n">
        <f aca="false">(I265+J265)/Assumptions!$B$8</f>
        <v>0.00025605597012877</v>
      </c>
      <c r="M265" s="70" t="n">
        <f aca="false">F265-L265</f>
        <v>-0.00365605597012877</v>
      </c>
      <c r="N265" s="71" t="n">
        <f aca="false">G265*Assumptions!$B$7</f>
        <v>-146785.36015</v>
      </c>
      <c r="O265" s="71" t="n">
        <f aca="false">K265*Assumptions!$B$7</f>
        <v>-192458.048626608</v>
      </c>
      <c r="P265" s="68" t="n">
        <f aca="false">P264+G265</f>
        <v>4125.33965</v>
      </c>
      <c r="Q265" s="68" t="n">
        <f aca="false">MAX(Q264,P265)</f>
        <v>4160.95306</v>
      </c>
      <c r="R265" s="68" t="n">
        <f aca="false">Q265-P265</f>
        <v>35.6134099999999</v>
      </c>
      <c r="S265" s="68" t="n">
        <f aca="false">S264+K265</f>
        <v>2580.54383025471</v>
      </c>
      <c r="T265" s="68" t="n">
        <f aca="false">MAX(T264,S265)</f>
        <v>2639.38556242972</v>
      </c>
      <c r="U265" s="68" t="n">
        <f aca="false">T265-S265</f>
        <v>58.8417321750076</v>
      </c>
      <c r="V265" s="70" t="n">
        <f aca="false">V264+F265</f>
        <v>0.9411</v>
      </c>
      <c r="W265" s="70" t="n">
        <f aca="false">MAX(W264,V265)</f>
        <v>0.9476</v>
      </c>
      <c r="X265" s="70" t="n">
        <f aca="false">W265-V265</f>
        <v>0.00649999999999995</v>
      </c>
      <c r="Y265" s="70" t="n">
        <f aca="false">Y264+M265</f>
        <v>0.872984156023744</v>
      </c>
      <c r="Z265" s="70" t="n">
        <f aca="false">MAX(Z264,Y265)</f>
        <v>0.880508379904259</v>
      </c>
      <c r="AA265" s="70" t="n">
        <f aca="false">Z265-Y265</f>
        <v>0.0075242238805151</v>
      </c>
      <c r="AB265" s="72" t="n">
        <f aca="false">AB264*(1+F265)</f>
        <v>2.41329171965065</v>
      </c>
      <c r="AC265" s="73" t="n">
        <f aca="false">MAX(AC264,AB265)</f>
        <v>2.42905547461497</v>
      </c>
      <c r="AD265" s="70" t="n">
        <f aca="false">1-AB265/AC265</f>
        <v>0.00648966445149313</v>
      </c>
      <c r="AE265" s="73" t="n">
        <f aca="false">AE264*(1+M265)</f>
        <v>2.25485080749222</v>
      </c>
      <c r="AF265" s="73" t="n">
        <f aca="false">MAX(AF264,AE265)</f>
        <v>2.2719094589511</v>
      </c>
      <c r="AG265" s="70" t="n">
        <f aca="false">1-AE265/AF265</f>
        <v>0.00750850848904627</v>
      </c>
      <c r="AH265" s="74" t="n">
        <f aca="false">IF(R265&gt;0,AH264+1,0)</f>
        <v>4</v>
      </c>
      <c r="AI265" s="74" t="n">
        <f aca="false">IF(U265&gt;0,AI264+1,0)</f>
        <v>4</v>
      </c>
      <c r="AJ265" s="74" t="n">
        <f aca="false">IF(G265&gt;0,AJ264+1,0)</f>
        <v>0</v>
      </c>
      <c r="AK265" s="74" t="n">
        <f aca="false">IF(G265&lt;=0,AK264+1,0)</f>
        <v>2</v>
      </c>
      <c r="AL265" s="74" t="n">
        <f aca="false">IF(K265&gt;0,AL264+1,0)</f>
        <v>0</v>
      </c>
      <c r="AM265" s="74" t="n">
        <f aca="false">IF(K265&lt;=0,AM264+1,0)</f>
        <v>2</v>
      </c>
    </row>
    <row r="266" customFormat="false" ht="15" hidden="false" customHeight="false" outlineLevel="0" collapsed="false">
      <c r="A266" s="61" t="n">
        <v>270</v>
      </c>
      <c r="B266" s="62" t="n">
        <v>40597.4909722222</v>
      </c>
      <c r="C266" s="63" t="n">
        <f aca="false">YEAR(B266)</f>
        <v>2011</v>
      </c>
      <c r="D266" s="32" t="s">
        <v>276</v>
      </c>
      <c r="E266" s="64" t="n">
        <v>5470.75</v>
      </c>
      <c r="F266" s="65" t="n">
        <v>0.0006</v>
      </c>
      <c r="G266" s="66" t="n">
        <v>3.28245</v>
      </c>
      <c r="H266" s="67" t="n">
        <f aca="false">E266+IF(D266="Long",1,-1)*G266</f>
        <v>5467.46755</v>
      </c>
      <c r="I266" s="68" t="n">
        <f aca="false">Assumptions!$B$58</f>
        <v>5.35750011455817</v>
      </c>
      <c r="J266" s="68" t="n">
        <f aca="false">INDEX(Yearly!$D$5:$D$22,MATCH(C266,Yearly!$A$5:$A$22,0))</f>
        <v>0.449580429193692</v>
      </c>
      <c r="K266" s="68" t="n">
        <f aca="false">G266-I266-J266</f>
        <v>-2.52463054375186</v>
      </c>
      <c r="L266" s="69" t="n">
        <f aca="false">(I266+J266)/Assumptions!$B$8</f>
        <v>0.00025605597012877</v>
      </c>
      <c r="M266" s="70" t="n">
        <f aca="false">F266-L266</f>
        <v>0.00034394402987123</v>
      </c>
      <c r="N266" s="71" t="n">
        <f aca="false">G266*Assumptions!$B$7</f>
        <v>25816.46925</v>
      </c>
      <c r="O266" s="71" t="n">
        <f aca="false">K266*Assumptions!$B$7</f>
        <v>-19856.2192266084</v>
      </c>
      <c r="P266" s="68" t="n">
        <f aca="false">P265+G266</f>
        <v>4128.6221</v>
      </c>
      <c r="Q266" s="68" t="n">
        <f aca="false">MAX(Q265,P266)</f>
        <v>4160.95306</v>
      </c>
      <c r="R266" s="68" t="n">
        <f aca="false">Q266-P266</f>
        <v>32.3309600000002</v>
      </c>
      <c r="S266" s="68" t="n">
        <f aca="false">S265+K266</f>
        <v>2578.01919971096</v>
      </c>
      <c r="T266" s="68" t="n">
        <f aca="false">MAX(T265,S266)</f>
        <v>2639.38556242972</v>
      </c>
      <c r="U266" s="68" t="n">
        <f aca="false">T266-S266</f>
        <v>61.3663627187593</v>
      </c>
      <c r="V266" s="70" t="n">
        <f aca="false">V265+F266</f>
        <v>0.9417</v>
      </c>
      <c r="W266" s="70" t="n">
        <f aca="false">MAX(W265,V266)</f>
        <v>0.9476</v>
      </c>
      <c r="X266" s="70" t="n">
        <f aca="false">W266-V266</f>
        <v>0.00589999999999991</v>
      </c>
      <c r="Y266" s="70" t="n">
        <f aca="false">Y265+M266</f>
        <v>0.873328100053615</v>
      </c>
      <c r="Z266" s="70" t="n">
        <f aca="false">MAX(Z265,Y266)</f>
        <v>0.880508379904259</v>
      </c>
      <c r="AA266" s="70" t="n">
        <f aca="false">Z266-Y266</f>
        <v>0.00718027985064385</v>
      </c>
      <c r="AB266" s="72" t="n">
        <f aca="false">AB265*(1+F266)</f>
        <v>2.41473969468244</v>
      </c>
      <c r="AC266" s="73" t="n">
        <f aca="false">MAX(AC265,AB266)</f>
        <v>2.42905547461497</v>
      </c>
      <c r="AD266" s="70" t="n">
        <f aca="false">1-AB266/AC266</f>
        <v>0.00589355825016413</v>
      </c>
      <c r="AE266" s="73" t="n">
        <f aca="false">AE265*(1+M266)</f>
        <v>2.25562634996571</v>
      </c>
      <c r="AF266" s="73" t="n">
        <f aca="false">MAX(AF265,AE266)</f>
        <v>2.2719094589511</v>
      </c>
      <c r="AG266" s="70" t="n">
        <f aca="false">1-AE266/AF266</f>
        <v>0.0071671469658432</v>
      </c>
      <c r="AH266" s="74" t="n">
        <f aca="false">IF(R266&gt;0,AH265+1,0)</f>
        <v>5</v>
      </c>
      <c r="AI266" s="74" t="n">
        <f aca="false">IF(U266&gt;0,AI265+1,0)</f>
        <v>5</v>
      </c>
      <c r="AJ266" s="74" t="n">
        <f aca="false">IF(G266&gt;0,AJ265+1,0)</f>
        <v>1</v>
      </c>
      <c r="AK266" s="74" t="n">
        <f aca="false">IF(G266&lt;=0,AK265+1,0)</f>
        <v>0</v>
      </c>
      <c r="AL266" s="74" t="n">
        <f aca="false">IF(K266&gt;0,AL265+1,0)</f>
        <v>0</v>
      </c>
      <c r="AM266" s="74" t="n">
        <f aca="false">IF(K266&lt;=0,AM265+1,0)</f>
        <v>3</v>
      </c>
    </row>
    <row r="267" customFormat="false" ht="15" hidden="false" customHeight="false" outlineLevel="0" collapsed="false">
      <c r="A267" s="61" t="n">
        <v>271</v>
      </c>
      <c r="B267" s="62" t="n">
        <v>40597.59375</v>
      </c>
      <c r="C267" s="63" t="n">
        <f aca="false">YEAR(B267)</f>
        <v>2011</v>
      </c>
      <c r="D267" s="32" t="s">
        <v>277</v>
      </c>
      <c r="E267" s="64" t="n">
        <v>5467.45</v>
      </c>
      <c r="F267" s="65" t="n">
        <v>-0.0023</v>
      </c>
      <c r="G267" s="66" t="n">
        <v>-12.575135</v>
      </c>
      <c r="H267" s="67" t="n">
        <f aca="false">E267+IF(D267="Long",1,-1)*G267</f>
        <v>5454.874865</v>
      </c>
      <c r="I267" s="68" t="n">
        <f aca="false">Assumptions!$B$58</f>
        <v>5.35750011455817</v>
      </c>
      <c r="J267" s="68" t="n">
        <f aca="false">INDEX(Yearly!$D$5:$D$22,MATCH(C267,Yearly!$A$5:$A$22,0))</f>
        <v>0.449580429193692</v>
      </c>
      <c r="K267" s="68" t="n">
        <f aca="false">G267-I267-J267</f>
        <v>-18.3822155437519</v>
      </c>
      <c r="L267" s="69" t="n">
        <f aca="false">(I267+J267)/Assumptions!$B$8</f>
        <v>0.00025605597012877</v>
      </c>
      <c r="M267" s="70" t="n">
        <f aca="false">F267-L267</f>
        <v>-0.00255605597012877</v>
      </c>
      <c r="N267" s="71" t="n">
        <f aca="false">G267*Assumptions!$B$7</f>
        <v>-98903.436775</v>
      </c>
      <c r="O267" s="71" t="n">
        <f aca="false">K267*Assumptions!$B$7</f>
        <v>-144576.125251608</v>
      </c>
      <c r="P267" s="68" t="n">
        <f aca="false">P266+G267</f>
        <v>4116.046965</v>
      </c>
      <c r="Q267" s="68" t="n">
        <f aca="false">MAX(Q266,P267)</f>
        <v>4160.95306</v>
      </c>
      <c r="R267" s="68" t="n">
        <f aca="false">Q267-P267</f>
        <v>44.9060950000003</v>
      </c>
      <c r="S267" s="68" t="n">
        <f aca="false">S266+K267</f>
        <v>2559.6369841672</v>
      </c>
      <c r="T267" s="68" t="n">
        <f aca="false">MAX(T266,S267)</f>
        <v>2639.38556242972</v>
      </c>
      <c r="U267" s="68" t="n">
        <f aca="false">T267-S267</f>
        <v>79.7485782625113</v>
      </c>
      <c r="V267" s="70" t="n">
        <f aca="false">V266+F267</f>
        <v>0.9394</v>
      </c>
      <c r="W267" s="70" t="n">
        <f aca="false">MAX(W266,V267)</f>
        <v>0.9476</v>
      </c>
      <c r="X267" s="70" t="n">
        <f aca="false">W267-V267</f>
        <v>0.00819999999999987</v>
      </c>
      <c r="Y267" s="70" t="n">
        <f aca="false">Y266+M267</f>
        <v>0.870772044083487</v>
      </c>
      <c r="Z267" s="70" t="n">
        <f aca="false">MAX(Z266,Y267)</f>
        <v>0.880508379904259</v>
      </c>
      <c r="AA267" s="70" t="n">
        <f aca="false">Z267-Y267</f>
        <v>0.0097363358207726</v>
      </c>
      <c r="AB267" s="72" t="n">
        <f aca="false">AB266*(1+F267)</f>
        <v>2.40918579338467</v>
      </c>
      <c r="AC267" s="73" t="n">
        <f aca="false">MAX(AC266,AB267)</f>
        <v>2.42905547461497</v>
      </c>
      <c r="AD267" s="70" t="n">
        <f aca="false">1-AB267/AC267</f>
        <v>0.00818000306618871</v>
      </c>
      <c r="AE267" s="73" t="n">
        <f aca="false">AE266*(1+M267)</f>
        <v>2.2498608427675</v>
      </c>
      <c r="AF267" s="73" t="n">
        <f aca="false">MAX(AF266,AE267)</f>
        <v>2.2719094589511</v>
      </c>
      <c r="AG267" s="70" t="n">
        <f aca="false">1-AE267/AF267</f>
        <v>0.00970488330718111</v>
      </c>
      <c r="AH267" s="74" t="n">
        <f aca="false">IF(R267&gt;0,AH266+1,0)</f>
        <v>6</v>
      </c>
      <c r="AI267" s="74" t="n">
        <f aca="false">IF(U267&gt;0,AI266+1,0)</f>
        <v>6</v>
      </c>
      <c r="AJ267" s="74" t="n">
        <f aca="false">IF(G267&gt;0,AJ266+1,0)</f>
        <v>0</v>
      </c>
      <c r="AK267" s="74" t="n">
        <f aca="false">IF(G267&lt;=0,AK266+1,0)</f>
        <v>1</v>
      </c>
      <c r="AL267" s="74" t="n">
        <f aca="false">IF(K267&gt;0,AL266+1,0)</f>
        <v>0</v>
      </c>
      <c r="AM267" s="74" t="n">
        <f aca="false">IF(K267&lt;=0,AM266+1,0)</f>
        <v>4</v>
      </c>
    </row>
    <row r="268" customFormat="false" ht="15" hidden="false" customHeight="false" outlineLevel="0" collapsed="false">
      <c r="A268" s="61" t="n">
        <v>272</v>
      </c>
      <c r="B268" s="62" t="n">
        <v>40597.6145833333</v>
      </c>
      <c r="C268" s="63" t="n">
        <f aca="false">YEAR(B268)</f>
        <v>2011</v>
      </c>
      <c r="D268" s="32" t="s">
        <v>276</v>
      </c>
      <c r="E268" s="64" t="n">
        <v>5454.7</v>
      </c>
      <c r="F268" s="65" t="n">
        <v>0.0151</v>
      </c>
      <c r="G268" s="66" t="n">
        <v>82.36597</v>
      </c>
      <c r="H268" s="67" t="n">
        <f aca="false">E268+IF(D268="Long",1,-1)*G268</f>
        <v>5372.33403</v>
      </c>
      <c r="I268" s="68" t="n">
        <f aca="false">Assumptions!$B$58</f>
        <v>5.35750011455817</v>
      </c>
      <c r="J268" s="68" t="n">
        <f aca="false">INDEX(Yearly!$D$5:$D$22,MATCH(C268,Yearly!$A$5:$A$22,0))</f>
        <v>0.449580429193692</v>
      </c>
      <c r="K268" s="68" t="n">
        <f aca="false">G268-I268-J268</f>
        <v>76.5588894562482</v>
      </c>
      <c r="L268" s="69" t="n">
        <f aca="false">(I268+J268)/Assumptions!$B$8</f>
        <v>0.00025605597012877</v>
      </c>
      <c r="M268" s="70" t="n">
        <f aca="false">F268-L268</f>
        <v>0.0148439440298712</v>
      </c>
      <c r="N268" s="71" t="n">
        <f aca="false">G268*Assumptions!$B$7</f>
        <v>647808.35405</v>
      </c>
      <c r="O268" s="71" t="n">
        <f aca="false">K268*Assumptions!$B$7</f>
        <v>602135.665573392</v>
      </c>
      <c r="P268" s="68" t="n">
        <f aca="false">P267+G268</f>
        <v>4198.412935</v>
      </c>
      <c r="Q268" s="68" t="n">
        <f aca="false">MAX(Q267,P268)</f>
        <v>4198.412935</v>
      </c>
      <c r="R268" s="68" t="n">
        <f aca="false">Q268-P268</f>
        <v>0</v>
      </c>
      <c r="S268" s="68" t="n">
        <f aca="false">S267+K268</f>
        <v>2636.19587362345</v>
      </c>
      <c r="T268" s="68" t="n">
        <f aca="false">MAX(T267,S268)</f>
        <v>2639.38556242972</v>
      </c>
      <c r="U268" s="68" t="n">
        <f aca="false">T268-S268</f>
        <v>3.18968880626289</v>
      </c>
      <c r="V268" s="70" t="n">
        <f aca="false">V267+F268</f>
        <v>0.9545</v>
      </c>
      <c r="W268" s="70" t="n">
        <f aca="false">MAX(W267,V268)</f>
        <v>0.9545</v>
      </c>
      <c r="X268" s="70" t="n">
        <f aca="false">W268-V268</f>
        <v>0</v>
      </c>
      <c r="Y268" s="70" t="n">
        <f aca="false">Y267+M268</f>
        <v>0.885615988113358</v>
      </c>
      <c r="Z268" s="70" t="n">
        <f aca="false">MAX(Z267,Y268)</f>
        <v>0.885615988113358</v>
      </c>
      <c r="AA268" s="70" t="n">
        <f aca="false">Z268-Y268</f>
        <v>0</v>
      </c>
      <c r="AB268" s="72" t="n">
        <f aca="false">AB267*(1+F268)</f>
        <v>2.44556449886478</v>
      </c>
      <c r="AC268" s="73" t="n">
        <f aca="false">MAX(AC267,AB268)</f>
        <v>2.44556449886478</v>
      </c>
      <c r="AD268" s="70" t="n">
        <f aca="false">1-AB268/AC268</f>
        <v>0</v>
      </c>
      <c r="AE268" s="73" t="n">
        <f aca="false">AE267*(1+M268)</f>
        <v>2.28325765119254</v>
      </c>
      <c r="AF268" s="73" t="n">
        <f aca="false">MAX(AF267,AE268)</f>
        <v>2.28325765119254</v>
      </c>
      <c r="AG268" s="70" t="n">
        <f aca="false">1-AE268/AF268</f>
        <v>0</v>
      </c>
      <c r="AH268" s="74" t="n">
        <f aca="false">IF(R268&gt;0,AH267+1,0)</f>
        <v>0</v>
      </c>
      <c r="AI268" s="74" t="n">
        <f aca="false">IF(U268&gt;0,AI267+1,0)</f>
        <v>7</v>
      </c>
      <c r="AJ268" s="74" t="n">
        <f aca="false">IF(G268&gt;0,AJ267+1,0)</f>
        <v>1</v>
      </c>
      <c r="AK268" s="74" t="n">
        <f aca="false">IF(G268&lt;=0,AK267+1,0)</f>
        <v>0</v>
      </c>
      <c r="AL268" s="74" t="n">
        <f aca="false">IF(K268&gt;0,AL267+1,0)</f>
        <v>1</v>
      </c>
      <c r="AM268" s="74" t="n">
        <f aca="false">IF(K268&lt;=0,AM267+1,0)</f>
        <v>0</v>
      </c>
    </row>
    <row r="269" customFormat="false" ht="15" hidden="false" customHeight="false" outlineLevel="0" collapsed="false">
      <c r="A269" s="61" t="n">
        <v>273</v>
      </c>
      <c r="B269" s="62" t="n">
        <v>40602.4895833333</v>
      </c>
      <c r="C269" s="63" t="n">
        <f aca="false">YEAR(B269)</f>
        <v>2011</v>
      </c>
      <c r="D269" s="32" t="s">
        <v>277</v>
      </c>
      <c r="E269" s="64" t="n">
        <v>5372.5</v>
      </c>
      <c r="F269" s="65" t="n">
        <v>-0.0097</v>
      </c>
      <c r="G269" s="66" t="n">
        <v>-52.11325</v>
      </c>
      <c r="H269" s="67" t="n">
        <f aca="false">E269+IF(D269="Long",1,-1)*G269</f>
        <v>5320.38675</v>
      </c>
      <c r="I269" s="68" t="n">
        <f aca="false">Assumptions!$B$58</f>
        <v>5.35750011455817</v>
      </c>
      <c r="J269" s="68" t="n">
        <f aca="false">INDEX(Yearly!$D$5:$D$22,MATCH(C269,Yearly!$A$5:$A$22,0))</f>
        <v>0.449580429193692</v>
      </c>
      <c r="K269" s="68" t="n">
        <f aca="false">G269-I269-J269</f>
        <v>-57.9203305437519</v>
      </c>
      <c r="L269" s="69" t="n">
        <f aca="false">(I269+J269)/Assumptions!$B$8</f>
        <v>0.00025605597012877</v>
      </c>
      <c r="M269" s="70" t="n">
        <f aca="false">F269-L269</f>
        <v>-0.00995605597012877</v>
      </c>
      <c r="N269" s="71" t="n">
        <f aca="false">G269*Assumptions!$B$7</f>
        <v>-409870.71125</v>
      </c>
      <c r="O269" s="71" t="n">
        <f aca="false">K269*Assumptions!$B$7</f>
        <v>-455543.399726608</v>
      </c>
      <c r="P269" s="68" t="n">
        <f aca="false">P268+G269</f>
        <v>4146.299685</v>
      </c>
      <c r="Q269" s="68" t="n">
        <f aca="false">MAX(Q268,P269)</f>
        <v>4198.412935</v>
      </c>
      <c r="R269" s="68" t="n">
        <f aca="false">Q269-P269</f>
        <v>52.1132500000003</v>
      </c>
      <c r="S269" s="68" t="n">
        <f aca="false">S268+K269</f>
        <v>2578.2755430797</v>
      </c>
      <c r="T269" s="68" t="n">
        <f aca="false">MAX(T268,S269)</f>
        <v>2639.38556242972</v>
      </c>
      <c r="U269" s="68" t="n">
        <f aca="false">T269-S269</f>
        <v>61.1100193500147</v>
      </c>
      <c r="V269" s="70" t="n">
        <f aca="false">V268+F269</f>
        <v>0.9448</v>
      </c>
      <c r="W269" s="70" t="n">
        <f aca="false">MAX(W268,V269)</f>
        <v>0.9545</v>
      </c>
      <c r="X269" s="70" t="n">
        <f aca="false">W269-V269</f>
        <v>0.00970000000000004</v>
      </c>
      <c r="Y269" s="70" t="n">
        <f aca="false">Y268+M269</f>
        <v>0.875659932143229</v>
      </c>
      <c r="Z269" s="70" t="n">
        <f aca="false">MAX(Z268,Y269)</f>
        <v>0.885615988113358</v>
      </c>
      <c r="AA269" s="70" t="n">
        <f aca="false">Z269-Y269</f>
        <v>0.00995605597012872</v>
      </c>
      <c r="AB269" s="72" t="n">
        <f aca="false">AB268*(1+F269)</f>
        <v>2.42184252322579</v>
      </c>
      <c r="AC269" s="73" t="n">
        <f aca="false">MAX(AC268,AB269)</f>
        <v>2.44556449886478</v>
      </c>
      <c r="AD269" s="70" t="n">
        <f aca="false">1-AB269/AC269</f>
        <v>0.00970000000000004</v>
      </c>
      <c r="AE269" s="73" t="n">
        <f aca="false">AE268*(1+M269)</f>
        <v>2.26052541022304</v>
      </c>
      <c r="AF269" s="73" t="n">
        <f aca="false">MAX(AF268,AE269)</f>
        <v>2.28325765119254</v>
      </c>
      <c r="AG269" s="70" t="n">
        <f aca="false">1-AE269/AF269</f>
        <v>0.00995605597012872</v>
      </c>
      <c r="AH269" s="74" t="n">
        <f aca="false">IF(R269&gt;0,AH268+1,0)</f>
        <v>1</v>
      </c>
      <c r="AI269" s="74" t="n">
        <f aca="false">IF(U269&gt;0,AI268+1,0)</f>
        <v>8</v>
      </c>
      <c r="AJ269" s="74" t="n">
        <f aca="false">IF(G269&gt;0,AJ268+1,0)</f>
        <v>0</v>
      </c>
      <c r="AK269" s="74" t="n">
        <f aca="false">IF(G269&lt;=0,AK268+1,0)</f>
        <v>1</v>
      </c>
      <c r="AL269" s="74" t="n">
        <f aca="false">IF(K269&gt;0,AL268+1,0)</f>
        <v>0</v>
      </c>
      <c r="AM269" s="74" t="n">
        <f aca="false">IF(K269&lt;=0,AM268+1,0)</f>
        <v>1</v>
      </c>
    </row>
    <row r="270" customFormat="false" ht="15" hidden="false" customHeight="false" outlineLevel="0" collapsed="false">
      <c r="A270" s="61" t="n">
        <v>274</v>
      </c>
      <c r="B270" s="62" t="n">
        <v>40602.6201388889</v>
      </c>
      <c r="C270" s="63" t="n">
        <f aca="false">YEAR(B270)</f>
        <v>2011</v>
      </c>
      <c r="D270" s="32" t="s">
        <v>276</v>
      </c>
      <c r="E270" s="64" t="n">
        <v>5320.5</v>
      </c>
      <c r="F270" s="65" t="n">
        <v>-0.0156</v>
      </c>
      <c r="G270" s="66" t="n">
        <v>-82.9998</v>
      </c>
      <c r="H270" s="67" t="n">
        <f aca="false">E270+IF(D270="Long",1,-1)*G270</f>
        <v>5403.4998</v>
      </c>
      <c r="I270" s="68" t="n">
        <f aca="false">Assumptions!$B$58</f>
        <v>5.35750011455817</v>
      </c>
      <c r="J270" s="68" t="n">
        <f aca="false">INDEX(Yearly!$D$5:$D$22,MATCH(C270,Yearly!$A$5:$A$22,0))</f>
        <v>0.449580429193692</v>
      </c>
      <c r="K270" s="68" t="n">
        <f aca="false">G270-I270-J270</f>
        <v>-88.8068805437518</v>
      </c>
      <c r="L270" s="69" t="n">
        <f aca="false">(I270+J270)/Assumptions!$B$8</f>
        <v>0.00025605597012877</v>
      </c>
      <c r="M270" s="70" t="n">
        <f aca="false">F270-L270</f>
        <v>-0.0158560559701288</v>
      </c>
      <c r="N270" s="71" t="n">
        <f aca="false">G270*Assumptions!$B$7</f>
        <v>-652793.427</v>
      </c>
      <c r="O270" s="71" t="n">
        <f aca="false">K270*Assumptions!$B$7</f>
        <v>-698466.115476608</v>
      </c>
      <c r="P270" s="68" t="n">
        <f aca="false">P269+G270</f>
        <v>4063.299885</v>
      </c>
      <c r="Q270" s="68" t="n">
        <f aca="false">MAX(Q269,P270)</f>
        <v>4198.412935</v>
      </c>
      <c r="R270" s="68" t="n">
        <f aca="false">Q270-P270</f>
        <v>135.11305</v>
      </c>
      <c r="S270" s="68" t="n">
        <f aca="false">S269+K270</f>
        <v>2489.46866253595</v>
      </c>
      <c r="T270" s="68" t="n">
        <f aca="false">MAX(T269,S270)</f>
        <v>2639.38556242972</v>
      </c>
      <c r="U270" s="68" t="n">
        <f aca="false">T270-S270</f>
        <v>149.916899893767</v>
      </c>
      <c r="V270" s="70" t="n">
        <f aca="false">V269+F270</f>
        <v>0.9292</v>
      </c>
      <c r="W270" s="70" t="n">
        <f aca="false">MAX(W269,V270)</f>
        <v>0.9545</v>
      </c>
      <c r="X270" s="70" t="n">
        <f aca="false">W270-V270</f>
        <v>0.0253</v>
      </c>
      <c r="Y270" s="70" t="n">
        <f aca="false">Y269+M270</f>
        <v>0.8598038761731</v>
      </c>
      <c r="Z270" s="70" t="n">
        <f aca="false">MAX(Z269,Y270)</f>
        <v>0.885615988113358</v>
      </c>
      <c r="AA270" s="70" t="n">
        <f aca="false">Z270-Y270</f>
        <v>0.0258121119402575</v>
      </c>
      <c r="AB270" s="72" t="n">
        <f aca="false">AB269*(1+F270)</f>
        <v>2.38406177986347</v>
      </c>
      <c r="AC270" s="73" t="n">
        <f aca="false">MAX(AC269,AB270)</f>
        <v>2.44556449886478</v>
      </c>
      <c r="AD270" s="70" t="n">
        <f aca="false">1-AB270/AC270</f>
        <v>0.0251486799999998</v>
      </c>
      <c r="AE270" s="73" t="n">
        <f aca="false">AE269*(1+M270)</f>
        <v>2.22468239279665</v>
      </c>
      <c r="AF270" s="73" t="n">
        <f aca="false">MAX(AF269,AE270)</f>
        <v>2.28325765119254</v>
      </c>
      <c r="AG270" s="70" t="n">
        <f aca="false">1-AE270/AF270</f>
        <v>0.0256542481595534</v>
      </c>
      <c r="AH270" s="74" t="n">
        <f aca="false">IF(R270&gt;0,AH269+1,0)</f>
        <v>2</v>
      </c>
      <c r="AI270" s="74" t="n">
        <f aca="false">IF(U270&gt;0,AI269+1,0)</f>
        <v>9</v>
      </c>
      <c r="AJ270" s="74" t="n">
        <f aca="false">IF(G270&gt;0,AJ269+1,0)</f>
        <v>0</v>
      </c>
      <c r="AK270" s="74" t="n">
        <f aca="false">IF(G270&lt;=0,AK269+1,0)</f>
        <v>2</v>
      </c>
      <c r="AL270" s="74" t="n">
        <f aca="false">IF(K270&gt;0,AL269+1,0)</f>
        <v>0</v>
      </c>
      <c r="AM270" s="74" t="n">
        <f aca="false">IF(K270&lt;=0,AM269+1,0)</f>
        <v>2</v>
      </c>
    </row>
    <row r="271" customFormat="false" ht="15" hidden="false" customHeight="false" outlineLevel="0" collapsed="false">
      <c r="A271" s="61" t="n">
        <v>275</v>
      </c>
      <c r="B271" s="62" t="n">
        <v>40603.4111111111</v>
      </c>
      <c r="C271" s="63" t="n">
        <f aca="false">YEAR(B271)</f>
        <v>2011</v>
      </c>
      <c r="D271" s="32" t="s">
        <v>277</v>
      </c>
      <c r="E271" s="64" t="n">
        <v>5403.45</v>
      </c>
      <c r="F271" s="65" t="n">
        <v>0.0091</v>
      </c>
      <c r="G271" s="66" t="n">
        <v>49.171395</v>
      </c>
      <c r="H271" s="67" t="n">
        <f aca="false">E271+IF(D271="Long",1,-1)*G271</f>
        <v>5452.621395</v>
      </c>
      <c r="I271" s="68" t="n">
        <f aca="false">Assumptions!$B$58</f>
        <v>5.35750011455817</v>
      </c>
      <c r="J271" s="68" t="n">
        <f aca="false">INDEX(Yearly!$D$5:$D$22,MATCH(C271,Yearly!$A$5:$A$22,0))</f>
        <v>0.449580429193692</v>
      </c>
      <c r="K271" s="68" t="n">
        <f aca="false">G271-I271-J271</f>
        <v>43.3643144562481</v>
      </c>
      <c r="L271" s="69" t="n">
        <f aca="false">(I271+J271)/Assumptions!$B$8</f>
        <v>0.00025605597012877</v>
      </c>
      <c r="M271" s="70" t="n">
        <f aca="false">F271-L271</f>
        <v>0.00884394402987123</v>
      </c>
      <c r="N271" s="71" t="n">
        <f aca="false">G271*Assumptions!$B$7</f>
        <v>386733.021675</v>
      </c>
      <c r="O271" s="71" t="n">
        <f aca="false">K271*Assumptions!$B$7</f>
        <v>341060.333198392</v>
      </c>
      <c r="P271" s="68" t="n">
        <f aca="false">P270+G271</f>
        <v>4112.47128</v>
      </c>
      <c r="Q271" s="68" t="n">
        <f aca="false">MAX(Q270,P271)</f>
        <v>4198.412935</v>
      </c>
      <c r="R271" s="68" t="n">
        <f aca="false">Q271-P271</f>
        <v>85.9416550000005</v>
      </c>
      <c r="S271" s="68" t="n">
        <f aca="false">S270+K271</f>
        <v>2532.8329769922</v>
      </c>
      <c r="T271" s="68" t="n">
        <f aca="false">MAX(T270,S271)</f>
        <v>2639.38556242972</v>
      </c>
      <c r="U271" s="68" t="n">
        <f aca="false">T271-S271</f>
        <v>106.552585437519</v>
      </c>
      <c r="V271" s="70" t="n">
        <f aca="false">V270+F271</f>
        <v>0.9383</v>
      </c>
      <c r="W271" s="70" t="n">
        <f aca="false">MAX(W270,V271)</f>
        <v>0.9545</v>
      </c>
      <c r="X271" s="70" t="n">
        <f aca="false">W271-V271</f>
        <v>0.0162</v>
      </c>
      <c r="Y271" s="70" t="n">
        <f aca="false">Y270+M271</f>
        <v>0.868647820202972</v>
      </c>
      <c r="Z271" s="70" t="n">
        <f aca="false">MAX(Z270,Y271)</f>
        <v>0.885615988113358</v>
      </c>
      <c r="AA271" s="70" t="n">
        <f aca="false">Z271-Y271</f>
        <v>0.0169681679103862</v>
      </c>
      <c r="AB271" s="72" t="n">
        <f aca="false">AB270*(1+F271)</f>
        <v>2.40575674206023</v>
      </c>
      <c r="AC271" s="73" t="n">
        <f aca="false">MAX(AC270,AB271)</f>
        <v>2.44556449886478</v>
      </c>
      <c r="AD271" s="70" t="n">
        <f aca="false">1-AB271/AC271</f>
        <v>0.0162775329879997</v>
      </c>
      <c r="AE271" s="73" t="n">
        <f aca="false">AE270*(1+M271)</f>
        <v>2.24435735936278</v>
      </c>
      <c r="AF271" s="73" t="n">
        <f aca="false">MAX(AF270,AE271)</f>
        <v>2.28325765119254</v>
      </c>
      <c r="AG271" s="70" t="n">
        <f aca="false">1-AE271/AF271</f>
        <v>0.0170371888645338</v>
      </c>
      <c r="AH271" s="74" t="n">
        <f aca="false">IF(R271&gt;0,AH270+1,0)</f>
        <v>3</v>
      </c>
      <c r="AI271" s="74" t="n">
        <f aca="false">IF(U271&gt;0,AI270+1,0)</f>
        <v>10</v>
      </c>
      <c r="AJ271" s="74" t="n">
        <f aca="false">IF(G271&gt;0,AJ270+1,0)</f>
        <v>1</v>
      </c>
      <c r="AK271" s="74" t="n">
        <f aca="false">IF(G271&lt;=0,AK270+1,0)</f>
        <v>0</v>
      </c>
      <c r="AL271" s="74" t="n">
        <f aca="false">IF(K271&gt;0,AL270+1,0)</f>
        <v>1</v>
      </c>
      <c r="AM271" s="74" t="n">
        <f aca="false">IF(K271&lt;=0,AM270+1,0)</f>
        <v>0</v>
      </c>
    </row>
    <row r="272" customFormat="false" ht="15" hidden="false" customHeight="false" outlineLevel="0" collapsed="false">
      <c r="A272" s="61" t="n">
        <v>276</v>
      </c>
      <c r="B272" s="62" t="n">
        <v>40609.40625</v>
      </c>
      <c r="C272" s="63" t="n">
        <f aca="false">YEAR(B272)</f>
        <v>2011</v>
      </c>
      <c r="D272" s="32" t="s">
        <v>276</v>
      </c>
      <c r="E272" s="64" t="n">
        <v>5452.45</v>
      </c>
      <c r="F272" s="65" t="n">
        <v>-0.0057</v>
      </c>
      <c r="G272" s="66" t="n">
        <v>-31.078965</v>
      </c>
      <c r="H272" s="67" t="n">
        <f aca="false">E272+IF(D272="Long",1,-1)*G272</f>
        <v>5483.528965</v>
      </c>
      <c r="I272" s="68" t="n">
        <f aca="false">Assumptions!$B$58</f>
        <v>5.35750011455817</v>
      </c>
      <c r="J272" s="68" t="n">
        <f aca="false">INDEX(Yearly!$D$5:$D$22,MATCH(C272,Yearly!$A$5:$A$22,0))</f>
        <v>0.449580429193692</v>
      </c>
      <c r="K272" s="68" t="n">
        <f aca="false">G272-I272-J272</f>
        <v>-36.8860455437519</v>
      </c>
      <c r="L272" s="69" t="n">
        <f aca="false">(I272+J272)/Assumptions!$B$8</f>
        <v>0.00025605597012877</v>
      </c>
      <c r="M272" s="70" t="n">
        <f aca="false">F272-L272</f>
        <v>-0.00595605597012877</v>
      </c>
      <c r="N272" s="71" t="n">
        <f aca="false">G272*Assumptions!$B$7</f>
        <v>-244436.059725</v>
      </c>
      <c r="O272" s="71" t="n">
        <f aca="false">K272*Assumptions!$B$7</f>
        <v>-290108.748201608</v>
      </c>
      <c r="P272" s="68" t="n">
        <f aca="false">P271+G272</f>
        <v>4081.392315</v>
      </c>
      <c r="Q272" s="68" t="n">
        <f aca="false">MAX(Q271,P272)</f>
        <v>4198.412935</v>
      </c>
      <c r="R272" s="68" t="n">
        <f aca="false">Q272-P272</f>
        <v>117.020620000001</v>
      </c>
      <c r="S272" s="68" t="n">
        <f aca="false">S271+K272</f>
        <v>2495.94693144844</v>
      </c>
      <c r="T272" s="68" t="n">
        <f aca="false">MAX(T271,S272)</f>
        <v>2639.38556242972</v>
      </c>
      <c r="U272" s="68" t="n">
        <f aca="false">T272-S272</f>
        <v>143.438630981271</v>
      </c>
      <c r="V272" s="70" t="n">
        <f aca="false">V271+F272</f>
        <v>0.9326</v>
      </c>
      <c r="W272" s="70" t="n">
        <f aca="false">MAX(W271,V272)</f>
        <v>0.9545</v>
      </c>
      <c r="X272" s="70" t="n">
        <f aca="false">W272-V272</f>
        <v>0.0219</v>
      </c>
      <c r="Y272" s="70" t="n">
        <f aca="false">Y271+M272</f>
        <v>0.862691764232843</v>
      </c>
      <c r="Z272" s="70" t="n">
        <f aca="false">MAX(Z271,Y272)</f>
        <v>0.885615988113358</v>
      </c>
      <c r="AA272" s="70" t="n">
        <f aca="false">Z272-Y272</f>
        <v>0.022924223880515</v>
      </c>
      <c r="AB272" s="72" t="n">
        <f aca="false">AB271*(1+F272)</f>
        <v>2.39204392863049</v>
      </c>
      <c r="AC272" s="73" t="n">
        <f aca="false">MAX(AC271,AB272)</f>
        <v>2.44556449886478</v>
      </c>
      <c r="AD272" s="70" t="n">
        <f aca="false">1-AB272/AC272</f>
        <v>0.0218847510499682</v>
      </c>
      <c r="AE272" s="73" t="n">
        <f aca="false">AE271*(1+M272)</f>
        <v>2.23098984131344</v>
      </c>
      <c r="AF272" s="73" t="n">
        <f aca="false">MAX(AF271,AE272)</f>
        <v>2.28325765119254</v>
      </c>
      <c r="AG272" s="70" t="n">
        <f aca="false">1-AE272/AF272</f>
        <v>0.0228917703842116</v>
      </c>
      <c r="AH272" s="74" t="n">
        <f aca="false">IF(R272&gt;0,AH271+1,0)</f>
        <v>4</v>
      </c>
      <c r="AI272" s="74" t="n">
        <f aca="false">IF(U272&gt;0,AI271+1,0)</f>
        <v>11</v>
      </c>
      <c r="AJ272" s="74" t="n">
        <f aca="false">IF(G272&gt;0,AJ271+1,0)</f>
        <v>0</v>
      </c>
      <c r="AK272" s="74" t="n">
        <f aca="false">IF(G272&lt;=0,AK271+1,0)</f>
        <v>1</v>
      </c>
      <c r="AL272" s="74" t="n">
        <f aca="false">IF(K272&gt;0,AL271+1,0)</f>
        <v>0</v>
      </c>
      <c r="AM272" s="74" t="n">
        <f aca="false">IF(K272&lt;=0,AM271+1,0)</f>
        <v>1</v>
      </c>
    </row>
    <row r="273" customFormat="false" ht="15" hidden="false" customHeight="false" outlineLevel="0" collapsed="false">
      <c r="A273" s="61" t="n">
        <v>277</v>
      </c>
      <c r="B273" s="62" t="n">
        <v>40609.6145833333</v>
      </c>
      <c r="C273" s="63" t="n">
        <f aca="false">YEAR(B273)</f>
        <v>2011</v>
      </c>
      <c r="D273" s="32" t="s">
        <v>277</v>
      </c>
      <c r="E273" s="64" t="n">
        <v>5483.6</v>
      </c>
      <c r="F273" s="65" t="n">
        <v>0.0024</v>
      </c>
      <c r="G273" s="66" t="n">
        <v>13.16064</v>
      </c>
      <c r="H273" s="67" t="n">
        <f aca="false">E273+IF(D273="Long",1,-1)*G273</f>
        <v>5496.76064</v>
      </c>
      <c r="I273" s="68" t="n">
        <f aca="false">Assumptions!$B$58</f>
        <v>5.35750011455817</v>
      </c>
      <c r="J273" s="68" t="n">
        <f aca="false">INDEX(Yearly!$D$5:$D$22,MATCH(C273,Yearly!$A$5:$A$22,0))</f>
        <v>0.449580429193692</v>
      </c>
      <c r="K273" s="68" t="n">
        <f aca="false">G273-I273-J273</f>
        <v>7.35355945624814</v>
      </c>
      <c r="L273" s="69" t="n">
        <f aca="false">(I273+J273)/Assumptions!$B$8</f>
        <v>0.00025605597012877</v>
      </c>
      <c r="M273" s="70" t="n">
        <f aca="false">F273-L273</f>
        <v>0.00214394402987123</v>
      </c>
      <c r="N273" s="71" t="n">
        <f aca="false">G273*Assumptions!$B$7</f>
        <v>103508.4336</v>
      </c>
      <c r="O273" s="71" t="n">
        <f aca="false">K273*Assumptions!$B$7</f>
        <v>57835.7451233916</v>
      </c>
      <c r="P273" s="68" t="n">
        <f aca="false">P272+G273</f>
        <v>4094.552955</v>
      </c>
      <c r="Q273" s="68" t="n">
        <f aca="false">MAX(Q272,P273)</f>
        <v>4198.412935</v>
      </c>
      <c r="R273" s="68" t="n">
        <f aca="false">Q273-P273</f>
        <v>103.859980000001</v>
      </c>
      <c r="S273" s="68" t="n">
        <f aca="false">S272+K273</f>
        <v>2503.30049090469</v>
      </c>
      <c r="T273" s="68" t="n">
        <f aca="false">MAX(T272,S273)</f>
        <v>2639.38556242972</v>
      </c>
      <c r="U273" s="68" t="n">
        <f aca="false">T273-S273</f>
        <v>136.085071525023</v>
      </c>
      <c r="V273" s="70" t="n">
        <f aca="false">V272+F273</f>
        <v>0.935</v>
      </c>
      <c r="W273" s="70" t="n">
        <f aca="false">MAX(W272,V273)</f>
        <v>0.9545</v>
      </c>
      <c r="X273" s="70" t="n">
        <f aca="false">W273-V273</f>
        <v>0.0195000000000001</v>
      </c>
      <c r="Y273" s="70" t="n">
        <f aca="false">Y272+M273</f>
        <v>0.864835708262714</v>
      </c>
      <c r="Z273" s="70" t="n">
        <f aca="false">MAX(Z272,Y273)</f>
        <v>0.885615988113358</v>
      </c>
      <c r="AA273" s="70" t="n">
        <f aca="false">Z273-Y273</f>
        <v>0.0207802798506437</v>
      </c>
      <c r="AB273" s="72" t="n">
        <f aca="false">AB272*(1+F273)</f>
        <v>2.3977848340592</v>
      </c>
      <c r="AC273" s="73" t="n">
        <f aca="false">MAX(AC272,AB273)</f>
        <v>2.44556449886478</v>
      </c>
      <c r="AD273" s="70" t="n">
        <f aca="false">1-AB273/AC273</f>
        <v>0.0195372744524881</v>
      </c>
      <c r="AE273" s="73" t="n">
        <f aca="false">AE272*(1+M273)</f>
        <v>2.23577295866443</v>
      </c>
      <c r="AF273" s="73" t="n">
        <f aca="false">MAX(AF272,AE273)</f>
        <v>2.28325765119254</v>
      </c>
      <c r="AG273" s="70" t="n">
        <f aca="false">1-AE273/AF273</f>
        <v>0.0207969050287888</v>
      </c>
      <c r="AH273" s="74" t="n">
        <f aca="false">IF(R273&gt;0,AH272+1,0)</f>
        <v>5</v>
      </c>
      <c r="AI273" s="74" t="n">
        <f aca="false">IF(U273&gt;0,AI272+1,0)</f>
        <v>12</v>
      </c>
      <c r="AJ273" s="74" t="n">
        <f aca="false">IF(G273&gt;0,AJ272+1,0)</f>
        <v>1</v>
      </c>
      <c r="AK273" s="74" t="n">
        <f aca="false">IF(G273&lt;=0,AK272+1,0)</f>
        <v>0</v>
      </c>
      <c r="AL273" s="74" t="n">
        <f aca="false">IF(K273&gt;0,AL272+1,0)</f>
        <v>1</v>
      </c>
      <c r="AM273" s="74" t="n">
        <f aca="false">IF(K273&lt;=0,AM272+1,0)</f>
        <v>0</v>
      </c>
    </row>
    <row r="274" customFormat="false" ht="15" hidden="false" customHeight="false" outlineLevel="0" collapsed="false">
      <c r="A274" s="61" t="n">
        <v>278</v>
      </c>
      <c r="B274" s="62" t="n">
        <v>40611.4895833333</v>
      </c>
      <c r="C274" s="63" t="n">
        <f aca="false">YEAR(B274)</f>
        <v>2011</v>
      </c>
      <c r="D274" s="32" t="s">
        <v>276</v>
      </c>
      <c r="E274" s="64" t="n">
        <v>5496.5</v>
      </c>
      <c r="F274" s="65" t="n">
        <v>-0.0057</v>
      </c>
      <c r="G274" s="66" t="n">
        <v>-31.33005</v>
      </c>
      <c r="H274" s="67" t="n">
        <f aca="false">E274+IF(D274="Long",1,-1)*G274</f>
        <v>5527.83005</v>
      </c>
      <c r="I274" s="68" t="n">
        <f aca="false">Assumptions!$B$58</f>
        <v>5.35750011455817</v>
      </c>
      <c r="J274" s="68" t="n">
        <f aca="false">INDEX(Yearly!$D$5:$D$22,MATCH(C274,Yearly!$A$5:$A$22,0))</f>
        <v>0.449580429193692</v>
      </c>
      <c r="K274" s="68" t="n">
        <f aca="false">G274-I274-J274</f>
        <v>-37.1371305437519</v>
      </c>
      <c r="L274" s="69" t="n">
        <f aca="false">(I274+J274)/Assumptions!$B$8</f>
        <v>0.00025605597012877</v>
      </c>
      <c r="M274" s="70" t="n">
        <f aca="false">F274-L274</f>
        <v>-0.00595605597012877</v>
      </c>
      <c r="N274" s="71" t="n">
        <f aca="false">G274*Assumptions!$B$7</f>
        <v>-246410.84325</v>
      </c>
      <c r="O274" s="71" t="n">
        <f aca="false">K274*Assumptions!$B$7</f>
        <v>-292083.531726608</v>
      </c>
      <c r="P274" s="68" t="n">
        <f aca="false">P273+G274</f>
        <v>4063.222905</v>
      </c>
      <c r="Q274" s="68" t="n">
        <f aca="false">MAX(Q273,P274)</f>
        <v>4198.412935</v>
      </c>
      <c r="R274" s="68" t="n">
        <f aca="false">Q274-P274</f>
        <v>135.190030000001</v>
      </c>
      <c r="S274" s="68" t="n">
        <f aca="false">S273+K274</f>
        <v>2466.16336036094</v>
      </c>
      <c r="T274" s="68" t="n">
        <f aca="false">MAX(T273,S274)</f>
        <v>2639.38556242972</v>
      </c>
      <c r="U274" s="68" t="n">
        <f aca="false">T274-S274</f>
        <v>173.222202068775</v>
      </c>
      <c r="V274" s="70" t="n">
        <f aca="false">V273+F274</f>
        <v>0.9293</v>
      </c>
      <c r="W274" s="70" t="n">
        <f aca="false">MAX(W273,V274)</f>
        <v>0.9545</v>
      </c>
      <c r="X274" s="70" t="n">
        <f aca="false">W274-V274</f>
        <v>0.0252000000000001</v>
      </c>
      <c r="Y274" s="70" t="n">
        <f aca="false">Y273+M274</f>
        <v>0.858879652292585</v>
      </c>
      <c r="Z274" s="70" t="n">
        <f aca="false">MAX(Z273,Y274)</f>
        <v>0.885615988113358</v>
      </c>
      <c r="AA274" s="70" t="n">
        <f aca="false">Z274-Y274</f>
        <v>0.0267363358207724</v>
      </c>
      <c r="AB274" s="72" t="n">
        <f aca="false">AB273*(1+F274)</f>
        <v>2.38411746050506</v>
      </c>
      <c r="AC274" s="73" t="n">
        <f aca="false">MAX(AC273,AB274)</f>
        <v>2.44556449886478</v>
      </c>
      <c r="AD274" s="70" t="n">
        <f aca="false">1-AB274/AC274</f>
        <v>0.0251259119881091</v>
      </c>
      <c r="AE274" s="73" t="n">
        <f aca="false">AE273*(1+M274)</f>
        <v>2.22245656978613</v>
      </c>
      <c r="AF274" s="73" t="n">
        <f aca="false">MAX(AF273,AE274)</f>
        <v>2.28325765119254</v>
      </c>
      <c r="AG274" s="70" t="n">
        <f aca="false">1-AE274/AF274</f>
        <v>0.0266290934685607</v>
      </c>
      <c r="AH274" s="74" t="n">
        <f aca="false">IF(R274&gt;0,AH273+1,0)</f>
        <v>6</v>
      </c>
      <c r="AI274" s="74" t="n">
        <f aca="false">IF(U274&gt;0,AI273+1,0)</f>
        <v>13</v>
      </c>
      <c r="AJ274" s="74" t="n">
        <f aca="false">IF(G274&gt;0,AJ273+1,0)</f>
        <v>0</v>
      </c>
      <c r="AK274" s="74" t="n">
        <f aca="false">IF(G274&lt;=0,AK273+1,0)</f>
        <v>1</v>
      </c>
      <c r="AL274" s="74" t="n">
        <f aca="false">IF(K274&gt;0,AL273+1,0)</f>
        <v>0</v>
      </c>
      <c r="AM274" s="74" t="n">
        <f aca="false">IF(K274&lt;=0,AM273+1,0)</f>
        <v>1</v>
      </c>
    </row>
    <row r="275" customFormat="false" ht="15" hidden="false" customHeight="false" outlineLevel="0" collapsed="false">
      <c r="A275" s="61" t="n">
        <v>279</v>
      </c>
      <c r="B275" s="62" t="n">
        <v>40611.5479166667</v>
      </c>
      <c r="C275" s="63" t="n">
        <f aca="false">YEAR(B275)</f>
        <v>2011</v>
      </c>
      <c r="D275" s="32" t="s">
        <v>277</v>
      </c>
      <c r="E275" s="64" t="n">
        <v>5527.85</v>
      </c>
      <c r="F275" s="65" t="n">
        <v>-0.0082</v>
      </c>
      <c r="G275" s="66" t="n">
        <v>-45.32837</v>
      </c>
      <c r="H275" s="67" t="n">
        <f aca="false">E275+IF(D275="Long",1,-1)*G275</f>
        <v>5482.52163</v>
      </c>
      <c r="I275" s="68" t="n">
        <f aca="false">Assumptions!$B$58</f>
        <v>5.35750011455817</v>
      </c>
      <c r="J275" s="68" t="n">
        <f aca="false">INDEX(Yearly!$D$5:$D$22,MATCH(C275,Yearly!$A$5:$A$22,0))</f>
        <v>0.449580429193692</v>
      </c>
      <c r="K275" s="68" t="n">
        <f aca="false">G275-I275-J275</f>
        <v>-51.1354505437519</v>
      </c>
      <c r="L275" s="69" t="n">
        <f aca="false">(I275+J275)/Assumptions!$B$8</f>
        <v>0.00025605597012877</v>
      </c>
      <c r="M275" s="70" t="n">
        <f aca="false">F275-L275</f>
        <v>-0.00845605597012877</v>
      </c>
      <c r="N275" s="71" t="n">
        <f aca="false">G275*Assumptions!$B$7</f>
        <v>-356507.63005</v>
      </c>
      <c r="O275" s="71" t="n">
        <f aca="false">K275*Assumptions!$B$7</f>
        <v>-402180.318526608</v>
      </c>
      <c r="P275" s="68" t="n">
        <f aca="false">P274+G275</f>
        <v>4017.894535</v>
      </c>
      <c r="Q275" s="68" t="n">
        <f aca="false">MAX(Q274,P275)</f>
        <v>4198.412935</v>
      </c>
      <c r="R275" s="68" t="n">
        <f aca="false">Q275-P275</f>
        <v>180.518400000001</v>
      </c>
      <c r="S275" s="68" t="n">
        <f aca="false">S274+K275</f>
        <v>2415.02790981719</v>
      </c>
      <c r="T275" s="68" t="n">
        <f aca="false">MAX(T274,S275)</f>
        <v>2639.38556242972</v>
      </c>
      <c r="U275" s="68" t="n">
        <f aca="false">T275-S275</f>
        <v>224.357652612527</v>
      </c>
      <c r="V275" s="70" t="n">
        <f aca="false">V274+F275</f>
        <v>0.9211</v>
      </c>
      <c r="W275" s="70" t="n">
        <f aca="false">MAX(W274,V275)</f>
        <v>0.9545</v>
      </c>
      <c r="X275" s="70" t="n">
        <f aca="false">W275-V275</f>
        <v>0.0334000000000001</v>
      </c>
      <c r="Y275" s="70" t="n">
        <f aca="false">Y274+M275</f>
        <v>0.850423596322457</v>
      </c>
      <c r="Z275" s="70" t="n">
        <f aca="false">MAX(Z274,Y275)</f>
        <v>0.885615988113358</v>
      </c>
      <c r="AA275" s="70" t="n">
        <f aca="false">Z275-Y275</f>
        <v>0.0351923917909012</v>
      </c>
      <c r="AB275" s="72" t="n">
        <f aca="false">AB274*(1+F275)</f>
        <v>2.36456769732892</v>
      </c>
      <c r="AC275" s="73" t="n">
        <f aca="false">MAX(AC274,AB275)</f>
        <v>2.44556449886478</v>
      </c>
      <c r="AD275" s="70" t="n">
        <f aca="false">1-AB275/AC275</f>
        <v>0.0331198795098066</v>
      </c>
      <c r="AE275" s="73" t="n">
        <f aca="false">AE274*(1+M275)</f>
        <v>2.20366335264083</v>
      </c>
      <c r="AF275" s="73" t="n">
        <f aca="false">MAX(AF274,AE275)</f>
        <v>2.28325765119254</v>
      </c>
      <c r="AG275" s="70" t="n">
        <f aca="false">1-AE275/AF275</f>
        <v>0.0348599723338856</v>
      </c>
      <c r="AH275" s="74" t="n">
        <f aca="false">IF(R275&gt;0,AH274+1,0)</f>
        <v>7</v>
      </c>
      <c r="AI275" s="74" t="n">
        <f aca="false">IF(U275&gt;0,AI274+1,0)</f>
        <v>14</v>
      </c>
      <c r="AJ275" s="74" t="n">
        <f aca="false">IF(G275&gt;0,AJ274+1,0)</f>
        <v>0</v>
      </c>
      <c r="AK275" s="74" t="n">
        <f aca="false">IF(G275&lt;=0,AK274+1,0)</f>
        <v>2</v>
      </c>
      <c r="AL275" s="74" t="n">
        <f aca="false">IF(K275&gt;0,AL274+1,0)</f>
        <v>0</v>
      </c>
      <c r="AM275" s="74" t="n">
        <f aca="false">IF(K275&lt;=0,AM274+1,0)</f>
        <v>2</v>
      </c>
    </row>
    <row r="276" customFormat="false" ht="15" hidden="false" customHeight="false" outlineLevel="0" collapsed="false">
      <c r="A276" s="61" t="n">
        <v>280</v>
      </c>
      <c r="B276" s="62" t="n">
        <v>40612.40625</v>
      </c>
      <c r="C276" s="63" t="n">
        <f aca="false">YEAR(B276)</f>
        <v>2011</v>
      </c>
      <c r="D276" s="32" t="s">
        <v>276</v>
      </c>
      <c r="E276" s="64" t="n">
        <v>5482.25</v>
      </c>
      <c r="F276" s="65" t="n">
        <v>-0.0033</v>
      </c>
      <c r="G276" s="66" t="n">
        <v>-18.091425</v>
      </c>
      <c r="H276" s="67" t="n">
        <f aca="false">E276+IF(D276="Long",1,-1)*G276</f>
        <v>5500.341425</v>
      </c>
      <c r="I276" s="68" t="n">
        <f aca="false">Assumptions!$B$58</f>
        <v>5.35750011455817</v>
      </c>
      <c r="J276" s="68" t="n">
        <f aca="false">INDEX(Yearly!$D$5:$D$22,MATCH(C276,Yearly!$A$5:$A$22,0))</f>
        <v>0.449580429193692</v>
      </c>
      <c r="K276" s="68" t="n">
        <f aca="false">G276-I276-J276</f>
        <v>-23.8985055437519</v>
      </c>
      <c r="L276" s="69" t="n">
        <f aca="false">(I276+J276)/Assumptions!$B$8</f>
        <v>0.00025605597012877</v>
      </c>
      <c r="M276" s="70" t="n">
        <f aca="false">F276-L276</f>
        <v>-0.00355605597012877</v>
      </c>
      <c r="N276" s="71" t="n">
        <f aca="false">G276*Assumptions!$B$7</f>
        <v>-142289.057625</v>
      </c>
      <c r="O276" s="71" t="n">
        <f aca="false">K276*Assumptions!$B$7</f>
        <v>-187961.746101608</v>
      </c>
      <c r="P276" s="68" t="n">
        <f aca="false">P275+G276</f>
        <v>3999.80311</v>
      </c>
      <c r="Q276" s="68" t="n">
        <f aca="false">MAX(Q275,P276)</f>
        <v>4198.412935</v>
      </c>
      <c r="R276" s="68" t="n">
        <f aca="false">Q276-P276</f>
        <v>198.609825000001</v>
      </c>
      <c r="S276" s="68" t="n">
        <f aca="false">S275+K276</f>
        <v>2391.12940427344</v>
      </c>
      <c r="T276" s="68" t="n">
        <f aca="false">MAX(T275,S276)</f>
        <v>2639.38556242972</v>
      </c>
      <c r="U276" s="68" t="n">
        <f aca="false">T276-S276</f>
        <v>248.256158156279</v>
      </c>
      <c r="V276" s="70" t="n">
        <f aca="false">V275+F276</f>
        <v>0.9178</v>
      </c>
      <c r="W276" s="70" t="n">
        <f aca="false">MAX(W275,V276)</f>
        <v>0.9545</v>
      </c>
      <c r="X276" s="70" t="n">
        <f aca="false">W276-V276</f>
        <v>0.0367000000000001</v>
      </c>
      <c r="Y276" s="70" t="n">
        <f aca="false">Y275+M276</f>
        <v>0.846867540352328</v>
      </c>
      <c r="Z276" s="70" t="n">
        <f aca="false">MAX(Z275,Y276)</f>
        <v>0.885615988113358</v>
      </c>
      <c r="AA276" s="70" t="n">
        <f aca="false">Z276-Y276</f>
        <v>0.0387484477610299</v>
      </c>
      <c r="AB276" s="72" t="n">
        <f aca="false">AB275*(1+F276)</f>
        <v>2.35676462392774</v>
      </c>
      <c r="AC276" s="73" t="n">
        <f aca="false">MAX(AC275,AB276)</f>
        <v>2.44556449886478</v>
      </c>
      <c r="AD276" s="70" t="n">
        <f aca="false">1-AB276/AC276</f>
        <v>0.0363105839074243</v>
      </c>
      <c r="AE276" s="73" t="n">
        <f aca="false">AE275*(1+M276)</f>
        <v>2.19582700241952</v>
      </c>
      <c r="AF276" s="73" t="n">
        <f aca="false">MAX(AF275,AE276)</f>
        <v>2.28325765119254</v>
      </c>
      <c r="AG276" s="70" t="n">
        <f aca="false">1-AE276/AF276</f>
        <v>0.038292064291278</v>
      </c>
      <c r="AH276" s="74" t="n">
        <f aca="false">IF(R276&gt;0,AH275+1,0)</f>
        <v>8</v>
      </c>
      <c r="AI276" s="74" t="n">
        <f aca="false">IF(U276&gt;0,AI275+1,0)</f>
        <v>15</v>
      </c>
      <c r="AJ276" s="74" t="n">
        <f aca="false">IF(G276&gt;0,AJ275+1,0)</f>
        <v>0</v>
      </c>
      <c r="AK276" s="74" t="n">
        <f aca="false">IF(G276&lt;=0,AK275+1,0)</f>
        <v>3</v>
      </c>
      <c r="AL276" s="74" t="n">
        <f aca="false">IF(K276&gt;0,AL275+1,0)</f>
        <v>0</v>
      </c>
      <c r="AM276" s="74" t="n">
        <f aca="false">IF(K276&lt;=0,AM275+1,0)</f>
        <v>3</v>
      </c>
    </row>
    <row r="277" customFormat="false" ht="15" hidden="false" customHeight="false" outlineLevel="0" collapsed="false">
      <c r="A277" s="61" t="n">
        <v>281</v>
      </c>
      <c r="B277" s="62" t="n">
        <v>40612.5729166667</v>
      </c>
      <c r="C277" s="63" t="n">
        <f aca="false">YEAR(B277)</f>
        <v>2011</v>
      </c>
      <c r="D277" s="32" t="s">
        <v>277</v>
      </c>
      <c r="E277" s="64" t="n">
        <v>5500.6</v>
      </c>
      <c r="F277" s="65" t="n">
        <v>-0.0031</v>
      </c>
      <c r="G277" s="66" t="n">
        <v>-17.05186</v>
      </c>
      <c r="H277" s="67" t="n">
        <f aca="false">E277+IF(D277="Long",1,-1)*G277</f>
        <v>5483.54814</v>
      </c>
      <c r="I277" s="68" t="n">
        <f aca="false">Assumptions!$B$58</f>
        <v>5.35750011455817</v>
      </c>
      <c r="J277" s="68" t="n">
        <f aca="false">INDEX(Yearly!$D$5:$D$22,MATCH(C277,Yearly!$A$5:$A$22,0))</f>
        <v>0.449580429193692</v>
      </c>
      <c r="K277" s="68" t="n">
        <f aca="false">G277-I277-J277</f>
        <v>-22.8589405437519</v>
      </c>
      <c r="L277" s="69" t="n">
        <f aca="false">(I277+J277)/Assumptions!$B$8</f>
        <v>0.00025605597012877</v>
      </c>
      <c r="M277" s="70" t="n">
        <f aca="false">F277-L277</f>
        <v>-0.00335605597012877</v>
      </c>
      <c r="N277" s="71" t="n">
        <f aca="false">G277*Assumptions!$B$7</f>
        <v>-134112.8789</v>
      </c>
      <c r="O277" s="71" t="n">
        <f aca="false">K277*Assumptions!$B$7</f>
        <v>-179785.567376608</v>
      </c>
      <c r="P277" s="68" t="n">
        <f aca="false">P276+G277</f>
        <v>3982.75125</v>
      </c>
      <c r="Q277" s="68" t="n">
        <f aca="false">MAX(Q276,P277)</f>
        <v>4198.412935</v>
      </c>
      <c r="R277" s="68" t="n">
        <f aca="false">Q277-P277</f>
        <v>215.661685000001</v>
      </c>
      <c r="S277" s="68" t="n">
        <f aca="false">S276+K277</f>
        <v>2368.27046372968</v>
      </c>
      <c r="T277" s="68" t="n">
        <f aca="false">MAX(T276,S277)</f>
        <v>2639.38556242972</v>
      </c>
      <c r="U277" s="68" t="n">
        <f aca="false">T277-S277</f>
        <v>271.115098700031</v>
      </c>
      <c r="V277" s="70" t="n">
        <f aca="false">V276+F277</f>
        <v>0.9147</v>
      </c>
      <c r="W277" s="70" t="n">
        <f aca="false">MAX(W276,V277)</f>
        <v>0.9545</v>
      </c>
      <c r="X277" s="70" t="n">
        <f aca="false">W277-V277</f>
        <v>0.0398000000000001</v>
      </c>
      <c r="Y277" s="70" t="n">
        <f aca="false">Y276+M277</f>
        <v>0.843511484382199</v>
      </c>
      <c r="Z277" s="70" t="n">
        <f aca="false">MAX(Z276,Y277)</f>
        <v>0.885615988113358</v>
      </c>
      <c r="AA277" s="70" t="n">
        <f aca="false">Z277-Y277</f>
        <v>0.0421045037311587</v>
      </c>
      <c r="AB277" s="72" t="n">
        <f aca="false">AB276*(1+F277)</f>
        <v>2.34945865359356</v>
      </c>
      <c r="AC277" s="73" t="n">
        <f aca="false">MAX(AC276,AB277)</f>
        <v>2.44556449886478</v>
      </c>
      <c r="AD277" s="70" t="n">
        <f aca="false">1-AB277/AC277</f>
        <v>0.0392980210973112</v>
      </c>
      <c r="AE277" s="73" t="n">
        <f aca="false">AE276*(1+M277)</f>
        <v>2.18845768409868</v>
      </c>
      <c r="AF277" s="73" t="n">
        <f aca="false">MAX(AF276,AE277)</f>
        <v>2.28325765119254</v>
      </c>
      <c r="AG277" s="70" t="n">
        <f aca="false">1-AE277/AF277</f>
        <v>0.0415196099504335</v>
      </c>
      <c r="AH277" s="74" t="n">
        <f aca="false">IF(R277&gt;0,AH276+1,0)</f>
        <v>9</v>
      </c>
      <c r="AI277" s="74" t="n">
        <f aca="false">IF(U277&gt;0,AI276+1,0)</f>
        <v>16</v>
      </c>
      <c r="AJ277" s="74" t="n">
        <f aca="false">IF(G277&gt;0,AJ276+1,0)</f>
        <v>0</v>
      </c>
      <c r="AK277" s="74" t="n">
        <f aca="false">IF(G277&lt;=0,AK276+1,0)</f>
        <v>4</v>
      </c>
      <c r="AL277" s="74" t="n">
        <f aca="false">IF(K277&gt;0,AL276+1,0)</f>
        <v>0</v>
      </c>
      <c r="AM277" s="74" t="n">
        <f aca="false">IF(K277&lt;=0,AM276+1,0)</f>
        <v>4</v>
      </c>
    </row>
    <row r="278" customFormat="false" ht="15" hidden="false" customHeight="false" outlineLevel="0" collapsed="false">
      <c r="A278" s="61" t="n">
        <v>282</v>
      </c>
      <c r="B278" s="62" t="n">
        <v>40612.5965277778</v>
      </c>
      <c r="C278" s="63" t="n">
        <f aca="false">YEAR(B278)</f>
        <v>2011</v>
      </c>
      <c r="D278" s="32" t="s">
        <v>276</v>
      </c>
      <c r="E278" s="64" t="n">
        <v>5483.8</v>
      </c>
      <c r="F278" s="65" t="n">
        <v>-0.001</v>
      </c>
      <c r="G278" s="66" t="n">
        <v>-5.4838</v>
      </c>
      <c r="H278" s="67" t="n">
        <f aca="false">E278+IF(D278="Long",1,-1)*G278</f>
        <v>5489.2838</v>
      </c>
      <c r="I278" s="68" t="n">
        <f aca="false">Assumptions!$B$58</f>
        <v>5.35750011455817</v>
      </c>
      <c r="J278" s="68" t="n">
        <f aca="false">INDEX(Yearly!$D$5:$D$22,MATCH(C278,Yearly!$A$5:$A$22,0))</f>
        <v>0.449580429193692</v>
      </c>
      <c r="K278" s="68" t="n">
        <f aca="false">G278-I278-J278</f>
        <v>-11.2908805437519</v>
      </c>
      <c r="L278" s="69" t="n">
        <f aca="false">(I278+J278)/Assumptions!$B$8</f>
        <v>0.00025605597012877</v>
      </c>
      <c r="M278" s="70" t="n">
        <f aca="false">F278-L278</f>
        <v>-0.00125605597012877</v>
      </c>
      <c r="N278" s="71" t="n">
        <f aca="false">G278*Assumptions!$B$7</f>
        <v>-43130.087</v>
      </c>
      <c r="O278" s="71" t="n">
        <f aca="false">K278*Assumptions!$B$7</f>
        <v>-88802.7754766084</v>
      </c>
      <c r="P278" s="68" t="n">
        <f aca="false">P277+G278</f>
        <v>3977.26745</v>
      </c>
      <c r="Q278" s="68" t="n">
        <f aca="false">MAX(Q277,P278)</f>
        <v>4198.412935</v>
      </c>
      <c r="R278" s="68" t="n">
        <f aca="false">Q278-P278</f>
        <v>221.145485000001</v>
      </c>
      <c r="S278" s="68" t="n">
        <f aca="false">S277+K278</f>
        <v>2356.97958318593</v>
      </c>
      <c r="T278" s="68" t="n">
        <f aca="false">MAX(T277,S278)</f>
        <v>2639.38556242972</v>
      </c>
      <c r="U278" s="68" t="n">
        <f aca="false">T278-S278</f>
        <v>282.405979243782</v>
      </c>
      <c r="V278" s="70" t="n">
        <f aca="false">V277+F278</f>
        <v>0.9137</v>
      </c>
      <c r="W278" s="70" t="n">
        <f aca="false">MAX(W277,V278)</f>
        <v>0.9545</v>
      </c>
      <c r="X278" s="70" t="n">
        <f aca="false">W278-V278</f>
        <v>0.0408000000000001</v>
      </c>
      <c r="Y278" s="70" t="n">
        <f aca="false">Y277+M278</f>
        <v>0.84225542841207</v>
      </c>
      <c r="Z278" s="70" t="n">
        <f aca="false">MAX(Z277,Y278)</f>
        <v>0.885615988113358</v>
      </c>
      <c r="AA278" s="70" t="n">
        <f aca="false">Z278-Y278</f>
        <v>0.0433605597012875</v>
      </c>
      <c r="AB278" s="72" t="n">
        <f aca="false">AB277*(1+F278)</f>
        <v>2.34710919493997</v>
      </c>
      <c r="AC278" s="73" t="n">
        <f aca="false">MAX(AC277,AB278)</f>
        <v>2.44556449886478</v>
      </c>
      <c r="AD278" s="70" t="n">
        <f aca="false">1-AB278/AC278</f>
        <v>0.0402587230762138</v>
      </c>
      <c r="AE278" s="73" t="n">
        <f aca="false">AE277*(1+M278)</f>
        <v>2.18570885875919</v>
      </c>
      <c r="AF278" s="73" t="n">
        <f aca="false">MAX(AF277,AE278)</f>
        <v>2.28325765119254</v>
      </c>
      <c r="AG278" s="70" t="n">
        <f aca="false">1-AE278/AF278</f>
        <v>0.0427235149666066</v>
      </c>
      <c r="AH278" s="74" t="n">
        <f aca="false">IF(R278&gt;0,AH277+1,0)</f>
        <v>10</v>
      </c>
      <c r="AI278" s="74" t="n">
        <f aca="false">IF(U278&gt;0,AI277+1,0)</f>
        <v>17</v>
      </c>
      <c r="AJ278" s="74" t="n">
        <f aca="false">IF(G278&gt;0,AJ277+1,0)</f>
        <v>0</v>
      </c>
      <c r="AK278" s="74" t="n">
        <f aca="false">IF(G278&lt;=0,AK277+1,0)</f>
        <v>5</v>
      </c>
      <c r="AL278" s="74" t="n">
        <f aca="false">IF(K278&gt;0,AL277+1,0)</f>
        <v>0</v>
      </c>
      <c r="AM278" s="74" t="n">
        <f aca="false">IF(K278&lt;=0,AM277+1,0)</f>
        <v>5</v>
      </c>
    </row>
    <row r="279" customFormat="false" ht="15" hidden="false" customHeight="false" outlineLevel="0" collapsed="false">
      <c r="A279" s="61" t="n">
        <v>283</v>
      </c>
      <c r="B279" s="62" t="n">
        <v>40612.6354166667</v>
      </c>
      <c r="C279" s="63" t="n">
        <f aca="false">YEAR(B279)</f>
        <v>2011</v>
      </c>
      <c r="D279" s="32" t="s">
        <v>277</v>
      </c>
      <c r="E279" s="64" t="n">
        <v>5489.3</v>
      </c>
      <c r="F279" s="65" t="n">
        <v>-0.0034</v>
      </c>
      <c r="G279" s="66" t="n">
        <v>-18.66362</v>
      </c>
      <c r="H279" s="67" t="n">
        <f aca="false">E279+IF(D279="Long",1,-1)*G279</f>
        <v>5470.63638</v>
      </c>
      <c r="I279" s="68" t="n">
        <f aca="false">Assumptions!$B$58</f>
        <v>5.35750011455817</v>
      </c>
      <c r="J279" s="68" t="n">
        <f aca="false">INDEX(Yearly!$D$5:$D$22,MATCH(C279,Yearly!$A$5:$A$22,0))</f>
        <v>0.449580429193692</v>
      </c>
      <c r="K279" s="68" t="n">
        <f aca="false">G279-I279-J279</f>
        <v>-24.4707005437519</v>
      </c>
      <c r="L279" s="69" t="n">
        <f aca="false">(I279+J279)/Assumptions!$B$8</f>
        <v>0.00025605597012877</v>
      </c>
      <c r="M279" s="70" t="n">
        <f aca="false">F279-L279</f>
        <v>-0.00365605597012877</v>
      </c>
      <c r="N279" s="71" t="n">
        <f aca="false">G279*Assumptions!$B$7</f>
        <v>-146789.3713</v>
      </c>
      <c r="O279" s="71" t="n">
        <f aca="false">K279*Assumptions!$B$7</f>
        <v>-192462.059776608</v>
      </c>
      <c r="P279" s="68" t="n">
        <f aca="false">P278+G279</f>
        <v>3958.60383</v>
      </c>
      <c r="Q279" s="68" t="n">
        <f aca="false">MAX(Q278,P279)</f>
        <v>4198.412935</v>
      </c>
      <c r="R279" s="68" t="n">
        <f aca="false">Q279-P279</f>
        <v>239.809105000001</v>
      </c>
      <c r="S279" s="68" t="n">
        <f aca="false">S278+K279</f>
        <v>2332.50888264218</v>
      </c>
      <c r="T279" s="68" t="n">
        <f aca="false">MAX(T278,S279)</f>
        <v>2639.38556242972</v>
      </c>
      <c r="U279" s="68" t="n">
        <f aca="false">T279-S279</f>
        <v>306.876679787534</v>
      </c>
      <c r="V279" s="70" t="n">
        <f aca="false">V278+F279</f>
        <v>0.9103</v>
      </c>
      <c r="W279" s="70" t="n">
        <f aca="false">MAX(W278,V279)</f>
        <v>0.9545</v>
      </c>
      <c r="X279" s="70" t="n">
        <f aca="false">W279-V279</f>
        <v>0.0442</v>
      </c>
      <c r="Y279" s="70" t="n">
        <f aca="false">Y278+M279</f>
        <v>0.838599372441942</v>
      </c>
      <c r="Z279" s="70" t="n">
        <f aca="false">MAX(Z278,Y279)</f>
        <v>0.885615988113358</v>
      </c>
      <c r="AA279" s="70" t="n">
        <f aca="false">Z279-Y279</f>
        <v>0.0470166156714162</v>
      </c>
      <c r="AB279" s="72" t="n">
        <f aca="false">AB278*(1+F279)</f>
        <v>2.33912902367717</v>
      </c>
      <c r="AC279" s="73" t="n">
        <f aca="false">MAX(AC278,AB279)</f>
        <v>2.44556449886478</v>
      </c>
      <c r="AD279" s="70" t="n">
        <f aca="false">1-AB279/AC279</f>
        <v>0.0435218434177547</v>
      </c>
      <c r="AE279" s="73" t="n">
        <f aca="false">AE278*(1+M279)</f>
        <v>2.17771778483716</v>
      </c>
      <c r="AF279" s="73" t="n">
        <f aca="false">MAX(AF278,AE279)</f>
        <v>2.28325765119254</v>
      </c>
      <c r="AG279" s="70" t="n">
        <f aca="false">1-AE279/AF279</f>
        <v>0.0462233713747769</v>
      </c>
      <c r="AH279" s="74" t="n">
        <f aca="false">IF(R279&gt;0,AH278+1,0)</f>
        <v>11</v>
      </c>
      <c r="AI279" s="74" t="n">
        <f aca="false">IF(U279&gt;0,AI278+1,0)</f>
        <v>18</v>
      </c>
      <c r="AJ279" s="74" t="n">
        <f aca="false">IF(G279&gt;0,AJ278+1,0)</f>
        <v>0</v>
      </c>
      <c r="AK279" s="74" t="n">
        <f aca="false">IF(G279&lt;=0,AK278+1,0)</f>
        <v>6</v>
      </c>
      <c r="AL279" s="74" t="n">
        <f aca="false">IF(K279&gt;0,AL278+1,0)</f>
        <v>0</v>
      </c>
      <c r="AM279" s="74" t="n">
        <f aca="false">IF(K279&lt;=0,AM278+1,0)</f>
        <v>6</v>
      </c>
    </row>
    <row r="280" customFormat="false" ht="15" hidden="false" customHeight="false" outlineLevel="0" collapsed="false">
      <c r="A280" s="61" t="n">
        <v>284</v>
      </c>
      <c r="B280" s="62" t="n">
        <v>40613.3895833333</v>
      </c>
      <c r="C280" s="63" t="n">
        <f aca="false">YEAR(B280)</f>
        <v>2011</v>
      </c>
      <c r="D280" s="32" t="s">
        <v>276</v>
      </c>
      <c r="E280" s="64" t="n">
        <v>5470.5</v>
      </c>
      <c r="F280" s="65" t="n">
        <v>-0.0029</v>
      </c>
      <c r="G280" s="66" t="n">
        <v>-15.86445</v>
      </c>
      <c r="H280" s="67" t="n">
        <f aca="false">E280+IF(D280="Long",1,-1)*G280</f>
        <v>5486.36445</v>
      </c>
      <c r="I280" s="68" t="n">
        <f aca="false">Assumptions!$B$58</f>
        <v>5.35750011455817</v>
      </c>
      <c r="J280" s="68" t="n">
        <f aca="false">INDEX(Yearly!$D$5:$D$22,MATCH(C280,Yearly!$A$5:$A$22,0))</f>
        <v>0.449580429193692</v>
      </c>
      <c r="K280" s="68" t="n">
        <f aca="false">G280-I280-J280</f>
        <v>-21.6715305437519</v>
      </c>
      <c r="L280" s="69" t="n">
        <f aca="false">(I280+J280)/Assumptions!$B$8</f>
        <v>0.00025605597012877</v>
      </c>
      <c r="M280" s="70" t="n">
        <f aca="false">F280-L280</f>
        <v>-0.00315605597012877</v>
      </c>
      <c r="N280" s="71" t="n">
        <f aca="false">G280*Assumptions!$B$7</f>
        <v>-124773.89925</v>
      </c>
      <c r="O280" s="71" t="n">
        <f aca="false">K280*Assumptions!$B$7</f>
        <v>-170446.587726608</v>
      </c>
      <c r="P280" s="68" t="n">
        <f aca="false">P279+G280</f>
        <v>3942.73938</v>
      </c>
      <c r="Q280" s="68" t="n">
        <f aca="false">MAX(Q279,P280)</f>
        <v>4198.412935</v>
      </c>
      <c r="R280" s="68" t="n">
        <f aca="false">Q280-P280</f>
        <v>255.673555000001</v>
      </c>
      <c r="S280" s="68" t="n">
        <f aca="false">S279+K280</f>
        <v>2310.83735209843</v>
      </c>
      <c r="T280" s="68" t="n">
        <f aca="false">MAX(T279,S280)</f>
        <v>2639.38556242972</v>
      </c>
      <c r="U280" s="68" t="n">
        <f aca="false">T280-S280</f>
        <v>328.548210331286</v>
      </c>
      <c r="V280" s="70" t="n">
        <f aca="false">V279+F280</f>
        <v>0.9074</v>
      </c>
      <c r="W280" s="70" t="n">
        <f aca="false">MAX(W279,V280)</f>
        <v>0.9545</v>
      </c>
      <c r="X280" s="70" t="n">
        <f aca="false">W280-V280</f>
        <v>0.0471</v>
      </c>
      <c r="Y280" s="70" t="n">
        <f aca="false">Y279+M280</f>
        <v>0.835443316471813</v>
      </c>
      <c r="Z280" s="70" t="n">
        <f aca="false">MAX(Z279,Y280)</f>
        <v>0.885615988113358</v>
      </c>
      <c r="AA280" s="70" t="n">
        <f aca="false">Z280-Y280</f>
        <v>0.050172671641545</v>
      </c>
      <c r="AB280" s="72" t="n">
        <f aca="false">AB279*(1+F280)</f>
        <v>2.33234554950851</v>
      </c>
      <c r="AC280" s="73" t="n">
        <f aca="false">MAX(AC279,AB280)</f>
        <v>2.44556449886478</v>
      </c>
      <c r="AD280" s="70" t="n">
        <f aca="false">1-AB280/AC280</f>
        <v>0.0462956300718432</v>
      </c>
      <c r="AE280" s="73" t="n">
        <f aca="false">AE279*(1+M280)</f>
        <v>2.17084478562107</v>
      </c>
      <c r="AF280" s="73" t="n">
        <f aca="false">MAX(AF279,AE280)</f>
        <v>2.28325765119254</v>
      </c>
      <c r="AG280" s="70" t="n">
        <f aca="false">1-AE280/AF280</f>
        <v>0.0492335437977189</v>
      </c>
      <c r="AH280" s="74" t="n">
        <f aca="false">IF(R280&gt;0,AH279+1,0)</f>
        <v>12</v>
      </c>
      <c r="AI280" s="74" t="n">
        <f aca="false">IF(U280&gt;0,AI279+1,0)</f>
        <v>19</v>
      </c>
      <c r="AJ280" s="74" t="n">
        <f aca="false">IF(G280&gt;0,AJ279+1,0)</f>
        <v>0</v>
      </c>
      <c r="AK280" s="74" t="n">
        <f aca="false">IF(G280&lt;=0,AK279+1,0)</f>
        <v>7</v>
      </c>
      <c r="AL280" s="74" t="n">
        <f aca="false">IF(K280&gt;0,AL279+1,0)</f>
        <v>0</v>
      </c>
      <c r="AM280" s="74" t="n">
        <f aca="false">IF(K280&lt;=0,AM279+1,0)</f>
        <v>7</v>
      </c>
    </row>
    <row r="281" customFormat="false" ht="15" hidden="false" customHeight="false" outlineLevel="0" collapsed="false">
      <c r="A281" s="61" t="n">
        <v>285</v>
      </c>
      <c r="B281" s="62" t="n">
        <v>40616.46875</v>
      </c>
      <c r="C281" s="63" t="n">
        <f aca="false">YEAR(B281)</f>
        <v>2011</v>
      </c>
      <c r="D281" s="32" t="s">
        <v>277</v>
      </c>
      <c r="E281" s="64" t="n">
        <v>5486.15</v>
      </c>
      <c r="F281" s="65" t="n">
        <v>-0.019</v>
      </c>
      <c r="G281" s="66" t="n">
        <v>-104.23685</v>
      </c>
      <c r="H281" s="67" t="n">
        <f aca="false">E281+IF(D281="Long",1,-1)*G281</f>
        <v>5381.91315</v>
      </c>
      <c r="I281" s="68" t="n">
        <f aca="false">Assumptions!$B$58</f>
        <v>5.35750011455817</v>
      </c>
      <c r="J281" s="68" t="n">
        <f aca="false">INDEX(Yearly!$D$5:$D$22,MATCH(C281,Yearly!$A$5:$A$22,0))</f>
        <v>0.449580429193692</v>
      </c>
      <c r="K281" s="68" t="n">
        <f aca="false">G281-I281-J281</f>
        <v>-110.043930543752</v>
      </c>
      <c r="L281" s="69" t="n">
        <f aca="false">(I281+J281)/Assumptions!$B$8</f>
        <v>0.00025605597012877</v>
      </c>
      <c r="M281" s="70" t="n">
        <f aca="false">F281-L281</f>
        <v>-0.0192560559701288</v>
      </c>
      <c r="N281" s="71" t="n">
        <f aca="false">G281*Assumptions!$B$7</f>
        <v>-819822.82525</v>
      </c>
      <c r="O281" s="71" t="n">
        <f aca="false">K281*Assumptions!$B$7</f>
        <v>-865495.513726608</v>
      </c>
      <c r="P281" s="68" t="n">
        <f aca="false">P280+G281</f>
        <v>3838.50253</v>
      </c>
      <c r="Q281" s="68" t="n">
        <f aca="false">MAX(Q280,P281)</f>
        <v>4198.412935</v>
      </c>
      <c r="R281" s="68" t="n">
        <f aca="false">Q281-P281</f>
        <v>359.910405000001</v>
      </c>
      <c r="S281" s="68" t="n">
        <f aca="false">S280+K281</f>
        <v>2200.79342155468</v>
      </c>
      <c r="T281" s="68" t="n">
        <f aca="false">MAX(T280,S281)</f>
        <v>2639.38556242972</v>
      </c>
      <c r="U281" s="68" t="n">
        <f aca="false">T281-S281</f>
        <v>438.592140875038</v>
      </c>
      <c r="V281" s="70" t="n">
        <f aca="false">V280+F281</f>
        <v>0.8884</v>
      </c>
      <c r="W281" s="70" t="n">
        <f aca="false">MAX(W280,V281)</f>
        <v>0.9545</v>
      </c>
      <c r="X281" s="70" t="n">
        <f aca="false">W281-V281</f>
        <v>0.0661000000000001</v>
      </c>
      <c r="Y281" s="70" t="n">
        <f aca="false">Y280+M281</f>
        <v>0.816187260501684</v>
      </c>
      <c r="Z281" s="70" t="n">
        <f aca="false">MAX(Z280,Y281)</f>
        <v>0.885615988113358</v>
      </c>
      <c r="AA281" s="70" t="n">
        <f aca="false">Z281-Y281</f>
        <v>0.0694287276116739</v>
      </c>
      <c r="AB281" s="72" t="n">
        <f aca="false">AB280*(1+F281)</f>
        <v>2.28803098406784</v>
      </c>
      <c r="AC281" s="73" t="n">
        <f aca="false">MAX(AC280,AB281)</f>
        <v>2.44556449886478</v>
      </c>
      <c r="AD281" s="70" t="n">
        <f aca="false">1-AB281/AC281</f>
        <v>0.0644160131004783</v>
      </c>
      <c r="AE281" s="73" t="n">
        <f aca="false">AE280*(1+M281)</f>
        <v>2.12904287692669</v>
      </c>
      <c r="AF281" s="73" t="n">
        <f aca="false">MAX(AF280,AE281)</f>
        <v>2.28325765119254</v>
      </c>
      <c r="AG281" s="70" t="n">
        <f aca="false">1-AE281/AF281</f>
        <v>0.067541555892871</v>
      </c>
      <c r="AH281" s="74" t="n">
        <f aca="false">IF(R281&gt;0,AH280+1,0)</f>
        <v>13</v>
      </c>
      <c r="AI281" s="74" t="n">
        <f aca="false">IF(U281&gt;0,AI280+1,0)</f>
        <v>20</v>
      </c>
      <c r="AJ281" s="74" t="n">
        <f aca="false">IF(G281&gt;0,AJ280+1,0)</f>
        <v>0</v>
      </c>
      <c r="AK281" s="74" t="n">
        <f aca="false">IF(G281&lt;=0,AK280+1,0)</f>
        <v>8</v>
      </c>
      <c r="AL281" s="74" t="n">
        <f aca="false">IF(K281&gt;0,AL280+1,0)</f>
        <v>0</v>
      </c>
      <c r="AM281" s="74" t="n">
        <f aca="false">IF(K281&lt;=0,AM280+1,0)</f>
        <v>8</v>
      </c>
    </row>
    <row r="282" customFormat="false" ht="15" hidden="false" customHeight="false" outlineLevel="0" collapsed="false">
      <c r="A282" s="61" t="n">
        <v>286</v>
      </c>
      <c r="B282" s="62" t="n">
        <v>40617.40625</v>
      </c>
      <c r="C282" s="63" t="n">
        <f aca="false">YEAR(B282)</f>
        <v>2011</v>
      </c>
      <c r="D282" s="32" t="s">
        <v>276</v>
      </c>
      <c r="E282" s="64" t="n">
        <v>5381.7</v>
      </c>
      <c r="F282" s="65" t="n">
        <v>-0.018</v>
      </c>
      <c r="G282" s="66" t="n">
        <v>-96.8706</v>
      </c>
      <c r="H282" s="67" t="n">
        <f aca="false">E282+IF(D282="Long",1,-1)*G282</f>
        <v>5478.5706</v>
      </c>
      <c r="I282" s="68" t="n">
        <f aca="false">Assumptions!$B$58</f>
        <v>5.35750011455817</v>
      </c>
      <c r="J282" s="68" t="n">
        <f aca="false">INDEX(Yearly!$D$5:$D$22,MATCH(C282,Yearly!$A$5:$A$22,0))</f>
        <v>0.449580429193692</v>
      </c>
      <c r="K282" s="68" t="n">
        <f aca="false">G282-I282-J282</f>
        <v>-102.677680543752</v>
      </c>
      <c r="L282" s="69" t="n">
        <f aca="false">(I282+J282)/Assumptions!$B$8</f>
        <v>0.00025605597012877</v>
      </c>
      <c r="M282" s="70" t="n">
        <f aca="false">F282-L282</f>
        <v>-0.0182560559701288</v>
      </c>
      <c r="N282" s="71" t="n">
        <f aca="false">G282*Assumptions!$B$7</f>
        <v>-761887.269</v>
      </c>
      <c r="O282" s="71" t="n">
        <f aca="false">K282*Assumptions!$B$7</f>
        <v>-807559.957476608</v>
      </c>
      <c r="P282" s="68" t="n">
        <f aca="false">P281+G282</f>
        <v>3741.63193</v>
      </c>
      <c r="Q282" s="68" t="n">
        <f aca="false">MAX(Q281,P282)</f>
        <v>4198.412935</v>
      </c>
      <c r="R282" s="68" t="n">
        <f aca="false">Q282-P282</f>
        <v>456.781005000001</v>
      </c>
      <c r="S282" s="68" t="n">
        <f aca="false">S281+K282</f>
        <v>2098.11574101093</v>
      </c>
      <c r="T282" s="68" t="n">
        <f aca="false">MAX(T281,S282)</f>
        <v>2639.38556242972</v>
      </c>
      <c r="U282" s="68" t="n">
        <f aca="false">T282-S282</f>
        <v>541.269821418789</v>
      </c>
      <c r="V282" s="70" t="n">
        <f aca="false">V281+F282</f>
        <v>0.8704</v>
      </c>
      <c r="W282" s="70" t="n">
        <f aca="false">MAX(W281,V282)</f>
        <v>0.9545</v>
      </c>
      <c r="X282" s="70" t="n">
        <f aca="false">W282-V282</f>
        <v>0.0841000000000001</v>
      </c>
      <c r="Y282" s="70" t="n">
        <f aca="false">Y281+M282</f>
        <v>0.797931204531555</v>
      </c>
      <c r="Z282" s="70" t="n">
        <f aca="false">MAX(Z281,Y282)</f>
        <v>0.885615988113358</v>
      </c>
      <c r="AA282" s="70" t="n">
        <f aca="false">Z282-Y282</f>
        <v>0.0876847835818027</v>
      </c>
      <c r="AB282" s="72" t="n">
        <f aca="false">AB281*(1+F282)</f>
        <v>2.24684642635462</v>
      </c>
      <c r="AC282" s="73" t="n">
        <f aca="false">MAX(AC281,AB282)</f>
        <v>2.44556449886478</v>
      </c>
      <c r="AD282" s="70" t="n">
        <f aca="false">1-AB282/AC282</f>
        <v>0.0812565248646696</v>
      </c>
      <c r="AE282" s="73" t="n">
        <f aca="false">AE281*(1+M282)</f>
        <v>2.09017495100271</v>
      </c>
      <c r="AF282" s="73" t="n">
        <f aca="false">MAX(AF281,AE282)</f>
        <v>2.28325765119254</v>
      </c>
      <c r="AG282" s="70" t="n">
        <f aca="false">1-AE282/AF282</f>
        <v>0.0845645694383099</v>
      </c>
      <c r="AH282" s="74" t="n">
        <f aca="false">IF(R282&gt;0,AH281+1,0)</f>
        <v>14</v>
      </c>
      <c r="AI282" s="74" t="n">
        <f aca="false">IF(U282&gt;0,AI281+1,0)</f>
        <v>21</v>
      </c>
      <c r="AJ282" s="74" t="n">
        <f aca="false">IF(G282&gt;0,AJ281+1,0)</f>
        <v>0</v>
      </c>
      <c r="AK282" s="74" t="n">
        <f aca="false">IF(G282&lt;=0,AK281+1,0)</f>
        <v>9</v>
      </c>
      <c r="AL282" s="74" t="n">
        <f aca="false">IF(K282&gt;0,AL281+1,0)</f>
        <v>0</v>
      </c>
      <c r="AM282" s="74" t="n">
        <f aca="false">IF(K282&lt;=0,AM281+1,0)</f>
        <v>9</v>
      </c>
    </row>
    <row r="283" customFormat="false" ht="15" hidden="false" customHeight="false" outlineLevel="0" collapsed="false">
      <c r="A283" s="61" t="n">
        <v>287</v>
      </c>
      <c r="B283" s="62" t="n">
        <v>40617.5729166667</v>
      </c>
      <c r="C283" s="63" t="n">
        <f aca="false">YEAR(B283)</f>
        <v>2011</v>
      </c>
      <c r="D283" s="32" t="s">
        <v>277</v>
      </c>
      <c r="E283" s="64" t="n">
        <v>5478.75</v>
      </c>
      <c r="F283" s="65" t="n">
        <v>-0.0059</v>
      </c>
      <c r="G283" s="66" t="n">
        <v>-32.324625</v>
      </c>
      <c r="H283" s="67" t="n">
        <f aca="false">E283+IF(D283="Long",1,-1)*G283</f>
        <v>5446.425375</v>
      </c>
      <c r="I283" s="68" t="n">
        <f aca="false">Assumptions!$B$58</f>
        <v>5.35750011455817</v>
      </c>
      <c r="J283" s="68" t="n">
        <f aca="false">INDEX(Yearly!$D$5:$D$22,MATCH(C283,Yearly!$A$5:$A$22,0))</f>
        <v>0.449580429193692</v>
      </c>
      <c r="K283" s="68" t="n">
        <f aca="false">G283-I283-J283</f>
        <v>-38.1317055437519</v>
      </c>
      <c r="L283" s="69" t="n">
        <f aca="false">(I283+J283)/Assumptions!$B$8</f>
        <v>0.00025605597012877</v>
      </c>
      <c r="M283" s="70" t="n">
        <f aca="false">F283-L283</f>
        <v>-0.00615605597012877</v>
      </c>
      <c r="N283" s="71" t="n">
        <f aca="false">G283*Assumptions!$B$7</f>
        <v>-254233.175625</v>
      </c>
      <c r="O283" s="71" t="n">
        <f aca="false">K283*Assumptions!$B$7</f>
        <v>-299905.864101608</v>
      </c>
      <c r="P283" s="68" t="n">
        <f aca="false">P282+G283</f>
        <v>3709.307305</v>
      </c>
      <c r="Q283" s="68" t="n">
        <f aca="false">MAX(Q282,P283)</f>
        <v>4198.412935</v>
      </c>
      <c r="R283" s="68" t="n">
        <f aca="false">Q283-P283</f>
        <v>489.105630000001</v>
      </c>
      <c r="S283" s="68" t="n">
        <f aca="false">S282+K283</f>
        <v>2059.98403546717</v>
      </c>
      <c r="T283" s="68" t="n">
        <f aca="false">MAX(T282,S283)</f>
        <v>2639.38556242972</v>
      </c>
      <c r="U283" s="68" t="n">
        <f aca="false">T283-S283</f>
        <v>579.401526962541</v>
      </c>
      <c r="V283" s="70" t="n">
        <f aca="false">V282+F283</f>
        <v>0.8645</v>
      </c>
      <c r="W283" s="70" t="n">
        <f aca="false">MAX(W282,V283)</f>
        <v>0.9545</v>
      </c>
      <c r="X283" s="70" t="n">
        <f aca="false">W283-V283</f>
        <v>0.0900000000000001</v>
      </c>
      <c r="Y283" s="70" t="n">
        <f aca="false">Y282+M283</f>
        <v>0.791775148561426</v>
      </c>
      <c r="Z283" s="70" t="n">
        <f aca="false">MAX(Z282,Y283)</f>
        <v>0.885615988113358</v>
      </c>
      <c r="AA283" s="70" t="n">
        <f aca="false">Z283-Y283</f>
        <v>0.0938408395519315</v>
      </c>
      <c r="AB283" s="72" t="n">
        <f aca="false">AB282*(1+F283)</f>
        <v>2.23359003243913</v>
      </c>
      <c r="AC283" s="73" t="n">
        <f aca="false">MAX(AC282,AB283)</f>
        <v>2.44556449886478</v>
      </c>
      <c r="AD283" s="70" t="n">
        <f aca="false">1-AB283/AC283</f>
        <v>0.0866771113679682</v>
      </c>
      <c r="AE283" s="73" t="n">
        <f aca="false">AE282*(1+M283)</f>
        <v>2.07730771701698</v>
      </c>
      <c r="AF283" s="73" t="n">
        <f aca="false">MAX(AF282,AE283)</f>
        <v>2.28325765119254</v>
      </c>
      <c r="AG283" s="70" t="n">
        <f aca="false">1-AE283/AF283</f>
        <v>0.0902000411858867</v>
      </c>
      <c r="AH283" s="74" t="n">
        <f aca="false">IF(R283&gt;0,AH282+1,0)</f>
        <v>15</v>
      </c>
      <c r="AI283" s="74" t="n">
        <f aca="false">IF(U283&gt;0,AI282+1,0)</f>
        <v>22</v>
      </c>
      <c r="AJ283" s="74" t="n">
        <f aca="false">IF(G283&gt;0,AJ282+1,0)</f>
        <v>0</v>
      </c>
      <c r="AK283" s="74" t="n">
        <f aca="false">IF(G283&lt;=0,AK282+1,0)</f>
        <v>10</v>
      </c>
      <c r="AL283" s="74" t="n">
        <f aca="false">IF(K283&gt;0,AL282+1,0)</f>
        <v>0</v>
      </c>
      <c r="AM283" s="74" t="n">
        <f aca="false">IF(K283&lt;=0,AM282+1,0)</f>
        <v>10</v>
      </c>
    </row>
    <row r="284" customFormat="false" ht="15" hidden="false" customHeight="false" outlineLevel="0" collapsed="false">
      <c r="A284" s="61" t="n">
        <v>288</v>
      </c>
      <c r="B284" s="62" t="n">
        <v>40617.6256944445</v>
      </c>
      <c r="C284" s="63" t="n">
        <f aca="false">YEAR(B284)</f>
        <v>2011</v>
      </c>
      <c r="D284" s="32" t="s">
        <v>276</v>
      </c>
      <c r="E284" s="64" t="n">
        <v>5446.5</v>
      </c>
      <c r="F284" s="65" t="n">
        <v>-0.0108</v>
      </c>
      <c r="G284" s="66" t="n">
        <v>-58.8222</v>
      </c>
      <c r="H284" s="67" t="n">
        <f aca="false">E284+IF(D284="Long",1,-1)*G284</f>
        <v>5505.3222</v>
      </c>
      <c r="I284" s="68" t="n">
        <f aca="false">Assumptions!$B$58</f>
        <v>5.35750011455817</v>
      </c>
      <c r="J284" s="68" t="n">
        <f aca="false">INDEX(Yearly!$D$5:$D$22,MATCH(C284,Yearly!$A$5:$A$22,0))</f>
        <v>0.449580429193692</v>
      </c>
      <c r="K284" s="68" t="n">
        <f aca="false">G284-I284-J284</f>
        <v>-64.6292805437519</v>
      </c>
      <c r="L284" s="69" t="n">
        <f aca="false">(I284+J284)/Assumptions!$B$8</f>
        <v>0.00025605597012877</v>
      </c>
      <c r="M284" s="70" t="n">
        <f aca="false">F284-L284</f>
        <v>-0.0110560559701288</v>
      </c>
      <c r="N284" s="71" t="n">
        <f aca="false">G284*Assumptions!$B$7</f>
        <v>-462636.603</v>
      </c>
      <c r="O284" s="71" t="n">
        <f aca="false">K284*Assumptions!$B$7</f>
        <v>-508309.291476608</v>
      </c>
      <c r="P284" s="68" t="n">
        <f aca="false">P283+G284</f>
        <v>3650.485105</v>
      </c>
      <c r="Q284" s="68" t="n">
        <f aca="false">MAX(Q283,P284)</f>
        <v>4198.412935</v>
      </c>
      <c r="R284" s="68" t="n">
        <f aca="false">Q284-P284</f>
        <v>547.927830000001</v>
      </c>
      <c r="S284" s="68" t="n">
        <f aca="false">S283+K284</f>
        <v>1995.35475492342</v>
      </c>
      <c r="T284" s="68" t="n">
        <f aca="false">MAX(T283,S284)</f>
        <v>2639.38556242972</v>
      </c>
      <c r="U284" s="68" t="n">
        <f aca="false">T284-S284</f>
        <v>644.030807506293</v>
      </c>
      <c r="V284" s="70" t="n">
        <f aca="false">V283+F284</f>
        <v>0.8537</v>
      </c>
      <c r="W284" s="70" t="n">
        <f aca="false">MAX(W283,V284)</f>
        <v>0.9545</v>
      </c>
      <c r="X284" s="70" t="n">
        <f aca="false">W284-V284</f>
        <v>0.1008</v>
      </c>
      <c r="Y284" s="70" t="n">
        <f aca="false">Y283+M284</f>
        <v>0.780719092591298</v>
      </c>
      <c r="Z284" s="70" t="n">
        <f aca="false">MAX(Z283,Y284)</f>
        <v>0.885615988113358</v>
      </c>
      <c r="AA284" s="70" t="n">
        <f aca="false">Z284-Y284</f>
        <v>0.10489689552206</v>
      </c>
      <c r="AB284" s="72" t="n">
        <f aca="false">AB283*(1+F284)</f>
        <v>2.20946726008879</v>
      </c>
      <c r="AC284" s="73" t="n">
        <f aca="false">MAX(AC283,AB284)</f>
        <v>2.44556449886478</v>
      </c>
      <c r="AD284" s="70" t="n">
        <f aca="false">1-AB284/AC284</f>
        <v>0.0965409985651941</v>
      </c>
      <c r="AE284" s="73" t="n">
        <f aca="false">AE283*(1+M284)</f>
        <v>2.05434088663046</v>
      </c>
      <c r="AF284" s="73" t="n">
        <f aca="false">MAX(AF283,AE284)</f>
        <v>2.28325765119254</v>
      </c>
      <c r="AG284" s="70" t="n">
        <f aca="false">1-AE284/AF284</f>
        <v>0.100258840452156</v>
      </c>
      <c r="AH284" s="74" t="n">
        <f aca="false">IF(R284&gt;0,AH283+1,0)</f>
        <v>16</v>
      </c>
      <c r="AI284" s="74" t="n">
        <f aca="false">IF(U284&gt;0,AI283+1,0)</f>
        <v>23</v>
      </c>
      <c r="AJ284" s="74" t="n">
        <f aca="false">IF(G284&gt;0,AJ283+1,0)</f>
        <v>0</v>
      </c>
      <c r="AK284" s="74" t="n">
        <f aca="false">IF(G284&lt;=0,AK283+1,0)</f>
        <v>11</v>
      </c>
      <c r="AL284" s="74" t="n">
        <f aca="false">IF(K284&gt;0,AL283+1,0)</f>
        <v>0</v>
      </c>
      <c r="AM284" s="74" t="n">
        <f aca="false">IF(K284&lt;=0,AM283+1,0)</f>
        <v>11</v>
      </c>
    </row>
    <row r="285" customFormat="false" ht="15" hidden="false" customHeight="false" outlineLevel="0" collapsed="false">
      <c r="A285" s="61" t="n">
        <v>289</v>
      </c>
      <c r="B285" s="62" t="n">
        <v>40618.40625</v>
      </c>
      <c r="C285" s="63" t="n">
        <f aca="false">YEAR(B285)</f>
        <v>2011</v>
      </c>
      <c r="D285" s="32" t="s">
        <v>277</v>
      </c>
      <c r="E285" s="64" t="n">
        <v>5505.3</v>
      </c>
      <c r="F285" s="65" t="n">
        <v>-0.0026</v>
      </c>
      <c r="G285" s="66" t="n">
        <v>-14.31378</v>
      </c>
      <c r="H285" s="67" t="n">
        <f aca="false">E285+IF(D285="Long",1,-1)*G285</f>
        <v>5490.98622</v>
      </c>
      <c r="I285" s="68" t="n">
        <f aca="false">Assumptions!$B$58</f>
        <v>5.35750011455817</v>
      </c>
      <c r="J285" s="68" t="n">
        <f aca="false">INDEX(Yearly!$D$5:$D$22,MATCH(C285,Yearly!$A$5:$A$22,0))</f>
        <v>0.449580429193692</v>
      </c>
      <c r="K285" s="68" t="n">
        <f aca="false">G285-I285-J285</f>
        <v>-20.1208605437519</v>
      </c>
      <c r="L285" s="69" t="n">
        <f aca="false">(I285+J285)/Assumptions!$B$8</f>
        <v>0.00025605597012877</v>
      </c>
      <c r="M285" s="70" t="n">
        <f aca="false">F285-L285</f>
        <v>-0.00285605597012877</v>
      </c>
      <c r="N285" s="71" t="n">
        <f aca="false">G285*Assumptions!$B$7</f>
        <v>-112577.8797</v>
      </c>
      <c r="O285" s="71" t="n">
        <f aca="false">K285*Assumptions!$B$7</f>
        <v>-158250.568176608</v>
      </c>
      <c r="P285" s="68" t="n">
        <f aca="false">P284+G285</f>
        <v>3636.171325</v>
      </c>
      <c r="Q285" s="68" t="n">
        <f aca="false">MAX(Q284,P285)</f>
        <v>4198.412935</v>
      </c>
      <c r="R285" s="68" t="n">
        <f aca="false">Q285-P285</f>
        <v>562.241610000001</v>
      </c>
      <c r="S285" s="68" t="n">
        <f aca="false">S284+K285</f>
        <v>1975.23389437967</v>
      </c>
      <c r="T285" s="68" t="n">
        <f aca="false">MAX(T284,S285)</f>
        <v>2639.38556242972</v>
      </c>
      <c r="U285" s="68" t="n">
        <f aca="false">T285-S285</f>
        <v>664.151668050045</v>
      </c>
      <c r="V285" s="70" t="n">
        <f aca="false">V284+F285</f>
        <v>0.8511</v>
      </c>
      <c r="W285" s="70" t="n">
        <f aca="false">MAX(W284,V285)</f>
        <v>0.9545</v>
      </c>
      <c r="X285" s="70" t="n">
        <f aca="false">W285-V285</f>
        <v>0.1034</v>
      </c>
      <c r="Y285" s="70" t="n">
        <f aca="false">Y284+M285</f>
        <v>0.777863036621169</v>
      </c>
      <c r="Z285" s="70" t="n">
        <f aca="false">MAX(Z284,Y285)</f>
        <v>0.885615988113358</v>
      </c>
      <c r="AA285" s="70" t="n">
        <f aca="false">Z285-Y285</f>
        <v>0.107752951492189</v>
      </c>
      <c r="AB285" s="72" t="n">
        <f aca="false">AB284*(1+F285)</f>
        <v>2.20372264521256</v>
      </c>
      <c r="AC285" s="73" t="n">
        <f aca="false">MAX(AC284,AB285)</f>
        <v>2.44556449886478</v>
      </c>
      <c r="AD285" s="70" t="n">
        <f aca="false">1-AB285/AC285</f>
        <v>0.0988899919689246</v>
      </c>
      <c r="AE285" s="73" t="n">
        <f aca="false">AE284*(1+M285)</f>
        <v>2.04847357407652</v>
      </c>
      <c r="AF285" s="73" t="n">
        <f aca="false">MAX(AF284,AE285)</f>
        <v>2.28325765119254</v>
      </c>
      <c r="AG285" s="70" t="n">
        <f aca="false">1-AE285/AF285</f>
        <v>0.102828551562454</v>
      </c>
      <c r="AH285" s="74" t="n">
        <f aca="false">IF(R285&gt;0,AH284+1,0)</f>
        <v>17</v>
      </c>
      <c r="AI285" s="74" t="n">
        <f aca="false">IF(U285&gt;0,AI284+1,0)</f>
        <v>24</v>
      </c>
      <c r="AJ285" s="74" t="n">
        <f aca="false">IF(G285&gt;0,AJ284+1,0)</f>
        <v>0</v>
      </c>
      <c r="AK285" s="74" t="n">
        <f aca="false">IF(G285&lt;=0,AK284+1,0)</f>
        <v>12</v>
      </c>
      <c r="AL285" s="74" t="n">
        <f aca="false">IF(K285&gt;0,AL284+1,0)</f>
        <v>0</v>
      </c>
      <c r="AM285" s="74" t="n">
        <f aca="false">IF(K285&lt;=0,AM284+1,0)</f>
        <v>12</v>
      </c>
    </row>
    <row r="286" customFormat="false" ht="15" hidden="false" customHeight="false" outlineLevel="0" collapsed="false">
      <c r="A286" s="61" t="n">
        <v>290</v>
      </c>
      <c r="B286" s="62" t="n">
        <v>40619.40625</v>
      </c>
      <c r="C286" s="63" t="n">
        <f aca="false">YEAR(B286)</f>
        <v>2011</v>
      </c>
      <c r="D286" s="32" t="s">
        <v>276</v>
      </c>
      <c r="E286" s="64" t="n">
        <v>5490.75</v>
      </c>
      <c r="F286" s="65" t="n">
        <v>0.0093</v>
      </c>
      <c r="G286" s="66" t="n">
        <v>51.063975</v>
      </c>
      <c r="H286" s="67" t="n">
        <f aca="false">E286+IF(D286="Long",1,-1)*G286</f>
        <v>5439.686025</v>
      </c>
      <c r="I286" s="68" t="n">
        <f aca="false">Assumptions!$B$58</f>
        <v>5.35750011455817</v>
      </c>
      <c r="J286" s="68" t="n">
        <f aca="false">INDEX(Yearly!$D$5:$D$22,MATCH(C286,Yearly!$A$5:$A$22,0))</f>
        <v>0.449580429193692</v>
      </c>
      <c r="K286" s="68" t="n">
        <f aca="false">G286-I286-J286</f>
        <v>45.2568944562481</v>
      </c>
      <c r="L286" s="69" t="n">
        <f aca="false">(I286+J286)/Assumptions!$B$8</f>
        <v>0.00025605597012877</v>
      </c>
      <c r="M286" s="70" t="n">
        <f aca="false">F286-L286</f>
        <v>0.00904394402987123</v>
      </c>
      <c r="N286" s="71" t="n">
        <f aca="false">G286*Assumptions!$B$7</f>
        <v>401618.163375</v>
      </c>
      <c r="O286" s="71" t="n">
        <f aca="false">K286*Assumptions!$B$7</f>
        <v>355945.474898392</v>
      </c>
      <c r="P286" s="68" t="n">
        <f aca="false">P285+G286</f>
        <v>3687.2353</v>
      </c>
      <c r="Q286" s="68" t="n">
        <f aca="false">MAX(Q285,P286)</f>
        <v>4198.412935</v>
      </c>
      <c r="R286" s="68" t="n">
        <f aca="false">Q286-P286</f>
        <v>511.177635000001</v>
      </c>
      <c r="S286" s="68" t="n">
        <f aca="false">S285+K286</f>
        <v>2020.49078883592</v>
      </c>
      <c r="T286" s="68" t="n">
        <f aca="false">MAX(T285,S286)</f>
        <v>2639.38556242972</v>
      </c>
      <c r="U286" s="68" t="n">
        <f aca="false">T286-S286</f>
        <v>618.894773593797</v>
      </c>
      <c r="V286" s="70" t="n">
        <f aca="false">V285+F286</f>
        <v>0.8604</v>
      </c>
      <c r="W286" s="70" t="n">
        <f aca="false">MAX(W285,V286)</f>
        <v>0.9545</v>
      </c>
      <c r="X286" s="70" t="n">
        <f aca="false">W286-V286</f>
        <v>0.0941000000000002</v>
      </c>
      <c r="Y286" s="70" t="n">
        <f aca="false">Y285+M286</f>
        <v>0.78690698065104</v>
      </c>
      <c r="Z286" s="70" t="n">
        <f aca="false">MAX(Z285,Y286)</f>
        <v>0.885615988113358</v>
      </c>
      <c r="AA286" s="70" t="n">
        <f aca="false">Z286-Y286</f>
        <v>0.0987090074623178</v>
      </c>
      <c r="AB286" s="72" t="n">
        <f aca="false">AB285*(1+F286)</f>
        <v>2.22421726581303</v>
      </c>
      <c r="AC286" s="73" t="n">
        <f aca="false">MAX(AC285,AB286)</f>
        <v>2.44556449886478</v>
      </c>
      <c r="AD286" s="70" t="n">
        <f aca="false">1-AB286/AC286</f>
        <v>0.0905096688942354</v>
      </c>
      <c r="AE286" s="73" t="n">
        <f aca="false">AE285*(1+M286)</f>
        <v>2.06699985442714</v>
      </c>
      <c r="AF286" s="73" t="n">
        <f aca="false">MAX(AF285,AE286)</f>
        <v>2.28325765119254</v>
      </c>
      <c r="AG286" s="70" t="n">
        <f aca="false">1-AE286/AF286</f>
        <v>0.0947145831975859</v>
      </c>
      <c r="AH286" s="74" t="n">
        <f aca="false">IF(R286&gt;0,AH285+1,0)</f>
        <v>18</v>
      </c>
      <c r="AI286" s="74" t="n">
        <f aca="false">IF(U286&gt;0,AI285+1,0)</f>
        <v>25</v>
      </c>
      <c r="AJ286" s="74" t="n">
        <f aca="false">IF(G286&gt;0,AJ285+1,0)</f>
        <v>1</v>
      </c>
      <c r="AK286" s="74" t="n">
        <f aca="false">IF(G286&lt;=0,AK285+1,0)</f>
        <v>0</v>
      </c>
      <c r="AL286" s="74" t="n">
        <f aca="false">IF(K286&gt;0,AL285+1,0)</f>
        <v>1</v>
      </c>
      <c r="AM286" s="74" t="n">
        <f aca="false">IF(K286&lt;=0,AM285+1,0)</f>
        <v>0</v>
      </c>
    </row>
    <row r="287" customFormat="false" ht="15" hidden="false" customHeight="false" outlineLevel="0" collapsed="false">
      <c r="A287" s="61" t="n">
        <v>291</v>
      </c>
      <c r="B287" s="62" t="n">
        <v>40625.40625</v>
      </c>
      <c r="C287" s="63" t="n">
        <f aca="false">YEAR(B287)</f>
        <v>2011</v>
      </c>
      <c r="D287" s="32" t="s">
        <v>277</v>
      </c>
      <c r="E287" s="64" t="n">
        <v>5439.75</v>
      </c>
      <c r="F287" s="65" t="n">
        <v>0.0757</v>
      </c>
      <c r="G287" s="66" t="n">
        <v>411.789075</v>
      </c>
      <c r="H287" s="67" t="n">
        <f aca="false">E287+IF(D287="Long",1,-1)*G287</f>
        <v>5851.539075</v>
      </c>
      <c r="I287" s="68" t="n">
        <f aca="false">Assumptions!$B$58</f>
        <v>5.35750011455817</v>
      </c>
      <c r="J287" s="68" t="n">
        <f aca="false">INDEX(Yearly!$D$5:$D$22,MATCH(C287,Yearly!$A$5:$A$22,0))</f>
        <v>0.449580429193692</v>
      </c>
      <c r="K287" s="68" t="n">
        <f aca="false">G287-I287-J287</f>
        <v>405.981994456248</v>
      </c>
      <c r="L287" s="69" t="n">
        <f aca="false">(I287+J287)/Assumptions!$B$8</f>
        <v>0.00025605597012877</v>
      </c>
      <c r="M287" s="70" t="n">
        <f aca="false">F287-L287</f>
        <v>0.0754439440298712</v>
      </c>
      <c r="N287" s="71" t="n">
        <f aca="false">G287*Assumptions!$B$7</f>
        <v>3238721.074875</v>
      </c>
      <c r="O287" s="71" t="n">
        <f aca="false">K287*Assumptions!$B$7</f>
        <v>3193048.38639839</v>
      </c>
      <c r="P287" s="68" t="n">
        <f aca="false">P286+G287</f>
        <v>4099.024375</v>
      </c>
      <c r="Q287" s="68" t="n">
        <f aca="false">MAX(Q286,P287)</f>
        <v>4198.412935</v>
      </c>
      <c r="R287" s="68" t="n">
        <f aca="false">Q287-P287</f>
        <v>99.3885600000012</v>
      </c>
      <c r="S287" s="68" t="n">
        <f aca="false">S286+K287</f>
        <v>2426.47278329217</v>
      </c>
      <c r="T287" s="68" t="n">
        <f aca="false">MAX(T286,S287)</f>
        <v>2639.38556242972</v>
      </c>
      <c r="U287" s="68" t="n">
        <f aca="false">T287-S287</f>
        <v>212.912779137549</v>
      </c>
      <c r="V287" s="70" t="n">
        <f aca="false">V286+F287</f>
        <v>0.9361</v>
      </c>
      <c r="W287" s="70" t="n">
        <f aca="false">MAX(W286,V287)</f>
        <v>0.9545</v>
      </c>
      <c r="X287" s="70" t="n">
        <f aca="false">W287-V287</f>
        <v>0.0184000000000002</v>
      </c>
      <c r="Y287" s="70" t="n">
        <f aca="false">Y286+M287</f>
        <v>0.862350924680911</v>
      </c>
      <c r="Z287" s="70" t="n">
        <f aca="false">MAX(Z286,Y287)</f>
        <v>0.885615988113358</v>
      </c>
      <c r="AA287" s="70" t="n">
        <f aca="false">Z287-Y287</f>
        <v>0.0232650634324466</v>
      </c>
      <c r="AB287" s="72" t="n">
        <f aca="false">AB286*(1+F287)</f>
        <v>2.39259051283508</v>
      </c>
      <c r="AC287" s="73" t="n">
        <f aca="false">MAX(AC286,AB287)</f>
        <v>2.44556449886478</v>
      </c>
      <c r="AD287" s="70" t="n">
        <f aca="false">1-AB287/AC287</f>
        <v>0.0216612508295291</v>
      </c>
      <c r="AE287" s="73" t="n">
        <f aca="false">AE286*(1+M287)</f>
        <v>2.22294247575429</v>
      </c>
      <c r="AF287" s="73" t="n">
        <f aca="false">MAX(AF286,AE287)</f>
        <v>2.28325765119254</v>
      </c>
      <c r="AG287" s="70" t="n">
        <f aca="false">1-AE287/AF287</f>
        <v>0.0264162808812857</v>
      </c>
      <c r="AH287" s="74" t="n">
        <f aca="false">IF(R287&gt;0,AH286+1,0)</f>
        <v>19</v>
      </c>
      <c r="AI287" s="74" t="n">
        <f aca="false">IF(U287&gt;0,AI286+1,0)</f>
        <v>26</v>
      </c>
      <c r="AJ287" s="74" t="n">
        <f aca="false">IF(G287&gt;0,AJ286+1,0)</f>
        <v>2</v>
      </c>
      <c r="AK287" s="74" t="n">
        <f aca="false">IF(G287&lt;=0,AK286+1,0)</f>
        <v>0</v>
      </c>
      <c r="AL287" s="74" t="n">
        <f aca="false">IF(K287&gt;0,AL286+1,0)</f>
        <v>2</v>
      </c>
      <c r="AM287" s="74" t="n">
        <f aca="false">IF(K287&lt;=0,AM286+1,0)</f>
        <v>0</v>
      </c>
    </row>
    <row r="288" customFormat="false" ht="15" hidden="false" customHeight="false" outlineLevel="0" collapsed="false">
      <c r="A288" s="61" t="n">
        <v>292</v>
      </c>
      <c r="B288" s="62" t="n">
        <v>40641.4270833333</v>
      </c>
      <c r="C288" s="63" t="n">
        <f aca="false">YEAR(B288)</f>
        <v>2011</v>
      </c>
      <c r="D288" s="32" t="s">
        <v>276</v>
      </c>
      <c r="E288" s="64" t="n">
        <v>5851.7</v>
      </c>
      <c r="F288" s="65" t="n">
        <v>0.0002</v>
      </c>
      <c r="G288" s="66" t="n">
        <v>1.17034</v>
      </c>
      <c r="H288" s="67" t="n">
        <f aca="false">E288+IF(D288="Long",1,-1)*G288</f>
        <v>5850.52966</v>
      </c>
      <c r="I288" s="68" t="n">
        <f aca="false">Assumptions!$B$58</f>
        <v>5.35750011455817</v>
      </c>
      <c r="J288" s="68" t="n">
        <f aca="false">INDEX(Yearly!$D$5:$D$22,MATCH(C288,Yearly!$A$5:$A$22,0))</f>
        <v>0.449580429193692</v>
      </c>
      <c r="K288" s="68" t="n">
        <f aca="false">G288-I288-J288</f>
        <v>-4.63674054375186</v>
      </c>
      <c r="L288" s="69" t="n">
        <f aca="false">(I288+J288)/Assumptions!$B$8</f>
        <v>0.00025605597012877</v>
      </c>
      <c r="M288" s="70" t="n">
        <f aca="false">F288-L288</f>
        <v>-5.60559701287696E-005</v>
      </c>
      <c r="N288" s="71" t="n">
        <f aca="false">G288*Assumptions!$B$7</f>
        <v>9204.7241</v>
      </c>
      <c r="O288" s="71" t="n">
        <f aca="false">K288*Assumptions!$B$7</f>
        <v>-36467.9643766084</v>
      </c>
      <c r="P288" s="68" t="n">
        <f aca="false">P287+G288</f>
        <v>4100.194715</v>
      </c>
      <c r="Q288" s="68" t="n">
        <f aca="false">MAX(Q287,P288)</f>
        <v>4198.412935</v>
      </c>
      <c r="R288" s="68" t="n">
        <f aca="false">Q288-P288</f>
        <v>98.2182200000016</v>
      </c>
      <c r="S288" s="68" t="n">
        <f aca="false">S287+K288</f>
        <v>2421.83604274841</v>
      </c>
      <c r="T288" s="68" t="n">
        <f aca="false">MAX(T287,S288)</f>
        <v>2639.38556242972</v>
      </c>
      <c r="U288" s="68" t="n">
        <f aca="false">T288-S288</f>
        <v>217.5495196813</v>
      </c>
      <c r="V288" s="70" t="n">
        <f aca="false">V287+F288</f>
        <v>0.9363</v>
      </c>
      <c r="W288" s="70" t="n">
        <f aca="false">MAX(W287,V288)</f>
        <v>0.9545</v>
      </c>
      <c r="X288" s="70" t="n">
        <f aca="false">W288-V288</f>
        <v>0.0182000000000002</v>
      </c>
      <c r="Y288" s="70" t="n">
        <f aca="false">Y287+M288</f>
        <v>0.862294868710782</v>
      </c>
      <c r="Z288" s="70" t="n">
        <f aca="false">MAX(Z287,Y288)</f>
        <v>0.885615988113358</v>
      </c>
      <c r="AA288" s="70" t="n">
        <f aca="false">Z288-Y288</f>
        <v>0.0233211194025754</v>
      </c>
      <c r="AB288" s="72" t="n">
        <f aca="false">AB287*(1+F288)</f>
        <v>2.39306903093765</v>
      </c>
      <c r="AC288" s="73" t="n">
        <f aca="false">MAX(AC287,AB288)</f>
        <v>2.44556449886478</v>
      </c>
      <c r="AD288" s="70" t="n">
        <f aca="false">1-AB288/AC288</f>
        <v>0.021465583079695</v>
      </c>
      <c r="AE288" s="73" t="n">
        <f aca="false">AE287*(1+M288)</f>
        <v>2.22281786655727</v>
      </c>
      <c r="AF288" s="73" t="n">
        <f aca="false">MAX(AF287,AE288)</f>
        <v>2.28325765119254</v>
      </c>
      <c r="AG288" s="70" t="n">
        <f aca="false">1-AE288/AF288</f>
        <v>0.0264708560611626</v>
      </c>
      <c r="AH288" s="74" t="n">
        <f aca="false">IF(R288&gt;0,AH287+1,0)</f>
        <v>20</v>
      </c>
      <c r="AI288" s="74" t="n">
        <f aca="false">IF(U288&gt;0,AI287+1,0)</f>
        <v>27</v>
      </c>
      <c r="AJ288" s="74" t="n">
        <f aca="false">IF(G288&gt;0,AJ287+1,0)</f>
        <v>3</v>
      </c>
      <c r="AK288" s="74" t="n">
        <f aca="false">IF(G288&lt;=0,AK287+1,0)</f>
        <v>0</v>
      </c>
      <c r="AL288" s="74" t="n">
        <f aca="false">IF(K288&gt;0,AL287+1,0)</f>
        <v>0</v>
      </c>
      <c r="AM288" s="74" t="n">
        <f aca="false">IF(K288&lt;=0,AM287+1,0)</f>
        <v>1</v>
      </c>
    </row>
    <row r="289" customFormat="false" ht="15" hidden="false" customHeight="false" outlineLevel="0" collapsed="false">
      <c r="A289" s="61" t="n">
        <v>293</v>
      </c>
      <c r="B289" s="62" t="n">
        <v>40646.46875</v>
      </c>
      <c r="C289" s="63" t="n">
        <f aca="false">YEAR(B289)</f>
        <v>2011</v>
      </c>
      <c r="D289" s="32" t="s">
        <v>277</v>
      </c>
      <c r="E289" s="64" t="n">
        <v>5850.5</v>
      </c>
      <c r="F289" s="65" t="n">
        <v>-0.0043</v>
      </c>
      <c r="G289" s="66" t="n">
        <v>-25.15715</v>
      </c>
      <c r="H289" s="67" t="n">
        <f aca="false">E289+IF(D289="Long",1,-1)*G289</f>
        <v>5825.34285</v>
      </c>
      <c r="I289" s="68" t="n">
        <f aca="false">Assumptions!$B$58</f>
        <v>5.35750011455817</v>
      </c>
      <c r="J289" s="68" t="n">
        <f aca="false">INDEX(Yearly!$D$5:$D$22,MATCH(C289,Yearly!$A$5:$A$22,0))</f>
        <v>0.449580429193692</v>
      </c>
      <c r="K289" s="68" t="n">
        <f aca="false">G289-I289-J289</f>
        <v>-30.9642305437519</v>
      </c>
      <c r="L289" s="69" t="n">
        <f aca="false">(I289+J289)/Assumptions!$B$8</f>
        <v>0.00025605597012877</v>
      </c>
      <c r="M289" s="70" t="n">
        <f aca="false">F289-L289</f>
        <v>-0.00455605597012877</v>
      </c>
      <c r="N289" s="71" t="n">
        <f aca="false">G289*Assumptions!$B$7</f>
        <v>-197860.98475</v>
      </c>
      <c r="O289" s="71" t="n">
        <f aca="false">K289*Assumptions!$B$7</f>
        <v>-243533.673226608</v>
      </c>
      <c r="P289" s="68" t="n">
        <f aca="false">P288+G289</f>
        <v>4075.037565</v>
      </c>
      <c r="Q289" s="68" t="n">
        <f aca="false">MAX(Q288,P289)</f>
        <v>4198.412935</v>
      </c>
      <c r="R289" s="68" t="n">
        <f aca="false">Q289-P289</f>
        <v>123.375370000002</v>
      </c>
      <c r="S289" s="68" t="n">
        <f aca="false">S288+K289</f>
        <v>2390.87181220466</v>
      </c>
      <c r="T289" s="68" t="n">
        <f aca="false">MAX(T288,S289)</f>
        <v>2639.38556242972</v>
      </c>
      <c r="U289" s="68" t="n">
        <f aca="false">T289-S289</f>
        <v>248.513750225052</v>
      </c>
      <c r="V289" s="70" t="n">
        <f aca="false">V288+F289</f>
        <v>0.932</v>
      </c>
      <c r="W289" s="70" t="n">
        <f aca="false">MAX(W288,V289)</f>
        <v>0.9545</v>
      </c>
      <c r="X289" s="70" t="n">
        <f aca="false">W289-V289</f>
        <v>0.0225000000000002</v>
      </c>
      <c r="Y289" s="70" t="n">
        <f aca="false">Y288+M289</f>
        <v>0.857738812740654</v>
      </c>
      <c r="Z289" s="70" t="n">
        <f aca="false">MAX(Z288,Y289)</f>
        <v>0.885615988113358</v>
      </c>
      <c r="AA289" s="70" t="n">
        <f aca="false">Z289-Y289</f>
        <v>0.0278771753727042</v>
      </c>
      <c r="AB289" s="72" t="n">
        <f aca="false">AB288*(1+F289)</f>
        <v>2.38277883410462</v>
      </c>
      <c r="AC289" s="73" t="n">
        <f aca="false">MAX(AC288,AB289)</f>
        <v>2.44556449886478</v>
      </c>
      <c r="AD289" s="70" t="n">
        <f aca="false">1-AB289/AC289</f>
        <v>0.0256732810724524</v>
      </c>
      <c r="AE289" s="73" t="n">
        <f aca="false">AE288*(1+M289)</f>
        <v>2.21269058394583</v>
      </c>
      <c r="AF289" s="73" t="n">
        <f aca="false">MAX(AF288,AE289)</f>
        <v>2.28325765119254</v>
      </c>
      <c r="AG289" s="70" t="n">
        <f aca="false">1-AE289/AF289</f>
        <v>0.0309063093294995</v>
      </c>
      <c r="AH289" s="74" t="n">
        <f aca="false">IF(R289&gt;0,AH288+1,0)</f>
        <v>21</v>
      </c>
      <c r="AI289" s="74" t="n">
        <f aca="false">IF(U289&gt;0,AI288+1,0)</f>
        <v>28</v>
      </c>
      <c r="AJ289" s="74" t="n">
        <f aca="false">IF(G289&gt;0,AJ288+1,0)</f>
        <v>0</v>
      </c>
      <c r="AK289" s="74" t="n">
        <f aca="false">IF(G289&lt;=0,AK288+1,0)</f>
        <v>1</v>
      </c>
      <c r="AL289" s="74" t="n">
        <f aca="false">IF(K289&gt;0,AL288+1,0)</f>
        <v>0</v>
      </c>
      <c r="AM289" s="74" t="n">
        <f aca="false">IF(K289&lt;=0,AM288+1,0)</f>
        <v>2</v>
      </c>
    </row>
    <row r="290" customFormat="false" ht="15" hidden="false" customHeight="false" outlineLevel="0" collapsed="false">
      <c r="A290" s="61" t="n">
        <v>294</v>
      </c>
      <c r="B290" s="62" t="n">
        <v>40648.5104166667</v>
      </c>
      <c r="C290" s="63" t="n">
        <f aca="false">YEAR(B290)</f>
        <v>2011</v>
      </c>
      <c r="D290" s="32" t="s">
        <v>276</v>
      </c>
      <c r="E290" s="64" t="n">
        <v>5825.1</v>
      </c>
      <c r="F290" s="65" t="n">
        <v>-0.0084</v>
      </c>
      <c r="G290" s="66" t="n">
        <v>-48.93084</v>
      </c>
      <c r="H290" s="67" t="n">
        <f aca="false">E290+IF(D290="Long",1,-1)*G290</f>
        <v>5874.03084</v>
      </c>
      <c r="I290" s="68" t="n">
        <f aca="false">Assumptions!$B$58</f>
        <v>5.35750011455817</v>
      </c>
      <c r="J290" s="68" t="n">
        <f aca="false">INDEX(Yearly!$D$5:$D$22,MATCH(C290,Yearly!$A$5:$A$22,0))</f>
        <v>0.449580429193692</v>
      </c>
      <c r="K290" s="68" t="n">
        <f aca="false">G290-I290-J290</f>
        <v>-54.7379205437519</v>
      </c>
      <c r="L290" s="69" t="n">
        <f aca="false">(I290+J290)/Assumptions!$B$8</f>
        <v>0.00025605597012877</v>
      </c>
      <c r="M290" s="70" t="n">
        <f aca="false">F290-L290</f>
        <v>-0.00865605597012877</v>
      </c>
      <c r="N290" s="71" t="n">
        <f aca="false">G290*Assumptions!$B$7</f>
        <v>-384841.0566</v>
      </c>
      <c r="O290" s="71" t="n">
        <f aca="false">K290*Assumptions!$B$7</f>
        <v>-430513.745076608</v>
      </c>
      <c r="P290" s="68" t="n">
        <f aca="false">P289+G290</f>
        <v>4026.106725</v>
      </c>
      <c r="Q290" s="68" t="n">
        <f aca="false">MAX(Q289,P290)</f>
        <v>4198.412935</v>
      </c>
      <c r="R290" s="68" t="n">
        <f aca="false">Q290-P290</f>
        <v>172.306210000002</v>
      </c>
      <c r="S290" s="68" t="n">
        <f aca="false">S289+K290</f>
        <v>2336.13389166091</v>
      </c>
      <c r="T290" s="68" t="n">
        <f aca="false">MAX(T289,S290)</f>
        <v>2639.38556242972</v>
      </c>
      <c r="U290" s="68" t="n">
        <f aca="false">T290-S290</f>
        <v>303.251670768804</v>
      </c>
      <c r="V290" s="70" t="n">
        <f aca="false">V289+F290</f>
        <v>0.9236</v>
      </c>
      <c r="W290" s="70" t="n">
        <f aca="false">MAX(W289,V290)</f>
        <v>0.9545</v>
      </c>
      <c r="X290" s="70" t="n">
        <f aca="false">W290-V290</f>
        <v>0.0309000000000002</v>
      </c>
      <c r="Y290" s="70" t="n">
        <f aca="false">Y289+M290</f>
        <v>0.849082756770525</v>
      </c>
      <c r="Z290" s="70" t="n">
        <f aca="false">MAX(Z289,Y290)</f>
        <v>0.885615988113358</v>
      </c>
      <c r="AA290" s="70" t="n">
        <f aca="false">Z290-Y290</f>
        <v>0.0365332313428329</v>
      </c>
      <c r="AB290" s="72" t="n">
        <f aca="false">AB289*(1+F290)</f>
        <v>2.36276349189814</v>
      </c>
      <c r="AC290" s="73" t="n">
        <f aca="false">MAX(AC289,AB290)</f>
        <v>2.44556449886478</v>
      </c>
      <c r="AD290" s="70" t="n">
        <f aca="false">1-AB290/AC290</f>
        <v>0.0338576255114438</v>
      </c>
      <c r="AE290" s="73" t="n">
        <f aca="false">AE289*(1+M290)</f>
        <v>2.19353741040662</v>
      </c>
      <c r="AF290" s="73" t="n">
        <f aca="false">MAX(AF289,AE290)</f>
        <v>2.28325765119254</v>
      </c>
      <c r="AG290" s="70" t="n">
        <f aca="false">1-AE290/AF290</f>
        <v>0.0392948385562419</v>
      </c>
      <c r="AH290" s="74" t="n">
        <f aca="false">IF(R290&gt;0,AH289+1,0)</f>
        <v>22</v>
      </c>
      <c r="AI290" s="74" t="n">
        <f aca="false">IF(U290&gt;0,AI289+1,0)</f>
        <v>29</v>
      </c>
      <c r="AJ290" s="74" t="n">
        <f aca="false">IF(G290&gt;0,AJ289+1,0)</f>
        <v>0</v>
      </c>
      <c r="AK290" s="74" t="n">
        <f aca="false">IF(G290&lt;=0,AK289+1,0)</f>
        <v>2</v>
      </c>
      <c r="AL290" s="74" t="n">
        <f aca="false">IF(K290&gt;0,AL289+1,0)</f>
        <v>0</v>
      </c>
      <c r="AM290" s="74" t="n">
        <f aca="false">IF(K290&lt;=0,AM289+1,0)</f>
        <v>3</v>
      </c>
    </row>
    <row r="291" customFormat="false" ht="15" hidden="false" customHeight="false" outlineLevel="0" collapsed="false">
      <c r="A291" s="61" t="n">
        <v>295</v>
      </c>
      <c r="B291" s="62" t="n">
        <v>40651.40625</v>
      </c>
      <c r="C291" s="63" t="n">
        <f aca="false">YEAR(B291)</f>
        <v>2011</v>
      </c>
      <c r="D291" s="32" t="s">
        <v>277</v>
      </c>
      <c r="E291" s="64" t="n">
        <v>5874.3</v>
      </c>
      <c r="F291" s="65" t="n">
        <v>-0.015</v>
      </c>
      <c r="G291" s="66" t="n">
        <v>-88.1145</v>
      </c>
      <c r="H291" s="67" t="n">
        <f aca="false">E291+IF(D291="Long",1,-1)*G291</f>
        <v>5786.1855</v>
      </c>
      <c r="I291" s="68" t="n">
        <f aca="false">Assumptions!$B$58</f>
        <v>5.35750011455817</v>
      </c>
      <c r="J291" s="68" t="n">
        <f aca="false">INDEX(Yearly!$D$5:$D$22,MATCH(C291,Yearly!$A$5:$A$22,0))</f>
        <v>0.449580429193692</v>
      </c>
      <c r="K291" s="68" t="n">
        <f aca="false">G291-I291-J291</f>
        <v>-93.9215805437519</v>
      </c>
      <c r="L291" s="69" t="n">
        <f aca="false">(I291+J291)/Assumptions!$B$8</f>
        <v>0.00025605597012877</v>
      </c>
      <c r="M291" s="70" t="n">
        <f aca="false">F291-L291</f>
        <v>-0.0152560559701288</v>
      </c>
      <c r="N291" s="71" t="n">
        <f aca="false">G291*Assumptions!$B$7</f>
        <v>-693020.5425</v>
      </c>
      <c r="O291" s="71" t="n">
        <f aca="false">K291*Assumptions!$B$7</f>
        <v>-738693.230976608</v>
      </c>
      <c r="P291" s="68" t="n">
        <f aca="false">P290+G291</f>
        <v>3937.992225</v>
      </c>
      <c r="Q291" s="68" t="n">
        <f aca="false">MAX(Q290,P291)</f>
        <v>4198.412935</v>
      </c>
      <c r="R291" s="68" t="n">
        <f aca="false">Q291-P291</f>
        <v>260.420710000002</v>
      </c>
      <c r="S291" s="68" t="n">
        <f aca="false">S290+K291</f>
        <v>2242.21231111716</v>
      </c>
      <c r="T291" s="68" t="n">
        <f aca="false">MAX(T290,S291)</f>
        <v>2639.38556242972</v>
      </c>
      <c r="U291" s="68" t="n">
        <f aca="false">T291-S291</f>
        <v>397.173251312556</v>
      </c>
      <c r="V291" s="70" t="n">
        <f aca="false">V290+F291</f>
        <v>0.9086</v>
      </c>
      <c r="W291" s="70" t="n">
        <f aca="false">MAX(W290,V291)</f>
        <v>0.9545</v>
      </c>
      <c r="X291" s="70" t="n">
        <f aca="false">W291-V291</f>
        <v>0.0459000000000002</v>
      </c>
      <c r="Y291" s="70" t="n">
        <f aca="false">Y290+M291</f>
        <v>0.833826700800396</v>
      </c>
      <c r="Z291" s="70" t="n">
        <f aca="false">MAX(Z290,Y291)</f>
        <v>0.885615988113358</v>
      </c>
      <c r="AA291" s="70" t="n">
        <f aca="false">Z291-Y291</f>
        <v>0.0517892873129617</v>
      </c>
      <c r="AB291" s="72" t="n">
        <f aca="false">AB290*(1+F291)</f>
        <v>2.32732203951967</v>
      </c>
      <c r="AC291" s="73" t="n">
        <f aca="false">MAX(AC290,AB291)</f>
        <v>2.44556449886478</v>
      </c>
      <c r="AD291" s="70" t="n">
        <f aca="false">1-AB291/AC291</f>
        <v>0.0483497611287721</v>
      </c>
      <c r="AE291" s="73" t="n">
        <f aca="false">AE290*(1+M291)</f>
        <v>2.16007268090089</v>
      </c>
      <c r="AF291" s="73" t="n">
        <f aca="false">MAX(AF290,AE291)</f>
        <v>2.28325765119254</v>
      </c>
      <c r="AG291" s="70" t="n">
        <f aca="false">1-AE291/AF291</f>
        <v>0.0539514102700196</v>
      </c>
      <c r="AH291" s="74" t="n">
        <f aca="false">IF(R291&gt;0,AH290+1,0)</f>
        <v>23</v>
      </c>
      <c r="AI291" s="74" t="n">
        <f aca="false">IF(U291&gt;0,AI290+1,0)</f>
        <v>30</v>
      </c>
      <c r="AJ291" s="74" t="n">
        <f aca="false">IF(G291&gt;0,AJ290+1,0)</f>
        <v>0</v>
      </c>
      <c r="AK291" s="74" t="n">
        <f aca="false">IF(G291&lt;=0,AK290+1,0)</f>
        <v>3</v>
      </c>
      <c r="AL291" s="74" t="n">
        <f aca="false">IF(K291&gt;0,AL290+1,0)</f>
        <v>0</v>
      </c>
      <c r="AM291" s="74" t="n">
        <f aca="false">IF(K291&lt;=0,AM290+1,0)</f>
        <v>4</v>
      </c>
    </row>
    <row r="292" customFormat="false" ht="15" hidden="false" customHeight="false" outlineLevel="0" collapsed="false">
      <c r="A292" s="61" t="n">
        <v>296</v>
      </c>
      <c r="B292" s="62" t="n">
        <v>40651.4895833333</v>
      </c>
      <c r="C292" s="63" t="n">
        <f aca="false">YEAR(B292)</f>
        <v>2011</v>
      </c>
      <c r="D292" s="32" t="s">
        <v>276</v>
      </c>
      <c r="E292" s="64" t="n">
        <v>5786.1</v>
      </c>
      <c r="F292" s="65" t="n">
        <v>-0.0001</v>
      </c>
      <c r="G292" s="66" t="n">
        <v>-0.57861</v>
      </c>
      <c r="H292" s="67" t="n">
        <f aca="false">E292+IF(D292="Long",1,-1)*G292</f>
        <v>5786.67861</v>
      </c>
      <c r="I292" s="68" t="n">
        <f aca="false">Assumptions!$B$58</f>
        <v>5.35750011455817</v>
      </c>
      <c r="J292" s="68" t="n">
        <f aca="false">INDEX(Yearly!$D$5:$D$22,MATCH(C292,Yearly!$A$5:$A$22,0))</f>
        <v>0.449580429193692</v>
      </c>
      <c r="K292" s="68" t="n">
        <f aca="false">G292-I292-J292</f>
        <v>-6.38569054375186</v>
      </c>
      <c r="L292" s="69" t="n">
        <f aca="false">(I292+J292)/Assumptions!$B$8</f>
        <v>0.00025605597012877</v>
      </c>
      <c r="M292" s="70" t="n">
        <f aca="false">F292-L292</f>
        <v>-0.00035605597012877</v>
      </c>
      <c r="N292" s="71" t="n">
        <f aca="false">G292*Assumptions!$B$7</f>
        <v>-4550.76765</v>
      </c>
      <c r="O292" s="71" t="n">
        <f aca="false">K292*Assumptions!$B$7</f>
        <v>-50223.4561266084</v>
      </c>
      <c r="P292" s="68" t="n">
        <f aca="false">P291+G292</f>
        <v>3937.413615</v>
      </c>
      <c r="Q292" s="68" t="n">
        <f aca="false">MAX(Q291,P292)</f>
        <v>4198.412935</v>
      </c>
      <c r="R292" s="68" t="n">
        <f aca="false">Q292-P292</f>
        <v>260.999320000002</v>
      </c>
      <c r="S292" s="68" t="n">
        <f aca="false">S291+K292</f>
        <v>2235.82662057341</v>
      </c>
      <c r="T292" s="68" t="n">
        <f aca="false">MAX(T291,S292)</f>
        <v>2639.38556242972</v>
      </c>
      <c r="U292" s="68" t="n">
        <f aca="false">T292-S292</f>
        <v>403.558941856308</v>
      </c>
      <c r="V292" s="70" t="n">
        <f aca="false">V291+F292</f>
        <v>0.9085</v>
      </c>
      <c r="W292" s="70" t="n">
        <f aca="false">MAX(W291,V292)</f>
        <v>0.9545</v>
      </c>
      <c r="X292" s="70" t="n">
        <f aca="false">W292-V292</f>
        <v>0.0460000000000002</v>
      </c>
      <c r="Y292" s="70" t="n">
        <f aca="false">Y291+M292</f>
        <v>0.833470644830267</v>
      </c>
      <c r="Z292" s="70" t="n">
        <f aca="false">MAX(Z291,Y292)</f>
        <v>0.885615988113358</v>
      </c>
      <c r="AA292" s="70" t="n">
        <f aca="false">Z292-Y292</f>
        <v>0.0521453432830905</v>
      </c>
      <c r="AB292" s="72" t="n">
        <f aca="false">AB291*(1+F292)</f>
        <v>2.32708930731571</v>
      </c>
      <c r="AC292" s="73" t="n">
        <f aca="false">MAX(AC291,AB292)</f>
        <v>2.44556449886478</v>
      </c>
      <c r="AD292" s="70" t="n">
        <f aca="false">1-AB292/AC292</f>
        <v>0.0484449261526593</v>
      </c>
      <c r="AE292" s="73" t="n">
        <f aca="false">AE291*(1+M292)</f>
        <v>2.15930357412694</v>
      </c>
      <c r="AF292" s="73" t="n">
        <f aca="false">MAX(AF291,AE292)</f>
        <v>2.28325765119254</v>
      </c>
      <c r="AG292" s="70" t="n">
        <f aca="false">1-AE292/AF292</f>
        <v>0.054288256518425</v>
      </c>
      <c r="AH292" s="74" t="n">
        <f aca="false">IF(R292&gt;0,AH291+1,0)</f>
        <v>24</v>
      </c>
      <c r="AI292" s="74" t="n">
        <f aca="false">IF(U292&gt;0,AI291+1,0)</f>
        <v>31</v>
      </c>
      <c r="AJ292" s="74" t="n">
        <f aca="false">IF(G292&gt;0,AJ291+1,0)</f>
        <v>0</v>
      </c>
      <c r="AK292" s="74" t="n">
        <f aca="false">IF(G292&lt;=0,AK291+1,0)</f>
        <v>4</v>
      </c>
      <c r="AL292" s="74" t="n">
        <f aca="false">IF(K292&gt;0,AL291+1,0)</f>
        <v>0</v>
      </c>
      <c r="AM292" s="74" t="n">
        <f aca="false">IF(K292&lt;=0,AM291+1,0)</f>
        <v>5</v>
      </c>
    </row>
    <row r="293" customFormat="false" ht="15" hidden="false" customHeight="false" outlineLevel="0" collapsed="false">
      <c r="A293" s="61" t="n">
        <v>297</v>
      </c>
      <c r="B293" s="62" t="n">
        <v>40653.40625</v>
      </c>
      <c r="C293" s="63" t="n">
        <f aca="false">YEAR(B293)</f>
        <v>2011</v>
      </c>
      <c r="D293" s="32" t="s">
        <v>277</v>
      </c>
      <c r="E293" s="64" t="n">
        <v>5786.8</v>
      </c>
      <c r="F293" s="65" t="n">
        <v>-0.0033</v>
      </c>
      <c r="G293" s="66" t="n">
        <v>-19.09644</v>
      </c>
      <c r="H293" s="67" t="n">
        <f aca="false">E293+IF(D293="Long",1,-1)*G293</f>
        <v>5767.70356</v>
      </c>
      <c r="I293" s="68" t="n">
        <f aca="false">Assumptions!$B$58</f>
        <v>5.35750011455817</v>
      </c>
      <c r="J293" s="68" t="n">
        <f aca="false">INDEX(Yearly!$D$5:$D$22,MATCH(C293,Yearly!$A$5:$A$22,0))</f>
        <v>0.449580429193692</v>
      </c>
      <c r="K293" s="68" t="n">
        <f aca="false">G293-I293-J293</f>
        <v>-24.9035205437519</v>
      </c>
      <c r="L293" s="69" t="n">
        <f aca="false">(I293+J293)/Assumptions!$B$8</f>
        <v>0.00025605597012877</v>
      </c>
      <c r="M293" s="70" t="n">
        <f aca="false">F293-L293</f>
        <v>-0.00355605597012877</v>
      </c>
      <c r="N293" s="71" t="n">
        <f aca="false">G293*Assumptions!$B$7</f>
        <v>-150193.5006</v>
      </c>
      <c r="O293" s="71" t="n">
        <f aca="false">K293*Assumptions!$B$7</f>
        <v>-195866.189076608</v>
      </c>
      <c r="P293" s="68" t="n">
        <f aca="false">P292+G293</f>
        <v>3918.317175</v>
      </c>
      <c r="Q293" s="68" t="n">
        <f aca="false">MAX(Q292,P293)</f>
        <v>4198.412935</v>
      </c>
      <c r="R293" s="68" t="n">
        <f aca="false">Q293-P293</f>
        <v>280.095760000002</v>
      </c>
      <c r="S293" s="68" t="n">
        <f aca="false">S292+K293</f>
        <v>2210.92310002966</v>
      </c>
      <c r="T293" s="68" t="n">
        <f aca="false">MAX(T292,S293)</f>
        <v>2639.38556242972</v>
      </c>
      <c r="U293" s="68" t="n">
        <f aca="false">T293-S293</f>
        <v>428.46246240006</v>
      </c>
      <c r="V293" s="70" t="n">
        <f aca="false">V292+F293</f>
        <v>0.9052</v>
      </c>
      <c r="W293" s="70" t="n">
        <f aca="false">MAX(W292,V293)</f>
        <v>0.9545</v>
      </c>
      <c r="X293" s="70" t="n">
        <f aca="false">W293-V293</f>
        <v>0.0493000000000001</v>
      </c>
      <c r="Y293" s="70" t="n">
        <f aca="false">Y292+M293</f>
        <v>0.829914588860139</v>
      </c>
      <c r="Z293" s="70" t="n">
        <f aca="false">MAX(Z292,Y293)</f>
        <v>0.885615988113358</v>
      </c>
      <c r="AA293" s="70" t="n">
        <f aca="false">Z293-Y293</f>
        <v>0.0557013992532193</v>
      </c>
      <c r="AB293" s="72" t="n">
        <f aca="false">AB292*(1+F293)</f>
        <v>2.31940991260157</v>
      </c>
      <c r="AC293" s="73" t="n">
        <f aca="false">MAX(AC292,AB293)</f>
        <v>2.44556449886478</v>
      </c>
      <c r="AD293" s="70" t="n">
        <f aca="false">1-AB293/AC293</f>
        <v>0.0515850578963555</v>
      </c>
      <c r="AE293" s="73" t="n">
        <f aca="false">AE292*(1+M293)</f>
        <v>2.15162496976085</v>
      </c>
      <c r="AF293" s="73" t="n">
        <f aca="false">MAX(AF292,AE293)</f>
        <v>2.28325765119254</v>
      </c>
      <c r="AG293" s="70" t="n">
        <f aca="false">1-AE293/AF293</f>
        <v>0.0576512604098535</v>
      </c>
      <c r="AH293" s="74" t="n">
        <f aca="false">IF(R293&gt;0,AH292+1,0)</f>
        <v>25</v>
      </c>
      <c r="AI293" s="74" t="n">
        <f aca="false">IF(U293&gt;0,AI292+1,0)</f>
        <v>32</v>
      </c>
      <c r="AJ293" s="74" t="n">
        <f aca="false">IF(G293&gt;0,AJ292+1,0)</f>
        <v>0</v>
      </c>
      <c r="AK293" s="74" t="n">
        <f aca="false">IF(G293&lt;=0,AK292+1,0)</f>
        <v>5</v>
      </c>
      <c r="AL293" s="74" t="n">
        <f aca="false">IF(K293&gt;0,AL292+1,0)</f>
        <v>0</v>
      </c>
      <c r="AM293" s="74" t="n">
        <f aca="false">IF(K293&lt;=0,AM292+1,0)</f>
        <v>6</v>
      </c>
    </row>
    <row r="294" customFormat="false" ht="15" hidden="false" customHeight="false" outlineLevel="0" collapsed="false">
      <c r="A294" s="61" t="n">
        <v>298</v>
      </c>
      <c r="B294" s="62" t="n">
        <v>40653.5520833333</v>
      </c>
      <c r="C294" s="63" t="n">
        <f aca="false">YEAR(B294)</f>
        <v>2011</v>
      </c>
      <c r="D294" s="32" t="s">
        <v>276</v>
      </c>
      <c r="E294" s="64" t="n">
        <v>5767.6</v>
      </c>
      <c r="F294" s="65" t="n">
        <v>-0.0097</v>
      </c>
      <c r="G294" s="66" t="n">
        <v>-55.94572</v>
      </c>
      <c r="H294" s="67" t="n">
        <f aca="false">E294+IF(D294="Long",1,-1)*G294</f>
        <v>5823.54572</v>
      </c>
      <c r="I294" s="68" t="n">
        <f aca="false">Assumptions!$B$58</f>
        <v>5.35750011455817</v>
      </c>
      <c r="J294" s="68" t="n">
        <f aca="false">INDEX(Yearly!$D$5:$D$22,MATCH(C294,Yearly!$A$5:$A$22,0))</f>
        <v>0.449580429193692</v>
      </c>
      <c r="K294" s="68" t="n">
        <f aca="false">G294-I294-J294</f>
        <v>-61.7528005437519</v>
      </c>
      <c r="L294" s="69" t="n">
        <f aca="false">(I294+J294)/Assumptions!$B$8</f>
        <v>0.00025605597012877</v>
      </c>
      <c r="M294" s="70" t="n">
        <f aca="false">F294-L294</f>
        <v>-0.00995605597012877</v>
      </c>
      <c r="N294" s="71" t="n">
        <f aca="false">G294*Assumptions!$B$7</f>
        <v>-440013.0878</v>
      </c>
      <c r="O294" s="71" t="n">
        <f aca="false">K294*Assumptions!$B$7</f>
        <v>-485685.776276608</v>
      </c>
      <c r="P294" s="68" t="n">
        <f aca="false">P293+G294</f>
        <v>3862.371455</v>
      </c>
      <c r="Q294" s="68" t="n">
        <f aca="false">MAX(Q293,P294)</f>
        <v>4198.412935</v>
      </c>
      <c r="R294" s="68" t="n">
        <f aca="false">Q294-P294</f>
        <v>336.041480000002</v>
      </c>
      <c r="S294" s="68" t="n">
        <f aca="false">S293+K294</f>
        <v>2149.1702994859</v>
      </c>
      <c r="T294" s="68" t="n">
        <f aca="false">MAX(T293,S294)</f>
        <v>2639.38556242972</v>
      </c>
      <c r="U294" s="68" t="n">
        <f aca="false">T294-S294</f>
        <v>490.215262943812</v>
      </c>
      <c r="V294" s="70" t="n">
        <f aca="false">V293+F294</f>
        <v>0.8955</v>
      </c>
      <c r="W294" s="70" t="n">
        <f aca="false">MAX(W293,V294)</f>
        <v>0.9545</v>
      </c>
      <c r="X294" s="70" t="n">
        <f aca="false">W294-V294</f>
        <v>0.0590000000000002</v>
      </c>
      <c r="Y294" s="70" t="n">
        <f aca="false">Y293+M294</f>
        <v>0.81995853289001</v>
      </c>
      <c r="Z294" s="70" t="n">
        <f aca="false">MAX(Z293,Y294)</f>
        <v>0.885615988113358</v>
      </c>
      <c r="AA294" s="70" t="n">
        <f aca="false">Z294-Y294</f>
        <v>0.065657455223348</v>
      </c>
      <c r="AB294" s="72" t="n">
        <f aca="false">AB293*(1+F294)</f>
        <v>2.29691163644934</v>
      </c>
      <c r="AC294" s="73" t="n">
        <f aca="false">MAX(AC293,AB294)</f>
        <v>2.44556449886478</v>
      </c>
      <c r="AD294" s="70" t="n">
        <f aca="false">1-AB294/AC294</f>
        <v>0.0607846828347609</v>
      </c>
      <c r="AE294" s="73" t="n">
        <f aca="false">AE293*(1+M294)</f>
        <v>2.13020327113518</v>
      </c>
      <c r="AF294" s="73" t="n">
        <f aca="false">MAX(AF293,AE294)</f>
        <v>2.28325765119254</v>
      </c>
      <c r="AG294" s="70" t="n">
        <f aca="false">1-AE294/AF294</f>
        <v>0.0670333372045932</v>
      </c>
      <c r="AH294" s="74" t="n">
        <f aca="false">IF(R294&gt;0,AH293+1,0)</f>
        <v>26</v>
      </c>
      <c r="AI294" s="74" t="n">
        <f aca="false">IF(U294&gt;0,AI293+1,0)</f>
        <v>33</v>
      </c>
      <c r="AJ294" s="74" t="n">
        <f aca="false">IF(G294&gt;0,AJ293+1,0)</f>
        <v>0</v>
      </c>
      <c r="AK294" s="74" t="n">
        <f aca="false">IF(G294&lt;=0,AK293+1,0)</f>
        <v>6</v>
      </c>
      <c r="AL294" s="74" t="n">
        <f aca="false">IF(K294&gt;0,AL293+1,0)</f>
        <v>0</v>
      </c>
      <c r="AM294" s="74" t="n">
        <f aca="false">IF(K294&lt;=0,AM293+1,0)</f>
        <v>7</v>
      </c>
    </row>
    <row r="295" customFormat="false" ht="15" hidden="false" customHeight="false" outlineLevel="0" collapsed="false">
      <c r="A295" s="61" t="n">
        <v>299</v>
      </c>
      <c r="B295" s="62" t="n">
        <v>40653.59375</v>
      </c>
      <c r="C295" s="63" t="n">
        <f aca="false">YEAR(B295)</f>
        <v>2011</v>
      </c>
      <c r="D295" s="32" t="s">
        <v>277</v>
      </c>
      <c r="E295" s="64" t="n">
        <v>5823.75</v>
      </c>
      <c r="F295" s="65" t="n">
        <v>-0.0001</v>
      </c>
      <c r="G295" s="66" t="n">
        <v>-0.582375</v>
      </c>
      <c r="H295" s="67" t="n">
        <f aca="false">E295+IF(D295="Long",1,-1)*G295</f>
        <v>5823.167625</v>
      </c>
      <c r="I295" s="68" t="n">
        <f aca="false">Assumptions!$B$58</f>
        <v>5.35750011455817</v>
      </c>
      <c r="J295" s="68" t="n">
        <f aca="false">INDEX(Yearly!$D$5:$D$22,MATCH(C295,Yearly!$A$5:$A$22,0))</f>
        <v>0.449580429193692</v>
      </c>
      <c r="K295" s="68" t="n">
        <f aca="false">G295-I295-J295</f>
        <v>-6.38945554375186</v>
      </c>
      <c r="L295" s="69" t="n">
        <f aca="false">(I295+J295)/Assumptions!$B$8</f>
        <v>0.00025605597012877</v>
      </c>
      <c r="M295" s="70" t="n">
        <f aca="false">F295-L295</f>
        <v>-0.00035605597012877</v>
      </c>
      <c r="N295" s="71" t="n">
        <f aca="false">G295*Assumptions!$B$7</f>
        <v>-4580.379375</v>
      </c>
      <c r="O295" s="71" t="n">
        <f aca="false">K295*Assumptions!$B$7</f>
        <v>-50253.0678516084</v>
      </c>
      <c r="P295" s="68" t="n">
        <f aca="false">P294+G295</f>
        <v>3861.78908</v>
      </c>
      <c r="Q295" s="68" t="n">
        <f aca="false">MAX(Q294,P295)</f>
        <v>4198.412935</v>
      </c>
      <c r="R295" s="68" t="n">
        <f aca="false">Q295-P295</f>
        <v>336.623855000002</v>
      </c>
      <c r="S295" s="68" t="n">
        <f aca="false">S294+K295</f>
        <v>2142.78084394215</v>
      </c>
      <c r="T295" s="68" t="n">
        <f aca="false">MAX(T294,S295)</f>
        <v>2639.38556242972</v>
      </c>
      <c r="U295" s="68" t="n">
        <f aca="false">T295-S295</f>
        <v>496.604718487564</v>
      </c>
      <c r="V295" s="70" t="n">
        <f aca="false">V294+F295</f>
        <v>0.8954</v>
      </c>
      <c r="W295" s="70" t="n">
        <f aca="false">MAX(W294,V295)</f>
        <v>0.9545</v>
      </c>
      <c r="X295" s="70" t="n">
        <f aca="false">W295-V295</f>
        <v>0.0591000000000002</v>
      </c>
      <c r="Y295" s="70" t="n">
        <f aca="false">Y294+M295</f>
        <v>0.819602476919881</v>
      </c>
      <c r="Z295" s="70" t="n">
        <f aca="false">MAX(Z294,Y295)</f>
        <v>0.885615988113358</v>
      </c>
      <c r="AA295" s="70" t="n">
        <f aca="false">Z295-Y295</f>
        <v>0.0660135111934768</v>
      </c>
      <c r="AB295" s="72" t="n">
        <f aca="false">AB294*(1+F295)</f>
        <v>2.29668194528569</v>
      </c>
      <c r="AC295" s="73" t="n">
        <f aca="false">MAX(AC294,AB295)</f>
        <v>2.44556449886478</v>
      </c>
      <c r="AD295" s="70" t="n">
        <f aca="false">1-AB295/AC295</f>
        <v>0.0608786043664775</v>
      </c>
      <c r="AE295" s="73" t="n">
        <f aca="false">AE294*(1+M295)</f>
        <v>2.12944479954291</v>
      </c>
      <c r="AF295" s="73" t="n">
        <f aca="false">MAX(AF294,AE295)</f>
        <v>2.28325765119254</v>
      </c>
      <c r="AG295" s="70" t="n">
        <f aca="false">1-AE295/AF295</f>
        <v>0.0673655255548127</v>
      </c>
      <c r="AH295" s="74" t="n">
        <f aca="false">IF(R295&gt;0,AH294+1,0)</f>
        <v>27</v>
      </c>
      <c r="AI295" s="74" t="n">
        <f aca="false">IF(U295&gt;0,AI294+1,0)</f>
        <v>34</v>
      </c>
      <c r="AJ295" s="74" t="n">
        <f aca="false">IF(G295&gt;0,AJ294+1,0)</f>
        <v>0</v>
      </c>
      <c r="AK295" s="74" t="n">
        <f aca="false">IF(G295&lt;=0,AK294+1,0)</f>
        <v>7</v>
      </c>
      <c r="AL295" s="74" t="n">
        <f aca="false">IF(K295&gt;0,AL294+1,0)</f>
        <v>0</v>
      </c>
      <c r="AM295" s="74" t="n">
        <f aca="false">IF(K295&lt;=0,AM294+1,0)</f>
        <v>8</v>
      </c>
    </row>
    <row r="296" customFormat="false" ht="15" hidden="false" customHeight="false" outlineLevel="0" collapsed="false">
      <c r="A296" s="61" t="n">
        <v>300</v>
      </c>
      <c r="B296" s="62" t="n">
        <v>40659.40625</v>
      </c>
      <c r="C296" s="63" t="n">
        <f aca="false">YEAR(B296)</f>
        <v>2011</v>
      </c>
      <c r="D296" s="32" t="s">
        <v>276</v>
      </c>
      <c r="E296" s="64" t="n">
        <v>5823.2</v>
      </c>
      <c r="F296" s="65" t="n">
        <v>-0.0041</v>
      </c>
      <c r="G296" s="66" t="n">
        <v>-23.87512</v>
      </c>
      <c r="H296" s="67" t="n">
        <f aca="false">E296+IF(D296="Long",1,-1)*G296</f>
        <v>5847.07512</v>
      </c>
      <c r="I296" s="68" t="n">
        <f aca="false">Assumptions!$B$58</f>
        <v>5.35750011455817</v>
      </c>
      <c r="J296" s="68" t="n">
        <f aca="false">INDEX(Yearly!$D$5:$D$22,MATCH(C296,Yearly!$A$5:$A$22,0))</f>
        <v>0.449580429193692</v>
      </c>
      <c r="K296" s="68" t="n">
        <f aca="false">G296-I296-J296</f>
        <v>-29.6822005437519</v>
      </c>
      <c r="L296" s="69" t="n">
        <f aca="false">(I296+J296)/Assumptions!$B$8</f>
        <v>0.00025605597012877</v>
      </c>
      <c r="M296" s="70" t="n">
        <f aca="false">F296-L296</f>
        <v>-0.00435605597012877</v>
      </c>
      <c r="N296" s="71" t="n">
        <f aca="false">G296*Assumptions!$B$7</f>
        <v>-187777.8188</v>
      </c>
      <c r="O296" s="71" t="n">
        <f aca="false">K296*Assumptions!$B$7</f>
        <v>-233450.507276608</v>
      </c>
      <c r="P296" s="68" t="n">
        <f aca="false">P295+G296</f>
        <v>3837.91396</v>
      </c>
      <c r="Q296" s="68" t="n">
        <f aca="false">MAX(Q295,P296)</f>
        <v>4198.412935</v>
      </c>
      <c r="R296" s="68" t="n">
        <f aca="false">Q296-P296</f>
        <v>360.498975000002</v>
      </c>
      <c r="S296" s="68" t="n">
        <f aca="false">S295+K296</f>
        <v>2113.0986433984</v>
      </c>
      <c r="T296" s="68" t="n">
        <f aca="false">MAX(T295,S296)</f>
        <v>2639.38556242972</v>
      </c>
      <c r="U296" s="68" t="n">
        <f aca="false">T296-S296</f>
        <v>526.286919031316</v>
      </c>
      <c r="V296" s="70" t="n">
        <f aca="false">V295+F296</f>
        <v>0.8913</v>
      </c>
      <c r="W296" s="70" t="n">
        <f aca="false">MAX(W295,V296)</f>
        <v>0.9545</v>
      </c>
      <c r="X296" s="70" t="n">
        <f aca="false">W296-V296</f>
        <v>0.0632000000000001</v>
      </c>
      <c r="Y296" s="70" t="n">
        <f aca="false">Y295+M296</f>
        <v>0.815246420949752</v>
      </c>
      <c r="Z296" s="70" t="n">
        <f aca="false">MAX(Z295,Y296)</f>
        <v>0.885615988113358</v>
      </c>
      <c r="AA296" s="70" t="n">
        <f aca="false">Z296-Y296</f>
        <v>0.0703695671636055</v>
      </c>
      <c r="AB296" s="72" t="n">
        <f aca="false">AB295*(1+F296)</f>
        <v>2.28726554931002</v>
      </c>
      <c r="AC296" s="73" t="n">
        <f aca="false">MAX(AC295,AB296)</f>
        <v>2.44556449886478</v>
      </c>
      <c r="AD296" s="70" t="n">
        <f aca="false">1-AB296/AC296</f>
        <v>0.0647290020885749</v>
      </c>
      <c r="AE296" s="73" t="n">
        <f aca="false">AE295*(1+M296)</f>
        <v>2.1201688188108</v>
      </c>
      <c r="AF296" s="73" t="n">
        <f aca="false">MAX(AF295,AE296)</f>
        <v>2.28325765119254</v>
      </c>
      <c r="AG296" s="70" t="n">
        <f aca="false">1-AE296/AF296</f>
        <v>0.0714281335251675</v>
      </c>
      <c r="AH296" s="74" t="n">
        <f aca="false">IF(R296&gt;0,AH295+1,0)</f>
        <v>28</v>
      </c>
      <c r="AI296" s="74" t="n">
        <f aca="false">IF(U296&gt;0,AI295+1,0)</f>
        <v>35</v>
      </c>
      <c r="AJ296" s="74" t="n">
        <f aca="false">IF(G296&gt;0,AJ295+1,0)</f>
        <v>0</v>
      </c>
      <c r="AK296" s="74" t="n">
        <f aca="false">IF(G296&lt;=0,AK295+1,0)</f>
        <v>8</v>
      </c>
      <c r="AL296" s="74" t="n">
        <f aca="false">IF(K296&gt;0,AL295+1,0)</f>
        <v>0</v>
      </c>
      <c r="AM296" s="74" t="n">
        <f aca="false">IF(K296&lt;=0,AM295+1,0)</f>
        <v>9</v>
      </c>
    </row>
    <row r="297" customFormat="false" ht="15" hidden="false" customHeight="false" outlineLevel="0" collapsed="false">
      <c r="A297" s="61" t="n">
        <v>301</v>
      </c>
      <c r="B297" s="62" t="n">
        <v>40659.59375</v>
      </c>
      <c r="C297" s="63" t="n">
        <f aca="false">YEAR(B297)</f>
        <v>2011</v>
      </c>
      <c r="D297" s="32" t="s">
        <v>277</v>
      </c>
      <c r="E297" s="64" t="n">
        <v>5846.85</v>
      </c>
      <c r="F297" s="65" t="n">
        <v>-0.0001</v>
      </c>
      <c r="G297" s="66" t="n">
        <v>-0.584685</v>
      </c>
      <c r="H297" s="67" t="n">
        <f aca="false">E297+IF(D297="Long",1,-1)*G297</f>
        <v>5846.265315</v>
      </c>
      <c r="I297" s="68" t="n">
        <f aca="false">Assumptions!$B$58</f>
        <v>5.35750011455817</v>
      </c>
      <c r="J297" s="68" t="n">
        <f aca="false">INDEX(Yearly!$D$5:$D$22,MATCH(C297,Yearly!$A$5:$A$22,0))</f>
        <v>0.449580429193692</v>
      </c>
      <c r="K297" s="68" t="n">
        <f aca="false">G297-I297-J297</f>
        <v>-6.39176554375186</v>
      </c>
      <c r="L297" s="69" t="n">
        <f aca="false">(I297+J297)/Assumptions!$B$8</f>
        <v>0.00025605597012877</v>
      </c>
      <c r="M297" s="70" t="n">
        <f aca="false">F297-L297</f>
        <v>-0.00035605597012877</v>
      </c>
      <c r="N297" s="71" t="n">
        <f aca="false">G297*Assumptions!$B$7</f>
        <v>-4598.547525</v>
      </c>
      <c r="O297" s="71" t="n">
        <f aca="false">K297*Assumptions!$B$7</f>
        <v>-50271.2360016084</v>
      </c>
      <c r="P297" s="68" t="n">
        <f aca="false">P296+G297</f>
        <v>3837.329275</v>
      </c>
      <c r="Q297" s="68" t="n">
        <f aca="false">MAX(Q296,P297)</f>
        <v>4198.412935</v>
      </c>
      <c r="R297" s="68" t="n">
        <f aca="false">Q297-P297</f>
        <v>361.083660000002</v>
      </c>
      <c r="S297" s="68" t="n">
        <f aca="false">S296+K297</f>
        <v>2106.70687785465</v>
      </c>
      <c r="T297" s="68" t="n">
        <f aca="false">MAX(T296,S297)</f>
        <v>2639.38556242972</v>
      </c>
      <c r="U297" s="68" t="n">
        <f aca="false">T297-S297</f>
        <v>532.678684575068</v>
      </c>
      <c r="V297" s="70" t="n">
        <f aca="false">V296+F297</f>
        <v>0.8912</v>
      </c>
      <c r="W297" s="70" t="n">
        <f aca="false">MAX(W296,V297)</f>
        <v>0.9545</v>
      </c>
      <c r="X297" s="70" t="n">
        <f aca="false">W297-V297</f>
        <v>0.0633000000000001</v>
      </c>
      <c r="Y297" s="70" t="n">
        <f aca="false">Y296+M297</f>
        <v>0.814890364979623</v>
      </c>
      <c r="Z297" s="70" t="n">
        <f aca="false">MAX(Z296,Y297)</f>
        <v>0.885615988113358</v>
      </c>
      <c r="AA297" s="70" t="n">
        <f aca="false">Z297-Y297</f>
        <v>0.0707256231337343</v>
      </c>
      <c r="AB297" s="72" t="n">
        <f aca="false">AB296*(1+F297)</f>
        <v>2.28703682275509</v>
      </c>
      <c r="AC297" s="73" t="n">
        <f aca="false">MAX(AC296,AB297)</f>
        <v>2.44556449886478</v>
      </c>
      <c r="AD297" s="70" t="n">
        <f aca="false">1-AB297/AC297</f>
        <v>0.064822529188366</v>
      </c>
      <c r="AE297" s="73" t="n">
        <f aca="false">AE296*(1+M297)</f>
        <v>2.11941392004518</v>
      </c>
      <c r="AF297" s="73" t="n">
        <f aca="false">MAX(AF296,AE297)</f>
        <v>2.28325765119254</v>
      </c>
      <c r="AG297" s="70" t="n">
        <f aca="false">1-AE297/AF297</f>
        <v>0.0717587570819196</v>
      </c>
      <c r="AH297" s="74" t="n">
        <f aca="false">IF(R297&gt;0,AH296+1,0)</f>
        <v>29</v>
      </c>
      <c r="AI297" s="74" t="n">
        <f aca="false">IF(U297&gt;0,AI296+1,0)</f>
        <v>36</v>
      </c>
      <c r="AJ297" s="74" t="n">
        <f aca="false">IF(G297&gt;0,AJ296+1,0)</f>
        <v>0</v>
      </c>
      <c r="AK297" s="74" t="n">
        <f aca="false">IF(G297&lt;=0,AK296+1,0)</f>
        <v>9</v>
      </c>
      <c r="AL297" s="74" t="n">
        <f aca="false">IF(K297&gt;0,AL296+1,0)</f>
        <v>0</v>
      </c>
      <c r="AM297" s="74" t="n">
        <f aca="false">IF(K297&lt;=0,AM296+1,0)</f>
        <v>10</v>
      </c>
    </row>
    <row r="298" customFormat="false" ht="15" hidden="false" customHeight="false" outlineLevel="0" collapsed="false">
      <c r="A298" s="61" t="n">
        <v>302</v>
      </c>
      <c r="B298" s="62" t="n">
        <v>40660.53125</v>
      </c>
      <c r="C298" s="63" t="n">
        <f aca="false">YEAR(B298)</f>
        <v>2011</v>
      </c>
      <c r="D298" s="32" t="s">
        <v>276</v>
      </c>
      <c r="E298" s="64" t="n">
        <v>5846</v>
      </c>
      <c r="F298" s="65" t="n">
        <v>0.0462</v>
      </c>
      <c r="G298" s="66" t="n">
        <v>270.0852</v>
      </c>
      <c r="H298" s="67" t="n">
        <f aca="false">E298+IF(D298="Long",1,-1)*G298</f>
        <v>5575.9148</v>
      </c>
      <c r="I298" s="68" t="n">
        <f aca="false">Assumptions!$B$58</f>
        <v>5.35750011455817</v>
      </c>
      <c r="J298" s="68" t="n">
        <f aca="false">INDEX(Yearly!$D$5:$D$22,MATCH(C298,Yearly!$A$5:$A$22,0))</f>
        <v>0.449580429193692</v>
      </c>
      <c r="K298" s="68" t="n">
        <f aca="false">G298-I298-J298</f>
        <v>264.278119456248</v>
      </c>
      <c r="L298" s="69" t="n">
        <f aca="false">(I298+J298)/Assumptions!$B$8</f>
        <v>0.00025605597012877</v>
      </c>
      <c r="M298" s="70" t="n">
        <f aca="false">F298-L298</f>
        <v>0.0459439440298712</v>
      </c>
      <c r="N298" s="71" t="n">
        <f aca="false">G298*Assumptions!$B$7</f>
        <v>2124220.098</v>
      </c>
      <c r="O298" s="71" t="n">
        <f aca="false">K298*Assumptions!$B$7</f>
        <v>2078547.40952339</v>
      </c>
      <c r="P298" s="68" t="n">
        <f aca="false">P297+G298</f>
        <v>4107.414475</v>
      </c>
      <c r="Q298" s="68" t="n">
        <f aca="false">MAX(Q297,P298)</f>
        <v>4198.412935</v>
      </c>
      <c r="R298" s="68" t="n">
        <f aca="false">Q298-P298</f>
        <v>90.9984600000016</v>
      </c>
      <c r="S298" s="68" t="n">
        <f aca="false">S297+K298</f>
        <v>2370.9849973109</v>
      </c>
      <c r="T298" s="68" t="n">
        <f aca="false">MAX(T297,S298)</f>
        <v>2639.38556242972</v>
      </c>
      <c r="U298" s="68" t="n">
        <f aca="false">T298-S298</f>
        <v>268.40056511882</v>
      </c>
      <c r="V298" s="70" t="n">
        <f aca="false">V297+F298</f>
        <v>0.9374</v>
      </c>
      <c r="W298" s="70" t="n">
        <f aca="false">MAX(W297,V298)</f>
        <v>0.9545</v>
      </c>
      <c r="X298" s="70" t="n">
        <f aca="false">W298-V298</f>
        <v>0.0171000000000001</v>
      </c>
      <c r="Y298" s="70" t="n">
        <f aca="false">Y297+M298</f>
        <v>0.860834309009495</v>
      </c>
      <c r="Z298" s="70" t="n">
        <f aca="false">MAX(Z297,Y298)</f>
        <v>0.885615988113358</v>
      </c>
      <c r="AA298" s="70" t="n">
        <f aca="false">Z298-Y298</f>
        <v>0.0247816791038631</v>
      </c>
      <c r="AB298" s="72" t="n">
        <f aca="false">AB297*(1+F298)</f>
        <v>2.39269792396637</v>
      </c>
      <c r="AC298" s="73" t="n">
        <f aca="false">MAX(AC297,AB298)</f>
        <v>2.44556449886478</v>
      </c>
      <c r="AD298" s="70" t="n">
        <f aca="false">1-AB298/AC298</f>
        <v>0.0216173300368684</v>
      </c>
      <c r="AE298" s="73" t="n">
        <f aca="false">AE297*(1+M298)</f>
        <v>2.21678815456386</v>
      </c>
      <c r="AF298" s="73" t="n">
        <f aca="false">MAX(AF297,AE298)</f>
        <v>2.28325765119254</v>
      </c>
      <c r="AG298" s="70" t="n">
        <f aca="false">1-AE298/AF298</f>
        <v>0.0291116933710731</v>
      </c>
      <c r="AH298" s="74" t="n">
        <f aca="false">IF(R298&gt;0,AH297+1,0)</f>
        <v>30</v>
      </c>
      <c r="AI298" s="74" t="n">
        <f aca="false">IF(U298&gt;0,AI297+1,0)</f>
        <v>37</v>
      </c>
      <c r="AJ298" s="74" t="n">
        <f aca="false">IF(G298&gt;0,AJ297+1,0)</f>
        <v>1</v>
      </c>
      <c r="AK298" s="74" t="n">
        <f aca="false">IF(G298&lt;=0,AK297+1,0)</f>
        <v>0</v>
      </c>
      <c r="AL298" s="74" t="n">
        <f aca="false">IF(K298&gt;0,AL297+1,0)</f>
        <v>1</v>
      </c>
      <c r="AM298" s="74" t="n">
        <f aca="false">IF(K298&lt;=0,AM297+1,0)</f>
        <v>0</v>
      </c>
    </row>
    <row r="299" customFormat="false" ht="15" hidden="false" customHeight="false" outlineLevel="0" collapsed="false">
      <c r="A299" s="61" t="n">
        <v>303</v>
      </c>
      <c r="B299" s="62" t="n">
        <v>40673.4479166667</v>
      </c>
      <c r="C299" s="63" t="n">
        <f aca="false">YEAR(B299)</f>
        <v>2011</v>
      </c>
      <c r="D299" s="32" t="s">
        <v>277</v>
      </c>
      <c r="E299" s="64" t="n">
        <v>5575.75</v>
      </c>
      <c r="F299" s="65" t="n">
        <v>-0.0018</v>
      </c>
      <c r="G299" s="66" t="n">
        <v>-10.03635</v>
      </c>
      <c r="H299" s="67" t="n">
        <f aca="false">E299+IF(D299="Long",1,-1)*G299</f>
        <v>5565.71365</v>
      </c>
      <c r="I299" s="68" t="n">
        <f aca="false">Assumptions!$B$58</f>
        <v>5.35750011455817</v>
      </c>
      <c r="J299" s="68" t="n">
        <f aca="false">INDEX(Yearly!$D$5:$D$22,MATCH(C299,Yearly!$A$5:$A$22,0))</f>
        <v>0.449580429193692</v>
      </c>
      <c r="K299" s="68" t="n">
        <f aca="false">G299-I299-J299</f>
        <v>-15.8434305437519</v>
      </c>
      <c r="L299" s="69" t="n">
        <f aca="false">(I299+J299)/Assumptions!$B$8</f>
        <v>0.00025605597012877</v>
      </c>
      <c r="M299" s="70" t="n">
        <f aca="false">F299-L299</f>
        <v>-0.00205605597012877</v>
      </c>
      <c r="N299" s="71" t="n">
        <f aca="false">G299*Assumptions!$B$7</f>
        <v>-78935.89275</v>
      </c>
      <c r="O299" s="71" t="n">
        <f aca="false">K299*Assumptions!$B$7</f>
        <v>-124608.581226608</v>
      </c>
      <c r="P299" s="68" t="n">
        <f aca="false">P298+G299</f>
        <v>4097.378125</v>
      </c>
      <c r="Q299" s="68" t="n">
        <f aca="false">MAX(Q298,P299)</f>
        <v>4198.412935</v>
      </c>
      <c r="R299" s="68" t="n">
        <f aca="false">Q299-P299</f>
        <v>101.034810000002</v>
      </c>
      <c r="S299" s="68" t="n">
        <f aca="false">S298+K299</f>
        <v>2355.14156676714</v>
      </c>
      <c r="T299" s="68" t="n">
        <f aca="false">MAX(T298,S299)</f>
        <v>2639.38556242972</v>
      </c>
      <c r="U299" s="68" t="n">
        <f aca="false">T299-S299</f>
        <v>284.243995662571</v>
      </c>
      <c r="V299" s="70" t="n">
        <f aca="false">V298+F299</f>
        <v>0.9356</v>
      </c>
      <c r="W299" s="70" t="n">
        <f aca="false">MAX(W298,V299)</f>
        <v>0.9545</v>
      </c>
      <c r="X299" s="70" t="n">
        <f aca="false">W299-V299</f>
        <v>0.0189000000000001</v>
      </c>
      <c r="Y299" s="70" t="n">
        <f aca="false">Y298+M299</f>
        <v>0.858778253039366</v>
      </c>
      <c r="Z299" s="70" t="n">
        <f aca="false">MAX(Z298,Y299)</f>
        <v>0.885615988113358</v>
      </c>
      <c r="AA299" s="70" t="n">
        <f aca="false">Z299-Y299</f>
        <v>0.0268377350739919</v>
      </c>
      <c r="AB299" s="72" t="n">
        <f aca="false">AB298*(1+F299)</f>
        <v>2.38839106770323</v>
      </c>
      <c r="AC299" s="73" t="n">
        <f aca="false">MAX(AC298,AB299)</f>
        <v>2.44556449886478</v>
      </c>
      <c r="AD299" s="70" t="n">
        <f aca="false">1-AB299/AC299</f>
        <v>0.0233784188428021</v>
      </c>
      <c r="AE299" s="73" t="n">
        <f aca="false">AE298*(1+M299)</f>
        <v>2.21223031404416</v>
      </c>
      <c r="AF299" s="73" t="n">
        <f aca="false">MAX(AF298,AE299)</f>
        <v>2.28325765119254</v>
      </c>
      <c r="AG299" s="70" t="n">
        <f aca="false">1-AE299/AF299</f>
        <v>0.0311078940702458</v>
      </c>
      <c r="AH299" s="74" t="n">
        <f aca="false">IF(R299&gt;0,AH298+1,0)</f>
        <v>31</v>
      </c>
      <c r="AI299" s="74" t="n">
        <f aca="false">IF(U299&gt;0,AI298+1,0)</f>
        <v>38</v>
      </c>
      <c r="AJ299" s="74" t="n">
        <f aca="false">IF(G299&gt;0,AJ298+1,0)</f>
        <v>0</v>
      </c>
      <c r="AK299" s="74" t="n">
        <f aca="false">IF(G299&lt;=0,AK298+1,0)</f>
        <v>1</v>
      </c>
      <c r="AL299" s="74" t="n">
        <f aca="false">IF(K299&gt;0,AL298+1,0)</f>
        <v>0</v>
      </c>
      <c r="AM299" s="74" t="n">
        <f aca="false">IF(K299&lt;=0,AM298+1,0)</f>
        <v>1</v>
      </c>
    </row>
    <row r="300" customFormat="false" ht="15" hidden="false" customHeight="false" outlineLevel="0" collapsed="false">
      <c r="A300" s="61" t="n">
        <v>304</v>
      </c>
      <c r="B300" s="62" t="n">
        <v>40673.5368055556</v>
      </c>
      <c r="C300" s="63" t="n">
        <f aca="false">YEAR(B300)</f>
        <v>2011</v>
      </c>
      <c r="D300" s="32" t="s">
        <v>276</v>
      </c>
      <c r="E300" s="64" t="n">
        <v>5565.6</v>
      </c>
      <c r="F300" s="65" t="n">
        <v>-0.0026</v>
      </c>
      <c r="G300" s="66" t="n">
        <v>-14.47056</v>
      </c>
      <c r="H300" s="67" t="n">
        <f aca="false">E300+IF(D300="Long",1,-1)*G300</f>
        <v>5580.07056</v>
      </c>
      <c r="I300" s="68" t="n">
        <f aca="false">Assumptions!$B$58</f>
        <v>5.35750011455817</v>
      </c>
      <c r="J300" s="68" t="n">
        <f aca="false">INDEX(Yearly!$D$5:$D$22,MATCH(C300,Yearly!$A$5:$A$22,0))</f>
        <v>0.449580429193692</v>
      </c>
      <c r="K300" s="68" t="n">
        <f aca="false">G300-I300-J300</f>
        <v>-20.2776405437519</v>
      </c>
      <c r="L300" s="69" t="n">
        <f aca="false">(I300+J300)/Assumptions!$B$8</f>
        <v>0.00025605597012877</v>
      </c>
      <c r="M300" s="70" t="n">
        <f aca="false">F300-L300</f>
        <v>-0.00285605597012877</v>
      </c>
      <c r="N300" s="71" t="n">
        <f aca="false">G300*Assumptions!$B$7</f>
        <v>-113810.9544</v>
      </c>
      <c r="O300" s="71" t="n">
        <f aca="false">K300*Assumptions!$B$7</f>
        <v>-159483.642876608</v>
      </c>
      <c r="P300" s="68" t="n">
        <f aca="false">P299+G300</f>
        <v>4082.907565</v>
      </c>
      <c r="Q300" s="68" t="n">
        <f aca="false">MAX(Q299,P300)</f>
        <v>4198.412935</v>
      </c>
      <c r="R300" s="68" t="n">
        <f aca="false">Q300-P300</f>
        <v>115.505370000002</v>
      </c>
      <c r="S300" s="68" t="n">
        <f aca="false">S299+K300</f>
        <v>2334.86392622339</v>
      </c>
      <c r="T300" s="68" t="n">
        <f aca="false">MAX(T299,S300)</f>
        <v>2639.38556242972</v>
      </c>
      <c r="U300" s="68" t="n">
        <f aca="false">T300-S300</f>
        <v>304.521636206323</v>
      </c>
      <c r="V300" s="70" t="n">
        <f aca="false">V299+F300</f>
        <v>0.933</v>
      </c>
      <c r="W300" s="70" t="n">
        <f aca="false">MAX(W299,V300)</f>
        <v>0.9545</v>
      </c>
      <c r="X300" s="70" t="n">
        <f aca="false">W300-V300</f>
        <v>0.0215000000000002</v>
      </c>
      <c r="Y300" s="70" t="n">
        <f aca="false">Y299+M300</f>
        <v>0.855922197069237</v>
      </c>
      <c r="Z300" s="70" t="n">
        <f aca="false">MAX(Z299,Y300)</f>
        <v>0.885615988113358</v>
      </c>
      <c r="AA300" s="70" t="n">
        <f aca="false">Z300-Y300</f>
        <v>0.0296937910441206</v>
      </c>
      <c r="AB300" s="72" t="n">
        <f aca="false">AB299*(1+F300)</f>
        <v>2.38218125092721</v>
      </c>
      <c r="AC300" s="73" t="n">
        <f aca="false">MAX(AC299,AB300)</f>
        <v>2.44556449886478</v>
      </c>
      <c r="AD300" s="70" t="n">
        <f aca="false">1-AB300/AC300</f>
        <v>0.0259176349538109</v>
      </c>
      <c r="AE300" s="73" t="n">
        <f aca="false">AE299*(1+M300)</f>
        <v>2.20591206044844</v>
      </c>
      <c r="AF300" s="73" t="n">
        <f aca="false">MAX(AF299,AE300)</f>
        <v>2.28325765119254</v>
      </c>
      <c r="AG300" s="70" t="n">
        <f aca="false">1-AE300/AF300</f>
        <v>0.0338751041537971</v>
      </c>
      <c r="AH300" s="74" t="n">
        <f aca="false">IF(R300&gt;0,AH299+1,0)</f>
        <v>32</v>
      </c>
      <c r="AI300" s="74" t="n">
        <f aca="false">IF(U300&gt;0,AI299+1,0)</f>
        <v>39</v>
      </c>
      <c r="AJ300" s="74" t="n">
        <f aca="false">IF(G300&gt;0,AJ299+1,0)</f>
        <v>0</v>
      </c>
      <c r="AK300" s="74" t="n">
        <f aca="false">IF(G300&lt;=0,AK299+1,0)</f>
        <v>2</v>
      </c>
      <c r="AL300" s="74" t="n">
        <f aca="false">IF(K300&gt;0,AL299+1,0)</f>
        <v>0</v>
      </c>
      <c r="AM300" s="74" t="n">
        <f aca="false">IF(K300&lt;=0,AM299+1,0)</f>
        <v>2</v>
      </c>
    </row>
    <row r="301" customFormat="false" ht="15" hidden="false" customHeight="false" outlineLevel="0" collapsed="false">
      <c r="A301" s="61" t="n">
        <v>305</v>
      </c>
      <c r="B301" s="62" t="n">
        <v>40673.5520833333</v>
      </c>
      <c r="C301" s="63" t="n">
        <f aca="false">YEAR(B301)</f>
        <v>2011</v>
      </c>
      <c r="D301" s="32" t="s">
        <v>277</v>
      </c>
      <c r="E301" s="64" t="n">
        <v>5580.1</v>
      </c>
      <c r="F301" s="65" t="n">
        <v>-0.0043</v>
      </c>
      <c r="G301" s="66" t="n">
        <v>-23.99443</v>
      </c>
      <c r="H301" s="67" t="n">
        <f aca="false">E301+IF(D301="Long",1,-1)*G301</f>
        <v>5556.10557</v>
      </c>
      <c r="I301" s="68" t="n">
        <f aca="false">Assumptions!$B$58</f>
        <v>5.35750011455817</v>
      </c>
      <c r="J301" s="68" t="n">
        <f aca="false">INDEX(Yearly!$D$5:$D$22,MATCH(C301,Yearly!$A$5:$A$22,0))</f>
        <v>0.449580429193692</v>
      </c>
      <c r="K301" s="68" t="n">
        <f aca="false">G301-I301-J301</f>
        <v>-29.8015105437519</v>
      </c>
      <c r="L301" s="69" t="n">
        <f aca="false">(I301+J301)/Assumptions!$B$8</f>
        <v>0.00025605597012877</v>
      </c>
      <c r="M301" s="70" t="n">
        <f aca="false">F301-L301</f>
        <v>-0.00455605597012877</v>
      </c>
      <c r="N301" s="71" t="n">
        <f aca="false">G301*Assumptions!$B$7</f>
        <v>-188716.19195</v>
      </c>
      <c r="O301" s="71" t="n">
        <f aca="false">K301*Assumptions!$B$7</f>
        <v>-234388.880426608</v>
      </c>
      <c r="P301" s="68" t="n">
        <f aca="false">P300+G301</f>
        <v>4058.913135</v>
      </c>
      <c r="Q301" s="68" t="n">
        <f aca="false">MAX(Q300,P301)</f>
        <v>4198.412935</v>
      </c>
      <c r="R301" s="68" t="n">
        <f aca="false">Q301-P301</f>
        <v>139.499800000002</v>
      </c>
      <c r="S301" s="68" t="n">
        <f aca="false">S300+K301</f>
        <v>2305.06241567964</v>
      </c>
      <c r="T301" s="68" t="n">
        <f aca="false">MAX(T300,S301)</f>
        <v>2639.38556242972</v>
      </c>
      <c r="U301" s="68" t="n">
        <f aca="false">T301-S301</f>
        <v>334.323146750075</v>
      </c>
      <c r="V301" s="70" t="n">
        <f aca="false">V300+F301</f>
        <v>0.9287</v>
      </c>
      <c r="W301" s="70" t="n">
        <f aca="false">MAX(W300,V301)</f>
        <v>0.9545</v>
      </c>
      <c r="X301" s="70" t="n">
        <f aca="false">W301-V301</f>
        <v>0.0258000000000002</v>
      </c>
      <c r="Y301" s="70" t="n">
        <f aca="false">Y300+M301</f>
        <v>0.851366141099108</v>
      </c>
      <c r="Z301" s="70" t="n">
        <f aca="false">MAX(Z300,Y301)</f>
        <v>0.885615988113358</v>
      </c>
      <c r="AA301" s="70" t="n">
        <f aca="false">Z301-Y301</f>
        <v>0.0342498470142494</v>
      </c>
      <c r="AB301" s="72" t="n">
        <f aca="false">AB300*(1+F301)</f>
        <v>2.37193787154822</v>
      </c>
      <c r="AC301" s="73" t="n">
        <f aca="false">MAX(AC300,AB301)</f>
        <v>2.44556449886478</v>
      </c>
      <c r="AD301" s="70" t="n">
        <f aca="false">1-AB301/AC301</f>
        <v>0.0301061891235096</v>
      </c>
      <c r="AE301" s="73" t="n">
        <f aca="false">AE300*(1+M301)</f>
        <v>2.19586180163585</v>
      </c>
      <c r="AF301" s="73" t="n">
        <f aca="false">MAX(AF300,AE301)</f>
        <v>2.28325765119254</v>
      </c>
      <c r="AG301" s="70" t="n">
        <f aca="false">1-AE301/AF301</f>
        <v>0.0382768232534073</v>
      </c>
      <c r="AH301" s="74" t="n">
        <f aca="false">IF(R301&gt;0,AH300+1,0)</f>
        <v>33</v>
      </c>
      <c r="AI301" s="74" t="n">
        <f aca="false">IF(U301&gt;0,AI300+1,0)</f>
        <v>40</v>
      </c>
      <c r="AJ301" s="74" t="n">
        <f aca="false">IF(G301&gt;0,AJ300+1,0)</f>
        <v>0</v>
      </c>
      <c r="AK301" s="74" t="n">
        <f aca="false">IF(G301&lt;=0,AK300+1,0)</f>
        <v>3</v>
      </c>
      <c r="AL301" s="74" t="n">
        <f aca="false">IF(K301&gt;0,AL300+1,0)</f>
        <v>0</v>
      </c>
      <c r="AM301" s="74" t="n">
        <f aca="false">IF(K301&lt;=0,AM300+1,0)</f>
        <v>3</v>
      </c>
    </row>
    <row r="302" customFormat="false" ht="15" hidden="false" customHeight="false" outlineLevel="0" collapsed="false">
      <c r="A302" s="61" t="n">
        <v>306</v>
      </c>
      <c r="B302" s="62" t="n">
        <v>40673.5729166667</v>
      </c>
      <c r="C302" s="63" t="n">
        <f aca="false">YEAR(B302)</f>
        <v>2011</v>
      </c>
      <c r="D302" s="32" t="s">
        <v>276</v>
      </c>
      <c r="E302" s="64" t="n">
        <v>5556.15</v>
      </c>
      <c r="F302" s="65" t="n">
        <v>-0.0025</v>
      </c>
      <c r="G302" s="66" t="n">
        <v>-13.890375</v>
      </c>
      <c r="H302" s="67" t="n">
        <f aca="false">E302+IF(D302="Long",1,-1)*G302</f>
        <v>5570.040375</v>
      </c>
      <c r="I302" s="68" t="n">
        <f aca="false">Assumptions!$B$58</f>
        <v>5.35750011455817</v>
      </c>
      <c r="J302" s="68" t="n">
        <f aca="false">INDEX(Yearly!$D$5:$D$22,MATCH(C302,Yearly!$A$5:$A$22,0))</f>
        <v>0.449580429193692</v>
      </c>
      <c r="K302" s="68" t="n">
        <f aca="false">G302-I302-J302</f>
        <v>-19.6974555437519</v>
      </c>
      <c r="L302" s="69" t="n">
        <f aca="false">(I302+J302)/Assumptions!$B$8</f>
        <v>0.00025605597012877</v>
      </c>
      <c r="M302" s="70" t="n">
        <f aca="false">F302-L302</f>
        <v>-0.00275605597012877</v>
      </c>
      <c r="N302" s="71" t="n">
        <f aca="false">G302*Assumptions!$B$7</f>
        <v>-109247.799375</v>
      </c>
      <c r="O302" s="71" t="n">
        <f aca="false">K302*Assumptions!$B$7</f>
        <v>-154920.487851608</v>
      </c>
      <c r="P302" s="68" t="n">
        <f aca="false">P301+G302</f>
        <v>4045.02276</v>
      </c>
      <c r="Q302" s="68" t="n">
        <f aca="false">MAX(Q301,P302)</f>
        <v>4198.412935</v>
      </c>
      <c r="R302" s="68" t="n">
        <f aca="false">Q302-P302</f>
        <v>153.390175000002</v>
      </c>
      <c r="S302" s="68" t="n">
        <f aca="false">S301+K302</f>
        <v>2285.36496013589</v>
      </c>
      <c r="T302" s="68" t="n">
        <f aca="false">MAX(T301,S302)</f>
        <v>2639.38556242972</v>
      </c>
      <c r="U302" s="68" t="n">
        <f aca="false">T302-S302</f>
        <v>354.020602293826</v>
      </c>
      <c r="V302" s="70" t="n">
        <f aca="false">V301+F302</f>
        <v>0.9262</v>
      </c>
      <c r="W302" s="70" t="n">
        <f aca="false">MAX(W301,V302)</f>
        <v>0.9545</v>
      </c>
      <c r="X302" s="70" t="n">
        <f aca="false">W302-V302</f>
        <v>0.0283000000000001</v>
      </c>
      <c r="Y302" s="70" t="n">
        <f aca="false">Y301+M302</f>
        <v>0.84861008512898</v>
      </c>
      <c r="Z302" s="70" t="n">
        <f aca="false">MAX(Z301,Y302)</f>
        <v>0.885615988113358</v>
      </c>
      <c r="AA302" s="70" t="n">
        <f aca="false">Z302-Y302</f>
        <v>0.0370059029843781</v>
      </c>
      <c r="AB302" s="72" t="n">
        <f aca="false">AB301*(1+F302)</f>
        <v>2.36600802686935</v>
      </c>
      <c r="AC302" s="73" t="n">
        <f aca="false">MAX(AC301,AB302)</f>
        <v>2.44556449886478</v>
      </c>
      <c r="AD302" s="70" t="n">
        <f aca="false">1-AB302/AC302</f>
        <v>0.0325309236507008</v>
      </c>
      <c r="AE302" s="73" t="n">
        <f aca="false">AE301*(1+M302)</f>
        <v>2.18980988360787</v>
      </c>
      <c r="AF302" s="73" t="n">
        <f aca="false">MAX(AF301,AE302)</f>
        <v>2.28325765119254</v>
      </c>
      <c r="AG302" s="70" t="n">
        <f aca="false">1-AE302/AF302</f>
        <v>0.0409273861562909</v>
      </c>
      <c r="AH302" s="74" t="n">
        <f aca="false">IF(R302&gt;0,AH301+1,0)</f>
        <v>34</v>
      </c>
      <c r="AI302" s="74" t="n">
        <f aca="false">IF(U302&gt;0,AI301+1,0)</f>
        <v>41</v>
      </c>
      <c r="AJ302" s="74" t="n">
        <f aca="false">IF(G302&gt;0,AJ301+1,0)</f>
        <v>0</v>
      </c>
      <c r="AK302" s="74" t="n">
        <f aca="false">IF(G302&lt;=0,AK301+1,0)</f>
        <v>4</v>
      </c>
      <c r="AL302" s="74" t="n">
        <f aca="false">IF(K302&gt;0,AL301+1,0)</f>
        <v>0</v>
      </c>
      <c r="AM302" s="74" t="n">
        <f aca="false">IF(K302&lt;=0,AM301+1,0)</f>
        <v>4</v>
      </c>
    </row>
    <row r="303" customFormat="false" ht="15" hidden="false" customHeight="false" outlineLevel="0" collapsed="false">
      <c r="A303" s="61" t="n">
        <v>307</v>
      </c>
      <c r="B303" s="62" t="n">
        <v>40674.6145833333</v>
      </c>
      <c r="C303" s="63" t="n">
        <f aca="false">YEAR(B303)</f>
        <v>2011</v>
      </c>
      <c r="D303" s="32" t="s">
        <v>277</v>
      </c>
      <c r="E303" s="64" t="n">
        <v>5570.3</v>
      </c>
      <c r="F303" s="65" t="n">
        <v>-0.0044</v>
      </c>
      <c r="G303" s="66" t="n">
        <v>-24.50932</v>
      </c>
      <c r="H303" s="67" t="n">
        <f aca="false">E303+IF(D303="Long",1,-1)*G303</f>
        <v>5545.79068</v>
      </c>
      <c r="I303" s="68" t="n">
        <f aca="false">Assumptions!$B$58</f>
        <v>5.35750011455817</v>
      </c>
      <c r="J303" s="68" t="n">
        <f aca="false">INDEX(Yearly!$D$5:$D$22,MATCH(C303,Yearly!$A$5:$A$22,0))</f>
        <v>0.449580429193692</v>
      </c>
      <c r="K303" s="68" t="n">
        <f aca="false">G303-I303-J303</f>
        <v>-30.3164005437519</v>
      </c>
      <c r="L303" s="69" t="n">
        <f aca="false">(I303+J303)/Assumptions!$B$8</f>
        <v>0.00025605597012877</v>
      </c>
      <c r="M303" s="70" t="n">
        <f aca="false">F303-L303</f>
        <v>-0.00465605597012877</v>
      </c>
      <c r="N303" s="71" t="n">
        <f aca="false">G303*Assumptions!$B$7</f>
        <v>-192765.8018</v>
      </c>
      <c r="O303" s="71" t="n">
        <f aca="false">K303*Assumptions!$B$7</f>
        <v>-238438.490276608</v>
      </c>
      <c r="P303" s="68" t="n">
        <f aca="false">P302+G303</f>
        <v>4020.51344</v>
      </c>
      <c r="Q303" s="68" t="n">
        <f aca="false">MAX(Q302,P303)</f>
        <v>4198.412935</v>
      </c>
      <c r="R303" s="68" t="n">
        <f aca="false">Q303-P303</f>
        <v>177.899495000002</v>
      </c>
      <c r="S303" s="68" t="n">
        <f aca="false">S302+K303</f>
        <v>2255.04855959214</v>
      </c>
      <c r="T303" s="68" t="n">
        <f aca="false">MAX(T302,S303)</f>
        <v>2639.38556242972</v>
      </c>
      <c r="U303" s="68" t="n">
        <f aca="false">T303-S303</f>
        <v>384.337002837578</v>
      </c>
      <c r="V303" s="70" t="n">
        <f aca="false">V302+F303</f>
        <v>0.9218</v>
      </c>
      <c r="W303" s="70" t="n">
        <f aca="false">MAX(W302,V303)</f>
        <v>0.9545</v>
      </c>
      <c r="X303" s="70" t="n">
        <f aca="false">W303-V303</f>
        <v>0.0327000000000001</v>
      </c>
      <c r="Y303" s="70" t="n">
        <f aca="false">Y302+M303</f>
        <v>0.843954029158851</v>
      </c>
      <c r="Z303" s="70" t="n">
        <f aca="false">MAX(Z302,Y303)</f>
        <v>0.885615988113358</v>
      </c>
      <c r="AA303" s="70" t="n">
        <f aca="false">Z303-Y303</f>
        <v>0.0416619589545069</v>
      </c>
      <c r="AB303" s="72" t="n">
        <f aca="false">AB302*(1+F303)</f>
        <v>2.35559759155112</v>
      </c>
      <c r="AC303" s="73" t="n">
        <f aca="false">MAX(AC302,AB303)</f>
        <v>2.44556449886478</v>
      </c>
      <c r="AD303" s="70" t="n">
        <f aca="false">1-AB303/AC303</f>
        <v>0.0367877875866376</v>
      </c>
      <c r="AE303" s="73" t="n">
        <f aca="false">AE302*(1+M303)</f>
        <v>2.17961400622586</v>
      </c>
      <c r="AF303" s="73" t="n">
        <f aca="false">MAX(AF302,AE303)</f>
        <v>2.28325765119254</v>
      </c>
      <c r="AG303" s="70" t="n">
        <f aca="false">1-AE303/AF303</f>
        <v>0.045392881925765</v>
      </c>
      <c r="AH303" s="74" t="n">
        <f aca="false">IF(R303&gt;0,AH302+1,0)</f>
        <v>35</v>
      </c>
      <c r="AI303" s="74" t="n">
        <f aca="false">IF(U303&gt;0,AI302+1,0)</f>
        <v>42</v>
      </c>
      <c r="AJ303" s="74" t="n">
        <f aca="false">IF(G303&gt;0,AJ302+1,0)</f>
        <v>0</v>
      </c>
      <c r="AK303" s="74" t="n">
        <f aca="false">IF(G303&lt;=0,AK302+1,0)</f>
        <v>5</v>
      </c>
      <c r="AL303" s="74" t="n">
        <f aca="false">IF(K303&gt;0,AL302+1,0)</f>
        <v>0</v>
      </c>
      <c r="AM303" s="74" t="n">
        <f aca="false">IF(K303&lt;=0,AM302+1,0)</f>
        <v>5</v>
      </c>
    </row>
    <row r="304" customFormat="false" ht="15" hidden="false" customHeight="false" outlineLevel="0" collapsed="false">
      <c r="A304" s="61" t="n">
        <v>308</v>
      </c>
      <c r="B304" s="62" t="n">
        <v>40675.40625</v>
      </c>
      <c r="C304" s="63" t="n">
        <f aca="false">YEAR(B304)</f>
        <v>2011</v>
      </c>
      <c r="D304" s="32" t="s">
        <v>276</v>
      </c>
      <c r="E304" s="64" t="n">
        <v>5545.55</v>
      </c>
      <c r="F304" s="65" t="n">
        <v>-0.0037</v>
      </c>
      <c r="G304" s="66" t="n">
        <v>-20.518535</v>
      </c>
      <c r="H304" s="67" t="n">
        <f aca="false">E304+IF(D304="Long",1,-1)*G304</f>
        <v>5566.068535</v>
      </c>
      <c r="I304" s="68" t="n">
        <f aca="false">Assumptions!$B$58</f>
        <v>5.35750011455817</v>
      </c>
      <c r="J304" s="68" t="n">
        <f aca="false">INDEX(Yearly!$D$5:$D$22,MATCH(C304,Yearly!$A$5:$A$22,0))</f>
        <v>0.449580429193692</v>
      </c>
      <c r="K304" s="68" t="n">
        <f aca="false">G304-I304-J304</f>
        <v>-26.3256155437519</v>
      </c>
      <c r="L304" s="69" t="n">
        <f aca="false">(I304+J304)/Assumptions!$B$8</f>
        <v>0.00025605597012877</v>
      </c>
      <c r="M304" s="70" t="n">
        <f aca="false">F304-L304</f>
        <v>-0.00395605597012877</v>
      </c>
      <c r="N304" s="71" t="n">
        <f aca="false">G304*Assumptions!$B$7</f>
        <v>-161378.277775</v>
      </c>
      <c r="O304" s="71" t="n">
        <f aca="false">K304*Assumptions!$B$7</f>
        <v>-207050.966251608</v>
      </c>
      <c r="P304" s="68" t="n">
        <f aca="false">P303+G304</f>
        <v>3999.994905</v>
      </c>
      <c r="Q304" s="68" t="n">
        <f aca="false">MAX(Q303,P304)</f>
        <v>4198.412935</v>
      </c>
      <c r="R304" s="68" t="n">
        <f aca="false">Q304-P304</f>
        <v>198.418030000003</v>
      </c>
      <c r="S304" s="68" t="n">
        <f aca="false">S303+K304</f>
        <v>2228.72294404838</v>
      </c>
      <c r="T304" s="68" t="n">
        <f aca="false">MAX(T303,S304)</f>
        <v>2639.38556242972</v>
      </c>
      <c r="U304" s="68" t="n">
        <f aca="false">T304-S304</f>
        <v>410.662618381331</v>
      </c>
      <c r="V304" s="70" t="n">
        <f aca="false">V303+F304</f>
        <v>0.9181</v>
      </c>
      <c r="W304" s="70" t="n">
        <f aca="false">MAX(W303,V304)</f>
        <v>0.9545</v>
      </c>
      <c r="X304" s="70" t="n">
        <f aca="false">W304-V304</f>
        <v>0.0364000000000001</v>
      </c>
      <c r="Y304" s="70" t="n">
        <f aca="false">Y303+M304</f>
        <v>0.839997973188722</v>
      </c>
      <c r="Z304" s="70" t="n">
        <f aca="false">MAX(Z303,Y304)</f>
        <v>0.885615988113358</v>
      </c>
      <c r="AA304" s="70" t="n">
        <f aca="false">Z304-Y304</f>
        <v>0.0456180149246357</v>
      </c>
      <c r="AB304" s="72" t="n">
        <f aca="false">AB303*(1+F304)</f>
        <v>2.34688188046238</v>
      </c>
      <c r="AC304" s="73" t="n">
        <f aca="false">MAX(AC303,AB304)</f>
        <v>2.44556449886478</v>
      </c>
      <c r="AD304" s="70" t="n">
        <f aca="false">1-AB304/AC304</f>
        <v>0.0403516727725669</v>
      </c>
      <c r="AE304" s="73" t="n">
        <f aca="false">AE303*(1+M304)</f>
        <v>2.17099133122395</v>
      </c>
      <c r="AF304" s="73" t="n">
        <f aca="false">MAX(AF303,AE304)</f>
        <v>2.28325765119254</v>
      </c>
      <c r="AG304" s="70" t="n">
        <f aca="false">1-AE304/AF304</f>
        <v>0.04916936111435</v>
      </c>
      <c r="AH304" s="74" t="n">
        <f aca="false">IF(R304&gt;0,AH303+1,0)</f>
        <v>36</v>
      </c>
      <c r="AI304" s="74" t="n">
        <f aca="false">IF(U304&gt;0,AI303+1,0)</f>
        <v>43</v>
      </c>
      <c r="AJ304" s="74" t="n">
        <f aca="false">IF(G304&gt;0,AJ303+1,0)</f>
        <v>0</v>
      </c>
      <c r="AK304" s="74" t="n">
        <f aca="false">IF(G304&lt;=0,AK303+1,0)</f>
        <v>6</v>
      </c>
      <c r="AL304" s="74" t="n">
        <f aca="false">IF(K304&gt;0,AL303+1,0)</f>
        <v>0</v>
      </c>
      <c r="AM304" s="74" t="n">
        <f aca="false">IF(K304&lt;=0,AM303+1,0)</f>
        <v>6</v>
      </c>
    </row>
    <row r="305" customFormat="false" ht="15" hidden="false" customHeight="false" outlineLevel="0" collapsed="false">
      <c r="A305" s="61" t="n">
        <v>309</v>
      </c>
      <c r="B305" s="62" t="n">
        <v>40675.4715277778</v>
      </c>
      <c r="C305" s="63" t="n">
        <f aca="false">YEAR(B305)</f>
        <v>2011</v>
      </c>
      <c r="D305" s="32" t="s">
        <v>277</v>
      </c>
      <c r="E305" s="64" t="n">
        <v>5566.3</v>
      </c>
      <c r="F305" s="65" t="n">
        <v>-0.0057</v>
      </c>
      <c r="G305" s="66" t="n">
        <v>-31.72791</v>
      </c>
      <c r="H305" s="67" t="n">
        <f aca="false">E305+IF(D305="Long",1,-1)*G305</f>
        <v>5534.57209</v>
      </c>
      <c r="I305" s="68" t="n">
        <f aca="false">Assumptions!$B$58</f>
        <v>5.35750011455817</v>
      </c>
      <c r="J305" s="68" t="n">
        <f aca="false">INDEX(Yearly!$D$5:$D$22,MATCH(C305,Yearly!$A$5:$A$22,0))</f>
        <v>0.449580429193692</v>
      </c>
      <c r="K305" s="68" t="n">
        <f aca="false">G305-I305-J305</f>
        <v>-37.5349905437519</v>
      </c>
      <c r="L305" s="69" t="n">
        <f aca="false">(I305+J305)/Assumptions!$B$8</f>
        <v>0.00025605597012877</v>
      </c>
      <c r="M305" s="70" t="n">
        <f aca="false">F305-L305</f>
        <v>-0.00595605597012877</v>
      </c>
      <c r="N305" s="71" t="n">
        <f aca="false">G305*Assumptions!$B$7</f>
        <v>-249540.01215</v>
      </c>
      <c r="O305" s="71" t="n">
        <f aca="false">K305*Assumptions!$B$7</f>
        <v>-295212.700626608</v>
      </c>
      <c r="P305" s="68" t="n">
        <f aca="false">P304+G305</f>
        <v>3968.266995</v>
      </c>
      <c r="Q305" s="68" t="n">
        <f aca="false">MAX(Q304,P305)</f>
        <v>4198.412935</v>
      </c>
      <c r="R305" s="68" t="n">
        <f aca="false">Q305-P305</f>
        <v>230.145940000003</v>
      </c>
      <c r="S305" s="68" t="n">
        <f aca="false">S304+K305</f>
        <v>2191.18795350463</v>
      </c>
      <c r="T305" s="68" t="n">
        <f aca="false">MAX(T304,S305)</f>
        <v>2639.38556242972</v>
      </c>
      <c r="U305" s="68" t="n">
        <f aca="false">T305-S305</f>
        <v>448.197608925083</v>
      </c>
      <c r="V305" s="70" t="n">
        <f aca="false">V304+F305</f>
        <v>0.9124</v>
      </c>
      <c r="W305" s="70" t="n">
        <f aca="false">MAX(W304,V305)</f>
        <v>0.9545</v>
      </c>
      <c r="X305" s="70" t="n">
        <f aca="false">W305-V305</f>
        <v>0.0421000000000001</v>
      </c>
      <c r="Y305" s="70" t="n">
        <f aca="false">Y304+M305</f>
        <v>0.834041917218593</v>
      </c>
      <c r="Z305" s="70" t="n">
        <f aca="false">MAX(Z304,Y305)</f>
        <v>0.885615988113358</v>
      </c>
      <c r="AA305" s="70" t="n">
        <f aca="false">Z305-Y305</f>
        <v>0.0515740708947644</v>
      </c>
      <c r="AB305" s="72" t="n">
        <f aca="false">AB304*(1+F305)</f>
        <v>2.33350465374375</v>
      </c>
      <c r="AC305" s="73" t="n">
        <f aca="false">MAX(AC304,AB305)</f>
        <v>2.44556449886478</v>
      </c>
      <c r="AD305" s="70" t="n">
        <f aca="false">1-AB305/AC305</f>
        <v>0.0458216682377634</v>
      </c>
      <c r="AE305" s="73" t="n">
        <f aca="false">AE304*(1+M305)</f>
        <v>2.15806078534452</v>
      </c>
      <c r="AF305" s="73" t="n">
        <f aca="false">MAX(AF304,AE305)</f>
        <v>2.28325765119254</v>
      </c>
      <c r="AG305" s="70" t="n">
        <f aca="false">1-AE305/AF305</f>
        <v>0.0548325616176661</v>
      </c>
      <c r="AH305" s="74" t="n">
        <f aca="false">IF(R305&gt;0,AH304+1,0)</f>
        <v>37</v>
      </c>
      <c r="AI305" s="74" t="n">
        <f aca="false">IF(U305&gt;0,AI304+1,0)</f>
        <v>44</v>
      </c>
      <c r="AJ305" s="74" t="n">
        <f aca="false">IF(G305&gt;0,AJ304+1,0)</f>
        <v>0</v>
      </c>
      <c r="AK305" s="74" t="n">
        <f aca="false">IF(G305&lt;=0,AK304+1,0)</f>
        <v>7</v>
      </c>
      <c r="AL305" s="74" t="n">
        <f aca="false">IF(K305&gt;0,AL304+1,0)</f>
        <v>0</v>
      </c>
      <c r="AM305" s="74" t="n">
        <f aca="false">IF(K305&lt;=0,AM304+1,0)</f>
        <v>7</v>
      </c>
    </row>
    <row r="306" customFormat="false" ht="15" hidden="false" customHeight="false" outlineLevel="0" collapsed="false">
      <c r="A306" s="61" t="n">
        <v>310</v>
      </c>
      <c r="B306" s="62" t="n">
        <v>40675.4923611111</v>
      </c>
      <c r="C306" s="63" t="n">
        <f aca="false">YEAR(B306)</f>
        <v>2011</v>
      </c>
      <c r="D306" s="32" t="s">
        <v>276</v>
      </c>
      <c r="E306" s="64" t="n">
        <v>5534.55</v>
      </c>
      <c r="F306" s="65" t="n">
        <v>-0.0026</v>
      </c>
      <c r="G306" s="66" t="n">
        <v>-14.38983</v>
      </c>
      <c r="H306" s="67" t="n">
        <f aca="false">E306+IF(D306="Long",1,-1)*G306</f>
        <v>5548.93983</v>
      </c>
      <c r="I306" s="68" t="n">
        <f aca="false">Assumptions!$B$58</f>
        <v>5.35750011455817</v>
      </c>
      <c r="J306" s="68" t="n">
        <f aca="false">INDEX(Yearly!$D$5:$D$22,MATCH(C306,Yearly!$A$5:$A$22,0))</f>
        <v>0.449580429193692</v>
      </c>
      <c r="K306" s="68" t="n">
        <f aca="false">G306-I306-J306</f>
        <v>-20.1969105437519</v>
      </c>
      <c r="L306" s="69" t="n">
        <f aca="false">(I306+J306)/Assumptions!$B$8</f>
        <v>0.00025605597012877</v>
      </c>
      <c r="M306" s="70" t="n">
        <f aca="false">F306-L306</f>
        <v>-0.00285605597012877</v>
      </c>
      <c r="N306" s="71" t="n">
        <f aca="false">G306*Assumptions!$B$7</f>
        <v>-113176.01295</v>
      </c>
      <c r="O306" s="71" t="n">
        <f aca="false">K306*Assumptions!$B$7</f>
        <v>-158848.701426608</v>
      </c>
      <c r="P306" s="68" t="n">
        <f aca="false">P305+G306</f>
        <v>3953.877165</v>
      </c>
      <c r="Q306" s="68" t="n">
        <f aca="false">MAX(Q305,P306)</f>
        <v>4198.412935</v>
      </c>
      <c r="R306" s="68" t="n">
        <f aca="false">Q306-P306</f>
        <v>244.535770000003</v>
      </c>
      <c r="S306" s="68" t="n">
        <f aca="false">S305+K306</f>
        <v>2170.99104296088</v>
      </c>
      <c r="T306" s="68" t="n">
        <f aca="false">MAX(T305,S306)</f>
        <v>2639.38556242972</v>
      </c>
      <c r="U306" s="68" t="n">
        <f aca="false">T306-S306</f>
        <v>468.394519468834</v>
      </c>
      <c r="V306" s="70" t="n">
        <f aca="false">V305+F306</f>
        <v>0.9098</v>
      </c>
      <c r="W306" s="70" t="n">
        <f aca="false">MAX(W305,V306)</f>
        <v>0.9545</v>
      </c>
      <c r="X306" s="70" t="n">
        <f aca="false">W306-V306</f>
        <v>0.0447000000000002</v>
      </c>
      <c r="Y306" s="70" t="n">
        <f aca="false">Y305+M306</f>
        <v>0.831185861248465</v>
      </c>
      <c r="Z306" s="70" t="n">
        <f aca="false">MAX(Z305,Y306)</f>
        <v>0.885615988113358</v>
      </c>
      <c r="AA306" s="70" t="n">
        <f aca="false">Z306-Y306</f>
        <v>0.0544301268648931</v>
      </c>
      <c r="AB306" s="72" t="n">
        <f aca="false">AB305*(1+F306)</f>
        <v>2.32743754164401</v>
      </c>
      <c r="AC306" s="73" t="n">
        <f aca="false">MAX(AC305,AB306)</f>
        <v>2.44556449886478</v>
      </c>
      <c r="AD306" s="70" t="n">
        <f aca="false">1-AB306/AC306</f>
        <v>0.0483025319003452</v>
      </c>
      <c r="AE306" s="73" t="n">
        <f aca="false">AE305*(1+M306)</f>
        <v>2.15189724295463</v>
      </c>
      <c r="AF306" s="73" t="n">
        <f aca="false">MAX(AF305,AE306)</f>
        <v>2.28325765119254</v>
      </c>
      <c r="AG306" s="70" t="n">
        <f aca="false">1-AE306/AF306</f>
        <v>0.0575320127228294</v>
      </c>
      <c r="AH306" s="74" t="n">
        <f aca="false">IF(R306&gt;0,AH305+1,0)</f>
        <v>38</v>
      </c>
      <c r="AI306" s="74" t="n">
        <f aca="false">IF(U306&gt;0,AI305+1,0)</f>
        <v>45</v>
      </c>
      <c r="AJ306" s="74" t="n">
        <f aca="false">IF(G306&gt;0,AJ305+1,0)</f>
        <v>0</v>
      </c>
      <c r="AK306" s="74" t="n">
        <f aca="false">IF(G306&lt;=0,AK305+1,0)</f>
        <v>8</v>
      </c>
      <c r="AL306" s="74" t="n">
        <f aca="false">IF(K306&gt;0,AL305+1,0)</f>
        <v>0</v>
      </c>
      <c r="AM306" s="74" t="n">
        <f aca="false">IF(K306&lt;=0,AM305+1,0)</f>
        <v>8</v>
      </c>
    </row>
    <row r="307" customFormat="false" ht="15" hidden="false" customHeight="false" outlineLevel="0" collapsed="false">
      <c r="A307" s="61" t="n">
        <v>311</v>
      </c>
      <c r="B307" s="62" t="n">
        <v>40676.4479166667</v>
      </c>
      <c r="C307" s="63" t="n">
        <f aca="false">YEAR(B307)</f>
        <v>2011</v>
      </c>
      <c r="D307" s="32" t="s">
        <v>277</v>
      </c>
      <c r="E307" s="64" t="n">
        <v>5549.05</v>
      </c>
      <c r="F307" s="65" t="n">
        <v>-0.0026</v>
      </c>
      <c r="G307" s="66" t="n">
        <v>-14.42753</v>
      </c>
      <c r="H307" s="67" t="n">
        <f aca="false">E307+IF(D307="Long",1,-1)*G307</f>
        <v>5534.62247</v>
      </c>
      <c r="I307" s="68" t="n">
        <f aca="false">Assumptions!$B$58</f>
        <v>5.35750011455817</v>
      </c>
      <c r="J307" s="68" t="n">
        <f aca="false">INDEX(Yearly!$D$5:$D$22,MATCH(C307,Yearly!$A$5:$A$22,0))</f>
        <v>0.449580429193692</v>
      </c>
      <c r="K307" s="68" t="n">
        <f aca="false">G307-I307-J307</f>
        <v>-20.2346105437519</v>
      </c>
      <c r="L307" s="69" t="n">
        <f aca="false">(I307+J307)/Assumptions!$B$8</f>
        <v>0.00025605597012877</v>
      </c>
      <c r="M307" s="70" t="n">
        <f aca="false">F307-L307</f>
        <v>-0.00285605597012877</v>
      </c>
      <c r="N307" s="71" t="n">
        <f aca="false">G307*Assumptions!$B$7</f>
        <v>-113472.52345</v>
      </c>
      <c r="O307" s="71" t="n">
        <f aca="false">K307*Assumptions!$B$7</f>
        <v>-159145.211926608</v>
      </c>
      <c r="P307" s="68" t="n">
        <f aca="false">P306+G307</f>
        <v>3939.449635</v>
      </c>
      <c r="Q307" s="68" t="n">
        <f aca="false">MAX(Q306,P307)</f>
        <v>4198.412935</v>
      </c>
      <c r="R307" s="68" t="n">
        <f aca="false">Q307-P307</f>
        <v>258.963300000003</v>
      </c>
      <c r="S307" s="68" t="n">
        <f aca="false">S306+K307</f>
        <v>2150.75643241713</v>
      </c>
      <c r="T307" s="68" t="n">
        <f aca="false">MAX(T306,S307)</f>
        <v>2639.38556242972</v>
      </c>
      <c r="U307" s="68" t="n">
        <f aca="false">T307-S307</f>
        <v>488.629130012586</v>
      </c>
      <c r="V307" s="70" t="n">
        <f aca="false">V306+F307</f>
        <v>0.9072</v>
      </c>
      <c r="W307" s="70" t="n">
        <f aca="false">MAX(W306,V307)</f>
        <v>0.9545</v>
      </c>
      <c r="X307" s="70" t="n">
        <f aca="false">W307-V307</f>
        <v>0.0473000000000002</v>
      </c>
      <c r="Y307" s="70" t="n">
        <f aca="false">Y306+M307</f>
        <v>0.828329805278336</v>
      </c>
      <c r="Z307" s="70" t="n">
        <f aca="false">MAX(Z306,Y307)</f>
        <v>0.885615988113358</v>
      </c>
      <c r="AA307" s="70" t="n">
        <f aca="false">Z307-Y307</f>
        <v>0.0572861828350219</v>
      </c>
      <c r="AB307" s="72" t="n">
        <f aca="false">AB306*(1+F307)</f>
        <v>2.32138620403574</v>
      </c>
      <c r="AC307" s="73" t="n">
        <f aca="false">MAX(AC306,AB307)</f>
        <v>2.44556449886478</v>
      </c>
      <c r="AD307" s="70" t="n">
        <f aca="false">1-AB307/AC307</f>
        <v>0.0507769453174043</v>
      </c>
      <c r="AE307" s="73" t="n">
        <f aca="false">AE306*(1+M307)</f>
        <v>2.14575130398679</v>
      </c>
      <c r="AF307" s="73" t="n">
        <f aca="false">MAX(AF306,AE307)</f>
        <v>2.28325765119254</v>
      </c>
      <c r="AG307" s="70" t="n">
        <f aca="false">1-AE307/AF307</f>
        <v>0.0602237540445475</v>
      </c>
      <c r="AH307" s="74" t="n">
        <f aca="false">IF(R307&gt;0,AH306+1,0)</f>
        <v>39</v>
      </c>
      <c r="AI307" s="74" t="n">
        <f aca="false">IF(U307&gt;0,AI306+1,0)</f>
        <v>46</v>
      </c>
      <c r="AJ307" s="74" t="n">
        <f aca="false">IF(G307&gt;0,AJ306+1,0)</f>
        <v>0</v>
      </c>
      <c r="AK307" s="74" t="n">
        <f aca="false">IF(G307&lt;=0,AK306+1,0)</f>
        <v>9</v>
      </c>
      <c r="AL307" s="74" t="n">
        <f aca="false">IF(K307&gt;0,AL306+1,0)</f>
        <v>0</v>
      </c>
      <c r="AM307" s="74" t="n">
        <f aca="false">IF(K307&lt;=0,AM306+1,0)</f>
        <v>9</v>
      </c>
    </row>
    <row r="308" customFormat="false" ht="15" hidden="false" customHeight="false" outlineLevel="0" collapsed="false">
      <c r="A308" s="61" t="n">
        <v>312</v>
      </c>
      <c r="B308" s="62" t="n">
        <v>40676.6354166667</v>
      </c>
      <c r="C308" s="63" t="n">
        <f aca="false">YEAR(B308)</f>
        <v>2011</v>
      </c>
      <c r="D308" s="32" t="s">
        <v>276</v>
      </c>
      <c r="E308" s="64" t="n">
        <v>5534.65</v>
      </c>
      <c r="F308" s="65" t="n">
        <v>0.0101</v>
      </c>
      <c r="G308" s="66" t="n">
        <v>55.899965</v>
      </c>
      <c r="H308" s="67" t="n">
        <f aca="false">E308+IF(D308="Long",1,-1)*G308</f>
        <v>5478.750035</v>
      </c>
      <c r="I308" s="68" t="n">
        <f aca="false">Assumptions!$B$58</f>
        <v>5.35750011455817</v>
      </c>
      <c r="J308" s="68" t="n">
        <f aca="false">INDEX(Yearly!$D$5:$D$22,MATCH(C308,Yearly!$A$5:$A$22,0))</f>
        <v>0.449580429193692</v>
      </c>
      <c r="K308" s="68" t="n">
        <f aca="false">G308-I308-J308</f>
        <v>50.0928844562481</v>
      </c>
      <c r="L308" s="69" t="n">
        <f aca="false">(I308+J308)/Assumptions!$B$8</f>
        <v>0.00025605597012877</v>
      </c>
      <c r="M308" s="70" t="n">
        <f aca="false">F308-L308</f>
        <v>0.00984394402987123</v>
      </c>
      <c r="N308" s="71" t="n">
        <f aca="false">G308*Assumptions!$B$7</f>
        <v>439653.224725</v>
      </c>
      <c r="O308" s="71" t="n">
        <f aca="false">K308*Assumptions!$B$7</f>
        <v>393980.536248392</v>
      </c>
      <c r="P308" s="68" t="n">
        <f aca="false">P307+G308</f>
        <v>3995.3496</v>
      </c>
      <c r="Q308" s="68" t="n">
        <f aca="false">MAX(Q307,P308)</f>
        <v>4198.412935</v>
      </c>
      <c r="R308" s="68" t="n">
        <f aca="false">Q308-P308</f>
        <v>203.063335000003</v>
      </c>
      <c r="S308" s="68" t="n">
        <f aca="false">S307+K308</f>
        <v>2200.84931687338</v>
      </c>
      <c r="T308" s="68" t="n">
        <f aca="false">MAX(T307,S308)</f>
        <v>2639.38556242972</v>
      </c>
      <c r="U308" s="68" t="n">
        <f aca="false">T308-S308</f>
        <v>438.536245556338</v>
      </c>
      <c r="V308" s="70" t="n">
        <f aca="false">V307+F308</f>
        <v>0.9173</v>
      </c>
      <c r="W308" s="70" t="n">
        <f aca="false">MAX(W307,V308)</f>
        <v>0.9545</v>
      </c>
      <c r="X308" s="70" t="n">
        <f aca="false">W308-V308</f>
        <v>0.0372000000000002</v>
      </c>
      <c r="Y308" s="70" t="n">
        <f aca="false">Y307+M308</f>
        <v>0.838173749308207</v>
      </c>
      <c r="Z308" s="70" t="n">
        <f aca="false">MAX(Z307,Y308)</f>
        <v>0.885615988113358</v>
      </c>
      <c r="AA308" s="70" t="n">
        <f aca="false">Z308-Y308</f>
        <v>0.0474422388051506</v>
      </c>
      <c r="AB308" s="72" t="n">
        <f aca="false">AB307*(1+F308)</f>
        <v>2.3448322046965</v>
      </c>
      <c r="AC308" s="73" t="n">
        <f aca="false">MAX(AC307,AB308)</f>
        <v>2.44556449886478</v>
      </c>
      <c r="AD308" s="70" t="n">
        <f aca="false">1-AB308/AC308</f>
        <v>0.04118979246511</v>
      </c>
      <c r="AE308" s="73" t="n">
        <f aca="false">AE307*(1+M308)</f>
        <v>2.16687395972526</v>
      </c>
      <c r="AF308" s="73" t="n">
        <f aca="false">MAX(AF307,AE308)</f>
        <v>2.28325765119254</v>
      </c>
      <c r="AG308" s="70" t="n">
        <f aca="false">1-AE308/AF308</f>
        <v>0.0509726492787596</v>
      </c>
      <c r="AH308" s="74" t="n">
        <f aca="false">IF(R308&gt;0,AH307+1,0)</f>
        <v>40</v>
      </c>
      <c r="AI308" s="74" t="n">
        <f aca="false">IF(U308&gt;0,AI307+1,0)</f>
        <v>47</v>
      </c>
      <c r="AJ308" s="74" t="n">
        <f aca="false">IF(G308&gt;0,AJ307+1,0)</f>
        <v>1</v>
      </c>
      <c r="AK308" s="74" t="n">
        <f aca="false">IF(G308&lt;=0,AK307+1,0)</f>
        <v>0</v>
      </c>
      <c r="AL308" s="74" t="n">
        <f aca="false">IF(K308&gt;0,AL307+1,0)</f>
        <v>1</v>
      </c>
      <c r="AM308" s="74" t="n">
        <f aca="false">IF(K308&lt;=0,AM307+1,0)</f>
        <v>0</v>
      </c>
    </row>
    <row r="309" customFormat="false" ht="15" hidden="false" customHeight="false" outlineLevel="0" collapsed="false">
      <c r="A309" s="61" t="n">
        <v>313</v>
      </c>
      <c r="B309" s="62" t="n">
        <v>40683.40625</v>
      </c>
      <c r="C309" s="63" t="n">
        <f aca="false">YEAR(B309)</f>
        <v>2011</v>
      </c>
      <c r="D309" s="32" t="s">
        <v>277</v>
      </c>
      <c r="E309" s="64" t="n">
        <v>5478.95</v>
      </c>
      <c r="F309" s="65" t="n">
        <v>-0.003</v>
      </c>
      <c r="G309" s="66" t="n">
        <v>-16.43685</v>
      </c>
      <c r="H309" s="67" t="n">
        <f aca="false">E309+IF(D309="Long",1,-1)*G309</f>
        <v>5462.51315</v>
      </c>
      <c r="I309" s="68" t="n">
        <f aca="false">Assumptions!$B$58</f>
        <v>5.35750011455817</v>
      </c>
      <c r="J309" s="68" t="n">
        <f aca="false">INDEX(Yearly!$D$5:$D$22,MATCH(C309,Yearly!$A$5:$A$22,0))</f>
        <v>0.449580429193692</v>
      </c>
      <c r="K309" s="68" t="n">
        <f aca="false">G309-I309-J309</f>
        <v>-22.2439305437519</v>
      </c>
      <c r="L309" s="69" t="n">
        <f aca="false">(I309+J309)/Assumptions!$B$8</f>
        <v>0.00025605597012877</v>
      </c>
      <c r="M309" s="70" t="n">
        <f aca="false">F309-L309</f>
        <v>-0.00325605597012877</v>
      </c>
      <c r="N309" s="71" t="n">
        <f aca="false">G309*Assumptions!$B$7</f>
        <v>-129275.82525</v>
      </c>
      <c r="O309" s="71" t="n">
        <f aca="false">K309*Assumptions!$B$7</f>
        <v>-174948.513726608</v>
      </c>
      <c r="P309" s="68" t="n">
        <f aca="false">P308+G309</f>
        <v>3978.91275</v>
      </c>
      <c r="Q309" s="68" t="n">
        <f aca="false">MAX(Q308,P309)</f>
        <v>4198.412935</v>
      </c>
      <c r="R309" s="68" t="n">
        <f aca="false">Q309-P309</f>
        <v>219.500185000003</v>
      </c>
      <c r="S309" s="68" t="n">
        <f aca="false">S308+K309</f>
        <v>2178.60538632962</v>
      </c>
      <c r="T309" s="68" t="n">
        <f aca="false">MAX(T308,S309)</f>
        <v>2639.38556242972</v>
      </c>
      <c r="U309" s="68" t="n">
        <f aca="false">T309-S309</f>
        <v>460.78017610009</v>
      </c>
      <c r="V309" s="70" t="n">
        <f aca="false">V308+F309</f>
        <v>0.9143</v>
      </c>
      <c r="W309" s="70" t="n">
        <f aca="false">MAX(W308,V309)</f>
        <v>0.9545</v>
      </c>
      <c r="X309" s="70" t="n">
        <f aca="false">W309-V309</f>
        <v>0.0402000000000002</v>
      </c>
      <c r="Y309" s="70" t="n">
        <f aca="false">Y308+M309</f>
        <v>0.834917693338078</v>
      </c>
      <c r="Z309" s="70" t="n">
        <f aca="false">MAX(Z308,Y309)</f>
        <v>0.885615988113358</v>
      </c>
      <c r="AA309" s="70" t="n">
        <f aca="false">Z309-Y309</f>
        <v>0.0506982947752794</v>
      </c>
      <c r="AB309" s="72" t="n">
        <f aca="false">AB308*(1+F309)</f>
        <v>2.33779770808241</v>
      </c>
      <c r="AC309" s="73" t="n">
        <f aca="false">MAX(AC308,AB309)</f>
        <v>2.44556449886478</v>
      </c>
      <c r="AD309" s="70" t="n">
        <f aca="false">1-AB309/AC309</f>
        <v>0.0440662230877146</v>
      </c>
      <c r="AE309" s="73" t="n">
        <f aca="false">AE308*(1+M309)</f>
        <v>2.15981849683218</v>
      </c>
      <c r="AF309" s="73" t="n">
        <f aca="false">MAX(AF308,AE309)</f>
        <v>2.28325765119254</v>
      </c>
      <c r="AG309" s="70" t="n">
        <f aca="false">1-AE309/AF309</f>
        <v>0.054062735449891</v>
      </c>
      <c r="AH309" s="74" t="n">
        <f aca="false">IF(R309&gt;0,AH308+1,0)</f>
        <v>41</v>
      </c>
      <c r="AI309" s="74" t="n">
        <f aca="false">IF(U309&gt;0,AI308+1,0)</f>
        <v>48</v>
      </c>
      <c r="AJ309" s="74" t="n">
        <f aca="false">IF(G309&gt;0,AJ308+1,0)</f>
        <v>0</v>
      </c>
      <c r="AK309" s="74" t="n">
        <f aca="false">IF(G309&lt;=0,AK308+1,0)</f>
        <v>1</v>
      </c>
      <c r="AL309" s="74" t="n">
        <f aca="false">IF(K309&gt;0,AL308+1,0)</f>
        <v>0</v>
      </c>
      <c r="AM309" s="74" t="n">
        <f aca="false">IF(K309&lt;=0,AM308+1,0)</f>
        <v>1</v>
      </c>
    </row>
    <row r="310" customFormat="false" ht="15" hidden="false" customHeight="false" outlineLevel="0" collapsed="false">
      <c r="A310" s="61" t="n">
        <v>314</v>
      </c>
      <c r="B310" s="62" t="n">
        <v>40683.53125</v>
      </c>
      <c r="C310" s="63" t="n">
        <f aca="false">YEAR(B310)</f>
        <v>2011</v>
      </c>
      <c r="D310" s="32" t="s">
        <v>276</v>
      </c>
      <c r="E310" s="64" t="n">
        <v>5462.7</v>
      </c>
      <c r="F310" s="65" t="n">
        <v>-0.0024</v>
      </c>
      <c r="G310" s="66" t="n">
        <v>-13.11048</v>
      </c>
      <c r="H310" s="67" t="n">
        <f aca="false">E310+IF(D310="Long",1,-1)*G310</f>
        <v>5475.81048</v>
      </c>
      <c r="I310" s="68" t="n">
        <f aca="false">Assumptions!$B$58</f>
        <v>5.35750011455817</v>
      </c>
      <c r="J310" s="68" t="n">
        <f aca="false">INDEX(Yearly!$D$5:$D$22,MATCH(C310,Yearly!$A$5:$A$22,0))</f>
        <v>0.449580429193692</v>
      </c>
      <c r="K310" s="68" t="n">
        <f aca="false">G310-I310-J310</f>
        <v>-18.9175605437519</v>
      </c>
      <c r="L310" s="69" t="n">
        <f aca="false">(I310+J310)/Assumptions!$B$8</f>
        <v>0.00025605597012877</v>
      </c>
      <c r="M310" s="70" t="n">
        <f aca="false">F310-L310</f>
        <v>-0.00265605597012877</v>
      </c>
      <c r="N310" s="71" t="n">
        <f aca="false">G310*Assumptions!$B$7</f>
        <v>-103113.9252</v>
      </c>
      <c r="O310" s="71" t="n">
        <f aca="false">K310*Assumptions!$B$7</f>
        <v>-148786.613676608</v>
      </c>
      <c r="P310" s="68" t="n">
        <f aca="false">P309+G310</f>
        <v>3965.80227</v>
      </c>
      <c r="Q310" s="68" t="n">
        <f aca="false">MAX(Q309,P310)</f>
        <v>4198.412935</v>
      </c>
      <c r="R310" s="68" t="n">
        <f aca="false">Q310-P310</f>
        <v>232.610665000002</v>
      </c>
      <c r="S310" s="68" t="n">
        <f aca="false">S309+K310</f>
        <v>2159.68782578587</v>
      </c>
      <c r="T310" s="68" t="n">
        <f aca="false">MAX(T309,S310)</f>
        <v>2639.38556242972</v>
      </c>
      <c r="U310" s="68" t="n">
        <f aca="false">T310-S310</f>
        <v>479.697736643842</v>
      </c>
      <c r="V310" s="70" t="n">
        <f aca="false">V309+F310</f>
        <v>0.9119</v>
      </c>
      <c r="W310" s="70" t="n">
        <f aca="false">MAX(W309,V310)</f>
        <v>0.9545</v>
      </c>
      <c r="X310" s="70" t="n">
        <f aca="false">W310-V310</f>
        <v>0.0426000000000002</v>
      </c>
      <c r="Y310" s="70" t="n">
        <f aca="false">Y309+M310</f>
        <v>0.83226163736795</v>
      </c>
      <c r="Z310" s="70" t="n">
        <f aca="false">MAX(Z309,Y310)</f>
        <v>0.885615988113358</v>
      </c>
      <c r="AA310" s="70" t="n">
        <f aca="false">Z310-Y310</f>
        <v>0.0533543507454082</v>
      </c>
      <c r="AB310" s="72" t="n">
        <f aca="false">AB309*(1+F310)</f>
        <v>2.33218699358301</v>
      </c>
      <c r="AC310" s="73" t="n">
        <f aca="false">MAX(AC309,AB310)</f>
        <v>2.44556449886478</v>
      </c>
      <c r="AD310" s="70" t="n">
        <f aca="false">1-AB310/AC310</f>
        <v>0.0463604641523041</v>
      </c>
      <c r="AE310" s="73" t="n">
        <f aca="false">AE309*(1+M310)</f>
        <v>2.15408189801927</v>
      </c>
      <c r="AF310" s="73" t="n">
        <f aca="false">MAX(AF309,AE310)</f>
        <v>2.28325765119254</v>
      </c>
      <c r="AG310" s="70" t="n">
        <f aca="false">1-AE310/AF310</f>
        <v>0.0565751977687666</v>
      </c>
      <c r="AH310" s="74" t="n">
        <f aca="false">IF(R310&gt;0,AH309+1,0)</f>
        <v>42</v>
      </c>
      <c r="AI310" s="74" t="n">
        <f aca="false">IF(U310&gt;0,AI309+1,0)</f>
        <v>49</v>
      </c>
      <c r="AJ310" s="74" t="n">
        <f aca="false">IF(G310&gt;0,AJ309+1,0)</f>
        <v>0</v>
      </c>
      <c r="AK310" s="74" t="n">
        <f aca="false">IF(G310&lt;=0,AK309+1,0)</f>
        <v>2</v>
      </c>
      <c r="AL310" s="74" t="n">
        <f aca="false">IF(K310&gt;0,AL309+1,0)</f>
        <v>0</v>
      </c>
      <c r="AM310" s="74" t="n">
        <f aca="false">IF(K310&lt;=0,AM309+1,0)</f>
        <v>2</v>
      </c>
    </row>
    <row r="311" customFormat="false" ht="15" hidden="false" customHeight="false" outlineLevel="0" collapsed="false">
      <c r="A311" s="61" t="n">
        <v>315</v>
      </c>
      <c r="B311" s="62" t="n">
        <v>40683.5659722222</v>
      </c>
      <c r="C311" s="63" t="n">
        <f aca="false">YEAR(B311)</f>
        <v>2011</v>
      </c>
      <c r="D311" s="32" t="s">
        <v>277</v>
      </c>
      <c r="E311" s="64" t="n">
        <v>5475.8</v>
      </c>
      <c r="F311" s="65" t="n">
        <v>-0.0081</v>
      </c>
      <c r="G311" s="66" t="n">
        <v>-44.35398</v>
      </c>
      <c r="H311" s="67" t="n">
        <f aca="false">E311+IF(D311="Long",1,-1)*G311</f>
        <v>5431.44602</v>
      </c>
      <c r="I311" s="68" t="n">
        <f aca="false">Assumptions!$B$58</f>
        <v>5.35750011455817</v>
      </c>
      <c r="J311" s="68" t="n">
        <f aca="false">INDEX(Yearly!$D$5:$D$22,MATCH(C311,Yearly!$A$5:$A$22,0))</f>
        <v>0.449580429193692</v>
      </c>
      <c r="K311" s="68" t="n">
        <f aca="false">G311-I311-J311</f>
        <v>-50.1610605437519</v>
      </c>
      <c r="L311" s="69" t="n">
        <f aca="false">(I311+J311)/Assumptions!$B$8</f>
        <v>0.00025605597012877</v>
      </c>
      <c r="M311" s="70" t="n">
        <f aca="false">F311-L311</f>
        <v>-0.00835605597012877</v>
      </c>
      <c r="N311" s="71" t="n">
        <f aca="false">G311*Assumptions!$B$7</f>
        <v>-348844.0527</v>
      </c>
      <c r="O311" s="71" t="n">
        <f aca="false">K311*Assumptions!$B$7</f>
        <v>-394516.741176608</v>
      </c>
      <c r="P311" s="68" t="n">
        <f aca="false">P310+G311</f>
        <v>3921.44829</v>
      </c>
      <c r="Q311" s="68" t="n">
        <f aca="false">MAX(Q310,P311)</f>
        <v>4198.412935</v>
      </c>
      <c r="R311" s="68" t="n">
        <f aca="false">Q311-P311</f>
        <v>276.964645000002</v>
      </c>
      <c r="S311" s="68" t="n">
        <f aca="false">S310+K311</f>
        <v>2109.52676524212</v>
      </c>
      <c r="T311" s="68" t="n">
        <f aca="false">MAX(T310,S311)</f>
        <v>2639.38556242972</v>
      </c>
      <c r="U311" s="68" t="n">
        <f aca="false">T311-S311</f>
        <v>529.858797187594</v>
      </c>
      <c r="V311" s="70" t="n">
        <f aca="false">V310+F311</f>
        <v>0.9038</v>
      </c>
      <c r="W311" s="70" t="n">
        <f aca="false">MAX(W310,V311)</f>
        <v>0.9545</v>
      </c>
      <c r="X311" s="70" t="n">
        <f aca="false">W311-V311</f>
        <v>0.0507000000000002</v>
      </c>
      <c r="Y311" s="70" t="n">
        <f aca="false">Y310+M311</f>
        <v>0.823905581397821</v>
      </c>
      <c r="Z311" s="70" t="n">
        <f aca="false">MAX(Z310,Y311)</f>
        <v>0.885615988113358</v>
      </c>
      <c r="AA311" s="70" t="n">
        <f aca="false">Z311-Y311</f>
        <v>0.061710406715537</v>
      </c>
      <c r="AB311" s="72" t="n">
        <f aca="false">AB310*(1+F311)</f>
        <v>2.31329627893499</v>
      </c>
      <c r="AC311" s="73" t="n">
        <f aca="false">MAX(AC310,AB311)</f>
        <v>2.44556449886478</v>
      </c>
      <c r="AD311" s="70" t="n">
        <f aca="false">1-AB311/AC311</f>
        <v>0.0540849443926704</v>
      </c>
      <c r="AE311" s="73" t="n">
        <f aca="false">AE310*(1+M311)</f>
        <v>2.13608226911518</v>
      </c>
      <c r="AF311" s="73" t="n">
        <f aca="false">MAX(AF310,AE311)</f>
        <v>2.28325765119254</v>
      </c>
      <c r="AG311" s="70" t="n">
        <f aca="false">1-AE311/AF311</f>
        <v>0.0644585082198185</v>
      </c>
      <c r="AH311" s="74" t="n">
        <f aca="false">IF(R311&gt;0,AH310+1,0)</f>
        <v>43</v>
      </c>
      <c r="AI311" s="74" t="n">
        <f aca="false">IF(U311&gt;0,AI310+1,0)</f>
        <v>50</v>
      </c>
      <c r="AJ311" s="74" t="n">
        <f aca="false">IF(G311&gt;0,AJ310+1,0)</f>
        <v>0</v>
      </c>
      <c r="AK311" s="74" t="n">
        <f aca="false">IF(G311&lt;=0,AK310+1,0)</f>
        <v>3</v>
      </c>
      <c r="AL311" s="74" t="n">
        <f aca="false">IF(K311&gt;0,AL310+1,0)</f>
        <v>0</v>
      </c>
      <c r="AM311" s="74" t="n">
        <f aca="false">IF(K311&lt;=0,AM310+1,0)</f>
        <v>3</v>
      </c>
    </row>
    <row r="312" customFormat="false" ht="15" hidden="false" customHeight="false" outlineLevel="0" collapsed="false">
      <c r="A312" s="61" t="n">
        <v>316</v>
      </c>
      <c r="B312" s="62" t="n">
        <v>40686.40625</v>
      </c>
      <c r="C312" s="63" t="n">
        <f aca="false">YEAR(B312)</f>
        <v>2011</v>
      </c>
      <c r="D312" s="32" t="s">
        <v>276</v>
      </c>
      <c r="E312" s="64" t="n">
        <v>5431.65</v>
      </c>
      <c r="F312" s="65" t="n">
        <v>0.0053</v>
      </c>
      <c r="G312" s="66" t="n">
        <v>28.787745</v>
      </c>
      <c r="H312" s="67" t="n">
        <f aca="false">E312+IF(D312="Long",1,-1)*G312</f>
        <v>5402.862255</v>
      </c>
      <c r="I312" s="68" t="n">
        <f aca="false">Assumptions!$B$58</f>
        <v>5.35750011455817</v>
      </c>
      <c r="J312" s="68" t="n">
        <f aca="false">INDEX(Yearly!$D$5:$D$22,MATCH(C312,Yearly!$A$5:$A$22,0))</f>
        <v>0.449580429193692</v>
      </c>
      <c r="K312" s="68" t="n">
        <f aca="false">G312-I312-J312</f>
        <v>22.9806644562481</v>
      </c>
      <c r="L312" s="69" t="n">
        <f aca="false">(I312+J312)/Assumptions!$B$8</f>
        <v>0.00025605597012877</v>
      </c>
      <c r="M312" s="70" t="n">
        <f aca="false">F312-L312</f>
        <v>0.00504394402987123</v>
      </c>
      <c r="N312" s="71" t="n">
        <f aca="false">G312*Assumptions!$B$7</f>
        <v>226415.614425</v>
      </c>
      <c r="O312" s="71" t="n">
        <f aca="false">K312*Assumptions!$B$7</f>
        <v>180742.925948392</v>
      </c>
      <c r="P312" s="68" t="n">
        <f aca="false">P311+G312</f>
        <v>3950.236035</v>
      </c>
      <c r="Q312" s="68" t="n">
        <f aca="false">MAX(Q311,P312)</f>
        <v>4198.412935</v>
      </c>
      <c r="R312" s="68" t="n">
        <f aca="false">Q312-P312</f>
        <v>248.176900000002</v>
      </c>
      <c r="S312" s="68" t="n">
        <f aca="false">S311+K312</f>
        <v>2132.50742969837</v>
      </c>
      <c r="T312" s="68" t="n">
        <f aca="false">MAX(T311,S312)</f>
        <v>2639.38556242972</v>
      </c>
      <c r="U312" s="68" t="n">
        <f aca="false">T312-S312</f>
        <v>506.878132731345</v>
      </c>
      <c r="V312" s="70" t="n">
        <f aca="false">V311+F312</f>
        <v>0.9091</v>
      </c>
      <c r="W312" s="70" t="n">
        <f aca="false">MAX(W311,V312)</f>
        <v>0.9545</v>
      </c>
      <c r="X312" s="70" t="n">
        <f aca="false">W312-V312</f>
        <v>0.0454000000000002</v>
      </c>
      <c r="Y312" s="70" t="n">
        <f aca="false">Y311+M312</f>
        <v>0.828949525427692</v>
      </c>
      <c r="Z312" s="70" t="n">
        <f aca="false">MAX(Z311,Y312)</f>
        <v>0.885615988113358</v>
      </c>
      <c r="AA312" s="70" t="n">
        <f aca="false">Z312-Y312</f>
        <v>0.0566664626856658</v>
      </c>
      <c r="AB312" s="72" t="n">
        <f aca="false">AB311*(1+F312)</f>
        <v>2.32555674921335</v>
      </c>
      <c r="AC312" s="73" t="n">
        <f aca="false">MAX(AC311,AB312)</f>
        <v>2.44556449886478</v>
      </c>
      <c r="AD312" s="70" t="n">
        <f aca="false">1-AB312/AC312</f>
        <v>0.0490715945979514</v>
      </c>
      <c r="AE312" s="73" t="n">
        <f aca="false">AE311*(1+M312)</f>
        <v>2.1468565485238</v>
      </c>
      <c r="AF312" s="73" t="n">
        <f aca="false">MAX(AF311,AE312)</f>
        <v>2.28325765119254</v>
      </c>
      <c r="AG312" s="70" t="n">
        <f aca="false">1-AE312/AF312</f>
        <v>0.0597396892976568</v>
      </c>
      <c r="AH312" s="74" t="n">
        <f aca="false">IF(R312&gt;0,AH311+1,0)</f>
        <v>44</v>
      </c>
      <c r="AI312" s="74" t="n">
        <f aca="false">IF(U312&gt;0,AI311+1,0)</f>
        <v>51</v>
      </c>
      <c r="AJ312" s="74" t="n">
        <f aca="false">IF(G312&gt;0,AJ311+1,0)</f>
        <v>1</v>
      </c>
      <c r="AK312" s="74" t="n">
        <f aca="false">IF(G312&lt;=0,AK311+1,0)</f>
        <v>0</v>
      </c>
      <c r="AL312" s="74" t="n">
        <f aca="false">IF(K312&gt;0,AL311+1,0)</f>
        <v>1</v>
      </c>
      <c r="AM312" s="74" t="n">
        <f aca="false">IF(K312&lt;=0,AM311+1,0)</f>
        <v>0</v>
      </c>
    </row>
    <row r="313" customFormat="false" ht="15" hidden="false" customHeight="false" outlineLevel="0" collapsed="false">
      <c r="A313" s="61" t="n">
        <v>317</v>
      </c>
      <c r="B313" s="62" t="n">
        <v>40689.4895833333</v>
      </c>
      <c r="C313" s="63" t="n">
        <f aca="false">YEAR(B313)</f>
        <v>2011</v>
      </c>
      <c r="D313" s="32" t="s">
        <v>277</v>
      </c>
      <c r="E313" s="64" t="n">
        <v>5402.85</v>
      </c>
      <c r="F313" s="65" t="n">
        <v>-0.0036</v>
      </c>
      <c r="G313" s="66" t="n">
        <v>-19.45026</v>
      </c>
      <c r="H313" s="67" t="n">
        <f aca="false">E313+IF(D313="Long",1,-1)*G313</f>
        <v>5383.39974</v>
      </c>
      <c r="I313" s="68" t="n">
        <f aca="false">Assumptions!$B$58</f>
        <v>5.35750011455817</v>
      </c>
      <c r="J313" s="68" t="n">
        <f aca="false">INDEX(Yearly!$D$5:$D$22,MATCH(C313,Yearly!$A$5:$A$22,0))</f>
        <v>0.449580429193692</v>
      </c>
      <c r="K313" s="68" t="n">
        <f aca="false">G313-I313-J313</f>
        <v>-25.2573405437519</v>
      </c>
      <c r="L313" s="69" t="n">
        <f aca="false">(I313+J313)/Assumptions!$B$8</f>
        <v>0.00025605597012877</v>
      </c>
      <c r="M313" s="70" t="n">
        <f aca="false">F313-L313</f>
        <v>-0.00385605597012877</v>
      </c>
      <c r="N313" s="71" t="n">
        <f aca="false">G313*Assumptions!$B$7</f>
        <v>-152976.2949</v>
      </c>
      <c r="O313" s="71" t="n">
        <f aca="false">K313*Assumptions!$B$7</f>
        <v>-198648.983376608</v>
      </c>
      <c r="P313" s="68" t="n">
        <f aca="false">P312+G313</f>
        <v>3930.785775</v>
      </c>
      <c r="Q313" s="68" t="n">
        <f aca="false">MAX(Q312,P313)</f>
        <v>4198.412935</v>
      </c>
      <c r="R313" s="68" t="n">
        <f aca="false">Q313-P313</f>
        <v>267.627160000002</v>
      </c>
      <c r="S313" s="68" t="n">
        <f aca="false">S312+K313</f>
        <v>2107.25008915462</v>
      </c>
      <c r="T313" s="68" t="n">
        <f aca="false">MAX(T312,S313)</f>
        <v>2639.38556242972</v>
      </c>
      <c r="U313" s="68" t="n">
        <f aca="false">T313-S313</f>
        <v>532.135473275097</v>
      </c>
      <c r="V313" s="70" t="n">
        <f aca="false">V312+F313</f>
        <v>0.9055</v>
      </c>
      <c r="W313" s="70" t="n">
        <f aca="false">MAX(W312,V313)</f>
        <v>0.9545</v>
      </c>
      <c r="X313" s="70" t="n">
        <f aca="false">W313-V313</f>
        <v>0.0490000000000003</v>
      </c>
      <c r="Y313" s="70" t="n">
        <f aca="false">Y312+M313</f>
        <v>0.825093469457563</v>
      </c>
      <c r="Z313" s="70" t="n">
        <f aca="false">MAX(Z312,Y313)</f>
        <v>0.885615988113358</v>
      </c>
      <c r="AA313" s="70" t="n">
        <f aca="false">Z313-Y313</f>
        <v>0.0605225186557945</v>
      </c>
      <c r="AB313" s="72" t="n">
        <f aca="false">AB312*(1+F313)</f>
        <v>2.31718474491618</v>
      </c>
      <c r="AC313" s="73" t="n">
        <f aca="false">MAX(AC312,AB313)</f>
        <v>2.44556449886478</v>
      </c>
      <c r="AD313" s="70" t="n">
        <f aca="false">1-AB313/AC313</f>
        <v>0.0524949368573988</v>
      </c>
      <c r="AE313" s="73" t="n">
        <f aca="false">AE312*(1+M313)</f>
        <v>2.13857814951285</v>
      </c>
      <c r="AF313" s="73" t="n">
        <f aca="false">MAX(AF312,AE313)</f>
        <v>2.28325765119254</v>
      </c>
      <c r="AG313" s="70" t="n">
        <f aca="false">1-AE313/AF313</f>
        <v>0.0633653856822156</v>
      </c>
      <c r="AH313" s="74" t="n">
        <f aca="false">IF(R313&gt;0,AH312+1,0)</f>
        <v>45</v>
      </c>
      <c r="AI313" s="74" t="n">
        <f aca="false">IF(U313&gt;0,AI312+1,0)</f>
        <v>52</v>
      </c>
      <c r="AJ313" s="74" t="n">
        <f aca="false">IF(G313&gt;0,AJ312+1,0)</f>
        <v>0</v>
      </c>
      <c r="AK313" s="74" t="n">
        <f aca="false">IF(G313&lt;=0,AK312+1,0)</f>
        <v>1</v>
      </c>
      <c r="AL313" s="74" t="n">
        <f aca="false">IF(K313&gt;0,AL312+1,0)</f>
        <v>0</v>
      </c>
      <c r="AM313" s="74" t="n">
        <f aca="false">IF(K313&lt;=0,AM312+1,0)</f>
        <v>1</v>
      </c>
    </row>
    <row r="314" customFormat="false" ht="15" hidden="false" customHeight="false" outlineLevel="0" collapsed="false">
      <c r="A314" s="61" t="n">
        <v>318</v>
      </c>
      <c r="B314" s="62" t="n">
        <v>40689.5743055556</v>
      </c>
      <c r="C314" s="63" t="n">
        <f aca="false">YEAR(B314)</f>
        <v>2011</v>
      </c>
      <c r="D314" s="32" t="s">
        <v>276</v>
      </c>
      <c r="E314" s="64" t="n">
        <v>5383.65</v>
      </c>
      <c r="F314" s="65" t="n">
        <v>-0.0061</v>
      </c>
      <c r="G314" s="66" t="n">
        <v>-32.840265</v>
      </c>
      <c r="H314" s="67" t="n">
        <f aca="false">E314+IF(D314="Long",1,-1)*G314</f>
        <v>5416.490265</v>
      </c>
      <c r="I314" s="68" t="n">
        <f aca="false">Assumptions!$B$58</f>
        <v>5.35750011455817</v>
      </c>
      <c r="J314" s="68" t="n">
        <f aca="false">INDEX(Yearly!$D$5:$D$22,MATCH(C314,Yearly!$A$5:$A$22,0))</f>
        <v>0.449580429193692</v>
      </c>
      <c r="K314" s="68" t="n">
        <f aca="false">G314-I314-J314</f>
        <v>-38.6473455437519</v>
      </c>
      <c r="L314" s="69" t="n">
        <f aca="false">(I314+J314)/Assumptions!$B$8</f>
        <v>0.00025605597012877</v>
      </c>
      <c r="M314" s="70" t="n">
        <f aca="false">F314-L314</f>
        <v>-0.00635605597012877</v>
      </c>
      <c r="N314" s="71" t="n">
        <f aca="false">G314*Assumptions!$B$7</f>
        <v>-258288.684225</v>
      </c>
      <c r="O314" s="71" t="n">
        <f aca="false">K314*Assumptions!$B$7</f>
        <v>-303961.372701608</v>
      </c>
      <c r="P314" s="68" t="n">
        <f aca="false">P313+G314</f>
        <v>3897.94551</v>
      </c>
      <c r="Q314" s="68" t="n">
        <f aca="false">MAX(Q313,P314)</f>
        <v>4198.412935</v>
      </c>
      <c r="R314" s="68" t="n">
        <f aca="false">Q314-P314</f>
        <v>300.467425000002</v>
      </c>
      <c r="S314" s="68" t="n">
        <f aca="false">S313+K314</f>
        <v>2068.60274361087</v>
      </c>
      <c r="T314" s="68" t="n">
        <f aca="false">MAX(T313,S314)</f>
        <v>2639.38556242972</v>
      </c>
      <c r="U314" s="68" t="n">
        <f aca="false">T314-S314</f>
        <v>570.782818818849</v>
      </c>
      <c r="V314" s="70" t="n">
        <f aca="false">V313+F314</f>
        <v>0.8994</v>
      </c>
      <c r="W314" s="70" t="n">
        <f aca="false">MAX(W313,V314)</f>
        <v>0.9545</v>
      </c>
      <c r="X314" s="70" t="n">
        <f aca="false">W314-V314</f>
        <v>0.0551000000000003</v>
      </c>
      <c r="Y314" s="70" t="n">
        <f aca="false">Y313+M314</f>
        <v>0.818737413487435</v>
      </c>
      <c r="Z314" s="70" t="n">
        <f aca="false">MAX(Z313,Y314)</f>
        <v>0.885615988113358</v>
      </c>
      <c r="AA314" s="70" t="n">
        <f aca="false">Z314-Y314</f>
        <v>0.0668785746259233</v>
      </c>
      <c r="AB314" s="72" t="n">
        <f aca="false">AB313*(1+F314)</f>
        <v>2.30304991797219</v>
      </c>
      <c r="AC314" s="73" t="n">
        <f aca="false">MAX(AC313,AB314)</f>
        <v>2.44556449886478</v>
      </c>
      <c r="AD314" s="70" t="n">
        <f aca="false">1-AB314/AC314</f>
        <v>0.0582747177425687</v>
      </c>
      <c r="AE314" s="73" t="n">
        <f aca="false">AE313*(1+M314)</f>
        <v>2.12498522709805</v>
      </c>
      <c r="AF314" s="73" t="n">
        <f aca="false">MAX(AF313,AE314)</f>
        <v>2.28325765119254</v>
      </c>
      <c r="AG314" s="70" t="n">
        <f aca="false">1-AE314/AF314</f>
        <v>0.0693186877143793</v>
      </c>
      <c r="AH314" s="74" t="n">
        <f aca="false">IF(R314&gt;0,AH313+1,0)</f>
        <v>46</v>
      </c>
      <c r="AI314" s="74" t="n">
        <f aca="false">IF(U314&gt;0,AI313+1,0)</f>
        <v>53</v>
      </c>
      <c r="AJ314" s="74" t="n">
        <f aca="false">IF(G314&gt;0,AJ313+1,0)</f>
        <v>0</v>
      </c>
      <c r="AK314" s="74" t="n">
        <f aca="false">IF(G314&lt;=0,AK313+1,0)</f>
        <v>2</v>
      </c>
      <c r="AL314" s="74" t="n">
        <f aca="false">IF(K314&gt;0,AL313+1,0)</f>
        <v>0</v>
      </c>
      <c r="AM314" s="74" t="n">
        <f aca="false">IF(K314&lt;=0,AM313+1,0)</f>
        <v>2</v>
      </c>
    </row>
    <row r="315" customFormat="false" ht="15" hidden="false" customHeight="false" outlineLevel="0" collapsed="false">
      <c r="A315" s="61" t="n">
        <v>319</v>
      </c>
      <c r="B315" s="62" t="n">
        <v>40689.6354166667</v>
      </c>
      <c r="C315" s="63" t="n">
        <f aca="false">YEAR(B315)</f>
        <v>2011</v>
      </c>
      <c r="D315" s="32" t="s">
        <v>277</v>
      </c>
      <c r="E315" s="64" t="n">
        <v>5416.25</v>
      </c>
      <c r="F315" s="65" t="n">
        <v>0.0215</v>
      </c>
      <c r="G315" s="66" t="n">
        <v>116.449375</v>
      </c>
      <c r="H315" s="67" t="n">
        <f aca="false">E315+IF(D315="Long",1,-1)*G315</f>
        <v>5532.699375</v>
      </c>
      <c r="I315" s="68" t="n">
        <f aca="false">Assumptions!$B$58</f>
        <v>5.35750011455817</v>
      </c>
      <c r="J315" s="68" t="n">
        <f aca="false">INDEX(Yearly!$D$5:$D$22,MATCH(C315,Yearly!$A$5:$A$22,0))</f>
        <v>0.449580429193692</v>
      </c>
      <c r="K315" s="68" t="n">
        <f aca="false">G315-I315-J315</f>
        <v>110.642294456248</v>
      </c>
      <c r="L315" s="69" t="n">
        <f aca="false">(I315+J315)/Assumptions!$B$8</f>
        <v>0.00025605597012877</v>
      </c>
      <c r="M315" s="70" t="n">
        <f aca="false">F315-L315</f>
        <v>0.0212439440298712</v>
      </c>
      <c r="N315" s="71" t="n">
        <f aca="false">G315*Assumptions!$B$7</f>
        <v>915874.334375</v>
      </c>
      <c r="O315" s="71" t="n">
        <f aca="false">K315*Assumptions!$B$7</f>
        <v>870201.645898392</v>
      </c>
      <c r="P315" s="68" t="n">
        <f aca="false">P314+G315</f>
        <v>4014.394885</v>
      </c>
      <c r="Q315" s="68" t="n">
        <f aca="false">MAX(Q314,P315)</f>
        <v>4198.412935</v>
      </c>
      <c r="R315" s="68" t="n">
        <f aca="false">Q315-P315</f>
        <v>184.018050000002</v>
      </c>
      <c r="S315" s="68" t="n">
        <f aca="false">S314+K315</f>
        <v>2179.24503806711</v>
      </c>
      <c r="T315" s="68" t="n">
        <f aca="false">MAX(T314,S315)</f>
        <v>2639.38556242972</v>
      </c>
      <c r="U315" s="68" t="n">
        <f aca="false">T315-S315</f>
        <v>460.140524362601</v>
      </c>
      <c r="V315" s="70" t="n">
        <f aca="false">V314+F315</f>
        <v>0.9209</v>
      </c>
      <c r="W315" s="70" t="n">
        <f aca="false">MAX(W314,V315)</f>
        <v>0.9545</v>
      </c>
      <c r="X315" s="70" t="n">
        <f aca="false">W315-V315</f>
        <v>0.0336000000000003</v>
      </c>
      <c r="Y315" s="70" t="n">
        <f aca="false">Y314+M315</f>
        <v>0.839981357517306</v>
      </c>
      <c r="Z315" s="70" t="n">
        <f aca="false">MAX(Z314,Y315)</f>
        <v>0.885615988113358</v>
      </c>
      <c r="AA315" s="70" t="n">
        <f aca="false">Z315-Y315</f>
        <v>0.0456346305960521</v>
      </c>
      <c r="AB315" s="72" t="n">
        <f aca="false">AB314*(1+F315)</f>
        <v>2.35256549120859</v>
      </c>
      <c r="AC315" s="73" t="n">
        <f aca="false">MAX(AC314,AB315)</f>
        <v>2.44556449886478</v>
      </c>
      <c r="AD315" s="70" t="n">
        <f aca="false">1-AB315/AC315</f>
        <v>0.0380276241740338</v>
      </c>
      <c r="AE315" s="73" t="n">
        <f aca="false">AE314*(1+M315)</f>
        <v>2.17012829432683</v>
      </c>
      <c r="AF315" s="73" t="n">
        <f aca="false">MAX(AF314,AE315)</f>
        <v>2.28325765119254</v>
      </c>
      <c r="AG315" s="70" t="n">
        <f aca="false">1-AE315/AF315</f>
        <v>0.0495473460065364</v>
      </c>
      <c r="AH315" s="74" t="n">
        <f aca="false">IF(R315&gt;0,AH314+1,0)</f>
        <v>47</v>
      </c>
      <c r="AI315" s="74" t="n">
        <f aca="false">IF(U315&gt;0,AI314+1,0)</f>
        <v>54</v>
      </c>
      <c r="AJ315" s="74" t="n">
        <f aca="false">IF(G315&gt;0,AJ314+1,0)</f>
        <v>1</v>
      </c>
      <c r="AK315" s="74" t="n">
        <f aca="false">IF(G315&lt;=0,AK314+1,0)</f>
        <v>0</v>
      </c>
      <c r="AL315" s="74" t="n">
        <f aca="false">IF(K315&gt;0,AL314+1,0)</f>
        <v>1</v>
      </c>
      <c r="AM315" s="74" t="n">
        <f aca="false">IF(K315&lt;=0,AM314+1,0)</f>
        <v>0</v>
      </c>
    </row>
    <row r="316" customFormat="false" ht="15" hidden="false" customHeight="false" outlineLevel="0" collapsed="false">
      <c r="A316" s="61" t="n">
        <v>320</v>
      </c>
      <c r="B316" s="62" t="n">
        <v>40697.5520833333</v>
      </c>
      <c r="C316" s="63" t="n">
        <f aca="false">YEAR(B316)</f>
        <v>2011</v>
      </c>
      <c r="D316" s="32" t="s">
        <v>276</v>
      </c>
      <c r="E316" s="64" t="n">
        <v>5532.45</v>
      </c>
      <c r="F316" s="65" t="n">
        <v>-0.0014</v>
      </c>
      <c r="G316" s="66" t="n">
        <v>-7.74543</v>
      </c>
      <c r="H316" s="67" t="n">
        <f aca="false">E316+IF(D316="Long",1,-1)*G316</f>
        <v>5540.19543</v>
      </c>
      <c r="I316" s="68" t="n">
        <f aca="false">Assumptions!$B$58</f>
        <v>5.35750011455817</v>
      </c>
      <c r="J316" s="68" t="n">
        <f aca="false">INDEX(Yearly!$D$5:$D$22,MATCH(C316,Yearly!$A$5:$A$22,0))</f>
        <v>0.449580429193692</v>
      </c>
      <c r="K316" s="68" t="n">
        <f aca="false">G316-I316-J316</f>
        <v>-13.5525105437519</v>
      </c>
      <c r="L316" s="69" t="n">
        <f aca="false">(I316+J316)/Assumptions!$B$8</f>
        <v>0.00025605597012877</v>
      </c>
      <c r="M316" s="70" t="n">
        <f aca="false">F316-L316</f>
        <v>-0.00165605597012877</v>
      </c>
      <c r="N316" s="71" t="n">
        <f aca="false">G316*Assumptions!$B$7</f>
        <v>-60917.80695</v>
      </c>
      <c r="O316" s="71" t="n">
        <f aca="false">K316*Assumptions!$B$7</f>
        <v>-106590.495426608</v>
      </c>
      <c r="P316" s="68" t="n">
        <f aca="false">P315+G316</f>
        <v>4006.649455</v>
      </c>
      <c r="Q316" s="68" t="n">
        <f aca="false">MAX(Q315,P316)</f>
        <v>4198.412935</v>
      </c>
      <c r="R316" s="68" t="n">
        <f aca="false">Q316-P316</f>
        <v>191.763480000002</v>
      </c>
      <c r="S316" s="68" t="n">
        <f aca="false">S315+K316</f>
        <v>2165.69252752336</v>
      </c>
      <c r="T316" s="68" t="n">
        <f aca="false">MAX(T315,S316)</f>
        <v>2639.38556242972</v>
      </c>
      <c r="U316" s="68" t="n">
        <f aca="false">T316-S316</f>
        <v>473.693034906353</v>
      </c>
      <c r="V316" s="70" t="n">
        <f aca="false">V315+F316</f>
        <v>0.9195</v>
      </c>
      <c r="W316" s="70" t="n">
        <f aca="false">MAX(W315,V316)</f>
        <v>0.9545</v>
      </c>
      <c r="X316" s="70" t="n">
        <f aca="false">W316-V316</f>
        <v>0.0350000000000003</v>
      </c>
      <c r="Y316" s="70" t="n">
        <f aca="false">Y315+M316</f>
        <v>0.838325301547177</v>
      </c>
      <c r="Z316" s="70" t="n">
        <f aca="false">MAX(Z315,Y316)</f>
        <v>0.885615988113358</v>
      </c>
      <c r="AA316" s="70" t="n">
        <f aca="false">Z316-Y316</f>
        <v>0.0472906865661809</v>
      </c>
      <c r="AB316" s="72" t="n">
        <f aca="false">AB315*(1+F316)</f>
        <v>2.3492718995209</v>
      </c>
      <c r="AC316" s="73" t="n">
        <f aca="false">MAX(AC315,AB316)</f>
        <v>2.44556449886478</v>
      </c>
      <c r="AD316" s="70" t="n">
        <f aca="false">1-AB316/AC316</f>
        <v>0.0393743855001901</v>
      </c>
      <c r="AE316" s="73" t="n">
        <f aca="false">AE315*(1+M316)</f>
        <v>2.16653444040906</v>
      </c>
      <c r="AF316" s="73" t="n">
        <f aca="false">MAX(AF315,AE316)</f>
        <v>2.28325765119254</v>
      </c>
      <c r="AG316" s="70" t="n">
        <f aca="false">1-AE316/AF316</f>
        <v>0.0511213487985071</v>
      </c>
      <c r="AH316" s="74" t="n">
        <f aca="false">IF(R316&gt;0,AH315+1,0)</f>
        <v>48</v>
      </c>
      <c r="AI316" s="74" t="n">
        <f aca="false">IF(U316&gt;0,AI315+1,0)</f>
        <v>55</v>
      </c>
      <c r="AJ316" s="74" t="n">
        <f aca="false">IF(G316&gt;0,AJ315+1,0)</f>
        <v>0</v>
      </c>
      <c r="AK316" s="74" t="n">
        <f aca="false">IF(G316&lt;=0,AK315+1,0)</f>
        <v>1</v>
      </c>
      <c r="AL316" s="74" t="n">
        <f aca="false">IF(K316&gt;0,AL315+1,0)</f>
        <v>0</v>
      </c>
      <c r="AM316" s="74" t="n">
        <f aca="false">IF(K316&lt;=0,AM315+1,0)</f>
        <v>1</v>
      </c>
    </row>
    <row r="317" customFormat="false" ht="15" hidden="false" customHeight="false" outlineLevel="0" collapsed="false">
      <c r="A317" s="61" t="n">
        <v>321</v>
      </c>
      <c r="B317" s="62" t="n">
        <v>40700.6145833333</v>
      </c>
      <c r="C317" s="63" t="n">
        <f aca="false">YEAR(B317)</f>
        <v>2011</v>
      </c>
      <c r="D317" s="32" t="s">
        <v>277</v>
      </c>
      <c r="E317" s="64" t="n">
        <v>5540.1</v>
      </c>
      <c r="F317" s="65" t="n">
        <v>-0.003</v>
      </c>
      <c r="G317" s="66" t="n">
        <v>-16.6203</v>
      </c>
      <c r="H317" s="67" t="n">
        <f aca="false">E317+IF(D317="Long",1,-1)*G317</f>
        <v>5523.4797</v>
      </c>
      <c r="I317" s="68" t="n">
        <f aca="false">Assumptions!$B$58</f>
        <v>5.35750011455817</v>
      </c>
      <c r="J317" s="68" t="n">
        <f aca="false">INDEX(Yearly!$D$5:$D$22,MATCH(C317,Yearly!$A$5:$A$22,0))</f>
        <v>0.449580429193692</v>
      </c>
      <c r="K317" s="68" t="n">
        <f aca="false">G317-I317-J317</f>
        <v>-22.4273805437519</v>
      </c>
      <c r="L317" s="69" t="n">
        <f aca="false">(I317+J317)/Assumptions!$B$8</f>
        <v>0.00025605597012877</v>
      </c>
      <c r="M317" s="70" t="n">
        <f aca="false">F317-L317</f>
        <v>-0.00325605597012877</v>
      </c>
      <c r="N317" s="71" t="n">
        <f aca="false">G317*Assumptions!$B$7</f>
        <v>-130718.6595</v>
      </c>
      <c r="O317" s="71" t="n">
        <f aca="false">K317*Assumptions!$B$7</f>
        <v>-176391.347976608</v>
      </c>
      <c r="P317" s="68" t="n">
        <f aca="false">P316+G317</f>
        <v>3990.029155</v>
      </c>
      <c r="Q317" s="68" t="n">
        <f aca="false">MAX(Q316,P317)</f>
        <v>4198.412935</v>
      </c>
      <c r="R317" s="68" t="n">
        <f aca="false">Q317-P317</f>
        <v>208.383780000002</v>
      </c>
      <c r="S317" s="68" t="n">
        <f aca="false">S316+K317</f>
        <v>2143.26514697961</v>
      </c>
      <c r="T317" s="68" t="n">
        <f aca="false">MAX(T316,S317)</f>
        <v>2639.38556242972</v>
      </c>
      <c r="U317" s="68" t="n">
        <f aca="false">T317-S317</f>
        <v>496.120415450105</v>
      </c>
      <c r="V317" s="70" t="n">
        <f aca="false">V316+F317</f>
        <v>0.9165</v>
      </c>
      <c r="W317" s="70" t="n">
        <f aca="false">MAX(W316,V317)</f>
        <v>0.9545</v>
      </c>
      <c r="X317" s="70" t="n">
        <f aca="false">W317-V317</f>
        <v>0.0380000000000003</v>
      </c>
      <c r="Y317" s="70" t="n">
        <f aca="false">Y316+M317</f>
        <v>0.835069245577048</v>
      </c>
      <c r="Z317" s="70" t="n">
        <f aca="false">MAX(Z316,Y317)</f>
        <v>0.885615988113358</v>
      </c>
      <c r="AA317" s="70" t="n">
        <f aca="false">Z317-Y317</f>
        <v>0.0505467425363096</v>
      </c>
      <c r="AB317" s="72" t="n">
        <f aca="false">AB316*(1+F317)</f>
        <v>2.34222408382234</v>
      </c>
      <c r="AC317" s="73" t="n">
        <f aca="false">MAX(AC316,AB317)</f>
        <v>2.44556449886478</v>
      </c>
      <c r="AD317" s="70" t="n">
        <f aca="false">1-AB317/AC317</f>
        <v>0.0422562623436895</v>
      </c>
      <c r="AE317" s="73" t="n">
        <f aca="false">AE316*(1+M317)</f>
        <v>2.15948008300988</v>
      </c>
      <c r="AF317" s="73" t="n">
        <f aca="false">MAX(AF316,AE317)</f>
        <v>2.28325765119254</v>
      </c>
      <c r="AG317" s="70" t="n">
        <f aca="false">1-AE317/AF317</f>
        <v>0.0542109507956795</v>
      </c>
      <c r="AH317" s="74" t="n">
        <f aca="false">IF(R317&gt;0,AH316+1,0)</f>
        <v>49</v>
      </c>
      <c r="AI317" s="74" t="n">
        <f aca="false">IF(U317&gt;0,AI316+1,0)</f>
        <v>56</v>
      </c>
      <c r="AJ317" s="74" t="n">
        <f aca="false">IF(G317&gt;0,AJ316+1,0)</f>
        <v>0</v>
      </c>
      <c r="AK317" s="74" t="n">
        <f aca="false">IF(G317&lt;=0,AK316+1,0)</f>
        <v>2</v>
      </c>
      <c r="AL317" s="74" t="n">
        <f aca="false">IF(K317&gt;0,AL316+1,0)</f>
        <v>0</v>
      </c>
      <c r="AM317" s="74" t="n">
        <f aca="false">IF(K317&lt;=0,AM316+1,0)</f>
        <v>2</v>
      </c>
    </row>
    <row r="318" customFormat="false" ht="15" hidden="false" customHeight="false" outlineLevel="0" collapsed="false">
      <c r="A318" s="61" t="n">
        <v>322</v>
      </c>
      <c r="B318" s="62" t="n">
        <v>40702.5520833333</v>
      </c>
      <c r="C318" s="63" t="n">
        <f aca="false">YEAR(B318)</f>
        <v>2011</v>
      </c>
      <c r="D318" s="32" t="s">
        <v>276</v>
      </c>
      <c r="E318" s="64" t="n">
        <v>5523.25</v>
      </c>
      <c r="F318" s="65" t="n">
        <v>-0.0025</v>
      </c>
      <c r="G318" s="66" t="n">
        <v>-13.808125</v>
      </c>
      <c r="H318" s="67" t="n">
        <f aca="false">E318+IF(D318="Long",1,-1)*G318</f>
        <v>5537.058125</v>
      </c>
      <c r="I318" s="68" t="n">
        <f aca="false">Assumptions!$B$58</f>
        <v>5.35750011455817</v>
      </c>
      <c r="J318" s="68" t="n">
        <f aca="false">INDEX(Yearly!$D$5:$D$22,MATCH(C318,Yearly!$A$5:$A$22,0))</f>
        <v>0.449580429193692</v>
      </c>
      <c r="K318" s="68" t="n">
        <f aca="false">G318-I318-J318</f>
        <v>-19.6152055437519</v>
      </c>
      <c r="L318" s="69" t="n">
        <f aca="false">(I318+J318)/Assumptions!$B$8</f>
        <v>0.00025605597012877</v>
      </c>
      <c r="M318" s="70" t="n">
        <f aca="false">F318-L318</f>
        <v>-0.00275605597012877</v>
      </c>
      <c r="N318" s="71" t="n">
        <f aca="false">G318*Assumptions!$B$7</f>
        <v>-108600.903125</v>
      </c>
      <c r="O318" s="71" t="n">
        <f aca="false">K318*Assumptions!$B$7</f>
        <v>-154273.591601608</v>
      </c>
      <c r="P318" s="68" t="n">
        <f aca="false">P317+G318</f>
        <v>3976.22103</v>
      </c>
      <c r="Q318" s="68" t="n">
        <f aca="false">MAX(Q317,P318)</f>
        <v>4198.412935</v>
      </c>
      <c r="R318" s="68" t="n">
        <f aca="false">Q318-P318</f>
        <v>222.191905000002</v>
      </c>
      <c r="S318" s="68" t="n">
        <f aca="false">S317+K318</f>
        <v>2123.64994143586</v>
      </c>
      <c r="T318" s="68" t="n">
        <f aca="false">MAX(T317,S318)</f>
        <v>2639.38556242972</v>
      </c>
      <c r="U318" s="68" t="n">
        <f aca="false">T318-S318</f>
        <v>515.735620993857</v>
      </c>
      <c r="V318" s="70" t="n">
        <f aca="false">V317+F318</f>
        <v>0.914</v>
      </c>
      <c r="W318" s="70" t="n">
        <f aca="false">MAX(W317,V318)</f>
        <v>0.9545</v>
      </c>
      <c r="X318" s="70" t="n">
        <f aca="false">W318-V318</f>
        <v>0.0405000000000002</v>
      </c>
      <c r="Y318" s="70" t="n">
        <f aca="false">Y317+M318</f>
        <v>0.832313189606919</v>
      </c>
      <c r="Z318" s="70" t="n">
        <f aca="false">MAX(Z317,Y318)</f>
        <v>0.885615988113358</v>
      </c>
      <c r="AA318" s="70" t="n">
        <f aca="false">Z318-Y318</f>
        <v>0.0533027985064384</v>
      </c>
      <c r="AB318" s="72" t="n">
        <f aca="false">AB317*(1+F318)</f>
        <v>2.33636852361278</v>
      </c>
      <c r="AC318" s="73" t="n">
        <f aca="false">MAX(AC317,AB318)</f>
        <v>2.44556449886478</v>
      </c>
      <c r="AD318" s="70" t="n">
        <f aca="false">1-AB318/AC318</f>
        <v>0.0446506216878302</v>
      </c>
      <c r="AE318" s="73" t="n">
        <f aca="false">AE317*(1+M318)</f>
        <v>2.15352843503473</v>
      </c>
      <c r="AF318" s="73" t="n">
        <f aca="false">MAX(AF317,AE318)</f>
        <v>2.28325765119254</v>
      </c>
      <c r="AG318" s="70" t="n">
        <f aca="false">1-AE318/AF318</f>
        <v>0.0568175983512215</v>
      </c>
      <c r="AH318" s="74" t="n">
        <f aca="false">IF(R318&gt;0,AH317+1,0)</f>
        <v>50</v>
      </c>
      <c r="AI318" s="74" t="n">
        <f aca="false">IF(U318&gt;0,AI317+1,0)</f>
        <v>57</v>
      </c>
      <c r="AJ318" s="74" t="n">
        <f aca="false">IF(G318&gt;0,AJ317+1,0)</f>
        <v>0</v>
      </c>
      <c r="AK318" s="74" t="n">
        <f aca="false">IF(G318&lt;=0,AK317+1,0)</f>
        <v>3</v>
      </c>
      <c r="AL318" s="74" t="n">
        <f aca="false">IF(K318&gt;0,AL317+1,0)</f>
        <v>0</v>
      </c>
      <c r="AM318" s="74" t="n">
        <f aca="false">IF(K318&lt;=0,AM317+1,0)</f>
        <v>3</v>
      </c>
    </row>
    <row r="319" customFormat="false" ht="15" hidden="false" customHeight="false" outlineLevel="0" collapsed="false">
      <c r="A319" s="61" t="n">
        <v>323</v>
      </c>
      <c r="B319" s="62" t="n">
        <v>40703.5520833333</v>
      </c>
      <c r="C319" s="63" t="n">
        <f aca="false">YEAR(B319)</f>
        <v>2011</v>
      </c>
      <c r="D319" s="32" t="s">
        <v>277</v>
      </c>
      <c r="E319" s="64" t="n">
        <v>5537.05</v>
      </c>
      <c r="F319" s="65" t="n">
        <v>-0.0035</v>
      </c>
      <c r="G319" s="66" t="n">
        <v>-19.379675</v>
      </c>
      <c r="H319" s="67" t="n">
        <f aca="false">E319+IF(D319="Long",1,-1)*G319</f>
        <v>5517.670325</v>
      </c>
      <c r="I319" s="68" t="n">
        <f aca="false">Assumptions!$B$58</f>
        <v>5.35750011455817</v>
      </c>
      <c r="J319" s="68" t="n">
        <f aca="false">INDEX(Yearly!$D$5:$D$22,MATCH(C319,Yearly!$A$5:$A$22,0))</f>
        <v>0.449580429193692</v>
      </c>
      <c r="K319" s="68" t="n">
        <f aca="false">G319-I319-J319</f>
        <v>-25.1867555437519</v>
      </c>
      <c r="L319" s="69" t="n">
        <f aca="false">(I319+J319)/Assumptions!$B$8</f>
        <v>0.00025605597012877</v>
      </c>
      <c r="M319" s="70" t="n">
        <f aca="false">F319-L319</f>
        <v>-0.00375605597012877</v>
      </c>
      <c r="N319" s="71" t="n">
        <f aca="false">G319*Assumptions!$B$7</f>
        <v>-152421.143875</v>
      </c>
      <c r="O319" s="71" t="n">
        <f aca="false">K319*Assumptions!$B$7</f>
        <v>-198093.832351608</v>
      </c>
      <c r="P319" s="68" t="n">
        <f aca="false">P318+G319</f>
        <v>3956.841355</v>
      </c>
      <c r="Q319" s="68" t="n">
        <f aca="false">MAX(Q318,P319)</f>
        <v>4198.412935</v>
      </c>
      <c r="R319" s="68" t="n">
        <f aca="false">Q319-P319</f>
        <v>241.571580000002</v>
      </c>
      <c r="S319" s="68" t="n">
        <f aca="false">S318+K319</f>
        <v>2098.46318589211</v>
      </c>
      <c r="T319" s="68" t="n">
        <f aca="false">MAX(T318,S319)</f>
        <v>2639.38556242972</v>
      </c>
      <c r="U319" s="68" t="n">
        <f aca="false">T319-S319</f>
        <v>540.922376537609</v>
      </c>
      <c r="V319" s="70" t="n">
        <f aca="false">V318+F319</f>
        <v>0.9105</v>
      </c>
      <c r="W319" s="70" t="n">
        <f aca="false">MAX(W318,V319)</f>
        <v>0.9545</v>
      </c>
      <c r="X319" s="70" t="n">
        <f aca="false">W319-V319</f>
        <v>0.0440000000000002</v>
      </c>
      <c r="Y319" s="70" t="n">
        <f aca="false">Y318+M319</f>
        <v>0.828557133636791</v>
      </c>
      <c r="Z319" s="70" t="n">
        <f aca="false">MAX(Z318,Y319)</f>
        <v>0.885615988113358</v>
      </c>
      <c r="AA319" s="70" t="n">
        <f aca="false">Z319-Y319</f>
        <v>0.0570588544765671</v>
      </c>
      <c r="AB319" s="72" t="n">
        <f aca="false">AB318*(1+F319)</f>
        <v>2.32819123378014</v>
      </c>
      <c r="AC319" s="73" t="n">
        <f aca="false">MAX(AC318,AB319)</f>
        <v>2.44556449886478</v>
      </c>
      <c r="AD319" s="70" t="n">
        <f aca="false">1-AB319/AC319</f>
        <v>0.0479943445119226</v>
      </c>
      <c r="AE319" s="73" t="n">
        <f aca="false">AE318*(1+M319)</f>
        <v>2.14543966169947</v>
      </c>
      <c r="AF319" s="73" t="n">
        <f aca="false">MAX(AF318,AE319)</f>
        <v>2.28325765119254</v>
      </c>
      <c r="AG319" s="70" t="n">
        <f aca="false">1-AE319/AF319</f>
        <v>0.0603602442418548</v>
      </c>
      <c r="AH319" s="74" t="n">
        <f aca="false">IF(R319&gt;0,AH318+1,0)</f>
        <v>51</v>
      </c>
      <c r="AI319" s="74" t="n">
        <f aca="false">IF(U319&gt;0,AI318+1,0)</f>
        <v>58</v>
      </c>
      <c r="AJ319" s="74" t="n">
        <f aca="false">IF(G319&gt;0,AJ318+1,0)</f>
        <v>0</v>
      </c>
      <c r="AK319" s="74" t="n">
        <f aca="false">IF(G319&lt;=0,AK318+1,0)</f>
        <v>4</v>
      </c>
      <c r="AL319" s="74" t="n">
        <f aca="false">IF(K319&gt;0,AL318+1,0)</f>
        <v>0</v>
      </c>
      <c r="AM319" s="74" t="n">
        <f aca="false">IF(K319&lt;=0,AM318+1,0)</f>
        <v>4</v>
      </c>
    </row>
    <row r="320" customFormat="false" ht="15" hidden="false" customHeight="false" outlineLevel="0" collapsed="false">
      <c r="A320" s="61" t="n">
        <v>324</v>
      </c>
      <c r="B320" s="62" t="n">
        <v>40703.6263888889</v>
      </c>
      <c r="C320" s="63" t="n">
        <f aca="false">YEAR(B320)</f>
        <v>2011</v>
      </c>
      <c r="D320" s="32" t="s">
        <v>276</v>
      </c>
      <c r="E320" s="64" t="n">
        <v>5517.55</v>
      </c>
      <c r="F320" s="65" t="n">
        <v>0.0008</v>
      </c>
      <c r="G320" s="66" t="n">
        <v>4.41404</v>
      </c>
      <c r="H320" s="67" t="n">
        <f aca="false">E320+IF(D320="Long",1,-1)*G320</f>
        <v>5513.13596</v>
      </c>
      <c r="I320" s="68" t="n">
        <f aca="false">Assumptions!$B$58</f>
        <v>5.35750011455817</v>
      </c>
      <c r="J320" s="68" t="n">
        <f aca="false">INDEX(Yearly!$D$5:$D$22,MATCH(C320,Yearly!$A$5:$A$22,0))</f>
        <v>0.449580429193692</v>
      </c>
      <c r="K320" s="68" t="n">
        <f aca="false">G320-I320-J320</f>
        <v>-1.39304054375186</v>
      </c>
      <c r="L320" s="69" t="n">
        <f aca="false">(I320+J320)/Assumptions!$B$8</f>
        <v>0.00025605597012877</v>
      </c>
      <c r="M320" s="70" t="n">
        <f aca="false">F320-L320</f>
        <v>0.000543944029871231</v>
      </c>
      <c r="N320" s="71" t="n">
        <f aca="false">G320*Assumptions!$B$7</f>
        <v>34716.4246</v>
      </c>
      <c r="O320" s="71" t="n">
        <f aca="false">K320*Assumptions!$B$7</f>
        <v>-10956.2638766084</v>
      </c>
      <c r="P320" s="68" t="n">
        <f aca="false">P319+G320</f>
        <v>3961.255395</v>
      </c>
      <c r="Q320" s="68" t="n">
        <f aca="false">MAX(Q319,P320)</f>
        <v>4198.412935</v>
      </c>
      <c r="R320" s="68" t="n">
        <f aca="false">Q320-P320</f>
        <v>237.157540000002</v>
      </c>
      <c r="S320" s="68" t="n">
        <f aca="false">S319+K320</f>
        <v>2097.07014534835</v>
      </c>
      <c r="T320" s="68" t="n">
        <f aca="false">MAX(T319,S320)</f>
        <v>2639.38556242972</v>
      </c>
      <c r="U320" s="68" t="n">
        <f aca="false">T320-S320</f>
        <v>542.315417081361</v>
      </c>
      <c r="V320" s="70" t="n">
        <f aca="false">V319+F320</f>
        <v>0.9113</v>
      </c>
      <c r="W320" s="70" t="n">
        <f aca="false">MAX(W319,V320)</f>
        <v>0.9545</v>
      </c>
      <c r="X320" s="70" t="n">
        <f aca="false">W320-V320</f>
        <v>0.0432000000000001</v>
      </c>
      <c r="Y320" s="70" t="n">
        <f aca="false">Y319+M320</f>
        <v>0.829101077666662</v>
      </c>
      <c r="Z320" s="70" t="n">
        <f aca="false">MAX(Z319,Y320)</f>
        <v>0.885615988113358</v>
      </c>
      <c r="AA320" s="70" t="n">
        <f aca="false">Z320-Y320</f>
        <v>0.0565149104466959</v>
      </c>
      <c r="AB320" s="72" t="n">
        <f aca="false">AB319*(1+F320)</f>
        <v>2.33005378676716</v>
      </c>
      <c r="AC320" s="73" t="n">
        <f aca="false">MAX(AC319,AB320)</f>
        <v>2.44556449886478</v>
      </c>
      <c r="AD320" s="70" t="n">
        <f aca="false">1-AB320/AC320</f>
        <v>0.0472327399875323</v>
      </c>
      <c r="AE320" s="73" t="n">
        <f aca="false">AE319*(1+M320)</f>
        <v>2.1466066607949</v>
      </c>
      <c r="AF320" s="73" t="n">
        <f aca="false">MAX(AF319,AE320)</f>
        <v>2.28325765119254</v>
      </c>
      <c r="AG320" s="70" t="n">
        <f aca="false">1-AE320/AF320</f>
        <v>0.0598491328064807</v>
      </c>
      <c r="AH320" s="74" t="n">
        <f aca="false">IF(R320&gt;0,AH319+1,0)</f>
        <v>52</v>
      </c>
      <c r="AI320" s="74" t="n">
        <f aca="false">IF(U320&gt;0,AI319+1,0)</f>
        <v>59</v>
      </c>
      <c r="AJ320" s="74" t="n">
        <f aca="false">IF(G320&gt;0,AJ319+1,0)</f>
        <v>1</v>
      </c>
      <c r="AK320" s="74" t="n">
        <f aca="false">IF(G320&lt;=0,AK319+1,0)</f>
        <v>0</v>
      </c>
      <c r="AL320" s="74" t="n">
        <f aca="false">IF(K320&gt;0,AL319+1,0)</f>
        <v>0</v>
      </c>
      <c r="AM320" s="74" t="n">
        <f aca="false">IF(K320&lt;=0,AM319+1,0)</f>
        <v>5</v>
      </c>
    </row>
    <row r="321" customFormat="false" ht="15" hidden="false" customHeight="false" outlineLevel="0" collapsed="false">
      <c r="A321" s="61" t="n">
        <v>325</v>
      </c>
      <c r="B321" s="62" t="n">
        <v>40708.40625</v>
      </c>
      <c r="C321" s="63" t="n">
        <f aca="false">YEAR(B321)</f>
        <v>2011</v>
      </c>
      <c r="D321" s="32" t="s">
        <v>277</v>
      </c>
      <c r="E321" s="64" t="n">
        <v>5513.1</v>
      </c>
      <c r="F321" s="65" t="n">
        <v>-0.0025</v>
      </c>
      <c r="G321" s="66" t="n">
        <v>-13.78275</v>
      </c>
      <c r="H321" s="67" t="n">
        <f aca="false">E321+IF(D321="Long",1,-1)*G321</f>
        <v>5499.31725</v>
      </c>
      <c r="I321" s="68" t="n">
        <f aca="false">Assumptions!$B$58</f>
        <v>5.35750011455817</v>
      </c>
      <c r="J321" s="68" t="n">
        <f aca="false">INDEX(Yearly!$D$5:$D$22,MATCH(C321,Yearly!$A$5:$A$22,0))</f>
        <v>0.449580429193692</v>
      </c>
      <c r="K321" s="68" t="n">
        <f aca="false">G321-I321-J321</f>
        <v>-19.5898305437519</v>
      </c>
      <c r="L321" s="69" t="n">
        <f aca="false">(I321+J321)/Assumptions!$B$8</f>
        <v>0.00025605597012877</v>
      </c>
      <c r="M321" s="70" t="n">
        <f aca="false">F321-L321</f>
        <v>-0.00275605597012877</v>
      </c>
      <c r="N321" s="71" t="n">
        <f aca="false">G321*Assumptions!$B$7</f>
        <v>-108401.32875</v>
      </c>
      <c r="O321" s="71" t="n">
        <f aca="false">K321*Assumptions!$B$7</f>
        <v>-154074.017226608</v>
      </c>
      <c r="P321" s="68" t="n">
        <f aca="false">P320+G321</f>
        <v>3947.472645</v>
      </c>
      <c r="Q321" s="68" t="n">
        <f aca="false">MAX(Q320,P321)</f>
        <v>4198.412935</v>
      </c>
      <c r="R321" s="68" t="n">
        <f aca="false">Q321-P321</f>
        <v>250.940290000002</v>
      </c>
      <c r="S321" s="68" t="n">
        <f aca="false">S320+K321</f>
        <v>2077.4803148046</v>
      </c>
      <c r="T321" s="68" t="n">
        <f aca="false">MAX(T320,S321)</f>
        <v>2639.38556242972</v>
      </c>
      <c r="U321" s="68" t="n">
        <f aca="false">T321-S321</f>
        <v>561.905247625112</v>
      </c>
      <c r="V321" s="70" t="n">
        <f aca="false">V320+F321</f>
        <v>0.9088</v>
      </c>
      <c r="W321" s="70" t="n">
        <f aca="false">MAX(W320,V321)</f>
        <v>0.9545</v>
      </c>
      <c r="X321" s="70" t="n">
        <f aca="false">W321-V321</f>
        <v>0.0457000000000001</v>
      </c>
      <c r="Y321" s="70" t="n">
        <f aca="false">Y320+M321</f>
        <v>0.826345021696533</v>
      </c>
      <c r="Z321" s="70" t="n">
        <f aca="false">MAX(Z320,Y321)</f>
        <v>0.885615988113358</v>
      </c>
      <c r="AA321" s="70" t="n">
        <f aca="false">Z321-Y321</f>
        <v>0.0592709664168246</v>
      </c>
      <c r="AB321" s="72" t="n">
        <f aca="false">AB320*(1+F321)</f>
        <v>2.32422865230024</v>
      </c>
      <c r="AC321" s="73" t="n">
        <f aca="false">MAX(AC320,AB321)</f>
        <v>2.44556449886478</v>
      </c>
      <c r="AD321" s="70" t="n">
        <f aca="false">1-AB321/AC321</f>
        <v>0.0496146581375634</v>
      </c>
      <c r="AE321" s="73" t="n">
        <f aca="false">AE320*(1+M321)</f>
        <v>2.1406904926919</v>
      </c>
      <c r="AF321" s="73" t="n">
        <f aca="false">MAX(AF320,AE321)</f>
        <v>2.28325765119254</v>
      </c>
      <c r="AG321" s="70" t="n">
        <f aca="false">1-AE321/AF321</f>
        <v>0.0624402412168311</v>
      </c>
      <c r="AH321" s="74" t="n">
        <f aca="false">IF(R321&gt;0,AH320+1,0)</f>
        <v>53</v>
      </c>
      <c r="AI321" s="74" t="n">
        <f aca="false">IF(U321&gt;0,AI320+1,0)</f>
        <v>60</v>
      </c>
      <c r="AJ321" s="74" t="n">
        <f aca="false">IF(G321&gt;0,AJ320+1,0)</f>
        <v>0</v>
      </c>
      <c r="AK321" s="74" t="n">
        <f aca="false">IF(G321&lt;=0,AK320+1,0)</f>
        <v>1</v>
      </c>
      <c r="AL321" s="74" t="n">
        <f aca="false">IF(K321&gt;0,AL320+1,0)</f>
        <v>0</v>
      </c>
      <c r="AM321" s="74" t="n">
        <f aca="false">IF(K321&lt;=0,AM320+1,0)</f>
        <v>6</v>
      </c>
    </row>
    <row r="322" customFormat="false" ht="15" hidden="false" customHeight="false" outlineLevel="0" collapsed="false">
      <c r="A322" s="61" t="n">
        <v>326</v>
      </c>
      <c r="B322" s="62" t="n">
        <v>40708.5069444445</v>
      </c>
      <c r="C322" s="63" t="n">
        <f aca="false">YEAR(B322)</f>
        <v>2011</v>
      </c>
      <c r="D322" s="32" t="s">
        <v>276</v>
      </c>
      <c r="E322" s="64" t="n">
        <v>5499.3</v>
      </c>
      <c r="F322" s="65" t="n">
        <v>-0.0019</v>
      </c>
      <c r="G322" s="66" t="n">
        <v>-10.44867</v>
      </c>
      <c r="H322" s="67" t="n">
        <f aca="false">E322+IF(D322="Long",1,-1)*G322</f>
        <v>5509.74867</v>
      </c>
      <c r="I322" s="68" t="n">
        <f aca="false">Assumptions!$B$58</f>
        <v>5.35750011455817</v>
      </c>
      <c r="J322" s="68" t="n">
        <f aca="false">INDEX(Yearly!$D$5:$D$22,MATCH(C322,Yearly!$A$5:$A$22,0))</f>
        <v>0.449580429193692</v>
      </c>
      <c r="K322" s="68" t="n">
        <f aca="false">G322-I322-J322</f>
        <v>-16.2557505437519</v>
      </c>
      <c r="L322" s="69" t="n">
        <f aca="false">(I322+J322)/Assumptions!$B$8</f>
        <v>0.00025605597012877</v>
      </c>
      <c r="M322" s="70" t="n">
        <f aca="false">F322-L322</f>
        <v>-0.00215605597012877</v>
      </c>
      <c r="N322" s="71" t="n">
        <f aca="false">G322*Assumptions!$B$7</f>
        <v>-82178.78955</v>
      </c>
      <c r="O322" s="71" t="n">
        <f aca="false">K322*Assumptions!$B$7</f>
        <v>-127851.478026608</v>
      </c>
      <c r="P322" s="68" t="n">
        <f aca="false">P321+G322</f>
        <v>3937.023975</v>
      </c>
      <c r="Q322" s="68" t="n">
        <f aca="false">MAX(Q321,P322)</f>
        <v>4198.412935</v>
      </c>
      <c r="R322" s="68" t="n">
        <f aca="false">Q322-P322</f>
        <v>261.388960000002</v>
      </c>
      <c r="S322" s="68" t="n">
        <f aca="false">S321+K322</f>
        <v>2061.22456426085</v>
      </c>
      <c r="T322" s="68" t="n">
        <f aca="false">MAX(T321,S322)</f>
        <v>2639.38556242972</v>
      </c>
      <c r="U322" s="68" t="n">
        <f aca="false">T322-S322</f>
        <v>578.160998168864</v>
      </c>
      <c r="V322" s="70" t="n">
        <f aca="false">V321+F322</f>
        <v>0.9069</v>
      </c>
      <c r="W322" s="70" t="n">
        <f aca="false">MAX(W321,V322)</f>
        <v>0.9545</v>
      </c>
      <c r="X322" s="70" t="n">
        <f aca="false">W322-V322</f>
        <v>0.0476000000000001</v>
      </c>
      <c r="Y322" s="70" t="n">
        <f aca="false">Y321+M322</f>
        <v>0.824188965726404</v>
      </c>
      <c r="Z322" s="70" t="n">
        <f aca="false">MAX(Z321,Y322)</f>
        <v>0.885615988113358</v>
      </c>
      <c r="AA322" s="70" t="n">
        <f aca="false">Z322-Y322</f>
        <v>0.0614270223869534</v>
      </c>
      <c r="AB322" s="72" t="n">
        <f aca="false">AB321*(1+F322)</f>
        <v>2.31981261786087</v>
      </c>
      <c r="AC322" s="73" t="n">
        <f aca="false">MAX(AC321,AB322)</f>
        <v>2.44556449886478</v>
      </c>
      <c r="AD322" s="70" t="n">
        <f aca="false">1-AB322/AC322</f>
        <v>0.051420390287102</v>
      </c>
      <c r="AE322" s="73" t="n">
        <f aca="false">AE321*(1+M322)</f>
        <v>2.13607504417493</v>
      </c>
      <c r="AF322" s="73" t="n">
        <f aca="false">MAX(AF321,AE322)</f>
        <v>2.28325765119254</v>
      </c>
      <c r="AG322" s="70" t="n">
        <f aca="false">1-AE322/AF322</f>
        <v>0.0644616725321081</v>
      </c>
      <c r="AH322" s="74" t="n">
        <f aca="false">IF(R322&gt;0,AH321+1,0)</f>
        <v>54</v>
      </c>
      <c r="AI322" s="74" t="n">
        <f aca="false">IF(U322&gt;0,AI321+1,0)</f>
        <v>61</v>
      </c>
      <c r="AJ322" s="74" t="n">
        <f aca="false">IF(G322&gt;0,AJ321+1,0)</f>
        <v>0</v>
      </c>
      <c r="AK322" s="74" t="n">
        <f aca="false">IF(G322&lt;=0,AK321+1,0)</f>
        <v>2</v>
      </c>
      <c r="AL322" s="74" t="n">
        <f aca="false">IF(K322&gt;0,AL321+1,0)</f>
        <v>0</v>
      </c>
      <c r="AM322" s="74" t="n">
        <f aca="false">IF(K322&lt;=0,AM321+1,0)</f>
        <v>7</v>
      </c>
    </row>
    <row r="323" customFormat="false" ht="15" hidden="false" customHeight="false" outlineLevel="0" collapsed="false">
      <c r="A323" s="61" t="n">
        <v>327</v>
      </c>
      <c r="B323" s="62" t="n">
        <v>40708.5347222222</v>
      </c>
      <c r="C323" s="63" t="n">
        <f aca="false">YEAR(B323)</f>
        <v>2011</v>
      </c>
      <c r="D323" s="32" t="s">
        <v>277</v>
      </c>
      <c r="E323" s="64" t="n">
        <v>5509.95</v>
      </c>
      <c r="F323" s="65" t="n">
        <v>-0.0033</v>
      </c>
      <c r="G323" s="66" t="n">
        <v>-18.182835</v>
      </c>
      <c r="H323" s="67" t="n">
        <f aca="false">E323+IF(D323="Long",1,-1)*G323</f>
        <v>5491.767165</v>
      </c>
      <c r="I323" s="68" t="n">
        <f aca="false">Assumptions!$B$58</f>
        <v>5.35750011455817</v>
      </c>
      <c r="J323" s="68" t="n">
        <f aca="false">INDEX(Yearly!$D$5:$D$22,MATCH(C323,Yearly!$A$5:$A$22,0))</f>
        <v>0.449580429193692</v>
      </c>
      <c r="K323" s="68" t="n">
        <f aca="false">G323-I323-J323</f>
        <v>-23.9899155437519</v>
      </c>
      <c r="L323" s="69" t="n">
        <f aca="false">(I323+J323)/Assumptions!$B$8</f>
        <v>0.00025605597012877</v>
      </c>
      <c r="M323" s="70" t="n">
        <f aca="false">F323-L323</f>
        <v>-0.00355605597012877</v>
      </c>
      <c r="N323" s="71" t="n">
        <f aca="false">G323*Assumptions!$B$7</f>
        <v>-143007.997275</v>
      </c>
      <c r="O323" s="71" t="n">
        <f aca="false">K323*Assumptions!$B$7</f>
        <v>-188680.685751608</v>
      </c>
      <c r="P323" s="68" t="n">
        <f aca="false">P322+G323</f>
        <v>3918.84114</v>
      </c>
      <c r="Q323" s="68" t="n">
        <f aca="false">MAX(Q322,P323)</f>
        <v>4198.412935</v>
      </c>
      <c r="R323" s="68" t="n">
        <f aca="false">Q323-P323</f>
        <v>279.571795000002</v>
      </c>
      <c r="S323" s="68" t="n">
        <f aca="false">S322+K323</f>
        <v>2037.2346487171</v>
      </c>
      <c r="T323" s="68" t="n">
        <f aca="false">MAX(T322,S323)</f>
        <v>2639.38556242972</v>
      </c>
      <c r="U323" s="68" t="n">
        <f aca="false">T323-S323</f>
        <v>602.150913712616</v>
      </c>
      <c r="V323" s="70" t="n">
        <f aca="false">V322+F323</f>
        <v>0.9036</v>
      </c>
      <c r="W323" s="70" t="n">
        <f aca="false">MAX(W322,V323)</f>
        <v>0.9545</v>
      </c>
      <c r="X323" s="70" t="n">
        <f aca="false">W323-V323</f>
        <v>0.0509000000000001</v>
      </c>
      <c r="Y323" s="70" t="n">
        <f aca="false">Y322+M323</f>
        <v>0.820632909756276</v>
      </c>
      <c r="Z323" s="70" t="n">
        <f aca="false">MAX(Z322,Y323)</f>
        <v>0.885615988113358</v>
      </c>
      <c r="AA323" s="70" t="n">
        <f aca="false">Z323-Y323</f>
        <v>0.0649830783570822</v>
      </c>
      <c r="AB323" s="72" t="n">
        <f aca="false">AB322*(1+F323)</f>
        <v>2.31215723622193</v>
      </c>
      <c r="AC323" s="73" t="n">
        <f aca="false">MAX(AC322,AB323)</f>
        <v>2.44556449886478</v>
      </c>
      <c r="AD323" s="70" t="n">
        <f aca="false">1-AB323/AC323</f>
        <v>0.0545507029991545</v>
      </c>
      <c r="AE323" s="73" t="n">
        <f aca="false">AE322*(1+M323)</f>
        <v>2.12847904176145</v>
      </c>
      <c r="AF323" s="73" t="n">
        <f aca="false">MAX(AF322,AE323)</f>
        <v>2.28325765119254</v>
      </c>
      <c r="AG323" s="70" t="n">
        <f aca="false">1-AE323/AF323</f>
        <v>0.0677884991867845</v>
      </c>
      <c r="AH323" s="74" t="n">
        <f aca="false">IF(R323&gt;0,AH322+1,0)</f>
        <v>55</v>
      </c>
      <c r="AI323" s="74" t="n">
        <f aca="false">IF(U323&gt;0,AI322+1,0)</f>
        <v>62</v>
      </c>
      <c r="AJ323" s="74" t="n">
        <f aca="false">IF(G323&gt;0,AJ322+1,0)</f>
        <v>0</v>
      </c>
      <c r="AK323" s="74" t="n">
        <f aca="false">IF(G323&lt;=0,AK322+1,0)</f>
        <v>3</v>
      </c>
      <c r="AL323" s="74" t="n">
        <f aca="false">IF(K323&gt;0,AL322+1,0)</f>
        <v>0</v>
      </c>
      <c r="AM323" s="74" t="n">
        <f aca="false">IF(K323&lt;=0,AM322+1,0)</f>
        <v>8</v>
      </c>
    </row>
    <row r="324" customFormat="false" ht="15" hidden="false" customHeight="false" outlineLevel="0" collapsed="false">
      <c r="A324" s="61" t="n">
        <v>328</v>
      </c>
      <c r="B324" s="62" t="n">
        <v>40708.5520833333</v>
      </c>
      <c r="C324" s="63" t="n">
        <f aca="false">YEAR(B324)</f>
        <v>2011</v>
      </c>
      <c r="D324" s="32" t="s">
        <v>276</v>
      </c>
      <c r="E324" s="64" t="n">
        <v>5491.9</v>
      </c>
      <c r="F324" s="65" t="n">
        <v>0.0257</v>
      </c>
      <c r="G324" s="66" t="n">
        <v>141.14183</v>
      </c>
      <c r="H324" s="67" t="n">
        <f aca="false">E324+IF(D324="Long",1,-1)*G324</f>
        <v>5350.75817</v>
      </c>
      <c r="I324" s="68" t="n">
        <f aca="false">Assumptions!$B$58</f>
        <v>5.35750011455817</v>
      </c>
      <c r="J324" s="68" t="n">
        <f aca="false">INDEX(Yearly!$D$5:$D$22,MATCH(C324,Yearly!$A$5:$A$22,0))</f>
        <v>0.449580429193692</v>
      </c>
      <c r="K324" s="68" t="n">
        <f aca="false">G324-I324-J324</f>
        <v>135.334749456248</v>
      </c>
      <c r="L324" s="69" t="n">
        <f aca="false">(I324+J324)/Assumptions!$B$8</f>
        <v>0.00025605597012877</v>
      </c>
      <c r="M324" s="70" t="n">
        <f aca="false">F324-L324</f>
        <v>0.0254439440298712</v>
      </c>
      <c r="N324" s="71" t="n">
        <f aca="false">G324*Assumptions!$B$7</f>
        <v>1110080.49295</v>
      </c>
      <c r="O324" s="71" t="n">
        <f aca="false">K324*Assumptions!$B$7</f>
        <v>1064407.80447339</v>
      </c>
      <c r="P324" s="68" t="n">
        <f aca="false">P323+G324</f>
        <v>4059.98297</v>
      </c>
      <c r="Q324" s="68" t="n">
        <f aca="false">MAX(Q323,P324)</f>
        <v>4198.412935</v>
      </c>
      <c r="R324" s="68" t="n">
        <f aca="false">Q324-P324</f>
        <v>138.429965000002</v>
      </c>
      <c r="S324" s="68" t="n">
        <f aca="false">S323+K324</f>
        <v>2172.56939817335</v>
      </c>
      <c r="T324" s="68" t="n">
        <f aca="false">MAX(T323,S324)</f>
        <v>2639.38556242972</v>
      </c>
      <c r="U324" s="68" t="n">
        <f aca="false">T324-S324</f>
        <v>466.816164256367</v>
      </c>
      <c r="V324" s="70" t="n">
        <f aca="false">V323+F324</f>
        <v>0.9293</v>
      </c>
      <c r="W324" s="70" t="n">
        <f aca="false">MAX(W323,V324)</f>
        <v>0.9545</v>
      </c>
      <c r="X324" s="70" t="n">
        <f aca="false">W324-V324</f>
        <v>0.0252000000000001</v>
      </c>
      <c r="Y324" s="70" t="n">
        <f aca="false">Y323+M324</f>
        <v>0.846076853786147</v>
      </c>
      <c r="Z324" s="70" t="n">
        <f aca="false">MAX(Z323,Y324)</f>
        <v>0.885615988113358</v>
      </c>
      <c r="AA324" s="70" t="n">
        <f aca="false">Z324-Y324</f>
        <v>0.0395391343272109</v>
      </c>
      <c r="AB324" s="72" t="n">
        <f aca="false">AB323*(1+F324)</f>
        <v>2.37157967719284</v>
      </c>
      <c r="AC324" s="73" t="n">
        <f aca="false">MAX(AC323,AB324)</f>
        <v>2.44556449886478</v>
      </c>
      <c r="AD324" s="70" t="n">
        <f aca="false">1-AB324/AC324</f>
        <v>0.0302526560662327</v>
      </c>
      <c r="AE324" s="73" t="n">
        <f aca="false">AE323*(1+M324)</f>
        <v>2.18263594336878</v>
      </c>
      <c r="AF324" s="73" t="n">
        <f aca="false">MAX(AF323,AE324)</f>
        <v>2.28325765119254</v>
      </c>
      <c r="AG324" s="70" t="n">
        <f aca="false">1-AE324/AF324</f>
        <v>0.0440693619360909</v>
      </c>
      <c r="AH324" s="74" t="n">
        <f aca="false">IF(R324&gt;0,AH323+1,0)</f>
        <v>56</v>
      </c>
      <c r="AI324" s="74" t="n">
        <f aca="false">IF(U324&gt;0,AI323+1,0)</f>
        <v>63</v>
      </c>
      <c r="AJ324" s="74" t="n">
        <f aca="false">IF(G324&gt;0,AJ323+1,0)</f>
        <v>1</v>
      </c>
      <c r="AK324" s="74" t="n">
        <f aca="false">IF(G324&lt;=0,AK323+1,0)</f>
        <v>0</v>
      </c>
      <c r="AL324" s="74" t="n">
        <f aca="false">IF(K324&gt;0,AL323+1,0)</f>
        <v>1</v>
      </c>
      <c r="AM324" s="74" t="n">
        <f aca="false">IF(K324&lt;=0,AM323+1,0)</f>
        <v>0</v>
      </c>
    </row>
    <row r="325" customFormat="false" ht="15" hidden="false" customHeight="false" outlineLevel="0" collapsed="false">
      <c r="A325" s="61" t="n">
        <v>329</v>
      </c>
      <c r="B325" s="62" t="n">
        <v>40718.3854166667</v>
      </c>
      <c r="C325" s="63" t="n">
        <f aca="false">YEAR(B325)</f>
        <v>2011</v>
      </c>
      <c r="D325" s="32" t="s">
        <v>277</v>
      </c>
      <c r="E325" s="64" t="n">
        <v>5350.75</v>
      </c>
      <c r="F325" s="65" t="n">
        <v>0.0558</v>
      </c>
      <c r="G325" s="66" t="n">
        <v>298.57185</v>
      </c>
      <c r="H325" s="67" t="n">
        <f aca="false">E325+IF(D325="Long",1,-1)*G325</f>
        <v>5649.32185</v>
      </c>
      <c r="I325" s="68" t="n">
        <f aca="false">Assumptions!$B$58</f>
        <v>5.35750011455817</v>
      </c>
      <c r="J325" s="68" t="n">
        <f aca="false">INDEX(Yearly!$D$5:$D$22,MATCH(C325,Yearly!$A$5:$A$22,0))</f>
        <v>0.449580429193692</v>
      </c>
      <c r="K325" s="68" t="n">
        <f aca="false">G325-I325-J325</f>
        <v>292.764769456248</v>
      </c>
      <c r="L325" s="69" t="n">
        <f aca="false">(I325+J325)/Assumptions!$B$8</f>
        <v>0.00025605597012877</v>
      </c>
      <c r="M325" s="70" t="n">
        <f aca="false">F325-L325</f>
        <v>0.0555439440298712</v>
      </c>
      <c r="N325" s="71" t="n">
        <f aca="false">G325*Assumptions!$B$7</f>
        <v>2348267.60025</v>
      </c>
      <c r="O325" s="71" t="n">
        <f aca="false">K325*Assumptions!$B$7</f>
        <v>2302594.91177339</v>
      </c>
      <c r="P325" s="68" t="n">
        <f aca="false">P324+G325</f>
        <v>4358.55482</v>
      </c>
      <c r="Q325" s="68" t="n">
        <f aca="false">MAX(Q324,P325)</f>
        <v>4358.55482</v>
      </c>
      <c r="R325" s="68" t="n">
        <f aca="false">Q325-P325</f>
        <v>0</v>
      </c>
      <c r="S325" s="68" t="n">
        <f aca="false">S324+K325</f>
        <v>2465.3341676296</v>
      </c>
      <c r="T325" s="68" t="n">
        <f aca="false">MAX(T324,S325)</f>
        <v>2639.38556242972</v>
      </c>
      <c r="U325" s="68" t="n">
        <f aca="false">T325-S325</f>
        <v>174.051394800119</v>
      </c>
      <c r="V325" s="70" t="n">
        <f aca="false">V324+F325</f>
        <v>0.9851</v>
      </c>
      <c r="W325" s="70" t="n">
        <f aca="false">MAX(W324,V325)</f>
        <v>0.9851</v>
      </c>
      <c r="X325" s="70" t="n">
        <f aca="false">W325-V325</f>
        <v>0</v>
      </c>
      <c r="Y325" s="70" t="n">
        <f aca="false">Y324+M325</f>
        <v>0.901620797816018</v>
      </c>
      <c r="Z325" s="70" t="n">
        <f aca="false">MAX(Z324,Y325)</f>
        <v>0.901620797816018</v>
      </c>
      <c r="AA325" s="70" t="n">
        <f aca="false">Z325-Y325</f>
        <v>0</v>
      </c>
      <c r="AB325" s="72" t="n">
        <f aca="false">AB324*(1+F325)</f>
        <v>2.5039138231802</v>
      </c>
      <c r="AC325" s="73" t="n">
        <f aca="false">MAX(AC324,AB325)</f>
        <v>2.5039138231802</v>
      </c>
      <c r="AD325" s="70" t="n">
        <f aca="false">1-AB325/AC325</f>
        <v>0</v>
      </c>
      <c r="AE325" s="73" t="n">
        <f aca="false">AE324*(1+M325)</f>
        <v>2.30386815204485</v>
      </c>
      <c r="AF325" s="73" t="n">
        <f aca="false">MAX(AF324,AE325)</f>
        <v>2.30386815204485</v>
      </c>
      <c r="AG325" s="70" t="n">
        <f aca="false">1-AE325/AF325</f>
        <v>0</v>
      </c>
      <c r="AH325" s="74" t="n">
        <f aca="false">IF(R325&gt;0,AH324+1,0)</f>
        <v>0</v>
      </c>
      <c r="AI325" s="74" t="n">
        <f aca="false">IF(U325&gt;0,AI324+1,0)</f>
        <v>64</v>
      </c>
      <c r="AJ325" s="74" t="n">
        <f aca="false">IF(G325&gt;0,AJ324+1,0)</f>
        <v>2</v>
      </c>
      <c r="AK325" s="74" t="n">
        <f aca="false">IF(G325&lt;=0,AK324+1,0)</f>
        <v>0</v>
      </c>
      <c r="AL325" s="74" t="n">
        <f aca="false">IF(K325&gt;0,AL324+1,0)</f>
        <v>2</v>
      </c>
      <c r="AM325" s="74" t="n">
        <f aca="false">IF(K325&lt;=0,AM324+1,0)</f>
        <v>0</v>
      </c>
    </row>
    <row r="326" customFormat="false" ht="15" hidden="false" customHeight="false" outlineLevel="0" collapsed="false">
      <c r="A326" s="61" t="n">
        <v>330</v>
      </c>
      <c r="B326" s="62" t="n">
        <v>40735.3854166667</v>
      </c>
      <c r="C326" s="63" t="n">
        <f aca="false">YEAR(B326)</f>
        <v>2011</v>
      </c>
      <c r="D326" s="32" t="s">
        <v>276</v>
      </c>
      <c r="E326" s="64" t="n">
        <v>5649.25</v>
      </c>
      <c r="F326" s="65" t="n">
        <v>0.0041</v>
      </c>
      <c r="G326" s="66" t="n">
        <v>23.161925</v>
      </c>
      <c r="H326" s="67" t="n">
        <f aca="false">E326+IF(D326="Long",1,-1)*G326</f>
        <v>5626.088075</v>
      </c>
      <c r="I326" s="68" t="n">
        <f aca="false">Assumptions!$B$58</f>
        <v>5.35750011455817</v>
      </c>
      <c r="J326" s="68" t="n">
        <f aca="false">INDEX(Yearly!$D$5:$D$22,MATCH(C326,Yearly!$A$5:$A$22,0))</f>
        <v>0.449580429193692</v>
      </c>
      <c r="K326" s="68" t="n">
        <f aca="false">G326-I326-J326</f>
        <v>17.3548444562481</v>
      </c>
      <c r="L326" s="69" t="n">
        <f aca="false">(I326+J326)/Assumptions!$B$8</f>
        <v>0.00025605597012877</v>
      </c>
      <c r="M326" s="70" t="n">
        <f aca="false">F326-L326</f>
        <v>0.00384394402987123</v>
      </c>
      <c r="N326" s="71" t="n">
        <f aca="false">G326*Assumptions!$B$7</f>
        <v>182168.540125</v>
      </c>
      <c r="O326" s="71" t="n">
        <f aca="false">K326*Assumptions!$B$7</f>
        <v>136495.851648392</v>
      </c>
      <c r="P326" s="68" t="n">
        <f aca="false">P325+G326</f>
        <v>4381.716745</v>
      </c>
      <c r="Q326" s="68" t="n">
        <f aca="false">MAX(Q325,P326)</f>
        <v>4381.716745</v>
      </c>
      <c r="R326" s="68" t="n">
        <f aca="false">Q326-P326</f>
        <v>0</v>
      </c>
      <c r="S326" s="68" t="n">
        <f aca="false">S325+K326</f>
        <v>2482.68901208584</v>
      </c>
      <c r="T326" s="68" t="n">
        <f aca="false">MAX(T325,S326)</f>
        <v>2639.38556242972</v>
      </c>
      <c r="U326" s="68" t="n">
        <f aca="false">T326-S326</f>
        <v>156.696550343871</v>
      </c>
      <c r="V326" s="70" t="n">
        <f aca="false">V325+F326</f>
        <v>0.9892</v>
      </c>
      <c r="W326" s="70" t="n">
        <f aca="false">MAX(W325,V326)</f>
        <v>0.9892</v>
      </c>
      <c r="X326" s="70" t="n">
        <f aca="false">W326-V326</f>
        <v>0</v>
      </c>
      <c r="Y326" s="70" t="n">
        <f aca="false">Y325+M326</f>
        <v>0.905464741845889</v>
      </c>
      <c r="Z326" s="70" t="n">
        <f aca="false">MAX(Z325,Y326)</f>
        <v>0.905464741845889</v>
      </c>
      <c r="AA326" s="70" t="n">
        <f aca="false">Z326-Y326</f>
        <v>0</v>
      </c>
      <c r="AB326" s="72" t="n">
        <f aca="false">AB325*(1+F326)</f>
        <v>2.51417986985524</v>
      </c>
      <c r="AC326" s="73" t="n">
        <f aca="false">MAX(AC325,AB326)</f>
        <v>2.51417986985524</v>
      </c>
      <c r="AD326" s="70" t="n">
        <f aca="false">1-AB326/AC326</f>
        <v>0</v>
      </c>
      <c r="AE326" s="73" t="n">
        <f aca="false">AE325*(1+M326)</f>
        <v>2.31272409227351</v>
      </c>
      <c r="AF326" s="73" t="n">
        <f aca="false">MAX(AF325,AE326)</f>
        <v>2.31272409227351</v>
      </c>
      <c r="AG326" s="70" t="n">
        <f aca="false">1-AE326/AF326</f>
        <v>0</v>
      </c>
      <c r="AH326" s="74" t="n">
        <f aca="false">IF(R326&gt;0,AH325+1,0)</f>
        <v>0</v>
      </c>
      <c r="AI326" s="74" t="n">
        <f aca="false">IF(U326&gt;0,AI325+1,0)</f>
        <v>65</v>
      </c>
      <c r="AJ326" s="74" t="n">
        <f aca="false">IF(G326&gt;0,AJ325+1,0)</f>
        <v>3</v>
      </c>
      <c r="AK326" s="74" t="n">
        <f aca="false">IF(G326&lt;=0,AK325+1,0)</f>
        <v>0</v>
      </c>
      <c r="AL326" s="74" t="n">
        <f aca="false">IF(K326&gt;0,AL325+1,0)</f>
        <v>3</v>
      </c>
      <c r="AM326" s="74" t="n">
        <f aca="false">IF(K326&lt;=0,AM325+1,0)</f>
        <v>0</v>
      </c>
    </row>
    <row r="327" customFormat="false" ht="15" hidden="false" customHeight="false" outlineLevel="0" collapsed="false">
      <c r="A327" s="61" t="n">
        <v>331</v>
      </c>
      <c r="B327" s="62" t="n">
        <v>40738.5520833333</v>
      </c>
      <c r="C327" s="63" t="n">
        <f aca="false">YEAR(B327)</f>
        <v>2011</v>
      </c>
      <c r="D327" s="32" t="s">
        <v>277</v>
      </c>
      <c r="E327" s="64" t="n">
        <v>5626.1</v>
      </c>
      <c r="F327" s="65" t="n">
        <v>-0.0064</v>
      </c>
      <c r="G327" s="66" t="n">
        <v>-36.00704</v>
      </c>
      <c r="H327" s="67" t="n">
        <f aca="false">E327+IF(D327="Long",1,-1)*G327</f>
        <v>5590.09296</v>
      </c>
      <c r="I327" s="68" t="n">
        <f aca="false">Assumptions!$B$58</f>
        <v>5.35750011455817</v>
      </c>
      <c r="J327" s="68" t="n">
        <f aca="false">INDEX(Yearly!$D$5:$D$22,MATCH(C327,Yearly!$A$5:$A$22,0))</f>
        <v>0.449580429193692</v>
      </c>
      <c r="K327" s="68" t="n">
        <f aca="false">G327-I327-J327</f>
        <v>-41.8141205437519</v>
      </c>
      <c r="L327" s="69" t="n">
        <f aca="false">(I327+J327)/Assumptions!$B$8</f>
        <v>0.00025605597012877</v>
      </c>
      <c r="M327" s="70" t="n">
        <f aca="false">F327-L327</f>
        <v>-0.00665605597012877</v>
      </c>
      <c r="N327" s="71" t="n">
        <f aca="false">G327*Assumptions!$B$7</f>
        <v>-283195.3696</v>
      </c>
      <c r="O327" s="71" t="n">
        <f aca="false">K327*Assumptions!$B$7</f>
        <v>-328868.058076608</v>
      </c>
      <c r="P327" s="68" t="n">
        <f aca="false">P326+G327</f>
        <v>4345.709705</v>
      </c>
      <c r="Q327" s="68" t="n">
        <f aca="false">MAX(Q326,P327)</f>
        <v>4381.716745</v>
      </c>
      <c r="R327" s="68" t="n">
        <f aca="false">Q327-P327</f>
        <v>36.0070400000004</v>
      </c>
      <c r="S327" s="68" t="n">
        <f aca="false">S326+K327</f>
        <v>2440.87489154209</v>
      </c>
      <c r="T327" s="68" t="n">
        <f aca="false">MAX(T326,S327)</f>
        <v>2639.38556242972</v>
      </c>
      <c r="U327" s="68" t="n">
        <f aca="false">T327-S327</f>
        <v>198.510670887623</v>
      </c>
      <c r="V327" s="70" t="n">
        <f aca="false">V326+F327</f>
        <v>0.9828</v>
      </c>
      <c r="W327" s="70" t="n">
        <f aca="false">MAX(W326,V327)</f>
        <v>0.9892</v>
      </c>
      <c r="X327" s="70" t="n">
        <f aca="false">W327-V327</f>
        <v>0.00639999999999996</v>
      </c>
      <c r="Y327" s="70" t="n">
        <f aca="false">Y326+M327</f>
        <v>0.898808685875761</v>
      </c>
      <c r="Z327" s="70" t="n">
        <f aca="false">MAX(Z326,Y327)</f>
        <v>0.905464741845889</v>
      </c>
      <c r="AA327" s="70" t="n">
        <f aca="false">Z327-Y327</f>
        <v>0.00665605597012875</v>
      </c>
      <c r="AB327" s="72" t="n">
        <f aca="false">AB326*(1+F327)</f>
        <v>2.49808911868816</v>
      </c>
      <c r="AC327" s="73" t="n">
        <f aca="false">MAX(AC326,AB327)</f>
        <v>2.51417986985524</v>
      </c>
      <c r="AD327" s="70" t="n">
        <f aca="false">1-AB327/AC327</f>
        <v>0.00640000000000007</v>
      </c>
      <c r="AE327" s="73" t="n">
        <f aca="false">AE326*(1+M327)</f>
        <v>2.29733047127187</v>
      </c>
      <c r="AF327" s="73" t="n">
        <f aca="false">MAX(AF326,AE327)</f>
        <v>2.31272409227351</v>
      </c>
      <c r="AG327" s="70" t="n">
        <f aca="false">1-AE327/AF327</f>
        <v>0.00665605597012875</v>
      </c>
      <c r="AH327" s="74" t="n">
        <f aca="false">IF(R327&gt;0,AH326+1,0)</f>
        <v>1</v>
      </c>
      <c r="AI327" s="74" t="n">
        <f aca="false">IF(U327&gt;0,AI326+1,0)</f>
        <v>66</v>
      </c>
      <c r="AJ327" s="74" t="n">
        <f aca="false">IF(G327&gt;0,AJ326+1,0)</f>
        <v>0</v>
      </c>
      <c r="AK327" s="74" t="n">
        <f aca="false">IF(G327&lt;=0,AK326+1,0)</f>
        <v>1</v>
      </c>
      <c r="AL327" s="74" t="n">
        <f aca="false">IF(K327&gt;0,AL326+1,0)</f>
        <v>0</v>
      </c>
      <c r="AM327" s="74" t="n">
        <f aca="false">IF(K327&lt;=0,AM326+1,0)</f>
        <v>1</v>
      </c>
    </row>
    <row r="328" customFormat="false" ht="15" hidden="false" customHeight="false" outlineLevel="0" collapsed="false">
      <c r="A328" s="61" t="n">
        <v>332</v>
      </c>
      <c r="B328" s="62" t="n">
        <v>40738.64375</v>
      </c>
      <c r="C328" s="63" t="n">
        <f aca="false">YEAR(B328)</f>
        <v>2011</v>
      </c>
      <c r="D328" s="32" t="s">
        <v>276</v>
      </c>
      <c r="E328" s="64" t="n">
        <v>5590.05</v>
      </c>
      <c r="F328" s="65" t="n">
        <v>-0.0036</v>
      </c>
      <c r="G328" s="66" t="n">
        <v>-20.12418</v>
      </c>
      <c r="H328" s="67" t="n">
        <f aca="false">E328+IF(D328="Long",1,-1)*G328</f>
        <v>5610.17418</v>
      </c>
      <c r="I328" s="68" t="n">
        <f aca="false">Assumptions!$B$58</f>
        <v>5.35750011455817</v>
      </c>
      <c r="J328" s="68" t="n">
        <f aca="false">INDEX(Yearly!$D$5:$D$22,MATCH(C328,Yearly!$A$5:$A$22,0))</f>
        <v>0.449580429193692</v>
      </c>
      <c r="K328" s="68" t="n">
        <f aca="false">G328-I328-J328</f>
        <v>-25.9312605437519</v>
      </c>
      <c r="L328" s="69" t="n">
        <f aca="false">(I328+J328)/Assumptions!$B$8</f>
        <v>0.00025605597012877</v>
      </c>
      <c r="M328" s="70" t="n">
        <f aca="false">F328-L328</f>
        <v>-0.00385605597012877</v>
      </c>
      <c r="N328" s="71" t="n">
        <f aca="false">G328*Assumptions!$B$7</f>
        <v>-158276.6757</v>
      </c>
      <c r="O328" s="71" t="n">
        <f aca="false">K328*Assumptions!$B$7</f>
        <v>-203949.364176608</v>
      </c>
      <c r="P328" s="68" t="n">
        <f aca="false">P327+G328</f>
        <v>4325.585525</v>
      </c>
      <c r="Q328" s="68" t="n">
        <f aca="false">MAX(Q327,P328)</f>
        <v>4381.716745</v>
      </c>
      <c r="R328" s="68" t="n">
        <f aca="false">Q328-P328</f>
        <v>56.1312200000002</v>
      </c>
      <c r="S328" s="68" t="n">
        <f aca="false">S327+K328</f>
        <v>2414.94363099834</v>
      </c>
      <c r="T328" s="68" t="n">
        <f aca="false">MAX(T327,S328)</f>
        <v>2639.38556242972</v>
      </c>
      <c r="U328" s="68" t="n">
        <f aca="false">T328-S328</f>
        <v>224.441931431375</v>
      </c>
      <c r="V328" s="70" t="n">
        <f aca="false">V327+F328</f>
        <v>0.9792</v>
      </c>
      <c r="W328" s="70" t="n">
        <f aca="false">MAX(W327,V328)</f>
        <v>0.9892</v>
      </c>
      <c r="X328" s="70" t="n">
        <f aca="false">W328-V328</f>
        <v>0.01</v>
      </c>
      <c r="Y328" s="70" t="n">
        <f aca="false">Y327+M328</f>
        <v>0.894952629905632</v>
      </c>
      <c r="Z328" s="70" t="n">
        <f aca="false">MAX(Z327,Y328)</f>
        <v>0.905464741845889</v>
      </c>
      <c r="AA328" s="70" t="n">
        <f aca="false">Z328-Y328</f>
        <v>0.0105121119402575</v>
      </c>
      <c r="AB328" s="72" t="n">
        <f aca="false">AB327*(1+F328)</f>
        <v>2.48909599786089</v>
      </c>
      <c r="AC328" s="73" t="n">
        <f aca="false">MAX(AC327,AB328)</f>
        <v>2.51417986985524</v>
      </c>
      <c r="AD328" s="70" t="n">
        <f aca="false">1-AB328/AC328</f>
        <v>0.00997696000000004</v>
      </c>
      <c r="AE328" s="73" t="n">
        <f aca="false">AE327*(1+M328)</f>
        <v>2.28847183639276</v>
      </c>
      <c r="AF328" s="73" t="n">
        <f aca="false">MAX(AF327,AE328)</f>
        <v>2.31272409227351</v>
      </c>
      <c r="AG328" s="70" t="n">
        <f aca="false">1-AE328/AF328</f>
        <v>0.0104864458158964</v>
      </c>
      <c r="AH328" s="74" t="n">
        <f aca="false">IF(R328&gt;0,AH327+1,0)</f>
        <v>2</v>
      </c>
      <c r="AI328" s="74" t="n">
        <f aca="false">IF(U328&gt;0,AI327+1,0)</f>
        <v>67</v>
      </c>
      <c r="AJ328" s="74" t="n">
        <f aca="false">IF(G328&gt;0,AJ327+1,0)</f>
        <v>0</v>
      </c>
      <c r="AK328" s="74" t="n">
        <f aca="false">IF(G328&lt;=0,AK327+1,0)</f>
        <v>2</v>
      </c>
      <c r="AL328" s="74" t="n">
        <f aca="false">IF(K328&gt;0,AL327+1,0)</f>
        <v>0</v>
      </c>
      <c r="AM328" s="74" t="n">
        <f aca="false">IF(K328&lt;=0,AM327+1,0)</f>
        <v>2</v>
      </c>
    </row>
    <row r="329" customFormat="false" ht="15" hidden="false" customHeight="false" outlineLevel="0" collapsed="false">
      <c r="A329" s="61" t="n">
        <v>333</v>
      </c>
      <c r="B329" s="62" t="n">
        <v>40743.5520833333</v>
      </c>
      <c r="C329" s="63" t="n">
        <f aca="false">YEAR(B329)</f>
        <v>2011</v>
      </c>
      <c r="D329" s="32" t="s">
        <v>277</v>
      </c>
      <c r="E329" s="64" t="n">
        <v>5610.25</v>
      </c>
      <c r="F329" s="65" t="n">
        <v>-0.0053</v>
      </c>
      <c r="G329" s="66" t="n">
        <v>-29.734325</v>
      </c>
      <c r="H329" s="67" t="n">
        <f aca="false">E329+IF(D329="Long",1,-1)*G329</f>
        <v>5580.515675</v>
      </c>
      <c r="I329" s="68" t="n">
        <f aca="false">Assumptions!$B$58</f>
        <v>5.35750011455817</v>
      </c>
      <c r="J329" s="68" t="n">
        <f aca="false">INDEX(Yearly!$D$5:$D$22,MATCH(C329,Yearly!$A$5:$A$22,0))</f>
        <v>0.449580429193692</v>
      </c>
      <c r="K329" s="68" t="n">
        <f aca="false">G329-I329-J329</f>
        <v>-35.5414055437519</v>
      </c>
      <c r="L329" s="69" t="n">
        <f aca="false">(I329+J329)/Assumptions!$B$8</f>
        <v>0.00025605597012877</v>
      </c>
      <c r="M329" s="70" t="n">
        <f aca="false">F329-L329</f>
        <v>-0.00555605597012877</v>
      </c>
      <c r="N329" s="71" t="n">
        <f aca="false">G329*Assumptions!$B$7</f>
        <v>-233860.466125</v>
      </c>
      <c r="O329" s="71" t="n">
        <f aca="false">K329*Assumptions!$B$7</f>
        <v>-279533.154601608</v>
      </c>
      <c r="P329" s="68" t="n">
        <f aca="false">P328+G329</f>
        <v>4295.8512</v>
      </c>
      <c r="Q329" s="68" t="n">
        <f aca="false">MAX(Q328,P329)</f>
        <v>4381.716745</v>
      </c>
      <c r="R329" s="68" t="n">
        <f aca="false">Q329-P329</f>
        <v>85.8655450000006</v>
      </c>
      <c r="S329" s="68" t="n">
        <f aca="false">S328+K329</f>
        <v>2379.40222545459</v>
      </c>
      <c r="T329" s="68" t="n">
        <f aca="false">MAX(T328,S329)</f>
        <v>2639.38556242972</v>
      </c>
      <c r="U329" s="68" t="n">
        <f aca="false">T329-S329</f>
        <v>259.983336975126</v>
      </c>
      <c r="V329" s="70" t="n">
        <f aca="false">V328+F329</f>
        <v>0.9739</v>
      </c>
      <c r="W329" s="70" t="n">
        <f aca="false">MAX(W328,V329)</f>
        <v>0.9892</v>
      </c>
      <c r="X329" s="70" t="n">
        <f aca="false">W329-V329</f>
        <v>0.0153</v>
      </c>
      <c r="Y329" s="70" t="n">
        <f aca="false">Y328+M329</f>
        <v>0.889396573935503</v>
      </c>
      <c r="Z329" s="70" t="n">
        <f aca="false">MAX(Z328,Y329)</f>
        <v>0.905464741845889</v>
      </c>
      <c r="AA329" s="70" t="n">
        <f aca="false">Z329-Y329</f>
        <v>0.0160681679103862</v>
      </c>
      <c r="AB329" s="72" t="n">
        <f aca="false">AB328*(1+F329)</f>
        <v>2.47590378907222</v>
      </c>
      <c r="AC329" s="73" t="n">
        <f aca="false">MAX(AC328,AB329)</f>
        <v>2.51417986985524</v>
      </c>
      <c r="AD329" s="70" t="n">
        <f aca="false">1-AB329/AC329</f>
        <v>0.0152240821119999</v>
      </c>
      <c r="AE329" s="73" t="n">
        <f aca="false">AE328*(1+M329)</f>
        <v>2.2757569587837</v>
      </c>
      <c r="AF329" s="73" t="n">
        <f aca="false">MAX(AF328,AE329)</f>
        <v>2.31272409227351</v>
      </c>
      <c r="AG329" s="70" t="n">
        <f aca="false">1-AE329/AF329</f>
        <v>0.0159842385061444</v>
      </c>
      <c r="AH329" s="74" t="n">
        <f aca="false">IF(R329&gt;0,AH328+1,0)</f>
        <v>3</v>
      </c>
      <c r="AI329" s="74" t="n">
        <f aca="false">IF(U329&gt;0,AI328+1,0)</f>
        <v>68</v>
      </c>
      <c r="AJ329" s="74" t="n">
        <f aca="false">IF(G329&gt;0,AJ328+1,0)</f>
        <v>0</v>
      </c>
      <c r="AK329" s="74" t="n">
        <f aca="false">IF(G329&lt;=0,AK328+1,0)</f>
        <v>3</v>
      </c>
      <c r="AL329" s="74" t="n">
        <f aca="false">IF(K329&gt;0,AL328+1,0)</f>
        <v>0</v>
      </c>
      <c r="AM329" s="74" t="n">
        <f aca="false">IF(K329&lt;=0,AM328+1,0)</f>
        <v>3</v>
      </c>
    </row>
    <row r="330" customFormat="false" ht="15" hidden="false" customHeight="false" outlineLevel="0" collapsed="false">
      <c r="A330" s="61" t="n">
        <v>334</v>
      </c>
      <c r="B330" s="62" t="n">
        <v>40744.53125</v>
      </c>
      <c r="C330" s="63" t="n">
        <f aca="false">YEAR(B330)</f>
        <v>2011</v>
      </c>
      <c r="D330" s="32" t="s">
        <v>276</v>
      </c>
      <c r="E330" s="64" t="n">
        <v>5580.5</v>
      </c>
      <c r="F330" s="65" t="n">
        <v>0.0019</v>
      </c>
      <c r="G330" s="66" t="n">
        <v>10.60295</v>
      </c>
      <c r="H330" s="67" t="n">
        <f aca="false">E330+IF(D330="Long",1,-1)*G330</f>
        <v>5569.89705</v>
      </c>
      <c r="I330" s="68" t="n">
        <f aca="false">Assumptions!$B$58</f>
        <v>5.35750011455817</v>
      </c>
      <c r="J330" s="68" t="n">
        <f aca="false">INDEX(Yearly!$D$5:$D$22,MATCH(C330,Yearly!$A$5:$A$22,0))</f>
        <v>0.449580429193692</v>
      </c>
      <c r="K330" s="68" t="n">
        <f aca="false">G330-I330-J330</f>
        <v>4.79586945624814</v>
      </c>
      <c r="L330" s="69" t="n">
        <f aca="false">(I330+J330)/Assumptions!$B$8</f>
        <v>0.00025605597012877</v>
      </c>
      <c r="M330" s="70" t="n">
        <f aca="false">F330-L330</f>
        <v>0.00164394402987123</v>
      </c>
      <c r="N330" s="71" t="n">
        <f aca="false">G330*Assumptions!$B$7</f>
        <v>83392.20175</v>
      </c>
      <c r="O330" s="71" t="n">
        <f aca="false">K330*Assumptions!$B$7</f>
        <v>37719.5132733916</v>
      </c>
      <c r="P330" s="68" t="n">
        <f aca="false">P329+G330</f>
        <v>4306.45415</v>
      </c>
      <c r="Q330" s="68" t="n">
        <f aca="false">MAX(Q329,P330)</f>
        <v>4381.716745</v>
      </c>
      <c r="R330" s="68" t="n">
        <f aca="false">Q330-P330</f>
        <v>75.2625950000002</v>
      </c>
      <c r="S330" s="68" t="n">
        <f aca="false">S329+K330</f>
        <v>2384.19809491084</v>
      </c>
      <c r="T330" s="68" t="n">
        <f aca="false">MAX(T329,S330)</f>
        <v>2639.38556242972</v>
      </c>
      <c r="U330" s="68" t="n">
        <f aca="false">T330-S330</f>
        <v>255.187467518878</v>
      </c>
      <c r="V330" s="70" t="n">
        <f aca="false">V329+F330</f>
        <v>0.9758</v>
      </c>
      <c r="W330" s="70" t="n">
        <f aca="false">MAX(W329,V330)</f>
        <v>0.9892</v>
      </c>
      <c r="X330" s="70" t="n">
        <f aca="false">W330-V330</f>
        <v>0.0134</v>
      </c>
      <c r="Y330" s="70" t="n">
        <f aca="false">Y329+M330</f>
        <v>0.891040517965374</v>
      </c>
      <c r="Z330" s="70" t="n">
        <f aca="false">MAX(Z329,Y330)</f>
        <v>0.905464741845889</v>
      </c>
      <c r="AA330" s="70" t="n">
        <f aca="false">Z330-Y330</f>
        <v>0.014424223880515</v>
      </c>
      <c r="AB330" s="72" t="n">
        <f aca="false">AB329*(1+F330)</f>
        <v>2.48060800627146</v>
      </c>
      <c r="AC330" s="73" t="n">
        <f aca="false">MAX(AC329,AB330)</f>
        <v>2.51417986985524</v>
      </c>
      <c r="AD330" s="70" t="n">
        <f aca="false">1-AB330/AC330</f>
        <v>0.0133530078680127</v>
      </c>
      <c r="AE330" s="73" t="n">
        <f aca="false">AE329*(1+M330)</f>
        <v>2.27949817584953</v>
      </c>
      <c r="AF330" s="73" t="n">
        <f aca="false">MAX(AF329,AE330)</f>
        <v>2.31272409227351</v>
      </c>
      <c r="AG330" s="70" t="n">
        <f aca="false">1-AE330/AF330</f>
        <v>0.0143665716697373</v>
      </c>
      <c r="AH330" s="74" t="n">
        <f aca="false">IF(R330&gt;0,AH329+1,0)</f>
        <v>4</v>
      </c>
      <c r="AI330" s="74" t="n">
        <f aca="false">IF(U330&gt;0,AI329+1,0)</f>
        <v>69</v>
      </c>
      <c r="AJ330" s="74" t="n">
        <f aca="false">IF(G330&gt;0,AJ329+1,0)</f>
        <v>1</v>
      </c>
      <c r="AK330" s="74" t="n">
        <f aca="false">IF(G330&lt;=0,AK329+1,0)</f>
        <v>0</v>
      </c>
      <c r="AL330" s="74" t="n">
        <f aca="false">IF(K330&gt;0,AL329+1,0)</f>
        <v>1</v>
      </c>
      <c r="AM330" s="74" t="n">
        <f aca="false">IF(K330&lt;=0,AM329+1,0)</f>
        <v>0</v>
      </c>
    </row>
    <row r="331" customFormat="false" ht="15" hidden="false" customHeight="false" outlineLevel="0" collapsed="false">
      <c r="A331" s="61" t="n">
        <v>335</v>
      </c>
      <c r="B331" s="62" t="n">
        <v>40746.40625</v>
      </c>
      <c r="C331" s="63" t="n">
        <f aca="false">YEAR(B331)</f>
        <v>2011</v>
      </c>
      <c r="D331" s="32" t="s">
        <v>277</v>
      </c>
      <c r="E331" s="64" t="n">
        <v>5569.95</v>
      </c>
      <c r="F331" s="65" t="n">
        <v>0.0033</v>
      </c>
      <c r="G331" s="66" t="n">
        <v>18.380835</v>
      </c>
      <c r="H331" s="67" t="n">
        <f aca="false">E331+IF(D331="Long",1,-1)*G331</f>
        <v>5588.330835</v>
      </c>
      <c r="I331" s="68" t="n">
        <f aca="false">Assumptions!$B$58</f>
        <v>5.35750011455817</v>
      </c>
      <c r="J331" s="68" t="n">
        <f aca="false">INDEX(Yearly!$D$5:$D$22,MATCH(C331,Yearly!$A$5:$A$22,0))</f>
        <v>0.449580429193692</v>
      </c>
      <c r="K331" s="68" t="n">
        <f aca="false">G331-I331-J331</f>
        <v>12.5737544562481</v>
      </c>
      <c r="L331" s="69" t="n">
        <f aca="false">(I331+J331)/Assumptions!$B$8</f>
        <v>0.00025605597012877</v>
      </c>
      <c r="M331" s="70" t="n">
        <f aca="false">F331-L331</f>
        <v>0.00304394402987123</v>
      </c>
      <c r="N331" s="71" t="n">
        <f aca="false">G331*Assumptions!$B$7</f>
        <v>144565.267275</v>
      </c>
      <c r="O331" s="71" t="n">
        <f aca="false">K331*Assumptions!$B$7</f>
        <v>98892.5787983916</v>
      </c>
      <c r="P331" s="68" t="n">
        <f aca="false">P330+G331</f>
        <v>4324.834985</v>
      </c>
      <c r="Q331" s="68" t="n">
        <f aca="false">MAX(Q330,P331)</f>
        <v>4381.716745</v>
      </c>
      <c r="R331" s="68" t="n">
        <f aca="false">Q331-P331</f>
        <v>56.8817600000002</v>
      </c>
      <c r="S331" s="68" t="n">
        <f aca="false">S330+K331</f>
        <v>2396.77184936708</v>
      </c>
      <c r="T331" s="68" t="n">
        <f aca="false">MAX(T330,S331)</f>
        <v>2639.38556242972</v>
      </c>
      <c r="U331" s="68" t="n">
        <f aca="false">T331-S331</f>
        <v>242.61371306263</v>
      </c>
      <c r="V331" s="70" t="n">
        <f aca="false">V330+F331</f>
        <v>0.9791</v>
      </c>
      <c r="W331" s="70" t="n">
        <f aca="false">MAX(W330,V331)</f>
        <v>0.9892</v>
      </c>
      <c r="X331" s="70" t="n">
        <f aca="false">W331-V331</f>
        <v>0.0101</v>
      </c>
      <c r="Y331" s="70" t="n">
        <f aca="false">Y330+M331</f>
        <v>0.894084461995246</v>
      </c>
      <c r="Z331" s="70" t="n">
        <f aca="false">MAX(Z330,Y331)</f>
        <v>0.905464741845889</v>
      </c>
      <c r="AA331" s="70" t="n">
        <f aca="false">Z331-Y331</f>
        <v>0.0113802798506438</v>
      </c>
      <c r="AB331" s="72" t="n">
        <f aca="false">AB330*(1+F331)</f>
        <v>2.48879401269216</v>
      </c>
      <c r="AC331" s="73" t="n">
        <f aca="false">MAX(AC330,AB331)</f>
        <v>2.51417986985524</v>
      </c>
      <c r="AD331" s="70" t="n">
        <f aca="false">1-AB331/AC331</f>
        <v>0.0100970727939771</v>
      </c>
      <c r="AE331" s="73" t="n">
        <f aca="false">AE330*(1+M331)</f>
        <v>2.28643684071301</v>
      </c>
      <c r="AF331" s="73" t="n">
        <f aca="false">MAX(AF330,AE331)</f>
        <v>2.31272409227351</v>
      </c>
      <c r="AG331" s="70" t="n">
        <f aca="false">1-AE331/AF331</f>
        <v>0.0113663586799299</v>
      </c>
      <c r="AH331" s="74" t="n">
        <f aca="false">IF(R331&gt;0,AH330+1,0)</f>
        <v>5</v>
      </c>
      <c r="AI331" s="74" t="n">
        <f aca="false">IF(U331&gt;0,AI330+1,0)</f>
        <v>70</v>
      </c>
      <c r="AJ331" s="74" t="n">
        <f aca="false">IF(G331&gt;0,AJ330+1,0)</f>
        <v>2</v>
      </c>
      <c r="AK331" s="74" t="n">
        <f aca="false">IF(G331&lt;=0,AK330+1,0)</f>
        <v>0</v>
      </c>
      <c r="AL331" s="74" t="n">
        <f aca="false">IF(K331&gt;0,AL330+1,0)</f>
        <v>2</v>
      </c>
      <c r="AM331" s="74" t="n">
        <f aca="false">IF(K331&lt;=0,AM330+1,0)</f>
        <v>0</v>
      </c>
    </row>
    <row r="332" customFormat="false" ht="15" hidden="false" customHeight="false" outlineLevel="0" collapsed="false">
      <c r="A332" s="61" t="n">
        <v>336</v>
      </c>
      <c r="B332" s="62" t="n">
        <v>40750.46875</v>
      </c>
      <c r="C332" s="63" t="n">
        <f aca="false">YEAR(B332)</f>
        <v>2011</v>
      </c>
      <c r="D332" s="32" t="s">
        <v>276</v>
      </c>
      <c r="E332" s="64" t="n">
        <v>5588.2</v>
      </c>
      <c r="F332" s="65" t="n">
        <v>0.0081</v>
      </c>
      <c r="G332" s="66" t="n">
        <v>45.26442</v>
      </c>
      <c r="H332" s="67" t="n">
        <f aca="false">E332+IF(D332="Long",1,-1)*G332</f>
        <v>5542.93558</v>
      </c>
      <c r="I332" s="68" t="n">
        <f aca="false">Assumptions!$B$58</f>
        <v>5.35750011455817</v>
      </c>
      <c r="J332" s="68" t="n">
        <f aca="false">INDEX(Yearly!$D$5:$D$22,MATCH(C332,Yearly!$A$5:$A$22,0))</f>
        <v>0.449580429193692</v>
      </c>
      <c r="K332" s="68" t="n">
        <f aca="false">G332-I332-J332</f>
        <v>39.4573394562481</v>
      </c>
      <c r="L332" s="69" t="n">
        <f aca="false">(I332+J332)/Assumptions!$B$8</f>
        <v>0.00025605597012877</v>
      </c>
      <c r="M332" s="70" t="n">
        <f aca="false">F332-L332</f>
        <v>0.00784394402987123</v>
      </c>
      <c r="N332" s="71" t="n">
        <f aca="false">G332*Assumptions!$B$7</f>
        <v>356004.6633</v>
      </c>
      <c r="O332" s="71" t="n">
        <f aca="false">K332*Assumptions!$B$7</f>
        <v>310331.974823392</v>
      </c>
      <c r="P332" s="68" t="n">
        <f aca="false">P331+G332</f>
        <v>4370.099405</v>
      </c>
      <c r="Q332" s="68" t="n">
        <f aca="false">MAX(Q331,P332)</f>
        <v>4381.716745</v>
      </c>
      <c r="R332" s="68" t="n">
        <f aca="false">Q332-P332</f>
        <v>11.6173399999998</v>
      </c>
      <c r="S332" s="68" t="n">
        <f aca="false">S331+K332</f>
        <v>2436.22918882333</v>
      </c>
      <c r="T332" s="68" t="n">
        <f aca="false">MAX(T331,S332)</f>
        <v>2639.38556242972</v>
      </c>
      <c r="U332" s="68" t="n">
        <f aca="false">T332-S332</f>
        <v>203.156373606382</v>
      </c>
      <c r="V332" s="70" t="n">
        <f aca="false">V331+F332</f>
        <v>0.9872</v>
      </c>
      <c r="W332" s="70" t="n">
        <f aca="false">MAX(W331,V332)</f>
        <v>0.9892</v>
      </c>
      <c r="X332" s="70" t="n">
        <f aca="false">W332-V332</f>
        <v>0.002</v>
      </c>
      <c r="Y332" s="70" t="n">
        <f aca="false">Y331+M332</f>
        <v>0.901928406025117</v>
      </c>
      <c r="Z332" s="70" t="n">
        <f aca="false">MAX(Z331,Y332)</f>
        <v>0.905464741845889</v>
      </c>
      <c r="AA332" s="70" t="n">
        <f aca="false">Z332-Y332</f>
        <v>0.00353633582077262</v>
      </c>
      <c r="AB332" s="72" t="n">
        <f aca="false">AB331*(1+F332)</f>
        <v>2.50895324419496</v>
      </c>
      <c r="AC332" s="73" t="n">
        <f aca="false">MAX(AC331,AB332)</f>
        <v>2.51417986985524</v>
      </c>
      <c r="AD332" s="70" t="n">
        <f aca="false">1-AB332/AC332</f>
        <v>0.00207885908360828</v>
      </c>
      <c r="AE332" s="73" t="n">
        <f aca="false">AE331*(1+M332)</f>
        <v>2.3043715233194</v>
      </c>
      <c r="AF332" s="73" t="n">
        <f aca="false">MAX(AF331,AE332)</f>
        <v>2.31272409227351</v>
      </c>
      <c r="AG332" s="70" t="n">
        <f aca="false">1-AE332/AF332</f>
        <v>0.00361157173136739</v>
      </c>
      <c r="AH332" s="74" t="n">
        <f aca="false">IF(R332&gt;0,AH331+1,0)</f>
        <v>6</v>
      </c>
      <c r="AI332" s="74" t="n">
        <f aca="false">IF(U332&gt;0,AI331+1,0)</f>
        <v>71</v>
      </c>
      <c r="AJ332" s="74" t="n">
        <f aca="false">IF(G332&gt;0,AJ331+1,0)</f>
        <v>3</v>
      </c>
      <c r="AK332" s="74" t="n">
        <f aca="false">IF(G332&lt;=0,AK331+1,0)</f>
        <v>0</v>
      </c>
      <c r="AL332" s="74" t="n">
        <f aca="false">IF(K332&gt;0,AL331+1,0)</f>
        <v>3</v>
      </c>
      <c r="AM332" s="74" t="n">
        <f aca="false">IF(K332&lt;=0,AM331+1,0)</f>
        <v>0</v>
      </c>
    </row>
    <row r="333" customFormat="false" ht="15" hidden="false" customHeight="false" outlineLevel="0" collapsed="false">
      <c r="A333" s="61" t="n">
        <v>337</v>
      </c>
      <c r="B333" s="62" t="n">
        <v>40756.40625</v>
      </c>
      <c r="C333" s="63" t="n">
        <f aca="false">YEAR(B333)</f>
        <v>2011</v>
      </c>
      <c r="D333" s="32" t="s">
        <v>277</v>
      </c>
      <c r="E333" s="64" t="n">
        <v>5543.05</v>
      </c>
      <c r="F333" s="65" t="n">
        <v>-0.0049</v>
      </c>
      <c r="G333" s="66" t="n">
        <v>-27.160945</v>
      </c>
      <c r="H333" s="67" t="n">
        <f aca="false">E333+IF(D333="Long",1,-1)*G333</f>
        <v>5515.889055</v>
      </c>
      <c r="I333" s="68" t="n">
        <f aca="false">Assumptions!$B$58</f>
        <v>5.35750011455817</v>
      </c>
      <c r="J333" s="68" t="n">
        <f aca="false">INDEX(Yearly!$D$5:$D$22,MATCH(C333,Yearly!$A$5:$A$22,0))</f>
        <v>0.449580429193692</v>
      </c>
      <c r="K333" s="68" t="n">
        <f aca="false">G333-I333-J333</f>
        <v>-32.9680255437519</v>
      </c>
      <c r="L333" s="69" t="n">
        <f aca="false">(I333+J333)/Assumptions!$B$8</f>
        <v>0.00025605597012877</v>
      </c>
      <c r="M333" s="70" t="n">
        <f aca="false">F333-L333</f>
        <v>-0.00515605597012877</v>
      </c>
      <c r="N333" s="71" t="n">
        <f aca="false">G333*Assumptions!$B$7</f>
        <v>-213620.832425</v>
      </c>
      <c r="O333" s="71" t="n">
        <f aca="false">K333*Assumptions!$B$7</f>
        <v>-259293.520901608</v>
      </c>
      <c r="P333" s="68" t="n">
        <f aca="false">P332+G333</f>
        <v>4342.93846</v>
      </c>
      <c r="Q333" s="68" t="n">
        <f aca="false">MAX(Q332,P333)</f>
        <v>4381.716745</v>
      </c>
      <c r="R333" s="68" t="n">
        <f aca="false">Q333-P333</f>
        <v>38.7782849999994</v>
      </c>
      <c r="S333" s="68" t="n">
        <f aca="false">S332+K333</f>
        <v>2403.26116327958</v>
      </c>
      <c r="T333" s="68" t="n">
        <f aca="false">MAX(T332,S333)</f>
        <v>2639.38556242972</v>
      </c>
      <c r="U333" s="68" t="n">
        <f aca="false">T333-S333</f>
        <v>236.124399150134</v>
      </c>
      <c r="V333" s="70" t="n">
        <f aca="false">V332+F333</f>
        <v>0.9823</v>
      </c>
      <c r="W333" s="70" t="n">
        <f aca="false">MAX(W332,V333)</f>
        <v>0.9892</v>
      </c>
      <c r="X333" s="70" t="n">
        <f aca="false">W333-V333</f>
        <v>0.00690000000000002</v>
      </c>
      <c r="Y333" s="70" t="n">
        <f aca="false">Y332+M333</f>
        <v>0.896772350054988</v>
      </c>
      <c r="Z333" s="70" t="n">
        <f aca="false">MAX(Z332,Y333)</f>
        <v>0.905464741845889</v>
      </c>
      <c r="AA333" s="70" t="n">
        <f aca="false">Z333-Y333</f>
        <v>0.00869239179090142</v>
      </c>
      <c r="AB333" s="72" t="n">
        <f aca="false">AB332*(1+F333)</f>
        <v>2.49665937329841</v>
      </c>
      <c r="AC333" s="73" t="n">
        <f aca="false">MAX(AC332,AB333)</f>
        <v>2.51417986985524</v>
      </c>
      <c r="AD333" s="70" t="n">
        <f aca="false">1-AB333/AC333</f>
        <v>0.00696867267409873</v>
      </c>
      <c r="AE333" s="73" t="n">
        <f aca="false">AE332*(1+M333)</f>
        <v>2.2924900547692</v>
      </c>
      <c r="AF333" s="73" t="n">
        <f aca="false">MAX(AF332,AE333)</f>
        <v>2.31272409227351</v>
      </c>
      <c r="AG333" s="70" t="n">
        <f aca="false">1-AE333/AF333</f>
        <v>0.00874900623550923</v>
      </c>
      <c r="AH333" s="74" t="n">
        <f aca="false">IF(R333&gt;0,AH332+1,0)</f>
        <v>7</v>
      </c>
      <c r="AI333" s="74" t="n">
        <f aca="false">IF(U333&gt;0,AI332+1,0)</f>
        <v>72</v>
      </c>
      <c r="AJ333" s="74" t="n">
        <f aca="false">IF(G333&gt;0,AJ332+1,0)</f>
        <v>0</v>
      </c>
      <c r="AK333" s="74" t="n">
        <f aca="false">IF(G333&lt;=0,AK332+1,0)</f>
        <v>1</v>
      </c>
      <c r="AL333" s="74" t="n">
        <f aca="false">IF(K333&gt;0,AL332+1,0)</f>
        <v>0</v>
      </c>
      <c r="AM333" s="74" t="n">
        <f aca="false">IF(K333&lt;=0,AM332+1,0)</f>
        <v>1</v>
      </c>
    </row>
    <row r="334" customFormat="false" ht="15" hidden="false" customHeight="false" outlineLevel="0" collapsed="false">
      <c r="A334" s="61" t="n">
        <v>338</v>
      </c>
      <c r="B334" s="62" t="n">
        <v>40756.5166666667</v>
      </c>
      <c r="C334" s="63" t="n">
        <f aca="false">YEAR(B334)</f>
        <v>2011</v>
      </c>
      <c r="D334" s="32" t="s">
        <v>276</v>
      </c>
      <c r="E334" s="64" t="n">
        <v>5515.65</v>
      </c>
      <c r="F334" s="65" t="n">
        <v>0.0603</v>
      </c>
      <c r="G334" s="66" t="n">
        <v>332.593695</v>
      </c>
      <c r="H334" s="67" t="n">
        <f aca="false">E334+IF(D334="Long",1,-1)*G334</f>
        <v>5183.056305</v>
      </c>
      <c r="I334" s="68" t="n">
        <f aca="false">Assumptions!$B$58</f>
        <v>5.35750011455817</v>
      </c>
      <c r="J334" s="68" t="n">
        <f aca="false">INDEX(Yearly!$D$5:$D$22,MATCH(C334,Yearly!$A$5:$A$22,0))</f>
        <v>0.449580429193692</v>
      </c>
      <c r="K334" s="68" t="n">
        <f aca="false">G334-I334-J334</f>
        <v>326.786614456248</v>
      </c>
      <c r="L334" s="69" t="n">
        <f aca="false">(I334+J334)/Assumptions!$B$8</f>
        <v>0.00025605597012877</v>
      </c>
      <c r="M334" s="70" t="n">
        <f aca="false">F334-L334</f>
        <v>0.0600439440298712</v>
      </c>
      <c r="N334" s="71" t="n">
        <f aca="false">G334*Assumptions!$B$7</f>
        <v>2615849.411175</v>
      </c>
      <c r="O334" s="71" t="n">
        <f aca="false">K334*Assumptions!$B$7</f>
        <v>2570176.72269839</v>
      </c>
      <c r="P334" s="68" t="n">
        <f aca="false">P333+G334</f>
        <v>4675.532155</v>
      </c>
      <c r="Q334" s="68" t="n">
        <f aca="false">MAX(Q333,P334)</f>
        <v>4675.532155</v>
      </c>
      <c r="R334" s="68" t="n">
        <f aca="false">Q334-P334</f>
        <v>0</v>
      </c>
      <c r="S334" s="68" t="n">
        <f aca="false">S333+K334</f>
        <v>2730.04777773583</v>
      </c>
      <c r="T334" s="68" t="n">
        <f aca="false">MAX(T333,S334)</f>
        <v>2730.04777773583</v>
      </c>
      <c r="U334" s="68" t="n">
        <f aca="false">T334-S334</f>
        <v>0</v>
      </c>
      <c r="V334" s="70" t="n">
        <f aca="false">V333+F334</f>
        <v>1.0426</v>
      </c>
      <c r="W334" s="70" t="n">
        <f aca="false">MAX(W333,V334)</f>
        <v>1.0426</v>
      </c>
      <c r="X334" s="70" t="n">
        <f aca="false">W334-V334</f>
        <v>0</v>
      </c>
      <c r="Y334" s="70" t="n">
        <f aca="false">Y333+M334</f>
        <v>0.956816294084859</v>
      </c>
      <c r="Z334" s="70" t="n">
        <f aca="false">MAX(Z333,Y334)</f>
        <v>0.956816294084859</v>
      </c>
      <c r="AA334" s="70" t="n">
        <f aca="false">Z334-Y334</f>
        <v>0</v>
      </c>
      <c r="AB334" s="72" t="n">
        <f aca="false">AB333*(1+F334)</f>
        <v>2.6472079335083</v>
      </c>
      <c r="AC334" s="73" t="n">
        <f aca="false">MAX(AC333,AB334)</f>
        <v>2.6472079335083</v>
      </c>
      <c r="AD334" s="70" t="n">
        <f aca="false">1-AB334/AC334</f>
        <v>0</v>
      </c>
      <c r="AE334" s="73" t="n">
        <f aca="false">AE333*(1+M334)</f>
        <v>2.43014019930679</v>
      </c>
      <c r="AF334" s="73" t="n">
        <f aca="false">MAX(AF333,AE334)</f>
        <v>2.43014019930679</v>
      </c>
      <c r="AG334" s="70" t="n">
        <f aca="false">1-AE334/AF334</f>
        <v>0</v>
      </c>
      <c r="AH334" s="74" t="n">
        <f aca="false">IF(R334&gt;0,AH333+1,0)</f>
        <v>0</v>
      </c>
      <c r="AI334" s="74" t="n">
        <f aca="false">IF(U334&gt;0,AI333+1,0)</f>
        <v>0</v>
      </c>
      <c r="AJ334" s="74" t="n">
        <f aca="false">IF(G334&gt;0,AJ333+1,0)</f>
        <v>1</v>
      </c>
      <c r="AK334" s="74" t="n">
        <f aca="false">IF(G334&lt;=0,AK333+1,0)</f>
        <v>0</v>
      </c>
      <c r="AL334" s="74" t="n">
        <f aca="false">IF(K334&gt;0,AL333+1,0)</f>
        <v>1</v>
      </c>
      <c r="AM334" s="74" t="n">
        <f aca="false">IF(K334&lt;=0,AM333+1,0)</f>
        <v>0</v>
      </c>
    </row>
    <row r="335" customFormat="false" ht="15" hidden="false" customHeight="false" outlineLevel="0" collapsed="false">
      <c r="A335" s="61" t="n">
        <v>339</v>
      </c>
      <c r="B335" s="62" t="n">
        <v>40766.53125</v>
      </c>
      <c r="C335" s="63" t="n">
        <f aca="false">YEAR(B335)</f>
        <v>2011</v>
      </c>
      <c r="D335" s="32" t="s">
        <v>277</v>
      </c>
      <c r="E335" s="64" t="n">
        <v>5183.25</v>
      </c>
      <c r="F335" s="65" t="n">
        <v>-0.0071</v>
      </c>
      <c r="G335" s="66" t="n">
        <v>-36.801075</v>
      </c>
      <c r="H335" s="67" t="n">
        <f aca="false">E335+IF(D335="Long",1,-1)*G335</f>
        <v>5146.448925</v>
      </c>
      <c r="I335" s="68" t="n">
        <f aca="false">Assumptions!$B$58</f>
        <v>5.35750011455817</v>
      </c>
      <c r="J335" s="68" t="n">
        <f aca="false">INDEX(Yearly!$D$5:$D$22,MATCH(C335,Yearly!$A$5:$A$22,0))</f>
        <v>0.449580429193692</v>
      </c>
      <c r="K335" s="68" t="n">
        <f aca="false">G335-I335-J335</f>
        <v>-42.6081555437519</v>
      </c>
      <c r="L335" s="69" t="n">
        <f aca="false">(I335+J335)/Assumptions!$B$8</f>
        <v>0.00025605597012877</v>
      </c>
      <c r="M335" s="70" t="n">
        <f aca="false">F335-L335</f>
        <v>-0.00735605597012877</v>
      </c>
      <c r="N335" s="71" t="n">
        <f aca="false">G335*Assumptions!$B$7</f>
        <v>-289440.454875</v>
      </c>
      <c r="O335" s="71" t="n">
        <f aca="false">K335*Assumptions!$B$7</f>
        <v>-335113.143351608</v>
      </c>
      <c r="P335" s="68" t="n">
        <f aca="false">P334+G335</f>
        <v>4638.73108</v>
      </c>
      <c r="Q335" s="68" t="n">
        <f aca="false">MAX(Q334,P335)</f>
        <v>4675.532155</v>
      </c>
      <c r="R335" s="68" t="n">
        <f aca="false">Q335-P335</f>
        <v>36.8010750000003</v>
      </c>
      <c r="S335" s="68" t="n">
        <f aca="false">S334+K335</f>
        <v>2687.43962219208</v>
      </c>
      <c r="T335" s="68" t="n">
        <f aca="false">MAX(T334,S335)</f>
        <v>2730.04777773583</v>
      </c>
      <c r="U335" s="68" t="n">
        <f aca="false">T335-S335</f>
        <v>42.6081555437518</v>
      </c>
      <c r="V335" s="70" t="n">
        <f aca="false">V334+F335</f>
        <v>1.0355</v>
      </c>
      <c r="W335" s="70" t="n">
        <f aca="false">MAX(W334,V335)</f>
        <v>1.0426</v>
      </c>
      <c r="X335" s="70" t="n">
        <f aca="false">W335-V335</f>
        <v>0.00710000000000011</v>
      </c>
      <c r="Y335" s="70" t="n">
        <f aca="false">Y334+M335</f>
        <v>0.94946023811473</v>
      </c>
      <c r="Z335" s="70" t="n">
        <f aca="false">MAX(Z334,Y335)</f>
        <v>0.956816294084859</v>
      </c>
      <c r="AA335" s="70" t="n">
        <f aca="false">Z335-Y335</f>
        <v>0.00735605597012878</v>
      </c>
      <c r="AB335" s="72" t="n">
        <f aca="false">AB334*(1+F335)</f>
        <v>2.62841275718039</v>
      </c>
      <c r="AC335" s="73" t="n">
        <f aca="false">MAX(AC334,AB335)</f>
        <v>2.6472079335083</v>
      </c>
      <c r="AD335" s="70" t="n">
        <f aca="false">1-AB335/AC335</f>
        <v>0.0071</v>
      </c>
      <c r="AE335" s="73" t="n">
        <f aca="false">AE334*(1+M335)</f>
        <v>2.41226395198543</v>
      </c>
      <c r="AF335" s="73" t="n">
        <f aca="false">MAX(AF334,AE335)</f>
        <v>2.43014019930679</v>
      </c>
      <c r="AG335" s="70" t="n">
        <f aca="false">1-AE335/AF335</f>
        <v>0.00735605597012867</v>
      </c>
      <c r="AH335" s="74" t="n">
        <f aca="false">IF(R335&gt;0,AH334+1,0)</f>
        <v>1</v>
      </c>
      <c r="AI335" s="74" t="n">
        <f aca="false">IF(U335&gt;0,AI334+1,0)</f>
        <v>1</v>
      </c>
      <c r="AJ335" s="74" t="n">
        <f aca="false">IF(G335&gt;0,AJ334+1,0)</f>
        <v>0</v>
      </c>
      <c r="AK335" s="74" t="n">
        <f aca="false">IF(G335&lt;=0,AK334+1,0)</f>
        <v>1</v>
      </c>
      <c r="AL335" s="74" t="n">
        <f aca="false">IF(K335&gt;0,AL334+1,0)</f>
        <v>0</v>
      </c>
      <c r="AM335" s="74" t="n">
        <f aca="false">IF(K335&lt;=0,AM334+1,0)</f>
        <v>1</v>
      </c>
    </row>
    <row r="336" customFormat="false" ht="15" hidden="false" customHeight="false" outlineLevel="0" collapsed="false">
      <c r="A336" s="61" t="n">
        <v>340</v>
      </c>
      <c r="B336" s="62" t="n">
        <v>40766.6263888889</v>
      </c>
      <c r="C336" s="63" t="n">
        <f aca="false">YEAR(B336)</f>
        <v>2011</v>
      </c>
      <c r="D336" s="32" t="s">
        <v>276</v>
      </c>
      <c r="E336" s="64" t="n">
        <v>5146.3</v>
      </c>
      <c r="F336" s="65" t="n">
        <v>0.0382</v>
      </c>
      <c r="G336" s="66" t="n">
        <v>196.58866</v>
      </c>
      <c r="H336" s="67" t="n">
        <f aca="false">E336+IF(D336="Long",1,-1)*G336</f>
        <v>4949.71134</v>
      </c>
      <c r="I336" s="68" t="n">
        <f aca="false">Assumptions!$B$58</f>
        <v>5.35750011455817</v>
      </c>
      <c r="J336" s="68" t="n">
        <f aca="false">INDEX(Yearly!$D$5:$D$22,MATCH(C336,Yearly!$A$5:$A$22,0))</f>
        <v>0.449580429193692</v>
      </c>
      <c r="K336" s="68" t="n">
        <f aca="false">G336-I336-J336</f>
        <v>190.781579456248</v>
      </c>
      <c r="L336" s="69" t="n">
        <f aca="false">(I336+J336)/Assumptions!$B$8</f>
        <v>0.00025605597012877</v>
      </c>
      <c r="M336" s="70" t="n">
        <f aca="false">F336-L336</f>
        <v>0.0379439440298712</v>
      </c>
      <c r="N336" s="71" t="n">
        <f aca="false">G336*Assumptions!$B$7</f>
        <v>1546169.8109</v>
      </c>
      <c r="O336" s="71" t="n">
        <f aca="false">K336*Assumptions!$B$7</f>
        <v>1500497.12242339</v>
      </c>
      <c r="P336" s="68" t="n">
        <f aca="false">P335+G336</f>
        <v>4835.31974</v>
      </c>
      <c r="Q336" s="68" t="n">
        <f aca="false">MAX(Q335,P336)</f>
        <v>4835.31974</v>
      </c>
      <c r="R336" s="68" t="n">
        <f aca="false">Q336-P336</f>
        <v>0</v>
      </c>
      <c r="S336" s="68" t="n">
        <f aca="false">S335+K336</f>
        <v>2878.22120164833</v>
      </c>
      <c r="T336" s="68" t="n">
        <f aca="false">MAX(T335,S336)</f>
        <v>2878.22120164833</v>
      </c>
      <c r="U336" s="68" t="n">
        <f aca="false">T336-S336</f>
        <v>0</v>
      </c>
      <c r="V336" s="70" t="n">
        <f aca="false">V335+F336</f>
        <v>1.0737</v>
      </c>
      <c r="W336" s="70" t="n">
        <f aca="false">MAX(W335,V336)</f>
        <v>1.0737</v>
      </c>
      <c r="X336" s="70" t="n">
        <f aca="false">W336-V336</f>
        <v>0</v>
      </c>
      <c r="Y336" s="70" t="n">
        <f aca="false">Y335+M336</f>
        <v>0.987404182144602</v>
      </c>
      <c r="Z336" s="70" t="n">
        <f aca="false">MAX(Z335,Y336)</f>
        <v>0.987404182144602</v>
      </c>
      <c r="AA336" s="70" t="n">
        <f aca="false">Z336-Y336</f>
        <v>0</v>
      </c>
      <c r="AB336" s="72" t="n">
        <f aca="false">AB335*(1+F336)</f>
        <v>2.72881812450468</v>
      </c>
      <c r="AC336" s="73" t="n">
        <f aca="false">MAX(AC335,AB336)</f>
        <v>2.72881812450468</v>
      </c>
      <c r="AD336" s="70" t="n">
        <f aca="false">1-AB336/AC336</f>
        <v>0</v>
      </c>
      <c r="AE336" s="73" t="n">
        <f aca="false">AE335*(1+M336)</f>
        <v>2.50379476036484</v>
      </c>
      <c r="AF336" s="73" t="n">
        <f aca="false">MAX(AF335,AE336)</f>
        <v>2.50379476036484</v>
      </c>
      <c r="AG336" s="70" t="n">
        <f aca="false">1-AE336/AF336</f>
        <v>0</v>
      </c>
      <c r="AH336" s="74" t="n">
        <f aca="false">IF(R336&gt;0,AH335+1,0)</f>
        <v>0</v>
      </c>
      <c r="AI336" s="74" t="n">
        <f aca="false">IF(U336&gt;0,AI335+1,0)</f>
        <v>0</v>
      </c>
      <c r="AJ336" s="74" t="n">
        <f aca="false">IF(G336&gt;0,AJ335+1,0)</f>
        <v>1</v>
      </c>
      <c r="AK336" s="74" t="n">
        <f aca="false">IF(G336&lt;=0,AK335+1,0)</f>
        <v>0</v>
      </c>
      <c r="AL336" s="74" t="n">
        <f aca="false">IF(K336&gt;0,AL335+1,0)</f>
        <v>1</v>
      </c>
      <c r="AM336" s="74" t="n">
        <f aca="false">IF(K336&lt;=0,AM335+1,0)</f>
        <v>0</v>
      </c>
    </row>
    <row r="337" customFormat="false" ht="15" hidden="false" customHeight="false" outlineLevel="0" collapsed="false">
      <c r="A337" s="61" t="n">
        <v>341</v>
      </c>
      <c r="B337" s="62" t="n">
        <v>40778.5520833333</v>
      </c>
      <c r="C337" s="63" t="n">
        <f aca="false">YEAR(B337)</f>
        <v>2011</v>
      </c>
      <c r="D337" s="32" t="s">
        <v>277</v>
      </c>
      <c r="E337" s="64" t="n">
        <v>4949.7</v>
      </c>
      <c r="F337" s="65" t="n">
        <v>-0.0012</v>
      </c>
      <c r="G337" s="66" t="n">
        <v>-5.93964</v>
      </c>
      <c r="H337" s="67" t="n">
        <f aca="false">E337+IF(D337="Long",1,-1)*G337</f>
        <v>4943.76036</v>
      </c>
      <c r="I337" s="68" t="n">
        <f aca="false">Assumptions!$B$58</f>
        <v>5.35750011455817</v>
      </c>
      <c r="J337" s="68" t="n">
        <f aca="false">INDEX(Yearly!$D$5:$D$22,MATCH(C337,Yearly!$A$5:$A$22,0))</f>
        <v>0.449580429193692</v>
      </c>
      <c r="K337" s="68" t="n">
        <f aca="false">G337-I337-J337</f>
        <v>-11.7467205437519</v>
      </c>
      <c r="L337" s="69" t="n">
        <f aca="false">(I337+J337)/Assumptions!$B$8</f>
        <v>0.00025605597012877</v>
      </c>
      <c r="M337" s="70" t="n">
        <f aca="false">F337-L337</f>
        <v>-0.00145605597012877</v>
      </c>
      <c r="N337" s="71" t="n">
        <f aca="false">G337*Assumptions!$B$7</f>
        <v>-46715.2686</v>
      </c>
      <c r="O337" s="71" t="n">
        <f aca="false">K337*Assumptions!$B$7</f>
        <v>-92387.9570766084</v>
      </c>
      <c r="P337" s="68" t="n">
        <f aca="false">P336+G337</f>
        <v>4829.3801</v>
      </c>
      <c r="Q337" s="68" t="n">
        <f aca="false">MAX(Q336,P337)</f>
        <v>4835.31974</v>
      </c>
      <c r="R337" s="68" t="n">
        <f aca="false">Q337-P337</f>
        <v>5.9396399999996</v>
      </c>
      <c r="S337" s="68" t="n">
        <f aca="false">S336+K337</f>
        <v>2866.47448110457</v>
      </c>
      <c r="T337" s="68" t="n">
        <f aca="false">MAX(T336,S337)</f>
        <v>2878.22120164833</v>
      </c>
      <c r="U337" s="68" t="n">
        <f aca="false">T337-S337</f>
        <v>11.746720543752</v>
      </c>
      <c r="V337" s="70" t="n">
        <f aca="false">V336+F337</f>
        <v>1.0725</v>
      </c>
      <c r="W337" s="70" t="n">
        <f aca="false">MAX(W336,V337)</f>
        <v>1.0737</v>
      </c>
      <c r="X337" s="70" t="n">
        <f aca="false">W337-V337</f>
        <v>0.00120000000000009</v>
      </c>
      <c r="Y337" s="70" t="n">
        <f aca="false">Y336+M337</f>
        <v>0.985948126174473</v>
      </c>
      <c r="Z337" s="70" t="n">
        <f aca="false">MAX(Z336,Y337)</f>
        <v>0.987404182144602</v>
      </c>
      <c r="AA337" s="70" t="n">
        <f aca="false">Z337-Y337</f>
        <v>0.00145605597012877</v>
      </c>
      <c r="AB337" s="72" t="n">
        <f aca="false">AB336*(1+F337)</f>
        <v>2.72554354275528</v>
      </c>
      <c r="AC337" s="73" t="n">
        <f aca="false">MAX(AC336,AB337)</f>
        <v>2.72881812450468</v>
      </c>
      <c r="AD337" s="70" t="n">
        <f aca="false">1-AB337/AC337</f>
        <v>0.00120000000000009</v>
      </c>
      <c r="AE337" s="73" t="n">
        <f aca="false">AE336*(1+M337)</f>
        <v>2.50014909505604</v>
      </c>
      <c r="AF337" s="73" t="n">
        <f aca="false">MAX(AF336,AE337)</f>
        <v>2.50379476036484</v>
      </c>
      <c r="AG337" s="70" t="n">
        <f aca="false">1-AE337/AF337</f>
        <v>0.00145605597012877</v>
      </c>
      <c r="AH337" s="74" t="n">
        <f aca="false">IF(R337&gt;0,AH336+1,0)</f>
        <v>1</v>
      </c>
      <c r="AI337" s="74" t="n">
        <f aca="false">IF(U337&gt;0,AI336+1,0)</f>
        <v>1</v>
      </c>
      <c r="AJ337" s="74" t="n">
        <f aca="false">IF(G337&gt;0,AJ336+1,0)</f>
        <v>0</v>
      </c>
      <c r="AK337" s="74" t="n">
        <f aca="false">IF(G337&lt;=0,AK336+1,0)</f>
        <v>1</v>
      </c>
      <c r="AL337" s="74" t="n">
        <f aca="false">IF(K337&gt;0,AL336+1,0)</f>
        <v>0</v>
      </c>
      <c r="AM337" s="74" t="n">
        <f aca="false">IF(K337&lt;=0,AM336+1,0)</f>
        <v>1</v>
      </c>
    </row>
    <row r="338" customFormat="false" ht="15" hidden="false" customHeight="false" outlineLevel="0" collapsed="false">
      <c r="A338" s="61" t="n">
        <v>342</v>
      </c>
      <c r="B338" s="62" t="n">
        <v>40779.40625</v>
      </c>
      <c r="C338" s="63" t="n">
        <f aca="false">YEAR(B338)</f>
        <v>2011</v>
      </c>
      <c r="D338" s="32" t="s">
        <v>276</v>
      </c>
      <c r="E338" s="64" t="n">
        <v>4943.6</v>
      </c>
      <c r="F338" s="65" t="n">
        <v>-0.0017</v>
      </c>
      <c r="G338" s="66" t="n">
        <v>-8.40412</v>
      </c>
      <c r="H338" s="67" t="n">
        <f aca="false">E338+IF(D338="Long",1,-1)*G338</f>
        <v>4952.00412</v>
      </c>
      <c r="I338" s="68" t="n">
        <f aca="false">Assumptions!$B$58</f>
        <v>5.35750011455817</v>
      </c>
      <c r="J338" s="68" t="n">
        <f aca="false">INDEX(Yearly!$D$5:$D$22,MATCH(C338,Yearly!$A$5:$A$22,0))</f>
        <v>0.449580429193692</v>
      </c>
      <c r="K338" s="68" t="n">
        <f aca="false">G338-I338-J338</f>
        <v>-14.2112005437519</v>
      </c>
      <c r="L338" s="69" t="n">
        <f aca="false">(I338+J338)/Assumptions!$B$8</f>
        <v>0.00025605597012877</v>
      </c>
      <c r="M338" s="70" t="n">
        <f aca="false">F338-L338</f>
        <v>-0.00195605597012877</v>
      </c>
      <c r="N338" s="71" t="n">
        <f aca="false">G338*Assumptions!$B$7</f>
        <v>-66098.4038</v>
      </c>
      <c r="O338" s="71" t="n">
        <f aca="false">K338*Assumptions!$B$7</f>
        <v>-111771.092276608</v>
      </c>
      <c r="P338" s="68" t="n">
        <f aca="false">P337+G338</f>
        <v>4820.97598</v>
      </c>
      <c r="Q338" s="68" t="n">
        <f aca="false">MAX(Q337,P338)</f>
        <v>4835.31974</v>
      </c>
      <c r="R338" s="68" t="n">
        <f aca="false">Q338-P338</f>
        <v>14.3437599999997</v>
      </c>
      <c r="S338" s="68" t="n">
        <f aca="false">S337+K338</f>
        <v>2852.26328056082</v>
      </c>
      <c r="T338" s="68" t="n">
        <f aca="false">MAX(T337,S338)</f>
        <v>2878.22120164833</v>
      </c>
      <c r="U338" s="68" t="n">
        <f aca="false">T338-S338</f>
        <v>25.957921087504</v>
      </c>
      <c r="V338" s="70" t="n">
        <f aca="false">V337+F338</f>
        <v>1.0708</v>
      </c>
      <c r="W338" s="70" t="n">
        <f aca="false">MAX(W337,V338)</f>
        <v>1.0737</v>
      </c>
      <c r="X338" s="70" t="n">
        <f aca="false">W338-V338</f>
        <v>0.00290000000000012</v>
      </c>
      <c r="Y338" s="70" t="n">
        <f aca="false">Y337+M338</f>
        <v>0.983992070204344</v>
      </c>
      <c r="Z338" s="70" t="n">
        <f aca="false">MAX(Z337,Y338)</f>
        <v>0.987404182144602</v>
      </c>
      <c r="AA338" s="70" t="n">
        <f aca="false">Z338-Y338</f>
        <v>0.00341211194025759</v>
      </c>
      <c r="AB338" s="72" t="n">
        <f aca="false">AB337*(1+F338)</f>
        <v>2.72091011873259</v>
      </c>
      <c r="AC338" s="73" t="n">
        <f aca="false">MAX(AC337,AB338)</f>
        <v>2.72881812450468</v>
      </c>
      <c r="AD338" s="70" t="n">
        <f aca="false">1-AB338/AC338</f>
        <v>0.00289796000000009</v>
      </c>
      <c r="AE338" s="73" t="n">
        <f aca="false">AE337*(1+M338)</f>
        <v>2.49525866349244</v>
      </c>
      <c r="AF338" s="73" t="n">
        <f aca="false">MAX(AF337,AE338)</f>
        <v>2.50379476036484</v>
      </c>
      <c r="AG338" s="70" t="n">
        <f aca="false">1-AE338/AF338</f>
        <v>0.00340926381328432</v>
      </c>
      <c r="AH338" s="74" t="n">
        <f aca="false">IF(R338&gt;0,AH337+1,0)</f>
        <v>2</v>
      </c>
      <c r="AI338" s="74" t="n">
        <f aca="false">IF(U338&gt;0,AI337+1,0)</f>
        <v>2</v>
      </c>
      <c r="AJ338" s="74" t="n">
        <f aca="false">IF(G338&gt;0,AJ337+1,0)</f>
        <v>0</v>
      </c>
      <c r="AK338" s="74" t="n">
        <f aca="false">IF(G338&lt;=0,AK337+1,0)</f>
        <v>2</v>
      </c>
      <c r="AL338" s="74" t="n">
        <f aca="false">IF(K338&gt;0,AL337+1,0)</f>
        <v>0</v>
      </c>
      <c r="AM338" s="74" t="n">
        <f aca="false">IF(K338&lt;=0,AM337+1,0)</f>
        <v>2</v>
      </c>
    </row>
    <row r="339" customFormat="false" ht="15" hidden="false" customHeight="false" outlineLevel="0" collapsed="false">
      <c r="A339" s="61" t="n">
        <v>343</v>
      </c>
      <c r="B339" s="62" t="n">
        <v>40779.4270833333</v>
      </c>
      <c r="C339" s="63" t="n">
        <f aca="false">YEAR(B339)</f>
        <v>2011</v>
      </c>
      <c r="D339" s="32" t="s">
        <v>277</v>
      </c>
      <c r="E339" s="64" t="n">
        <v>4952</v>
      </c>
      <c r="F339" s="65" t="n">
        <v>-0.0038</v>
      </c>
      <c r="G339" s="66" t="n">
        <v>-18.8176</v>
      </c>
      <c r="H339" s="67" t="n">
        <f aca="false">E339+IF(D339="Long",1,-1)*G339</f>
        <v>4933.1824</v>
      </c>
      <c r="I339" s="68" t="n">
        <f aca="false">Assumptions!$B$58</f>
        <v>5.35750011455817</v>
      </c>
      <c r="J339" s="68" t="n">
        <f aca="false">INDEX(Yearly!$D$5:$D$22,MATCH(C339,Yearly!$A$5:$A$22,0))</f>
        <v>0.449580429193692</v>
      </c>
      <c r="K339" s="68" t="n">
        <f aca="false">G339-I339-J339</f>
        <v>-24.6246805437519</v>
      </c>
      <c r="L339" s="69" t="n">
        <f aca="false">(I339+J339)/Assumptions!$B$8</f>
        <v>0.00025605597012877</v>
      </c>
      <c r="M339" s="70" t="n">
        <f aca="false">F339-L339</f>
        <v>-0.00405605597012877</v>
      </c>
      <c r="N339" s="71" t="n">
        <f aca="false">G339*Assumptions!$B$7</f>
        <v>-148000.424</v>
      </c>
      <c r="O339" s="71" t="n">
        <f aca="false">K339*Assumptions!$B$7</f>
        <v>-193673.112476608</v>
      </c>
      <c r="P339" s="68" t="n">
        <f aca="false">P338+G339</f>
        <v>4802.15838</v>
      </c>
      <c r="Q339" s="68" t="n">
        <f aca="false">MAX(Q338,P339)</f>
        <v>4835.31974</v>
      </c>
      <c r="R339" s="68" t="n">
        <f aca="false">Q339-P339</f>
        <v>33.1613600000001</v>
      </c>
      <c r="S339" s="68" t="n">
        <f aca="false">S338+K339</f>
        <v>2827.63860001707</v>
      </c>
      <c r="T339" s="68" t="n">
        <f aca="false">MAX(T338,S339)</f>
        <v>2878.22120164833</v>
      </c>
      <c r="U339" s="68" t="n">
        <f aca="false">T339-S339</f>
        <v>50.5826016312558</v>
      </c>
      <c r="V339" s="70" t="n">
        <f aca="false">V338+F339</f>
        <v>1.067</v>
      </c>
      <c r="W339" s="70" t="n">
        <f aca="false">MAX(W338,V339)</f>
        <v>1.0737</v>
      </c>
      <c r="X339" s="70" t="n">
        <f aca="false">W339-V339</f>
        <v>0.00670000000000015</v>
      </c>
      <c r="Y339" s="70" t="n">
        <f aca="false">Y338+M339</f>
        <v>0.979936014234215</v>
      </c>
      <c r="Z339" s="70" t="n">
        <f aca="false">MAX(Z338,Y339)</f>
        <v>0.987404182144602</v>
      </c>
      <c r="AA339" s="70" t="n">
        <f aca="false">Z339-Y339</f>
        <v>0.0074681679103864</v>
      </c>
      <c r="AB339" s="72" t="n">
        <f aca="false">AB338*(1+F339)</f>
        <v>2.71057066028141</v>
      </c>
      <c r="AC339" s="73" t="n">
        <f aca="false">MAX(AC338,AB339)</f>
        <v>2.72881812450468</v>
      </c>
      <c r="AD339" s="70" t="n">
        <f aca="false">1-AB339/AC339</f>
        <v>0.00668694775200007</v>
      </c>
      <c r="AE339" s="73" t="n">
        <f aca="false">AE338*(1+M339)</f>
        <v>2.48513775469337</v>
      </c>
      <c r="AF339" s="73" t="n">
        <f aca="false">MAX(AF338,AE339)</f>
        <v>2.50379476036484</v>
      </c>
      <c r="AG339" s="70" t="n">
        <f aca="false">1-AE339/AF339</f>
        <v>0.00745149161856962</v>
      </c>
      <c r="AH339" s="74" t="n">
        <f aca="false">IF(R339&gt;0,AH338+1,0)</f>
        <v>3</v>
      </c>
      <c r="AI339" s="74" t="n">
        <f aca="false">IF(U339&gt;0,AI338+1,0)</f>
        <v>3</v>
      </c>
      <c r="AJ339" s="74" t="n">
        <f aca="false">IF(G339&gt;0,AJ338+1,0)</f>
        <v>0</v>
      </c>
      <c r="AK339" s="74" t="n">
        <f aca="false">IF(G339&lt;=0,AK338+1,0)</f>
        <v>3</v>
      </c>
      <c r="AL339" s="74" t="n">
        <f aca="false">IF(K339&gt;0,AL338+1,0)</f>
        <v>0</v>
      </c>
      <c r="AM339" s="74" t="n">
        <f aca="false">IF(K339&lt;=0,AM338+1,0)</f>
        <v>3</v>
      </c>
    </row>
    <row r="340" customFormat="false" ht="15" hidden="false" customHeight="false" outlineLevel="0" collapsed="false">
      <c r="A340" s="61" t="n">
        <v>344</v>
      </c>
      <c r="B340" s="62" t="n">
        <v>40779.45</v>
      </c>
      <c r="C340" s="63" t="n">
        <f aca="false">YEAR(B340)</f>
        <v>2011</v>
      </c>
      <c r="D340" s="32" t="s">
        <v>276</v>
      </c>
      <c r="E340" s="64" t="n">
        <v>4933.25</v>
      </c>
      <c r="F340" s="65" t="n">
        <v>0.0115</v>
      </c>
      <c r="G340" s="66" t="n">
        <v>56.732375</v>
      </c>
      <c r="H340" s="67" t="n">
        <f aca="false">E340+IF(D340="Long",1,-1)*G340</f>
        <v>4876.517625</v>
      </c>
      <c r="I340" s="68" t="n">
        <f aca="false">Assumptions!$B$58</f>
        <v>5.35750011455817</v>
      </c>
      <c r="J340" s="68" t="n">
        <f aca="false">INDEX(Yearly!$D$5:$D$22,MATCH(C340,Yearly!$A$5:$A$22,0))</f>
        <v>0.449580429193692</v>
      </c>
      <c r="K340" s="68" t="n">
        <f aca="false">G340-I340-J340</f>
        <v>50.9252944562481</v>
      </c>
      <c r="L340" s="69" t="n">
        <f aca="false">(I340+J340)/Assumptions!$B$8</f>
        <v>0.00025605597012877</v>
      </c>
      <c r="M340" s="70" t="n">
        <f aca="false">F340-L340</f>
        <v>0.0112439440298712</v>
      </c>
      <c r="N340" s="71" t="n">
        <f aca="false">G340*Assumptions!$B$7</f>
        <v>446200.129375</v>
      </c>
      <c r="O340" s="71" t="n">
        <f aca="false">K340*Assumptions!$B$7</f>
        <v>400527.440898392</v>
      </c>
      <c r="P340" s="68" t="n">
        <f aca="false">P339+G340</f>
        <v>4858.890755</v>
      </c>
      <c r="Q340" s="68" t="n">
        <f aca="false">MAX(Q339,P340)</f>
        <v>4858.890755</v>
      </c>
      <c r="R340" s="68" t="n">
        <f aca="false">Q340-P340</f>
        <v>0</v>
      </c>
      <c r="S340" s="68" t="n">
        <f aca="false">S339+K340</f>
        <v>2878.56389447332</v>
      </c>
      <c r="T340" s="68" t="n">
        <f aca="false">MAX(T339,S340)</f>
        <v>2878.56389447332</v>
      </c>
      <c r="U340" s="68" t="n">
        <f aca="false">T340-S340</f>
        <v>0</v>
      </c>
      <c r="V340" s="70" t="n">
        <f aca="false">V339+F340</f>
        <v>1.0785</v>
      </c>
      <c r="W340" s="70" t="n">
        <f aca="false">MAX(W339,V340)</f>
        <v>1.0785</v>
      </c>
      <c r="X340" s="70" t="n">
        <f aca="false">W340-V340</f>
        <v>0</v>
      </c>
      <c r="Y340" s="70" t="n">
        <f aca="false">Y339+M340</f>
        <v>0.991179958264086</v>
      </c>
      <c r="Z340" s="70" t="n">
        <f aca="false">MAX(Z339,Y340)</f>
        <v>0.991179958264086</v>
      </c>
      <c r="AA340" s="70" t="n">
        <f aca="false">Z340-Y340</f>
        <v>0</v>
      </c>
      <c r="AB340" s="72" t="n">
        <f aca="false">AB339*(1+F340)</f>
        <v>2.74174222287465</v>
      </c>
      <c r="AC340" s="73" t="n">
        <f aca="false">MAX(AC339,AB340)</f>
        <v>2.74174222287465</v>
      </c>
      <c r="AD340" s="70" t="n">
        <f aca="false">1-AB340/AC340</f>
        <v>0</v>
      </c>
      <c r="AE340" s="73" t="n">
        <f aca="false">AE339*(1+M340)</f>
        <v>2.51308050451366</v>
      </c>
      <c r="AF340" s="73" t="n">
        <f aca="false">MAX(AF339,AE340)</f>
        <v>2.51308050451366</v>
      </c>
      <c r="AG340" s="70" t="n">
        <f aca="false">1-AE340/AF340</f>
        <v>0</v>
      </c>
      <c r="AH340" s="74" t="n">
        <f aca="false">IF(R340&gt;0,AH339+1,0)</f>
        <v>0</v>
      </c>
      <c r="AI340" s="74" t="n">
        <f aca="false">IF(U340&gt;0,AI339+1,0)</f>
        <v>0</v>
      </c>
      <c r="AJ340" s="74" t="n">
        <f aca="false">IF(G340&gt;0,AJ339+1,0)</f>
        <v>1</v>
      </c>
      <c r="AK340" s="74" t="n">
        <f aca="false">IF(G340&lt;=0,AK339+1,0)</f>
        <v>0</v>
      </c>
      <c r="AL340" s="74" t="n">
        <f aca="false">IF(K340&gt;0,AL339+1,0)</f>
        <v>1</v>
      </c>
      <c r="AM340" s="74" t="n">
        <f aca="false">IF(K340&lt;=0,AM339+1,0)</f>
        <v>0</v>
      </c>
    </row>
    <row r="341" customFormat="false" ht="15" hidden="false" customHeight="false" outlineLevel="0" collapsed="false">
      <c r="A341" s="61" t="n">
        <v>345</v>
      </c>
      <c r="B341" s="62" t="n">
        <v>40784.4895833333</v>
      </c>
      <c r="C341" s="63" t="n">
        <f aca="false">YEAR(B341)</f>
        <v>2011</v>
      </c>
      <c r="D341" s="32" t="s">
        <v>277</v>
      </c>
      <c r="E341" s="64" t="n">
        <v>4876.7</v>
      </c>
      <c r="F341" s="65" t="n">
        <v>0.0159</v>
      </c>
      <c r="G341" s="66" t="n">
        <v>77.53953</v>
      </c>
      <c r="H341" s="67" t="n">
        <f aca="false">E341+IF(D341="Long",1,-1)*G341</f>
        <v>4954.23953</v>
      </c>
      <c r="I341" s="68" t="n">
        <f aca="false">Assumptions!$B$58</f>
        <v>5.35750011455817</v>
      </c>
      <c r="J341" s="68" t="n">
        <f aca="false">INDEX(Yearly!$D$5:$D$22,MATCH(C341,Yearly!$A$5:$A$22,0))</f>
        <v>0.449580429193692</v>
      </c>
      <c r="K341" s="68" t="n">
        <f aca="false">G341-I341-J341</f>
        <v>71.7324494562482</v>
      </c>
      <c r="L341" s="69" t="n">
        <f aca="false">(I341+J341)/Assumptions!$B$8</f>
        <v>0.00025605597012877</v>
      </c>
      <c r="M341" s="70" t="n">
        <f aca="false">F341-L341</f>
        <v>0.0156439440298712</v>
      </c>
      <c r="N341" s="71" t="n">
        <f aca="false">G341*Assumptions!$B$7</f>
        <v>609848.40345</v>
      </c>
      <c r="O341" s="71" t="n">
        <f aca="false">K341*Assumptions!$B$7</f>
        <v>564175.714973392</v>
      </c>
      <c r="P341" s="68" t="n">
        <f aca="false">P340+G341</f>
        <v>4936.430285</v>
      </c>
      <c r="Q341" s="68" t="n">
        <f aca="false">MAX(Q340,P341)</f>
        <v>4936.430285</v>
      </c>
      <c r="R341" s="68" t="n">
        <f aca="false">Q341-P341</f>
        <v>0</v>
      </c>
      <c r="S341" s="68" t="n">
        <f aca="false">S340+K341</f>
        <v>2950.29634392957</v>
      </c>
      <c r="T341" s="68" t="n">
        <f aca="false">MAX(T340,S341)</f>
        <v>2950.29634392957</v>
      </c>
      <c r="U341" s="68" t="n">
        <f aca="false">T341-S341</f>
        <v>0</v>
      </c>
      <c r="V341" s="70" t="n">
        <f aca="false">V340+F341</f>
        <v>1.0944</v>
      </c>
      <c r="W341" s="70" t="n">
        <f aca="false">MAX(W340,V341)</f>
        <v>1.0944</v>
      </c>
      <c r="X341" s="70" t="n">
        <f aca="false">W341-V341</f>
        <v>0</v>
      </c>
      <c r="Y341" s="70" t="n">
        <f aca="false">Y340+M341</f>
        <v>1.00682390229396</v>
      </c>
      <c r="Z341" s="70" t="n">
        <f aca="false">MAX(Z340,Y341)</f>
        <v>1.00682390229396</v>
      </c>
      <c r="AA341" s="70" t="n">
        <f aca="false">Z341-Y341</f>
        <v>0</v>
      </c>
      <c r="AB341" s="72" t="n">
        <f aca="false">AB340*(1+F341)</f>
        <v>2.78533592421835</v>
      </c>
      <c r="AC341" s="73" t="n">
        <f aca="false">MAX(AC340,AB341)</f>
        <v>2.78533592421835</v>
      </c>
      <c r="AD341" s="70" t="n">
        <f aca="false">1-AB341/AC341</f>
        <v>0</v>
      </c>
      <c r="AE341" s="73" t="n">
        <f aca="false">AE340*(1+M341)</f>
        <v>2.55239499526883</v>
      </c>
      <c r="AF341" s="73" t="n">
        <f aca="false">MAX(AF340,AE341)</f>
        <v>2.55239499526883</v>
      </c>
      <c r="AG341" s="70" t="n">
        <f aca="false">1-AE341/AF341</f>
        <v>0</v>
      </c>
      <c r="AH341" s="74" t="n">
        <f aca="false">IF(R341&gt;0,AH340+1,0)</f>
        <v>0</v>
      </c>
      <c r="AI341" s="74" t="n">
        <f aca="false">IF(U341&gt;0,AI340+1,0)</f>
        <v>0</v>
      </c>
      <c r="AJ341" s="74" t="n">
        <f aca="false">IF(G341&gt;0,AJ340+1,0)</f>
        <v>2</v>
      </c>
      <c r="AK341" s="74" t="n">
        <f aca="false">IF(G341&lt;=0,AK340+1,0)</f>
        <v>0</v>
      </c>
      <c r="AL341" s="74" t="n">
        <f aca="false">IF(K341&gt;0,AL340+1,0)</f>
        <v>2</v>
      </c>
      <c r="AM341" s="74" t="n">
        <f aca="false">IF(K341&lt;=0,AM340+1,0)</f>
        <v>0</v>
      </c>
    </row>
    <row r="342" customFormat="false" ht="15" hidden="false" customHeight="false" outlineLevel="0" collapsed="false">
      <c r="A342" s="61" t="n">
        <v>346</v>
      </c>
      <c r="B342" s="62" t="n">
        <v>40792.4479166667</v>
      </c>
      <c r="C342" s="63" t="n">
        <f aca="false">YEAR(B342)</f>
        <v>2011</v>
      </c>
      <c r="D342" s="32" t="s">
        <v>276</v>
      </c>
      <c r="E342" s="64" t="n">
        <v>4954.45</v>
      </c>
      <c r="F342" s="65" t="n">
        <v>-0.0067</v>
      </c>
      <c r="G342" s="66" t="n">
        <v>-33.194815</v>
      </c>
      <c r="H342" s="67" t="n">
        <f aca="false">E342+IF(D342="Long",1,-1)*G342</f>
        <v>4987.644815</v>
      </c>
      <c r="I342" s="68" t="n">
        <f aca="false">Assumptions!$B$58</f>
        <v>5.35750011455817</v>
      </c>
      <c r="J342" s="68" t="n">
        <f aca="false">INDEX(Yearly!$D$5:$D$22,MATCH(C342,Yearly!$A$5:$A$22,0))</f>
        <v>0.449580429193692</v>
      </c>
      <c r="K342" s="68" t="n">
        <f aca="false">G342-I342-J342</f>
        <v>-39.0018955437519</v>
      </c>
      <c r="L342" s="69" t="n">
        <f aca="false">(I342+J342)/Assumptions!$B$8</f>
        <v>0.00025605597012877</v>
      </c>
      <c r="M342" s="70" t="n">
        <f aca="false">F342-L342</f>
        <v>-0.00695605597012877</v>
      </c>
      <c r="N342" s="71" t="n">
        <f aca="false">G342*Assumptions!$B$7</f>
        <v>-261077.219975</v>
      </c>
      <c r="O342" s="71" t="n">
        <f aca="false">K342*Assumptions!$B$7</f>
        <v>-306749.908451608</v>
      </c>
      <c r="P342" s="68" t="n">
        <f aca="false">P341+G342</f>
        <v>4903.23547</v>
      </c>
      <c r="Q342" s="68" t="n">
        <f aca="false">MAX(Q341,P342)</f>
        <v>4936.430285</v>
      </c>
      <c r="R342" s="68" t="n">
        <f aca="false">Q342-P342</f>
        <v>33.1948149999998</v>
      </c>
      <c r="S342" s="68" t="n">
        <f aca="false">S341+K342</f>
        <v>2911.29444838581</v>
      </c>
      <c r="T342" s="68" t="n">
        <f aca="false">MAX(T341,S342)</f>
        <v>2950.29634392957</v>
      </c>
      <c r="U342" s="68" t="n">
        <f aca="false">T342-S342</f>
        <v>39.0018955437517</v>
      </c>
      <c r="V342" s="70" t="n">
        <f aca="false">V341+F342</f>
        <v>1.0877</v>
      </c>
      <c r="W342" s="70" t="n">
        <f aca="false">MAX(W341,V342)</f>
        <v>1.0944</v>
      </c>
      <c r="X342" s="70" t="n">
        <f aca="false">W342-V342</f>
        <v>0.00669999999999993</v>
      </c>
      <c r="Y342" s="70" t="n">
        <f aca="false">Y341+M342</f>
        <v>0.999867846323829</v>
      </c>
      <c r="Z342" s="70" t="n">
        <f aca="false">MAX(Z341,Y342)</f>
        <v>1.00682390229396</v>
      </c>
      <c r="AA342" s="70" t="n">
        <f aca="false">Z342-Y342</f>
        <v>0.00695605597012872</v>
      </c>
      <c r="AB342" s="72" t="n">
        <f aca="false">AB341*(1+F342)</f>
        <v>2.76667417352609</v>
      </c>
      <c r="AC342" s="73" t="n">
        <f aca="false">MAX(AC341,AB342)</f>
        <v>2.78533592421835</v>
      </c>
      <c r="AD342" s="70" t="n">
        <f aca="false">1-AB342/AC342</f>
        <v>0.00670000000000015</v>
      </c>
      <c r="AE342" s="73" t="n">
        <f aca="false">AE341*(1+M342)</f>
        <v>2.53464039282386</v>
      </c>
      <c r="AF342" s="73" t="n">
        <f aca="false">MAX(AF341,AE342)</f>
        <v>2.55239499526883</v>
      </c>
      <c r="AG342" s="70" t="n">
        <f aca="false">1-AE342/AF342</f>
        <v>0.00695605597012872</v>
      </c>
      <c r="AH342" s="74" t="n">
        <f aca="false">IF(R342&gt;0,AH341+1,0)</f>
        <v>1</v>
      </c>
      <c r="AI342" s="74" t="n">
        <f aca="false">IF(U342&gt;0,AI341+1,0)</f>
        <v>1</v>
      </c>
      <c r="AJ342" s="74" t="n">
        <f aca="false">IF(G342&gt;0,AJ341+1,0)</f>
        <v>0</v>
      </c>
      <c r="AK342" s="74" t="n">
        <f aca="false">IF(G342&lt;=0,AK341+1,0)</f>
        <v>1</v>
      </c>
      <c r="AL342" s="74" t="n">
        <f aca="false">IF(K342&gt;0,AL341+1,0)</f>
        <v>0</v>
      </c>
      <c r="AM342" s="74" t="n">
        <f aca="false">IF(K342&lt;=0,AM341+1,0)</f>
        <v>1</v>
      </c>
    </row>
    <row r="343" customFormat="false" ht="15" hidden="false" customHeight="false" outlineLevel="0" collapsed="false">
      <c r="A343" s="61" t="n">
        <v>347</v>
      </c>
      <c r="B343" s="62" t="n">
        <v>40792.53125</v>
      </c>
      <c r="C343" s="63" t="n">
        <f aca="false">YEAR(B343)</f>
        <v>2011</v>
      </c>
      <c r="D343" s="32" t="s">
        <v>277</v>
      </c>
      <c r="E343" s="64" t="n">
        <v>4987.65</v>
      </c>
      <c r="F343" s="65" t="n">
        <v>0.0177</v>
      </c>
      <c r="G343" s="66" t="n">
        <v>88.281405</v>
      </c>
      <c r="H343" s="67" t="n">
        <f aca="false">E343+IF(D343="Long",1,-1)*G343</f>
        <v>5075.931405</v>
      </c>
      <c r="I343" s="68" t="n">
        <f aca="false">Assumptions!$B$58</f>
        <v>5.35750011455817</v>
      </c>
      <c r="J343" s="68" t="n">
        <f aca="false">INDEX(Yearly!$D$5:$D$22,MATCH(C343,Yearly!$A$5:$A$22,0))</f>
        <v>0.449580429193692</v>
      </c>
      <c r="K343" s="68" t="n">
        <f aca="false">G343-I343-J343</f>
        <v>82.4743244562482</v>
      </c>
      <c r="L343" s="69" t="n">
        <f aca="false">(I343+J343)/Assumptions!$B$8</f>
        <v>0.00025605597012877</v>
      </c>
      <c r="M343" s="70" t="n">
        <f aca="false">F343-L343</f>
        <v>0.0174439440298712</v>
      </c>
      <c r="N343" s="71" t="n">
        <f aca="false">G343*Assumptions!$B$7</f>
        <v>694333.250325</v>
      </c>
      <c r="O343" s="71" t="n">
        <f aca="false">K343*Assumptions!$B$7</f>
        <v>648660.561848392</v>
      </c>
      <c r="P343" s="68" t="n">
        <f aca="false">P342+G343</f>
        <v>4991.516875</v>
      </c>
      <c r="Q343" s="68" t="n">
        <f aca="false">MAX(Q342,P343)</f>
        <v>4991.516875</v>
      </c>
      <c r="R343" s="68" t="n">
        <f aca="false">Q343-P343</f>
        <v>0</v>
      </c>
      <c r="S343" s="68" t="n">
        <f aca="false">S342+K343</f>
        <v>2993.76877284206</v>
      </c>
      <c r="T343" s="68" t="n">
        <f aca="false">MAX(T342,S343)</f>
        <v>2993.76877284206</v>
      </c>
      <c r="U343" s="68" t="n">
        <f aca="false">T343-S343</f>
        <v>0</v>
      </c>
      <c r="V343" s="70" t="n">
        <f aca="false">V342+F343</f>
        <v>1.1054</v>
      </c>
      <c r="W343" s="70" t="n">
        <f aca="false">MAX(W342,V343)</f>
        <v>1.1054</v>
      </c>
      <c r="X343" s="70" t="n">
        <f aca="false">W343-V343</f>
        <v>0</v>
      </c>
      <c r="Y343" s="70" t="n">
        <f aca="false">Y342+M343</f>
        <v>1.0173117903537</v>
      </c>
      <c r="Z343" s="70" t="n">
        <f aca="false">MAX(Z342,Y343)</f>
        <v>1.0173117903537</v>
      </c>
      <c r="AA343" s="70" t="n">
        <f aca="false">Z343-Y343</f>
        <v>0</v>
      </c>
      <c r="AB343" s="72" t="n">
        <f aca="false">AB342*(1+F343)</f>
        <v>2.8156443063975</v>
      </c>
      <c r="AC343" s="73" t="n">
        <f aca="false">MAX(AC342,AB343)</f>
        <v>2.8156443063975</v>
      </c>
      <c r="AD343" s="70" t="n">
        <f aca="false">1-AB343/AC343</f>
        <v>0</v>
      </c>
      <c r="AE343" s="73" t="n">
        <f aca="false">AE342*(1+M343)</f>
        <v>2.57885451797214</v>
      </c>
      <c r="AF343" s="73" t="n">
        <f aca="false">MAX(AF342,AE343)</f>
        <v>2.57885451797214</v>
      </c>
      <c r="AG343" s="70" t="n">
        <f aca="false">1-AE343/AF343</f>
        <v>0</v>
      </c>
      <c r="AH343" s="74" t="n">
        <f aca="false">IF(R343&gt;0,AH342+1,0)</f>
        <v>0</v>
      </c>
      <c r="AI343" s="74" t="n">
        <f aca="false">IF(U343&gt;0,AI342+1,0)</f>
        <v>0</v>
      </c>
      <c r="AJ343" s="74" t="n">
        <f aca="false">IF(G343&gt;0,AJ342+1,0)</f>
        <v>1</v>
      </c>
      <c r="AK343" s="74" t="n">
        <f aca="false">IF(G343&lt;=0,AK342+1,0)</f>
        <v>0</v>
      </c>
      <c r="AL343" s="74" t="n">
        <f aca="false">IF(K343&gt;0,AL342+1,0)</f>
        <v>1</v>
      </c>
      <c r="AM343" s="74" t="n">
        <f aca="false">IF(K343&lt;=0,AM342+1,0)</f>
        <v>0</v>
      </c>
    </row>
    <row r="344" customFormat="false" ht="15" hidden="false" customHeight="false" outlineLevel="0" collapsed="false">
      <c r="A344" s="61" t="n">
        <v>348</v>
      </c>
      <c r="B344" s="62" t="n">
        <v>40795.5729166667</v>
      </c>
      <c r="C344" s="63" t="n">
        <f aca="false">YEAR(B344)</f>
        <v>2011</v>
      </c>
      <c r="D344" s="32" t="s">
        <v>276</v>
      </c>
      <c r="E344" s="64" t="n">
        <v>5075.8</v>
      </c>
      <c r="F344" s="65" t="n">
        <v>0.0138</v>
      </c>
      <c r="G344" s="66" t="n">
        <v>70.04604</v>
      </c>
      <c r="H344" s="67" t="n">
        <f aca="false">E344+IF(D344="Long",1,-1)*G344</f>
        <v>5005.75396</v>
      </c>
      <c r="I344" s="68" t="n">
        <f aca="false">Assumptions!$B$58</f>
        <v>5.35750011455817</v>
      </c>
      <c r="J344" s="68" t="n">
        <f aca="false">INDEX(Yearly!$D$5:$D$22,MATCH(C344,Yearly!$A$5:$A$22,0))</f>
        <v>0.449580429193692</v>
      </c>
      <c r="K344" s="68" t="n">
        <f aca="false">G344-I344-J344</f>
        <v>64.2389594562482</v>
      </c>
      <c r="L344" s="69" t="n">
        <f aca="false">(I344+J344)/Assumptions!$B$8</f>
        <v>0.00025605597012877</v>
      </c>
      <c r="M344" s="70" t="n">
        <f aca="false">F344-L344</f>
        <v>0.0135439440298712</v>
      </c>
      <c r="N344" s="71" t="n">
        <f aca="false">G344*Assumptions!$B$7</f>
        <v>550912.1046</v>
      </c>
      <c r="O344" s="71" t="n">
        <f aca="false">K344*Assumptions!$B$7</f>
        <v>505239.416123392</v>
      </c>
      <c r="P344" s="68" t="n">
        <f aca="false">P343+G344</f>
        <v>5061.562915</v>
      </c>
      <c r="Q344" s="68" t="n">
        <f aca="false">MAX(Q343,P344)</f>
        <v>5061.562915</v>
      </c>
      <c r="R344" s="68" t="n">
        <f aca="false">Q344-P344</f>
        <v>0</v>
      </c>
      <c r="S344" s="68" t="n">
        <f aca="false">S343+K344</f>
        <v>3058.00773229831</v>
      </c>
      <c r="T344" s="68" t="n">
        <f aca="false">MAX(T343,S344)</f>
        <v>3058.00773229831</v>
      </c>
      <c r="U344" s="68" t="n">
        <f aca="false">T344-S344</f>
        <v>0</v>
      </c>
      <c r="V344" s="70" t="n">
        <f aca="false">V343+F344</f>
        <v>1.1192</v>
      </c>
      <c r="W344" s="70" t="n">
        <f aca="false">MAX(W343,V344)</f>
        <v>1.1192</v>
      </c>
      <c r="X344" s="70" t="n">
        <f aca="false">W344-V344</f>
        <v>0</v>
      </c>
      <c r="Y344" s="70" t="n">
        <f aca="false">Y343+M344</f>
        <v>1.03085573438357</v>
      </c>
      <c r="Z344" s="70" t="n">
        <f aca="false">MAX(Z343,Y344)</f>
        <v>1.03085573438357</v>
      </c>
      <c r="AA344" s="70" t="n">
        <f aca="false">Z344-Y344</f>
        <v>0</v>
      </c>
      <c r="AB344" s="72" t="n">
        <f aca="false">AB343*(1+F344)</f>
        <v>2.85450019782579</v>
      </c>
      <c r="AC344" s="73" t="n">
        <f aca="false">MAX(AC343,AB344)</f>
        <v>2.85450019782579</v>
      </c>
      <c r="AD344" s="70" t="n">
        <f aca="false">1-AB344/AC344</f>
        <v>0</v>
      </c>
      <c r="AE344" s="73" t="n">
        <f aca="false">AE343*(1+M344)</f>
        <v>2.61378237922473</v>
      </c>
      <c r="AF344" s="73" t="n">
        <f aca="false">MAX(AF343,AE344)</f>
        <v>2.61378237922473</v>
      </c>
      <c r="AG344" s="70" t="n">
        <f aca="false">1-AE344/AF344</f>
        <v>0</v>
      </c>
      <c r="AH344" s="74" t="n">
        <f aca="false">IF(R344&gt;0,AH343+1,0)</f>
        <v>0</v>
      </c>
      <c r="AI344" s="74" t="n">
        <f aca="false">IF(U344&gt;0,AI343+1,0)</f>
        <v>0</v>
      </c>
      <c r="AJ344" s="74" t="n">
        <f aca="false">IF(G344&gt;0,AJ343+1,0)</f>
        <v>2</v>
      </c>
      <c r="AK344" s="74" t="n">
        <f aca="false">IF(G344&lt;=0,AK343+1,0)</f>
        <v>0</v>
      </c>
      <c r="AL344" s="74" t="n">
        <f aca="false">IF(K344&gt;0,AL343+1,0)</f>
        <v>2</v>
      </c>
      <c r="AM344" s="74" t="n">
        <f aca="false">IF(K344&lt;=0,AM343+1,0)</f>
        <v>0</v>
      </c>
    </row>
    <row r="345" customFormat="false" ht="15" hidden="false" customHeight="false" outlineLevel="0" collapsed="false">
      <c r="A345" s="61" t="n">
        <v>349</v>
      </c>
      <c r="B345" s="62" t="n">
        <v>40800.5520833333</v>
      </c>
      <c r="C345" s="63" t="n">
        <f aca="false">YEAR(B345)</f>
        <v>2011</v>
      </c>
      <c r="D345" s="32" t="s">
        <v>277</v>
      </c>
      <c r="E345" s="64" t="n">
        <v>5005.95</v>
      </c>
      <c r="F345" s="65" t="n">
        <v>-0.0057</v>
      </c>
      <c r="G345" s="66" t="n">
        <v>-28.533915</v>
      </c>
      <c r="H345" s="67" t="n">
        <f aca="false">E345+IF(D345="Long",1,-1)*G345</f>
        <v>4977.416085</v>
      </c>
      <c r="I345" s="68" t="n">
        <f aca="false">Assumptions!$B$58</f>
        <v>5.35750011455817</v>
      </c>
      <c r="J345" s="68" t="n">
        <f aca="false">INDEX(Yearly!$D$5:$D$22,MATCH(C345,Yearly!$A$5:$A$22,0))</f>
        <v>0.449580429193692</v>
      </c>
      <c r="K345" s="68" t="n">
        <f aca="false">G345-I345-J345</f>
        <v>-34.3409955437519</v>
      </c>
      <c r="L345" s="69" t="n">
        <f aca="false">(I345+J345)/Assumptions!$B$8</f>
        <v>0.00025605597012877</v>
      </c>
      <c r="M345" s="70" t="n">
        <f aca="false">F345-L345</f>
        <v>-0.00595605597012877</v>
      </c>
      <c r="N345" s="71" t="n">
        <f aca="false">G345*Assumptions!$B$7</f>
        <v>-224419.241475</v>
      </c>
      <c r="O345" s="71" t="n">
        <f aca="false">K345*Assumptions!$B$7</f>
        <v>-270091.929951608</v>
      </c>
      <c r="P345" s="68" t="n">
        <f aca="false">P344+G345</f>
        <v>5033.029</v>
      </c>
      <c r="Q345" s="68" t="n">
        <f aca="false">MAX(Q344,P345)</f>
        <v>5061.562915</v>
      </c>
      <c r="R345" s="68" t="n">
        <f aca="false">Q345-P345</f>
        <v>28.533915</v>
      </c>
      <c r="S345" s="68" t="n">
        <f aca="false">S344+K345</f>
        <v>3023.66673675456</v>
      </c>
      <c r="T345" s="68" t="n">
        <f aca="false">MAX(T344,S345)</f>
        <v>3058.00773229831</v>
      </c>
      <c r="U345" s="68" t="n">
        <f aca="false">T345-S345</f>
        <v>34.3409955437519</v>
      </c>
      <c r="V345" s="70" t="n">
        <f aca="false">V344+F345</f>
        <v>1.1135</v>
      </c>
      <c r="W345" s="70" t="n">
        <f aca="false">MAX(W344,V345)</f>
        <v>1.1192</v>
      </c>
      <c r="X345" s="70" t="n">
        <f aca="false">W345-V345</f>
        <v>0.00570000000000004</v>
      </c>
      <c r="Y345" s="70" t="n">
        <f aca="false">Y344+M345</f>
        <v>1.02489967841344</v>
      </c>
      <c r="Z345" s="70" t="n">
        <f aca="false">MAX(Z344,Y345)</f>
        <v>1.03085573438357</v>
      </c>
      <c r="AA345" s="70" t="n">
        <f aca="false">Z345-Y345</f>
        <v>0.00595605597012883</v>
      </c>
      <c r="AB345" s="72" t="n">
        <f aca="false">AB344*(1+F345)</f>
        <v>2.83822954669818</v>
      </c>
      <c r="AC345" s="73" t="n">
        <f aca="false">MAX(AC344,AB345)</f>
        <v>2.85450019782579</v>
      </c>
      <c r="AD345" s="70" t="n">
        <f aca="false">1-AB345/AC345</f>
        <v>0.00570000000000004</v>
      </c>
      <c r="AE345" s="73" t="n">
        <f aca="false">AE344*(1+M345)</f>
        <v>2.59821454508033</v>
      </c>
      <c r="AF345" s="73" t="n">
        <f aca="false">MAX(AF344,AE345)</f>
        <v>2.61378237922473</v>
      </c>
      <c r="AG345" s="70" t="n">
        <f aca="false">1-AE345/AF345</f>
        <v>0.00595605597012872</v>
      </c>
      <c r="AH345" s="74" t="n">
        <f aca="false">IF(R345&gt;0,AH344+1,0)</f>
        <v>1</v>
      </c>
      <c r="AI345" s="74" t="n">
        <f aca="false">IF(U345&gt;0,AI344+1,0)</f>
        <v>1</v>
      </c>
      <c r="AJ345" s="74" t="n">
        <f aca="false">IF(G345&gt;0,AJ344+1,0)</f>
        <v>0</v>
      </c>
      <c r="AK345" s="74" t="n">
        <f aca="false">IF(G345&lt;=0,AK344+1,0)</f>
        <v>1</v>
      </c>
      <c r="AL345" s="74" t="n">
        <f aca="false">IF(K345&gt;0,AL344+1,0)</f>
        <v>0</v>
      </c>
      <c r="AM345" s="74" t="n">
        <f aca="false">IF(K345&lt;=0,AM344+1,0)</f>
        <v>1</v>
      </c>
    </row>
    <row r="346" customFormat="false" ht="15" hidden="false" customHeight="false" outlineLevel="0" collapsed="false">
      <c r="A346" s="61" t="n">
        <v>350</v>
      </c>
      <c r="B346" s="62" t="n">
        <v>40801.4409722222</v>
      </c>
      <c r="C346" s="63" t="n">
        <f aca="false">YEAR(B346)</f>
        <v>2011</v>
      </c>
      <c r="D346" s="32" t="s">
        <v>276</v>
      </c>
      <c r="E346" s="64" t="n">
        <v>4977.6</v>
      </c>
      <c r="F346" s="65" t="n">
        <v>-0.0055</v>
      </c>
      <c r="G346" s="66" t="n">
        <v>-27.3768</v>
      </c>
      <c r="H346" s="67" t="n">
        <f aca="false">E346+IF(D346="Long",1,-1)*G346</f>
        <v>5004.9768</v>
      </c>
      <c r="I346" s="68" t="n">
        <f aca="false">Assumptions!$B$58</f>
        <v>5.35750011455817</v>
      </c>
      <c r="J346" s="68" t="n">
        <f aca="false">INDEX(Yearly!$D$5:$D$22,MATCH(C346,Yearly!$A$5:$A$22,0))</f>
        <v>0.449580429193692</v>
      </c>
      <c r="K346" s="68" t="n">
        <f aca="false">G346-I346-J346</f>
        <v>-33.1838805437519</v>
      </c>
      <c r="L346" s="69" t="n">
        <f aca="false">(I346+J346)/Assumptions!$B$8</f>
        <v>0.00025605597012877</v>
      </c>
      <c r="M346" s="70" t="n">
        <f aca="false">F346-L346</f>
        <v>-0.00575605597012877</v>
      </c>
      <c r="N346" s="71" t="n">
        <f aca="false">G346*Assumptions!$B$7</f>
        <v>-215318.532</v>
      </c>
      <c r="O346" s="71" t="n">
        <f aca="false">K346*Assumptions!$B$7</f>
        <v>-260991.220476608</v>
      </c>
      <c r="P346" s="68" t="n">
        <f aca="false">P345+G346</f>
        <v>5005.6522</v>
      </c>
      <c r="Q346" s="68" t="n">
        <f aca="false">MAX(Q345,P346)</f>
        <v>5061.562915</v>
      </c>
      <c r="R346" s="68" t="n">
        <f aca="false">Q346-P346</f>
        <v>55.910715</v>
      </c>
      <c r="S346" s="68" t="n">
        <f aca="false">S345+K346</f>
        <v>2990.48285621081</v>
      </c>
      <c r="T346" s="68" t="n">
        <f aca="false">MAX(T345,S346)</f>
        <v>3058.00773229831</v>
      </c>
      <c r="U346" s="68" t="n">
        <f aca="false">T346-S346</f>
        <v>67.5248760875038</v>
      </c>
      <c r="V346" s="70" t="n">
        <f aca="false">V345+F346</f>
        <v>1.108</v>
      </c>
      <c r="W346" s="70" t="n">
        <f aca="false">MAX(W345,V346)</f>
        <v>1.1192</v>
      </c>
      <c r="X346" s="70" t="n">
        <f aca="false">W346-V346</f>
        <v>0.0112000000000001</v>
      </c>
      <c r="Y346" s="70" t="n">
        <f aca="false">Y345+M346</f>
        <v>1.01914362244331</v>
      </c>
      <c r="Z346" s="70" t="n">
        <f aca="false">MAX(Z345,Y346)</f>
        <v>1.03085573438357</v>
      </c>
      <c r="AA346" s="70" t="n">
        <f aca="false">Z346-Y346</f>
        <v>0.0117121119402577</v>
      </c>
      <c r="AB346" s="72" t="n">
        <f aca="false">AB345*(1+F346)</f>
        <v>2.82261928419134</v>
      </c>
      <c r="AC346" s="73" t="n">
        <f aca="false">MAX(AC345,AB346)</f>
        <v>2.85450019782579</v>
      </c>
      <c r="AD346" s="70" t="n">
        <f aca="false">1-AB346/AC346</f>
        <v>0.01116865</v>
      </c>
      <c r="AE346" s="73" t="n">
        <f aca="false">AE345*(1+M346)</f>
        <v>2.58325907673645</v>
      </c>
      <c r="AF346" s="73" t="n">
        <f aca="false">MAX(AF345,AE346)</f>
        <v>2.61378237922473</v>
      </c>
      <c r="AG346" s="70" t="n">
        <f aca="false">1-AE346/AF346</f>
        <v>0.0116778285487322</v>
      </c>
      <c r="AH346" s="74" t="n">
        <f aca="false">IF(R346&gt;0,AH345+1,0)</f>
        <v>2</v>
      </c>
      <c r="AI346" s="74" t="n">
        <f aca="false">IF(U346&gt;0,AI345+1,0)</f>
        <v>2</v>
      </c>
      <c r="AJ346" s="74" t="n">
        <f aca="false">IF(G346&gt;0,AJ345+1,0)</f>
        <v>0</v>
      </c>
      <c r="AK346" s="74" t="n">
        <f aca="false">IF(G346&lt;=0,AK345+1,0)</f>
        <v>2</v>
      </c>
      <c r="AL346" s="74" t="n">
        <f aca="false">IF(K346&gt;0,AL345+1,0)</f>
        <v>0</v>
      </c>
      <c r="AM346" s="74" t="n">
        <f aca="false">IF(K346&lt;=0,AM345+1,0)</f>
        <v>2</v>
      </c>
    </row>
    <row r="347" customFormat="false" ht="15" hidden="false" customHeight="false" outlineLevel="0" collapsed="false">
      <c r="A347" s="61" t="n">
        <v>351</v>
      </c>
      <c r="B347" s="62" t="n">
        <v>40801.5034722222</v>
      </c>
      <c r="C347" s="63" t="n">
        <f aca="false">YEAR(B347)</f>
        <v>2011</v>
      </c>
      <c r="D347" s="32" t="s">
        <v>277</v>
      </c>
      <c r="E347" s="64" t="n">
        <v>5005</v>
      </c>
      <c r="F347" s="65" t="n">
        <v>-0.0025</v>
      </c>
      <c r="G347" s="66" t="n">
        <v>-12.5125</v>
      </c>
      <c r="H347" s="67" t="n">
        <f aca="false">E347+IF(D347="Long",1,-1)*G347</f>
        <v>4992.4875</v>
      </c>
      <c r="I347" s="68" t="n">
        <f aca="false">Assumptions!$B$58</f>
        <v>5.35750011455817</v>
      </c>
      <c r="J347" s="68" t="n">
        <f aca="false">INDEX(Yearly!$D$5:$D$22,MATCH(C347,Yearly!$A$5:$A$22,0))</f>
        <v>0.449580429193692</v>
      </c>
      <c r="K347" s="68" t="n">
        <f aca="false">G347-I347-J347</f>
        <v>-18.3195805437519</v>
      </c>
      <c r="L347" s="69" t="n">
        <f aca="false">(I347+J347)/Assumptions!$B$8</f>
        <v>0.00025605597012877</v>
      </c>
      <c r="M347" s="70" t="n">
        <f aca="false">F347-L347</f>
        <v>-0.00275605597012877</v>
      </c>
      <c r="N347" s="71" t="n">
        <f aca="false">G347*Assumptions!$B$7</f>
        <v>-98410.8125</v>
      </c>
      <c r="O347" s="71" t="n">
        <f aca="false">K347*Assumptions!$B$7</f>
        <v>-144083.500976608</v>
      </c>
      <c r="P347" s="68" t="n">
        <f aca="false">P346+G347</f>
        <v>4993.1397</v>
      </c>
      <c r="Q347" s="68" t="n">
        <f aca="false">MAX(Q346,P347)</f>
        <v>5061.562915</v>
      </c>
      <c r="R347" s="68" t="n">
        <f aca="false">Q347-P347</f>
        <v>68.4232149999998</v>
      </c>
      <c r="S347" s="68" t="n">
        <f aca="false">S346+K347</f>
        <v>2972.16327566705</v>
      </c>
      <c r="T347" s="68" t="n">
        <f aca="false">MAX(T346,S347)</f>
        <v>3058.00773229831</v>
      </c>
      <c r="U347" s="68" t="n">
        <f aca="false">T347-S347</f>
        <v>85.8444566312555</v>
      </c>
      <c r="V347" s="70" t="n">
        <f aca="false">V346+F347</f>
        <v>1.1055</v>
      </c>
      <c r="W347" s="70" t="n">
        <f aca="false">MAX(W346,V347)</f>
        <v>1.1192</v>
      </c>
      <c r="X347" s="70" t="n">
        <f aca="false">W347-V347</f>
        <v>0.0137</v>
      </c>
      <c r="Y347" s="70" t="n">
        <f aca="false">Y346+M347</f>
        <v>1.01638756647319</v>
      </c>
      <c r="Z347" s="70" t="n">
        <f aca="false">MAX(Z346,Y347)</f>
        <v>1.03085573438357</v>
      </c>
      <c r="AA347" s="70" t="n">
        <f aca="false">Z347-Y347</f>
        <v>0.0144681679103864</v>
      </c>
      <c r="AB347" s="72" t="n">
        <f aca="false">AB346*(1+F347)</f>
        <v>2.81556273598086</v>
      </c>
      <c r="AC347" s="73" t="n">
        <f aca="false">MAX(AC346,AB347)</f>
        <v>2.85450019782579</v>
      </c>
      <c r="AD347" s="70" t="n">
        <f aca="false">1-AB347/AC347</f>
        <v>0.013640728375</v>
      </c>
      <c r="AE347" s="73" t="n">
        <f aca="false">AE346*(1+M347)</f>
        <v>2.57613947013562</v>
      </c>
      <c r="AF347" s="73" t="n">
        <f aca="false">MAX(AF346,AE347)</f>
        <v>2.61378237922473</v>
      </c>
      <c r="AG347" s="70" t="n">
        <f aca="false">1-AE347/AF347</f>
        <v>0.014401699769771</v>
      </c>
      <c r="AH347" s="74" t="n">
        <f aca="false">IF(R347&gt;0,AH346+1,0)</f>
        <v>3</v>
      </c>
      <c r="AI347" s="74" t="n">
        <f aca="false">IF(U347&gt;0,AI346+1,0)</f>
        <v>3</v>
      </c>
      <c r="AJ347" s="74" t="n">
        <f aca="false">IF(G347&gt;0,AJ346+1,0)</f>
        <v>0</v>
      </c>
      <c r="AK347" s="74" t="n">
        <f aca="false">IF(G347&lt;=0,AK346+1,0)</f>
        <v>3</v>
      </c>
      <c r="AL347" s="74" t="n">
        <f aca="false">IF(K347&gt;0,AL346+1,0)</f>
        <v>0</v>
      </c>
      <c r="AM347" s="74" t="n">
        <f aca="false">IF(K347&lt;=0,AM346+1,0)</f>
        <v>3</v>
      </c>
    </row>
    <row r="348" customFormat="false" ht="15" hidden="false" customHeight="false" outlineLevel="0" collapsed="false">
      <c r="A348" s="61" t="n">
        <v>352</v>
      </c>
      <c r="B348" s="62" t="n">
        <v>40801.53125</v>
      </c>
      <c r="C348" s="63" t="n">
        <f aca="false">YEAR(B348)</f>
        <v>2011</v>
      </c>
      <c r="D348" s="32" t="s">
        <v>276</v>
      </c>
      <c r="E348" s="64" t="n">
        <v>4992.3</v>
      </c>
      <c r="F348" s="65" t="n">
        <v>-0.0069</v>
      </c>
      <c r="G348" s="66" t="n">
        <v>-34.44687</v>
      </c>
      <c r="H348" s="67" t="n">
        <f aca="false">E348+IF(D348="Long",1,-1)*G348</f>
        <v>5026.74687</v>
      </c>
      <c r="I348" s="68" t="n">
        <f aca="false">Assumptions!$B$58</f>
        <v>5.35750011455817</v>
      </c>
      <c r="J348" s="68" t="n">
        <f aca="false">INDEX(Yearly!$D$5:$D$22,MATCH(C348,Yearly!$A$5:$A$22,0))</f>
        <v>0.449580429193692</v>
      </c>
      <c r="K348" s="68" t="n">
        <f aca="false">G348-I348-J348</f>
        <v>-40.2539505437519</v>
      </c>
      <c r="L348" s="69" t="n">
        <f aca="false">(I348+J348)/Assumptions!$B$8</f>
        <v>0.00025605597012877</v>
      </c>
      <c r="M348" s="70" t="n">
        <f aca="false">F348-L348</f>
        <v>-0.00715605597012877</v>
      </c>
      <c r="N348" s="71" t="n">
        <f aca="false">G348*Assumptions!$B$7</f>
        <v>-270924.63255</v>
      </c>
      <c r="O348" s="71" t="n">
        <f aca="false">K348*Assumptions!$B$7</f>
        <v>-316597.321026608</v>
      </c>
      <c r="P348" s="68" t="n">
        <f aca="false">P347+G348</f>
        <v>4958.69283</v>
      </c>
      <c r="Q348" s="68" t="n">
        <f aca="false">MAX(Q347,P348)</f>
        <v>5061.562915</v>
      </c>
      <c r="R348" s="68" t="n">
        <f aca="false">Q348-P348</f>
        <v>102.870085</v>
      </c>
      <c r="S348" s="68" t="n">
        <f aca="false">S347+K348</f>
        <v>2931.9093251233</v>
      </c>
      <c r="T348" s="68" t="n">
        <f aca="false">MAX(T347,S348)</f>
        <v>3058.00773229831</v>
      </c>
      <c r="U348" s="68" t="n">
        <f aca="false">T348-S348</f>
        <v>126.098407175007</v>
      </c>
      <c r="V348" s="70" t="n">
        <f aca="false">V347+F348</f>
        <v>1.0986</v>
      </c>
      <c r="W348" s="70" t="n">
        <f aca="false">MAX(W347,V348)</f>
        <v>1.1192</v>
      </c>
      <c r="X348" s="70" t="n">
        <f aca="false">W348-V348</f>
        <v>0.0206</v>
      </c>
      <c r="Y348" s="70" t="n">
        <f aca="false">Y347+M348</f>
        <v>1.00923151050306</v>
      </c>
      <c r="Z348" s="70" t="n">
        <f aca="false">MAX(Z347,Y348)</f>
        <v>1.03085573438357</v>
      </c>
      <c r="AA348" s="70" t="n">
        <f aca="false">Z348-Y348</f>
        <v>0.0216242238805151</v>
      </c>
      <c r="AB348" s="72" t="n">
        <f aca="false">AB347*(1+F348)</f>
        <v>2.79613535310259</v>
      </c>
      <c r="AC348" s="73" t="n">
        <f aca="false">MAX(AC347,AB348)</f>
        <v>2.85450019782579</v>
      </c>
      <c r="AD348" s="70" t="n">
        <f aca="false">1-AB348/AC348</f>
        <v>0.0204466073492124</v>
      </c>
      <c r="AE348" s="73" t="n">
        <f aca="false">AE347*(1+M348)</f>
        <v>2.55770447190047</v>
      </c>
      <c r="AF348" s="73" t="n">
        <f aca="false">MAX(AF347,AE348)</f>
        <v>2.61378237922473</v>
      </c>
      <c r="AG348" s="70" t="n">
        <f aca="false">1-AE348/AF348</f>
        <v>0.0214546963702823</v>
      </c>
      <c r="AH348" s="74" t="n">
        <f aca="false">IF(R348&gt;0,AH347+1,0)</f>
        <v>4</v>
      </c>
      <c r="AI348" s="74" t="n">
        <f aca="false">IF(U348&gt;0,AI347+1,0)</f>
        <v>4</v>
      </c>
      <c r="AJ348" s="74" t="n">
        <f aca="false">IF(G348&gt;0,AJ347+1,0)</f>
        <v>0</v>
      </c>
      <c r="AK348" s="74" t="n">
        <f aca="false">IF(G348&lt;=0,AK347+1,0)</f>
        <v>4</v>
      </c>
      <c r="AL348" s="74" t="n">
        <f aca="false">IF(K348&gt;0,AL347+1,0)</f>
        <v>0</v>
      </c>
      <c r="AM348" s="74" t="n">
        <f aca="false">IF(K348&lt;=0,AM347+1,0)</f>
        <v>4</v>
      </c>
    </row>
    <row r="349" customFormat="false" ht="15" hidden="false" customHeight="false" outlineLevel="0" collapsed="false">
      <c r="A349" s="61" t="n">
        <v>353</v>
      </c>
      <c r="B349" s="62" t="n">
        <v>40801.5520833333</v>
      </c>
      <c r="C349" s="63" t="n">
        <f aca="false">YEAR(B349)</f>
        <v>2011</v>
      </c>
      <c r="D349" s="32" t="s">
        <v>277</v>
      </c>
      <c r="E349" s="64" t="n">
        <v>5026.8</v>
      </c>
      <c r="F349" s="65" t="n">
        <v>0.004</v>
      </c>
      <c r="G349" s="66" t="n">
        <v>20.1072</v>
      </c>
      <c r="H349" s="67" t="n">
        <f aca="false">E349+IF(D349="Long",1,-1)*G349</f>
        <v>5046.9072</v>
      </c>
      <c r="I349" s="68" t="n">
        <f aca="false">Assumptions!$B$58</f>
        <v>5.35750011455817</v>
      </c>
      <c r="J349" s="68" t="n">
        <f aca="false">INDEX(Yearly!$D$5:$D$22,MATCH(C349,Yearly!$A$5:$A$22,0))</f>
        <v>0.449580429193692</v>
      </c>
      <c r="K349" s="68" t="n">
        <f aca="false">G349-I349-J349</f>
        <v>14.3001194562481</v>
      </c>
      <c r="L349" s="69" t="n">
        <f aca="false">(I349+J349)/Assumptions!$B$8</f>
        <v>0.00025605597012877</v>
      </c>
      <c r="M349" s="70" t="n">
        <f aca="false">F349-L349</f>
        <v>0.00374394402987123</v>
      </c>
      <c r="N349" s="71" t="n">
        <f aca="false">G349*Assumptions!$B$7</f>
        <v>158143.128</v>
      </c>
      <c r="O349" s="71" t="n">
        <f aca="false">K349*Assumptions!$B$7</f>
        <v>112470.439523392</v>
      </c>
      <c r="P349" s="68" t="n">
        <f aca="false">P348+G349</f>
        <v>4978.80003</v>
      </c>
      <c r="Q349" s="68" t="n">
        <f aca="false">MAX(Q348,P349)</f>
        <v>5061.562915</v>
      </c>
      <c r="R349" s="68" t="n">
        <f aca="false">Q349-P349</f>
        <v>82.7628849999992</v>
      </c>
      <c r="S349" s="68" t="n">
        <f aca="false">S348+K349</f>
        <v>2946.20944457955</v>
      </c>
      <c r="T349" s="68" t="n">
        <f aca="false">MAX(T348,S349)</f>
        <v>3058.00773229831</v>
      </c>
      <c r="U349" s="68" t="n">
        <f aca="false">T349-S349</f>
        <v>111.798287718759</v>
      </c>
      <c r="V349" s="70" t="n">
        <f aca="false">V348+F349</f>
        <v>1.1026</v>
      </c>
      <c r="W349" s="70" t="n">
        <f aca="false">MAX(W348,V349)</f>
        <v>1.1192</v>
      </c>
      <c r="X349" s="70" t="n">
        <f aca="false">W349-V349</f>
        <v>0.0165999999999999</v>
      </c>
      <c r="Y349" s="70" t="n">
        <f aca="false">Y348+M349</f>
        <v>1.01297545453293</v>
      </c>
      <c r="Z349" s="70" t="n">
        <f aca="false">MAX(Z348,Y349)</f>
        <v>1.03085573438357</v>
      </c>
      <c r="AA349" s="70" t="n">
        <f aca="false">Z349-Y349</f>
        <v>0.0178802798506439</v>
      </c>
      <c r="AB349" s="72" t="n">
        <f aca="false">AB348*(1+F349)</f>
        <v>2.80731989451501</v>
      </c>
      <c r="AC349" s="73" t="n">
        <f aca="false">MAX(AC348,AB349)</f>
        <v>2.85450019782579</v>
      </c>
      <c r="AD349" s="70" t="n">
        <f aca="false">1-AB349/AC349</f>
        <v>0.0165283937786093</v>
      </c>
      <c r="AE349" s="73" t="n">
        <f aca="false">AE348*(1+M349)</f>
        <v>2.56728037428822</v>
      </c>
      <c r="AF349" s="73" t="n">
        <f aca="false">MAX(AF348,AE349)</f>
        <v>2.61378237922473</v>
      </c>
      <c r="AG349" s="70" t="n">
        <f aca="false">1-AE349/AF349</f>
        <v>0.0177910775227994</v>
      </c>
      <c r="AH349" s="74" t="n">
        <f aca="false">IF(R349&gt;0,AH348+1,0)</f>
        <v>5</v>
      </c>
      <c r="AI349" s="74" t="n">
        <f aca="false">IF(U349&gt;0,AI348+1,0)</f>
        <v>5</v>
      </c>
      <c r="AJ349" s="74" t="n">
        <f aca="false">IF(G349&gt;0,AJ348+1,0)</f>
        <v>1</v>
      </c>
      <c r="AK349" s="74" t="n">
        <f aca="false">IF(G349&lt;=0,AK348+1,0)</f>
        <v>0</v>
      </c>
      <c r="AL349" s="74" t="n">
        <f aca="false">IF(K349&gt;0,AL348+1,0)</f>
        <v>1</v>
      </c>
      <c r="AM349" s="74" t="n">
        <f aca="false">IF(K349&lt;=0,AM348+1,0)</f>
        <v>0</v>
      </c>
    </row>
    <row r="350" customFormat="false" ht="15" hidden="false" customHeight="false" outlineLevel="0" collapsed="false">
      <c r="A350" s="61" t="n">
        <v>354</v>
      </c>
      <c r="B350" s="62" t="n">
        <v>40805.40625</v>
      </c>
      <c r="C350" s="63" t="n">
        <f aca="false">YEAR(B350)</f>
        <v>2011</v>
      </c>
      <c r="D350" s="32" t="s">
        <v>276</v>
      </c>
      <c r="E350" s="64" t="n">
        <v>5047.05</v>
      </c>
      <c r="F350" s="65" t="n">
        <v>-0.0066</v>
      </c>
      <c r="G350" s="66" t="n">
        <v>-33.31053</v>
      </c>
      <c r="H350" s="67" t="n">
        <f aca="false">E350+IF(D350="Long",1,-1)*G350</f>
        <v>5080.36053</v>
      </c>
      <c r="I350" s="68" t="n">
        <f aca="false">Assumptions!$B$58</f>
        <v>5.35750011455817</v>
      </c>
      <c r="J350" s="68" t="n">
        <f aca="false">INDEX(Yearly!$D$5:$D$22,MATCH(C350,Yearly!$A$5:$A$22,0))</f>
        <v>0.449580429193692</v>
      </c>
      <c r="K350" s="68" t="n">
        <f aca="false">G350-I350-J350</f>
        <v>-39.1176105437519</v>
      </c>
      <c r="L350" s="69" t="n">
        <f aca="false">(I350+J350)/Assumptions!$B$8</f>
        <v>0.00025605597012877</v>
      </c>
      <c r="M350" s="70" t="n">
        <f aca="false">F350-L350</f>
        <v>-0.00685605597012877</v>
      </c>
      <c r="N350" s="71" t="n">
        <f aca="false">G350*Assumptions!$B$7</f>
        <v>-261987.31845</v>
      </c>
      <c r="O350" s="71" t="n">
        <f aca="false">K350*Assumptions!$B$7</f>
        <v>-307660.006926608</v>
      </c>
      <c r="P350" s="68" t="n">
        <f aca="false">P349+G350</f>
        <v>4945.4895</v>
      </c>
      <c r="Q350" s="68" t="n">
        <f aca="false">MAX(Q349,P350)</f>
        <v>5061.562915</v>
      </c>
      <c r="R350" s="68" t="n">
        <f aca="false">Q350-P350</f>
        <v>116.073414999999</v>
      </c>
      <c r="S350" s="68" t="n">
        <f aca="false">S349+K350</f>
        <v>2907.0918340358</v>
      </c>
      <c r="T350" s="68" t="n">
        <f aca="false">MAX(T349,S350)</f>
        <v>3058.00773229831</v>
      </c>
      <c r="U350" s="68" t="n">
        <f aca="false">T350-S350</f>
        <v>150.915898262511</v>
      </c>
      <c r="V350" s="70" t="n">
        <f aca="false">V349+F350</f>
        <v>1.096</v>
      </c>
      <c r="W350" s="70" t="n">
        <f aca="false">MAX(W349,V350)</f>
        <v>1.1192</v>
      </c>
      <c r="X350" s="70" t="n">
        <f aca="false">W350-V350</f>
        <v>0.0231999999999999</v>
      </c>
      <c r="Y350" s="70" t="n">
        <f aca="false">Y349+M350</f>
        <v>1.0061193985628</v>
      </c>
      <c r="Z350" s="70" t="n">
        <f aca="false">MAX(Z349,Y350)</f>
        <v>1.03085573438357</v>
      </c>
      <c r="AA350" s="70" t="n">
        <f aca="false">Z350-Y350</f>
        <v>0.0247363358207726</v>
      </c>
      <c r="AB350" s="72" t="n">
        <f aca="false">AB349*(1+F350)</f>
        <v>2.78879158321121</v>
      </c>
      <c r="AC350" s="73" t="n">
        <f aca="false">MAX(AC349,AB350)</f>
        <v>2.85450019782579</v>
      </c>
      <c r="AD350" s="70" t="n">
        <f aca="false">1-AB350/AC350</f>
        <v>0.0230193063796704</v>
      </c>
      <c r="AE350" s="73" t="n">
        <f aca="false">AE349*(1+M350)</f>
        <v>2.54967895635108</v>
      </c>
      <c r="AF350" s="73" t="n">
        <f aca="false">MAX(AF349,AE350)</f>
        <v>2.61378237922473</v>
      </c>
      <c r="AG350" s="70" t="n">
        <f aca="false">1-AE350/AF350</f>
        <v>0.0245251568696628</v>
      </c>
      <c r="AH350" s="74" t="n">
        <f aca="false">IF(R350&gt;0,AH349+1,0)</f>
        <v>6</v>
      </c>
      <c r="AI350" s="74" t="n">
        <f aca="false">IF(U350&gt;0,AI349+1,0)</f>
        <v>6</v>
      </c>
      <c r="AJ350" s="74" t="n">
        <f aca="false">IF(G350&gt;0,AJ349+1,0)</f>
        <v>0</v>
      </c>
      <c r="AK350" s="74" t="n">
        <f aca="false">IF(G350&lt;=0,AK349+1,0)</f>
        <v>1</v>
      </c>
      <c r="AL350" s="74" t="n">
        <f aca="false">IF(K350&gt;0,AL349+1,0)</f>
        <v>0</v>
      </c>
      <c r="AM350" s="74" t="n">
        <f aca="false">IF(K350&lt;=0,AM349+1,0)</f>
        <v>1</v>
      </c>
    </row>
    <row r="351" customFormat="false" ht="15" hidden="false" customHeight="false" outlineLevel="0" collapsed="false">
      <c r="A351" s="61" t="n">
        <v>355</v>
      </c>
      <c r="B351" s="62" t="n">
        <v>40806.40625</v>
      </c>
      <c r="C351" s="63" t="n">
        <f aca="false">YEAR(B351)</f>
        <v>2011</v>
      </c>
      <c r="D351" s="32" t="s">
        <v>277</v>
      </c>
      <c r="E351" s="64" t="n">
        <v>5080.2</v>
      </c>
      <c r="F351" s="65" t="n">
        <v>-0.0065</v>
      </c>
      <c r="G351" s="66" t="n">
        <v>-33.0213</v>
      </c>
      <c r="H351" s="67" t="n">
        <f aca="false">E351+IF(D351="Long",1,-1)*G351</f>
        <v>5047.1787</v>
      </c>
      <c r="I351" s="68" t="n">
        <f aca="false">Assumptions!$B$58</f>
        <v>5.35750011455817</v>
      </c>
      <c r="J351" s="68" t="n">
        <f aca="false">INDEX(Yearly!$D$5:$D$22,MATCH(C351,Yearly!$A$5:$A$22,0))</f>
        <v>0.449580429193692</v>
      </c>
      <c r="K351" s="68" t="n">
        <f aca="false">G351-I351-J351</f>
        <v>-38.8283805437519</v>
      </c>
      <c r="L351" s="69" t="n">
        <f aca="false">(I351+J351)/Assumptions!$B$8</f>
        <v>0.00025605597012877</v>
      </c>
      <c r="M351" s="70" t="n">
        <f aca="false">F351-L351</f>
        <v>-0.00675605597012877</v>
      </c>
      <c r="N351" s="71" t="n">
        <f aca="false">G351*Assumptions!$B$7</f>
        <v>-259712.5245</v>
      </c>
      <c r="O351" s="71" t="n">
        <f aca="false">K351*Assumptions!$B$7</f>
        <v>-305385.212976608</v>
      </c>
      <c r="P351" s="68" t="n">
        <f aca="false">P350+G351</f>
        <v>4912.4682</v>
      </c>
      <c r="Q351" s="68" t="n">
        <f aca="false">MAX(Q350,P351)</f>
        <v>5061.562915</v>
      </c>
      <c r="R351" s="68" t="n">
        <f aca="false">Q351-P351</f>
        <v>149.094714999999</v>
      </c>
      <c r="S351" s="68" t="n">
        <f aca="false">S350+K351</f>
        <v>2868.26345349205</v>
      </c>
      <c r="T351" s="68" t="n">
        <f aca="false">MAX(T350,S351)</f>
        <v>3058.00773229831</v>
      </c>
      <c r="U351" s="68" t="n">
        <f aca="false">T351-S351</f>
        <v>189.744278806263</v>
      </c>
      <c r="V351" s="70" t="n">
        <f aca="false">V350+F351</f>
        <v>1.0895</v>
      </c>
      <c r="W351" s="70" t="n">
        <f aca="false">MAX(W350,V351)</f>
        <v>1.1192</v>
      </c>
      <c r="X351" s="70" t="n">
        <f aca="false">W351-V351</f>
        <v>0.0296999999999998</v>
      </c>
      <c r="Y351" s="70" t="n">
        <f aca="false">Y350+M351</f>
        <v>0.99936334259267</v>
      </c>
      <c r="Z351" s="70" t="n">
        <f aca="false">MAX(Z350,Y351)</f>
        <v>1.03085573438357</v>
      </c>
      <c r="AA351" s="70" t="n">
        <f aca="false">Z351-Y351</f>
        <v>0.0314923917909014</v>
      </c>
      <c r="AB351" s="72" t="n">
        <f aca="false">AB350*(1+F351)</f>
        <v>2.77066443792033</v>
      </c>
      <c r="AC351" s="73" t="n">
        <f aca="false">MAX(AC350,AB351)</f>
        <v>2.85450019782579</v>
      </c>
      <c r="AD351" s="70" t="n">
        <f aca="false">1-AB351/AC351</f>
        <v>0.0293696808882027</v>
      </c>
      <c r="AE351" s="73" t="n">
        <f aca="false">AE350*(1+M351)</f>
        <v>2.53245318261612</v>
      </c>
      <c r="AF351" s="73" t="n">
        <f aca="false">MAX(AF350,AE351)</f>
        <v>2.61378237922473</v>
      </c>
      <c r="AG351" s="70" t="n">
        <f aca="false">1-AE351/AF351</f>
        <v>0.031115519507304</v>
      </c>
      <c r="AH351" s="74" t="n">
        <f aca="false">IF(R351&gt;0,AH350+1,0)</f>
        <v>7</v>
      </c>
      <c r="AI351" s="74" t="n">
        <f aca="false">IF(U351&gt;0,AI350+1,0)</f>
        <v>7</v>
      </c>
      <c r="AJ351" s="74" t="n">
        <f aca="false">IF(G351&gt;0,AJ350+1,0)</f>
        <v>0</v>
      </c>
      <c r="AK351" s="74" t="n">
        <f aca="false">IF(G351&lt;=0,AK350+1,0)</f>
        <v>2</v>
      </c>
      <c r="AL351" s="74" t="n">
        <f aca="false">IF(K351&gt;0,AL350+1,0)</f>
        <v>0</v>
      </c>
      <c r="AM351" s="74" t="n">
        <f aca="false">IF(K351&lt;=0,AM350+1,0)</f>
        <v>2</v>
      </c>
    </row>
    <row r="352" customFormat="false" ht="15" hidden="false" customHeight="false" outlineLevel="0" collapsed="false">
      <c r="A352" s="61" t="n">
        <v>356</v>
      </c>
      <c r="B352" s="62" t="n">
        <v>40808.40625</v>
      </c>
      <c r="C352" s="63" t="n">
        <f aca="false">YEAR(B352)</f>
        <v>2011</v>
      </c>
      <c r="D352" s="32" t="s">
        <v>276</v>
      </c>
      <c r="E352" s="64" t="n">
        <v>5047</v>
      </c>
      <c r="F352" s="65" t="n">
        <v>0.0247</v>
      </c>
      <c r="G352" s="66" t="n">
        <v>124.6609</v>
      </c>
      <c r="H352" s="67" t="n">
        <f aca="false">E352+IF(D352="Long",1,-1)*G352</f>
        <v>4922.3391</v>
      </c>
      <c r="I352" s="68" t="n">
        <f aca="false">Assumptions!$B$58</f>
        <v>5.35750011455817</v>
      </c>
      <c r="J352" s="68" t="n">
        <f aca="false">INDEX(Yearly!$D$5:$D$22,MATCH(C352,Yearly!$A$5:$A$22,0))</f>
        <v>0.449580429193692</v>
      </c>
      <c r="K352" s="68" t="n">
        <f aca="false">G352-I352-J352</f>
        <v>118.853819456248</v>
      </c>
      <c r="L352" s="69" t="n">
        <f aca="false">(I352+J352)/Assumptions!$B$8</f>
        <v>0.00025605597012877</v>
      </c>
      <c r="M352" s="70" t="n">
        <f aca="false">F352-L352</f>
        <v>0.0244439440298712</v>
      </c>
      <c r="N352" s="71" t="n">
        <f aca="false">G352*Assumptions!$B$7</f>
        <v>980457.9785</v>
      </c>
      <c r="O352" s="71" t="n">
        <f aca="false">K352*Assumptions!$B$7</f>
        <v>934785.290023392</v>
      </c>
      <c r="P352" s="68" t="n">
        <f aca="false">P351+G352</f>
        <v>5037.1291</v>
      </c>
      <c r="Q352" s="68" t="n">
        <f aca="false">MAX(Q351,P352)</f>
        <v>5061.562915</v>
      </c>
      <c r="R352" s="68" t="n">
        <f aca="false">Q352-P352</f>
        <v>24.4338149999994</v>
      </c>
      <c r="S352" s="68" t="n">
        <f aca="false">S351+K352</f>
        <v>2987.1172729483</v>
      </c>
      <c r="T352" s="68" t="n">
        <f aca="false">MAX(T351,S352)</f>
        <v>3058.00773229831</v>
      </c>
      <c r="U352" s="68" t="n">
        <f aca="false">T352-S352</f>
        <v>70.8904593500147</v>
      </c>
      <c r="V352" s="70" t="n">
        <f aca="false">V351+F352</f>
        <v>1.1142</v>
      </c>
      <c r="W352" s="70" t="n">
        <f aca="false">MAX(W351,V352)</f>
        <v>1.1192</v>
      </c>
      <c r="X352" s="70" t="n">
        <f aca="false">W352-V352</f>
        <v>0.00499999999999989</v>
      </c>
      <c r="Y352" s="70" t="n">
        <f aca="false">Y351+M352</f>
        <v>1.02380728662254</v>
      </c>
      <c r="Z352" s="70" t="n">
        <f aca="false">MAX(Z351,Y352)</f>
        <v>1.03085573438357</v>
      </c>
      <c r="AA352" s="70" t="n">
        <f aca="false">Z352-Y352</f>
        <v>0.0070484477610302</v>
      </c>
      <c r="AB352" s="72" t="n">
        <f aca="false">AB351*(1+F352)</f>
        <v>2.83909984953697</v>
      </c>
      <c r="AC352" s="73" t="n">
        <f aca="false">MAX(AC351,AB352)</f>
        <v>2.85450019782579</v>
      </c>
      <c r="AD352" s="70" t="n">
        <f aca="false">1-AB352/AC352</f>
        <v>0.0053951120061414</v>
      </c>
      <c r="AE352" s="73" t="n">
        <f aca="false">AE351*(1+M352)</f>
        <v>2.59435632647025</v>
      </c>
      <c r="AF352" s="73" t="n">
        <f aca="false">MAX(AF351,AE352)</f>
        <v>2.61378237922473</v>
      </c>
      <c r="AG352" s="70" t="n">
        <f aca="false">1-AE352/AF352</f>
        <v>0.00743216149472969</v>
      </c>
      <c r="AH352" s="74" t="n">
        <f aca="false">IF(R352&gt;0,AH351+1,0)</f>
        <v>8</v>
      </c>
      <c r="AI352" s="74" t="n">
        <f aca="false">IF(U352&gt;0,AI351+1,0)</f>
        <v>8</v>
      </c>
      <c r="AJ352" s="74" t="n">
        <f aca="false">IF(G352&gt;0,AJ351+1,0)</f>
        <v>1</v>
      </c>
      <c r="AK352" s="74" t="n">
        <f aca="false">IF(G352&lt;=0,AK351+1,0)</f>
        <v>0</v>
      </c>
      <c r="AL352" s="74" t="n">
        <f aca="false">IF(K352&gt;0,AL351+1,0)</f>
        <v>1</v>
      </c>
      <c r="AM352" s="74" t="n">
        <f aca="false">IF(K352&lt;=0,AM351+1,0)</f>
        <v>0</v>
      </c>
    </row>
    <row r="353" customFormat="false" ht="15" hidden="false" customHeight="false" outlineLevel="0" collapsed="false">
      <c r="A353" s="61" t="n">
        <v>357</v>
      </c>
      <c r="B353" s="62" t="n">
        <v>40813.40625</v>
      </c>
      <c r="C353" s="63" t="n">
        <f aca="false">YEAR(B353)</f>
        <v>2011</v>
      </c>
      <c r="D353" s="32" t="s">
        <v>277</v>
      </c>
      <c r="E353" s="64" t="n">
        <v>4922.25</v>
      </c>
      <c r="F353" s="65" t="n">
        <v>0.0023</v>
      </c>
      <c r="G353" s="66" t="n">
        <v>11.321175</v>
      </c>
      <c r="H353" s="67" t="n">
        <f aca="false">E353+IF(D353="Long",1,-1)*G353</f>
        <v>4933.571175</v>
      </c>
      <c r="I353" s="68" t="n">
        <f aca="false">Assumptions!$B$58</f>
        <v>5.35750011455817</v>
      </c>
      <c r="J353" s="68" t="n">
        <f aca="false">INDEX(Yearly!$D$5:$D$22,MATCH(C353,Yearly!$A$5:$A$22,0))</f>
        <v>0.449580429193692</v>
      </c>
      <c r="K353" s="68" t="n">
        <f aca="false">G353-I353-J353</f>
        <v>5.51409445624814</v>
      </c>
      <c r="L353" s="69" t="n">
        <f aca="false">(I353+J353)/Assumptions!$B$8</f>
        <v>0.00025605597012877</v>
      </c>
      <c r="M353" s="70" t="n">
        <f aca="false">F353-L353</f>
        <v>0.00204394402987123</v>
      </c>
      <c r="N353" s="71" t="n">
        <f aca="false">G353*Assumptions!$B$7</f>
        <v>89041.041375</v>
      </c>
      <c r="O353" s="71" t="n">
        <f aca="false">K353*Assumptions!$B$7</f>
        <v>43368.3528983916</v>
      </c>
      <c r="P353" s="68" t="n">
        <f aca="false">P352+G353</f>
        <v>5048.450275</v>
      </c>
      <c r="Q353" s="68" t="n">
        <f aca="false">MAX(Q352,P353)</f>
        <v>5061.562915</v>
      </c>
      <c r="R353" s="68" t="n">
        <f aca="false">Q353-P353</f>
        <v>13.1126399999994</v>
      </c>
      <c r="S353" s="68" t="n">
        <f aca="false">S352+K353</f>
        <v>2992.63136740454</v>
      </c>
      <c r="T353" s="68" t="n">
        <f aca="false">MAX(T352,S353)</f>
        <v>3058.00773229831</v>
      </c>
      <c r="U353" s="68" t="n">
        <f aca="false">T353-S353</f>
        <v>65.3763648937666</v>
      </c>
      <c r="V353" s="70" t="n">
        <f aca="false">V352+F353</f>
        <v>1.1165</v>
      </c>
      <c r="W353" s="70" t="n">
        <f aca="false">MAX(W352,V353)</f>
        <v>1.1192</v>
      </c>
      <c r="X353" s="70" t="n">
        <f aca="false">W353-V353</f>
        <v>0.00269999999999992</v>
      </c>
      <c r="Y353" s="70" t="n">
        <f aca="false">Y352+M353</f>
        <v>1.02585123065241</v>
      </c>
      <c r="Z353" s="70" t="n">
        <f aca="false">MAX(Z352,Y353)</f>
        <v>1.03085573438357</v>
      </c>
      <c r="AA353" s="70" t="n">
        <f aca="false">Z353-Y353</f>
        <v>0.00500450373115902</v>
      </c>
      <c r="AB353" s="72" t="n">
        <f aca="false">AB352*(1+F353)</f>
        <v>2.8456297791909</v>
      </c>
      <c r="AC353" s="73" t="n">
        <f aca="false">MAX(AC352,AB353)</f>
        <v>2.85450019782579</v>
      </c>
      <c r="AD353" s="70" t="n">
        <f aca="false">1-AB353/AC353</f>
        <v>0.00310752076375553</v>
      </c>
      <c r="AE353" s="73" t="n">
        <f aca="false">AE352*(1+M353)</f>
        <v>2.5996590455951</v>
      </c>
      <c r="AF353" s="73" t="n">
        <f aca="false">MAX(AF352,AE353)</f>
        <v>2.61378237922473</v>
      </c>
      <c r="AG353" s="70" t="n">
        <f aca="false">1-AE353/AF353</f>
        <v>0.00540340838697462</v>
      </c>
      <c r="AH353" s="74" t="n">
        <f aca="false">IF(R353&gt;0,AH352+1,0)</f>
        <v>9</v>
      </c>
      <c r="AI353" s="74" t="n">
        <f aca="false">IF(U353&gt;0,AI352+1,0)</f>
        <v>9</v>
      </c>
      <c r="AJ353" s="74" t="n">
        <f aca="false">IF(G353&gt;0,AJ352+1,0)</f>
        <v>2</v>
      </c>
      <c r="AK353" s="74" t="n">
        <f aca="false">IF(G353&lt;=0,AK352+1,0)</f>
        <v>0</v>
      </c>
      <c r="AL353" s="74" t="n">
        <f aca="false">IF(K353&gt;0,AL352+1,0)</f>
        <v>2</v>
      </c>
      <c r="AM353" s="74" t="n">
        <f aca="false">IF(K353&lt;=0,AM352+1,0)</f>
        <v>0</v>
      </c>
    </row>
    <row r="354" customFormat="false" ht="15" hidden="false" customHeight="false" outlineLevel="0" collapsed="false">
      <c r="A354" s="61" t="n">
        <v>358</v>
      </c>
      <c r="B354" s="62" t="n">
        <v>40814.46875</v>
      </c>
      <c r="C354" s="63" t="n">
        <f aca="false">YEAR(B354)</f>
        <v>2011</v>
      </c>
      <c r="D354" s="32" t="s">
        <v>276</v>
      </c>
      <c r="E354" s="64" t="n">
        <v>4933.8</v>
      </c>
      <c r="F354" s="65" t="n">
        <v>-0.0041</v>
      </c>
      <c r="G354" s="66" t="n">
        <v>-20.22858</v>
      </c>
      <c r="H354" s="67" t="n">
        <f aca="false">E354+IF(D354="Long",1,-1)*G354</f>
        <v>4954.02858</v>
      </c>
      <c r="I354" s="68" t="n">
        <f aca="false">Assumptions!$B$58</f>
        <v>5.35750011455817</v>
      </c>
      <c r="J354" s="68" t="n">
        <f aca="false">INDEX(Yearly!$D$5:$D$22,MATCH(C354,Yearly!$A$5:$A$22,0))</f>
        <v>0.449580429193692</v>
      </c>
      <c r="K354" s="68" t="n">
        <f aca="false">G354-I354-J354</f>
        <v>-26.0356605437519</v>
      </c>
      <c r="L354" s="69" t="n">
        <f aca="false">(I354+J354)/Assumptions!$B$8</f>
        <v>0.00025605597012877</v>
      </c>
      <c r="M354" s="70" t="n">
        <f aca="false">F354-L354</f>
        <v>-0.00435605597012877</v>
      </c>
      <c r="N354" s="71" t="n">
        <f aca="false">G354*Assumptions!$B$7</f>
        <v>-159097.7817</v>
      </c>
      <c r="O354" s="71" t="n">
        <f aca="false">K354*Assumptions!$B$7</f>
        <v>-204770.470176608</v>
      </c>
      <c r="P354" s="68" t="n">
        <f aca="false">P353+G354</f>
        <v>5028.221695</v>
      </c>
      <c r="Q354" s="68" t="n">
        <f aca="false">MAX(Q353,P354)</f>
        <v>5061.562915</v>
      </c>
      <c r="R354" s="68" t="n">
        <f aca="false">Q354-P354</f>
        <v>33.3412199999993</v>
      </c>
      <c r="S354" s="68" t="n">
        <f aca="false">S353+K354</f>
        <v>2966.59570686079</v>
      </c>
      <c r="T354" s="68" t="n">
        <f aca="false">MAX(T353,S354)</f>
        <v>3058.00773229831</v>
      </c>
      <c r="U354" s="68" t="n">
        <f aca="false">T354-S354</f>
        <v>91.4120254375184</v>
      </c>
      <c r="V354" s="70" t="n">
        <f aca="false">V353+F354</f>
        <v>1.1124</v>
      </c>
      <c r="W354" s="70" t="n">
        <f aca="false">MAX(W353,V354)</f>
        <v>1.1192</v>
      </c>
      <c r="X354" s="70" t="n">
        <f aca="false">W354-V354</f>
        <v>0.00679999999999992</v>
      </c>
      <c r="Y354" s="70" t="n">
        <f aca="false">Y353+M354</f>
        <v>1.02149517468228</v>
      </c>
      <c r="Z354" s="70" t="n">
        <f aca="false">MAX(Z353,Y354)</f>
        <v>1.03085573438357</v>
      </c>
      <c r="AA354" s="70" t="n">
        <f aca="false">Z354-Y354</f>
        <v>0.0093605597012878</v>
      </c>
      <c r="AB354" s="72" t="n">
        <f aca="false">AB353*(1+F354)</f>
        <v>2.83396269709622</v>
      </c>
      <c r="AC354" s="73" t="n">
        <f aca="false">MAX(AC353,AB354)</f>
        <v>2.85450019782579</v>
      </c>
      <c r="AD354" s="70" t="n">
        <f aca="false">1-AB354/AC354</f>
        <v>0.00719477992862416</v>
      </c>
      <c r="AE354" s="73" t="n">
        <f aca="false">AE353*(1+M354)</f>
        <v>2.58833478528924</v>
      </c>
      <c r="AF354" s="73" t="n">
        <f aca="false">MAX(AF353,AE354)</f>
        <v>2.61378237922473</v>
      </c>
      <c r="AG354" s="70" t="n">
        <f aca="false">1-AE354/AF354</f>
        <v>0.00973592680774016</v>
      </c>
      <c r="AH354" s="74" t="n">
        <f aca="false">IF(R354&gt;0,AH353+1,0)</f>
        <v>10</v>
      </c>
      <c r="AI354" s="74" t="n">
        <f aca="false">IF(U354&gt;0,AI353+1,0)</f>
        <v>10</v>
      </c>
      <c r="AJ354" s="74" t="n">
        <f aca="false">IF(G354&gt;0,AJ353+1,0)</f>
        <v>0</v>
      </c>
      <c r="AK354" s="74" t="n">
        <f aca="false">IF(G354&lt;=0,AK353+1,0)</f>
        <v>1</v>
      </c>
      <c r="AL354" s="74" t="n">
        <f aca="false">IF(K354&gt;0,AL353+1,0)</f>
        <v>0</v>
      </c>
      <c r="AM354" s="74" t="n">
        <f aca="false">IF(K354&lt;=0,AM353+1,0)</f>
        <v>1</v>
      </c>
    </row>
    <row r="355" customFormat="false" ht="15" hidden="false" customHeight="false" outlineLevel="0" collapsed="false">
      <c r="A355" s="61" t="n">
        <v>359</v>
      </c>
      <c r="B355" s="62" t="n">
        <v>40814.5486111111</v>
      </c>
      <c r="C355" s="63" t="n">
        <f aca="false">YEAR(B355)</f>
        <v>2011</v>
      </c>
      <c r="D355" s="32" t="s">
        <v>277</v>
      </c>
      <c r="E355" s="64" t="n">
        <v>4953.8</v>
      </c>
      <c r="F355" s="65" t="n">
        <v>-0.0034</v>
      </c>
      <c r="G355" s="66" t="n">
        <v>-16.84292</v>
      </c>
      <c r="H355" s="67" t="n">
        <f aca="false">E355+IF(D355="Long",1,-1)*G355</f>
        <v>4936.95708</v>
      </c>
      <c r="I355" s="68" t="n">
        <f aca="false">Assumptions!$B$58</f>
        <v>5.35750011455817</v>
      </c>
      <c r="J355" s="68" t="n">
        <f aca="false">INDEX(Yearly!$D$5:$D$22,MATCH(C355,Yearly!$A$5:$A$22,0))</f>
        <v>0.449580429193692</v>
      </c>
      <c r="K355" s="68" t="n">
        <f aca="false">G355-I355-J355</f>
        <v>-22.6500005437519</v>
      </c>
      <c r="L355" s="69" t="n">
        <f aca="false">(I355+J355)/Assumptions!$B$8</f>
        <v>0.00025605597012877</v>
      </c>
      <c r="M355" s="70" t="n">
        <f aca="false">F355-L355</f>
        <v>-0.00365605597012877</v>
      </c>
      <c r="N355" s="71" t="n">
        <f aca="false">G355*Assumptions!$B$7</f>
        <v>-132469.5658</v>
      </c>
      <c r="O355" s="71" t="n">
        <f aca="false">K355*Assumptions!$B$7</f>
        <v>-178142.254276608</v>
      </c>
      <c r="P355" s="68" t="n">
        <f aca="false">P354+G355</f>
        <v>5011.378775</v>
      </c>
      <c r="Q355" s="68" t="n">
        <f aca="false">MAX(Q354,P355)</f>
        <v>5061.562915</v>
      </c>
      <c r="R355" s="68" t="n">
        <f aca="false">Q355-P355</f>
        <v>50.1841399999994</v>
      </c>
      <c r="S355" s="68" t="n">
        <f aca="false">S354+K355</f>
        <v>2943.94570631704</v>
      </c>
      <c r="T355" s="68" t="n">
        <f aca="false">MAX(T354,S355)</f>
        <v>3058.00773229831</v>
      </c>
      <c r="U355" s="68" t="n">
        <f aca="false">T355-S355</f>
        <v>114.06202598127</v>
      </c>
      <c r="V355" s="70" t="n">
        <f aca="false">V354+F355</f>
        <v>1.109</v>
      </c>
      <c r="W355" s="70" t="n">
        <f aca="false">MAX(W354,V355)</f>
        <v>1.1192</v>
      </c>
      <c r="X355" s="70" t="n">
        <f aca="false">W355-V355</f>
        <v>0.0102</v>
      </c>
      <c r="Y355" s="70" t="n">
        <f aca="false">Y354+M355</f>
        <v>1.01783911871215</v>
      </c>
      <c r="Z355" s="70" t="n">
        <f aca="false">MAX(Z354,Y355)</f>
        <v>1.03085573438357</v>
      </c>
      <c r="AA355" s="70" t="n">
        <f aca="false">Z355-Y355</f>
        <v>0.0130166156714167</v>
      </c>
      <c r="AB355" s="72" t="n">
        <f aca="false">AB354*(1+F355)</f>
        <v>2.82432722392609</v>
      </c>
      <c r="AC355" s="73" t="n">
        <f aca="false">MAX(AC354,AB355)</f>
        <v>2.85450019782579</v>
      </c>
      <c r="AD355" s="70" t="n">
        <f aca="false">1-AB355/AC355</f>
        <v>0.0105703176768668</v>
      </c>
      <c r="AE355" s="73" t="n">
        <f aca="false">AE354*(1+M355)</f>
        <v>2.57887168844479</v>
      </c>
      <c r="AF355" s="73" t="n">
        <f aca="false">MAX(AF354,AE355)</f>
        <v>2.61378237922473</v>
      </c>
      <c r="AG355" s="70" t="n">
        <f aca="false">1-AE355/AF355</f>
        <v>0.0133563876845388</v>
      </c>
      <c r="AH355" s="74" t="n">
        <f aca="false">IF(R355&gt;0,AH354+1,0)</f>
        <v>11</v>
      </c>
      <c r="AI355" s="74" t="n">
        <f aca="false">IF(U355&gt;0,AI354+1,0)</f>
        <v>11</v>
      </c>
      <c r="AJ355" s="74" t="n">
        <f aca="false">IF(G355&gt;0,AJ354+1,0)</f>
        <v>0</v>
      </c>
      <c r="AK355" s="74" t="n">
        <f aca="false">IF(G355&lt;=0,AK354+1,0)</f>
        <v>2</v>
      </c>
      <c r="AL355" s="74" t="n">
        <f aca="false">IF(K355&gt;0,AL354+1,0)</f>
        <v>0</v>
      </c>
      <c r="AM355" s="74" t="n">
        <f aca="false">IF(K355&lt;=0,AM354+1,0)</f>
        <v>2</v>
      </c>
    </row>
    <row r="356" customFormat="false" ht="15" hidden="false" customHeight="false" outlineLevel="0" collapsed="false">
      <c r="A356" s="61" t="n">
        <v>360</v>
      </c>
      <c r="B356" s="62" t="n">
        <v>40814.575</v>
      </c>
      <c r="C356" s="63" t="n">
        <f aca="false">YEAR(B356)</f>
        <v>2011</v>
      </c>
      <c r="D356" s="32" t="s">
        <v>276</v>
      </c>
      <c r="E356" s="64" t="n">
        <v>4937.05</v>
      </c>
      <c r="F356" s="65" t="n">
        <v>-0.0049</v>
      </c>
      <c r="G356" s="66" t="n">
        <v>-24.191545</v>
      </c>
      <c r="H356" s="67" t="n">
        <f aca="false">E356+IF(D356="Long",1,-1)*G356</f>
        <v>4961.241545</v>
      </c>
      <c r="I356" s="68" t="n">
        <f aca="false">Assumptions!$B$58</f>
        <v>5.35750011455817</v>
      </c>
      <c r="J356" s="68" t="n">
        <f aca="false">INDEX(Yearly!$D$5:$D$22,MATCH(C356,Yearly!$A$5:$A$22,0))</f>
        <v>0.449580429193692</v>
      </c>
      <c r="K356" s="68" t="n">
        <f aca="false">G356-I356-J356</f>
        <v>-29.9986255437519</v>
      </c>
      <c r="L356" s="69" t="n">
        <f aca="false">(I356+J356)/Assumptions!$B$8</f>
        <v>0.00025605597012877</v>
      </c>
      <c r="M356" s="70" t="n">
        <f aca="false">F356-L356</f>
        <v>-0.00515605597012877</v>
      </c>
      <c r="N356" s="71" t="n">
        <f aca="false">G356*Assumptions!$B$7</f>
        <v>-190266.501425</v>
      </c>
      <c r="O356" s="71" t="n">
        <f aca="false">K356*Assumptions!$B$7</f>
        <v>-235939.189901608</v>
      </c>
      <c r="P356" s="68" t="n">
        <f aca="false">P355+G356</f>
        <v>4987.18723</v>
      </c>
      <c r="Q356" s="68" t="n">
        <f aca="false">MAX(Q355,P356)</f>
        <v>5061.562915</v>
      </c>
      <c r="R356" s="68" t="n">
        <f aca="false">Q356-P356</f>
        <v>74.3756849999991</v>
      </c>
      <c r="S356" s="68" t="n">
        <f aca="false">S355+K356</f>
        <v>2913.94708077329</v>
      </c>
      <c r="T356" s="68" t="n">
        <f aca="false">MAX(T355,S356)</f>
        <v>3058.00773229831</v>
      </c>
      <c r="U356" s="68" t="n">
        <f aca="false">T356-S356</f>
        <v>144.060651525022</v>
      </c>
      <c r="V356" s="70" t="n">
        <f aca="false">V355+F356</f>
        <v>1.1041</v>
      </c>
      <c r="W356" s="70" t="n">
        <f aca="false">MAX(W355,V356)</f>
        <v>1.1192</v>
      </c>
      <c r="X356" s="70" t="n">
        <f aca="false">W356-V356</f>
        <v>0.0150999999999999</v>
      </c>
      <c r="Y356" s="70" t="n">
        <f aca="false">Y355+M356</f>
        <v>1.01268306274203</v>
      </c>
      <c r="Z356" s="70" t="n">
        <f aca="false">MAX(Z355,Y356)</f>
        <v>1.03085573438357</v>
      </c>
      <c r="AA356" s="70" t="n">
        <f aca="false">Z356-Y356</f>
        <v>0.0181726716415453</v>
      </c>
      <c r="AB356" s="72" t="n">
        <f aca="false">AB355*(1+F356)</f>
        <v>2.81048802052885</v>
      </c>
      <c r="AC356" s="73" t="n">
        <f aca="false">MAX(AC355,AB356)</f>
        <v>2.85450019782579</v>
      </c>
      <c r="AD356" s="70" t="n">
        <f aca="false">1-AB356/AC356</f>
        <v>0.0154185231202503</v>
      </c>
      <c r="AE356" s="73" t="n">
        <f aca="false">AE355*(1+M356)</f>
        <v>2.56557488167939</v>
      </c>
      <c r="AF356" s="73" t="n">
        <f aca="false">MAX(AF355,AE356)</f>
        <v>2.61378237922473</v>
      </c>
      <c r="AG356" s="70" t="n">
        <f aca="false">1-AE356/AF356</f>
        <v>0.0184435773722074</v>
      </c>
      <c r="AH356" s="74" t="n">
        <f aca="false">IF(R356&gt;0,AH355+1,0)</f>
        <v>12</v>
      </c>
      <c r="AI356" s="74" t="n">
        <f aca="false">IF(U356&gt;0,AI355+1,0)</f>
        <v>12</v>
      </c>
      <c r="AJ356" s="74" t="n">
        <f aca="false">IF(G356&gt;0,AJ355+1,0)</f>
        <v>0</v>
      </c>
      <c r="AK356" s="74" t="n">
        <f aca="false">IF(G356&lt;=0,AK355+1,0)</f>
        <v>3</v>
      </c>
      <c r="AL356" s="74" t="n">
        <f aca="false">IF(K356&gt;0,AL355+1,0)</f>
        <v>0</v>
      </c>
      <c r="AM356" s="74" t="n">
        <f aca="false">IF(K356&lt;=0,AM355+1,0)</f>
        <v>3</v>
      </c>
    </row>
    <row r="357" customFormat="false" ht="15" hidden="false" customHeight="false" outlineLevel="0" collapsed="false">
      <c r="A357" s="61" t="n">
        <v>361</v>
      </c>
      <c r="B357" s="62" t="n">
        <v>40815.5104166667</v>
      </c>
      <c r="C357" s="63" t="n">
        <f aca="false">YEAR(B357)</f>
        <v>2011</v>
      </c>
      <c r="D357" s="32" t="s">
        <v>277</v>
      </c>
      <c r="E357" s="64" t="n">
        <v>4961</v>
      </c>
      <c r="F357" s="65" t="n">
        <v>-0.0051</v>
      </c>
      <c r="G357" s="66" t="n">
        <v>-25.3011</v>
      </c>
      <c r="H357" s="67" t="n">
        <f aca="false">E357+IF(D357="Long",1,-1)*G357</f>
        <v>4935.6989</v>
      </c>
      <c r="I357" s="68" t="n">
        <f aca="false">Assumptions!$B$58</f>
        <v>5.35750011455817</v>
      </c>
      <c r="J357" s="68" t="n">
        <f aca="false">INDEX(Yearly!$D$5:$D$22,MATCH(C357,Yearly!$A$5:$A$22,0))</f>
        <v>0.449580429193692</v>
      </c>
      <c r="K357" s="68" t="n">
        <f aca="false">G357-I357-J357</f>
        <v>-31.1081805437519</v>
      </c>
      <c r="L357" s="69" t="n">
        <f aca="false">(I357+J357)/Assumptions!$B$8</f>
        <v>0.00025605597012877</v>
      </c>
      <c r="M357" s="70" t="n">
        <f aca="false">F357-L357</f>
        <v>-0.00535605597012877</v>
      </c>
      <c r="N357" s="71" t="n">
        <f aca="false">G357*Assumptions!$B$7</f>
        <v>-198993.1515</v>
      </c>
      <c r="O357" s="71" t="n">
        <f aca="false">K357*Assumptions!$B$7</f>
        <v>-244665.839976608</v>
      </c>
      <c r="P357" s="68" t="n">
        <f aca="false">P356+G357</f>
        <v>4961.88613</v>
      </c>
      <c r="Q357" s="68" t="n">
        <f aca="false">MAX(Q356,P357)</f>
        <v>5061.562915</v>
      </c>
      <c r="R357" s="68" t="n">
        <f aca="false">Q357-P357</f>
        <v>99.6767849999987</v>
      </c>
      <c r="S357" s="68" t="n">
        <f aca="false">S356+K357</f>
        <v>2882.83890022954</v>
      </c>
      <c r="T357" s="68" t="n">
        <f aca="false">MAX(T356,S357)</f>
        <v>3058.00773229831</v>
      </c>
      <c r="U357" s="68" t="n">
        <f aca="false">T357-S357</f>
        <v>175.168832068774</v>
      </c>
      <c r="V357" s="70" t="n">
        <f aca="false">V356+F357</f>
        <v>1.099</v>
      </c>
      <c r="W357" s="70" t="n">
        <f aca="false">MAX(W356,V357)</f>
        <v>1.1192</v>
      </c>
      <c r="X357" s="70" t="n">
        <f aca="false">W357-V357</f>
        <v>0.0202</v>
      </c>
      <c r="Y357" s="70" t="n">
        <f aca="false">Y356+M357</f>
        <v>1.0073270067719</v>
      </c>
      <c r="Z357" s="70" t="n">
        <f aca="false">MAX(Z356,Y357)</f>
        <v>1.03085573438357</v>
      </c>
      <c r="AA357" s="70" t="n">
        <f aca="false">Z357-Y357</f>
        <v>0.023528727611674</v>
      </c>
      <c r="AB357" s="72" t="n">
        <f aca="false">AB356*(1+F357)</f>
        <v>2.79615453162415</v>
      </c>
      <c r="AC357" s="73" t="n">
        <f aca="false">MAX(AC356,AB357)</f>
        <v>2.85450019782579</v>
      </c>
      <c r="AD357" s="70" t="n">
        <f aca="false">1-AB357/AC357</f>
        <v>0.020439888652337</v>
      </c>
      <c r="AE357" s="73" t="n">
        <f aca="false">AE356*(1+M357)</f>
        <v>2.55183351901756</v>
      </c>
      <c r="AF357" s="73" t="n">
        <f aca="false">MAX(AF356,AE357)</f>
        <v>2.61378237922473</v>
      </c>
      <c r="AG357" s="70" t="n">
        <f aca="false">1-AE357/AF357</f>
        <v>0.0237008485096413</v>
      </c>
      <c r="AH357" s="74" t="n">
        <f aca="false">IF(R357&gt;0,AH356+1,0)</f>
        <v>13</v>
      </c>
      <c r="AI357" s="74" t="n">
        <f aca="false">IF(U357&gt;0,AI356+1,0)</f>
        <v>13</v>
      </c>
      <c r="AJ357" s="74" t="n">
        <f aca="false">IF(G357&gt;0,AJ356+1,0)</f>
        <v>0</v>
      </c>
      <c r="AK357" s="74" t="n">
        <f aca="false">IF(G357&lt;=0,AK356+1,0)</f>
        <v>4</v>
      </c>
      <c r="AL357" s="74" t="n">
        <f aca="false">IF(K357&gt;0,AL356+1,0)</f>
        <v>0</v>
      </c>
      <c r="AM357" s="74" t="n">
        <f aca="false">IF(K357&lt;=0,AM356+1,0)</f>
        <v>4</v>
      </c>
    </row>
    <row r="358" customFormat="false" ht="15" hidden="false" customHeight="false" outlineLevel="0" collapsed="false">
      <c r="A358" s="61" t="n">
        <v>362</v>
      </c>
      <c r="B358" s="62" t="n">
        <v>40816.59375</v>
      </c>
      <c r="C358" s="63" t="n">
        <f aca="false">YEAR(B358)</f>
        <v>2011</v>
      </c>
      <c r="D358" s="32" t="s">
        <v>276</v>
      </c>
      <c r="E358" s="64" t="n">
        <v>4935.75</v>
      </c>
      <c r="F358" s="65" t="n">
        <v>0.0074</v>
      </c>
      <c r="G358" s="66" t="n">
        <v>36.52455</v>
      </c>
      <c r="H358" s="67" t="n">
        <f aca="false">E358+IF(D358="Long",1,-1)*G358</f>
        <v>4899.22545</v>
      </c>
      <c r="I358" s="68" t="n">
        <f aca="false">Assumptions!$B$58</f>
        <v>5.35750011455817</v>
      </c>
      <c r="J358" s="68" t="n">
        <f aca="false">INDEX(Yearly!$D$5:$D$22,MATCH(C358,Yearly!$A$5:$A$22,0))</f>
        <v>0.449580429193692</v>
      </c>
      <c r="K358" s="68" t="n">
        <f aca="false">G358-I358-J358</f>
        <v>30.7174694562481</v>
      </c>
      <c r="L358" s="69" t="n">
        <f aca="false">(I358+J358)/Assumptions!$B$8</f>
        <v>0.00025605597012877</v>
      </c>
      <c r="M358" s="70" t="n">
        <f aca="false">F358-L358</f>
        <v>0.00714394402987123</v>
      </c>
      <c r="N358" s="71" t="n">
        <f aca="false">G358*Assumptions!$B$7</f>
        <v>287265.58575</v>
      </c>
      <c r="O358" s="71" t="n">
        <f aca="false">K358*Assumptions!$B$7</f>
        <v>241592.897273392</v>
      </c>
      <c r="P358" s="68" t="n">
        <f aca="false">P357+G358</f>
        <v>4998.41068</v>
      </c>
      <c r="Q358" s="68" t="n">
        <f aca="false">MAX(Q357,P358)</f>
        <v>5061.562915</v>
      </c>
      <c r="R358" s="68" t="n">
        <f aca="false">Q358-P358</f>
        <v>63.1522349999987</v>
      </c>
      <c r="S358" s="68" t="n">
        <f aca="false">S357+K358</f>
        <v>2913.55636968578</v>
      </c>
      <c r="T358" s="68" t="n">
        <f aca="false">MAX(T357,S358)</f>
        <v>3058.00773229831</v>
      </c>
      <c r="U358" s="68" t="n">
        <f aca="false">T358-S358</f>
        <v>144.451362612526</v>
      </c>
      <c r="V358" s="70" t="n">
        <f aca="false">V357+F358</f>
        <v>1.1064</v>
      </c>
      <c r="W358" s="70" t="n">
        <f aca="false">MAX(W357,V358)</f>
        <v>1.1192</v>
      </c>
      <c r="X358" s="70" t="n">
        <f aca="false">W358-V358</f>
        <v>0.0127999999999999</v>
      </c>
      <c r="Y358" s="70" t="n">
        <f aca="false">Y357+M358</f>
        <v>1.01447095080177</v>
      </c>
      <c r="Z358" s="70" t="n">
        <f aca="false">MAX(Z357,Y358)</f>
        <v>1.03085573438357</v>
      </c>
      <c r="AA358" s="70" t="n">
        <f aca="false">Z358-Y358</f>
        <v>0.0163847835818027</v>
      </c>
      <c r="AB358" s="72" t="n">
        <f aca="false">AB357*(1+F358)</f>
        <v>2.81684607515817</v>
      </c>
      <c r="AC358" s="73" t="n">
        <f aca="false">MAX(AC357,AB358)</f>
        <v>2.85450019782579</v>
      </c>
      <c r="AD358" s="70" t="n">
        <f aca="false">1-AB358/AC358</f>
        <v>0.0131911438283643</v>
      </c>
      <c r="AE358" s="73" t="n">
        <f aca="false">AE357*(1+M358)</f>
        <v>2.57006367485097</v>
      </c>
      <c r="AF358" s="73" t="n">
        <f aca="false">MAX(AF357,AE358)</f>
        <v>2.61378237922473</v>
      </c>
      <c r="AG358" s="70" t="n">
        <f aca="false">1-AE358/AF358</f>
        <v>0.0167262220149832</v>
      </c>
      <c r="AH358" s="74" t="n">
        <f aca="false">IF(R358&gt;0,AH357+1,0)</f>
        <v>14</v>
      </c>
      <c r="AI358" s="74" t="n">
        <f aca="false">IF(U358&gt;0,AI357+1,0)</f>
        <v>14</v>
      </c>
      <c r="AJ358" s="74" t="n">
        <f aca="false">IF(G358&gt;0,AJ357+1,0)</f>
        <v>1</v>
      </c>
      <c r="AK358" s="74" t="n">
        <f aca="false">IF(G358&lt;=0,AK357+1,0)</f>
        <v>0</v>
      </c>
      <c r="AL358" s="74" t="n">
        <f aca="false">IF(K358&gt;0,AL357+1,0)</f>
        <v>1</v>
      </c>
      <c r="AM358" s="74" t="n">
        <f aca="false">IF(K358&lt;=0,AM357+1,0)</f>
        <v>0</v>
      </c>
    </row>
    <row r="359" customFormat="false" ht="15" hidden="false" customHeight="false" outlineLevel="0" collapsed="false">
      <c r="A359" s="61" t="n">
        <v>363</v>
      </c>
      <c r="B359" s="62" t="n">
        <v>40823.40625</v>
      </c>
      <c r="C359" s="63" t="n">
        <f aca="false">YEAR(B359)</f>
        <v>2011</v>
      </c>
      <c r="D359" s="32" t="s">
        <v>277</v>
      </c>
      <c r="E359" s="64" t="n">
        <v>4899.2</v>
      </c>
      <c r="F359" s="65" t="n">
        <v>0.0302</v>
      </c>
      <c r="G359" s="66" t="n">
        <v>147.95584</v>
      </c>
      <c r="H359" s="67" t="n">
        <f aca="false">E359+IF(D359="Long",1,-1)*G359</f>
        <v>5047.15584</v>
      </c>
      <c r="I359" s="68" t="n">
        <f aca="false">Assumptions!$B$58</f>
        <v>5.35750011455817</v>
      </c>
      <c r="J359" s="68" t="n">
        <f aca="false">INDEX(Yearly!$D$5:$D$22,MATCH(C359,Yearly!$A$5:$A$22,0))</f>
        <v>0.449580429193692</v>
      </c>
      <c r="K359" s="68" t="n">
        <f aca="false">G359-I359-J359</f>
        <v>142.148759456248</v>
      </c>
      <c r="L359" s="69" t="n">
        <f aca="false">(I359+J359)/Assumptions!$B$8</f>
        <v>0.00025605597012877</v>
      </c>
      <c r="M359" s="70" t="n">
        <f aca="false">F359-L359</f>
        <v>0.0299439440298712</v>
      </c>
      <c r="N359" s="71" t="n">
        <f aca="false">G359*Assumptions!$B$7</f>
        <v>1163672.6816</v>
      </c>
      <c r="O359" s="71" t="n">
        <f aca="false">K359*Assumptions!$B$7</f>
        <v>1117999.99312339</v>
      </c>
      <c r="P359" s="68" t="n">
        <f aca="false">P358+G359</f>
        <v>5146.36652</v>
      </c>
      <c r="Q359" s="68" t="n">
        <f aca="false">MAX(Q358,P359)</f>
        <v>5146.36652</v>
      </c>
      <c r="R359" s="68" t="n">
        <f aca="false">Q359-P359</f>
        <v>0</v>
      </c>
      <c r="S359" s="68" t="n">
        <f aca="false">S358+K359</f>
        <v>3055.70512914203</v>
      </c>
      <c r="T359" s="68" t="n">
        <f aca="false">MAX(T358,S359)</f>
        <v>3058.00773229831</v>
      </c>
      <c r="U359" s="68" t="n">
        <f aca="false">T359-S359</f>
        <v>2.30260315627811</v>
      </c>
      <c r="V359" s="70" t="n">
        <f aca="false">V358+F359</f>
        <v>1.1366</v>
      </c>
      <c r="W359" s="70" t="n">
        <f aca="false">MAX(W358,V359)</f>
        <v>1.1366</v>
      </c>
      <c r="X359" s="70" t="n">
        <f aca="false">W359-V359</f>
        <v>0</v>
      </c>
      <c r="Y359" s="70" t="n">
        <f aca="false">Y358+M359</f>
        <v>1.04441489483164</v>
      </c>
      <c r="Z359" s="70" t="n">
        <f aca="false">MAX(Z358,Y359)</f>
        <v>1.04441489483164</v>
      </c>
      <c r="AA359" s="70" t="n">
        <f aca="false">Z359-Y359</f>
        <v>0</v>
      </c>
      <c r="AB359" s="72" t="n">
        <f aca="false">AB358*(1+F359)</f>
        <v>2.90191482662795</v>
      </c>
      <c r="AC359" s="73" t="n">
        <f aca="false">MAX(AC358,AB359)</f>
        <v>2.90191482662795</v>
      </c>
      <c r="AD359" s="70" t="n">
        <f aca="false">1-AB359/AC359</f>
        <v>0</v>
      </c>
      <c r="AE359" s="73" t="n">
        <f aca="false">AE358*(1+M359)</f>
        <v>2.64702151768391</v>
      </c>
      <c r="AF359" s="73" t="n">
        <f aca="false">MAX(AF358,AE359)</f>
        <v>2.64702151768391</v>
      </c>
      <c r="AG359" s="70" t="n">
        <f aca="false">1-AE359/AF359</f>
        <v>0</v>
      </c>
      <c r="AH359" s="74" t="n">
        <f aca="false">IF(R359&gt;0,AH358+1,0)</f>
        <v>0</v>
      </c>
      <c r="AI359" s="74" t="n">
        <f aca="false">IF(U359&gt;0,AI358+1,0)</f>
        <v>15</v>
      </c>
      <c r="AJ359" s="74" t="n">
        <f aca="false">IF(G359&gt;0,AJ358+1,0)</f>
        <v>2</v>
      </c>
      <c r="AK359" s="74" t="n">
        <f aca="false">IF(G359&lt;=0,AK358+1,0)</f>
        <v>0</v>
      </c>
      <c r="AL359" s="74" t="n">
        <f aca="false">IF(K359&gt;0,AL358+1,0)</f>
        <v>2</v>
      </c>
      <c r="AM359" s="74" t="n">
        <f aca="false">IF(K359&lt;=0,AM358+1,0)</f>
        <v>0</v>
      </c>
    </row>
    <row r="360" customFormat="false" ht="15" hidden="false" customHeight="false" outlineLevel="0" collapsed="false">
      <c r="A360" s="61" t="n">
        <v>364</v>
      </c>
      <c r="B360" s="62" t="n">
        <v>40834.40625</v>
      </c>
      <c r="C360" s="63" t="n">
        <f aca="false">YEAR(B360)</f>
        <v>2011</v>
      </c>
      <c r="D360" s="32" t="s">
        <v>276</v>
      </c>
      <c r="E360" s="64" t="n">
        <v>5047.15</v>
      </c>
      <c r="F360" s="65" t="n">
        <v>-0.01</v>
      </c>
      <c r="G360" s="66" t="n">
        <v>-50.4715</v>
      </c>
      <c r="H360" s="67" t="n">
        <f aca="false">E360+IF(D360="Long",1,-1)*G360</f>
        <v>5097.6215</v>
      </c>
      <c r="I360" s="68" t="n">
        <f aca="false">Assumptions!$B$58</f>
        <v>5.35750011455817</v>
      </c>
      <c r="J360" s="68" t="n">
        <f aca="false">INDEX(Yearly!$D$5:$D$22,MATCH(C360,Yearly!$A$5:$A$22,0))</f>
        <v>0.449580429193692</v>
      </c>
      <c r="K360" s="68" t="n">
        <f aca="false">G360-I360-J360</f>
        <v>-56.2785805437519</v>
      </c>
      <c r="L360" s="69" t="n">
        <f aca="false">(I360+J360)/Assumptions!$B$8</f>
        <v>0.00025605597012877</v>
      </c>
      <c r="M360" s="70" t="n">
        <f aca="false">F360-L360</f>
        <v>-0.0102560559701288</v>
      </c>
      <c r="N360" s="71" t="n">
        <f aca="false">G360*Assumptions!$B$7</f>
        <v>-396958.3475</v>
      </c>
      <c r="O360" s="71" t="n">
        <f aca="false">K360*Assumptions!$B$7</f>
        <v>-442631.035976608</v>
      </c>
      <c r="P360" s="68" t="n">
        <f aca="false">P359+G360</f>
        <v>5095.89502</v>
      </c>
      <c r="Q360" s="68" t="n">
        <f aca="false">MAX(Q359,P360)</f>
        <v>5146.36652</v>
      </c>
      <c r="R360" s="68" t="n">
        <f aca="false">Q360-P360</f>
        <v>50.4714999999997</v>
      </c>
      <c r="S360" s="68" t="n">
        <f aca="false">S359+K360</f>
        <v>2999.42654859828</v>
      </c>
      <c r="T360" s="68" t="n">
        <f aca="false">MAX(T359,S360)</f>
        <v>3058.00773229831</v>
      </c>
      <c r="U360" s="68" t="n">
        <f aca="false">T360-S360</f>
        <v>58.5811837000301</v>
      </c>
      <c r="V360" s="70" t="n">
        <f aca="false">V359+F360</f>
        <v>1.1266</v>
      </c>
      <c r="W360" s="70" t="n">
        <f aca="false">MAX(W359,V360)</f>
        <v>1.1366</v>
      </c>
      <c r="X360" s="70" t="n">
        <f aca="false">W360-V360</f>
        <v>0.01</v>
      </c>
      <c r="Y360" s="70" t="n">
        <f aca="false">Y359+M360</f>
        <v>1.03415883886151</v>
      </c>
      <c r="Z360" s="70" t="n">
        <f aca="false">MAX(Z359,Y360)</f>
        <v>1.04441489483164</v>
      </c>
      <c r="AA360" s="70" t="n">
        <f aca="false">Z360-Y360</f>
        <v>0.0102560559701288</v>
      </c>
      <c r="AB360" s="72" t="n">
        <f aca="false">AB359*(1+F360)</f>
        <v>2.87289567836167</v>
      </c>
      <c r="AC360" s="73" t="n">
        <f aca="false">MAX(AC359,AB360)</f>
        <v>2.90191482662795</v>
      </c>
      <c r="AD360" s="70" t="n">
        <f aca="false">1-AB360/AC360</f>
        <v>0.01</v>
      </c>
      <c r="AE360" s="73" t="n">
        <f aca="false">AE359*(1+M360)</f>
        <v>2.61987351684441</v>
      </c>
      <c r="AF360" s="73" t="n">
        <f aca="false">MAX(AF359,AE360)</f>
        <v>2.64702151768391</v>
      </c>
      <c r="AG360" s="70" t="n">
        <f aca="false">1-AE360/AF360</f>
        <v>0.0102560559701288</v>
      </c>
      <c r="AH360" s="74" t="n">
        <f aca="false">IF(R360&gt;0,AH359+1,0)</f>
        <v>1</v>
      </c>
      <c r="AI360" s="74" t="n">
        <f aca="false">IF(U360&gt;0,AI359+1,0)</f>
        <v>16</v>
      </c>
      <c r="AJ360" s="74" t="n">
        <f aca="false">IF(G360&gt;0,AJ359+1,0)</f>
        <v>0</v>
      </c>
      <c r="AK360" s="74" t="n">
        <f aca="false">IF(G360&lt;=0,AK359+1,0)</f>
        <v>1</v>
      </c>
      <c r="AL360" s="74" t="n">
        <f aca="false">IF(K360&gt;0,AL359+1,0)</f>
        <v>0</v>
      </c>
      <c r="AM360" s="74" t="n">
        <f aca="false">IF(K360&lt;=0,AM359+1,0)</f>
        <v>1</v>
      </c>
    </row>
    <row r="361" customFormat="false" ht="15" hidden="false" customHeight="false" outlineLevel="0" collapsed="false">
      <c r="A361" s="61" t="n">
        <v>365</v>
      </c>
      <c r="B361" s="62" t="n">
        <v>40835.40625</v>
      </c>
      <c r="C361" s="63" t="n">
        <f aca="false">YEAR(B361)</f>
        <v>2011</v>
      </c>
      <c r="D361" s="32" t="s">
        <v>277</v>
      </c>
      <c r="E361" s="64" t="n">
        <v>5097.55</v>
      </c>
      <c r="F361" s="65" t="n">
        <v>-0.004</v>
      </c>
      <c r="G361" s="66" t="n">
        <v>-20.3902</v>
      </c>
      <c r="H361" s="67" t="n">
        <f aca="false">E361+IF(D361="Long",1,-1)*G361</f>
        <v>5077.1598</v>
      </c>
      <c r="I361" s="68" t="n">
        <f aca="false">Assumptions!$B$58</f>
        <v>5.35750011455817</v>
      </c>
      <c r="J361" s="68" t="n">
        <f aca="false">INDEX(Yearly!$D$5:$D$22,MATCH(C361,Yearly!$A$5:$A$22,0))</f>
        <v>0.449580429193692</v>
      </c>
      <c r="K361" s="68" t="n">
        <f aca="false">G361-I361-J361</f>
        <v>-26.1972805437519</v>
      </c>
      <c r="L361" s="69" t="n">
        <f aca="false">(I361+J361)/Assumptions!$B$8</f>
        <v>0.00025605597012877</v>
      </c>
      <c r="M361" s="70" t="n">
        <f aca="false">F361-L361</f>
        <v>-0.00425605597012877</v>
      </c>
      <c r="N361" s="71" t="n">
        <f aca="false">G361*Assumptions!$B$7</f>
        <v>-160368.923</v>
      </c>
      <c r="O361" s="71" t="n">
        <f aca="false">K361*Assumptions!$B$7</f>
        <v>-206041.611476608</v>
      </c>
      <c r="P361" s="68" t="n">
        <f aca="false">P360+G361</f>
        <v>5075.50482</v>
      </c>
      <c r="Q361" s="68" t="n">
        <f aca="false">MAX(Q360,P361)</f>
        <v>5146.36652</v>
      </c>
      <c r="R361" s="68" t="n">
        <f aca="false">Q361-P361</f>
        <v>70.8616999999995</v>
      </c>
      <c r="S361" s="68" t="n">
        <f aca="false">S360+K361</f>
        <v>2973.22926805453</v>
      </c>
      <c r="T361" s="68" t="n">
        <f aca="false">MAX(T360,S361)</f>
        <v>3058.00773229831</v>
      </c>
      <c r="U361" s="68" t="n">
        <f aca="false">T361-S361</f>
        <v>84.7784642437819</v>
      </c>
      <c r="V361" s="70" t="n">
        <f aca="false">V360+F361</f>
        <v>1.1226</v>
      </c>
      <c r="W361" s="70" t="n">
        <f aca="false">MAX(W360,V361)</f>
        <v>1.1366</v>
      </c>
      <c r="X361" s="70" t="n">
        <f aca="false">W361-V361</f>
        <v>0.014</v>
      </c>
      <c r="Y361" s="70" t="n">
        <f aca="false">Y360+M361</f>
        <v>1.02990278289138</v>
      </c>
      <c r="Z361" s="70" t="n">
        <f aca="false">MAX(Z360,Y361)</f>
        <v>1.04441489483164</v>
      </c>
      <c r="AA361" s="70" t="n">
        <f aca="false">Z361-Y361</f>
        <v>0.0145121119402576</v>
      </c>
      <c r="AB361" s="72" t="n">
        <f aca="false">AB360*(1+F361)</f>
        <v>2.86140409564822</v>
      </c>
      <c r="AC361" s="73" t="n">
        <f aca="false">MAX(AC360,AB361)</f>
        <v>2.90191482662795</v>
      </c>
      <c r="AD361" s="70" t="n">
        <f aca="false">1-AB361/AC361</f>
        <v>0.0139600000000001</v>
      </c>
      <c r="AE361" s="73" t="n">
        <f aca="false">AE360*(1+M361)</f>
        <v>2.60872318852206</v>
      </c>
      <c r="AF361" s="73" t="n">
        <f aca="false">MAX(AF360,AE361)</f>
        <v>2.64702151768391</v>
      </c>
      <c r="AG361" s="70" t="n">
        <f aca="false">1-AE361/AF361</f>
        <v>0.0144684615920159</v>
      </c>
      <c r="AH361" s="74" t="n">
        <f aca="false">IF(R361&gt;0,AH360+1,0)</f>
        <v>2</v>
      </c>
      <c r="AI361" s="74" t="n">
        <f aca="false">IF(U361&gt;0,AI360+1,0)</f>
        <v>17</v>
      </c>
      <c r="AJ361" s="74" t="n">
        <f aca="false">IF(G361&gt;0,AJ360+1,0)</f>
        <v>0</v>
      </c>
      <c r="AK361" s="74" t="n">
        <f aca="false">IF(G361&lt;=0,AK360+1,0)</f>
        <v>2</v>
      </c>
      <c r="AL361" s="74" t="n">
        <f aca="false">IF(K361&gt;0,AL360+1,0)</f>
        <v>0</v>
      </c>
      <c r="AM361" s="74" t="n">
        <f aca="false">IF(K361&lt;=0,AM360+1,0)</f>
        <v>2</v>
      </c>
    </row>
    <row r="362" customFormat="false" ht="15" hidden="false" customHeight="false" outlineLevel="0" collapsed="false">
      <c r="A362" s="61" t="n">
        <v>366</v>
      </c>
      <c r="B362" s="62" t="n">
        <v>40836.40625</v>
      </c>
      <c r="C362" s="63" t="n">
        <f aca="false">YEAR(B362)</f>
        <v>2011</v>
      </c>
      <c r="D362" s="32" t="s">
        <v>276</v>
      </c>
      <c r="E362" s="64" t="n">
        <v>5077.05</v>
      </c>
      <c r="F362" s="65" t="n">
        <v>-0.0034</v>
      </c>
      <c r="G362" s="66" t="n">
        <v>-17.26197</v>
      </c>
      <c r="H362" s="67" t="n">
        <f aca="false">E362+IF(D362="Long",1,-1)*G362</f>
        <v>5094.31197</v>
      </c>
      <c r="I362" s="68" t="n">
        <f aca="false">Assumptions!$B$58</f>
        <v>5.35750011455817</v>
      </c>
      <c r="J362" s="68" t="n">
        <f aca="false">INDEX(Yearly!$D$5:$D$22,MATCH(C362,Yearly!$A$5:$A$22,0))</f>
        <v>0.449580429193692</v>
      </c>
      <c r="K362" s="68" t="n">
        <f aca="false">G362-I362-J362</f>
        <v>-23.0690505437519</v>
      </c>
      <c r="L362" s="69" t="n">
        <f aca="false">(I362+J362)/Assumptions!$B$8</f>
        <v>0.00025605597012877</v>
      </c>
      <c r="M362" s="70" t="n">
        <f aca="false">F362-L362</f>
        <v>-0.00365605597012877</v>
      </c>
      <c r="N362" s="71" t="n">
        <f aca="false">G362*Assumptions!$B$7</f>
        <v>-135765.39405</v>
      </c>
      <c r="O362" s="71" t="n">
        <f aca="false">K362*Assumptions!$B$7</f>
        <v>-181438.082526608</v>
      </c>
      <c r="P362" s="68" t="n">
        <f aca="false">P361+G362</f>
        <v>5058.24285</v>
      </c>
      <c r="Q362" s="68" t="n">
        <f aca="false">MAX(Q361,P362)</f>
        <v>5146.36652</v>
      </c>
      <c r="R362" s="68" t="n">
        <f aca="false">Q362-P362</f>
        <v>88.123669999999</v>
      </c>
      <c r="S362" s="68" t="n">
        <f aca="false">S361+K362</f>
        <v>2950.16021751078</v>
      </c>
      <c r="T362" s="68" t="n">
        <f aca="false">MAX(T361,S362)</f>
        <v>3058.00773229831</v>
      </c>
      <c r="U362" s="68" t="n">
        <f aca="false">T362-S362</f>
        <v>107.847514787534</v>
      </c>
      <c r="V362" s="70" t="n">
        <f aca="false">V361+F362</f>
        <v>1.1192</v>
      </c>
      <c r="W362" s="70" t="n">
        <f aca="false">MAX(W361,V362)</f>
        <v>1.1366</v>
      </c>
      <c r="X362" s="70" t="n">
        <f aca="false">W362-V362</f>
        <v>0.0174000000000001</v>
      </c>
      <c r="Y362" s="70" t="n">
        <f aca="false">Y361+M362</f>
        <v>1.02624672692125</v>
      </c>
      <c r="Z362" s="70" t="n">
        <f aca="false">MAX(Z361,Y362)</f>
        <v>1.04441489483164</v>
      </c>
      <c r="AA362" s="70" t="n">
        <f aca="false">Z362-Y362</f>
        <v>0.0181681679103864</v>
      </c>
      <c r="AB362" s="72" t="n">
        <f aca="false">AB361*(1+F362)</f>
        <v>2.85167532172302</v>
      </c>
      <c r="AC362" s="73" t="n">
        <f aca="false">MAX(AC361,AB362)</f>
        <v>2.90191482662795</v>
      </c>
      <c r="AD362" s="70" t="n">
        <f aca="false">1-AB362/AC362</f>
        <v>0.017312536</v>
      </c>
      <c r="AE362" s="73" t="n">
        <f aca="false">AE361*(1+M362)</f>
        <v>2.59918555053425</v>
      </c>
      <c r="AF362" s="73" t="n">
        <f aca="false">MAX(AF361,AE362)</f>
        <v>2.64702151768391</v>
      </c>
      <c r="AG362" s="70" t="n">
        <f aca="false">1-AE362/AF362</f>
        <v>0.0180716200567624</v>
      </c>
      <c r="AH362" s="74" t="n">
        <f aca="false">IF(R362&gt;0,AH361+1,0)</f>
        <v>3</v>
      </c>
      <c r="AI362" s="74" t="n">
        <f aca="false">IF(U362&gt;0,AI361+1,0)</f>
        <v>18</v>
      </c>
      <c r="AJ362" s="74" t="n">
        <f aca="false">IF(G362&gt;0,AJ361+1,0)</f>
        <v>0</v>
      </c>
      <c r="AK362" s="74" t="n">
        <f aca="false">IF(G362&lt;=0,AK361+1,0)</f>
        <v>3</v>
      </c>
      <c r="AL362" s="74" t="n">
        <f aca="false">IF(K362&gt;0,AL361+1,0)</f>
        <v>0</v>
      </c>
      <c r="AM362" s="74" t="n">
        <f aca="false">IF(K362&lt;=0,AM361+1,0)</f>
        <v>3</v>
      </c>
    </row>
    <row r="363" customFormat="false" ht="15" hidden="false" customHeight="false" outlineLevel="0" collapsed="false">
      <c r="A363" s="61" t="n">
        <v>367</v>
      </c>
      <c r="B363" s="62" t="n">
        <v>40836.6354166667</v>
      </c>
      <c r="C363" s="63" t="n">
        <f aca="false">YEAR(B363)</f>
        <v>2011</v>
      </c>
      <c r="D363" s="32" t="s">
        <v>277</v>
      </c>
      <c r="E363" s="64" t="n">
        <v>5094.35</v>
      </c>
      <c r="F363" s="65" t="n">
        <v>-0.0066</v>
      </c>
      <c r="G363" s="66" t="n">
        <v>-33.62271</v>
      </c>
      <c r="H363" s="67" t="n">
        <f aca="false">E363+IF(D363="Long",1,-1)*G363</f>
        <v>5060.72729</v>
      </c>
      <c r="I363" s="68" t="n">
        <f aca="false">Assumptions!$B$58</f>
        <v>5.35750011455817</v>
      </c>
      <c r="J363" s="68" t="n">
        <f aca="false">INDEX(Yearly!$D$5:$D$22,MATCH(C363,Yearly!$A$5:$A$22,0))</f>
        <v>0.449580429193692</v>
      </c>
      <c r="K363" s="68" t="n">
        <f aca="false">G363-I363-J363</f>
        <v>-39.4297905437519</v>
      </c>
      <c r="L363" s="69" t="n">
        <f aca="false">(I363+J363)/Assumptions!$B$8</f>
        <v>0.00025605597012877</v>
      </c>
      <c r="M363" s="70" t="n">
        <f aca="false">F363-L363</f>
        <v>-0.00685605597012877</v>
      </c>
      <c r="N363" s="71" t="n">
        <f aca="false">G363*Assumptions!$B$7</f>
        <v>-264442.61415</v>
      </c>
      <c r="O363" s="71" t="n">
        <f aca="false">K363*Assumptions!$B$7</f>
        <v>-310115.302626608</v>
      </c>
      <c r="P363" s="68" t="n">
        <f aca="false">P362+G363</f>
        <v>5024.62014</v>
      </c>
      <c r="Q363" s="68" t="n">
        <f aca="false">MAX(Q362,P363)</f>
        <v>5146.36652</v>
      </c>
      <c r="R363" s="68" t="n">
        <f aca="false">Q363-P363</f>
        <v>121.746379999999</v>
      </c>
      <c r="S363" s="68" t="n">
        <f aca="false">S362+K363</f>
        <v>2910.73042696702</v>
      </c>
      <c r="T363" s="68" t="n">
        <f aca="false">MAX(T362,S363)</f>
        <v>3058.00773229831</v>
      </c>
      <c r="U363" s="68" t="n">
        <f aca="false">T363-S363</f>
        <v>147.277305331286</v>
      </c>
      <c r="V363" s="70" t="n">
        <f aca="false">V362+F363</f>
        <v>1.1126</v>
      </c>
      <c r="W363" s="70" t="n">
        <f aca="false">MAX(W362,V363)</f>
        <v>1.1366</v>
      </c>
      <c r="X363" s="70" t="n">
        <f aca="false">W363-V363</f>
        <v>0.024</v>
      </c>
      <c r="Y363" s="70" t="n">
        <f aca="false">Y362+M363</f>
        <v>1.01939067095112</v>
      </c>
      <c r="Z363" s="70" t="n">
        <f aca="false">MAX(Z362,Y363)</f>
        <v>1.04441489483164</v>
      </c>
      <c r="AA363" s="70" t="n">
        <f aca="false">Z363-Y363</f>
        <v>0.0250242238805152</v>
      </c>
      <c r="AB363" s="72" t="n">
        <f aca="false">AB362*(1+F363)</f>
        <v>2.83285426459965</v>
      </c>
      <c r="AC363" s="73" t="n">
        <f aca="false">MAX(AC362,AB363)</f>
        <v>2.90191482662795</v>
      </c>
      <c r="AD363" s="70" t="n">
        <f aca="false">1-AB363/AC363</f>
        <v>0.0237982732624001</v>
      </c>
      <c r="AE363" s="73" t="n">
        <f aca="false">AE362*(1+M363)</f>
        <v>2.58136538892304</v>
      </c>
      <c r="AF363" s="73" t="n">
        <f aca="false">MAX(AF362,AE363)</f>
        <v>2.64702151768391</v>
      </c>
      <c r="AG363" s="70" t="n">
        <f aca="false">1-AE363/AF363</f>
        <v>0.0248037759883111</v>
      </c>
      <c r="AH363" s="74" t="n">
        <f aca="false">IF(R363&gt;0,AH362+1,0)</f>
        <v>4</v>
      </c>
      <c r="AI363" s="74" t="n">
        <f aca="false">IF(U363&gt;0,AI362+1,0)</f>
        <v>19</v>
      </c>
      <c r="AJ363" s="74" t="n">
        <f aca="false">IF(G363&gt;0,AJ362+1,0)</f>
        <v>0</v>
      </c>
      <c r="AK363" s="74" t="n">
        <f aca="false">IF(G363&lt;=0,AK362+1,0)</f>
        <v>4</v>
      </c>
      <c r="AL363" s="74" t="n">
        <f aca="false">IF(K363&gt;0,AL362+1,0)</f>
        <v>0</v>
      </c>
      <c r="AM363" s="74" t="n">
        <f aca="false">IF(K363&lt;=0,AM362+1,0)</f>
        <v>4</v>
      </c>
    </row>
    <row r="364" customFormat="false" ht="15" hidden="false" customHeight="false" outlineLevel="0" collapsed="false">
      <c r="A364" s="61" t="n">
        <v>368</v>
      </c>
      <c r="B364" s="62" t="n">
        <v>40837.6145833333</v>
      </c>
      <c r="C364" s="63" t="n">
        <f aca="false">YEAR(B364)</f>
        <v>2011</v>
      </c>
      <c r="D364" s="32" t="s">
        <v>276</v>
      </c>
      <c r="E364" s="64" t="n">
        <v>5060.8</v>
      </c>
      <c r="F364" s="65" t="n">
        <v>-0.0164</v>
      </c>
      <c r="G364" s="66" t="n">
        <v>-82.99712</v>
      </c>
      <c r="H364" s="67" t="n">
        <f aca="false">E364+IF(D364="Long",1,-1)*G364</f>
        <v>5143.79712</v>
      </c>
      <c r="I364" s="68" t="n">
        <f aca="false">Assumptions!$B$58</f>
        <v>5.35750011455817</v>
      </c>
      <c r="J364" s="68" t="n">
        <f aca="false">INDEX(Yearly!$D$5:$D$22,MATCH(C364,Yearly!$A$5:$A$22,0))</f>
        <v>0.449580429193692</v>
      </c>
      <c r="K364" s="68" t="n">
        <f aca="false">G364-I364-J364</f>
        <v>-88.8042005437519</v>
      </c>
      <c r="L364" s="69" t="n">
        <f aca="false">(I364+J364)/Assumptions!$B$8</f>
        <v>0.00025605597012877</v>
      </c>
      <c r="M364" s="70" t="n">
        <f aca="false">F364-L364</f>
        <v>-0.0166560559701288</v>
      </c>
      <c r="N364" s="71" t="n">
        <f aca="false">G364*Assumptions!$B$7</f>
        <v>-652772.3488</v>
      </c>
      <c r="O364" s="71" t="n">
        <f aca="false">K364*Assumptions!$B$7</f>
        <v>-698445.037276608</v>
      </c>
      <c r="P364" s="68" t="n">
        <f aca="false">P363+G364</f>
        <v>4941.62302</v>
      </c>
      <c r="Q364" s="68" t="n">
        <f aca="false">MAX(Q363,P364)</f>
        <v>5146.36652</v>
      </c>
      <c r="R364" s="68" t="n">
        <f aca="false">Q364-P364</f>
        <v>204.743499999999</v>
      </c>
      <c r="S364" s="68" t="n">
        <f aca="false">S363+K364</f>
        <v>2821.92622642327</v>
      </c>
      <c r="T364" s="68" t="n">
        <f aca="false">MAX(T363,S364)</f>
        <v>3058.00773229831</v>
      </c>
      <c r="U364" s="68" t="n">
        <f aca="false">T364-S364</f>
        <v>236.081505875038</v>
      </c>
      <c r="V364" s="70" t="n">
        <f aca="false">V363+F364</f>
        <v>1.0962</v>
      </c>
      <c r="W364" s="70" t="n">
        <f aca="false">MAX(W363,V364)</f>
        <v>1.1366</v>
      </c>
      <c r="X364" s="70" t="n">
        <f aca="false">W364-V364</f>
        <v>0.0404</v>
      </c>
      <c r="Y364" s="70" t="n">
        <f aca="false">Y363+M364</f>
        <v>1.002734614981</v>
      </c>
      <c r="Z364" s="70" t="n">
        <f aca="false">MAX(Z363,Y364)</f>
        <v>1.04441489483164</v>
      </c>
      <c r="AA364" s="70" t="n">
        <f aca="false">Z364-Y364</f>
        <v>0.0416802798506439</v>
      </c>
      <c r="AB364" s="72" t="n">
        <f aca="false">AB363*(1+F364)</f>
        <v>2.78639545466021</v>
      </c>
      <c r="AC364" s="73" t="n">
        <f aca="false">MAX(AC363,AB364)</f>
        <v>2.90191482662795</v>
      </c>
      <c r="AD364" s="70" t="n">
        <f aca="false">1-AB364/AC364</f>
        <v>0.0398079815808967</v>
      </c>
      <c r="AE364" s="73" t="n">
        <f aca="false">AE363*(1+M364)</f>
        <v>2.53837002252578</v>
      </c>
      <c r="AF364" s="73" t="n">
        <f aca="false">MAX(AF363,AE364)</f>
        <v>2.64702151768391</v>
      </c>
      <c r="AG364" s="70" t="n">
        <f aca="false">1-AE364/AF364</f>
        <v>0.0410466988773079</v>
      </c>
      <c r="AH364" s="74" t="n">
        <f aca="false">IF(R364&gt;0,AH363+1,0)</f>
        <v>5</v>
      </c>
      <c r="AI364" s="74" t="n">
        <f aca="false">IF(U364&gt;0,AI363+1,0)</f>
        <v>20</v>
      </c>
      <c r="AJ364" s="74" t="n">
        <f aca="false">IF(G364&gt;0,AJ363+1,0)</f>
        <v>0</v>
      </c>
      <c r="AK364" s="74" t="n">
        <f aca="false">IF(G364&lt;=0,AK363+1,0)</f>
        <v>5</v>
      </c>
      <c r="AL364" s="74" t="n">
        <f aca="false">IF(K364&gt;0,AL363+1,0)</f>
        <v>0</v>
      </c>
      <c r="AM364" s="74" t="n">
        <f aca="false">IF(K364&lt;=0,AM363+1,0)</f>
        <v>5</v>
      </c>
    </row>
    <row r="365" customFormat="false" ht="15" hidden="false" customHeight="false" outlineLevel="0" collapsed="false">
      <c r="A365" s="61" t="n">
        <v>369</v>
      </c>
      <c r="B365" s="62" t="n">
        <v>40840.40625</v>
      </c>
      <c r="C365" s="63" t="n">
        <f aca="false">YEAR(B365)</f>
        <v>2011</v>
      </c>
      <c r="D365" s="32" t="s">
        <v>277</v>
      </c>
      <c r="E365" s="64" t="n">
        <v>5143.9</v>
      </c>
      <c r="F365" s="65" t="n">
        <v>-0.0085</v>
      </c>
      <c r="G365" s="66" t="n">
        <v>-43.72315</v>
      </c>
      <c r="H365" s="67" t="n">
        <f aca="false">E365+IF(D365="Long",1,-1)*G365</f>
        <v>5100.17685</v>
      </c>
      <c r="I365" s="68" t="n">
        <f aca="false">Assumptions!$B$58</f>
        <v>5.35750011455817</v>
      </c>
      <c r="J365" s="68" t="n">
        <f aca="false">INDEX(Yearly!$D$5:$D$22,MATCH(C365,Yearly!$A$5:$A$22,0))</f>
        <v>0.449580429193692</v>
      </c>
      <c r="K365" s="68" t="n">
        <f aca="false">G365-I365-J365</f>
        <v>-49.5302305437519</v>
      </c>
      <c r="L365" s="69" t="n">
        <f aca="false">(I365+J365)/Assumptions!$B$8</f>
        <v>0.00025605597012877</v>
      </c>
      <c r="M365" s="70" t="n">
        <f aca="false">F365-L365</f>
        <v>-0.00875605597012877</v>
      </c>
      <c r="N365" s="71" t="n">
        <f aca="false">G365*Assumptions!$B$7</f>
        <v>-343882.57475</v>
      </c>
      <c r="O365" s="71" t="n">
        <f aca="false">K365*Assumptions!$B$7</f>
        <v>-389555.263226608</v>
      </c>
      <c r="P365" s="68" t="n">
        <f aca="false">P364+G365</f>
        <v>4897.89987</v>
      </c>
      <c r="Q365" s="68" t="n">
        <f aca="false">MAX(Q364,P365)</f>
        <v>5146.36652</v>
      </c>
      <c r="R365" s="68" t="n">
        <f aca="false">Q365-P365</f>
        <v>248.466649999998</v>
      </c>
      <c r="S365" s="68" t="n">
        <f aca="false">S364+K365</f>
        <v>2772.39599587952</v>
      </c>
      <c r="T365" s="68" t="n">
        <f aca="false">MAX(T364,S365)</f>
        <v>3058.00773229831</v>
      </c>
      <c r="U365" s="68" t="n">
        <f aca="false">T365-S365</f>
        <v>285.611736418789</v>
      </c>
      <c r="V365" s="70" t="n">
        <f aca="false">V364+F365</f>
        <v>1.0877</v>
      </c>
      <c r="W365" s="70" t="n">
        <f aca="false">MAX(W364,V365)</f>
        <v>1.1366</v>
      </c>
      <c r="X365" s="70" t="n">
        <f aca="false">W365-V365</f>
        <v>0.0488999999999999</v>
      </c>
      <c r="Y365" s="70" t="n">
        <f aca="false">Y364+M365</f>
        <v>0.993978559010867</v>
      </c>
      <c r="Z365" s="70" t="n">
        <f aca="false">MAX(Z364,Y365)</f>
        <v>1.04441489483164</v>
      </c>
      <c r="AA365" s="70" t="n">
        <f aca="false">Z365-Y365</f>
        <v>0.0504363358207727</v>
      </c>
      <c r="AB365" s="72" t="n">
        <f aca="false">AB364*(1+F365)</f>
        <v>2.7627110932956</v>
      </c>
      <c r="AC365" s="73" t="n">
        <f aca="false">MAX(AC364,AB365)</f>
        <v>2.90191482662795</v>
      </c>
      <c r="AD365" s="70" t="n">
        <f aca="false">1-AB365/AC365</f>
        <v>0.0479696137374591</v>
      </c>
      <c r="AE365" s="73" t="n">
        <f aca="false">AE364*(1+M365)</f>
        <v>2.51614391253565</v>
      </c>
      <c r="AF365" s="73" t="n">
        <f aca="false">MAX(AF364,AE365)</f>
        <v>2.64702151768391</v>
      </c>
      <c r="AG365" s="70" t="n">
        <f aca="false">1-AE365/AF365</f>
        <v>0.0494433476546781</v>
      </c>
      <c r="AH365" s="74" t="n">
        <f aca="false">IF(R365&gt;0,AH364+1,0)</f>
        <v>6</v>
      </c>
      <c r="AI365" s="74" t="n">
        <f aca="false">IF(U365&gt;0,AI364+1,0)</f>
        <v>21</v>
      </c>
      <c r="AJ365" s="74" t="n">
        <f aca="false">IF(G365&gt;0,AJ364+1,0)</f>
        <v>0</v>
      </c>
      <c r="AK365" s="74" t="n">
        <f aca="false">IF(G365&lt;=0,AK364+1,0)</f>
        <v>6</v>
      </c>
      <c r="AL365" s="74" t="n">
        <f aca="false">IF(K365&gt;0,AL364+1,0)</f>
        <v>0</v>
      </c>
      <c r="AM365" s="74" t="n">
        <f aca="false">IF(K365&lt;=0,AM364+1,0)</f>
        <v>6</v>
      </c>
    </row>
    <row r="366" customFormat="false" ht="15" hidden="false" customHeight="false" outlineLevel="0" collapsed="false">
      <c r="A366" s="61" t="n">
        <v>370</v>
      </c>
      <c r="B366" s="62" t="n">
        <v>40841.4895833333</v>
      </c>
      <c r="C366" s="63" t="n">
        <f aca="false">YEAR(B366)</f>
        <v>2011</v>
      </c>
      <c r="D366" s="32" t="s">
        <v>276</v>
      </c>
      <c r="E366" s="64" t="n">
        <v>5100.35</v>
      </c>
      <c r="F366" s="65" t="n">
        <v>-0.0067</v>
      </c>
      <c r="G366" s="66" t="n">
        <v>-34.172345</v>
      </c>
      <c r="H366" s="67" t="n">
        <f aca="false">E366+IF(D366="Long",1,-1)*G366</f>
        <v>5134.522345</v>
      </c>
      <c r="I366" s="68" t="n">
        <f aca="false">Assumptions!$B$58</f>
        <v>5.35750011455817</v>
      </c>
      <c r="J366" s="68" t="n">
        <f aca="false">INDEX(Yearly!$D$5:$D$22,MATCH(C366,Yearly!$A$5:$A$22,0))</f>
        <v>0.449580429193692</v>
      </c>
      <c r="K366" s="68" t="n">
        <f aca="false">G366-I366-J366</f>
        <v>-39.9794255437519</v>
      </c>
      <c r="L366" s="69" t="n">
        <f aca="false">(I366+J366)/Assumptions!$B$8</f>
        <v>0.00025605597012877</v>
      </c>
      <c r="M366" s="70" t="n">
        <f aca="false">F366-L366</f>
        <v>-0.00695605597012877</v>
      </c>
      <c r="N366" s="71" t="n">
        <f aca="false">G366*Assumptions!$B$7</f>
        <v>-268765.493425</v>
      </c>
      <c r="O366" s="71" t="n">
        <f aca="false">K366*Assumptions!$B$7</f>
        <v>-314438.181901608</v>
      </c>
      <c r="P366" s="68" t="n">
        <f aca="false">P365+G366</f>
        <v>4863.727525</v>
      </c>
      <c r="Q366" s="68" t="n">
        <f aca="false">MAX(Q365,P366)</f>
        <v>5146.36652</v>
      </c>
      <c r="R366" s="68" t="n">
        <f aca="false">Q366-P366</f>
        <v>282.638994999998</v>
      </c>
      <c r="S366" s="68" t="n">
        <f aca="false">S365+K366</f>
        <v>2732.41657033577</v>
      </c>
      <c r="T366" s="68" t="n">
        <f aca="false">MAX(T365,S366)</f>
        <v>3058.00773229831</v>
      </c>
      <c r="U366" s="68" t="n">
        <f aca="false">T366-S366</f>
        <v>325.591161962541</v>
      </c>
      <c r="V366" s="70" t="n">
        <f aca="false">V365+F366</f>
        <v>1.081</v>
      </c>
      <c r="W366" s="70" t="n">
        <f aca="false">MAX(W365,V366)</f>
        <v>1.1366</v>
      </c>
      <c r="X366" s="70" t="n">
        <f aca="false">W366-V366</f>
        <v>0.0555999999999999</v>
      </c>
      <c r="Y366" s="70" t="n">
        <f aca="false">Y365+M366</f>
        <v>0.987022503040739</v>
      </c>
      <c r="Z366" s="70" t="n">
        <f aca="false">MAX(Z365,Y366)</f>
        <v>1.04441489483164</v>
      </c>
      <c r="AA366" s="70" t="n">
        <f aca="false">Z366-Y366</f>
        <v>0.0573923917909014</v>
      </c>
      <c r="AB366" s="72" t="n">
        <f aca="false">AB365*(1+F366)</f>
        <v>2.74420092897052</v>
      </c>
      <c r="AC366" s="73" t="n">
        <f aca="false">MAX(AC365,AB366)</f>
        <v>2.90191482662795</v>
      </c>
      <c r="AD366" s="70" t="n">
        <f aca="false">1-AB366/AC366</f>
        <v>0.0543482173254182</v>
      </c>
      <c r="AE366" s="73" t="n">
        <f aca="false">AE365*(1+M366)</f>
        <v>2.49864147465115</v>
      </c>
      <c r="AF366" s="73" t="n">
        <f aca="false">MAX(AF365,AE366)</f>
        <v>2.64702151768391</v>
      </c>
      <c r="AG366" s="70" t="n">
        <f aca="false">1-AE366/AF366</f>
        <v>0.0560554729311703</v>
      </c>
      <c r="AH366" s="74" t="n">
        <f aca="false">IF(R366&gt;0,AH365+1,0)</f>
        <v>7</v>
      </c>
      <c r="AI366" s="74" t="n">
        <f aca="false">IF(U366&gt;0,AI365+1,0)</f>
        <v>22</v>
      </c>
      <c r="AJ366" s="74" t="n">
        <f aca="false">IF(G366&gt;0,AJ365+1,0)</f>
        <v>0</v>
      </c>
      <c r="AK366" s="74" t="n">
        <f aca="false">IF(G366&lt;=0,AK365+1,0)</f>
        <v>7</v>
      </c>
      <c r="AL366" s="74" t="n">
        <f aca="false">IF(K366&gt;0,AL365+1,0)</f>
        <v>0</v>
      </c>
      <c r="AM366" s="74" t="n">
        <f aca="false">IF(K366&lt;=0,AM365+1,0)</f>
        <v>7</v>
      </c>
    </row>
    <row r="367" customFormat="false" ht="15" hidden="false" customHeight="false" outlineLevel="0" collapsed="false">
      <c r="A367" s="61" t="n">
        <v>371</v>
      </c>
      <c r="B367" s="62" t="n">
        <v>40841.5527777778</v>
      </c>
      <c r="C367" s="63" t="n">
        <f aca="false">YEAR(B367)</f>
        <v>2011</v>
      </c>
      <c r="D367" s="32" t="s">
        <v>277</v>
      </c>
      <c r="E367" s="64" t="n">
        <v>5134.45</v>
      </c>
      <c r="F367" s="65" t="n">
        <v>0.022</v>
      </c>
      <c r="G367" s="66" t="n">
        <v>112.9579</v>
      </c>
      <c r="H367" s="67" t="n">
        <f aca="false">E367+IF(D367="Long",1,-1)*G367</f>
        <v>5247.4079</v>
      </c>
      <c r="I367" s="68" t="n">
        <f aca="false">Assumptions!$B$58</f>
        <v>5.35750011455817</v>
      </c>
      <c r="J367" s="68" t="n">
        <f aca="false">INDEX(Yearly!$D$5:$D$22,MATCH(C367,Yearly!$A$5:$A$22,0))</f>
        <v>0.449580429193692</v>
      </c>
      <c r="K367" s="68" t="n">
        <f aca="false">G367-I367-J367</f>
        <v>107.150819456248</v>
      </c>
      <c r="L367" s="69" t="n">
        <f aca="false">(I367+J367)/Assumptions!$B$8</f>
        <v>0.00025605597012877</v>
      </c>
      <c r="M367" s="70" t="n">
        <f aca="false">F367-L367</f>
        <v>0.0217439440298712</v>
      </c>
      <c r="N367" s="71" t="n">
        <f aca="false">G367*Assumptions!$B$7</f>
        <v>888413.8835</v>
      </c>
      <c r="O367" s="71" t="n">
        <f aca="false">K367*Assumptions!$B$7</f>
        <v>842741.195023392</v>
      </c>
      <c r="P367" s="68" t="n">
        <f aca="false">P366+G367</f>
        <v>4976.685425</v>
      </c>
      <c r="Q367" s="68" t="n">
        <f aca="false">MAX(Q366,P367)</f>
        <v>5146.36652</v>
      </c>
      <c r="R367" s="68" t="n">
        <f aca="false">Q367-P367</f>
        <v>169.681094999998</v>
      </c>
      <c r="S367" s="68" t="n">
        <f aca="false">S366+K367</f>
        <v>2839.56738979202</v>
      </c>
      <c r="T367" s="68" t="n">
        <f aca="false">MAX(T366,S367)</f>
        <v>3058.00773229831</v>
      </c>
      <c r="U367" s="68" t="n">
        <f aca="false">T367-S367</f>
        <v>218.440342506293</v>
      </c>
      <c r="V367" s="70" t="n">
        <f aca="false">V366+F367</f>
        <v>1.103</v>
      </c>
      <c r="W367" s="70" t="n">
        <f aca="false">MAX(W366,V367)</f>
        <v>1.1366</v>
      </c>
      <c r="X367" s="70" t="n">
        <f aca="false">W367-V367</f>
        <v>0.0335999999999999</v>
      </c>
      <c r="Y367" s="70" t="n">
        <f aca="false">Y366+M367</f>
        <v>1.00876644707061</v>
      </c>
      <c r="Z367" s="70" t="n">
        <f aca="false">MAX(Z366,Y367)</f>
        <v>1.04441489483164</v>
      </c>
      <c r="AA367" s="70" t="n">
        <f aca="false">Z367-Y367</f>
        <v>0.0356484477610302</v>
      </c>
      <c r="AB367" s="72" t="n">
        <f aca="false">AB366*(1+F367)</f>
        <v>2.80457334940787</v>
      </c>
      <c r="AC367" s="73" t="n">
        <f aca="false">MAX(AC366,AB367)</f>
        <v>2.90191482662795</v>
      </c>
      <c r="AD367" s="70" t="n">
        <f aca="false">1-AB367/AC367</f>
        <v>0.0335438781065773</v>
      </c>
      <c r="AE367" s="73" t="n">
        <f aca="false">AE366*(1+M367)</f>
        <v>2.55297179502668</v>
      </c>
      <c r="AF367" s="73" t="n">
        <f aca="false">MAX(AF366,AE367)</f>
        <v>2.64702151768391</v>
      </c>
      <c r="AG367" s="70" t="n">
        <f aca="false">1-AE367/AF367</f>
        <v>0.0355303959672824</v>
      </c>
      <c r="AH367" s="74" t="n">
        <f aca="false">IF(R367&gt;0,AH366+1,0)</f>
        <v>8</v>
      </c>
      <c r="AI367" s="74" t="n">
        <f aca="false">IF(U367&gt;0,AI366+1,0)</f>
        <v>23</v>
      </c>
      <c r="AJ367" s="74" t="n">
        <f aca="false">IF(G367&gt;0,AJ366+1,0)</f>
        <v>1</v>
      </c>
      <c r="AK367" s="74" t="n">
        <f aca="false">IF(G367&lt;=0,AK366+1,0)</f>
        <v>0</v>
      </c>
      <c r="AL367" s="74" t="n">
        <f aca="false">IF(K367&gt;0,AL366+1,0)</f>
        <v>1</v>
      </c>
      <c r="AM367" s="74" t="n">
        <f aca="false">IF(K367&lt;=0,AM366+1,0)</f>
        <v>0</v>
      </c>
    </row>
    <row r="368" customFormat="false" ht="15" hidden="false" customHeight="false" outlineLevel="0" collapsed="false">
      <c r="A368" s="61" t="n">
        <v>372</v>
      </c>
      <c r="B368" s="62" t="n">
        <v>40848.59375</v>
      </c>
      <c r="C368" s="63" t="n">
        <f aca="false">YEAR(B368)</f>
        <v>2011</v>
      </c>
      <c r="D368" s="32" t="s">
        <v>276</v>
      </c>
      <c r="E368" s="64" t="n">
        <v>5247.25</v>
      </c>
      <c r="F368" s="65" t="n">
        <v>-0.0011</v>
      </c>
      <c r="G368" s="66" t="n">
        <v>-5.771975</v>
      </c>
      <c r="H368" s="67" t="n">
        <f aca="false">E368+IF(D368="Long",1,-1)*G368</f>
        <v>5253.021975</v>
      </c>
      <c r="I368" s="68" t="n">
        <f aca="false">Assumptions!$B$58</f>
        <v>5.35750011455817</v>
      </c>
      <c r="J368" s="68" t="n">
        <f aca="false">INDEX(Yearly!$D$5:$D$22,MATCH(C368,Yearly!$A$5:$A$22,0))</f>
        <v>0.449580429193692</v>
      </c>
      <c r="K368" s="68" t="n">
        <f aca="false">G368-I368-J368</f>
        <v>-11.5790555437519</v>
      </c>
      <c r="L368" s="69" t="n">
        <f aca="false">(I368+J368)/Assumptions!$B$8</f>
        <v>0.00025605597012877</v>
      </c>
      <c r="M368" s="70" t="n">
        <f aca="false">F368-L368</f>
        <v>-0.00135605597012877</v>
      </c>
      <c r="N368" s="71" t="n">
        <f aca="false">G368*Assumptions!$B$7</f>
        <v>-45396.583375</v>
      </c>
      <c r="O368" s="71" t="n">
        <f aca="false">K368*Assumptions!$B$7</f>
        <v>-91069.2718516084</v>
      </c>
      <c r="P368" s="68" t="n">
        <f aca="false">P367+G368</f>
        <v>4970.91345</v>
      </c>
      <c r="Q368" s="68" t="n">
        <f aca="false">MAX(Q367,P368)</f>
        <v>5146.36652</v>
      </c>
      <c r="R368" s="68" t="n">
        <f aca="false">Q368-P368</f>
        <v>175.453069999998</v>
      </c>
      <c r="S368" s="68" t="n">
        <f aca="false">S367+K368</f>
        <v>2827.98833424827</v>
      </c>
      <c r="T368" s="68" t="n">
        <f aca="false">MAX(T367,S368)</f>
        <v>3058.00773229831</v>
      </c>
      <c r="U368" s="68" t="n">
        <f aca="false">T368-S368</f>
        <v>230.019398050045</v>
      </c>
      <c r="V368" s="70" t="n">
        <f aca="false">V367+F368</f>
        <v>1.1019</v>
      </c>
      <c r="W368" s="70" t="n">
        <f aca="false">MAX(W367,V368)</f>
        <v>1.1366</v>
      </c>
      <c r="X368" s="70" t="n">
        <f aca="false">W368-V368</f>
        <v>0.0347</v>
      </c>
      <c r="Y368" s="70" t="n">
        <f aca="false">Y367+M368</f>
        <v>1.00741039110048</v>
      </c>
      <c r="Z368" s="70" t="n">
        <f aca="false">MAX(Z367,Y368)</f>
        <v>1.04441489483164</v>
      </c>
      <c r="AA368" s="70" t="n">
        <f aca="false">Z368-Y368</f>
        <v>0.0370045037311588</v>
      </c>
      <c r="AB368" s="72" t="n">
        <f aca="false">AB367*(1+F368)</f>
        <v>2.80148831872352</v>
      </c>
      <c r="AC368" s="73" t="n">
        <f aca="false">MAX(AC367,AB368)</f>
        <v>2.90191482662795</v>
      </c>
      <c r="AD368" s="70" t="n">
        <f aca="false">1-AB368/AC368</f>
        <v>0.0346069798406601</v>
      </c>
      <c r="AE368" s="73" t="n">
        <f aca="false">AE367*(1+M368)</f>
        <v>2.54950982238247</v>
      </c>
      <c r="AF368" s="73" t="n">
        <f aca="false">MAX(AF367,AE368)</f>
        <v>2.64702151768391</v>
      </c>
      <c r="AG368" s="70" t="n">
        <f aca="false">1-AE368/AF368</f>
        <v>0.0368382707318388</v>
      </c>
      <c r="AH368" s="74" t="n">
        <f aca="false">IF(R368&gt;0,AH367+1,0)</f>
        <v>9</v>
      </c>
      <c r="AI368" s="74" t="n">
        <f aca="false">IF(U368&gt;0,AI367+1,0)</f>
        <v>24</v>
      </c>
      <c r="AJ368" s="74" t="n">
        <f aca="false">IF(G368&gt;0,AJ367+1,0)</f>
        <v>0</v>
      </c>
      <c r="AK368" s="74" t="n">
        <f aca="false">IF(G368&lt;=0,AK367+1,0)</f>
        <v>1</v>
      </c>
      <c r="AL368" s="74" t="n">
        <f aca="false">IF(K368&gt;0,AL367+1,0)</f>
        <v>0</v>
      </c>
      <c r="AM368" s="74" t="n">
        <f aca="false">IF(K368&lt;=0,AM367+1,0)</f>
        <v>1</v>
      </c>
    </row>
    <row r="369" customFormat="false" ht="15" hidden="false" customHeight="false" outlineLevel="0" collapsed="false">
      <c r="A369" s="61" t="n">
        <v>373</v>
      </c>
      <c r="B369" s="62" t="n">
        <v>40849.44375</v>
      </c>
      <c r="C369" s="63" t="n">
        <f aca="false">YEAR(B369)</f>
        <v>2011</v>
      </c>
      <c r="D369" s="32" t="s">
        <v>277</v>
      </c>
      <c r="E369" s="64" t="n">
        <v>5252.8</v>
      </c>
      <c r="F369" s="65" t="n">
        <v>-0.0024</v>
      </c>
      <c r="G369" s="66" t="n">
        <v>-12.60672</v>
      </c>
      <c r="H369" s="67" t="n">
        <f aca="false">E369+IF(D369="Long",1,-1)*G369</f>
        <v>5240.19328</v>
      </c>
      <c r="I369" s="68" t="n">
        <f aca="false">Assumptions!$B$58</f>
        <v>5.35750011455817</v>
      </c>
      <c r="J369" s="68" t="n">
        <f aca="false">INDEX(Yearly!$D$5:$D$22,MATCH(C369,Yearly!$A$5:$A$22,0))</f>
        <v>0.449580429193692</v>
      </c>
      <c r="K369" s="68" t="n">
        <f aca="false">G369-I369-J369</f>
        <v>-18.4138005437519</v>
      </c>
      <c r="L369" s="69" t="n">
        <f aca="false">(I369+J369)/Assumptions!$B$8</f>
        <v>0.00025605597012877</v>
      </c>
      <c r="M369" s="70" t="n">
        <f aca="false">F369-L369</f>
        <v>-0.00265605597012877</v>
      </c>
      <c r="N369" s="71" t="n">
        <f aca="false">G369*Assumptions!$B$7</f>
        <v>-99151.8528</v>
      </c>
      <c r="O369" s="71" t="n">
        <f aca="false">K369*Assumptions!$B$7</f>
        <v>-144824.541276608</v>
      </c>
      <c r="P369" s="68" t="n">
        <f aca="false">P368+G369</f>
        <v>4958.30673</v>
      </c>
      <c r="Q369" s="68" t="n">
        <f aca="false">MAX(Q368,P369)</f>
        <v>5146.36652</v>
      </c>
      <c r="R369" s="68" t="n">
        <f aca="false">Q369-P369</f>
        <v>188.059789999998</v>
      </c>
      <c r="S369" s="68" t="n">
        <f aca="false">S368+K369</f>
        <v>2809.57453370451</v>
      </c>
      <c r="T369" s="68" t="n">
        <f aca="false">MAX(T368,S369)</f>
        <v>3058.00773229831</v>
      </c>
      <c r="U369" s="68" t="n">
        <f aca="false">T369-S369</f>
        <v>248.433198593797</v>
      </c>
      <c r="V369" s="70" t="n">
        <f aca="false">V368+F369</f>
        <v>1.0995</v>
      </c>
      <c r="W369" s="70" t="n">
        <f aca="false">MAX(W368,V369)</f>
        <v>1.1366</v>
      </c>
      <c r="X369" s="70" t="n">
        <f aca="false">W369-V369</f>
        <v>0.0370999999999999</v>
      </c>
      <c r="Y369" s="70" t="n">
        <f aca="false">Y368+M369</f>
        <v>1.00475433513035</v>
      </c>
      <c r="Z369" s="70" t="n">
        <f aca="false">MAX(Z368,Y369)</f>
        <v>1.04441489483164</v>
      </c>
      <c r="AA369" s="70" t="n">
        <f aca="false">Z369-Y369</f>
        <v>0.0396605597012876</v>
      </c>
      <c r="AB369" s="72" t="n">
        <f aca="false">AB368*(1+F369)</f>
        <v>2.79476474675859</v>
      </c>
      <c r="AC369" s="73" t="n">
        <f aca="false">MAX(AC368,AB369)</f>
        <v>2.90191482662795</v>
      </c>
      <c r="AD369" s="70" t="n">
        <f aca="false">1-AB369/AC369</f>
        <v>0.0369239230890425</v>
      </c>
      <c r="AE369" s="73" t="n">
        <f aca="false">AE368*(1+M369)</f>
        <v>2.54273818159783</v>
      </c>
      <c r="AF369" s="73" t="n">
        <f aca="false">MAX(AF368,AE369)</f>
        <v>2.64702151768391</v>
      </c>
      <c r="AG369" s="70" t="n">
        <f aca="false">1-AE369/AF369</f>
        <v>0.039396482193061</v>
      </c>
      <c r="AH369" s="74" t="n">
        <f aca="false">IF(R369&gt;0,AH368+1,0)</f>
        <v>10</v>
      </c>
      <c r="AI369" s="74" t="n">
        <f aca="false">IF(U369&gt;0,AI368+1,0)</f>
        <v>25</v>
      </c>
      <c r="AJ369" s="74" t="n">
        <f aca="false">IF(G369&gt;0,AJ368+1,0)</f>
        <v>0</v>
      </c>
      <c r="AK369" s="74" t="n">
        <f aca="false">IF(G369&lt;=0,AK368+1,0)</f>
        <v>2</v>
      </c>
      <c r="AL369" s="74" t="n">
        <f aca="false">IF(K369&gt;0,AL368+1,0)</f>
        <v>0</v>
      </c>
      <c r="AM369" s="74" t="n">
        <f aca="false">IF(K369&lt;=0,AM368+1,0)</f>
        <v>2</v>
      </c>
    </row>
    <row r="370" customFormat="false" ht="15" hidden="false" customHeight="false" outlineLevel="0" collapsed="false">
      <c r="A370" s="61" t="n">
        <v>374</v>
      </c>
      <c r="B370" s="62" t="n">
        <v>40850.3854166667</v>
      </c>
      <c r="C370" s="63" t="n">
        <f aca="false">YEAR(B370)</f>
        <v>2011</v>
      </c>
      <c r="D370" s="32" t="s">
        <v>276</v>
      </c>
      <c r="E370" s="64" t="n">
        <v>5240.1</v>
      </c>
      <c r="F370" s="65" t="n">
        <v>-0.0041</v>
      </c>
      <c r="G370" s="66" t="n">
        <v>-21.48441</v>
      </c>
      <c r="H370" s="67" t="n">
        <f aca="false">E370+IF(D370="Long",1,-1)*G370</f>
        <v>5261.58441</v>
      </c>
      <c r="I370" s="68" t="n">
        <f aca="false">Assumptions!$B$58</f>
        <v>5.35750011455817</v>
      </c>
      <c r="J370" s="68" t="n">
        <f aca="false">INDEX(Yearly!$D$5:$D$22,MATCH(C370,Yearly!$A$5:$A$22,0))</f>
        <v>0.449580429193692</v>
      </c>
      <c r="K370" s="68" t="n">
        <f aca="false">G370-I370-J370</f>
        <v>-27.2914905437519</v>
      </c>
      <c r="L370" s="69" t="n">
        <f aca="false">(I370+J370)/Assumptions!$B$8</f>
        <v>0.00025605597012877</v>
      </c>
      <c r="M370" s="70" t="n">
        <f aca="false">F370-L370</f>
        <v>-0.00435605597012877</v>
      </c>
      <c r="N370" s="71" t="n">
        <f aca="false">G370*Assumptions!$B$7</f>
        <v>-168974.88465</v>
      </c>
      <c r="O370" s="71" t="n">
        <f aca="false">K370*Assumptions!$B$7</f>
        <v>-214647.573126608</v>
      </c>
      <c r="P370" s="68" t="n">
        <f aca="false">P369+G370</f>
        <v>4936.82232</v>
      </c>
      <c r="Q370" s="68" t="n">
        <f aca="false">MAX(Q369,P370)</f>
        <v>5146.36652</v>
      </c>
      <c r="R370" s="68" t="n">
        <f aca="false">Q370-P370</f>
        <v>209.544199999998</v>
      </c>
      <c r="S370" s="68" t="n">
        <f aca="false">S369+K370</f>
        <v>2782.28304316076</v>
      </c>
      <c r="T370" s="68" t="n">
        <f aca="false">MAX(T369,S370)</f>
        <v>3058.00773229831</v>
      </c>
      <c r="U370" s="68" t="n">
        <f aca="false">T370-S370</f>
        <v>275.724689137549</v>
      </c>
      <c r="V370" s="70" t="n">
        <f aca="false">V369+F370</f>
        <v>1.0954</v>
      </c>
      <c r="W370" s="70" t="n">
        <f aca="false">MAX(W369,V370)</f>
        <v>1.1366</v>
      </c>
      <c r="X370" s="70" t="n">
        <f aca="false">W370-V370</f>
        <v>0.0411999999999999</v>
      </c>
      <c r="Y370" s="70" t="n">
        <f aca="false">Y369+M370</f>
        <v>1.00039827916022</v>
      </c>
      <c r="Z370" s="70" t="n">
        <f aca="false">MAX(Z369,Y370)</f>
        <v>1.04441489483164</v>
      </c>
      <c r="AA370" s="70" t="n">
        <f aca="false">Z370-Y370</f>
        <v>0.0440166156714164</v>
      </c>
      <c r="AB370" s="72" t="n">
        <f aca="false">AB369*(1+F370)</f>
        <v>2.78330621129688</v>
      </c>
      <c r="AC370" s="73" t="n">
        <f aca="false">MAX(AC369,AB370)</f>
        <v>2.90191482662795</v>
      </c>
      <c r="AD370" s="70" t="n">
        <f aca="false">1-AB370/AC370</f>
        <v>0.0408725350043775</v>
      </c>
      <c r="AE370" s="73" t="n">
        <f aca="false">AE369*(1+M370)</f>
        <v>2.5316618717614</v>
      </c>
      <c r="AF370" s="73" t="n">
        <f aca="false">MAX(AF369,AE370)</f>
        <v>2.64702151768391</v>
      </c>
      <c r="AG370" s="70" t="n">
        <f aca="false">1-AE370/AF370</f>
        <v>0.0435809248817307</v>
      </c>
      <c r="AH370" s="74" t="n">
        <f aca="false">IF(R370&gt;0,AH369+1,0)</f>
        <v>11</v>
      </c>
      <c r="AI370" s="74" t="n">
        <f aca="false">IF(U370&gt;0,AI369+1,0)</f>
        <v>26</v>
      </c>
      <c r="AJ370" s="74" t="n">
        <f aca="false">IF(G370&gt;0,AJ369+1,0)</f>
        <v>0</v>
      </c>
      <c r="AK370" s="74" t="n">
        <f aca="false">IF(G370&lt;=0,AK369+1,0)</f>
        <v>3</v>
      </c>
      <c r="AL370" s="74" t="n">
        <f aca="false">IF(K370&gt;0,AL369+1,0)</f>
        <v>0</v>
      </c>
      <c r="AM370" s="74" t="n">
        <f aca="false">IF(K370&lt;=0,AM369+1,0)</f>
        <v>3</v>
      </c>
    </row>
    <row r="371" customFormat="false" ht="15" hidden="false" customHeight="false" outlineLevel="0" collapsed="false">
      <c r="A371" s="61" t="n">
        <v>375</v>
      </c>
      <c r="B371" s="62" t="n">
        <v>40850.6145833333</v>
      </c>
      <c r="C371" s="63" t="n">
        <f aca="false">YEAR(B371)</f>
        <v>2011</v>
      </c>
      <c r="D371" s="32" t="s">
        <v>277</v>
      </c>
      <c r="E371" s="64" t="n">
        <v>5261.55</v>
      </c>
      <c r="F371" s="65" t="n">
        <v>-0.0007</v>
      </c>
      <c r="G371" s="66" t="n">
        <v>-3.683085</v>
      </c>
      <c r="H371" s="67" t="n">
        <f aca="false">E371+IF(D371="Long",1,-1)*G371</f>
        <v>5257.866915</v>
      </c>
      <c r="I371" s="68" t="n">
        <f aca="false">Assumptions!$B$58</f>
        <v>5.35750011455817</v>
      </c>
      <c r="J371" s="68" t="n">
        <f aca="false">INDEX(Yearly!$D$5:$D$22,MATCH(C371,Yearly!$A$5:$A$22,0))</f>
        <v>0.449580429193692</v>
      </c>
      <c r="K371" s="68" t="n">
        <f aca="false">G371-I371-J371</f>
        <v>-9.49016554375186</v>
      </c>
      <c r="L371" s="69" t="n">
        <f aca="false">(I371+J371)/Assumptions!$B$8</f>
        <v>0.00025605597012877</v>
      </c>
      <c r="M371" s="70" t="n">
        <f aca="false">F371-L371</f>
        <v>-0.00095605597012877</v>
      </c>
      <c r="N371" s="71" t="n">
        <f aca="false">G371*Assumptions!$B$7</f>
        <v>-28967.463525</v>
      </c>
      <c r="O371" s="71" t="n">
        <f aca="false">K371*Assumptions!$B$7</f>
        <v>-74640.1520016084</v>
      </c>
      <c r="P371" s="68" t="n">
        <f aca="false">P370+G371</f>
        <v>4933.139235</v>
      </c>
      <c r="Q371" s="68" t="n">
        <f aca="false">MAX(Q370,P371)</f>
        <v>5146.36652</v>
      </c>
      <c r="R371" s="68" t="n">
        <f aca="false">Q371-P371</f>
        <v>213.227284999997</v>
      </c>
      <c r="S371" s="68" t="n">
        <f aca="false">S370+K371</f>
        <v>2772.79287761701</v>
      </c>
      <c r="T371" s="68" t="n">
        <f aca="false">MAX(T370,S371)</f>
        <v>3058.00773229831</v>
      </c>
      <c r="U371" s="68" t="n">
        <f aca="false">T371-S371</f>
        <v>285.214854681301</v>
      </c>
      <c r="V371" s="70" t="n">
        <f aca="false">V370+F371</f>
        <v>1.0947</v>
      </c>
      <c r="W371" s="70" t="n">
        <f aca="false">MAX(W370,V371)</f>
        <v>1.1366</v>
      </c>
      <c r="X371" s="70" t="n">
        <f aca="false">W371-V371</f>
        <v>0.0418999999999998</v>
      </c>
      <c r="Y371" s="70" t="n">
        <f aca="false">Y370+M371</f>
        <v>0.999442223190095</v>
      </c>
      <c r="Z371" s="70" t="n">
        <f aca="false">MAX(Z370,Y371)</f>
        <v>1.04441489483164</v>
      </c>
      <c r="AA371" s="70" t="n">
        <f aca="false">Z371-Y371</f>
        <v>0.0449726716415452</v>
      </c>
      <c r="AB371" s="72" t="n">
        <f aca="false">AB370*(1+F371)</f>
        <v>2.78135789694897</v>
      </c>
      <c r="AC371" s="73" t="n">
        <f aca="false">MAX(AC370,AB371)</f>
        <v>2.90191482662795</v>
      </c>
      <c r="AD371" s="70" t="n">
        <f aca="false">1-AB371/AC371</f>
        <v>0.0415439242298744</v>
      </c>
      <c r="AE371" s="73" t="n">
        <f aca="false">AE370*(1+M371)</f>
        <v>2.52924146131456</v>
      </c>
      <c r="AF371" s="73" t="n">
        <f aca="false">MAX(AF370,AE371)</f>
        <v>2.64702151768391</v>
      </c>
      <c r="AG371" s="70" t="n">
        <f aca="false">1-AE371/AF371</f>
        <v>0.0444953150484425</v>
      </c>
      <c r="AH371" s="74" t="n">
        <f aca="false">IF(R371&gt;0,AH370+1,0)</f>
        <v>12</v>
      </c>
      <c r="AI371" s="74" t="n">
        <f aca="false">IF(U371&gt;0,AI370+1,0)</f>
        <v>27</v>
      </c>
      <c r="AJ371" s="74" t="n">
        <f aca="false">IF(G371&gt;0,AJ370+1,0)</f>
        <v>0</v>
      </c>
      <c r="AK371" s="74" t="n">
        <f aca="false">IF(G371&lt;=0,AK370+1,0)</f>
        <v>4</v>
      </c>
      <c r="AL371" s="74" t="n">
        <f aca="false">IF(K371&gt;0,AL370+1,0)</f>
        <v>0</v>
      </c>
      <c r="AM371" s="74" t="n">
        <f aca="false">IF(K371&lt;=0,AM370+1,0)</f>
        <v>4</v>
      </c>
    </row>
    <row r="372" customFormat="false" ht="15" hidden="false" customHeight="false" outlineLevel="0" collapsed="false">
      <c r="A372" s="61" t="n">
        <v>376</v>
      </c>
      <c r="B372" s="62" t="n">
        <v>40855.4895833333</v>
      </c>
      <c r="C372" s="63" t="n">
        <f aca="false">YEAR(B372)</f>
        <v>2011</v>
      </c>
      <c r="D372" s="32" t="s">
        <v>276</v>
      </c>
      <c r="E372" s="64" t="n">
        <v>5257.7</v>
      </c>
      <c r="F372" s="65" t="n">
        <v>-0.0039</v>
      </c>
      <c r="G372" s="66" t="n">
        <v>-20.50503</v>
      </c>
      <c r="H372" s="67" t="n">
        <f aca="false">E372+IF(D372="Long",1,-1)*G372</f>
        <v>5278.20503</v>
      </c>
      <c r="I372" s="68" t="n">
        <f aca="false">Assumptions!$B$58</f>
        <v>5.35750011455817</v>
      </c>
      <c r="J372" s="68" t="n">
        <f aca="false">INDEX(Yearly!$D$5:$D$22,MATCH(C372,Yearly!$A$5:$A$22,0))</f>
        <v>0.449580429193692</v>
      </c>
      <c r="K372" s="68" t="n">
        <f aca="false">G372-I372-J372</f>
        <v>-26.3121105437519</v>
      </c>
      <c r="L372" s="69" t="n">
        <f aca="false">(I372+J372)/Assumptions!$B$8</f>
        <v>0.00025605597012877</v>
      </c>
      <c r="M372" s="70" t="n">
        <f aca="false">F372-L372</f>
        <v>-0.00415605597012877</v>
      </c>
      <c r="N372" s="71" t="n">
        <f aca="false">G372*Assumptions!$B$7</f>
        <v>-161272.06095</v>
      </c>
      <c r="O372" s="71" t="n">
        <f aca="false">K372*Assumptions!$B$7</f>
        <v>-206944.749426608</v>
      </c>
      <c r="P372" s="68" t="n">
        <f aca="false">P371+G372</f>
        <v>4912.634205</v>
      </c>
      <c r="Q372" s="68" t="n">
        <f aca="false">MAX(Q371,P372)</f>
        <v>5146.36652</v>
      </c>
      <c r="R372" s="68" t="n">
        <f aca="false">Q372-P372</f>
        <v>233.732314999997</v>
      </c>
      <c r="S372" s="68" t="n">
        <f aca="false">S371+K372</f>
        <v>2746.48076707326</v>
      </c>
      <c r="T372" s="68" t="n">
        <f aca="false">MAX(T371,S372)</f>
        <v>3058.00773229831</v>
      </c>
      <c r="U372" s="68" t="n">
        <f aca="false">T372-S372</f>
        <v>311.526965225053</v>
      </c>
      <c r="V372" s="70" t="n">
        <f aca="false">V371+F372</f>
        <v>1.0908</v>
      </c>
      <c r="W372" s="70" t="n">
        <f aca="false">MAX(W371,V372)</f>
        <v>1.1366</v>
      </c>
      <c r="X372" s="70" t="n">
        <f aca="false">W372-V372</f>
        <v>0.0457999999999998</v>
      </c>
      <c r="Y372" s="70" t="n">
        <f aca="false">Y371+M372</f>
        <v>0.995286167219966</v>
      </c>
      <c r="Z372" s="70" t="n">
        <f aca="false">MAX(Z371,Y372)</f>
        <v>1.04441489483164</v>
      </c>
      <c r="AA372" s="70" t="n">
        <f aca="false">Z372-Y372</f>
        <v>0.049128727611674</v>
      </c>
      <c r="AB372" s="72" t="n">
        <f aca="false">AB371*(1+F372)</f>
        <v>2.77051060115087</v>
      </c>
      <c r="AC372" s="73" t="n">
        <f aca="false">MAX(AC371,AB372)</f>
        <v>2.90191482662795</v>
      </c>
      <c r="AD372" s="70" t="n">
        <f aca="false">1-AB372/AC372</f>
        <v>0.0452819029253779</v>
      </c>
      <c r="AE372" s="73" t="n">
        <f aca="false">AE371*(1+M372)</f>
        <v>2.51872979223936</v>
      </c>
      <c r="AF372" s="73" t="n">
        <f aca="false">MAX(AF371,AE372)</f>
        <v>2.64702151768391</v>
      </c>
      <c r="AG372" s="70" t="n">
        <f aca="false">1-AE372/AF372</f>
        <v>0.0484664459988216</v>
      </c>
      <c r="AH372" s="74" t="n">
        <f aca="false">IF(R372&gt;0,AH371+1,0)</f>
        <v>13</v>
      </c>
      <c r="AI372" s="74" t="n">
        <f aca="false">IF(U372&gt;0,AI371+1,0)</f>
        <v>28</v>
      </c>
      <c r="AJ372" s="74" t="n">
        <f aca="false">IF(G372&gt;0,AJ371+1,0)</f>
        <v>0</v>
      </c>
      <c r="AK372" s="74" t="n">
        <f aca="false">IF(G372&lt;=0,AK371+1,0)</f>
        <v>5</v>
      </c>
      <c r="AL372" s="74" t="n">
        <f aca="false">IF(K372&gt;0,AL371+1,0)</f>
        <v>0</v>
      </c>
      <c r="AM372" s="74" t="n">
        <f aca="false">IF(K372&lt;=0,AM371+1,0)</f>
        <v>5</v>
      </c>
    </row>
    <row r="373" customFormat="false" ht="15" hidden="false" customHeight="false" outlineLevel="0" collapsed="false">
      <c r="A373" s="61" t="n">
        <v>377</v>
      </c>
      <c r="B373" s="62" t="n">
        <v>40855.5784722222</v>
      </c>
      <c r="C373" s="63" t="n">
        <f aca="false">YEAR(B373)</f>
        <v>2011</v>
      </c>
      <c r="D373" s="32" t="s">
        <v>277</v>
      </c>
      <c r="E373" s="64" t="n">
        <v>5278.1</v>
      </c>
      <c r="F373" s="65" t="n">
        <v>-0.0002</v>
      </c>
      <c r="G373" s="66" t="n">
        <v>-1.05562</v>
      </c>
      <c r="H373" s="67" t="n">
        <f aca="false">E373+IF(D373="Long",1,-1)*G373</f>
        <v>5277.04438</v>
      </c>
      <c r="I373" s="68" t="n">
        <f aca="false">Assumptions!$B$58</f>
        <v>5.35750011455817</v>
      </c>
      <c r="J373" s="68" t="n">
        <f aca="false">INDEX(Yearly!$D$5:$D$22,MATCH(C373,Yearly!$A$5:$A$22,0))</f>
        <v>0.449580429193692</v>
      </c>
      <c r="K373" s="68" t="n">
        <f aca="false">G373-I373-J373</f>
        <v>-6.86270054375186</v>
      </c>
      <c r="L373" s="69" t="n">
        <f aca="false">(I373+J373)/Assumptions!$B$8</f>
        <v>0.00025605597012877</v>
      </c>
      <c r="M373" s="70" t="n">
        <f aca="false">F373-L373</f>
        <v>-0.00045605597012877</v>
      </c>
      <c r="N373" s="71" t="n">
        <f aca="false">G373*Assumptions!$B$7</f>
        <v>-8302.4513</v>
      </c>
      <c r="O373" s="71" t="n">
        <f aca="false">K373*Assumptions!$B$7</f>
        <v>-53975.1397766084</v>
      </c>
      <c r="P373" s="68" t="n">
        <f aca="false">P372+G373</f>
        <v>4911.578585</v>
      </c>
      <c r="Q373" s="68" t="n">
        <f aca="false">MAX(Q372,P373)</f>
        <v>5146.36652</v>
      </c>
      <c r="R373" s="68" t="n">
        <f aca="false">Q373-P373</f>
        <v>234.787934999998</v>
      </c>
      <c r="S373" s="68" t="n">
        <f aca="false">S372+K373</f>
        <v>2739.61806652951</v>
      </c>
      <c r="T373" s="68" t="n">
        <f aca="false">MAX(T372,S373)</f>
        <v>3058.00773229831</v>
      </c>
      <c r="U373" s="68" t="n">
        <f aca="false">T373-S373</f>
        <v>318.389665768805</v>
      </c>
      <c r="V373" s="70" t="n">
        <f aca="false">V372+F373</f>
        <v>1.0906</v>
      </c>
      <c r="W373" s="70" t="n">
        <f aca="false">MAX(W372,V373)</f>
        <v>1.1366</v>
      </c>
      <c r="X373" s="70" t="n">
        <f aca="false">W373-V373</f>
        <v>0.0459999999999998</v>
      </c>
      <c r="Y373" s="70" t="n">
        <f aca="false">Y372+M373</f>
        <v>0.994830111249837</v>
      </c>
      <c r="Z373" s="70" t="n">
        <f aca="false">MAX(Z372,Y373)</f>
        <v>1.04441489483164</v>
      </c>
      <c r="AA373" s="70" t="n">
        <f aca="false">Z373-Y373</f>
        <v>0.0495847835818027</v>
      </c>
      <c r="AB373" s="72" t="n">
        <f aca="false">AB372*(1+F373)</f>
        <v>2.76995649903064</v>
      </c>
      <c r="AC373" s="73" t="n">
        <f aca="false">MAX(AC372,AB373)</f>
        <v>2.90191482662795</v>
      </c>
      <c r="AD373" s="70" t="n">
        <f aca="false">1-AB373/AC373</f>
        <v>0.0454728465447929</v>
      </c>
      <c r="AE373" s="73" t="n">
        <f aca="false">AE372*(1+M373)</f>
        <v>2.51758111048047</v>
      </c>
      <c r="AF373" s="73" t="n">
        <f aca="false">MAX(AF372,AE373)</f>
        <v>2.64702151768391</v>
      </c>
      <c r="AG373" s="70" t="n">
        <f aca="false">1-AE373/AF373</f>
        <v>0.0489003985569017</v>
      </c>
      <c r="AH373" s="74" t="n">
        <f aca="false">IF(R373&gt;0,AH372+1,0)</f>
        <v>14</v>
      </c>
      <c r="AI373" s="74" t="n">
        <f aca="false">IF(U373&gt;0,AI372+1,0)</f>
        <v>29</v>
      </c>
      <c r="AJ373" s="74" t="n">
        <f aca="false">IF(G373&gt;0,AJ372+1,0)</f>
        <v>0</v>
      </c>
      <c r="AK373" s="74" t="n">
        <f aca="false">IF(G373&lt;=0,AK372+1,0)</f>
        <v>6</v>
      </c>
      <c r="AL373" s="74" t="n">
        <f aca="false">IF(K373&gt;0,AL372+1,0)</f>
        <v>0</v>
      </c>
      <c r="AM373" s="74" t="n">
        <f aca="false">IF(K373&lt;=0,AM372+1,0)</f>
        <v>6</v>
      </c>
    </row>
    <row r="374" customFormat="false" ht="15" hidden="false" customHeight="false" outlineLevel="0" collapsed="false">
      <c r="A374" s="61" t="n">
        <v>378</v>
      </c>
      <c r="B374" s="62" t="n">
        <v>40856.5520833333</v>
      </c>
      <c r="C374" s="63" t="n">
        <f aca="false">YEAR(B374)</f>
        <v>2011</v>
      </c>
      <c r="D374" s="32" t="s">
        <v>276</v>
      </c>
      <c r="E374" s="64" t="n">
        <v>5276.9</v>
      </c>
      <c r="F374" s="65" t="n">
        <v>-0.0022</v>
      </c>
      <c r="G374" s="66" t="n">
        <v>-11.60918</v>
      </c>
      <c r="H374" s="67" t="n">
        <f aca="false">E374+IF(D374="Long",1,-1)*G374</f>
        <v>5288.50918</v>
      </c>
      <c r="I374" s="68" t="n">
        <f aca="false">Assumptions!$B$58</f>
        <v>5.35750011455817</v>
      </c>
      <c r="J374" s="68" t="n">
        <f aca="false">INDEX(Yearly!$D$5:$D$22,MATCH(C374,Yearly!$A$5:$A$22,0))</f>
        <v>0.449580429193692</v>
      </c>
      <c r="K374" s="68" t="n">
        <f aca="false">G374-I374-J374</f>
        <v>-17.4162605437519</v>
      </c>
      <c r="L374" s="69" t="n">
        <f aca="false">(I374+J374)/Assumptions!$B$8</f>
        <v>0.00025605597012877</v>
      </c>
      <c r="M374" s="70" t="n">
        <f aca="false">F374-L374</f>
        <v>-0.00245605597012877</v>
      </c>
      <c r="N374" s="71" t="n">
        <f aca="false">G374*Assumptions!$B$7</f>
        <v>-91306.2007</v>
      </c>
      <c r="O374" s="71" t="n">
        <f aca="false">K374*Assumptions!$B$7</f>
        <v>-136978.889176608</v>
      </c>
      <c r="P374" s="68" t="n">
        <f aca="false">P373+G374</f>
        <v>4899.969405</v>
      </c>
      <c r="Q374" s="68" t="n">
        <f aca="false">MAX(Q373,P374)</f>
        <v>5146.36652</v>
      </c>
      <c r="R374" s="68" t="n">
        <f aca="false">Q374-P374</f>
        <v>246.397114999998</v>
      </c>
      <c r="S374" s="68" t="n">
        <f aca="false">S373+K374</f>
        <v>2722.20180598575</v>
      </c>
      <c r="T374" s="68" t="n">
        <f aca="false">MAX(T373,S374)</f>
        <v>3058.00773229831</v>
      </c>
      <c r="U374" s="68" t="n">
        <f aca="false">T374-S374</f>
        <v>335.805926312557</v>
      </c>
      <c r="V374" s="70" t="n">
        <f aca="false">V373+F374</f>
        <v>1.0884</v>
      </c>
      <c r="W374" s="70" t="n">
        <f aca="false">MAX(W373,V374)</f>
        <v>1.1366</v>
      </c>
      <c r="X374" s="70" t="n">
        <f aca="false">W374-V374</f>
        <v>0.0481999999999998</v>
      </c>
      <c r="Y374" s="70" t="n">
        <f aca="false">Y373+M374</f>
        <v>0.992374055279708</v>
      </c>
      <c r="Z374" s="70" t="n">
        <f aca="false">MAX(Z373,Y374)</f>
        <v>1.04441489483164</v>
      </c>
      <c r="AA374" s="70" t="n">
        <f aca="false">Z374-Y374</f>
        <v>0.0520408395519315</v>
      </c>
      <c r="AB374" s="72" t="n">
        <f aca="false">AB373*(1+F374)</f>
        <v>2.76386259473277</v>
      </c>
      <c r="AC374" s="73" t="n">
        <f aca="false">MAX(AC373,AB374)</f>
        <v>2.90191482662795</v>
      </c>
      <c r="AD374" s="70" t="n">
        <f aca="false">1-AB374/AC374</f>
        <v>0.0475728062823942</v>
      </c>
      <c r="AE374" s="73" t="n">
        <f aca="false">AE373*(1+M374)</f>
        <v>2.51139779036379</v>
      </c>
      <c r="AF374" s="73" t="n">
        <f aca="false">MAX(AF373,AE374)</f>
        <v>2.64702151768391</v>
      </c>
      <c r="AG374" s="70" t="n">
        <f aca="false">1-AE374/AF374</f>
        <v>0.0512363524112131</v>
      </c>
      <c r="AH374" s="74" t="n">
        <f aca="false">IF(R374&gt;0,AH373+1,0)</f>
        <v>15</v>
      </c>
      <c r="AI374" s="74" t="n">
        <f aca="false">IF(U374&gt;0,AI373+1,0)</f>
        <v>30</v>
      </c>
      <c r="AJ374" s="74" t="n">
        <f aca="false">IF(G374&gt;0,AJ373+1,0)</f>
        <v>0</v>
      </c>
      <c r="AK374" s="74" t="n">
        <f aca="false">IF(G374&lt;=0,AK373+1,0)</f>
        <v>7</v>
      </c>
      <c r="AL374" s="74" t="n">
        <f aca="false">IF(K374&gt;0,AL373+1,0)</f>
        <v>0</v>
      </c>
      <c r="AM374" s="74" t="n">
        <f aca="false">IF(K374&lt;=0,AM373+1,0)</f>
        <v>7</v>
      </c>
    </row>
    <row r="375" customFormat="false" ht="15" hidden="false" customHeight="false" outlineLevel="0" collapsed="false">
      <c r="A375" s="61" t="n">
        <v>379</v>
      </c>
      <c r="B375" s="62" t="n">
        <v>40856.5986111111</v>
      </c>
      <c r="C375" s="63" t="n">
        <f aca="false">YEAR(B375)</f>
        <v>2011</v>
      </c>
      <c r="D375" s="32" t="s">
        <v>277</v>
      </c>
      <c r="E375" s="64" t="n">
        <v>5288.75</v>
      </c>
      <c r="F375" s="65" t="n">
        <v>-0.0078</v>
      </c>
      <c r="G375" s="66" t="n">
        <v>-41.25225</v>
      </c>
      <c r="H375" s="67" t="n">
        <f aca="false">E375+IF(D375="Long",1,-1)*G375</f>
        <v>5247.49775</v>
      </c>
      <c r="I375" s="68" t="n">
        <f aca="false">Assumptions!$B$58</f>
        <v>5.35750011455817</v>
      </c>
      <c r="J375" s="68" t="n">
        <f aca="false">INDEX(Yearly!$D$5:$D$22,MATCH(C375,Yearly!$A$5:$A$22,0))</f>
        <v>0.449580429193692</v>
      </c>
      <c r="K375" s="68" t="n">
        <f aca="false">G375-I375-J375</f>
        <v>-47.0593305437519</v>
      </c>
      <c r="L375" s="69" t="n">
        <f aca="false">(I375+J375)/Assumptions!$B$8</f>
        <v>0.00025605597012877</v>
      </c>
      <c r="M375" s="70" t="n">
        <f aca="false">F375-L375</f>
        <v>-0.00805605597012877</v>
      </c>
      <c r="N375" s="71" t="n">
        <f aca="false">G375*Assumptions!$B$7</f>
        <v>-324448.94625</v>
      </c>
      <c r="O375" s="71" t="n">
        <f aca="false">K375*Assumptions!$B$7</f>
        <v>-370121.634726608</v>
      </c>
      <c r="P375" s="68" t="n">
        <f aca="false">P374+G375</f>
        <v>4858.717155</v>
      </c>
      <c r="Q375" s="68" t="n">
        <f aca="false">MAX(Q374,P375)</f>
        <v>5146.36652</v>
      </c>
      <c r="R375" s="68" t="n">
        <f aca="false">Q375-P375</f>
        <v>287.649364999998</v>
      </c>
      <c r="S375" s="68" t="n">
        <f aca="false">S374+K375</f>
        <v>2675.142475442</v>
      </c>
      <c r="T375" s="68" t="n">
        <f aca="false">MAX(T374,S375)</f>
        <v>3058.00773229831</v>
      </c>
      <c r="U375" s="68" t="n">
        <f aca="false">T375-S375</f>
        <v>382.865256856308</v>
      </c>
      <c r="V375" s="70" t="n">
        <f aca="false">V374+F375</f>
        <v>1.0806</v>
      </c>
      <c r="W375" s="70" t="n">
        <f aca="false">MAX(W374,V375)</f>
        <v>1.1366</v>
      </c>
      <c r="X375" s="70" t="n">
        <f aca="false">W375-V375</f>
        <v>0.0559999999999998</v>
      </c>
      <c r="Y375" s="70" t="n">
        <f aca="false">Y374+M375</f>
        <v>0.98431799930958</v>
      </c>
      <c r="Z375" s="70" t="n">
        <f aca="false">MAX(Z374,Y375)</f>
        <v>1.04441489483164</v>
      </c>
      <c r="AA375" s="70" t="n">
        <f aca="false">Z375-Y375</f>
        <v>0.0600968955220603</v>
      </c>
      <c r="AB375" s="72" t="n">
        <f aca="false">AB374*(1+F375)</f>
        <v>2.74230446649386</v>
      </c>
      <c r="AC375" s="73" t="n">
        <f aca="false">MAX(AC374,AB375)</f>
        <v>2.90191482662795</v>
      </c>
      <c r="AD375" s="70" t="n">
        <f aca="false">1-AB375/AC375</f>
        <v>0.0550017383933916</v>
      </c>
      <c r="AE375" s="73" t="n">
        <f aca="false">AE374*(1+M375)</f>
        <v>2.49116582920136</v>
      </c>
      <c r="AF375" s="73" t="n">
        <f aca="false">MAX(AF374,AE375)</f>
        <v>2.64702151768391</v>
      </c>
      <c r="AG375" s="70" t="n">
        <f aca="false">1-AE375/AF375</f>
        <v>0.0588796454586119</v>
      </c>
      <c r="AH375" s="74" t="n">
        <f aca="false">IF(R375&gt;0,AH374+1,0)</f>
        <v>16</v>
      </c>
      <c r="AI375" s="74" t="n">
        <f aca="false">IF(U375&gt;0,AI374+1,0)</f>
        <v>31</v>
      </c>
      <c r="AJ375" s="74" t="n">
        <f aca="false">IF(G375&gt;0,AJ374+1,0)</f>
        <v>0</v>
      </c>
      <c r="AK375" s="74" t="n">
        <f aca="false">IF(G375&lt;=0,AK374+1,0)</f>
        <v>8</v>
      </c>
      <c r="AL375" s="74" t="n">
        <f aca="false">IF(K375&gt;0,AL374+1,0)</f>
        <v>0</v>
      </c>
      <c r="AM375" s="74" t="n">
        <f aca="false">IF(K375&lt;=0,AM374+1,0)</f>
        <v>8</v>
      </c>
    </row>
    <row r="376" customFormat="false" ht="15" hidden="false" customHeight="false" outlineLevel="0" collapsed="false">
      <c r="A376" s="61" t="n">
        <v>380</v>
      </c>
      <c r="B376" s="62" t="n">
        <v>40856.6145833333</v>
      </c>
      <c r="C376" s="63" t="n">
        <f aca="false">YEAR(B376)</f>
        <v>2011</v>
      </c>
      <c r="D376" s="32" t="s">
        <v>276</v>
      </c>
      <c r="E376" s="64" t="n">
        <v>5247.6</v>
      </c>
      <c r="F376" s="65" t="n">
        <v>0.087</v>
      </c>
      <c r="G376" s="66" t="n">
        <v>456.5412</v>
      </c>
      <c r="H376" s="67" t="n">
        <f aca="false">E376+IF(D376="Long",1,-1)*G376</f>
        <v>4791.0588</v>
      </c>
      <c r="I376" s="68" t="n">
        <f aca="false">Assumptions!$B$58</f>
        <v>5.35750011455817</v>
      </c>
      <c r="J376" s="68" t="n">
        <f aca="false">INDEX(Yearly!$D$5:$D$22,MATCH(C376,Yearly!$A$5:$A$22,0))</f>
        <v>0.449580429193692</v>
      </c>
      <c r="K376" s="68" t="n">
        <f aca="false">G376-I376-J376</f>
        <v>450.734119456248</v>
      </c>
      <c r="L376" s="69" t="n">
        <f aca="false">(I376+J376)/Assumptions!$B$8</f>
        <v>0.00025605597012877</v>
      </c>
      <c r="M376" s="70" t="n">
        <f aca="false">F376-L376</f>
        <v>0.0867439440298712</v>
      </c>
      <c r="N376" s="71" t="n">
        <f aca="false">G376*Assumptions!$B$7</f>
        <v>3590696.538</v>
      </c>
      <c r="O376" s="71" t="n">
        <f aca="false">K376*Assumptions!$B$7</f>
        <v>3545023.84952339</v>
      </c>
      <c r="P376" s="68" t="n">
        <f aca="false">P375+G376</f>
        <v>5315.258355</v>
      </c>
      <c r="Q376" s="68" t="n">
        <f aca="false">MAX(Q375,P376)</f>
        <v>5315.258355</v>
      </c>
      <c r="R376" s="68" t="n">
        <f aca="false">Q376-P376</f>
        <v>0</v>
      </c>
      <c r="S376" s="68" t="n">
        <f aca="false">S375+K376</f>
        <v>3125.87659489825</v>
      </c>
      <c r="T376" s="68" t="n">
        <f aca="false">MAX(T375,S376)</f>
        <v>3125.87659489825</v>
      </c>
      <c r="U376" s="68" t="n">
        <f aca="false">T376-S376</f>
        <v>0</v>
      </c>
      <c r="V376" s="70" t="n">
        <f aca="false">V375+F376</f>
        <v>1.1676</v>
      </c>
      <c r="W376" s="70" t="n">
        <f aca="false">MAX(W375,V376)</f>
        <v>1.1676</v>
      </c>
      <c r="X376" s="70" t="n">
        <f aca="false">W376-V376</f>
        <v>0</v>
      </c>
      <c r="Y376" s="70" t="n">
        <f aca="false">Y375+M376</f>
        <v>1.07106194333945</v>
      </c>
      <c r="Z376" s="70" t="n">
        <f aca="false">MAX(Z375,Y376)</f>
        <v>1.07106194333945</v>
      </c>
      <c r="AA376" s="70" t="n">
        <f aca="false">Z376-Y376</f>
        <v>0</v>
      </c>
      <c r="AB376" s="72" t="n">
        <f aca="false">AB375*(1+F376)</f>
        <v>2.98088495507882</v>
      </c>
      <c r="AC376" s="73" t="n">
        <f aca="false">MAX(AC375,AB376)</f>
        <v>2.98088495507882</v>
      </c>
      <c r="AD376" s="70" t="n">
        <f aca="false">1-AB376/AC376</f>
        <v>0</v>
      </c>
      <c r="AE376" s="73" t="n">
        <f aca="false">AE375*(1+M376)</f>
        <v>2.70725937845873</v>
      </c>
      <c r="AF376" s="73" t="n">
        <f aca="false">MAX(AF375,AE376)</f>
        <v>2.70725937845873</v>
      </c>
      <c r="AG376" s="70" t="n">
        <f aca="false">1-AE376/AF376</f>
        <v>0</v>
      </c>
      <c r="AH376" s="74" t="n">
        <f aca="false">IF(R376&gt;0,AH375+1,0)</f>
        <v>0</v>
      </c>
      <c r="AI376" s="74" t="n">
        <f aca="false">IF(U376&gt;0,AI375+1,0)</f>
        <v>0</v>
      </c>
      <c r="AJ376" s="74" t="n">
        <f aca="false">IF(G376&gt;0,AJ375+1,0)</f>
        <v>1</v>
      </c>
      <c r="AK376" s="74" t="n">
        <f aca="false">IF(G376&lt;=0,AK375+1,0)</f>
        <v>0</v>
      </c>
      <c r="AL376" s="74" t="n">
        <f aca="false">IF(K376&gt;0,AL375+1,0)</f>
        <v>1</v>
      </c>
      <c r="AM376" s="74" t="n">
        <f aca="false">IF(K376&lt;=0,AM375+1,0)</f>
        <v>0</v>
      </c>
    </row>
    <row r="377" customFormat="false" ht="15" hidden="false" customHeight="false" outlineLevel="0" collapsed="false">
      <c r="A377" s="61" t="n">
        <v>381</v>
      </c>
      <c r="B377" s="62" t="n">
        <v>40875.40625</v>
      </c>
      <c r="C377" s="63" t="n">
        <f aca="false">YEAR(B377)</f>
        <v>2011</v>
      </c>
      <c r="D377" s="32" t="s">
        <v>277</v>
      </c>
      <c r="E377" s="64" t="n">
        <v>4791.15</v>
      </c>
      <c r="F377" s="65" t="n">
        <v>-0.0003</v>
      </c>
      <c r="G377" s="66" t="n">
        <v>-1.437345</v>
      </c>
      <c r="H377" s="67" t="n">
        <f aca="false">E377+IF(D377="Long",1,-1)*G377</f>
        <v>4789.712655</v>
      </c>
      <c r="I377" s="68" t="n">
        <f aca="false">Assumptions!$B$58</f>
        <v>5.35750011455817</v>
      </c>
      <c r="J377" s="68" t="n">
        <f aca="false">INDEX(Yearly!$D$5:$D$22,MATCH(C377,Yearly!$A$5:$A$22,0))</f>
        <v>0.449580429193692</v>
      </c>
      <c r="K377" s="68" t="n">
        <f aca="false">G377-I377-J377</f>
        <v>-7.24442554375186</v>
      </c>
      <c r="L377" s="69" t="n">
        <f aca="false">(I377+J377)/Assumptions!$B$8</f>
        <v>0.00025605597012877</v>
      </c>
      <c r="M377" s="70" t="n">
        <f aca="false">F377-L377</f>
        <v>-0.00055605597012877</v>
      </c>
      <c r="N377" s="71" t="n">
        <f aca="false">G377*Assumptions!$B$7</f>
        <v>-11304.718425</v>
      </c>
      <c r="O377" s="71" t="n">
        <f aca="false">K377*Assumptions!$B$7</f>
        <v>-56977.4069016084</v>
      </c>
      <c r="P377" s="68" t="n">
        <f aca="false">P376+G377</f>
        <v>5313.82101</v>
      </c>
      <c r="Q377" s="68" t="n">
        <f aca="false">MAX(Q376,P377)</f>
        <v>5315.258355</v>
      </c>
      <c r="R377" s="68" t="n">
        <f aca="false">Q377-P377</f>
        <v>1.43734500000028</v>
      </c>
      <c r="S377" s="68" t="n">
        <f aca="false">S376+K377</f>
        <v>3118.6321693545</v>
      </c>
      <c r="T377" s="68" t="n">
        <f aca="false">MAX(T376,S377)</f>
        <v>3125.87659489825</v>
      </c>
      <c r="U377" s="68" t="n">
        <f aca="false">T377-S377</f>
        <v>7.24442554375173</v>
      </c>
      <c r="V377" s="70" t="n">
        <f aca="false">V376+F377</f>
        <v>1.1673</v>
      </c>
      <c r="W377" s="70" t="n">
        <f aca="false">MAX(W376,V377)</f>
        <v>1.1676</v>
      </c>
      <c r="X377" s="70" t="n">
        <f aca="false">W377-V377</f>
        <v>0.000299999999999967</v>
      </c>
      <c r="Y377" s="70" t="n">
        <f aca="false">Y376+M377</f>
        <v>1.07050588736932</v>
      </c>
      <c r="Z377" s="70" t="n">
        <f aca="false">MAX(Z376,Y377)</f>
        <v>1.07106194333945</v>
      </c>
      <c r="AA377" s="70" t="n">
        <f aca="false">Z377-Y377</f>
        <v>0.000556055970128755</v>
      </c>
      <c r="AB377" s="72" t="n">
        <f aca="false">AB376*(1+F377)</f>
        <v>2.9799906895923</v>
      </c>
      <c r="AC377" s="73" t="n">
        <f aca="false">MAX(AC376,AB377)</f>
        <v>2.98088495507882</v>
      </c>
      <c r="AD377" s="70" t="n">
        <f aca="false">1-AB377/AC377</f>
        <v>0.000299999999999967</v>
      </c>
      <c r="AE377" s="73" t="n">
        <f aca="false">AE376*(1+M377)</f>
        <v>2.70575399071865</v>
      </c>
      <c r="AF377" s="73" t="n">
        <f aca="false">MAX(AF376,AE377)</f>
        <v>2.70725937845873</v>
      </c>
      <c r="AG377" s="70" t="n">
        <f aca="false">1-AE377/AF377</f>
        <v>0.000556055970128755</v>
      </c>
      <c r="AH377" s="74" t="n">
        <f aca="false">IF(R377&gt;0,AH376+1,0)</f>
        <v>1</v>
      </c>
      <c r="AI377" s="74" t="n">
        <f aca="false">IF(U377&gt;0,AI376+1,0)</f>
        <v>1</v>
      </c>
      <c r="AJ377" s="74" t="n">
        <f aca="false">IF(G377&gt;0,AJ376+1,0)</f>
        <v>0</v>
      </c>
      <c r="AK377" s="74" t="n">
        <f aca="false">IF(G377&lt;=0,AK376+1,0)</f>
        <v>1</v>
      </c>
      <c r="AL377" s="74" t="n">
        <f aca="false">IF(K377&gt;0,AL376+1,0)</f>
        <v>0</v>
      </c>
      <c r="AM377" s="74" t="n">
        <f aca="false">IF(K377&lt;=0,AM376+1,0)</f>
        <v>1</v>
      </c>
    </row>
    <row r="378" customFormat="false" ht="15" hidden="false" customHeight="false" outlineLevel="0" collapsed="false">
      <c r="A378" s="61" t="n">
        <v>382</v>
      </c>
      <c r="B378" s="62" t="n">
        <v>40876.59375</v>
      </c>
      <c r="C378" s="63" t="n">
        <f aca="false">YEAR(B378)</f>
        <v>2011</v>
      </c>
      <c r="D378" s="32" t="s">
        <v>276</v>
      </c>
      <c r="E378" s="64" t="n">
        <v>4789.95</v>
      </c>
      <c r="F378" s="65" t="n">
        <v>-0.005</v>
      </c>
      <c r="G378" s="66" t="n">
        <v>-23.94975</v>
      </c>
      <c r="H378" s="67" t="n">
        <f aca="false">E378+IF(D378="Long",1,-1)*G378</f>
        <v>4813.89975</v>
      </c>
      <c r="I378" s="68" t="n">
        <f aca="false">Assumptions!$B$58</f>
        <v>5.35750011455817</v>
      </c>
      <c r="J378" s="68" t="n">
        <f aca="false">INDEX(Yearly!$D$5:$D$22,MATCH(C378,Yearly!$A$5:$A$22,0))</f>
        <v>0.449580429193692</v>
      </c>
      <c r="K378" s="68" t="n">
        <f aca="false">G378-I378-J378</f>
        <v>-29.7568305437519</v>
      </c>
      <c r="L378" s="69" t="n">
        <f aca="false">(I378+J378)/Assumptions!$B$8</f>
        <v>0.00025605597012877</v>
      </c>
      <c r="M378" s="70" t="n">
        <f aca="false">F378-L378</f>
        <v>-0.00525605597012877</v>
      </c>
      <c r="N378" s="71" t="n">
        <f aca="false">G378*Assumptions!$B$7</f>
        <v>-188364.78375</v>
      </c>
      <c r="O378" s="71" t="n">
        <f aca="false">K378*Assumptions!$B$7</f>
        <v>-234037.472226608</v>
      </c>
      <c r="P378" s="68" t="n">
        <f aca="false">P377+G378</f>
        <v>5289.87126</v>
      </c>
      <c r="Q378" s="68" t="n">
        <f aca="false">MAX(Q377,P378)</f>
        <v>5315.258355</v>
      </c>
      <c r="R378" s="68" t="n">
        <f aca="false">Q378-P378</f>
        <v>25.387095</v>
      </c>
      <c r="S378" s="68" t="n">
        <f aca="false">S377+K378</f>
        <v>3088.87533881075</v>
      </c>
      <c r="T378" s="68" t="n">
        <f aca="false">MAX(T377,S378)</f>
        <v>3125.87659489825</v>
      </c>
      <c r="U378" s="68" t="n">
        <f aca="false">T378-S378</f>
        <v>37.0012560875034</v>
      </c>
      <c r="V378" s="70" t="n">
        <f aca="false">V377+F378</f>
        <v>1.1623</v>
      </c>
      <c r="W378" s="70" t="n">
        <f aca="false">MAX(W377,V378)</f>
        <v>1.1676</v>
      </c>
      <c r="X378" s="70" t="n">
        <f aca="false">W378-V378</f>
        <v>0.00529999999999986</v>
      </c>
      <c r="Y378" s="70" t="n">
        <f aca="false">Y377+M378</f>
        <v>1.06524983139919</v>
      </c>
      <c r="Z378" s="70" t="n">
        <f aca="false">MAX(Z377,Y378)</f>
        <v>1.07106194333945</v>
      </c>
      <c r="AA378" s="70" t="n">
        <f aca="false">Z378-Y378</f>
        <v>0.00581211194025744</v>
      </c>
      <c r="AB378" s="72" t="n">
        <f aca="false">AB377*(1+F378)</f>
        <v>2.96509073614434</v>
      </c>
      <c r="AC378" s="73" t="n">
        <f aca="false">MAX(AC377,AB378)</f>
        <v>2.98088495507882</v>
      </c>
      <c r="AD378" s="70" t="n">
        <f aca="false">1-AB378/AC378</f>
        <v>0.0052985000000001</v>
      </c>
      <c r="AE378" s="73" t="n">
        <f aca="false">AE377*(1+M378)</f>
        <v>2.69153239630204</v>
      </c>
      <c r="AF378" s="73" t="n">
        <f aca="false">MAX(AF377,AE378)</f>
        <v>2.70725937845873</v>
      </c>
      <c r="AG378" s="70" t="n">
        <f aca="false">1-AE378/AF378</f>
        <v>0.00580918927895591</v>
      </c>
      <c r="AH378" s="74" t="n">
        <f aca="false">IF(R378&gt;0,AH377+1,0)</f>
        <v>2</v>
      </c>
      <c r="AI378" s="74" t="n">
        <f aca="false">IF(U378&gt;0,AI377+1,0)</f>
        <v>2</v>
      </c>
      <c r="AJ378" s="74" t="n">
        <f aca="false">IF(G378&gt;0,AJ377+1,0)</f>
        <v>0</v>
      </c>
      <c r="AK378" s="74" t="n">
        <f aca="false">IF(G378&lt;=0,AK377+1,0)</f>
        <v>2</v>
      </c>
      <c r="AL378" s="74" t="n">
        <f aca="false">IF(K378&gt;0,AL377+1,0)</f>
        <v>0</v>
      </c>
      <c r="AM378" s="74" t="n">
        <f aca="false">IF(K378&lt;=0,AM377+1,0)</f>
        <v>2</v>
      </c>
    </row>
    <row r="379" customFormat="false" ht="15" hidden="false" customHeight="false" outlineLevel="0" collapsed="false">
      <c r="A379" s="61" t="n">
        <v>383</v>
      </c>
      <c r="B379" s="62" t="n">
        <v>40877.5104166667</v>
      </c>
      <c r="C379" s="63" t="n">
        <f aca="false">YEAR(B379)</f>
        <v>2011</v>
      </c>
      <c r="D379" s="32" t="s">
        <v>277</v>
      </c>
      <c r="E379" s="64" t="n">
        <v>4813.9</v>
      </c>
      <c r="F379" s="65" t="n">
        <v>-0.004</v>
      </c>
      <c r="G379" s="66" t="n">
        <v>-19.2556</v>
      </c>
      <c r="H379" s="67" t="n">
        <f aca="false">E379+IF(D379="Long",1,-1)*G379</f>
        <v>4794.6444</v>
      </c>
      <c r="I379" s="68" t="n">
        <f aca="false">Assumptions!$B$58</f>
        <v>5.35750011455817</v>
      </c>
      <c r="J379" s="68" t="n">
        <f aca="false">INDEX(Yearly!$D$5:$D$22,MATCH(C379,Yearly!$A$5:$A$22,0))</f>
        <v>0.449580429193692</v>
      </c>
      <c r="K379" s="68" t="n">
        <f aca="false">G379-I379-J379</f>
        <v>-25.0626805437519</v>
      </c>
      <c r="L379" s="69" t="n">
        <f aca="false">(I379+J379)/Assumptions!$B$8</f>
        <v>0.00025605597012877</v>
      </c>
      <c r="M379" s="70" t="n">
        <f aca="false">F379-L379</f>
        <v>-0.00425605597012877</v>
      </c>
      <c r="N379" s="71" t="n">
        <f aca="false">G379*Assumptions!$B$7</f>
        <v>-151445.294</v>
      </c>
      <c r="O379" s="71" t="n">
        <f aca="false">K379*Assumptions!$B$7</f>
        <v>-197117.982476608</v>
      </c>
      <c r="P379" s="68" t="n">
        <f aca="false">P378+G379</f>
        <v>5270.61566</v>
      </c>
      <c r="Q379" s="68" t="n">
        <f aca="false">MAX(Q378,P379)</f>
        <v>5315.258355</v>
      </c>
      <c r="R379" s="68" t="n">
        <f aca="false">Q379-P379</f>
        <v>44.6426950000005</v>
      </c>
      <c r="S379" s="68" t="n">
        <f aca="false">S378+K379</f>
        <v>3063.81265826699</v>
      </c>
      <c r="T379" s="68" t="n">
        <f aca="false">MAX(T378,S379)</f>
        <v>3125.87659489825</v>
      </c>
      <c r="U379" s="68" t="n">
        <f aca="false">T379-S379</f>
        <v>62.0639366312553</v>
      </c>
      <c r="V379" s="70" t="n">
        <f aca="false">V378+F379</f>
        <v>1.1583</v>
      </c>
      <c r="W379" s="70" t="n">
        <f aca="false">MAX(W378,V379)</f>
        <v>1.1676</v>
      </c>
      <c r="X379" s="70" t="n">
        <f aca="false">W379-V379</f>
        <v>0.00929999999999986</v>
      </c>
      <c r="Y379" s="70" t="n">
        <f aca="false">Y378+M379</f>
        <v>1.06099377542906</v>
      </c>
      <c r="Z379" s="70" t="n">
        <f aca="false">MAX(Z378,Y379)</f>
        <v>1.07106194333945</v>
      </c>
      <c r="AA379" s="70" t="n">
        <f aca="false">Z379-Y379</f>
        <v>0.0100681679103862</v>
      </c>
      <c r="AB379" s="72" t="n">
        <f aca="false">AB378*(1+F379)</f>
        <v>2.95323037319976</v>
      </c>
      <c r="AC379" s="73" t="n">
        <f aca="false">MAX(AC378,AB379)</f>
        <v>2.98088495507882</v>
      </c>
      <c r="AD379" s="70" t="n">
        <f aca="false">1-AB379/AC379</f>
        <v>0.0092773060000001</v>
      </c>
      <c r="AE379" s="73" t="n">
        <f aca="false">AE378*(1+M379)</f>
        <v>2.68007708377796</v>
      </c>
      <c r="AF379" s="73" t="n">
        <f aca="false">MAX(AF378,AE379)</f>
        <v>2.70725937845873</v>
      </c>
      <c r="AG379" s="70" t="n">
        <f aca="false">1-AE379/AF379</f>
        <v>0.0100405210143724</v>
      </c>
      <c r="AH379" s="74" t="n">
        <f aca="false">IF(R379&gt;0,AH378+1,0)</f>
        <v>3</v>
      </c>
      <c r="AI379" s="74" t="n">
        <f aca="false">IF(U379&gt;0,AI378+1,0)</f>
        <v>3</v>
      </c>
      <c r="AJ379" s="74" t="n">
        <f aca="false">IF(G379&gt;0,AJ378+1,0)</f>
        <v>0</v>
      </c>
      <c r="AK379" s="74" t="n">
        <f aca="false">IF(G379&lt;=0,AK378+1,0)</f>
        <v>3</v>
      </c>
      <c r="AL379" s="74" t="n">
        <f aca="false">IF(K379&gt;0,AL378+1,0)</f>
        <v>0</v>
      </c>
      <c r="AM379" s="74" t="n">
        <f aca="false">IF(K379&lt;=0,AM378+1,0)</f>
        <v>3</v>
      </c>
    </row>
    <row r="380" customFormat="false" ht="15" hidden="false" customHeight="false" outlineLevel="0" collapsed="false">
      <c r="A380" s="61" t="n">
        <v>384</v>
      </c>
      <c r="B380" s="62" t="n">
        <v>40877.6145833333</v>
      </c>
      <c r="C380" s="63" t="n">
        <f aca="false">YEAR(B380)</f>
        <v>2011</v>
      </c>
      <c r="D380" s="32" t="s">
        <v>276</v>
      </c>
      <c r="E380" s="64" t="n">
        <v>4794.6</v>
      </c>
      <c r="F380" s="65" t="n">
        <v>-0.0087</v>
      </c>
      <c r="G380" s="66" t="n">
        <v>-41.71302</v>
      </c>
      <c r="H380" s="67" t="n">
        <f aca="false">E380+IF(D380="Long",1,-1)*G380</f>
        <v>4836.31302</v>
      </c>
      <c r="I380" s="68" t="n">
        <f aca="false">Assumptions!$B$58</f>
        <v>5.35750011455817</v>
      </c>
      <c r="J380" s="68" t="n">
        <f aca="false">INDEX(Yearly!$D$5:$D$22,MATCH(C380,Yearly!$A$5:$A$22,0))</f>
        <v>0.449580429193692</v>
      </c>
      <c r="K380" s="68" t="n">
        <f aca="false">G380-I380-J380</f>
        <v>-47.5201005437519</v>
      </c>
      <c r="L380" s="69" t="n">
        <f aca="false">(I380+J380)/Assumptions!$B$8</f>
        <v>0.00025605597012877</v>
      </c>
      <c r="M380" s="70" t="n">
        <f aca="false">F380-L380</f>
        <v>-0.00895605597012877</v>
      </c>
      <c r="N380" s="71" t="n">
        <f aca="false">G380*Assumptions!$B$7</f>
        <v>-328072.9023</v>
      </c>
      <c r="O380" s="71" t="n">
        <f aca="false">K380*Assumptions!$B$7</f>
        <v>-373745.590776608</v>
      </c>
      <c r="P380" s="68" t="n">
        <f aca="false">P379+G380</f>
        <v>5228.90264</v>
      </c>
      <c r="Q380" s="68" t="n">
        <f aca="false">MAX(Q379,P380)</f>
        <v>5315.258355</v>
      </c>
      <c r="R380" s="68" t="n">
        <f aca="false">Q380-P380</f>
        <v>86.3557150000006</v>
      </c>
      <c r="S380" s="68" t="n">
        <f aca="false">S379+K380</f>
        <v>3016.29255772324</v>
      </c>
      <c r="T380" s="68" t="n">
        <f aca="false">MAX(T379,S380)</f>
        <v>3125.87659489825</v>
      </c>
      <c r="U380" s="68" t="n">
        <f aca="false">T380-S380</f>
        <v>109.584037175007</v>
      </c>
      <c r="V380" s="70" t="n">
        <f aca="false">V379+F380</f>
        <v>1.1496</v>
      </c>
      <c r="W380" s="70" t="n">
        <f aca="false">MAX(W379,V380)</f>
        <v>1.1676</v>
      </c>
      <c r="X380" s="70" t="n">
        <f aca="false">W380-V380</f>
        <v>0.0179999999999998</v>
      </c>
      <c r="Y380" s="70" t="n">
        <f aca="false">Y379+M380</f>
        <v>1.05203771945894</v>
      </c>
      <c r="Z380" s="70" t="n">
        <f aca="false">MAX(Z379,Y380)</f>
        <v>1.07106194333945</v>
      </c>
      <c r="AA380" s="70" t="n">
        <f aca="false">Z380-Y380</f>
        <v>0.0190242238805149</v>
      </c>
      <c r="AB380" s="72" t="n">
        <f aca="false">AB379*(1+F380)</f>
        <v>2.92753726895292</v>
      </c>
      <c r="AC380" s="73" t="n">
        <f aca="false">MAX(AC379,AB380)</f>
        <v>2.98088495507882</v>
      </c>
      <c r="AD380" s="70" t="n">
        <f aca="false">1-AB380/AC380</f>
        <v>0.0178965934378</v>
      </c>
      <c r="AE380" s="73" t="n">
        <f aca="false">AE379*(1+M380)</f>
        <v>2.65607416341139</v>
      </c>
      <c r="AF380" s="73" t="n">
        <f aca="false">MAX(AF379,AE380)</f>
        <v>2.70725937845873</v>
      </c>
      <c r="AG380" s="70" t="n">
        <f aca="false">1-AE380/AF380</f>
        <v>0.0189066535163271</v>
      </c>
      <c r="AH380" s="74" t="n">
        <f aca="false">IF(R380&gt;0,AH379+1,0)</f>
        <v>4</v>
      </c>
      <c r="AI380" s="74" t="n">
        <f aca="false">IF(U380&gt;0,AI379+1,0)</f>
        <v>4</v>
      </c>
      <c r="AJ380" s="74" t="n">
        <f aca="false">IF(G380&gt;0,AJ379+1,0)</f>
        <v>0</v>
      </c>
      <c r="AK380" s="74" t="n">
        <f aca="false">IF(G380&lt;=0,AK379+1,0)</f>
        <v>4</v>
      </c>
      <c r="AL380" s="74" t="n">
        <f aca="false">IF(K380&gt;0,AL379+1,0)</f>
        <v>0</v>
      </c>
      <c r="AM380" s="74" t="n">
        <f aca="false">IF(K380&lt;=0,AM379+1,0)</f>
        <v>4</v>
      </c>
    </row>
    <row r="381" customFormat="false" ht="15" hidden="false" customHeight="false" outlineLevel="0" collapsed="false">
      <c r="A381" s="61" t="n">
        <v>385</v>
      </c>
      <c r="B381" s="62" t="n">
        <v>40877.6354166667</v>
      </c>
      <c r="C381" s="63" t="n">
        <f aca="false">YEAR(B381)</f>
        <v>2011</v>
      </c>
      <c r="D381" s="32" t="s">
        <v>277</v>
      </c>
      <c r="E381" s="64" t="n">
        <v>4836.35</v>
      </c>
      <c r="F381" s="65" t="n">
        <v>0.0314</v>
      </c>
      <c r="G381" s="66" t="n">
        <v>151.86139</v>
      </c>
      <c r="H381" s="67" t="n">
        <f aca="false">E381+IF(D381="Long",1,-1)*G381</f>
        <v>4988.21139</v>
      </c>
      <c r="I381" s="68" t="n">
        <f aca="false">Assumptions!$B$58</f>
        <v>5.35750011455817</v>
      </c>
      <c r="J381" s="68" t="n">
        <f aca="false">INDEX(Yearly!$D$5:$D$22,MATCH(C381,Yearly!$A$5:$A$22,0))</f>
        <v>0.449580429193692</v>
      </c>
      <c r="K381" s="68" t="n">
        <f aca="false">G381-I381-J381</f>
        <v>146.054309456248</v>
      </c>
      <c r="L381" s="69" t="n">
        <f aca="false">(I381+J381)/Assumptions!$B$8</f>
        <v>0.00025605597012877</v>
      </c>
      <c r="M381" s="70" t="n">
        <f aca="false">F381-L381</f>
        <v>0.0311439440298712</v>
      </c>
      <c r="N381" s="71" t="n">
        <f aca="false">G381*Assumptions!$B$7</f>
        <v>1194389.83235</v>
      </c>
      <c r="O381" s="71" t="n">
        <f aca="false">K381*Assumptions!$B$7</f>
        <v>1148717.14387339</v>
      </c>
      <c r="P381" s="68" t="n">
        <f aca="false">P380+G381</f>
        <v>5380.76403</v>
      </c>
      <c r="Q381" s="68" t="n">
        <f aca="false">MAX(Q380,P381)</f>
        <v>5380.76403</v>
      </c>
      <c r="R381" s="68" t="n">
        <f aca="false">Q381-P381</f>
        <v>0</v>
      </c>
      <c r="S381" s="68" t="n">
        <f aca="false">S380+K381</f>
        <v>3162.34686717949</v>
      </c>
      <c r="T381" s="68" t="n">
        <f aca="false">MAX(T380,S381)</f>
        <v>3162.34686717949</v>
      </c>
      <c r="U381" s="68" t="n">
        <f aca="false">T381-S381</f>
        <v>0</v>
      </c>
      <c r="V381" s="70" t="n">
        <f aca="false">V380+F381</f>
        <v>1.181</v>
      </c>
      <c r="W381" s="70" t="n">
        <f aca="false">MAX(W380,V381)</f>
        <v>1.181</v>
      </c>
      <c r="X381" s="70" t="n">
        <f aca="false">W381-V381</f>
        <v>0</v>
      </c>
      <c r="Y381" s="70" t="n">
        <f aca="false">Y380+M381</f>
        <v>1.08318166348881</v>
      </c>
      <c r="Z381" s="70" t="n">
        <f aca="false">MAX(Z380,Y381)</f>
        <v>1.08318166348881</v>
      </c>
      <c r="AA381" s="70" t="n">
        <f aca="false">Z381-Y381</f>
        <v>0</v>
      </c>
      <c r="AB381" s="72" t="n">
        <f aca="false">AB380*(1+F381)</f>
        <v>3.01946193919804</v>
      </c>
      <c r="AC381" s="73" t="n">
        <f aca="false">MAX(AC380,AB381)</f>
        <v>3.01946193919804</v>
      </c>
      <c r="AD381" s="70" t="n">
        <f aca="false">1-AB381/AC381</f>
        <v>0</v>
      </c>
      <c r="AE381" s="73" t="n">
        <f aca="false">AE380*(1+M381)</f>
        <v>2.73879478849586</v>
      </c>
      <c r="AF381" s="73" t="n">
        <f aca="false">MAX(AF380,AE381)</f>
        <v>2.73879478849586</v>
      </c>
      <c r="AG381" s="70" t="n">
        <f aca="false">1-AE381/AF381</f>
        <v>0</v>
      </c>
      <c r="AH381" s="74" t="n">
        <f aca="false">IF(R381&gt;0,AH380+1,0)</f>
        <v>0</v>
      </c>
      <c r="AI381" s="74" t="n">
        <f aca="false">IF(U381&gt;0,AI380+1,0)</f>
        <v>0</v>
      </c>
      <c r="AJ381" s="74" t="n">
        <f aca="false">IF(G381&gt;0,AJ380+1,0)</f>
        <v>1</v>
      </c>
      <c r="AK381" s="74" t="n">
        <f aca="false">IF(G381&lt;=0,AK380+1,0)</f>
        <v>0</v>
      </c>
      <c r="AL381" s="74" t="n">
        <f aca="false">IF(K381&gt;0,AL380+1,0)</f>
        <v>1</v>
      </c>
      <c r="AM381" s="74" t="n">
        <f aca="false">IF(K381&lt;=0,AM380+1,0)</f>
        <v>0</v>
      </c>
    </row>
    <row r="382" customFormat="false" ht="15" hidden="false" customHeight="false" outlineLevel="0" collapsed="false">
      <c r="A382" s="61" t="n">
        <v>386</v>
      </c>
      <c r="B382" s="62" t="n">
        <v>40885.4479166667</v>
      </c>
      <c r="C382" s="63" t="n">
        <f aca="false">YEAR(B382)</f>
        <v>2011</v>
      </c>
      <c r="D382" s="32" t="s">
        <v>276</v>
      </c>
      <c r="E382" s="64" t="n">
        <v>4988.2</v>
      </c>
      <c r="F382" s="65" t="n">
        <v>0.0389</v>
      </c>
      <c r="G382" s="66" t="n">
        <v>194.04098</v>
      </c>
      <c r="H382" s="67" t="n">
        <f aca="false">E382+IF(D382="Long",1,-1)*G382</f>
        <v>4794.15902</v>
      </c>
      <c r="I382" s="68" t="n">
        <f aca="false">Assumptions!$B$58</f>
        <v>5.35750011455817</v>
      </c>
      <c r="J382" s="68" t="n">
        <f aca="false">INDEX(Yearly!$D$5:$D$22,MATCH(C382,Yearly!$A$5:$A$22,0))</f>
        <v>0.449580429193692</v>
      </c>
      <c r="K382" s="68" t="n">
        <f aca="false">G382-I382-J382</f>
        <v>188.233899456248</v>
      </c>
      <c r="L382" s="69" t="n">
        <f aca="false">(I382+J382)/Assumptions!$B$8</f>
        <v>0.00025605597012877</v>
      </c>
      <c r="M382" s="70" t="n">
        <f aca="false">F382-L382</f>
        <v>0.0386439440298712</v>
      </c>
      <c r="N382" s="71" t="n">
        <f aca="false">G382*Assumptions!$B$7</f>
        <v>1526132.3077</v>
      </c>
      <c r="O382" s="71" t="n">
        <f aca="false">K382*Assumptions!$B$7</f>
        <v>1480459.61922339</v>
      </c>
      <c r="P382" s="68" t="n">
        <f aca="false">P381+G382</f>
        <v>5574.80501</v>
      </c>
      <c r="Q382" s="68" t="n">
        <f aca="false">MAX(Q381,P382)</f>
        <v>5574.80501</v>
      </c>
      <c r="R382" s="68" t="n">
        <f aca="false">Q382-P382</f>
        <v>0</v>
      </c>
      <c r="S382" s="68" t="n">
        <f aca="false">S381+K382</f>
        <v>3350.58076663574</v>
      </c>
      <c r="T382" s="68" t="n">
        <f aca="false">MAX(T381,S382)</f>
        <v>3350.58076663574</v>
      </c>
      <c r="U382" s="68" t="n">
        <f aca="false">T382-S382</f>
        <v>0</v>
      </c>
      <c r="V382" s="70" t="n">
        <f aca="false">V381+F382</f>
        <v>1.2199</v>
      </c>
      <c r="W382" s="70" t="n">
        <f aca="false">MAX(W381,V382)</f>
        <v>1.2199</v>
      </c>
      <c r="X382" s="70" t="n">
        <f aca="false">W382-V382</f>
        <v>0</v>
      </c>
      <c r="Y382" s="70" t="n">
        <f aca="false">Y381+M382</f>
        <v>1.12182560751868</v>
      </c>
      <c r="Z382" s="70" t="n">
        <f aca="false">MAX(Z381,Y382)</f>
        <v>1.12182560751868</v>
      </c>
      <c r="AA382" s="70" t="n">
        <f aca="false">Z382-Y382</f>
        <v>0</v>
      </c>
      <c r="AB382" s="72" t="n">
        <f aca="false">AB381*(1+F382)</f>
        <v>3.13691900863285</v>
      </c>
      <c r="AC382" s="73" t="n">
        <f aca="false">MAX(AC381,AB382)</f>
        <v>3.13691900863285</v>
      </c>
      <c r="AD382" s="70" t="n">
        <f aca="false">1-AB382/AC382</f>
        <v>0</v>
      </c>
      <c r="AE382" s="73" t="n">
        <f aca="false">AE381*(1+M382)</f>
        <v>2.8446326210118</v>
      </c>
      <c r="AF382" s="73" t="n">
        <f aca="false">MAX(AF381,AE382)</f>
        <v>2.8446326210118</v>
      </c>
      <c r="AG382" s="70" t="n">
        <f aca="false">1-AE382/AF382</f>
        <v>0</v>
      </c>
      <c r="AH382" s="74" t="n">
        <f aca="false">IF(R382&gt;0,AH381+1,0)</f>
        <v>0</v>
      </c>
      <c r="AI382" s="74" t="n">
        <f aca="false">IF(U382&gt;0,AI381+1,0)</f>
        <v>0</v>
      </c>
      <c r="AJ382" s="74" t="n">
        <f aca="false">IF(G382&gt;0,AJ381+1,0)</f>
        <v>2</v>
      </c>
      <c r="AK382" s="74" t="n">
        <f aca="false">IF(G382&lt;=0,AK381+1,0)</f>
        <v>0</v>
      </c>
      <c r="AL382" s="74" t="n">
        <f aca="false">IF(K382&gt;0,AL381+1,0)</f>
        <v>2</v>
      </c>
      <c r="AM382" s="74" t="n">
        <f aca="false">IF(K382&lt;=0,AM381+1,0)</f>
        <v>0</v>
      </c>
    </row>
    <row r="383" customFormat="false" ht="15" hidden="false" customHeight="false" outlineLevel="0" collapsed="false">
      <c r="A383" s="61" t="n">
        <v>387</v>
      </c>
      <c r="B383" s="62" t="n">
        <v>40893.40625</v>
      </c>
      <c r="C383" s="63" t="n">
        <f aca="false">YEAR(B383)</f>
        <v>2011</v>
      </c>
      <c r="D383" s="32" t="s">
        <v>277</v>
      </c>
      <c r="E383" s="64" t="n">
        <v>4794.05</v>
      </c>
      <c r="F383" s="65" t="n">
        <v>-0.0029</v>
      </c>
      <c r="G383" s="66" t="n">
        <v>-13.902745</v>
      </c>
      <c r="H383" s="67" t="n">
        <f aca="false">E383+IF(D383="Long",1,-1)*G383</f>
        <v>4780.147255</v>
      </c>
      <c r="I383" s="68" t="n">
        <f aca="false">Assumptions!$B$58</f>
        <v>5.35750011455817</v>
      </c>
      <c r="J383" s="68" t="n">
        <f aca="false">INDEX(Yearly!$D$5:$D$22,MATCH(C383,Yearly!$A$5:$A$22,0))</f>
        <v>0.449580429193692</v>
      </c>
      <c r="K383" s="68" t="n">
        <f aca="false">G383-I383-J383</f>
        <v>-19.7098255437519</v>
      </c>
      <c r="L383" s="69" t="n">
        <f aca="false">(I383+J383)/Assumptions!$B$8</f>
        <v>0.00025605597012877</v>
      </c>
      <c r="M383" s="70" t="n">
        <f aca="false">F383-L383</f>
        <v>-0.00315605597012877</v>
      </c>
      <c r="N383" s="71" t="n">
        <f aca="false">G383*Assumptions!$B$7</f>
        <v>-109345.089425</v>
      </c>
      <c r="O383" s="71" t="n">
        <f aca="false">K383*Assumptions!$B$7</f>
        <v>-155017.777901608</v>
      </c>
      <c r="P383" s="68" t="n">
        <f aca="false">P382+G383</f>
        <v>5560.902265</v>
      </c>
      <c r="Q383" s="68" t="n">
        <f aca="false">MAX(Q382,P383)</f>
        <v>5574.80501</v>
      </c>
      <c r="R383" s="68" t="n">
        <f aca="false">Q383-P383</f>
        <v>13.9027450000003</v>
      </c>
      <c r="S383" s="68" t="n">
        <f aca="false">S382+K383</f>
        <v>3330.87094109199</v>
      </c>
      <c r="T383" s="68" t="n">
        <f aca="false">MAX(T382,S383)</f>
        <v>3350.58076663574</v>
      </c>
      <c r="U383" s="68" t="n">
        <f aca="false">T383-S383</f>
        <v>19.7098255437518</v>
      </c>
      <c r="V383" s="70" t="n">
        <f aca="false">V382+F383</f>
        <v>1.217</v>
      </c>
      <c r="W383" s="70" t="n">
        <f aca="false">MAX(W382,V383)</f>
        <v>1.2199</v>
      </c>
      <c r="X383" s="70" t="n">
        <f aca="false">W383-V383</f>
        <v>0.0028999999999999</v>
      </c>
      <c r="Y383" s="70" t="n">
        <f aca="false">Y382+M383</f>
        <v>1.11866955154855</v>
      </c>
      <c r="Z383" s="70" t="n">
        <f aca="false">MAX(Z382,Y383)</f>
        <v>1.12182560751868</v>
      </c>
      <c r="AA383" s="70" t="n">
        <f aca="false">Z383-Y383</f>
        <v>0.00315605597012869</v>
      </c>
      <c r="AB383" s="72" t="n">
        <f aca="false">AB382*(1+F383)</f>
        <v>3.12782194350781</v>
      </c>
      <c r="AC383" s="73" t="n">
        <f aca="false">MAX(AC382,AB383)</f>
        <v>3.13691900863285</v>
      </c>
      <c r="AD383" s="70" t="n">
        <f aca="false">1-AB383/AC383</f>
        <v>0.00290000000000001</v>
      </c>
      <c r="AE383" s="73" t="n">
        <f aca="false">AE382*(1+M383)</f>
        <v>2.83565480124543</v>
      </c>
      <c r="AF383" s="73" t="n">
        <f aca="false">MAX(AF382,AE383)</f>
        <v>2.8446326210118</v>
      </c>
      <c r="AG383" s="70" t="n">
        <f aca="false">1-AE383/AF383</f>
        <v>0.0031560559701288</v>
      </c>
      <c r="AH383" s="74" t="n">
        <f aca="false">IF(R383&gt;0,AH382+1,0)</f>
        <v>1</v>
      </c>
      <c r="AI383" s="74" t="n">
        <f aca="false">IF(U383&gt;0,AI382+1,0)</f>
        <v>1</v>
      </c>
      <c r="AJ383" s="74" t="n">
        <f aca="false">IF(G383&gt;0,AJ382+1,0)</f>
        <v>0</v>
      </c>
      <c r="AK383" s="74" t="n">
        <f aca="false">IF(G383&lt;=0,AK382+1,0)</f>
        <v>1</v>
      </c>
      <c r="AL383" s="74" t="n">
        <f aca="false">IF(K383&gt;0,AL382+1,0)</f>
        <v>0</v>
      </c>
      <c r="AM383" s="74" t="n">
        <f aca="false">IF(K383&lt;=0,AM382+1,0)</f>
        <v>1</v>
      </c>
    </row>
    <row r="384" customFormat="false" ht="15" hidden="false" customHeight="false" outlineLevel="0" collapsed="false">
      <c r="A384" s="61" t="n">
        <v>388</v>
      </c>
      <c r="B384" s="62" t="n">
        <v>40893.5215277778</v>
      </c>
      <c r="C384" s="63" t="n">
        <f aca="false">YEAR(B384)</f>
        <v>2011</v>
      </c>
      <c r="D384" s="32" t="s">
        <v>276</v>
      </c>
      <c r="E384" s="64" t="n">
        <v>4780.2</v>
      </c>
      <c r="F384" s="65" t="n">
        <v>-0.0041</v>
      </c>
      <c r="G384" s="66" t="n">
        <v>-19.59882</v>
      </c>
      <c r="H384" s="67" t="n">
        <f aca="false">E384+IF(D384="Long",1,-1)*G384</f>
        <v>4799.79882</v>
      </c>
      <c r="I384" s="68" t="n">
        <f aca="false">Assumptions!$B$58</f>
        <v>5.35750011455817</v>
      </c>
      <c r="J384" s="68" t="n">
        <f aca="false">INDEX(Yearly!$D$5:$D$22,MATCH(C384,Yearly!$A$5:$A$22,0))</f>
        <v>0.449580429193692</v>
      </c>
      <c r="K384" s="68" t="n">
        <f aca="false">G384-I384-J384</f>
        <v>-25.4059005437519</v>
      </c>
      <c r="L384" s="69" t="n">
        <f aca="false">(I384+J384)/Assumptions!$B$8</f>
        <v>0.00025605597012877</v>
      </c>
      <c r="M384" s="70" t="n">
        <f aca="false">F384-L384</f>
        <v>-0.00435605597012877</v>
      </c>
      <c r="N384" s="71" t="n">
        <f aca="false">G384*Assumptions!$B$7</f>
        <v>-154144.7193</v>
      </c>
      <c r="O384" s="71" t="n">
        <f aca="false">K384*Assumptions!$B$7</f>
        <v>-199817.407776608</v>
      </c>
      <c r="P384" s="68" t="n">
        <f aca="false">P383+G384</f>
        <v>5541.303445</v>
      </c>
      <c r="Q384" s="68" t="n">
        <f aca="false">MAX(Q383,P384)</f>
        <v>5574.80501</v>
      </c>
      <c r="R384" s="68" t="n">
        <f aca="false">Q384-P384</f>
        <v>33.5015650000005</v>
      </c>
      <c r="S384" s="68" t="n">
        <f aca="false">S383+K384</f>
        <v>3305.46504054824</v>
      </c>
      <c r="T384" s="68" t="n">
        <f aca="false">MAX(T383,S384)</f>
        <v>3350.58076663574</v>
      </c>
      <c r="U384" s="68" t="n">
        <f aca="false">T384-S384</f>
        <v>45.1157260875038</v>
      </c>
      <c r="V384" s="70" t="n">
        <f aca="false">V383+F384</f>
        <v>1.2129</v>
      </c>
      <c r="W384" s="70" t="n">
        <f aca="false">MAX(W383,V384)</f>
        <v>1.2199</v>
      </c>
      <c r="X384" s="70" t="n">
        <f aca="false">W384-V384</f>
        <v>0.0069999999999999</v>
      </c>
      <c r="Y384" s="70" t="n">
        <f aca="false">Y383+M384</f>
        <v>1.11431349557842</v>
      </c>
      <c r="Z384" s="70" t="n">
        <f aca="false">MAX(Z383,Y384)</f>
        <v>1.12182560751868</v>
      </c>
      <c r="AA384" s="70" t="n">
        <f aca="false">Z384-Y384</f>
        <v>0.00751211194025747</v>
      </c>
      <c r="AB384" s="72" t="n">
        <f aca="false">AB383*(1+F384)</f>
        <v>3.11499787353943</v>
      </c>
      <c r="AC384" s="73" t="n">
        <f aca="false">MAX(AC383,AB384)</f>
        <v>3.13691900863285</v>
      </c>
      <c r="AD384" s="70" t="n">
        <f aca="false">1-AB384/AC384</f>
        <v>0.00698810999999999</v>
      </c>
      <c r="AE384" s="73" t="n">
        <f aca="false">AE383*(1+M384)</f>
        <v>2.82330253021924</v>
      </c>
      <c r="AF384" s="73" t="n">
        <f aca="false">MAX(AF383,AE384)</f>
        <v>2.8446326210118</v>
      </c>
      <c r="AG384" s="70" t="n">
        <f aca="false">1-AE384/AF384</f>
        <v>0.00749836398380688</v>
      </c>
      <c r="AH384" s="74" t="n">
        <f aca="false">IF(R384&gt;0,AH383+1,0)</f>
        <v>2</v>
      </c>
      <c r="AI384" s="74" t="n">
        <f aca="false">IF(U384&gt;0,AI383+1,0)</f>
        <v>2</v>
      </c>
      <c r="AJ384" s="74" t="n">
        <f aca="false">IF(G384&gt;0,AJ383+1,0)</f>
        <v>0</v>
      </c>
      <c r="AK384" s="74" t="n">
        <f aca="false">IF(G384&lt;=0,AK383+1,0)</f>
        <v>2</v>
      </c>
      <c r="AL384" s="74" t="n">
        <f aca="false">IF(K384&gt;0,AL383+1,0)</f>
        <v>0</v>
      </c>
      <c r="AM384" s="74" t="n">
        <f aca="false">IF(K384&lt;=0,AM383+1,0)</f>
        <v>2</v>
      </c>
    </row>
    <row r="385" customFormat="false" ht="15" hidden="false" customHeight="false" outlineLevel="0" collapsed="false">
      <c r="A385" s="61" t="n">
        <v>389</v>
      </c>
      <c r="B385" s="62" t="n">
        <v>40893.5520833333</v>
      </c>
      <c r="C385" s="63" t="n">
        <f aca="false">YEAR(B385)</f>
        <v>2011</v>
      </c>
      <c r="D385" s="32" t="s">
        <v>277</v>
      </c>
      <c r="E385" s="64" t="n">
        <v>4799.85</v>
      </c>
      <c r="F385" s="65" t="n">
        <v>-0.0053</v>
      </c>
      <c r="G385" s="66" t="n">
        <v>-25.439205</v>
      </c>
      <c r="H385" s="67" t="n">
        <f aca="false">E385+IF(D385="Long",1,-1)*G385</f>
        <v>4774.410795</v>
      </c>
      <c r="I385" s="68" t="n">
        <f aca="false">Assumptions!$B$58</f>
        <v>5.35750011455817</v>
      </c>
      <c r="J385" s="68" t="n">
        <f aca="false">INDEX(Yearly!$D$5:$D$22,MATCH(C385,Yearly!$A$5:$A$22,0))</f>
        <v>0.449580429193692</v>
      </c>
      <c r="K385" s="68" t="n">
        <f aca="false">G385-I385-J385</f>
        <v>-31.2462855437519</v>
      </c>
      <c r="L385" s="69" t="n">
        <f aca="false">(I385+J385)/Assumptions!$B$8</f>
        <v>0.00025605597012877</v>
      </c>
      <c r="M385" s="70" t="n">
        <f aca="false">F385-L385</f>
        <v>-0.00555605597012877</v>
      </c>
      <c r="N385" s="71" t="n">
        <f aca="false">G385*Assumptions!$B$7</f>
        <v>-200079.347325</v>
      </c>
      <c r="O385" s="71" t="n">
        <f aca="false">K385*Assumptions!$B$7</f>
        <v>-245752.035801608</v>
      </c>
      <c r="P385" s="68" t="n">
        <f aca="false">P384+G385</f>
        <v>5515.86424</v>
      </c>
      <c r="Q385" s="68" t="n">
        <f aca="false">MAX(Q384,P385)</f>
        <v>5574.80501</v>
      </c>
      <c r="R385" s="68" t="n">
        <f aca="false">Q385-P385</f>
        <v>58.9407700000002</v>
      </c>
      <c r="S385" s="68" t="n">
        <f aca="false">S384+K385</f>
        <v>3274.21875500448</v>
      </c>
      <c r="T385" s="68" t="n">
        <f aca="false">MAX(T384,S385)</f>
        <v>3350.58076663574</v>
      </c>
      <c r="U385" s="68" t="n">
        <f aca="false">T385-S385</f>
        <v>76.3620116312559</v>
      </c>
      <c r="V385" s="70" t="n">
        <f aca="false">V384+F385</f>
        <v>1.2076</v>
      </c>
      <c r="W385" s="70" t="n">
        <f aca="false">MAX(W384,V385)</f>
        <v>1.2199</v>
      </c>
      <c r="X385" s="70" t="n">
        <f aca="false">W385-V385</f>
        <v>0.0123</v>
      </c>
      <c r="Y385" s="70" t="n">
        <f aca="false">Y384+M385</f>
        <v>1.10875743960829</v>
      </c>
      <c r="Z385" s="70" t="n">
        <f aca="false">MAX(Z384,Y385)</f>
        <v>1.12182560751868</v>
      </c>
      <c r="AA385" s="70" t="n">
        <f aca="false">Z385-Y385</f>
        <v>0.0130681679103863</v>
      </c>
      <c r="AB385" s="72" t="n">
        <f aca="false">AB384*(1+F385)</f>
        <v>3.09848838480967</v>
      </c>
      <c r="AC385" s="73" t="n">
        <f aca="false">MAX(AC384,AB385)</f>
        <v>3.13691900863285</v>
      </c>
      <c r="AD385" s="70" t="n">
        <f aca="false">1-AB385/AC385</f>
        <v>0.012251073017</v>
      </c>
      <c r="AE385" s="73" t="n">
        <f aca="false">AE384*(1+M385)</f>
        <v>2.80761610334073</v>
      </c>
      <c r="AF385" s="73" t="n">
        <f aca="false">MAX(AF384,AE385)</f>
        <v>2.8446326210118</v>
      </c>
      <c r="AG385" s="70" t="n">
        <f aca="false">1-AE385/AF385</f>
        <v>0.0130127586239571</v>
      </c>
      <c r="AH385" s="74" t="n">
        <f aca="false">IF(R385&gt;0,AH384+1,0)</f>
        <v>3</v>
      </c>
      <c r="AI385" s="74" t="n">
        <f aca="false">IF(U385&gt;0,AI384+1,0)</f>
        <v>3</v>
      </c>
      <c r="AJ385" s="74" t="n">
        <f aca="false">IF(G385&gt;0,AJ384+1,0)</f>
        <v>0</v>
      </c>
      <c r="AK385" s="74" t="n">
        <f aca="false">IF(G385&lt;=0,AK384+1,0)</f>
        <v>3</v>
      </c>
      <c r="AL385" s="74" t="n">
        <f aca="false">IF(K385&gt;0,AL384+1,0)</f>
        <v>0</v>
      </c>
      <c r="AM385" s="74" t="n">
        <f aca="false">IF(K385&lt;=0,AM384+1,0)</f>
        <v>3</v>
      </c>
    </row>
    <row r="386" customFormat="false" ht="15" hidden="false" customHeight="false" outlineLevel="0" collapsed="false">
      <c r="A386" s="61" t="n">
        <v>390</v>
      </c>
      <c r="B386" s="62" t="n">
        <v>40893.5826388889</v>
      </c>
      <c r="C386" s="63" t="n">
        <f aca="false">YEAR(B386)</f>
        <v>2011</v>
      </c>
      <c r="D386" s="32" t="s">
        <v>276</v>
      </c>
      <c r="E386" s="64" t="n">
        <v>4774.5</v>
      </c>
      <c r="F386" s="65" t="n">
        <v>0.0179</v>
      </c>
      <c r="G386" s="66" t="n">
        <v>85.46355</v>
      </c>
      <c r="H386" s="67" t="n">
        <f aca="false">E386+IF(D386="Long",1,-1)*G386</f>
        <v>4689.03645</v>
      </c>
      <c r="I386" s="68" t="n">
        <f aca="false">Assumptions!$B$58</f>
        <v>5.35750011455817</v>
      </c>
      <c r="J386" s="68" t="n">
        <f aca="false">INDEX(Yearly!$D$5:$D$22,MATCH(C386,Yearly!$A$5:$A$22,0))</f>
        <v>0.449580429193692</v>
      </c>
      <c r="K386" s="68" t="n">
        <f aca="false">G386-I386-J386</f>
        <v>79.6564694562482</v>
      </c>
      <c r="L386" s="69" t="n">
        <f aca="false">(I386+J386)/Assumptions!$B$8</f>
        <v>0.00025605597012877</v>
      </c>
      <c r="M386" s="70" t="n">
        <f aca="false">F386-L386</f>
        <v>0.0176439440298712</v>
      </c>
      <c r="N386" s="71" t="n">
        <f aca="false">G386*Assumptions!$B$7</f>
        <v>672170.82075</v>
      </c>
      <c r="O386" s="71" t="n">
        <f aca="false">K386*Assumptions!$B$7</f>
        <v>626498.132273392</v>
      </c>
      <c r="P386" s="68" t="n">
        <f aca="false">P385+G386</f>
        <v>5601.32779</v>
      </c>
      <c r="Q386" s="68" t="n">
        <f aca="false">MAX(Q385,P386)</f>
        <v>5601.32779</v>
      </c>
      <c r="R386" s="68" t="n">
        <f aca="false">Q386-P386</f>
        <v>0</v>
      </c>
      <c r="S386" s="68" t="n">
        <f aca="false">S385+K386</f>
        <v>3353.87522446073</v>
      </c>
      <c r="T386" s="68" t="n">
        <f aca="false">MAX(T385,S386)</f>
        <v>3353.87522446073</v>
      </c>
      <c r="U386" s="68" t="n">
        <f aca="false">T386-S386</f>
        <v>0</v>
      </c>
      <c r="V386" s="70" t="n">
        <f aca="false">V385+F386</f>
        <v>1.2255</v>
      </c>
      <c r="W386" s="70" t="n">
        <f aca="false">MAX(W385,V386)</f>
        <v>1.2255</v>
      </c>
      <c r="X386" s="70" t="n">
        <f aca="false">W386-V386</f>
        <v>0</v>
      </c>
      <c r="Y386" s="70" t="n">
        <f aca="false">Y385+M386</f>
        <v>1.12640138363816</v>
      </c>
      <c r="Z386" s="70" t="n">
        <f aca="false">MAX(Z385,Y386)</f>
        <v>1.12640138363816</v>
      </c>
      <c r="AA386" s="70" t="n">
        <f aca="false">Z386-Y386</f>
        <v>0</v>
      </c>
      <c r="AB386" s="72" t="n">
        <f aca="false">AB385*(1+F386)</f>
        <v>3.15395132689776</v>
      </c>
      <c r="AC386" s="73" t="n">
        <f aca="false">MAX(AC385,AB386)</f>
        <v>3.15395132689776</v>
      </c>
      <c r="AD386" s="70" t="n">
        <f aca="false">1-AB386/AC386</f>
        <v>0</v>
      </c>
      <c r="AE386" s="73" t="n">
        <f aca="false">AE385*(1+M386)</f>
        <v>2.85715352472544</v>
      </c>
      <c r="AF386" s="73" t="n">
        <f aca="false">MAX(AF385,AE386)</f>
        <v>2.85715352472544</v>
      </c>
      <c r="AG386" s="70" t="n">
        <f aca="false">1-AE386/AF386</f>
        <v>0</v>
      </c>
      <c r="AH386" s="74" t="n">
        <f aca="false">IF(R386&gt;0,AH385+1,0)</f>
        <v>0</v>
      </c>
      <c r="AI386" s="74" t="n">
        <f aca="false">IF(U386&gt;0,AI385+1,0)</f>
        <v>0</v>
      </c>
      <c r="AJ386" s="74" t="n">
        <f aca="false">IF(G386&gt;0,AJ385+1,0)</f>
        <v>1</v>
      </c>
      <c r="AK386" s="74" t="n">
        <f aca="false">IF(G386&lt;=0,AK385+1,0)</f>
        <v>0</v>
      </c>
      <c r="AL386" s="74" t="n">
        <f aca="false">IF(K386&gt;0,AL385+1,0)</f>
        <v>1</v>
      </c>
      <c r="AM386" s="74" t="n">
        <f aca="false">IF(K386&lt;=0,AM385+1,0)</f>
        <v>0</v>
      </c>
    </row>
    <row r="387" customFormat="false" ht="15" hidden="false" customHeight="false" outlineLevel="0" collapsed="false">
      <c r="A387" s="61" t="n">
        <v>391</v>
      </c>
      <c r="B387" s="62" t="n">
        <v>40898.6354166667</v>
      </c>
      <c r="C387" s="63" t="n">
        <f aca="false">YEAR(B387)</f>
        <v>2011</v>
      </c>
      <c r="D387" s="32" t="s">
        <v>277</v>
      </c>
      <c r="E387" s="64" t="n">
        <v>4689</v>
      </c>
      <c r="F387" s="65" t="n">
        <v>-0.0092</v>
      </c>
      <c r="G387" s="66" t="n">
        <v>-43.1388</v>
      </c>
      <c r="H387" s="67" t="n">
        <f aca="false">E387+IF(D387="Long",1,-1)*G387</f>
        <v>4645.8612</v>
      </c>
      <c r="I387" s="68" t="n">
        <f aca="false">Assumptions!$B$58</f>
        <v>5.35750011455817</v>
      </c>
      <c r="J387" s="68" t="n">
        <f aca="false">INDEX(Yearly!$D$5:$D$22,MATCH(C387,Yearly!$A$5:$A$22,0))</f>
        <v>0.449580429193692</v>
      </c>
      <c r="K387" s="68" t="n">
        <f aca="false">G387-I387-J387</f>
        <v>-48.9458805437519</v>
      </c>
      <c r="L387" s="69" t="n">
        <f aca="false">(I387+J387)/Assumptions!$B$8</f>
        <v>0.00025605597012877</v>
      </c>
      <c r="M387" s="70" t="n">
        <f aca="false">F387-L387</f>
        <v>-0.00945605597012877</v>
      </c>
      <c r="N387" s="71" t="n">
        <f aca="false">G387*Assumptions!$B$7</f>
        <v>-339286.662</v>
      </c>
      <c r="O387" s="71" t="n">
        <f aca="false">K387*Assumptions!$B$7</f>
        <v>-384959.350476608</v>
      </c>
      <c r="P387" s="68" t="n">
        <f aca="false">P386+G387</f>
        <v>5558.18899</v>
      </c>
      <c r="Q387" s="68" t="n">
        <f aca="false">MAX(Q386,P387)</f>
        <v>5601.32779</v>
      </c>
      <c r="R387" s="68" t="n">
        <f aca="false">Q387-P387</f>
        <v>43.1387999999997</v>
      </c>
      <c r="S387" s="68" t="n">
        <f aca="false">S386+K387</f>
        <v>3304.92934391698</v>
      </c>
      <c r="T387" s="68" t="n">
        <f aca="false">MAX(T386,S387)</f>
        <v>3353.87522446073</v>
      </c>
      <c r="U387" s="68" t="n">
        <f aca="false">T387-S387</f>
        <v>48.9458805437521</v>
      </c>
      <c r="V387" s="70" t="n">
        <f aca="false">V386+F387</f>
        <v>1.2163</v>
      </c>
      <c r="W387" s="70" t="n">
        <f aca="false">MAX(W386,V387)</f>
        <v>1.2255</v>
      </c>
      <c r="X387" s="70" t="n">
        <f aca="false">W387-V387</f>
        <v>0.0092000000000001</v>
      </c>
      <c r="Y387" s="70" t="n">
        <f aca="false">Y386+M387</f>
        <v>1.11694532766803</v>
      </c>
      <c r="Z387" s="70" t="n">
        <f aca="false">MAX(Z386,Y387)</f>
        <v>1.12640138363816</v>
      </c>
      <c r="AA387" s="70" t="n">
        <f aca="false">Z387-Y387</f>
        <v>0.00945605597012866</v>
      </c>
      <c r="AB387" s="72" t="n">
        <f aca="false">AB386*(1+F387)</f>
        <v>3.1249349746903</v>
      </c>
      <c r="AC387" s="73" t="n">
        <f aca="false">MAX(AC386,AB387)</f>
        <v>3.15395132689776</v>
      </c>
      <c r="AD387" s="70" t="n">
        <f aca="false">1-AB387/AC387</f>
        <v>0.0092000000000001</v>
      </c>
      <c r="AE387" s="73" t="n">
        <f aca="false">AE386*(1+M387)</f>
        <v>2.83013612108039</v>
      </c>
      <c r="AF387" s="73" t="n">
        <f aca="false">MAX(AF386,AE387)</f>
        <v>2.85715352472544</v>
      </c>
      <c r="AG387" s="70" t="n">
        <f aca="false">1-AE387/AF387</f>
        <v>0.00945605597012877</v>
      </c>
      <c r="AH387" s="74" t="n">
        <f aca="false">IF(R387&gt;0,AH386+1,0)</f>
        <v>1</v>
      </c>
      <c r="AI387" s="74" t="n">
        <f aca="false">IF(U387&gt;0,AI386+1,0)</f>
        <v>1</v>
      </c>
      <c r="AJ387" s="74" t="n">
        <f aca="false">IF(G387&gt;0,AJ386+1,0)</f>
        <v>0</v>
      </c>
      <c r="AK387" s="74" t="n">
        <f aca="false">IF(G387&lt;=0,AK386+1,0)</f>
        <v>1</v>
      </c>
      <c r="AL387" s="74" t="n">
        <f aca="false">IF(K387&gt;0,AL386+1,0)</f>
        <v>0</v>
      </c>
      <c r="AM387" s="74" t="n">
        <f aca="false">IF(K387&lt;=0,AM386+1,0)</f>
        <v>1</v>
      </c>
    </row>
    <row r="388" customFormat="false" ht="15" hidden="false" customHeight="false" outlineLevel="0" collapsed="false">
      <c r="A388" s="61" t="n">
        <v>392</v>
      </c>
      <c r="B388" s="62" t="n">
        <v>40899.53125</v>
      </c>
      <c r="C388" s="63" t="n">
        <f aca="false">YEAR(B388)</f>
        <v>2011</v>
      </c>
      <c r="D388" s="32" t="s">
        <v>276</v>
      </c>
      <c r="E388" s="64" t="n">
        <v>4645.8</v>
      </c>
      <c r="F388" s="65" t="n">
        <v>-0.0098</v>
      </c>
      <c r="G388" s="66" t="n">
        <v>-45.52884</v>
      </c>
      <c r="H388" s="67" t="n">
        <f aca="false">E388+IF(D388="Long",1,-1)*G388</f>
        <v>4691.32884</v>
      </c>
      <c r="I388" s="68" t="n">
        <f aca="false">Assumptions!$B$58</f>
        <v>5.35750011455817</v>
      </c>
      <c r="J388" s="68" t="n">
        <f aca="false">INDEX(Yearly!$D$5:$D$22,MATCH(C388,Yearly!$A$5:$A$22,0))</f>
        <v>0.449580429193692</v>
      </c>
      <c r="K388" s="68" t="n">
        <f aca="false">G388-I388-J388</f>
        <v>-51.3359205437519</v>
      </c>
      <c r="L388" s="69" t="n">
        <f aca="false">(I388+J388)/Assumptions!$B$8</f>
        <v>0.00025605597012877</v>
      </c>
      <c r="M388" s="70" t="n">
        <f aca="false">F388-L388</f>
        <v>-0.0100560559701288</v>
      </c>
      <c r="N388" s="71" t="n">
        <f aca="false">G388*Assumptions!$B$7</f>
        <v>-358084.3266</v>
      </c>
      <c r="O388" s="71" t="n">
        <f aca="false">K388*Assumptions!$B$7</f>
        <v>-403757.015076608</v>
      </c>
      <c r="P388" s="68" t="n">
        <f aca="false">P387+G388</f>
        <v>5512.66015</v>
      </c>
      <c r="Q388" s="68" t="n">
        <f aca="false">MAX(Q387,P388)</f>
        <v>5601.32779</v>
      </c>
      <c r="R388" s="68" t="n">
        <f aca="false">Q388-P388</f>
        <v>88.6676399999997</v>
      </c>
      <c r="S388" s="68" t="n">
        <f aca="false">S387+K388</f>
        <v>3253.59342337323</v>
      </c>
      <c r="T388" s="68" t="n">
        <f aca="false">MAX(T387,S388)</f>
        <v>3353.87522446073</v>
      </c>
      <c r="U388" s="68" t="n">
        <f aca="false">T388-S388</f>
        <v>100.281801087504</v>
      </c>
      <c r="V388" s="70" t="n">
        <f aca="false">V387+F388</f>
        <v>1.2065</v>
      </c>
      <c r="W388" s="70" t="n">
        <f aca="false">MAX(W387,V388)</f>
        <v>1.2255</v>
      </c>
      <c r="X388" s="70" t="n">
        <f aca="false">W388-V388</f>
        <v>0.0190000000000001</v>
      </c>
      <c r="Y388" s="70" t="n">
        <f aca="false">Y387+M388</f>
        <v>1.10688927169791</v>
      </c>
      <c r="Z388" s="70" t="n">
        <f aca="false">MAX(Z387,Y388)</f>
        <v>1.12640138363816</v>
      </c>
      <c r="AA388" s="70" t="n">
        <f aca="false">Z388-Y388</f>
        <v>0.0195121119402575</v>
      </c>
      <c r="AB388" s="72" t="n">
        <f aca="false">AB387*(1+F388)</f>
        <v>3.09431061193834</v>
      </c>
      <c r="AC388" s="73" t="n">
        <f aca="false">MAX(AC387,AB388)</f>
        <v>3.15395132689776</v>
      </c>
      <c r="AD388" s="70" t="n">
        <f aca="false">1-AB388/AC388</f>
        <v>0.0189098400000001</v>
      </c>
      <c r="AE388" s="73" t="n">
        <f aca="false">AE387*(1+M388)</f>
        <v>2.80167611384372</v>
      </c>
      <c r="AF388" s="73" t="n">
        <f aca="false">MAX(AF387,AE388)</f>
        <v>2.85715352472544</v>
      </c>
      <c r="AG388" s="70" t="n">
        <f aca="false">1-AE388/AF388</f>
        <v>0.0194170213121653</v>
      </c>
      <c r="AH388" s="74" t="n">
        <f aca="false">IF(R388&gt;0,AH387+1,0)</f>
        <v>2</v>
      </c>
      <c r="AI388" s="74" t="n">
        <f aca="false">IF(U388&gt;0,AI387+1,0)</f>
        <v>2</v>
      </c>
      <c r="AJ388" s="74" t="n">
        <f aca="false">IF(G388&gt;0,AJ387+1,0)</f>
        <v>0</v>
      </c>
      <c r="AK388" s="74" t="n">
        <f aca="false">IF(G388&lt;=0,AK387+1,0)</f>
        <v>2</v>
      </c>
      <c r="AL388" s="74" t="n">
        <f aca="false">IF(K388&gt;0,AL387+1,0)</f>
        <v>0</v>
      </c>
      <c r="AM388" s="74" t="n">
        <f aca="false">IF(K388&lt;=0,AM387+1,0)</f>
        <v>2</v>
      </c>
    </row>
    <row r="389" customFormat="false" ht="15" hidden="false" customHeight="false" outlineLevel="0" collapsed="false">
      <c r="A389" s="61" t="n">
        <v>393</v>
      </c>
      <c r="B389" s="62" t="n">
        <v>40899.5770833333</v>
      </c>
      <c r="C389" s="63" t="n">
        <f aca="false">YEAR(B389)</f>
        <v>2011</v>
      </c>
      <c r="D389" s="32" t="s">
        <v>277</v>
      </c>
      <c r="E389" s="64" t="n">
        <v>4691.25</v>
      </c>
      <c r="F389" s="65" t="n">
        <v>0.0042</v>
      </c>
      <c r="G389" s="66" t="n">
        <v>19.70325</v>
      </c>
      <c r="H389" s="67" t="n">
        <f aca="false">E389+IF(D389="Long",1,-1)*G389</f>
        <v>4710.95325</v>
      </c>
      <c r="I389" s="68" t="n">
        <f aca="false">Assumptions!$B$58</f>
        <v>5.35750011455817</v>
      </c>
      <c r="J389" s="68" t="n">
        <f aca="false">INDEX(Yearly!$D$5:$D$22,MATCH(C389,Yearly!$A$5:$A$22,0))</f>
        <v>0.449580429193692</v>
      </c>
      <c r="K389" s="68" t="n">
        <f aca="false">G389-I389-J389</f>
        <v>13.8961694562481</v>
      </c>
      <c r="L389" s="69" t="n">
        <f aca="false">(I389+J389)/Assumptions!$B$8</f>
        <v>0.00025605597012877</v>
      </c>
      <c r="M389" s="70" t="n">
        <f aca="false">F389-L389</f>
        <v>0.00394394402987123</v>
      </c>
      <c r="N389" s="71" t="n">
        <f aca="false">G389*Assumptions!$B$7</f>
        <v>154966.06125</v>
      </c>
      <c r="O389" s="71" t="n">
        <f aca="false">K389*Assumptions!$B$7</f>
        <v>109293.372773392</v>
      </c>
      <c r="P389" s="68" t="n">
        <f aca="false">P388+G389</f>
        <v>5532.3634</v>
      </c>
      <c r="Q389" s="68" t="n">
        <f aca="false">MAX(Q388,P389)</f>
        <v>5601.32779</v>
      </c>
      <c r="R389" s="68" t="n">
        <f aca="false">Q389-P389</f>
        <v>68.9643900000001</v>
      </c>
      <c r="S389" s="68" t="n">
        <f aca="false">S388+K389</f>
        <v>3267.48959282948</v>
      </c>
      <c r="T389" s="68" t="n">
        <f aca="false">MAX(T388,S389)</f>
        <v>3353.87522446073</v>
      </c>
      <c r="U389" s="68" t="n">
        <f aca="false">T389-S389</f>
        <v>86.3856316312558</v>
      </c>
      <c r="V389" s="70" t="n">
        <f aca="false">V388+F389</f>
        <v>1.2107</v>
      </c>
      <c r="W389" s="70" t="n">
        <f aca="false">MAX(W388,V389)</f>
        <v>1.2255</v>
      </c>
      <c r="X389" s="70" t="n">
        <f aca="false">W389-V389</f>
        <v>0.0148000000000001</v>
      </c>
      <c r="Y389" s="70" t="n">
        <f aca="false">Y388+M389</f>
        <v>1.11083321572778</v>
      </c>
      <c r="Z389" s="70" t="n">
        <f aca="false">MAX(Z388,Y389)</f>
        <v>1.12640138363816</v>
      </c>
      <c r="AA389" s="70" t="n">
        <f aca="false">Z389-Y389</f>
        <v>0.0155681679103863</v>
      </c>
      <c r="AB389" s="72" t="n">
        <f aca="false">AB388*(1+F389)</f>
        <v>3.10730671650848</v>
      </c>
      <c r="AC389" s="73" t="n">
        <f aca="false">MAX(AC388,AB389)</f>
        <v>3.15395132689776</v>
      </c>
      <c r="AD389" s="70" t="n">
        <f aca="false">1-AB389/AC389</f>
        <v>0.0147892613280001</v>
      </c>
      <c r="AE389" s="73" t="n">
        <f aca="false">AE388*(1+M389)</f>
        <v>2.81272576762655</v>
      </c>
      <c r="AF389" s="73" t="n">
        <f aca="false">MAX(AF388,AE389)</f>
        <v>2.85715352472544</v>
      </c>
      <c r="AG389" s="70" t="n">
        <f aca="false">1-AE389/AF389</f>
        <v>0.015549656927576</v>
      </c>
      <c r="AH389" s="74" t="n">
        <f aca="false">IF(R389&gt;0,AH388+1,0)</f>
        <v>3</v>
      </c>
      <c r="AI389" s="74" t="n">
        <f aca="false">IF(U389&gt;0,AI388+1,0)</f>
        <v>3</v>
      </c>
      <c r="AJ389" s="74" t="n">
        <f aca="false">IF(G389&gt;0,AJ388+1,0)</f>
        <v>1</v>
      </c>
      <c r="AK389" s="74" t="n">
        <f aca="false">IF(G389&lt;=0,AK388+1,0)</f>
        <v>0</v>
      </c>
      <c r="AL389" s="74" t="n">
        <f aca="false">IF(K389&gt;0,AL388+1,0)</f>
        <v>1</v>
      </c>
      <c r="AM389" s="74" t="n">
        <f aca="false">IF(K389&lt;=0,AM388+1,0)</f>
        <v>0</v>
      </c>
    </row>
    <row r="390" customFormat="false" ht="15" hidden="false" customHeight="false" outlineLevel="0" collapsed="false">
      <c r="A390" s="61" t="n">
        <v>394</v>
      </c>
      <c r="B390" s="62" t="n">
        <v>40905.4270833333</v>
      </c>
      <c r="C390" s="63" t="n">
        <f aca="false">YEAR(B390)</f>
        <v>2011</v>
      </c>
      <c r="D390" s="32" t="s">
        <v>276</v>
      </c>
      <c r="E390" s="64" t="n">
        <v>4711.15</v>
      </c>
      <c r="F390" s="65" t="n">
        <v>-0.0013</v>
      </c>
      <c r="G390" s="66" t="n">
        <v>-6.124495</v>
      </c>
      <c r="H390" s="67" t="n">
        <f aca="false">E390+IF(D390="Long",1,-1)*G390</f>
        <v>4717.274495</v>
      </c>
      <c r="I390" s="68" t="n">
        <f aca="false">Assumptions!$B$58</f>
        <v>5.35750011455817</v>
      </c>
      <c r="J390" s="68" t="n">
        <f aca="false">INDEX(Yearly!$D$5:$D$22,MATCH(C390,Yearly!$A$5:$A$22,0))</f>
        <v>0.449580429193692</v>
      </c>
      <c r="K390" s="68" t="n">
        <f aca="false">G390-I390-J390</f>
        <v>-11.9315755437519</v>
      </c>
      <c r="L390" s="69" t="n">
        <f aca="false">(I390+J390)/Assumptions!$B$8</f>
        <v>0.00025605597012877</v>
      </c>
      <c r="M390" s="70" t="n">
        <f aca="false">F390-L390</f>
        <v>-0.00155605597012877</v>
      </c>
      <c r="N390" s="71" t="n">
        <f aca="false">G390*Assumptions!$B$7</f>
        <v>-48169.153175</v>
      </c>
      <c r="O390" s="71" t="n">
        <f aca="false">K390*Assumptions!$B$7</f>
        <v>-93841.8416516084</v>
      </c>
      <c r="P390" s="68" t="n">
        <f aca="false">P389+G390</f>
        <v>5526.238905</v>
      </c>
      <c r="Q390" s="68" t="n">
        <f aca="false">MAX(Q389,P390)</f>
        <v>5601.32779</v>
      </c>
      <c r="R390" s="68" t="n">
        <f aca="false">Q390-P390</f>
        <v>75.0888850000001</v>
      </c>
      <c r="S390" s="68" t="n">
        <f aca="false">S389+K390</f>
        <v>3255.55801728572</v>
      </c>
      <c r="T390" s="68" t="n">
        <f aca="false">MAX(T389,S390)</f>
        <v>3353.87522446073</v>
      </c>
      <c r="U390" s="68" t="n">
        <f aca="false">T390-S390</f>
        <v>98.3172071750078</v>
      </c>
      <c r="V390" s="70" t="n">
        <f aca="false">V389+F390</f>
        <v>1.2094</v>
      </c>
      <c r="W390" s="70" t="n">
        <f aca="false">MAX(W389,V390)</f>
        <v>1.2255</v>
      </c>
      <c r="X390" s="70" t="n">
        <f aca="false">W390-V390</f>
        <v>0.0161000000000002</v>
      </c>
      <c r="Y390" s="70" t="n">
        <f aca="false">Y389+M390</f>
        <v>1.10927715975765</v>
      </c>
      <c r="Z390" s="70" t="n">
        <f aca="false">MAX(Z389,Y390)</f>
        <v>1.12640138363816</v>
      </c>
      <c r="AA390" s="70" t="n">
        <f aca="false">Z390-Y390</f>
        <v>0.0171242238805152</v>
      </c>
      <c r="AB390" s="72" t="n">
        <f aca="false">AB389*(1+F390)</f>
        <v>3.10326721777702</v>
      </c>
      <c r="AC390" s="73" t="n">
        <f aca="false">MAX(AC389,AB390)</f>
        <v>3.15395132689776</v>
      </c>
      <c r="AD390" s="70" t="n">
        <f aca="false">1-AB390/AC390</f>
        <v>0.0160700352882738</v>
      </c>
      <c r="AE390" s="73" t="n">
        <f aca="false">AE389*(1+M390)</f>
        <v>2.8083490089035</v>
      </c>
      <c r="AF390" s="73" t="n">
        <f aca="false">MAX(AF389,AE390)</f>
        <v>2.85715352472544</v>
      </c>
      <c r="AG390" s="70" t="n">
        <f aca="false">1-AE390/AF390</f>
        <v>0.0170815167612092</v>
      </c>
      <c r="AH390" s="74" t="n">
        <f aca="false">IF(R390&gt;0,AH389+1,0)</f>
        <v>4</v>
      </c>
      <c r="AI390" s="74" t="n">
        <f aca="false">IF(U390&gt;0,AI389+1,0)</f>
        <v>4</v>
      </c>
      <c r="AJ390" s="74" t="n">
        <f aca="false">IF(G390&gt;0,AJ389+1,0)</f>
        <v>0</v>
      </c>
      <c r="AK390" s="74" t="n">
        <f aca="false">IF(G390&lt;=0,AK389+1,0)</f>
        <v>1</v>
      </c>
      <c r="AL390" s="74" t="n">
        <f aca="false">IF(K390&gt;0,AL389+1,0)</f>
        <v>0</v>
      </c>
      <c r="AM390" s="74" t="n">
        <f aca="false">IF(K390&lt;=0,AM389+1,0)</f>
        <v>1</v>
      </c>
    </row>
    <row r="391" customFormat="false" ht="15" hidden="false" customHeight="false" outlineLevel="0" collapsed="false">
      <c r="A391" s="61" t="n">
        <v>395</v>
      </c>
      <c r="B391" s="62" t="n">
        <v>40905.6166666667</v>
      </c>
      <c r="C391" s="63" t="n">
        <f aca="false">YEAR(B391)</f>
        <v>2011</v>
      </c>
      <c r="D391" s="32" t="s">
        <v>277</v>
      </c>
      <c r="E391" s="64" t="n">
        <v>4717.15</v>
      </c>
      <c r="F391" s="65" t="n">
        <v>-0.0072</v>
      </c>
      <c r="G391" s="66" t="n">
        <v>-33.96348</v>
      </c>
      <c r="H391" s="67" t="n">
        <f aca="false">E391+IF(D391="Long",1,-1)*G391</f>
        <v>4683.18652</v>
      </c>
      <c r="I391" s="68" t="n">
        <f aca="false">Assumptions!$B$58</f>
        <v>5.35750011455817</v>
      </c>
      <c r="J391" s="68" t="n">
        <f aca="false">INDEX(Yearly!$D$5:$D$22,MATCH(C391,Yearly!$A$5:$A$22,0))</f>
        <v>0.449580429193692</v>
      </c>
      <c r="K391" s="68" t="n">
        <f aca="false">G391-I391-J391</f>
        <v>-39.7705605437519</v>
      </c>
      <c r="L391" s="69" t="n">
        <f aca="false">(I391+J391)/Assumptions!$B$8</f>
        <v>0.00025605597012877</v>
      </c>
      <c r="M391" s="70" t="n">
        <f aca="false">F391-L391</f>
        <v>-0.00745605597012877</v>
      </c>
      <c r="N391" s="71" t="n">
        <f aca="false">G391*Assumptions!$B$7</f>
        <v>-267122.7702</v>
      </c>
      <c r="O391" s="71" t="n">
        <f aca="false">K391*Assumptions!$B$7</f>
        <v>-312795.458676608</v>
      </c>
      <c r="P391" s="68" t="n">
        <f aca="false">P390+G391</f>
        <v>5492.275425</v>
      </c>
      <c r="Q391" s="68" t="n">
        <f aca="false">MAX(Q390,P391)</f>
        <v>5601.32779</v>
      </c>
      <c r="R391" s="68" t="n">
        <f aca="false">Q391-P391</f>
        <v>109.052365</v>
      </c>
      <c r="S391" s="68" t="n">
        <f aca="false">S390+K391</f>
        <v>3215.78745674197</v>
      </c>
      <c r="T391" s="68" t="n">
        <f aca="false">MAX(T390,S391)</f>
        <v>3353.87522446073</v>
      </c>
      <c r="U391" s="68" t="n">
        <f aca="false">T391-S391</f>
        <v>138.08776771876</v>
      </c>
      <c r="V391" s="70" t="n">
        <f aca="false">V390+F391</f>
        <v>1.2022</v>
      </c>
      <c r="W391" s="70" t="n">
        <f aca="false">MAX(W390,V391)</f>
        <v>1.2255</v>
      </c>
      <c r="X391" s="70" t="n">
        <f aca="false">W391-V391</f>
        <v>0.0233000000000003</v>
      </c>
      <c r="Y391" s="70" t="n">
        <f aca="false">Y390+M391</f>
        <v>1.10182110378752</v>
      </c>
      <c r="Z391" s="70" t="n">
        <f aca="false">MAX(Z390,Y391)</f>
        <v>1.12640138363816</v>
      </c>
      <c r="AA391" s="70" t="n">
        <f aca="false">Z391-Y391</f>
        <v>0.0245802798506438</v>
      </c>
      <c r="AB391" s="72" t="n">
        <f aca="false">AB390*(1+F391)</f>
        <v>3.08092369380902</v>
      </c>
      <c r="AC391" s="73" t="n">
        <f aca="false">MAX(AC390,AB391)</f>
        <v>3.15395132689776</v>
      </c>
      <c r="AD391" s="70" t="n">
        <f aca="false">1-AB391/AC391</f>
        <v>0.0231543310341982</v>
      </c>
      <c r="AE391" s="73" t="n">
        <f aca="false">AE390*(1+M391)</f>
        <v>2.78740980150946</v>
      </c>
      <c r="AF391" s="73" t="n">
        <f aca="false">MAX(AF390,AE391)</f>
        <v>2.85715352472544</v>
      </c>
      <c r="AG391" s="70" t="n">
        <f aca="false">1-AE391/AF391</f>
        <v>0.0244102119863117</v>
      </c>
      <c r="AH391" s="74" t="n">
        <f aca="false">IF(R391&gt;0,AH390+1,0)</f>
        <v>5</v>
      </c>
      <c r="AI391" s="74" t="n">
        <f aca="false">IF(U391&gt;0,AI390+1,0)</f>
        <v>5</v>
      </c>
      <c r="AJ391" s="74" t="n">
        <f aca="false">IF(G391&gt;0,AJ390+1,0)</f>
        <v>0</v>
      </c>
      <c r="AK391" s="74" t="n">
        <f aca="false">IF(G391&lt;=0,AK390+1,0)</f>
        <v>2</v>
      </c>
      <c r="AL391" s="74" t="n">
        <f aca="false">IF(K391&gt;0,AL390+1,0)</f>
        <v>0</v>
      </c>
      <c r="AM391" s="74" t="n">
        <f aca="false">IF(K391&lt;=0,AM390+1,0)</f>
        <v>2</v>
      </c>
    </row>
    <row r="392" customFormat="false" ht="15" hidden="false" customHeight="false" outlineLevel="0" collapsed="false">
      <c r="A392" s="61" t="n">
        <v>396</v>
      </c>
      <c r="B392" s="62" t="n">
        <v>40906.3888888889</v>
      </c>
      <c r="C392" s="63" t="n">
        <f aca="false">YEAR(B392)</f>
        <v>2011</v>
      </c>
      <c r="D392" s="32" t="s">
        <v>276</v>
      </c>
      <c r="E392" s="64" t="n">
        <v>4683.35</v>
      </c>
      <c r="F392" s="65" t="n">
        <v>-0.0041</v>
      </c>
      <c r="G392" s="66" t="n">
        <v>-19.201735</v>
      </c>
      <c r="H392" s="67" t="n">
        <f aca="false">E392+IF(D392="Long",1,-1)*G392</f>
        <v>4702.551735</v>
      </c>
      <c r="I392" s="68" t="n">
        <f aca="false">Assumptions!$B$58</f>
        <v>5.35750011455817</v>
      </c>
      <c r="J392" s="68" t="n">
        <f aca="false">INDEX(Yearly!$D$5:$D$22,MATCH(C392,Yearly!$A$5:$A$22,0))</f>
        <v>0.449580429193692</v>
      </c>
      <c r="K392" s="68" t="n">
        <f aca="false">G392-I392-J392</f>
        <v>-25.0088155437519</v>
      </c>
      <c r="L392" s="69" t="n">
        <f aca="false">(I392+J392)/Assumptions!$B$8</f>
        <v>0.00025605597012877</v>
      </c>
      <c r="M392" s="70" t="n">
        <f aca="false">F392-L392</f>
        <v>-0.00435605597012877</v>
      </c>
      <c r="N392" s="71" t="n">
        <f aca="false">G392*Assumptions!$B$7</f>
        <v>-151021.645775</v>
      </c>
      <c r="O392" s="71" t="n">
        <f aca="false">K392*Assumptions!$B$7</f>
        <v>-196694.334251608</v>
      </c>
      <c r="P392" s="68" t="n">
        <f aca="false">P391+G392</f>
        <v>5473.07369</v>
      </c>
      <c r="Q392" s="68" t="n">
        <f aca="false">MAX(Q391,P392)</f>
        <v>5601.32779</v>
      </c>
      <c r="R392" s="68" t="n">
        <f aca="false">Q392-P392</f>
        <v>128.2541</v>
      </c>
      <c r="S392" s="68" t="n">
        <f aca="false">S391+K392</f>
        <v>3190.77864119822</v>
      </c>
      <c r="T392" s="68" t="n">
        <f aca="false">MAX(T391,S392)</f>
        <v>3353.87522446073</v>
      </c>
      <c r="U392" s="68" t="n">
        <f aca="false">T392-S392</f>
        <v>163.096583262512</v>
      </c>
      <c r="V392" s="70" t="n">
        <f aca="false">V391+F392</f>
        <v>1.1981</v>
      </c>
      <c r="W392" s="70" t="n">
        <f aca="false">MAX(W391,V392)</f>
        <v>1.2255</v>
      </c>
      <c r="X392" s="70" t="n">
        <f aca="false">W392-V392</f>
        <v>0.0274000000000003</v>
      </c>
      <c r="Y392" s="70" t="n">
        <f aca="false">Y391+M392</f>
        <v>1.09746504781739</v>
      </c>
      <c r="Z392" s="70" t="n">
        <f aca="false">MAX(Z391,Y392)</f>
        <v>1.12640138363816</v>
      </c>
      <c r="AA392" s="70" t="n">
        <f aca="false">Z392-Y392</f>
        <v>0.0289363358207726</v>
      </c>
      <c r="AB392" s="72" t="n">
        <f aca="false">AB391*(1+F392)</f>
        <v>3.06829190666441</v>
      </c>
      <c r="AC392" s="73" t="n">
        <f aca="false">MAX(AC391,AB392)</f>
        <v>3.15395132689776</v>
      </c>
      <c r="AD392" s="70" t="n">
        <f aca="false">1-AB392/AC392</f>
        <v>0.0271593982769579</v>
      </c>
      <c r="AE392" s="73" t="n">
        <f aca="false">AE391*(1+M392)</f>
        <v>2.7752676884024</v>
      </c>
      <c r="AF392" s="73" t="n">
        <f aca="false">MAX(AF391,AE392)</f>
        <v>2.85715352472544</v>
      </c>
      <c r="AG392" s="70" t="n">
        <f aca="false">1-AE392/AF392</f>
        <v>0.0286599357067854</v>
      </c>
      <c r="AH392" s="74" t="n">
        <f aca="false">IF(R392&gt;0,AH391+1,0)</f>
        <v>6</v>
      </c>
      <c r="AI392" s="74" t="n">
        <f aca="false">IF(U392&gt;0,AI391+1,0)</f>
        <v>6</v>
      </c>
      <c r="AJ392" s="74" t="n">
        <f aca="false">IF(G392&gt;0,AJ391+1,0)</f>
        <v>0</v>
      </c>
      <c r="AK392" s="74" t="n">
        <f aca="false">IF(G392&lt;=0,AK391+1,0)</f>
        <v>3</v>
      </c>
      <c r="AL392" s="74" t="n">
        <f aca="false">IF(K392&gt;0,AL391+1,0)</f>
        <v>0</v>
      </c>
      <c r="AM392" s="74" t="n">
        <f aca="false">IF(K392&lt;=0,AM391+1,0)</f>
        <v>3</v>
      </c>
    </row>
    <row r="393" customFormat="false" ht="15" hidden="false" customHeight="false" outlineLevel="0" collapsed="false">
      <c r="A393" s="61" t="n">
        <v>397</v>
      </c>
      <c r="B393" s="62" t="n">
        <v>40911.40625</v>
      </c>
      <c r="C393" s="63" t="n">
        <f aca="false">YEAR(B393)</f>
        <v>2012</v>
      </c>
      <c r="D393" s="32" t="s">
        <v>277</v>
      </c>
      <c r="E393" s="64" t="n">
        <v>4702.5</v>
      </c>
      <c r="F393" s="65" t="n">
        <v>0.0048</v>
      </c>
      <c r="G393" s="66" t="n">
        <v>22.572</v>
      </c>
      <c r="H393" s="67" t="n">
        <f aca="false">E393+IF(D393="Long",1,-1)*G393</f>
        <v>4725.072</v>
      </c>
      <c r="I393" s="68" t="n">
        <f aca="false">Assumptions!$B$58</f>
        <v>5.35750011455817</v>
      </c>
      <c r="J393" s="68" t="n">
        <f aca="false">INDEX(Yearly!$D$5:$D$22,MATCH(C393,Yearly!$A$5:$A$22,0))</f>
        <v>0.476222232405171</v>
      </c>
      <c r="K393" s="68" t="n">
        <f aca="false">G393-I393-J393</f>
        <v>16.7382776530367</v>
      </c>
      <c r="L393" s="69" t="n">
        <f aca="false">(I393+J393)/Assumptions!$B$8</f>
        <v>0.000257230707196027</v>
      </c>
      <c r="M393" s="70" t="n">
        <f aca="false">F393-L393</f>
        <v>0.00454276929280397</v>
      </c>
      <c r="N393" s="71" t="n">
        <f aca="false">G393*Assumptions!$B$7</f>
        <v>177528.78</v>
      </c>
      <c r="O393" s="71" t="n">
        <f aca="false">K393*Assumptions!$B$7</f>
        <v>131646.553741133</v>
      </c>
      <c r="P393" s="68" t="n">
        <f aca="false">P392+G393</f>
        <v>5495.64569</v>
      </c>
      <c r="Q393" s="68" t="n">
        <f aca="false">MAX(Q392,P393)</f>
        <v>5601.32779</v>
      </c>
      <c r="R393" s="68" t="n">
        <f aca="false">Q393-P393</f>
        <v>105.6821</v>
      </c>
      <c r="S393" s="68" t="n">
        <f aca="false">S392+K393</f>
        <v>3207.51691885126</v>
      </c>
      <c r="T393" s="68" t="n">
        <f aca="false">MAX(T392,S393)</f>
        <v>3353.87522446073</v>
      </c>
      <c r="U393" s="68" t="n">
        <f aca="false">T393-S393</f>
        <v>146.358305609475</v>
      </c>
      <c r="V393" s="70" t="n">
        <f aca="false">V392+F393</f>
        <v>1.2029</v>
      </c>
      <c r="W393" s="70" t="n">
        <f aca="false">MAX(W392,V393)</f>
        <v>1.2255</v>
      </c>
      <c r="X393" s="70" t="n">
        <f aca="false">W393-V393</f>
        <v>0.0226000000000004</v>
      </c>
      <c r="Y393" s="70" t="n">
        <f aca="false">Y392+M393</f>
        <v>1.10200781711019</v>
      </c>
      <c r="Z393" s="70" t="n">
        <f aca="false">MAX(Z392,Y393)</f>
        <v>1.12640138363816</v>
      </c>
      <c r="AA393" s="70" t="n">
        <f aca="false">Z393-Y393</f>
        <v>0.0243935665279686</v>
      </c>
      <c r="AB393" s="72" t="n">
        <f aca="false">AB392*(1+F393)</f>
        <v>3.0830197078164</v>
      </c>
      <c r="AC393" s="73" t="n">
        <f aca="false">MAX(AC392,AB393)</f>
        <v>3.15395132689776</v>
      </c>
      <c r="AD393" s="70" t="n">
        <f aca="false">1-AB393/AC393</f>
        <v>0.0224897633886874</v>
      </c>
      <c r="AE393" s="73" t="n">
        <f aca="false">AE392*(1+M393)</f>
        <v>2.78787508923658</v>
      </c>
      <c r="AF393" s="73" t="n">
        <f aca="false">MAX(AF392,AE393)</f>
        <v>2.85715352472544</v>
      </c>
      <c r="AG393" s="70" t="n">
        <f aca="false">1-AE393/AF393</f>
        <v>0.024247361889844</v>
      </c>
      <c r="AH393" s="74" t="n">
        <f aca="false">IF(R393&gt;0,AH392+1,0)</f>
        <v>7</v>
      </c>
      <c r="AI393" s="74" t="n">
        <f aca="false">IF(U393&gt;0,AI392+1,0)</f>
        <v>7</v>
      </c>
      <c r="AJ393" s="74" t="n">
        <f aca="false">IF(G393&gt;0,AJ392+1,0)</f>
        <v>1</v>
      </c>
      <c r="AK393" s="74" t="n">
        <f aca="false">IF(G393&lt;=0,AK392+1,0)</f>
        <v>0</v>
      </c>
      <c r="AL393" s="74" t="n">
        <f aca="false">IF(K393&gt;0,AL392+1,0)</f>
        <v>1</v>
      </c>
      <c r="AM393" s="74" t="n">
        <f aca="false">IF(K393&lt;=0,AM392+1,0)</f>
        <v>0</v>
      </c>
    </row>
    <row r="394" customFormat="false" ht="15" hidden="false" customHeight="false" outlineLevel="0" collapsed="false">
      <c r="A394" s="61" t="n">
        <v>398</v>
      </c>
      <c r="B394" s="62" t="n">
        <v>40914.40625</v>
      </c>
      <c r="C394" s="63" t="n">
        <f aca="false">YEAR(B394)</f>
        <v>2012</v>
      </c>
      <c r="D394" s="32" t="s">
        <v>276</v>
      </c>
      <c r="E394" s="64" t="n">
        <v>4725</v>
      </c>
      <c r="F394" s="65" t="n">
        <v>-0.0096</v>
      </c>
      <c r="G394" s="66" t="n">
        <v>-45.36</v>
      </c>
      <c r="H394" s="67" t="n">
        <f aca="false">E394+IF(D394="Long",1,-1)*G394</f>
        <v>4770.36</v>
      </c>
      <c r="I394" s="68" t="n">
        <f aca="false">Assumptions!$B$58</f>
        <v>5.35750011455817</v>
      </c>
      <c r="J394" s="68" t="n">
        <f aca="false">INDEX(Yearly!$D$5:$D$22,MATCH(C394,Yearly!$A$5:$A$22,0))</f>
        <v>0.476222232405171</v>
      </c>
      <c r="K394" s="68" t="n">
        <f aca="false">G394-I394-J394</f>
        <v>-51.1937223469633</v>
      </c>
      <c r="L394" s="69" t="n">
        <f aca="false">(I394+J394)/Assumptions!$B$8</f>
        <v>0.000257230707196027</v>
      </c>
      <c r="M394" s="70" t="n">
        <f aca="false">F394-L394</f>
        <v>-0.00985723070719603</v>
      </c>
      <c r="N394" s="71" t="n">
        <f aca="false">G394*Assumptions!$B$7</f>
        <v>-356756.4</v>
      </c>
      <c r="O394" s="71" t="n">
        <f aca="false">K394*Assumptions!$B$7</f>
        <v>-402638.626258867</v>
      </c>
      <c r="P394" s="68" t="n">
        <f aca="false">P393+G394</f>
        <v>5450.28569</v>
      </c>
      <c r="Q394" s="68" t="n">
        <f aca="false">MAX(Q393,P394)</f>
        <v>5601.32779</v>
      </c>
      <c r="R394" s="68" t="n">
        <f aca="false">Q394-P394</f>
        <v>151.0421</v>
      </c>
      <c r="S394" s="68" t="n">
        <f aca="false">S393+K394</f>
        <v>3156.32319650429</v>
      </c>
      <c r="T394" s="68" t="n">
        <f aca="false">MAX(T393,S394)</f>
        <v>3353.87522446073</v>
      </c>
      <c r="U394" s="68" t="n">
        <f aca="false">T394-S394</f>
        <v>197.552027956438</v>
      </c>
      <c r="V394" s="70" t="n">
        <f aca="false">V393+F394</f>
        <v>1.1933</v>
      </c>
      <c r="W394" s="70" t="n">
        <f aca="false">MAX(W393,V394)</f>
        <v>1.2255</v>
      </c>
      <c r="X394" s="70" t="n">
        <f aca="false">W394-V394</f>
        <v>0.0322000000000005</v>
      </c>
      <c r="Y394" s="70" t="n">
        <f aca="false">Y393+M394</f>
        <v>1.092150586403</v>
      </c>
      <c r="Z394" s="70" t="n">
        <f aca="false">MAX(Z393,Y394)</f>
        <v>1.12640138363816</v>
      </c>
      <c r="AA394" s="70" t="n">
        <f aca="false">Z394-Y394</f>
        <v>0.0342507972351647</v>
      </c>
      <c r="AB394" s="72" t="n">
        <f aca="false">AB393*(1+F394)</f>
        <v>3.05342271862136</v>
      </c>
      <c r="AC394" s="73" t="n">
        <f aca="false">MAX(AC393,AB394)</f>
        <v>3.15395132689776</v>
      </c>
      <c r="AD394" s="70" t="n">
        <f aca="false">1-AB394/AC394</f>
        <v>0.031873861660156</v>
      </c>
      <c r="AE394" s="73" t="n">
        <f aca="false">AE393*(1+M394)</f>
        <v>2.76039436129913</v>
      </c>
      <c r="AF394" s="73" t="n">
        <f aca="false">MAX(AF393,AE394)</f>
        <v>2.85715352472544</v>
      </c>
      <c r="AG394" s="70" t="n">
        <f aca="false">1-AE394/AF394</f>
        <v>0.0338655807568509</v>
      </c>
      <c r="AH394" s="74" t="n">
        <f aca="false">IF(R394&gt;0,AH393+1,0)</f>
        <v>8</v>
      </c>
      <c r="AI394" s="74" t="n">
        <f aca="false">IF(U394&gt;0,AI393+1,0)</f>
        <v>8</v>
      </c>
      <c r="AJ394" s="74" t="n">
        <f aca="false">IF(G394&gt;0,AJ393+1,0)</f>
        <v>0</v>
      </c>
      <c r="AK394" s="74" t="n">
        <f aca="false">IF(G394&lt;=0,AK393+1,0)</f>
        <v>1</v>
      </c>
      <c r="AL394" s="74" t="n">
        <f aca="false">IF(K394&gt;0,AL393+1,0)</f>
        <v>0</v>
      </c>
      <c r="AM394" s="74" t="n">
        <f aca="false">IF(K394&lt;=0,AM393+1,0)</f>
        <v>1</v>
      </c>
    </row>
    <row r="395" customFormat="false" ht="15" hidden="false" customHeight="false" outlineLevel="0" collapsed="false">
      <c r="A395" s="61" t="n">
        <v>399</v>
      </c>
      <c r="B395" s="62" t="n">
        <v>40914.6145833333</v>
      </c>
      <c r="C395" s="63" t="n">
        <f aca="false">YEAR(B395)</f>
        <v>2012</v>
      </c>
      <c r="D395" s="32" t="s">
        <v>277</v>
      </c>
      <c r="E395" s="64" t="n">
        <v>4770.15</v>
      </c>
      <c r="F395" s="65" t="n">
        <v>-0.0131</v>
      </c>
      <c r="G395" s="66" t="n">
        <v>-62.488965</v>
      </c>
      <c r="H395" s="67" t="n">
        <f aca="false">E395+IF(D395="Long",1,-1)*G395</f>
        <v>4707.661035</v>
      </c>
      <c r="I395" s="68" t="n">
        <f aca="false">Assumptions!$B$58</f>
        <v>5.35750011455817</v>
      </c>
      <c r="J395" s="68" t="n">
        <f aca="false">INDEX(Yearly!$D$5:$D$22,MATCH(C395,Yearly!$A$5:$A$22,0))</f>
        <v>0.476222232405171</v>
      </c>
      <c r="K395" s="68" t="n">
        <f aca="false">G395-I395-J395</f>
        <v>-68.3226873469633</v>
      </c>
      <c r="L395" s="69" t="n">
        <f aca="false">(I395+J395)/Assumptions!$B$8</f>
        <v>0.000257230707196027</v>
      </c>
      <c r="M395" s="70" t="n">
        <f aca="false">F395-L395</f>
        <v>-0.013357230707196</v>
      </c>
      <c r="N395" s="71" t="n">
        <f aca="false">G395*Assumptions!$B$7</f>
        <v>-491475.709725</v>
      </c>
      <c r="O395" s="71" t="n">
        <f aca="false">K395*Assumptions!$B$7</f>
        <v>-537357.935983867</v>
      </c>
      <c r="P395" s="68" t="n">
        <f aca="false">P394+G395</f>
        <v>5387.796725</v>
      </c>
      <c r="Q395" s="68" t="n">
        <f aca="false">MAX(Q394,P395)</f>
        <v>5601.32779</v>
      </c>
      <c r="R395" s="68" t="n">
        <f aca="false">Q395-P395</f>
        <v>213.531064999999</v>
      </c>
      <c r="S395" s="68" t="n">
        <f aca="false">S394+K395</f>
        <v>3088.00050915733</v>
      </c>
      <c r="T395" s="68" t="n">
        <f aca="false">MAX(T394,S395)</f>
        <v>3353.87522446073</v>
      </c>
      <c r="U395" s="68" t="n">
        <f aca="false">T395-S395</f>
        <v>265.874715303401</v>
      </c>
      <c r="V395" s="70" t="n">
        <f aca="false">V394+F395</f>
        <v>1.1802</v>
      </c>
      <c r="W395" s="70" t="n">
        <f aca="false">MAX(W394,V395)</f>
        <v>1.2255</v>
      </c>
      <c r="X395" s="70" t="n">
        <f aca="false">W395-V395</f>
        <v>0.0453000000000006</v>
      </c>
      <c r="Y395" s="70" t="n">
        <f aca="false">Y394+M395</f>
        <v>1.0787933556958</v>
      </c>
      <c r="Z395" s="70" t="n">
        <f aca="false">MAX(Z394,Y395)</f>
        <v>1.12640138363816</v>
      </c>
      <c r="AA395" s="70" t="n">
        <f aca="false">Z395-Y395</f>
        <v>0.0476080279423607</v>
      </c>
      <c r="AB395" s="72" t="n">
        <f aca="false">AB394*(1+F395)</f>
        <v>3.01342288100742</v>
      </c>
      <c r="AC395" s="73" t="n">
        <f aca="false">MAX(AC394,AB395)</f>
        <v>3.15395132689776</v>
      </c>
      <c r="AD395" s="70" t="n">
        <f aca="false">1-AB395/AC395</f>
        <v>0.044556314072408</v>
      </c>
      <c r="AE395" s="73" t="n">
        <f aca="false">AE394*(1+M395)</f>
        <v>2.72352313697242</v>
      </c>
      <c r="AF395" s="73" t="n">
        <f aca="false">MAX(AF394,AE395)</f>
        <v>2.85715352472544</v>
      </c>
      <c r="AG395" s="70" t="n">
        <f aca="false">1-AE395/AF395</f>
        <v>0.0467704610888445</v>
      </c>
      <c r="AH395" s="74" t="n">
        <f aca="false">IF(R395&gt;0,AH394+1,0)</f>
        <v>9</v>
      </c>
      <c r="AI395" s="74" t="n">
        <f aca="false">IF(U395&gt;0,AI394+1,0)</f>
        <v>9</v>
      </c>
      <c r="AJ395" s="74" t="n">
        <f aca="false">IF(G395&gt;0,AJ394+1,0)</f>
        <v>0</v>
      </c>
      <c r="AK395" s="74" t="n">
        <f aca="false">IF(G395&lt;=0,AK394+1,0)</f>
        <v>2</v>
      </c>
      <c r="AL395" s="74" t="n">
        <f aca="false">IF(K395&gt;0,AL394+1,0)</f>
        <v>0</v>
      </c>
      <c r="AM395" s="74" t="n">
        <f aca="false">IF(K395&lt;=0,AM394+1,0)</f>
        <v>2</v>
      </c>
    </row>
    <row r="396" customFormat="false" ht="15" hidden="false" customHeight="false" outlineLevel="0" collapsed="false">
      <c r="A396" s="61" t="n">
        <v>400</v>
      </c>
      <c r="B396" s="62" t="n">
        <v>40917.4083333333</v>
      </c>
      <c r="C396" s="63" t="n">
        <f aca="false">YEAR(B396)</f>
        <v>2012</v>
      </c>
      <c r="D396" s="32" t="s">
        <v>276</v>
      </c>
      <c r="E396" s="64" t="n">
        <v>4707.45</v>
      </c>
      <c r="F396" s="65" t="n">
        <v>-0.0033</v>
      </c>
      <c r="G396" s="66" t="n">
        <v>-15.534585</v>
      </c>
      <c r="H396" s="67" t="n">
        <f aca="false">E396+IF(D396="Long",1,-1)*G396</f>
        <v>4722.984585</v>
      </c>
      <c r="I396" s="68" t="n">
        <f aca="false">Assumptions!$B$58</f>
        <v>5.35750011455817</v>
      </c>
      <c r="J396" s="68" t="n">
        <f aca="false">INDEX(Yearly!$D$5:$D$22,MATCH(C396,Yearly!$A$5:$A$22,0))</f>
        <v>0.476222232405171</v>
      </c>
      <c r="K396" s="68" t="n">
        <f aca="false">G396-I396-J396</f>
        <v>-21.3683073469633</v>
      </c>
      <c r="L396" s="69" t="n">
        <f aca="false">(I396+J396)/Assumptions!$B$8</f>
        <v>0.000257230707196027</v>
      </c>
      <c r="M396" s="70" t="n">
        <f aca="false">F396-L396</f>
        <v>-0.00355723070719603</v>
      </c>
      <c r="N396" s="71" t="n">
        <f aca="false">G396*Assumptions!$B$7</f>
        <v>-122179.511025</v>
      </c>
      <c r="O396" s="71" t="n">
        <f aca="false">K396*Assumptions!$B$7</f>
        <v>-168061.737283867</v>
      </c>
      <c r="P396" s="68" t="n">
        <f aca="false">P395+G396</f>
        <v>5372.26214</v>
      </c>
      <c r="Q396" s="68" t="n">
        <f aca="false">MAX(Q395,P396)</f>
        <v>5601.32779</v>
      </c>
      <c r="R396" s="68" t="n">
        <f aca="false">Q396-P396</f>
        <v>229.06565</v>
      </c>
      <c r="S396" s="68" t="n">
        <f aca="false">S395+K396</f>
        <v>3066.63220181037</v>
      </c>
      <c r="T396" s="68" t="n">
        <f aca="false">MAX(T395,S396)</f>
        <v>3353.87522446073</v>
      </c>
      <c r="U396" s="68" t="n">
        <f aca="false">T396-S396</f>
        <v>287.243022650365</v>
      </c>
      <c r="V396" s="70" t="n">
        <f aca="false">V395+F396</f>
        <v>1.1769</v>
      </c>
      <c r="W396" s="70" t="n">
        <f aca="false">MAX(W395,V396)</f>
        <v>1.2255</v>
      </c>
      <c r="X396" s="70" t="n">
        <f aca="false">W396-V396</f>
        <v>0.0486000000000006</v>
      </c>
      <c r="Y396" s="70" t="n">
        <f aca="false">Y395+M396</f>
        <v>1.07523612498861</v>
      </c>
      <c r="Z396" s="70" t="n">
        <f aca="false">MAX(Z395,Y396)</f>
        <v>1.12640138363816</v>
      </c>
      <c r="AA396" s="70" t="n">
        <f aca="false">Z396-Y396</f>
        <v>0.0511652586495568</v>
      </c>
      <c r="AB396" s="72" t="n">
        <f aca="false">AB395*(1+F396)</f>
        <v>3.00347858550009</v>
      </c>
      <c r="AC396" s="73" t="n">
        <f aca="false">MAX(AC395,AB396)</f>
        <v>3.15395132689776</v>
      </c>
      <c r="AD396" s="70" t="n">
        <f aca="false">1-AB396/AC396</f>
        <v>0.047709278235969</v>
      </c>
      <c r="AE396" s="73" t="n">
        <f aca="false">AE395*(1+M396)</f>
        <v>2.71383493683782</v>
      </c>
      <c r="AF396" s="73" t="n">
        <f aca="false">MAX(AF395,AE396)</f>
        <v>2.85715352472544</v>
      </c>
      <c r="AG396" s="70" t="n">
        <f aca="false">1-AE396/AF396</f>
        <v>0.0501613184756655</v>
      </c>
      <c r="AH396" s="74" t="n">
        <f aca="false">IF(R396&gt;0,AH395+1,0)</f>
        <v>10</v>
      </c>
      <c r="AI396" s="74" t="n">
        <f aca="false">IF(U396&gt;0,AI395+1,0)</f>
        <v>10</v>
      </c>
      <c r="AJ396" s="74" t="n">
        <f aca="false">IF(G396&gt;0,AJ395+1,0)</f>
        <v>0</v>
      </c>
      <c r="AK396" s="74" t="n">
        <f aca="false">IF(G396&lt;=0,AK395+1,0)</f>
        <v>3</v>
      </c>
      <c r="AL396" s="74" t="n">
        <f aca="false">IF(K396&gt;0,AL395+1,0)</f>
        <v>0</v>
      </c>
      <c r="AM396" s="74" t="n">
        <f aca="false">IF(K396&lt;=0,AM395+1,0)</f>
        <v>3</v>
      </c>
    </row>
    <row r="397" customFormat="false" ht="15" hidden="false" customHeight="false" outlineLevel="0" collapsed="false">
      <c r="A397" s="61" t="n">
        <v>401</v>
      </c>
      <c r="B397" s="62" t="n">
        <v>40917.5104166667</v>
      </c>
      <c r="C397" s="63" t="n">
        <f aca="false">YEAR(B397)</f>
        <v>2012</v>
      </c>
      <c r="D397" s="32" t="s">
        <v>277</v>
      </c>
      <c r="E397" s="64" t="n">
        <v>4722.9</v>
      </c>
      <c r="F397" s="65" t="n">
        <v>0.0842</v>
      </c>
      <c r="G397" s="66" t="n">
        <v>397.66818</v>
      </c>
      <c r="H397" s="67" t="n">
        <f aca="false">E397+IF(D397="Long",1,-1)*G397</f>
        <v>5120.56818</v>
      </c>
      <c r="I397" s="68" t="n">
        <f aca="false">Assumptions!$B$58</f>
        <v>5.35750011455817</v>
      </c>
      <c r="J397" s="68" t="n">
        <f aca="false">INDEX(Yearly!$D$5:$D$22,MATCH(C397,Yearly!$A$5:$A$22,0))</f>
        <v>0.476222232405171</v>
      </c>
      <c r="K397" s="68" t="n">
        <f aca="false">G397-I397-J397</f>
        <v>391.834457653037</v>
      </c>
      <c r="L397" s="69" t="n">
        <f aca="false">(I397+J397)/Assumptions!$B$8</f>
        <v>0.000257230707196027</v>
      </c>
      <c r="M397" s="70" t="n">
        <f aca="false">F397-L397</f>
        <v>0.083942769292804</v>
      </c>
      <c r="N397" s="71" t="n">
        <f aca="false">G397*Assumptions!$B$7</f>
        <v>3127660.2357</v>
      </c>
      <c r="O397" s="71" t="n">
        <f aca="false">K397*Assumptions!$B$7</f>
        <v>3081778.00944113</v>
      </c>
      <c r="P397" s="68" t="n">
        <f aca="false">P396+G397</f>
        <v>5769.93032</v>
      </c>
      <c r="Q397" s="68" t="n">
        <f aca="false">MAX(Q396,P397)</f>
        <v>5769.93032</v>
      </c>
      <c r="R397" s="68" t="n">
        <f aca="false">Q397-P397</f>
        <v>0</v>
      </c>
      <c r="S397" s="68" t="n">
        <f aca="false">S396+K397</f>
        <v>3458.4666594634</v>
      </c>
      <c r="T397" s="68" t="n">
        <f aca="false">MAX(T396,S397)</f>
        <v>3458.4666594634</v>
      </c>
      <c r="U397" s="68" t="n">
        <f aca="false">T397-S397</f>
        <v>0</v>
      </c>
      <c r="V397" s="70" t="n">
        <f aca="false">V396+F397</f>
        <v>1.2611</v>
      </c>
      <c r="W397" s="70" t="n">
        <f aca="false">MAX(W396,V397)</f>
        <v>1.2611</v>
      </c>
      <c r="X397" s="70" t="n">
        <f aca="false">W397-V397</f>
        <v>0</v>
      </c>
      <c r="Y397" s="70" t="n">
        <f aca="false">Y396+M397</f>
        <v>1.15917889428141</v>
      </c>
      <c r="Z397" s="70" t="n">
        <f aca="false">MAX(Z396,Y397)</f>
        <v>1.15917889428141</v>
      </c>
      <c r="AA397" s="70" t="n">
        <f aca="false">Z397-Y397</f>
        <v>0</v>
      </c>
      <c r="AB397" s="72" t="n">
        <f aca="false">AB396*(1+F397)</f>
        <v>3.2563714823992</v>
      </c>
      <c r="AC397" s="73" t="n">
        <f aca="false">MAX(AC396,AB397)</f>
        <v>3.2563714823992</v>
      </c>
      <c r="AD397" s="70" t="n">
        <f aca="false">1-AB397/AC397</f>
        <v>0</v>
      </c>
      <c r="AE397" s="73" t="n">
        <f aca="false">AE396*(1+M397)</f>
        <v>2.94164175683955</v>
      </c>
      <c r="AF397" s="73" t="n">
        <f aca="false">MAX(AF396,AE397)</f>
        <v>2.94164175683955</v>
      </c>
      <c r="AG397" s="70" t="n">
        <f aca="false">1-AE397/AF397</f>
        <v>0</v>
      </c>
      <c r="AH397" s="74" t="n">
        <f aca="false">IF(R397&gt;0,AH396+1,0)</f>
        <v>0</v>
      </c>
      <c r="AI397" s="74" t="n">
        <f aca="false">IF(U397&gt;0,AI396+1,0)</f>
        <v>0</v>
      </c>
      <c r="AJ397" s="74" t="n">
        <f aca="false">IF(G397&gt;0,AJ396+1,0)</f>
        <v>1</v>
      </c>
      <c r="AK397" s="74" t="n">
        <f aca="false">IF(G397&lt;=0,AK396+1,0)</f>
        <v>0</v>
      </c>
      <c r="AL397" s="74" t="n">
        <f aca="false">IF(K397&gt;0,AL396+1,0)</f>
        <v>1</v>
      </c>
      <c r="AM397" s="74" t="n">
        <f aca="false">IF(K397&lt;=0,AM396+1,0)</f>
        <v>0</v>
      </c>
    </row>
    <row r="398" customFormat="false" ht="15" hidden="false" customHeight="false" outlineLevel="0" collapsed="false">
      <c r="A398" s="61" t="n">
        <v>402</v>
      </c>
      <c r="B398" s="62" t="n">
        <v>40938.5520833333</v>
      </c>
      <c r="C398" s="63" t="n">
        <f aca="false">YEAR(B398)</f>
        <v>2012</v>
      </c>
      <c r="D398" s="32" t="s">
        <v>276</v>
      </c>
      <c r="E398" s="64" t="n">
        <v>5120.45</v>
      </c>
      <c r="F398" s="65" t="n">
        <v>-0.0042</v>
      </c>
      <c r="G398" s="66" t="n">
        <v>-21.50589</v>
      </c>
      <c r="H398" s="67" t="n">
        <f aca="false">E398+IF(D398="Long",1,-1)*G398</f>
        <v>5141.95589</v>
      </c>
      <c r="I398" s="68" t="n">
        <f aca="false">Assumptions!$B$58</f>
        <v>5.35750011455817</v>
      </c>
      <c r="J398" s="68" t="n">
        <f aca="false">INDEX(Yearly!$D$5:$D$22,MATCH(C398,Yearly!$A$5:$A$22,0))</f>
        <v>0.476222232405171</v>
      </c>
      <c r="K398" s="68" t="n">
        <f aca="false">G398-I398-J398</f>
        <v>-27.3396123469633</v>
      </c>
      <c r="L398" s="69" t="n">
        <f aca="false">(I398+J398)/Assumptions!$B$8</f>
        <v>0.000257230707196027</v>
      </c>
      <c r="M398" s="70" t="n">
        <f aca="false">F398-L398</f>
        <v>-0.00445723070719603</v>
      </c>
      <c r="N398" s="71" t="n">
        <f aca="false">G398*Assumptions!$B$7</f>
        <v>-169143.82485</v>
      </c>
      <c r="O398" s="71" t="n">
        <f aca="false">K398*Assumptions!$B$7</f>
        <v>-215026.051108867</v>
      </c>
      <c r="P398" s="68" t="n">
        <f aca="false">P397+G398</f>
        <v>5748.42443</v>
      </c>
      <c r="Q398" s="68" t="n">
        <f aca="false">MAX(Q397,P398)</f>
        <v>5769.93032</v>
      </c>
      <c r="R398" s="68" t="n">
        <f aca="false">Q398-P398</f>
        <v>21.5058900000004</v>
      </c>
      <c r="S398" s="68" t="n">
        <f aca="false">S397+K398</f>
        <v>3431.12704711644</v>
      </c>
      <c r="T398" s="68" t="n">
        <f aca="false">MAX(T397,S398)</f>
        <v>3458.4666594634</v>
      </c>
      <c r="U398" s="68" t="n">
        <f aca="false">T398-S398</f>
        <v>27.3396123469634</v>
      </c>
      <c r="V398" s="70" t="n">
        <f aca="false">V397+F398</f>
        <v>1.2569</v>
      </c>
      <c r="W398" s="70" t="n">
        <f aca="false">MAX(W397,V398)</f>
        <v>1.2611</v>
      </c>
      <c r="X398" s="70" t="n">
        <f aca="false">W398-V398</f>
        <v>0.00419999999999998</v>
      </c>
      <c r="Y398" s="70" t="n">
        <f aca="false">Y397+M398</f>
        <v>1.15472166357421</v>
      </c>
      <c r="Z398" s="70" t="n">
        <f aca="false">MAX(Z397,Y398)</f>
        <v>1.15917889428141</v>
      </c>
      <c r="AA398" s="70" t="n">
        <f aca="false">Z398-Y398</f>
        <v>0.00445723070719595</v>
      </c>
      <c r="AB398" s="72" t="n">
        <f aca="false">AB397*(1+F398)</f>
        <v>3.24269472217312</v>
      </c>
      <c r="AC398" s="73" t="n">
        <f aca="false">MAX(AC397,AB398)</f>
        <v>3.2563714823992</v>
      </c>
      <c r="AD398" s="70" t="n">
        <f aca="false">1-AB398/AC398</f>
        <v>0.00419999999999998</v>
      </c>
      <c r="AE398" s="73" t="n">
        <f aca="false">AE397*(1+M398)</f>
        <v>2.92853018087139</v>
      </c>
      <c r="AF398" s="73" t="n">
        <f aca="false">MAX(AF397,AE398)</f>
        <v>2.94164175683955</v>
      </c>
      <c r="AG398" s="70" t="n">
        <f aca="false">1-AE398/AF398</f>
        <v>0.00445723070719606</v>
      </c>
      <c r="AH398" s="74" t="n">
        <f aca="false">IF(R398&gt;0,AH397+1,0)</f>
        <v>1</v>
      </c>
      <c r="AI398" s="74" t="n">
        <f aca="false">IF(U398&gt;0,AI397+1,0)</f>
        <v>1</v>
      </c>
      <c r="AJ398" s="74" t="n">
        <f aca="false">IF(G398&gt;0,AJ397+1,0)</f>
        <v>0</v>
      </c>
      <c r="AK398" s="74" t="n">
        <f aca="false">IF(G398&lt;=0,AK397+1,0)</f>
        <v>1</v>
      </c>
      <c r="AL398" s="74" t="n">
        <f aca="false">IF(K398&gt;0,AL397+1,0)</f>
        <v>0</v>
      </c>
      <c r="AM398" s="74" t="n">
        <f aca="false">IF(K398&lt;=0,AM397+1,0)</f>
        <v>1</v>
      </c>
    </row>
    <row r="399" customFormat="false" ht="15" hidden="false" customHeight="false" outlineLevel="0" collapsed="false">
      <c r="A399" s="61" t="n">
        <v>403</v>
      </c>
      <c r="B399" s="62" t="n">
        <v>40939.40625</v>
      </c>
      <c r="C399" s="63" t="n">
        <f aca="false">YEAR(B399)</f>
        <v>2012</v>
      </c>
      <c r="D399" s="32" t="s">
        <v>277</v>
      </c>
      <c r="E399" s="64" t="n">
        <v>5142</v>
      </c>
      <c r="F399" s="65" t="n">
        <v>0.0412</v>
      </c>
      <c r="G399" s="66" t="n">
        <v>211.8504</v>
      </c>
      <c r="H399" s="67" t="n">
        <f aca="false">E399+IF(D399="Long",1,-1)*G399</f>
        <v>5353.8504</v>
      </c>
      <c r="I399" s="68" t="n">
        <f aca="false">Assumptions!$B$58</f>
        <v>5.35750011455817</v>
      </c>
      <c r="J399" s="68" t="n">
        <f aca="false">INDEX(Yearly!$D$5:$D$22,MATCH(C399,Yearly!$A$5:$A$22,0))</f>
        <v>0.476222232405171</v>
      </c>
      <c r="K399" s="68" t="n">
        <f aca="false">G399-I399-J399</f>
        <v>206.016677653037</v>
      </c>
      <c r="L399" s="69" t="n">
        <f aca="false">(I399+J399)/Assumptions!$B$8</f>
        <v>0.000257230707196027</v>
      </c>
      <c r="M399" s="70" t="n">
        <f aca="false">F399-L399</f>
        <v>0.040942769292804</v>
      </c>
      <c r="N399" s="71" t="n">
        <f aca="false">G399*Assumptions!$B$7</f>
        <v>1666203.396</v>
      </c>
      <c r="O399" s="71" t="n">
        <f aca="false">K399*Assumptions!$B$7</f>
        <v>1620321.16974113</v>
      </c>
      <c r="P399" s="68" t="n">
        <f aca="false">P398+G399</f>
        <v>5960.27483</v>
      </c>
      <c r="Q399" s="68" t="n">
        <f aca="false">MAX(Q398,P399)</f>
        <v>5960.27483</v>
      </c>
      <c r="R399" s="68" t="n">
        <f aca="false">Q399-P399</f>
        <v>0</v>
      </c>
      <c r="S399" s="68" t="n">
        <f aca="false">S398+K399</f>
        <v>3637.14372476948</v>
      </c>
      <c r="T399" s="68" t="n">
        <f aca="false">MAX(T398,S399)</f>
        <v>3637.14372476948</v>
      </c>
      <c r="U399" s="68" t="n">
        <f aca="false">T399-S399</f>
        <v>0</v>
      </c>
      <c r="V399" s="70" t="n">
        <f aca="false">V398+F399</f>
        <v>1.2981</v>
      </c>
      <c r="W399" s="70" t="n">
        <f aca="false">MAX(W398,V399)</f>
        <v>1.2981</v>
      </c>
      <c r="X399" s="70" t="n">
        <f aca="false">W399-V399</f>
        <v>0</v>
      </c>
      <c r="Y399" s="70" t="n">
        <f aca="false">Y398+M399</f>
        <v>1.19566443286702</v>
      </c>
      <c r="Z399" s="70" t="n">
        <f aca="false">MAX(Z398,Y399)</f>
        <v>1.19566443286702</v>
      </c>
      <c r="AA399" s="70" t="n">
        <f aca="false">Z399-Y399</f>
        <v>0</v>
      </c>
      <c r="AB399" s="72" t="n">
        <f aca="false">AB398*(1+F399)</f>
        <v>3.37629374472666</v>
      </c>
      <c r="AC399" s="73" t="n">
        <f aca="false">MAX(AC398,AB399)</f>
        <v>3.37629374472666</v>
      </c>
      <c r="AD399" s="70" t="n">
        <f aca="false">1-AB399/AC399</f>
        <v>0</v>
      </c>
      <c r="AE399" s="73" t="n">
        <f aca="false">AE398*(1+M399)</f>
        <v>3.04843231643383</v>
      </c>
      <c r="AF399" s="73" t="n">
        <f aca="false">MAX(AF398,AE399)</f>
        <v>3.04843231643383</v>
      </c>
      <c r="AG399" s="70" t="n">
        <f aca="false">1-AE399/AF399</f>
        <v>0</v>
      </c>
      <c r="AH399" s="74" t="n">
        <f aca="false">IF(R399&gt;0,AH398+1,0)</f>
        <v>0</v>
      </c>
      <c r="AI399" s="74" t="n">
        <f aca="false">IF(U399&gt;0,AI398+1,0)</f>
        <v>0</v>
      </c>
      <c r="AJ399" s="74" t="n">
        <f aca="false">IF(G399&gt;0,AJ398+1,0)</f>
        <v>1</v>
      </c>
      <c r="AK399" s="74" t="n">
        <f aca="false">IF(G399&lt;=0,AK398+1,0)</f>
        <v>0</v>
      </c>
      <c r="AL399" s="74" t="n">
        <f aca="false">IF(K399&gt;0,AL398+1,0)</f>
        <v>1</v>
      </c>
      <c r="AM399" s="74" t="n">
        <f aca="false">IF(K399&lt;=0,AM398+1,0)</f>
        <v>0</v>
      </c>
    </row>
    <row r="400" customFormat="false" ht="15" hidden="false" customHeight="false" outlineLevel="0" collapsed="false">
      <c r="A400" s="61" t="n">
        <v>404</v>
      </c>
      <c r="B400" s="62" t="n">
        <v>40949.5729166667</v>
      </c>
      <c r="C400" s="63" t="n">
        <f aca="false">YEAR(B400)</f>
        <v>2012</v>
      </c>
      <c r="D400" s="32" t="s">
        <v>276</v>
      </c>
      <c r="E400" s="64" t="n">
        <v>5353.6</v>
      </c>
      <c r="F400" s="65" t="n">
        <v>-0.0051</v>
      </c>
      <c r="G400" s="66" t="n">
        <v>-27.30336</v>
      </c>
      <c r="H400" s="67" t="n">
        <f aca="false">E400+IF(D400="Long",1,-1)*G400</f>
        <v>5380.90336</v>
      </c>
      <c r="I400" s="68" t="n">
        <f aca="false">Assumptions!$B$58</f>
        <v>5.35750011455817</v>
      </c>
      <c r="J400" s="68" t="n">
        <f aca="false">INDEX(Yearly!$D$5:$D$22,MATCH(C400,Yearly!$A$5:$A$22,0))</f>
        <v>0.476222232405171</v>
      </c>
      <c r="K400" s="68" t="n">
        <f aca="false">G400-I400-J400</f>
        <v>-33.1370823469633</v>
      </c>
      <c r="L400" s="69" t="n">
        <f aca="false">(I400+J400)/Assumptions!$B$8</f>
        <v>0.000257230707196027</v>
      </c>
      <c r="M400" s="70" t="n">
        <f aca="false">F400-L400</f>
        <v>-0.00535723070719603</v>
      </c>
      <c r="N400" s="71" t="n">
        <f aca="false">G400*Assumptions!$B$7</f>
        <v>-214740.9264</v>
      </c>
      <c r="O400" s="71" t="n">
        <f aca="false">K400*Assumptions!$B$7</f>
        <v>-260623.152658867</v>
      </c>
      <c r="P400" s="68" t="n">
        <f aca="false">P399+G400</f>
        <v>5932.97147</v>
      </c>
      <c r="Q400" s="68" t="n">
        <f aca="false">MAX(Q399,P400)</f>
        <v>5960.27483</v>
      </c>
      <c r="R400" s="68" t="n">
        <f aca="false">Q400-P400</f>
        <v>27.3033599999999</v>
      </c>
      <c r="S400" s="68" t="n">
        <f aca="false">S399+K400</f>
        <v>3604.00664242251</v>
      </c>
      <c r="T400" s="68" t="n">
        <f aca="false">MAX(T399,S400)</f>
        <v>3637.14372476948</v>
      </c>
      <c r="U400" s="68" t="n">
        <f aca="false">T400-S400</f>
        <v>33.1370823469633</v>
      </c>
      <c r="V400" s="70" t="n">
        <f aca="false">V399+F400</f>
        <v>1.293</v>
      </c>
      <c r="W400" s="70" t="n">
        <f aca="false">MAX(W399,V400)</f>
        <v>1.2981</v>
      </c>
      <c r="X400" s="70" t="n">
        <f aca="false">W400-V400</f>
        <v>0.0051000000000001</v>
      </c>
      <c r="Y400" s="70" t="n">
        <f aca="false">Y399+M400</f>
        <v>1.19030720215982</v>
      </c>
      <c r="Z400" s="70" t="n">
        <f aca="false">MAX(Z399,Y400)</f>
        <v>1.19566443286702</v>
      </c>
      <c r="AA400" s="70" t="n">
        <f aca="false">Z400-Y400</f>
        <v>0.00535723070719607</v>
      </c>
      <c r="AB400" s="72" t="n">
        <f aca="false">AB399*(1+F400)</f>
        <v>3.35907464662855</v>
      </c>
      <c r="AC400" s="73" t="n">
        <f aca="false">MAX(AC399,AB400)</f>
        <v>3.37629374472666</v>
      </c>
      <c r="AD400" s="70" t="n">
        <f aca="false">1-AB400/AC400</f>
        <v>0.00509999999999999</v>
      </c>
      <c r="AE400" s="73" t="n">
        <f aca="false">AE399*(1+M400)</f>
        <v>3.03210116121942</v>
      </c>
      <c r="AF400" s="73" t="n">
        <f aca="false">MAX(AF399,AE400)</f>
        <v>3.04843231643383</v>
      </c>
      <c r="AG400" s="70" t="n">
        <f aca="false">1-AE400/AF400</f>
        <v>0.00535723070719607</v>
      </c>
      <c r="AH400" s="74" t="n">
        <f aca="false">IF(R400&gt;0,AH399+1,0)</f>
        <v>1</v>
      </c>
      <c r="AI400" s="74" t="n">
        <f aca="false">IF(U400&gt;0,AI399+1,0)</f>
        <v>1</v>
      </c>
      <c r="AJ400" s="74" t="n">
        <f aca="false">IF(G400&gt;0,AJ399+1,0)</f>
        <v>0</v>
      </c>
      <c r="AK400" s="74" t="n">
        <f aca="false">IF(G400&lt;=0,AK399+1,0)</f>
        <v>1</v>
      </c>
      <c r="AL400" s="74" t="n">
        <f aca="false">IF(K400&gt;0,AL399+1,0)</f>
        <v>0</v>
      </c>
      <c r="AM400" s="74" t="n">
        <f aca="false">IF(K400&lt;=0,AM399+1,0)</f>
        <v>1</v>
      </c>
    </row>
    <row r="401" customFormat="false" ht="15" hidden="false" customHeight="false" outlineLevel="0" collapsed="false">
      <c r="A401" s="61" t="n">
        <v>405</v>
      </c>
      <c r="B401" s="62" t="n">
        <v>40949.6381944444</v>
      </c>
      <c r="C401" s="63" t="n">
        <f aca="false">YEAR(B401)</f>
        <v>2012</v>
      </c>
      <c r="D401" s="32" t="s">
        <v>277</v>
      </c>
      <c r="E401" s="64" t="n">
        <v>5381.05</v>
      </c>
      <c r="F401" s="65" t="n">
        <v>0.0255</v>
      </c>
      <c r="G401" s="66" t="n">
        <v>137.216775</v>
      </c>
      <c r="H401" s="67" t="n">
        <f aca="false">E401+IF(D401="Long",1,-1)*G401</f>
        <v>5518.266775</v>
      </c>
      <c r="I401" s="68" t="n">
        <f aca="false">Assumptions!$B$58</f>
        <v>5.35750011455817</v>
      </c>
      <c r="J401" s="68" t="n">
        <f aca="false">INDEX(Yearly!$D$5:$D$22,MATCH(C401,Yearly!$A$5:$A$22,0))</f>
        <v>0.476222232405171</v>
      </c>
      <c r="K401" s="68" t="n">
        <f aca="false">G401-I401-J401</f>
        <v>131.383052653037</v>
      </c>
      <c r="L401" s="69" t="n">
        <f aca="false">(I401+J401)/Assumptions!$B$8</f>
        <v>0.000257230707196027</v>
      </c>
      <c r="M401" s="70" t="n">
        <f aca="false">F401-L401</f>
        <v>0.025242769292804</v>
      </c>
      <c r="N401" s="71" t="n">
        <f aca="false">G401*Assumptions!$B$7</f>
        <v>1079209.935375</v>
      </c>
      <c r="O401" s="71" t="n">
        <f aca="false">K401*Assumptions!$B$7</f>
        <v>1033327.70911613</v>
      </c>
      <c r="P401" s="68" t="n">
        <f aca="false">P400+G401</f>
        <v>6070.188245</v>
      </c>
      <c r="Q401" s="68" t="n">
        <f aca="false">MAX(Q400,P401)</f>
        <v>6070.188245</v>
      </c>
      <c r="R401" s="68" t="n">
        <f aca="false">Q401-P401</f>
        <v>0</v>
      </c>
      <c r="S401" s="68" t="n">
        <f aca="false">S400+K401</f>
        <v>3735.38969507555</v>
      </c>
      <c r="T401" s="68" t="n">
        <f aca="false">MAX(T400,S401)</f>
        <v>3735.38969507555</v>
      </c>
      <c r="U401" s="68" t="n">
        <f aca="false">T401-S401</f>
        <v>0</v>
      </c>
      <c r="V401" s="70" t="n">
        <f aca="false">V400+F401</f>
        <v>1.3185</v>
      </c>
      <c r="W401" s="70" t="n">
        <f aca="false">MAX(W400,V401)</f>
        <v>1.3185</v>
      </c>
      <c r="X401" s="70" t="n">
        <f aca="false">W401-V401</f>
        <v>0</v>
      </c>
      <c r="Y401" s="70" t="n">
        <f aca="false">Y400+M401</f>
        <v>1.21554997145263</v>
      </c>
      <c r="Z401" s="70" t="n">
        <f aca="false">MAX(Z400,Y401)</f>
        <v>1.21554997145263</v>
      </c>
      <c r="AA401" s="70" t="n">
        <f aca="false">Z401-Y401</f>
        <v>0</v>
      </c>
      <c r="AB401" s="72" t="n">
        <f aca="false">AB400*(1+F401)</f>
        <v>3.44473105011758</v>
      </c>
      <c r="AC401" s="73" t="n">
        <f aca="false">MAX(AC400,AB401)</f>
        <v>3.44473105011758</v>
      </c>
      <c r="AD401" s="70" t="n">
        <f aca="false">1-AB401/AC401</f>
        <v>0</v>
      </c>
      <c r="AE401" s="73" t="n">
        <f aca="false">AE400*(1+M401)</f>
        <v>3.10863979130452</v>
      </c>
      <c r="AF401" s="73" t="n">
        <f aca="false">MAX(AF400,AE401)</f>
        <v>3.10863979130452</v>
      </c>
      <c r="AG401" s="70" t="n">
        <f aca="false">1-AE401/AF401</f>
        <v>0</v>
      </c>
      <c r="AH401" s="74" t="n">
        <f aca="false">IF(R401&gt;0,AH400+1,0)</f>
        <v>0</v>
      </c>
      <c r="AI401" s="74" t="n">
        <f aca="false">IF(U401&gt;0,AI400+1,0)</f>
        <v>0</v>
      </c>
      <c r="AJ401" s="74" t="n">
        <f aca="false">IF(G401&gt;0,AJ400+1,0)</f>
        <v>1</v>
      </c>
      <c r="AK401" s="74" t="n">
        <f aca="false">IF(G401&lt;=0,AK400+1,0)</f>
        <v>0</v>
      </c>
      <c r="AL401" s="74" t="n">
        <f aca="false">IF(K401&gt;0,AL400+1,0)</f>
        <v>1</v>
      </c>
      <c r="AM401" s="74" t="n">
        <f aca="false">IF(K401&lt;=0,AM400+1,0)</f>
        <v>0</v>
      </c>
    </row>
    <row r="402" customFormat="false" ht="15" hidden="false" customHeight="false" outlineLevel="0" collapsed="false">
      <c r="A402" s="61" t="n">
        <v>406</v>
      </c>
      <c r="B402" s="62" t="n">
        <v>40961.6145833333</v>
      </c>
      <c r="C402" s="63" t="n">
        <f aca="false">YEAR(B402)</f>
        <v>2012</v>
      </c>
      <c r="D402" s="32" t="s">
        <v>276</v>
      </c>
      <c r="E402" s="64" t="n">
        <v>5518.25</v>
      </c>
      <c r="F402" s="65" t="n">
        <v>0.0144</v>
      </c>
      <c r="G402" s="66" t="n">
        <v>79.4628</v>
      </c>
      <c r="H402" s="67" t="n">
        <f aca="false">E402+IF(D402="Long",1,-1)*G402</f>
        <v>5438.7872</v>
      </c>
      <c r="I402" s="68" t="n">
        <f aca="false">Assumptions!$B$58</f>
        <v>5.35750011455817</v>
      </c>
      <c r="J402" s="68" t="n">
        <f aca="false">INDEX(Yearly!$D$5:$D$22,MATCH(C402,Yearly!$A$5:$A$22,0))</f>
        <v>0.476222232405171</v>
      </c>
      <c r="K402" s="68" t="n">
        <f aca="false">G402-I402-J402</f>
        <v>73.6290776530367</v>
      </c>
      <c r="L402" s="69" t="n">
        <f aca="false">(I402+J402)/Assumptions!$B$8</f>
        <v>0.000257230707196027</v>
      </c>
      <c r="M402" s="70" t="n">
        <f aca="false">F402-L402</f>
        <v>0.014142769292804</v>
      </c>
      <c r="N402" s="71" t="n">
        <f aca="false">G402*Assumptions!$B$7</f>
        <v>624974.922</v>
      </c>
      <c r="O402" s="71" t="n">
        <f aca="false">K402*Assumptions!$B$7</f>
        <v>579092.695741133</v>
      </c>
      <c r="P402" s="68" t="n">
        <f aca="false">P401+G402</f>
        <v>6149.651045</v>
      </c>
      <c r="Q402" s="68" t="n">
        <f aca="false">MAX(Q401,P402)</f>
        <v>6149.651045</v>
      </c>
      <c r="R402" s="68" t="n">
        <f aca="false">Q402-P402</f>
        <v>0</v>
      </c>
      <c r="S402" s="68" t="n">
        <f aca="false">S401+K402</f>
        <v>3809.01877272859</v>
      </c>
      <c r="T402" s="68" t="n">
        <f aca="false">MAX(T401,S402)</f>
        <v>3809.01877272859</v>
      </c>
      <c r="U402" s="68" t="n">
        <f aca="false">T402-S402</f>
        <v>0</v>
      </c>
      <c r="V402" s="70" t="n">
        <f aca="false">V401+F402</f>
        <v>1.3329</v>
      </c>
      <c r="W402" s="70" t="n">
        <f aca="false">MAX(W401,V402)</f>
        <v>1.3329</v>
      </c>
      <c r="X402" s="70" t="n">
        <f aca="false">W402-V402</f>
        <v>0</v>
      </c>
      <c r="Y402" s="70" t="n">
        <f aca="false">Y401+M402</f>
        <v>1.22969274074543</v>
      </c>
      <c r="Z402" s="70" t="n">
        <f aca="false">MAX(Z401,Y402)</f>
        <v>1.22969274074543</v>
      </c>
      <c r="AA402" s="70" t="n">
        <f aca="false">Z402-Y402</f>
        <v>0</v>
      </c>
      <c r="AB402" s="72" t="n">
        <f aca="false">AB401*(1+F402)</f>
        <v>3.49433517723927</v>
      </c>
      <c r="AC402" s="73" t="n">
        <f aca="false">MAX(AC401,AB402)</f>
        <v>3.49433517723927</v>
      </c>
      <c r="AD402" s="70" t="n">
        <f aca="false">1-AB402/AC402</f>
        <v>0</v>
      </c>
      <c r="AE402" s="73" t="n">
        <f aca="false">AE401*(1+M402)</f>
        <v>3.15260456668737</v>
      </c>
      <c r="AF402" s="73" t="n">
        <f aca="false">MAX(AF401,AE402)</f>
        <v>3.15260456668737</v>
      </c>
      <c r="AG402" s="70" t="n">
        <f aca="false">1-AE402/AF402</f>
        <v>0</v>
      </c>
      <c r="AH402" s="74" t="n">
        <f aca="false">IF(R402&gt;0,AH401+1,0)</f>
        <v>0</v>
      </c>
      <c r="AI402" s="74" t="n">
        <f aca="false">IF(U402&gt;0,AI401+1,0)</f>
        <v>0</v>
      </c>
      <c r="AJ402" s="74" t="n">
        <f aca="false">IF(G402&gt;0,AJ401+1,0)</f>
        <v>2</v>
      </c>
      <c r="AK402" s="74" t="n">
        <f aca="false">IF(G402&lt;=0,AK401+1,0)</f>
        <v>0</v>
      </c>
      <c r="AL402" s="74" t="n">
        <f aca="false">IF(K402&gt;0,AL401+1,0)</f>
        <v>2</v>
      </c>
      <c r="AM402" s="74" t="n">
        <f aca="false">IF(K402&lt;=0,AM401+1,0)</f>
        <v>0</v>
      </c>
    </row>
    <row r="403" customFormat="false" ht="15" hidden="false" customHeight="false" outlineLevel="0" collapsed="false">
      <c r="A403" s="61" t="n">
        <v>407</v>
      </c>
      <c r="B403" s="62" t="n">
        <v>40968.40625</v>
      </c>
      <c r="C403" s="63" t="n">
        <f aca="false">YEAR(B403)</f>
        <v>2012</v>
      </c>
      <c r="D403" s="32" t="s">
        <v>277</v>
      </c>
      <c r="E403" s="64" t="n">
        <v>5438.8</v>
      </c>
      <c r="F403" s="65" t="n">
        <v>-0.008</v>
      </c>
      <c r="G403" s="66" t="n">
        <v>-43.5104</v>
      </c>
      <c r="H403" s="67" t="n">
        <f aca="false">E403+IF(D403="Long",1,-1)*G403</f>
        <v>5395.2896</v>
      </c>
      <c r="I403" s="68" t="n">
        <f aca="false">Assumptions!$B$58</f>
        <v>5.35750011455817</v>
      </c>
      <c r="J403" s="68" t="n">
        <f aca="false">INDEX(Yearly!$D$5:$D$22,MATCH(C403,Yearly!$A$5:$A$22,0))</f>
        <v>0.476222232405171</v>
      </c>
      <c r="K403" s="68" t="n">
        <f aca="false">G403-I403-J403</f>
        <v>-49.3441223469633</v>
      </c>
      <c r="L403" s="69" t="n">
        <f aca="false">(I403+J403)/Assumptions!$B$8</f>
        <v>0.000257230707196027</v>
      </c>
      <c r="M403" s="70" t="n">
        <f aca="false">F403-L403</f>
        <v>-0.00825723070719603</v>
      </c>
      <c r="N403" s="71" t="n">
        <f aca="false">G403*Assumptions!$B$7</f>
        <v>-342209.296</v>
      </c>
      <c r="O403" s="71" t="n">
        <f aca="false">K403*Assumptions!$B$7</f>
        <v>-388091.522258867</v>
      </c>
      <c r="P403" s="68" t="n">
        <f aca="false">P402+G403</f>
        <v>6106.140645</v>
      </c>
      <c r="Q403" s="68" t="n">
        <f aca="false">MAX(Q402,P403)</f>
        <v>6149.651045</v>
      </c>
      <c r="R403" s="68" t="n">
        <f aca="false">Q403-P403</f>
        <v>43.5104000000001</v>
      </c>
      <c r="S403" s="68" t="n">
        <f aca="false">S402+K403</f>
        <v>3759.67465038162</v>
      </c>
      <c r="T403" s="68" t="n">
        <f aca="false">MAX(T402,S403)</f>
        <v>3809.01877272859</v>
      </c>
      <c r="U403" s="68" t="n">
        <f aca="false">T403-S403</f>
        <v>49.3441223469636</v>
      </c>
      <c r="V403" s="70" t="n">
        <f aca="false">V402+F403</f>
        <v>1.3249</v>
      </c>
      <c r="W403" s="70" t="n">
        <f aca="false">MAX(W402,V403)</f>
        <v>1.3329</v>
      </c>
      <c r="X403" s="70" t="n">
        <f aca="false">W403-V403</f>
        <v>0.00800000000000001</v>
      </c>
      <c r="Y403" s="70" t="n">
        <f aca="false">Y402+M403</f>
        <v>1.22143551003823</v>
      </c>
      <c r="Z403" s="70" t="n">
        <f aca="false">MAX(Z402,Y403)</f>
        <v>1.22969274074543</v>
      </c>
      <c r="AA403" s="70" t="n">
        <f aca="false">Z403-Y403</f>
        <v>0.00825723070719597</v>
      </c>
      <c r="AB403" s="72" t="n">
        <f aca="false">AB402*(1+F403)</f>
        <v>3.46638049582136</v>
      </c>
      <c r="AC403" s="73" t="n">
        <f aca="false">MAX(AC402,AB403)</f>
        <v>3.49433517723927</v>
      </c>
      <c r="AD403" s="70" t="n">
        <f aca="false">1-AB403/AC403</f>
        <v>0.00800000000000001</v>
      </c>
      <c r="AE403" s="73" t="n">
        <f aca="false">AE402*(1+M403)</f>
        <v>3.12657278345167</v>
      </c>
      <c r="AF403" s="73" t="n">
        <f aca="false">MAX(AF402,AE403)</f>
        <v>3.15260456668737</v>
      </c>
      <c r="AG403" s="70" t="n">
        <f aca="false">1-AE403/AF403</f>
        <v>0.00825723070719597</v>
      </c>
      <c r="AH403" s="74" t="n">
        <f aca="false">IF(R403&gt;0,AH402+1,0)</f>
        <v>1</v>
      </c>
      <c r="AI403" s="74" t="n">
        <f aca="false">IF(U403&gt;0,AI402+1,0)</f>
        <v>1</v>
      </c>
      <c r="AJ403" s="74" t="n">
        <f aca="false">IF(G403&gt;0,AJ402+1,0)</f>
        <v>0</v>
      </c>
      <c r="AK403" s="74" t="n">
        <f aca="false">IF(G403&lt;=0,AK402+1,0)</f>
        <v>1</v>
      </c>
      <c r="AL403" s="74" t="n">
        <f aca="false">IF(K403&gt;0,AL402+1,0)</f>
        <v>0</v>
      </c>
      <c r="AM403" s="74" t="n">
        <f aca="false">IF(K403&lt;=0,AM402+1,0)</f>
        <v>1</v>
      </c>
    </row>
    <row r="404" customFormat="false" ht="15" hidden="false" customHeight="false" outlineLevel="0" collapsed="false">
      <c r="A404" s="61" t="n">
        <v>408</v>
      </c>
      <c r="B404" s="62" t="n">
        <v>40968.5520833333</v>
      </c>
      <c r="C404" s="63" t="n">
        <f aca="false">YEAR(B404)</f>
        <v>2012</v>
      </c>
      <c r="D404" s="32" t="s">
        <v>276</v>
      </c>
      <c r="E404" s="64" t="n">
        <v>5395.25</v>
      </c>
      <c r="F404" s="65" t="n">
        <v>0.0027</v>
      </c>
      <c r="G404" s="66" t="n">
        <v>14.567175</v>
      </c>
      <c r="H404" s="67" t="n">
        <f aca="false">E404+IF(D404="Long",1,-1)*G404</f>
        <v>5380.682825</v>
      </c>
      <c r="I404" s="68" t="n">
        <f aca="false">Assumptions!$B$58</f>
        <v>5.35750011455817</v>
      </c>
      <c r="J404" s="68" t="n">
        <f aca="false">INDEX(Yearly!$D$5:$D$22,MATCH(C404,Yearly!$A$5:$A$22,0))</f>
        <v>0.476222232405171</v>
      </c>
      <c r="K404" s="68" t="n">
        <f aca="false">G404-I404-J404</f>
        <v>8.73345265303666</v>
      </c>
      <c r="L404" s="69" t="n">
        <f aca="false">(I404+J404)/Assumptions!$B$8</f>
        <v>0.000257230707196027</v>
      </c>
      <c r="M404" s="70" t="n">
        <f aca="false">F404-L404</f>
        <v>0.00244276929280397</v>
      </c>
      <c r="N404" s="71" t="n">
        <f aca="false">G404*Assumptions!$B$7</f>
        <v>114570.831375</v>
      </c>
      <c r="O404" s="71" t="n">
        <f aca="false">K404*Assumptions!$B$7</f>
        <v>68688.6051161334</v>
      </c>
      <c r="P404" s="68" t="n">
        <f aca="false">P403+G404</f>
        <v>6120.70782</v>
      </c>
      <c r="Q404" s="68" t="n">
        <f aca="false">MAX(Q403,P404)</f>
        <v>6149.651045</v>
      </c>
      <c r="R404" s="68" t="n">
        <f aca="false">Q404-P404</f>
        <v>28.943225</v>
      </c>
      <c r="S404" s="68" t="n">
        <f aca="false">S403+K404</f>
        <v>3768.40810303466</v>
      </c>
      <c r="T404" s="68" t="n">
        <f aca="false">MAX(T403,S404)</f>
        <v>3809.01877272859</v>
      </c>
      <c r="U404" s="68" t="n">
        <f aca="false">T404-S404</f>
        <v>40.6106696939269</v>
      </c>
      <c r="V404" s="70" t="n">
        <f aca="false">V403+F404</f>
        <v>1.3276</v>
      </c>
      <c r="W404" s="70" t="n">
        <f aca="false">MAX(W403,V404)</f>
        <v>1.3329</v>
      </c>
      <c r="X404" s="70" t="n">
        <f aca="false">W404-V404</f>
        <v>0.00530000000000008</v>
      </c>
      <c r="Y404" s="70" t="n">
        <f aca="false">Y403+M404</f>
        <v>1.22387827933104</v>
      </c>
      <c r="Z404" s="70" t="n">
        <f aca="false">MAX(Z403,Y404)</f>
        <v>1.22969274074543</v>
      </c>
      <c r="AA404" s="70" t="n">
        <f aca="false">Z404-Y404</f>
        <v>0.00581446141439201</v>
      </c>
      <c r="AB404" s="72" t="n">
        <f aca="false">AB403*(1+F404)</f>
        <v>3.47573972316008</v>
      </c>
      <c r="AC404" s="73" t="n">
        <f aca="false">MAX(AC403,AB404)</f>
        <v>3.49433517723927</v>
      </c>
      <c r="AD404" s="70" t="n">
        <f aca="false">1-AB404/AC404</f>
        <v>0.00532160000000004</v>
      </c>
      <c r="AE404" s="73" t="n">
        <f aca="false">AE403*(1+M404)</f>
        <v>3.13421027943881</v>
      </c>
      <c r="AF404" s="73" t="n">
        <f aca="false">MAX(AF403,AE404)</f>
        <v>3.15260456668737</v>
      </c>
      <c r="AG404" s="70" t="n">
        <f aca="false">1-AE404/AF404</f>
        <v>0.00583463192400724</v>
      </c>
      <c r="AH404" s="74" t="n">
        <f aca="false">IF(R404&gt;0,AH403+1,0)</f>
        <v>2</v>
      </c>
      <c r="AI404" s="74" t="n">
        <f aca="false">IF(U404&gt;0,AI403+1,0)</f>
        <v>2</v>
      </c>
      <c r="AJ404" s="74" t="n">
        <f aca="false">IF(G404&gt;0,AJ403+1,0)</f>
        <v>1</v>
      </c>
      <c r="AK404" s="74" t="n">
        <f aca="false">IF(G404&lt;=0,AK403+1,0)</f>
        <v>0</v>
      </c>
      <c r="AL404" s="74" t="n">
        <f aca="false">IF(K404&gt;0,AL403+1,0)</f>
        <v>1</v>
      </c>
      <c r="AM404" s="74" t="n">
        <f aca="false">IF(K404&lt;=0,AM403+1,0)</f>
        <v>0</v>
      </c>
    </row>
    <row r="405" customFormat="false" ht="15" hidden="false" customHeight="false" outlineLevel="0" collapsed="false">
      <c r="A405" s="61" t="n">
        <v>409</v>
      </c>
      <c r="B405" s="62" t="n">
        <v>40970.53125</v>
      </c>
      <c r="C405" s="63" t="n">
        <f aca="false">YEAR(B405)</f>
        <v>2012</v>
      </c>
      <c r="D405" s="32" t="s">
        <v>277</v>
      </c>
      <c r="E405" s="64" t="n">
        <v>5380.5</v>
      </c>
      <c r="F405" s="65" t="n">
        <v>-0.0073</v>
      </c>
      <c r="G405" s="66" t="n">
        <v>-39.27765</v>
      </c>
      <c r="H405" s="67" t="n">
        <f aca="false">E405+IF(D405="Long",1,-1)*G405</f>
        <v>5341.22235</v>
      </c>
      <c r="I405" s="68" t="n">
        <f aca="false">Assumptions!$B$58</f>
        <v>5.35750011455817</v>
      </c>
      <c r="J405" s="68" t="n">
        <f aca="false">INDEX(Yearly!$D$5:$D$22,MATCH(C405,Yearly!$A$5:$A$22,0))</f>
        <v>0.476222232405171</v>
      </c>
      <c r="K405" s="68" t="n">
        <f aca="false">G405-I405-J405</f>
        <v>-45.1113723469633</v>
      </c>
      <c r="L405" s="69" t="n">
        <f aca="false">(I405+J405)/Assumptions!$B$8</f>
        <v>0.000257230707196027</v>
      </c>
      <c r="M405" s="70" t="n">
        <f aca="false">F405-L405</f>
        <v>-0.00755723070719603</v>
      </c>
      <c r="N405" s="71" t="n">
        <f aca="false">G405*Assumptions!$B$7</f>
        <v>-308918.71725</v>
      </c>
      <c r="O405" s="71" t="n">
        <f aca="false">K405*Assumptions!$B$7</f>
        <v>-354800.943508867</v>
      </c>
      <c r="P405" s="68" t="n">
        <f aca="false">P404+G405</f>
        <v>6081.43017</v>
      </c>
      <c r="Q405" s="68" t="n">
        <f aca="false">MAX(Q404,P405)</f>
        <v>6149.651045</v>
      </c>
      <c r="R405" s="68" t="n">
        <f aca="false">Q405-P405</f>
        <v>68.220875</v>
      </c>
      <c r="S405" s="68" t="n">
        <f aca="false">S404+K405</f>
        <v>3723.2967306877</v>
      </c>
      <c r="T405" s="68" t="n">
        <f aca="false">MAX(T404,S405)</f>
        <v>3809.01877272859</v>
      </c>
      <c r="U405" s="68" t="n">
        <f aca="false">T405-S405</f>
        <v>85.7220420408903</v>
      </c>
      <c r="V405" s="70" t="n">
        <f aca="false">V404+F405</f>
        <v>1.3203</v>
      </c>
      <c r="W405" s="70" t="n">
        <f aca="false">MAX(W404,V405)</f>
        <v>1.3329</v>
      </c>
      <c r="X405" s="70" t="n">
        <f aca="false">W405-V405</f>
        <v>0.0126000000000002</v>
      </c>
      <c r="Y405" s="70" t="n">
        <f aca="false">Y404+M405</f>
        <v>1.21632104862384</v>
      </c>
      <c r="Z405" s="70" t="n">
        <f aca="false">MAX(Z404,Y405)</f>
        <v>1.22969274074543</v>
      </c>
      <c r="AA405" s="70" t="n">
        <f aca="false">Z405-Y405</f>
        <v>0.0133716921215881</v>
      </c>
      <c r="AB405" s="72" t="n">
        <f aca="false">AB404*(1+F405)</f>
        <v>3.45036682318101</v>
      </c>
      <c r="AC405" s="73" t="n">
        <f aca="false">MAX(AC404,AB405)</f>
        <v>3.49433517723927</v>
      </c>
      <c r="AD405" s="70" t="n">
        <f aca="false">1-AB405/AC405</f>
        <v>0.0125827523200001</v>
      </c>
      <c r="AE405" s="73" t="n">
        <f aca="false">AE404*(1+M405)</f>
        <v>3.11052432927222</v>
      </c>
      <c r="AF405" s="73" t="n">
        <f aca="false">MAX(AF404,AE405)</f>
        <v>3.15260456668737</v>
      </c>
      <c r="AG405" s="70" t="n">
        <f aca="false">1-AE405/AF405</f>
        <v>0.013347768971662</v>
      </c>
      <c r="AH405" s="74" t="n">
        <f aca="false">IF(R405&gt;0,AH404+1,0)</f>
        <v>3</v>
      </c>
      <c r="AI405" s="74" t="n">
        <f aca="false">IF(U405&gt;0,AI404+1,0)</f>
        <v>3</v>
      </c>
      <c r="AJ405" s="74" t="n">
        <f aca="false">IF(G405&gt;0,AJ404+1,0)</f>
        <v>0</v>
      </c>
      <c r="AK405" s="74" t="n">
        <f aca="false">IF(G405&lt;=0,AK404+1,0)</f>
        <v>1</v>
      </c>
      <c r="AL405" s="74" t="n">
        <f aca="false">IF(K405&gt;0,AL404+1,0)</f>
        <v>0</v>
      </c>
      <c r="AM405" s="74" t="n">
        <f aca="false">IF(K405&lt;=0,AM404+1,0)</f>
        <v>1</v>
      </c>
    </row>
    <row r="406" customFormat="false" ht="15" hidden="false" customHeight="false" outlineLevel="0" collapsed="false">
      <c r="A406" s="61" t="n">
        <v>410</v>
      </c>
      <c r="B406" s="62" t="n">
        <v>40970.5611111111</v>
      </c>
      <c r="C406" s="63" t="n">
        <f aca="false">YEAR(B406)</f>
        <v>2012</v>
      </c>
      <c r="D406" s="32" t="s">
        <v>276</v>
      </c>
      <c r="E406" s="64" t="n">
        <v>5341.25</v>
      </c>
      <c r="F406" s="65" t="n">
        <v>-0.0042</v>
      </c>
      <c r="G406" s="66" t="n">
        <v>-22.43325</v>
      </c>
      <c r="H406" s="67" t="n">
        <f aca="false">E406+IF(D406="Long",1,-1)*G406</f>
        <v>5363.68325</v>
      </c>
      <c r="I406" s="68" t="n">
        <f aca="false">Assumptions!$B$58</f>
        <v>5.35750011455817</v>
      </c>
      <c r="J406" s="68" t="n">
        <f aca="false">INDEX(Yearly!$D$5:$D$22,MATCH(C406,Yearly!$A$5:$A$22,0))</f>
        <v>0.476222232405171</v>
      </c>
      <c r="K406" s="68" t="n">
        <f aca="false">G406-I406-J406</f>
        <v>-28.2669723469633</v>
      </c>
      <c r="L406" s="69" t="n">
        <f aca="false">(I406+J406)/Assumptions!$B$8</f>
        <v>0.000257230707196027</v>
      </c>
      <c r="M406" s="70" t="n">
        <f aca="false">F406-L406</f>
        <v>-0.00445723070719603</v>
      </c>
      <c r="N406" s="71" t="n">
        <f aca="false">G406*Assumptions!$B$7</f>
        <v>-176437.51125</v>
      </c>
      <c r="O406" s="71" t="n">
        <f aca="false">K406*Assumptions!$B$7</f>
        <v>-222319.737508867</v>
      </c>
      <c r="P406" s="68" t="n">
        <f aca="false">P405+G406</f>
        <v>6058.99692</v>
      </c>
      <c r="Q406" s="68" t="n">
        <f aca="false">MAX(Q405,P406)</f>
        <v>6149.651045</v>
      </c>
      <c r="R406" s="68" t="n">
        <f aca="false">Q406-P406</f>
        <v>90.654125</v>
      </c>
      <c r="S406" s="68" t="n">
        <f aca="false">S405+K406</f>
        <v>3695.02975834073</v>
      </c>
      <c r="T406" s="68" t="n">
        <f aca="false">MAX(T405,S406)</f>
        <v>3809.01877272859</v>
      </c>
      <c r="U406" s="68" t="n">
        <f aca="false">T406-S406</f>
        <v>113.989014387854</v>
      </c>
      <c r="V406" s="70" t="n">
        <f aca="false">V405+F406</f>
        <v>1.3161</v>
      </c>
      <c r="W406" s="70" t="n">
        <f aca="false">MAX(W405,V406)</f>
        <v>1.3329</v>
      </c>
      <c r="X406" s="70" t="n">
        <f aca="false">W406-V406</f>
        <v>0.0168000000000001</v>
      </c>
      <c r="Y406" s="70" t="n">
        <f aca="false">Y405+M406</f>
        <v>1.21186381791665</v>
      </c>
      <c r="Z406" s="70" t="n">
        <f aca="false">MAX(Z405,Y406)</f>
        <v>1.22969274074543</v>
      </c>
      <c r="AA406" s="70" t="n">
        <f aca="false">Z406-Y406</f>
        <v>0.017828922828784</v>
      </c>
      <c r="AB406" s="72" t="n">
        <f aca="false">AB405*(1+F406)</f>
        <v>3.43587528252365</v>
      </c>
      <c r="AC406" s="73" t="n">
        <f aca="false">MAX(AC405,AB406)</f>
        <v>3.49433517723927</v>
      </c>
      <c r="AD406" s="70" t="n">
        <f aca="false">1-AB406/AC406</f>
        <v>0.016729904760256</v>
      </c>
      <c r="AE406" s="73" t="n">
        <f aca="false">AE405*(1+M406)</f>
        <v>3.09666000471631</v>
      </c>
      <c r="AF406" s="73" t="n">
        <f aca="false">MAX(AF405,AE406)</f>
        <v>3.15260456668737</v>
      </c>
      <c r="AG406" s="70" t="n">
        <f aca="false">1-AE406/AF406</f>
        <v>0.017745505593125</v>
      </c>
      <c r="AH406" s="74" t="n">
        <f aca="false">IF(R406&gt;0,AH405+1,0)</f>
        <v>4</v>
      </c>
      <c r="AI406" s="74" t="n">
        <f aca="false">IF(U406&gt;0,AI405+1,0)</f>
        <v>4</v>
      </c>
      <c r="AJ406" s="74" t="n">
        <f aca="false">IF(G406&gt;0,AJ405+1,0)</f>
        <v>0</v>
      </c>
      <c r="AK406" s="74" t="n">
        <f aca="false">IF(G406&lt;=0,AK405+1,0)</f>
        <v>2</v>
      </c>
      <c r="AL406" s="74" t="n">
        <f aca="false">IF(K406&gt;0,AL405+1,0)</f>
        <v>0</v>
      </c>
      <c r="AM406" s="74" t="n">
        <f aca="false">IF(K406&lt;=0,AM405+1,0)</f>
        <v>2</v>
      </c>
    </row>
    <row r="407" customFormat="false" ht="15" hidden="false" customHeight="false" outlineLevel="0" collapsed="false">
      <c r="A407" s="61" t="n">
        <v>411</v>
      </c>
      <c r="B407" s="62" t="n">
        <v>40974.46875</v>
      </c>
      <c r="C407" s="63" t="n">
        <f aca="false">YEAR(B407)</f>
        <v>2012</v>
      </c>
      <c r="D407" s="32" t="s">
        <v>277</v>
      </c>
      <c r="E407" s="64" t="n">
        <v>5363.7</v>
      </c>
      <c r="F407" s="65" t="n">
        <v>-0.0122</v>
      </c>
      <c r="G407" s="66" t="n">
        <v>-65.43714</v>
      </c>
      <c r="H407" s="67" t="n">
        <f aca="false">E407+IF(D407="Long",1,-1)*G407</f>
        <v>5298.26286</v>
      </c>
      <c r="I407" s="68" t="n">
        <f aca="false">Assumptions!$B$58</f>
        <v>5.35750011455817</v>
      </c>
      <c r="J407" s="68" t="n">
        <f aca="false">INDEX(Yearly!$D$5:$D$22,MATCH(C407,Yearly!$A$5:$A$22,0))</f>
        <v>0.476222232405171</v>
      </c>
      <c r="K407" s="68" t="n">
        <f aca="false">G407-I407-J407</f>
        <v>-71.2708623469633</v>
      </c>
      <c r="L407" s="69" t="n">
        <f aca="false">(I407+J407)/Assumptions!$B$8</f>
        <v>0.000257230707196027</v>
      </c>
      <c r="M407" s="70" t="n">
        <f aca="false">F407-L407</f>
        <v>-0.012457230707196</v>
      </c>
      <c r="N407" s="71" t="n">
        <f aca="false">G407*Assumptions!$B$7</f>
        <v>-514663.1061</v>
      </c>
      <c r="O407" s="71" t="n">
        <f aca="false">K407*Assumptions!$B$7</f>
        <v>-560545.332358867</v>
      </c>
      <c r="P407" s="68" t="n">
        <f aca="false">P406+G407</f>
        <v>5993.55978</v>
      </c>
      <c r="Q407" s="68" t="n">
        <f aca="false">MAX(Q406,P407)</f>
        <v>6149.651045</v>
      </c>
      <c r="R407" s="68" t="n">
        <f aca="false">Q407-P407</f>
        <v>156.091265</v>
      </c>
      <c r="S407" s="68" t="n">
        <f aca="false">S406+K407</f>
        <v>3623.75889599377</v>
      </c>
      <c r="T407" s="68" t="n">
        <f aca="false">MAX(T406,S407)</f>
        <v>3809.01877272859</v>
      </c>
      <c r="U407" s="68" t="n">
        <f aca="false">T407-S407</f>
        <v>185.259876734817</v>
      </c>
      <c r="V407" s="70" t="n">
        <f aca="false">V406+F407</f>
        <v>1.3039</v>
      </c>
      <c r="W407" s="70" t="n">
        <f aca="false">MAX(W406,V407)</f>
        <v>1.3329</v>
      </c>
      <c r="X407" s="70" t="n">
        <f aca="false">W407-V407</f>
        <v>0.0290000000000001</v>
      </c>
      <c r="Y407" s="70" t="n">
        <f aca="false">Y406+M407</f>
        <v>1.19940658720945</v>
      </c>
      <c r="Z407" s="70" t="n">
        <f aca="false">MAX(Z406,Y407)</f>
        <v>1.22969274074543</v>
      </c>
      <c r="AA407" s="70" t="n">
        <f aca="false">Z407-Y407</f>
        <v>0.03028615353598</v>
      </c>
      <c r="AB407" s="72" t="n">
        <f aca="false">AB406*(1+F407)</f>
        <v>3.39395760407686</v>
      </c>
      <c r="AC407" s="73" t="n">
        <f aca="false">MAX(AC406,AB407)</f>
        <v>3.49433517723927</v>
      </c>
      <c r="AD407" s="70" t="n">
        <f aca="false">1-AB407/AC407</f>
        <v>0.0287257999221809</v>
      </c>
      <c r="AE407" s="73" t="n">
        <f aca="false">AE406*(1+M407)</f>
        <v>3.05808419661581</v>
      </c>
      <c r="AF407" s="73" t="n">
        <f aca="false">MAX(AF406,AE407)</f>
        <v>3.15260456668737</v>
      </c>
      <c r="AG407" s="70" t="n">
        <f aca="false">1-AE407/AF407</f>
        <v>0.0299816764431318</v>
      </c>
      <c r="AH407" s="74" t="n">
        <f aca="false">IF(R407&gt;0,AH406+1,0)</f>
        <v>5</v>
      </c>
      <c r="AI407" s="74" t="n">
        <f aca="false">IF(U407&gt;0,AI406+1,0)</f>
        <v>5</v>
      </c>
      <c r="AJ407" s="74" t="n">
        <f aca="false">IF(G407&gt;0,AJ406+1,0)</f>
        <v>0</v>
      </c>
      <c r="AK407" s="74" t="n">
        <f aca="false">IF(G407&lt;=0,AK406+1,0)</f>
        <v>3</v>
      </c>
      <c r="AL407" s="74" t="n">
        <f aca="false">IF(K407&gt;0,AL406+1,0)</f>
        <v>0</v>
      </c>
      <c r="AM407" s="74" t="n">
        <f aca="false">IF(K407&lt;=0,AM406+1,0)</f>
        <v>3</v>
      </c>
    </row>
    <row r="408" customFormat="false" ht="15" hidden="false" customHeight="false" outlineLevel="0" collapsed="false">
      <c r="A408" s="61" t="n">
        <v>412</v>
      </c>
      <c r="B408" s="62" t="n">
        <v>40974.5326388889</v>
      </c>
      <c r="C408" s="63" t="n">
        <f aca="false">YEAR(B408)</f>
        <v>2012</v>
      </c>
      <c r="D408" s="32" t="s">
        <v>276</v>
      </c>
      <c r="E408" s="64" t="n">
        <v>5298.3</v>
      </c>
      <c r="F408" s="65" t="n">
        <v>-0.0027</v>
      </c>
      <c r="G408" s="66" t="n">
        <v>-14.30541</v>
      </c>
      <c r="H408" s="67" t="n">
        <f aca="false">E408+IF(D408="Long",1,-1)*G408</f>
        <v>5312.60541</v>
      </c>
      <c r="I408" s="68" t="n">
        <f aca="false">Assumptions!$B$58</f>
        <v>5.35750011455817</v>
      </c>
      <c r="J408" s="68" t="n">
        <f aca="false">INDEX(Yearly!$D$5:$D$22,MATCH(C408,Yearly!$A$5:$A$22,0))</f>
        <v>0.476222232405171</v>
      </c>
      <c r="K408" s="68" t="n">
        <f aca="false">G408-I408-J408</f>
        <v>-20.1391323469633</v>
      </c>
      <c r="L408" s="69" t="n">
        <f aca="false">(I408+J408)/Assumptions!$B$8</f>
        <v>0.000257230707196027</v>
      </c>
      <c r="M408" s="70" t="n">
        <f aca="false">F408-L408</f>
        <v>-0.00295723070719603</v>
      </c>
      <c r="N408" s="71" t="n">
        <f aca="false">G408*Assumptions!$B$7</f>
        <v>-112512.04965</v>
      </c>
      <c r="O408" s="71" t="n">
        <f aca="false">K408*Assumptions!$B$7</f>
        <v>-158394.275908867</v>
      </c>
      <c r="P408" s="68" t="n">
        <f aca="false">P407+G408</f>
        <v>5979.25437</v>
      </c>
      <c r="Q408" s="68" t="n">
        <f aca="false">MAX(Q407,P408)</f>
        <v>6149.651045</v>
      </c>
      <c r="R408" s="68" t="n">
        <f aca="false">Q408-P408</f>
        <v>170.396675</v>
      </c>
      <c r="S408" s="68" t="n">
        <f aca="false">S407+K408</f>
        <v>3603.61976364681</v>
      </c>
      <c r="T408" s="68" t="n">
        <f aca="false">MAX(T407,S408)</f>
        <v>3809.01877272859</v>
      </c>
      <c r="U408" s="68" t="n">
        <f aca="false">T408-S408</f>
        <v>205.399009081781</v>
      </c>
      <c r="V408" s="70" t="n">
        <f aca="false">V407+F408</f>
        <v>1.3012</v>
      </c>
      <c r="W408" s="70" t="n">
        <f aca="false">MAX(W407,V408)</f>
        <v>1.3329</v>
      </c>
      <c r="X408" s="70" t="n">
        <f aca="false">W408-V408</f>
        <v>0.0317000000000001</v>
      </c>
      <c r="Y408" s="70" t="n">
        <f aca="false">Y407+M408</f>
        <v>1.19644935650225</v>
      </c>
      <c r="Z408" s="70" t="n">
        <f aca="false">MAX(Z407,Y408)</f>
        <v>1.22969274074543</v>
      </c>
      <c r="AA408" s="70" t="n">
        <f aca="false">Z408-Y408</f>
        <v>0.0332433842431761</v>
      </c>
      <c r="AB408" s="72" t="n">
        <f aca="false">AB407*(1+F408)</f>
        <v>3.38479391854585</v>
      </c>
      <c r="AC408" s="73" t="n">
        <f aca="false">MAX(AC407,AB408)</f>
        <v>3.49433517723927</v>
      </c>
      <c r="AD408" s="70" t="n">
        <f aca="false">1-AB408/AC408</f>
        <v>0.031348240262391</v>
      </c>
      <c r="AE408" s="73" t="n">
        <f aca="false">AE407*(1+M408)</f>
        <v>3.04904073612439</v>
      </c>
      <c r="AF408" s="73" t="n">
        <f aca="false">MAX(AF407,AE408)</f>
        <v>3.15260456668737</v>
      </c>
      <c r="AG408" s="70" t="n">
        <f aca="false">1-AE408/AF408</f>
        <v>0.0328502444160969</v>
      </c>
      <c r="AH408" s="74" t="n">
        <f aca="false">IF(R408&gt;0,AH407+1,0)</f>
        <v>6</v>
      </c>
      <c r="AI408" s="74" t="n">
        <f aca="false">IF(U408&gt;0,AI407+1,0)</f>
        <v>6</v>
      </c>
      <c r="AJ408" s="74" t="n">
        <f aca="false">IF(G408&gt;0,AJ407+1,0)</f>
        <v>0</v>
      </c>
      <c r="AK408" s="74" t="n">
        <f aca="false">IF(G408&lt;=0,AK407+1,0)</f>
        <v>4</v>
      </c>
      <c r="AL408" s="74" t="n">
        <f aca="false">IF(K408&gt;0,AL407+1,0)</f>
        <v>0</v>
      </c>
      <c r="AM408" s="74" t="n">
        <f aca="false">IF(K408&lt;=0,AM407+1,0)</f>
        <v>4</v>
      </c>
    </row>
    <row r="409" customFormat="false" ht="15" hidden="false" customHeight="false" outlineLevel="0" collapsed="false">
      <c r="A409" s="61" t="n">
        <v>413</v>
      </c>
      <c r="B409" s="62" t="n">
        <v>40977.40625</v>
      </c>
      <c r="C409" s="63" t="n">
        <f aca="false">YEAR(B409)</f>
        <v>2012</v>
      </c>
      <c r="D409" s="32" t="s">
        <v>277</v>
      </c>
      <c r="E409" s="64" t="n">
        <v>5312.65</v>
      </c>
      <c r="F409" s="65" t="n">
        <v>0.0108</v>
      </c>
      <c r="G409" s="66" t="n">
        <v>57.37662</v>
      </c>
      <c r="H409" s="67" t="n">
        <f aca="false">E409+IF(D409="Long",1,-1)*G409</f>
        <v>5370.02662</v>
      </c>
      <c r="I409" s="68" t="n">
        <f aca="false">Assumptions!$B$58</f>
        <v>5.35750011455817</v>
      </c>
      <c r="J409" s="68" t="n">
        <f aca="false">INDEX(Yearly!$D$5:$D$22,MATCH(C409,Yearly!$A$5:$A$22,0))</f>
        <v>0.476222232405171</v>
      </c>
      <c r="K409" s="68" t="n">
        <f aca="false">G409-I409-J409</f>
        <v>51.5428976530367</v>
      </c>
      <c r="L409" s="69" t="n">
        <f aca="false">(I409+J409)/Assumptions!$B$8</f>
        <v>0.000257230707196027</v>
      </c>
      <c r="M409" s="70" t="n">
        <f aca="false">F409-L409</f>
        <v>0.010542769292804</v>
      </c>
      <c r="N409" s="71" t="n">
        <f aca="false">G409*Assumptions!$B$7</f>
        <v>451267.1163</v>
      </c>
      <c r="O409" s="71" t="n">
        <f aca="false">K409*Assumptions!$B$7</f>
        <v>405384.890041133</v>
      </c>
      <c r="P409" s="68" t="n">
        <f aca="false">P408+G409</f>
        <v>6036.63099</v>
      </c>
      <c r="Q409" s="68" t="n">
        <f aca="false">MAX(Q408,P409)</f>
        <v>6149.651045</v>
      </c>
      <c r="R409" s="68" t="n">
        <f aca="false">Q409-P409</f>
        <v>113.020055</v>
      </c>
      <c r="S409" s="68" t="n">
        <f aca="false">S408+K409</f>
        <v>3655.16266129984</v>
      </c>
      <c r="T409" s="68" t="n">
        <f aca="false">MAX(T408,S409)</f>
        <v>3809.01877272859</v>
      </c>
      <c r="U409" s="68" t="n">
        <f aca="false">T409-S409</f>
        <v>153.856111428744</v>
      </c>
      <c r="V409" s="70" t="n">
        <f aca="false">V408+F409</f>
        <v>1.312</v>
      </c>
      <c r="W409" s="70" t="n">
        <f aca="false">MAX(W408,V409)</f>
        <v>1.3329</v>
      </c>
      <c r="X409" s="70" t="n">
        <f aca="false">W409-V409</f>
        <v>0.0209000000000001</v>
      </c>
      <c r="Y409" s="70" t="n">
        <f aca="false">Y408+M409</f>
        <v>1.20699212579506</v>
      </c>
      <c r="Z409" s="70" t="n">
        <f aca="false">MAX(Z408,Y409)</f>
        <v>1.22969274074543</v>
      </c>
      <c r="AA409" s="70" t="n">
        <f aca="false">Z409-Y409</f>
        <v>0.0227006149503721</v>
      </c>
      <c r="AB409" s="72" t="n">
        <f aca="false">AB408*(1+F409)</f>
        <v>3.42134969286615</v>
      </c>
      <c r="AC409" s="73" t="n">
        <f aca="false">MAX(AC408,AB409)</f>
        <v>3.49433517723927</v>
      </c>
      <c r="AD409" s="70" t="n">
        <f aca="false">1-AB409/AC409</f>
        <v>0.020886801257225</v>
      </c>
      <c r="AE409" s="73" t="n">
        <f aca="false">AE408*(1+M409)</f>
        <v>3.08118606916971</v>
      </c>
      <c r="AF409" s="73" t="n">
        <f aca="false">MAX(AF408,AE409)</f>
        <v>3.15260456668737</v>
      </c>
      <c r="AG409" s="70" t="n">
        <f aca="false">1-AE409/AF409</f>
        <v>0.022653807671384</v>
      </c>
      <c r="AH409" s="74" t="n">
        <f aca="false">IF(R409&gt;0,AH408+1,0)</f>
        <v>7</v>
      </c>
      <c r="AI409" s="74" t="n">
        <f aca="false">IF(U409&gt;0,AI408+1,0)</f>
        <v>7</v>
      </c>
      <c r="AJ409" s="74" t="n">
        <f aca="false">IF(G409&gt;0,AJ408+1,0)</f>
        <v>1</v>
      </c>
      <c r="AK409" s="74" t="n">
        <f aca="false">IF(G409&lt;=0,AK408+1,0)</f>
        <v>0</v>
      </c>
      <c r="AL409" s="74" t="n">
        <f aca="false">IF(K409&gt;0,AL408+1,0)</f>
        <v>1</v>
      </c>
      <c r="AM409" s="74" t="n">
        <f aca="false">IF(K409&lt;=0,AM408+1,0)</f>
        <v>0</v>
      </c>
    </row>
    <row r="410" customFormat="false" ht="15" hidden="false" customHeight="false" outlineLevel="0" collapsed="false">
      <c r="A410" s="61" t="n">
        <v>414</v>
      </c>
      <c r="B410" s="62" t="n">
        <v>40983.5104166667</v>
      </c>
      <c r="C410" s="63" t="n">
        <f aca="false">YEAR(B410)</f>
        <v>2012</v>
      </c>
      <c r="D410" s="32" t="s">
        <v>276</v>
      </c>
      <c r="E410" s="64" t="n">
        <v>5369.9</v>
      </c>
      <c r="F410" s="65" t="n">
        <v>-0.0057</v>
      </c>
      <c r="G410" s="66" t="n">
        <v>-30.60843</v>
      </c>
      <c r="H410" s="67" t="n">
        <f aca="false">E410+IF(D410="Long",1,-1)*G410</f>
        <v>5400.50843</v>
      </c>
      <c r="I410" s="68" t="n">
        <f aca="false">Assumptions!$B$58</f>
        <v>5.35750011455817</v>
      </c>
      <c r="J410" s="68" t="n">
        <f aca="false">INDEX(Yearly!$D$5:$D$22,MATCH(C410,Yearly!$A$5:$A$22,0))</f>
        <v>0.476222232405171</v>
      </c>
      <c r="K410" s="68" t="n">
        <f aca="false">G410-I410-J410</f>
        <v>-36.4421523469633</v>
      </c>
      <c r="L410" s="69" t="n">
        <f aca="false">(I410+J410)/Assumptions!$B$8</f>
        <v>0.000257230707196027</v>
      </c>
      <c r="M410" s="70" t="n">
        <f aca="false">F410-L410</f>
        <v>-0.00595723070719603</v>
      </c>
      <c r="N410" s="71" t="n">
        <f aca="false">G410*Assumptions!$B$7</f>
        <v>-240735.30195</v>
      </c>
      <c r="O410" s="71" t="n">
        <f aca="false">K410*Assumptions!$B$7</f>
        <v>-286617.528208867</v>
      </c>
      <c r="P410" s="68" t="n">
        <f aca="false">P409+G410</f>
        <v>6006.02256</v>
      </c>
      <c r="Q410" s="68" t="n">
        <f aca="false">MAX(Q409,P410)</f>
        <v>6149.651045</v>
      </c>
      <c r="R410" s="68" t="n">
        <f aca="false">Q410-P410</f>
        <v>143.628485</v>
      </c>
      <c r="S410" s="68" t="n">
        <f aca="false">S409+K410</f>
        <v>3618.72050895288</v>
      </c>
      <c r="T410" s="68" t="n">
        <f aca="false">MAX(T409,S410)</f>
        <v>3809.01877272859</v>
      </c>
      <c r="U410" s="68" t="n">
        <f aca="false">T410-S410</f>
        <v>190.298263775707</v>
      </c>
      <c r="V410" s="70" t="n">
        <f aca="false">V409+F410</f>
        <v>1.3063</v>
      </c>
      <c r="W410" s="70" t="n">
        <f aca="false">MAX(W409,V410)</f>
        <v>1.3329</v>
      </c>
      <c r="X410" s="70" t="n">
        <f aca="false">W410-V410</f>
        <v>0.0266000000000002</v>
      </c>
      <c r="Y410" s="70" t="n">
        <f aca="false">Y409+M410</f>
        <v>1.20103489508786</v>
      </c>
      <c r="Z410" s="70" t="n">
        <f aca="false">MAX(Z409,Y410)</f>
        <v>1.22969274074543</v>
      </c>
      <c r="AA410" s="70" t="n">
        <f aca="false">Z410-Y410</f>
        <v>0.0286578456575681</v>
      </c>
      <c r="AB410" s="72" t="n">
        <f aca="false">AB409*(1+F410)</f>
        <v>3.40184799961681</v>
      </c>
      <c r="AC410" s="73" t="n">
        <f aca="false">MAX(AC409,AB410)</f>
        <v>3.49433517723927</v>
      </c>
      <c r="AD410" s="70" t="n">
        <f aca="false">1-AB410/AC410</f>
        <v>0.0264677464900588</v>
      </c>
      <c r="AE410" s="73" t="n">
        <f aca="false">AE409*(1+M410)</f>
        <v>3.06283073290387</v>
      </c>
      <c r="AF410" s="73" t="n">
        <f aca="false">MAX(AF409,AE410)</f>
        <v>3.15260456668737</v>
      </c>
      <c r="AG410" s="70" t="n">
        <f aca="false">1-AE410/AF410</f>
        <v>0.0284760844198851</v>
      </c>
      <c r="AH410" s="74" t="n">
        <f aca="false">IF(R410&gt;0,AH409+1,0)</f>
        <v>8</v>
      </c>
      <c r="AI410" s="74" t="n">
        <f aca="false">IF(U410&gt;0,AI409+1,0)</f>
        <v>8</v>
      </c>
      <c r="AJ410" s="74" t="n">
        <f aca="false">IF(G410&gt;0,AJ409+1,0)</f>
        <v>0</v>
      </c>
      <c r="AK410" s="74" t="n">
        <f aca="false">IF(G410&lt;=0,AK409+1,0)</f>
        <v>1</v>
      </c>
      <c r="AL410" s="74" t="n">
        <f aca="false">IF(K410&gt;0,AL409+1,0)</f>
        <v>0</v>
      </c>
      <c r="AM410" s="74" t="n">
        <f aca="false">IF(K410&lt;=0,AM409+1,0)</f>
        <v>1</v>
      </c>
    </row>
    <row r="411" customFormat="false" ht="15" hidden="false" customHeight="false" outlineLevel="0" collapsed="false">
      <c r="A411" s="61" t="n">
        <v>415</v>
      </c>
      <c r="B411" s="62" t="n">
        <v>40984.40625</v>
      </c>
      <c r="C411" s="63" t="n">
        <f aca="false">YEAR(B411)</f>
        <v>2012</v>
      </c>
      <c r="D411" s="32" t="s">
        <v>277</v>
      </c>
      <c r="E411" s="64" t="n">
        <v>5400.35</v>
      </c>
      <c r="F411" s="65" t="n">
        <v>-0.0046</v>
      </c>
      <c r="G411" s="66" t="n">
        <v>-24.84161</v>
      </c>
      <c r="H411" s="67" t="n">
        <f aca="false">E411+IF(D411="Long",1,-1)*G411</f>
        <v>5375.50839</v>
      </c>
      <c r="I411" s="68" t="n">
        <f aca="false">Assumptions!$B$58</f>
        <v>5.35750011455817</v>
      </c>
      <c r="J411" s="68" t="n">
        <f aca="false">INDEX(Yearly!$D$5:$D$22,MATCH(C411,Yearly!$A$5:$A$22,0))</f>
        <v>0.476222232405171</v>
      </c>
      <c r="K411" s="68" t="n">
        <f aca="false">G411-I411-J411</f>
        <v>-30.6753323469633</v>
      </c>
      <c r="L411" s="69" t="n">
        <f aca="false">(I411+J411)/Assumptions!$B$8</f>
        <v>0.000257230707196027</v>
      </c>
      <c r="M411" s="70" t="n">
        <f aca="false">F411-L411</f>
        <v>-0.00485723070719603</v>
      </c>
      <c r="N411" s="71" t="n">
        <f aca="false">G411*Assumptions!$B$7</f>
        <v>-195379.26265</v>
      </c>
      <c r="O411" s="71" t="n">
        <f aca="false">K411*Assumptions!$B$7</f>
        <v>-241261.488908867</v>
      </c>
      <c r="P411" s="68" t="n">
        <f aca="false">P410+G411</f>
        <v>5981.18095</v>
      </c>
      <c r="Q411" s="68" t="n">
        <f aca="false">MAX(Q410,P411)</f>
        <v>6149.651045</v>
      </c>
      <c r="R411" s="68" t="n">
        <f aca="false">Q411-P411</f>
        <v>168.470095000001</v>
      </c>
      <c r="S411" s="68" t="n">
        <f aca="false">S410+K411</f>
        <v>3588.04517660592</v>
      </c>
      <c r="T411" s="68" t="n">
        <f aca="false">MAX(T410,S411)</f>
        <v>3809.01877272859</v>
      </c>
      <c r="U411" s="68" t="n">
        <f aca="false">T411-S411</f>
        <v>220.973596122671</v>
      </c>
      <c r="V411" s="70" t="n">
        <f aca="false">V410+F411</f>
        <v>1.3017</v>
      </c>
      <c r="W411" s="70" t="n">
        <f aca="false">MAX(W410,V411)</f>
        <v>1.3329</v>
      </c>
      <c r="X411" s="70" t="n">
        <f aca="false">W411-V411</f>
        <v>0.0312000000000001</v>
      </c>
      <c r="Y411" s="70" t="n">
        <f aca="false">Y410+M411</f>
        <v>1.19617766438067</v>
      </c>
      <c r="Z411" s="70" t="n">
        <f aca="false">MAX(Z410,Y411)</f>
        <v>1.22969274074543</v>
      </c>
      <c r="AA411" s="70" t="n">
        <f aca="false">Z411-Y411</f>
        <v>0.0335150763647643</v>
      </c>
      <c r="AB411" s="72" t="n">
        <f aca="false">AB410*(1+F411)</f>
        <v>3.38619949881857</v>
      </c>
      <c r="AC411" s="73" t="n">
        <f aca="false">MAX(AC410,AB411)</f>
        <v>3.49433517723927</v>
      </c>
      <c r="AD411" s="70" t="n">
        <f aca="false">1-AB411/AC411</f>
        <v>0.0309459948562046</v>
      </c>
      <c r="AE411" s="73" t="n">
        <f aca="false">AE410*(1+M411)</f>
        <v>3.04795385741706</v>
      </c>
      <c r="AF411" s="73" t="n">
        <f aca="false">MAX(AF410,AE411)</f>
        <v>3.15260456668737</v>
      </c>
      <c r="AG411" s="70" t="n">
        <f aca="false">1-AE411/AF411</f>
        <v>0.0331950002154162</v>
      </c>
      <c r="AH411" s="74" t="n">
        <f aca="false">IF(R411&gt;0,AH410+1,0)</f>
        <v>9</v>
      </c>
      <c r="AI411" s="74" t="n">
        <f aca="false">IF(U411&gt;0,AI410+1,0)</f>
        <v>9</v>
      </c>
      <c r="AJ411" s="74" t="n">
        <f aca="false">IF(G411&gt;0,AJ410+1,0)</f>
        <v>0</v>
      </c>
      <c r="AK411" s="74" t="n">
        <f aca="false">IF(G411&lt;=0,AK410+1,0)</f>
        <v>2</v>
      </c>
      <c r="AL411" s="74" t="n">
        <f aca="false">IF(K411&gt;0,AL410+1,0)</f>
        <v>0</v>
      </c>
      <c r="AM411" s="74" t="n">
        <f aca="false">IF(K411&lt;=0,AM410+1,0)</f>
        <v>2</v>
      </c>
    </row>
    <row r="412" customFormat="false" ht="15" hidden="false" customHeight="false" outlineLevel="0" collapsed="false">
      <c r="A412" s="61" t="n">
        <v>416</v>
      </c>
      <c r="B412" s="62" t="n">
        <v>40984.5229166667</v>
      </c>
      <c r="C412" s="63" t="n">
        <f aca="false">YEAR(B412)</f>
        <v>2012</v>
      </c>
      <c r="D412" s="32" t="s">
        <v>276</v>
      </c>
      <c r="E412" s="64" t="n">
        <v>5375.75</v>
      </c>
      <c r="F412" s="65" t="n">
        <v>-0.0059</v>
      </c>
      <c r="G412" s="66" t="n">
        <v>-31.716925</v>
      </c>
      <c r="H412" s="67" t="n">
        <f aca="false">E412+IF(D412="Long",1,-1)*G412</f>
        <v>5407.466925</v>
      </c>
      <c r="I412" s="68" t="n">
        <f aca="false">Assumptions!$B$58</f>
        <v>5.35750011455817</v>
      </c>
      <c r="J412" s="68" t="n">
        <f aca="false">INDEX(Yearly!$D$5:$D$22,MATCH(C412,Yearly!$A$5:$A$22,0))</f>
        <v>0.476222232405171</v>
      </c>
      <c r="K412" s="68" t="n">
        <f aca="false">G412-I412-J412</f>
        <v>-37.5506473469633</v>
      </c>
      <c r="L412" s="69" t="n">
        <f aca="false">(I412+J412)/Assumptions!$B$8</f>
        <v>0.000257230707196027</v>
      </c>
      <c r="M412" s="70" t="n">
        <f aca="false">F412-L412</f>
        <v>-0.00615723070719603</v>
      </c>
      <c r="N412" s="71" t="n">
        <f aca="false">G412*Assumptions!$B$7</f>
        <v>-249453.615125</v>
      </c>
      <c r="O412" s="71" t="n">
        <f aca="false">K412*Assumptions!$B$7</f>
        <v>-295335.841383867</v>
      </c>
      <c r="P412" s="68" t="n">
        <f aca="false">P411+G412</f>
        <v>5949.464025</v>
      </c>
      <c r="Q412" s="68" t="n">
        <f aca="false">MAX(Q411,P412)</f>
        <v>6149.651045</v>
      </c>
      <c r="R412" s="68" t="n">
        <f aca="false">Q412-P412</f>
        <v>200.18702</v>
      </c>
      <c r="S412" s="68" t="n">
        <f aca="false">S411+K412</f>
        <v>3550.49452925895</v>
      </c>
      <c r="T412" s="68" t="n">
        <f aca="false">MAX(T411,S412)</f>
        <v>3809.01877272859</v>
      </c>
      <c r="U412" s="68" t="n">
        <f aca="false">T412-S412</f>
        <v>258.524243469634</v>
      </c>
      <c r="V412" s="70" t="n">
        <f aca="false">V411+F412</f>
        <v>1.2958</v>
      </c>
      <c r="W412" s="70" t="n">
        <f aca="false">MAX(W411,V412)</f>
        <v>1.3329</v>
      </c>
      <c r="X412" s="70" t="n">
        <f aca="false">W412-V412</f>
        <v>0.0371000000000001</v>
      </c>
      <c r="Y412" s="70" t="n">
        <f aca="false">Y411+M412</f>
        <v>1.19002043367347</v>
      </c>
      <c r="Z412" s="70" t="n">
        <f aca="false">MAX(Z411,Y412)</f>
        <v>1.22969274074543</v>
      </c>
      <c r="AA412" s="70" t="n">
        <f aca="false">Z412-Y412</f>
        <v>0.0396723070719602</v>
      </c>
      <c r="AB412" s="72" t="n">
        <f aca="false">AB411*(1+F412)</f>
        <v>3.36622092177554</v>
      </c>
      <c r="AC412" s="73" t="n">
        <f aca="false">MAX(AC411,AB412)</f>
        <v>3.49433517723927</v>
      </c>
      <c r="AD412" s="70" t="n">
        <f aca="false">1-AB412/AC412</f>
        <v>0.0366634134865529</v>
      </c>
      <c r="AE412" s="73" t="n">
        <f aca="false">AE411*(1+M412)</f>
        <v>3.02918690233206</v>
      </c>
      <c r="AF412" s="73" t="n">
        <f aca="false">MAX(AF411,AE412)</f>
        <v>3.15260456668737</v>
      </c>
      <c r="AG412" s="70" t="n">
        <f aca="false">1-AE412/AF412</f>
        <v>0.0391478416479605</v>
      </c>
      <c r="AH412" s="74" t="n">
        <f aca="false">IF(R412&gt;0,AH411+1,0)</f>
        <v>10</v>
      </c>
      <c r="AI412" s="74" t="n">
        <f aca="false">IF(U412&gt;0,AI411+1,0)</f>
        <v>10</v>
      </c>
      <c r="AJ412" s="74" t="n">
        <f aca="false">IF(G412&gt;0,AJ411+1,0)</f>
        <v>0</v>
      </c>
      <c r="AK412" s="74" t="n">
        <f aca="false">IF(G412&lt;=0,AK411+1,0)</f>
        <v>3</v>
      </c>
      <c r="AL412" s="74" t="n">
        <f aca="false">IF(K412&gt;0,AL411+1,0)</f>
        <v>0</v>
      </c>
      <c r="AM412" s="74" t="n">
        <f aca="false">IF(K412&lt;=0,AM411+1,0)</f>
        <v>3</v>
      </c>
    </row>
    <row r="413" customFormat="false" ht="15" hidden="false" customHeight="false" outlineLevel="0" collapsed="false">
      <c r="A413" s="61" t="n">
        <v>417</v>
      </c>
      <c r="B413" s="62" t="n">
        <v>40984.5756944444</v>
      </c>
      <c r="C413" s="63" t="n">
        <f aca="false">YEAR(B413)</f>
        <v>2012</v>
      </c>
      <c r="D413" s="32" t="s">
        <v>277</v>
      </c>
      <c r="E413" s="64" t="n">
        <v>5407.25</v>
      </c>
      <c r="F413" s="65" t="n">
        <v>-0.0054</v>
      </c>
      <c r="G413" s="66" t="n">
        <v>-29.19915</v>
      </c>
      <c r="H413" s="67" t="n">
        <f aca="false">E413+IF(D413="Long",1,-1)*G413</f>
        <v>5378.05085</v>
      </c>
      <c r="I413" s="68" t="n">
        <f aca="false">Assumptions!$B$58</f>
        <v>5.35750011455817</v>
      </c>
      <c r="J413" s="68" t="n">
        <f aca="false">INDEX(Yearly!$D$5:$D$22,MATCH(C413,Yearly!$A$5:$A$22,0))</f>
        <v>0.476222232405171</v>
      </c>
      <c r="K413" s="68" t="n">
        <f aca="false">G413-I413-J413</f>
        <v>-35.0328723469633</v>
      </c>
      <c r="L413" s="69" t="n">
        <f aca="false">(I413+J413)/Assumptions!$B$8</f>
        <v>0.000257230707196027</v>
      </c>
      <c r="M413" s="70" t="n">
        <f aca="false">F413-L413</f>
        <v>-0.00565723070719603</v>
      </c>
      <c r="N413" s="71" t="n">
        <f aca="false">G413*Assumptions!$B$7</f>
        <v>-229651.31475</v>
      </c>
      <c r="O413" s="71" t="n">
        <f aca="false">K413*Assumptions!$B$7</f>
        <v>-275533.541008867</v>
      </c>
      <c r="P413" s="68" t="n">
        <f aca="false">P412+G413</f>
        <v>5920.264875</v>
      </c>
      <c r="Q413" s="68" t="n">
        <f aca="false">MAX(Q412,P413)</f>
        <v>6149.651045</v>
      </c>
      <c r="R413" s="68" t="n">
        <f aca="false">Q413-P413</f>
        <v>229.386170000001</v>
      </c>
      <c r="S413" s="68" t="n">
        <f aca="false">S412+K413</f>
        <v>3515.46165691199</v>
      </c>
      <c r="T413" s="68" t="n">
        <f aca="false">MAX(T412,S413)</f>
        <v>3809.01877272859</v>
      </c>
      <c r="U413" s="68" t="n">
        <f aca="false">T413-S413</f>
        <v>293.557115816597</v>
      </c>
      <c r="V413" s="70" t="n">
        <f aca="false">V412+F413</f>
        <v>1.2904</v>
      </c>
      <c r="W413" s="70" t="n">
        <f aca="false">MAX(W412,V413)</f>
        <v>1.3329</v>
      </c>
      <c r="X413" s="70" t="n">
        <f aca="false">W413-V413</f>
        <v>0.0425000000000002</v>
      </c>
      <c r="Y413" s="70" t="n">
        <f aca="false">Y412+M413</f>
        <v>1.18436320296627</v>
      </c>
      <c r="Z413" s="70" t="n">
        <f aca="false">MAX(Z412,Y413)</f>
        <v>1.22969274074543</v>
      </c>
      <c r="AA413" s="70" t="n">
        <f aca="false">Z413-Y413</f>
        <v>0.0453295377791563</v>
      </c>
      <c r="AB413" s="72" t="n">
        <f aca="false">AB412*(1+F413)</f>
        <v>3.34804332879795</v>
      </c>
      <c r="AC413" s="73" t="n">
        <f aca="false">MAX(AC412,AB413)</f>
        <v>3.49433517723927</v>
      </c>
      <c r="AD413" s="70" t="n">
        <f aca="false">1-AB413/AC413</f>
        <v>0.0418654310537254</v>
      </c>
      <c r="AE413" s="73" t="n">
        <f aca="false">AE412*(1+M413)</f>
        <v>3.01205009317035</v>
      </c>
      <c r="AF413" s="73" t="n">
        <f aca="false">MAX(AF412,AE413)</f>
        <v>3.15260456668737</v>
      </c>
      <c r="AG413" s="70" t="n">
        <f aca="false">1-AE413/AF413</f>
        <v>0.0445836039832652</v>
      </c>
      <c r="AH413" s="74" t="n">
        <f aca="false">IF(R413&gt;0,AH412+1,0)</f>
        <v>11</v>
      </c>
      <c r="AI413" s="74" t="n">
        <f aca="false">IF(U413&gt;0,AI412+1,0)</f>
        <v>11</v>
      </c>
      <c r="AJ413" s="74" t="n">
        <f aca="false">IF(G413&gt;0,AJ412+1,0)</f>
        <v>0</v>
      </c>
      <c r="AK413" s="74" t="n">
        <f aca="false">IF(G413&lt;=0,AK412+1,0)</f>
        <v>4</v>
      </c>
      <c r="AL413" s="74" t="n">
        <f aca="false">IF(K413&gt;0,AL412+1,0)</f>
        <v>0</v>
      </c>
      <c r="AM413" s="74" t="n">
        <f aca="false">IF(K413&lt;=0,AM412+1,0)</f>
        <v>4</v>
      </c>
    </row>
    <row r="414" customFormat="false" ht="15" hidden="false" customHeight="false" outlineLevel="0" collapsed="false">
      <c r="A414" s="61" t="n">
        <v>418</v>
      </c>
      <c r="B414" s="62" t="n">
        <v>40984.59375</v>
      </c>
      <c r="C414" s="63" t="n">
        <f aca="false">YEAR(B414)</f>
        <v>2012</v>
      </c>
      <c r="D414" s="32" t="s">
        <v>276</v>
      </c>
      <c r="E414" s="64" t="n">
        <v>5378.25</v>
      </c>
      <c r="F414" s="65" t="n">
        <v>0.0109</v>
      </c>
      <c r="G414" s="66" t="n">
        <v>58.622925</v>
      </c>
      <c r="H414" s="67" t="n">
        <f aca="false">E414+IF(D414="Long",1,-1)*G414</f>
        <v>5319.627075</v>
      </c>
      <c r="I414" s="68" t="n">
        <f aca="false">Assumptions!$B$58</f>
        <v>5.35750011455817</v>
      </c>
      <c r="J414" s="68" t="n">
        <f aca="false">INDEX(Yearly!$D$5:$D$22,MATCH(C414,Yearly!$A$5:$A$22,0))</f>
        <v>0.476222232405171</v>
      </c>
      <c r="K414" s="68" t="n">
        <f aca="false">G414-I414-J414</f>
        <v>52.7892026530367</v>
      </c>
      <c r="L414" s="69" t="n">
        <f aca="false">(I414+J414)/Assumptions!$B$8</f>
        <v>0.000257230707196027</v>
      </c>
      <c r="M414" s="70" t="n">
        <f aca="false">F414-L414</f>
        <v>0.010642769292804</v>
      </c>
      <c r="N414" s="71" t="n">
        <f aca="false">G414*Assumptions!$B$7</f>
        <v>461069.305125</v>
      </c>
      <c r="O414" s="71" t="n">
        <f aca="false">K414*Assumptions!$B$7</f>
        <v>415187.078866133</v>
      </c>
      <c r="P414" s="68" t="n">
        <f aca="false">P413+G414</f>
        <v>5978.8878</v>
      </c>
      <c r="Q414" s="68" t="n">
        <f aca="false">MAX(Q413,P414)</f>
        <v>6149.651045</v>
      </c>
      <c r="R414" s="68" t="n">
        <f aca="false">Q414-P414</f>
        <v>170.763245000001</v>
      </c>
      <c r="S414" s="68" t="n">
        <f aca="false">S413+K414</f>
        <v>3568.25085956503</v>
      </c>
      <c r="T414" s="68" t="n">
        <f aca="false">MAX(T413,S414)</f>
        <v>3809.01877272859</v>
      </c>
      <c r="U414" s="68" t="n">
        <f aca="false">T414-S414</f>
        <v>240.76791316356</v>
      </c>
      <c r="V414" s="70" t="n">
        <f aca="false">V413+F414</f>
        <v>1.3013</v>
      </c>
      <c r="W414" s="70" t="n">
        <f aca="false">MAX(W413,V414)</f>
        <v>1.3329</v>
      </c>
      <c r="X414" s="70" t="n">
        <f aca="false">W414-V414</f>
        <v>0.0316000000000003</v>
      </c>
      <c r="Y414" s="70" t="n">
        <f aca="false">Y413+M414</f>
        <v>1.19500597225908</v>
      </c>
      <c r="Z414" s="70" t="n">
        <f aca="false">MAX(Z413,Y414)</f>
        <v>1.22969274074543</v>
      </c>
      <c r="AA414" s="70" t="n">
        <f aca="false">Z414-Y414</f>
        <v>0.0346867684863523</v>
      </c>
      <c r="AB414" s="72" t="n">
        <f aca="false">AB413*(1+F414)</f>
        <v>3.38453700108185</v>
      </c>
      <c r="AC414" s="73" t="n">
        <f aca="false">MAX(AC413,AB414)</f>
        <v>3.49433517723927</v>
      </c>
      <c r="AD414" s="70" t="n">
        <f aca="false">1-AB414/AC414</f>
        <v>0.0314217642522111</v>
      </c>
      <c r="AE414" s="73" t="n">
        <f aca="false">AE413*(1+M414)</f>
        <v>3.04410664741033</v>
      </c>
      <c r="AF414" s="73" t="n">
        <f aca="false">MAX(AF413,AE414)</f>
        <v>3.15260456668737</v>
      </c>
      <c r="AG414" s="70" t="n">
        <f aca="false">1-AE414/AF414</f>
        <v>0.0344153277018969</v>
      </c>
      <c r="AH414" s="74" t="n">
        <f aca="false">IF(R414&gt;0,AH413+1,0)</f>
        <v>12</v>
      </c>
      <c r="AI414" s="74" t="n">
        <f aca="false">IF(U414&gt;0,AI413+1,0)</f>
        <v>12</v>
      </c>
      <c r="AJ414" s="74" t="n">
        <f aca="false">IF(G414&gt;0,AJ413+1,0)</f>
        <v>1</v>
      </c>
      <c r="AK414" s="74" t="n">
        <f aca="false">IF(G414&lt;=0,AK413+1,0)</f>
        <v>0</v>
      </c>
      <c r="AL414" s="74" t="n">
        <f aca="false">IF(K414&gt;0,AL413+1,0)</f>
        <v>1</v>
      </c>
      <c r="AM414" s="74" t="n">
        <f aca="false">IF(K414&lt;=0,AM413+1,0)</f>
        <v>0</v>
      </c>
    </row>
    <row r="415" customFormat="false" ht="15" hidden="false" customHeight="false" outlineLevel="0" collapsed="false">
      <c r="A415" s="61" t="n">
        <v>419</v>
      </c>
      <c r="B415" s="62" t="n">
        <v>40989.5520833333</v>
      </c>
      <c r="C415" s="63" t="n">
        <f aca="false">YEAR(B415)</f>
        <v>2012</v>
      </c>
      <c r="D415" s="32" t="s">
        <v>277</v>
      </c>
      <c r="E415" s="64" t="n">
        <v>5319.55</v>
      </c>
      <c r="F415" s="65" t="n">
        <v>-0.0055</v>
      </c>
      <c r="G415" s="66" t="n">
        <v>-29.257525</v>
      </c>
      <c r="H415" s="67" t="n">
        <f aca="false">E415+IF(D415="Long",1,-1)*G415</f>
        <v>5290.292475</v>
      </c>
      <c r="I415" s="68" t="n">
        <f aca="false">Assumptions!$B$58</f>
        <v>5.35750011455817</v>
      </c>
      <c r="J415" s="68" t="n">
        <f aca="false">INDEX(Yearly!$D$5:$D$22,MATCH(C415,Yearly!$A$5:$A$22,0))</f>
        <v>0.476222232405171</v>
      </c>
      <c r="K415" s="68" t="n">
        <f aca="false">G415-I415-J415</f>
        <v>-35.0912473469633</v>
      </c>
      <c r="L415" s="69" t="n">
        <f aca="false">(I415+J415)/Assumptions!$B$8</f>
        <v>0.000257230707196027</v>
      </c>
      <c r="M415" s="70" t="n">
        <f aca="false">F415-L415</f>
        <v>-0.00575723070719603</v>
      </c>
      <c r="N415" s="71" t="n">
        <f aca="false">G415*Assumptions!$B$7</f>
        <v>-230110.434125</v>
      </c>
      <c r="O415" s="71" t="n">
        <f aca="false">K415*Assumptions!$B$7</f>
        <v>-275992.660383867</v>
      </c>
      <c r="P415" s="68" t="n">
        <f aca="false">P414+G415</f>
        <v>5949.630275</v>
      </c>
      <c r="Q415" s="68" t="n">
        <f aca="false">MAX(Q414,P415)</f>
        <v>6149.651045</v>
      </c>
      <c r="R415" s="68" t="n">
        <f aca="false">Q415-P415</f>
        <v>200.020770000001</v>
      </c>
      <c r="S415" s="68" t="n">
        <f aca="false">S414+K415</f>
        <v>3533.15961221806</v>
      </c>
      <c r="T415" s="68" t="n">
        <f aca="false">MAX(T414,S415)</f>
        <v>3809.01877272859</v>
      </c>
      <c r="U415" s="68" t="n">
        <f aca="false">T415-S415</f>
        <v>275.859160510524</v>
      </c>
      <c r="V415" s="70" t="n">
        <f aca="false">V414+F415</f>
        <v>1.2958</v>
      </c>
      <c r="W415" s="70" t="n">
        <f aca="false">MAX(W414,V415)</f>
        <v>1.3329</v>
      </c>
      <c r="X415" s="70" t="n">
        <f aca="false">W415-V415</f>
        <v>0.0371000000000004</v>
      </c>
      <c r="Y415" s="70" t="n">
        <f aca="false">Y414+M415</f>
        <v>1.18924874155188</v>
      </c>
      <c r="Z415" s="70" t="n">
        <f aca="false">MAX(Z414,Y415)</f>
        <v>1.22969274074543</v>
      </c>
      <c r="AA415" s="70" t="n">
        <f aca="false">Z415-Y415</f>
        <v>0.0404439991935484</v>
      </c>
      <c r="AB415" s="72" t="n">
        <f aca="false">AB414*(1+F415)</f>
        <v>3.3659220475759</v>
      </c>
      <c r="AC415" s="73" t="n">
        <f aca="false">MAX(AC414,AB415)</f>
        <v>3.49433517723927</v>
      </c>
      <c r="AD415" s="70" t="n">
        <f aca="false">1-AB415/AC415</f>
        <v>0.0367489445488239</v>
      </c>
      <c r="AE415" s="73" t="n">
        <f aca="false">AE414*(1+M415)</f>
        <v>3.02658102314388</v>
      </c>
      <c r="AF415" s="73" t="n">
        <f aca="false">MAX(AF414,AE415)</f>
        <v>3.15260456668737</v>
      </c>
      <c r="AG415" s="70" t="n">
        <f aca="false">1-AE415/AF415</f>
        <v>0.0399744214276494</v>
      </c>
      <c r="AH415" s="74" t="n">
        <f aca="false">IF(R415&gt;0,AH414+1,0)</f>
        <v>13</v>
      </c>
      <c r="AI415" s="74" t="n">
        <f aca="false">IF(U415&gt;0,AI414+1,0)</f>
        <v>13</v>
      </c>
      <c r="AJ415" s="74" t="n">
        <f aca="false">IF(G415&gt;0,AJ414+1,0)</f>
        <v>0</v>
      </c>
      <c r="AK415" s="74" t="n">
        <f aca="false">IF(G415&lt;=0,AK414+1,0)</f>
        <v>1</v>
      </c>
      <c r="AL415" s="74" t="n">
        <f aca="false">IF(K415&gt;0,AL414+1,0)</f>
        <v>0</v>
      </c>
      <c r="AM415" s="74" t="n">
        <f aca="false">IF(K415&lt;=0,AM414+1,0)</f>
        <v>1</v>
      </c>
    </row>
    <row r="416" customFormat="false" ht="15" hidden="false" customHeight="false" outlineLevel="0" collapsed="false">
      <c r="A416" s="61" t="n">
        <v>420</v>
      </c>
      <c r="B416" s="62" t="n">
        <v>40990.59375</v>
      </c>
      <c r="C416" s="63" t="n">
        <f aca="false">YEAR(B416)</f>
        <v>2012</v>
      </c>
      <c r="D416" s="32" t="s">
        <v>276</v>
      </c>
      <c r="E416" s="64" t="n">
        <v>5290.3</v>
      </c>
      <c r="F416" s="65" t="n">
        <v>-0.0023</v>
      </c>
      <c r="G416" s="66" t="n">
        <v>-12.16769</v>
      </c>
      <c r="H416" s="67" t="n">
        <f aca="false">E416+IF(D416="Long",1,-1)*G416</f>
        <v>5302.46769</v>
      </c>
      <c r="I416" s="68" t="n">
        <f aca="false">Assumptions!$B$58</f>
        <v>5.35750011455817</v>
      </c>
      <c r="J416" s="68" t="n">
        <f aca="false">INDEX(Yearly!$D$5:$D$22,MATCH(C416,Yearly!$A$5:$A$22,0))</f>
        <v>0.476222232405171</v>
      </c>
      <c r="K416" s="68" t="n">
        <f aca="false">G416-I416-J416</f>
        <v>-18.0014123469633</v>
      </c>
      <c r="L416" s="69" t="n">
        <f aca="false">(I416+J416)/Assumptions!$B$8</f>
        <v>0.000257230707196027</v>
      </c>
      <c r="M416" s="70" t="n">
        <f aca="false">F416-L416</f>
        <v>-0.00255723070719603</v>
      </c>
      <c r="N416" s="71" t="n">
        <f aca="false">G416*Assumptions!$B$7</f>
        <v>-95698.88185</v>
      </c>
      <c r="O416" s="71" t="n">
        <f aca="false">K416*Assumptions!$B$7</f>
        <v>-141581.108108867</v>
      </c>
      <c r="P416" s="68" t="n">
        <f aca="false">P415+G416</f>
        <v>5937.462585</v>
      </c>
      <c r="Q416" s="68" t="n">
        <f aca="false">MAX(Q415,P416)</f>
        <v>6149.651045</v>
      </c>
      <c r="R416" s="68" t="n">
        <f aca="false">Q416-P416</f>
        <v>212.188460000001</v>
      </c>
      <c r="S416" s="68" t="n">
        <f aca="false">S415+K416</f>
        <v>3515.1581998711</v>
      </c>
      <c r="T416" s="68" t="n">
        <f aca="false">MAX(T415,S416)</f>
        <v>3809.01877272859</v>
      </c>
      <c r="U416" s="68" t="n">
        <f aca="false">T416-S416</f>
        <v>293.860572857487</v>
      </c>
      <c r="V416" s="70" t="n">
        <f aca="false">V415+F416</f>
        <v>1.2935</v>
      </c>
      <c r="W416" s="70" t="n">
        <f aca="false">MAX(W415,V416)</f>
        <v>1.3329</v>
      </c>
      <c r="X416" s="70" t="n">
        <f aca="false">W416-V416</f>
        <v>0.0394000000000003</v>
      </c>
      <c r="Y416" s="70" t="n">
        <f aca="false">Y415+M416</f>
        <v>1.18669151084469</v>
      </c>
      <c r="Z416" s="70" t="n">
        <f aca="false">MAX(Z415,Y416)</f>
        <v>1.22969274074543</v>
      </c>
      <c r="AA416" s="70" t="n">
        <f aca="false">Z416-Y416</f>
        <v>0.0430012299007443</v>
      </c>
      <c r="AB416" s="72" t="n">
        <f aca="false">AB415*(1+F416)</f>
        <v>3.35818042686648</v>
      </c>
      <c r="AC416" s="73" t="n">
        <f aca="false">MAX(AC415,AB416)</f>
        <v>3.49433517723927</v>
      </c>
      <c r="AD416" s="70" t="n">
        <f aca="false">1-AB416/AC416</f>
        <v>0.0389644219763616</v>
      </c>
      <c r="AE416" s="73" t="n">
        <f aca="false">AE415*(1+M416)</f>
        <v>3.01884135721368</v>
      </c>
      <c r="AF416" s="73" t="n">
        <f aca="false">MAX(AF415,AE416)</f>
        <v>3.15260456668737</v>
      </c>
      <c r="AG416" s="70" t="n">
        <f aca="false">1-AE416/AF416</f>
        <v>0.0424294283168682</v>
      </c>
      <c r="AH416" s="74" t="n">
        <f aca="false">IF(R416&gt;0,AH415+1,0)</f>
        <v>14</v>
      </c>
      <c r="AI416" s="74" t="n">
        <f aca="false">IF(U416&gt;0,AI415+1,0)</f>
        <v>14</v>
      </c>
      <c r="AJ416" s="74" t="n">
        <f aca="false">IF(G416&gt;0,AJ415+1,0)</f>
        <v>0</v>
      </c>
      <c r="AK416" s="74" t="n">
        <f aca="false">IF(G416&lt;=0,AK415+1,0)</f>
        <v>2</v>
      </c>
      <c r="AL416" s="74" t="n">
        <f aca="false">IF(K416&gt;0,AL415+1,0)</f>
        <v>0</v>
      </c>
      <c r="AM416" s="74" t="n">
        <f aca="false">IF(K416&lt;=0,AM415+1,0)</f>
        <v>2</v>
      </c>
    </row>
    <row r="417" customFormat="false" ht="15" hidden="false" customHeight="false" outlineLevel="0" collapsed="false">
      <c r="A417" s="61" t="n">
        <v>421</v>
      </c>
      <c r="B417" s="62" t="n">
        <v>40991.6145833333</v>
      </c>
      <c r="C417" s="63" t="n">
        <f aca="false">YEAR(B417)</f>
        <v>2012</v>
      </c>
      <c r="D417" s="32" t="s">
        <v>277</v>
      </c>
      <c r="E417" s="64" t="n">
        <v>5302.6</v>
      </c>
      <c r="F417" s="65" t="n">
        <v>-0.0113</v>
      </c>
      <c r="G417" s="66" t="n">
        <v>-59.91938</v>
      </c>
      <c r="H417" s="67" t="n">
        <f aca="false">E417+IF(D417="Long",1,-1)*G417</f>
        <v>5242.68062</v>
      </c>
      <c r="I417" s="68" t="n">
        <f aca="false">Assumptions!$B$58</f>
        <v>5.35750011455817</v>
      </c>
      <c r="J417" s="68" t="n">
        <f aca="false">INDEX(Yearly!$D$5:$D$22,MATCH(C417,Yearly!$A$5:$A$22,0))</f>
        <v>0.476222232405171</v>
      </c>
      <c r="K417" s="68" t="n">
        <f aca="false">G417-I417-J417</f>
        <v>-65.7531023469633</v>
      </c>
      <c r="L417" s="69" t="n">
        <f aca="false">(I417+J417)/Assumptions!$B$8</f>
        <v>0.000257230707196027</v>
      </c>
      <c r="M417" s="70" t="n">
        <f aca="false">F417-L417</f>
        <v>-0.011557230707196</v>
      </c>
      <c r="N417" s="71" t="n">
        <f aca="false">G417*Assumptions!$B$7</f>
        <v>-471265.9237</v>
      </c>
      <c r="O417" s="71" t="n">
        <f aca="false">K417*Assumptions!$B$7</f>
        <v>-517148.149958867</v>
      </c>
      <c r="P417" s="68" t="n">
        <f aca="false">P416+G417</f>
        <v>5877.543205</v>
      </c>
      <c r="Q417" s="68" t="n">
        <f aca="false">MAX(Q416,P417)</f>
        <v>6149.651045</v>
      </c>
      <c r="R417" s="68" t="n">
        <f aca="false">Q417-P417</f>
        <v>272.107840000002</v>
      </c>
      <c r="S417" s="68" t="n">
        <f aca="false">S416+K417</f>
        <v>3449.40509752414</v>
      </c>
      <c r="T417" s="68" t="n">
        <f aca="false">MAX(T416,S417)</f>
        <v>3809.01877272859</v>
      </c>
      <c r="U417" s="68" t="n">
        <f aca="false">T417-S417</f>
        <v>359.61367520445</v>
      </c>
      <c r="V417" s="70" t="n">
        <f aca="false">V416+F417</f>
        <v>1.2822</v>
      </c>
      <c r="W417" s="70" t="n">
        <f aca="false">MAX(W416,V417)</f>
        <v>1.3329</v>
      </c>
      <c r="X417" s="70" t="n">
        <f aca="false">W417-V417</f>
        <v>0.0507000000000004</v>
      </c>
      <c r="Y417" s="70" t="n">
        <f aca="false">Y416+M417</f>
        <v>1.17513428013749</v>
      </c>
      <c r="Z417" s="70" t="n">
        <f aca="false">MAX(Z416,Y417)</f>
        <v>1.22969274074543</v>
      </c>
      <c r="AA417" s="70" t="n">
        <f aca="false">Z417-Y417</f>
        <v>0.0545584606079403</v>
      </c>
      <c r="AB417" s="72" t="n">
        <f aca="false">AB416*(1+F417)</f>
        <v>3.32023298804289</v>
      </c>
      <c r="AC417" s="73" t="n">
        <f aca="false">MAX(AC416,AB417)</f>
        <v>3.49433517723927</v>
      </c>
      <c r="AD417" s="70" t="n">
        <f aca="false">1-AB417/AC417</f>
        <v>0.0498241240080287</v>
      </c>
      <c r="AE417" s="73" t="n">
        <f aca="false">AE416*(1+M417)</f>
        <v>2.98395191117994</v>
      </c>
      <c r="AF417" s="73" t="n">
        <f aca="false">MAX(AF416,AE417)</f>
        <v>3.15260456668737</v>
      </c>
      <c r="AG417" s="70" t="n">
        <f aca="false">1-AE417/AF417</f>
        <v>0.0534962923322317</v>
      </c>
      <c r="AH417" s="74" t="n">
        <f aca="false">IF(R417&gt;0,AH416+1,0)</f>
        <v>15</v>
      </c>
      <c r="AI417" s="74" t="n">
        <f aca="false">IF(U417&gt;0,AI416+1,0)</f>
        <v>15</v>
      </c>
      <c r="AJ417" s="74" t="n">
        <f aca="false">IF(G417&gt;0,AJ416+1,0)</f>
        <v>0</v>
      </c>
      <c r="AK417" s="74" t="n">
        <f aca="false">IF(G417&lt;=0,AK416+1,0)</f>
        <v>3</v>
      </c>
      <c r="AL417" s="74" t="n">
        <f aca="false">IF(K417&gt;0,AL416+1,0)</f>
        <v>0</v>
      </c>
      <c r="AM417" s="74" t="n">
        <f aca="false">IF(K417&lt;=0,AM416+1,0)</f>
        <v>3</v>
      </c>
    </row>
    <row r="418" customFormat="false" ht="15" hidden="false" customHeight="false" outlineLevel="0" collapsed="false">
      <c r="A418" s="61" t="n">
        <v>422</v>
      </c>
      <c r="B418" s="62" t="n">
        <v>40994.3951388889</v>
      </c>
      <c r="C418" s="63" t="n">
        <f aca="false">YEAR(B418)</f>
        <v>2012</v>
      </c>
      <c r="D418" s="32" t="s">
        <v>276</v>
      </c>
      <c r="E418" s="64" t="n">
        <v>5242.65</v>
      </c>
      <c r="F418" s="65" t="n">
        <v>0.0004</v>
      </c>
      <c r="G418" s="66" t="n">
        <v>2.09706</v>
      </c>
      <c r="H418" s="67" t="n">
        <f aca="false">E418+IF(D418="Long",1,-1)*G418</f>
        <v>5240.55294</v>
      </c>
      <c r="I418" s="68" t="n">
        <f aca="false">Assumptions!$B$58</f>
        <v>5.35750011455817</v>
      </c>
      <c r="J418" s="68" t="n">
        <f aca="false">INDEX(Yearly!$D$5:$D$22,MATCH(C418,Yearly!$A$5:$A$22,0))</f>
        <v>0.476222232405171</v>
      </c>
      <c r="K418" s="68" t="n">
        <f aca="false">G418-I418-J418</f>
        <v>-3.73666234696334</v>
      </c>
      <c r="L418" s="69" t="n">
        <f aca="false">(I418+J418)/Assumptions!$B$8</f>
        <v>0.000257230707196027</v>
      </c>
      <c r="M418" s="70" t="n">
        <f aca="false">F418-L418</f>
        <v>0.000142769292803973</v>
      </c>
      <c r="N418" s="71" t="n">
        <f aca="false">G418*Assumptions!$B$7</f>
        <v>16493.3769</v>
      </c>
      <c r="O418" s="71" t="n">
        <f aca="false">K418*Assumptions!$B$7</f>
        <v>-29388.8493588667</v>
      </c>
      <c r="P418" s="68" t="n">
        <f aca="false">P417+G418</f>
        <v>5879.640265</v>
      </c>
      <c r="Q418" s="68" t="n">
        <f aca="false">MAX(Q417,P418)</f>
        <v>6149.651045</v>
      </c>
      <c r="R418" s="68" t="n">
        <f aca="false">Q418-P418</f>
        <v>270.010780000001</v>
      </c>
      <c r="S418" s="68" t="n">
        <f aca="false">S417+K418</f>
        <v>3445.66843517717</v>
      </c>
      <c r="T418" s="68" t="n">
        <f aca="false">MAX(T417,S418)</f>
        <v>3809.01877272859</v>
      </c>
      <c r="U418" s="68" t="n">
        <f aca="false">T418-S418</f>
        <v>363.350337551414</v>
      </c>
      <c r="V418" s="70" t="n">
        <f aca="false">V417+F418</f>
        <v>1.2826</v>
      </c>
      <c r="W418" s="70" t="n">
        <f aca="false">MAX(W417,V418)</f>
        <v>1.3329</v>
      </c>
      <c r="X418" s="70" t="n">
        <f aca="false">W418-V418</f>
        <v>0.0503000000000005</v>
      </c>
      <c r="Y418" s="70" t="n">
        <f aca="false">Y417+M418</f>
        <v>1.17527704943029</v>
      </c>
      <c r="Z418" s="70" t="n">
        <f aca="false">MAX(Z417,Y418)</f>
        <v>1.22969274074543</v>
      </c>
      <c r="AA418" s="70" t="n">
        <f aca="false">Z418-Y418</f>
        <v>0.0544156913151364</v>
      </c>
      <c r="AB418" s="72" t="n">
        <f aca="false">AB417*(1+F418)</f>
        <v>3.3215610812381</v>
      </c>
      <c r="AC418" s="73" t="n">
        <f aca="false">MAX(AC417,AB418)</f>
        <v>3.49433517723927</v>
      </c>
      <c r="AD418" s="70" t="n">
        <f aca="false">1-AB418/AC418</f>
        <v>0.0494440536576321</v>
      </c>
      <c r="AE418" s="73" t="n">
        <f aca="false">AE417*(1+M418)</f>
        <v>2.98437792788406</v>
      </c>
      <c r="AF418" s="73" t="n">
        <f aca="false">MAX(AF417,AE418)</f>
        <v>3.15260456668737</v>
      </c>
      <c r="AG418" s="70" t="n">
        <f aca="false">1-AE418/AF418</f>
        <v>0.0533611606672517</v>
      </c>
      <c r="AH418" s="74" t="n">
        <f aca="false">IF(R418&gt;0,AH417+1,0)</f>
        <v>16</v>
      </c>
      <c r="AI418" s="74" t="n">
        <f aca="false">IF(U418&gt;0,AI417+1,0)</f>
        <v>16</v>
      </c>
      <c r="AJ418" s="74" t="n">
        <f aca="false">IF(G418&gt;0,AJ417+1,0)</f>
        <v>1</v>
      </c>
      <c r="AK418" s="74" t="n">
        <f aca="false">IF(G418&lt;=0,AK417+1,0)</f>
        <v>0</v>
      </c>
      <c r="AL418" s="74" t="n">
        <f aca="false">IF(K418&gt;0,AL417+1,0)</f>
        <v>0</v>
      </c>
      <c r="AM418" s="74" t="n">
        <f aca="false">IF(K418&lt;=0,AM417+1,0)</f>
        <v>4</v>
      </c>
    </row>
    <row r="419" customFormat="false" ht="15" hidden="false" customHeight="false" outlineLevel="0" collapsed="false">
      <c r="A419" s="61" t="n">
        <v>423</v>
      </c>
      <c r="B419" s="62" t="n">
        <v>40998.40625</v>
      </c>
      <c r="C419" s="63" t="n">
        <f aca="false">YEAR(B419)</f>
        <v>2012</v>
      </c>
      <c r="D419" s="32" t="s">
        <v>277</v>
      </c>
      <c r="E419" s="64" t="n">
        <v>5240.65</v>
      </c>
      <c r="F419" s="65" t="n">
        <v>0.0065</v>
      </c>
      <c r="G419" s="66" t="n">
        <v>34.064225</v>
      </c>
      <c r="H419" s="67" t="n">
        <f aca="false">E419+IF(D419="Long",1,-1)*G419</f>
        <v>5274.714225</v>
      </c>
      <c r="I419" s="68" t="n">
        <f aca="false">Assumptions!$B$58</f>
        <v>5.35750011455817</v>
      </c>
      <c r="J419" s="68" t="n">
        <f aca="false">INDEX(Yearly!$D$5:$D$22,MATCH(C419,Yearly!$A$5:$A$22,0))</f>
        <v>0.476222232405171</v>
      </c>
      <c r="K419" s="68" t="n">
        <f aca="false">G419-I419-J419</f>
        <v>28.2305026530367</v>
      </c>
      <c r="L419" s="69" t="n">
        <f aca="false">(I419+J419)/Assumptions!$B$8</f>
        <v>0.000257230707196027</v>
      </c>
      <c r="M419" s="70" t="n">
        <f aca="false">F419-L419</f>
        <v>0.00624276929280397</v>
      </c>
      <c r="N419" s="71" t="n">
        <f aca="false">G419*Assumptions!$B$7</f>
        <v>267915.129625</v>
      </c>
      <c r="O419" s="71" t="n">
        <f aca="false">K419*Assumptions!$B$7</f>
        <v>222032.903366133</v>
      </c>
      <c r="P419" s="68" t="n">
        <f aca="false">P418+G419</f>
        <v>5913.70449</v>
      </c>
      <c r="Q419" s="68" t="n">
        <f aca="false">MAX(Q418,P419)</f>
        <v>6149.651045</v>
      </c>
      <c r="R419" s="68" t="n">
        <f aca="false">Q419-P419</f>
        <v>235.946555000001</v>
      </c>
      <c r="S419" s="68" t="n">
        <f aca="false">S418+K419</f>
        <v>3473.89893783021</v>
      </c>
      <c r="T419" s="68" t="n">
        <f aca="false">MAX(T418,S419)</f>
        <v>3809.01877272859</v>
      </c>
      <c r="U419" s="68" t="n">
        <f aca="false">T419-S419</f>
        <v>335.119834898377</v>
      </c>
      <c r="V419" s="70" t="n">
        <f aca="false">V418+F419</f>
        <v>1.2891</v>
      </c>
      <c r="W419" s="70" t="n">
        <f aca="false">MAX(W418,V419)</f>
        <v>1.3329</v>
      </c>
      <c r="X419" s="70" t="n">
        <f aca="false">W419-V419</f>
        <v>0.0438000000000005</v>
      </c>
      <c r="Y419" s="70" t="n">
        <f aca="false">Y418+M419</f>
        <v>1.1815198187231</v>
      </c>
      <c r="Z419" s="70" t="n">
        <f aca="false">MAX(Z418,Y419)</f>
        <v>1.22969274074543</v>
      </c>
      <c r="AA419" s="70" t="n">
        <f aca="false">Z419-Y419</f>
        <v>0.0481729220223324</v>
      </c>
      <c r="AB419" s="72" t="n">
        <f aca="false">AB418*(1+F419)</f>
        <v>3.34315122826615</v>
      </c>
      <c r="AC419" s="73" t="n">
        <f aca="false">MAX(AC418,AB419)</f>
        <v>3.49433517723927</v>
      </c>
      <c r="AD419" s="70" t="n">
        <f aca="false">1-AB419/AC419</f>
        <v>0.0432654400064068</v>
      </c>
      <c r="AE419" s="73" t="n">
        <f aca="false">AE418*(1+M419)</f>
        <v>3.00300871077037</v>
      </c>
      <c r="AF419" s="73" t="n">
        <f aca="false">MAX(AF418,AE419)</f>
        <v>3.15260456668737</v>
      </c>
      <c r="AG419" s="70" t="n">
        <f aca="false">1-AE419/AF419</f>
        <v>0.0474515127896896</v>
      </c>
      <c r="AH419" s="74" t="n">
        <f aca="false">IF(R419&gt;0,AH418+1,0)</f>
        <v>17</v>
      </c>
      <c r="AI419" s="74" t="n">
        <f aca="false">IF(U419&gt;0,AI418+1,0)</f>
        <v>17</v>
      </c>
      <c r="AJ419" s="74" t="n">
        <f aca="false">IF(G419&gt;0,AJ418+1,0)</f>
        <v>2</v>
      </c>
      <c r="AK419" s="74" t="n">
        <f aca="false">IF(G419&lt;=0,AK418+1,0)</f>
        <v>0</v>
      </c>
      <c r="AL419" s="74" t="n">
        <f aca="false">IF(K419&gt;0,AL418+1,0)</f>
        <v>1</v>
      </c>
      <c r="AM419" s="74" t="n">
        <f aca="false">IF(K419&lt;=0,AM418+1,0)</f>
        <v>0</v>
      </c>
    </row>
    <row r="420" customFormat="false" ht="15" hidden="false" customHeight="false" outlineLevel="0" collapsed="false">
      <c r="A420" s="61" t="n">
        <v>424</v>
      </c>
      <c r="B420" s="62" t="n">
        <v>41008.40625</v>
      </c>
      <c r="C420" s="63" t="n">
        <f aca="false">YEAR(B420)</f>
        <v>2012</v>
      </c>
      <c r="D420" s="32" t="s">
        <v>276</v>
      </c>
      <c r="E420" s="64" t="n">
        <v>5274.6</v>
      </c>
      <c r="F420" s="65" t="n">
        <v>0.0029</v>
      </c>
      <c r="G420" s="66" t="n">
        <v>15.29634</v>
      </c>
      <c r="H420" s="67" t="n">
        <f aca="false">E420+IF(D420="Long",1,-1)*G420</f>
        <v>5259.30366</v>
      </c>
      <c r="I420" s="68" t="n">
        <f aca="false">Assumptions!$B$58</f>
        <v>5.35750011455817</v>
      </c>
      <c r="J420" s="68" t="n">
        <f aca="false">INDEX(Yearly!$D$5:$D$22,MATCH(C420,Yearly!$A$5:$A$22,0))</f>
        <v>0.476222232405171</v>
      </c>
      <c r="K420" s="68" t="n">
        <f aca="false">G420-I420-J420</f>
        <v>9.46261765303666</v>
      </c>
      <c r="L420" s="69" t="n">
        <f aca="false">(I420+J420)/Assumptions!$B$8</f>
        <v>0.000257230707196027</v>
      </c>
      <c r="M420" s="70" t="n">
        <f aca="false">F420-L420</f>
        <v>0.00264276929280397</v>
      </c>
      <c r="N420" s="71" t="n">
        <f aca="false">G420*Assumptions!$B$7</f>
        <v>120305.7141</v>
      </c>
      <c r="O420" s="71" t="n">
        <f aca="false">K420*Assumptions!$B$7</f>
        <v>74423.4878411334</v>
      </c>
      <c r="P420" s="68" t="n">
        <f aca="false">P419+G420</f>
        <v>5929.00083</v>
      </c>
      <c r="Q420" s="68" t="n">
        <f aca="false">MAX(Q419,P420)</f>
        <v>6149.651045</v>
      </c>
      <c r="R420" s="68" t="n">
        <f aca="false">Q420-P420</f>
        <v>220.650215000001</v>
      </c>
      <c r="S420" s="68" t="n">
        <f aca="false">S419+K420</f>
        <v>3483.36155548325</v>
      </c>
      <c r="T420" s="68" t="n">
        <f aca="false">MAX(T419,S420)</f>
        <v>3809.01877272859</v>
      </c>
      <c r="U420" s="68" t="n">
        <f aca="false">T420-S420</f>
        <v>325.65721724534</v>
      </c>
      <c r="V420" s="70" t="n">
        <f aca="false">V419+F420</f>
        <v>1.292</v>
      </c>
      <c r="W420" s="70" t="n">
        <f aca="false">MAX(W419,V420)</f>
        <v>1.3329</v>
      </c>
      <c r="X420" s="70" t="n">
        <f aca="false">W420-V420</f>
        <v>0.0409000000000006</v>
      </c>
      <c r="Y420" s="70" t="n">
        <f aca="false">Y419+M420</f>
        <v>1.1841625880159</v>
      </c>
      <c r="Z420" s="70" t="n">
        <f aca="false">MAX(Z419,Y420)</f>
        <v>1.22969274074543</v>
      </c>
      <c r="AA420" s="70" t="n">
        <f aca="false">Z420-Y420</f>
        <v>0.0455301527295284</v>
      </c>
      <c r="AB420" s="72" t="n">
        <f aca="false">AB419*(1+F420)</f>
        <v>3.35284636682812</v>
      </c>
      <c r="AC420" s="73" t="n">
        <f aca="false">MAX(AC419,AB420)</f>
        <v>3.49433517723927</v>
      </c>
      <c r="AD420" s="70" t="n">
        <f aca="false">1-AB420/AC420</f>
        <v>0.0404909097824254</v>
      </c>
      <c r="AE420" s="73" t="n">
        <f aca="false">AE419*(1+M420)</f>
        <v>3.01094496997722</v>
      </c>
      <c r="AF420" s="73" t="n">
        <f aca="false">MAX(AF419,AE420)</f>
        <v>3.15260456668737</v>
      </c>
      <c r="AG420" s="70" t="n">
        <f aca="false">1-AE420/AF420</f>
        <v>0.0449341468977834</v>
      </c>
      <c r="AH420" s="74" t="n">
        <f aca="false">IF(R420&gt;0,AH419+1,0)</f>
        <v>18</v>
      </c>
      <c r="AI420" s="74" t="n">
        <f aca="false">IF(U420&gt;0,AI419+1,0)</f>
        <v>18</v>
      </c>
      <c r="AJ420" s="74" t="n">
        <f aca="false">IF(G420&gt;0,AJ419+1,0)</f>
        <v>3</v>
      </c>
      <c r="AK420" s="74" t="n">
        <f aca="false">IF(G420&lt;=0,AK419+1,0)</f>
        <v>0</v>
      </c>
      <c r="AL420" s="74" t="n">
        <f aca="false">IF(K420&gt;0,AL419+1,0)</f>
        <v>2</v>
      </c>
      <c r="AM420" s="74" t="n">
        <f aca="false">IF(K420&lt;=0,AM419+1,0)</f>
        <v>0</v>
      </c>
    </row>
    <row r="421" customFormat="false" ht="15" hidden="false" customHeight="false" outlineLevel="0" collapsed="false">
      <c r="A421" s="61" t="n">
        <v>425</v>
      </c>
      <c r="B421" s="62" t="n">
        <v>41010.59375</v>
      </c>
      <c r="C421" s="63" t="n">
        <f aca="false">YEAR(B421)</f>
        <v>2012</v>
      </c>
      <c r="D421" s="32" t="s">
        <v>277</v>
      </c>
      <c r="E421" s="64" t="n">
        <v>5259.15</v>
      </c>
      <c r="F421" s="65" t="n">
        <v>-0.0049</v>
      </c>
      <c r="G421" s="66" t="n">
        <v>-25.769835</v>
      </c>
      <c r="H421" s="67" t="n">
        <f aca="false">E421+IF(D421="Long",1,-1)*G421</f>
        <v>5233.380165</v>
      </c>
      <c r="I421" s="68" t="n">
        <f aca="false">Assumptions!$B$58</f>
        <v>5.35750011455817</v>
      </c>
      <c r="J421" s="68" t="n">
        <f aca="false">INDEX(Yearly!$D$5:$D$22,MATCH(C421,Yearly!$A$5:$A$22,0))</f>
        <v>0.476222232405171</v>
      </c>
      <c r="K421" s="68" t="n">
        <f aca="false">G421-I421-J421</f>
        <v>-31.6035573469633</v>
      </c>
      <c r="L421" s="69" t="n">
        <f aca="false">(I421+J421)/Assumptions!$B$8</f>
        <v>0.000257230707196027</v>
      </c>
      <c r="M421" s="70" t="n">
        <f aca="false">F421-L421</f>
        <v>-0.00515723070719603</v>
      </c>
      <c r="N421" s="71" t="n">
        <f aca="false">G421*Assumptions!$B$7</f>
        <v>-202679.752275</v>
      </c>
      <c r="O421" s="71" t="n">
        <f aca="false">K421*Assumptions!$B$7</f>
        <v>-248561.978533867</v>
      </c>
      <c r="P421" s="68" t="n">
        <f aca="false">P420+G421</f>
        <v>5903.230995</v>
      </c>
      <c r="Q421" s="68" t="n">
        <f aca="false">MAX(Q420,P421)</f>
        <v>6149.651045</v>
      </c>
      <c r="R421" s="68" t="n">
        <f aca="false">Q421-P421</f>
        <v>246.420050000002</v>
      </c>
      <c r="S421" s="68" t="n">
        <f aca="false">S420+K421</f>
        <v>3451.75799813628</v>
      </c>
      <c r="T421" s="68" t="n">
        <f aca="false">MAX(T420,S421)</f>
        <v>3809.01877272859</v>
      </c>
      <c r="U421" s="68" t="n">
        <f aca="false">T421-S421</f>
        <v>357.260774592304</v>
      </c>
      <c r="V421" s="70" t="n">
        <f aca="false">V420+F421</f>
        <v>1.2871</v>
      </c>
      <c r="W421" s="70" t="n">
        <f aca="false">MAX(W420,V421)</f>
        <v>1.3329</v>
      </c>
      <c r="X421" s="70" t="n">
        <f aca="false">W421-V421</f>
        <v>0.0458000000000005</v>
      </c>
      <c r="Y421" s="70" t="n">
        <f aca="false">Y420+M421</f>
        <v>1.17900535730871</v>
      </c>
      <c r="Z421" s="70" t="n">
        <f aca="false">MAX(Z420,Y421)</f>
        <v>1.22969274074543</v>
      </c>
      <c r="AA421" s="70" t="n">
        <f aca="false">Z421-Y421</f>
        <v>0.0506873834367245</v>
      </c>
      <c r="AB421" s="72" t="n">
        <f aca="false">AB420*(1+F421)</f>
        <v>3.33641741963066</v>
      </c>
      <c r="AC421" s="73" t="n">
        <f aca="false">MAX(AC420,AB421)</f>
        <v>3.49433517723927</v>
      </c>
      <c r="AD421" s="70" t="n">
        <f aca="false">1-AB421/AC421</f>
        <v>0.0451925043244915</v>
      </c>
      <c r="AE421" s="73" t="n">
        <f aca="false">AE420*(1+M421)</f>
        <v>2.99541683212037</v>
      </c>
      <c r="AF421" s="73" t="n">
        <f aca="false">MAX(AF420,AE421)</f>
        <v>3.15260456668737</v>
      </c>
      <c r="AG421" s="70" t="n">
        <f aca="false">1-AE421/AF421</f>
        <v>0.0498596418427965</v>
      </c>
      <c r="AH421" s="74" t="n">
        <f aca="false">IF(R421&gt;0,AH420+1,0)</f>
        <v>19</v>
      </c>
      <c r="AI421" s="74" t="n">
        <f aca="false">IF(U421&gt;0,AI420+1,0)</f>
        <v>19</v>
      </c>
      <c r="AJ421" s="74" t="n">
        <f aca="false">IF(G421&gt;0,AJ420+1,0)</f>
        <v>0</v>
      </c>
      <c r="AK421" s="74" t="n">
        <f aca="false">IF(G421&lt;=0,AK420+1,0)</f>
        <v>1</v>
      </c>
      <c r="AL421" s="74" t="n">
        <f aca="false">IF(K421&gt;0,AL420+1,0)</f>
        <v>0</v>
      </c>
      <c r="AM421" s="74" t="n">
        <f aca="false">IF(K421&lt;=0,AM420+1,0)</f>
        <v>1</v>
      </c>
    </row>
    <row r="422" customFormat="false" ht="15" hidden="false" customHeight="false" outlineLevel="0" collapsed="false">
      <c r="A422" s="61" t="n">
        <v>426</v>
      </c>
      <c r="B422" s="62" t="n">
        <v>41012.59375</v>
      </c>
      <c r="C422" s="63" t="n">
        <f aca="false">YEAR(B422)</f>
        <v>2012</v>
      </c>
      <c r="D422" s="32" t="s">
        <v>276</v>
      </c>
      <c r="E422" s="64" t="n">
        <v>5233.25</v>
      </c>
      <c r="F422" s="65" t="n">
        <v>-0.0064</v>
      </c>
      <c r="G422" s="66" t="n">
        <v>-33.4928</v>
      </c>
      <c r="H422" s="67" t="n">
        <f aca="false">E422+IF(D422="Long",1,-1)*G422</f>
        <v>5266.7428</v>
      </c>
      <c r="I422" s="68" t="n">
        <f aca="false">Assumptions!$B$58</f>
        <v>5.35750011455817</v>
      </c>
      <c r="J422" s="68" t="n">
        <f aca="false">INDEX(Yearly!$D$5:$D$22,MATCH(C422,Yearly!$A$5:$A$22,0))</f>
        <v>0.476222232405171</v>
      </c>
      <c r="K422" s="68" t="n">
        <f aca="false">G422-I422-J422</f>
        <v>-39.3265223469633</v>
      </c>
      <c r="L422" s="69" t="n">
        <f aca="false">(I422+J422)/Assumptions!$B$8</f>
        <v>0.000257230707196027</v>
      </c>
      <c r="M422" s="70" t="n">
        <f aca="false">F422-L422</f>
        <v>-0.00665723070719603</v>
      </c>
      <c r="N422" s="71" t="n">
        <f aca="false">G422*Assumptions!$B$7</f>
        <v>-263420.872</v>
      </c>
      <c r="O422" s="71" t="n">
        <f aca="false">K422*Assumptions!$B$7</f>
        <v>-309303.098258867</v>
      </c>
      <c r="P422" s="68" t="n">
        <f aca="false">P421+G422</f>
        <v>5869.738195</v>
      </c>
      <c r="Q422" s="68" t="n">
        <f aca="false">MAX(Q421,P422)</f>
        <v>6149.651045</v>
      </c>
      <c r="R422" s="68" t="n">
        <f aca="false">Q422-P422</f>
        <v>279.912850000002</v>
      </c>
      <c r="S422" s="68" t="n">
        <f aca="false">S421+K422</f>
        <v>3412.43147578932</v>
      </c>
      <c r="T422" s="68" t="n">
        <f aca="false">MAX(T421,S422)</f>
        <v>3809.01877272859</v>
      </c>
      <c r="U422" s="68" t="n">
        <f aca="false">T422-S422</f>
        <v>396.587296939267</v>
      </c>
      <c r="V422" s="70" t="n">
        <f aca="false">V421+F422</f>
        <v>1.2807</v>
      </c>
      <c r="W422" s="70" t="n">
        <f aca="false">MAX(W421,V422)</f>
        <v>1.3329</v>
      </c>
      <c r="X422" s="70" t="n">
        <f aca="false">W422-V422</f>
        <v>0.0522000000000005</v>
      </c>
      <c r="Y422" s="70" t="n">
        <f aca="false">Y421+M422</f>
        <v>1.17234812660151</v>
      </c>
      <c r="Z422" s="70" t="n">
        <f aca="false">MAX(Z421,Y422)</f>
        <v>1.22969274074543</v>
      </c>
      <c r="AA422" s="70" t="n">
        <f aca="false">Z422-Y422</f>
        <v>0.0573446141439205</v>
      </c>
      <c r="AB422" s="72" t="n">
        <f aca="false">AB421*(1+F422)</f>
        <v>3.31506434814503</v>
      </c>
      <c r="AC422" s="73" t="n">
        <f aca="false">MAX(AC421,AB422)</f>
        <v>3.49433517723927</v>
      </c>
      <c r="AD422" s="70" t="n">
        <f aca="false">1-AB422/AC422</f>
        <v>0.0513032722968146</v>
      </c>
      <c r="AE422" s="73" t="n">
        <f aca="false">AE421*(1+M422)</f>
        <v>2.97547565120473</v>
      </c>
      <c r="AF422" s="73" t="n">
        <f aca="false">MAX(AF421,AE422)</f>
        <v>3.15260456668737</v>
      </c>
      <c r="AG422" s="70" t="n">
        <f aca="false">1-AE422/AF422</f>
        <v>0.0561849454112668</v>
      </c>
      <c r="AH422" s="74" t="n">
        <f aca="false">IF(R422&gt;0,AH421+1,0)</f>
        <v>20</v>
      </c>
      <c r="AI422" s="74" t="n">
        <f aca="false">IF(U422&gt;0,AI421+1,0)</f>
        <v>20</v>
      </c>
      <c r="AJ422" s="74" t="n">
        <f aca="false">IF(G422&gt;0,AJ421+1,0)</f>
        <v>0</v>
      </c>
      <c r="AK422" s="74" t="n">
        <f aca="false">IF(G422&lt;=0,AK421+1,0)</f>
        <v>2</v>
      </c>
      <c r="AL422" s="74" t="n">
        <f aca="false">IF(K422&gt;0,AL421+1,0)</f>
        <v>0</v>
      </c>
      <c r="AM422" s="74" t="n">
        <f aca="false">IF(K422&lt;=0,AM421+1,0)</f>
        <v>2</v>
      </c>
    </row>
    <row r="423" customFormat="false" ht="15" hidden="false" customHeight="false" outlineLevel="0" collapsed="false">
      <c r="A423" s="61" t="n">
        <v>427</v>
      </c>
      <c r="B423" s="62" t="n">
        <v>41016.46875</v>
      </c>
      <c r="C423" s="63" t="n">
        <f aca="false">YEAR(B423)</f>
        <v>2012</v>
      </c>
      <c r="D423" s="32" t="s">
        <v>277</v>
      </c>
      <c r="E423" s="64" t="n">
        <v>5266.75</v>
      </c>
      <c r="F423" s="65" t="n">
        <v>-0.0007</v>
      </c>
      <c r="G423" s="66" t="n">
        <v>-3.686725</v>
      </c>
      <c r="H423" s="67" t="n">
        <f aca="false">E423+IF(D423="Long",1,-1)*G423</f>
        <v>5263.063275</v>
      </c>
      <c r="I423" s="68" t="n">
        <f aca="false">Assumptions!$B$58</f>
        <v>5.35750011455817</v>
      </c>
      <c r="J423" s="68" t="n">
        <f aca="false">INDEX(Yearly!$D$5:$D$22,MATCH(C423,Yearly!$A$5:$A$22,0))</f>
        <v>0.476222232405171</v>
      </c>
      <c r="K423" s="68" t="n">
        <f aca="false">G423-I423-J423</f>
        <v>-9.52044734696334</v>
      </c>
      <c r="L423" s="69" t="n">
        <f aca="false">(I423+J423)/Assumptions!$B$8</f>
        <v>0.000257230707196027</v>
      </c>
      <c r="M423" s="70" t="n">
        <f aca="false">F423-L423</f>
        <v>-0.000957230707196027</v>
      </c>
      <c r="N423" s="71" t="n">
        <f aca="false">G423*Assumptions!$B$7</f>
        <v>-28996.092125</v>
      </c>
      <c r="O423" s="71" t="n">
        <f aca="false">K423*Assumptions!$B$7</f>
        <v>-74878.3183838667</v>
      </c>
      <c r="P423" s="68" t="n">
        <f aca="false">P422+G423</f>
        <v>5866.05147</v>
      </c>
      <c r="Q423" s="68" t="n">
        <f aca="false">MAX(Q422,P423)</f>
        <v>6149.651045</v>
      </c>
      <c r="R423" s="68" t="n">
        <f aca="false">Q423-P423</f>
        <v>283.599575000001</v>
      </c>
      <c r="S423" s="68" t="n">
        <f aca="false">S422+K423</f>
        <v>3402.91102844236</v>
      </c>
      <c r="T423" s="68" t="n">
        <f aca="false">MAX(T422,S423)</f>
        <v>3809.01877272859</v>
      </c>
      <c r="U423" s="68" t="n">
        <f aca="false">T423-S423</f>
        <v>406.107744286231</v>
      </c>
      <c r="V423" s="70" t="n">
        <f aca="false">V422+F423</f>
        <v>1.28</v>
      </c>
      <c r="W423" s="70" t="n">
        <f aca="false">MAX(W422,V423)</f>
        <v>1.3329</v>
      </c>
      <c r="X423" s="70" t="n">
        <f aca="false">W423-V423</f>
        <v>0.0529000000000004</v>
      </c>
      <c r="Y423" s="70" t="n">
        <f aca="false">Y422+M423</f>
        <v>1.17139089589431</v>
      </c>
      <c r="Z423" s="70" t="n">
        <f aca="false">MAX(Z422,Y423)</f>
        <v>1.22969274074543</v>
      </c>
      <c r="AA423" s="70" t="n">
        <f aca="false">Z423-Y423</f>
        <v>0.0583018448511166</v>
      </c>
      <c r="AB423" s="72" t="n">
        <f aca="false">AB422*(1+F423)</f>
        <v>3.31274380310133</v>
      </c>
      <c r="AC423" s="73" t="n">
        <f aca="false">MAX(AC422,AB423)</f>
        <v>3.49433517723927</v>
      </c>
      <c r="AD423" s="70" t="n">
        <f aca="false">1-AB423/AC423</f>
        <v>0.0519673600062071</v>
      </c>
      <c r="AE423" s="73" t="n">
        <f aca="false">AE422*(1+M423)</f>
        <v>2.97262743454288</v>
      </c>
      <c r="AF423" s="73" t="n">
        <f aca="false">MAX(AF422,AE423)</f>
        <v>3.15260456668737</v>
      </c>
      <c r="AG423" s="70" t="n">
        <f aca="false">1-AE423/AF423</f>
        <v>0.0570883941634331</v>
      </c>
      <c r="AH423" s="74" t="n">
        <f aca="false">IF(R423&gt;0,AH422+1,0)</f>
        <v>21</v>
      </c>
      <c r="AI423" s="74" t="n">
        <f aca="false">IF(U423&gt;0,AI422+1,0)</f>
        <v>21</v>
      </c>
      <c r="AJ423" s="74" t="n">
        <f aca="false">IF(G423&gt;0,AJ422+1,0)</f>
        <v>0</v>
      </c>
      <c r="AK423" s="74" t="n">
        <f aca="false">IF(G423&lt;=0,AK422+1,0)</f>
        <v>3</v>
      </c>
      <c r="AL423" s="74" t="n">
        <f aca="false">IF(K423&gt;0,AL422+1,0)</f>
        <v>0</v>
      </c>
      <c r="AM423" s="74" t="n">
        <f aca="false">IF(K423&lt;=0,AM422+1,0)</f>
        <v>3</v>
      </c>
    </row>
    <row r="424" customFormat="false" ht="15" hidden="false" customHeight="false" outlineLevel="0" collapsed="false">
      <c r="A424" s="61" t="n">
        <v>428</v>
      </c>
      <c r="B424" s="62" t="n">
        <v>41019.6145833333</v>
      </c>
      <c r="C424" s="63" t="n">
        <f aca="false">YEAR(B424)</f>
        <v>2012</v>
      </c>
      <c r="D424" s="32" t="s">
        <v>276</v>
      </c>
      <c r="E424" s="64" t="n">
        <v>5263.25</v>
      </c>
      <c r="F424" s="65" t="n">
        <v>-0.0078</v>
      </c>
      <c r="G424" s="66" t="n">
        <v>-41.05335</v>
      </c>
      <c r="H424" s="67" t="n">
        <f aca="false">E424+IF(D424="Long",1,-1)*G424</f>
        <v>5304.30335</v>
      </c>
      <c r="I424" s="68" t="n">
        <f aca="false">Assumptions!$B$58</f>
        <v>5.35750011455817</v>
      </c>
      <c r="J424" s="68" t="n">
        <f aca="false">INDEX(Yearly!$D$5:$D$22,MATCH(C424,Yearly!$A$5:$A$22,0))</f>
        <v>0.476222232405171</v>
      </c>
      <c r="K424" s="68" t="n">
        <f aca="false">G424-I424-J424</f>
        <v>-46.8870723469633</v>
      </c>
      <c r="L424" s="69" t="n">
        <f aca="false">(I424+J424)/Assumptions!$B$8</f>
        <v>0.000257230707196027</v>
      </c>
      <c r="M424" s="70" t="n">
        <f aca="false">F424-L424</f>
        <v>-0.00805723070719603</v>
      </c>
      <c r="N424" s="71" t="n">
        <f aca="false">G424*Assumptions!$B$7</f>
        <v>-322884.59775</v>
      </c>
      <c r="O424" s="71" t="n">
        <f aca="false">K424*Assumptions!$B$7</f>
        <v>-368766.824008867</v>
      </c>
      <c r="P424" s="68" t="n">
        <f aca="false">P423+G424</f>
        <v>5824.99812</v>
      </c>
      <c r="Q424" s="68" t="n">
        <f aca="false">MAX(Q423,P424)</f>
        <v>6149.651045</v>
      </c>
      <c r="R424" s="68" t="n">
        <f aca="false">Q424-P424</f>
        <v>324.652925000001</v>
      </c>
      <c r="S424" s="68" t="n">
        <f aca="false">S423+K424</f>
        <v>3356.02395609539</v>
      </c>
      <c r="T424" s="68" t="n">
        <f aca="false">MAX(T423,S424)</f>
        <v>3809.01877272859</v>
      </c>
      <c r="U424" s="68" t="n">
        <f aca="false">T424-S424</f>
        <v>452.994816633194</v>
      </c>
      <c r="V424" s="70" t="n">
        <f aca="false">V423+F424</f>
        <v>1.2722</v>
      </c>
      <c r="W424" s="70" t="n">
        <f aca="false">MAX(W423,V424)</f>
        <v>1.3329</v>
      </c>
      <c r="X424" s="70" t="n">
        <f aca="false">W424-V424</f>
        <v>0.0607000000000004</v>
      </c>
      <c r="Y424" s="70" t="n">
        <f aca="false">Y423+M424</f>
        <v>1.16333366518712</v>
      </c>
      <c r="Z424" s="70" t="n">
        <f aca="false">MAX(Z423,Y424)</f>
        <v>1.22969274074543</v>
      </c>
      <c r="AA424" s="70" t="n">
        <f aca="false">Z424-Y424</f>
        <v>0.0663590755583126</v>
      </c>
      <c r="AB424" s="72" t="n">
        <f aca="false">AB423*(1+F424)</f>
        <v>3.28690440143714</v>
      </c>
      <c r="AC424" s="73" t="n">
        <f aca="false">MAX(AC423,AB424)</f>
        <v>3.49433517723927</v>
      </c>
      <c r="AD424" s="70" t="n">
        <f aca="false">1-AB424/AC424</f>
        <v>0.0593620145981586</v>
      </c>
      <c r="AE424" s="73" t="n">
        <f aca="false">AE423*(1+M424)</f>
        <v>2.94867628949623</v>
      </c>
      <c r="AF424" s="73" t="n">
        <f aca="false">MAX(AF423,AE424)</f>
        <v>3.15260456668737</v>
      </c>
      <c r="AG424" s="70" t="n">
        <f aca="false">1-AE424/AF424</f>
        <v>0.064685650508151</v>
      </c>
      <c r="AH424" s="74" t="n">
        <f aca="false">IF(R424&gt;0,AH423+1,0)</f>
        <v>22</v>
      </c>
      <c r="AI424" s="74" t="n">
        <f aca="false">IF(U424&gt;0,AI423+1,0)</f>
        <v>22</v>
      </c>
      <c r="AJ424" s="74" t="n">
        <f aca="false">IF(G424&gt;0,AJ423+1,0)</f>
        <v>0</v>
      </c>
      <c r="AK424" s="74" t="n">
        <f aca="false">IF(G424&lt;=0,AK423+1,0)</f>
        <v>4</v>
      </c>
      <c r="AL424" s="74" t="n">
        <f aca="false">IF(K424&gt;0,AL423+1,0)</f>
        <v>0</v>
      </c>
      <c r="AM424" s="74" t="n">
        <f aca="false">IF(K424&lt;=0,AM423+1,0)</f>
        <v>4</v>
      </c>
    </row>
    <row r="425" customFormat="false" ht="15" hidden="false" customHeight="false" outlineLevel="0" collapsed="false">
      <c r="A425" s="61" t="n">
        <v>429</v>
      </c>
      <c r="B425" s="62" t="n">
        <v>41022.4319444444</v>
      </c>
      <c r="C425" s="63" t="n">
        <f aca="false">YEAR(B425)</f>
        <v>2012</v>
      </c>
      <c r="D425" s="32" t="s">
        <v>277</v>
      </c>
      <c r="E425" s="64" t="n">
        <v>5304.25</v>
      </c>
      <c r="F425" s="65" t="n">
        <v>-0.0009</v>
      </c>
      <c r="G425" s="66" t="n">
        <v>-4.773825</v>
      </c>
      <c r="H425" s="67" t="n">
        <f aca="false">E425+IF(D425="Long",1,-1)*G425</f>
        <v>5299.476175</v>
      </c>
      <c r="I425" s="68" t="n">
        <f aca="false">Assumptions!$B$58</f>
        <v>5.35750011455817</v>
      </c>
      <c r="J425" s="68" t="n">
        <f aca="false">INDEX(Yearly!$D$5:$D$22,MATCH(C425,Yearly!$A$5:$A$22,0))</f>
        <v>0.476222232405171</v>
      </c>
      <c r="K425" s="68" t="n">
        <f aca="false">G425-I425-J425</f>
        <v>-10.6075473469633</v>
      </c>
      <c r="L425" s="69" t="n">
        <f aca="false">(I425+J425)/Assumptions!$B$8</f>
        <v>0.000257230707196027</v>
      </c>
      <c r="M425" s="70" t="n">
        <f aca="false">F425-L425</f>
        <v>-0.00115723070719603</v>
      </c>
      <c r="N425" s="71" t="n">
        <f aca="false">G425*Assumptions!$B$7</f>
        <v>-37546.133625</v>
      </c>
      <c r="O425" s="71" t="n">
        <f aca="false">K425*Assumptions!$B$7</f>
        <v>-83428.3598838667</v>
      </c>
      <c r="P425" s="68" t="n">
        <f aca="false">P424+G425</f>
        <v>5820.224295</v>
      </c>
      <c r="Q425" s="68" t="n">
        <f aca="false">MAX(Q424,P425)</f>
        <v>6149.651045</v>
      </c>
      <c r="R425" s="68" t="n">
        <f aca="false">Q425-P425</f>
        <v>329.426750000001</v>
      </c>
      <c r="S425" s="68" t="n">
        <f aca="false">S424+K425</f>
        <v>3345.41640874843</v>
      </c>
      <c r="T425" s="68" t="n">
        <f aca="false">MAX(T424,S425)</f>
        <v>3809.01877272859</v>
      </c>
      <c r="U425" s="68" t="n">
        <f aca="false">T425-S425</f>
        <v>463.602363980157</v>
      </c>
      <c r="V425" s="70" t="n">
        <f aca="false">V424+F425</f>
        <v>1.2713</v>
      </c>
      <c r="W425" s="70" t="n">
        <f aca="false">MAX(W424,V425)</f>
        <v>1.3329</v>
      </c>
      <c r="X425" s="70" t="n">
        <f aca="false">W425-V425</f>
        <v>0.0616000000000003</v>
      </c>
      <c r="Y425" s="70" t="n">
        <f aca="false">Y424+M425</f>
        <v>1.16217643447992</v>
      </c>
      <c r="Z425" s="70" t="n">
        <f aca="false">MAX(Z424,Y425)</f>
        <v>1.22969274074543</v>
      </c>
      <c r="AA425" s="70" t="n">
        <f aca="false">Z425-Y425</f>
        <v>0.0675163062655086</v>
      </c>
      <c r="AB425" s="72" t="n">
        <f aca="false">AB424*(1+F425)</f>
        <v>3.28394618747584</v>
      </c>
      <c r="AC425" s="73" t="n">
        <f aca="false">MAX(AC424,AB425)</f>
        <v>3.49433517723927</v>
      </c>
      <c r="AD425" s="70" t="n">
        <f aca="false">1-AB425/AC425</f>
        <v>0.0602085887850203</v>
      </c>
      <c r="AE425" s="73" t="n">
        <f aca="false">AE424*(1+M425)</f>
        <v>2.94526399074845</v>
      </c>
      <c r="AF425" s="73" t="n">
        <f aca="false">MAX(AF424,AE425)</f>
        <v>3.15260456668737</v>
      </c>
      <c r="AG425" s="70" t="n">
        <f aca="false">1-AE425/AF425</f>
        <v>0.0657680249942639</v>
      </c>
      <c r="AH425" s="74" t="n">
        <f aca="false">IF(R425&gt;0,AH424+1,0)</f>
        <v>23</v>
      </c>
      <c r="AI425" s="74" t="n">
        <f aca="false">IF(U425&gt;0,AI424+1,0)</f>
        <v>23</v>
      </c>
      <c r="AJ425" s="74" t="n">
        <f aca="false">IF(G425&gt;0,AJ424+1,0)</f>
        <v>0</v>
      </c>
      <c r="AK425" s="74" t="n">
        <f aca="false">IF(G425&lt;=0,AK424+1,0)</f>
        <v>5</v>
      </c>
      <c r="AL425" s="74" t="n">
        <f aca="false">IF(K425&gt;0,AL424+1,0)</f>
        <v>0</v>
      </c>
      <c r="AM425" s="74" t="n">
        <f aca="false">IF(K425&lt;=0,AM424+1,0)</f>
        <v>5</v>
      </c>
    </row>
    <row r="426" customFormat="false" ht="15" hidden="false" customHeight="false" outlineLevel="0" collapsed="false">
      <c r="A426" s="61" t="n">
        <v>430</v>
      </c>
      <c r="B426" s="62" t="n">
        <v>41022.4479166667</v>
      </c>
      <c r="C426" s="63" t="n">
        <f aca="false">YEAR(B426)</f>
        <v>2012</v>
      </c>
      <c r="D426" s="32" t="s">
        <v>276</v>
      </c>
      <c r="E426" s="64" t="n">
        <v>5299.5</v>
      </c>
      <c r="F426" s="65" t="n">
        <v>0.0106</v>
      </c>
      <c r="G426" s="66" t="n">
        <v>56.1747</v>
      </c>
      <c r="H426" s="67" t="n">
        <f aca="false">E426+IF(D426="Long",1,-1)*G426</f>
        <v>5243.3253</v>
      </c>
      <c r="I426" s="68" t="n">
        <f aca="false">Assumptions!$B$58</f>
        <v>5.35750011455817</v>
      </c>
      <c r="J426" s="68" t="n">
        <f aca="false">INDEX(Yearly!$D$5:$D$22,MATCH(C426,Yearly!$A$5:$A$22,0))</f>
        <v>0.476222232405171</v>
      </c>
      <c r="K426" s="68" t="n">
        <f aca="false">G426-I426-J426</f>
        <v>50.3409776530367</v>
      </c>
      <c r="L426" s="69" t="n">
        <f aca="false">(I426+J426)/Assumptions!$B$8</f>
        <v>0.000257230707196027</v>
      </c>
      <c r="M426" s="70" t="n">
        <f aca="false">F426-L426</f>
        <v>0.010342769292804</v>
      </c>
      <c r="N426" s="71" t="n">
        <f aca="false">G426*Assumptions!$B$7</f>
        <v>441814.0155</v>
      </c>
      <c r="O426" s="71" t="n">
        <f aca="false">K426*Assumptions!$B$7</f>
        <v>395931.789241133</v>
      </c>
      <c r="P426" s="68" t="n">
        <f aca="false">P425+G426</f>
        <v>5876.398995</v>
      </c>
      <c r="Q426" s="68" t="n">
        <f aca="false">MAX(Q425,P426)</f>
        <v>6149.651045</v>
      </c>
      <c r="R426" s="68" t="n">
        <f aca="false">Q426-P426</f>
        <v>273.252050000002</v>
      </c>
      <c r="S426" s="68" t="n">
        <f aca="false">S425+K426</f>
        <v>3395.75738640147</v>
      </c>
      <c r="T426" s="68" t="n">
        <f aca="false">MAX(T425,S426)</f>
        <v>3809.01877272859</v>
      </c>
      <c r="U426" s="68" t="n">
        <f aca="false">T426-S426</f>
        <v>413.26138632712</v>
      </c>
      <c r="V426" s="70" t="n">
        <f aca="false">V425+F426</f>
        <v>1.2819</v>
      </c>
      <c r="W426" s="70" t="n">
        <f aca="false">MAX(W425,V426)</f>
        <v>1.3329</v>
      </c>
      <c r="X426" s="70" t="n">
        <f aca="false">W426-V426</f>
        <v>0.0510000000000004</v>
      </c>
      <c r="Y426" s="70" t="n">
        <f aca="false">Y425+M426</f>
        <v>1.17251920377273</v>
      </c>
      <c r="Z426" s="70" t="n">
        <f aca="false">MAX(Z425,Y426)</f>
        <v>1.22969274074543</v>
      </c>
      <c r="AA426" s="70" t="n">
        <f aca="false">Z426-Y426</f>
        <v>0.0571735369727047</v>
      </c>
      <c r="AB426" s="72" t="n">
        <f aca="false">AB425*(1+F426)</f>
        <v>3.31875601706309</v>
      </c>
      <c r="AC426" s="73" t="n">
        <f aca="false">MAX(AC425,AB426)</f>
        <v>3.49433517723927</v>
      </c>
      <c r="AD426" s="70" t="n">
        <f aca="false">1-AB426/AC426</f>
        <v>0.0502467998261416</v>
      </c>
      <c r="AE426" s="73" t="n">
        <f aca="false">AE425*(1+M426)</f>
        <v>2.97572617671116</v>
      </c>
      <c r="AF426" s="73" t="n">
        <f aca="false">MAX(AF425,AE426)</f>
        <v>3.15260456668737</v>
      </c>
      <c r="AG426" s="70" t="n">
        <f aca="false">1-AE426/AF426</f>
        <v>0.0561054792108191</v>
      </c>
      <c r="AH426" s="74" t="n">
        <f aca="false">IF(R426&gt;0,AH425+1,0)</f>
        <v>24</v>
      </c>
      <c r="AI426" s="74" t="n">
        <f aca="false">IF(U426&gt;0,AI425+1,0)</f>
        <v>24</v>
      </c>
      <c r="AJ426" s="74" t="n">
        <f aca="false">IF(G426&gt;0,AJ425+1,0)</f>
        <v>1</v>
      </c>
      <c r="AK426" s="74" t="n">
        <f aca="false">IF(G426&lt;=0,AK425+1,0)</f>
        <v>0</v>
      </c>
      <c r="AL426" s="74" t="n">
        <f aca="false">IF(K426&gt;0,AL425+1,0)</f>
        <v>1</v>
      </c>
      <c r="AM426" s="74" t="n">
        <f aca="false">IF(K426&lt;=0,AM425+1,0)</f>
        <v>0</v>
      </c>
    </row>
    <row r="427" customFormat="false" ht="15" hidden="false" customHeight="false" outlineLevel="0" collapsed="false">
      <c r="A427" s="61" t="n">
        <v>431</v>
      </c>
      <c r="B427" s="62" t="n">
        <v>41029.40625</v>
      </c>
      <c r="C427" s="63" t="n">
        <f aca="false">YEAR(B427)</f>
        <v>2012</v>
      </c>
      <c r="D427" s="32" t="s">
        <v>277</v>
      </c>
      <c r="E427" s="64" t="n">
        <v>5243.3</v>
      </c>
      <c r="F427" s="65" t="n">
        <v>-0.0054</v>
      </c>
      <c r="G427" s="66" t="n">
        <v>-28.31382</v>
      </c>
      <c r="H427" s="67" t="n">
        <f aca="false">E427+IF(D427="Long",1,-1)*G427</f>
        <v>5214.98618</v>
      </c>
      <c r="I427" s="68" t="n">
        <f aca="false">Assumptions!$B$58</f>
        <v>5.35750011455817</v>
      </c>
      <c r="J427" s="68" t="n">
        <f aca="false">INDEX(Yearly!$D$5:$D$22,MATCH(C427,Yearly!$A$5:$A$22,0))</f>
        <v>0.476222232405171</v>
      </c>
      <c r="K427" s="68" t="n">
        <f aca="false">G427-I427-J427</f>
        <v>-34.1475423469633</v>
      </c>
      <c r="L427" s="69" t="n">
        <f aca="false">(I427+J427)/Assumptions!$B$8</f>
        <v>0.000257230707196027</v>
      </c>
      <c r="M427" s="70" t="n">
        <f aca="false">F427-L427</f>
        <v>-0.00565723070719603</v>
      </c>
      <c r="N427" s="71" t="n">
        <f aca="false">G427*Assumptions!$B$7</f>
        <v>-222688.1943</v>
      </c>
      <c r="O427" s="71" t="n">
        <f aca="false">K427*Assumptions!$B$7</f>
        <v>-268570.420558867</v>
      </c>
      <c r="P427" s="68" t="n">
        <f aca="false">P426+G427</f>
        <v>5848.085175</v>
      </c>
      <c r="Q427" s="68" t="n">
        <f aca="false">MAX(Q426,P427)</f>
        <v>6149.651045</v>
      </c>
      <c r="R427" s="68" t="n">
        <f aca="false">Q427-P427</f>
        <v>301.565870000002</v>
      </c>
      <c r="S427" s="68" t="n">
        <f aca="false">S426+K427</f>
        <v>3361.6098440545</v>
      </c>
      <c r="T427" s="68" t="n">
        <f aca="false">MAX(T426,S427)</f>
        <v>3809.01877272859</v>
      </c>
      <c r="U427" s="68" t="n">
        <f aca="false">T427-S427</f>
        <v>447.408928674084</v>
      </c>
      <c r="V427" s="70" t="n">
        <f aca="false">V426+F427</f>
        <v>1.2765</v>
      </c>
      <c r="W427" s="70" t="n">
        <f aca="false">MAX(W426,V427)</f>
        <v>1.3329</v>
      </c>
      <c r="X427" s="70" t="n">
        <f aca="false">W427-V427</f>
        <v>0.0564000000000005</v>
      </c>
      <c r="Y427" s="70" t="n">
        <f aca="false">Y426+M427</f>
        <v>1.16686197306553</v>
      </c>
      <c r="Z427" s="70" t="n">
        <f aca="false">MAX(Z426,Y427)</f>
        <v>1.22969274074543</v>
      </c>
      <c r="AA427" s="70" t="n">
        <f aca="false">Z427-Y427</f>
        <v>0.0628307676799007</v>
      </c>
      <c r="AB427" s="72" t="n">
        <f aca="false">AB426*(1+F427)</f>
        <v>3.30083473457095</v>
      </c>
      <c r="AC427" s="73" t="n">
        <f aca="false">MAX(AC426,AB427)</f>
        <v>3.49433517723927</v>
      </c>
      <c r="AD427" s="70" t="n">
        <f aca="false">1-AB427/AC427</f>
        <v>0.0553754671070803</v>
      </c>
      <c r="AE427" s="73" t="n">
        <f aca="false">AE426*(1+M427)</f>
        <v>2.95889180720806</v>
      </c>
      <c r="AF427" s="73" t="n">
        <f aca="false">MAX(AF426,AE427)</f>
        <v>3.15260456668737</v>
      </c>
      <c r="AG427" s="70" t="n">
        <f aca="false">1-AE427/AF427</f>
        <v>0.0614453082781816</v>
      </c>
      <c r="AH427" s="74" t="n">
        <f aca="false">IF(R427&gt;0,AH426+1,0)</f>
        <v>25</v>
      </c>
      <c r="AI427" s="74" t="n">
        <f aca="false">IF(U427&gt;0,AI426+1,0)</f>
        <v>25</v>
      </c>
      <c r="AJ427" s="74" t="n">
        <f aca="false">IF(G427&gt;0,AJ426+1,0)</f>
        <v>0</v>
      </c>
      <c r="AK427" s="74" t="n">
        <f aca="false">IF(G427&lt;=0,AK426+1,0)</f>
        <v>1</v>
      </c>
      <c r="AL427" s="74" t="n">
        <f aca="false">IF(K427&gt;0,AL426+1,0)</f>
        <v>0</v>
      </c>
      <c r="AM427" s="74" t="n">
        <f aca="false">IF(K427&lt;=0,AM426+1,0)</f>
        <v>1</v>
      </c>
    </row>
    <row r="428" customFormat="false" ht="15" hidden="false" customHeight="false" outlineLevel="0" collapsed="false">
      <c r="A428" s="61" t="n">
        <v>432</v>
      </c>
      <c r="B428" s="62" t="n">
        <v>41032.3854166667</v>
      </c>
      <c r="C428" s="63" t="n">
        <f aca="false">YEAR(B428)</f>
        <v>2012</v>
      </c>
      <c r="D428" s="32" t="s">
        <v>276</v>
      </c>
      <c r="E428" s="64" t="n">
        <v>5214.8</v>
      </c>
      <c r="F428" s="65" t="n">
        <v>0.0611</v>
      </c>
      <c r="G428" s="66" t="n">
        <v>318.62428</v>
      </c>
      <c r="H428" s="67" t="n">
        <f aca="false">E428+IF(D428="Long",1,-1)*G428</f>
        <v>4896.17572</v>
      </c>
      <c r="I428" s="68" t="n">
        <f aca="false">Assumptions!$B$58</f>
        <v>5.35750011455817</v>
      </c>
      <c r="J428" s="68" t="n">
        <f aca="false">INDEX(Yearly!$D$5:$D$22,MATCH(C428,Yearly!$A$5:$A$22,0))</f>
        <v>0.476222232405171</v>
      </c>
      <c r="K428" s="68" t="n">
        <f aca="false">G428-I428-J428</f>
        <v>312.790557653037</v>
      </c>
      <c r="L428" s="69" t="n">
        <f aca="false">(I428+J428)/Assumptions!$B$8</f>
        <v>0.000257230707196027</v>
      </c>
      <c r="M428" s="70" t="n">
        <f aca="false">F428-L428</f>
        <v>0.060842769292804</v>
      </c>
      <c r="N428" s="71" t="n">
        <f aca="false">G428*Assumptions!$B$7</f>
        <v>2505979.9622</v>
      </c>
      <c r="O428" s="71" t="n">
        <f aca="false">K428*Assumptions!$B$7</f>
        <v>2460097.73594113</v>
      </c>
      <c r="P428" s="68" t="n">
        <f aca="false">P427+G428</f>
        <v>6166.709455</v>
      </c>
      <c r="Q428" s="68" t="n">
        <f aca="false">MAX(Q427,P428)</f>
        <v>6166.709455</v>
      </c>
      <c r="R428" s="68" t="n">
        <f aca="false">Q428-P428</f>
        <v>0</v>
      </c>
      <c r="S428" s="68" t="n">
        <f aca="false">S427+K428</f>
        <v>3674.40040170754</v>
      </c>
      <c r="T428" s="68" t="n">
        <f aca="false">MAX(T427,S428)</f>
        <v>3809.01877272859</v>
      </c>
      <c r="U428" s="68" t="n">
        <f aca="false">T428-S428</f>
        <v>134.618371021047</v>
      </c>
      <c r="V428" s="70" t="n">
        <f aca="false">V427+F428</f>
        <v>1.3376</v>
      </c>
      <c r="W428" s="70" t="n">
        <f aca="false">MAX(W427,V428)</f>
        <v>1.3376</v>
      </c>
      <c r="X428" s="70" t="n">
        <f aca="false">W428-V428</f>
        <v>0</v>
      </c>
      <c r="Y428" s="70" t="n">
        <f aca="false">Y427+M428</f>
        <v>1.22770474235833</v>
      </c>
      <c r="Z428" s="70" t="n">
        <f aca="false">MAX(Z427,Y428)</f>
        <v>1.22969274074543</v>
      </c>
      <c r="AA428" s="70" t="n">
        <f aca="false">Z428-Y428</f>
        <v>0.00198799838709673</v>
      </c>
      <c r="AB428" s="72" t="n">
        <f aca="false">AB427*(1+F428)</f>
        <v>3.50251573685323</v>
      </c>
      <c r="AC428" s="73" t="n">
        <f aca="false">MAX(AC427,AB428)</f>
        <v>3.50251573685323</v>
      </c>
      <c r="AD428" s="70" t="n">
        <f aca="false">1-AB428/AC428</f>
        <v>0</v>
      </c>
      <c r="AE428" s="73" t="n">
        <f aca="false">AE427*(1+M428)</f>
        <v>3.13891897879639</v>
      </c>
      <c r="AF428" s="73" t="n">
        <f aca="false">MAX(AF427,AE428)</f>
        <v>3.15260456668737</v>
      </c>
      <c r="AG428" s="70" t="n">
        <f aca="false">1-AE428/AF428</f>
        <v>0.0043410417010723</v>
      </c>
      <c r="AH428" s="74" t="n">
        <f aca="false">IF(R428&gt;0,AH427+1,0)</f>
        <v>0</v>
      </c>
      <c r="AI428" s="74" t="n">
        <f aca="false">IF(U428&gt;0,AI427+1,0)</f>
        <v>26</v>
      </c>
      <c r="AJ428" s="74" t="n">
        <f aca="false">IF(G428&gt;0,AJ427+1,0)</f>
        <v>1</v>
      </c>
      <c r="AK428" s="74" t="n">
        <f aca="false">IF(G428&lt;=0,AK427+1,0)</f>
        <v>0</v>
      </c>
      <c r="AL428" s="74" t="n">
        <f aca="false">IF(K428&gt;0,AL427+1,0)</f>
        <v>1</v>
      </c>
      <c r="AM428" s="74" t="n">
        <f aca="false">IF(K428&lt;=0,AM427+1,0)</f>
        <v>0</v>
      </c>
    </row>
    <row r="429" customFormat="false" ht="15" hidden="false" customHeight="false" outlineLevel="0" collapsed="false">
      <c r="A429" s="61" t="n">
        <v>433</v>
      </c>
      <c r="B429" s="62" t="n">
        <v>41050.3854166667</v>
      </c>
      <c r="C429" s="63" t="n">
        <f aca="false">YEAR(B429)</f>
        <v>2012</v>
      </c>
      <c r="D429" s="32" t="s">
        <v>277</v>
      </c>
      <c r="E429" s="64" t="n">
        <v>4896.25</v>
      </c>
      <c r="F429" s="65" t="n">
        <v>0.012</v>
      </c>
      <c r="G429" s="66" t="n">
        <v>58.755</v>
      </c>
      <c r="H429" s="67" t="n">
        <f aca="false">E429+IF(D429="Long",1,-1)*G429</f>
        <v>4955.005</v>
      </c>
      <c r="I429" s="68" t="n">
        <f aca="false">Assumptions!$B$58</f>
        <v>5.35750011455817</v>
      </c>
      <c r="J429" s="68" t="n">
        <f aca="false">INDEX(Yearly!$D$5:$D$22,MATCH(C429,Yearly!$A$5:$A$22,0))</f>
        <v>0.476222232405171</v>
      </c>
      <c r="K429" s="68" t="n">
        <f aca="false">G429-I429-J429</f>
        <v>52.9212776530367</v>
      </c>
      <c r="L429" s="69" t="n">
        <f aca="false">(I429+J429)/Assumptions!$B$8</f>
        <v>0.000257230707196027</v>
      </c>
      <c r="M429" s="70" t="n">
        <f aca="false">F429-L429</f>
        <v>0.011742769292804</v>
      </c>
      <c r="N429" s="71" t="n">
        <f aca="false">G429*Assumptions!$B$7</f>
        <v>462108.075</v>
      </c>
      <c r="O429" s="71" t="n">
        <f aca="false">K429*Assumptions!$B$7</f>
        <v>416225.848741133</v>
      </c>
      <c r="P429" s="68" t="n">
        <f aca="false">P428+G429</f>
        <v>6225.464455</v>
      </c>
      <c r="Q429" s="68" t="n">
        <f aca="false">MAX(Q428,P429)</f>
        <v>6225.464455</v>
      </c>
      <c r="R429" s="68" t="n">
        <f aca="false">Q429-P429</f>
        <v>0</v>
      </c>
      <c r="S429" s="68" t="n">
        <f aca="false">S428+K429</f>
        <v>3727.32167936058</v>
      </c>
      <c r="T429" s="68" t="n">
        <f aca="false">MAX(T428,S429)</f>
        <v>3809.01877272859</v>
      </c>
      <c r="U429" s="68" t="n">
        <f aca="false">T429-S429</f>
        <v>81.6970933680104</v>
      </c>
      <c r="V429" s="70" t="n">
        <f aca="false">V428+F429</f>
        <v>1.3496</v>
      </c>
      <c r="W429" s="70" t="n">
        <f aca="false">MAX(W428,V429)</f>
        <v>1.3496</v>
      </c>
      <c r="X429" s="70" t="n">
        <f aca="false">W429-V429</f>
        <v>0</v>
      </c>
      <c r="Y429" s="70" t="n">
        <f aca="false">Y428+M429</f>
        <v>1.23944751165114</v>
      </c>
      <c r="Z429" s="70" t="n">
        <f aca="false">MAX(Z428,Y429)</f>
        <v>1.23944751165114</v>
      </c>
      <c r="AA429" s="70" t="n">
        <f aca="false">Z429-Y429</f>
        <v>0</v>
      </c>
      <c r="AB429" s="72" t="n">
        <f aca="false">AB428*(1+F429)</f>
        <v>3.54454592569547</v>
      </c>
      <c r="AC429" s="73" t="n">
        <f aca="false">MAX(AC428,AB429)</f>
        <v>3.54454592569547</v>
      </c>
      <c r="AD429" s="70" t="n">
        <f aca="false">1-AB429/AC429</f>
        <v>0</v>
      </c>
      <c r="AE429" s="73" t="n">
        <f aca="false">AE428*(1+M429)</f>
        <v>3.1757785801932</v>
      </c>
      <c r="AF429" s="73" t="n">
        <f aca="false">MAX(AF428,AE429)</f>
        <v>3.1757785801932</v>
      </c>
      <c r="AG429" s="70" t="n">
        <f aca="false">1-AE429/AF429</f>
        <v>0</v>
      </c>
      <c r="AH429" s="74" t="n">
        <f aca="false">IF(R429&gt;0,AH428+1,0)</f>
        <v>0</v>
      </c>
      <c r="AI429" s="74" t="n">
        <f aca="false">IF(U429&gt;0,AI428+1,0)</f>
        <v>27</v>
      </c>
      <c r="AJ429" s="74" t="n">
        <f aca="false">IF(G429&gt;0,AJ428+1,0)</f>
        <v>2</v>
      </c>
      <c r="AK429" s="74" t="n">
        <f aca="false">IF(G429&lt;=0,AK428+1,0)</f>
        <v>0</v>
      </c>
      <c r="AL429" s="74" t="n">
        <f aca="false">IF(K429&gt;0,AL428+1,0)</f>
        <v>2</v>
      </c>
      <c r="AM429" s="74" t="n">
        <f aca="false">IF(K429&lt;=0,AM428+1,0)</f>
        <v>0</v>
      </c>
    </row>
    <row r="430" customFormat="false" ht="15" hidden="false" customHeight="false" outlineLevel="0" collapsed="false">
      <c r="A430" s="61" t="n">
        <v>434</v>
      </c>
      <c r="B430" s="62" t="n">
        <v>41051.3854166667</v>
      </c>
      <c r="C430" s="63" t="n">
        <f aca="false">YEAR(B430)</f>
        <v>2012</v>
      </c>
      <c r="D430" s="32" t="s">
        <v>276</v>
      </c>
      <c r="E430" s="64" t="n">
        <v>4954.8</v>
      </c>
      <c r="F430" s="65" t="n">
        <v>0.0035</v>
      </c>
      <c r="G430" s="66" t="n">
        <v>17.3418</v>
      </c>
      <c r="H430" s="67" t="n">
        <f aca="false">E430+IF(D430="Long",1,-1)*G430</f>
        <v>4937.4582</v>
      </c>
      <c r="I430" s="68" t="n">
        <f aca="false">Assumptions!$B$58</f>
        <v>5.35750011455817</v>
      </c>
      <c r="J430" s="68" t="n">
        <f aca="false">INDEX(Yearly!$D$5:$D$22,MATCH(C430,Yearly!$A$5:$A$22,0))</f>
        <v>0.476222232405171</v>
      </c>
      <c r="K430" s="68" t="n">
        <f aca="false">G430-I430-J430</f>
        <v>11.5080776530367</v>
      </c>
      <c r="L430" s="69" t="n">
        <f aca="false">(I430+J430)/Assumptions!$B$8</f>
        <v>0.000257230707196027</v>
      </c>
      <c r="M430" s="70" t="n">
        <f aca="false">F430-L430</f>
        <v>0.00324276929280397</v>
      </c>
      <c r="N430" s="71" t="n">
        <f aca="false">G430*Assumptions!$B$7</f>
        <v>136393.257</v>
      </c>
      <c r="O430" s="71" t="n">
        <f aca="false">K430*Assumptions!$B$7</f>
        <v>90511.0307411333</v>
      </c>
      <c r="P430" s="68" t="n">
        <f aca="false">P429+G430</f>
        <v>6242.806255</v>
      </c>
      <c r="Q430" s="68" t="n">
        <f aca="false">MAX(Q429,P430)</f>
        <v>6242.806255</v>
      </c>
      <c r="R430" s="68" t="n">
        <f aca="false">Q430-P430</f>
        <v>0</v>
      </c>
      <c r="S430" s="68" t="n">
        <f aca="false">S429+K430</f>
        <v>3738.82975701361</v>
      </c>
      <c r="T430" s="68" t="n">
        <f aca="false">MAX(T429,S430)</f>
        <v>3809.01877272859</v>
      </c>
      <c r="U430" s="68" t="n">
        <f aca="false">T430-S430</f>
        <v>70.1890157149737</v>
      </c>
      <c r="V430" s="70" t="n">
        <f aca="false">V429+F430</f>
        <v>1.3531</v>
      </c>
      <c r="W430" s="70" t="n">
        <f aca="false">MAX(W429,V430)</f>
        <v>1.3531</v>
      </c>
      <c r="X430" s="70" t="n">
        <f aca="false">W430-V430</f>
        <v>0</v>
      </c>
      <c r="Y430" s="70" t="n">
        <f aca="false">Y429+M430</f>
        <v>1.24269028094394</v>
      </c>
      <c r="Z430" s="70" t="n">
        <f aca="false">MAX(Z429,Y430)</f>
        <v>1.24269028094394</v>
      </c>
      <c r="AA430" s="70" t="n">
        <f aca="false">Z430-Y430</f>
        <v>0</v>
      </c>
      <c r="AB430" s="72" t="n">
        <f aca="false">AB429*(1+F430)</f>
        <v>3.5569518364354</v>
      </c>
      <c r="AC430" s="73" t="n">
        <f aca="false">MAX(AC429,AB430)</f>
        <v>3.5569518364354</v>
      </c>
      <c r="AD430" s="70" t="n">
        <f aca="false">1-AB430/AC430</f>
        <v>0</v>
      </c>
      <c r="AE430" s="73" t="n">
        <f aca="false">AE429*(1+M430)</f>
        <v>3.1860768974538</v>
      </c>
      <c r="AF430" s="73" t="n">
        <f aca="false">MAX(AF429,AE430)</f>
        <v>3.1860768974538</v>
      </c>
      <c r="AG430" s="70" t="n">
        <f aca="false">1-AE430/AF430</f>
        <v>0</v>
      </c>
      <c r="AH430" s="74" t="n">
        <f aca="false">IF(R430&gt;0,AH429+1,0)</f>
        <v>0</v>
      </c>
      <c r="AI430" s="74" t="n">
        <f aca="false">IF(U430&gt;0,AI429+1,0)</f>
        <v>28</v>
      </c>
      <c r="AJ430" s="74" t="n">
        <f aca="false">IF(G430&gt;0,AJ429+1,0)</f>
        <v>3</v>
      </c>
      <c r="AK430" s="74" t="n">
        <f aca="false">IF(G430&lt;=0,AK429+1,0)</f>
        <v>0</v>
      </c>
      <c r="AL430" s="74" t="n">
        <f aca="false">IF(K430&gt;0,AL429+1,0)</f>
        <v>3</v>
      </c>
      <c r="AM430" s="74" t="n">
        <f aca="false">IF(K430&lt;=0,AM429+1,0)</f>
        <v>0</v>
      </c>
    </row>
    <row r="431" customFormat="false" ht="15" hidden="false" customHeight="false" outlineLevel="0" collapsed="false">
      <c r="A431" s="61" t="n">
        <v>435</v>
      </c>
      <c r="B431" s="62" t="n">
        <v>41051.40625</v>
      </c>
      <c r="C431" s="63" t="n">
        <f aca="false">YEAR(B431)</f>
        <v>2012</v>
      </c>
      <c r="D431" s="32" t="s">
        <v>277</v>
      </c>
      <c r="E431" s="64" t="n">
        <v>4937.55</v>
      </c>
      <c r="F431" s="65" t="n">
        <v>-0.0082</v>
      </c>
      <c r="G431" s="66" t="n">
        <v>-40.48791</v>
      </c>
      <c r="H431" s="67" t="n">
        <f aca="false">E431+IF(D431="Long",1,-1)*G431</f>
        <v>4897.06209</v>
      </c>
      <c r="I431" s="68" t="n">
        <f aca="false">Assumptions!$B$58</f>
        <v>5.35750011455817</v>
      </c>
      <c r="J431" s="68" t="n">
        <f aca="false">INDEX(Yearly!$D$5:$D$22,MATCH(C431,Yearly!$A$5:$A$22,0))</f>
        <v>0.476222232405171</v>
      </c>
      <c r="K431" s="68" t="n">
        <f aca="false">G431-I431-J431</f>
        <v>-46.3216323469633</v>
      </c>
      <c r="L431" s="69" t="n">
        <f aca="false">(I431+J431)/Assumptions!$B$8</f>
        <v>0.000257230707196027</v>
      </c>
      <c r="M431" s="70" t="n">
        <f aca="false">F431-L431</f>
        <v>-0.00845723070719603</v>
      </c>
      <c r="N431" s="71" t="n">
        <f aca="false">G431*Assumptions!$B$7</f>
        <v>-318437.41215</v>
      </c>
      <c r="O431" s="71" t="n">
        <f aca="false">K431*Assumptions!$B$7</f>
        <v>-364319.638408867</v>
      </c>
      <c r="P431" s="68" t="n">
        <f aca="false">P430+G431</f>
        <v>6202.318345</v>
      </c>
      <c r="Q431" s="68" t="n">
        <f aca="false">MAX(Q430,P431)</f>
        <v>6242.806255</v>
      </c>
      <c r="R431" s="68" t="n">
        <f aca="false">Q431-P431</f>
        <v>40.4879099999998</v>
      </c>
      <c r="S431" s="68" t="n">
        <f aca="false">S430+K431</f>
        <v>3692.50812466665</v>
      </c>
      <c r="T431" s="68" t="n">
        <f aca="false">MAX(T430,S431)</f>
        <v>3809.01877272859</v>
      </c>
      <c r="U431" s="68" t="n">
        <f aca="false">T431-S431</f>
        <v>116.510648061937</v>
      </c>
      <c r="V431" s="70" t="n">
        <f aca="false">V430+F431</f>
        <v>1.3449</v>
      </c>
      <c r="W431" s="70" t="n">
        <f aca="false">MAX(W430,V431)</f>
        <v>1.3531</v>
      </c>
      <c r="X431" s="70" t="n">
        <f aca="false">W431-V431</f>
        <v>0.00819999999999999</v>
      </c>
      <c r="Y431" s="70" t="n">
        <f aca="false">Y430+M431</f>
        <v>1.23423305023675</v>
      </c>
      <c r="Z431" s="70" t="n">
        <f aca="false">MAX(Z430,Y431)</f>
        <v>1.24269028094394</v>
      </c>
      <c r="AA431" s="70" t="n">
        <f aca="false">Z431-Y431</f>
        <v>0.00845723070719595</v>
      </c>
      <c r="AB431" s="72" t="n">
        <f aca="false">AB430*(1+F431)</f>
        <v>3.52778483137663</v>
      </c>
      <c r="AC431" s="73" t="n">
        <f aca="false">MAX(AC430,AB431)</f>
        <v>3.5569518364354</v>
      </c>
      <c r="AD431" s="70" t="n">
        <f aca="false">1-AB431/AC431</f>
        <v>0.0082000000000001</v>
      </c>
      <c r="AE431" s="73" t="n">
        <f aca="false">AE430*(1+M431)</f>
        <v>3.15913151008116</v>
      </c>
      <c r="AF431" s="73" t="n">
        <f aca="false">MAX(AF430,AE431)</f>
        <v>3.1860768974538</v>
      </c>
      <c r="AG431" s="70" t="n">
        <f aca="false">1-AE431/AF431</f>
        <v>0.00845723070719617</v>
      </c>
      <c r="AH431" s="74" t="n">
        <f aca="false">IF(R431&gt;0,AH430+1,0)</f>
        <v>1</v>
      </c>
      <c r="AI431" s="74" t="n">
        <f aca="false">IF(U431&gt;0,AI430+1,0)</f>
        <v>29</v>
      </c>
      <c r="AJ431" s="74" t="n">
        <f aca="false">IF(G431&gt;0,AJ430+1,0)</f>
        <v>0</v>
      </c>
      <c r="AK431" s="74" t="n">
        <f aca="false">IF(G431&lt;=0,AK430+1,0)</f>
        <v>1</v>
      </c>
      <c r="AL431" s="74" t="n">
        <f aca="false">IF(K431&gt;0,AL430+1,0)</f>
        <v>0</v>
      </c>
      <c r="AM431" s="74" t="n">
        <f aca="false">IF(K431&lt;=0,AM430+1,0)</f>
        <v>1</v>
      </c>
    </row>
    <row r="432" customFormat="false" ht="15" hidden="false" customHeight="false" outlineLevel="0" collapsed="false">
      <c r="A432" s="61" t="n">
        <v>436</v>
      </c>
      <c r="B432" s="62" t="n">
        <v>41051.5520833333</v>
      </c>
      <c r="C432" s="63" t="n">
        <f aca="false">YEAR(B432)</f>
        <v>2012</v>
      </c>
      <c r="D432" s="32" t="s">
        <v>276</v>
      </c>
      <c r="E432" s="64" t="n">
        <v>4896.95</v>
      </c>
      <c r="F432" s="65" t="n">
        <v>0.0044</v>
      </c>
      <c r="G432" s="66" t="n">
        <v>21.54658</v>
      </c>
      <c r="H432" s="67" t="n">
        <f aca="false">E432+IF(D432="Long",1,-1)*G432</f>
        <v>4875.40342</v>
      </c>
      <c r="I432" s="68" t="n">
        <f aca="false">Assumptions!$B$58</f>
        <v>5.35750011455817</v>
      </c>
      <c r="J432" s="68" t="n">
        <f aca="false">INDEX(Yearly!$D$5:$D$22,MATCH(C432,Yearly!$A$5:$A$22,0))</f>
        <v>0.476222232405171</v>
      </c>
      <c r="K432" s="68" t="n">
        <f aca="false">G432-I432-J432</f>
        <v>15.7128576530367</v>
      </c>
      <c r="L432" s="69" t="n">
        <f aca="false">(I432+J432)/Assumptions!$B$8</f>
        <v>0.000257230707196027</v>
      </c>
      <c r="M432" s="70" t="n">
        <f aca="false">F432-L432</f>
        <v>0.00414276929280397</v>
      </c>
      <c r="N432" s="71" t="n">
        <f aca="false">G432*Assumptions!$B$7</f>
        <v>169463.8517</v>
      </c>
      <c r="O432" s="71" t="n">
        <f aca="false">K432*Assumptions!$B$7</f>
        <v>123581.625441133</v>
      </c>
      <c r="P432" s="68" t="n">
        <f aca="false">P431+G432</f>
        <v>6223.864925</v>
      </c>
      <c r="Q432" s="68" t="n">
        <f aca="false">MAX(Q431,P432)</f>
        <v>6242.806255</v>
      </c>
      <c r="R432" s="68" t="n">
        <f aca="false">Q432-P432</f>
        <v>18.9413299999997</v>
      </c>
      <c r="S432" s="68" t="n">
        <f aca="false">S431+K432</f>
        <v>3708.22098231969</v>
      </c>
      <c r="T432" s="68" t="n">
        <f aca="false">MAX(T431,S432)</f>
        <v>3809.01877272859</v>
      </c>
      <c r="U432" s="68" t="n">
        <f aca="false">T432-S432</f>
        <v>100.7977904089</v>
      </c>
      <c r="V432" s="70" t="n">
        <f aca="false">V431+F432</f>
        <v>1.3493</v>
      </c>
      <c r="W432" s="70" t="n">
        <f aca="false">MAX(W431,V432)</f>
        <v>1.3531</v>
      </c>
      <c r="X432" s="70" t="n">
        <f aca="false">W432-V432</f>
        <v>0.00380000000000003</v>
      </c>
      <c r="Y432" s="70" t="n">
        <f aca="false">Y431+M432</f>
        <v>1.23837581952955</v>
      </c>
      <c r="Z432" s="70" t="n">
        <f aca="false">MAX(Z431,Y432)</f>
        <v>1.24269028094394</v>
      </c>
      <c r="AA432" s="70" t="n">
        <f aca="false">Z432-Y432</f>
        <v>0.00431446141439196</v>
      </c>
      <c r="AB432" s="72" t="n">
        <f aca="false">AB431*(1+F432)</f>
        <v>3.54330708463469</v>
      </c>
      <c r="AC432" s="73" t="n">
        <f aca="false">MAX(AC431,AB432)</f>
        <v>3.5569518364354</v>
      </c>
      <c r="AD432" s="70" t="n">
        <f aca="false">1-AB432/AC432</f>
        <v>0.00383608000000013</v>
      </c>
      <c r="AE432" s="73" t="n">
        <f aca="false">AE431*(1+M432)</f>
        <v>3.17221906309305</v>
      </c>
      <c r="AF432" s="73" t="n">
        <f aca="false">MAX(AF431,AE432)</f>
        <v>3.1860768974538</v>
      </c>
      <c r="AG432" s="70" t="n">
        <f aca="false">1-AE432/AF432</f>
        <v>0.0043494977700681</v>
      </c>
      <c r="AH432" s="74" t="n">
        <f aca="false">IF(R432&gt;0,AH431+1,0)</f>
        <v>2</v>
      </c>
      <c r="AI432" s="74" t="n">
        <f aca="false">IF(U432&gt;0,AI431+1,0)</f>
        <v>30</v>
      </c>
      <c r="AJ432" s="74" t="n">
        <f aca="false">IF(G432&gt;0,AJ431+1,0)</f>
        <v>1</v>
      </c>
      <c r="AK432" s="74" t="n">
        <f aca="false">IF(G432&lt;=0,AK431+1,0)</f>
        <v>0</v>
      </c>
      <c r="AL432" s="74" t="n">
        <f aca="false">IF(K432&gt;0,AL431+1,0)</f>
        <v>1</v>
      </c>
      <c r="AM432" s="74" t="n">
        <f aca="false">IF(K432&lt;=0,AM431+1,0)</f>
        <v>0</v>
      </c>
    </row>
    <row r="433" customFormat="false" ht="15" hidden="false" customHeight="false" outlineLevel="0" collapsed="false">
      <c r="A433" s="61" t="n">
        <v>437</v>
      </c>
      <c r="B433" s="62" t="n">
        <v>41053.4895833333</v>
      </c>
      <c r="C433" s="63" t="n">
        <f aca="false">YEAR(B433)</f>
        <v>2012</v>
      </c>
      <c r="D433" s="32" t="s">
        <v>277</v>
      </c>
      <c r="E433" s="64" t="n">
        <v>4875.35</v>
      </c>
      <c r="F433" s="65" t="n">
        <v>0.0048</v>
      </c>
      <c r="G433" s="66" t="n">
        <v>23.40168</v>
      </c>
      <c r="H433" s="67" t="n">
        <f aca="false">E433+IF(D433="Long",1,-1)*G433</f>
        <v>4898.75168</v>
      </c>
      <c r="I433" s="68" t="n">
        <f aca="false">Assumptions!$B$58</f>
        <v>5.35750011455817</v>
      </c>
      <c r="J433" s="68" t="n">
        <f aca="false">INDEX(Yearly!$D$5:$D$22,MATCH(C433,Yearly!$A$5:$A$22,0))</f>
        <v>0.476222232405171</v>
      </c>
      <c r="K433" s="68" t="n">
        <f aca="false">G433-I433-J433</f>
        <v>17.5679576530367</v>
      </c>
      <c r="L433" s="69" t="n">
        <f aca="false">(I433+J433)/Assumptions!$B$8</f>
        <v>0.000257230707196027</v>
      </c>
      <c r="M433" s="70" t="n">
        <f aca="false">F433-L433</f>
        <v>0.00454276929280397</v>
      </c>
      <c r="N433" s="71" t="n">
        <f aca="false">G433*Assumptions!$B$7</f>
        <v>184054.2132</v>
      </c>
      <c r="O433" s="71" t="n">
        <f aca="false">K433*Assumptions!$B$7</f>
        <v>138171.986941133</v>
      </c>
      <c r="P433" s="68" t="n">
        <f aca="false">P432+G433</f>
        <v>6247.266605</v>
      </c>
      <c r="Q433" s="68" t="n">
        <f aca="false">MAX(Q432,P433)</f>
        <v>6247.266605</v>
      </c>
      <c r="R433" s="68" t="n">
        <f aca="false">Q433-P433</f>
        <v>0</v>
      </c>
      <c r="S433" s="68" t="n">
        <f aca="false">S432+K433</f>
        <v>3725.78893997272</v>
      </c>
      <c r="T433" s="68" t="n">
        <f aca="false">MAX(T432,S433)</f>
        <v>3809.01877272859</v>
      </c>
      <c r="U433" s="68" t="n">
        <f aca="false">T433-S433</f>
        <v>83.2298327558638</v>
      </c>
      <c r="V433" s="70" t="n">
        <f aca="false">V432+F433</f>
        <v>1.3541</v>
      </c>
      <c r="W433" s="70" t="n">
        <f aca="false">MAX(W432,V433)</f>
        <v>1.3541</v>
      </c>
      <c r="X433" s="70" t="n">
        <f aca="false">W433-V433</f>
        <v>0</v>
      </c>
      <c r="Y433" s="70" t="n">
        <f aca="false">Y432+M433</f>
        <v>1.24291858882235</v>
      </c>
      <c r="Z433" s="70" t="n">
        <f aca="false">MAX(Z432,Y433)</f>
        <v>1.24291858882235</v>
      </c>
      <c r="AA433" s="70" t="n">
        <f aca="false">Z433-Y433</f>
        <v>0</v>
      </c>
      <c r="AB433" s="72" t="n">
        <f aca="false">AB432*(1+F433)</f>
        <v>3.56031495864094</v>
      </c>
      <c r="AC433" s="73" t="n">
        <f aca="false">MAX(AC432,AB433)</f>
        <v>3.56031495864094</v>
      </c>
      <c r="AD433" s="70" t="n">
        <f aca="false">1-AB433/AC433</f>
        <v>0</v>
      </c>
      <c r="AE433" s="73" t="n">
        <f aca="false">AE432*(1+M433)</f>
        <v>3.18662972244292</v>
      </c>
      <c r="AF433" s="73" t="n">
        <f aca="false">MAX(AF432,AE433)</f>
        <v>3.18662972244292</v>
      </c>
      <c r="AG433" s="70" t="n">
        <f aca="false">1-AE433/AF433</f>
        <v>0</v>
      </c>
      <c r="AH433" s="74" t="n">
        <f aca="false">IF(R433&gt;0,AH432+1,0)</f>
        <v>0</v>
      </c>
      <c r="AI433" s="74" t="n">
        <f aca="false">IF(U433&gt;0,AI432+1,0)</f>
        <v>31</v>
      </c>
      <c r="AJ433" s="74" t="n">
        <f aca="false">IF(G433&gt;0,AJ432+1,0)</f>
        <v>2</v>
      </c>
      <c r="AK433" s="74" t="n">
        <f aca="false">IF(G433&lt;=0,AK432+1,0)</f>
        <v>0</v>
      </c>
      <c r="AL433" s="74" t="n">
        <f aca="false">IF(K433&gt;0,AL432+1,0)</f>
        <v>2</v>
      </c>
      <c r="AM433" s="74" t="n">
        <f aca="false">IF(K433&lt;=0,AM432+1,0)</f>
        <v>0</v>
      </c>
    </row>
    <row r="434" customFormat="false" ht="15" hidden="false" customHeight="false" outlineLevel="0" collapsed="false">
      <c r="A434" s="61" t="n">
        <v>438</v>
      </c>
      <c r="B434" s="62" t="n">
        <v>41060.3854166667</v>
      </c>
      <c r="C434" s="63" t="n">
        <f aca="false">YEAR(B434)</f>
        <v>2012</v>
      </c>
      <c r="D434" s="32" t="s">
        <v>276</v>
      </c>
      <c r="E434" s="64" t="n">
        <v>4898.65</v>
      </c>
      <c r="F434" s="65" t="n">
        <v>-0.0043</v>
      </c>
      <c r="G434" s="66" t="n">
        <v>-21.064195</v>
      </c>
      <c r="H434" s="67" t="n">
        <f aca="false">E434+IF(D434="Long",1,-1)*G434</f>
        <v>4919.714195</v>
      </c>
      <c r="I434" s="68" t="n">
        <f aca="false">Assumptions!$B$58</f>
        <v>5.35750011455817</v>
      </c>
      <c r="J434" s="68" t="n">
        <f aca="false">INDEX(Yearly!$D$5:$D$22,MATCH(C434,Yearly!$A$5:$A$22,0))</f>
        <v>0.476222232405171</v>
      </c>
      <c r="K434" s="68" t="n">
        <f aca="false">G434-I434-J434</f>
        <v>-26.8979173469633</v>
      </c>
      <c r="L434" s="69" t="n">
        <f aca="false">(I434+J434)/Assumptions!$B$8</f>
        <v>0.000257230707196027</v>
      </c>
      <c r="M434" s="70" t="n">
        <f aca="false">F434-L434</f>
        <v>-0.00455723070719603</v>
      </c>
      <c r="N434" s="71" t="n">
        <f aca="false">G434*Assumptions!$B$7</f>
        <v>-165669.893675</v>
      </c>
      <c r="O434" s="71" t="n">
        <f aca="false">K434*Assumptions!$B$7</f>
        <v>-211552.119933867</v>
      </c>
      <c r="P434" s="68" t="n">
        <f aca="false">P433+G434</f>
        <v>6226.20241</v>
      </c>
      <c r="Q434" s="68" t="n">
        <f aca="false">MAX(Q433,P434)</f>
        <v>6247.266605</v>
      </c>
      <c r="R434" s="68" t="n">
        <f aca="false">Q434-P434</f>
        <v>21.0641949999999</v>
      </c>
      <c r="S434" s="68" t="n">
        <f aca="false">S433+K434</f>
        <v>3698.89102262576</v>
      </c>
      <c r="T434" s="68" t="n">
        <f aca="false">MAX(T433,S434)</f>
        <v>3809.01877272859</v>
      </c>
      <c r="U434" s="68" t="n">
        <f aca="false">T434-S434</f>
        <v>110.127750102827</v>
      </c>
      <c r="V434" s="70" t="n">
        <f aca="false">V433+F434</f>
        <v>1.3498</v>
      </c>
      <c r="W434" s="70" t="n">
        <f aca="false">MAX(W433,V434)</f>
        <v>1.3541</v>
      </c>
      <c r="X434" s="70" t="n">
        <f aca="false">W434-V434</f>
        <v>0.00429999999999997</v>
      </c>
      <c r="Y434" s="70" t="n">
        <f aca="false">Y433+M434</f>
        <v>1.23836135811516</v>
      </c>
      <c r="Z434" s="70" t="n">
        <f aca="false">MAX(Z433,Y434)</f>
        <v>1.24291858882235</v>
      </c>
      <c r="AA434" s="70" t="n">
        <f aca="false">Z434-Y434</f>
        <v>0.00455723070719594</v>
      </c>
      <c r="AB434" s="72" t="n">
        <f aca="false">AB433*(1+F434)</f>
        <v>3.54500560431878</v>
      </c>
      <c r="AC434" s="73" t="n">
        <f aca="false">MAX(AC433,AB434)</f>
        <v>3.56031495864094</v>
      </c>
      <c r="AD434" s="70" t="n">
        <f aca="false">1-AB434/AC434</f>
        <v>0.00429999999999997</v>
      </c>
      <c r="AE434" s="73" t="n">
        <f aca="false">AE433*(1+M434)</f>
        <v>3.17210751561934</v>
      </c>
      <c r="AF434" s="73" t="n">
        <f aca="false">MAX(AF433,AE434)</f>
        <v>3.18662972244292</v>
      </c>
      <c r="AG434" s="70" t="n">
        <f aca="false">1-AE434/AF434</f>
        <v>0.00455723070719605</v>
      </c>
      <c r="AH434" s="74" t="n">
        <f aca="false">IF(R434&gt;0,AH433+1,0)</f>
        <v>1</v>
      </c>
      <c r="AI434" s="74" t="n">
        <f aca="false">IF(U434&gt;0,AI433+1,0)</f>
        <v>32</v>
      </c>
      <c r="AJ434" s="74" t="n">
        <f aca="false">IF(G434&gt;0,AJ433+1,0)</f>
        <v>0</v>
      </c>
      <c r="AK434" s="74" t="n">
        <f aca="false">IF(G434&lt;=0,AK433+1,0)</f>
        <v>1</v>
      </c>
      <c r="AL434" s="74" t="n">
        <f aca="false">IF(K434&gt;0,AL433+1,0)</f>
        <v>0</v>
      </c>
      <c r="AM434" s="74" t="n">
        <f aca="false">IF(K434&lt;=0,AM433+1,0)</f>
        <v>1</v>
      </c>
    </row>
    <row r="435" customFormat="false" ht="15" hidden="false" customHeight="false" outlineLevel="0" collapsed="false">
      <c r="A435" s="61" t="n">
        <v>439</v>
      </c>
      <c r="B435" s="62" t="n">
        <v>41061.3854166667</v>
      </c>
      <c r="C435" s="63" t="n">
        <f aca="false">YEAR(B435)</f>
        <v>2012</v>
      </c>
      <c r="D435" s="32" t="s">
        <v>277</v>
      </c>
      <c r="E435" s="64" t="n">
        <v>4919.9</v>
      </c>
      <c r="F435" s="65" t="n">
        <v>-0.0035</v>
      </c>
      <c r="G435" s="66" t="n">
        <v>-17.21965</v>
      </c>
      <c r="H435" s="67" t="n">
        <f aca="false">E435+IF(D435="Long",1,-1)*G435</f>
        <v>4902.68035</v>
      </c>
      <c r="I435" s="68" t="n">
        <f aca="false">Assumptions!$B$58</f>
        <v>5.35750011455817</v>
      </c>
      <c r="J435" s="68" t="n">
        <f aca="false">INDEX(Yearly!$D$5:$D$22,MATCH(C435,Yearly!$A$5:$A$22,0))</f>
        <v>0.476222232405171</v>
      </c>
      <c r="K435" s="68" t="n">
        <f aca="false">G435-I435-J435</f>
        <v>-23.0533723469633</v>
      </c>
      <c r="L435" s="69" t="n">
        <f aca="false">(I435+J435)/Assumptions!$B$8</f>
        <v>0.000257230707196027</v>
      </c>
      <c r="M435" s="70" t="n">
        <f aca="false">F435-L435</f>
        <v>-0.00375723070719603</v>
      </c>
      <c r="N435" s="71" t="n">
        <f aca="false">G435*Assumptions!$B$7</f>
        <v>-135432.54725</v>
      </c>
      <c r="O435" s="71" t="n">
        <f aca="false">K435*Assumptions!$B$7</f>
        <v>-181314.773508867</v>
      </c>
      <c r="P435" s="68" t="n">
        <f aca="false">P434+G435</f>
        <v>6208.98276</v>
      </c>
      <c r="Q435" s="68" t="n">
        <f aca="false">MAX(Q434,P435)</f>
        <v>6247.266605</v>
      </c>
      <c r="R435" s="68" t="n">
        <f aca="false">Q435-P435</f>
        <v>38.2838449999999</v>
      </c>
      <c r="S435" s="68" t="n">
        <f aca="false">S434+K435</f>
        <v>3675.8376502788</v>
      </c>
      <c r="T435" s="68" t="n">
        <f aca="false">MAX(T434,S435)</f>
        <v>3809.01877272859</v>
      </c>
      <c r="U435" s="68" t="n">
        <f aca="false">T435-S435</f>
        <v>133.181122449791</v>
      </c>
      <c r="V435" s="70" t="n">
        <f aca="false">V434+F435</f>
        <v>1.3463</v>
      </c>
      <c r="W435" s="70" t="n">
        <f aca="false">MAX(W434,V435)</f>
        <v>1.3541</v>
      </c>
      <c r="X435" s="70" t="n">
        <f aca="false">W435-V435</f>
        <v>0.00780000000000003</v>
      </c>
      <c r="Y435" s="70" t="n">
        <f aca="false">Y434+M435</f>
        <v>1.23460412740796</v>
      </c>
      <c r="Z435" s="70" t="n">
        <f aca="false">MAX(Z434,Y435)</f>
        <v>1.24291858882235</v>
      </c>
      <c r="AA435" s="70" t="n">
        <f aca="false">Z435-Y435</f>
        <v>0.00831446141439196</v>
      </c>
      <c r="AB435" s="72" t="n">
        <f aca="false">AB434*(1+F435)</f>
        <v>3.53259808470366</v>
      </c>
      <c r="AC435" s="73" t="n">
        <f aca="false">MAX(AC434,AB435)</f>
        <v>3.56031495864094</v>
      </c>
      <c r="AD435" s="70" t="n">
        <f aca="false">1-AB435/AC435</f>
        <v>0.0077849499999999</v>
      </c>
      <c r="AE435" s="73" t="n">
        <f aca="false">AE434*(1+M435)</f>
        <v>3.16018917585513</v>
      </c>
      <c r="AF435" s="73" t="n">
        <f aca="false">MAX(AF434,AE435)</f>
        <v>3.18662972244292</v>
      </c>
      <c r="AG435" s="70" t="n">
        <f aca="false">1-AE435/AF435</f>
        <v>0.00829733884723927</v>
      </c>
      <c r="AH435" s="74" t="n">
        <f aca="false">IF(R435&gt;0,AH434+1,0)</f>
        <v>2</v>
      </c>
      <c r="AI435" s="74" t="n">
        <f aca="false">IF(U435&gt;0,AI434+1,0)</f>
        <v>33</v>
      </c>
      <c r="AJ435" s="74" t="n">
        <f aca="false">IF(G435&gt;0,AJ434+1,0)</f>
        <v>0</v>
      </c>
      <c r="AK435" s="74" t="n">
        <f aca="false">IF(G435&lt;=0,AK434+1,0)</f>
        <v>2</v>
      </c>
      <c r="AL435" s="74" t="n">
        <f aca="false">IF(K435&gt;0,AL434+1,0)</f>
        <v>0</v>
      </c>
      <c r="AM435" s="74" t="n">
        <f aca="false">IF(K435&lt;=0,AM434+1,0)</f>
        <v>2</v>
      </c>
    </row>
    <row r="436" customFormat="false" ht="15" hidden="false" customHeight="false" outlineLevel="0" collapsed="false">
      <c r="A436" s="61" t="n">
        <v>440</v>
      </c>
      <c r="B436" s="62" t="n">
        <v>41061.4284722222</v>
      </c>
      <c r="C436" s="63" t="n">
        <f aca="false">YEAR(B436)</f>
        <v>2012</v>
      </c>
      <c r="D436" s="32" t="s">
        <v>276</v>
      </c>
      <c r="E436" s="64" t="n">
        <v>4902.65</v>
      </c>
      <c r="F436" s="65" t="n">
        <v>0.0022</v>
      </c>
      <c r="G436" s="66" t="n">
        <v>10.78583</v>
      </c>
      <c r="H436" s="67" t="n">
        <f aca="false">E436+IF(D436="Long",1,-1)*G436</f>
        <v>4891.86417</v>
      </c>
      <c r="I436" s="68" t="n">
        <f aca="false">Assumptions!$B$58</f>
        <v>5.35750011455817</v>
      </c>
      <c r="J436" s="68" t="n">
        <f aca="false">INDEX(Yearly!$D$5:$D$22,MATCH(C436,Yearly!$A$5:$A$22,0))</f>
        <v>0.476222232405171</v>
      </c>
      <c r="K436" s="68" t="n">
        <f aca="false">G436-I436-J436</f>
        <v>4.95210765303666</v>
      </c>
      <c r="L436" s="69" t="n">
        <f aca="false">(I436+J436)/Assumptions!$B$8</f>
        <v>0.000257230707196027</v>
      </c>
      <c r="M436" s="70" t="n">
        <f aca="false">F436-L436</f>
        <v>0.00194276929280397</v>
      </c>
      <c r="N436" s="71" t="n">
        <f aca="false">G436*Assumptions!$B$7</f>
        <v>84830.55295</v>
      </c>
      <c r="O436" s="71" t="n">
        <f aca="false">K436*Assumptions!$B$7</f>
        <v>38948.3266911334</v>
      </c>
      <c r="P436" s="68" t="n">
        <f aca="false">P435+G436</f>
        <v>6219.76859</v>
      </c>
      <c r="Q436" s="68" t="n">
        <f aca="false">MAX(Q435,P436)</f>
        <v>6247.266605</v>
      </c>
      <c r="R436" s="68" t="n">
        <f aca="false">Q436-P436</f>
        <v>27.4980150000001</v>
      </c>
      <c r="S436" s="68" t="n">
        <f aca="false">S435+K436</f>
        <v>3680.78975793183</v>
      </c>
      <c r="T436" s="68" t="n">
        <f aca="false">MAX(T435,S436)</f>
        <v>3809.01877272859</v>
      </c>
      <c r="U436" s="68" t="n">
        <f aca="false">T436-S436</f>
        <v>128.229014796754</v>
      </c>
      <c r="V436" s="70" t="n">
        <f aca="false">V435+F436</f>
        <v>1.3485</v>
      </c>
      <c r="W436" s="70" t="n">
        <f aca="false">MAX(W435,V436)</f>
        <v>1.3541</v>
      </c>
      <c r="X436" s="70" t="n">
        <f aca="false">W436-V436</f>
        <v>0.00560000000000005</v>
      </c>
      <c r="Y436" s="70" t="n">
        <f aca="false">Y435+M436</f>
        <v>1.23654689670077</v>
      </c>
      <c r="Z436" s="70" t="n">
        <f aca="false">MAX(Z435,Y436)</f>
        <v>1.24291858882235</v>
      </c>
      <c r="AA436" s="70" t="n">
        <f aca="false">Z436-Y436</f>
        <v>0.00637169212158795</v>
      </c>
      <c r="AB436" s="72" t="n">
        <f aca="false">AB435*(1+F436)</f>
        <v>3.54036980049001</v>
      </c>
      <c r="AC436" s="73" t="n">
        <f aca="false">MAX(AC435,AB436)</f>
        <v>3.56031495864094</v>
      </c>
      <c r="AD436" s="70" t="n">
        <f aca="false">1-AB436/AC436</f>
        <v>0.00560207688999992</v>
      </c>
      <c r="AE436" s="73" t="n">
        <f aca="false">AE435*(1+M436)</f>
        <v>3.16632869434543</v>
      </c>
      <c r="AF436" s="73" t="n">
        <f aca="false">MAX(AF435,AE436)</f>
        <v>3.18662972244292</v>
      </c>
      <c r="AG436" s="70" t="n">
        <f aca="false">1-AE436/AF436</f>
        <v>0.00637068936955965</v>
      </c>
      <c r="AH436" s="74" t="n">
        <f aca="false">IF(R436&gt;0,AH435+1,0)</f>
        <v>3</v>
      </c>
      <c r="AI436" s="74" t="n">
        <f aca="false">IF(U436&gt;0,AI435+1,0)</f>
        <v>34</v>
      </c>
      <c r="AJ436" s="74" t="n">
        <f aca="false">IF(G436&gt;0,AJ435+1,0)</f>
        <v>1</v>
      </c>
      <c r="AK436" s="74" t="n">
        <f aca="false">IF(G436&lt;=0,AK435+1,0)</f>
        <v>0</v>
      </c>
      <c r="AL436" s="74" t="n">
        <f aca="false">IF(K436&gt;0,AL435+1,0)</f>
        <v>1</v>
      </c>
      <c r="AM436" s="74" t="n">
        <f aca="false">IF(K436&lt;=0,AM435+1,0)</f>
        <v>0</v>
      </c>
    </row>
    <row r="437" customFormat="false" ht="15" hidden="false" customHeight="false" outlineLevel="0" collapsed="false">
      <c r="A437" s="61" t="n">
        <v>441</v>
      </c>
      <c r="B437" s="62" t="n">
        <v>41065.4479166667</v>
      </c>
      <c r="C437" s="63" t="n">
        <f aca="false">YEAR(B437)</f>
        <v>2012</v>
      </c>
      <c r="D437" s="32" t="s">
        <v>277</v>
      </c>
      <c r="E437" s="64" t="n">
        <v>4892</v>
      </c>
      <c r="F437" s="65" t="n">
        <v>-0.0023</v>
      </c>
      <c r="G437" s="66" t="n">
        <v>-11.2516</v>
      </c>
      <c r="H437" s="67" t="n">
        <f aca="false">E437+IF(D437="Long",1,-1)*G437</f>
        <v>4880.7484</v>
      </c>
      <c r="I437" s="68" t="n">
        <f aca="false">Assumptions!$B$58</f>
        <v>5.35750011455817</v>
      </c>
      <c r="J437" s="68" t="n">
        <f aca="false">INDEX(Yearly!$D$5:$D$22,MATCH(C437,Yearly!$A$5:$A$22,0))</f>
        <v>0.476222232405171</v>
      </c>
      <c r="K437" s="68" t="n">
        <f aca="false">G437-I437-J437</f>
        <v>-17.0853223469633</v>
      </c>
      <c r="L437" s="69" t="n">
        <f aca="false">(I437+J437)/Assumptions!$B$8</f>
        <v>0.000257230707196027</v>
      </c>
      <c r="M437" s="70" t="n">
        <f aca="false">F437-L437</f>
        <v>-0.00255723070719603</v>
      </c>
      <c r="N437" s="71" t="n">
        <f aca="false">G437*Assumptions!$B$7</f>
        <v>-88493.834</v>
      </c>
      <c r="O437" s="71" t="n">
        <f aca="false">K437*Assumptions!$B$7</f>
        <v>-134376.060258867</v>
      </c>
      <c r="P437" s="68" t="n">
        <f aca="false">P436+G437</f>
        <v>6208.51699</v>
      </c>
      <c r="Q437" s="68" t="n">
        <f aca="false">MAX(Q436,P437)</f>
        <v>6247.266605</v>
      </c>
      <c r="R437" s="68" t="n">
        <f aca="false">Q437-P437</f>
        <v>38.7496149999997</v>
      </c>
      <c r="S437" s="68" t="n">
        <f aca="false">S436+K437</f>
        <v>3663.70443558487</v>
      </c>
      <c r="T437" s="68" t="n">
        <f aca="false">MAX(T436,S437)</f>
        <v>3809.01877272859</v>
      </c>
      <c r="U437" s="68" t="n">
        <f aca="false">T437-S437</f>
        <v>145.314337143717</v>
      </c>
      <c r="V437" s="70" t="n">
        <f aca="false">V436+F437</f>
        <v>1.3462</v>
      </c>
      <c r="W437" s="70" t="n">
        <f aca="false">MAX(W436,V437)</f>
        <v>1.3541</v>
      </c>
      <c r="X437" s="70" t="n">
        <f aca="false">W437-V437</f>
        <v>0.00790000000000002</v>
      </c>
      <c r="Y437" s="70" t="n">
        <f aca="false">Y436+M437</f>
        <v>1.23398966599357</v>
      </c>
      <c r="Z437" s="70" t="n">
        <f aca="false">MAX(Z436,Y437)</f>
        <v>1.24291858882235</v>
      </c>
      <c r="AA437" s="70" t="n">
        <f aca="false">Z437-Y437</f>
        <v>0.00892892282878388</v>
      </c>
      <c r="AB437" s="72" t="n">
        <f aca="false">AB436*(1+F437)</f>
        <v>3.53222694994889</v>
      </c>
      <c r="AC437" s="73" t="n">
        <f aca="false">MAX(AC436,AB437)</f>
        <v>3.56031495864094</v>
      </c>
      <c r="AD437" s="70" t="n">
        <f aca="false">1-AB437/AC437</f>
        <v>0.00788919211315287</v>
      </c>
      <c r="AE437" s="73" t="n">
        <f aca="false">AE436*(1+M437)</f>
        <v>3.15823166137917</v>
      </c>
      <c r="AF437" s="73" t="n">
        <f aca="false">MAX(AF436,AE437)</f>
        <v>3.18662972244292</v>
      </c>
      <c r="AG437" s="70" t="n">
        <f aca="false">1-AE437/AF437</f>
        <v>0.00891162875427387</v>
      </c>
      <c r="AH437" s="74" t="n">
        <f aca="false">IF(R437&gt;0,AH436+1,0)</f>
        <v>4</v>
      </c>
      <c r="AI437" s="74" t="n">
        <f aca="false">IF(U437&gt;0,AI436+1,0)</f>
        <v>35</v>
      </c>
      <c r="AJ437" s="74" t="n">
        <f aca="false">IF(G437&gt;0,AJ436+1,0)</f>
        <v>0</v>
      </c>
      <c r="AK437" s="74" t="n">
        <f aca="false">IF(G437&lt;=0,AK436+1,0)</f>
        <v>1</v>
      </c>
      <c r="AL437" s="74" t="n">
        <f aca="false">IF(K437&gt;0,AL436+1,0)</f>
        <v>0</v>
      </c>
      <c r="AM437" s="74" t="n">
        <f aca="false">IF(K437&lt;=0,AM436+1,0)</f>
        <v>1</v>
      </c>
    </row>
    <row r="438" customFormat="false" ht="15" hidden="false" customHeight="false" outlineLevel="0" collapsed="false">
      <c r="A438" s="61" t="n">
        <v>442</v>
      </c>
      <c r="B438" s="62" t="n">
        <v>41065.5520833333</v>
      </c>
      <c r="C438" s="63" t="n">
        <f aca="false">YEAR(B438)</f>
        <v>2012</v>
      </c>
      <c r="D438" s="32" t="s">
        <v>276</v>
      </c>
      <c r="E438" s="64" t="n">
        <v>4880.95</v>
      </c>
      <c r="F438" s="65" t="n">
        <v>-0.0105</v>
      </c>
      <c r="G438" s="66" t="n">
        <v>-51.249975</v>
      </c>
      <c r="H438" s="67" t="n">
        <f aca="false">E438+IF(D438="Long",1,-1)*G438</f>
        <v>4932.199975</v>
      </c>
      <c r="I438" s="68" t="n">
        <f aca="false">Assumptions!$B$58</f>
        <v>5.35750011455817</v>
      </c>
      <c r="J438" s="68" t="n">
        <f aca="false">INDEX(Yearly!$D$5:$D$22,MATCH(C438,Yearly!$A$5:$A$22,0))</f>
        <v>0.476222232405171</v>
      </c>
      <c r="K438" s="68" t="n">
        <f aca="false">G438-I438-J438</f>
        <v>-57.0836973469633</v>
      </c>
      <c r="L438" s="69" t="n">
        <f aca="false">(I438+J438)/Assumptions!$B$8</f>
        <v>0.000257230707196027</v>
      </c>
      <c r="M438" s="70" t="n">
        <f aca="false">F438-L438</f>
        <v>-0.010757230707196</v>
      </c>
      <c r="N438" s="71" t="n">
        <f aca="false">G438*Assumptions!$B$7</f>
        <v>-403081.053375</v>
      </c>
      <c r="O438" s="71" t="n">
        <f aca="false">K438*Assumptions!$B$7</f>
        <v>-448963.279633867</v>
      </c>
      <c r="P438" s="68" t="n">
        <f aca="false">P437+G438</f>
        <v>6157.267015</v>
      </c>
      <c r="Q438" s="68" t="n">
        <f aca="false">MAX(Q437,P438)</f>
        <v>6247.266605</v>
      </c>
      <c r="R438" s="68" t="n">
        <f aca="false">Q438-P438</f>
        <v>89.9995899999994</v>
      </c>
      <c r="S438" s="68" t="n">
        <f aca="false">S437+K438</f>
        <v>3606.62073823791</v>
      </c>
      <c r="T438" s="68" t="n">
        <f aca="false">MAX(T437,S438)</f>
        <v>3809.01877272859</v>
      </c>
      <c r="U438" s="68" t="n">
        <f aca="false">T438-S438</f>
        <v>202.39803449068</v>
      </c>
      <c r="V438" s="70" t="n">
        <f aca="false">V437+F438</f>
        <v>1.3357</v>
      </c>
      <c r="W438" s="70" t="n">
        <f aca="false">MAX(W437,V438)</f>
        <v>1.3541</v>
      </c>
      <c r="X438" s="70" t="n">
        <f aca="false">W438-V438</f>
        <v>0.0184</v>
      </c>
      <c r="Y438" s="70" t="n">
        <f aca="false">Y437+M438</f>
        <v>1.22323243528637</v>
      </c>
      <c r="Z438" s="70" t="n">
        <f aca="false">MAX(Z437,Y438)</f>
        <v>1.24291858882235</v>
      </c>
      <c r="AA438" s="70" t="n">
        <f aca="false">Z438-Y438</f>
        <v>0.0196861535359798</v>
      </c>
      <c r="AB438" s="72" t="n">
        <f aca="false">AB437*(1+F438)</f>
        <v>3.49513856697442</v>
      </c>
      <c r="AC438" s="73" t="n">
        <f aca="false">MAX(AC437,AB438)</f>
        <v>3.56031495864094</v>
      </c>
      <c r="AD438" s="70" t="n">
        <f aca="false">1-AB438/AC438</f>
        <v>0.0183063555959646</v>
      </c>
      <c r="AE438" s="73" t="n">
        <f aca="false">AE437*(1+M438)</f>
        <v>3.12425783477095</v>
      </c>
      <c r="AF438" s="73" t="n">
        <f aca="false">MAX(AF437,AE438)</f>
        <v>3.18662972244292</v>
      </c>
      <c r="AG438" s="70" t="n">
        <f aca="false">1-AE438/AF438</f>
        <v>0.0195729950149833</v>
      </c>
      <c r="AH438" s="74" t="n">
        <f aca="false">IF(R438&gt;0,AH437+1,0)</f>
        <v>5</v>
      </c>
      <c r="AI438" s="74" t="n">
        <f aca="false">IF(U438&gt;0,AI437+1,0)</f>
        <v>36</v>
      </c>
      <c r="AJ438" s="74" t="n">
        <f aca="false">IF(G438&gt;0,AJ437+1,0)</f>
        <v>0</v>
      </c>
      <c r="AK438" s="74" t="n">
        <f aca="false">IF(G438&lt;=0,AK437+1,0)</f>
        <v>2</v>
      </c>
      <c r="AL438" s="74" t="n">
        <f aca="false">IF(K438&gt;0,AL437+1,0)</f>
        <v>0</v>
      </c>
      <c r="AM438" s="74" t="n">
        <f aca="false">IF(K438&lt;=0,AM437+1,0)</f>
        <v>2</v>
      </c>
    </row>
    <row r="439" customFormat="false" ht="15" hidden="false" customHeight="false" outlineLevel="0" collapsed="false">
      <c r="A439" s="61" t="n">
        <v>443</v>
      </c>
      <c r="B439" s="62" t="n">
        <v>41066.40625</v>
      </c>
      <c r="C439" s="63" t="n">
        <f aca="false">YEAR(B439)</f>
        <v>2012</v>
      </c>
      <c r="D439" s="32" t="s">
        <v>277</v>
      </c>
      <c r="E439" s="64" t="n">
        <v>4932</v>
      </c>
      <c r="F439" s="65" t="n">
        <v>0.0277</v>
      </c>
      <c r="G439" s="66" t="n">
        <v>136.6164</v>
      </c>
      <c r="H439" s="67" t="n">
        <f aca="false">E439+IF(D439="Long",1,-1)*G439</f>
        <v>5068.6164</v>
      </c>
      <c r="I439" s="68" t="n">
        <f aca="false">Assumptions!$B$58</f>
        <v>5.35750011455817</v>
      </c>
      <c r="J439" s="68" t="n">
        <f aca="false">INDEX(Yearly!$D$5:$D$22,MATCH(C439,Yearly!$A$5:$A$22,0))</f>
        <v>0.476222232405171</v>
      </c>
      <c r="K439" s="68" t="n">
        <f aca="false">G439-I439-J439</f>
        <v>130.782677653037</v>
      </c>
      <c r="L439" s="69" t="n">
        <f aca="false">(I439+J439)/Assumptions!$B$8</f>
        <v>0.000257230707196027</v>
      </c>
      <c r="M439" s="70" t="n">
        <f aca="false">F439-L439</f>
        <v>0.027442769292804</v>
      </c>
      <c r="N439" s="71" t="n">
        <f aca="false">G439*Assumptions!$B$7</f>
        <v>1074487.986</v>
      </c>
      <c r="O439" s="71" t="n">
        <f aca="false">K439*Assumptions!$B$7</f>
        <v>1028605.75974113</v>
      </c>
      <c r="P439" s="68" t="n">
        <f aca="false">P438+G439</f>
        <v>6293.883415</v>
      </c>
      <c r="Q439" s="68" t="n">
        <f aca="false">MAX(Q438,P439)</f>
        <v>6293.883415</v>
      </c>
      <c r="R439" s="68" t="n">
        <f aca="false">Q439-P439</f>
        <v>0</v>
      </c>
      <c r="S439" s="68" t="n">
        <f aca="false">S438+K439</f>
        <v>3737.40341589094</v>
      </c>
      <c r="T439" s="68" t="n">
        <f aca="false">MAX(T438,S439)</f>
        <v>3809.01877272859</v>
      </c>
      <c r="U439" s="68" t="n">
        <f aca="false">T439-S439</f>
        <v>71.615356837644</v>
      </c>
      <c r="V439" s="70" t="n">
        <f aca="false">V438+F439</f>
        <v>1.3634</v>
      </c>
      <c r="W439" s="70" t="n">
        <f aca="false">MAX(W438,V439)</f>
        <v>1.3634</v>
      </c>
      <c r="X439" s="70" t="n">
        <f aca="false">W439-V439</f>
        <v>0</v>
      </c>
      <c r="Y439" s="70" t="n">
        <f aca="false">Y438+M439</f>
        <v>1.25067520457918</v>
      </c>
      <c r="Z439" s="70" t="n">
        <f aca="false">MAX(Z438,Y439)</f>
        <v>1.25067520457918</v>
      </c>
      <c r="AA439" s="70" t="n">
        <f aca="false">Z439-Y439</f>
        <v>0</v>
      </c>
      <c r="AB439" s="72" t="n">
        <f aca="false">AB438*(1+F439)</f>
        <v>3.59195390527961</v>
      </c>
      <c r="AC439" s="73" t="n">
        <f aca="false">MAX(AC438,AB439)</f>
        <v>3.59195390527961</v>
      </c>
      <c r="AD439" s="70" t="n">
        <f aca="false">1-AB439/AC439</f>
        <v>0</v>
      </c>
      <c r="AE439" s="73" t="n">
        <f aca="false">AE438*(1+M439)</f>
        <v>3.2099961217418</v>
      </c>
      <c r="AF439" s="73" t="n">
        <f aca="false">MAX(AF438,AE439)</f>
        <v>3.2099961217418</v>
      </c>
      <c r="AG439" s="70" t="n">
        <f aca="false">1-AE439/AF439</f>
        <v>0</v>
      </c>
      <c r="AH439" s="74" t="n">
        <f aca="false">IF(R439&gt;0,AH438+1,0)</f>
        <v>0</v>
      </c>
      <c r="AI439" s="74" t="n">
        <f aca="false">IF(U439&gt;0,AI438+1,0)</f>
        <v>37</v>
      </c>
      <c r="AJ439" s="74" t="n">
        <f aca="false">IF(G439&gt;0,AJ438+1,0)</f>
        <v>1</v>
      </c>
      <c r="AK439" s="74" t="n">
        <f aca="false">IF(G439&lt;=0,AK438+1,0)</f>
        <v>0</v>
      </c>
      <c r="AL439" s="74" t="n">
        <f aca="false">IF(K439&gt;0,AL438+1,0)</f>
        <v>1</v>
      </c>
      <c r="AM439" s="74" t="n">
        <f aca="false">IF(K439&lt;=0,AM438+1,0)</f>
        <v>0</v>
      </c>
    </row>
    <row r="440" customFormat="false" ht="15" hidden="false" customHeight="false" outlineLevel="0" collapsed="false">
      <c r="A440" s="61" t="n">
        <v>444</v>
      </c>
      <c r="B440" s="62" t="n">
        <v>41074.59375</v>
      </c>
      <c r="C440" s="63" t="n">
        <f aca="false">YEAR(B440)</f>
        <v>2012</v>
      </c>
      <c r="D440" s="32" t="s">
        <v>276</v>
      </c>
      <c r="E440" s="64" t="n">
        <v>5068.75</v>
      </c>
      <c r="F440" s="65" t="n">
        <v>-0.0034</v>
      </c>
      <c r="G440" s="66" t="n">
        <v>-17.23375</v>
      </c>
      <c r="H440" s="67" t="n">
        <f aca="false">E440+IF(D440="Long",1,-1)*G440</f>
        <v>5085.98375</v>
      </c>
      <c r="I440" s="68" t="n">
        <f aca="false">Assumptions!$B$58</f>
        <v>5.35750011455817</v>
      </c>
      <c r="J440" s="68" t="n">
        <f aca="false">INDEX(Yearly!$D$5:$D$22,MATCH(C440,Yearly!$A$5:$A$22,0))</f>
        <v>0.476222232405171</v>
      </c>
      <c r="K440" s="68" t="n">
        <f aca="false">G440-I440-J440</f>
        <v>-23.0674723469633</v>
      </c>
      <c r="L440" s="69" t="n">
        <f aca="false">(I440+J440)/Assumptions!$B$8</f>
        <v>0.000257230707196027</v>
      </c>
      <c r="M440" s="70" t="n">
        <f aca="false">F440-L440</f>
        <v>-0.00365723070719603</v>
      </c>
      <c r="N440" s="71" t="n">
        <f aca="false">G440*Assumptions!$B$7</f>
        <v>-135543.44375</v>
      </c>
      <c r="O440" s="71" t="n">
        <f aca="false">K440*Assumptions!$B$7</f>
        <v>-181425.670008867</v>
      </c>
      <c r="P440" s="68" t="n">
        <f aca="false">P439+G440</f>
        <v>6276.649665</v>
      </c>
      <c r="Q440" s="68" t="n">
        <f aca="false">MAX(Q439,P440)</f>
        <v>6293.883415</v>
      </c>
      <c r="R440" s="68" t="n">
        <f aca="false">Q440-P440</f>
        <v>17.2337500000003</v>
      </c>
      <c r="S440" s="68" t="n">
        <f aca="false">S439+K440</f>
        <v>3714.33594354398</v>
      </c>
      <c r="T440" s="68" t="n">
        <f aca="false">MAX(T439,S440)</f>
        <v>3809.01877272859</v>
      </c>
      <c r="U440" s="68" t="n">
        <f aca="false">T440-S440</f>
        <v>94.6828291846073</v>
      </c>
      <c r="V440" s="70" t="n">
        <f aca="false">V439+F440</f>
        <v>1.36</v>
      </c>
      <c r="W440" s="70" t="n">
        <f aca="false">MAX(W439,V440)</f>
        <v>1.3634</v>
      </c>
      <c r="X440" s="70" t="n">
        <f aca="false">W440-V440</f>
        <v>0.00340000000000007</v>
      </c>
      <c r="Y440" s="70" t="n">
        <f aca="false">Y439+M440</f>
        <v>1.24701797387198</v>
      </c>
      <c r="Z440" s="70" t="n">
        <f aca="false">MAX(Z439,Y440)</f>
        <v>1.25067520457918</v>
      </c>
      <c r="AA440" s="70" t="n">
        <f aca="false">Z440-Y440</f>
        <v>0.00365723070719604</v>
      </c>
      <c r="AB440" s="72" t="n">
        <f aca="false">AB439*(1+F440)</f>
        <v>3.57974126200166</v>
      </c>
      <c r="AC440" s="73" t="n">
        <f aca="false">MAX(AC439,AB440)</f>
        <v>3.59195390527961</v>
      </c>
      <c r="AD440" s="70" t="n">
        <f aca="false">1-AB440/AC440</f>
        <v>0.00339999999999996</v>
      </c>
      <c r="AE440" s="73" t="n">
        <f aca="false">AE439*(1+M440)</f>
        <v>3.19825642535539</v>
      </c>
      <c r="AF440" s="73" t="n">
        <f aca="false">MAX(AF439,AE440)</f>
        <v>3.2099961217418</v>
      </c>
      <c r="AG440" s="70" t="n">
        <f aca="false">1-AE440/AF440</f>
        <v>0.00365723070719604</v>
      </c>
      <c r="AH440" s="74" t="n">
        <f aca="false">IF(R440&gt;0,AH439+1,0)</f>
        <v>1</v>
      </c>
      <c r="AI440" s="74" t="n">
        <f aca="false">IF(U440&gt;0,AI439+1,0)</f>
        <v>38</v>
      </c>
      <c r="AJ440" s="74" t="n">
        <f aca="false">IF(G440&gt;0,AJ439+1,0)</f>
        <v>0</v>
      </c>
      <c r="AK440" s="74" t="n">
        <f aca="false">IF(G440&lt;=0,AK439+1,0)</f>
        <v>1</v>
      </c>
      <c r="AL440" s="74" t="n">
        <f aca="false">IF(K440&gt;0,AL439+1,0)</f>
        <v>0</v>
      </c>
      <c r="AM440" s="74" t="n">
        <f aca="false">IF(K440&lt;=0,AM439+1,0)</f>
        <v>1</v>
      </c>
    </row>
    <row r="441" customFormat="false" ht="15" hidden="false" customHeight="false" outlineLevel="0" collapsed="false">
      <c r="A441" s="61" t="n">
        <v>445</v>
      </c>
      <c r="B441" s="62" t="n">
        <v>41075.4118055556</v>
      </c>
      <c r="C441" s="63" t="n">
        <f aca="false">YEAR(B441)</f>
        <v>2012</v>
      </c>
      <c r="D441" s="32" t="s">
        <v>277</v>
      </c>
      <c r="E441" s="64" t="n">
        <v>5086.1</v>
      </c>
      <c r="F441" s="65" t="n">
        <v>-0.0003</v>
      </c>
      <c r="G441" s="66" t="n">
        <v>-1.52583</v>
      </c>
      <c r="H441" s="67" t="n">
        <f aca="false">E441+IF(D441="Long",1,-1)*G441</f>
        <v>5084.57417</v>
      </c>
      <c r="I441" s="68" t="n">
        <f aca="false">Assumptions!$B$58</f>
        <v>5.35750011455817</v>
      </c>
      <c r="J441" s="68" t="n">
        <f aca="false">INDEX(Yearly!$D$5:$D$22,MATCH(C441,Yearly!$A$5:$A$22,0))</f>
        <v>0.476222232405171</v>
      </c>
      <c r="K441" s="68" t="n">
        <f aca="false">G441-I441-J441</f>
        <v>-7.35955234696334</v>
      </c>
      <c r="L441" s="69" t="n">
        <f aca="false">(I441+J441)/Assumptions!$B$8</f>
        <v>0.000257230707196027</v>
      </c>
      <c r="M441" s="70" t="n">
        <f aca="false">F441-L441</f>
        <v>-0.000557230707196027</v>
      </c>
      <c r="N441" s="71" t="n">
        <f aca="false">G441*Assumptions!$B$7</f>
        <v>-12000.65295</v>
      </c>
      <c r="O441" s="71" t="n">
        <f aca="false">K441*Assumptions!$B$7</f>
        <v>-57882.8792088667</v>
      </c>
      <c r="P441" s="68" t="n">
        <f aca="false">P440+G441</f>
        <v>6275.123835</v>
      </c>
      <c r="Q441" s="68" t="n">
        <f aca="false">MAX(Q440,P441)</f>
        <v>6293.883415</v>
      </c>
      <c r="R441" s="68" t="n">
        <f aca="false">Q441-P441</f>
        <v>18.7595799999999</v>
      </c>
      <c r="S441" s="68" t="n">
        <f aca="false">S440+K441</f>
        <v>3706.97639119702</v>
      </c>
      <c r="T441" s="68" t="n">
        <f aca="false">MAX(T440,S441)</f>
        <v>3809.01877272859</v>
      </c>
      <c r="U441" s="68" t="n">
        <f aca="false">T441-S441</f>
        <v>102.042381531571</v>
      </c>
      <c r="V441" s="70" t="n">
        <f aca="false">V440+F441</f>
        <v>1.3597</v>
      </c>
      <c r="W441" s="70" t="n">
        <f aca="false">MAX(W440,V441)</f>
        <v>1.3634</v>
      </c>
      <c r="X441" s="70" t="n">
        <f aca="false">W441-V441</f>
        <v>0.00370000000000004</v>
      </c>
      <c r="Y441" s="70" t="n">
        <f aca="false">Y440+M441</f>
        <v>1.24646074316479</v>
      </c>
      <c r="Z441" s="70" t="n">
        <f aca="false">MAX(Z440,Y441)</f>
        <v>1.25067520457918</v>
      </c>
      <c r="AA441" s="70" t="n">
        <f aca="false">Z441-Y441</f>
        <v>0.00421446141439197</v>
      </c>
      <c r="AB441" s="72" t="n">
        <f aca="false">AB440*(1+F441)</f>
        <v>3.57866733962306</v>
      </c>
      <c r="AC441" s="73" t="n">
        <f aca="false">MAX(AC440,AB441)</f>
        <v>3.59195390527961</v>
      </c>
      <c r="AD441" s="70" t="n">
        <f aca="false">1-AB441/AC441</f>
        <v>0.00369897999999991</v>
      </c>
      <c r="AE441" s="73" t="n">
        <f aca="false">AE440*(1+M441)</f>
        <v>3.19647425866569</v>
      </c>
      <c r="AF441" s="73" t="n">
        <f aca="false">MAX(AF440,AE441)</f>
        <v>3.2099961217418</v>
      </c>
      <c r="AG441" s="70" t="n">
        <f aca="false">1-AE441/AF441</f>
        <v>0.00421242349313866</v>
      </c>
      <c r="AH441" s="74" t="n">
        <f aca="false">IF(R441&gt;0,AH440+1,0)</f>
        <v>2</v>
      </c>
      <c r="AI441" s="74" t="n">
        <f aca="false">IF(U441&gt;0,AI440+1,0)</f>
        <v>39</v>
      </c>
      <c r="AJ441" s="74" t="n">
        <f aca="false">IF(G441&gt;0,AJ440+1,0)</f>
        <v>0</v>
      </c>
      <c r="AK441" s="74" t="n">
        <f aca="false">IF(G441&lt;=0,AK440+1,0)</f>
        <v>2</v>
      </c>
      <c r="AL441" s="74" t="n">
        <f aca="false">IF(K441&gt;0,AL440+1,0)</f>
        <v>0</v>
      </c>
      <c r="AM441" s="74" t="n">
        <f aca="false">IF(K441&lt;=0,AM440+1,0)</f>
        <v>2</v>
      </c>
    </row>
    <row r="442" customFormat="false" ht="15" hidden="false" customHeight="false" outlineLevel="0" collapsed="false">
      <c r="A442" s="61" t="n">
        <v>446</v>
      </c>
      <c r="B442" s="62" t="n">
        <v>41078.4895833333</v>
      </c>
      <c r="C442" s="63" t="n">
        <f aca="false">YEAR(B442)</f>
        <v>2012</v>
      </c>
      <c r="D442" s="32" t="s">
        <v>276</v>
      </c>
      <c r="E442" s="64" t="n">
        <v>5084.8</v>
      </c>
      <c r="F442" s="65" t="n">
        <v>-0.0026</v>
      </c>
      <c r="G442" s="66" t="n">
        <v>-13.22048</v>
      </c>
      <c r="H442" s="67" t="n">
        <f aca="false">E442+IF(D442="Long",1,-1)*G442</f>
        <v>5098.02048</v>
      </c>
      <c r="I442" s="68" t="n">
        <f aca="false">Assumptions!$B$58</f>
        <v>5.35750011455817</v>
      </c>
      <c r="J442" s="68" t="n">
        <f aca="false">INDEX(Yearly!$D$5:$D$22,MATCH(C442,Yearly!$A$5:$A$22,0))</f>
        <v>0.476222232405171</v>
      </c>
      <c r="K442" s="68" t="n">
        <f aca="false">G442-I442-J442</f>
        <v>-19.0542023469633</v>
      </c>
      <c r="L442" s="69" t="n">
        <f aca="false">(I442+J442)/Assumptions!$B$8</f>
        <v>0.000257230707196027</v>
      </c>
      <c r="M442" s="70" t="n">
        <f aca="false">F442-L442</f>
        <v>-0.00285723070719603</v>
      </c>
      <c r="N442" s="71" t="n">
        <f aca="false">G442*Assumptions!$B$7</f>
        <v>-103979.0752</v>
      </c>
      <c r="O442" s="71" t="n">
        <f aca="false">K442*Assumptions!$B$7</f>
        <v>-149861.301458867</v>
      </c>
      <c r="P442" s="68" t="n">
        <f aca="false">P441+G442</f>
        <v>6261.903355</v>
      </c>
      <c r="Q442" s="68" t="n">
        <f aca="false">MAX(Q441,P442)</f>
        <v>6293.883415</v>
      </c>
      <c r="R442" s="68" t="n">
        <f aca="false">Q442-P442</f>
        <v>31.9800599999999</v>
      </c>
      <c r="S442" s="68" t="n">
        <f aca="false">S441+K442</f>
        <v>3687.92218885005</v>
      </c>
      <c r="T442" s="68" t="n">
        <f aca="false">MAX(T441,S442)</f>
        <v>3809.01877272859</v>
      </c>
      <c r="U442" s="68" t="n">
        <f aca="false">T442-S442</f>
        <v>121.096583878534</v>
      </c>
      <c r="V442" s="70" t="n">
        <f aca="false">V441+F442</f>
        <v>1.3571</v>
      </c>
      <c r="W442" s="70" t="n">
        <f aca="false">MAX(W441,V442)</f>
        <v>1.3634</v>
      </c>
      <c r="X442" s="70" t="n">
        <f aca="false">W442-V442</f>
        <v>0.00629999999999997</v>
      </c>
      <c r="Y442" s="70" t="n">
        <f aca="false">Y441+M442</f>
        <v>1.24360351245759</v>
      </c>
      <c r="Z442" s="70" t="n">
        <f aca="false">MAX(Z441,Y442)</f>
        <v>1.25067520457918</v>
      </c>
      <c r="AA442" s="70" t="n">
        <f aca="false">Z442-Y442</f>
        <v>0.00707169212158809</v>
      </c>
      <c r="AB442" s="72" t="n">
        <f aca="false">AB441*(1+F442)</f>
        <v>3.56936280454004</v>
      </c>
      <c r="AC442" s="73" t="n">
        <f aca="false">MAX(AC441,AB442)</f>
        <v>3.59195390527961</v>
      </c>
      <c r="AD442" s="70" t="n">
        <f aca="false">1-AB442/AC442</f>
        <v>0.00628936265199998</v>
      </c>
      <c r="AE442" s="73" t="n">
        <f aca="false">AE441*(1+M442)</f>
        <v>3.18734119425907</v>
      </c>
      <c r="AF442" s="73" t="n">
        <f aca="false">MAX(AF441,AE442)</f>
        <v>3.2099961217418</v>
      </c>
      <c r="AG442" s="70" t="n">
        <f aca="false">1-AE442/AF442</f>
        <v>0.0070576183345783</v>
      </c>
      <c r="AH442" s="74" t="n">
        <f aca="false">IF(R442&gt;0,AH441+1,0)</f>
        <v>3</v>
      </c>
      <c r="AI442" s="74" t="n">
        <f aca="false">IF(U442&gt;0,AI441+1,0)</f>
        <v>40</v>
      </c>
      <c r="AJ442" s="74" t="n">
        <f aca="false">IF(G442&gt;0,AJ441+1,0)</f>
        <v>0</v>
      </c>
      <c r="AK442" s="74" t="n">
        <f aca="false">IF(G442&lt;=0,AK441+1,0)</f>
        <v>3</v>
      </c>
      <c r="AL442" s="74" t="n">
        <f aca="false">IF(K442&gt;0,AL441+1,0)</f>
        <v>0</v>
      </c>
      <c r="AM442" s="74" t="n">
        <f aca="false">IF(K442&lt;=0,AM441+1,0)</f>
        <v>3</v>
      </c>
    </row>
    <row r="443" customFormat="false" ht="15" hidden="false" customHeight="false" outlineLevel="0" collapsed="false">
      <c r="A443" s="61" t="n">
        <v>447</v>
      </c>
      <c r="B443" s="62" t="n">
        <v>41079.53125</v>
      </c>
      <c r="C443" s="63" t="n">
        <f aca="false">YEAR(B443)</f>
        <v>2012</v>
      </c>
      <c r="D443" s="32" t="s">
        <v>277</v>
      </c>
      <c r="E443" s="64" t="n">
        <v>5097.8</v>
      </c>
      <c r="F443" s="65" t="n">
        <v>-0.0054</v>
      </c>
      <c r="G443" s="66" t="n">
        <v>-27.52812</v>
      </c>
      <c r="H443" s="67" t="n">
        <f aca="false">E443+IF(D443="Long",1,-1)*G443</f>
        <v>5070.27188</v>
      </c>
      <c r="I443" s="68" t="n">
        <f aca="false">Assumptions!$B$58</f>
        <v>5.35750011455817</v>
      </c>
      <c r="J443" s="68" t="n">
        <f aca="false">INDEX(Yearly!$D$5:$D$22,MATCH(C443,Yearly!$A$5:$A$22,0))</f>
        <v>0.476222232405171</v>
      </c>
      <c r="K443" s="68" t="n">
        <f aca="false">G443-I443-J443</f>
        <v>-33.3618423469633</v>
      </c>
      <c r="L443" s="69" t="n">
        <f aca="false">(I443+J443)/Assumptions!$B$8</f>
        <v>0.000257230707196027</v>
      </c>
      <c r="M443" s="70" t="n">
        <f aca="false">F443-L443</f>
        <v>-0.00565723070719603</v>
      </c>
      <c r="N443" s="71" t="n">
        <f aca="false">G443*Assumptions!$B$7</f>
        <v>-216508.6638</v>
      </c>
      <c r="O443" s="71" t="n">
        <f aca="false">K443*Assumptions!$B$7</f>
        <v>-262390.890058867</v>
      </c>
      <c r="P443" s="68" t="n">
        <f aca="false">P442+G443</f>
        <v>6234.375235</v>
      </c>
      <c r="Q443" s="68" t="n">
        <f aca="false">MAX(Q442,P443)</f>
        <v>6293.883415</v>
      </c>
      <c r="R443" s="68" t="n">
        <f aca="false">Q443-P443</f>
        <v>59.5081799999998</v>
      </c>
      <c r="S443" s="68" t="n">
        <f aca="false">S442+K443</f>
        <v>3654.56034650309</v>
      </c>
      <c r="T443" s="68" t="n">
        <f aca="false">MAX(T442,S443)</f>
        <v>3809.01877272859</v>
      </c>
      <c r="U443" s="68" t="n">
        <f aca="false">T443-S443</f>
        <v>154.458426225498</v>
      </c>
      <c r="V443" s="70" t="n">
        <f aca="false">V442+F443</f>
        <v>1.3517</v>
      </c>
      <c r="W443" s="70" t="n">
        <f aca="false">MAX(W442,V443)</f>
        <v>1.3634</v>
      </c>
      <c r="X443" s="70" t="n">
        <f aca="false">W443-V443</f>
        <v>0.0117</v>
      </c>
      <c r="Y443" s="70" t="n">
        <f aca="false">Y442+M443</f>
        <v>1.23794628175039</v>
      </c>
      <c r="Z443" s="70" t="n">
        <f aca="false">MAX(Z442,Y443)</f>
        <v>1.25067520457918</v>
      </c>
      <c r="AA443" s="70" t="n">
        <f aca="false">Z443-Y443</f>
        <v>0.0127289228287841</v>
      </c>
      <c r="AB443" s="72" t="n">
        <f aca="false">AB442*(1+F443)</f>
        <v>3.55008824539553</v>
      </c>
      <c r="AC443" s="73" t="n">
        <f aca="false">MAX(AC442,AB443)</f>
        <v>3.59195390527961</v>
      </c>
      <c r="AD443" s="70" t="n">
        <f aca="false">1-AB443/AC443</f>
        <v>0.0116554000936792</v>
      </c>
      <c r="AE443" s="73" t="n">
        <f aca="false">AE442*(1+M443)</f>
        <v>3.1693096697806</v>
      </c>
      <c r="AF443" s="73" t="n">
        <f aca="false">MAX(AF442,AE443)</f>
        <v>3.2099961217418</v>
      </c>
      <c r="AG443" s="70" t="n">
        <f aca="false">1-AE443/AF443</f>
        <v>0.0126749224666123</v>
      </c>
      <c r="AH443" s="74" t="n">
        <f aca="false">IF(R443&gt;0,AH442+1,0)</f>
        <v>4</v>
      </c>
      <c r="AI443" s="74" t="n">
        <f aca="false">IF(U443&gt;0,AI442+1,0)</f>
        <v>41</v>
      </c>
      <c r="AJ443" s="74" t="n">
        <f aca="false">IF(G443&gt;0,AJ442+1,0)</f>
        <v>0</v>
      </c>
      <c r="AK443" s="74" t="n">
        <f aca="false">IF(G443&lt;=0,AK442+1,0)</f>
        <v>4</v>
      </c>
      <c r="AL443" s="74" t="n">
        <f aca="false">IF(K443&gt;0,AL442+1,0)</f>
        <v>0</v>
      </c>
      <c r="AM443" s="74" t="n">
        <f aca="false">IF(K443&lt;=0,AM442+1,0)</f>
        <v>4</v>
      </c>
    </row>
    <row r="444" customFormat="false" ht="15" hidden="false" customHeight="false" outlineLevel="0" collapsed="false">
      <c r="A444" s="61" t="n">
        <v>448</v>
      </c>
      <c r="B444" s="62" t="n">
        <v>41079.5909722222</v>
      </c>
      <c r="C444" s="63" t="n">
        <f aca="false">YEAR(B444)</f>
        <v>2012</v>
      </c>
      <c r="D444" s="32" t="s">
        <v>276</v>
      </c>
      <c r="E444" s="64" t="n">
        <v>5070.1</v>
      </c>
      <c r="F444" s="65" t="n">
        <v>-0.0045</v>
      </c>
      <c r="G444" s="66" t="n">
        <v>-22.81545</v>
      </c>
      <c r="H444" s="67" t="n">
        <f aca="false">E444+IF(D444="Long",1,-1)*G444</f>
        <v>5092.91545</v>
      </c>
      <c r="I444" s="68" t="n">
        <f aca="false">Assumptions!$B$58</f>
        <v>5.35750011455817</v>
      </c>
      <c r="J444" s="68" t="n">
        <f aca="false">INDEX(Yearly!$D$5:$D$22,MATCH(C444,Yearly!$A$5:$A$22,0))</f>
        <v>0.476222232405171</v>
      </c>
      <c r="K444" s="68" t="n">
        <f aca="false">G444-I444-J444</f>
        <v>-28.6491723469633</v>
      </c>
      <c r="L444" s="69" t="n">
        <f aca="false">(I444+J444)/Assumptions!$B$8</f>
        <v>0.000257230707196027</v>
      </c>
      <c r="M444" s="70" t="n">
        <f aca="false">F444-L444</f>
        <v>-0.00475723070719603</v>
      </c>
      <c r="N444" s="71" t="n">
        <f aca="false">G444*Assumptions!$B$7</f>
        <v>-179443.51425</v>
      </c>
      <c r="O444" s="71" t="n">
        <f aca="false">K444*Assumptions!$B$7</f>
        <v>-225325.740508867</v>
      </c>
      <c r="P444" s="68" t="n">
        <f aca="false">P443+G444</f>
        <v>6211.559785</v>
      </c>
      <c r="Q444" s="68" t="n">
        <f aca="false">MAX(Q443,P444)</f>
        <v>6293.883415</v>
      </c>
      <c r="R444" s="68" t="n">
        <f aca="false">Q444-P444</f>
        <v>82.3236299999999</v>
      </c>
      <c r="S444" s="68" t="n">
        <f aca="false">S443+K444</f>
        <v>3625.91117415613</v>
      </c>
      <c r="T444" s="68" t="n">
        <f aca="false">MAX(T443,S444)</f>
        <v>3809.01877272859</v>
      </c>
      <c r="U444" s="68" t="n">
        <f aca="false">T444-S444</f>
        <v>183.107598572461</v>
      </c>
      <c r="V444" s="70" t="n">
        <f aca="false">V443+F444</f>
        <v>1.3472</v>
      </c>
      <c r="W444" s="70" t="n">
        <f aca="false">MAX(W443,V444)</f>
        <v>1.3634</v>
      </c>
      <c r="X444" s="70" t="n">
        <f aca="false">W444-V444</f>
        <v>0.0162</v>
      </c>
      <c r="Y444" s="70" t="n">
        <f aca="false">Y443+M444</f>
        <v>1.2331890510432</v>
      </c>
      <c r="Z444" s="70" t="n">
        <f aca="false">MAX(Z443,Y444)</f>
        <v>1.25067520457918</v>
      </c>
      <c r="AA444" s="70" t="n">
        <f aca="false">Z444-Y444</f>
        <v>0.0174861535359803</v>
      </c>
      <c r="AB444" s="72" t="n">
        <f aca="false">AB443*(1+F444)</f>
        <v>3.53411284829125</v>
      </c>
      <c r="AC444" s="73" t="n">
        <f aca="false">MAX(AC443,AB444)</f>
        <v>3.59195390527961</v>
      </c>
      <c r="AD444" s="70" t="n">
        <f aca="false">1-AB444/AC444</f>
        <v>0.0161029507932576</v>
      </c>
      <c r="AE444" s="73" t="n">
        <f aca="false">AE443*(1+M444)</f>
        <v>3.15423253249891</v>
      </c>
      <c r="AF444" s="73" t="n">
        <f aca="false">MAX(AF443,AE444)</f>
        <v>3.2099961217418</v>
      </c>
      <c r="AG444" s="70" t="n">
        <f aca="false">1-AE444/AF444</f>
        <v>0.0173718556434388</v>
      </c>
      <c r="AH444" s="74" t="n">
        <f aca="false">IF(R444&gt;0,AH443+1,0)</f>
        <v>5</v>
      </c>
      <c r="AI444" s="74" t="n">
        <f aca="false">IF(U444&gt;0,AI443+1,0)</f>
        <v>42</v>
      </c>
      <c r="AJ444" s="74" t="n">
        <f aca="false">IF(G444&gt;0,AJ443+1,0)</f>
        <v>0</v>
      </c>
      <c r="AK444" s="74" t="n">
        <f aca="false">IF(G444&lt;=0,AK443+1,0)</f>
        <v>5</v>
      </c>
      <c r="AL444" s="74" t="n">
        <f aca="false">IF(K444&gt;0,AL443+1,0)</f>
        <v>0</v>
      </c>
      <c r="AM444" s="74" t="n">
        <f aca="false">IF(K444&lt;=0,AM443+1,0)</f>
        <v>5</v>
      </c>
    </row>
    <row r="445" customFormat="false" ht="15" hidden="false" customHeight="false" outlineLevel="0" collapsed="false">
      <c r="A445" s="61" t="n">
        <v>449</v>
      </c>
      <c r="B445" s="62" t="n">
        <v>41079.6145833333</v>
      </c>
      <c r="C445" s="63" t="n">
        <f aca="false">YEAR(B445)</f>
        <v>2012</v>
      </c>
      <c r="D445" s="32" t="s">
        <v>277</v>
      </c>
      <c r="E445" s="64" t="n">
        <v>5093.15</v>
      </c>
      <c r="F445" s="65" t="n">
        <v>0.0012</v>
      </c>
      <c r="G445" s="66" t="n">
        <v>6.11178</v>
      </c>
      <c r="H445" s="67" t="n">
        <f aca="false">E445+IF(D445="Long",1,-1)*G445</f>
        <v>5099.26178</v>
      </c>
      <c r="I445" s="68" t="n">
        <f aca="false">Assumptions!$B$58</f>
        <v>5.35750011455817</v>
      </c>
      <c r="J445" s="68" t="n">
        <f aca="false">INDEX(Yearly!$D$5:$D$22,MATCH(C445,Yearly!$A$5:$A$22,0))</f>
        <v>0.476222232405171</v>
      </c>
      <c r="K445" s="68" t="n">
        <f aca="false">G445-I445-J445</f>
        <v>0.278057653036662</v>
      </c>
      <c r="L445" s="69" t="n">
        <f aca="false">(I445+J445)/Assumptions!$B$8</f>
        <v>0.000257230707196027</v>
      </c>
      <c r="M445" s="70" t="n">
        <f aca="false">F445-L445</f>
        <v>0.000942769292803973</v>
      </c>
      <c r="N445" s="71" t="n">
        <f aca="false">G445*Assumptions!$B$7</f>
        <v>48069.1497</v>
      </c>
      <c r="O445" s="71" t="n">
        <f aca="false">K445*Assumptions!$B$7</f>
        <v>2186.92344113334</v>
      </c>
      <c r="P445" s="68" t="n">
        <f aca="false">P444+G445</f>
        <v>6217.671565</v>
      </c>
      <c r="Q445" s="68" t="n">
        <f aca="false">MAX(Q444,P445)</f>
        <v>6293.883415</v>
      </c>
      <c r="R445" s="68" t="n">
        <f aca="false">Q445-P445</f>
        <v>76.2118499999997</v>
      </c>
      <c r="S445" s="68" t="n">
        <f aca="false">S444+K445</f>
        <v>3626.18923180916</v>
      </c>
      <c r="T445" s="68" t="n">
        <f aca="false">MAX(T444,S445)</f>
        <v>3809.01877272859</v>
      </c>
      <c r="U445" s="68" t="n">
        <f aca="false">T445-S445</f>
        <v>182.829540919424</v>
      </c>
      <c r="V445" s="70" t="n">
        <f aca="false">V444+F445</f>
        <v>1.3484</v>
      </c>
      <c r="W445" s="70" t="n">
        <f aca="false">MAX(W444,V445)</f>
        <v>1.3634</v>
      </c>
      <c r="X445" s="70" t="n">
        <f aca="false">W445-V445</f>
        <v>0.0149999999999999</v>
      </c>
      <c r="Y445" s="70" t="n">
        <f aca="false">Y444+M445</f>
        <v>1.234131820336</v>
      </c>
      <c r="Z445" s="70" t="n">
        <f aca="false">MAX(Z444,Y445)</f>
        <v>1.25067520457918</v>
      </c>
      <c r="AA445" s="70" t="n">
        <f aca="false">Z445-Y445</f>
        <v>0.0165433842431764</v>
      </c>
      <c r="AB445" s="72" t="n">
        <f aca="false">AB444*(1+F445)</f>
        <v>3.5383537837092</v>
      </c>
      <c r="AC445" s="73" t="n">
        <f aca="false">MAX(AC444,AB445)</f>
        <v>3.59195390527961</v>
      </c>
      <c r="AD445" s="70" t="n">
        <f aca="false">1-AB445/AC445</f>
        <v>0.0149222743342093</v>
      </c>
      <c r="AE445" s="73" t="n">
        <f aca="false">AE444*(1+M445)</f>
        <v>3.15720624607291</v>
      </c>
      <c r="AF445" s="73" t="n">
        <f aca="false">MAX(AF444,AE445)</f>
        <v>3.2099961217418</v>
      </c>
      <c r="AG445" s="70" t="n">
        <f aca="false">1-AE445/AF445</f>
        <v>0.0164454640026945</v>
      </c>
      <c r="AH445" s="74" t="n">
        <f aca="false">IF(R445&gt;0,AH444+1,0)</f>
        <v>6</v>
      </c>
      <c r="AI445" s="74" t="n">
        <f aca="false">IF(U445&gt;0,AI444+1,0)</f>
        <v>43</v>
      </c>
      <c r="AJ445" s="74" t="n">
        <f aca="false">IF(G445&gt;0,AJ444+1,0)</f>
        <v>1</v>
      </c>
      <c r="AK445" s="74" t="n">
        <f aca="false">IF(G445&lt;=0,AK444+1,0)</f>
        <v>0</v>
      </c>
      <c r="AL445" s="74" t="n">
        <f aca="false">IF(K445&gt;0,AL444+1,0)</f>
        <v>1</v>
      </c>
      <c r="AM445" s="74" t="n">
        <f aca="false">IF(K445&lt;=0,AM444+1,0)</f>
        <v>0</v>
      </c>
    </row>
    <row r="446" customFormat="false" ht="15" hidden="false" customHeight="false" outlineLevel="0" collapsed="false">
      <c r="A446" s="61" t="n">
        <v>450</v>
      </c>
      <c r="B446" s="62" t="n">
        <v>41081.5729166667</v>
      </c>
      <c r="C446" s="63" t="n">
        <f aca="false">YEAR(B446)</f>
        <v>2012</v>
      </c>
      <c r="D446" s="32" t="s">
        <v>276</v>
      </c>
      <c r="E446" s="64" t="n">
        <v>5099.3</v>
      </c>
      <c r="F446" s="65" t="n">
        <v>-0.0058</v>
      </c>
      <c r="G446" s="66" t="n">
        <v>-29.57594</v>
      </c>
      <c r="H446" s="67" t="n">
        <f aca="false">E446+IF(D446="Long",1,-1)*G446</f>
        <v>5128.87594</v>
      </c>
      <c r="I446" s="68" t="n">
        <f aca="false">Assumptions!$B$58</f>
        <v>5.35750011455817</v>
      </c>
      <c r="J446" s="68" t="n">
        <f aca="false">INDEX(Yearly!$D$5:$D$22,MATCH(C446,Yearly!$A$5:$A$22,0))</f>
        <v>0.476222232405171</v>
      </c>
      <c r="K446" s="68" t="n">
        <f aca="false">G446-I446-J446</f>
        <v>-35.4096623469633</v>
      </c>
      <c r="L446" s="69" t="n">
        <f aca="false">(I446+J446)/Assumptions!$B$8</f>
        <v>0.000257230707196027</v>
      </c>
      <c r="M446" s="70" t="n">
        <f aca="false">F446-L446</f>
        <v>-0.00605723070719603</v>
      </c>
      <c r="N446" s="71" t="n">
        <f aca="false">G446*Assumptions!$B$7</f>
        <v>-232614.7681</v>
      </c>
      <c r="O446" s="71" t="n">
        <f aca="false">K446*Assumptions!$B$7</f>
        <v>-278496.994358867</v>
      </c>
      <c r="P446" s="68" t="n">
        <f aca="false">P445+G446</f>
        <v>6188.095625</v>
      </c>
      <c r="Q446" s="68" t="n">
        <f aca="false">MAX(Q445,P446)</f>
        <v>6293.883415</v>
      </c>
      <c r="R446" s="68" t="n">
        <f aca="false">Q446-P446</f>
        <v>105.787789999999</v>
      </c>
      <c r="S446" s="68" t="n">
        <f aca="false">S445+K446</f>
        <v>3590.7795694622</v>
      </c>
      <c r="T446" s="68" t="n">
        <f aca="false">MAX(T445,S446)</f>
        <v>3809.01877272859</v>
      </c>
      <c r="U446" s="68" t="n">
        <f aca="false">T446-S446</f>
        <v>218.239203266387</v>
      </c>
      <c r="V446" s="70" t="n">
        <f aca="false">V445+F446</f>
        <v>1.3426</v>
      </c>
      <c r="W446" s="70" t="n">
        <f aca="false">MAX(W445,V446)</f>
        <v>1.3634</v>
      </c>
      <c r="X446" s="70" t="n">
        <f aca="false">W446-V446</f>
        <v>0.0207999999999999</v>
      </c>
      <c r="Y446" s="70" t="n">
        <f aca="false">Y445+M446</f>
        <v>1.22807458962881</v>
      </c>
      <c r="Z446" s="70" t="n">
        <f aca="false">MAX(Z445,Y446)</f>
        <v>1.25067520457918</v>
      </c>
      <c r="AA446" s="70" t="n">
        <f aca="false">Z446-Y446</f>
        <v>0.0226006149503724</v>
      </c>
      <c r="AB446" s="72" t="n">
        <f aca="false">AB445*(1+F446)</f>
        <v>3.51783133176368</v>
      </c>
      <c r="AC446" s="73" t="n">
        <f aca="false">MAX(AC445,AB446)</f>
        <v>3.59195390527961</v>
      </c>
      <c r="AD446" s="70" t="n">
        <f aca="false">1-AB446/AC446</f>
        <v>0.020635725143071</v>
      </c>
      <c r="AE446" s="73" t="n">
        <f aca="false">AE445*(1+M446)</f>
        <v>3.13808231945024</v>
      </c>
      <c r="AF446" s="73" t="n">
        <f aca="false">MAX(AF445,AE446)</f>
        <v>3.2099961217418</v>
      </c>
      <c r="AG446" s="70" t="n">
        <f aca="false">1-AE446/AF446</f>
        <v>0.0224030807403394</v>
      </c>
      <c r="AH446" s="74" t="n">
        <f aca="false">IF(R446&gt;0,AH445+1,0)</f>
        <v>7</v>
      </c>
      <c r="AI446" s="74" t="n">
        <f aca="false">IF(U446&gt;0,AI445+1,0)</f>
        <v>44</v>
      </c>
      <c r="AJ446" s="74" t="n">
        <f aca="false">IF(G446&gt;0,AJ445+1,0)</f>
        <v>0</v>
      </c>
      <c r="AK446" s="74" t="n">
        <f aca="false">IF(G446&lt;=0,AK445+1,0)</f>
        <v>1</v>
      </c>
      <c r="AL446" s="74" t="n">
        <f aca="false">IF(K446&gt;0,AL445+1,0)</f>
        <v>0</v>
      </c>
      <c r="AM446" s="74" t="n">
        <f aca="false">IF(K446&lt;=0,AM445+1,0)</f>
        <v>1</v>
      </c>
    </row>
    <row r="447" customFormat="false" ht="15" hidden="false" customHeight="false" outlineLevel="0" collapsed="false">
      <c r="A447" s="61" t="n">
        <v>451</v>
      </c>
      <c r="B447" s="62" t="n">
        <v>41081.5944444445</v>
      </c>
      <c r="C447" s="63" t="n">
        <f aca="false">YEAR(B447)</f>
        <v>2012</v>
      </c>
      <c r="D447" s="32" t="s">
        <v>277</v>
      </c>
      <c r="E447" s="64" t="n">
        <v>5128.7</v>
      </c>
      <c r="F447" s="65" t="n">
        <v>-0.0053</v>
      </c>
      <c r="G447" s="66" t="n">
        <v>-27.18211</v>
      </c>
      <c r="H447" s="67" t="n">
        <f aca="false">E447+IF(D447="Long",1,-1)*G447</f>
        <v>5101.51789</v>
      </c>
      <c r="I447" s="68" t="n">
        <f aca="false">Assumptions!$B$58</f>
        <v>5.35750011455817</v>
      </c>
      <c r="J447" s="68" t="n">
        <f aca="false">INDEX(Yearly!$D$5:$D$22,MATCH(C447,Yearly!$A$5:$A$22,0))</f>
        <v>0.476222232405171</v>
      </c>
      <c r="K447" s="68" t="n">
        <f aca="false">G447-I447-J447</f>
        <v>-33.0158323469633</v>
      </c>
      <c r="L447" s="69" t="n">
        <f aca="false">(I447+J447)/Assumptions!$B$8</f>
        <v>0.000257230707196027</v>
      </c>
      <c r="M447" s="70" t="n">
        <f aca="false">F447-L447</f>
        <v>-0.00555723070719603</v>
      </c>
      <c r="N447" s="71" t="n">
        <f aca="false">G447*Assumptions!$B$7</f>
        <v>-213787.29515</v>
      </c>
      <c r="O447" s="71" t="n">
        <f aca="false">K447*Assumptions!$B$7</f>
        <v>-259669.521408867</v>
      </c>
      <c r="P447" s="68" t="n">
        <f aca="false">P446+G447</f>
        <v>6160.913515</v>
      </c>
      <c r="Q447" s="68" t="n">
        <f aca="false">MAX(Q446,P447)</f>
        <v>6293.883415</v>
      </c>
      <c r="R447" s="68" t="n">
        <f aca="false">Q447-P447</f>
        <v>132.969899999999</v>
      </c>
      <c r="S447" s="68" t="n">
        <f aca="false">S446+K447</f>
        <v>3557.76373711524</v>
      </c>
      <c r="T447" s="68" t="n">
        <f aca="false">MAX(T446,S447)</f>
        <v>3809.01877272859</v>
      </c>
      <c r="U447" s="68" t="n">
        <f aca="false">T447-S447</f>
        <v>251.255035613351</v>
      </c>
      <c r="V447" s="70" t="n">
        <f aca="false">V446+F447</f>
        <v>1.3373</v>
      </c>
      <c r="W447" s="70" t="n">
        <f aca="false">MAX(W446,V447)</f>
        <v>1.3634</v>
      </c>
      <c r="X447" s="70" t="n">
        <f aca="false">W447-V447</f>
        <v>0.0261</v>
      </c>
      <c r="Y447" s="70" t="n">
        <f aca="false">Y446+M447</f>
        <v>1.22251735892161</v>
      </c>
      <c r="Z447" s="70" t="n">
        <f aca="false">MAX(Z446,Y447)</f>
        <v>1.25067520457918</v>
      </c>
      <c r="AA447" s="70" t="n">
        <f aca="false">Z447-Y447</f>
        <v>0.0281578456575684</v>
      </c>
      <c r="AB447" s="72" t="n">
        <f aca="false">AB446*(1+F447)</f>
        <v>3.49918682570534</v>
      </c>
      <c r="AC447" s="73" t="n">
        <f aca="false">MAX(AC446,AB447)</f>
        <v>3.59195390527961</v>
      </c>
      <c r="AD447" s="70" t="n">
        <f aca="false">1-AB447/AC447</f>
        <v>0.0258263557998127</v>
      </c>
      <c r="AE447" s="73" t="n">
        <f aca="false">AE446*(1+M447)</f>
        <v>3.12064327202289</v>
      </c>
      <c r="AF447" s="73" t="n">
        <f aca="false">MAX(AF446,AE447)</f>
        <v>3.2099961217418</v>
      </c>
      <c r="AG447" s="70" t="n">
        <f aca="false">1-AE447/AF447</f>
        <v>0.0278358123593095</v>
      </c>
      <c r="AH447" s="74" t="n">
        <f aca="false">IF(R447&gt;0,AH446+1,0)</f>
        <v>8</v>
      </c>
      <c r="AI447" s="74" t="n">
        <f aca="false">IF(U447&gt;0,AI446+1,0)</f>
        <v>45</v>
      </c>
      <c r="AJ447" s="74" t="n">
        <f aca="false">IF(G447&gt;0,AJ446+1,0)</f>
        <v>0</v>
      </c>
      <c r="AK447" s="74" t="n">
        <f aca="false">IF(G447&lt;=0,AK446+1,0)</f>
        <v>2</v>
      </c>
      <c r="AL447" s="74" t="n">
        <f aca="false">IF(K447&gt;0,AL446+1,0)</f>
        <v>0</v>
      </c>
      <c r="AM447" s="74" t="n">
        <f aca="false">IF(K447&lt;=0,AM446+1,0)</f>
        <v>2</v>
      </c>
    </row>
    <row r="448" customFormat="false" ht="15" hidden="false" customHeight="false" outlineLevel="0" collapsed="false">
      <c r="A448" s="61" t="n">
        <v>452</v>
      </c>
      <c r="B448" s="62" t="n">
        <v>41082.5104166667</v>
      </c>
      <c r="C448" s="63" t="n">
        <f aca="false">YEAR(B448)</f>
        <v>2012</v>
      </c>
      <c r="D448" s="32" t="s">
        <v>276</v>
      </c>
      <c r="E448" s="64" t="n">
        <v>5101.7</v>
      </c>
      <c r="F448" s="65" t="n">
        <v>-0.0078</v>
      </c>
      <c r="G448" s="66" t="n">
        <v>-39.79326</v>
      </c>
      <c r="H448" s="67" t="n">
        <f aca="false">E448+IF(D448="Long",1,-1)*G448</f>
        <v>5141.49326</v>
      </c>
      <c r="I448" s="68" t="n">
        <f aca="false">Assumptions!$B$58</f>
        <v>5.35750011455817</v>
      </c>
      <c r="J448" s="68" t="n">
        <f aca="false">INDEX(Yearly!$D$5:$D$22,MATCH(C448,Yearly!$A$5:$A$22,0))</f>
        <v>0.476222232405171</v>
      </c>
      <c r="K448" s="68" t="n">
        <f aca="false">G448-I448-J448</f>
        <v>-45.6269823469633</v>
      </c>
      <c r="L448" s="69" t="n">
        <f aca="false">(I448+J448)/Assumptions!$B$8</f>
        <v>0.000257230707196027</v>
      </c>
      <c r="M448" s="70" t="n">
        <f aca="false">F448-L448</f>
        <v>-0.00805723070719603</v>
      </c>
      <c r="N448" s="71" t="n">
        <f aca="false">G448*Assumptions!$B$7</f>
        <v>-312973.9899</v>
      </c>
      <c r="O448" s="71" t="n">
        <f aca="false">K448*Assumptions!$B$7</f>
        <v>-358856.216158867</v>
      </c>
      <c r="P448" s="68" t="n">
        <f aca="false">P447+G448</f>
        <v>6121.120255</v>
      </c>
      <c r="Q448" s="68" t="n">
        <f aca="false">MAX(Q447,P448)</f>
        <v>6293.883415</v>
      </c>
      <c r="R448" s="68" t="n">
        <f aca="false">Q448-P448</f>
        <v>172.76316</v>
      </c>
      <c r="S448" s="68" t="n">
        <f aca="false">S447+K448</f>
        <v>3512.13675476827</v>
      </c>
      <c r="T448" s="68" t="n">
        <f aca="false">MAX(T447,S448)</f>
        <v>3809.01877272859</v>
      </c>
      <c r="U448" s="68" t="n">
        <f aca="false">T448-S448</f>
        <v>296.882017960314</v>
      </c>
      <c r="V448" s="70" t="n">
        <f aca="false">V447+F448</f>
        <v>1.3295</v>
      </c>
      <c r="W448" s="70" t="n">
        <f aca="false">MAX(W447,V448)</f>
        <v>1.3634</v>
      </c>
      <c r="X448" s="70" t="n">
        <f aca="false">W448-V448</f>
        <v>0.0339</v>
      </c>
      <c r="Y448" s="70" t="n">
        <f aca="false">Y447+M448</f>
        <v>1.21446012821441</v>
      </c>
      <c r="Z448" s="70" t="n">
        <f aca="false">MAX(Z447,Y448)</f>
        <v>1.25067520457918</v>
      </c>
      <c r="AA448" s="70" t="n">
        <f aca="false">Z448-Y448</f>
        <v>0.0362150763647644</v>
      </c>
      <c r="AB448" s="72" t="n">
        <f aca="false">AB447*(1+F448)</f>
        <v>3.47189316846483</v>
      </c>
      <c r="AC448" s="73" t="n">
        <f aca="false">MAX(AC447,AB448)</f>
        <v>3.59195390527961</v>
      </c>
      <c r="AD448" s="70" t="n">
        <f aca="false">1-AB448/AC448</f>
        <v>0.0334249102245743</v>
      </c>
      <c r="AE448" s="73" t="n">
        <f aca="false">AE447*(1+M448)</f>
        <v>3.09549952922534</v>
      </c>
      <c r="AF448" s="73" t="n">
        <f aca="false">MAX(AF447,AE448)</f>
        <v>3.2099961217418</v>
      </c>
      <c r="AG448" s="70" t="n">
        <f aca="false">1-AE448/AF448</f>
        <v>0.0356687635044043</v>
      </c>
      <c r="AH448" s="74" t="n">
        <f aca="false">IF(R448&gt;0,AH447+1,0)</f>
        <v>9</v>
      </c>
      <c r="AI448" s="74" t="n">
        <f aca="false">IF(U448&gt;0,AI447+1,0)</f>
        <v>46</v>
      </c>
      <c r="AJ448" s="74" t="n">
        <f aca="false">IF(G448&gt;0,AJ447+1,0)</f>
        <v>0</v>
      </c>
      <c r="AK448" s="74" t="n">
        <f aca="false">IF(G448&lt;=0,AK447+1,0)</f>
        <v>3</v>
      </c>
      <c r="AL448" s="74" t="n">
        <f aca="false">IF(K448&gt;0,AL447+1,0)</f>
        <v>0</v>
      </c>
      <c r="AM448" s="74" t="n">
        <f aca="false">IF(K448&lt;=0,AM447+1,0)</f>
        <v>3</v>
      </c>
    </row>
    <row r="449" customFormat="false" ht="15" hidden="false" customHeight="false" outlineLevel="0" collapsed="false">
      <c r="A449" s="61" t="n">
        <v>453</v>
      </c>
      <c r="B449" s="62" t="n">
        <v>41082.5791666667</v>
      </c>
      <c r="C449" s="63" t="n">
        <f aca="false">YEAR(B449)</f>
        <v>2012</v>
      </c>
      <c r="D449" s="32" t="s">
        <v>277</v>
      </c>
      <c r="E449" s="64" t="n">
        <v>5141.25</v>
      </c>
      <c r="F449" s="65" t="n">
        <v>-0.0052</v>
      </c>
      <c r="G449" s="66" t="n">
        <v>-26.7345</v>
      </c>
      <c r="H449" s="67" t="n">
        <f aca="false">E449+IF(D449="Long",1,-1)*G449</f>
        <v>5114.5155</v>
      </c>
      <c r="I449" s="68" t="n">
        <f aca="false">Assumptions!$B$58</f>
        <v>5.35750011455817</v>
      </c>
      <c r="J449" s="68" t="n">
        <f aca="false">INDEX(Yearly!$D$5:$D$22,MATCH(C449,Yearly!$A$5:$A$22,0))</f>
        <v>0.476222232405171</v>
      </c>
      <c r="K449" s="68" t="n">
        <f aca="false">G449-I449-J449</f>
        <v>-32.5682223469633</v>
      </c>
      <c r="L449" s="69" t="n">
        <f aca="false">(I449+J449)/Assumptions!$B$8</f>
        <v>0.000257230707196027</v>
      </c>
      <c r="M449" s="70" t="n">
        <f aca="false">F449-L449</f>
        <v>-0.00545723070719603</v>
      </c>
      <c r="N449" s="71" t="n">
        <f aca="false">G449*Assumptions!$B$7</f>
        <v>-210266.8425</v>
      </c>
      <c r="O449" s="71" t="n">
        <f aca="false">K449*Assumptions!$B$7</f>
        <v>-256149.068758867</v>
      </c>
      <c r="P449" s="68" t="n">
        <f aca="false">P448+G449</f>
        <v>6094.385755</v>
      </c>
      <c r="Q449" s="68" t="n">
        <f aca="false">MAX(Q448,P449)</f>
        <v>6293.883415</v>
      </c>
      <c r="R449" s="68" t="n">
        <f aca="false">Q449-P449</f>
        <v>199.497659999999</v>
      </c>
      <c r="S449" s="68" t="n">
        <f aca="false">S448+K449</f>
        <v>3479.56853242131</v>
      </c>
      <c r="T449" s="68" t="n">
        <f aca="false">MAX(T448,S449)</f>
        <v>3809.01877272859</v>
      </c>
      <c r="U449" s="68" t="n">
        <f aca="false">T449-S449</f>
        <v>329.450240307277</v>
      </c>
      <c r="V449" s="70" t="n">
        <f aca="false">V448+F449</f>
        <v>1.3243</v>
      </c>
      <c r="W449" s="70" t="n">
        <f aca="false">MAX(W448,V449)</f>
        <v>1.3634</v>
      </c>
      <c r="X449" s="70" t="n">
        <f aca="false">W449-V449</f>
        <v>0.0391000000000001</v>
      </c>
      <c r="Y449" s="70" t="n">
        <f aca="false">Y448+M449</f>
        <v>1.20900289750722</v>
      </c>
      <c r="Z449" s="70" t="n">
        <f aca="false">MAX(Z448,Y449)</f>
        <v>1.25067520457918</v>
      </c>
      <c r="AA449" s="70" t="n">
        <f aca="false">Z449-Y449</f>
        <v>0.0416723070719605</v>
      </c>
      <c r="AB449" s="72" t="n">
        <f aca="false">AB448*(1+F449)</f>
        <v>3.45383932398882</v>
      </c>
      <c r="AC449" s="73" t="n">
        <f aca="false">MAX(AC448,AB449)</f>
        <v>3.59195390527961</v>
      </c>
      <c r="AD449" s="70" t="n">
        <f aca="false">1-AB449/AC449</f>
        <v>0.0384511006914065</v>
      </c>
      <c r="AE449" s="73" t="n">
        <f aca="false">AE448*(1+M449)</f>
        <v>3.07860667414034</v>
      </c>
      <c r="AF449" s="73" t="n">
        <f aca="false">MAX(AF448,AE449)</f>
        <v>3.2099961217418</v>
      </c>
      <c r="AG449" s="70" t="n">
        <f aca="false">1-AE449/AF449</f>
        <v>0.0409313415401165</v>
      </c>
      <c r="AH449" s="74" t="n">
        <f aca="false">IF(R449&gt;0,AH448+1,0)</f>
        <v>10</v>
      </c>
      <c r="AI449" s="74" t="n">
        <f aca="false">IF(U449&gt;0,AI448+1,0)</f>
        <v>47</v>
      </c>
      <c r="AJ449" s="74" t="n">
        <f aca="false">IF(G449&gt;0,AJ448+1,0)</f>
        <v>0</v>
      </c>
      <c r="AK449" s="74" t="n">
        <f aca="false">IF(G449&lt;=0,AK448+1,0)</f>
        <v>4</v>
      </c>
      <c r="AL449" s="74" t="n">
        <f aca="false">IF(K449&gt;0,AL448+1,0)</f>
        <v>0</v>
      </c>
      <c r="AM449" s="74" t="n">
        <f aca="false">IF(K449&lt;=0,AM448+1,0)</f>
        <v>4</v>
      </c>
    </row>
    <row r="450" customFormat="false" ht="15" hidden="false" customHeight="false" outlineLevel="0" collapsed="false">
      <c r="A450" s="61" t="n">
        <v>454</v>
      </c>
      <c r="B450" s="62" t="n">
        <v>41085.6354166667</v>
      </c>
      <c r="C450" s="63" t="n">
        <f aca="false">YEAR(B450)</f>
        <v>2012</v>
      </c>
      <c r="D450" s="32" t="s">
        <v>276</v>
      </c>
      <c r="E450" s="64" t="n">
        <v>5114.3</v>
      </c>
      <c r="F450" s="65" t="n">
        <v>-0.0083</v>
      </c>
      <c r="G450" s="66" t="n">
        <v>-42.44869</v>
      </c>
      <c r="H450" s="67" t="n">
        <f aca="false">E450+IF(D450="Long",1,-1)*G450</f>
        <v>5156.74869</v>
      </c>
      <c r="I450" s="68" t="n">
        <f aca="false">Assumptions!$B$58</f>
        <v>5.35750011455817</v>
      </c>
      <c r="J450" s="68" t="n">
        <f aca="false">INDEX(Yearly!$D$5:$D$22,MATCH(C450,Yearly!$A$5:$A$22,0))</f>
        <v>0.476222232405171</v>
      </c>
      <c r="K450" s="68" t="n">
        <f aca="false">G450-I450-J450</f>
        <v>-48.2824123469633</v>
      </c>
      <c r="L450" s="69" t="n">
        <f aca="false">(I450+J450)/Assumptions!$B$8</f>
        <v>0.000257230707196027</v>
      </c>
      <c r="M450" s="70" t="n">
        <f aca="false">F450-L450</f>
        <v>-0.00855723070719603</v>
      </c>
      <c r="N450" s="71" t="n">
        <f aca="false">G450*Assumptions!$B$7</f>
        <v>-333858.94685</v>
      </c>
      <c r="O450" s="71" t="n">
        <f aca="false">K450*Assumptions!$B$7</f>
        <v>-379741.173108867</v>
      </c>
      <c r="P450" s="68" t="n">
        <f aca="false">P449+G450</f>
        <v>6051.937065</v>
      </c>
      <c r="Q450" s="68" t="n">
        <f aca="false">MAX(Q449,P450)</f>
        <v>6293.883415</v>
      </c>
      <c r="R450" s="68" t="n">
        <f aca="false">Q450-P450</f>
        <v>241.946349999999</v>
      </c>
      <c r="S450" s="68" t="n">
        <f aca="false">S449+K450</f>
        <v>3431.28612007435</v>
      </c>
      <c r="T450" s="68" t="n">
        <f aca="false">MAX(T449,S450)</f>
        <v>3809.01877272859</v>
      </c>
      <c r="U450" s="68" t="n">
        <f aca="false">T450-S450</f>
        <v>377.732652654241</v>
      </c>
      <c r="V450" s="70" t="n">
        <f aca="false">V449+F450</f>
        <v>1.316</v>
      </c>
      <c r="W450" s="70" t="n">
        <f aca="false">MAX(W449,V450)</f>
        <v>1.3634</v>
      </c>
      <c r="X450" s="70" t="n">
        <f aca="false">W450-V450</f>
        <v>0.0474000000000001</v>
      </c>
      <c r="Y450" s="70" t="n">
        <f aca="false">Y449+M450</f>
        <v>1.20044566680002</v>
      </c>
      <c r="Z450" s="70" t="n">
        <f aca="false">MAX(Z449,Y450)</f>
        <v>1.25067520457918</v>
      </c>
      <c r="AA450" s="70" t="n">
        <f aca="false">Z450-Y450</f>
        <v>0.0502295377791564</v>
      </c>
      <c r="AB450" s="72" t="n">
        <f aca="false">AB449*(1+F450)</f>
        <v>3.42517245759971</v>
      </c>
      <c r="AC450" s="73" t="n">
        <f aca="false">MAX(AC449,AB450)</f>
        <v>3.59195390527961</v>
      </c>
      <c r="AD450" s="70" t="n">
        <f aca="false">1-AB450/AC450</f>
        <v>0.0464319565556678</v>
      </c>
      <c r="AE450" s="73" t="n">
        <f aca="false">AE449*(1+M450)</f>
        <v>3.05226232657301</v>
      </c>
      <c r="AF450" s="73" t="n">
        <f aca="false">MAX(AF449,AE450)</f>
        <v>3.2099961217418</v>
      </c>
      <c r="AG450" s="70" t="n">
        <f aca="false">1-AE450/AF450</f>
        <v>0.0491383133145987</v>
      </c>
      <c r="AH450" s="74" t="n">
        <f aca="false">IF(R450&gt;0,AH449+1,0)</f>
        <v>11</v>
      </c>
      <c r="AI450" s="74" t="n">
        <f aca="false">IF(U450&gt;0,AI449+1,0)</f>
        <v>48</v>
      </c>
      <c r="AJ450" s="74" t="n">
        <f aca="false">IF(G450&gt;0,AJ449+1,0)</f>
        <v>0</v>
      </c>
      <c r="AK450" s="74" t="n">
        <f aca="false">IF(G450&lt;=0,AK449+1,0)</f>
        <v>5</v>
      </c>
      <c r="AL450" s="74" t="n">
        <f aca="false">IF(K450&gt;0,AL449+1,0)</f>
        <v>0</v>
      </c>
      <c r="AM450" s="74" t="n">
        <f aca="false">IF(K450&lt;=0,AM449+1,0)</f>
        <v>5</v>
      </c>
    </row>
    <row r="451" customFormat="false" ht="15" hidden="false" customHeight="false" outlineLevel="0" collapsed="false">
      <c r="A451" s="61" t="n">
        <v>455</v>
      </c>
      <c r="B451" s="62" t="n">
        <v>41087.3875</v>
      </c>
      <c r="C451" s="63" t="n">
        <f aca="false">YEAR(B451)</f>
        <v>2012</v>
      </c>
      <c r="D451" s="32" t="s">
        <v>277</v>
      </c>
      <c r="E451" s="64" t="n">
        <v>5156.9</v>
      </c>
      <c r="F451" s="65" t="n">
        <v>-0.0045</v>
      </c>
      <c r="G451" s="66" t="n">
        <v>-23.20605</v>
      </c>
      <c r="H451" s="67" t="n">
        <f aca="false">E451+IF(D451="Long",1,-1)*G451</f>
        <v>5133.69395</v>
      </c>
      <c r="I451" s="68" t="n">
        <f aca="false">Assumptions!$B$58</f>
        <v>5.35750011455817</v>
      </c>
      <c r="J451" s="68" t="n">
        <f aca="false">INDEX(Yearly!$D$5:$D$22,MATCH(C451,Yearly!$A$5:$A$22,0))</f>
        <v>0.476222232405171</v>
      </c>
      <c r="K451" s="68" t="n">
        <f aca="false">G451-I451-J451</f>
        <v>-29.0397723469633</v>
      </c>
      <c r="L451" s="69" t="n">
        <f aca="false">(I451+J451)/Assumptions!$B$8</f>
        <v>0.000257230707196027</v>
      </c>
      <c r="M451" s="70" t="n">
        <f aca="false">F451-L451</f>
        <v>-0.00475723070719603</v>
      </c>
      <c r="N451" s="71" t="n">
        <f aca="false">G451*Assumptions!$B$7</f>
        <v>-182515.58325</v>
      </c>
      <c r="O451" s="71" t="n">
        <f aca="false">K451*Assumptions!$B$7</f>
        <v>-228397.809508867</v>
      </c>
      <c r="P451" s="68" t="n">
        <f aca="false">P450+G451</f>
        <v>6028.731015</v>
      </c>
      <c r="Q451" s="68" t="n">
        <f aca="false">MAX(Q450,P451)</f>
        <v>6293.883415</v>
      </c>
      <c r="R451" s="68" t="n">
        <f aca="false">Q451-P451</f>
        <v>265.152399999999</v>
      </c>
      <c r="S451" s="68" t="n">
        <f aca="false">S450+K451</f>
        <v>3402.24634772738</v>
      </c>
      <c r="T451" s="68" t="n">
        <f aca="false">MAX(T450,S451)</f>
        <v>3809.01877272859</v>
      </c>
      <c r="U451" s="68" t="n">
        <f aca="false">T451-S451</f>
        <v>406.772425001204</v>
      </c>
      <c r="V451" s="70" t="n">
        <f aca="false">V450+F451</f>
        <v>1.3115</v>
      </c>
      <c r="W451" s="70" t="n">
        <f aca="false">MAX(W450,V451)</f>
        <v>1.3634</v>
      </c>
      <c r="X451" s="70" t="n">
        <f aca="false">W451-V451</f>
        <v>0.0519000000000001</v>
      </c>
      <c r="Y451" s="70" t="n">
        <f aca="false">Y450+M451</f>
        <v>1.19568843609283</v>
      </c>
      <c r="Z451" s="70" t="n">
        <f aca="false">MAX(Z450,Y451)</f>
        <v>1.25067520457918</v>
      </c>
      <c r="AA451" s="70" t="n">
        <f aca="false">Z451-Y451</f>
        <v>0.0549867684863525</v>
      </c>
      <c r="AB451" s="72" t="n">
        <f aca="false">AB450*(1+F451)</f>
        <v>3.40975918154051</v>
      </c>
      <c r="AC451" s="73" t="n">
        <f aca="false">MAX(AC450,AB451)</f>
        <v>3.59195390527961</v>
      </c>
      <c r="AD451" s="70" t="n">
        <f aca="false">1-AB451/AC451</f>
        <v>0.0507230127511672</v>
      </c>
      <c r="AE451" s="73" t="n">
        <f aca="false">AE450*(1+M451)</f>
        <v>3.03774201050662</v>
      </c>
      <c r="AF451" s="73" t="n">
        <f aca="false">MAX(AF450,AE451)</f>
        <v>3.2099961217418</v>
      </c>
      <c r="AG451" s="70" t="n">
        <f aca="false">1-AE451/AF451</f>
        <v>0.0536617817287947</v>
      </c>
      <c r="AH451" s="74" t="n">
        <f aca="false">IF(R451&gt;0,AH450+1,0)</f>
        <v>12</v>
      </c>
      <c r="AI451" s="74" t="n">
        <f aca="false">IF(U451&gt;0,AI450+1,0)</f>
        <v>49</v>
      </c>
      <c r="AJ451" s="74" t="n">
        <f aca="false">IF(G451&gt;0,AJ450+1,0)</f>
        <v>0</v>
      </c>
      <c r="AK451" s="74" t="n">
        <f aca="false">IF(G451&lt;=0,AK450+1,0)</f>
        <v>6</v>
      </c>
      <c r="AL451" s="74" t="n">
        <f aca="false">IF(K451&gt;0,AL450+1,0)</f>
        <v>0</v>
      </c>
      <c r="AM451" s="74" t="n">
        <f aca="false">IF(K451&lt;=0,AM450+1,0)</f>
        <v>6</v>
      </c>
    </row>
    <row r="452" customFormat="false" ht="15" hidden="false" customHeight="false" outlineLevel="0" collapsed="false">
      <c r="A452" s="61" t="n">
        <v>456</v>
      </c>
      <c r="B452" s="62" t="n">
        <v>41088.59375</v>
      </c>
      <c r="C452" s="63" t="n">
        <f aca="false">YEAR(B452)</f>
        <v>2012</v>
      </c>
      <c r="D452" s="32" t="s">
        <v>276</v>
      </c>
      <c r="E452" s="64" t="n">
        <v>5133.85</v>
      </c>
      <c r="F452" s="65" t="n">
        <v>-0.0025</v>
      </c>
      <c r="G452" s="66" t="n">
        <v>-12.834625</v>
      </c>
      <c r="H452" s="67" t="n">
        <f aca="false">E452+IF(D452="Long",1,-1)*G452</f>
        <v>5146.684625</v>
      </c>
      <c r="I452" s="68" t="n">
        <f aca="false">Assumptions!$B$58</f>
        <v>5.35750011455817</v>
      </c>
      <c r="J452" s="68" t="n">
        <f aca="false">INDEX(Yearly!$D$5:$D$22,MATCH(C452,Yearly!$A$5:$A$22,0))</f>
        <v>0.476222232405171</v>
      </c>
      <c r="K452" s="68" t="n">
        <f aca="false">G452-I452-J452</f>
        <v>-18.6683473469633</v>
      </c>
      <c r="L452" s="69" t="n">
        <f aca="false">(I452+J452)/Assumptions!$B$8</f>
        <v>0.000257230707196027</v>
      </c>
      <c r="M452" s="70" t="n">
        <f aca="false">F452-L452</f>
        <v>-0.00275723070719603</v>
      </c>
      <c r="N452" s="71" t="n">
        <f aca="false">G452*Assumptions!$B$7</f>
        <v>-100944.325625</v>
      </c>
      <c r="O452" s="71" t="n">
        <f aca="false">K452*Assumptions!$B$7</f>
        <v>-146826.551883867</v>
      </c>
      <c r="P452" s="68" t="n">
        <f aca="false">P451+G452</f>
        <v>6015.89639</v>
      </c>
      <c r="Q452" s="68" t="n">
        <f aca="false">MAX(Q451,P452)</f>
        <v>6293.883415</v>
      </c>
      <c r="R452" s="68" t="n">
        <f aca="false">Q452-P452</f>
        <v>277.987024999999</v>
      </c>
      <c r="S452" s="68" t="n">
        <f aca="false">S451+K452</f>
        <v>3383.57800038042</v>
      </c>
      <c r="T452" s="68" t="n">
        <f aca="false">MAX(T451,S452)</f>
        <v>3809.01877272859</v>
      </c>
      <c r="U452" s="68" t="n">
        <f aca="false">T452-S452</f>
        <v>425.440772348167</v>
      </c>
      <c r="V452" s="70" t="n">
        <f aca="false">V451+F452</f>
        <v>1.309</v>
      </c>
      <c r="W452" s="70" t="n">
        <f aca="false">MAX(W451,V452)</f>
        <v>1.3634</v>
      </c>
      <c r="X452" s="70" t="n">
        <f aca="false">W452-V452</f>
        <v>0.0544</v>
      </c>
      <c r="Y452" s="70" t="n">
        <f aca="false">Y451+M452</f>
        <v>1.19293120538563</v>
      </c>
      <c r="Z452" s="70" t="n">
        <f aca="false">MAX(Z451,Y452)</f>
        <v>1.25067520457918</v>
      </c>
      <c r="AA452" s="70" t="n">
        <f aca="false">Z452-Y452</f>
        <v>0.0577439991935487</v>
      </c>
      <c r="AB452" s="72" t="n">
        <f aca="false">AB451*(1+F452)</f>
        <v>3.40123478358666</v>
      </c>
      <c r="AC452" s="73" t="n">
        <f aca="false">MAX(AC451,AB452)</f>
        <v>3.59195390527961</v>
      </c>
      <c r="AD452" s="70" t="n">
        <f aca="false">1-AB452/AC452</f>
        <v>0.0530962052192893</v>
      </c>
      <c r="AE452" s="73" t="n">
        <f aca="false">AE451*(1+M452)</f>
        <v>3.02936625495471</v>
      </c>
      <c r="AF452" s="73" t="n">
        <f aca="false">MAX(AF451,AE452)</f>
        <v>3.2099961217418</v>
      </c>
      <c r="AG452" s="70" t="n">
        <f aca="false">1-AE452/AF452</f>
        <v>0.0562710545236053</v>
      </c>
      <c r="AH452" s="74" t="n">
        <f aca="false">IF(R452&gt;0,AH451+1,0)</f>
        <v>13</v>
      </c>
      <c r="AI452" s="74" t="n">
        <f aca="false">IF(U452&gt;0,AI451+1,0)</f>
        <v>50</v>
      </c>
      <c r="AJ452" s="74" t="n">
        <f aca="false">IF(G452&gt;0,AJ451+1,0)</f>
        <v>0</v>
      </c>
      <c r="AK452" s="74" t="n">
        <f aca="false">IF(G452&lt;=0,AK451+1,0)</f>
        <v>7</v>
      </c>
      <c r="AL452" s="74" t="n">
        <f aca="false">IF(K452&gt;0,AL451+1,0)</f>
        <v>0</v>
      </c>
      <c r="AM452" s="74" t="n">
        <f aca="false">IF(K452&lt;=0,AM451+1,0)</f>
        <v>7</v>
      </c>
    </row>
    <row r="453" customFormat="false" ht="15" hidden="false" customHeight="false" outlineLevel="0" collapsed="false">
      <c r="A453" s="61" t="n">
        <v>457</v>
      </c>
      <c r="B453" s="62" t="n">
        <v>41088.6375</v>
      </c>
      <c r="C453" s="63" t="n">
        <f aca="false">YEAR(B453)</f>
        <v>2012</v>
      </c>
      <c r="D453" s="32" t="s">
        <v>277</v>
      </c>
      <c r="E453" s="64" t="n">
        <v>5146.75</v>
      </c>
      <c r="F453" s="65" t="n">
        <v>0.0082</v>
      </c>
      <c r="G453" s="66" t="n">
        <v>42.20335</v>
      </c>
      <c r="H453" s="67" t="n">
        <f aca="false">E453+IF(D453="Long",1,-1)*G453</f>
        <v>5188.95335</v>
      </c>
      <c r="I453" s="68" t="n">
        <f aca="false">Assumptions!$B$58</f>
        <v>5.35750011455817</v>
      </c>
      <c r="J453" s="68" t="n">
        <f aca="false">INDEX(Yearly!$D$5:$D$22,MATCH(C453,Yearly!$A$5:$A$22,0))</f>
        <v>0.476222232405171</v>
      </c>
      <c r="K453" s="68" t="n">
        <f aca="false">G453-I453-J453</f>
        <v>36.3696276530367</v>
      </c>
      <c r="L453" s="69" t="n">
        <f aca="false">(I453+J453)/Assumptions!$B$8</f>
        <v>0.000257230707196027</v>
      </c>
      <c r="M453" s="70" t="n">
        <f aca="false">F453-L453</f>
        <v>0.00794276929280397</v>
      </c>
      <c r="N453" s="71" t="n">
        <f aca="false">G453*Assumptions!$B$7</f>
        <v>331929.34775</v>
      </c>
      <c r="O453" s="71" t="n">
        <f aca="false">K453*Assumptions!$B$7</f>
        <v>286047.121491133</v>
      </c>
      <c r="P453" s="68" t="n">
        <f aca="false">P452+G453</f>
        <v>6058.09974</v>
      </c>
      <c r="Q453" s="68" t="n">
        <f aca="false">MAX(Q452,P453)</f>
        <v>6293.883415</v>
      </c>
      <c r="R453" s="68" t="n">
        <f aca="false">Q453-P453</f>
        <v>235.783675</v>
      </c>
      <c r="S453" s="68" t="n">
        <f aca="false">S452+K453</f>
        <v>3419.94762803346</v>
      </c>
      <c r="T453" s="68" t="n">
        <f aca="false">MAX(T452,S453)</f>
        <v>3809.01877272859</v>
      </c>
      <c r="U453" s="68" t="n">
        <f aca="false">T453-S453</f>
        <v>389.07114469513</v>
      </c>
      <c r="V453" s="70" t="n">
        <f aca="false">V452+F453</f>
        <v>1.3172</v>
      </c>
      <c r="W453" s="70" t="n">
        <f aca="false">MAX(W452,V453)</f>
        <v>1.3634</v>
      </c>
      <c r="X453" s="70" t="n">
        <f aca="false">W453-V453</f>
        <v>0.0462</v>
      </c>
      <c r="Y453" s="70" t="n">
        <f aca="false">Y452+M453</f>
        <v>1.20087397467843</v>
      </c>
      <c r="Z453" s="70" t="n">
        <f aca="false">MAX(Z452,Y453)</f>
        <v>1.25067520457918</v>
      </c>
      <c r="AA453" s="70" t="n">
        <f aca="false">Z453-Y453</f>
        <v>0.0498012299007447</v>
      </c>
      <c r="AB453" s="72" t="n">
        <f aca="false">AB452*(1+F453)</f>
        <v>3.42912490881207</v>
      </c>
      <c r="AC453" s="73" t="n">
        <f aca="false">MAX(AC452,AB453)</f>
        <v>3.59195390527961</v>
      </c>
      <c r="AD453" s="70" t="n">
        <f aca="false">1-AB453/AC453</f>
        <v>0.0453315941020874</v>
      </c>
      <c r="AE453" s="73" t="n">
        <f aca="false">AE452*(1+M453)</f>
        <v>3.05342781222122</v>
      </c>
      <c r="AF453" s="73" t="n">
        <f aca="false">MAX(AF452,AE453)</f>
        <v>3.2099961217418</v>
      </c>
      <c r="AG453" s="70" t="n">
        <f aca="false">1-AE453/AF453</f>
        <v>0.0487752332347451</v>
      </c>
      <c r="AH453" s="74" t="n">
        <f aca="false">IF(R453&gt;0,AH452+1,0)</f>
        <v>14</v>
      </c>
      <c r="AI453" s="74" t="n">
        <f aca="false">IF(U453&gt;0,AI452+1,0)</f>
        <v>51</v>
      </c>
      <c r="AJ453" s="74" t="n">
        <f aca="false">IF(G453&gt;0,AJ452+1,0)</f>
        <v>1</v>
      </c>
      <c r="AK453" s="74" t="n">
        <f aca="false">IF(G453&lt;=0,AK452+1,0)</f>
        <v>0</v>
      </c>
      <c r="AL453" s="74" t="n">
        <f aca="false">IF(K453&gt;0,AL452+1,0)</f>
        <v>1</v>
      </c>
      <c r="AM453" s="74" t="n">
        <f aca="false">IF(K453&lt;=0,AM452+1,0)</f>
        <v>0</v>
      </c>
    </row>
    <row r="454" customFormat="false" ht="15" hidden="false" customHeight="false" outlineLevel="0" collapsed="false">
      <c r="A454" s="61" t="n">
        <v>458</v>
      </c>
      <c r="B454" s="62" t="n">
        <v>41089.3854166667</v>
      </c>
      <c r="C454" s="63" t="n">
        <f aca="false">YEAR(B454)</f>
        <v>2012</v>
      </c>
      <c r="D454" s="32" t="s">
        <v>276</v>
      </c>
      <c r="E454" s="64" t="n">
        <v>5189</v>
      </c>
      <c r="F454" s="65" t="n">
        <v>-0.0077</v>
      </c>
      <c r="G454" s="66" t="n">
        <v>-39.9553</v>
      </c>
      <c r="H454" s="67" t="n">
        <f aca="false">E454+IF(D454="Long",1,-1)*G454</f>
        <v>5228.9553</v>
      </c>
      <c r="I454" s="68" t="n">
        <f aca="false">Assumptions!$B$58</f>
        <v>5.35750011455817</v>
      </c>
      <c r="J454" s="68" t="n">
        <f aca="false">INDEX(Yearly!$D$5:$D$22,MATCH(C454,Yearly!$A$5:$A$22,0))</f>
        <v>0.476222232405171</v>
      </c>
      <c r="K454" s="68" t="n">
        <f aca="false">G454-I454-J454</f>
        <v>-45.7890223469633</v>
      </c>
      <c r="L454" s="69" t="n">
        <f aca="false">(I454+J454)/Assumptions!$B$8</f>
        <v>0.000257230707196027</v>
      </c>
      <c r="M454" s="70" t="n">
        <f aca="false">F454-L454</f>
        <v>-0.00795723070719603</v>
      </c>
      <c r="N454" s="71" t="n">
        <f aca="false">G454*Assumptions!$B$7</f>
        <v>-314248.4345</v>
      </c>
      <c r="O454" s="71" t="n">
        <f aca="false">K454*Assumptions!$B$7</f>
        <v>-360130.660758867</v>
      </c>
      <c r="P454" s="68" t="n">
        <f aca="false">P453+G454</f>
        <v>6018.14444</v>
      </c>
      <c r="Q454" s="68" t="n">
        <f aca="false">MAX(Q453,P454)</f>
        <v>6293.883415</v>
      </c>
      <c r="R454" s="68" t="n">
        <f aca="false">Q454-P454</f>
        <v>275.738974999999</v>
      </c>
      <c r="S454" s="68" t="n">
        <f aca="false">S453+K454</f>
        <v>3374.15860568649</v>
      </c>
      <c r="T454" s="68" t="n">
        <f aca="false">MAX(T453,S454)</f>
        <v>3809.01877272859</v>
      </c>
      <c r="U454" s="68" t="n">
        <f aca="false">T454-S454</f>
        <v>434.860167042094</v>
      </c>
      <c r="V454" s="70" t="n">
        <f aca="false">V453+F454</f>
        <v>1.3095</v>
      </c>
      <c r="W454" s="70" t="n">
        <f aca="false">MAX(W453,V454)</f>
        <v>1.3634</v>
      </c>
      <c r="X454" s="70" t="n">
        <f aca="false">W454-V454</f>
        <v>0.0539000000000001</v>
      </c>
      <c r="Y454" s="70" t="n">
        <f aca="false">Y453+M454</f>
        <v>1.19291674397124</v>
      </c>
      <c r="Z454" s="70" t="n">
        <f aca="false">MAX(Z453,Y454)</f>
        <v>1.25067520457918</v>
      </c>
      <c r="AA454" s="70" t="n">
        <f aca="false">Z454-Y454</f>
        <v>0.0577584606079407</v>
      </c>
      <c r="AB454" s="72" t="n">
        <f aca="false">AB453*(1+F454)</f>
        <v>3.40272064701422</v>
      </c>
      <c r="AC454" s="73" t="n">
        <f aca="false">MAX(AC453,AB454)</f>
        <v>3.59195390527961</v>
      </c>
      <c r="AD454" s="70" t="n">
        <f aca="false">1-AB454/AC454</f>
        <v>0.0526825408275015</v>
      </c>
      <c r="AE454" s="73" t="n">
        <f aca="false">AE453*(1+M454)</f>
        <v>3.02913098267161</v>
      </c>
      <c r="AF454" s="73" t="n">
        <f aca="false">MAX(AF453,AE454)</f>
        <v>3.2099961217418</v>
      </c>
      <c r="AG454" s="70" t="n">
        <f aca="false">1-AE454/AF454</f>
        <v>0.0563443481582949</v>
      </c>
      <c r="AH454" s="74" t="n">
        <f aca="false">IF(R454&gt;0,AH453+1,0)</f>
        <v>15</v>
      </c>
      <c r="AI454" s="74" t="n">
        <f aca="false">IF(U454&gt;0,AI453+1,0)</f>
        <v>52</v>
      </c>
      <c r="AJ454" s="74" t="n">
        <f aca="false">IF(G454&gt;0,AJ453+1,0)</f>
        <v>0</v>
      </c>
      <c r="AK454" s="74" t="n">
        <f aca="false">IF(G454&lt;=0,AK453+1,0)</f>
        <v>1</v>
      </c>
      <c r="AL454" s="74" t="n">
        <f aca="false">IF(K454&gt;0,AL453+1,0)</f>
        <v>0</v>
      </c>
      <c r="AM454" s="74" t="n">
        <f aca="false">IF(K454&lt;=0,AM453+1,0)</f>
        <v>1</v>
      </c>
    </row>
    <row r="455" customFormat="false" ht="15" hidden="false" customHeight="false" outlineLevel="0" collapsed="false">
      <c r="A455" s="61" t="n">
        <v>459</v>
      </c>
      <c r="B455" s="62" t="n">
        <v>41089.40625</v>
      </c>
      <c r="C455" s="63" t="n">
        <f aca="false">YEAR(B455)</f>
        <v>2012</v>
      </c>
      <c r="D455" s="32" t="s">
        <v>277</v>
      </c>
      <c r="E455" s="64" t="n">
        <v>5228.9</v>
      </c>
      <c r="F455" s="65" t="n">
        <v>0.012</v>
      </c>
      <c r="G455" s="66" t="n">
        <v>62.7468</v>
      </c>
      <c r="H455" s="67" t="n">
        <f aca="false">E455+IF(D455="Long",1,-1)*G455</f>
        <v>5291.6468</v>
      </c>
      <c r="I455" s="68" t="n">
        <f aca="false">Assumptions!$B$58</f>
        <v>5.35750011455817</v>
      </c>
      <c r="J455" s="68" t="n">
        <f aca="false">INDEX(Yearly!$D$5:$D$22,MATCH(C455,Yearly!$A$5:$A$22,0))</f>
        <v>0.476222232405171</v>
      </c>
      <c r="K455" s="68" t="n">
        <f aca="false">G455-I455-J455</f>
        <v>56.9130776530367</v>
      </c>
      <c r="L455" s="69" t="n">
        <f aca="false">(I455+J455)/Assumptions!$B$8</f>
        <v>0.000257230707196027</v>
      </c>
      <c r="M455" s="70" t="n">
        <f aca="false">F455-L455</f>
        <v>0.011742769292804</v>
      </c>
      <c r="N455" s="71" t="n">
        <f aca="false">G455*Assumptions!$B$7</f>
        <v>493503.582</v>
      </c>
      <c r="O455" s="71" t="n">
        <f aca="false">K455*Assumptions!$B$7</f>
        <v>447621.355741133</v>
      </c>
      <c r="P455" s="68" t="n">
        <f aca="false">P454+G455</f>
        <v>6080.89124</v>
      </c>
      <c r="Q455" s="68" t="n">
        <f aca="false">MAX(Q454,P455)</f>
        <v>6293.883415</v>
      </c>
      <c r="R455" s="68" t="n">
        <f aca="false">Q455-P455</f>
        <v>212.992174999999</v>
      </c>
      <c r="S455" s="68" t="n">
        <f aca="false">S454+K455</f>
        <v>3431.07168333953</v>
      </c>
      <c r="T455" s="68" t="n">
        <f aca="false">MAX(T454,S455)</f>
        <v>3809.01877272859</v>
      </c>
      <c r="U455" s="68" t="n">
        <f aca="false">T455-S455</f>
        <v>377.947089389058</v>
      </c>
      <c r="V455" s="70" t="n">
        <f aca="false">V454+F455</f>
        <v>1.3215</v>
      </c>
      <c r="W455" s="70" t="n">
        <f aca="false">MAX(W454,V455)</f>
        <v>1.3634</v>
      </c>
      <c r="X455" s="70" t="n">
        <f aca="false">W455-V455</f>
        <v>0.0419000000000001</v>
      </c>
      <c r="Y455" s="70" t="n">
        <f aca="false">Y454+M455</f>
        <v>1.20465951326404</v>
      </c>
      <c r="Z455" s="70" t="n">
        <f aca="false">MAX(Z454,Y455)</f>
        <v>1.25067520457918</v>
      </c>
      <c r="AA455" s="70" t="n">
        <f aca="false">Z455-Y455</f>
        <v>0.0460156913151366</v>
      </c>
      <c r="AB455" s="72" t="n">
        <f aca="false">AB454*(1+F455)</f>
        <v>3.44355329477839</v>
      </c>
      <c r="AC455" s="73" t="n">
        <f aca="false">MAX(AC454,AB455)</f>
        <v>3.59195390527961</v>
      </c>
      <c r="AD455" s="70" t="n">
        <f aca="false">1-AB455/AC455</f>
        <v>0.0413147313174314</v>
      </c>
      <c r="AE455" s="73" t="n">
        <f aca="false">AE454*(1+M455)</f>
        <v>3.0647013689588</v>
      </c>
      <c r="AF455" s="73" t="n">
        <f aca="false">MAX(AF454,AE455)</f>
        <v>3.2099961217418</v>
      </c>
      <c r="AG455" s="70" t="n">
        <f aca="false">1-AE455/AF455</f>
        <v>0.0452632175468671</v>
      </c>
      <c r="AH455" s="74" t="n">
        <f aca="false">IF(R455&gt;0,AH454+1,0)</f>
        <v>16</v>
      </c>
      <c r="AI455" s="74" t="n">
        <f aca="false">IF(U455&gt;0,AI454+1,0)</f>
        <v>53</v>
      </c>
      <c r="AJ455" s="74" t="n">
        <f aca="false">IF(G455&gt;0,AJ454+1,0)</f>
        <v>1</v>
      </c>
      <c r="AK455" s="74" t="n">
        <f aca="false">IF(G455&lt;=0,AK454+1,0)</f>
        <v>0</v>
      </c>
      <c r="AL455" s="74" t="n">
        <f aca="false">IF(K455&gt;0,AL454+1,0)</f>
        <v>1</v>
      </c>
      <c r="AM455" s="74" t="n">
        <f aca="false">IF(K455&lt;=0,AM454+1,0)</f>
        <v>0</v>
      </c>
    </row>
    <row r="456" customFormat="false" ht="15" hidden="false" customHeight="false" outlineLevel="0" collapsed="false">
      <c r="A456" s="61" t="n">
        <v>460</v>
      </c>
      <c r="B456" s="62" t="n">
        <v>41099.40625</v>
      </c>
      <c r="C456" s="63" t="n">
        <f aca="false">YEAR(B456)</f>
        <v>2012</v>
      </c>
      <c r="D456" s="32" t="s">
        <v>276</v>
      </c>
      <c r="E456" s="64" t="n">
        <v>5291.5</v>
      </c>
      <c r="F456" s="65" t="n">
        <v>0.0003</v>
      </c>
      <c r="G456" s="66" t="n">
        <v>1.58745</v>
      </c>
      <c r="H456" s="67" t="n">
        <f aca="false">E456+IF(D456="Long",1,-1)*G456</f>
        <v>5289.91255</v>
      </c>
      <c r="I456" s="68" t="n">
        <f aca="false">Assumptions!$B$58</f>
        <v>5.35750011455817</v>
      </c>
      <c r="J456" s="68" t="n">
        <f aca="false">INDEX(Yearly!$D$5:$D$22,MATCH(C456,Yearly!$A$5:$A$22,0))</f>
        <v>0.476222232405171</v>
      </c>
      <c r="K456" s="68" t="n">
        <f aca="false">G456-I456-J456</f>
        <v>-4.24627234696334</v>
      </c>
      <c r="L456" s="69" t="n">
        <f aca="false">(I456+J456)/Assumptions!$B$8</f>
        <v>0.000257230707196027</v>
      </c>
      <c r="M456" s="70" t="n">
        <f aca="false">F456-L456</f>
        <v>4.27692928039729E-005</v>
      </c>
      <c r="N456" s="71" t="n">
        <f aca="false">G456*Assumptions!$B$7</f>
        <v>12485.29425</v>
      </c>
      <c r="O456" s="71" t="n">
        <f aca="false">K456*Assumptions!$B$7</f>
        <v>-33396.9320088667</v>
      </c>
      <c r="P456" s="68" t="n">
        <f aca="false">P455+G456</f>
        <v>6082.47869</v>
      </c>
      <c r="Q456" s="68" t="n">
        <f aca="false">MAX(Q455,P456)</f>
        <v>6293.883415</v>
      </c>
      <c r="R456" s="68" t="n">
        <f aca="false">Q456-P456</f>
        <v>211.404724999999</v>
      </c>
      <c r="S456" s="68" t="n">
        <f aca="false">S455+K456</f>
        <v>3426.82541099257</v>
      </c>
      <c r="T456" s="68" t="n">
        <f aca="false">MAX(T455,S456)</f>
        <v>3809.01877272859</v>
      </c>
      <c r="U456" s="68" t="n">
        <f aca="false">T456-S456</f>
        <v>382.193361736021</v>
      </c>
      <c r="V456" s="70" t="n">
        <f aca="false">V455+F456</f>
        <v>1.3218</v>
      </c>
      <c r="W456" s="70" t="n">
        <f aca="false">MAX(W455,V456)</f>
        <v>1.3634</v>
      </c>
      <c r="X456" s="70" t="n">
        <f aca="false">W456-V456</f>
        <v>0.0416000000000001</v>
      </c>
      <c r="Y456" s="70" t="n">
        <f aca="false">Y455+M456</f>
        <v>1.20470228255685</v>
      </c>
      <c r="Z456" s="70" t="n">
        <f aca="false">MAX(Z455,Y456)</f>
        <v>1.25067520457918</v>
      </c>
      <c r="AA456" s="70" t="n">
        <f aca="false">Z456-Y456</f>
        <v>0.0459729220223326</v>
      </c>
      <c r="AB456" s="72" t="n">
        <f aca="false">AB455*(1+F456)</f>
        <v>3.44458636076682</v>
      </c>
      <c r="AC456" s="73" t="n">
        <f aca="false">MAX(AC455,AB456)</f>
        <v>3.59195390527961</v>
      </c>
      <c r="AD456" s="70" t="n">
        <f aca="false">1-AB456/AC456</f>
        <v>0.0410271257368267</v>
      </c>
      <c r="AE456" s="73" t="n">
        <f aca="false">AE455*(1+M456)</f>
        <v>3.06483244406901</v>
      </c>
      <c r="AF456" s="73" t="n">
        <f aca="false">MAX(AF455,AE456)</f>
        <v>3.2099961217418</v>
      </c>
      <c r="AG456" s="70" t="n">
        <f aca="false">1-AE456/AF456</f>
        <v>0.0452223841298677</v>
      </c>
      <c r="AH456" s="74" t="n">
        <f aca="false">IF(R456&gt;0,AH455+1,0)</f>
        <v>17</v>
      </c>
      <c r="AI456" s="74" t="n">
        <f aca="false">IF(U456&gt;0,AI455+1,0)</f>
        <v>54</v>
      </c>
      <c r="AJ456" s="74" t="n">
        <f aca="false">IF(G456&gt;0,AJ455+1,0)</f>
        <v>2</v>
      </c>
      <c r="AK456" s="74" t="n">
        <f aca="false">IF(G456&lt;=0,AK455+1,0)</f>
        <v>0</v>
      </c>
      <c r="AL456" s="74" t="n">
        <f aca="false">IF(K456&gt;0,AL455+1,0)</f>
        <v>0</v>
      </c>
      <c r="AM456" s="74" t="n">
        <f aca="false">IF(K456&lt;=0,AM455+1,0)</f>
        <v>1</v>
      </c>
    </row>
    <row r="457" customFormat="false" ht="15" hidden="false" customHeight="false" outlineLevel="0" collapsed="false">
      <c r="A457" s="61" t="n">
        <v>461</v>
      </c>
      <c r="B457" s="62" t="n">
        <v>41100.40625</v>
      </c>
      <c r="C457" s="63" t="n">
        <f aca="false">YEAR(B457)</f>
        <v>2012</v>
      </c>
      <c r="D457" s="32" t="s">
        <v>277</v>
      </c>
      <c r="E457" s="64" t="n">
        <v>5289.85</v>
      </c>
      <c r="F457" s="65" t="n">
        <v>-0.0086</v>
      </c>
      <c r="G457" s="66" t="n">
        <v>-45.49271</v>
      </c>
      <c r="H457" s="67" t="n">
        <f aca="false">E457+IF(D457="Long",1,-1)*G457</f>
        <v>5244.35729</v>
      </c>
      <c r="I457" s="68" t="n">
        <f aca="false">Assumptions!$B$58</f>
        <v>5.35750011455817</v>
      </c>
      <c r="J457" s="68" t="n">
        <f aca="false">INDEX(Yearly!$D$5:$D$22,MATCH(C457,Yearly!$A$5:$A$22,0))</f>
        <v>0.476222232405171</v>
      </c>
      <c r="K457" s="68" t="n">
        <f aca="false">G457-I457-J457</f>
        <v>-51.3264323469633</v>
      </c>
      <c r="L457" s="69" t="n">
        <f aca="false">(I457+J457)/Assumptions!$B$8</f>
        <v>0.000257230707196027</v>
      </c>
      <c r="M457" s="70" t="n">
        <f aca="false">F457-L457</f>
        <v>-0.00885723070719603</v>
      </c>
      <c r="N457" s="71" t="n">
        <f aca="false">G457*Assumptions!$B$7</f>
        <v>-357800.16415</v>
      </c>
      <c r="O457" s="71" t="n">
        <f aca="false">K457*Assumptions!$B$7</f>
        <v>-403682.390408867</v>
      </c>
      <c r="P457" s="68" t="n">
        <f aca="false">P456+G457</f>
        <v>6036.98598</v>
      </c>
      <c r="Q457" s="68" t="n">
        <f aca="false">MAX(Q456,P457)</f>
        <v>6293.883415</v>
      </c>
      <c r="R457" s="68" t="n">
        <f aca="false">Q457-P457</f>
        <v>256.897435</v>
      </c>
      <c r="S457" s="68" t="n">
        <f aca="false">S456+K457</f>
        <v>3375.4989786456</v>
      </c>
      <c r="T457" s="68" t="n">
        <f aca="false">MAX(T456,S457)</f>
        <v>3809.01877272859</v>
      </c>
      <c r="U457" s="68" t="n">
        <f aca="false">T457-S457</f>
        <v>433.519794082984</v>
      </c>
      <c r="V457" s="70" t="n">
        <f aca="false">V456+F457</f>
        <v>1.3132</v>
      </c>
      <c r="W457" s="70" t="n">
        <f aca="false">MAX(W456,V457)</f>
        <v>1.3634</v>
      </c>
      <c r="X457" s="70" t="n">
        <f aca="false">W457-V457</f>
        <v>0.0502</v>
      </c>
      <c r="Y457" s="70" t="n">
        <f aca="false">Y456+M457</f>
        <v>1.19584505184965</v>
      </c>
      <c r="Z457" s="70" t="n">
        <f aca="false">MAX(Z456,Y457)</f>
        <v>1.25067520457918</v>
      </c>
      <c r="AA457" s="70" t="n">
        <f aca="false">Z457-Y457</f>
        <v>0.0548301527295287</v>
      </c>
      <c r="AB457" s="72" t="n">
        <f aca="false">AB456*(1+F457)</f>
        <v>3.41496291806423</v>
      </c>
      <c r="AC457" s="73" t="n">
        <f aca="false">MAX(AC456,AB457)</f>
        <v>3.59195390527961</v>
      </c>
      <c r="AD457" s="70" t="n">
        <f aca="false">1-AB457/AC457</f>
        <v>0.04927429245549</v>
      </c>
      <c r="AE457" s="73" t="n">
        <f aca="false">AE456*(1+M457)</f>
        <v>3.03768651603299</v>
      </c>
      <c r="AF457" s="73" t="n">
        <f aca="false">MAX(AF456,AE457)</f>
        <v>3.2099961217418</v>
      </c>
      <c r="AG457" s="70" t="n">
        <f aca="false">1-AE457/AF457</f>
        <v>0.053679069747696</v>
      </c>
      <c r="AH457" s="74" t="n">
        <f aca="false">IF(R457&gt;0,AH456+1,0)</f>
        <v>18</v>
      </c>
      <c r="AI457" s="74" t="n">
        <f aca="false">IF(U457&gt;0,AI456+1,0)</f>
        <v>55</v>
      </c>
      <c r="AJ457" s="74" t="n">
        <f aca="false">IF(G457&gt;0,AJ456+1,0)</f>
        <v>0</v>
      </c>
      <c r="AK457" s="74" t="n">
        <f aca="false">IF(G457&lt;=0,AK456+1,0)</f>
        <v>1</v>
      </c>
      <c r="AL457" s="74" t="n">
        <f aca="false">IF(K457&gt;0,AL456+1,0)</f>
        <v>0</v>
      </c>
      <c r="AM457" s="74" t="n">
        <f aca="false">IF(K457&lt;=0,AM456+1,0)</f>
        <v>2</v>
      </c>
    </row>
    <row r="458" customFormat="false" ht="15" hidden="false" customHeight="false" outlineLevel="0" collapsed="false">
      <c r="A458" s="61" t="n">
        <v>462</v>
      </c>
      <c r="B458" s="62" t="n">
        <v>41102.40625</v>
      </c>
      <c r="C458" s="63" t="n">
        <f aca="false">YEAR(B458)</f>
        <v>2012</v>
      </c>
      <c r="D458" s="32" t="s">
        <v>276</v>
      </c>
      <c r="E458" s="64" t="n">
        <v>5244.15</v>
      </c>
      <c r="F458" s="65" t="n">
        <v>-0.0006</v>
      </c>
      <c r="G458" s="66" t="n">
        <v>-3.14649</v>
      </c>
      <c r="H458" s="67" t="n">
        <f aca="false">E458+IF(D458="Long",1,-1)*G458</f>
        <v>5247.29649</v>
      </c>
      <c r="I458" s="68" t="n">
        <f aca="false">Assumptions!$B$58</f>
        <v>5.35750011455817</v>
      </c>
      <c r="J458" s="68" t="n">
        <f aca="false">INDEX(Yearly!$D$5:$D$22,MATCH(C458,Yearly!$A$5:$A$22,0))</f>
        <v>0.476222232405171</v>
      </c>
      <c r="K458" s="68" t="n">
        <f aca="false">G458-I458-J458</f>
        <v>-8.98021234696334</v>
      </c>
      <c r="L458" s="69" t="n">
        <f aca="false">(I458+J458)/Assumptions!$B$8</f>
        <v>0.000257230707196027</v>
      </c>
      <c r="M458" s="70" t="n">
        <f aca="false">F458-L458</f>
        <v>-0.000857230707196027</v>
      </c>
      <c r="N458" s="71" t="n">
        <f aca="false">G458*Assumptions!$B$7</f>
        <v>-24747.14385</v>
      </c>
      <c r="O458" s="71" t="n">
        <f aca="false">K458*Assumptions!$B$7</f>
        <v>-70629.3701088667</v>
      </c>
      <c r="P458" s="68" t="n">
        <f aca="false">P457+G458</f>
        <v>6033.83949</v>
      </c>
      <c r="Q458" s="68" t="n">
        <f aca="false">MAX(Q457,P458)</f>
        <v>6293.883415</v>
      </c>
      <c r="R458" s="68" t="n">
        <f aca="false">Q458-P458</f>
        <v>260.043925</v>
      </c>
      <c r="S458" s="68" t="n">
        <f aca="false">S457+K458</f>
        <v>3366.51876629864</v>
      </c>
      <c r="T458" s="68" t="n">
        <f aca="false">MAX(T457,S458)</f>
        <v>3809.01877272859</v>
      </c>
      <c r="U458" s="68" t="n">
        <f aca="false">T458-S458</f>
        <v>442.500006429948</v>
      </c>
      <c r="V458" s="70" t="n">
        <f aca="false">V457+F458</f>
        <v>1.3126</v>
      </c>
      <c r="W458" s="70" t="n">
        <f aca="false">MAX(W457,V458)</f>
        <v>1.3634</v>
      </c>
      <c r="X458" s="70" t="n">
        <f aca="false">W458-V458</f>
        <v>0.0508</v>
      </c>
      <c r="Y458" s="70" t="n">
        <f aca="false">Y457+M458</f>
        <v>1.19498782114245</v>
      </c>
      <c r="Z458" s="70" t="n">
        <f aca="false">MAX(Z457,Y458)</f>
        <v>1.25067520457918</v>
      </c>
      <c r="AA458" s="70" t="n">
        <f aca="false">Z458-Y458</f>
        <v>0.0556873834367249</v>
      </c>
      <c r="AB458" s="72" t="n">
        <f aca="false">AB457*(1+F458)</f>
        <v>3.41291394031339</v>
      </c>
      <c r="AC458" s="73" t="n">
        <f aca="false">MAX(AC457,AB458)</f>
        <v>3.59195390527961</v>
      </c>
      <c r="AD458" s="70" t="n">
        <f aca="false">1-AB458/AC458</f>
        <v>0.0498447278800168</v>
      </c>
      <c r="AE458" s="73" t="n">
        <f aca="false">AE457*(1+M458)</f>
        <v>3.03508251787261</v>
      </c>
      <c r="AF458" s="73" t="n">
        <f aca="false">MAX(AF457,AE458)</f>
        <v>3.2099961217418</v>
      </c>
      <c r="AG458" s="70" t="n">
        <f aca="false">1-AE458/AF458</f>
        <v>0.0544902851079706</v>
      </c>
      <c r="AH458" s="74" t="n">
        <f aca="false">IF(R458&gt;0,AH457+1,0)</f>
        <v>19</v>
      </c>
      <c r="AI458" s="74" t="n">
        <f aca="false">IF(U458&gt;0,AI457+1,0)</f>
        <v>56</v>
      </c>
      <c r="AJ458" s="74" t="n">
        <f aca="false">IF(G458&gt;0,AJ457+1,0)</f>
        <v>0</v>
      </c>
      <c r="AK458" s="74" t="n">
        <f aca="false">IF(G458&lt;=0,AK457+1,0)</f>
        <v>2</v>
      </c>
      <c r="AL458" s="74" t="n">
        <f aca="false">IF(K458&gt;0,AL457+1,0)</f>
        <v>0</v>
      </c>
      <c r="AM458" s="74" t="n">
        <f aca="false">IF(K458&lt;=0,AM457+1,0)</f>
        <v>3</v>
      </c>
    </row>
    <row r="459" customFormat="false" ht="15" hidden="false" customHeight="false" outlineLevel="0" collapsed="false">
      <c r="A459" s="61" t="n">
        <v>463</v>
      </c>
      <c r="B459" s="62" t="n">
        <v>41109.40625</v>
      </c>
      <c r="C459" s="63" t="n">
        <f aca="false">YEAR(B459)</f>
        <v>2012</v>
      </c>
      <c r="D459" s="32" t="s">
        <v>277</v>
      </c>
      <c r="E459" s="64" t="n">
        <v>5247.45</v>
      </c>
      <c r="F459" s="65" t="n">
        <v>-0.0037</v>
      </c>
      <c r="G459" s="66" t="n">
        <v>-19.415565</v>
      </c>
      <c r="H459" s="67" t="n">
        <f aca="false">E459+IF(D459="Long",1,-1)*G459</f>
        <v>5228.034435</v>
      </c>
      <c r="I459" s="68" t="n">
        <f aca="false">Assumptions!$B$58</f>
        <v>5.35750011455817</v>
      </c>
      <c r="J459" s="68" t="n">
        <f aca="false">INDEX(Yearly!$D$5:$D$22,MATCH(C459,Yearly!$A$5:$A$22,0))</f>
        <v>0.476222232405171</v>
      </c>
      <c r="K459" s="68" t="n">
        <f aca="false">G459-I459-J459</f>
        <v>-25.2492873469633</v>
      </c>
      <c r="L459" s="69" t="n">
        <f aca="false">(I459+J459)/Assumptions!$B$8</f>
        <v>0.000257230707196027</v>
      </c>
      <c r="M459" s="70" t="n">
        <f aca="false">F459-L459</f>
        <v>-0.00395723070719603</v>
      </c>
      <c r="N459" s="71" t="n">
        <f aca="false">G459*Assumptions!$B$7</f>
        <v>-152703.418725</v>
      </c>
      <c r="O459" s="71" t="n">
        <f aca="false">K459*Assumptions!$B$7</f>
        <v>-198585.644983867</v>
      </c>
      <c r="P459" s="68" t="n">
        <f aca="false">P458+G459</f>
        <v>6014.423925</v>
      </c>
      <c r="Q459" s="68" t="n">
        <f aca="false">MAX(Q458,P459)</f>
        <v>6293.883415</v>
      </c>
      <c r="R459" s="68" t="n">
        <f aca="false">Q459-P459</f>
        <v>279.45949</v>
      </c>
      <c r="S459" s="68" t="n">
        <f aca="false">S458+K459</f>
        <v>3341.26947895168</v>
      </c>
      <c r="T459" s="68" t="n">
        <f aca="false">MAX(T458,S459)</f>
        <v>3809.01877272859</v>
      </c>
      <c r="U459" s="68" t="n">
        <f aca="false">T459-S459</f>
        <v>467.749293776911</v>
      </c>
      <c r="V459" s="70" t="n">
        <f aca="false">V458+F459</f>
        <v>1.3089</v>
      </c>
      <c r="W459" s="70" t="n">
        <f aca="false">MAX(W458,V459)</f>
        <v>1.3634</v>
      </c>
      <c r="X459" s="70" t="n">
        <f aca="false">W459-V459</f>
        <v>0.0545</v>
      </c>
      <c r="Y459" s="70" t="n">
        <f aca="false">Y458+M459</f>
        <v>1.19103059043526</v>
      </c>
      <c r="Z459" s="70" t="n">
        <f aca="false">MAX(Z458,Y459)</f>
        <v>1.25067520457918</v>
      </c>
      <c r="AA459" s="70" t="n">
        <f aca="false">Z459-Y459</f>
        <v>0.0596446141439209</v>
      </c>
      <c r="AB459" s="72" t="n">
        <f aca="false">AB458*(1+F459)</f>
        <v>3.40028615873423</v>
      </c>
      <c r="AC459" s="73" t="n">
        <f aca="false">MAX(AC458,AB459)</f>
        <v>3.59195390527961</v>
      </c>
      <c r="AD459" s="70" t="n">
        <f aca="false">1-AB459/AC459</f>
        <v>0.0533603023868609</v>
      </c>
      <c r="AE459" s="73" t="n">
        <f aca="false">AE458*(1+M459)</f>
        <v>3.02307199613401</v>
      </c>
      <c r="AF459" s="73" t="n">
        <f aca="false">MAX(AF458,AE459)</f>
        <v>3.2099961217418</v>
      </c>
      <c r="AG459" s="70" t="n">
        <f aca="false">1-AE459/AF459</f>
        <v>0.0582318851856934</v>
      </c>
      <c r="AH459" s="74" t="n">
        <f aca="false">IF(R459&gt;0,AH458+1,0)</f>
        <v>20</v>
      </c>
      <c r="AI459" s="74" t="n">
        <f aca="false">IF(U459&gt;0,AI458+1,0)</f>
        <v>57</v>
      </c>
      <c r="AJ459" s="74" t="n">
        <f aca="false">IF(G459&gt;0,AJ458+1,0)</f>
        <v>0</v>
      </c>
      <c r="AK459" s="74" t="n">
        <f aca="false">IF(G459&lt;=0,AK458+1,0)</f>
        <v>3</v>
      </c>
      <c r="AL459" s="74" t="n">
        <f aca="false">IF(K459&gt;0,AL458+1,0)</f>
        <v>0</v>
      </c>
      <c r="AM459" s="74" t="n">
        <f aca="false">IF(K459&lt;=0,AM458+1,0)</f>
        <v>4</v>
      </c>
    </row>
    <row r="460" customFormat="false" ht="15" hidden="false" customHeight="false" outlineLevel="0" collapsed="false">
      <c r="A460" s="61" t="n">
        <v>464</v>
      </c>
      <c r="B460" s="62" t="n">
        <v>41110.40625</v>
      </c>
      <c r="C460" s="63" t="n">
        <f aca="false">YEAR(B460)</f>
        <v>2012</v>
      </c>
      <c r="D460" s="32" t="s">
        <v>276</v>
      </c>
      <c r="E460" s="64" t="n">
        <v>5228.15</v>
      </c>
      <c r="F460" s="65" t="n">
        <v>0.0226</v>
      </c>
      <c r="G460" s="66" t="n">
        <v>118.15619</v>
      </c>
      <c r="H460" s="67" t="n">
        <f aca="false">E460+IF(D460="Long",1,-1)*G460</f>
        <v>5109.99381</v>
      </c>
      <c r="I460" s="68" t="n">
        <f aca="false">Assumptions!$B$58</f>
        <v>5.35750011455817</v>
      </c>
      <c r="J460" s="68" t="n">
        <f aca="false">INDEX(Yearly!$D$5:$D$22,MATCH(C460,Yearly!$A$5:$A$22,0))</f>
        <v>0.476222232405171</v>
      </c>
      <c r="K460" s="68" t="n">
        <f aca="false">G460-I460-J460</f>
        <v>112.322467653037</v>
      </c>
      <c r="L460" s="69" t="n">
        <f aca="false">(I460+J460)/Assumptions!$B$8</f>
        <v>0.000257230707196027</v>
      </c>
      <c r="M460" s="70" t="n">
        <f aca="false">F460-L460</f>
        <v>0.022342769292804</v>
      </c>
      <c r="N460" s="71" t="n">
        <f aca="false">G460*Assumptions!$B$7</f>
        <v>929298.43435</v>
      </c>
      <c r="O460" s="71" t="n">
        <f aca="false">K460*Assumptions!$B$7</f>
        <v>883416.208091133</v>
      </c>
      <c r="P460" s="68" t="n">
        <f aca="false">P459+G460</f>
        <v>6132.580115</v>
      </c>
      <c r="Q460" s="68" t="n">
        <f aca="false">MAX(Q459,P460)</f>
        <v>6293.883415</v>
      </c>
      <c r="R460" s="68" t="n">
        <f aca="false">Q460-P460</f>
        <v>161.303300000001</v>
      </c>
      <c r="S460" s="68" t="n">
        <f aca="false">S459+K460</f>
        <v>3453.59194660471</v>
      </c>
      <c r="T460" s="68" t="n">
        <f aca="false">MAX(T459,S460)</f>
        <v>3809.01877272859</v>
      </c>
      <c r="U460" s="68" t="n">
        <f aca="false">T460-S460</f>
        <v>355.426826123874</v>
      </c>
      <c r="V460" s="70" t="n">
        <f aca="false">V459+F460</f>
        <v>1.3315</v>
      </c>
      <c r="W460" s="70" t="n">
        <f aca="false">MAX(W459,V460)</f>
        <v>1.3634</v>
      </c>
      <c r="X460" s="70" t="n">
        <f aca="false">W460-V460</f>
        <v>0.0319</v>
      </c>
      <c r="Y460" s="70" t="n">
        <f aca="false">Y459+M460</f>
        <v>1.21337335972806</v>
      </c>
      <c r="Z460" s="70" t="n">
        <f aca="false">MAX(Z459,Y460)</f>
        <v>1.25067520457918</v>
      </c>
      <c r="AA460" s="70" t="n">
        <f aca="false">Z460-Y460</f>
        <v>0.0373018448511169</v>
      </c>
      <c r="AB460" s="72" t="n">
        <f aca="false">AB459*(1+F460)</f>
        <v>3.47713262592162</v>
      </c>
      <c r="AC460" s="73" t="n">
        <f aca="false">MAX(AC459,AB460)</f>
        <v>3.59195390527961</v>
      </c>
      <c r="AD460" s="70" t="n">
        <f aca="false">1-AB460/AC460</f>
        <v>0.0319662452208039</v>
      </c>
      <c r="AE460" s="73" t="n">
        <f aca="false">AE459*(1+M460)</f>
        <v>3.09061579629917</v>
      </c>
      <c r="AF460" s="73" t="n">
        <f aca="false">MAX(AF459,AE460)</f>
        <v>3.2099961217418</v>
      </c>
      <c r="AG460" s="70" t="n">
        <f aca="false">1-AE460/AF460</f>
        <v>0.0371901774690784</v>
      </c>
      <c r="AH460" s="74" t="n">
        <f aca="false">IF(R460&gt;0,AH459+1,0)</f>
        <v>21</v>
      </c>
      <c r="AI460" s="74" t="n">
        <f aca="false">IF(U460&gt;0,AI459+1,0)</f>
        <v>58</v>
      </c>
      <c r="AJ460" s="74" t="n">
        <f aca="false">IF(G460&gt;0,AJ459+1,0)</f>
        <v>1</v>
      </c>
      <c r="AK460" s="74" t="n">
        <f aca="false">IF(G460&lt;=0,AK459+1,0)</f>
        <v>0</v>
      </c>
      <c r="AL460" s="74" t="n">
        <f aca="false">IF(K460&gt;0,AL459+1,0)</f>
        <v>1</v>
      </c>
      <c r="AM460" s="74" t="n">
        <f aca="false">IF(K460&lt;=0,AM459+1,0)</f>
        <v>0</v>
      </c>
    </row>
    <row r="461" customFormat="false" ht="15" hidden="false" customHeight="false" outlineLevel="0" collapsed="false">
      <c r="A461" s="61" t="n">
        <v>465</v>
      </c>
      <c r="B461" s="62" t="n">
        <v>41117.40625</v>
      </c>
      <c r="C461" s="63" t="n">
        <f aca="false">YEAR(B461)</f>
        <v>2012</v>
      </c>
      <c r="D461" s="32" t="s">
        <v>277</v>
      </c>
      <c r="E461" s="64" t="n">
        <v>5110</v>
      </c>
      <c r="F461" s="65" t="n">
        <v>-0.0011</v>
      </c>
      <c r="G461" s="66" t="n">
        <v>-5.621</v>
      </c>
      <c r="H461" s="67" t="n">
        <f aca="false">E461+IF(D461="Long",1,-1)*G461</f>
        <v>5104.379</v>
      </c>
      <c r="I461" s="68" t="n">
        <f aca="false">Assumptions!$B$58</f>
        <v>5.35750011455817</v>
      </c>
      <c r="J461" s="68" t="n">
        <f aca="false">INDEX(Yearly!$D$5:$D$22,MATCH(C461,Yearly!$A$5:$A$22,0))</f>
        <v>0.476222232405171</v>
      </c>
      <c r="K461" s="68" t="n">
        <f aca="false">G461-I461-J461</f>
        <v>-11.4547223469633</v>
      </c>
      <c r="L461" s="69" t="n">
        <f aca="false">(I461+J461)/Assumptions!$B$8</f>
        <v>0.000257230707196027</v>
      </c>
      <c r="M461" s="70" t="n">
        <f aca="false">F461-L461</f>
        <v>-0.00135723070719603</v>
      </c>
      <c r="N461" s="71" t="n">
        <f aca="false">G461*Assumptions!$B$7</f>
        <v>-44209.165</v>
      </c>
      <c r="O461" s="71" t="n">
        <f aca="false">K461*Assumptions!$B$7</f>
        <v>-90091.3912588667</v>
      </c>
      <c r="P461" s="68" t="n">
        <f aca="false">P460+G461</f>
        <v>6126.959115</v>
      </c>
      <c r="Q461" s="68" t="n">
        <f aca="false">MAX(Q460,P461)</f>
        <v>6293.883415</v>
      </c>
      <c r="R461" s="68" t="n">
        <f aca="false">Q461-P461</f>
        <v>166.924300000001</v>
      </c>
      <c r="S461" s="68" t="n">
        <f aca="false">S460+K461</f>
        <v>3442.13722425775</v>
      </c>
      <c r="T461" s="68" t="n">
        <f aca="false">MAX(T460,S461)</f>
        <v>3809.01877272859</v>
      </c>
      <c r="U461" s="68" t="n">
        <f aca="false">T461-S461</f>
        <v>366.881548470838</v>
      </c>
      <c r="V461" s="70" t="n">
        <f aca="false">V460+F461</f>
        <v>1.3304</v>
      </c>
      <c r="W461" s="70" t="n">
        <f aca="false">MAX(W460,V461)</f>
        <v>1.3634</v>
      </c>
      <c r="X461" s="70" t="n">
        <f aca="false">W461-V461</f>
        <v>0.0330000000000001</v>
      </c>
      <c r="Y461" s="70" t="n">
        <f aca="false">Y460+M461</f>
        <v>1.21201612902086</v>
      </c>
      <c r="Z461" s="70" t="n">
        <f aca="false">MAX(Z460,Y461)</f>
        <v>1.25067520457918</v>
      </c>
      <c r="AA461" s="70" t="n">
        <f aca="false">Z461-Y461</f>
        <v>0.0386590755583129</v>
      </c>
      <c r="AB461" s="72" t="n">
        <f aca="false">AB460*(1+F461)</f>
        <v>3.47330778003311</v>
      </c>
      <c r="AC461" s="73" t="n">
        <f aca="false">MAX(AC460,AB461)</f>
        <v>3.59195390527961</v>
      </c>
      <c r="AD461" s="70" t="n">
        <f aca="false">1-AB461/AC461</f>
        <v>0.033031082351061</v>
      </c>
      <c r="AE461" s="73" t="n">
        <f aca="false">AE460*(1+M461)</f>
        <v>3.08642111763629</v>
      </c>
      <c r="AF461" s="73" t="n">
        <f aca="false">MAX(AF460,AE461)</f>
        <v>3.2099961217418</v>
      </c>
      <c r="AG461" s="70" t="n">
        <f aca="false">1-AE461/AF461</f>
        <v>0.0384969325254073</v>
      </c>
      <c r="AH461" s="74" t="n">
        <f aca="false">IF(R461&gt;0,AH460+1,0)</f>
        <v>22</v>
      </c>
      <c r="AI461" s="74" t="n">
        <f aca="false">IF(U461&gt;0,AI460+1,0)</f>
        <v>59</v>
      </c>
      <c r="AJ461" s="74" t="n">
        <f aca="false">IF(G461&gt;0,AJ460+1,0)</f>
        <v>0</v>
      </c>
      <c r="AK461" s="74" t="n">
        <f aca="false">IF(G461&lt;=0,AK460+1,0)</f>
        <v>1</v>
      </c>
      <c r="AL461" s="74" t="n">
        <f aca="false">IF(K461&gt;0,AL460+1,0)</f>
        <v>0</v>
      </c>
      <c r="AM461" s="74" t="n">
        <f aca="false">IF(K461&lt;=0,AM460+1,0)</f>
        <v>1</v>
      </c>
    </row>
    <row r="462" customFormat="false" ht="15" hidden="false" customHeight="false" outlineLevel="0" collapsed="false">
      <c r="A462" s="61" t="n">
        <v>466</v>
      </c>
      <c r="B462" s="62" t="n">
        <v>41117.5569444444</v>
      </c>
      <c r="C462" s="63" t="n">
        <f aca="false">YEAR(B462)</f>
        <v>2012</v>
      </c>
      <c r="D462" s="32" t="s">
        <v>276</v>
      </c>
      <c r="E462" s="64" t="n">
        <v>5104.55</v>
      </c>
      <c r="F462" s="65" t="n">
        <v>-0.0099</v>
      </c>
      <c r="G462" s="66" t="n">
        <v>-50.535045</v>
      </c>
      <c r="H462" s="67" t="n">
        <f aca="false">E462+IF(D462="Long",1,-1)*G462</f>
        <v>5155.085045</v>
      </c>
      <c r="I462" s="68" t="n">
        <f aca="false">Assumptions!$B$58</f>
        <v>5.35750011455817</v>
      </c>
      <c r="J462" s="68" t="n">
        <f aca="false">INDEX(Yearly!$D$5:$D$22,MATCH(C462,Yearly!$A$5:$A$22,0))</f>
        <v>0.476222232405171</v>
      </c>
      <c r="K462" s="68" t="n">
        <f aca="false">G462-I462-J462</f>
        <v>-56.3687673469633</v>
      </c>
      <c r="L462" s="69" t="n">
        <f aca="false">(I462+J462)/Assumptions!$B$8</f>
        <v>0.000257230707196027</v>
      </c>
      <c r="M462" s="70" t="n">
        <f aca="false">F462-L462</f>
        <v>-0.010157230707196</v>
      </c>
      <c r="N462" s="71" t="n">
        <f aca="false">G462*Assumptions!$B$7</f>
        <v>-397458.128925</v>
      </c>
      <c r="O462" s="71" t="n">
        <f aca="false">K462*Assumptions!$B$7</f>
        <v>-443340.355183867</v>
      </c>
      <c r="P462" s="68" t="n">
        <f aca="false">P461+G462</f>
        <v>6076.42407</v>
      </c>
      <c r="Q462" s="68" t="n">
        <f aca="false">MAX(Q461,P462)</f>
        <v>6293.883415</v>
      </c>
      <c r="R462" s="68" t="n">
        <f aca="false">Q462-P462</f>
        <v>217.459345</v>
      </c>
      <c r="S462" s="68" t="n">
        <f aca="false">S461+K462</f>
        <v>3385.76845691079</v>
      </c>
      <c r="T462" s="68" t="n">
        <f aca="false">MAX(T461,S462)</f>
        <v>3809.01877272859</v>
      </c>
      <c r="U462" s="68" t="n">
        <f aca="false">T462-S462</f>
        <v>423.250315817802</v>
      </c>
      <c r="V462" s="70" t="n">
        <f aca="false">V461+F462</f>
        <v>1.3205</v>
      </c>
      <c r="W462" s="70" t="n">
        <f aca="false">MAX(W461,V462)</f>
        <v>1.3634</v>
      </c>
      <c r="X462" s="70" t="n">
        <f aca="false">W462-V462</f>
        <v>0.0429000000000002</v>
      </c>
      <c r="Y462" s="70" t="n">
        <f aca="false">Y461+M462</f>
        <v>1.20185889831367</v>
      </c>
      <c r="Z462" s="70" t="n">
        <f aca="false">MAX(Z461,Y462)</f>
        <v>1.25067520457918</v>
      </c>
      <c r="AA462" s="70" t="n">
        <f aca="false">Z462-Y462</f>
        <v>0.0488163062655089</v>
      </c>
      <c r="AB462" s="72" t="n">
        <f aca="false">AB461*(1+F462)</f>
        <v>3.43892203301078</v>
      </c>
      <c r="AC462" s="73" t="n">
        <f aca="false">MAX(AC461,AB462)</f>
        <v>3.59195390527961</v>
      </c>
      <c r="AD462" s="70" t="n">
        <f aca="false">1-AB462/AC462</f>
        <v>0.0426040746357855</v>
      </c>
      <c r="AE462" s="73" t="n">
        <f aca="false">AE461*(1+M462)</f>
        <v>3.0550716262849</v>
      </c>
      <c r="AF462" s="73" t="n">
        <f aca="false">MAX(AF461,AE462)</f>
        <v>3.2099961217418</v>
      </c>
      <c r="AG462" s="70" t="n">
        <f aca="false">1-AE462/AF462</f>
        <v>0.0482631410074235</v>
      </c>
      <c r="AH462" s="74" t="n">
        <f aca="false">IF(R462&gt;0,AH461+1,0)</f>
        <v>23</v>
      </c>
      <c r="AI462" s="74" t="n">
        <f aca="false">IF(U462&gt;0,AI461+1,0)</f>
        <v>60</v>
      </c>
      <c r="AJ462" s="74" t="n">
        <f aca="false">IF(G462&gt;0,AJ461+1,0)</f>
        <v>0</v>
      </c>
      <c r="AK462" s="74" t="n">
        <f aca="false">IF(G462&lt;=0,AK461+1,0)</f>
        <v>2</v>
      </c>
      <c r="AL462" s="74" t="n">
        <f aca="false">IF(K462&gt;0,AL461+1,0)</f>
        <v>0</v>
      </c>
      <c r="AM462" s="74" t="n">
        <f aca="false">IF(K462&lt;=0,AM461+1,0)</f>
        <v>2</v>
      </c>
    </row>
    <row r="463" customFormat="false" ht="15" hidden="false" customHeight="false" outlineLevel="0" collapsed="false">
      <c r="A463" s="61" t="n">
        <v>467</v>
      </c>
      <c r="B463" s="62" t="n">
        <v>41120.40625</v>
      </c>
      <c r="C463" s="63" t="n">
        <f aca="false">YEAR(B463)</f>
        <v>2012</v>
      </c>
      <c r="D463" s="32" t="s">
        <v>277</v>
      </c>
      <c r="E463" s="64" t="n">
        <v>5154.95</v>
      </c>
      <c r="F463" s="65" t="n">
        <v>0.0055</v>
      </c>
      <c r="G463" s="66" t="n">
        <v>28.352225</v>
      </c>
      <c r="H463" s="67" t="n">
        <f aca="false">E463+IF(D463="Long",1,-1)*G463</f>
        <v>5183.302225</v>
      </c>
      <c r="I463" s="68" t="n">
        <f aca="false">Assumptions!$B$58</f>
        <v>5.35750011455817</v>
      </c>
      <c r="J463" s="68" t="n">
        <f aca="false">INDEX(Yearly!$D$5:$D$22,MATCH(C463,Yearly!$A$5:$A$22,0))</f>
        <v>0.476222232405171</v>
      </c>
      <c r="K463" s="68" t="n">
        <f aca="false">G463-I463-J463</f>
        <v>22.5185026530367</v>
      </c>
      <c r="L463" s="69" t="n">
        <f aca="false">(I463+J463)/Assumptions!$B$8</f>
        <v>0.000257230707196027</v>
      </c>
      <c r="M463" s="70" t="n">
        <f aca="false">F463-L463</f>
        <v>0.00524276929280397</v>
      </c>
      <c r="N463" s="71" t="n">
        <f aca="false">G463*Assumptions!$B$7</f>
        <v>222990.249625</v>
      </c>
      <c r="O463" s="71" t="n">
        <f aca="false">K463*Assumptions!$B$7</f>
        <v>177108.023366133</v>
      </c>
      <c r="P463" s="68" t="n">
        <f aca="false">P462+G463</f>
        <v>6104.776295</v>
      </c>
      <c r="Q463" s="68" t="n">
        <f aca="false">MAX(Q462,P463)</f>
        <v>6293.883415</v>
      </c>
      <c r="R463" s="68" t="n">
        <f aca="false">Q463-P463</f>
        <v>189.107120000001</v>
      </c>
      <c r="S463" s="68" t="n">
        <f aca="false">S462+K463</f>
        <v>3408.28695956382</v>
      </c>
      <c r="T463" s="68" t="n">
        <f aca="false">MAX(T462,S463)</f>
        <v>3809.01877272859</v>
      </c>
      <c r="U463" s="68" t="n">
        <f aca="false">T463-S463</f>
        <v>400.731813164765</v>
      </c>
      <c r="V463" s="70" t="n">
        <f aca="false">V462+F463</f>
        <v>1.326</v>
      </c>
      <c r="W463" s="70" t="n">
        <f aca="false">MAX(W462,V463)</f>
        <v>1.3634</v>
      </c>
      <c r="X463" s="70" t="n">
        <f aca="false">W463-V463</f>
        <v>0.0374000000000001</v>
      </c>
      <c r="Y463" s="70" t="n">
        <f aca="false">Y462+M463</f>
        <v>1.20710166760647</v>
      </c>
      <c r="Z463" s="70" t="n">
        <f aca="false">MAX(Z462,Y463)</f>
        <v>1.25067520457918</v>
      </c>
      <c r="AA463" s="70" t="n">
        <f aca="false">Z463-Y463</f>
        <v>0.0435735369727051</v>
      </c>
      <c r="AB463" s="72" t="n">
        <f aca="false">AB462*(1+F463)</f>
        <v>3.45783610419234</v>
      </c>
      <c r="AC463" s="73" t="n">
        <f aca="false">MAX(AC462,AB463)</f>
        <v>3.59195390527961</v>
      </c>
      <c r="AD463" s="70" t="n">
        <f aca="false">1-AB463/AC463</f>
        <v>0.0373383970462823</v>
      </c>
      <c r="AE463" s="73" t="n">
        <f aca="false">AE462*(1+M463)</f>
        <v>3.0710886619945</v>
      </c>
      <c r="AF463" s="73" t="n">
        <f aca="false">MAX(AF462,AE463)</f>
        <v>3.2099961217418</v>
      </c>
      <c r="AG463" s="70" t="n">
        <f aca="false">1-AE463/AF463</f>
        <v>0.0432734042282674</v>
      </c>
      <c r="AH463" s="74" t="n">
        <f aca="false">IF(R463&gt;0,AH462+1,0)</f>
        <v>24</v>
      </c>
      <c r="AI463" s="74" t="n">
        <f aca="false">IF(U463&gt;0,AI462+1,0)</f>
        <v>61</v>
      </c>
      <c r="AJ463" s="74" t="n">
        <f aca="false">IF(G463&gt;0,AJ462+1,0)</f>
        <v>1</v>
      </c>
      <c r="AK463" s="74" t="n">
        <f aca="false">IF(G463&lt;=0,AK462+1,0)</f>
        <v>0</v>
      </c>
      <c r="AL463" s="74" t="n">
        <f aca="false">IF(K463&gt;0,AL462+1,0)</f>
        <v>1</v>
      </c>
      <c r="AM463" s="74" t="n">
        <f aca="false">IF(K463&lt;=0,AM462+1,0)</f>
        <v>0</v>
      </c>
    </row>
    <row r="464" customFormat="false" ht="15" hidden="false" customHeight="false" outlineLevel="0" collapsed="false">
      <c r="A464" s="61" t="n">
        <v>468</v>
      </c>
      <c r="B464" s="62" t="n">
        <v>41124.40625</v>
      </c>
      <c r="C464" s="63" t="n">
        <f aca="false">YEAR(B464)</f>
        <v>2012</v>
      </c>
      <c r="D464" s="32" t="s">
        <v>276</v>
      </c>
      <c r="E464" s="64" t="n">
        <v>5183.15</v>
      </c>
      <c r="F464" s="65" t="n">
        <v>-0.0049</v>
      </c>
      <c r="G464" s="66" t="n">
        <v>-25.397435</v>
      </c>
      <c r="H464" s="67" t="n">
        <f aca="false">E464+IF(D464="Long",1,-1)*G464</f>
        <v>5208.547435</v>
      </c>
      <c r="I464" s="68" t="n">
        <f aca="false">Assumptions!$B$58</f>
        <v>5.35750011455817</v>
      </c>
      <c r="J464" s="68" t="n">
        <f aca="false">INDEX(Yearly!$D$5:$D$22,MATCH(C464,Yearly!$A$5:$A$22,0))</f>
        <v>0.476222232405171</v>
      </c>
      <c r="K464" s="68" t="n">
        <f aca="false">G464-I464-J464</f>
        <v>-31.2311573469633</v>
      </c>
      <c r="L464" s="69" t="n">
        <f aca="false">(I464+J464)/Assumptions!$B$8</f>
        <v>0.000257230707196027</v>
      </c>
      <c r="M464" s="70" t="n">
        <f aca="false">F464-L464</f>
        <v>-0.00515723070719603</v>
      </c>
      <c r="N464" s="71" t="n">
        <f aca="false">G464*Assumptions!$B$7</f>
        <v>-199750.826275</v>
      </c>
      <c r="O464" s="71" t="n">
        <f aca="false">K464*Assumptions!$B$7</f>
        <v>-245633.052533867</v>
      </c>
      <c r="P464" s="68" t="n">
        <f aca="false">P463+G464</f>
        <v>6079.37886</v>
      </c>
      <c r="Q464" s="68" t="n">
        <f aca="false">MAX(Q463,P464)</f>
        <v>6293.883415</v>
      </c>
      <c r="R464" s="68" t="n">
        <f aca="false">Q464-P464</f>
        <v>214.504555</v>
      </c>
      <c r="S464" s="68" t="n">
        <f aca="false">S463+K464</f>
        <v>3377.05580221686</v>
      </c>
      <c r="T464" s="68" t="n">
        <f aca="false">MAX(T463,S464)</f>
        <v>3809.01877272859</v>
      </c>
      <c r="U464" s="68" t="n">
        <f aca="false">T464-S464</f>
        <v>431.962970511728</v>
      </c>
      <c r="V464" s="70" t="n">
        <f aca="false">V463+F464</f>
        <v>1.3211</v>
      </c>
      <c r="W464" s="70" t="n">
        <f aca="false">MAX(W463,V464)</f>
        <v>1.3634</v>
      </c>
      <c r="X464" s="70" t="n">
        <f aca="false">W464-V464</f>
        <v>0.0423</v>
      </c>
      <c r="Y464" s="70" t="n">
        <f aca="false">Y463+M464</f>
        <v>1.20194443689928</v>
      </c>
      <c r="Z464" s="70" t="n">
        <f aca="false">MAX(Z463,Y464)</f>
        <v>1.25067520457918</v>
      </c>
      <c r="AA464" s="70" t="n">
        <f aca="false">Z464-Y464</f>
        <v>0.0487307676799011</v>
      </c>
      <c r="AB464" s="72" t="n">
        <f aca="false">AB463*(1+F464)</f>
        <v>3.4408927072818</v>
      </c>
      <c r="AC464" s="73" t="n">
        <f aca="false">MAX(AC463,AB464)</f>
        <v>3.59195390527961</v>
      </c>
      <c r="AD464" s="70" t="n">
        <f aca="false">1-AB464/AC464</f>
        <v>0.0420554389007556</v>
      </c>
      <c r="AE464" s="73" t="n">
        <f aca="false">AE463*(1+M464)</f>
        <v>3.05525034924234</v>
      </c>
      <c r="AF464" s="73" t="n">
        <f aca="false">MAX(AF463,AE464)</f>
        <v>3.2099961217418</v>
      </c>
      <c r="AG464" s="70" t="n">
        <f aca="false">1-AE464/AF464</f>
        <v>0.0482074640063724</v>
      </c>
      <c r="AH464" s="74" t="n">
        <f aca="false">IF(R464&gt;0,AH463+1,0)</f>
        <v>25</v>
      </c>
      <c r="AI464" s="74" t="n">
        <f aca="false">IF(U464&gt;0,AI463+1,0)</f>
        <v>62</v>
      </c>
      <c r="AJ464" s="74" t="n">
        <f aca="false">IF(G464&gt;0,AJ463+1,0)</f>
        <v>0</v>
      </c>
      <c r="AK464" s="74" t="n">
        <f aca="false">IF(G464&lt;=0,AK463+1,0)</f>
        <v>1</v>
      </c>
      <c r="AL464" s="74" t="n">
        <f aca="false">IF(K464&gt;0,AL463+1,0)</f>
        <v>0</v>
      </c>
      <c r="AM464" s="74" t="n">
        <f aca="false">IF(K464&lt;=0,AM463+1,0)</f>
        <v>1</v>
      </c>
    </row>
    <row r="465" customFormat="false" ht="15" hidden="false" customHeight="false" outlineLevel="0" collapsed="false">
      <c r="A465" s="61" t="n">
        <v>469</v>
      </c>
      <c r="B465" s="62" t="n">
        <v>41124.5729166667</v>
      </c>
      <c r="C465" s="63" t="n">
        <f aca="false">YEAR(B465)</f>
        <v>2012</v>
      </c>
      <c r="D465" s="32" t="s">
        <v>277</v>
      </c>
      <c r="E465" s="64" t="n">
        <v>5208.55</v>
      </c>
      <c r="F465" s="65" t="n">
        <v>0.0187</v>
      </c>
      <c r="G465" s="66" t="n">
        <v>97.399885</v>
      </c>
      <c r="H465" s="67" t="n">
        <f aca="false">E465+IF(D465="Long",1,-1)*G465</f>
        <v>5305.949885</v>
      </c>
      <c r="I465" s="68" t="n">
        <f aca="false">Assumptions!$B$58</f>
        <v>5.35750011455817</v>
      </c>
      <c r="J465" s="68" t="n">
        <f aca="false">INDEX(Yearly!$D$5:$D$22,MATCH(C465,Yearly!$A$5:$A$22,0))</f>
        <v>0.476222232405171</v>
      </c>
      <c r="K465" s="68" t="n">
        <f aca="false">G465-I465-J465</f>
        <v>91.5661626530367</v>
      </c>
      <c r="L465" s="69" t="n">
        <f aca="false">(I465+J465)/Assumptions!$B$8</f>
        <v>0.000257230707196027</v>
      </c>
      <c r="M465" s="70" t="n">
        <f aca="false">F465-L465</f>
        <v>0.018442769292804</v>
      </c>
      <c r="N465" s="71" t="n">
        <f aca="false">G465*Assumptions!$B$7</f>
        <v>766050.095525</v>
      </c>
      <c r="O465" s="71" t="n">
        <f aca="false">K465*Assumptions!$B$7</f>
        <v>720167.869266133</v>
      </c>
      <c r="P465" s="68" t="n">
        <f aca="false">P464+G465</f>
        <v>6176.778745</v>
      </c>
      <c r="Q465" s="68" t="n">
        <f aca="false">MAX(Q464,P465)</f>
        <v>6293.883415</v>
      </c>
      <c r="R465" s="68" t="n">
        <f aca="false">Q465-P465</f>
        <v>117.104670000001</v>
      </c>
      <c r="S465" s="68" t="n">
        <f aca="false">S464+K465</f>
        <v>3468.6219648699</v>
      </c>
      <c r="T465" s="68" t="n">
        <f aca="false">MAX(T464,S465)</f>
        <v>3809.01877272859</v>
      </c>
      <c r="U465" s="68" t="n">
        <f aca="false">T465-S465</f>
        <v>340.396807858691</v>
      </c>
      <c r="V465" s="70" t="n">
        <f aca="false">V464+F465</f>
        <v>1.3398</v>
      </c>
      <c r="W465" s="70" t="n">
        <f aca="false">MAX(W464,V465)</f>
        <v>1.3634</v>
      </c>
      <c r="X465" s="70" t="n">
        <f aca="false">W465-V465</f>
        <v>0.0236000000000001</v>
      </c>
      <c r="Y465" s="70" t="n">
        <f aca="false">Y464+M465</f>
        <v>1.22038720619208</v>
      </c>
      <c r="Z465" s="70" t="n">
        <f aca="false">MAX(Z464,Y465)</f>
        <v>1.25067520457918</v>
      </c>
      <c r="AA465" s="70" t="n">
        <f aca="false">Z465-Y465</f>
        <v>0.0302879983870972</v>
      </c>
      <c r="AB465" s="72" t="n">
        <f aca="false">AB464*(1+F465)</f>
        <v>3.50523740090797</v>
      </c>
      <c r="AC465" s="73" t="n">
        <f aca="false">MAX(AC464,AB465)</f>
        <v>3.59195390527961</v>
      </c>
      <c r="AD465" s="70" t="n">
        <f aca="false">1-AB465/AC465</f>
        <v>0.0241418756081997</v>
      </c>
      <c r="AE465" s="73" t="n">
        <f aca="false">AE464*(1+M465)</f>
        <v>3.11159762656517</v>
      </c>
      <c r="AF465" s="73" t="n">
        <f aca="false">MAX(AF464,AE465)</f>
        <v>3.2099961217418</v>
      </c>
      <c r="AG465" s="70" t="n">
        <f aca="false">1-AE465/AF465</f>
        <v>0.0306537738504292</v>
      </c>
      <c r="AH465" s="74" t="n">
        <f aca="false">IF(R465&gt;0,AH464+1,0)</f>
        <v>26</v>
      </c>
      <c r="AI465" s="74" t="n">
        <f aca="false">IF(U465&gt;0,AI464+1,0)</f>
        <v>63</v>
      </c>
      <c r="AJ465" s="74" t="n">
        <f aca="false">IF(G465&gt;0,AJ464+1,0)</f>
        <v>1</v>
      </c>
      <c r="AK465" s="74" t="n">
        <f aca="false">IF(G465&lt;=0,AK464+1,0)</f>
        <v>0</v>
      </c>
      <c r="AL465" s="74" t="n">
        <f aca="false">IF(K465&gt;0,AL464+1,0)</f>
        <v>1</v>
      </c>
      <c r="AM465" s="74" t="n">
        <f aca="false">IF(K465&lt;=0,AM464+1,0)</f>
        <v>0</v>
      </c>
    </row>
    <row r="466" customFormat="false" ht="15" hidden="false" customHeight="false" outlineLevel="0" collapsed="false">
      <c r="A466" s="61" t="n">
        <v>470</v>
      </c>
      <c r="B466" s="62" t="n">
        <v>41131.53125</v>
      </c>
      <c r="C466" s="63" t="n">
        <f aca="false">YEAR(B466)</f>
        <v>2012</v>
      </c>
      <c r="D466" s="32" t="s">
        <v>276</v>
      </c>
      <c r="E466" s="64" t="n">
        <v>5305.9</v>
      </c>
      <c r="F466" s="65" t="n">
        <v>-0.0027</v>
      </c>
      <c r="G466" s="66" t="n">
        <v>-14.32593</v>
      </c>
      <c r="H466" s="67" t="n">
        <f aca="false">E466+IF(D466="Long",1,-1)*G466</f>
        <v>5320.22593</v>
      </c>
      <c r="I466" s="68" t="n">
        <f aca="false">Assumptions!$B$58</f>
        <v>5.35750011455817</v>
      </c>
      <c r="J466" s="68" t="n">
        <f aca="false">INDEX(Yearly!$D$5:$D$22,MATCH(C466,Yearly!$A$5:$A$22,0))</f>
        <v>0.476222232405171</v>
      </c>
      <c r="K466" s="68" t="n">
        <f aca="false">G466-I466-J466</f>
        <v>-20.1596523469633</v>
      </c>
      <c r="L466" s="69" t="n">
        <f aca="false">(I466+J466)/Assumptions!$B$8</f>
        <v>0.000257230707196027</v>
      </c>
      <c r="M466" s="70" t="n">
        <f aca="false">F466-L466</f>
        <v>-0.00295723070719603</v>
      </c>
      <c r="N466" s="71" t="n">
        <f aca="false">G466*Assumptions!$B$7</f>
        <v>-112673.43945</v>
      </c>
      <c r="O466" s="71" t="n">
        <f aca="false">K466*Assumptions!$B$7</f>
        <v>-158555.665708867</v>
      </c>
      <c r="P466" s="68" t="n">
        <f aca="false">P465+G466</f>
        <v>6162.452815</v>
      </c>
      <c r="Q466" s="68" t="n">
        <f aca="false">MAX(Q465,P466)</f>
        <v>6293.883415</v>
      </c>
      <c r="R466" s="68" t="n">
        <f aca="false">Q466-P466</f>
        <v>131.430600000001</v>
      </c>
      <c r="S466" s="68" t="n">
        <f aca="false">S465+K466</f>
        <v>3448.46231252293</v>
      </c>
      <c r="T466" s="68" t="n">
        <f aca="false">MAX(T465,S466)</f>
        <v>3809.01877272859</v>
      </c>
      <c r="U466" s="68" t="n">
        <f aca="false">T466-S466</f>
        <v>360.556460205655</v>
      </c>
      <c r="V466" s="70" t="n">
        <f aca="false">V465+F466</f>
        <v>1.3371</v>
      </c>
      <c r="W466" s="70" t="n">
        <f aca="false">MAX(W465,V466)</f>
        <v>1.3634</v>
      </c>
      <c r="X466" s="70" t="n">
        <f aca="false">W466-V466</f>
        <v>0.0263</v>
      </c>
      <c r="Y466" s="70" t="n">
        <f aca="false">Y465+M466</f>
        <v>1.21742997548488</v>
      </c>
      <c r="Z466" s="70" t="n">
        <f aca="false">MAX(Z465,Y466)</f>
        <v>1.25067520457918</v>
      </c>
      <c r="AA466" s="70" t="n">
        <f aca="false">Z466-Y466</f>
        <v>0.0332452290942933</v>
      </c>
      <c r="AB466" s="72" t="n">
        <f aca="false">AB465*(1+F466)</f>
        <v>3.49577325992551</v>
      </c>
      <c r="AC466" s="73" t="n">
        <f aca="false">MAX(AC465,AB466)</f>
        <v>3.59195390527961</v>
      </c>
      <c r="AD466" s="70" t="n">
        <f aca="false">1-AB466/AC466</f>
        <v>0.0267766925440577</v>
      </c>
      <c r="AE466" s="73" t="n">
        <f aca="false">AE465*(1+M466)</f>
        <v>3.10239591451546</v>
      </c>
      <c r="AF466" s="73" t="n">
        <f aca="false">MAX(AF465,AE466)</f>
        <v>3.2099961217418</v>
      </c>
      <c r="AG466" s="70" t="n">
        <f aca="false">1-AE466/AF466</f>
        <v>0.0335203542763033</v>
      </c>
      <c r="AH466" s="74" t="n">
        <f aca="false">IF(R466&gt;0,AH465+1,0)</f>
        <v>27</v>
      </c>
      <c r="AI466" s="74" t="n">
        <f aca="false">IF(U466&gt;0,AI465+1,0)</f>
        <v>64</v>
      </c>
      <c r="AJ466" s="74" t="n">
        <f aca="false">IF(G466&gt;0,AJ465+1,0)</f>
        <v>0</v>
      </c>
      <c r="AK466" s="74" t="n">
        <f aca="false">IF(G466&lt;=0,AK465+1,0)</f>
        <v>1</v>
      </c>
      <c r="AL466" s="74" t="n">
        <f aca="false">IF(K466&gt;0,AL465+1,0)</f>
        <v>0</v>
      </c>
      <c r="AM466" s="74" t="n">
        <f aca="false">IF(K466&lt;=0,AM465+1,0)</f>
        <v>1</v>
      </c>
    </row>
    <row r="467" customFormat="false" ht="15" hidden="false" customHeight="false" outlineLevel="0" collapsed="false">
      <c r="A467" s="61" t="n">
        <v>471</v>
      </c>
      <c r="B467" s="62" t="n">
        <v>41131.5784722222</v>
      </c>
      <c r="C467" s="63" t="n">
        <f aca="false">YEAR(B467)</f>
        <v>2012</v>
      </c>
      <c r="D467" s="32" t="s">
        <v>277</v>
      </c>
      <c r="E467" s="64" t="n">
        <v>5320</v>
      </c>
      <c r="F467" s="65" t="n">
        <v>0.0056</v>
      </c>
      <c r="G467" s="66" t="n">
        <v>29.792</v>
      </c>
      <c r="H467" s="67" t="n">
        <f aca="false">E467+IF(D467="Long",1,-1)*G467</f>
        <v>5349.792</v>
      </c>
      <c r="I467" s="68" t="n">
        <f aca="false">Assumptions!$B$58</f>
        <v>5.35750011455817</v>
      </c>
      <c r="J467" s="68" t="n">
        <f aca="false">INDEX(Yearly!$D$5:$D$22,MATCH(C467,Yearly!$A$5:$A$22,0))</f>
        <v>0.476222232405171</v>
      </c>
      <c r="K467" s="68" t="n">
        <f aca="false">G467-I467-J467</f>
        <v>23.9582776530367</v>
      </c>
      <c r="L467" s="69" t="n">
        <f aca="false">(I467+J467)/Assumptions!$B$8</f>
        <v>0.000257230707196027</v>
      </c>
      <c r="M467" s="70" t="n">
        <f aca="false">F467-L467</f>
        <v>0.00534276929280397</v>
      </c>
      <c r="N467" s="71" t="n">
        <f aca="false">G467*Assumptions!$B$7</f>
        <v>234314.08</v>
      </c>
      <c r="O467" s="71" t="n">
        <f aca="false">K467*Assumptions!$B$7</f>
        <v>188431.853741133</v>
      </c>
      <c r="P467" s="68" t="n">
        <f aca="false">P466+G467</f>
        <v>6192.244815</v>
      </c>
      <c r="Q467" s="68" t="n">
        <f aca="false">MAX(Q466,P467)</f>
        <v>6293.883415</v>
      </c>
      <c r="R467" s="68" t="n">
        <f aca="false">Q467-P467</f>
        <v>101.6386</v>
      </c>
      <c r="S467" s="68" t="n">
        <f aca="false">S466+K467</f>
        <v>3472.42059017597</v>
      </c>
      <c r="T467" s="68" t="n">
        <f aca="false">MAX(T466,S467)</f>
        <v>3809.01877272859</v>
      </c>
      <c r="U467" s="68" t="n">
        <f aca="false">T467-S467</f>
        <v>336.598182552618</v>
      </c>
      <c r="V467" s="70" t="n">
        <f aca="false">V466+F467</f>
        <v>1.3427</v>
      </c>
      <c r="W467" s="70" t="n">
        <f aca="false">MAX(W466,V467)</f>
        <v>1.3634</v>
      </c>
      <c r="X467" s="70" t="n">
        <f aca="false">W467-V467</f>
        <v>0.0206999999999999</v>
      </c>
      <c r="Y467" s="70" t="n">
        <f aca="false">Y466+M467</f>
        <v>1.22277274477769</v>
      </c>
      <c r="Z467" s="70" t="n">
        <f aca="false">MAX(Z466,Y467)</f>
        <v>1.25067520457918</v>
      </c>
      <c r="AA467" s="70" t="n">
        <f aca="false">Z467-Y467</f>
        <v>0.0279024598014892</v>
      </c>
      <c r="AB467" s="72" t="n">
        <f aca="false">AB466*(1+F467)</f>
        <v>3.5153495901811</v>
      </c>
      <c r="AC467" s="73" t="n">
        <f aca="false">MAX(AC466,AB467)</f>
        <v>3.59195390527961</v>
      </c>
      <c r="AD467" s="70" t="n">
        <f aca="false">1-AB467/AC467</f>
        <v>0.0213266420223043</v>
      </c>
      <c r="AE467" s="73" t="n">
        <f aca="false">AE466*(1+M467)</f>
        <v>3.11897130014165</v>
      </c>
      <c r="AF467" s="73" t="n">
        <f aca="false">MAX(AF466,AE467)</f>
        <v>3.2099961217418</v>
      </c>
      <c r="AG467" s="70" t="n">
        <f aca="false">1-AE467/AF467</f>
        <v>0.0283566765030105</v>
      </c>
      <c r="AH467" s="74" t="n">
        <f aca="false">IF(R467&gt;0,AH466+1,0)</f>
        <v>28</v>
      </c>
      <c r="AI467" s="74" t="n">
        <f aca="false">IF(U467&gt;0,AI466+1,0)</f>
        <v>65</v>
      </c>
      <c r="AJ467" s="74" t="n">
        <f aca="false">IF(G467&gt;0,AJ466+1,0)</f>
        <v>1</v>
      </c>
      <c r="AK467" s="74" t="n">
        <f aca="false">IF(G467&lt;=0,AK466+1,0)</f>
        <v>0</v>
      </c>
      <c r="AL467" s="74" t="n">
        <f aca="false">IF(K467&gt;0,AL466+1,0)</f>
        <v>1</v>
      </c>
      <c r="AM467" s="74" t="n">
        <f aca="false">IF(K467&lt;=0,AM466+1,0)</f>
        <v>0</v>
      </c>
    </row>
    <row r="468" customFormat="false" ht="15" hidden="false" customHeight="false" outlineLevel="0" collapsed="false">
      <c r="A468" s="61" t="n">
        <v>472</v>
      </c>
      <c r="B468" s="62" t="n">
        <v>41138.5729166667</v>
      </c>
      <c r="C468" s="63" t="n">
        <f aca="false">YEAR(B468)</f>
        <v>2012</v>
      </c>
      <c r="D468" s="32" t="s">
        <v>276</v>
      </c>
      <c r="E468" s="64" t="n">
        <v>5349.7</v>
      </c>
      <c r="F468" s="65" t="n">
        <v>-0.0079</v>
      </c>
      <c r="G468" s="66" t="n">
        <v>-42.26263</v>
      </c>
      <c r="H468" s="67" t="n">
        <f aca="false">E468+IF(D468="Long",1,-1)*G468</f>
        <v>5391.96263</v>
      </c>
      <c r="I468" s="68" t="n">
        <f aca="false">Assumptions!$B$58</f>
        <v>5.35750011455817</v>
      </c>
      <c r="J468" s="68" t="n">
        <f aca="false">INDEX(Yearly!$D$5:$D$22,MATCH(C468,Yearly!$A$5:$A$22,0))</f>
        <v>0.476222232405171</v>
      </c>
      <c r="K468" s="68" t="n">
        <f aca="false">G468-I468-J468</f>
        <v>-48.0963523469633</v>
      </c>
      <c r="L468" s="69" t="n">
        <f aca="false">(I468+J468)/Assumptions!$B$8</f>
        <v>0.000257230707196027</v>
      </c>
      <c r="M468" s="70" t="n">
        <f aca="false">F468-L468</f>
        <v>-0.00815723070719603</v>
      </c>
      <c r="N468" s="71" t="n">
        <f aca="false">G468*Assumptions!$B$7</f>
        <v>-332395.58495</v>
      </c>
      <c r="O468" s="71" t="n">
        <f aca="false">K468*Assumptions!$B$7</f>
        <v>-378277.811208867</v>
      </c>
      <c r="P468" s="68" t="n">
        <f aca="false">P467+G468</f>
        <v>6149.982185</v>
      </c>
      <c r="Q468" s="68" t="n">
        <f aca="false">MAX(Q467,P468)</f>
        <v>6293.883415</v>
      </c>
      <c r="R468" s="68" t="n">
        <f aca="false">Q468-P468</f>
        <v>143.90123</v>
      </c>
      <c r="S468" s="68" t="n">
        <f aca="false">S467+K468</f>
        <v>3424.32423782901</v>
      </c>
      <c r="T468" s="68" t="n">
        <f aca="false">MAX(T467,S468)</f>
        <v>3809.01877272859</v>
      </c>
      <c r="U468" s="68" t="n">
        <f aca="false">T468-S468</f>
        <v>384.694534899581</v>
      </c>
      <c r="V468" s="70" t="n">
        <f aca="false">V467+F468</f>
        <v>1.3348</v>
      </c>
      <c r="W468" s="70" t="n">
        <f aca="false">MAX(W467,V468)</f>
        <v>1.3634</v>
      </c>
      <c r="X468" s="70" t="n">
        <f aca="false">W468-V468</f>
        <v>0.0286</v>
      </c>
      <c r="Y468" s="70" t="n">
        <f aca="false">Y467+M468</f>
        <v>1.21461551407049</v>
      </c>
      <c r="Z468" s="70" t="n">
        <f aca="false">MAX(Z467,Y468)</f>
        <v>1.25067520457918</v>
      </c>
      <c r="AA468" s="70" t="n">
        <f aca="false">Z468-Y468</f>
        <v>0.0360596905086852</v>
      </c>
      <c r="AB468" s="72" t="n">
        <f aca="false">AB467*(1+F468)</f>
        <v>3.48757832841867</v>
      </c>
      <c r="AC468" s="73" t="n">
        <f aca="false">MAX(AC467,AB468)</f>
        <v>3.59195390527961</v>
      </c>
      <c r="AD468" s="70" t="n">
        <f aca="false">1-AB468/AC468</f>
        <v>0.0290581615503281</v>
      </c>
      <c r="AE468" s="73" t="n">
        <f aca="false">AE467*(1+M468)</f>
        <v>3.09352913167727</v>
      </c>
      <c r="AF468" s="73" t="n">
        <f aca="false">MAX(AF467,AE468)</f>
        <v>3.2099961217418</v>
      </c>
      <c r="AG468" s="70" t="n">
        <f aca="false">1-AE468/AF468</f>
        <v>0.0362825952578821</v>
      </c>
      <c r="AH468" s="74" t="n">
        <f aca="false">IF(R468&gt;0,AH467+1,0)</f>
        <v>29</v>
      </c>
      <c r="AI468" s="74" t="n">
        <f aca="false">IF(U468&gt;0,AI467+1,0)</f>
        <v>66</v>
      </c>
      <c r="AJ468" s="74" t="n">
        <f aca="false">IF(G468&gt;0,AJ467+1,0)</f>
        <v>0</v>
      </c>
      <c r="AK468" s="74" t="n">
        <f aca="false">IF(G468&lt;=0,AK467+1,0)</f>
        <v>1</v>
      </c>
      <c r="AL468" s="74" t="n">
        <f aca="false">IF(K468&gt;0,AL467+1,0)</f>
        <v>0</v>
      </c>
      <c r="AM468" s="74" t="n">
        <f aca="false">IF(K468&lt;=0,AM467+1,0)</f>
        <v>1</v>
      </c>
    </row>
    <row r="469" customFormat="false" ht="15" hidden="false" customHeight="false" outlineLevel="0" collapsed="false">
      <c r="A469" s="61" t="n">
        <v>473</v>
      </c>
      <c r="B469" s="62" t="n">
        <v>41142.3951388889</v>
      </c>
      <c r="C469" s="63" t="n">
        <f aca="false">YEAR(B469)</f>
        <v>2012</v>
      </c>
      <c r="D469" s="32" t="s">
        <v>277</v>
      </c>
      <c r="E469" s="64" t="n">
        <v>5392.1</v>
      </c>
      <c r="F469" s="65" t="n">
        <v>-0.0029</v>
      </c>
      <c r="G469" s="66" t="n">
        <v>-15.63709</v>
      </c>
      <c r="H469" s="67" t="n">
        <f aca="false">E469+IF(D469="Long",1,-1)*G469</f>
        <v>5376.46291</v>
      </c>
      <c r="I469" s="68" t="n">
        <f aca="false">Assumptions!$B$58</f>
        <v>5.35750011455817</v>
      </c>
      <c r="J469" s="68" t="n">
        <f aca="false">INDEX(Yearly!$D$5:$D$22,MATCH(C469,Yearly!$A$5:$A$22,0))</f>
        <v>0.476222232405171</v>
      </c>
      <c r="K469" s="68" t="n">
        <f aca="false">G469-I469-J469</f>
        <v>-21.4708123469633</v>
      </c>
      <c r="L469" s="69" t="n">
        <f aca="false">(I469+J469)/Assumptions!$B$8</f>
        <v>0.000257230707196027</v>
      </c>
      <c r="M469" s="70" t="n">
        <f aca="false">F469-L469</f>
        <v>-0.00315723070719603</v>
      </c>
      <c r="N469" s="71" t="n">
        <f aca="false">G469*Assumptions!$B$7</f>
        <v>-122985.71285</v>
      </c>
      <c r="O469" s="71" t="n">
        <f aca="false">K469*Assumptions!$B$7</f>
        <v>-168867.939108867</v>
      </c>
      <c r="P469" s="68" t="n">
        <f aca="false">P468+G469</f>
        <v>6134.345095</v>
      </c>
      <c r="Q469" s="68" t="n">
        <f aca="false">MAX(Q468,P469)</f>
        <v>6293.883415</v>
      </c>
      <c r="R469" s="68" t="n">
        <f aca="false">Q469-P469</f>
        <v>159.538320000001</v>
      </c>
      <c r="S469" s="68" t="n">
        <f aca="false">S468+K469</f>
        <v>3402.85342548204</v>
      </c>
      <c r="T469" s="68" t="n">
        <f aca="false">MAX(T468,S469)</f>
        <v>3809.01877272859</v>
      </c>
      <c r="U469" s="68" t="n">
        <f aca="false">T469-S469</f>
        <v>406.165347246545</v>
      </c>
      <c r="V469" s="70" t="n">
        <f aca="false">V468+F469</f>
        <v>1.3319</v>
      </c>
      <c r="W469" s="70" t="n">
        <f aca="false">MAX(W468,V469)</f>
        <v>1.3634</v>
      </c>
      <c r="X469" s="70" t="n">
        <f aca="false">W469-V469</f>
        <v>0.0314999999999999</v>
      </c>
      <c r="Y469" s="70" t="n">
        <f aca="false">Y468+M469</f>
        <v>1.2114582833633</v>
      </c>
      <c r="Z469" s="70" t="n">
        <f aca="false">MAX(Z468,Y469)</f>
        <v>1.25067520457918</v>
      </c>
      <c r="AA469" s="70" t="n">
        <f aca="false">Z469-Y469</f>
        <v>0.0392169212158813</v>
      </c>
      <c r="AB469" s="72" t="n">
        <f aca="false">AB468*(1+F469)</f>
        <v>3.47746435126625</v>
      </c>
      <c r="AC469" s="73" t="n">
        <f aca="false">MAX(AC468,AB469)</f>
        <v>3.59195390527961</v>
      </c>
      <c r="AD469" s="70" t="n">
        <f aca="false">1-AB469/AC469</f>
        <v>0.0318738928818322</v>
      </c>
      <c r="AE469" s="73" t="n">
        <f aca="false">AE468*(1+M469)</f>
        <v>3.08376214650914</v>
      </c>
      <c r="AF469" s="73" t="n">
        <f aca="false">MAX(AF468,AE469)</f>
        <v>3.2099961217418</v>
      </c>
      <c r="AG469" s="70" t="n">
        <f aca="false">1-AE469/AF469</f>
        <v>0.0393252734411931</v>
      </c>
      <c r="AH469" s="74" t="n">
        <f aca="false">IF(R469&gt;0,AH468+1,0)</f>
        <v>30</v>
      </c>
      <c r="AI469" s="74" t="n">
        <f aca="false">IF(U469&gt;0,AI468+1,0)</f>
        <v>67</v>
      </c>
      <c r="AJ469" s="74" t="n">
        <f aca="false">IF(G469&gt;0,AJ468+1,0)</f>
        <v>0</v>
      </c>
      <c r="AK469" s="74" t="n">
        <f aca="false">IF(G469&lt;=0,AK468+1,0)</f>
        <v>2</v>
      </c>
      <c r="AL469" s="74" t="n">
        <f aca="false">IF(K469&gt;0,AL468+1,0)</f>
        <v>0</v>
      </c>
      <c r="AM469" s="74" t="n">
        <f aca="false">IF(K469&lt;=0,AM468+1,0)</f>
        <v>2</v>
      </c>
    </row>
    <row r="470" customFormat="false" ht="15" hidden="false" customHeight="false" outlineLevel="0" collapsed="false">
      <c r="A470" s="61" t="n">
        <v>474</v>
      </c>
      <c r="B470" s="62" t="n">
        <v>41145.40625</v>
      </c>
      <c r="C470" s="63" t="n">
        <f aca="false">YEAR(B470)</f>
        <v>2012</v>
      </c>
      <c r="D470" s="32" t="s">
        <v>276</v>
      </c>
      <c r="E470" s="64" t="n">
        <v>5376.3</v>
      </c>
      <c r="F470" s="65" t="n">
        <v>0.0141</v>
      </c>
      <c r="G470" s="66" t="n">
        <v>75.80583</v>
      </c>
      <c r="H470" s="67" t="n">
        <f aca="false">E470+IF(D470="Long",1,-1)*G470</f>
        <v>5300.49417</v>
      </c>
      <c r="I470" s="68" t="n">
        <f aca="false">Assumptions!$B$58</f>
        <v>5.35750011455817</v>
      </c>
      <c r="J470" s="68" t="n">
        <f aca="false">INDEX(Yearly!$D$5:$D$22,MATCH(C470,Yearly!$A$5:$A$22,0))</f>
        <v>0.476222232405171</v>
      </c>
      <c r="K470" s="68" t="n">
        <f aca="false">G470-I470-J470</f>
        <v>69.9721076530367</v>
      </c>
      <c r="L470" s="69" t="n">
        <f aca="false">(I470+J470)/Assumptions!$B$8</f>
        <v>0.000257230707196027</v>
      </c>
      <c r="M470" s="70" t="n">
        <f aca="false">F470-L470</f>
        <v>0.013842769292804</v>
      </c>
      <c r="N470" s="71" t="n">
        <f aca="false">G470*Assumptions!$B$7</f>
        <v>596212.85295</v>
      </c>
      <c r="O470" s="71" t="n">
        <f aca="false">K470*Assumptions!$B$7</f>
        <v>550330.626691134</v>
      </c>
      <c r="P470" s="68" t="n">
        <f aca="false">P469+G470</f>
        <v>6210.150925</v>
      </c>
      <c r="Q470" s="68" t="n">
        <f aca="false">MAX(Q469,P470)</f>
        <v>6293.883415</v>
      </c>
      <c r="R470" s="68" t="n">
        <f aca="false">Q470-P470</f>
        <v>83.7324900000003</v>
      </c>
      <c r="S470" s="68" t="n">
        <f aca="false">S469+K470</f>
        <v>3472.82553313508</v>
      </c>
      <c r="T470" s="68" t="n">
        <f aca="false">MAX(T469,S470)</f>
        <v>3809.01877272859</v>
      </c>
      <c r="U470" s="68" t="n">
        <f aca="false">T470-S470</f>
        <v>336.193239593508</v>
      </c>
      <c r="V470" s="70" t="n">
        <f aca="false">V469+F470</f>
        <v>1.346</v>
      </c>
      <c r="W470" s="70" t="n">
        <f aca="false">MAX(W469,V470)</f>
        <v>1.3634</v>
      </c>
      <c r="X470" s="70" t="n">
        <f aca="false">W470-V470</f>
        <v>0.0173999999999999</v>
      </c>
      <c r="Y470" s="70" t="n">
        <f aca="false">Y469+M470</f>
        <v>1.2253010526561</v>
      </c>
      <c r="Z470" s="70" t="n">
        <f aca="false">MAX(Z469,Y470)</f>
        <v>1.25067520457918</v>
      </c>
      <c r="AA470" s="70" t="n">
        <f aca="false">Z470-Y470</f>
        <v>0.0253741519230772</v>
      </c>
      <c r="AB470" s="72" t="n">
        <f aca="false">AB469*(1+F470)</f>
        <v>3.52649659861911</v>
      </c>
      <c r="AC470" s="73" t="n">
        <f aca="false">MAX(AC469,AB470)</f>
        <v>3.59195390527961</v>
      </c>
      <c r="AD470" s="70" t="n">
        <f aca="false">1-AB470/AC470</f>
        <v>0.018223314771466</v>
      </c>
      <c r="AE470" s="73" t="n">
        <f aca="false">AE469*(1+M470)</f>
        <v>3.12644995445714</v>
      </c>
      <c r="AF470" s="73" t="n">
        <f aca="false">MAX(AF469,AE470)</f>
        <v>3.2099961217418</v>
      </c>
      <c r="AG470" s="70" t="n">
        <f aca="false">1-AE470/AF470</f>
        <v>0.026026874836012</v>
      </c>
      <c r="AH470" s="74" t="n">
        <f aca="false">IF(R470&gt;0,AH469+1,0)</f>
        <v>31</v>
      </c>
      <c r="AI470" s="74" t="n">
        <f aca="false">IF(U470&gt;0,AI469+1,0)</f>
        <v>68</v>
      </c>
      <c r="AJ470" s="74" t="n">
        <f aca="false">IF(G470&gt;0,AJ469+1,0)</f>
        <v>1</v>
      </c>
      <c r="AK470" s="74" t="n">
        <f aca="false">IF(G470&lt;=0,AK469+1,0)</f>
        <v>0</v>
      </c>
      <c r="AL470" s="74" t="n">
        <f aca="false">IF(K470&gt;0,AL469+1,0)</f>
        <v>1</v>
      </c>
      <c r="AM470" s="74" t="n">
        <f aca="false">IF(K470&lt;=0,AM469+1,0)</f>
        <v>0</v>
      </c>
    </row>
    <row r="471" customFormat="false" ht="15" hidden="false" customHeight="false" outlineLevel="0" collapsed="false">
      <c r="A471" s="61" t="n">
        <v>475</v>
      </c>
      <c r="B471" s="62" t="n">
        <v>41152.3854166667</v>
      </c>
      <c r="C471" s="63" t="n">
        <f aca="false">YEAR(B471)</f>
        <v>2012</v>
      </c>
      <c r="D471" s="32" t="s">
        <v>277</v>
      </c>
      <c r="E471" s="64" t="n">
        <v>5300.5</v>
      </c>
      <c r="F471" s="65" t="n">
        <v>-0.004</v>
      </c>
      <c r="G471" s="66" t="n">
        <v>-21.202</v>
      </c>
      <c r="H471" s="67" t="n">
        <f aca="false">E471+IF(D471="Long",1,-1)*G471</f>
        <v>5279.298</v>
      </c>
      <c r="I471" s="68" t="n">
        <f aca="false">Assumptions!$B$58</f>
        <v>5.35750011455817</v>
      </c>
      <c r="J471" s="68" t="n">
        <f aca="false">INDEX(Yearly!$D$5:$D$22,MATCH(C471,Yearly!$A$5:$A$22,0))</f>
        <v>0.476222232405171</v>
      </c>
      <c r="K471" s="68" t="n">
        <f aca="false">G471-I471-J471</f>
        <v>-27.0357223469633</v>
      </c>
      <c r="L471" s="69" t="n">
        <f aca="false">(I471+J471)/Assumptions!$B$8</f>
        <v>0.000257230707196027</v>
      </c>
      <c r="M471" s="70" t="n">
        <f aca="false">F471-L471</f>
        <v>-0.00425723070719603</v>
      </c>
      <c r="N471" s="71" t="n">
        <f aca="false">G471*Assumptions!$B$7</f>
        <v>-166753.73</v>
      </c>
      <c r="O471" s="71" t="n">
        <f aca="false">K471*Assumptions!$B$7</f>
        <v>-212635.956258867</v>
      </c>
      <c r="P471" s="68" t="n">
        <f aca="false">P470+G471</f>
        <v>6188.948925</v>
      </c>
      <c r="Q471" s="68" t="n">
        <f aca="false">MAX(Q470,P471)</f>
        <v>6293.883415</v>
      </c>
      <c r="R471" s="68" t="n">
        <f aca="false">Q471-P471</f>
        <v>104.934490000001</v>
      </c>
      <c r="S471" s="68" t="n">
        <f aca="false">S470+K471</f>
        <v>3445.78981078812</v>
      </c>
      <c r="T471" s="68" t="n">
        <f aca="false">MAX(T470,S471)</f>
        <v>3809.01877272859</v>
      </c>
      <c r="U471" s="68" t="n">
        <f aca="false">T471-S471</f>
        <v>363.228961940471</v>
      </c>
      <c r="V471" s="70" t="n">
        <f aca="false">V470+F471</f>
        <v>1.342</v>
      </c>
      <c r="W471" s="70" t="n">
        <f aca="false">MAX(W470,V471)</f>
        <v>1.3634</v>
      </c>
      <c r="X471" s="70" t="n">
        <f aca="false">W471-V471</f>
        <v>0.0213999999999999</v>
      </c>
      <c r="Y471" s="70" t="n">
        <f aca="false">Y470+M471</f>
        <v>1.2210438219489</v>
      </c>
      <c r="Z471" s="70" t="n">
        <f aca="false">MAX(Z470,Y471)</f>
        <v>1.25067520457918</v>
      </c>
      <c r="AA471" s="70" t="n">
        <f aca="false">Z471-Y471</f>
        <v>0.0296313826302732</v>
      </c>
      <c r="AB471" s="72" t="n">
        <f aca="false">AB470*(1+F471)</f>
        <v>3.51239061222463</v>
      </c>
      <c r="AC471" s="73" t="n">
        <f aca="false">MAX(AC470,AB471)</f>
        <v>3.59195390527961</v>
      </c>
      <c r="AD471" s="70" t="n">
        <f aca="false">1-AB471/AC471</f>
        <v>0.0221504215123802</v>
      </c>
      <c r="AE471" s="73" t="n">
        <f aca="false">AE470*(1+M471)</f>
        <v>3.11313993570652</v>
      </c>
      <c r="AF471" s="73" t="n">
        <f aca="false">MAX(AF470,AE471)</f>
        <v>3.2099961217418</v>
      </c>
      <c r="AG471" s="70" t="n">
        <f aca="false">1-AE471/AF471</f>
        <v>0.0301733031324438</v>
      </c>
      <c r="AH471" s="74" t="n">
        <f aca="false">IF(R471&gt;0,AH470+1,0)</f>
        <v>32</v>
      </c>
      <c r="AI471" s="74" t="n">
        <f aca="false">IF(U471&gt;0,AI470+1,0)</f>
        <v>69</v>
      </c>
      <c r="AJ471" s="74" t="n">
        <f aca="false">IF(G471&gt;0,AJ470+1,0)</f>
        <v>0</v>
      </c>
      <c r="AK471" s="74" t="n">
        <f aca="false">IF(G471&lt;=0,AK470+1,0)</f>
        <v>1</v>
      </c>
      <c r="AL471" s="74" t="n">
        <f aca="false">IF(K471&gt;0,AL470+1,0)</f>
        <v>0</v>
      </c>
      <c r="AM471" s="74" t="n">
        <f aca="false">IF(K471&lt;=0,AM470+1,0)</f>
        <v>1</v>
      </c>
    </row>
    <row r="472" customFormat="false" ht="15" hidden="false" customHeight="false" outlineLevel="0" collapsed="false">
      <c r="A472" s="61" t="n">
        <v>476</v>
      </c>
      <c r="B472" s="62" t="n">
        <v>41152.43125</v>
      </c>
      <c r="C472" s="63" t="n">
        <f aca="false">YEAR(B472)</f>
        <v>2012</v>
      </c>
      <c r="D472" s="32" t="s">
        <v>276</v>
      </c>
      <c r="E472" s="64" t="n">
        <v>5279.15</v>
      </c>
      <c r="F472" s="65" t="n">
        <v>0.0042</v>
      </c>
      <c r="G472" s="66" t="n">
        <v>22.17243</v>
      </c>
      <c r="H472" s="67" t="n">
        <f aca="false">E472+IF(D472="Long",1,-1)*G472</f>
        <v>5256.97757</v>
      </c>
      <c r="I472" s="68" t="n">
        <f aca="false">Assumptions!$B$58</f>
        <v>5.35750011455817</v>
      </c>
      <c r="J472" s="68" t="n">
        <f aca="false">INDEX(Yearly!$D$5:$D$22,MATCH(C472,Yearly!$A$5:$A$22,0))</f>
        <v>0.476222232405171</v>
      </c>
      <c r="K472" s="68" t="n">
        <f aca="false">G472-I472-J472</f>
        <v>16.3387076530367</v>
      </c>
      <c r="L472" s="69" t="n">
        <f aca="false">(I472+J472)/Assumptions!$B$8</f>
        <v>0.000257230707196027</v>
      </c>
      <c r="M472" s="70" t="n">
        <f aca="false">F472-L472</f>
        <v>0.00394276929280397</v>
      </c>
      <c r="N472" s="71" t="n">
        <f aca="false">G472*Assumptions!$B$7</f>
        <v>174386.16195</v>
      </c>
      <c r="O472" s="71" t="n">
        <f aca="false">K472*Assumptions!$B$7</f>
        <v>128503.935691133</v>
      </c>
      <c r="P472" s="68" t="n">
        <f aca="false">P471+G472</f>
        <v>6211.121355</v>
      </c>
      <c r="Q472" s="68" t="n">
        <f aca="false">MAX(Q471,P472)</f>
        <v>6293.883415</v>
      </c>
      <c r="R472" s="68" t="n">
        <f aca="false">Q472-P472</f>
        <v>82.7620600000009</v>
      </c>
      <c r="S472" s="68" t="n">
        <f aca="false">S471+K472</f>
        <v>3462.12851844115</v>
      </c>
      <c r="T472" s="68" t="n">
        <f aca="false">MAX(T471,S472)</f>
        <v>3809.01877272859</v>
      </c>
      <c r="U472" s="68" t="n">
        <f aca="false">T472-S472</f>
        <v>346.890254287434</v>
      </c>
      <c r="V472" s="70" t="n">
        <f aca="false">V471+F472</f>
        <v>1.3462</v>
      </c>
      <c r="W472" s="70" t="n">
        <f aca="false">MAX(W471,V472)</f>
        <v>1.3634</v>
      </c>
      <c r="X472" s="70" t="n">
        <f aca="false">W472-V472</f>
        <v>0.0171999999999999</v>
      </c>
      <c r="Y472" s="70" t="n">
        <f aca="false">Y471+M472</f>
        <v>1.22498659124171</v>
      </c>
      <c r="Z472" s="70" t="n">
        <f aca="false">MAX(Z471,Y472)</f>
        <v>1.25067520457918</v>
      </c>
      <c r="AA472" s="70" t="n">
        <f aca="false">Z472-Y472</f>
        <v>0.0256886133374692</v>
      </c>
      <c r="AB472" s="72" t="n">
        <f aca="false">AB471*(1+F472)</f>
        <v>3.52714265279597</v>
      </c>
      <c r="AC472" s="73" t="n">
        <f aca="false">MAX(AC471,AB472)</f>
        <v>3.59195390527961</v>
      </c>
      <c r="AD472" s="70" t="n">
        <f aca="false">1-AB472/AC472</f>
        <v>0.0180434532827323</v>
      </c>
      <c r="AE472" s="73" t="n">
        <f aca="false">AE471*(1+M472)</f>
        <v>3.12541432824922</v>
      </c>
      <c r="AF472" s="73" t="n">
        <f aca="false">MAX(AF471,AE472)</f>
        <v>3.2099961217418</v>
      </c>
      <c r="AG472" s="70" t="n">
        <f aca="false">1-AE472/AF472</f>
        <v>0.0263495002126928</v>
      </c>
      <c r="AH472" s="74" t="n">
        <f aca="false">IF(R472&gt;0,AH471+1,0)</f>
        <v>33</v>
      </c>
      <c r="AI472" s="74" t="n">
        <f aca="false">IF(U472&gt;0,AI471+1,0)</f>
        <v>70</v>
      </c>
      <c r="AJ472" s="74" t="n">
        <f aca="false">IF(G472&gt;0,AJ471+1,0)</f>
        <v>1</v>
      </c>
      <c r="AK472" s="74" t="n">
        <f aca="false">IF(G472&lt;=0,AK471+1,0)</f>
        <v>0</v>
      </c>
      <c r="AL472" s="74" t="n">
        <f aca="false">IF(K472&gt;0,AL471+1,0)</f>
        <v>1</v>
      </c>
      <c r="AM472" s="74" t="n">
        <f aca="false">IF(K472&lt;=0,AM471+1,0)</f>
        <v>0</v>
      </c>
    </row>
    <row r="473" customFormat="false" ht="15" hidden="false" customHeight="false" outlineLevel="0" collapsed="false">
      <c r="A473" s="61" t="n">
        <v>477</v>
      </c>
      <c r="B473" s="62" t="n">
        <v>41158.6145833333</v>
      </c>
      <c r="C473" s="63" t="n">
        <f aca="false">YEAR(B473)</f>
        <v>2012</v>
      </c>
      <c r="D473" s="32" t="s">
        <v>277</v>
      </c>
      <c r="E473" s="64" t="n">
        <v>5257.15</v>
      </c>
      <c r="F473" s="65" t="n">
        <v>0.0609</v>
      </c>
      <c r="G473" s="66" t="n">
        <v>320.160435</v>
      </c>
      <c r="H473" s="67" t="n">
        <f aca="false">E473+IF(D473="Long",1,-1)*G473</f>
        <v>5577.310435</v>
      </c>
      <c r="I473" s="68" t="n">
        <f aca="false">Assumptions!$B$58</f>
        <v>5.35750011455817</v>
      </c>
      <c r="J473" s="68" t="n">
        <f aca="false">INDEX(Yearly!$D$5:$D$22,MATCH(C473,Yearly!$A$5:$A$22,0))</f>
        <v>0.476222232405171</v>
      </c>
      <c r="K473" s="68" t="n">
        <f aca="false">G473-I473-J473</f>
        <v>314.326712653037</v>
      </c>
      <c r="L473" s="69" t="n">
        <f aca="false">(I473+J473)/Assumptions!$B$8</f>
        <v>0.000257230707196027</v>
      </c>
      <c r="M473" s="70" t="n">
        <f aca="false">F473-L473</f>
        <v>0.060642769292804</v>
      </c>
      <c r="N473" s="71" t="n">
        <f aca="false">G473*Assumptions!$B$7</f>
        <v>2518061.821275</v>
      </c>
      <c r="O473" s="71" t="n">
        <f aca="false">K473*Assumptions!$B$7</f>
        <v>2472179.59501613</v>
      </c>
      <c r="P473" s="68" t="n">
        <f aca="false">P472+G473</f>
        <v>6531.28179</v>
      </c>
      <c r="Q473" s="68" t="n">
        <f aca="false">MAX(Q472,P473)</f>
        <v>6531.28179</v>
      </c>
      <c r="R473" s="68" t="n">
        <f aca="false">Q473-P473</f>
        <v>0</v>
      </c>
      <c r="S473" s="68" t="n">
        <f aca="false">S472+K473</f>
        <v>3776.45523109419</v>
      </c>
      <c r="T473" s="68" t="n">
        <f aca="false">MAX(T472,S473)</f>
        <v>3809.01877272859</v>
      </c>
      <c r="U473" s="68" t="n">
        <f aca="false">T473-S473</f>
        <v>32.5635416343976</v>
      </c>
      <c r="V473" s="70" t="n">
        <f aca="false">V472+F473</f>
        <v>1.4071</v>
      </c>
      <c r="W473" s="70" t="n">
        <f aca="false">MAX(W472,V473)</f>
        <v>1.4071</v>
      </c>
      <c r="X473" s="70" t="n">
        <f aca="false">W473-V473</f>
        <v>0</v>
      </c>
      <c r="Y473" s="70" t="n">
        <f aca="false">Y472+M473</f>
        <v>1.28562936053451</v>
      </c>
      <c r="Z473" s="70" t="n">
        <f aca="false">MAX(Z472,Y473)</f>
        <v>1.28562936053451</v>
      </c>
      <c r="AA473" s="70" t="n">
        <f aca="false">Z473-Y473</f>
        <v>0</v>
      </c>
      <c r="AB473" s="72" t="n">
        <f aca="false">AB472*(1+F473)</f>
        <v>3.74194564035125</v>
      </c>
      <c r="AC473" s="73" t="n">
        <f aca="false">MAX(AC472,AB473)</f>
        <v>3.74194564035125</v>
      </c>
      <c r="AD473" s="70" t="n">
        <f aca="false">1-AB473/AC473</f>
        <v>0</v>
      </c>
      <c r="AE473" s="73" t="n">
        <f aca="false">AE472*(1+M473)</f>
        <v>3.31494810830167</v>
      </c>
      <c r="AF473" s="73" t="n">
        <f aca="false">MAX(AF472,AE473)</f>
        <v>3.31494810830167</v>
      </c>
      <c r="AG473" s="70" t="n">
        <f aca="false">1-AE473/AF473</f>
        <v>0</v>
      </c>
      <c r="AH473" s="74" t="n">
        <f aca="false">IF(R473&gt;0,AH472+1,0)</f>
        <v>0</v>
      </c>
      <c r="AI473" s="74" t="n">
        <f aca="false">IF(U473&gt;0,AI472+1,0)</f>
        <v>71</v>
      </c>
      <c r="AJ473" s="74" t="n">
        <f aca="false">IF(G473&gt;0,AJ472+1,0)</f>
        <v>2</v>
      </c>
      <c r="AK473" s="74" t="n">
        <f aca="false">IF(G473&lt;=0,AK472+1,0)</f>
        <v>0</v>
      </c>
      <c r="AL473" s="74" t="n">
        <f aca="false">IF(K473&gt;0,AL472+1,0)</f>
        <v>2</v>
      </c>
      <c r="AM473" s="74" t="n">
        <f aca="false">IF(K473&lt;=0,AM472+1,0)</f>
        <v>0</v>
      </c>
    </row>
    <row r="474" customFormat="false" ht="15" hidden="false" customHeight="false" outlineLevel="0" collapsed="false">
      <c r="A474" s="61" t="n">
        <v>478</v>
      </c>
      <c r="B474" s="62" t="n">
        <v>41173.3854166667</v>
      </c>
      <c r="C474" s="63" t="n">
        <f aca="false">YEAR(B474)</f>
        <v>2012</v>
      </c>
      <c r="D474" s="32" t="s">
        <v>276</v>
      </c>
      <c r="E474" s="64" t="n">
        <v>5577.05</v>
      </c>
      <c r="F474" s="65" t="n">
        <v>-0.0097</v>
      </c>
      <c r="G474" s="66" t="n">
        <v>-54.097385</v>
      </c>
      <c r="H474" s="67" t="n">
        <f aca="false">E474+IF(D474="Long",1,-1)*G474</f>
        <v>5631.147385</v>
      </c>
      <c r="I474" s="68" t="n">
        <f aca="false">Assumptions!$B$58</f>
        <v>5.35750011455817</v>
      </c>
      <c r="J474" s="68" t="n">
        <f aca="false">INDEX(Yearly!$D$5:$D$22,MATCH(C474,Yearly!$A$5:$A$22,0))</f>
        <v>0.476222232405171</v>
      </c>
      <c r="K474" s="68" t="n">
        <f aca="false">G474-I474-J474</f>
        <v>-59.9311073469633</v>
      </c>
      <c r="L474" s="69" t="n">
        <f aca="false">(I474+J474)/Assumptions!$B$8</f>
        <v>0.000257230707196027</v>
      </c>
      <c r="M474" s="70" t="n">
        <f aca="false">F474-L474</f>
        <v>-0.00995723070719603</v>
      </c>
      <c r="N474" s="71" t="n">
        <f aca="false">G474*Assumptions!$B$7</f>
        <v>-425475.933025</v>
      </c>
      <c r="O474" s="71" t="n">
        <f aca="false">K474*Assumptions!$B$7</f>
        <v>-471358.159283867</v>
      </c>
      <c r="P474" s="68" t="n">
        <f aca="false">P473+G474</f>
        <v>6477.184405</v>
      </c>
      <c r="Q474" s="68" t="n">
        <f aca="false">MAX(Q473,P474)</f>
        <v>6531.28179</v>
      </c>
      <c r="R474" s="68" t="n">
        <f aca="false">Q474-P474</f>
        <v>54.097385</v>
      </c>
      <c r="S474" s="68" t="n">
        <f aca="false">S473+K474</f>
        <v>3716.52412374723</v>
      </c>
      <c r="T474" s="68" t="n">
        <f aca="false">MAX(T473,S474)</f>
        <v>3809.01877272859</v>
      </c>
      <c r="U474" s="68" t="n">
        <f aca="false">T474-S474</f>
        <v>92.494648981361</v>
      </c>
      <c r="V474" s="70" t="n">
        <f aca="false">V473+F474</f>
        <v>1.3974</v>
      </c>
      <c r="W474" s="70" t="n">
        <f aca="false">MAX(W473,V474)</f>
        <v>1.4071</v>
      </c>
      <c r="X474" s="70" t="n">
        <f aca="false">W474-V474</f>
        <v>0.00970000000000004</v>
      </c>
      <c r="Y474" s="70" t="n">
        <f aca="false">Y473+M474</f>
        <v>1.27567212982732</v>
      </c>
      <c r="Z474" s="70" t="n">
        <f aca="false">MAX(Z473,Y474)</f>
        <v>1.28562936053451</v>
      </c>
      <c r="AA474" s="70" t="n">
        <f aca="false">Z474-Y474</f>
        <v>0.00995723070719601</v>
      </c>
      <c r="AB474" s="72" t="n">
        <f aca="false">AB473*(1+F474)</f>
        <v>3.70564876763984</v>
      </c>
      <c r="AC474" s="73" t="n">
        <f aca="false">MAX(AC473,AB474)</f>
        <v>3.74194564035125</v>
      </c>
      <c r="AD474" s="70" t="n">
        <f aca="false">1-AB474/AC474</f>
        <v>0.00970000000000004</v>
      </c>
      <c r="AE474" s="73" t="n">
        <f aca="false">AE473*(1+M474)</f>
        <v>3.28194040520492</v>
      </c>
      <c r="AF474" s="73" t="n">
        <f aca="false">MAX(AF473,AE474)</f>
        <v>3.31494810830167</v>
      </c>
      <c r="AG474" s="70" t="n">
        <f aca="false">1-AE474/AF474</f>
        <v>0.00995723070719601</v>
      </c>
      <c r="AH474" s="74" t="n">
        <f aca="false">IF(R474&gt;0,AH473+1,0)</f>
        <v>1</v>
      </c>
      <c r="AI474" s="74" t="n">
        <f aca="false">IF(U474&gt;0,AI473+1,0)</f>
        <v>72</v>
      </c>
      <c r="AJ474" s="74" t="n">
        <f aca="false">IF(G474&gt;0,AJ473+1,0)</f>
        <v>0</v>
      </c>
      <c r="AK474" s="74" t="n">
        <f aca="false">IF(G474&lt;=0,AK473+1,0)</f>
        <v>1</v>
      </c>
      <c r="AL474" s="74" t="n">
        <f aca="false">IF(K474&gt;0,AL473+1,0)</f>
        <v>0</v>
      </c>
      <c r="AM474" s="74" t="n">
        <f aca="false">IF(K474&lt;=0,AM473+1,0)</f>
        <v>1</v>
      </c>
    </row>
    <row r="475" customFormat="false" ht="15" hidden="false" customHeight="false" outlineLevel="0" collapsed="false">
      <c r="A475" s="61" t="n">
        <v>479</v>
      </c>
      <c r="B475" s="62" t="n">
        <v>41173.40625</v>
      </c>
      <c r="C475" s="63" t="n">
        <f aca="false">YEAR(B475)</f>
        <v>2012</v>
      </c>
      <c r="D475" s="32" t="s">
        <v>277</v>
      </c>
      <c r="E475" s="64" t="n">
        <v>5631.05</v>
      </c>
      <c r="F475" s="65" t="n">
        <v>0.0028</v>
      </c>
      <c r="G475" s="66" t="n">
        <v>15.76694</v>
      </c>
      <c r="H475" s="67" t="n">
        <f aca="false">E475+IF(D475="Long",1,-1)*G475</f>
        <v>5646.81694</v>
      </c>
      <c r="I475" s="68" t="n">
        <f aca="false">Assumptions!$B$58</f>
        <v>5.35750011455817</v>
      </c>
      <c r="J475" s="68" t="n">
        <f aca="false">INDEX(Yearly!$D$5:$D$22,MATCH(C475,Yearly!$A$5:$A$22,0))</f>
        <v>0.476222232405171</v>
      </c>
      <c r="K475" s="68" t="n">
        <f aca="false">G475-I475-J475</f>
        <v>9.93321765303666</v>
      </c>
      <c r="L475" s="69" t="n">
        <f aca="false">(I475+J475)/Assumptions!$B$8</f>
        <v>0.000257230707196027</v>
      </c>
      <c r="M475" s="70" t="n">
        <f aca="false">F475-L475</f>
        <v>0.00254276929280397</v>
      </c>
      <c r="N475" s="71" t="n">
        <f aca="false">G475*Assumptions!$B$7</f>
        <v>124006.9831</v>
      </c>
      <c r="O475" s="71" t="n">
        <f aca="false">K475*Assumptions!$B$7</f>
        <v>78124.7568411333</v>
      </c>
      <c r="P475" s="68" t="n">
        <f aca="false">P474+G475</f>
        <v>6492.951345</v>
      </c>
      <c r="Q475" s="68" t="n">
        <f aca="false">MAX(Q474,P475)</f>
        <v>6531.28179</v>
      </c>
      <c r="R475" s="68" t="n">
        <f aca="false">Q475-P475</f>
        <v>38.3304449999996</v>
      </c>
      <c r="S475" s="68" t="n">
        <f aca="false">S474+K475</f>
        <v>3726.45734140026</v>
      </c>
      <c r="T475" s="68" t="n">
        <f aca="false">MAX(T474,S475)</f>
        <v>3809.01877272859</v>
      </c>
      <c r="U475" s="68" t="n">
        <f aca="false">T475-S475</f>
        <v>82.5614313283245</v>
      </c>
      <c r="V475" s="70" t="n">
        <f aca="false">V474+F475</f>
        <v>1.4002</v>
      </c>
      <c r="W475" s="70" t="n">
        <f aca="false">MAX(W474,V475)</f>
        <v>1.4071</v>
      </c>
      <c r="X475" s="70" t="n">
        <f aca="false">W475-V475</f>
        <v>0.00690000000000013</v>
      </c>
      <c r="Y475" s="70" t="n">
        <f aca="false">Y474+M475</f>
        <v>1.27821489912012</v>
      </c>
      <c r="Z475" s="70" t="n">
        <f aca="false">MAX(Z474,Y475)</f>
        <v>1.28562936053451</v>
      </c>
      <c r="AA475" s="70" t="n">
        <f aca="false">Z475-Y475</f>
        <v>0.00741446141439206</v>
      </c>
      <c r="AB475" s="72" t="n">
        <f aca="false">AB474*(1+F475)</f>
        <v>3.71602458418923</v>
      </c>
      <c r="AC475" s="73" t="n">
        <f aca="false">MAX(AC474,AB475)</f>
        <v>3.74194564035125</v>
      </c>
      <c r="AD475" s="70" t="n">
        <f aca="false">1-AB475/AC475</f>
        <v>0.00692716000000015</v>
      </c>
      <c r="AE475" s="73" t="n">
        <f aca="false">AE474*(1+M475)</f>
        <v>3.29028562248809</v>
      </c>
      <c r="AF475" s="73" t="n">
        <f aca="false">MAX(AF474,AE475)</f>
        <v>3.31494810830167</v>
      </c>
      <c r="AG475" s="70" t="n">
        <f aca="false">1-AE475/AF475</f>
        <v>0.00743978035487569</v>
      </c>
      <c r="AH475" s="74" t="n">
        <f aca="false">IF(R475&gt;0,AH474+1,0)</f>
        <v>2</v>
      </c>
      <c r="AI475" s="74" t="n">
        <f aca="false">IF(U475&gt;0,AI474+1,0)</f>
        <v>73</v>
      </c>
      <c r="AJ475" s="74" t="n">
        <f aca="false">IF(G475&gt;0,AJ474+1,0)</f>
        <v>1</v>
      </c>
      <c r="AK475" s="74" t="n">
        <f aca="false">IF(G475&lt;=0,AK474+1,0)</f>
        <v>0</v>
      </c>
      <c r="AL475" s="74" t="n">
        <f aca="false">IF(K475&gt;0,AL474+1,0)</f>
        <v>1</v>
      </c>
      <c r="AM475" s="74" t="n">
        <f aca="false">IF(K475&lt;=0,AM474+1,0)</f>
        <v>0</v>
      </c>
    </row>
    <row r="476" customFormat="false" ht="15" hidden="false" customHeight="false" outlineLevel="0" collapsed="false">
      <c r="A476" s="61" t="n">
        <v>480</v>
      </c>
      <c r="B476" s="62" t="n">
        <v>41179.6354166667</v>
      </c>
      <c r="C476" s="63" t="n">
        <f aca="false">YEAR(B476)</f>
        <v>2012</v>
      </c>
      <c r="D476" s="32" t="s">
        <v>276</v>
      </c>
      <c r="E476" s="64" t="n">
        <v>5646.7</v>
      </c>
      <c r="F476" s="65" t="n">
        <v>-0.0112</v>
      </c>
      <c r="G476" s="66" t="n">
        <v>-63.24304</v>
      </c>
      <c r="H476" s="67" t="n">
        <f aca="false">E476+IF(D476="Long",1,-1)*G476</f>
        <v>5709.94304</v>
      </c>
      <c r="I476" s="68" t="n">
        <f aca="false">Assumptions!$B$58</f>
        <v>5.35750011455817</v>
      </c>
      <c r="J476" s="68" t="n">
        <f aca="false">INDEX(Yearly!$D$5:$D$22,MATCH(C476,Yearly!$A$5:$A$22,0))</f>
        <v>0.476222232405171</v>
      </c>
      <c r="K476" s="68" t="n">
        <f aca="false">G476-I476-J476</f>
        <v>-69.0767623469633</v>
      </c>
      <c r="L476" s="69" t="n">
        <f aca="false">(I476+J476)/Assumptions!$B$8</f>
        <v>0.000257230707196027</v>
      </c>
      <c r="M476" s="70" t="n">
        <f aca="false">F476-L476</f>
        <v>-0.011457230707196</v>
      </c>
      <c r="N476" s="71" t="n">
        <f aca="false">G476*Assumptions!$B$7</f>
        <v>-497406.5096</v>
      </c>
      <c r="O476" s="71" t="n">
        <f aca="false">K476*Assumptions!$B$7</f>
        <v>-543288.735858867</v>
      </c>
      <c r="P476" s="68" t="n">
        <f aca="false">P475+G476</f>
        <v>6429.708305</v>
      </c>
      <c r="Q476" s="68" t="n">
        <f aca="false">MAX(Q475,P476)</f>
        <v>6531.28179</v>
      </c>
      <c r="R476" s="68" t="n">
        <f aca="false">Q476-P476</f>
        <v>101.573485</v>
      </c>
      <c r="S476" s="68" t="n">
        <f aca="false">S475+K476</f>
        <v>3657.3805790533</v>
      </c>
      <c r="T476" s="68" t="n">
        <f aca="false">MAX(T475,S476)</f>
        <v>3809.01877272859</v>
      </c>
      <c r="U476" s="68" t="n">
        <f aca="false">T476-S476</f>
        <v>151.638193675288</v>
      </c>
      <c r="V476" s="70" t="n">
        <f aca="false">V475+F476</f>
        <v>1.389</v>
      </c>
      <c r="W476" s="70" t="n">
        <f aca="false">MAX(W475,V476)</f>
        <v>1.4071</v>
      </c>
      <c r="X476" s="70" t="n">
        <f aca="false">W476-V476</f>
        <v>0.0181000000000002</v>
      </c>
      <c r="Y476" s="70" t="n">
        <f aca="false">Y475+M476</f>
        <v>1.26675766841292</v>
      </c>
      <c r="Z476" s="70" t="n">
        <f aca="false">MAX(Z475,Y476)</f>
        <v>1.28562936053451</v>
      </c>
      <c r="AA476" s="70" t="n">
        <f aca="false">Z476-Y476</f>
        <v>0.0188716921215881</v>
      </c>
      <c r="AB476" s="72" t="n">
        <f aca="false">AB475*(1+F476)</f>
        <v>3.67440510884631</v>
      </c>
      <c r="AC476" s="73" t="n">
        <f aca="false">MAX(AC475,AB476)</f>
        <v>3.74194564035125</v>
      </c>
      <c r="AD476" s="70" t="n">
        <f aca="false">1-AB476/AC476</f>
        <v>0.0180495758080003</v>
      </c>
      <c r="AE476" s="73" t="n">
        <f aca="false">AE475*(1+M476)</f>
        <v>3.25258806101867</v>
      </c>
      <c r="AF476" s="73" t="n">
        <f aca="false">MAX(AF475,AE476)</f>
        <v>3.31494810830167</v>
      </c>
      <c r="AG476" s="70" t="n">
        <f aca="false">1-AE476/AF476</f>
        <v>0.0188117717821351</v>
      </c>
      <c r="AH476" s="74" t="n">
        <f aca="false">IF(R476&gt;0,AH475+1,0)</f>
        <v>3</v>
      </c>
      <c r="AI476" s="74" t="n">
        <f aca="false">IF(U476&gt;0,AI475+1,0)</f>
        <v>74</v>
      </c>
      <c r="AJ476" s="74" t="n">
        <f aca="false">IF(G476&gt;0,AJ475+1,0)</f>
        <v>0</v>
      </c>
      <c r="AK476" s="74" t="n">
        <f aca="false">IF(G476&lt;=0,AK475+1,0)</f>
        <v>1</v>
      </c>
      <c r="AL476" s="74" t="n">
        <f aca="false">IF(K476&gt;0,AL475+1,0)</f>
        <v>0</v>
      </c>
      <c r="AM476" s="74" t="n">
        <f aca="false">IF(K476&lt;=0,AM475+1,0)</f>
        <v>1</v>
      </c>
    </row>
    <row r="477" customFormat="false" ht="15" hidden="false" customHeight="false" outlineLevel="0" collapsed="false">
      <c r="A477" s="61" t="n">
        <v>481</v>
      </c>
      <c r="B477" s="62" t="n">
        <v>41180.40625</v>
      </c>
      <c r="C477" s="63" t="n">
        <f aca="false">YEAR(B477)</f>
        <v>2012</v>
      </c>
      <c r="D477" s="32" t="s">
        <v>277</v>
      </c>
      <c r="E477" s="64" t="n">
        <v>5709.85</v>
      </c>
      <c r="F477" s="65" t="n">
        <v>0.0036</v>
      </c>
      <c r="G477" s="66" t="n">
        <v>20.55546</v>
      </c>
      <c r="H477" s="67" t="n">
        <f aca="false">E477+IF(D477="Long",1,-1)*G477</f>
        <v>5730.40546</v>
      </c>
      <c r="I477" s="68" t="n">
        <f aca="false">Assumptions!$B$58</f>
        <v>5.35750011455817</v>
      </c>
      <c r="J477" s="68" t="n">
        <f aca="false">INDEX(Yearly!$D$5:$D$22,MATCH(C477,Yearly!$A$5:$A$22,0))</f>
        <v>0.476222232405171</v>
      </c>
      <c r="K477" s="68" t="n">
        <f aca="false">G477-I477-J477</f>
        <v>14.7217376530367</v>
      </c>
      <c r="L477" s="69" t="n">
        <f aca="false">(I477+J477)/Assumptions!$B$8</f>
        <v>0.000257230707196027</v>
      </c>
      <c r="M477" s="70" t="n">
        <f aca="false">F477-L477</f>
        <v>0.00334276929280397</v>
      </c>
      <c r="N477" s="71" t="n">
        <f aca="false">G477*Assumptions!$B$7</f>
        <v>161668.6929</v>
      </c>
      <c r="O477" s="71" t="n">
        <f aca="false">K477*Assumptions!$B$7</f>
        <v>115786.466641133</v>
      </c>
      <c r="P477" s="68" t="n">
        <f aca="false">P476+G477</f>
        <v>6450.263765</v>
      </c>
      <c r="Q477" s="68" t="n">
        <f aca="false">MAX(Q476,P477)</f>
        <v>6531.28179</v>
      </c>
      <c r="R477" s="68" t="n">
        <f aca="false">Q477-P477</f>
        <v>81.0180250000003</v>
      </c>
      <c r="S477" s="68" t="n">
        <f aca="false">S476+K477</f>
        <v>3672.10231670634</v>
      </c>
      <c r="T477" s="68" t="n">
        <f aca="false">MAX(T476,S477)</f>
        <v>3809.01877272859</v>
      </c>
      <c r="U477" s="68" t="n">
        <f aca="false">T477-S477</f>
        <v>136.916456022251</v>
      </c>
      <c r="V477" s="70" t="n">
        <f aca="false">V476+F477</f>
        <v>1.3926</v>
      </c>
      <c r="W477" s="70" t="n">
        <f aca="false">MAX(W476,V477)</f>
        <v>1.4071</v>
      </c>
      <c r="X477" s="70" t="n">
        <f aca="false">W477-V477</f>
        <v>0.0145000000000002</v>
      </c>
      <c r="Y477" s="70" t="n">
        <f aca="false">Y476+M477</f>
        <v>1.27010043770573</v>
      </c>
      <c r="Z477" s="70" t="n">
        <f aca="false">MAX(Z476,Y477)</f>
        <v>1.28562936053451</v>
      </c>
      <c r="AA477" s="70" t="n">
        <f aca="false">Z477-Y477</f>
        <v>0.015528922828784</v>
      </c>
      <c r="AB477" s="72" t="n">
        <f aca="false">AB476*(1+F477)</f>
        <v>3.68763296723816</v>
      </c>
      <c r="AC477" s="73" t="n">
        <f aca="false">MAX(AC476,AB477)</f>
        <v>3.74194564035125</v>
      </c>
      <c r="AD477" s="70" t="n">
        <f aca="false">1-AB477/AC477</f>
        <v>0.014514554280909</v>
      </c>
      <c r="AE477" s="73" t="n">
        <f aca="false">AE476*(1+M477)</f>
        <v>3.26346071251119</v>
      </c>
      <c r="AF477" s="73" t="n">
        <f aca="false">MAX(AF476,AE477)</f>
        <v>3.31494810830167</v>
      </c>
      <c r="AG477" s="70" t="n">
        <f aca="false">1-AE477/AF477</f>
        <v>0.0155318859023875</v>
      </c>
      <c r="AH477" s="74" t="n">
        <f aca="false">IF(R477&gt;0,AH476+1,0)</f>
        <v>4</v>
      </c>
      <c r="AI477" s="74" t="n">
        <f aca="false">IF(U477&gt;0,AI476+1,0)</f>
        <v>75</v>
      </c>
      <c r="AJ477" s="74" t="n">
        <f aca="false">IF(G477&gt;0,AJ476+1,0)</f>
        <v>1</v>
      </c>
      <c r="AK477" s="74" t="n">
        <f aca="false">IF(G477&lt;=0,AK476+1,0)</f>
        <v>0</v>
      </c>
      <c r="AL477" s="74" t="n">
        <f aca="false">IF(K477&gt;0,AL476+1,0)</f>
        <v>1</v>
      </c>
      <c r="AM477" s="74" t="n">
        <f aca="false">IF(K477&lt;=0,AM476+1,0)</f>
        <v>0</v>
      </c>
    </row>
    <row r="478" customFormat="false" ht="15" hidden="false" customHeight="false" outlineLevel="0" collapsed="false">
      <c r="A478" s="61" t="n">
        <v>482</v>
      </c>
      <c r="B478" s="62" t="n">
        <v>41187.46875</v>
      </c>
      <c r="C478" s="63" t="n">
        <f aca="false">YEAR(B478)</f>
        <v>2012</v>
      </c>
      <c r="D478" s="32" t="s">
        <v>276</v>
      </c>
      <c r="E478" s="64" t="n">
        <v>5730.6</v>
      </c>
      <c r="F478" s="65" t="n">
        <v>-0.0022</v>
      </c>
      <c r="G478" s="66" t="n">
        <v>-12.60732</v>
      </c>
      <c r="H478" s="67" t="n">
        <f aca="false">E478+IF(D478="Long",1,-1)*G478</f>
        <v>5743.20732</v>
      </c>
      <c r="I478" s="68" t="n">
        <f aca="false">Assumptions!$B$58</f>
        <v>5.35750011455817</v>
      </c>
      <c r="J478" s="68" t="n">
        <f aca="false">INDEX(Yearly!$D$5:$D$22,MATCH(C478,Yearly!$A$5:$A$22,0))</f>
        <v>0.476222232405171</v>
      </c>
      <c r="K478" s="68" t="n">
        <f aca="false">G478-I478-J478</f>
        <v>-18.4410423469633</v>
      </c>
      <c r="L478" s="69" t="n">
        <f aca="false">(I478+J478)/Assumptions!$B$8</f>
        <v>0.000257230707196027</v>
      </c>
      <c r="M478" s="70" t="n">
        <f aca="false">F478-L478</f>
        <v>-0.00245723070719603</v>
      </c>
      <c r="N478" s="71" t="n">
        <f aca="false">G478*Assumptions!$B$7</f>
        <v>-99156.5718</v>
      </c>
      <c r="O478" s="71" t="n">
        <f aca="false">K478*Assumptions!$B$7</f>
        <v>-145038.798058867</v>
      </c>
      <c r="P478" s="68" t="n">
        <f aca="false">P477+G478</f>
        <v>6437.656445</v>
      </c>
      <c r="Q478" s="68" t="n">
        <f aca="false">MAX(Q477,P478)</f>
        <v>6531.28179</v>
      </c>
      <c r="R478" s="68" t="n">
        <f aca="false">Q478-P478</f>
        <v>93.6253450000004</v>
      </c>
      <c r="S478" s="68" t="n">
        <f aca="false">S477+K478</f>
        <v>3653.66127435937</v>
      </c>
      <c r="T478" s="68" t="n">
        <f aca="false">MAX(T477,S478)</f>
        <v>3809.01877272859</v>
      </c>
      <c r="U478" s="68" t="n">
        <f aca="false">T478-S478</f>
        <v>155.357498369215</v>
      </c>
      <c r="V478" s="70" t="n">
        <f aca="false">V477+F478</f>
        <v>1.3904</v>
      </c>
      <c r="W478" s="70" t="n">
        <f aca="false">MAX(W477,V478)</f>
        <v>1.4071</v>
      </c>
      <c r="X478" s="70" t="n">
        <f aca="false">W478-V478</f>
        <v>0.0167000000000002</v>
      </c>
      <c r="Y478" s="70" t="n">
        <f aca="false">Y477+M478</f>
        <v>1.26764320699853</v>
      </c>
      <c r="Z478" s="70" t="n">
        <f aca="false">MAX(Z477,Y478)</f>
        <v>1.28562936053451</v>
      </c>
      <c r="AA478" s="70" t="n">
        <f aca="false">Z478-Y478</f>
        <v>0.01798615353598</v>
      </c>
      <c r="AB478" s="72" t="n">
        <f aca="false">AB477*(1+F478)</f>
        <v>3.67952017471024</v>
      </c>
      <c r="AC478" s="73" t="n">
        <f aca="false">MAX(AC477,AB478)</f>
        <v>3.74194564035125</v>
      </c>
      <c r="AD478" s="70" t="n">
        <f aca="false">1-AB478/AC478</f>
        <v>0.0166826222614909</v>
      </c>
      <c r="AE478" s="73" t="n">
        <f aca="false">AE477*(1+M478)</f>
        <v>3.25544163663668</v>
      </c>
      <c r="AF478" s="73" t="n">
        <f aca="false">MAX(AF477,AE478)</f>
        <v>3.31494810830167</v>
      </c>
      <c r="AG478" s="70" t="n">
        <f aca="false">1-AE478/AF478</f>
        <v>0.0179509511826035</v>
      </c>
      <c r="AH478" s="74" t="n">
        <f aca="false">IF(R478&gt;0,AH477+1,0)</f>
        <v>5</v>
      </c>
      <c r="AI478" s="74" t="n">
        <f aca="false">IF(U478&gt;0,AI477+1,0)</f>
        <v>76</v>
      </c>
      <c r="AJ478" s="74" t="n">
        <f aca="false">IF(G478&gt;0,AJ477+1,0)</f>
        <v>0</v>
      </c>
      <c r="AK478" s="74" t="n">
        <f aca="false">IF(G478&lt;=0,AK477+1,0)</f>
        <v>1</v>
      </c>
      <c r="AL478" s="74" t="n">
        <f aca="false">IF(K478&gt;0,AL477+1,0)</f>
        <v>0</v>
      </c>
      <c r="AM478" s="74" t="n">
        <f aca="false">IF(K478&lt;=0,AM477+1,0)</f>
        <v>1</v>
      </c>
    </row>
    <row r="479" customFormat="false" ht="15" hidden="false" customHeight="false" outlineLevel="0" collapsed="false">
      <c r="A479" s="61" t="n">
        <v>483</v>
      </c>
      <c r="B479" s="62" t="n">
        <v>41187.5638888889</v>
      </c>
      <c r="C479" s="63" t="n">
        <f aca="false">YEAR(B479)</f>
        <v>2012</v>
      </c>
      <c r="D479" s="32" t="s">
        <v>277</v>
      </c>
      <c r="E479" s="64" t="n">
        <v>5743.05</v>
      </c>
      <c r="F479" s="65" t="n">
        <v>-0.002</v>
      </c>
      <c r="G479" s="66" t="n">
        <v>-11.4861</v>
      </c>
      <c r="H479" s="67" t="n">
        <f aca="false">E479+IF(D479="Long",1,-1)*G479</f>
        <v>5731.5639</v>
      </c>
      <c r="I479" s="68" t="n">
        <f aca="false">Assumptions!$B$58</f>
        <v>5.35750011455817</v>
      </c>
      <c r="J479" s="68" t="n">
        <f aca="false">INDEX(Yearly!$D$5:$D$22,MATCH(C479,Yearly!$A$5:$A$22,0))</f>
        <v>0.476222232405171</v>
      </c>
      <c r="K479" s="68" t="n">
        <f aca="false">G479-I479-J479</f>
        <v>-17.3198223469633</v>
      </c>
      <c r="L479" s="69" t="n">
        <f aca="false">(I479+J479)/Assumptions!$B$8</f>
        <v>0.000257230707196027</v>
      </c>
      <c r="M479" s="70" t="n">
        <f aca="false">F479-L479</f>
        <v>-0.00225723070719603</v>
      </c>
      <c r="N479" s="71" t="n">
        <f aca="false">G479*Assumptions!$B$7</f>
        <v>-90338.1765</v>
      </c>
      <c r="O479" s="71" t="n">
        <f aca="false">K479*Assumptions!$B$7</f>
        <v>-136220.402758867</v>
      </c>
      <c r="P479" s="68" t="n">
        <f aca="false">P478+G479</f>
        <v>6426.170345</v>
      </c>
      <c r="Q479" s="68" t="n">
        <f aca="false">MAX(Q478,P479)</f>
        <v>6531.28179</v>
      </c>
      <c r="R479" s="68" t="n">
        <f aca="false">Q479-P479</f>
        <v>105.111445</v>
      </c>
      <c r="S479" s="68" t="n">
        <f aca="false">S478+K479</f>
        <v>3636.34145201241</v>
      </c>
      <c r="T479" s="68" t="n">
        <f aca="false">MAX(T478,S479)</f>
        <v>3809.01877272859</v>
      </c>
      <c r="U479" s="68" t="n">
        <f aca="false">T479-S479</f>
        <v>172.677320716178</v>
      </c>
      <c r="V479" s="70" t="n">
        <f aca="false">V478+F479</f>
        <v>1.3884</v>
      </c>
      <c r="W479" s="70" t="n">
        <f aca="false">MAX(W478,V479)</f>
        <v>1.4071</v>
      </c>
      <c r="X479" s="70" t="n">
        <f aca="false">W479-V479</f>
        <v>0.0187000000000002</v>
      </c>
      <c r="Y479" s="70" t="n">
        <f aca="false">Y478+M479</f>
        <v>1.26538597629134</v>
      </c>
      <c r="Z479" s="70" t="n">
        <f aca="false">MAX(Z478,Y479)</f>
        <v>1.28562936053451</v>
      </c>
      <c r="AA479" s="70" t="n">
        <f aca="false">Z479-Y479</f>
        <v>0.020243384243176</v>
      </c>
      <c r="AB479" s="72" t="n">
        <f aca="false">AB478*(1+F479)</f>
        <v>3.67216113436082</v>
      </c>
      <c r="AC479" s="73" t="n">
        <f aca="false">MAX(AC478,AB479)</f>
        <v>3.74194564035125</v>
      </c>
      <c r="AD479" s="70" t="n">
        <f aca="false">1-AB479/AC479</f>
        <v>0.0186492570169678</v>
      </c>
      <c r="AE479" s="73" t="n">
        <f aca="false">AE478*(1+M479)</f>
        <v>3.24809335380898</v>
      </c>
      <c r="AF479" s="73" t="n">
        <f aca="false">MAX(AF478,AE479)</f>
        <v>3.31494810830167</v>
      </c>
      <c r="AG479" s="70" t="n">
        <f aca="false">1-AE479/AF479</f>
        <v>0.0201676624515669</v>
      </c>
      <c r="AH479" s="74" t="n">
        <f aca="false">IF(R479&gt;0,AH478+1,0)</f>
        <v>6</v>
      </c>
      <c r="AI479" s="74" t="n">
        <f aca="false">IF(U479&gt;0,AI478+1,0)</f>
        <v>77</v>
      </c>
      <c r="AJ479" s="74" t="n">
        <f aca="false">IF(G479&gt;0,AJ478+1,0)</f>
        <v>0</v>
      </c>
      <c r="AK479" s="74" t="n">
        <f aca="false">IF(G479&lt;=0,AK478+1,0)</f>
        <v>2</v>
      </c>
      <c r="AL479" s="74" t="n">
        <f aca="false">IF(K479&gt;0,AL478+1,0)</f>
        <v>0</v>
      </c>
      <c r="AM479" s="74" t="n">
        <f aca="false">IF(K479&lt;=0,AM478+1,0)</f>
        <v>2</v>
      </c>
    </row>
    <row r="480" customFormat="false" ht="15" hidden="false" customHeight="false" outlineLevel="0" collapsed="false">
      <c r="A480" s="61" t="n">
        <v>484</v>
      </c>
      <c r="B480" s="62" t="n">
        <v>41190.40625</v>
      </c>
      <c r="C480" s="63" t="n">
        <f aca="false">YEAR(B480)</f>
        <v>2012</v>
      </c>
      <c r="D480" s="32" t="s">
        <v>276</v>
      </c>
      <c r="E480" s="64" t="n">
        <v>5731.65</v>
      </c>
      <c r="F480" s="65" t="n">
        <v>0.0025</v>
      </c>
      <c r="G480" s="66" t="n">
        <v>14.329125</v>
      </c>
      <c r="H480" s="67" t="n">
        <f aca="false">E480+IF(D480="Long",1,-1)*G480</f>
        <v>5717.320875</v>
      </c>
      <c r="I480" s="68" t="n">
        <f aca="false">Assumptions!$B$58</f>
        <v>5.35750011455817</v>
      </c>
      <c r="J480" s="68" t="n">
        <f aca="false">INDEX(Yearly!$D$5:$D$22,MATCH(C480,Yearly!$A$5:$A$22,0))</f>
        <v>0.476222232405171</v>
      </c>
      <c r="K480" s="68" t="n">
        <f aca="false">G480-I480-J480</f>
        <v>8.49540265303666</v>
      </c>
      <c r="L480" s="69" t="n">
        <f aca="false">(I480+J480)/Assumptions!$B$8</f>
        <v>0.000257230707196027</v>
      </c>
      <c r="M480" s="70" t="n">
        <f aca="false">F480-L480</f>
        <v>0.00224276929280397</v>
      </c>
      <c r="N480" s="71" t="n">
        <f aca="false">G480*Assumptions!$B$7</f>
        <v>112698.568125</v>
      </c>
      <c r="O480" s="71" t="n">
        <f aca="false">K480*Assumptions!$B$7</f>
        <v>66816.3418661333</v>
      </c>
      <c r="P480" s="68" t="n">
        <f aca="false">P479+G480</f>
        <v>6440.49947</v>
      </c>
      <c r="Q480" s="68" t="n">
        <f aca="false">MAX(Q479,P480)</f>
        <v>6531.28179</v>
      </c>
      <c r="R480" s="68" t="n">
        <f aca="false">Q480-P480</f>
        <v>90.7823200000003</v>
      </c>
      <c r="S480" s="68" t="n">
        <f aca="false">S479+K480</f>
        <v>3644.83685466545</v>
      </c>
      <c r="T480" s="68" t="n">
        <f aca="false">MAX(T479,S480)</f>
        <v>3809.01877272859</v>
      </c>
      <c r="U480" s="68" t="n">
        <f aca="false">T480-S480</f>
        <v>164.181918063141</v>
      </c>
      <c r="V480" s="70" t="n">
        <f aca="false">V479+F480</f>
        <v>1.3909</v>
      </c>
      <c r="W480" s="70" t="n">
        <f aca="false">MAX(W479,V480)</f>
        <v>1.4071</v>
      </c>
      <c r="X480" s="70" t="n">
        <f aca="false">W480-V480</f>
        <v>0.0162000000000002</v>
      </c>
      <c r="Y480" s="70" t="n">
        <f aca="false">Y479+M480</f>
        <v>1.26762874558414</v>
      </c>
      <c r="Z480" s="70" t="n">
        <f aca="false">MAX(Z479,Y480)</f>
        <v>1.28562936053451</v>
      </c>
      <c r="AA480" s="70" t="n">
        <f aca="false">Z480-Y480</f>
        <v>0.018000614950372</v>
      </c>
      <c r="AB480" s="72" t="n">
        <f aca="false">AB479*(1+F480)</f>
        <v>3.68134153719672</v>
      </c>
      <c r="AC480" s="73" t="n">
        <f aca="false">MAX(AC479,AB480)</f>
        <v>3.74194564035125</v>
      </c>
      <c r="AD480" s="70" t="n">
        <f aca="false">1-AB480/AC480</f>
        <v>0.0161958801595105</v>
      </c>
      <c r="AE480" s="73" t="n">
        <f aca="false">AE479*(1+M480)</f>
        <v>3.25537807784306</v>
      </c>
      <c r="AF480" s="73" t="n">
        <f aca="false">MAX(AF479,AE480)</f>
        <v>3.31494810830167</v>
      </c>
      <c r="AG480" s="70" t="n">
        <f aca="false">1-AE480/AF480</f>
        <v>0.0179701245728169</v>
      </c>
      <c r="AH480" s="74" t="n">
        <f aca="false">IF(R480&gt;0,AH479+1,0)</f>
        <v>7</v>
      </c>
      <c r="AI480" s="74" t="n">
        <f aca="false">IF(U480&gt;0,AI479+1,0)</f>
        <v>78</v>
      </c>
      <c r="AJ480" s="74" t="n">
        <f aca="false">IF(G480&gt;0,AJ479+1,0)</f>
        <v>1</v>
      </c>
      <c r="AK480" s="74" t="n">
        <f aca="false">IF(G480&lt;=0,AK479+1,0)</f>
        <v>0</v>
      </c>
      <c r="AL480" s="74" t="n">
        <f aca="false">IF(K480&gt;0,AL479+1,0)</f>
        <v>1</v>
      </c>
      <c r="AM480" s="74" t="n">
        <f aca="false">IF(K480&lt;=0,AM479+1,0)</f>
        <v>0</v>
      </c>
    </row>
    <row r="481" customFormat="false" ht="15" hidden="false" customHeight="false" outlineLevel="0" collapsed="false">
      <c r="A481" s="61" t="n">
        <v>485</v>
      </c>
      <c r="B481" s="62" t="n">
        <v>41191.40625</v>
      </c>
      <c r="C481" s="63" t="n">
        <f aca="false">YEAR(B481)</f>
        <v>2012</v>
      </c>
      <c r="D481" s="32" t="s">
        <v>277</v>
      </c>
      <c r="E481" s="64" t="n">
        <v>5717.6</v>
      </c>
      <c r="F481" s="65" t="n">
        <v>-0.0038</v>
      </c>
      <c r="G481" s="66" t="n">
        <v>-21.72688</v>
      </c>
      <c r="H481" s="67" t="n">
        <f aca="false">E481+IF(D481="Long",1,-1)*G481</f>
        <v>5695.87312</v>
      </c>
      <c r="I481" s="68" t="n">
        <f aca="false">Assumptions!$B$58</f>
        <v>5.35750011455817</v>
      </c>
      <c r="J481" s="68" t="n">
        <f aca="false">INDEX(Yearly!$D$5:$D$22,MATCH(C481,Yearly!$A$5:$A$22,0))</f>
        <v>0.476222232405171</v>
      </c>
      <c r="K481" s="68" t="n">
        <f aca="false">G481-I481-J481</f>
        <v>-27.5606023469633</v>
      </c>
      <c r="L481" s="69" t="n">
        <f aca="false">(I481+J481)/Assumptions!$B$8</f>
        <v>0.000257230707196027</v>
      </c>
      <c r="M481" s="70" t="n">
        <f aca="false">F481-L481</f>
        <v>-0.00405723070719603</v>
      </c>
      <c r="N481" s="71" t="n">
        <f aca="false">G481*Assumptions!$B$7</f>
        <v>-170881.9112</v>
      </c>
      <c r="O481" s="71" t="n">
        <f aca="false">K481*Assumptions!$B$7</f>
        <v>-216764.137458867</v>
      </c>
      <c r="P481" s="68" t="n">
        <f aca="false">P480+G481</f>
        <v>6418.77259</v>
      </c>
      <c r="Q481" s="68" t="n">
        <f aca="false">MAX(Q480,P481)</f>
        <v>6531.28179</v>
      </c>
      <c r="R481" s="68" t="n">
        <f aca="false">Q481-P481</f>
        <v>112.5092</v>
      </c>
      <c r="S481" s="68" t="n">
        <f aca="false">S480+K481</f>
        <v>3617.27625231848</v>
      </c>
      <c r="T481" s="68" t="n">
        <f aca="false">MAX(T480,S481)</f>
        <v>3809.01877272859</v>
      </c>
      <c r="U481" s="68" t="n">
        <f aca="false">T481-S481</f>
        <v>191.742520410105</v>
      </c>
      <c r="V481" s="70" t="n">
        <f aca="false">V480+F481</f>
        <v>1.3871</v>
      </c>
      <c r="W481" s="70" t="n">
        <f aca="false">MAX(W480,V481)</f>
        <v>1.4071</v>
      </c>
      <c r="X481" s="70" t="n">
        <f aca="false">W481-V481</f>
        <v>0.0200000000000002</v>
      </c>
      <c r="Y481" s="70" t="n">
        <f aca="false">Y480+M481</f>
        <v>1.26357151487694</v>
      </c>
      <c r="Z481" s="70" t="n">
        <f aca="false">MAX(Z480,Y481)</f>
        <v>1.28562936053451</v>
      </c>
      <c r="AA481" s="70" t="n">
        <f aca="false">Z481-Y481</f>
        <v>0.022057845657568</v>
      </c>
      <c r="AB481" s="72" t="n">
        <f aca="false">AB480*(1+F481)</f>
        <v>3.66735243935537</v>
      </c>
      <c r="AC481" s="73" t="n">
        <f aca="false">MAX(AC480,AB481)</f>
        <v>3.74194564035125</v>
      </c>
      <c r="AD481" s="70" t="n">
        <f aca="false">1-AB481/AC481</f>
        <v>0.0199343358149042</v>
      </c>
      <c r="AE481" s="73" t="n">
        <f aca="false">AE480*(1+M481)</f>
        <v>3.2421702579421</v>
      </c>
      <c r="AF481" s="73" t="n">
        <f aca="false">MAX(AF480,AE481)</f>
        <v>3.31494810830167</v>
      </c>
      <c r="AG481" s="70" t="n">
        <f aca="false">1-AE481/AF481</f>
        <v>0.0219544463387837</v>
      </c>
      <c r="AH481" s="74" t="n">
        <f aca="false">IF(R481&gt;0,AH480+1,0)</f>
        <v>8</v>
      </c>
      <c r="AI481" s="74" t="n">
        <f aca="false">IF(U481&gt;0,AI480+1,0)</f>
        <v>79</v>
      </c>
      <c r="AJ481" s="74" t="n">
        <f aca="false">IF(G481&gt;0,AJ480+1,0)</f>
        <v>0</v>
      </c>
      <c r="AK481" s="74" t="n">
        <f aca="false">IF(G481&lt;=0,AK480+1,0)</f>
        <v>1</v>
      </c>
      <c r="AL481" s="74" t="n">
        <f aca="false">IF(K481&gt;0,AL480+1,0)</f>
        <v>0</v>
      </c>
      <c r="AM481" s="74" t="n">
        <f aca="false">IF(K481&lt;=0,AM480+1,0)</f>
        <v>1</v>
      </c>
    </row>
    <row r="482" customFormat="false" ht="15" hidden="false" customHeight="false" outlineLevel="0" collapsed="false">
      <c r="A482" s="61" t="n">
        <v>486</v>
      </c>
      <c r="B482" s="62" t="n">
        <v>41191.54375</v>
      </c>
      <c r="C482" s="63" t="n">
        <f aca="false">YEAR(B482)</f>
        <v>2012</v>
      </c>
      <c r="D482" s="32" t="s">
        <v>276</v>
      </c>
      <c r="E482" s="64" t="n">
        <v>5695.85</v>
      </c>
      <c r="F482" s="65" t="n">
        <v>-0.0014</v>
      </c>
      <c r="G482" s="66" t="n">
        <v>-7.97419</v>
      </c>
      <c r="H482" s="67" t="n">
        <f aca="false">E482+IF(D482="Long",1,-1)*G482</f>
        <v>5703.82419</v>
      </c>
      <c r="I482" s="68" t="n">
        <f aca="false">Assumptions!$B$58</f>
        <v>5.35750011455817</v>
      </c>
      <c r="J482" s="68" t="n">
        <f aca="false">INDEX(Yearly!$D$5:$D$22,MATCH(C482,Yearly!$A$5:$A$22,0))</f>
        <v>0.476222232405171</v>
      </c>
      <c r="K482" s="68" t="n">
        <f aca="false">G482-I482-J482</f>
        <v>-13.8079123469633</v>
      </c>
      <c r="L482" s="69" t="n">
        <f aca="false">(I482+J482)/Assumptions!$B$8</f>
        <v>0.000257230707196027</v>
      </c>
      <c r="M482" s="70" t="n">
        <f aca="false">F482-L482</f>
        <v>-0.00165723070719603</v>
      </c>
      <c r="N482" s="71" t="n">
        <f aca="false">G482*Assumptions!$B$7</f>
        <v>-62717.00435</v>
      </c>
      <c r="O482" s="71" t="n">
        <f aca="false">K482*Assumptions!$B$7</f>
        <v>-108599.230608867</v>
      </c>
      <c r="P482" s="68" t="n">
        <f aca="false">P481+G482</f>
        <v>6410.7984</v>
      </c>
      <c r="Q482" s="68" t="n">
        <f aca="false">MAX(Q481,P482)</f>
        <v>6531.28179</v>
      </c>
      <c r="R482" s="68" t="n">
        <f aca="false">Q482-P482</f>
        <v>120.48339</v>
      </c>
      <c r="S482" s="68" t="n">
        <f aca="false">S481+K482</f>
        <v>3603.46833997152</v>
      </c>
      <c r="T482" s="68" t="n">
        <f aca="false">MAX(T481,S482)</f>
        <v>3809.01877272859</v>
      </c>
      <c r="U482" s="68" t="n">
        <f aca="false">T482-S482</f>
        <v>205.550432757068</v>
      </c>
      <c r="V482" s="70" t="n">
        <f aca="false">V481+F482</f>
        <v>1.3857</v>
      </c>
      <c r="W482" s="70" t="n">
        <f aca="false">MAX(W481,V482)</f>
        <v>1.4071</v>
      </c>
      <c r="X482" s="70" t="n">
        <f aca="false">W482-V482</f>
        <v>0.0214000000000003</v>
      </c>
      <c r="Y482" s="70" t="n">
        <f aca="false">Y481+M482</f>
        <v>1.26191428416975</v>
      </c>
      <c r="Z482" s="70" t="n">
        <f aca="false">MAX(Z481,Y482)</f>
        <v>1.28562936053451</v>
      </c>
      <c r="AA482" s="70" t="n">
        <f aca="false">Z482-Y482</f>
        <v>0.023715076364764</v>
      </c>
      <c r="AB482" s="72" t="n">
        <f aca="false">AB481*(1+F482)</f>
        <v>3.66221814594027</v>
      </c>
      <c r="AC482" s="73" t="n">
        <f aca="false">MAX(AC481,AB482)</f>
        <v>3.74194564035125</v>
      </c>
      <c r="AD482" s="70" t="n">
        <f aca="false">1-AB482/AC482</f>
        <v>0.0213064277447634</v>
      </c>
      <c r="AE482" s="73" t="n">
        <f aca="false">AE481*(1+M482)</f>
        <v>3.23679723383268</v>
      </c>
      <c r="AF482" s="73" t="n">
        <f aca="false">MAX(AF481,AE482)</f>
        <v>3.31494810830167</v>
      </c>
      <c r="AG482" s="70" t="n">
        <f aca="false">1-AE482/AF482</f>
        <v>0.0235752934633477</v>
      </c>
      <c r="AH482" s="74" t="n">
        <f aca="false">IF(R482&gt;0,AH481+1,0)</f>
        <v>9</v>
      </c>
      <c r="AI482" s="74" t="n">
        <f aca="false">IF(U482&gt;0,AI481+1,0)</f>
        <v>80</v>
      </c>
      <c r="AJ482" s="74" t="n">
        <f aca="false">IF(G482&gt;0,AJ481+1,0)</f>
        <v>0</v>
      </c>
      <c r="AK482" s="74" t="n">
        <f aca="false">IF(G482&lt;=0,AK481+1,0)</f>
        <v>2</v>
      </c>
      <c r="AL482" s="74" t="n">
        <f aca="false">IF(K482&gt;0,AL481+1,0)</f>
        <v>0</v>
      </c>
      <c r="AM482" s="74" t="n">
        <f aca="false">IF(K482&lt;=0,AM481+1,0)</f>
        <v>2</v>
      </c>
    </row>
    <row r="483" customFormat="false" ht="15" hidden="false" customHeight="false" outlineLevel="0" collapsed="false">
      <c r="A483" s="61" t="n">
        <v>487</v>
      </c>
      <c r="B483" s="62" t="n">
        <v>41193.59375</v>
      </c>
      <c r="C483" s="63" t="n">
        <f aca="false">YEAR(B483)</f>
        <v>2012</v>
      </c>
      <c r="D483" s="32" t="s">
        <v>277</v>
      </c>
      <c r="E483" s="64" t="n">
        <v>5703.6</v>
      </c>
      <c r="F483" s="65" t="n">
        <v>-0.0042</v>
      </c>
      <c r="G483" s="66" t="n">
        <v>-23.95512</v>
      </c>
      <c r="H483" s="67" t="n">
        <f aca="false">E483+IF(D483="Long",1,-1)*G483</f>
        <v>5679.64488</v>
      </c>
      <c r="I483" s="68" t="n">
        <f aca="false">Assumptions!$B$58</f>
        <v>5.35750011455817</v>
      </c>
      <c r="J483" s="68" t="n">
        <f aca="false">INDEX(Yearly!$D$5:$D$22,MATCH(C483,Yearly!$A$5:$A$22,0))</f>
        <v>0.476222232405171</v>
      </c>
      <c r="K483" s="68" t="n">
        <f aca="false">G483-I483-J483</f>
        <v>-29.7888423469633</v>
      </c>
      <c r="L483" s="69" t="n">
        <f aca="false">(I483+J483)/Assumptions!$B$8</f>
        <v>0.000257230707196027</v>
      </c>
      <c r="M483" s="70" t="n">
        <f aca="false">F483-L483</f>
        <v>-0.00445723070719603</v>
      </c>
      <c r="N483" s="71" t="n">
        <f aca="false">G483*Assumptions!$B$7</f>
        <v>-188407.0188</v>
      </c>
      <c r="O483" s="71" t="n">
        <f aca="false">K483*Assumptions!$B$7</f>
        <v>-234289.245058867</v>
      </c>
      <c r="P483" s="68" t="n">
        <f aca="false">P482+G483</f>
        <v>6386.84328</v>
      </c>
      <c r="Q483" s="68" t="n">
        <f aca="false">MAX(Q482,P483)</f>
        <v>6531.28179</v>
      </c>
      <c r="R483" s="68" t="n">
        <f aca="false">Q483-P483</f>
        <v>144.43851</v>
      </c>
      <c r="S483" s="68" t="n">
        <f aca="false">S482+K483</f>
        <v>3573.67949762456</v>
      </c>
      <c r="T483" s="68" t="n">
        <f aca="false">MAX(T482,S483)</f>
        <v>3809.01877272859</v>
      </c>
      <c r="U483" s="68" t="n">
        <f aca="false">T483-S483</f>
        <v>235.339275104031</v>
      </c>
      <c r="V483" s="70" t="n">
        <f aca="false">V482+F483</f>
        <v>1.3815</v>
      </c>
      <c r="W483" s="70" t="n">
        <f aca="false">MAX(W482,V483)</f>
        <v>1.4071</v>
      </c>
      <c r="X483" s="70" t="n">
        <f aca="false">W483-V483</f>
        <v>0.0256000000000003</v>
      </c>
      <c r="Y483" s="70" t="n">
        <f aca="false">Y482+M483</f>
        <v>1.25745705346255</v>
      </c>
      <c r="Z483" s="70" t="n">
        <f aca="false">MAX(Z482,Y483)</f>
        <v>1.28562936053451</v>
      </c>
      <c r="AA483" s="70" t="n">
        <f aca="false">Z483-Y483</f>
        <v>0.0281723070719599</v>
      </c>
      <c r="AB483" s="72" t="n">
        <f aca="false">AB482*(1+F483)</f>
        <v>3.64683682972732</v>
      </c>
      <c r="AC483" s="73" t="n">
        <f aca="false">MAX(AC482,AB483)</f>
        <v>3.74194564035125</v>
      </c>
      <c r="AD483" s="70" t="n">
        <f aca="false">1-AB483/AC483</f>
        <v>0.0254169407482354</v>
      </c>
      <c r="AE483" s="73" t="n">
        <f aca="false">AE482*(1+M483)</f>
        <v>3.22237008180908</v>
      </c>
      <c r="AF483" s="73" t="n">
        <f aca="false">MAX(AF482,AE483)</f>
        <v>3.31494810830167</v>
      </c>
      <c r="AG483" s="70" t="n">
        <f aca="false">1-AE483/AF483</f>
        <v>0.0279274436485878</v>
      </c>
      <c r="AH483" s="74" t="n">
        <f aca="false">IF(R483&gt;0,AH482+1,0)</f>
        <v>10</v>
      </c>
      <c r="AI483" s="74" t="n">
        <f aca="false">IF(U483&gt;0,AI482+1,0)</f>
        <v>81</v>
      </c>
      <c r="AJ483" s="74" t="n">
        <f aca="false">IF(G483&gt;0,AJ482+1,0)</f>
        <v>0</v>
      </c>
      <c r="AK483" s="74" t="n">
        <f aca="false">IF(G483&lt;=0,AK482+1,0)</f>
        <v>3</v>
      </c>
      <c r="AL483" s="74" t="n">
        <f aca="false">IF(K483&gt;0,AL482+1,0)</f>
        <v>0</v>
      </c>
      <c r="AM483" s="74" t="n">
        <f aca="false">IF(K483&lt;=0,AM482+1,0)</f>
        <v>3</v>
      </c>
    </row>
    <row r="484" customFormat="false" ht="15" hidden="false" customHeight="false" outlineLevel="0" collapsed="false">
      <c r="A484" s="61" t="n">
        <v>488</v>
      </c>
      <c r="B484" s="62" t="n">
        <v>41194.53125</v>
      </c>
      <c r="C484" s="63" t="n">
        <f aca="false">YEAR(B484)</f>
        <v>2012</v>
      </c>
      <c r="D484" s="32" t="s">
        <v>276</v>
      </c>
      <c r="E484" s="64" t="n">
        <v>5679.9</v>
      </c>
      <c r="F484" s="65" t="n">
        <v>-0.0013</v>
      </c>
      <c r="G484" s="66" t="n">
        <v>-7.38387</v>
      </c>
      <c r="H484" s="67" t="n">
        <f aca="false">E484+IF(D484="Long",1,-1)*G484</f>
        <v>5687.28387</v>
      </c>
      <c r="I484" s="68" t="n">
        <f aca="false">Assumptions!$B$58</f>
        <v>5.35750011455817</v>
      </c>
      <c r="J484" s="68" t="n">
        <f aca="false">INDEX(Yearly!$D$5:$D$22,MATCH(C484,Yearly!$A$5:$A$22,0))</f>
        <v>0.476222232405171</v>
      </c>
      <c r="K484" s="68" t="n">
        <f aca="false">G484-I484-J484</f>
        <v>-13.2175923469633</v>
      </c>
      <c r="L484" s="69" t="n">
        <f aca="false">(I484+J484)/Assumptions!$B$8</f>
        <v>0.000257230707196027</v>
      </c>
      <c r="M484" s="70" t="n">
        <f aca="false">F484-L484</f>
        <v>-0.00155723070719603</v>
      </c>
      <c r="N484" s="71" t="n">
        <f aca="false">G484*Assumptions!$B$7</f>
        <v>-58074.13755</v>
      </c>
      <c r="O484" s="71" t="n">
        <f aca="false">K484*Assumptions!$B$7</f>
        <v>-103956.363808867</v>
      </c>
      <c r="P484" s="68" t="n">
        <f aca="false">P483+G484</f>
        <v>6379.45941</v>
      </c>
      <c r="Q484" s="68" t="n">
        <f aca="false">MAX(Q483,P484)</f>
        <v>6531.28179</v>
      </c>
      <c r="R484" s="68" t="n">
        <f aca="false">Q484-P484</f>
        <v>151.82238</v>
      </c>
      <c r="S484" s="68" t="n">
        <f aca="false">S483+K484</f>
        <v>3560.46190527759</v>
      </c>
      <c r="T484" s="68" t="n">
        <f aca="false">MAX(T483,S484)</f>
        <v>3809.01877272859</v>
      </c>
      <c r="U484" s="68" t="n">
        <f aca="false">T484-S484</f>
        <v>248.556867450995</v>
      </c>
      <c r="V484" s="70" t="n">
        <f aca="false">V483+F484</f>
        <v>1.3802</v>
      </c>
      <c r="W484" s="70" t="n">
        <f aca="false">MAX(W483,V484)</f>
        <v>1.4071</v>
      </c>
      <c r="X484" s="70" t="n">
        <f aca="false">W484-V484</f>
        <v>0.0269000000000004</v>
      </c>
      <c r="Y484" s="70" t="n">
        <f aca="false">Y483+M484</f>
        <v>1.25589982275536</v>
      </c>
      <c r="Z484" s="70" t="n">
        <f aca="false">MAX(Z483,Y484)</f>
        <v>1.28562936053451</v>
      </c>
      <c r="AA484" s="70" t="n">
        <f aca="false">Z484-Y484</f>
        <v>0.029729537779156</v>
      </c>
      <c r="AB484" s="72" t="n">
        <f aca="false">AB483*(1+F484)</f>
        <v>3.64209594184868</v>
      </c>
      <c r="AC484" s="73" t="n">
        <f aca="false">MAX(AC483,AB484)</f>
        <v>3.74194564035125</v>
      </c>
      <c r="AD484" s="70" t="n">
        <f aca="false">1-AB484/AC484</f>
        <v>0.0266838987252627</v>
      </c>
      <c r="AE484" s="73" t="n">
        <f aca="false">AE483*(1+M484)</f>
        <v>3.21735210816774</v>
      </c>
      <c r="AF484" s="73" t="n">
        <f aca="false">MAX(AF483,AE484)</f>
        <v>3.31494810830167</v>
      </c>
      <c r="AG484" s="70" t="n">
        <f aca="false">1-AE484/AF484</f>
        <v>0.0294411848829607</v>
      </c>
      <c r="AH484" s="74" t="n">
        <f aca="false">IF(R484&gt;0,AH483+1,0)</f>
        <v>11</v>
      </c>
      <c r="AI484" s="74" t="n">
        <f aca="false">IF(U484&gt;0,AI483+1,0)</f>
        <v>82</v>
      </c>
      <c r="AJ484" s="74" t="n">
        <f aca="false">IF(G484&gt;0,AJ483+1,0)</f>
        <v>0</v>
      </c>
      <c r="AK484" s="74" t="n">
        <f aca="false">IF(G484&lt;=0,AK483+1,0)</f>
        <v>4</v>
      </c>
      <c r="AL484" s="74" t="n">
        <f aca="false">IF(K484&gt;0,AL483+1,0)</f>
        <v>0</v>
      </c>
      <c r="AM484" s="74" t="n">
        <f aca="false">IF(K484&lt;=0,AM483+1,0)</f>
        <v>4</v>
      </c>
    </row>
    <row r="485" customFormat="false" ht="15" hidden="false" customHeight="false" outlineLevel="0" collapsed="false">
      <c r="A485" s="61" t="n">
        <v>489</v>
      </c>
      <c r="B485" s="62" t="n">
        <v>41197.5520833333</v>
      </c>
      <c r="C485" s="63" t="n">
        <f aca="false">YEAR(B485)</f>
        <v>2012</v>
      </c>
      <c r="D485" s="32" t="s">
        <v>277</v>
      </c>
      <c r="E485" s="64" t="n">
        <v>5687.45</v>
      </c>
      <c r="F485" s="65" t="n">
        <v>-0.0019</v>
      </c>
      <c r="G485" s="66" t="n">
        <v>-10.806155</v>
      </c>
      <c r="H485" s="67" t="n">
        <f aca="false">E485+IF(D485="Long",1,-1)*G485</f>
        <v>5676.643845</v>
      </c>
      <c r="I485" s="68" t="n">
        <f aca="false">Assumptions!$B$58</f>
        <v>5.35750011455817</v>
      </c>
      <c r="J485" s="68" t="n">
        <f aca="false">INDEX(Yearly!$D$5:$D$22,MATCH(C485,Yearly!$A$5:$A$22,0))</f>
        <v>0.476222232405171</v>
      </c>
      <c r="K485" s="68" t="n">
        <f aca="false">G485-I485-J485</f>
        <v>-16.6398773469633</v>
      </c>
      <c r="L485" s="69" t="n">
        <f aca="false">(I485+J485)/Assumptions!$B$8</f>
        <v>0.000257230707196027</v>
      </c>
      <c r="M485" s="70" t="n">
        <f aca="false">F485-L485</f>
        <v>-0.00215723070719603</v>
      </c>
      <c r="N485" s="71" t="n">
        <f aca="false">G485*Assumptions!$B$7</f>
        <v>-84990.409075</v>
      </c>
      <c r="O485" s="71" t="n">
        <f aca="false">K485*Assumptions!$B$7</f>
        <v>-130872.635333867</v>
      </c>
      <c r="P485" s="68" t="n">
        <f aca="false">P484+G485</f>
        <v>6368.653255</v>
      </c>
      <c r="Q485" s="68" t="n">
        <f aca="false">MAX(Q484,P485)</f>
        <v>6531.28179</v>
      </c>
      <c r="R485" s="68" t="n">
        <f aca="false">Q485-P485</f>
        <v>162.628535</v>
      </c>
      <c r="S485" s="68" t="n">
        <f aca="false">S484+K485</f>
        <v>3543.82202793063</v>
      </c>
      <c r="T485" s="68" t="n">
        <f aca="false">MAX(T484,S485)</f>
        <v>3809.01877272859</v>
      </c>
      <c r="U485" s="68" t="n">
        <f aca="false">T485-S485</f>
        <v>265.196744797958</v>
      </c>
      <c r="V485" s="70" t="n">
        <f aca="false">V484+F485</f>
        <v>1.3783</v>
      </c>
      <c r="W485" s="70" t="n">
        <f aca="false">MAX(W484,V485)</f>
        <v>1.4071</v>
      </c>
      <c r="X485" s="70" t="n">
        <f aca="false">W485-V485</f>
        <v>0.0288000000000004</v>
      </c>
      <c r="Y485" s="70" t="n">
        <f aca="false">Y484+M485</f>
        <v>1.25374259204816</v>
      </c>
      <c r="Z485" s="70" t="n">
        <f aca="false">MAX(Z484,Y485)</f>
        <v>1.28562936053451</v>
      </c>
      <c r="AA485" s="70" t="n">
        <f aca="false">Z485-Y485</f>
        <v>0.031886768486352</v>
      </c>
      <c r="AB485" s="72" t="n">
        <f aca="false">AB484*(1+F485)</f>
        <v>3.63517595955917</v>
      </c>
      <c r="AC485" s="73" t="n">
        <f aca="false">MAX(AC484,AB485)</f>
        <v>3.74194564035125</v>
      </c>
      <c r="AD485" s="70" t="n">
        <f aca="false">1-AB485/AC485</f>
        <v>0.0285331993176847</v>
      </c>
      <c r="AE485" s="73" t="n">
        <f aca="false">AE484*(1+M485)</f>
        <v>3.21041153740413</v>
      </c>
      <c r="AF485" s="73" t="n">
        <f aca="false">MAX(AF484,AE485)</f>
        <v>3.31494810830167</v>
      </c>
      <c r="AG485" s="70" t="n">
        <f aca="false">1-AE485/AF485</f>
        <v>0.0315349041620708</v>
      </c>
      <c r="AH485" s="74" t="n">
        <f aca="false">IF(R485&gt;0,AH484+1,0)</f>
        <v>12</v>
      </c>
      <c r="AI485" s="74" t="n">
        <f aca="false">IF(U485&gt;0,AI484+1,0)</f>
        <v>83</v>
      </c>
      <c r="AJ485" s="74" t="n">
        <f aca="false">IF(G485&gt;0,AJ484+1,0)</f>
        <v>0</v>
      </c>
      <c r="AK485" s="74" t="n">
        <f aca="false">IF(G485&lt;=0,AK484+1,0)</f>
        <v>5</v>
      </c>
      <c r="AL485" s="74" t="n">
        <f aca="false">IF(K485&gt;0,AL484+1,0)</f>
        <v>0</v>
      </c>
      <c r="AM485" s="74" t="n">
        <f aca="false">IF(K485&lt;=0,AM484+1,0)</f>
        <v>5</v>
      </c>
    </row>
    <row r="486" customFormat="false" ht="15" hidden="false" customHeight="false" outlineLevel="0" collapsed="false">
      <c r="A486" s="61" t="n">
        <v>490</v>
      </c>
      <c r="B486" s="62" t="n">
        <v>41198.5729166667</v>
      </c>
      <c r="C486" s="63" t="n">
        <f aca="false">YEAR(B486)</f>
        <v>2012</v>
      </c>
      <c r="D486" s="32" t="s">
        <v>276</v>
      </c>
      <c r="E486" s="64" t="n">
        <v>5676.8</v>
      </c>
      <c r="F486" s="65" t="n">
        <v>-0.0044</v>
      </c>
      <c r="G486" s="66" t="n">
        <v>-24.97792</v>
      </c>
      <c r="H486" s="67" t="n">
        <f aca="false">E486+IF(D486="Long",1,-1)*G486</f>
        <v>5701.77792</v>
      </c>
      <c r="I486" s="68" t="n">
        <f aca="false">Assumptions!$B$58</f>
        <v>5.35750011455817</v>
      </c>
      <c r="J486" s="68" t="n">
        <f aca="false">INDEX(Yearly!$D$5:$D$22,MATCH(C486,Yearly!$A$5:$A$22,0))</f>
        <v>0.476222232405171</v>
      </c>
      <c r="K486" s="68" t="n">
        <f aca="false">G486-I486-J486</f>
        <v>-30.8116423469633</v>
      </c>
      <c r="L486" s="69" t="n">
        <f aca="false">(I486+J486)/Assumptions!$B$8</f>
        <v>0.000257230707196027</v>
      </c>
      <c r="M486" s="70" t="n">
        <f aca="false">F486-L486</f>
        <v>-0.00465723070719603</v>
      </c>
      <c r="N486" s="71" t="n">
        <f aca="false">G486*Assumptions!$B$7</f>
        <v>-196451.3408</v>
      </c>
      <c r="O486" s="71" t="n">
        <f aca="false">K486*Assumptions!$B$7</f>
        <v>-242333.567058867</v>
      </c>
      <c r="P486" s="68" t="n">
        <f aca="false">P485+G486</f>
        <v>6343.675335</v>
      </c>
      <c r="Q486" s="68" t="n">
        <f aca="false">MAX(Q485,P486)</f>
        <v>6531.28179</v>
      </c>
      <c r="R486" s="68" t="n">
        <f aca="false">Q486-P486</f>
        <v>187.606455</v>
      </c>
      <c r="S486" s="68" t="n">
        <f aca="false">S485+K486</f>
        <v>3513.01038558367</v>
      </c>
      <c r="T486" s="68" t="n">
        <f aca="false">MAX(T485,S486)</f>
        <v>3809.01877272859</v>
      </c>
      <c r="U486" s="68" t="n">
        <f aca="false">T486-S486</f>
        <v>296.008387144921</v>
      </c>
      <c r="V486" s="70" t="n">
        <f aca="false">V485+F486</f>
        <v>1.3739</v>
      </c>
      <c r="W486" s="70" t="n">
        <f aca="false">MAX(W485,V486)</f>
        <v>1.4071</v>
      </c>
      <c r="X486" s="70" t="n">
        <f aca="false">W486-V486</f>
        <v>0.0332000000000003</v>
      </c>
      <c r="Y486" s="70" t="n">
        <f aca="false">Y485+M486</f>
        <v>1.24908536134096</v>
      </c>
      <c r="Z486" s="70" t="n">
        <f aca="false">MAX(Z485,Y486)</f>
        <v>1.28562936053451</v>
      </c>
      <c r="AA486" s="70" t="n">
        <f aca="false">Z486-Y486</f>
        <v>0.0365439991935479</v>
      </c>
      <c r="AB486" s="72" t="n">
        <f aca="false">AB485*(1+F486)</f>
        <v>3.6191811853371</v>
      </c>
      <c r="AC486" s="73" t="n">
        <f aca="false">MAX(AC485,AB486)</f>
        <v>3.74194564035125</v>
      </c>
      <c r="AD486" s="70" t="n">
        <f aca="false">1-AB486/AC486</f>
        <v>0.0328076532406869</v>
      </c>
      <c r="AE486" s="73" t="n">
        <f aca="false">AE485*(1+M486)</f>
        <v>3.1954599102094</v>
      </c>
      <c r="AF486" s="73" t="n">
        <f aca="false">MAX(AF485,AE486)</f>
        <v>3.31494810830167</v>
      </c>
      <c r="AG486" s="70" t="n">
        <f aca="false">1-AE486/AF486</f>
        <v>0.0360452695452547</v>
      </c>
      <c r="AH486" s="74" t="n">
        <f aca="false">IF(R486&gt;0,AH485+1,0)</f>
        <v>13</v>
      </c>
      <c r="AI486" s="74" t="n">
        <f aca="false">IF(U486&gt;0,AI485+1,0)</f>
        <v>84</v>
      </c>
      <c r="AJ486" s="74" t="n">
        <f aca="false">IF(G486&gt;0,AJ485+1,0)</f>
        <v>0</v>
      </c>
      <c r="AK486" s="74" t="n">
        <f aca="false">IF(G486&lt;=0,AK485+1,0)</f>
        <v>6</v>
      </c>
      <c r="AL486" s="74" t="n">
        <f aca="false">IF(K486&gt;0,AL485+1,0)</f>
        <v>0</v>
      </c>
      <c r="AM486" s="74" t="n">
        <f aca="false">IF(K486&lt;=0,AM485+1,0)</f>
        <v>6</v>
      </c>
    </row>
    <row r="487" customFormat="false" ht="15" hidden="false" customHeight="false" outlineLevel="0" collapsed="false">
      <c r="A487" s="61" t="n">
        <v>491</v>
      </c>
      <c r="B487" s="62" t="n">
        <v>41200.4895833333</v>
      </c>
      <c r="C487" s="63" t="n">
        <f aca="false">YEAR(B487)</f>
        <v>2012</v>
      </c>
      <c r="D487" s="32" t="s">
        <v>277</v>
      </c>
      <c r="E487" s="64" t="n">
        <v>5701.6</v>
      </c>
      <c r="F487" s="65" t="n">
        <v>-0.0034</v>
      </c>
      <c r="G487" s="66" t="n">
        <v>-19.38544</v>
      </c>
      <c r="H487" s="67" t="n">
        <f aca="false">E487+IF(D487="Long",1,-1)*G487</f>
        <v>5682.21456</v>
      </c>
      <c r="I487" s="68" t="n">
        <f aca="false">Assumptions!$B$58</f>
        <v>5.35750011455817</v>
      </c>
      <c r="J487" s="68" t="n">
        <f aca="false">INDEX(Yearly!$D$5:$D$22,MATCH(C487,Yearly!$A$5:$A$22,0))</f>
        <v>0.476222232405171</v>
      </c>
      <c r="K487" s="68" t="n">
        <f aca="false">G487-I487-J487</f>
        <v>-25.2191623469633</v>
      </c>
      <c r="L487" s="69" t="n">
        <f aca="false">(I487+J487)/Assumptions!$B$8</f>
        <v>0.000257230707196027</v>
      </c>
      <c r="M487" s="70" t="n">
        <f aca="false">F487-L487</f>
        <v>-0.00365723070719603</v>
      </c>
      <c r="N487" s="71" t="n">
        <f aca="false">G487*Assumptions!$B$7</f>
        <v>-152466.4856</v>
      </c>
      <c r="O487" s="71" t="n">
        <f aca="false">K487*Assumptions!$B$7</f>
        <v>-198348.711858867</v>
      </c>
      <c r="P487" s="68" t="n">
        <f aca="false">P486+G487</f>
        <v>6324.289895</v>
      </c>
      <c r="Q487" s="68" t="n">
        <f aca="false">MAX(Q486,P487)</f>
        <v>6531.28179</v>
      </c>
      <c r="R487" s="68" t="n">
        <f aca="false">Q487-P487</f>
        <v>206.991895</v>
      </c>
      <c r="S487" s="68" t="n">
        <f aca="false">S486+K487</f>
        <v>3487.7912232367</v>
      </c>
      <c r="T487" s="68" t="n">
        <f aca="false">MAX(T486,S487)</f>
        <v>3809.01877272859</v>
      </c>
      <c r="U487" s="68" t="n">
        <f aca="false">T487-S487</f>
        <v>321.227549491885</v>
      </c>
      <c r="V487" s="70" t="n">
        <f aca="false">V486+F487</f>
        <v>1.3705</v>
      </c>
      <c r="W487" s="70" t="n">
        <f aca="false">MAX(W486,V487)</f>
        <v>1.4071</v>
      </c>
      <c r="X487" s="70" t="n">
        <f aca="false">W487-V487</f>
        <v>0.0366000000000004</v>
      </c>
      <c r="Y487" s="70" t="n">
        <f aca="false">Y486+M487</f>
        <v>1.24542813063377</v>
      </c>
      <c r="Z487" s="70" t="n">
        <f aca="false">MAX(Z486,Y487)</f>
        <v>1.28562936053451</v>
      </c>
      <c r="AA487" s="70" t="n">
        <f aca="false">Z487-Y487</f>
        <v>0.0402012299007439</v>
      </c>
      <c r="AB487" s="72" t="n">
        <f aca="false">AB486*(1+F487)</f>
        <v>3.60687596930696</v>
      </c>
      <c r="AC487" s="73" t="n">
        <f aca="false">MAX(AC486,AB487)</f>
        <v>3.74194564035125</v>
      </c>
      <c r="AD487" s="70" t="n">
        <f aca="false">1-AB487/AC487</f>
        <v>0.0360961072196686</v>
      </c>
      <c r="AE487" s="73" t="n">
        <f aca="false">AE486*(1+M487)</f>
        <v>3.18377337610217</v>
      </c>
      <c r="AF487" s="73" t="n">
        <f aca="false">MAX(AF486,AE487)</f>
        <v>3.31494810830167</v>
      </c>
      <c r="AG487" s="70" t="n">
        <f aca="false">1-AE487/AF487</f>
        <v>0.0395706743858207</v>
      </c>
      <c r="AH487" s="74" t="n">
        <f aca="false">IF(R487&gt;0,AH486+1,0)</f>
        <v>14</v>
      </c>
      <c r="AI487" s="74" t="n">
        <f aca="false">IF(U487&gt;0,AI486+1,0)</f>
        <v>85</v>
      </c>
      <c r="AJ487" s="74" t="n">
        <f aca="false">IF(G487&gt;0,AJ486+1,0)</f>
        <v>0</v>
      </c>
      <c r="AK487" s="74" t="n">
        <f aca="false">IF(G487&lt;=0,AK486+1,0)</f>
        <v>7</v>
      </c>
      <c r="AL487" s="74" t="n">
        <f aca="false">IF(K487&gt;0,AL486+1,0)</f>
        <v>0</v>
      </c>
      <c r="AM487" s="74" t="n">
        <f aca="false">IF(K487&lt;=0,AM486+1,0)</f>
        <v>7</v>
      </c>
    </row>
    <row r="488" customFormat="false" ht="15" hidden="false" customHeight="false" outlineLevel="0" collapsed="false">
      <c r="A488" s="61" t="n">
        <v>492</v>
      </c>
      <c r="B488" s="62" t="n">
        <v>41201.53125</v>
      </c>
      <c r="C488" s="63" t="n">
        <f aca="false">YEAR(B488)</f>
        <v>2012</v>
      </c>
      <c r="D488" s="32" t="s">
        <v>276</v>
      </c>
      <c r="E488" s="64" t="n">
        <v>5682.45</v>
      </c>
      <c r="F488" s="65" t="n">
        <v>-0.0029</v>
      </c>
      <c r="G488" s="66" t="n">
        <v>-16.479105</v>
      </c>
      <c r="H488" s="67" t="n">
        <f aca="false">E488+IF(D488="Long",1,-1)*G488</f>
        <v>5698.929105</v>
      </c>
      <c r="I488" s="68" t="n">
        <f aca="false">Assumptions!$B$58</f>
        <v>5.35750011455817</v>
      </c>
      <c r="J488" s="68" t="n">
        <f aca="false">INDEX(Yearly!$D$5:$D$22,MATCH(C488,Yearly!$A$5:$A$22,0))</f>
        <v>0.476222232405171</v>
      </c>
      <c r="K488" s="68" t="n">
        <f aca="false">G488-I488-J488</f>
        <v>-22.3128273469633</v>
      </c>
      <c r="L488" s="69" t="n">
        <f aca="false">(I488+J488)/Assumptions!$B$8</f>
        <v>0.000257230707196027</v>
      </c>
      <c r="M488" s="70" t="n">
        <f aca="false">F488-L488</f>
        <v>-0.00315723070719603</v>
      </c>
      <c r="N488" s="71" t="n">
        <f aca="false">G488*Assumptions!$B$7</f>
        <v>-129608.160825</v>
      </c>
      <c r="O488" s="71" t="n">
        <f aca="false">K488*Assumptions!$B$7</f>
        <v>-175490.387083867</v>
      </c>
      <c r="P488" s="68" t="n">
        <f aca="false">P487+G488</f>
        <v>6307.81079</v>
      </c>
      <c r="Q488" s="68" t="n">
        <f aca="false">MAX(Q487,P488)</f>
        <v>6531.28179</v>
      </c>
      <c r="R488" s="68" t="n">
        <f aca="false">Q488-P488</f>
        <v>223.471</v>
      </c>
      <c r="S488" s="68" t="n">
        <f aca="false">S487+K488</f>
        <v>3465.47839588974</v>
      </c>
      <c r="T488" s="68" t="n">
        <f aca="false">MAX(T487,S488)</f>
        <v>3809.01877272859</v>
      </c>
      <c r="U488" s="68" t="n">
        <f aca="false">T488-S488</f>
        <v>343.540376838848</v>
      </c>
      <c r="V488" s="70" t="n">
        <f aca="false">V487+F488</f>
        <v>1.3676</v>
      </c>
      <c r="W488" s="70" t="n">
        <f aca="false">MAX(W487,V488)</f>
        <v>1.4071</v>
      </c>
      <c r="X488" s="70" t="n">
        <f aca="false">W488-V488</f>
        <v>0.0395000000000003</v>
      </c>
      <c r="Y488" s="70" t="n">
        <f aca="false">Y487+M488</f>
        <v>1.24227089992657</v>
      </c>
      <c r="Z488" s="70" t="n">
        <f aca="false">MAX(Z487,Y488)</f>
        <v>1.28562936053451</v>
      </c>
      <c r="AA488" s="70" t="n">
        <f aca="false">Z488-Y488</f>
        <v>0.04335846060794</v>
      </c>
      <c r="AB488" s="72" t="n">
        <f aca="false">AB487*(1+F488)</f>
        <v>3.59641602899597</v>
      </c>
      <c r="AC488" s="73" t="n">
        <f aca="false">MAX(AC487,AB488)</f>
        <v>3.74194564035125</v>
      </c>
      <c r="AD488" s="70" t="n">
        <f aca="false">1-AB488/AC488</f>
        <v>0.0388914285087316</v>
      </c>
      <c r="AE488" s="73" t="n">
        <f aca="false">AE487*(1+M488)</f>
        <v>3.17372146903438</v>
      </c>
      <c r="AF488" s="73" t="n">
        <f aca="false">MAX(AF487,AE488)</f>
        <v>3.31494810830167</v>
      </c>
      <c r="AG488" s="70" t="n">
        <f aca="false">1-AE488/AF488</f>
        <v>0.0426029713447413</v>
      </c>
      <c r="AH488" s="74" t="n">
        <f aca="false">IF(R488&gt;0,AH487+1,0)</f>
        <v>15</v>
      </c>
      <c r="AI488" s="74" t="n">
        <f aca="false">IF(U488&gt;0,AI487+1,0)</f>
        <v>86</v>
      </c>
      <c r="AJ488" s="74" t="n">
        <f aca="false">IF(G488&gt;0,AJ487+1,0)</f>
        <v>0</v>
      </c>
      <c r="AK488" s="74" t="n">
        <f aca="false">IF(G488&lt;=0,AK487+1,0)</f>
        <v>8</v>
      </c>
      <c r="AL488" s="74" t="n">
        <f aca="false">IF(K488&gt;0,AL487+1,0)</f>
        <v>0</v>
      </c>
      <c r="AM488" s="74" t="n">
        <f aca="false">IF(K488&lt;=0,AM487+1,0)</f>
        <v>8</v>
      </c>
    </row>
    <row r="489" customFormat="false" ht="15" hidden="false" customHeight="false" outlineLevel="0" collapsed="false">
      <c r="A489" s="61" t="n">
        <v>493</v>
      </c>
      <c r="B489" s="62" t="n">
        <v>41204.46875</v>
      </c>
      <c r="C489" s="63" t="n">
        <f aca="false">YEAR(B489)</f>
        <v>2012</v>
      </c>
      <c r="D489" s="32" t="s">
        <v>277</v>
      </c>
      <c r="E489" s="64" t="n">
        <v>5698.7</v>
      </c>
      <c r="F489" s="65" t="n">
        <v>-0.0018</v>
      </c>
      <c r="G489" s="66" t="n">
        <v>-10.25766</v>
      </c>
      <c r="H489" s="67" t="n">
        <f aca="false">E489+IF(D489="Long",1,-1)*G489</f>
        <v>5688.44234</v>
      </c>
      <c r="I489" s="68" t="n">
        <f aca="false">Assumptions!$B$58</f>
        <v>5.35750011455817</v>
      </c>
      <c r="J489" s="68" t="n">
        <f aca="false">INDEX(Yearly!$D$5:$D$22,MATCH(C489,Yearly!$A$5:$A$22,0))</f>
        <v>0.476222232405171</v>
      </c>
      <c r="K489" s="68" t="n">
        <f aca="false">G489-I489-J489</f>
        <v>-16.0913823469633</v>
      </c>
      <c r="L489" s="69" t="n">
        <f aca="false">(I489+J489)/Assumptions!$B$8</f>
        <v>0.000257230707196027</v>
      </c>
      <c r="M489" s="70" t="n">
        <f aca="false">F489-L489</f>
        <v>-0.00205723070719603</v>
      </c>
      <c r="N489" s="71" t="n">
        <f aca="false">G489*Assumptions!$B$7</f>
        <v>-80676.4959</v>
      </c>
      <c r="O489" s="71" t="n">
        <f aca="false">K489*Assumptions!$B$7</f>
        <v>-126558.722158867</v>
      </c>
      <c r="P489" s="68" t="n">
        <f aca="false">P488+G489</f>
        <v>6297.55313</v>
      </c>
      <c r="Q489" s="68" t="n">
        <f aca="false">MAX(Q488,P489)</f>
        <v>6531.28179</v>
      </c>
      <c r="R489" s="68" t="n">
        <f aca="false">Q489-P489</f>
        <v>233.728660000001</v>
      </c>
      <c r="S489" s="68" t="n">
        <f aca="false">S488+K489</f>
        <v>3449.38701354278</v>
      </c>
      <c r="T489" s="68" t="n">
        <f aca="false">MAX(T488,S489)</f>
        <v>3809.01877272859</v>
      </c>
      <c r="U489" s="68" t="n">
        <f aca="false">T489-S489</f>
        <v>359.631759185811</v>
      </c>
      <c r="V489" s="70" t="n">
        <f aca="false">V488+F489</f>
        <v>1.3658</v>
      </c>
      <c r="W489" s="70" t="n">
        <f aca="false">MAX(W488,V489)</f>
        <v>1.4071</v>
      </c>
      <c r="X489" s="70" t="n">
        <f aca="false">W489-V489</f>
        <v>0.0413000000000003</v>
      </c>
      <c r="Y489" s="70" t="n">
        <f aca="false">Y488+M489</f>
        <v>1.24021366921938</v>
      </c>
      <c r="Z489" s="70" t="n">
        <f aca="false">MAX(Z488,Y489)</f>
        <v>1.28562936053451</v>
      </c>
      <c r="AA489" s="70" t="n">
        <f aca="false">Z489-Y489</f>
        <v>0.045415691315136</v>
      </c>
      <c r="AB489" s="72" t="n">
        <f aca="false">AB488*(1+F489)</f>
        <v>3.58994248014378</v>
      </c>
      <c r="AC489" s="73" t="n">
        <f aca="false">MAX(AC488,AB489)</f>
        <v>3.74194564035125</v>
      </c>
      <c r="AD489" s="70" t="n">
        <f aca="false">1-AB489/AC489</f>
        <v>0.0406214239374159</v>
      </c>
      <c r="AE489" s="73" t="n">
        <f aca="false">AE488*(1+M489)</f>
        <v>3.1671923917722</v>
      </c>
      <c r="AF489" s="73" t="n">
        <f aca="false">MAX(AF488,AE489)</f>
        <v>3.31494810830167</v>
      </c>
      <c r="AG489" s="70" t="n">
        <f aca="false">1-AE489/AF489</f>
        <v>0.0445725579110692</v>
      </c>
      <c r="AH489" s="74" t="n">
        <f aca="false">IF(R489&gt;0,AH488+1,0)</f>
        <v>16</v>
      </c>
      <c r="AI489" s="74" t="n">
        <f aca="false">IF(U489&gt;0,AI488+1,0)</f>
        <v>87</v>
      </c>
      <c r="AJ489" s="74" t="n">
        <f aca="false">IF(G489&gt;0,AJ488+1,0)</f>
        <v>0</v>
      </c>
      <c r="AK489" s="74" t="n">
        <f aca="false">IF(G489&lt;=0,AK488+1,0)</f>
        <v>9</v>
      </c>
      <c r="AL489" s="74" t="n">
        <f aca="false">IF(K489&gt;0,AL488+1,0)</f>
        <v>0</v>
      </c>
      <c r="AM489" s="74" t="n">
        <f aca="false">IF(K489&lt;=0,AM488+1,0)</f>
        <v>9</v>
      </c>
    </row>
    <row r="490" customFormat="false" ht="15" hidden="false" customHeight="false" outlineLevel="0" collapsed="false">
      <c r="A490" s="61" t="n">
        <v>494</v>
      </c>
      <c r="B490" s="62" t="n">
        <v>41205.5520833333</v>
      </c>
      <c r="C490" s="63" t="n">
        <f aca="false">YEAR(B490)</f>
        <v>2012</v>
      </c>
      <c r="D490" s="32" t="s">
        <v>276</v>
      </c>
      <c r="E490" s="64" t="n">
        <v>5688.25</v>
      </c>
      <c r="F490" s="65" t="n">
        <v>-0.0009</v>
      </c>
      <c r="G490" s="66" t="n">
        <v>-5.119425</v>
      </c>
      <c r="H490" s="67" t="n">
        <f aca="false">E490+IF(D490="Long",1,-1)*G490</f>
        <v>5693.369425</v>
      </c>
      <c r="I490" s="68" t="n">
        <f aca="false">Assumptions!$B$58</f>
        <v>5.35750011455817</v>
      </c>
      <c r="J490" s="68" t="n">
        <f aca="false">INDEX(Yearly!$D$5:$D$22,MATCH(C490,Yearly!$A$5:$A$22,0))</f>
        <v>0.476222232405171</v>
      </c>
      <c r="K490" s="68" t="n">
        <f aca="false">G490-I490-J490</f>
        <v>-10.9531473469633</v>
      </c>
      <c r="L490" s="69" t="n">
        <f aca="false">(I490+J490)/Assumptions!$B$8</f>
        <v>0.000257230707196027</v>
      </c>
      <c r="M490" s="70" t="n">
        <f aca="false">F490-L490</f>
        <v>-0.00115723070719603</v>
      </c>
      <c r="N490" s="71" t="n">
        <f aca="false">G490*Assumptions!$B$7</f>
        <v>-40264.277625</v>
      </c>
      <c r="O490" s="71" t="n">
        <f aca="false">K490*Assumptions!$B$7</f>
        <v>-86146.5038838667</v>
      </c>
      <c r="P490" s="68" t="n">
        <f aca="false">P489+G490</f>
        <v>6292.433705</v>
      </c>
      <c r="Q490" s="68" t="n">
        <f aca="false">MAX(Q489,P490)</f>
        <v>6531.28179</v>
      </c>
      <c r="R490" s="68" t="n">
        <f aca="false">Q490-P490</f>
        <v>238.848085000001</v>
      </c>
      <c r="S490" s="68" t="n">
        <f aca="false">S489+K490</f>
        <v>3438.43386619581</v>
      </c>
      <c r="T490" s="68" t="n">
        <f aca="false">MAX(T489,S490)</f>
        <v>3809.01877272859</v>
      </c>
      <c r="U490" s="68" t="n">
        <f aca="false">T490-S490</f>
        <v>370.584906532775</v>
      </c>
      <c r="V490" s="70" t="n">
        <f aca="false">V489+F490</f>
        <v>1.3649</v>
      </c>
      <c r="W490" s="70" t="n">
        <f aca="false">MAX(W489,V490)</f>
        <v>1.4071</v>
      </c>
      <c r="X490" s="70" t="n">
        <f aca="false">W490-V490</f>
        <v>0.0422000000000002</v>
      </c>
      <c r="Y490" s="70" t="n">
        <f aca="false">Y489+M490</f>
        <v>1.23905643851218</v>
      </c>
      <c r="Z490" s="70" t="n">
        <f aca="false">MAX(Z489,Y490)</f>
        <v>1.28562936053451</v>
      </c>
      <c r="AA490" s="70" t="n">
        <f aca="false">Z490-Y490</f>
        <v>0.0465729220223321</v>
      </c>
      <c r="AB490" s="72" t="n">
        <f aca="false">AB489*(1+F490)</f>
        <v>3.58671153191165</v>
      </c>
      <c r="AC490" s="73" t="n">
        <f aca="false">MAX(AC489,AB490)</f>
        <v>3.74194564035125</v>
      </c>
      <c r="AD490" s="70" t="n">
        <f aca="false">1-AB490/AC490</f>
        <v>0.0414848646558722</v>
      </c>
      <c r="AE490" s="73" t="n">
        <f aca="false">AE489*(1+M490)</f>
        <v>3.16352721948084</v>
      </c>
      <c r="AF490" s="73" t="n">
        <f aca="false">MAX(AF489,AE490)</f>
        <v>3.31494810830167</v>
      </c>
      <c r="AG490" s="70" t="n">
        <f aca="false">1-AE490/AF490</f>
        <v>0.0456782078855521</v>
      </c>
      <c r="AH490" s="74" t="n">
        <f aca="false">IF(R490&gt;0,AH489+1,0)</f>
        <v>17</v>
      </c>
      <c r="AI490" s="74" t="n">
        <f aca="false">IF(U490&gt;0,AI489+1,0)</f>
        <v>88</v>
      </c>
      <c r="AJ490" s="74" t="n">
        <f aca="false">IF(G490&gt;0,AJ489+1,0)</f>
        <v>0</v>
      </c>
      <c r="AK490" s="74" t="n">
        <f aca="false">IF(G490&lt;=0,AK489+1,0)</f>
        <v>10</v>
      </c>
      <c r="AL490" s="74" t="n">
        <f aca="false">IF(K490&gt;0,AL489+1,0)</f>
        <v>0</v>
      </c>
      <c r="AM490" s="74" t="n">
        <f aca="false">IF(K490&lt;=0,AM489+1,0)</f>
        <v>10</v>
      </c>
    </row>
    <row r="491" customFormat="false" ht="15" hidden="false" customHeight="false" outlineLevel="0" collapsed="false">
      <c r="A491" s="61" t="n">
        <v>495</v>
      </c>
      <c r="B491" s="62" t="n">
        <v>41207.4236111111</v>
      </c>
      <c r="C491" s="63" t="n">
        <f aca="false">YEAR(B491)</f>
        <v>2012</v>
      </c>
      <c r="D491" s="32" t="s">
        <v>277</v>
      </c>
      <c r="E491" s="64" t="n">
        <v>5693.5</v>
      </c>
      <c r="F491" s="65" t="n">
        <v>0</v>
      </c>
      <c r="G491" s="66" t="n">
        <v>0</v>
      </c>
      <c r="H491" s="67" t="n">
        <f aca="false">E491+IF(D491="Long",1,-1)*G491</f>
        <v>5693.5</v>
      </c>
      <c r="I491" s="68" t="n">
        <f aca="false">Assumptions!$B$58</f>
        <v>5.35750011455817</v>
      </c>
      <c r="J491" s="68" t="n">
        <f aca="false">INDEX(Yearly!$D$5:$D$22,MATCH(C491,Yearly!$A$5:$A$22,0))</f>
        <v>0.476222232405171</v>
      </c>
      <c r="K491" s="68" t="n">
        <f aca="false">G491-I491-J491</f>
        <v>-5.83372234696334</v>
      </c>
      <c r="L491" s="69" t="n">
        <f aca="false">(I491+J491)/Assumptions!$B$8</f>
        <v>0.000257230707196027</v>
      </c>
      <c r="M491" s="70" t="n">
        <f aca="false">F491-L491</f>
        <v>-0.000257230707196027</v>
      </c>
      <c r="N491" s="71" t="n">
        <f aca="false">G491*Assumptions!$B$7</f>
        <v>0</v>
      </c>
      <c r="O491" s="71" t="n">
        <f aca="false">K491*Assumptions!$B$7</f>
        <v>-45882.2262588667</v>
      </c>
      <c r="P491" s="68" t="n">
        <f aca="false">P490+G491</f>
        <v>6292.433705</v>
      </c>
      <c r="Q491" s="68" t="n">
        <f aca="false">MAX(Q490,P491)</f>
        <v>6531.28179</v>
      </c>
      <c r="R491" s="68" t="n">
        <f aca="false">Q491-P491</f>
        <v>238.848085000001</v>
      </c>
      <c r="S491" s="68" t="n">
        <f aca="false">S490+K491</f>
        <v>3432.60014384885</v>
      </c>
      <c r="T491" s="68" t="n">
        <f aca="false">MAX(T490,S491)</f>
        <v>3809.01877272859</v>
      </c>
      <c r="U491" s="68" t="n">
        <f aca="false">T491-S491</f>
        <v>376.418628879738</v>
      </c>
      <c r="V491" s="70" t="n">
        <f aca="false">V490+F491</f>
        <v>1.3649</v>
      </c>
      <c r="W491" s="70" t="n">
        <f aca="false">MAX(W490,V491)</f>
        <v>1.4071</v>
      </c>
      <c r="X491" s="70" t="n">
        <f aca="false">W491-V491</f>
        <v>0.0422000000000002</v>
      </c>
      <c r="Y491" s="70" t="n">
        <f aca="false">Y490+M491</f>
        <v>1.23879920780498</v>
      </c>
      <c r="Z491" s="70" t="n">
        <f aca="false">MAX(Z490,Y491)</f>
        <v>1.28562936053451</v>
      </c>
      <c r="AA491" s="70" t="n">
        <f aca="false">Z491-Y491</f>
        <v>0.0468301527295281</v>
      </c>
      <c r="AB491" s="72" t="n">
        <f aca="false">AB490*(1+F491)</f>
        <v>3.58671153191165</v>
      </c>
      <c r="AC491" s="73" t="n">
        <f aca="false">MAX(AC490,AB491)</f>
        <v>3.74194564035125</v>
      </c>
      <c r="AD491" s="70" t="n">
        <f aca="false">1-AB491/AC491</f>
        <v>0.0414848646558722</v>
      </c>
      <c r="AE491" s="73" t="n">
        <f aca="false">AE490*(1+M491)</f>
        <v>3.16271346313694</v>
      </c>
      <c r="AF491" s="73" t="n">
        <f aca="false">MAX(AF490,AE491)</f>
        <v>3.31494810830167</v>
      </c>
      <c r="AG491" s="70" t="n">
        <f aca="false">1-AE491/AF491</f>
        <v>0.0459236887550304</v>
      </c>
      <c r="AH491" s="74" t="n">
        <f aca="false">IF(R491&gt;0,AH490+1,0)</f>
        <v>18</v>
      </c>
      <c r="AI491" s="74" t="n">
        <f aca="false">IF(U491&gt;0,AI490+1,0)</f>
        <v>89</v>
      </c>
      <c r="AJ491" s="74" t="n">
        <f aca="false">IF(G491&gt;0,AJ490+1,0)</f>
        <v>0</v>
      </c>
      <c r="AK491" s="74" t="n">
        <f aca="false">IF(G491&lt;=0,AK490+1,0)</f>
        <v>11</v>
      </c>
      <c r="AL491" s="74" t="n">
        <f aca="false">IF(K491&gt;0,AL490+1,0)</f>
        <v>0</v>
      </c>
      <c r="AM491" s="74" t="n">
        <f aca="false">IF(K491&lt;=0,AM490+1,0)</f>
        <v>11</v>
      </c>
    </row>
    <row r="492" customFormat="false" ht="15" hidden="false" customHeight="false" outlineLevel="0" collapsed="false">
      <c r="A492" s="61" t="n">
        <v>496</v>
      </c>
      <c r="B492" s="62" t="n">
        <v>41207.4479166667</v>
      </c>
      <c r="C492" s="63" t="n">
        <f aca="false">YEAR(B492)</f>
        <v>2012</v>
      </c>
      <c r="D492" s="32" t="s">
        <v>276</v>
      </c>
      <c r="E492" s="64" t="n">
        <v>5693.65</v>
      </c>
      <c r="F492" s="65" t="n">
        <v>-0.0014</v>
      </c>
      <c r="G492" s="66" t="n">
        <v>-7.97111</v>
      </c>
      <c r="H492" s="67" t="n">
        <f aca="false">E492+IF(D492="Long",1,-1)*G492</f>
        <v>5701.62111</v>
      </c>
      <c r="I492" s="68" t="n">
        <f aca="false">Assumptions!$B$58</f>
        <v>5.35750011455817</v>
      </c>
      <c r="J492" s="68" t="n">
        <f aca="false">INDEX(Yearly!$D$5:$D$22,MATCH(C492,Yearly!$A$5:$A$22,0))</f>
        <v>0.476222232405171</v>
      </c>
      <c r="K492" s="68" t="n">
        <f aca="false">G492-I492-J492</f>
        <v>-13.8048323469633</v>
      </c>
      <c r="L492" s="69" t="n">
        <f aca="false">(I492+J492)/Assumptions!$B$8</f>
        <v>0.000257230707196027</v>
      </c>
      <c r="M492" s="70" t="n">
        <f aca="false">F492-L492</f>
        <v>-0.00165723070719603</v>
      </c>
      <c r="N492" s="71" t="n">
        <f aca="false">G492*Assumptions!$B$7</f>
        <v>-62692.78015</v>
      </c>
      <c r="O492" s="71" t="n">
        <f aca="false">K492*Assumptions!$B$7</f>
        <v>-108575.006408867</v>
      </c>
      <c r="P492" s="68" t="n">
        <f aca="false">P491+G492</f>
        <v>6284.462595</v>
      </c>
      <c r="Q492" s="68" t="n">
        <f aca="false">MAX(Q491,P492)</f>
        <v>6531.28179</v>
      </c>
      <c r="R492" s="68" t="n">
        <f aca="false">Q492-P492</f>
        <v>246.819195000001</v>
      </c>
      <c r="S492" s="68" t="n">
        <f aca="false">S491+K492</f>
        <v>3418.79531150189</v>
      </c>
      <c r="T492" s="68" t="n">
        <f aca="false">MAX(T491,S492)</f>
        <v>3809.01877272859</v>
      </c>
      <c r="U492" s="68" t="n">
        <f aca="false">T492-S492</f>
        <v>390.223461226702</v>
      </c>
      <c r="V492" s="70" t="n">
        <f aca="false">V491+F492</f>
        <v>1.3635</v>
      </c>
      <c r="W492" s="70" t="n">
        <f aca="false">MAX(W491,V492)</f>
        <v>1.4071</v>
      </c>
      <c r="X492" s="70" t="n">
        <f aca="false">W492-V492</f>
        <v>0.0436000000000003</v>
      </c>
      <c r="Y492" s="70" t="n">
        <f aca="false">Y491+M492</f>
        <v>1.23714197709779</v>
      </c>
      <c r="Z492" s="70" t="n">
        <f aca="false">MAX(Z491,Y492)</f>
        <v>1.28562936053451</v>
      </c>
      <c r="AA492" s="70" t="n">
        <f aca="false">Z492-Y492</f>
        <v>0.0484873834367241</v>
      </c>
      <c r="AB492" s="72" t="n">
        <f aca="false">AB491*(1+F492)</f>
        <v>3.58169013576697</v>
      </c>
      <c r="AC492" s="73" t="n">
        <f aca="false">MAX(AC491,AB492)</f>
        <v>3.74194564035125</v>
      </c>
      <c r="AD492" s="70" t="n">
        <f aca="false">1-AB492/AC492</f>
        <v>0.042826785845354</v>
      </c>
      <c r="AE492" s="73" t="n">
        <f aca="false">AE491*(1+M492)</f>
        <v>3.15747211726777</v>
      </c>
      <c r="AF492" s="73" t="n">
        <f aca="false">MAX(AF491,AE492)</f>
        <v>3.31494810830167</v>
      </c>
      <c r="AG492" s="70" t="n">
        <f aca="false">1-AE492/AF492</f>
        <v>0.0475048133150339</v>
      </c>
      <c r="AH492" s="74" t="n">
        <f aca="false">IF(R492&gt;0,AH491+1,0)</f>
        <v>19</v>
      </c>
      <c r="AI492" s="74" t="n">
        <f aca="false">IF(U492&gt;0,AI491+1,0)</f>
        <v>90</v>
      </c>
      <c r="AJ492" s="74" t="n">
        <f aca="false">IF(G492&gt;0,AJ491+1,0)</f>
        <v>0</v>
      </c>
      <c r="AK492" s="74" t="n">
        <f aca="false">IF(G492&lt;=0,AK491+1,0)</f>
        <v>12</v>
      </c>
      <c r="AL492" s="74" t="n">
        <f aca="false">IF(K492&gt;0,AL491+1,0)</f>
        <v>0</v>
      </c>
      <c r="AM492" s="74" t="n">
        <f aca="false">IF(K492&lt;=0,AM491+1,0)</f>
        <v>12</v>
      </c>
    </row>
    <row r="493" customFormat="false" ht="15" hidden="false" customHeight="false" outlineLevel="0" collapsed="false">
      <c r="A493" s="61" t="n">
        <v>497</v>
      </c>
      <c r="B493" s="62" t="n">
        <v>41207.46875</v>
      </c>
      <c r="C493" s="63" t="n">
        <f aca="false">YEAR(B493)</f>
        <v>2012</v>
      </c>
      <c r="D493" s="32" t="s">
        <v>277</v>
      </c>
      <c r="E493" s="64" t="n">
        <v>5701.75</v>
      </c>
      <c r="F493" s="65" t="n">
        <v>-0.0033</v>
      </c>
      <c r="G493" s="66" t="n">
        <v>-18.815775</v>
      </c>
      <c r="H493" s="67" t="n">
        <f aca="false">E493+IF(D493="Long",1,-1)*G493</f>
        <v>5682.934225</v>
      </c>
      <c r="I493" s="68" t="n">
        <f aca="false">Assumptions!$B$58</f>
        <v>5.35750011455817</v>
      </c>
      <c r="J493" s="68" t="n">
        <f aca="false">INDEX(Yearly!$D$5:$D$22,MATCH(C493,Yearly!$A$5:$A$22,0))</f>
        <v>0.476222232405171</v>
      </c>
      <c r="K493" s="68" t="n">
        <f aca="false">G493-I493-J493</f>
        <v>-24.6494973469633</v>
      </c>
      <c r="L493" s="69" t="n">
        <f aca="false">(I493+J493)/Assumptions!$B$8</f>
        <v>0.000257230707196027</v>
      </c>
      <c r="M493" s="70" t="n">
        <f aca="false">F493-L493</f>
        <v>-0.00355723070719603</v>
      </c>
      <c r="N493" s="71" t="n">
        <f aca="false">G493*Assumptions!$B$7</f>
        <v>-147986.070375</v>
      </c>
      <c r="O493" s="71" t="n">
        <f aca="false">K493*Assumptions!$B$7</f>
        <v>-193868.296633867</v>
      </c>
      <c r="P493" s="68" t="n">
        <f aca="false">P492+G493</f>
        <v>6265.64682</v>
      </c>
      <c r="Q493" s="68" t="n">
        <f aca="false">MAX(Q492,P493)</f>
        <v>6531.28179</v>
      </c>
      <c r="R493" s="68" t="n">
        <f aca="false">Q493-P493</f>
        <v>265.634970000001</v>
      </c>
      <c r="S493" s="68" t="n">
        <f aca="false">S492+K493</f>
        <v>3394.14581415492</v>
      </c>
      <c r="T493" s="68" t="n">
        <f aca="false">MAX(T492,S493)</f>
        <v>3809.01877272859</v>
      </c>
      <c r="U493" s="68" t="n">
        <f aca="false">T493-S493</f>
        <v>414.872958573665</v>
      </c>
      <c r="V493" s="70" t="n">
        <f aca="false">V492+F493</f>
        <v>1.3602</v>
      </c>
      <c r="W493" s="70" t="n">
        <f aca="false">MAX(W492,V493)</f>
        <v>1.4071</v>
      </c>
      <c r="X493" s="70" t="n">
        <f aca="false">W493-V493</f>
        <v>0.0469000000000004</v>
      </c>
      <c r="Y493" s="70" t="n">
        <f aca="false">Y492+M493</f>
        <v>1.23358474639059</v>
      </c>
      <c r="Z493" s="70" t="n">
        <f aca="false">MAX(Z492,Y493)</f>
        <v>1.28562936053451</v>
      </c>
      <c r="AA493" s="70" t="n">
        <f aca="false">Z493-Y493</f>
        <v>0.0520446141439201</v>
      </c>
      <c r="AB493" s="72" t="n">
        <f aca="false">AB492*(1+F493)</f>
        <v>3.56987055831894</v>
      </c>
      <c r="AC493" s="73" t="n">
        <f aca="false">MAX(AC492,AB493)</f>
        <v>3.74194564035125</v>
      </c>
      <c r="AD493" s="70" t="n">
        <f aca="false">1-AB493/AC493</f>
        <v>0.0459854574520643</v>
      </c>
      <c r="AE493" s="73" t="n">
        <f aca="false">AE492*(1+M493)</f>
        <v>3.14624026049511</v>
      </c>
      <c r="AF493" s="73" t="n">
        <f aca="false">MAX(AF492,AE493)</f>
        <v>3.31494810830167</v>
      </c>
      <c r="AG493" s="70" t="n">
        <f aca="false">1-AE493/AF493</f>
        <v>0.0508930584415661</v>
      </c>
      <c r="AH493" s="74" t="n">
        <f aca="false">IF(R493&gt;0,AH492+1,0)</f>
        <v>20</v>
      </c>
      <c r="AI493" s="74" t="n">
        <f aca="false">IF(U493&gt;0,AI492+1,0)</f>
        <v>91</v>
      </c>
      <c r="AJ493" s="74" t="n">
        <f aca="false">IF(G493&gt;0,AJ492+1,0)</f>
        <v>0</v>
      </c>
      <c r="AK493" s="74" t="n">
        <f aca="false">IF(G493&lt;=0,AK492+1,0)</f>
        <v>13</v>
      </c>
      <c r="AL493" s="74" t="n">
        <f aca="false">IF(K493&gt;0,AL492+1,0)</f>
        <v>0</v>
      </c>
      <c r="AM493" s="74" t="n">
        <f aca="false">IF(K493&lt;=0,AM492+1,0)</f>
        <v>13</v>
      </c>
    </row>
    <row r="494" customFormat="false" ht="15" hidden="false" customHeight="false" outlineLevel="0" collapsed="false">
      <c r="A494" s="61" t="n">
        <v>498</v>
      </c>
      <c r="B494" s="62" t="n">
        <v>41208.40625</v>
      </c>
      <c r="C494" s="63" t="n">
        <f aca="false">YEAR(B494)</f>
        <v>2012</v>
      </c>
      <c r="D494" s="32" t="s">
        <v>276</v>
      </c>
      <c r="E494" s="64" t="n">
        <v>5682.95</v>
      </c>
      <c r="F494" s="65" t="n">
        <v>-0.0012</v>
      </c>
      <c r="G494" s="66" t="n">
        <v>-6.81954</v>
      </c>
      <c r="H494" s="67" t="n">
        <f aca="false">E494+IF(D494="Long",1,-1)*G494</f>
        <v>5689.76954</v>
      </c>
      <c r="I494" s="68" t="n">
        <f aca="false">Assumptions!$B$58</f>
        <v>5.35750011455817</v>
      </c>
      <c r="J494" s="68" t="n">
        <f aca="false">INDEX(Yearly!$D$5:$D$22,MATCH(C494,Yearly!$A$5:$A$22,0))</f>
        <v>0.476222232405171</v>
      </c>
      <c r="K494" s="68" t="n">
        <f aca="false">G494-I494-J494</f>
        <v>-12.6532623469633</v>
      </c>
      <c r="L494" s="69" t="n">
        <f aca="false">(I494+J494)/Assumptions!$B$8</f>
        <v>0.000257230707196027</v>
      </c>
      <c r="M494" s="70" t="n">
        <f aca="false">F494-L494</f>
        <v>-0.00145723070719603</v>
      </c>
      <c r="N494" s="71" t="n">
        <f aca="false">G494*Assumptions!$B$7</f>
        <v>-53635.6821</v>
      </c>
      <c r="O494" s="71" t="n">
        <f aca="false">K494*Assumptions!$B$7</f>
        <v>-99517.9083588667</v>
      </c>
      <c r="P494" s="68" t="n">
        <f aca="false">P493+G494</f>
        <v>6258.82728</v>
      </c>
      <c r="Q494" s="68" t="n">
        <f aca="false">MAX(Q493,P494)</f>
        <v>6531.28179</v>
      </c>
      <c r="R494" s="68" t="n">
        <f aca="false">Q494-P494</f>
        <v>272.454510000001</v>
      </c>
      <c r="S494" s="68" t="n">
        <f aca="false">S493+K494</f>
        <v>3381.49255180796</v>
      </c>
      <c r="T494" s="68" t="n">
        <f aca="false">MAX(T493,S494)</f>
        <v>3809.01877272859</v>
      </c>
      <c r="U494" s="68" t="n">
        <f aca="false">T494-S494</f>
        <v>427.526220920629</v>
      </c>
      <c r="V494" s="70" t="n">
        <f aca="false">V493+F494</f>
        <v>1.359</v>
      </c>
      <c r="W494" s="70" t="n">
        <f aca="false">MAX(W493,V494)</f>
        <v>1.4071</v>
      </c>
      <c r="X494" s="70" t="n">
        <f aca="false">W494-V494</f>
        <v>0.0481000000000005</v>
      </c>
      <c r="Y494" s="70" t="n">
        <f aca="false">Y493+M494</f>
        <v>1.2321275156834</v>
      </c>
      <c r="Z494" s="70" t="n">
        <f aca="false">MAX(Z493,Y494)</f>
        <v>1.28562936053451</v>
      </c>
      <c r="AA494" s="70" t="n">
        <f aca="false">Z494-Y494</f>
        <v>0.0535018448511162</v>
      </c>
      <c r="AB494" s="72" t="n">
        <f aca="false">AB493*(1+F494)</f>
        <v>3.56558671364896</v>
      </c>
      <c r="AC494" s="73" t="n">
        <f aca="false">MAX(AC493,AB494)</f>
        <v>3.74194564035125</v>
      </c>
      <c r="AD494" s="70" t="n">
        <f aca="false">1-AB494/AC494</f>
        <v>0.0471302749031217</v>
      </c>
      <c r="AE494" s="73" t="n">
        <f aca="false">AE493*(1+M494)</f>
        <v>3.1416554625753</v>
      </c>
      <c r="AF494" s="73" t="n">
        <f aca="false">MAX(AF493,AE494)</f>
        <v>3.31494810830167</v>
      </c>
      <c r="AG494" s="70" t="n">
        <f aca="false">1-AE494/AF494</f>
        <v>0.052276126221218</v>
      </c>
      <c r="AH494" s="74" t="n">
        <f aca="false">IF(R494&gt;0,AH493+1,0)</f>
        <v>21</v>
      </c>
      <c r="AI494" s="74" t="n">
        <f aca="false">IF(U494&gt;0,AI493+1,0)</f>
        <v>92</v>
      </c>
      <c r="AJ494" s="74" t="n">
        <f aca="false">IF(G494&gt;0,AJ493+1,0)</f>
        <v>0</v>
      </c>
      <c r="AK494" s="74" t="n">
        <f aca="false">IF(G494&lt;=0,AK493+1,0)</f>
        <v>14</v>
      </c>
      <c r="AL494" s="74" t="n">
        <f aca="false">IF(K494&gt;0,AL493+1,0)</f>
        <v>0</v>
      </c>
      <c r="AM494" s="74" t="n">
        <f aca="false">IF(K494&lt;=0,AM493+1,0)</f>
        <v>14</v>
      </c>
    </row>
    <row r="495" customFormat="false" ht="15" hidden="false" customHeight="false" outlineLevel="0" collapsed="false">
      <c r="A495" s="61" t="n">
        <v>499</v>
      </c>
      <c r="B495" s="62" t="n">
        <v>41211.40625</v>
      </c>
      <c r="C495" s="63" t="n">
        <f aca="false">YEAR(B495)</f>
        <v>2012</v>
      </c>
      <c r="D495" s="32" t="s">
        <v>277</v>
      </c>
      <c r="E495" s="64" t="n">
        <v>5689.95</v>
      </c>
      <c r="F495" s="65" t="n">
        <v>-0.0026</v>
      </c>
      <c r="G495" s="66" t="n">
        <v>-14.79387</v>
      </c>
      <c r="H495" s="67" t="n">
        <f aca="false">E495+IF(D495="Long",1,-1)*G495</f>
        <v>5675.15613</v>
      </c>
      <c r="I495" s="68" t="n">
        <f aca="false">Assumptions!$B$58</f>
        <v>5.35750011455817</v>
      </c>
      <c r="J495" s="68" t="n">
        <f aca="false">INDEX(Yearly!$D$5:$D$22,MATCH(C495,Yearly!$A$5:$A$22,0))</f>
        <v>0.476222232405171</v>
      </c>
      <c r="K495" s="68" t="n">
        <f aca="false">G495-I495-J495</f>
        <v>-20.6275923469633</v>
      </c>
      <c r="L495" s="69" t="n">
        <f aca="false">(I495+J495)/Assumptions!$B$8</f>
        <v>0.000257230707196027</v>
      </c>
      <c r="M495" s="70" t="n">
        <f aca="false">F495-L495</f>
        <v>-0.00285723070719603</v>
      </c>
      <c r="N495" s="71" t="n">
        <f aca="false">G495*Assumptions!$B$7</f>
        <v>-116353.78755</v>
      </c>
      <c r="O495" s="71" t="n">
        <f aca="false">K495*Assumptions!$B$7</f>
        <v>-162236.013808867</v>
      </c>
      <c r="P495" s="68" t="n">
        <f aca="false">P494+G495</f>
        <v>6244.03341</v>
      </c>
      <c r="Q495" s="68" t="n">
        <f aca="false">MAX(Q494,P495)</f>
        <v>6531.28179</v>
      </c>
      <c r="R495" s="68" t="n">
        <f aca="false">Q495-P495</f>
        <v>287.248380000002</v>
      </c>
      <c r="S495" s="68" t="n">
        <f aca="false">S494+K495</f>
        <v>3360.86495946099</v>
      </c>
      <c r="T495" s="68" t="n">
        <f aca="false">MAX(T494,S495)</f>
        <v>3809.01877272859</v>
      </c>
      <c r="U495" s="68" t="n">
        <f aca="false">T495-S495</f>
        <v>448.153813267592</v>
      </c>
      <c r="V495" s="70" t="n">
        <f aca="false">V494+F495</f>
        <v>1.3564</v>
      </c>
      <c r="W495" s="70" t="n">
        <f aca="false">MAX(W494,V495)</f>
        <v>1.4071</v>
      </c>
      <c r="X495" s="70" t="n">
        <f aca="false">W495-V495</f>
        <v>0.0507000000000004</v>
      </c>
      <c r="Y495" s="70" t="n">
        <f aca="false">Y494+M495</f>
        <v>1.2292702849762</v>
      </c>
      <c r="Z495" s="70" t="n">
        <f aca="false">MAX(Z494,Y495)</f>
        <v>1.28562936053451</v>
      </c>
      <c r="AA495" s="70" t="n">
        <f aca="false">Z495-Y495</f>
        <v>0.0563590755583123</v>
      </c>
      <c r="AB495" s="72" t="n">
        <f aca="false">AB494*(1+F495)</f>
        <v>3.55631618819347</v>
      </c>
      <c r="AC495" s="73" t="n">
        <f aca="false">MAX(AC494,AB495)</f>
        <v>3.74194564035125</v>
      </c>
      <c r="AD495" s="70" t="n">
        <f aca="false">1-AB495/AC495</f>
        <v>0.0496077361883737</v>
      </c>
      <c r="AE495" s="73" t="n">
        <f aca="false">AE494*(1+M495)</f>
        <v>3.1326790281162</v>
      </c>
      <c r="AF495" s="73" t="n">
        <f aca="false">MAX(AF494,AE495)</f>
        <v>3.31494810830167</v>
      </c>
      <c r="AG495" s="70" t="n">
        <f aca="false">1-AE495/AF495</f>
        <v>0.0549839919753216</v>
      </c>
      <c r="AH495" s="74" t="n">
        <f aca="false">IF(R495&gt;0,AH494+1,0)</f>
        <v>22</v>
      </c>
      <c r="AI495" s="74" t="n">
        <f aca="false">IF(U495&gt;0,AI494+1,0)</f>
        <v>93</v>
      </c>
      <c r="AJ495" s="74" t="n">
        <f aca="false">IF(G495&gt;0,AJ494+1,0)</f>
        <v>0</v>
      </c>
      <c r="AK495" s="74" t="n">
        <f aca="false">IF(G495&lt;=0,AK494+1,0)</f>
        <v>15</v>
      </c>
      <c r="AL495" s="74" t="n">
        <f aca="false">IF(K495&gt;0,AL494+1,0)</f>
        <v>0</v>
      </c>
      <c r="AM495" s="74" t="n">
        <f aca="false">IF(K495&lt;=0,AM494+1,0)</f>
        <v>15</v>
      </c>
    </row>
    <row r="496" customFormat="false" ht="15" hidden="false" customHeight="false" outlineLevel="0" collapsed="false">
      <c r="A496" s="61" t="n">
        <v>500</v>
      </c>
      <c r="B496" s="62" t="n">
        <v>41211.5180555556</v>
      </c>
      <c r="C496" s="63" t="n">
        <f aca="false">YEAR(B496)</f>
        <v>2012</v>
      </c>
      <c r="D496" s="32" t="s">
        <v>276</v>
      </c>
      <c r="E496" s="64" t="n">
        <v>5674.95</v>
      </c>
      <c r="F496" s="65" t="n">
        <v>0.0066</v>
      </c>
      <c r="G496" s="66" t="n">
        <v>37.45467</v>
      </c>
      <c r="H496" s="67" t="n">
        <f aca="false">E496+IF(D496="Long",1,-1)*G496</f>
        <v>5637.49533</v>
      </c>
      <c r="I496" s="68" t="n">
        <f aca="false">Assumptions!$B$58</f>
        <v>5.35750011455817</v>
      </c>
      <c r="J496" s="68" t="n">
        <f aca="false">INDEX(Yearly!$D$5:$D$22,MATCH(C496,Yearly!$A$5:$A$22,0))</f>
        <v>0.476222232405171</v>
      </c>
      <c r="K496" s="68" t="n">
        <f aca="false">G496-I496-J496</f>
        <v>31.6209476530367</v>
      </c>
      <c r="L496" s="69" t="n">
        <f aca="false">(I496+J496)/Assumptions!$B$8</f>
        <v>0.000257230707196027</v>
      </c>
      <c r="M496" s="70" t="n">
        <f aca="false">F496-L496</f>
        <v>0.00634276929280397</v>
      </c>
      <c r="N496" s="71" t="n">
        <f aca="false">G496*Assumptions!$B$7</f>
        <v>294580.97955</v>
      </c>
      <c r="O496" s="71" t="n">
        <f aca="false">K496*Assumptions!$B$7</f>
        <v>248698.753291133</v>
      </c>
      <c r="P496" s="68" t="n">
        <f aca="false">P495+G496</f>
        <v>6281.48808</v>
      </c>
      <c r="Q496" s="68" t="n">
        <f aca="false">MAX(Q495,P496)</f>
        <v>6531.28179</v>
      </c>
      <c r="R496" s="68" t="n">
        <f aca="false">Q496-P496</f>
        <v>249.793710000002</v>
      </c>
      <c r="S496" s="68" t="n">
        <f aca="false">S495+K496</f>
        <v>3392.48590711403</v>
      </c>
      <c r="T496" s="68" t="n">
        <f aca="false">MAX(T495,S496)</f>
        <v>3809.01877272859</v>
      </c>
      <c r="U496" s="68" t="n">
        <f aca="false">T496-S496</f>
        <v>416.532865614555</v>
      </c>
      <c r="V496" s="70" t="n">
        <f aca="false">V495+F496</f>
        <v>1.363</v>
      </c>
      <c r="W496" s="70" t="n">
        <f aca="false">MAX(W495,V496)</f>
        <v>1.4071</v>
      </c>
      <c r="X496" s="70" t="n">
        <f aca="false">W496-V496</f>
        <v>0.0441000000000005</v>
      </c>
      <c r="Y496" s="70" t="n">
        <f aca="false">Y495+M496</f>
        <v>1.235613054269</v>
      </c>
      <c r="Z496" s="70" t="n">
        <f aca="false">MAX(Z495,Y496)</f>
        <v>1.28562936053451</v>
      </c>
      <c r="AA496" s="70" t="n">
        <f aca="false">Z496-Y496</f>
        <v>0.0500163062655084</v>
      </c>
      <c r="AB496" s="72" t="n">
        <f aca="false">AB495*(1+F496)</f>
        <v>3.57978787503555</v>
      </c>
      <c r="AC496" s="73" t="n">
        <f aca="false">MAX(AC495,AB496)</f>
        <v>3.74194564035125</v>
      </c>
      <c r="AD496" s="70" t="n">
        <f aca="false">1-AB496/AC496</f>
        <v>0.043335147247217</v>
      </c>
      <c r="AE496" s="73" t="n">
        <f aca="false">AE495*(1+M496)</f>
        <v>3.15254888845995</v>
      </c>
      <c r="AF496" s="73" t="n">
        <f aca="false">MAX(AF495,AE496)</f>
        <v>3.31494810830167</v>
      </c>
      <c r="AG496" s="70" t="n">
        <f aca="false">1-AE496/AF496</f>
        <v>0.0489899734584144</v>
      </c>
      <c r="AH496" s="74" t="n">
        <f aca="false">IF(R496&gt;0,AH495+1,0)</f>
        <v>23</v>
      </c>
      <c r="AI496" s="74" t="n">
        <f aca="false">IF(U496&gt;0,AI495+1,0)</f>
        <v>94</v>
      </c>
      <c r="AJ496" s="74" t="n">
        <f aca="false">IF(G496&gt;0,AJ495+1,0)</f>
        <v>1</v>
      </c>
      <c r="AK496" s="74" t="n">
        <f aca="false">IF(G496&lt;=0,AK495+1,0)</f>
        <v>0</v>
      </c>
      <c r="AL496" s="74" t="n">
        <f aca="false">IF(K496&gt;0,AL495+1,0)</f>
        <v>1</v>
      </c>
      <c r="AM496" s="74" t="n">
        <f aca="false">IF(K496&lt;=0,AM495+1,0)</f>
        <v>0</v>
      </c>
    </row>
    <row r="497" customFormat="false" ht="15" hidden="false" customHeight="false" outlineLevel="0" collapsed="false">
      <c r="A497" s="61" t="n">
        <v>501</v>
      </c>
      <c r="B497" s="62" t="n">
        <v>41214.59375</v>
      </c>
      <c r="C497" s="63" t="n">
        <f aca="false">YEAR(B497)</f>
        <v>2012</v>
      </c>
      <c r="D497" s="32" t="s">
        <v>277</v>
      </c>
      <c r="E497" s="64" t="n">
        <v>5637.4</v>
      </c>
      <c r="F497" s="65" t="n">
        <v>0.0164</v>
      </c>
      <c r="G497" s="66" t="n">
        <v>92.45336</v>
      </c>
      <c r="H497" s="67" t="n">
        <f aca="false">E497+IF(D497="Long",1,-1)*G497</f>
        <v>5729.85336</v>
      </c>
      <c r="I497" s="68" t="n">
        <f aca="false">Assumptions!$B$58</f>
        <v>5.35750011455817</v>
      </c>
      <c r="J497" s="68" t="n">
        <f aca="false">INDEX(Yearly!$D$5:$D$22,MATCH(C497,Yearly!$A$5:$A$22,0))</f>
        <v>0.476222232405171</v>
      </c>
      <c r="K497" s="68" t="n">
        <f aca="false">G497-I497-J497</f>
        <v>86.6196376530367</v>
      </c>
      <c r="L497" s="69" t="n">
        <f aca="false">(I497+J497)/Assumptions!$B$8</f>
        <v>0.000257230707196027</v>
      </c>
      <c r="M497" s="70" t="n">
        <f aca="false">F497-L497</f>
        <v>0.016142769292804</v>
      </c>
      <c r="N497" s="71" t="n">
        <f aca="false">G497*Assumptions!$B$7</f>
        <v>727145.6764</v>
      </c>
      <c r="O497" s="71" t="n">
        <f aca="false">K497*Assumptions!$B$7</f>
        <v>681263.450141134</v>
      </c>
      <c r="P497" s="68" t="n">
        <f aca="false">P496+G497</f>
        <v>6373.94144</v>
      </c>
      <c r="Q497" s="68" t="n">
        <f aca="false">MAX(Q496,P497)</f>
        <v>6531.28179</v>
      </c>
      <c r="R497" s="68" t="n">
        <f aca="false">Q497-P497</f>
        <v>157.340350000001</v>
      </c>
      <c r="S497" s="68" t="n">
        <f aca="false">S496+K497</f>
        <v>3479.10554476707</v>
      </c>
      <c r="T497" s="68" t="n">
        <f aca="false">MAX(T496,S497)</f>
        <v>3809.01877272859</v>
      </c>
      <c r="U497" s="68" t="n">
        <f aca="false">T497-S497</f>
        <v>329.913227961519</v>
      </c>
      <c r="V497" s="70" t="n">
        <f aca="false">V496+F497</f>
        <v>1.3794</v>
      </c>
      <c r="W497" s="70" t="n">
        <f aca="false">MAX(W496,V497)</f>
        <v>1.4071</v>
      </c>
      <c r="X497" s="70" t="n">
        <f aca="false">W497-V497</f>
        <v>0.0277000000000005</v>
      </c>
      <c r="Y497" s="70" t="n">
        <f aca="false">Y496+M497</f>
        <v>1.25175582356181</v>
      </c>
      <c r="Z497" s="70" t="n">
        <f aca="false">MAX(Z496,Y497)</f>
        <v>1.28562936053451</v>
      </c>
      <c r="AA497" s="70" t="n">
        <f aca="false">Z497-Y497</f>
        <v>0.0338735369727043</v>
      </c>
      <c r="AB497" s="72" t="n">
        <f aca="false">AB496*(1+F497)</f>
        <v>3.63849639618613</v>
      </c>
      <c r="AC497" s="73" t="n">
        <f aca="false">MAX(AC496,AB497)</f>
        <v>3.74194564035125</v>
      </c>
      <c r="AD497" s="70" t="n">
        <f aca="false">1-AB497/AC497</f>
        <v>0.0276458436620713</v>
      </c>
      <c r="AE497" s="73" t="n">
        <f aca="false">AE496*(1+M497)</f>
        <v>3.20343975785064</v>
      </c>
      <c r="AF497" s="73" t="n">
        <f aca="false">MAX(AF496,AE497)</f>
        <v>3.31494810830167</v>
      </c>
      <c r="AG497" s="70" t="n">
        <f aca="false">1-AE497/AF497</f>
        <v>0.0336380380048102</v>
      </c>
      <c r="AH497" s="74" t="n">
        <f aca="false">IF(R497&gt;0,AH496+1,0)</f>
        <v>24</v>
      </c>
      <c r="AI497" s="74" t="n">
        <f aca="false">IF(U497&gt;0,AI496+1,0)</f>
        <v>95</v>
      </c>
      <c r="AJ497" s="74" t="n">
        <f aca="false">IF(G497&gt;0,AJ496+1,0)</f>
        <v>2</v>
      </c>
      <c r="AK497" s="74" t="n">
        <f aca="false">IF(G497&lt;=0,AK496+1,0)</f>
        <v>0</v>
      </c>
      <c r="AL497" s="74" t="n">
        <f aca="false">IF(K497&gt;0,AL496+1,0)</f>
        <v>2</v>
      </c>
      <c r="AM497" s="74" t="n">
        <f aca="false">IF(K497&lt;=0,AM496+1,0)</f>
        <v>0</v>
      </c>
    </row>
    <row r="498" customFormat="false" ht="15" hidden="false" customHeight="false" outlineLevel="0" collapsed="false">
      <c r="A498" s="61" t="n">
        <v>502</v>
      </c>
      <c r="B498" s="62" t="n">
        <v>41221.40625</v>
      </c>
      <c r="C498" s="63" t="n">
        <f aca="false">YEAR(B498)</f>
        <v>2012</v>
      </c>
      <c r="D498" s="32" t="s">
        <v>276</v>
      </c>
      <c r="E498" s="64" t="n">
        <v>5730.1</v>
      </c>
      <c r="F498" s="65" t="n">
        <v>-0.0009</v>
      </c>
      <c r="G498" s="66" t="n">
        <v>-5.15709</v>
      </c>
      <c r="H498" s="67" t="n">
        <f aca="false">E498+IF(D498="Long",1,-1)*G498</f>
        <v>5735.25709</v>
      </c>
      <c r="I498" s="68" t="n">
        <f aca="false">Assumptions!$B$58</f>
        <v>5.35750011455817</v>
      </c>
      <c r="J498" s="68" t="n">
        <f aca="false">INDEX(Yearly!$D$5:$D$22,MATCH(C498,Yearly!$A$5:$A$22,0))</f>
        <v>0.476222232405171</v>
      </c>
      <c r="K498" s="68" t="n">
        <f aca="false">G498-I498-J498</f>
        <v>-10.9908123469633</v>
      </c>
      <c r="L498" s="69" t="n">
        <f aca="false">(I498+J498)/Assumptions!$B$8</f>
        <v>0.000257230707196027</v>
      </c>
      <c r="M498" s="70" t="n">
        <f aca="false">F498-L498</f>
        <v>-0.00115723070719603</v>
      </c>
      <c r="N498" s="71" t="n">
        <f aca="false">G498*Assumptions!$B$7</f>
        <v>-40560.51285</v>
      </c>
      <c r="O498" s="71" t="n">
        <f aca="false">K498*Assumptions!$B$7</f>
        <v>-86442.7391088667</v>
      </c>
      <c r="P498" s="68" t="n">
        <f aca="false">P497+G498</f>
        <v>6368.78435</v>
      </c>
      <c r="Q498" s="68" t="n">
        <f aca="false">MAX(Q497,P498)</f>
        <v>6531.28179</v>
      </c>
      <c r="R498" s="68" t="n">
        <f aca="false">Q498-P498</f>
        <v>162.497440000001</v>
      </c>
      <c r="S498" s="68" t="n">
        <f aca="false">S497+K498</f>
        <v>3468.1147324201</v>
      </c>
      <c r="T498" s="68" t="n">
        <f aca="false">MAX(T497,S498)</f>
        <v>3809.01877272859</v>
      </c>
      <c r="U498" s="68" t="n">
        <f aca="false">T498-S498</f>
        <v>340.904040308482</v>
      </c>
      <c r="V498" s="70" t="n">
        <f aca="false">V497+F498</f>
        <v>1.3785</v>
      </c>
      <c r="W498" s="70" t="n">
        <f aca="false">MAX(W497,V498)</f>
        <v>1.4071</v>
      </c>
      <c r="X498" s="70" t="n">
        <f aca="false">W498-V498</f>
        <v>0.0286000000000004</v>
      </c>
      <c r="Y498" s="70" t="n">
        <f aca="false">Y497+M498</f>
        <v>1.25059859285461</v>
      </c>
      <c r="Z498" s="70" t="n">
        <f aca="false">MAX(Z497,Y498)</f>
        <v>1.28562936053451</v>
      </c>
      <c r="AA498" s="70" t="n">
        <f aca="false">Z498-Y498</f>
        <v>0.0350307676799004</v>
      </c>
      <c r="AB498" s="72" t="n">
        <f aca="false">AB497*(1+F498)</f>
        <v>3.63522174942956</v>
      </c>
      <c r="AC498" s="73" t="n">
        <f aca="false">MAX(AC497,AB498)</f>
        <v>3.74194564035125</v>
      </c>
      <c r="AD498" s="70" t="n">
        <f aca="false">1-AB498/AC498</f>
        <v>0.0285209624027755</v>
      </c>
      <c r="AE498" s="73" t="n">
        <f aca="false">AE497*(1+M498)</f>
        <v>3.1997326389942</v>
      </c>
      <c r="AF498" s="73" t="n">
        <f aca="false">MAX(AF497,AE498)</f>
        <v>3.31494810830167</v>
      </c>
      <c r="AG498" s="70" t="n">
        <f aca="false">1-AE498/AF498</f>
        <v>0.0347563417414972</v>
      </c>
      <c r="AH498" s="74" t="n">
        <f aca="false">IF(R498&gt;0,AH497+1,0)</f>
        <v>25</v>
      </c>
      <c r="AI498" s="74" t="n">
        <f aca="false">IF(U498&gt;0,AI497+1,0)</f>
        <v>96</v>
      </c>
      <c r="AJ498" s="74" t="n">
        <f aca="false">IF(G498&gt;0,AJ497+1,0)</f>
        <v>0</v>
      </c>
      <c r="AK498" s="74" t="n">
        <f aca="false">IF(G498&lt;=0,AK497+1,0)</f>
        <v>1</v>
      </c>
      <c r="AL498" s="74" t="n">
        <f aca="false">IF(K498&gt;0,AL497+1,0)</f>
        <v>0</v>
      </c>
      <c r="AM498" s="74" t="n">
        <f aca="false">IF(K498&lt;=0,AM497+1,0)</f>
        <v>1</v>
      </c>
    </row>
    <row r="499" customFormat="false" ht="15" hidden="false" customHeight="false" outlineLevel="0" collapsed="false">
      <c r="A499" s="61" t="n">
        <v>503</v>
      </c>
      <c r="B499" s="62" t="n">
        <v>41221.5895833333</v>
      </c>
      <c r="C499" s="63" t="n">
        <f aca="false">YEAR(B499)</f>
        <v>2012</v>
      </c>
      <c r="D499" s="32" t="s">
        <v>277</v>
      </c>
      <c r="E499" s="64" t="n">
        <v>5735.05</v>
      </c>
      <c r="F499" s="65" t="n">
        <v>-0.0065</v>
      </c>
      <c r="G499" s="66" t="n">
        <v>-37.277825</v>
      </c>
      <c r="H499" s="67" t="n">
        <f aca="false">E499+IF(D499="Long",1,-1)*G499</f>
        <v>5697.772175</v>
      </c>
      <c r="I499" s="68" t="n">
        <f aca="false">Assumptions!$B$58</f>
        <v>5.35750011455817</v>
      </c>
      <c r="J499" s="68" t="n">
        <f aca="false">INDEX(Yearly!$D$5:$D$22,MATCH(C499,Yearly!$A$5:$A$22,0))</f>
        <v>0.476222232405171</v>
      </c>
      <c r="K499" s="68" t="n">
        <f aca="false">G499-I499-J499</f>
        <v>-43.1115473469633</v>
      </c>
      <c r="L499" s="69" t="n">
        <f aca="false">(I499+J499)/Assumptions!$B$8</f>
        <v>0.000257230707196027</v>
      </c>
      <c r="M499" s="70" t="n">
        <f aca="false">F499-L499</f>
        <v>-0.00675723070719603</v>
      </c>
      <c r="N499" s="71" t="n">
        <f aca="false">G499*Assumptions!$B$7</f>
        <v>-293190.093625</v>
      </c>
      <c r="O499" s="71" t="n">
        <f aca="false">K499*Assumptions!$B$7</f>
        <v>-339072.319883867</v>
      </c>
      <c r="P499" s="68" t="n">
        <f aca="false">P498+G499</f>
        <v>6331.506525</v>
      </c>
      <c r="Q499" s="68" t="n">
        <f aca="false">MAX(Q498,P499)</f>
        <v>6531.28179</v>
      </c>
      <c r="R499" s="68" t="n">
        <f aca="false">Q499-P499</f>
        <v>199.775265000001</v>
      </c>
      <c r="S499" s="68" t="n">
        <f aca="false">S498+K499</f>
        <v>3425.00318507314</v>
      </c>
      <c r="T499" s="68" t="n">
        <f aca="false">MAX(T498,S499)</f>
        <v>3809.01877272859</v>
      </c>
      <c r="U499" s="68" t="n">
        <f aca="false">T499-S499</f>
        <v>384.015587655445</v>
      </c>
      <c r="V499" s="70" t="n">
        <f aca="false">V498+F499</f>
        <v>1.372</v>
      </c>
      <c r="W499" s="70" t="n">
        <f aca="false">MAX(W498,V499)</f>
        <v>1.4071</v>
      </c>
      <c r="X499" s="70" t="n">
        <f aca="false">W499-V499</f>
        <v>0.0351000000000004</v>
      </c>
      <c r="Y499" s="70" t="n">
        <f aca="false">Y498+M499</f>
        <v>1.24384136214742</v>
      </c>
      <c r="Z499" s="70" t="n">
        <f aca="false">MAX(Z498,Y499)</f>
        <v>1.28562936053451</v>
      </c>
      <c r="AA499" s="70" t="n">
        <f aca="false">Z499-Y499</f>
        <v>0.0417879983870966</v>
      </c>
      <c r="AB499" s="72" t="n">
        <f aca="false">AB498*(1+F499)</f>
        <v>3.61159280805827</v>
      </c>
      <c r="AC499" s="73" t="n">
        <f aca="false">MAX(AC498,AB499)</f>
        <v>3.74194564035125</v>
      </c>
      <c r="AD499" s="70" t="n">
        <f aca="false">1-AB499/AC499</f>
        <v>0.0348355761471574</v>
      </c>
      <c r="AE499" s="73" t="n">
        <f aca="false">AE498*(1+M499)</f>
        <v>3.17811130735117</v>
      </c>
      <c r="AF499" s="73" t="n">
        <f aca="false">MAX(AF498,AE499)</f>
        <v>3.31494810830167</v>
      </c>
      <c r="AG499" s="70" t="n">
        <f aca="false">1-AE499/AF499</f>
        <v>0.0412787158290078</v>
      </c>
      <c r="AH499" s="74" t="n">
        <f aca="false">IF(R499&gt;0,AH498+1,0)</f>
        <v>26</v>
      </c>
      <c r="AI499" s="74" t="n">
        <f aca="false">IF(U499&gt;0,AI498+1,0)</f>
        <v>97</v>
      </c>
      <c r="AJ499" s="74" t="n">
        <f aca="false">IF(G499&gt;0,AJ498+1,0)</f>
        <v>0</v>
      </c>
      <c r="AK499" s="74" t="n">
        <f aca="false">IF(G499&lt;=0,AK498+1,0)</f>
        <v>2</v>
      </c>
      <c r="AL499" s="74" t="n">
        <f aca="false">IF(K499&gt;0,AL498+1,0)</f>
        <v>0</v>
      </c>
      <c r="AM499" s="74" t="n">
        <f aca="false">IF(K499&lt;=0,AM498+1,0)</f>
        <v>2</v>
      </c>
    </row>
    <row r="500" customFormat="false" ht="15" hidden="false" customHeight="false" outlineLevel="0" collapsed="false">
      <c r="A500" s="61" t="n">
        <v>504</v>
      </c>
      <c r="B500" s="62" t="n">
        <v>41222.5520833333</v>
      </c>
      <c r="C500" s="63" t="n">
        <f aca="false">YEAR(B500)</f>
        <v>2012</v>
      </c>
      <c r="D500" s="32" t="s">
        <v>276</v>
      </c>
      <c r="E500" s="64" t="n">
        <v>5697.85</v>
      </c>
      <c r="F500" s="65" t="n">
        <v>0.0161</v>
      </c>
      <c r="G500" s="66" t="n">
        <v>91.735385</v>
      </c>
      <c r="H500" s="67" t="n">
        <f aca="false">E500+IF(D500="Long",1,-1)*G500</f>
        <v>5606.114615</v>
      </c>
      <c r="I500" s="68" t="n">
        <f aca="false">Assumptions!$B$58</f>
        <v>5.35750011455817</v>
      </c>
      <c r="J500" s="68" t="n">
        <f aca="false">INDEX(Yearly!$D$5:$D$22,MATCH(C500,Yearly!$A$5:$A$22,0))</f>
        <v>0.476222232405171</v>
      </c>
      <c r="K500" s="68" t="n">
        <f aca="false">G500-I500-J500</f>
        <v>85.9016626530367</v>
      </c>
      <c r="L500" s="69" t="n">
        <f aca="false">(I500+J500)/Assumptions!$B$8</f>
        <v>0.000257230707196027</v>
      </c>
      <c r="M500" s="70" t="n">
        <f aca="false">F500-L500</f>
        <v>0.015842769292804</v>
      </c>
      <c r="N500" s="71" t="n">
        <f aca="false">G500*Assumptions!$B$7</f>
        <v>721498.803025</v>
      </c>
      <c r="O500" s="71" t="n">
        <f aca="false">K500*Assumptions!$B$7</f>
        <v>675616.576766133</v>
      </c>
      <c r="P500" s="68" t="n">
        <f aca="false">P499+G500</f>
        <v>6423.24191</v>
      </c>
      <c r="Q500" s="68" t="n">
        <f aca="false">MAX(Q499,P500)</f>
        <v>6531.28179</v>
      </c>
      <c r="R500" s="68" t="n">
        <f aca="false">Q500-P500</f>
        <v>108.039880000001</v>
      </c>
      <c r="S500" s="68" t="n">
        <f aca="false">S499+K500</f>
        <v>3510.90484772618</v>
      </c>
      <c r="T500" s="68" t="n">
        <f aca="false">MAX(T499,S500)</f>
        <v>3809.01877272859</v>
      </c>
      <c r="U500" s="68" t="n">
        <f aca="false">T500-S500</f>
        <v>298.113925002409</v>
      </c>
      <c r="V500" s="70" t="n">
        <f aca="false">V499+F500</f>
        <v>1.3881</v>
      </c>
      <c r="W500" s="70" t="n">
        <f aca="false">MAX(W499,V500)</f>
        <v>1.4071</v>
      </c>
      <c r="X500" s="70" t="n">
        <f aca="false">W500-V500</f>
        <v>0.0190000000000004</v>
      </c>
      <c r="Y500" s="70" t="n">
        <f aca="false">Y499+M500</f>
        <v>1.25968413144022</v>
      </c>
      <c r="Z500" s="70" t="n">
        <f aca="false">MAX(Z499,Y500)</f>
        <v>1.28562936053451</v>
      </c>
      <c r="AA500" s="70" t="n">
        <f aca="false">Z500-Y500</f>
        <v>0.0259452290942925</v>
      </c>
      <c r="AB500" s="72" t="n">
        <f aca="false">AB499*(1+F500)</f>
        <v>3.66973945226801</v>
      </c>
      <c r="AC500" s="73" t="n">
        <f aca="false">MAX(AC499,AB500)</f>
        <v>3.74194564035125</v>
      </c>
      <c r="AD500" s="70" t="n">
        <f aca="false">1-AB500/AC500</f>
        <v>0.0192964289231267</v>
      </c>
      <c r="AE500" s="73" t="n">
        <f aca="false">AE499*(1+M500)</f>
        <v>3.22846139158039</v>
      </c>
      <c r="AF500" s="73" t="n">
        <f aca="false">MAX(AF499,AE500)</f>
        <v>3.31494810830167</v>
      </c>
      <c r="AG500" s="70" t="n">
        <f aca="false">1-AE500/AF500</f>
        <v>0.026089915707786</v>
      </c>
      <c r="AH500" s="74" t="n">
        <f aca="false">IF(R500&gt;0,AH499+1,0)</f>
        <v>27</v>
      </c>
      <c r="AI500" s="74" t="n">
        <f aca="false">IF(U500&gt;0,AI499+1,0)</f>
        <v>98</v>
      </c>
      <c r="AJ500" s="74" t="n">
        <f aca="false">IF(G500&gt;0,AJ499+1,0)</f>
        <v>1</v>
      </c>
      <c r="AK500" s="74" t="n">
        <f aca="false">IF(G500&lt;=0,AK499+1,0)</f>
        <v>0</v>
      </c>
      <c r="AL500" s="74" t="n">
        <f aca="false">IF(K500&gt;0,AL499+1,0)</f>
        <v>1</v>
      </c>
      <c r="AM500" s="74" t="n">
        <f aca="false">IF(K500&lt;=0,AM499+1,0)</f>
        <v>0</v>
      </c>
    </row>
    <row r="501" customFormat="false" ht="15" hidden="false" customHeight="false" outlineLevel="0" collapsed="false">
      <c r="A501" s="61" t="n">
        <v>505</v>
      </c>
      <c r="B501" s="62" t="n">
        <v>41234.6145833333</v>
      </c>
      <c r="C501" s="63" t="n">
        <f aca="false">YEAR(B501)</f>
        <v>2012</v>
      </c>
      <c r="D501" s="32" t="s">
        <v>277</v>
      </c>
      <c r="E501" s="64" t="n">
        <v>5605.85</v>
      </c>
      <c r="F501" s="65" t="n">
        <v>0.0013</v>
      </c>
      <c r="G501" s="66" t="n">
        <v>7.287605</v>
      </c>
      <c r="H501" s="67" t="n">
        <f aca="false">E501+IF(D501="Long",1,-1)*G501</f>
        <v>5613.137605</v>
      </c>
      <c r="I501" s="68" t="n">
        <f aca="false">Assumptions!$B$58</f>
        <v>5.35750011455817</v>
      </c>
      <c r="J501" s="68" t="n">
        <f aca="false">INDEX(Yearly!$D$5:$D$22,MATCH(C501,Yearly!$A$5:$A$22,0))</f>
        <v>0.476222232405171</v>
      </c>
      <c r="K501" s="68" t="n">
        <f aca="false">G501-I501-J501</f>
        <v>1.45388265303666</v>
      </c>
      <c r="L501" s="69" t="n">
        <f aca="false">(I501+J501)/Assumptions!$B$8</f>
        <v>0.000257230707196027</v>
      </c>
      <c r="M501" s="70" t="n">
        <f aca="false">F501-L501</f>
        <v>0.00104276929280397</v>
      </c>
      <c r="N501" s="71" t="n">
        <f aca="false">G501*Assumptions!$B$7</f>
        <v>57317.013325</v>
      </c>
      <c r="O501" s="71" t="n">
        <f aca="false">K501*Assumptions!$B$7</f>
        <v>11434.7870661333</v>
      </c>
      <c r="P501" s="68" t="n">
        <f aca="false">P500+G501</f>
        <v>6430.529515</v>
      </c>
      <c r="Q501" s="68" t="n">
        <f aca="false">MAX(Q500,P501)</f>
        <v>6531.28179</v>
      </c>
      <c r="R501" s="68" t="n">
        <f aca="false">Q501-P501</f>
        <v>100.752275000001</v>
      </c>
      <c r="S501" s="68" t="n">
        <f aca="false">S500+K501</f>
        <v>3512.35873037921</v>
      </c>
      <c r="T501" s="68" t="n">
        <f aca="false">MAX(T500,S501)</f>
        <v>3809.01877272859</v>
      </c>
      <c r="U501" s="68" t="n">
        <f aca="false">T501-S501</f>
        <v>296.660042349372</v>
      </c>
      <c r="V501" s="70" t="n">
        <f aca="false">V500+F501</f>
        <v>1.3894</v>
      </c>
      <c r="W501" s="70" t="n">
        <f aca="false">MAX(W500,V501)</f>
        <v>1.4071</v>
      </c>
      <c r="X501" s="70" t="n">
        <f aca="false">W501-V501</f>
        <v>0.0177000000000003</v>
      </c>
      <c r="Y501" s="70" t="n">
        <f aca="false">Y500+M501</f>
        <v>1.26072690073302</v>
      </c>
      <c r="Z501" s="70" t="n">
        <f aca="false">MAX(Z500,Y501)</f>
        <v>1.28562936053451</v>
      </c>
      <c r="AA501" s="70" t="n">
        <f aca="false">Z501-Y501</f>
        <v>0.0249024598014886</v>
      </c>
      <c r="AB501" s="72" t="n">
        <f aca="false">AB500*(1+F501)</f>
        <v>3.67451011355596</v>
      </c>
      <c r="AC501" s="73" t="n">
        <f aca="false">MAX(AC500,AB501)</f>
        <v>3.74194564035125</v>
      </c>
      <c r="AD501" s="70" t="n">
        <f aca="false">1-AB501/AC501</f>
        <v>0.0180215142807266</v>
      </c>
      <c r="AE501" s="73" t="n">
        <f aca="false">AE500*(1+M501)</f>
        <v>3.23182793198253</v>
      </c>
      <c r="AF501" s="73" t="n">
        <f aca="false">MAX(AF500,AE501)</f>
        <v>3.31494810830167</v>
      </c>
      <c r="AG501" s="70" t="n">
        <f aca="false">1-AE501/AF501</f>
        <v>0.0250743521779341</v>
      </c>
      <c r="AH501" s="74" t="n">
        <f aca="false">IF(R501&gt;0,AH500+1,0)</f>
        <v>28</v>
      </c>
      <c r="AI501" s="74" t="n">
        <f aca="false">IF(U501&gt;0,AI500+1,0)</f>
        <v>99</v>
      </c>
      <c r="AJ501" s="74" t="n">
        <f aca="false">IF(G501&gt;0,AJ500+1,0)</f>
        <v>2</v>
      </c>
      <c r="AK501" s="74" t="n">
        <f aca="false">IF(G501&lt;=0,AK500+1,0)</f>
        <v>0</v>
      </c>
      <c r="AL501" s="74" t="n">
        <f aca="false">IF(K501&gt;0,AL500+1,0)</f>
        <v>2</v>
      </c>
      <c r="AM501" s="74" t="n">
        <f aca="false">IF(K501&lt;=0,AM500+1,0)</f>
        <v>0</v>
      </c>
    </row>
    <row r="502" customFormat="false" ht="15" hidden="false" customHeight="false" outlineLevel="0" collapsed="false">
      <c r="A502" s="61" t="n">
        <v>506</v>
      </c>
      <c r="B502" s="62" t="n">
        <v>41236.5104166667</v>
      </c>
      <c r="C502" s="63" t="n">
        <f aca="false">YEAR(B502)</f>
        <v>2012</v>
      </c>
      <c r="D502" s="32" t="s">
        <v>276</v>
      </c>
      <c r="E502" s="64" t="n">
        <v>5613.4</v>
      </c>
      <c r="F502" s="65" t="n">
        <v>-0.0024</v>
      </c>
      <c r="G502" s="66" t="n">
        <v>-13.47216</v>
      </c>
      <c r="H502" s="67" t="n">
        <f aca="false">E502+IF(D502="Long",1,-1)*G502</f>
        <v>5626.87216</v>
      </c>
      <c r="I502" s="68" t="n">
        <f aca="false">Assumptions!$B$58</f>
        <v>5.35750011455817</v>
      </c>
      <c r="J502" s="68" t="n">
        <f aca="false">INDEX(Yearly!$D$5:$D$22,MATCH(C502,Yearly!$A$5:$A$22,0))</f>
        <v>0.476222232405171</v>
      </c>
      <c r="K502" s="68" t="n">
        <f aca="false">G502-I502-J502</f>
        <v>-19.3058823469633</v>
      </c>
      <c r="L502" s="69" t="n">
        <f aca="false">(I502+J502)/Assumptions!$B$8</f>
        <v>0.000257230707196027</v>
      </c>
      <c r="M502" s="70" t="n">
        <f aca="false">F502-L502</f>
        <v>-0.00265723070719603</v>
      </c>
      <c r="N502" s="71" t="n">
        <f aca="false">G502*Assumptions!$B$7</f>
        <v>-105958.5384</v>
      </c>
      <c r="O502" s="71" t="n">
        <f aca="false">K502*Assumptions!$B$7</f>
        <v>-151840.764658867</v>
      </c>
      <c r="P502" s="68" t="n">
        <f aca="false">P501+G502</f>
        <v>6417.057355</v>
      </c>
      <c r="Q502" s="68" t="n">
        <f aca="false">MAX(Q501,P502)</f>
        <v>6531.28179</v>
      </c>
      <c r="R502" s="68" t="n">
        <f aca="false">Q502-P502</f>
        <v>114.224435000001</v>
      </c>
      <c r="S502" s="68" t="n">
        <f aca="false">S501+K502</f>
        <v>3493.05284803225</v>
      </c>
      <c r="T502" s="68" t="n">
        <f aca="false">MAX(T501,S502)</f>
        <v>3809.01877272859</v>
      </c>
      <c r="U502" s="68" t="n">
        <f aca="false">T502-S502</f>
        <v>315.965924696336</v>
      </c>
      <c r="V502" s="70" t="n">
        <f aca="false">V501+F502</f>
        <v>1.387</v>
      </c>
      <c r="W502" s="70" t="n">
        <f aca="false">MAX(W501,V502)</f>
        <v>1.4071</v>
      </c>
      <c r="X502" s="70" t="n">
        <f aca="false">W502-V502</f>
        <v>0.0201000000000002</v>
      </c>
      <c r="Y502" s="70" t="n">
        <f aca="false">Y501+M502</f>
        <v>1.25806967002583</v>
      </c>
      <c r="Z502" s="70" t="n">
        <f aca="false">MAX(Z501,Y502)</f>
        <v>1.28562936053451</v>
      </c>
      <c r="AA502" s="70" t="n">
        <f aca="false">Z502-Y502</f>
        <v>0.0275596905086846</v>
      </c>
      <c r="AB502" s="72" t="n">
        <f aca="false">AB501*(1+F502)</f>
        <v>3.66569128928342</v>
      </c>
      <c r="AC502" s="73" t="n">
        <f aca="false">MAX(AC501,AB502)</f>
        <v>3.74194564035125</v>
      </c>
      <c r="AD502" s="70" t="n">
        <f aca="false">1-AB502/AC502</f>
        <v>0.0203782626464528</v>
      </c>
      <c r="AE502" s="73" t="n">
        <f aca="false">AE501*(1+M502)</f>
        <v>3.2232402195613</v>
      </c>
      <c r="AF502" s="73" t="n">
        <f aca="false">MAX(AF501,AE502)</f>
        <v>3.31494810830167</v>
      </c>
      <c r="AG502" s="70" t="n">
        <f aca="false">1-AE502/AF502</f>
        <v>0.0276649545465598</v>
      </c>
      <c r="AH502" s="74" t="n">
        <f aca="false">IF(R502&gt;0,AH501+1,0)</f>
        <v>29</v>
      </c>
      <c r="AI502" s="74" t="n">
        <f aca="false">IF(U502&gt;0,AI501+1,0)</f>
        <v>100</v>
      </c>
      <c r="AJ502" s="74" t="n">
        <f aca="false">IF(G502&gt;0,AJ501+1,0)</f>
        <v>0</v>
      </c>
      <c r="AK502" s="74" t="n">
        <f aca="false">IF(G502&lt;=0,AK501+1,0)</f>
        <v>1</v>
      </c>
      <c r="AL502" s="74" t="n">
        <f aca="false">IF(K502&gt;0,AL501+1,0)</f>
        <v>0</v>
      </c>
      <c r="AM502" s="74" t="n">
        <f aca="false">IF(K502&lt;=0,AM501+1,0)</f>
        <v>1</v>
      </c>
    </row>
    <row r="503" customFormat="false" ht="15" hidden="false" customHeight="false" outlineLevel="0" collapsed="false">
      <c r="A503" s="61" t="n">
        <v>507</v>
      </c>
      <c r="B503" s="62" t="n">
        <v>41236.6354166667</v>
      </c>
      <c r="C503" s="63" t="n">
        <f aca="false">YEAR(B503)</f>
        <v>2012</v>
      </c>
      <c r="D503" s="32" t="s">
        <v>277</v>
      </c>
      <c r="E503" s="64" t="n">
        <v>5626.6</v>
      </c>
      <c r="F503" s="65" t="n">
        <v>0.0388</v>
      </c>
      <c r="G503" s="66" t="n">
        <v>218.31208</v>
      </c>
      <c r="H503" s="67" t="n">
        <f aca="false">E503+IF(D503="Long",1,-1)*G503</f>
        <v>5844.91208</v>
      </c>
      <c r="I503" s="68" t="n">
        <f aca="false">Assumptions!$B$58</f>
        <v>5.35750011455817</v>
      </c>
      <c r="J503" s="68" t="n">
        <f aca="false">INDEX(Yearly!$D$5:$D$22,MATCH(C503,Yearly!$A$5:$A$22,0))</f>
        <v>0.476222232405171</v>
      </c>
      <c r="K503" s="68" t="n">
        <f aca="false">G503-I503-J503</f>
        <v>212.478357653037</v>
      </c>
      <c r="L503" s="69" t="n">
        <f aca="false">(I503+J503)/Assumptions!$B$8</f>
        <v>0.000257230707196027</v>
      </c>
      <c r="M503" s="70" t="n">
        <f aca="false">F503-L503</f>
        <v>0.038542769292804</v>
      </c>
      <c r="N503" s="71" t="n">
        <f aca="false">G503*Assumptions!$B$7</f>
        <v>1717024.5092</v>
      </c>
      <c r="O503" s="71" t="n">
        <f aca="false">K503*Assumptions!$B$7</f>
        <v>1671142.28294113</v>
      </c>
      <c r="P503" s="68" t="n">
        <f aca="false">P502+G503</f>
        <v>6635.369435</v>
      </c>
      <c r="Q503" s="68" t="n">
        <f aca="false">MAX(Q502,P503)</f>
        <v>6635.369435</v>
      </c>
      <c r="R503" s="68" t="n">
        <f aca="false">Q503-P503</f>
        <v>0</v>
      </c>
      <c r="S503" s="68" t="n">
        <f aca="false">S502+K503</f>
        <v>3705.53120568529</v>
      </c>
      <c r="T503" s="68" t="n">
        <f aca="false">MAX(T502,S503)</f>
        <v>3809.01877272859</v>
      </c>
      <c r="U503" s="68" t="n">
        <f aca="false">T503-S503</f>
        <v>103.487567043299</v>
      </c>
      <c r="V503" s="70" t="n">
        <f aca="false">V502+F503</f>
        <v>1.4258</v>
      </c>
      <c r="W503" s="70" t="n">
        <f aca="false">MAX(W502,V503)</f>
        <v>1.4258</v>
      </c>
      <c r="X503" s="70" t="n">
        <f aca="false">W503-V503</f>
        <v>0</v>
      </c>
      <c r="Y503" s="70" t="n">
        <f aca="false">Y502+M503</f>
        <v>1.29661243931863</v>
      </c>
      <c r="Z503" s="70" t="n">
        <f aca="false">MAX(Z502,Y503)</f>
        <v>1.29661243931863</v>
      </c>
      <c r="AA503" s="70" t="n">
        <f aca="false">Z503-Y503</f>
        <v>0</v>
      </c>
      <c r="AB503" s="72" t="n">
        <f aca="false">AB502*(1+F503)</f>
        <v>3.80792011130762</v>
      </c>
      <c r="AC503" s="73" t="n">
        <f aca="false">MAX(AC502,AB503)</f>
        <v>3.80792011130762</v>
      </c>
      <c r="AD503" s="70" t="n">
        <f aca="false">1-AB503/AC503</f>
        <v>0</v>
      </c>
      <c r="AE503" s="73" t="n">
        <f aca="false">AE502*(1+M503)</f>
        <v>3.34747282371913</v>
      </c>
      <c r="AF503" s="73" t="n">
        <f aca="false">MAX(AF502,AE503)</f>
        <v>3.34747282371913</v>
      </c>
      <c r="AG503" s="70" t="n">
        <f aca="false">1-AE503/AF503</f>
        <v>0</v>
      </c>
      <c r="AH503" s="74" t="n">
        <f aca="false">IF(R503&gt;0,AH502+1,0)</f>
        <v>0</v>
      </c>
      <c r="AI503" s="74" t="n">
        <f aca="false">IF(U503&gt;0,AI502+1,0)</f>
        <v>101</v>
      </c>
      <c r="AJ503" s="74" t="n">
        <f aca="false">IF(G503&gt;0,AJ502+1,0)</f>
        <v>1</v>
      </c>
      <c r="AK503" s="74" t="n">
        <f aca="false">IF(G503&lt;=0,AK502+1,0)</f>
        <v>0</v>
      </c>
      <c r="AL503" s="74" t="n">
        <f aca="false">IF(K503&gt;0,AL502+1,0)</f>
        <v>1</v>
      </c>
      <c r="AM503" s="74" t="n">
        <f aca="false">IF(K503&lt;=0,AM502+1,0)</f>
        <v>0</v>
      </c>
    </row>
    <row r="504" customFormat="false" ht="15" hidden="false" customHeight="false" outlineLevel="0" collapsed="false">
      <c r="A504" s="61" t="n">
        <v>508</v>
      </c>
      <c r="B504" s="62" t="n">
        <v>41249.46875</v>
      </c>
      <c r="C504" s="63" t="n">
        <f aca="false">YEAR(B504)</f>
        <v>2012</v>
      </c>
      <c r="D504" s="32" t="s">
        <v>276</v>
      </c>
      <c r="E504" s="64" t="n">
        <v>5845.05</v>
      </c>
      <c r="F504" s="65" t="n">
        <v>-0.0031</v>
      </c>
      <c r="G504" s="66" t="n">
        <v>-18.119655</v>
      </c>
      <c r="H504" s="67" t="n">
        <f aca="false">E504+IF(D504="Long",1,-1)*G504</f>
        <v>5863.169655</v>
      </c>
      <c r="I504" s="68" t="n">
        <f aca="false">Assumptions!$B$58</f>
        <v>5.35750011455817</v>
      </c>
      <c r="J504" s="68" t="n">
        <f aca="false">INDEX(Yearly!$D$5:$D$22,MATCH(C504,Yearly!$A$5:$A$22,0))</f>
        <v>0.476222232405171</v>
      </c>
      <c r="K504" s="68" t="n">
        <f aca="false">G504-I504-J504</f>
        <v>-23.9533773469633</v>
      </c>
      <c r="L504" s="69" t="n">
        <f aca="false">(I504+J504)/Assumptions!$B$8</f>
        <v>0.000257230707196027</v>
      </c>
      <c r="M504" s="70" t="n">
        <f aca="false">F504-L504</f>
        <v>-0.00335723070719603</v>
      </c>
      <c r="N504" s="71" t="n">
        <f aca="false">G504*Assumptions!$B$7</f>
        <v>-142511.086575</v>
      </c>
      <c r="O504" s="71" t="n">
        <f aca="false">K504*Assumptions!$B$7</f>
        <v>-188393.312833867</v>
      </c>
      <c r="P504" s="68" t="n">
        <f aca="false">P503+G504</f>
        <v>6617.24978</v>
      </c>
      <c r="Q504" s="68" t="n">
        <f aca="false">MAX(Q503,P504)</f>
        <v>6635.369435</v>
      </c>
      <c r="R504" s="68" t="n">
        <f aca="false">Q504-P504</f>
        <v>18.1196550000004</v>
      </c>
      <c r="S504" s="68" t="n">
        <f aca="false">S503+K504</f>
        <v>3681.57782833832</v>
      </c>
      <c r="T504" s="68" t="n">
        <f aca="false">MAX(T503,S504)</f>
        <v>3809.01877272859</v>
      </c>
      <c r="U504" s="68" t="n">
        <f aca="false">T504-S504</f>
        <v>127.440944390262</v>
      </c>
      <c r="V504" s="70" t="n">
        <f aca="false">V503+F504</f>
        <v>1.4227</v>
      </c>
      <c r="W504" s="70" t="n">
        <f aca="false">MAX(W503,V504)</f>
        <v>1.4258</v>
      </c>
      <c r="X504" s="70" t="n">
        <f aca="false">W504-V504</f>
        <v>0.0031000000000001</v>
      </c>
      <c r="Y504" s="70" t="n">
        <f aca="false">Y503+M504</f>
        <v>1.29325520861144</v>
      </c>
      <c r="Z504" s="70" t="n">
        <f aca="false">MAX(Z503,Y504)</f>
        <v>1.29661243931863</v>
      </c>
      <c r="AA504" s="70" t="n">
        <f aca="false">Z504-Y504</f>
        <v>0.00335723070719607</v>
      </c>
      <c r="AB504" s="72" t="n">
        <f aca="false">AB503*(1+F504)</f>
        <v>3.79611555896256</v>
      </c>
      <c r="AC504" s="73" t="n">
        <f aca="false">MAX(AC503,AB504)</f>
        <v>3.80792011130762</v>
      </c>
      <c r="AD504" s="70" t="n">
        <f aca="false">1-AB504/AC504</f>
        <v>0.00309999999999999</v>
      </c>
      <c r="AE504" s="73" t="n">
        <f aca="false">AE503*(1+M504)</f>
        <v>3.33623458516384</v>
      </c>
      <c r="AF504" s="73" t="n">
        <f aca="false">MAX(AF503,AE504)</f>
        <v>3.34747282371913</v>
      </c>
      <c r="AG504" s="70" t="n">
        <f aca="false">1-AE504/AF504</f>
        <v>0.00335723070719607</v>
      </c>
      <c r="AH504" s="74" t="n">
        <f aca="false">IF(R504&gt;0,AH503+1,0)</f>
        <v>1</v>
      </c>
      <c r="AI504" s="74" t="n">
        <f aca="false">IF(U504&gt;0,AI503+1,0)</f>
        <v>102</v>
      </c>
      <c r="AJ504" s="74" t="n">
        <f aca="false">IF(G504&gt;0,AJ503+1,0)</f>
        <v>0</v>
      </c>
      <c r="AK504" s="74" t="n">
        <f aca="false">IF(G504&lt;=0,AK503+1,0)</f>
        <v>1</v>
      </c>
      <c r="AL504" s="74" t="n">
        <f aca="false">IF(K504&gt;0,AL503+1,0)</f>
        <v>0</v>
      </c>
      <c r="AM504" s="74" t="n">
        <f aca="false">IF(K504&lt;=0,AM503+1,0)</f>
        <v>1</v>
      </c>
    </row>
    <row r="505" customFormat="false" ht="15" hidden="false" customHeight="false" outlineLevel="0" collapsed="false">
      <c r="A505" s="61" t="n">
        <v>509</v>
      </c>
      <c r="B505" s="62" t="n">
        <v>41249.5770833333</v>
      </c>
      <c r="C505" s="63" t="n">
        <f aca="false">YEAR(B505)</f>
        <v>2012</v>
      </c>
      <c r="D505" s="32" t="s">
        <v>277</v>
      </c>
      <c r="E505" s="64" t="n">
        <v>5863.3</v>
      </c>
      <c r="F505" s="65" t="n">
        <v>0.0021</v>
      </c>
      <c r="G505" s="66" t="n">
        <v>12.31293</v>
      </c>
      <c r="H505" s="67" t="n">
        <f aca="false">E505+IF(D505="Long",1,-1)*G505</f>
        <v>5875.61293</v>
      </c>
      <c r="I505" s="68" t="n">
        <f aca="false">Assumptions!$B$58</f>
        <v>5.35750011455817</v>
      </c>
      <c r="J505" s="68" t="n">
        <f aca="false">INDEX(Yearly!$D$5:$D$22,MATCH(C505,Yearly!$A$5:$A$22,0))</f>
        <v>0.476222232405171</v>
      </c>
      <c r="K505" s="68" t="n">
        <f aca="false">G505-I505-J505</f>
        <v>6.47920765303666</v>
      </c>
      <c r="L505" s="69" t="n">
        <f aca="false">(I505+J505)/Assumptions!$B$8</f>
        <v>0.000257230707196027</v>
      </c>
      <c r="M505" s="70" t="n">
        <f aca="false">F505-L505</f>
        <v>0.00184276929280397</v>
      </c>
      <c r="N505" s="71" t="n">
        <f aca="false">G505*Assumptions!$B$7</f>
        <v>96841.19445</v>
      </c>
      <c r="O505" s="71" t="n">
        <f aca="false">K505*Assumptions!$B$7</f>
        <v>50958.9681911333</v>
      </c>
      <c r="P505" s="68" t="n">
        <f aca="false">P504+G505</f>
        <v>6629.56271</v>
      </c>
      <c r="Q505" s="68" t="n">
        <f aca="false">MAX(Q504,P505)</f>
        <v>6635.369435</v>
      </c>
      <c r="R505" s="68" t="n">
        <f aca="false">Q505-P505</f>
        <v>5.80672500000037</v>
      </c>
      <c r="S505" s="68" t="n">
        <f aca="false">S504+K505</f>
        <v>3688.05703599136</v>
      </c>
      <c r="T505" s="68" t="n">
        <f aca="false">MAX(T504,S505)</f>
        <v>3809.01877272859</v>
      </c>
      <c r="U505" s="68" t="n">
        <f aca="false">T505-S505</f>
        <v>120.961736737226</v>
      </c>
      <c r="V505" s="70" t="n">
        <f aca="false">V504+F505</f>
        <v>1.4248</v>
      </c>
      <c r="W505" s="70" t="n">
        <f aca="false">MAX(W504,V505)</f>
        <v>1.4258</v>
      </c>
      <c r="X505" s="70" t="n">
        <f aca="false">W505-V505</f>
        <v>0.00100000000000011</v>
      </c>
      <c r="Y505" s="70" t="n">
        <f aca="false">Y504+M505</f>
        <v>1.29509797790424</v>
      </c>
      <c r="Z505" s="70" t="n">
        <f aca="false">MAX(Z504,Y505)</f>
        <v>1.29661243931863</v>
      </c>
      <c r="AA505" s="70" t="n">
        <f aca="false">Z505-Y505</f>
        <v>0.00151446141439204</v>
      </c>
      <c r="AB505" s="72" t="n">
        <f aca="false">AB504*(1+F505)</f>
        <v>3.80408740163639</v>
      </c>
      <c r="AC505" s="73" t="n">
        <f aca="false">MAX(AC504,AB505)</f>
        <v>3.80792011130762</v>
      </c>
      <c r="AD505" s="70" t="n">
        <f aca="false">1-AB505/AC505</f>
        <v>0.00100650999999996</v>
      </c>
      <c r="AE505" s="73" t="n">
        <f aca="false">AE504*(1+M505)</f>
        <v>3.34238249581097</v>
      </c>
      <c r="AF505" s="73" t="n">
        <f aca="false">MAX(AF504,AE505)</f>
        <v>3.34747282371913</v>
      </c>
      <c r="AG505" s="70" t="n">
        <f aca="false">1-AE505/AF505</f>
        <v>0.00152064801604823</v>
      </c>
      <c r="AH505" s="74" t="n">
        <f aca="false">IF(R505&gt;0,AH504+1,0)</f>
        <v>2</v>
      </c>
      <c r="AI505" s="74" t="n">
        <f aca="false">IF(U505&gt;0,AI504+1,0)</f>
        <v>103</v>
      </c>
      <c r="AJ505" s="74" t="n">
        <f aca="false">IF(G505&gt;0,AJ504+1,0)</f>
        <v>1</v>
      </c>
      <c r="AK505" s="74" t="n">
        <f aca="false">IF(G505&lt;=0,AK504+1,0)</f>
        <v>0</v>
      </c>
      <c r="AL505" s="74" t="n">
        <f aca="false">IF(K505&gt;0,AL504+1,0)</f>
        <v>1</v>
      </c>
      <c r="AM505" s="74" t="n">
        <f aca="false">IF(K505&lt;=0,AM504+1,0)</f>
        <v>0</v>
      </c>
    </row>
    <row r="506" customFormat="false" ht="15" hidden="false" customHeight="false" outlineLevel="0" collapsed="false">
      <c r="A506" s="61" t="n">
        <v>510</v>
      </c>
      <c r="B506" s="62" t="n">
        <v>41254.5729166667</v>
      </c>
      <c r="C506" s="63" t="n">
        <f aca="false">YEAR(B506)</f>
        <v>2012</v>
      </c>
      <c r="D506" s="32" t="s">
        <v>276</v>
      </c>
      <c r="E506" s="64" t="n">
        <v>5875.35</v>
      </c>
      <c r="F506" s="65" t="n">
        <v>-0.0053</v>
      </c>
      <c r="G506" s="66" t="n">
        <v>-31.139355</v>
      </c>
      <c r="H506" s="67" t="n">
        <f aca="false">E506+IF(D506="Long",1,-1)*G506</f>
        <v>5906.489355</v>
      </c>
      <c r="I506" s="68" t="n">
        <f aca="false">Assumptions!$B$58</f>
        <v>5.35750011455817</v>
      </c>
      <c r="J506" s="68" t="n">
        <f aca="false">INDEX(Yearly!$D$5:$D$22,MATCH(C506,Yearly!$A$5:$A$22,0))</f>
        <v>0.476222232405171</v>
      </c>
      <c r="K506" s="68" t="n">
        <f aca="false">G506-I506-J506</f>
        <v>-36.9730773469633</v>
      </c>
      <c r="L506" s="69" t="n">
        <f aca="false">(I506+J506)/Assumptions!$B$8</f>
        <v>0.000257230707196027</v>
      </c>
      <c r="M506" s="70" t="n">
        <f aca="false">F506-L506</f>
        <v>-0.00555723070719603</v>
      </c>
      <c r="N506" s="71" t="n">
        <f aca="false">G506*Assumptions!$B$7</f>
        <v>-244911.027075</v>
      </c>
      <c r="O506" s="71" t="n">
        <f aca="false">K506*Assumptions!$B$7</f>
        <v>-290793.253333867</v>
      </c>
      <c r="P506" s="68" t="n">
        <f aca="false">P505+G506</f>
        <v>6598.423355</v>
      </c>
      <c r="Q506" s="68" t="n">
        <f aca="false">MAX(Q505,P506)</f>
        <v>6635.369435</v>
      </c>
      <c r="R506" s="68" t="n">
        <f aca="false">Q506-P506</f>
        <v>36.9460800000006</v>
      </c>
      <c r="S506" s="68" t="n">
        <f aca="false">S505+K506</f>
        <v>3651.0839586444</v>
      </c>
      <c r="T506" s="68" t="n">
        <f aca="false">MAX(T505,S506)</f>
        <v>3809.01877272859</v>
      </c>
      <c r="U506" s="68" t="n">
        <f aca="false">T506-S506</f>
        <v>157.934814084189</v>
      </c>
      <c r="V506" s="70" t="n">
        <f aca="false">V505+F506</f>
        <v>1.4195</v>
      </c>
      <c r="W506" s="70" t="n">
        <f aca="false">MAX(W505,V506)</f>
        <v>1.4258</v>
      </c>
      <c r="X506" s="70" t="n">
        <f aca="false">W506-V506</f>
        <v>0.00630000000000019</v>
      </c>
      <c r="Y506" s="70" t="n">
        <f aca="false">Y505+M506</f>
        <v>1.28954074719704</v>
      </c>
      <c r="Z506" s="70" t="n">
        <f aca="false">MAX(Z505,Y506)</f>
        <v>1.29661243931863</v>
      </c>
      <c r="AA506" s="70" t="n">
        <f aca="false">Z506-Y506</f>
        <v>0.00707169212158809</v>
      </c>
      <c r="AB506" s="72" t="n">
        <f aca="false">AB505*(1+F506)</f>
        <v>3.78392573840771</v>
      </c>
      <c r="AC506" s="73" t="n">
        <f aca="false">MAX(AC505,AB506)</f>
        <v>3.80792011130762</v>
      </c>
      <c r="AD506" s="70" t="n">
        <f aca="false">1-AB506/AC506</f>
        <v>0.00630117549699993</v>
      </c>
      <c r="AE506" s="73" t="n">
        <f aca="false">AE505*(1+M506)</f>
        <v>3.32380810517005</v>
      </c>
      <c r="AF506" s="73" t="n">
        <f aca="false">MAX(AF505,AE506)</f>
        <v>3.34747282371913</v>
      </c>
      <c r="AG506" s="70" t="n">
        <f aca="false">1-AE506/AF506</f>
        <v>0.00706942813139466</v>
      </c>
      <c r="AH506" s="74" t="n">
        <f aca="false">IF(R506&gt;0,AH505+1,0)</f>
        <v>3</v>
      </c>
      <c r="AI506" s="74" t="n">
        <f aca="false">IF(U506&gt;0,AI505+1,0)</f>
        <v>104</v>
      </c>
      <c r="AJ506" s="74" t="n">
        <f aca="false">IF(G506&gt;0,AJ505+1,0)</f>
        <v>0</v>
      </c>
      <c r="AK506" s="74" t="n">
        <f aca="false">IF(G506&lt;=0,AK505+1,0)</f>
        <v>1</v>
      </c>
      <c r="AL506" s="74" t="n">
        <f aca="false">IF(K506&gt;0,AL505+1,0)</f>
        <v>0</v>
      </c>
      <c r="AM506" s="74" t="n">
        <f aca="false">IF(K506&lt;=0,AM505+1,0)</f>
        <v>1</v>
      </c>
    </row>
    <row r="507" customFormat="false" ht="15" hidden="false" customHeight="false" outlineLevel="0" collapsed="false">
      <c r="A507" s="61" t="n">
        <v>511</v>
      </c>
      <c r="B507" s="62" t="n">
        <v>41255.4076388889</v>
      </c>
      <c r="C507" s="63" t="n">
        <f aca="false">YEAR(B507)</f>
        <v>2012</v>
      </c>
      <c r="D507" s="32" t="s">
        <v>277</v>
      </c>
      <c r="E507" s="64" t="n">
        <v>5906.55</v>
      </c>
      <c r="F507" s="65" t="n">
        <v>-0.0016</v>
      </c>
      <c r="G507" s="66" t="n">
        <v>-9.45048</v>
      </c>
      <c r="H507" s="67" t="n">
        <f aca="false">E507+IF(D507="Long",1,-1)*G507</f>
        <v>5897.09952</v>
      </c>
      <c r="I507" s="68" t="n">
        <f aca="false">Assumptions!$B$58</f>
        <v>5.35750011455817</v>
      </c>
      <c r="J507" s="68" t="n">
        <f aca="false">INDEX(Yearly!$D$5:$D$22,MATCH(C507,Yearly!$A$5:$A$22,0))</f>
        <v>0.476222232405171</v>
      </c>
      <c r="K507" s="68" t="n">
        <f aca="false">G507-I507-J507</f>
        <v>-15.2842023469633</v>
      </c>
      <c r="L507" s="69" t="n">
        <f aca="false">(I507+J507)/Assumptions!$B$8</f>
        <v>0.000257230707196027</v>
      </c>
      <c r="M507" s="70" t="n">
        <f aca="false">F507-L507</f>
        <v>-0.00185723070719603</v>
      </c>
      <c r="N507" s="71" t="n">
        <f aca="false">G507*Assumptions!$B$7</f>
        <v>-74328.0252</v>
      </c>
      <c r="O507" s="71" t="n">
        <f aca="false">K507*Assumptions!$B$7</f>
        <v>-120210.251458867</v>
      </c>
      <c r="P507" s="68" t="n">
        <f aca="false">P506+G507</f>
        <v>6588.972875</v>
      </c>
      <c r="Q507" s="68" t="n">
        <f aca="false">MAX(Q506,P507)</f>
        <v>6635.369435</v>
      </c>
      <c r="R507" s="68" t="n">
        <f aca="false">Q507-P507</f>
        <v>46.396560000001</v>
      </c>
      <c r="S507" s="68" t="n">
        <f aca="false">S506+K507</f>
        <v>3635.79975629743</v>
      </c>
      <c r="T507" s="68" t="n">
        <f aca="false">MAX(T506,S507)</f>
        <v>3809.01877272859</v>
      </c>
      <c r="U507" s="68" t="n">
        <f aca="false">T507-S507</f>
        <v>173.219016431152</v>
      </c>
      <c r="V507" s="70" t="n">
        <f aca="false">V506+F507</f>
        <v>1.4179</v>
      </c>
      <c r="W507" s="70" t="n">
        <f aca="false">MAX(W506,V507)</f>
        <v>1.4258</v>
      </c>
      <c r="X507" s="70" t="n">
        <f aca="false">W507-V507</f>
        <v>0.00790000000000024</v>
      </c>
      <c r="Y507" s="70" t="n">
        <f aca="false">Y506+M507</f>
        <v>1.28768351648985</v>
      </c>
      <c r="Z507" s="70" t="n">
        <f aca="false">MAX(Z506,Y507)</f>
        <v>1.29661243931863</v>
      </c>
      <c r="AA507" s="70" t="n">
        <f aca="false">Z507-Y507</f>
        <v>0.0089289228287841</v>
      </c>
      <c r="AB507" s="72" t="n">
        <f aca="false">AB506*(1+F507)</f>
        <v>3.77787145722626</v>
      </c>
      <c r="AC507" s="73" t="n">
        <f aca="false">MAX(AC506,AB507)</f>
        <v>3.80792011130762</v>
      </c>
      <c r="AD507" s="70" t="n">
        <f aca="false">1-AB507/AC507</f>
        <v>0.00789109361620477</v>
      </c>
      <c r="AE507" s="73" t="n">
        <f aca="false">AE506*(1+M507)</f>
        <v>3.31763502669231</v>
      </c>
      <c r="AF507" s="73" t="n">
        <f aca="false">MAX(AF506,AE507)</f>
        <v>3.34747282371913</v>
      </c>
      <c r="AG507" s="70" t="n">
        <f aca="false">1-AE507/AF507</f>
        <v>0.00891352927958267</v>
      </c>
      <c r="AH507" s="74" t="n">
        <f aca="false">IF(R507&gt;0,AH506+1,0)</f>
        <v>4</v>
      </c>
      <c r="AI507" s="74" t="n">
        <f aca="false">IF(U507&gt;0,AI506+1,0)</f>
        <v>105</v>
      </c>
      <c r="AJ507" s="74" t="n">
        <f aca="false">IF(G507&gt;0,AJ506+1,0)</f>
        <v>0</v>
      </c>
      <c r="AK507" s="74" t="n">
        <f aca="false">IF(G507&lt;=0,AK506+1,0)</f>
        <v>2</v>
      </c>
      <c r="AL507" s="74" t="n">
        <f aca="false">IF(K507&gt;0,AL506+1,0)</f>
        <v>0</v>
      </c>
      <c r="AM507" s="74" t="n">
        <f aca="false">IF(K507&lt;=0,AM506+1,0)</f>
        <v>2</v>
      </c>
    </row>
    <row r="508" customFormat="false" ht="15" hidden="false" customHeight="false" outlineLevel="0" collapsed="false">
      <c r="A508" s="61" t="n">
        <v>512</v>
      </c>
      <c r="B508" s="62" t="n">
        <v>41255.4270833333</v>
      </c>
      <c r="C508" s="63" t="n">
        <f aca="false">YEAR(B508)</f>
        <v>2012</v>
      </c>
      <c r="D508" s="32" t="s">
        <v>276</v>
      </c>
      <c r="E508" s="64" t="n">
        <v>5897.3</v>
      </c>
      <c r="F508" s="65" t="n">
        <v>-0.0007</v>
      </c>
      <c r="G508" s="66" t="n">
        <v>-4.12811</v>
      </c>
      <c r="H508" s="67" t="n">
        <f aca="false">E508+IF(D508="Long",1,-1)*G508</f>
        <v>5901.42811</v>
      </c>
      <c r="I508" s="68" t="n">
        <f aca="false">Assumptions!$B$58</f>
        <v>5.35750011455817</v>
      </c>
      <c r="J508" s="68" t="n">
        <f aca="false">INDEX(Yearly!$D$5:$D$22,MATCH(C508,Yearly!$A$5:$A$22,0))</f>
        <v>0.476222232405171</v>
      </c>
      <c r="K508" s="68" t="n">
        <f aca="false">G508-I508-J508</f>
        <v>-9.96183234696334</v>
      </c>
      <c r="L508" s="69" t="n">
        <f aca="false">(I508+J508)/Assumptions!$B$8</f>
        <v>0.000257230707196027</v>
      </c>
      <c r="M508" s="70" t="n">
        <f aca="false">F508-L508</f>
        <v>-0.000957230707196027</v>
      </c>
      <c r="N508" s="71" t="n">
        <f aca="false">G508*Assumptions!$B$7</f>
        <v>-32467.58515</v>
      </c>
      <c r="O508" s="71" t="n">
        <f aca="false">K508*Assumptions!$B$7</f>
        <v>-78349.8114088667</v>
      </c>
      <c r="P508" s="68" t="n">
        <f aca="false">P507+G508</f>
        <v>6584.844765</v>
      </c>
      <c r="Q508" s="68" t="n">
        <f aca="false">MAX(Q507,P508)</f>
        <v>6635.369435</v>
      </c>
      <c r="R508" s="68" t="n">
        <f aca="false">Q508-P508</f>
        <v>50.5246700000007</v>
      </c>
      <c r="S508" s="68" t="n">
        <f aca="false">S507+K508</f>
        <v>3625.83792395047</v>
      </c>
      <c r="T508" s="68" t="n">
        <f aca="false">MAX(T507,S508)</f>
        <v>3809.01877272859</v>
      </c>
      <c r="U508" s="68" t="n">
        <f aca="false">T508-S508</f>
        <v>183.180848778116</v>
      </c>
      <c r="V508" s="70" t="n">
        <f aca="false">V507+F508</f>
        <v>1.4172</v>
      </c>
      <c r="W508" s="70" t="n">
        <f aca="false">MAX(W507,V508)</f>
        <v>1.4258</v>
      </c>
      <c r="X508" s="70" t="n">
        <f aca="false">W508-V508</f>
        <v>0.00860000000000016</v>
      </c>
      <c r="Y508" s="70" t="n">
        <f aca="false">Y507+M508</f>
        <v>1.28672628578265</v>
      </c>
      <c r="Z508" s="70" t="n">
        <f aca="false">MAX(Z507,Y508)</f>
        <v>1.29661243931863</v>
      </c>
      <c r="AA508" s="70" t="n">
        <f aca="false">Z508-Y508</f>
        <v>0.00988615353598021</v>
      </c>
      <c r="AB508" s="72" t="n">
        <f aca="false">AB507*(1+F508)</f>
        <v>3.7752269472062</v>
      </c>
      <c r="AC508" s="73" t="n">
        <f aca="false">MAX(AC507,AB508)</f>
        <v>3.80792011130762</v>
      </c>
      <c r="AD508" s="70" t="n">
        <f aca="false">1-AB508/AC508</f>
        <v>0.00858556985067349</v>
      </c>
      <c r="AE508" s="73" t="n">
        <f aca="false">AE507*(1+M508)</f>
        <v>3.31445928456949</v>
      </c>
      <c r="AF508" s="73" t="n">
        <f aca="false">MAX(AF507,AE508)</f>
        <v>3.34747282371913</v>
      </c>
      <c r="AG508" s="70" t="n">
        <f aca="false">1-AE508/AF508</f>
        <v>0.00986222768284273</v>
      </c>
      <c r="AH508" s="74" t="n">
        <f aca="false">IF(R508&gt;0,AH507+1,0)</f>
        <v>5</v>
      </c>
      <c r="AI508" s="74" t="n">
        <f aca="false">IF(U508&gt;0,AI507+1,0)</f>
        <v>106</v>
      </c>
      <c r="AJ508" s="74" t="n">
        <f aca="false">IF(G508&gt;0,AJ507+1,0)</f>
        <v>0</v>
      </c>
      <c r="AK508" s="74" t="n">
        <f aca="false">IF(G508&lt;=0,AK507+1,0)</f>
        <v>3</v>
      </c>
      <c r="AL508" s="74" t="n">
        <f aca="false">IF(K508&gt;0,AL507+1,0)</f>
        <v>0</v>
      </c>
      <c r="AM508" s="74" t="n">
        <f aca="false">IF(K508&lt;=0,AM507+1,0)</f>
        <v>3</v>
      </c>
    </row>
    <row r="509" customFormat="false" ht="15" hidden="false" customHeight="false" outlineLevel="0" collapsed="false">
      <c r="A509" s="61" t="n">
        <v>513</v>
      </c>
      <c r="B509" s="62" t="n">
        <v>41255.4555555556</v>
      </c>
      <c r="C509" s="63" t="n">
        <f aca="false">YEAR(B509)</f>
        <v>2012</v>
      </c>
      <c r="D509" s="32" t="s">
        <v>277</v>
      </c>
      <c r="E509" s="64" t="n">
        <v>5901.45</v>
      </c>
      <c r="F509" s="65" t="n">
        <v>-0.0015</v>
      </c>
      <c r="G509" s="66" t="n">
        <v>-8.852175</v>
      </c>
      <c r="H509" s="67" t="n">
        <f aca="false">E509+IF(D509="Long",1,-1)*G509</f>
        <v>5892.597825</v>
      </c>
      <c r="I509" s="68" t="n">
        <f aca="false">Assumptions!$B$58</f>
        <v>5.35750011455817</v>
      </c>
      <c r="J509" s="68" t="n">
        <f aca="false">INDEX(Yearly!$D$5:$D$22,MATCH(C509,Yearly!$A$5:$A$22,0))</f>
        <v>0.476222232405171</v>
      </c>
      <c r="K509" s="68" t="n">
        <f aca="false">G509-I509-J509</f>
        <v>-14.6858973469633</v>
      </c>
      <c r="L509" s="69" t="n">
        <f aca="false">(I509+J509)/Assumptions!$B$8</f>
        <v>0.000257230707196027</v>
      </c>
      <c r="M509" s="70" t="n">
        <f aca="false">F509-L509</f>
        <v>-0.00175723070719603</v>
      </c>
      <c r="N509" s="71" t="n">
        <f aca="false">G509*Assumptions!$B$7</f>
        <v>-69622.356375</v>
      </c>
      <c r="O509" s="71" t="n">
        <f aca="false">K509*Assumptions!$B$7</f>
        <v>-115504.582633867</v>
      </c>
      <c r="P509" s="68" t="n">
        <f aca="false">P508+G509</f>
        <v>6575.99259</v>
      </c>
      <c r="Q509" s="68" t="n">
        <f aca="false">MAX(Q508,P509)</f>
        <v>6635.369435</v>
      </c>
      <c r="R509" s="68" t="n">
        <f aca="false">Q509-P509</f>
        <v>59.3768450000007</v>
      </c>
      <c r="S509" s="68" t="n">
        <f aca="false">S508+K509</f>
        <v>3611.15202660351</v>
      </c>
      <c r="T509" s="68" t="n">
        <f aca="false">MAX(T508,S509)</f>
        <v>3809.01877272859</v>
      </c>
      <c r="U509" s="68" t="n">
        <f aca="false">T509-S509</f>
        <v>197.866746125079</v>
      </c>
      <c r="V509" s="70" t="n">
        <f aca="false">V508+F509</f>
        <v>1.4157</v>
      </c>
      <c r="W509" s="70" t="n">
        <f aca="false">MAX(W508,V509)</f>
        <v>1.4258</v>
      </c>
      <c r="X509" s="70" t="n">
        <f aca="false">W509-V509</f>
        <v>0.0101000000000002</v>
      </c>
      <c r="Y509" s="70" t="n">
        <f aca="false">Y508+M509</f>
        <v>1.28496905507546</v>
      </c>
      <c r="Z509" s="70" t="n">
        <f aca="false">MAX(Z508,Y509)</f>
        <v>1.29661243931863</v>
      </c>
      <c r="AA509" s="70" t="n">
        <f aca="false">Z509-Y509</f>
        <v>0.0116433842431762</v>
      </c>
      <c r="AB509" s="72" t="n">
        <f aca="false">AB508*(1+F509)</f>
        <v>3.76956410678539</v>
      </c>
      <c r="AC509" s="73" t="n">
        <f aca="false">MAX(AC508,AB509)</f>
        <v>3.80792011130762</v>
      </c>
      <c r="AD509" s="70" t="n">
        <f aca="false">1-AB509/AC509</f>
        <v>0.0100726914958974</v>
      </c>
      <c r="AE509" s="73" t="n">
        <f aca="false">AE508*(1+M509)</f>
        <v>3.30863501493689</v>
      </c>
      <c r="AF509" s="73" t="n">
        <f aca="false">MAX(AF508,AE509)</f>
        <v>3.34747282371913</v>
      </c>
      <c r="AG509" s="70" t="n">
        <f aca="false">1-AE509/AF509</f>
        <v>0.011602128180713</v>
      </c>
      <c r="AH509" s="74" t="n">
        <f aca="false">IF(R509&gt;0,AH508+1,0)</f>
        <v>6</v>
      </c>
      <c r="AI509" s="74" t="n">
        <f aca="false">IF(U509&gt;0,AI508+1,0)</f>
        <v>107</v>
      </c>
      <c r="AJ509" s="74" t="n">
        <f aca="false">IF(G509&gt;0,AJ508+1,0)</f>
        <v>0</v>
      </c>
      <c r="AK509" s="74" t="n">
        <f aca="false">IF(G509&lt;=0,AK508+1,0)</f>
        <v>4</v>
      </c>
      <c r="AL509" s="74" t="n">
        <f aca="false">IF(K509&gt;0,AL508+1,0)</f>
        <v>0</v>
      </c>
      <c r="AM509" s="74" t="n">
        <f aca="false">IF(K509&lt;=0,AM508+1,0)</f>
        <v>4</v>
      </c>
    </row>
    <row r="510" customFormat="false" ht="15" hidden="false" customHeight="false" outlineLevel="0" collapsed="false">
      <c r="A510" s="61" t="n">
        <v>514</v>
      </c>
      <c r="B510" s="62" t="n">
        <v>41255.4951388889</v>
      </c>
      <c r="C510" s="63" t="n">
        <f aca="false">YEAR(B510)</f>
        <v>2012</v>
      </c>
      <c r="D510" s="32" t="s">
        <v>276</v>
      </c>
      <c r="E510" s="64" t="n">
        <v>5892.65</v>
      </c>
      <c r="F510" s="65" t="n">
        <v>-0.002</v>
      </c>
      <c r="G510" s="66" t="n">
        <v>-11.7853</v>
      </c>
      <c r="H510" s="67" t="n">
        <f aca="false">E510+IF(D510="Long",1,-1)*G510</f>
        <v>5904.4353</v>
      </c>
      <c r="I510" s="68" t="n">
        <f aca="false">Assumptions!$B$58</f>
        <v>5.35750011455817</v>
      </c>
      <c r="J510" s="68" t="n">
        <f aca="false">INDEX(Yearly!$D$5:$D$22,MATCH(C510,Yearly!$A$5:$A$22,0))</f>
        <v>0.476222232405171</v>
      </c>
      <c r="K510" s="68" t="n">
        <f aca="false">G510-I510-J510</f>
        <v>-17.6190223469633</v>
      </c>
      <c r="L510" s="69" t="n">
        <f aca="false">(I510+J510)/Assumptions!$B$8</f>
        <v>0.000257230707196027</v>
      </c>
      <c r="M510" s="70" t="n">
        <f aca="false">F510-L510</f>
        <v>-0.00225723070719603</v>
      </c>
      <c r="N510" s="71" t="n">
        <f aca="false">G510*Assumptions!$B$7</f>
        <v>-92691.3845</v>
      </c>
      <c r="O510" s="71" t="n">
        <f aca="false">K510*Assumptions!$B$7</f>
        <v>-138573.610758867</v>
      </c>
      <c r="P510" s="68" t="n">
        <f aca="false">P509+G510</f>
        <v>6564.20729</v>
      </c>
      <c r="Q510" s="68" t="n">
        <f aca="false">MAX(Q509,P510)</f>
        <v>6635.369435</v>
      </c>
      <c r="R510" s="68" t="n">
        <f aca="false">Q510-P510</f>
        <v>71.1621450000002</v>
      </c>
      <c r="S510" s="68" t="n">
        <f aca="false">S509+K510</f>
        <v>3593.53300425654</v>
      </c>
      <c r="T510" s="68" t="n">
        <f aca="false">MAX(T509,S510)</f>
        <v>3809.01877272859</v>
      </c>
      <c r="U510" s="68" t="n">
        <f aca="false">T510-S510</f>
        <v>215.485768472043</v>
      </c>
      <c r="V510" s="70" t="n">
        <f aca="false">V509+F510</f>
        <v>1.4137</v>
      </c>
      <c r="W510" s="70" t="n">
        <f aca="false">MAX(W509,V510)</f>
        <v>1.4258</v>
      </c>
      <c r="X510" s="70" t="n">
        <f aca="false">W510-V510</f>
        <v>0.0121000000000002</v>
      </c>
      <c r="Y510" s="70" t="n">
        <f aca="false">Y509+M510</f>
        <v>1.28271182436826</v>
      </c>
      <c r="Z510" s="70" t="n">
        <f aca="false">MAX(Z509,Y510)</f>
        <v>1.29661243931863</v>
      </c>
      <c r="AA510" s="70" t="n">
        <f aca="false">Z510-Y510</f>
        <v>0.0139006149503722</v>
      </c>
      <c r="AB510" s="72" t="n">
        <f aca="false">AB509*(1+F510)</f>
        <v>3.76202497857182</v>
      </c>
      <c r="AC510" s="73" t="n">
        <f aca="false">MAX(AC509,AB510)</f>
        <v>3.80792011130762</v>
      </c>
      <c r="AD510" s="70" t="n">
        <f aca="false">1-AB510/AC510</f>
        <v>0.0120525461129056</v>
      </c>
      <c r="AE510" s="73" t="n">
        <f aca="false">AE509*(1+M510)</f>
        <v>3.30116666238227</v>
      </c>
      <c r="AF510" s="73" t="n">
        <f aca="false">MAX(AF509,AE510)</f>
        <v>3.34747282371913</v>
      </c>
      <c r="AG510" s="70" t="n">
        <f aca="false">1-AE510/AF510</f>
        <v>0.0138331702079108</v>
      </c>
      <c r="AH510" s="74" t="n">
        <f aca="false">IF(R510&gt;0,AH509+1,0)</f>
        <v>7</v>
      </c>
      <c r="AI510" s="74" t="n">
        <f aca="false">IF(U510&gt;0,AI509+1,0)</f>
        <v>108</v>
      </c>
      <c r="AJ510" s="74" t="n">
        <f aca="false">IF(G510&gt;0,AJ509+1,0)</f>
        <v>0</v>
      </c>
      <c r="AK510" s="74" t="n">
        <f aca="false">IF(G510&lt;=0,AK509+1,0)</f>
        <v>5</v>
      </c>
      <c r="AL510" s="74" t="n">
        <f aca="false">IF(K510&gt;0,AL509+1,0)</f>
        <v>0</v>
      </c>
      <c r="AM510" s="74" t="n">
        <f aca="false">IF(K510&lt;=0,AM509+1,0)</f>
        <v>5</v>
      </c>
    </row>
    <row r="511" customFormat="false" ht="15" hidden="false" customHeight="false" outlineLevel="0" collapsed="false">
      <c r="A511" s="61" t="n">
        <v>515</v>
      </c>
      <c r="B511" s="62" t="n">
        <v>41255.5520833333</v>
      </c>
      <c r="C511" s="63" t="n">
        <f aca="false">YEAR(B511)</f>
        <v>2012</v>
      </c>
      <c r="D511" s="32" t="s">
        <v>277</v>
      </c>
      <c r="E511" s="64" t="n">
        <v>5904.3</v>
      </c>
      <c r="F511" s="65" t="n">
        <v>-0.0033</v>
      </c>
      <c r="G511" s="66" t="n">
        <v>-19.48419</v>
      </c>
      <c r="H511" s="67" t="n">
        <f aca="false">E511+IF(D511="Long",1,-1)*G511</f>
        <v>5884.81581</v>
      </c>
      <c r="I511" s="68" t="n">
        <f aca="false">Assumptions!$B$58</f>
        <v>5.35750011455817</v>
      </c>
      <c r="J511" s="68" t="n">
        <f aca="false">INDEX(Yearly!$D$5:$D$22,MATCH(C511,Yearly!$A$5:$A$22,0))</f>
        <v>0.476222232405171</v>
      </c>
      <c r="K511" s="68" t="n">
        <f aca="false">G511-I511-J511</f>
        <v>-25.3179123469633</v>
      </c>
      <c r="L511" s="69" t="n">
        <f aca="false">(I511+J511)/Assumptions!$B$8</f>
        <v>0.000257230707196027</v>
      </c>
      <c r="M511" s="70" t="n">
        <f aca="false">F511-L511</f>
        <v>-0.00355723070719603</v>
      </c>
      <c r="N511" s="71" t="n">
        <f aca="false">G511*Assumptions!$B$7</f>
        <v>-153243.15435</v>
      </c>
      <c r="O511" s="71" t="n">
        <f aca="false">K511*Assumptions!$B$7</f>
        <v>-199125.380608867</v>
      </c>
      <c r="P511" s="68" t="n">
        <f aca="false">P510+G511</f>
        <v>6544.7231</v>
      </c>
      <c r="Q511" s="68" t="n">
        <f aca="false">MAX(Q510,P511)</f>
        <v>6635.369435</v>
      </c>
      <c r="R511" s="68" t="n">
        <f aca="false">Q511-P511</f>
        <v>90.6463350000004</v>
      </c>
      <c r="S511" s="68" t="n">
        <f aca="false">S510+K511</f>
        <v>3568.21509190958</v>
      </c>
      <c r="T511" s="68" t="n">
        <f aca="false">MAX(T510,S511)</f>
        <v>3809.01877272859</v>
      </c>
      <c r="U511" s="68" t="n">
        <f aca="false">T511-S511</f>
        <v>240.803680819006</v>
      </c>
      <c r="V511" s="70" t="n">
        <f aca="false">V510+F511</f>
        <v>1.4104</v>
      </c>
      <c r="W511" s="70" t="n">
        <f aca="false">MAX(W510,V511)</f>
        <v>1.4258</v>
      </c>
      <c r="X511" s="70" t="n">
        <f aca="false">W511-V511</f>
        <v>0.0154000000000003</v>
      </c>
      <c r="Y511" s="70" t="n">
        <f aca="false">Y510+M511</f>
        <v>1.27915459366106</v>
      </c>
      <c r="Z511" s="70" t="n">
        <f aca="false">MAX(Z510,Y511)</f>
        <v>1.29661243931863</v>
      </c>
      <c r="AA511" s="70" t="n">
        <f aca="false">Z511-Y511</f>
        <v>0.0174578456575683</v>
      </c>
      <c r="AB511" s="72" t="n">
        <f aca="false">AB510*(1+F511)</f>
        <v>3.74961029614254</v>
      </c>
      <c r="AC511" s="73" t="n">
        <f aca="false">MAX(AC510,AB511)</f>
        <v>3.80792011130762</v>
      </c>
      <c r="AD511" s="70" t="n">
        <f aca="false">1-AB511/AC511</f>
        <v>0.0153127727107331</v>
      </c>
      <c r="AE511" s="73" t="n">
        <f aca="false">AE510*(1+M511)</f>
        <v>3.28942365096127</v>
      </c>
      <c r="AF511" s="73" t="n">
        <f aca="false">MAX(AF510,AE511)</f>
        <v>3.34747282371913</v>
      </c>
      <c r="AG511" s="70" t="n">
        <f aca="false">1-AE511/AF511</f>
        <v>0.0173411931372653</v>
      </c>
      <c r="AH511" s="74" t="n">
        <f aca="false">IF(R511&gt;0,AH510+1,0)</f>
        <v>8</v>
      </c>
      <c r="AI511" s="74" t="n">
        <f aca="false">IF(U511&gt;0,AI510+1,0)</f>
        <v>109</v>
      </c>
      <c r="AJ511" s="74" t="n">
        <f aca="false">IF(G511&gt;0,AJ510+1,0)</f>
        <v>0</v>
      </c>
      <c r="AK511" s="74" t="n">
        <f aca="false">IF(G511&lt;=0,AK510+1,0)</f>
        <v>6</v>
      </c>
      <c r="AL511" s="74" t="n">
        <f aca="false">IF(K511&gt;0,AL510+1,0)</f>
        <v>0</v>
      </c>
      <c r="AM511" s="74" t="n">
        <f aca="false">IF(K511&lt;=0,AM510+1,0)</f>
        <v>6</v>
      </c>
    </row>
    <row r="512" customFormat="false" ht="15" hidden="false" customHeight="false" outlineLevel="0" collapsed="false">
      <c r="A512" s="61" t="n">
        <v>516</v>
      </c>
      <c r="B512" s="62" t="n">
        <v>41255.5756944444</v>
      </c>
      <c r="C512" s="63" t="n">
        <f aca="false">YEAR(B512)</f>
        <v>2012</v>
      </c>
      <c r="D512" s="32" t="s">
        <v>276</v>
      </c>
      <c r="E512" s="64" t="n">
        <v>5885.05</v>
      </c>
      <c r="F512" s="65" t="n">
        <v>-0.0014</v>
      </c>
      <c r="G512" s="66" t="n">
        <v>-8.23907</v>
      </c>
      <c r="H512" s="67" t="n">
        <f aca="false">E512+IF(D512="Long",1,-1)*G512</f>
        <v>5893.28907</v>
      </c>
      <c r="I512" s="68" t="n">
        <f aca="false">Assumptions!$B$58</f>
        <v>5.35750011455817</v>
      </c>
      <c r="J512" s="68" t="n">
        <f aca="false">INDEX(Yearly!$D$5:$D$22,MATCH(C512,Yearly!$A$5:$A$22,0))</f>
        <v>0.476222232405171</v>
      </c>
      <c r="K512" s="68" t="n">
        <f aca="false">G512-I512-J512</f>
        <v>-14.0727923469633</v>
      </c>
      <c r="L512" s="69" t="n">
        <f aca="false">(I512+J512)/Assumptions!$B$8</f>
        <v>0.000257230707196027</v>
      </c>
      <c r="M512" s="70" t="n">
        <f aca="false">F512-L512</f>
        <v>-0.00165723070719603</v>
      </c>
      <c r="N512" s="71" t="n">
        <f aca="false">G512*Assumptions!$B$7</f>
        <v>-64800.28555</v>
      </c>
      <c r="O512" s="71" t="n">
        <f aca="false">K512*Assumptions!$B$7</f>
        <v>-110682.511808867</v>
      </c>
      <c r="P512" s="68" t="n">
        <f aca="false">P511+G512</f>
        <v>6536.48403</v>
      </c>
      <c r="Q512" s="68" t="n">
        <f aca="false">MAX(Q511,P512)</f>
        <v>6635.369435</v>
      </c>
      <c r="R512" s="68" t="n">
        <f aca="false">Q512-P512</f>
        <v>98.885405</v>
      </c>
      <c r="S512" s="68" t="n">
        <f aca="false">S511+K512</f>
        <v>3554.14229956262</v>
      </c>
      <c r="T512" s="68" t="n">
        <f aca="false">MAX(T511,S512)</f>
        <v>3809.01877272859</v>
      </c>
      <c r="U512" s="68" t="n">
        <f aca="false">T512-S512</f>
        <v>254.87647316597</v>
      </c>
      <c r="V512" s="70" t="n">
        <f aca="false">V511+F512</f>
        <v>1.409</v>
      </c>
      <c r="W512" s="70" t="n">
        <f aca="false">MAX(W511,V512)</f>
        <v>1.4258</v>
      </c>
      <c r="X512" s="70" t="n">
        <f aca="false">W512-V512</f>
        <v>0.0168000000000004</v>
      </c>
      <c r="Y512" s="70" t="n">
        <f aca="false">Y511+M512</f>
        <v>1.27749736295387</v>
      </c>
      <c r="Z512" s="70" t="n">
        <f aca="false">MAX(Z511,Y512)</f>
        <v>1.29661243931863</v>
      </c>
      <c r="AA512" s="70" t="n">
        <f aca="false">Z512-Y512</f>
        <v>0.0191150763647643</v>
      </c>
      <c r="AB512" s="72" t="n">
        <f aca="false">AB511*(1+F512)</f>
        <v>3.74436084172794</v>
      </c>
      <c r="AC512" s="73" t="n">
        <f aca="false">MAX(AC511,AB512)</f>
        <v>3.80792011130762</v>
      </c>
      <c r="AD512" s="70" t="n">
        <f aca="false">1-AB512/AC512</f>
        <v>0.016691334828938</v>
      </c>
      <c r="AE512" s="73" t="n">
        <f aca="false">AE511*(1+M512)</f>
        <v>3.28397231707792</v>
      </c>
      <c r="AF512" s="73" t="n">
        <f aca="false">MAX(AF511,AE512)</f>
        <v>3.34747282371913</v>
      </c>
      <c r="AG512" s="70" t="n">
        <f aca="false">1-AE512/AF512</f>
        <v>0.0189696854866949</v>
      </c>
      <c r="AH512" s="74" t="n">
        <f aca="false">IF(R512&gt;0,AH511+1,0)</f>
        <v>9</v>
      </c>
      <c r="AI512" s="74" t="n">
        <f aca="false">IF(U512&gt;0,AI511+1,0)</f>
        <v>110</v>
      </c>
      <c r="AJ512" s="74" t="n">
        <f aca="false">IF(G512&gt;0,AJ511+1,0)</f>
        <v>0</v>
      </c>
      <c r="AK512" s="74" t="n">
        <f aca="false">IF(G512&lt;=0,AK511+1,0)</f>
        <v>7</v>
      </c>
      <c r="AL512" s="74" t="n">
        <f aca="false">IF(K512&gt;0,AL511+1,0)</f>
        <v>0</v>
      </c>
      <c r="AM512" s="74" t="n">
        <f aca="false">IF(K512&lt;=0,AM511+1,0)</f>
        <v>7</v>
      </c>
    </row>
    <row r="513" customFormat="false" ht="15" hidden="false" customHeight="false" outlineLevel="0" collapsed="false">
      <c r="A513" s="61" t="n">
        <v>517</v>
      </c>
      <c r="B513" s="62" t="n">
        <v>41256.40625</v>
      </c>
      <c r="C513" s="63" t="n">
        <f aca="false">YEAR(B513)</f>
        <v>2012</v>
      </c>
      <c r="D513" s="32" t="s">
        <v>277</v>
      </c>
      <c r="E513" s="64" t="n">
        <v>5893.4</v>
      </c>
      <c r="F513" s="65" t="n">
        <v>-0.0009</v>
      </c>
      <c r="G513" s="66" t="n">
        <v>-5.30406</v>
      </c>
      <c r="H513" s="67" t="n">
        <f aca="false">E513+IF(D513="Long",1,-1)*G513</f>
        <v>5888.09594</v>
      </c>
      <c r="I513" s="68" t="n">
        <f aca="false">Assumptions!$B$58</f>
        <v>5.35750011455817</v>
      </c>
      <c r="J513" s="68" t="n">
        <f aca="false">INDEX(Yearly!$D$5:$D$22,MATCH(C513,Yearly!$A$5:$A$22,0))</f>
        <v>0.476222232405171</v>
      </c>
      <c r="K513" s="68" t="n">
        <f aca="false">G513-I513-J513</f>
        <v>-11.1377823469633</v>
      </c>
      <c r="L513" s="69" t="n">
        <f aca="false">(I513+J513)/Assumptions!$B$8</f>
        <v>0.000257230707196027</v>
      </c>
      <c r="M513" s="70" t="n">
        <f aca="false">F513-L513</f>
        <v>-0.00115723070719603</v>
      </c>
      <c r="N513" s="71" t="n">
        <f aca="false">G513*Assumptions!$B$7</f>
        <v>-41716.4319</v>
      </c>
      <c r="O513" s="71" t="n">
        <f aca="false">K513*Assumptions!$B$7</f>
        <v>-87598.6581588666</v>
      </c>
      <c r="P513" s="68" t="n">
        <f aca="false">P512+G513</f>
        <v>6531.17997</v>
      </c>
      <c r="Q513" s="68" t="n">
        <f aca="false">MAX(Q512,P513)</f>
        <v>6635.369435</v>
      </c>
      <c r="R513" s="68" t="n">
        <f aca="false">Q513-P513</f>
        <v>104.189465</v>
      </c>
      <c r="S513" s="68" t="n">
        <f aca="false">S512+K513</f>
        <v>3543.00451721565</v>
      </c>
      <c r="T513" s="68" t="n">
        <f aca="false">MAX(T512,S513)</f>
        <v>3809.01877272859</v>
      </c>
      <c r="U513" s="68" t="n">
        <f aca="false">T513-S513</f>
        <v>266.014255512933</v>
      </c>
      <c r="V513" s="70" t="n">
        <f aca="false">V512+F513</f>
        <v>1.4081</v>
      </c>
      <c r="W513" s="70" t="n">
        <f aca="false">MAX(W512,V513)</f>
        <v>1.4258</v>
      </c>
      <c r="X513" s="70" t="n">
        <f aca="false">W513-V513</f>
        <v>0.0177000000000003</v>
      </c>
      <c r="Y513" s="70" t="n">
        <f aca="false">Y512+M513</f>
        <v>1.27634013224667</v>
      </c>
      <c r="Z513" s="70" t="n">
        <f aca="false">MAX(Z512,Y513)</f>
        <v>1.29661243931863</v>
      </c>
      <c r="AA513" s="70" t="n">
        <f aca="false">Z513-Y513</f>
        <v>0.0202723070719604</v>
      </c>
      <c r="AB513" s="72" t="n">
        <f aca="false">AB512*(1+F513)</f>
        <v>3.74099091697038</v>
      </c>
      <c r="AC513" s="73" t="n">
        <f aca="false">MAX(AC512,AB513)</f>
        <v>3.80792011130762</v>
      </c>
      <c r="AD513" s="70" t="n">
        <f aca="false">1-AB513/AC513</f>
        <v>0.017576312627592</v>
      </c>
      <c r="AE513" s="73" t="n">
        <f aca="false">AE512*(1+M513)</f>
        <v>3.28017200347102</v>
      </c>
      <c r="AF513" s="73" t="n">
        <f aca="false">MAX(AF512,AE513)</f>
        <v>3.34747282371913</v>
      </c>
      <c r="AG513" s="70" t="n">
        <f aca="false">1-AE513/AF513</f>
        <v>0.0201049638913398</v>
      </c>
      <c r="AH513" s="74" t="n">
        <f aca="false">IF(R513&gt;0,AH512+1,0)</f>
        <v>10</v>
      </c>
      <c r="AI513" s="74" t="n">
        <f aca="false">IF(U513&gt;0,AI512+1,0)</f>
        <v>111</v>
      </c>
      <c r="AJ513" s="74" t="n">
        <f aca="false">IF(G513&gt;0,AJ512+1,0)</f>
        <v>0</v>
      </c>
      <c r="AK513" s="74" t="n">
        <f aca="false">IF(G513&lt;=0,AK512+1,0)</f>
        <v>8</v>
      </c>
      <c r="AL513" s="74" t="n">
        <f aca="false">IF(K513&gt;0,AL512+1,0)</f>
        <v>0</v>
      </c>
      <c r="AM513" s="74" t="n">
        <f aca="false">IF(K513&lt;=0,AM512+1,0)</f>
        <v>8</v>
      </c>
    </row>
    <row r="514" customFormat="false" ht="15" hidden="false" customHeight="false" outlineLevel="0" collapsed="false">
      <c r="A514" s="61" t="n">
        <v>518</v>
      </c>
      <c r="B514" s="62" t="n">
        <v>41256.4375</v>
      </c>
      <c r="C514" s="63" t="n">
        <f aca="false">YEAR(B514)</f>
        <v>2012</v>
      </c>
      <c r="D514" s="32" t="s">
        <v>276</v>
      </c>
      <c r="E514" s="64" t="n">
        <v>5888.25</v>
      </c>
      <c r="F514" s="65" t="n">
        <v>0.0044</v>
      </c>
      <c r="G514" s="66" t="n">
        <v>25.9083</v>
      </c>
      <c r="H514" s="67" t="n">
        <f aca="false">E514+IF(D514="Long",1,-1)*G514</f>
        <v>5862.3417</v>
      </c>
      <c r="I514" s="68" t="n">
        <f aca="false">Assumptions!$B$58</f>
        <v>5.35750011455817</v>
      </c>
      <c r="J514" s="68" t="n">
        <f aca="false">INDEX(Yearly!$D$5:$D$22,MATCH(C514,Yearly!$A$5:$A$22,0))</f>
        <v>0.476222232405171</v>
      </c>
      <c r="K514" s="68" t="n">
        <f aca="false">G514-I514-J514</f>
        <v>20.0745776530367</v>
      </c>
      <c r="L514" s="69" t="n">
        <f aca="false">(I514+J514)/Assumptions!$B$8</f>
        <v>0.000257230707196027</v>
      </c>
      <c r="M514" s="70" t="n">
        <f aca="false">F514-L514</f>
        <v>0.00414276929280397</v>
      </c>
      <c r="N514" s="71" t="n">
        <f aca="false">G514*Assumptions!$B$7</f>
        <v>203768.7795</v>
      </c>
      <c r="O514" s="71" t="n">
        <f aca="false">K514*Assumptions!$B$7</f>
        <v>157886.553241133</v>
      </c>
      <c r="P514" s="68" t="n">
        <f aca="false">P513+G514</f>
        <v>6557.08827</v>
      </c>
      <c r="Q514" s="68" t="n">
        <f aca="false">MAX(Q513,P514)</f>
        <v>6635.369435</v>
      </c>
      <c r="R514" s="68" t="n">
        <f aca="false">Q514-P514</f>
        <v>78.2811650000003</v>
      </c>
      <c r="S514" s="68" t="n">
        <f aca="false">S513+K514</f>
        <v>3563.07909486869</v>
      </c>
      <c r="T514" s="68" t="n">
        <f aca="false">MAX(T513,S514)</f>
        <v>3809.01877272859</v>
      </c>
      <c r="U514" s="68" t="n">
        <f aca="false">T514-S514</f>
        <v>245.939677859897</v>
      </c>
      <c r="V514" s="70" t="n">
        <f aca="false">V513+F514</f>
        <v>1.4125</v>
      </c>
      <c r="W514" s="70" t="n">
        <f aca="false">MAX(W513,V514)</f>
        <v>1.4258</v>
      </c>
      <c r="X514" s="70" t="n">
        <f aca="false">W514-V514</f>
        <v>0.0133000000000003</v>
      </c>
      <c r="Y514" s="70" t="n">
        <f aca="false">Y513+M514</f>
        <v>1.28048290153948</v>
      </c>
      <c r="Z514" s="70" t="n">
        <f aca="false">MAX(Z513,Y514)</f>
        <v>1.29661243931863</v>
      </c>
      <c r="AA514" s="70" t="n">
        <f aca="false">Z514-Y514</f>
        <v>0.0161295377791564</v>
      </c>
      <c r="AB514" s="72" t="n">
        <f aca="false">AB513*(1+F514)</f>
        <v>3.75745127700505</v>
      </c>
      <c r="AC514" s="73" t="n">
        <f aca="false">MAX(AC513,AB514)</f>
        <v>3.80792011130762</v>
      </c>
      <c r="AD514" s="70" t="n">
        <f aca="false">1-AB514/AC514</f>
        <v>0.0132536484031534</v>
      </c>
      <c r="AE514" s="73" t="n">
        <f aca="false">AE513*(1+M514)</f>
        <v>3.29376099932211</v>
      </c>
      <c r="AF514" s="73" t="n">
        <f aca="false">MAX(AF513,AE514)</f>
        <v>3.34747282371913</v>
      </c>
      <c r="AG514" s="70" t="n">
        <f aca="false">1-AE514/AF514</f>
        <v>0.0160454848255777</v>
      </c>
      <c r="AH514" s="74" t="n">
        <f aca="false">IF(R514&gt;0,AH513+1,0)</f>
        <v>11</v>
      </c>
      <c r="AI514" s="74" t="n">
        <f aca="false">IF(U514&gt;0,AI513+1,0)</f>
        <v>112</v>
      </c>
      <c r="AJ514" s="74" t="n">
        <f aca="false">IF(G514&gt;0,AJ513+1,0)</f>
        <v>1</v>
      </c>
      <c r="AK514" s="74" t="n">
        <f aca="false">IF(G514&lt;=0,AK513+1,0)</f>
        <v>0</v>
      </c>
      <c r="AL514" s="74" t="n">
        <f aca="false">IF(K514&gt;0,AL513+1,0)</f>
        <v>1</v>
      </c>
      <c r="AM514" s="74" t="n">
        <f aca="false">IF(K514&lt;=0,AM513+1,0)</f>
        <v>0</v>
      </c>
    </row>
    <row r="515" customFormat="false" ht="15" hidden="false" customHeight="false" outlineLevel="0" collapsed="false">
      <c r="A515" s="61" t="n">
        <v>519</v>
      </c>
      <c r="B515" s="62" t="n">
        <v>41260.3854166667</v>
      </c>
      <c r="C515" s="63" t="n">
        <f aca="false">YEAR(B515)</f>
        <v>2012</v>
      </c>
      <c r="D515" s="32" t="s">
        <v>277</v>
      </c>
      <c r="E515" s="64" t="n">
        <v>5862.6</v>
      </c>
      <c r="F515" s="65" t="n">
        <v>0.001</v>
      </c>
      <c r="G515" s="66" t="n">
        <v>5.8626</v>
      </c>
      <c r="H515" s="67" t="n">
        <f aca="false">E515+IF(D515="Long",1,-1)*G515</f>
        <v>5868.4626</v>
      </c>
      <c r="I515" s="68" t="n">
        <f aca="false">Assumptions!$B$58</f>
        <v>5.35750011455817</v>
      </c>
      <c r="J515" s="68" t="n">
        <f aca="false">INDEX(Yearly!$D$5:$D$22,MATCH(C515,Yearly!$A$5:$A$22,0))</f>
        <v>0.476222232405171</v>
      </c>
      <c r="K515" s="68" t="n">
        <f aca="false">G515-I515-J515</f>
        <v>0.0288776530366608</v>
      </c>
      <c r="L515" s="69" t="n">
        <f aca="false">(I515+J515)/Assumptions!$B$8</f>
        <v>0.000257230707196027</v>
      </c>
      <c r="M515" s="70" t="n">
        <f aca="false">F515-L515</f>
        <v>0.000742769292803973</v>
      </c>
      <c r="N515" s="71" t="n">
        <f aca="false">G515*Assumptions!$B$7</f>
        <v>46109.349</v>
      </c>
      <c r="O515" s="71" t="n">
        <f aca="false">K515*Assumptions!$B$7</f>
        <v>227.122741133338</v>
      </c>
      <c r="P515" s="68" t="n">
        <f aca="false">P514+G515</f>
        <v>6562.95087</v>
      </c>
      <c r="Q515" s="68" t="n">
        <f aca="false">MAX(Q514,P515)</f>
        <v>6635.369435</v>
      </c>
      <c r="R515" s="68" t="n">
        <f aca="false">Q515-P515</f>
        <v>72.4185649999999</v>
      </c>
      <c r="S515" s="68" t="n">
        <f aca="false">S514+K515</f>
        <v>3563.10797252173</v>
      </c>
      <c r="T515" s="68" t="n">
        <f aca="false">MAX(T514,S515)</f>
        <v>3809.01877272859</v>
      </c>
      <c r="U515" s="68" t="n">
        <f aca="false">T515-S515</f>
        <v>245.91080020686</v>
      </c>
      <c r="V515" s="70" t="n">
        <f aca="false">V514+F515</f>
        <v>1.4135</v>
      </c>
      <c r="W515" s="70" t="n">
        <f aca="false">MAX(W514,V515)</f>
        <v>1.4258</v>
      </c>
      <c r="X515" s="70" t="n">
        <f aca="false">W515-V515</f>
        <v>0.0123000000000004</v>
      </c>
      <c r="Y515" s="70" t="n">
        <f aca="false">Y514+M515</f>
        <v>1.28122567083228</v>
      </c>
      <c r="Z515" s="70" t="n">
        <f aca="false">MAX(Z514,Y515)</f>
        <v>1.29661243931863</v>
      </c>
      <c r="AA515" s="70" t="n">
        <f aca="false">Z515-Y515</f>
        <v>0.0153867684863525</v>
      </c>
      <c r="AB515" s="72" t="n">
        <f aca="false">AB514*(1+F515)</f>
        <v>3.76120872828205</v>
      </c>
      <c r="AC515" s="73" t="n">
        <f aca="false">MAX(AC514,AB515)</f>
        <v>3.80792011130762</v>
      </c>
      <c r="AD515" s="70" t="n">
        <f aca="false">1-AB515/AC515</f>
        <v>0.0122669020515567</v>
      </c>
      <c r="AE515" s="73" t="n">
        <f aca="false">AE514*(1+M515)</f>
        <v>3.29620750385025</v>
      </c>
      <c r="AF515" s="73" t="n">
        <f aca="false">MAX(AF514,AE515)</f>
        <v>3.34747282371913</v>
      </c>
      <c r="AG515" s="70" t="n">
        <f aca="false">1-AE515/AF515</f>
        <v>0.0153146336261903</v>
      </c>
      <c r="AH515" s="74" t="n">
        <f aca="false">IF(R515&gt;0,AH514+1,0)</f>
        <v>12</v>
      </c>
      <c r="AI515" s="74" t="n">
        <f aca="false">IF(U515&gt;0,AI514+1,0)</f>
        <v>113</v>
      </c>
      <c r="AJ515" s="74" t="n">
        <f aca="false">IF(G515&gt;0,AJ514+1,0)</f>
        <v>2</v>
      </c>
      <c r="AK515" s="74" t="n">
        <f aca="false">IF(G515&lt;=0,AK514+1,0)</f>
        <v>0</v>
      </c>
      <c r="AL515" s="74" t="n">
        <f aca="false">IF(K515&gt;0,AL514+1,0)</f>
        <v>2</v>
      </c>
      <c r="AM515" s="74" t="n">
        <f aca="false">IF(K515&lt;=0,AM514+1,0)</f>
        <v>0</v>
      </c>
    </row>
    <row r="516" customFormat="false" ht="15" hidden="false" customHeight="false" outlineLevel="0" collapsed="false">
      <c r="A516" s="61" t="n">
        <v>520</v>
      </c>
      <c r="B516" s="62" t="n">
        <v>41260.4743055556</v>
      </c>
      <c r="C516" s="63" t="n">
        <f aca="false">YEAR(B516)</f>
        <v>2012</v>
      </c>
      <c r="D516" s="32" t="s">
        <v>276</v>
      </c>
      <c r="E516" s="64" t="n">
        <v>5868.7</v>
      </c>
      <c r="F516" s="65" t="n">
        <v>-0.0015</v>
      </c>
      <c r="G516" s="66" t="n">
        <v>-8.80305</v>
      </c>
      <c r="H516" s="67" t="n">
        <f aca="false">E516+IF(D516="Long",1,-1)*G516</f>
        <v>5877.50305</v>
      </c>
      <c r="I516" s="68" t="n">
        <f aca="false">Assumptions!$B$58</f>
        <v>5.35750011455817</v>
      </c>
      <c r="J516" s="68" t="n">
        <f aca="false">INDEX(Yearly!$D$5:$D$22,MATCH(C516,Yearly!$A$5:$A$22,0))</f>
        <v>0.476222232405171</v>
      </c>
      <c r="K516" s="68" t="n">
        <f aca="false">G516-I516-J516</f>
        <v>-14.6367723469633</v>
      </c>
      <c r="L516" s="69" t="n">
        <f aca="false">(I516+J516)/Assumptions!$B$8</f>
        <v>0.000257230707196027</v>
      </c>
      <c r="M516" s="70" t="n">
        <f aca="false">F516-L516</f>
        <v>-0.00175723070719603</v>
      </c>
      <c r="N516" s="71" t="n">
        <f aca="false">G516*Assumptions!$B$7</f>
        <v>-69235.98825</v>
      </c>
      <c r="O516" s="71" t="n">
        <f aca="false">K516*Assumptions!$B$7</f>
        <v>-115118.214508867</v>
      </c>
      <c r="P516" s="68" t="n">
        <f aca="false">P515+G516</f>
        <v>6554.14782</v>
      </c>
      <c r="Q516" s="68" t="n">
        <f aca="false">MAX(Q515,P516)</f>
        <v>6635.369435</v>
      </c>
      <c r="R516" s="68" t="n">
        <f aca="false">Q516-P516</f>
        <v>81.2216150000004</v>
      </c>
      <c r="S516" s="68" t="n">
        <f aca="false">S515+K516</f>
        <v>3548.47120017476</v>
      </c>
      <c r="T516" s="68" t="n">
        <f aca="false">MAX(T515,S516)</f>
        <v>3809.01877272859</v>
      </c>
      <c r="U516" s="68" t="n">
        <f aca="false">T516-S516</f>
        <v>260.547572553824</v>
      </c>
      <c r="V516" s="70" t="n">
        <f aca="false">V515+F516</f>
        <v>1.412</v>
      </c>
      <c r="W516" s="70" t="n">
        <f aca="false">MAX(W515,V516)</f>
        <v>1.4258</v>
      </c>
      <c r="X516" s="70" t="n">
        <f aca="false">W516-V516</f>
        <v>0.0138000000000005</v>
      </c>
      <c r="Y516" s="70" t="n">
        <f aca="false">Y515+M516</f>
        <v>1.27946844012508</v>
      </c>
      <c r="Z516" s="70" t="n">
        <f aca="false">MAX(Z515,Y516)</f>
        <v>1.29661243931863</v>
      </c>
      <c r="AA516" s="70" t="n">
        <f aca="false">Z516-Y516</f>
        <v>0.0171439991935485</v>
      </c>
      <c r="AB516" s="72" t="n">
        <f aca="false">AB515*(1+F516)</f>
        <v>3.75556691518963</v>
      </c>
      <c r="AC516" s="73" t="n">
        <f aca="false">MAX(AC515,AB516)</f>
        <v>3.80792011130762</v>
      </c>
      <c r="AD516" s="70" t="n">
        <f aca="false">1-AB516/AC516</f>
        <v>0.0137485016984793</v>
      </c>
      <c r="AE516" s="73" t="n">
        <f aca="false">AE515*(1+M516)</f>
        <v>3.29041530680719</v>
      </c>
      <c r="AF516" s="73" t="n">
        <f aca="false">MAX(AF515,AE516)</f>
        <v>3.34747282371913</v>
      </c>
      <c r="AG516" s="70" t="n">
        <f aca="false">1-AE516/AF516</f>
        <v>0.017044952988909</v>
      </c>
      <c r="AH516" s="74" t="n">
        <f aca="false">IF(R516&gt;0,AH515+1,0)</f>
        <v>13</v>
      </c>
      <c r="AI516" s="74" t="n">
        <f aca="false">IF(U516&gt;0,AI515+1,0)</f>
        <v>114</v>
      </c>
      <c r="AJ516" s="74" t="n">
        <f aca="false">IF(G516&gt;0,AJ515+1,0)</f>
        <v>0</v>
      </c>
      <c r="AK516" s="74" t="n">
        <f aca="false">IF(G516&lt;=0,AK515+1,0)</f>
        <v>1</v>
      </c>
      <c r="AL516" s="74" t="n">
        <f aca="false">IF(K516&gt;0,AL515+1,0)</f>
        <v>0</v>
      </c>
      <c r="AM516" s="74" t="n">
        <f aca="false">IF(K516&lt;=0,AM515+1,0)</f>
        <v>1</v>
      </c>
    </row>
    <row r="517" customFormat="false" ht="15" hidden="false" customHeight="false" outlineLevel="0" collapsed="false">
      <c r="A517" s="61" t="n">
        <v>521</v>
      </c>
      <c r="B517" s="62" t="n">
        <v>41261.40625</v>
      </c>
      <c r="C517" s="63" t="n">
        <f aca="false">YEAR(B517)</f>
        <v>2012</v>
      </c>
      <c r="D517" s="32" t="s">
        <v>277</v>
      </c>
      <c r="E517" s="64" t="n">
        <v>5877.4</v>
      </c>
      <c r="F517" s="65" t="n">
        <v>-0.0085</v>
      </c>
      <c r="G517" s="66" t="n">
        <v>-49.9579</v>
      </c>
      <c r="H517" s="67" t="n">
        <f aca="false">E517+IF(D517="Long",1,-1)*G517</f>
        <v>5827.4421</v>
      </c>
      <c r="I517" s="68" t="n">
        <f aca="false">Assumptions!$B$58</f>
        <v>5.35750011455817</v>
      </c>
      <c r="J517" s="68" t="n">
        <f aca="false">INDEX(Yearly!$D$5:$D$22,MATCH(C517,Yearly!$A$5:$A$22,0))</f>
        <v>0.476222232405171</v>
      </c>
      <c r="K517" s="68" t="n">
        <f aca="false">G517-I517-J517</f>
        <v>-55.7916223469633</v>
      </c>
      <c r="L517" s="69" t="n">
        <f aca="false">(I517+J517)/Assumptions!$B$8</f>
        <v>0.000257230707196027</v>
      </c>
      <c r="M517" s="70" t="n">
        <f aca="false">F517-L517</f>
        <v>-0.00875723070719603</v>
      </c>
      <c r="N517" s="71" t="n">
        <f aca="false">G517*Assumptions!$B$7</f>
        <v>-392918.8835</v>
      </c>
      <c r="O517" s="71" t="n">
        <f aca="false">K517*Assumptions!$B$7</f>
        <v>-438801.109758867</v>
      </c>
      <c r="P517" s="68" t="n">
        <f aca="false">P516+G517</f>
        <v>6504.18992</v>
      </c>
      <c r="Q517" s="68" t="n">
        <f aca="false">MAX(Q516,P517)</f>
        <v>6635.369435</v>
      </c>
      <c r="R517" s="68" t="n">
        <f aca="false">Q517-P517</f>
        <v>131.179515000001</v>
      </c>
      <c r="S517" s="68" t="n">
        <f aca="false">S516+K517</f>
        <v>3492.6795778278</v>
      </c>
      <c r="T517" s="68" t="n">
        <f aca="false">MAX(T516,S517)</f>
        <v>3809.01877272859</v>
      </c>
      <c r="U517" s="68" t="n">
        <f aca="false">T517-S517</f>
        <v>316.339194900787</v>
      </c>
      <c r="V517" s="70" t="n">
        <f aca="false">V516+F517</f>
        <v>1.4035</v>
      </c>
      <c r="W517" s="70" t="n">
        <f aca="false">MAX(W516,V517)</f>
        <v>1.4258</v>
      </c>
      <c r="X517" s="70" t="n">
        <f aca="false">W517-V517</f>
        <v>0.0223000000000004</v>
      </c>
      <c r="Y517" s="70" t="n">
        <f aca="false">Y516+M517</f>
        <v>1.27071120941789</v>
      </c>
      <c r="Z517" s="70" t="n">
        <f aca="false">MAX(Z516,Y517)</f>
        <v>1.29661243931863</v>
      </c>
      <c r="AA517" s="70" t="n">
        <f aca="false">Z517-Y517</f>
        <v>0.0259012299007444</v>
      </c>
      <c r="AB517" s="72" t="n">
        <f aca="false">AB516*(1+F517)</f>
        <v>3.72364459641052</v>
      </c>
      <c r="AC517" s="73" t="n">
        <f aca="false">MAX(AC516,AB517)</f>
        <v>3.80792011130762</v>
      </c>
      <c r="AD517" s="70" t="n">
        <f aca="false">1-AB517/AC517</f>
        <v>0.0221316394340423</v>
      </c>
      <c r="AE517" s="73" t="n">
        <f aca="false">AE516*(1+M517)</f>
        <v>3.26160038084299</v>
      </c>
      <c r="AF517" s="73" t="n">
        <f aca="false">MAX(AF516,AE517)</f>
        <v>3.34747282371913</v>
      </c>
      <c r="AG517" s="70" t="n">
        <f aca="false">1-AE517/AF517</f>
        <v>0.0256529171103878</v>
      </c>
      <c r="AH517" s="74" t="n">
        <f aca="false">IF(R517&gt;0,AH516+1,0)</f>
        <v>14</v>
      </c>
      <c r="AI517" s="74" t="n">
        <f aca="false">IF(U517&gt;0,AI516+1,0)</f>
        <v>115</v>
      </c>
      <c r="AJ517" s="74" t="n">
        <f aca="false">IF(G517&gt;0,AJ516+1,0)</f>
        <v>0</v>
      </c>
      <c r="AK517" s="74" t="n">
        <f aca="false">IF(G517&lt;=0,AK516+1,0)</f>
        <v>2</v>
      </c>
      <c r="AL517" s="74" t="n">
        <f aca="false">IF(K517&gt;0,AL516+1,0)</f>
        <v>0</v>
      </c>
      <c r="AM517" s="74" t="n">
        <f aca="false">IF(K517&lt;=0,AM516+1,0)</f>
        <v>2</v>
      </c>
    </row>
    <row r="518" customFormat="false" ht="15" hidden="false" customHeight="false" outlineLevel="0" collapsed="false">
      <c r="A518" s="61" t="n">
        <v>522</v>
      </c>
      <c r="B518" s="62" t="n">
        <v>41261.4611111111</v>
      </c>
      <c r="C518" s="63" t="n">
        <f aca="false">YEAR(B518)</f>
        <v>2012</v>
      </c>
      <c r="D518" s="32" t="s">
        <v>276</v>
      </c>
      <c r="E518" s="64" t="n">
        <v>5827.3</v>
      </c>
      <c r="F518" s="65" t="n">
        <v>-0.0105</v>
      </c>
      <c r="G518" s="66" t="n">
        <v>-61.18665</v>
      </c>
      <c r="H518" s="67" t="n">
        <f aca="false">E518+IF(D518="Long",1,-1)*G518</f>
        <v>5888.48665</v>
      </c>
      <c r="I518" s="68" t="n">
        <f aca="false">Assumptions!$B$58</f>
        <v>5.35750011455817</v>
      </c>
      <c r="J518" s="68" t="n">
        <f aca="false">INDEX(Yearly!$D$5:$D$22,MATCH(C518,Yearly!$A$5:$A$22,0))</f>
        <v>0.476222232405171</v>
      </c>
      <c r="K518" s="68" t="n">
        <f aca="false">G518-I518-J518</f>
        <v>-67.0203723469633</v>
      </c>
      <c r="L518" s="69" t="n">
        <f aca="false">(I518+J518)/Assumptions!$B$8</f>
        <v>0.000257230707196027</v>
      </c>
      <c r="M518" s="70" t="n">
        <f aca="false">F518-L518</f>
        <v>-0.010757230707196</v>
      </c>
      <c r="N518" s="71" t="n">
        <f aca="false">G518*Assumptions!$B$7</f>
        <v>-481233.00225</v>
      </c>
      <c r="O518" s="71" t="n">
        <f aca="false">K518*Assumptions!$B$7</f>
        <v>-527115.228508867</v>
      </c>
      <c r="P518" s="68" t="n">
        <f aca="false">P517+G518</f>
        <v>6443.00327</v>
      </c>
      <c r="Q518" s="68" t="n">
        <f aca="false">MAX(Q517,P518)</f>
        <v>6635.369435</v>
      </c>
      <c r="R518" s="68" t="n">
        <f aca="false">Q518-P518</f>
        <v>192.366165</v>
      </c>
      <c r="S518" s="68" t="n">
        <f aca="false">S517+K518</f>
        <v>3425.65920548084</v>
      </c>
      <c r="T518" s="68" t="n">
        <f aca="false">MAX(T517,S518)</f>
        <v>3809.01877272859</v>
      </c>
      <c r="U518" s="68" t="n">
        <f aca="false">T518-S518</f>
        <v>383.35956724775</v>
      </c>
      <c r="V518" s="70" t="n">
        <f aca="false">V517+F518</f>
        <v>1.393</v>
      </c>
      <c r="W518" s="70" t="n">
        <f aca="false">MAX(W517,V518)</f>
        <v>1.4258</v>
      </c>
      <c r="X518" s="70" t="n">
        <f aca="false">W518-V518</f>
        <v>0.0328000000000004</v>
      </c>
      <c r="Y518" s="70" t="n">
        <f aca="false">Y517+M518</f>
        <v>1.25995397871069</v>
      </c>
      <c r="Z518" s="70" t="n">
        <f aca="false">MAX(Z517,Y518)</f>
        <v>1.29661243931863</v>
      </c>
      <c r="AA518" s="70" t="n">
        <f aca="false">Z518-Y518</f>
        <v>0.0366584606079403</v>
      </c>
      <c r="AB518" s="72" t="n">
        <f aca="false">AB517*(1+F518)</f>
        <v>3.68454632814821</v>
      </c>
      <c r="AC518" s="73" t="n">
        <f aca="false">MAX(AC517,AB518)</f>
        <v>3.80792011130762</v>
      </c>
      <c r="AD518" s="70" t="n">
        <f aca="false">1-AB518/AC518</f>
        <v>0.0323992572199847</v>
      </c>
      <c r="AE518" s="73" t="n">
        <f aca="false">AE517*(1+M518)</f>
        <v>3.22651459307158</v>
      </c>
      <c r="AF518" s="73" t="n">
        <f aca="false">MAX(AF517,AE518)</f>
        <v>3.34747282371913</v>
      </c>
      <c r="AG518" s="70" t="n">
        <f aca="false">1-AE518/AF518</f>
        <v>0.0361341934699148</v>
      </c>
      <c r="AH518" s="74" t="n">
        <f aca="false">IF(R518&gt;0,AH517+1,0)</f>
        <v>15</v>
      </c>
      <c r="AI518" s="74" t="n">
        <f aca="false">IF(U518&gt;0,AI517+1,0)</f>
        <v>116</v>
      </c>
      <c r="AJ518" s="74" t="n">
        <f aca="false">IF(G518&gt;0,AJ517+1,0)</f>
        <v>0</v>
      </c>
      <c r="AK518" s="74" t="n">
        <f aca="false">IF(G518&lt;=0,AK517+1,0)</f>
        <v>3</v>
      </c>
      <c r="AL518" s="74" t="n">
        <f aca="false">IF(K518&gt;0,AL517+1,0)</f>
        <v>0</v>
      </c>
      <c r="AM518" s="74" t="n">
        <f aca="false">IF(K518&lt;=0,AM517+1,0)</f>
        <v>3</v>
      </c>
    </row>
    <row r="519" customFormat="false" ht="15" hidden="false" customHeight="false" outlineLevel="0" collapsed="false">
      <c r="A519" s="61" t="n">
        <v>523</v>
      </c>
      <c r="B519" s="62" t="n">
        <v>41261.53125</v>
      </c>
      <c r="C519" s="63" t="n">
        <f aca="false">YEAR(B519)</f>
        <v>2012</v>
      </c>
      <c r="D519" s="32" t="s">
        <v>277</v>
      </c>
      <c r="E519" s="64" t="n">
        <v>5888.3</v>
      </c>
      <c r="F519" s="65" t="n">
        <v>0.0002</v>
      </c>
      <c r="G519" s="66" t="n">
        <v>1.17766</v>
      </c>
      <c r="H519" s="67" t="n">
        <f aca="false">E519+IF(D519="Long",1,-1)*G519</f>
        <v>5889.47766</v>
      </c>
      <c r="I519" s="68" t="n">
        <f aca="false">Assumptions!$B$58</f>
        <v>5.35750011455817</v>
      </c>
      <c r="J519" s="68" t="n">
        <f aca="false">INDEX(Yearly!$D$5:$D$22,MATCH(C519,Yearly!$A$5:$A$22,0))</f>
        <v>0.476222232405171</v>
      </c>
      <c r="K519" s="68" t="n">
        <f aca="false">G519-I519-J519</f>
        <v>-4.65606234696334</v>
      </c>
      <c r="L519" s="69" t="n">
        <f aca="false">(I519+J519)/Assumptions!$B$8</f>
        <v>0.000257230707196027</v>
      </c>
      <c r="M519" s="70" t="n">
        <f aca="false">F519-L519</f>
        <v>-5.72307071960271E-005</v>
      </c>
      <c r="N519" s="71" t="n">
        <f aca="false">G519*Assumptions!$B$7</f>
        <v>9262.2959</v>
      </c>
      <c r="O519" s="71" t="n">
        <f aca="false">K519*Assumptions!$B$7</f>
        <v>-36619.9303588667</v>
      </c>
      <c r="P519" s="68" t="n">
        <f aca="false">P518+G519</f>
        <v>6444.18093</v>
      </c>
      <c r="Q519" s="68" t="n">
        <f aca="false">MAX(Q518,P519)</f>
        <v>6635.369435</v>
      </c>
      <c r="R519" s="68" t="n">
        <f aca="false">Q519-P519</f>
        <v>191.188505</v>
      </c>
      <c r="S519" s="68" t="n">
        <f aca="false">S518+K519</f>
        <v>3421.00314313387</v>
      </c>
      <c r="T519" s="68" t="n">
        <f aca="false">MAX(T518,S519)</f>
        <v>3809.01877272859</v>
      </c>
      <c r="U519" s="68" t="n">
        <f aca="false">T519-S519</f>
        <v>388.015629594714</v>
      </c>
      <c r="V519" s="70" t="n">
        <f aca="false">V518+F519</f>
        <v>1.3932</v>
      </c>
      <c r="W519" s="70" t="n">
        <f aca="false">MAX(W518,V519)</f>
        <v>1.4258</v>
      </c>
      <c r="X519" s="70" t="n">
        <f aca="false">W519-V519</f>
        <v>0.0326000000000004</v>
      </c>
      <c r="Y519" s="70" t="n">
        <f aca="false">Y518+M519</f>
        <v>1.2598967480035</v>
      </c>
      <c r="Z519" s="70" t="n">
        <f aca="false">MAX(Z518,Y519)</f>
        <v>1.29661243931863</v>
      </c>
      <c r="AA519" s="70" t="n">
        <f aca="false">Z519-Y519</f>
        <v>0.0367156913151363</v>
      </c>
      <c r="AB519" s="72" t="n">
        <f aca="false">AB518*(1+F519)</f>
        <v>3.68528323741384</v>
      </c>
      <c r="AC519" s="73" t="n">
        <f aca="false">MAX(AC518,AB519)</f>
        <v>3.80792011130762</v>
      </c>
      <c r="AD519" s="70" t="n">
        <f aca="false">1-AB519/AC519</f>
        <v>0.0322057370714287</v>
      </c>
      <c r="AE519" s="73" t="n">
        <f aca="false">AE518*(1+M519)</f>
        <v>3.22632993735964</v>
      </c>
      <c r="AF519" s="73" t="n">
        <f aca="false">MAX(AF518,AE519)</f>
        <v>3.34747282371913</v>
      </c>
      <c r="AG519" s="70" t="n">
        <f aca="false">1-AE519/AF519</f>
        <v>0.0361893561916645</v>
      </c>
      <c r="AH519" s="74" t="n">
        <f aca="false">IF(R519&gt;0,AH518+1,0)</f>
        <v>16</v>
      </c>
      <c r="AI519" s="74" t="n">
        <f aca="false">IF(U519&gt;0,AI518+1,0)</f>
        <v>117</v>
      </c>
      <c r="AJ519" s="74" t="n">
        <f aca="false">IF(G519&gt;0,AJ518+1,0)</f>
        <v>1</v>
      </c>
      <c r="AK519" s="74" t="n">
        <f aca="false">IF(G519&lt;=0,AK518+1,0)</f>
        <v>0</v>
      </c>
      <c r="AL519" s="74" t="n">
        <f aca="false">IF(K519&gt;0,AL518+1,0)</f>
        <v>0</v>
      </c>
      <c r="AM519" s="74" t="n">
        <f aca="false">IF(K519&lt;=0,AM518+1,0)</f>
        <v>4</v>
      </c>
    </row>
    <row r="520" customFormat="false" ht="15" hidden="false" customHeight="false" outlineLevel="0" collapsed="false">
      <c r="A520" s="61" t="n">
        <v>524</v>
      </c>
      <c r="B520" s="62" t="n">
        <v>41263.46875</v>
      </c>
      <c r="C520" s="63" t="n">
        <f aca="false">YEAR(B520)</f>
        <v>2012</v>
      </c>
      <c r="D520" s="32" t="s">
        <v>276</v>
      </c>
      <c r="E520" s="64" t="n">
        <v>5889.45</v>
      </c>
      <c r="F520" s="65" t="n">
        <v>-0.0032</v>
      </c>
      <c r="G520" s="66" t="n">
        <v>-18.84624</v>
      </c>
      <c r="H520" s="67" t="n">
        <f aca="false">E520+IF(D520="Long",1,-1)*G520</f>
        <v>5908.29624</v>
      </c>
      <c r="I520" s="68" t="n">
        <f aca="false">Assumptions!$B$58</f>
        <v>5.35750011455817</v>
      </c>
      <c r="J520" s="68" t="n">
        <f aca="false">INDEX(Yearly!$D$5:$D$22,MATCH(C520,Yearly!$A$5:$A$22,0))</f>
        <v>0.476222232405171</v>
      </c>
      <c r="K520" s="68" t="n">
        <f aca="false">G520-I520-J520</f>
        <v>-24.6799623469633</v>
      </c>
      <c r="L520" s="69" t="n">
        <f aca="false">(I520+J520)/Assumptions!$B$8</f>
        <v>0.000257230707196027</v>
      </c>
      <c r="M520" s="70" t="n">
        <f aca="false">F520-L520</f>
        <v>-0.00345723070719603</v>
      </c>
      <c r="N520" s="71" t="n">
        <f aca="false">G520*Assumptions!$B$7</f>
        <v>-148225.6776</v>
      </c>
      <c r="O520" s="71" t="n">
        <f aca="false">K520*Assumptions!$B$7</f>
        <v>-194107.903858867</v>
      </c>
      <c r="P520" s="68" t="n">
        <f aca="false">P519+G520</f>
        <v>6425.33469</v>
      </c>
      <c r="Q520" s="68" t="n">
        <f aca="false">MAX(Q519,P520)</f>
        <v>6635.369435</v>
      </c>
      <c r="R520" s="68" t="n">
        <f aca="false">Q520-P520</f>
        <v>210.034745</v>
      </c>
      <c r="S520" s="68" t="n">
        <f aca="false">S519+K520</f>
        <v>3396.32318078691</v>
      </c>
      <c r="T520" s="68" t="n">
        <f aca="false">MAX(T519,S520)</f>
        <v>3809.01877272859</v>
      </c>
      <c r="U520" s="68" t="n">
        <f aca="false">T520-S520</f>
        <v>412.695591941677</v>
      </c>
      <c r="V520" s="70" t="n">
        <f aca="false">V519+F520</f>
        <v>1.39</v>
      </c>
      <c r="W520" s="70" t="n">
        <f aca="false">MAX(W519,V520)</f>
        <v>1.4258</v>
      </c>
      <c r="X520" s="70" t="n">
        <f aca="false">W520-V520</f>
        <v>0.0358000000000005</v>
      </c>
      <c r="Y520" s="70" t="n">
        <f aca="false">Y519+M520</f>
        <v>1.2564395172963</v>
      </c>
      <c r="Z520" s="70" t="n">
        <f aca="false">MAX(Z519,Y520)</f>
        <v>1.29661243931863</v>
      </c>
      <c r="AA520" s="70" t="n">
        <f aca="false">Z520-Y520</f>
        <v>0.0401729220223324</v>
      </c>
      <c r="AB520" s="72" t="n">
        <f aca="false">AB519*(1+F520)</f>
        <v>3.67349033105412</v>
      </c>
      <c r="AC520" s="73" t="n">
        <f aca="false">MAX(AC519,AB520)</f>
        <v>3.80792011130762</v>
      </c>
      <c r="AD520" s="70" t="n">
        <f aca="false">1-AB520/AC520</f>
        <v>0.0353026787128001</v>
      </c>
      <c r="AE520" s="73" t="n">
        <f aca="false">AE519*(1+M520)</f>
        <v>3.21517577042866</v>
      </c>
      <c r="AF520" s="73" t="n">
        <f aca="false">MAX(AF519,AE520)</f>
        <v>3.34747282371913</v>
      </c>
      <c r="AG520" s="70" t="n">
        <f aca="false">1-AE520/AF520</f>
        <v>0.0395214719453612</v>
      </c>
      <c r="AH520" s="74" t="n">
        <f aca="false">IF(R520&gt;0,AH519+1,0)</f>
        <v>17</v>
      </c>
      <c r="AI520" s="74" t="n">
        <f aca="false">IF(U520&gt;0,AI519+1,0)</f>
        <v>118</v>
      </c>
      <c r="AJ520" s="74" t="n">
        <f aca="false">IF(G520&gt;0,AJ519+1,0)</f>
        <v>0</v>
      </c>
      <c r="AK520" s="74" t="n">
        <f aca="false">IF(G520&lt;=0,AK519+1,0)</f>
        <v>1</v>
      </c>
      <c r="AL520" s="74" t="n">
        <f aca="false">IF(K520&gt;0,AL519+1,0)</f>
        <v>0</v>
      </c>
      <c r="AM520" s="74" t="n">
        <f aca="false">IF(K520&lt;=0,AM519+1,0)</f>
        <v>5</v>
      </c>
    </row>
    <row r="521" customFormat="false" ht="15" hidden="false" customHeight="false" outlineLevel="0" collapsed="false">
      <c r="A521" s="61" t="n">
        <v>525</v>
      </c>
      <c r="B521" s="62" t="n">
        <v>41263.5777777778</v>
      </c>
      <c r="C521" s="63" t="n">
        <f aca="false">YEAR(B521)</f>
        <v>2012</v>
      </c>
      <c r="D521" s="32" t="s">
        <v>277</v>
      </c>
      <c r="E521" s="64" t="n">
        <v>5908.2</v>
      </c>
      <c r="F521" s="65" t="n">
        <v>-0.0058</v>
      </c>
      <c r="G521" s="66" t="n">
        <v>-34.26756</v>
      </c>
      <c r="H521" s="67" t="n">
        <f aca="false">E521+IF(D521="Long",1,-1)*G521</f>
        <v>5873.93244</v>
      </c>
      <c r="I521" s="68" t="n">
        <f aca="false">Assumptions!$B$58</f>
        <v>5.35750011455817</v>
      </c>
      <c r="J521" s="68" t="n">
        <f aca="false">INDEX(Yearly!$D$5:$D$22,MATCH(C521,Yearly!$A$5:$A$22,0))</f>
        <v>0.476222232405171</v>
      </c>
      <c r="K521" s="68" t="n">
        <f aca="false">G521-I521-J521</f>
        <v>-40.1012823469633</v>
      </c>
      <c r="L521" s="69" t="n">
        <f aca="false">(I521+J521)/Assumptions!$B$8</f>
        <v>0.000257230707196027</v>
      </c>
      <c r="M521" s="70" t="n">
        <f aca="false">F521-L521</f>
        <v>-0.00605723070719603</v>
      </c>
      <c r="N521" s="71" t="n">
        <f aca="false">G521*Assumptions!$B$7</f>
        <v>-269514.3594</v>
      </c>
      <c r="O521" s="71" t="n">
        <f aca="false">K521*Assumptions!$B$7</f>
        <v>-315396.585658867</v>
      </c>
      <c r="P521" s="68" t="n">
        <f aca="false">P520+G521</f>
        <v>6391.06713</v>
      </c>
      <c r="Q521" s="68" t="n">
        <f aca="false">MAX(Q520,P521)</f>
        <v>6635.369435</v>
      </c>
      <c r="R521" s="68" t="n">
        <f aca="false">Q521-P521</f>
        <v>244.302305</v>
      </c>
      <c r="S521" s="68" t="n">
        <f aca="false">S520+K521</f>
        <v>3356.22189843995</v>
      </c>
      <c r="T521" s="68" t="n">
        <f aca="false">MAX(T520,S521)</f>
        <v>3809.01877272859</v>
      </c>
      <c r="U521" s="68" t="n">
        <f aca="false">T521-S521</f>
        <v>452.79687428864</v>
      </c>
      <c r="V521" s="70" t="n">
        <f aca="false">V520+F521</f>
        <v>1.3842</v>
      </c>
      <c r="W521" s="70" t="n">
        <f aca="false">MAX(W520,V521)</f>
        <v>1.4258</v>
      </c>
      <c r="X521" s="70" t="n">
        <f aca="false">W521-V521</f>
        <v>0.0416000000000005</v>
      </c>
      <c r="Y521" s="70" t="n">
        <f aca="false">Y520+M521</f>
        <v>1.2503822865891</v>
      </c>
      <c r="Z521" s="70" t="n">
        <f aca="false">MAX(Z520,Y521)</f>
        <v>1.29661243931863</v>
      </c>
      <c r="AA521" s="70" t="n">
        <f aca="false">Z521-Y521</f>
        <v>0.0462301527295284</v>
      </c>
      <c r="AB521" s="72" t="n">
        <f aca="false">AB520*(1+F521)</f>
        <v>3.652184087134</v>
      </c>
      <c r="AC521" s="73" t="n">
        <f aca="false">MAX(AC520,AB521)</f>
        <v>3.80792011130762</v>
      </c>
      <c r="AD521" s="70" t="n">
        <f aca="false">1-AB521/AC521</f>
        <v>0.040897923176266</v>
      </c>
      <c r="AE521" s="73" t="n">
        <f aca="false">AE520*(1+M521)</f>
        <v>3.19570070902299</v>
      </c>
      <c r="AF521" s="73" t="n">
        <f aca="false">MAX(AF520,AE521)</f>
        <v>3.34747282371913</v>
      </c>
      <c r="AG521" s="70" t="n">
        <f aca="false">1-AE521/AF521</f>
        <v>0.0453393119790961</v>
      </c>
      <c r="AH521" s="74" t="n">
        <f aca="false">IF(R521&gt;0,AH520+1,0)</f>
        <v>18</v>
      </c>
      <c r="AI521" s="74" t="n">
        <f aca="false">IF(U521&gt;0,AI520+1,0)</f>
        <v>119</v>
      </c>
      <c r="AJ521" s="74" t="n">
        <f aca="false">IF(G521&gt;0,AJ520+1,0)</f>
        <v>0</v>
      </c>
      <c r="AK521" s="74" t="n">
        <f aca="false">IF(G521&lt;=0,AK520+1,0)</f>
        <v>2</v>
      </c>
      <c r="AL521" s="74" t="n">
        <f aca="false">IF(K521&gt;0,AL520+1,0)</f>
        <v>0</v>
      </c>
      <c r="AM521" s="74" t="n">
        <f aca="false">IF(K521&lt;=0,AM520+1,0)</f>
        <v>6</v>
      </c>
    </row>
    <row r="522" customFormat="false" ht="15" hidden="false" customHeight="false" outlineLevel="0" collapsed="false">
      <c r="A522" s="61" t="n">
        <v>526</v>
      </c>
      <c r="B522" s="62" t="n">
        <v>41264.40625</v>
      </c>
      <c r="C522" s="63" t="n">
        <f aca="false">YEAR(B522)</f>
        <v>2012</v>
      </c>
      <c r="D522" s="32" t="s">
        <v>276</v>
      </c>
      <c r="E522" s="64" t="n">
        <v>5874.05</v>
      </c>
      <c r="F522" s="65" t="n">
        <v>-0.004</v>
      </c>
      <c r="G522" s="66" t="n">
        <v>-23.4962</v>
      </c>
      <c r="H522" s="67" t="n">
        <f aca="false">E522+IF(D522="Long",1,-1)*G522</f>
        <v>5897.5462</v>
      </c>
      <c r="I522" s="68" t="n">
        <f aca="false">Assumptions!$B$58</f>
        <v>5.35750011455817</v>
      </c>
      <c r="J522" s="68" t="n">
        <f aca="false">INDEX(Yearly!$D$5:$D$22,MATCH(C522,Yearly!$A$5:$A$22,0))</f>
        <v>0.476222232405171</v>
      </c>
      <c r="K522" s="68" t="n">
        <f aca="false">G522-I522-J522</f>
        <v>-29.3299223469633</v>
      </c>
      <c r="L522" s="69" t="n">
        <f aca="false">(I522+J522)/Assumptions!$B$8</f>
        <v>0.000257230707196027</v>
      </c>
      <c r="M522" s="70" t="n">
        <f aca="false">F522-L522</f>
        <v>-0.00425723070719603</v>
      </c>
      <c r="N522" s="71" t="n">
        <f aca="false">G522*Assumptions!$B$7</f>
        <v>-184797.613</v>
      </c>
      <c r="O522" s="71" t="n">
        <f aca="false">K522*Assumptions!$B$7</f>
        <v>-230679.839258867</v>
      </c>
      <c r="P522" s="68" t="n">
        <f aca="false">P521+G522</f>
        <v>6367.57093</v>
      </c>
      <c r="Q522" s="68" t="n">
        <f aca="false">MAX(Q521,P522)</f>
        <v>6635.369435</v>
      </c>
      <c r="R522" s="68" t="n">
        <f aca="false">Q522-P522</f>
        <v>267.798505</v>
      </c>
      <c r="S522" s="68" t="n">
        <f aca="false">S521+K522</f>
        <v>3326.89197609298</v>
      </c>
      <c r="T522" s="68" t="n">
        <f aca="false">MAX(T521,S522)</f>
        <v>3809.01877272859</v>
      </c>
      <c r="U522" s="68" t="n">
        <f aca="false">T522-S522</f>
        <v>482.126796635604</v>
      </c>
      <c r="V522" s="70" t="n">
        <f aca="false">V521+F522</f>
        <v>1.3802</v>
      </c>
      <c r="W522" s="70" t="n">
        <f aca="false">MAX(W521,V522)</f>
        <v>1.4258</v>
      </c>
      <c r="X522" s="70" t="n">
        <f aca="false">W522-V522</f>
        <v>0.0456000000000005</v>
      </c>
      <c r="Y522" s="70" t="n">
        <f aca="false">Y521+M522</f>
        <v>1.24612505588191</v>
      </c>
      <c r="Z522" s="70" t="n">
        <f aca="false">MAX(Z521,Y522)</f>
        <v>1.29661243931863</v>
      </c>
      <c r="AA522" s="70" t="n">
        <f aca="false">Z522-Y522</f>
        <v>0.0504873834367243</v>
      </c>
      <c r="AB522" s="72" t="n">
        <f aca="false">AB521*(1+F522)</f>
        <v>3.63757535078547</v>
      </c>
      <c r="AC522" s="73" t="n">
        <f aca="false">MAX(AC521,AB522)</f>
        <v>3.80792011130762</v>
      </c>
      <c r="AD522" s="70" t="n">
        <f aca="false">1-AB522/AC522</f>
        <v>0.0447343314835609</v>
      </c>
      <c r="AE522" s="73" t="n">
        <f aca="false">AE521*(1+M522)</f>
        <v>3.18209587383352</v>
      </c>
      <c r="AF522" s="73" t="n">
        <f aca="false">MAX(AF521,AE522)</f>
        <v>3.34747282371913</v>
      </c>
      <c r="AG522" s="70" t="n">
        <f aca="false">1-AE522/AF522</f>
        <v>0.0494035227750916</v>
      </c>
      <c r="AH522" s="74" t="n">
        <f aca="false">IF(R522&gt;0,AH521+1,0)</f>
        <v>19</v>
      </c>
      <c r="AI522" s="74" t="n">
        <f aca="false">IF(U522&gt;0,AI521+1,0)</f>
        <v>120</v>
      </c>
      <c r="AJ522" s="74" t="n">
        <f aca="false">IF(G522&gt;0,AJ521+1,0)</f>
        <v>0</v>
      </c>
      <c r="AK522" s="74" t="n">
        <f aca="false">IF(G522&lt;=0,AK521+1,0)</f>
        <v>3</v>
      </c>
      <c r="AL522" s="74" t="n">
        <f aca="false">IF(K522&gt;0,AL521+1,0)</f>
        <v>0</v>
      </c>
      <c r="AM522" s="74" t="n">
        <f aca="false">IF(K522&lt;=0,AM521+1,0)</f>
        <v>7</v>
      </c>
    </row>
    <row r="523" customFormat="false" ht="15" hidden="false" customHeight="false" outlineLevel="0" collapsed="false">
      <c r="A523" s="61" t="n">
        <v>527</v>
      </c>
      <c r="B523" s="62" t="n">
        <v>41269.4895833333</v>
      </c>
      <c r="C523" s="63" t="n">
        <f aca="false">YEAR(B523)</f>
        <v>2012</v>
      </c>
      <c r="D523" s="32" t="s">
        <v>277</v>
      </c>
      <c r="E523" s="64" t="n">
        <v>5897.4</v>
      </c>
      <c r="F523" s="65" t="n">
        <v>-0.0048</v>
      </c>
      <c r="G523" s="66" t="n">
        <v>-28.30752</v>
      </c>
      <c r="H523" s="67" t="n">
        <f aca="false">E523+IF(D523="Long",1,-1)*G523</f>
        <v>5869.09248</v>
      </c>
      <c r="I523" s="68" t="n">
        <f aca="false">Assumptions!$B$58</f>
        <v>5.35750011455817</v>
      </c>
      <c r="J523" s="68" t="n">
        <f aca="false">INDEX(Yearly!$D$5:$D$22,MATCH(C523,Yearly!$A$5:$A$22,0))</f>
        <v>0.476222232405171</v>
      </c>
      <c r="K523" s="68" t="n">
        <f aca="false">G523-I523-J523</f>
        <v>-34.1412423469633</v>
      </c>
      <c r="L523" s="69" t="n">
        <f aca="false">(I523+J523)/Assumptions!$B$8</f>
        <v>0.000257230707196027</v>
      </c>
      <c r="M523" s="70" t="n">
        <f aca="false">F523-L523</f>
        <v>-0.00505723070719603</v>
      </c>
      <c r="N523" s="71" t="n">
        <f aca="false">G523*Assumptions!$B$7</f>
        <v>-222638.6448</v>
      </c>
      <c r="O523" s="71" t="n">
        <f aca="false">K523*Assumptions!$B$7</f>
        <v>-268520.871058867</v>
      </c>
      <c r="P523" s="68" t="n">
        <f aca="false">P522+G523</f>
        <v>6339.26341</v>
      </c>
      <c r="Q523" s="68" t="n">
        <f aca="false">MAX(Q522,P523)</f>
        <v>6635.369435</v>
      </c>
      <c r="R523" s="68" t="n">
        <f aca="false">Q523-P523</f>
        <v>296.106025</v>
      </c>
      <c r="S523" s="68" t="n">
        <f aca="false">S522+K523</f>
        <v>3292.75073374602</v>
      </c>
      <c r="T523" s="68" t="n">
        <f aca="false">MAX(T522,S523)</f>
        <v>3809.01877272859</v>
      </c>
      <c r="U523" s="68" t="n">
        <f aca="false">T523-S523</f>
        <v>516.268038982567</v>
      </c>
      <c r="V523" s="70" t="n">
        <f aca="false">V522+F523</f>
        <v>1.3754</v>
      </c>
      <c r="W523" s="70" t="n">
        <f aca="false">MAX(W522,V523)</f>
        <v>1.4258</v>
      </c>
      <c r="X523" s="70" t="n">
        <f aca="false">W523-V523</f>
        <v>0.0504000000000004</v>
      </c>
      <c r="Y523" s="70" t="n">
        <f aca="false">Y522+M523</f>
        <v>1.24106782517471</v>
      </c>
      <c r="Z523" s="70" t="n">
        <f aca="false">MAX(Z522,Y523)</f>
        <v>1.29661243931863</v>
      </c>
      <c r="AA523" s="70" t="n">
        <f aca="false">Z523-Y523</f>
        <v>0.0555446141439204</v>
      </c>
      <c r="AB523" s="72" t="n">
        <f aca="false">AB522*(1+F523)</f>
        <v>3.6201149891017</v>
      </c>
      <c r="AC523" s="73" t="n">
        <f aca="false">MAX(AC522,AB523)</f>
        <v>3.80792011130762</v>
      </c>
      <c r="AD523" s="70" t="n">
        <f aca="false">1-AB523/AC523</f>
        <v>0.0493196066924397</v>
      </c>
      <c r="AE523" s="73" t="n">
        <f aca="false">AE522*(1+M523)</f>
        <v>3.16600328086713</v>
      </c>
      <c r="AF523" s="73" t="n">
        <f aca="false">MAX(AF522,AE523)</f>
        <v>3.34747282371913</v>
      </c>
      <c r="AG523" s="70" t="n">
        <f aca="false">1-AE523/AF523</f>
        <v>0.0542109084698658</v>
      </c>
      <c r="AH523" s="74" t="n">
        <f aca="false">IF(R523&gt;0,AH522+1,0)</f>
        <v>20</v>
      </c>
      <c r="AI523" s="74" t="n">
        <f aca="false">IF(U523&gt;0,AI522+1,0)</f>
        <v>121</v>
      </c>
      <c r="AJ523" s="74" t="n">
        <f aca="false">IF(G523&gt;0,AJ522+1,0)</f>
        <v>0</v>
      </c>
      <c r="AK523" s="74" t="n">
        <f aca="false">IF(G523&lt;=0,AK522+1,0)</f>
        <v>4</v>
      </c>
      <c r="AL523" s="74" t="n">
        <f aca="false">IF(K523&gt;0,AL522+1,0)</f>
        <v>0</v>
      </c>
      <c r="AM523" s="74" t="n">
        <f aca="false">IF(K523&lt;=0,AM522+1,0)</f>
        <v>8</v>
      </c>
    </row>
    <row r="524" customFormat="false" ht="15" hidden="false" customHeight="false" outlineLevel="0" collapsed="false">
      <c r="A524" s="61" t="n">
        <v>528</v>
      </c>
      <c r="B524" s="62" t="n">
        <v>41270.6354166667</v>
      </c>
      <c r="C524" s="63" t="n">
        <f aca="false">YEAR(B524)</f>
        <v>2012</v>
      </c>
      <c r="D524" s="32" t="s">
        <v>276</v>
      </c>
      <c r="E524" s="64" t="n">
        <v>5869.2</v>
      </c>
      <c r="F524" s="65" t="n">
        <v>-0.0047</v>
      </c>
      <c r="G524" s="66" t="n">
        <v>-27.58524</v>
      </c>
      <c r="H524" s="67" t="n">
        <f aca="false">E524+IF(D524="Long",1,-1)*G524</f>
        <v>5896.78524</v>
      </c>
      <c r="I524" s="68" t="n">
        <f aca="false">Assumptions!$B$58</f>
        <v>5.35750011455817</v>
      </c>
      <c r="J524" s="68" t="n">
        <f aca="false">INDEX(Yearly!$D$5:$D$22,MATCH(C524,Yearly!$A$5:$A$22,0))</f>
        <v>0.476222232405171</v>
      </c>
      <c r="K524" s="68" t="n">
        <f aca="false">G524-I524-J524</f>
        <v>-33.4189623469633</v>
      </c>
      <c r="L524" s="69" t="n">
        <f aca="false">(I524+J524)/Assumptions!$B$8</f>
        <v>0.000257230707196027</v>
      </c>
      <c r="M524" s="70" t="n">
        <f aca="false">F524-L524</f>
        <v>-0.00495723070719603</v>
      </c>
      <c r="N524" s="71" t="n">
        <f aca="false">G524*Assumptions!$B$7</f>
        <v>-216957.9126</v>
      </c>
      <c r="O524" s="71" t="n">
        <f aca="false">K524*Assumptions!$B$7</f>
        <v>-262840.138858867</v>
      </c>
      <c r="P524" s="68" t="n">
        <f aca="false">P523+G524</f>
        <v>6311.67817</v>
      </c>
      <c r="Q524" s="68" t="n">
        <f aca="false">MAX(Q523,P524)</f>
        <v>6635.369435</v>
      </c>
      <c r="R524" s="68" t="n">
        <f aca="false">Q524-P524</f>
        <v>323.691265</v>
      </c>
      <c r="S524" s="68" t="n">
        <f aca="false">S523+K524</f>
        <v>3259.33177139906</v>
      </c>
      <c r="T524" s="68" t="n">
        <f aca="false">MAX(T523,S524)</f>
        <v>3809.01877272859</v>
      </c>
      <c r="U524" s="68" t="n">
        <f aca="false">T524-S524</f>
        <v>549.68700132953</v>
      </c>
      <c r="V524" s="70" t="n">
        <f aca="false">V523+F524</f>
        <v>1.3707</v>
      </c>
      <c r="W524" s="70" t="n">
        <f aca="false">MAX(W523,V524)</f>
        <v>1.4258</v>
      </c>
      <c r="X524" s="70" t="n">
        <f aca="false">W524-V524</f>
        <v>0.0551000000000004</v>
      </c>
      <c r="Y524" s="70" t="n">
        <f aca="false">Y523+M524</f>
        <v>1.23611059446752</v>
      </c>
      <c r="Z524" s="70" t="n">
        <f aca="false">MAX(Z523,Y524)</f>
        <v>1.29661243931863</v>
      </c>
      <c r="AA524" s="70" t="n">
        <f aca="false">Z524-Y524</f>
        <v>0.0605018448511165</v>
      </c>
      <c r="AB524" s="72" t="n">
        <f aca="false">AB523*(1+F524)</f>
        <v>3.60310044865292</v>
      </c>
      <c r="AC524" s="73" t="n">
        <f aca="false">MAX(AC523,AB524)</f>
        <v>3.80792011130762</v>
      </c>
      <c r="AD524" s="70" t="n">
        <f aca="false">1-AB524/AC524</f>
        <v>0.0537878045409854</v>
      </c>
      <c r="AE524" s="73" t="n">
        <f aca="false">AE523*(1+M524)</f>
        <v>3.15030867218413</v>
      </c>
      <c r="AF524" s="73" t="n">
        <f aca="false">MAX(AF523,AE524)</f>
        <v>3.34747282371913</v>
      </c>
      <c r="AG524" s="70" t="n">
        <f aca="false">1-AE524/AF524</f>
        <v>0.0588994031969299</v>
      </c>
      <c r="AH524" s="74" t="n">
        <f aca="false">IF(R524&gt;0,AH523+1,0)</f>
        <v>21</v>
      </c>
      <c r="AI524" s="74" t="n">
        <f aca="false">IF(U524&gt;0,AI523+1,0)</f>
        <v>122</v>
      </c>
      <c r="AJ524" s="74" t="n">
        <f aca="false">IF(G524&gt;0,AJ523+1,0)</f>
        <v>0</v>
      </c>
      <c r="AK524" s="74" t="n">
        <f aca="false">IF(G524&lt;=0,AK523+1,0)</f>
        <v>5</v>
      </c>
      <c r="AL524" s="74" t="n">
        <f aca="false">IF(K524&gt;0,AL523+1,0)</f>
        <v>0</v>
      </c>
      <c r="AM524" s="74" t="n">
        <f aca="false">IF(K524&lt;=0,AM523+1,0)</f>
        <v>9</v>
      </c>
    </row>
    <row r="525" customFormat="false" ht="15" hidden="false" customHeight="false" outlineLevel="0" collapsed="false">
      <c r="A525" s="61" t="n">
        <v>529</v>
      </c>
      <c r="B525" s="62" t="n">
        <v>41271.41875</v>
      </c>
      <c r="C525" s="63" t="n">
        <f aca="false">YEAR(B525)</f>
        <v>2012</v>
      </c>
      <c r="D525" s="32" t="s">
        <v>277</v>
      </c>
      <c r="E525" s="64" t="n">
        <v>5896.55</v>
      </c>
      <c r="F525" s="65" t="n">
        <v>-0.0025</v>
      </c>
      <c r="G525" s="66" t="n">
        <v>-14.741375</v>
      </c>
      <c r="H525" s="67" t="n">
        <f aca="false">E525+IF(D525="Long",1,-1)*G525</f>
        <v>5881.808625</v>
      </c>
      <c r="I525" s="68" t="n">
        <f aca="false">Assumptions!$B$58</f>
        <v>5.35750011455817</v>
      </c>
      <c r="J525" s="68" t="n">
        <f aca="false">INDEX(Yearly!$D$5:$D$22,MATCH(C525,Yearly!$A$5:$A$22,0))</f>
        <v>0.476222232405171</v>
      </c>
      <c r="K525" s="68" t="n">
        <f aca="false">G525-I525-J525</f>
        <v>-20.5750973469633</v>
      </c>
      <c r="L525" s="69" t="n">
        <f aca="false">(I525+J525)/Assumptions!$B$8</f>
        <v>0.000257230707196027</v>
      </c>
      <c r="M525" s="70" t="n">
        <f aca="false">F525-L525</f>
        <v>-0.00275723070719603</v>
      </c>
      <c r="N525" s="71" t="n">
        <f aca="false">G525*Assumptions!$B$7</f>
        <v>-115940.914375</v>
      </c>
      <c r="O525" s="71" t="n">
        <f aca="false">K525*Assumptions!$B$7</f>
        <v>-161823.140633867</v>
      </c>
      <c r="P525" s="68" t="n">
        <f aca="false">P524+G525</f>
        <v>6296.936795</v>
      </c>
      <c r="Q525" s="68" t="n">
        <f aca="false">MAX(Q524,P525)</f>
        <v>6635.369435</v>
      </c>
      <c r="R525" s="68" t="n">
        <f aca="false">Q525-P525</f>
        <v>338.43264</v>
      </c>
      <c r="S525" s="68" t="n">
        <f aca="false">S524+K525</f>
        <v>3238.75667405209</v>
      </c>
      <c r="T525" s="68" t="n">
        <f aca="false">MAX(T524,S525)</f>
        <v>3809.01877272859</v>
      </c>
      <c r="U525" s="68" t="n">
        <f aca="false">T525-S525</f>
        <v>570.262098676494</v>
      </c>
      <c r="V525" s="70" t="n">
        <f aca="false">V524+F525</f>
        <v>1.3682</v>
      </c>
      <c r="W525" s="70" t="n">
        <f aca="false">MAX(W524,V525)</f>
        <v>1.4258</v>
      </c>
      <c r="X525" s="70" t="n">
        <f aca="false">W525-V525</f>
        <v>0.0576000000000003</v>
      </c>
      <c r="Y525" s="70" t="n">
        <f aca="false">Y524+M525</f>
        <v>1.23335336376032</v>
      </c>
      <c r="Z525" s="70" t="n">
        <f aca="false">MAX(Z524,Y525)</f>
        <v>1.29661243931863</v>
      </c>
      <c r="AA525" s="70" t="n">
        <f aca="false">Z525-Y525</f>
        <v>0.0632590755583127</v>
      </c>
      <c r="AB525" s="72" t="n">
        <f aca="false">AB524*(1+F525)</f>
        <v>3.59409269753128</v>
      </c>
      <c r="AC525" s="73" t="n">
        <f aca="false">MAX(AC524,AB525)</f>
        <v>3.80792011130762</v>
      </c>
      <c r="AD525" s="70" t="n">
        <f aca="false">1-AB525/AC525</f>
        <v>0.0561533350296328</v>
      </c>
      <c r="AE525" s="73" t="n">
        <f aca="false">AE524*(1+M525)</f>
        <v>3.14162254437604</v>
      </c>
      <c r="AF525" s="73" t="n">
        <f aca="false">MAX(AF524,AE525)</f>
        <v>3.34747282371913</v>
      </c>
      <c r="AG525" s="70" t="n">
        <f aca="false">1-AE525/AF525</f>
        <v>0.0614942346609959</v>
      </c>
      <c r="AH525" s="74" t="n">
        <f aca="false">IF(R525&gt;0,AH524+1,0)</f>
        <v>22</v>
      </c>
      <c r="AI525" s="74" t="n">
        <f aca="false">IF(U525&gt;0,AI524+1,0)</f>
        <v>123</v>
      </c>
      <c r="AJ525" s="74" t="n">
        <f aca="false">IF(G525&gt;0,AJ524+1,0)</f>
        <v>0</v>
      </c>
      <c r="AK525" s="74" t="n">
        <f aca="false">IF(G525&lt;=0,AK524+1,0)</f>
        <v>6</v>
      </c>
      <c r="AL525" s="74" t="n">
        <f aca="false">IF(K525&gt;0,AL524+1,0)</f>
        <v>0</v>
      </c>
      <c r="AM525" s="74" t="n">
        <f aca="false">IF(K525&lt;=0,AM524+1,0)</f>
        <v>10</v>
      </c>
    </row>
    <row r="526" customFormat="false" ht="15" hidden="false" customHeight="false" outlineLevel="0" collapsed="false">
      <c r="A526" s="61" t="n">
        <v>530</v>
      </c>
      <c r="B526" s="62" t="n">
        <v>41271.59375</v>
      </c>
      <c r="C526" s="63" t="n">
        <f aca="false">YEAR(B526)</f>
        <v>2012</v>
      </c>
      <c r="D526" s="32" t="s">
        <v>276</v>
      </c>
      <c r="E526" s="64" t="n">
        <v>5881.7</v>
      </c>
      <c r="F526" s="65" t="n">
        <v>-0.0053</v>
      </c>
      <c r="G526" s="66" t="n">
        <v>-31.17301</v>
      </c>
      <c r="H526" s="67" t="n">
        <f aca="false">E526+IF(D526="Long",1,-1)*G526</f>
        <v>5912.87301</v>
      </c>
      <c r="I526" s="68" t="n">
        <f aca="false">Assumptions!$B$58</f>
        <v>5.35750011455817</v>
      </c>
      <c r="J526" s="68" t="n">
        <f aca="false">INDEX(Yearly!$D$5:$D$22,MATCH(C526,Yearly!$A$5:$A$22,0))</f>
        <v>0.476222232405171</v>
      </c>
      <c r="K526" s="68" t="n">
        <f aca="false">G526-I526-J526</f>
        <v>-37.0067323469633</v>
      </c>
      <c r="L526" s="69" t="n">
        <f aca="false">(I526+J526)/Assumptions!$B$8</f>
        <v>0.000257230707196027</v>
      </c>
      <c r="M526" s="70" t="n">
        <f aca="false">F526-L526</f>
        <v>-0.00555723070719603</v>
      </c>
      <c r="N526" s="71" t="n">
        <f aca="false">G526*Assumptions!$B$7</f>
        <v>-245175.72365</v>
      </c>
      <c r="O526" s="71" t="n">
        <f aca="false">K526*Assumptions!$B$7</f>
        <v>-291057.949908867</v>
      </c>
      <c r="P526" s="68" t="n">
        <f aca="false">P525+G526</f>
        <v>6265.763785</v>
      </c>
      <c r="Q526" s="68" t="n">
        <f aca="false">MAX(Q525,P526)</f>
        <v>6635.369435</v>
      </c>
      <c r="R526" s="68" t="n">
        <f aca="false">Q526-P526</f>
        <v>369.60565</v>
      </c>
      <c r="S526" s="68" t="n">
        <f aca="false">S525+K526</f>
        <v>3201.74994170513</v>
      </c>
      <c r="T526" s="68" t="n">
        <f aca="false">MAX(T525,S526)</f>
        <v>3809.01877272859</v>
      </c>
      <c r="U526" s="68" t="n">
        <f aca="false">T526-S526</f>
        <v>607.268831023457</v>
      </c>
      <c r="V526" s="70" t="n">
        <f aca="false">V525+F526</f>
        <v>1.3629</v>
      </c>
      <c r="W526" s="70" t="n">
        <f aca="false">MAX(W525,V526)</f>
        <v>1.4258</v>
      </c>
      <c r="X526" s="70" t="n">
        <f aca="false">W526-V526</f>
        <v>0.0629000000000004</v>
      </c>
      <c r="Y526" s="70" t="n">
        <f aca="false">Y525+M526</f>
        <v>1.22779613305312</v>
      </c>
      <c r="Z526" s="70" t="n">
        <f aca="false">MAX(Z525,Y526)</f>
        <v>1.29661243931863</v>
      </c>
      <c r="AA526" s="70" t="n">
        <f aca="false">Z526-Y526</f>
        <v>0.0688163062655087</v>
      </c>
      <c r="AB526" s="72" t="n">
        <f aca="false">AB525*(1+F526)</f>
        <v>3.57504400623437</v>
      </c>
      <c r="AC526" s="73" t="n">
        <f aca="false">MAX(AC525,AB526)</f>
        <v>3.80792011130762</v>
      </c>
      <c r="AD526" s="70" t="n">
        <f aca="false">1-AB526/AC526</f>
        <v>0.0611557223539758</v>
      </c>
      <c r="AE526" s="73" t="n">
        <f aca="false">AE525*(1+M526)</f>
        <v>3.12416382310202</v>
      </c>
      <c r="AF526" s="73" t="n">
        <f aca="false">MAX(AF525,AE526)</f>
        <v>3.34747282371913</v>
      </c>
      <c r="AG526" s="70" t="n">
        <f aca="false">1-AE526/AF526</f>
        <v>0.0667097277190183</v>
      </c>
      <c r="AH526" s="74" t="n">
        <f aca="false">IF(R526&gt;0,AH525+1,0)</f>
        <v>23</v>
      </c>
      <c r="AI526" s="74" t="n">
        <f aca="false">IF(U526&gt;0,AI525+1,0)</f>
        <v>124</v>
      </c>
      <c r="AJ526" s="74" t="n">
        <f aca="false">IF(G526&gt;0,AJ525+1,0)</f>
        <v>0</v>
      </c>
      <c r="AK526" s="74" t="n">
        <f aca="false">IF(G526&lt;=0,AK525+1,0)</f>
        <v>7</v>
      </c>
      <c r="AL526" s="74" t="n">
        <f aca="false">IF(K526&gt;0,AL525+1,0)</f>
        <v>0</v>
      </c>
      <c r="AM526" s="74" t="n">
        <f aca="false">IF(K526&lt;=0,AM525+1,0)</f>
        <v>11</v>
      </c>
    </row>
    <row r="527" customFormat="false" ht="15" hidden="false" customHeight="false" outlineLevel="0" collapsed="false">
      <c r="A527" s="61" t="n">
        <v>531</v>
      </c>
      <c r="B527" s="62" t="n">
        <v>41271.6375</v>
      </c>
      <c r="C527" s="63" t="n">
        <f aca="false">YEAR(B527)</f>
        <v>2012</v>
      </c>
      <c r="D527" s="32" t="s">
        <v>277</v>
      </c>
      <c r="E527" s="64" t="n">
        <v>5912.6</v>
      </c>
      <c r="F527" s="65" t="n">
        <v>0.0124</v>
      </c>
      <c r="G527" s="66" t="n">
        <v>73.31624</v>
      </c>
      <c r="H527" s="67" t="n">
        <f aca="false">E527+IF(D527="Long",1,-1)*G527</f>
        <v>5985.91624</v>
      </c>
      <c r="I527" s="68" t="n">
        <f aca="false">Assumptions!$B$58</f>
        <v>5.35750011455817</v>
      </c>
      <c r="J527" s="68" t="n">
        <f aca="false">INDEX(Yearly!$D$5:$D$22,MATCH(C527,Yearly!$A$5:$A$22,0))</f>
        <v>0.476222232405171</v>
      </c>
      <c r="K527" s="68" t="n">
        <f aca="false">G527-I527-J527</f>
        <v>67.4825176530367</v>
      </c>
      <c r="L527" s="69" t="n">
        <f aca="false">(I527+J527)/Assumptions!$B$8</f>
        <v>0.000257230707196027</v>
      </c>
      <c r="M527" s="70" t="n">
        <f aca="false">F527-L527</f>
        <v>0.012142769292804</v>
      </c>
      <c r="N527" s="71" t="n">
        <f aca="false">G527*Assumptions!$B$7</f>
        <v>576632.2276</v>
      </c>
      <c r="O527" s="71" t="n">
        <f aca="false">K527*Assumptions!$B$7</f>
        <v>530750.001341133</v>
      </c>
      <c r="P527" s="68" t="n">
        <f aca="false">P526+G527</f>
        <v>6339.080025</v>
      </c>
      <c r="Q527" s="68" t="n">
        <f aca="false">MAX(Q526,P527)</f>
        <v>6635.369435</v>
      </c>
      <c r="R527" s="68" t="n">
        <f aca="false">Q527-P527</f>
        <v>296.28941</v>
      </c>
      <c r="S527" s="68" t="n">
        <f aca="false">S526+K527</f>
        <v>3269.23245935817</v>
      </c>
      <c r="T527" s="68" t="n">
        <f aca="false">MAX(T526,S527)</f>
        <v>3809.01877272859</v>
      </c>
      <c r="U527" s="68" t="n">
        <f aca="false">T527-S527</f>
        <v>539.78631337042</v>
      </c>
      <c r="V527" s="70" t="n">
        <f aca="false">V526+F527</f>
        <v>1.3753</v>
      </c>
      <c r="W527" s="70" t="n">
        <f aca="false">MAX(W526,V527)</f>
        <v>1.4258</v>
      </c>
      <c r="X527" s="70" t="n">
        <f aca="false">W527-V527</f>
        <v>0.0505000000000004</v>
      </c>
      <c r="Y527" s="70" t="n">
        <f aca="false">Y526+M527</f>
        <v>1.23993890234593</v>
      </c>
      <c r="Z527" s="70" t="n">
        <f aca="false">MAX(Z526,Y527)</f>
        <v>1.29661243931863</v>
      </c>
      <c r="AA527" s="70" t="n">
        <f aca="false">Z527-Y527</f>
        <v>0.0566735369727047</v>
      </c>
      <c r="AB527" s="72" t="n">
        <f aca="false">AB526*(1+F527)</f>
        <v>3.61937455191167</v>
      </c>
      <c r="AC527" s="73" t="n">
        <f aca="false">MAX(AC526,AB527)</f>
        <v>3.80792011130762</v>
      </c>
      <c r="AD527" s="70" t="n">
        <f aca="false">1-AB527/AC527</f>
        <v>0.0495140533111651</v>
      </c>
      <c r="AE527" s="73" t="n">
        <f aca="false">AE526*(1+M527)</f>
        <v>3.16209982363887</v>
      </c>
      <c r="AF527" s="73" t="n">
        <f aca="false">MAX(AF526,AE527)</f>
        <v>3.34747282371913</v>
      </c>
      <c r="AG527" s="70" t="n">
        <f aca="false">1-AE527/AF527</f>
        <v>0.055376999259492</v>
      </c>
      <c r="AH527" s="74" t="n">
        <f aca="false">IF(R527&gt;0,AH526+1,0)</f>
        <v>24</v>
      </c>
      <c r="AI527" s="74" t="n">
        <f aca="false">IF(U527&gt;0,AI526+1,0)</f>
        <v>125</v>
      </c>
      <c r="AJ527" s="74" t="n">
        <f aca="false">IF(G527&gt;0,AJ526+1,0)</f>
        <v>1</v>
      </c>
      <c r="AK527" s="74" t="n">
        <f aca="false">IF(G527&lt;=0,AK526+1,0)</f>
        <v>0</v>
      </c>
      <c r="AL527" s="74" t="n">
        <f aca="false">IF(K527&gt;0,AL526+1,0)</f>
        <v>1</v>
      </c>
      <c r="AM527" s="74" t="n">
        <f aca="false">IF(K527&lt;=0,AM526+1,0)</f>
        <v>0</v>
      </c>
    </row>
    <row r="528" customFormat="false" ht="15" hidden="false" customHeight="false" outlineLevel="0" collapsed="false">
      <c r="A528" s="61" t="n">
        <v>532</v>
      </c>
      <c r="B528" s="62" t="n">
        <v>41282.3854166667</v>
      </c>
      <c r="C528" s="63" t="n">
        <f aca="false">YEAR(B528)</f>
        <v>2013</v>
      </c>
      <c r="D528" s="32" t="s">
        <v>276</v>
      </c>
      <c r="E528" s="64" t="n">
        <v>5985.9</v>
      </c>
      <c r="F528" s="65" t="n">
        <v>-0.0009</v>
      </c>
      <c r="G528" s="66" t="n">
        <v>-5.38731</v>
      </c>
      <c r="H528" s="67" t="n">
        <f aca="false">E528+IF(D528="Long",1,-1)*G528</f>
        <v>5991.28731</v>
      </c>
      <c r="I528" s="68" t="n">
        <f aca="false">Assumptions!$B$58</f>
        <v>5.35750011455817</v>
      </c>
      <c r="J528" s="68" t="n">
        <f aca="false">INDEX(Yearly!$D$5:$D$22,MATCH(C528,Yearly!$A$5:$A$22,0))</f>
        <v>0.518467753021758</v>
      </c>
      <c r="K528" s="68" t="n">
        <f aca="false">G528-I528-J528</f>
        <v>-11.2632778675799</v>
      </c>
      <c r="L528" s="69" t="n">
        <f aca="false">(I528+J528)/Assumptions!$B$8</f>
        <v>0.000259093470710942</v>
      </c>
      <c r="M528" s="70" t="n">
        <f aca="false">F528-L528</f>
        <v>-0.00115909347071094</v>
      </c>
      <c r="N528" s="71" t="n">
        <f aca="false">G528*Assumptions!$B$7</f>
        <v>-42371.19315</v>
      </c>
      <c r="O528" s="71" t="n">
        <f aca="false">K528*Assumptions!$B$7</f>
        <v>-88585.6804285161</v>
      </c>
      <c r="P528" s="68" t="n">
        <f aca="false">P527+G528</f>
        <v>6333.692715</v>
      </c>
      <c r="Q528" s="68" t="n">
        <f aca="false">MAX(Q527,P528)</f>
        <v>6635.369435</v>
      </c>
      <c r="R528" s="68" t="n">
        <f aca="false">Q528-P528</f>
        <v>301.67672</v>
      </c>
      <c r="S528" s="68" t="n">
        <f aca="false">S527+K528</f>
        <v>3257.96918149059</v>
      </c>
      <c r="T528" s="68" t="n">
        <f aca="false">MAX(T527,S528)</f>
        <v>3809.01877272859</v>
      </c>
      <c r="U528" s="68" t="n">
        <f aca="false">T528-S528</f>
        <v>551.049591238</v>
      </c>
      <c r="V528" s="70" t="n">
        <f aca="false">V527+F528</f>
        <v>1.3744</v>
      </c>
      <c r="W528" s="70" t="n">
        <f aca="false">MAX(W527,V528)</f>
        <v>1.4258</v>
      </c>
      <c r="X528" s="70" t="n">
        <f aca="false">W528-V528</f>
        <v>0.0514000000000003</v>
      </c>
      <c r="Y528" s="70" t="n">
        <f aca="false">Y527+M528</f>
        <v>1.23877980887522</v>
      </c>
      <c r="Z528" s="70" t="n">
        <f aca="false">MAX(Z527,Y528)</f>
        <v>1.29661243931863</v>
      </c>
      <c r="AA528" s="70" t="n">
        <f aca="false">Z528-Y528</f>
        <v>0.0578326304434156</v>
      </c>
      <c r="AB528" s="72" t="n">
        <f aca="false">AB527*(1+F528)</f>
        <v>3.61611711481495</v>
      </c>
      <c r="AC528" s="73" t="n">
        <f aca="false">MAX(AC527,AB528)</f>
        <v>3.80792011130762</v>
      </c>
      <c r="AD528" s="70" t="n">
        <f aca="false">1-AB528/AC528</f>
        <v>0.0503694906631852</v>
      </c>
      <c r="AE528" s="73" t="n">
        <f aca="false">AE527*(1+M528)</f>
        <v>3.15843465437955</v>
      </c>
      <c r="AF528" s="73" t="n">
        <f aca="false">MAX(AF527,AE528)</f>
        <v>3.34747282371913</v>
      </c>
      <c r="AG528" s="70" t="n">
        <f aca="false">1-AE528/AF528</f>
        <v>0.0564719056119337</v>
      </c>
      <c r="AH528" s="74" t="n">
        <f aca="false">IF(R528&gt;0,AH527+1,0)</f>
        <v>25</v>
      </c>
      <c r="AI528" s="74" t="n">
        <f aca="false">IF(U528&gt;0,AI527+1,0)</f>
        <v>126</v>
      </c>
      <c r="AJ528" s="74" t="n">
        <f aca="false">IF(G528&gt;0,AJ527+1,0)</f>
        <v>0</v>
      </c>
      <c r="AK528" s="74" t="n">
        <f aca="false">IF(G528&lt;=0,AK527+1,0)</f>
        <v>1</v>
      </c>
      <c r="AL528" s="74" t="n">
        <f aca="false">IF(K528&gt;0,AL527+1,0)</f>
        <v>0</v>
      </c>
      <c r="AM528" s="74" t="n">
        <f aca="false">IF(K528&lt;=0,AM527+1,0)</f>
        <v>1</v>
      </c>
    </row>
    <row r="529" customFormat="false" ht="15" hidden="false" customHeight="false" outlineLevel="0" collapsed="false">
      <c r="A529" s="61" t="n">
        <v>533</v>
      </c>
      <c r="B529" s="62" t="n">
        <v>41282.59375</v>
      </c>
      <c r="C529" s="63" t="n">
        <f aca="false">YEAR(B529)</f>
        <v>2013</v>
      </c>
      <c r="D529" s="32" t="s">
        <v>277</v>
      </c>
      <c r="E529" s="64" t="n">
        <v>5991.5</v>
      </c>
      <c r="F529" s="65" t="n">
        <v>-0.0012</v>
      </c>
      <c r="G529" s="66" t="n">
        <v>-7.1898</v>
      </c>
      <c r="H529" s="67" t="n">
        <f aca="false">E529+IF(D529="Long",1,-1)*G529</f>
        <v>5984.3102</v>
      </c>
      <c r="I529" s="68" t="n">
        <f aca="false">Assumptions!$B$58</f>
        <v>5.35750011455817</v>
      </c>
      <c r="J529" s="68" t="n">
        <f aca="false">INDEX(Yearly!$D$5:$D$22,MATCH(C529,Yearly!$A$5:$A$22,0))</f>
        <v>0.518467753021758</v>
      </c>
      <c r="K529" s="68" t="n">
        <f aca="false">G529-I529-J529</f>
        <v>-13.0657678675799</v>
      </c>
      <c r="L529" s="69" t="n">
        <f aca="false">(I529+J529)/Assumptions!$B$8</f>
        <v>0.000259093470710942</v>
      </c>
      <c r="M529" s="70" t="n">
        <f aca="false">F529-L529</f>
        <v>-0.00145909347071094</v>
      </c>
      <c r="N529" s="71" t="n">
        <f aca="false">G529*Assumptions!$B$7</f>
        <v>-56547.777</v>
      </c>
      <c r="O529" s="71" t="n">
        <f aca="false">K529*Assumptions!$B$7</f>
        <v>-102762.264278516</v>
      </c>
      <c r="P529" s="68" t="n">
        <f aca="false">P528+G529</f>
        <v>6326.502915</v>
      </c>
      <c r="Q529" s="68" t="n">
        <f aca="false">MAX(Q528,P529)</f>
        <v>6635.369435</v>
      </c>
      <c r="R529" s="68" t="n">
        <f aca="false">Q529-P529</f>
        <v>308.866520000001</v>
      </c>
      <c r="S529" s="68" t="n">
        <f aca="false">S528+K529</f>
        <v>3244.90341362301</v>
      </c>
      <c r="T529" s="68" t="n">
        <f aca="false">MAX(T528,S529)</f>
        <v>3809.01877272859</v>
      </c>
      <c r="U529" s="68" t="n">
        <f aca="false">T529-S529</f>
        <v>564.11535910558</v>
      </c>
      <c r="V529" s="70" t="n">
        <f aca="false">V528+F529</f>
        <v>1.3732</v>
      </c>
      <c r="W529" s="70" t="n">
        <f aca="false">MAX(W528,V529)</f>
        <v>1.4258</v>
      </c>
      <c r="X529" s="70" t="n">
        <f aca="false">W529-V529</f>
        <v>0.0526000000000004</v>
      </c>
      <c r="Y529" s="70" t="n">
        <f aca="false">Y528+M529</f>
        <v>1.23732071540451</v>
      </c>
      <c r="Z529" s="70" t="n">
        <f aca="false">MAX(Z528,Y529)</f>
        <v>1.29661243931863</v>
      </c>
      <c r="AA529" s="70" t="n">
        <f aca="false">Z529-Y529</f>
        <v>0.0592917239141266</v>
      </c>
      <c r="AB529" s="72" t="n">
        <f aca="false">AB528*(1+F529)</f>
        <v>3.61177777427718</v>
      </c>
      <c r="AC529" s="73" t="n">
        <f aca="false">MAX(AC528,AB529)</f>
        <v>3.80792011130762</v>
      </c>
      <c r="AD529" s="70" t="n">
        <f aca="false">1-AB529/AC529</f>
        <v>0.0515090472743893</v>
      </c>
      <c r="AE529" s="73" t="n">
        <f aca="false">AE528*(1+M529)</f>
        <v>3.15382620299768</v>
      </c>
      <c r="AF529" s="73" t="n">
        <f aca="false">MAX(AF528,AE529)</f>
        <v>3.34747282371913</v>
      </c>
      <c r="AG529" s="70" t="n">
        <f aca="false">1-AE529/AF529</f>
        <v>0.0578486012938877</v>
      </c>
      <c r="AH529" s="74" t="n">
        <f aca="false">IF(R529&gt;0,AH528+1,0)</f>
        <v>26</v>
      </c>
      <c r="AI529" s="74" t="n">
        <f aca="false">IF(U529&gt;0,AI528+1,0)</f>
        <v>127</v>
      </c>
      <c r="AJ529" s="74" t="n">
        <f aca="false">IF(G529&gt;0,AJ528+1,0)</f>
        <v>0</v>
      </c>
      <c r="AK529" s="74" t="n">
        <f aca="false">IF(G529&lt;=0,AK528+1,0)</f>
        <v>2</v>
      </c>
      <c r="AL529" s="74" t="n">
        <f aca="false">IF(K529&gt;0,AL528+1,0)</f>
        <v>0</v>
      </c>
      <c r="AM529" s="74" t="n">
        <f aca="false">IF(K529&lt;=0,AM528+1,0)</f>
        <v>2</v>
      </c>
    </row>
    <row r="530" customFormat="false" ht="15" hidden="false" customHeight="false" outlineLevel="0" collapsed="false">
      <c r="A530" s="61" t="n">
        <v>534</v>
      </c>
      <c r="B530" s="62" t="n">
        <v>41283.6145833333</v>
      </c>
      <c r="C530" s="63" t="n">
        <f aca="false">YEAR(B530)</f>
        <v>2013</v>
      </c>
      <c r="D530" s="32" t="s">
        <v>276</v>
      </c>
      <c r="E530" s="64" t="n">
        <v>5984.2</v>
      </c>
      <c r="F530" s="65" t="n">
        <v>-0.0016</v>
      </c>
      <c r="G530" s="66" t="n">
        <v>-9.57472</v>
      </c>
      <c r="H530" s="67" t="n">
        <f aca="false">E530+IF(D530="Long",1,-1)*G530</f>
        <v>5993.77472</v>
      </c>
      <c r="I530" s="68" t="n">
        <f aca="false">Assumptions!$B$58</f>
        <v>5.35750011455817</v>
      </c>
      <c r="J530" s="68" t="n">
        <f aca="false">INDEX(Yearly!$D$5:$D$22,MATCH(C530,Yearly!$A$5:$A$22,0))</f>
        <v>0.518467753021758</v>
      </c>
      <c r="K530" s="68" t="n">
        <f aca="false">G530-I530-J530</f>
        <v>-15.4506878675799</v>
      </c>
      <c r="L530" s="69" t="n">
        <f aca="false">(I530+J530)/Assumptions!$B$8</f>
        <v>0.000259093470710942</v>
      </c>
      <c r="M530" s="70" t="n">
        <f aca="false">F530-L530</f>
        <v>-0.00185909347071094</v>
      </c>
      <c r="N530" s="71" t="n">
        <f aca="false">G530*Assumptions!$B$7</f>
        <v>-75305.1728</v>
      </c>
      <c r="O530" s="71" t="n">
        <f aca="false">K530*Assumptions!$B$7</f>
        <v>-121519.660078516</v>
      </c>
      <c r="P530" s="68" t="n">
        <f aca="false">P529+G530</f>
        <v>6316.928195</v>
      </c>
      <c r="Q530" s="68" t="n">
        <f aca="false">MAX(Q529,P530)</f>
        <v>6635.369435</v>
      </c>
      <c r="R530" s="68" t="n">
        <f aca="false">Q530-P530</f>
        <v>318.44124</v>
      </c>
      <c r="S530" s="68" t="n">
        <f aca="false">S529+K530</f>
        <v>3229.45272575543</v>
      </c>
      <c r="T530" s="68" t="n">
        <f aca="false">MAX(T529,S530)</f>
        <v>3809.01877272859</v>
      </c>
      <c r="U530" s="68" t="n">
        <f aca="false">T530-S530</f>
        <v>579.56604697316</v>
      </c>
      <c r="V530" s="70" t="n">
        <f aca="false">V529+F530</f>
        <v>1.3716</v>
      </c>
      <c r="W530" s="70" t="n">
        <f aca="false">MAX(W529,V530)</f>
        <v>1.4258</v>
      </c>
      <c r="X530" s="70" t="n">
        <f aca="false">W530-V530</f>
        <v>0.0542000000000005</v>
      </c>
      <c r="Y530" s="70" t="n">
        <f aca="false">Y529+M530</f>
        <v>1.23546162193379</v>
      </c>
      <c r="Z530" s="70" t="n">
        <f aca="false">MAX(Z529,Y530)</f>
        <v>1.29661243931863</v>
      </c>
      <c r="AA530" s="70" t="n">
        <f aca="false">Z530-Y530</f>
        <v>0.0611508173848376</v>
      </c>
      <c r="AB530" s="72" t="n">
        <f aca="false">AB529*(1+F530)</f>
        <v>3.60599892983833</v>
      </c>
      <c r="AC530" s="73" t="n">
        <f aca="false">MAX(AC529,AB530)</f>
        <v>3.80792011130762</v>
      </c>
      <c r="AD530" s="70" t="n">
        <f aca="false">1-AB530/AC530</f>
        <v>0.0530266327987503</v>
      </c>
      <c r="AE530" s="73" t="n">
        <f aca="false">AE529*(1+M530)</f>
        <v>3.14796294529593</v>
      </c>
      <c r="AF530" s="73" t="n">
        <f aca="false">MAX(AF529,AE530)</f>
        <v>3.34747282371913</v>
      </c>
      <c r="AG530" s="70" t="n">
        <f aca="false">1-AE530/AF530</f>
        <v>0.0596001488076434</v>
      </c>
      <c r="AH530" s="74" t="n">
        <f aca="false">IF(R530&gt;0,AH529+1,0)</f>
        <v>27</v>
      </c>
      <c r="AI530" s="74" t="n">
        <f aca="false">IF(U530&gt;0,AI529+1,0)</f>
        <v>128</v>
      </c>
      <c r="AJ530" s="74" t="n">
        <f aca="false">IF(G530&gt;0,AJ529+1,0)</f>
        <v>0</v>
      </c>
      <c r="AK530" s="74" t="n">
        <f aca="false">IF(G530&lt;=0,AK529+1,0)</f>
        <v>3</v>
      </c>
      <c r="AL530" s="74" t="n">
        <f aca="false">IF(K530&gt;0,AL529+1,0)</f>
        <v>0</v>
      </c>
      <c r="AM530" s="74" t="n">
        <f aca="false">IF(K530&lt;=0,AM529+1,0)</f>
        <v>3</v>
      </c>
    </row>
    <row r="531" customFormat="false" ht="15" hidden="false" customHeight="false" outlineLevel="0" collapsed="false">
      <c r="A531" s="61" t="n">
        <v>535</v>
      </c>
      <c r="B531" s="62" t="n">
        <v>41285.40625</v>
      </c>
      <c r="C531" s="63" t="n">
        <f aca="false">YEAR(B531)</f>
        <v>2013</v>
      </c>
      <c r="D531" s="32" t="s">
        <v>277</v>
      </c>
      <c r="E531" s="64" t="n">
        <v>5993.95</v>
      </c>
      <c r="F531" s="65" t="n">
        <v>-0.0037</v>
      </c>
      <c r="G531" s="66" t="n">
        <v>-22.177615</v>
      </c>
      <c r="H531" s="67" t="n">
        <f aca="false">E531+IF(D531="Long",1,-1)*G531</f>
        <v>5971.772385</v>
      </c>
      <c r="I531" s="68" t="n">
        <f aca="false">Assumptions!$B$58</f>
        <v>5.35750011455817</v>
      </c>
      <c r="J531" s="68" t="n">
        <f aca="false">INDEX(Yearly!$D$5:$D$22,MATCH(C531,Yearly!$A$5:$A$22,0))</f>
        <v>0.518467753021758</v>
      </c>
      <c r="K531" s="68" t="n">
        <f aca="false">G531-I531-J531</f>
        <v>-28.0535828675799</v>
      </c>
      <c r="L531" s="69" t="n">
        <f aca="false">(I531+J531)/Assumptions!$B$8</f>
        <v>0.000259093470710942</v>
      </c>
      <c r="M531" s="70" t="n">
        <f aca="false">F531-L531</f>
        <v>-0.00395909347071094</v>
      </c>
      <c r="N531" s="71" t="n">
        <f aca="false">G531*Assumptions!$B$7</f>
        <v>-174426.941975</v>
      </c>
      <c r="O531" s="71" t="n">
        <f aca="false">K531*Assumptions!$B$7</f>
        <v>-220641.429253516</v>
      </c>
      <c r="P531" s="68" t="n">
        <f aca="false">P530+G531</f>
        <v>6294.75058</v>
      </c>
      <c r="Q531" s="68" t="n">
        <f aca="false">MAX(Q530,P531)</f>
        <v>6635.369435</v>
      </c>
      <c r="R531" s="68" t="n">
        <f aca="false">Q531-P531</f>
        <v>340.618855</v>
      </c>
      <c r="S531" s="68" t="n">
        <f aca="false">S530+K531</f>
        <v>3201.39914288785</v>
      </c>
      <c r="T531" s="68" t="n">
        <f aca="false">MAX(T530,S531)</f>
        <v>3809.01877272859</v>
      </c>
      <c r="U531" s="68" t="n">
        <f aca="false">T531-S531</f>
        <v>607.619629840739</v>
      </c>
      <c r="V531" s="70" t="n">
        <f aca="false">V530+F531</f>
        <v>1.3679</v>
      </c>
      <c r="W531" s="70" t="n">
        <f aca="false">MAX(W530,V531)</f>
        <v>1.4258</v>
      </c>
      <c r="X531" s="70" t="n">
        <f aca="false">W531-V531</f>
        <v>0.0579000000000005</v>
      </c>
      <c r="Y531" s="70" t="n">
        <f aca="false">Y530+M531</f>
        <v>1.23150252846308</v>
      </c>
      <c r="Z531" s="70" t="n">
        <f aca="false">MAX(Z530,Y531)</f>
        <v>1.29661243931863</v>
      </c>
      <c r="AA531" s="70" t="n">
        <f aca="false">Z531-Y531</f>
        <v>0.0651099108555486</v>
      </c>
      <c r="AB531" s="72" t="n">
        <f aca="false">AB530*(1+F531)</f>
        <v>3.59265673379793</v>
      </c>
      <c r="AC531" s="73" t="n">
        <f aca="false">MAX(AC530,AB531)</f>
        <v>3.80792011130762</v>
      </c>
      <c r="AD531" s="70" t="n">
        <f aca="false">1-AB531/AC531</f>
        <v>0.0565304342573949</v>
      </c>
      <c r="AE531" s="73" t="n">
        <f aca="false">AE530*(1+M531)</f>
        <v>3.13549986575317</v>
      </c>
      <c r="AF531" s="73" t="n">
        <f aca="false">MAX(AF530,AE531)</f>
        <v>3.34747282371913</v>
      </c>
      <c r="AG531" s="70" t="n">
        <f aca="false">1-AE531/AF531</f>
        <v>0.0633232797183566</v>
      </c>
      <c r="AH531" s="74" t="n">
        <f aca="false">IF(R531&gt;0,AH530+1,0)</f>
        <v>28</v>
      </c>
      <c r="AI531" s="74" t="n">
        <f aca="false">IF(U531&gt;0,AI530+1,0)</f>
        <v>129</v>
      </c>
      <c r="AJ531" s="74" t="n">
        <f aca="false">IF(G531&gt;0,AJ530+1,0)</f>
        <v>0</v>
      </c>
      <c r="AK531" s="74" t="n">
        <f aca="false">IF(G531&lt;=0,AK530+1,0)</f>
        <v>4</v>
      </c>
      <c r="AL531" s="74" t="n">
        <f aca="false">IF(K531&gt;0,AL530+1,0)</f>
        <v>0</v>
      </c>
      <c r="AM531" s="74" t="n">
        <f aca="false">IF(K531&lt;=0,AM530+1,0)</f>
        <v>4</v>
      </c>
    </row>
    <row r="532" customFormat="false" ht="15" hidden="false" customHeight="false" outlineLevel="0" collapsed="false">
      <c r="A532" s="61" t="n">
        <v>536</v>
      </c>
      <c r="B532" s="62" t="n">
        <v>41285.5152777778</v>
      </c>
      <c r="C532" s="63" t="n">
        <f aca="false">YEAR(B532)</f>
        <v>2013</v>
      </c>
      <c r="D532" s="32" t="s">
        <v>276</v>
      </c>
      <c r="E532" s="64" t="n">
        <v>5971.9</v>
      </c>
      <c r="F532" s="65" t="n">
        <v>-0.0025</v>
      </c>
      <c r="G532" s="66" t="n">
        <v>-14.92975</v>
      </c>
      <c r="H532" s="67" t="n">
        <f aca="false">E532+IF(D532="Long",1,-1)*G532</f>
        <v>5986.82975</v>
      </c>
      <c r="I532" s="68" t="n">
        <f aca="false">Assumptions!$B$58</f>
        <v>5.35750011455817</v>
      </c>
      <c r="J532" s="68" t="n">
        <f aca="false">INDEX(Yearly!$D$5:$D$22,MATCH(C532,Yearly!$A$5:$A$22,0))</f>
        <v>0.518467753021758</v>
      </c>
      <c r="K532" s="68" t="n">
        <f aca="false">G532-I532-J532</f>
        <v>-20.8057178675799</v>
      </c>
      <c r="L532" s="69" t="n">
        <f aca="false">(I532+J532)/Assumptions!$B$8</f>
        <v>0.000259093470710942</v>
      </c>
      <c r="M532" s="70" t="n">
        <f aca="false">F532-L532</f>
        <v>-0.00275909347071094</v>
      </c>
      <c r="N532" s="71" t="n">
        <f aca="false">G532*Assumptions!$B$7</f>
        <v>-117422.48375</v>
      </c>
      <c r="O532" s="71" t="n">
        <f aca="false">K532*Assumptions!$B$7</f>
        <v>-163636.971028516</v>
      </c>
      <c r="P532" s="68" t="n">
        <f aca="false">P531+G532</f>
        <v>6279.82083</v>
      </c>
      <c r="Q532" s="68" t="n">
        <f aca="false">MAX(Q531,P532)</f>
        <v>6635.369435</v>
      </c>
      <c r="R532" s="68" t="n">
        <f aca="false">Q532-P532</f>
        <v>355.548605</v>
      </c>
      <c r="S532" s="68" t="n">
        <f aca="false">S531+K532</f>
        <v>3180.59342502027</v>
      </c>
      <c r="T532" s="68" t="n">
        <f aca="false">MAX(T531,S532)</f>
        <v>3809.01877272859</v>
      </c>
      <c r="U532" s="68" t="n">
        <f aca="false">T532-S532</f>
        <v>628.425347708319</v>
      </c>
      <c r="V532" s="70" t="n">
        <f aca="false">V531+F532</f>
        <v>1.3654</v>
      </c>
      <c r="W532" s="70" t="n">
        <f aca="false">MAX(W531,V532)</f>
        <v>1.4258</v>
      </c>
      <c r="X532" s="70" t="n">
        <f aca="false">W532-V532</f>
        <v>0.0604000000000005</v>
      </c>
      <c r="Y532" s="70" t="n">
        <f aca="false">Y531+M532</f>
        <v>1.22874343499237</v>
      </c>
      <c r="Z532" s="70" t="n">
        <f aca="false">MAX(Z531,Y532)</f>
        <v>1.29661243931863</v>
      </c>
      <c r="AA532" s="70" t="n">
        <f aca="false">Z532-Y532</f>
        <v>0.0678690043262595</v>
      </c>
      <c r="AB532" s="72" t="n">
        <f aca="false">AB531*(1+F532)</f>
        <v>3.58367509196344</v>
      </c>
      <c r="AC532" s="73" t="n">
        <f aca="false">MAX(AC531,AB532)</f>
        <v>3.80792011130762</v>
      </c>
      <c r="AD532" s="70" t="n">
        <f aca="false">1-AB532/AC532</f>
        <v>0.0588891081717514</v>
      </c>
      <c r="AE532" s="73" t="n">
        <f aca="false">AE531*(1+M532)</f>
        <v>3.12684872854615</v>
      </c>
      <c r="AF532" s="73" t="n">
        <f aca="false">MAX(AF531,AE532)</f>
        <v>3.34747282371913</v>
      </c>
      <c r="AG532" s="70" t="n">
        <f aca="false">1-AE532/AF532</f>
        <v>0.0659076583414526</v>
      </c>
      <c r="AH532" s="74" t="n">
        <f aca="false">IF(R532&gt;0,AH531+1,0)</f>
        <v>29</v>
      </c>
      <c r="AI532" s="74" t="n">
        <f aca="false">IF(U532&gt;0,AI531+1,0)</f>
        <v>130</v>
      </c>
      <c r="AJ532" s="74" t="n">
        <f aca="false">IF(G532&gt;0,AJ531+1,0)</f>
        <v>0</v>
      </c>
      <c r="AK532" s="74" t="n">
        <f aca="false">IF(G532&lt;=0,AK531+1,0)</f>
        <v>5</v>
      </c>
      <c r="AL532" s="74" t="n">
        <f aca="false">IF(K532&gt;0,AL531+1,0)</f>
        <v>0</v>
      </c>
      <c r="AM532" s="74" t="n">
        <f aca="false">IF(K532&lt;=0,AM531+1,0)</f>
        <v>5</v>
      </c>
    </row>
    <row r="533" customFormat="false" ht="15" hidden="false" customHeight="false" outlineLevel="0" collapsed="false">
      <c r="A533" s="61" t="n">
        <v>537</v>
      </c>
      <c r="B533" s="62" t="n">
        <v>41288.4270833333</v>
      </c>
      <c r="C533" s="63" t="n">
        <f aca="false">YEAR(B533)</f>
        <v>2013</v>
      </c>
      <c r="D533" s="32" t="s">
        <v>277</v>
      </c>
      <c r="E533" s="64" t="n">
        <v>5986.85</v>
      </c>
      <c r="F533" s="65" t="n">
        <v>0.0021</v>
      </c>
      <c r="G533" s="66" t="n">
        <v>12.572385</v>
      </c>
      <c r="H533" s="67" t="n">
        <f aca="false">E533+IF(D533="Long",1,-1)*G533</f>
        <v>5999.422385</v>
      </c>
      <c r="I533" s="68" t="n">
        <f aca="false">Assumptions!$B$58</f>
        <v>5.35750011455817</v>
      </c>
      <c r="J533" s="68" t="n">
        <f aca="false">INDEX(Yearly!$D$5:$D$22,MATCH(C533,Yearly!$A$5:$A$22,0))</f>
        <v>0.518467753021758</v>
      </c>
      <c r="K533" s="68" t="n">
        <f aca="false">G533-I533-J533</f>
        <v>6.69641713242007</v>
      </c>
      <c r="L533" s="69" t="n">
        <f aca="false">(I533+J533)/Assumptions!$B$8</f>
        <v>0.000259093470710942</v>
      </c>
      <c r="M533" s="70" t="n">
        <f aca="false">F533-L533</f>
        <v>0.00184090652928906</v>
      </c>
      <c r="N533" s="71" t="n">
        <f aca="false">G533*Assumptions!$B$7</f>
        <v>98881.808025</v>
      </c>
      <c r="O533" s="71" t="n">
        <f aca="false">K533*Assumptions!$B$7</f>
        <v>52667.3207464839</v>
      </c>
      <c r="P533" s="68" t="n">
        <f aca="false">P532+G533</f>
        <v>6292.393215</v>
      </c>
      <c r="Q533" s="68" t="n">
        <f aca="false">MAX(Q532,P533)</f>
        <v>6635.369435</v>
      </c>
      <c r="R533" s="68" t="n">
        <f aca="false">Q533-P533</f>
        <v>342.97622</v>
      </c>
      <c r="S533" s="68" t="n">
        <f aca="false">S532+K533</f>
        <v>3187.28984215269</v>
      </c>
      <c r="T533" s="68" t="n">
        <f aca="false">MAX(T532,S533)</f>
        <v>3809.01877272859</v>
      </c>
      <c r="U533" s="68" t="n">
        <f aca="false">T533-S533</f>
        <v>621.728930575899</v>
      </c>
      <c r="V533" s="70" t="n">
        <f aca="false">V532+F533</f>
        <v>1.3675</v>
      </c>
      <c r="W533" s="70" t="n">
        <f aca="false">MAX(W532,V533)</f>
        <v>1.4258</v>
      </c>
      <c r="X533" s="70" t="n">
        <f aca="false">W533-V533</f>
        <v>0.0583000000000005</v>
      </c>
      <c r="Y533" s="70" t="n">
        <f aca="false">Y532+M533</f>
        <v>1.23058434152166</v>
      </c>
      <c r="Z533" s="70" t="n">
        <f aca="false">MAX(Z532,Y533)</f>
        <v>1.29661243931863</v>
      </c>
      <c r="AA533" s="70" t="n">
        <f aca="false">Z533-Y533</f>
        <v>0.0660280977969705</v>
      </c>
      <c r="AB533" s="72" t="n">
        <f aca="false">AB532*(1+F533)</f>
        <v>3.59120080965656</v>
      </c>
      <c r="AC533" s="73" t="n">
        <f aca="false">MAX(AC532,AB533)</f>
        <v>3.80792011130762</v>
      </c>
      <c r="AD533" s="70" t="n">
        <f aca="false">1-AB533/AC533</f>
        <v>0.056912775298912</v>
      </c>
      <c r="AE533" s="73" t="n">
        <f aca="false">AE532*(1+M533)</f>
        <v>3.13260496478663</v>
      </c>
      <c r="AF533" s="73" t="n">
        <f aca="false">MAX(AF532,AE533)</f>
        <v>3.34747282371913</v>
      </c>
      <c r="AG533" s="70" t="n">
        <f aca="false">1-AE533/AF533</f>
        <v>0.0641880816507345</v>
      </c>
      <c r="AH533" s="74" t="n">
        <f aca="false">IF(R533&gt;0,AH532+1,0)</f>
        <v>30</v>
      </c>
      <c r="AI533" s="74" t="n">
        <f aca="false">IF(U533&gt;0,AI532+1,0)</f>
        <v>131</v>
      </c>
      <c r="AJ533" s="74" t="n">
        <f aca="false">IF(G533&gt;0,AJ532+1,0)</f>
        <v>1</v>
      </c>
      <c r="AK533" s="74" t="n">
        <f aca="false">IF(G533&lt;=0,AK532+1,0)</f>
        <v>0</v>
      </c>
      <c r="AL533" s="74" t="n">
        <f aca="false">IF(K533&gt;0,AL532+1,0)</f>
        <v>1</v>
      </c>
      <c r="AM533" s="74" t="n">
        <f aca="false">IF(K533&lt;=0,AM532+1,0)</f>
        <v>0</v>
      </c>
    </row>
    <row r="534" customFormat="false" ht="15" hidden="false" customHeight="false" outlineLevel="0" collapsed="false">
      <c r="A534" s="61" t="n">
        <v>538</v>
      </c>
      <c r="B534" s="62" t="n">
        <v>41290.6354166667</v>
      </c>
      <c r="C534" s="63" t="n">
        <f aca="false">YEAR(B534)</f>
        <v>2013</v>
      </c>
      <c r="D534" s="32" t="s">
        <v>276</v>
      </c>
      <c r="E534" s="64" t="n">
        <v>5999.5</v>
      </c>
      <c r="F534" s="65" t="n">
        <v>-0.0035</v>
      </c>
      <c r="G534" s="66" t="n">
        <v>-20.99825</v>
      </c>
      <c r="H534" s="67" t="n">
        <f aca="false">E534+IF(D534="Long",1,-1)*G534</f>
        <v>6020.49825</v>
      </c>
      <c r="I534" s="68" t="n">
        <f aca="false">Assumptions!$B$58</f>
        <v>5.35750011455817</v>
      </c>
      <c r="J534" s="68" t="n">
        <f aca="false">INDEX(Yearly!$D$5:$D$22,MATCH(C534,Yearly!$A$5:$A$22,0))</f>
        <v>0.518467753021758</v>
      </c>
      <c r="K534" s="68" t="n">
        <f aca="false">G534-I534-J534</f>
        <v>-26.8742178675799</v>
      </c>
      <c r="L534" s="69" t="n">
        <f aca="false">(I534+J534)/Assumptions!$B$8</f>
        <v>0.000259093470710942</v>
      </c>
      <c r="M534" s="70" t="n">
        <f aca="false">F534-L534</f>
        <v>-0.00375909347071094</v>
      </c>
      <c r="N534" s="71" t="n">
        <f aca="false">G534*Assumptions!$B$7</f>
        <v>-165151.23625</v>
      </c>
      <c r="O534" s="71" t="n">
        <f aca="false">K534*Assumptions!$B$7</f>
        <v>-211365.723528516</v>
      </c>
      <c r="P534" s="68" t="n">
        <f aca="false">P533+G534</f>
        <v>6271.394965</v>
      </c>
      <c r="Q534" s="68" t="n">
        <f aca="false">MAX(Q533,P534)</f>
        <v>6635.369435</v>
      </c>
      <c r="R534" s="68" t="n">
        <f aca="false">Q534-P534</f>
        <v>363.974469999999</v>
      </c>
      <c r="S534" s="68" t="n">
        <f aca="false">S533+K534</f>
        <v>3160.41562428511</v>
      </c>
      <c r="T534" s="68" t="n">
        <f aca="false">MAX(T533,S534)</f>
        <v>3809.01877272859</v>
      </c>
      <c r="U534" s="68" t="n">
        <f aca="false">T534-S534</f>
        <v>648.603148443479</v>
      </c>
      <c r="V534" s="70" t="n">
        <f aca="false">V533+F534</f>
        <v>1.364</v>
      </c>
      <c r="W534" s="70" t="n">
        <f aca="false">MAX(W533,V534)</f>
        <v>1.4258</v>
      </c>
      <c r="X534" s="70" t="n">
        <f aca="false">W534-V534</f>
        <v>0.0618000000000005</v>
      </c>
      <c r="Y534" s="70" t="n">
        <f aca="false">Y533+M534</f>
        <v>1.22682524805095</v>
      </c>
      <c r="Z534" s="70" t="n">
        <f aca="false">MAX(Z533,Y534)</f>
        <v>1.29661243931863</v>
      </c>
      <c r="AA534" s="70" t="n">
        <f aca="false">Z534-Y534</f>
        <v>0.0697871912676815</v>
      </c>
      <c r="AB534" s="72" t="n">
        <f aca="false">AB533*(1+F534)</f>
        <v>3.57863160682276</v>
      </c>
      <c r="AC534" s="73" t="n">
        <f aca="false">MAX(AC533,AB534)</f>
        <v>3.80792011130762</v>
      </c>
      <c r="AD534" s="70" t="n">
        <f aca="false">1-AB534/AC534</f>
        <v>0.0602135805853659</v>
      </c>
      <c r="AE534" s="73" t="n">
        <f aca="false">AE533*(1+M534)</f>
        <v>3.12082920991719</v>
      </c>
      <c r="AF534" s="73" t="n">
        <f aca="false">MAX(AF533,AE534)</f>
        <v>3.34747282371913</v>
      </c>
      <c r="AG534" s="70" t="n">
        <f aca="false">1-AE534/AF534</f>
        <v>0.0677058861228147</v>
      </c>
      <c r="AH534" s="74" t="n">
        <f aca="false">IF(R534&gt;0,AH533+1,0)</f>
        <v>31</v>
      </c>
      <c r="AI534" s="74" t="n">
        <f aca="false">IF(U534&gt;0,AI533+1,0)</f>
        <v>132</v>
      </c>
      <c r="AJ534" s="74" t="n">
        <f aca="false">IF(G534&gt;0,AJ533+1,0)</f>
        <v>0</v>
      </c>
      <c r="AK534" s="74" t="n">
        <f aca="false">IF(G534&lt;=0,AK533+1,0)</f>
        <v>1</v>
      </c>
      <c r="AL534" s="74" t="n">
        <f aca="false">IF(K534&gt;0,AL533+1,0)</f>
        <v>0</v>
      </c>
      <c r="AM534" s="74" t="n">
        <f aca="false">IF(K534&lt;=0,AM533+1,0)</f>
        <v>1</v>
      </c>
    </row>
    <row r="535" customFormat="false" ht="15" hidden="false" customHeight="false" outlineLevel="0" collapsed="false">
      <c r="A535" s="61" t="n">
        <v>539</v>
      </c>
      <c r="B535" s="62" t="n">
        <v>41291.48125</v>
      </c>
      <c r="C535" s="63" t="n">
        <f aca="false">YEAR(B535)</f>
        <v>2013</v>
      </c>
      <c r="D535" s="32" t="s">
        <v>277</v>
      </c>
      <c r="E535" s="64" t="n">
        <v>6020.35</v>
      </c>
      <c r="F535" s="65" t="n">
        <v>0.0046</v>
      </c>
      <c r="G535" s="66" t="n">
        <v>27.69361</v>
      </c>
      <c r="H535" s="67" t="n">
        <f aca="false">E535+IF(D535="Long",1,-1)*G535</f>
        <v>6048.04361</v>
      </c>
      <c r="I535" s="68" t="n">
        <f aca="false">Assumptions!$B$58</f>
        <v>5.35750011455817</v>
      </c>
      <c r="J535" s="68" t="n">
        <f aca="false">INDEX(Yearly!$D$5:$D$22,MATCH(C535,Yearly!$A$5:$A$22,0))</f>
        <v>0.518467753021758</v>
      </c>
      <c r="K535" s="68" t="n">
        <f aca="false">G535-I535-J535</f>
        <v>21.8176421324201</v>
      </c>
      <c r="L535" s="69" t="n">
        <f aca="false">(I535+J535)/Assumptions!$B$8</f>
        <v>0.000259093470710942</v>
      </c>
      <c r="M535" s="70" t="n">
        <f aca="false">F535-L535</f>
        <v>0.00434090652928906</v>
      </c>
      <c r="N535" s="71" t="n">
        <f aca="false">G535*Assumptions!$B$7</f>
        <v>217810.24265</v>
      </c>
      <c r="O535" s="71" t="n">
        <f aca="false">K535*Assumptions!$B$7</f>
        <v>171595.755371484</v>
      </c>
      <c r="P535" s="68" t="n">
        <f aca="false">P534+G535</f>
        <v>6299.088575</v>
      </c>
      <c r="Q535" s="68" t="n">
        <f aca="false">MAX(Q534,P535)</f>
        <v>6635.369435</v>
      </c>
      <c r="R535" s="68" t="n">
        <f aca="false">Q535-P535</f>
        <v>336.280859999999</v>
      </c>
      <c r="S535" s="68" t="n">
        <f aca="false">S534+K535</f>
        <v>3182.23326641753</v>
      </c>
      <c r="T535" s="68" t="n">
        <f aca="false">MAX(T534,S535)</f>
        <v>3809.01877272859</v>
      </c>
      <c r="U535" s="68" t="n">
        <f aca="false">T535-S535</f>
        <v>626.785506311059</v>
      </c>
      <c r="V535" s="70" t="n">
        <f aca="false">V534+F535</f>
        <v>1.3686</v>
      </c>
      <c r="W535" s="70" t="n">
        <f aca="false">MAX(W534,V535)</f>
        <v>1.4258</v>
      </c>
      <c r="X535" s="70" t="n">
        <f aca="false">W535-V535</f>
        <v>0.0572000000000006</v>
      </c>
      <c r="Y535" s="70" t="n">
        <f aca="false">Y534+M535</f>
        <v>1.23116615458024</v>
      </c>
      <c r="Z535" s="70" t="n">
        <f aca="false">MAX(Z534,Y535)</f>
        <v>1.29661243931863</v>
      </c>
      <c r="AA535" s="70" t="n">
        <f aca="false">Z535-Y535</f>
        <v>0.0654462847383925</v>
      </c>
      <c r="AB535" s="72" t="n">
        <f aca="false">AB534*(1+F535)</f>
        <v>3.59509331221415</v>
      </c>
      <c r="AC535" s="73" t="n">
        <f aca="false">MAX(AC534,AB535)</f>
        <v>3.80792011130762</v>
      </c>
      <c r="AD535" s="70" t="n">
        <f aca="false">1-AB535/AC535</f>
        <v>0.0558905630560586</v>
      </c>
      <c r="AE535" s="73" t="n">
        <f aca="false">AE534*(1+M535)</f>
        <v>3.13437643781131</v>
      </c>
      <c r="AF535" s="73" t="n">
        <f aca="false">MAX(AF534,AE535)</f>
        <v>3.34747282371913</v>
      </c>
      <c r="AG535" s="70" t="n">
        <f aca="false">1-AE535/AF535</f>
        <v>0.0636588845166676</v>
      </c>
      <c r="AH535" s="74" t="n">
        <f aca="false">IF(R535&gt;0,AH534+1,0)</f>
        <v>32</v>
      </c>
      <c r="AI535" s="74" t="n">
        <f aca="false">IF(U535&gt;0,AI534+1,0)</f>
        <v>133</v>
      </c>
      <c r="AJ535" s="74" t="n">
        <f aca="false">IF(G535&gt;0,AJ534+1,0)</f>
        <v>1</v>
      </c>
      <c r="AK535" s="74" t="n">
        <f aca="false">IF(G535&lt;=0,AK534+1,0)</f>
        <v>0</v>
      </c>
      <c r="AL535" s="74" t="n">
        <f aca="false">IF(K535&gt;0,AL534+1,0)</f>
        <v>1</v>
      </c>
      <c r="AM535" s="74" t="n">
        <f aca="false">IF(K535&lt;=0,AM534+1,0)</f>
        <v>0</v>
      </c>
    </row>
    <row r="536" customFormat="false" ht="15" hidden="false" customHeight="false" outlineLevel="0" collapsed="false">
      <c r="A536" s="61" t="n">
        <v>540</v>
      </c>
      <c r="B536" s="62" t="n">
        <v>41296.6145833333</v>
      </c>
      <c r="C536" s="63" t="n">
        <f aca="false">YEAR(B536)</f>
        <v>2013</v>
      </c>
      <c r="D536" s="32" t="s">
        <v>276</v>
      </c>
      <c r="E536" s="64" t="n">
        <v>6048.2</v>
      </c>
      <c r="F536" s="65" t="n">
        <v>0.0003</v>
      </c>
      <c r="G536" s="66" t="n">
        <v>1.81446</v>
      </c>
      <c r="H536" s="67" t="n">
        <f aca="false">E536+IF(D536="Long",1,-1)*G536</f>
        <v>6046.38554</v>
      </c>
      <c r="I536" s="68" t="n">
        <f aca="false">Assumptions!$B$58</f>
        <v>5.35750011455817</v>
      </c>
      <c r="J536" s="68" t="n">
        <f aca="false">INDEX(Yearly!$D$5:$D$22,MATCH(C536,Yearly!$A$5:$A$22,0))</f>
        <v>0.518467753021758</v>
      </c>
      <c r="K536" s="68" t="n">
        <f aca="false">G536-I536-J536</f>
        <v>-4.06150786757993</v>
      </c>
      <c r="L536" s="69" t="n">
        <f aca="false">(I536+J536)/Assumptions!$B$8</f>
        <v>0.000259093470710942</v>
      </c>
      <c r="M536" s="70" t="n">
        <f aca="false">F536-L536</f>
        <v>4.09065292890576E-005</v>
      </c>
      <c r="N536" s="71" t="n">
        <f aca="false">G536*Assumptions!$B$7</f>
        <v>14270.7279</v>
      </c>
      <c r="O536" s="71" t="n">
        <f aca="false">K536*Assumptions!$B$7</f>
        <v>-31943.7593785161</v>
      </c>
      <c r="P536" s="68" t="n">
        <f aca="false">P535+G536</f>
        <v>6300.903035</v>
      </c>
      <c r="Q536" s="68" t="n">
        <f aca="false">MAX(Q535,P536)</f>
        <v>6635.369435</v>
      </c>
      <c r="R536" s="68" t="n">
        <f aca="false">Q536-P536</f>
        <v>334.466399999999</v>
      </c>
      <c r="S536" s="68" t="n">
        <f aca="false">S535+K536</f>
        <v>3178.17175854995</v>
      </c>
      <c r="T536" s="68" t="n">
        <f aca="false">MAX(T535,S536)</f>
        <v>3809.01877272859</v>
      </c>
      <c r="U536" s="68" t="n">
        <f aca="false">T536-S536</f>
        <v>630.847014178639</v>
      </c>
      <c r="V536" s="70" t="n">
        <f aca="false">V535+F536</f>
        <v>1.3689</v>
      </c>
      <c r="W536" s="70" t="n">
        <f aca="false">MAX(W535,V536)</f>
        <v>1.4258</v>
      </c>
      <c r="X536" s="70" t="n">
        <f aca="false">W536-V536</f>
        <v>0.0569000000000006</v>
      </c>
      <c r="Y536" s="70" t="n">
        <f aca="false">Y535+M536</f>
        <v>1.23120706110953</v>
      </c>
      <c r="Z536" s="70" t="n">
        <f aca="false">MAX(Z535,Y536)</f>
        <v>1.29661243931863</v>
      </c>
      <c r="AA536" s="70" t="n">
        <f aca="false">Z536-Y536</f>
        <v>0.0654053782091035</v>
      </c>
      <c r="AB536" s="72" t="n">
        <f aca="false">AB535*(1+F536)</f>
        <v>3.59617184020781</v>
      </c>
      <c r="AC536" s="73" t="n">
        <f aca="false">MAX(AC535,AB536)</f>
        <v>3.80792011130762</v>
      </c>
      <c r="AD536" s="70" t="n">
        <f aca="false">1-AB536/AC536</f>
        <v>0.0556073302249754</v>
      </c>
      <c r="AE536" s="73" t="n">
        <f aca="false">AE535*(1+M536)</f>
        <v>3.13450465427287</v>
      </c>
      <c r="AF536" s="73" t="n">
        <f aca="false">MAX(AF535,AE536)</f>
        <v>3.34747282371913</v>
      </c>
      <c r="AG536" s="70" t="n">
        <f aca="false">1-AE536/AF536</f>
        <v>0.0636205820514025</v>
      </c>
      <c r="AH536" s="74" t="n">
        <f aca="false">IF(R536&gt;0,AH535+1,0)</f>
        <v>33</v>
      </c>
      <c r="AI536" s="74" t="n">
        <f aca="false">IF(U536&gt;0,AI535+1,0)</f>
        <v>134</v>
      </c>
      <c r="AJ536" s="74" t="n">
        <f aca="false">IF(G536&gt;0,AJ535+1,0)</f>
        <v>2</v>
      </c>
      <c r="AK536" s="74" t="n">
        <f aca="false">IF(G536&lt;=0,AK535+1,0)</f>
        <v>0</v>
      </c>
      <c r="AL536" s="74" t="n">
        <f aca="false">IF(K536&gt;0,AL535+1,0)</f>
        <v>0</v>
      </c>
      <c r="AM536" s="74" t="n">
        <f aca="false">IF(K536&lt;=0,AM535+1,0)</f>
        <v>1</v>
      </c>
    </row>
    <row r="537" customFormat="false" ht="15" hidden="false" customHeight="false" outlineLevel="0" collapsed="false">
      <c r="A537" s="61" t="n">
        <v>541</v>
      </c>
      <c r="B537" s="62" t="n">
        <v>41298.3854166667</v>
      </c>
      <c r="C537" s="63" t="n">
        <f aca="false">YEAR(B537)</f>
        <v>2013</v>
      </c>
      <c r="D537" s="32" t="s">
        <v>277</v>
      </c>
      <c r="E537" s="64" t="n">
        <v>6046.45</v>
      </c>
      <c r="F537" s="65" t="n">
        <v>-0.0019</v>
      </c>
      <c r="G537" s="66" t="n">
        <v>-11.488255</v>
      </c>
      <c r="H537" s="67" t="n">
        <f aca="false">E537+IF(D537="Long",1,-1)*G537</f>
        <v>6034.961745</v>
      </c>
      <c r="I537" s="68" t="n">
        <f aca="false">Assumptions!$B$58</f>
        <v>5.35750011455817</v>
      </c>
      <c r="J537" s="68" t="n">
        <f aca="false">INDEX(Yearly!$D$5:$D$22,MATCH(C537,Yearly!$A$5:$A$22,0))</f>
        <v>0.518467753021758</v>
      </c>
      <c r="K537" s="68" t="n">
        <f aca="false">G537-I537-J537</f>
        <v>-17.3642228675799</v>
      </c>
      <c r="L537" s="69" t="n">
        <f aca="false">(I537+J537)/Assumptions!$B$8</f>
        <v>0.000259093470710942</v>
      </c>
      <c r="M537" s="70" t="n">
        <f aca="false">F537-L537</f>
        <v>-0.00215909347071094</v>
      </c>
      <c r="N537" s="71" t="n">
        <f aca="false">G537*Assumptions!$B$7</f>
        <v>-90355.125575</v>
      </c>
      <c r="O537" s="71" t="n">
        <f aca="false">K537*Assumptions!$B$7</f>
        <v>-136569.612853516</v>
      </c>
      <c r="P537" s="68" t="n">
        <f aca="false">P536+G537</f>
        <v>6289.41478</v>
      </c>
      <c r="Q537" s="68" t="n">
        <f aca="false">MAX(Q536,P537)</f>
        <v>6635.369435</v>
      </c>
      <c r="R537" s="68" t="n">
        <f aca="false">Q537-P537</f>
        <v>345.954655</v>
      </c>
      <c r="S537" s="68" t="n">
        <f aca="false">S536+K537</f>
        <v>3160.80753568237</v>
      </c>
      <c r="T537" s="68" t="n">
        <f aca="false">MAX(T536,S537)</f>
        <v>3809.01877272859</v>
      </c>
      <c r="U537" s="68" t="n">
        <f aca="false">T537-S537</f>
        <v>648.211237046219</v>
      </c>
      <c r="V537" s="70" t="n">
        <f aca="false">V536+F537</f>
        <v>1.367</v>
      </c>
      <c r="W537" s="70" t="n">
        <f aca="false">MAX(W536,V537)</f>
        <v>1.4258</v>
      </c>
      <c r="X537" s="70" t="n">
        <f aca="false">W537-V537</f>
        <v>0.0588000000000006</v>
      </c>
      <c r="Y537" s="70" t="n">
        <f aca="false">Y536+M537</f>
        <v>1.22904796763882</v>
      </c>
      <c r="Z537" s="70" t="n">
        <f aca="false">MAX(Z536,Y537)</f>
        <v>1.29661243931863</v>
      </c>
      <c r="AA537" s="70" t="n">
        <f aca="false">Z537-Y537</f>
        <v>0.0675644716798145</v>
      </c>
      <c r="AB537" s="72" t="n">
        <f aca="false">AB536*(1+F537)</f>
        <v>3.58933911371142</v>
      </c>
      <c r="AC537" s="73" t="n">
        <f aca="false">MAX(AC536,AB537)</f>
        <v>3.80792011130762</v>
      </c>
      <c r="AD537" s="70" t="n">
        <f aca="false">1-AB537/AC537</f>
        <v>0.057401676297548</v>
      </c>
      <c r="AE537" s="73" t="n">
        <f aca="false">AE536*(1+M537)</f>
        <v>3.12773696573992</v>
      </c>
      <c r="AF537" s="73" t="n">
        <f aca="false">MAX(AF536,AE537)</f>
        <v>3.34747282371913</v>
      </c>
      <c r="AG537" s="70" t="n">
        <f aca="false">1-AE537/AF537</f>
        <v>0.0656423127388035</v>
      </c>
      <c r="AH537" s="74" t="n">
        <f aca="false">IF(R537&gt;0,AH536+1,0)</f>
        <v>34</v>
      </c>
      <c r="AI537" s="74" t="n">
        <f aca="false">IF(U537&gt;0,AI536+1,0)</f>
        <v>135</v>
      </c>
      <c r="AJ537" s="74" t="n">
        <f aca="false">IF(G537&gt;0,AJ536+1,0)</f>
        <v>0</v>
      </c>
      <c r="AK537" s="74" t="n">
        <f aca="false">IF(G537&lt;=0,AK536+1,0)</f>
        <v>1</v>
      </c>
      <c r="AL537" s="74" t="n">
        <f aca="false">IF(K537&gt;0,AL536+1,0)</f>
        <v>0</v>
      </c>
      <c r="AM537" s="74" t="n">
        <f aca="false">IF(K537&lt;=0,AM536+1,0)</f>
        <v>2</v>
      </c>
    </row>
    <row r="538" customFormat="false" ht="15" hidden="false" customHeight="false" outlineLevel="0" collapsed="false">
      <c r="A538" s="61" t="n">
        <v>542</v>
      </c>
      <c r="B538" s="62" t="n">
        <v>41298.4243055556</v>
      </c>
      <c r="C538" s="63" t="n">
        <f aca="false">YEAR(B538)</f>
        <v>2013</v>
      </c>
      <c r="D538" s="32" t="s">
        <v>276</v>
      </c>
      <c r="E538" s="64" t="n">
        <v>6034.85</v>
      </c>
      <c r="F538" s="65" t="n">
        <v>-0.0025</v>
      </c>
      <c r="G538" s="66" t="n">
        <v>-15.087125</v>
      </c>
      <c r="H538" s="67" t="n">
        <f aca="false">E538+IF(D538="Long",1,-1)*G538</f>
        <v>6049.937125</v>
      </c>
      <c r="I538" s="68" t="n">
        <f aca="false">Assumptions!$B$58</f>
        <v>5.35750011455817</v>
      </c>
      <c r="J538" s="68" t="n">
        <f aca="false">INDEX(Yearly!$D$5:$D$22,MATCH(C538,Yearly!$A$5:$A$22,0))</f>
        <v>0.518467753021758</v>
      </c>
      <c r="K538" s="68" t="n">
        <f aca="false">G538-I538-J538</f>
        <v>-20.9630928675799</v>
      </c>
      <c r="L538" s="69" t="n">
        <f aca="false">(I538+J538)/Assumptions!$B$8</f>
        <v>0.000259093470710942</v>
      </c>
      <c r="M538" s="70" t="n">
        <f aca="false">F538-L538</f>
        <v>-0.00275909347071094</v>
      </c>
      <c r="N538" s="71" t="n">
        <f aca="false">G538*Assumptions!$B$7</f>
        <v>-118660.238125</v>
      </c>
      <c r="O538" s="71" t="n">
        <f aca="false">K538*Assumptions!$B$7</f>
        <v>-164874.725403516</v>
      </c>
      <c r="P538" s="68" t="n">
        <f aca="false">P537+G538</f>
        <v>6274.327655</v>
      </c>
      <c r="Q538" s="68" t="n">
        <f aca="false">MAX(Q537,P538)</f>
        <v>6635.369435</v>
      </c>
      <c r="R538" s="68" t="n">
        <f aca="false">Q538-P538</f>
        <v>361.04178</v>
      </c>
      <c r="S538" s="68" t="n">
        <f aca="false">S537+K538</f>
        <v>3139.84444281479</v>
      </c>
      <c r="T538" s="68" t="n">
        <f aca="false">MAX(T537,S538)</f>
        <v>3809.01877272859</v>
      </c>
      <c r="U538" s="68" t="n">
        <f aca="false">T538-S538</f>
        <v>669.174329913799</v>
      </c>
      <c r="V538" s="70" t="n">
        <f aca="false">V537+F538</f>
        <v>1.3645</v>
      </c>
      <c r="W538" s="70" t="n">
        <f aca="false">MAX(W537,V538)</f>
        <v>1.4258</v>
      </c>
      <c r="X538" s="70" t="n">
        <f aca="false">W538-V538</f>
        <v>0.0613000000000006</v>
      </c>
      <c r="Y538" s="70" t="n">
        <f aca="false">Y537+M538</f>
        <v>1.22628887416811</v>
      </c>
      <c r="Z538" s="70" t="n">
        <f aca="false">MAX(Z537,Y538)</f>
        <v>1.29661243931863</v>
      </c>
      <c r="AA538" s="70" t="n">
        <f aca="false">Z538-Y538</f>
        <v>0.0703235651505254</v>
      </c>
      <c r="AB538" s="72" t="n">
        <f aca="false">AB537*(1+F538)</f>
        <v>3.58036576592714</v>
      </c>
      <c r="AC538" s="73" t="n">
        <f aca="false">MAX(AC537,AB538)</f>
        <v>3.80792011130762</v>
      </c>
      <c r="AD538" s="70" t="n">
        <f aca="false">1-AB538/AC538</f>
        <v>0.0597581721068041</v>
      </c>
      <c r="AE538" s="73" t="n">
        <f aca="false">AE537*(1+M538)</f>
        <v>3.11910724709964</v>
      </c>
      <c r="AF538" s="73" t="n">
        <f aca="false">MAX(AF537,AE538)</f>
        <v>3.34747282371913</v>
      </c>
      <c r="AG538" s="70" t="n">
        <f aca="false">1-AE538/AF538</f>
        <v>0.0682202929330343</v>
      </c>
      <c r="AH538" s="74" t="n">
        <f aca="false">IF(R538&gt;0,AH537+1,0)</f>
        <v>35</v>
      </c>
      <c r="AI538" s="74" t="n">
        <f aca="false">IF(U538&gt;0,AI537+1,0)</f>
        <v>136</v>
      </c>
      <c r="AJ538" s="74" t="n">
        <f aca="false">IF(G538&gt;0,AJ537+1,0)</f>
        <v>0</v>
      </c>
      <c r="AK538" s="74" t="n">
        <f aca="false">IF(G538&lt;=0,AK537+1,0)</f>
        <v>2</v>
      </c>
      <c r="AL538" s="74" t="n">
        <f aca="false">IF(K538&gt;0,AL537+1,0)</f>
        <v>0</v>
      </c>
      <c r="AM538" s="74" t="n">
        <f aca="false">IF(K538&lt;=0,AM537+1,0)</f>
        <v>3</v>
      </c>
    </row>
    <row r="539" customFormat="false" ht="15" hidden="false" customHeight="false" outlineLevel="0" collapsed="false">
      <c r="A539" s="61" t="n">
        <v>543</v>
      </c>
      <c r="B539" s="62" t="n">
        <v>41299.5520833333</v>
      </c>
      <c r="C539" s="63" t="n">
        <f aca="false">YEAR(B539)</f>
        <v>2013</v>
      </c>
      <c r="D539" s="32" t="s">
        <v>277</v>
      </c>
      <c r="E539" s="64" t="n">
        <v>6050.05</v>
      </c>
      <c r="F539" s="65" t="n">
        <v>0.001</v>
      </c>
      <c r="G539" s="66" t="n">
        <v>6.05005</v>
      </c>
      <c r="H539" s="67" t="n">
        <f aca="false">E539+IF(D539="Long",1,-1)*G539</f>
        <v>6056.10005</v>
      </c>
      <c r="I539" s="68" t="n">
        <f aca="false">Assumptions!$B$58</f>
        <v>5.35750011455817</v>
      </c>
      <c r="J539" s="68" t="n">
        <f aca="false">INDEX(Yearly!$D$5:$D$22,MATCH(C539,Yearly!$A$5:$A$22,0))</f>
        <v>0.518467753021758</v>
      </c>
      <c r="K539" s="68" t="n">
        <f aca="false">G539-I539-J539</f>
        <v>0.174082132420073</v>
      </c>
      <c r="L539" s="69" t="n">
        <f aca="false">(I539+J539)/Assumptions!$B$8</f>
        <v>0.000259093470710942</v>
      </c>
      <c r="M539" s="70" t="n">
        <f aca="false">F539-L539</f>
        <v>0.000740906529289058</v>
      </c>
      <c r="N539" s="71" t="n">
        <f aca="false">G539*Assumptions!$B$7</f>
        <v>47583.64325</v>
      </c>
      <c r="O539" s="71" t="n">
        <f aca="false">K539*Assumptions!$B$7</f>
        <v>1369.15597148388</v>
      </c>
      <c r="P539" s="68" t="n">
        <f aca="false">P538+G539</f>
        <v>6280.377705</v>
      </c>
      <c r="Q539" s="68" t="n">
        <f aca="false">MAX(Q538,P539)</f>
        <v>6635.369435</v>
      </c>
      <c r="R539" s="68" t="n">
        <f aca="false">Q539-P539</f>
        <v>354.99173</v>
      </c>
      <c r="S539" s="68" t="n">
        <f aca="false">S538+K539</f>
        <v>3140.01852494721</v>
      </c>
      <c r="T539" s="68" t="n">
        <f aca="false">MAX(T538,S539)</f>
        <v>3809.01877272859</v>
      </c>
      <c r="U539" s="68" t="n">
        <f aca="false">T539-S539</f>
        <v>669.000247781379</v>
      </c>
      <c r="V539" s="70" t="n">
        <f aca="false">V538+F539</f>
        <v>1.3655</v>
      </c>
      <c r="W539" s="70" t="n">
        <f aca="false">MAX(W538,V539)</f>
        <v>1.4258</v>
      </c>
      <c r="X539" s="70" t="n">
        <f aca="false">W539-V539</f>
        <v>0.0603000000000007</v>
      </c>
      <c r="Y539" s="70" t="n">
        <f aca="false">Y538+M539</f>
        <v>1.2270297806974</v>
      </c>
      <c r="Z539" s="70" t="n">
        <f aca="false">MAX(Z538,Y539)</f>
        <v>1.29661243931863</v>
      </c>
      <c r="AA539" s="70" t="n">
        <f aca="false">Z539-Y539</f>
        <v>0.0695826586212363</v>
      </c>
      <c r="AB539" s="72" t="n">
        <f aca="false">AB538*(1+F539)</f>
        <v>3.58394613169306</v>
      </c>
      <c r="AC539" s="73" t="n">
        <f aca="false">MAX(AC538,AB539)</f>
        <v>3.80792011130762</v>
      </c>
      <c r="AD539" s="70" t="n">
        <f aca="false">1-AB539/AC539</f>
        <v>0.0588179302789109</v>
      </c>
      <c r="AE539" s="73" t="n">
        <f aca="false">AE538*(1+M539)</f>
        <v>3.12141821402457</v>
      </c>
      <c r="AF539" s="73" t="n">
        <f aca="false">MAX(AF538,AE539)</f>
        <v>3.34747282371913</v>
      </c>
      <c r="AG539" s="70" t="n">
        <f aca="false">1-AE539/AF539</f>
        <v>0.0675299312642094</v>
      </c>
      <c r="AH539" s="74" t="n">
        <f aca="false">IF(R539&gt;0,AH538+1,0)</f>
        <v>36</v>
      </c>
      <c r="AI539" s="74" t="n">
        <f aca="false">IF(U539&gt;0,AI538+1,0)</f>
        <v>137</v>
      </c>
      <c r="AJ539" s="74" t="n">
        <f aca="false">IF(G539&gt;0,AJ538+1,0)</f>
        <v>1</v>
      </c>
      <c r="AK539" s="74" t="n">
        <f aca="false">IF(G539&lt;=0,AK538+1,0)</f>
        <v>0</v>
      </c>
      <c r="AL539" s="74" t="n">
        <f aca="false">IF(K539&gt;0,AL538+1,0)</f>
        <v>1</v>
      </c>
      <c r="AM539" s="74" t="n">
        <f aca="false">IF(K539&lt;=0,AM538+1,0)</f>
        <v>0</v>
      </c>
    </row>
    <row r="540" customFormat="false" ht="15" hidden="false" customHeight="false" outlineLevel="0" collapsed="false">
      <c r="A540" s="61" t="n">
        <v>544</v>
      </c>
      <c r="B540" s="62" t="n">
        <v>41303.5729166667</v>
      </c>
      <c r="C540" s="63" t="n">
        <f aca="false">YEAR(B540)</f>
        <v>2013</v>
      </c>
      <c r="D540" s="32" t="s">
        <v>276</v>
      </c>
      <c r="E540" s="64" t="n">
        <v>6056.4</v>
      </c>
      <c r="F540" s="65" t="n">
        <v>-0.0008</v>
      </c>
      <c r="G540" s="66" t="n">
        <v>-4.84512</v>
      </c>
      <c r="H540" s="67" t="n">
        <f aca="false">E540+IF(D540="Long",1,-1)*G540</f>
        <v>6061.24512</v>
      </c>
      <c r="I540" s="68" t="n">
        <f aca="false">Assumptions!$B$58</f>
        <v>5.35750011455817</v>
      </c>
      <c r="J540" s="68" t="n">
        <f aca="false">INDEX(Yearly!$D$5:$D$22,MATCH(C540,Yearly!$A$5:$A$22,0))</f>
        <v>0.518467753021758</v>
      </c>
      <c r="K540" s="68" t="n">
        <f aca="false">G540-I540-J540</f>
        <v>-10.7210878675799</v>
      </c>
      <c r="L540" s="69" t="n">
        <f aca="false">(I540+J540)/Assumptions!$B$8</f>
        <v>0.000259093470710942</v>
      </c>
      <c r="M540" s="70" t="n">
        <f aca="false">F540-L540</f>
        <v>-0.00105909347071094</v>
      </c>
      <c r="N540" s="71" t="n">
        <f aca="false">G540*Assumptions!$B$7</f>
        <v>-38106.8688</v>
      </c>
      <c r="O540" s="71" t="n">
        <f aca="false">K540*Assumptions!$B$7</f>
        <v>-84321.3560785161</v>
      </c>
      <c r="P540" s="68" t="n">
        <f aca="false">P539+G540</f>
        <v>6275.532585</v>
      </c>
      <c r="Q540" s="68" t="n">
        <f aca="false">MAX(Q539,P540)</f>
        <v>6635.369435</v>
      </c>
      <c r="R540" s="68" t="n">
        <f aca="false">Q540-P540</f>
        <v>359.83685</v>
      </c>
      <c r="S540" s="68" t="n">
        <f aca="false">S539+K540</f>
        <v>3129.29743707963</v>
      </c>
      <c r="T540" s="68" t="n">
        <f aca="false">MAX(T539,S540)</f>
        <v>3809.01877272859</v>
      </c>
      <c r="U540" s="68" t="n">
        <f aca="false">T540-S540</f>
        <v>679.721335648959</v>
      </c>
      <c r="V540" s="70" t="n">
        <f aca="false">V539+F540</f>
        <v>1.3647</v>
      </c>
      <c r="W540" s="70" t="n">
        <f aca="false">MAX(W539,V540)</f>
        <v>1.4258</v>
      </c>
      <c r="X540" s="70" t="n">
        <f aca="false">W540-V540</f>
        <v>0.0611000000000006</v>
      </c>
      <c r="Y540" s="70" t="n">
        <f aca="false">Y539+M540</f>
        <v>1.22597068722668</v>
      </c>
      <c r="Z540" s="70" t="n">
        <f aca="false">MAX(Z539,Y540)</f>
        <v>1.29661243931863</v>
      </c>
      <c r="AA540" s="70" t="n">
        <f aca="false">Z540-Y540</f>
        <v>0.0706417520919471</v>
      </c>
      <c r="AB540" s="72" t="n">
        <f aca="false">AB539*(1+F540)</f>
        <v>3.58107897478771</v>
      </c>
      <c r="AC540" s="73" t="n">
        <f aca="false">MAX(AC539,AB540)</f>
        <v>3.80792011130762</v>
      </c>
      <c r="AD540" s="70" t="n">
        <f aca="false">1-AB540/AC540</f>
        <v>0.0595708759346879</v>
      </c>
      <c r="AE540" s="73" t="n">
        <f aca="false">AE539*(1+M540)</f>
        <v>3.11811234037474</v>
      </c>
      <c r="AF540" s="73" t="n">
        <f aca="false">MAX(AF539,AE540)</f>
        <v>3.34747282371913</v>
      </c>
      <c r="AG540" s="70" t="n">
        <f aca="false">1-AE540/AF540</f>
        <v>0.0685175042256409</v>
      </c>
      <c r="AH540" s="74" t="n">
        <f aca="false">IF(R540&gt;0,AH539+1,0)</f>
        <v>37</v>
      </c>
      <c r="AI540" s="74" t="n">
        <f aca="false">IF(U540&gt;0,AI539+1,0)</f>
        <v>138</v>
      </c>
      <c r="AJ540" s="74" t="n">
        <f aca="false">IF(G540&gt;0,AJ539+1,0)</f>
        <v>0</v>
      </c>
      <c r="AK540" s="74" t="n">
        <f aca="false">IF(G540&lt;=0,AK539+1,0)</f>
        <v>1</v>
      </c>
      <c r="AL540" s="74" t="n">
        <f aca="false">IF(K540&gt;0,AL539+1,0)</f>
        <v>0</v>
      </c>
      <c r="AM540" s="74" t="n">
        <f aca="false">IF(K540&lt;=0,AM539+1,0)</f>
        <v>1</v>
      </c>
    </row>
    <row r="541" customFormat="false" ht="15" hidden="false" customHeight="false" outlineLevel="0" collapsed="false">
      <c r="A541" s="61" t="n">
        <v>545</v>
      </c>
      <c r="B541" s="62" t="n">
        <v>41304.59375</v>
      </c>
      <c r="C541" s="63" t="n">
        <f aca="false">YEAR(B541)</f>
        <v>2013</v>
      </c>
      <c r="D541" s="32" t="s">
        <v>277</v>
      </c>
      <c r="E541" s="64" t="n">
        <v>6061</v>
      </c>
      <c r="F541" s="65" t="n">
        <v>-0.0014</v>
      </c>
      <c r="G541" s="66" t="n">
        <v>-8.4854</v>
      </c>
      <c r="H541" s="67" t="n">
        <f aca="false">E541+IF(D541="Long",1,-1)*G541</f>
        <v>6052.5146</v>
      </c>
      <c r="I541" s="68" t="n">
        <f aca="false">Assumptions!$B$58</f>
        <v>5.35750011455817</v>
      </c>
      <c r="J541" s="68" t="n">
        <f aca="false">INDEX(Yearly!$D$5:$D$22,MATCH(C541,Yearly!$A$5:$A$22,0))</f>
        <v>0.518467753021758</v>
      </c>
      <c r="K541" s="68" t="n">
        <f aca="false">G541-I541-J541</f>
        <v>-14.3613678675799</v>
      </c>
      <c r="L541" s="69" t="n">
        <f aca="false">(I541+J541)/Assumptions!$B$8</f>
        <v>0.000259093470710942</v>
      </c>
      <c r="M541" s="70" t="n">
        <f aca="false">F541-L541</f>
        <v>-0.00165909347071094</v>
      </c>
      <c r="N541" s="71" t="n">
        <f aca="false">G541*Assumptions!$B$7</f>
        <v>-66737.671</v>
      </c>
      <c r="O541" s="71" t="n">
        <f aca="false">K541*Assumptions!$B$7</f>
        <v>-112952.158278516</v>
      </c>
      <c r="P541" s="68" t="n">
        <f aca="false">P540+G541</f>
        <v>6267.047185</v>
      </c>
      <c r="Q541" s="68" t="n">
        <f aca="false">MAX(Q540,P541)</f>
        <v>6635.369435</v>
      </c>
      <c r="R541" s="68" t="n">
        <f aca="false">Q541-P541</f>
        <v>368.322249999999</v>
      </c>
      <c r="S541" s="68" t="n">
        <f aca="false">S540+K541</f>
        <v>3114.93606921205</v>
      </c>
      <c r="T541" s="68" t="n">
        <f aca="false">MAX(T540,S541)</f>
        <v>3809.01877272859</v>
      </c>
      <c r="U541" s="68" t="n">
        <f aca="false">T541-S541</f>
        <v>694.082703516539</v>
      </c>
      <c r="V541" s="70" t="n">
        <f aca="false">V540+F541</f>
        <v>1.3633</v>
      </c>
      <c r="W541" s="70" t="n">
        <f aca="false">MAX(W540,V541)</f>
        <v>1.4258</v>
      </c>
      <c r="X541" s="70" t="n">
        <f aca="false">W541-V541</f>
        <v>0.0625000000000007</v>
      </c>
      <c r="Y541" s="70" t="n">
        <f aca="false">Y540+M541</f>
        <v>1.22431159375597</v>
      </c>
      <c r="Z541" s="70" t="n">
        <f aca="false">MAX(Z540,Y541)</f>
        <v>1.29661243931863</v>
      </c>
      <c r="AA541" s="70" t="n">
        <f aca="false">Z541-Y541</f>
        <v>0.0723008455626581</v>
      </c>
      <c r="AB541" s="72" t="n">
        <f aca="false">AB540*(1+F541)</f>
        <v>3.57606546422301</v>
      </c>
      <c r="AC541" s="73" t="n">
        <f aca="false">MAX(AC540,AB541)</f>
        <v>3.80792011130762</v>
      </c>
      <c r="AD541" s="70" t="n">
        <f aca="false">1-AB541/AC541</f>
        <v>0.0608874767083792</v>
      </c>
      <c r="AE541" s="73" t="n">
        <f aca="false">AE540*(1+M541)</f>
        <v>3.11293910054988</v>
      </c>
      <c r="AF541" s="73" t="n">
        <f aca="false">MAX(AF540,AE541)</f>
        <v>3.34747282371913</v>
      </c>
      <c r="AG541" s="70" t="n">
        <f aca="false">1-AE541/AF541</f>
        <v>0.0700629207524616</v>
      </c>
      <c r="AH541" s="74" t="n">
        <f aca="false">IF(R541&gt;0,AH540+1,0)</f>
        <v>38</v>
      </c>
      <c r="AI541" s="74" t="n">
        <f aca="false">IF(U541&gt;0,AI540+1,0)</f>
        <v>139</v>
      </c>
      <c r="AJ541" s="74" t="n">
        <f aca="false">IF(G541&gt;0,AJ540+1,0)</f>
        <v>0</v>
      </c>
      <c r="AK541" s="74" t="n">
        <f aca="false">IF(G541&lt;=0,AK540+1,0)</f>
        <v>2</v>
      </c>
      <c r="AL541" s="74" t="n">
        <f aca="false">IF(K541&gt;0,AL540+1,0)</f>
        <v>0</v>
      </c>
      <c r="AM541" s="74" t="n">
        <f aca="false">IF(K541&lt;=0,AM540+1,0)</f>
        <v>2</v>
      </c>
    </row>
    <row r="542" customFormat="false" ht="15" hidden="false" customHeight="false" outlineLevel="0" collapsed="false">
      <c r="A542" s="61" t="n">
        <v>546</v>
      </c>
      <c r="B542" s="62" t="n">
        <v>41305.3916666667</v>
      </c>
      <c r="C542" s="63" t="n">
        <f aca="false">YEAR(B542)</f>
        <v>2013</v>
      </c>
      <c r="D542" s="32" t="s">
        <v>276</v>
      </c>
      <c r="E542" s="64" t="n">
        <v>6052.25</v>
      </c>
      <c r="F542" s="65" t="n">
        <v>0.0164</v>
      </c>
      <c r="G542" s="66" t="n">
        <v>99.2569</v>
      </c>
      <c r="H542" s="67" t="n">
        <f aca="false">E542+IF(D542="Long",1,-1)*G542</f>
        <v>5952.9931</v>
      </c>
      <c r="I542" s="68" t="n">
        <f aca="false">Assumptions!$B$58</f>
        <v>5.35750011455817</v>
      </c>
      <c r="J542" s="68" t="n">
        <f aca="false">INDEX(Yearly!$D$5:$D$22,MATCH(C542,Yearly!$A$5:$A$22,0))</f>
        <v>0.518467753021758</v>
      </c>
      <c r="K542" s="68" t="n">
        <f aca="false">G542-I542-J542</f>
        <v>93.3809321324201</v>
      </c>
      <c r="L542" s="69" t="n">
        <f aca="false">(I542+J542)/Assumptions!$B$8</f>
        <v>0.000259093470710942</v>
      </c>
      <c r="M542" s="70" t="n">
        <f aca="false">F542-L542</f>
        <v>0.0161409065292891</v>
      </c>
      <c r="N542" s="71" t="n">
        <f aca="false">G542*Assumptions!$B$7</f>
        <v>780655.5185</v>
      </c>
      <c r="O542" s="71" t="n">
        <f aca="false">K542*Assumptions!$B$7</f>
        <v>734441.031221484</v>
      </c>
      <c r="P542" s="68" t="n">
        <f aca="false">P541+G542</f>
        <v>6366.304085</v>
      </c>
      <c r="Q542" s="68" t="n">
        <f aca="false">MAX(Q541,P542)</f>
        <v>6635.369435</v>
      </c>
      <c r="R542" s="68" t="n">
        <f aca="false">Q542-P542</f>
        <v>269.065349999999</v>
      </c>
      <c r="S542" s="68" t="n">
        <f aca="false">S541+K542</f>
        <v>3208.31700134447</v>
      </c>
      <c r="T542" s="68" t="n">
        <f aca="false">MAX(T541,S542)</f>
        <v>3809.01877272859</v>
      </c>
      <c r="U542" s="68" t="n">
        <f aca="false">T542-S542</f>
        <v>600.701771384118</v>
      </c>
      <c r="V542" s="70" t="n">
        <f aca="false">V541+F542</f>
        <v>1.3797</v>
      </c>
      <c r="W542" s="70" t="n">
        <f aca="false">MAX(W541,V542)</f>
        <v>1.4258</v>
      </c>
      <c r="X542" s="70" t="n">
        <f aca="false">W542-V542</f>
        <v>0.0461000000000007</v>
      </c>
      <c r="Y542" s="70" t="n">
        <f aca="false">Y541+M542</f>
        <v>1.24045250028526</v>
      </c>
      <c r="Z542" s="70" t="n">
        <f aca="false">MAX(Z541,Y542)</f>
        <v>1.29661243931863</v>
      </c>
      <c r="AA542" s="70" t="n">
        <f aca="false">Z542-Y542</f>
        <v>0.0561599390333691</v>
      </c>
      <c r="AB542" s="72" t="n">
        <f aca="false">AB541*(1+F542)</f>
        <v>3.63471293783626</v>
      </c>
      <c r="AC542" s="73" t="n">
        <f aca="false">MAX(AC541,AB542)</f>
        <v>3.80792011130762</v>
      </c>
      <c r="AD542" s="70" t="n">
        <f aca="false">1-AB542/AC542</f>
        <v>0.0454860313263967</v>
      </c>
      <c r="AE542" s="73" t="n">
        <f aca="false">AE541*(1+M542)</f>
        <v>3.16318475960323</v>
      </c>
      <c r="AF542" s="73" t="n">
        <f aca="false">MAX(AF541,AE542)</f>
        <v>3.34747282371913</v>
      </c>
      <c r="AG542" s="70" t="n">
        <f aca="false">1-AE542/AF542</f>
        <v>0.0550528932782071</v>
      </c>
      <c r="AH542" s="74" t="n">
        <f aca="false">IF(R542&gt;0,AH541+1,0)</f>
        <v>39</v>
      </c>
      <c r="AI542" s="74" t="n">
        <f aca="false">IF(U542&gt;0,AI541+1,0)</f>
        <v>140</v>
      </c>
      <c r="AJ542" s="74" t="n">
        <f aca="false">IF(G542&gt;0,AJ541+1,0)</f>
        <v>1</v>
      </c>
      <c r="AK542" s="74" t="n">
        <f aca="false">IF(G542&lt;=0,AK541+1,0)</f>
        <v>0</v>
      </c>
      <c r="AL542" s="74" t="n">
        <f aca="false">IF(K542&gt;0,AL541+1,0)</f>
        <v>1</v>
      </c>
      <c r="AM542" s="74" t="n">
        <f aca="false">IF(K542&lt;=0,AM541+1,0)</f>
        <v>0</v>
      </c>
    </row>
    <row r="543" customFormat="false" ht="15" hidden="false" customHeight="false" outlineLevel="0" collapsed="false">
      <c r="A543" s="61" t="n">
        <v>547</v>
      </c>
      <c r="B543" s="62" t="n">
        <v>41318.40625</v>
      </c>
      <c r="C543" s="63" t="n">
        <f aca="false">YEAR(B543)</f>
        <v>2013</v>
      </c>
      <c r="D543" s="32" t="s">
        <v>277</v>
      </c>
      <c r="E543" s="64" t="n">
        <v>5952.95</v>
      </c>
      <c r="F543" s="65" t="n">
        <v>-0.0036</v>
      </c>
      <c r="G543" s="66" t="n">
        <v>-21.43062</v>
      </c>
      <c r="H543" s="67" t="n">
        <f aca="false">E543+IF(D543="Long",1,-1)*G543</f>
        <v>5931.51938</v>
      </c>
      <c r="I543" s="68" t="n">
        <f aca="false">Assumptions!$B$58</f>
        <v>5.35750011455817</v>
      </c>
      <c r="J543" s="68" t="n">
        <f aca="false">INDEX(Yearly!$D$5:$D$22,MATCH(C543,Yearly!$A$5:$A$22,0))</f>
        <v>0.518467753021758</v>
      </c>
      <c r="K543" s="68" t="n">
        <f aca="false">G543-I543-J543</f>
        <v>-27.3065878675799</v>
      </c>
      <c r="L543" s="69" t="n">
        <f aca="false">(I543+J543)/Assumptions!$B$8</f>
        <v>0.000259093470710942</v>
      </c>
      <c r="M543" s="70" t="n">
        <f aca="false">F543-L543</f>
        <v>-0.00385909347071094</v>
      </c>
      <c r="N543" s="71" t="n">
        <f aca="false">G543*Assumptions!$B$7</f>
        <v>-168551.8263</v>
      </c>
      <c r="O543" s="71" t="n">
        <f aca="false">K543*Assumptions!$B$7</f>
        <v>-214766.313578516</v>
      </c>
      <c r="P543" s="68" t="n">
        <f aca="false">P542+G543</f>
        <v>6344.873465</v>
      </c>
      <c r="Q543" s="68" t="n">
        <f aca="false">MAX(Q542,P543)</f>
        <v>6635.369435</v>
      </c>
      <c r="R543" s="68" t="n">
        <f aca="false">Q543-P543</f>
        <v>290.495969999999</v>
      </c>
      <c r="S543" s="68" t="n">
        <f aca="false">S542+K543</f>
        <v>3181.01041347689</v>
      </c>
      <c r="T543" s="68" t="n">
        <f aca="false">MAX(T542,S543)</f>
        <v>3809.01877272859</v>
      </c>
      <c r="U543" s="68" t="n">
        <f aca="false">T543-S543</f>
        <v>628.008359251698</v>
      </c>
      <c r="V543" s="70" t="n">
        <f aca="false">V542+F543</f>
        <v>1.3761</v>
      </c>
      <c r="W543" s="70" t="n">
        <f aca="false">MAX(W542,V543)</f>
        <v>1.4258</v>
      </c>
      <c r="X543" s="70" t="n">
        <f aca="false">W543-V543</f>
        <v>0.0497000000000007</v>
      </c>
      <c r="Y543" s="70" t="n">
        <f aca="false">Y542+M543</f>
        <v>1.23659340681455</v>
      </c>
      <c r="Z543" s="70" t="n">
        <f aca="false">MAX(Z542,Y543)</f>
        <v>1.29661243931863</v>
      </c>
      <c r="AA543" s="70" t="n">
        <f aca="false">Z543-Y543</f>
        <v>0.0600190325040801</v>
      </c>
      <c r="AB543" s="72" t="n">
        <f aca="false">AB542*(1+F543)</f>
        <v>3.62162797126005</v>
      </c>
      <c r="AC543" s="73" t="n">
        <f aca="false">MAX(AC542,AB543)</f>
        <v>3.80792011130762</v>
      </c>
      <c r="AD543" s="70" t="n">
        <f aca="false">1-AB543/AC543</f>
        <v>0.0489222816136217</v>
      </c>
      <c r="AE543" s="73" t="n">
        <f aca="false">AE542*(1+M543)</f>
        <v>3.15097773395079</v>
      </c>
      <c r="AF543" s="73" t="n">
        <f aca="false">MAX(AF542,AE543)</f>
        <v>3.34747282371913</v>
      </c>
      <c r="AG543" s="70" t="n">
        <f aca="false">1-AE543/AF543</f>
        <v>0.0586995324879243</v>
      </c>
      <c r="AH543" s="74" t="n">
        <f aca="false">IF(R543&gt;0,AH542+1,0)</f>
        <v>40</v>
      </c>
      <c r="AI543" s="74" t="n">
        <f aca="false">IF(U543&gt;0,AI542+1,0)</f>
        <v>141</v>
      </c>
      <c r="AJ543" s="74" t="n">
        <f aca="false">IF(G543&gt;0,AJ542+1,0)</f>
        <v>0</v>
      </c>
      <c r="AK543" s="74" t="n">
        <f aca="false">IF(G543&lt;=0,AK542+1,0)</f>
        <v>1</v>
      </c>
      <c r="AL543" s="74" t="n">
        <f aca="false">IF(K543&gt;0,AL542+1,0)</f>
        <v>0</v>
      </c>
      <c r="AM543" s="74" t="n">
        <f aca="false">IF(K543&lt;=0,AM542+1,0)</f>
        <v>1</v>
      </c>
    </row>
    <row r="544" customFormat="false" ht="15" hidden="false" customHeight="false" outlineLevel="0" collapsed="false">
      <c r="A544" s="61" t="n">
        <v>548</v>
      </c>
      <c r="B544" s="62" t="n">
        <v>41318.6145833333</v>
      </c>
      <c r="C544" s="63" t="n">
        <f aca="false">YEAR(B544)</f>
        <v>2013</v>
      </c>
      <c r="D544" s="32" t="s">
        <v>276</v>
      </c>
      <c r="E544" s="64" t="n">
        <v>5931.3</v>
      </c>
      <c r="F544" s="65" t="n">
        <v>0.0038</v>
      </c>
      <c r="G544" s="66" t="n">
        <v>22.53894</v>
      </c>
      <c r="H544" s="67" t="n">
        <f aca="false">E544+IF(D544="Long",1,-1)*G544</f>
        <v>5908.76106</v>
      </c>
      <c r="I544" s="68" t="n">
        <f aca="false">Assumptions!$B$58</f>
        <v>5.35750011455817</v>
      </c>
      <c r="J544" s="68" t="n">
        <f aca="false">INDEX(Yearly!$D$5:$D$22,MATCH(C544,Yearly!$A$5:$A$22,0))</f>
        <v>0.518467753021758</v>
      </c>
      <c r="K544" s="68" t="n">
        <f aca="false">G544-I544-J544</f>
        <v>16.6629721324201</v>
      </c>
      <c r="L544" s="69" t="n">
        <f aca="false">(I544+J544)/Assumptions!$B$8</f>
        <v>0.000259093470710942</v>
      </c>
      <c r="M544" s="70" t="n">
        <f aca="false">F544-L544</f>
        <v>0.00354090652928906</v>
      </c>
      <c r="N544" s="71" t="n">
        <f aca="false">G544*Assumptions!$B$7</f>
        <v>177268.7631</v>
      </c>
      <c r="O544" s="71" t="n">
        <f aca="false">K544*Assumptions!$B$7</f>
        <v>131054.275821484</v>
      </c>
      <c r="P544" s="68" t="n">
        <f aca="false">P543+G544</f>
        <v>6367.412405</v>
      </c>
      <c r="Q544" s="68" t="n">
        <f aca="false">MAX(Q543,P544)</f>
        <v>6635.369435</v>
      </c>
      <c r="R544" s="68" t="n">
        <f aca="false">Q544-P544</f>
        <v>267.957029999999</v>
      </c>
      <c r="S544" s="68" t="n">
        <f aca="false">S543+K544</f>
        <v>3197.67338560931</v>
      </c>
      <c r="T544" s="68" t="n">
        <f aca="false">MAX(T543,S544)</f>
        <v>3809.01877272859</v>
      </c>
      <c r="U544" s="68" t="n">
        <f aca="false">T544-S544</f>
        <v>611.345387119278</v>
      </c>
      <c r="V544" s="70" t="n">
        <f aca="false">V543+F544</f>
        <v>1.3799</v>
      </c>
      <c r="W544" s="70" t="n">
        <f aca="false">MAX(W543,V544)</f>
        <v>1.4258</v>
      </c>
      <c r="X544" s="70" t="n">
        <f aca="false">W544-V544</f>
        <v>0.0459000000000007</v>
      </c>
      <c r="Y544" s="70" t="n">
        <f aca="false">Y543+M544</f>
        <v>1.24013431334384</v>
      </c>
      <c r="Z544" s="70" t="n">
        <f aca="false">MAX(Z543,Y544)</f>
        <v>1.29661243931863</v>
      </c>
      <c r="AA544" s="70" t="n">
        <f aca="false">Z544-Y544</f>
        <v>0.0564781259747911</v>
      </c>
      <c r="AB544" s="72" t="n">
        <f aca="false">AB543*(1+F544)</f>
        <v>3.63539015755084</v>
      </c>
      <c r="AC544" s="73" t="n">
        <f aca="false">MAX(AC543,AB544)</f>
        <v>3.80792011130762</v>
      </c>
      <c r="AD544" s="70" t="n">
        <f aca="false">1-AB544/AC544</f>
        <v>0.0453081862837534</v>
      </c>
      <c r="AE544" s="73" t="n">
        <f aca="false">AE543*(1+M544)</f>
        <v>3.16213505158258</v>
      </c>
      <c r="AF544" s="73" t="n">
        <f aca="false">MAX(AF543,AE544)</f>
        <v>3.34747282371913</v>
      </c>
      <c r="AG544" s="70" t="n">
        <f aca="false">1-AE544/AF544</f>
        <v>0.0553664755164879</v>
      </c>
      <c r="AH544" s="74" t="n">
        <f aca="false">IF(R544&gt;0,AH543+1,0)</f>
        <v>41</v>
      </c>
      <c r="AI544" s="74" t="n">
        <f aca="false">IF(U544&gt;0,AI543+1,0)</f>
        <v>142</v>
      </c>
      <c r="AJ544" s="74" t="n">
        <f aca="false">IF(G544&gt;0,AJ543+1,0)</f>
        <v>1</v>
      </c>
      <c r="AK544" s="74" t="n">
        <f aca="false">IF(G544&lt;=0,AK543+1,0)</f>
        <v>0</v>
      </c>
      <c r="AL544" s="74" t="n">
        <f aca="false">IF(K544&gt;0,AL543+1,0)</f>
        <v>1</v>
      </c>
      <c r="AM544" s="74" t="n">
        <f aca="false">IF(K544&lt;=0,AM543+1,0)</f>
        <v>0</v>
      </c>
    </row>
    <row r="545" customFormat="false" ht="15" hidden="false" customHeight="false" outlineLevel="0" collapsed="false">
      <c r="A545" s="61" t="n">
        <v>549</v>
      </c>
      <c r="B545" s="62" t="n">
        <v>41323.59375</v>
      </c>
      <c r="C545" s="63" t="n">
        <f aca="false">YEAR(B545)</f>
        <v>2013</v>
      </c>
      <c r="D545" s="32" t="s">
        <v>277</v>
      </c>
      <c r="E545" s="64" t="n">
        <v>5908.95</v>
      </c>
      <c r="F545" s="65" t="n">
        <v>-0.0023</v>
      </c>
      <c r="G545" s="66" t="n">
        <v>-13.590585</v>
      </c>
      <c r="H545" s="67" t="n">
        <f aca="false">E545+IF(D545="Long",1,-1)*G545</f>
        <v>5895.359415</v>
      </c>
      <c r="I545" s="68" t="n">
        <f aca="false">Assumptions!$B$58</f>
        <v>5.35750011455817</v>
      </c>
      <c r="J545" s="68" t="n">
        <f aca="false">INDEX(Yearly!$D$5:$D$22,MATCH(C545,Yearly!$A$5:$A$22,0))</f>
        <v>0.518467753021758</v>
      </c>
      <c r="K545" s="68" t="n">
        <f aca="false">G545-I545-J545</f>
        <v>-19.4665528675799</v>
      </c>
      <c r="L545" s="69" t="n">
        <f aca="false">(I545+J545)/Assumptions!$B$8</f>
        <v>0.000259093470710942</v>
      </c>
      <c r="M545" s="70" t="n">
        <f aca="false">F545-L545</f>
        <v>-0.00255909347071094</v>
      </c>
      <c r="N545" s="71" t="n">
        <f aca="false">G545*Assumptions!$B$7</f>
        <v>-106889.951025</v>
      </c>
      <c r="O545" s="71" t="n">
        <f aca="false">K545*Assumptions!$B$7</f>
        <v>-153104.438303516</v>
      </c>
      <c r="P545" s="68" t="n">
        <f aca="false">P544+G545</f>
        <v>6353.82182</v>
      </c>
      <c r="Q545" s="68" t="n">
        <f aca="false">MAX(Q544,P545)</f>
        <v>6635.369435</v>
      </c>
      <c r="R545" s="68" t="n">
        <f aca="false">Q545-P545</f>
        <v>281.547614999999</v>
      </c>
      <c r="S545" s="68" t="n">
        <f aca="false">S544+K545</f>
        <v>3178.20683274173</v>
      </c>
      <c r="T545" s="68" t="n">
        <f aca="false">MAX(T544,S545)</f>
        <v>3809.01877272859</v>
      </c>
      <c r="U545" s="68" t="n">
        <f aca="false">T545-S545</f>
        <v>630.811939986858</v>
      </c>
      <c r="V545" s="70" t="n">
        <f aca="false">V544+F545</f>
        <v>1.3776</v>
      </c>
      <c r="W545" s="70" t="n">
        <f aca="false">MAX(W544,V545)</f>
        <v>1.4258</v>
      </c>
      <c r="X545" s="70" t="n">
        <f aca="false">W545-V545</f>
        <v>0.0482000000000007</v>
      </c>
      <c r="Y545" s="70" t="n">
        <f aca="false">Y544+M545</f>
        <v>1.23757521987313</v>
      </c>
      <c r="Z545" s="70" t="n">
        <f aca="false">MAX(Z544,Y545)</f>
        <v>1.29661243931863</v>
      </c>
      <c r="AA545" s="70" t="n">
        <f aca="false">Z545-Y545</f>
        <v>0.059037219445502</v>
      </c>
      <c r="AB545" s="72" t="n">
        <f aca="false">AB544*(1+F545)</f>
        <v>3.62702876018847</v>
      </c>
      <c r="AC545" s="73" t="n">
        <f aca="false">MAX(AC544,AB545)</f>
        <v>3.80792011130762</v>
      </c>
      <c r="AD545" s="70" t="n">
        <f aca="false">1-AB545/AC545</f>
        <v>0.0475039774553008</v>
      </c>
      <c r="AE545" s="73" t="n">
        <f aca="false">AE544*(1+M545)</f>
        <v>3.15404285241857</v>
      </c>
      <c r="AF545" s="73" t="n">
        <f aca="false">MAX(AF544,AE545)</f>
        <v>3.34747282371913</v>
      </c>
      <c r="AG545" s="70" t="n">
        <f aca="false">1-AE545/AF545</f>
        <v>0.0577838810012082</v>
      </c>
      <c r="AH545" s="74" t="n">
        <f aca="false">IF(R545&gt;0,AH544+1,0)</f>
        <v>42</v>
      </c>
      <c r="AI545" s="74" t="n">
        <f aca="false">IF(U545&gt;0,AI544+1,0)</f>
        <v>143</v>
      </c>
      <c r="AJ545" s="74" t="n">
        <f aca="false">IF(G545&gt;0,AJ544+1,0)</f>
        <v>0</v>
      </c>
      <c r="AK545" s="74" t="n">
        <f aca="false">IF(G545&lt;=0,AK544+1,0)</f>
        <v>1</v>
      </c>
      <c r="AL545" s="74" t="n">
        <f aca="false">IF(K545&gt;0,AL544+1,0)</f>
        <v>0</v>
      </c>
      <c r="AM545" s="74" t="n">
        <f aca="false">IF(K545&lt;=0,AM544+1,0)</f>
        <v>1</v>
      </c>
    </row>
    <row r="546" customFormat="false" ht="15" hidden="false" customHeight="false" outlineLevel="0" collapsed="false">
      <c r="A546" s="61" t="n">
        <v>550</v>
      </c>
      <c r="B546" s="62" t="n">
        <v>41323.6298611111</v>
      </c>
      <c r="C546" s="63" t="n">
        <f aca="false">YEAR(B546)</f>
        <v>2013</v>
      </c>
      <c r="D546" s="32" t="s">
        <v>276</v>
      </c>
      <c r="E546" s="64" t="n">
        <v>5895.5</v>
      </c>
      <c r="F546" s="65" t="n">
        <v>-0.0024</v>
      </c>
      <c r="G546" s="66" t="n">
        <v>-14.1492</v>
      </c>
      <c r="H546" s="67" t="n">
        <f aca="false">E546+IF(D546="Long",1,-1)*G546</f>
        <v>5909.6492</v>
      </c>
      <c r="I546" s="68" t="n">
        <f aca="false">Assumptions!$B$58</f>
        <v>5.35750011455817</v>
      </c>
      <c r="J546" s="68" t="n">
        <f aca="false">INDEX(Yearly!$D$5:$D$22,MATCH(C546,Yearly!$A$5:$A$22,0))</f>
        <v>0.518467753021758</v>
      </c>
      <c r="K546" s="68" t="n">
        <f aca="false">G546-I546-J546</f>
        <v>-20.0251678675799</v>
      </c>
      <c r="L546" s="69" t="n">
        <f aca="false">(I546+J546)/Assumptions!$B$8</f>
        <v>0.000259093470710942</v>
      </c>
      <c r="M546" s="70" t="n">
        <f aca="false">F546-L546</f>
        <v>-0.00265909347071094</v>
      </c>
      <c r="N546" s="71" t="n">
        <f aca="false">G546*Assumptions!$B$7</f>
        <v>-111283.458</v>
      </c>
      <c r="O546" s="71" t="n">
        <f aca="false">K546*Assumptions!$B$7</f>
        <v>-157497.945278516</v>
      </c>
      <c r="P546" s="68" t="n">
        <f aca="false">P545+G546</f>
        <v>6339.67262</v>
      </c>
      <c r="Q546" s="68" t="n">
        <f aca="false">MAX(Q545,P546)</f>
        <v>6635.369435</v>
      </c>
      <c r="R546" s="68" t="n">
        <f aca="false">Q546-P546</f>
        <v>295.696814999998</v>
      </c>
      <c r="S546" s="68" t="n">
        <f aca="false">S545+K546</f>
        <v>3158.18166487415</v>
      </c>
      <c r="T546" s="68" t="n">
        <f aca="false">MAX(T545,S546)</f>
        <v>3809.01877272859</v>
      </c>
      <c r="U546" s="68" t="n">
        <f aca="false">T546-S546</f>
        <v>650.837107854438</v>
      </c>
      <c r="V546" s="70" t="n">
        <f aca="false">V545+F546</f>
        <v>1.3752</v>
      </c>
      <c r="W546" s="70" t="n">
        <f aca="false">MAX(W545,V546)</f>
        <v>1.4258</v>
      </c>
      <c r="X546" s="70" t="n">
        <f aca="false">W546-V546</f>
        <v>0.0506000000000006</v>
      </c>
      <c r="Y546" s="70" t="n">
        <f aca="false">Y545+M546</f>
        <v>1.23491612640242</v>
      </c>
      <c r="Z546" s="70" t="n">
        <f aca="false">MAX(Z545,Y546)</f>
        <v>1.29661243931863</v>
      </c>
      <c r="AA546" s="70" t="n">
        <f aca="false">Z546-Y546</f>
        <v>0.0616963129162129</v>
      </c>
      <c r="AB546" s="72" t="n">
        <f aca="false">AB545*(1+F546)</f>
        <v>3.61832389116402</v>
      </c>
      <c r="AC546" s="73" t="n">
        <f aca="false">MAX(AC545,AB546)</f>
        <v>3.80792011130762</v>
      </c>
      <c r="AD546" s="70" t="n">
        <f aca="false">1-AB546/AC546</f>
        <v>0.049789967909408</v>
      </c>
      <c r="AE546" s="73" t="n">
        <f aca="false">AE545*(1+M546)</f>
        <v>3.14565595766336</v>
      </c>
      <c r="AF546" s="73" t="n">
        <f aca="false">MAX(AF545,AE546)</f>
        <v>3.34747282371913</v>
      </c>
      <c r="AG546" s="70" t="n">
        <f aca="false">1-AE546/AF546</f>
        <v>0.0602893217312366</v>
      </c>
      <c r="AH546" s="74" t="n">
        <f aca="false">IF(R546&gt;0,AH545+1,0)</f>
        <v>43</v>
      </c>
      <c r="AI546" s="74" t="n">
        <f aca="false">IF(U546&gt;0,AI545+1,0)</f>
        <v>144</v>
      </c>
      <c r="AJ546" s="74" t="n">
        <f aca="false">IF(G546&gt;0,AJ545+1,0)</f>
        <v>0</v>
      </c>
      <c r="AK546" s="74" t="n">
        <f aca="false">IF(G546&lt;=0,AK545+1,0)</f>
        <v>2</v>
      </c>
      <c r="AL546" s="74" t="n">
        <f aca="false">IF(K546&gt;0,AL545+1,0)</f>
        <v>0</v>
      </c>
      <c r="AM546" s="74" t="n">
        <f aca="false">IF(K546&lt;=0,AM545+1,0)</f>
        <v>2</v>
      </c>
    </row>
    <row r="547" customFormat="false" ht="15" hidden="false" customHeight="false" outlineLevel="0" collapsed="false">
      <c r="A547" s="61" t="n">
        <v>551</v>
      </c>
      <c r="B547" s="62" t="n">
        <v>41324.6145833333</v>
      </c>
      <c r="C547" s="63" t="n">
        <f aca="false">YEAR(B547)</f>
        <v>2013</v>
      </c>
      <c r="D547" s="32" t="s">
        <v>277</v>
      </c>
      <c r="E547" s="64" t="n">
        <v>5909.55</v>
      </c>
      <c r="F547" s="65" t="n">
        <v>-0.0001</v>
      </c>
      <c r="G547" s="66" t="n">
        <v>-0.590955</v>
      </c>
      <c r="H547" s="67" t="n">
        <f aca="false">E547+IF(D547="Long",1,-1)*G547</f>
        <v>5908.959045</v>
      </c>
      <c r="I547" s="68" t="n">
        <f aca="false">Assumptions!$B$58</f>
        <v>5.35750011455817</v>
      </c>
      <c r="J547" s="68" t="n">
        <f aca="false">INDEX(Yearly!$D$5:$D$22,MATCH(C547,Yearly!$A$5:$A$22,0))</f>
        <v>0.518467753021758</v>
      </c>
      <c r="K547" s="68" t="n">
        <f aca="false">G547-I547-J547</f>
        <v>-6.46692286757993</v>
      </c>
      <c r="L547" s="69" t="n">
        <f aca="false">(I547+J547)/Assumptions!$B$8</f>
        <v>0.000259093470710942</v>
      </c>
      <c r="M547" s="70" t="n">
        <f aca="false">F547-L547</f>
        <v>-0.000359093470710942</v>
      </c>
      <c r="N547" s="71" t="n">
        <f aca="false">G547*Assumptions!$B$7</f>
        <v>-4647.861075</v>
      </c>
      <c r="O547" s="71" t="n">
        <f aca="false">K547*Assumptions!$B$7</f>
        <v>-50862.3483535161</v>
      </c>
      <c r="P547" s="68" t="n">
        <f aca="false">P546+G547</f>
        <v>6339.081665</v>
      </c>
      <c r="Q547" s="68" t="n">
        <f aca="false">MAX(Q546,P547)</f>
        <v>6635.369435</v>
      </c>
      <c r="R547" s="68" t="n">
        <f aca="false">Q547-P547</f>
        <v>296.287769999998</v>
      </c>
      <c r="S547" s="68" t="n">
        <f aca="false">S546+K547</f>
        <v>3151.71474200657</v>
      </c>
      <c r="T547" s="68" t="n">
        <f aca="false">MAX(T546,S547)</f>
        <v>3809.01877272859</v>
      </c>
      <c r="U547" s="68" t="n">
        <f aca="false">T547-S547</f>
        <v>657.304030722018</v>
      </c>
      <c r="V547" s="70" t="n">
        <f aca="false">V546+F547</f>
        <v>1.3751</v>
      </c>
      <c r="W547" s="70" t="n">
        <f aca="false">MAX(W546,V547)</f>
        <v>1.4258</v>
      </c>
      <c r="X547" s="70" t="n">
        <f aca="false">W547-V547</f>
        <v>0.0507000000000006</v>
      </c>
      <c r="Y547" s="70" t="n">
        <f aca="false">Y546+M547</f>
        <v>1.23455703293171</v>
      </c>
      <c r="Z547" s="70" t="n">
        <f aca="false">MAX(Z546,Y547)</f>
        <v>1.29661243931863</v>
      </c>
      <c r="AA547" s="70" t="n">
        <f aca="false">Z547-Y547</f>
        <v>0.0620554063869239</v>
      </c>
      <c r="AB547" s="72" t="n">
        <f aca="false">AB546*(1+F547)</f>
        <v>3.61796205877491</v>
      </c>
      <c r="AC547" s="73" t="n">
        <f aca="false">MAX(AC546,AB547)</f>
        <v>3.80792011130762</v>
      </c>
      <c r="AD547" s="70" t="n">
        <f aca="false">1-AB547/AC547</f>
        <v>0.0498849889126172</v>
      </c>
      <c r="AE547" s="73" t="n">
        <f aca="false">AE546*(1+M547)</f>
        <v>3.14452637314786</v>
      </c>
      <c r="AF547" s="73" t="n">
        <f aca="false">MAX(AF546,AE547)</f>
        <v>3.34747282371913</v>
      </c>
      <c r="AG547" s="70" t="n">
        <f aca="false">1-AE547/AF547</f>
        <v>0.0606267657001602</v>
      </c>
      <c r="AH547" s="74" t="n">
        <f aca="false">IF(R547&gt;0,AH546+1,0)</f>
        <v>44</v>
      </c>
      <c r="AI547" s="74" t="n">
        <f aca="false">IF(U547&gt;0,AI546+1,0)</f>
        <v>145</v>
      </c>
      <c r="AJ547" s="74" t="n">
        <f aca="false">IF(G547&gt;0,AJ546+1,0)</f>
        <v>0</v>
      </c>
      <c r="AK547" s="74" t="n">
        <f aca="false">IF(G547&lt;=0,AK546+1,0)</f>
        <v>3</v>
      </c>
      <c r="AL547" s="74" t="n">
        <f aca="false">IF(K547&gt;0,AL546+1,0)</f>
        <v>0</v>
      </c>
      <c r="AM547" s="74" t="n">
        <f aca="false">IF(K547&lt;=0,AM546+1,0)</f>
        <v>3</v>
      </c>
    </row>
    <row r="548" customFormat="false" ht="15" hidden="false" customHeight="false" outlineLevel="0" collapsed="false">
      <c r="A548" s="61" t="n">
        <v>552</v>
      </c>
      <c r="B548" s="62" t="n">
        <v>41326.40625</v>
      </c>
      <c r="C548" s="63" t="n">
        <f aca="false">YEAR(B548)</f>
        <v>2013</v>
      </c>
      <c r="D548" s="32" t="s">
        <v>276</v>
      </c>
      <c r="E548" s="64" t="n">
        <v>5908.75</v>
      </c>
      <c r="F548" s="65" t="n">
        <v>0.0146</v>
      </c>
      <c r="G548" s="66" t="n">
        <v>86.26775</v>
      </c>
      <c r="H548" s="67" t="n">
        <f aca="false">E548+IF(D548="Long",1,-1)*G548</f>
        <v>5822.48225</v>
      </c>
      <c r="I548" s="68" t="n">
        <f aca="false">Assumptions!$B$58</f>
        <v>5.35750011455817</v>
      </c>
      <c r="J548" s="68" t="n">
        <f aca="false">INDEX(Yearly!$D$5:$D$22,MATCH(C548,Yearly!$A$5:$A$22,0))</f>
        <v>0.518467753021758</v>
      </c>
      <c r="K548" s="68" t="n">
        <f aca="false">G548-I548-J548</f>
        <v>80.3917821324201</v>
      </c>
      <c r="L548" s="69" t="n">
        <f aca="false">(I548+J548)/Assumptions!$B$8</f>
        <v>0.000259093470710942</v>
      </c>
      <c r="M548" s="70" t="n">
        <f aca="false">F548-L548</f>
        <v>0.0143409065292891</v>
      </c>
      <c r="N548" s="71" t="n">
        <f aca="false">G548*Assumptions!$B$7</f>
        <v>678495.85375</v>
      </c>
      <c r="O548" s="71" t="n">
        <f aca="false">K548*Assumptions!$B$7</f>
        <v>632281.366471484</v>
      </c>
      <c r="P548" s="68" t="n">
        <f aca="false">P547+G548</f>
        <v>6425.349415</v>
      </c>
      <c r="Q548" s="68" t="n">
        <f aca="false">MAX(Q547,P548)</f>
        <v>6635.369435</v>
      </c>
      <c r="R548" s="68" t="n">
        <f aca="false">Q548-P548</f>
        <v>210.020019999998</v>
      </c>
      <c r="S548" s="68" t="n">
        <f aca="false">S547+K548</f>
        <v>3232.10652413899</v>
      </c>
      <c r="T548" s="68" t="n">
        <f aca="false">MAX(T547,S548)</f>
        <v>3809.01877272859</v>
      </c>
      <c r="U548" s="68" t="n">
        <f aca="false">T548-S548</f>
        <v>576.912248589597</v>
      </c>
      <c r="V548" s="70" t="n">
        <f aca="false">V547+F548</f>
        <v>1.3897</v>
      </c>
      <c r="W548" s="70" t="n">
        <f aca="false">MAX(W547,V548)</f>
        <v>1.4258</v>
      </c>
      <c r="X548" s="70" t="n">
        <f aca="false">W548-V548</f>
        <v>0.0361000000000007</v>
      </c>
      <c r="Y548" s="70" t="n">
        <f aca="false">Y547+M548</f>
        <v>1.248897939461</v>
      </c>
      <c r="Z548" s="70" t="n">
        <f aca="false">MAX(Z547,Y548)</f>
        <v>1.29661243931863</v>
      </c>
      <c r="AA548" s="70" t="n">
        <f aca="false">Z548-Y548</f>
        <v>0.0477144998576349</v>
      </c>
      <c r="AB548" s="72" t="n">
        <f aca="false">AB547*(1+F548)</f>
        <v>3.67078430483302</v>
      </c>
      <c r="AC548" s="73" t="n">
        <f aca="false">MAX(AC547,AB548)</f>
        <v>3.80792011130762</v>
      </c>
      <c r="AD548" s="70" t="n">
        <f aca="false">1-AB548/AC548</f>
        <v>0.0360133097507414</v>
      </c>
      <c r="AE548" s="73" t="n">
        <f aca="false">AE547*(1+M548)</f>
        <v>3.18962173194406</v>
      </c>
      <c r="AF548" s="73" t="n">
        <f aca="false">MAX(AF547,AE548)</f>
        <v>3.34747282371913</v>
      </c>
      <c r="AG548" s="70" t="n">
        <f aca="false">1-AE548/AF548</f>
        <v>0.0471553019509503</v>
      </c>
      <c r="AH548" s="74" t="n">
        <f aca="false">IF(R548&gt;0,AH547+1,0)</f>
        <v>45</v>
      </c>
      <c r="AI548" s="74" t="n">
        <f aca="false">IF(U548&gt;0,AI547+1,0)</f>
        <v>146</v>
      </c>
      <c r="AJ548" s="74" t="n">
        <f aca="false">IF(G548&gt;0,AJ547+1,0)</f>
        <v>1</v>
      </c>
      <c r="AK548" s="74" t="n">
        <f aca="false">IF(G548&lt;=0,AK547+1,0)</f>
        <v>0</v>
      </c>
      <c r="AL548" s="74" t="n">
        <f aca="false">IF(K548&gt;0,AL547+1,0)</f>
        <v>1</v>
      </c>
      <c r="AM548" s="74" t="n">
        <f aca="false">IF(K548&lt;=0,AM547+1,0)</f>
        <v>0</v>
      </c>
    </row>
    <row r="549" customFormat="false" ht="15" hidden="false" customHeight="false" outlineLevel="0" collapsed="false">
      <c r="A549" s="61" t="n">
        <v>553</v>
      </c>
      <c r="B549" s="62" t="n">
        <v>41333.40625</v>
      </c>
      <c r="C549" s="63" t="n">
        <f aca="false">YEAR(B549)</f>
        <v>2013</v>
      </c>
      <c r="D549" s="32" t="s">
        <v>277</v>
      </c>
      <c r="E549" s="64" t="n">
        <v>5822.5</v>
      </c>
      <c r="F549" s="65" t="n">
        <v>-0.0021</v>
      </c>
      <c r="G549" s="66" t="n">
        <v>-12.22725</v>
      </c>
      <c r="H549" s="67" t="n">
        <f aca="false">E549+IF(D549="Long",1,-1)*G549</f>
        <v>5810.27275</v>
      </c>
      <c r="I549" s="68" t="n">
        <f aca="false">Assumptions!$B$58</f>
        <v>5.35750011455817</v>
      </c>
      <c r="J549" s="68" t="n">
        <f aca="false">INDEX(Yearly!$D$5:$D$22,MATCH(C549,Yearly!$A$5:$A$22,0))</f>
        <v>0.518467753021758</v>
      </c>
      <c r="K549" s="68" t="n">
        <f aca="false">G549-I549-J549</f>
        <v>-18.1032178675799</v>
      </c>
      <c r="L549" s="69" t="n">
        <f aca="false">(I549+J549)/Assumptions!$B$8</f>
        <v>0.000259093470710942</v>
      </c>
      <c r="M549" s="70" t="n">
        <f aca="false">F549-L549</f>
        <v>-0.00235909347071094</v>
      </c>
      <c r="N549" s="71" t="n">
        <f aca="false">G549*Assumptions!$B$7</f>
        <v>-96167.32125</v>
      </c>
      <c r="O549" s="71" t="n">
        <f aca="false">K549*Assumptions!$B$7</f>
        <v>-142381.808528516</v>
      </c>
      <c r="P549" s="68" t="n">
        <f aca="false">P548+G549</f>
        <v>6413.122165</v>
      </c>
      <c r="Q549" s="68" t="n">
        <f aca="false">MAX(Q548,P549)</f>
        <v>6635.369435</v>
      </c>
      <c r="R549" s="68" t="n">
        <f aca="false">Q549-P549</f>
        <v>222.247269999998</v>
      </c>
      <c r="S549" s="68" t="n">
        <f aca="false">S548+K549</f>
        <v>3214.00330627141</v>
      </c>
      <c r="T549" s="68" t="n">
        <f aca="false">MAX(T548,S549)</f>
        <v>3809.01877272859</v>
      </c>
      <c r="U549" s="68" t="n">
        <f aca="false">T549-S549</f>
        <v>595.015466457177</v>
      </c>
      <c r="V549" s="70" t="n">
        <f aca="false">V548+F549</f>
        <v>1.3876</v>
      </c>
      <c r="W549" s="70" t="n">
        <f aca="false">MAX(W548,V549)</f>
        <v>1.4258</v>
      </c>
      <c r="X549" s="70" t="n">
        <f aca="false">W549-V549</f>
        <v>0.0382000000000007</v>
      </c>
      <c r="Y549" s="70" t="n">
        <f aca="false">Y548+M549</f>
        <v>1.24653884599029</v>
      </c>
      <c r="Z549" s="70" t="n">
        <f aca="false">MAX(Z548,Y549)</f>
        <v>1.29661243931863</v>
      </c>
      <c r="AA549" s="70" t="n">
        <f aca="false">Z549-Y549</f>
        <v>0.0500735933283458</v>
      </c>
      <c r="AB549" s="72" t="n">
        <f aca="false">AB548*(1+F549)</f>
        <v>3.66307565779287</v>
      </c>
      <c r="AC549" s="73" t="n">
        <f aca="false">MAX(AC548,AB549)</f>
        <v>3.80792011130762</v>
      </c>
      <c r="AD549" s="70" t="n">
        <f aca="false">1-AB549/AC549</f>
        <v>0.0380376818002649</v>
      </c>
      <c r="AE549" s="73" t="n">
        <f aca="false">AE548*(1+M549)</f>
        <v>3.18209711614219</v>
      </c>
      <c r="AF549" s="73" t="n">
        <f aca="false">MAX(AF548,AE549)</f>
        <v>3.34747282371913</v>
      </c>
      <c r="AG549" s="70" t="n">
        <f aca="false">1-AE549/AF549</f>
        <v>0.0494031516567194</v>
      </c>
      <c r="AH549" s="74" t="n">
        <f aca="false">IF(R549&gt;0,AH548+1,0)</f>
        <v>46</v>
      </c>
      <c r="AI549" s="74" t="n">
        <f aca="false">IF(U549&gt;0,AI548+1,0)</f>
        <v>147</v>
      </c>
      <c r="AJ549" s="74" t="n">
        <f aca="false">IF(G549&gt;0,AJ548+1,0)</f>
        <v>0</v>
      </c>
      <c r="AK549" s="74" t="n">
        <f aca="false">IF(G549&lt;=0,AK548+1,0)</f>
        <v>1</v>
      </c>
      <c r="AL549" s="74" t="n">
        <f aca="false">IF(K549&gt;0,AL548+1,0)</f>
        <v>0</v>
      </c>
      <c r="AM549" s="74" t="n">
        <f aca="false">IF(K549&lt;=0,AM548+1,0)</f>
        <v>1</v>
      </c>
    </row>
    <row r="550" customFormat="false" ht="15" hidden="false" customHeight="false" outlineLevel="0" collapsed="false">
      <c r="A550" s="61" t="n">
        <v>554</v>
      </c>
      <c r="B550" s="62" t="n">
        <v>41333.4909722222</v>
      </c>
      <c r="C550" s="63" t="n">
        <f aca="false">YEAR(B550)</f>
        <v>2013</v>
      </c>
      <c r="D550" s="32" t="s">
        <v>276</v>
      </c>
      <c r="E550" s="64" t="n">
        <v>5810.25</v>
      </c>
      <c r="F550" s="65" t="n">
        <v>0.0102</v>
      </c>
      <c r="G550" s="66" t="n">
        <v>59.26455</v>
      </c>
      <c r="H550" s="67" t="n">
        <f aca="false">E550+IF(D550="Long",1,-1)*G550</f>
        <v>5750.98545</v>
      </c>
      <c r="I550" s="68" t="n">
        <f aca="false">Assumptions!$B$58</f>
        <v>5.35750011455817</v>
      </c>
      <c r="J550" s="68" t="n">
        <f aca="false">INDEX(Yearly!$D$5:$D$22,MATCH(C550,Yearly!$A$5:$A$22,0))</f>
        <v>0.518467753021758</v>
      </c>
      <c r="K550" s="68" t="n">
        <f aca="false">G550-I550-J550</f>
        <v>53.3885821324201</v>
      </c>
      <c r="L550" s="69" t="n">
        <f aca="false">(I550+J550)/Assumptions!$B$8</f>
        <v>0.000259093470710942</v>
      </c>
      <c r="M550" s="70" t="n">
        <f aca="false">F550-L550</f>
        <v>0.00994090652928906</v>
      </c>
      <c r="N550" s="71" t="n">
        <f aca="false">G550*Assumptions!$B$7</f>
        <v>466115.68575</v>
      </c>
      <c r="O550" s="71" t="n">
        <f aca="false">K550*Assumptions!$B$7</f>
        <v>419901.198471484</v>
      </c>
      <c r="P550" s="68" t="n">
        <f aca="false">P549+G550</f>
        <v>6472.386715</v>
      </c>
      <c r="Q550" s="68" t="n">
        <f aca="false">MAX(Q549,P550)</f>
        <v>6635.369435</v>
      </c>
      <c r="R550" s="68" t="n">
        <f aca="false">Q550-P550</f>
        <v>162.982719999998</v>
      </c>
      <c r="S550" s="68" t="n">
        <f aca="false">S549+K550</f>
        <v>3267.39188840383</v>
      </c>
      <c r="T550" s="68" t="n">
        <f aca="false">MAX(T549,S550)</f>
        <v>3809.01877272859</v>
      </c>
      <c r="U550" s="68" t="n">
        <f aca="false">T550-S550</f>
        <v>541.626884324757</v>
      </c>
      <c r="V550" s="70" t="n">
        <f aca="false">V549+F550</f>
        <v>1.3978</v>
      </c>
      <c r="W550" s="70" t="n">
        <f aca="false">MAX(W549,V550)</f>
        <v>1.4258</v>
      </c>
      <c r="X550" s="70" t="n">
        <f aca="false">W550-V550</f>
        <v>0.0280000000000007</v>
      </c>
      <c r="Y550" s="70" t="n">
        <f aca="false">Y549+M550</f>
        <v>1.25647975251958</v>
      </c>
      <c r="Z550" s="70" t="n">
        <f aca="false">MAX(Z549,Y550)</f>
        <v>1.29661243931863</v>
      </c>
      <c r="AA550" s="70" t="n">
        <f aca="false">Z550-Y550</f>
        <v>0.0401326867990568</v>
      </c>
      <c r="AB550" s="72" t="n">
        <f aca="false">AB549*(1+F550)</f>
        <v>3.70043902950236</v>
      </c>
      <c r="AC550" s="73" t="n">
        <f aca="false">MAX(AC549,AB550)</f>
        <v>3.80792011130762</v>
      </c>
      <c r="AD550" s="70" t="n">
        <f aca="false">1-AB550/AC550</f>
        <v>0.0282256661546276</v>
      </c>
      <c r="AE550" s="73" t="n">
        <f aca="false">AE549*(1+M550)</f>
        <v>3.21373004614088</v>
      </c>
      <c r="AF550" s="73" t="n">
        <f aca="false">MAX(AF549,AE550)</f>
        <v>3.34747282371913</v>
      </c>
      <c r="AG550" s="70" t="n">
        <f aca="false">1-AE550/AF550</f>
        <v>0.039953357240302</v>
      </c>
      <c r="AH550" s="74" t="n">
        <f aca="false">IF(R550&gt;0,AH549+1,0)</f>
        <v>47</v>
      </c>
      <c r="AI550" s="74" t="n">
        <f aca="false">IF(U550&gt;0,AI549+1,0)</f>
        <v>148</v>
      </c>
      <c r="AJ550" s="74" t="n">
        <f aca="false">IF(G550&gt;0,AJ549+1,0)</f>
        <v>1</v>
      </c>
      <c r="AK550" s="74" t="n">
        <f aca="false">IF(G550&lt;=0,AK549+1,0)</f>
        <v>0</v>
      </c>
      <c r="AL550" s="74" t="n">
        <f aca="false">IF(K550&gt;0,AL549+1,0)</f>
        <v>1</v>
      </c>
      <c r="AM550" s="74" t="n">
        <f aca="false">IF(K550&lt;=0,AM549+1,0)</f>
        <v>0</v>
      </c>
    </row>
    <row r="551" customFormat="false" ht="15" hidden="false" customHeight="false" outlineLevel="0" collapsed="false">
      <c r="A551" s="61" t="n">
        <v>555</v>
      </c>
      <c r="B551" s="62" t="n">
        <v>41338.4895833333</v>
      </c>
      <c r="C551" s="63" t="n">
        <f aca="false">YEAR(B551)</f>
        <v>2013</v>
      </c>
      <c r="D551" s="32" t="s">
        <v>277</v>
      </c>
      <c r="E551" s="64" t="n">
        <v>5750.95</v>
      </c>
      <c r="F551" s="65" t="n">
        <v>0.0229</v>
      </c>
      <c r="G551" s="66" t="n">
        <v>131.696755</v>
      </c>
      <c r="H551" s="67" t="n">
        <f aca="false">E551+IF(D551="Long",1,-1)*G551</f>
        <v>5882.646755</v>
      </c>
      <c r="I551" s="68" t="n">
        <f aca="false">Assumptions!$B$58</f>
        <v>5.35750011455817</v>
      </c>
      <c r="J551" s="68" t="n">
        <f aca="false">INDEX(Yearly!$D$5:$D$22,MATCH(C551,Yearly!$A$5:$A$22,0))</f>
        <v>0.518467753021758</v>
      </c>
      <c r="K551" s="68" t="n">
        <f aca="false">G551-I551-J551</f>
        <v>125.82078713242</v>
      </c>
      <c r="L551" s="69" t="n">
        <f aca="false">(I551+J551)/Assumptions!$B$8</f>
        <v>0.000259093470710942</v>
      </c>
      <c r="M551" s="70" t="n">
        <f aca="false">F551-L551</f>
        <v>0.0226409065292891</v>
      </c>
      <c r="N551" s="71" t="n">
        <f aca="false">G551*Assumptions!$B$7</f>
        <v>1035794.978075</v>
      </c>
      <c r="O551" s="71" t="n">
        <f aca="false">K551*Assumptions!$B$7</f>
        <v>989580.490796484</v>
      </c>
      <c r="P551" s="68" t="n">
        <f aca="false">P550+G551</f>
        <v>6604.08347</v>
      </c>
      <c r="Q551" s="68" t="n">
        <f aca="false">MAX(Q550,P551)</f>
        <v>6635.369435</v>
      </c>
      <c r="R551" s="68" t="n">
        <f aca="false">Q551-P551</f>
        <v>31.2859649999982</v>
      </c>
      <c r="S551" s="68" t="n">
        <f aca="false">S550+K551</f>
        <v>3393.21267553625</v>
      </c>
      <c r="T551" s="68" t="n">
        <f aca="false">MAX(T550,S551)</f>
        <v>3809.01877272859</v>
      </c>
      <c r="U551" s="68" t="n">
        <f aca="false">T551-S551</f>
        <v>415.806097192337</v>
      </c>
      <c r="V551" s="70" t="n">
        <f aca="false">V550+F551</f>
        <v>1.4207</v>
      </c>
      <c r="W551" s="70" t="n">
        <f aca="false">MAX(W550,V551)</f>
        <v>1.4258</v>
      </c>
      <c r="X551" s="70" t="n">
        <f aca="false">W551-V551</f>
        <v>0.00510000000000077</v>
      </c>
      <c r="Y551" s="70" t="n">
        <f aca="false">Y550+M551</f>
        <v>1.27912065904886</v>
      </c>
      <c r="Z551" s="70" t="n">
        <f aca="false">MAX(Z550,Y551)</f>
        <v>1.29661243931863</v>
      </c>
      <c r="AA551" s="70" t="n">
        <f aca="false">Z551-Y551</f>
        <v>0.0174917802697678</v>
      </c>
      <c r="AB551" s="72" t="n">
        <f aca="false">AB550*(1+F551)</f>
        <v>3.78517908327796</v>
      </c>
      <c r="AC551" s="73" t="n">
        <f aca="false">MAX(AC550,AB551)</f>
        <v>3.80792011130762</v>
      </c>
      <c r="AD551" s="70" t="n">
        <f aca="false">1-AB551/AC551</f>
        <v>0.00597203390956869</v>
      </c>
      <c r="AE551" s="73" t="n">
        <f aca="false">AE550*(1+M551)</f>
        <v>3.28649180772592</v>
      </c>
      <c r="AF551" s="73" t="n">
        <f aca="false">MAX(AF550,AE551)</f>
        <v>3.34747282371913</v>
      </c>
      <c r="AG551" s="70" t="n">
        <f aca="false">1-AE551/AF551</f>
        <v>0.018217030937822</v>
      </c>
      <c r="AH551" s="74" t="n">
        <f aca="false">IF(R551&gt;0,AH550+1,0)</f>
        <v>48</v>
      </c>
      <c r="AI551" s="74" t="n">
        <f aca="false">IF(U551&gt;0,AI550+1,0)</f>
        <v>149</v>
      </c>
      <c r="AJ551" s="74" t="n">
        <f aca="false">IF(G551&gt;0,AJ550+1,0)</f>
        <v>2</v>
      </c>
      <c r="AK551" s="74" t="n">
        <f aca="false">IF(G551&lt;=0,AK550+1,0)</f>
        <v>0</v>
      </c>
      <c r="AL551" s="74" t="n">
        <f aca="false">IF(K551&gt;0,AL550+1,0)</f>
        <v>2</v>
      </c>
      <c r="AM551" s="74" t="n">
        <f aca="false">IF(K551&lt;=0,AM550+1,0)</f>
        <v>0</v>
      </c>
    </row>
    <row r="552" customFormat="false" ht="15" hidden="false" customHeight="false" outlineLevel="0" collapsed="false">
      <c r="A552" s="61" t="n">
        <v>556</v>
      </c>
      <c r="B552" s="62" t="n">
        <v>41346.40625</v>
      </c>
      <c r="C552" s="63" t="n">
        <f aca="false">YEAR(B552)</f>
        <v>2013</v>
      </c>
      <c r="D552" s="32" t="s">
        <v>276</v>
      </c>
      <c r="E552" s="64" t="n">
        <v>5882.6</v>
      </c>
      <c r="F552" s="65" t="n">
        <v>-0.0018</v>
      </c>
      <c r="G552" s="66" t="n">
        <v>-10.58868</v>
      </c>
      <c r="H552" s="67" t="n">
        <f aca="false">E552+IF(D552="Long",1,-1)*G552</f>
        <v>5893.18868</v>
      </c>
      <c r="I552" s="68" t="n">
        <f aca="false">Assumptions!$B$58</f>
        <v>5.35750011455817</v>
      </c>
      <c r="J552" s="68" t="n">
        <f aca="false">INDEX(Yearly!$D$5:$D$22,MATCH(C552,Yearly!$A$5:$A$22,0))</f>
        <v>0.518467753021758</v>
      </c>
      <c r="K552" s="68" t="n">
        <f aca="false">G552-I552-J552</f>
        <v>-16.4646478675799</v>
      </c>
      <c r="L552" s="69" t="n">
        <f aca="false">(I552+J552)/Assumptions!$B$8</f>
        <v>0.000259093470710942</v>
      </c>
      <c r="M552" s="70" t="n">
        <f aca="false">F552-L552</f>
        <v>-0.00205909347071094</v>
      </c>
      <c r="N552" s="71" t="n">
        <f aca="false">G552*Assumptions!$B$7</f>
        <v>-83279.9682</v>
      </c>
      <c r="O552" s="71" t="n">
        <f aca="false">K552*Assumptions!$B$7</f>
        <v>-129494.455478516</v>
      </c>
      <c r="P552" s="68" t="n">
        <f aca="false">P551+G552</f>
        <v>6593.49479</v>
      </c>
      <c r="Q552" s="68" t="n">
        <f aca="false">MAX(Q551,P552)</f>
        <v>6635.369435</v>
      </c>
      <c r="R552" s="68" t="n">
        <f aca="false">Q552-P552</f>
        <v>41.8746449999981</v>
      </c>
      <c r="S552" s="68" t="n">
        <f aca="false">S551+K552</f>
        <v>3376.74802766867</v>
      </c>
      <c r="T552" s="68" t="n">
        <f aca="false">MAX(T551,S552)</f>
        <v>3809.01877272859</v>
      </c>
      <c r="U552" s="68" t="n">
        <f aca="false">T552-S552</f>
        <v>432.270745059917</v>
      </c>
      <c r="V552" s="70" t="n">
        <f aca="false">V551+F552</f>
        <v>1.4189</v>
      </c>
      <c r="W552" s="70" t="n">
        <f aca="false">MAX(W551,V552)</f>
        <v>1.4258</v>
      </c>
      <c r="X552" s="70" t="n">
        <f aca="false">W552-V552</f>
        <v>0.00690000000000079</v>
      </c>
      <c r="Y552" s="70" t="n">
        <f aca="false">Y551+M552</f>
        <v>1.27706156557815</v>
      </c>
      <c r="Z552" s="70" t="n">
        <f aca="false">MAX(Z551,Y552)</f>
        <v>1.29661243931863</v>
      </c>
      <c r="AA552" s="70" t="n">
        <f aca="false">Z552-Y552</f>
        <v>0.0195508737404788</v>
      </c>
      <c r="AB552" s="72" t="n">
        <f aca="false">AB551*(1+F552)</f>
        <v>3.77836576092806</v>
      </c>
      <c r="AC552" s="73" t="n">
        <f aca="false">MAX(AC551,AB552)</f>
        <v>3.80792011130762</v>
      </c>
      <c r="AD552" s="70" t="n">
        <f aca="false">1-AB552/AC552</f>
        <v>0.0077612842485314</v>
      </c>
      <c r="AE552" s="73" t="n">
        <f aca="false">AE551*(1+M552)</f>
        <v>3.27972461390309</v>
      </c>
      <c r="AF552" s="73" t="n">
        <f aca="false">MAX(AF551,AE552)</f>
        <v>3.34747282371913</v>
      </c>
      <c r="AG552" s="70" t="n">
        <f aca="false">1-AE552/AF552</f>
        <v>0.0202386138390732</v>
      </c>
      <c r="AH552" s="74" t="n">
        <f aca="false">IF(R552&gt;0,AH551+1,0)</f>
        <v>49</v>
      </c>
      <c r="AI552" s="74" t="n">
        <f aca="false">IF(U552&gt;0,AI551+1,0)</f>
        <v>150</v>
      </c>
      <c r="AJ552" s="74" t="n">
        <f aca="false">IF(G552&gt;0,AJ551+1,0)</f>
        <v>0</v>
      </c>
      <c r="AK552" s="74" t="n">
        <f aca="false">IF(G552&lt;=0,AK551+1,0)</f>
        <v>1</v>
      </c>
      <c r="AL552" s="74" t="n">
        <f aca="false">IF(K552&gt;0,AL551+1,0)</f>
        <v>0</v>
      </c>
      <c r="AM552" s="74" t="n">
        <f aca="false">IF(K552&lt;=0,AM551+1,0)</f>
        <v>1</v>
      </c>
    </row>
    <row r="553" customFormat="false" ht="15" hidden="false" customHeight="false" outlineLevel="0" collapsed="false">
      <c r="A553" s="61" t="n">
        <v>557</v>
      </c>
      <c r="B553" s="62" t="n">
        <v>41347.53125</v>
      </c>
      <c r="C553" s="63" t="n">
        <f aca="false">YEAR(B553)</f>
        <v>2013</v>
      </c>
      <c r="D553" s="32" t="s">
        <v>277</v>
      </c>
      <c r="E553" s="64" t="n">
        <v>5893.15</v>
      </c>
      <c r="F553" s="65" t="n">
        <v>-0.0023</v>
      </c>
      <c r="G553" s="66" t="n">
        <v>-13.554245</v>
      </c>
      <c r="H553" s="67" t="n">
        <f aca="false">E553+IF(D553="Long",1,-1)*G553</f>
        <v>5879.595755</v>
      </c>
      <c r="I553" s="68" t="n">
        <f aca="false">Assumptions!$B$58</f>
        <v>5.35750011455817</v>
      </c>
      <c r="J553" s="68" t="n">
        <f aca="false">INDEX(Yearly!$D$5:$D$22,MATCH(C553,Yearly!$A$5:$A$22,0))</f>
        <v>0.518467753021758</v>
      </c>
      <c r="K553" s="68" t="n">
        <f aca="false">G553-I553-J553</f>
        <v>-19.4302128675799</v>
      </c>
      <c r="L553" s="69" t="n">
        <f aca="false">(I553+J553)/Assumptions!$B$8</f>
        <v>0.000259093470710942</v>
      </c>
      <c r="M553" s="70" t="n">
        <f aca="false">F553-L553</f>
        <v>-0.00255909347071094</v>
      </c>
      <c r="N553" s="71" t="n">
        <f aca="false">G553*Assumptions!$B$7</f>
        <v>-106604.136925</v>
      </c>
      <c r="O553" s="71" t="n">
        <f aca="false">K553*Assumptions!$B$7</f>
        <v>-152818.624203516</v>
      </c>
      <c r="P553" s="68" t="n">
        <f aca="false">P552+G553</f>
        <v>6579.940545</v>
      </c>
      <c r="Q553" s="68" t="n">
        <f aca="false">MAX(Q552,P553)</f>
        <v>6635.369435</v>
      </c>
      <c r="R553" s="68" t="n">
        <f aca="false">Q553-P553</f>
        <v>55.4288899999983</v>
      </c>
      <c r="S553" s="68" t="n">
        <f aca="false">S552+K553</f>
        <v>3357.31781480109</v>
      </c>
      <c r="T553" s="68" t="n">
        <f aca="false">MAX(T552,S553)</f>
        <v>3809.01877272859</v>
      </c>
      <c r="U553" s="68" t="n">
        <f aca="false">T553-S553</f>
        <v>451.700957927497</v>
      </c>
      <c r="V553" s="70" t="n">
        <f aca="false">V552+F553</f>
        <v>1.4166</v>
      </c>
      <c r="W553" s="70" t="n">
        <f aca="false">MAX(W552,V553)</f>
        <v>1.4258</v>
      </c>
      <c r="X553" s="70" t="n">
        <f aca="false">W553-V553</f>
        <v>0.00920000000000076</v>
      </c>
      <c r="Y553" s="70" t="n">
        <f aca="false">Y552+M553</f>
        <v>1.27450247210744</v>
      </c>
      <c r="Z553" s="70" t="n">
        <f aca="false">MAX(Z552,Y553)</f>
        <v>1.29661243931863</v>
      </c>
      <c r="AA553" s="70" t="n">
        <f aca="false">Z553-Y553</f>
        <v>0.0221099672111897</v>
      </c>
      <c r="AB553" s="72" t="n">
        <f aca="false">AB552*(1+F553)</f>
        <v>3.76967551967793</v>
      </c>
      <c r="AC553" s="73" t="n">
        <f aca="false">MAX(AC552,AB553)</f>
        <v>3.80792011130762</v>
      </c>
      <c r="AD553" s="70" t="n">
        <f aca="false">1-AB553/AC553</f>
        <v>0.0100434332947599</v>
      </c>
      <c r="AE553" s="73" t="n">
        <f aca="false">AE552*(1+M553)</f>
        <v>3.27133149205792</v>
      </c>
      <c r="AF553" s="73" t="n">
        <f aca="false">MAX(AF552,AE553)</f>
        <v>3.34747282371913</v>
      </c>
      <c r="AG553" s="70" t="n">
        <f aca="false">1-AE553/AF553</f>
        <v>0.0227459148052523</v>
      </c>
      <c r="AH553" s="74" t="n">
        <f aca="false">IF(R553&gt;0,AH552+1,0)</f>
        <v>50</v>
      </c>
      <c r="AI553" s="74" t="n">
        <f aca="false">IF(U553&gt;0,AI552+1,0)</f>
        <v>151</v>
      </c>
      <c r="AJ553" s="74" t="n">
        <f aca="false">IF(G553&gt;0,AJ552+1,0)</f>
        <v>0</v>
      </c>
      <c r="AK553" s="74" t="n">
        <f aca="false">IF(G553&lt;=0,AK552+1,0)</f>
        <v>2</v>
      </c>
      <c r="AL553" s="74" t="n">
        <f aca="false">IF(K553&gt;0,AL552+1,0)</f>
        <v>0</v>
      </c>
      <c r="AM553" s="74" t="n">
        <f aca="false">IF(K553&lt;=0,AM552+1,0)</f>
        <v>2</v>
      </c>
    </row>
    <row r="554" customFormat="false" ht="15" hidden="false" customHeight="false" outlineLevel="0" collapsed="false">
      <c r="A554" s="61" t="n">
        <v>558</v>
      </c>
      <c r="B554" s="62" t="n">
        <v>41348.53125</v>
      </c>
      <c r="C554" s="63" t="n">
        <f aca="false">YEAR(B554)</f>
        <v>2013</v>
      </c>
      <c r="D554" s="32" t="s">
        <v>276</v>
      </c>
      <c r="E554" s="64" t="n">
        <v>5879.85</v>
      </c>
      <c r="F554" s="65" t="n">
        <v>0.0323</v>
      </c>
      <c r="G554" s="66" t="n">
        <v>189.919155</v>
      </c>
      <c r="H554" s="67" t="n">
        <f aca="false">E554+IF(D554="Long",1,-1)*G554</f>
        <v>5689.930845</v>
      </c>
      <c r="I554" s="68" t="n">
        <f aca="false">Assumptions!$B$58</f>
        <v>5.35750011455817</v>
      </c>
      <c r="J554" s="68" t="n">
        <f aca="false">INDEX(Yearly!$D$5:$D$22,MATCH(C554,Yearly!$A$5:$A$22,0))</f>
        <v>0.518467753021758</v>
      </c>
      <c r="K554" s="68" t="n">
        <f aca="false">G554-I554-J554</f>
        <v>184.04318713242</v>
      </c>
      <c r="L554" s="69" t="n">
        <f aca="false">(I554+J554)/Assumptions!$B$8</f>
        <v>0.000259093470710942</v>
      </c>
      <c r="M554" s="70" t="n">
        <f aca="false">F554-L554</f>
        <v>0.0320409065292891</v>
      </c>
      <c r="N554" s="71" t="n">
        <f aca="false">G554*Assumptions!$B$7</f>
        <v>1493714.154075</v>
      </c>
      <c r="O554" s="71" t="n">
        <f aca="false">K554*Assumptions!$B$7</f>
        <v>1447499.66679648</v>
      </c>
      <c r="P554" s="68" t="n">
        <f aca="false">P553+G554</f>
        <v>6769.8597</v>
      </c>
      <c r="Q554" s="68" t="n">
        <f aca="false">MAX(Q553,P554)</f>
        <v>6769.8597</v>
      </c>
      <c r="R554" s="68" t="n">
        <f aca="false">Q554-P554</f>
        <v>0</v>
      </c>
      <c r="S554" s="68" t="n">
        <f aca="false">S553+K554</f>
        <v>3541.36100193351</v>
      </c>
      <c r="T554" s="68" t="n">
        <f aca="false">MAX(T553,S554)</f>
        <v>3809.01877272859</v>
      </c>
      <c r="U554" s="68" t="n">
        <f aca="false">T554-S554</f>
        <v>267.657770795077</v>
      </c>
      <c r="V554" s="70" t="n">
        <f aca="false">V553+F554</f>
        <v>1.4489</v>
      </c>
      <c r="W554" s="70" t="n">
        <f aca="false">MAX(W553,V554)</f>
        <v>1.4489</v>
      </c>
      <c r="X554" s="70" t="n">
        <f aca="false">W554-V554</f>
        <v>0</v>
      </c>
      <c r="Y554" s="70" t="n">
        <f aca="false">Y553+M554</f>
        <v>1.30654337863673</v>
      </c>
      <c r="Z554" s="70" t="n">
        <f aca="false">MAX(Z553,Y554)</f>
        <v>1.30654337863673</v>
      </c>
      <c r="AA554" s="70" t="n">
        <f aca="false">Z554-Y554</f>
        <v>0</v>
      </c>
      <c r="AB554" s="72" t="n">
        <f aca="false">AB553*(1+F554)</f>
        <v>3.89143603896352</v>
      </c>
      <c r="AC554" s="73" t="n">
        <f aca="false">MAX(AC553,AB554)</f>
        <v>3.89143603896352</v>
      </c>
      <c r="AD554" s="70" t="n">
        <f aca="false">1-AB554/AC554</f>
        <v>0</v>
      </c>
      <c r="AE554" s="73" t="n">
        <f aca="false">AE553*(1+M554)</f>
        <v>3.37614791862127</v>
      </c>
      <c r="AF554" s="73" t="n">
        <f aca="false">MAX(AF553,AE554)</f>
        <v>3.37614791862127</v>
      </c>
      <c r="AG554" s="70" t="n">
        <f aca="false">1-AE554/AF554</f>
        <v>0</v>
      </c>
      <c r="AH554" s="74" t="n">
        <f aca="false">IF(R554&gt;0,AH553+1,0)</f>
        <v>0</v>
      </c>
      <c r="AI554" s="74" t="n">
        <f aca="false">IF(U554&gt;0,AI553+1,0)</f>
        <v>152</v>
      </c>
      <c r="AJ554" s="74" t="n">
        <f aca="false">IF(G554&gt;0,AJ553+1,0)</f>
        <v>1</v>
      </c>
      <c r="AK554" s="74" t="n">
        <f aca="false">IF(G554&lt;=0,AK553+1,0)</f>
        <v>0</v>
      </c>
      <c r="AL554" s="74" t="n">
        <f aca="false">IF(K554&gt;0,AL553+1,0)</f>
        <v>1</v>
      </c>
      <c r="AM554" s="74" t="n">
        <f aca="false">IF(K554&lt;=0,AM553+1,0)</f>
        <v>0</v>
      </c>
    </row>
    <row r="555" customFormat="false" ht="15" hidden="false" customHeight="false" outlineLevel="0" collapsed="false">
      <c r="A555" s="61" t="n">
        <v>559</v>
      </c>
      <c r="B555" s="62" t="n">
        <v>41361.6354166667</v>
      </c>
      <c r="C555" s="63" t="n">
        <f aca="false">YEAR(B555)</f>
        <v>2013</v>
      </c>
      <c r="D555" s="32" t="s">
        <v>277</v>
      </c>
      <c r="E555" s="64" t="n">
        <v>5689.75</v>
      </c>
      <c r="F555" s="65" t="n">
        <v>-0.0027</v>
      </c>
      <c r="G555" s="66" t="n">
        <v>-15.362325</v>
      </c>
      <c r="H555" s="67" t="n">
        <f aca="false">E555+IF(D555="Long",1,-1)*G555</f>
        <v>5674.387675</v>
      </c>
      <c r="I555" s="68" t="n">
        <f aca="false">Assumptions!$B$58</f>
        <v>5.35750011455817</v>
      </c>
      <c r="J555" s="68" t="n">
        <f aca="false">INDEX(Yearly!$D$5:$D$22,MATCH(C555,Yearly!$A$5:$A$22,0))</f>
        <v>0.518467753021758</v>
      </c>
      <c r="K555" s="68" t="n">
        <f aca="false">G555-I555-J555</f>
        <v>-21.2382928675799</v>
      </c>
      <c r="L555" s="69" t="n">
        <f aca="false">(I555+J555)/Assumptions!$B$8</f>
        <v>0.000259093470710942</v>
      </c>
      <c r="M555" s="70" t="n">
        <f aca="false">F555-L555</f>
        <v>-0.00295909347071094</v>
      </c>
      <c r="N555" s="71" t="n">
        <f aca="false">G555*Assumptions!$B$7</f>
        <v>-120824.686125</v>
      </c>
      <c r="O555" s="71" t="n">
        <f aca="false">K555*Assumptions!$B$7</f>
        <v>-167039.173403516</v>
      </c>
      <c r="P555" s="68" t="n">
        <f aca="false">P554+G555</f>
        <v>6754.497375</v>
      </c>
      <c r="Q555" s="68" t="n">
        <f aca="false">MAX(Q554,P555)</f>
        <v>6769.8597</v>
      </c>
      <c r="R555" s="68" t="n">
        <f aca="false">Q555-P555</f>
        <v>15.3623250000001</v>
      </c>
      <c r="S555" s="68" t="n">
        <f aca="false">S554+K555</f>
        <v>3520.12270906593</v>
      </c>
      <c r="T555" s="68" t="n">
        <f aca="false">MAX(T554,S555)</f>
        <v>3809.01877272859</v>
      </c>
      <c r="U555" s="68" t="n">
        <f aca="false">T555-S555</f>
        <v>288.896063662657</v>
      </c>
      <c r="V555" s="70" t="n">
        <f aca="false">V554+F555</f>
        <v>1.4462</v>
      </c>
      <c r="W555" s="70" t="n">
        <f aca="false">MAX(W554,V555)</f>
        <v>1.4489</v>
      </c>
      <c r="X555" s="70" t="n">
        <f aca="false">W555-V555</f>
        <v>0.00269999999999992</v>
      </c>
      <c r="Y555" s="70" t="n">
        <f aca="false">Y554+M555</f>
        <v>1.30358428516602</v>
      </c>
      <c r="Z555" s="70" t="n">
        <f aca="false">MAX(Z554,Y555)</f>
        <v>1.30654337863673</v>
      </c>
      <c r="AA555" s="70" t="n">
        <f aca="false">Z555-Y555</f>
        <v>0.00295909347071088</v>
      </c>
      <c r="AB555" s="72" t="n">
        <f aca="false">AB554*(1+F555)</f>
        <v>3.88092916165832</v>
      </c>
      <c r="AC555" s="73" t="n">
        <f aca="false">MAX(AC554,AB555)</f>
        <v>3.89143603896352</v>
      </c>
      <c r="AD555" s="70" t="n">
        <f aca="false">1-AB555/AC555</f>
        <v>0.00270000000000004</v>
      </c>
      <c r="AE555" s="73" t="n">
        <f aca="false">AE554*(1+M555)</f>
        <v>3.36615758135912</v>
      </c>
      <c r="AF555" s="73" t="n">
        <f aca="false">MAX(AF554,AE555)</f>
        <v>3.37614791862127</v>
      </c>
      <c r="AG555" s="70" t="n">
        <f aca="false">1-AE555/AF555</f>
        <v>0.00295909347071099</v>
      </c>
      <c r="AH555" s="74" t="n">
        <f aca="false">IF(R555&gt;0,AH554+1,0)</f>
        <v>1</v>
      </c>
      <c r="AI555" s="74" t="n">
        <f aca="false">IF(U555&gt;0,AI554+1,0)</f>
        <v>153</v>
      </c>
      <c r="AJ555" s="74" t="n">
        <f aca="false">IF(G555&gt;0,AJ554+1,0)</f>
        <v>0</v>
      </c>
      <c r="AK555" s="74" t="n">
        <f aca="false">IF(G555&lt;=0,AK554+1,0)</f>
        <v>1</v>
      </c>
      <c r="AL555" s="74" t="n">
        <f aca="false">IF(K555&gt;0,AL554+1,0)</f>
        <v>0</v>
      </c>
      <c r="AM555" s="74" t="n">
        <f aca="false">IF(K555&lt;=0,AM554+1,0)</f>
        <v>1</v>
      </c>
    </row>
    <row r="556" customFormat="false" ht="15" hidden="false" customHeight="false" outlineLevel="0" collapsed="false">
      <c r="A556" s="61" t="n">
        <v>560</v>
      </c>
      <c r="B556" s="62" t="n">
        <v>41367.6354166667</v>
      </c>
      <c r="C556" s="63" t="n">
        <f aca="false">YEAR(B556)</f>
        <v>2013</v>
      </c>
      <c r="D556" s="32" t="s">
        <v>276</v>
      </c>
      <c r="E556" s="64" t="n">
        <v>5674.4</v>
      </c>
      <c r="F556" s="65" t="n">
        <v>0.014</v>
      </c>
      <c r="G556" s="66" t="n">
        <v>79.4416</v>
      </c>
      <c r="H556" s="67" t="n">
        <f aca="false">E556+IF(D556="Long",1,-1)*G556</f>
        <v>5594.9584</v>
      </c>
      <c r="I556" s="68" t="n">
        <f aca="false">Assumptions!$B$58</f>
        <v>5.35750011455817</v>
      </c>
      <c r="J556" s="68" t="n">
        <f aca="false">INDEX(Yearly!$D$5:$D$22,MATCH(C556,Yearly!$A$5:$A$22,0))</f>
        <v>0.518467753021758</v>
      </c>
      <c r="K556" s="68" t="n">
        <f aca="false">G556-I556-J556</f>
        <v>73.5656321324201</v>
      </c>
      <c r="L556" s="69" t="n">
        <f aca="false">(I556+J556)/Assumptions!$B$8</f>
        <v>0.000259093470710942</v>
      </c>
      <c r="M556" s="70" t="n">
        <f aca="false">F556-L556</f>
        <v>0.0137409065292891</v>
      </c>
      <c r="N556" s="71" t="n">
        <f aca="false">G556*Assumptions!$B$7</f>
        <v>624808.184</v>
      </c>
      <c r="O556" s="71" t="n">
        <f aca="false">K556*Assumptions!$B$7</f>
        <v>578593.696721484</v>
      </c>
      <c r="P556" s="68" t="n">
        <f aca="false">P555+G556</f>
        <v>6833.938975</v>
      </c>
      <c r="Q556" s="68" t="n">
        <f aca="false">MAX(Q555,P556)</f>
        <v>6833.938975</v>
      </c>
      <c r="R556" s="68" t="n">
        <f aca="false">Q556-P556</f>
        <v>0</v>
      </c>
      <c r="S556" s="68" t="n">
        <f aca="false">S555+K556</f>
        <v>3593.68834119835</v>
      </c>
      <c r="T556" s="68" t="n">
        <f aca="false">MAX(T555,S556)</f>
        <v>3809.01877272859</v>
      </c>
      <c r="U556" s="68" t="n">
        <f aca="false">T556-S556</f>
        <v>215.330431530237</v>
      </c>
      <c r="V556" s="70" t="n">
        <f aca="false">V555+F556</f>
        <v>1.4602</v>
      </c>
      <c r="W556" s="70" t="n">
        <f aca="false">MAX(W555,V556)</f>
        <v>1.4602</v>
      </c>
      <c r="X556" s="70" t="n">
        <f aca="false">W556-V556</f>
        <v>0</v>
      </c>
      <c r="Y556" s="70" t="n">
        <f aca="false">Y555+M556</f>
        <v>1.31732519169531</v>
      </c>
      <c r="Z556" s="70" t="n">
        <f aca="false">MAX(Z555,Y556)</f>
        <v>1.31732519169531</v>
      </c>
      <c r="AA556" s="70" t="n">
        <f aca="false">Z556-Y556</f>
        <v>0</v>
      </c>
      <c r="AB556" s="72" t="n">
        <f aca="false">AB555*(1+F556)</f>
        <v>3.93526216992154</v>
      </c>
      <c r="AC556" s="73" t="n">
        <f aca="false">MAX(AC555,AB556)</f>
        <v>3.93526216992154</v>
      </c>
      <c r="AD556" s="70" t="n">
        <f aca="false">1-AB556/AC556</f>
        <v>0</v>
      </c>
      <c r="AE556" s="73" t="n">
        <f aca="false">AE555*(1+M556)</f>
        <v>3.41241163804743</v>
      </c>
      <c r="AF556" s="73" t="n">
        <f aca="false">MAX(AF555,AE556)</f>
        <v>3.41241163804743</v>
      </c>
      <c r="AG556" s="70" t="n">
        <f aca="false">1-AE556/AF556</f>
        <v>0</v>
      </c>
      <c r="AH556" s="74" t="n">
        <f aca="false">IF(R556&gt;0,AH555+1,0)</f>
        <v>0</v>
      </c>
      <c r="AI556" s="74" t="n">
        <f aca="false">IF(U556&gt;0,AI555+1,0)</f>
        <v>154</v>
      </c>
      <c r="AJ556" s="74" t="n">
        <f aca="false">IF(G556&gt;0,AJ555+1,0)</f>
        <v>1</v>
      </c>
      <c r="AK556" s="74" t="n">
        <f aca="false">IF(G556&lt;=0,AK555+1,0)</f>
        <v>0</v>
      </c>
      <c r="AL556" s="74" t="n">
        <f aca="false">IF(K556&gt;0,AL555+1,0)</f>
        <v>1</v>
      </c>
      <c r="AM556" s="74" t="n">
        <f aca="false">IF(K556&lt;=0,AM555+1,0)</f>
        <v>0</v>
      </c>
    </row>
    <row r="557" customFormat="false" ht="15" hidden="false" customHeight="false" outlineLevel="0" collapsed="false">
      <c r="A557" s="61" t="n">
        <v>561</v>
      </c>
      <c r="B557" s="62" t="n">
        <v>41373.53125</v>
      </c>
      <c r="C557" s="63" t="n">
        <f aca="false">YEAR(B557)</f>
        <v>2013</v>
      </c>
      <c r="D557" s="32" t="s">
        <v>277</v>
      </c>
      <c r="E557" s="64" t="n">
        <v>5594.75</v>
      </c>
      <c r="F557" s="65" t="n">
        <v>-0.0059</v>
      </c>
      <c r="G557" s="66" t="n">
        <v>-33.009025</v>
      </c>
      <c r="H557" s="67" t="n">
        <f aca="false">E557+IF(D557="Long",1,-1)*G557</f>
        <v>5561.740975</v>
      </c>
      <c r="I557" s="68" t="n">
        <f aca="false">Assumptions!$B$58</f>
        <v>5.35750011455817</v>
      </c>
      <c r="J557" s="68" t="n">
        <f aca="false">INDEX(Yearly!$D$5:$D$22,MATCH(C557,Yearly!$A$5:$A$22,0))</f>
        <v>0.518467753021758</v>
      </c>
      <c r="K557" s="68" t="n">
        <f aca="false">G557-I557-J557</f>
        <v>-38.8849928675799</v>
      </c>
      <c r="L557" s="69" t="n">
        <f aca="false">(I557+J557)/Assumptions!$B$8</f>
        <v>0.000259093470710942</v>
      </c>
      <c r="M557" s="70" t="n">
        <f aca="false">F557-L557</f>
        <v>-0.00615909347071094</v>
      </c>
      <c r="N557" s="71" t="n">
        <f aca="false">G557*Assumptions!$B$7</f>
        <v>-259615.981625</v>
      </c>
      <c r="O557" s="71" t="n">
        <f aca="false">K557*Assumptions!$B$7</f>
        <v>-305830.468903516</v>
      </c>
      <c r="P557" s="68" t="n">
        <f aca="false">P556+G557</f>
        <v>6800.92995</v>
      </c>
      <c r="Q557" s="68" t="n">
        <f aca="false">MAX(Q556,P557)</f>
        <v>6833.938975</v>
      </c>
      <c r="R557" s="68" t="n">
        <f aca="false">Q557-P557</f>
        <v>33.0090250000003</v>
      </c>
      <c r="S557" s="68" t="n">
        <f aca="false">S556+K557</f>
        <v>3554.80334833077</v>
      </c>
      <c r="T557" s="68" t="n">
        <f aca="false">MAX(T556,S557)</f>
        <v>3809.01877272859</v>
      </c>
      <c r="U557" s="68" t="n">
        <f aca="false">T557-S557</f>
        <v>254.215424397817</v>
      </c>
      <c r="V557" s="70" t="n">
        <f aca="false">V556+F557</f>
        <v>1.4543</v>
      </c>
      <c r="W557" s="70" t="n">
        <f aca="false">MAX(W556,V557)</f>
        <v>1.4602</v>
      </c>
      <c r="X557" s="70" t="n">
        <f aca="false">W557-V557</f>
        <v>0.00590000000000002</v>
      </c>
      <c r="Y557" s="70" t="n">
        <f aca="false">Y556+M557</f>
        <v>1.3111660982246</v>
      </c>
      <c r="Z557" s="70" t="n">
        <f aca="false">MAX(Z556,Y557)</f>
        <v>1.31732519169531</v>
      </c>
      <c r="AA557" s="70" t="n">
        <f aca="false">Z557-Y557</f>
        <v>0.00615909347071098</v>
      </c>
      <c r="AB557" s="72" t="n">
        <f aca="false">AB556*(1+F557)</f>
        <v>3.912044123119</v>
      </c>
      <c r="AC557" s="73" t="n">
        <f aca="false">MAX(AC556,AB557)</f>
        <v>3.93526216992154</v>
      </c>
      <c r="AD557" s="70" t="n">
        <f aca="false">1-AB557/AC557</f>
        <v>0.00590000000000002</v>
      </c>
      <c r="AE557" s="73" t="n">
        <f aca="false">AE556*(1+M557)</f>
        <v>3.39139427580816</v>
      </c>
      <c r="AF557" s="73" t="n">
        <f aca="false">MAX(AF556,AE557)</f>
        <v>3.41241163804743</v>
      </c>
      <c r="AG557" s="70" t="n">
        <f aca="false">1-AE557/AF557</f>
        <v>0.00615909347071098</v>
      </c>
      <c r="AH557" s="74" t="n">
        <f aca="false">IF(R557&gt;0,AH556+1,0)</f>
        <v>1</v>
      </c>
      <c r="AI557" s="74" t="n">
        <f aca="false">IF(U557&gt;0,AI556+1,0)</f>
        <v>155</v>
      </c>
      <c r="AJ557" s="74" t="n">
        <f aca="false">IF(G557&gt;0,AJ556+1,0)</f>
        <v>0</v>
      </c>
      <c r="AK557" s="74" t="n">
        <f aca="false">IF(G557&lt;=0,AK556+1,0)</f>
        <v>1</v>
      </c>
      <c r="AL557" s="74" t="n">
        <f aca="false">IF(K557&gt;0,AL556+1,0)</f>
        <v>0</v>
      </c>
      <c r="AM557" s="74" t="n">
        <f aca="false">IF(K557&lt;=0,AM556+1,0)</f>
        <v>1</v>
      </c>
    </row>
    <row r="558" customFormat="false" ht="15" hidden="false" customHeight="false" outlineLevel="0" collapsed="false">
      <c r="A558" s="61" t="n">
        <v>562</v>
      </c>
      <c r="B558" s="62" t="n">
        <v>41373.5576388889</v>
      </c>
      <c r="C558" s="63" t="n">
        <f aca="false">YEAR(B558)</f>
        <v>2013</v>
      </c>
      <c r="D558" s="32" t="s">
        <v>276</v>
      </c>
      <c r="E558" s="64" t="n">
        <v>5561.6</v>
      </c>
      <c r="F558" s="65" t="n">
        <v>-0.0013</v>
      </c>
      <c r="G558" s="66" t="n">
        <v>-7.23008</v>
      </c>
      <c r="H558" s="67" t="n">
        <f aca="false">E558+IF(D558="Long",1,-1)*G558</f>
        <v>5568.83008</v>
      </c>
      <c r="I558" s="68" t="n">
        <f aca="false">Assumptions!$B$58</f>
        <v>5.35750011455817</v>
      </c>
      <c r="J558" s="68" t="n">
        <f aca="false">INDEX(Yearly!$D$5:$D$22,MATCH(C558,Yearly!$A$5:$A$22,0))</f>
        <v>0.518467753021758</v>
      </c>
      <c r="K558" s="68" t="n">
        <f aca="false">G558-I558-J558</f>
        <v>-13.1060478675799</v>
      </c>
      <c r="L558" s="69" t="n">
        <f aca="false">(I558+J558)/Assumptions!$B$8</f>
        <v>0.000259093470710942</v>
      </c>
      <c r="M558" s="70" t="n">
        <f aca="false">F558-L558</f>
        <v>-0.00155909347071094</v>
      </c>
      <c r="N558" s="71" t="n">
        <f aca="false">G558*Assumptions!$B$7</f>
        <v>-56864.5792</v>
      </c>
      <c r="O558" s="71" t="n">
        <f aca="false">K558*Assumptions!$B$7</f>
        <v>-103079.066478516</v>
      </c>
      <c r="P558" s="68" t="n">
        <f aca="false">P557+G558</f>
        <v>6793.69987</v>
      </c>
      <c r="Q558" s="68" t="n">
        <f aca="false">MAX(Q557,P558)</f>
        <v>6833.938975</v>
      </c>
      <c r="R558" s="68" t="n">
        <f aca="false">Q558-P558</f>
        <v>40.2391050000006</v>
      </c>
      <c r="S558" s="68" t="n">
        <f aca="false">S557+K558</f>
        <v>3541.69730046319</v>
      </c>
      <c r="T558" s="68" t="n">
        <f aca="false">MAX(T557,S558)</f>
        <v>3809.01877272859</v>
      </c>
      <c r="U558" s="68" t="n">
        <f aca="false">T558-S558</f>
        <v>267.321472265397</v>
      </c>
      <c r="V558" s="70" t="n">
        <f aca="false">V557+F558</f>
        <v>1.453</v>
      </c>
      <c r="W558" s="70" t="n">
        <f aca="false">MAX(W557,V558)</f>
        <v>1.4602</v>
      </c>
      <c r="X558" s="70" t="n">
        <f aca="false">W558-V558</f>
        <v>0.0072000000000001</v>
      </c>
      <c r="Y558" s="70" t="n">
        <f aca="false">Y557+M558</f>
        <v>1.30960700475389</v>
      </c>
      <c r="Z558" s="70" t="n">
        <f aca="false">MAX(Z557,Y558)</f>
        <v>1.31732519169531</v>
      </c>
      <c r="AA558" s="70" t="n">
        <f aca="false">Z558-Y558</f>
        <v>0.00771818694142201</v>
      </c>
      <c r="AB558" s="72" t="n">
        <f aca="false">AB557*(1+F558)</f>
        <v>3.90695846575895</v>
      </c>
      <c r="AC558" s="73" t="n">
        <f aca="false">MAX(AC557,AB558)</f>
        <v>3.93526216992154</v>
      </c>
      <c r="AD558" s="70" t="n">
        <f aca="false">1-AB558/AC558</f>
        <v>0.00719232999999997</v>
      </c>
      <c r="AE558" s="73" t="n">
        <f aca="false">AE557*(1+M558)</f>
        <v>3.38610677513614</v>
      </c>
      <c r="AF558" s="73" t="n">
        <f aca="false">MAX(AF557,AE558)</f>
        <v>3.41241163804743</v>
      </c>
      <c r="AG558" s="70" t="n">
        <f aca="false">1-AE558/AF558</f>
        <v>0.00770858433900623</v>
      </c>
      <c r="AH558" s="74" t="n">
        <f aca="false">IF(R558&gt;0,AH557+1,0)</f>
        <v>2</v>
      </c>
      <c r="AI558" s="74" t="n">
        <f aca="false">IF(U558&gt;0,AI557+1,0)</f>
        <v>156</v>
      </c>
      <c r="AJ558" s="74" t="n">
        <f aca="false">IF(G558&gt;0,AJ557+1,0)</f>
        <v>0</v>
      </c>
      <c r="AK558" s="74" t="n">
        <f aca="false">IF(G558&lt;=0,AK557+1,0)</f>
        <v>2</v>
      </c>
      <c r="AL558" s="74" t="n">
        <f aca="false">IF(K558&gt;0,AL557+1,0)</f>
        <v>0</v>
      </c>
      <c r="AM558" s="74" t="n">
        <f aca="false">IF(K558&lt;=0,AM557+1,0)</f>
        <v>2</v>
      </c>
    </row>
    <row r="559" customFormat="false" ht="15" hidden="false" customHeight="false" outlineLevel="0" collapsed="false">
      <c r="A559" s="61" t="n">
        <v>563</v>
      </c>
      <c r="B559" s="62" t="n">
        <v>41375.40625</v>
      </c>
      <c r="C559" s="63" t="n">
        <f aca="false">YEAR(B559)</f>
        <v>2013</v>
      </c>
      <c r="D559" s="32" t="s">
        <v>277</v>
      </c>
      <c r="E559" s="64" t="n">
        <v>5568.85</v>
      </c>
      <c r="F559" s="65" t="n">
        <v>-0.0014</v>
      </c>
      <c r="G559" s="66" t="n">
        <v>-7.79639</v>
      </c>
      <c r="H559" s="67" t="n">
        <f aca="false">E559+IF(D559="Long",1,-1)*G559</f>
        <v>5561.05361</v>
      </c>
      <c r="I559" s="68" t="n">
        <f aca="false">Assumptions!$B$58</f>
        <v>5.35750011455817</v>
      </c>
      <c r="J559" s="68" t="n">
        <f aca="false">INDEX(Yearly!$D$5:$D$22,MATCH(C559,Yearly!$A$5:$A$22,0))</f>
        <v>0.518467753021758</v>
      </c>
      <c r="K559" s="68" t="n">
        <f aca="false">G559-I559-J559</f>
        <v>-13.6723578675799</v>
      </c>
      <c r="L559" s="69" t="n">
        <f aca="false">(I559+J559)/Assumptions!$B$8</f>
        <v>0.000259093470710942</v>
      </c>
      <c r="M559" s="70" t="n">
        <f aca="false">F559-L559</f>
        <v>-0.00165909347071094</v>
      </c>
      <c r="N559" s="71" t="n">
        <f aca="false">G559*Assumptions!$B$7</f>
        <v>-61318.60735</v>
      </c>
      <c r="O559" s="71" t="n">
        <f aca="false">K559*Assumptions!$B$7</f>
        <v>-107533.094628516</v>
      </c>
      <c r="P559" s="68" t="n">
        <f aca="false">P558+G559</f>
        <v>6785.90348</v>
      </c>
      <c r="Q559" s="68" t="n">
        <f aca="false">MAX(Q558,P559)</f>
        <v>6833.938975</v>
      </c>
      <c r="R559" s="68" t="n">
        <f aca="false">Q559-P559</f>
        <v>48.035495000001</v>
      </c>
      <c r="S559" s="68" t="n">
        <f aca="false">S558+K559</f>
        <v>3528.02494259561</v>
      </c>
      <c r="T559" s="68" t="n">
        <f aca="false">MAX(T558,S559)</f>
        <v>3809.01877272859</v>
      </c>
      <c r="U559" s="68" t="n">
        <f aca="false">T559-S559</f>
        <v>280.993830132977</v>
      </c>
      <c r="V559" s="70" t="n">
        <f aca="false">V558+F559</f>
        <v>1.4516</v>
      </c>
      <c r="W559" s="70" t="n">
        <f aca="false">MAX(W558,V559)</f>
        <v>1.4602</v>
      </c>
      <c r="X559" s="70" t="n">
        <f aca="false">W559-V559</f>
        <v>0.00860000000000016</v>
      </c>
      <c r="Y559" s="70" t="n">
        <f aca="false">Y558+M559</f>
        <v>1.30794791128318</v>
      </c>
      <c r="Z559" s="70" t="n">
        <f aca="false">MAX(Z558,Y559)</f>
        <v>1.31732519169531</v>
      </c>
      <c r="AA559" s="70" t="n">
        <f aca="false">Z559-Y559</f>
        <v>0.00937728041213304</v>
      </c>
      <c r="AB559" s="72" t="n">
        <f aca="false">AB558*(1+F559)</f>
        <v>3.90148872390688</v>
      </c>
      <c r="AC559" s="73" t="n">
        <f aca="false">MAX(AC558,AB559)</f>
        <v>3.93526216992154</v>
      </c>
      <c r="AD559" s="70" t="n">
        <f aca="false">1-AB559/AC559</f>
        <v>0.00858226073799984</v>
      </c>
      <c r="AE559" s="73" t="n">
        <f aca="false">AE558*(1+M559)</f>
        <v>3.38048890749438</v>
      </c>
      <c r="AF559" s="73" t="n">
        <f aca="false">MAX(AF558,AE559)</f>
        <v>3.41241163804743</v>
      </c>
      <c r="AG559" s="70" t="n">
        <f aca="false">1-AE559/AF559</f>
        <v>0.00935488854777189</v>
      </c>
      <c r="AH559" s="74" t="n">
        <f aca="false">IF(R559&gt;0,AH558+1,0)</f>
        <v>3</v>
      </c>
      <c r="AI559" s="74" t="n">
        <f aca="false">IF(U559&gt;0,AI558+1,0)</f>
        <v>157</v>
      </c>
      <c r="AJ559" s="74" t="n">
        <f aca="false">IF(G559&gt;0,AJ558+1,0)</f>
        <v>0</v>
      </c>
      <c r="AK559" s="74" t="n">
        <f aca="false">IF(G559&lt;=0,AK558+1,0)</f>
        <v>3</v>
      </c>
      <c r="AL559" s="74" t="n">
        <f aca="false">IF(K559&gt;0,AL558+1,0)</f>
        <v>0</v>
      </c>
      <c r="AM559" s="74" t="n">
        <f aca="false">IF(K559&lt;=0,AM558+1,0)</f>
        <v>3</v>
      </c>
    </row>
    <row r="560" customFormat="false" ht="15" hidden="false" customHeight="false" outlineLevel="0" collapsed="false">
      <c r="A560" s="61" t="n">
        <v>564</v>
      </c>
      <c r="B560" s="62" t="n">
        <v>41375.53125</v>
      </c>
      <c r="C560" s="63" t="n">
        <f aca="false">YEAR(B560)</f>
        <v>2013</v>
      </c>
      <c r="D560" s="32" t="s">
        <v>276</v>
      </c>
      <c r="E560" s="64" t="n">
        <v>5561.05</v>
      </c>
      <c r="F560" s="65" t="n">
        <v>-0.0059</v>
      </c>
      <c r="G560" s="66" t="n">
        <v>-32.810195</v>
      </c>
      <c r="H560" s="67" t="n">
        <f aca="false">E560+IF(D560="Long",1,-1)*G560</f>
        <v>5593.860195</v>
      </c>
      <c r="I560" s="68" t="n">
        <f aca="false">Assumptions!$B$58</f>
        <v>5.35750011455817</v>
      </c>
      <c r="J560" s="68" t="n">
        <f aca="false">INDEX(Yearly!$D$5:$D$22,MATCH(C560,Yearly!$A$5:$A$22,0))</f>
        <v>0.518467753021758</v>
      </c>
      <c r="K560" s="68" t="n">
        <f aca="false">G560-I560-J560</f>
        <v>-38.6861628675799</v>
      </c>
      <c r="L560" s="69" t="n">
        <f aca="false">(I560+J560)/Assumptions!$B$8</f>
        <v>0.000259093470710942</v>
      </c>
      <c r="M560" s="70" t="n">
        <f aca="false">F560-L560</f>
        <v>-0.00615909347071094</v>
      </c>
      <c r="N560" s="71" t="n">
        <f aca="false">G560*Assumptions!$B$7</f>
        <v>-258052.183675</v>
      </c>
      <c r="O560" s="71" t="n">
        <f aca="false">K560*Assumptions!$B$7</f>
        <v>-304266.670953516</v>
      </c>
      <c r="P560" s="68" t="n">
        <f aca="false">P559+G560</f>
        <v>6753.093285</v>
      </c>
      <c r="Q560" s="68" t="n">
        <f aca="false">MAX(Q559,P560)</f>
        <v>6833.938975</v>
      </c>
      <c r="R560" s="68" t="n">
        <f aca="false">Q560-P560</f>
        <v>80.845690000001</v>
      </c>
      <c r="S560" s="68" t="n">
        <f aca="false">S559+K560</f>
        <v>3489.33877972803</v>
      </c>
      <c r="T560" s="68" t="n">
        <f aca="false">MAX(T559,S560)</f>
        <v>3809.01877272859</v>
      </c>
      <c r="U560" s="68" t="n">
        <f aca="false">T560-S560</f>
        <v>319.679993000557</v>
      </c>
      <c r="V560" s="70" t="n">
        <f aca="false">V559+F560</f>
        <v>1.4457</v>
      </c>
      <c r="W560" s="70" t="n">
        <f aca="false">MAX(W559,V560)</f>
        <v>1.4602</v>
      </c>
      <c r="X560" s="70" t="n">
        <f aca="false">W560-V560</f>
        <v>0.0145000000000002</v>
      </c>
      <c r="Y560" s="70" t="n">
        <f aca="false">Y559+M560</f>
        <v>1.30178881781247</v>
      </c>
      <c r="Z560" s="70" t="n">
        <f aca="false">MAX(Z559,Y560)</f>
        <v>1.31732519169531</v>
      </c>
      <c r="AA560" s="70" t="n">
        <f aca="false">Z560-Y560</f>
        <v>0.015536373882844</v>
      </c>
      <c r="AB560" s="72" t="n">
        <f aca="false">AB559*(1+F560)</f>
        <v>3.87846994043583</v>
      </c>
      <c r="AC560" s="73" t="n">
        <f aca="false">MAX(AC559,AB560)</f>
        <v>3.93526216992154</v>
      </c>
      <c r="AD560" s="70" t="n">
        <f aca="false">1-AB560/AC560</f>
        <v>0.0144316253996457</v>
      </c>
      <c r="AE560" s="73" t="n">
        <f aca="false">AE559*(1+M560)</f>
        <v>3.35966816033642</v>
      </c>
      <c r="AF560" s="73" t="n">
        <f aca="false">MAX(AF559,AE560)</f>
        <v>3.41241163804743</v>
      </c>
      <c r="AG560" s="70" t="n">
        <f aca="false">1-AE560/AF560</f>
        <v>0.015456364385509</v>
      </c>
      <c r="AH560" s="74" t="n">
        <f aca="false">IF(R560&gt;0,AH559+1,0)</f>
        <v>4</v>
      </c>
      <c r="AI560" s="74" t="n">
        <f aca="false">IF(U560&gt;0,AI559+1,0)</f>
        <v>158</v>
      </c>
      <c r="AJ560" s="74" t="n">
        <f aca="false">IF(G560&gt;0,AJ559+1,0)</f>
        <v>0</v>
      </c>
      <c r="AK560" s="74" t="n">
        <f aca="false">IF(G560&lt;=0,AK559+1,0)</f>
        <v>4</v>
      </c>
      <c r="AL560" s="74" t="n">
        <f aca="false">IF(K560&gt;0,AL559+1,0)</f>
        <v>0</v>
      </c>
      <c r="AM560" s="74" t="n">
        <f aca="false">IF(K560&lt;=0,AM559+1,0)</f>
        <v>4</v>
      </c>
    </row>
    <row r="561" customFormat="false" ht="15" hidden="false" customHeight="false" outlineLevel="0" collapsed="false">
      <c r="A561" s="61" t="n">
        <v>565</v>
      </c>
      <c r="B561" s="62" t="n">
        <v>41375.5798611111</v>
      </c>
      <c r="C561" s="63" t="n">
        <f aca="false">YEAR(B561)</f>
        <v>2013</v>
      </c>
      <c r="D561" s="32" t="s">
        <v>277</v>
      </c>
      <c r="E561" s="64" t="n">
        <v>5593.9</v>
      </c>
      <c r="F561" s="65" t="n">
        <v>-0.0106</v>
      </c>
      <c r="G561" s="66" t="n">
        <v>-59.29534</v>
      </c>
      <c r="H561" s="67" t="n">
        <f aca="false">E561+IF(D561="Long",1,-1)*G561</f>
        <v>5534.60466</v>
      </c>
      <c r="I561" s="68" t="n">
        <f aca="false">Assumptions!$B$58</f>
        <v>5.35750011455817</v>
      </c>
      <c r="J561" s="68" t="n">
        <f aca="false">INDEX(Yearly!$D$5:$D$22,MATCH(C561,Yearly!$A$5:$A$22,0))</f>
        <v>0.518467753021758</v>
      </c>
      <c r="K561" s="68" t="n">
        <f aca="false">G561-I561-J561</f>
        <v>-65.1713078675799</v>
      </c>
      <c r="L561" s="69" t="n">
        <f aca="false">(I561+J561)/Assumptions!$B$8</f>
        <v>0.000259093470710942</v>
      </c>
      <c r="M561" s="70" t="n">
        <f aca="false">F561-L561</f>
        <v>-0.0108590934707109</v>
      </c>
      <c r="N561" s="71" t="n">
        <f aca="false">G561*Assumptions!$B$7</f>
        <v>-466357.8491</v>
      </c>
      <c r="O561" s="71" t="n">
        <f aca="false">K561*Assumptions!$B$7</f>
        <v>-512572.336378516</v>
      </c>
      <c r="P561" s="68" t="n">
        <f aca="false">P560+G561</f>
        <v>6693.797945</v>
      </c>
      <c r="Q561" s="68" t="n">
        <f aca="false">MAX(Q560,P561)</f>
        <v>6833.938975</v>
      </c>
      <c r="R561" s="68" t="n">
        <f aca="false">Q561-P561</f>
        <v>140.141030000001</v>
      </c>
      <c r="S561" s="68" t="n">
        <f aca="false">S560+K561</f>
        <v>3424.16747186045</v>
      </c>
      <c r="T561" s="68" t="n">
        <f aca="false">MAX(T560,S561)</f>
        <v>3809.01877272859</v>
      </c>
      <c r="U561" s="68" t="n">
        <f aca="false">T561-S561</f>
        <v>384.851300868137</v>
      </c>
      <c r="V561" s="70" t="n">
        <f aca="false">V560+F561</f>
        <v>1.4351</v>
      </c>
      <c r="W561" s="70" t="n">
        <f aca="false">MAX(W560,V561)</f>
        <v>1.4602</v>
      </c>
      <c r="X561" s="70" t="n">
        <f aca="false">W561-V561</f>
        <v>0.0251000000000001</v>
      </c>
      <c r="Y561" s="70" t="n">
        <f aca="false">Y560+M561</f>
        <v>1.29092972434175</v>
      </c>
      <c r="Z561" s="70" t="n">
        <f aca="false">MAX(Z560,Y561)</f>
        <v>1.31732519169531</v>
      </c>
      <c r="AA561" s="70" t="n">
        <f aca="false">Z561-Y561</f>
        <v>0.0263954673535549</v>
      </c>
      <c r="AB561" s="72" t="n">
        <f aca="false">AB560*(1+F561)</f>
        <v>3.83735815906721</v>
      </c>
      <c r="AC561" s="73" t="n">
        <f aca="false">MAX(AC560,AB561)</f>
        <v>3.93526216992154</v>
      </c>
      <c r="AD561" s="70" t="n">
        <f aca="false">1-AB561/AC561</f>
        <v>0.0248786501704095</v>
      </c>
      <c r="AE561" s="73" t="n">
        <f aca="false">AE560*(1+M561)</f>
        <v>3.32318520975276</v>
      </c>
      <c r="AF561" s="73" t="n">
        <f aca="false">MAX(AF560,AE561)</f>
        <v>3.41241163804743</v>
      </c>
      <c r="AG561" s="70" t="n">
        <f aca="false">1-AE561/AF561</f>
        <v>0.0261476157506404</v>
      </c>
      <c r="AH561" s="74" t="n">
        <f aca="false">IF(R561&gt;0,AH560+1,0)</f>
        <v>5</v>
      </c>
      <c r="AI561" s="74" t="n">
        <f aca="false">IF(U561&gt;0,AI560+1,0)</f>
        <v>159</v>
      </c>
      <c r="AJ561" s="74" t="n">
        <f aca="false">IF(G561&gt;0,AJ560+1,0)</f>
        <v>0</v>
      </c>
      <c r="AK561" s="74" t="n">
        <f aca="false">IF(G561&lt;=0,AK560+1,0)</f>
        <v>5</v>
      </c>
      <c r="AL561" s="74" t="n">
        <f aca="false">IF(K561&gt;0,AL560+1,0)</f>
        <v>0</v>
      </c>
      <c r="AM561" s="74" t="n">
        <f aca="false">IF(K561&lt;=0,AM560+1,0)</f>
        <v>5</v>
      </c>
    </row>
    <row r="562" customFormat="false" ht="15" hidden="false" customHeight="false" outlineLevel="0" collapsed="false">
      <c r="A562" s="61" t="n">
        <v>566</v>
      </c>
      <c r="B562" s="62" t="n">
        <v>41376.40625</v>
      </c>
      <c r="C562" s="63" t="n">
        <f aca="false">YEAR(B562)</f>
        <v>2013</v>
      </c>
      <c r="D562" s="32" t="s">
        <v>276</v>
      </c>
      <c r="E562" s="64" t="n">
        <v>5534.5</v>
      </c>
      <c r="F562" s="65" t="n">
        <v>-0.0033</v>
      </c>
      <c r="G562" s="66" t="n">
        <v>-18.26385</v>
      </c>
      <c r="H562" s="67" t="n">
        <f aca="false">E562+IF(D562="Long",1,-1)*G562</f>
        <v>5552.76385</v>
      </c>
      <c r="I562" s="68" t="n">
        <f aca="false">Assumptions!$B$58</f>
        <v>5.35750011455817</v>
      </c>
      <c r="J562" s="68" t="n">
        <f aca="false">INDEX(Yearly!$D$5:$D$22,MATCH(C562,Yearly!$A$5:$A$22,0))</f>
        <v>0.518467753021758</v>
      </c>
      <c r="K562" s="68" t="n">
        <f aca="false">G562-I562-J562</f>
        <v>-24.1398178675799</v>
      </c>
      <c r="L562" s="69" t="n">
        <f aca="false">(I562+J562)/Assumptions!$B$8</f>
        <v>0.000259093470710942</v>
      </c>
      <c r="M562" s="70" t="n">
        <f aca="false">F562-L562</f>
        <v>-0.00355909347071094</v>
      </c>
      <c r="N562" s="71" t="n">
        <f aca="false">G562*Assumptions!$B$7</f>
        <v>-143645.18025</v>
      </c>
      <c r="O562" s="71" t="n">
        <f aca="false">K562*Assumptions!$B$7</f>
        <v>-189859.667528516</v>
      </c>
      <c r="P562" s="68" t="n">
        <f aca="false">P561+G562</f>
        <v>6675.534095</v>
      </c>
      <c r="Q562" s="68" t="n">
        <f aca="false">MAX(Q561,P562)</f>
        <v>6833.938975</v>
      </c>
      <c r="R562" s="68" t="n">
        <f aca="false">Q562-P562</f>
        <v>158.404880000001</v>
      </c>
      <c r="S562" s="68" t="n">
        <f aca="false">S561+K562</f>
        <v>3400.02765399287</v>
      </c>
      <c r="T562" s="68" t="n">
        <f aca="false">MAX(T561,S562)</f>
        <v>3809.01877272859</v>
      </c>
      <c r="U562" s="68" t="n">
        <f aca="false">T562-S562</f>
        <v>408.991118735717</v>
      </c>
      <c r="V562" s="70" t="n">
        <f aca="false">V561+F562</f>
        <v>1.4318</v>
      </c>
      <c r="W562" s="70" t="n">
        <f aca="false">MAX(W561,V562)</f>
        <v>1.4602</v>
      </c>
      <c r="X562" s="70" t="n">
        <f aca="false">W562-V562</f>
        <v>0.0284000000000002</v>
      </c>
      <c r="Y562" s="70" t="n">
        <f aca="false">Y561+M562</f>
        <v>1.28737063087104</v>
      </c>
      <c r="Z562" s="70" t="n">
        <f aca="false">MAX(Z561,Y562)</f>
        <v>1.31732519169531</v>
      </c>
      <c r="AA562" s="70" t="n">
        <f aca="false">Z562-Y562</f>
        <v>0.029954560824266</v>
      </c>
      <c r="AB562" s="72" t="n">
        <f aca="false">AB561*(1+F562)</f>
        <v>3.82469487714229</v>
      </c>
      <c r="AC562" s="73" t="n">
        <f aca="false">MAX(AC561,AB562)</f>
        <v>3.93526216992154</v>
      </c>
      <c r="AD562" s="70" t="n">
        <f aca="false">1-AB562/AC562</f>
        <v>0.0280965506248471</v>
      </c>
      <c r="AE562" s="73" t="n">
        <f aca="false">AE561*(1+M562)</f>
        <v>3.31135768297076</v>
      </c>
      <c r="AF562" s="73" t="n">
        <f aca="false">MAX(AF561,AE562)</f>
        <v>3.41241163804743</v>
      </c>
      <c r="AG562" s="70" t="n">
        <f aca="false">1-AE562/AF562</f>
        <v>0.0296136474128585</v>
      </c>
      <c r="AH562" s="74" t="n">
        <f aca="false">IF(R562&gt;0,AH561+1,0)</f>
        <v>6</v>
      </c>
      <c r="AI562" s="74" t="n">
        <f aca="false">IF(U562&gt;0,AI561+1,0)</f>
        <v>160</v>
      </c>
      <c r="AJ562" s="74" t="n">
        <f aca="false">IF(G562&gt;0,AJ561+1,0)</f>
        <v>0</v>
      </c>
      <c r="AK562" s="74" t="n">
        <f aca="false">IF(G562&lt;=0,AK561+1,0)</f>
        <v>6</v>
      </c>
      <c r="AL562" s="74" t="n">
        <f aca="false">IF(K562&gt;0,AL561+1,0)</f>
        <v>0</v>
      </c>
      <c r="AM562" s="74" t="n">
        <f aca="false">IF(K562&lt;=0,AM561+1,0)</f>
        <v>6</v>
      </c>
    </row>
    <row r="563" customFormat="false" ht="15" hidden="false" customHeight="false" outlineLevel="0" collapsed="false">
      <c r="A563" s="61" t="n">
        <v>567</v>
      </c>
      <c r="B563" s="62" t="n">
        <v>41379.4895833333</v>
      </c>
      <c r="C563" s="63" t="n">
        <f aca="false">YEAR(B563)</f>
        <v>2013</v>
      </c>
      <c r="D563" s="32" t="s">
        <v>277</v>
      </c>
      <c r="E563" s="64" t="n">
        <v>5553</v>
      </c>
      <c r="F563" s="65" t="n">
        <v>0.088</v>
      </c>
      <c r="G563" s="66" t="n">
        <v>488.664</v>
      </c>
      <c r="H563" s="67" t="n">
        <f aca="false">E563+IF(D563="Long",1,-1)*G563</f>
        <v>6041.664</v>
      </c>
      <c r="I563" s="68" t="n">
        <f aca="false">Assumptions!$B$58</f>
        <v>5.35750011455817</v>
      </c>
      <c r="J563" s="68" t="n">
        <f aca="false">INDEX(Yearly!$D$5:$D$22,MATCH(C563,Yearly!$A$5:$A$22,0))</f>
        <v>0.518467753021758</v>
      </c>
      <c r="K563" s="68" t="n">
        <f aca="false">G563-I563-J563</f>
        <v>482.78803213242</v>
      </c>
      <c r="L563" s="69" t="n">
        <f aca="false">(I563+J563)/Assumptions!$B$8</f>
        <v>0.000259093470710942</v>
      </c>
      <c r="M563" s="70" t="n">
        <f aca="false">F563-L563</f>
        <v>0.0877409065292891</v>
      </c>
      <c r="N563" s="71" t="n">
        <f aca="false">G563*Assumptions!$B$7</f>
        <v>3843342.36</v>
      </c>
      <c r="O563" s="71" t="n">
        <f aca="false">K563*Assumptions!$B$7</f>
        <v>3797127.87272148</v>
      </c>
      <c r="P563" s="68" t="n">
        <f aca="false">P562+G563</f>
        <v>7164.198095</v>
      </c>
      <c r="Q563" s="68" t="n">
        <f aca="false">MAX(Q562,P563)</f>
        <v>7164.198095</v>
      </c>
      <c r="R563" s="68" t="n">
        <f aca="false">Q563-P563</f>
        <v>0</v>
      </c>
      <c r="S563" s="68" t="n">
        <f aca="false">S562+K563</f>
        <v>3882.81568612529</v>
      </c>
      <c r="T563" s="68" t="n">
        <f aca="false">MAX(T562,S563)</f>
        <v>3882.81568612529</v>
      </c>
      <c r="U563" s="68" t="n">
        <f aca="false">T563-S563</f>
        <v>0</v>
      </c>
      <c r="V563" s="70" t="n">
        <f aca="false">V562+F563</f>
        <v>1.5198</v>
      </c>
      <c r="W563" s="70" t="n">
        <f aca="false">MAX(W562,V563)</f>
        <v>1.5198</v>
      </c>
      <c r="X563" s="70" t="n">
        <f aca="false">W563-V563</f>
        <v>0</v>
      </c>
      <c r="Y563" s="70" t="n">
        <f aca="false">Y562+M563</f>
        <v>1.37511153740033</v>
      </c>
      <c r="Z563" s="70" t="n">
        <f aca="false">MAX(Z562,Y563)</f>
        <v>1.37511153740033</v>
      </c>
      <c r="AA563" s="70" t="n">
        <f aca="false">Z563-Y563</f>
        <v>0</v>
      </c>
      <c r="AB563" s="72" t="n">
        <f aca="false">AB562*(1+F563)</f>
        <v>4.16126802633081</v>
      </c>
      <c r="AC563" s="73" t="n">
        <f aca="false">MAX(AC562,AB563)</f>
        <v>4.16126802633081</v>
      </c>
      <c r="AD563" s="70" t="n">
        <f aca="false">1-AB563/AC563</f>
        <v>0</v>
      </c>
      <c r="AE563" s="73" t="n">
        <f aca="false">AE562*(1+M563)</f>
        <v>3.60189920791734</v>
      </c>
      <c r="AF563" s="73" t="n">
        <f aca="false">MAX(AF562,AE563)</f>
        <v>3.60189920791734</v>
      </c>
      <c r="AG563" s="70" t="n">
        <f aca="false">1-AE563/AF563</f>
        <v>0</v>
      </c>
      <c r="AH563" s="74" t="n">
        <f aca="false">IF(R563&gt;0,AH562+1,0)</f>
        <v>0</v>
      </c>
      <c r="AI563" s="74" t="n">
        <f aca="false">IF(U563&gt;0,AI562+1,0)</f>
        <v>0</v>
      </c>
      <c r="AJ563" s="74" t="n">
        <f aca="false">IF(G563&gt;0,AJ562+1,0)</f>
        <v>1</v>
      </c>
      <c r="AK563" s="74" t="n">
        <f aca="false">IF(G563&lt;=0,AK562+1,0)</f>
        <v>0</v>
      </c>
      <c r="AL563" s="74" t="n">
        <f aca="false">IF(K563&gt;0,AL562+1,0)</f>
        <v>1</v>
      </c>
      <c r="AM563" s="74" t="n">
        <f aca="false">IF(K563&lt;=0,AM562+1,0)</f>
        <v>0</v>
      </c>
    </row>
    <row r="564" customFormat="false" ht="15" hidden="false" customHeight="false" outlineLevel="0" collapsed="false">
      <c r="A564" s="61" t="n">
        <v>568</v>
      </c>
      <c r="B564" s="62" t="n">
        <v>41407.5520833333</v>
      </c>
      <c r="C564" s="63" t="n">
        <f aca="false">YEAR(B564)</f>
        <v>2013</v>
      </c>
      <c r="D564" s="32" t="s">
        <v>276</v>
      </c>
      <c r="E564" s="64" t="n">
        <v>6041.9</v>
      </c>
      <c r="F564" s="65" t="n">
        <v>-0.0027</v>
      </c>
      <c r="G564" s="66" t="n">
        <v>-16.31313</v>
      </c>
      <c r="H564" s="67" t="n">
        <f aca="false">E564+IF(D564="Long",1,-1)*G564</f>
        <v>6058.21313</v>
      </c>
      <c r="I564" s="68" t="n">
        <f aca="false">Assumptions!$B$58</f>
        <v>5.35750011455817</v>
      </c>
      <c r="J564" s="68" t="n">
        <f aca="false">INDEX(Yearly!$D$5:$D$22,MATCH(C564,Yearly!$A$5:$A$22,0))</f>
        <v>0.518467753021758</v>
      </c>
      <c r="K564" s="68" t="n">
        <f aca="false">G564-I564-J564</f>
        <v>-22.1890978675799</v>
      </c>
      <c r="L564" s="69" t="n">
        <f aca="false">(I564+J564)/Assumptions!$B$8</f>
        <v>0.000259093470710942</v>
      </c>
      <c r="M564" s="70" t="n">
        <f aca="false">F564-L564</f>
        <v>-0.00295909347071094</v>
      </c>
      <c r="N564" s="71" t="n">
        <f aca="false">G564*Assumptions!$B$7</f>
        <v>-128302.76745</v>
      </c>
      <c r="O564" s="71" t="n">
        <f aca="false">K564*Assumptions!$B$7</f>
        <v>-174517.254728516</v>
      </c>
      <c r="P564" s="68" t="n">
        <f aca="false">P563+G564</f>
        <v>7147.884965</v>
      </c>
      <c r="Q564" s="68" t="n">
        <f aca="false">MAX(Q563,P564)</f>
        <v>7164.198095</v>
      </c>
      <c r="R564" s="68" t="n">
        <f aca="false">Q564-P564</f>
        <v>16.3131300000005</v>
      </c>
      <c r="S564" s="68" t="n">
        <f aca="false">S563+K564</f>
        <v>3860.62658825771</v>
      </c>
      <c r="T564" s="68" t="n">
        <f aca="false">MAX(T563,S564)</f>
        <v>3882.81568612529</v>
      </c>
      <c r="U564" s="68" t="n">
        <f aca="false">T564-S564</f>
        <v>22.1890978675801</v>
      </c>
      <c r="V564" s="70" t="n">
        <f aca="false">V563+F564</f>
        <v>1.5171</v>
      </c>
      <c r="W564" s="70" t="n">
        <f aca="false">MAX(W563,V564)</f>
        <v>1.5198</v>
      </c>
      <c r="X564" s="70" t="n">
        <f aca="false">W564-V564</f>
        <v>0.00269999999999992</v>
      </c>
      <c r="Y564" s="70" t="n">
        <f aca="false">Y563+M564</f>
        <v>1.37215244392962</v>
      </c>
      <c r="Z564" s="70" t="n">
        <f aca="false">MAX(Z563,Y564)</f>
        <v>1.37511153740033</v>
      </c>
      <c r="AA564" s="70" t="n">
        <f aca="false">Z564-Y564</f>
        <v>0.00295909347071088</v>
      </c>
      <c r="AB564" s="72" t="n">
        <f aca="false">AB563*(1+F564)</f>
        <v>4.15003260265972</v>
      </c>
      <c r="AC564" s="73" t="n">
        <f aca="false">MAX(AC563,AB564)</f>
        <v>4.16126802633081</v>
      </c>
      <c r="AD564" s="70" t="n">
        <f aca="false">1-AB564/AC564</f>
        <v>0.00269999999999992</v>
      </c>
      <c r="AE564" s="73" t="n">
        <f aca="false">AE563*(1+M564)</f>
        <v>3.59124085148904</v>
      </c>
      <c r="AF564" s="73" t="n">
        <f aca="false">MAX(AF563,AE564)</f>
        <v>3.60189920791734</v>
      </c>
      <c r="AG564" s="70" t="n">
        <f aca="false">1-AE564/AF564</f>
        <v>0.00295909347071099</v>
      </c>
      <c r="AH564" s="74" t="n">
        <f aca="false">IF(R564&gt;0,AH563+1,0)</f>
        <v>1</v>
      </c>
      <c r="AI564" s="74" t="n">
        <f aca="false">IF(U564&gt;0,AI563+1,0)</f>
        <v>1</v>
      </c>
      <c r="AJ564" s="74" t="n">
        <f aca="false">IF(G564&gt;0,AJ563+1,0)</f>
        <v>0</v>
      </c>
      <c r="AK564" s="74" t="n">
        <f aca="false">IF(G564&lt;=0,AK563+1,0)</f>
        <v>1</v>
      </c>
      <c r="AL564" s="74" t="n">
        <f aca="false">IF(K564&gt;0,AL563+1,0)</f>
        <v>0</v>
      </c>
      <c r="AM564" s="74" t="n">
        <f aca="false">IF(K564&lt;=0,AM563+1,0)</f>
        <v>1</v>
      </c>
    </row>
    <row r="565" customFormat="false" ht="15" hidden="false" customHeight="false" outlineLevel="0" collapsed="false">
      <c r="A565" s="61" t="n">
        <v>569</v>
      </c>
      <c r="B565" s="62" t="n">
        <v>41409.40625</v>
      </c>
      <c r="C565" s="63" t="n">
        <f aca="false">YEAR(B565)</f>
        <v>2013</v>
      </c>
      <c r="D565" s="32" t="s">
        <v>277</v>
      </c>
      <c r="E565" s="64" t="n">
        <v>6058.15</v>
      </c>
      <c r="F565" s="65" t="n">
        <v>0.0147</v>
      </c>
      <c r="G565" s="66" t="n">
        <v>89.054805</v>
      </c>
      <c r="H565" s="67" t="n">
        <f aca="false">E565+IF(D565="Long",1,-1)*G565</f>
        <v>6147.204805</v>
      </c>
      <c r="I565" s="68" t="n">
        <f aca="false">Assumptions!$B$58</f>
        <v>5.35750011455817</v>
      </c>
      <c r="J565" s="68" t="n">
        <f aca="false">INDEX(Yearly!$D$5:$D$22,MATCH(C565,Yearly!$A$5:$A$22,0))</f>
        <v>0.518467753021758</v>
      </c>
      <c r="K565" s="68" t="n">
        <f aca="false">G565-I565-J565</f>
        <v>83.1788371324201</v>
      </c>
      <c r="L565" s="69" t="n">
        <f aca="false">(I565+J565)/Assumptions!$B$8</f>
        <v>0.000259093470710942</v>
      </c>
      <c r="M565" s="70" t="n">
        <f aca="false">F565-L565</f>
        <v>0.0144409065292891</v>
      </c>
      <c r="N565" s="71" t="n">
        <f aca="false">G565*Assumptions!$B$7</f>
        <v>700416.041325</v>
      </c>
      <c r="O565" s="71" t="n">
        <f aca="false">K565*Assumptions!$B$7</f>
        <v>654201.554046484</v>
      </c>
      <c r="P565" s="68" t="n">
        <f aca="false">P564+G565</f>
        <v>7236.93977</v>
      </c>
      <c r="Q565" s="68" t="n">
        <f aca="false">MAX(Q564,P565)</f>
        <v>7236.93977</v>
      </c>
      <c r="R565" s="68" t="n">
        <f aca="false">Q565-P565</f>
        <v>0</v>
      </c>
      <c r="S565" s="68" t="n">
        <f aca="false">S564+K565</f>
        <v>3943.80542539013</v>
      </c>
      <c r="T565" s="68" t="n">
        <f aca="false">MAX(T564,S565)</f>
        <v>3943.80542539013</v>
      </c>
      <c r="U565" s="68" t="n">
        <f aca="false">T565-S565</f>
        <v>0</v>
      </c>
      <c r="V565" s="70" t="n">
        <f aca="false">V564+F565</f>
        <v>1.5318</v>
      </c>
      <c r="W565" s="70" t="n">
        <f aca="false">MAX(W564,V565)</f>
        <v>1.5318</v>
      </c>
      <c r="X565" s="70" t="n">
        <f aca="false">W565-V565</f>
        <v>0</v>
      </c>
      <c r="Y565" s="70" t="n">
        <f aca="false">Y564+M565</f>
        <v>1.38659335045891</v>
      </c>
      <c r="Z565" s="70" t="n">
        <f aca="false">MAX(Z564,Y565)</f>
        <v>1.38659335045891</v>
      </c>
      <c r="AA565" s="70" t="n">
        <f aca="false">Z565-Y565</f>
        <v>0</v>
      </c>
      <c r="AB565" s="72" t="n">
        <f aca="false">AB564*(1+F565)</f>
        <v>4.21103808191882</v>
      </c>
      <c r="AC565" s="73" t="n">
        <f aca="false">MAX(AC564,AB565)</f>
        <v>4.21103808191882</v>
      </c>
      <c r="AD565" s="70" t="n">
        <f aca="false">1-AB565/AC565</f>
        <v>0</v>
      </c>
      <c r="AE565" s="73" t="n">
        <f aca="false">AE564*(1+M565)</f>
        <v>3.64310162494955</v>
      </c>
      <c r="AF565" s="73" t="n">
        <f aca="false">MAX(AF564,AE565)</f>
        <v>3.64310162494955</v>
      </c>
      <c r="AG565" s="70" t="n">
        <f aca="false">1-AE565/AF565</f>
        <v>0</v>
      </c>
      <c r="AH565" s="74" t="n">
        <f aca="false">IF(R565&gt;0,AH564+1,0)</f>
        <v>0</v>
      </c>
      <c r="AI565" s="74" t="n">
        <f aca="false">IF(U565&gt;0,AI564+1,0)</f>
        <v>0</v>
      </c>
      <c r="AJ565" s="74" t="n">
        <f aca="false">IF(G565&gt;0,AJ564+1,0)</f>
        <v>1</v>
      </c>
      <c r="AK565" s="74" t="n">
        <f aca="false">IF(G565&lt;=0,AK564+1,0)</f>
        <v>0</v>
      </c>
      <c r="AL565" s="74" t="n">
        <f aca="false">IF(K565&gt;0,AL564+1,0)</f>
        <v>1</v>
      </c>
      <c r="AM565" s="74" t="n">
        <f aca="false">IF(K565&lt;=0,AM564+1,0)</f>
        <v>0</v>
      </c>
    </row>
    <row r="566" customFormat="false" ht="15" hidden="false" customHeight="false" outlineLevel="0" collapsed="false">
      <c r="A566" s="61" t="n">
        <v>570</v>
      </c>
      <c r="B566" s="62" t="n">
        <v>41415.4479166667</v>
      </c>
      <c r="C566" s="63" t="n">
        <f aca="false">YEAR(B566)</f>
        <v>2013</v>
      </c>
      <c r="D566" s="32" t="s">
        <v>276</v>
      </c>
      <c r="E566" s="64" t="n">
        <v>6147.45</v>
      </c>
      <c r="F566" s="65" t="n">
        <v>-0.0041</v>
      </c>
      <c r="G566" s="66" t="n">
        <v>-25.204545</v>
      </c>
      <c r="H566" s="67" t="n">
        <f aca="false">E566+IF(D566="Long",1,-1)*G566</f>
        <v>6172.654545</v>
      </c>
      <c r="I566" s="68" t="n">
        <f aca="false">Assumptions!$B$58</f>
        <v>5.35750011455817</v>
      </c>
      <c r="J566" s="68" t="n">
        <f aca="false">INDEX(Yearly!$D$5:$D$22,MATCH(C566,Yearly!$A$5:$A$22,0))</f>
        <v>0.518467753021758</v>
      </c>
      <c r="K566" s="68" t="n">
        <f aca="false">G566-I566-J566</f>
        <v>-31.0805128675799</v>
      </c>
      <c r="L566" s="69" t="n">
        <f aca="false">(I566+J566)/Assumptions!$B$8</f>
        <v>0.000259093470710942</v>
      </c>
      <c r="M566" s="70" t="n">
        <f aca="false">F566-L566</f>
        <v>-0.00435909347071094</v>
      </c>
      <c r="N566" s="71" t="n">
        <f aca="false">G566*Assumptions!$B$7</f>
        <v>-198233.746425</v>
      </c>
      <c r="O566" s="71" t="n">
        <f aca="false">K566*Assumptions!$B$7</f>
        <v>-244448.233703516</v>
      </c>
      <c r="P566" s="68" t="n">
        <f aca="false">P565+G566</f>
        <v>7211.735225</v>
      </c>
      <c r="Q566" s="68" t="n">
        <f aca="false">MAX(Q565,P566)</f>
        <v>7236.93977</v>
      </c>
      <c r="R566" s="68" t="n">
        <f aca="false">Q566-P566</f>
        <v>25.2045449999996</v>
      </c>
      <c r="S566" s="68" t="n">
        <f aca="false">S565+K566</f>
        <v>3912.72491252255</v>
      </c>
      <c r="T566" s="68" t="n">
        <f aca="false">MAX(T565,S566)</f>
        <v>3943.80542539013</v>
      </c>
      <c r="U566" s="68" t="n">
        <f aca="false">T566-S566</f>
        <v>31.0805128675797</v>
      </c>
      <c r="V566" s="70" t="n">
        <f aca="false">V565+F566</f>
        <v>1.5277</v>
      </c>
      <c r="W566" s="70" t="n">
        <f aca="false">MAX(W565,V566)</f>
        <v>1.5318</v>
      </c>
      <c r="X566" s="70" t="n">
        <f aca="false">W566-V566</f>
        <v>0.00409999999999999</v>
      </c>
      <c r="Y566" s="70" t="n">
        <f aca="false">Y565+M566</f>
        <v>1.3822342569882</v>
      </c>
      <c r="Z566" s="70" t="n">
        <f aca="false">MAX(Z565,Y566)</f>
        <v>1.38659335045891</v>
      </c>
      <c r="AA566" s="70" t="n">
        <f aca="false">Z566-Y566</f>
        <v>0.00435909347071095</v>
      </c>
      <c r="AB566" s="72" t="n">
        <f aca="false">AB565*(1+F566)</f>
        <v>4.19377282578295</v>
      </c>
      <c r="AC566" s="73" t="n">
        <f aca="false">MAX(AC565,AB566)</f>
        <v>4.21103808191882</v>
      </c>
      <c r="AD566" s="70" t="n">
        <f aca="false">1-AB566/AC566</f>
        <v>0.00409999999999999</v>
      </c>
      <c r="AE566" s="73" t="n">
        <f aca="false">AE565*(1+M566)</f>
        <v>3.6272210044431</v>
      </c>
      <c r="AF566" s="73" t="n">
        <f aca="false">MAX(AF565,AE566)</f>
        <v>3.64310162494955</v>
      </c>
      <c r="AG566" s="70" t="n">
        <f aca="false">1-AE566/AF566</f>
        <v>0.00435909347071095</v>
      </c>
      <c r="AH566" s="74" t="n">
        <f aca="false">IF(R566&gt;0,AH565+1,0)</f>
        <v>1</v>
      </c>
      <c r="AI566" s="74" t="n">
        <f aca="false">IF(U566&gt;0,AI565+1,0)</f>
        <v>1</v>
      </c>
      <c r="AJ566" s="74" t="n">
        <f aca="false">IF(G566&gt;0,AJ565+1,0)</f>
        <v>0</v>
      </c>
      <c r="AK566" s="74" t="n">
        <f aca="false">IF(G566&lt;=0,AK565+1,0)</f>
        <v>1</v>
      </c>
      <c r="AL566" s="74" t="n">
        <f aca="false">IF(K566&gt;0,AL565+1,0)</f>
        <v>0</v>
      </c>
      <c r="AM566" s="74" t="n">
        <f aca="false">IF(K566&lt;=0,AM565+1,0)</f>
        <v>1</v>
      </c>
    </row>
    <row r="567" customFormat="false" ht="15" hidden="false" customHeight="false" outlineLevel="0" collapsed="false">
      <c r="A567" s="61" t="n">
        <v>571</v>
      </c>
      <c r="B567" s="62" t="n">
        <v>41415.5777777778</v>
      </c>
      <c r="C567" s="63" t="n">
        <f aca="false">YEAR(B567)</f>
        <v>2013</v>
      </c>
      <c r="D567" s="32" t="s">
        <v>277</v>
      </c>
      <c r="E567" s="64" t="n">
        <v>6172.45</v>
      </c>
      <c r="F567" s="65" t="n">
        <v>-0.0092</v>
      </c>
      <c r="G567" s="66" t="n">
        <v>-56.78654</v>
      </c>
      <c r="H567" s="67" t="n">
        <f aca="false">E567+IF(D567="Long",1,-1)*G567</f>
        <v>6115.66346</v>
      </c>
      <c r="I567" s="68" t="n">
        <f aca="false">Assumptions!$B$58</f>
        <v>5.35750011455817</v>
      </c>
      <c r="J567" s="68" t="n">
        <f aca="false">INDEX(Yearly!$D$5:$D$22,MATCH(C567,Yearly!$A$5:$A$22,0))</f>
        <v>0.518467753021758</v>
      </c>
      <c r="K567" s="68" t="n">
        <f aca="false">G567-I567-J567</f>
        <v>-62.6625078675799</v>
      </c>
      <c r="L567" s="69" t="n">
        <f aca="false">(I567+J567)/Assumptions!$B$8</f>
        <v>0.000259093470710942</v>
      </c>
      <c r="M567" s="70" t="n">
        <f aca="false">F567-L567</f>
        <v>-0.00945909347071094</v>
      </c>
      <c r="N567" s="71" t="n">
        <f aca="false">G567*Assumptions!$B$7</f>
        <v>-446626.1371</v>
      </c>
      <c r="O567" s="71" t="n">
        <f aca="false">K567*Assumptions!$B$7</f>
        <v>-492840.624378516</v>
      </c>
      <c r="P567" s="68" t="n">
        <f aca="false">P566+G567</f>
        <v>7154.948685</v>
      </c>
      <c r="Q567" s="68" t="n">
        <f aca="false">MAX(Q566,P567)</f>
        <v>7236.93977</v>
      </c>
      <c r="R567" s="68" t="n">
        <f aca="false">Q567-P567</f>
        <v>81.9910849999997</v>
      </c>
      <c r="S567" s="68" t="n">
        <f aca="false">S566+K567</f>
        <v>3850.06240465497</v>
      </c>
      <c r="T567" s="68" t="n">
        <f aca="false">MAX(T566,S567)</f>
        <v>3943.80542539013</v>
      </c>
      <c r="U567" s="68" t="n">
        <f aca="false">T567-S567</f>
        <v>93.7430207351595</v>
      </c>
      <c r="V567" s="70" t="n">
        <f aca="false">V566+F567</f>
        <v>1.5185</v>
      </c>
      <c r="W567" s="70" t="n">
        <f aca="false">MAX(W566,V567)</f>
        <v>1.5318</v>
      </c>
      <c r="X567" s="70" t="n">
        <f aca="false">W567-V567</f>
        <v>0.0133000000000001</v>
      </c>
      <c r="Y567" s="70" t="n">
        <f aca="false">Y566+M567</f>
        <v>1.37277516351749</v>
      </c>
      <c r="Z567" s="70" t="n">
        <f aca="false">MAX(Z566,Y567)</f>
        <v>1.38659335045891</v>
      </c>
      <c r="AA567" s="70" t="n">
        <f aca="false">Z567-Y567</f>
        <v>0.0138181869414218</v>
      </c>
      <c r="AB567" s="72" t="n">
        <f aca="false">AB566*(1+F567)</f>
        <v>4.15519011578575</v>
      </c>
      <c r="AC567" s="73" t="n">
        <f aca="false">MAX(AC566,AB567)</f>
        <v>4.21103808191882</v>
      </c>
      <c r="AD567" s="70" t="n">
        <f aca="false">1-AB567/AC567</f>
        <v>0.0132622800000001</v>
      </c>
      <c r="AE567" s="73" t="n">
        <f aca="false">AE566*(1+M567)</f>
        <v>3.59291078192315</v>
      </c>
      <c r="AF567" s="73" t="n">
        <f aca="false">MAX(AF566,AE567)</f>
        <v>3.64310162494955</v>
      </c>
      <c r="AG567" s="70" t="n">
        <f aca="false">1-AE567/AF567</f>
        <v>0.0137769538688348</v>
      </c>
      <c r="AH567" s="74" t="n">
        <f aca="false">IF(R567&gt;0,AH566+1,0)</f>
        <v>2</v>
      </c>
      <c r="AI567" s="74" t="n">
        <f aca="false">IF(U567&gt;0,AI566+1,0)</f>
        <v>2</v>
      </c>
      <c r="AJ567" s="74" t="n">
        <f aca="false">IF(G567&gt;0,AJ566+1,0)</f>
        <v>0</v>
      </c>
      <c r="AK567" s="74" t="n">
        <f aca="false">IF(G567&lt;=0,AK566+1,0)</f>
        <v>2</v>
      </c>
      <c r="AL567" s="74" t="n">
        <f aca="false">IF(K567&gt;0,AL566+1,0)</f>
        <v>0</v>
      </c>
      <c r="AM567" s="74" t="n">
        <f aca="false">IF(K567&lt;=0,AM566+1,0)</f>
        <v>2</v>
      </c>
    </row>
    <row r="568" customFormat="false" ht="15" hidden="false" customHeight="false" outlineLevel="0" collapsed="false">
      <c r="A568" s="61" t="n">
        <v>572</v>
      </c>
      <c r="B568" s="62" t="n">
        <v>41415.6270833333</v>
      </c>
      <c r="C568" s="63" t="n">
        <f aca="false">YEAR(B568)</f>
        <v>2013</v>
      </c>
      <c r="D568" s="32" t="s">
        <v>276</v>
      </c>
      <c r="E568" s="64" t="n">
        <v>6115.65</v>
      </c>
      <c r="F568" s="65" t="n">
        <v>0.0067</v>
      </c>
      <c r="G568" s="66" t="n">
        <v>40.974855</v>
      </c>
      <c r="H568" s="67" t="n">
        <f aca="false">E568+IF(D568="Long",1,-1)*G568</f>
        <v>6074.675145</v>
      </c>
      <c r="I568" s="68" t="n">
        <f aca="false">Assumptions!$B$58</f>
        <v>5.35750011455817</v>
      </c>
      <c r="J568" s="68" t="n">
        <f aca="false">INDEX(Yearly!$D$5:$D$22,MATCH(C568,Yearly!$A$5:$A$22,0))</f>
        <v>0.518467753021758</v>
      </c>
      <c r="K568" s="68" t="n">
        <f aca="false">G568-I568-J568</f>
        <v>35.0988871324201</v>
      </c>
      <c r="L568" s="69" t="n">
        <f aca="false">(I568+J568)/Assumptions!$B$8</f>
        <v>0.000259093470710942</v>
      </c>
      <c r="M568" s="70" t="n">
        <f aca="false">F568-L568</f>
        <v>0.00644090652928906</v>
      </c>
      <c r="N568" s="71" t="n">
        <f aca="false">G568*Assumptions!$B$7</f>
        <v>322267.234575</v>
      </c>
      <c r="O568" s="71" t="n">
        <f aca="false">K568*Assumptions!$B$7</f>
        <v>276052.747296484</v>
      </c>
      <c r="P568" s="68" t="n">
        <f aca="false">P567+G568</f>
        <v>7195.92354</v>
      </c>
      <c r="Q568" s="68" t="n">
        <f aca="false">MAX(Q567,P568)</f>
        <v>7236.93977</v>
      </c>
      <c r="R568" s="68" t="n">
        <f aca="false">Q568-P568</f>
        <v>41.0162299999993</v>
      </c>
      <c r="S568" s="68" t="n">
        <f aca="false">S567+K568</f>
        <v>3885.16129178739</v>
      </c>
      <c r="T568" s="68" t="n">
        <f aca="false">MAX(T567,S568)</f>
        <v>3943.80542539013</v>
      </c>
      <c r="U568" s="68" t="n">
        <f aca="false">T568-S568</f>
        <v>58.6441336027392</v>
      </c>
      <c r="V568" s="70" t="n">
        <f aca="false">V567+F568</f>
        <v>1.5252</v>
      </c>
      <c r="W568" s="70" t="n">
        <f aca="false">MAX(W567,V568)</f>
        <v>1.5318</v>
      </c>
      <c r="X568" s="70" t="n">
        <f aca="false">W568-V568</f>
        <v>0.00660000000000016</v>
      </c>
      <c r="Y568" s="70" t="n">
        <f aca="false">Y567+M568</f>
        <v>1.37921607004678</v>
      </c>
      <c r="Z568" s="70" t="n">
        <f aca="false">MAX(Z567,Y568)</f>
        <v>1.38659335045891</v>
      </c>
      <c r="AA568" s="70" t="n">
        <f aca="false">Z568-Y568</f>
        <v>0.00737728041213281</v>
      </c>
      <c r="AB568" s="72" t="n">
        <f aca="false">AB567*(1+F568)</f>
        <v>4.18302988956151</v>
      </c>
      <c r="AC568" s="73" t="n">
        <f aca="false">MAX(AC567,AB568)</f>
        <v>4.21103808191882</v>
      </c>
      <c r="AD568" s="70" t="n">
        <f aca="false">1-AB568/AC568</f>
        <v>0.00665113727599997</v>
      </c>
      <c r="AE568" s="73" t="n">
        <f aca="false">AE567*(1+M568)</f>
        <v>3.61605238443759</v>
      </c>
      <c r="AF568" s="73" t="n">
        <f aca="false">MAX(AF567,AE568)</f>
        <v>3.64310162494955</v>
      </c>
      <c r="AG568" s="70" t="n">
        <f aca="false">1-AE568/AF568</f>
        <v>0.0074247834116733</v>
      </c>
      <c r="AH568" s="74" t="n">
        <f aca="false">IF(R568&gt;0,AH567+1,0)</f>
        <v>3</v>
      </c>
      <c r="AI568" s="74" t="n">
        <f aca="false">IF(U568&gt;0,AI567+1,0)</f>
        <v>3</v>
      </c>
      <c r="AJ568" s="74" t="n">
        <f aca="false">IF(G568&gt;0,AJ567+1,0)</f>
        <v>1</v>
      </c>
      <c r="AK568" s="74" t="n">
        <f aca="false">IF(G568&lt;=0,AK567+1,0)</f>
        <v>0</v>
      </c>
      <c r="AL568" s="74" t="n">
        <f aca="false">IF(K568&gt;0,AL567+1,0)</f>
        <v>1</v>
      </c>
      <c r="AM568" s="74" t="n">
        <f aca="false">IF(K568&lt;=0,AM567+1,0)</f>
        <v>0</v>
      </c>
    </row>
    <row r="569" customFormat="false" ht="15" hidden="false" customHeight="false" outlineLevel="0" collapsed="false">
      <c r="A569" s="61" t="n">
        <v>573</v>
      </c>
      <c r="B569" s="62" t="n">
        <v>41421.6145833333</v>
      </c>
      <c r="C569" s="63" t="n">
        <f aca="false">YEAR(B569)</f>
        <v>2013</v>
      </c>
      <c r="D569" s="32" t="s">
        <v>277</v>
      </c>
      <c r="E569" s="64" t="n">
        <v>6074.9</v>
      </c>
      <c r="F569" s="65" t="n">
        <v>-0.0031</v>
      </c>
      <c r="G569" s="66" t="n">
        <v>-18.83219</v>
      </c>
      <c r="H569" s="67" t="n">
        <f aca="false">E569+IF(D569="Long",1,-1)*G569</f>
        <v>6056.06781</v>
      </c>
      <c r="I569" s="68" t="n">
        <f aca="false">Assumptions!$B$58</f>
        <v>5.35750011455817</v>
      </c>
      <c r="J569" s="68" t="n">
        <f aca="false">INDEX(Yearly!$D$5:$D$22,MATCH(C569,Yearly!$A$5:$A$22,0))</f>
        <v>0.518467753021758</v>
      </c>
      <c r="K569" s="68" t="n">
        <f aca="false">G569-I569-J569</f>
        <v>-24.7081578675799</v>
      </c>
      <c r="L569" s="69" t="n">
        <f aca="false">(I569+J569)/Assumptions!$B$8</f>
        <v>0.000259093470710942</v>
      </c>
      <c r="M569" s="70" t="n">
        <f aca="false">F569-L569</f>
        <v>-0.00335909347071094</v>
      </c>
      <c r="N569" s="71" t="n">
        <f aca="false">G569*Assumptions!$B$7</f>
        <v>-148115.17435</v>
      </c>
      <c r="O569" s="71" t="n">
        <f aca="false">K569*Assumptions!$B$7</f>
        <v>-194329.661628516</v>
      </c>
      <c r="P569" s="68" t="n">
        <f aca="false">P568+G569</f>
        <v>7177.09135</v>
      </c>
      <c r="Q569" s="68" t="n">
        <f aca="false">MAX(Q568,P569)</f>
        <v>7236.93977</v>
      </c>
      <c r="R569" s="68" t="n">
        <f aca="false">Q569-P569</f>
        <v>59.8484199999994</v>
      </c>
      <c r="S569" s="68" t="n">
        <f aca="false">S568+K569</f>
        <v>3860.45313391981</v>
      </c>
      <c r="T569" s="68" t="n">
        <f aca="false">MAX(T568,S569)</f>
        <v>3943.80542539013</v>
      </c>
      <c r="U569" s="68" t="n">
        <f aca="false">T569-S569</f>
        <v>83.352291470319</v>
      </c>
      <c r="V569" s="70" t="n">
        <f aca="false">V568+F569</f>
        <v>1.5221</v>
      </c>
      <c r="W569" s="70" t="n">
        <f aca="false">MAX(W568,V569)</f>
        <v>1.5318</v>
      </c>
      <c r="X569" s="70" t="n">
        <f aca="false">W569-V569</f>
        <v>0.00970000000000026</v>
      </c>
      <c r="Y569" s="70" t="n">
        <f aca="false">Y568+M569</f>
        <v>1.37585697657607</v>
      </c>
      <c r="Z569" s="70" t="n">
        <f aca="false">MAX(Z568,Y569)</f>
        <v>1.38659335045891</v>
      </c>
      <c r="AA569" s="70" t="n">
        <f aca="false">Z569-Y569</f>
        <v>0.0107363738828437</v>
      </c>
      <c r="AB569" s="72" t="n">
        <f aca="false">AB568*(1+F569)</f>
        <v>4.17006249690387</v>
      </c>
      <c r="AC569" s="73" t="n">
        <f aca="false">MAX(AC568,AB569)</f>
        <v>4.21103808191882</v>
      </c>
      <c r="AD569" s="70" t="n">
        <f aca="false">1-AB569/AC569</f>
        <v>0.0097305187504444</v>
      </c>
      <c r="AE569" s="73" t="n">
        <f aca="false">AE568*(1+M569)</f>
        <v>3.60390572648327</v>
      </c>
      <c r="AF569" s="73" t="n">
        <f aca="false">MAX(AF568,AE569)</f>
        <v>3.64310162494955</v>
      </c>
      <c r="AG569" s="70" t="n">
        <f aca="false">1-AE569/AF569</f>
        <v>0.0107589363409046</v>
      </c>
      <c r="AH569" s="74" t="n">
        <f aca="false">IF(R569&gt;0,AH568+1,0)</f>
        <v>4</v>
      </c>
      <c r="AI569" s="74" t="n">
        <f aca="false">IF(U569&gt;0,AI568+1,0)</f>
        <v>4</v>
      </c>
      <c r="AJ569" s="74" t="n">
        <f aca="false">IF(G569&gt;0,AJ568+1,0)</f>
        <v>0</v>
      </c>
      <c r="AK569" s="74" t="n">
        <f aca="false">IF(G569&lt;=0,AK568+1,0)</f>
        <v>1</v>
      </c>
      <c r="AL569" s="74" t="n">
        <f aca="false">IF(K569&gt;0,AL568+1,0)</f>
        <v>0</v>
      </c>
      <c r="AM569" s="74" t="n">
        <f aca="false">IF(K569&lt;=0,AM568+1,0)</f>
        <v>1</v>
      </c>
    </row>
    <row r="570" customFormat="false" ht="15" hidden="false" customHeight="false" outlineLevel="0" collapsed="false">
      <c r="A570" s="61" t="n">
        <v>574</v>
      </c>
      <c r="B570" s="62" t="n">
        <v>41425.40625</v>
      </c>
      <c r="C570" s="63" t="n">
        <f aca="false">YEAR(B570)</f>
        <v>2013</v>
      </c>
      <c r="D570" s="32" t="s">
        <v>276</v>
      </c>
      <c r="E570" s="64" t="n">
        <v>6055.85</v>
      </c>
      <c r="F570" s="65" t="n">
        <v>0.0152</v>
      </c>
      <c r="G570" s="66" t="n">
        <v>92.04892</v>
      </c>
      <c r="H570" s="67" t="n">
        <f aca="false">E570+IF(D570="Long",1,-1)*G570</f>
        <v>5963.80108</v>
      </c>
      <c r="I570" s="68" t="n">
        <f aca="false">Assumptions!$B$58</f>
        <v>5.35750011455817</v>
      </c>
      <c r="J570" s="68" t="n">
        <f aca="false">INDEX(Yearly!$D$5:$D$22,MATCH(C570,Yearly!$A$5:$A$22,0))</f>
        <v>0.518467753021758</v>
      </c>
      <c r="K570" s="68" t="n">
        <f aca="false">G570-I570-J570</f>
        <v>86.1729521324201</v>
      </c>
      <c r="L570" s="69" t="n">
        <f aca="false">(I570+J570)/Assumptions!$B$8</f>
        <v>0.000259093470710942</v>
      </c>
      <c r="M570" s="70" t="n">
        <f aca="false">F570-L570</f>
        <v>0.0149409065292891</v>
      </c>
      <c r="N570" s="71" t="n">
        <f aca="false">G570*Assumptions!$B$7</f>
        <v>723964.7558</v>
      </c>
      <c r="O570" s="71" t="n">
        <f aca="false">K570*Assumptions!$B$7</f>
        <v>677750.268521484</v>
      </c>
      <c r="P570" s="68" t="n">
        <f aca="false">P569+G570</f>
        <v>7269.14027</v>
      </c>
      <c r="Q570" s="68" t="n">
        <f aca="false">MAX(Q569,P570)</f>
        <v>7269.14027</v>
      </c>
      <c r="R570" s="68" t="n">
        <f aca="false">Q570-P570</f>
        <v>0</v>
      </c>
      <c r="S570" s="68" t="n">
        <f aca="false">S569+K570</f>
        <v>3946.62608605223</v>
      </c>
      <c r="T570" s="68" t="n">
        <f aca="false">MAX(T569,S570)</f>
        <v>3946.62608605223</v>
      </c>
      <c r="U570" s="68" t="n">
        <f aca="false">T570-S570</f>
        <v>0</v>
      </c>
      <c r="V570" s="70" t="n">
        <f aca="false">V569+F570</f>
        <v>1.5373</v>
      </c>
      <c r="W570" s="70" t="n">
        <f aca="false">MAX(W569,V570)</f>
        <v>1.5373</v>
      </c>
      <c r="X570" s="70" t="n">
        <f aca="false">W570-V570</f>
        <v>0</v>
      </c>
      <c r="Y570" s="70" t="n">
        <f aca="false">Y569+M570</f>
        <v>1.39079788310536</v>
      </c>
      <c r="Z570" s="70" t="n">
        <f aca="false">MAX(Z569,Y570)</f>
        <v>1.39079788310536</v>
      </c>
      <c r="AA570" s="70" t="n">
        <f aca="false">Z570-Y570</f>
        <v>0</v>
      </c>
      <c r="AB570" s="72" t="n">
        <f aca="false">AB569*(1+F570)</f>
        <v>4.23344744685681</v>
      </c>
      <c r="AC570" s="73" t="n">
        <f aca="false">MAX(AC569,AB570)</f>
        <v>4.23344744685681</v>
      </c>
      <c r="AD570" s="70" t="n">
        <f aca="false">1-AB570/AC570</f>
        <v>0</v>
      </c>
      <c r="AE570" s="73" t="n">
        <f aca="false">AE569*(1+M570)</f>
        <v>3.65775134508303</v>
      </c>
      <c r="AF570" s="73" t="n">
        <f aca="false">MAX(AF569,AE570)</f>
        <v>3.65775134508303</v>
      </c>
      <c r="AG570" s="70" t="n">
        <f aca="false">1-AE570/AF570</f>
        <v>0</v>
      </c>
      <c r="AH570" s="74" t="n">
        <f aca="false">IF(R570&gt;0,AH569+1,0)</f>
        <v>0</v>
      </c>
      <c r="AI570" s="74" t="n">
        <f aca="false">IF(U570&gt;0,AI569+1,0)</f>
        <v>0</v>
      </c>
      <c r="AJ570" s="74" t="n">
        <f aca="false">IF(G570&gt;0,AJ569+1,0)</f>
        <v>1</v>
      </c>
      <c r="AK570" s="74" t="n">
        <f aca="false">IF(G570&lt;=0,AK569+1,0)</f>
        <v>0</v>
      </c>
      <c r="AL570" s="74" t="n">
        <f aca="false">IF(K570&gt;0,AL569+1,0)</f>
        <v>1</v>
      </c>
      <c r="AM570" s="74" t="n">
        <f aca="false">IF(K570&lt;=0,AM569+1,0)</f>
        <v>0</v>
      </c>
    </row>
    <row r="571" customFormat="false" ht="15" hidden="false" customHeight="false" outlineLevel="0" collapsed="false">
      <c r="A571" s="61" t="n">
        <v>575</v>
      </c>
      <c r="B571" s="62" t="n">
        <v>41432.5104166667</v>
      </c>
      <c r="C571" s="63" t="n">
        <f aca="false">YEAR(B571)</f>
        <v>2013</v>
      </c>
      <c r="D571" s="32" t="s">
        <v>277</v>
      </c>
      <c r="E571" s="64" t="n">
        <v>5964</v>
      </c>
      <c r="F571" s="65" t="n">
        <v>-0.006</v>
      </c>
      <c r="G571" s="66" t="n">
        <v>-35.784</v>
      </c>
      <c r="H571" s="67" t="n">
        <f aca="false">E571+IF(D571="Long",1,-1)*G571</f>
        <v>5928.216</v>
      </c>
      <c r="I571" s="68" t="n">
        <f aca="false">Assumptions!$B$58</f>
        <v>5.35750011455817</v>
      </c>
      <c r="J571" s="68" t="n">
        <f aca="false">INDEX(Yearly!$D$5:$D$22,MATCH(C571,Yearly!$A$5:$A$22,0))</f>
        <v>0.518467753021758</v>
      </c>
      <c r="K571" s="68" t="n">
        <f aca="false">G571-I571-J571</f>
        <v>-41.6599678675799</v>
      </c>
      <c r="L571" s="69" t="n">
        <f aca="false">(I571+J571)/Assumptions!$B$8</f>
        <v>0.000259093470710942</v>
      </c>
      <c r="M571" s="70" t="n">
        <f aca="false">F571-L571</f>
        <v>-0.00625909347071094</v>
      </c>
      <c r="N571" s="71" t="n">
        <f aca="false">G571*Assumptions!$B$7</f>
        <v>-281441.16</v>
      </c>
      <c r="O571" s="71" t="n">
        <f aca="false">K571*Assumptions!$B$7</f>
        <v>-327655.647278516</v>
      </c>
      <c r="P571" s="68" t="n">
        <f aca="false">P570+G571</f>
        <v>7233.35627</v>
      </c>
      <c r="Q571" s="68" t="n">
        <f aca="false">MAX(Q570,P571)</f>
        <v>7269.14027</v>
      </c>
      <c r="R571" s="68" t="n">
        <f aca="false">Q571-P571</f>
        <v>35.7839999999997</v>
      </c>
      <c r="S571" s="68" t="n">
        <f aca="false">S570+K571</f>
        <v>3904.96611818465</v>
      </c>
      <c r="T571" s="68" t="n">
        <f aca="false">MAX(T570,S571)</f>
        <v>3946.62608605223</v>
      </c>
      <c r="U571" s="68" t="n">
        <f aca="false">T571-S571</f>
        <v>41.6599678675798</v>
      </c>
      <c r="V571" s="70" t="n">
        <f aca="false">V570+F571</f>
        <v>1.5313</v>
      </c>
      <c r="W571" s="70" t="n">
        <f aca="false">MAX(W570,V571)</f>
        <v>1.5373</v>
      </c>
      <c r="X571" s="70" t="n">
        <f aca="false">W571-V571</f>
        <v>0.00600000000000001</v>
      </c>
      <c r="Y571" s="70" t="n">
        <f aca="false">Y570+M571</f>
        <v>1.38453878963465</v>
      </c>
      <c r="Z571" s="70" t="n">
        <f aca="false">MAX(Z570,Y571)</f>
        <v>1.39079788310536</v>
      </c>
      <c r="AA571" s="70" t="n">
        <f aca="false">Z571-Y571</f>
        <v>0.00625909347071096</v>
      </c>
      <c r="AB571" s="72" t="n">
        <f aca="false">AB570*(1+F571)</f>
        <v>4.20804676217567</v>
      </c>
      <c r="AC571" s="73" t="n">
        <f aca="false">MAX(AC570,AB571)</f>
        <v>4.23344744685681</v>
      </c>
      <c r="AD571" s="70" t="n">
        <f aca="false">1-AB571/AC571</f>
        <v>0.00599999999999989</v>
      </c>
      <c r="AE571" s="73" t="n">
        <f aca="false">AE570*(1+M571)</f>
        <v>3.63485713752154</v>
      </c>
      <c r="AF571" s="73" t="n">
        <f aca="false">MAX(AF570,AE571)</f>
        <v>3.65775134508303</v>
      </c>
      <c r="AG571" s="70" t="n">
        <f aca="false">1-AE571/AF571</f>
        <v>0.00625909347071096</v>
      </c>
      <c r="AH571" s="74" t="n">
        <f aca="false">IF(R571&gt;0,AH570+1,0)</f>
        <v>1</v>
      </c>
      <c r="AI571" s="74" t="n">
        <f aca="false">IF(U571&gt;0,AI570+1,0)</f>
        <v>1</v>
      </c>
      <c r="AJ571" s="74" t="n">
        <f aca="false">IF(G571&gt;0,AJ570+1,0)</f>
        <v>0</v>
      </c>
      <c r="AK571" s="74" t="n">
        <f aca="false">IF(G571&lt;=0,AK570+1,0)</f>
        <v>1</v>
      </c>
      <c r="AL571" s="74" t="n">
        <f aca="false">IF(K571&gt;0,AL570+1,0)</f>
        <v>0</v>
      </c>
      <c r="AM571" s="74" t="n">
        <f aca="false">IF(K571&lt;=0,AM570+1,0)</f>
        <v>1</v>
      </c>
    </row>
    <row r="572" customFormat="false" ht="15" hidden="false" customHeight="false" outlineLevel="0" collapsed="false">
      <c r="A572" s="61" t="n">
        <v>576</v>
      </c>
      <c r="B572" s="62" t="n">
        <v>41432.5694444445</v>
      </c>
      <c r="C572" s="63" t="n">
        <f aca="false">YEAR(B572)</f>
        <v>2013</v>
      </c>
      <c r="D572" s="32" t="s">
        <v>276</v>
      </c>
      <c r="E572" s="64" t="n">
        <v>5927.95</v>
      </c>
      <c r="F572" s="65" t="n">
        <v>0.0216</v>
      </c>
      <c r="G572" s="66" t="n">
        <v>128.04372</v>
      </c>
      <c r="H572" s="67" t="n">
        <f aca="false">E572+IF(D572="Long",1,-1)*G572</f>
        <v>5799.90628</v>
      </c>
      <c r="I572" s="68" t="n">
        <f aca="false">Assumptions!$B$58</f>
        <v>5.35750011455817</v>
      </c>
      <c r="J572" s="68" t="n">
        <f aca="false">INDEX(Yearly!$D$5:$D$22,MATCH(C572,Yearly!$A$5:$A$22,0))</f>
        <v>0.518467753021758</v>
      </c>
      <c r="K572" s="68" t="n">
        <f aca="false">G572-I572-J572</f>
        <v>122.16775213242</v>
      </c>
      <c r="L572" s="69" t="n">
        <f aca="false">(I572+J572)/Assumptions!$B$8</f>
        <v>0.000259093470710942</v>
      </c>
      <c r="M572" s="70" t="n">
        <f aca="false">F572-L572</f>
        <v>0.0213409065292891</v>
      </c>
      <c r="N572" s="71" t="n">
        <f aca="false">G572*Assumptions!$B$7</f>
        <v>1007063.8578</v>
      </c>
      <c r="O572" s="71" t="n">
        <f aca="false">K572*Assumptions!$B$7</f>
        <v>960849.370521484</v>
      </c>
      <c r="P572" s="68" t="n">
        <f aca="false">P571+G572</f>
        <v>7361.39999</v>
      </c>
      <c r="Q572" s="68" t="n">
        <f aca="false">MAX(Q571,P572)</f>
        <v>7361.39999</v>
      </c>
      <c r="R572" s="68" t="n">
        <f aca="false">Q572-P572</f>
        <v>0</v>
      </c>
      <c r="S572" s="68" t="n">
        <f aca="false">S571+K572</f>
        <v>4027.13387031707</v>
      </c>
      <c r="T572" s="68" t="n">
        <f aca="false">MAX(T571,S572)</f>
        <v>4027.13387031707</v>
      </c>
      <c r="U572" s="68" t="n">
        <f aca="false">T572-S572</f>
        <v>0</v>
      </c>
      <c r="V572" s="70" t="n">
        <f aca="false">V571+F572</f>
        <v>1.5529</v>
      </c>
      <c r="W572" s="70" t="n">
        <f aca="false">MAX(W571,V572)</f>
        <v>1.5529</v>
      </c>
      <c r="X572" s="70" t="n">
        <f aca="false">W572-V572</f>
        <v>0</v>
      </c>
      <c r="Y572" s="70" t="n">
        <f aca="false">Y571+M572</f>
        <v>1.40587969616393</v>
      </c>
      <c r="Z572" s="70" t="n">
        <f aca="false">MAX(Z571,Y572)</f>
        <v>1.40587969616393</v>
      </c>
      <c r="AA572" s="70" t="n">
        <f aca="false">Z572-Y572</f>
        <v>0</v>
      </c>
      <c r="AB572" s="72" t="n">
        <f aca="false">AB571*(1+F572)</f>
        <v>4.29894057223867</v>
      </c>
      <c r="AC572" s="73" t="n">
        <f aca="false">MAX(AC571,AB572)</f>
        <v>4.29894057223867</v>
      </c>
      <c r="AD572" s="70" t="n">
        <f aca="false">1-AB572/AC572</f>
        <v>0</v>
      </c>
      <c r="AE572" s="73" t="n">
        <f aca="false">AE571*(1+M572)</f>
        <v>3.7124282839407</v>
      </c>
      <c r="AF572" s="73" t="n">
        <f aca="false">MAX(AF571,AE572)</f>
        <v>3.7124282839407</v>
      </c>
      <c r="AG572" s="70" t="n">
        <f aca="false">1-AE572/AF572</f>
        <v>0</v>
      </c>
      <c r="AH572" s="74" t="n">
        <f aca="false">IF(R572&gt;0,AH571+1,0)</f>
        <v>0</v>
      </c>
      <c r="AI572" s="74" t="n">
        <f aca="false">IF(U572&gt;0,AI571+1,0)</f>
        <v>0</v>
      </c>
      <c r="AJ572" s="74" t="n">
        <f aca="false">IF(G572&gt;0,AJ571+1,0)</f>
        <v>1</v>
      </c>
      <c r="AK572" s="74" t="n">
        <f aca="false">IF(G572&lt;=0,AK571+1,0)</f>
        <v>0</v>
      </c>
      <c r="AL572" s="74" t="n">
        <f aca="false">IF(K572&gt;0,AL571+1,0)</f>
        <v>1</v>
      </c>
      <c r="AM572" s="74" t="n">
        <f aca="false">IF(K572&lt;=0,AM571+1,0)</f>
        <v>0</v>
      </c>
    </row>
    <row r="573" customFormat="false" ht="15" hidden="false" customHeight="false" outlineLevel="0" collapsed="false">
      <c r="A573" s="61" t="n">
        <v>577</v>
      </c>
      <c r="B573" s="62" t="n">
        <v>41439.59375</v>
      </c>
      <c r="C573" s="63" t="n">
        <f aca="false">YEAR(B573)</f>
        <v>2013</v>
      </c>
      <c r="D573" s="32" t="s">
        <v>277</v>
      </c>
      <c r="E573" s="64" t="n">
        <v>5799.9</v>
      </c>
      <c r="F573" s="65" t="n">
        <v>-0.0041</v>
      </c>
      <c r="G573" s="66" t="n">
        <v>-23.77959</v>
      </c>
      <c r="H573" s="67" t="n">
        <f aca="false">E573+IF(D573="Long",1,-1)*G573</f>
        <v>5776.12041</v>
      </c>
      <c r="I573" s="68" t="n">
        <f aca="false">Assumptions!$B$58</f>
        <v>5.35750011455817</v>
      </c>
      <c r="J573" s="68" t="n">
        <f aca="false">INDEX(Yearly!$D$5:$D$22,MATCH(C573,Yearly!$A$5:$A$22,0))</f>
        <v>0.518467753021758</v>
      </c>
      <c r="K573" s="68" t="n">
        <f aca="false">G573-I573-J573</f>
        <v>-29.6555578675799</v>
      </c>
      <c r="L573" s="69" t="n">
        <f aca="false">(I573+J573)/Assumptions!$B$8</f>
        <v>0.000259093470710942</v>
      </c>
      <c r="M573" s="70" t="n">
        <f aca="false">F573-L573</f>
        <v>-0.00435909347071094</v>
      </c>
      <c r="N573" s="71" t="n">
        <f aca="false">G573*Assumptions!$B$7</f>
        <v>-187026.47535</v>
      </c>
      <c r="O573" s="71" t="n">
        <f aca="false">K573*Assumptions!$B$7</f>
        <v>-233240.962628516</v>
      </c>
      <c r="P573" s="68" t="n">
        <f aca="false">P572+G573</f>
        <v>7337.6204</v>
      </c>
      <c r="Q573" s="68" t="n">
        <f aca="false">MAX(Q572,P573)</f>
        <v>7361.39999</v>
      </c>
      <c r="R573" s="68" t="n">
        <f aca="false">Q573-P573</f>
        <v>23.7795900000001</v>
      </c>
      <c r="S573" s="68" t="n">
        <f aca="false">S572+K573</f>
        <v>3997.47831244949</v>
      </c>
      <c r="T573" s="68" t="n">
        <f aca="false">MAX(T572,S573)</f>
        <v>4027.13387031707</v>
      </c>
      <c r="U573" s="68" t="n">
        <f aca="false">T573-S573</f>
        <v>29.6555578675798</v>
      </c>
      <c r="V573" s="70" t="n">
        <f aca="false">V572+F573</f>
        <v>1.5488</v>
      </c>
      <c r="W573" s="70" t="n">
        <f aca="false">MAX(W572,V573)</f>
        <v>1.5529</v>
      </c>
      <c r="X573" s="70" t="n">
        <f aca="false">W573-V573</f>
        <v>0.00409999999999999</v>
      </c>
      <c r="Y573" s="70" t="n">
        <f aca="false">Y572+M573</f>
        <v>1.40152060269322</v>
      </c>
      <c r="Z573" s="70" t="n">
        <f aca="false">MAX(Z572,Y573)</f>
        <v>1.40587969616393</v>
      </c>
      <c r="AA573" s="70" t="n">
        <f aca="false">Z573-Y573</f>
        <v>0.00435909347071095</v>
      </c>
      <c r="AB573" s="72" t="n">
        <f aca="false">AB572*(1+F573)</f>
        <v>4.28131491589249</v>
      </c>
      <c r="AC573" s="73" t="n">
        <f aca="false">MAX(AC572,AB573)</f>
        <v>4.29894057223867</v>
      </c>
      <c r="AD573" s="70" t="n">
        <f aca="false">1-AB573/AC573</f>
        <v>0.00409999999999988</v>
      </c>
      <c r="AE573" s="73" t="n">
        <f aca="false">AE572*(1+M573)</f>
        <v>3.6962454620477</v>
      </c>
      <c r="AF573" s="73" t="n">
        <f aca="false">MAX(AF572,AE573)</f>
        <v>3.7124282839407</v>
      </c>
      <c r="AG573" s="70" t="n">
        <f aca="false">1-AE573/AF573</f>
        <v>0.00435909347071095</v>
      </c>
      <c r="AH573" s="74" t="n">
        <f aca="false">IF(R573&gt;0,AH572+1,0)</f>
        <v>1</v>
      </c>
      <c r="AI573" s="74" t="n">
        <f aca="false">IF(U573&gt;0,AI572+1,0)</f>
        <v>1</v>
      </c>
      <c r="AJ573" s="74" t="n">
        <f aca="false">IF(G573&gt;0,AJ572+1,0)</f>
        <v>0</v>
      </c>
      <c r="AK573" s="74" t="n">
        <f aca="false">IF(G573&lt;=0,AK572+1,0)</f>
        <v>1</v>
      </c>
      <c r="AL573" s="74" t="n">
        <f aca="false">IF(K573&gt;0,AL572+1,0)</f>
        <v>0</v>
      </c>
      <c r="AM573" s="74" t="n">
        <f aca="false">IF(K573&lt;=0,AM572+1,0)</f>
        <v>1</v>
      </c>
    </row>
    <row r="574" customFormat="false" ht="15" hidden="false" customHeight="false" outlineLevel="0" collapsed="false">
      <c r="A574" s="61" t="n">
        <v>578</v>
      </c>
      <c r="B574" s="62" t="n">
        <v>41442.46875</v>
      </c>
      <c r="C574" s="63" t="n">
        <f aca="false">YEAR(B574)</f>
        <v>2013</v>
      </c>
      <c r="D574" s="32" t="s">
        <v>276</v>
      </c>
      <c r="E574" s="64" t="n">
        <v>5776.15</v>
      </c>
      <c r="F574" s="65" t="n">
        <v>-0.0073</v>
      </c>
      <c r="G574" s="66" t="n">
        <v>-42.165895</v>
      </c>
      <c r="H574" s="67" t="n">
        <f aca="false">E574+IF(D574="Long",1,-1)*G574</f>
        <v>5818.315895</v>
      </c>
      <c r="I574" s="68" t="n">
        <f aca="false">Assumptions!$B$58</f>
        <v>5.35750011455817</v>
      </c>
      <c r="J574" s="68" t="n">
        <f aca="false">INDEX(Yearly!$D$5:$D$22,MATCH(C574,Yearly!$A$5:$A$22,0))</f>
        <v>0.518467753021758</v>
      </c>
      <c r="K574" s="68" t="n">
        <f aca="false">G574-I574-J574</f>
        <v>-48.0418628675799</v>
      </c>
      <c r="L574" s="69" t="n">
        <f aca="false">(I574+J574)/Assumptions!$B$8</f>
        <v>0.000259093470710942</v>
      </c>
      <c r="M574" s="70" t="n">
        <f aca="false">F574-L574</f>
        <v>-0.00755909347071094</v>
      </c>
      <c r="N574" s="71" t="n">
        <f aca="false">G574*Assumptions!$B$7</f>
        <v>-331634.764175</v>
      </c>
      <c r="O574" s="71" t="n">
        <f aca="false">K574*Assumptions!$B$7</f>
        <v>-377849.251453516</v>
      </c>
      <c r="P574" s="68" t="n">
        <f aca="false">P573+G574</f>
        <v>7295.454505</v>
      </c>
      <c r="Q574" s="68" t="n">
        <f aca="false">MAX(Q573,P574)</f>
        <v>7361.39999</v>
      </c>
      <c r="R574" s="68" t="n">
        <f aca="false">Q574-P574</f>
        <v>65.9454850000002</v>
      </c>
      <c r="S574" s="68" t="n">
        <f aca="false">S573+K574</f>
        <v>3949.43644958191</v>
      </c>
      <c r="T574" s="68" t="n">
        <f aca="false">MAX(T573,S574)</f>
        <v>4027.13387031707</v>
      </c>
      <c r="U574" s="68" t="n">
        <f aca="false">T574-S574</f>
        <v>77.6974207351595</v>
      </c>
      <c r="V574" s="70" t="n">
        <f aca="false">V573+F574</f>
        <v>1.5415</v>
      </c>
      <c r="W574" s="70" t="n">
        <f aca="false">MAX(W573,V574)</f>
        <v>1.5529</v>
      </c>
      <c r="X574" s="70" t="n">
        <f aca="false">W574-V574</f>
        <v>0.0114000000000001</v>
      </c>
      <c r="Y574" s="70" t="n">
        <f aca="false">Y573+M574</f>
        <v>1.39396150922251</v>
      </c>
      <c r="Z574" s="70" t="n">
        <f aca="false">MAX(Z573,Y574)</f>
        <v>1.40587969616393</v>
      </c>
      <c r="AA574" s="70" t="n">
        <f aca="false">Z574-Y574</f>
        <v>0.011918186941422</v>
      </c>
      <c r="AB574" s="72" t="n">
        <f aca="false">AB573*(1+F574)</f>
        <v>4.25006131700647</v>
      </c>
      <c r="AC574" s="73" t="n">
        <f aca="false">MAX(AC573,AB574)</f>
        <v>4.29894057223867</v>
      </c>
      <c r="AD574" s="70" t="n">
        <f aca="false">1-AB574/AC574</f>
        <v>0.0113700699999999</v>
      </c>
      <c r="AE574" s="73" t="n">
        <f aca="false">AE573*(1+M574)</f>
        <v>3.66830519710939</v>
      </c>
      <c r="AF574" s="73" t="n">
        <f aca="false">MAX(AF573,AE574)</f>
        <v>3.7124282839407</v>
      </c>
      <c r="AG574" s="70" t="n">
        <f aca="false">1-AE574/AF574</f>
        <v>0.0118852361464291</v>
      </c>
      <c r="AH574" s="74" t="n">
        <f aca="false">IF(R574&gt;0,AH573+1,0)</f>
        <v>2</v>
      </c>
      <c r="AI574" s="74" t="n">
        <f aca="false">IF(U574&gt;0,AI573+1,0)</f>
        <v>2</v>
      </c>
      <c r="AJ574" s="74" t="n">
        <f aca="false">IF(G574&gt;0,AJ573+1,0)</f>
        <v>0</v>
      </c>
      <c r="AK574" s="74" t="n">
        <f aca="false">IF(G574&lt;=0,AK573+1,0)</f>
        <v>2</v>
      </c>
      <c r="AL574" s="74" t="n">
        <f aca="false">IF(K574&gt;0,AL573+1,0)</f>
        <v>0</v>
      </c>
      <c r="AM574" s="74" t="n">
        <f aca="false">IF(K574&lt;=0,AM573+1,0)</f>
        <v>2</v>
      </c>
    </row>
    <row r="575" customFormat="false" ht="15" hidden="false" customHeight="false" outlineLevel="0" collapsed="false">
      <c r="A575" s="61" t="n">
        <v>579</v>
      </c>
      <c r="B575" s="62" t="n">
        <v>41442.4993055556</v>
      </c>
      <c r="C575" s="63" t="n">
        <f aca="false">YEAR(B575)</f>
        <v>2013</v>
      </c>
      <c r="D575" s="32" t="s">
        <v>277</v>
      </c>
      <c r="E575" s="64" t="n">
        <v>5818.25</v>
      </c>
      <c r="F575" s="65" t="n">
        <v>-0.0017</v>
      </c>
      <c r="G575" s="66" t="n">
        <v>-9.891025</v>
      </c>
      <c r="H575" s="67" t="n">
        <f aca="false">E575+IF(D575="Long",1,-1)*G575</f>
        <v>5808.358975</v>
      </c>
      <c r="I575" s="68" t="n">
        <f aca="false">Assumptions!$B$58</f>
        <v>5.35750011455817</v>
      </c>
      <c r="J575" s="68" t="n">
        <f aca="false">INDEX(Yearly!$D$5:$D$22,MATCH(C575,Yearly!$A$5:$A$22,0))</f>
        <v>0.518467753021758</v>
      </c>
      <c r="K575" s="68" t="n">
        <f aca="false">G575-I575-J575</f>
        <v>-15.7669928675799</v>
      </c>
      <c r="L575" s="69" t="n">
        <f aca="false">(I575+J575)/Assumptions!$B$8</f>
        <v>0.000259093470710942</v>
      </c>
      <c r="M575" s="70" t="n">
        <f aca="false">F575-L575</f>
        <v>-0.00195909347071094</v>
      </c>
      <c r="N575" s="71" t="n">
        <f aca="false">G575*Assumptions!$B$7</f>
        <v>-77792.911625</v>
      </c>
      <c r="O575" s="71" t="n">
        <f aca="false">K575*Assumptions!$B$7</f>
        <v>-124007.398903516</v>
      </c>
      <c r="P575" s="68" t="n">
        <f aca="false">P574+G575</f>
        <v>7285.56348</v>
      </c>
      <c r="Q575" s="68" t="n">
        <f aca="false">MAX(Q574,P575)</f>
        <v>7361.39999</v>
      </c>
      <c r="R575" s="68" t="n">
        <f aca="false">Q575-P575</f>
        <v>75.8365100000001</v>
      </c>
      <c r="S575" s="68" t="n">
        <f aca="false">S574+K575</f>
        <v>3933.66945671433</v>
      </c>
      <c r="T575" s="68" t="n">
        <f aca="false">MAX(T574,S575)</f>
        <v>4027.13387031707</v>
      </c>
      <c r="U575" s="68" t="n">
        <f aca="false">T575-S575</f>
        <v>93.4644136027396</v>
      </c>
      <c r="V575" s="70" t="n">
        <f aca="false">V574+F575</f>
        <v>1.5398</v>
      </c>
      <c r="W575" s="70" t="n">
        <f aca="false">MAX(W574,V575)</f>
        <v>1.5529</v>
      </c>
      <c r="X575" s="70" t="n">
        <f aca="false">W575-V575</f>
        <v>0.0131000000000001</v>
      </c>
      <c r="Y575" s="70" t="n">
        <f aca="false">Y574+M575</f>
        <v>1.3920024157518</v>
      </c>
      <c r="Z575" s="70" t="n">
        <f aca="false">MAX(Z574,Y575)</f>
        <v>1.40587969616393</v>
      </c>
      <c r="AA575" s="70" t="n">
        <f aca="false">Z575-Y575</f>
        <v>0.013877280412133</v>
      </c>
      <c r="AB575" s="72" t="n">
        <f aca="false">AB574*(1+F575)</f>
        <v>4.24283621276756</v>
      </c>
      <c r="AC575" s="73" t="n">
        <f aca="false">MAX(AC574,AB575)</f>
        <v>4.29894057223867</v>
      </c>
      <c r="AD575" s="70" t="n">
        <f aca="false">1-AB575/AC575</f>
        <v>0.0130507408809998</v>
      </c>
      <c r="AE575" s="73" t="n">
        <f aca="false">AE574*(1+M575)</f>
        <v>3.66111864434915</v>
      </c>
      <c r="AF575" s="73" t="n">
        <f aca="false">MAX(AF574,AE575)</f>
        <v>3.7124282839407</v>
      </c>
      <c r="AG575" s="70" t="n">
        <f aca="false">1-AE575/AF575</f>
        <v>0.0138210453286078</v>
      </c>
      <c r="AH575" s="74" t="n">
        <f aca="false">IF(R575&gt;0,AH574+1,0)</f>
        <v>3</v>
      </c>
      <c r="AI575" s="74" t="n">
        <f aca="false">IF(U575&gt;0,AI574+1,0)</f>
        <v>3</v>
      </c>
      <c r="AJ575" s="74" t="n">
        <f aca="false">IF(G575&gt;0,AJ574+1,0)</f>
        <v>0</v>
      </c>
      <c r="AK575" s="74" t="n">
        <f aca="false">IF(G575&lt;=0,AK574+1,0)</f>
        <v>3</v>
      </c>
      <c r="AL575" s="74" t="n">
        <f aca="false">IF(K575&gt;0,AL574+1,0)</f>
        <v>0</v>
      </c>
      <c r="AM575" s="74" t="n">
        <f aca="false">IF(K575&lt;=0,AM574+1,0)</f>
        <v>3</v>
      </c>
    </row>
    <row r="576" customFormat="false" ht="15" hidden="false" customHeight="false" outlineLevel="0" collapsed="false">
      <c r="A576" s="61" t="n">
        <v>580</v>
      </c>
      <c r="B576" s="62" t="n">
        <v>41444.3854166667</v>
      </c>
      <c r="C576" s="63" t="n">
        <f aca="false">YEAR(B576)</f>
        <v>2013</v>
      </c>
      <c r="D576" s="32" t="s">
        <v>276</v>
      </c>
      <c r="E576" s="64" t="n">
        <v>5808.4</v>
      </c>
      <c r="F576" s="65" t="n">
        <v>-0.0018</v>
      </c>
      <c r="G576" s="66" t="n">
        <v>-10.45512</v>
      </c>
      <c r="H576" s="67" t="n">
        <f aca="false">E576+IF(D576="Long",1,-1)*G576</f>
        <v>5818.85512</v>
      </c>
      <c r="I576" s="68" t="n">
        <f aca="false">Assumptions!$B$58</f>
        <v>5.35750011455817</v>
      </c>
      <c r="J576" s="68" t="n">
        <f aca="false">INDEX(Yearly!$D$5:$D$22,MATCH(C576,Yearly!$A$5:$A$22,0))</f>
        <v>0.518467753021758</v>
      </c>
      <c r="K576" s="68" t="n">
        <f aca="false">G576-I576-J576</f>
        <v>-16.3310878675799</v>
      </c>
      <c r="L576" s="69" t="n">
        <f aca="false">(I576+J576)/Assumptions!$B$8</f>
        <v>0.000259093470710942</v>
      </c>
      <c r="M576" s="70" t="n">
        <f aca="false">F576-L576</f>
        <v>-0.00205909347071094</v>
      </c>
      <c r="N576" s="71" t="n">
        <f aca="false">G576*Assumptions!$B$7</f>
        <v>-82229.5188</v>
      </c>
      <c r="O576" s="71" t="n">
        <f aca="false">K576*Assumptions!$B$7</f>
        <v>-128444.006078516</v>
      </c>
      <c r="P576" s="68" t="n">
        <f aca="false">P575+G576</f>
        <v>7275.10836</v>
      </c>
      <c r="Q576" s="68" t="n">
        <f aca="false">MAX(Q575,P576)</f>
        <v>7361.39999</v>
      </c>
      <c r="R576" s="68" t="n">
        <f aca="false">Q576-P576</f>
        <v>86.2916299999997</v>
      </c>
      <c r="S576" s="68" t="n">
        <f aca="false">S575+K576</f>
        <v>3917.33836884675</v>
      </c>
      <c r="T576" s="68" t="n">
        <f aca="false">MAX(T575,S576)</f>
        <v>4027.13387031707</v>
      </c>
      <c r="U576" s="68" t="n">
        <f aca="false">T576-S576</f>
        <v>109.795501470319</v>
      </c>
      <c r="V576" s="70" t="n">
        <f aca="false">V575+F576</f>
        <v>1.538</v>
      </c>
      <c r="W576" s="70" t="n">
        <f aca="false">MAX(W575,V576)</f>
        <v>1.5529</v>
      </c>
      <c r="X576" s="70" t="n">
        <f aca="false">W576-V576</f>
        <v>0.0149000000000001</v>
      </c>
      <c r="Y576" s="70" t="n">
        <f aca="false">Y575+M576</f>
        <v>1.38994332228109</v>
      </c>
      <c r="Z576" s="70" t="n">
        <f aca="false">MAX(Z575,Y576)</f>
        <v>1.40587969616393</v>
      </c>
      <c r="AA576" s="70" t="n">
        <f aca="false">Z576-Y576</f>
        <v>0.015936373882844</v>
      </c>
      <c r="AB576" s="72" t="n">
        <f aca="false">AB575*(1+F576)</f>
        <v>4.23519910758458</v>
      </c>
      <c r="AC576" s="73" t="n">
        <f aca="false">MAX(AC575,AB576)</f>
        <v>4.29894057223867</v>
      </c>
      <c r="AD576" s="70" t="n">
        <f aca="false">1-AB576/AC576</f>
        <v>0.014827249547414</v>
      </c>
      <c r="AE576" s="73" t="n">
        <f aca="false">AE575*(1+M576)</f>
        <v>3.65358005885308</v>
      </c>
      <c r="AF576" s="73" t="n">
        <f aca="false">MAX(AF575,AE576)</f>
        <v>3.7124282839407</v>
      </c>
      <c r="AG576" s="70" t="n">
        <f aca="false">1-AE576/AF576</f>
        <v>0.0158516799751243</v>
      </c>
      <c r="AH576" s="74" t="n">
        <f aca="false">IF(R576&gt;0,AH575+1,0)</f>
        <v>4</v>
      </c>
      <c r="AI576" s="74" t="n">
        <f aca="false">IF(U576&gt;0,AI575+1,0)</f>
        <v>4</v>
      </c>
      <c r="AJ576" s="74" t="n">
        <f aca="false">IF(G576&gt;0,AJ575+1,0)</f>
        <v>0</v>
      </c>
      <c r="AK576" s="74" t="n">
        <f aca="false">IF(G576&lt;=0,AK575+1,0)</f>
        <v>4</v>
      </c>
      <c r="AL576" s="74" t="n">
        <f aca="false">IF(K576&gt;0,AL575+1,0)</f>
        <v>0</v>
      </c>
      <c r="AM576" s="74" t="n">
        <f aca="false">IF(K576&lt;=0,AM575+1,0)</f>
        <v>4</v>
      </c>
    </row>
    <row r="577" customFormat="false" ht="15" hidden="false" customHeight="false" outlineLevel="0" collapsed="false">
      <c r="A577" s="61" t="n">
        <v>581</v>
      </c>
      <c r="B577" s="62" t="n">
        <v>41444.59375</v>
      </c>
      <c r="C577" s="63" t="n">
        <f aca="false">YEAR(B577)</f>
        <v>2013</v>
      </c>
      <c r="D577" s="32" t="s">
        <v>277</v>
      </c>
      <c r="E577" s="64" t="n">
        <v>5818.9</v>
      </c>
      <c r="F577" s="65" t="n">
        <v>-0.0199</v>
      </c>
      <c r="G577" s="66" t="n">
        <v>-115.79611</v>
      </c>
      <c r="H577" s="67" t="n">
        <f aca="false">E577+IF(D577="Long",1,-1)*G577</f>
        <v>5703.10389</v>
      </c>
      <c r="I577" s="68" t="n">
        <f aca="false">Assumptions!$B$58</f>
        <v>5.35750011455817</v>
      </c>
      <c r="J577" s="68" t="n">
        <f aca="false">INDEX(Yearly!$D$5:$D$22,MATCH(C577,Yearly!$A$5:$A$22,0))</f>
        <v>0.518467753021758</v>
      </c>
      <c r="K577" s="68" t="n">
        <f aca="false">G577-I577-J577</f>
        <v>-121.67207786758</v>
      </c>
      <c r="L577" s="69" t="n">
        <f aca="false">(I577+J577)/Assumptions!$B$8</f>
        <v>0.000259093470710942</v>
      </c>
      <c r="M577" s="70" t="n">
        <f aca="false">F577-L577</f>
        <v>-0.0201590934707109</v>
      </c>
      <c r="N577" s="71" t="n">
        <f aca="false">G577*Assumptions!$B$7</f>
        <v>-910736.40515</v>
      </c>
      <c r="O577" s="71" t="n">
        <f aca="false">K577*Assumptions!$B$7</f>
        <v>-956950.892428516</v>
      </c>
      <c r="P577" s="68" t="n">
        <f aca="false">P576+G577</f>
        <v>7159.31225</v>
      </c>
      <c r="Q577" s="68" t="n">
        <f aca="false">MAX(Q576,P577)</f>
        <v>7361.39999</v>
      </c>
      <c r="R577" s="68" t="n">
        <f aca="false">Q577-P577</f>
        <v>202.08774</v>
      </c>
      <c r="S577" s="68" t="n">
        <f aca="false">S576+K577</f>
        <v>3795.66629097917</v>
      </c>
      <c r="T577" s="68" t="n">
        <f aca="false">MAX(T576,S577)</f>
        <v>4027.13387031707</v>
      </c>
      <c r="U577" s="68" t="n">
        <f aca="false">T577-S577</f>
        <v>231.467579337899</v>
      </c>
      <c r="V577" s="70" t="n">
        <f aca="false">V576+F577</f>
        <v>1.5181</v>
      </c>
      <c r="W577" s="70" t="n">
        <f aca="false">MAX(W576,V577)</f>
        <v>1.5529</v>
      </c>
      <c r="X577" s="70" t="n">
        <f aca="false">W577-V577</f>
        <v>0.0348000000000002</v>
      </c>
      <c r="Y577" s="70" t="n">
        <f aca="false">Y576+M577</f>
        <v>1.36978422881038</v>
      </c>
      <c r="Z577" s="70" t="n">
        <f aca="false">MAX(Z576,Y577)</f>
        <v>1.40587969616393</v>
      </c>
      <c r="AA577" s="70" t="n">
        <f aca="false">Z577-Y577</f>
        <v>0.036095467353555</v>
      </c>
      <c r="AB577" s="72" t="n">
        <f aca="false">AB576*(1+F577)</f>
        <v>4.15091864534365</v>
      </c>
      <c r="AC577" s="73" t="n">
        <f aca="false">MAX(AC576,AB577)</f>
        <v>4.29894057223867</v>
      </c>
      <c r="AD577" s="70" t="n">
        <f aca="false">1-AB577/AC577</f>
        <v>0.0344321872814204</v>
      </c>
      <c r="AE577" s="73" t="n">
        <f aca="false">AE576*(1+M577)</f>
        <v>3.57992719694393</v>
      </c>
      <c r="AF577" s="73" t="n">
        <f aca="false">MAX(AF576,AE577)</f>
        <v>3.7124282839407</v>
      </c>
      <c r="AG577" s="70" t="n">
        <f aca="false">1-AE577/AF577</f>
        <v>0.0356912179475489</v>
      </c>
      <c r="AH577" s="74" t="n">
        <f aca="false">IF(R577&gt;0,AH576+1,0)</f>
        <v>5</v>
      </c>
      <c r="AI577" s="74" t="n">
        <f aca="false">IF(U577&gt;0,AI576+1,0)</f>
        <v>5</v>
      </c>
      <c r="AJ577" s="74" t="n">
        <f aca="false">IF(G577&gt;0,AJ576+1,0)</f>
        <v>0</v>
      </c>
      <c r="AK577" s="74" t="n">
        <f aca="false">IF(G577&lt;=0,AK576+1,0)</f>
        <v>5</v>
      </c>
      <c r="AL577" s="74" t="n">
        <f aca="false">IF(K577&gt;0,AL576+1,0)</f>
        <v>0</v>
      </c>
      <c r="AM577" s="74" t="n">
        <f aca="false">IF(K577&lt;=0,AM576+1,0)</f>
        <v>5</v>
      </c>
    </row>
    <row r="578" customFormat="false" ht="15" hidden="false" customHeight="false" outlineLevel="0" collapsed="false">
      <c r="A578" s="61" t="n">
        <v>582</v>
      </c>
      <c r="B578" s="62" t="n">
        <v>41445.40625</v>
      </c>
      <c r="C578" s="63" t="n">
        <f aca="false">YEAR(B578)</f>
        <v>2013</v>
      </c>
      <c r="D578" s="32" t="s">
        <v>276</v>
      </c>
      <c r="E578" s="64" t="n">
        <v>5702.85</v>
      </c>
      <c r="F578" s="65" t="n">
        <v>0.0091</v>
      </c>
      <c r="G578" s="66" t="n">
        <v>51.895935</v>
      </c>
      <c r="H578" s="67" t="n">
        <f aca="false">E578+IF(D578="Long",1,-1)*G578</f>
        <v>5650.954065</v>
      </c>
      <c r="I578" s="68" t="n">
        <f aca="false">Assumptions!$B$58</f>
        <v>5.35750011455817</v>
      </c>
      <c r="J578" s="68" t="n">
        <f aca="false">INDEX(Yearly!$D$5:$D$22,MATCH(C578,Yearly!$A$5:$A$22,0))</f>
        <v>0.518467753021758</v>
      </c>
      <c r="K578" s="68" t="n">
        <f aca="false">G578-I578-J578</f>
        <v>46.0199671324201</v>
      </c>
      <c r="L578" s="69" t="n">
        <f aca="false">(I578+J578)/Assumptions!$B$8</f>
        <v>0.000259093470710942</v>
      </c>
      <c r="M578" s="70" t="n">
        <f aca="false">F578-L578</f>
        <v>0.00884090652928906</v>
      </c>
      <c r="N578" s="71" t="n">
        <f aca="false">G578*Assumptions!$B$7</f>
        <v>408161.528775</v>
      </c>
      <c r="O578" s="71" t="n">
        <f aca="false">K578*Assumptions!$B$7</f>
        <v>361947.041496484</v>
      </c>
      <c r="P578" s="68" t="n">
        <f aca="false">P577+G578</f>
        <v>7211.208185</v>
      </c>
      <c r="Q578" s="68" t="n">
        <f aca="false">MAX(Q577,P578)</f>
        <v>7361.39999</v>
      </c>
      <c r="R578" s="68" t="n">
        <f aca="false">Q578-P578</f>
        <v>150.191805</v>
      </c>
      <c r="S578" s="68" t="n">
        <f aca="false">S577+K578</f>
        <v>3841.68625811159</v>
      </c>
      <c r="T578" s="68" t="n">
        <f aca="false">MAX(T577,S578)</f>
        <v>4027.13387031707</v>
      </c>
      <c r="U578" s="68" t="n">
        <f aca="false">T578-S578</f>
        <v>185.447612205479</v>
      </c>
      <c r="V578" s="70" t="n">
        <f aca="false">V577+F578</f>
        <v>1.5272</v>
      </c>
      <c r="W578" s="70" t="n">
        <f aca="false">MAX(W577,V578)</f>
        <v>1.5529</v>
      </c>
      <c r="X578" s="70" t="n">
        <f aca="false">W578-V578</f>
        <v>0.0257000000000001</v>
      </c>
      <c r="Y578" s="70" t="n">
        <f aca="false">Y577+M578</f>
        <v>1.37862513533967</v>
      </c>
      <c r="Z578" s="70" t="n">
        <f aca="false">MAX(Z577,Y578)</f>
        <v>1.40587969616393</v>
      </c>
      <c r="AA578" s="70" t="n">
        <f aca="false">Z578-Y578</f>
        <v>0.0272545608242658</v>
      </c>
      <c r="AB578" s="72" t="n">
        <f aca="false">AB577*(1+F578)</f>
        <v>4.18869200501627</v>
      </c>
      <c r="AC578" s="73" t="n">
        <f aca="false">MAX(AC577,AB578)</f>
        <v>4.29894057223867</v>
      </c>
      <c r="AD578" s="70" t="n">
        <f aca="false">1-AB578/AC578</f>
        <v>0.0256455201856813</v>
      </c>
      <c r="AE578" s="73" t="n">
        <f aca="false">AE577*(1+M578)</f>
        <v>3.61157699867377</v>
      </c>
      <c r="AF578" s="73" t="n">
        <f aca="false">MAX(AF577,AE578)</f>
        <v>3.7124282839407</v>
      </c>
      <c r="AG578" s="70" t="n">
        <f aca="false">1-AE578/AF578</f>
        <v>0.0271658541400506</v>
      </c>
      <c r="AH578" s="74" t="n">
        <f aca="false">IF(R578&gt;0,AH577+1,0)</f>
        <v>6</v>
      </c>
      <c r="AI578" s="74" t="n">
        <f aca="false">IF(U578&gt;0,AI577+1,0)</f>
        <v>6</v>
      </c>
      <c r="AJ578" s="74" t="n">
        <f aca="false">IF(G578&gt;0,AJ577+1,0)</f>
        <v>1</v>
      </c>
      <c r="AK578" s="74" t="n">
        <f aca="false">IF(G578&lt;=0,AK577+1,0)</f>
        <v>0</v>
      </c>
      <c r="AL578" s="74" t="n">
        <f aca="false">IF(K578&gt;0,AL577+1,0)</f>
        <v>1</v>
      </c>
      <c r="AM578" s="74" t="n">
        <f aca="false">IF(K578&lt;=0,AM577+1,0)</f>
        <v>0</v>
      </c>
    </row>
    <row r="579" customFormat="false" ht="15" hidden="false" customHeight="false" outlineLevel="0" collapsed="false">
      <c r="A579" s="61" t="n">
        <v>583</v>
      </c>
      <c r="B579" s="62" t="n">
        <v>41452.40625</v>
      </c>
      <c r="C579" s="63" t="n">
        <f aca="false">YEAR(B579)</f>
        <v>2013</v>
      </c>
      <c r="D579" s="32" t="s">
        <v>277</v>
      </c>
      <c r="E579" s="64" t="n">
        <v>5651.15</v>
      </c>
      <c r="F579" s="65" t="n">
        <v>-0.0034</v>
      </c>
      <c r="G579" s="66" t="n">
        <v>-19.21391</v>
      </c>
      <c r="H579" s="67" t="n">
        <f aca="false">E579+IF(D579="Long",1,-1)*G579</f>
        <v>5631.93609</v>
      </c>
      <c r="I579" s="68" t="n">
        <f aca="false">Assumptions!$B$58</f>
        <v>5.35750011455817</v>
      </c>
      <c r="J579" s="68" t="n">
        <f aca="false">INDEX(Yearly!$D$5:$D$22,MATCH(C579,Yearly!$A$5:$A$22,0))</f>
        <v>0.518467753021758</v>
      </c>
      <c r="K579" s="68" t="n">
        <f aca="false">G579-I579-J579</f>
        <v>-25.0898778675799</v>
      </c>
      <c r="L579" s="69" t="n">
        <f aca="false">(I579+J579)/Assumptions!$B$8</f>
        <v>0.000259093470710942</v>
      </c>
      <c r="M579" s="70" t="n">
        <f aca="false">F579-L579</f>
        <v>-0.00365909347071094</v>
      </c>
      <c r="N579" s="71" t="n">
        <f aca="false">G579*Assumptions!$B$7</f>
        <v>-151117.40215</v>
      </c>
      <c r="O579" s="71" t="n">
        <f aca="false">K579*Assumptions!$B$7</f>
        <v>-197331.889428516</v>
      </c>
      <c r="P579" s="68" t="n">
        <f aca="false">P578+G579</f>
        <v>7191.994275</v>
      </c>
      <c r="Q579" s="68" t="n">
        <f aca="false">MAX(Q578,P579)</f>
        <v>7361.39999</v>
      </c>
      <c r="R579" s="68" t="n">
        <f aca="false">Q579-P579</f>
        <v>169.405715000001</v>
      </c>
      <c r="S579" s="68" t="n">
        <f aca="false">S578+K579</f>
        <v>3816.59638024401</v>
      </c>
      <c r="T579" s="68" t="n">
        <f aca="false">MAX(T578,S579)</f>
        <v>4027.13387031707</v>
      </c>
      <c r="U579" s="68" t="n">
        <f aca="false">T579-S579</f>
        <v>210.537490073059</v>
      </c>
      <c r="V579" s="70" t="n">
        <f aca="false">V578+F579</f>
        <v>1.5238</v>
      </c>
      <c r="W579" s="70" t="n">
        <f aca="false">MAX(W578,V579)</f>
        <v>1.5529</v>
      </c>
      <c r="X579" s="70" t="n">
        <f aca="false">W579-V579</f>
        <v>0.0291000000000001</v>
      </c>
      <c r="Y579" s="70" t="n">
        <f aca="false">Y578+M579</f>
        <v>1.37496604186896</v>
      </c>
      <c r="Z579" s="70" t="n">
        <f aca="false">MAX(Z578,Y579)</f>
        <v>1.40587969616393</v>
      </c>
      <c r="AA579" s="70" t="n">
        <f aca="false">Z579-Y579</f>
        <v>0.0309136542949768</v>
      </c>
      <c r="AB579" s="72" t="n">
        <f aca="false">AB578*(1+F579)</f>
        <v>4.17445045219922</v>
      </c>
      <c r="AC579" s="73" t="n">
        <f aca="false">MAX(AC578,AB579)</f>
        <v>4.29894057223867</v>
      </c>
      <c r="AD579" s="70" t="n">
        <f aca="false">1-AB579/AC579</f>
        <v>0.02895832541705</v>
      </c>
      <c r="AE579" s="73" t="n">
        <f aca="false">AE578*(1+M579)</f>
        <v>3.59836190085896</v>
      </c>
      <c r="AF579" s="73" t="n">
        <f aca="false">MAX(AF578,AE579)</f>
        <v>3.7124282839407</v>
      </c>
      <c r="AG579" s="70" t="n">
        <f aca="false">1-AE579/AF579</f>
        <v>0.0307255452112514</v>
      </c>
      <c r="AH579" s="74" t="n">
        <f aca="false">IF(R579&gt;0,AH578+1,0)</f>
        <v>7</v>
      </c>
      <c r="AI579" s="74" t="n">
        <f aca="false">IF(U579&gt;0,AI578+1,0)</f>
        <v>7</v>
      </c>
      <c r="AJ579" s="74" t="n">
        <f aca="false">IF(G579&gt;0,AJ578+1,0)</f>
        <v>0</v>
      </c>
      <c r="AK579" s="74" t="n">
        <f aca="false">IF(G579&lt;=0,AK578+1,0)</f>
        <v>1</v>
      </c>
      <c r="AL579" s="74" t="n">
        <f aca="false">IF(K579&gt;0,AL578+1,0)</f>
        <v>0</v>
      </c>
      <c r="AM579" s="74" t="n">
        <f aca="false">IF(K579&lt;=0,AM578+1,0)</f>
        <v>1</v>
      </c>
    </row>
    <row r="580" customFormat="false" ht="15" hidden="false" customHeight="false" outlineLevel="0" collapsed="false">
      <c r="A580" s="61" t="n">
        <v>584</v>
      </c>
      <c r="B580" s="62" t="n">
        <v>41452.51875</v>
      </c>
      <c r="C580" s="63" t="n">
        <f aca="false">YEAR(B580)</f>
        <v>2013</v>
      </c>
      <c r="D580" s="32" t="s">
        <v>276</v>
      </c>
      <c r="E580" s="64" t="n">
        <v>5631.8</v>
      </c>
      <c r="F580" s="65" t="n">
        <v>-0.0034</v>
      </c>
      <c r="G580" s="66" t="n">
        <v>-19.14812</v>
      </c>
      <c r="H580" s="67" t="n">
        <f aca="false">E580+IF(D580="Long",1,-1)*G580</f>
        <v>5650.94812</v>
      </c>
      <c r="I580" s="68" t="n">
        <f aca="false">Assumptions!$B$58</f>
        <v>5.35750011455817</v>
      </c>
      <c r="J580" s="68" t="n">
        <f aca="false">INDEX(Yearly!$D$5:$D$22,MATCH(C580,Yearly!$A$5:$A$22,0))</f>
        <v>0.518467753021758</v>
      </c>
      <c r="K580" s="68" t="n">
        <f aca="false">G580-I580-J580</f>
        <v>-25.0240878675799</v>
      </c>
      <c r="L580" s="69" t="n">
        <f aca="false">(I580+J580)/Assumptions!$B$8</f>
        <v>0.000259093470710942</v>
      </c>
      <c r="M580" s="70" t="n">
        <f aca="false">F580-L580</f>
        <v>-0.00365909347071094</v>
      </c>
      <c r="N580" s="71" t="n">
        <f aca="false">G580*Assumptions!$B$7</f>
        <v>-150599.9638</v>
      </c>
      <c r="O580" s="71" t="n">
        <f aca="false">K580*Assumptions!$B$7</f>
        <v>-196814.451078516</v>
      </c>
      <c r="P580" s="68" t="n">
        <f aca="false">P579+G580</f>
        <v>7172.846155</v>
      </c>
      <c r="Q580" s="68" t="n">
        <f aca="false">MAX(Q579,P580)</f>
        <v>7361.39999</v>
      </c>
      <c r="R580" s="68" t="n">
        <f aca="false">Q580-P580</f>
        <v>188.553835000001</v>
      </c>
      <c r="S580" s="68" t="n">
        <f aca="false">S579+K580</f>
        <v>3791.57229237643</v>
      </c>
      <c r="T580" s="68" t="n">
        <f aca="false">MAX(T579,S580)</f>
        <v>4027.13387031707</v>
      </c>
      <c r="U580" s="68" t="n">
        <f aca="false">T580-S580</f>
        <v>235.561577940639</v>
      </c>
      <c r="V580" s="70" t="n">
        <f aca="false">V579+F580</f>
        <v>1.5204</v>
      </c>
      <c r="W580" s="70" t="n">
        <f aca="false">MAX(W579,V580)</f>
        <v>1.5529</v>
      </c>
      <c r="X580" s="70" t="n">
        <f aca="false">W580-V580</f>
        <v>0.0325000000000002</v>
      </c>
      <c r="Y580" s="70" t="n">
        <f aca="false">Y579+M580</f>
        <v>1.37130694839825</v>
      </c>
      <c r="Z580" s="70" t="n">
        <f aca="false">MAX(Z579,Y580)</f>
        <v>1.40587969616393</v>
      </c>
      <c r="AA580" s="70" t="n">
        <f aca="false">Z580-Y580</f>
        <v>0.0345727477656879</v>
      </c>
      <c r="AB580" s="72" t="n">
        <f aca="false">AB579*(1+F580)</f>
        <v>4.16025732066174</v>
      </c>
      <c r="AC580" s="73" t="n">
        <f aca="false">MAX(AC579,AB580)</f>
        <v>4.29894057223867</v>
      </c>
      <c r="AD580" s="70" t="n">
        <f aca="false">1-AB580/AC580</f>
        <v>0.0322598671106321</v>
      </c>
      <c r="AE580" s="73" t="n">
        <f aca="false">AE579*(1+M580)</f>
        <v>3.58519515832227</v>
      </c>
      <c r="AF580" s="73" t="n">
        <f aca="false">MAX(AF579,AE580)</f>
        <v>3.7124282839407</v>
      </c>
      <c r="AG580" s="70" t="n">
        <f aca="false">1-AE580/AF580</f>
        <v>0.0342722110400958</v>
      </c>
      <c r="AH580" s="74" t="n">
        <f aca="false">IF(R580&gt;0,AH579+1,0)</f>
        <v>8</v>
      </c>
      <c r="AI580" s="74" t="n">
        <f aca="false">IF(U580&gt;0,AI579+1,0)</f>
        <v>8</v>
      </c>
      <c r="AJ580" s="74" t="n">
        <f aca="false">IF(G580&gt;0,AJ579+1,0)</f>
        <v>0</v>
      </c>
      <c r="AK580" s="74" t="n">
        <f aca="false">IF(G580&lt;=0,AK579+1,0)</f>
        <v>2</v>
      </c>
      <c r="AL580" s="74" t="n">
        <f aca="false">IF(K580&gt;0,AL579+1,0)</f>
        <v>0</v>
      </c>
      <c r="AM580" s="74" t="n">
        <f aca="false">IF(K580&lt;=0,AM579+1,0)</f>
        <v>2</v>
      </c>
    </row>
    <row r="581" customFormat="false" ht="15" hidden="false" customHeight="false" outlineLevel="0" collapsed="false">
      <c r="A581" s="61" t="n">
        <v>585</v>
      </c>
      <c r="B581" s="62" t="n">
        <v>41452.5520833333</v>
      </c>
      <c r="C581" s="63" t="n">
        <f aca="false">YEAR(B581)</f>
        <v>2013</v>
      </c>
      <c r="D581" s="32" t="s">
        <v>277</v>
      </c>
      <c r="E581" s="64" t="n">
        <v>5650.95</v>
      </c>
      <c r="F581" s="65" t="n">
        <v>0.0263</v>
      </c>
      <c r="G581" s="66" t="n">
        <v>148.619985</v>
      </c>
      <c r="H581" s="67" t="n">
        <f aca="false">E581+IF(D581="Long",1,-1)*G581</f>
        <v>5799.569985</v>
      </c>
      <c r="I581" s="68" t="n">
        <f aca="false">Assumptions!$B$58</f>
        <v>5.35750011455817</v>
      </c>
      <c r="J581" s="68" t="n">
        <f aca="false">INDEX(Yearly!$D$5:$D$22,MATCH(C581,Yearly!$A$5:$A$22,0))</f>
        <v>0.518467753021758</v>
      </c>
      <c r="K581" s="68" t="n">
        <f aca="false">G581-I581-J581</f>
        <v>142.74401713242</v>
      </c>
      <c r="L581" s="69" t="n">
        <f aca="false">(I581+J581)/Assumptions!$B$8</f>
        <v>0.000259093470710942</v>
      </c>
      <c r="M581" s="70" t="n">
        <f aca="false">F581-L581</f>
        <v>0.0260409065292891</v>
      </c>
      <c r="N581" s="71" t="n">
        <f aca="false">G581*Assumptions!$B$7</f>
        <v>1168896.182025</v>
      </c>
      <c r="O581" s="71" t="n">
        <f aca="false">K581*Assumptions!$B$7</f>
        <v>1122681.69474648</v>
      </c>
      <c r="P581" s="68" t="n">
        <f aca="false">P580+G581</f>
        <v>7321.46614</v>
      </c>
      <c r="Q581" s="68" t="n">
        <f aca="false">MAX(Q580,P581)</f>
        <v>7361.39999</v>
      </c>
      <c r="R581" s="68" t="n">
        <f aca="false">Q581-P581</f>
        <v>39.9338500000004</v>
      </c>
      <c r="S581" s="68" t="n">
        <f aca="false">S580+K581</f>
        <v>3934.31630950885</v>
      </c>
      <c r="T581" s="68" t="n">
        <f aca="false">MAX(T580,S581)</f>
        <v>4027.13387031707</v>
      </c>
      <c r="U581" s="68" t="n">
        <f aca="false">T581-S581</f>
        <v>92.8175608082192</v>
      </c>
      <c r="V581" s="70" t="n">
        <f aca="false">V580+F581</f>
        <v>1.5467</v>
      </c>
      <c r="W581" s="70" t="n">
        <f aca="false">MAX(W580,V581)</f>
        <v>1.5529</v>
      </c>
      <c r="X581" s="70" t="n">
        <f aca="false">W581-V581</f>
        <v>0.00620000000000021</v>
      </c>
      <c r="Y581" s="70" t="n">
        <f aca="false">Y580+M581</f>
        <v>1.39734785492754</v>
      </c>
      <c r="Z581" s="70" t="n">
        <f aca="false">MAX(Z580,Y581)</f>
        <v>1.40587969616393</v>
      </c>
      <c r="AA581" s="70" t="n">
        <f aca="false">Z581-Y581</f>
        <v>0.00853184123639883</v>
      </c>
      <c r="AB581" s="72" t="n">
        <f aca="false">AB580*(1+F581)</f>
        <v>4.26967208819515</v>
      </c>
      <c r="AC581" s="73" t="n">
        <f aca="false">MAX(AC580,AB581)</f>
        <v>4.29894057223867</v>
      </c>
      <c r="AD581" s="70" t="n">
        <f aca="false">1-AB581/AC581</f>
        <v>0.00680830161564161</v>
      </c>
      <c r="AE581" s="73" t="n">
        <f aca="false">AE580*(1+M581)</f>
        <v>3.6785568903294</v>
      </c>
      <c r="AF581" s="73" t="n">
        <f aca="false">MAX(AF580,AE581)</f>
        <v>3.7124282839407</v>
      </c>
      <c r="AG581" s="70" t="n">
        <f aca="false">1-AE581/AF581</f>
        <v>0.00912378395505398</v>
      </c>
      <c r="AH581" s="74" t="n">
        <f aca="false">IF(R581&gt;0,AH580+1,0)</f>
        <v>9</v>
      </c>
      <c r="AI581" s="74" t="n">
        <f aca="false">IF(U581&gt;0,AI580+1,0)</f>
        <v>9</v>
      </c>
      <c r="AJ581" s="74" t="n">
        <f aca="false">IF(G581&gt;0,AJ580+1,0)</f>
        <v>1</v>
      </c>
      <c r="AK581" s="74" t="n">
        <f aca="false">IF(G581&lt;=0,AK580+1,0)</f>
        <v>0</v>
      </c>
      <c r="AL581" s="74" t="n">
        <f aca="false">IF(K581&gt;0,AL580+1,0)</f>
        <v>1</v>
      </c>
      <c r="AM581" s="74" t="n">
        <f aca="false">IF(K581&lt;=0,AM580+1,0)</f>
        <v>0</v>
      </c>
    </row>
    <row r="582" customFormat="false" ht="15" hidden="false" customHeight="false" outlineLevel="0" collapsed="false">
      <c r="A582" s="61" t="n">
        <v>586</v>
      </c>
      <c r="B582" s="62" t="n">
        <v>41458.40625</v>
      </c>
      <c r="C582" s="63" t="n">
        <f aca="false">YEAR(B582)</f>
        <v>2013</v>
      </c>
      <c r="D582" s="32" t="s">
        <v>276</v>
      </c>
      <c r="E582" s="64" t="n">
        <v>5799.5</v>
      </c>
      <c r="F582" s="65" t="n">
        <v>-0.0001</v>
      </c>
      <c r="G582" s="66" t="n">
        <v>-0.57995</v>
      </c>
      <c r="H582" s="67" t="n">
        <f aca="false">E582+IF(D582="Long",1,-1)*G582</f>
        <v>5800.07995</v>
      </c>
      <c r="I582" s="68" t="n">
        <f aca="false">Assumptions!$B$58</f>
        <v>5.35750011455817</v>
      </c>
      <c r="J582" s="68" t="n">
        <f aca="false">INDEX(Yearly!$D$5:$D$22,MATCH(C582,Yearly!$A$5:$A$22,0))</f>
        <v>0.518467753021758</v>
      </c>
      <c r="K582" s="68" t="n">
        <f aca="false">G582-I582-J582</f>
        <v>-6.45591786757993</v>
      </c>
      <c r="L582" s="69" t="n">
        <f aca="false">(I582+J582)/Assumptions!$B$8</f>
        <v>0.000259093470710942</v>
      </c>
      <c r="M582" s="70" t="n">
        <f aca="false">F582-L582</f>
        <v>-0.000359093470710942</v>
      </c>
      <c r="N582" s="71" t="n">
        <f aca="false">G582*Assumptions!$B$7</f>
        <v>-4561.30675</v>
      </c>
      <c r="O582" s="71" t="n">
        <f aca="false">K582*Assumptions!$B$7</f>
        <v>-50775.7940285161</v>
      </c>
      <c r="P582" s="68" t="n">
        <f aca="false">P581+G582</f>
        <v>7320.88619</v>
      </c>
      <c r="Q582" s="68" t="n">
        <f aca="false">MAX(Q581,P582)</f>
        <v>7361.39999</v>
      </c>
      <c r="R582" s="68" t="n">
        <f aca="false">Q582-P582</f>
        <v>40.5138000000006</v>
      </c>
      <c r="S582" s="68" t="n">
        <f aca="false">S581+K582</f>
        <v>3927.86039164127</v>
      </c>
      <c r="T582" s="68" t="n">
        <f aca="false">MAX(T581,S582)</f>
        <v>4027.13387031707</v>
      </c>
      <c r="U582" s="68" t="n">
        <f aca="false">T582-S582</f>
        <v>99.2734786757992</v>
      </c>
      <c r="V582" s="70" t="n">
        <f aca="false">V581+F582</f>
        <v>1.5466</v>
      </c>
      <c r="W582" s="70" t="n">
        <f aca="false">MAX(W581,V582)</f>
        <v>1.5529</v>
      </c>
      <c r="X582" s="70" t="n">
        <f aca="false">W582-V582</f>
        <v>0.00630000000000019</v>
      </c>
      <c r="Y582" s="70" t="n">
        <f aca="false">Y581+M582</f>
        <v>1.39698876145682</v>
      </c>
      <c r="Z582" s="70" t="n">
        <f aca="false">MAX(Z581,Y582)</f>
        <v>1.40587969616393</v>
      </c>
      <c r="AA582" s="70" t="n">
        <f aca="false">Z582-Y582</f>
        <v>0.00889093470710978</v>
      </c>
      <c r="AB582" s="72" t="n">
        <f aca="false">AB581*(1+F582)</f>
        <v>4.26924512098633</v>
      </c>
      <c r="AC582" s="73" t="n">
        <f aca="false">MAX(AC581,AB582)</f>
        <v>4.29894057223867</v>
      </c>
      <c r="AD582" s="70" t="n">
        <f aca="false">1-AB582/AC582</f>
        <v>0.00690762078548013</v>
      </c>
      <c r="AE582" s="73" t="n">
        <f aca="false">AE581*(1+M582)</f>
        <v>3.67723594456844</v>
      </c>
      <c r="AF582" s="73" t="n">
        <f aca="false">MAX(AF581,AE582)</f>
        <v>3.7124282839407</v>
      </c>
      <c r="AG582" s="70" t="n">
        <f aca="false">1-AE582/AF582</f>
        <v>0.0094796011345184</v>
      </c>
      <c r="AH582" s="74" t="n">
        <f aca="false">IF(R582&gt;0,AH581+1,0)</f>
        <v>10</v>
      </c>
      <c r="AI582" s="74" t="n">
        <f aca="false">IF(U582&gt;0,AI581+1,0)</f>
        <v>10</v>
      </c>
      <c r="AJ582" s="74" t="n">
        <f aca="false">IF(G582&gt;0,AJ581+1,0)</f>
        <v>0</v>
      </c>
      <c r="AK582" s="74" t="n">
        <f aca="false">IF(G582&lt;=0,AK581+1,0)</f>
        <v>1</v>
      </c>
      <c r="AL582" s="74" t="n">
        <f aca="false">IF(K582&gt;0,AL581+1,0)</f>
        <v>0</v>
      </c>
      <c r="AM582" s="74" t="n">
        <f aca="false">IF(K582&lt;=0,AM581+1,0)</f>
        <v>1</v>
      </c>
    </row>
    <row r="583" customFormat="false" ht="15" hidden="false" customHeight="false" outlineLevel="0" collapsed="false">
      <c r="A583" s="61" t="n">
        <v>587</v>
      </c>
      <c r="B583" s="62" t="n">
        <v>41459.40625</v>
      </c>
      <c r="C583" s="63" t="n">
        <f aca="false">YEAR(B583)</f>
        <v>2013</v>
      </c>
      <c r="D583" s="32" t="s">
        <v>277</v>
      </c>
      <c r="E583" s="64" t="n">
        <v>5800.2</v>
      </c>
      <c r="F583" s="65" t="n">
        <v>-0.0019</v>
      </c>
      <c r="G583" s="66" t="n">
        <v>-11.02038</v>
      </c>
      <c r="H583" s="67" t="n">
        <f aca="false">E583+IF(D583="Long",1,-1)*G583</f>
        <v>5789.17962</v>
      </c>
      <c r="I583" s="68" t="n">
        <f aca="false">Assumptions!$B$58</f>
        <v>5.35750011455817</v>
      </c>
      <c r="J583" s="68" t="n">
        <f aca="false">INDEX(Yearly!$D$5:$D$22,MATCH(C583,Yearly!$A$5:$A$22,0))</f>
        <v>0.518467753021758</v>
      </c>
      <c r="K583" s="68" t="n">
        <f aca="false">G583-I583-J583</f>
        <v>-16.8963478675799</v>
      </c>
      <c r="L583" s="69" t="n">
        <f aca="false">(I583+J583)/Assumptions!$B$8</f>
        <v>0.000259093470710942</v>
      </c>
      <c r="M583" s="70" t="n">
        <f aca="false">F583-L583</f>
        <v>-0.00215909347071094</v>
      </c>
      <c r="N583" s="71" t="n">
        <f aca="false">G583*Assumptions!$B$7</f>
        <v>-86675.2887</v>
      </c>
      <c r="O583" s="71" t="n">
        <f aca="false">K583*Assumptions!$B$7</f>
        <v>-132889.775978516</v>
      </c>
      <c r="P583" s="68" t="n">
        <f aca="false">P582+G583</f>
        <v>7309.86581</v>
      </c>
      <c r="Q583" s="68" t="n">
        <f aca="false">MAX(Q582,P583)</f>
        <v>7361.39999</v>
      </c>
      <c r="R583" s="68" t="n">
        <f aca="false">Q583-P583</f>
        <v>51.5341800000006</v>
      </c>
      <c r="S583" s="68" t="n">
        <f aca="false">S582+K583</f>
        <v>3910.96404377369</v>
      </c>
      <c r="T583" s="68" t="n">
        <f aca="false">MAX(T582,S583)</f>
        <v>4027.13387031707</v>
      </c>
      <c r="U583" s="68" t="n">
        <f aca="false">T583-S583</f>
        <v>116.169826543379</v>
      </c>
      <c r="V583" s="70" t="n">
        <f aca="false">V582+F583</f>
        <v>1.5447</v>
      </c>
      <c r="W583" s="70" t="n">
        <f aca="false">MAX(W582,V583)</f>
        <v>1.5529</v>
      </c>
      <c r="X583" s="70" t="n">
        <f aca="false">W583-V583</f>
        <v>0.00820000000000021</v>
      </c>
      <c r="Y583" s="70" t="n">
        <f aca="false">Y582+M583</f>
        <v>1.39482966798611</v>
      </c>
      <c r="Z583" s="70" t="n">
        <f aca="false">MAX(Z582,Y583)</f>
        <v>1.40587969616393</v>
      </c>
      <c r="AA583" s="70" t="n">
        <f aca="false">Z583-Y583</f>
        <v>0.0110500281778207</v>
      </c>
      <c r="AB583" s="72" t="n">
        <f aca="false">AB582*(1+F583)</f>
        <v>4.26113355525645</v>
      </c>
      <c r="AC583" s="73" t="n">
        <f aca="false">MAX(AC582,AB583)</f>
        <v>4.29894057223867</v>
      </c>
      <c r="AD583" s="70" t="n">
        <f aca="false">1-AB583/AC583</f>
        <v>0.00879449630598772</v>
      </c>
      <c r="AE583" s="73" t="n">
        <f aca="false">AE582*(1+M583)</f>
        <v>3.66929644845026</v>
      </c>
      <c r="AF583" s="73" t="n">
        <f aca="false">MAX(AF582,AE583)</f>
        <v>3.7124282839407</v>
      </c>
      <c r="AG583" s="70" t="n">
        <f aca="false">1-AE583/AF583</f>
        <v>0.0116182272603149</v>
      </c>
      <c r="AH583" s="74" t="n">
        <f aca="false">IF(R583&gt;0,AH582+1,0)</f>
        <v>11</v>
      </c>
      <c r="AI583" s="74" t="n">
        <f aca="false">IF(U583&gt;0,AI582+1,0)</f>
        <v>11</v>
      </c>
      <c r="AJ583" s="74" t="n">
        <f aca="false">IF(G583&gt;0,AJ582+1,0)</f>
        <v>0</v>
      </c>
      <c r="AK583" s="74" t="n">
        <f aca="false">IF(G583&lt;=0,AK582+1,0)</f>
        <v>2</v>
      </c>
      <c r="AL583" s="74" t="n">
        <f aca="false">IF(K583&gt;0,AL582+1,0)</f>
        <v>0</v>
      </c>
      <c r="AM583" s="74" t="n">
        <f aca="false">IF(K583&lt;=0,AM582+1,0)</f>
        <v>2</v>
      </c>
    </row>
    <row r="584" customFormat="false" ht="15" hidden="false" customHeight="false" outlineLevel="0" collapsed="false">
      <c r="A584" s="61" t="n">
        <v>588</v>
      </c>
      <c r="B584" s="62" t="n">
        <v>41463.40625</v>
      </c>
      <c r="C584" s="63" t="n">
        <f aca="false">YEAR(B584)</f>
        <v>2013</v>
      </c>
      <c r="D584" s="32" t="s">
        <v>276</v>
      </c>
      <c r="E584" s="64" t="n">
        <v>5789</v>
      </c>
      <c r="F584" s="65" t="n">
        <v>-0.0121</v>
      </c>
      <c r="G584" s="66" t="n">
        <v>-70.0469</v>
      </c>
      <c r="H584" s="67" t="n">
        <f aca="false">E584+IF(D584="Long",1,-1)*G584</f>
        <v>5859.0469</v>
      </c>
      <c r="I584" s="68" t="n">
        <f aca="false">Assumptions!$B$58</f>
        <v>5.35750011455817</v>
      </c>
      <c r="J584" s="68" t="n">
        <f aca="false">INDEX(Yearly!$D$5:$D$22,MATCH(C584,Yearly!$A$5:$A$22,0))</f>
        <v>0.518467753021758</v>
      </c>
      <c r="K584" s="68" t="n">
        <f aca="false">G584-I584-J584</f>
        <v>-75.9228678675799</v>
      </c>
      <c r="L584" s="69" t="n">
        <f aca="false">(I584+J584)/Assumptions!$B$8</f>
        <v>0.000259093470710942</v>
      </c>
      <c r="M584" s="70" t="n">
        <f aca="false">F584-L584</f>
        <v>-0.0123590934707109</v>
      </c>
      <c r="N584" s="71" t="n">
        <f aca="false">G584*Assumptions!$B$7</f>
        <v>-550918.8685</v>
      </c>
      <c r="O584" s="71" t="n">
        <f aca="false">K584*Assumptions!$B$7</f>
        <v>-597133.355778516</v>
      </c>
      <c r="P584" s="68" t="n">
        <f aca="false">P583+G584</f>
        <v>7239.81891</v>
      </c>
      <c r="Q584" s="68" t="n">
        <f aca="false">MAX(Q583,P584)</f>
        <v>7361.39999</v>
      </c>
      <c r="R584" s="68" t="n">
        <f aca="false">Q584-P584</f>
        <v>121.581080000001</v>
      </c>
      <c r="S584" s="68" t="n">
        <f aca="false">S583+K584</f>
        <v>3835.04117590611</v>
      </c>
      <c r="T584" s="68" t="n">
        <f aca="false">MAX(T583,S584)</f>
        <v>4027.13387031707</v>
      </c>
      <c r="U584" s="68" t="n">
        <f aca="false">T584-S584</f>
        <v>192.092694410959</v>
      </c>
      <c r="V584" s="70" t="n">
        <f aca="false">V583+F584</f>
        <v>1.5326</v>
      </c>
      <c r="W584" s="70" t="n">
        <f aca="false">MAX(W583,V584)</f>
        <v>1.5529</v>
      </c>
      <c r="X584" s="70" t="n">
        <f aca="false">W584-V584</f>
        <v>0.0203000000000002</v>
      </c>
      <c r="Y584" s="70" t="n">
        <f aca="false">Y583+M584</f>
        <v>1.3824705745154</v>
      </c>
      <c r="Z584" s="70" t="n">
        <f aca="false">MAX(Z583,Y584)</f>
        <v>1.40587969616393</v>
      </c>
      <c r="AA584" s="70" t="n">
        <f aca="false">Z584-Y584</f>
        <v>0.0234091216485317</v>
      </c>
      <c r="AB584" s="72" t="n">
        <f aca="false">AB583*(1+F584)</f>
        <v>4.20957383923785</v>
      </c>
      <c r="AC584" s="73" t="n">
        <f aca="false">MAX(AC583,AB584)</f>
        <v>4.29894057223867</v>
      </c>
      <c r="AD584" s="70" t="n">
        <f aca="false">1-AB584/AC584</f>
        <v>0.0207880829006852</v>
      </c>
      <c r="AE584" s="73" t="n">
        <f aca="false">AE583*(1+M584)</f>
        <v>3.62394727067212</v>
      </c>
      <c r="AF584" s="73" t="n">
        <f aca="false">MAX(AF583,AE584)</f>
        <v>3.7124282839407</v>
      </c>
      <c r="AG584" s="70" t="n">
        <f aca="false">1-AE584/AF584</f>
        <v>0.0238337299743517</v>
      </c>
      <c r="AH584" s="74" t="n">
        <f aca="false">IF(R584&gt;0,AH583+1,0)</f>
        <v>12</v>
      </c>
      <c r="AI584" s="74" t="n">
        <f aca="false">IF(U584&gt;0,AI583+1,0)</f>
        <v>12</v>
      </c>
      <c r="AJ584" s="74" t="n">
        <f aca="false">IF(G584&gt;0,AJ583+1,0)</f>
        <v>0</v>
      </c>
      <c r="AK584" s="74" t="n">
        <f aca="false">IF(G584&lt;=0,AK583+1,0)</f>
        <v>3</v>
      </c>
      <c r="AL584" s="74" t="n">
        <f aca="false">IF(K584&gt;0,AL583+1,0)</f>
        <v>0</v>
      </c>
      <c r="AM584" s="74" t="n">
        <f aca="false">IF(K584&lt;=0,AM583+1,0)</f>
        <v>3</v>
      </c>
    </row>
    <row r="585" customFormat="false" ht="15" hidden="false" customHeight="false" outlineLevel="0" collapsed="false">
      <c r="A585" s="61" t="n">
        <v>589</v>
      </c>
      <c r="B585" s="62" t="n">
        <v>41464.40625</v>
      </c>
      <c r="C585" s="63" t="n">
        <f aca="false">YEAR(B585)</f>
        <v>2013</v>
      </c>
      <c r="D585" s="32" t="s">
        <v>277</v>
      </c>
      <c r="E585" s="64" t="n">
        <v>5858.9</v>
      </c>
      <c r="F585" s="65" t="n">
        <v>-0.0065</v>
      </c>
      <c r="G585" s="66" t="n">
        <v>-38.08285</v>
      </c>
      <c r="H585" s="67" t="n">
        <f aca="false">E585+IF(D585="Long",1,-1)*G585</f>
        <v>5820.81715</v>
      </c>
      <c r="I585" s="68" t="n">
        <f aca="false">Assumptions!$B$58</f>
        <v>5.35750011455817</v>
      </c>
      <c r="J585" s="68" t="n">
        <f aca="false">INDEX(Yearly!$D$5:$D$22,MATCH(C585,Yearly!$A$5:$A$22,0))</f>
        <v>0.518467753021758</v>
      </c>
      <c r="K585" s="68" t="n">
        <f aca="false">G585-I585-J585</f>
        <v>-43.9588178675799</v>
      </c>
      <c r="L585" s="69" t="n">
        <f aca="false">(I585+J585)/Assumptions!$B$8</f>
        <v>0.000259093470710942</v>
      </c>
      <c r="M585" s="70" t="n">
        <f aca="false">F585-L585</f>
        <v>-0.00675909347071094</v>
      </c>
      <c r="N585" s="71" t="n">
        <f aca="false">G585*Assumptions!$B$7</f>
        <v>-299521.61525</v>
      </c>
      <c r="O585" s="71" t="n">
        <f aca="false">K585*Assumptions!$B$7</f>
        <v>-345736.102528516</v>
      </c>
      <c r="P585" s="68" t="n">
        <f aca="false">P584+G585</f>
        <v>7201.73606</v>
      </c>
      <c r="Q585" s="68" t="n">
        <f aca="false">MAX(Q584,P585)</f>
        <v>7361.39999</v>
      </c>
      <c r="R585" s="68" t="n">
        <f aca="false">Q585-P585</f>
        <v>159.663930000001</v>
      </c>
      <c r="S585" s="68" t="n">
        <f aca="false">S584+K585</f>
        <v>3791.08235803853</v>
      </c>
      <c r="T585" s="68" t="n">
        <f aca="false">MAX(T584,S585)</f>
        <v>4027.13387031707</v>
      </c>
      <c r="U585" s="68" t="n">
        <f aca="false">T585-S585</f>
        <v>236.051512278539</v>
      </c>
      <c r="V585" s="70" t="n">
        <f aca="false">V584+F585</f>
        <v>1.5261</v>
      </c>
      <c r="W585" s="70" t="n">
        <f aca="false">MAX(W584,V585)</f>
        <v>1.5529</v>
      </c>
      <c r="X585" s="70" t="n">
        <f aca="false">W585-V585</f>
        <v>0.0268000000000002</v>
      </c>
      <c r="Y585" s="70" t="n">
        <f aca="false">Y584+M585</f>
        <v>1.37571148104469</v>
      </c>
      <c r="Z585" s="70" t="n">
        <f aca="false">MAX(Z584,Y585)</f>
        <v>1.40587969616393</v>
      </c>
      <c r="AA585" s="70" t="n">
        <f aca="false">Z585-Y585</f>
        <v>0.0301682151192426</v>
      </c>
      <c r="AB585" s="72" t="n">
        <f aca="false">AB584*(1+F585)</f>
        <v>4.1822116092828</v>
      </c>
      <c r="AC585" s="73" t="n">
        <f aca="false">MAX(AC584,AB585)</f>
        <v>4.29894057223867</v>
      </c>
      <c r="AD585" s="70" t="n">
        <f aca="false">1-AB585/AC585</f>
        <v>0.0271529603618308</v>
      </c>
      <c r="AE585" s="73" t="n">
        <f aca="false">AE584*(1+M585)</f>
        <v>3.59945267233672</v>
      </c>
      <c r="AF585" s="73" t="n">
        <f aca="false">MAX(AF584,AE585)</f>
        <v>3.7124282839407</v>
      </c>
      <c r="AG585" s="70" t="n">
        <f aca="false">1-AE585/AF585</f>
        <v>0.0304317290364103</v>
      </c>
      <c r="AH585" s="74" t="n">
        <f aca="false">IF(R585&gt;0,AH584+1,0)</f>
        <v>13</v>
      </c>
      <c r="AI585" s="74" t="n">
        <f aca="false">IF(U585&gt;0,AI584+1,0)</f>
        <v>13</v>
      </c>
      <c r="AJ585" s="74" t="n">
        <f aca="false">IF(G585&gt;0,AJ584+1,0)</f>
        <v>0</v>
      </c>
      <c r="AK585" s="74" t="n">
        <f aca="false">IF(G585&lt;=0,AK584+1,0)</f>
        <v>4</v>
      </c>
      <c r="AL585" s="74" t="n">
        <f aca="false">IF(K585&gt;0,AL584+1,0)</f>
        <v>0</v>
      </c>
      <c r="AM585" s="74" t="n">
        <f aca="false">IF(K585&lt;=0,AM584+1,0)</f>
        <v>4</v>
      </c>
    </row>
    <row r="586" customFormat="false" ht="15" hidden="false" customHeight="false" outlineLevel="0" collapsed="false">
      <c r="A586" s="61" t="n">
        <v>590</v>
      </c>
      <c r="B586" s="62" t="n">
        <v>41465.59375</v>
      </c>
      <c r="C586" s="63" t="n">
        <f aca="false">YEAR(B586)</f>
        <v>2013</v>
      </c>
      <c r="D586" s="32" t="s">
        <v>276</v>
      </c>
      <c r="E586" s="64" t="n">
        <v>5820.65</v>
      </c>
      <c r="F586" s="65" t="n">
        <v>-0.0169</v>
      </c>
      <c r="G586" s="66" t="n">
        <v>-98.368985</v>
      </c>
      <c r="H586" s="67" t="n">
        <f aca="false">E586+IF(D586="Long",1,-1)*G586</f>
        <v>5919.018985</v>
      </c>
      <c r="I586" s="68" t="n">
        <f aca="false">Assumptions!$B$58</f>
        <v>5.35750011455817</v>
      </c>
      <c r="J586" s="68" t="n">
        <f aca="false">INDEX(Yearly!$D$5:$D$22,MATCH(C586,Yearly!$A$5:$A$22,0))</f>
        <v>0.518467753021758</v>
      </c>
      <c r="K586" s="68" t="n">
        <f aca="false">G586-I586-J586</f>
        <v>-104.24495286758</v>
      </c>
      <c r="L586" s="69" t="n">
        <f aca="false">(I586+J586)/Assumptions!$B$8</f>
        <v>0.000259093470710942</v>
      </c>
      <c r="M586" s="70" t="n">
        <f aca="false">F586-L586</f>
        <v>-0.0171590934707109</v>
      </c>
      <c r="N586" s="71" t="n">
        <f aca="false">G586*Assumptions!$B$7</f>
        <v>-773672.067025</v>
      </c>
      <c r="O586" s="71" t="n">
        <f aca="false">K586*Assumptions!$B$7</f>
        <v>-819886.554303516</v>
      </c>
      <c r="P586" s="68" t="n">
        <f aca="false">P585+G586</f>
        <v>7103.367075</v>
      </c>
      <c r="Q586" s="68" t="n">
        <f aca="false">MAX(Q585,P586)</f>
        <v>7361.39999</v>
      </c>
      <c r="R586" s="68" t="n">
        <f aca="false">Q586-P586</f>
        <v>258.032915000001</v>
      </c>
      <c r="S586" s="68" t="n">
        <f aca="false">S585+K586</f>
        <v>3686.83740517095</v>
      </c>
      <c r="T586" s="68" t="n">
        <f aca="false">MAX(T585,S586)</f>
        <v>4027.13387031707</v>
      </c>
      <c r="U586" s="68" t="n">
        <f aca="false">T586-S586</f>
        <v>340.296465146119</v>
      </c>
      <c r="V586" s="70" t="n">
        <f aca="false">V585+F586</f>
        <v>1.5092</v>
      </c>
      <c r="W586" s="70" t="n">
        <f aca="false">MAX(W585,V586)</f>
        <v>1.5529</v>
      </c>
      <c r="X586" s="70" t="n">
        <f aca="false">W586-V586</f>
        <v>0.0437000000000001</v>
      </c>
      <c r="Y586" s="70" t="n">
        <f aca="false">Y585+M586</f>
        <v>1.35855238757398</v>
      </c>
      <c r="Z586" s="70" t="n">
        <f aca="false">MAX(Z585,Y586)</f>
        <v>1.40587969616393</v>
      </c>
      <c r="AA586" s="70" t="n">
        <f aca="false">Z586-Y586</f>
        <v>0.0473273085899535</v>
      </c>
      <c r="AB586" s="72" t="n">
        <f aca="false">AB585*(1+F586)</f>
        <v>4.11153223308592</v>
      </c>
      <c r="AC586" s="73" t="n">
        <f aca="false">MAX(AC585,AB586)</f>
        <v>4.29894057223867</v>
      </c>
      <c r="AD586" s="70" t="n">
        <f aca="false">1-AB586/AC586</f>
        <v>0.0435940753317158</v>
      </c>
      <c r="AE586" s="73" t="n">
        <f aca="false">AE585*(1+M586)</f>
        <v>3.53768932748869</v>
      </c>
      <c r="AF586" s="73" t="n">
        <f aca="false">MAX(AF585,AE586)</f>
        <v>3.7124282839407</v>
      </c>
      <c r="AG586" s="70" t="n">
        <f aca="false">1-AE586/AF586</f>
        <v>0.0470686416241102</v>
      </c>
      <c r="AH586" s="74" t="n">
        <f aca="false">IF(R586&gt;0,AH585+1,0)</f>
        <v>14</v>
      </c>
      <c r="AI586" s="74" t="n">
        <f aca="false">IF(U586&gt;0,AI585+1,0)</f>
        <v>14</v>
      </c>
      <c r="AJ586" s="74" t="n">
        <f aca="false">IF(G586&gt;0,AJ585+1,0)</f>
        <v>0</v>
      </c>
      <c r="AK586" s="74" t="n">
        <f aca="false">IF(G586&lt;=0,AK585+1,0)</f>
        <v>5</v>
      </c>
      <c r="AL586" s="74" t="n">
        <f aca="false">IF(K586&gt;0,AL585+1,0)</f>
        <v>0</v>
      </c>
      <c r="AM586" s="74" t="n">
        <f aca="false">IF(K586&lt;=0,AM585+1,0)</f>
        <v>5</v>
      </c>
    </row>
    <row r="587" customFormat="false" ht="15" hidden="false" customHeight="false" outlineLevel="0" collapsed="false">
      <c r="A587" s="61" t="n">
        <v>591</v>
      </c>
      <c r="B587" s="62" t="n">
        <v>41466.40625</v>
      </c>
      <c r="C587" s="63" t="n">
        <f aca="false">YEAR(B587)</f>
        <v>2013</v>
      </c>
      <c r="D587" s="32" t="s">
        <v>277</v>
      </c>
      <c r="E587" s="64" t="n">
        <v>5918.9</v>
      </c>
      <c r="F587" s="65" t="n">
        <v>0.0049</v>
      </c>
      <c r="G587" s="66" t="n">
        <v>29.00261</v>
      </c>
      <c r="H587" s="67" t="n">
        <f aca="false">E587+IF(D587="Long",1,-1)*G587</f>
        <v>5947.90261</v>
      </c>
      <c r="I587" s="68" t="n">
        <f aca="false">Assumptions!$B$58</f>
        <v>5.35750011455817</v>
      </c>
      <c r="J587" s="68" t="n">
        <f aca="false">INDEX(Yearly!$D$5:$D$22,MATCH(C587,Yearly!$A$5:$A$22,0))</f>
        <v>0.518467753021758</v>
      </c>
      <c r="K587" s="68" t="n">
        <f aca="false">G587-I587-J587</f>
        <v>23.1266421324201</v>
      </c>
      <c r="L587" s="69" t="n">
        <f aca="false">(I587+J587)/Assumptions!$B$8</f>
        <v>0.000259093470710942</v>
      </c>
      <c r="M587" s="70" t="n">
        <f aca="false">F587-L587</f>
        <v>0.00464090652928906</v>
      </c>
      <c r="N587" s="71" t="n">
        <f aca="false">G587*Assumptions!$B$7</f>
        <v>228105.52765</v>
      </c>
      <c r="O587" s="71" t="n">
        <f aca="false">K587*Assumptions!$B$7</f>
        <v>181891.040371484</v>
      </c>
      <c r="P587" s="68" t="n">
        <f aca="false">P586+G587</f>
        <v>7132.369685</v>
      </c>
      <c r="Q587" s="68" t="n">
        <f aca="false">MAX(Q586,P587)</f>
        <v>7361.39999</v>
      </c>
      <c r="R587" s="68" t="n">
        <f aca="false">Q587-P587</f>
        <v>229.030305000001</v>
      </c>
      <c r="S587" s="68" t="n">
        <f aca="false">S586+K587</f>
        <v>3709.96404730337</v>
      </c>
      <c r="T587" s="68" t="n">
        <f aca="false">MAX(T586,S587)</f>
        <v>4027.13387031707</v>
      </c>
      <c r="U587" s="68" t="n">
        <f aca="false">T587-S587</f>
        <v>317.169823013699</v>
      </c>
      <c r="V587" s="70" t="n">
        <f aca="false">V586+F587</f>
        <v>1.5141</v>
      </c>
      <c r="W587" s="70" t="n">
        <f aca="false">MAX(W586,V587)</f>
        <v>1.5529</v>
      </c>
      <c r="X587" s="70" t="n">
        <f aca="false">W587-V587</f>
        <v>0.0388000000000002</v>
      </c>
      <c r="Y587" s="70" t="n">
        <f aca="false">Y586+M587</f>
        <v>1.36319329410327</v>
      </c>
      <c r="Z587" s="70" t="n">
        <f aca="false">MAX(Z586,Y587)</f>
        <v>1.40587969616393</v>
      </c>
      <c r="AA587" s="70" t="n">
        <f aca="false">Z587-Y587</f>
        <v>0.0426864020606645</v>
      </c>
      <c r="AB587" s="72" t="n">
        <f aca="false">AB586*(1+F587)</f>
        <v>4.13167874102804</v>
      </c>
      <c r="AC587" s="73" t="n">
        <f aca="false">MAX(AC586,AB587)</f>
        <v>4.29894057223867</v>
      </c>
      <c r="AD587" s="70" t="n">
        <f aca="false">1-AB587/AC587</f>
        <v>0.0389076863008413</v>
      </c>
      <c r="AE587" s="73" t="n">
        <f aca="false">AE586*(1+M587)</f>
        <v>3.55410741298723</v>
      </c>
      <c r="AF587" s="73" t="n">
        <f aca="false">MAX(AF586,AE587)</f>
        <v>3.7124282839407</v>
      </c>
      <c r="AG587" s="70" t="n">
        <f aca="false">1-AE587/AF587</f>
        <v>0.0426461762610592</v>
      </c>
      <c r="AH587" s="74" t="n">
        <f aca="false">IF(R587&gt;0,AH586+1,0)</f>
        <v>15</v>
      </c>
      <c r="AI587" s="74" t="n">
        <f aca="false">IF(U587&gt;0,AI586+1,0)</f>
        <v>15</v>
      </c>
      <c r="AJ587" s="74" t="n">
        <f aca="false">IF(G587&gt;0,AJ586+1,0)</f>
        <v>1</v>
      </c>
      <c r="AK587" s="74" t="n">
        <f aca="false">IF(G587&lt;=0,AK586+1,0)</f>
        <v>0</v>
      </c>
      <c r="AL587" s="74" t="n">
        <f aca="false">IF(K587&gt;0,AL586+1,0)</f>
        <v>1</v>
      </c>
      <c r="AM587" s="74" t="n">
        <f aca="false">IF(K587&lt;=0,AM586+1,0)</f>
        <v>0</v>
      </c>
    </row>
    <row r="588" customFormat="false" ht="15" hidden="false" customHeight="false" outlineLevel="0" collapsed="false">
      <c r="A588" s="61" t="n">
        <v>592</v>
      </c>
      <c r="B588" s="62" t="n">
        <v>41471.40625</v>
      </c>
      <c r="C588" s="63" t="n">
        <f aca="false">YEAR(B588)</f>
        <v>2013</v>
      </c>
      <c r="D588" s="32" t="s">
        <v>276</v>
      </c>
      <c r="E588" s="64" t="n">
        <v>5948.15</v>
      </c>
      <c r="F588" s="65" t="n">
        <v>-0.0008</v>
      </c>
      <c r="G588" s="66" t="n">
        <v>-4.75852</v>
      </c>
      <c r="H588" s="67" t="n">
        <f aca="false">E588+IF(D588="Long",1,-1)*G588</f>
        <v>5952.90852</v>
      </c>
      <c r="I588" s="68" t="n">
        <f aca="false">Assumptions!$B$58</f>
        <v>5.35750011455817</v>
      </c>
      <c r="J588" s="68" t="n">
        <f aca="false">INDEX(Yearly!$D$5:$D$22,MATCH(C588,Yearly!$A$5:$A$22,0))</f>
        <v>0.518467753021758</v>
      </c>
      <c r="K588" s="68" t="n">
        <f aca="false">G588-I588-J588</f>
        <v>-10.6344878675799</v>
      </c>
      <c r="L588" s="69" t="n">
        <f aca="false">(I588+J588)/Assumptions!$B$8</f>
        <v>0.000259093470710942</v>
      </c>
      <c r="M588" s="70" t="n">
        <f aca="false">F588-L588</f>
        <v>-0.00105909347071094</v>
      </c>
      <c r="N588" s="71" t="n">
        <f aca="false">G588*Assumptions!$B$7</f>
        <v>-37425.7598</v>
      </c>
      <c r="O588" s="71" t="n">
        <f aca="false">K588*Assumptions!$B$7</f>
        <v>-83640.2470785161</v>
      </c>
      <c r="P588" s="68" t="n">
        <f aca="false">P587+G588</f>
        <v>7127.611165</v>
      </c>
      <c r="Q588" s="68" t="n">
        <f aca="false">MAX(Q587,P588)</f>
        <v>7361.39999</v>
      </c>
      <c r="R588" s="68" t="n">
        <f aca="false">Q588-P588</f>
        <v>233.788825000001</v>
      </c>
      <c r="S588" s="68" t="n">
        <f aca="false">S587+K588</f>
        <v>3699.32955943579</v>
      </c>
      <c r="T588" s="68" t="n">
        <f aca="false">MAX(T587,S588)</f>
        <v>4027.13387031707</v>
      </c>
      <c r="U588" s="68" t="n">
        <f aca="false">T588-S588</f>
        <v>327.804310881279</v>
      </c>
      <c r="V588" s="70" t="n">
        <f aca="false">V587+F588</f>
        <v>1.5133</v>
      </c>
      <c r="W588" s="70" t="n">
        <f aca="false">MAX(W587,V588)</f>
        <v>1.5529</v>
      </c>
      <c r="X588" s="70" t="n">
        <f aca="false">W588-V588</f>
        <v>0.0396000000000001</v>
      </c>
      <c r="Y588" s="70" t="n">
        <f aca="false">Y587+M588</f>
        <v>1.36213420063256</v>
      </c>
      <c r="Z588" s="70" t="n">
        <f aca="false">MAX(Z587,Y588)</f>
        <v>1.40587969616393</v>
      </c>
      <c r="AA588" s="70" t="n">
        <f aca="false">Z588-Y588</f>
        <v>0.0437454955313754</v>
      </c>
      <c r="AB588" s="72" t="n">
        <f aca="false">AB587*(1+F588)</f>
        <v>4.12837339803522</v>
      </c>
      <c r="AC588" s="73" t="n">
        <f aca="false">MAX(AC587,AB588)</f>
        <v>4.29894057223867</v>
      </c>
      <c r="AD588" s="70" t="n">
        <f aca="false">1-AB588/AC588</f>
        <v>0.0396765601518007</v>
      </c>
      <c r="AE588" s="73" t="n">
        <f aca="false">AE587*(1+M588)</f>
        <v>3.55034328103193</v>
      </c>
      <c r="AF588" s="73" t="n">
        <f aca="false">MAX(AF587,AE588)</f>
        <v>3.7124282839407</v>
      </c>
      <c r="AG588" s="70" t="n">
        <f aca="false">1-AE588/AF588</f>
        <v>0.0436601034449413</v>
      </c>
      <c r="AH588" s="74" t="n">
        <f aca="false">IF(R588&gt;0,AH587+1,0)</f>
        <v>16</v>
      </c>
      <c r="AI588" s="74" t="n">
        <f aca="false">IF(U588&gt;0,AI587+1,0)</f>
        <v>16</v>
      </c>
      <c r="AJ588" s="74" t="n">
        <f aca="false">IF(G588&gt;0,AJ587+1,0)</f>
        <v>0</v>
      </c>
      <c r="AK588" s="74" t="n">
        <f aca="false">IF(G588&lt;=0,AK587+1,0)</f>
        <v>1</v>
      </c>
      <c r="AL588" s="74" t="n">
        <f aca="false">IF(K588&gt;0,AL587+1,0)</f>
        <v>0</v>
      </c>
      <c r="AM588" s="74" t="n">
        <f aca="false">IF(K588&lt;=0,AM587+1,0)</f>
        <v>1</v>
      </c>
    </row>
    <row r="589" customFormat="false" ht="15" hidden="false" customHeight="false" outlineLevel="0" collapsed="false">
      <c r="A589" s="61" t="n">
        <v>593</v>
      </c>
      <c r="B589" s="62" t="n">
        <v>41471.59375</v>
      </c>
      <c r="C589" s="63" t="n">
        <f aca="false">YEAR(B589)</f>
        <v>2013</v>
      </c>
      <c r="D589" s="32" t="s">
        <v>277</v>
      </c>
      <c r="E589" s="64" t="n">
        <v>5952.85</v>
      </c>
      <c r="F589" s="65" t="n">
        <v>-0.0033</v>
      </c>
      <c r="G589" s="66" t="n">
        <v>-19.644405</v>
      </c>
      <c r="H589" s="67" t="n">
        <f aca="false">E589+IF(D589="Long",1,-1)*G589</f>
        <v>5933.205595</v>
      </c>
      <c r="I589" s="68" t="n">
        <f aca="false">Assumptions!$B$58</f>
        <v>5.35750011455817</v>
      </c>
      <c r="J589" s="68" t="n">
        <f aca="false">INDEX(Yearly!$D$5:$D$22,MATCH(C589,Yearly!$A$5:$A$22,0))</f>
        <v>0.518467753021758</v>
      </c>
      <c r="K589" s="68" t="n">
        <f aca="false">G589-I589-J589</f>
        <v>-25.5203728675799</v>
      </c>
      <c r="L589" s="69" t="n">
        <f aca="false">(I589+J589)/Assumptions!$B$8</f>
        <v>0.000259093470710942</v>
      </c>
      <c r="M589" s="70" t="n">
        <f aca="false">F589-L589</f>
        <v>-0.00355909347071094</v>
      </c>
      <c r="N589" s="71" t="n">
        <f aca="false">G589*Assumptions!$B$7</f>
        <v>-154503.245325</v>
      </c>
      <c r="O589" s="71" t="n">
        <f aca="false">K589*Assumptions!$B$7</f>
        <v>-200717.732603516</v>
      </c>
      <c r="P589" s="68" t="n">
        <f aca="false">P588+G589</f>
        <v>7107.96676</v>
      </c>
      <c r="Q589" s="68" t="n">
        <f aca="false">MAX(Q588,P589)</f>
        <v>7361.39999</v>
      </c>
      <c r="R589" s="68" t="n">
        <f aca="false">Q589-P589</f>
        <v>253.433230000001</v>
      </c>
      <c r="S589" s="68" t="n">
        <f aca="false">S588+K589</f>
        <v>3673.80918656821</v>
      </c>
      <c r="T589" s="68" t="n">
        <f aca="false">MAX(T588,S589)</f>
        <v>4027.13387031707</v>
      </c>
      <c r="U589" s="68" t="n">
        <f aca="false">T589-S589</f>
        <v>353.324683748859</v>
      </c>
      <c r="V589" s="70" t="n">
        <f aca="false">V588+F589</f>
        <v>1.51</v>
      </c>
      <c r="W589" s="70" t="n">
        <f aca="false">MAX(W588,V589)</f>
        <v>1.5529</v>
      </c>
      <c r="X589" s="70" t="n">
        <f aca="false">W589-V589</f>
        <v>0.0429000000000002</v>
      </c>
      <c r="Y589" s="70" t="n">
        <f aca="false">Y588+M589</f>
        <v>1.35857510716185</v>
      </c>
      <c r="Z589" s="70" t="n">
        <f aca="false">MAX(Z588,Y589)</f>
        <v>1.40587969616393</v>
      </c>
      <c r="AA589" s="70" t="n">
        <f aca="false">Z589-Y589</f>
        <v>0.0473045890020865</v>
      </c>
      <c r="AB589" s="72" t="n">
        <f aca="false">AB588*(1+F589)</f>
        <v>4.11474976582171</v>
      </c>
      <c r="AC589" s="73" t="n">
        <f aca="false">MAX(AC588,AB589)</f>
        <v>4.29894057223867</v>
      </c>
      <c r="AD589" s="70" t="n">
        <f aca="false">1-AB589/AC589</f>
        <v>0.0428456275032997</v>
      </c>
      <c r="AE589" s="73" t="n">
        <f aca="false">AE588*(1+M589)</f>
        <v>3.53770727744162</v>
      </c>
      <c r="AF589" s="73" t="n">
        <f aca="false">MAX(AF588,AE589)</f>
        <v>3.7124282839407</v>
      </c>
      <c r="AG589" s="70" t="n">
        <f aca="false">1-AE589/AF589</f>
        <v>0.0470638065265508</v>
      </c>
      <c r="AH589" s="74" t="n">
        <f aca="false">IF(R589&gt;0,AH588+1,0)</f>
        <v>17</v>
      </c>
      <c r="AI589" s="74" t="n">
        <f aca="false">IF(U589&gt;0,AI588+1,0)</f>
        <v>17</v>
      </c>
      <c r="AJ589" s="74" t="n">
        <f aca="false">IF(G589&gt;0,AJ588+1,0)</f>
        <v>0</v>
      </c>
      <c r="AK589" s="74" t="n">
        <f aca="false">IF(G589&lt;=0,AK588+1,0)</f>
        <v>2</v>
      </c>
      <c r="AL589" s="74" t="n">
        <f aca="false">IF(K589&gt;0,AL588+1,0)</f>
        <v>0</v>
      </c>
      <c r="AM589" s="74" t="n">
        <f aca="false">IF(K589&lt;=0,AM588+1,0)</f>
        <v>2</v>
      </c>
    </row>
    <row r="590" customFormat="false" ht="15" hidden="false" customHeight="false" outlineLevel="0" collapsed="false">
      <c r="A590" s="61" t="n">
        <v>594</v>
      </c>
      <c r="B590" s="62" t="n">
        <v>41472.59375</v>
      </c>
      <c r="C590" s="63" t="n">
        <f aca="false">YEAR(B590)</f>
        <v>2013</v>
      </c>
      <c r="D590" s="32" t="s">
        <v>276</v>
      </c>
      <c r="E590" s="64" t="n">
        <v>5933.2</v>
      </c>
      <c r="F590" s="65" t="n">
        <v>-0.01</v>
      </c>
      <c r="G590" s="66" t="n">
        <v>-59.332</v>
      </c>
      <c r="H590" s="67" t="n">
        <f aca="false">E590+IF(D590="Long",1,-1)*G590</f>
        <v>5992.532</v>
      </c>
      <c r="I590" s="68" t="n">
        <f aca="false">Assumptions!$B$58</f>
        <v>5.35750011455817</v>
      </c>
      <c r="J590" s="68" t="n">
        <f aca="false">INDEX(Yearly!$D$5:$D$22,MATCH(C590,Yearly!$A$5:$A$22,0))</f>
        <v>0.518467753021758</v>
      </c>
      <c r="K590" s="68" t="n">
        <f aca="false">G590-I590-J590</f>
        <v>-65.2079678675799</v>
      </c>
      <c r="L590" s="69" t="n">
        <f aca="false">(I590+J590)/Assumptions!$B$8</f>
        <v>0.000259093470710942</v>
      </c>
      <c r="M590" s="70" t="n">
        <f aca="false">F590-L590</f>
        <v>-0.0102590934707109</v>
      </c>
      <c r="N590" s="71" t="n">
        <f aca="false">G590*Assumptions!$B$7</f>
        <v>-466646.18</v>
      </c>
      <c r="O590" s="71" t="n">
        <f aca="false">K590*Assumptions!$B$7</f>
        <v>-512860.667278516</v>
      </c>
      <c r="P590" s="68" t="n">
        <f aca="false">P589+G590</f>
        <v>7048.63476</v>
      </c>
      <c r="Q590" s="68" t="n">
        <f aca="false">MAX(Q589,P590)</f>
        <v>7361.39999</v>
      </c>
      <c r="R590" s="68" t="n">
        <f aca="false">Q590-P590</f>
        <v>312.765230000002</v>
      </c>
      <c r="S590" s="68" t="n">
        <f aca="false">S589+K590</f>
        <v>3608.60121870063</v>
      </c>
      <c r="T590" s="68" t="n">
        <f aca="false">MAX(T589,S590)</f>
        <v>4027.13387031707</v>
      </c>
      <c r="U590" s="68" t="n">
        <f aca="false">T590-S590</f>
        <v>418.532651616439</v>
      </c>
      <c r="V590" s="70" t="n">
        <f aca="false">V589+F590</f>
        <v>1.5</v>
      </c>
      <c r="W590" s="70" t="n">
        <f aca="false">MAX(W589,V590)</f>
        <v>1.5529</v>
      </c>
      <c r="X590" s="70" t="n">
        <f aca="false">W590-V590</f>
        <v>0.0529000000000002</v>
      </c>
      <c r="Y590" s="70" t="n">
        <f aca="false">Y589+M590</f>
        <v>1.34831601369114</v>
      </c>
      <c r="Z590" s="70" t="n">
        <f aca="false">MAX(Z589,Y590)</f>
        <v>1.40587969616393</v>
      </c>
      <c r="AA590" s="70" t="n">
        <f aca="false">Z590-Y590</f>
        <v>0.0575636824727974</v>
      </c>
      <c r="AB590" s="72" t="n">
        <f aca="false">AB589*(1+F590)</f>
        <v>4.07360226816349</v>
      </c>
      <c r="AC590" s="73" t="n">
        <f aca="false">MAX(AC589,AB590)</f>
        <v>4.29894057223867</v>
      </c>
      <c r="AD590" s="70" t="n">
        <f aca="false">1-AB590/AC590</f>
        <v>0.0524171712282668</v>
      </c>
      <c r="AE590" s="73" t="n">
        <f aca="false">AE589*(1+M590)</f>
        <v>3.50141360781034</v>
      </c>
      <c r="AF590" s="73" t="n">
        <f aca="false">MAX(AF589,AE590)</f>
        <v>3.7124282839407</v>
      </c>
      <c r="AG590" s="70" t="n">
        <f aca="false">1-AE590/AF590</f>
        <v>0.0568400680070184</v>
      </c>
      <c r="AH590" s="74" t="n">
        <f aca="false">IF(R590&gt;0,AH589+1,0)</f>
        <v>18</v>
      </c>
      <c r="AI590" s="74" t="n">
        <f aca="false">IF(U590&gt;0,AI589+1,0)</f>
        <v>18</v>
      </c>
      <c r="AJ590" s="74" t="n">
        <f aca="false">IF(G590&gt;0,AJ589+1,0)</f>
        <v>0</v>
      </c>
      <c r="AK590" s="74" t="n">
        <f aca="false">IF(G590&lt;=0,AK589+1,0)</f>
        <v>3</v>
      </c>
      <c r="AL590" s="74" t="n">
        <f aca="false">IF(K590&gt;0,AL589+1,0)</f>
        <v>0</v>
      </c>
      <c r="AM590" s="74" t="n">
        <f aca="false">IF(K590&lt;=0,AM589+1,0)</f>
        <v>3</v>
      </c>
    </row>
    <row r="591" customFormat="false" ht="15" hidden="false" customHeight="false" outlineLevel="0" collapsed="false">
      <c r="A591" s="61" t="n">
        <v>595</v>
      </c>
      <c r="B591" s="62" t="n">
        <v>41473.3868055556</v>
      </c>
      <c r="C591" s="63" t="n">
        <f aca="false">YEAR(B591)</f>
        <v>2013</v>
      </c>
      <c r="D591" s="32" t="s">
        <v>277</v>
      </c>
      <c r="E591" s="64" t="n">
        <v>5992.75</v>
      </c>
      <c r="F591" s="65" t="n">
        <v>0.0081</v>
      </c>
      <c r="G591" s="66" t="n">
        <v>48.541275</v>
      </c>
      <c r="H591" s="67" t="n">
        <f aca="false">E591+IF(D591="Long",1,-1)*G591</f>
        <v>6041.291275</v>
      </c>
      <c r="I591" s="68" t="n">
        <f aca="false">Assumptions!$B$58</f>
        <v>5.35750011455817</v>
      </c>
      <c r="J591" s="68" t="n">
        <f aca="false">INDEX(Yearly!$D$5:$D$22,MATCH(C591,Yearly!$A$5:$A$22,0))</f>
        <v>0.518467753021758</v>
      </c>
      <c r="K591" s="68" t="n">
        <f aca="false">G591-I591-J591</f>
        <v>42.6653071324201</v>
      </c>
      <c r="L591" s="69" t="n">
        <f aca="false">(I591+J591)/Assumptions!$B$8</f>
        <v>0.000259093470710942</v>
      </c>
      <c r="M591" s="70" t="n">
        <f aca="false">F591-L591</f>
        <v>0.00784090652928906</v>
      </c>
      <c r="N591" s="71" t="n">
        <f aca="false">G591*Assumptions!$B$7</f>
        <v>381777.127875</v>
      </c>
      <c r="O591" s="71" t="n">
        <f aca="false">K591*Assumptions!$B$7</f>
        <v>335562.640596484</v>
      </c>
      <c r="P591" s="68" t="n">
        <f aca="false">P590+G591</f>
        <v>7097.176035</v>
      </c>
      <c r="Q591" s="68" t="n">
        <f aca="false">MAX(Q590,P591)</f>
        <v>7361.39999</v>
      </c>
      <c r="R591" s="68" t="n">
        <f aca="false">Q591-P591</f>
        <v>264.223955000002</v>
      </c>
      <c r="S591" s="68" t="n">
        <f aca="false">S590+K591</f>
        <v>3651.26652583305</v>
      </c>
      <c r="T591" s="68" t="n">
        <f aca="false">MAX(T590,S591)</f>
        <v>4027.13387031707</v>
      </c>
      <c r="U591" s="68" t="n">
        <f aca="false">T591-S591</f>
        <v>375.867344484019</v>
      </c>
      <c r="V591" s="70" t="n">
        <f aca="false">V590+F591</f>
        <v>1.5081</v>
      </c>
      <c r="W591" s="70" t="n">
        <f aca="false">MAX(W590,V591)</f>
        <v>1.5529</v>
      </c>
      <c r="X591" s="70" t="n">
        <f aca="false">W591-V591</f>
        <v>0.0448000000000002</v>
      </c>
      <c r="Y591" s="70" t="n">
        <f aca="false">Y590+M591</f>
        <v>1.35615692022043</v>
      </c>
      <c r="Z591" s="70" t="n">
        <f aca="false">MAX(Z590,Y591)</f>
        <v>1.40587969616393</v>
      </c>
      <c r="AA591" s="70" t="n">
        <f aca="false">Z591-Y591</f>
        <v>0.0497227759435084</v>
      </c>
      <c r="AB591" s="72" t="n">
        <f aca="false">AB590*(1+F591)</f>
        <v>4.10659844653561</v>
      </c>
      <c r="AC591" s="73" t="n">
        <f aca="false">MAX(AC590,AB591)</f>
        <v>4.29894057223867</v>
      </c>
      <c r="AD591" s="70" t="n">
        <f aca="false">1-AB591/AC591</f>
        <v>0.0447417503152158</v>
      </c>
      <c r="AE591" s="73" t="n">
        <f aca="false">AE590*(1+M591)</f>
        <v>3.52886786462956</v>
      </c>
      <c r="AF591" s="73" t="n">
        <f aca="false">MAX(AF590,AE591)</f>
        <v>3.7124282839407</v>
      </c>
      <c r="AG591" s="70" t="n">
        <f aca="false">1-AE591/AF591</f>
        <v>0.0494448391380908</v>
      </c>
      <c r="AH591" s="74" t="n">
        <f aca="false">IF(R591&gt;0,AH590+1,0)</f>
        <v>19</v>
      </c>
      <c r="AI591" s="74" t="n">
        <f aca="false">IF(U591&gt;0,AI590+1,0)</f>
        <v>19</v>
      </c>
      <c r="AJ591" s="74" t="n">
        <f aca="false">IF(G591&gt;0,AJ590+1,0)</f>
        <v>1</v>
      </c>
      <c r="AK591" s="74" t="n">
        <f aca="false">IF(G591&lt;=0,AK590+1,0)</f>
        <v>0</v>
      </c>
      <c r="AL591" s="74" t="n">
        <f aca="false">IF(K591&gt;0,AL590+1,0)</f>
        <v>1</v>
      </c>
      <c r="AM591" s="74" t="n">
        <f aca="false">IF(K591&lt;=0,AM590+1,0)</f>
        <v>0</v>
      </c>
    </row>
    <row r="592" customFormat="false" ht="15" hidden="false" customHeight="false" outlineLevel="0" collapsed="false">
      <c r="A592" s="61" t="n">
        <v>596</v>
      </c>
      <c r="B592" s="62" t="n">
        <v>41479.40625</v>
      </c>
      <c r="C592" s="63" t="n">
        <f aca="false">YEAR(B592)</f>
        <v>2013</v>
      </c>
      <c r="D592" s="32" t="s">
        <v>276</v>
      </c>
      <c r="E592" s="64" t="n">
        <v>6041.55</v>
      </c>
      <c r="F592" s="65" t="n">
        <v>0.0715</v>
      </c>
      <c r="G592" s="66" t="n">
        <v>431.970825</v>
      </c>
      <c r="H592" s="67" t="n">
        <f aca="false">E592+IF(D592="Long",1,-1)*G592</f>
        <v>5609.579175</v>
      </c>
      <c r="I592" s="68" t="n">
        <f aca="false">Assumptions!$B$58</f>
        <v>5.35750011455817</v>
      </c>
      <c r="J592" s="68" t="n">
        <f aca="false">INDEX(Yearly!$D$5:$D$22,MATCH(C592,Yearly!$A$5:$A$22,0))</f>
        <v>0.518467753021758</v>
      </c>
      <c r="K592" s="68" t="n">
        <f aca="false">G592-I592-J592</f>
        <v>426.09485713242</v>
      </c>
      <c r="L592" s="69" t="n">
        <f aca="false">(I592+J592)/Assumptions!$B$8</f>
        <v>0.000259093470710942</v>
      </c>
      <c r="M592" s="70" t="n">
        <f aca="false">F592-L592</f>
        <v>0.0712409065292891</v>
      </c>
      <c r="N592" s="71" t="n">
        <f aca="false">G592*Assumptions!$B$7</f>
        <v>3397450.538625</v>
      </c>
      <c r="O592" s="71" t="n">
        <f aca="false">K592*Assumptions!$B$7</f>
        <v>3351236.05134648</v>
      </c>
      <c r="P592" s="68" t="n">
        <f aca="false">P591+G592</f>
        <v>7529.14686</v>
      </c>
      <c r="Q592" s="68" t="n">
        <f aca="false">MAX(Q591,P592)</f>
        <v>7529.14686</v>
      </c>
      <c r="R592" s="68" t="n">
        <f aca="false">Q592-P592</f>
        <v>0</v>
      </c>
      <c r="S592" s="68" t="n">
        <f aca="false">S591+K592</f>
        <v>4077.36138296547</v>
      </c>
      <c r="T592" s="68" t="n">
        <f aca="false">MAX(T591,S592)</f>
        <v>4077.36138296547</v>
      </c>
      <c r="U592" s="68" t="n">
        <f aca="false">T592-S592</f>
        <v>0</v>
      </c>
      <c r="V592" s="70" t="n">
        <f aca="false">V591+F592</f>
        <v>1.5796</v>
      </c>
      <c r="W592" s="70" t="n">
        <f aca="false">MAX(W591,V592)</f>
        <v>1.5796</v>
      </c>
      <c r="X592" s="70" t="n">
        <f aca="false">W592-V592</f>
        <v>0</v>
      </c>
      <c r="Y592" s="70" t="n">
        <f aca="false">Y591+M592</f>
        <v>1.42739782674972</v>
      </c>
      <c r="Z592" s="70" t="n">
        <f aca="false">MAX(Z591,Y592)</f>
        <v>1.42739782674972</v>
      </c>
      <c r="AA592" s="70" t="n">
        <f aca="false">Z592-Y592</f>
        <v>0</v>
      </c>
      <c r="AB592" s="72" t="n">
        <f aca="false">AB591*(1+F592)</f>
        <v>4.40022023546291</v>
      </c>
      <c r="AC592" s="73" t="n">
        <f aca="false">MAX(AC591,AB592)</f>
        <v>4.40022023546291</v>
      </c>
      <c r="AD592" s="70" t="n">
        <f aca="false">1-AB592/AC592</f>
        <v>0</v>
      </c>
      <c r="AE592" s="73" t="n">
        <f aca="false">AE591*(1+M592)</f>
        <v>3.78026761032784</v>
      </c>
      <c r="AF592" s="73" t="n">
        <f aca="false">MAX(AF591,AE592)</f>
        <v>3.78026761032784</v>
      </c>
      <c r="AG592" s="70" t="n">
        <f aca="false">1-AE592/AF592</f>
        <v>0</v>
      </c>
      <c r="AH592" s="74" t="n">
        <f aca="false">IF(R592&gt;0,AH591+1,0)</f>
        <v>0</v>
      </c>
      <c r="AI592" s="74" t="n">
        <f aca="false">IF(U592&gt;0,AI591+1,0)</f>
        <v>0</v>
      </c>
      <c r="AJ592" s="74" t="n">
        <f aca="false">IF(G592&gt;0,AJ591+1,0)</f>
        <v>2</v>
      </c>
      <c r="AK592" s="74" t="n">
        <f aca="false">IF(G592&lt;=0,AK591+1,0)</f>
        <v>0</v>
      </c>
      <c r="AL592" s="74" t="n">
        <f aca="false">IF(K592&gt;0,AL591+1,0)</f>
        <v>2</v>
      </c>
      <c r="AM592" s="74" t="n">
        <f aca="false">IF(K592&lt;=0,AM591+1,0)</f>
        <v>0</v>
      </c>
    </row>
    <row r="593" customFormat="false" ht="15" hidden="false" customHeight="false" outlineLevel="0" collapsed="false">
      <c r="A593" s="61" t="n">
        <v>597</v>
      </c>
      <c r="B593" s="62" t="n">
        <v>41498.5104166667</v>
      </c>
      <c r="C593" s="63" t="n">
        <f aca="false">YEAR(B593)</f>
        <v>2013</v>
      </c>
      <c r="D593" s="32" t="s">
        <v>277</v>
      </c>
      <c r="E593" s="64" t="n">
        <v>5609.85</v>
      </c>
      <c r="F593" s="65" t="n">
        <v>-0.0033</v>
      </c>
      <c r="G593" s="66" t="n">
        <v>-18.512505</v>
      </c>
      <c r="H593" s="67" t="n">
        <f aca="false">E593+IF(D593="Long",1,-1)*G593</f>
        <v>5591.337495</v>
      </c>
      <c r="I593" s="68" t="n">
        <f aca="false">Assumptions!$B$58</f>
        <v>5.35750011455817</v>
      </c>
      <c r="J593" s="68" t="n">
        <f aca="false">INDEX(Yearly!$D$5:$D$22,MATCH(C593,Yearly!$A$5:$A$22,0))</f>
        <v>0.518467753021758</v>
      </c>
      <c r="K593" s="68" t="n">
        <f aca="false">G593-I593-J593</f>
        <v>-24.3884728675799</v>
      </c>
      <c r="L593" s="69" t="n">
        <f aca="false">(I593+J593)/Assumptions!$B$8</f>
        <v>0.000259093470710942</v>
      </c>
      <c r="M593" s="70" t="n">
        <f aca="false">F593-L593</f>
        <v>-0.00355909347071094</v>
      </c>
      <c r="N593" s="71" t="n">
        <f aca="false">G593*Assumptions!$B$7</f>
        <v>-145600.851825</v>
      </c>
      <c r="O593" s="71" t="n">
        <f aca="false">K593*Assumptions!$B$7</f>
        <v>-191815.339103516</v>
      </c>
      <c r="P593" s="68" t="n">
        <f aca="false">P592+G593</f>
        <v>7510.634355</v>
      </c>
      <c r="Q593" s="68" t="n">
        <f aca="false">MAX(Q592,P593)</f>
        <v>7529.14686</v>
      </c>
      <c r="R593" s="68" t="n">
        <f aca="false">Q593-P593</f>
        <v>18.5125049999997</v>
      </c>
      <c r="S593" s="68" t="n">
        <f aca="false">S592+K593</f>
        <v>4052.97291009789</v>
      </c>
      <c r="T593" s="68" t="n">
        <f aca="false">MAX(T592,S593)</f>
        <v>4077.36138296547</v>
      </c>
      <c r="U593" s="68" t="n">
        <f aca="false">T593-S593</f>
        <v>24.3884728675798</v>
      </c>
      <c r="V593" s="70" t="n">
        <f aca="false">V592+F593</f>
        <v>1.5763</v>
      </c>
      <c r="W593" s="70" t="n">
        <f aca="false">MAX(W592,V593)</f>
        <v>1.5796</v>
      </c>
      <c r="X593" s="70" t="n">
        <f aca="false">W593-V593</f>
        <v>0.00330000000000008</v>
      </c>
      <c r="Y593" s="70" t="n">
        <f aca="false">Y592+M593</f>
        <v>1.423838733279</v>
      </c>
      <c r="Z593" s="70" t="n">
        <f aca="false">MAX(Z592,Y593)</f>
        <v>1.42739782674972</v>
      </c>
      <c r="AA593" s="70" t="n">
        <f aca="false">Z593-Y593</f>
        <v>0.00355909347071104</v>
      </c>
      <c r="AB593" s="72" t="n">
        <f aca="false">AB592*(1+F593)</f>
        <v>4.38569950868588</v>
      </c>
      <c r="AC593" s="73" t="n">
        <f aca="false">MAX(AC592,AB593)</f>
        <v>4.40022023546291</v>
      </c>
      <c r="AD593" s="70" t="n">
        <f aca="false">1-AB593/AC593</f>
        <v>0.00329999999999986</v>
      </c>
      <c r="AE593" s="73" t="n">
        <f aca="false">AE592*(1+M593)</f>
        <v>3.76681328455839</v>
      </c>
      <c r="AF593" s="73" t="n">
        <f aca="false">MAX(AF592,AE593)</f>
        <v>3.78026761032784</v>
      </c>
      <c r="AG593" s="70" t="n">
        <f aca="false">1-AE593/AF593</f>
        <v>0.00355909347071093</v>
      </c>
      <c r="AH593" s="74" t="n">
        <f aca="false">IF(R593&gt;0,AH592+1,0)</f>
        <v>1</v>
      </c>
      <c r="AI593" s="74" t="n">
        <f aca="false">IF(U593&gt;0,AI592+1,0)</f>
        <v>1</v>
      </c>
      <c r="AJ593" s="74" t="n">
        <f aca="false">IF(G593&gt;0,AJ592+1,0)</f>
        <v>0</v>
      </c>
      <c r="AK593" s="74" t="n">
        <f aca="false">IF(G593&lt;=0,AK592+1,0)</f>
        <v>1</v>
      </c>
      <c r="AL593" s="74" t="n">
        <f aca="false">IF(K593&gt;0,AL592+1,0)</f>
        <v>0</v>
      </c>
      <c r="AM593" s="74" t="n">
        <f aca="false">IF(K593&lt;=0,AM592+1,0)</f>
        <v>1</v>
      </c>
    </row>
    <row r="594" customFormat="false" ht="15" hidden="false" customHeight="false" outlineLevel="0" collapsed="false">
      <c r="A594" s="61" t="n">
        <v>598</v>
      </c>
      <c r="B594" s="62" t="n">
        <v>41499.3854166667</v>
      </c>
      <c r="C594" s="63" t="n">
        <f aca="false">YEAR(B594)</f>
        <v>2013</v>
      </c>
      <c r="D594" s="32" t="s">
        <v>276</v>
      </c>
      <c r="E594" s="64" t="n">
        <v>5591.45</v>
      </c>
      <c r="F594" s="65" t="n">
        <v>-0.0081</v>
      </c>
      <c r="G594" s="66" t="n">
        <v>-45.290745</v>
      </c>
      <c r="H594" s="67" t="n">
        <f aca="false">E594+IF(D594="Long",1,-1)*G594</f>
        <v>5636.740745</v>
      </c>
      <c r="I594" s="68" t="n">
        <f aca="false">Assumptions!$B$58</f>
        <v>5.35750011455817</v>
      </c>
      <c r="J594" s="68" t="n">
        <f aca="false">INDEX(Yearly!$D$5:$D$22,MATCH(C594,Yearly!$A$5:$A$22,0))</f>
        <v>0.518467753021758</v>
      </c>
      <c r="K594" s="68" t="n">
        <f aca="false">G594-I594-J594</f>
        <v>-51.1667128675799</v>
      </c>
      <c r="L594" s="69" t="n">
        <f aca="false">(I594+J594)/Assumptions!$B$8</f>
        <v>0.000259093470710942</v>
      </c>
      <c r="M594" s="70" t="n">
        <f aca="false">F594-L594</f>
        <v>-0.00835909347071094</v>
      </c>
      <c r="N594" s="71" t="n">
        <f aca="false">G594*Assumptions!$B$7</f>
        <v>-356211.709425</v>
      </c>
      <c r="O594" s="71" t="n">
        <f aca="false">K594*Assumptions!$B$7</f>
        <v>-402426.196703516</v>
      </c>
      <c r="P594" s="68" t="n">
        <f aca="false">P593+G594</f>
        <v>7465.34361</v>
      </c>
      <c r="Q594" s="68" t="n">
        <f aca="false">MAX(Q593,P594)</f>
        <v>7529.14686</v>
      </c>
      <c r="R594" s="68" t="n">
        <f aca="false">Q594-P594</f>
        <v>63.8032499999999</v>
      </c>
      <c r="S594" s="68" t="n">
        <f aca="false">S593+K594</f>
        <v>4001.80619723031</v>
      </c>
      <c r="T594" s="68" t="n">
        <f aca="false">MAX(T593,S594)</f>
        <v>4077.36138296547</v>
      </c>
      <c r="U594" s="68" t="n">
        <f aca="false">T594-S594</f>
        <v>75.5551857351597</v>
      </c>
      <c r="V594" s="70" t="n">
        <f aca="false">V593+F594</f>
        <v>1.5682</v>
      </c>
      <c r="W594" s="70" t="n">
        <f aca="false">MAX(W593,V594)</f>
        <v>1.5796</v>
      </c>
      <c r="X594" s="70" t="n">
        <f aca="false">W594-V594</f>
        <v>0.0114000000000001</v>
      </c>
      <c r="Y594" s="70" t="n">
        <f aca="false">Y593+M594</f>
        <v>1.41547963980829</v>
      </c>
      <c r="Z594" s="70" t="n">
        <f aca="false">MAX(Z593,Y594)</f>
        <v>1.42739782674972</v>
      </c>
      <c r="AA594" s="70" t="n">
        <f aca="false">Z594-Y594</f>
        <v>0.011918186941422</v>
      </c>
      <c r="AB594" s="72" t="n">
        <f aca="false">AB593*(1+F594)</f>
        <v>4.35017534266553</v>
      </c>
      <c r="AC594" s="73" t="n">
        <f aca="false">MAX(AC593,AB594)</f>
        <v>4.40022023546291</v>
      </c>
      <c r="AD594" s="70" t="n">
        <f aca="false">1-AB594/AC594</f>
        <v>0.0113732699999998</v>
      </c>
      <c r="AE594" s="73" t="n">
        <f aca="false">AE593*(1+M594)</f>
        <v>3.73532614022605</v>
      </c>
      <c r="AF594" s="73" t="n">
        <f aca="false">MAX(AF593,AE594)</f>
        <v>3.78026761032784</v>
      </c>
      <c r="AG594" s="70" t="n">
        <f aca="false">1-AE594/AF594</f>
        <v>0.0118884361464292</v>
      </c>
      <c r="AH594" s="74" t="n">
        <f aca="false">IF(R594&gt;0,AH593+1,0)</f>
        <v>2</v>
      </c>
      <c r="AI594" s="74" t="n">
        <f aca="false">IF(U594&gt;0,AI593+1,0)</f>
        <v>2</v>
      </c>
      <c r="AJ594" s="74" t="n">
        <f aca="false">IF(G594&gt;0,AJ593+1,0)</f>
        <v>0</v>
      </c>
      <c r="AK594" s="74" t="n">
        <f aca="false">IF(G594&lt;=0,AK593+1,0)</f>
        <v>2</v>
      </c>
      <c r="AL594" s="74" t="n">
        <f aca="false">IF(K594&gt;0,AL593+1,0)</f>
        <v>0</v>
      </c>
      <c r="AM594" s="74" t="n">
        <f aca="false">IF(K594&lt;=0,AM593+1,0)</f>
        <v>2</v>
      </c>
    </row>
    <row r="595" customFormat="false" ht="15" hidden="false" customHeight="false" outlineLevel="0" collapsed="false">
      <c r="A595" s="61" t="n">
        <v>599</v>
      </c>
      <c r="B595" s="62" t="n">
        <v>41499.4159722222</v>
      </c>
      <c r="C595" s="63" t="n">
        <f aca="false">YEAR(B595)</f>
        <v>2013</v>
      </c>
      <c r="D595" s="32" t="s">
        <v>277</v>
      </c>
      <c r="E595" s="64" t="n">
        <v>5636.6</v>
      </c>
      <c r="F595" s="65" t="n">
        <v>0.0039</v>
      </c>
      <c r="G595" s="66" t="n">
        <v>21.98274</v>
      </c>
      <c r="H595" s="67" t="n">
        <f aca="false">E595+IF(D595="Long",1,-1)*G595</f>
        <v>5658.58274</v>
      </c>
      <c r="I595" s="68" t="n">
        <f aca="false">Assumptions!$B$58</f>
        <v>5.35750011455817</v>
      </c>
      <c r="J595" s="68" t="n">
        <f aca="false">INDEX(Yearly!$D$5:$D$22,MATCH(C595,Yearly!$A$5:$A$22,0))</f>
        <v>0.518467753021758</v>
      </c>
      <c r="K595" s="68" t="n">
        <f aca="false">G595-I595-J595</f>
        <v>16.1067721324201</v>
      </c>
      <c r="L595" s="69" t="n">
        <f aca="false">(I595+J595)/Assumptions!$B$8</f>
        <v>0.000259093470710942</v>
      </c>
      <c r="M595" s="70" t="n">
        <f aca="false">F595-L595</f>
        <v>0.00364090652928906</v>
      </c>
      <c r="N595" s="71" t="n">
        <f aca="false">G595*Assumptions!$B$7</f>
        <v>172894.2501</v>
      </c>
      <c r="O595" s="71" t="n">
        <f aca="false">K595*Assumptions!$B$7</f>
        <v>126679.762821484</v>
      </c>
      <c r="P595" s="68" t="n">
        <f aca="false">P594+G595</f>
        <v>7487.32635</v>
      </c>
      <c r="Q595" s="68" t="n">
        <f aca="false">MAX(Q594,P595)</f>
        <v>7529.14686</v>
      </c>
      <c r="R595" s="68" t="n">
        <f aca="false">Q595-P595</f>
        <v>41.8205099999996</v>
      </c>
      <c r="S595" s="68" t="n">
        <f aca="false">S594+K595</f>
        <v>4017.91296936273</v>
      </c>
      <c r="T595" s="68" t="n">
        <f aca="false">MAX(T594,S595)</f>
        <v>4077.36138296547</v>
      </c>
      <c r="U595" s="68" t="n">
        <f aca="false">T595-S595</f>
        <v>59.4484136027395</v>
      </c>
      <c r="V595" s="70" t="n">
        <f aca="false">V594+F595</f>
        <v>1.5721</v>
      </c>
      <c r="W595" s="70" t="n">
        <f aca="false">MAX(W594,V595)</f>
        <v>1.5796</v>
      </c>
      <c r="X595" s="70" t="n">
        <f aca="false">W595-V595</f>
        <v>0.00750000000000006</v>
      </c>
      <c r="Y595" s="70" t="n">
        <f aca="false">Y594+M595</f>
        <v>1.41912054633758</v>
      </c>
      <c r="Z595" s="70" t="n">
        <f aca="false">MAX(Z594,Y595)</f>
        <v>1.42739782674972</v>
      </c>
      <c r="AA595" s="70" t="n">
        <f aca="false">Z595-Y595</f>
        <v>0.00827728041213294</v>
      </c>
      <c r="AB595" s="72" t="n">
        <f aca="false">AB594*(1+F595)</f>
        <v>4.36714102650192</v>
      </c>
      <c r="AC595" s="73" t="n">
        <f aca="false">MAX(AC594,AB595)</f>
        <v>4.40022023546291</v>
      </c>
      <c r="AD595" s="70" t="n">
        <f aca="false">1-AB595/AC595</f>
        <v>0.00751762575299986</v>
      </c>
      <c r="AE595" s="73" t="n">
        <f aca="false">AE594*(1+M595)</f>
        <v>3.74892611355902</v>
      </c>
      <c r="AF595" s="73" t="n">
        <f aca="false">MAX(AF594,AE595)</f>
        <v>3.78026761032784</v>
      </c>
      <c r="AG595" s="70" t="n">
        <f aca="false">1-AE595/AF595</f>
        <v>0.0082908143019288</v>
      </c>
      <c r="AH595" s="74" t="n">
        <f aca="false">IF(R595&gt;0,AH594+1,0)</f>
        <v>3</v>
      </c>
      <c r="AI595" s="74" t="n">
        <f aca="false">IF(U595&gt;0,AI594+1,0)</f>
        <v>3</v>
      </c>
      <c r="AJ595" s="74" t="n">
        <f aca="false">IF(G595&gt;0,AJ594+1,0)</f>
        <v>1</v>
      </c>
      <c r="AK595" s="74" t="n">
        <f aca="false">IF(G595&lt;=0,AK594+1,0)</f>
        <v>0</v>
      </c>
      <c r="AL595" s="74" t="n">
        <f aca="false">IF(K595&gt;0,AL594+1,0)</f>
        <v>1</v>
      </c>
      <c r="AM595" s="74" t="n">
        <f aca="false">IF(K595&lt;=0,AM594+1,0)</f>
        <v>0</v>
      </c>
    </row>
    <row r="596" customFormat="false" ht="15" hidden="false" customHeight="false" outlineLevel="0" collapsed="false">
      <c r="A596" s="61" t="n">
        <v>600</v>
      </c>
      <c r="B596" s="62" t="n">
        <v>41502.40625</v>
      </c>
      <c r="C596" s="63" t="n">
        <f aca="false">YEAR(B596)</f>
        <v>2013</v>
      </c>
      <c r="D596" s="32" t="s">
        <v>276</v>
      </c>
      <c r="E596" s="64" t="n">
        <v>5658.45</v>
      </c>
      <c r="F596" s="65" t="n">
        <v>0.0336</v>
      </c>
      <c r="G596" s="66" t="n">
        <v>190.12392</v>
      </c>
      <c r="H596" s="67" t="n">
        <f aca="false">E596+IF(D596="Long",1,-1)*G596</f>
        <v>5468.32608</v>
      </c>
      <c r="I596" s="68" t="n">
        <f aca="false">Assumptions!$B$58</f>
        <v>5.35750011455817</v>
      </c>
      <c r="J596" s="68" t="n">
        <f aca="false">INDEX(Yearly!$D$5:$D$22,MATCH(C596,Yearly!$A$5:$A$22,0))</f>
        <v>0.518467753021758</v>
      </c>
      <c r="K596" s="68" t="n">
        <f aca="false">G596-I596-J596</f>
        <v>184.24795213242</v>
      </c>
      <c r="L596" s="69" t="n">
        <f aca="false">(I596+J596)/Assumptions!$B$8</f>
        <v>0.000259093470710942</v>
      </c>
      <c r="M596" s="70" t="n">
        <f aca="false">F596-L596</f>
        <v>0.0333409065292891</v>
      </c>
      <c r="N596" s="71" t="n">
        <f aca="false">G596*Assumptions!$B$7</f>
        <v>1495324.6308</v>
      </c>
      <c r="O596" s="71" t="n">
        <f aca="false">K596*Assumptions!$B$7</f>
        <v>1449110.14352148</v>
      </c>
      <c r="P596" s="68" t="n">
        <f aca="false">P595+G596</f>
        <v>7677.45027</v>
      </c>
      <c r="Q596" s="68" t="n">
        <f aca="false">MAX(Q595,P596)</f>
        <v>7677.45027</v>
      </c>
      <c r="R596" s="68" t="n">
        <f aca="false">Q596-P596</f>
        <v>0</v>
      </c>
      <c r="S596" s="68" t="n">
        <f aca="false">S595+K596</f>
        <v>4202.16092149515</v>
      </c>
      <c r="T596" s="68" t="n">
        <f aca="false">MAX(T595,S596)</f>
        <v>4202.16092149515</v>
      </c>
      <c r="U596" s="68" t="n">
        <f aca="false">T596-S596</f>
        <v>0</v>
      </c>
      <c r="V596" s="70" t="n">
        <f aca="false">V595+F596</f>
        <v>1.6057</v>
      </c>
      <c r="W596" s="70" t="n">
        <f aca="false">MAX(W595,V596)</f>
        <v>1.6057</v>
      </c>
      <c r="X596" s="70" t="n">
        <f aca="false">W596-V596</f>
        <v>0</v>
      </c>
      <c r="Y596" s="70" t="n">
        <f aca="false">Y595+M596</f>
        <v>1.45246145286687</v>
      </c>
      <c r="Z596" s="70" t="n">
        <f aca="false">MAX(Z595,Y596)</f>
        <v>1.45246145286687</v>
      </c>
      <c r="AA596" s="70" t="n">
        <f aca="false">Z596-Y596</f>
        <v>0</v>
      </c>
      <c r="AB596" s="72" t="n">
        <f aca="false">AB595*(1+F596)</f>
        <v>4.51387696499239</v>
      </c>
      <c r="AC596" s="73" t="n">
        <f aca="false">MAX(AC595,AB596)</f>
        <v>4.51387696499239</v>
      </c>
      <c r="AD596" s="70" t="n">
        <f aca="false">1-AB596/AC596</f>
        <v>0</v>
      </c>
      <c r="AE596" s="73" t="n">
        <f aca="false">AE595*(1+M596)</f>
        <v>3.8739187086964</v>
      </c>
      <c r="AF596" s="73" t="n">
        <f aca="false">MAX(AF595,AE596)</f>
        <v>3.8739187086964</v>
      </c>
      <c r="AG596" s="70" t="n">
        <f aca="false">1-AE596/AF596</f>
        <v>0</v>
      </c>
      <c r="AH596" s="74" t="n">
        <f aca="false">IF(R596&gt;0,AH595+1,0)</f>
        <v>0</v>
      </c>
      <c r="AI596" s="74" t="n">
        <f aca="false">IF(U596&gt;0,AI595+1,0)</f>
        <v>0</v>
      </c>
      <c r="AJ596" s="74" t="n">
        <f aca="false">IF(G596&gt;0,AJ595+1,0)</f>
        <v>2</v>
      </c>
      <c r="AK596" s="74" t="n">
        <f aca="false">IF(G596&lt;=0,AK595+1,0)</f>
        <v>0</v>
      </c>
      <c r="AL596" s="74" t="n">
        <f aca="false">IF(K596&gt;0,AL595+1,0)</f>
        <v>2</v>
      </c>
      <c r="AM596" s="74" t="n">
        <f aca="false">IF(K596&lt;=0,AM595+1,0)</f>
        <v>0</v>
      </c>
    </row>
    <row r="597" customFormat="false" ht="15" hidden="false" customHeight="false" outlineLevel="0" collapsed="false">
      <c r="A597" s="61" t="n">
        <v>601</v>
      </c>
      <c r="B597" s="62" t="n">
        <v>41507.40625</v>
      </c>
      <c r="C597" s="63" t="n">
        <f aca="false">YEAR(B597)</f>
        <v>2013</v>
      </c>
      <c r="D597" s="32" t="s">
        <v>277</v>
      </c>
      <c r="E597" s="64" t="n">
        <v>5468.2</v>
      </c>
      <c r="F597" s="65" t="n">
        <v>-0.0044</v>
      </c>
      <c r="G597" s="66" t="n">
        <v>-24.06008</v>
      </c>
      <c r="H597" s="67" t="n">
        <f aca="false">E597+IF(D597="Long",1,-1)*G597</f>
        <v>5444.13992</v>
      </c>
      <c r="I597" s="68" t="n">
        <f aca="false">Assumptions!$B$58</f>
        <v>5.35750011455817</v>
      </c>
      <c r="J597" s="68" t="n">
        <f aca="false">INDEX(Yearly!$D$5:$D$22,MATCH(C597,Yearly!$A$5:$A$22,0))</f>
        <v>0.518467753021758</v>
      </c>
      <c r="K597" s="68" t="n">
        <f aca="false">G597-I597-J597</f>
        <v>-29.9360478675799</v>
      </c>
      <c r="L597" s="69" t="n">
        <f aca="false">(I597+J597)/Assumptions!$B$8</f>
        <v>0.000259093470710942</v>
      </c>
      <c r="M597" s="70" t="n">
        <f aca="false">F597-L597</f>
        <v>-0.00465909347071094</v>
      </c>
      <c r="N597" s="71" t="n">
        <f aca="false">G597*Assumptions!$B$7</f>
        <v>-189232.5292</v>
      </c>
      <c r="O597" s="71" t="n">
        <f aca="false">K597*Assumptions!$B$7</f>
        <v>-235447.016478516</v>
      </c>
      <c r="P597" s="68" t="n">
        <f aca="false">P596+G597</f>
        <v>7653.39019</v>
      </c>
      <c r="Q597" s="68" t="n">
        <f aca="false">MAX(Q596,P597)</f>
        <v>7677.45027</v>
      </c>
      <c r="R597" s="68" t="n">
        <f aca="false">Q597-P597</f>
        <v>24.0600800000002</v>
      </c>
      <c r="S597" s="68" t="n">
        <f aca="false">S596+K597</f>
        <v>4172.22487362757</v>
      </c>
      <c r="T597" s="68" t="n">
        <f aca="false">MAX(T596,S597)</f>
        <v>4202.16092149515</v>
      </c>
      <c r="U597" s="68" t="n">
        <f aca="false">T597-S597</f>
        <v>29.9360478675799</v>
      </c>
      <c r="V597" s="70" t="n">
        <f aca="false">V596+F597</f>
        <v>1.6013</v>
      </c>
      <c r="W597" s="70" t="n">
        <f aca="false">MAX(W596,V597)</f>
        <v>1.6057</v>
      </c>
      <c r="X597" s="70" t="n">
        <f aca="false">W597-V597</f>
        <v>0.00439999999999996</v>
      </c>
      <c r="Y597" s="70" t="n">
        <f aca="false">Y596+M597</f>
        <v>1.44780235939616</v>
      </c>
      <c r="Z597" s="70" t="n">
        <f aca="false">MAX(Z596,Y597)</f>
        <v>1.45246145286687</v>
      </c>
      <c r="AA597" s="70" t="n">
        <f aca="false">Z597-Y597</f>
        <v>0.00465909347071092</v>
      </c>
      <c r="AB597" s="72" t="n">
        <f aca="false">AB596*(1+F597)</f>
        <v>4.49401590634642</v>
      </c>
      <c r="AC597" s="73" t="n">
        <f aca="false">MAX(AC596,AB597)</f>
        <v>4.51387696499239</v>
      </c>
      <c r="AD597" s="70" t="n">
        <f aca="false">1-AB597/AC597</f>
        <v>0.00439999999999985</v>
      </c>
      <c r="AE597" s="73" t="n">
        <f aca="false">AE596*(1+M597)</f>
        <v>3.85586975933465</v>
      </c>
      <c r="AF597" s="73" t="n">
        <f aca="false">MAX(AF596,AE597)</f>
        <v>3.8739187086964</v>
      </c>
      <c r="AG597" s="70" t="n">
        <f aca="false">1-AE597/AF597</f>
        <v>0.00465909347071092</v>
      </c>
      <c r="AH597" s="74" t="n">
        <f aca="false">IF(R597&gt;0,AH596+1,0)</f>
        <v>1</v>
      </c>
      <c r="AI597" s="74" t="n">
        <f aca="false">IF(U597&gt;0,AI596+1,0)</f>
        <v>1</v>
      </c>
      <c r="AJ597" s="74" t="n">
        <f aca="false">IF(G597&gt;0,AJ596+1,0)</f>
        <v>0</v>
      </c>
      <c r="AK597" s="74" t="n">
        <f aca="false">IF(G597&lt;=0,AK596+1,0)</f>
        <v>1</v>
      </c>
      <c r="AL597" s="74" t="n">
        <f aca="false">IF(K597&gt;0,AL596+1,0)</f>
        <v>0</v>
      </c>
      <c r="AM597" s="74" t="n">
        <f aca="false">IF(K597&lt;=0,AM596+1,0)</f>
        <v>1</v>
      </c>
    </row>
    <row r="598" customFormat="false" ht="15" hidden="false" customHeight="false" outlineLevel="0" collapsed="false">
      <c r="A598" s="61" t="n">
        <v>602</v>
      </c>
      <c r="B598" s="62" t="n">
        <v>41507.5305555556</v>
      </c>
      <c r="C598" s="63" t="n">
        <f aca="false">YEAR(B598)</f>
        <v>2013</v>
      </c>
      <c r="D598" s="32" t="s">
        <v>276</v>
      </c>
      <c r="E598" s="64" t="n">
        <v>5444.15</v>
      </c>
      <c r="F598" s="65" t="n">
        <v>0.0012</v>
      </c>
      <c r="G598" s="66" t="n">
        <v>6.53298</v>
      </c>
      <c r="H598" s="67" t="n">
        <f aca="false">E598+IF(D598="Long",1,-1)*G598</f>
        <v>5437.61702</v>
      </c>
      <c r="I598" s="68" t="n">
        <f aca="false">Assumptions!$B$58</f>
        <v>5.35750011455817</v>
      </c>
      <c r="J598" s="68" t="n">
        <f aca="false">INDEX(Yearly!$D$5:$D$22,MATCH(C598,Yearly!$A$5:$A$22,0))</f>
        <v>0.518467753021758</v>
      </c>
      <c r="K598" s="68" t="n">
        <f aca="false">G598-I598-J598</f>
        <v>0.657012132420074</v>
      </c>
      <c r="L598" s="69" t="n">
        <f aca="false">(I598+J598)/Assumptions!$B$8</f>
        <v>0.000259093470710942</v>
      </c>
      <c r="M598" s="70" t="n">
        <f aca="false">F598-L598</f>
        <v>0.000940906529289058</v>
      </c>
      <c r="N598" s="71" t="n">
        <f aca="false">G598*Assumptions!$B$7</f>
        <v>51381.8877</v>
      </c>
      <c r="O598" s="71" t="n">
        <f aca="false">K598*Assumptions!$B$7</f>
        <v>5167.40042148388</v>
      </c>
      <c r="P598" s="68" t="n">
        <f aca="false">P597+G598</f>
        <v>7659.92317</v>
      </c>
      <c r="Q598" s="68" t="n">
        <f aca="false">MAX(Q597,P598)</f>
        <v>7677.45027</v>
      </c>
      <c r="R598" s="68" t="n">
        <f aca="false">Q598-P598</f>
        <v>17.5271000000002</v>
      </c>
      <c r="S598" s="68" t="n">
        <f aca="false">S597+K598</f>
        <v>4172.88188575999</v>
      </c>
      <c r="T598" s="68" t="n">
        <f aca="false">MAX(T597,S598)</f>
        <v>4202.16092149515</v>
      </c>
      <c r="U598" s="68" t="n">
        <f aca="false">T598-S598</f>
        <v>29.2790357351596</v>
      </c>
      <c r="V598" s="70" t="n">
        <f aca="false">V597+F598</f>
        <v>1.6025</v>
      </c>
      <c r="W598" s="70" t="n">
        <f aca="false">MAX(W597,V598)</f>
        <v>1.6057</v>
      </c>
      <c r="X598" s="70" t="n">
        <f aca="false">W598-V598</f>
        <v>0.00319999999999987</v>
      </c>
      <c r="Y598" s="70" t="n">
        <f aca="false">Y597+M598</f>
        <v>1.44874326592545</v>
      </c>
      <c r="Z598" s="70" t="n">
        <f aca="false">MAX(Z597,Y598)</f>
        <v>1.45246145286687</v>
      </c>
      <c r="AA598" s="70" t="n">
        <f aca="false">Z598-Y598</f>
        <v>0.00371818694142179</v>
      </c>
      <c r="AB598" s="72" t="n">
        <f aca="false">AB597*(1+F598)</f>
        <v>4.49940872543404</v>
      </c>
      <c r="AC598" s="73" t="n">
        <f aca="false">MAX(AC597,AB598)</f>
        <v>4.51387696499239</v>
      </c>
      <c r="AD598" s="70" t="n">
        <f aca="false">1-AB598/AC598</f>
        <v>0.00320527999999987</v>
      </c>
      <c r="AE598" s="73" t="n">
        <f aca="false">AE597*(1+M598)</f>
        <v>3.8594977723673</v>
      </c>
      <c r="AF598" s="73" t="n">
        <f aca="false">MAX(AF597,AE598)</f>
        <v>3.8739187086964</v>
      </c>
      <c r="AG598" s="70" t="n">
        <f aca="false">1-AE598/AF598</f>
        <v>0.00372257071288895</v>
      </c>
      <c r="AH598" s="74" t="n">
        <f aca="false">IF(R598&gt;0,AH597+1,0)</f>
        <v>2</v>
      </c>
      <c r="AI598" s="74" t="n">
        <f aca="false">IF(U598&gt;0,AI597+1,0)</f>
        <v>2</v>
      </c>
      <c r="AJ598" s="74" t="n">
        <f aca="false">IF(G598&gt;0,AJ597+1,0)</f>
        <v>1</v>
      </c>
      <c r="AK598" s="74" t="n">
        <f aca="false">IF(G598&lt;=0,AK597+1,0)</f>
        <v>0</v>
      </c>
      <c r="AL598" s="74" t="n">
        <f aca="false">IF(K598&gt;0,AL597+1,0)</f>
        <v>1</v>
      </c>
      <c r="AM598" s="74" t="n">
        <f aca="false">IF(K598&lt;=0,AM597+1,0)</f>
        <v>0</v>
      </c>
    </row>
    <row r="599" customFormat="false" ht="15" hidden="false" customHeight="false" outlineLevel="0" collapsed="false">
      <c r="A599" s="61" t="n">
        <v>603</v>
      </c>
      <c r="B599" s="62" t="n">
        <v>41509.4270833333</v>
      </c>
      <c r="C599" s="63" t="n">
        <f aca="false">YEAR(B599)</f>
        <v>2013</v>
      </c>
      <c r="D599" s="32" t="s">
        <v>277</v>
      </c>
      <c r="E599" s="64" t="n">
        <v>5437.45</v>
      </c>
      <c r="F599" s="65" t="n">
        <v>-0.0058</v>
      </c>
      <c r="G599" s="66" t="n">
        <v>-31.53721</v>
      </c>
      <c r="H599" s="67" t="n">
        <f aca="false">E599+IF(D599="Long",1,-1)*G599</f>
        <v>5405.91279</v>
      </c>
      <c r="I599" s="68" t="n">
        <f aca="false">Assumptions!$B$58</f>
        <v>5.35750011455817</v>
      </c>
      <c r="J599" s="68" t="n">
        <f aca="false">INDEX(Yearly!$D$5:$D$22,MATCH(C599,Yearly!$A$5:$A$22,0))</f>
        <v>0.518467753021758</v>
      </c>
      <c r="K599" s="68" t="n">
        <f aca="false">G599-I599-J599</f>
        <v>-37.4131778675799</v>
      </c>
      <c r="L599" s="69" t="n">
        <f aca="false">(I599+J599)/Assumptions!$B$8</f>
        <v>0.000259093470710942</v>
      </c>
      <c r="M599" s="70" t="n">
        <f aca="false">F599-L599</f>
        <v>-0.00605909347071094</v>
      </c>
      <c r="N599" s="71" t="n">
        <f aca="false">G599*Assumptions!$B$7</f>
        <v>-248040.15665</v>
      </c>
      <c r="O599" s="71" t="n">
        <f aca="false">K599*Assumptions!$B$7</f>
        <v>-294254.643928516</v>
      </c>
      <c r="P599" s="68" t="n">
        <f aca="false">P598+G599</f>
        <v>7628.38596</v>
      </c>
      <c r="Q599" s="68" t="n">
        <f aca="false">MAX(Q598,P599)</f>
        <v>7677.45027</v>
      </c>
      <c r="R599" s="68" t="n">
        <f aca="false">Q599-P599</f>
        <v>49.0643100000007</v>
      </c>
      <c r="S599" s="68" t="n">
        <f aca="false">S598+K599</f>
        <v>4135.46870789241</v>
      </c>
      <c r="T599" s="68" t="n">
        <f aca="false">MAX(T598,S599)</f>
        <v>4202.16092149515</v>
      </c>
      <c r="U599" s="68" t="n">
        <f aca="false">T599-S599</f>
        <v>66.6922136027397</v>
      </c>
      <c r="V599" s="70" t="n">
        <f aca="false">V598+F599</f>
        <v>1.5967</v>
      </c>
      <c r="W599" s="70" t="n">
        <f aca="false">MAX(W598,V599)</f>
        <v>1.6057</v>
      </c>
      <c r="X599" s="70" t="n">
        <f aca="false">W599-V599</f>
        <v>0.0089999999999999</v>
      </c>
      <c r="Y599" s="70" t="n">
        <f aca="false">Y598+M599</f>
        <v>1.44268417245474</v>
      </c>
      <c r="Z599" s="70" t="n">
        <f aca="false">MAX(Z598,Y599)</f>
        <v>1.45246145286687</v>
      </c>
      <c r="AA599" s="70" t="n">
        <f aca="false">Z599-Y599</f>
        <v>0.00977728041213277</v>
      </c>
      <c r="AB599" s="72" t="n">
        <f aca="false">AB598*(1+F599)</f>
        <v>4.47331215482652</v>
      </c>
      <c r="AC599" s="73" t="n">
        <f aca="false">MAX(AC598,AB599)</f>
        <v>4.51387696499239</v>
      </c>
      <c r="AD599" s="70" t="n">
        <f aca="false">1-AB599/AC599</f>
        <v>0.00898668937599989</v>
      </c>
      <c r="AE599" s="73" t="n">
        <f aca="false">AE598*(1+M599)</f>
        <v>3.83611271461452</v>
      </c>
      <c r="AF599" s="73" t="n">
        <f aca="false">MAX(AF598,AE599)</f>
        <v>3.8739187086964</v>
      </c>
      <c r="AG599" s="70" t="n">
        <f aca="false">1-AE599/AF599</f>
        <v>0.00975910877969921</v>
      </c>
      <c r="AH599" s="74" t="n">
        <f aca="false">IF(R599&gt;0,AH598+1,0)</f>
        <v>3</v>
      </c>
      <c r="AI599" s="74" t="n">
        <f aca="false">IF(U599&gt;0,AI598+1,0)</f>
        <v>3</v>
      </c>
      <c r="AJ599" s="74" t="n">
        <f aca="false">IF(G599&gt;0,AJ598+1,0)</f>
        <v>0</v>
      </c>
      <c r="AK599" s="74" t="n">
        <f aca="false">IF(G599&lt;=0,AK598+1,0)</f>
        <v>1</v>
      </c>
      <c r="AL599" s="74" t="n">
        <f aca="false">IF(K599&gt;0,AL598+1,0)</f>
        <v>0</v>
      </c>
      <c r="AM599" s="74" t="n">
        <f aca="false">IF(K599&lt;=0,AM598+1,0)</f>
        <v>1</v>
      </c>
    </row>
    <row r="600" customFormat="false" ht="15" hidden="false" customHeight="false" outlineLevel="0" collapsed="false">
      <c r="A600" s="61" t="n">
        <v>604</v>
      </c>
      <c r="B600" s="62" t="n">
        <v>41513.40625</v>
      </c>
      <c r="C600" s="63" t="n">
        <f aca="false">YEAR(B600)</f>
        <v>2013</v>
      </c>
      <c r="D600" s="32" t="s">
        <v>276</v>
      </c>
      <c r="E600" s="64" t="n">
        <v>5405.7</v>
      </c>
      <c r="F600" s="65" t="n">
        <v>0.0082</v>
      </c>
      <c r="G600" s="66" t="n">
        <v>44.32674</v>
      </c>
      <c r="H600" s="67" t="n">
        <f aca="false">E600+IF(D600="Long",1,-1)*G600</f>
        <v>5361.37326</v>
      </c>
      <c r="I600" s="68" t="n">
        <f aca="false">Assumptions!$B$58</f>
        <v>5.35750011455817</v>
      </c>
      <c r="J600" s="68" t="n">
        <f aca="false">INDEX(Yearly!$D$5:$D$22,MATCH(C600,Yearly!$A$5:$A$22,0))</f>
        <v>0.518467753021758</v>
      </c>
      <c r="K600" s="68" t="n">
        <f aca="false">G600-I600-J600</f>
        <v>38.4507721324201</v>
      </c>
      <c r="L600" s="69" t="n">
        <f aca="false">(I600+J600)/Assumptions!$B$8</f>
        <v>0.000259093470710942</v>
      </c>
      <c r="M600" s="70" t="n">
        <f aca="false">F600-L600</f>
        <v>0.00794090652928906</v>
      </c>
      <c r="N600" s="71" t="n">
        <f aca="false">G600*Assumptions!$B$7</f>
        <v>348629.8101</v>
      </c>
      <c r="O600" s="71" t="n">
        <f aca="false">K600*Assumptions!$B$7</f>
        <v>302415.322821484</v>
      </c>
      <c r="P600" s="68" t="n">
        <f aca="false">P599+G600</f>
        <v>7672.7127</v>
      </c>
      <c r="Q600" s="68" t="n">
        <f aca="false">MAX(Q599,P600)</f>
        <v>7677.45027</v>
      </c>
      <c r="R600" s="68" t="n">
        <f aca="false">Q600-P600</f>
        <v>4.73757000000023</v>
      </c>
      <c r="S600" s="68" t="n">
        <f aca="false">S599+K600</f>
        <v>4173.91948002483</v>
      </c>
      <c r="T600" s="68" t="n">
        <f aca="false">MAX(T599,S600)</f>
        <v>4202.16092149515</v>
      </c>
      <c r="U600" s="68" t="n">
        <f aca="false">T600-S600</f>
        <v>28.2414414703198</v>
      </c>
      <c r="V600" s="70" t="n">
        <f aca="false">V599+F600</f>
        <v>1.6049</v>
      </c>
      <c r="W600" s="70" t="n">
        <f aca="false">MAX(W599,V600)</f>
        <v>1.6057</v>
      </c>
      <c r="X600" s="70" t="n">
        <f aca="false">W600-V600</f>
        <v>0.000799999999999912</v>
      </c>
      <c r="Y600" s="70" t="n">
        <f aca="false">Y599+M600</f>
        <v>1.45062507898403</v>
      </c>
      <c r="Z600" s="70" t="n">
        <f aca="false">MAX(Z599,Y600)</f>
        <v>1.45246145286687</v>
      </c>
      <c r="AA600" s="70" t="n">
        <f aca="false">Z600-Y600</f>
        <v>0.00183637388284374</v>
      </c>
      <c r="AB600" s="72" t="n">
        <f aca="false">AB599*(1+F600)</f>
        <v>4.5099933144961</v>
      </c>
      <c r="AC600" s="73" t="n">
        <f aca="false">MAX(AC599,AB600)</f>
        <v>4.51387696499239</v>
      </c>
      <c r="AD600" s="70" t="n">
        <f aca="false">1-AB600/AC600</f>
        <v>0.000860380228883018</v>
      </c>
      <c r="AE600" s="73" t="n">
        <f aca="false">AE599*(1+M600)</f>
        <v>3.86657492711709</v>
      </c>
      <c r="AF600" s="73" t="n">
        <f aca="false">MAX(AF599,AE600)</f>
        <v>3.8739187086964</v>
      </c>
      <c r="AG600" s="70" t="n">
        <f aca="false">1-AE600/AF600</f>
        <v>0.00189569842103887</v>
      </c>
      <c r="AH600" s="74" t="n">
        <f aca="false">IF(R600&gt;0,AH599+1,0)</f>
        <v>4</v>
      </c>
      <c r="AI600" s="74" t="n">
        <f aca="false">IF(U600&gt;0,AI599+1,0)</f>
        <v>4</v>
      </c>
      <c r="AJ600" s="74" t="n">
        <f aca="false">IF(G600&gt;0,AJ599+1,0)</f>
        <v>1</v>
      </c>
      <c r="AK600" s="74" t="n">
        <f aca="false">IF(G600&lt;=0,AK599+1,0)</f>
        <v>0</v>
      </c>
      <c r="AL600" s="74" t="n">
        <f aca="false">IF(K600&gt;0,AL599+1,0)</f>
        <v>1</v>
      </c>
      <c r="AM600" s="74" t="n">
        <f aca="false">IF(K600&lt;=0,AM599+1,0)</f>
        <v>0</v>
      </c>
    </row>
    <row r="601" customFormat="false" ht="15" hidden="false" customHeight="false" outlineLevel="0" collapsed="false">
      <c r="A601" s="61" t="n">
        <v>605</v>
      </c>
      <c r="B601" s="62" t="n">
        <v>41515.4895833333</v>
      </c>
      <c r="C601" s="63" t="n">
        <f aca="false">YEAR(B601)</f>
        <v>2013</v>
      </c>
      <c r="D601" s="32" t="s">
        <v>277</v>
      </c>
      <c r="E601" s="64" t="n">
        <v>5361.15</v>
      </c>
      <c r="F601" s="65" t="n">
        <v>0.0139</v>
      </c>
      <c r="G601" s="66" t="n">
        <v>74.519985</v>
      </c>
      <c r="H601" s="67" t="n">
        <f aca="false">E601+IF(D601="Long",1,-1)*G601</f>
        <v>5435.669985</v>
      </c>
      <c r="I601" s="68" t="n">
        <f aca="false">Assumptions!$B$58</f>
        <v>5.35750011455817</v>
      </c>
      <c r="J601" s="68" t="n">
        <f aca="false">INDEX(Yearly!$D$5:$D$22,MATCH(C601,Yearly!$A$5:$A$22,0))</f>
        <v>0.518467753021758</v>
      </c>
      <c r="K601" s="68" t="n">
        <f aca="false">G601-I601-J601</f>
        <v>68.6440171324201</v>
      </c>
      <c r="L601" s="69" t="n">
        <f aca="false">(I601+J601)/Assumptions!$B$8</f>
        <v>0.000259093470710942</v>
      </c>
      <c r="M601" s="70" t="n">
        <f aca="false">F601-L601</f>
        <v>0.0136409065292891</v>
      </c>
      <c r="N601" s="71" t="n">
        <f aca="false">G601*Assumptions!$B$7</f>
        <v>586099.682025</v>
      </c>
      <c r="O601" s="71" t="n">
        <f aca="false">K601*Assumptions!$B$7</f>
        <v>539885.194746484</v>
      </c>
      <c r="P601" s="68" t="n">
        <f aca="false">P600+G601</f>
        <v>7747.232685</v>
      </c>
      <c r="Q601" s="68" t="n">
        <f aca="false">MAX(Q600,P601)</f>
        <v>7747.232685</v>
      </c>
      <c r="R601" s="68" t="n">
        <f aca="false">Q601-P601</f>
        <v>0</v>
      </c>
      <c r="S601" s="68" t="n">
        <f aca="false">S600+K601</f>
        <v>4242.56349715725</v>
      </c>
      <c r="T601" s="68" t="n">
        <f aca="false">MAX(T600,S601)</f>
        <v>4242.56349715725</v>
      </c>
      <c r="U601" s="68" t="n">
        <f aca="false">T601-S601</f>
        <v>0</v>
      </c>
      <c r="V601" s="70" t="n">
        <f aca="false">V600+F601</f>
        <v>1.6188</v>
      </c>
      <c r="W601" s="70" t="n">
        <f aca="false">MAX(W600,V601)</f>
        <v>1.6188</v>
      </c>
      <c r="X601" s="70" t="n">
        <f aca="false">W601-V601</f>
        <v>0</v>
      </c>
      <c r="Y601" s="70" t="n">
        <f aca="false">Y600+M601</f>
        <v>1.46426598551332</v>
      </c>
      <c r="Z601" s="70" t="n">
        <f aca="false">MAX(Z600,Y601)</f>
        <v>1.46426598551332</v>
      </c>
      <c r="AA601" s="70" t="n">
        <f aca="false">Z601-Y601</f>
        <v>0</v>
      </c>
      <c r="AB601" s="72" t="n">
        <f aca="false">AB600*(1+F601)</f>
        <v>4.57268222156759</v>
      </c>
      <c r="AC601" s="73" t="n">
        <f aca="false">MAX(AC600,AB601)</f>
        <v>4.57268222156759</v>
      </c>
      <c r="AD601" s="70" t="n">
        <f aca="false">1-AB601/AC601</f>
        <v>0</v>
      </c>
      <c r="AE601" s="73" t="n">
        <f aca="false">AE600*(1+M601)</f>
        <v>3.91931851428639</v>
      </c>
      <c r="AF601" s="73" t="n">
        <f aca="false">MAX(AF600,AE601)</f>
        <v>3.91931851428639</v>
      </c>
      <c r="AG601" s="70" t="n">
        <f aca="false">1-AE601/AF601</f>
        <v>0</v>
      </c>
      <c r="AH601" s="74" t="n">
        <f aca="false">IF(R601&gt;0,AH600+1,0)</f>
        <v>0</v>
      </c>
      <c r="AI601" s="74" t="n">
        <f aca="false">IF(U601&gt;0,AI600+1,0)</f>
        <v>0</v>
      </c>
      <c r="AJ601" s="74" t="n">
        <f aca="false">IF(G601&gt;0,AJ600+1,0)</f>
        <v>2</v>
      </c>
      <c r="AK601" s="74" t="n">
        <f aca="false">IF(G601&lt;=0,AK600+1,0)</f>
        <v>0</v>
      </c>
      <c r="AL601" s="74" t="n">
        <f aca="false">IF(K601&gt;0,AL600+1,0)</f>
        <v>2</v>
      </c>
      <c r="AM601" s="74" t="n">
        <f aca="false">IF(K601&lt;=0,AM600+1,0)</f>
        <v>0</v>
      </c>
    </row>
    <row r="602" customFormat="false" ht="15" hidden="false" customHeight="false" outlineLevel="0" collapsed="false">
      <c r="A602" s="61" t="n">
        <v>606</v>
      </c>
      <c r="B602" s="62" t="n">
        <v>41520.53125</v>
      </c>
      <c r="C602" s="63" t="n">
        <f aca="false">YEAR(B602)</f>
        <v>2013</v>
      </c>
      <c r="D602" s="32" t="s">
        <v>276</v>
      </c>
      <c r="E602" s="64" t="n">
        <v>5435.85</v>
      </c>
      <c r="F602" s="65" t="n">
        <v>0.0008</v>
      </c>
      <c r="G602" s="66" t="n">
        <v>4.34868</v>
      </c>
      <c r="H602" s="67" t="n">
        <f aca="false">E602+IF(D602="Long",1,-1)*G602</f>
        <v>5431.50132</v>
      </c>
      <c r="I602" s="68" t="n">
        <f aca="false">Assumptions!$B$58</f>
        <v>5.35750011455817</v>
      </c>
      <c r="J602" s="68" t="n">
        <f aca="false">INDEX(Yearly!$D$5:$D$22,MATCH(C602,Yearly!$A$5:$A$22,0))</f>
        <v>0.518467753021758</v>
      </c>
      <c r="K602" s="68" t="n">
        <f aca="false">G602-I602-J602</f>
        <v>-1.52728786757993</v>
      </c>
      <c r="L602" s="69" t="n">
        <f aca="false">(I602+J602)/Assumptions!$B$8</f>
        <v>0.000259093470710942</v>
      </c>
      <c r="M602" s="70" t="n">
        <f aca="false">F602-L602</f>
        <v>0.000540906529289058</v>
      </c>
      <c r="N602" s="71" t="n">
        <f aca="false">G602*Assumptions!$B$7</f>
        <v>34202.3682</v>
      </c>
      <c r="O602" s="71" t="n">
        <f aca="false">K602*Assumptions!$B$7</f>
        <v>-12012.1190785161</v>
      </c>
      <c r="P602" s="68" t="n">
        <f aca="false">P601+G602</f>
        <v>7751.581365</v>
      </c>
      <c r="Q602" s="68" t="n">
        <f aca="false">MAX(Q601,P602)</f>
        <v>7751.581365</v>
      </c>
      <c r="R602" s="68" t="n">
        <f aca="false">Q602-P602</f>
        <v>0</v>
      </c>
      <c r="S602" s="68" t="n">
        <f aca="false">S601+K602</f>
        <v>4241.03620928967</v>
      </c>
      <c r="T602" s="68" t="n">
        <f aca="false">MAX(T601,S602)</f>
        <v>4242.56349715725</v>
      </c>
      <c r="U602" s="68" t="n">
        <f aca="false">T602-S602</f>
        <v>1.52728786757962</v>
      </c>
      <c r="V602" s="70" t="n">
        <f aca="false">V601+F602</f>
        <v>1.6196</v>
      </c>
      <c r="W602" s="70" t="n">
        <f aca="false">MAX(W601,V602)</f>
        <v>1.6196</v>
      </c>
      <c r="X602" s="70" t="n">
        <f aca="false">W602-V602</f>
        <v>0</v>
      </c>
      <c r="Y602" s="70" t="n">
        <f aca="false">Y601+M602</f>
        <v>1.46480689204261</v>
      </c>
      <c r="Z602" s="70" t="n">
        <f aca="false">MAX(Z601,Y602)</f>
        <v>1.46480689204261</v>
      </c>
      <c r="AA602" s="70" t="n">
        <f aca="false">Z602-Y602</f>
        <v>0</v>
      </c>
      <c r="AB602" s="72" t="n">
        <f aca="false">AB601*(1+F602)</f>
        <v>4.57634036734485</v>
      </c>
      <c r="AC602" s="73" t="n">
        <f aca="false">MAX(AC601,AB602)</f>
        <v>4.57634036734485</v>
      </c>
      <c r="AD602" s="70" t="n">
        <f aca="false">1-AB602/AC602</f>
        <v>0</v>
      </c>
      <c r="AE602" s="73" t="n">
        <f aca="false">AE601*(1+M602)</f>
        <v>3.92143849926113</v>
      </c>
      <c r="AF602" s="73" t="n">
        <f aca="false">MAX(AF601,AE602)</f>
        <v>3.92143849926113</v>
      </c>
      <c r="AG602" s="70" t="n">
        <f aca="false">1-AE602/AF602</f>
        <v>0</v>
      </c>
      <c r="AH602" s="74" t="n">
        <f aca="false">IF(R602&gt;0,AH601+1,0)</f>
        <v>0</v>
      </c>
      <c r="AI602" s="74" t="n">
        <f aca="false">IF(U602&gt;0,AI601+1,0)</f>
        <v>1</v>
      </c>
      <c r="AJ602" s="74" t="n">
        <f aca="false">IF(G602&gt;0,AJ601+1,0)</f>
        <v>3</v>
      </c>
      <c r="AK602" s="74" t="n">
        <f aca="false">IF(G602&lt;=0,AK601+1,0)</f>
        <v>0</v>
      </c>
      <c r="AL602" s="74" t="n">
        <f aca="false">IF(K602&gt;0,AL601+1,0)</f>
        <v>0</v>
      </c>
      <c r="AM602" s="74" t="n">
        <f aca="false">IF(K602&lt;=0,AM601+1,0)</f>
        <v>1</v>
      </c>
    </row>
    <row r="603" customFormat="false" ht="15" hidden="false" customHeight="false" outlineLevel="0" collapsed="false">
      <c r="A603" s="61" t="n">
        <v>607</v>
      </c>
      <c r="B603" s="62" t="n">
        <v>41521.4479166667</v>
      </c>
      <c r="C603" s="63" t="n">
        <f aca="false">YEAR(B603)</f>
        <v>2013</v>
      </c>
      <c r="D603" s="32" t="s">
        <v>277</v>
      </c>
      <c r="E603" s="64" t="n">
        <v>5431.75</v>
      </c>
      <c r="F603" s="65" t="n">
        <v>-0.0063</v>
      </c>
      <c r="G603" s="66" t="n">
        <v>-34.220025</v>
      </c>
      <c r="H603" s="67" t="n">
        <f aca="false">E603+IF(D603="Long",1,-1)*G603</f>
        <v>5397.529975</v>
      </c>
      <c r="I603" s="68" t="n">
        <f aca="false">Assumptions!$B$58</f>
        <v>5.35750011455817</v>
      </c>
      <c r="J603" s="68" t="n">
        <f aca="false">INDEX(Yearly!$D$5:$D$22,MATCH(C603,Yearly!$A$5:$A$22,0))</f>
        <v>0.518467753021758</v>
      </c>
      <c r="K603" s="68" t="n">
        <f aca="false">G603-I603-J603</f>
        <v>-40.0959928675799</v>
      </c>
      <c r="L603" s="69" t="n">
        <f aca="false">(I603+J603)/Assumptions!$B$8</f>
        <v>0.000259093470710942</v>
      </c>
      <c r="M603" s="70" t="n">
        <f aca="false">F603-L603</f>
        <v>-0.00655909347071094</v>
      </c>
      <c r="N603" s="71" t="n">
        <f aca="false">G603*Assumptions!$B$7</f>
        <v>-269140.496625</v>
      </c>
      <c r="O603" s="71" t="n">
        <f aca="false">K603*Assumptions!$B$7</f>
        <v>-315354.983903516</v>
      </c>
      <c r="P603" s="68" t="n">
        <f aca="false">P602+G603</f>
        <v>7717.36134</v>
      </c>
      <c r="Q603" s="68" t="n">
        <f aca="false">MAX(Q602,P603)</f>
        <v>7751.581365</v>
      </c>
      <c r="R603" s="68" t="n">
        <f aca="false">Q603-P603</f>
        <v>34.2200249999996</v>
      </c>
      <c r="S603" s="68" t="n">
        <f aca="false">S602+K603</f>
        <v>4200.94021642209</v>
      </c>
      <c r="T603" s="68" t="n">
        <f aca="false">MAX(T602,S603)</f>
        <v>4242.56349715725</v>
      </c>
      <c r="U603" s="68" t="n">
        <f aca="false">T603-S603</f>
        <v>41.6232807351598</v>
      </c>
      <c r="V603" s="70" t="n">
        <f aca="false">V602+F603</f>
        <v>1.6133</v>
      </c>
      <c r="W603" s="70" t="n">
        <f aca="false">MAX(W602,V603)</f>
        <v>1.6196</v>
      </c>
      <c r="X603" s="70" t="n">
        <f aca="false">W603-V603</f>
        <v>0.00629999999999997</v>
      </c>
      <c r="Y603" s="70" t="n">
        <f aca="false">Y602+M603</f>
        <v>1.45824779857189</v>
      </c>
      <c r="Z603" s="70" t="n">
        <f aca="false">MAX(Z602,Y603)</f>
        <v>1.46480689204261</v>
      </c>
      <c r="AA603" s="70" t="n">
        <f aca="false">Z603-Y603</f>
        <v>0.00655909347071093</v>
      </c>
      <c r="AB603" s="72" t="n">
        <f aca="false">AB602*(1+F603)</f>
        <v>4.54750942303057</v>
      </c>
      <c r="AC603" s="73" t="n">
        <f aca="false">MAX(AC602,AB603)</f>
        <v>4.57634036734485</v>
      </c>
      <c r="AD603" s="70" t="n">
        <f aca="false">1-AB603/AC603</f>
        <v>0.00629999999999997</v>
      </c>
      <c r="AE603" s="73" t="n">
        <f aca="false">AE602*(1+M603)</f>
        <v>3.89571741760483</v>
      </c>
      <c r="AF603" s="73" t="n">
        <f aca="false">MAX(AF602,AE603)</f>
        <v>3.92143849926113</v>
      </c>
      <c r="AG603" s="70" t="n">
        <f aca="false">1-AE603/AF603</f>
        <v>0.00655909347071093</v>
      </c>
      <c r="AH603" s="74" t="n">
        <f aca="false">IF(R603&gt;0,AH602+1,0)</f>
        <v>1</v>
      </c>
      <c r="AI603" s="74" t="n">
        <f aca="false">IF(U603&gt;0,AI602+1,0)</f>
        <v>2</v>
      </c>
      <c r="AJ603" s="74" t="n">
        <f aca="false">IF(G603&gt;0,AJ602+1,0)</f>
        <v>0</v>
      </c>
      <c r="AK603" s="74" t="n">
        <f aca="false">IF(G603&lt;=0,AK602+1,0)</f>
        <v>1</v>
      </c>
      <c r="AL603" s="74" t="n">
        <f aca="false">IF(K603&gt;0,AL602+1,0)</f>
        <v>0</v>
      </c>
      <c r="AM603" s="74" t="n">
        <f aca="false">IF(K603&lt;=0,AM602+1,0)</f>
        <v>2</v>
      </c>
    </row>
    <row r="604" customFormat="false" ht="15" hidden="false" customHeight="false" outlineLevel="0" collapsed="false">
      <c r="A604" s="61" t="n">
        <v>608</v>
      </c>
      <c r="B604" s="62" t="n">
        <v>41521.5520833333</v>
      </c>
      <c r="C604" s="63" t="n">
        <f aca="false">YEAR(B604)</f>
        <v>2013</v>
      </c>
      <c r="D604" s="32" t="s">
        <v>276</v>
      </c>
      <c r="E604" s="64" t="n">
        <v>5397.75</v>
      </c>
      <c r="F604" s="65" t="n">
        <v>-0.0096</v>
      </c>
      <c r="G604" s="66" t="n">
        <v>-51.8184</v>
      </c>
      <c r="H604" s="67" t="n">
        <f aca="false">E604+IF(D604="Long",1,-1)*G604</f>
        <v>5449.5684</v>
      </c>
      <c r="I604" s="68" t="n">
        <f aca="false">Assumptions!$B$58</f>
        <v>5.35750011455817</v>
      </c>
      <c r="J604" s="68" t="n">
        <f aca="false">INDEX(Yearly!$D$5:$D$22,MATCH(C604,Yearly!$A$5:$A$22,0))</f>
        <v>0.518467753021758</v>
      </c>
      <c r="K604" s="68" t="n">
        <f aca="false">G604-I604-J604</f>
        <v>-57.6943678675799</v>
      </c>
      <c r="L604" s="69" t="n">
        <f aca="false">(I604+J604)/Assumptions!$B$8</f>
        <v>0.000259093470710942</v>
      </c>
      <c r="M604" s="70" t="n">
        <f aca="false">F604-L604</f>
        <v>-0.00985909347071094</v>
      </c>
      <c r="N604" s="71" t="n">
        <f aca="false">G604*Assumptions!$B$7</f>
        <v>-407551.716</v>
      </c>
      <c r="O604" s="71" t="n">
        <f aca="false">K604*Assumptions!$B$7</f>
        <v>-453766.203278516</v>
      </c>
      <c r="P604" s="68" t="n">
        <f aca="false">P603+G604</f>
        <v>7665.54294</v>
      </c>
      <c r="Q604" s="68" t="n">
        <f aca="false">MAX(Q603,P604)</f>
        <v>7751.581365</v>
      </c>
      <c r="R604" s="68" t="n">
        <f aca="false">Q604-P604</f>
        <v>86.0384249999997</v>
      </c>
      <c r="S604" s="68" t="n">
        <f aca="false">S603+K604</f>
        <v>4143.24584855451</v>
      </c>
      <c r="T604" s="68" t="n">
        <f aca="false">MAX(T603,S604)</f>
        <v>4242.56349715725</v>
      </c>
      <c r="U604" s="68" t="n">
        <f aca="false">T604-S604</f>
        <v>99.3176486027396</v>
      </c>
      <c r="V604" s="70" t="n">
        <f aca="false">V603+F604</f>
        <v>1.6037</v>
      </c>
      <c r="W604" s="70" t="n">
        <f aca="false">MAX(W603,V604)</f>
        <v>1.6196</v>
      </c>
      <c r="X604" s="70" t="n">
        <f aca="false">W604-V604</f>
        <v>0.0159</v>
      </c>
      <c r="Y604" s="70" t="n">
        <f aca="false">Y603+M604</f>
        <v>1.44838870510118</v>
      </c>
      <c r="Z604" s="70" t="n">
        <f aca="false">MAX(Z603,Y604)</f>
        <v>1.46480689204261</v>
      </c>
      <c r="AA604" s="70" t="n">
        <f aca="false">Z604-Y604</f>
        <v>0.0164181869414219</v>
      </c>
      <c r="AB604" s="72" t="n">
        <f aca="false">AB603*(1+F604)</f>
        <v>4.50385333256948</v>
      </c>
      <c r="AC604" s="73" t="n">
        <f aca="false">MAX(AC603,AB604)</f>
        <v>4.57634036734485</v>
      </c>
      <c r="AD604" s="70" t="n">
        <f aca="false">1-AB604/AC604</f>
        <v>0.0158395200000001</v>
      </c>
      <c r="AE604" s="73" t="n">
        <f aca="false">AE603*(1+M604)</f>
        <v>3.85730917544919</v>
      </c>
      <c r="AF604" s="73" t="n">
        <f aca="false">MAX(AF603,AE604)</f>
        <v>3.92143849926113</v>
      </c>
      <c r="AG604" s="70" t="n">
        <f aca="false">1-AE604/AF604</f>
        <v>0.0163535202258109</v>
      </c>
      <c r="AH604" s="74" t="n">
        <f aca="false">IF(R604&gt;0,AH603+1,0)</f>
        <v>2</v>
      </c>
      <c r="AI604" s="74" t="n">
        <f aca="false">IF(U604&gt;0,AI603+1,0)</f>
        <v>3</v>
      </c>
      <c r="AJ604" s="74" t="n">
        <f aca="false">IF(G604&gt;0,AJ603+1,0)</f>
        <v>0</v>
      </c>
      <c r="AK604" s="74" t="n">
        <f aca="false">IF(G604&lt;=0,AK603+1,0)</f>
        <v>2</v>
      </c>
      <c r="AL604" s="74" t="n">
        <f aca="false">IF(K604&gt;0,AL603+1,0)</f>
        <v>0</v>
      </c>
      <c r="AM604" s="74" t="n">
        <f aca="false">IF(K604&lt;=0,AM603+1,0)</f>
        <v>3</v>
      </c>
    </row>
    <row r="605" customFormat="false" ht="15" hidden="false" customHeight="false" outlineLevel="0" collapsed="false">
      <c r="A605" s="61" t="n">
        <v>609</v>
      </c>
      <c r="B605" s="62" t="n">
        <v>41521.6215277778</v>
      </c>
      <c r="C605" s="63" t="n">
        <f aca="false">YEAR(B605)</f>
        <v>2013</v>
      </c>
      <c r="D605" s="32" t="s">
        <v>277</v>
      </c>
      <c r="E605" s="64" t="n">
        <v>5449.5</v>
      </c>
      <c r="F605" s="65" t="n">
        <v>0.0653</v>
      </c>
      <c r="G605" s="66" t="n">
        <v>355.85235</v>
      </c>
      <c r="H605" s="67" t="n">
        <f aca="false">E605+IF(D605="Long",1,-1)*G605</f>
        <v>5805.35235</v>
      </c>
      <c r="I605" s="68" t="n">
        <f aca="false">Assumptions!$B$58</f>
        <v>5.35750011455817</v>
      </c>
      <c r="J605" s="68" t="n">
        <f aca="false">INDEX(Yearly!$D$5:$D$22,MATCH(C605,Yearly!$A$5:$A$22,0))</f>
        <v>0.518467753021758</v>
      </c>
      <c r="K605" s="68" t="n">
        <f aca="false">G605-I605-J605</f>
        <v>349.97638213242</v>
      </c>
      <c r="L605" s="69" t="n">
        <f aca="false">(I605+J605)/Assumptions!$B$8</f>
        <v>0.000259093470710942</v>
      </c>
      <c r="M605" s="70" t="n">
        <f aca="false">F605-L605</f>
        <v>0.0650409065292891</v>
      </c>
      <c r="N605" s="71" t="n">
        <f aca="false">G605*Assumptions!$B$7</f>
        <v>2798778.73275</v>
      </c>
      <c r="O605" s="71" t="n">
        <f aca="false">K605*Assumptions!$B$7</f>
        <v>2752564.24547148</v>
      </c>
      <c r="P605" s="68" t="n">
        <f aca="false">P604+G605</f>
        <v>8021.39529</v>
      </c>
      <c r="Q605" s="68" t="n">
        <f aca="false">MAX(Q604,P605)</f>
        <v>8021.39529</v>
      </c>
      <c r="R605" s="68" t="n">
        <f aca="false">Q605-P605</f>
        <v>0</v>
      </c>
      <c r="S605" s="68" t="n">
        <f aca="false">S604+K605</f>
        <v>4493.22223068693</v>
      </c>
      <c r="T605" s="68" t="n">
        <f aca="false">MAX(T604,S605)</f>
        <v>4493.22223068693</v>
      </c>
      <c r="U605" s="68" t="n">
        <f aca="false">T605-S605</f>
        <v>0</v>
      </c>
      <c r="V605" s="70" t="n">
        <f aca="false">V604+F605</f>
        <v>1.669</v>
      </c>
      <c r="W605" s="70" t="n">
        <f aca="false">MAX(W604,V605)</f>
        <v>1.669</v>
      </c>
      <c r="X605" s="70" t="n">
        <f aca="false">W605-V605</f>
        <v>0</v>
      </c>
      <c r="Y605" s="70" t="n">
        <f aca="false">Y604+M605</f>
        <v>1.51342961163047</v>
      </c>
      <c r="Z605" s="70" t="n">
        <f aca="false">MAX(Z604,Y605)</f>
        <v>1.51342961163047</v>
      </c>
      <c r="AA605" s="70" t="n">
        <f aca="false">Z605-Y605</f>
        <v>0</v>
      </c>
      <c r="AB605" s="72" t="n">
        <f aca="false">AB604*(1+F605)</f>
        <v>4.79795495518627</v>
      </c>
      <c r="AC605" s="73" t="n">
        <f aca="false">MAX(AC604,AB605)</f>
        <v>4.79795495518627</v>
      </c>
      <c r="AD605" s="70" t="n">
        <f aca="false">1-AB605/AC605</f>
        <v>0</v>
      </c>
      <c r="AE605" s="73" t="n">
        <f aca="false">AE604*(1+M605)</f>
        <v>4.10819206098415</v>
      </c>
      <c r="AF605" s="73" t="n">
        <f aca="false">MAX(AF604,AE605)</f>
        <v>4.10819206098415</v>
      </c>
      <c r="AG605" s="70" t="n">
        <f aca="false">1-AE605/AF605</f>
        <v>0</v>
      </c>
      <c r="AH605" s="74" t="n">
        <f aca="false">IF(R605&gt;0,AH604+1,0)</f>
        <v>0</v>
      </c>
      <c r="AI605" s="74" t="n">
        <f aca="false">IF(U605&gt;0,AI604+1,0)</f>
        <v>0</v>
      </c>
      <c r="AJ605" s="74" t="n">
        <f aca="false">IF(G605&gt;0,AJ604+1,0)</f>
        <v>1</v>
      </c>
      <c r="AK605" s="74" t="n">
        <f aca="false">IF(G605&lt;=0,AK604+1,0)</f>
        <v>0</v>
      </c>
      <c r="AL605" s="74" t="n">
        <f aca="false">IF(K605&gt;0,AL604+1,0)</f>
        <v>1</v>
      </c>
      <c r="AM605" s="74" t="n">
        <f aca="false">IF(K605&lt;=0,AM604+1,0)</f>
        <v>0</v>
      </c>
    </row>
    <row r="606" customFormat="false" ht="15" hidden="false" customHeight="false" outlineLevel="0" collapsed="false">
      <c r="A606" s="61" t="n">
        <v>610</v>
      </c>
      <c r="B606" s="62" t="n">
        <v>41533.5520833333</v>
      </c>
      <c r="C606" s="63" t="n">
        <f aca="false">YEAR(B606)</f>
        <v>2013</v>
      </c>
      <c r="D606" s="32" t="s">
        <v>276</v>
      </c>
      <c r="E606" s="64" t="n">
        <v>5805.45</v>
      </c>
      <c r="F606" s="65" t="n">
        <v>-0.0053</v>
      </c>
      <c r="G606" s="66" t="n">
        <v>-30.768885</v>
      </c>
      <c r="H606" s="67" t="n">
        <f aca="false">E606+IF(D606="Long",1,-1)*G606</f>
        <v>5836.218885</v>
      </c>
      <c r="I606" s="68" t="n">
        <f aca="false">Assumptions!$B$58</f>
        <v>5.35750011455817</v>
      </c>
      <c r="J606" s="68" t="n">
        <f aca="false">INDEX(Yearly!$D$5:$D$22,MATCH(C606,Yearly!$A$5:$A$22,0))</f>
        <v>0.518467753021758</v>
      </c>
      <c r="K606" s="68" t="n">
        <f aca="false">G606-I606-J606</f>
        <v>-36.6448528675799</v>
      </c>
      <c r="L606" s="69" t="n">
        <f aca="false">(I606+J606)/Assumptions!$B$8</f>
        <v>0.000259093470710942</v>
      </c>
      <c r="M606" s="70" t="n">
        <f aca="false">F606-L606</f>
        <v>-0.00555909347071094</v>
      </c>
      <c r="N606" s="71" t="n">
        <f aca="false">G606*Assumptions!$B$7</f>
        <v>-241997.280525</v>
      </c>
      <c r="O606" s="71" t="n">
        <f aca="false">K606*Assumptions!$B$7</f>
        <v>-288211.767803516</v>
      </c>
      <c r="P606" s="68" t="n">
        <f aca="false">P605+G606</f>
        <v>7990.626405</v>
      </c>
      <c r="Q606" s="68" t="n">
        <f aca="false">MAX(Q605,P606)</f>
        <v>8021.39529</v>
      </c>
      <c r="R606" s="68" t="n">
        <f aca="false">Q606-P606</f>
        <v>30.7688850000004</v>
      </c>
      <c r="S606" s="68" t="n">
        <f aca="false">S605+K606</f>
        <v>4456.57737781935</v>
      </c>
      <c r="T606" s="68" t="n">
        <f aca="false">MAX(T605,S606)</f>
        <v>4493.22223068693</v>
      </c>
      <c r="U606" s="68" t="n">
        <f aca="false">T606-S606</f>
        <v>36.6448528675801</v>
      </c>
      <c r="V606" s="70" t="n">
        <f aca="false">V605+F606</f>
        <v>1.6637</v>
      </c>
      <c r="W606" s="70" t="n">
        <f aca="false">MAX(W605,V606)</f>
        <v>1.669</v>
      </c>
      <c r="X606" s="70" t="n">
        <f aca="false">W606-V606</f>
        <v>0.00530000000000008</v>
      </c>
      <c r="Y606" s="70" t="n">
        <f aca="false">Y605+M606</f>
        <v>1.50787051815976</v>
      </c>
      <c r="Z606" s="70" t="n">
        <f aca="false">MAX(Z605,Y606)</f>
        <v>1.51342961163047</v>
      </c>
      <c r="AA606" s="70" t="n">
        <f aca="false">Z606-Y606</f>
        <v>0.00555909347071104</v>
      </c>
      <c r="AB606" s="72" t="n">
        <f aca="false">AB605*(1+F606)</f>
        <v>4.77252579392378</v>
      </c>
      <c r="AC606" s="73" t="n">
        <f aca="false">MAX(AC605,AB606)</f>
        <v>4.79795495518627</v>
      </c>
      <c r="AD606" s="70" t="n">
        <f aca="false">1-AB606/AC606</f>
        <v>0.00529999999999997</v>
      </c>
      <c r="AE606" s="73" t="n">
        <f aca="false">AE605*(1+M606)</f>
        <v>4.08535423732151</v>
      </c>
      <c r="AF606" s="73" t="n">
        <f aca="false">MAX(AF605,AE606)</f>
        <v>4.10819206098415</v>
      </c>
      <c r="AG606" s="70" t="n">
        <f aca="false">1-AE606/AF606</f>
        <v>0.00555909347071104</v>
      </c>
      <c r="AH606" s="74" t="n">
        <f aca="false">IF(R606&gt;0,AH605+1,0)</f>
        <v>1</v>
      </c>
      <c r="AI606" s="74" t="n">
        <f aca="false">IF(U606&gt;0,AI605+1,0)</f>
        <v>1</v>
      </c>
      <c r="AJ606" s="74" t="n">
        <f aca="false">IF(G606&gt;0,AJ605+1,0)</f>
        <v>0</v>
      </c>
      <c r="AK606" s="74" t="n">
        <f aca="false">IF(G606&lt;=0,AK605+1,0)</f>
        <v>1</v>
      </c>
      <c r="AL606" s="74" t="n">
        <f aca="false">IF(K606&gt;0,AL605+1,0)</f>
        <v>0</v>
      </c>
      <c r="AM606" s="74" t="n">
        <f aca="false">IF(K606&lt;=0,AM605+1,0)</f>
        <v>1</v>
      </c>
    </row>
    <row r="607" customFormat="false" ht="15" hidden="false" customHeight="false" outlineLevel="0" collapsed="false">
      <c r="A607" s="61" t="n">
        <v>611</v>
      </c>
      <c r="B607" s="62" t="n">
        <v>41534.4958333333</v>
      </c>
      <c r="C607" s="63" t="n">
        <f aca="false">YEAR(B607)</f>
        <v>2013</v>
      </c>
      <c r="D607" s="32" t="s">
        <v>277</v>
      </c>
      <c r="E607" s="64" t="n">
        <v>5836.5</v>
      </c>
      <c r="F607" s="65" t="n">
        <v>-0.0023</v>
      </c>
      <c r="G607" s="66" t="n">
        <v>-13.42395</v>
      </c>
      <c r="H607" s="67" t="n">
        <f aca="false">E607+IF(D607="Long",1,-1)*G607</f>
        <v>5823.07605</v>
      </c>
      <c r="I607" s="68" t="n">
        <f aca="false">Assumptions!$B$58</f>
        <v>5.35750011455817</v>
      </c>
      <c r="J607" s="68" t="n">
        <f aca="false">INDEX(Yearly!$D$5:$D$22,MATCH(C607,Yearly!$A$5:$A$22,0))</f>
        <v>0.518467753021758</v>
      </c>
      <c r="K607" s="68" t="n">
        <f aca="false">G607-I607-J607</f>
        <v>-19.2999178675799</v>
      </c>
      <c r="L607" s="69" t="n">
        <f aca="false">(I607+J607)/Assumptions!$B$8</f>
        <v>0.000259093470710942</v>
      </c>
      <c r="M607" s="70" t="n">
        <f aca="false">F607-L607</f>
        <v>-0.00255909347071094</v>
      </c>
      <c r="N607" s="71" t="n">
        <f aca="false">G607*Assumptions!$B$7</f>
        <v>-105579.36675</v>
      </c>
      <c r="O607" s="71" t="n">
        <f aca="false">K607*Assumptions!$B$7</f>
        <v>-151793.854028516</v>
      </c>
      <c r="P607" s="68" t="n">
        <f aca="false">P606+G607</f>
        <v>7977.202455</v>
      </c>
      <c r="Q607" s="68" t="n">
        <f aca="false">MAX(Q606,P607)</f>
        <v>8021.39529</v>
      </c>
      <c r="R607" s="68" t="n">
        <f aca="false">Q607-P607</f>
        <v>44.1928350000007</v>
      </c>
      <c r="S607" s="68" t="n">
        <f aca="false">S606+K607</f>
        <v>4437.27745995177</v>
      </c>
      <c r="T607" s="68" t="n">
        <f aca="false">MAX(T606,S607)</f>
        <v>4493.22223068693</v>
      </c>
      <c r="U607" s="68" t="n">
        <f aca="false">T607-S607</f>
        <v>55.9447707351601</v>
      </c>
      <c r="V607" s="70" t="n">
        <f aca="false">V606+F607</f>
        <v>1.6614</v>
      </c>
      <c r="W607" s="70" t="n">
        <f aca="false">MAX(W606,V607)</f>
        <v>1.669</v>
      </c>
      <c r="X607" s="70" t="n">
        <f aca="false">W607-V607</f>
        <v>0.00760000000000005</v>
      </c>
      <c r="Y607" s="70" t="n">
        <f aca="false">Y606+M607</f>
        <v>1.50531142468905</v>
      </c>
      <c r="Z607" s="70" t="n">
        <f aca="false">MAX(Z606,Y607)</f>
        <v>1.51342961163047</v>
      </c>
      <c r="AA607" s="70" t="n">
        <f aca="false">Z607-Y607</f>
        <v>0.00811818694142197</v>
      </c>
      <c r="AB607" s="72" t="n">
        <f aca="false">AB606*(1+F607)</f>
        <v>4.76154898459776</v>
      </c>
      <c r="AC607" s="73" t="n">
        <f aca="false">MAX(AC606,AB607)</f>
        <v>4.79795495518627</v>
      </c>
      <c r="AD607" s="70" t="n">
        <f aca="false">1-AB607/AC607</f>
        <v>0.00758780999999986</v>
      </c>
      <c r="AE607" s="73" t="n">
        <f aca="false">AE606*(1+M607)</f>
        <v>4.07489943396724</v>
      </c>
      <c r="AF607" s="73" t="n">
        <f aca="false">MAX(AF606,AE607)</f>
        <v>4.10819206098415</v>
      </c>
      <c r="AG607" s="70" t="n">
        <f aca="false">1-AE607/AF607</f>
        <v>0.0081039607016179</v>
      </c>
      <c r="AH607" s="74" t="n">
        <f aca="false">IF(R607&gt;0,AH606+1,0)</f>
        <v>2</v>
      </c>
      <c r="AI607" s="74" t="n">
        <f aca="false">IF(U607&gt;0,AI606+1,0)</f>
        <v>2</v>
      </c>
      <c r="AJ607" s="74" t="n">
        <f aca="false">IF(G607&gt;0,AJ606+1,0)</f>
        <v>0</v>
      </c>
      <c r="AK607" s="74" t="n">
        <f aca="false">IF(G607&lt;=0,AK606+1,0)</f>
        <v>2</v>
      </c>
      <c r="AL607" s="74" t="n">
        <f aca="false">IF(K607&gt;0,AL606+1,0)</f>
        <v>0</v>
      </c>
      <c r="AM607" s="74" t="n">
        <f aca="false">IF(K607&lt;=0,AM606+1,0)</f>
        <v>2</v>
      </c>
    </row>
    <row r="608" customFormat="false" ht="15" hidden="false" customHeight="false" outlineLevel="0" collapsed="false">
      <c r="A608" s="61" t="n">
        <v>612</v>
      </c>
      <c r="B608" s="62" t="n">
        <v>41534.5729166667</v>
      </c>
      <c r="C608" s="63" t="n">
        <f aca="false">YEAR(B608)</f>
        <v>2013</v>
      </c>
      <c r="D608" s="32" t="s">
        <v>276</v>
      </c>
      <c r="E608" s="64" t="n">
        <v>5823.1</v>
      </c>
      <c r="F608" s="65" t="n">
        <v>-0.0029</v>
      </c>
      <c r="G608" s="66" t="n">
        <v>-16.88699</v>
      </c>
      <c r="H608" s="67" t="n">
        <f aca="false">E608+IF(D608="Long",1,-1)*G608</f>
        <v>5839.98699</v>
      </c>
      <c r="I608" s="68" t="n">
        <f aca="false">Assumptions!$B$58</f>
        <v>5.35750011455817</v>
      </c>
      <c r="J608" s="68" t="n">
        <f aca="false">INDEX(Yearly!$D$5:$D$22,MATCH(C608,Yearly!$A$5:$A$22,0))</f>
        <v>0.518467753021758</v>
      </c>
      <c r="K608" s="68" t="n">
        <f aca="false">G608-I608-J608</f>
        <v>-22.7629578675799</v>
      </c>
      <c r="L608" s="69" t="n">
        <f aca="false">(I608+J608)/Assumptions!$B$8</f>
        <v>0.000259093470710942</v>
      </c>
      <c r="M608" s="70" t="n">
        <f aca="false">F608-L608</f>
        <v>-0.00315909347071094</v>
      </c>
      <c r="N608" s="71" t="n">
        <f aca="false">G608*Assumptions!$B$7</f>
        <v>-132816.17635</v>
      </c>
      <c r="O608" s="71" t="n">
        <f aca="false">K608*Assumptions!$B$7</f>
        <v>-179030.663628516</v>
      </c>
      <c r="P608" s="68" t="n">
        <f aca="false">P607+G608</f>
        <v>7960.315465</v>
      </c>
      <c r="Q608" s="68" t="n">
        <f aca="false">MAX(Q607,P608)</f>
        <v>8021.39529</v>
      </c>
      <c r="R608" s="68" t="n">
        <f aca="false">Q608-P608</f>
        <v>61.0798250000007</v>
      </c>
      <c r="S608" s="68" t="n">
        <f aca="false">S607+K608</f>
        <v>4414.5145020842</v>
      </c>
      <c r="T608" s="68" t="n">
        <f aca="false">MAX(T607,S608)</f>
        <v>4493.22223068693</v>
      </c>
      <c r="U608" s="68" t="n">
        <f aca="false">T608-S608</f>
        <v>78.7077286027397</v>
      </c>
      <c r="V608" s="70" t="n">
        <f aca="false">V607+F608</f>
        <v>1.6585</v>
      </c>
      <c r="W608" s="70" t="n">
        <f aca="false">MAX(W607,V608)</f>
        <v>1.669</v>
      </c>
      <c r="X608" s="70" t="n">
        <f aca="false">W608-V608</f>
        <v>0.0105</v>
      </c>
      <c r="Y608" s="70" t="n">
        <f aca="false">Y607+M608</f>
        <v>1.50215233121834</v>
      </c>
      <c r="Z608" s="70" t="n">
        <f aca="false">MAX(Z607,Y608)</f>
        <v>1.51342961163047</v>
      </c>
      <c r="AA608" s="70" t="n">
        <f aca="false">Z608-Y608</f>
        <v>0.0112772804121328</v>
      </c>
      <c r="AB608" s="72" t="n">
        <f aca="false">AB607*(1+F608)</f>
        <v>4.74774049254242</v>
      </c>
      <c r="AC608" s="73" t="n">
        <f aca="false">MAX(AC607,AB608)</f>
        <v>4.79795495518627</v>
      </c>
      <c r="AD608" s="70" t="n">
        <f aca="false">1-AB608/AC608</f>
        <v>0.0104658053509998</v>
      </c>
      <c r="AE608" s="73" t="n">
        <f aca="false">AE607*(1+M608)</f>
        <v>4.06202644577159</v>
      </c>
      <c r="AF608" s="73" t="n">
        <f aca="false">MAX(AF607,AE608)</f>
        <v>4.10819206098415</v>
      </c>
      <c r="AG608" s="70" t="n">
        <f aca="false">1-AE608/AF608</f>
        <v>0.0112374530029895</v>
      </c>
      <c r="AH608" s="74" t="n">
        <f aca="false">IF(R608&gt;0,AH607+1,0)</f>
        <v>3</v>
      </c>
      <c r="AI608" s="74" t="n">
        <f aca="false">IF(U608&gt;0,AI607+1,0)</f>
        <v>3</v>
      </c>
      <c r="AJ608" s="74" t="n">
        <f aca="false">IF(G608&gt;0,AJ607+1,0)</f>
        <v>0</v>
      </c>
      <c r="AK608" s="74" t="n">
        <f aca="false">IF(G608&lt;=0,AK607+1,0)</f>
        <v>3</v>
      </c>
      <c r="AL608" s="74" t="n">
        <f aca="false">IF(K608&gt;0,AL607+1,0)</f>
        <v>0</v>
      </c>
      <c r="AM608" s="74" t="n">
        <f aca="false">IF(K608&lt;=0,AM607+1,0)</f>
        <v>3</v>
      </c>
    </row>
    <row r="609" customFormat="false" ht="15" hidden="false" customHeight="false" outlineLevel="0" collapsed="false">
      <c r="A609" s="61" t="n">
        <v>613</v>
      </c>
      <c r="B609" s="62" t="n">
        <v>41534.5958333333</v>
      </c>
      <c r="C609" s="63" t="n">
        <f aca="false">YEAR(B609)</f>
        <v>2013</v>
      </c>
      <c r="D609" s="32" t="s">
        <v>277</v>
      </c>
      <c r="E609" s="64" t="n">
        <v>5839.9</v>
      </c>
      <c r="F609" s="65" t="n">
        <v>0.0182</v>
      </c>
      <c r="G609" s="66" t="n">
        <v>106.28618</v>
      </c>
      <c r="H609" s="67" t="n">
        <f aca="false">E609+IF(D609="Long",1,-1)*G609</f>
        <v>5946.18618</v>
      </c>
      <c r="I609" s="68" t="n">
        <f aca="false">Assumptions!$B$58</f>
        <v>5.35750011455817</v>
      </c>
      <c r="J609" s="68" t="n">
        <f aca="false">INDEX(Yearly!$D$5:$D$22,MATCH(C609,Yearly!$A$5:$A$22,0))</f>
        <v>0.518467753021758</v>
      </c>
      <c r="K609" s="68" t="n">
        <f aca="false">G609-I609-J609</f>
        <v>100.41021213242</v>
      </c>
      <c r="L609" s="69" t="n">
        <f aca="false">(I609+J609)/Assumptions!$B$8</f>
        <v>0.000259093470710942</v>
      </c>
      <c r="M609" s="70" t="n">
        <f aca="false">F609-L609</f>
        <v>0.0179409065292891</v>
      </c>
      <c r="N609" s="71" t="n">
        <f aca="false">G609*Assumptions!$B$7</f>
        <v>835940.8057</v>
      </c>
      <c r="O609" s="71" t="n">
        <f aca="false">K609*Assumptions!$B$7</f>
        <v>789726.318421484</v>
      </c>
      <c r="P609" s="68" t="n">
        <f aca="false">P608+G609</f>
        <v>8066.601645</v>
      </c>
      <c r="Q609" s="68" t="n">
        <f aca="false">MAX(Q608,P609)</f>
        <v>8066.601645</v>
      </c>
      <c r="R609" s="68" t="n">
        <f aca="false">Q609-P609</f>
        <v>0</v>
      </c>
      <c r="S609" s="68" t="n">
        <f aca="false">S608+K609</f>
        <v>4514.92471421662</v>
      </c>
      <c r="T609" s="68" t="n">
        <f aca="false">MAX(T608,S609)</f>
        <v>4514.92471421662</v>
      </c>
      <c r="U609" s="68" t="n">
        <f aca="false">T609-S609</f>
        <v>0</v>
      </c>
      <c r="V609" s="70" t="n">
        <f aca="false">V608+F609</f>
        <v>1.6767</v>
      </c>
      <c r="W609" s="70" t="n">
        <f aca="false">MAX(W608,V609)</f>
        <v>1.6767</v>
      </c>
      <c r="X609" s="70" t="n">
        <f aca="false">W609-V609</f>
        <v>0</v>
      </c>
      <c r="Y609" s="70" t="n">
        <f aca="false">Y608+M609</f>
        <v>1.52009323774763</v>
      </c>
      <c r="Z609" s="70" t="n">
        <f aca="false">MAX(Z608,Y609)</f>
        <v>1.52009323774763</v>
      </c>
      <c r="AA609" s="70" t="n">
        <f aca="false">Z609-Y609</f>
        <v>0</v>
      </c>
      <c r="AB609" s="72" t="n">
        <f aca="false">AB608*(1+F609)</f>
        <v>4.83414936950669</v>
      </c>
      <c r="AC609" s="73" t="n">
        <f aca="false">MAX(AC608,AB609)</f>
        <v>4.83414936950669</v>
      </c>
      <c r="AD609" s="70" t="n">
        <f aca="false">1-AB609/AC609</f>
        <v>0</v>
      </c>
      <c r="AE609" s="73" t="n">
        <f aca="false">AE608*(1+M609)</f>
        <v>4.13490288255467</v>
      </c>
      <c r="AF609" s="73" t="n">
        <f aca="false">MAX(AF608,AE609)</f>
        <v>4.13490288255467</v>
      </c>
      <c r="AG609" s="70" t="n">
        <f aca="false">1-AE609/AF609</f>
        <v>0</v>
      </c>
      <c r="AH609" s="74" t="n">
        <f aca="false">IF(R609&gt;0,AH608+1,0)</f>
        <v>0</v>
      </c>
      <c r="AI609" s="74" t="n">
        <f aca="false">IF(U609&gt;0,AI608+1,0)</f>
        <v>0</v>
      </c>
      <c r="AJ609" s="74" t="n">
        <f aca="false">IF(G609&gt;0,AJ608+1,0)</f>
        <v>1</v>
      </c>
      <c r="AK609" s="74" t="n">
        <f aca="false">IF(G609&lt;=0,AK608+1,0)</f>
        <v>0</v>
      </c>
      <c r="AL609" s="74" t="n">
        <f aca="false">IF(K609&gt;0,AL608+1,0)</f>
        <v>1</v>
      </c>
      <c r="AM609" s="74" t="n">
        <f aca="false">IF(K609&lt;=0,AM608+1,0)</f>
        <v>0</v>
      </c>
    </row>
    <row r="610" customFormat="false" ht="15" hidden="false" customHeight="false" outlineLevel="0" collapsed="false">
      <c r="A610" s="61" t="n">
        <v>614</v>
      </c>
      <c r="B610" s="62" t="n">
        <v>41537.4895833333</v>
      </c>
      <c r="C610" s="63" t="n">
        <f aca="false">YEAR(B610)</f>
        <v>2013</v>
      </c>
      <c r="D610" s="32" t="s">
        <v>276</v>
      </c>
      <c r="E610" s="64" t="n">
        <v>5946.05</v>
      </c>
      <c r="F610" s="65" t="n">
        <v>-0.0096</v>
      </c>
      <c r="G610" s="66" t="n">
        <v>-57.08208</v>
      </c>
      <c r="H610" s="67" t="n">
        <f aca="false">E610+IF(D610="Long",1,-1)*G610</f>
        <v>6003.13208</v>
      </c>
      <c r="I610" s="68" t="n">
        <f aca="false">Assumptions!$B$58</f>
        <v>5.35750011455817</v>
      </c>
      <c r="J610" s="68" t="n">
        <f aca="false">INDEX(Yearly!$D$5:$D$22,MATCH(C610,Yearly!$A$5:$A$22,0))</f>
        <v>0.518467753021758</v>
      </c>
      <c r="K610" s="68" t="n">
        <f aca="false">G610-I610-J610</f>
        <v>-62.9580478675799</v>
      </c>
      <c r="L610" s="69" t="n">
        <f aca="false">(I610+J610)/Assumptions!$B$8</f>
        <v>0.000259093470710942</v>
      </c>
      <c r="M610" s="70" t="n">
        <f aca="false">F610-L610</f>
        <v>-0.00985909347071094</v>
      </c>
      <c r="N610" s="71" t="n">
        <f aca="false">G610*Assumptions!$B$7</f>
        <v>-448950.5592</v>
      </c>
      <c r="O610" s="71" t="n">
        <f aca="false">K610*Assumptions!$B$7</f>
        <v>-495165.046478516</v>
      </c>
      <c r="P610" s="68" t="n">
        <f aca="false">P609+G610</f>
        <v>8009.519565</v>
      </c>
      <c r="Q610" s="68" t="n">
        <f aca="false">MAX(Q609,P610)</f>
        <v>8066.601645</v>
      </c>
      <c r="R610" s="68" t="n">
        <f aca="false">Q610-P610</f>
        <v>57.0820800000001</v>
      </c>
      <c r="S610" s="68" t="n">
        <f aca="false">S609+K610</f>
        <v>4451.96666634904</v>
      </c>
      <c r="T610" s="68" t="n">
        <f aca="false">MAX(T609,S610)</f>
        <v>4514.92471421662</v>
      </c>
      <c r="U610" s="68" t="n">
        <f aca="false">T610-S610</f>
        <v>62.9580478675798</v>
      </c>
      <c r="V610" s="70" t="n">
        <f aca="false">V609+F610</f>
        <v>1.6671</v>
      </c>
      <c r="W610" s="70" t="n">
        <f aca="false">MAX(W609,V610)</f>
        <v>1.6767</v>
      </c>
      <c r="X610" s="70" t="n">
        <f aca="false">W610-V610</f>
        <v>0.00960000000000005</v>
      </c>
      <c r="Y610" s="70" t="n">
        <f aca="false">Y609+M610</f>
        <v>1.51023414427692</v>
      </c>
      <c r="Z610" s="70" t="n">
        <f aca="false">MAX(Z609,Y610)</f>
        <v>1.52009323774763</v>
      </c>
      <c r="AA610" s="70" t="n">
        <f aca="false">Z610-Y610</f>
        <v>0.00985909347071101</v>
      </c>
      <c r="AB610" s="72" t="n">
        <f aca="false">AB609*(1+F610)</f>
        <v>4.78774153555943</v>
      </c>
      <c r="AC610" s="73" t="n">
        <f aca="false">MAX(AC609,AB610)</f>
        <v>4.83414936950669</v>
      </c>
      <c r="AD610" s="70" t="n">
        <f aca="false">1-AB610/AC610</f>
        <v>0.00960000000000005</v>
      </c>
      <c r="AE610" s="73" t="n">
        <f aca="false">AE609*(1+M610)</f>
        <v>4.09413648854326</v>
      </c>
      <c r="AF610" s="73" t="n">
        <f aca="false">MAX(AF609,AE610)</f>
        <v>4.13490288255467</v>
      </c>
      <c r="AG610" s="70" t="n">
        <f aca="false">1-AE610/AF610</f>
        <v>0.0098590934707109</v>
      </c>
      <c r="AH610" s="74" t="n">
        <f aca="false">IF(R610&gt;0,AH609+1,0)</f>
        <v>1</v>
      </c>
      <c r="AI610" s="74" t="n">
        <f aca="false">IF(U610&gt;0,AI609+1,0)</f>
        <v>1</v>
      </c>
      <c r="AJ610" s="74" t="n">
        <f aca="false">IF(G610&gt;0,AJ609+1,0)</f>
        <v>0</v>
      </c>
      <c r="AK610" s="74" t="n">
        <f aca="false">IF(G610&lt;=0,AK609+1,0)</f>
        <v>1</v>
      </c>
      <c r="AL610" s="74" t="n">
        <f aca="false">IF(K610&gt;0,AL609+1,0)</f>
        <v>0</v>
      </c>
      <c r="AM610" s="74" t="n">
        <f aca="false">IF(K610&lt;=0,AM609+1,0)</f>
        <v>1</v>
      </c>
    </row>
    <row r="611" customFormat="false" ht="15" hidden="false" customHeight="false" outlineLevel="0" collapsed="false">
      <c r="A611" s="61" t="n">
        <v>615</v>
      </c>
      <c r="B611" s="62" t="n">
        <v>41537.63125</v>
      </c>
      <c r="C611" s="63" t="n">
        <f aca="false">YEAR(B611)</f>
        <v>2013</v>
      </c>
      <c r="D611" s="32" t="s">
        <v>277</v>
      </c>
      <c r="E611" s="64" t="n">
        <v>6003</v>
      </c>
      <c r="F611" s="65" t="n">
        <v>-0.0057</v>
      </c>
      <c r="G611" s="66" t="n">
        <v>-34.2171</v>
      </c>
      <c r="H611" s="67" t="n">
        <f aca="false">E611+IF(D611="Long",1,-1)*G611</f>
        <v>5968.7829</v>
      </c>
      <c r="I611" s="68" t="n">
        <f aca="false">Assumptions!$B$58</f>
        <v>5.35750011455817</v>
      </c>
      <c r="J611" s="68" t="n">
        <f aca="false">INDEX(Yearly!$D$5:$D$22,MATCH(C611,Yearly!$A$5:$A$22,0))</f>
        <v>0.518467753021758</v>
      </c>
      <c r="K611" s="68" t="n">
        <f aca="false">G611-I611-J611</f>
        <v>-40.0930678675799</v>
      </c>
      <c r="L611" s="69" t="n">
        <f aca="false">(I611+J611)/Assumptions!$B$8</f>
        <v>0.000259093470710942</v>
      </c>
      <c r="M611" s="70" t="n">
        <f aca="false">F611-L611</f>
        <v>-0.00595909347071094</v>
      </c>
      <c r="N611" s="71" t="n">
        <f aca="false">G611*Assumptions!$B$7</f>
        <v>-269117.4915</v>
      </c>
      <c r="O611" s="71" t="n">
        <f aca="false">K611*Assumptions!$B$7</f>
        <v>-315331.978778516</v>
      </c>
      <c r="P611" s="68" t="n">
        <f aca="false">P610+G611</f>
        <v>7975.302465</v>
      </c>
      <c r="Q611" s="68" t="n">
        <f aca="false">MAX(Q610,P611)</f>
        <v>8066.601645</v>
      </c>
      <c r="R611" s="68" t="n">
        <f aca="false">Q611-P611</f>
        <v>91.29918</v>
      </c>
      <c r="S611" s="68" t="n">
        <f aca="false">S610+K611</f>
        <v>4411.87359848146</v>
      </c>
      <c r="T611" s="68" t="n">
        <f aca="false">MAX(T610,S611)</f>
        <v>4514.92471421662</v>
      </c>
      <c r="U611" s="68" t="n">
        <f aca="false">T611-S611</f>
        <v>103.051115735159</v>
      </c>
      <c r="V611" s="70" t="n">
        <f aca="false">V610+F611</f>
        <v>1.6614</v>
      </c>
      <c r="W611" s="70" t="n">
        <f aca="false">MAX(W610,V611)</f>
        <v>1.6767</v>
      </c>
      <c r="X611" s="70" t="n">
        <f aca="false">W611-V611</f>
        <v>0.0153000000000001</v>
      </c>
      <c r="Y611" s="70" t="n">
        <f aca="false">Y610+M611</f>
        <v>1.50427505080621</v>
      </c>
      <c r="Z611" s="70" t="n">
        <f aca="false">MAX(Z610,Y611)</f>
        <v>1.52009323774763</v>
      </c>
      <c r="AA611" s="70" t="n">
        <f aca="false">Z611-Y611</f>
        <v>0.015818186941422</v>
      </c>
      <c r="AB611" s="72" t="n">
        <f aca="false">AB610*(1+F611)</f>
        <v>4.76045140880674</v>
      </c>
      <c r="AC611" s="73" t="n">
        <f aca="false">MAX(AC610,AB611)</f>
        <v>4.83414936950669</v>
      </c>
      <c r="AD611" s="70" t="n">
        <f aca="false">1-AB611/AC611</f>
        <v>0.0152452800000001</v>
      </c>
      <c r="AE611" s="73" t="n">
        <f aca="false">AE610*(1+M611)</f>
        <v>4.06973914652618</v>
      </c>
      <c r="AF611" s="73" t="n">
        <f aca="false">MAX(AF610,AE611)</f>
        <v>4.13490288255467</v>
      </c>
      <c r="AG611" s="70" t="n">
        <f aca="false">1-AE611/AF611</f>
        <v>0.0157594356818934</v>
      </c>
      <c r="AH611" s="74" t="n">
        <f aca="false">IF(R611&gt;0,AH610+1,0)</f>
        <v>2</v>
      </c>
      <c r="AI611" s="74" t="n">
        <f aca="false">IF(U611&gt;0,AI610+1,0)</f>
        <v>2</v>
      </c>
      <c r="AJ611" s="74" t="n">
        <f aca="false">IF(G611&gt;0,AJ610+1,0)</f>
        <v>0</v>
      </c>
      <c r="AK611" s="74" t="n">
        <f aca="false">IF(G611&lt;=0,AK610+1,0)</f>
        <v>2</v>
      </c>
      <c r="AL611" s="74" t="n">
        <f aca="false">IF(K611&gt;0,AL610+1,0)</f>
        <v>0</v>
      </c>
      <c r="AM611" s="74" t="n">
        <f aca="false">IF(K611&lt;=0,AM610+1,0)</f>
        <v>2</v>
      </c>
    </row>
    <row r="612" customFormat="false" ht="15" hidden="false" customHeight="false" outlineLevel="0" collapsed="false">
      <c r="A612" s="61" t="n">
        <v>616</v>
      </c>
      <c r="B612" s="62" t="n">
        <v>41540.4069444445</v>
      </c>
      <c r="C612" s="63" t="n">
        <f aca="false">YEAR(B612)</f>
        <v>2013</v>
      </c>
      <c r="D612" s="32" t="s">
        <v>276</v>
      </c>
      <c r="E612" s="64" t="n">
        <v>5968.9</v>
      </c>
      <c r="F612" s="65" t="n">
        <v>0.0099</v>
      </c>
      <c r="G612" s="66" t="n">
        <v>59.09211</v>
      </c>
      <c r="H612" s="67" t="n">
        <f aca="false">E612+IF(D612="Long",1,-1)*G612</f>
        <v>5909.80789</v>
      </c>
      <c r="I612" s="68" t="n">
        <f aca="false">Assumptions!$B$58</f>
        <v>5.35750011455817</v>
      </c>
      <c r="J612" s="68" t="n">
        <f aca="false">INDEX(Yearly!$D$5:$D$22,MATCH(C612,Yearly!$A$5:$A$22,0))</f>
        <v>0.518467753021758</v>
      </c>
      <c r="K612" s="68" t="n">
        <f aca="false">G612-I612-J612</f>
        <v>53.2161421324201</v>
      </c>
      <c r="L612" s="69" t="n">
        <f aca="false">(I612+J612)/Assumptions!$B$8</f>
        <v>0.000259093470710942</v>
      </c>
      <c r="M612" s="70" t="n">
        <f aca="false">F612-L612</f>
        <v>0.00964090652928906</v>
      </c>
      <c r="N612" s="71" t="n">
        <f aca="false">G612*Assumptions!$B$7</f>
        <v>464759.44515</v>
      </c>
      <c r="O612" s="71" t="n">
        <f aca="false">K612*Assumptions!$B$7</f>
        <v>418544.957871484</v>
      </c>
      <c r="P612" s="68" t="n">
        <f aca="false">P611+G612</f>
        <v>8034.394575</v>
      </c>
      <c r="Q612" s="68" t="n">
        <f aca="false">MAX(Q611,P612)</f>
        <v>8066.601645</v>
      </c>
      <c r="R612" s="68" t="n">
        <f aca="false">Q612-P612</f>
        <v>32.2070700000004</v>
      </c>
      <c r="S612" s="68" t="n">
        <f aca="false">S611+K612</f>
        <v>4465.08974061388</v>
      </c>
      <c r="T612" s="68" t="n">
        <f aca="false">MAX(T611,S612)</f>
        <v>4514.92471421662</v>
      </c>
      <c r="U612" s="68" t="n">
        <f aca="false">T612-S612</f>
        <v>49.8349736027394</v>
      </c>
      <c r="V612" s="70" t="n">
        <f aca="false">V611+F612</f>
        <v>1.6713</v>
      </c>
      <c r="W612" s="70" t="n">
        <f aca="false">MAX(W611,V612)</f>
        <v>1.6767</v>
      </c>
      <c r="X612" s="70" t="n">
        <f aca="false">W612-V612</f>
        <v>0.00540000000000007</v>
      </c>
      <c r="Y612" s="70" t="n">
        <f aca="false">Y611+M612</f>
        <v>1.5139159573355</v>
      </c>
      <c r="Z612" s="70" t="n">
        <f aca="false">MAX(Z611,Y612)</f>
        <v>1.52009323774763</v>
      </c>
      <c r="AA612" s="70" t="n">
        <f aca="false">Z612-Y612</f>
        <v>0.00617728041213295</v>
      </c>
      <c r="AB612" s="72" t="n">
        <f aca="false">AB611*(1+F612)</f>
        <v>4.80757987775393</v>
      </c>
      <c r="AC612" s="73" t="n">
        <f aca="false">MAX(AC611,AB612)</f>
        <v>4.83414936950669</v>
      </c>
      <c r="AD612" s="70" t="n">
        <f aca="false">1-AB612/AC612</f>
        <v>0.00549620827200015</v>
      </c>
      <c r="AE612" s="73" t="n">
        <f aca="false">AE611*(1+M612)</f>
        <v>4.10897512123643</v>
      </c>
      <c r="AF612" s="73" t="n">
        <f aca="false">MAX(AF611,AE612)</f>
        <v>4.13490288255467</v>
      </c>
      <c r="AG612" s="70" t="n">
        <f aca="false">1-AE612/AF612</f>
        <v>0.00627046439896783</v>
      </c>
      <c r="AH612" s="74" t="n">
        <f aca="false">IF(R612&gt;0,AH611+1,0)</f>
        <v>3</v>
      </c>
      <c r="AI612" s="74" t="n">
        <f aca="false">IF(U612&gt;0,AI611+1,0)</f>
        <v>3</v>
      </c>
      <c r="AJ612" s="74" t="n">
        <f aca="false">IF(G612&gt;0,AJ611+1,0)</f>
        <v>1</v>
      </c>
      <c r="AK612" s="74" t="n">
        <f aca="false">IF(G612&lt;=0,AK611+1,0)</f>
        <v>0</v>
      </c>
      <c r="AL612" s="74" t="n">
        <f aca="false">IF(K612&gt;0,AL611+1,0)</f>
        <v>1</v>
      </c>
      <c r="AM612" s="74" t="n">
        <f aca="false">IF(K612&lt;=0,AM611+1,0)</f>
        <v>0</v>
      </c>
    </row>
    <row r="613" customFormat="false" ht="15" hidden="false" customHeight="false" outlineLevel="0" collapsed="false">
      <c r="A613" s="61" t="n">
        <v>617</v>
      </c>
      <c r="B613" s="62" t="n">
        <v>41543.59375</v>
      </c>
      <c r="C613" s="63" t="n">
        <f aca="false">YEAR(B613)</f>
        <v>2013</v>
      </c>
      <c r="D613" s="32" t="s">
        <v>277</v>
      </c>
      <c r="E613" s="64" t="n">
        <v>5909.6</v>
      </c>
      <c r="F613" s="65" t="n">
        <v>-0.0061</v>
      </c>
      <c r="G613" s="66" t="n">
        <v>-36.04856</v>
      </c>
      <c r="H613" s="67" t="n">
        <f aca="false">E613+IF(D613="Long",1,-1)*G613</f>
        <v>5873.55144</v>
      </c>
      <c r="I613" s="68" t="n">
        <f aca="false">Assumptions!$B$58</f>
        <v>5.35750011455817</v>
      </c>
      <c r="J613" s="68" t="n">
        <f aca="false">INDEX(Yearly!$D$5:$D$22,MATCH(C613,Yearly!$A$5:$A$22,0))</f>
        <v>0.518467753021758</v>
      </c>
      <c r="K613" s="68" t="n">
        <f aca="false">G613-I613-J613</f>
        <v>-41.9245278675799</v>
      </c>
      <c r="L613" s="69" t="n">
        <f aca="false">(I613+J613)/Assumptions!$B$8</f>
        <v>0.000259093470710942</v>
      </c>
      <c r="M613" s="70" t="n">
        <f aca="false">F613-L613</f>
        <v>-0.00635909347071094</v>
      </c>
      <c r="N613" s="71" t="n">
        <f aca="false">G613*Assumptions!$B$7</f>
        <v>-283521.9244</v>
      </c>
      <c r="O613" s="71" t="n">
        <f aca="false">K613*Assumptions!$B$7</f>
        <v>-329736.411678516</v>
      </c>
      <c r="P613" s="68" t="n">
        <f aca="false">P612+G613</f>
        <v>7998.346015</v>
      </c>
      <c r="Q613" s="68" t="n">
        <f aca="false">MAX(Q612,P613)</f>
        <v>8066.601645</v>
      </c>
      <c r="R613" s="68" t="n">
        <f aca="false">Q613-P613</f>
        <v>68.2556300000006</v>
      </c>
      <c r="S613" s="68" t="n">
        <f aca="false">S612+K613</f>
        <v>4423.1652127463</v>
      </c>
      <c r="T613" s="68" t="n">
        <f aca="false">MAX(T612,S613)</f>
        <v>4514.92471421662</v>
      </c>
      <c r="U613" s="68" t="n">
        <f aca="false">T613-S613</f>
        <v>91.7595014703193</v>
      </c>
      <c r="V613" s="70" t="n">
        <f aca="false">V612+F613</f>
        <v>1.6652</v>
      </c>
      <c r="W613" s="70" t="n">
        <f aca="false">MAX(W612,V613)</f>
        <v>1.6767</v>
      </c>
      <c r="X613" s="70" t="n">
        <f aca="false">W613-V613</f>
        <v>0.0115000000000001</v>
      </c>
      <c r="Y613" s="70" t="n">
        <f aca="false">Y612+M613</f>
        <v>1.50755686386478</v>
      </c>
      <c r="Z613" s="70" t="n">
        <f aca="false">MAX(Z612,Y613)</f>
        <v>1.52009323774763</v>
      </c>
      <c r="AA613" s="70" t="n">
        <f aca="false">Z613-Y613</f>
        <v>0.0125363738828439</v>
      </c>
      <c r="AB613" s="72" t="n">
        <f aca="false">AB612*(1+F613)</f>
        <v>4.77825364049963</v>
      </c>
      <c r="AC613" s="73" t="n">
        <f aca="false">MAX(AC612,AB613)</f>
        <v>4.83414936950669</v>
      </c>
      <c r="AD613" s="70" t="n">
        <f aca="false">1-AB613/AC613</f>
        <v>0.0115626814015409</v>
      </c>
      <c r="AE613" s="73" t="n">
        <f aca="false">AE612*(1+M613)</f>
        <v>4.08284576437166</v>
      </c>
      <c r="AF613" s="73" t="n">
        <f aca="false">MAX(AF612,AE613)</f>
        <v>4.13490288255467</v>
      </c>
      <c r="AG613" s="70" t="n">
        <f aca="false">1-AE613/AF613</f>
        <v>0.012589683400461</v>
      </c>
      <c r="AH613" s="74" t="n">
        <f aca="false">IF(R613&gt;0,AH612+1,0)</f>
        <v>4</v>
      </c>
      <c r="AI613" s="74" t="n">
        <f aca="false">IF(U613&gt;0,AI612+1,0)</f>
        <v>4</v>
      </c>
      <c r="AJ613" s="74" t="n">
        <f aca="false">IF(G613&gt;0,AJ612+1,0)</f>
        <v>0</v>
      </c>
      <c r="AK613" s="74" t="n">
        <f aca="false">IF(G613&lt;=0,AK612+1,0)</f>
        <v>1</v>
      </c>
      <c r="AL613" s="74" t="n">
        <f aca="false">IF(K613&gt;0,AL612+1,0)</f>
        <v>0</v>
      </c>
      <c r="AM613" s="74" t="n">
        <f aca="false">IF(K613&lt;=0,AM612+1,0)</f>
        <v>1</v>
      </c>
    </row>
    <row r="614" customFormat="false" ht="15" hidden="false" customHeight="false" outlineLevel="0" collapsed="false">
      <c r="A614" s="61" t="n">
        <v>618</v>
      </c>
      <c r="B614" s="62" t="n">
        <v>41543.6416666667</v>
      </c>
      <c r="C614" s="63" t="n">
        <f aca="false">YEAR(B614)</f>
        <v>2013</v>
      </c>
      <c r="D614" s="32" t="s">
        <v>276</v>
      </c>
      <c r="E614" s="64" t="n">
        <v>5873.8</v>
      </c>
      <c r="F614" s="65" t="n">
        <v>0.0088</v>
      </c>
      <c r="G614" s="66" t="n">
        <v>51.68944</v>
      </c>
      <c r="H614" s="67" t="n">
        <f aca="false">E614+IF(D614="Long",1,-1)*G614</f>
        <v>5822.11056</v>
      </c>
      <c r="I614" s="68" t="n">
        <f aca="false">Assumptions!$B$58</f>
        <v>5.35750011455817</v>
      </c>
      <c r="J614" s="68" t="n">
        <f aca="false">INDEX(Yearly!$D$5:$D$22,MATCH(C614,Yearly!$A$5:$A$22,0))</f>
        <v>0.518467753021758</v>
      </c>
      <c r="K614" s="68" t="n">
        <f aca="false">G614-I614-J614</f>
        <v>45.8134721324201</v>
      </c>
      <c r="L614" s="69" t="n">
        <f aca="false">(I614+J614)/Assumptions!$B$8</f>
        <v>0.000259093470710942</v>
      </c>
      <c r="M614" s="70" t="n">
        <f aca="false">F614-L614</f>
        <v>0.00854090652928906</v>
      </c>
      <c r="N614" s="71" t="n">
        <f aca="false">G614*Assumptions!$B$7</f>
        <v>406537.4456</v>
      </c>
      <c r="O614" s="71" t="n">
        <f aca="false">K614*Assumptions!$B$7</f>
        <v>360322.958321484</v>
      </c>
      <c r="P614" s="68" t="n">
        <f aca="false">P613+G614</f>
        <v>8050.035455</v>
      </c>
      <c r="Q614" s="68" t="n">
        <f aca="false">MAX(Q613,P614)</f>
        <v>8066.601645</v>
      </c>
      <c r="R614" s="68" t="n">
        <f aca="false">Q614-P614</f>
        <v>16.5661900000005</v>
      </c>
      <c r="S614" s="68" t="n">
        <f aca="false">S613+K614</f>
        <v>4468.97868487872</v>
      </c>
      <c r="T614" s="68" t="n">
        <f aca="false">MAX(T613,S614)</f>
        <v>4514.92471421662</v>
      </c>
      <c r="U614" s="68" t="n">
        <f aca="false">T614-S614</f>
        <v>45.9460293378988</v>
      </c>
      <c r="V614" s="70" t="n">
        <f aca="false">V613+F614</f>
        <v>1.674</v>
      </c>
      <c r="W614" s="70" t="n">
        <f aca="false">MAX(W613,V614)</f>
        <v>1.6767</v>
      </c>
      <c r="X614" s="70" t="n">
        <f aca="false">W614-V614</f>
        <v>0.00270000000000015</v>
      </c>
      <c r="Y614" s="70" t="n">
        <f aca="false">Y613+M614</f>
        <v>1.51609777039407</v>
      </c>
      <c r="Z614" s="70" t="n">
        <f aca="false">MAX(Z613,Y614)</f>
        <v>1.52009323774763</v>
      </c>
      <c r="AA614" s="70" t="n">
        <f aca="false">Z614-Y614</f>
        <v>0.00399546735355494</v>
      </c>
      <c r="AB614" s="72" t="n">
        <f aca="false">AB613*(1+F614)</f>
        <v>4.82030227253602</v>
      </c>
      <c r="AC614" s="73" t="n">
        <f aca="false">MAX(AC613,AB614)</f>
        <v>4.83414936950669</v>
      </c>
      <c r="AD614" s="70" t="n">
        <f aca="false">1-AB614/AC614</f>
        <v>0.00286443299787464</v>
      </c>
      <c r="AE614" s="73" t="n">
        <f aca="false">AE613*(1+M614)</f>
        <v>4.11771696841866</v>
      </c>
      <c r="AF614" s="73" t="n">
        <f aca="false">MAX(AF613,AE614)</f>
        <v>4.13490288255467</v>
      </c>
      <c r="AG614" s="70" t="n">
        <f aca="false">1-AE614/AF614</f>
        <v>0.00415630418032875</v>
      </c>
      <c r="AH614" s="74" t="n">
        <f aca="false">IF(R614&gt;0,AH613+1,0)</f>
        <v>5</v>
      </c>
      <c r="AI614" s="74" t="n">
        <f aca="false">IF(U614&gt;0,AI613+1,0)</f>
        <v>5</v>
      </c>
      <c r="AJ614" s="74" t="n">
        <f aca="false">IF(G614&gt;0,AJ613+1,0)</f>
        <v>1</v>
      </c>
      <c r="AK614" s="74" t="n">
        <f aca="false">IF(G614&lt;=0,AK613+1,0)</f>
        <v>0</v>
      </c>
      <c r="AL614" s="74" t="n">
        <f aca="false">IF(K614&gt;0,AL613+1,0)</f>
        <v>1</v>
      </c>
      <c r="AM614" s="74" t="n">
        <f aca="false">IF(K614&lt;=0,AM613+1,0)</f>
        <v>0</v>
      </c>
    </row>
    <row r="615" customFormat="false" ht="15" hidden="false" customHeight="false" outlineLevel="0" collapsed="false">
      <c r="A615" s="61" t="n">
        <v>619</v>
      </c>
      <c r="B615" s="62" t="n">
        <v>41550.40625</v>
      </c>
      <c r="C615" s="63" t="n">
        <f aca="false">YEAR(B615)</f>
        <v>2013</v>
      </c>
      <c r="D615" s="32" t="s">
        <v>277</v>
      </c>
      <c r="E615" s="64" t="n">
        <v>5822.05</v>
      </c>
      <c r="F615" s="65" t="n">
        <v>0.005</v>
      </c>
      <c r="G615" s="66" t="n">
        <v>29.11025</v>
      </c>
      <c r="H615" s="67" t="n">
        <f aca="false">E615+IF(D615="Long",1,-1)*G615</f>
        <v>5851.16025</v>
      </c>
      <c r="I615" s="68" t="n">
        <f aca="false">Assumptions!$B$58</f>
        <v>5.35750011455817</v>
      </c>
      <c r="J615" s="68" t="n">
        <f aca="false">INDEX(Yearly!$D$5:$D$22,MATCH(C615,Yearly!$A$5:$A$22,0))</f>
        <v>0.518467753021758</v>
      </c>
      <c r="K615" s="68" t="n">
        <f aca="false">G615-I615-J615</f>
        <v>23.2342821324201</v>
      </c>
      <c r="L615" s="69" t="n">
        <f aca="false">(I615+J615)/Assumptions!$B$8</f>
        <v>0.000259093470710942</v>
      </c>
      <c r="M615" s="70" t="n">
        <f aca="false">F615-L615</f>
        <v>0.00474090652928906</v>
      </c>
      <c r="N615" s="71" t="n">
        <f aca="false">G615*Assumptions!$B$7</f>
        <v>228952.11625</v>
      </c>
      <c r="O615" s="71" t="n">
        <f aca="false">K615*Assumptions!$B$7</f>
        <v>182737.628971484</v>
      </c>
      <c r="P615" s="68" t="n">
        <f aca="false">P614+G615</f>
        <v>8079.145705</v>
      </c>
      <c r="Q615" s="68" t="n">
        <f aca="false">MAX(Q614,P615)</f>
        <v>8079.145705</v>
      </c>
      <c r="R615" s="68" t="n">
        <f aca="false">Q615-P615</f>
        <v>0</v>
      </c>
      <c r="S615" s="68" t="n">
        <f aca="false">S614+K615</f>
        <v>4492.21296701114</v>
      </c>
      <c r="T615" s="68" t="n">
        <f aca="false">MAX(T614,S615)</f>
        <v>4514.92471421662</v>
      </c>
      <c r="U615" s="68" t="n">
        <f aca="false">T615-S615</f>
        <v>22.7117472054788</v>
      </c>
      <c r="V615" s="70" t="n">
        <f aca="false">V614+F615</f>
        <v>1.679</v>
      </c>
      <c r="W615" s="70" t="n">
        <f aca="false">MAX(W614,V615)</f>
        <v>1.679</v>
      </c>
      <c r="X615" s="70" t="n">
        <f aca="false">W615-V615</f>
        <v>0</v>
      </c>
      <c r="Y615" s="70" t="n">
        <f aca="false">Y614+M615</f>
        <v>1.52083867692336</v>
      </c>
      <c r="Z615" s="70" t="n">
        <f aca="false">MAX(Z614,Y615)</f>
        <v>1.52083867692336</v>
      </c>
      <c r="AA615" s="70" t="n">
        <f aca="false">Z615-Y615</f>
        <v>0</v>
      </c>
      <c r="AB615" s="72" t="n">
        <f aca="false">AB614*(1+F615)</f>
        <v>4.8444037838987</v>
      </c>
      <c r="AC615" s="73" t="n">
        <f aca="false">MAX(AC614,AB615)</f>
        <v>4.8444037838987</v>
      </c>
      <c r="AD615" s="70" t="n">
        <f aca="false">1-AB615/AC615</f>
        <v>0</v>
      </c>
      <c r="AE615" s="73" t="n">
        <f aca="false">AE614*(1+M615)</f>
        <v>4.13723867968</v>
      </c>
      <c r="AF615" s="73" t="n">
        <f aca="false">MAX(AF614,AE615)</f>
        <v>4.13723867968</v>
      </c>
      <c r="AG615" s="70" t="n">
        <f aca="false">1-AE615/AF615</f>
        <v>0</v>
      </c>
      <c r="AH615" s="74" t="n">
        <f aca="false">IF(R615&gt;0,AH614+1,0)</f>
        <v>0</v>
      </c>
      <c r="AI615" s="74" t="n">
        <f aca="false">IF(U615&gt;0,AI614+1,0)</f>
        <v>6</v>
      </c>
      <c r="AJ615" s="74" t="n">
        <f aca="false">IF(G615&gt;0,AJ614+1,0)</f>
        <v>2</v>
      </c>
      <c r="AK615" s="74" t="n">
        <f aca="false">IF(G615&lt;=0,AK614+1,0)</f>
        <v>0</v>
      </c>
      <c r="AL615" s="74" t="n">
        <f aca="false">IF(K615&gt;0,AL614+1,0)</f>
        <v>2</v>
      </c>
      <c r="AM615" s="74" t="n">
        <f aca="false">IF(K615&lt;=0,AM614+1,0)</f>
        <v>0</v>
      </c>
    </row>
    <row r="616" customFormat="false" ht="15" hidden="false" customHeight="false" outlineLevel="0" collapsed="false">
      <c r="A616" s="61" t="n">
        <v>620</v>
      </c>
      <c r="B616" s="62" t="n">
        <v>41554.40625</v>
      </c>
      <c r="C616" s="63" t="n">
        <f aca="false">YEAR(B616)</f>
        <v>2013</v>
      </c>
      <c r="D616" s="32" t="s">
        <v>276</v>
      </c>
      <c r="E616" s="64" t="n">
        <v>5850.9</v>
      </c>
      <c r="F616" s="65" t="n">
        <v>-0.0046</v>
      </c>
      <c r="G616" s="66" t="n">
        <v>-26.91414</v>
      </c>
      <c r="H616" s="67" t="n">
        <f aca="false">E616+IF(D616="Long",1,-1)*G616</f>
        <v>5877.81414</v>
      </c>
      <c r="I616" s="68" t="n">
        <f aca="false">Assumptions!$B$58</f>
        <v>5.35750011455817</v>
      </c>
      <c r="J616" s="68" t="n">
        <f aca="false">INDEX(Yearly!$D$5:$D$22,MATCH(C616,Yearly!$A$5:$A$22,0))</f>
        <v>0.518467753021758</v>
      </c>
      <c r="K616" s="68" t="n">
        <f aca="false">G616-I616-J616</f>
        <v>-32.7901078675799</v>
      </c>
      <c r="L616" s="69" t="n">
        <f aca="false">(I616+J616)/Assumptions!$B$8</f>
        <v>0.000259093470710942</v>
      </c>
      <c r="M616" s="70" t="n">
        <f aca="false">F616-L616</f>
        <v>-0.00485909347071094</v>
      </c>
      <c r="N616" s="71" t="n">
        <f aca="false">G616*Assumptions!$B$7</f>
        <v>-211679.7111</v>
      </c>
      <c r="O616" s="71" t="n">
        <f aca="false">K616*Assumptions!$B$7</f>
        <v>-257894.198378516</v>
      </c>
      <c r="P616" s="68" t="n">
        <f aca="false">P615+G616</f>
        <v>8052.231565</v>
      </c>
      <c r="Q616" s="68" t="n">
        <f aca="false">MAX(Q615,P616)</f>
        <v>8079.145705</v>
      </c>
      <c r="R616" s="68" t="n">
        <f aca="false">Q616-P616</f>
        <v>26.9141399999999</v>
      </c>
      <c r="S616" s="68" t="n">
        <f aca="false">S615+K616</f>
        <v>4459.42285914356</v>
      </c>
      <c r="T616" s="68" t="n">
        <f aca="false">MAX(T615,S616)</f>
        <v>4514.92471421662</v>
      </c>
      <c r="U616" s="68" t="n">
        <f aca="false">T616-S616</f>
        <v>55.5018550730583</v>
      </c>
      <c r="V616" s="70" t="n">
        <f aca="false">V615+F616</f>
        <v>1.6744</v>
      </c>
      <c r="W616" s="70" t="n">
        <f aca="false">MAX(W615,V616)</f>
        <v>1.679</v>
      </c>
      <c r="X616" s="70" t="n">
        <f aca="false">W616-V616</f>
        <v>0.00459999999999994</v>
      </c>
      <c r="Y616" s="70" t="n">
        <f aca="false">Y615+M616</f>
        <v>1.51597958345265</v>
      </c>
      <c r="Z616" s="70" t="n">
        <f aca="false">MAX(Z615,Y616)</f>
        <v>1.52083867692336</v>
      </c>
      <c r="AA616" s="70" t="n">
        <f aca="false">Z616-Y616</f>
        <v>0.0048590934707109</v>
      </c>
      <c r="AB616" s="72" t="n">
        <f aca="false">AB615*(1+F616)</f>
        <v>4.82211952649277</v>
      </c>
      <c r="AC616" s="73" t="n">
        <f aca="false">MAX(AC615,AB616)</f>
        <v>4.8444037838987</v>
      </c>
      <c r="AD616" s="70" t="n">
        <f aca="false">1-AB616/AC616</f>
        <v>0.00459999999999994</v>
      </c>
      <c r="AE616" s="73" t="n">
        <f aca="false">AE615*(1+M616)</f>
        <v>4.11713545022479</v>
      </c>
      <c r="AF616" s="73" t="n">
        <f aca="false">MAX(AF615,AE616)</f>
        <v>4.13723867968</v>
      </c>
      <c r="AG616" s="70" t="n">
        <f aca="false">1-AE616/AF616</f>
        <v>0.0048590934707109</v>
      </c>
      <c r="AH616" s="74" t="n">
        <f aca="false">IF(R616&gt;0,AH615+1,0)</f>
        <v>1</v>
      </c>
      <c r="AI616" s="74" t="n">
        <f aca="false">IF(U616&gt;0,AI615+1,0)</f>
        <v>7</v>
      </c>
      <c r="AJ616" s="74" t="n">
        <f aca="false">IF(G616&gt;0,AJ615+1,0)</f>
        <v>0</v>
      </c>
      <c r="AK616" s="74" t="n">
        <f aca="false">IF(G616&lt;=0,AK615+1,0)</f>
        <v>1</v>
      </c>
      <c r="AL616" s="74" t="n">
        <f aca="false">IF(K616&gt;0,AL615+1,0)</f>
        <v>0</v>
      </c>
      <c r="AM616" s="74" t="n">
        <f aca="false">IF(K616&lt;=0,AM615+1,0)</f>
        <v>1</v>
      </c>
    </row>
    <row r="617" customFormat="false" ht="15" hidden="false" customHeight="false" outlineLevel="0" collapsed="false">
      <c r="A617" s="61" t="n">
        <v>621</v>
      </c>
      <c r="B617" s="62" t="n">
        <v>41554.5729166667</v>
      </c>
      <c r="C617" s="63" t="n">
        <f aca="false">YEAR(B617)</f>
        <v>2013</v>
      </c>
      <c r="D617" s="32" t="s">
        <v>277</v>
      </c>
      <c r="E617" s="64" t="n">
        <v>5877.55</v>
      </c>
      <c r="F617" s="65" t="n">
        <v>0.0297</v>
      </c>
      <c r="G617" s="66" t="n">
        <v>174.563235</v>
      </c>
      <c r="H617" s="67" t="n">
        <f aca="false">E617+IF(D617="Long",1,-1)*G617</f>
        <v>6052.113235</v>
      </c>
      <c r="I617" s="68" t="n">
        <f aca="false">Assumptions!$B$58</f>
        <v>5.35750011455817</v>
      </c>
      <c r="J617" s="68" t="n">
        <f aca="false">INDEX(Yearly!$D$5:$D$22,MATCH(C617,Yearly!$A$5:$A$22,0))</f>
        <v>0.518467753021758</v>
      </c>
      <c r="K617" s="68" t="n">
        <f aca="false">G617-I617-J617</f>
        <v>168.68726713242</v>
      </c>
      <c r="L617" s="69" t="n">
        <f aca="false">(I617+J617)/Assumptions!$B$8</f>
        <v>0.000259093470710942</v>
      </c>
      <c r="M617" s="70" t="n">
        <f aca="false">F617-L617</f>
        <v>0.0294409065292891</v>
      </c>
      <c r="N617" s="71" t="n">
        <f aca="false">G617*Assumptions!$B$7</f>
        <v>1372939.843275</v>
      </c>
      <c r="O617" s="71" t="n">
        <f aca="false">K617*Assumptions!$B$7</f>
        <v>1326725.35599648</v>
      </c>
      <c r="P617" s="68" t="n">
        <f aca="false">P616+G617</f>
        <v>8226.7948</v>
      </c>
      <c r="Q617" s="68" t="n">
        <f aca="false">MAX(Q616,P617)</f>
        <v>8226.7948</v>
      </c>
      <c r="R617" s="68" t="n">
        <f aca="false">Q617-P617</f>
        <v>0</v>
      </c>
      <c r="S617" s="68" t="n">
        <f aca="false">S616+K617</f>
        <v>4628.11012627598</v>
      </c>
      <c r="T617" s="68" t="n">
        <f aca="false">MAX(T616,S617)</f>
        <v>4628.11012627598</v>
      </c>
      <c r="U617" s="68" t="n">
        <f aca="false">T617-S617</f>
        <v>0</v>
      </c>
      <c r="V617" s="70" t="n">
        <f aca="false">V616+F617</f>
        <v>1.7041</v>
      </c>
      <c r="W617" s="70" t="n">
        <f aca="false">MAX(W616,V617)</f>
        <v>1.7041</v>
      </c>
      <c r="X617" s="70" t="n">
        <f aca="false">W617-V617</f>
        <v>0</v>
      </c>
      <c r="Y617" s="70" t="n">
        <f aca="false">Y616+M617</f>
        <v>1.54542048998194</v>
      </c>
      <c r="Z617" s="70" t="n">
        <f aca="false">MAX(Z616,Y617)</f>
        <v>1.54542048998194</v>
      </c>
      <c r="AA617" s="70" t="n">
        <f aca="false">Z617-Y617</f>
        <v>0</v>
      </c>
      <c r="AB617" s="72" t="n">
        <f aca="false">AB616*(1+F617)</f>
        <v>4.96533647642961</v>
      </c>
      <c r="AC617" s="73" t="n">
        <f aca="false">MAX(AC616,AB617)</f>
        <v>4.96533647642961</v>
      </c>
      <c r="AD617" s="70" t="n">
        <f aca="false">1-AB617/AC617</f>
        <v>0</v>
      </c>
      <c r="AE617" s="73" t="n">
        <f aca="false">AE616*(1+M617)</f>
        <v>4.23834765018328</v>
      </c>
      <c r="AF617" s="73" t="n">
        <f aca="false">MAX(AF616,AE617)</f>
        <v>4.23834765018328</v>
      </c>
      <c r="AG617" s="70" t="n">
        <f aca="false">1-AE617/AF617</f>
        <v>0</v>
      </c>
      <c r="AH617" s="74" t="n">
        <f aca="false">IF(R617&gt;0,AH616+1,0)</f>
        <v>0</v>
      </c>
      <c r="AI617" s="74" t="n">
        <f aca="false">IF(U617&gt;0,AI616+1,0)</f>
        <v>0</v>
      </c>
      <c r="AJ617" s="74" t="n">
        <f aca="false">IF(G617&gt;0,AJ616+1,0)</f>
        <v>1</v>
      </c>
      <c r="AK617" s="74" t="n">
        <f aca="false">IF(G617&lt;=0,AK616+1,0)</f>
        <v>0</v>
      </c>
      <c r="AL617" s="74" t="n">
        <f aca="false">IF(K617&gt;0,AL616+1,0)</f>
        <v>1</v>
      </c>
      <c r="AM617" s="74" t="n">
        <f aca="false">IF(K617&lt;=0,AM616+1,0)</f>
        <v>0</v>
      </c>
    </row>
    <row r="618" customFormat="false" ht="15" hidden="false" customHeight="false" outlineLevel="0" collapsed="false">
      <c r="A618" s="61" t="n">
        <v>622</v>
      </c>
      <c r="B618" s="62" t="n">
        <v>41564.5729166667</v>
      </c>
      <c r="C618" s="63" t="n">
        <f aca="false">YEAR(B618)</f>
        <v>2013</v>
      </c>
      <c r="D618" s="32" t="s">
        <v>276</v>
      </c>
      <c r="E618" s="64" t="n">
        <v>6052.1</v>
      </c>
      <c r="F618" s="65" t="n">
        <v>-0.0065</v>
      </c>
      <c r="G618" s="66" t="n">
        <v>-39.33865</v>
      </c>
      <c r="H618" s="67" t="n">
        <f aca="false">E618+IF(D618="Long",1,-1)*G618</f>
        <v>6091.43865</v>
      </c>
      <c r="I618" s="68" t="n">
        <f aca="false">Assumptions!$B$58</f>
        <v>5.35750011455817</v>
      </c>
      <c r="J618" s="68" t="n">
        <f aca="false">INDEX(Yearly!$D$5:$D$22,MATCH(C618,Yearly!$A$5:$A$22,0))</f>
        <v>0.518467753021758</v>
      </c>
      <c r="K618" s="68" t="n">
        <f aca="false">G618-I618-J618</f>
        <v>-45.2146178675799</v>
      </c>
      <c r="L618" s="69" t="n">
        <f aca="false">(I618+J618)/Assumptions!$B$8</f>
        <v>0.000259093470710942</v>
      </c>
      <c r="M618" s="70" t="n">
        <f aca="false">F618-L618</f>
        <v>-0.00675909347071094</v>
      </c>
      <c r="N618" s="71" t="n">
        <f aca="false">G618*Assumptions!$B$7</f>
        <v>-309398.48225</v>
      </c>
      <c r="O618" s="71" t="n">
        <f aca="false">K618*Assumptions!$B$7</f>
        <v>-355612.969528516</v>
      </c>
      <c r="P618" s="68" t="n">
        <f aca="false">P617+G618</f>
        <v>8187.45615</v>
      </c>
      <c r="Q618" s="68" t="n">
        <f aca="false">MAX(Q617,P618)</f>
        <v>8226.7948</v>
      </c>
      <c r="R618" s="68" t="n">
        <f aca="false">Q618-P618</f>
        <v>39.3386499999997</v>
      </c>
      <c r="S618" s="68" t="n">
        <f aca="false">S617+K618</f>
        <v>4582.8955084084</v>
      </c>
      <c r="T618" s="68" t="n">
        <f aca="false">MAX(T617,S618)</f>
        <v>4628.11012627598</v>
      </c>
      <c r="U618" s="68" t="n">
        <f aca="false">T618-S618</f>
        <v>45.2146178675803</v>
      </c>
      <c r="V618" s="70" t="n">
        <f aca="false">V617+F618</f>
        <v>1.6976</v>
      </c>
      <c r="W618" s="70" t="n">
        <f aca="false">MAX(W617,V618)</f>
        <v>1.7041</v>
      </c>
      <c r="X618" s="70" t="n">
        <f aca="false">W618-V618</f>
        <v>0.00649999999999995</v>
      </c>
      <c r="Y618" s="70" t="n">
        <f aca="false">Y617+M618</f>
        <v>1.53866139651123</v>
      </c>
      <c r="Z618" s="70" t="n">
        <f aca="false">MAX(Z617,Y618)</f>
        <v>1.54542048998194</v>
      </c>
      <c r="AA618" s="70" t="n">
        <f aca="false">Z618-Y618</f>
        <v>0.00675909347071091</v>
      </c>
      <c r="AB618" s="72" t="n">
        <f aca="false">AB617*(1+F618)</f>
        <v>4.93306178933281</v>
      </c>
      <c r="AC618" s="73" t="n">
        <f aca="false">MAX(AC617,AB618)</f>
        <v>4.96533647642961</v>
      </c>
      <c r="AD618" s="70" t="n">
        <f aca="false">1-AB618/AC618</f>
        <v>0.00649999999999995</v>
      </c>
      <c r="AE618" s="73" t="n">
        <f aca="false">AE617*(1+M618)</f>
        <v>4.20970026225433</v>
      </c>
      <c r="AF618" s="73" t="n">
        <f aca="false">MAX(AF617,AE618)</f>
        <v>4.23834765018328</v>
      </c>
      <c r="AG618" s="70" t="n">
        <f aca="false">1-AE618/AF618</f>
        <v>0.00675909347071091</v>
      </c>
      <c r="AH618" s="74" t="n">
        <f aca="false">IF(R618&gt;0,AH617+1,0)</f>
        <v>1</v>
      </c>
      <c r="AI618" s="74" t="n">
        <f aca="false">IF(U618&gt;0,AI617+1,0)</f>
        <v>1</v>
      </c>
      <c r="AJ618" s="74" t="n">
        <f aca="false">IF(G618&gt;0,AJ617+1,0)</f>
        <v>0</v>
      </c>
      <c r="AK618" s="74" t="n">
        <f aca="false">IF(G618&lt;=0,AK617+1,0)</f>
        <v>1</v>
      </c>
      <c r="AL618" s="74" t="n">
        <f aca="false">IF(K618&gt;0,AL617+1,0)</f>
        <v>0</v>
      </c>
      <c r="AM618" s="74" t="n">
        <f aca="false">IF(K618&lt;=0,AM617+1,0)</f>
        <v>1</v>
      </c>
    </row>
    <row r="619" customFormat="false" ht="15" hidden="false" customHeight="false" outlineLevel="0" collapsed="false">
      <c r="A619" s="61" t="n">
        <v>623</v>
      </c>
      <c r="B619" s="62" t="n">
        <v>41565.40625</v>
      </c>
      <c r="C619" s="63" t="n">
        <f aca="false">YEAR(B619)</f>
        <v>2013</v>
      </c>
      <c r="D619" s="32" t="s">
        <v>277</v>
      </c>
      <c r="E619" s="64" t="n">
        <v>6091.5</v>
      </c>
      <c r="F619" s="65" t="n">
        <v>0.0082</v>
      </c>
      <c r="G619" s="66" t="n">
        <v>49.9503</v>
      </c>
      <c r="H619" s="67" t="n">
        <f aca="false">E619+IF(D619="Long",1,-1)*G619</f>
        <v>6141.4503</v>
      </c>
      <c r="I619" s="68" t="n">
        <f aca="false">Assumptions!$B$58</f>
        <v>5.35750011455817</v>
      </c>
      <c r="J619" s="68" t="n">
        <f aca="false">INDEX(Yearly!$D$5:$D$22,MATCH(C619,Yearly!$A$5:$A$22,0))</f>
        <v>0.518467753021758</v>
      </c>
      <c r="K619" s="68" t="n">
        <f aca="false">G619-I619-J619</f>
        <v>44.0743321324201</v>
      </c>
      <c r="L619" s="69" t="n">
        <f aca="false">(I619+J619)/Assumptions!$B$8</f>
        <v>0.000259093470710942</v>
      </c>
      <c r="M619" s="70" t="n">
        <f aca="false">F619-L619</f>
        <v>0.00794090652928906</v>
      </c>
      <c r="N619" s="71" t="n">
        <f aca="false">G619*Assumptions!$B$7</f>
        <v>392859.1095</v>
      </c>
      <c r="O619" s="71" t="n">
        <f aca="false">K619*Assumptions!$B$7</f>
        <v>346644.622221484</v>
      </c>
      <c r="P619" s="68" t="n">
        <f aca="false">P618+G619</f>
        <v>8237.40645</v>
      </c>
      <c r="Q619" s="68" t="n">
        <f aca="false">MAX(Q618,P619)</f>
        <v>8237.40645</v>
      </c>
      <c r="R619" s="68" t="n">
        <f aca="false">Q619-P619</f>
        <v>0</v>
      </c>
      <c r="S619" s="68" t="n">
        <f aca="false">S618+K619</f>
        <v>4626.96984054082</v>
      </c>
      <c r="T619" s="68" t="n">
        <f aca="false">MAX(T618,S619)</f>
        <v>4628.11012627598</v>
      </c>
      <c r="U619" s="68" t="n">
        <f aca="false">T619-S619</f>
        <v>1.14028573516043</v>
      </c>
      <c r="V619" s="70" t="n">
        <f aca="false">V618+F619</f>
        <v>1.7058</v>
      </c>
      <c r="W619" s="70" t="n">
        <f aca="false">MAX(W618,V619)</f>
        <v>1.7058</v>
      </c>
      <c r="X619" s="70" t="n">
        <f aca="false">W619-V619</f>
        <v>0</v>
      </c>
      <c r="Y619" s="70" t="n">
        <f aca="false">Y618+M619</f>
        <v>1.54660230304052</v>
      </c>
      <c r="Z619" s="70" t="n">
        <f aca="false">MAX(Z618,Y619)</f>
        <v>1.54660230304052</v>
      </c>
      <c r="AA619" s="70" t="n">
        <f aca="false">Z619-Y619</f>
        <v>0</v>
      </c>
      <c r="AB619" s="72" t="n">
        <f aca="false">AB618*(1+F619)</f>
        <v>4.97351289600534</v>
      </c>
      <c r="AC619" s="73" t="n">
        <f aca="false">MAX(AC618,AB619)</f>
        <v>4.97351289600534</v>
      </c>
      <c r="AD619" s="70" t="n">
        <f aca="false">1-AB619/AC619</f>
        <v>0</v>
      </c>
      <c r="AE619" s="73" t="n">
        <f aca="false">AE618*(1+M619)</f>
        <v>4.24312909855321</v>
      </c>
      <c r="AF619" s="73" t="n">
        <f aca="false">MAX(AF618,AE619)</f>
        <v>4.24312909855321</v>
      </c>
      <c r="AG619" s="70" t="n">
        <f aca="false">1-AE619/AF619</f>
        <v>0</v>
      </c>
      <c r="AH619" s="74" t="n">
        <f aca="false">IF(R619&gt;0,AH618+1,0)</f>
        <v>0</v>
      </c>
      <c r="AI619" s="74" t="n">
        <f aca="false">IF(U619&gt;0,AI618+1,0)</f>
        <v>2</v>
      </c>
      <c r="AJ619" s="74" t="n">
        <f aca="false">IF(G619&gt;0,AJ618+1,0)</f>
        <v>1</v>
      </c>
      <c r="AK619" s="74" t="n">
        <f aca="false">IF(G619&lt;=0,AK618+1,0)</f>
        <v>0</v>
      </c>
      <c r="AL619" s="74" t="n">
        <f aca="false">IF(K619&gt;0,AL618+1,0)</f>
        <v>1</v>
      </c>
      <c r="AM619" s="74" t="n">
        <f aca="false">IF(K619&lt;=0,AM618+1,0)</f>
        <v>0</v>
      </c>
    </row>
    <row r="620" customFormat="false" ht="15" hidden="false" customHeight="false" outlineLevel="0" collapsed="false">
      <c r="A620" s="61" t="n">
        <v>624</v>
      </c>
      <c r="B620" s="62" t="n">
        <v>41570.5104166667</v>
      </c>
      <c r="C620" s="63" t="n">
        <f aca="false">YEAR(B620)</f>
        <v>2013</v>
      </c>
      <c r="D620" s="32" t="s">
        <v>276</v>
      </c>
      <c r="E620" s="64" t="n">
        <v>6141.75</v>
      </c>
      <c r="F620" s="65" t="n">
        <v>-0.0028</v>
      </c>
      <c r="G620" s="66" t="n">
        <v>-17.1969</v>
      </c>
      <c r="H620" s="67" t="n">
        <f aca="false">E620+IF(D620="Long",1,-1)*G620</f>
        <v>6158.9469</v>
      </c>
      <c r="I620" s="68" t="n">
        <f aca="false">Assumptions!$B$58</f>
        <v>5.35750011455817</v>
      </c>
      <c r="J620" s="68" t="n">
        <f aca="false">INDEX(Yearly!$D$5:$D$22,MATCH(C620,Yearly!$A$5:$A$22,0))</f>
        <v>0.518467753021758</v>
      </c>
      <c r="K620" s="68" t="n">
        <f aca="false">G620-I620-J620</f>
        <v>-23.0728678675799</v>
      </c>
      <c r="L620" s="69" t="n">
        <f aca="false">(I620+J620)/Assumptions!$B$8</f>
        <v>0.000259093470710942</v>
      </c>
      <c r="M620" s="70" t="n">
        <f aca="false">F620-L620</f>
        <v>-0.00305909347071094</v>
      </c>
      <c r="N620" s="71" t="n">
        <f aca="false">G620*Assumptions!$B$7</f>
        <v>-135253.6185</v>
      </c>
      <c r="O620" s="71" t="n">
        <f aca="false">K620*Assumptions!$B$7</f>
        <v>-181468.105778516</v>
      </c>
      <c r="P620" s="68" t="n">
        <f aca="false">P619+G620</f>
        <v>8220.20955</v>
      </c>
      <c r="Q620" s="68" t="n">
        <f aca="false">MAX(Q619,P620)</f>
        <v>8237.40645</v>
      </c>
      <c r="R620" s="68" t="n">
        <f aca="false">Q620-P620</f>
        <v>17.1969000000008</v>
      </c>
      <c r="S620" s="68" t="n">
        <f aca="false">S619+K620</f>
        <v>4603.89697267324</v>
      </c>
      <c r="T620" s="68" t="n">
        <f aca="false">MAX(T619,S620)</f>
        <v>4628.11012627598</v>
      </c>
      <c r="U620" s="68" t="n">
        <f aca="false">T620-S620</f>
        <v>24.21315360274</v>
      </c>
      <c r="V620" s="70" t="n">
        <f aca="false">V619+F620</f>
        <v>1.703</v>
      </c>
      <c r="W620" s="70" t="n">
        <f aca="false">MAX(W619,V620)</f>
        <v>1.7058</v>
      </c>
      <c r="X620" s="70" t="n">
        <f aca="false">W620-V620</f>
        <v>0.00279999999999991</v>
      </c>
      <c r="Y620" s="70" t="n">
        <f aca="false">Y619+M620</f>
        <v>1.54354320956981</v>
      </c>
      <c r="Z620" s="70" t="n">
        <f aca="false">MAX(Z619,Y620)</f>
        <v>1.54660230304052</v>
      </c>
      <c r="AA620" s="70" t="n">
        <f aca="false">Z620-Y620</f>
        <v>0.00305909347071087</v>
      </c>
      <c r="AB620" s="72" t="n">
        <f aca="false">AB619*(1+F620)</f>
        <v>4.95958705989653</v>
      </c>
      <c r="AC620" s="73" t="n">
        <f aca="false">MAX(AC619,AB620)</f>
        <v>4.97351289600534</v>
      </c>
      <c r="AD620" s="70" t="n">
        <f aca="false">1-AB620/AC620</f>
        <v>0.00280000000000014</v>
      </c>
      <c r="AE620" s="73" t="n">
        <f aca="false">AE619*(1+M620)</f>
        <v>4.23014897003244</v>
      </c>
      <c r="AF620" s="73" t="n">
        <f aca="false">MAX(AF619,AE620)</f>
        <v>4.24312909855321</v>
      </c>
      <c r="AG620" s="70" t="n">
        <f aca="false">1-AE620/AF620</f>
        <v>0.00305909347071098</v>
      </c>
      <c r="AH620" s="74" t="n">
        <f aca="false">IF(R620&gt;0,AH619+1,0)</f>
        <v>1</v>
      </c>
      <c r="AI620" s="74" t="n">
        <f aca="false">IF(U620&gt;0,AI619+1,0)</f>
        <v>3</v>
      </c>
      <c r="AJ620" s="74" t="n">
        <f aca="false">IF(G620&gt;0,AJ619+1,0)</f>
        <v>0</v>
      </c>
      <c r="AK620" s="74" t="n">
        <f aca="false">IF(G620&lt;=0,AK619+1,0)</f>
        <v>1</v>
      </c>
      <c r="AL620" s="74" t="n">
        <f aca="false">IF(K620&gt;0,AL619+1,0)</f>
        <v>0</v>
      </c>
      <c r="AM620" s="74" t="n">
        <f aca="false">IF(K620&lt;=0,AM619+1,0)</f>
        <v>1</v>
      </c>
    </row>
    <row r="621" customFormat="false" ht="15" hidden="false" customHeight="false" outlineLevel="0" collapsed="false">
      <c r="A621" s="61" t="n">
        <v>625</v>
      </c>
      <c r="B621" s="62" t="n">
        <v>41570.6215277778</v>
      </c>
      <c r="C621" s="63" t="n">
        <f aca="false">YEAR(B621)</f>
        <v>2013</v>
      </c>
      <c r="D621" s="32" t="s">
        <v>277</v>
      </c>
      <c r="E621" s="64" t="n">
        <v>6159</v>
      </c>
      <c r="F621" s="65" t="n">
        <v>0.002</v>
      </c>
      <c r="G621" s="66" t="n">
        <v>12.318</v>
      </c>
      <c r="H621" s="67" t="n">
        <f aca="false">E621+IF(D621="Long",1,-1)*G621</f>
        <v>6171.318</v>
      </c>
      <c r="I621" s="68" t="n">
        <f aca="false">Assumptions!$B$58</f>
        <v>5.35750011455817</v>
      </c>
      <c r="J621" s="68" t="n">
        <f aca="false">INDEX(Yearly!$D$5:$D$22,MATCH(C621,Yearly!$A$5:$A$22,0))</f>
        <v>0.518467753021758</v>
      </c>
      <c r="K621" s="68" t="n">
        <f aca="false">G621-I621-J621</f>
        <v>6.44203213242007</v>
      </c>
      <c r="L621" s="69" t="n">
        <f aca="false">(I621+J621)/Assumptions!$B$8</f>
        <v>0.000259093470710942</v>
      </c>
      <c r="M621" s="70" t="n">
        <f aca="false">F621-L621</f>
        <v>0.00174090652928906</v>
      </c>
      <c r="N621" s="71" t="n">
        <f aca="false">G621*Assumptions!$B$7</f>
        <v>96881.07</v>
      </c>
      <c r="O621" s="71" t="n">
        <f aca="false">K621*Assumptions!$B$7</f>
        <v>50666.5827214839</v>
      </c>
      <c r="P621" s="68" t="n">
        <f aca="false">P620+G621</f>
        <v>8232.52755</v>
      </c>
      <c r="Q621" s="68" t="n">
        <f aca="false">MAX(Q620,P621)</f>
        <v>8237.40645</v>
      </c>
      <c r="R621" s="68" t="n">
        <f aca="false">Q621-P621</f>
        <v>4.87890000000152</v>
      </c>
      <c r="S621" s="68" t="n">
        <f aca="false">S620+K621</f>
        <v>4610.33900480566</v>
      </c>
      <c r="T621" s="68" t="n">
        <f aca="false">MAX(T620,S621)</f>
        <v>4628.11012627598</v>
      </c>
      <c r="U621" s="68" t="n">
        <f aca="false">T621-S621</f>
        <v>17.7711214703204</v>
      </c>
      <c r="V621" s="70" t="n">
        <f aca="false">V620+F621</f>
        <v>1.705</v>
      </c>
      <c r="W621" s="70" t="n">
        <f aca="false">MAX(W620,V621)</f>
        <v>1.7058</v>
      </c>
      <c r="X621" s="70" t="n">
        <f aca="false">W621-V621</f>
        <v>0.000799999999999912</v>
      </c>
      <c r="Y621" s="70" t="n">
        <f aca="false">Y620+M621</f>
        <v>1.5452841160991</v>
      </c>
      <c r="Z621" s="70" t="n">
        <f aca="false">MAX(Z620,Y621)</f>
        <v>1.54660230304052</v>
      </c>
      <c r="AA621" s="70" t="n">
        <f aca="false">Z621-Y621</f>
        <v>0.00131818694142183</v>
      </c>
      <c r="AB621" s="72" t="n">
        <f aca="false">AB620*(1+F621)</f>
        <v>4.96950623401632</v>
      </c>
      <c r="AC621" s="73" t="n">
        <f aca="false">MAX(AC620,AB621)</f>
        <v>4.97351289600534</v>
      </c>
      <c r="AD621" s="70" t="n">
        <f aca="false">1-AB621/AC621</f>
        <v>0.000805600000000073</v>
      </c>
      <c r="AE621" s="73" t="n">
        <f aca="false">AE620*(1+M621)</f>
        <v>4.23751326399424</v>
      </c>
      <c r="AF621" s="73" t="n">
        <f aca="false">MAX(AF620,AE621)</f>
        <v>4.24312909855321</v>
      </c>
      <c r="AG621" s="70" t="n">
        <f aca="false">1-AE621/AF621</f>
        <v>0.00132351253721896</v>
      </c>
      <c r="AH621" s="74" t="n">
        <f aca="false">IF(R621&gt;0,AH620+1,0)</f>
        <v>2</v>
      </c>
      <c r="AI621" s="74" t="n">
        <f aca="false">IF(U621&gt;0,AI620+1,0)</f>
        <v>4</v>
      </c>
      <c r="AJ621" s="74" t="n">
        <f aca="false">IF(G621&gt;0,AJ620+1,0)</f>
        <v>1</v>
      </c>
      <c r="AK621" s="74" t="n">
        <f aca="false">IF(G621&lt;=0,AK620+1,0)</f>
        <v>0</v>
      </c>
      <c r="AL621" s="74" t="n">
        <f aca="false">IF(K621&gt;0,AL620+1,0)</f>
        <v>1</v>
      </c>
      <c r="AM621" s="74" t="n">
        <f aca="false">IF(K621&lt;=0,AM620+1,0)</f>
        <v>0</v>
      </c>
    </row>
    <row r="622" customFormat="false" ht="15" hidden="false" customHeight="false" outlineLevel="0" collapsed="false">
      <c r="A622" s="61" t="n">
        <v>626</v>
      </c>
      <c r="B622" s="62" t="n">
        <v>41571.5729166667</v>
      </c>
      <c r="C622" s="63" t="n">
        <f aca="false">YEAR(B622)</f>
        <v>2013</v>
      </c>
      <c r="D622" s="32" t="s">
        <v>276</v>
      </c>
      <c r="E622" s="64" t="n">
        <v>6171.15</v>
      </c>
      <c r="F622" s="65" t="n">
        <v>0.0006</v>
      </c>
      <c r="G622" s="66" t="n">
        <v>3.70269</v>
      </c>
      <c r="H622" s="67" t="n">
        <f aca="false">E622+IF(D622="Long",1,-1)*G622</f>
        <v>6167.44731</v>
      </c>
      <c r="I622" s="68" t="n">
        <f aca="false">Assumptions!$B$58</f>
        <v>5.35750011455817</v>
      </c>
      <c r="J622" s="68" t="n">
        <f aca="false">INDEX(Yearly!$D$5:$D$22,MATCH(C622,Yearly!$A$5:$A$22,0))</f>
        <v>0.518467753021758</v>
      </c>
      <c r="K622" s="68" t="n">
        <f aca="false">G622-I622-J622</f>
        <v>-2.17327786757993</v>
      </c>
      <c r="L622" s="69" t="n">
        <f aca="false">(I622+J622)/Assumptions!$B$8</f>
        <v>0.000259093470710942</v>
      </c>
      <c r="M622" s="70" t="n">
        <f aca="false">F622-L622</f>
        <v>0.000340906529289058</v>
      </c>
      <c r="N622" s="71" t="n">
        <f aca="false">G622*Assumptions!$B$7</f>
        <v>29121.65685</v>
      </c>
      <c r="O622" s="71" t="n">
        <f aca="false">K622*Assumptions!$B$7</f>
        <v>-17092.8304285161</v>
      </c>
      <c r="P622" s="68" t="n">
        <f aca="false">P621+G622</f>
        <v>8236.23024</v>
      </c>
      <c r="Q622" s="68" t="n">
        <f aca="false">MAX(Q621,P622)</f>
        <v>8237.40645</v>
      </c>
      <c r="R622" s="68" t="n">
        <f aca="false">Q622-P622</f>
        <v>1.17621000000145</v>
      </c>
      <c r="S622" s="68" t="n">
        <f aca="false">S621+K622</f>
        <v>4608.16572693808</v>
      </c>
      <c r="T622" s="68" t="n">
        <f aca="false">MAX(T621,S622)</f>
        <v>4628.11012627598</v>
      </c>
      <c r="U622" s="68" t="n">
        <f aca="false">T622-S622</f>
        <v>19.9443993379</v>
      </c>
      <c r="V622" s="70" t="n">
        <f aca="false">V621+F622</f>
        <v>1.7056</v>
      </c>
      <c r="W622" s="70" t="n">
        <f aca="false">MAX(W621,V622)</f>
        <v>1.7058</v>
      </c>
      <c r="X622" s="70" t="n">
        <f aca="false">W622-V622</f>
        <v>0.000199999999999978</v>
      </c>
      <c r="Y622" s="70" t="n">
        <f aca="false">Y621+M622</f>
        <v>1.54562502262839</v>
      </c>
      <c r="Z622" s="70" t="n">
        <f aca="false">MAX(Z621,Y622)</f>
        <v>1.54660230304052</v>
      </c>
      <c r="AA622" s="70" t="n">
        <f aca="false">Z622-Y622</f>
        <v>0.000977280412132853</v>
      </c>
      <c r="AB622" s="72" t="n">
        <f aca="false">AB621*(1+F622)</f>
        <v>4.97248793775673</v>
      </c>
      <c r="AC622" s="73" t="n">
        <f aca="false">MAX(AC621,AB622)</f>
        <v>4.97351289600534</v>
      </c>
      <c r="AD622" s="70" t="n">
        <f aca="false">1-AB622/AC622</f>
        <v>0.000206083360000164</v>
      </c>
      <c r="AE622" s="73" t="n">
        <f aca="false">AE621*(1+M622)</f>
        <v>4.23895785993388</v>
      </c>
      <c r="AF622" s="73" t="n">
        <f aca="false">MAX(AF621,AE622)</f>
        <v>4.24312909855321</v>
      </c>
      <c r="AG622" s="70" t="n">
        <f aca="false">1-AE622/AF622</f>
        <v>0.00098305720199543</v>
      </c>
      <c r="AH622" s="74" t="n">
        <f aca="false">IF(R622&gt;0,AH621+1,0)</f>
        <v>3</v>
      </c>
      <c r="AI622" s="74" t="n">
        <f aca="false">IF(U622&gt;0,AI621+1,0)</f>
        <v>5</v>
      </c>
      <c r="AJ622" s="74" t="n">
        <f aca="false">IF(G622&gt;0,AJ621+1,0)</f>
        <v>2</v>
      </c>
      <c r="AK622" s="74" t="n">
        <f aca="false">IF(G622&lt;=0,AK621+1,0)</f>
        <v>0</v>
      </c>
      <c r="AL622" s="74" t="n">
        <f aca="false">IF(K622&gt;0,AL621+1,0)</f>
        <v>0</v>
      </c>
      <c r="AM622" s="74" t="n">
        <f aca="false">IF(K622&lt;=0,AM621+1,0)</f>
        <v>1</v>
      </c>
    </row>
    <row r="623" customFormat="false" ht="15" hidden="false" customHeight="false" outlineLevel="0" collapsed="false">
      <c r="A623" s="61" t="n">
        <v>627</v>
      </c>
      <c r="B623" s="62" t="n">
        <v>41572.5729166667</v>
      </c>
      <c r="C623" s="63" t="n">
        <f aca="false">YEAR(B623)</f>
        <v>2013</v>
      </c>
      <c r="D623" s="32" t="s">
        <v>277</v>
      </c>
      <c r="E623" s="64" t="n">
        <v>6167.55</v>
      </c>
      <c r="F623" s="65" t="n">
        <v>-0.0011</v>
      </c>
      <c r="G623" s="66" t="n">
        <v>-6.784305</v>
      </c>
      <c r="H623" s="67" t="n">
        <f aca="false">E623+IF(D623="Long",1,-1)*G623</f>
        <v>6160.765695</v>
      </c>
      <c r="I623" s="68" t="n">
        <f aca="false">Assumptions!$B$58</f>
        <v>5.35750011455817</v>
      </c>
      <c r="J623" s="68" t="n">
        <f aca="false">INDEX(Yearly!$D$5:$D$22,MATCH(C623,Yearly!$A$5:$A$22,0))</f>
        <v>0.518467753021758</v>
      </c>
      <c r="K623" s="68" t="n">
        <f aca="false">G623-I623-J623</f>
        <v>-12.6602728675799</v>
      </c>
      <c r="L623" s="69" t="n">
        <f aca="false">(I623+J623)/Assumptions!$B$8</f>
        <v>0.000259093470710942</v>
      </c>
      <c r="M623" s="70" t="n">
        <f aca="false">F623-L623</f>
        <v>-0.00135909347071094</v>
      </c>
      <c r="N623" s="71" t="n">
        <f aca="false">G623*Assumptions!$B$7</f>
        <v>-53358.558825</v>
      </c>
      <c r="O623" s="71" t="n">
        <f aca="false">K623*Assumptions!$B$7</f>
        <v>-99573.0461035161</v>
      </c>
      <c r="P623" s="68" t="n">
        <f aca="false">P622+G623</f>
        <v>8229.445935</v>
      </c>
      <c r="Q623" s="68" t="n">
        <f aca="false">MAX(Q622,P623)</f>
        <v>8237.40645</v>
      </c>
      <c r="R623" s="68" t="n">
        <f aca="false">Q623-P623</f>
        <v>7.96051500000067</v>
      </c>
      <c r="S623" s="68" t="n">
        <f aca="false">S622+K623</f>
        <v>4595.5054540705</v>
      </c>
      <c r="T623" s="68" t="n">
        <f aca="false">MAX(T622,S623)</f>
        <v>4628.11012627598</v>
      </c>
      <c r="U623" s="68" t="n">
        <f aca="false">T623-S623</f>
        <v>32.6046722054798</v>
      </c>
      <c r="V623" s="70" t="n">
        <f aca="false">V622+F623</f>
        <v>1.7045</v>
      </c>
      <c r="W623" s="70" t="n">
        <f aca="false">MAX(W622,V623)</f>
        <v>1.7058</v>
      </c>
      <c r="X623" s="70" t="n">
        <f aca="false">W623-V623</f>
        <v>0.00130000000000008</v>
      </c>
      <c r="Y623" s="70" t="n">
        <f aca="false">Y622+M623</f>
        <v>1.54426592915768</v>
      </c>
      <c r="Z623" s="70" t="n">
        <f aca="false">MAX(Z622,Y623)</f>
        <v>1.54660230304052</v>
      </c>
      <c r="AA623" s="70" t="n">
        <f aca="false">Z623-Y623</f>
        <v>0.00233637388284369</v>
      </c>
      <c r="AB623" s="72" t="n">
        <f aca="false">AB622*(1+F623)</f>
        <v>4.9670182010252</v>
      </c>
      <c r="AC623" s="73" t="n">
        <f aca="false">MAX(AC622,AB623)</f>
        <v>4.97351289600534</v>
      </c>
      <c r="AD623" s="70" t="n">
        <f aca="false">1-AB623/AC623</f>
        <v>0.00130585666830418</v>
      </c>
      <c r="AE623" s="73" t="n">
        <f aca="false">AE622*(1+M623)</f>
        <v>4.23319671998383</v>
      </c>
      <c r="AF623" s="73" t="n">
        <f aca="false">MAX(AF622,AE623)</f>
        <v>4.24312909855321</v>
      </c>
      <c r="AG623" s="70" t="n">
        <f aca="false">1-AE623/AF623</f>
        <v>0.00234081460608171</v>
      </c>
      <c r="AH623" s="74" t="n">
        <f aca="false">IF(R623&gt;0,AH622+1,0)</f>
        <v>4</v>
      </c>
      <c r="AI623" s="74" t="n">
        <f aca="false">IF(U623&gt;0,AI622+1,0)</f>
        <v>6</v>
      </c>
      <c r="AJ623" s="74" t="n">
        <f aca="false">IF(G623&gt;0,AJ622+1,0)</f>
        <v>0</v>
      </c>
      <c r="AK623" s="74" t="n">
        <f aca="false">IF(G623&lt;=0,AK622+1,0)</f>
        <v>1</v>
      </c>
      <c r="AL623" s="74" t="n">
        <f aca="false">IF(K623&gt;0,AL622+1,0)</f>
        <v>0</v>
      </c>
      <c r="AM623" s="74" t="n">
        <f aca="false">IF(K623&lt;=0,AM622+1,0)</f>
        <v>2</v>
      </c>
    </row>
    <row r="624" customFormat="false" ht="15" hidden="false" customHeight="false" outlineLevel="0" collapsed="false">
      <c r="A624" s="61" t="n">
        <v>628</v>
      </c>
      <c r="B624" s="62" t="n">
        <v>41575.3854166667</v>
      </c>
      <c r="C624" s="63" t="n">
        <f aca="false">YEAR(B624)</f>
        <v>2013</v>
      </c>
      <c r="D624" s="32" t="s">
        <v>276</v>
      </c>
      <c r="E624" s="64" t="n">
        <v>6160.5</v>
      </c>
      <c r="F624" s="65" t="n">
        <v>0.0002</v>
      </c>
      <c r="G624" s="66" t="n">
        <v>1.2321</v>
      </c>
      <c r="H624" s="67" t="n">
        <f aca="false">E624+IF(D624="Long",1,-1)*G624</f>
        <v>6159.2679</v>
      </c>
      <c r="I624" s="68" t="n">
        <f aca="false">Assumptions!$B$58</f>
        <v>5.35750011455817</v>
      </c>
      <c r="J624" s="68" t="n">
        <f aca="false">INDEX(Yearly!$D$5:$D$22,MATCH(C624,Yearly!$A$5:$A$22,0))</f>
        <v>0.518467753021758</v>
      </c>
      <c r="K624" s="68" t="n">
        <f aca="false">G624-I624-J624</f>
        <v>-4.64386786757993</v>
      </c>
      <c r="L624" s="69" t="n">
        <f aca="false">(I624+J624)/Assumptions!$B$8</f>
        <v>0.000259093470710942</v>
      </c>
      <c r="M624" s="70" t="n">
        <f aca="false">F624-L624</f>
        <v>-5.90934707109423E-005</v>
      </c>
      <c r="N624" s="71" t="n">
        <f aca="false">G624*Assumptions!$B$7</f>
        <v>9690.4665</v>
      </c>
      <c r="O624" s="71" t="n">
        <f aca="false">K624*Assumptions!$B$7</f>
        <v>-36524.0207785161</v>
      </c>
      <c r="P624" s="68" t="n">
        <f aca="false">P623+G624</f>
        <v>8230.678035</v>
      </c>
      <c r="Q624" s="68" t="n">
        <f aca="false">MAX(Q623,P624)</f>
        <v>8237.40645</v>
      </c>
      <c r="R624" s="68" t="n">
        <f aca="false">Q624-P624</f>
        <v>6.72841500000141</v>
      </c>
      <c r="S624" s="68" t="n">
        <f aca="false">S623+K624</f>
        <v>4590.86158620292</v>
      </c>
      <c r="T624" s="68" t="n">
        <f aca="false">MAX(T623,S624)</f>
        <v>4628.11012627598</v>
      </c>
      <c r="U624" s="68" t="n">
        <f aca="false">T624-S624</f>
        <v>37.2485400730593</v>
      </c>
      <c r="V624" s="70" t="n">
        <f aca="false">V623+F624</f>
        <v>1.7047</v>
      </c>
      <c r="W624" s="70" t="n">
        <f aca="false">MAX(W623,V624)</f>
        <v>1.7058</v>
      </c>
      <c r="X624" s="70" t="n">
        <f aca="false">W624-V624</f>
        <v>0.0011000000000001</v>
      </c>
      <c r="Y624" s="70" t="n">
        <f aca="false">Y623+M624</f>
        <v>1.54420683568696</v>
      </c>
      <c r="Z624" s="70" t="n">
        <f aca="false">MAX(Z623,Y624)</f>
        <v>1.54660230304052</v>
      </c>
      <c r="AA624" s="70" t="n">
        <f aca="false">Z624-Y624</f>
        <v>0.00239546735355467</v>
      </c>
      <c r="AB624" s="72" t="n">
        <f aca="false">AB623*(1+F624)</f>
        <v>4.9680116046654</v>
      </c>
      <c r="AC624" s="73" t="n">
        <f aca="false">MAX(AC623,AB624)</f>
        <v>4.97351289600534</v>
      </c>
      <c r="AD624" s="70" t="n">
        <f aca="false">1-AB624/AC624</f>
        <v>0.00110611783963788</v>
      </c>
      <c r="AE624" s="73" t="n">
        <f aca="false">AE623*(1+M624)</f>
        <v>4.23294656569744</v>
      </c>
      <c r="AF624" s="73" t="n">
        <f aca="false">MAX(AF623,AE624)</f>
        <v>4.24312909855321</v>
      </c>
      <c r="AG624" s="70" t="n">
        <f aca="false">1-AE624/AF624</f>
        <v>0.00239976974993328</v>
      </c>
      <c r="AH624" s="74" t="n">
        <f aca="false">IF(R624&gt;0,AH623+1,0)</f>
        <v>5</v>
      </c>
      <c r="AI624" s="74" t="n">
        <f aca="false">IF(U624&gt;0,AI623+1,0)</f>
        <v>7</v>
      </c>
      <c r="AJ624" s="74" t="n">
        <f aca="false">IF(G624&gt;0,AJ623+1,0)</f>
        <v>1</v>
      </c>
      <c r="AK624" s="74" t="n">
        <f aca="false">IF(G624&lt;=0,AK623+1,0)</f>
        <v>0</v>
      </c>
      <c r="AL624" s="74" t="n">
        <f aca="false">IF(K624&gt;0,AL623+1,0)</f>
        <v>0</v>
      </c>
      <c r="AM624" s="74" t="n">
        <f aca="false">IF(K624&lt;=0,AM623+1,0)</f>
        <v>3</v>
      </c>
    </row>
    <row r="625" customFormat="false" ht="15" hidden="false" customHeight="false" outlineLevel="0" collapsed="false">
      <c r="A625" s="61" t="n">
        <v>629</v>
      </c>
      <c r="B625" s="62" t="n">
        <v>41575.40625</v>
      </c>
      <c r="C625" s="63" t="n">
        <f aca="false">YEAR(B625)</f>
        <v>2013</v>
      </c>
      <c r="D625" s="32" t="s">
        <v>277</v>
      </c>
      <c r="E625" s="64" t="n">
        <v>6159.35</v>
      </c>
      <c r="F625" s="65" t="n">
        <v>-0.0008</v>
      </c>
      <c r="G625" s="66" t="n">
        <v>-4.92748</v>
      </c>
      <c r="H625" s="67" t="n">
        <f aca="false">E625+IF(D625="Long",1,-1)*G625</f>
        <v>6154.42252</v>
      </c>
      <c r="I625" s="68" t="n">
        <f aca="false">Assumptions!$B$58</f>
        <v>5.35750011455817</v>
      </c>
      <c r="J625" s="68" t="n">
        <f aca="false">INDEX(Yearly!$D$5:$D$22,MATCH(C625,Yearly!$A$5:$A$22,0))</f>
        <v>0.518467753021758</v>
      </c>
      <c r="K625" s="68" t="n">
        <f aca="false">G625-I625-J625</f>
        <v>-10.8034478675799</v>
      </c>
      <c r="L625" s="69" t="n">
        <f aca="false">(I625+J625)/Assumptions!$B$8</f>
        <v>0.000259093470710942</v>
      </c>
      <c r="M625" s="70" t="n">
        <f aca="false">F625-L625</f>
        <v>-0.00105909347071094</v>
      </c>
      <c r="N625" s="71" t="n">
        <f aca="false">G625*Assumptions!$B$7</f>
        <v>-38754.6302</v>
      </c>
      <c r="O625" s="71" t="n">
        <f aca="false">K625*Assumptions!$B$7</f>
        <v>-84969.1174785161</v>
      </c>
      <c r="P625" s="68" t="n">
        <f aca="false">P624+G625</f>
        <v>8225.750555</v>
      </c>
      <c r="Q625" s="68" t="n">
        <f aca="false">MAX(Q624,P625)</f>
        <v>8237.40645</v>
      </c>
      <c r="R625" s="68" t="n">
        <f aca="false">Q625-P625</f>
        <v>11.6558950000017</v>
      </c>
      <c r="S625" s="68" t="n">
        <f aca="false">S624+K625</f>
        <v>4580.05813833534</v>
      </c>
      <c r="T625" s="68" t="n">
        <f aca="false">MAX(T624,S625)</f>
        <v>4628.11012627598</v>
      </c>
      <c r="U625" s="68" t="n">
        <f aca="false">T625-S625</f>
        <v>48.0519879406393</v>
      </c>
      <c r="V625" s="70" t="n">
        <f aca="false">V624+F625</f>
        <v>1.7039</v>
      </c>
      <c r="W625" s="70" t="n">
        <f aca="false">MAX(W624,V625)</f>
        <v>1.7058</v>
      </c>
      <c r="X625" s="70" t="n">
        <f aca="false">W625-V625</f>
        <v>0.00190000000000001</v>
      </c>
      <c r="Y625" s="70" t="n">
        <f aca="false">Y624+M625</f>
        <v>1.54314774221625</v>
      </c>
      <c r="Z625" s="70" t="n">
        <f aca="false">MAX(Z624,Y625)</f>
        <v>1.54660230304052</v>
      </c>
      <c r="AA625" s="70" t="n">
        <f aca="false">Z625-Y625</f>
        <v>0.00345456082426554</v>
      </c>
      <c r="AB625" s="72" t="n">
        <f aca="false">AB624*(1+F625)</f>
        <v>4.96403719538167</v>
      </c>
      <c r="AC625" s="73" t="n">
        <f aca="false">MAX(AC624,AB625)</f>
        <v>4.97351289600534</v>
      </c>
      <c r="AD625" s="70" t="n">
        <f aca="false">1-AB625/AC625</f>
        <v>0.00190523294536615</v>
      </c>
      <c r="AE625" s="73" t="n">
        <f aca="false">AE624*(1+M625)</f>
        <v>4.22846347962784</v>
      </c>
      <c r="AF625" s="73" t="n">
        <f aca="false">MAX(AF624,AE625)</f>
        <v>4.24312909855321</v>
      </c>
      <c r="AG625" s="70" t="n">
        <f aca="false">1-AE625/AF625</f>
        <v>0.00345632164017096</v>
      </c>
      <c r="AH625" s="74" t="n">
        <f aca="false">IF(R625&gt;0,AH624+1,0)</f>
        <v>6</v>
      </c>
      <c r="AI625" s="74" t="n">
        <f aca="false">IF(U625&gt;0,AI624+1,0)</f>
        <v>8</v>
      </c>
      <c r="AJ625" s="74" t="n">
        <f aca="false">IF(G625&gt;0,AJ624+1,0)</f>
        <v>0</v>
      </c>
      <c r="AK625" s="74" t="n">
        <f aca="false">IF(G625&lt;=0,AK624+1,0)</f>
        <v>1</v>
      </c>
      <c r="AL625" s="74" t="n">
        <f aca="false">IF(K625&gt;0,AL624+1,0)</f>
        <v>0</v>
      </c>
      <c r="AM625" s="74" t="n">
        <f aca="false">IF(K625&lt;=0,AM624+1,0)</f>
        <v>4</v>
      </c>
    </row>
    <row r="626" customFormat="false" ht="15" hidden="false" customHeight="false" outlineLevel="0" collapsed="false">
      <c r="A626" s="61" t="n">
        <v>630</v>
      </c>
      <c r="B626" s="62" t="n">
        <v>41575.4298611111</v>
      </c>
      <c r="C626" s="63" t="n">
        <f aca="false">YEAR(B626)</f>
        <v>2013</v>
      </c>
      <c r="D626" s="32" t="s">
        <v>276</v>
      </c>
      <c r="E626" s="64" t="n">
        <v>6154.7</v>
      </c>
      <c r="F626" s="65" t="n">
        <v>-0.0027</v>
      </c>
      <c r="G626" s="66" t="n">
        <v>-16.61769</v>
      </c>
      <c r="H626" s="67" t="n">
        <f aca="false">E626+IF(D626="Long",1,-1)*G626</f>
        <v>6171.31769</v>
      </c>
      <c r="I626" s="68" t="n">
        <f aca="false">Assumptions!$B$58</f>
        <v>5.35750011455817</v>
      </c>
      <c r="J626" s="68" t="n">
        <f aca="false">INDEX(Yearly!$D$5:$D$22,MATCH(C626,Yearly!$A$5:$A$22,0))</f>
        <v>0.518467753021758</v>
      </c>
      <c r="K626" s="68" t="n">
        <f aca="false">G626-I626-J626</f>
        <v>-22.4936578675799</v>
      </c>
      <c r="L626" s="69" t="n">
        <f aca="false">(I626+J626)/Assumptions!$B$8</f>
        <v>0.000259093470710942</v>
      </c>
      <c r="M626" s="70" t="n">
        <f aca="false">F626-L626</f>
        <v>-0.00295909347071094</v>
      </c>
      <c r="N626" s="71" t="n">
        <f aca="false">G626*Assumptions!$B$7</f>
        <v>-130698.13185</v>
      </c>
      <c r="O626" s="71" t="n">
        <f aca="false">K626*Assumptions!$B$7</f>
        <v>-176912.619128516</v>
      </c>
      <c r="P626" s="68" t="n">
        <f aca="false">P625+G626</f>
        <v>8209.132865</v>
      </c>
      <c r="Q626" s="68" t="n">
        <f aca="false">MAX(Q625,P626)</f>
        <v>8237.40645</v>
      </c>
      <c r="R626" s="68" t="n">
        <f aca="false">Q626-P626</f>
        <v>28.2735850000008</v>
      </c>
      <c r="S626" s="68" t="n">
        <f aca="false">S625+K626</f>
        <v>4557.56448046776</v>
      </c>
      <c r="T626" s="68" t="n">
        <f aca="false">MAX(T625,S626)</f>
        <v>4628.11012627598</v>
      </c>
      <c r="U626" s="68" t="n">
        <f aca="false">T626-S626</f>
        <v>70.545645808219</v>
      </c>
      <c r="V626" s="70" t="n">
        <f aca="false">V625+F626</f>
        <v>1.7012</v>
      </c>
      <c r="W626" s="70" t="n">
        <f aca="false">MAX(W625,V626)</f>
        <v>1.7058</v>
      </c>
      <c r="X626" s="70" t="n">
        <f aca="false">W626-V626</f>
        <v>0.00459999999999994</v>
      </c>
      <c r="Y626" s="70" t="n">
        <f aca="false">Y625+M626</f>
        <v>1.54018864874554</v>
      </c>
      <c r="Z626" s="70" t="n">
        <f aca="false">MAX(Z625,Y626)</f>
        <v>1.54660230304052</v>
      </c>
      <c r="AA626" s="70" t="n">
        <f aca="false">Z626-Y626</f>
        <v>0.00641365429497642</v>
      </c>
      <c r="AB626" s="72" t="n">
        <f aca="false">AB625*(1+F626)</f>
        <v>4.95063429495414</v>
      </c>
      <c r="AC626" s="73" t="n">
        <f aca="false">MAX(AC625,AB626)</f>
        <v>4.97351289600534</v>
      </c>
      <c r="AD626" s="70" t="n">
        <f aca="false">1-AB626/AC626</f>
        <v>0.00460008881641383</v>
      </c>
      <c r="AE626" s="73" t="n">
        <f aca="false">AE625*(1+M626)</f>
        <v>4.21595106095414</v>
      </c>
      <c r="AF626" s="73" t="n">
        <f aca="false">MAX(AF625,AE626)</f>
        <v>4.24312909855321</v>
      </c>
      <c r="AG626" s="70" t="n">
        <f aca="false">1-AE626/AF626</f>
        <v>0.00640518753208386</v>
      </c>
      <c r="AH626" s="74" t="n">
        <f aca="false">IF(R626&gt;0,AH625+1,0)</f>
        <v>7</v>
      </c>
      <c r="AI626" s="74" t="n">
        <f aca="false">IF(U626&gt;0,AI625+1,0)</f>
        <v>9</v>
      </c>
      <c r="AJ626" s="74" t="n">
        <f aca="false">IF(G626&gt;0,AJ625+1,0)</f>
        <v>0</v>
      </c>
      <c r="AK626" s="74" t="n">
        <f aca="false">IF(G626&lt;=0,AK625+1,0)</f>
        <v>2</v>
      </c>
      <c r="AL626" s="74" t="n">
        <f aca="false">IF(K626&gt;0,AL625+1,0)</f>
        <v>0</v>
      </c>
      <c r="AM626" s="74" t="n">
        <f aca="false">IF(K626&lt;=0,AM625+1,0)</f>
        <v>5</v>
      </c>
    </row>
    <row r="627" customFormat="false" ht="15" hidden="false" customHeight="false" outlineLevel="0" collapsed="false">
      <c r="A627" s="61" t="n">
        <v>631</v>
      </c>
      <c r="B627" s="62" t="n">
        <v>41576.53125</v>
      </c>
      <c r="C627" s="63" t="n">
        <f aca="false">YEAR(B627)</f>
        <v>2013</v>
      </c>
      <c r="D627" s="32" t="s">
        <v>277</v>
      </c>
      <c r="E627" s="64" t="n">
        <v>6171.45</v>
      </c>
      <c r="F627" s="65" t="n">
        <v>0.0147</v>
      </c>
      <c r="G627" s="66" t="n">
        <v>90.720315</v>
      </c>
      <c r="H627" s="67" t="n">
        <f aca="false">E627+IF(D627="Long",1,-1)*G627</f>
        <v>6262.170315</v>
      </c>
      <c r="I627" s="68" t="n">
        <f aca="false">Assumptions!$B$58</f>
        <v>5.35750011455817</v>
      </c>
      <c r="J627" s="68" t="n">
        <f aca="false">INDEX(Yearly!$D$5:$D$22,MATCH(C627,Yearly!$A$5:$A$22,0))</f>
        <v>0.518467753021758</v>
      </c>
      <c r="K627" s="68" t="n">
        <f aca="false">G627-I627-J627</f>
        <v>84.8443471324201</v>
      </c>
      <c r="L627" s="69" t="n">
        <f aca="false">(I627+J627)/Assumptions!$B$8</f>
        <v>0.000259093470710942</v>
      </c>
      <c r="M627" s="70" t="n">
        <f aca="false">F627-L627</f>
        <v>0.0144409065292891</v>
      </c>
      <c r="N627" s="71" t="n">
        <f aca="false">G627*Assumptions!$B$7</f>
        <v>713515.277475</v>
      </c>
      <c r="O627" s="71" t="n">
        <f aca="false">K627*Assumptions!$B$7</f>
        <v>667300.790196484</v>
      </c>
      <c r="P627" s="68" t="n">
        <f aca="false">P626+G627</f>
        <v>8299.85318</v>
      </c>
      <c r="Q627" s="68" t="n">
        <f aca="false">MAX(Q626,P627)</f>
        <v>8299.85318</v>
      </c>
      <c r="R627" s="68" t="n">
        <f aca="false">Q627-P627</f>
        <v>0</v>
      </c>
      <c r="S627" s="68" t="n">
        <f aca="false">S626+K627</f>
        <v>4642.40882760018</v>
      </c>
      <c r="T627" s="68" t="n">
        <f aca="false">MAX(T626,S627)</f>
        <v>4642.40882760018</v>
      </c>
      <c r="U627" s="68" t="n">
        <f aca="false">T627-S627</f>
        <v>0</v>
      </c>
      <c r="V627" s="70" t="n">
        <f aca="false">V626+F627</f>
        <v>1.7159</v>
      </c>
      <c r="W627" s="70" t="n">
        <f aca="false">MAX(W626,V627)</f>
        <v>1.7159</v>
      </c>
      <c r="X627" s="70" t="n">
        <f aca="false">W627-V627</f>
        <v>0</v>
      </c>
      <c r="Y627" s="70" t="n">
        <f aca="false">Y626+M627</f>
        <v>1.55462955527483</v>
      </c>
      <c r="Z627" s="70" t="n">
        <f aca="false">MAX(Z626,Y627)</f>
        <v>1.55462955527483</v>
      </c>
      <c r="AA627" s="70" t="n">
        <f aca="false">Z627-Y627</f>
        <v>0</v>
      </c>
      <c r="AB627" s="72" t="n">
        <f aca="false">AB626*(1+F627)</f>
        <v>5.02340861908996</v>
      </c>
      <c r="AC627" s="73" t="n">
        <f aca="false">MAX(AC626,AB627)</f>
        <v>5.02340861908996</v>
      </c>
      <c r="AD627" s="70" t="n">
        <f aca="false">1-AB627/AC627</f>
        <v>0</v>
      </c>
      <c r="AE627" s="73" t="n">
        <f aca="false">AE626*(1+M627)</f>
        <v>4.27683321615743</v>
      </c>
      <c r="AF627" s="73" t="n">
        <f aca="false">MAX(AF626,AE627)</f>
        <v>4.27683321615743</v>
      </c>
      <c r="AG627" s="70" t="n">
        <f aca="false">1-AE627/AF627</f>
        <v>0</v>
      </c>
      <c r="AH627" s="74" t="n">
        <f aca="false">IF(R627&gt;0,AH626+1,0)</f>
        <v>0</v>
      </c>
      <c r="AI627" s="74" t="n">
        <f aca="false">IF(U627&gt;0,AI626+1,0)</f>
        <v>0</v>
      </c>
      <c r="AJ627" s="74" t="n">
        <f aca="false">IF(G627&gt;0,AJ626+1,0)</f>
        <v>1</v>
      </c>
      <c r="AK627" s="74" t="n">
        <f aca="false">IF(G627&lt;=0,AK626+1,0)</f>
        <v>0</v>
      </c>
      <c r="AL627" s="74" t="n">
        <f aca="false">IF(K627&gt;0,AL626+1,0)</f>
        <v>1</v>
      </c>
      <c r="AM627" s="74" t="n">
        <f aca="false">IF(K627&lt;=0,AM626+1,0)</f>
        <v>0</v>
      </c>
    </row>
    <row r="628" customFormat="false" ht="15" hidden="false" customHeight="false" outlineLevel="0" collapsed="false">
      <c r="A628" s="61" t="n">
        <v>632</v>
      </c>
      <c r="B628" s="62" t="n">
        <v>41584.3854166667</v>
      </c>
      <c r="C628" s="63" t="n">
        <f aca="false">YEAR(B628)</f>
        <v>2013</v>
      </c>
      <c r="D628" s="32" t="s">
        <v>276</v>
      </c>
      <c r="E628" s="64" t="n">
        <v>6262.05</v>
      </c>
      <c r="F628" s="65" t="n">
        <v>-0.0008</v>
      </c>
      <c r="G628" s="66" t="n">
        <v>-5.00964</v>
      </c>
      <c r="H628" s="67" t="n">
        <f aca="false">E628+IF(D628="Long",1,-1)*G628</f>
        <v>6267.05964</v>
      </c>
      <c r="I628" s="68" t="n">
        <f aca="false">Assumptions!$B$58</f>
        <v>5.35750011455817</v>
      </c>
      <c r="J628" s="68" t="n">
        <f aca="false">INDEX(Yearly!$D$5:$D$22,MATCH(C628,Yearly!$A$5:$A$22,0))</f>
        <v>0.518467753021758</v>
      </c>
      <c r="K628" s="68" t="n">
        <f aca="false">G628-I628-J628</f>
        <v>-10.8856078675799</v>
      </c>
      <c r="L628" s="69" t="n">
        <f aca="false">(I628+J628)/Assumptions!$B$8</f>
        <v>0.000259093470710942</v>
      </c>
      <c r="M628" s="70" t="n">
        <f aca="false">F628-L628</f>
        <v>-0.00105909347071094</v>
      </c>
      <c r="N628" s="71" t="n">
        <f aca="false">G628*Assumptions!$B$7</f>
        <v>-39400.8186</v>
      </c>
      <c r="O628" s="71" t="n">
        <f aca="false">K628*Assumptions!$B$7</f>
        <v>-85615.3058785161</v>
      </c>
      <c r="P628" s="68" t="n">
        <f aca="false">P627+G628</f>
        <v>8294.84354</v>
      </c>
      <c r="Q628" s="68" t="n">
        <f aca="false">MAX(Q627,P628)</f>
        <v>8299.85318</v>
      </c>
      <c r="R628" s="68" t="n">
        <f aca="false">Q628-P628</f>
        <v>5.00964000000022</v>
      </c>
      <c r="S628" s="68" t="n">
        <f aca="false">S627+K628</f>
        <v>4631.5232197326</v>
      </c>
      <c r="T628" s="68" t="n">
        <f aca="false">MAX(T627,S628)</f>
        <v>4642.40882760018</v>
      </c>
      <c r="U628" s="68" t="n">
        <f aca="false">T628-S628</f>
        <v>10.8856078675799</v>
      </c>
      <c r="V628" s="70" t="n">
        <f aca="false">V627+F628</f>
        <v>1.7151</v>
      </c>
      <c r="W628" s="70" t="n">
        <f aca="false">MAX(W627,V628)</f>
        <v>1.7159</v>
      </c>
      <c r="X628" s="70" t="n">
        <f aca="false">W628-V628</f>
        <v>0.000799999999999912</v>
      </c>
      <c r="Y628" s="70" t="n">
        <f aca="false">Y627+M628</f>
        <v>1.55357046180412</v>
      </c>
      <c r="Z628" s="70" t="n">
        <f aca="false">MAX(Z627,Y628)</f>
        <v>1.55462955527483</v>
      </c>
      <c r="AA628" s="70" t="n">
        <f aca="false">Z628-Y628</f>
        <v>0.00105909347071087</v>
      </c>
      <c r="AB628" s="72" t="n">
        <f aca="false">AB627*(1+F628)</f>
        <v>5.01938989219469</v>
      </c>
      <c r="AC628" s="73" t="n">
        <f aca="false">MAX(AC627,AB628)</f>
        <v>5.02340861908996</v>
      </c>
      <c r="AD628" s="70" t="n">
        <f aca="false">1-AB628/AC628</f>
        <v>0.000800000000000023</v>
      </c>
      <c r="AE628" s="73" t="n">
        <f aca="false">AE627*(1+M628)</f>
        <v>4.27230365002288</v>
      </c>
      <c r="AF628" s="73" t="n">
        <f aca="false">MAX(AF627,AE628)</f>
        <v>4.27683321615743</v>
      </c>
      <c r="AG628" s="70" t="n">
        <f aca="false">1-AE628/AF628</f>
        <v>0.00105909347071098</v>
      </c>
      <c r="AH628" s="74" t="n">
        <f aca="false">IF(R628&gt;0,AH627+1,0)</f>
        <v>1</v>
      </c>
      <c r="AI628" s="74" t="n">
        <f aca="false">IF(U628&gt;0,AI627+1,0)</f>
        <v>1</v>
      </c>
      <c r="AJ628" s="74" t="n">
        <f aca="false">IF(G628&gt;0,AJ627+1,0)</f>
        <v>0</v>
      </c>
      <c r="AK628" s="74" t="n">
        <f aca="false">IF(G628&lt;=0,AK627+1,0)</f>
        <v>1</v>
      </c>
      <c r="AL628" s="74" t="n">
        <f aca="false">IF(K628&gt;0,AL627+1,0)</f>
        <v>0</v>
      </c>
      <c r="AM628" s="74" t="n">
        <f aca="false">IF(K628&lt;=0,AM627+1,0)</f>
        <v>1</v>
      </c>
    </row>
    <row r="629" customFormat="false" ht="15" hidden="false" customHeight="false" outlineLevel="0" collapsed="false">
      <c r="A629" s="61" t="n">
        <v>633</v>
      </c>
      <c r="B629" s="62" t="n">
        <v>41585.4895833333</v>
      </c>
      <c r="C629" s="63" t="n">
        <f aca="false">YEAR(B629)</f>
        <v>2013</v>
      </c>
      <c r="D629" s="32" t="s">
        <v>277</v>
      </c>
      <c r="E629" s="64" t="n">
        <v>6266.75</v>
      </c>
      <c r="F629" s="65" t="n">
        <v>-0.0081</v>
      </c>
      <c r="G629" s="66" t="n">
        <v>-50.760675</v>
      </c>
      <c r="H629" s="67" t="n">
        <f aca="false">E629+IF(D629="Long",1,-1)*G629</f>
        <v>6215.989325</v>
      </c>
      <c r="I629" s="68" t="n">
        <f aca="false">Assumptions!$B$58</f>
        <v>5.35750011455817</v>
      </c>
      <c r="J629" s="68" t="n">
        <f aca="false">INDEX(Yearly!$D$5:$D$22,MATCH(C629,Yearly!$A$5:$A$22,0))</f>
        <v>0.518467753021758</v>
      </c>
      <c r="K629" s="68" t="n">
        <f aca="false">G629-I629-J629</f>
        <v>-56.6366428675799</v>
      </c>
      <c r="L629" s="69" t="n">
        <f aca="false">(I629+J629)/Assumptions!$B$8</f>
        <v>0.000259093470710942</v>
      </c>
      <c r="M629" s="70" t="n">
        <f aca="false">F629-L629</f>
        <v>-0.00835909347071094</v>
      </c>
      <c r="N629" s="71" t="n">
        <f aca="false">G629*Assumptions!$B$7</f>
        <v>-399232.708875</v>
      </c>
      <c r="O629" s="71" t="n">
        <f aca="false">K629*Assumptions!$B$7</f>
        <v>-445447.196153516</v>
      </c>
      <c r="P629" s="68" t="n">
        <f aca="false">P628+G629</f>
        <v>8244.082865</v>
      </c>
      <c r="Q629" s="68" t="n">
        <f aca="false">MAX(Q628,P629)</f>
        <v>8299.85318</v>
      </c>
      <c r="R629" s="68" t="n">
        <f aca="false">Q629-P629</f>
        <v>55.7703149999998</v>
      </c>
      <c r="S629" s="68" t="n">
        <f aca="false">S628+K629</f>
        <v>4574.88657686502</v>
      </c>
      <c r="T629" s="68" t="n">
        <f aca="false">MAX(T628,S629)</f>
        <v>4642.40882760018</v>
      </c>
      <c r="U629" s="68" t="n">
        <f aca="false">T629-S629</f>
        <v>67.52225073516</v>
      </c>
      <c r="V629" s="70" t="n">
        <f aca="false">V628+F629</f>
        <v>1.707</v>
      </c>
      <c r="W629" s="70" t="n">
        <f aca="false">MAX(W628,V629)</f>
        <v>1.7159</v>
      </c>
      <c r="X629" s="70" t="n">
        <f aca="false">W629-V629</f>
        <v>0.00889999999999991</v>
      </c>
      <c r="Y629" s="70" t="n">
        <f aca="false">Y628+M629</f>
        <v>1.54521136833341</v>
      </c>
      <c r="Z629" s="70" t="n">
        <f aca="false">MAX(Z628,Y629)</f>
        <v>1.55462955527483</v>
      </c>
      <c r="AA629" s="70" t="n">
        <f aca="false">Z629-Y629</f>
        <v>0.00941818694142182</v>
      </c>
      <c r="AB629" s="72" t="n">
        <f aca="false">AB628*(1+F629)</f>
        <v>4.97873283406791</v>
      </c>
      <c r="AC629" s="73" t="n">
        <f aca="false">MAX(AC628,AB629)</f>
        <v>5.02340861908996</v>
      </c>
      <c r="AD629" s="70" t="n">
        <f aca="false">1-AB629/AC629</f>
        <v>0.00889351999999999</v>
      </c>
      <c r="AE629" s="73" t="n">
        <f aca="false">AE628*(1+M629)</f>
        <v>4.23659106447708</v>
      </c>
      <c r="AF629" s="73" t="n">
        <f aca="false">MAX(AF628,AE629)</f>
        <v>4.27683321615743</v>
      </c>
      <c r="AG629" s="70" t="n">
        <f aca="false">1-AE629/AF629</f>
        <v>0.00940933388010601</v>
      </c>
      <c r="AH629" s="74" t="n">
        <f aca="false">IF(R629&gt;0,AH628+1,0)</f>
        <v>2</v>
      </c>
      <c r="AI629" s="74" t="n">
        <f aca="false">IF(U629&gt;0,AI628+1,0)</f>
        <v>2</v>
      </c>
      <c r="AJ629" s="74" t="n">
        <f aca="false">IF(G629&gt;0,AJ628+1,0)</f>
        <v>0</v>
      </c>
      <c r="AK629" s="74" t="n">
        <f aca="false">IF(G629&lt;=0,AK628+1,0)</f>
        <v>2</v>
      </c>
      <c r="AL629" s="74" t="n">
        <f aca="false">IF(K629&gt;0,AL628+1,0)</f>
        <v>0</v>
      </c>
      <c r="AM629" s="74" t="n">
        <f aca="false">IF(K629&lt;=0,AM628+1,0)</f>
        <v>2</v>
      </c>
    </row>
    <row r="630" customFormat="false" ht="15" hidden="false" customHeight="false" outlineLevel="0" collapsed="false">
      <c r="A630" s="61" t="n">
        <v>634</v>
      </c>
      <c r="B630" s="62" t="n">
        <v>41585.59375</v>
      </c>
      <c r="C630" s="63" t="n">
        <f aca="false">YEAR(B630)</f>
        <v>2013</v>
      </c>
      <c r="D630" s="32" t="s">
        <v>276</v>
      </c>
      <c r="E630" s="64" t="n">
        <v>6216.2</v>
      </c>
      <c r="F630" s="65" t="n">
        <v>0.0198</v>
      </c>
      <c r="G630" s="66" t="n">
        <v>123.08076</v>
      </c>
      <c r="H630" s="67" t="n">
        <f aca="false">E630+IF(D630="Long",1,-1)*G630</f>
        <v>6093.11924</v>
      </c>
      <c r="I630" s="68" t="n">
        <f aca="false">Assumptions!$B$58</f>
        <v>5.35750011455817</v>
      </c>
      <c r="J630" s="68" t="n">
        <f aca="false">INDEX(Yearly!$D$5:$D$22,MATCH(C630,Yearly!$A$5:$A$22,0))</f>
        <v>0.518467753021758</v>
      </c>
      <c r="K630" s="68" t="n">
        <f aca="false">G630-I630-J630</f>
        <v>117.20479213242</v>
      </c>
      <c r="L630" s="69" t="n">
        <f aca="false">(I630+J630)/Assumptions!$B$8</f>
        <v>0.000259093470710942</v>
      </c>
      <c r="M630" s="70" t="n">
        <f aca="false">F630-L630</f>
        <v>0.0195409065292891</v>
      </c>
      <c r="N630" s="71" t="n">
        <f aca="false">G630*Assumptions!$B$7</f>
        <v>968030.1774</v>
      </c>
      <c r="O630" s="71" t="n">
        <f aca="false">K630*Assumptions!$B$7</f>
        <v>921815.690121484</v>
      </c>
      <c r="P630" s="68" t="n">
        <f aca="false">P629+G630</f>
        <v>8367.163625</v>
      </c>
      <c r="Q630" s="68" t="n">
        <f aca="false">MAX(Q629,P630)</f>
        <v>8367.163625</v>
      </c>
      <c r="R630" s="68" t="n">
        <f aca="false">Q630-P630</f>
        <v>0</v>
      </c>
      <c r="S630" s="68" t="n">
        <f aca="false">S629+K630</f>
        <v>4692.09136899744</v>
      </c>
      <c r="T630" s="68" t="n">
        <f aca="false">MAX(T629,S630)</f>
        <v>4692.09136899744</v>
      </c>
      <c r="U630" s="68" t="n">
        <f aca="false">T630-S630</f>
        <v>0</v>
      </c>
      <c r="V630" s="70" t="n">
        <f aca="false">V629+F630</f>
        <v>1.7268</v>
      </c>
      <c r="W630" s="70" t="n">
        <f aca="false">MAX(W629,V630)</f>
        <v>1.7268</v>
      </c>
      <c r="X630" s="70" t="n">
        <f aca="false">W630-V630</f>
        <v>0</v>
      </c>
      <c r="Y630" s="70" t="n">
        <f aca="false">Y629+M630</f>
        <v>1.5647522748627</v>
      </c>
      <c r="Z630" s="70" t="n">
        <f aca="false">MAX(Z629,Y630)</f>
        <v>1.5647522748627</v>
      </c>
      <c r="AA630" s="70" t="n">
        <f aca="false">Z630-Y630</f>
        <v>0</v>
      </c>
      <c r="AB630" s="72" t="n">
        <f aca="false">AB629*(1+F630)</f>
        <v>5.07731174418246</v>
      </c>
      <c r="AC630" s="73" t="n">
        <f aca="false">MAX(AC629,AB630)</f>
        <v>5.07731174418246</v>
      </c>
      <c r="AD630" s="70" t="n">
        <f aca="false">1-AB630/AC630</f>
        <v>0</v>
      </c>
      <c r="AE630" s="73" t="n">
        <f aca="false">AE629*(1+M630)</f>
        <v>4.31937789447085</v>
      </c>
      <c r="AF630" s="73" t="n">
        <f aca="false">MAX(AF629,AE630)</f>
        <v>4.31937789447085</v>
      </c>
      <c r="AG630" s="70" t="n">
        <f aca="false">1-AE630/AF630</f>
        <v>0</v>
      </c>
      <c r="AH630" s="74" t="n">
        <f aca="false">IF(R630&gt;0,AH629+1,0)</f>
        <v>0</v>
      </c>
      <c r="AI630" s="74" t="n">
        <f aca="false">IF(U630&gt;0,AI629+1,0)</f>
        <v>0</v>
      </c>
      <c r="AJ630" s="74" t="n">
        <f aca="false">IF(G630&gt;0,AJ629+1,0)</f>
        <v>1</v>
      </c>
      <c r="AK630" s="74" t="n">
        <f aca="false">IF(G630&lt;=0,AK629+1,0)</f>
        <v>0</v>
      </c>
      <c r="AL630" s="74" t="n">
        <f aca="false">IF(K630&gt;0,AL629+1,0)</f>
        <v>1</v>
      </c>
      <c r="AM630" s="74" t="n">
        <f aca="false">IF(K630&lt;=0,AM629+1,0)</f>
        <v>0</v>
      </c>
    </row>
    <row r="631" customFormat="false" ht="15" hidden="false" customHeight="false" outlineLevel="0" collapsed="false">
      <c r="A631" s="61" t="n">
        <v>635</v>
      </c>
      <c r="B631" s="62" t="n">
        <v>41592.4479166667</v>
      </c>
      <c r="C631" s="63" t="n">
        <f aca="false">YEAR(B631)</f>
        <v>2013</v>
      </c>
      <c r="D631" s="32" t="s">
        <v>277</v>
      </c>
      <c r="E631" s="64" t="n">
        <v>6092.9</v>
      </c>
      <c r="F631" s="65" t="n">
        <v>-0.0038</v>
      </c>
      <c r="G631" s="66" t="n">
        <v>-23.15302</v>
      </c>
      <c r="H631" s="67" t="n">
        <f aca="false">E631+IF(D631="Long",1,-1)*G631</f>
        <v>6069.74698</v>
      </c>
      <c r="I631" s="68" t="n">
        <f aca="false">Assumptions!$B$58</f>
        <v>5.35750011455817</v>
      </c>
      <c r="J631" s="68" t="n">
        <f aca="false">INDEX(Yearly!$D$5:$D$22,MATCH(C631,Yearly!$A$5:$A$22,0))</f>
        <v>0.518467753021758</v>
      </c>
      <c r="K631" s="68" t="n">
        <f aca="false">G631-I631-J631</f>
        <v>-29.0289878675799</v>
      </c>
      <c r="L631" s="69" t="n">
        <f aca="false">(I631+J631)/Assumptions!$B$8</f>
        <v>0.000259093470710942</v>
      </c>
      <c r="M631" s="70" t="n">
        <f aca="false">F631-L631</f>
        <v>-0.00405909347071094</v>
      </c>
      <c r="N631" s="71" t="n">
        <f aca="false">G631*Assumptions!$B$7</f>
        <v>-182098.5023</v>
      </c>
      <c r="O631" s="71" t="n">
        <f aca="false">K631*Assumptions!$B$7</f>
        <v>-228312.989578516</v>
      </c>
      <c r="P631" s="68" t="n">
        <f aca="false">P630+G631</f>
        <v>8344.010605</v>
      </c>
      <c r="Q631" s="68" t="n">
        <f aca="false">MAX(Q630,P631)</f>
        <v>8367.163625</v>
      </c>
      <c r="R631" s="68" t="n">
        <f aca="false">Q631-P631</f>
        <v>23.1530199999997</v>
      </c>
      <c r="S631" s="68" t="n">
        <f aca="false">S630+K631</f>
        <v>4663.06238112986</v>
      </c>
      <c r="T631" s="68" t="n">
        <f aca="false">MAX(T630,S631)</f>
        <v>4692.09136899744</v>
      </c>
      <c r="U631" s="68" t="n">
        <f aca="false">T631-S631</f>
        <v>29.0289878675803</v>
      </c>
      <c r="V631" s="70" t="n">
        <f aca="false">V630+F631</f>
        <v>1.723</v>
      </c>
      <c r="W631" s="70" t="n">
        <f aca="false">MAX(W630,V631)</f>
        <v>1.7268</v>
      </c>
      <c r="X631" s="70" t="n">
        <f aca="false">W631-V631</f>
        <v>0.00380000000000003</v>
      </c>
      <c r="Y631" s="70" t="n">
        <f aca="false">Y630+M631</f>
        <v>1.56069318139199</v>
      </c>
      <c r="Z631" s="70" t="n">
        <f aca="false">MAX(Z630,Y631)</f>
        <v>1.5647522748627</v>
      </c>
      <c r="AA631" s="70" t="n">
        <f aca="false">Z631-Y631</f>
        <v>0.00405909347071098</v>
      </c>
      <c r="AB631" s="72" t="n">
        <f aca="false">AB630*(1+F631)</f>
        <v>5.05801795955457</v>
      </c>
      <c r="AC631" s="73" t="n">
        <f aca="false">MAX(AC630,AB631)</f>
        <v>5.07731174418246</v>
      </c>
      <c r="AD631" s="70" t="n">
        <f aca="false">1-AB631/AC631</f>
        <v>0.00380000000000003</v>
      </c>
      <c r="AE631" s="73" t="n">
        <f aca="false">AE630*(1+M631)</f>
        <v>4.30184513586187</v>
      </c>
      <c r="AF631" s="73" t="n">
        <f aca="false">MAX(AF630,AE631)</f>
        <v>4.31937789447085</v>
      </c>
      <c r="AG631" s="70" t="n">
        <f aca="false">1-AE631/AF631</f>
        <v>0.00405909347071098</v>
      </c>
      <c r="AH631" s="74" t="n">
        <f aca="false">IF(R631&gt;0,AH630+1,0)</f>
        <v>1</v>
      </c>
      <c r="AI631" s="74" t="n">
        <f aca="false">IF(U631&gt;0,AI630+1,0)</f>
        <v>1</v>
      </c>
      <c r="AJ631" s="74" t="n">
        <f aca="false">IF(G631&gt;0,AJ630+1,0)</f>
        <v>0</v>
      </c>
      <c r="AK631" s="74" t="n">
        <f aca="false">IF(G631&lt;=0,AK630+1,0)</f>
        <v>1</v>
      </c>
      <c r="AL631" s="74" t="n">
        <f aca="false">IF(K631&gt;0,AL630+1,0)</f>
        <v>0</v>
      </c>
      <c r="AM631" s="74" t="n">
        <f aca="false">IF(K631&lt;=0,AM630+1,0)</f>
        <v>1</v>
      </c>
    </row>
    <row r="632" customFormat="false" ht="15" hidden="false" customHeight="false" outlineLevel="0" collapsed="false">
      <c r="A632" s="61" t="n">
        <v>636</v>
      </c>
      <c r="B632" s="62" t="n">
        <v>41592.5486111111</v>
      </c>
      <c r="C632" s="63" t="n">
        <f aca="false">YEAR(B632)</f>
        <v>2013</v>
      </c>
      <c r="D632" s="32" t="s">
        <v>276</v>
      </c>
      <c r="E632" s="64" t="n">
        <v>6069.5</v>
      </c>
      <c r="F632" s="65" t="n">
        <v>-0.0113</v>
      </c>
      <c r="G632" s="66" t="n">
        <v>-68.58535</v>
      </c>
      <c r="H632" s="67" t="n">
        <f aca="false">E632+IF(D632="Long",1,-1)*G632</f>
        <v>6138.08535</v>
      </c>
      <c r="I632" s="68" t="n">
        <f aca="false">Assumptions!$B$58</f>
        <v>5.35750011455817</v>
      </c>
      <c r="J632" s="68" t="n">
        <f aca="false">INDEX(Yearly!$D$5:$D$22,MATCH(C632,Yearly!$A$5:$A$22,0))</f>
        <v>0.518467753021758</v>
      </c>
      <c r="K632" s="68" t="n">
        <f aca="false">G632-I632-J632</f>
        <v>-74.4613178675799</v>
      </c>
      <c r="L632" s="69" t="n">
        <f aca="false">(I632+J632)/Assumptions!$B$8</f>
        <v>0.000259093470710942</v>
      </c>
      <c r="M632" s="70" t="n">
        <f aca="false">F632-L632</f>
        <v>-0.0115590934707109</v>
      </c>
      <c r="N632" s="71" t="n">
        <f aca="false">G632*Assumptions!$B$7</f>
        <v>-539423.77775</v>
      </c>
      <c r="O632" s="71" t="n">
        <f aca="false">K632*Assumptions!$B$7</f>
        <v>-585638.265028516</v>
      </c>
      <c r="P632" s="68" t="n">
        <f aca="false">P631+G632</f>
        <v>8275.425255</v>
      </c>
      <c r="Q632" s="68" t="n">
        <f aca="false">MAX(Q631,P632)</f>
        <v>8367.163625</v>
      </c>
      <c r="R632" s="68" t="n">
        <f aca="false">Q632-P632</f>
        <v>91.7383699999991</v>
      </c>
      <c r="S632" s="68" t="n">
        <f aca="false">S631+K632</f>
        <v>4588.60106326228</v>
      </c>
      <c r="T632" s="68" t="n">
        <f aca="false">MAX(T631,S632)</f>
        <v>4692.09136899744</v>
      </c>
      <c r="U632" s="68" t="n">
        <f aca="false">T632-S632</f>
        <v>103.49030573516</v>
      </c>
      <c r="V632" s="70" t="n">
        <f aca="false">V631+F632</f>
        <v>1.7117</v>
      </c>
      <c r="W632" s="70" t="n">
        <f aca="false">MAX(W631,V632)</f>
        <v>1.7268</v>
      </c>
      <c r="X632" s="70" t="n">
        <f aca="false">W632-V632</f>
        <v>0.0151000000000001</v>
      </c>
      <c r="Y632" s="70" t="n">
        <f aca="false">Y631+M632</f>
        <v>1.54913408792128</v>
      </c>
      <c r="Z632" s="70" t="n">
        <f aca="false">MAX(Z631,Y632)</f>
        <v>1.5647522748627</v>
      </c>
      <c r="AA632" s="70" t="n">
        <f aca="false">Z632-Y632</f>
        <v>0.015618186941422</v>
      </c>
      <c r="AB632" s="72" t="n">
        <f aca="false">AB631*(1+F632)</f>
        <v>5.0008623566116</v>
      </c>
      <c r="AC632" s="73" t="n">
        <f aca="false">MAX(AC631,AB632)</f>
        <v>5.07731174418246</v>
      </c>
      <c r="AD632" s="70" t="n">
        <f aca="false">1-AB632/AC632</f>
        <v>0.0150570600000001</v>
      </c>
      <c r="AE632" s="73" t="n">
        <f aca="false">AE631*(1+M632)</f>
        <v>4.25211970583992</v>
      </c>
      <c r="AF632" s="73" t="n">
        <f aca="false">MAX(AF631,AE632)</f>
        <v>4.31937789447085</v>
      </c>
      <c r="AG632" s="70" t="n">
        <f aca="false">1-AE632/AF632</f>
        <v>0.0155712675005876</v>
      </c>
      <c r="AH632" s="74" t="n">
        <f aca="false">IF(R632&gt;0,AH631+1,0)</f>
        <v>2</v>
      </c>
      <c r="AI632" s="74" t="n">
        <f aca="false">IF(U632&gt;0,AI631+1,0)</f>
        <v>2</v>
      </c>
      <c r="AJ632" s="74" t="n">
        <f aca="false">IF(G632&gt;0,AJ631+1,0)</f>
        <v>0</v>
      </c>
      <c r="AK632" s="74" t="n">
        <f aca="false">IF(G632&lt;=0,AK631+1,0)</f>
        <v>2</v>
      </c>
      <c r="AL632" s="74" t="n">
        <f aca="false">IF(K632&gt;0,AL631+1,0)</f>
        <v>0</v>
      </c>
      <c r="AM632" s="74" t="n">
        <f aca="false">IF(K632&lt;=0,AM631+1,0)</f>
        <v>2</v>
      </c>
    </row>
    <row r="633" customFormat="false" ht="15" hidden="false" customHeight="false" outlineLevel="0" collapsed="false">
      <c r="A633" s="61" t="n">
        <v>637</v>
      </c>
      <c r="B633" s="62" t="n">
        <v>41596.40625</v>
      </c>
      <c r="C633" s="63" t="n">
        <f aca="false">YEAR(B633)</f>
        <v>2013</v>
      </c>
      <c r="D633" s="32" t="s">
        <v>277</v>
      </c>
      <c r="E633" s="64" t="n">
        <v>6138.1</v>
      </c>
      <c r="F633" s="65" t="n">
        <v>-0.0032</v>
      </c>
      <c r="G633" s="66" t="n">
        <v>-19.64192</v>
      </c>
      <c r="H633" s="67" t="n">
        <f aca="false">E633+IF(D633="Long",1,-1)*G633</f>
        <v>6118.45808</v>
      </c>
      <c r="I633" s="68" t="n">
        <f aca="false">Assumptions!$B$58</f>
        <v>5.35750011455817</v>
      </c>
      <c r="J633" s="68" t="n">
        <f aca="false">INDEX(Yearly!$D$5:$D$22,MATCH(C633,Yearly!$A$5:$A$22,0))</f>
        <v>0.518467753021758</v>
      </c>
      <c r="K633" s="68" t="n">
        <f aca="false">G633-I633-J633</f>
        <v>-25.5178878675799</v>
      </c>
      <c r="L633" s="69" t="n">
        <f aca="false">(I633+J633)/Assumptions!$B$8</f>
        <v>0.000259093470710942</v>
      </c>
      <c r="M633" s="70" t="n">
        <f aca="false">F633-L633</f>
        <v>-0.00345909347071094</v>
      </c>
      <c r="N633" s="71" t="n">
        <f aca="false">G633*Assumptions!$B$7</f>
        <v>-154483.7008</v>
      </c>
      <c r="O633" s="71" t="n">
        <f aca="false">K633*Assumptions!$B$7</f>
        <v>-200698.188078516</v>
      </c>
      <c r="P633" s="68" t="n">
        <f aca="false">P632+G633</f>
        <v>8255.783335</v>
      </c>
      <c r="Q633" s="68" t="n">
        <f aca="false">MAX(Q632,P633)</f>
        <v>8367.163625</v>
      </c>
      <c r="R633" s="68" t="n">
        <f aca="false">Q633-P633</f>
        <v>111.380289999999</v>
      </c>
      <c r="S633" s="68" t="n">
        <f aca="false">S632+K633</f>
        <v>4563.0831753947</v>
      </c>
      <c r="T633" s="68" t="n">
        <f aca="false">MAX(T632,S633)</f>
        <v>4692.09136899744</v>
      </c>
      <c r="U633" s="68" t="n">
        <f aca="false">T633-S633</f>
        <v>129.00819360274</v>
      </c>
      <c r="V633" s="70" t="n">
        <f aca="false">V632+F633</f>
        <v>1.7085</v>
      </c>
      <c r="W633" s="70" t="n">
        <f aca="false">MAX(W632,V633)</f>
        <v>1.7268</v>
      </c>
      <c r="X633" s="70" t="n">
        <f aca="false">W633-V633</f>
        <v>0.0183000000000002</v>
      </c>
      <c r="Y633" s="70" t="n">
        <f aca="false">Y632+M633</f>
        <v>1.54567499445057</v>
      </c>
      <c r="Z633" s="70" t="n">
        <f aca="false">MAX(Z632,Y633)</f>
        <v>1.5647522748627</v>
      </c>
      <c r="AA633" s="70" t="n">
        <f aca="false">Z633-Y633</f>
        <v>0.0190772804121331</v>
      </c>
      <c r="AB633" s="72" t="n">
        <f aca="false">AB632*(1+F633)</f>
        <v>4.98485959707044</v>
      </c>
      <c r="AC633" s="73" t="n">
        <f aca="false">MAX(AC632,AB633)</f>
        <v>5.07731174418246</v>
      </c>
      <c r="AD633" s="70" t="n">
        <f aca="false">1-AB633/AC633</f>
        <v>0.018208877408</v>
      </c>
      <c r="AE633" s="73" t="n">
        <f aca="false">AE632*(1+M633)</f>
        <v>4.23741122632876</v>
      </c>
      <c r="AF633" s="73" t="n">
        <f aca="false">MAX(AF632,AE633)</f>
        <v>4.31937789447085</v>
      </c>
      <c r="AG633" s="70" t="n">
        <f aca="false">1-AE633/AF633</f>
        <v>0.0189764985015566</v>
      </c>
      <c r="AH633" s="74" t="n">
        <f aca="false">IF(R633&gt;0,AH632+1,0)</f>
        <v>3</v>
      </c>
      <c r="AI633" s="74" t="n">
        <f aca="false">IF(U633&gt;0,AI632+1,0)</f>
        <v>3</v>
      </c>
      <c r="AJ633" s="74" t="n">
        <f aca="false">IF(G633&gt;0,AJ632+1,0)</f>
        <v>0</v>
      </c>
      <c r="AK633" s="74" t="n">
        <f aca="false">IF(G633&lt;=0,AK632+1,0)</f>
        <v>3</v>
      </c>
      <c r="AL633" s="74" t="n">
        <f aca="false">IF(K633&gt;0,AL632+1,0)</f>
        <v>0</v>
      </c>
      <c r="AM633" s="74" t="n">
        <f aca="false">IF(K633&lt;=0,AM632+1,0)</f>
        <v>3</v>
      </c>
    </row>
    <row r="634" customFormat="false" ht="15" hidden="false" customHeight="false" outlineLevel="0" collapsed="false">
      <c r="A634" s="61" t="n">
        <v>638</v>
      </c>
      <c r="B634" s="62" t="n">
        <v>41598.6354166667</v>
      </c>
      <c r="C634" s="63" t="n">
        <f aca="false">YEAR(B634)</f>
        <v>2013</v>
      </c>
      <c r="D634" s="32" t="s">
        <v>276</v>
      </c>
      <c r="E634" s="64" t="n">
        <v>6118.3</v>
      </c>
      <c r="F634" s="65" t="n">
        <v>0.0048</v>
      </c>
      <c r="G634" s="66" t="n">
        <v>29.36784</v>
      </c>
      <c r="H634" s="67" t="n">
        <f aca="false">E634+IF(D634="Long",1,-1)*G634</f>
        <v>6088.93216</v>
      </c>
      <c r="I634" s="68" t="n">
        <f aca="false">Assumptions!$B$58</f>
        <v>5.35750011455817</v>
      </c>
      <c r="J634" s="68" t="n">
        <f aca="false">INDEX(Yearly!$D$5:$D$22,MATCH(C634,Yearly!$A$5:$A$22,0))</f>
        <v>0.518467753021758</v>
      </c>
      <c r="K634" s="68" t="n">
        <f aca="false">G634-I634-J634</f>
        <v>23.4918721324201</v>
      </c>
      <c r="L634" s="69" t="n">
        <f aca="false">(I634+J634)/Assumptions!$B$8</f>
        <v>0.000259093470710942</v>
      </c>
      <c r="M634" s="70" t="n">
        <f aca="false">F634-L634</f>
        <v>0.00454090652928906</v>
      </c>
      <c r="N634" s="71" t="n">
        <f aca="false">G634*Assumptions!$B$7</f>
        <v>230978.0616</v>
      </c>
      <c r="O634" s="71" t="n">
        <f aca="false">K634*Assumptions!$B$7</f>
        <v>184763.574321484</v>
      </c>
      <c r="P634" s="68" t="n">
        <f aca="false">P633+G634</f>
        <v>8285.151175</v>
      </c>
      <c r="Q634" s="68" t="n">
        <f aca="false">MAX(Q633,P634)</f>
        <v>8367.163625</v>
      </c>
      <c r="R634" s="68" t="n">
        <f aca="false">Q634-P634</f>
        <v>82.0124499999984</v>
      </c>
      <c r="S634" s="68" t="n">
        <f aca="false">S633+K634</f>
        <v>4586.57504752712</v>
      </c>
      <c r="T634" s="68" t="n">
        <f aca="false">MAX(T633,S634)</f>
        <v>4692.09136899744</v>
      </c>
      <c r="U634" s="68" t="n">
        <f aca="false">T634-S634</f>
        <v>105.51632147032</v>
      </c>
      <c r="V634" s="70" t="n">
        <f aca="false">V633+F634</f>
        <v>1.7133</v>
      </c>
      <c r="W634" s="70" t="n">
        <f aca="false">MAX(W633,V634)</f>
        <v>1.7268</v>
      </c>
      <c r="X634" s="70" t="n">
        <f aca="false">W634-V634</f>
        <v>0.0135000000000003</v>
      </c>
      <c r="Y634" s="70" t="n">
        <f aca="false">Y633+M634</f>
        <v>1.55021590097985</v>
      </c>
      <c r="Z634" s="70" t="n">
        <f aca="false">MAX(Z633,Y634)</f>
        <v>1.5647522748627</v>
      </c>
      <c r="AA634" s="70" t="n">
        <f aca="false">Z634-Y634</f>
        <v>0.0145363738828441</v>
      </c>
      <c r="AB634" s="72" t="n">
        <f aca="false">AB633*(1+F634)</f>
        <v>5.00878692313638</v>
      </c>
      <c r="AC634" s="73" t="n">
        <f aca="false">MAX(AC633,AB634)</f>
        <v>5.07731174418246</v>
      </c>
      <c r="AD634" s="70" t="n">
        <f aca="false">1-AB634/AC634</f>
        <v>0.0134962800195586</v>
      </c>
      <c r="AE634" s="73" t="n">
        <f aca="false">AE633*(1+M634)</f>
        <v>4.25665291463368</v>
      </c>
      <c r="AF634" s="73" t="n">
        <f aca="false">MAX(AF633,AE634)</f>
        <v>4.31937789447085</v>
      </c>
      <c r="AG634" s="70" t="n">
        <f aca="false">1-AE634/AF634</f>
        <v>0.0145217624782162</v>
      </c>
      <c r="AH634" s="74" t="n">
        <f aca="false">IF(R634&gt;0,AH633+1,0)</f>
        <v>4</v>
      </c>
      <c r="AI634" s="74" t="n">
        <f aca="false">IF(U634&gt;0,AI633+1,0)</f>
        <v>4</v>
      </c>
      <c r="AJ634" s="74" t="n">
        <f aca="false">IF(G634&gt;0,AJ633+1,0)</f>
        <v>1</v>
      </c>
      <c r="AK634" s="74" t="n">
        <f aca="false">IF(G634&lt;=0,AK633+1,0)</f>
        <v>0</v>
      </c>
      <c r="AL634" s="74" t="n">
        <f aca="false">IF(K634&gt;0,AL633+1,0)</f>
        <v>1</v>
      </c>
      <c r="AM634" s="74" t="n">
        <f aca="false">IF(K634&lt;=0,AM633+1,0)</f>
        <v>0</v>
      </c>
    </row>
    <row r="635" customFormat="false" ht="15" hidden="false" customHeight="false" outlineLevel="0" collapsed="false">
      <c r="A635" s="61" t="n">
        <v>639</v>
      </c>
      <c r="B635" s="62" t="n">
        <v>41603.40625</v>
      </c>
      <c r="C635" s="63" t="n">
        <f aca="false">YEAR(B635)</f>
        <v>2013</v>
      </c>
      <c r="D635" s="32" t="s">
        <v>277</v>
      </c>
      <c r="E635" s="64" t="n">
        <v>6089.1</v>
      </c>
      <c r="F635" s="65" t="n">
        <v>-0.0043</v>
      </c>
      <c r="G635" s="66" t="n">
        <v>-26.18313</v>
      </c>
      <c r="H635" s="67" t="n">
        <f aca="false">E635+IF(D635="Long",1,-1)*G635</f>
        <v>6062.91687</v>
      </c>
      <c r="I635" s="68" t="n">
        <f aca="false">Assumptions!$B$58</f>
        <v>5.35750011455817</v>
      </c>
      <c r="J635" s="68" t="n">
        <f aca="false">INDEX(Yearly!$D$5:$D$22,MATCH(C635,Yearly!$A$5:$A$22,0))</f>
        <v>0.518467753021758</v>
      </c>
      <c r="K635" s="68" t="n">
        <f aca="false">G635-I635-J635</f>
        <v>-32.0590978675799</v>
      </c>
      <c r="L635" s="69" t="n">
        <f aca="false">(I635+J635)/Assumptions!$B$8</f>
        <v>0.000259093470710942</v>
      </c>
      <c r="M635" s="70" t="n">
        <f aca="false">F635-L635</f>
        <v>-0.00455909347071094</v>
      </c>
      <c r="N635" s="71" t="n">
        <f aca="false">G635*Assumptions!$B$7</f>
        <v>-205930.31745</v>
      </c>
      <c r="O635" s="71" t="n">
        <f aca="false">K635*Assumptions!$B$7</f>
        <v>-252144.804728516</v>
      </c>
      <c r="P635" s="68" t="n">
        <f aca="false">P634+G635</f>
        <v>8258.968045</v>
      </c>
      <c r="Q635" s="68" t="n">
        <f aca="false">MAX(Q634,P635)</f>
        <v>8367.163625</v>
      </c>
      <c r="R635" s="68" t="n">
        <f aca="false">Q635-P635</f>
        <v>108.195579999998</v>
      </c>
      <c r="S635" s="68" t="n">
        <f aca="false">S634+K635</f>
        <v>4554.51594965954</v>
      </c>
      <c r="T635" s="68" t="n">
        <f aca="false">MAX(T634,S635)</f>
        <v>4692.09136899744</v>
      </c>
      <c r="U635" s="68" t="n">
        <f aca="false">T635-S635</f>
        <v>137.5754193379</v>
      </c>
      <c r="V635" s="70" t="n">
        <f aca="false">V634+F635</f>
        <v>1.709</v>
      </c>
      <c r="W635" s="70" t="n">
        <f aca="false">MAX(W634,V635)</f>
        <v>1.7268</v>
      </c>
      <c r="X635" s="70" t="n">
        <f aca="false">W635-V635</f>
        <v>0.0178000000000003</v>
      </c>
      <c r="Y635" s="70" t="n">
        <f aca="false">Y634+M635</f>
        <v>1.54565680750914</v>
      </c>
      <c r="Z635" s="70" t="n">
        <f aca="false">MAX(Z634,Y635)</f>
        <v>1.5647522748627</v>
      </c>
      <c r="AA635" s="70" t="n">
        <f aca="false">Z635-Y635</f>
        <v>0.0190954673535551</v>
      </c>
      <c r="AB635" s="72" t="n">
        <f aca="false">AB634*(1+F635)</f>
        <v>4.98724913936689</v>
      </c>
      <c r="AC635" s="73" t="n">
        <f aca="false">MAX(AC634,AB635)</f>
        <v>5.07731174418246</v>
      </c>
      <c r="AD635" s="70" t="n">
        <f aca="false">1-AB635/AC635</f>
        <v>0.0177382460154745</v>
      </c>
      <c r="AE635" s="73" t="n">
        <f aca="false">AE634*(1+M635)</f>
        <v>4.23724643612349</v>
      </c>
      <c r="AF635" s="73" t="n">
        <f aca="false">MAX(AF634,AE635)</f>
        <v>4.31937789447085</v>
      </c>
      <c r="AG635" s="70" t="n">
        <f aca="false">1-AE635/AF635</f>
        <v>0.0190146498764295</v>
      </c>
      <c r="AH635" s="74" t="n">
        <f aca="false">IF(R635&gt;0,AH634+1,0)</f>
        <v>5</v>
      </c>
      <c r="AI635" s="74" t="n">
        <f aca="false">IF(U635&gt;0,AI634+1,0)</f>
        <v>5</v>
      </c>
      <c r="AJ635" s="74" t="n">
        <f aca="false">IF(G635&gt;0,AJ634+1,0)</f>
        <v>0</v>
      </c>
      <c r="AK635" s="74" t="n">
        <f aca="false">IF(G635&lt;=0,AK634+1,0)</f>
        <v>1</v>
      </c>
      <c r="AL635" s="74" t="n">
        <f aca="false">IF(K635&gt;0,AL634+1,0)</f>
        <v>0</v>
      </c>
      <c r="AM635" s="74" t="n">
        <f aca="false">IF(K635&lt;=0,AM634+1,0)</f>
        <v>1</v>
      </c>
    </row>
    <row r="636" customFormat="false" ht="15" hidden="false" customHeight="false" outlineLevel="0" collapsed="false">
      <c r="A636" s="61" t="n">
        <v>640</v>
      </c>
      <c r="B636" s="62" t="n">
        <v>41603.5423611111</v>
      </c>
      <c r="C636" s="63" t="n">
        <f aca="false">YEAR(B636)</f>
        <v>2013</v>
      </c>
      <c r="D636" s="32" t="s">
        <v>276</v>
      </c>
      <c r="E636" s="64" t="n">
        <v>6063</v>
      </c>
      <c r="F636" s="65" t="n">
        <v>-0.0059</v>
      </c>
      <c r="G636" s="66" t="n">
        <v>-35.7717</v>
      </c>
      <c r="H636" s="67" t="n">
        <f aca="false">E636+IF(D636="Long",1,-1)*G636</f>
        <v>6098.7717</v>
      </c>
      <c r="I636" s="68" t="n">
        <f aca="false">Assumptions!$B$58</f>
        <v>5.35750011455817</v>
      </c>
      <c r="J636" s="68" t="n">
        <f aca="false">INDEX(Yearly!$D$5:$D$22,MATCH(C636,Yearly!$A$5:$A$22,0))</f>
        <v>0.518467753021758</v>
      </c>
      <c r="K636" s="68" t="n">
        <f aca="false">G636-I636-J636</f>
        <v>-41.6476678675799</v>
      </c>
      <c r="L636" s="69" t="n">
        <f aca="false">(I636+J636)/Assumptions!$B$8</f>
        <v>0.000259093470710942</v>
      </c>
      <c r="M636" s="70" t="n">
        <f aca="false">F636-L636</f>
        <v>-0.00615909347071094</v>
      </c>
      <c r="N636" s="71" t="n">
        <f aca="false">G636*Assumptions!$B$7</f>
        <v>-281344.4205</v>
      </c>
      <c r="O636" s="71" t="n">
        <f aca="false">K636*Assumptions!$B$7</f>
        <v>-327558.907778516</v>
      </c>
      <c r="P636" s="68" t="n">
        <f aca="false">P635+G636</f>
        <v>8223.196345</v>
      </c>
      <c r="Q636" s="68" t="n">
        <f aca="false">MAX(Q635,P636)</f>
        <v>8367.163625</v>
      </c>
      <c r="R636" s="68" t="n">
        <f aca="false">Q636-P636</f>
        <v>143.967279999997</v>
      </c>
      <c r="S636" s="68" t="n">
        <f aca="false">S635+K636</f>
        <v>4512.86828179196</v>
      </c>
      <c r="T636" s="68" t="n">
        <f aca="false">MAX(T635,S636)</f>
        <v>4692.09136899744</v>
      </c>
      <c r="U636" s="68" t="n">
        <f aca="false">T636-S636</f>
        <v>179.22308720548</v>
      </c>
      <c r="V636" s="70" t="n">
        <f aca="false">V635+F636</f>
        <v>1.7031</v>
      </c>
      <c r="W636" s="70" t="n">
        <f aca="false">MAX(W635,V636)</f>
        <v>1.7268</v>
      </c>
      <c r="X636" s="70" t="n">
        <f aca="false">W636-V636</f>
        <v>0.0237000000000003</v>
      </c>
      <c r="Y636" s="70" t="n">
        <f aca="false">Y635+M636</f>
        <v>1.53949771403843</v>
      </c>
      <c r="Z636" s="70" t="n">
        <f aca="false">MAX(Z635,Y636)</f>
        <v>1.5647522748627</v>
      </c>
      <c r="AA636" s="70" t="n">
        <f aca="false">Z636-Y636</f>
        <v>0.025254560824266</v>
      </c>
      <c r="AB636" s="72" t="n">
        <f aca="false">AB635*(1+F636)</f>
        <v>4.95782436944463</v>
      </c>
      <c r="AC636" s="73" t="n">
        <f aca="false">MAX(AC635,AB636)</f>
        <v>5.07731174418246</v>
      </c>
      <c r="AD636" s="70" t="n">
        <f aca="false">1-AB636/AC636</f>
        <v>0.0235335903639833</v>
      </c>
      <c r="AE636" s="73" t="n">
        <f aca="false">AE635*(1+M636)</f>
        <v>4.21114883926497</v>
      </c>
      <c r="AF636" s="73" t="n">
        <f aca="false">MAX(AF635,AE636)</f>
        <v>4.31937789447085</v>
      </c>
      <c r="AG636" s="70" t="n">
        <f aca="false">1-AE636/AF636</f>
        <v>0.0250566303412387</v>
      </c>
      <c r="AH636" s="74" t="n">
        <f aca="false">IF(R636&gt;0,AH635+1,0)</f>
        <v>6</v>
      </c>
      <c r="AI636" s="74" t="n">
        <f aca="false">IF(U636&gt;0,AI635+1,0)</f>
        <v>6</v>
      </c>
      <c r="AJ636" s="74" t="n">
        <f aca="false">IF(G636&gt;0,AJ635+1,0)</f>
        <v>0</v>
      </c>
      <c r="AK636" s="74" t="n">
        <f aca="false">IF(G636&lt;=0,AK635+1,0)</f>
        <v>2</v>
      </c>
      <c r="AL636" s="74" t="n">
        <f aca="false">IF(K636&gt;0,AL635+1,0)</f>
        <v>0</v>
      </c>
      <c r="AM636" s="74" t="n">
        <f aca="false">IF(K636&lt;=0,AM635+1,0)</f>
        <v>2</v>
      </c>
    </row>
    <row r="637" customFormat="false" ht="15" hidden="false" customHeight="false" outlineLevel="0" collapsed="false">
      <c r="A637" s="61" t="n">
        <v>641</v>
      </c>
      <c r="B637" s="62" t="n">
        <v>41603.59375</v>
      </c>
      <c r="C637" s="63" t="n">
        <f aca="false">YEAR(B637)</f>
        <v>2013</v>
      </c>
      <c r="D637" s="32" t="s">
        <v>277</v>
      </c>
      <c r="E637" s="64" t="n">
        <v>6098.5</v>
      </c>
      <c r="F637" s="65" t="n">
        <v>-0.0025</v>
      </c>
      <c r="G637" s="66" t="n">
        <v>-15.24625</v>
      </c>
      <c r="H637" s="67" t="n">
        <f aca="false">E637+IF(D637="Long",1,-1)*G637</f>
        <v>6083.25375</v>
      </c>
      <c r="I637" s="68" t="n">
        <f aca="false">Assumptions!$B$58</f>
        <v>5.35750011455817</v>
      </c>
      <c r="J637" s="68" t="n">
        <f aca="false">INDEX(Yearly!$D$5:$D$22,MATCH(C637,Yearly!$A$5:$A$22,0))</f>
        <v>0.518467753021758</v>
      </c>
      <c r="K637" s="68" t="n">
        <f aca="false">G637-I637-J637</f>
        <v>-21.1222178675799</v>
      </c>
      <c r="L637" s="69" t="n">
        <f aca="false">(I637+J637)/Assumptions!$B$8</f>
        <v>0.000259093470710942</v>
      </c>
      <c r="M637" s="70" t="n">
        <f aca="false">F637-L637</f>
        <v>-0.00275909347071094</v>
      </c>
      <c r="N637" s="71" t="n">
        <f aca="false">G637*Assumptions!$B$7</f>
        <v>-119911.75625</v>
      </c>
      <c r="O637" s="71" t="n">
        <f aca="false">K637*Assumptions!$B$7</f>
        <v>-166126.243528516</v>
      </c>
      <c r="P637" s="68" t="n">
        <f aca="false">P636+G637</f>
        <v>8207.950095</v>
      </c>
      <c r="Q637" s="68" t="n">
        <f aca="false">MAX(Q636,P637)</f>
        <v>8367.163625</v>
      </c>
      <c r="R637" s="68" t="n">
        <f aca="false">Q637-P637</f>
        <v>159.213529999997</v>
      </c>
      <c r="S637" s="68" t="n">
        <f aca="false">S636+K637</f>
        <v>4491.74606392438</v>
      </c>
      <c r="T637" s="68" t="n">
        <f aca="false">MAX(T636,S637)</f>
        <v>4692.09136899744</v>
      </c>
      <c r="U637" s="68" t="n">
        <f aca="false">T637-S637</f>
        <v>200.34530507306</v>
      </c>
      <c r="V637" s="70" t="n">
        <f aca="false">V636+F637</f>
        <v>1.7006</v>
      </c>
      <c r="W637" s="70" t="n">
        <f aca="false">MAX(W636,V637)</f>
        <v>1.7268</v>
      </c>
      <c r="X637" s="70" t="n">
        <f aca="false">W637-V637</f>
        <v>0.0262000000000002</v>
      </c>
      <c r="Y637" s="70" t="n">
        <f aca="false">Y636+M637</f>
        <v>1.53673862056772</v>
      </c>
      <c r="Z637" s="70" t="n">
        <f aca="false">MAX(Z636,Y637)</f>
        <v>1.5647522748627</v>
      </c>
      <c r="AA637" s="70" t="n">
        <f aca="false">Z637-Y637</f>
        <v>0.0280136542949769</v>
      </c>
      <c r="AB637" s="72" t="n">
        <f aca="false">AB636*(1+F637)</f>
        <v>4.94542980852102</v>
      </c>
      <c r="AC637" s="73" t="n">
        <f aca="false">MAX(AC636,AB637)</f>
        <v>5.07731174418246</v>
      </c>
      <c r="AD637" s="70" t="n">
        <f aca="false">1-AB637/AC637</f>
        <v>0.0259747563880732</v>
      </c>
      <c r="AE637" s="73" t="n">
        <f aca="false">AE636*(1+M637)</f>
        <v>4.19952988599836</v>
      </c>
      <c r="AF637" s="73" t="n">
        <f aca="false">MAX(AF636,AE637)</f>
        <v>4.31937789447085</v>
      </c>
      <c r="AG637" s="70" t="n">
        <f aca="false">1-AE637/AF637</f>
        <v>0.0277465902267773</v>
      </c>
      <c r="AH637" s="74" t="n">
        <f aca="false">IF(R637&gt;0,AH636+1,0)</f>
        <v>7</v>
      </c>
      <c r="AI637" s="74" t="n">
        <f aca="false">IF(U637&gt;0,AI636+1,0)</f>
        <v>7</v>
      </c>
      <c r="AJ637" s="74" t="n">
        <f aca="false">IF(G637&gt;0,AJ636+1,0)</f>
        <v>0</v>
      </c>
      <c r="AK637" s="74" t="n">
        <f aca="false">IF(G637&lt;=0,AK636+1,0)</f>
        <v>3</v>
      </c>
      <c r="AL637" s="74" t="n">
        <f aca="false">IF(K637&gt;0,AL636+1,0)</f>
        <v>0</v>
      </c>
      <c r="AM637" s="74" t="n">
        <f aca="false">IF(K637&lt;=0,AM636+1,0)</f>
        <v>3</v>
      </c>
    </row>
    <row r="638" customFormat="false" ht="15" hidden="false" customHeight="false" outlineLevel="0" collapsed="false">
      <c r="A638" s="61" t="n">
        <v>642</v>
      </c>
      <c r="B638" s="62" t="n">
        <v>41604.5104166667</v>
      </c>
      <c r="C638" s="63" t="n">
        <f aca="false">YEAR(B638)</f>
        <v>2013</v>
      </c>
      <c r="D638" s="32" t="s">
        <v>276</v>
      </c>
      <c r="E638" s="64" t="n">
        <v>6083.15</v>
      </c>
      <c r="F638" s="65" t="n">
        <v>-0.0032</v>
      </c>
      <c r="G638" s="66" t="n">
        <v>-19.46608</v>
      </c>
      <c r="H638" s="67" t="n">
        <f aca="false">E638+IF(D638="Long",1,-1)*G638</f>
        <v>6102.61608</v>
      </c>
      <c r="I638" s="68" t="n">
        <f aca="false">Assumptions!$B$58</f>
        <v>5.35750011455817</v>
      </c>
      <c r="J638" s="68" t="n">
        <f aca="false">INDEX(Yearly!$D$5:$D$22,MATCH(C638,Yearly!$A$5:$A$22,0))</f>
        <v>0.518467753021758</v>
      </c>
      <c r="K638" s="68" t="n">
        <f aca="false">G638-I638-J638</f>
        <v>-25.3420478675799</v>
      </c>
      <c r="L638" s="69" t="n">
        <f aca="false">(I638+J638)/Assumptions!$B$8</f>
        <v>0.000259093470710942</v>
      </c>
      <c r="M638" s="70" t="n">
        <f aca="false">F638-L638</f>
        <v>-0.00345909347071094</v>
      </c>
      <c r="N638" s="71" t="n">
        <f aca="false">G638*Assumptions!$B$7</f>
        <v>-153100.7192</v>
      </c>
      <c r="O638" s="71" t="n">
        <f aca="false">K638*Assumptions!$B$7</f>
        <v>-199315.206478516</v>
      </c>
      <c r="P638" s="68" t="n">
        <f aca="false">P637+G638</f>
        <v>8188.484015</v>
      </c>
      <c r="Q638" s="68" t="n">
        <f aca="false">MAX(Q637,P638)</f>
        <v>8367.163625</v>
      </c>
      <c r="R638" s="68" t="n">
        <f aca="false">Q638-P638</f>
        <v>178.679609999997</v>
      </c>
      <c r="S638" s="68" t="n">
        <f aca="false">S637+K638</f>
        <v>4466.4040160568</v>
      </c>
      <c r="T638" s="68" t="n">
        <f aca="false">MAX(T637,S638)</f>
        <v>4692.09136899744</v>
      </c>
      <c r="U638" s="68" t="n">
        <f aca="false">T638-S638</f>
        <v>225.687352940639</v>
      </c>
      <c r="V638" s="70" t="n">
        <f aca="false">V637+F638</f>
        <v>1.6974</v>
      </c>
      <c r="W638" s="70" t="n">
        <f aca="false">MAX(W637,V638)</f>
        <v>1.7268</v>
      </c>
      <c r="X638" s="70" t="n">
        <f aca="false">W638-V638</f>
        <v>0.0294000000000003</v>
      </c>
      <c r="Y638" s="70" t="n">
        <f aca="false">Y637+M638</f>
        <v>1.53327952709701</v>
      </c>
      <c r="Z638" s="70" t="n">
        <f aca="false">MAX(Z637,Y638)</f>
        <v>1.5647522748627</v>
      </c>
      <c r="AA638" s="70" t="n">
        <f aca="false">Z638-Y638</f>
        <v>0.031472747765688</v>
      </c>
      <c r="AB638" s="72" t="n">
        <f aca="false">AB637*(1+F638)</f>
        <v>4.92960443313375</v>
      </c>
      <c r="AC638" s="73" t="n">
        <f aca="false">MAX(AC637,AB638)</f>
        <v>5.07731174418246</v>
      </c>
      <c r="AD638" s="70" t="n">
        <f aca="false">1-AB638/AC638</f>
        <v>0.0290916371676314</v>
      </c>
      <c r="AE638" s="73" t="n">
        <f aca="false">AE637*(1+M638)</f>
        <v>4.18500331958965</v>
      </c>
      <c r="AF638" s="73" t="n">
        <f aca="false">MAX(AF637,AE638)</f>
        <v>4.31937789447085</v>
      </c>
      <c r="AG638" s="70" t="n">
        <f aca="false">1-AE638/AF638</f>
        <v>0.0311097056484001</v>
      </c>
      <c r="AH638" s="74" t="n">
        <f aca="false">IF(R638&gt;0,AH637+1,0)</f>
        <v>8</v>
      </c>
      <c r="AI638" s="74" t="n">
        <f aca="false">IF(U638&gt;0,AI637+1,0)</f>
        <v>8</v>
      </c>
      <c r="AJ638" s="74" t="n">
        <f aca="false">IF(G638&gt;0,AJ637+1,0)</f>
        <v>0</v>
      </c>
      <c r="AK638" s="74" t="n">
        <f aca="false">IF(G638&lt;=0,AK637+1,0)</f>
        <v>4</v>
      </c>
      <c r="AL638" s="74" t="n">
        <f aca="false">IF(K638&gt;0,AL637+1,0)</f>
        <v>0</v>
      </c>
      <c r="AM638" s="74" t="n">
        <f aca="false">IF(K638&lt;=0,AM637+1,0)</f>
        <v>4</v>
      </c>
    </row>
    <row r="639" customFormat="false" ht="15" hidden="false" customHeight="false" outlineLevel="0" collapsed="false">
      <c r="A639" s="61" t="n">
        <v>643</v>
      </c>
      <c r="B639" s="62" t="n">
        <v>41606.40625</v>
      </c>
      <c r="C639" s="63" t="n">
        <f aca="false">YEAR(B639)</f>
        <v>2013</v>
      </c>
      <c r="D639" s="32" t="s">
        <v>277</v>
      </c>
      <c r="E639" s="64" t="n">
        <v>6102.6</v>
      </c>
      <c r="F639" s="65" t="n">
        <v>0.0112</v>
      </c>
      <c r="G639" s="66" t="n">
        <v>68.34912</v>
      </c>
      <c r="H639" s="67" t="n">
        <f aca="false">E639+IF(D639="Long",1,-1)*G639</f>
        <v>6170.94912</v>
      </c>
      <c r="I639" s="68" t="n">
        <f aca="false">Assumptions!$B$58</f>
        <v>5.35750011455817</v>
      </c>
      <c r="J639" s="68" t="n">
        <f aca="false">INDEX(Yearly!$D$5:$D$22,MATCH(C639,Yearly!$A$5:$A$22,0))</f>
        <v>0.518467753021758</v>
      </c>
      <c r="K639" s="68" t="n">
        <f aca="false">G639-I639-J639</f>
        <v>62.4731521324201</v>
      </c>
      <c r="L639" s="69" t="n">
        <f aca="false">(I639+J639)/Assumptions!$B$8</f>
        <v>0.000259093470710942</v>
      </c>
      <c r="M639" s="70" t="n">
        <f aca="false">F639-L639</f>
        <v>0.0109409065292891</v>
      </c>
      <c r="N639" s="71" t="n">
        <f aca="false">G639*Assumptions!$B$7</f>
        <v>537565.8288</v>
      </c>
      <c r="O639" s="71" t="n">
        <f aca="false">K639*Assumptions!$B$7</f>
        <v>491351.341521484</v>
      </c>
      <c r="P639" s="68" t="n">
        <f aca="false">P638+G639</f>
        <v>8256.833135</v>
      </c>
      <c r="Q639" s="68" t="n">
        <f aca="false">MAX(Q638,P639)</f>
        <v>8367.163625</v>
      </c>
      <c r="R639" s="68" t="n">
        <f aca="false">Q639-P639</f>
        <v>110.330489999997</v>
      </c>
      <c r="S639" s="68" t="n">
        <f aca="false">S638+K639</f>
        <v>4528.87716818922</v>
      </c>
      <c r="T639" s="68" t="n">
        <f aca="false">MAX(T638,S639)</f>
        <v>4692.09136899744</v>
      </c>
      <c r="U639" s="68" t="n">
        <f aca="false">T639-S639</f>
        <v>163.214200808219</v>
      </c>
      <c r="V639" s="70" t="n">
        <f aca="false">V638+F639</f>
        <v>1.7086</v>
      </c>
      <c r="W639" s="70" t="n">
        <f aca="false">MAX(W638,V639)</f>
        <v>1.7268</v>
      </c>
      <c r="X639" s="70" t="n">
        <f aca="false">W639-V639</f>
        <v>0.0182000000000002</v>
      </c>
      <c r="Y639" s="70" t="n">
        <f aca="false">Y638+M639</f>
        <v>1.5442204336263</v>
      </c>
      <c r="Z639" s="70" t="n">
        <f aca="false">MAX(Z638,Y639)</f>
        <v>1.5647522748627</v>
      </c>
      <c r="AA639" s="70" t="n">
        <f aca="false">Z639-Y639</f>
        <v>0.0205318412363988</v>
      </c>
      <c r="AB639" s="72" t="n">
        <f aca="false">AB638*(1+F639)</f>
        <v>4.98481600278485</v>
      </c>
      <c r="AC639" s="73" t="n">
        <f aca="false">MAX(AC638,AB639)</f>
        <v>5.07731174418246</v>
      </c>
      <c r="AD639" s="70" t="n">
        <f aca="false">1-AB639/AC639</f>
        <v>0.0182174635039087</v>
      </c>
      <c r="AE639" s="73" t="n">
        <f aca="false">AE638*(1+M639)</f>
        <v>4.23079104973405</v>
      </c>
      <c r="AF639" s="73" t="n">
        <f aca="false">MAX(AF638,AE639)</f>
        <v>4.31937789447085</v>
      </c>
      <c r="AG639" s="70" t="n">
        <f aca="false">1-AE639/AF639</f>
        <v>0.0205091675007638</v>
      </c>
      <c r="AH639" s="74" t="n">
        <f aca="false">IF(R639&gt;0,AH638+1,0)</f>
        <v>9</v>
      </c>
      <c r="AI639" s="74" t="n">
        <f aca="false">IF(U639&gt;0,AI638+1,0)</f>
        <v>9</v>
      </c>
      <c r="AJ639" s="74" t="n">
        <f aca="false">IF(G639&gt;0,AJ638+1,0)</f>
        <v>1</v>
      </c>
      <c r="AK639" s="74" t="n">
        <f aca="false">IF(G639&lt;=0,AK638+1,0)</f>
        <v>0</v>
      </c>
      <c r="AL639" s="74" t="n">
        <f aca="false">IF(K639&gt;0,AL638+1,0)</f>
        <v>1</v>
      </c>
      <c r="AM639" s="74" t="n">
        <f aca="false">IF(K639&lt;=0,AM638+1,0)</f>
        <v>0</v>
      </c>
    </row>
    <row r="640" customFormat="false" ht="15" hidden="false" customHeight="false" outlineLevel="0" collapsed="false">
      <c r="A640" s="61" t="n">
        <v>644</v>
      </c>
      <c r="B640" s="62" t="n">
        <v>41612.6145833333</v>
      </c>
      <c r="C640" s="63" t="n">
        <f aca="false">YEAR(B640)</f>
        <v>2013</v>
      </c>
      <c r="D640" s="32" t="s">
        <v>276</v>
      </c>
      <c r="E640" s="64" t="n">
        <v>6170.95</v>
      </c>
      <c r="F640" s="65" t="n">
        <v>-0.0161</v>
      </c>
      <c r="G640" s="66" t="n">
        <v>-99.352295</v>
      </c>
      <c r="H640" s="67" t="n">
        <f aca="false">E640+IF(D640="Long",1,-1)*G640</f>
        <v>6270.302295</v>
      </c>
      <c r="I640" s="68" t="n">
        <f aca="false">Assumptions!$B$58</f>
        <v>5.35750011455817</v>
      </c>
      <c r="J640" s="68" t="n">
        <f aca="false">INDEX(Yearly!$D$5:$D$22,MATCH(C640,Yearly!$A$5:$A$22,0))</f>
        <v>0.518467753021758</v>
      </c>
      <c r="K640" s="68" t="n">
        <f aca="false">G640-I640-J640</f>
        <v>-105.22826286758</v>
      </c>
      <c r="L640" s="69" t="n">
        <f aca="false">(I640+J640)/Assumptions!$B$8</f>
        <v>0.000259093470710942</v>
      </c>
      <c r="M640" s="70" t="n">
        <f aca="false">F640-L640</f>
        <v>-0.0163590934707109</v>
      </c>
      <c r="N640" s="71" t="n">
        <f aca="false">G640*Assumptions!$B$7</f>
        <v>-781405.800175</v>
      </c>
      <c r="O640" s="71" t="n">
        <f aca="false">K640*Assumptions!$B$7</f>
        <v>-827620.287453516</v>
      </c>
      <c r="P640" s="68" t="n">
        <f aca="false">P639+G640</f>
        <v>8157.48084</v>
      </c>
      <c r="Q640" s="68" t="n">
        <f aca="false">MAX(Q639,P640)</f>
        <v>8367.163625</v>
      </c>
      <c r="R640" s="68" t="n">
        <f aca="false">Q640-P640</f>
        <v>209.682784999996</v>
      </c>
      <c r="S640" s="68" t="n">
        <f aca="false">S639+K640</f>
        <v>4423.64890532164</v>
      </c>
      <c r="T640" s="68" t="n">
        <f aca="false">MAX(T639,S640)</f>
        <v>4692.09136899744</v>
      </c>
      <c r="U640" s="68" t="n">
        <f aca="false">T640-S640</f>
        <v>268.442463675799</v>
      </c>
      <c r="V640" s="70" t="n">
        <f aca="false">V639+F640</f>
        <v>1.6925</v>
      </c>
      <c r="W640" s="70" t="n">
        <f aca="false">MAX(W639,V640)</f>
        <v>1.7268</v>
      </c>
      <c r="X640" s="70" t="n">
        <f aca="false">W640-V640</f>
        <v>0.0343000000000002</v>
      </c>
      <c r="Y640" s="70" t="n">
        <f aca="false">Y639+M640</f>
        <v>1.52786134015559</v>
      </c>
      <c r="Z640" s="70" t="n">
        <f aca="false">MAX(Z639,Y640)</f>
        <v>1.5647522748627</v>
      </c>
      <c r="AA640" s="70" t="n">
        <f aca="false">Z640-Y640</f>
        <v>0.0368909347071098</v>
      </c>
      <c r="AB640" s="72" t="n">
        <f aca="false">AB639*(1+F640)</f>
        <v>4.90456046514001</v>
      </c>
      <c r="AC640" s="73" t="n">
        <f aca="false">MAX(AC639,AB640)</f>
        <v>5.07731174418246</v>
      </c>
      <c r="AD640" s="70" t="n">
        <f aca="false">1-AB640/AC640</f>
        <v>0.0340241623414959</v>
      </c>
      <c r="AE640" s="73" t="n">
        <f aca="false">AE639*(1+M640)</f>
        <v>4.1615791434964</v>
      </c>
      <c r="AF640" s="73" t="n">
        <f aca="false">MAX(AF639,AE640)</f>
        <v>4.31937789447085</v>
      </c>
      <c r="AG640" s="70" t="n">
        <f aca="false">1-AE640/AF640</f>
        <v>0.0365327495833233</v>
      </c>
      <c r="AH640" s="74" t="n">
        <f aca="false">IF(R640&gt;0,AH639+1,0)</f>
        <v>10</v>
      </c>
      <c r="AI640" s="74" t="n">
        <f aca="false">IF(U640&gt;0,AI639+1,0)</f>
        <v>10</v>
      </c>
      <c r="AJ640" s="74" t="n">
        <f aca="false">IF(G640&gt;0,AJ639+1,0)</f>
        <v>0</v>
      </c>
      <c r="AK640" s="74" t="n">
        <f aca="false">IF(G640&lt;=0,AK639+1,0)</f>
        <v>1</v>
      </c>
      <c r="AL640" s="74" t="n">
        <f aca="false">IF(K640&gt;0,AL639+1,0)</f>
        <v>0</v>
      </c>
      <c r="AM640" s="74" t="n">
        <f aca="false">IF(K640&lt;=0,AM639+1,0)</f>
        <v>1</v>
      </c>
    </row>
    <row r="641" customFormat="false" ht="15" hidden="false" customHeight="false" outlineLevel="0" collapsed="false">
      <c r="A641" s="61" t="n">
        <v>645</v>
      </c>
      <c r="B641" s="62" t="n">
        <v>41613.40625</v>
      </c>
      <c r="C641" s="63" t="n">
        <f aca="false">YEAR(B641)</f>
        <v>2013</v>
      </c>
      <c r="D641" s="32" t="s">
        <v>277</v>
      </c>
      <c r="E641" s="64" t="n">
        <v>6270.5</v>
      </c>
      <c r="F641" s="65" t="n">
        <v>0.0026</v>
      </c>
      <c r="G641" s="66" t="n">
        <v>16.3033</v>
      </c>
      <c r="H641" s="67" t="n">
        <f aca="false">E641+IF(D641="Long",1,-1)*G641</f>
        <v>6286.8033</v>
      </c>
      <c r="I641" s="68" t="n">
        <f aca="false">Assumptions!$B$58</f>
        <v>5.35750011455817</v>
      </c>
      <c r="J641" s="68" t="n">
        <f aca="false">INDEX(Yearly!$D$5:$D$22,MATCH(C641,Yearly!$A$5:$A$22,0))</f>
        <v>0.518467753021758</v>
      </c>
      <c r="K641" s="68" t="n">
        <f aca="false">G641-I641-J641</f>
        <v>10.4273321324201</v>
      </c>
      <c r="L641" s="69" t="n">
        <f aca="false">(I641+J641)/Assumptions!$B$8</f>
        <v>0.000259093470710942</v>
      </c>
      <c r="M641" s="70" t="n">
        <f aca="false">F641-L641</f>
        <v>0.00234090652928906</v>
      </c>
      <c r="N641" s="71" t="n">
        <f aca="false">G641*Assumptions!$B$7</f>
        <v>128225.4545</v>
      </c>
      <c r="O641" s="71" t="n">
        <f aca="false">K641*Assumptions!$B$7</f>
        <v>82010.9672214839</v>
      </c>
      <c r="P641" s="68" t="n">
        <f aca="false">P640+G641</f>
        <v>8173.78414</v>
      </c>
      <c r="Q641" s="68" t="n">
        <f aca="false">MAX(Q640,P641)</f>
        <v>8367.163625</v>
      </c>
      <c r="R641" s="68" t="n">
        <f aca="false">Q641-P641</f>
        <v>193.379484999997</v>
      </c>
      <c r="S641" s="68" t="n">
        <f aca="false">S640+K641</f>
        <v>4434.07623745406</v>
      </c>
      <c r="T641" s="68" t="n">
        <f aca="false">MAX(T640,S641)</f>
        <v>4692.09136899744</v>
      </c>
      <c r="U641" s="68" t="n">
        <f aca="false">T641-S641</f>
        <v>258.01513154338</v>
      </c>
      <c r="V641" s="70" t="n">
        <f aca="false">V640+F641</f>
        <v>1.6951</v>
      </c>
      <c r="W641" s="70" t="n">
        <f aca="false">MAX(W640,V641)</f>
        <v>1.7268</v>
      </c>
      <c r="X641" s="70" t="n">
        <f aca="false">W641-V641</f>
        <v>0.0317000000000003</v>
      </c>
      <c r="Y641" s="70" t="n">
        <f aca="false">Y640+M641</f>
        <v>1.53020224668488</v>
      </c>
      <c r="Z641" s="70" t="n">
        <f aca="false">MAX(Z640,Y641)</f>
        <v>1.5647522748627</v>
      </c>
      <c r="AA641" s="70" t="n">
        <f aca="false">Z641-Y641</f>
        <v>0.0345500281778208</v>
      </c>
      <c r="AB641" s="72" t="n">
        <f aca="false">AB640*(1+F641)</f>
        <v>4.91731232234938</v>
      </c>
      <c r="AC641" s="73" t="n">
        <f aca="false">MAX(AC640,AB641)</f>
        <v>5.07731174418246</v>
      </c>
      <c r="AD641" s="70" t="n">
        <f aca="false">1-AB641/AC641</f>
        <v>0.0315126251635839</v>
      </c>
      <c r="AE641" s="73" t="n">
        <f aca="false">AE640*(1+M641)</f>
        <v>4.17132101128556</v>
      </c>
      <c r="AF641" s="73" t="n">
        <f aca="false">MAX(AF640,AE641)</f>
        <v>4.31937789447085</v>
      </c>
      <c r="AG641" s="70" t="n">
        <f aca="false">1-AE641/AF641</f>
        <v>0.034277362806067</v>
      </c>
      <c r="AH641" s="74" t="n">
        <f aca="false">IF(R641&gt;0,AH640+1,0)</f>
        <v>11</v>
      </c>
      <c r="AI641" s="74" t="n">
        <f aca="false">IF(U641&gt;0,AI640+1,0)</f>
        <v>11</v>
      </c>
      <c r="AJ641" s="74" t="n">
        <f aca="false">IF(G641&gt;0,AJ640+1,0)</f>
        <v>1</v>
      </c>
      <c r="AK641" s="74" t="n">
        <f aca="false">IF(G641&lt;=0,AK640+1,0)</f>
        <v>0</v>
      </c>
      <c r="AL641" s="74" t="n">
        <f aca="false">IF(K641&gt;0,AL640+1,0)</f>
        <v>1</v>
      </c>
      <c r="AM641" s="74" t="n">
        <f aca="false">IF(K641&lt;=0,AM640+1,0)</f>
        <v>0</v>
      </c>
    </row>
    <row r="642" customFormat="false" ht="15" hidden="false" customHeight="false" outlineLevel="0" collapsed="false">
      <c r="A642" s="61" t="n">
        <v>646</v>
      </c>
      <c r="B642" s="62" t="n">
        <v>41619.5104166667</v>
      </c>
      <c r="C642" s="63" t="n">
        <f aca="false">YEAR(B642)</f>
        <v>2013</v>
      </c>
      <c r="D642" s="32" t="s">
        <v>276</v>
      </c>
      <c r="E642" s="64" t="n">
        <v>6286.9</v>
      </c>
      <c r="F642" s="65" t="n">
        <v>-0.0035</v>
      </c>
      <c r="G642" s="66" t="n">
        <v>-22.00415</v>
      </c>
      <c r="H642" s="67" t="n">
        <f aca="false">E642+IF(D642="Long",1,-1)*G642</f>
        <v>6308.90415</v>
      </c>
      <c r="I642" s="68" t="n">
        <f aca="false">Assumptions!$B$58</f>
        <v>5.35750011455817</v>
      </c>
      <c r="J642" s="68" t="n">
        <f aca="false">INDEX(Yearly!$D$5:$D$22,MATCH(C642,Yearly!$A$5:$A$22,0))</f>
        <v>0.518467753021758</v>
      </c>
      <c r="K642" s="68" t="n">
        <f aca="false">G642-I642-J642</f>
        <v>-27.8801178675799</v>
      </c>
      <c r="L642" s="69" t="n">
        <f aca="false">(I642+J642)/Assumptions!$B$8</f>
        <v>0.000259093470710942</v>
      </c>
      <c r="M642" s="70" t="n">
        <f aca="false">F642-L642</f>
        <v>-0.00375909347071094</v>
      </c>
      <c r="N642" s="71" t="n">
        <f aca="false">G642*Assumptions!$B$7</f>
        <v>-173062.63975</v>
      </c>
      <c r="O642" s="71" t="n">
        <f aca="false">K642*Assumptions!$B$7</f>
        <v>-219277.127028516</v>
      </c>
      <c r="P642" s="68" t="n">
        <f aca="false">P641+G642</f>
        <v>8151.77999</v>
      </c>
      <c r="Q642" s="68" t="n">
        <f aca="false">MAX(Q641,P642)</f>
        <v>8367.163625</v>
      </c>
      <c r="R642" s="68" t="n">
        <f aca="false">Q642-P642</f>
        <v>215.383634999997</v>
      </c>
      <c r="S642" s="68" t="n">
        <f aca="false">S641+K642</f>
        <v>4406.19611958648</v>
      </c>
      <c r="T642" s="68" t="n">
        <f aca="false">MAX(T641,S642)</f>
        <v>4692.09136899744</v>
      </c>
      <c r="U642" s="68" t="n">
        <f aca="false">T642-S642</f>
        <v>285.89524941096</v>
      </c>
      <c r="V642" s="70" t="n">
        <f aca="false">V641+F642</f>
        <v>1.6916</v>
      </c>
      <c r="W642" s="70" t="n">
        <f aca="false">MAX(W641,V642)</f>
        <v>1.7268</v>
      </c>
      <c r="X642" s="70" t="n">
        <f aca="false">W642-V642</f>
        <v>0.0352000000000003</v>
      </c>
      <c r="Y642" s="70" t="n">
        <f aca="false">Y641+M642</f>
        <v>1.52644315321417</v>
      </c>
      <c r="Z642" s="70" t="n">
        <f aca="false">MAX(Z641,Y642)</f>
        <v>1.5647522748627</v>
      </c>
      <c r="AA642" s="70" t="n">
        <f aca="false">Z642-Y642</f>
        <v>0.0383091216485318</v>
      </c>
      <c r="AB642" s="72" t="n">
        <f aca="false">AB641*(1+F642)</f>
        <v>4.90010172922115</v>
      </c>
      <c r="AC642" s="73" t="n">
        <f aca="false">MAX(AC641,AB642)</f>
        <v>5.07731174418246</v>
      </c>
      <c r="AD642" s="70" t="n">
        <f aca="false">1-AB642/AC642</f>
        <v>0.0349023309755112</v>
      </c>
      <c r="AE642" s="73" t="n">
        <f aca="false">AE641*(1+M642)</f>
        <v>4.1556406257078</v>
      </c>
      <c r="AF642" s="73" t="n">
        <f aca="false">MAX(AF641,AE642)</f>
        <v>4.31937789447085</v>
      </c>
      <c r="AG642" s="70" t="n">
        <f aca="false">1-AE642/AF642</f>
        <v>0.0379076044660605</v>
      </c>
      <c r="AH642" s="74" t="n">
        <f aca="false">IF(R642&gt;0,AH641+1,0)</f>
        <v>12</v>
      </c>
      <c r="AI642" s="74" t="n">
        <f aca="false">IF(U642&gt;0,AI641+1,0)</f>
        <v>12</v>
      </c>
      <c r="AJ642" s="74" t="n">
        <f aca="false">IF(G642&gt;0,AJ641+1,0)</f>
        <v>0</v>
      </c>
      <c r="AK642" s="74" t="n">
        <f aca="false">IF(G642&lt;=0,AK641+1,0)</f>
        <v>1</v>
      </c>
      <c r="AL642" s="74" t="n">
        <f aca="false">IF(K642&gt;0,AL641+1,0)</f>
        <v>0</v>
      </c>
      <c r="AM642" s="74" t="n">
        <f aca="false">IF(K642&lt;=0,AM641+1,0)</f>
        <v>1</v>
      </c>
    </row>
    <row r="643" customFormat="false" ht="15" hidden="false" customHeight="false" outlineLevel="0" collapsed="false">
      <c r="A643" s="61" t="n">
        <v>647</v>
      </c>
      <c r="B643" s="62" t="n">
        <v>41619.5791666667</v>
      </c>
      <c r="C643" s="63" t="n">
        <f aca="false">YEAR(B643)</f>
        <v>2013</v>
      </c>
      <c r="D643" s="32" t="s">
        <v>277</v>
      </c>
      <c r="E643" s="64" t="n">
        <v>6309.2</v>
      </c>
      <c r="F643" s="65" t="n">
        <v>-0.0042</v>
      </c>
      <c r="G643" s="66" t="n">
        <v>-26.49864</v>
      </c>
      <c r="H643" s="67" t="n">
        <f aca="false">E643+IF(D643="Long",1,-1)*G643</f>
        <v>6282.70136</v>
      </c>
      <c r="I643" s="68" t="n">
        <f aca="false">Assumptions!$B$58</f>
        <v>5.35750011455817</v>
      </c>
      <c r="J643" s="68" t="n">
        <f aca="false">INDEX(Yearly!$D$5:$D$22,MATCH(C643,Yearly!$A$5:$A$22,0))</f>
        <v>0.518467753021758</v>
      </c>
      <c r="K643" s="68" t="n">
        <f aca="false">G643-I643-J643</f>
        <v>-32.3746078675799</v>
      </c>
      <c r="L643" s="69" t="n">
        <f aca="false">(I643+J643)/Assumptions!$B$8</f>
        <v>0.000259093470710942</v>
      </c>
      <c r="M643" s="70" t="n">
        <f aca="false">F643-L643</f>
        <v>-0.00445909347071094</v>
      </c>
      <c r="N643" s="71" t="n">
        <f aca="false">G643*Assumptions!$B$7</f>
        <v>-208411.8036</v>
      </c>
      <c r="O643" s="71" t="n">
        <f aca="false">K643*Assumptions!$B$7</f>
        <v>-254626.290878516</v>
      </c>
      <c r="P643" s="68" t="n">
        <f aca="false">P642+G643</f>
        <v>8125.28135</v>
      </c>
      <c r="Q643" s="68" t="n">
        <f aca="false">MAX(Q642,P643)</f>
        <v>8367.163625</v>
      </c>
      <c r="R643" s="68" t="n">
        <f aca="false">Q643-P643</f>
        <v>241.882274999996</v>
      </c>
      <c r="S643" s="68" t="n">
        <f aca="false">S642+K643</f>
        <v>4373.8215117189</v>
      </c>
      <c r="T643" s="68" t="n">
        <f aca="false">MAX(T642,S643)</f>
        <v>4692.09136899744</v>
      </c>
      <c r="U643" s="68" t="n">
        <f aca="false">T643-S643</f>
        <v>318.26985727854</v>
      </c>
      <c r="V643" s="70" t="n">
        <f aca="false">V642+F643</f>
        <v>1.6874</v>
      </c>
      <c r="W643" s="70" t="n">
        <f aca="false">MAX(W642,V643)</f>
        <v>1.7268</v>
      </c>
      <c r="X643" s="70" t="n">
        <f aca="false">W643-V643</f>
        <v>0.0394000000000003</v>
      </c>
      <c r="Y643" s="70" t="n">
        <f aca="false">Y642+M643</f>
        <v>1.52198405974346</v>
      </c>
      <c r="Z643" s="70" t="n">
        <f aca="false">MAX(Z642,Y643)</f>
        <v>1.5647522748627</v>
      </c>
      <c r="AA643" s="70" t="n">
        <f aca="false">Z643-Y643</f>
        <v>0.0427682151192428</v>
      </c>
      <c r="AB643" s="72" t="n">
        <f aca="false">AB642*(1+F643)</f>
        <v>4.87952130195842</v>
      </c>
      <c r="AC643" s="73" t="n">
        <f aca="false">MAX(AC642,AB643)</f>
        <v>5.07731174418246</v>
      </c>
      <c r="AD643" s="70" t="n">
        <f aca="false">1-AB643/AC643</f>
        <v>0.0389557411854141</v>
      </c>
      <c r="AE643" s="73" t="n">
        <f aca="false">AE642*(1+M643)</f>
        <v>4.13711023572709</v>
      </c>
      <c r="AF643" s="73" t="n">
        <f aca="false">MAX(AF642,AE643)</f>
        <v>4.31937789447085</v>
      </c>
      <c r="AG643" s="70" t="n">
        <f aca="false">1-AE643/AF643</f>
        <v>0.0421976643852064</v>
      </c>
      <c r="AH643" s="74" t="n">
        <f aca="false">IF(R643&gt;0,AH642+1,0)</f>
        <v>13</v>
      </c>
      <c r="AI643" s="74" t="n">
        <f aca="false">IF(U643&gt;0,AI642+1,0)</f>
        <v>13</v>
      </c>
      <c r="AJ643" s="74" t="n">
        <f aca="false">IF(G643&gt;0,AJ642+1,0)</f>
        <v>0</v>
      </c>
      <c r="AK643" s="74" t="n">
        <f aca="false">IF(G643&lt;=0,AK642+1,0)</f>
        <v>2</v>
      </c>
      <c r="AL643" s="74" t="n">
        <f aca="false">IF(K643&gt;0,AL642+1,0)</f>
        <v>0</v>
      </c>
      <c r="AM643" s="74" t="n">
        <f aca="false">IF(K643&lt;=0,AM642+1,0)</f>
        <v>2</v>
      </c>
    </row>
    <row r="644" customFormat="false" ht="15" hidden="false" customHeight="false" outlineLevel="0" collapsed="false">
      <c r="A644" s="61" t="n">
        <v>648</v>
      </c>
      <c r="B644" s="62" t="n">
        <v>41619.61875</v>
      </c>
      <c r="C644" s="63" t="n">
        <f aca="false">YEAR(B644)</f>
        <v>2013</v>
      </c>
      <c r="D644" s="32" t="s">
        <v>276</v>
      </c>
      <c r="E644" s="64" t="n">
        <v>6282.45</v>
      </c>
      <c r="F644" s="65" t="n">
        <v>-0.0039</v>
      </c>
      <c r="G644" s="66" t="n">
        <v>-24.501555</v>
      </c>
      <c r="H644" s="67" t="n">
        <f aca="false">E644+IF(D644="Long",1,-1)*G644</f>
        <v>6306.951555</v>
      </c>
      <c r="I644" s="68" t="n">
        <f aca="false">Assumptions!$B$58</f>
        <v>5.35750011455817</v>
      </c>
      <c r="J644" s="68" t="n">
        <f aca="false">INDEX(Yearly!$D$5:$D$22,MATCH(C644,Yearly!$A$5:$A$22,0))</f>
        <v>0.518467753021758</v>
      </c>
      <c r="K644" s="68" t="n">
        <f aca="false">G644-I644-J644</f>
        <v>-30.3775228675799</v>
      </c>
      <c r="L644" s="69" t="n">
        <f aca="false">(I644+J644)/Assumptions!$B$8</f>
        <v>0.000259093470710942</v>
      </c>
      <c r="M644" s="70" t="n">
        <f aca="false">F644-L644</f>
        <v>-0.00415909347071094</v>
      </c>
      <c r="N644" s="71" t="n">
        <f aca="false">G644*Assumptions!$B$7</f>
        <v>-192704.730075</v>
      </c>
      <c r="O644" s="71" t="n">
        <f aca="false">K644*Assumptions!$B$7</f>
        <v>-238919.217353516</v>
      </c>
      <c r="P644" s="68" t="n">
        <f aca="false">P643+G644</f>
        <v>8100.779795</v>
      </c>
      <c r="Q644" s="68" t="n">
        <f aca="false">MAX(Q643,P644)</f>
        <v>8367.163625</v>
      </c>
      <c r="R644" s="68" t="n">
        <f aca="false">Q644-P644</f>
        <v>266.383829999996</v>
      </c>
      <c r="S644" s="68" t="n">
        <f aca="false">S643+K644</f>
        <v>4343.44398885132</v>
      </c>
      <c r="T644" s="68" t="n">
        <f aca="false">MAX(T643,S644)</f>
        <v>4692.09136899744</v>
      </c>
      <c r="U644" s="68" t="n">
        <f aca="false">T644-S644</f>
        <v>348.64738014612</v>
      </c>
      <c r="V644" s="70" t="n">
        <f aca="false">V643+F644</f>
        <v>1.6835</v>
      </c>
      <c r="W644" s="70" t="n">
        <f aca="false">MAX(W643,V644)</f>
        <v>1.7268</v>
      </c>
      <c r="X644" s="70" t="n">
        <f aca="false">W644-V644</f>
        <v>0.0433000000000003</v>
      </c>
      <c r="Y644" s="70" t="n">
        <f aca="false">Y643+M644</f>
        <v>1.51782496627275</v>
      </c>
      <c r="Z644" s="70" t="n">
        <f aca="false">MAX(Z643,Y644)</f>
        <v>1.5647522748627</v>
      </c>
      <c r="AA644" s="70" t="n">
        <f aca="false">Z644-Y644</f>
        <v>0.0469273085899538</v>
      </c>
      <c r="AB644" s="72" t="n">
        <f aca="false">AB643*(1+F644)</f>
        <v>4.86049116888079</v>
      </c>
      <c r="AC644" s="73" t="n">
        <f aca="false">MAX(AC643,AB644)</f>
        <v>5.07731174418246</v>
      </c>
      <c r="AD644" s="70" t="n">
        <f aca="false">1-AB644/AC644</f>
        <v>0.0427038137947909</v>
      </c>
      <c r="AE644" s="73" t="n">
        <f aca="false">AE643*(1+M644)</f>
        <v>4.11990360755806</v>
      </c>
      <c r="AF644" s="73" t="n">
        <f aca="false">MAX(AF643,AE644)</f>
        <v>4.31937789447085</v>
      </c>
      <c r="AG644" s="70" t="n">
        <f aca="false">1-AE644/AF644</f>
        <v>0.0461812538254937</v>
      </c>
      <c r="AH644" s="74" t="n">
        <f aca="false">IF(R644&gt;0,AH643+1,0)</f>
        <v>14</v>
      </c>
      <c r="AI644" s="74" t="n">
        <f aca="false">IF(U644&gt;0,AI643+1,0)</f>
        <v>14</v>
      </c>
      <c r="AJ644" s="74" t="n">
        <f aca="false">IF(G644&gt;0,AJ643+1,0)</f>
        <v>0</v>
      </c>
      <c r="AK644" s="74" t="n">
        <f aca="false">IF(G644&lt;=0,AK643+1,0)</f>
        <v>3</v>
      </c>
      <c r="AL644" s="74" t="n">
        <f aca="false">IF(K644&gt;0,AL643+1,0)</f>
        <v>0</v>
      </c>
      <c r="AM644" s="74" t="n">
        <f aca="false">IF(K644&lt;=0,AM643+1,0)</f>
        <v>3</v>
      </c>
    </row>
    <row r="645" customFormat="false" ht="15" hidden="false" customHeight="false" outlineLevel="0" collapsed="false">
      <c r="A645" s="61" t="n">
        <v>649</v>
      </c>
      <c r="B645" s="62" t="n">
        <v>41619.6354166667</v>
      </c>
      <c r="C645" s="63" t="n">
        <f aca="false">YEAR(B645)</f>
        <v>2013</v>
      </c>
      <c r="D645" s="32" t="s">
        <v>277</v>
      </c>
      <c r="E645" s="64" t="n">
        <v>6306.8</v>
      </c>
      <c r="F645" s="65" t="n">
        <v>-0.0066</v>
      </c>
      <c r="G645" s="66" t="n">
        <v>-41.62488</v>
      </c>
      <c r="H645" s="67" t="n">
        <f aca="false">E645+IF(D645="Long",1,-1)*G645</f>
        <v>6265.17512</v>
      </c>
      <c r="I645" s="68" t="n">
        <f aca="false">Assumptions!$B$58</f>
        <v>5.35750011455817</v>
      </c>
      <c r="J645" s="68" t="n">
        <f aca="false">INDEX(Yearly!$D$5:$D$22,MATCH(C645,Yearly!$A$5:$A$22,0))</f>
        <v>0.518467753021758</v>
      </c>
      <c r="K645" s="68" t="n">
        <f aca="false">G645-I645-J645</f>
        <v>-47.5008478675799</v>
      </c>
      <c r="L645" s="69" t="n">
        <f aca="false">(I645+J645)/Assumptions!$B$8</f>
        <v>0.000259093470710942</v>
      </c>
      <c r="M645" s="70" t="n">
        <f aca="false">F645-L645</f>
        <v>-0.00685909347071094</v>
      </c>
      <c r="N645" s="71" t="n">
        <f aca="false">G645*Assumptions!$B$7</f>
        <v>-327379.6812</v>
      </c>
      <c r="O645" s="71" t="n">
        <f aca="false">K645*Assumptions!$B$7</f>
        <v>-373594.168478516</v>
      </c>
      <c r="P645" s="68" t="n">
        <f aca="false">P644+G645</f>
        <v>8059.154915</v>
      </c>
      <c r="Q645" s="68" t="n">
        <f aca="false">MAX(Q644,P645)</f>
        <v>8367.163625</v>
      </c>
      <c r="R645" s="68" t="n">
        <f aca="false">Q645-P645</f>
        <v>308.008709999996</v>
      </c>
      <c r="S645" s="68" t="n">
        <f aca="false">S644+K645</f>
        <v>4295.94314098374</v>
      </c>
      <c r="T645" s="68" t="n">
        <f aca="false">MAX(T644,S645)</f>
        <v>4692.09136899744</v>
      </c>
      <c r="U645" s="68" t="n">
        <f aca="false">T645-S645</f>
        <v>396.1482280137</v>
      </c>
      <c r="V645" s="70" t="n">
        <f aca="false">V644+F645</f>
        <v>1.6769</v>
      </c>
      <c r="W645" s="70" t="n">
        <f aca="false">MAX(W644,V645)</f>
        <v>1.7268</v>
      </c>
      <c r="X645" s="70" t="n">
        <f aca="false">W645-V645</f>
        <v>0.0499000000000003</v>
      </c>
      <c r="Y645" s="70" t="n">
        <f aca="false">Y644+M645</f>
        <v>1.51096587280203</v>
      </c>
      <c r="Z645" s="70" t="n">
        <f aca="false">MAX(Z644,Y645)</f>
        <v>1.5647522748627</v>
      </c>
      <c r="AA645" s="70" t="n">
        <f aca="false">Z645-Y645</f>
        <v>0.0537864020606647</v>
      </c>
      <c r="AB645" s="72" t="n">
        <f aca="false">AB644*(1+F645)</f>
        <v>4.82841192716617</v>
      </c>
      <c r="AC645" s="73" t="n">
        <f aca="false">MAX(AC644,AB645)</f>
        <v>5.07731174418246</v>
      </c>
      <c r="AD645" s="70" t="n">
        <f aca="false">1-AB645/AC645</f>
        <v>0.0490219686237454</v>
      </c>
      <c r="AE645" s="73" t="n">
        <f aca="false">AE644*(1+M645)</f>
        <v>4.0916448036235</v>
      </c>
      <c r="AF645" s="73" t="n">
        <f aca="false">MAX(AF644,AE645)</f>
        <v>4.31937789447085</v>
      </c>
      <c r="AG645" s="70" t="n">
        <f aca="false">1-AE645/AF645</f>
        <v>0.0527235857596209</v>
      </c>
      <c r="AH645" s="74" t="n">
        <f aca="false">IF(R645&gt;0,AH644+1,0)</f>
        <v>15</v>
      </c>
      <c r="AI645" s="74" t="n">
        <f aca="false">IF(U645&gt;0,AI644+1,0)</f>
        <v>15</v>
      </c>
      <c r="AJ645" s="74" t="n">
        <f aca="false">IF(G645&gt;0,AJ644+1,0)</f>
        <v>0</v>
      </c>
      <c r="AK645" s="74" t="n">
        <f aca="false">IF(G645&lt;=0,AK644+1,0)</f>
        <v>4</v>
      </c>
      <c r="AL645" s="74" t="n">
        <f aca="false">IF(K645&gt;0,AL644+1,0)</f>
        <v>0</v>
      </c>
      <c r="AM645" s="74" t="n">
        <f aca="false">IF(K645&lt;=0,AM644+1,0)</f>
        <v>4</v>
      </c>
    </row>
    <row r="646" customFormat="false" ht="15" hidden="false" customHeight="false" outlineLevel="0" collapsed="false">
      <c r="A646" s="61" t="n">
        <v>650</v>
      </c>
      <c r="B646" s="62" t="n">
        <v>41620.40625</v>
      </c>
      <c r="C646" s="63" t="n">
        <f aca="false">YEAR(B646)</f>
        <v>2013</v>
      </c>
      <c r="D646" s="32" t="s">
        <v>276</v>
      </c>
      <c r="E646" s="64" t="n">
        <v>6264.95</v>
      </c>
      <c r="F646" s="65" t="n">
        <v>0.0075</v>
      </c>
      <c r="G646" s="66" t="n">
        <v>46.987125</v>
      </c>
      <c r="H646" s="67" t="n">
        <f aca="false">E646+IF(D646="Long",1,-1)*G646</f>
        <v>6217.962875</v>
      </c>
      <c r="I646" s="68" t="n">
        <f aca="false">Assumptions!$B$58</f>
        <v>5.35750011455817</v>
      </c>
      <c r="J646" s="68" t="n">
        <f aca="false">INDEX(Yearly!$D$5:$D$22,MATCH(C646,Yearly!$A$5:$A$22,0))</f>
        <v>0.518467753021758</v>
      </c>
      <c r="K646" s="68" t="n">
        <f aca="false">G646-I646-J646</f>
        <v>41.1111571324201</v>
      </c>
      <c r="L646" s="69" t="n">
        <f aca="false">(I646+J646)/Assumptions!$B$8</f>
        <v>0.000259093470710942</v>
      </c>
      <c r="M646" s="70" t="n">
        <f aca="false">F646-L646</f>
        <v>0.00724090652928906</v>
      </c>
      <c r="N646" s="71" t="n">
        <f aca="false">G646*Assumptions!$B$7</f>
        <v>369553.738125</v>
      </c>
      <c r="O646" s="71" t="n">
        <f aca="false">K646*Assumptions!$B$7</f>
        <v>323339.250846484</v>
      </c>
      <c r="P646" s="68" t="n">
        <f aca="false">P645+G646</f>
        <v>8106.14204</v>
      </c>
      <c r="Q646" s="68" t="n">
        <f aca="false">MAX(Q645,P646)</f>
        <v>8367.163625</v>
      </c>
      <c r="R646" s="68" t="n">
        <f aca="false">Q646-P646</f>
        <v>261.021584999997</v>
      </c>
      <c r="S646" s="68" t="n">
        <f aca="false">S645+K646</f>
        <v>4337.05429811616</v>
      </c>
      <c r="T646" s="68" t="n">
        <f aca="false">MAX(T645,S646)</f>
        <v>4692.09136899744</v>
      </c>
      <c r="U646" s="68" t="n">
        <f aca="false">T646-S646</f>
        <v>355.03707088128</v>
      </c>
      <c r="V646" s="70" t="n">
        <f aca="false">V645+F646</f>
        <v>1.6844</v>
      </c>
      <c r="W646" s="70" t="n">
        <f aca="false">MAX(W645,V646)</f>
        <v>1.7268</v>
      </c>
      <c r="X646" s="70" t="n">
        <f aca="false">W646-V646</f>
        <v>0.0424000000000002</v>
      </c>
      <c r="Y646" s="70" t="n">
        <f aca="false">Y645+M646</f>
        <v>1.51820677933132</v>
      </c>
      <c r="Z646" s="70" t="n">
        <f aca="false">MAX(Z645,Y646)</f>
        <v>1.5647522748627</v>
      </c>
      <c r="AA646" s="70" t="n">
        <f aca="false">Z646-Y646</f>
        <v>0.0465454955313756</v>
      </c>
      <c r="AB646" s="72" t="n">
        <f aca="false">AB645*(1+F646)</f>
        <v>4.86462501661992</v>
      </c>
      <c r="AC646" s="73" t="n">
        <f aca="false">MAX(AC645,AB646)</f>
        <v>5.07731174418246</v>
      </c>
      <c r="AD646" s="70" t="n">
        <f aca="false">1-AB646/AC646</f>
        <v>0.0418896333884233</v>
      </c>
      <c r="AE646" s="73" t="n">
        <f aca="false">AE645*(1+M646)</f>
        <v>4.12127202119759</v>
      </c>
      <c r="AF646" s="73" t="n">
        <f aca="false">MAX(AF645,AE646)</f>
        <v>4.31937789447085</v>
      </c>
      <c r="AG646" s="70" t="n">
        <f aca="false">1-AE646/AF646</f>
        <v>0.0458644457867062</v>
      </c>
      <c r="AH646" s="74" t="n">
        <f aca="false">IF(R646&gt;0,AH645+1,0)</f>
        <v>16</v>
      </c>
      <c r="AI646" s="74" t="n">
        <f aca="false">IF(U646&gt;0,AI645+1,0)</f>
        <v>16</v>
      </c>
      <c r="AJ646" s="74" t="n">
        <f aca="false">IF(G646&gt;0,AJ645+1,0)</f>
        <v>1</v>
      </c>
      <c r="AK646" s="74" t="n">
        <f aca="false">IF(G646&lt;=0,AK645+1,0)</f>
        <v>0</v>
      </c>
      <c r="AL646" s="74" t="n">
        <f aca="false">IF(K646&gt;0,AL645+1,0)</f>
        <v>1</v>
      </c>
      <c r="AM646" s="74" t="n">
        <f aca="false">IF(K646&lt;=0,AM645+1,0)</f>
        <v>0</v>
      </c>
    </row>
    <row r="647" customFormat="false" ht="15" hidden="false" customHeight="false" outlineLevel="0" collapsed="false">
      <c r="A647" s="61" t="n">
        <v>651</v>
      </c>
      <c r="B647" s="62" t="n">
        <v>41626.46875</v>
      </c>
      <c r="C647" s="63" t="n">
        <f aca="false">YEAR(B647)</f>
        <v>2013</v>
      </c>
      <c r="D647" s="32" t="s">
        <v>277</v>
      </c>
      <c r="E647" s="64" t="n">
        <v>6217.95</v>
      </c>
      <c r="F647" s="65" t="n">
        <v>-0.008</v>
      </c>
      <c r="G647" s="66" t="n">
        <v>-49.7436</v>
      </c>
      <c r="H647" s="67" t="n">
        <f aca="false">E647+IF(D647="Long",1,-1)*G647</f>
        <v>6168.2064</v>
      </c>
      <c r="I647" s="68" t="n">
        <f aca="false">Assumptions!$B$58</f>
        <v>5.35750011455817</v>
      </c>
      <c r="J647" s="68" t="n">
        <f aca="false">INDEX(Yearly!$D$5:$D$22,MATCH(C647,Yearly!$A$5:$A$22,0))</f>
        <v>0.518467753021758</v>
      </c>
      <c r="K647" s="68" t="n">
        <f aca="false">G647-I647-J647</f>
        <v>-55.6195678675799</v>
      </c>
      <c r="L647" s="69" t="n">
        <f aca="false">(I647+J647)/Assumptions!$B$8</f>
        <v>0.000259093470710942</v>
      </c>
      <c r="M647" s="70" t="n">
        <f aca="false">F647-L647</f>
        <v>-0.00825909347071094</v>
      </c>
      <c r="N647" s="71" t="n">
        <f aca="false">G647*Assumptions!$B$7</f>
        <v>-391233.414</v>
      </c>
      <c r="O647" s="71" t="n">
        <f aca="false">K647*Assumptions!$B$7</f>
        <v>-437447.901278516</v>
      </c>
      <c r="P647" s="68" t="n">
        <f aca="false">P646+G647</f>
        <v>8056.39844</v>
      </c>
      <c r="Q647" s="68" t="n">
        <f aca="false">MAX(Q646,P647)</f>
        <v>8367.163625</v>
      </c>
      <c r="R647" s="68" t="n">
        <f aca="false">Q647-P647</f>
        <v>310.765184999997</v>
      </c>
      <c r="S647" s="68" t="n">
        <f aca="false">S646+K647</f>
        <v>4281.43473024858</v>
      </c>
      <c r="T647" s="68" t="n">
        <f aca="false">MAX(T646,S647)</f>
        <v>4692.09136899744</v>
      </c>
      <c r="U647" s="68" t="n">
        <f aca="false">T647-S647</f>
        <v>410.65663874886</v>
      </c>
      <c r="V647" s="70" t="n">
        <f aca="false">V646+F647</f>
        <v>1.6764</v>
      </c>
      <c r="W647" s="70" t="n">
        <f aca="false">MAX(W646,V647)</f>
        <v>1.7268</v>
      </c>
      <c r="X647" s="70" t="n">
        <f aca="false">W647-V647</f>
        <v>0.0504000000000002</v>
      </c>
      <c r="Y647" s="70" t="n">
        <f aca="false">Y646+M647</f>
        <v>1.50994768586061</v>
      </c>
      <c r="Z647" s="70" t="n">
        <f aca="false">MAX(Z646,Y647)</f>
        <v>1.5647522748627</v>
      </c>
      <c r="AA647" s="70" t="n">
        <f aca="false">Z647-Y647</f>
        <v>0.0548045890020865</v>
      </c>
      <c r="AB647" s="72" t="n">
        <f aca="false">AB646*(1+F647)</f>
        <v>4.82570801648696</v>
      </c>
      <c r="AC647" s="73" t="n">
        <f aca="false">MAX(AC646,AB647)</f>
        <v>5.07731174418246</v>
      </c>
      <c r="AD647" s="70" t="n">
        <f aca="false">1-AB647/AC647</f>
        <v>0.0495545163213159</v>
      </c>
      <c r="AE647" s="73" t="n">
        <f aca="false">AE646*(1+M647)</f>
        <v>4.0872340503563</v>
      </c>
      <c r="AF647" s="73" t="n">
        <f aca="false">MAX(AF646,AE647)</f>
        <v>4.31937789447085</v>
      </c>
      <c r="AG647" s="70" t="n">
        <f aca="false">1-AE647/AF647</f>
        <v>0.0537447405126824</v>
      </c>
      <c r="AH647" s="74" t="n">
        <f aca="false">IF(R647&gt;0,AH646+1,0)</f>
        <v>17</v>
      </c>
      <c r="AI647" s="74" t="n">
        <f aca="false">IF(U647&gt;0,AI646+1,0)</f>
        <v>17</v>
      </c>
      <c r="AJ647" s="74" t="n">
        <f aca="false">IF(G647&gt;0,AJ646+1,0)</f>
        <v>0</v>
      </c>
      <c r="AK647" s="74" t="n">
        <f aca="false">IF(G647&lt;=0,AK646+1,0)</f>
        <v>1</v>
      </c>
      <c r="AL647" s="74" t="n">
        <f aca="false">IF(K647&gt;0,AL646+1,0)</f>
        <v>0</v>
      </c>
      <c r="AM647" s="74" t="n">
        <f aca="false">IF(K647&lt;=0,AM646+1,0)</f>
        <v>1</v>
      </c>
    </row>
    <row r="648" customFormat="false" ht="15" hidden="false" customHeight="false" outlineLevel="0" collapsed="false">
      <c r="A648" s="61" t="n">
        <v>652</v>
      </c>
      <c r="B648" s="62" t="n">
        <v>41627.40625</v>
      </c>
      <c r="C648" s="63" t="n">
        <f aca="false">YEAR(B648)</f>
        <v>2013</v>
      </c>
      <c r="D648" s="32" t="s">
        <v>276</v>
      </c>
      <c r="E648" s="64" t="n">
        <v>6168.1</v>
      </c>
      <c r="F648" s="65" t="n">
        <v>-0.0047</v>
      </c>
      <c r="G648" s="66" t="n">
        <v>-28.99007</v>
      </c>
      <c r="H648" s="67" t="n">
        <f aca="false">E648+IF(D648="Long",1,-1)*G648</f>
        <v>6197.09007</v>
      </c>
      <c r="I648" s="68" t="n">
        <f aca="false">Assumptions!$B$58</f>
        <v>5.35750011455817</v>
      </c>
      <c r="J648" s="68" t="n">
        <f aca="false">INDEX(Yearly!$D$5:$D$22,MATCH(C648,Yearly!$A$5:$A$22,0))</f>
        <v>0.518467753021758</v>
      </c>
      <c r="K648" s="68" t="n">
        <f aca="false">G648-I648-J648</f>
        <v>-34.8660378675799</v>
      </c>
      <c r="L648" s="69" t="n">
        <f aca="false">(I648+J648)/Assumptions!$B$8</f>
        <v>0.000259093470710942</v>
      </c>
      <c r="M648" s="70" t="n">
        <f aca="false">F648-L648</f>
        <v>-0.00495909347071094</v>
      </c>
      <c r="N648" s="71" t="n">
        <f aca="false">G648*Assumptions!$B$7</f>
        <v>-228006.90055</v>
      </c>
      <c r="O648" s="71" t="n">
        <f aca="false">K648*Assumptions!$B$7</f>
        <v>-274221.387828516</v>
      </c>
      <c r="P648" s="68" t="n">
        <f aca="false">P647+G648</f>
        <v>8027.40837</v>
      </c>
      <c r="Q648" s="68" t="n">
        <f aca="false">MAX(Q647,P648)</f>
        <v>8367.163625</v>
      </c>
      <c r="R648" s="68" t="n">
        <f aca="false">Q648-P648</f>
        <v>339.755254999996</v>
      </c>
      <c r="S648" s="68" t="n">
        <f aca="false">S647+K648</f>
        <v>4246.568692381</v>
      </c>
      <c r="T648" s="68" t="n">
        <f aca="false">MAX(T647,S648)</f>
        <v>4692.09136899744</v>
      </c>
      <c r="U648" s="68" t="n">
        <f aca="false">T648-S648</f>
        <v>445.52267661644</v>
      </c>
      <c r="V648" s="70" t="n">
        <f aca="false">V647+F648</f>
        <v>1.6717</v>
      </c>
      <c r="W648" s="70" t="n">
        <f aca="false">MAX(W647,V648)</f>
        <v>1.7268</v>
      </c>
      <c r="X648" s="70" t="n">
        <f aca="false">W648-V648</f>
        <v>0.0551000000000002</v>
      </c>
      <c r="Y648" s="70" t="n">
        <f aca="false">Y647+M648</f>
        <v>1.5049885923899</v>
      </c>
      <c r="Z648" s="70" t="n">
        <f aca="false">MAX(Z647,Y648)</f>
        <v>1.5647522748627</v>
      </c>
      <c r="AA648" s="70" t="n">
        <f aca="false">Z648-Y648</f>
        <v>0.0597636824727974</v>
      </c>
      <c r="AB648" s="72" t="n">
        <f aca="false">AB647*(1+F648)</f>
        <v>4.80302718880947</v>
      </c>
      <c r="AC648" s="73" t="n">
        <f aca="false">MAX(AC647,AB648)</f>
        <v>5.07731174418246</v>
      </c>
      <c r="AD648" s="70" t="n">
        <f aca="false">1-AB648/AC648</f>
        <v>0.0540216100946057</v>
      </c>
      <c r="AE648" s="73" t="n">
        <f aca="false">AE647*(1+M648)</f>
        <v>4.06696507466391</v>
      </c>
      <c r="AF648" s="73" t="n">
        <f aca="false">MAX(AF647,AE648)</f>
        <v>4.31937789447085</v>
      </c>
      <c r="AG648" s="70" t="n">
        <f aca="false">1-AE648/AF648</f>
        <v>0.058437308791632</v>
      </c>
      <c r="AH648" s="74" t="n">
        <f aca="false">IF(R648&gt;0,AH647+1,0)</f>
        <v>18</v>
      </c>
      <c r="AI648" s="74" t="n">
        <f aca="false">IF(U648&gt;0,AI647+1,0)</f>
        <v>18</v>
      </c>
      <c r="AJ648" s="74" t="n">
        <f aca="false">IF(G648&gt;0,AJ647+1,0)</f>
        <v>0</v>
      </c>
      <c r="AK648" s="74" t="n">
        <f aca="false">IF(G648&lt;=0,AK647+1,0)</f>
        <v>2</v>
      </c>
      <c r="AL648" s="74" t="n">
        <f aca="false">IF(K648&gt;0,AL647+1,0)</f>
        <v>0</v>
      </c>
      <c r="AM648" s="74" t="n">
        <f aca="false">IF(K648&lt;=0,AM647+1,0)</f>
        <v>2</v>
      </c>
    </row>
    <row r="649" customFormat="false" ht="15" hidden="false" customHeight="false" outlineLevel="0" collapsed="false">
      <c r="A649" s="61" t="n">
        <v>653</v>
      </c>
      <c r="B649" s="62" t="n">
        <v>41628.4895833333</v>
      </c>
      <c r="C649" s="63" t="n">
        <f aca="false">YEAR(B649)</f>
        <v>2013</v>
      </c>
      <c r="D649" s="32" t="s">
        <v>277</v>
      </c>
      <c r="E649" s="64" t="n">
        <v>6197.1</v>
      </c>
      <c r="F649" s="65" t="n">
        <v>0.0137</v>
      </c>
      <c r="G649" s="66" t="n">
        <v>84.90027</v>
      </c>
      <c r="H649" s="67" t="n">
        <f aca="false">E649+IF(D649="Long",1,-1)*G649</f>
        <v>6282.00027</v>
      </c>
      <c r="I649" s="68" t="n">
        <f aca="false">Assumptions!$B$58</f>
        <v>5.35750011455817</v>
      </c>
      <c r="J649" s="68" t="n">
        <f aca="false">INDEX(Yearly!$D$5:$D$22,MATCH(C649,Yearly!$A$5:$A$22,0))</f>
        <v>0.518467753021758</v>
      </c>
      <c r="K649" s="68" t="n">
        <f aca="false">G649-I649-J649</f>
        <v>79.0243021324201</v>
      </c>
      <c r="L649" s="69" t="n">
        <f aca="false">(I649+J649)/Assumptions!$B$8</f>
        <v>0.000259093470710942</v>
      </c>
      <c r="M649" s="70" t="n">
        <f aca="false">F649-L649</f>
        <v>0.0134409065292891</v>
      </c>
      <c r="N649" s="71" t="n">
        <f aca="false">G649*Assumptions!$B$7</f>
        <v>667740.62355</v>
      </c>
      <c r="O649" s="71" t="n">
        <f aca="false">K649*Assumptions!$B$7</f>
        <v>621526.136271484</v>
      </c>
      <c r="P649" s="68" t="n">
        <f aca="false">P648+G649</f>
        <v>8112.30864</v>
      </c>
      <c r="Q649" s="68" t="n">
        <f aca="false">MAX(Q648,P649)</f>
        <v>8367.163625</v>
      </c>
      <c r="R649" s="68" t="n">
        <f aca="false">Q649-P649</f>
        <v>254.854984999996</v>
      </c>
      <c r="S649" s="68" t="n">
        <f aca="false">S648+K649</f>
        <v>4325.59299451342</v>
      </c>
      <c r="T649" s="68" t="n">
        <f aca="false">MAX(T648,S649)</f>
        <v>4692.09136899744</v>
      </c>
      <c r="U649" s="68" t="n">
        <f aca="false">T649-S649</f>
        <v>366.498374484019</v>
      </c>
      <c r="V649" s="70" t="n">
        <f aca="false">V648+F649</f>
        <v>1.6854</v>
      </c>
      <c r="W649" s="70" t="n">
        <f aca="false">MAX(W648,V649)</f>
        <v>1.7268</v>
      </c>
      <c r="X649" s="70" t="n">
        <f aca="false">W649-V649</f>
        <v>0.0414000000000001</v>
      </c>
      <c r="Y649" s="70" t="n">
        <f aca="false">Y648+M649</f>
        <v>1.51842949891919</v>
      </c>
      <c r="Z649" s="70" t="n">
        <f aca="false">MAX(Z648,Y649)</f>
        <v>1.5647522748627</v>
      </c>
      <c r="AA649" s="70" t="n">
        <f aca="false">Z649-Y649</f>
        <v>0.0463227759435083</v>
      </c>
      <c r="AB649" s="72" t="n">
        <f aca="false">AB648*(1+F649)</f>
        <v>4.86882866129616</v>
      </c>
      <c r="AC649" s="73" t="n">
        <f aca="false">MAX(AC648,AB649)</f>
        <v>5.07731174418246</v>
      </c>
      <c r="AD649" s="70" t="n">
        <f aca="false">1-AB649/AC649</f>
        <v>0.0410617061529017</v>
      </c>
      <c r="AE649" s="73" t="n">
        <f aca="false">AE648*(1+M649)</f>
        <v>4.12162877209035</v>
      </c>
      <c r="AF649" s="73" t="n">
        <f aca="false">MAX(AF648,AE649)</f>
        <v>4.31937789447085</v>
      </c>
      <c r="AG649" s="70" t="n">
        <f aca="false">1-AE649/AF649</f>
        <v>0.0457818526676345</v>
      </c>
      <c r="AH649" s="74" t="n">
        <f aca="false">IF(R649&gt;0,AH648+1,0)</f>
        <v>19</v>
      </c>
      <c r="AI649" s="74" t="n">
        <f aca="false">IF(U649&gt;0,AI648+1,0)</f>
        <v>19</v>
      </c>
      <c r="AJ649" s="74" t="n">
        <f aca="false">IF(G649&gt;0,AJ648+1,0)</f>
        <v>1</v>
      </c>
      <c r="AK649" s="74" t="n">
        <f aca="false">IF(G649&lt;=0,AK648+1,0)</f>
        <v>0</v>
      </c>
      <c r="AL649" s="74" t="n">
        <f aca="false">IF(K649&gt;0,AL648+1,0)</f>
        <v>1</v>
      </c>
      <c r="AM649" s="74" t="n">
        <f aca="false">IF(K649&lt;=0,AM648+1,0)</f>
        <v>0</v>
      </c>
    </row>
    <row r="650" customFormat="false" ht="15" hidden="false" customHeight="false" outlineLevel="0" collapsed="false">
      <c r="A650" s="61" t="n">
        <v>654</v>
      </c>
      <c r="B650" s="62" t="n">
        <v>41638.6145833333</v>
      </c>
      <c r="C650" s="63" t="n">
        <f aca="false">YEAR(B650)</f>
        <v>2013</v>
      </c>
      <c r="D650" s="32" t="s">
        <v>276</v>
      </c>
      <c r="E650" s="64" t="n">
        <v>6281.9</v>
      </c>
      <c r="F650" s="65" t="n">
        <v>-0.0038</v>
      </c>
      <c r="G650" s="66" t="n">
        <v>-23.87122</v>
      </c>
      <c r="H650" s="67" t="n">
        <f aca="false">E650+IF(D650="Long",1,-1)*G650</f>
        <v>6305.77122</v>
      </c>
      <c r="I650" s="68" t="n">
        <f aca="false">Assumptions!$B$58</f>
        <v>5.35750011455817</v>
      </c>
      <c r="J650" s="68" t="n">
        <f aca="false">INDEX(Yearly!$D$5:$D$22,MATCH(C650,Yearly!$A$5:$A$22,0))</f>
        <v>0.518467753021758</v>
      </c>
      <c r="K650" s="68" t="n">
        <f aca="false">G650-I650-J650</f>
        <v>-29.7471878675799</v>
      </c>
      <c r="L650" s="69" t="n">
        <f aca="false">(I650+J650)/Assumptions!$B$8</f>
        <v>0.000259093470710942</v>
      </c>
      <c r="M650" s="70" t="n">
        <f aca="false">F650-L650</f>
        <v>-0.00405909347071094</v>
      </c>
      <c r="N650" s="71" t="n">
        <f aca="false">G650*Assumptions!$B$7</f>
        <v>-187747.1453</v>
      </c>
      <c r="O650" s="71" t="n">
        <f aca="false">K650*Assumptions!$B$7</f>
        <v>-233961.632578516</v>
      </c>
      <c r="P650" s="68" t="n">
        <f aca="false">P649+G650</f>
        <v>8088.43742</v>
      </c>
      <c r="Q650" s="68" t="n">
        <f aca="false">MAX(Q649,P650)</f>
        <v>8367.163625</v>
      </c>
      <c r="R650" s="68" t="n">
        <f aca="false">Q650-P650</f>
        <v>278.726204999996</v>
      </c>
      <c r="S650" s="68" t="n">
        <f aca="false">S649+K650</f>
        <v>4295.84580664584</v>
      </c>
      <c r="T650" s="68" t="n">
        <f aca="false">MAX(T649,S650)</f>
        <v>4692.09136899744</v>
      </c>
      <c r="U650" s="68" t="n">
        <f aca="false">T650-S650</f>
        <v>396.245562351599</v>
      </c>
      <c r="V650" s="70" t="n">
        <f aca="false">V649+F650</f>
        <v>1.6816</v>
      </c>
      <c r="W650" s="70" t="n">
        <f aca="false">MAX(W649,V650)</f>
        <v>1.7268</v>
      </c>
      <c r="X650" s="70" t="n">
        <f aca="false">W650-V650</f>
        <v>0.0452000000000001</v>
      </c>
      <c r="Y650" s="70" t="n">
        <f aca="false">Y649+M650</f>
        <v>1.51437040544848</v>
      </c>
      <c r="Z650" s="70" t="n">
        <f aca="false">MAX(Z649,Y650)</f>
        <v>1.5647522748627</v>
      </c>
      <c r="AA650" s="70" t="n">
        <f aca="false">Z650-Y650</f>
        <v>0.0503818694142193</v>
      </c>
      <c r="AB650" s="72" t="n">
        <f aca="false">AB649*(1+F650)</f>
        <v>4.85032711238324</v>
      </c>
      <c r="AC650" s="73" t="n">
        <f aca="false">MAX(AC649,AB650)</f>
        <v>5.07731174418246</v>
      </c>
      <c r="AD650" s="70" t="n">
        <f aca="false">1-AB650/AC650</f>
        <v>0.0447056716695207</v>
      </c>
      <c r="AE650" s="73" t="n">
        <f aca="false">AE649*(1+M650)</f>
        <v>4.10489869565286</v>
      </c>
      <c r="AF650" s="73" t="n">
        <f aca="false">MAX(AF649,AE650)</f>
        <v>4.31937789447085</v>
      </c>
      <c r="AG650" s="70" t="n">
        <f aca="false">1-AE650/AF650</f>
        <v>0.0496551133191051</v>
      </c>
      <c r="AH650" s="74" t="n">
        <f aca="false">IF(R650&gt;0,AH649+1,0)</f>
        <v>20</v>
      </c>
      <c r="AI650" s="74" t="n">
        <f aca="false">IF(U650&gt;0,AI649+1,0)</f>
        <v>20</v>
      </c>
      <c r="AJ650" s="74" t="n">
        <f aca="false">IF(G650&gt;0,AJ649+1,0)</f>
        <v>0</v>
      </c>
      <c r="AK650" s="74" t="n">
        <f aca="false">IF(G650&lt;=0,AK649+1,0)</f>
        <v>1</v>
      </c>
      <c r="AL650" s="74" t="n">
        <f aca="false">IF(K650&gt;0,AL649+1,0)</f>
        <v>0</v>
      </c>
      <c r="AM650" s="74" t="n">
        <f aca="false">IF(K650&lt;=0,AM649+1,0)</f>
        <v>1</v>
      </c>
    </row>
    <row r="651" customFormat="false" ht="15" hidden="false" customHeight="false" outlineLevel="0" collapsed="false">
      <c r="A651" s="61" t="n">
        <v>655</v>
      </c>
      <c r="B651" s="62" t="n">
        <v>41639.3951388889</v>
      </c>
      <c r="C651" s="63" t="n">
        <f aca="false">YEAR(B651)</f>
        <v>2013</v>
      </c>
      <c r="D651" s="32" t="s">
        <v>277</v>
      </c>
      <c r="E651" s="64" t="n">
        <v>6305.75</v>
      </c>
      <c r="F651" s="65" t="n">
        <v>-0.0084</v>
      </c>
      <c r="G651" s="66" t="n">
        <v>-52.9683</v>
      </c>
      <c r="H651" s="67" t="n">
        <f aca="false">E651+IF(D651="Long",1,-1)*G651</f>
        <v>6252.7817</v>
      </c>
      <c r="I651" s="68" t="n">
        <f aca="false">Assumptions!$B$58</f>
        <v>5.35750011455817</v>
      </c>
      <c r="J651" s="68" t="n">
        <f aca="false">INDEX(Yearly!$D$5:$D$22,MATCH(C651,Yearly!$A$5:$A$22,0))</f>
        <v>0.518467753021758</v>
      </c>
      <c r="K651" s="68" t="n">
        <f aca="false">G651-I651-J651</f>
        <v>-58.8442678675799</v>
      </c>
      <c r="L651" s="69" t="n">
        <f aca="false">(I651+J651)/Assumptions!$B$8</f>
        <v>0.000259093470710942</v>
      </c>
      <c r="M651" s="70" t="n">
        <f aca="false">F651-L651</f>
        <v>-0.00865909347071094</v>
      </c>
      <c r="N651" s="71" t="n">
        <f aca="false">G651*Assumptions!$B$7</f>
        <v>-416595.6795</v>
      </c>
      <c r="O651" s="71" t="n">
        <f aca="false">K651*Assumptions!$B$7</f>
        <v>-462810.166778516</v>
      </c>
      <c r="P651" s="68" t="n">
        <f aca="false">P650+G651</f>
        <v>8035.46912</v>
      </c>
      <c r="Q651" s="68" t="n">
        <f aca="false">MAX(Q650,P651)</f>
        <v>8367.163625</v>
      </c>
      <c r="R651" s="68" t="n">
        <f aca="false">Q651-P651</f>
        <v>331.694504999996</v>
      </c>
      <c r="S651" s="68" t="n">
        <f aca="false">S650+K651</f>
        <v>4237.00153877826</v>
      </c>
      <c r="T651" s="68" t="n">
        <f aca="false">MAX(T650,S651)</f>
        <v>4692.09136899744</v>
      </c>
      <c r="U651" s="68" t="n">
        <f aca="false">T651-S651</f>
        <v>455.089830219179</v>
      </c>
      <c r="V651" s="70" t="n">
        <f aca="false">V650+F651</f>
        <v>1.6732</v>
      </c>
      <c r="W651" s="70" t="n">
        <f aca="false">MAX(W650,V651)</f>
        <v>1.7268</v>
      </c>
      <c r="X651" s="70" t="n">
        <f aca="false">W651-V651</f>
        <v>0.0536000000000001</v>
      </c>
      <c r="Y651" s="70" t="n">
        <f aca="false">Y650+M651</f>
        <v>1.50571131197777</v>
      </c>
      <c r="Z651" s="70" t="n">
        <f aca="false">MAX(Z650,Y651)</f>
        <v>1.5647522748627</v>
      </c>
      <c r="AA651" s="70" t="n">
        <f aca="false">Z651-Y651</f>
        <v>0.0590409628849302</v>
      </c>
      <c r="AB651" s="72" t="n">
        <f aca="false">AB650*(1+F651)</f>
        <v>4.80958436463922</v>
      </c>
      <c r="AC651" s="73" t="n">
        <f aca="false">MAX(AC650,AB651)</f>
        <v>5.07731174418246</v>
      </c>
      <c r="AD651" s="70" t="n">
        <f aca="false">1-AB651/AC651</f>
        <v>0.0527301440274968</v>
      </c>
      <c r="AE651" s="73" t="n">
        <f aca="false">AE650*(1+M651)</f>
        <v>4.0693539941594</v>
      </c>
      <c r="AF651" s="73" t="n">
        <f aca="false">MAX(AF650,AE651)</f>
        <v>4.31937789447085</v>
      </c>
      <c r="AG651" s="70" t="n">
        <f aca="false">1-AE651/AF651</f>
        <v>0.0578842385222873</v>
      </c>
      <c r="AH651" s="74" t="n">
        <f aca="false">IF(R651&gt;0,AH650+1,0)</f>
        <v>21</v>
      </c>
      <c r="AI651" s="74" t="n">
        <f aca="false">IF(U651&gt;0,AI650+1,0)</f>
        <v>21</v>
      </c>
      <c r="AJ651" s="74" t="n">
        <f aca="false">IF(G651&gt;0,AJ650+1,0)</f>
        <v>0</v>
      </c>
      <c r="AK651" s="74" t="n">
        <f aca="false">IF(G651&lt;=0,AK650+1,0)</f>
        <v>2</v>
      </c>
      <c r="AL651" s="74" t="n">
        <f aca="false">IF(K651&gt;0,AL650+1,0)</f>
        <v>0</v>
      </c>
      <c r="AM651" s="74" t="n">
        <f aca="false">IF(K651&lt;=0,AM650+1,0)</f>
        <v>2</v>
      </c>
    </row>
    <row r="652" customFormat="false" ht="15" hidden="false" customHeight="false" outlineLevel="0" collapsed="false">
      <c r="A652" s="61" t="n">
        <v>656</v>
      </c>
      <c r="B652" s="62" t="n">
        <v>41641.59375</v>
      </c>
      <c r="C652" s="63" t="n">
        <f aca="false">YEAR(B652)</f>
        <v>2014</v>
      </c>
      <c r="D652" s="32" t="s">
        <v>276</v>
      </c>
      <c r="E652" s="64" t="n">
        <v>6252.6</v>
      </c>
      <c r="F652" s="65" t="n">
        <v>0.0087</v>
      </c>
      <c r="G652" s="66" t="n">
        <v>54.39762</v>
      </c>
      <c r="H652" s="67" t="n">
        <f aca="false">E652+IF(D652="Long",1,-1)*G652</f>
        <v>6198.20238</v>
      </c>
      <c r="I652" s="68" t="n">
        <f aca="false">Assumptions!$B$58</f>
        <v>5.35750011455817</v>
      </c>
      <c r="J652" s="68" t="n">
        <f aca="false">INDEX(Yearly!$D$5:$D$22,MATCH(C652,Yearly!$A$5:$A$22,0))</f>
        <v>0.54483052012456</v>
      </c>
      <c r="K652" s="68" t="n">
        <f aca="false">G652-I652-J652</f>
        <v>48.4952893653173</v>
      </c>
      <c r="L652" s="69" t="n">
        <f aca="false">(I652+J652)/Assumptions!$B$8</f>
        <v>0.000260255904029187</v>
      </c>
      <c r="M652" s="70" t="n">
        <f aca="false">F652-L652</f>
        <v>0.00843974409597081</v>
      </c>
      <c r="N652" s="71" t="n">
        <f aca="false">G652*Assumptions!$B$7</f>
        <v>427837.2813</v>
      </c>
      <c r="O652" s="71" t="n">
        <f aca="false">K652*Assumptions!$B$7</f>
        <v>381415.45085822</v>
      </c>
      <c r="P652" s="68" t="n">
        <f aca="false">P651+G652</f>
        <v>8089.86674</v>
      </c>
      <c r="Q652" s="68" t="n">
        <f aca="false">MAX(Q651,P652)</f>
        <v>8367.163625</v>
      </c>
      <c r="R652" s="68" t="n">
        <f aca="false">Q652-P652</f>
        <v>277.296884999996</v>
      </c>
      <c r="S652" s="68" t="n">
        <f aca="false">S651+K652</f>
        <v>4285.49682814358</v>
      </c>
      <c r="T652" s="68" t="n">
        <f aca="false">MAX(T651,S652)</f>
        <v>4692.09136899744</v>
      </c>
      <c r="U652" s="68" t="n">
        <f aca="false">T652-S652</f>
        <v>406.594540853862</v>
      </c>
      <c r="V652" s="70" t="n">
        <f aca="false">V651+F652</f>
        <v>1.6819</v>
      </c>
      <c r="W652" s="70" t="n">
        <f aca="false">MAX(W651,V652)</f>
        <v>1.7268</v>
      </c>
      <c r="X652" s="70" t="n">
        <f aca="false">W652-V652</f>
        <v>0.0449000000000002</v>
      </c>
      <c r="Y652" s="70" t="n">
        <f aca="false">Y651+M652</f>
        <v>1.51415105607374</v>
      </c>
      <c r="Z652" s="70" t="n">
        <f aca="false">MAX(Z651,Y652)</f>
        <v>1.5647522748627</v>
      </c>
      <c r="AA652" s="70" t="n">
        <f aca="false">Z652-Y652</f>
        <v>0.0506012187889595</v>
      </c>
      <c r="AB652" s="72" t="n">
        <f aca="false">AB651*(1+F652)</f>
        <v>4.85142774861158</v>
      </c>
      <c r="AC652" s="73" t="n">
        <f aca="false">MAX(AC651,AB652)</f>
        <v>5.07731174418246</v>
      </c>
      <c r="AD652" s="70" t="n">
        <f aca="false">1-AB652/AC652</f>
        <v>0.0444888962805361</v>
      </c>
      <c r="AE652" s="73" t="n">
        <f aca="false">AE651*(1+M652)</f>
        <v>4.10369830050602</v>
      </c>
      <c r="AF652" s="73" t="n">
        <f aca="false">MAX(AF651,AE652)</f>
        <v>4.31937789447085</v>
      </c>
      <c r="AG652" s="70" t="n">
        <f aca="false">1-AE652/AF652</f>
        <v>0.0499330225866348</v>
      </c>
      <c r="AH652" s="74" t="n">
        <f aca="false">IF(R652&gt;0,AH651+1,0)</f>
        <v>22</v>
      </c>
      <c r="AI652" s="74" t="n">
        <f aca="false">IF(U652&gt;0,AI651+1,0)</f>
        <v>22</v>
      </c>
      <c r="AJ652" s="74" t="n">
        <f aca="false">IF(G652&gt;0,AJ651+1,0)</f>
        <v>1</v>
      </c>
      <c r="AK652" s="74" t="n">
        <f aca="false">IF(G652&lt;=0,AK651+1,0)</f>
        <v>0</v>
      </c>
      <c r="AL652" s="74" t="n">
        <f aca="false">IF(K652&gt;0,AL651+1,0)</f>
        <v>1</v>
      </c>
      <c r="AM652" s="74" t="n">
        <f aca="false">IF(K652&lt;=0,AM651+1,0)</f>
        <v>0</v>
      </c>
    </row>
    <row r="653" customFormat="false" ht="15" hidden="false" customHeight="false" outlineLevel="0" collapsed="false">
      <c r="A653" s="61" t="n">
        <v>657</v>
      </c>
      <c r="B653" s="62" t="n">
        <v>41649.4479166667</v>
      </c>
      <c r="C653" s="63" t="n">
        <f aca="false">YEAR(B653)</f>
        <v>2014</v>
      </c>
      <c r="D653" s="32" t="s">
        <v>277</v>
      </c>
      <c r="E653" s="64" t="n">
        <v>6197.95</v>
      </c>
      <c r="F653" s="65" t="n">
        <v>-0.0015</v>
      </c>
      <c r="G653" s="66" t="n">
        <v>-9.296925</v>
      </c>
      <c r="H653" s="67" t="n">
        <f aca="false">E653+IF(D653="Long",1,-1)*G653</f>
        <v>6188.653075</v>
      </c>
      <c r="I653" s="68" t="n">
        <f aca="false">Assumptions!$B$58</f>
        <v>5.35750011455817</v>
      </c>
      <c r="J653" s="68" t="n">
        <f aca="false">INDEX(Yearly!$D$5:$D$22,MATCH(C653,Yearly!$A$5:$A$22,0))</f>
        <v>0.54483052012456</v>
      </c>
      <c r="K653" s="68" t="n">
        <f aca="false">G653-I653-J653</f>
        <v>-15.1992556346827</v>
      </c>
      <c r="L653" s="69" t="n">
        <f aca="false">(I653+J653)/Assumptions!$B$8</f>
        <v>0.000260255904029187</v>
      </c>
      <c r="M653" s="70" t="n">
        <f aca="false">F653-L653</f>
        <v>-0.00176025590402919</v>
      </c>
      <c r="N653" s="71" t="n">
        <f aca="false">G653*Assumptions!$B$7</f>
        <v>-73120.315125</v>
      </c>
      <c r="O653" s="71" t="n">
        <f aca="false">K653*Assumptions!$B$7</f>
        <v>-119542.14556678</v>
      </c>
      <c r="P653" s="68" t="n">
        <f aca="false">P652+G653</f>
        <v>8080.569815</v>
      </c>
      <c r="Q653" s="68" t="n">
        <f aca="false">MAX(Q652,P653)</f>
        <v>8367.163625</v>
      </c>
      <c r="R653" s="68" t="n">
        <f aca="false">Q653-P653</f>
        <v>286.593809999996</v>
      </c>
      <c r="S653" s="68" t="n">
        <f aca="false">S652+K653</f>
        <v>4270.29757250889</v>
      </c>
      <c r="T653" s="68" t="n">
        <f aca="false">MAX(T652,S653)</f>
        <v>4692.09136899744</v>
      </c>
      <c r="U653" s="68" t="n">
        <f aca="false">T653-S653</f>
        <v>421.793796488545</v>
      </c>
      <c r="V653" s="70" t="n">
        <f aca="false">V652+F653</f>
        <v>1.6804</v>
      </c>
      <c r="W653" s="70" t="n">
        <f aca="false">MAX(W652,V653)</f>
        <v>1.7268</v>
      </c>
      <c r="X653" s="70" t="n">
        <f aca="false">W653-V653</f>
        <v>0.0464000000000002</v>
      </c>
      <c r="Y653" s="70" t="n">
        <f aca="false">Y652+M653</f>
        <v>1.51239080016971</v>
      </c>
      <c r="Z653" s="70" t="n">
        <f aca="false">MAX(Z652,Y653)</f>
        <v>1.5647522748627</v>
      </c>
      <c r="AA653" s="70" t="n">
        <f aca="false">Z653-Y653</f>
        <v>0.0523614746929888</v>
      </c>
      <c r="AB653" s="72" t="n">
        <f aca="false">AB652*(1+F653)</f>
        <v>4.84415060698866</v>
      </c>
      <c r="AC653" s="73" t="n">
        <f aca="false">MAX(AC652,AB653)</f>
        <v>5.07731174418246</v>
      </c>
      <c r="AD653" s="70" t="n">
        <f aca="false">1-AB653/AC653</f>
        <v>0.0459221629361153</v>
      </c>
      <c r="AE653" s="73" t="n">
        <f aca="false">AE652*(1+M653)</f>
        <v>4.0964747413442</v>
      </c>
      <c r="AF653" s="73" t="n">
        <f aca="false">MAX(AF652,AE653)</f>
        <v>4.31937789447085</v>
      </c>
      <c r="AG653" s="70" t="n">
        <f aca="false">1-AE653/AF653</f>
        <v>0.0516053835928498</v>
      </c>
      <c r="AH653" s="74" t="n">
        <f aca="false">IF(R653&gt;0,AH652+1,0)</f>
        <v>23</v>
      </c>
      <c r="AI653" s="74" t="n">
        <f aca="false">IF(U653&gt;0,AI652+1,0)</f>
        <v>23</v>
      </c>
      <c r="AJ653" s="74" t="n">
        <f aca="false">IF(G653&gt;0,AJ652+1,0)</f>
        <v>0</v>
      </c>
      <c r="AK653" s="74" t="n">
        <f aca="false">IF(G653&lt;=0,AK652+1,0)</f>
        <v>1</v>
      </c>
      <c r="AL653" s="74" t="n">
        <f aca="false">IF(K653&gt;0,AL652+1,0)</f>
        <v>0</v>
      </c>
      <c r="AM653" s="74" t="n">
        <f aca="false">IF(K653&lt;=0,AM652+1,0)</f>
        <v>1</v>
      </c>
    </row>
    <row r="654" customFormat="false" ht="15" hidden="false" customHeight="false" outlineLevel="0" collapsed="false">
      <c r="A654" s="61" t="n">
        <v>658</v>
      </c>
      <c r="B654" s="62" t="n">
        <v>41649.6145833333</v>
      </c>
      <c r="C654" s="63" t="n">
        <f aca="false">YEAR(B654)</f>
        <v>2014</v>
      </c>
      <c r="D654" s="32" t="s">
        <v>276</v>
      </c>
      <c r="E654" s="64" t="n">
        <v>6188.55</v>
      </c>
      <c r="F654" s="65" t="n">
        <v>-0.0093</v>
      </c>
      <c r="G654" s="66" t="n">
        <v>-57.553515</v>
      </c>
      <c r="H654" s="67" t="n">
        <f aca="false">E654+IF(D654="Long",1,-1)*G654</f>
        <v>6246.103515</v>
      </c>
      <c r="I654" s="68" t="n">
        <f aca="false">Assumptions!$B$58</f>
        <v>5.35750011455817</v>
      </c>
      <c r="J654" s="68" t="n">
        <f aca="false">INDEX(Yearly!$D$5:$D$22,MATCH(C654,Yearly!$A$5:$A$22,0))</f>
        <v>0.54483052012456</v>
      </c>
      <c r="K654" s="68" t="n">
        <f aca="false">G654-I654-J654</f>
        <v>-63.4558456346827</v>
      </c>
      <c r="L654" s="69" t="n">
        <f aca="false">(I654+J654)/Assumptions!$B$8</f>
        <v>0.000260255904029187</v>
      </c>
      <c r="M654" s="70" t="n">
        <f aca="false">F654-L654</f>
        <v>-0.00956025590402919</v>
      </c>
      <c r="N654" s="71" t="n">
        <f aca="false">G654*Assumptions!$B$7</f>
        <v>-452658.395475</v>
      </c>
      <c r="O654" s="71" t="n">
        <f aca="false">K654*Assumptions!$B$7</f>
        <v>-499080.22591678</v>
      </c>
      <c r="P654" s="68" t="n">
        <f aca="false">P653+G654</f>
        <v>8023.0163</v>
      </c>
      <c r="Q654" s="68" t="n">
        <f aca="false">MAX(Q653,P654)</f>
        <v>8367.163625</v>
      </c>
      <c r="R654" s="68" t="n">
        <f aca="false">Q654-P654</f>
        <v>344.147324999995</v>
      </c>
      <c r="S654" s="68" t="n">
        <f aca="false">S653+K654</f>
        <v>4206.84172687421</v>
      </c>
      <c r="T654" s="68" t="n">
        <f aca="false">MAX(T653,S654)</f>
        <v>4692.09136899744</v>
      </c>
      <c r="U654" s="68" t="n">
        <f aca="false">T654-S654</f>
        <v>485.249642123228</v>
      </c>
      <c r="V654" s="70" t="n">
        <f aca="false">V653+F654</f>
        <v>1.6711</v>
      </c>
      <c r="W654" s="70" t="n">
        <f aca="false">MAX(W653,V654)</f>
        <v>1.7268</v>
      </c>
      <c r="X654" s="70" t="n">
        <f aca="false">W654-V654</f>
        <v>0.0557000000000003</v>
      </c>
      <c r="Y654" s="70" t="n">
        <f aca="false">Y653+M654</f>
        <v>1.50283054426568</v>
      </c>
      <c r="Z654" s="70" t="n">
        <f aca="false">MAX(Z653,Y654)</f>
        <v>1.5647522748627</v>
      </c>
      <c r="AA654" s="70" t="n">
        <f aca="false">Z654-Y654</f>
        <v>0.0619217305970179</v>
      </c>
      <c r="AB654" s="72" t="n">
        <f aca="false">AB653*(1+F654)</f>
        <v>4.79910000634367</v>
      </c>
      <c r="AC654" s="73" t="n">
        <f aca="false">MAX(AC653,AB654)</f>
        <v>5.07731174418246</v>
      </c>
      <c r="AD654" s="70" t="n">
        <f aca="false">1-AB654/AC654</f>
        <v>0.0547950868208093</v>
      </c>
      <c r="AE654" s="73" t="n">
        <f aca="false">AE653*(1+M654)</f>
        <v>4.05731139451256</v>
      </c>
      <c r="AF654" s="73" t="n">
        <f aca="false">MAX(AF653,AE654)</f>
        <v>4.31937789447085</v>
      </c>
      <c r="AG654" s="70" t="n">
        <f aca="false">1-AE654/AF654</f>
        <v>0.060672278823706</v>
      </c>
      <c r="AH654" s="74" t="n">
        <f aca="false">IF(R654&gt;0,AH653+1,0)</f>
        <v>24</v>
      </c>
      <c r="AI654" s="74" t="n">
        <f aca="false">IF(U654&gt;0,AI653+1,0)</f>
        <v>24</v>
      </c>
      <c r="AJ654" s="74" t="n">
        <f aca="false">IF(G654&gt;0,AJ653+1,0)</f>
        <v>0</v>
      </c>
      <c r="AK654" s="74" t="n">
        <f aca="false">IF(G654&lt;=0,AK653+1,0)</f>
        <v>2</v>
      </c>
      <c r="AL654" s="74" t="n">
        <f aca="false">IF(K654&gt;0,AL653+1,0)</f>
        <v>0</v>
      </c>
      <c r="AM654" s="74" t="n">
        <f aca="false">IF(K654&lt;=0,AM653+1,0)</f>
        <v>2</v>
      </c>
    </row>
    <row r="655" customFormat="false" ht="15" hidden="false" customHeight="false" outlineLevel="0" collapsed="false">
      <c r="A655" s="61" t="n">
        <v>659</v>
      </c>
      <c r="B655" s="62" t="n">
        <v>41652.40625</v>
      </c>
      <c r="C655" s="63" t="n">
        <f aca="false">YEAR(B655)</f>
        <v>2014</v>
      </c>
      <c r="D655" s="32" t="s">
        <v>277</v>
      </c>
      <c r="E655" s="64" t="n">
        <v>6245.8</v>
      </c>
      <c r="F655" s="65" t="n">
        <v>0.0023</v>
      </c>
      <c r="G655" s="66" t="n">
        <v>14.36534</v>
      </c>
      <c r="H655" s="67" t="n">
        <f aca="false">E655+IF(D655="Long",1,-1)*G655</f>
        <v>6260.16534</v>
      </c>
      <c r="I655" s="68" t="n">
        <f aca="false">Assumptions!$B$58</f>
        <v>5.35750011455817</v>
      </c>
      <c r="J655" s="68" t="n">
        <f aca="false">INDEX(Yearly!$D$5:$D$22,MATCH(C655,Yearly!$A$5:$A$22,0))</f>
        <v>0.54483052012456</v>
      </c>
      <c r="K655" s="68" t="n">
        <f aca="false">G655-I655-J655</f>
        <v>8.46300936531727</v>
      </c>
      <c r="L655" s="69" t="n">
        <f aca="false">(I655+J655)/Assumptions!$B$8</f>
        <v>0.000260255904029187</v>
      </c>
      <c r="M655" s="70" t="n">
        <f aca="false">F655-L655</f>
        <v>0.00203974409597081</v>
      </c>
      <c r="N655" s="71" t="n">
        <f aca="false">G655*Assumptions!$B$7</f>
        <v>112983.3991</v>
      </c>
      <c r="O655" s="71" t="n">
        <f aca="false">K655*Assumptions!$B$7</f>
        <v>66561.5686582204</v>
      </c>
      <c r="P655" s="68" t="n">
        <f aca="false">P654+G655</f>
        <v>8037.38164</v>
      </c>
      <c r="Q655" s="68" t="n">
        <f aca="false">MAX(Q654,P655)</f>
        <v>8367.163625</v>
      </c>
      <c r="R655" s="68" t="n">
        <f aca="false">Q655-P655</f>
        <v>329.781984999995</v>
      </c>
      <c r="S655" s="68" t="n">
        <f aca="false">S654+K655</f>
        <v>4215.30473623953</v>
      </c>
      <c r="T655" s="68" t="n">
        <f aca="false">MAX(T654,S655)</f>
        <v>4692.09136899744</v>
      </c>
      <c r="U655" s="68" t="n">
        <f aca="false">T655-S655</f>
        <v>476.78663275791</v>
      </c>
      <c r="V655" s="70" t="n">
        <f aca="false">V654+F655</f>
        <v>1.6734</v>
      </c>
      <c r="W655" s="70" t="n">
        <f aca="false">MAX(W654,V655)</f>
        <v>1.7268</v>
      </c>
      <c r="X655" s="70" t="n">
        <f aca="false">W655-V655</f>
        <v>0.0534000000000003</v>
      </c>
      <c r="Y655" s="70" t="n">
        <f aca="false">Y654+M655</f>
        <v>1.50487028836165</v>
      </c>
      <c r="Z655" s="70" t="n">
        <f aca="false">MAX(Z654,Y655)</f>
        <v>1.5647522748627</v>
      </c>
      <c r="AA655" s="70" t="n">
        <f aca="false">Z655-Y655</f>
        <v>0.0598819865010471</v>
      </c>
      <c r="AB655" s="72" t="n">
        <f aca="false">AB654*(1+F655)</f>
        <v>4.81013793635826</v>
      </c>
      <c r="AC655" s="73" t="n">
        <f aca="false">MAX(AC654,AB655)</f>
        <v>5.07731174418246</v>
      </c>
      <c r="AD655" s="70" t="n">
        <f aca="false">1-AB655/AC655</f>
        <v>0.0526211155204971</v>
      </c>
      <c r="AE655" s="73" t="n">
        <f aca="false">AE654*(1+M655)</f>
        <v>4.06558727147503</v>
      </c>
      <c r="AF655" s="73" t="n">
        <f aca="false">MAX(AF654,AE655)</f>
        <v>4.31937789447085</v>
      </c>
      <c r="AG655" s="70" t="n">
        <f aca="false">1-AE655/AF655</f>
        <v>0.058756290650255</v>
      </c>
      <c r="AH655" s="74" t="n">
        <f aca="false">IF(R655&gt;0,AH654+1,0)</f>
        <v>25</v>
      </c>
      <c r="AI655" s="74" t="n">
        <f aca="false">IF(U655&gt;0,AI654+1,0)</f>
        <v>25</v>
      </c>
      <c r="AJ655" s="74" t="n">
        <f aca="false">IF(G655&gt;0,AJ654+1,0)</f>
        <v>1</v>
      </c>
      <c r="AK655" s="74" t="n">
        <f aca="false">IF(G655&lt;=0,AK654+1,0)</f>
        <v>0</v>
      </c>
      <c r="AL655" s="74" t="n">
        <f aca="false">IF(K655&gt;0,AL654+1,0)</f>
        <v>1</v>
      </c>
      <c r="AM655" s="74" t="n">
        <f aca="false">IF(K655&lt;=0,AM654+1,0)</f>
        <v>0</v>
      </c>
    </row>
    <row r="656" customFormat="false" ht="15" hidden="false" customHeight="false" outlineLevel="0" collapsed="false">
      <c r="A656" s="61" t="n">
        <v>660</v>
      </c>
      <c r="B656" s="62" t="n">
        <v>41656.6145833333</v>
      </c>
      <c r="C656" s="63" t="n">
        <f aca="false">YEAR(B656)</f>
        <v>2014</v>
      </c>
      <c r="D656" s="32" t="s">
        <v>276</v>
      </c>
      <c r="E656" s="64" t="n">
        <v>6259.9</v>
      </c>
      <c r="F656" s="65" t="n">
        <v>-0.0068</v>
      </c>
      <c r="G656" s="66" t="n">
        <v>-42.56732</v>
      </c>
      <c r="H656" s="67" t="n">
        <f aca="false">E656+IF(D656="Long",1,-1)*G656</f>
        <v>6302.46732</v>
      </c>
      <c r="I656" s="68" t="n">
        <f aca="false">Assumptions!$B$58</f>
        <v>5.35750011455817</v>
      </c>
      <c r="J656" s="68" t="n">
        <f aca="false">INDEX(Yearly!$D$5:$D$22,MATCH(C656,Yearly!$A$5:$A$22,0))</f>
        <v>0.54483052012456</v>
      </c>
      <c r="K656" s="68" t="n">
        <f aca="false">G656-I656-J656</f>
        <v>-48.4696506346827</v>
      </c>
      <c r="L656" s="69" t="n">
        <f aca="false">(I656+J656)/Assumptions!$B$8</f>
        <v>0.000260255904029187</v>
      </c>
      <c r="M656" s="70" t="n">
        <f aca="false">F656-L656</f>
        <v>-0.00706025590402919</v>
      </c>
      <c r="N656" s="71" t="n">
        <f aca="false">G656*Assumptions!$B$7</f>
        <v>-334791.9718</v>
      </c>
      <c r="O656" s="71" t="n">
        <f aca="false">K656*Assumptions!$B$7</f>
        <v>-381213.80224178</v>
      </c>
      <c r="P656" s="68" t="n">
        <f aca="false">P655+G656</f>
        <v>7994.81432</v>
      </c>
      <c r="Q656" s="68" t="n">
        <f aca="false">MAX(Q655,P656)</f>
        <v>8367.163625</v>
      </c>
      <c r="R656" s="68" t="n">
        <f aca="false">Q656-P656</f>
        <v>372.349304999995</v>
      </c>
      <c r="S656" s="68" t="n">
        <f aca="false">S655+K656</f>
        <v>4166.83508560485</v>
      </c>
      <c r="T656" s="68" t="n">
        <f aca="false">MAX(T655,S656)</f>
        <v>4692.09136899744</v>
      </c>
      <c r="U656" s="68" t="n">
        <f aca="false">T656-S656</f>
        <v>525.256283392593</v>
      </c>
      <c r="V656" s="70" t="n">
        <f aca="false">V655+F656</f>
        <v>1.6666</v>
      </c>
      <c r="W656" s="70" t="n">
        <f aca="false">MAX(W655,V656)</f>
        <v>1.7268</v>
      </c>
      <c r="X656" s="70" t="n">
        <f aca="false">W656-V656</f>
        <v>0.0602000000000003</v>
      </c>
      <c r="Y656" s="70" t="n">
        <f aca="false">Y655+M656</f>
        <v>1.49781003245762</v>
      </c>
      <c r="Z656" s="70" t="n">
        <f aca="false">MAX(Z655,Y656)</f>
        <v>1.5647522748627</v>
      </c>
      <c r="AA656" s="70" t="n">
        <f aca="false">Z656-Y656</f>
        <v>0.0669422424050763</v>
      </c>
      <c r="AB656" s="72" t="n">
        <f aca="false">AB655*(1+F656)</f>
        <v>4.77742899839102</v>
      </c>
      <c r="AC656" s="73" t="n">
        <f aca="false">MAX(AC655,AB656)</f>
        <v>5.07731174418246</v>
      </c>
      <c r="AD656" s="70" t="n">
        <f aca="false">1-AB656/AC656</f>
        <v>0.0590632919349579</v>
      </c>
      <c r="AE656" s="73" t="n">
        <f aca="false">AE655*(1+M656)</f>
        <v>4.03688318493825</v>
      </c>
      <c r="AF656" s="73" t="n">
        <f aca="false">MAX(AF655,AE656)</f>
        <v>4.31937789447085</v>
      </c>
      <c r="AG656" s="70" t="n">
        <f aca="false">1-AE656/AF656</f>
        <v>0.0654017121063217</v>
      </c>
      <c r="AH656" s="74" t="n">
        <f aca="false">IF(R656&gt;0,AH655+1,0)</f>
        <v>26</v>
      </c>
      <c r="AI656" s="74" t="n">
        <f aca="false">IF(U656&gt;0,AI655+1,0)</f>
        <v>26</v>
      </c>
      <c r="AJ656" s="74" t="n">
        <f aca="false">IF(G656&gt;0,AJ655+1,0)</f>
        <v>0</v>
      </c>
      <c r="AK656" s="74" t="n">
        <f aca="false">IF(G656&lt;=0,AK655+1,0)</f>
        <v>1</v>
      </c>
      <c r="AL656" s="74" t="n">
        <f aca="false">IF(K656&gt;0,AL655+1,0)</f>
        <v>0</v>
      </c>
      <c r="AM656" s="74" t="n">
        <f aca="false">IF(K656&lt;=0,AM655+1,0)</f>
        <v>1</v>
      </c>
    </row>
    <row r="657" customFormat="false" ht="15" hidden="false" customHeight="false" outlineLevel="0" collapsed="false">
      <c r="A657" s="61" t="n">
        <v>661</v>
      </c>
      <c r="B657" s="62" t="n">
        <v>41659.4479166667</v>
      </c>
      <c r="C657" s="63" t="n">
        <f aca="false">YEAR(B657)</f>
        <v>2014</v>
      </c>
      <c r="D657" s="32" t="s">
        <v>277</v>
      </c>
      <c r="E657" s="64" t="n">
        <v>6302.7</v>
      </c>
      <c r="F657" s="65" t="n">
        <v>-0.0041</v>
      </c>
      <c r="G657" s="66" t="n">
        <v>-25.84107</v>
      </c>
      <c r="H657" s="67" t="n">
        <f aca="false">E657+IF(D657="Long",1,-1)*G657</f>
        <v>6276.85893</v>
      </c>
      <c r="I657" s="68" t="n">
        <f aca="false">Assumptions!$B$58</f>
        <v>5.35750011455817</v>
      </c>
      <c r="J657" s="68" t="n">
        <f aca="false">INDEX(Yearly!$D$5:$D$22,MATCH(C657,Yearly!$A$5:$A$22,0))</f>
        <v>0.54483052012456</v>
      </c>
      <c r="K657" s="68" t="n">
        <f aca="false">G657-I657-J657</f>
        <v>-31.7434006346827</v>
      </c>
      <c r="L657" s="69" t="n">
        <f aca="false">(I657+J657)/Assumptions!$B$8</f>
        <v>0.000260255904029187</v>
      </c>
      <c r="M657" s="70" t="n">
        <f aca="false">F657-L657</f>
        <v>-0.00436025590402919</v>
      </c>
      <c r="N657" s="71" t="n">
        <f aca="false">G657*Assumptions!$B$7</f>
        <v>-203240.01555</v>
      </c>
      <c r="O657" s="71" t="n">
        <f aca="false">K657*Assumptions!$B$7</f>
        <v>-249661.84599178</v>
      </c>
      <c r="P657" s="68" t="n">
        <f aca="false">P656+G657</f>
        <v>7968.97325</v>
      </c>
      <c r="Q657" s="68" t="n">
        <f aca="false">MAX(Q656,P657)</f>
        <v>8367.163625</v>
      </c>
      <c r="R657" s="68" t="n">
        <f aca="false">Q657-P657</f>
        <v>398.190374999996</v>
      </c>
      <c r="S657" s="68" t="n">
        <f aca="false">S656+K657</f>
        <v>4135.09168497016</v>
      </c>
      <c r="T657" s="68" t="n">
        <f aca="false">MAX(T656,S657)</f>
        <v>4692.09136899744</v>
      </c>
      <c r="U657" s="68" t="n">
        <f aca="false">T657-S657</f>
        <v>556.999684027276</v>
      </c>
      <c r="V657" s="70" t="n">
        <f aca="false">V656+F657</f>
        <v>1.6625</v>
      </c>
      <c r="W657" s="70" t="n">
        <f aca="false">MAX(W656,V657)</f>
        <v>1.7268</v>
      </c>
      <c r="X657" s="70" t="n">
        <f aca="false">W657-V657</f>
        <v>0.0643000000000003</v>
      </c>
      <c r="Y657" s="70" t="n">
        <f aca="false">Y656+M657</f>
        <v>1.49344977655359</v>
      </c>
      <c r="Z657" s="70" t="n">
        <f aca="false">MAX(Z656,Y657)</f>
        <v>1.5647522748627</v>
      </c>
      <c r="AA657" s="70" t="n">
        <f aca="false">Z657-Y657</f>
        <v>0.0713024983091055</v>
      </c>
      <c r="AB657" s="72" t="n">
        <f aca="false">AB656*(1+F657)</f>
        <v>4.75784153949762</v>
      </c>
      <c r="AC657" s="73" t="n">
        <f aca="false">MAX(AC656,AB657)</f>
        <v>5.07731174418246</v>
      </c>
      <c r="AD657" s="70" t="n">
        <f aca="false">1-AB657/AC657</f>
        <v>0.0629211324380244</v>
      </c>
      <c r="AE657" s="73" t="n">
        <f aca="false">AE656*(1+M657)</f>
        <v>4.01928134119725</v>
      </c>
      <c r="AF657" s="73" t="n">
        <f aca="false">MAX(AF656,AE657)</f>
        <v>4.31937789447085</v>
      </c>
      <c r="AG657" s="70" t="n">
        <f aca="false">1-AE657/AF657</f>
        <v>0.0694767998090058</v>
      </c>
      <c r="AH657" s="74" t="n">
        <f aca="false">IF(R657&gt;0,AH656+1,0)</f>
        <v>27</v>
      </c>
      <c r="AI657" s="74" t="n">
        <f aca="false">IF(U657&gt;0,AI656+1,0)</f>
        <v>27</v>
      </c>
      <c r="AJ657" s="74" t="n">
        <f aca="false">IF(G657&gt;0,AJ656+1,0)</f>
        <v>0</v>
      </c>
      <c r="AK657" s="74" t="n">
        <f aca="false">IF(G657&lt;=0,AK656+1,0)</f>
        <v>2</v>
      </c>
      <c r="AL657" s="74" t="n">
        <f aca="false">IF(K657&gt;0,AL656+1,0)</f>
        <v>0</v>
      </c>
      <c r="AM657" s="74" t="n">
        <f aca="false">IF(K657&lt;=0,AM656+1,0)</f>
        <v>2</v>
      </c>
    </row>
    <row r="658" customFormat="false" ht="15" hidden="false" customHeight="false" outlineLevel="0" collapsed="false">
      <c r="A658" s="61" t="n">
        <v>662</v>
      </c>
      <c r="B658" s="62" t="n">
        <v>41659.5347222222</v>
      </c>
      <c r="C658" s="63" t="n">
        <f aca="false">YEAR(B658)</f>
        <v>2014</v>
      </c>
      <c r="D658" s="32" t="s">
        <v>276</v>
      </c>
      <c r="E658" s="64" t="n">
        <v>6276.8</v>
      </c>
      <c r="F658" s="65" t="n">
        <v>-0.0017</v>
      </c>
      <c r="G658" s="66" t="n">
        <v>-10.67056</v>
      </c>
      <c r="H658" s="67" t="n">
        <f aca="false">E658+IF(D658="Long",1,-1)*G658</f>
        <v>6287.47056</v>
      </c>
      <c r="I658" s="68" t="n">
        <f aca="false">Assumptions!$B$58</f>
        <v>5.35750011455817</v>
      </c>
      <c r="J658" s="68" t="n">
        <f aca="false">INDEX(Yearly!$D$5:$D$22,MATCH(C658,Yearly!$A$5:$A$22,0))</f>
        <v>0.54483052012456</v>
      </c>
      <c r="K658" s="68" t="n">
        <f aca="false">G658-I658-J658</f>
        <v>-16.5728906346827</v>
      </c>
      <c r="L658" s="69" t="n">
        <f aca="false">(I658+J658)/Assumptions!$B$8</f>
        <v>0.000260255904029187</v>
      </c>
      <c r="M658" s="70" t="n">
        <f aca="false">F658-L658</f>
        <v>-0.00196025590402919</v>
      </c>
      <c r="N658" s="71" t="n">
        <f aca="false">G658*Assumptions!$B$7</f>
        <v>-83923.9544</v>
      </c>
      <c r="O658" s="71" t="n">
        <f aca="false">K658*Assumptions!$B$7</f>
        <v>-130345.78484178</v>
      </c>
      <c r="P658" s="68" t="n">
        <f aca="false">P657+G658</f>
        <v>7958.30269</v>
      </c>
      <c r="Q658" s="68" t="n">
        <f aca="false">MAX(Q657,P658)</f>
        <v>8367.163625</v>
      </c>
      <c r="R658" s="68" t="n">
        <f aca="false">Q658-P658</f>
        <v>408.860934999995</v>
      </c>
      <c r="S658" s="68" t="n">
        <f aca="false">S657+K658</f>
        <v>4118.51879433548</v>
      </c>
      <c r="T658" s="68" t="n">
        <f aca="false">MAX(T657,S658)</f>
        <v>4692.09136899744</v>
      </c>
      <c r="U658" s="68" t="n">
        <f aca="false">T658-S658</f>
        <v>573.572574661959</v>
      </c>
      <c r="V658" s="70" t="n">
        <f aca="false">V657+F658</f>
        <v>1.6608</v>
      </c>
      <c r="W658" s="70" t="n">
        <f aca="false">MAX(W657,V658)</f>
        <v>1.7268</v>
      </c>
      <c r="X658" s="70" t="n">
        <f aca="false">W658-V658</f>
        <v>0.0660000000000003</v>
      </c>
      <c r="Y658" s="70" t="n">
        <f aca="false">Y657+M658</f>
        <v>1.49148952064956</v>
      </c>
      <c r="Z658" s="70" t="n">
        <f aca="false">MAX(Z657,Y658)</f>
        <v>1.5647522748627</v>
      </c>
      <c r="AA658" s="70" t="n">
        <f aca="false">Z658-Y658</f>
        <v>0.0732627542131348</v>
      </c>
      <c r="AB658" s="72" t="n">
        <f aca="false">AB657*(1+F658)</f>
        <v>4.74975320888047</v>
      </c>
      <c r="AC658" s="73" t="n">
        <f aca="false">MAX(AC657,AB658)</f>
        <v>5.07731174418246</v>
      </c>
      <c r="AD658" s="70" t="n">
        <f aca="false">1-AB658/AC658</f>
        <v>0.0645141665128798</v>
      </c>
      <c r="AE658" s="73" t="n">
        <f aca="false">AE657*(1+M658)</f>
        <v>4.01140252121822</v>
      </c>
      <c r="AF658" s="73" t="n">
        <f aca="false">MAX(AF657,AE658)</f>
        <v>4.31937789447085</v>
      </c>
      <c r="AG658" s="70" t="n">
        <f aca="false">1-AE658/AF658</f>
        <v>0.0713008634060163</v>
      </c>
      <c r="AH658" s="74" t="n">
        <f aca="false">IF(R658&gt;0,AH657+1,0)</f>
        <v>28</v>
      </c>
      <c r="AI658" s="74" t="n">
        <f aca="false">IF(U658&gt;0,AI657+1,0)</f>
        <v>28</v>
      </c>
      <c r="AJ658" s="74" t="n">
        <f aca="false">IF(G658&gt;0,AJ657+1,0)</f>
        <v>0</v>
      </c>
      <c r="AK658" s="74" t="n">
        <f aca="false">IF(G658&lt;=0,AK657+1,0)</f>
        <v>3</v>
      </c>
      <c r="AL658" s="74" t="n">
        <f aca="false">IF(K658&gt;0,AL657+1,0)</f>
        <v>0</v>
      </c>
      <c r="AM658" s="74" t="n">
        <f aca="false">IF(K658&lt;=0,AM657+1,0)</f>
        <v>3</v>
      </c>
    </row>
    <row r="659" customFormat="false" ht="15" hidden="false" customHeight="false" outlineLevel="0" collapsed="false">
      <c r="A659" s="61" t="n">
        <v>663</v>
      </c>
      <c r="B659" s="62" t="n">
        <v>41659.6041666667</v>
      </c>
      <c r="C659" s="63" t="n">
        <f aca="false">YEAR(B659)</f>
        <v>2014</v>
      </c>
      <c r="D659" s="32" t="s">
        <v>277</v>
      </c>
      <c r="E659" s="64" t="n">
        <v>6287.5</v>
      </c>
      <c r="F659" s="65" t="n">
        <v>0.0058</v>
      </c>
      <c r="G659" s="66" t="n">
        <v>36.4675</v>
      </c>
      <c r="H659" s="67" t="n">
        <f aca="false">E659+IF(D659="Long",1,-1)*G659</f>
        <v>6323.9675</v>
      </c>
      <c r="I659" s="68" t="n">
        <f aca="false">Assumptions!$B$58</f>
        <v>5.35750011455817</v>
      </c>
      <c r="J659" s="68" t="n">
        <f aca="false">INDEX(Yearly!$D$5:$D$22,MATCH(C659,Yearly!$A$5:$A$22,0))</f>
        <v>0.54483052012456</v>
      </c>
      <c r="K659" s="68" t="n">
        <f aca="false">G659-I659-J659</f>
        <v>30.5651693653173</v>
      </c>
      <c r="L659" s="69" t="n">
        <f aca="false">(I659+J659)/Assumptions!$B$8</f>
        <v>0.000260255904029187</v>
      </c>
      <c r="M659" s="70" t="n">
        <f aca="false">F659-L659</f>
        <v>0.00553974409597081</v>
      </c>
      <c r="N659" s="71" t="n">
        <f aca="false">G659*Assumptions!$B$7</f>
        <v>286816.8875</v>
      </c>
      <c r="O659" s="71" t="n">
        <f aca="false">K659*Assumptions!$B$7</f>
        <v>240395.05705822</v>
      </c>
      <c r="P659" s="68" t="n">
        <f aca="false">P658+G659</f>
        <v>7994.77019</v>
      </c>
      <c r="Q659" s="68" t="n">
        <f aca="false">MAX(Q658,P659)</f>
        <v>8367.163625</v>
      </c>
      <c r="R659" s="68" t="n">
        <f aca="false">Q659-P659</f>
        <v>372.393434999995</v>
      </c>
      <c r="S659" s="68" t="n">
        <f aca="false">S658+K659</f>
        <v>4149.0839637008</v>
      </c>
      <c r="T659" s="68" t="n">
        <f aca="false">MAX(T658,S659)</f>
        <v>4692.09136899744</v>
      </c>
      <c r="U659" s="68" t="n">
        <f aca="false">T659-S659</f>
        <v>543.007405296642</v>
      </c>
      <c r="V659" s="70" t="n">
        <f aca="false">V658+F659</f>
        <v>1.6666</v>
      </c>
      <c r="W659" s="70" t="n">
        <f aca="false">MAX(W658,V659)</f>
        <v>1.7268</v>
      </c>
      <c r="X659" s="70" t="n">
        <f aca="false">W659-V659</f>
        <v>0.0602000000000003</v>
      </c>
      <c r="Y659" s="70" t="n">
        <f aca="false">Y658+M659</f>
        <v>1.49702926474554</v>
      </c>
      <c r="Z659" s="70" t="n">
        <f aca="false">MAX(Z658,Y659)</f>
        <v>1.5647522748627</v>
      </c>
      <c r="AA659" s="70" t="n">
        <f aca="false">Z659-Y659</f>
        <v>0.067723010117164</v>
      </c>
      <c r="AB659" s="72" t="n">
        <f aca="false">AB658*(1+F659)</f>
        <v>4.77730177749198</v>
      </c>
      <c r="AC659" s="73" t="n">
        <f aca="false">MAX(AC658,AB659)</f>
        <v>5.07731174418246</v>
      </c>
      <c r="AD659" s="70" t="n">
        <f aca="false">1-AB659/AC659</f>
        <v>0.0590883486786545</v>
      </c>
      <c r="AE659" s="73" t="n">
        <f aca="false">AE658*(1+M659)</f>
        <v>4.0336246646517</v>
      </c>
      <c r="AF659" s="73" t="n">
        <f aca="false">MAX(AF658,AE659)</f>
        <v>4.31937789447085</v>
      </c>
      <c r="AG659" s="70" t="n">
        <f aca="false">1-AE659/AF659</f>
        <v>0.0661561078471366</v>
      </c>
      <c r="AH659" s="74" t="n">
        <f aca="false">IF(R659&gt;0,AH658+1,0)</f>
        <v>29</v>
      </c>
      <c r="AI659" s="74" t="n">
        <f aca="false">IF(U659&gt;0,AI658+1,0)</f>
        <v>29</v>
      </c>
      <c r="AJ659" s="74" t="n">
        <f aca="false">IF(G659&gt;0,AJ658+1,0)</f>
        <v>1</v>
      </c>
      <c r="AK659" s="74" t="n">
        <f aca="false">IF(G659&lt;=0,AK658+1,0)</f>
        <v>0</v>
      </c>
      <c r="AL659" s="74" t="n">
        <f aca="false">IF(K659&gt;0,AL658+1,0)</f>
        <v>1</v>
      </c>
      <c r="AM659" s="74" t="n">
        <f aca="false">IF(K659&lt;=0,AM658+1,0)</f>
        <v>0</v>
      </c>
    </row>
    <row r="660" customFormat="false" ht="15" hidden="false" customHeight="false" outlineLevel="0" collapsed="false">
      <c r="A660" s="61" t="n">
        <v>664</v>
      </c>
      <c r="B660" s="62" t="n">
        <v>41663.40625</v>
      </c>
      <c r="C660" s="63" t="n">
        <f aca="false">YEAR(B660)</f>
        <v>2014</v>
      </c>
      <c r="D660" s="32" t="s">
        <v>276</v>
      </c>
      <c r="E660" s="64" t="n">
        <v>6324.1</v>
      </c>
      <c r="F660" s="65" t="n">
        <v>0.0437</v>
      </c>
      <c r="G660" s="66" t="n">
        <v>276.36317</v>
      </c>
      <c r="H660" s="67" t="n">
        <f aca="false">E660+IF(D660="Long",1,-1)*G660</f>
        <v>6047.73683</v>
      </c>
      <c r="I660" s="68" t="n">
        <f aca="false">Assumptions!$B$58</f>
        <v>5.35750011455817</v>
      </c>
      <c r="J660" s="68" t="n">
        <f aca="false">INDEX(Yearly!$D$5:$D$22,MATCH(C660,Yearly!$A$5:$A$22,0))</f>
        <v>0.54483052012456</v>
      </c>
      <c r="K660" s="68" t="n">
        <f aca="false">G660-I660-J660</f>
        <v>270.460839365317</v>
      </c>
      <c r="L660" s="69" t="n">
        <f aca="false">(I660+J660)/Assumptions!$B$8</f>
        <v>0.000260255904029187</v>
      </c>
      <c r="M660" s="70" t="n">
        <f aca="false">F660-L660</f>
        <v>0.0434397440959708</v>
      </c>
      <c r="N660" s="71" t="n">
        <f aca="false">G660*Assumptions!$B$7</f>
        <v>2173596.33205</v>
      </c>
      <c r="O660" s="71" t="n">
        <f aca="false">K660*Assumptions!$B$7</f>
        <v>2127174.50160822</v>
      </c>
      <c r="P660" s="68" t="n">
        <f aca="false">P659+G660</f>
        <v>8271.13336</v>
      </c>
      <c r="Q660" s="68" t="n">
        <f aca="false">MAX(Q659,P660)</f>
        <v>8367.163625</v>
      </c>
      <c r="R660" s="68" t="n">
        <f aca="false">Q660-P660</f>
        <v>96.0302649999958</v>
      </c>
      <c r="S660" s="68" t="n">
        <f aca="false">S659+K660</f>
        <v>4419.54480306611</v>
      </c>
      <c r="T660" s="68" t="n">
        <f aca="false">MAX(T659,S660)</f>
        <v>4692.09136899744</v>
      </c>
      <c r="U660" s="68" t="n">
        <f aca="false">T660-S660</f>
        <v>272.546565931325</v>
      </c>
      <c r="V660" s="70" t="n">
        <f aca="false">V659+F660</f>
        <v>1.7103</v>
      </c>
      <c r="W660" s="70" t="n">
        <f aca="false">MAX(W659,V660)</f>
        <v>1.7268</v>
      </c>
      <c r="X660" s="70" t="n">
        <f aca="false">W660-V660</f>
        <v>0.0165000000000002</v>
      </c>
      <c r="Y660" s="70" t="n">
        <f aca="false">Y659+M660</f>
        <v>1.54046900884151</v>
      </c>
      <c r="Z660" s="70" t="n">
        <f aca="false">MAX(Z659,Y660)</f>
        <v>1.5647522748627</v>
      </c>
      <c r="AA660" s="70" t="n">
        <f aca="false">Z660-Y660</f>
        <v>0.0242832660211931</v>
      </c>
      <c r="AB660" s="72" t="n">
        <f aca="false">AB659*(1+F660)</f>
        <v>4.98606986516838</v>
      </c>
      <c r="AC660" s="73" t="n">
        <f aca="false">MAX(AC659,AB660)</f>
        <v>5.07731174418246</v>
      </c>
      <c r="AD660" s="70" t="n">
        <f aca="false">1-AB660/AC660</f>
        <v>0.0179705095159117</v>
      </c>
      <c r="AE660" s="73" t="n">
        <f aca="false">AE659*(1+M660)</f>
        <v>4.20884428786336</v>
      </c>
      <c r="AF660" s="73" t="n">
        <f aca="false">MAX(AF659,AE660)</f>
        <v>4.31937789447085</v>
      </c>
      <c r="AG660" s="70" t="n">
        <f aca="false">1-AE660/AF660</f>
        <v>0.0255901681464308</v>
      </c>
      <c r="AH660" s="74" t="n">
        <f aca="false">IF(R660&gt;0,AH659+1,0)</f>
        <v>30</v>
      </c>
      <c r="AI660" s="74" t="n">
        <f aca="false">IF(U660&gt;0,AI659+1,0)</f>
        <v>30</v>
      </c>
      <c r="AJ660" s="74" t="n">
        <f aca="false">IF(G660&gt;0,AJ659+1,0)</f>
        <v>2</v>
      </c>
      <c r="AK660" s="74" t="n">
        <f aca="false">IF(G660&lt;=0,AK659+1,0)</f>
        <v>0</v>
      </c>
      <c r="AL660" s="74" t="n">
        <f aca="false">IF(K660&gt;0,AL659+1,0)</f>
        <v>2</v>
      </c>
      <c r="AM660" s="74" t="n">
        <f aca="false">IF(K660&lt;=0,AM659+1,0)</f>
        <v>0</v>
      </c>
    </row>
    <row r="661" customFormat="false" ht="15" hidden="false" customHeight="false" outlineLevel="0" collapsed="false">
      <c r="A661" s="61" t="n">
        <v>665</v>
      </c>
      <c r="B661" s="62" t="n">
        <v>41676.40625</v>
      </c>
      <c r="C661" s="63" t="n">
        <f aca="false">YEAR(B661)</f>
        <v>2014</v>
      </c>
      <c r="D661" s="32" t="s">
        <v>277</v>
      </c>
      <c r="E661" s="64" t="n">
        <v>6047.9</v>
      </c>
      <c r="F661" s="65" t="n">
        <v>-0.0104</v>
      </c>
      <c r="G661" s="66" t="n">
        <v>-62.89816</v>
      </c>
      <c r="H661" s="67" t="n">
        <f aca="false">E661+IF(D661="Long",1,-1)*G661</f>
        <v>5985.00184</v>
      </c>
      <c r="I661" s="68" t="n">
        <f aca="false">Assumptions!$B$58</f>
        <v>5.35750011455817</v>
      </c>
      <c r="J661" s="68" t="n">
        <f aca="false">INDEX(Yearly!$D$5:$D$22,MATCH(C661,Yearly!$A$5:$A$22,0))</f>
        <v>0.54483052012456</v>
      </c>
      <c r="K661" s="68" t="n">
        <f aca="false">G661-I661-J661</f>
        <v>-68.8004906346827</v>
      </c>
      <c r="L661" s="69" t="n">
        <f aca="false">(I661+J661)/Assumptions!$B$8</f>
        <v>0.000260255904029187</v>
      </c>
      <c r="M661" s="70" t="n">
        <f aca="false">F661-L661</f>
        <v>-0.0106602559040292</v>
      </c>
      <c r="N661" s="71" t="n">
        <f aca="false">G661*Assumptions!$B$7</f>
        <v>-494694.0284</v>
      </c>
      <c r="O661" s="71" t="n">
        <f aca="false">K661*Assumptions!$B$7</f>
        <v>-541115.85884178</v>
      </c>
      <c r="P661" s="68" t="n">
        <f aca="false">P660+G661</f>
        <v>8208.2352</v>
      </c>
      <c r="Q661" s="68" t="n">
        <f aca="false">MAX(Q660,P661)</f>
        <v>8367.163625</v>
      </c>
      <c r="R661" s="68" t="n">
        <f aca="false">Q661-P661</f>
        <v>158.928424999996</v>
      </c>
      <c r="S661" s="68" t="n">
        <f aca="false">S660+K661</f>
        <v>4350.74431243143</v>
      </c>
      <c r="T661" s="68" t="n">
        <f aca="false">MAX(T660,S661)</f>
        <v>4692.09136899744</v>
      </c>
      <c r="U661" s="68" t="n">
        <f aca="false">T661-S661</f>
        <v>341.347056566007</v>
      </c>
      <c r="V661" s="70" t="n">
        <f aca="false">V660+F661</f>
        <v>1.6999</v>
      </c>
      <c r="W661" s="70" t="n">
        <f aca="false">MAX(W660,V661)</f>
        <v>1.7268</v>
      </c>
      <c r="X661" s="70" t="n">
        <f aca="false">W661-V661</f>
        <v>0.0269000000000001</v>
      </c>
      <c r="Y661" s="70" t="n">
        <f aca="false">Y660+M661</f>
        <v>1.52980875293748</v>
      </c>
      <c r="Z661" s="70" t="n">
        <f aca="false">MAX(Z660,Y661)</f>
        <v>1.5647522748627</v>
      </c>
      <c r="AA661" s="70" t="n">
        <f aca="false">Z661-Y661</f>
        <v>0.0349435219252223</v>
      </c>
      <c r="AB661" s="72" t="n">
        <f aca="false">AB660*(1+F661)</f>
        <v>4.93421473857063</v>
      </c>
      <c r="AC661" s="73" t="n">
        <f aca="false">MAX(AC660,AB661)</f>
        <v>5.07731174418246</v>
      </c>
      <c r="AD661" s="70" t="n">
        <f aca="false">1-AB661/AC661</f>
        <v>0.0281836162169462</v>
      </c>
      <c r="AE661" s="73" t="n">
        <f aca="false">AE660*(1+M661)</f>
        <v>4.16397693069453</v>
      </c>
      <c r="AF661" s="73" t="n">
        <f aca="false">MAX(AF660,AE661)</f>
        <v>4.31937789447085</v>
      </c>
      <c r="AG661" s="70" t="n">
        <f aca="false">1-AE661/AF661</f>
        <v>0.0359776263093919</v>
      </c>
      <c r="AH661" s="74" t="n">
        <f aca="false">IF(R661&gt;0,AH660+1,0)</f>
        <v>31</v>
      </c>
      <c r="AI661" s="74" t="n">
        <f aca="false">IF(U661&gt;0,AI660+1,0)</f>
        <v>31</v>
      </c>
      <c r="AJ661" s="74" t="n">
        <f aca="false">IF(G661&gt;0,AJ660+1,0)</f>
        <v>0</v>
      </c>
      <c r="AK661" s="74" t="n">
        <f aca="false">IF(G661&lt;=0,AK660+1,0)</f>
        <v>1</v>
      </c>
      <c r="AL661" s="74" t="n">
        <f aca="false">IF(K661&gt;0,AL660+1,0)</f>
        <v>0</v>
      </c>
      <c r="AM661" s="74" t="n">
        <f aca="false">IF(K661&lt;=0,AM660+1,0)</f>
        <v>1</v>
      </c>
    </row>
    <row r="662" customFormat="false" ht="15" hidden="false" customHeight="false" outlineLevel="0" collapsed="false">
      <c r="A662" s="61" t="n">
        <v>666</v>
      </c>
      <c r="B662" s="62" t="n">
        <v>41676.4479166667</v>
      </c>
      <c r="C662" s="63" t="n">
        <f aca="false">YEAR(B662)</f>
        <v>2014</v>
      </c>
      <c r="D662" s="32" t="s">
        <v>276</v>
      </c>
      <c r="E662" s="64" t="n">
        <v>5984.85</v>
      </c>
      <c r="F662" s="65" t="n">
        <v>-0.008</v>
      </c>
      <c r="G662" s="66" t="n">
        <v>-47.8788</v>
      </c>
      <c r="H662" s="67" t="n">
        <f aca="false">E662+IF(D662="Long",1,-1)*G662</f>
        <v>6032.7288</v>
      </c>
      <c r="I662" s="68" t="n">
        <f aca="false">Assumptions!$B$58</f>
        <v>5.35750011455817</v>
      </c>
      <c r="J662" s="68" t="n">
        <f aca="false">INDEX(Yearly!$D$5:$D$22,MATCH(C662,Yearly!$A$5:$A$22,0))</f>
        <v>0.54483052012456</v>
      </c>
      <c r="K662" s="68" t="n">
        <f aca="false">G662-I662-J662</f>
        <v>-53.7811306346827</v>
      </c>
      <c r="L662" s="69" t="n">
        <f aca="false">(I662+J662)/Assumptions!$B$8</f>
        <v>0.000260255904029187</v>
      </c>
      <c r="M662" s="70" t="n">
        <f aca="false">F662-L662</f>
        <v>-0.00826025590402919</v>
      </c>
      <c r="N662" s="71" t="n">
        <f aca="false">G662*Assumptions!$B$7</f>
        <v>-376566.762</v>
      </c>
      <c r="O662" s="71" t="n">
        <f aca="false">K662*Assumptions!$B$7</f>
        <v>-422988.59244178</v>
      </c>
      <c r="P662" s="68" t="n">
        <f aca="false">P661+G662</f>
        <v>8160.3564</v>
      </c>
      <c r="Q662" s="68" t="n">
        <f aca="false">MAX(Q661,P662)</f>
        <v>8367.163625</v>
      </c>
      <c r="R662" s="68" t="n">
        <f aca="false">Q662-P662</f>
        <v>206.807224999997</v>
      </c>
      <c r="S662" s="68" t="n">
        <f aca="false">S661+K662</f>
        <v>4296.96318179675</v>
      </c>
      <c r="T662" s="68" t="n">
        <f aca="false">MAX(T661,S662)</f>
        <v>4692.09136899744</v>
      </c>
      <c r="U662" s="68" t="n">
        <f aca="false">T662-S662</f>
        <v>395.12818720069</v>
      </c>
      <c r="V662" s="70" t="n">
        <f aca="false">V661+F662</f>
        <v>1.6919</v>
      </c>
      <c r="W662" s="70" t="n">
        <f aca="false">MAX(W661,V662)</f>
        <v>1.7268</v>
      </c>
      <c r="X662" s="70" t="n">
        <f aca="false">W662-V662</f>
        <v>0.0349000000000002</v>
      </c>
      <c r="Y662" s="70" t="n">
        <f aca="false">Y661+M662</f>
        <v>1.52154849703345</v>
      </c>
      <c r="Z662" s="70" t="n">
        <f aca="false">MAX(Z661,Y662)</f>
        <v>1.5647522748627</v>
      </c>
      <c r="AA662" s="70" t="n">
        <f aca="false">Z662-Y662</f>
        <v>0.0432037778292516</v>
      </c>
      <c r="AB662" s="72" t="n">
        <f aca="false">AB661*(1+F662)</f>
        <v>4.89474102066206</v>
      </c>
      <c r="AC662" s="73" t="n">
        <f aca="false">MAX(AC661,AB662)</f>
        <v>5.07731174418246</v>
      </c>
      <c r="AD662" s="70" t="n">
        <f aca="false">1-AB662/AC662</f>
        <v>0.0359581472872105</v>
      </c>
      <c r="AE662" s="73" t="n">
        <f aca="false">AE661*(1+M662)</f>
        <v>4.12958141566852</v>
      </c>
      <c r="AF662" s="73" t="n">
        <f aca="false">MAX(AF661,AE662)</f>
        <v>4.31937789447085</v>
      </c>
      <c r="AG662" s="70" t="n">
        <f aca="false">1-AE662/AF662</f>
        <v>0.0439406978132861</v>
      </c>
      <c r="AH662" s="74" t="n">
        <f aca="false">IF(R662&gt;0,AH661+1,0)</f>
        <v>32</v>
      </c>
      <c r="AI662" s="74" t="n">
        <f aca="false">IF(U662&gt;0,AI661+1,0)</f>
        <v>32</v>
      </c>
      <c r="AJ662" s="74" t="n">
        <f aca="false">IF(G662&gt;0,AJ661+1,0)</f>
        <v>0</v>
      </c>
      <c r="AK662" s="74" t="n">
        <f aca="false">IF(G662&lt;=0,AK661+1,0)</f>
        <v>2</v>
      </c>
      <c r="AL662" s="74" t="n">
        <f aca="false">IF(K662&gt;0,AL661+1,0)</f>
        <v>0</v>
      </c>
      <c r="AM662" s="74" t="n">
        <f aca="false">IF(K662&lt;=0,AM661+1,0)</f>
        <v>2</v>
      </c>
    </row>
    <row r="663" customFormat="false" ht="15" hidden="false" customHeight="false" outlineLevel="0" collapsed="false">
      <c r="A663" s="61" t="n">
        <v>667</v>
      </c>
      <c r="B663" s="62" t="n">
        <v>41676.6145833333</v>
      </c>
      <c r="C663" s="63" t="n">
        <f aca="false">YEAR(B663)</f>
        <v>2014</v>
      </c>
      <c r="D663" s="32" t="s">
        <v>277</v>
      </c>
      <c r="E663" s="64" t="n">
        <v>6032.45</v>
      </c>
      <c r="F663" s="65" t="n">
        <v>0.0039</v>
      </c>
      <c r="G663" s="66" t="n">
        <v>23.526555</v>
      </c>
      <c r="H663" s="67" t="n">
        <f aca="false">E663+IF(D663="Long",1,-1)*G663</f>
        <v>6055.976555</v>
      </c>
      <c r="I663" s="68" t="n">
        <f aca="false">Assumptions!$B$58</f>
        <v>5.35750011455817</v>
      </c>
      <c r="J663" s="68" t="n">
        <f aca="false">INDEX(Yearly!$D$5:$D$22,MATCH(C663,Yearly!$A$5:$A$22,0))</f>
        <v>0.54483052012456</v>
      </c>
      <c r="K663" s="68" t="n">
        <f aca="false">G663-I663-J663</f>
        <v>17.6242243653173</v>
      </c>
      <c r="L663" s="69" t="n">
        <f aca="false">(I663+J663)/Assumptions!$B$8</f>
        <v>0.000260255904029187</v>
      </c>
      <c r="M663" s="70" t="n">
        <f aca="false">F663-L663</f>
        <v>0.00363974409597081</v>
      </c>
      <c r="N663" s="71" t="n">
        <f aca="false">G663*Assumptions!$B$7</f>
        <v>185036.355075</v>
      </c>
      <c r="O663" s="71" t="n">
        <f aca="false">K663*Assumptions!$B$7</f>
        <v>138614.52463322</v>
      </c>
      <c r="P663" s="68" t="n">
        <f aca="false">P662+G663</f>
        <v>8183.882955</v>
      </c>
      <c r="Q663" s="68" t="n">
        <f aca="false">MAX(Q662,P663)</f>
        <v>8367.163625</v>
      </c>
      <c r="R663" s="68" t="n">
        <f aca="false">Q663-P663</f>
        <v>183.280669999996</v>
      </c>
      <c r="S663" s="68" t="n">
        <f aca="false">S662+K663</f>
        <v>4314.58740616206</v>
      </c>
      <c r="T663" s="68" t="n">
        <f aca="false">MAX(T662,S663)</f>
        <v>4692.09136899744</v>
      </c>
      <c r="U663" s="68" t="n">
        <f aca="false">T663-S663</f>
        <v>377.503962835373</v>
      </c>
      <c r="V663" s="70" t="n">
        <f aca="false">V662+F663</f>
        <v>1.6958</v>
      </c>
      <c r="W663" s="70" t="n">
        <f aca="false">MAX(W662,V663)</f>
        <v>1.7268</v>
      </c>
      <c r="X663" s="70" t="n">
        <f aca="false">W663-V663</f>
        <v>0.0310000000000001</v>
      </c>
      <c r="Y663" s="70" t="n">
        <f aca="false">Y662+M663</f>
        <v>1.52518824112942</v>
      </c>
      <c r="Z663" s="70" t="n">
        <f aca="false">MAX(Z662,Y663)</f>
        <v>1.5647522748627</v>
      </c>
      <c r="AA663" s="70" t="n">
        <f aca="false">Z663-Y663</f>
        <v>0.0395640337332808</v>
      </c>
      <c r="AB663" s="72" t="n">
        <f aca="false">AB662*(1+F663)</f>
        <v>4.91383051064265</v>
      </c>
      <c r="AC663" s="73" t="n">
        <f aca="false">MAX(AC662,AB663)</f>
        <v>5.07731174418246</v>
      </c>
      <c r="AD663" s="70" t="n">
        <f aca="false">1-AB663/AC663</f>
        <v>0.0321983840616306</v>
      </c>
      <c r="AE663" s="73" t="n">
        <f aca="false">AE662*(1+M663)</f>
        <v>4.14461203524503</v>
      </c>
      <c r="AF663" s="73" t="n">
        <f aca="false">MAX(AF662,AE663)</f>
        <v>4.31937789447085</v>
      </c>
      <c r="AG663" s="70" t="n">
        <f aca="false">1-AE663/AF663</f>
        <v>0.0404608866127539</v>
      </c>
      <c r="AH663" s="74" t="n">
        <f aca="false">IF(R663&gt;0,AH662+1,0)</f>
        <v>33</v>
      </c>
      <c r="AI663" s="74" t="n">
        <f aca="false">IF(U663&gt;0,AI662+1,0)</f>
        <v>33</v>
      </c>
      <c r="AJ663" s="74" t="n">
        <f aca="false">IF(G663&gt;0,AJ662+1,0)</f>
        <v>1</v>
      </c>
      <c r="AK663" s="74" t="n">
        <f aca="false">IF(G663&lt;=0,AK662+1,0)</f>
        <v>0</v>
      </c>
      <c r="AL663" s="74" t="n">
        <f aca="false">IF(K663&gt;0,AL662+1,0)</f>
        <v>1</v>
      </c>
      <c r="AM663" s="74" t="n">
        <f aca="false">IF(K663&lt;=0,AM662+1,0)</f>
        <v>0</v>
      </c>
    </row>
    <row r="664" customFormat="false" ht="15" hidden="false" customHeight="false" outlineLevel="0" collapsed="false">
      <c r="A664" s="61" t="n">
        <v>668</v>
      </c>
      <c r="B664" s="62" t="n">
        <v>41683.4270833333</v>
      </c>
      <c r="C664" s="63" t="n">
        <f aca="false">YEAR(B664)</f>
        <v>2014</v>
      </c>
      <c r="D664" s="32" t="s">
        <v>276</v>
      </c>
      <c r="E664" s="64" t="n">
        <v>6056.2</v>
      </c>
      <c r="F664" s="65" t="n">
        <v>0.001</v>
      </c>
      <c r="G664" s="66" t="n">
        <v>6.0562</v>
      </c>
      <c r="H664" s="67" t="n">
        <f aca="false">E664+IF(D664="Long",1,-1)*G664</f>
        <v>6050.1438</v>
      </c>
      <c r="I664" s="68" t="n">
        <f aca="false">Assumptions!$B$58</f>
        <v>5.35750011455817</v>
      </c>
      <c r="J664" s="68" t="n">
        <f aca="false">INDEX(Yearly!$D$5:$D$22,MATCH(C664,Yearly!$A$5:$A$22,0))</f>
        <v>0.54483052012456</v>
      </c>
      <c r="K664" s="68" t="n">
        <f aca="false">G664-I664-J664</f>
        <v>0.153869365317272</v>
      </c>
      <c r="L664" s="69" t="n">
        <f aca="false">(I664+J664)/Assumptions!$B$8</f>
        <v>0.000260255904029187</v>
      </c>
      <c r="M664" s="70" t="n">
        <f aca="false">F664-L664</f>
        <v>0.000739744095970813</v>
      </c>
      <c r="N664" s="71" t="n">
        <f aca="false">G664*Assumptions!$B$7</f>
        <v>47632.013</v>
      </c>
      <c r="O664" s="71" t="n">
        <f aca="false">K664*Assumptions!$B$7</f>
        <v>1210.18255822034</v>
      </c>
      <c r="P664" s="68" t="n">
        <f aca="false">P663+G664</f>
        <v>8189.939155</v>
      </c>
      <c r="Q664" s="68" t="n">
        <f aca="false">MAX(Q663,P664)</f>
        <v>8367.163625</v>
      </c>
      <c r="R664" s="68" t="n">
        <f aca="false">Q664-P664</f>
        <v>177.224469999996</v>
      </c>
      <c r="S664" s="68" t="n">
        <f aca="false">S663+K664</f>
        <v>4314.74127552738</v>
      </c>
      <c r="T664" s="68" t="n">
        <f aca="false">MAX(T663,S664)</f>
        <v>4692.09136899744</v>
      </c>
      <c r="U664" s="68" t="n">
        <f aca="false">T664-S664</f>
        <v>377.350093470056</v>
      </c>
      <c r="V664" s="70" t="n">
        <f aca="false">V663+F664</f>
        <v>1.6968</v>
      </c>
      <c r="W664" s="70" t="n">
        <f aca="false">MAX(W663,V664)</f>
        <v>1.7268</v>
      </c>
      <c r="X664" s="70" t="n">
        <f aca="false">W664-V664</f>
        <v>0.0300000000000003</v>
      </c>
      <c r="Y664" s="70" t="n">
        <f aca="false">Y663+M664</f>
        <v>1.52592798522539</v>
      </c>
      <c r="Z664" s="70" t="n">
        <f aca="false">MAX(Z663,Y664)</f>
        <v>1.5647522748627</v>
      </c>
      <c r="AA664" s="70" t="n">
        <f aca="false">Z664-Y664</f>
        <v>0.0388242896373099</v>
      </c>
      <c r="AB664" s="72" t="n">
        <f aca="false">AB663*(1+F664)</f>
        <v>4.91874434115329</v>
      </c>
      <c r="AC664" s="73" t="n">
        <f aca="false">MAX(AC663,AB664)</f>
        <v>5.07731174418246</v>
      </c>
      <c r="AD664" s="70" t="n">
        <f aca="false">1-AB664/AC664</f>
        <v>0.0312305824456923</v>
      </c>
      <c r="AE664" s="73" t="n">
        <f aca="false">AE663*(1+M664)</f>
        <v>4.14767798752819</v>
      </c>
      <c r="AF664" s="73" t="n">
        <f aca="false">MAX(AF663,AE664)</f>
        <v>4.31937789447085</v>
      </c>
      <c r="AG664" s="70" t="n">
        <f aca="false">1-AE664/AF664</f>
        <v>0.0397510732187727</v>
      </c>
      <c r="AH664" s="74" t="n">
        <f aca="false">IF(R664&gt;0,AH663+1,0)</f>
        <v>34</v>
      </c>
      <c r="AI664" s="74" t="n">
        <f aca="false">IF(U664&gt;0,AI663+1,0)</f>
        <v>34</v>
      </c>
      <c r="AJ664" s="74" t="n">
        <f aca="false">IF(G664&gt;0,AJ663+1,0)</f>
        <v>2</v>
      </c>
      <c r="AK664" s="74" t="n">
        <f aca="false">IF(G664&lt;=0,AK663+1,0)</f>
        <v>0</v>
      </c>
      <c r="AL664" s="74" t="n">
        <f aca="false">IF(K664&gt;0,AL663+1,0)</f>
        <v>2</v>
      </c>
      <c r="AM664" s="74" t="n">
        <f aca="false">IF(K664&lt;=0,AM663+1,0)</f>
        <v>0</v>
      </c>
    </row>
    <row r="665" customFormat="false" ht="15" hidden="false" customHeight="false" outlineLevel="0" collapsed="false">
      <c r="A665" s="61" t="n">
        <v>669</v>
      </c>
      <c r="B665" s="62" t="n">
        <v>41684.6354166667</v>
      </c>
      <c r="C665" s="63" t="n">
        <f aca="false">YEAR(B665)</f>
        <v>2014</v>
      </c>
      <c r="D665" s="32" t="s">
        <v>277</v>
      </c>
      <c r="E665" s="64" t="n">
        <v>6050.15</v>
      </c>
      <c r="F665" s="65" t="n">
        <v>0.0072</v>
      </c>
      <c r="G665" s="66" t="n">
        <v>43.56108</v>
      </c>
      <c r="H665" s="67" t="n">
        <f aca="false">E665+IF(D665="Long",1,-1)*G665</f>
        <v>6093.71108</v>
      </c>
      <c r="I665" s="68" t="n">
        <f aca="false">Assumptions!$B$58</f>
        <v>5.35750011455817</v>
      </c>
      <c r="J665" s="68" t="n">
        <f aca="false">INDEX(Yearly!$D$5:$D$22,MATCH(C665,Yearly!$A$5:$A$22,0))</f>
        <v>0.54483052012456</v>
      </c>
      <c r="K665" s="68" t="n">
        <f aca="false">G665-I665-J665</f>
        <v>37.6587493653173</v>
      </c>
      <c r="L665" s="69" t="n">
        <f aca="false">(I665+J665)/Assumptions!$B$8</f>
        <v>0.000260255904029187</v>
      </c>
      <c r="M665" s="70" t="n">
        <f aca="false">F665-L665</f>
        <v>0.00693974409597081</v>
      </c>
      <c r="N665" s="71" t="n">
        <f aca="false">G665*Assumptions!$B$7</f>
        <v>342607.8942</v>
      </c>
      <c r="O665" s="71" t="n">
        <f aca="false">K665*Assumptions!$B$7</f>
        <v>296186.06375822</v>
      </c>
      <c r="P665" s="68" t="n">
        <f aca="false">P664+G665</f>
        <v>8233.500235</v>
      </c>
      <c r="Q665" s="68" t="n">
        <f aca="false">MAX(Q664,P665)</f>
        <v>8367.163625</v>
      </c>
      <c r="R665" s="68" t="n">
        <f aca="false">Q665-P665</f>
        <v>133.663389999996</v>
      </c>
      <c r="S665" s="68" t="n">
        <f aca="false">S664+K665</f>
        <v>4352.4000248927</v>
      </c>
      <c r="T665" s="68" t="n">
        <f aca="false">MAX(T664,S665)</f>
        <v>4692.09136899744</v>
      </c>
      <c r="U665" s="68" t="n">
        <f aca="false">T665-S665</f>
        <v>339.691344104739</v>
      </c>
      <c r="V665" s="70" t="n">
        <f aca="false">V664+F665</f>
        <v>1.704</v>
      </c>
      <c r="W665" s="70" t="n">
        <f aca="false">MAX(W664,V665)</f>
        <v>1.7268</v>
      </c>
      <c r="X665" s="70" t="n">
        <f aca="false">W665-V665</f>
        <v>0.0228000000000002</v>
      </c>
      <c r="Y665" s="70" t="n">
        <f aca="false">Y664+M665</f>
        <v>1.53286772932136</v>
      </c>
      <c r="Z665" s="70" t="n">
        <f aca="false">MAX(Z664,Y665)</f>
        <v>1.5647522748627</v>
      </c>
      <c r="AA665" s="70" t="n">
        <f aca="false">Z665-Y665</f>
        <v>0.031884545541339</v>
      </c>
      <c r="AB665" s="72" t="n">
        <f aca="false">AB664*(1+F665)</f>
        <v>4.95415930040959</v>
      </c>
      <c r="AC665" s="73" t="n">
        <f aca="false">MAX(AC664,AB665)</f>
        <v>5.07731174418246</v>
      </c>
      <c r="AD665" s="70" t="n">
        <f aca="false">1-AB665/AC665</f>
        <v>0.0242554426393012</v>
      </c>
      <c r="AE665" s="73" t="n">
        <f aca="false">AE664*(1+M665)</f>
        <v>4.17646181135413</v>
      </c>
      <c r="AF665" s="73" t="n">
        <f aca="false">MAX(AF664,AE665)</f>
        <v>4.31937789447085</v>
      </c>
      <c r="AG665" s="70" t="n">
        <f aca="false">1-AE665/AF665</f>
        <v>0.0330871913984804</v>
      </c>
      <c r="AH665" s="74" t="n">
        <f aca="false">IF(R665&gt;0,AH664+1,0)</f>
        <v>35</v>
      </c>
      <c r="AI665" s="74" t="n">
        <f aca="false">IF(U665&gt;0,AI664+1,0)</f>
        <v>35</v>
      </c>
      <c r="AJ665" s="74" t="n">
        <f aca="false">IF(G665&gt;0,AJ664+1,0)</f>
        <v>3</v>
      </c>
      <c r="AK665" s="74" t="n">
        <f aca="false">IF(G665&lt;=0,AK664+1,0)</f>
        <v>0</v>
      </c>
      <c r="AL665" s="74" t="n">
        <f aca="false">IF(K665&gt;0,AL664+1,0)</f>
        <v>3</v>
      </c>
      <c r="AM665" s="74" t="n">
        <f aca="false">IF(K665&lt;=0,AM664+1,0)</f>
        <v>0</v>
      </c>
    </row>
    <row r="666" customFormat="false" ht="15" hidden="false" customHeight="false" outlineLevel="0" collapsed="false">
      <c r="A666" s="61" t="n">
        <v>670</v>
      </c>
      <c r="B666" s="62" t="n">
        <v>41690.6354166667</v>
      </c>
      <c r="C666" s="63" t="n">
        <f aca="false">YEAR(B666)</f>
        <v>2014</v>
      </c>
      <c r="D666" s="32" t="s">
        <v>276</v>
      </c>
      <c r="E666" s="64" t="n">
        <v>6093.7</v>
      </c>
      <c r="F666" s="65" t="n">
        <v>-0.0078</v>
      </c>
      <c r="G666" s="66" t="n">
        <v>-47.53086</v>
      </c>
      <c r="H666" s="67" t="n">
        <f aca="false">E666+IF(D666="Long",1,-1)*G666</f>
        <v>6141.23086</v>
      </c>
      <c r="I666" s="68" t="n">
        <f aca="false">Assumptions!$B$58</f>
        <v>5.35750011455817</v>
      </c>
      <c r="J666" s="68" t="n">
        <f aca="false">INDEX(Yearly!$D$5:$D$22,MATCH(C666,Yearly!$A$5:$A$22,0))</f>
        <v>0.54483052012456</v>
      </c>
      <c r="K666" s="68" t="n">
        <f aca="false">G666-I666-J666</f>
        <v>-53.4331906346827</v>
      </c>
      <c r="L666" s="69" t="n">
        <f aca="false">(I666+J666)/Assumptions!$B$8</f>
        <v>0.000260255904029187</v>
      </c>
      <c r="M666" s="70" t="n">
        <f aca="false">F666-L666</f>
        <v>-0.00806025590402919</v>
      </c>
      <c r="N666" s="71" t="n">
        <f aca="false">G666*Assumptions!$B$7</f>
        <v>-373830.2139</v>
      </c>
      <c r="O666" s="71" t="n">
        <f aca="false">K666*Assumptions!$B$7</f>
        <v>-420252.04434178</v>
      </c>
      <c r="P666" s="68" t="n">
        <f aca="false">P665+G666</f>
        <v>8185.969375</v>
      </c>
      <c r="Q666" s="68" t="n">
        <f aca="false">MAX(Q665,P666)</f>
        <v>8367.163625</v>
      </c>
      <c r="R666" s="68" t="n">
        <f aca="false">Q666-P666</f>
        <v>181.194249999996</v>
      </c>
      <c r="S666" s="68" t="n">
        <f aca="false">S665+K666</f>
        <v>4298.96683425802</v>
      </c>
      <c r="T666" s="68" t="n">
        <f aca="false">MAX(T665,S666)</f>
        <v>4692.09136899744</v>
      </c>
      <c r="U666" s="68" t="n">
        <f aca="false">T666-S666</f>
        <v>393.124534739422</v>
      </c>
      <c r="V666" s="70" t="n">
        <f aca="false">V665+F666</f>
        <v>1.6962</v>
      </c>
      <c r="W666" s="70" t="n">
        <f aca="false">MAX(W665,V666)</f>
        <v>1.7268</v>
      </c>
      <c r="X666" s="70" t="n">
        <f aca="false">W666-V666</f>
        <v>0.0306000000000002</v>
      </c>
      <c r="Y666" s="70" t="n">
        <f aca="false">Y665+M666</f>
        <v>1.52480747341733</v>
      </c>
      <c r="Z666" s="70" t="n">
        <f aca="false">MAX(Z665,Y666)</f>
        <v>1.5647522748627</v>
      </c>
      <c r="AA666" s="70" t="n">
        <f aca="false">Z666-Y666</f>
        <v>0.0399448014453683</v>
      </c>
      <c r="AB666" s="72" t="n">
        <f aca="false">AB665*(1+F666)</f>
        <v>4.9155168578664</v>
      </c>
      <c r="AC666" s="73" t="n">
        <f aca="false">MAX(AC665,AB666)</f>
        <v>5.07731174418246</v>
      </c>
      <c r="AD666" s="70" t="n">
        <f aca="false">1-AB666/AC666</f>
        <v>0.0318662501867149</v>
      </c>
      <c r="AE666" s="73" t="n">
        <f aca="false">AE665*(1+M666)</f>
        <v>4.14279846038121</v>
      </c>
      <c r="AF666" s="73" t="n">
        <f aca="false">MAX(AF665,AE666)</f>
        <v>4.31937789447085</v>
      </c>
      <c r="AG666" s="70" t="n">
        <f aca="false">1-AE666/AF666</f>
        <v>0.040880756072692</v>
      </c>
      <c r="AH666" s="74" t="n">
        <f aca="false">IF(R666&gt;0,AH665+1,0)</f>
        <v>36</v>
      </c>
      <c r="AI666" s="74" t="n">
        <f aca="false">IF(U666&gt;0,AI665+1,0)</f>
        <v>36</v>
      </c>
      <c r="AJ666" s="74" t="n">
        <f aca="false">IF(G666&gt;0,AJ665+1,0)</f>
        <v>0</v>
      </c>
      <c r="AK666" s="74" t="n">
        <f aca="false">IF(G666&lt;=0,AK665+1,0)</f>
        <v>1</v>
      </c>
      <c r="AL666" s="74" t="n">
        <f aca="false">IF(K666&gt;0,AL665+1,0)</f>
        <v>0</v>
      </c>
      <c r="AM666" s="74" t="n">
        <f aca="false">IF(K666&lt;=0,AM665+1,0)</f>
        <v>1</v>
      </c>
    </row>
    <row r="667" customFormat="false" ht="15" hidden="false" customHeight="false" outlineLevel="0" collapsed="false">
      <c r="A667" s="61" t="n">
        <v>671</v>
      </c>
      <c r="B667" s="62" t="n">
        <v>41691.40625</v>
      </c>
      <c r="C667" s="63" t="n">
        <f aca="false">YEAR(B667)</f>
        <v>2014</v>
      </c>
      <c r="D667" s="32" t="s">
        <v>277</v>
      </c>
      <c r="E667" s="64" t="n">
        <v>6141.45</v>
      </c>
      <c r="F667" s="65" t="n">
        <v>0.0499</v>
      </c>
      <c r="G667" s="66" t="n">
        <v>306.458355</v>
      </c>
      <c r="H667" s="67" t="n">
        <f aca="false">E667+IF(D667="Long",1,-1)*G667</f>
        <v>6447.908355</v>
      </c>
      <c r="I667" s="68" t="n">
        <f aca="false">Assumptions!$B$58</f>
        <v>5.35750011455817</v>
      </c>
      <c r="J667" s="68" t="n">
        <f aca="false">INDEX(Yearly!$D$5:$D$22,MATCH(C667,Yearly!$A$5:$A$22,0))</f>
        <v>0.54483052012456</v>
      </c>
      <c r="K667" s="68" t="n">
        <f aca="false">G667-I667-J667</f>
        <v>300.556024365317</v>
      </c>
      <c r="L667" s="69" t="n">
        <f aca="false">(I667+J667)/Assumptions!$B$8</f>
        <v>0.000260255904029187</v>
      </c>
      <c r="M667" s="70" t="n">
        <f aca="false">F667-L667</f>
        <v>0.0496397440959708</v>
      </c>
      <c r="N667" s="71" t="n">
        <f aca="false">G667*Assumptions!$B$7</f>
        <v>2410294.962075</v>
      </c>
      <c r="O667" s="71" t="n">
        <f aca="false">K667*Assumptions!$B$7</f>
        <v>2363873.13163322</v>
      </c>
      <c r="P667" s="68" t="n">
        <f aca="false">P666+G667</f>
        <v>8492.42773</v>
      </c>
      <c r="Q667" s="68" t="n">
        <f aca="false">MAX(Q666,P667)</f>
        <v>8492.42773</v>
      </c>
      <c r="R667" s="68" t="n">
        <f aca="false">Q667-P667</f>
        <v>0</v>
      </c>
      <c r="S667" s="68" t="n">
        <f aca="false">S666+K667</f>
        <v>4599.52285862333</v>
      </c>
      <c r="T667" s="68" t="n">
        <f aca="false">MAX(T666,S667)</f>
        <v>4692.09136899744</v>
      </c>
      <c r="U667" s="68" t="n">
        <f aca="false">T667-S667</f>
        <v>92.5685103741043</v>
      </c>
      <c r="V667" s="70" t="n">
        <f aca="false">V666+F667</f>
        <v>1.7461</v>
      </c>
      <c r="W667" s="70" t="n">
        <f aca="false">MAX(W666,V667)</f>
        <v>1.7461</v>
      </c>
      <c r="X667" s="70" t="n">
        <f aca="false">W667-V667</f>
        <v>0</v>
      </c>
      <c r="Y667" s="70" t="n">
        <f aca="false">Y666+M667</f>
        <v>1.5744472175133</v>
      </c>
      <c r="Z667" s="70" t="n">
        <f aca="false">MAX(Z666,Y667)</f>
        <v>1.5744472175133</v>
      </c>
      <c r="AA667" s="70" t="n">
        <f aca="false">Z667-Y667</f>
        <v>0</v>
      </c>
      <c r="AB667" s="72" t="n">
        <f aca="false">AB666*(1+F667)</f>
        <v>5.16080114907393</v>
      </c>
      <c r="AC667" s="73" t="n">
        <f aca="false">MAX(AC666,AB667)</f>
        <v>5.16080114907393</v>
      </c>
      <c r="AD667" s="70" t="n">
        <f aca="false">1-AB667/AC667</f>
        <v>0</v>
      </c>
      <c r="AE667" s="73" t="n">
        <f aca="false">AE666*(1+M667)</f>
        <v>4.34844591579571</v>
      </c>
      <c r="AF667" s="73" t="n">
        <f aca="false">MAX(AF666,AE667)</f>
        <v>4.34844591579571</v>
      </c>
      <c r="AG667" s="70" t="n">
        <f aca="false">1-AE667/AF667</f>
        <v>0</v>
      </c>
      <c r="AH667" s="74" t="n">
        <f aca="false">IF(R667&gt;0,AH666+1,0)</f>
        <v>0</v>
      </c>
      <c r="AI667" s="74" t="n">
        <f aca="false">IF(U667&gt;0,AI666+1,0)</f>
        <v>37</v>
      </c>
      <c r="AJ667" s="74" t="n">
        <f aca="false">IF(G667&gt;0,AJ666+1,0)</f>
        <v>1</v>
      </c>
      <c r="AK667" s="74" t="n">
        <f aca="false">IF(G667&lt;=0,AK666+1,0)</f>
        <v>0</v>
      </c>
      <c r="AL667" s="74" t="n">
        <f aca="false">IF(K667&gt;0,AL666+1,0)</f>
        <v>1</v>
      </c>
      <c r="AM667" s="74" t="n">
        <f aca="false">IF(K667&lt;=0,AM666+1,0)</f>
        <v>0</v>
      </c>
    </row>
    <row r="668" customFormat="false" ht="15" hidden="false" customHeight="false" outlineLevel="0" collapsed="false">
      <c r="A668" s="61" t="n">
        <v>672</v>
      </c>
      <c r="B668" s="62" t="n">
        <v>41712.3854166667</v>
      </c>
      <c r="C668" s="63" t="n">
        <f aca="false">YEAR(B668)</f>
        <v>2014</v>
      </c>
      <c r="D668" s="32" t="s">
        <v>276</v>
      </c>
      <c r="E668" s="64" t="n">
        <v>6448.15</v>
      </c>
      <c r="F668" s="65" t="n">
        <v>-0.0089</v>
      </c>
      <c r="G668" s="66" t="n">
        <v>-57.388535</v>
      </c>
      <c r="H668" s="67" t="n">
        <f aca="false">E668+IF(D668="Long",1,-1)*G668</f>
        <v>6505.538535</v>
      </c>
      <c r="I668" s="68" t="n">
        <f aca="false">Assumptions!$B$58</f>
        <v>5.35750011455817</v>
      </c>
      <c r="J668" s="68" t="n">
        <f aca="false">INDEX(Yearly!$D$5:$D$22,MATCH(C668,Yearly!$A$5:$A$22,0))</f>
        <v>0.54483052012456</v>
      </c>
      <c r="K668" s="68" t="n">
        <f aca="false">G668-I668-J668</f>
        <v>-63.2908656346827</v>
      </c>
      <c r="L668" s="69" t="n">
        <f aca="false">(I668+J668)/Assumptions!$B$8</f>
        <v>0.000260255904029187</v>
      </c>
      <c r="M668" s="70" t="n">
        <f aca="false">F668-L668</f>
        <v>-0.00916025590402919</v>
      </c>
      <c r="N668" s="71" t="n">
        <f aca="false">G668*Assumptions!$B$7</f>
        <v>-451360.827775</v>
      </c>
      <c r="O668" s="71" t="n">
        <f aca="false">K668*Assumptions!$B$7</f>
        <v>-497782.65821678</v>
      </c>
      <c r="P668" s="68" t="n">
        <f aca="false">P667+G668</f>
        <v>8435.039195</v>
      </c>
      <c r="Q668" s="68" t="n">
        <f aca="false">MAX(Q667,P668)</f>
        <v>8492.42773</v>
      </c>
      <c r="R668" s="68" t="n">
        <f aca="false">Q668-P668</f>
        <v>57.3885350000001</v>
      </c>
      <c r="S668" s="68" t="n">
        <f aca="false">S667+K668</f>
        <v>4536.23199298865</v>
      </c>
      <c r="T668" s="68" t="n">
        <f aca="false">MAX(T667,S668)</f>
        <v>4692.09136899744</v>
      </c>
      <c r="U668" s="68" t="n">
        <f aca="false">T668-S668</f>
        <v>155.859376008787</v>
      </c>
      <c r="V668" s="70" t="n">
        <f aca="false">V667+F668</f>
        <v>1.7372</v>
      </c>
      <c r="W668" s="70" t="n">
        <f aca="false">MAX(W667,V668)</f>
        <v>1.7461</v>
      </c>
      <c r="X668" s="70" t="n">
        <f aca="false">W668-V668</f>
        <v>0.00889999999999991</v>
      </c>
      <c r="Y668" s="70" t="n">
        <f aca="false">Y667+M668</f>
        <v>1.56528696160927</v>
      </c>
      <c r="Z668" s="70" t="n">
        <f aca="false">MAX(Z667,Y668)</f>
        <v>1.5744472175133</v>
      </c>
      <c r="AA668" s="70" t="n">
        <f aca="false">Z668-Y668</f>
        <v>0.00916025590402914</v>
      </c>
      <c r="AB668" s="72" t="n">
        <f aca="false">AB667*(1+F668)</f>
        <v>5.11487001884717</v>
      </c>
      <c r="AC668" s="73" t="n">
        <f aca="false">MAX(AC667,AB668)</f>
        <v>5.16080114907393</v>
      </c>
      <c r="AD668" s="70" t="n">
        <f aca="false">1-AB668/AC668</f>
        <v>0.00889999999999991</v>
      </c>
      <c r="AE668" s="73" t="n">
        <f aca="false">AE667*(1+M668)</f>
        <v>4.30861303842219</v>
      </c>
      <c r="AF668" s="73" t="n">
        <f aca="false">MAX(AF667,AE668)</f>
        <v>4.34844591579571</v>
      </c>
      <c r="AG668" s="70" t="n">
        <f aca="false">1-AE668/AF668</f>
        <v>0.00916025590402914</v>
      </c>
      <c r="AH668" s="74" t="n">
        <f aca="false">IF(R668&gt;0,AH667+1,0)</f>
        <v>1</v>
      </c>
      <c r="AI668" s="74" t="n">
        <f aca="false">IF(U668&gt;0,AI667+1,0)</f>
        <v>38</v>
      </c>
      <c r="AJ668" s="74" t="n">
        <f aca="false">IF(G668&gt;0,AJ667+1,0)</f>
        <v>0</v>
      </c>
      <c r="AK668" s="74" t="n">
        <f aca="false">IF(G668&lt;=0,AK667+1,0)</f>
        <v>1</v>
      </c>
      <c r="AL668" s="74" t="n">
        <f aca="false">IF(K668&gt;0,AL667+1,0)</f>
        <v>0</v>
      </c>
      <c r="AM668" s="74" t="n">
        <f aca="false">IF(K668&lt;=0,AM667+1,0)</f>
        <v>1</v>
      </c>
    </row>
    <row r="669" customFormat="false" ht="15" hidden="false" customHeight="false" outlineLevel="0" collapsed="false">
      <c r="A669" s="61" t="n">
        <v>673</v>
      </c>
      <c r="B669" s="62" t="n">
        <v>41712.6354166667</v>
      </c>
      <c r="C669" s="63" t="n">
        <f aca="false">YEAR(B669)</f>
        <v>2014</v>
      </c>
      <c r="D669" s="32" t="s">
        <v>277</v>
      </c>
      <c r="E669" s="64" t="n">
        <v>6505.65</v>
      </c>
      <c r="F669" s="65" t="n">
        <v>0.0003</v>
      </c>
      <c r="G669" s="66" t="n">
        <v>1.951695</v>
      </c>
      <c r="H669" s="67" t="n">
        <f aca="false">E669+IF(D669="Long",1,-1)*G669</f>
        <v>6507.601695</v>
      </c>
      <c r="I669" s="68" t="n">
        <f aca="false">Assumptions!$B$58</f>
        <v>5.35750011455817</v>
      </c>
      <c r="J669" s="68" t="n">
        <f aca="false">INDEX(Yearly!$D$5:$D$22,MATCH(C669,Yearly!$A$5:$A$22,0))</f>
        <v>0.54483052012456</v>
      </c>
      <c r="K669" s="68" t="n">
        <f aca="false">G669-I669-J669</f>
        <v>-3.95063563468273</v>
      </c>
      <c r="L669" s="69" t="n">
        <f aca="false">(I669+J669)/Assumptions!$B$8</f>
        <v>0.000260255904029187</v>
      </c>
      <c r="M669" s="70" t="n">
        <f aca="false">F669-L669</f>
        <v>3.97440959708131E-005</v>
      </c>
      <c r="N669" s="71" t="n">
        <f aca="false">G669*Assumptions!$B$7</f>
        <v>15350.081175</v>
      </c>
      <c r="O669" s="71" t="n">
        <f aca="false">K669*Assumptions!$B$7</f>
        <v>-31071.7492667797</v>
      </c>
      <c r="P669" s="68" t="n">
        <f aca="false">P668+G669</f>
        <v>8436.99089</v>
      </c>
      <c r="Q669" s="68" t="n">
        <f aca="false">MAX(Q668,P669)</f>
        <v>8492.42773</v>
      </c>
      <c r="R669" s="68" t="n">
        <f aca="false">Q669-P669</f>
        <v>55.4368400000003</v>
      </c>
      <c r="S669" s="68" t="n">
        <f aca="false">S668+K669</f>
        <v>4532.28135735397</v>
      </c>
      <c r="T669" s="68" t="n">
        <f aca="false">MAX(T668,S669)</f>
        <v>4692.09136899744</v>
      </c>
      <c r="U669" s="68" t="n">
        <f aca="false">T669-S669</f>
        <v>159.81001164347</v>
      </c>
      <c r="V669" s="70" t="n">
        <f aca="false">V668+F669</f>
        <v>1.7375</v>
      </c>
      <c r="W669" s="70" t="n">
        <f aca="false">MAX(W668,V669)</f>
        <v>1.7461</v>
      </c>
      <c r="X669" s="70" t="n">
        <f aca="false">W669-V669</f>
        <v>0.00859999999999994</v>
      </c>
      <c r="Y669" s="70" t="n">
        <f aca="false">Y668+M669</f>
        <v>1.56532670570524</v>
      </c>
      <c r="Z669" s="70" t="n">
        <f aca="false">MAX(Z668,Y669)</f>
        <v>1.5744472175133</v>
      </c>
      <c r="AA669" s="70" t="n">
        <f aca="false">Z669-Y669</f>
        <v>0.0091205118080584</v>
      </c>
      <c r="AB669" s="72" t="n">
        <f aca="false">AB668*(1+F669)</f>
        <v>5.11640447985283</v>
      </c>
      <c r="AC669" s="73" t="n">
        <f aca="false">MAX(AC668,AB669)</f>
        <v>5.16080114907393</v>
      </c>
      <c r="AD669" s="70" t="n">
        <f aca="false">1-AB669/AC669</f>
        <v>0.00860267000000003</v>
      </c>
      <c r="AE669" s="73" t="n">
        <f aca="false">AE668*(1+M669)</f>
        <v>4.30878428035229</v>
      </c>
      <c r="AF669" s="73" t="n">
        <f aca="false">MAX(AF668,AE669)</f>
        <v>4.34844591579571</v>
      </c>
      <c r="AG669" s="70" t="n">
        <f aca="false">1-AE669/AF669</f>
        <v>0.00912087587414823</v>
      </c>
      <c r="AH669" s="74" t="n">
        <f aca="false">IF(R669&gt;0,AH668+1,0)</f>
        <v>2</v>
      </c>
      <c r="AI669" s="74" t="n">
        <f aca="false">IF(U669&gt;0,AI668+1,0)</f>
        <v>39</v>
      </c>
      <c r="AJ669" s="74" t="n">
        <f aca="false">IF(G669&gt;0,AJ668+1,0)</f>
        <v>1</v>
      </c>
      <c r="AK669" s="74" t="n">
        <f aca="false">IF(G669&lt;=0,AK668+1,0)</f>
        <v>0</v>
      </c>
      <c r="AL669" s="74" t="n">
        <f aca="false">IF(K669&gt;0,AL668+1,0)</f>
        <v>0</v>
      </c>
      <c r="AM669" s="74" t="n">
        <f aca="false">IF(K669&lt;=0,AM668+1,0)</f>
        <v>2</v>
      </c>
    </row>
    <row r="670" customFormat="false" ht="15" hidden="false" customHeight="false" outlineLevel="0" collapsed="false">
      <c r="A670" s="61" t="n">
        <v>674</v>
      </c>
      <c r="B670" s="62" t="n">
        <v>41718.40625</v>
      </c>
      <c r="C670" s="63" t="n">
        <f aca="false">YEAR(B670)</f>
        <v>2014</v>
      </c>
      <c r="D670" s="32" t="s">
        <v>276</v>
      </c>
      <c r="E670" s="64" t="n">
        <v>6507.6</v>
      </c>
      <c r="F670" s="65" t="n">
        <v>-0.0007</v>
      </c>
      <c r="G670" s="66" t="n">
        <v>-4.55532</v>
      </c>
      <c r="H670" s="67" t="n">
        <f aca="false">E670+IF(D670="Long",1,-1)*G670</f>
        <v>6512.15532</v>
      </c>
      <c r="I670" s="68" t="n">
        <f aca="false">Assumptions!$B$58</f>
        <v>5.35750011455817</v>
      </c>
      <c r="J670" s="68" t="n">
        <f aca="false">INDEX(Yearly!$D$5:$D$22,MATCH(C670,Yearly!$A$5:$A$22,0))</f>
        <v>0.54483052012456</v>
      </c>
      <c r="K670" s="68" t="n">
        <f aca="false">G670-I670-J670</f>
        <v>-10.4576506346827</v>
      </c>
      <c r="L670" s="69" t="n">
        <f aca="false">(I670+J670)/Assumptions!$B$8</f>
        <v>0.000260255904029187</v>
      </c>
      <c r="M670" s="70" t="n">
        <f aca="false">F670-L670</f>
        <v>-0.000960255904029187</v>
      </c>
      <c r="N670" s="71" t="n">
        <f aca="false">G670*Assumptions!$B$7</f>
        <v>-35827.5918</v>
      </c>
      <c r="O670" s="71" t="n">
        <f aca="false">K670*Assumptions!$B$7</f>
        <v>-82249.4222417797</v>
      </c>
      <c r="P670" s="68" t="n">
        <f aca="false">P669+G670</f>
        <v>8432.43557</v>
      </c>
      <c r="Q670" s="68" t="n">
        <f aca="false">MAX(Q669,P670)</f>
        <v>8492.42773</v>
      </c>
      <c r="R670" s="68" t="n">
        <f aca="false">Q670-P670</f>
        <v>59.9921599999998</v>
      </c>
      <c r="S670" s="68" t="n">
        <f aca="false">S669+K670</f>
        <v>4521.82370671929</v>
      </c>
      <c r="T670" s="68" t="n">
        <f aca="false">MAX(T669,S670)</f>
        <v>4692.09136899744</v>
      </c>
      <c r="U670" s="68" t="n">
        <f aca="false">T670-S670</f>
        <v>170.267662278153</v>
      </c>
      <c r="V670" s="70" t="n">
        <f aca="false">V669+F670</f>
        <v>1.7368</v>
      </c>
      <c r="W670" s="70" t="n">
        <f aca="false">MAX(W669,V670)</f>
        <v>1.7461</v>
      </c>
      <c r="X670" s="70" t="n">
        <f aca="false">W670-V670</f>
        <v>0.00929999999999986</v>
      </c>
      <c r="Y670" s="70" t="n">
        <f aca="false">Y669+M670</f>
        <v>1.56436644980121</v>
      </c>
      <c r="Z670" s="70" t="n">
        <f aca="false">MAX(Z669,Y670)</f>
        <v>1.5744472175133</v>
      </c>
      <c r="AA670" s="70" t="n">
        <f aca="false">Z670-Y670</f>
        <v>0.0100807677120875</v>
      </c>
      <c r="AB670" s="72" t="n">
        <f aca="false">AB669*(1+F670)</f>
        <v>5.11282299671693</v>
      </c>
      <c r="AC670" s="73" t="n">
        <f aca="false">MAX(AC669,AB670)</f>
        <v>5.16080114907393</v>
      </c>
      <c r="AD670" s="70" t="n">
        <f aca="false">1-AB670/AC670</f>
        <v>0.00929664813100006</v>
      </c>
      <c r="AE670" s="73" t="n">
        <f aca="false">AE669*(1+M670)</f>
        <v>4.3046467448079</v>
      </c>
      <c r="AF670" s="73" t="n">
        <f aca="false">MAX(AF669,AE670)</f>
        <v>4.34844591579571</v>
      </c>
      <c r="AG670" s="70" t="n">
        <f aca="false">1-AE670/AF670</f>
        <v>0.0100723734032693</v>
      </c>
      <c r="AH670" s="74" t="n">
        <f aca="false">IF(R670&gt;0,AH669+1,0)</f>
        <v>3</v>
      </c>
      <c r="AI670" s="74" t="n">
        <f aca="false">IF(U670&gt;0,AI669+1,0)</f>
        <v>40</v>
      </c>
      <c r="AJ670" s="74" t="n">
        <f aca="false">IF(G670&gt;0,AJ669+1,0)</f>
        <v>0</v>
      </c>
      <c r="AK670" s="74" t="n">
        <f aca="false">IF(G670&lt;=0,AK669+1,0)</f>
        <v>1</v>
      </c>
      <c r="AL670" s="74" t="n">
        <f aca="false">IF(K670&gt;0,AL669+1,0)</f>
        <v>0</v>
      </c>
      <c r="AM670" s="74" t="n">
        <f aca="false">IF(K670&lt;=0,AM669+1,0)</f>
        <v>3</v>
      </c>
    </row>
    <row r="671" customFormat="false" ht="15" hidden="false" customHeight="false" outlineLevel="0" collapsed="false">
      <c r="A671" s="61" t="n">
        <v>675</v>
      </c>
      <c r="B671" s="62" t="n">
        <v>41718.5027777778</v>
      </c>
      <c r="C671" s="63" t="n">
        <f aca="false">YEAR(B671)</f>
        <v>2014</v>
      </c>
      <c r="D671" s="32" t="s">
        <v>277</v>
      </c>
      <c r="E671" s="64" t="n">
        <v>6512.1</v>
      </c>
      <c r="F671" s="65" t="n">
        <v>-0.0018</v>
      </c>
      <c r="G671" s="66" t="n">
        <v>-11.72178</v>
      </c>
      <c r="H671" s="67" t="n">
        <f aca="false">E671+IF(D671="Long",1,-1)*G671</f>
        <v>6500.37822</v>
      </c>
      <c r="I671" s="68" t="n">
        <f aca="false">Assumptions!$B$58</f>
        <v>5.35750011455817</v>
      </c>
      <c r="J671" s="68" t="n">
        <f aca="false">INDEX(Yearly!$D$5:$D$22,MATCH(C671,Yearly!$A$5:$A$22,0))</f>
        <v>0.54483052012456</v>
      </c>
      <c r="K671" s="68" t="n">
        <f aca="false">G671-I671-J671</f>
        <v>-17.6241106346827</v>
      </c>
      <c r="L671" s="69" t="n">
        <f aca="false">(I671+J671)/Assumptions!$B$8</f>
        <v>0.000260255904029187</v>
      </c>
      <c r="M671" s="70" t="n">
        <f aca="false">F671-L671</f>
        <v>-0.00206025590402919</v>
      </c>
      <c r="N671" s="71" t="n">
        <f aca="false">G671*Assumptions!$B$7</f>
        <v>-92191.7997</v>
      </c>
      <c r="O671" s="71" t="n">
        <f aca="false">K671*Assumptions!$B$7</f>
        <v>-138613.63014178</v>
      </c>
      <c r="P671" s="68" t="n">
        <f aca="false">P670+G671</f>
        <v>8420.71379</v>
      </c>
      <c r="Q671" s="68" t="n">
        <f aca="false">MAX(Q670,P671)</f>
        <v>8492.42773</v>
      </c>
      <c r="R671" s="68" t="n">
        <f aca="false">Q671-P671</f>
        <v>71.7139399999996</v>
      </c>
      <c r="S671" s="68" t="n">
        <f aca="false">S670+K671</f>
        <v>4504.1995960846</v>
      </c>
      <c r="T671" s="68" t="n">
        <f aca="false">MAX(T670,S671)</f>
        <v>4692.09136899744</v>
      </c>
      <c r="U671" s="68" t="n">
        <f aca="false">T671-S671</f>
        <v>187.891772912835</v>
      </c>
      <c r="V671" s="70" t="n">
        <f aca="false">V670+F671</f>
        <v>1.735</v>
      </c>
      <c r="W671" s="70" t="n">
        <f aca="false">MAX(W670,V671)</f>
        <v>1.7461</v>
      </c>
      <c r="X671" s="70" t="n">
        <f aca="false">W671-V671</f>
        <v>0.0110999999999999</v>
      </c>
      <c r="Y671" s="70" t="n">
        <f aca="false">Y670+M671</f>
        <v>1.56230619389718</v>
      </c>
      <c r="Z671" s="70" t="n">
        <f aca="false">MAX(Z670,Y671)</f>
        <v>1.5744472175133</v>
      </c>
      <c r="AA671" s="70" t="n">
        <f aca="false">Z671-Y671</f>
        <v>0.0121410236161168</v>
      </c>
      <c r="AB671" s="72" t="n">
        <f aca="false">AB670*(1+F671)</f>
        <v>5.10361991532284</v>
      </c>
      <c r="AC671" s="73" t="n">
        <f aca="false">MAX(AC670,AB671)</f>
        <v>5.16080114907393</v>
      </c>
      <c r="AD671" s="70" t="n">
        <f aca="false">1-AB671/AC671</f>
        <v>0.0110799141643644</v>
      </c>
      <c r="AE671" s="73" t="n">
        <f aca="false">AE670*(1+M671)</f>
        <v>4.29577807093715</v>
      </c>
      <c r="AF671" s="73" t="n">
        <f aca="false">MAX(AF670,AE671)</f>
        <v>4.34844591579571</v>
      </c>
      <c r="AG671" s="70" t="n">
        <f aca="false">1-AE671/AF671</f>
        <v>0.0121118776405267</v>
      </c>
      <c r="AH671" s="74" t="n">
        <f aca="false">IF(R671&gt;0,AH670+1,0)</f>
        <v>4</v>
      </c>
      <c r="AI671" s="74" t="n">
        <f aca="false">IF(U671&gt;0,AI670+1,0)</f>
        <v>41</v>
      </c>
      <c r="AJ671" s="74" t="n">
        <f aca="false">IF(G671&gt;0,AJ670+1,0)</f>
        <v>0</v>
      </c>
      <c r="AK671" s="74" t="n">
        <f aca="false">IF(G671&lt;=0,AK670+1,0)</f>
        <v>2</v>
      </c>
      <c r="AL671" s="74" t="n">
        <f aca="false">IF(K671&gt;0,AL670+1,0)</f>
        <v>0</v>
      </c>
      <c r="AM671" s="74" t="n">
        <f aca="false">IF(K671&lt;=0,AM670+1,0)</f>
        <v>4</v>
      </c>
    </row>
    <row r="672" customFormat="false" ht="15" hidden="false" customHeight="false" outlineLevel="0" collapsed="false">
      <c r="A672" s="61" t="n">
        <v>676</v>
      </c>
      <c r="B672" s="62" t="n">
        <v>41718.53125</v>
      </c>
      <c r="C672" s="63" t="n">
        <f aca="false">YEAR(B672)</f>
        <v>2014</v>
      </c>
      <c r="D672" s="32" t="s">
        <v>276</v>
      </c>
      <c r="E672" s="64" t="n">
        <v>6500.35</v>
      </c>
      <c r="F672" s="65" t="n">
        <v>-0.0001</v>
      </c>
      <c r="G672" s="66" t="n">
        <v>-0.650035</v>
      </c>
      <c r="H672" s="67" t="n">
        <f aca="false">E672+IF(D672="Long",1,-1)*G672</f>
        <v>6501.000035</v>
      </c>
      <c r="I672" s="68" t="n">
        <f aca="false">Assumptions!$B$58</f>
        <v>5.35750011455817</v>
      </c>
      <c r="J672" s="68" t="n">
        <f aca="false">INDEX(Yearly!$D$5:$D$22,MATCH(C672,Yearly!$A$5:$A$22,0))</f>
        <v>0.54483052012456</v>
      </c>
      <c r="K672" s="68" t="n">
        <f aca="false">G672-I672-J672</f>
        <v>-6.55236563468273</v>
      </c>
      <c r="L672" s="69" t="n">
        <f aca="false">(I672+J672)/Assumptions!$B$8</f>
        <v>0.000260255904029187</v>
      </c>
      <c r="M672" s="70" t="n">
        <f aca="false">F672-L672</f>
        <v>-0.000360255904029187</v>
      </c>
      <c r="N672" s="71" t="n">
        <f aca="false">G672*Assumptions!$B$7</f>
        <v>-5112.525275</v>
      </c>
      <c r="O672" s="71" t="n">
        <f aca="false">K672*Assumptions!$B$7</f>
        <v>-51534.3557167797</v>
      </c>
      <c r="P672" s="68" t="n">
        <f aca="false">P671+G672</f>
        <v>8420.063755</v>
      </c>
      <c r="Q672" s="68" t="n">
        <f aca="false">MAX(Q671,P672)</f>
        <v>8492.42773</v>
      </c>
      <c r="R672" s="68" t="n">
        <f aca="false">Q672-P672</f>
        <v>72.3639750000002</v>
      </c>
      <c r="S672" s="68" t="n">
        <f aca="false">S671+K672</f>
        <v>4497.64723044992</v>
      </c>
      <c r="T672" s="68" t="n">
        <f aca="false">MAX(T671,S672)</f>
        <v>4692.09136899744</v>
      </c>
      <c r="U672" s="68" t="n">
        <f aca="false">T672-S672</f>
        <v>194.444138547518</v>
      </c>
      <c r="V672" s="70" t="n">
        <f aca="false">V671+F672</f>
        <v>1.7349</v>
      </c>
      <c r="W672" s="70" t="n">
        <f aca="false">MAX(W671,V672)</f>
        <v>1.7461</v>
      </c>
      <c r="X672" s="70" t="n">
        <f aca="false">W672-V672</f>
        <v>0.0111999999999999</v>
      </c>
      <c r="Y672" s="70" t="n">
        <f aca="false">Y671+M672</f>
        <v>1.56194593799316</v>
      </c>
      <c r="Z672" s="70" t="n">
        <f aca="false">MAX(Z671,Y672)</f>
        <v>1.5744472175133</v>
      </c>
      <c r="AA672" s="70" t="n">
        <f aca="false">Z672-Y672</f>
        <v>0.012501279520146</v>
      </c>
      <c r="AB672" s="72" t="n">
        <f aca="false">AB671*(1+F672)</f>
        <v>5.10310955333131</v>
      </c>
      <c r="AC672" s="73" t="n">
        <f aca="false">MAX(AC671,AB672)</f>
        <v>5.16080114907393</v>
      </c>
      <c r="AD672" s="70" t="n">
        <f aca="false">1-AB672/AC672</f>
        <v>0.0111788061729479</v>
      </c>
      <c r="AE672" s="73" t="n">
        <f aca="false">AE671*(1+M672)</f>
        <v>4.29423049152469</v>
      </c>
      <c r="AF672" s="73" t="n">
        <f aca="false">MAX(AF671,AE672)</f>
        <v>4.34844591579571</v>
      </c>
      <c r="AG672" s="70" t="n">
        <f aca="false">1-AE672/AF672</f>
        <v>0.012467770169127</v>
      </c>
      <c r="AH672" s="74" t="n">
        <f aca="false">IF(R672&gt;0,AH671+1,0)</f>
        <v>5</v>
      </c>
      <c r="AI672" s="74" t="n">
        <f aca="false">IF(U672&gt;0,AI671+1,0)</f>
        <v>42</v>
      </c>
      <c r="AJ672" s="74" t="n">
        <f aca="false">IF(G672&gt;0,AJ671+1,0)</f>
        <v>0</v>
      </c>
      <c r="AK672" s="74" t="n">
        <f aca="false">IF(G672&lt;=0,AK671+1,0)</f>
        <v>3</v>
      </c>
      <c r="AL672" s="74" t="n">
        <f aca="false">IF(K672&gt;0,AL671+1,0)</f>
        <v>0</v>
      </c>
      <c r="AM672" s="74" t="n">
        <f aca="false">IF(K672&lt;=0,AM671+1,0)</f>
        <v>5</v>
      </c>
    </row>
    <row r="673" customFormat="false" ht="15" hidden="false" customHeight="false" outlineLevel="0" collapsed="false">
      <c r="A673" s="61" t="n">
        <v>677</v>
      </c>
      <c r="B673" s="62" t="n">
        <v>41719.40625</v>
      </c>
      <c r="C673" s="63" t="n">
        <f aca="false">YEAR(B673)</f>
        <v>2014</v>
      </c>
      <c r="D673" s="32" t="s">
        <v>277</v>
      </c>
      <c r="E673" s="64" t="n">
        <v>6501.2</v>
      </c>
      <c r="F673" s="65" t="n">
        <v>-0.0021</v>
      </c>
      <c r="G673" s="66" t="n">
        <v>-13.65252</v>
      </c>
      <c r="H673" s="67" t="n">
        <f aca="false">E673+IF(D673="Long",1,-1)*G673</f>
        <v>6487.54748</v>
      </c>
      <c r="I673" s="68" t="n">
        <f aca="false">Assumptions!$B$58</f>
        <v>5.35750011455817</v>
      </c>
      <c r="J673" s="68" t="n">
        <f aca="false">INDEX(Yearly!$D$5:$D$22,MATCH(C673,Yearly!$A$5:$A$22,0))</f>
        <v>0.54483052012456</v>
      </c>
      <c r="K673" s="68" t="n">
        <f aca="false">G673-I673-J673</f>
        <v>-19.5548506346827</v>
      </c>
      <c r="L673" s="69" t="n">
        <f aca="false">(I673+J673)/Assumptions!$B$8</f>
        <v>0.000260255904029187</v>
      </c>
      <c r="M673" s="70" t="n">
        <f aca="false">F673-L673</f>
        <v>-0.00236025590402919</v>
      </c>
      <c r="N673" s="71" t="n">
        <f aca="false">G673*Assumptions!$B$7</f>
        <v>-107377.0698</v>
      </c>
      <c r="O673" s="71" t="n">
        <f aca="false">K673*Assumptions!$B$7</f>
        <v>-153798.90024178</v>
      </c>
      <c r="P673" s="68" t="n">
        <f aca="false">P672+G673</f>
        <v>8406.411235</v>
      </c>
      <c r="Q673" s="68" t="n">
        <f aca="false">MAX(Q672,P673)</f>
        <v>8492.42773</v>
      </c>
      <c r="R673" s="68" t="n">
        <f aca="false">Q673-P673</f>
        <v>86.0164949999999</v>
      </c>
      <c r="S673" s="68" t="n">
        <f aca="false">S672+K673</f>
        <v>4478.09237981524</v>
      </c>
      <c r="T673" s="68" t="n">
        <f aca="false">MAX(T672,S673)</f>
        <v>4692.09136899744</v>
      </c>
      <c r="U673" s="68" t="n">
        <f aca="false">T673-S673</f>
        <v>213.998989182202</v>
      </c>
      <c r="V673" s="70" t="n">
        <f aca="false">V672+F673</f>
        <v>1.7328</v>
      </c>
      <c r="W673" s="70" t="n">
        <f aca="false">MAX(W672,V673)</f>
        <v>1.7461</v>
      </c>
      <c r="X673" s="70" t="n">
        <f aca="false">W673-V673</f>
        <v>0.0132999999999999</v>
      </c>
      <c r="Y673" s="70" t="n">
        <f aca="false">Y672+M673</f>
        <v>1.55958568208913</v>
      </c>
      <c r="Z673" s="70" t="n">
        <f aca="false">MAX(Z672,Y673)</f>
        <v>1.5744472175133</v>
      </c>
      <c r="AA673" s="70" t="n">
        <f aca="false">Z673-Y673</f>
        <v>0.0148615354241752</v>
      </c>
      <c r="AB673" s="72" t="n">
        <f aca="false">AB672*(1+F673)</f>
        <v>5.09239302326931</v>
      </c>
      <c r="AC673" s="73" t="n">
        <f aca="false">MAX(AC672,AB673)</f>
        <v>5.16080114907393</v>
      </c>
      <c r="AD673" s="70" t="n">
        <f aca="false">1-AB673/AC673</f>
        <v>0.0132553306799846</v>
      </c>
      <c r="AE673" s="73" t="n">
        <f aca="false">AE672*(1+M673)</f>
        <v>4.28409500865381</v>
      </c>
      <c r="AF673" s="73" t="n">
        <f aca="false">MAX(AF672,AE673)</f>
        <v>4.34844591579571</v>
      </c>
      <c r="AG673" s="70" t="n">
        <f aca="false">1-AE673/AF673</f>
        <v>0.0147985989450046</v>
      </c>
      <c r="AH673" s="74" t="n">
        <f aca="false">IF(R673&gt;0,AH672+1,0)</f>
        <v>6</v>
      </c>
      <c r="AI673" s="74" t="n">
        <f aca="false">IF(U673&gt;0,AI672+1,0)</f>
        <v>43</v>
      </c>
      <c r="AJ673" s="74" t="n">
        <f aca="false">IF(G673&gt;0,AJ672+1,0)</f>
        <v>0</v>
      </c>
      <c r="AK673" s="74" t="n">
        <f aca="false">IF(G673&lt;=0,AK672+1,0)</f>
        <v>4</v>
      </c>
      <c r="AL673" s="74" t="n">
        <f aca="false">IF(K673&gt;0,AL672+1,0)</f>
        <v>0</v>
      </c>
      <c r="AM673" s="74" t="n">
        <f aca="false">IF(K673&lt;=0,AM672+1,0)</f>
        <v>6</v>
      </c>
    </row>
    <row r="674" customFormat="false" ht="15" hidden="false" customHeight="false" outlineLevel="0" collapsed="false">
      <c r="A674" s="61" t="n">
        <v>678</v>
      </c>
      <c r="B674" s="62" t="n">
        <v>41719.4340277778</v>
      </c>
      <c r="C674" s="63" t="n">
        <f aca="false">YEAR(B674)</f>
        <v>2014</v>
      </c>
      <c r="D674" s="32" t="s">
        <v>276</v>
      </c>
      <c r="E674" s="64" t="n">
        <v>6487.75</v>
      </c>
      <c r="F674" s="65" t="n">
        <v>-0.0127</v>
      </c>
      <c r="G674" s="66" t="n">
        <v>-82.394425</v>
      </c>
      <c r="H674" s="67" t="n">
        <f aca="false">E674+IF(D674="Long",1,-1)*G674</f>
        <v>6570.144425</v>
      </c>
      <c r="I674" s="68" t="n">
        <f aca="false">Assumptions!$B$58</f>
        <v>5.35750011455817</v>
      </c>
      <c r="J674" s="68" t="n">
        <f aca="false">INDEX(Yearly!$D$5:$D$22,MATCH(C674,Yearly!$A$5:$A$22,0))</f>
        <v>0.54483052012456</v>
      </c>
      <c r="K674" s="68" t="n">
        <f aca="false">G674-I674-J674</f>
        <v>-88.2967556346827</v>
      </c>
      <c r="L674" s="69" t="n">
        <f aca="false">(I674+J674)/Assumptions!$B$8</f>
        <v>0.000260255904029187</v>
      </c>
      <c r="M674" s="70" t="n">
        <f aca="false">F674-L674</f>
        <v>-0.0129602559040292</v>
      </c>
      <c r="N674" s="71" t="n">
        <f aca="false">G674*Assumptions!$B$7</f>
        <v>-648032.152625</v>
      </c>
      <c r="O674" s="71" t="n">
        <f aca="false">K674*Assumptions!$B$7</f>
        <v>-694453.98306678</v>
      </c>
      <c r="P674" s="68" t="n">
        <f aca="false">P673+G674</f>
        <v>8324.01681</v>
      </c>
      <c r="Q674" s="68" t="n">
        <f aca="false">MAX(Q673,P674)</f>
        <v>8492.42773</v>
      </c>
      <c r="R674" s="68" t="n">
        <f aca="false">Q674-P674</f>
        <v>168.41092</v>
      </c>
      <c r="S674" s="68" t="n">
        <f aca="false">S673+K674</f>
        <v>4389.79562418055</v>
      </c>
      <c r="T674" s="68" t="n">
        <f aca="false">MAX(T673,S674)</f>
        <v>4692.09136899744</v>
      </c>
      <c r="U674" s="68" t="n">
        <f aca="false">T674-S674</f>
        <v>302.295744816885</v>
      </c>
      <c r="V674" s="70" t="n">
        <f aca="false">V673+F674</f>
        <v>1.7201</v>
      </c>
      <c r="W674" s="70" t="n">
        <f aca="false">MAX(W673,V674)</f>
        <v>1.7461</v>
      </c>
      <c r="X674" s="70" t="n">
        <f aca="false">W674-V674</f>
        <v>0.0259999999999998</v>
      </c>
      <c r="Y674" s="70" t="n">
        <f aca="false">Y673+M674</f>
        <v>1.5466254261851</v>
      </c>
      <c r="Z674" s="70" t="n">
        <f aca="false">MAX(Z673,Y674)</f>
        <v>1.5744472175133</v>
      </c>
      <c r="AA674" s="70" t="n">
        <f aca="false">Z674-Y674</f>
        <v>0.0278217913282044</v>
      </c>
      <c r="AB674" s="72" t="n">
        <f aca="false">AB673*(1+F674)</f>
        <v>5.02771963187379</v>
      </c>
      <c r="AC674" s="73" t="n">
        <f aca="false">MAX(AC673,AB674)</f>
        <v>5.16080114907393</v>
      </c>
      <c r="AD674" s="70" t="n">
        <f aca="false">1-AB674/AC674</f>
        <v>0.025786987980349</v>
      </c>
      <c r="AE674" s="73" t="n">
        <f aca="false">AE673*(1+M674)</f>
        <v>4.22857204102448</v>
      </c>
      <c r="AF674" s="73" t="n">
        <f aca="false">MAX(AF673,AE674)</f>
        <v>4.34844591579571</v>
      </c>
      <c r="AG674" s="70" t="n">
        <f aca="false">1-AE674/AF674</f>
        <v>0.0275670612196854</v>
      </c>
      <c r="AH674" s="74" t="n">
        <f aca="false">IF(R674&gt;0,AH673+1,0)</f>
        <v>7</v>
      </c>
      <c r="AI674" s="74" t="n">
        <f aca="false">IF(U674&gt;0,AI673+1,0)</f>
        <v>44</v>
      </c>
      <c r="AJ674" s="74" t="n">
        <f aca="false">IF(G674&gt;0,AJ673+1,0)</f>
        <v>0</v>
      </c>
      <c r="AK674" s="74" t="n">
        <f aca="false">IF(G674&lt;=0,AK673+1,0)</f>
        <v>5</v>
      </c>
      <c r="AL674" s="74" t="n">
        <f aca="false">IF(K674&gt;0,AL673+1,0)</f>
        <v>0</v>
      </c>
      <c r="AM674" s="74" t="n">
        <f aca="false">IF(K674&lt;=0,AM673+1,0)</f>
        <v>7</v>
      </c>
    </row>
    <row r="675" customFormat="false" ht="15" hidden="false" customHeight="false" outlineLevel="0" collapsed="false">
      <c r="A675" s="61" t="n">
        <v>679</v>
      </c>
      <c r="B675" s="62" t="n">
        <v>41722.40625</v>
      </c>
      <c r="C675" s="63" t="n">
        <f aca="false">YEAR(B675)</f>
        <v>2014</v>
      </c>
      <c r="D675" s="32" t="s">
        <v>277</v>
      </c>
      <c r="E675" s="64" t="n">
        <v>6569.85</v>
      </c>
      <c r="F675" s="65" t="n">
        <v>0.0186</v>
      </c>
      <c r="G675" s="66" t="n">
        <v>122.19921</v>
      </c>
      <c r="H675" s="67" t="n">
        <f aca="false">E675+IF(D675="Long",1,-1)*G675</f>
        <v>6692.04921</v>
      </c>
      <c r="I675" s="68" t="n">
        <f aca="false">Assumptions!$B$58</f>
        <v>5.35750011455817</v>
      </c>
      <c r="J675" s="68" t="n">
        <f aca="false">INDEX(Yearly!$D$5:$D$22,MATCH(C675,Yearly!$A$5:$A$22,0))</f>
        <v>0.54483052012456</v>
      </c>
      <c r="K675" s="68" t="n">
        <f aca="false">G675-I675-J675</f>
        <v>116.296879365317</v>
      </c>
      <c r="L675" s="69" t="n">
        <f aca="false">(I675+J675)/Assumptions!$B$8</f>
        <v>0.000260255904029187</v>
      </c>
      <c r="M675" s="70" t="n">
        <f aca="false">F675-L675</f>
        <v>0.0183397440959708</v>
      </c>
      <c r="N675" s="71" t="n">
        <f aca="false">G675*Assumptions!$B$7</f>
        <v>961096.78665</v>
      </c>
      <c r="O675" s="71" t="n">
        <f aca="false">K675*Assumptions!$B$7</f>
        <v>914674.95620822</v>
      </c>
      <c r="P675" s="68" t="n">
        <f aca="false">P674+G675</f>
        <v>8446.21602</v>
      </c>
      <c r="Q675" s="68" t="n">
        <f aca="false">MAX(Q674,P675)</f>
        <v>8492.42773</v>
      </c>
      <c r="R675" s="68" t="n">
        <f aca="false">Q675-P675</f>
        <v>46.2117099999996</v>
      </c>
      <c r="S675" s="68" t="n">
        <f aca="false">S674+K675</f>
        <v>4506.09250354587</v>
      </c>
      <c r="T675" s="68" t="n">
        <f aca="false">MAX(T674,S675)</f>
        <v>4692.09136899744</v>
      </c>
      <c r="U675" s="68" t="n">
        <f aca="false">T675-S675</f>
        <v>185.998865451567</v>
      </c>
      <c r="V675" s="70" t="n">
        <f aca="false">V674+F675</f>
        <v>1.7387</v>
      </c>
      <c r="W675" s="70" t="n">
        <f aca="false">MAX(W674,V675)</f>
        <v>1.7461</v>
      </c>
      <c r="X675" s="70" t="n">
        <f aca="false">W675-V675</f>
        <v>0.00739999999999985</v>
      </c>
      <c r="Y675" s="70" t="n">
        <f aca="false">Y674+M675</f>
        <v>1.56496517028107</v>
      </c>
      <c r="Z675" s="70" t="n">
        <f aca="false">MAX(Z674,Y675)</f>
        <v>1.5744472175133</v>
      </c>
      <c r="AA675" s="70" t="n">
        <f aca="false">Z675-Y675</f>
        <v>0.00948204723223367</v>
      </c>
      <c r="AB675" s="72" t="n">
        <f aca="false">AB674*(1+F675)</f>
        <v>5.12123521702664</v>
      </c>
      <c r="AC675" s="73" t="n">
        <f aca="false">MAX(AC674,AB675)</f>
        <v>5.16080114907393</v>
      </c>
      <c r="AD675" s="70" t="n">
        <f aca="false">1-AB675/AC675</f>
        <v>0.00766662595678347</v>
      </c>
      <c r="AE675" s="73" t="n">
        <f aca="false">AE674*(1+M675)</f>
        <v>4.30612297014825</v>
      </c>
      <c r="AF675" s="73" t="n">
        <f aca="false">MAX(AF674,AE675)</f>
        <v>4.34844591579571</v>
      </c>
      <c r="AG675" s="70" t="n">
        <f aca="false">1-AE675/AF675</f>
        <v>0.00973288997196165</v>
      </c>
      <c r="AH675" s="74" t="n">
        <f aca="false">IF(R675&gt;0,AH674+1,0)</f>
        <v>8</v>
      </c>
      <c r="AI675" s="74" t="n">
        <f aca="false">IF(U675&gt;0,AI674+1,0)</f>
        <v>45</v>
      </c>
      <c r="AJ675" s="74" t="n">
        <f aca="false">IF(G675&gt;0,AJ674+1,0)</f>
        <v>1</v>
      </c>
      <c r="AK675" s="74" t="n">
        <f aca="false">IF(G675&lt;=0,AK674+1,0)</f>
        <v>0</v>
      </c>
      <c r="AL675" s="74" t="n">
        <f aca="false">IF(K675&gt;0,AL674+1,0)</f>
        <v>1</v>
      </c>
      <c r="AM675" s="74" t="n">
        <f aca="false">IF(K675&lt;=0,AM674+1,0)</f>
        <v>0</v>
      </c>
    </row>
    <row r="676" customFormat="false" ht="15" hidden="false" customHeight="false" outlineLevel="0" collapsed="false">
      <c r="A676" s="61" t="n">
        <v>680</v>
      </c>
      <c r="B676" s="62" t="n">
        <v>41733.59375</v>
      </c>
      <c r="C676" s="63" t="n">
        <f aca="false">YEAR(B676)</f>
        <v>2014</v>
      </c>
      <c r="D676" s="32" t="s">
        <v>276</v>
      </c>
      <c r="E676" s="64" t="n">
        <v>6691.9</v>
      </c>
      <c r="F676" s="65" t="n">
        <v>-0.0033</v>
      </c>
      <c r="G676" s="66" t="n">
        <v>-22.08327</v>
      </c>
      <c r="H676" s="67" t="n">
        <f aca="false">E676+IF(D676="Long",1,-1)*G676</f>
        <v>6713.98327</v>
      </c>
      <c r="I676" s="68" t="n">
        <f aca="false">Assumptions!$B$58</f>
        <v>5.35750011455817</v>
      </c>
      <c r="J676" s="68" t="n">
        <f aca="false">INDEX(Yearly!$D$5:$D$22,MATCH(C676,Yearly!$A$5:$A$22,0))</f>
        <v>0.54483052012456</v>
      </c>
      <c r="K676" s="68" t="n">
        <f aca="false">G676-I676-J676</f>
        <v>-27.9856006346827</v>
      </c>
      <c r="L676" s="69" t="n">
        <f aca="false">(I676+J676)/Assumptions!$B$8</f>
        <v>0.000260255904029187</v>
      </c>
      <c r="M676" s="70" t="n">
        <f aca="false">F676-L676</f>
        <v>-0.00356025590402919</v>
      </c>
      <c r="N676" s="71" t="n">
        <f aca="false">G676*Assumptions!$B$7</f>
        <v>-173684.91855</v>
      </c>
      <c r="O676" s="71" t="n">
        <f aca="false">K676*Assumptions!$B$7</f>
        <v>-220106.74899178</v>
      </c>
      <c r="P676" s="68" t="n">
        <f aca="false">P675+G676</f>
        <v>8424.13275</v>
      </c>
      <c r="Q676" s="68" t="n">
        <f aca="false">MAX(Q675,P676)</f>
        <v>8492.42773</v>
      </c>
      <c r="R676" s="68" t="n">
        <f aca="false">Q676-P676</f>
        <v>68.2949799999988</v>
      </c>
      <c r="S676" s="68" t="n">
        <f aca="false">S675+K676</f>
        <v>4478.10690291119</v>
      </c>
      <c r="T676" s="68" t="n">
        <f aca="false">MAX(T675,S676)</f>
        <v>4692.09136899744</v>
      </c>
      <c r="U676" s="68" t="n">
        <f aca="false">T676-S676</f>
        <v>213.98446608625</v>
      </c>
      <c r="V676" s="70" t="n">
        <f aca="false">V675+F676</f>
        <v>1.7354</v>
      </c>
      <c r="W676" s="70" t="n">
        <f aca="false">MAX(W675,V676)</f>
        <v>1.7461</v>
      </c>
      <c r="X676" s="70" t="n">
        <f aca="false">W676-V676</f>
        <v>0.0106999999999999</v>
      </c>
      <c r="Y676" s="70" t="n">
        <f aca="false">Y675+M676</f>
        <v>1.56140491437704</v>
      </c>
      <c r="Z676" s="70" t="n">
        <f aca="false">MAX(Z675,Y676)</f>
        <v>1.5744472175133</v>
      </c>
      <c r="AA676" s="70" t="n">
        <f aca="false">Z676-Y676</f>
        <v>0.0130423031362628</v>
      </c>
      <c r="AB676" s="72" t="n">
        <f aca="false">AB675*(1+F676)</f>
        <v>5.10433514081045</v>
      </c>
      <c r="AC676" s="73" t="n">
        <f aca="false">MAX(AC675,AB676)</f>
        <v>5.16080114907393</v>
      </c>
      <c r="AD676" s="70" t="n">
        <f aca="false">1-AB676/AC676</f>
        <v>0.010941326091126</v>
      </c>
      <c r="AE676" s="73" t="n">
        <f aca="false">AE675*(1+M676)</f>
        <v>4.2907920704203</v>
      </c>
      <c r="AF676" s="73" t="n">
        <f aca="false">MAX(AF675,AE676)</f>
        <v>4.34844591579571</v>
      </c>
      <c r="AG676" s="70" t="n">
        <f aca="false">1-AE676/AF676</f>
        <v>0.0132584942970049</v>
      </c>
      <c r="AH676" s="74" t="n">
        <f aca="false">IF(R676&gt;0,AH675+1,0)</f>
        <v>9</v>
      </c>
      <c r="AI676" s="74" t="n">
        <f aca="false">IF(U676&gt;0,AI675+1,0)</f>
        <v>46</v>
      </c>
      <c r="AJ676" s="74" t="n">
        <f aca="false">IF(G676&gt;0,AJ675+1,0)</f>
        <v>0</v>
      </c>
      <c r="AK676" s="74" t="n">
        <f aca="false">IF(G676&lt;=0,AK675+1,0)</f>
        <v>1</v>
      </c>
      <c r="AL676" s="74" t="n">
        <f aca="false">IF(K676&gt;0,AL675+1,0)</f>
        <v>0</v>
      </c>
      <c r="AM676" s="74" t="n">
        <f aca="false">IF(K676&lt;=0,AM675+1,0)</f>
        <v>1</v>
      </c>
    </row>
    <row r="677" customFormat="false" ht="15" hidden="false" customHeight="false" outlineLevel="0" collapsed="false">
      <c r="A677" s="61" t="n">
        <v>681</v>
      </c>
      <c r="B677" s="62" t="n">
        <v>41736.40625</v>
      </c>
      <c r="C677" s="63" t="n">
        <f aca="false">YEAR(B677)</f>
        <v>2014</v>
      </c>
      <c r="D677" s="32" t="s">
        <v>277</v>
      </c>
      <c r="E677" s="64" t="n">
        <v>6714.05</v>
      </c>
      <c r="F677" s="65" t="n">
        <v>-0.0045</v>
      </c>
      <c r="G677" s="66" t="n">
        <v>-30.213225</v>
      </c>
      <c r="H677" s="67" t="n">
        <f aca="false">E677+IF(D677="Long",1,-1)*G677</f>
        <v>6683.836775</v>
      </c>
      <c r="I677" s="68" t="n">
        <f aca="false">Assumptions!$B$58</f>
        <v>5.35750011455817</v>
      </c>
      <c r="J677" s="68" t="n">
        <f aca="false">INDEX(Yearly!$D$5:$D$22,MATCH(C677,Yearly!$A$5:$A$22,0))</f>
        <v>0.54483052012456</v>
      </c>
      <c r="K677" s="68" t="n">
        <f aca="false">G677-I677-J677</f>
        <v>-36.1155556346827</v>
      </c>
      <c r="L677" s="69" t="n">
        <f aca="false">(I677+J677)/Assumptions!$B$8</f>
        <v>0.000260255904029187</v>
      </c>
      <c r="M677" s="70" t="n">
        <f aca="false">F677-L677</f>
        <v>-0.00476025590402919</v>
      </c>
      <c r="N677" s="71" t="n">
        <f aca="false">G677*Assumptions!$B$7</f>
        <v>-237627.014625</v>
      </c>
      <c r="O677" s="71" t="n">
        <f aca="false">K677*Assumptions!$B$7</f>
        <v>-284048.84506678</v>
      </c>
      <c r="P677" s="68" t="n">
        <f aca="false">P676+G677</f>
        <v>8393.91952500001</v>
      </c>
      <c r="Q677" s="68" t="n">
        <f aca="false">MAX(Q676,P677)</f>
        <v>8492.42773</v>
      </c>
      <c r="R677" s="68" t="n">
        <f aca="false">Q677-P677</f>
        <v>98.5082049999983</v>
      </c>
      <c r="S677" s="68" t="n">
        <f aca="false">S676+K677</f>
        <v>4441.99134727651</v>
      </c>
      <c r="T677" s="68" t="n">
        <f aca="false">MAX(T676,S677)</f>
        <v>4692.09136899744</v>
      </c>
      <c r="U677" s="68" t="n">
        <f aca="false">T677-S677</f>
        <v>250.100021720933</v>
      </c>
      <c r="V677" s="70" t="n">
        <f aca="false">V676+F677</f>
        <v>1.7309</v>
      </c>
      <c r="W677" s="70" t="n">
        <f aca="false">MAX(W676,V677)</f>
        <v>1.7461</v>
      </c>
      <c r="X677" s="70" t="n">
        <f aca="false">W677-V677</f>
        <v>0.0151999999999999</v>
      </c>
      <c r="Y677" s="70" t="n">
        <f aca="false">Y676+M677</f>
        <v>1.55664465847301</v>
      </c>
      <c r="Z677" s="70" t="n">
        <f aca="false">MAX(Z676,Y677)</f>
        <v>1.5744472175133</v>
      </c>
      <c r="AA677" s="70" t="n">
        <f aca="false">Z677-Y677</f>
        <v>0.0178025590402919</v>
      </c>
      <c r="AB677" s="72" t="n">
        <f aca="false">AB676*(1+F677)</f>
        <v>5.08136563267681</v>
      </c>
      <c r="AC677" s="73" t="n">
        <f aca="false">MAX(AC676,AB677)</f>
        <v>5.16080114907393</v>
      </c>
      <c r="AD677" s="70" t="n">
        <f aca="false">1-AB677/AC677</f>
        <v>0.0153920901237159</v>
      </c>
      <c r="AE677" s="73" t="n">
        <f aca="false">AE676*(1+M677)</f>
        <v>4.27036680213412</v>
      </c>
      <c r="AF677" s="73" t="n">
        <f aca="false">MAX(AF676,AE677)</f>
        <v>4.34844591579571</v>
      </c>
      <c r="AG677" s="70" t="n">
        <f aca="false">1-AE677/AF677</f>
        <v>0.0179556363752781</v>
      </c>
      <c r="AH677" s="74" t="n">
        <f aca="false">IF(R677&gt;0,AH676+1,0)</f>
        <v>10</v>
      </c>
      <c r="AI677" s="74" t="n">
        <f aca="false">IF(U677&gt;0,AI676+1,0)</f>
        <v>47</v>
      </c>
      <c r="AJ677" s="74" t="n">
        <f aca="false">IF(G677&gt;0,AJ676+1,0)</f>
        <v>0</v>
      </c>
      <c r="AK677" s="74" t="n">
        <f aca="false">IF(G677&lt;=0,AK676+1,0)</f>
        <v>2</v>
      </c>
      <c r="AL677" s="74" t="n">
        <f aca="false">IF(K677&gt;0,AL676+1,0)</f>
        <v>0</v>
      </c>
      <c r="AM677" s="74" t="n">
        <f aca="false">IF(K677&lt;=0,AM676+1,0)</f>
        <v>2</v>
      </c>
    </row>
    <row r="678" customFormat="false" ht="15" hidden="false" customHeight="false" outlineLevel="0" collapsed="false">
      <c r="A678" s="61" t="n">
        <v>682</v>
      </c>
      <c r="B678" s="62" t="n">
        <v>41736.4479166667</v>
      </c>
      <c r="C678" s="63" t="n">
        <f aca="false">YEAR(B678)</f>
        <v>2014</v>
      </c>
      <c r="D678" s="32" t="s">
        <v>276</v>
      </c>
      <c r="E678" s="64" t="n">
        <v>6683.75</v>
      </c>
      <c r="F678" s="65" t="n">
        <v>-0.002</v>
      </c>
      <c r="G678" s="66" t="n">
        <v>-13.3675</v>
      </c>
      <c r="H678" s="67" t="n">
        <f aca="false">E678+IF(D678="Long",1,-1)*G678</f>
        <v>6697.1175</v>
      </c>
      <c r="I678" s="68" t="n">
        <f aca="false">Assumptions!$B$58</f>
        <v>5.35750011455817</v>
      </c>
      <c r="J678" s="68" t="n">
        <f aca="false">INDEX(Yearly!$D$5:$D$22,MATCH(C678,Yearly!$A$5:$A$22,0))</f>
        <v>0.54483052012456</v>
      </c>
      <c r="K678" s="68" t="n">
        <f aca="false">G678-I678-J678</f>
        <v>-19.2698306346827</v>
      </c>
      <c r="L678" s="69" t="n">
        <f aca="false">(I678+J678)/Assumptions!$B$8</f>
        <v>0.000260255904029187</v>
      </c>
      <c r="M678" s="70" t="n">
        <f aca="false">F678-L678</f>
        <v>-0.00226025590402919</v>
      </c>
      <c r="N678" s="71" t="n">
        <f aca="false">G678*Assumptions!$B$7</f>
        <v>-105135.3875</v>
      </c>
      <c r="O678" s="71" t="n">
        <f aca="false">K678*Assumptions!$B$7</f>
        <v>-151557.21794178</v>
      </c>
      <c r="P678" s="68" t="n">
        <f aca="false">P677+G678</f>
        <v>8380.55202500001</v>
      </c>
      <c r="Q678" s="68" t="n">
        <f aca="false">MAX(Q677,P678)</f>
        <v>8492.42773</v>
      </c>
      <c r="R678" s="68" t="n">
        <f aca="false">Q678-P678</f>
        <v>111.875704999999</v>
      </c>
      <c r="S678" s="68" t="n">
        <f aca="false">S677+K678</f>
        <v>4422.72151664182</v>
      </c>
      <c r="T678" s="68" t="n">
        <f aca="false">MAX(T677,S678)</f>
        <v>4692.09136899744</v>
      </c>
      <c r="U678" s="68" t="n">
        <f aca="false">T678-S678</f>
        <v>269.369852355616</v>
      </c>
      <c r="V678" s="70" t="n">
        <f aca="false">V677+F678</f>
        <v>1.7289</v>
      </c>
      <c r="W678" s="70" t="n">
        <f aca="false">MAX(W677,V678)</f>
        <v>1.7461</v>
      </c>
      <c r="X678" s="70" t="n">
        <f aca="false">W678-V678</f>
        <v>0.0171999999999999</v>
      </c>
      <c r="Y678" s="70" t="n">
        <f aca="false">Y677+M678</f>
        <v>1.55438440256898</v>
      </c>
      <c r="Z678" s="70" t="n">
        <f aca="false">MAX(Z677,Y678)</f>
        <v>1.5744472175133</v>
      </c>
      <c r="AA678" s="70" t="n">
        <f aca="false">Z678-Y678</f>
        <v>0.0200628149443212</v>
      </c>
      <c r="AB678" s="72" t="n">
        <f aca="false">AB677*(1+F678)</f>
        <v>5.07120290141145</v>
      </c>
      <c r="AC678" s="73" t="n">
        <f aca="false">MAX(AC677,AB678)</f>
        <v>5.16080114907393</v>
      </c>
      <c r="AD678" s="70" t="n">
        <f aca="false">1-AB678/AC678</f>
        <v>0.0173613059434684</v>
      </c>
      <c r="AE678" s="73" t="n">
        <f aca="false">AE677*(1+M678)</f>
        <v>4.26071468035723</v>
      </c>
      <c r="AF678" s="73" t="n">
        <f aca="false">MAX(AF677,AE678)</f>
        <v>4.34844591579571</v>
      </c>
      <c r="AG678" s="70" t="n">
        <f aca="false">1-AE678/AF678</f>
        <v>0.0201753079461796</v>
      </c>
      <c r="AH678" s="74" t="n">
        <f aca="false">IF(R678&gt;0,AH677+1,0)</f>
        <v>11</v>
      </c>
      <c r="AI678" s="74" t="n">
        <f aca="false">IF(U678&gt;0,AI677+1,0)</f>
        <v>48</v>
      </c>
      <c r="AJ678" s="74" t="n">
        <f aca="false">IF(G678&gt;0,AJ677+1,0)</f>
        <v>0</v>
      </c>
      <c r="AK678" s="74" t="n">
        <f aca="false">IF(G678&lt;=0,AK677+1,0)</f>
        <v>3</v>
      </c>
      <c r="AL678" s="74" t="n">
        <f aca="false">IF(K678&gt;0,AL677+1,0)</f>
        <v>0</v>
      </c>
      <c r="AM678" s="74" t="n">
        <f aca="false">IF(K678&lt;=0,AM677+1,0)</f>
        <v>3</v>
      </c>
    </row>
    <row r="679" customFormat="false" ht="15" hidden="false" customHeight="false" outlineLevel="0" collapsed="false">
      <c r="A679" s="61" t="n">
        <v>683</v>
      </c>
      <c r="B679" s="62" t="n">
        <v>41736.6354166667</v>
      </c>
      <c r="C679" s="63" t="n">
        <f aca="false">YEAR(B679)</f>
        <v>2014</v>
      </c>
      <c r="D679" s="32" t="s">
        <v>277</v>
      </c>
      <c r="E679" s="64" t="n">
        <v>6697.3</v>
      </c>
      <c r="F679" s="65" t="n">
        <v>0.0042</v>
      </c>
      <c r="G679" s="66" t="n">
        <v>28.12866</v>
      </c>
      <c r="H679" s="67" t="n">
        <f aca="false">E679+IF(D679="Long",1,-1)*G679</f>
        <v>6725.42866</v>
      </c>
      <c r="I679" s="68" t="n">
        <f aca="false">Assumptions!$B$58</f>
        <v>5.35750011455817</v>
      </c>
      <c r="J679" s="68" t="n">
        <f aca="false">INDEX(Yearly!$D$5:$D$22,MATCH(C679,Yearly!$A$5:$A$22,0))</f>
        <v>0.54483052012456</v>
      </c>
      <c r="K679" s="68" t="n">
        <f aca="false">G679-I679-J679</f>
        <v>22.2263293653173</v>
      </c>
      <c r="L679" s="69" t="n">
        <f aca="false">(I679+J679)/Assumptions!$B$8</f>
        <v>0.000260255904029187</v>
      </c>
      <c r="M679" s="70" t="n">
        <f aca="false">F679-L679</f>
        <v>0.00393974409597081</v>
      </c>
      <c r="N679" s="71" t="n">
        <f aca="false">G679*Assumptions!$B$7</f>
        <v>221231.9109</v>
      </c>
      <c r="O679" s="71" t="n">
        <f aca="false">K679*Assumptions!$B$7</f>
        <v>174810.08045822</v>
      </c>
      <c r="P679" s="68" t="n">
        <f aca="false">P678+G679</f>
        <v>8408.68068500001</v>
      </c>
      <c r="Q679" s="68" t="n">
        <f aca="false">MAX(Q678,P679)</f>
        <v>8492.42773</v>
      </c>
      <c r="R679" s="68" t="n">
        <f aca="false">Q679-P679</f>
        <v>83.7470449999983</v>
      </c>
      <c r="S679" s="68" t="n">
        <f aca="false">S678+K679</f>
        <v>4444.94784600714</v>
      </c>
      <c r="T679" s="68" t="n">
        <f aca="false">MAX(T678,S679)</f>
        <v>4692.09136899744</v>
      </c>
      <c r="U679" s="68" t="n">
        <f aca="false">T679-S679</f>
        <v>247.143522990298</v>
      </c>
      <c r="V679" s="70" t="n">
        <f aca="false">V678+F679</f>
        <v>1.7331</v>
      </c>
      <c r="W679" s="70" t="n">
        <f aca="false">MAX(W678,V679)</f>
        <v>1.7461</v>
      </c>
      <c r="X679" s="70" t="n">
        <f aca="false">W679-V679</f>
        <v>0.0129999999999999</v>
      </c>
      <c r="Y679" s="70" t="n">
        <f aca="false">Y678+M679</f>
        <v>1.55832414666495</v>
      </c>
      <c r="Z679" s="70" t="n">
        <f aca="false">MAX(Z678,Y679)</f>
        <v>1.5744472175133</v>
      </c>
      <c r="AA679" s="70" t="n">
        <f aca="false">Z679-Y679</f>
        <v>0.0161230708483504</v>
      </c>
      <c r="AB679" s="72" t="n">
        <f aca="false">AB678*(1+F679)</f>
        <v>5.09250195359738</v>
      </c>
      <c r="AC679" s="73" t="n">
        <f aca="false">MAX(AC678,AB679)</f>
        <v>5.16080114907393</v>
      </c>
      <c r="AD679" s="70" t="n">
        <f aca="false">1-AB679/AC679</f>
        <v>0.0132342234284309</v>
      </c>
      <c r="AE679" s="73" t="n">
        <f aca="false">AE678*(1+M679)</f>
        <v>4.27750080586378</v>
      </c>
      <c r="AF679" s="73" t="n">
        <f aca="false">MAX(AF678,AE679)</f>
        <v>4.34844591579571</v>
      </c>
      <c r="AG679" s="70" t="n">
        <f aca="false">1-AE679/AF679</f>
        <v>0.0163150494005742</v>
      </c>
      <c r="AH679" s="74" t="n">
        <f aca="false">IF(R679&gt;0,AH678+1,0)</f>
        <v>12</v>
      </c>
      <c r="AI679" s="74" t="n">
        <f aca="false">IF(U679&gt;0,AI678+1,0)</f>
        <v>49</v>
      </c>
      <c r="AJ679" s="74" t="n">
        <f aca="false">IF(G679&gt;0,AJ678+1,0)</f>
        <v>1</v>
      </c>
      <c r="AK679" s="74" t="n">
        <f aca="false">IF(G679&lt;=0,AK678+1,0)</f>
        <v>0</v>
      </c>
      <c r="AL679" s="74" t="n">
        <f aca="false">IF(K679&gt;0,AL678+1,0)</f>
        <v>1</v>
      </c>
      <c r="AM679" s="74" t="n">
        <f aca="false">IF(K679&lt;=0,AM678+1,0)</f>
        <v>0</v>
      </c>
    </row>
    <row r="680" customFormat="false" ht="15" hidden="false" customHeight="false" outlineLevel="0" collapsed="false">
      <c r="A680" s="61" t="n">
        <v>684</v>
      </c>
      <c r="B680" s="62" t="n">
        <v>41744.40625</v>
      </c>
      <c r="C680" s="63" t="n">
        <f aca="false">YEAR(B680)</f>
        <v>2014</v>
      </c>
      <c r="D680" s="32" t="s">
        <v>276</v>
      </c>
      <c r="E680" s="64" t="n">
        <v>6725.75</v>
      </c>
      <c r="F680" s="65" t="n">
        <v>-0.0029</v>
      </c>
      <c r="G680" s="66" t="n">
        <v>-19.504675</v>
      </c>
      <c r="H680" s="67" t="n">
        <f aca="false">E680+IF(D680="Long",1,-1)*G680</f>
        <v>6745.254675</v>
      </c>
      <c r="I680" s="68" t="n">
        <f aca="false">Assumptions!$B$58</f>
        <v>5.35750011455817</v>
      </c>
      <c r="J680" s="68" t="n">
        <f aca="false">INDEX(Yearly!$D$5:$D$22,MATCH(C680,Yearly!$A$5:$A$22,0))</f>
        <v>0.54483052012456</v>
      </c>
      <c r="K680" s="68" t="n">
        <f aca="false">G680-I680-J680</f>
        <v>-25.4070056346827</v>
      </c>
      <c r="L680" s="69" t="n">
        <f aca="false">(I680+J680)/Assumptions!$B$8</f>
        <v>0.000260255904029187</v>
      </c>
      <c r="M680" s="70" t="n">
        <f aca="false">F680-L680</f>
        <v>-0.00316025590402919</v>
      </c>
      <c r="N680" s="71" t="n">
        <f aca="false">G680*Assumptions!$B$7</f>
        <v>-153404.268875</v>
      </c>
      <c r="O680" s="71" t="n">
        <f aca="false">K680*Assumptions!$B$7</f>
        <v>-199826.09931678</v>
      </c>
      <c r="P680" s="68" t="n">
        <f aca="false">P679+G680</f>
        <v>8389.17601000001</v>
      </c>
      <c r="Q680" s="68" t="n">
        <f aca="false">MAX(Q679,P680)</f>
        <v>8492.42773</v>
      </c>
      <c r="R680" s="68" t="n">
        <f aca="false">Q680-P680</f>
        <v>103.251719999998</v>
      </c>
      <c r="S680" s="68" t="n">
        <f aca="false">S679+K680</f>
        <v>4419.54084037246</v>
      </c>
      <c r="T680" s="68" t="n">
        <f aca="false">MAX(T679,S680)</f>
        <v>4692.09136899744</v>
      </c>
      <c r="U680" s="68" t="n">
        <f aca="false">T680-S680</f>
        <v>272.550528624981</v>
      </c>
      <c r="V680" s="70" t="n">
        <f aca="false">V679+F680</f>
        <v>1.7302</v>
      </c>
      <c r="W680" s="70" t="n">
        <f aca="false">MAX(W679,V680)</f>
        <v>1.7461</v>
      </c>
      <c r="X680" s="70" t="n">
        <f aca="false">W680-V680</f>
        <v>0.0158999999999998</v>
      </c>
      <c r="Y680" s="70" t="n">
        <f aca="false">Y679+M680</f>
        <v>1.55516389076092</v>
      </c>
      <c r="Z680" s="70" t="n">
        <f aca="false">MAX(Z679,Y680)</f>
        <v>1.5744472175133</v>
      </c>
      <c r="AA680" s="70" t="n">
        <f aca="false">Z680-Y680</f>
        <v>0.0192833267523795</v>
      </c>
      <c r="AB680" s="72" t="n">
        <f aca="false">AB679*(1+F680)</f>
        <v>5.07773369793195</v>
      </c>
      <c r="AC680" s="73" t="n">
        <f aca="false">MAX(AC679,AB680)</f>
        <v>5.16080114907393</v>
      </c>
      <c r="AD680" s="70" t="n">
        <f aca="false">1-AB680/AC680</f>
        <v>0.0160958441804884</v>
      </c>
      <c r="AE680" s="73" t="n">
        <f aca="false">AE679*(1+M680)</f>
        <v>4.26398280868756</v>
      </c>
      <c r="AF680" s="73" t="n">
        <f aca="false">MAX(AF679,AE680)</f>
        <v>4.34844591579571</v>
      </c>
      <c r="AG680" s="70" t="n">
        <f aca="false">1-AE680/AF680</f>
        <v>0.0194237455734108</v>
      </c>
      <c r="AH680" s="74" t="n">
        <f aca="false">IF(R680&gt;0,AH679+1,0)</f>
        <v>13</v>
      </c>
      <c r="AI680" s="74" t="n">
        <f aca="false">IF(U680&gt;0,AI679+1,0)</f>
        <v>50</v>
      </c>
      <c r="AJ680" s="74" t="n">
        <f aca="false">IF(G680&gt;0,AJ679+1,0)</f>
        <v>0</v>
      </c>
      <c r="AK680" s="74" t="n">
        <f aca="false">IF(G680&lt;=0,AK679+1,0)</f>
        <v>1</v>
      </c>
      <c r="AL680" s="74" t="n">
        <f aca="false">IF(K680&gt;0,AL679+1,0)</f>
        <v>0</v>
      </c>
      <c r="AM680" s="74" t="n">
        <f aca="false">IF(K680&lt;=0,AM679+1,0)</f>
        <v>1</v>
      </c>
    </row>
    <row r="681" customFormat="false" ht="15" hidden="false" customHeight="false" outlineLevel="0" collapsed="false">
      <c r="A681" s="61" t="n">
        <v>685</v>
      </c>
      <c r="B681" s="62" t="n">
        <v>41744.6145833333</v>
      </c>
      <c r="C681" s="63" t="n">
        <f aca="false">YEAR(B681)</f>
        <v>2014</v>
      </c>
      <c r="D681" s="32" t="s">
        <v>277</v>
      </c>
      <c r="E681" s="64" t="n">
        <v>6745.15</v>
      </c>
      <c r="F681" s="65" t="n">
        <v>-0.0024</v>
      </c>
      <c r="G681" s="66" t="n">
        <v>-16.18836</v>
      </c>
      <c r="H681" s="67" t="n">
        <f aca="false">E681+IF(D681="Long",1,-1)*G681</f>
        <v>6728.96164</v>
      </c>
      <c r="I681" s="68" t="n">
        <f aca="false">Assumptions!$B$58</f>
        <v>5.35750011455817</v>
      </c>
      <c r="J681" s="68" t="n">
        <f aca="false">INDEX(Yearly!$D$5:$D$22,MATCH(C681,Yearly!$A$5:$A$22,0))</f>
        <v>0.54483052012456</v>
      </c>
      <c r="K681" s="68" t="n">
        <f aca="false">G681-I681-J681</f>
        <v>-22.0906906346827</v>
      </c>
      <c r="L681" s="69" t="n">
        <f aca="false">(I681+J681)/Assumptions!$B$8</f>
        <v>0.000260255904029187</v>
      </c>
      <c r="M681" s="70" t="n">
        <f aca="false">F681-L681</f>
        <v>-0.00266025590402919</v>
      </c>
      <c r="N681" s="71" t="n">
        <f aca="false">G681*Assumptions!$B$7</f>
        <v>-127321.4514</v>
      </c>
      <c r="O681" s="71" t="n">
        <f aca="false">K681*Assumptions!$B$7</f>
        <v>-173743.28184178</v>
      </c>
      <c r="P681" s="68" t="n">
        <f aca="false">P680+G681</f>
        <v>8372.98765000001</v>
      </c>
      <c r="Q681" s="68" t="n">
        <f aca="false">MAX(Q680,P681)</f>
        <v>8492.42773</v>
      </c>
      <c r="R681" s="68" t="n">
        <f aca="false">Q681-P681</f>
        <v>119.440079999998</v>
      </c>
      <c r="S681" s="68" t="n">
        <f aca="false">S680+K681</f>
        <v>4397.45014973777</v>
      </c>
      <c r="T681" s="68" t="n">
        <f aca="false">MAX(T680,S681)</f>
        <v>4692.09136899744</v>
      </c>
      <c r="U681" s="68" t="n">
        <f aca="false">T681-S681</f>
        <v>294.641219259664</v>
      </c>
      <c r="V681" s="70" t="n">
        <f aca="false">V680+F681</f>
        <v>1.7278</v>
      </c>
      <c r="W681" s="70" t="n">
        <f aca="false">MAX(W680,V681)</f>
        <v>1.7461</v>
      </c>
      <c r="X681" s="70" t="n">
        <f aca="false">W681-V681</f>
        <v>0.0182999999999998</v>
      </c>
      <c r="Y681" s="70" t="n">
        <f aca="false">Y680+M681</f>
        <v>1.55250363485689</v>
      </c>
      <c r="Z681" s="70" t="n">
        <f aca="false">MAX(Z680,Y681)</f>
        <v>1.5744472175133</v>
      </c>
      <c r="AA681" s="70" t="n">
        <f aca="false">Z681-Y681</f>
        <v>0.0219435826564087</v>
      </c>
      <c r="AB681" s="72" t="n">
        <f aca="false">AB680*(1+F681)</f>
        <v>5.06554713705691</v>
      </c>
      <c r="AC681" s="73" t="n">
        <f aca="false">MAX(AC680,AB681)</f>
        <v>5.16080114907393</v>
      </c>
      <c r="AD681" s="70" t="n">
        <f aca="false">1-AB681/AC681</f>
        <v>0.0184572141544553</v>
      </c>
      <c r="AE681" s="73" t="n">
        <f aca="false">AE680*(1+M681)</f>
        <v>4.25263952324607</v>
      </c>
      <c r="AF681" s="73" t="n">
        <f aca="false">MAX(AF680,AE681)</f>
        <v>4.34844591579571</v>
      </c>
      <c r="AG681" s="70" t="n">
        <f aca="false">1-AE681/AF681</f>
        <v>0.0220323293435999</v>
      </c>
      <c r="AH681" s="74" t="n">
        <f aca="false">IF(R681&gt;0,AH680+1,0)</f>
        <v>14</v>
      </c>
      <c r="AI681" s="74" t="n">
        <f aca="false">IF(U681&gt;0,AI680+1,0)</f>
        <v>51</v>
      </c>
      <c r="AJ681" s="74" t="n">
        <f aca="false">IF(G681&gt;0,AJ680+1,0)</f>
        <v>0</v>
      </c>
      <c r="AK681" s="74" t="n">
        <f aca="false">IF(G681&lt;=0,AK680+1,0)</f>
        <v>2</v>
      </c>
      <c r="AL681" s="74" t="n">
        <f aca="false">IF(K681&gt;0,AL680+1,0)</f>
        <v>0</v>
      </c>
      <c r="AM681" s="74" t="n">
        <f aca="false">IF(K681&lt;=0,AM680+1,0)</f>
        <v>2</v>
      </c>
    </row>
    <row r="682" customFormat="false" ht="15" hidden="false" customHeight="false" outlineLevel="0" collapsed="false">
      <c r="A682" s="61" t="n">
        <v>686</v>
      </c>
      <c r="B682" s="62" t="n">
        <v>41745.5104166667</v>
      </c>
      <c r="C682" s="63" t="n">
        <f aca="false">YEAR(B682)</f>
        <v>2014</v>
      </c>
      <c r="D682" s="32" t="s">
        <v>276</v>
      </c>
      <c r="E682" s="64" t="n">
        <v>6728.95</v>
      </c>
      <c r="F682" s="65" t="n">
        <v>-0.0005</v>
      </c>
      <c r="G682" s="66" t="n">
        <v>-3.364475</v>
      </c>
      <c r="H682" s="67" t="n">
        <f aca="false">E682+IF(D682="Long",1,-1)*G682</f>
        <v>6732.314475</v>
      </c>
      <c r="I682" s="68" t="n">
        <f aca="false">Assumptions!$B$58</f>
        <v>5.35750011455817</v>
      </c>
      <c r="J682" s="68" t="n">
        <f aca="false">INDEX(Yearly!$D$5:$D$22,MATCH(C682,Yearly!$A$5:$A$22,0))</f>
        <v>0.54483052012456</v>
      </c>
      <c r="K682" s="68" t="n">
        <f aca="false">G682-I682-J682</f>
        <v>-9.26680563468273</v>
      </c>
      <c r="L682" s="69" t="n">
        <f aca="false">(I682+J682)/Assumptions!$B$8</f>
        <v>0.000260255904029187</v>
      </c>
      <c r="M682" s="70" t="n">
        <f aca="false">F682-L682</f>
        <v>-0.000760255904029187</v>
      </c>
      <c r="N682" s="71" t="n">
        <f aca="false">G682*Assumptions!$B$7</f>
        <v>-26461.595875</v>
      </c>
      <c r="O682" s="71" t="n">
        <f aca="false">K682*Assumptions!$B$7</f>
        <v>-72883.4263167797</v>
      </c>
      <c r="P682" s="68" t="n">
        <f aca="false">P681+G682</f>
        <v>8369.623175</v>
      </c>
      <c r="Q682" s="68" t="n">
        <f aca="false">MAX(Q681,P682)</f>
        <v>8492.42773</v>
      </c>
      <c r="R682" s="68" t="n">
        <f aca="false">Q682-P682</f>
        <v>122.804554999999</v>
      </c>
      <c r="S682" s="68" t="n">
        <f aca="false">S681+K682</f>
        <v>4388.18334410309</v>
      </c>
      <c r="T682" s="68" t="n">
        <f aca="false">MAX(T681,S682)</f>
        <v>4692.09136899744</v>
      </c>
      <c r="U682" s="68" t="n">
        <f aca="false">T682-S682</f>
        <v>303.908024894346</v>
      </c>
      <c r="V682" s="70" t="n">
        <f aca="false">V681+F682</f>
        <v>1.7273</v>
      </c>
      <c r="W682" s="70" t="n">
        <f aca="false">MAX(W681,V682)</f>
        <v>1.7461</v>
      </c>
      <c r="X682" s="70" t="n">
        <f aca="false">W682-V682</f>
        <v>0.0187999999999997</v>
      </c>
      <c r="Y682" s="70" t="n">
        <f aca="false">Y681+M682</f>
        <v>1.55174337895286</v>
      </c>
      <c r="Z682" s="70" t="n">
        <f aca="false">MAX(Z681,Y682)</f>
        <v>1.5744472175133</v>
      </c>
      <c r="AA682" s="70" t="n">
        <f aca="false">Z682-Y682</f>
        <v>0.0227038385604379</v>
      </c>
      <c r="AB682" s="72" t="n">
        <f aca="false">AB681*(1+F682)</f>
        <v>5.06301436348839</v>
      </c>
      <c r="AC682" s="73" t="n">
        <f aca="false">MAX(AC681,AB682)</f>
        <v>5.16080114907393</v>
      </c>
      <c r="AD682" s="70" t="n">
        <f aca="false">1-AB682/AC682</f>
        <v>0.018947985547378</v>
      </c>
      <c r="AE682" s="73" t="n">
        <f aca="false">AE681*(1+M682)</f>
        <v>4.24940642894081</v>
      </c>
      <c r="AF682" s="73" t="n">
        <f aca="false">MAX(AF681,AE682)</f>
        <v>4.34844591579571</v>
      </c>
      <c r="AG682" s="70" t="n">
        <f aca="false">1-AE682/AF682</f>
        <v>0.0227758350391661</v>
      </c>
      <c r="AH682" s="74" t="n">
        <f aca="false">IF(R682&gt;0,AH681+1,0)</f>
        <v>15</v>
      </c>
      <c r="AI682" s="74" t="n">
        <f aca="false">IF(U682&gt;0,AI681+1,0)</f>
        <v>52</v>
      </c>
      <c r="AJ682" s="74" t="n">
        <f aca="false">IF(G682&gt;0,AJ681+1,0)</f>
        <v>0</v>
      </c>
      <c r="AK682" s="74" t="n">
        <f aca="false">IF(G682&lt;=0,AK681+1,0)</f>
        <v>3</v>
      </c>
      <c r="AL682" s="74" t="n">
        <f aca="false">IF(K682&gt;0,AL681+1,0)</f>
        <v>0</v>
      </c>
      <c r="AM682" s="74" t="n">
        <f aca="false">IF(K682&lt;=0,AM681+1,0)</f>
        <v>3</v>
      </c>
    </row>
    <row r="683" customFormat="false" ht="15" hidden="false" customHeight="false" outlineLevel="0" collapsed="false">
      <c r="A683" s="61" t="n">
        <v>687</v>
      </c>
      <c r="B683" s="62" t="n">
        <v>41746.46875</v>
      </c>
      <c r="C683" s="63" t="n">
        <f aca="false">YEAR(B683)</f>
        <v>2014</v>
      </c>
      <c r="D683" s="32" t="s">
        <v>277</v>
      </c>
      <c r="E683" s="64" t="n">
        <v>6732.35</v>
      </c>
      <c r="F683" s="65" t="n">
        <v>0.0094</v>
      </c>
      <c r="G683" s="66" t="n">
        <v>63.28409</v>
      </c>
      <c r="H683" s="67" t="n">
        <f aca="false">E683+IF(D683="Long",1,-1)*G683</f>
        <v>6795.63409</v>
      </c>
      <c r="I683" s="68" t="n">
        <f aca="false">Assumptions!$B$58</f>
        <v>5.35750011455817</v>
      </c>
      <c r="J683" s="68" t="n">
        <f aca="false">INDEX(Yearly!$D$5:$D$22,MATCH(C683,Yearly!$A$5:$A$22,0))</f>
        <v>0.54483052012456</v>
      </c>
      <c r="K683" s="68" t="n">
        <f aca="false">G683-I683-J683</f>
        <v>57.3817593653173</v>
      </c>
      <c r="L683" s="69" t="n">
        <f aca="false">(I683+J683)/Assumptions!$B$8</f>
        <v>0.000260255904029187</v>
      </c>
      <c r="M683" s="70" t="n">
        <f aca="false">F683-L683</f>
        <v>0.00913974409597081</v>
      </c>
      <c r="N683" s="71" t="n">
        <f aca="false">G683*Assumptions!$B$7</f>
        <v>497729.36785</v>
      </c>
      <c r="O683" s="71" t="n">
        <f aca="false">K683*Assumptions!$B$7</f>
        <v>451307.53740822</v>
      </c>
      <c r="P683" s="68" t="n">
        <f aca="false">P682+G683</f>
        <v>8432.907265</v>
      </c>
      <c r="Q683" s="68" t="n">
        <f aca="false">MAX(Q682,P683)</f>
        <v>8492.42773</v>
      </c>
      <c r="R683" s="68" t="n">
        <f aca="false">Q683-P683</f>
        <v>59.5204649999996</v>
      </c>
      <c r="S683" s="68" t="n">
        <f aca="false">S682+K683</f>
        <v>4445.56510346841</v>
      </c>
      <c r="T683" s="68" t="n">
        <f aca="false">MAX(T682,S683)</f>
        <v>4692.09136899744</v>
      </c>
      <c r="U683" s="68" t="n">
        <f aca="false">T683-S683</f>
        <v>246.526265529029</v>
      </c>
      <c r="V683" s="70" t="n">
        <f aca="false">V682+F683</f>
        <v>1.7367</v>
      </c>
      <c r="W683" s="70" t="n">
        <f aca="false">MAX(W682,V683)</f>
        <v>1.7461</v>
      </c>
      <c r="X683" s="70" t="n">
        <f aca="false">W683-V683</f>
        <v>0.00939999999999963</v>
      </c>
      <c r="Y683" s="70" t="n">
        <f aca="false">Y682+M683</f>
        <v>1.56088312304883</v>
      </c>
      <c r="Z683" s="70" t="n">
        <f aca="false">MAX(Z682,Y683)</f>
        <v>1.5744472175133</v>
      </c>
      <c r="AA683" s="70" t="n">
        <f aca="false">Z683-Y683</f>
        <v>0.013564094464467</v>
      </c>
      <c r="AB683" s="72" t="n">
        <f aca="false">AB682*(1+F683)</f>
        <v>5.11060669850518</v>
      </c>
      <c r="AC683" s="73" t="n">
        <f aca="false">MAX(AC682,AB683)</f>
        <v>5.16080114907393</v>
      </c>
      <c r="AD683" s="70" t="n">
        <f aca="false">1-AB683/AC683</f>
        <v>0.00972609661152324</v>
      </c>
      <c r="AE683" s="73" t="n">
        <f aca="false">AE682*(1+M683)</f>
        <v>4.28824491626111</v>
      </c>
      <c r="AF683" s="73" t="n">
        <f aca="false">MAX(AF682,AE683)</f>
        <v>4.34844591579571</v>
      </c>
      <c r="AG683" s="70" t="n">
        <f aca="false">1-AE683/AF683</f>
        <v>0.0138442562470252</v>
      </c>
      <c r="AH683" s="74" t="n">
        <f aca="false">IF(R683&gt;0,AH682+1,0)</f>
        <v>16</v>
      </c>
      <c r="AI683" s="74" t="n">
        <f aca="false">IF(U683&gt;0,AI682+1,0)</f>
        <v>53</v>
      </c>
      <c r="AJ683" s="74" t="n">
        <f aca="false">IF(G683&gt;0,AJ682+1,0)</f>
        <v>1</v>
      </c>
      <c r="AK683" s="74" t="n">
        <f aca="false">IF(G683&lt;=0,AK682+1,0)</f>
        <v>0</v>
      </c>
      <c r="AL683" s="74" t="n">
        <f aca="false">IF(K683&gt;0,AL682+1,0)</f>
        <v>1</v>
      </c>
      <c r="AM683" s="74" t="n">
        <f aca="false">IF(K683&lt;=0,AM682+1,0)</f>
        <v>0</v>
      </c>
    </row>
    <row r="684" customFormat="false" ht="15" hidden="false" customHeight="false" outlineLevel="0" collapsed="false">
      <c r="A684" s="61" t="n">
        <v>688</v>
      </c>
      <c r="B684" s="62" t="n">
        <v>41754.5520833333</v>
      </c>
      <c r="C684" s="63" t="n">
        <f aca="false">YEAR(B684)</f>
        <v>2014</v>
      </c>
      <c r="D684" s="32" t="s">
        <v>276</v>
      </c>
      <c r="E684" s="64" t="n">
        <v>6795.65</v>
      </c>
      <c r="F684" s="65" t="n">
        <v>0.0038</v>
      </c>
      <c r="G684" s="66" t="n">
        <v>25.82347</v>
      </c>
      <c r="H684" s="67" t="n">
        <f aca="false">E684+IF(D684="Long",1,-1)*G684</f>
        <v>6769.82653</v>
      </c>
      <c r="I684" s="68" t="n">
        <f aca="false">Assumptions!$B$58</f>
        <v>5.35750011455817</v>
      </c>
      <c r="J684" s="68" t="n">
        <f aca="false">INDEX(Yearly!$D$5:$D$22,MATCH(C684,Yearly!$A$5:$A$22,0))</f>
        <v>0.54483052012456</v>
      </c>
      <c r="K684" s="68" t="n">
        <f aca="false">G684-I684-J684</f>
        <v>19.9211393653173</v>
      </c>
      <c r="L684" s="69" t="n">
        <f aca="false">(I684+J684)/Assumptions!$B$8</f>
        <v>0.000260255904029187</v>
      </c>
      <c r="M684" s="70" t="n">
        <f aca="false">F684-L684</f>
        <v>0.00353974409597081</v>
      </c>
      <c r="N684" s="71" t="n">
        <f aca="false">G684*Assumptions!$B$7</f>
        <v>203101.59155</v>
      </c>
      <c r="O684" s="71" t="n">
        <f aca="false">K684*Assumptions!$B$7</f>
        <v>156679.76110822</v>
      </c>
      <c r="P684" s="68" t="n">
        <f aca="false">P683+G684</f>
        <v>8458.730735</v>
      </c>
      <c r="Q684" s="68" t="n">
        <f aca="false">MAX(Q683,P684)</f>
        <v>8492.42773</v>
      </c>
      <c r="R684" s="68" t="n">
        <f aca="false">Q684-P684</f>
        <v>33.6969950000002</v>
      </c>
      <c r="S684" s="68" t="n">
        <f aca="false">S683+K684</f>
        <v>4465.48624283373</v>
      </c>
      <c r="T684" s="68" t="n">
        <f aca="false">MAX(T683,S684)</f>
        <v>4692.09136899744</v>
      </c>
      <c r="U684" s="68" t="n">
        <f aca="false">T684-S684</f>
        <v>226.605126163711</v>
      </c>
      <c r="V684" s="70" t="n">
        <f aca="false">V683+F684</f>
        <v>1.7405</v>
      </c>
      <c r="W684" s="70" t="n">
        <f aca="false">MAX(W683,V684)</f>
        <v>1.7461</v>
      </c>
      <c r="X684" s="70" t="n">
        <f aca="false">W684-V684</f>
        <v>0.00559999999999961</v>
      </c>
      <c r="Y684" s="70" t="n">
        <f aca="false">Y683+M684</f>
        <v>1.56442286714481</v>
      </c>
      <c r="Z684" s="70" t="n">
        <f aca="false">MAX(Z683,Y684)</f>
        <v>1.5744472175133</v>
      </c>
      <c r="AA684" s="70" t="n">
        <f aca="false">Z684-Y684</f>
        <v>0.0100243503684962</v>
      </c>
      <c r="AB684" s="72" t="n">
        <f aca="false">AB683*(1+F684)</f>
        <v>5.1300270039595</v>
      </c>
      <c r="AC684" s="73" t="n">
        <f aca="false">MAX(AC683,AB684)</f>
        <v>5.16080114907393</v>
      </c>
      <c r="AD684" s="70" t="n">
        <f aca="false">1-AB684/AC684</f>
        <v>0.00596305577864698</v>
      </c>
      <c r="AE684" s="73" t="n">
        <f aca="false">AE683*(1+M684)</f>
        <v>4.30342420588552</v>
      </c>
      <c r="AF684" s="73" t="n">
        <f aca="false">MAX(AF683,AE684)</f>
        <v>4.34844591579571</v>
      </c>
      <c r="AG684" s="70" t="n">
        <f aca="false">1-AE684/AF684</f>
        <v>0.0103535172753679</v>
      </c>
      <c r="AH684" s="74" t="n">
        <f aca="false">IF(R684&gt;0,AH683+1,0)</f>
        <v>17</v>
      </c>
      <c r="AI684" s="74" t="n">
        <f aca="false">IF(U684&gt;0,AI683+1,0)</f>
        <v>54</v>
      </c>
      <c r="AJ684" s="74" t="n">
        <f aca="false">IF(G684&gt;0,AJ683+1,0)</f>
        <v>2</v>
      </c>
      <c r="AK684" s="74" t="n">
        <f aca="false">IF(G684&lt;=0,AK683+1,0)</f>
        <v>0</v>
      </c>
      <c r="AL684" s="74" t="n">
        <f aca="false">IF(K684&gt;0,AL683+1,0)</f>
        <v>2</v>
      </c>
      <c r="AM684" s="74" t="n">
        <f aca="false">IF(K684&lt;=0,AM683+1,0)</f>
        <v>0</v>
      </c>
    </row>
    <row r="685" customFormat="false" ht="15" hidden="false" customHeight="false" outlineLevel="0" collapsed="false">
      <c r="A685" s="61" t="n">
        <v>689</v>
      </c>
      <c r="B685" s="62" t="n">
        <v>41759.46875</v>
      </c>
      <c r="C685" s="63" t="n">
        <f aca="false">YEAR(B685)</f>
        <v>2014</v>
      </c>
      <c r="D685" s="32" t="s">
        <v>277</v>
      </c>
      <c r="E685" s="64" t="n">
        <v>6770.1</v>
      </c>
      <c r="F685" s="65" t="n">
        <v>-0.0028</v>
      </c>
      <c r="G685" s="66" t="n">
        <v>-18.95628</v>
      </c>
      <c r="H685" s="67" t="n">
        <f aca="false">E685+IF(D685="Long",1,-1)*G685</f>
        <v>6751.14372</v>
      </c>
      <c r="I685" s="68" t="n">
        <f aca="false">Assumptions!$B$58</f>
        <v>5.35750011455817</v>
      </c>
      <c r="J685" s="68" t="n">
        <f aca="false">INDEX(Yearly!$D$5:$D$22,MATCH(C685,Yearly!$A$5:$A$22,0))</f>
        <v>0.54483052012456</v>
      </c>
      <c r="K685" s="68" t="n">
        <f aca="false">G685-I685-J685</f>
        <v>-24.8586106346827</v>
      </c>
      <c r="L685" s="69" t="n">
        <f aca="false">(I685+J685)/Assumptions!$B$8</f>
        <v>0.000260255904029187</v>
      </c>
      <c r="M685" s="70" t="n">
        <f aca="false">F685-L685</f>
        <v>-0.00306025590402919</v>
      </c>
      <c r="N685" s="71" t="n">
        <f aca="false">G685*Assumptions!$B$7</f>
        <v>-149091.1422</v>
      </c>
      <c r="O685" s="71" t="n">
        <f aca="false">K685*Assumptions!$B$7</f>
        <v>-195512.97264178</v>
      </c>
      <c r="P685" s="68" t="n">
        <f aca="false">P684+G685</f>
        <v>8439.774455</v>
      </c>
      <c r="Q685" s="68" t="n">
        <f aca="false">MAX(Q684,P685)</f>
        <v>8492.42773</v>
      </c>
      <c r="R685" s="68" t="n">
        <f aca="false">Q685-P685</f>
        <v>52.6532750000006</v>
      </c>
      <c r="S685" s="68" t="n">
        <f aca="false">S684+K685</f>
        <v>4440.62763219904</v>
      </c>
      <c r="T685" s="68" t="n">
        <f aca="false">MAX(T684,S685)</f>
        <v>4692.09136899744</v>
      </c>
      <c r="U685" s="68" t="n">
        <f aca="false">T685-S685</f>
        <v>251.463736798394</v>
      </c>
      <c r="V685" s="70" t="n">
        <f aca="false">V684+F685</f>
        <v>1.7377</v>
      </c>
      <c r="W685" s="70" t="n">
        <f aca="false">MAX(W684,V685)</f>
        <v>1.7461</v>
      </c>
      <c r="X685" s="70" t="n">
        <f aca="false">W685-V685</f>
        <v>0.00839999999999952</v>
      </c>
      <c r="Y685" s="70" t="n">
        <f aca="false">Y684+M685</f>
        <v>1.56136261124078</v>
      </c>
      <c r="Z685" s="70" t="n">
        <f aca="false">MAX(Z684,Y685)</f>
        <v>1.5744472175133</v>
      </c>
      <c r="AA685" s="70" t="n">
        <f aca="false">Z685-Y685</f>
        <v>0.0130846062725254</v>
      </c>
      <c r="AB685" s="72" t="n">
        <f aca="false">AB684*(1+F685)</f>
        <v>5.11566292834841</v>
      </c>
      <c r="AC685" s="73" t="n">
        <f aca="false">MAX(AC684,AB685)</f>
        <v>5.16080114907393</v>
      </c>
      <c r="AD685" s="70" t="n">
        <f aca="false">1-AB685/AC685</f>
        <v>0.0087463592224668</v>
      </c>
      <c r="AE685" s="73" t="n">
        <f aca="false">AE684*(1+M685)</f>
        <v>4.29025462655191</v>
      </c>
      <c r="AF685" s="73" t="n">
        <f aca="false">MAX(AF684,AE685)</f>
        <v>4.34844591579571</v>
      </c>
      <c r="AG685" s="70" t="n">
        <f aca="false">1-AE685/AF685</f>
        <v>0.0133820887670276</v>
      </c>
      <c r="AH685" s="74" t="n">
        <f aca="false">IF(R685&gt;0,AH684+1,0)</f>
        <v>18</v>
      </c>
      <c r="AI685" s="74" t="n">
        <f aca="false">IF(U685&gt;0,AI684+1,0)</f>
        <v>55</v>
      </c>
      <c r="AJ685" s="74" t="n">
        <f aca="false">IF(G685&gt;0,AJ684+1,0)</f>
        <v>0</v>
      </c>
      <c r="AK685" s="74" t="n">
        <f aca="false">IF(G685&lt;=0,AK684+1,0)</f>
        <v>1</v>
      </c>
      <c r="AL685" s="74" t="n">
        <f aca="false">IF(K685&gt;0,AL684+1,0)</f>
        <v>0</v>
      </c>
      <c r="AM685" s="74" t="n">
        <f aca="false">IF(K685&lt;=0,AM684+1,0)</f>
        <v>1</v>
      </c>
    </row>
    <row r="686" customFormat="false" ht="15" hidden="false" customHeight="false" outlineLevel="0" collapsed="false">
      <c r="A686" s="61" t="n">
        <v>690</v>
      </c>
      <c r="B686" s="62" t="n">
        <v>41759.5125</v>
      </c>
      <c r="C686" s="63" t="n">
        <f aca="false">YEAR(B686)</f>
        <v>2014</v>
      </c>
      <c r="D686" s="32" t="s">
        <v>276</v>
      </c>
      <c r="E686" s="64" t="n">
        <v>6751</v>
      </c>
      <c r="F686" s="65" t="n">
        <v>0.0026</v>
      </c>
      <c r="G686" s="66" t="n">
        <v>17.5526</v>
      </c>
      <c r="H686" s="67" t="n">
        <f aca="false">E686+IF(D686="Long",1,-1)*G686</f>
        <v>6733.4474</v>
      </c>
      <c r="I686" s="68" t="n">
        <f aca="false">Assumptions!$B$58</f>
        <v>5.35750011455817</v>
      </c>
      <c r="J686" s="68" t="n">
        <f aca="false">INDEX(Yearly!$D$5:$D$22,MATCH(C686,Yearly!$A$5:$A$22,0))</f>
        <v>0.54483052012456</v>
      </c>
      <c r="K686" s="68" t="n">
        <f aca="false">G686-I686-J686</f>
        <v>11.6502693653173</v>
      </c>
      <c r="L686" s="69" t="n">
        <f aca="false">(I686+J686)/Assumptions!$B$8</f>
        <v>0.000260255904029187</v>
      </c>
      <c r="M686" s="70" t="n">
        <f aca="false">F686-L686</f>
        <v>0.00233974409597081</v>
      </c>
      <c r="N686" s="71" t="n">
        <f aca="false">G686*Assumptions!$B$7</f>
        <v>138051.199</v>
      </c>
      <c r="O686" s="71" t="n">
        <f aca="false">K686*Assumptions!$B$7</f>
        <v>91629.3685582204</v>
      </c>
      <c r="P686" s="68" t="n">
        <f aca="false">P685+G686</f>
        <v>8457.327055</v>
      </c>
      <c r="Q686" s="68" t="n">
        <f aca="false">MAX(Q685,P686)</f>
        <v>8492.42773</v>
      </c>
      <c r="R686" s="68" t="n">
        <f aca="false">Q686-P686</f>
        <v>35.1006749999997</v>
      </c>
      <c r="S686" s="68" t="n">
        <f aca="false">S685+K686</f>
        <v>4452.27790156436</v>
      </c>
      <c r="T686" s="68" t="n">
        <f aca="false">MAX(T685,S686)</f>
        <v>4692.09136899744</v>
      </c>
      <c r="U686" s="68" t="n">
        <f aca="false">T686-S686</f>
        <v>239.813467433077</v>
      </c>
      <c r="V686" s="70" t="n">
        <f aca="false">V685+F686</f>
        <v>1.7403</v>
      </c>
      <c r="W686" s="70" t="n">
        <f aca="false">MAX(W685,V686)</f>
        <v>1.7461</v>
      </c>
      <c r="X686" s="70" t="n">
        <f aca="false">W686-V686</f>
        <v>0.00579999999999958</v>
      </c>
      <c r="Y686" s="70" t="n">
        <f aca="false">Y685+M686</f>
        <v>1.56370235533675</v>
      </c>
      <c r="Z686" s="70" t="n">
        <f aca="false">MAX(Z685,Y686)</f>
        <v>1.5744472175133</v>
      </c>
      <c r="AA686" s="70" t="n">
        <f aca="false">Z686-Y686</f>
        <v>0.0107448621765547</v>
      </c>
      <c r="AB686" s="72" t="n">
        <f aca="false">AB685*(1+F686)</f>
        <v>5.12896365196212</v>
      </c>
      <c r="AC686" s="73" t="n">
        <f aca="false">MAX(AC685,AB686)</f>
        <v>5.16080114907393</v>
      </c>
      <c r="AD686" s="70" t="n">
        <f aca="false">1-AB686/AC686</f>
        <v>0.0061690997564452</v>
      </c>
      <c r="AE686" s="73" t="n">
        <f aca="false">AE685*(1+M686)</f>
        <v>4.3002927244846</v>
      </c>
      <c r="AF686" s="73" t="n">
        <f aca="false">MAX(AF685,AE686)</f>
        <v>4.34844591579571</v>
      </c>
      <c r="AG686" s="70" t="n">
        <f aca="false">1-AE686/AF686</f>
        <v>0.0110736553342413</v>
      </c>
      <c r="AH686" s="74" t="n">
        <f aca="false">IF(R686&gt;0,AH685+1,0)</f>
        <v>19</v>
      </c>
      <c r="AI686" s="74" t="n">
        <f aca="false">IF(U686&gt;0,AI685+1,0)</f>
        <v>56</v>
      </c>
      <c r="AJ686" s="74" t="n">
        <f aca="false">IF(G686&gt;0,AJ685+1,0)</f>
        <v>1</v>
      </c>
      <c r="AK686" s="74" t="n">
        <f aca="false">IF(G686&lt;=0,AK685+1,0)</f>
        <v>0</v>
      </c>
      <c r="AL686" s="74" t="n">
        <f aca="false">IF(K686&gt;0,AL685+1,0)</f>
        <v>1</v>
      </c>
      <c r="AM686" s="74" t="n">
        <f aca="false">IF(K686&lt;=0,AM685+1,0)</f>
        <v>0</v>
      </c>
    </row>
    <row r="687" customFormat="false" ht="15" hidden="false" customHeight="false" outlineLevel="0" collapsed="false">
      <c r="A687" s="61" t="n">
        <v>691</v>
      </c>
      <c r="B687" s="62" t="n">
        <v>41764.5729166667</v>
      </c>
      <c r="C687" s="63" t="n">
        <f aca="false">YEAR(B687)</f>
        <v>2014</v>
      </c>
      <c r="D687" s="32" t="s">
        <v>277</v>
      </c>
      <c r="E687" s="64" t="n">
        <v>6733.55</v>
      </c>
      <c r="F687" s="65" t="n">
        <v>-0.0047</v>
      </c>
      <c r="G687" s="66" t="n">
        <v>-31.647685</v>
      </c>
      <c r="H687" s="67" t="n">
        <f aca="false">E687+IF(D687="Long",1,-1)*G687</f>
        <v>6701.902315</v>
      </c>
      <c r="I687" s="68" t="n">
        <f aca="false">Assumptions!$B$58</f>
        <v>5.35750011455817</v>
      </c>
      <c r="J687" s="68" t="n">
        <f aca="false">INDEX(Yearly!$D$5:$D$22,MATCH(C687,Yearly!$A$5:$A$22,0))</f>
        <v>0.54483052012456</v>
      </c>
      <c r="K687" s="68" t="n">
        <f aca="false">G687-I687-J687</f>
        <v>-37.5500156346827</v>
      </c>
      <c r="L687" s="69" t="n">
        <f aca="false">(I687+J687)/Assumptions!$B$8</f>
        <v>0.000260255904029187</v>
      </c>
      <c r="M687" s="70" t="n">
        <f aca="false">F687-L687</f>
        <v>-0.00496025590402919</v>
      </c>
      <c r="N687" s="71" t="n">
        <f aca="false">G687*Assumptions!$B$7</f>
        <v>-248909.042525</v>
      </c>
      <c r="O687" s="71" t="n">
        <f aca="false">K687*Assumptions!$B$7</f>
        <v>-295330.87296678</v>
      </c>
      <c r="P687" s="68" t="n">
        <f aca="false">P686+G687</f>
        <v>8425.67937</v>
      </c>
      <c r="Q687" s="68" t="n">
        <f aca="false">MAX(Q686,P687)</f>
        <v>8492.42773</v>
      </c>
      <c r="R687" s="68" t="n">
        <f aca="false">Q687-P687</f>
        <v>66.7483599999996</v>
      </c>
      <c r="S687" s="68" t="n">
        <f aca="false">S686+K687</f>
        <v>4414.72788592968</v>
      </c>
      <c r="T687" s="68" t="n">
        <f aca="false">MAX(T686,S687)</f>
        <v>4692.09136899744</v>
      </c>
      <c r="U687" s="68" t="n">
        <f aca="false">T687-S687</f>
        <v>277.363483067759</v>
      </c>
      <c r="V687" s="70" t="n">
        <f aca="false">V686+F687</f>
        <v>1.7356</v>
      </c>
      <c r="W687" s="70" t="n">
        <f aca="false">MAX(W686,V687)</f>
        <v>1.7461</v>
      </c>
      <c r="X687" s="70" t="n">
        <f aca="false">W687-V687</f>
        <v>0.0104999999999995</v>
      </c>
      <c r="Y687" s="70" t="n">
        <f aca="false">Y686+M687</f>
        <v>1.55874209943272</v>
      </c>
      <c r="Z687" s="70" t="n">
        <f aca="false">MAX(Z686,Y687)</f>
        <v>1.5744472175133</v>
      </c>
      <c r="AA687" s="70" t="n">
        <f aca="false">Z687-Y687</f>
        <v>0.0157051180805838</v>
      </c>
      <c r="AB687" s="72" t="n">
        <f aca="false">AB686*(1+F687)</f>
        <v>5.10485752279789</v>
      </c>
      <c r="AC687" s="73" t="n">
        <f aca="false">MAX(AC686,AB687)</f>
        <v>5.16080114907393</v>
      </c>
      <c r="AD687" s="70" t="n">
        <f aca="false">1-AB687/AC687</f>
        <v>0.01084010498759</v>
      </c>
      <c r="AE687" s="73" t="n">
        <f aca="false">AE686*(1+M687)</f>
        <v>4.27896217210892</v>
      </c>
      <c r="AF687" s="73" t="n">
        <f aca="false">MAX(AF686,AE687)</f>
        <v>4.34844591579571</v>
      </c>
      <c r="AG687" s="70" t="n">
        <f aca="false">1-AE687/AF687</f>
        <v>0.0159789830740197</v>
      </c>
      <c r="AH687" s="74" t="n">
        <f aca="false">IF(R687&gt;0,AH686+1,0)</f>
        <v>20</v>
      </c>
      <c r="AI687" s="74" t="n">
        <f aca="false">IF(U687&gt;0,AI686+1,0)</f>
        <v>57</v>
      </c>
      <c r="AJ687" s="74" t="n">
        <f aca="false">IF(G687&gt;0,AJ686+1,0)</f>
        <v>0</v>
      </c>
      <c r="AK687" s="74" t="n">
        <f aca="false">IF(G687&lt;=0,AK686+1,0)</f>
        <v>1</v>
      </c>
      <c r="AL687" s="74" t="n">
        <f aca="false">IF(K687&gt;0,AL686+1,0)</f>
        <v>0</v>
      </c>
      <c r="AM687" s="74" t="n">
        <f aca="false">IF(K687&lt;=0,AM686+1,0)</f>
        <v>1</v>
      </c>
    </row>
    <row r="688" customFormat="false" ht="15" hidden="false" customHeight="false" outlineLevel="0" collapsed="false">
      <c r="A688" s="61" t="n">
        <v>692</v>
      </c>
      <c r="B688" s="62" t="n">
        <v>41764.6083333333</v>
      </c>
      <c r="C688" s="63" t="n">
        <f aca="false">YEAR(B688)</f>
        <v>2014</v>
      </c>
      <c r="D688" s="32" t="s">
        <v>276</v>
      </c>
      <c r="E688" s="64" t="n">
        <v>6701.8</v>
      </c>
      <c r="F688" s="65" t="n">
        <v>-0.0045</v>
      </c>
      <c r="G688" s="66" t="n">
        <v>-30.1581</v>
      </c>
      <c r="H688" s="67" t="n">
        <f aca="false">E688+IF(D688="Long",1,-1)*G688</f>
        <v>6731.9581</v>
      </c>
      <c r="I688" s="68" t="n">
        <f aca="false">Assumptions!$B$58</f>
        <v>5.35750011455817</v>
      </c>
      <c r="J688" s="68" t="n">
        <f aca="false">INDEX(Yearly!$D$5:$D$22,MATCH(C688,Yearly!$A$5:$A$22,0))</f>
        <v>0.54483052012456</v>
      </c>
      <c r="K688" s="68" t="n">
        <f aca="false">G688-I688-J688</f>
        <v>-36.0604306346827</v>
      </c>
      <c r="L688" s="69" t="n">
        <f aca="false">(I688+J688)/Assumptions!$B$8</f>
        <v>0.000260255904029187</v>
      </c>
      <c r="M688" s="70" t="n">
        <f aca="false">F688-L688</f>
        <v>-0.00476025590402919</v>
      </c>
      <c r="N688" s="71" t="n">
        <f aca="false">G688*Assumptions!$B$7</f>
        <v>-237193.4565</v>
      </c>
      <c r="O688" s="71" t="n">
        <f aca="false">K688*Assumptions!$B$7</f>
        <v>-283615.28694178</v>
      </c>
      <c r="P688" s="68" t="n">
        <f aca="false">P687+G688</f>
        <v>8395.52127</v>
      </c>
      <c r="Q688" s="68" t="n">
        <f aca="false">MAX(Q687,P688)</f>
        <v>8492.42773</v>
      </c>
      <c r="R688" s="68" t="n">
        <f aca="false">Q688-P688</f>
        <v>96.9064600000002</v>
      </c>
      <c r="S688" s="68" t="n">
        <f aca="false">S687+K688</f>
        <v>4378.667455295</v>
      </c>
      <c r="T688" s="68" t="n">
        <f aca="false">MAX(T687,S688)</f>
        <v>4692.09136899744</v>
      </c>
      <c r="U688" s="68" t="n">
        <f aca="false">T688-S688</f>
        <v>313.423913702442</v>
      </c>
      <c r="V688" s="70" t="n">
        <f aca="false">V687+F688</f>
        <v>1.7311</v>
      </c>
      <c r="W688" s="70" t="n">
        <f aca="false">MAX(W687,V688)</f>
        <v>1.7461</v>
      </c>
      <c r="X688" s="70" t="n">
        <f aca="false">W688-V688</f>
        <v>0.0149999999999995</v>
      </c>
      <c r="Y688" s="70" t="n">
        <f aca="false">Y687+M688</f>
        <v>1.55398184352869</v>
      </c>
      <c r="Z688" s="70" t="n">
        <f aca="false">MAX(Z687,Y688)</f>
        <v>1.5744472175133</v>
      </c>
      <c r="AA688" s="70" t="n">
        <f aca="false">Z688-Y688</f>
        <v>0.020465373984613</v>
      </c>
      <c r="AB688" s="72" t="n">
        <f aca="false">AB687*(1+F688)</f>
        <v>5.0818856639453</v>
      </c>
      <c r="AC688" s="73" t="n">
        <f aca="false">MAX(AC687,AB688)</f>
        <v>5.16080114907393</v>
      </c>
      <c r="AD688" s="70" t="n">
        <f aca="false">1-AB688/AC688</f>
        <v>0.0152913245151457</v>
      </c>
      <c r="AE688" s="73" t="n">
        <f aca="false">AE687*(1+M688)</f>
        <v>4.25859321716602</v>
      </c>
      <c r="AF688" s="73" t="n">
        <f aca="false">MAX(AF687,AE688)</f>
        <v>4.34844591579571</v>
      </c>
      <c r="AG688" s="70" t="n">
        <f aca="false">1-AE688/AF688</f>
        <v>0.0206631749295304</v>
      </c>
      <c r="AH688" s="74" t="n">
        <f aca="false">IF(R688&gt;0,AH687+1,0)</f>
        <v>21</v>
      </c>
      <c r="AI688" s="74" t="n">
        <f aca="false">IF(U688&gt;0,AI687+1,0)</f>
        <v>58</v>
      </c>
      <c r="AJ688" s="74" t="n">
        <f aca="false">IF(G688&gt;0,AJ687+1,0)</f>
        <v>0</v>
      </c>
      <c r="AK688" s="74" t="n">
        <f aca="false">IF(G688&lt;=0,AK687+1,0)</f>
        <v>2</v>
      </c>
      <c r="AL688" s="74" t="n">
        <f aca="false">IF(K688&gt;0,AL687+1,0)</f>
        <v>0</v>
      </c>
      <c r="AM688" s="74" t="n">
        <f aca="false">IF(K688&lt;=0,AM687+1,0)</f>
        <v>2</v>
      </c>
    </row>
    <row r="689" customFormat="false" ht="15" hidden="false" customHeight="false" outlineLevel="0" collapsed="false">
      <c r="A689" s="61" t="n">
        <v>693</v>
      </c>
      <c r="B689" s="62" t="n">
        <v>41765.40625</v>
      </c>
      <c r="C689" s="63" t="n">
        <f aca="false">YEAR(B689)</f>
        <v>2014</v>
      </c>
      <c r="D689" s="32" t="s">
        <v>277</v>
      </c>
      <c r="E689" s="64" t="n">
        <v>6731.65</v>
      </c>
      <c r="F689" s="65" t="n">
        <v>-0.0014</v>
      </c>
      <c r="G689" s="66" t="n">
        <v>-9.42431</v>
      </c>
      <c r="H689" s="67" t="n">
        <f aca="false">E689+IF(D689="Long",1,-1)*G689</f>
        <v>6722.22569</v>
      </c>
      <c r="I689" s="68" t="n">
        <f aca="false">Assumptions!$B$58</f>
        <v>5.35750011455817</v>
      </c>
      <c r="J689" s="68" t="n">
        <f aca="false">INDEX(Yearly!$D$5:$D$22,MATCH(C689,Yearly!$A$5:$A$22,0))</f>
        <v>0.54483052012456</v>
      </c>
      <c r="K689" s="68" t="n">
        <f aca="false">G689-I689-J689</f>
        <v>-15.3266406346827</v>
      </c>
      <c r="L689" s="69" t="n">
        <f aca="false">(I689+J689)/Assumptions!$B$8</f>
        <v>0.000260255904029187</v>
      </c>
      <c r="M689" s="70" t="n">
        <f aca="false">F689-L689</f>
        <v>-0.00166025590402919</v>
      </c>
      <c r="N689" s="71" t="n">
        <f aca="false">G689*Assumptions!$B$7</f>
        <v>-74122.19815</v>
      </c>
      <c r="O689" s="71" t="n">
        <f aca="false">K689*Assumptions!$B$7</f>
        <v>-120544.02859178</v>
      </c>
      <c r="P689" s="68" t="n">
        <f aca="false">P688+G689</f>
        <v>8386.09696</v>
      </c>
      <c r="Q689" s="68" t="n">
        <f aca="false">MAX(Q688,P689)</f>
        <v>8492.42773</v>
      </c>
      <c r="R689" s="68" t="n">
        <f aca="false">Q689-P689</f>
        <v>106.33077</v>
      </c>
      <c r="S689" s="68" t="n">
        <f aca="false">S688+K689</f>
        <v>4363.34081466031</v>
      </c>
      <c r="T689" s="68" t="n">
        <f aca="false">MAX(T688,S689)</f>
        <v>4692.09136899744</v>
      </c>
      <c r="U689" s="68" t="n">
        <f aca="false">T689-S689</f>
        <v>328.750554337125</v>
      </c>
      <c r="V689" s="70" t="n">
        <f aca="false">V688+F689</f>
        <v>1.7297</v>
      </c>
      <c r="W689" s="70" t="n">
        <f aca="false">MAX(W688,V689)</f>
        <v>1.7461</v>
      </c>
      <c r="X689" s="70" t="n">
        <f aca="false">W689-V689</f>
        <v>0.0163999999999995</v>
      </c>
      <c r="Y689" s="70" t="n">
        <f aca="false">Y688+M689</f>
        <v>1.55232158762466</v>
      </c>
      <c r="Z689" s="70" t="n">
        <f aca="false">MAX(Z688,Y689)</f>
        <v>1.5744472175133</v>
      </c>
      <c r="AA689" s="70" t="n">
        <f aca="false">Z689-Y689</f>
        <v>0.0221256298886423</v>
      </c>
      <c r="AB689" s="72" t="n">
        <f aca="false">AB688*(1+F689)</f>
        <v>5.07477102401578</v>
      </c>
      <c r="AC689" s="73" t="n">
        <f aca="false">MAX(AC688,AB689)</f>
        <v>5.16080114907393</v>
      </c>
      <c r="AD689" s="70" t="n">
        <f aca="false">1-AB689/AC689</f>
        <v>0.0166699166608245</v>
      </c>
      <c r="AE689" s="73" t="n">
        <f aca="false">AE688*(1+M689)</f>
        <v>4.25152286263436</v>
      </c>
      <c r="AF689" s="73" t="n">
        <f aca="false">MAX(AF688,AE689)</f>
        <v>4.34844591579571</v>
      </c>
      <c r="AG689" s="70" t="n">
        <f aca="false">1-AE689/AF689</f>
        <v>0.0222891246753869</v>
      </c>
      <c r="AH689" s="74" t="n">
        <f aca="false">IF(R689&gt;0,AH688+1,0)</f>
        <v>22</v>
      </c>
      <c r="AI689" s="74" t="n">
        <f aca="false">IF(U689&gt;0,AI688+1,0)</f>
        <v>59</v>
      </c>
      <c r="AJ689" s="74" t="n">
        <f aca="false">IF(G689&gt;0,AJ688+1,0)</f>
        <v>0</v>
      </c>
      <c r="AK689" s="74" t="n">
        <f aca="false">IF(G689&lt;=0,AK688+1,0)</f>
        <v>3</v>
      </c>
      <c r="AL689" s="74" t="n">
        <f aca="false">IF(K689&gt;0,AL688+1,0)</f>
        <v>0</v>
      </c>
      <c r="AM689" s="74" t="n">
        <f aca="false">IF(K689&lt;=0,AM688+1,0)</f>
        <v>3</v>
      </c>
    </row>
    <row r="690" customFormat="false" ht="15" hidden="false" customHeight="false" outlineLevel="0" collapsed="false">
      <c r="A690" s="61" t="n">
        <v>694</v>
      </c>
      <c r="B690" s="62" t="n">
        <v>41765.4909722222</v>
      </c>
      <c r="C690" s="63" t="n">
        <f aca="false">YEAR(B690)</f>
        <v>2014</v>
      </c>
      <c r="D690" s="32" t="s">
        <v>276</v>
      </c>
      <c r="E690" s="64" t="n">
        <v>6722.4</v>
      </c>
      <c r="F690" s="65" t="n">
        <v>0.0019</v>
      </c>
      <c r="G690" s="66" t="n">
        <v>12.77256</v>
      </c>
      <c r="H690" s="67" t="n">
        <f aca="false">E690+IF(D690="Long",1,-1)*G690</f>
        <v>6709.62744</v>
      </c>
      <c r="I690" s="68" t="n">
        <f aca="false">Assumptions!$B$58</f>
        <v>5.35750011455817</v>
      </c>
      <c r="J690" s="68" t="n">
        <f aca="false">INDEX(Yearly!$D$5:$D$22,MATCH(C690,Yearly!$A$5:$A$22,0))</f>
        <v>0.54483052012456</v>
      </c>
      <c r="K690" s="68" t="n">
        <f aca="false">G690-I690-J690</f>
        <v>6.87022936531727</v>
      </c>
      <c r="L690" s="69" t="n">
        <f aca="false">(I690+J690)/Assumptions!$B$8</f>
        <v>0.000260255904029187</v>
      </c>
      <c r="M690" s="70" t="n">
        <f aca="false">F690-L690</f>
        <v>0.00163974409597081</v>
      </c>
      <c r="N690" s="71" t="n">
        <f aca="false">G690*Assumptions!$B$7</f>
        <v>100456.1844</v>
      </c>
      <c r="O690" s="71" t="n">
        <f aca="false">K690*Assumptions!$B$7</f>
        <v>54034.3539582204</v>
      </c>
      <c r="P690" s="68" t="n">
        <f aca="false">P689+G690</f>
        <v>8398.86952</v>
      </c>
      <c r="Q690" s="68" t="n">
        <f aca="false">MAX(Q689,P690)</f>
        <v>8492.42773</v>
      </c>
      <c r="R690" s="68" t="n">
        <f aca="false">Q690-P690</f>
        <v>93.5582100000011</v>
      </c>
      <c r="S690" s="68" t="n">
        <f aca="false">S689+K690</f>
        <v>4370.21104402563</v>
      </c>
      <c r="T690" s="68" t="n">
        <f aca="false">MAX(T689,S690)</f>
        <v>4692.09136899744</v>
      </c>
      <c r="U690" s="68" t="n">
        <f aca="false">T690-S690</f>
        <v>321.880324971809</v>
      </c>
      <c r="V690" s="70" t="n">
        <f aca="false">V689+F690</f>
        <v>1.7316</v>
      </c>
      <c r="W690" s="70" t="n">
        <f aca="false">MAX(W689,V690)</f>
        <v>1.7461</v>
      </c>
      <c r="X690" s="70" t="n">
        <f aca="false">W690-V690</f>
        <v>0.0144999999999995</v>
      </c>
      <c r="Y690" s="70" t="n">
        <f aca="false">Y689+M690</f>
        <v>1.55396133172063</v>
      </c>
      <c r="Z690" s="70" t="n">
        <f aca="false">MAX(Z689,Y690)</f>
        <v>1.5744472175133</v>
      </c>
      <c r="AA690" s="70" t="n">
        <f aca="false">Z690-Y690</f>
        <v>0.0204858857926715</v>
      </c>
      <c r="AB690" s="72" t="n">
        <f aca="false">AB689*(1+F690)</f>
        <v>5.08441308896141</v>
      </c>
      <c r="AC690" s="73" t="n">
        <f aca="false">MAX(AC689,AB690)</f>
        <v>5.16080114907393</v>
      </c>
      <c r="AD690" s="70" t="n">
        <f aca="false">1-AB690/AC690</f>
        <v>0.0148015895024801</v>
      </c>
      <c r="AE690" s="73" t="n">
        <f aca="false">AE689*(1+M690)</f>
        <v>4.25849427214725</v>
      </c>
      <c r="AF690" s="73" t="n">
        <f aca="false">MAX(AF689,AE690)</f>
        <v>4.34844591579571</v>
      </c>
      <c r="AG690" s="70" t="n">
        <f aca="false">1-AE690/AF690</f>
        <v>0.020685929040007</v>
      </c>
      <c r="AH690" s="74" t="n">
        <f aca="false">IF(R690&gt;0,AH689+1,0)</f>
        <v>23</v>
      </c>
      <c r="AI690" s="74" t="n">
        <f aca="false">IF(U690&gt;0,AI689+1,0)</f>
        <v>60</v>
      </c>
      <c r="AJ690" s="74" t="n">
        <f aca="false">IF(G690&gt;0,AJ689+1,0)</f>
        <v>1</v>
      </c>
      <c r="AK690" s="74" t="n">
        <f aca="false">IF(G690&lt;=0,AK689+1,0)</f>
        <v>0</v>
      </c>
      <c r="AL690" s="74" t="n">
        <f aca="false">IF(K690&gt;0,AL689+1,0)</f>
        <v>1</v>
      </c>
      <c r="AM690" s="74" t="n">
        <f aca="false">IF(K690&lt;=0,AM689+1,0)</f>
        <v>0</v>
      </c>
    </row>
    <row r="691" customFormat="false" ht="15" hidden="false" customHeight="false" outlineLevel="0" collapsed="false">
      <c r="A691" s="61" t="n">
        <v>695</v>
      </c>
      <c r="B691" s="62" t="n">
        <v>41768.4270833333</v>
      </c>
      <c r="C691" s="63" t="n">
        <f aca="false">YEAR(B691)</f>
        <v>2014</v>
      </c>
      <c r="D691" s="32" t="s">
        <v>277</v>
      </c>
      <c r="E691" s="64" t="n">
        <v>6709.3</v>
      </c>
      <c r="F691" s="65" t="n">
        <v>0.0902</v>
      </c>
      <c r="G691" s="66" t="n">
        <v>605.17886</v>
      </c>
      <c r="H691" s="67" t="n">
        <f aca="false">E691+IF(D691="Long",1,-1)*G691</f>
        <v>7314.47886</v>
      </c>
      <c r="I691" s="68" t="n">
        <f aca="false">Assumptions!$B$58</f>
        <v>5.35750011455817</v>
      </c>
      <c r="J691" s="68" t="n">
        <f aca="false">INDEX(Yearly!$D$5:$D$22,MATCH(C691,Yearly!$A$5:$A$22,0))</f>
        <v>0.54483052012456</v>
      </c>
      <c r="K691" s="68" t="n">
        <f aca="false">G691-I691-J691</f>
        <v>599.276529365317</v>
      </c>
      <c r="L691" s="69" t="n">
        <f aca="false">(I691+J691)/Assumptions!$B$8</f>
        <v>0.000260255904029187</v>
      </c>
      <c r="M691" s="70" t="n">
        <f aca="false">F691-L691</f>
        <v>0.0899397440959708</v>
      </c>
      <c r="N691" s="71" t="n">
        <f aca="false">G691*Assumptions!$B$7</f>
        <v>4759731.7339</v>
      </c>
      <c r="O691" s="71" t="n">
        <f aca="false">K691*Assumptions!$B$7</f>
        <v>4713309.90345822</v>
      </c>
      <c r="P691" s="68" t="n">
        <f aca="false">P690+G691</f>
        <v>9004.04838</v>
      </c>
      <c r="Q691" s="68" t="n">
        <f aca="false">MAX(Q690,P691)</f>
        <v>9004.04838</v>
      </c>
      <c r="R691" s="68" t="n">
        <f aca="false">Q691-P691</f>
        <v>0</v>
      </c>
      <c r="S691" s="68" t="n">
        <f aca="false">S690+K691</f>
        <v>4969.48757339095</v>
      </c>
      <c r="T691" s="68" t="n">
        <f aca="false">MAX(T690,S691)</f>
        <v>4969.48757339095</v>
      </c>
      <c r="U691" s="68" t="n">
        <f aca="false">T691-S691</f>
        <v>0</v>
      </c>
      <c r="V691" s="70" t="n">
        <f aca="false">V690+F691</f>
        <v>1.8218</v>
      </c>
      <c r="W691" s="70" t="n">
        <f aca="false">MAX(W690,V691)</f>
        <v>1.8218</v>
      </c>
      <c r="X691" s="70" t="n">
        <f aca="false">W691-V691</f>
        <v>0</v>
      </c>
      <c r="Y691" s="70" t="n">
        <f aca="false">Y690+M691</f>
        <v>1.6439010758166</v>
      </c>
      <c r="Z691" s="70" t="n">
        <f aca="false">MAX(Z690,Y691)</f>
        <v>1.6439010758166</v>
      </c>
      <c r="AA691" s="70" t="n">
        <f aca="false">Z691-Y691</f>
        <v>0</v>
      </c>
      <c r="AB691" s="72" t="n">
        <f aca="false">AB690*(1+F691)</f>
        <v>5.54302714958573</v>
      </c>
      <c r="AC691" s="73" t="n">
        <f aca="false">MAX(AC690,AB691)</f>
        <v>5.54302714958573</v>
      </c>
      <c r="AD691" s="70" t="n">
        <f aca="false">1-AB691/AC691</f>
        <v>0</v>
      </c>
      <c r="AE691" s="73" t="n">
        <f aca="false">AE690*(1+M691)</f>
        <v>4.64150215721833</v>
      </c>
      <c r="AF691" s="73" t="n">
        <f aca="false">MAX(AF690,AE691)</f>
        <v>4.64150215721833</v>
      </c>
      <c r="AG691" s="70" t="n">
        <f aca="false">1-AE691/AF691</f>
        <v>0</v>
      </c>
      <c r="AH691" s="74" t="n">
        <f aca="false">IF(R691&gt;0,AH690+1,0)</f>
        <v>0</v>
      </c>
      <c r="AI691" s="74" t="n">
        <f aca="false">IF(U691&gt;0,AI690+1,0)</f>
        <v>0</v>
      </c>
      <c r="AJ691" s="74" t="n">
        <f aca="false">IF(G691&gt;0,AJ690+1,0)</f>
        <v>2</v>
      </c>
      <c r="AK691" s="74" t="n">
        <f aca="false">IF(G691&lt;=0,AK690+1,0)</f>
        <v>0</v>
      </c>
      <c r="AL691" s="74" t="n">
        <f aca="false">IF(K691&gt;0,AL690+1,0)</f>
        <v>2</v>
      </c>
      <c r="AM691" s="74" t="n">
        <f aca="false">IF(K691&lt;=0,AM690+1,0)</f>
        <v>0</v>
      </c>
    </row>
    <row r="692" customFormat="false" ht="15" hidden="false" customHeight="false" outlineLevel="0" collapsed="false">
      <c r="A692" s="61" t="n">
        <v>696</v>
      </c>
      <c r="B692" s="62" t="n">
        <v>41785.6145833333</v>
      </c>
      <c r="C692" s="63" t="n">
        <f aca="false">YEAR(B692)</f>
        <v>2014</v>
      </c>
      <c r="D692" s="32" t="s">
        <v>276</v>
      </c>
      <c r="E692" s="64" t="n">
        <v>7314.6</v>
      </c>
      <c r="F692" s="65" t="n">
        <v>-0.0013</v>
      </c>
      <c r="G692" s="66" t="n">
        <v>-9.50898</v>
      </c>
      <c r="H692" s="67" t="n">
        <f aca="false">E692+IF(D692="Long",1,-1)*G692</f>
        <v>7324.10898</v>
      </c>
      <c r="I692" s="68" t="n">
        <f aca="false">Assumptions!$B$58</f>
        <v>5.35750011455817</v>
      </c>
      <c r="J692" s="68" t="n">
        <f aca="false">INDEX(Yearly!$D$5:$D$22,MATCH(C692,Yearly!$A$5:$A$22,0))</f>
        <v>0.54483052012456</v>
      </c>
      <c r="K692" s="68" t="n">
        <f aca="false">G692-I692-J692</f>
        <v>-15.4113106346827</v>
      </c>
      <c r="L692" s="69" t="n">
        <f aca="false">(I692+J692)/Assumptions!$B$8</f>
        <v>0.000260255904029187</v>
      </c>
      <c r="M692" s="70" t="n">
        <f aca="false">F692-L692</f>
        <v>-0.00156025590402919</v>
      </c>
      <c r="N692" s="71" t="n">
        <f aca="false">G692*Assumptions!$B$7</f>
        <v>-74788.1277</v>
      </c>
      <c r="O692" s="71" t="n">
        <f aca="false">K692*Assumptions!$B$7</f>
        <v>-121209.95814178</v>
      </c>
      <c r="P692" s="68" t="n">
        <f aca="false">P691+G692</f>
        <v>8994.5394</v>
      </c>
      <c r="Q692" s="68" t="n">
        <f aca="false">MAX(Q691,P692)</f>
        <v>9004.04838</v>
      </c>
      <c r="R692" s="68" t="n">
        <f aca="false">Q692-P692</f>
        <v>9.50898000000052</v>
      </c>
      <c r="S692" s="68" t="n">
        <f aca="false">S691+K692</f>
        <v>4954.07626275626</v>
      </c>
      <c r="T692" s="68" t="n">
        <f aca="false">MAX(T691,S692)</f>
        <v>4969.48757339095</v>
      </c>
      <c r="U692" s="68" t="n">
        <f aca="false">T692-S692</f>
        <v>15.4113106346831</v>
      </c>
      <c r="V692" s="70" t="n">
        <f aca="false">V691+F692</f>
        <v>1.8205</v>
      </c>
      <c r="W692" s="70" t="n">
        <f aca="false">MAX(W691,V692)</f>
        <v>1.8218</v>
      </c>
      <c r="X692" s="70" t="n">
        <f aca="false">W692-V692</f>
        <v>0.00130000000000008</v>
      </c>
      <c r="Y692" s="70" t="n">
        <f aca="false">Y691+M692</f>
        <v>1.64234081991257</v>
      </c>
      <c r="Z692" s="70" t="n">
        <f aca="false">MAX(Z691,Y692)</f>
        <v>1.6439010758166</v>
      </c>
      <c r="AA692" s="70" t="n">
        <f aca="false">Z692-Y692</f>
        <v>0.00156025590402908</v>
      </c>
      <c r="AB692" s="72" t="n">
        <f aca="false">AB691*(1+F692)</f>
        <v>5.53582121429127</v>
      </c>
      <c r="AC692" s="73" t="n">
        <f aca="false">MAX(AC691,AB692)</f>
        <v>5.54302714958573</v>
      </c>
      <c r="AD692" s="70" t="n">
        <f aca="false">1-AB692/AC692</f>
        <v>0.00129999999999997</v>
      </c>
      <c r="AE692" s="73" t="n">
        <f aca="false">AE691*(1+M692)</f>
        <v>4.63426022607397</v>
      </c>
      <c r="AF692" s="73" t="n">
        <f aca="false">MAX(AF691,AE692)</f>
        <v>4.64150215721833</v>
      </c>
      <c r="AG692" s="70" t="n">
        <f aca="false">1-AE692/AF692</f>
        <v>0.00156025590402908</v>
      </c>
      <c r="AH692" s="74" t="n">
        <f aca="false">IF(R692&gt;0,AH691+1,0)</f>
        <v>1</v>
      </c>
      <c r="AI692" s="74" t="n">
        <f aca="false">IF(U692&gt;0,AI691+1,0)</f>
        <v>1</v>
      </c>
      <c r="AJ692" s="74" t="n">
        <f aca="false">IF(G692&gt;0,AJ691+1,0)</f>
        <v>0</v>
      </c>
      <c r="AK692" s="74" t="n">
        <f aca="false">IF(G692&lt;=0,AK691+1,0)</f>
        <v>1</v>
      </c>
      <c r="AL692" s="74" t="n">
        <f aca="false">IF(K692&gt;0,AL691+1,0)</f>
        <v>0</v>
      </c>
      <c r="AM692" s="74" t="n">
        <f aca="false">IF(K692&lt;=0,AM691+1,0)</f>
        <v>1</v>
      </c>
    </row>
    <row r="693" customFormat="false" ht="15" hidden="false" customHeight="false" outlineLevel="0" collapsed="false">
      <c r="A693" s="61" t="n">
        <v>697</v>
      </c>
      <c r="B693" s="62" t="n">
        <v>41787.40625</v>
      </c>
      <c r="C693" s="63" t="n">
        <f aca="false">YEAR(B693)</f>
        <v>2014</v>
      </c>
      <c r="D693" s="32" t="s">
        <v>277</v>
      </c>
      <c r="E693" s="64" t="n">
        <v>7324.4</v>
      </c>
      <c r="F693" s="65" t="n">
        <v>-0.0005</v>
      </c>
      <c r="G693" s="66" t="n">
        <v>-3.6622</v>
      </c>
      <c r="H693" s="67" t="n">
        <f aca="false">E693+IF(D693="Long",1,-1)*G693</f>
        <v>7320.7378</v>
      </c>
      <c r="I693" s="68" t="n">
        <f aca="false">Assumptions!$B$58</f>
        <v>5.35750011455817</v>
      </c>
      <c r="J693" s="68" t="n">
        <f aca="false">INDEX(Yearly!$D$5:$D$22,MATCH(C693,Yearly!$A$5:$A$22,0))</f>
        <v>0.54483052012456</v>
      </c>
      <c r="K693" s="68" t="n">
        <f aca="false">G693-I693-J693</f>
        <v>-9.56453063468273</v>
      </c>
      <c r="L693" s="69" t="n">
        <f aca="false">(I693+J693)/Assumptions!$B$8</f>
        <v>0.000260255904029187</v>
      </c>
      <c r="M693" s="70" t="n">
        <f aca="false">F693-L693</f>
        <v>-0.000760255904029187</v>
      </c>
      <c r="N693" s="71" t="n">
        <f aca="false">G693*Assumptions!$B$7</f>
        <v>-28803.203</v>
      </c>
      <c r="O693" s="71" t="n">
        <f aca="false">K693*Assumptions!$B$7</f>
        <v>-75225.0334417797</v>
      </c>
      <c r="P693" s="68" t="n">
        <f aca="false">P692+G693</f>
        <v>8990.8772</v>
      </c>
      <c r="Q693" s="68" t="n">
        <f aca="false">MAX(Q692,P693)</f>
        <v>9004.04838</v>
      </c>
      <c r="R693" s="68" t="n">
        <f aca="false">Q693-P693</f>
        <v>13.1711800000012</v>
      </c>
      <c r="S693" s="68" t="n">
        <f aca="false">S692+K693</f>
        <v>4944.51173212158</v>
      </c>
      <c r="T693" s="68" t="n">
        <f aca="false">MAX(T692,S693)</f>
        <v>4969.48757339095</v>
      </c>
      <c r="U693" s="68" t="n">
        <f aca="false">T693-S693</f>
        <v>24.9758412693654</v>
      </c>
      <c r="V693" s="70" t="n">
        <f aca="false">V692+F693</f>
        <v>1.82</v>
      </c>
      <c r="W693" s="70" t="n">
        <f aca="false">MAX(W692,V693)</f>
        <v>1.8218</v>
      </c>
      <c r="X693" s="70" t="n">
        <f aca="false">W693-V693</f>
        <v>0.00180000000000002</v>
      </c>
      <c r="Y693" s="70" t="n">
        <f aca="false">Y692+M693</f>
        <v>1.64158056400854</v>
      </c>
      <c r="Z693" s="70" t="n">
        <f aca="false">MAX(Z692,Y693)</f>
        <v>1.6439010758166</v>
      </c>
      <c r="AA693" s="70" t="n">
        <f aca="false">Z693-Y693</f>
        <v>0.00232051180805826</v>
      </c>
      <c r="AB693" s="72" t="n">
        <f aca="false">AB692*(1+F693)</f>
        <v>5.53305330368412</v>
      </c>
      <c r="AC693" s="73" t="n">
        <f aca="false">MAX(AC692,AB693)</f>
        <v>5.54302714958573</v>
      </c>
      <c r="AD693" s="70" t="n">
        <f aca="false">1-AB693/AC693</f>
        <v>0.00179934999999998</v>
      </c>
      <c r="AE693" s="73" t="n">
        <f aca="false">AE692*(1+M693)</f>
        <v>4.63073700237629</v>
      </c>
      <c r="AF693" s="73" t="n">
        <f aca="false">MAX(AF692,AE693)</f>
        <v>4.64150215721833</v>
      </c>
      <c r="AG693" s="70" t="n">
        <f aca="false">1-AE693/AF693</f>
        <v>0.00231932561429549</v>
      </c>
      <c r="AH693" s="74" t="n">
        <f aca="false">IF(R693&gt;0,AH692+1,0)</f>
        <v>2</v>
      </c>
      <c r="AI693" s="74" t="n">
        <f aca="false">IF(U693&gt;0,AI692+1,0)</f>
        <v>2</v>
      </c>
      <c r="AJ693" s="74" t="n">
        <f aca="false">IF(G693&gt;0,AJ692+1,0)</f>
        <v>0</v>
      </c>
      <c r="AK693" s="74" t="n">
        <f aca="false">IF(G693&lt;=0,AK692+1,0)</f>
        <v>2</v>
      </c>
      <c r="AL693" s="74" t="n">
        <f aca="false">IF(K693&gt;0,AL692+1,0)</f>
        <v>0</v>
      </c>
      <c r="AM693" s="74" t="n">
        <f aca="false">IF(K693&lt;=0,AM692+1,0)</f>
        <v>2</v>
      </c>
    </row>
    <row r="694" customFormat="false" ht="15" hidden="false" customHeight="false" outlineLevel="0" collapsed="false">
      <c r="A694" s="61" t="n">
        <v>698</v>
      </c>
      <c r="B694" s="62" t="n">
        <v>41787.59375</v>
      </c>
      <c r="C694" s="63" t="n">
        <f aca="false">YEAR(B694)</f>
        <v>2014</v>
      </c>
      <c r="D694" s="32" t="s">
        <v>276</v>
      </c>
      <c r="E694" s="64" t="n">
        <v>7321</v>
      </c>
      <c r="F694" s="65" t="n">
        <v>-0.0013</v>
      </c>
      <c r="G694" s="66" t="n">
        <v>-9.5173</v>
      </c>
      <c r="H694" s="67" t="n">
        <f aca="false">E694+IF(D694="Long",1,-1)*G694</f>
        <v>7330.5173</v>
      </c>
      <c r="I694" s="68" t="n">
        <f aca="false">Assumptions!$B$58</f>
        <v>5.35750011455817</v>
      </c>
      <c r="J694" s="68" t="n">
        <f aca="false">INDEX(Yearly!$D$5:$D$22,MATCH(C694,Yearly!$A$5:$A$22,0))</f>
        <v>0.54483052012456</v>
      </c>
      <c r="K694" s="68" t="n">
        <f aca="false">G694-I694-J694</f>
        <v>-15.4196306346827</v>
      </c>
      <c r="L694" s="69" t="n">
        <f aca="false">(I694+J694)/Assumptions!$B$8</f>
        <v>0.000260255904029187</v>
      </c>
      <c r="M694" s="70" t="n">
        <f aca="false">F694-L694</f>
        <v>-0.00156025590402919</v>
      </c>
      <c r="N694" s="71" t="n">
        <f aca="false">G694*Assumptions!$B$7</f>
        <v>-74853.5645</v>
      </c>
      <c r="O694" s="71" t="n">
        <f aca="false">K694*Assumptions!$B$7</f>
        <v>-121275.39494178</v>
      </c>
      <c r="P694" s="68" t="n">
        <f aca="false">P693+G694</f>
        <v>8981.3599</v>
      </c>
      <c r="Q694" s="68" t="n">
        <f aca="false">MAX(Q693,P694)</f>
        <v>9004.04838</v>
      </c>
      <c r="R694" s="68" t="n">
        <f aca="false">Q694-P694</f>
        <v>22.6884800000007</v>
      </c>
      <c r="S694" s="68" t="n">
        <f aca="false">S693+K694</f>
        <v>4929.0921014869</v>
      </c>
      <c r="T694" s="68" t="n">
        <f aca="false">MAX(T693,S694)</f>
        <v>4969.48757339095</v>
      </c>
      <c r="U694" s="68" t="n">
        <f aca="false">T694-S694</f>
        <v>40.3954719040485</v>
      </c>
      <c r="V694" s="70" t="n">
        <f aca="false">V693+F694</f>
        <v>1.8187</v>
      </c>
      <c r="W694" s="70" t="n">
        <f aca="false">MAX(W693,V694)</f>
        <v>1.8218</v>
      </c>
      <c r="X694" s="70" t="n">
        <f aca="false">W694-V694</f>
        <v>0.0031000000000001</v>
      </c>
      <c r="Y694" s="70" t="n">
        <f aca="false">Y693+M694</f>
        <v>1.64002030810451</v>
      </c>
      <c r="Z694" s="70" t="n">
        <f aca="false">MAX(Z693,Y694)</f>
        <v>1.6439010758166</v>
      </c>
      <c r="AA694" s="70" t="n">
        <f aca="false">Z694-Y694</f>
        <v>0.00388076771208734</v>
      </c>
      <c r="AB694" s="72" t="n">
        <f aca="false">AB693*(1+F694)</f>
        <v>5.52586033438933</v>
      </c>
      <c r="AC694" s="73" t="n">
        <f aca="false">MAX(AC693,AB694)</f>
        <v>5.54302714958573</v>
      </c>
      <c r="AD694" s="70" t="n">
        <f aca="false">1-AB694/AC694</f>
        <v>0.00309701084499991</v>
      </c>
      <c r="AE694" s="73" t="n">
        <f aca="false">AE693*(1+M694)</f>
        <v>4.62351186762833</v>
      </c>
      <c r="AF694" s="73" t="n">
        <f aca="false">MAX(AF693,AE694)</f>
        <v>4.64150215721833</v>
      </c>
      <c r="AG694" s="70" t="n">
        <f aca="false">1-AE694/AF694</f>
        <v>0.00387596277684155</v>
      </c>
      <c r="AH694" s="74" t="n">
        <f aca="false">IF(R694&gt;0,AH693+1,0)</f>
        <v>3</v>
      </c>
      <c r="AI694" s="74" t="n">
        <f aca="false">IF(U694&gt;0,AI693+1,0)</f>
        <v>3</v>
      </c>
      <c r="AJ694" s="74" t="n">
        <f aca="false">IF(G694&gt;0,AJ693+1,0)</f>
        <v>0</v>
      </c>
      <c r="AK694" s="74" t="n">
        <f aca="false">IF(G694&lt;=0,AK693+1,0)</f>
        <v>3</v>
      </c>
      <c r="AL694" s="74" t="n">
        <f aca="false">IF(K694&gt;0,AL693+1,0)</f>
        <v>0</v>
      </c>
      <c r="AM694" s="74" t="n">
        <f aca="false">IF(K694&lt;=0,AM693+1,0)</f>
        <v>3</v>
      </c>
    </row>
    <row r="695" customFormat="false" ht="15" hidden="false" customHeight="false" outlineLevel="0" collapsed="false">
      <c r="A695" s="61" t="n">
        <v>699</v>
      </c>
      <c r="B695" s="62" t="n">
        <v>41787.6201388889</v>
      </c>
      <c r="C695" s="63" t="n">
        <f aca="false">YEAR(B695)</f>
        <v>2014</v>
      </c>
      <c r="D695" s="32" t="s">
        <v>277</v>
      </c>
      <c r="E695" s="64" t="n">
        <v>7330.7</v>
      </c>
      <c r="F695" s="65" t="n">
        <v>-0.0013</v>
      </c>
      <c r="G695" s="66" t="n">
        <v>-9.52991</v>
      </c>
      <c r="H695" s="67" t="n">
        <f aca="false">E695+IF(D695="Long",1,-1)*G695</f>
        <v>7321.17009</v>
      </c>
      <c r="I695" s="68" t="n">
        <f aca="false">Assumptions!$B$58</f>
        <v>5.35750011455817</v>
      </c>
      <c r="J695" s="68" t="n">
        <f aca="false">INDEX(Yearly!$D$5:$D$22,MATCH(C695,Yearly!$A$5:$A$22,0))</f>
        <v>0.54483052012456</v>
      </c>
      <c r="K695" s="68" t="n">
        <f aca="false">G695-I695-J695</f>
        <v>-15.4322406346827</v>
      </c>
      <c r="L695" s="69" t="n">
        <f aca="false">(I695+J695)/Assumptions!$B$8</f>
        <v>0.000260255904029187</v>
      </c>
      <c r="M695" s="70" t="n">
        <f aca="false">F695-L695</f>
        <v>-0.00156025590402919</v>
      </c>
      <c r="N695" s="71" t="n">
        <f aca="false">G695*Assumptions!$B$7</f>
        <v>-74952.74215</v>
      </c>
      <c r="O695" s="71" t="n">
        <f aca="false">K695*Assumptions!$B$7</f>
        <v>-121374.57259178</v>
      </c>
      <c r="P695" s="68" t="n">
        <f aca="false">P694+G695</f>
        <v>8971.82999</v>
      </c>
      <c r="Q695" s="68" t="n">
        <f aca="false">MAX(Q694,P695)</f>
        <v>9004.04838</v>
      </c>
      <c r="R695" s="68" t="n">
        <f aca="false">Q695-P695</f>
        <v>32.21839</v>
      </c>
      <c r="S695" s="68" t="n">
        <f aca="false">S694+K695</f>
        <v>4913.65986085222</v>
      </c>
      <c r="T695" s="68" t="n">
        <f aca="false">MAX(T694,S695)</f>
        <v>4969.48757339095</v>
      </c>
      <c r="U695" s="68" t="n">
        <f aca="false">T695-S695</f>
        <v>55.8277125387313</v>
      </c>
      <c r="V695" s="70" t="n">
        <f aca="false">V694+F695</f>
        <v>1.8174</v>
      </c>
      <c r="W695" s="70" t="n">
        <f aca="false">MAX(W694,V695)</f>
        <v>1.8218</v>
      </c>
      <c r="X695" s="70" t="n">
        <f aca="false">W695-V695</f>
        <v>0.00440000000000018</v>
      </c>
      <c r="Y695" s="70" t="n">
        <f aca="false">Y694+M695</f>
        <v>1.63846005220048</v>
      </c>
      <c r="Z695" s="70" t="n">
        <f aca="false">MAX(Z694,Y695)</f>
        <v>1.6439010758166</v>
      </c>
      <c r="AA695" s="70" t="n">
        <f aca="false">Z695-Y695</f>
        <v>0.00544102361611643</v>
      </c>
      <c r="AB695" s="72" t="n">
        <f aca="false">AB694*(1+F695)</f>
        <v>5.51867671595463</v>
      </c>
      <c r="AC695" s="73" t="n">
        <f aca="false">MAX(AC694,AB695)</f>
        <v>5.54302714958573</v>
      </c>
      <c r="AD695" s="70" t="n">
        <f aca="false">1-AB695/AC695</f>
        <v>0.00439298473090133</v>
      </c>
      <c r="AE695" s="73" t="n">
        <f aca="false">AE694*(1+M695)</f>
        <v>4.61629800593951</v>
      </c>
      <c r="AF695" s="73" t="n">
        <f aca="false">MAX(AF694,AE695)</f>
        <v>4.64150215721833</v>
      </c>
      <c r="AG695" s="70" t="n">
        <f aca="false">1-AE695/AF695</f>
        <v>0.00543017118706446</v>
      </c>
      <c r="AH695" s="74" t="n">
        <f aca="false">IF(R695&gt;0,AH694+1,0)</f>
        <v>4</v>
      </c>
      <c r="AI695" s="74" t="n">
        <f aca="false">IF(U695&gt;0,AI694+1,0)</f>
        <v>4</v>
      </c>
      <c r="AJ695" s="74" t="n">
        <f aca="false">IF(G695&gt;0,AJ694+1,0)</f>
        <v>0</v>
      </c>
      <c r="AK695" s="74" t="n">
        <f aca="false">IF(G695&lt;=0,AK694+1,0)</f>
        <v>4</v>
      </c>
      <c r="AL695" s="74" t="n">
        <f aca="false">IF(K695&gt;0,AL694+1,0)</f>
        <v>0</v>
      </c>
      <c r="AM695" s="74" t="n">
        <f aca="false">IF(K695&lt;=0,AM694+1,0)</f>
        <v>4</v>
      </c>
    </row>
    <row r="696" customFormat="false" ht="15" hidden="false" customHeight="false" outlineLevel="0" collapsed="false">
      <c r="A696" s="61" t="n">
        <v>700</v>
      </c>
      <c r="B696" s="62" t="n">
        <v>41788.40625</v>
      </c>
      <c r="C696" s="63" t="n">
        <f aca="false">YEAR(B696)</f>
        <v>2014</v>
      </c>
      <c r="D696" s="32" t="s">
        <v>276</v>
      </c>
      <c r="E696" s="64" t="n">
        <v>7321.35</v>
      </c>
      <c r="F696" s="65" t="n">
        <v>0.0033</v>
      </c>
      <c r="G696" s="66" t="n">
        <v>24.160455</v>
      </c>
      <c r="H696" s="67" t="n">
        <f aca="false">E696+IF(D696="Long",1,-1)*G696</f>
        <v>7297.189545</v>
      </c>
      <c r="I696" s="68" t="n">
        <f aca="false">Assumptions!$B$58</f>
        <v>5.35750011455817</v>
      </c>
      <c r="J696" s="68" t="n">
        <f aca="false">INDEX(Yearly!$D$5:$D$22,MATCH(C696,Yearly!$A$5:$A$22,0))</f>
        <v>0.54483052012456</v>
      </c>
      <c r="K696" s="68" t="n">
        <f aca="false">G696-I696-J696</f>
        <v>18.2581243653173</v>
      </c>
      <c r="L696" s="69" t="n">
        <f aca="false">(I696+J696)/Assumptions!$B$8</f>
        <v>0.000260255904029187</v>
      </c>
      <c r="M696" s="70" t="n">
        <f aca="false">F696-L696</f>
        <v>0.00303974409597081</v>
      </c>
      <c r="N696" s="71" t="n">
        <f aca="false">G696*Assumptions!$B$7</f>
        <v>190021.978575</v>
      </c>
      <c r="O696" s="71" t="n">
        <f aca="false">K696*Assumptions!$B$7</f>
        <v>143600.14813322</v>
      </c>
      <c r="P696" s="68" t="n">
        <f aca="false">P695+G696</f>
        <v>8995.990445</v>
      </c>
      <c r="Q696" s="68" t="n">
        <f aca="false">MAX(Q695,P696)</f>
        <v>9004.04838</v>
      </c>
      <c r="R696" s="68" t="n">
        <f aca="false">Q696-P696</f>
        <v>8.05793500000073</v>
      </c>
      <c r="S696" s="68" t="n">
        <f aca="false">S695+K696</f>
        <v>4931.91798521753</v>
      </c>
      <c r="T696" s="68" t="n">
        <f aca="false">MAX(T695,S696)</f>
        <v>4969.48757339095</v>
      </c>
      <c r="U696" s="68" t="n">
        <f aca="false">T696-S696</f>
        <v>37.5695881734137</v>
      </c>
      <c r="V696" s="70" t="n">
        <f aca="false">V695+F696</f>
        <v>1.8207</v>
      </c>
      <c r="W696" s="70" t="n">
        <f aca="false">MAX(W695,V696)</f>
        <v>1.8218</v>
      </c>
      <c r="X696" s="70" t="n">
        <f aca="false">W696-V696</f>
        <v>0.0011000000000001</v>
      </c>
      <c r="Y696" s="70" t="n">
        <f aca="false">Y695+M696</f>
        <v>1.64149979629646</v>
      </c>
      <c r="Z696" s="70" t="n">
        <f aca="false">MAX(Z695,Y696)</f>
        <v>1.6439010758166</v>
      </c>
      <c r="AA696" s="70" t="n">
        <f aca="false">Z696-Y696</f>
        <v>0.00240127952014557</v>
      </c>
      <c r="AB696" s="72" t="n">
        <f aca="false">AB695*(1+F696)</f>
        <v>5.53688834911728</v>
      </c>
      <c r="AC696" s="73" t="n">
        <f aca="false">MAX(AC695,AB696)</f>
        <v>5.54302714958573</v>
      </c>
      <c r="AD696" s="70" t="n">
        <f aca="false">1-AB696/AC696</f>
        <v>0.00110748158051333</v>
      </c>
      <c r="AE696" s="73" t="n">
        <f aca="false">AE695*(1+M696)</f>
        <v>4.63033037054831</v>
      </c>
      <c r="AF696" s="73" t="n">
        <f aca="false">MAX(AF695,AE696)</f>
        <v>4.64150215721833</v>
      </c>
      <c r="AG696" s="70" t="n">
        <f aca="false">1-AE696/AF696</f>
        <v>0.00240693342189957</v>
      </c>
      <c r="AH696" s="74" t="n">
        <f aca="false">IF(R696&gt;0,AH695+1,0)</f>
        <v>5</v>
      </c>
      <c r="AI696" s="74" t="n">
        <f aca="false">IF(U696&gt;0,AI695+1,0)</f>
        <v>5</v>
      </c>
      <c r="AJ696" s="74" t="n">
        <f aca="false">IF(G696&gt;0,AJ695+1,0)</f>
        <v>1</v>
      </c>
      <c r="AK696" s="74" t="n">
        <f aca="false">IF(G696&lt;=0,AK695+1,0)</f>
        <v>0</v>
      </c>
      <c r="AL696" s="74" t="n">
        <f aca="false">IF(K696&gt;0,AL695+1,0)</f>
        <v>1</v>
      </c>
      <c r="AM696" s="74" t="n">
        <f aca="false">IF(K696&lt;=0,AM695+1,0)</f>
        <v>0</v>
      </c>
    </row>
    <row r="697" customFormat="false" ht="15" hidden="false" customHeight="false" outlineLevel="0" collapsed="false">
      <c r="A697" s="61" t="n">
        <v>701</v>
      </c>
      <c r="B697" s="62" t="n">
        <v>41792.46875</v>
      </c>
      <c r="C697" s="63" t="n">
        <f aca="false">YEAR(B697)</f>
        <v>2014</v>
      </c>
      <c r="D697" s="32" t="s">
        <v>277</v>
      </c>
      <c r="E697" s="64" t="n">
        <v>7297.5</v>
      </c>
      <c r="F697" s="65" t="n">
        <v>0.0399</v>
      </c>
      <c r="G697" s="66" t="n">
        <v>291.17025</v>
      </c>
      <c r="H697" s="67" t="n">
        <f aca="false">E697+IF(D697="Long",1,-1)*G697</f>
        <v>7588.67025</v>
      </c>
      <c r="I697" s="68" t="n">
        <f aca="false">Assumptions!$B$58</f>
        <v>5.35750011455817</v>
      </c>
      <c r="J697" s="68" t="n">
        <f aca="false">INDEX(Yearly!$D$5:$D$22,MATCH(C697,Yearly!$A$5:$A$22,0))</f>
        <v>0.54483052012456</v>
      </c>
      <c r="K697" s="68" t="n">
        <f aca="false">G697-I697-J697</f>
        <v>285.267919365317</v>
      </c>
      <c r="L697" s="69" t="n">
        <f aca="false">(I697+J697)/Assumptions!$B$8</f>
        <v>0.000260255904029187</v>
      </c>
      <c r="M697" s="70" t="n">
        <f aca="false">F697-L697</f>
        <v>0.0396397440959708</v>
      </c>
      <c r="N697" s="71" t="n">
        <f aca="false">G697*Assumptions!$B$7</f>
        <v>2290054.01625</v>
      </c>
      <c r="O697" s="71" t="n">
        <f aca="false">K697*Assumptions!$B$7</f>
        <v>2243632.18580822</v>
      </c>
      <c r="P697" s="68" t="n">
        <f aca="false">P696+G697</f>
        <v>9287.160695</v>
      </c>
      <c r="Q697" s="68" t="n">
        <f aca="false">MAX(Q696,P697)</f>
        <v>9287.160695</v>
      </c>
      <c r="R697" s="68" t="n">
        <f aca="false">Q697-P697</f>
        <v>0</v>
      </c>
      <c r="S697" s="68" t="n">
        <f aca="false">S696+K697</f>
        <v>5217.18590458285</v>
      </c>
      <c r="T697" s="68" t="n">
        <f aca="false">MAX(T696,S697)</f>
        <v>5217.18590458285</v>
      </c>
      <c r="U697" s="68" t="n">
        <f aca="false">T697-S697</f>
        <v>0</v>
      </c>
      <c r="V697" s="70" t="n">
        <f aca="false">V696+F697</f>
        <v>1.8606</v>
      </c>
      <c r="W697" s="70" t="n">
        <f aca="false">MAX(W696,V697)</f>
        <v>1.8606</v>
      </c>
      <c r="X697" s="70" t="n">
        <f aca="false">W697-V697</f>
        <v>0</v>
      </c>
      <c r="Y697" s="70" t="n">
        <f aca="false">Y696+M697</f>
        <v>1.68113954039243</v>
      </c>
      <c r="Z697" s="70" t="n">
        <f aca="false">MAX(Z696,Y697)</f>
        <v>1.68113954039243</v>
      </c>
      <c r="AA697" s="70" t="n">
        <f aca="false">Z697-Y697</f>
        <v>0</v>
      </c>
      <c r="AB697" s="72" t="n">
        <f aca="false">AB696*(1+F697)</f>
        <v>5.75781019424706</v>
      </c>
      <c r="AC697" s="73" t="n">
        <f aca="false">MAX(AC696,AB697)</f>
        <v>5.75781019424706</v>
      </c>
      <c r="AD697" s="70" t="n">
        <f aca="false">1-AB697/AC697</f>
        <v>0</v>
      </c>
      <c r="AE697" s="73" t="n">
        <f aca="false">AE696*(1+M697)</f>
        <v>4.81387548151664</v>
      </c>
      <c r="AF697" s="73" t="n">
        <f aca="false">MAX(AF696,AE697)</f>
        <v>4.81387548151664</v>
      </c>
      <c r="AG697" s="70" t="n">
        <f aca="false">1-AE697/AF697</f>
        <v>0</v>
      </c>
      <c r="AH697" s="74" t="n">
        <f aca="false">IF(R697&gt;0,AH696+1,0)</f>
        <v>0</v>
      </c>
      <c r="AI697" s="74" t="n">
        <f aca="false">IF(U697&gt;0,AI696+1,0)</f>
        <v>0</v>
      </c>
      <c r="AJ697" s="74" t="n">
        <f aca="false">IF(G697&gt;0,AJ696+1,0)</f>
        <v>2</v>
      </c>
      <c r="AK697" s="74" t="n">
        <f aca="false">IF(G697&lt;=0,AK696+1,0)</f>
        <v>0</v>
      </c>
      <c r="AL697" s="74" t="n">
        <f aca="false">IF(K697&gt;0,AL696+1,0)</f>
        <v>2</v>
      </c>
      <c r="AM697" s="74" t="n">
        <f aca="false">IF(K697&lt;=0,AM696+1,0)</f>
        <v>0</v>
      </c>
    </row>
    <row r="698" customFormat="false" ht="15" hidden="false" customHeight="false" outlineLevel="0" collapsed="false">
      <c r="A698" s="61" t="n">
        <v>702</v>
      </c>
      <c r="B698" s="62" t="n">
        <v>41803.53125</v>
      </c>
      <c r="C698" s="63" t="n">
        <f aca="false">YEAR(B698)</f>
        <v>2014</v>
      </c>
      <c r="D698" s="32" t="s">
        <v>276</v>
      </c>
      <c r="E698" s="64" t="n">
        <v>7588.65</v>
      </c>
      <c r="F698" s="65" t="n">
        <v>-0.0049</v>
      </c>
      <c r="G698" s="66" t="n">
        <v>-37.184385</v>
      </c>
      <c r="H698" s="67" t="n">
        <f aca="false">E698+IF(D698="Long",1,-1)*G698</f>
        <v>7625.834385</v>
      </c>
      <c r="I698" s="68" t="n">
        <f aca="false">Assumptions!$B$58</f>
        <v>5.35750011455817</v>
      </c>
      <c r="J698" s="68" t="n">
        <f aca="false">INDEX(Yearly!$D$5:$D$22,MATCH(C698,Yearly!$A$5:$A$22,0))</f>
        <v>0.54483052012456</v>
      </c>
      <c r="K698" s="68" t="n">
        <f aca="false">G698-I698-J698</f>
        <v>-43.0867156346827</v>
      </c>
      <c r="L698" s="69" t="n">
        <f aca="false">(I698+J698)/Assumptions!$B$8</f>
        <v>0.000260255904029187</v>
      </c>
      <c r="M698" s="70" t="n">
        <f aca="false">F698-L698</f>
        <v>-0.00516025590402919</v>
      </c>
      <c r="N698" s="71" t="n">
        <f aca="false">G698*Assumptions!$B$7</f>
        <v>-292455.188025</v>
      </c>
      <c r="O698" s="71" t="n">
        <f aca="false">K698*Assumptions!$B$7</f>
        <v>-338877.01846678</v>
      </c>
      <c r="P698" s="68" t="n">
        <f aca="false">P697+G698</f>
        <v>9249.97631</v>
      </c>
      <c r="Q698" s="68" t="n">
        <f aca="false">MAX(Q697,P698)</f>
        <v>9287.160695</v>
      </c>
      <c r="R698" s="68" t="n">
        <f aca="false">Q698-P698</f>
        <v>37.1843850000005</v>
      </c>
      <c r="S698" s="68" t="n">
        <f aca="false">S697+K698</f>
        <v>5174.09918894817</v>
      </c>
      <c r="T698" s="68" t="n">
        <f aca="false">MAX(T697,S698)</f>
        <v>5217.18590458285</v>
      </c>
      <c r="U698" s="68" t="n">
        <f aca="false">T698-S698</f>
        <v>43.0867156346831</v>
      </c>
      <c r="V698" s="70" t="n">
        <f aca="false">V697+F698</f>
        <v>1.8557</v>
      </c>
      <c r="W698" s="70" t="n">
        <f aca="false">MAX(W697,V698)</f>
        <v>1.8606</v>
      </c>
      <c r="X698" s="70" t="n">
        <f aca="false">W698-V698</f>
        <v>0.0048999999999999</v>
      </c>
      <c r="Y698" s="70" t="n">
        <f aca="false">Y697+M698</f>
        <v>1.6759792844884</v>
      </c>
      <c r="Z698" s="70" t="n">
        <f aca="false">MAX(Z697,Y698)</f>
        <v>1.68113954039243</v>
      </c>
      <c r="AA698" s="70" t="n">
        <f aca="false">Z698-Y698</f>
        <v>0.00516025590402913</v>
      </c>
      <c r="AB698" s="72" t="n">
        <f aca="false">AB697*(1+F698)</f>
        <v>5.72959692429525</v>
      </c>
      <c r="AC698" s="73" t="n">
        <f aca="false">MAX(AC697,AB698)</f>
        <v>5.75781019424706</v>
      </c>
      <c r="AD698" s="70" t="n">
        <f aca="false">1-AB698/AC698</f>
        <v>0.0048999999999999</v>
      </c>
      <c r="AE698" s="73" t="n">
        <f aca="false">AE697*(1+M698)</f>
        <v>4.78903465214189</v>
      </c>
      <c r="AF698" s="73" t="n">
        <f aca="false">MAX(AF697,AE698)</f>
        <v>4.81387548151664</v>
      </c>
      <c r="AG698" s="70" t="n">
        <f aca="false">1-AE698/AF698</f>
        <v>0.00516025590402913</v>
      </c>
      <c r="AH698" s="74" t="n">
        <f aca="false">IF(R698&gt;0,AH697+1,0)</f>
        <v>1</v>
      </c>
      <c r="AI698" s="74" t="n">
        <f aca="false">IF(U698&gt;0,AI697+1,0)</f>
        <v>1</v>
      </c>
      <c r="AJ698" s="74" t="n">
        <f aca="false">IF(G698&gt;0,AJ697+1,0)</f>
        <v>0</v>
      </c>
      <c r="AK698" s="74" t="n">
        <f aca="false">IF(G698&lt;=0,AK697+1,0)</f>
        <v>1</v>
      </c>
      <c r="AL698" s="74" t="n">
        <f aca="false">IF(K698&gt;0,AL697+1,0)</f>
        <v>0</v>
      </c>
      <c r="AM698" s="74" t="n">
        <f aca="false">IF(K698&lt;=0,AM697+1,0)</f>
        <v>1</v>
      </c>
    </row>
    <row r="699" customFormat="false" ht="15" hidden="false" customHeight="false" outlineLevel="0" collapsed="false">
      <c r="A699" s="61" t="n">
        <v>703</v>
      </c>
      <c r="B699" s="62" t="n">
        <v>41807.6145833333</v>
      </c>
      <c r="C699" s="63" t="n">
        <f aca="false">YEAR(B699)</f>
        <v>2014</v>
      </c>
      <c r="D699" s="32" t="s">
        <v>277</v>
      </c>
      <c r="E699" s="64" t="n">
        <v>7625.95</v>
      </c>
      <c r="F699" s="65" t="n">
        <v>-0.0088</v>
      </c>
      <c r="G699" s="66" t="n">
        <v>-67.10836</v>
      </c>
      <c r="H699" s="67" t="n">
        <f aca="false">E699+IF(D699="Long",1,-1)*G699</f>
        <v>7558.84164</v>
      </c>
      <c r="I699" s="68" t="n">
        <f aca="false">Assumptions!$B$58</f>
        <v>5.35750011455817</v>
      </c>
      <c r="J699" s="68" t="n">
        <f aca="false">INDEX(Yearly!$D$5:$D$22,MATCH(C699,Yearly!$A$5:$A$22,0))</f>
        <v>0.54483052012456</v>
      </c>
      <c r="K699" s="68" t="n">
        <f aca="false">G699-I699-J699</f>
        <v>-73.0106906346827</v>
      </c>
      <c r="L699" s="69" t="n">
        <f aca="false">(I699+J699)/Assumptions!$B$8</f>
        <v>0.000260255904029187</v>
      </c>
      <c r="M699" s="70" t="n">
        <f aca="false">F699-L699</f>
        <v>-0.00906025590402919</v>
      </c>
      <c r="N699" s="71" t="n">
        <f aca="false">G699*Assumptions!$B$7</f>
        <v>-527807.2514</v>
      </c>
      <c r="O699" s="71" t="n">
        <f aca="false">K699*Assumptions!$B$7</f>
        <v>-574229.08184178</v>
      </c>
      <c r="P699" s="68" t="n">
        <f aca="false">P698+G699</f>
        <v>9182.86795</v>
      </c>
      <c r="Q699" s="68" t="n">
        <f aca="false">MAX(Q698,P699)</f>
        <v>9287.160695</v>
      </c>
      <c r="R699" s="68" t="n">
        <f aca="false">Q699-P699</f>
        <v>104.292745000001</v>
      </c>
      <c r="S699" s="68" t="n">
        <f aca="false">S698+K699</f>
        <v>5101.08849831349</v>
      </c>
      <c r="T699" s="68" t="n">
        <f aca="false">MAX(T698,S699)</f>
        <v>5217.18590458285</v>
      </c>
      <c r="U699" s="68" t="n">
        <f aca="false">T699-S699</f>
        <v>116.097406269366</v>
      </c>
      <c r="V699" s="70" t="n">
        <f aca="false">V698+F699</f>
        <v>1.8469</v>
      </c>
      <c r="W699" s="70" t="n">
        <f aca="false">MAX(W698,V699)</f>
        <v>1.8606</v>
      </c>
      <c r="X699" s="70" t="n">
        <f aca="false">W699-V699</f>
        <v>0.0136999999999998</v>
      </c>
      <c r="Y699" s="70" t="n">
        <f aca="false">Y698+M699</f>
        <v>1.66691902858437</v>
      </c>
      <c r="Z699" s="70" t="n">
        <f aca="false">MAX(Z698,Y699)</f>
        <v>1.68113954039243</v>
      </c>
      <c r="AA699" s="70" t="n">
        <f aca="false">Z699-Y699</f>
        <v>0.0142205118080583</v>
      </c>
      <c r="AB699" s="72" t="n">
        <f aca="false">AB698*(1+F699)</f>
        <v>5.67917647136145</v>
      </c>
      <c r="AC699" s="73" t="n">
        <f aca="false">MAX(AC698,AB699)</f>
        <v>5.75781019424706</v>
      </c>
      <c r="AD699" s="70" t="n">
        <f aca="false">1-AB699/AC699</f>
        <v>0.0136568799999999</v>
      </c>
      <c r="AE699" s="73" t="n">
        <f aca="false">AE698*(1+M699)</f>
        <v>4.74564477266022</v>
      </c>
      <c r="AF699" s="73" t="n">
        <f aca="false">MAX(AF698,AE699)</f>
        <v>4.81387548151664</v>
      </c>
      <c r="AG699" s="70" t="n">
        <f aca="false">1-AE699/AF699</f>
        <v>0.0141737585690375</v>
      </c>
      <c r="AH699" s="74" t="n">
        <f aca="false">IF(R699&gt;0,AH698+1,0)</f>
        <v>2</v>
      </c>
      <c r="AI699" s="74" t="n">
        <f aca="false">IF(U699&gt;0,AI698+1,0)</f>
        <v>2</v>
      </c>
      <c r="AJ699" s="74" t="n">
        <f aca="false">IF(G699&gt;0,AJ698+1,0)</f>
        <v>0</v>
      </c>
      <c r="AK699" s="74" t="n">
        <f aca="false">IF(G699&lt;=0,AK698+1,0)</f>
        <v>2</v>
      </c>
      <c r="AL699" s="74" t="n">
        <f aca="false">IF(K699&gt;0,AL698+1,0)</f>
        <v>0</v>
      </c>
      <c r="AM699" s="74" t="n">
        <f aca="false">IF(K699&lt;=0,AM698+1,0)</f>
        <v>2</v>
      </c>
    </row>
    <row r="700" customFormat="false" ht="15" hidden="false" customHeight="false" outlineLevel="0" collapsed="false">
      <c r="A700" s="61" t="n">
        <v>704</v>
      </c>
      <c r="B700" s="62" t="n">
        <v>41808.53125</v>
      </c>
      <c r="C700" s="63" t="n">
        <f aca="false">YEAR(B700)</f>
        <v>2014</v>
      </c>
      <c r="D700" s="32" t="s">
        <v>276</v>
      </c>
      <c r="E700" s="64" t="n">
        <v>7558.75</v>
      </c>
      <c r="F700" s="65" t="n">
        <v>-0.006</v>
      </c>
      <c r="G700" s="66" t="n">
        <v>-45.3525</v>
      </c>
      <c r="H700" s="67" t="n">
        <f aca="false">E700+IF(D700="Long",1,-1)*G700</f>
        <v>7604.1025</v>
      </c>
      <c r="I700" s="68" t="n">
        <f aca="false">Assumptions!$B$58</f>
        <v>5.35750011455817</v>
      </c>
      <c r="J700" s="68" t="n">
        <f aca="false">INDEX(Yearly!$D$5:$D$22,MATCH(C700,Yearly!$A$5:$A$22,0))</f>
        <v>0.54483052012456</v>
      </c>
      <c r="K700" s="68" t="n">
        <f aca="false">G700-I700-J700</f>
        <v>-51.2548306346827</v>
      </c>
      <c r="L700" s="69" t="n">
        <f aca="false">(I700+J700)/Assumptions!$B$8</f>
        <v>0.000260255904029187</v>
      </c>
      <c r="M700" s="70" t="n">
        <f aca="false">F700-L700</f>
        <v>-0.00626025590402919</v>
      </c>
      <c r="N700" s="71" t="n">
        <f aca="false">G700*Assumptions!$B$7</f>
        <v>-356697.4125</v>
      </c>
      <c r="O700" s="71" t="n">
        <f aca="false">K700*Assumptions!$B$7</f>
        <v>-403119.24294178</v>
      </c>
      <c r="P700" s="68" t="n">
        <f aca="false">P699+G700</f>
        <v>9137.51545</v>
      </c>
      <c r="Q700" s="68" t="n">
        <f aca="false">MAX(Q699,P700)</f>
        <v>9287.160695</v>
      </c>
      <c r="R700" s="68" t="n">
        <f aca="false">Q700-P700</f>
        <v>149.645245000002</v>
      </c>
      <c r="S700" s="68" t="n">
        <f aca="false">S699+K700</f>
        <v>5049.8336676788</v>
      </c>
      <c r="T700" s="68" t="n">
        <f aca="false">MAX(T699,S700)</f>
        <v>5217.18590458285</v>
      </c>
      <c r="U700" s="68" t="n">
        <f aca="false">T700-S700</f>
        <v>167.352236904048</v>
      </c>
      <c r="V700" s="70" t="n">
        <f aca="false">V699+F700</f>
        <v>1.8409</v>
      </c>
      <c r="W700" s="70" t="n">
        <f aca="false">MAX(W699,V700)</f>
        <v>1.8606</v>
      </c>
      <c r="X700" s="70" t="n">
        <f aca="false">W700-V700</f>
        <v>0.0196999999999998</v>
      </c>
      <c r="Y700" s="70" t="n">
        <f aca="false">Y699+M700</f>
        <v>1.66065877268034</v>
      </c>
      <c r="Z700" s="70" t="n">
        <f aca="false">MAX(Z699,Y700)</f>
        <v>1.68113954039243</v>
      </c>
      <c r="AA700" s="70" t="n">
        <f aca="false">Z700-Y700</f>
        <v>0.0204807677120875</v>
      </c>
      <c r="AB700" s="72" t="n">
        <f aca="false">AB699*(1+F700)</f>
        <v>5.64510141253328</v>
      </c>
      <c r="AC700" s="73" t="n">
        <f aca="false">MAX(AC699,AB700)</f>
        <v>5.75781019424706</v>
      </c>
      <c r="AD700" s="70" t="n">
        <f aca="false">1-AB700/AC700</f>
        <v>0.0195749387199999</v>
      </c>
      <c r="AE700" s="73" t="n">
        <f aca="false">AE699*(1+M700)</f>
        <v>4.71593582195375</v>
      </c>
      <c r="AF700" s="73" t="n">
        <f aca="false">MAX(AF699,AE700)</f>
        <v>4.81387548151664</v>
      </c>
      <c r="AG700" s="70" t="n">
        <f aca="false">1-AE700/AF700</f>
        <v>0.0203452831173026</v>
      </c>
      <c r="AH700" s="74" t="n">
        <f aca="false">IF(R700&gt;0,AH699+1,0)</f>
        <v>3</v>
      </c>
      <c r="AI700" s="74" t="n">
        <f aca="false">IF(U700&gt;0,AI699+1,0)</f>
        <v>3</v>
      </c>
      <c r="AJ700" s="74" t="n">
        <f aca="false">IF(G700&gt;0,AJ699+1,0)</f>
        <v>0</v>
      </c>
      <c r="AK700" s="74" t="n">
        <f aca="false">IF(G700&lt;=0,AK699+1,0)</f>
        <v>3</v>
      </c>
      <c r="AL700" s="74" t="n">
        <f aca="false">IF(K700&gt;0,AL699+1,0)</f>
        <v>0</v>
      </c>
      <c r="AM700" s="74" t="n">
        <f aca="false">IF(K700&lt;=0,AM699+1,0)</f>
        <v>3</v>
      </c>
    </row>
    <row r="701" customFormat="false" ht="15" hidden="false" customHeight="false" outlineLevel="0" collapsed="false">
      <c r="A701" s="61" t="n">
        <v>705</v>
      </c>
      <c r="B701" s="62" t="n">
        <v>41808.6222222222</v>
      </c>
      <c r="C701" s="63" t="n">
        <f aca="false">YEAR(B701)</f>
        <v>2014</v>
      </c>
      <c r="D701" s="32" t="s">
        <v>277</v>
      </c>
      <c r="E701" s="64" t="n">
        <v>7603.85</v>
      </c>
      <c r="F701" s="65" t="n">
        <v>-0.0075</v>
      </c>
      <c r="G701" s="66" t="n">
        <v>-57.028875</v>
      </c>
      <c r="H701" s="67" t="n">
        <f aca="false">E701+IF(D701="Long",1,-1)*G701</f>
        <v>7546.821125</v>
      </c>
      <c r="I701" s="68" t="n">
        <f aca="false">Assumptions!$B$58</f>
        <v>5.35750011455817</v>
      </c>
      <c r="J701" s="68" t="n">
        <f aca="false">INDEX(Yearly!$D$5:$D$22,MATCH(C701,Yearly!$A$5:$A$22,0))</f>
        <v>0.54483052012456</v>
      </c>
      <c r="K701" s="68" t="n">
        <f aca="false">G701-I701-J701</f>
        <v>-62.9312056346827</v>
      </c>
      <c r="L701" s="69" t="n">
        <f aca="false">(I701+J701)/Assumptions!$B$8</f>
        <v>0.000260255904029187</v>
      </c>
      <c r="M701" s="70" t="n">
        <f aca="false">F701-L701</f>
        <v>-0.00776025590402919</v>
      </c>
      <c r="N701" s="71" t="n">
        <f aca="false">G701*Assumptions!$B$7</f>
        <v>-448532.101875</v>
      </c>
      <c r="O701" s="71" t="n">
        <f aca="false">K701*Assumptions!$B$7</f>
        <v>-494953.93231678</v>
      </c>
      <c r="P701" s="68" t="n">
        <f aca="false">P700+G701</f>
        <v>9080.486575</v>
      </c>
      <c r="Q701" s="68" t="n">
        <f aca="false">MAX(Q700,P701)</f>
        <v>9287.160695</v>
      </c>
      <c r="R701" s="68" t="n">
        <f aca="false">Q701-P701</f>
        <v>206.674120000002</v>
      </c>
      <c r="S701" s="68" t="n">
        <f aca="false">S700+K701</f>
        <v>4986.90246204412</v>
      </c>
      <c r="T701" s="68" t="n">
        <f aca="false">MAX(T700,S701)</f>
        <v>5217.18590458285</v>
      </c>
      <c r="U701" s="68" t="n">
        <f aca="false">T701-S701</f>
        <v>230.283442538731</v>
      </c>
      <c r="V701" s="70" t="n">
        <f aca="false">V700+F701</f>
        <v>1.8334</v>
      </c>
      <c r="W701" s="70" t="n">
        <f aca="false">MAX(W700,V701)</f>
        <v>1.8606</v>
      </c>
      <c r="X701" s="70" t="n">
        <f aca="false">W701-V701</f>
        <v>0.0271999999999999</v>
      </c>
      <c r="Y701" s="70" t="n">
        <f aca="false">Y700+M701</f>
        <v>1.65289851677631</v>
      </c>
      <c r="Z701" s="70" t="n">
        <f aca="false">MAX(Z700,Y701)</f>
        <v>1.68113954039243</v>
      </c>
      <c r="AA701" s="70" t="n">
        <f aca="false">Z701-Y701</f>
        <v>0.0282410236161168</v>
      </c>
      <c r="AB701" s="72" t="n">
        <f aca="false">AB700*(1+F701)</f>
        <v>5.60276315193928</v>
      </c>
      <c r="AC701" s="73" t="n">
        <f aca="false">MAX(AC700,AB701)</f>
        <v>5.75781019424706</v>
      </c>
      <c r="AD701" s="70" t="n">
        <f aca="false">1-AB701/AC701</f>
        <v>0.0269281266795999</v>
      </c>
      <c r="AE701" s="73" t="n">
        <f aca="false">AE700*(1+M701)</f>
        <v>4.67933895314841</v>
      </c>
      <c r="AF701" s="73" t="n">
        <f aca="false">MAX(AF700,AE701)</f>
        <v>4.81387548151664</v>
      </c>
      <c r="AG701" s="70" t="n">
        <f aca="false">1-AE701/AF701</f>
        <v>0.0279476544179015</v>
      </c>
      <c r="AH701" s="74" t="n">
        <f aca="false">IF(R701&gt;0,AH700+1,0)</f>
        <v>4</v>
      </c>
      <c r="AI701" s="74" t="n">
        <f aca="false">IF(U701&gt;0,AI700+1,0)</f>
        <v>4</v>
      </c>
      <c r="AJ701" s="74" t="n">
        <f aca="false">IF(G701&gt;0,AJ700+1,0)</f>
        <v>0</v>
      </c>
      <c r="AK701" s="74" t="n">
        <f aca="false">IF(G701&lt;=0,AK700+1,0)</f>
        <v>4</v>
      </c>
      <c r="AL701" s="74" t="n">
        <f aca="false">IF(K701&gt;0,AL700+1,0)</f>
        <v>0</v>
      </c>
      <c r="AM701" s="74" t="n">
        <f aca="false">IF(K701&lt;=0,AM700+1,0)</f>
        <v>4</v>
      </c>
    </row>
    <row r="702" customFormat="false" ht="15" hidden="false" customHeight="false" outlineLevel="0" collapsed="false">
      <c r="A702" s="61" t="n">
        <v>706</v>
      </c>
      <c r="B702" s="62" t="n">
        <v>41808.6361111111</v>
      </c>
      <c r="C702" s="63" t="n">
        <f aca="false">YEAR(B702)</f>
        <v>2014</v>
      </c>
      <c r="D702" s="32" t="s">
        <v>276</v>
      </c>
      <c r="E702" s="64" t="n">
        <v>7547.1</v>
      </c>
      <c r="F702" s="65" t="n">
        <v>-0.0045</v>
      </c>
      <c r="G702" s="66" t="n">
        <v>-33.96195</v>
      </c>
      <c r="H702" s="67" t="n">
        <f aca="false">E702+IF(D702="Long",1,-1)*G702</f>
        <v>7581.06195</v>
      </c>
      <c r="I702" s="68" t="n">
        <f aca="false">Assumptions!$B$58</f>
        <v>5.35750011455817</v>
      </c>
      <c r="J702" s="68" t="n">
        <f aca="false">INDEX(Yearly!$D$5:$D$22,MATCH(C702,Yearly!$A$5:$A$22,0))</f>
        <v>0.54483052012456</v>
      </c>
      <c r="K702" s="68" t="n">
        <f aca="false">G702-I702-J702</f>
        <v>-39.8642806346827</v>
      </c>
      <c r="L702" s="69" t="n">
        <f aca="false">(I702+J702)/Assumptions!$B$8</f>
        <v>0.000260255904029187</v>
      </c>
      <c r="M702" s="70" t="n">
        <f aca="false">F702-L702</f>
        <v>-0.00476025590402919</v>
      </c>
      <c r="N702" s="71" t="n">
        <f aca="false">G702*Assumptions!$B$7</f>
        <v>-267110.73675</v>
      </c>
      <c r="O702" s="71" t="n">
        <f aca="false">K702*Assumptions!$B$7</f>
        <v>-313532.56719178</v>
      </c>
      <c r="P702" s="68" t="n">
        <f aca="false">P701+G702</f>
        <v>9046.524625</v>
      </c>
      <c r="Q702" s="68" t="n">
        <f aca="false">MAX(Q701,P702)</f>
        <v>9287.160695</v>
      </c>
      <c r="R702" s="68" t="n">
        <f aca="false">Q702-P702</f>
        <v>240.636070000002</v>
      </c>
      <c r="S702" s="68" t="n">
        <f aca="false">S701+K702</f>
        <v>4947.03818140944</v>
      </c>
      <c r="T702" s="68" t="n">
        <f aca="false">MAX(T701,S702)</f>
        <v>5217.18590458285</v>
      </c>
      <c r="U702" s="68" t="n">
        <f aca="false">T702-S702</f>
        <v>270.147723173413</v>
      </c>
      <c r="V702" s="70" t="n">
        <f aca="false">V701+F702</f>
        <v>1.8289</v>
      </c>
      <c r="W702" s="70" t="n">
        <f aca="false">MAX(W701,V702)</f>
        <v>1.8606</v>
      </c>
      <c r="X702" s="70" t="n">
        <f aca="false">W702-V702</f>
        <v>0.0316999999999998</v>
      </c>
      <c r="Y702" s="70" t="n">
        <f aca="false">Y701+M702</f>
        <v>1.64813826087228</v>
      </c>
      <c r="Z702" s="70" t="n">
        <f aca="false">MAX(Z701,Y702)</f>
        <v>1.68113954039243</v>
      </c>
      <c r="AA702" s="70" t="n">
        <f aca="false">Z702-Y702</f>
        <v>0.033001279520146</v>
      </c>
      <c r="AB702" s="72" t="n">
        <f aca="false">AB701*(1+F702)</f>
        <v>5.57755071775555</v>
      </c>
      <c r="AC702" s="73" t="n">
        <f aca="false">MAX(AC701,AB702)</f>
        <v>5.75781019424706</v>
      </c>
      <c r="AD702" s="70" t="n">
        <f aca="false">1-AB702/AC702</f>
        <v>0.0313069501095417</v>
      </c>
      <c r="AE702" s="73" t="n">
        <f aca="false">AE701*(1+M702)</f>
        <v>4.65706410226973</v>
      </c>
      <c r="AF702" s="73" t="n">
        <f aca="false">MAX(AF701,AE702)</f>
        <v>4.81387548151664</v>
      </c>
      <c r="AG702" s="70" t="n">
        <f aca="false">1-AE702/AF702</f>
        <v>0.032574872334984</v>
      </c>
      <c r="AH702" s="74" t="n">
        <f aca="false">IF(R702&gt;0,AH701+1,0)</f>
        <v>5</v>
      </c>
      <c r="AI702" s="74" t="n">
        <f aca="false">IF(U702&gt;0,AI701+1,0)</f>
        <v>5</v>
      </c>
      <c r="AJ702" s="74" t="n">
        <f aca="false">IF(G702&gt;0,AJ701+1,0)</f>
        <v>0</v>
      </c>
      <c r="AK702" s="74" t="n">
        <f aca="false">IF(G702&lt;=0,AK701+1,0)</f>
        <v>5</v>
      </c>
      <c r="AL702" s="74" t="n">
        <f aca="false">IF(K702&gt;0,AL701+1,0)</f>
        <v>0</v>
      </c>
      <c r="AM702" s="74" t="n">
        <f aca="false">IF(K702&lt;=0,AM701+1,0)</f>
        <v>5</v>
      </c>
    </row>
    <row r="703" customFormat="false" ht="15" hidden="false" customHeight="false" outlineLevel="0" collapsed="false">
      <c r="A703" s="61" t="n">
        <v>707</v>
      </c>
      <c r="B703" s="62" t="n">
        <v>41809.40625</v>
      </c>
      <c r="C703" s="63" t="n">
        <f aca="false">YEAR(B703)</f>
        <v>2014</v>
      </c>
      <c r="D703" s="32" t="s">
        <v>277</v>
      </c>
      <c r="E703" s="64" t="n">
        <v>7581.4</v>
      </c>
      <c r="F703" s="65" t="n">
        <v>-0.0013</v>
      </c>
      <c r="G703" s="66" t="n">
        <v>-9.85582</v>
      </c>
      <c r="H703" s="67" t="n">
        <f aca="false">E703+IF(D703="Long",1,-1)*G703</f>
        <v>7571.54418</v>
      </c>
      <c r="I703" s="68" t="n">
        <f aca="false">Assumptions!$B$58</f>
        <v>5.35750011455817</v>
      </c>
      <c r="J703" s="68" t="n">
        <f aca="false">INDEX(Yearly!$D$5:$D$22,MATCH(C703,Yearly!$A$5:$A$22,0))</f>
        <v>0.54483052012456</v>
      </c>
      <c r="K703" s="68" t="n">
        <f aca="false">G703-I703-J703</f>
        <v>-15.7581506346827</v>
      </c>
      <c r="L703" s="69" t="n">
        <f aca="false">(I703+J703)/Assumptions!$B$8</f>
        <v>0.000260255904029187</v>
      </c>
      <c r="M703" s="70" t="n">
        <f aca="false">F703-L703</f>
        <v>-0.00156025590402919</v>
      </c>
      <c r="N703" s="71" t="n">
        <f aca="false">G703*Assumptions!$B$7</f>
        <v>-77516.0243</v>
      </c>
      <c r="O703" s="71" t="n">
        <f aca="false">K703*Assumptions!$B$7</f>
        <v>-123937.85474178</v>
      </c>
      <c r="P703" s="68" t="n">
        <f aca="false">P702+G703</f>
        <v>9036.668805</v>
      </c>
      <c r="Q703" s="68" t="n">
        <f aca="false">MAX(Q702,P703)</f>
        <v>9287.160695</v>
      </c>
      <c r="R703" s="68" t="n">
        <f aca="false">Q703-P703</f>
        <v>250.491890000003</v>
      </c>
      <c r="S703" s="68" t="n">
        <f aca="false">S702+K703</f>
        <v>4931.28003077476</v>
      </c>
      <c r="T703" s="68" t="n">
        <f aca="false">MAX(T702,S703)</f>
        <v>5217.18590458285</v>
      </c>
      <c r="U703" s="68" t="n">
        <f aca="false">T703-S703</f>
        <v>285.905873808096</v>
      </c>
      <c r="V703" s="70" t="n">
        <f aca="false">V702+F703</f>
        <v>1.8276</v>
      </c>
      <c r="W703" s="70" t="n">
        <f aca="false">MAX(W702,V703)</f>
        <v>1.8606</v>
      </c>
      <c r="X703" s="70" t="n">
        <f aca="false">W703-V703</f>
        <v>0.0329999999999999</v>
      </c>
      <c r="Y703" s="70" t="n">
        <f aca="false">Y702+M703</f>
        <v>1.64657800496825</v>
      </c>
      <c r="Z703" s="70" t="n">
        <f aca="false">MAX(Z702,Y703)</f>
        <v>1.68113954039243</v>
      </c>
      <c r="AA703" s="70" t="n">
        <f aca="false">Z703-Y703</f>
        <v>0.0345615354241751</v>
      </c>
      <c r="AB703" s="72" t="n">
        <f aca="false">AB702*(1+F703)</f>
        <v>5.57029990182247</v>
      </c>
      <c r="AC703" s="73" t="n">
        <f aca="false">MAX(AC702,AB703)</f>
        <v>5.75781019424706</v>
      </c>
      <c r="AD703" s="70" t="n">
        <f aca="false">1-AB703/AC703</f>
        <v>0.0325662510743991</v>
      </c>
      <c r="AE703" s="73" t="n">
        <f aca="false">AE702*(1+M703)</f>
        <v>4.64979789050872</v>
      </c>
      <c r="AF703" s="73" t="n">
        <f aca="false">MAX(AF702,AE703)</f>
        <v>4.81387548151664</v>
      </c>
      <c r="AG703" s="70" t="n">
        <f aca="false">1-AE703/AF703</f>
        <v>0.0340843031021296</v>
      </c>
      <c r="AH703" s="74" t="n">
        <f aca="false">IF(R703&gt;0,AH702+1,0)</f>
        <v>6</v>
      </c>
      <c r="AI703" s="74" t="n">
        <f aca="false">IF(U703&gt;0,AI702+1,0)</f>
        <v>6</v>
      </c>
      <c r="AJ703" s="74" t="n">
        <f aca="false">IF(G703&gt;0,AJ702+1,0)</f>
        <v>0</v>
      </c>
      <c r="AK703" s="74" t="n">
        <f aca="false">IF(G703&lt;=0,AK702+1,0)</f>
        <v>6</v>
      </c>
      <c r="AL703" s="74" t="n">
        <f aca="false">IF(K703&gt;0,AL702+1,0)</f>
        <v>0</v>
      </c>
      <c r="AM703" s="74" t="n">
        <f aca="false">IF(K703&lt;=0,AM702+1,0)</f>
        <v>6</v>
      </c>
    </row>
    <row r="704" customFormat="false" ht="15" hidden="false" customHeight="false" outlineLevel="0" collapsed="false">
      <c r="A704" s="61" t="n">
        <v>708</v>
      </c>
      <c r="B704" s="62" t="n">
        <v>41809.4270833333</v>
      </c>
      <c r="C704" s="63" t="n">
        <f aca="false">YEAR(B704)</f>
        <v>2014</v>
      </c>
      <c r="D704" s="32" t="s">
        <v>276</v>
      </c>
      <c r="E704" s="64" t="n">
        <v>7571.4</v>
      </c>
      <c r="F704" s="65" t="n">
        <v>0.0001</v>
      </c>
      <c r="G704" s="66" t="n">
        <v>0.75714</v>
      </c>
      <c r="H704" s="67" t="n">
        <f aca="false">E704+IF(D704="Long",1,-1)*G704</f>
        <v>7570.64286</v>
      </c>
      <c r="I704" s="68" t="n">
        <f aca="false">Assumptions!$B$58</f>
        <v>5.35750011455817</v>
      </c>
      <c r="J704" s="68" t="n">
        <f aca="false">INDEX(Yearly!$D$5:$D$22,MATCH(C704,Yearly!$A$5:$A$22,0))</f>
        <v>0.54483052012456</v>
      </c>
      <c r="K704" s="68" t="n">
        <f aca="false">G704-I704-J704</f>
        <v>-5.14519063468273</v>
      </c>
      <c r="L704" s="69" t="n">
        <f aca="false">(I704+J704)/Assumptions!$B$8</f>
        <v>0.000260255904029187</v>
      </c>
      <c r="M704" s="70" t="n">
        <f aca="false">F704-L704</f>
        <v>-0.000160255904029187</v>
      </c>
      <c r="N704" s="71" t="n">
        <f aca="false">G704*Assumptions!$B$7</f>
        <v>5954.9061</v>
      </c>
      <c r="O704" s="71" t="n">
        <f aca="false">K704*Assumptions!$B$7</f>
        <v>-40466.9243417797</v>
      </c>
      <c r="P704" s="68" t="n">
        <f aca="false">P703+G704</f>
        <v>9037.425945</v>
      </c>
      <c r="Q704" s="68" t="n">
        <f aca="false">MAX(Q703,P704)</f>
        <v>9287.160695</v>
      </c>
      <c r="R704" s="68" t="n">
        <f aca="false">Q704-P704</f>
        <v>249.734750000003</v>
      </c>
      <c r="S704" s="68" t="n">
        <f aca="false">S703+K704</f>
        <v>4926.13484014007</v>
      </c>
      <c r="T704" s="68" t="n">
        <f aca="false">MAX(T703,S704)</f>
        <v>5217.18590458285</v>
      </c>
      <c r="U704" s="68" t="n">
        <f aca="false">T704-S704</f>
        <v>291.051064442779</v>
      </c>
      <c r="V704" s="70" t="n">
        <f aca="false">V703+F704</f>
        <v>1.8277</v>
      </c>
      <c r="W704" s="70" t="n">
        <f aca="false">MAX(W703,V704)</f>
        <v>1.8606</v>
      </c>
      <c r="X704" s="70" t="n">
        <f aca="false">W704-V704</f>
        <v>0.0328999999999999</v>
      </c>
      <c r="Y704" s="70" t="n">
        <f aca="false">Y703+M704</f>
        <v>1.64641774906422</v>
      </c>
      <c r="Z704" s="70" t="n">
        <f aca="false">MAX(Z703,Y704)</f>
        <v>1.68113954039243</v>
      </c>
      <c r="AA704" s="70" t="n">
        <f aca="false">Z704-Y704</f>
        <v>0.0347217913282043</v>
      </c>
      <c r="AB704" s="72" t="n">
        <f aca="false">AB703*(1+F704)</f>
        <v>5.57085693181266</v>
      </c>
      <c r="AC704" s="73" t="n">
        <f aca="false">MAX(AC703,AB704)</f>
        <v>5.75781019424706</v>
      </c>
      <c r="AD704" s="70" t="n">
        <f aca="false">1-AB704/AC704</f>
        <v>0.0324695076995065</v>
      </c>
      <c r="AE704" s="73" t="n">
        <f aca="false">AE703*(1+M704)</f>
        <v>4.64905273294422</v>
      </c>
      <c r="AF704" s="73" t="n">
        <f aca="false">MAX(AF703,AE704)</f>
        <v>4.81387548151664</v>
      </c>
      <c r="AG704" s="70" t="n">
        <f aca="false">1-AE704/AF704</f>
        <v>0.034239096795352</v>
      </c>
      <c r="AH704" s="74" t="n">
        <f aca="false">IF(R704&gt;0,AH703+1,0)</f>
        <v>7</v>
      </c>
      <c r="AI704" s="74" t="n">
        <f aca="false">IF(U704&gt;0,AI703+1,0)</f>
        <v>7</v>
      </c>
      <c r="AJ704" s="74" t="n">
        <f aca="false">IF(G704&gt;0,AJ703+1,0)</f>
        <v>1</v>
      </c>
      <c r="AK704" s="74" t="n">
        <f aca="false">IF(G704&lt;=0,AK703+1,0)</f>
        <v>0</v>
      </c>
      <c r="AL704" s="74" t="n">
        <f aca="false">IF(K704&gt;0,AL703+1,0)</f>
        <v>0</v>
      </c>
      <c r="AM704" s="74" t="n">
        <f aca="false">IF(K704&lt;=0,AM703+1,0)</f>
        <v>7</v>
      </c>
    </row>
    <row r="705" customFormat="false" ht="15" hidden="false" customHeight="false" outlineLevel="0" collapsed="false">
      <c r="A705" s="61" t="n">
        <v>709</v>
      </c>
      <c r="B705" s="62" t="n">
        <v>41814.40625</v>
      </c>
      <c r="C705" s="63" t="n">
        <f aca="false">YEAR(B705)</f>
        <v>2014</v>
      </c>
      <c r="D705" s="32" t="s">
        <v>277</v>
      </c>
      <c r="E705" s="64" t="n">
        <v>7570.5</v>
      </c>
      <c r="F705" s="65" t="n">
        <v>-0.0066</v>
      </c>
      <c r="G705" s="66" t="n">
        <v>-49.9653</v>
      </c>
      <c r="H705" s="67" t="n">
        <f aca="false">E705+IF(D705="Long",1,-1)*G705</f>
        <v>7520.5347</v>
      </c>
      <c r="I705" s="68" t="n">
        <f aca="false">Assumptions!$B$58</f>
        <v>5.35750011455817</v>
      </c>
      <c r="J705" s="68" t="n">
        <f aca="false">INDEX(Yearly!$D$5:$D$22,MATCH(C705,Yearly!$A$5:$A$22,0))</f>
        <v>0.54483052012456</v>
      </c>
      <c r="K705" s="68" t="n">
        <f aca="false">G705-I705-J705</f>
        <v>-55.8676306346827</v>
      </c>
      <c r="L705" s="69" t="n">
        <f aca="false">(I705+J705)/Assumptions!$B$8</f>
        <v>0.000260255904029187</v>
      </c>
      <c r="M705" s="70" t="n">
        <f aca="false">F705-L705</f>
        <v>-0.00686025590402919</v>
      </c>
      <c r="N705" s="71" t="n">
        <f aca="false">G705*Assumptions!$B$7</f>
        <v>-392977.0845</v>
      </c>
      <c r="O705" s="71" t="n">
        <f aca="false">K705*Assumptions!$B$7</f>
        <v>-439398.91494178</v>
      </c>
      <c r="P705" s="68" t="n">
        <f aca="false">P704+G705</f>
        <v>8987.460645</v>
      </c>
      <c r="Q705" s="68" t="n">
        <f aca="false">MAX(Q704,P705)</f>
        <v>9287.160695</v>
      </c>
      <c r="R705" s="68" t="n">
        <f aca="false">Q705-P705</f>
        <v>299.700050000003</v>
      </c>
      <c r="S705" s="68" t="n">
        <f aca="false">S704+K705</f>
        <v>4870.26720950539</v>
      </c>
      <c r="T705" s="68" t="n">
        <f aca="false">MAX(T704,S705)</f>
        <v>5217.18590458285</v>
      </c>
      <c r="U705" s="68" t="n">
        <f aca="false">T705-S705</f>
        <v>346.918695077461</v>
      </c>
      <c r="V705" s="70" t="n">
        <f aca="false">V704+F705</f>
        <v>1.8211</v>
      </c>
      <c r="W705" s="70" t="n">
        <f aca="false">MAX(W704,V705)</f>
        <v>1.8606</v>
      </c>
      <c r="X705" s="70" t="n">
        <f aca="false">W705-V705</f>
        <v>0.0394999999999999</v>
      </c>
      <c r="Y705" s="70" t="n">
        <f aca="false">Y704+M705</f>
        <v>1.63955749316019</v>
      </c>
      <c r="Z705" s="70" t="n">
        <f aca="false">MAX(Z704,Y705)</f>
        <v>1.68113954039243</v>
      </c>
      <c r="AA705" s="70" t="n">
        <f aca="false">Z705-Y705</f>
        <v>0.0415820472322335</v>
      </c>
      <c r="AB705" s="72" t="n">
        <f aca="false">AB704*(1+F705)</f>
        <v>5.53408927606269</v>
      </c>
      <c r="AC705" s="73" t="n">
        <f aca="false">MAX(AC704,AB705)</f>
        <v>5.75781019424706</v>
      </c>
      <c r="AD705" s="70" t="n">
        <f aca="false">1-AB705/AC705</f>
        <v>0.0388552089486899</v>
      </c>
      <c r="AE705" s="73" t="n">
        <f aca="false">AE704*(1+M705)</f>
        <v>4.6171590414849</v>
      </c>
      <c r="AF705" s="73" t="n">
        <f aca="false">MAX(AF704,AE705)</f>
        <v>4.81387548151664</v>
      </c>
      <c r="AG705" s="70" t="n">
        <f aca="false">1-AE705/AF705</f>
        <v>0.0408644637334423</v>
      </c>
      <c r="AH705" s="74" t="n">
        <f aca="false">IF(R705&gt;0,AH704+1,0)</f>
        <v>8</v>
      </c>
      <c r="AI705" s="74" t="n">
        <f aca="false">IF(U705&gt;0,AI704+1,0)</f>
        <v>8</v>
      </c>
      <c r="AJ705" s="74" t="n">
        <f aca="false">IF(G705&gt;0,AJ704+1,0)</f>
        <v>0</v>
      </c>
      <c r="AK705" s="74" t="n">
        <f aca="false">IF(G705&lt;=0,AK704+1,0)</f>
        <v>1</v>
      </c>
      <c r="AL705" s="74" t="n">
        <f aca="false">IF(K705&gt;0,AL704+1,0)</f>
        <v>0</v>
      </c>
      <c r="AM705" s="74" t="n">
        <f aca="false">IF(K705&lt;=0,AM704+1,0)</f>
        <v>8</v>
      </c>
    </row>
    <row r="706" customFormat="false" ht="15" hidden="false" customHeight="false" outlineLevel="0" collapsed="false">
      <c r="A706" s="61" t="n">
        <v>710</v>
      </c>
      <c r="B706" s="62" t="n">
        <v>41816.40625</v>
      </c>
      <c r="C706" s="63" t="n">
        <f aca="false">YEAR(B706)</f>
        <v>2014</v>
      </c>
      <c r="D706" s="32" t="s">
        <v>276</v>
      </c>
      <c r="E706" s="64" t="n">
        <v>7520.7</v>
      </c>
      <c r="F706" s="65" t="n">
        <v>-0.0071</v>
      </c>
      <c r="G706" s="66" t="n">
        <v>-53.39697</v>
      </c>
      <c r="H706" s="67" t="n">
        <f aca="false">E706+IF(D706="Long",1,-1)*G706</f>
        <v>7574.09697</v>
      </c>
      <c r="I706" s="68" t="n">
        <f aca="false">Assumptions!$B$58</f>
        <v>5.35750011455817</v>
      </c>
      <c r="J706" s="68" t="n">
        <f aca="false">INDEX(Yearly!$D$5:$D$22,MATCH(C706,Yearly!$A$5:$A$22,0))</f>
        <v>0.54483052012456</v>
      </c>
      <c r="K706" s="68" t="n">
        <f aca="false">G706-I706-J706</f>
        <v>-59.2993006346827</v>
      </c>
      <c r="L706" s="69" t="n">
        <f aca="false">(I706+J706)/Assumptions!$B$8</f>
        <v>0.000260255904029187</v>
      </c>
      <c r="M706" s="70" t="n">
        <f aca="false">F706-L706</f>
        <v>-0.00736025590402919</v>
      </c>
      <c r="N706" s="71" t="n">
        <f aca="false">G706*Assumptions!$B$7</f>
        <v>-419967.16905</v>
      </c>
      <c r="O706" s="71" t="n">
        <f aca="false">K706*Assumptions!$B$7</f>
        <v>-466388.99949178</v>
      </c>
      <c r="P706" s="68" t="n">
        <f aca="false">P705+G706</f>
        <v>8934.063675</v>
      </c>
      <c r="Q706" s="68" t="n">
        <f aca="false">MAX(Q705,P706)</f>
        <v>9287.160695</v>
      </c>
      <c r="R706" s="68" t="n">
        <f aca="false">Q706-P706</f>
        <v>353.097020000003</v>
      </c>
      <c r="S706" s="68" t="n">
        <f aca="false">S705+K706</f>
        <v>4810.96790887071</v>
      </c>
      <c r="T706" s="68" t="n">
        <f aca="false">MAX(T705,S706)</f>
        <v>5217.18590458285</v>
      </c>
      <c r="U706" s="68" t="n">
        <f aca="false">T706-S706</f>
        <v>406.217995712143</v>
      </c>
      <c r="V706" s="70" t="n">
        <f aca="false">V705+F706</f>
        <v>1.814</v>
      </c>
      <c r="W706" s="70" t="n">
        <f aca="false">MAX(W705,V706)</f>
        <v>1.8606</v>
      </c>
      <c r="X706" s="70" t="n">
        <f aca="false">W706-V706</f>
        <v>0.0466</v>
      </c>
      <c r="Y706" s="70" t="n">
        <f aca="false">Y705+M706</f>
        <v>1.63219723725616</v>
      </c>
      <c r="Z706" s="70" t="n">
        <f aca="false">MAX(Z705,Y706)</f>
        <v>1.68113954039243</v>
      </c>
      <c r="AA706" s="70" t="n">
        <f aca="false">Z706-Y706</f>
        <v>0.0489423031362626</v>
      </c>
      <c r="AB706" s="72" t="n">
        <f aca="false">AB705*(1+F706)</f>
        <v>5.49479724220265</v>
      </c>
      <c r="AC706" s="73" t="n">
        <f aca="false">MAX(AC705,AB706)</f>
        <v>5.75781019424706</v>
      </c>
      <c r="AD706" s="70" t="n">
        <f aca="false">1-AB706/AC706</f>
        <v>0.0456793369651541</v>
      </c>
      <c r="AE706" s="73" t="n">
        <f aca="false">AE705*(1+M706)</f>
        <v>4.58317556938997</v>
      </c>
      <c r="AF706" s="73" t="n">
        <f aca="false">MAX(AF705,AE706)</f>
        <v>4.81387548151664</v>
      </c>
      <c r="AG706" s="70" t="n">
        <f aca="false">1-AE706/AF706</f>
        <v>0.0479239467270125</v>
      </c>
      <c r="AH706" s="74" t="n">
        <f aca="false">IF(R706&gt;0,AH705+1,0)</f>
        <v>9</v>
      </c>
      <c r="AI706" s="74" t="n">
        <f aca="false">IF(U706&gt;0,AI705+1,0)</f>
        <v>9</v>
      </c>
      <c r="AJ706" s="74" t="n">
        <f aca="false">IF(G706&gt;0,AJ705+1,0)</f>
        <v>0</v>
      </c>
      <c r="AK706" s="74" t="n">
        <f aca="false">IF(G706&lt;=0,AK705+1,0)</f>
        <v>2</v>
      </c>
      <c r="AL706" s="74" t="n">
        <f aca="false">IF(K706&gt;0,AL705+1,0)</f>
        <v>0</v>
      </c>
      <c r="AM706" s="74" t="n">
        <f aca="false">IF(K706&lt;=0,AM705+1,0)</f>
        <v>9</v>
      </c>
    </row>
    <row r="707" customFormat="false" ht="15" hidden="false" customHeight="false" outlineLevel="0" collapsed="false">
      <c r="A707" s="61" t="n">
        <v>711</v>
      </c>
      <c r="B707" s="62" t="n">
        <v>41820.40625</v>
      </c>
      <c r="C707" s="63" t="n">
        <f aca="false">YEAR(B707)</f>
        <v>2014</v>
      </c>
      <c r="D707" s="32" t="s">
        <v>277</v>
      </c>
      <c r="E707" s="64" t="n">
        <v>7574.35</v>
      </c>
      <c r="F707" s="65" t="n">
        <v>0.0152</v>
      </c>
      <c r="G707" s="66" t="n">
        <v>115.13012</v>
      </c>
      <c r="H707" s="67" t="n">
        <f aca="false">E707+IF(D707="Long",1,-1)*G707</f>
        <v>7689.48012</v>
      </c>
      <c r="I707" s="68" t="n">
        <f aca="false">Assumptions!$B$58</f>
        <v>5.35750011455817</v>
      </c>
      <c r="J707" s="68" t="n">
        <f aca="false">INDEX(Yearly!$D$5:$D$22,MATCH(C707,Yearly!$A$5:$A$22,0))</f>
        <v>0.54483052012456</v>
      </c>
      <c r="K707" s="68" t="n">
        <f aca="false">G707-I707-J707</f>
        <v>109.227789365317</v>
      </c>
      <c r="L707" s="69" t="n">
        <f aca="false">(I707+J707)/Assumptions!$B$8</f>
        <v>0.000260255904029187</v>
      </c>
      <c r="M707" s="70" t="n">
        <f aca="false">F707-L707</f>
        <v>0.0149397440959708</v>
      </c>
      <c r="N707" s="71" t="n">
        <f aca="false">G707*Assumptions!$B$7</f>
        <v>905498.3938</v>
      </c>
      <c r="O707" s="71" t="n">
        <f aca="false">K707*Assumptions!$B$7</f>
        <v>859076.56335822</v>
      </c>
      <c r="P707" s="68" t="n">
        <f aca="false">P706+G707</f>
        <v>9049.193795</v>
      </c>
      <c r="Q707" s="68" t="n">
        <f aca="false">MAX(Q706,P707)</f>
        <v>9287.160695</v>
      </c>
      <c r="R707" s="68" t="n">
        <f aca="false">Q707-P707</f>
        <v>237.966900000003</v>
      </c>
      <c r="S707" s="68" t="n">
        <f aca="false">S706+K707</f>
        <v>4920.19569823602</v>
      </c>
      <c r="T707" s="68" t="n">
        <f aca="false">MAX(T706,S707)</f>
        <v>5217.18590458285</v>
      </c>
      <c r="U707" s="68" t="n">
        <f aca="false">T707-S707</f>
        <v>296.990206346826</v>
      </c>
      <c r="V707" s="70" t="n">
        <f aca="false">V706+F707</f>
        <v>1.8292</v>
      </c>
      <c r="W707" s="70" t="n">
        <f aca="false">MAX(W706,V707)</f>
        <v>1.8606</v>
      </c>
      <c r="X707" s="70" t="n">
        <f aca="false">W707-V707</f>
        <v>0.0313999999999999</v>
      </c>
      <c r="Y707" s="70" t="n">
        <f aca="false">Y706+M707</f>
        <v>1.64713698135213</v>
      </c>
      <c r="Z707" s="70" t="n">
        <f aca="false">MAX(Z706,Y707)</f>
        <v>1.68113954039243</v>
      </c>
      <c r="AA707" s="70" t="n">
        <f aca="false">Z707-Y707</f>
        <v>0.0340025590402917</v>
      </c>
      <c r="AB707" s="72" t="n">
        <f aca="false">AB706*(1+F707)</f>
        <v>5.57831816028413</v>
      </c>
      <c r="AC707" s="73" t="n">
        <f aca="false">MAX(AC706,AB707)</f>
        <v>5.75781019424706</v>
      </c>
      <c r="AD707" s="70" t="n">
        <f aca="false">1-AB707/AC707</f>
        <v>0.0311736628870244</v>
      </c>
      <c r="AE707" s="73" t="n">
        <f aca="false">AE706*(1+M707)</f>
        <v>4.65164703954356</v>
      </c>
      <c r="AF707" s="73" t="n">
        <f aca="false">MAX(AF706,AE707)</f>
        <v>4.81387548151664</v>
      </c>
      <c r="AG707" s="70" t="n">
        <f aca="false">1-AE707/AF707</f>
        <v>0.0337001741312122</v>
      </c>
      <c r="AH707" s="74" t="n">
        <f aca="false">IF(R707&gt;0,AH706+1,0)</f>
        <v>10</v>
      </c>
      <c r="AI707" s="74" t="n">
        <f aca="false">IF(U707&gt;0,AI706+1,0)</f>
        <v>10</v>
      </c>
      <c r="AJ707" s="74" t="n">
        <f aca="false">IF(G707&gt;0,AJ706+1,0)</f>
        <v>1</v>
      </c>
      <c r="AK707" s="74" t="n">
        <f aca="false">IF(G707&lt;=0,AK706+1,0)</f>
        <v>0</v>
      </c>
      <c r="AL707" s="74" t="n">
        <f aca="false">IF(K707&gt;0,AL706+1,0)</f>
        <v>1</v>
      </c>
      <c r="AM707" s="74" t="n">
        <f aca="false">IF(K707&lt;=0,AM706+1,0)</f>
        <v>0</v>
      </c>
    </row>
    <row r="708" customFormat="false" ht="15" hidden="false" customHeight="false" outlineLevel="0" collapsed="false">
      <c r="A708" s="61" t="n">
        <v>712</v>
      </c>
      <c r="B708" s="62" t="n">
        <v>41828.59375</v>
      </c>
      <c r="C708" s="63" t="n">
        <f aca="false">YEAR(B708)</f>
        <v>2014</v>
      </c>
      <c r="D708" s="32" t="s">
        <v>276</v>
      </c>
      <c r="E708" s="64" t="n">
        <v>7689.15</v>
      </c>
      <c r="F708" s="65" t="n">
        <v>-0.0019</v>
      </c>
      <c r="G708" s="66" t="n">
        <v>-14.609385</v>
      </c>
      <c r="H708" s="67" t="n">
        <f aca="false">E708+IF(D708="Long",1,-1)*G708</f>
        <v>7703.759385</v>
      </c>
      <c r="I708" s="68" t="n">
        <f aca="false">Assumptions!$B$58</f>
        <v>5.35750011455817</v>
      </c>
      <c r="J708" s="68" t="n">
        <f aca="false">INDEX(Yearly!$D$5:$D$22,MATCH(C708,Yearly!$A$5:$A$22,0))</f>
        <v>0.54483052012456</v>
      </c>
      <c r="K708" s="68" t="n">
        <f aca="false">G708-I708-J708</f>
        <v>-20.5117156346827</v>
      </c>
      <c r="L708" s="69" t="n">
        <f aca="false">(I708+J708)/Assumptions!$B$8</f>
        <v>0.000260255904029187</v>
      </c>
      <c r="M708" s="70" t="n">
        <f aca="false">F708-L708</f>
        <v>-0.00216025590402919</v>
      </c>
      <c r="N708" s="71" t="n">
        <f aca="false">G708*Assumptions!$B$7</f>
        <v>-114902.813025</v>
      </c>
      <c r="O708" s="71" t="n">
        <f aca="false">K708*Assumptions!$B$7</f>
        <v>-161324.64346678</v>
      </c>
      <c r="P708" s="68" t="n">
        <f aca="false">P707+G708</f>
        <v>9034.58441</v>
      </c>
      <c r="Q708" s="68" t="n">
        <f aca="false">MAX(Q707,P708)</f>
        <v>9287.160695</v>
      </c>
      <c r="R708" s="68" t="n">
        <f aca="false">Q708-P708</f>
        <v>252.576285000003</v>
      </c>
      <c r="S708" s="68" t="n">
        <f aca="false">S707+K708</f>
        <v>4899.68398260134</v>
      </c>
      <c r="T708" s="68" t="n">
        <f aca="false">MAX(T707,S708)</f>
        <v>5217.18590458285</v>
      </c>
      <c r="U708" s="68" t="n">
        <f aca="false">T708-S708</f>
        <v>317.501921981509</v>
      </c>
      <c r="V708" s="70" t="n">
        <f aca="false">V707+F708</f>
        <v>1.8273</v>
      </c>
      <c r="W708" s="70" t="n">
        <f aca="false">MAX(W707,V708)</f>
        <v>1.8606</v>
      </c>
      <c r="X708" s="70" t="n">
        <f aca="false">W708-V708</f>
        <v>0.0332999999999999</v>
      </c>
      <c r="Y708" s="70" t="n">
        <f aca="false">Y707+M708</f>
        <v>1.64497672544811</v>
      </c>
      <c r="Z708" s="70" t="n">
        <f aca="false">MAX(Z707,Y708)</f>
        <v>1.68113954039243</v>
      </c>
      <c r="AA708" s="70" t="n">
        <f aca="false">Z708-Y708</f>
        <v>0.0361628149443209</v>
      </c>
      <c r="AB708" s="72" t="n">
        <f aca="false">AB707*(1+F708)</f>
        <v>5.56771935577959</v>
      </c>
      <c r="AC708" s="73" t="n">
        <f aca="false">MAX(AC707,AB708)</f>
        <v>5.75781019424706</v>
      </c>
      <c r="AD708" s="70" t="n">
        <f aca="false">1-AB708/AC708</f>
        <v>0.033014432927539</v>
      </c>
      <c r="AE708" s="73" t="n">
        <f aca="false">AE707*(1+M708)</f>
        <v>4.64159829156293</v>
      </c>
      <c r="AF708" s="73" t="n">
        <f aca="false">MAX(AF707,AE708)</f>
        <v>4.81387548151664</v>
      </c>
      <c r="AG708" s="70" t="n">
        <f aca="false">1-AE708/AF708</f>
        <v>0.0357876290351077</v>
      </c>
      <c r="AH708" s="74" t="n">
        <f aca="false">IF(R708&gt;0,AH707+1,0)</f>
        <v>11</v>
      </c>
      <c r="AI708" s="74" t="n">
        <f aca="false">IF(U708&gt;0,AI707+1,0)</f>
        <v>11</v>
      </c>
      <c r="AJ708" s="74" t="n">
        <f aca="false">IF(G708&gt;0,AJ707+1,0)</f>
        <v>0</v>
      </c>
      <c r="AK708" s="74" t="n">
        <f aca="false">IF(G708&lt;=0,AK707+1,0)</f>
        <v>1</v>
      </c>
      <c r="AL708" s="74" t="n">
        <f aca="false">IF(K708&gt;0,AL707+1,0)</f>
        <v>0</v>
      </c>
      <c r="AM708" s="74" t="n">
        <f aca="false">IF(K708&lt;=0,AM707+1,0)</f>
        <v>1</v>
      </c>
    </row>
    <row r="709" customFormat="false" ht="15" hidden="false" customHeight="false" outlineLevel="0" collapsed="false">
      <c r="A709" s="61" t="n">
        <v>713</v>
      </c>
      <c r="B709" s="62" t="n">
        <v>41830.5729166667</v>
      </c>
      <c r="C709" s="63" t="n">
        <f aca="false">YEAR(B709)</f>
        <v>2014</v>
      </c>
      <c r="D709" s="32" t="s">
        <v>277</v>
      </c>
      <c r="E709" s="64" t="n">
        <v>7703.75</v>
      </c>
      <c r="F709" s="65" t="n">
        <v>-0.0187</v>
      </c>
      <c r="G709" s="66" t="n">
        <v>-144.060125</v>
      </c>
      <c r="H709" s="67" t="n">
        <f aca="false">E709+IF(D709="Long",1,-1)*G709</f>
        <v>7559.689875</v>
      </c>
      <c r="I709" s="68" t="n">
        <f aca="false">Assumptions!$B$58</f>
        <v>5.35750011455817</v>
      </c>
      <c r="J709" s="68" t="n">
        <f aca="false">INDEX(Yearly!$D$5:$D$22,MATCH(C709,Yearly!$A$5:$A$22,0))</f>
        <v>0.54483052012456</v>
      </c>
      <c r="K709" s="68" t="n">
        <f aca="false">G709-I709-J709</f>
        <v>-149.962455634683</v>
      </c>
      <c r="L709" s="69" t="n">
        <f aca="false">(I709+J709)/Assumptions!$B$8</f>
        <v>0.000260255904029187</v>
      </c>
      <c r="M709" s="70" t="n">
        <f aca="false">F709-L709</f>
        <v>-0.0189602559040292</v>
      </c>
      <c r="N709" s="71" t="n">
        <f aca="false">G709*Assumptions!$B$7</f>
        <v>-1133032.883125</v>
      </c>
      <c r="O709" s="71" t="n">
        <f aca="false">K709*Assumptions!$B$7</f>
        <v>-1179454.71356678</v>
      </c>
      <c r="P709" s="68" t="n">
        <f aca="false">P708+G709</f>
        <v>8890.524285</v>
      </c>
      <c r="Q709" s="68" t="n">
        <f aca="false">MAX(Q708,P709)</f>
        <v>9287.160695</v>
      </c>
      <c r="R709" s="68" t="n">
        <f aca="false">Q709-P709</f>
        <v>396.636410000003</v>
      </c>
      <c r="S709" s="68" t="n">
        <f aca="false">S708+K709</f>
        <v>4749.72152696666</v>
      </c>
      <c r="T709" s="68" t="n">
        <f aca="false">MAX(T708,S709)</f>
        <v>5217.18590458285</v>
      </c>
      <c r="U709" s="68" t="n">
        <f aca="false">T709-S709</f>
        <v>467.464377616191</v>
      </c>
      <c r="V709" s="70" t="n">
        <f aca="false">V708+F709</f>
        <v>1.8086</v>
      </c>
      <c r="W709" s="70" t="n">
        <f aca="false">MAX(W708,V709)</f>
        <v>1.8606</v>
      </c>
      <c r="X709" s="70" t="n">
        <f aca="false">W709-V709</f>
        <v>0.0519999999999998</v>
      </c>
      <c r="Y709" s="70" t="n">
        <f aca="false">Y708+M709</f>
        <v>1.62601646954408</v>
      </c>
      <c r="Z709" s="70" t="n">
        <f aca="false">MAX(Z708,Y709)</f>
        <v>1.68113954039243</v>
      </c>
      <c r="AA709" s="70" t="n">
        <f aca="false">Z709-Y709</f>
        <v>0.0551230708483501</v>
      </c>
      <c r="AB709" s="72" t="n">
        <f aca="false">AB708*(1+F709)</f>
        <v>5.46360300382651</v>
      </c>
      <c r="AC709" s="73" t="n">
        <f aca="false">MAX(AC708,AB709)</f>
        <v>5.75781019424706</v>
      </c>
      <c r="AD709" s="70" t="n">
        <f aca="false">1-AB709/AC709</f>
        <v>0.0510970630317942</v>
      </c>
      <c r="AE709" s="73" t="n">
        <f aca="false">AE708*(1+M709)</f>
        <v>4.55359240015119</v>
      </c>
      <c r="AF709" s="73" t="n">
        <f aca="false">MAX(AF708,AE709)</f>
        <v>4.81387548151664</v>
      </c>
      <c r="AG709" s="70" t="n">
        <f aca="false">1-AE709/AF709</f>
        <v>0.0540693423344326</v>
      </c>
      <c r="AH709" s="74" t="n">
        <f aca="false">IF(R709&gt;0,AH708+1,0)</f>
        <v>12</v>
      </c>
      <c r="AI709" s="74" t="n">
        <f aca="false">IF(U709&gt;0,AI708+1,0)</f>
        <v>12</v>
      </c>
      <c r="AJ709" s="74" t="n">
        <f aca="false">IF(G709&gt;0,AJ708+1,0)</f>
        <v>0</v>
      </c>
      <c r="AK709" s="74" t="n">
        <f aca="false">IF(G709&lt;=0,AK708+1,0)</f>
        <v>2</v>
      </c>
      <c r="AL709" s="74" t="n">
        <f aca="false">IF(K709&gt;0,AL708+1,0)</f>
        <v>0</v>
      </c>
      <c r="AM709" s="74" t="n">
        <f aca="false">IF(K709&lt;=0,AM708+1,0)</f>
        <v>2</v>
      </c>
    </row>
    <row r="710" customFormat="false" ht="15" hidden="false" customHeight="false" outlineLevel="0" collapsed="false">
      <c r="A710" s="61" t="n">
        <v>714</v>
      </c>
      <c r="B710" s="62" t="n">
        <v>41830.6388888889</v>
      </c>
      <c r="C710" s="63" t="n">
        <f aca="false">YEAR(B710)</f>
        <v>2014</v>
      </c>
      <c r="D710" s="32" t="s">
        <v>276</v>
      </c>
      <c r="E710" s="64" t="n">
        <v>7559.7</v>
      </c>
      <c r="F710" s="65" t="n">
        <v>0.0003</v>
      </c>
      <c r="G710" s="66" t="n">
        <v>2.26791</v>
      </c>
      <c r="H710" s="67" t="n">
        <f aca="false">E710+IF(D710="Long",1,-1)*G710</f>
        <v>7557.43209</v>
      </c>
      <c r="I710" s="68" t="n">
        <f aca="false">Assumptions!$B$58</f>
        <v>5.35750011455817</v>
      </c>
      <c r="J710" s="68" t="n">
        <f aca="false">INDEX(Yearly!$D$5:$D$22,MATCH(C710,Yearly!$A$5:$A$22,0))</f>
        <v>0.54483052012456</v>
      </c>
      <c r="K710" s="68" t="n">
        <f aca="false">G710-I710-J710</f>
        <v>-3.63442063468273</v>
      </c>
      <c r="L710" s="69" t="n">
        <f aca="false">(I710+J710)/Assumptions!$B$8</f>
        <v>0.000260255904029187</v>
      </c>
      <c r="M710" s="70" t="n">
        <f aca="false">F710-L710</f>
        <v>3.97440959708131E-005</v>
      </c>
      <c r="N710" s="71" t="n">
        <f aca="false">G710*Assumptions!$B$7</f>
        <v>17837.11215</v>
      </c>
      <c r="O710" s="71" t="n">
        <f aca="false">K710*Assumptions!$B$7</f>
        <v>-28584.7182917797</v>
      </c>
      <c r="P710" s="68" t="n">
        <f aca="false">P709+G710</f>
        <v>8892.792195</v>
      </c>
      <c r="Q710" s="68" t="n">
        <f aca="false">MAX(Q709,P710)</f>
        <v>9287.160695</v>
      </c>
      <c r="R710" s="68" t="n">
        <f aca="false">Q710-P710</f>
        <v>394.368500000002</v>
      </c>
      <c r="S710" s="68" t="n">
        <f aca="false">S709+K710</f>
        <v>4746.08710633198</v>
      </c>
      <c r="T710" s="68" t="n">
        <f aca="false">MAX(T709,S710)</f>
        <v>5217.18590458285</v>
      </c>
      <c r="U710" s="68" t="n">
        <f aca="false">T710-S710</f>
        <v>471.098798250874</v>
      </c>
      <c r="V710" s="70" t="n">
        <f aca="false">V709+F710</f>
        <v>1.8089</v>
      </c>
      <c r="W710" s="70" t="n">
        <f aca="false">MAX(W709,V710)</f>
        <v>1.8606</v>
      </c>
      <c r="X710" s="70" t="n">
        <f aca="false">W710-V710</f>
        <v>0.0516999999999999</v>
      </c>
      <c r="Y710" s="70" t="n">
        <f aca="false">Y709+M710</f>
        <v>1.62605621364005</v>
      </c>
      <c r="Z710" s="70" t="n">
        <f aca="false">MAX(Z709,Y710)</f>
        <v>1.68113954039243</v>
      </c>
      <c r="AA710" s="70" t="n">
        <f aca="false">Z710-Y710</f>
        <v>0.0550833267523794</v>
      </c>
      <c r="AB710" s="72" t="n">
        <f aca="false">AB709*(1+F710)</f>
        <v>5.46524208472766</v>
      </c>
      <c r="AC710" s="73" t="n">
        <f aca="false">MAX(AC709,AB710)</f>
        <v>5.75781019424706</v>
      </c>
      <c r="AD710" s="70" t="n">
        <f aca="false">1-AB710/AC710</f>
        <v>0.0508123921507037</v>
      </c>
      <c r="AE710" s="73" t="n">
        <f aca="false">AE709*(1+M710)</f>
        <v>4.55377337856455</v>
      </c>
      <c r="AF710" s="73" t="n">
        <f aca="false">MAX(AF709,AE710)</f>
        <v>4.81387548151664</v>
      </c>
      <c r="AG710" s="70" t="n">
        <f aca="false">1-AE710/AF710</f>
        <v>0.0540317471755928</v>
      </c>
      <c r="AH710" s="74" t="n">
        <f aca="false">IF(R710&gt;0,AH709+1,0)</f>
        <v>13</v>
      </c>
      <c r="AI710" s="74" t="n">
        <f aca="false">IF(U710&gt;0,AI709+1,0)</f>
        <v>13</v>
      </c>
      <c r="AJ710" s="74" t="n">
        <f aca="false">IF(G710&gt;0,AJ709+1,0)</f>
        <v>1</v>
      </c>
      <c r="AK710" s="74" t="n">
        <f aca="false">IF(G710&lt;=0,AK709+1,0)</f>
        <v>0</v>
      </c>
      <c r="AL710" s="74" t="n">
        <f aca="false">IF(K710&gt;0,AL709+1,0)</f>
        <v>0</v>
      </c>
      <c r="AM710" s="74" t="n">
        <f aca="false">IF(K710&lt;=0,AM709+1,0)</f>
        <v>3</v>
      </c>
    </row>
    <row r="711" customFormat="false" ht="15" hidden="false" customHeight="false" outlineLevel="0" collapsed="false">
      <c r="A711" s="61" t="n">
        <v>715</v>
      </c>
      <c r="B711" s="62" t="n">
        <v>41836.40625</v>
      </c>
      <c r="C711" s="63" t="n">
        <f aca="false">YEAR(B711)</f>
        <v>2014</v>
      </c>
      <c r="D711" s="32" t="s">
        <v>277</v>
      </c>
      <c r="E711" s="64" t="n">
        <v>7557.55</v>
      </c>
      <c r="F711" s="65" t="n">
        <v>0.0264</v>
      </c>
      <c r="G711" s="66" t="n">
        <v>199.51932</v>
      </c>
      <c r="H711" s="67" t="n">
        <f aca="false">E711+IF(D711="Long",1,-1)*G711</f>
        <v>7757.06932</v>
      </c>
      <c r="I711" s="68" t="n">
        <f aca="false">Assumptions!$B$58</f>
        <v>5.35750011455817</v>
      </c>
      <c r="J711" s="68" t="n">
        <f aca="false">INDEX(Yearly!$D$5:$D$22,MATCH(C711,Yearly!$A$5:$A$22,0))</f>
        <v>0.54483052012456</v>
      </c>
      <c r="K711" s="68" t="n">
        <f aca="false">G711-I711-J711</f>
        <v>193.616989365317</v>
      </c>
      <c r="L711" s="69" t="n">
        <f aca="false">(I711+J711)/Assumptions!$B$8</f>
        <v>0.000260255904029187</v>
      </c>
      <c r="M711" s="70" t="n">
        <f aca="false">F711-L711</f>
        <v>0.0261397440959708</v>
      </c>
      <c r="N711" s="71" t="n">
        <f aca="false">G711*Assumptions!$B$7</f>
        <v>1569219.4518</v>
      </c>
      <c r="O711" s="71" t="n">
        <f aca="false">K711*Assumptions!$B$7</f>
        <v>1522797.62135822</v>
      </c>
      <c r="P711" s="68" t="n">
        <f aca="false">P710+G711</f>
        <v>9092.311515</v>
      </c>
      <c r="Q711" s="68" t="n">
        <f aca="false">MAX(Q710,P711)</f>
        <v>9287.160695</v>
      </c>
      <c r="R711" s="68" t="n">
        <f aca="false">Q711-P711</f>
        <v>194.849180000003</v>
      </c>
      <c r="S711" s="68" t="n">
        <f aca="false">S710+K711</f>
        <v>4939.70409569729</v>
      </c>
      <c r="T711" s="68" t="n">
        <f aca="false">MAX(T710,S711)</f>
        <v>5217.18590458285</v>
      </c>
      <c r="U711" s="68" t="n">
        <f aca="false">T711-S711</f>
        <v>277.481808885557</v>
      </c>
      <c r="V711" s="70" t="n">
        <f aca="false">V710+F711</f>
        <v>1.8353</v>
      </c>
      <c r="W711" s="70" t="n">
        <f aca="false">MAX(W710,V711)</f>
        <v>1.8606</v>
      </c>
      <c r="X711" s="70" t="n">
        <f aca="false">W711-V711</f>
        <v>0.0252999999999999</v>
      </c>
      <c r="Y711" s="70" t="n">
        <f aca="false">Y710+M711</f>
        <v>1.65219595773602</v>
      </c>
      <c r="Z711" s="70" t="n">
        <f aca="false">MAX(Z710,Y711)</f>
        <v>1.68113954039243</v>
      </c>
      <c r="AA711" s="70" t="n">
        <f aca="false">Z711-Y711</f>
        <v>0.0289435826564086</v>
      </c>
      <c r="AB711" s="72" t="n">
        <f aca="false">AB710*(1+F711)</f>
        <v>5.60952447576447</v>
      </c>
      <c r="AC711" s="73" t="n">
        <f aca="false">MAX(AC710,AB711)</f>
        <v>5.75781019424706</v>
      </c>
      <c r="AD711" s="70" t="n">
        <f aca="false">1-AB711/AC711</f>
        <v>0.0257538393034824</v>
      </c>
      <c r="AE711" s="73" t="n">
        <f aca="false">AE710*(1+M711)</f>
        <v>4.67280784935127</v>
      </c>
      <c r="AF711" s="73" t="n">
        <f aca="false">MAX(AF710,AE711)</f>
        <v>4.81387548151664</v>
      </c>
      <c r="AG711" s="70" t="n">
        <f aca="false">1-AE711/AF711</f>
        <v>0.0293043791238501</v>
      </c>
      <c r="AH711" s="74" t="n">
        <f aca="false">IF(R711&gt;0,AH710+1,0)</f>
        <v>14</v>
      </c>
      <c r="AI711" s="74" t="n">
        <f aca="false">IF(U711&gt;0,AI710+1,0)</f>
        <v>14</v>
      </c>
      <c r="AJ711" s="74" t="n">
        <f aca="false">IF(G711&gt;0,AJ710+1,0)</f>
        <v>2</v>
      </c>
      <c r="AK711" s="74" t="n">
        <f aca="false">IF(G711&lt;=0,AK710+1,0)</f>
        <v>0</v>
      </c>
      <c r="AL711" s="74" t="n">
        <f aca="false">IF(K711&gt;0,AL710+1,0)</f>
        <v>1</v>
      </c>
      <c r="AM711" s="74" t="n">
        <f aca="false">IF(K711&lt;=0,AM710+1,0)</f>
        <v>0</v>
      </c>
    </row>
    <row r="712" customFormat="false" ht="15" hidden="false" customHeight="false" outlineLevel="0" collapsed="false">
      <c r="A712" s="61" t="n">
        <v>716</v>
      </c>
      <c r="B712" s="62" t="n">
        <v>41848.46875</v>
      </c>
      <c r="C712" s="63" t="n">
        <f aca="false">YEAR(B712)</f>
        <v>2014</v>
      </c>
      <c r="D712" s="32" t="s">
        <v>276</v>
      </c>
      <c r="E712" s="64" t="n">
        <v>7756.9</v>
      </c>
      <c r="F712" s="65" t="n">
        <v>-0.0005</v>
      </c>
      <c r="G712" s="66" t="n">
        <v>-3.87845</v>
      </c>
      <c r="H712" s="67" t="n">
        <f aca="false">E712+IF(D712="Long",1,-1)*G712</f>
        <v>7760.77845</v>
      </c>
      <c r="I712" s="68" t="n">
        <f aca="false">Assumptions!$B$58</f>
        <v>5.35750011455817</v>
      </c>
      <c r="J712" s="68" t="n">
        <f aca="false">INDEX(Yearly!$D$5:$D$22,MATCH(C712,Yearly!$A$5:$A$22,0))</f>
        <v>0.54483052012456</v>
      </c>
      <c r="K712" s="68" t="n">
        <f aca="false">G712-I712-J712</f>
        <v>-9.78078063468273</v>
      </c>
      <c r="L712" s="69" t="n">
        <f aca="false">(I712+J712)/Assumptions!$B$8</f>
        <v>0.000260255904029187</v>
      </c>
      <c r="M712" s="70" t="n">
        <f aca="false">F712-L712</f>
        <v>-0.000760255904029187</v>
      </c>
      <c r="N712" s="71" t="n">
        <f aca="false">G712*Assumptions!$B$7</f>
        <v>-30504.00925</v>
      </c>
      <c r="O712" s="71" t="n">
        <f aca="false">K712*Assumptions!$B$7</f>
        <v>-76925.8396917797</v>
      </c>
      <c r="P712" s="68" t="n">
        <f aca="false">P711+G712</f>
        <v>9088.433065</v>
      </c>
      <c r="Q712" s="68" t="n">
        <f aca="false">MAX(Q711,P712)</f>
        <v>9287.160695</v>
      </c>
      <c r="R712" s="68" t="n">
        <f aca="false">Q712-P712</f>
        <v>198.727630000003</v>
      </c>
      <c r="S712" s="68" t="n">
        <f aca="false">S711+K712</f>
        <v>4929.92331506261</v>
      </c>
      <c r="T712" s="68" t="n">
        <f aca="false">MAX(T711,S712)</f>
        <v>5217.18590458285</v>
      </c>
      <c r="U712" s="68" t="n">
        <f aca="false">T712-S712</f>
        <v>287.26258952024</v>
      </c>
      <c r="V712" s="70" t="n">
        <f aca="false">V711+F712</f>
        <v>1.8348</v>
      </c>
      <c r="W712" s="70" t="n">
        <f aca="false">MAX(W711,V712)</f>
        <v>1.8606</v>
      </c>
      <c r="X712" s="70" t="n">
        <f aca="false">W712-V712</f>
        <v>0.0257999999999998</v>
      </c>
      <c r="Y712" s="70" t="n">
        <f aca="false">Y711+M712</f>
        <v>1.65143570183199</v>
      </c>
      <c r="Z712" s="70" t="n">
        <f aca="false">MAX(Z711,Y712)</f>
        <v>1.68113954039243</v>
      </c>
      <c r="AA712" s="70" t="n">
        <f aca="false">Z712-Y712</f>
        <v>0.0297038385604378</v>
      </c>
      <c r="AB712" s="72" t="n">
        <f aca="false">AB711*(1+F712)</f>
        <v>5.60671971352658</v>
      </c>
      <c r="AC712" s="73" t="n">
        <f aca="false">MAX(AC711,AB712)</f>
        <v>5.75781019424706</v>
      </c>
      <c r="AD712" s="70" t="n">
        <f aca="false">1-AB712/AC712</f>
        <v>0.0262409623838306</v>
      </c>
      <c r="AE712" s="73" t="n">
        <f aca="false">AE711*(1+M712)</f>
        <v>4.66925531959541</v>
      </c>
      <c r="AF712" s="73" t="n">
        <f aca="false">MAX(AF711,AE712)</f>
        <v>4.81387548151664</v>
      </c>
      <c r="AG712" s="70" t="n">
        <f aca="false">1-AE712/AF712</f>
        <v>0.0300423562006364</v>
      </c>
      <c r="AH712" s="74" t="n">
        <f aca="false">IF(R712&gt;0,AH711+1,0)</f>
        <v>15</v>
      </c>
      <c r="AI712" s="74" t="n">
        <f aca="false">IF(U712&gt;0,AI711+1,0)</f>
        <v>15</v>
      </c>
      <c r="AJ712" s="74" t="n">
        <f aca="false">IF(G712&gt;0,AJ711+1,0)</f>
        <v>0</v>
      </c>
      <c r="AK712" s="74" t="n">
        <f aca="false">IF(G712&lt;=0,AK711+1,0)</f>
        <v>1</v>
      </c>
      <c r="AL712" s="74" t="n">
        <f aca="false">IF(K712&gt;0,AL711+1,0)</f>
        <v>0</v>
      </c>
      <c r="AM712" s="74" t="n">
        <f aca="false">IF(K712&lt;=0,AM711+1,0)</f>
        <v>1</v>
      </c>
    </row>
    <row r="713" customFormat="false" ht="15" hidden="false" customHeight="false" outlineLevel="0" collapsed="false">
      <c r="A713" s="61" t="n">
        <v>717</v>
      </c>
      <c r="B713" s="62" t="n">
        <v>41850.59375</v>
      </c>
      <c r="C713" s="63" t="n">
        <f aca="false">YEAR(B713)</f>
        <v>2014</v>
      </c>
      <c r="D713" s="32" t="s">
        <v>277</v>
      </c>
      <c r="E713" s="64" t="n">
        <v>7760.85</v>
      </c>
      <c r="F713" s="65" t="n">
        <v>-0.0037</v>
      </c>
      <c r="G713" s="66" t="n">
        <v>-28.715145</v>
      </c>
      <c r="H713" s="67" t="n">
        <f aca="false">E713+IF(D713="Long",1,-1)*G713</f>
        <v>7732.134855</v>
      </c>
      <c r="I713" s="68" t="n">
        <f aca="false">Assumptions!$B$58</f>
        <v>5.35750011455817</v>
      </c>
      <c r="J713" s="68" t="n">
        <f aca="false">INDEX(Yearly!$D$5:$D$22,MATCH(C713,Yearly!$A$5:$A$22,0))</f>
        <v>0.54483052012456</v>
      </c>
      <c r="K713" s="68" t="n">
        <f aca="false">G713-I713-J713</f>
        <v>-34.6174756346827</v>
      </c>
      <c r="L713" s="69" t="n">
        <f aca="false">(I713+J713)/Assumptions!$B$8</f>
        <v>0.000260255904029187</v>
      </c>
      <c r="M713" s="70" t="n">
        <f aca="false">F713-L713</f>
        <v>-0.00396025590402919</v>
      </c>
      <c r="N713" s="71" t="n">
        <f aca="false">G713*Assumptions!$B$7</f>
        <v>-225844.615425</v>
      </c>
      <c r="O713" s="71" t="n">
        <f aca="false">K713*Assumptions!$B$7</f>
        <v>-272266.44586678</v>
      </c>
      <c r="P713" s="68" t="n">
        <f aca="false">P712+G713</f>
        <v>9059.71792</v>
      </c>
      <c r="Q713" s="68" t="n">
        <f aca="false">MAX(Q712,P713)</f>
        <v>9287.160695</v>
      </c>
      <c r="R713" s="68" t="n">
        <f aca="false">Q713-P713</f>
        <v>227.442775000003</v>
      </c>
      <c r="S713" s="68" t="n">
        <f aca="false">S712+K713</f>
        <v>4895.30583942793</v>
      </c>
      <c r="T713" s="68" t="n">
        <f aca="false">MAX(T712,S713)</f>
        <v>5217.18590458285</v>
      </c>
      <c r="U713" s="68" t="n">
        <f aca="false">T713-S713</f>
        <v>321.880065154923</v>
      </c>
      <c r="V713" s="70" t="n">
        <f aca="false">V712+F713</f>
        <v>1.8311</v>
      </c>
      <c r="W713" s="70" t="n">
        <f aca="false">MAX(W712,V713)</f>
        <v>1.8606</v>
      </c>
      <c r="X713" s="70" t="n">
        <f aca="false">W713-V713</f>
        <v>0.0294999999999999</v>
      </c>
      <c r="Y713" s="70" t="n">
        <f aca="false">Y712+M713</f>
        <v>1.64747544592796</v>
      </c>
      <c r="Z713" s="70" t="n">
        <f aca="false">MAX(Z712,Y713)</f>
        <v>1.68113954039243</v>
      </c>
      <c r="AA713" s="70" t="n">
        <f aca="false">Z713-Y713</f>
        <v>0.0336640944644671</v>
      </c>
      <c r="AB713" s="72" t="n">
        <f aca="false">AB712*(1+F713)</f>
        <v>5.58597485058654</v>
      </c>
      <c r="AC713" s="73" t="n">
        <f aca="false">MAX(AC712,AB713)</f>
        <v>5.75781019424706</v>
      </c>
      <c r="AD713" s="70" t="n">
        <f aca="false">1-AB713/AC713</f>
        <v>0.0298438708230104</v>
      </c>
      <c r="AE713" s="73" t="n">
        <f aca="false">AE712*(1+M713)</f>
        <v>4.65076387364856</v>
      </c>
      <c r="AF713" s="73" t="n">
        <f aca="false">MAX(AF712,AE713)</f>
        <v>4.81387548151664</v>
      </c>
      <c r="AG713" s="70" t="n">
        <f aca="false">1-AE713/AF713</f>
        <v>0.0338836366861511</v>
      </c>
      <c r="AH713" s="74" t="n">
        <f aca="false">IF(R713&gt;0,AH712+1,0)</f>
        <v>16</v>
      </c>
      <c r="AI713" s="74" t="n">
        <f aca="false">IF(U713&gt;0,AI712+1,0)</f>
        <v>16</v>
      </c>
      <c r="AJ713" s="74" t="n">
        <f aca="false">IF(G713&gt;0,AJ712+1,0)</f>
        <v>0</v>
      </c>
      <c r="AK713" s="74" t="n">
        <f aca="false">IF(G713&lt;=0,AK712+1,0)</f>
        <v>2</v>
      </c>
      <c r="AL713" s="74" t="n">
        <f aca="false">IF(K713&gt;0,AL712+1,0)</f>
        <v>0</v>
      </c>
      <c r="AM713" s="74" t="n">
        <f aca="false">IF(K713&lt;=0,AM712+1,0)</f>
        <v>2</v>
      </c>
    </row>
    <row r="714" customFormat="false" ht="15" hidden="false" customHeight="false" outlineLevel="0" collapsed="false">
      <c r="A714" s="61" t="n">
        <v>718</v>
      </c>
      <c r="B714" s="62" t="n">
        <v>41851.6145833333</v>
      </c>
      <c r="C714" s="63" t="n">
        <f aca="false">YEAR(B714)</f>
        <v>2014</v>
      </c>
      <c r="D714" s="32" t="s">
        <v>276</v>
      </c>
      <c r="E714" s="64" t="n">
        <v>7732.25</v>
      </c>
      <c r="F714" s="65" t="n">
        <v>0.0034</v>
      </c>
      <c r="G714" s="66" t="n">
        <v>26.28965</v>
      </c>
      <c r="H714" s="67" t="n">
        <f aca="false">E714+IF(D714="Long",1,-1)*G714</f>
        <v>7705.96035</v>
      </c>
      <c r="I714" s="68" t="n">
        <f aca="false">Assumptions!$B$58</f>
        <v>5.35750011455817</v>
      </c>
      <c r="J714" s="68" t="n">
        <f aca="false">INDEX(Yearly!$D$5:$D$22,MATCH(C714,Yearly!$A$5:$A$22,0))</f>
        <v>0.54483052012456</v>
      </c>
      <c r="K714" s="68" t="n">
        <f aca="false">G714-I714-J714</f>
        <v>20.3873193653173</v>
      </c>
      <c r="L714" s="69" t="n">
        <f aca="false">(I714+J714)/Assumptions!$B$8</f>
        <v>0.000260255904029187</v>
      </c>
      <c r="M714" s="70" t="n">
        <f aca="false">F714-L714</f>
        <v>0.00313974409597081</v>
      </c>
      <c r="N714" s="71" t="n">
        <f aca="false">G714*Assumptions!$B$7</f>
        <v>206768.09725</v>
      </c>
      <c r="O714" s="71" t="n">
        <f aca="false">K714*Assumptions!$B$7</f>
        <v>160346.26680822</v>
      </c>
      <c r="P714" s="68" t="n">
        <f aca="false">P713+G714</f>
        <v>9086.00757</v>
      </c>
      <c r="Q714" s="68" t="n">
        <f aca="false">MAX(Q713,P714)</f>
        <v>9287.160695</v>
      </c>
      <c r="R714" s="68" t="n">
        <f aca="false">Q714-P714</f>
        <v>201.153125000003</v>
      </c>
      <c r="S714" s="68" t="n">
        <f aca="false">S713+K714</f>
        <v>4915.69315879325</v>
      </c>
      <c r="T714" s="68" t="n">
        <f aca="false">MAX(T713,S714)</f>
        <v>5217.18590458285</v>
      </c>
      <c r="U714" s="68" t="n">
        <f aca="false">T714-S714</f>
        <v>301.492745789606</v>
      </c>
      <c r="V714" s="70" t="n">
        <f aca="false">V713+F714</f>
        <v>1.8345</v>
      </c>
      <c r="W714" s="70" t="n">
        <f aca="false">MAX(W713,V714)</f>
        <v>1.8606</v>
      </c>
      <c r="X714" s="70" t="n">
        <f aca="false">W714-V714</f>
        <v>0.0260999999999998</v>
      </c>
      <c r="Y714" s="70" t="n">
        <f aca="false">Y713+M714</f>
        <v>1.65061519002393</v>
      </c>
      <c r="Z714" s="70" t="n">
        <f aca="false">MAX(Z713,Y714)</f>
        <v>1.68113954039243</v>
      </c>
      <c r="AA714" s="70" t="n">
        <f aca="false">Z714-Y714</f>
        <v>0.0305243503684962</v>
      </c>
      <c r="AB714" s="72" t="n">
        <f aca="false">AB713*(1+F714)</f>
        <v>5.60496716507853</v>
      </c>
      <c r="AC714" s="73" t="n">
        <f aca="false">MAX(AC713,AB714)</f>
        <v>5.75781019424706</v>
      </c>
      <c r="AD714" s="70" t="n">
        <f aca="false">1-AB714/AC714</f>
        <v>0.0265453399838086</v>
      </c>
      <c r="AE714" s="73" t="n">
        <f aca="false">AE713*(1+M714)</f>
        <v>4.6653660820626</v>
      </c>
      <c r="AF714" s="73" t="n">
        <f aca="false">MAX(AF713,AE714)</f>
        <v>4.81387548151664</v>
      </c>
      <c r="AG714" s="70" t="n">
        <f aca="false">1-AE714/AF714</f>
        <v>0.0308502785384157</v>
      </c>
      <c r="AH714" s="74" t="n">
        <f aca="false">IF(R714&gt;0,AH713+1,0)</f>
        <v>17</v>
      </c>
      <c r="AI714" s="74" t="n">
        <f aca="false">IF(U714&gt;0,AI713+1,0)</f>
        <v>17</v>
      </c>
      <c r="AJ714" s="74" t="n">
        <f aca="false">IF(G714&gt;0,AJ713+1,0)</f>
        <v>1</v>
      </c>
      <c r="AK714" s="74" t="n">
        <f aca="false">IF(G714&lt;=0,AK713+1,0)</f>
        <v>0</v>
      </c>
      <c r="AL714" s="74" t="n">
        <f aca="false">IF(K714&gt;0,AL713+1,0)</f>
        <v>1</v>
      </c>
      <c r="AM714" s="74" t="n">
        <f aca="false">IF(K714&lt;=0,AM713+1,0)</f>
        <v>0</v>
      </c>
    </row>
    <row r="715" customFormat="false" ht="15" hidden="false" customHeight="false" outlineLevel="0" collapsed="false">
      <c r="A715" s="61" t="n">
        <v>719</v>
      </c>
      <c r="B715" s="62" t="n">
        <v>41856.4895833333</v>
      </c>
      <c r="C715" s="63" t="n">
        <f aca="false">YEAR(B715)</f>
        <v>2014</v>
      </c>
      <c r="D715" s="32" t="s">
        <v>277</v>
      </c>
      <c r="E715" s="64" t="n">
        <v>7705.75</v>
      </c>
      <c r="F715" s="65" t="n">
        <v>-0.0066</v>
      </c>
      <c r="G715" s="66" t="n">
        <v>-50.85795</v>
      </c>
      <c r="H715" s="67" t="n">
        <f aca="false">E715+IF(D715="Long",1,-1)*G715</f>
        <v>7654.89205</v>
      </c>
      <c r="I715" s="68" t="n">
        <f aca="false">Assumptions!$B$58</f>
        <v>5.35750011455817</v>
      </c>
      <c r="J715" s="68" t="n">
        <f aca="false">INDEX(Yearly!$D$5:$D$22,MATCH(C715,Yearly!$A$5:$A$22,0))</f>
        <v>0.54483052012456</v>
      </c>
      <c r="K715" s="68" t="n">
        <f aca="false">G715-I715-J715</f>
        <v>-56.7602806346827</v>
      </c>
      <c r="L715" s="69" t="n">
        <f aca="false">(I715+J715)/Assumptions!$B$8</f>
        <v>0.000260255904029187</v>
      </c>
      <c r="M715" s="70" t="n">
        <f aca="false">F715-L715</f>
        <v>-0.00686025590402919</v>
      </c>
      <c r="N715" s="71" t="n">
        <f aca="false">G715*Assumptions!$B$7</f>
        <v>-399997.77675</v>
      </c>
      <c r="O715" s="71" t="n">
        <f aca="false">K715*Assumptions!$B$7</f>
        <v>-446419.60719178</v>
      </c>
      <c r="P715" s="68" t="n">
        <f aca="false">P714+G715</f>
        <v>9035.14962</v>
      </c>
      <c r="Q715" s="68" t="n">
        <f aca="false">MAX(Q714,P715)</f>
        <v>9287.160695</v>
      </c>
      <c r="R715" s="68" t="n">
        <f aca="false">Q715-P715</f>
        <v>252.011075000002</v>
      </c>
      <c r="S715" s="68" t="n">
        <f aca="false">S714+K715</f>
        <v>4858.93287815856</v>
      </c>
      <c r="T715" s="68" t="n">
        <f aca="false">MAX(T714,S715)</f>
        <v>5217.18590458285</v>
      </c>
      <c r="U715" s="68" t="n">
        <f aca="false">T715-S715</f>
        <v>358.253026424289</v>
      </c>
      <c r="V715" s="70" t="n">
        <f aca="false">V714+F715</f>
        <v>1.8279</v>
      </c>
      <c r="W715" s="70" t="n">
        <f aca="false">MAX(W714,V715)</f>
        <v>1.8606</v>
      </c>
      <c r="X715" s="70" t="n">
        <f aca="false">W715-V715</f>
        <v>0.0326999999999997</v>
      </c>
      <c r="Y715" s="70" t="n">
        <f aca="false">Y714+M715</f>
        <v>1.6437549341199</v>
      </c>
      <c r="Z715" s="70" t="n">
        <f aca="false">MAX(Z714,Y715)</f>
        <v>1.68113954039243</v>
      </c>
      <c r="AA715" s="70" t="n">
        <f aca="false">Z715-Y715</f>
        <v>0.0373846062725254</v>
      </c>
      <c r="AB715" s="72" t="n">
        <f aca="false">AB714*(1+F715)</f>
        <v>5.56797438178901</v>
      </c>
      <c r="AC715" s="73" t="n">
        <f aca="false">MAX(AC714,AB715)</f>
        <v>5.75781019424706</v>
      </c>
      <c r="AD715" s="70" t="n">
        <f aca="false">1-AB715/AC715</f>
        <v>0.0329701407399154</v>
      </c>
      <c r="AE715" s="73" t="n">
        <f aca="false">AE714*(1+M715)</f>
        <v>4.63336047685368</v>
      </c>
      <c r="AF715" s="73" t="n">
        <f aca="false">MAX(AF714,AE715)</f>
        <v>4.81387548151664</v>
      </c>
      <c r="AG715" s="70" t="n">
        <f aca="false">1-AE715/AF715</f>
        <v>0.0374988936369608</v>
      </c>
      <c r="AH715" s="74" t="n">
        <f aca="false">IF(R715&gt;0,AH714+1,0)</f>
        <v>18</v>
      </c>
      <c r="AI715" s="74" t="n">
        <f aca="false">IF(U715&gt;0,AI714+1,0)</f>
        <v>18</v>
      </c>
      <c r="AJ715" s="74" t="n">
        <f aca="false">IF(G715&gt;0,AJ714+1,0)</f>
        <v>0</v>
      </c>
      <c r="AK715" s="74" t="n">
        <f aca="false">IF(G715&lt;=0,AK714+1,0)</f>
        <v>1</v>
      </c>
      <c r="AL715" s="74" t="n">
        <f aca="false">IF(K715&gt;0,AL714+1,0)</f>
        <v>0</v>
      </c>
      <c r="AM715" s="74" t="n">
        <f aca="false">IF(K715&lt;=0,AM714+1,0)</f>
        <v>1</v>
      </c>
    </row>
    <row r="716" customFormat="false" ht="15" hidden="false" customHeight="false" outlineLevel="0" collapsed="false">
      <c r="A716" s="61" t="n">
        <v>720</v>
      </c>
      <c r="B716" s="62" t="n">
        <v>41856.5166666667</v>
      </c>
      <c r="C716" s="63" t="n">
        <f aca="false">YEAR(B716)</f>
        <v>2014</v>
      </c>
      <c r="D716" s="32" t="s">
        <v>276</v>
      </c>
      <c r="E716" s="64" t="n">
        <v>7655.25</v>
      </c>
      <c r="F716" s="65" t="n">
        <v>-0.0064</v>
      </c>
      <c r="G716" s="66" t="n">
        <v>-48.9936</v>
      </c>
      <c r="H716" s="67" t="n">
        <f aca="false">E716+IF(D716="Long",1,-1)*G716</f>
        <v>7704.2436</v>
      </c>
      <c r="I716" s="68" t="n">
        <f aca="false">Assumptions!$B$58</f>
        <v>5.35750011455817</v>
      </c>
      <c r="J716" s="68" t="n">
        <f aca="false">INDEX(Yearly!$D$5:$D$22,MATCH(C716,Yearly!$A$5:$A$22,0))</f>
        <v>0.54483052012456</v>
      </c>
      <c r="K716" s="68" t="n">
        <f aca="false">G716-I716-J716</f>
        <v>-54.8959306346827</v>
      </c>
      <c r="L716" s="69" t="n">
        <f aca="false">(I716+J716)/Assumptions!$B$8</f>
        <v>0.000260255904029187</v>
      </c>
      <c r="M716" s="70" t="n">
        <f aca="false">F716-L716</f>
        <v>-0.00666025590402919</v>
      </c>
      <c r="N716" s="71" t="n">
        <f aca="false">G716*Assumptions!$B$7</f>
        <v>-385334.664</v>
      </c>
      <c r="O716" s="71" t="n">
        <f aca="false">K716*Assumptions!$B$7</f>
        <v>-431756.49444178</v>
      </c>
      <c r="P716" s="68" t="n">
        <f aca="false">P715+G716</f>
        <v>8986.15602</v>
      </c>
      <c r="Q716" s="68" t="n">
        <f aca="false">MAX(Q715,P716)</f>
        <v>9287.160695</v>
      </c>
      <c r="R716" s="68" t="n">
        <f aca="false">Q716-P716</f>
        <v>301.004675000002</v>
      </c>
      <c r="S716" s="68" t="n">
        <f aca="false">S715+K716</f>
        <v>4804.03694752388</v>
      </c>
      <c r="T716" s="68" t="n">
        <f aca="false">MAX(T715,S716)</f>
        <v>5217.18590458285</v>
      </c>
      <c r="U716" s="68" t="n">
        <f aca="false">T716-S716</f>
        <v>413.148957058971</v>
      </c>
      <c r="V716" s="70" t="n">
        <f aca="false">V715+F716</f>
        <v>1.8215</v>
      </c>
      <c r="W716" s="70" t="n">
        <f aca="false">MAX(W715,V716)</f>
        <v>1.8606</v>
      </c>
      <c r="X716" s="70" t="n">
        <f aca="false">W716-V716</f>
        <v>0.0390999999999997</v>
      </c>
      <c r="Y716" s="70" t="n">
        <f aca="false">Y715+M716</f>
        <v>1.63709467821587</v>
      </c>
      <c r="Z716" s="70" t="n">
        <f aca="false">MAX(Z715,Y716)</f>
        <v>1.68113954039243</v>
      </c>
      <c r="AA716" s="70" t="n">
        <f aca="false">Z716-Y716</f>
        <v>0.0440448621765546</v>
      </c>
      <c r="AB716" s="72" t="n">
        <f aca="false">AB715*(1+F716)</f>
        <v>5.53233934574556</v>
      </c>
      <c r="AC716" s="73" t="n">
        <f aca="false">MAX(AC715,AB716)</f>
        <v>5.75781019424706</v>
      </c>
      <c r="AD716" s="70" t="n">
        <f aca="false">1-AB716/AC716</f>
        <v>0.0391591318391799</v>
      </c>
      <c r="AE716" s="73" t="n">
        <f aca="false">AE715*(1+M716)</f>
        <v>4.60250111038222</v>
      </c>
      <c r="AF716" s="73" t="n">
        <f aca="false">MAX(AF715,AE716)</f>
        <v>4.81387548151664</v>
      </c>
      <c r="AG716" s="70" t="n">
        <f aca="false">1-AE716/AF716</f>
        <v>0.0439093973132497</v>
      </c>
      <c r="AH716" s="74" t="n">
        <f aca="false">IF(R716&gt;0,AH715+1,0)</f>
        <v>19</v>
      </c>
      <c r="AI716" s="74" t="n">
        <f aca="false">IF(U716&gt;0,AI715+1,0)</f>
        <v>19</v>
      </c>
      <c r="AJ716" s="74" t="n">
        <f aca="false">IF(G716&gt;0,AJ715+1,0)</f>
        <v>0</v>
      </c>
      <c r="AK716" s="74" t="n">
        <f aca="false">IF(G716&lt;=0,AK715+1,0)</f>
        <v>2</v>
      </c>
      <c r="AL716" s="74" t="n">
        <f aca="false">IF(K716&gt;0,AL715+1,0)</f>
        <v>0</v>
      </c>
      <c r="AM716" s="74" t="n">
        <f aca="false">IF(K716&lt;=0,AM715+1,0)</f>
        <v>2</v>
      </c>
    </row>
    <row r="717" customFormat="false" ht="15" hidden="false" customHeight="false" outlineLevel="0" collapsed="false">
      <c r="A717" s="61" t="n">
        <v>721</v>
      </c>
      <c r="B717" s="62" t="n">
        <v>41856.59375</v>
      </c>
      <c r="C717" s="63" t="n">
        <f aca="false">YEAR(B717)</f>
        <v>2014</v>
      </c>
      <c r="D717" s="32" t="s">
        <v>277</v>
      </c>
      <c r="E717" s="64" t="n">
        <v>7704.35</v>
      </c>
      <c r="F717" s="65" t="n">
        <v>-0.0007</v>
      </c>
      <c r="G717" s="66" t="n">
        <v>-5.393045</v>
      </c>
      <c r="H717" s="67" t="n">
        <f aca="false">E717+IF(D717="Long",1,-1)*G717</f>
        <v>7698.956955</v>
      </c>
      <c r="I717" s="68" t="n">
        <f aca="false">Assumptions!$B$58</f>
        <v>5.35750011455817</v>
      </c>
      <c r="J717" s="68" t="n">
        <f aca="false">INDEX(Yearly!$D$5:$D$22,MATCH(C717,Yearly!$A$5:$A$22,0))</f>
        <v>0.54483052012456</v>
      </c>
      <c r="K717" s="68" t="n">
        <f aca="false">G717-I717-J717</f>
        <v>-11.2953756346827</v>
      </c>
      <c r="L717" s="69" t="n">
        <f aca="false">(I717+J717)/Assumptions!$B$8</f>
        <v>0.000260255904029187</v>
      </c>
      <c r="M717" s="70" t="n">
        <f aca="false">F717-L717</f>
        <v>-0.000960255904029187</v>
      </c>
      <c r="N717" s="71" t="n">
        <f aca="false">G717*Assumptions!$B$7</f>
        <v>-42416.298925</v>
      </c>
      <c r="O717" s="71" t="n">
        <f aca="false">K717*Assumptions!$B$7</f>
        <v>-88838.1293667797</v>
      </c>
      <c r="P717" s="68" t="n">
        <f aca="false">P716+G717</f>
        <v>8980.762975</v>
      </c>
      <c r="Q717" s="68" t="n">
        <f aca="false">MAX(Q716,P717)</f>
        <v>9287.160695</v>
      </c>
      <c r="R717" s="68" t="n">
        <f aca="false">Q717-P717</f>
        <v>306.397720000003</v>
      </c>
      <c r="S717" s="68" t="n">
        <f aca="false">S716+K717</f>
        <v>4792.7415718892</v>
      </c>
      <c r="T717" s="68" t="n">
        <f aca="false">MAX(T716,S717)</f>
        <v>5217.18590458285</v>
      </c>
      <c r="U717" s="68" t="n">
        <f aca="false">T717-S717</f>
        <v>424.444332693653</v>
      </c>
      <c r="V717" s="70" t="n">
        <f aca="false">V716+F717</f>
        <v>1.8208</v>
      </c>
      <c r="W717" s="70" t="n">
        <f aca="false">MAX(W716,V717)</f>
        <v>1.8606</v>
      </c>
      <c r="X717" s="70" t="n">
        <f aca="false">W717-V717</f>
        <v>0.0397999999999996</v>
      </c>
      <c r="Y717" s="70" t="n">
        <f aca="false">Y716+M717</f>
        <v>1.63613442231184</v>
      </c>
      <c r="Z717" s="70" t="n">
        <f aca="false">MAX(Z716,Y717)</f>
        <v>1.68113954039243</v>
      </c>
      <c r="AA717" s="70" t="n">
        <f aca="false">Z717-Y717</f>
        <v>0.0450051180805837</v>
      </c>
      <c r="AB717" s="72" t="n">
        <f aca="false">AB716*(1+F717)</f>
        <v>5.52846670820354</v>
      </c>
      <c r="AC717" s="73" t="n">
        <f aca="false">MAX(AC716,AB717)</f>
        <v>5.75781019424706</v>
      </c>
      <c r="AD717" s="70" t="n">
        <f aca="false">1-AB717/AC717</f>
        <v>0.0398317204468925</v>
      </c>
      <c r="AE717" s="73" t="n">
        <f aca="false">AE716*(1+M717)</f>
        <v>4.59808153151767</v>
      </c>
      <c r="AF717" s="73" t="n">
        <f aca="false">MAX(AF716,AE717)</f>
        <v>4.81387548151664</v>
      </c>
      <c r="AG717" s="70" t="n">
        <f aca="false">1-AE717/AF717</f>
        <v>0.0448274889592665</v>
      </c>
      <c r="AH717" s="74" t="n">
        <f aca="false">IF(R717&gt;0,AH716+1,0)</f>
        <v>20</v>
      </c>
      <c r="AI717" s="74" t="n">
        <f aca="false">IF(U717&gt;0,AI716+1,0)</f>
        <v>20</v>
      </c>
      <c r="AJ717" s="74" t="n">
        <f aca="false">IF(G717&gt;0,AJ716+1,0)</f>
        <v>0</v>
      </c>
      <c r="AK717" s="74" t="n">
        <f aca="false">IF(G717&lt;=0,AK716+1,0)</f>
        <v>3</v>
      </c>
      <c r="AL717" s="74" t="n">
        <f aca="false">IF(K717&gt;0,AL716+1,0)</f>
        <v>0</v>
      </c>
      <c r="AM717" s="74" t="n">
        <f aca="false">IF(K717&lt;=0,AM716+1,0)</f>
        <v>3</v>
      </c>
    </row>
    <row r="718" customFormat="false" ht="15" hidden="false" customHeight="false" outlineLevel="0" collapsed="false">
      <c r="A718" s="61" t="n">
        <v>722</v>
      </c>
      <c r="B718" s="62" t="n">
        <v>41857.53125</v>
      </c>
      <c r="C718" s="63" t="n">
        <f aca="false">YEAR(B718)</f>
        <v>2014</v>
      </c>
      <c r="D718" s="32" t="s">
        <v>276</v>
      </c>
      <c r="E718" s="64" t="n">
        <v>7698.65</v>
      </c>
      <c r="F718" s="65" t="n">
        <v>0.0007</v>
      </c>
      <c r="G718" s="66" t="n">
        <v>5.389055</v>
      </c>
      <c r="H718" s="67" t="n">
        <f aca="false">E718+IF(D718="Long",1,-1)*G718</f>
        <v>7693.260945</v>
      </c>
      <c r="I718" s="68" t="n">
        <f aca="false">Assumptions!$B$58</f>
        <v>5.35750011455817</v>
      </c>
      <c r="J718" s="68" t="n">
        <f aca="false">INDEX(Yearly!$D$5:$D$22,MATCH(C718,Yearly!$A$5:$A$22,0))</f>
        <v>0.54483052012456</v>
      </c>
      <c r="K718" s="68" t="n">
        <f aca="false">G718-I718-J718</f>
        <v>-0.513275634682728</v>
      </c>
      <c r="L718" s="69" t="n">
        <f aca="false">(I718+J718)/Assumptions!$B$8</f>
        <v>0.000260255904029187</v>
      </c>
      <c r="M718" s="70" t="n">
        <f aca="false">F718-L718</f>
        <v>0.000439744095970813</v>
      </c>
      <c r="N718" s="71" t="n">
        <f aca="false">G718*Assumptions!$B$7</f>
        <v>42384.917575</v>
      </c>
      <c r="O718" s="71" t="n">
        <f aca="false">K718*Assumptions!$B$7</f>
        <v>-4036.91286677965</v>
      </c>
      <c r="P718" s="68" t="n">
        <f aca="false">P717+G718</f>
        <v>8986.15203</v>
      </c>
      <c r="Q718" s="68" t="n">
        <f aca="false">MAX(Q717,P718)</f>
        <v>9287.160695</v>
      </c>
      <c r="R718" s="68" t="n">
        <f aca="false">Q718-P718</f>
        <v>301.008665000003</v>
      </c>
      <c r="S718" s="68" t="n">
        <f aca="false">S717+K718</f>
        <v>4792.22829625451</v>
      </c>
      <c r="T718" s="68" t="n">
        <f aca="false">MAX(T717,S718)</f>
        <v>5217.18590458285</v>
      </c>
      <c r="U718" s="68" t="n">
        <f aca="false">T718-S718</f>
        <v>424.957608328336</v>
      </c>
      <c r="V718" s="70" t="n">
        <f aca="false">V717+F718</f>
        <v>1.8215</v>
      </c>
      <c r="W718" s="70" t="n">
        <f aca="false">MAX(W717,V718)</f>
        <v>1.8606</v>
      </c>
      <c r="X718" s="70" t="n">
        <f aca="false">W718-V718</f>
        <v>0.0390999999999997</v>
      </c>
      <c r="Y718" s="70" t="n">
        <f aca="false">Y717+M718</f>
        <v>1.63657416640781</v>
      </c>
      <c r="Z718" s="70" t="n">
        <f aca="false">MAX(Z717,Y718)</f>
        <v>1.68113954039243</v>
      </c>
      <c r="AA718" s="70" t="n">
        <f aca="false">Z718-Y718</f>
        <v>0.0445653739846128</v>
      </c>
      <c r="AB718" s="72" t="n">
        <f aca="false">AB717*(1+F718)</f>
        <v>5.53233663489928</v>
      </c>
      <c r="AC718" s="73" t="n">
        <f aca="false">MAX(AC717,AB718)</f>
        <v>5.75781019424706</v>
      </c>
      <c r="AD718" s="70" t="n">
        <f aca="false">1-AB718/AC718</f>
        <v>0.0391596026512053</v>
      </c>
      <c r="AE718" s="73" t="n">
        <f aca="false">AE717*(1+M718)</f>
        <v>4.60010351072395</v>
      </c>
      <c r="AF718" s="73" t="n">
        <f aca="false">MAX(AF717,AE718)</f>
        <v>4.81387548151664</v>
      </c>
      <c r="AG718" s="70" t="n">
        <f aca="false">1-AE718/AF718</f>
        <v>0.0444074574869026</v>
      </c>
      <c r="AH718" s="74" t="n">
        <f aca="false">IF(R718&gt;0,AH717+1,0)</f>
        <v>21</v>
      </c>
      <c r="AI718" s="74" t="n">
        <f aca="false">IF(U718&gt;0,AI717+1,0)</f>
        <v>21</v>
      </c>
      <c r="AJ718" s="74" t="n">
        <f aca="false">IF(G718&gt;0,AJ717+1,0)</f>
        <v>1</v>
      </c>
      <c r="AK718" s="74" t="n">
        <f aca="false">IF(G718&lt;=0,AK717+1,0)</f>
        <v>0</v>
      </c>
      <c r="AL718" s="74" t="n">
        <f aca="false">IF(K718&gt;0,AL717+1,0)</f>
        <v>0</v>
      </c>
      <c r="AM718" s="74" t="n">
        <f aca="false">IF(K718&lt;=0,AM717+1,0)</f>
        <v>4</v>
      </c>
    </row>
    <row r="719" customFormat="false" ht="15" hidden="false" customHeight="false" outlineLevel="0" collapsed="false">
      <c r="A719" s="61" t="n">
        <v>723</v>
      </c>
      <c r="B719" s="62" t="n">
        <v>41858.59375</v>
      </c>
      <c r="C719" s="63" t="n">
        <f aca="false">YEAR(B719)</f>
        <v>2014</v>
      </c>
      <c r="D719" s="32" t="s">
        <v>277</v>
      </c>
      <c r="E719" s="64" t="n">
        <v>7693.6</v>
      </c>
      <c r="F719" s="65" t="n">
        <v>-0.0057</v>
      </c>
      <c r="G719" s="66" t="n">
        <v>-43.85352</v>
      </c>
      <c r="H719" s="67" t="n">
        <f aca="false">E719+IF(D719="Long",1,-1)*G719</f>
        <v>7649.74648</v>
      </c>
      <c r="I719" s="68" t="n">
        <f aca="false">Assumptions!$B$58</f>
        <v>5.35750011455817</v>
      </c>
      <c r="J719" s="68" t="n">
        <f aca="false">INDEX(Yearly!$D$5:$D$22,MATCH(C719,Yearly!$A$5:$A$22,0))</f>
        <v>0.54483052012456</v>
      </c>
      <c r="K719" s="68" t="n">
        <f aca="false">G719-I719-J719</f>
        <v>-49.7558506346827</v>
      </c>
      <c r="L719" s="69" t="n">
        <f aca="false">(I719+J719)/Assumptions!$B$8</f>
        <v>0.000260255904029187</v>
      </c>
      <c r="M719" s="70" t="n">
        <f aca="false">F719-L719</f>
        <v>-0.00596025590402919</v>
      </c>
      <c r="N719" s="71" t="n">
        <f aca="false">G719*Assumptions!$B$7</f>
        <v>-344907.9348</v>
      </c>
      <c r="O719" s="71" t="n">
        <f aca="false">K719*Assumptions!$B$7</f>
        <v>-391329.76524178</v>
      </c>
      <c r="P719" s="68" t="n">
        <f aca="false">P718+G719</f>
        <v>8942.29851</v>
      </c>
      <c r="Q719" s="68" t="n">
        <f aca="false">MAX(Q718,P719)</f>
        <v>9287.160695</v>
      </c>
      <c r="R719" s="68" t="n">
        <f aca="false">Q719-P719</f>
        <v>344.862185000004</v>
      </c>
      <c r="S719" s="68" t="n">
        <f aca="false">S718+K719</f>
        <v>4742.47244561983</v>
      </c>
      <c r="T719" s="68" t="n">
        <f aca="false">MAX(T718,S719)</f>
        <v>5217.18590458285</v>
      </c>
      <c r="U719" s="68" t="n">
        <f aca="false">T719-S719</f>
        <v>474.71345896302</v>
      </c>
      <c r="V719" s="70" t="n">
        <f aca="false">V718+F719</f>
        <v>1.8158</v>
      </c>
      <c r="W719" s="70" t="n">
        <f aca="false">MAX(W718,V719)</f>
        <v>1.8606</v>
      </c>
      <c r="X719" s="70" t="n">
        <f aca="false">W719-V719</f>
        <v>0.0447999999999997</v>
      </c>
      <c r="Y719" s="70" t="n">
        <f aca="false">Y718+M719</f>
        <v>1.63061391050378</v>
      </c>
      <c r="Z719" s="70" t="n">
        <f aca="false">MAX(Z718,Y719)</f>
        <v>1.68113954039243</v>
      </c>
      <c r="AA719" s="70" t="n">
        <f aca="false">Z719-Y719</f>
        <v>0.0505256298886421</v>
      </c>
      <c r="AB719" s="72" t="n">
        <f aca="false">AB718*(1+F719)</f>
        <v>5.50080231608036</v>
      </c>
      <c r="AC719" s="73" t="n">
        <f aca="false">MAX(AC718,AB719)</f>
        <v>5.75781019424706</v>
      </c>
      <c r="AD719" s="70" t="n">
        <f aca="false">1-AB719/AC719</f>
        <v>0.0446363929160936</v>
      </c>
      <c r="AE719" s="73" t="n">
        <f aca="false">AE718*(1+M719)</f>
        <v>4.57268571661501</v>
      </c>
      <c r="AF719" s="73" t="n">
        <f aca="false">MAX(AF718,AE719)</f>
        <v>4.81387548151664</v>
      </c>
      <c r="AG719" s="70" t="n">
        <f aca="false">1-AE719/AF719</f>
        <v>0.0501030335802625</v>
      </c>
      <c r="AH719" s="74" t="n">
        <f aca="false">IF(R719&gt;0,AH718+1,0)</f>
        <v>22</v>
      </c>
      <c r="AI719" s="74" t="n">
        <f aca="false">IF(U719&gt;0,AI718+1,0)</f>
        <v>22</v>
      </c>
      <c r="AJ719" s="74" t="n">
        <f aca="false">IF(G719&gt;0,AJ718+1,0)</f>
        <v>0</v>
      </c>
      <c r="AK719" s="74" t="n">
        <f aca="false">IF(G719&lt;=0,AK718+1,0)</f>
        <v>1</v>
      </c>
      <c r="AL719" s="74" t="n">
        <f aca="false">IF(K719&gt;0,AL718+1,0)</f>
        <v>0</v>
      </c>
      <c r="AM719" s="74" t="n">
        <f aca="false">IF(K719&lt;=0,AM718+1,0)</f>
        <v>5</v>
      </c>
    </row>
    <row r="720" customFormat="false" ht="15" hidden="false" customHeight="false" outlineLevel="0" collapsed="false">
      <c r="A720" s="61" t="n">
        <v>724</v>
      </c>
      <c r="B720" s="62" t="n">
        <v>41858.6375</v>
      </c>
      <c r="C720" s="63" t="n">
        <f aca="false">YEAR(B720)</f>
        <v>2014</v>
      </c>
      <c r="D720" s="32" t="s">
        <v>276</v>
      </c>
      <c r="E720" s="64" t="n">
        <v>7649.8</v>
      </c>
      <c r="F720" s="65" t="n">
        <v>-0.0022</v>
      </c>
      <c r="G720" s="66" t="n">
        <v>-16.82956</v>
      </c>
      <c r="H720" s="67" t="n">
        <f aca="false">E720+IF(D720="Long",1,-1)*G720</f>
        <v>7666.62956</v>
      </c>
      <c r="I720" s="68" t="n">
        <f aca="false">Assumptions!$B$58</f>
        <v>5.35750011455817</v>
      </c>
      <c r="J720" s="68" t="n">
        <f aca="false">INDEX(Yearly!$D$5:$D$22,MATCH(C720,Yearly!$A$5:$A$22,0))</f>
        <v>0.54483052012456</v>
      </c>
      <c r="K720" s="68" t="n">
        <f aca="false">G720-I720-J720</f>
        <v>-22.7318906346827</v>
      </c>
      <c r="L720" s="69" t="n">
        <f aca="false">(I720+J720)/Assumptions!$B$8</f>
        <v>0.000260255904029187</v>
      </c>
      <c r="M720" s="70" t="n">
        <f aca="false">F720-L720</f>
        <v>-0.00246025590402919</v>
      </c>
      <c r="N720" s="71" t="n">
        <f aca="false">G720*Assumptions!$B$7</f>
        <v>-132364.4894</v>
      </c>
      <c r="O720" s="71" t="n">
        <f aca="false">K720*Assumptions!$B$7</f>
        <v>-178786.31984178</v>
      </c>
      <c r="P720" s="68" t="n">
        <f aca="false">P719+G720</f>
        <v>8925.46895</v>
      </c>
      <c r="Q720" s="68" t="n">
        <f aca="false">MAX(Q719,P720)</f>
        <v>9287.160695</v>
      </c>
      <c r="R720" s="68" t="n">
        <f aca="false">Q720-P720</f>
        <v>361.691745000004</v>
      </c>
      <c r="S720" s="68" t="n">
        <f aca="false">S719+K720</f>
        <v>4719.74055498515</v>
      </c>
      <c r="T720" s="68" t="n">
        <f aca="false">MAX(T719,S720)</f>
        <v>5217.18590458285</v>
      </c>
      <c r="U720" s="68" t="n">
        <f aca="false">T720-S720</f>
        <v>497.445349597702</v>
      </c>
      <c r="V720" s="70" t="n">
        <f aca="false">V719+F720</f>
        <v>1.8136</v>
      </c>
      <c r="W720" s="70" t="n">
        <f aca="false">MAX(W719,V720)</f>
        <v>1.8606</v>
      </c>
      <c r="X720" s="70" t="n">
        <f aca="false">W720-V720</f>
        <v>0.0469999999999997</v>
      </c>
      <c r="Y720" s="70" t="n">
        <f aca="false">Y719+M720</f>
        <v>1.62815365459975</v>
      </c>
      <c r="Z720" s="70" t="n">
        <f aca="false">MAX(Z719,Y720)</f>
        <v>1.68113954039243</v>
      </c>
      <c r="AA720" s="70" t="n">
        <f aca="false">Z720-Y720</f>
        <v>0.0529858857926713</v>
      </c>
      <c r="AB720" s="72" t="n">
        <f aca="false">AB719*(1+F720)</f>
        <v>5.48870055098498</v>
      </c>
      <c r="AC720" s="73" t="n">
        <f aca="false">MAX(AC719,AB720)</f>
        <v>5.75781019424706</v>
      </c>
      <c r="AD720" s="70" t="n">
        <f aca="false">1-AB720/AC720</f>
        <v>0.0467381928516782</v>
      </c>
      <c r="AE720" s="73" t="n">
        <f aca="false">AE719*(1+M720)</f>
        <v>4.56143573958344</v>
      </c>
      <c r="AF720" s="73" t="n">
        <f aca="false">MAX(AF719,AE720)</f>
        <v>4.81387548151664</v>
      </c>
      <c r="AG720" s="70" t="n">
        <f aca="false">1-AE720/AF720</f>
        <v>0.0524400232001161</v>
      </c>
      <c r="AH720" s="74" t="n">
        <f aca="false">IF(R720&gt;0,AH719+1,0)</f>
        <v>23</v>
      </c>
      <c r="AI720" s="74" t="n">
        <f aca="false">IF(U720&gt;0,AI719+1,0)</f>
        <v>23</v>
      </c>
      <c r="AJ720" s="74" t="n">
        <f aca="false">IF(G720&gt;0,AJ719+1,0)</f>
        <v>0</v>
      </c>
      <c r="AK720" s="74" t="n">
        <f aca="false">IF(G720&lt;=0,AK719+1,0)</f>
        <v>2</v>
      </c>
      <c r="AL720" s="74" t="n">
        <f aca="false">IF(K720&gt;0,AL719+1,0)</f>
        <v>0</v>
      </c>
      <c r="AM720" s="74" t="n">
        <f aca="false">IF(K720&lt;=0,AM719+1,0)</f>
        <v>6</v>
      </c>
    </row>
    <row r="721" customFormat="false" ht="15" hidden="false" customHeight="false" outlineLevel="0" collapsed="false">
      <c r="A721" s="61" t="n">
        <v>725</v>
      </c>
      <c r="B721" s="62" t="n">
        <v>41863.40625</v>
      </c>
      <c r="C721" s="63" t="n">
        <f aca="false">YEAR(B721)</f>
        <v>2014</v>
      </c>
      <c r="D721" s="32" t="s">
        <v>277</v>
      </c>
      <c r="E721" s="64" t="n">
        <v>7666.9</v>
      </c>
      <c r="F721" s="65" t="n">
        <v>0.0315</v>
      </c>
      <c r="G721" s="66" t="n">
        <v>241.50735</v>
      </c>
      <c r="H721" s="67" t="n">
        <f aca="false">E721+IF(D721="Long",1,-1)*G721</f>
        <v>7908.40735</v>
      </c>
      <c r="I721" s="68" t="n">
        <f aca="false">Assumptions!$B$58</f>
        <v>5.35750011455817</v>
      </c>
      <c r="J721" s="68" t="n">
        <f aca="false">INDEX(Yearly!$D$5:$D$22,MATCH(C721,Yearly!$A$5:$A$22,0))</f>
        <v>0.54483052012456</v>
      </c>
      <c r="K721" s="68" t="n">
        <f aca="false">G721-I721-J721</f>
        <v>235.605019365317</v>
      </c>
      <c r="L721" s="69" t="n">
        <f aca="false">(I721+J721)/Assumptions!$B$8</f>
        <v>0.000260255904029187</v>
      </c>
      <c r="M721" s="70" t="n">
        <f aca="false">F721-L721</f>
        <v>0.0312397440959708</v>
      </c>
      <c r="N721" s="71" t="n">
        <f aca="false">G721*Assumptions!$B$7</f>
        <v>1899455.30775</v>
      </c>
      <c r="O721" s="71" t="n">
        <f aca="false">K721*Assumptions!$B$7</f>
        <v>1853033.47730822</v>
      </c>
      <c r="P721" s="68" t="n">
        <f aca="false">P720+G721</f>
        <v>9166.9763</v>
      </c>
      <c r="Q721" s="68" t="n">
        <f aca="false">MAX(Q720,P721)</f>
        <v>9287.160695</v>
      </c>
      <c r="R721" s="68" t="n">
        <f aca="false">Q721-P721</f>
        <v>120.184395000004</v>
      </c>
      <c r="S721" s="68" t="n">
        <f aca="false">S720+K721</f>
        <v>4955.34557435047</v>
      </c>
      <c r="T721" s="68" t="n">
        <f aca="false">MAX(T720,S721)</f>
        <v>5217.18590458285</v>
      </c>
      <c r="U721" s="68" t="n">
        <f aca="false">T721-S721</f>
        <v>261.840330232385</v>
      </c>
      <c r="V721" s="70" t="n">
        <f aca="false">V720+F721</f>
        <v>1.8451</v>
      </c>
      <c r="W721" s="70" t="n">
        <f aca="false">MAX(W720,V721)</f>
        <v>1.8606</v>
      </c>
      <c r="X721" s="70" t="n">
        <f aca="false">W721-V721</f>
        <v>0.0154999999999996</v>
      </c>
      <c r="Y721" s="70" t="n">
        <f aca="false">Y720+M721</f>
        <v>1.65939339869573</v>
      </c>
      <c r="Z721" s="70" t="n">
        <f aca="false">MAX(Z720,Y721)</f>
        <v>1.68113954039243</v>
      </c>
      <c r="AA721" s="70" t="n">
        <f aca="false">Z721-Y721</f>
        <v>0.0217461416967004</v>
      </c>
      <c r="AB721" s="72" t="n">
        <f aca="false">AB720*(1+F721)</f>
        <v>5.66159461834101</v>
      </c>
      <c r="AC721" s="73" t="n">
        <f aca="false">MAX(AC720,AB721)</f>
        <v>5.75781019424706</v>
      </c>
      <c r="AD721" s="70" t="n">
        <f aca="false">1-AB721/AC721</f>
        <v>0.0167104459265061</v>
      </c>
      <c r="AE721" s="73" t="n">
        <f aca="false">AE720*(1+M721)</f>
        <v>4.70393382479824</v>
      </c>
      <c r="AF721" s="73" t="n">
        <f aca="false">MAX(AF720,AE721)</f>
        <v>4.81387548151664</v>
      </c>
      <c r="AG721" s="70" t="n">
        <f aca="false">1-AE721/AF721</f>
        <v>0.0228384920093037</v>
      </c>
      <c r="AH721" s="74" t="n">
        <f aca="false">IF(R721&gt;0,AH720+1,0)</f>
        <v>24</v>
      </c>
      <c r="AI721" s="74" t="n">
        <f aca="false">IF(U721&gt;0,AI720+1,0)</f>
        <v>24</v>
      </c>
      <c r="AJ721" s="74" t="n">
        <f aca="false">IF(G721&gt;0,AJ720+1,0)</f>
        <v>1</v>
      </c>
      <c r="AK721" s="74" t="n">
        <f aca="false">IF(G721&lt;=0,AK720+1,0)</f>
        <v>0</v>
      </c>
      <c r="AL721" s="74" t="n">
        <f aca="false">IF(K721&gt;0,AL720+1,0)</f>
        <v>1</v>
      </c>
      <c r="AM721" s="74" t="n">
        <f aca="false">IF(K721&lt;=0,AM720+1,0)</f>
        <v>0</v>
      </c>
    </row>
    <row r="722" customFormat="false" ht="15" hidden="false" customHeight="false" outlineLevel="0" collapsed="false">
      <c r="A722" s="61" t="n">
        <v>726</v>
      </c>
      <c r="B722" s="62" t="n">
        <v>41877.40625</v>
      </c>
      <c r="C722" s="63" t="n">
        <f aca="false">YEAR(B722)</f>
        <v>2014</v>
      </c>
      <c r="D722" s="32" t="s">
        <v>276</v>
      </c>
      <c r="E722" s="64" t="n">
        <v>7908.75</v>
      </c>
      <c r="F722" s="65" t="n">
        <v>0.0006</v>
      </c>
      <c r="G722" s="66" t="n">
        <v>4.74525</v>
      </c>
      <c r="H722" s="67" t="n">
        <f aca="false">E722+IF(D722="Long",1,-1)*G722</f>
        <v>7904.00475</v>
      </c>
      <c r="I722" s="68" t="n">
        <f aca="false">Assumptions!$B$58</f>
        <v>5.35750011455817</v>
      </c>
      <c r="J722" s="68" t="n">
        <f aca="false">INDEX(Yearly!$D$5:$D$22,MATCH(C722,Yearly!$A$5:$A$22,0))</f>
        <v>0.54483052012456</v>
      </c>
      <c r="K722" s="68" t="n">
        <f aca="false">G722-I722-J722</f>
        <v>-1.15708063468273</v>
      </c>
      <c r="L722" s="69" t="n">
        <f aca="false">(I722+J722)/Assumptions!$B$8</f>
        <v>0.000260255904029187</v>
      </c>
      <c r="M722" s="70" t="n">
        <f aca="false">F722-L722</f>
        <v>0.000339744095970813</v>
      </c>
      <c r="N722" s="71" t="n">
        <f aca="false">G722*Assumptions!$B$7</f>
        <v>37321.39125</v>
      </c>
      <c r="O722" s="71" t="n">
        <f aca="false">K722*Assumptions!$B$7</f>
        <v>-9100.43919177965</v>
      </c>
      <c r="P722" s="68" t="n">
        <f aca="false">P721+G722</f>
        <v>9171.72155</v>
      </c>
      <c r="Q722" s="68" t="n">
        <f aca="false">MAX(Q721,P722)</f>
        <v>9287.160695</v>
      </c>
      <c r="R722" s="68" t="n">
        <f aca="false">Q722-P722</f>
        <v>115.439145000004</v>
      </c>
      <c r="S722" s="68" t="n">
        <f aca="false">S721+K722</f>
        <v>4954.18849371578</v>
      </c>
      <c r="T722" s="68" t="n">
        <f aca="false">MAX(T721,S722)</f>
        <v>5217.18590458285</v>
      </c>
      <c r="U722" s="68" t="n">
        <f aca="false">T722-S722</f>
        <v>262.997410867068</v>
      </c>
      <c r="V722" s="70" t="n">
        <f aca="false">V721+F722</f>
        <v>1.8457</v>
      </c>
      <c r="W722" s="70" t="n">
        <f aca="false">MAX(W721,V722)</f>
        <v>1.8606</v>
      </c>
      <c r="X722" s="70" t="n">
        <f aca="false">W722-V722</f>
        <v>0.0148999999999997</v>
      </c>
      <c r="Y722" s="70" t="n">
        <f aca="false">Y721+M722</f>
        <v>1.6597331427917</v>
      </c>
      <c r="Z722" s="70" t="n">
        <f aca="false">MAX(Z721,Y722)</f>
        <v>1.68113954039243</v>
      </c>
      <c r="AA722" s="70" t="n">
        <f aca="false">Z722-Y722</f>
        <v>0.0214063976007297</v>
      </c>
      <c r="AB722" s="72" t="n">
        <f aca="false">AB721*(1+F722)</f>
        <v>5.66499157511201</v>
      </c>
      <c r="AC722" s="73" t="n">
        <f aca="false">MAX(AC721,AB722)</f>
        <v>5.75781019424706</v>
      </c>
      <c r="AD722" s="70" t="n">
        <f aca="false">1-AB722/AC722</f>
        <v>0.016120472194062</v>
      </c>
      <c r="AE722" s="73" t="n">
        <f aca="false">AE721*(1+M722)</f>
        <v>4.70553195854305</v>
      </c>
      <c r="AF722" s="73" t="n">
        <f aca="false">MAX(AF721,AE722)</f>
        <v>4.81387548151664</v>
      </c>
      <c r="AG722" s="70" t="n">
        <f aca="false">1-AE722/AF722</f>
        <v>0.022506507156154</v>
      </c>
      <c r="AH722" s="74" t="n">
        <f aca="false">IF(R722&gt;0,AH721+1,0)</f>
        <v>25</v>
      </c>
      <c r="AI722" s="74" t="n">
        <f aca="false">IF(U722&gt;0,AI721+1,0)</f>
        <v>25</v>
      </c>
      <c r="AJ722" s="74" t="n">
        <f aca="false">IF(G722&gt;0,AJ721+1,0)</f>
        <v>2</v>
      </c>
      <c r="AK722" s="74" t="n">
        <f aca="false">IF(G722&lt;=0,AK721+1,0)</f>
        <v>0</v>
      </c>
      <c r="AL722" s="74" t="n">
        <f aca="false">IF(K722&gt;0,AL721+1,0)</f>
        <v>0</v>
      </c>
      <c r="AM722" s="74" t="n">
        <f aca="false">IF(K722&lt;=0,AM721+1,0)</f>
        <v>1</v>
      </c>
    </row>
    <row r="723" customFormat="false" ht="15" hidden="false" customHeight="false" outlineLevel="0" collapsed="false">
      <c r="A723" s="61" t="n">
        <v>727</v>
      </c>
      <c r="B723" s="62" t="n">
        <v>41877.6354166667</v>
      </c>
      <c r="C723" s="63" t="n">
        <f aca="false">YEAR(B723)</f>
        <v>2014</v>
      </c>
      <c r="D723" s="32" t="s">
        <v>277</v>
      </c>
      <c r="E723" s="64" t="n">
        <v>7903.7</v>
      </c>
      <c r="F723" s="65" t="n">
        <v>0.0265</v>
      </c>
      <c r="G723" s="66" t="n">
        <v>209.44805</v>
      </c>
      <c r="H723" s="67" t="n">
        <f aca="false">E723+IF(D723="Long",1,-1)*G723</f>
        <v>8113.14805</v>
      </c>
      <c r="I723" s="68" t="n">
        <f aca="false">Assumptions!$B$58</f>
        <v>5.35750011455817</v>
      </c>
      <c r="J723" s="68" t="n">
        <f aca="false">INDEX(Yearly!$D$5:$D$22,MATCH(C723,Yearly!$A$5:$A$22,0))</f>
        <v>0.54483052012456</v>
      </c>
      <c r="K723" s="68" t="n">
        <f aca="false">G723-I723-J723</f>
        <v>203.545719365317</v>
      </c>
      <c r="L723" s="69" t="n">
        <f aca="false">(I723+J723)/Assumptions!$B$8</f>
        <v>0.000260255904029187</v>
      </c>
      <c r="M723" s="70" t="n">
        <f aca="false">F723-L723</f>
        <v>0.0262397440959708</v>
      </c>
      <c r="N723" s="71" t="n">
        <f aca="false">G723*Assumptions!$B$7</f>
        <v>1647308.91325</v>
      </c>
      <c r="O723" s="71" t="n">
        <f aca="false">K723*Assumptions!$B$7</f>
        <v>1600887.08280822</v>
      </c>
      <c r="P723" s="68" t="n">
        <f aca="false">P722+G723</f>
        <v>9381.1696</v>
      </c>
      <c r="Q723" s="68" t="n">
        <f aca="false">MAX(Q722,P723)</f>
        <v>9381.1696</v>
      </c>
      <c r="R723" s="68" t="n">
        <f aca="false">Q723-P723</f>
        <v>0</v>
      </c>
      <c r="S723" s="68" t="n">
        <f aca="false">S722+K723</f>
        <v>5157.7342130811</v>
      </c>
      <c r="T723" s="68" t="n">
        <f aca="false">MAX(T722,S723)</f>
        <v>5217.18590458285</v>
      </c>
      <c r="U723" s="68" t="n">
        <f aca="false">T723-S723</f>
        <v>59.4516915017503</v>
      </c>
      <c r="V723" s="70" t="n">
        <f aca="false">V722+F723</f>
        <v>1.8722</v>
      </c>
      <c r="W723" s="70" t="n">
        <f aca="false">MAX(W722,V723)</f>
        <v>1.8722</v>
      </c>
      <c r="X723" s="70" t="n">
        <f aca="false">W723-V723</f>
        <v>0</v>
      </c>
      <c r="Y723" s="70" t="n">
        <f aca="false">Y722+M723</f>
        <v>1.68597288688767</v>
      </c>
      <c r="Z723" s="70" t="n">
        <f aca="false">MAX(Z722,Y723)</f>
        <v>1.68597288688767</v>
      </c>
      <c r="AA723" s="70" t="n">
        <f aca="false">Z723-Y723</f>
        <v>0</v>
      </c>
      <c r="AB723" s="72" t="n">
        <f aca="false">AB722*(1+F723)</f>
        <v>5.81511385185248</v>
      </c>
      <c r="AC723" s="73" t="n">
        <f aca="false">MAX(AC722,AB723)</f>
        <v>5.81511385185248</v>
      </c>
      <c r="AD723" s="70" t="n">
        <f aca="false">1-AB723/AC723</f>
        <v>0</v>
      </c>
      <c r="AE723" s="73" t="n">
        <f aca="false">AE722*(1+M723)</f>
        <v>4.82900391297064</v>
      </c>
      <c r="AF723" s="73" t="n">
        <f aca="false">MAX(AF722,AE723)</f>
        <v>4.82900391297064</v>
      </c>
      <c r="AG723" s="70" t="n">
        <f aca="false">1-AE723/AF723</f>
        <v>0</v>
      </c>
      <c r="AH723" s="74" t="n">
        <f aca="false">IF(R723&gt;0,AH722+1,0)</f>
        <v>0</v>
      </c>
      <c r="AI723" s="74" t="n">
        <f aca="false">IF(U723&gt;0,AI722+1,0)</f>
        <v>26</v>
      </c>
      <c r="AJ723" s="74" t="n">
        <f aca="false">IF(G723&gt;0,AJ722+1,0)</f>
        <v>3</v>
      </c>
      <c r="AK723" s="74" t="n">
        <f aca="false">IF(G723&lt;=0,AK722+1,0)</f>
        <v>0</v>
      </c>
      <c r="AL723" s="74" t="n">
        <f aca="false">IF(K723&gt;0,AL722+1,0)</f>
        <v>1</v>
      </c>
      <c r="AM723" s="74" t="n">
        <f aca="false">IF(K723&lt;=0,AM722+1,0)</f>
        <v>0</v>
      </c>
    </row>
    <row r="724" customFormat="false" ht="15" hidden="false" customHeight="false" outlineLevel="0" collapsed="false">
      <c r="A724" s="61" t="n">
        <v>728</v>
      </c>
      <c r="B724" s="62" t="n">
        <v>41892.40625</v>
      </c>
      <c r="C724" s="63" t="n">
        <f aca="false">YEAR(B724)</f>
        <v>2014</v>
      </c>
      <c r="D724" s="32" t="s">
        <v>276</v>
      </c>
      <c r="E724" s="64" t="n">
        <v>8113.5</v>
      </c>
      <c r="F724" s="65" t="n">
        <v>0.001</v>
      </c>
      <c r="G724" s="66" t="n">
        <v>8.1135</v>
      </c>
      <c r="H724" s="67" t="n">
        <f aca="false">E724+IF(D724="Long",1,-1)*G724</f>
        <v>8105.3865</v>
      </c>
      <c r="I724" s="68" t="n">
        <f aca="false">Assumptions!$B$58</f>
        <v>5.35750011455817</v>
      </c>
      <c r="J724" s="68" t="n">
        <f aca="false">INDEX(Yearly!$D$5:$D$22,MATCH(C724,Yearly!$A$5:$A$22,0))</f>
        <v>0.54483052012456</v>
      </c>
      <c r="K724" s="68" t="n">
        <f aca="false">G724-I724-J724</f>
        <v>2.21116936531727</v>
      </c>
      <c r="L724" s="69" t="n">
        <f aca="false">(I724+J724)/Assumptions!$B$8</f>
        <v>0.000260255904029187</v>
      </c>
      <c r="M724" s="70" t="n">
        <f aca="false">F724-L724</f>
        <v>0.000739744095970813</v>
      </c>
      <c r="N724" s="71" t="n">
        <f aca="false">G724*Assumptions!$B$7</f>
        <v>63812.6775</v>
      </c>
      <c r="O724" s="71" t="n">
        <f aca="false">K724*Assumptions!$B$7</f>
        <v>17390.8470582203</v>
      </c>
      <c r="P724" s="68" t="n">
        <f aca="false">P723+G724</f>
        <v>9389.2831</v>
      </c>
      <c r="Q724" s="68" t="n">
        <f aca="false">MAX(Q723,P724)</f>
        <v>9389.2831</v>
      </c>
      <c r="R724" s="68" t="n">
        <f aca="false">Q724-P724</f>
        <v>0</v>
      </c>
      <c r="S724" s="68" t="n">
        <f aca="false">S723+K724</f>
        <v>5159.94538244642</v>
      </c>
      <c r="T724" s="68" t="n">
        <f aca="false">MAX(T723,S724)</f>
        <v>5217.18590458285</v>
      </c>
      <c r="U724" s="68" t="n">
        <f aca="false">T724-S724</f>
        <v>57.2405221364334</v>
      </c>
      <c r="V724" s="70" t="n">
        <f aca="false">V723+F724</f>
        <v>1.8732</v>
      </c>
      <c r="W724" s="70" t="n">
        <f aca="false">MAX(W723,V724)</f>
        <v>1.8732</v>
      </c>
      <c r="X724" s="70" t="n">
        <f aca="false">W724-V724</f>
        <v>0</v>
      </c>
      <c r="Y724" s="70" t="n">
        <f aca="false">Y723+M724</f>
        <v>1.68671263098364</v>
      </c>
      <c r="Z724" s="70" t="n">
        <f aca="false">MAX(Z723,Y724)</f>
        <v>1.68671263098364</v>
      </c>
      <c r="AA724" s="70" t="n">
        <f aca="false">Z724-Y724</f>
        <v>0</v>
      </c>
      <c r="AB724" s="72" t="n">
        <f aca="false">AB723*(1+F724)</f>
        <v>5.82092896570433</v>
      </c>
      <c r="AC724" s="73" t="n">
        <f aca="false">MAX(AC723,AB724)</f>
        <v>5.82092896570433</v>
      </c>
      <c r="AD724" s="70" t="n">
        <f aca="false">1-AB724/AC724</f>
        <v>0</v>
      </c>
      <c r="AE724" s="73" t="n">
        <f aca="false">AE723*(1+M724)</f>
        <v>4.83257614010468</v>
      </c>
      <c r="AF724" s="73" t="n">
        <f aca="false">MAX(AF723,AE724)</f>
        <v>4.83257614010468</v>
      </c>
      <c r="AG724" s="70" t="n">
        <f aca="false">1-AE724/AF724</f>
        <v>0</v>
      </c>
      <c r="AH724" s="74" t="n">
        <f aca="false">IF(R724&gt;0,AH723+1,0)</f>
        <v>0</v>
      </c>
      <c r="AI724" s="74" t="n">
        <f aca="false">IF(U724&gt;0,AI723+1,0)</f>
        <v>27</v>
      </c>
      <c r="AJ724" s="74" t="n">
        <f aca="false">IF(G724&gt;0,AJ723+1,0)</f>
        <v>4</v>
      </c>
      <c r="AK724" s="74" t="n">
        <f aca="false">IF(G724&lt;=0,AK723+1,0)</f>
        <v>0</v>
      </c>
      <c r="AL724" s="74" t="n">
        <f aca="false">IF(K724&gt;0,AL723+1,0)</f>
        <v>2</v>
      </c>
      <c r="AM724" s="74" t="n">
        <f aca="false">IF(K724&lt;=0,AM723+1,0)</f>
        <v>0</v>
      </c>
    </row>
    <row r="725" customFormat="false" ht="15" hidden="false" customHeight="false" outlineLevel="0" collapsed="false">
      <c r="A725" s="61" t="n">
        <v>729</v>
      </c>
      <c r="B725" s="62" t="n">
        <v>41893.40625</v>
      </c>
      <c r="C725" s="63" t="n">
        <f aca="false">YEAR(B725)</f>
        <v>2014</v>
      </c>
      <c r="D725" s="32" t="s">
        <v>277</v>
      </c>
      <c r="E725" s="64" t="n">
        <v>8105.7</v>
      </c>
      <c r="F725" s="65" t="n">
        <v>-0.0045</v>
      </c>
      <c r="G725" s="66" t="n">
        <v>-36.47565</v>
      </c>
      <c r="H725" s="67" t="n">
        <f aca="false">E725+IF(D725="Long",1,-1)*G725</f>
        <v>8069.22435</v>
      </c>
      <c r="I725" s="68" t="n">
        <f aca="false">Assumptions!$B$58</f>
        <v>5.35750011455817</v>
      </c>
      <c r="J725" s="68" t="n">
        <f aca="false">INDEX(Yearly!$D$5:$D$22,MATCH(C725,Yearly!$A$5:$A$22,0))</f>
        <v>0.54483052012456</v>
      </c>
      <c r="K725" s="68" t="n">
        <f aca="false">G725-I725-J725</f>
        <v>-42.3779806346827</v>
      </c>
      <c r="L725" s="69" t="n">
        <f aca="false">(I725+J725)/Assumptions!$B$8</f>
        <v>0.000260255904029187</v>
      </c>
      <c r="M725" s="70" t="n">
        <f aca="false">F725-L725</f>
        <v>-0.00476025590402919</v>
      </c>
      <c r="N725" s="71" t="n">
        <f aca="false">G725*Assumptions!$B$7</f>
        <v>-286880.98725</v>
      </c>
      <c r="O725" s="71" t="n">
        <f aca="false">K725*Assumptions!$B$7</f>
        <v>-333302.81769178</v>
      </c>
      <c r="P725" s="68" t="n">
        <f aca="false">P724+G725</f>
        <v>9352.80745</v>
      </c>
      <c r="Q725" s="68" t="n">
        <f aca="false">MAX(Q724,P725)</f>
        <v>9389.2831</v>
      </c>
      <c r="R725" s="68" t="n">
        <f aca="false">Q725-P725</f>
        <v>36.4756500000003</v>
      </c>
      <c r="S725" s="68" t="n">
        <f aca="false">S724+K725</f>
        <v>5117.56740181173</v>
      </c>
      <c r="T725" s="68" t="n">
        <f aca="false">MAX(T724,S725)</f>
        <v>5217.18590458285</v>
      </c>
      <c r="U725" s="68" t="n">
        <f aca="false">T725-S725</f>
        <v>99.6185027711163</v>
      </c>
      <c r="V725" s="70" t="n">
        <f aca="false">V724+F725</f>
        <v>1.8687</v>
      </c>
      <c r="W725" s="70" t="n">
        <f aca="false">MAX(W724,V725)</f>
        <v>1.8732</v>
      </c>
      <c r="X725" s="70" t="n">
        <f aca="false">W725-V725</f>
        <v>0.00449999999999995</v>
      </c>
      <c r="Y725" s="70" t="n">
        <f aca="false">Y724+M725</f>
        <v>1.68195237507961</v>
      </c>
      <c r="Z725" s="70" t="n">
        <f aca="false">MAX(Z724,Y725)</f>
        <v>1.68671263098364</v>
      </c>
      <c r="AA725" s="70" t="n">
        <f aca="false">Z725-Y725</f>
        <v>0.00476025590402918</v>
      </c>
      <c r="AB725" s="72" t="n">
        <f aca="false">AB724*(1+F725)</f>
        <v>5.79473478535866</v>
      </c>
      <c r="AC725" s="73" t="n">
        <f aca="false">MAX(AC724,AB725)</f>
        <v>5.82092896570433</v>
      </c>
      <c r="AD725" s="70" t="n">
        <f aca="false">1-AB725/AC725</f>
        <v>0.00449999999999995</v>
      </c>
      <c r="AE725" s="73" t="n">
        <f aca="false">AE724*(1+M725)</f>
        <v>4.80957184100207</v>
      </c>
      <c r="AF725" s="73" t="n">
        <f aca="false">MAX(AF724,AE725)</f>
        <v>4.83257614010468</v>
      </c>
      <c r="AG725" s="70" t="n">
        <f aca="false">1-AE725/AF725</f>
        <v>0.00476025590402907</v>
      </c>
      <c r="AH725" s="74" t="n">
        <f aca="false">IF(R725&gt;0,AH724+1,0)</f>
        <v>1</v>
      </c>
      <c r="AI725" s="74" t="n">
        <f aca="false">IF(U725&gt;0,AI724+1,0)</f>
        <v>28</v>
      </c>
      <c r="AJ725" s="74" t="n">
        <f aca="false">IF(G725&gt;0,AJ724+1,0)</f>
        <v>0</v>
      </c>
      <c r="AK725" s="74" t="n">
        <f aca="false">IF(G725&lt;=0,AK724+1,0)</f>
        <v>1</v>
      </c>
      <c r="AL725" s="74" t="n">
        <f aca="false">IF(K725&gt;0,AL724+1,0)</f>
        <v>0</v>
      </c>
      <c r="AM725" s="74" t="n">
        <f aca="false">IF(K725&lt;=0,AM724+1,0)</f>
        <v>1</v>
      </c>
    </row>
    <row r="726" customFormat="false" ht="15" hidden="false" customHeight="false" outlineLevel="0" collapsed="false">
      <c r="A726" s="61" t="n">
        <v>730</v>
      </c>
      <c r="B726" s="62" t="n">
        <v>41893.46875</v>
      </c>
      <c r="C726" s="63" t="n">
        <f aca="false">YEAR(B726)</f>
        <v>2014</v>
      </c>
      <c r="D726" s="32" t="s">
        <v>276</v>
      </c>
      <c r="E726" s="64" t="n">
        <v>8068.9</v>
      </c>
      <c r="F726" s="65" t="n">
        <v>-0.0048</v>
      </c>
      <c r="G726" s="66" t="n">
        <v>-38.73072</v>
      </c>
      <c r="H726" s="67" t="n">
        <f aca="false">E726+IF(D726="Long",1,-1)*G726</f>
        <v>8107.63072</v>
      </c>
      <c r="I726" s="68" t="n">
        <f aca="false">Assumptions!$B$58</f>
        <v>5.35750011455817</v>
      </c>
      <c r="J726" s="68" t="n">
        <f aca="false">INDEX(Yearly!$D$5:$D$22,MATCH(C726,Yearly!$A$5:$A$22,0))</f>
        <v>0.54483052012456</v>
      </c>
      <c r="K726" s="68" t="n">
        <f aca="false">G726-I726-J726</f>
        <v>-44.6330506346827</v>
      </c>
      <c r="L726" s="69" t="n">
        <f aca="false">(I726+J726)/Assumptions!$B$8</f>
        <v>0.000260255904029187</v>
      </c>
      <c r="M726" s="70" t="n">
        <f aca="false">F726-L726</f>
        <v>-0.00506025590402919</v>
      </c>
      <c r="N726" s="71" t="n">
        <f aca="false">G726*Assumptions!$B$7</f>
        <v>-304617.1128</v>
      </c>
      <c r="O726" s="71" t="n">
        <f aca="false">K726*Assumptions!$B$7</f>
        <v>-351038.94324178</v>
      </c>
      <c r="P726" s="68" t="n">
        <f aca="false">P725+G726</f>
        <v>9314.07673</v>
      </c>
      <c r="Q726" s="68" t="n">
        <f aca="false">MAX(Q725,P726)</f>
        <v>9389.2831</v>
      </c>
      <c r="R726" s="68" t="n">
        <f aca="false">Q726-P726</f>
        <v>75.2063699999999</v>
      </c>
      <c r="S726" s="68" t="n">
        <f aca="false">S725+K726</f>
        <v>5072.93435117705</v>
      </c>
      <c r="T726" s="68" t="n">
        <f aca="false">MAX(T725,S726)</f>
        <v>5217.18590458285</v>
      </c>
      <c r="U726" s="68" t="n">
        <f aca="false">T726-S726</f>
        <v>144.251553405799</v>
      </c>
      <c r="V726" s="70" t="n">
        <f aca="false">V725+F726</f>
        <v>1.8639</v>
      </c>
      <c r="W726" s="70" t="n">
        <f aca="false">MAX(W725,V726)</f>
        <v>1.8732</v>
      </c>
      <c r="X726" s="70" t="n">
        <f aca="false">W726-V726</f>
        <v>0.00929999999999986</v>
      </c>
      <c r="Y726" s="70" t="n">
        <f aca="false">Y725+M726</f>
        <v>1.67689211917558</v>
      </c>
      <c r="Z726" s="70" t="n">
        <f aca="false">MAX(Z725,Y726)</f>
        <v>1.68671263098364</v>
      </c>
      <c r="AA726" s="70" t="n">
        <f aca="false">Z726-Y726</f>
        <v>0.00982051180805832</v>
      </c>
      <c r="AB726" s="72" t="n">
        <f aca="false">AB725*(1+F726)</f>
        <v>5.76692005838894</v>
      </c>
      <c r="AC726" s="73" t="n">
        <f aca="false">MAX(AC725,AB726)</f>
        <v>5.82092896570433</v>
      </c>
      <c r="AD726" s="70" t="n">
        <f aca="false">1-AB726/AC726</f>
        <v>0.00927840000000002</v>
      </c>
      <c r="AE726" s="73" t="n">
        <f aca="false">AE725*(1+M726)</f>
        <v>4.78523417669779</v>
      </c>
      <c r="AF726" s="73" t="n">
        <f aca="false">MAX(AF725,AE726)</f>
        <v>4.83257614010468</v>
      </c>
      <c r="AG726" s="70" t="n">
        <f aca="false">1-AE726/AF726</f>
        <v>0.0097964236950151</v>
      </c>
      <c r="AH726" s="74" t="n">
        <f aca="false">IF(R726&gt;0,AH725+1,0)</f>
        <v>2</v>
      </c>
      <c r="AI726" s="74" t="n">
        <f aca="false">IF(U726&gt;0,AI725+1,0)</f>
        <v>29</v>
      </c>
      <c r="AJ726" s="74" t="n">
        <f aca="false">IF(G726&gt;0,AJ725+1,0)</f>
        <v>0</v>
      </c>
      <c r="AK726" s="74" t="n">
        <f aca="false">IF(G726&lt;=0,AK725+1,0)</f>
        <v>2</v>
      </c>
      <c r="AL726" s="74" t="n">
        <f aca="false">IF(K726&gt;0,AL725+1,0)</f>
        <v>0</v>
      </c>
      <c r="AM726" s="74" t="n">
        <f aca="false">IF(K726&lt;=0,AM725+1,0)</f>
        <v>2</v>
      </c>
    </row>
    <row r="727" customFormat="false" ht="15" hidden="false" customHeight="false" outlineLevel="0" collapsed="false">
      <c r="A727" s="61" t="n">
        <v>731</v>
      </c>
      <c r="B727" s="62" t="n">
        <v>41894.6145833333</v>
      </c>
      <c r="C727" s="63" t="n">
        <f aca="false">YEAR(B727)</f>
        <v>2014</v>
      </c>
      <c r="D727" s="32" t="s">
        <v>277</v>
      </c>
      <c r="E727" s="64" t="n">
        <v>8107.9</v>
      </c>
      <c r="F727" s="65" t="n">
        <v>-0.0089</v>
      </c>
      <c r="G727" s="66" t="n">
        <v>-72.16031</v>
      </c>
      <c r="H727" s="67" t="n">
        <f aca="false">E727+IF(D727="Long",1,-1)*G727</f>
        <v>8035.73969</v>
      </c>
      <c r="I727" s="68" t="n">
        <f aca="false">Assumptions!$B$58</f>
        <v>5.35750011455817</v>
      </c>
      <c r="J727" s="68" t="n">
        <f aca="false">INDEX(Yearly!$D$5:$D$22,MATCH(C727,Yearly!$A$5:$A$22,0))</f>
        <v>0.54483052012456</v>
      </c>
      <c r="K727" s="68" t="n">
        <f aca="false">G727-I727-J727</f>
        <v>-78.0626406346827</v>
      </c>
      <c r="L727" s="69" t="n">
        <f aca="false">(I727+J727)/Assumptions!$B$8</f>
        <v>0.000260255904029187</v>
      </c>
      <c r="M727" s="70" t="n">
        <f aca="false">F727-L727</f>
        <v>-0.00916025590402919</v>
      </c>
      <c r="N727" s="71" t="n">
        <f aca="false">G727*Assumptions!$B$7</f>
        <v>-567540.83815</v>
      </c>
      <c r="O727" s="71" t="n">
        <f aca="false">K727*Assumptions!$B$7</f>
        <v>-613962.66859178</v>
      </c>
      <c r="P727" s="68" t="n">
        <f aca="false">P726+G727</f>
        <v>9241.91642</v>
      </c>
      <c r="Q727" s="68" t="n">
        <f aca="false">MAX(Q726,P727)</f>
        <v>9389.2831</v>
      </c>
      <c r="R727" s="68" t="n">
        <f aca="false">Q727-P727</f>
        <v>147.366679999999</v>
      </c>
      <c r="S727" s="68" t="n">
        <f aca="false">S726+K727</f>
        <v>4994.87171054237</v>
      </c>
      <c r="T727" s="68" t="n">
        <f aca="false">MAX(T726,S727)</f>
        <v>5217.18590458285</v>
      </c>
      <c r="U727" s="68" t="n">
        <f aca="false">T727-S727</f>
        <v>222.314194040482</v>
      </c>
      <c r="V727" s="70" t="n">
        <f aca="false">V726+F727</f>
        <v>1.855</v>
      </c>
      <c r="W727" s="70" t="n">
        <f aca="false">MAX(W726,V727)</f>
        <v>1.8732</v>
      </c>
      <c r="X727" s="70" t="n">
        <f aca="false">W727-V727</f>
        <v>0.0181999999999998</v>
      </c>
      <c r="Y727" s="70" t="n">
        <f aca="false">Y726+M727</f>
        <v>1.66773186327155</v>
      </c>
      <c r="Z727" s="70" t="n">
        <f aca="false">MAX(Z726,Y727)</f>
        <v>1.68671263098364</v>
      </c>
      <c r="AA727" s="70" t="n">
        <f aca="false">Z727-Y727</f>
        <v>0.0189807677120875</v>
      </c>
      <c r="AB727" s="72" t="n">
        <f aca="false">AB726*(1+F727)</f>
        <v>5.71559446986928</v>
      </c>
      <c r="AC727" s="73" t="n">
        <f aca="false">MAX(AC726,AB727)</f>
        <v>5.82092896570433</v>
      </c>
      <c r="AD727" s="70" t="n">
        <f aca="false">1-AB727/AC727</f>
        <v>0.0180958222400001</v>
      </c>
      <c r="AE727" s="73" t="n">
        <f aca="false">AE726*(1+M727)</f>
        <v>4.74140020707853</v>
      </c>
      <c r="AF727" s="73" t="n">
        <f aca="false">MAX(AF726,AE727)</f>
        <v>4.83257614010468</v>
      </c>
      <c r="AG727" s="70" t="n">
        <f aca="false">1-AE727/AF727</f>
        <v>0.0188669418510536</v>
      </c>
      <c r="AH727" s="74" t="n">
        <f aca="false">IF(R727&gt;0,AH726+1,0)</f>
        <v>3</v>
      </c>
      <c r="AI727" s="74" t="n">
        <f aca="false">IF(U727&gt;0,AI726+1,0)</f>
        <v>30</v>
      </c>
      <c r="AJ727" s="74" t="n">
        <f aca="false">IF(G727&gt;0,AJ726+1,0)</f>
        <v>0</v>
      </c>
      <c r="AK727" s="74" t="n">
        <f aca="false">IF(G727&lt;=0,AK726+1,0)</f>
        <v>3</v>
      </c>
      <c r="AL727" s="74" t="n">
        <f aca="false">IF(K727&gt;0,AL726+1,0)</f>
        <v>0</v>
      </c>
      <c r="AM727" s="74" t="n">
        <f aca="false">IF(K727&lt;=0,AM726+1,0)</f>
        <v>3</v>
      </c>
    </row>
    <row r="728" customFormat="false" ht="15" hidden="false" customHeight="false" outlineLevel="0" collapsed="false">
      <c r="A728" s="61" t="n">
        <v>732</v>
      </c>
      <c r="B728" s="62" t="n">
        <v>41897.40625</v>
      </c>
      <c r="C728" s="63" t="n">
        <f aca="false">YEAR(B728)</f>
        <v>2014</v>
      </c>
      <c r="D728" s="32" t="s">
        <v>276</v>
      </c>
      <c r="E728" s="64" t="n">
        <v>8035.6</v>
      </c>
      <c r="F728" s="65" t="n">
        <v>-0.0002</v>
      </c>
      <c r="G728" s="66" t="n">
        <v>-1.60712</v>
      </c>
      <c r="H728" s="67" t="n">
        <f aca="false">E728+IF(D728="Long",1,-1)*G728</f>
        <v>8037.20712</v>
      </c>
      <c r="I728" s="68" t="n">
        <f aca="false">Assumptions!$B$58</f>
        <v>5.35750011455817</v>
      </c>
      <c r="J728" s="68" t="n">
        <f aca="false">INDEX(Yearly!$D$5:$D$22,MATCH(C728,Yearly!$A$5:$A$22,0))</f>
        <v>0.54483052012456</v>
      </c>
      <c r="K728" s="68" t="n">
        <f aca="false">G728-I728-J728</f>
        <v>-7.50945063468273</v>
      </c>
      <c r="L728" s="69" t="n">
        <f aca="false">(I728+J728)/Assumptions!$B$8</f>
        <v>0.000260255904029187</v>
      </c>
      <c r="M728" s="70" t="n">
        <f aca="false">F728-L728</f>
        <v>-0.000460255904029187</v>
      </c>
      <c r="N728" s="71" t="n">
        <f aca="false">G728*Assumptions!$B$7</f>
        <v>-12639.9988</v>
      </c>
      <c r="O728" s="71" t="n">
        <f aca="false">K728*Assumptions!$B$7</f>
        <v>-59061.8292417797</v>
      </c>
      <c r="P728" s="68" t="n">
        <f aca="false">P727+G728</f>
        <v>9240.3093</v>
      </c>
      <c r="Q728" s="68" t="n">
        <f aca="false">MAX(Q727,P728)</f>
        <v>9389.2831</v>
      </c>
      <c r="R728" s="68" t="n">
        <f aca="false">Q728-P728</f>
        <v>148.9738</v>
      </c>
      <c r="S728" s="68" t="n">
        <f aca="false">S727+K728</f>
        <v>4987.36225990769</v>
      </c>
      <c r="T728" s="68" t="n">
        <f aca="false">MAX(T727,S728)</f>
        <v>5217.18590458285</v>
      </c>
      <c r="U728" s="68" t="n">
        <f aca="false">T728-S728</f>
        <v>229.823644675165</v>
      </c>
      <c r="V728" s="70" t="n">
        <f aca="false">V727+F728</f>
        <v>1.8548</v>
      </c>
      <c r="W728" s="70" t="n">
        <f aca="false">MAX(W727,V728)</f>
        <v>1.8732</v>
      </c>
      <c r="X728" s="70" t="n">
        <f aca="false">W728-V728</f>
        <v>0.0183999999999998</v>
      </c>
      <c r="Y728" s="70" t="n">
        <f aca="false">Y727+M728</f>
        <v>1.66727160736752</v>
      </c>
      <c r="Z728" s="70" t="n">
        <f aca="false">MAX(Z727,Y728)</f>
        <v>1.68671263098364</v>
      </c>
      <c r="AA728" s="70" t="n">
        <f aca="false">Z728-Y728</f>
        <v>0.0194410236161167</v>
      </c>
      <c r="AB728" s="72" t="n">
        <f aca="false">AB727*(1+F728)</f>
        <v>5.7144513509753</v>
      </c>
      <c r="AC728" s="73" t="n">
        <f aca="false">MAX(AC727,AB728)</f>
        <v>5.82092896570433</v>
      </c>
      <c r="AD728" s="70" t="n">
        <f aca="false">1-AB728/AC728</f>
        <v>0.018292203075552</v>
      </c>
      <c r="AE728" s="73" t="n">
        <f aca="false">AE727*(1+M728)</f>
        <v>4.73921794963986</v>
      </c>
      <c r="AF728" s="73" t="n">
        <f aca="false">MAX(AF727,AE728)</f>
        <v>4.83257614010468</v>
      </c>
      <c r="AG728" s="70" t="n">
        <f aca="false">1-AE728/AF728</f>
        <v>0.019318514133705</v>
      </c>
      <c r="AH728" s="74" t="n">
        <f aca="false">IF(R728&gt;0,AH727+1,0)</f>
        <v>4</v>
      </c>
      <c r="AI728" s="74" t="n">
        <f aca="false">IF(U728&gt;0,AI727+1,0)</f>
        <v>31</v>
      </c>
      <c r="AJ728" s="74" t="n">
        <f aca="false">IF(G728&gt;0,AJ727+1,0)</f>
        <v>0</v>
      </c>
      <c r="AK728" s="74" t="n">
        <f aca="false">IF(G728&lt;=0,AK727+1,0)</f>
        <v>4</v>
      </c>
      <c r="AL728" s="74" t="n">
        <f aca="false">IF(K728&gt;0,AL727+1,0)</f>
        <v>0</v>
      </c>
      <c r="AM728" s="74" t="n">
        <f aca="false">IF(K728&lt;=0,AM727+1,0)</f>
        <v>4</v>
      </c>
    </row>
    <row r="729" customFormat="false" ht="15" hidden="false" customHeight="false" outlineLevel="0" collapsed="false">
      <c r="A729" s="61" t="n">
        <v>733</v>
      </c>
      <c r="B729" s="62" t="n">
        <v>41900.4270833333</v>
      </c>
      <c r="C729" s="63" t="n">
        <f aca="false">YEAR(B729)</f>
        <v>2014</v>
      </c>
      <c r="D729" s="32" t="s">
        <v>277</v>
      </c>
      <c r="E729" s="64" t="n">
        <v>8037.05</v>
      </c>
      <c r="F729" s="65" t="n">
        <v>0.0052</v>
      </c>
      <c r="G729" s="66" t="n">
        <v>41.79266</v>
      </c>
      <c r="H729" s="67" t="n">
        <f aca="false">E729+IF(D729="Long",1,-1)*G729</f>
        <v>8078.84266</v>
      </c>
      <c r="I729" s="68" t="n">
        <f aca="false">Assumptions!$B$58</f>
        <v>5.35750011455817</v>
      </c>
      <c r="J729" s="68" t="n">
        <f aca="false">INDEX(Yearly!$D$5:$D$22,MATCH(C729,Yearly!$A$5:$A$22,0))</f>
        <v>0.54483052012456</v>
      </c>
      <c r="K729" s="68" t="n">
        <f aca="false">G729-I729-J729</f>
        <v>35.8903293653173</v>
      </c>
      <c r="L729" s="69" t="n">
        <f aca="false">(I729+J729)/Assumptions!$B$8</f>
        <v>0.000260255904029187</v>
      </c>
      <c r="M729" s="70" t="n">
        <f aca="false">F729-L729</f>
        <v>0.00493974409597081</v>
      </c>
      <c r="N729" s="71" t="n">
        <f aca="false">G729*Assumptions!$B$7</f>
        <v>328699.2709</v>
      </c>
      <c r="O729" s="71" t="n">
        <f aca="false">K729*Assumptions!$B$7</f>
        <v>282277.44045822</v>
      </c>
      <c r="P729" s="68" t="n">
        <f aca="false">P728+G729</f>
        <v>9282.10196</v>
      </c>
      <c r="Q729" s="68" t="n">
        <f aca="false">MAX(Q728,P729)</f>
        <v>9389.2831</v>
      </c>
      <c r="R729" s="68" t="n">
        <f aca="false">Q729-P729</f>
        <v>107.181140000001</v>
      </c>
      <c r="S729" s="68" t="n">
        <f aca="false">S728+K729</f>
        <v>5023.252589273</v>
      </c>
      <c r="T729" s="68" t="n">
        <f aca="false">MAX(T728,S729)</f>
        <v>5217.18590458285</v>
      </c>
      <c r="U729" s="68" t="n">
        <f aca="false">T729-S729</f>
        <v>193.933315309848</v>
      </c>
      <c r="V729" s="70" t="n">
        <f aca="false">V728+F729</f>
        <v>1.86</v>
      </c>
      <c r="W729" s="70" t="n">
        <f aca="false">MAX(W728,V729)</f>
        <v>1.8732</v>
      </c>
      <c r="X729" s="70" t="n">
        <f aca="false">W729-V729</f>
        <v>0.0131999999999997</v>
      </c>
      <c r="Y729" s="70" t="n">
        <f aca="false">Y728+M729</f>
        <v>1.67221135146349</v>
      </c>
      <c r="Z729" s="70" t="n">
        <f aca="false">MAX(Z728,Y729)</f>
        <v>1.68671263098364</v>
      </c>
      <c r="AA729" s="70" t="n">
        <f aca="false">Z729-Y729</f>
        <v>0.0145012795201458</v>
      </c>
      <c r="AB729" s="72" t="n">
        <f aca="false">AB728*(1+F729)</f>
        <v>5.74416649800038</v>
      </c>
      <c r="AC729" s="73" t="n">
        <f aca="false">MAX(AC728,AB729)</f>
        <v>5.82092896570433</v>
      </c>
      <c r="AD729" s="70" t="n">
        <f aca="false">1-AB729/AC729</f>
        <v>0.0131873225315448</v>
      </c>
      <c r="AE729" s="73" t="n">
        <f aca="false">AE728*(1+M729)</f>
        <v>4.76262847352611</v>
      </c>
      <c r="AF729" s="73" t="n">
        <f aca="false">MAX(AF728,AE729)</f>
        <v>4.83257614010468</v>
      </c>
      <c r="AG729" s="70" t="n">
        <f aca="false">1-AE729/AF729</f>
        <v>0.014474198553869</v>
      </c>
      <c r="AH729" s="74" t="n">
        <f aca="false">IF(R729&gt;0,AH728+1,0)</f>
        <v>5</v>
      </c>
      <c r="AI729" s="74" t="n">
        <f aca="false">IF(U729&gt;0,AI728+1,0)</f>
        <v>32</v>
      </c>
      <c r="AJ729" s="74" t="n">
        <f aca="false">IF(G729&gt;0,AJ728+1,0)</f>
        <v>1</v>
      </c>
      <c r="AK729" s="74" t="n">
        <f aca="false">IF(G729&lt;=0,AK728+1,0)</f>
        <v>0</v>
      </c>
      <c r="AL729" s="74" t="n">
        <f aca="false">IF(K729&gt;0,AL728+1,0)</f>
        <v>1</v>
      </c>
      <c r="AM729" s="74" t="n">
        <f aca="false">IF(K729&lt;=0,AM728+1,0)</f>
        <v>0</v>
      </c>
    </row>
    <row r="730" customFormat="false" ht="15" hidden="false" customHeight="false" outlineLevel="0" collapsed="false">
      <c r="A730" s="61" t="n">
        <v>734</v>
      </c>
      <c r="B730" s="62" t="n">
        <v>41904.40625</v>
      </c>
      <c r="C730" s="63" t="n">
        <f aca="false">YEAR(B730)</f>
        <v>2014</v>
      </c>
      <c r="D730" s="32" t="s">
        <v>276</v>
      </c>
      <c r="E730" s="64" t="n">
        <v>8079.1</v>
      </c>
      <c r="F730" s="65" t="n">
        <v>-0.0027</v>
      </c>
      <c r="G730" s="66" t="n">
        <v>-21.81357</v>
      </c>
      <c r="H730" s="67" t="n">
        <f aca="false">E730+IF(D730="Long",1,-1)*G730</f>
        <v>8100.91357</v>
      </c>
      <c r="I730" s="68" t="n">
        <f aca="false">Assumptions!$B$58</f>
        <v>5.35750011455817</v>
      </c>
      <c r="J730" s="68" t="n">
        <f aca="false">INDEX(Yearly!$D$5:$D$22,MATCH(C730,Yearly!$A$5:$A$22,0))</f>
        <v>0.54483052012456</v>
      </c>
      <c r="K730" s="68" t="n">
        <f aca="false">G730-I730-J730</f>
        <v>-27.7159006346827</v>
      </c>
      <c r="L730" s="69" t="n">
        <f aca="false">(I730+J730)/Assumptions!$B$8</f>
        <v>0.000260255904029187</v>
      </c>
      <c r="M730" s="70" t="n">
        <f aca="false">F730-L730</f>
        <v>-0.00296025590402919</v>
      </c>
      <c r="N730" s="71" t="n">
        <f aca="false">G730*Assumptions!$B$7</f>
        <v>-171563.72805</v>
      </c>
      <c r="O730" s="71" t="n">
        <f aca="false">K730*Assumptions!$B$7</f>
        <v>-217985.55849178</v>
      </c>
      <c r="P730" s="68" t="n">
        <f aca="false">P729+G730</f>
        <v>9260.28839</v>
      </c>
      <c r="Q730" s="68" t="n">
        <f aca="false">MAX(Q729,P730)</f>
        <v>9389.2831</v>
      </c>
      <c r="R730" s="68" t="n">
        <f aca="false">Q730-P730</f>
        <v>128.994710000001</v>
      </c>
      <c r="S730" s="68" t="n">
        <f aca="false">S729+K730</f>
        <v>4995.53668863832</v>
      </c>
      <c r="T730" s="68" t="n">
        <f aca="false">MAX(T729,S730)</f>
        <v>5217.18590458285</v>
      </c>
      <c r="U730" s="68" t="n">
        <f aca="false">T730-S730</f>
        <v>221.649215944531</v>
      </c>
      <c r="V730" s="70" t="n">
        <f aca="false">V729+F730</f>
        <v>1.8573</v>
      </c>
      <c r="W730" s="70" t="n">
        <f aca="false">MAX(W729,V730)</f>
        <v>1.8732</v>
      </c>
      <c r="X730" s="70" t="n">
        <f aca="false">W730-V730</f>
        <v>0.0158999999999996</v>
      </c>
      <c r="Y730" s="70" t="n">
        <f aca="false">Y729+M730</f>
        <v>1.66925109555946</v>
      </c>
      <c r="Z730" s="70" t="n">
        <f aca="false">MAX(Z729,Y730)</f>
        <v>1.68671263098364</v>
      </c>
      <c r="AA730" s="70" t="n">
        <f aca="false">Z730-Y730</f>
        <v>0.0174615354241749</v>
      </c>
      <c r="AB730" s="72" t="n">
        <f aca="false">AB729*(1+F730)</f>
        <v>5.72865724845577</v>
      </c>
      <c r="AC730" s="73" t="n">
        <f aca="false">MAX(AC729,AB730)</f>
        <v>5.82092896570433</v>
      </c>
      <c r="AD730" s="70" t="n">
        <f aca="false">1-AB730/AC730</f>
        <v>0.0158517167607097</v>
      </c>
      <c r="AE730" s="73" t="n">
        <f aca="false">AE729*(1+M730)</f>
        <v>4.74852987446866</v>
      </c>
      <c r="AF730" s="73" t="n">
        <f aca="false">MAX(AF729,AE730)</f>
        <v>4.83257614010468</v>
      </c>
      <c r="AG730" s="70" t="n">
        <f aca="false">1-AE730/AF730</f>
        <v>0.0173916071261729</v>
      </c>
      <c r="AH730" s="74" t="n">
        <f aca="false">IF(R730&gt;0,AH729+1,0)</f>
        <v>6</v>
      </c>
      <c r="AI730" s="74" t="n">
        <f aca="false">IF(U730&gt;0,AI729+1,0)</f>
        <v>33</v>
      </c>
      <c r="AJ730" s="74" t="n">
        <f aca="false">IF(G730&gt;0,AJ729+1,0)</f>
        <v>0</v>
      </c>
      <c r="AK730" s="74" t="n">
        <f aca="false">IF(G730&lt;=0,AK729+1,0)</f>
        <v>1</v>
      </c>
      <c r="AL730" s="74" t="n">
        <f aca="false">IF(K730&gt;0,AL729+1,0)</f>
        <v>0</v>
      </c>
      <c r="AM730" s="74" t="n">
        <f aca="false">IF(K730&lt;=0,AM729+1,0)</f>
        <v>1</v>
      </c>
    </row>
    <row r="731" customFormat="false" ht="15" hidden="false" customHeight="false" outlineLevel="0" collapsed="false">
      <c r="A731" s="61" t="n">
        <v>735</v>
      </c>
      <c r="B731" s="62" t="n">
        <v>41904.5451388889</v>
      </c>
      <c r="C731" s="63" t="n">
        <f aca="false">YEAR(B731)</f>
        <v>2014</v>
      </c>
      <c r="D731" s="32" t="s">
        <v>277</v>
      </c>
      <c r="E731" s="64" t="n">
        <v>8101.1</v>
      </c>
      <c r="F731" s="65" t="n">
        <v>-0.0064</v>
      </c>
      <c r="G731" s="66" t="n">
        <v>-51.84704</v>
      </c>
      <c r="H731" s="67" t="n">
        <f aca="false">E731+IF(D731="Long",1,-1)*G731</f>
        <v>8049.25296</v>
      </c>
      <c r="I731" s="68" t="n">
        <f aca="false">Assumptions!$B$58</f>
        <v>5.35750011455817</v>
      </c>
      <c r="J731" s="68" t="n">
        <f aca="false">INDEX(Yearly!$D$5:$D$22,MATCH(C731,Yearly!$A$5:$A$22,0))</f>
        <v>0.54483052012456</v>
      </c>
      <c r="K731" s="68" t="n">
        <f aca="false">G731-I731-J731</f>
        <v>-57.7493706346827</v>
      </c>
      <c r="L731" s="69" t="n">
        <f aca="false">(I731+J731)/Assumptions!$B$8</f>
        <v>0.000260255904029187</v>
      </c>
      <c r="M731" s="70" t="n">
        <f aca="false">F731-L731</f>
        <v>-0.00666025590402919</v>
      </c>
      <c r="N731" s="71" t="n">
        <f aca="false">G731*Assumptions!$B$7</f>
        <v>-407776.9696</v>
      </c>
      <c r="O731" s="71" t="n">
        <f aca="false">K731*Assumptions!$B$7</f>
        <v>-454198.80004178</v>
      </c>
      <c r="P731" s="68" t="n">
        <f aca="false">P730+G731</f>
        <v>9208.44135</v>
      </c>
      <c r="Q731" s="68" t="n">
        <f aca="false">MAX(Q730,P731)</f>
        <v>9389.2831</v>
      </c>
      <c r="R731" s="68" t="n">
        <f aca="false">Q731-P731</f>
        <v>180.841750000001</v>
      </c>
      <c r="S731" s="68" t="n">
        <f aca="false">S730+K731</f>
        <v>4937.78731800364</v>
      </c>
      <c r="T731" s="68" t="n">
        <f aca="false">MAX(T730,S731)</f>
        <v>5217.18590458285</v>
      </c>
      <c r="U731" s="68" t="n">
        <f aca="false">T731-S731</f>
        <v>279.398586579214</v>
      </c>
      <c r="V731" s="70" t="n">
        <f aca="false">V730+F731</f>
        <v>1.8509</v>
      </c>
      <c r="W731" s="70" t="n">
        <f aca="false">MAX(W730,V731)</f>
        <v>1.8732</v>
      </c>
      <c r="X731" s="70" t="n">
        <f aca="false">W731-V731</f>
        <v>0.0222999999999995</v>
      </c>
      <c r="Y731" s="70" t="n">
        <f aca="false">Y730+M731</f>
        <v>1.66259083965543</v>
      </c>
      <c r="Z731" s="70" t="n">
        <f aca="false">MAX(Z730,Y731)</f>
        <v>1.68671263098364</v>
      </c>
      <c r="AA731" s="70" t="n">
        <f aca="false">Z731-Y731</f>
        <v>0.0241217913282041</v>
      </c>
      <c r="AB731" s="72" t="n">
        <f aca="false">AB730*(1+F731)</f>
        <v>5.69199384206566</v>
      </c>
      <c r="AC731" s="73" t="n">
        <f aca="false">MAX(AC730,AB731)</f>
        <v>5.82092896570433</v>
      </c>
      <c r="AD731" s="70" t="n">
        <f aca="false">1-AB731/AC731</f>
        <v>0.0221502657734411</v>
      </c>
      <c r="AE731" s="73" t="n">
        <f aca="false">AE730*(1+M731)</f>
        <v>4.71690345033677</v>
      </c>
      <c r="AF731" s="73" t="n">
        <f aca="false">MAX(AF730,AE731)</f>
        <v>4.83257614010468</v>
      </c>
      <c r="AG731" s="70" t="n">
        <f aca="false">1-AE731/AF731</f>
        <v>0.0239360304761596</v>
      </c>
      <c r="AH731" s="74" t="n">
        <f aca="false">IF(R731&gt;0,AH730+1,0)</f>
        <v>7</v>
      </c>
      <c r="AI731" s="74" t="n">
        <f aca="false">IF(U731&gt;0,AI730+1,0)</f>
        <v>34</v>
      </c>
      <c r="AJ731" s="74" t="n">
        <f aca="false">IF(G731&gt;0,AJ730+1,0)</f>
        <v>0</v>
      </c>
      <c r="AK731" s="74" t="n">
        <f aca="false">IF(G731&lt;=0,AK730+1,0)</f>
        <v>2</v>
      </c>
      <c r="AL731" s="74" t="n">
        <f aca="false">IF(K731&gt;0,AL730+1,0)</f>
        <v>0</v>
      </c>
      <c r="AM731" s="74" t="n">
        <f aca="false">IF(K731&lt;=0,AM730+1,0)</f>
        <v>2</v>
      </c>
    </row>
    <row r="732" customFormat="false" ht="15" hidden="false" customHeight="false" outlineLevel="0" collapsed="false">
      <c r="A732" s="61" t="n">
        <v>736</v>
      </c>
      <c r="B732" s="62" t="n">
        <v>41905.5729166667</v>
      </c>
      <c r="C732" s="63" t="n">
        <f aca="false">YEAR(B732)</f>
        <v>2014</v>
      </c>
      <c r="D732" s="32" t="s">
        <v>276</v>
      </c>
      <c r="E732" s="64" t="n">
        <v>8049.6</v>
      </c>
      <c r="F732" s="65" t="n">
        <v>0.0081</v>
      </c>
      <c r="G732" s="66" t="n">
        <v>65.20176</v>
      </c>
      <c r="H732" s="67" t="n">
        <f aca="false">E732+IF(D732="Long",1,-1)*G732</f>
        <v>7984.39824</v>
      </c>
      <c r="I732" s="68" t="n">
        <f aca="false">Assumptions!$B$58</f>
        <v>5.35750011455817</v>
      </c>
      <c r="J732" s="68" t="n">
        <f aca="false">INDEX(Yearly!$D$5:$D$22,MATCH(C732,Yearly!$A$5:$A$22,0))</f>
        <v>0.54483052012456</v>
      </c>
      <c r="K732" s="68" t="n">
        <f aca="false">G732-I732-J732</f>
        <v>59.2994293653173</v>
      </c>
      <c r="L732" s="69" t="n">
        <f aca="false">(I732+J732)/Assumptions!$B$8</f>
        <v>0.000260255904029187</v>
      </c>
      <c r="M732" s="70" t="n">
        <f aca="false">F732-L732</f>
        <v>0.00783974409597081</v>
      </c>
      <c r="N732" s="71" t="n">
        <f aca="false">G732*Assumptions!$B$7</f>
        <v>512811.8424</v>
      </c>
      <c r="O732" s="71" t="n">
        <f aca="false">K732*Assumptions!$B$7</f>
        <v>466390.01195822</v>
      </c>
      <c r="P732" s="68" t="n">
        <f aca="false">P731+G732</f>
        <v>9273.64311</v>
      </c>
      <c r="Q732" s="68" t="n">
        <f aca="false">MAX(Q731,P732)</f>
        <v>9389.2831</v>
      </c>
      <c r="R732" s="68" t="n">
        <f aca="false">Q732-P732</f>
        <v>115.639990000001</v>
      </c>
      <c r="S732" s="68" t="n">
        <f aca="false">S731+K732</f>
        <v>4997.08674736895</v>
      </c>
      <c r="T732" s="68" t="n">
        <f aca="false">MAX(T731,S732)</f>
        <v>5217.18590458285</v>
      </c>
      <c r="U732" s="68" t="n">
        <f aca="false">T732-S732</f>
        <v>220.099157213896</v>
      </c>
      <c r="V732" s="70" t="n">
        <f aca="false">V731+F732</f>
        <v>1.859</v>
      </c>
      <c r="W732" s="70" t="n">
        <f aca="false">MAX(W731,V732)</f>
        <v>1.8732</v>
      </c>
      <c r="X732" s="70" t="n">
        <f aca="false">W732-V732</f>
        <v>0.0141999999999995</v>
      </c>
      <c r="Y732" s="70" t="n">
        <f aca="false">Y731+M732</f>
        <v>1.6704305837514</v>
      </c>
      <c r="Z732" s="70" t="n">
        <f aca="false">MAX(Z731,Y732)</f>
        <v>1.68671263098364</v>
      </c>
      <c r="AA732" s="70" t="n">
        <f aca="false">Z732-Y732</f>
        <v>0.0162820472322334</v>
      </c>
      <c r="AB732" s="72" t="n">
        <f aca="false">AB731*(1+F732)</f>
        <v>5.73809899218639</v>
      </c>
      <c r="AC732" s="73" t="n">
        <f aca="false">MAX(AC731,AB732)</f>
        <v>5.82092896570433</v>
      </c>
      <c r="AD732" s="70" t="n">
        <f aca="false">1-AB732/AC732</f>
        <v>0.0142296829262061</v>
      </c>
      <c r="AE732" s="73" t="n">
        <f aca="false">AE731*(1+M732)</f>
        <v>4.75388276631281</v>
      </c>
      <c r="AF732" s="73" t="n">
        <f aca="false">MAX(AF731,AE732)</f>
        <v>4.83257614010468</v>
      </c>
      <c r="AG732" s="70" t="n">
        <f aca="false">1-AE732/AF732</f>
        <v>0.0162839387337953</v>
      </c>
      <c r="AH732" s="74" t="n">
        <f aca="false">IF(R732&gt;0,AH731+1,0)</f>
        <v>8</v>
      </c>
      <c r="AI732" s="74" t="n">
        <f aca="false">IF(U732&gt;0,AI731+1,0)</f>
        <v>35</v>
      </c>
      <c r="AJ732" s="74" t="n">
        <f aca="false">IF(G732&gt;0,AJ731+1,0)</f>
        <v>1</v>
      </c>
      <c r="AK732" s="74" t="n">
        <f aca="false">IF(G732&lt;=0,AK731+1,0)</f>
        <v>0</v>
      </c>
      <c r="AL732" s="74" t="n">
        <f aca="false">IF(K732&gt;0,AL731+1,0)</f>
        <v>1</v>
      </c>
      <c r="AM732" s="74" t="n">
        <f aca="false">IF(K732&lt;=0,AM731+1,0)</f>
        <v>0</v>
      </c>
    </row>
    <row r="733" customFormat="false" ht="15" hidden="false" customHeight="false" outlineLevel="0" collapsed="false">
      <c r="A733" s="61" t="n">
        <v>737</v>
      </c>
      <c r="B733" s="62" t="n">
        <v>41911.59375</v>
      </c>
      <c r="C733" s="63" t="n">
        <f aca="false">YEAR(B733)</f>
        <v>2014</v>
      </c>
      <c r="D733" s="32" t="s">
        <v>277</v>
      </c>
      <c r="E733" s="64" t="n">
        <v>7984.65</v>
      </c>
      <c r="F733" s="65" t="n">
        <v>-0.0031</v>
      </c>
      <c r="G733" s="66" t="n">
        <v>-24.752415</v>
      </c>
      <c r="H733" s="67" t="n">
        <f aca="false">E733+IF(D733="Long",1,-1)*G733</f>
        <v>7959.897585</v>
      </c>
      <c r="I733" s="68" t="n">
        <f aca="false">Assumptions!$B$58</f>
        <v>5.35750011455817</v>
      </c>
      <c r="J733" s="68" t="n">
        <f aca="false">INDEX(Yearly!$D$5:$D$22,MATCH(C733,Yearly!$A$5:$A$22,0))</f>
        <v>0.54483052012456</v>
      </c>
      <c r="K733" s="68" t="n">
        <f aca="false">G733-I733-J733</f>
        <v>-30.6547456346827</v>
      </c>
      <c r="L733" s="69" t="n">
        <f aca="false">(I733+J733)/Assumptions!$B$8</f>
        <v>0.000260255904029187</v>
      </c>
      <c r="M733" s="70" t="n">
        <f aca="false">F733-L733</f>
        <v>-0.00336025590402919</v>
      </c>
      <c r="N733" s="71" t="n">
        <f aca="false">G733*Assumptions!$B$7</f>
        <v>-194677.743975</v>
      </c>
      <c r="O733" s="71" t="n">
        <f aca="false">K733*Assumptions!$B$7</f>
        <v>-241099.57441678</v>
      </c>
      <c r="P733" s="68" t="n">
        <f aca="false">P732+G733</f>
        <v>9248.890695</v>
      </c>
      <c r="Q733" s="68" t="n">
        <f aca="false">MAX(Q732,P733)</f>
        <v>9389.2831</v>
      </c>
      <c r="R733" s="68" t="n">
        <f aca="false">Q733-P733</f>
        <v>140.392405000002</v>
      </c>
      <c r="S733" s="68" t="n">
        <f aca="false">S732+K733</f>
        <v>4966.43200173427</v>
      </c>
      <c r="T733" s="68" t="n">
        <f aca="false">MAX(T732,S733)</f>
        <v>5217.18590458285</v>
      </c>
      <c r="U733" s="68" t="n">
        <f aca="false">T733-S733</f>
        <v>250.753902848579</v>
      </c>
      <c r="V733" s="70" t="n">
        <f aca="false">V732+F733</f>
        <v>1.8559</v>
      </c>
      <c r="W733" s="70" t="n">
        <f aca="false">MAX(W732,V733)</f>
        <v>1.8732</v>
      </c>
      <c r="X733" s="70" t="n">
        <f aca="false">W733-V733</f>
        <v>0.0172999999999997</v>
      </c>
      <c r="Y733" s="70" t="n">
        <f aca="false">Y732+M733</f>
        <v>1.66707032784738</v>
      </c>
      <c r="Z733" s="70" t="n">
        <f aca="false">MAX(Z732,Y733)</f>
        <v>1.68671263098364</v>
      </c>
      <c r="AA733" s="70" t="n">
        <f aca="false">Z733-Y733</f>
        <v>0.0196423031362625</v>
      </c>
      <c r="AB733" s="72" t="n">
        <f aca="false">AB732*(1+F733)</f>
        <v>5.72031088531061</v>
      </c>
      <c r="AC733" s="73" t="n">
        <f aca="false">MAX(AC732,AB733)</f>
        <v>5.82092896570433</v>
      </c>
      <c r="AD733" s="70" t="n">
        <f aca="false">1-AB733/AC733</f>
        <v>0.0172855709091349</v>
      </c>
      <c r="AE733" s="73" t="n">
        <f aca="false">AE732*(1+M733)</f>
        <v>4.73790850368025</v>
      </c>
      <c r="AF733" s="73" t="n">
        <f aca="false">MAX(AF732,AE733)</f>
        <v>4.83257614010468</v>
      </c>
      <c r="AG733" s="70" t="n">
        <f aca="false">1-AE733/AF733</f>
        <v>0.0195894764365534</v>
      </c>
      <c r="AH733" s="74" t="n">
        <f aca="false">IF(R733&gt;0,AH732+1,0)</f>
        <v>9</v>
      </c>
      <c r="AI733" s="74" t="n">
        <f aca="false">IF(U733&gt;0,AI732+1,0)</f>
        <v>36</v>
      </c>
      <c r="AJ733" s="74" t="n">
        <f aca="false">IF(G733&gt;0,AJ732+1,0)</f>
        <v>0</v>
      </c>
      <c r="AK733" s="74" t="n">
        <f aca="false">IF(G733&lt;=0,AK732+1,0)</f>
        <v>1</v>
      </c>
      <c r="AL733" s="74" t="n">
        <f aca="false">IF(K733&gt;0,AL732+1,0)</f>
        <v>0</v>
      </c>
      <c r="AM733" s="74" t="n">
        <f aca="false">IF(K733&lt;=0,AM732+1,0)</f>
        <v>1</v>
      </c>
    </row>
    <row r="734" customFormat="false" ht="15" hidden="false" customHeight="false" outlineLevel="0" collapsed="false">
      <c r="A734" s="61" t="n">
        <v>738</v>
      </c>
      <c r="B734" s="62" t="n">
        <v>41911.6222222222</v>
      </c>
      <c r="C734" s="63" t="n">
        <f aca="false">YEAR(B734)</f>
        <v>2014</v>
      </c>
      <c r="D734" s="32" t="s">
        <v>276</v>
      </c>
      <c r="E734" s="64" t="n">
        <v>7960.05</v>
      </c>
      <c r="F734" s="65" t="n">
        <v>-0.0027</v>
      </c>
      <c r="G734" s="66" t="n">
        <v>-21.492135</v>
      </c>
      <c r="H734" s="67" t="n">
        <f aca="false">E734+IF(D734="Long",1,-1)*G734</f>
        <v>7981.542135</v>
      </c>
      <c r="I734" s="68" t="n">
        <f aca="false">Assumptions!$B$58</f>
        <v>5.35750011455817</v>
      </c>
      <c r="J734" s="68" t="n">
        <f aca="false">INDEX(Yearly!$D$5:$D$22,MATCH(C734,Yearly!$A$5:$A$22,0))</f>
        <v>0.54483052012456</v>
      </c>
      <c r="K734" s="68" t="n">
        <f aca="false">G734-I734-J734</f>
        <v>-27.3944656346827</v>
      </c>
      <c r="L734" s="69" t="n">
        <f aca="false">(I734+J734)/Assumptions!$B$8</f>
        <v>0.000260255904029187</v>
      </c>
      <c r="M734" s="70" t="n">
        <f aca="false">F734-L734</f>
        <v>-0.00296025590402919</v>
      </c>
      <c r="N734" s="71" t="n">
        <f aca="false">G734*Assumptions!$B$7</f>
        <v>-169035.641775</v>
      </c>
      <c r="O734" s="71" t="n">
        <f aca="false">K734*Assumptions!$B$7</f>
        <v>-215457.47221678</v>
      </c>
      <c r="P734" s="68" t="n">
        <f aca="false">P733+G734</f>
        <v>9227.39855999999</v>
      </c>
      <c r="Q734" s="68" t="n">
        <f aca="false">MAX(Q733,P734)</f>
        <v>9389.2831</v>
      </c>
      <c r="R734" s="68" t="n">
        <f aca="false">Q734-P734</f>
        <v>161.884540000003</v>
      </c>
      <c r="S734" s="68" t="n">
        <f aca="false">S733+K734</f>
        <v>4939.03753609959</v>
      </c>
      <c r="T734" s="68" t="n">
        <f aca="false">MAX(T733,S734)</f>
        <v>5217.18590458285</v>
      </c>
      <c r="U734" s="68" t="n">
        <f aca="false">T734-S734</f>
        <v>278.148368483262</v>
      </c>
      <c r="V734" s="70" t="n">
        <f aca="false">V733+F734</f>
        <v>1.8532</v>
      </c>
      <c r="W734" s="70" t="n">
        <f aca="false">MAX(W733,V734)</f>
        <v>1.8732</v>
      </c>
      <c r="X734" s="70" t="n">
        <f aca="false">W734-V734</f>
        <v>0.0199999999999996</v>
      </c>
      <c r="Y734" s="70" t="n">
        <f aca="false">Y733+M734</f>
        <v>1.66411007194335</v>
      </c>
      <c r="Z734" s="70" t="n">
        <f aca="false">MAX(Z733,Y734)</f>
        <v>1.68671263098364</v>
      </c>
      <c r="AA734" s="70" t="n">
        <f aca="false">Z734-Y734</f>
        <v>0.0226025590402916</v>
      </c>
      <c r="AB734" s="72" t="n">
        <f aca="false">AB733*(1+F734)</f>
        <v>5.70486604592027</v>
      </c>
      <c r="AC734" s="73" t="n">
        <f aca="false">MAX(AC733,AB734)</f>
        <v>5.82092896570433</v>
      </c>
      <c r="AD734" s="70" t="n">
        <f aca="false">1-AB734/AC734</f>
        <v>0.0199388998676803</v>
      </c>
      <c r="AE734" s="73" t="n">
        <f aca="false">AE733*(1+M734)</f>
        <v>4.72388308205948</v>
      </c>
      <c r="AF734" s="73" t="n">
        <f aca="false">MAX(AF733,AE734)</f>
        <v>4.83257614010468</v>
      </c>
      <c r="AG734" s="70" t="n">
        <f aca="false">1-AE734/AF734</f>
        <v>0.0224917424773045</v>
      </c>
      <c r="AH734" s="74" t="n">
        <f aca="false">IF(R734&gt;0,AH733+1,0)</f>
        <v>10</v>
      </c>
      <c r="AI734" s="74" t="n">
        <f aca="false">IF(U734&gt;0,AI733+1,0)</f>
        <v>37</v>
      </c>
      <c r="AJ734" s="74" t="n">
        <f aca="false">IF(G734&gt;0,AJ733+1,0)</f>
        <v>0</v>
      </c>
      <c r="AK734" s="74" t="n">
        <f aca="false">IF(G734&lt;=0,AK733+1,0)</f>
        <v>2</v>
      </c>
      <c r="AL734" s="74" t="n">
        <f aca="false">IF(K734&gt;0,AL733+1,0)</f>
        <v>0</v>
      </c>
      <c r="AM734" s="74" t="n">
        <f aca="false">IF(K734&lt;=0,AM733+1,0)</f>
        <v>2</v>
      </c>
    </row>
    <row r="735" customFormat="false" ht="15" hidden="false" customHeight="false" outlineLevel="0" collapsed="false">
      <c r="A735" s="61" t="n">
        <v>739</v>
      </c>
      <c r="B735" s="62" t="n">
        <v>41912.4895833333</v>
      </c>
      <c r="C735" s="63" t="n">
        <f aca="false">YEAR(B735)</f>
        <v>2014</v>
      </c>
      <c r="D735" s="32" t="s">
        <v>277</v>
      </c>
      <c r="E735" s="64" t="n">
        <v>7981.7</v>
      </c>
      <c r="F735" s="65" t="n">
        <v>-0.0036</v>
      </c>
      <c r="G735" s="66" t="n">
        <v>-28.73412</v>
      </c>
      <c r="H735" s="67" t="n">
        <f aca="false">E735+IF(D735="Long",1,-1)*G735</f>
        <v>7952.96588</v>
      </c>
      <c r="I735" s="68" t="n">
        <f aca="false">Assumptions!$B$58</f>
        <v>5.35750011455817</v>
      </c>
      <c r="J735" s="68" t="n">
        <f aca="false">INDEX(Yearly!$D$5:$D$22,MATCH(C735,Yearly!$A$5:$A$22,0))</f>
        <v>0.54483052012456</v>
      </c>
      <c r="K735" s="68" t="n">
        <f aca="false">G735-I735-J735</f>
        <v>-34.6364506346827</v>
      </c>
      <c r="L735" s="69" t="n">
        <f aca="false">(I735+J735)/Assumptions!$B$8</f>
        <v>0.000260255904029187</v>
      </c>
      <c r="M735" s="70" t="n">
        <f aca="false">F735-L735</f>
        <v>-0.00386025590402919</v>
      </c>
      <c r="N735" s="71" t="n">
        <f aca="false">G735*Assumptions!$B$7</f>
        <v>-225993.8538</v>
      </c>
      <c r="O735" s="71" t="n">
        <f aca="false">K735*Assumptions!$B$7</f>
        <v>-272415.68424178</v>
      </c>
      <c r="P735" s="68" t="n">
        <f aca="false">P734+G735</f>
        <v>9198.66444</v>
      </c>
      <c r="Q735" s="68" t="n">
        <f aca="false">MAX(Q734,P735)</f>
        <v>9389.2831</v>
      </c>
      <c r="R735" s="68" t="n">
        <f aca="false">Q735-P735</f>
        <v>190.618660000002</v>
      </c>
      <c r="S735" s="68" t="n">
        <f aca="false">S734+K735</f>
        <v>4904.40108546491</v>
      </c>
      <c r="T735" s="68" t="n">
        <f aca="false">MAX(T734,S735)</f>
        <v>5217.18590458285</v>
      </c>
      <c r="U735" s="68" t="n">
        <f aca="false">T735-S735</f>
        <v>312.784819117945</v>
      </c>
      <c r="V735" s="70" t="n">
        <f aca="false">V734+F735</f>
        <v>1.8496</v>
      </c>
      <c r="W735" s="70" t="n">
        <f aca="false">MAX(W734,V735)</f>
        <v>1.8732</v>
      </c>
      <c r="X735" s="70" t="n">
        <f aca="false">W735-V735</f>
        <v>0.0235999999999996</v>
      </c>
      <c r="Y735" s="70" t="n">
        <f aca="false">Y734+M735</f>
        <v>1.66024981603932</v>
      </c>
      <c r="Z735" s="70" t="n">
        <f aca="false">MAX(Z734,Y735)</f>
        <v>1.68671263098364</v>
      </c>
      <c r="AA735" s="70" t="n">
        <f aca="false">Z735-Y735</f>
        <v>0.0264628149443209</v>
      </c>
      <c r="AB735" s="72" t="n">
        <f aca="false">AB734*(1+F735)</f>
        <v>5.68432852815496</v>
      </c>
      <c r="AC735" s="73" t="n">
        <f aca="false">MAX(AC734,AB735)</f>
        <v>5.82092896570433</v>
      </c>
      <c r="AD735" s="70" t="n">
        <f aca="false">1-AB735/AC735</f>
        <v>0.0234671198281566</v>
      </c>
      <c r="AE735" s="73" t="n">
        <f aca="false">AE734*(1+M735)</f>
        <v>4.70564768450201</v>
      </c>
      <c r="AF735" s="73" t="n">
        <f aca="false">MAX(AF734,AE735)</f>
        <v>4.83257614010468</v>
      </c>
      <c r="AG735" s="70" t="n">
        <f aca="false">1-AE735/AF735</f>
        <v>0.0262651744996436</v>
      </c>
      <c r="AH735" s="74" t="n">
        <f aca="false">IF(R735&gt;0,AH734+1,0)</f>
        <v>11</v>
      </c>
      <c r="AI735" s="74" t="n">
        <f aca="false">IF(U735&gt;0,AI734+1,0)</f>
        <v>38</v>
      </c>
      <c r="AJ735" s="74" t="n">
        <f aca="false">IF(G735&gt;0,AJ734+1,0)</f>
        <v>0</v>
      </c>
      <c r="AK735" s="74" t="n">
        <f aca="false">IF(G735&lt;=0,AK734+1,0)</f>
        <v>3</v>
      </c>
      <c r="AL735" s="74" t="n">
        <f aca="false">IF(K735&gt;0,AL734+1,0)</f>
        <v>0</v>
      </c>
      <c r="AM735" s="74" t="n">
        <f aca="false">IF(K735&lt;=0,AM734+1,0)</f>
        <v>3</v>
      </c>
    </row>
    <row r="736" customFormat="false" ht="15" hidden="false" customHeight="false" outlineLevel="0" collapsed="false">
      <c r="A736" s="61" t="n">
        <v>740</v>
      </c>
      <c r="B736" s="62" t="n">
        <v>41912.59375</v>
      </c>
      <c r="C736" s="63" t="n">
        <f aca="false">YEAR(B736)</f>
        <v>2014</v>
      </c>
      <c r="D736" s="32" t="s">
        <v>276</v>
      </c>
      <c r="E736" s="64" t="n">
        <v>7953.2</v>
      </c>
      <c r="F736" s="65" t="n">
        <v>0.0035</v>
      </c>
      <c r="G736" s="66" t="n">
        <v>27.8362</v>
      </c>
      <c r="H736" s="67" t="n">
        <f aca="false">E736+IF(D736="Long",1,-1)*G736</f>
        <v>7925.3638</v>
      </c>
      <c r="I736" s="68" t="n">
        <f aca="false">Assumptions!$B$58</f>
        <v>5.35750011455817</v>
      </c>
      <c r="J736" s="68" t="n">
        <f aca="false">INDEX(Yearly!$D$5:$D$22,MATCH(C736,Yearly!$A$5:$A$22,0))</f>
        <v>0.54483052012456</v>
      </c>
      <c r="K736" s="68" t="n">
        <f aca="false">G736-I736-J736</f>
        <v>21.9338693653173</v>
      </c>
      <c r="L736" s="69" t="n">
        <f aca="false">(I736+J736)/Assumptions!$B$8</f>
        <v>0.000260255904029187</v>
      </c>
      <c r="M736" s="70" t="n">
        <f aca="false">F736-L736</f>
        <v>0.00323974409597081</v>
      </c>
      <c r="N736" s="71" t="n">
        <f aca="false">G736*Assumptions!$B$7</f>
        <v>218931.713</v>
      </c>
      <c r="O736" s="71" t="n">
        <f aca="false">K736*Assumptions!$B$7</f>
        <v>172509.88255822</v>
      </c>
      <c r="P736" s="68" t="n">
        <f aca="false">P735+G736</f>
        <v>9226.50064</v>
      </c>
      <c r="Q736" s="68" t="n">
        <f aca="false">MAX(Q735,P736)</f>
        <v>9389.2831</v>
      </c>
      <c r="R736" s="68" t="n">
        <f aca="false">Q736-P736</f>
        <v>162.782460000002</v>
      </c>
      <c r="S736" s="68" t="n">
        <f aca="false">S735+K736</f>
        <v>4926.33495483022</v>
      </c>
      <c r="T736" s="68" t="n">
        <f aca="false">MAX(T735,S736)</f>
        <v>5217.18590458285</v>
      </c>
      <c r="U736" s="68" t="n">
        <f aca="false">T736-S736</f>
        <v>290.850949752627</v>
      </c>
      <c r="V736" s="70" t="n">
        <f aca="false">V735+F736</f>
        <v>1.8531</v>
      </c>
      <c r="W736" s="70" t="n">
        <f aca="false">MAX(W735,V736)</f>
        <v>1.8732</v>
      </c>
      <c r="X736" s="70" t="n">
        <f aca="false">W736-V736</f>
        <v>0.0200999999999996</v>
      </c>
      <c r="Y736" s="70" t="n">
        <f aca="false">Y735+M736</f>
        <v>1.66348956013529</v>
      </c>
      <c r="Z736" s="70" t="n">
        <f aca="false">MAX(Z735,Y736)</f>
        <v>1.68671263098364</v>
      </c>
      <c r="AA736" s="70" t="n">
        <f aca="false">Z736-Y736</f>
        <v>0.0232230708483501</v>
      </c>
      <c r="AB736" s="72" t="n">
        <f aca="false">AB735*(1+F736)</f>
        <v>5.7042236780035</v>
      </c>
      <c r="AC736" s="73" t="n">
        <f aca="false">MAX(AC735,AB736)</f>
        <v>5.82092896570433</v>
      </c>
      <c r="AD736" s="70" t="n">
        <f aca="false">1-AB736/AC736</f>
        <v>0.0200492547475551</v>
      </c>
      <c r="AE736" s="73" t="n">
        <f aca="false">AE735*(1+M736)</f>
        <v>4.7208927788056</v>
      </c>
      <c r="AF736" s="73" t="n">
        <f aca="false">MAX(AF735,AE736)</f>
        <v>4.83257614010468</v>
      </c>
      <c r="AG736" s="70" t="n">
        <f aca="false">1-AE736/AF736</f>
        <v>0.0231105228476878</v>
      </c>
      <c r="AH736" s="74" t="n">
        <f aca="false">IF(R736&gt;0,AH735+1,0)</f>
        <v>12</v>
      </c>
      <c r="AI736" s="74" t="n">
        <f aca="false">IF(U736&gt;0,AI735+1,0)</f>
        <v>39</v>
      </c>
      <c r="AJ736" s="74" t="n">
        <f aca="false">IF(G736&gt;0,AJ735+1,0)</f>
        <v>1</v>
      </c>
      <c r="AK736" s="74" t="n">
        <f aca="false">IF(G736&lt;=0,AK735+1,0)</f>
        <v>0</v>
      </c>
      <c r="AL736" s="74" t="n">
        <f aca="false">IF(K736&gt;0,AL735+1,0)</f>
        <v>1</v>
      </c>
      <c r="AM736" s="74" t="n">
        <f aca="false">IF(K736&lt;=0,AM735+1,0)</f>
        <v>0</v>
      </c>
    </row>
    <row r="737" customFormat="false" ht="15" hidden="false" customHeight="false" outlineLevel="0" collapsed="false">
      <c r="A737" s="61" t="n">
        <v>741</v>
      </c>
      <c r="B737" s="62" t="n">
        <v>41921.40625</v>
      </c>
      <c r="C737" s="63" t="n">
        <f aca="false">YEAR(B737)</f>
        <v>2014</v>
      </c>
      <c r="D737" s="32" t="s">
        <v>277</v>
      </c>
      <c r="E737" s="64" t="n">
        <v>7925.4</v>
      </c>
      <c r="F737" s="65" t="n">
        <v>-0.0059</v>
      </c>
      <c r="G737" s="66" t="n">
        <v>-46.75986</v>
      </c>
      <c r="H737" s="67" t="n">
        <f aca="false">E737+IF(D737="Long",1,-1)*G737</f>
        <v>7878.64014</v>
      </c>
      <c r="I737" s="68" t="n">
        <f aca="false">Assumptions!$B$58</f>
        <v>5.35750011455817</v>
      </c>
      <c r="J737" s="68" t="n">
        <f aca="false">INDEX(Yearly!$D$5:$D$22,MATCH(C737,Yearly!$A$5:$A$22,0))</f>
        <v>0.54483052012456</v>
      </c>
      <c r="K737" s="68" t="n">
        <f aca="false">G737-I737-J737</f>
        <v>-52.6621906346827</v>
      </c>
      <c r="L737" s="69" t="n">
        <f aca="false">(I737+J737)/Assumptions!$B$8</f>
        <v>0.000260255904029187</v>
      </c>
      <c r="M737" s="70" t="n">
        <f aca="false">F737-L737</f>
        <v>-0.00616025590402919</v>
      </c>
      <c r="N737" s="71" t="n">
        <f aca="false">G737*Assumptions!$B$7</f>
        <v>-367766.2989</v>
      </c>
      <c r="O737" s="71" t="n">
        <f aca="false">K737*Assumptions!$B$7</f>
        <v>-414188.12934178</v>
      </c>
      <c r="P737" s="68" t="n">
        <f aca="false">P736+G737</f>
        <v>9179.74078</v>
      </c>
      <c r="Q737" s="68" t="n">
        <f aca="false">MAX(Q736,P737)</f>
        <v>9389.2831</v>
      </c>
      <c r="R737" s="68" t="n">
        <f aca="false">Q737-P737</f>
        <v>209.542320000002</v>
      </c>
      <c r="S737" s="68" t="n">
        <f aca="false">S736+K737</f>
        <v>4873.67276419554</v>
      </c>
      <c r="T737" s="68" t="n">
        <f aca="false">MAX(T736,S737)</f>
        <v>5217.18590458285</v>
      </c>
      <c r="U737" s="68" t="n">
        <f aca="false">T737-S737</f>
        <v>343.51314038731</v>
      </c>
      <c r="V737" s="70" t="n">
        <f aca="false">V736+F737</f>
        <v>1.8472</v>
      </c>
      <c r="W737" s="70" t="n">
        <f aca="false">MAX(W736,V737)</f>
        <v>1.8732</v>
      </c>
      <c r="X737" s="70" t="n">
        <f aca="false">W737-V737</f>
        <v>0.0259999999999996</v>
      </c>
      <c r="Y737" s="70" t="n">
        <f aca="false">Y736+M737</f>
        <v>1.65732930423126</v>
      </c>
      <c r="Z737" s="70" t="n">
        <f aca="false">MAX(Z736,Y737)</f>
        <v>1.68671263098364</v>
      </c>
      <c r="AA737" s="70" t="n">
        <f aca="false">Z737-Y737</f>
        <v>0.0293833267523793</v>
      </c>
      <c r="AB737" s="72" t="n">
        <f aca="false">AB736*(1+F737)</f>
        <v>5.67056875830328</v>
      </c>
      <c r="AC737" s="73" t="n">
        <f aca="false">MAX(AC736,AB737)</f>
        <v>5.82092896570433</v>
      </c>
      <c r="AD737" s="70" t="n">
        <f aca="false">1-AB737/AC737</f>
        <v>0.0258309641445447</v>
      </c>
      <c r="AE737" s="73" t="n">
        <f aca="false">AE736*(1+M737)</f>
        <v>4.69181087119267</v>
      </c>
      <c r="AF737" s="73" t="n">
        <f aca="false">MAX(AF736,AE737)</f>
        <v>4.83257614010468</v>
      </c>
      <c r="AG737" s="70" t="n">
        <f aca="false">1-AE737/AF737</f>
        <v>0.0291284120168992</v>
      </c>
      <c r="AH737" s="74" t="n">
        <f aca="false">IF(R737&gt;0,AH736+1,0)</f>
        <v>13</v>
      </c>
      <c r="AI737" s="74" t="n">
        <f aca="false">IF(U737&gt;0,AI736+1,0)</f>
        <v>40</v>
      </c>
      <c r="AJ737" s="74" t="n">
        <f aca="false">IF(G737&gt;0,AJ736+1,0)</f>
        <v>0</v>
      </c>
      <c r="AK737" s="74" t="n">
        <f aca="false">IF(G737&lt;=0,AK736+1,0)</f>
        <v>1</v>
      </c>
      <c r="AL737" s="74" t="n">
        <f aca="false">IF(K737&gt;0,AL736+1,0)</f>
        <v>0</v>
      </c>
      <c r="AM737" s="74" t="n">
        <f aca="false">IF(K737&lt;=0,AM736+1,0)</f>
        <v>1</v>
      </c>
    </row>
    <row r="738" customFormat="false" ht="15" hidden="false" customHeight="false" outlineLevel="0" collapsed="false">
      <c r="A738" s="61" t="n">
        <v>742</v>
      </c>
      <c r="B738" s="62" t="n">
        <v>41922.40625</v>
      </c>
      <c r="C738" s="63" t="n">
        <f aca="false">YEAR(B738)</f>
        <v>2014</v>
      </c>
      <c r="D738" s="32" t="s">
        <v>276</v>
      </c>
      <c r="E738" s="64" t="n">
        <v>7878.6</v>
      </c>
      <c r="F738" s="65" t="n">
        <v>-0.0035</v>
      </c>
      <c r="G738" s="66" t="n">
        <v>-27.5751</v>
      </c>
      <c r="H738" s="67" t="n">
        <f aca="false">E738+IF(D738="Long",1,-1)*G738</f>
        <v>7906.1751</v>
      </c>
      <c r="I738" s="68" t="n">
        <f aca="false">Assumptions!$B$58</f>
        <v>5.35750011455817</v>
      </c>
      <c r="J738" s="68" t="n">
        <f aca="false">INDEX(Yearly!$D$5:$D$22,MATCH(C738,Yearly!$A$5:$A$22,0))</f>
        <v>0.54483052012456</v>
      </c>
      <c r="K738" s="68" t="n">
        <f aca="false">G738-I738-J738</f>
        <v>-33.4774306346827</v>
      </c>
      <c r="L738" s="69" t="n">
        <f aca="false">(I738+J738)/Assumptions!$B$8</f>
        <v>0.000260255904029187</v>
      </c>
      <c r="M738" s="70" t="n">
        <f aca="false">F738-L738</f>
        <v>-0.00376025590402919</v>
      </c>
      <c r="N738" s="71" t="n">
        <f aca="false">G738*Assumptions!$B$7</f>
        <v>-216878.1615</v>
      </c>
      <c r="O738" s="71" t="n">
        <f aca="false">K738*Assumptions!$B$7</f>
        <v>-263299.99194178</v>
      </c>
      <c r="P738" s="68" t="n">
        <f aca="false">P737+G738</f>
        <v>9152.16568</v>
      </c>
      <c r="Q738" s="68" t="n">
        <f aca="false">MAX(Q737,P738)</f>
        <v>9389.2831</v>
      </c>
      <c r="R738" s="68" t="n">
        <f aca="false">Q738-P738</f>
        <v>237.117420000002</v>
      </c>
      <c r="S738" s="68" t="n">
        <f aca="false">S737+K738</f>
        <v>4840.19533356086</v>
      </c>
      <c r="T738" s="68" t="n">
        <f aca="false">MAX(T737,S738)</f>
        <v>5217.18590458285</v>
      </c>
      <c r="U738" s="68" t="n">
        <f aca="false">T738-S738</f>
        <v>376.990571021993</v>
      </c>
      <c r="V738" s="70" t="n">
        <f aca="false">V737+F738</f>
        <v>1.8437</v>
      </c>
      <c r="W738" s="70" t="n">
        <f aca="false">MAX(W737,V738)</f>
        <v>1.8732</v>
      </c>
      <c r="X738" s="70" t="n">
        <f aca="false">W738-V738</f>
        <v>0.0294999999999996</v>
      </c>
      <c r="Y738" s="70" t="n">
        <f aca="false">Y737+M738</f>
        <v>1.65356904832723</v>
      </c>
      <c r="Z738" s="70" t="n">
        <f aca="false">MAX(Z737,Y738)</f>
        <v>1.68671263098364</v>
      </c>
      <c r="AA738" s="70" t="n">
        <f aca="false">Z738-Y738</f>
        <v>0.0331435826564086</v>
      </c>
      <c r="AB738" s="72" t="n">
        <f aca="false">AB737*(1+F738)</f>
        <v>5.65072176764922</v>
      </c>
      <c r="AC738" s="73" t="n">
        <f aca="false">MAX(AC737,AB738)</f>
        <v>5.82092896570433</v>
      </c>
      <c r="AD738" s="70" t="n">
        <f aca="false">1-AB738/AC738</f>
        <v>0.0292405557700387</v>
      </c>
      <c r="AE738" s="73" t="n">
        <f aca="false">AE737*(1+M738)</f>
        <v>4.67416846166368</v>
      </c>
      <c r="AF738" s="73" t="n">
        <f aca="false">MAX(AF737,AE738)</f>
        <v>4.83257614010468</v>
      </c>
      <c r="AG738" s="70" t="n">
        <f aca="false">1-AE738/AF738</f>
        <v>0.0327791376376669</v>
      </c>
      <c r="AH738" s="74" t="n">
        <f aca="false">IF(R738&gt;0,AH737+1,0)</f>
        <v>14</v>
      </c>
      <c r="AI738" s="74" t="n">
        <f aca="false">IF(U738&gt;0,AI737+1,0)</f>
        <v>41</v>
      </c>
      <c r="AJ738" s="74" t="n">
        <f aca="false">IF(G738&gt;0,AJ737+1,0)</f>
        <v>0</v>
      </c>
      <c r="AK738" s="74" t="n">
        <f aca="false">IF(G738&lt;=0,AK737+1,0)</f>
        <v>2</v>
      </c>
      <c r="AL738" s="74" t="n">
        <f aca="false">IF(K738&gt;0,AL737+1,0)</f>
        <v>0</v>
      </c>
      <c r="AM738" s="74" t="n">
        <f aca="false">IF(K738&lt;=0,AM737+1,0)</f>
        <v>2</v>
      </c>
    </row>
    <row r="739" customFormat="false" ht="15" hidden="false" customHeight="false" outlineLevel="0" collapsed="false">
      <c r="A739" s="61" t="n">
        <v>743</v>
      </c>
      <c r="B739" s="62" t="n">
        <v>41922.5729166667</v>
      </c>
      <c r="C739" s="63" t="n">
        <f aca="false">YEAR(B739)</f>
        <v>2014</v>
      </c>
      <c r="D739" s="32" t="s">
        <v>277</v>
      </c>
      <c r="E739" s="64" t="n">
        <v>7906.35</v>
      </c>
      <c r="F739" s="65" t="n">
        <v>-0.0021</v>
      </c>
      <c r="G739" s="66" t="n">
        <v>-16.603335</v>
      </c>
      <c r="H739" s="67" t="n">
        <f aca="false">E739+IF(D739="Long",1,-1)*G739</f>
        <v>7889.746665</v>
      </c>
      <c r="I739" s="68" t="n">
        <f aca="false">Assumptions!$B$58</f>
        <v>5.35750011455817</v>
      </c>
      <c r="J739" s="68" t="n">
        <f aca="false">INDEX(Yearly!$D$5:$D$22,MATCH(C739,Yearly!$A$5:$A$22,0))</f>
        <v>0.54483052012456</v>
      </c>
      <c r="K739" s="68" t="n">
        <f aca="false">G739-I739-J739</f>
        <v>-22.5056656346827</v>
      </c>
      <c r="L739" s="69" t="n">
        <f aca="false">(I739+J739)/Assumptions!$B$8</f>
        <v>0.000260255904029187</v>
      </c>
      <c r="M739" s="70" t="n">
        <f aca="false">F739-L739</f>
        <v>-0.00236025590402919</v>
      </c>
      <c r="N739" s="71" t="n">
        <f aca="false">G739*Assumptions!$B$7</f>
        <v>-130585.229775</v>
      </c>
      <c r="O739" s="71" t="n">
        <f aca="false">K739*Assumptions!$B$7</f>
        <v>-177007.06021678</v>
      </c>
      <c r="P739" s="68" t="n">
        <f aca="false">P738+G739</f>
        <v>9135.562345</v>
      </c>
      <c r="Q739" s="68" t="n">
        <f aca="false">MAX(Q738,P739)</f>
        <v>9389.2831</v>
      </c>
      <c r="R739" s="68" t="n">
        <f aca="false">Q739-P739</f>
        <v>253.720755000002</v>
      </c>
      <c r="S739" s="68" t="n">
        <f aca="false">S738+K739</f>
        <v>4817.68966792618</v>
      </c>
      <c r="T739" s="68" t="n">
        <f aca="false">MAX(T738,S739)</f>
        <v>5217.18590458285</v>
      </c>
      <c r="U739" s="68" t="n">
        <f aca="false">T739-S739</f>
        <v>399.496236656675</v>
      </c>
      <c r="V739" s="70" t="n">
        <f aca="false">V738+F739</f>
        <v>1.8416</v>
      </c>
      <c r="W739" s="70" t="n">
        <f aca="false">MAX(W738,V739)</f>
        <v>1.8732</v>
      </c>
      <c r="X739" s="70" t="n">
        <f aca="false">W739-V739</f>
        <v>0.0315999999999996</v>
      </c>
      <c r="Y739" s="70" t="n">
        <f aca="false">Y738+M739</f>
        <v>1.6512087924232</v>
      </c>
      <c r="Z739" s="70" t="n">
        <f aca="false">MAX(Z738,Y739)</f>
        <v>1.68671263098364</v>
      </c>
      <c r="AA739" s="70" t="n">
        <f aca="false">Z739-Y739</f>
        <v>0.0355038385604378</v>
      </c>
      <c r="AB739" s="72" t="n">
        <f aca="false">AB738*(1+F739)</f>
        <v>5.63885525193716</v>
      </c>
      <c r="AC739" s="73" t="n">
        <f aca="false">MAX(AC738,AB739)</f>
        <v>5.82092896570433</v>
      </c>
      <c r="AD739" s="70" t="n">
        <f aca="false">1-AB739/AC739</f>
        <v>0.0312791506029217</v>
      </c>
      <c r="AE739" s="73" t="n">
        <f aca="false">AE738*(1+M739)</f>
        <v>4.66313622795561</v>
      </c>
      <c r="AF739" s="73" t="n">
        <f aca="false">MAX(AF738,AE739)</f>
        <v>4.83257614010468</v>
      </c>
      <c r="AG739" s="70" t="n">
        <f aca="false">1-AE739/AF739</f>
        <v>0.0350620263885578</v>
      </c>
      <c r="AH739" s="74" t="n">
        <f aca="false">IF(R739&gt;0,AH738+1,0)</f>
        <v>15</v>
      </c>
      <c r="AI739" s="74" t="n">
        <f aca="false">IF(U739&gt;0,AI738+1,0)</f>
        <v>42</v>
      </c>
      <c r="AJ739" s="74" t="n">
        <f aca="false">IF(G739&gt;0,AJ738+1,0)</f>
        <v>0</v>
      </c>
      <c r="AK739" s="74" t="n">
        <f aca="false">IF(G739&lt;=0,AK738+1,0)</f>
        <v>3</v>
      </c>
      <c r="AL739" s="74" t="n">
        <f aca="false">IF(K739&gt;0,AL738+1,0)</f>
        <v>0</v>
      </c>
      <c r="AM739" s="74" t="n">
        <f aca="false">IF(K739&lt;=0,AM738+1,0)</f>
        <v>3</v>
      </c>
    </row>
    <row r="740" customFormat="false" ht="15" hidden="false" customHeight="false" outlineLevel="0" collapsed="false">
      <c r="A740" s="61" t="n">
        <v>744</v>
      </c>
      <c r="B740" s="62" t="n">
        <v>41922.5958333333</v>
      </c>
      <c r="C740" s="63" t="n">
        <f aca="false">YEAR(B740)</f>
        <v>2014</v>
      </c>
      <c r="D740" s="32" t="s">
        <v>276</v>
      </c>
      <c r="E740" s="64" t="n">
        <v>7889.6</v>
      </c>
      <c r="F740" s="65" t="n">
        <v>-0.0001</v>
      </c>
      <c r="G740" s="66" t="n">
        <v>-0.78896</v>
      </c>
      <c r="H740" s="67" t="n">
        <f aca="false">E740+IF(D740="Long",1,-1)*G740</f>
        <v>7890.38896</v>
      </c>
      <c r="I740" s="68" t="n">
        <f aca="false">Assumptions!$B$58</f>
        <v>5.35750011455817</v>
      </c>
      <c r="J740" s="68" t="n">
        <f aca="false">INDEX(Yearly!$D$5:$D$22,MATCH(C740,Yearly!$A$5:$A$22,0))</f>
        <v>0.54483052012456</v>
      </c>
      <c r="K740" s="68" t="n">
        <f aca="false">G740-I740-J740</f>
        <v>-6.69129063468273</v>
      </c>
      <c r="L740" s="69" t="n">
        <f aca="false">(I740+J740)/Assumptions!$B$8</f>
        <v>0.000260255904029187</v>
      </c>
      <c r="M740" s="70" t="n">
        <f aca="false">F740-L740</f>
        <v>-0.000360255904029187</v>
      </c>
      <c r="N740" s="71" t="n">
        <f aca="false">G740*Assumptions!$B$7</f>
        <v>-6205.1704</v>
      </c>
      <c r="O740" s="71" t="n">
        <f aca="false">K740*Assumptions!$B$7</f>
        <v>-52627.0008417797</v>
      </c>
      <c r="P740" s="68" t="n">
        <f aca="false">P739+G740</f>
        <v>9134.773385</v>
      </c>
      <c r="Q740" s="68" t="n">
        <f aca="false">MAX(Q739,P740)</f>
        <v>9389.2831</v>
      </c>
      <c r="R740" s="68" t="n">
        <f aca="false">Q740-P740</f>
        <v>254.509715000002</v>
      </c>
      <c r="S740" s="68" t="n">
        <f aca="false">S739+K740</f>
        <v>4810.99837729149</v>
      </c>
      <c r="T740" s="68" t="n">
        <f aca="false">MAX(T739,S740)</f>
        <v>5217.18590458285</v>
      </c>
      <c r="U740" s="68" t="n">
        <f aca="false">T740-S740</f>
        <v>406.187527291358</v>
      </c>
      <c r="V740" s="70" t="n">
        <f aca="false">V739+F740</f>
        <v>1.8415</v>
      </c>
      <c r="W740" s="70" t="n">
        <f aca="false">MAX(W739,V740)</f>
        <v>1.8732</v>
      </c>
      <c r="X740" s="70" t="n">
        <f aca="false">W740-V740</f>
        <v>0.0316999999999996</v>
      </c>
      <c r="Y740" s="70" t="n">
        <f aca="false">Y739+M740</f>
        <v>1.65084853651917</v>
      </c>
      <c r="Z740" s="70" t="n">
        <f aca="false">MAX(Z739,Y740)</f>
        <v>1.68671263098364</v>
      </c>
      <c r="AA740" s="70" t="n">
        <f aca="false">Z740-Y740</f>
        <v>0.035864094464467</v>
      </c>
      <c r="AB740" s="72" t="n">
        <f aca="false">AB739*(1+F740)</f>
        <v>5.63829136641196</v>
      </c>
      <c r="AC740" s="73" t="n">
        <f aca="false">MAX(AC739,AB740)</f>
        <v>5.82092896570433</v>
      </c>
      <c r="AD740" s="70" t="n">
        <f aca="false">1-AB740/AC740</f>
        <v>0.0313760226878613</v>
      </c>
      <c r="AE740" s="73" t="n">
        <f aca="false">AE739*(1+M740)</f>
        <v>4.6614563055982</v>
      </c>
      <c r="AF740" s="73" t="n">
        <f aca="false">MAX(AF739,AE740)</f>
        <v>4.83257614010468</v>
      </c>
      <c r="AG740" s="70" t="n">
        <f aca="false">1-AE740/AF740</f>
        <v>0.0354096509905735</v>
      </c>
      <c r="AH740" s="74" t="n">
        <f aca="false">IF(R740&gt;0,AH739+1,0)</f>
        <v>16</v>
      </c>
      <c r="AI740" s="74" t="n">
        <f aca="false">IF(U740&gt;0,AI739+1,0)</f>
        <v>43</v>
      </c>
      <c r="AJ740" s="74" t="n">
        <f aca="false">IF(G740&gt;0,AJ739+1,0)</f>
        <v>0</v>
      </c>
      <c r="AK740" s="74" t="n">
        <f aca="false">IF(G740&lt;=0,AK739+1,0)</f>
        <v>4</v>
      </c>
      <c r="AL740" s="74" t="n">
        <f aca="false">IF(K740&gt;0,AL739+1,0)</f>
        <v>0</v>
      </c>
      <c r="AM740" s="74" t="n">
        <f aca="false">IF(K740&lt;=0,AM739+1,0)</f>
        <v>4</v>
      </c>
    </row>
    <row r="741" customFormat="false" ht="15" hidden="false" customHeight="false" outlineLevel="0" collapsed="false">
      <c r="A741" s="61" t="n">
        <v>745</v>
      </c>
      <c r="B741" s="62" t="n">
        <v>41925.59375</v>
      </c>
      <c r="C741" s="63" t="n">
        <f aca="false">YEAR(B741)</f>
        <v>2014</v>
      </c>
      <c r="D741" s="32" t="s">
        <v>277</v>
      </c>
      <c r="E741" s="64" t="n">
        <v>7890.1</v>
      </c>
      <c r="F741" s="65" t="n">
        <v>-0.0037</v>
      </c>
      <c r="G741" s="66" t="n">
        <v>-29.19337</v>
      </c>
      <c r="H741" s="67" t="n">
        <f aca="false">E741+IF(D741="Long",1,-1)*G741</f>
        <v>7860.90663</v>
      </c>
      <c r="I741" s="68" t="n">
        <f aca="false">Assumptions!$B$58</f>
        <v>5.35750011455817</v>
      </c>
      <c r="J741" s="68" t="n">
        <f aca="false">INDEX(Yearly!$D$5:$D$22,MATCH(C741,Yearly!$A$5:$A$22,0))</f>
        <v>0.54483052012456</v>
      </c>
      <c r="K741" s="68" t="n">
        <f aca="false">G741-I741-J741</f>
        <v>-35.0957006346827</v>
      </c>
      <c r="L741" s="69" t="n">
        <f aca="false">(I741+J741)/Assumptions!$B$8</f>
        <v>0.000260255904029187</v>
      </c>
      <c r="M741" s="70" t="n">
        <f aca="false">F741-L741</f>
        <v>-0.00396025590402919</v>
      </c>
      <c r="N741" s="71" t="n">
        <f aca="false">G741*Assumptions!$B$7</f>
        <v>-229605.85505</v>
      </c>
      <c r="O741" s="71" t="n">
        <f aca="false">K741*Assumptions!$B$7</f>
        <v>-276027.68549178</v>
      </c>
      <c r="P741" s="68" t="n">
        <f aca="false">P740+G741</f>
        <v>9105.58001499999</v>
      </c>
      <c r="Q741" s="68" t="n">
        <f aca="false">MAX(Q740,P741)</f>
        <v>9389.2831</v>
      </c>
      <c r="R741" s="68" t="n">
        <f aca="false">Q741-P741</f>
        <v>283.703085000003</v>
      </c>
      <c r="S741" s="68" t="n">
        <f aca="false">S740+K741</f>
        <v>4775.90267665681</v>
      </c>
      <c r="T741" s="68" t="n">
        <f aca="false">MAX(T740,S741)</f>
        <v>5217.18590458285</v>
      </c>
      <c r="U741" s="68" t="n">
        <f aca="false">T741-S741</f>
        <v>441.28322792604</v>
      </c>
      <c r="V741" s="70" t="n">
        <f aca="false">V740+F741</f>
        <v>1.8378</v>
      </c>
      <c r="W741" s="70" t="n">
        <f aca="false">MAX(W740,V741)</f>
        <v>1.8732</v>
      </c>
      <c r="X741" s="70" t="n">
        <f aca="false">W741-V741</f>
        <v>0.0353999999999997</v>
      </c>
      <c r="Y741" s="70" t="n">
        <f aca="false">Y740+M741</f>
        <v>1.64688828061514</v>
      </c>
      <c r="Z741" s="70" t="n">
        <f aca="false">MAX(Z740,Y741)</f>
        <v>1.68671263098364</v>
      </c>
      <c r="AA741" s="70" t="n">
        <f aca="false">Z741-Y741</f>
        <v>0.0398243503684963</v>
      </c>
      <c r="AB741" s="72" t="n">
        <f aca="false">AB740*(1+F741)</f>
        <v>5.61742968835624</v>
      </c>
      <c r="AC741" s="73" t="n">
        <f aca="false">MAX(AC740,AB741)</f>
        <v>5.82092896570433</v>
      </c>
      <c r="AD741" s="70" t="n">
        <f aca="false">1-AB741/AC741</f>
        <v>0.0349599314039163</v>
      </c>
      <c r="AE741" s="73" t="n">
        <f aca="false">AE740*(1+M741)</f>
        <v>4.64299574574258</v>
      </c>
      <c r="AF741" s="73" t="n">
        <f aca="false">MAX(AF740,AE741)</f>
        <v>4.83257614010468</v>
      </c>
      <c r="AG741" s="70" t="n">
        <f aca="false">1-AE741/AF741</f>
        <v>0.0392296756152075</v>
      </c>
      <c r="AH741" s="74" t="n">
        <f aca="false">IF(R741&gt;0,AH740+1,0)</f>
        <v>17</v>
      </c>
      <c r="AI741" s="74" t="n">
        <f aca="false">IF(U741&gt;0,AI740+1,0)</f>
        <v>44</v>
      </c>
      <c r="AJ741" s="74" t="n">
        <f aca="false">IF(G741&gt;0,AJ740+1,0)</f>
        <v>0</v>
      </c>
      <c r="AK741" s="74" t="n">
        <f aca="false">IF(G741&lt;=0,AK740+1,0)</f>
        <v>5</v>
      </c>
      <c r="AL741" s="74" t="n">
        <f aca="false">IF(K741&gt;0,AL740+1,0)</f>
        <v>0</v>
      </c>
      <c r="AM741" s="74" t="n">
        <f aca="false">IF(K741&lt;=0,AM740+1,0)</f>
        <v>5</v>
      </c>
    </row>
    <row r="742" customFormat="false" ht="15" hidden="false" customHeight="false" outlineLevel="0" collapsed="false">
      <c r="A742" s="61" t="n">
        <v>746</v>
      </c>
      <c r="B742" s="62" t="n">
        <v>41926.4409722222</v>
      </c>
      <c r="C742" s="63" t="n">
        <f aca="false">YEAR(B742)</f>
        <v>2014</v>
      </c>
      <c r="D742" s="32" t="s">
        <v>276</v>
      </c>
      <c r="E742" s="64" t="n">
        <v>7860.6</v>
      </c>
      <c r="F742" s="65" t="n">
        <v>-0.0047</v>
      </c>
      <c r="G742" s="66" t="n">
        <v>-36.94482</v>
      </c>
      <c r="H742" s="67" t="n">
        <f aca="false">E742+IF(D742="Long",1,-1)*G742</f>
        <v>7897.54482</v>
      </c>
      <c r="I742" s="68" t="n">
        <f aca="false">Assumptions!$B$58</f>
        <v>5.35750011455817</v>
      </c>
      <c r="J742" s="68" t="n">
        <f aca="false">INDEX(Yearly!$D$5:$D$22,MATCH(C742,Yearly!$A$5:$A$22,0))</f>
        <v>0.54483052012456</v>
      </c>
      <c r="K742" s="68" t="n">
        <f aca="false">G742-I742-J742</f>
        <v>-42.8471506346827</v>
      </c>
      <c r="L742" s="69" t="n">
        <f aca="false">(I742+J742)/Assumptions!$B$8</f>
        <v>0.000260255904029187</v>
      </c>
      <c r="M742" s="70" t="n">
        <f aca="false">F742-L742</f>
        <v>-0.00496025590402919</v>
      </c>
      <c r="N742" s="71" t="n">
        <f aca="false">G742*Assumptions!$B$7</f>
        <v>-290571.0093</v>
      </c>
      <c r="O742" s="71" t="n">
        <f aca="false">K742*Assumptions!$B$7</f>
        <v>-336992.83974178</v>
      </c>
      <c r="P742" s="68" t="n">
        <f aca="false">P741+G742</f>
        <v>9068.63519499999</v>
      </c>
      <c r="Q742" s="68" t="n">
        <f aca="false">MAX(Q741,P742)</f>
        <v>9389.2831</v>
      </c>
      <c r="R742" s="68" t="n">
        <f aca="false">Q742-P742</f>
        <v>320.647905000003</v>
      </c>
      <c r="S742" s="68" t="n">
        <f aca="false">S741+K742</f>
        <v>4733.05552602213</v>
      </c>
      <c r="T742" s="68" t="n">
        <f aca="false">MAX(T741,S742)</f>
        <v>5217.18590458285</v>
      </c>
      <c r="U742" s="68" t="n">
        <f aca="false">T742-S742</f>
        <v>484.130378560722</v>
      </c>
      <c r="V742" s="70" t="n">
        <f aca="false">V741+F742</f>
        <v>1.8331</v>
      </c>
      <c r="W742" s="70" t="n">
        <f aca="false">MAX(W741,V742)</f>
        <v>1.8732</v>
      </c>
      <c r="X742" s="70" t="n">
        <f aca="false">W742-V742</f>
        <v>0.0400999999999996</v>
      </c>
      <c r="Y742" s="70" t="n">
        <f aca="false">Y741+M742</f>
        <v>1.64192802471111</v>
      </c>
      <c r="Z742" s="70" t="n">
        <f aca="false">MAX(Z741,Y742)</f>
        <v>1.68671263098364</v>
      </c>
      <c r="AA742" s="70" t="n">
        <f aca="false">Z742-Y742</f>
        <v>0.0447846062725255</v>
      </c>
      <c r="AB742" s="72" t="n">
        <f aca="false">AB741*(1+F742)</f>
        <v>5.59102776882096</v>
      </c>
      <c r="AC742" s="73" t="n">
        <f aca="false">MAX(AC741,AB742)</f>
        <v>5.82092896570433</v>
      </c>
      <c r="AD742" s="70" t="n">
        <f aca="false">1-AB742/AC742</f>
        <v>0.0394956197263179</v>
      </c>
      <c r="AE742" s="73" t="n">
        <f aca="false">AE741*(1+M742)</f>
        <v>4.61996529868238</v>
      </c>
      <c r="AF742" s="73" t="n">
        <f aca="false">MAX(AF741,AE742)</f>
        <v>4.83257614010468</v>
      </c>
      <c r="AG742" s="70" t="n">
        <f aca="false">1-AE742/AF742</f>
        <v>0.0439953422891531</v>
      </c>
      <c r="AH742" s="74" t="n">
        <f aca="false">IF(R742&gt;0,AH741+1,0)</f>
        <v>18</v>
      </c>
      <c r="AI742" s="74" t="n">
        <f aca="false">IF(U742&gt;0,AI741+1,0)</f>
        <v>45</v>
      </c>
      <c r="AJ742" s="74" t="n">
        <f aca="false">IF(G742&gt;0,AJ741+1,0)</f>
        <v>0</v>
      </c>
      <c r="AK742" s="74" t="n">
        <f aca="false">IF(G742&lt;=0,AK741+1,0)</f>
        <v>6</v>
      </c>
      <c r="AL742" s="74" t="n">
        <f aca="false">IF(K742&gt;0,AL741+1,0)</f>
        <v>0</v>
      </c>
      <c r="AM742" s="74" t="n">
        <f aca="false">IF(K742&lt;=0,AM741+1,0)</f>
        <v>6</v>
      </c>
    </row>
    <row r="743" customFormat="false" ht="15" hidden="false" customHeight="false" outlineLevel="0" collapsed="false">
      <c r="A743" s="61" t="n">
        <v>747</v>
      </c>
      <c r="B743" s="62" t="n">
        <v>41926.6145833333</v>
      </c>
      <c r="C743" s="63" t="n">
        <f aca="false">YEAR(B743)</f>
        <v>2014</v>
      </c>
      <c r="D743" s="32" t="s">
        <v>277</v>
      </c>
      <c r="E743" s="64" t="n">
        <v>7897.4</v>
      </c>
      <c r="F743" s="65" t="n">
        <v>-0.0057</v>
      </c>
      <c r="G743" s="66" t="n">
        <v>-45.01518</v>
      </c>
      <c r="H743" s="67" t="n">
        <f aca="false">E743+IF(D743="Long",1,-1)*G743</f>
        <v>7852.38482</v>
      </c>
      <c r="I743" s="68" t="n">
        <f aca="false">Assumptions!$B$58</f>
        <v>5.35750011455817</v>
      </c>
      <c r="J743" s="68" t="n">
        <f aca="false">INDEX(Yearly!$D$5:$D$22,MATCH(C743,Yearly!$A$5:$A$22,0))</f>
        <v>0.54483052012456</v>
      </c>
      <c r="K743" s="68" t="n">
        <f aca="false">G743-I743-J743</f>
        <v>-50.9175106346827</v>
      </c>
      <c r="L743" s="69" t="n">
        <f aca="false">(I743+J743)/Assumptions!$B$8</f>
        <v>0.000260255904029187</v>
      </c>
      <c r="M743" s="70" t="n">
        <f aca="false">F743-L743</f>
        <v>-0.00596025590402919</v>
      </c>
      <c r="N743" s="71" t="n">
        <f aca="false">G743*Assumptions!$B$7</f>
        <v>-354044.3907</v>
      </c>
      <c r="O743" s="71" t="n">
        <f aca="false">K743*Assumptions!$B$7</f>
        <v>-400466.22114178</v>
      </c>
      <c r="P743" s="68" t="n">
        <f aca="false">P742+G743</f>
        <v>9023.62001499999</v>
      </c>
      <c r="Q743" s="68" t="n">
        <f aca="false">MAX(Q742,P743)</f>
        <v>9389.2831</v>
      </c>
      <c r="R743" s="68" t="n">
        <f aca="false">Q743-P743</f>
        <v>365.663085000004</v>
      </c>
      <c r="S743" s="68" t="n">
        <f aca="false">S742+K743</f>
        <v>4682.13801538745</v>
      </c>
      <c r="T743" s="68" t="n">
        <f aca="false">MAX(T742,S743)</f>
        <v>5217.18590458285</v>
      </c>
      <c r="U743" s="68" t="n">
        <f aca="false">T743-S743</f>
        <v>535.047889195405</v>
      </c>
      <c r="V743" s="70" t="n">
        <f aca="false">V742+F743</f>
        <v>1.8274</v>
      </c>
      <c r="W743" s="70" t="n">
        <f aca="false">MAX(W742,V743)</f>
        <v>1.8732</v>
      </c>
      <c r="X743" s="70" t="n">
        <f aca="false">W743-V743</f>
        <v>0.0457999999999996</v>
      </c>
      <c r="Y743" s="70" t="n">
        <f aca="false">Y742+M743</f>
        <v>1.63596776880708</v>
      </c>
      <c r="Z743" s="70" t="n">
        <f aca="false">MAX(Z742,Y743)</f>
        <v>1.68671263098364</v>
      </c>
      <c r="AA743" s="70" t="n">
        <f aca="false">Z743-Y743</f>
        <v>0.0507448621765547</v>
      </c>
      <c r="AB743" s="72" t="n">
        <f aca="false">AB742*(1+F743)</f>
        <v>5.55915891053868</v>
      </c>
      <c r="AC743" s="73" t="n">
        <f aca="false">MAX(AC742,AB743)</f>
        <v>5.82092896570433</v>
      </c>
      <c r="AD743" s="70" t="n">
        <f aca="false">1-AB743/AC743</f>
        <v>0.044970494693878</v>
      </c>
      <c r="AE743" s="73" t="n">
        <f aca="false">AE742*(1+M743)</f>
        <v>4.5924291232345</v>
      </c>
      <c r="AF743" s="73" t="n">
        <f aca="false">MAX(AF742,AE743)</f>
        <v>4.83257614010468</v>
      </c>
      <c r="AG743" s="70" t="n">
        <f aca="false">1-AE743/AF743</f>
        <v>0.0496933746945536</v>
      </c>
      <c r="AH743" s="74" t="n">
        <f aca="false">IF(R743&gt;0,AH742+1,0)</f>
        <v>19</v>
      </c>
      <c r="AI743" s="74" t="n">
        <f aca="false">IF(U743&gt;0,AI742+1,0)</f>
        <v>46</v>
      </c>
      <c r="AJ743" s="74" t="n">
        <f aca="false">IF(G743&gt;0,AJ742+1,0)</f>
        <v>0</v>
      </c>
      <c r="AK743" s="74" t="n">
        <f aca="false">IF(G743&lt;=0,AK742+1,0)</f>
        <v>7</v>
      </c>
      <c r="AL743" s="74" t="n">
        <f aca="false">IF(K743&gt;0,AL742+1,0)</f>
        <v>0</v>
      </c>
      <c r="AM743" s="74" t="n">
        <f aca="false">IF(K743&lt;=0,AM742+1,0)</f>
        <v>7</v>
      </c>
    </row>
    <row r="744" customFormat="false" ht="15" hidden="false" customHeight="false" outlineLevel="0" collapsed="false">
      <c r="A744" s="61" t="n">
        <v>748</v>
      </c>
      <c r="B744" s="62" t="n">
        <v>41928.3895833333</v>
      </c>
      <c r="C744" s="63" t="n">
        <f aca="false">YEAR(B744)</f>
        <v>2014</v>
      </c>
      <c r="D744" s="32" t="s">
        <v>276</v>
      </c>
      <c r="E744" s="64" t="n">
        <v>7852.5</v>
      </c>
      <c r="F744" s="65" t="n">
        <v>-0.0047</v>
      </c>
      <c r="G744" s="66" t="n">
        <v>-36.90675</v>
      </c>
      <c r="H744" s="67" t="n">
        <f aca="false">E744+IF(D744="Long",1,-1)*G744</f>
        <v>7889.40675</v>
      </c>
      <c r="I744" s="68" t="n">
        <f aca="false">Assumptions!$B$58</f>
        <v>5.35750011455817</v>
      </c>
      <c r="J744" s="68" t="n">
        <f aca="false">INDEX(Yearly!$D$5:$D$22,MATCH(C744,Yearly!$A$5:$A$22,0))</f>
        <v>0.54483052012456</v>
      </c>
      <c r="K744" s="68" t="n">
        <f aca="false">G744-I744-J744</f>
        <v>-42.8090806346827</v>
      </c>
      <c r="L744" s="69" t="n">
        <f aca="false">(I744+J744)/Assumptions!$B$8</f>
        <v>0.000260255904029187</v>
      </c>
      <c r="M744" s="70" t="n">
        <f aca="false">F744-L744</f>
        <v>-0.00496025590402919</v>
      </c>
      <c r="N744" s="71" t="n">
        <f aca="false">G744*Assumptions!$B$7</f>
        <v>-290271.58875</v>
      </c>
      <c r="O744" s="71" t="n">
        <f aca="false">K744*Assumptions!$B$7</f>
        <v>-336693.41919178</v>
      </c>
      <c r="P744" s="68" t="n">
        <f aca="false">P743+G744</f>
        <v>8986.71326499999</v>
      </c>
      <c r="Q744" s="68" t="n">
        <f aca="false">MAX(Q743,P744)</f>
        <v>9389.2831</v>
      </c>
      <c r="R744" s="68" t="n">
        <f aca="false">Q744-P744</f>
        <v>402.569835000004</v>
      </c>
      <c r="S744" s="68" t="n">
        <f aca="false">S743+K744</f>
        <v>4639.32893475276</v>
      </c>
      <c r="T744" s="68" t="n">
        <f aca="false">MAX(T743,S744)</f>
        <v>5217.18590458285</v>
      </c>
      <c r="U744" s="68" t="n">
        <f aca="false">T744-S744</f>
        <v>577.856969830088</v>
      </c>
      <c r="V744" s="70" t="n">
        <f aca="false">V743+F744</f>
        <v>1.8227</v>
      </c>
      <c r="W744" s="70" t="n">
        <f aca="false">MAX(W743,V744)</f>
        <v>1.8732</v>
      </c>
      <c r="X744" s="70" t="n">
        <f aca="false">W744-V744</f>
        <v>0.0504999999999995</v>
      </c>
      <c r="Y744" s="70" t="n">
        <f aca="false">Y743+M744</f>
        <v>1.63100751290305</v>
      </c>
      <c r="Z744" s="70" t="n">
        <f aca="false">MAX(Z743,Y744)</f>
        <v>1.68671263098364</v>
      </c>
      <c r="AA744" s="70" t="n">
        <f aca="false">Z744-Y744</f>
        <v>0.0557051180805839</v>
      </c>
      <c r="AB744" s="72" t="n">
        <f aca="false">AB743*(1+F744)</f>
        <v>5.53303086365915</v>
      </c>
      <c r="AC744" s="73" t="n">
        <f aca="false">MAX(AC743,AB744)</f>
        <v>5.82092896570433</v>
      </c>
      <c r="AD744" s="70" t="n">
        <f aca="false">1-AB744/AC744</f>
        <v>0.0494591333688169</v>
      </c>
      <c r="AE744" s="73" t="n">
        <f aca="false">AE743*(1+M744)</f>
        <v>4.56964949956214</v>
      </c>
      <c r="AF744" s="73" t="n">
        <f aca="false">MAX(AF743,AE744)</f>
        <v>4.83257614010468</v>
      </c>
      <c r="AG744" s="70" t="n">
        <f aca="false">1-AE744/AF744</f>
        <v>0.0544071387433629</v>
      </c>
      <c r="AH744" s="74" t="n">
        <f aca="false">IF(R744&gt;0,AH743+1,0)</f>
        <v>20</v>
      </c>
      <c r="AI744" s="74" t="n">
        <f aca="false">IF(U744&gt;0,AI743+1,0)</f>
        <v>47</v>
      </c>
      <c r="AJ744" s="74" t="n">
        <f aca="false">IF(G744&gt;0,AJ743+1,0)</f>
        <v>0</v>
      </c>
      <c r="AK744" s="74" t="n">
        <f aca="false">IF(G744&lt;=0,AK743+1,0)</f>
        <v>8</v>
      </c>
      <c r="AL744" s="74" t="n">
        <f aca="false">IF(K744&gt;0,AL743+1,0)</f>
        <v>0</v>
      </c>
      <c r="AM744" s="74" t="n">
        <f aca="false">IF(K744&lt;=0,AM743+1,0)</f>
        <v>8</v>
      </c>
    </row>
    <row r="745" customFormat="false" ht="15" hidden="false" customHeight="false" outlineLevel="0" collapsed="false">
      <c r="A745" s="61" t="n">
        <v>749</v>
      </c>
      <c r="B745" s="62" t="n">
        <v>41932.40625</v>
      </c>
      <c r="C745" s="63" t="n">
        <f aca="false">YEAR(B745)</f>
        <v>2014</v>
      </c>
      <c r="D745" s="32" t="s">
        <v>277</v>
      </c>
      <c r="E745" s="64" t="n">
        <v>7889.35</v>
      </c>
      <c r="F745" s="65" t="n">
        <v>0.058</v>
      </c>
      <c r="G745" s="66" t="n">
        <v>457.5823</v>
      </c>
      <c r="H745" s="67" t="n">
        <f aca="false">E745+IF(D745="Long",1,-1)*G745</f>
        <v>8346.9323</v>
      </c>
      <c r="I745" s="68" t="n">
        <f aca="false">Assumptions!$B$58</f>
        <v>5.35750011455817</v>
      </c>
      <c r="J745" s="68" t="n">
        <f aca="false">INDEX(Yearly!$D$5:$D$22,MATCH(C745,Yearly!$A$5:$A$22,0))</f>
        <v>0.54483052012456</v>
      </c>
      <c r="K745" s="68" t="n">
        <f aca="false">G745-I745-J745</f>
        <v>451.679969365317</v>
      </c>
      <c r="L745" s="69" t="n">
        <f aca="false">(I745+J745)/Assumptions!$B$8</f>
        <v>0.000260255904029187</v>
      </c>
      <c r="M745" s="70" t="n">
        <f aca="false">F745-L745</f>
        <v>0.0577397440959708</v>
      </c>
      <c r="N745" s="71" t="n">
        <f aca="false">G745*Assumptions!$B$7</f>
        <v>3598884.7895</v>
      </c>
      <c r="O745" s="71" t="n">
        <f aca="false">K745*Assumptions!$B$7</f>
        <v>3552462.95905822</v>
      </c>
      <c r="P745" s="68" t="n">
        <f aca="false">P744+G745</f>
        <v>9444.29556499999</v>
      </c>
      <c r="Q745" s="68" t="n">
        <f aca="false">MAX(Q744,P745)</f>
        <v>9444.29556499999</v>
      </c>
      <c r="R745" s="68" t="n">
        <f aca="false">Q745-P745</f>
        <v>0</v>
      </c>
      <c r="S745" s="68" t="n">
        <f aca="false">S744+K745</f>
        <v>5091.00890411808</v>
      </c>
      <c r="T745" s="68" t="n">
        <f aca="false">MAX(T744,S745)</f>
        <v>5217.18590458285</v>
      </c>
      <c r="U745" s="68" t="n">
        <f aca="false">T745-S745</f>
        <v>126.177000464771</v>
      </c>
      <c r="V745" s="70" t="n">
        <f aca="false">V744+F745</f>
        <v>1.8807</v>
      </c>
      <c r="W745" s="70" t="n">
        <f aca="false">MAX(W744,V745)</f>
        <v>1.8807</v>
      </c>
      <c r="X745" s="70" t="n">
        <f aca="false">W745-V745</f>
        <v>0</v>
      </c>
      <c r="Y745" s="70" t="n">
        <f aca="false">Y744+M745</f>
        <v>1.68874725699903</v>
      </c>
      <c r="Z745" s="70" t="n">
        <f aca="false">MAX(Z744,Y745)</f>
        <v>1.68874725699903</v>
      </c>
      <c r="AA745" s="70" t="n">
        <f aca="false">Z745-Y745</f>
        <v>0</v>
      </c>
      <c r="AB745" s="72" t="n">
        <f aca="false">AB744*(1+F745)</f>
        <v>5.85394665375138</v>
      </c>
      <c r="AC745" s="73" t="n">
        <f aca="false">MAX(AC744,AB745)</f>
        <v>5.85394665375138</v>
      </c>
      <c r="AD745" s="70" t="n">
        <f aca="false">1-AB745/AC745</f>
        <v>0</v>
      </c>
      <c r="AE745" s="73" t="n">
        <f aca="false">AE744*(1+M745)</f>
        <v>4.83349989227514</v>
      </c>
      <c r="AF745" s="73" t="n">
        <f aca="false">MAX(AF744,AE745)</f>
        <v>4.83349989227514</v>
      </c>
      <c r="AG745" s="70" t="n">
        <f aca="false">1-AE745/AF745</f>
        <v>0</v>
      </c>
      <c r="AH745" s="74" t="n">
        <f aca="false">IF(R745&gt;0,AH744+1,0)</f>
        <v>0</v>
      </c>
      <c r="AI745" s="74" t="n">
        <f aca="false">IF(U745&gt;0,AI744+1,0)</f>
        <v>48</v>
      </c>
      <c r="AJ745" s="74" t="n">
        <f aca="false">IF(G745&gt;0,AJ744+1,0)</f>
        <v>1</v>
      </c>
      <c r="AK745" s="74" t="n">
        <f aca="false">IF(G745&lt;=0,AK744+1,0)</f>
        <v>0</v>
      </c>
      <c r="AL745" s="74" t="n">
        <f aca="false">IF(K745&gt;0,AL744+1,0)</f>
        <v>1</v>
      </c>
      <c r="AM745" s="74" t="n">
        <f aca="false">IF(K745&lt;=0,AM744+1,0)</f>
        <v>0</v>
      </c>
    </row>
    <row r="746" customFormat="false" ht="15" hidden="false" customHeight="false" outlineLevel="0" collapsed="false">
      <c r="A746" s="61" t="n">
        <v>750</v>
      </c>
      <c r="B746" s="62" t="n">
        <v>41956.6145833333</v>
      </c>
      <c r="C746" s="63" t="n">
        <f aca="false">YEAR(B746)</f>
        <v>2014</v>
      </c>
      <c r="D746" s="32" t="s">
        <v>276</v>
      </c>
      <c r="E746" s="64" t="n">
        <v>8346.75</v>
      </c>
      <c r="F746" s="65" t="n">
        <v>-0.0029</v>
      </c>
      <c r="G746" s="66" t="n">
        <v>-24.205575</v>
      </c>
      <c r="H746" s="67" t="n">
        <f aca="false">E746+IF(D746="Long",1,-1)*G746</f>
        <v>8370.955575</v>
      </c>
      <c r="I746" s="68" t="n">
        <f aca="false">Assumptions!$B$58</f>
        <v>5.35750011455817</v>
      </c>
      <c r="J746" s="68" t="n">
        <f aca="false">INDEX(Yearly!$D$5:$D$22,MATCH(C746,Yearly!$A$5:$A$22,0))</f>
        <v>0.54483052012456</v>
      </c>
      <c r="K746" s="68" t="n">
        <f aca="false">G746-I746-J746</f>
        <v>-30.1079056346827</v>
      </c>
      <c r="L746" s="69" t="n">
        <f aca="false">(I746+J746)/Assumptions!$B$8</f>
        <v>0.000260255904029187</v>
      </c>
      <c r="M746" s="70" t="n">
        <f aca="false">F746-L746</f>
        <v>-0.00316025590402919</v>
      </c>
      <c r="N746" s="71" t="n">
        <f aca="false">G746*Assumptions!$B$7</f>
        <v>-190376.847375</v>
      </c>
      <c r="O746" s="71" t="n">
        <f aca="false">K746*Assumptions!$B$7</f>
        <v>-236798.67781678</v>
      </c>
      <c r="P746" s="68" t="n">
        <f aca="false">P745+G746</f>
        <v>9420.08998999999</v>
      </c>
      <c r="Q746" s="68" t="n">
        <f aca="false">MAX(Q745,P746)</f>
        <v>9444.29556499999</v>
      </c>
      <c r="R746" s="68" t="n">
        <f aca="false">Q746-P746</f>
        <v>24.205575</v>
      </c>
      <c r="S746" s="68" t="n">
        <f aca="false">S745+K746</f>
        <v>5060.9009984834</v>
      </c>
      <c r="T746" s="68" t="n">
        <f aca="false">MAX(T745,S746)</f>
        <v>5217.18590458285</v>
      </c>
      <c r="U746" s="68" t="n">
        <f aca="false">T746-S746</f>
        <v>156.284906099453</v>
      </c>
      <c r="V746" s="70" t="n">
        <f aca="false">V745+F746</f>
        <v>1.8778</v>
      </c>
      <c r="W746" s="70" t="n">
        <f aca="false">MAX(W745,V746)</f>
        <v>1.8807</v>
      </c>
      <c r="X746" s="70" t="n">
        <f aca="false">W746-V746</f>
        <v>0.0028999999999999</v>
      </c>
      <c r="Y746" s="70" t="n">
        <f aca="false">Y745+M746</f>
        <v>1.685587001095</v>
      </c>
      <c r="Z746" s="70" t="n">
        <f aca="false">MAX(Z745,Y746)</f>
        <v>1.68874725699903</v>
      </c>
      <c r="AA746" s="70" t="n">
        <f aca="false">Z746-Y746</f>
        <v>0.00316025590402913</v>
      </c>
      <c r="AB746" s="72" t="n">
        <f aca="false">AB745*(1+F746)</f>
        <v>5.8369702084555</v>
      </c>
      <c r="AC746" s="73" t="n">
        <f aca="false">MAX(AC745,AB746)</f>
        <v>5.85394665375138</v>
      </c>
      <c r="AD746" s="70" t="n">
        <f aca="false">1-AB746/AC746</f>
        <v>0.00290000000000001</v>
      </c>
      <c r="AE746" s="73" t="n">
        <f aca="false">AE745*(1+M746)</f>
        <v>4.81822479570345</v>
      </c>
      <c r="AF746" s="73" t="n">
        <f aca="false">MAX(AF745,AE746)</f>
        <v>4.83349989227514</v>
      </c>
      <c r="AG746" s="70" t="n">
        <f aca="false">1-AE746/AF746</f>
        <v>0.00316025590402924</v>
      </c>
      <c r="AH746" s="74" t="n">
        <f aca="false">IF(R746&gt;0,AH745+1,0)</f>
        <v>1</v>
      </c>
      <c r="AI746" s="74" t="n">
        <f aca="false">IF(U746&gt;0,AI745+1,0)</f>
        <v>49</v>
      </c>
      <c r="AJ746" s="74" t="n">
        <f aca="false">IF(G746&gt;0,AJ745+1,0)</f>
        <v>0</v>
      </c>
      <c r="AK746" s="74" t="n">
        <f aca="false">IF(G746&lt;=0,AK745+1,0)</f>
        <v>1</v>
      </c>
      <c r="AL746" s="74" t="n">
        <f aca="false">IF(K746&gt;0,AL745+1,0)</f>
        <v>0</v>
      </c>
      <c r="AM746" s="74" t="n">
        <f aca="false">IF(K746&lt;=0,AM745+1,0)</f>
        <v>1</v>
      </c>
    </row>
    <row r="747" customFormat="false" ht="15" hidden="false" customHeight="false" outlineLevel="0" collapsed="false">
      <c r="A747" s="61" t="n">
        <v>751</v>
      </c>
      <c r="B747" s="62" t="n">
        <v>41957.4111111111</v>
      </c>
      <c r="C747" s="63" t="n">
        <f aca="false">YEAR(B747)</f>
        <v>2014</v>
      </c>
      <c r="D747" s="32" t="s">
        <v>277</v>
      </c>
      <c r="E747" s="64" t="n">
        <v>8371.35</v>
      </c>
      <c r="F747" s="65" t="n">
        <v>-0.0017</v>
      </c>
      <c r="G747" s="66" t="n">
        <v>-14.231295</v>
      </c>
      <c r="H747" s="67" t="n">
        <f aca="false">E747+IF(D747="Long",1,-1)*G747</f>
        <v>8357.118705</v>
      </c>
      <c r="I747" s="68" t="n">
        <f aca="false">Assumptions!$B$58</f>
        <v>5.35750011455817</v>
      </c>
      <c r="J747" s="68" t="n">
        <f aca="false">INDEX(Yearly!$D$5:$D$22,MATCH(C747,Yearly!$A$5:$A$22,0))</f>
        <v>0.54483052012456</v>
      </c>
      <c r="K747" s="68" t="n">
        <f aca="false">G747-I747-J747</f>
        <v>-20.1336256346827</v>
      </c>
      <c r="L747" s="69" t="n">
        <f aca="false">(I747+J747)/Assumptions!$B$8</f>
        <v>0.000260255904029187</v>
      </c>
      <c r="M747" s="70" t="n">
        <f aca="false">F747-L747</f>
        <v>-0.00196025590402919</v>
      </c>
      <c r="N747" s="71" t="n">
        <f aca="false">G747*Assumptions!$B$7</f>
        <v>-111929.135175</v>
      </c>
      <c r="O747" s="71" t="n">
        <f aca="false">K747*Assumptions!$B$7</f>
        <v>-158350.96561678</v>
      </c>
      <c r="P747" s="68" t="n">
        <f aca="false">P746+G747</f>
        <v>9405.85869499999</v>
      </c>
      <c r="Q747" s="68" t="n">
        <f aca="false">MAX(Q746,P747)</f>
        <v>9444.29556499999</v>
      </c>
      <c r="R747" s="68" t="n">
        <f aca="false">Q747-P747</f>
        <v>38.4368699999995</v>
      </c>
      <c r="S747" s="68" t="n">
        <f aca="false">S746+K747</f>
        <v>5040.76737284871</v>
      </c>
      <c r="T747" s="68" t="n">
        <f aca="false">MAX(T746,S747)</f>
        <v>5217.18590458285</v>
      </c>
      <c r="U747" s="68" t="n">
        <f aca="false">T747-S747</f>
        <v>176.418531734136</v>
      </c>
      <c r="V747" s="70" t="n">
        <f aca="false">V746+F747</f>
        <v>1.8761</v>
      </c>
      <c r="W747" s="70" t="n">
        <f aca="false">MAX(W746,V747)</f>
        <v>1.8807</v>
      </c>
      <c r="X747" s="70" t="n">
        <f aca="false">W747-V747</f>
        <v>0.00459999999999994</v>
      </c>
      <c r="Y747" s="70" t="n">
        <f aca="false">Y746+M747</f>
        <v>1.68362674519097</v>
      </c>
      <c r="Z747" s="70" t="n">
        <f aca="false">MAX(Z746,Y747)</f>
        <v>1.68874725699903</v>
      </c>
      <c r="AA747" s="70" t="n">
        <f aca="false">Z747-Y747</f>
        <v>0.00512051180805839</v>
      </c>
      <c r="AB747" s="72" t="n">
        <f aca="false">AB746*(1+F747)</f>
        <v>5.82704735910113</v>
      </c>
      <c r="AC747" s="73" t="n">
        <f aca="false">MAX(AC746,AB747)</f>
        <v>5.85394665375138</v>
      </c>
      <c r="AD747" s="70" t="n">
        <f aca="false">1-AB747/AC747</f>
        <v>0.00459507000000003</v>
      </c>
      <c r="AE747" s="73" t="n">
        <f aca="false">AE746*(1+M747)</f>
        <v>4.80877984210073</v>
      </c>
      <c r="AF747" s="73" t="n">
        <f aca="false">MAX(AF746,AE747)</f>
        <v>4.83349989227514</v>
      </c>
      <c r="AG747" s="70" t="n">
        <f aca="false">1-AE747/AF747</f>
        <v>0.00511431689776432</v>
      </c>
      <c r="AH747" s="74" t="n">
        <f aca="false">IF(R747&gt;0,AH746+1,0)</f>
        <v>2</v>
      </c>
      <c r="AI747" s="74" t="n">
        <f aca="false">IF(U747&gt;0,AI746+1,0)</f>
        <v>50</v>
      </c>
      <c r="AJ747" s="74" t="n">
        <f aca="false">IF(G747&gt;0,AJ746+1,0)</f>
        <v>0</v>
      </c>
      <c r="AK747" s="74" t="n">
        <f aca="false">IF(G747&lt;=0,AK746+1,0)</f>
        <v>2</v>
      </c>
      <c r="AL747" s="74" t="n">
        <f aca="false">IF(K747&gt;0,AL746+1,0)</f>
        <v>0</v>
      </c>
      <c r="AM747" s="74" t="n">
        <f aca="false">IF(K747&lt;=0,AM746+1,0)</f>
        <v>2</v>
      </c>
    </row>
    <row r="748" customFormat="false" ht="15" hidden="false" customHeight="false" outlineLevel="0" collapsed="false">
      <c r="A748" s="61" t="n">
        <v>752</v>
      </c>
      <c r="B748" s="62" t="n">
        <v>41960.4479166667</v>
      </c>
      <c r="C748" s="63" t="n">
        <f aca="false">YEAR(B748)</f>
        <v>2014</v>
      </c>
      <c r="D748" s="32" t="s">
        <v>276</v>
      </c>
      <c r="E748" s="64" t="n">
        <v>8357.5</v>
      </c>
      <c r="F748" s="65" t="n">
        <v>-0.0011</v>
      </c>
      <c r="G748" s="66" t="n">
        <v>-9.19325</v>
      </c>
      <c r="H748" s="67" t="n">
        <f aca="false">E748+IF(D748="Long",1,-1)*G748</f>
        <v>8366.69325</v>
      </c>
      <c r="I748" s="68" t="n">
        <f aca="false">Assumptions!$B$58</f>
        <v>5.35750011455817</v>
      </c>
      <c r="J748" s="68" t="n">
        <f aca="false">INDEX(Yearly!$D$5:$D$22,MATCH(C748,Yearly!$A$5:$A$22,0))</f>
        <v>0.54483052012456</v>
      </c>
      <c r="K748" s="68" t="n">
        <f aca="false">G748-I748-J748</f>
        <v>-15.0955806346827</v>
      </c>
      <c r="L748" s="69" t="n">
        <f aca="false">(I748+J748)/Assumptions!$B$8</f>
        <v>0.000260255904029187</v>
      </c>
      <c r="M748" s="70" t="n">
        <f aca="false">F748-L748</f>
        <v>-0.00136025590402919</v>
      </c>
      <c r="N748" s="71" t="n">
        <f aca="false">G748*Assumptions!$B$7</f>
        <v>-72304.91125</v>
      </c>
      <c r="O748" s="71" t="n">
        <f aca="false">K748*Assumptions!$B$7</f>
        <v>-118726.74169178</v>
      </c>
      <c r="P748" s="68" t="n">
        <f aca="false">P747+G748</f>
        <v>9396.66544499999</v>
      </c>
      <c r="Q748" s="68" t="n">
        <f aca="false">MAX(Q747,P748)</f>
        <v>9444.29556499999</v>
      </c>
      <c r="R748" s="68" t="n">
        <f aca="false">Q748-P748</f>
        <v>47.6301199999998</v>
      </c>
      <c r="S748" s="68" t="n">
        <f aca="false">S747+K748</f>
        <v>5025.67179221403</v>
      </c>
      <c r="T748" s="68" t="n">
        <f aca="false">MAX(T747,S748)</f>
        <v>5217.18590458285</v>
      </c>
      <c r="U748" s="68" t="n">
        <f aca="false">T748-S748</f>
        <v>191.514112368819</v>
      </c>
      <c r="V748" s="70" t="n">
        <f aca="false">V747+F748</f>
        <v>1.875</v>
      </c>
      <c r="W748" s="70" t="n">
        <f aca="false">MAX(W747,V748)</f>
        <v>1.8807</v>
      </c>
      <c r="X748" s="70" t="n">
        <f aca="false">W748-V748</f>
        <v>0.00570000000000004</v>
      </c>
      <c r="Y748" s="70" t="n">
        <f aca="false">Y747+M748</f>
        <v>1.68226648928694</v>
      </c>
      <c r="Z748" s="70" t="n">
        <f aca="false">MAX(Z747,Y748)</f>
        <v>1.68874725699903</v>
      </c>
      <c r="AA748" s="70" t="n">
        <f aca="false">Z748-Y748</f>
        <v>0.0064807677120875</v>
      </c>
      <c r="AB748" s="72" t="n">
        <f aca="false">AB747*(1+F748)</f>
        <v>5.82063760700612</v>
      </c>
      <c r="AC748" s="73" t="n">
        <f aca="false">MAX(AC747,AB748)</f>
        <v>5.85394665375138</v>
      </c>
      <c r="AD748" s="70" t="n">
        <f aca="false">1-AB748/AC748</f>
        <v>0.00569001542299996</v>
      </c>
      <c r="AE748" s="73" t="n">
        <f aca="false">AE747*(1+M748)</f>
        <v>4.80223867092934</v>
      </c>
      <c r="AF748" s="73" t="n">
        <f aca="false">MAX(AF747,AE748)</f>
        <v>4.83349989227514</v>
      </c>
      <c r="AG748" s="70" t="n">
        <f aca="false">1-AE748/AF748</f>
        <v>0.00646761602203816</v>
      </c>
      <c r="AH748" s="74" t="n">
        <f aca="false">IF(R748&gt;0,AH747+1,0)</f>
        <v>3</v>
      </c>
      <c r="AI748" s="74" t="n">
        <f aca="false">IF(U748&gt;0,AI747+1,0)</f>
        <v>51</v>
      </c>
      <c r="AJ748" s="74" t="n">
        <f aca="false">IF(G748&gt;0,AJ747+1,0)</f>
        <v>0</v>
      </c>
      <c r="AK748" s="74" t="n">
        <f aca="false">IF(G748&lt;=0,AK747+1,0)</f>
        <v>3</v>
      </c>
      <c r="AL748" s="74" t="n">
        <f aca="false">IF(K748&gt;0,AL747+1,0)</f>
        <v>0</v>
      </c>
      <c r="AM748" s="74" t="n">
        <f aca="false">IF(K748&lt;=0,AM747+1,0)</f>
        <v>3</v>
      </c>
    </row>
    <row r="749" customFormat="false" ht="15" hidden="false" customHeight="false" outlineLevel="0" collapsed="false">
      <c r="A749" s="61" t="n">
        <v>753</v>
      </c>
      <c r="B749" s="62" t="n">
        <v>41960.5506944444</v>
      </c>
      <c r="C749" s="63" t="n">
        <f aca="false">YEAR(B749)</f>
        <v>2014</v>
      </c>
      <c r="D749" s="32" t="s">
        <v>277</v>
      </c>
      <c r="E749" s="64" t="n">
        <v>8366.4</v>
      </c>
      <c r="F749" s="65" t="n">
        <v>0.0014</v>
      </c>
      <c r="G749" s="66" t="n">
        <v>11.71296</v>
      </c>
      <c r="H749" s="67" t="n">
        <f aca="false">E749+IF(D749="Long",1,-1)*G749</f>
        <v>8378.11296</v>
      </c>
      <c r="I749" s="68" t="n">
        <f aca="false">Assumptions!$B$58</f>
        <v>5.35750011455817</v>
      </c>
      <c r="J749" s="68" t="n">
        <f aca="false">INDEX(Yearly!$D$5:$D$22,MATCH(C749,Yearly!$A$5:$A$22,0))</f>
        <v>0.54483052012456</v>
      </c>
      <c r="K749" s="68" t="n">
        <f aca="false">G749-I749-J749</f>
        <v>5.81062936531727</v>
      </c>
      <c r="L749" s="69" t="n">
        <f aca="false">(I749+J749)/Assumptions!$B$8</f>
        <v>0.000260255904029187</v>
      </c>
      <c r="M749" s="70" t="n">
        <f aca="false">F749-L749</f>
        <v>0.00113974409597081</v>
      </c>
      <c r="N749" s="71" t="n">
        <f aca="false">G749*Assumptions!$B$7</f>
        <v>92122.4304</v>
      </c>
      <c r="O749" s="71" t="n">
        <f aca="false">K749*Assumptions!$B$7</f>
        <v>45700.5999582204</v>
      </c>
      <c r="P749" s="68" t="n">
        <f aca="false">P748+G749</f>
        <v>9408.37840499999</v>
      </c>
      <c r="Q749" s="68" t="n">
        <f aca="false">MAX(Q748,P749)</f>
        <v>9444.29556499999</v>
      </c>
      <c r="R749" s="68" t="n">
        <f aca="false">Q749-P749</f>
        <v>35.9171599999991</v>
      </c>
      <c r="S749" s="68" t="n">
        <f aca="false">S748+K749</f>
        <v>5031.48242157935</v>
      </c>
      <c r="T749" s="68" t="n">
        <f aca="false">MAX(T748,S749)</f>
        <v>5217.18590458285</v>
      </c>
      <c r="U749" s="68" t="n">
        <f aca="false">T749-S749</f>
        <v>185.703483003502</v>
      </c>
      <c r="V749" s="70" t="n">
        <f aca="false">V748+F749</f>
        <v>1.8764</v>
      </c>
      <c r="W749" s="70" t="n">
        <f aca="false">MAX(W748,V749)</f>
        <v>1.8807</v>
      </c>
      <c r="X749" s="70" t="n">
        <f aca="false">W749-V749</f>
        <v>0.00429999999999997</v>
      </c>
      <c r="Y749" s="70" t="n">
        <f aca="false">Y748+M749</f>
        <v>1.68340623338291</v>
      </c>
      <c r="Z749" s="70" t="n">
        <f aca="false">MAX(Z748,Y749)</f>
        <v>1.68874725699903</v>
      </c>
      <c r="AA749" s="70" t="n">
        <f aca="false">Z749-Y749</f>
        <v>0.00534102361611666</v>
      </c>
      <c r="AB749" s="72" t="n">
        <f aca="false">AB748*(1+F749)</f>
        <v>5.82878649965593</v>
      </c>
      <c r="AC749" s="73" t="n">
        <f aca="false">MAX(AC748,AB749)</f>
        <v>5.85394665375138</v>
      </c>
      <c r="AD749" s="70" t="n">
        <f aca="false">1-AB749/AC749</f>
        <v>0.00429798144459215</v>
      </c>
      <c r="AE749" s="73" t="n">
        <f aca="false">AE748*(1+M749)</f>
        <v>4.80771199410197</v>
      </c>
      <c r="AF749" s="73" t="n">
        <f aca="false">MAX(AF748,AE749)</f>
        <v>4.83349989227514</v>
      </c>
      <c r="AG749" s="70" t="n">
        <f aca="false">1-AE749/AF749</f>
        <v>0.00533524335324342</v>
      </c>
      <c r="AH749" s="74" t="n">
        <f aca="false">IF(R749&gt;0,AH748+1,0)</f>
        <v>4</v>
      </c>
      <c r="AI749" s="74" t="n">
        <f aca="false">IF(U749&gt;0,AI748+1,0)</f>
        <v>52</v>
      </c>
      <c r="AJ749" s="74" t="n">
        <f aca="false">IF(G749&gt;0,AJ748+1,0)</f>
        <v>1</v>
      </c>
      <c r="AK749" s="74" t="n">
        <f aca="false">IF(G749&lt;=0,AK748+1,0)</f>
        <v>0</v>
      </c>
      <c r="AL749" s="74" t="n">
        <f aca="false">IF(K749&gt;0,AL748+1,0)</f>
        <v>1</v>
      </c>
      <c r="AM749" s="74" t="n">
        <f aca="false">IF(K749&lt;=0,AM748+1,0)</f>
        <v>0</v>
      </c>
    </row>
    <row r="750" customFormat="false" ht="15" hidden="false" customHeight="false" outlineLevel="0" collapsed="false">
      <c r="A750" s="61" t="n">
        <v>754</v>
      </c>
      <c r="B750" s="62" t="n">
        <v>41962.59375</v>
      </c>
      <c r="C750" s="63" t="n">
        <f aca="false">YEAR(B750)</f>
        <v>2014</v>
      </c>
      <c r="D750" s="32" t="s">
        <v>276</v>
      </c>
      <c r="E750" s="64" t="n">
        <v>8377.75</v>
      </c>
      <c r="F750" s="65" t="n">
        <v>-0.0032</v>
      </c>
      <c r="G750" s="66" t="n">
        <v>-26.8088</v>
      </c>
      <c r="H750" s="67" t="n">
        <f aca="false">E750+IF(D750="Long",1,-1)*G750</f>
        <v>8404.5588</v>
      </c>
      <c r="I750" s="68" t="n">
        <f aca="false">Assumptions!$B$58</f>
        <v>5.35750011455817</v>
      </c>
      <c r="J750" s="68" t="n">
        <f aca="false">INDEX(Yearly!$D$5:$D$22,MATCH(C750,Yearly!$A$5:$A$22,0))</f>
        <v>0.54483052012456</v>
      </c>
      <c r="K750" s="68" t="n">
        <f aca="false">G750-I750-J750</f>
        <v>-32.7111306346827</v>
      </c>
      <c r="L750" s="69" t="n">
        <f aca="false">(I750+J750)/Assumptions!$B$8</f>
        <v>0.000260255904029187</v>
      </c>
      <c r="M750" s="70" t="n">
        <f aca="false">F750-L750</f>
        <v>-0.00346025590402919</v>
      </c>
      <c r="N750" s="71" t="n">
        <f aca="false">G750*Assumptions!$B$7</f>
        <v>-210851.212</v>
      </c>
      <c r="O750" s="71" t="n">
        <f aca="false">K750*Assumptions!$B$7</f>
        <v>-257273.04244178</v>
      </c>
      <c r="P750" s="68" t="n">
        <f aca="false">P749+G750</f>
        <v>9381.56960499999</v>
      </c>
      <c r="Q750" s="68" t="n">
        <f aca="false">MAX(Q749,P750)</f>
        <v>9444.29556499999</v>
      </c>
      <c r="R750" s="68" t="n">
        <f aca="false">Q750-P750</f>
        <v>62.7259599999998</v>
      </c>
      <c r="S750" s="68" t="n">
        <f aca="false">S749+K750</f>
        <v>4998.77129094467</v>
      </c>
      <c r="T750" s="68" t="n">
        <f aca="false">MAX(T749,S750)</f>
        <v>5217.18590458285</v>
      </c>
      <c r="U750" s="68" t="n">
        <f aca="false">T750-S750</f>
        <v>218.414613638184</v>
      </c>
      <c r="V750" s="70" t="n">
        <f aca="false">V749+F750</f>
        <v>1.8732</v>
      </c>
      <c r="W750" s="70" t="n">
        <f aca="false">MAX(W749,V750)</f>
        <v>1.8807</v>
      </c>
      <c r="X750" s="70" t="n">
        <f aca="false">W750-V750</f>
        <v>0.00750000000000006</v>
      </c>
      <c r="Y750" s="70" t="n">
        <f aca="false">Y749+M750</f>
        <v>1.67994597747888</v>
      </c>
      <c r="Z750" s="70" t="n">
        <f aca="false">MAX(Z749,Y750)</f>
        <v>1.68874725699903</v>
      </c>
      <c r="AA750" s="70" t="n">
        <f aca="false">Z750-Y750</f>
        <v>0.00880127952014576</v>
      </c>
      <c r="AB750" s="72" t="n">
        <f aca="false">AB749*(1+F750)</f>
        <v>5.81013438285703</v>
      </c>
      <c r="AC750" s="73" t="n">
        <f aca="false">MAX(AC749,AB750)</f>
        <v>5.85394665375138</v>
      </c>
      <c r="AD750" s="70" t="n">
        <f aca="false">1-AB750/AC750</f>
        <v>0.00748422790396952</v>
      </c>
      <c r="AE750" s="73" t="n">
        <f aca="false">AE749*(1+M750)</f>
        <v>4.79107608028951</v>
      </c>
      <c r="AF750" s="73" t="n">
        <f aca="false">MAX(AF749,AE750)</f>
        <v>4.83349989227514</v>
      </c>
      <c r="AG750" s="70" t="n">
        <f aca="false">1-AE750/AF750</f>
        <v>0.00877703794995999</v>
      </c>
      <c r="AH750" s="74" t="n">
        <f aca="false">IF(R750&gt;0,AH749+1,0)</f>
        <v>5</v>
      </c>
      <c r="AI750" s="74" t="n">
        <f aca="false">IF(U750&gt;0,AI749+1,0)</f>
        <v>53</v>
      </c>
      <c r="AJ750" s="74" t="n">
        <f aca="false">IF(G750&gt;0,AJ749+1,0)</f>
        <v>0</v>
      </c>
      <c r="AK750" s="74" t="n">
        <f aca="false">IF(G750&lt;=0,AK749+1,0)</f>
        <v>1</v>
      </c>
      <c r="AL750" s="74" t="n">
        <f aca="false">IF(K750&gt;0,AL749+1,0)</f>
        <v>0</v>
      </c>
      <c r="AM750" s="74" t="n">
        <f aca="false">IF(K750&lt;=0,AM749+1,0)</f>
        <v>1</v>
      </c>
    </row>
    <row r="751" customFormat="false" ht="15" hidden="false" customHeight="false" outlineLevel="0" collapsed="false">
      <c r="A751" s="61" t="n">
        <v>755</v>
      </c>
      <c r="B751" s="62" t="n">
        <v>41963.6354166667</v>
      </c>
      <c r="C751" s="63" t="n">
        <f aca="false">YEAR(B751)</f>
        <v>2014</v>
      </c>
      <c r="D751" s="32" t="s">
        <v>277</v>
      </c>
      <c r="E751" s="64" t="n">
        <v>8404.2</v>
      </c>
      <c r="F751" s="65" t="n">
        <v>0.0047</v>
      </c>
      <c r="G751" s="66" t="n">
        <v>39.49974</v>
      </c>
      <c r="H751" s="67" t="n">
        <f aca="false">E751+IF(D751="Long",1,-1)*G751</f>
        <v>8443.69974</v>
      </c>
      <c r="I751" s="68" t="n">
        <f aca="false">Assumptions!$B$58</f>
        <v>5.35750011455817</v>
      </c>
      <c r="J751" s="68" t="n">
        <f aca="false">INDEX(Yearly!$D$5:$D$22,MATCH(C751,Yearly!$A$5:$A$22,0))</f>
        <v>0.54483052012456</v>
      </c>
      <c r="K751" s="68" t="n">
        <f aca="false">G751-I751-J751</f>
        <v>33.5974093653173</v>
      </c>
      <c r="L751" s="69" t="n">
        <f aca="false">(I751+J751)/Assumptions!$B$8</f>
        <v>0.000260255904029187</v>
      </c>
      <c r="M751" s="70" t="n">
        <f aca="false">F751-L751</f>
        <v>0.00443974409597081</v>
      </c>
      <c r="N751" s="71" t="n">
        <f aca="false">G751*Assumptions!$B$7</f>
        <v>310665.4551</v>
      </c>
      <c r="O751" s="71" t="n">
        <f aca="false">K751*Assumptions!$B$7</f>
        <v>264243.62465822</v>
      </c>
      <c r="P751" s="68" t="n">
        <f aca="false">P750+G751</f>
        <v>9421.06934499999</v>
      </c>
      <c r="Q751" s="68" t="n">
        <f aca="false">MAX(Q750,P751)</f>
        <v>9444.29556499999</v>
      </c>
      <c r="R751" s="68" t="n">
        <f aca="false">Q751-P751</f>
        <v>23.2262200000005</v>
      </c>
      <c r="S751" s="68" t="n">
        <f aca="false">S750+K751</f>
        <v>5032.36870030998</v>
      </c>
      <c r="T751" s="68" t="n">
        <f aca="false">MAX(T750,S751)</f>
        <v>5217.18590458285</v>
      </c>
      <c r="U751" s="68" t="n">
        <f aca="false">T751-S751</f>
        <v>184.817204272867</v>
      </c>
      <c r="V751" s="70" t="n">
        <f aca="false">V750+F751</f>
        <v>1.8779</v>
      </c>
      <c r="W751" s="70" t="n">
        <f aca="false">MAX(W750,V751)</f>
        <v>1.8807</v>
      </c>
      <c r="X751" s="70" t="n">
        <f aca="false">W751-V751</f>
        <v>0.00280000000000014</v>
      </c>
      <c r="Y751" s="70" t="n">
        <f aca="false">Y750+M751</f>
        <v>1.68438572157485</v>
      </c>
      <c r="Z751" s="70" t="n">
        <f aca="false">MAX(Z750,Y751)</f>
        <v>1.68874725699903</v>
      </c>
      <c r="AA751" s="70" t="n">
        <f aca="false">Z751-Y751</f>
        <v>0.00436153542417483</v>
      </c>
      <c r="AB751" s="72" t="n">
        <f aca="false">AB750*(1+F751)</f>
        <v>5.83744201445645</v>
      </c>
      <c r="AC751" s="73" t="n">
        <f aca="false">MAX(AC750,AB751)</f>
        <v>5.85394665375138</v>
      </c>
      <c r="AD751" s="70" t="n">
        <f aca="false">1-AB751/AC751</f>
        <v>0.00281940377511825</v>
      </c>
      <c r="AE751" s="73" t="n">
        <f aca="false">AE750*(1+M751)</f>
        <v>4.81234723203032</v>
      </c>
      <c r="AF751" s="73" t="n">
        <f aca="false">MAX(AF750,AE751)</f>
        <v>4.83349989227514</v>
      </c>
      <c r="AG751" s="70" t="n">
        <f aca="false">1-AE751/AF751</f>
        <v>0.00437626165640748</v>
      </c>
      <c r="AH751" s="74" t="n">
        <f aca="false">IF(R751&gt;0,AH750+1,0)</f>
        <v>6</v>
      </c>
      <c r="AI751" s="74" t="n">
        <f aca="false">IF(U751&gt;0,AI750+1,0)</f>
        <v>54</v>
      </c>
      <c r="AJ751" s="74" t="n">
        <f aca="false">IF(G751&gt;0,AJ750+1,0)</f>
        <v>1</v>
      </c>
      <c r="AK751" s="74" t="n">
        <f aca="false">IF(G751&lt;=0,AK750+1,0)</f>
        <v>0</v>
      </c>
      <c r="AL751" s="74" t="n">
        <f aca="false">IF(K751&gt;0,AL750+1,0)</f>
        <v>1</v>
      </c>
      <c r="AM751" s="74" t="n">
        <f aca="false">IF(K751&lt;=0,AM750+1,0)</f>
        <v>0</v>
      </c>
    </row>
    <row r="752" customFormat="false" ht="15" hidden="false" customHeight="false" outlineLevel="0" collapsed="false">
      <c r="A752" s="61" t="n">
        <v>756</v>
      </c>
      <c r="B752" s="62" t="n">
        <v>41968.59375</v>
      </c>
      <c r="C752" s="63" t="n">
        <f aca="false">YEAR(B752)</f>
        <v>2014</v>
      </c>
      <c r="D752" s="32" t="s">
        <v>276</v>
      </c>
      <c r="E752" s="64" t="n">
        <v>8443.45</v>
      </c>
      <c r="F752" s="65" t="n">
        <v>-0.0011</v>
      </c>
      <c r="G752" s="66" t="n">
        <v>-9.287795</v>
      </c>
      <c r="H752" s="67" t="n">
        <f aca="false">E752+IF(D752="Long",1,-1)*G752</f>
        <v>8452.737795</v>
      </c>
      <c r="I752" s="68" t="n">
        <f aca="false">Assumptions!$B$58</f>
        <v>5.35750011455817</v>
      </c>
      <c r="J752" s="68" t="n">
        <f aca="false">INDEX(Yearly!$D$5:$D$22,MATCH(C752,Yearly!$A$5:$A$22,0))</f>
        <v>0.54483052012456</v>
      </c>
      <c r="K752" s="68" t="n">
        <f aca="false">G752-I752-J752</f>
        <v>-15.1901256346827</v>
      </c>
      <c r="L752" s="69" t="n">
        <f aca="false">(I752+J752)/Assumptions!$B$8</f>
        <v>0.000260255904029187</v>
      </c>
      <c r="M752" s="70" t="n">
        <f aca="false">F752-L752</f>
        <v>-0.00136025590402919</v>
      </c>
      <c r="N752" s="71" t="n">
        <f aca="false">G752*Assumptions!$B$7</f>
        <v>-73048.507675</v>
      </c>
      <c r="O752" s="71" t="n">
        <f aca="false">K752*Assumptions!$B$7</f>
        <v>-119470.33811678</v>
      </c>
      <c r="P752" s="68" t="n">
        <f aca="false">P751+G752</f>
        <v>9411.78154999999</v>
      </c>
      <c r="Q752" s="68" t="n">
        <f aca="false">MAX(Q751,P752)</f>
        <v>9444.29556499999</v>
      </c>
      <c r="R752" s="68" t="n">
        <f aca="false">Q752-P752</f>
        <v>32.5140150000007</v>
      </c>
      <c r="S752" s="68" t="n">
        <f aca="false">S751+K752</f>
        <v>5017.1785746753</v>
      </c>
      <c r="T752" s="68" t="n">
        <f aca="false">MAX(T751,S752)</f>
        <v>5217.18590458285</v>
      </c>
      <c r="U752" s="68" t="n">
        <f aca="false">T752-S752</f>
        <v>200.007329907549</v>
      </c>
      <c r="V752" s="70" t="n">
        <f aca="false">V751+F752</f>
        <v>1.8768</v>
      </c>
      <c r="W752" s="70" t="n">
        <f aca="false">MAX(W751,V752)</f>
        <v>1.8807</v>
      </c>
      <c r="X752" s="70" t="n">
        <f aca="false">W752-V752</f>
        <v>0.00390000000000024</v>
      </c>
      <c r="Y752" s="70" t="n">
        <f aca="false">Y751+M752</f>
        <v>1.68302546567082</v>
      </c>
      <c r="Z752" s="70" t="n">
        <f aca="false">MAX(Z751,Y752)</f>
        <v>1.68874725699903</v>
      </c>
      <c r="AA752" s="70" t="n">
        <f aca="false">Z752-Y752</f>
        <v>0.00572179132820394</v>
      </c>
      <c r="AB752" s="72" t="n">
        <f aca="false">AB751*(1+F752)</f>
        <v>5.83102082824055</v>
      </c>
      <c r="AC752" s="73" t="n">
        <f aca="false">MAX(AC751,AB752)</f>
        <v>5.85394665375138</v>
      </c>
      <c r="AD752" s="70" t="n">
        <f aca="false">1-AB752/AC752</f>
        <v>0.00391630243096552</v>
      </c>
      <c r="AE752" s="73" t="n">
        <f aca="false">AE751*(1+M752)</f>
        <v>4.80580120829571</v>
      </c>
      <c r="AF752" s="73" t="n">
        <f aca="false">MAX(AF751,AE752)</f>
        <v>4.83349989227514</v>
      </c>
      <c r="AG752" s="70" t="n">
        <f aca="false">1-AE752/AF752</f>
        <v>0.00573056472468103</v>
      </c>
      <c r="AH752" s="74" t="n">
        <f aca="false">IF(R752&gt;0,AH751+1,0)</f>
        <v>7</v>
      </c>
      <c r="AI752" s="74" t="n">
        <f aca="false">IF(U752&gt;0,AI751+1,0)</f>
        <v>55</v>
      </c>
      <c r="AJ752" s="74" t="n">
        <f aca="false">IF(G752&gt;0,AJ751+1,0)</f>
        <v>0</v>
      </c>
      <c r="AK752" s="74" t="n">
        <f aca="false">IF(G752&lt;=0,AK751+1,0)</f>
        <v>1</v>
      </c>
      <c r="AL752" s="74" t="n">
        <f aca="false">IF(K752&gt;0,AL751+1,0)</f>
        <v>0</v>
      </c>
      <c r="AM752" s="74" t="n">
        <f aca="false">IF(K752&lt;=0,AM751+1,0)</f>
        <v>1</v>
      </c>
    </row>
    <row r="753" customFormat="false" ht="15" hidden="false" customHeight="false" outlineLevel="0" collapsed="false">
      <c r="A753" s="61" t="n">
        <v>757</v>
      </c>
      <c r="B753" s="62" t="n">
        <v>41969.4270833333</v>
      </c>
      <c r="C753" s="63" t="n">
        <f aca="false">YEAR(B753)</f>
        <v>2014</v>
      </c>
      <c r="D753" s="32" t="s">
        <v>277</v>
      </c>
      <c r="E753" s="64" t="n">
        <v>8452.85</v>
      </c>
      <c r="F753" s="65" t="n">
        <v>-0.0006</v>
      </c>
      <c r="G753" s="66" t="n">
        <v>-5.07171</v>
      </c>
      <c r="H753" s="67" t="n">
        <f aca="false">E753+IF(D753="Long",1,-1)*G753</f>
        <v>8447.77829</v>
      </c>
      <c r="I753" s="68" t="n">
        <f aca="false">Assumptions!$B$58</f>
        <v>5.35750011455817</v>
      </c>
      <c r="J753" s="68" t="n">
        <f aca="false">INDEX(Yearly!$D$5:$D$22,MATCH(C753,Yearly!$A$5:$A$22,0))</f>
        <v>0.54483052012456</v>
      </c>
      <c r="K753" s="68" t="n">
        <f aca="false">G753-I753-J753</f>
        <v>-10.9740406346827</v>
      </c>
      <c r="L753" s="69" t="n">
        <f aca="false">(I753+J753)/Assumptions!$B$8</f>
        <v>0.000260255904029187</v>
      </c>
      <c r="M753" s="70" t="n">
        <f aca="false">F753-L753</f>
        <v>-0.000860255904029187</v>
      </c>
      <c r="N753" s="71" t="n">
        <f aca="false">G753*Assumptions!$B$7</f>
        <v>-39888.99915</v>
      </c>
      <c r="O753" s="71" t="n">
        <f aca="false">K753*Assumptions!$B$7</f>
        <v>-86310.8295917797</v>
      </c>
      <c r="P753" s="68" t="n">
        <f aca="false">P752+G753</f>
        <v>9406.70983999999</v>
      </c>
      <c r="Q753" s="68" t="n">
        <f aca="false">MAX(Q752,P753)</f>
        <v>9444.29556499999</v>
      </c>
      <c r="R753" s="68" t="n">
        <f aca="false">Q753-P753</f>
        <v>37.5857250000008</v>
      </c>
      <c r="S753" s="68" t="n">
        <f aca="false">S752+K753</f>
        <v>5006.20453404062</v>
      </c>
      <c r="T753" s="68" t="n">
        <f aca="false">MAX(T752,S753)</f>
        <v>5217.18590458285</v>
      </c>
      <c r="U753" s="68" t="n">
        <f aca="false">T753-S753</f>
        <v>210.981370542232</v>
      </c>
      <c r="V753" s="70" t="n">
        <f aca="false">V752+F753</f>
        <v>1.8762</v>
      </c>
      <c r="W753" s="70" t="n">
        <f aca="false">MAX(W752,V753)</f>
        <v>1.8807</v>
      </c>
      <c r="X753" s="70" t="n">
        <f aca="false">W753-V753</f>
        <v>0.00450000000000017</v>
      </c>
      <c r="Y753" s="70" t="n">
        <f aca="false">Y752+M753</f>
        <v>1.68216520976679</v>
      </c>
      <c r="Z753" s="70" t="n">
        <f aca="false">MAX(Z752,Y753)</f>
        <v>1.68874725699903</v>
      </c>
      <c r="AA753" s="70" t="n">
        <f aca="false">Z753-Y753</f>
        <v>0.0065820472322331</v>
      </c>
      <c r="AB753" s="72" t="n">
        <f aca="false">AB752*(1+F753)</f>
        <v>5.82752221574361</v>
      </c>
      <c r="AC753" s="73" t="n">
        <f aca="false">MAX(AC752,AB753)</f>
        <v>5.85394665375138</v>
      </c>
      <c r="AD753" s="70" t="n">
        <f aca="false">1-AB753/AC753</f>
        <v>0.00451395264950694</v>
      </c>
      <c r="AE753" s="73" t="n">
        <f aca="false">AE752*(1+M753)</f>
        <v>4.80166698943269</v>
      </c>
      <c r="AF753" s="73" t="n">
        <f aca="false">MAX(AF752,AE753)</f>
        <v>4.83349989227514</v>
      </c>
      <c r="AG753" s="70" t="n">
        <f aca="false">1-AE753/AF753</f>
        <v>0.00658589087657235</v>
      </c>
      <c r="AH753" s="74" t="n">
        <f aca="false">IF(R753&gt;0,AH752+1,0)</f>
        <v>8</v>
      </c>
      <c r="AI753" s="74" t="n">
        <f aca="false">IF(U753&gt;0,AI752+1,0)</f>
        <v>56</v>
      </c>
      <c r="AJ753" s="74" t="n">
        <f aca="false">IF(G753&gt;0,AJ752+1,0)</f>
        <v>0</v>
      </c>
      <c r="AK753" s="74" t="n">
        <f aca="false">IF(G753&lt;=0,AK752+1,0)</f>
        <v>2</v>
      </c>
      <c r="AL753" s="74" t="n">
        <f aca="false">IF(K753&gt;0,AL752+1,0)</f>
        <v>0</v>
      </c>
      <c r="AM753" s="74" t="n">
        <f aca="false">IF(K753&lt;=0,AM752+1,0)</f>
        <v>2</v>
      </c>
    </row>
    <row r="754" customFormat="false" ht="15" hidden="false" customHeight="false" outlineLevel="0" collapsed="false">
      <c r="A754" s="61" t="n">
        <v>758</v>
      </c>
      <c r="B754" s="62" t="n">
        <v>41969.4493055556</v>
      </c>
      <c r="C754" s="63" t="n">
        <f aca="false">YEAR(B754)</f>
        <v>2014</v>
      </c>
      <c r="D754" s="32" t="s">
        <v>276</v>
      </c>
      <c r="E754" s="64" t="n">
        <v>8448.1</v>
      </c>
      <c r="F754" s="65" t="n">
        <v>-0.0014</v>
      </c>
      <c r="G754" s="66" t="n">
        <v>-11.82734</v>
      </c>
      <c r="H754" s="67" t="n">
        <f aca="false">E754+IF(D754="Long",1,-1)*G754</f>
        <v>8459.92734</v>
      </c>
      <c r="I754" s="68" t="n">
        <f aca="false">Assumptions!$B$58</f>
        <v>5.35750011455817</v>
      </c>
      <c r="J754" s="68" t="n">
        <f aca="false">INDEX(Yearly!$D$5:$D$22,MATCH(C754,Yearly!$A$5:$A$22,0))</f>
        <v>0.54483052012456</v>
      </c>
      <c r="K754" s="68" t="n">
        <f aca="false">G754-I754-J754</f>
        <v>-17.7296706346827</v>
      </c>
      <c r="L754" s="69" t="n">
        <f aca="false">(I754+J754)/Assumptions!$B$8</f>
        <v>0.000260255904029187</v>
      </c>
      <c r="M754" s="70" t="n">
        <f aca="false">F754-L754</f>
        <v>-0.00166025590402919</v>
      </c>
      <c r="N754" s="71" t="n">
        <f aca="false">G754*Assumptions!$B$7</f>
        <v>-93022.0291</v>
      </c>
      <c r="O754" s="71" t="n">
        <f aca="false">K754*Assumptions!$B$7</f>
        <v>-139443.85954178</v>
      </c>
      <c r="P754" s="68" t="n">
        <f aca="false">P753+G754</f>
        <v>9394.88249999999</v>
      </c>
      <c r="Q754" s="68" t="n">
        <f aca="false">MAX(Q753,P754)</f>
        <v>9444.29556499999</v>
      </c>
      <c r="R754" s="68" t="n">
        <f aca="false">Q754-P754</f>
        <v>49.4130650000006</v>
      </c>
      <c r="S754" s="68" t="n">
        <f aca="false">S753+K754</f>
        <v>4988.47486340594</v>
      </c>
      <c r="T754" s="68" t="n">
        <f aca="false">MAX(T753,S754)</f>
        <v>5217.18590458285</v>
      </c>
      <c r="U754" s="68" t="n">
        <f aca="false">T754-S754</f>
        <v>228.711041176914</v>
      </c>
      <c r="V754" s="70" t="n">
        <f aca="false">V753+F754</f>
        <v>1.8748</v>
      </c>
      <c r="W754" s="70" t="n">
        <f aca="false">MAX(W753,V754)</f>
        <v>1.8807</v>
      </c>
      <c r="X754" s="70" t="n">
        <f aca="false">W754-V754</f>
        <v>0.00590000000000024</v>
      </c>
      <c r="Y754" s="70" t="n">
        <f aca="false">Y753+M754</f>
        <v>1.68050495386276</v>
      </c>
      <c r="Z754" s="70" t="n">
        <f aca="false">MAX(Z753,Y754)</f>
        <v>1.68874725699903</v>
      </c>
      <c r="AA754" s="70" t="n">
        <f aca="false">Z754-Y754</f>
        <v>0.0082423031362624</v>
      </c>
      <c r="AB754" s="72" t="n">
        <f aca="false">AB753*(1+F754)</f>
        <v>5.81936368464157</v>
      </c>
      <c r="AC754" s="73" t="n">
        <f aca="false">MAX(AC753,AB754)</f>
        <v>5.85394665375138</v>
      </c>
      <c r="AD754" s="70" t="n">
        <f aca="false">1-AB754/AC754</f>
        <v>0.00590763311579756</v>
      </c>
      <c r="AE754" s="73" t="n">
        <f aca="false">AE753*(1+M754)</f>
        <v>4.7936949934643</v>
      </c>
      <c r="AF754" s="73" t="n">
        <f aca="false">MAX(AF753,AE754)</f>
        <v>4.83349989227514</v>
      </c>
      <c r="AG754" s="70" t="n">
        <f aca="false">1-AE754/AF754</f>
        <v>0.00823521251639037</v>
      </c>
      <c r="AH754" s="74" t="n">
        <f aca="false">IF(R754&gt;0,AH753+1,0)</f>
        <v>9</v>
      </c>
      <c r="AI754" s="74" t="n">
        <f aca="false">IF(U754&gt;0,AI753+1,0)</f>
        <v>57</v>
      </c>
      <c r="AJ754" s="74" t="n">
        <f aca="false">IF(G754&gt;0,AJ753+1,0)</f>
        <v>0</v>
      </c>
      <c r="AK754" s="74" t="n">
        <f aca="false">IF(G754&lt;=0,AK753+1,0)</f>
        <v>3</v>
      </c>
      <c r="AL754" s="74" t="n">
        <f aca="false">IF(K754&gt;0,AL753+1,0)</f>
        <v>0</v>
      </c>
      <c r="AM754" s="74" t="n">
        <f aca="false">IF(K754&lt;=0,AM753+1,0)</f>
        <v>3</v>
      </c>
    </row>
    <row r="755" customFormat="false" ht="15" hidden="false" customHeight="false" outlineLevel="0" collapsed="false">
      <c r="A755" s="61" t="n">
        <v>759</v>
      </c>
      <c r="B755" s="62" t="n">
        <v>41969.5520833333</v>
      </c>
      <c r="C755" s="63" t="n">
        <f aca="false">YEAR(B755)</f>
        <v>2014</v>
      </c>
      <c r="D755" s="32" t="s">
        <v>277</v>
      </c>
      <c r="E755" s="64" t="n">
        <v>8460</v>
      </c>
      <c r="F755" s="65" t="n">
        <v>0.0083</v>
      </c>
      <c r="G755" s="66" t="n">
        <v>70.218</v>
      </c>
      <c r="H755" s="67" t="n">
        <f aca="false">E755+IF(D755="Long",1,-1)*G755</f>
        <v>8530.218</v>
      </c>
      <c r="I755" s="68" t="n">
        <f aca="false">Assumptions!$B$58</f>
        <v>5.35750011455817</v>
      </c>
      <c r="J755" s="68" t="n">
        <f aca="false">INDEX(Yearly!$D$5:$D$22,MATCH(C755,Yearly!$A$5:$A$22,0))</f>
        <v>0.54483052012456</v>
      </c>
      <c r="K755" s="68" t="n">
        <f aca="false">G755-I755-J755</f>
        <v>64.3156693653173</v>
      </c>
      <c r="L755" s="69" t="n">
        <f aca="false">(I755+J755)/Assumptions!$B$8</f>
        <v>0.000260255904029187</v>
      </c>
      <c r="M755" s="70" t="n">
        <f aca="false">F755-L755</f>
        <v>0.00803974409597081</v>
      </c>
      <c r="N755" s="71" t="n">
        <f aca="false">G755*Assumptions!$B$7</f>
        <v>552264.57</v>
      </c>
      <c r="O755" s="71" t="n">
        <f aca="false">K755*Assumptions!$B$7</f>
        <v>505842.73955822</v>
      </c>
      <c r="P755" s="68" t="n">
        <f aca="false">P754+G755</f>
        <v>9465.10049999999</v>
      </c>
      <c r="Q755" s="68" t="n">
        <f aca="false">MAX(Q754,P755)</f>
        <v>9465.10049999999</v>
      </c>
      <c r="R755" s="68" t="n">
        <f aca="false">Q755-P755</f>
        <v>0</v>
      </c>
      <c r="S755" s="68" t="n">
        <f aca="false">S754+K755</f>
        <v>5052.79053277125</v>
      </c>
      <c r="T755" s="68" t="n">
        <f aca="false">MAX(T754,S755)</f>
        <v>5217.18590458285</v>
      </c>
      <c r="U755" s="68" t="n">
        <f aca="false">T755-S755</f>
        <v>164.395371811597</v>
      </c>
      <c r="V755" s="70" t="n">
        <f aca="false">V754+F755</f>
        <v>1.8831</v>
      </c>
      <c r="W755" s="70" t="n">
        <f aca="false">MAX(W754,V755)</f>
        <v>1.8831</v>
      </c>
      <c r="X755" s="70" t="n">
        <f aca="false">W755-V755</f>
        <v>0</v>
      </c>
      <c r="Y755" s="70" t="n">
        <f aca="false">Y754+M755</f>
        <v>1.68854469795873</v>
      </c>
      <c r="Z755" s="70" t="n">
        <f aca="false">MAX(Z754,Y755)</f>
        <v>1.68874725699903</v>
      </c>
      <c r="AA755" s="70" t="n">
        <f aca="false">Z755-Y755</f>
        <v>0.00020255904029165</v>
      </c>
      <c r="AB755" s="72" t="n">
        <f aca="false">AB754*(1+F755)</f>
        <v>5.86766440322409</v>
      </c>
      <c r="AC755" s="73" t="n">
        <f aca="false">MAX(AC754,AB755)</f>
        <v>5.86766440322409</v>
      </c>
      <c r="AD755" s="70" t="n">
        <f aca="false">1-AB755/AC755</f>
        <v>0</v>
      </c>
      <c r="AE755" s="73" t="n">
        <f aca="false">AE754*(1+M755)</f>
        <v>4.83223507448589</v>
      </c>
      <c r="AF755" s="73" t="n">
        <f aca="false">MAX(AF754,AE755)</f>
        <v>4.83349989227514</v>
      </c>
      <c r="AG755" s="70" t="n">
        <f aca="false">1-AE755/AF755</f>
        <v>0.000261677421627415</v>
      </c>
      <c r="AH755" s="74" t="n">
        <f aca="false">IF(R755&gt;0,AH754+1,0)</f>
        <v>0</v>
      </c>
      <c r="AI755" s="74" t="n">
        <f aca="false">IF(U755&gt;0,AI754+1,0)</f>
        <v>58</v>
      </c>
      <c r="AJ755" s="74" t="n">
        <f aca="false">IF(G755&gt;0,AJ754+1,0)</f>
        <v>1</v>
      </c>
      <c r="AK755" s="74" t="n">
        <f aca="false">IF(G755&lt;=0,AK754+1,0)</f>
        <v>0</v>
      </c>
      <c r="AL755" s="74" t="n">
        <f aca="false">IF(K755&gt;0,AL754+1,0)</f>
        <v>1</v>
      </c>
      <c r="AM755" s="74" t="n">
        <f aca="false">IF(K755&lt;=0,AM754+1,0)</f>
        <v>0</v>
      </c>
    </row>
    <row r="756" customFormat="false" ht="15" hidden="false" customHeight="false" outlineLevel="0" collapsed="false">
      <c r="A756" s="61" t="n">
        <v>760</v>
      </c>
      <c r="B756" s="62" t="n">
        <v>41975.40625</v>
      </c>
      <c r="C756" s="63" t="n">
        <f aca="false">YEAR(B756)</f>
        <v>2014</v>
      </c>
      <c r="D756" s="32" t="s">
        <v>276</v>
      </c>
      <c r="E756" s="64" t="n">
        <v>8530.1</v>
      </c>
      <c r="F756" s="65" t="n">
        <v>-0.0003</v>
      </c>
      <c r="G756" s="66" t="n">
        <v>-2.55903</v>
      </c>
      <c r="H756" s="67" t="n">
        <f aca="false">E756+IF(D756="Long",1,-1)*G756</f>
        <v>8532.65903</v>
      </c>
      <c r="I756" s="68" t="n">
        <f aca="false">Assumptions!$B$58</f>
        <v>5.35750011455817</v>
      </c>
      <c r="J756" s="68" t="n">
        <f aca="false">INDEX(Yearly!$D$5:$D$22,MATCH(C756,Yearly!$A$5:$A$22,0))</f>
        <v>0.54483052012456</v>
      </c>
      <c r="K756" s="68" t="n">
        <f aca="false">G756-I756-J756</f>
        <v>-8.46136063468273</v>
      </c>
      <c r="L756" s="69" t="n">
        <f aca="false">(I756+J756)/Assumptions!$B$8</f>
        <v>0.000260255904029187</v>
      </c>
      <c r="M756" s="70" t="n">
        <f aca="false">F756-L756</f>
        <v>-0.000560255904029187</v>
      </c>
      <c r="N756" s="71" t="n">
        <f aca="false">G756*Assumptions!$B$7</f>
        <v>-20126.77095</v>
      </c>
      <c r="O756" s="71" t="n">
        <f aca="false">K756*Assumptions!$B$7</f>
        <v>-66548.6013917797</v>
      </c>
      <c r="P756" s="68" t="n">
        <f aca="false">P755+G756</f>
        <v>9462.54146999999</v>
      </c>
      <c r="Q756" s="68" t="n">
        <f aca="false">MAX(Q755,P756)</f>
        <v>9465.10049999999</v>
      </c>
      <c r="R756" s="68" t="n">
        <f aca="false">Q756-P756</f>
        <v>2.55903000000035</v>
      </c>
      <c r="S756" s="68" t="n">
        <f aca="false">S755+K756</f>
        <v>5044.32917213657</v>
      </c>
      <c r="T756" s="68" t="n">
        <f aca="false">MAX(T755,S756)</f>
        <v>5217.18590458285</v>
      </c>
      <c r="U756" s="68" t="n">
        <f aca="false">T756-S756</f>
        <v>172.85673244628</v>
      </c>
      <c r="V756" s="70" t="n">
        <f aca="false">V755+F756</f>
        <v>1.8828</v>
      </c>
      <c r="W756" s="70" t="n">
        <f aca="false">MAX(W755,V756)</f>
        <v>1.8831</v>
      </c>
      <c r="X756" s="70" t="n">
        <f aca="false">W756-V756</f>
        <v>0.000299999999999967</v>
      </c>
      <c r="Y756" s="70" t="n">
        <f aca="false">Y755+M756</f>
        <v>1.6879844420547</v>
      </c>
      <c r="Z756" s="70" t="n">
        <f aca="false">MAX(Z755,Y756)</f>
        <v>1.68874725699903</v>
      </c>
      <c r="AA756" s="70" t="n">
        <f aca="false">Z756-Y756</f>
        <v>0.000762814944320844</v>
      </c>
      <c r="AB756" s="72" t="n">
        <f aca="false">AB755*(1+F756)</f>
        <v>5.86590410390313</v>
      </c>
      <c r="AC756" s="73" t="n">
        <f aca="false">MAX(AC755,AB756)</f>
        <v>5.86766440322409</v>
      </c>
      <c r="AD756" s="70" t="n">
        <f aca="false">1-AB756/AC756</f>
        <v>0.000299999999999967</v>
      </c>
      <c r="AE756" s="73" t="n">
        <f aca="false">AE755*(1+M756)</f>
        <v>4.82952778625575</v>
      </c>
      <c r="AF756" s="73" t="n">
        <f aca="false">MAX(AF755,AE756)</f>
        <v>4.83349989227514</v>
      </c>
      <c r="AG756" s="70" t="n">
        <f aca="false">1-AE756/AF756</f>
        <v>0.000821786719336193</v>
      </c>
      <c r="AH756" s="74" t="n">
        <f aca="false">IF(R756&gt;0,AH755+1,0)</f>
        <v>1</v>
      </c>
      <c r="AI756" s="74" t="n">
        <f aca="false">IF(U756&gt;0,AI755+1,0)</f>
        <v>59</v>
      </c>
      <c r="AJ756" s="74" t="n">
        <f aca="false">IF(G756&gt;0,AJ755+1,0)</f>
        <v>0</v>
      </c>
      <c r="AK756" s="74" t="n">
        <f aca="false">IF(G756&lt;=0,AK755+1,0)</f>
        <v>1</v>
      </c>
      <c r="AL756" s="74" t="n">
        <f aca="false">IF(K756&gt;0,AL755+1,0)</f>
        <v>0</v>
      </c>
      <c r="AM756" s="74" t="n">
        <f aca="false">IF(K756&lt;=0,AM755+1,0)</f>
        <v>1</v>
      </c>
    </row>
    <row r="757" customFormat="false" ht="15" hidden="false" customHeight="false" outlineLevel="0" collapsed="false">
      <c r="A757" s="61" t="n">
        <v>761</v>
      </c>
      <c r="B757" s="62" t="n">
        <v>41975.6145833333</v>
      </c>
      <c r="C757" s="63" t="n">
        <f aca="false">YEAR(B757)</f>
        <v>2014</v>
      </c>
      <c r="D757" s="32" t="s">
        <v>277</v>
      </c>
      <c r="E757" s="64" t="n">
        <v>8532.55</v>
      </c>
      <c r="F757" s="65" t="n">
        <v>-0.0017</v>
      </c>
      <c r="G757" s="66" t="n">
        <v>-14.505335</v>
      </c>
      <c r="H757" s="67" t="n">
        <f aca="false">E757+IF(D757="Long",1,-1)*G757</f>
        <v>8518.044665</v>
      </c>
      <c r="I757" s="68" t="n">
        <f aca="false">Assumptions!$B$58</f>
        <v>5.35750011455817</v>
      </c>
      <c r="J757" s="68" t="n">
        <f aca="false">INDEX(Yearly!$D$5:$D$22,MATCH(C757,Yearly!$A$5:$A$22,0))</f>
        <v>0.54483052012456</v>
      </c>
      <c r="K757" s="68" t="n">
        <f aca="false">G757-I757-J757</f>
        <v>-20.4076656346827</v>
      </c>
      <c r="L757" s="69" t="n">
        <f aca="false">(I757+J757)/Assumptions!$B$8</f>
        <v>0.000260255904029187</v>
      </c>
      <c r="M757" s="70" t="n">
        <f aca="false">F757-L757</f>
        <v>-0.00196025590402919</v>
      </c>
      <c r="N757" s="71" t="n">
        <f aca="false">G757*Assumptions!$B$7</f>
        <v>-114084.459775</v>
      </c>
      <c r="O757" s="71" t="n">
        <f aca="false">K757*Assumptions!$B$7</f>
        <v>-160506.29021678</v>
      </c>
      <c r="P757" s="68" t="n">
        <f aca="false">P756+G757</f>
        <v>9448.03613499999</v>
      </c>
      <c r="Q757" s="68" t="n">
        <f aca="false">MAX(Q756,P757)</f>
        <v>9465.10049999999</v>
      </c>
      <c r="R757" s="68" t="n">
        <f aca="false">Q757-P757</f>
        <v>17.0643650000002</v>
      </c>
      <c r="S757" s="68" t="n">
        <f aca="false">S756+K757</f>
        <v>5023.92150650189</v>
      </c>
      <c r="T757" s="68" t="n">
        <f aca="false">MAX(T756,S757)</f>
        <v>5217.18590458285</v>
      </c>
      <c r="U757" s="68" t="n">
        <f aca="false">T757-S757</f>
        <v>193.264398080963</v>
      </c>
      <c r="V757" s="70" t="n">
        <f aca="false">V756+F757</f>
        <v>1.8811</v>
      </c>
      <c r="W757" s="70" t="n">
        <f aca="false">MAX(W756,V757)</f>
        <v>1.8831</v>
      </c>
      <c r="X757" s="70" t="n">
        <f aca="false">W757-V757</f>
        <v>0.002</v>
      </c>
      <c r="Y757" s="70" t="n">
        <f aca="false">Y756+M757</f>
        <v>1.68602418615067</v>
      </c>
      <c r="Z757" s="70" t="n">
        <f aca="false">MAX(Z756,Y757)</f>
        <v>1.68874725699903</v>
      </c>
      <c r="AA757" s="70" t="n">
        <f aca="false">Z757-Y757</f>
        <v>0.00272307084835011</v>
      </c>
      <c r="AB757" s="72" t="n">
        <f aca="false">AB756*(1+F757)</f>
        <v>5.85593206692649</v>
      </c>
      <c r="AC757" s="73" t="n">
        <f aca="false">MAX(AC756,AB757)</f>
        <v>5.86766440322409</v>
      </c>
      <c r="AD757" s="70" t="n">
        <f aca="false">1-AB757/AC757</f>
        <v>0.00199948999999999</v>
      </c>
      <c r="AE757" s="73" t="n">
        <f aca="false">AE756*(1+M757)</f>
        <v>4.82006067589907</v>
      </c>
      <c r="AF757" s="73" t="n">
        <f aca="false">MAX(AF756,AE757)</f>
        <v>4.83349989227514</v>
      </c>
      <c r="AG757" s="70" t="n">
        <f aca="false">1-AE757/AF757</f>
        <v>0.00278043171109699</v>
      </c>
      <c r="AH757" s="74" t="n">
        <f aca="false">IF(R757&gt;0,AH756+1,0)</f>
        <v>2</v>
      </c>
      <c r="AI757" s="74" t="n">
        <f aca="false">IF(U757&gt;0,AI756+1,0)</f>
        <v>60</v>
      </c>
      <c r="AJ757" s="74" t="n">
        <f aca="false">IF(G757&gt;0,AJ756+1,0)</f>
        <v>0</v>
      </c>
      <c r="AK757" s="74" t="n">
        <f aca="false">IF(G757&lt;=0,AK756+1,0)</f>
        <v>2</v>
      </c>
      <c r="AL757" s="74" t="n">
        <f aca="false">IF(K757&gt;0,AL756+1,0)</f>
        <v>0</v>
      </c>
      <c r="AM757" s="74" t="n">
        <f aca="false">IF(K757&lt;=0,AM756+1,0)</f>
        <v>2</v>
      </c>
    </row>
    <row r="758" customFormat="false" ht="15" hidden="false" customHeight="false" outlineLevel="0" collapsed="false">
      <c r="A758" s="61" t="n">
        <v>762</v>
      </c>
      <c r="B758" s="62" t="n">
        <v>41976.3909722222</v>
      </c>
      <c r="C758" s="63" t="n">
        <f aca="false">YEAR(B758)</f>
        <v>2014</v>
      </c>
      <c r="D758" s="32" t="s">
        <v>276</v>
      </c>
      <c r="E758" s="64" t="n">
        <v>8518</v>
      </c>
      <c r="F758" s="65" t="n">
        <v>-0.0026</v>
      </c>
      <c r="G758" s="66" t="n">
        <v>-22.1468</v>
      </c>
      <c r="H758" s="67" t="n">
        <f aca="false">E758+IF(D758="Long",1,-1)*G758</f>
        <v>8540.1468</v>
      </c>
      <c r="I758" s="68" t="n">
        <f aca="false">Assumptions!$B$58</f>
        <v>5.35750011455817</v>
      </c>
      <c r="J758" s="68" t="n">
        <f aca="false">INDEX(Yearly!$D$5:$D$22,MATCH(C758,Yearly!$A$5:$A$22,0))</f>
        <v>0.54483052012456</v>
      </c>
      <c r="K758" s="68" t="n">
        <f aca="false">G758-I758-J758</f>
        <v>-28.0491306346827</v>
      </c>
      <c r="L758" s="69" t="n">
        <f aca="false">(I758+J758)/Assumptions!$B$8</f>
        <v>0.000260255904029187</v>
      </c>
      <c r="M758" s="70" t="n">
        <f aca="false">F758-L758</f>
        <v>-0.00286025590402919</v>
      </c>
      <c r="N758" s="71" t="n">
        <f aca="false">G758*Assumptions!$B$7</f>
        <v>-174184.582</v>
      </c>
      <c r="O758" s="71" t="n">
        <f aca="false">K758*Assumptions!$B$7</f>
        <v>-220606.41244178</v>
      </c>
      <c r="P758" s="68" t="n">
        <f aca="false">P757+G758</f>
        <v>9425.88933499999</v>
      </c>
      <c r="Q758" s="68" t="n">
        <f aca="false">MAX(Q757,P758)</f>
        <v>9465.10049999999</v>
      </c>
      <c r="R758" s="68" t="n">
        <f aca="false">Q758-P758</f>
        <v>39.2111650000006</v>
      </c>
      <c r="S758" s="68" t="n">
        <f aca="false">S757+K758</f>
        <v>4995.87237586721</v>
      </c>
      <c r="T758" s="68" t="n">
        <f aca="false">MAX(T757,S758)</f>
        <v>5217.18590458285</v>
      </c>
      <c r="U758" s="68" t="n">
        <f aca="false">T758-S758</f>
        <v>221.313528715646</v>
      </c>
      <c r="V758" s="70" t="n">
        <f aca="false">V757+F758</f>
        <v>1.8785</v>
      </c>
      <c r="W758" s="70" t="n">
        <f aca="false">MAX(W757,V758)</f>
        <v>1.8831</v>
      </c>
      <c r="X758" s="70" t="n">
        <f aca="false">W758-V758</f>
        <v>0.00459999999999994</v>
      </c>
      <c r="Y758" s="70" t="n">
        <f aca="false">Y757+M758</f>
        <v>1.68316393024665</v>
      </c>
      <c r="Z758" s="70" t="n">
        <f aca="false">MAX(Z757,Y758)</f>
        <v>1.68874725699903</v>
      </c>
      <c r="AA758" s="70" t="n">
        <f aca="false">Z758-Y758</f>
        <v>0.00558332675237927</v>
      </c>
      <c r="AB758" s="72" t="n">
        <f aca="false">AB757*(1+F758)</f>
        <v>5.84070664355248</v>
      </c>
      <c r="AC758" s="73" t="n">
        <f aca="false">MAX(AC757,AB758)</f>
        <v>5.86766440322409</v>
      </c>
      <c r="AD758" s="70" t="n">
        <f aca="false">1-AB758/AC758</f>
        <v>0.00459429132599998</v>
      </c>
      <c r="AE758" s="73" t="n">
        <f aca="false">AE757*(1+M758)</f>
        <v>4.80627406889305</v>
      </c>
      <c r="AF758" s="73" t="n">
        <f aca="false">MAX(AF757,AE758)</f>
        <v>4.83349989227514</v>
      </c>
      <c r="AG758" s="70" t="n">
        <f aca="false">1-AE758/AF758</f>
        <v>0.0056327348689087</v>
      </c>
      <c r="AH758" s="74" t="n">
        <f aca="false">IF(R758&gt;0,AH757+1,0)</f>
        <v>3</v>
      </c>
      <c r="AI758" s="74" t="n">
        <f aca="false">IF(U758&gt;0,AI757+1,0)</f>
        <v>61</v>
      </c>
      <c r="AJ758" s="74" t="n">
        <f aca="false">IF(G758&gt;0,AJ757+1,0)</f>
        <v>0</v>
      </c>
      <c r="AK758" s="74" t="n">
        <f aca="false">IF(G758&lt;=0,AK757+1,0)</f>
        <v>3</v>
      </c>
      <c r="AL758" s="74" t="n">
        <f aca="false">IF(K758&gt;0,AL757+1,0)</f>
        <v>0</v>
      </c>
      <c r="AM758" s="74" t="n">
        <f aca="false">IF(K758&lt;=0,AM757+1,0)</f>
        <v>3</v>
      </c>
    </row>
    <row r="759" customFormat="false" ht="15" hidden="false" customHeight="false" outlineLevel="0" collapsed="false">
      <c r="A759" s="61" t="n">
        <v>763</v>
      </c>
      <c r="B759" s="62" t="n">
        <v>41976.53125</v>
      </c>
      <c r="C759" s="63" t="n">
        <f aca="false">YEAR(B759)</f>
        <v>2014</v>
      </c>
      <c r="D759" s="32" t="s">
        <v>277</v>
      </c>
      <c r="E759" s="64" t="n">
        <v>8540.1</v>
      </c>
      <c r="F759" s="65" t="n">
        <v>-0.0019</v>
      </c>
      <c r="G759" s="66" t="n">
        <v>-16.22619</v>
      </c>
      <c r="H759" s="67" t="n">
        <f aca="false">E759+IF(D759="Long",1,-1)*G759</f>
        <v>8523.87381</v>
      </c>
      <c r="I759" s="68" t="n">
        <f aca="false">Assumptions!$B$58</f>
        <v>5.35750011455817</v>
      </c>
      <c r="J759" s="68" t="n">
        <f aca="false">INDEX(Yearly!$D$5:$D$22,MATCH(C759,Yearly!$A$5:$A$22,0))</f>
        <v>0.54483052012456</v>
      </c>
      <c r="K759" s="68" t="n">
        <f aca="false">G759-I759-J759</f>
        <v>-22.1285206346827</v>
      </c>
      <c r="L759" s="69" t="n">
        <f aca="false">(I759+J759)/Assumptions!$B$8</f>
        <v>0.000260255904029187</v>
      </c>
      <c r="M759" s="70" t="n">
        <f aca="false">F759-L759</f>
        <v>-0.00216025590402919</v>
      </c>
      <c r="N759" s="71" t="n">
        <f aca="false">G759*Assumptions!$B$7</f>
        <v>-127618.98435</v>
      </c>
      <c r="O759" s="71" t="n">
        <f aca="false">K759*Assumptions!$B$7</f>
        <v>-174040.81479178</v>
      </c>
      <c r="P759" s="68" t="n">
        <f aca="false">P758+G759</f>
        <v>9409.66314499999</v>
      </c>
      <c r="Q759" s="68" t="n">
        <f aca="false">MAX(Q758,P759)</f>
        <v>9465.10049999999</v>
      </c>
      <c r="R759" s="68" t="n">
        <f aca="false">Q759-P759</f>
        <v>55.437355</v>
      </c>
      <c r="S759" s="68" t="n">
        <f aca="false">S758+K759</f>
        <v>4973.74385523252</v>
      </c>
      <c r="T759" s="68" t="n">
        <f aca="false">MAX(T758,S759)</f>
        <v>5217.18590458285</v>
      </c>
      <c r="U759" s="68" t="n">
        <f aca="false">T759-S759</f>
        <v>243.442049350329</v>
      </c>
      <c r="V759" s="70" t="n">
        <f aca="false">V758+F759</f>
        <v>1.8766</v>
      </c>
      <c r="W759" s="70" t="n">
        <f aca="false">MAX(W758,V759)</f>
        <v>1.8831</v>
      </c>
      <c r="X759" s="70" t="n">
        <f aca="false">W759-V759</f>
        <v>0.00649999999999995</v>
      </c>
      <c r="Y759" s="70" t="n">
        <f aca="false">Y758+M759</f>
        <v>1.68100367434262</v>
      </c>
      <c r="Z759" s="70" t="n">
        <f aca="false">MAX(Z758,Y759)</f>
        <v>1.68874725699903</v>
      </c>
      <c r="AA759" s="70" t="n">
        <f aca="false">Z759-Y759</f>
        <v>0.00774358265640851</v>
      </c>
      <c r="AB759" s="72" t="n">
        <f aca="false">AB758*(1+F759)</f>
        <v>5.82960930092973</v>
      </c>
      <c r="AC759" s="73" t="n">
        <f aca="false">MAX(AC758,AB759)</f>
        <v>5.86766440322409</v>
      </c>
      <c r="AD759" s="70" t="n">
        <f aca="false">1-AB759/AC759</f>
        <v>0.00648556217248064</v>
      </c>
      <c r="AE759" s="73" t="n">
        <f aca="false">AE758*(1+M759)</f>
        <v>4.79589128695934</v>
      </c>
      <c r="AF759" s="73" t="n">
        <f aca="false">MAX(AF758,AE759)</f>
        <v>4.83349989227514</v>
      </c>
      <c r="AG759" s="70" t="n">
        <f aca="false">1-AE759/AF759</f>
        <v>0.00778082262418156</v>
      </c>
      <c r="AH759" s="74" t="n">
        <f aca="false">IF(R759&gt;0,AH758+1,0)</f>
        <v>4</v>
      </c>
      <c r="AI759" s="74" t="n">
        <f aca="false">IF(U759&gt;0,AI758+1,0)</f>
        <v>62</v>
      </c>
      <c r="AJ759" s="74" t="n">
        <f aca="false">IF(G759&gt;0,AJ758+1,0)</f>
        <v>0</v>
      </c>
      <c r="AK759" s="74" t="n">
        <f aca="false">IF(G759&lt;=0,AK758+1,0)</f>
        <v>4</v>
      </c>
      <c r="AL759" s="74" t="n">
        <f aca="false">IF(K759&gt;0,AL758+1,0)</f>
        <v>0</v>
      </c>
      <c r="AM759" s="74" t="n">
        <f aca="false">IF(K759&lt;=0,AM758+1,0)</f>
        <v>4</v>
      </c>
    </row>
    <row r="760" customFormat="false" ht="15" hidden="false" customHeight="false" outlineLevel="0" collapsed="false">
      <c r="A760" s="61" t="n">
        <v>764</v>
      </c>
      <c r="B760" s="62" t="n">
        <v>41976.6145833333</v>
      </c>
      <c r="C760" s="63" t="n">
        <f aca="false">YEAR(B760)</f>
        <v>2014</v>
      </c>
      <c r="D760" s="32" t="s">
        <v>276</v>
      </c>
      <c r="E760" s="64" t="n">
        <v>8523.75</v>
      </c>
      <c r="F760" s="65" t="n">
        <v>-0.0021</v>
      </c>
      <c r="G760" s="66" t="n">
        <v>-17.899875</v>
      </c>
      <c r="H760" s="67" t="n">
        <f aca="false">E760+IF(D760="Long",1,-1)*G760</f>
        <v>8541.649875</v>
      </c>
      <c r="I760" s="68" t="n">
        <f aca="false">Assumptions!$B$58</f>
        <v>5.35750011455817</v>
      </c>
      <c r="J760" s="68" t="n">
        <f aca="false">INDEX(Yearly!$D$5:$D$22,MATCH(C760,Yearly!$A$5:$A$22,0))</f>
        <v>0.54483052012456</v>
      </c>
      <c r="K760" s="68" t="n">
        <f aca="false">G760-I760-J760</f>
        <v>-23.8022056346827</v>
      </c>
      <c r="L760" s="69" t="n">
        <f aca="false">(I760+J760)/Assumptions!$B$8</f>
        <v>0.000260255904029187</v>
      </c>
      <c r="M760" s="70" t="n">
        <f aca="false">F760-L760</f>
        <v>-0.00236025590402919</v>
      </c>
      <c r="N760" s="71" t="n">
        <f aca="false">G760*Assumptions!$B$7</f>
        <v>-140782.516875</v>
      </c>
      <c r="O760" s="71" t="n">
        <f aca="false">K760*Assumptions!$B$7</f>
        <v>-187204.34731678</v>
      </c>
      <c r="P760" s="68" t="n">
        <f aca="false">P759+G760</f>
        <v>9391.76326999999</v>
      </c>
      <c r="Q760" s="68" t="n">
        <f aca="false">MAX(Q759,P760)</f>
        <v>9465.10049999999</v>
      </c>
      <c r="R760" s="68" t="n">
        <f aca="false">Q760-P760</f>
        <v>73.3372299999992</v>
      </c>
      <c r="S760" s="68" t="n">
        <f aca="false">S759+K760</f>
        <v>4949.94164959784</v>
      </c>
      <c r="T760" s="68" t="n">
        <f aca="false">MAX(T759,S760)</f>
        <v>5217.18590458285</v>
      </c>
      <c r="U760" s="68" t="n">
        <f aca="false">T760-S760</f>
        <v>267.244254985011</v>
      </c>
      <c r="V760" s="70" t="n">
        <f aca="false">V759+F760</f>
        <v>1.8745</v>
      </c>
      <c r="W760" s="70" t="n">
        <f aca="false">MAX(W759,V760)</f>
        <v>1.8831</v>
      </c>
      <c r="X760" s="70" t="n">
        <f aca="false">W760-V760</f>
        <v>0.00859999999999994</v>
      </c>
      <c r="Y760" s="70" t="n">
        <f aca="false">Y759+M760</f>
        <v>1.67864341843859</v>
      </c>
      <c r="Z760" s="70" t="n">
        <f aca="false">MAX(Z759,Y760)</f>
        <v>1.68874725699903</v>
      </c>
      <c r="AA760" s="70" t="n">
        <f aca="false">Z760-Y760</f>
        <v>0.0101038385604377</v>
      </c>
      <c r="AB760" s="72" t="n">
        <f aca="false">AB759*(1+F760)</f>
        <v>5.81736712139778</v>
      </c>
      <c r="AC760" s="73" t="n">
        <f aca="false">MAX(AC759,AB760)</f>
        <v>5.86766440322409</v>
      </c>
      <c r="AD760" s="70" t="n">
        <f aca="false">1-AB760/AC760</f>
        <v>0.00857194249191839</v>
      </c>
      <c r="AE760" s="73" t="n">
        <f aca="false">AE759*(1+M760)</f>
        <v>4.78457175623421</v>
      </c>
      <c r="AF760" s="73" t="n">
        <f aca="false">MAX(AF759,AE760)</f>
        <v>4.83349989227514</v>
      </c>
      <c r="AG760" s="70" t="n">
        <f aca="false">1-AE760/AF760</f>
        <v>0.0101227137956739</v>
      </c>
      <c r="AH760" s="74" t="n">
        <f aca="false">IF(R760&gt;0,AH759+1,0)</f>
        <v>5</v>
      </c>
      <c r="AI760" s="74" t="n">
        <f aca="false">IF(U760&gt;0,AI759+1,0)</f>
        <v>63</v>
      </c>
      <c r="AJ760" s="74" t="n">
        <f aca="false">IF(G760&gt;0,AJ759+1,0)</f>
        <v>0</v>
      </c>
      <c r="AK760" s="74" t="n">
        <f aca="false">IF(G760&lt;=0,AK759+1,0)</f>
        <v>5</v>
      </c>
      <c r="AL760" s="74" t="n">
        <f aca="false">IF(K760&gt;0,AL759+1,0)</f>
        <v>0</v>
      </c>
      <c r="AM760" s="74" t="n">
        <f aca="false">IF(K760&lt;=0,AM759+1,0)</f>
        <v>5</v>
      </c>
    </row>
    <row r="761" customFormat="false" ht="15" hidden="false" customHeight="false" outlineLevel="0" collapsed="false">
      <c r="A761" s="61" t="n">
        <v>765</v>
      </c>
      <c r="B761" s="62" t="n">
        <v>41976.6354166667</v>
      </c>
      <c r="C761" s="63" t="n">
        <f aca="false">YEAR(B761)</f>
        <v>2014</v>
      </c>
      <c r="D761" s="32" t="s">
        <v>277</v>
      </c>
      <c r="E761" s="64" t="n">
        <v>8541.3</v>
      </c>
      <c r="F761" s="65" t="n">
        <v>-0.0013</v>
      </c>
      <c r="G761" s="66" t="n">
        <v>-11.10369</v>
      </c>
      <c r="H761" s="67" t="n">
        <f aca="false">E761+IF(D761="Long",1,-1)*G761</f>
        <v>8530.19631</v>
      </c>
      <c r="I761" s="68" t="n">
        <f aca="false">Assumptions!$B$58</f>
        <v>5.35750011455817</v>
      </c>
      <c r="J761" s="68" t="n">
        <f aca="false">INDEX(Yearly!$D$5:$D$22,MATCH(C761,Yearly!$A$5:$A$22,0))</f>
        <v>0.54483052012456</v>
      </c>
      <c r="K761" s="68" t="n">
        <f aca="false">G761-I761-J761</f>
        <v>-17.0060206346827</v>
      </c>
      <c r="L761" s="69" t="n">
        <f aca="false">(I761+J761)/Assumptions!$B$8</f>
        <v>0.000260255904029187</v>
      </c>
      <c r="M761" s="70" t="n">
        <f aca="false">F761-L761</f>
        <v>-0.00156025590402919</v>
      </c>
      <c r="N761" s="71" t="n">
        <f aca="false">G761*Assumptions!$B$7</f>
        <v>-87330.52185</v>
      </c>
      <c r="O761" s="71" t="n">
        <f aca="false">K761*Assumptions!$B$7</f>
        <v>-133752.35229178</v>
      </c>
      <c r="P761" s="68" t="n">
        <f aca="false">P760+G761</f>
        <v>9380.65957999999</v>
      </c>
      <c r="Q761" s="68" t="n">
        <f aca="false">MAX(Q760,P761)</f>
        <v>9465.10049999999</v>
      </c>
      <c r="R761" s="68" t="n">
        <f aca="false">Q761-P761</f>
        <v>84.4409199999991</v>
      </c>
      <c r="S761" s="68" t="n">
        <f aca="false">S760+K761</f>
        <v>4932.93562896316</v>
      </c>
      <c r="T761" s="68" t="n">
        <f aca="false">MAX(T760,S761)</f>
        <v>5217.18590458285</v>
      </c>
      <c r="U761" s="68" t="n">
        <f aca="false">T761-S761</f>
        <v>284.250275619694</v>
      </c>
      <c r="V761" s="70" t="n">
        <f aca="false">V760+F761</f>
        <v>1.8732</v>
      </c>
      <c r="W761" s="70" t="n">
        <f aca="false">MAX(W760,V761)</f>
        <v>1.8831</v>
      </c>
      <c r="X761" s="70" t="n">
        <f aca="false">W761-V761</f>
        <v>0.00990000000000002</v>
      </c>
      <c r="Y761" s="70" t="n">
        <f aca="false">Y760+M761</f>
        <v>1.67708316253456</v>
      </c>
      <c r="Z761" s="70" t="n">
        <f aca="false">MAX(Z760,Y761)</f>
        <v>1.68874725699903</v>
      </c>
      <c r="AA761" s="70" t="n">
        <f aca="false">Z761-Y761</f>
        <v>0.0116640944644668</v>
      </c>
      <c r="AB761" s="72" t="n">
        <f aca="false">AB760*(1+F761)</f>
        <v>5.80980454413996</v>
      </c>
      <c r="AC761" s="73" t="n">
        <f aca="false">MAX(AC760,AB761)</f>
        <v>5.86766440322409</v>
      </c>
      <c r="AD761" s="70" t="n">
        <f aca="false">1-AB761/AC761</f>
        <v>0.00986079896667891</v>
      </c>
      <c r="AE761" s="73" t="n">
        <f aca="false">AE760*(1+M761)</f>
        <v>4.7771065999033</v>
      </c>
      <c r="AF761" s="73" t="n">
        <f aca="false">MAX(AF760,AE761)</f>
        <v>4.83349989227514</v>
      </c>
      <c r="AG761" s="70" t="n">
        <f aca="false">1-AE761/AF761</f>
        <v>0.0116671756757386</v>
      </c>
      <c r="AH761" s="74" t="n">
        <f aca="false">IF(R761&gt;0,AH760+1,0)</f>
        <v>6</v>
      </c>
      <c r="AI761" s="74" t="n">
        <f aca="false">IF(U761&gt;0,AI760+1,0)</f>
        <v>64</v>
      </c>
      <c r="AJ761" s="74" t="n">
        <f aca="false">IF(G761&gt;0,AJ760+1,0)</f>
        <v>0</v>
      </c>
      <c r="AK761" s="74" t="n">
        <f aca="false">IF(G761&lt;=0,AK760+1,0)</f>
        <v>6</v>
      </c>
      <c r="AL761" s="74" t="n">
        <f aca="false">IF(K761&gt;0,AL760+1,0)</f>
        <v>0</v>
      </c>
      <c r="AM761" s="74" t="n">
        <f aca="false">IF(K761&lt;=0,AM760+1,0)</f>
        <v>6</v>
      </c>
    </row>
    <row r="762" customFormat="false" ht="15" hidden="false" customHeight="false" outlineLevel="0" collapsed="false">
      <c r="A762" s="61" t="n">
        <v>766</v>
      </c>
      <c r="B762" s="62" t="n">
        <v>41977.46875</v>
      </c>
      <c r="C762" s="63" t="n">
        <f aca="false">YEAR(B762)</f>
        <v>2014</v>
      </c>
      <c r="D762" s="32" t="s">
        <v>276</v>
      </c>
      <c r="E762" s="64" t="n">
        <v>8530</v>
      </c>
      <c r="F762" s="65" t="n">
        <v>-0.0023</v>
      </c>
      <c r="G762" s="66" t="n">
        <v>-19.619</v>
      </c>
      <c r="H762" s="67" t="n">
        <f aca="false">E762+IF(D762="Long",1,-1)*G762</f>
        <v>8549.619</v>
      </c>
      <c r="I762" s="68" t="n">
        <f aca="false">Assumptions!$B$58</f>
        <v>5.35750011455817</v>
      </c>
      <c r="J762" s="68" t="n">
        <f aca="false">INDEX(Yearly!$D$5:$D$22,MATCH(C762,Yearly!$A$5:$A$22,0))</f>
        <v>0.54483052012456</v>
      </c>
      <c r="K762" s="68" t="n">
        <f aca="false">G762-I762-J762</f>
        <v>-25.5213306346827</v>
      </c>
      <c r="L762" s="69" t="n">
        <f aca="false">(I762+J762)/Assumptions!$B$8</f>
        <v>0.000260255904029187</v>
      </c>
      <c r="M762" s="70" t="n">
        <f aca="false">F762-L762</f>
        <v>-0.00256025590402919</v>
      </c>
      <c r="N762" s="71" t="n">
        <f aca="false">G762*Assumptions!$B$7</f>
        <v>-154303.435</v>
      </c>
      <c r="O762" s="71" t="n">
        <f aca="false">K762*Assumptions!$B$7</f>
        <v>-200725.26544178</v>
      </c>
      <c r="P762" s="68" t="n">
        <f aca="false">P761+G762</f>
        <v>9361.04057999999</v>
      </c>
      <c r="Q762" s="68" t="n">
        <f aca="false">MAX(Q761,P762)</f>
        <v>9465.10049999999</v>
      </c>
      <c r="R762" s="68" t="n">
        <f aca="false">Q762-P762</f>
        <v>104.05992</v>
      </c>
      <c r="S762" s="68" t="n">
        <f aca="false">S761+K762</f>
        <v>4907.41429832848</v>
      </c>
      <c r="T762" s="68" t="n">
        <f aca="false">MAX(T761,S762)</f>
        <v>5217.18590458285</v>
      </c>
      <c r="U762" s="68" t="n">
        <f aca="false">T762-S762</f>
        <v>309.771606254376</v>
      </c>
      <c r="V762" s="70" t="n">
        <f aca="false">V761+F762</f>
        <v>1.8709</v>
      </c>
      <c r="W762" s="70" t="n">
        <f aca="false">MAX(W761,V762)</f>
        <v>1.8831</v>
      </c>
      <c r="X762" s="70" t="n">
        <f aca="false">W762-V762</f>
        <v>0.0122</v>
      </c>
      <c r="Y762" s="70" t="n">
        <f aca="false">Y761+M762</f>
        <v>1.67452290663053</v>
      </c>
      <c r="Z762" s="70" t="n">
        <f aca="false">MAX(Z761,Y762)</f>
        <v>1.68874725699903</v>
      </c>
      <c r="AA762" s="70" t="n">
        <f aca="false">Z762-Y762</f>
        <v>0.014224350368496</v>
      </c>
      <c r="AB762" s="72" t="n">
        <f aca="false">AB761*(1+F762)</f>
        <v>5.79644199368844</v>
      </c>
      <c r="AC762" s="73" t="n">
        <f aca="false">MAX(AC761,AB762)</f>
        <v>5.86766440322409</v>
      </c>
      <c r="AD762" s="70" t="n">
        <f aca="false">1-AB762/AC762</f>
        <v>0.0121381191290555</v>
      </c>
      <c r="AE762" s="73" t="n">
        <f aca="false">AE761*(1+M762)</f>
        <v>4.76487598452672</v>
      </c>
      <c r="AF762" s="73" t="n">
        <f aca="false">MAX(AF761,AE762)</f>
        <v>4.83349989227514</v>
      </c>
      <c r="AG762" s="70" t="n">
        <f aca="false">1-AE762/AF762</f>
        <v>0.0141975606243607</v>
      </c>
      <c r="AH762" s="74" t="n">
        <f aca="false">IF(R762&gt;0,AH761+1,0)</f>
        <v>7</v>
      </c>
      <c r="AI762" s="74" t="n">
        <f aca="false">IF(U762&gt;0,AI761+1,0)</f>
        <v>65</v>
      </c>
      <c r="AJ762" s="74" t="n">
        <f aca="false">IF(G762&gt;0,AJ761+1,0)</f>
        <v>0</v>
      </c>
      <c r="AK762" s="74" t="n">
        <f aca="false">IF(G762&lt;=0,AK761+1,0)</f>
        <v>7</v>
      </c>
      <c r="AL762" s="74" t="n">
        <f aca="false">IF(K762&gt;0,AL761+1,0)</f>
        <v>0</v>
      </c>
      <c r="AM762" s="74" t="n">
        <f aca="false">IF(K762&lt;=0,AM761+1,0)</f>
        <v>7</v>
      </c>
    </row>
    <row r="763" customFormat="false" ht="15" hidden="false" customHeight="false" outlineLevel="0" collapsed="false">
      <c r="A763" s="61" t="n">
        <v>767</v>
      </c>
      <c r="B763" s="62" t="n">
        <v>41977.54375</v>
      </c>
      <c r="C763" s="63" t="n">
        <f aca="false">YEAR(B763)</f>
        <v>2014</v>
      </c>
      <c r="D763" s="32" t="s">
        <v>277</v>
      </c>
      <c r="E763" s="64" t="n">
        <v>8550</v>
      </c>
      <c r="F763" s="65" t="n">
        <v>-0.001</v>
      </c>
      <c r="G763" s="66" t="n">
        <v>-8.55</v>
      </c>
      <c r="H763" s="67" t="n">
        <f aca="false">E763+IF(D763="Long",1,-1)*G763</f>
        <v>8541.45</v>
      </c>
      <c r="I763" s="68" t="n">
        <f aca="false">Assumptions!$B$58</f>
        <v>5.35750011455817</v>
      </c>
      <c r="J763" s="68" t="n">
        <f aca="false">INDEX(Yearly!$D$5:$D$22,MATCH(C763,Yearly!$A$5:$A$22,0))</f>
        <v>0.54483052012456</v>
      </c>
      <c r="K763" s="68" t="n">
        <f aca="false">G763-I763-J763</f>
        <v>-14.4523306346827</v>
      </c>
      <c r="L763" s="69" t="n">
        <f aca="false">(I763+J763)/Assumptions!$B$8</f>
        <v>0.000260255904029187</v>
      </c>
      <c r="M763" s="70" t="n">
        <f aca="false">F763-L763</f>
        <v>-0.00126025590402919</v>
      </c>
      <c r="N763" s="71" t="n">
        <f aca="false">G763*Assumptions!$B$7</f>
        <v>-67245.75</v>
      </c>
      <c r="O763" s="71" t="n">
        <f aca="false">K763*Assumptions!$B$7</f>
        <v>-113667.58044178</v>
      </c>
      <c r="P763" s="68" t="n">
        <f aca="false">P762+G763</f>
        <v>9352.49057999999</v>
      </c>
      <c r="Q763" s="68" t="n">
        <f aca="false">MAX(Q762,P763)</f>
        <v>9465.10049999999</v>
      </c>
      <c r="R763" s="68" t="n">
        <f aca="false">Q763-P763</f>
        <v>112.609919999999</v>
      </c>
      <c r="S763" s="68" t="n">
        <f aca="false">S762+K763</f>
        <v>4892.96196769379</v>
      </c>
      <c r="T763" s="68" t="n">
        <f aca="false">MAX(T762,S763)</f>
        <v>5217.18590458285</v>
      </c>
      <c r="U763" s="68" t="n">
        <f aca="false">T763-S763</f>
        <v>324.223936889059</v>
      </c>
      <c r="V763" s="70" t="n">
        <f aca="false">V762+F763</f>
        <v>1.8699</v>
      </c>
      <c r="W763" s="70" t="n">
        <f aca="false">MAX(W762,V763)</f>
        <v>1.8831</v>
      </c>
      <c r="X763" s="70" t="n">
        <f aca="false">W763-V763</f>
        <v>0.0131999999999999</v>
      </c>
      <c r="Y763" s="70" t="n">
        <f aca="false">Y762+M763</f>
        <v>1.6732626507265</v>
      </c>
      <c r="Z763" s="70" t="n">
        <f aca="false">MAX(Z762,Y763)</f>
        <v>1.68874725699903</v>
      </c>
      <c r="AA763" s="70" t="n">
        <f aca="false">Z763-Y763</f>
        <v>0.0154846062725251</v>
      </c>
      <c r="AB763" s="72" t="n">
        <f aca="false">AB762*(1+F763)</f>
        <v>5.79064555169475</v>
      </c>
      <c r="AC763" s="73" t="n">
        <f aca="false">MAX(AC762,AB763)</f>
        <v>5.86766440322409</v>
      </c>
      <c r="AD763" s="70" t="n">
        <f aca="false">1-AB763/AC763</f>
        <v>0.0131259810099263</v>
      </c>
      <c r="AE763" s="73" t="n">
        <f aca="false">AE762*(1+M763)</f>
        <v>4.75887102143525</v>
      </c>
      <c r="AF763" s="73" t="n">
        <f aca="false">MAX(AF762,AE763)</f>
        <v>4.83349989227514</v>
      </c>
      <c r="AG763" s="70" t="n">
        <f aca="false">1-AE763/AF763</f>
        <v>0.0154399239687903</v>
      </c>
      <c r="AH763" s="74" t="n">
        <f aca="false">IF(R763&gt;0,AH762+1,0)</f>
        <v>8</v>
      </c>
      <c r="AI763" s="74" t="n">
        <f aca="false">IF(U763&gt;0,AI762+1,0)</f>
        <v>66</v>
      </c>
      <c r="AJ763" s="74" t="n">
        <f aca="false">IF(G763&gt;0,AJ762+1,0)</f>
        <v>0</v>
      </c>
      <c r="AK763" s="74" t="n">
        <f aca="false">IF(G763&lt;=0,AK762+1,0)</f>
        <v>8</v>
      </c>
      <c r="AL763" s="74" t="n">
        <f aca="false">IF(K763&gt;0,AL762+1,0)</f>
        <v>0</v>
      </c>
      <c r="AM763" s="74" t="n">
        <f aca="false">IF(K763&lt;=0,AM762+1,0)</f>
        <v>8</v>
      </c>
    </row>
    <row r="764" customFormat="false" ht="15" hidden="false" customHeight="false" outlineLevel="0" collapsed="false">
      <c r="A764" s="61" t="n">
        <v>768</v>
      </c>
      <c r="B764" s="62" t="n">
        <v>41978.6354166667</v>
      </c>
      <c r="C764" s="63" t="n">
        <f aca="false">YEAR(B764)</f>
        <v>2014</v>
      </c>
      <c r="D764" s="32" t="s">
        <v>276</v>
      </c>
      <c r="E764" s="64" t="n">
        <v>8541.05</v>
      </c>
      <c r="F764" s="65" t="n">
        <v>0.0447</v>
      </c>
      <c r="G764" s="66" t="n">
        <v>381.784935</v>
      </c>
      <c r="H764" s="67" t="n">
        <f aca="false">E764+IF(D764="Long",1,-1)*G764</f>
        <v>8159.265065</v>
      </c>
      <c r="I764" s="68" t="n">
        <f aca="false">Assumptions!$B$58</f>
        <v>5.35750011455817</v>
      </c>
      <c r="J764" s="68" t="n">
        <f aca="false">INDEX(Yearly!$D$5:$D$22,MATCH(C764,Yearly!$A$5:$A$22,0))</f>
        <v>0.54483052012456</v>
      </c>
      <c r="K764" s="68" t="n">
        <f aca="false">G764-I764-J764</f>
        <v>375.882604365317</v>
      </c>
      <c r="L764" s="69" t="n">
        <f aca="false">(I764+J764)/Assumptions!$B$8</f>
        <v>0.000260255904029187</v>
      </c>
      <c r="M764" s="70" t="n">
        <f aca="false">F764-L764</f>
        <v>0.0444397440959708</v>
      </c>
      <c r="N764" s="71" t="n">
        <f aca="false">G764*Assumptions!$B$7</f>
        <v>3002738.513775</v>
      </c>
      <c r="O764" s="71" t="n">
        <f aca="false">K764*Assumptions!$B$7</f>
        <v>2956316.68333322</v>
      </c>
      <c r="P764" s="68" t="n">
        <f aca="false">P763+G764</f>
        <v>9734.27551499999</v>
      </c>
      <c r="Q764" s="68" t="n">
        <f aca="false">MAX(Q763,P764)</f>
        <v>9734.27551499999</v>
      </c>
      <c r="R764" s="68" t="n">
        <f aca="false">Q764-P764</f>
        <v>0</v>
      </c>
      <c r="S764" s="68" t="n">
        <f aca="false">S763+K764</f>
        <v>5268.84457205911</v>
      </c>
      <c r="T764" s="68" t="n">
        <f aca="false">MAX(T763,S764)</f>
        <v>5268.84457205911</v>
      </c>
      <c r="U764" s="68" t="n">
        <f aca="false">T764-S764</f>
        <v>0</v>
      </c>
      <c r="V764" s="70" t="n">
        <f aca="false">V763+F764</f>
        <v>1.9146</v>
      </c>
      <c r="W764" s="70" t="n">
        <f aca="false">MAX(W763,V764)</f>
        <v>1.9146</v>
      </c>
      <c r="X764" s="70" t="n">
        <f aca="false">W764-V764</f>
        <v>0</v>
      </c>
      <c r="Y764" s="70" t="n">
        <f aca="false">Y763+M764</f>
        <v>1.71770239482247</v>
      </c>
      <c r="Z764" s="70" t="n">
        <f aca="false">MAX(Z763,Y764)</f>
        <v>1.71770239482247</v>
      </c>
      <c r="AA764" s="70" t="n">
        <f aca="false">Z764-Y764</f>
        <v>0</v>
      </c>
      <c r="AB764" s="72" t="n">
        <f aca="false">AB763*(1+F764)</f>
        <v>6.04948740785551</v>
      </c>
      <c r="AC764" s="73" t="n">
        <f aca="false">MAX(AC763,AB764)</f>
        <v>6.04948740785551</v>
      </c>
      <c r="AD764" s="70" t="n">
        <f aca="false">1-AB764/AC764</f>
        <v>0</v>
      </c>
      <c r="AE764" s="73" t="n">
        <f aca="false">AE763*(1+M764)</f>
        <v>4.97035403181357</v>
      </c>
      <c r="AF764" s="73" t="n">
        <f aca="false">MAX(AF763,AE764)</f>
        <v>4.97035403181357</v>
      </c>
      <c r="AG764" s="70" t="n">
        <f aca="false">1-AE764/AF764</f>
        <v>0</v>
      </c>
      <c r="AH764" s="74" t="n">
        <f aca="false">IF(R764&gt;0,AH763+1,0)</f>
        <v>0</v>
      </c>
      <c r="AI764" s="74" t="n">
        <f aca="false">IF(U764&gt;0,AI763+1,0)</f>
        <v>0</v>
      </c>
      <c r="AJ764" s="74" t="n">
        <f aca="false">IF(G764&gt;0,AJ763+1,0)</f>
        <v>1</v>
      </c>
      <c r="AK764" s="74" t="n">
        <f aca="false">IF(G764&lt;=0,AK763+1,0)</f>
        <v>0</v>
      </c>
      <c r="AL764" s="74" t="n">
        <f aca="false">IF(K764&gt;0,AL763+1,0)</f>
        <v>1</v>
      </c>
      <c r="AM764" s="74" t="n">
        <f aca="false">IF(K764&lt;=0,AM763+1,0)</f>
        <v>0</v>
      </c>
    </row>
    <row r="765" customFormat="false" ht="15" hidden="false" customHeight="false" outlineLevel="0" collapsed="false">
      <c r="A765" s="61" t="n">
        <v>769</v>
      </c>
      <c r="B765" s="62" t="n">
        <v>41991.6145833333</v>
      </c>
      <c r="C765" s="63" t="n">
        <f aca="false">YEAR(B765)</f>
        <v>2014</v>
      </c>
      <c r="D765" s="32" t="s">
        <v>277</v>
      </c>
      <c r="E765" s="64" t="n">
        <v>8159.25</v>
      </c>
      <c r="F765" s="65" t="n">
        <v>0.0094</v>
      </c>
      <c r="G765" s="66" t="n">
        <v>76.69695</v>
      </c>
      <c r="H765" s="67" t="n">
        <f aca="false">E765+IF(D765="Long",1,-1)*G765</f>
        <v>8235.94695</v>
      </c>
      <c r="I765" s="68" t="n">
        <f aca="false">Assumptions!$B$58</f>
        <v>5.35750011455817</v>
      </c>
      <c r="J765" s="68" t="n">
        <f aca="false">INDEX(Yearly!$D$5:$D$22,MATCH(C765,Yearly!$A$5:$A$22,0))</f>
        <v>0.54483052012456</v>
      </c>
      <c r="K765" s="68" t="n">
        <f aca="false">G765-I765-J765</f>
        <v>70.7946193653173</v>
      </c>
      <c r="L765" s="69" t="n">
        <f aca="false">(I765+J765)/Assumptions!$B$8</f>
        <v>0.000260255904029187</v>
      </c>
      <c r="M765" s="70" t="n">
        <f aca="false">F765-L765</f>
        <v>0.00913974409597081</v>
      </c>
      <c r="N765" s="71" t="n">
        <f aca="false">G765*Assumptions!$B$7</f>
        <v>603221.51175</v>
      </c>
      <c r="O765" s="71" t="n">
        <f aca="false">K765*Assumptions!$B$7</f>
        <v>556799.68130822</v>
      </c>
      <c r="P765" s="68" t="n">
        <f aca="false">P764+G765</f>
        <v>9810.97246499999</v>
      </c>
      <c r="Q765" s="68" t="n">
        <f aca="false">MAX(Q764,P765)</f>
        <v>9810.97246499999</v>
      </c>
      <c r="R765" s="68" t="n">
        <f aca="false">Q765-P765</f>
        <v>0</v>
      </c>
      <c r="S765" s="68" t="n">
        <f aca="false">S764+K765</f>
        <v>5339.63919142443</v>
      </c>
      <c r="T765" s="68" t="n">
        <f aca="false">MAX(T764,S765)</f>
        <v>5339.63919142443</v>
      </c>
      <c r="U765" s="68" t="n">
        <f aca="false">T765-S765</f>
        <v>0</v>
      </c>
      <c r="V765" s="70" t="n">
        <f aca="false">V764+F765</f>
        <v>1.924</v>
      </c>
      <c r="W765" s="70" t="n">
        <f aca="false">MAX(W764,V765)</f>
        <v>1.924</v>
      </c>
      <c r="X765" s="70" t="n">
        <f aca="false">W765-V765</f>
        <v>0</v>
      </c>
      <c r="Y765" s="70" t="n">
        <f aca="false">Y764+M765</f>
        <v>1.72684213891844</v>
      </c>
      <c r="Z765" s="70" t="n">
        <f aca="false">MAX(Z764,Y765)</f>
        <v>1.72684213891844</v>
      </c>
      <c r="AA765" s="70" t="n">
        <f aca="false">Z765-Y765</f>
        <v>0</v>
      </c>
      <c r="AB765" s="72" t="n">
        <f aca="false">AB764*(1+F765)</f>
        <v>6.10635258948935</v>
      </c>
      <c r="AC765" s="73" t="n">
        <f aca="false">MAX(AC764,AB765)</f>
        <v>6.10635258948935</v>
      </c>
      <c r="AD765" s="70" t="n">
        <f aca="false">1-AB765/AC765</f>
        <v>0</v>
      </c>
      <c r="AE765" s="73" t="n">
        <f aca="false">AE764*(1+M765)</f>
        <v>5.01578179573072</v>
      </c>
      <c r="AF765" s="73" t="n">
        <f aca="false">MAX(AF764,AE765)</f>
        <v>5.01578179573072</v>
      </c>
      <c r="AG765" s="70" t="n">
        <f aca="false">1-AE765/AF765</f>
        <v>0</v>
      </c>
      <c r="AH765" s="74" t="n">
        <f aca="false">IF(R765&gt;0,AH764+1,0)</f>
        <v>0</v>
      </c>
      <c r="AI765" s="74" t="n">
        <f aca="false">IF(U765&gt;0,AI764+1,0)</f>
        <v>0</v>
      </c>
      <c r="AJ765" s="74" t="n">
        <f aca="false">IF(G765&gt;0,AJ764+1,0)</f>
        <v>2</v>
      </c>
      <c r="AK765" s="74" t="n">
        <f aca="false">IF(G765&lt;=0,AK764+1,0)</f>
        <v>0</v>
      </c>
      <c r="AL765" s="74" t="n">
        <f aca="false">IF(K765&gt;0,AL764+1,0)</f>
        <v>2</v>
      </c>
      <c r="AM765" s="74" t="n">
        <f aca="false">IF(K765&lt;=0,AM764+1,0)</f>
        <v>0</v>
      </c>
    </row>
    <row r="766" customFormat="false" ht="15" hidden="false" customHeight="false" outlineLevel="0" collapsed="false">
      <c r="A766" s="61" t="n">
        <v>770</v>
      </c>
      <c r="B766" s="62" t="n">
        <v>41997.5104166667</v>
      </c>
      <c r="C766" s="63" t="n">
        <f aca="false">YEAR(B766)</f>
        <v>2014</v>
      </c>
      <c r="D766" s="32" t="s">
        <v>276</v>
      </c>
      <c r="E766" s="64" t="n">
        <v>8236.1</v>
      </c>
      <c r="F766" s="65" t="n">
        <v>-0.0031</v>
      </c>
      <c r="G766" s="66" t="n">
        <v>-25.53191</v>
      </c>
      <c r="H766" s="67" t="n">
        <f aca="false">E766+IF(D766="Long",1,-1)*G766</f>
        <v>8261.63191</v>
      </c>
      <c r="I766" s="68" t="n">
        <f aca="false">Assumptions!$B$58</f>
        <v>5.35750011455817</v>
      </c>
      <c r="J766" s="68" t="n">
        <f aca="false">INDEX(Yearly!$D$5:$D$22,MATCH(C766,Yearly!$A$5:$A$22,0))</f>
        <v>0.54483052012456</v>
      </c>
      <c r="K766" s="68" t="n">
        <f aca="false">G766-I766-J766</f>
        <v>-31.4342406346827</v>
      </c>
      <c r="L766" s="69" t="n">
        <f aca="false">(I766+J766)/Assumptions!$B$8</f>
        <v>0.000260255904029187</v>
      </c>
      <c r="M766" s="70" t="n">
        <f aca="false">F766-L766</f>
        <v>-0.00336025590402919</v>
      </c>
      <c r="N766" s="71" t="n">
        <f aca="false">G766*Assumptions!$B$7</f>
        <v>-200808.47215</v>
      </c>
      <c r="O766" s="71" t="n">
        <f aca="false">K766*Assumptions!$B$7</f>
        <v>-247230.30259178</v>
      </c>
      <c r="P766" s="68" t="n">
        <f aca="false">P765+G766</f>
        <v>9785.44055499999</v>
      </c>
      <c r="Q766" s="68" t="n">
        <f aca="false">MAX(Q765,P766)</f>
        <v>9810.97246499999</v>
      </c>
      <c r="R766" s="68" t="n">
        <f aca="false">Q766-P766</f>
        <v>25.5319099999997</v>
      </c>
      <c r="S766" s="68" t="n">
        <f aca="false">S765+K766</f>
        <v>5308.20495078974</v>
      </c>
      <c r="T766" s="68" t="n">
        <f aca="false">MAX(T765,S766)</f>
        <v>5339.63919142443</v>
      </c>
      <c r="U766" s="68" t="n">
        <f aca="false">T766-S766</f>
        <v>31.4342406346823</v>
      </c>
      <c r="V766" s="70" t="n">
        <f aca="false">V765+F766</f>
        <v>1.9209</v>
      </c>
      <c r="W766" s="70" t="n">
        <f aca="false">MAX(W765,V766)</f>
        <v>1.924</v>
      </c>
      <c r="X766" s="70" t="n">
        <f aca="false">W766-V766</f>
        <v>0.0031000000000001</v>
      </c>
      <c r="Y766" s="70" t="n">
        <f aca="false">Y765+M766</f>
        <v>1.72348188301441</v>
      </c>
      <c r="Z766" s="70" t="n">
        <f aca="false">MAX(Z765,Y766)</f>
        <v>1.72684213891844</v>
      </c>
      <c r="AA766" s="70" t="n">
        <f aca="false">Z766-Y766</f>
        <v>0.00336025590402911</v>
      </c>
      <c r="AB766" s="72" t="n">
        <f aca="false">AB765*(1+F766)</f>
        <v>6.08742289646193</v>
      </c>
      <c r="AC766" s="73" t="n">
        <f aca="false">MAX(AC765,AB766)</f>
        <v>6.10635258948935</v>
      </c>
      <c r="AD766" s="70" t="n">
        <f aca="false">1-AB766/AC766</f>
        <v>0.00309999999999999</v>
      </c>
      <c r="AE766" s="73" t="n">
        <f aca="false">AE765*(1+M766)</f>
        <v>4.99892748533829</v>
      </c>
      <c r="AF766" s="73" t="n">
        <f aca="false">MAX(AF765,AE766)</f>
        <v>5.01578179573072</v>
      </c>
      <c r="AG766" s="70" t="n">
        <f aca="false">1-AE766/AF766</f>
        <v>0.00336025590402933</v>
      </c>
      <c r="AH766" s="74" t="n">
        <f aca="false">IF(R766&gt;0,AH765+1,0)</f>
        <v>1</v>
      </c>
      <c r="AI766" s="74" t="n">
        <f aca="false">IF(U766&gt;0,AI765+1,0)</f>
        <v>1</v>
      </c>
      <c r="AJ766" s="74" t="n">
        <f aca="false">IF(G766&gt;0,AJ765+1,0)</f>
        <v>0</v>
      </c>
      <c r="AK766" s="74" t="n">
        <f aca="false">IF(G766&lt;=0,AK765+1,0)</f>
        <v>1</v>
      </c>
      <c r="AL766" s="74" t="n">
        <f aca="false">IF(K766&gt;0,AL765+1,0)</f>
        <v>0</v>
      </c>
      <c r="AM766" s="74" t="n">
        <f aca="false">IF(K766&lt;=0,AM765+1,0)</f>
        <v>1</v>
      </c>
    </row>
    <row r="767" customFormat="false" ht="15" hidden="false" customHeight="false" outlineLevel="0" collapsed="false">
      <c r="A767" s="61" t="n">
        <v>771</v>
      </c>
      <c r="B767" s="62" t="n">
        <v>42002.40625</v>
      </c>
      <c r="C767" s="63" t="n">
        <f aca="false">YEAR(B767)</f>
        <v>2014</v>
      </c>
      <c r="D767" s="32" t="s">
        <v>277</v>
      </c>
      <c r="E767" s="64" t="n">
        <v>8261.3</v>
      </c>
      <c r="F767" s="65" t="n">
        <v>-0.0034</v>
      </c>
      <c r="G767" s="66" t="n">
        <v>-28.08842</v>
      </c>
      <c r="H767" s="67" t="n">
        <f aca="false">E767+IF(D767="Long",1,-1)*G767</f>
        <v>8233.21158</v>
      </c>
      <c r="I767" s="68" t="n">
        <f aca="false">Assumptions!$B$58</f>
        <v>5.35750011455817</v>
      </c>
      <c r="J767" s="68" t="n">
        <f aca="false">INDEX(Yearly!$D$5:$D$22,MATCH(C767,Yearly!$A$5:$A$22,0))</f>
        <v>0.54483052012456</v>
      </c>
      <c r="K767" s="68" t="n">
        <f aca="false">G767-I767-J767</f>
        <v>-33.9907506346827</v>
      </c>
      <c r="L767" s="69" t="n">
        <f aca="false">(I767+J767)/Assumptions!$B$8</f>
        <v>0.000260255904029187</v>
      </c>
      <c r="M767" s="70" t="n">
        <f aca="false">F767-L767</f>
        <v>-0.00366025590402919</v>
      </c>
      <c r="N767" s="71" t="n">
        <f aca="false">G767*Assumptions!$B$7</f>
        <v>-220915.4233</v>
      </c>
      <c r="O767" s="71" t="n">
        <f aca="false">K767*Assumptions!$B$7</f>
        <v>-267337.25374178</v>
      </c>
      <c r="P767" s="68" t="n">
        <f aca="false">P766+G767</f>
        <v>9757.35213499999</v>
      </c>
      <c r="Q767" s="68" t="n">
        <f aca="false">MAX(Q766,P767)</f>
        <v>9810.97246499999</v>
      </c>
      <c r="R767" s="68" t="n">
        <f aca="false">Q767-P767</f>
        <v>53.6203299999997</v>
      </c>
      <c r="S767" s="68" t="n">
        <f aca="false">S766+K767</f>
        <v>5274.21420015506</v>
      </c>
      <c r="T767" s="68" t="n">
        <f aca="false">MAX(T766,S767)</f>
        <v>5339.63919142443</v>
      </c>
      <c r="U767" s="68" t="n">
        <f aca="false">T767-S767</f>
        <v>65.4249912693649</v>
      </c>
      <c r="V767" s="70" t="n">
        <f aca="false">V766+F767</f>
        <v>1.9175</v>
      </c>
      <c r="W767" s="70" t="n">
        <f aca="false">MAX(W766,V767)</f>
        <v>1.924</v>
      </c>
      <c r="X767" s="70" t="n">
        <f aca="false">W767-V767</f>
        <v>0.00650000000000017</v>
      </c>
      <c r="Y767" s="70" t="n">
        <f aca="false">Y766+M767</f>
        <v>1.71982162711038</v>
      </c>
      <c r="Z767" s="70" t="n">
        <f aca="false">MAX(Z766,Y767)</f>
        <v>1.72684213891844</v>
      </c>
      <c r="AA767" s="70" t="n">
        <f aca="false">Z767-Y767</f>
        <v>0.00702051180805841</v>
      </c>
      <c r="AB767" s="72" t="n">
        <f aca="false">AB766*(1+F767)</f>
        <v>6.06672565861396</v>
      </c>
      <c r="AC767" s="73" t="n">
        <f aca="false">MAX(AC766,AB767)</f>
        <v>6.10635258948935</v>
      </c>
      <c r="AD767" s="70" t="n">
        <f aca="false">1-AB767/AC767</f>
        <v>0.00648945999999984</v>
      </c>
      <c r="AE767" s="73" t="n">
        <f aca="false">AE766*(1+M767)</f>
        <v>4.98063013149627</v>
      </c>
      <c r="AF767" s="73" t="n">
        <f aca="false">MAX(AF766,AE767)</f>
        <v>5.01578179573072</v>
      </c>
      <c r="AG767" s="70" t="n">
        <f aca="false">1-AE767/AF767</f>
        <v>0.00700821241154681</v>
      </c>
      <c r="AH767" s="74" t="n">
        <f aca="false">IF(R767&gt;0,AH766+1,0)</f>
        <v>2</v>
      </c>
      <c r="AI767" s="74" t="n">
        <f aca="false">IF(U767&gt;0,AI766+1,0)</f>
        <v>2</v>
      </c>
      <c r="AJ767" s="74" t="n">
        <f aca="false">IF(G767&gt;0,AJ766+1,0)</f>
        <v>0</v>
      </c>
      <c r="AK767" s="74" t="n">
        <f aca="false">IF(G767&lt;=0,AK766+1,0)</f>
        <v>2</v>
      </c>
      <c r="AL767" s="74" t="n">
        <f aca="false">IF(K767&gt;0,AL766+1,0)</f>
        <v>0</v>
      </c>
      <c r="AM767" s="74" t="n">
        <f aca="false">IF(K767&lt;=0,AM766+1,0)</f>
        <v>2</v>
      </c>
    </row>
    <row r="768" customFormat="false" ht="15" hidden="false" customHeight="false" outlineLevel="0" collapsed="false">
      <c r="A768" s="61" t="n">
        <v>772</v>
      </c>
      <c r="B768" s="62" t="n">
        <v>42003.5104166667</v>
      </c>
      <c r="C768" s="63" t="n">
        <f aca="false">YEAR(B768)</f>
        <v>2014</v>
      </c>
      <c r="D768" s="32" t="s">
        <v>276</v>
      </c>
      <c r="E768" s="64" t="n">
        <v>8233.15</v>
      </c>
      <c r="F768" s="65" t="n">
        <v>-0.0021</v>
      </c>
      <c r="G768" s="66" t="n">
        <v>-17.289615</v>
      </c>
      <c r="H768" s="67" t="n">
        <f aca="false">E768+IF(D768="Long",1,-1)*G768</f>
        <v>8250.439615</v>
      </c>
      <c r="I768" s="68" t="n">
        <f aca="false">Assumptions!$B$58</f>
        <v>5.35750011455817</v>
      </c>
      <c r="J768" s="68" t="n">
        <f aca="false">INDEX(Yearly!$D$5:$D$22,MATCH(C768,Yearly!$A$5:$A$22,0))</f>
        <v>0.54483052012456</v>
      </c>
      <c r="K768" s="68" t="n">
        <f aca="false">G768-I768-J768</f>
        <v>-23.1919456346827</v>
      </c>
      <c r="L768" s="69" t="n">
        <f aca="false">(I768+J768)/Assumptions!$B$8</f>
        <v>0.000260255904029187</v>
      </c>
      <c r="M768" s="70" t="n">
        <f aca="false">F768-L768</f>
        <v>-0.00236025590402919</v>
      </c>
      <c r="N768" s="71" t="n">
        <f aca="false">G768*Assumptions!$B$7</f>
        <v>-135982.821975</v>
      </c>
      <c r="O768" s="71" t="n">
        <f aca="false">K768*Assumptions!$B$7</f>
        <v>-182404.65241678</v>
      </c>
      <c r="P768" s="68" t="n">
        <f aca="false">P767+G768</f>
        <v>9740.06251999999</v>
      </c>
      <c r="Q768" s="68" t="n">
        <f aca="false">MAX(Q767,P768)</f>
        <v>9810.97246499999</v>
      </c>
      <c r="R768" s="68" t="n">
        <f aca="false">Q768-P768</f>
        <v>70.9099449999994</v>
      </c>
      <c r="S768" s="68" t="n">
        <f aca="false">S767+K768</f>
        <v>5251.02225452038</v>
      </c>
      <c r="T768" s="68" t="n">
        <f aca="false">MAX(T767,S768)</f>
        <v>5339.63919142443</v>
      </c>
      <c r="U768" s="68" t="n">
        <f aca="false">T768-S768</f>
        <v>88.6169369040481</v>
      </c>
      <c r="V768" s="70" t="n">
        <f aca="false">V767+F768</f>
        <v>1.9154</v>
      </c>
      <c r="W768" s="70" t="n">
        <f aca="false">MAX(W767,V768)</f>
        <v>1.924</v>
      </c>
      <c r="X768" s="70" t="n">
        <f aca="false">W768-V768</f>
        <v>0.00860000000000016</v>
      </c>
      <c r="Y768" s="70" t="n">
        <f aca="false">Y767+M768</f>
        <v>1.71746137120635</v>
      </c>
      <c r="Z768" s="70" t="n">
        <f aca="false">MAX(Z767,Y768)</f>
        <v>1.72684213891844</v>
      </c>
      <c r="AA768" s="70" t="n">
        <f aca="false">Z768-Y768</f>
        <v>0.00938076771208762</v>
      </c>
      <c r="AB768" s="72" t="n">
        <f aca="false">AB767*(1+F768)</f>
        <v>6.05398553473087</v>
      </c>
      <c r="AC768" s="73" t="n">
        <f aca="false">MAX(AC767,AB768)</f>
        <v>6.10635258948935</v>
      </c>
      <c r="AD768" s="70" t="n">
        <f aca="false">1-AB768/AC768</f>
        <v>0.00857583213399993</v>
      </c>
      <c r="AE768" s="73" t="n">
        <f aca="false">AE767*(1+M768)</f>
        <v>4.96887456982262</v>
      </c>
      <c r="AF768" s="73" t="n">
        <f aca="false">MAX(AF767,AE768)</f>
        <v>5.01578179573072</v>
      </c>
      <c r="AG768" s="70" t="n">
        <f aca="false">1-AE768/AF768</f>
        <v>0.00935192714085498</v>
      </c>
      <c r="AH768" s="74" t="n">
        <f aca="false">IF(R768&gt;0,AH767+1,0)</f>
        <v>3</v>
      </c>
      <c r="AI768" s="74" t="n">
        <f aca="false">IF(U768&gt;0,AI767+1,0)</f>
        <v>3</v>
      </c>
      <c r="AJ768" s="74" t="n">
        <f aca="false">IF(G768&gt;0,AJ767+1,0)</f>
        <v>0</v>
      </c>
      <c r="AK768" s="74" t="n">
        <f aca="false">IF(G768&lt;=0,AK767+1,0)</f>
        <v>3</v>
      </c>
      <c r="AL768" s="74" t="n">
        <f aca="false">IF(K768&gt;0,AL767+1,0)</f>
        <v>0</v>
      </c>
      <c r="AM768" s="74" t="n">
        <f aca="false">IF(K768&lt;=0,AM767+1,0)</f>
        <v>3</v>
      </c>
    </row>
    <row r="769" customFormat="false" ht="15" hidden="false" customHeight="false" outlineLevel="0" collapsed="false">
      <c r="A769" s="61" t="n">
        <v>773</v>
      </c>
      <c r="B769" s="62" t="n">
        <v>42003.6381944444</v>
      </c>
      <c r="C769" s="63" t="n">
        <f aca="false">YEAR(B769)</f>
        <v>2014</v>
      </c>
      <c r="D769" s="32" t="s">
        <v>277</v>
      </c>
      <c r="E769" s="64" t="n">
        <v>8250.5</v>
      </c>
      <c r="F769" s="65" t="n">
        <v>-0.0014</v>
      </c>
      <c r="G769" s="66" t="n">
        <v>-11.5507</v>
      </c>
      <c r="H769" s="67" t="n">
        <f aca="false">E769+IF(D769="Long",1,-1)*G769</f>
        <v>8238.9493</v>
      </c>
      <c r="I769" s="68" t="n">
        <f aca="false">Assumptions!$B$58</f>
        <v>5.35750011455817</v>
      </c>
      <c r="J769" s="68" t="n">
        <f aca="false">INDEX(Yearly!$D$5:$D$22,MATCH(C769,Yearly!$A$5:$A$22,0))</f>
        <v>0.54483052012456</v>
      </c>
      <c r="K769" s="68" t="n">
        <f aca="false">G769-I769-J769</f>
        <v>-17.4530306346827</v>
      </c>
      <c r="L769" s="69" t="n">
        <f aca="false">(I769+J769)/Assumptions!$B$8</f>
        <v>0.000260255904029187</v>
      </c>
      <c r="M769" s="70" t="n">
        <f aca="false">F769-L769</f>
        <v>-0.00166025590402919</v>
      </c>
      <c r="N769" s="71" t="n">
        <f aca="false">G769*Assumptions!$B$7</f>
        <v>-90846.2555</v>
      </c>
      <c r="O769" s="71" t="n">
        <f aca="false">K769*Assumptions!$B$7</f>
        <v>-137268.08594178</v>
      </c>
      <c r="P769" s="68" t="n">
        <f aca="false">P768+G769</f>
        <v>9728.51181999999</v>
      </c>
      <c r="Q769" s="68" t="n">
        <f aca="false">MAX(Q768,P769)</f>
        <v>9810.97246499999</v>
      </c>
      <c r="R769" s="68" t="n">
        <f aca="false">Q769-P769</f>
        <v>82.4606449999992</v>
      </c>
      <c r="S769" s="68" t="n">
        <f aca="false">S768+K769</f>
        <v>5233.5692238857</v>
      </c>
      <c r="T769" s="68" t="n">
        <f aca="false">MAX(T768,S769)</f>
        <v>5339.63919142443</v>
      </c>
      <c r="U769" s="68" t="n">
        <f aca="false">T769-S769</f>
        <v>106.06996753873</v>
      </c>
      <c r="V769" s="70" t="n">
        <f aca="false">V768+F769</f>
        <v>1.914</v>
      </c>
      <c r="W769" s="70" t="n">
        <f aca="false">MAX(W768,V769)</f>
        <v>1.924</v>
      </c>
      <c r="X769" s="70" t="n">
        <f aca="false">W769-V769</f>
        <v>0.0100000000000002</v>
      </c>
      <c r="Y769" s="70" t="n">
        <f aca="false">Y768+M769</f>
        <v>1.71580111530232</v>
      </c>
      <c r="Z769" s="70" t="n">
        <f aca="false">MAX(Z768,Y769)</f>
        <v>1.72684213891844</v>
      </c>
      <c r="AA769" s="70" t="n">
        <f aca="false">Z769-Y769</f>
        <v>0.0110410236161169</v>
      </c>
      <c r="AB769" s="72" t="n">
        <f aca="false">AB768*(1+F769)</f>
        <v>6.04550995498225</v>
      </c>
      <c r="AC769" s="73" t="n">
        <f aca="false">MAX(AC768,AB769)</f>
        <v>6.10635258948935</v>
      </c>
      <c r="AD769" s="70" t="n">
        <f aca="false">1-AB769/AC769</f>
        <v>0.00996382596901224</v>
      </c>
      <c r="AE769" s="73" t="n">
        <f aca="false">AE768*(1+M769)</f>
        <v>4.96062496648169</v>
      </c>
      <c r="AF769" s="73" t="n">
        <f aca="false">MAX(AF768,AE769)</f>
        <v>5.01578179573072</v>
      </c>
      <c r="AG769" s="70" t="n">
        <f aca="false">1-AE769/AF769</f>
        <v>0.0109966564526345</v>
      </c>
      <c r="AH769" s="74" t="n">
        <f aca="false">IF(R769&gt;0,AH768+1,0)</f>
        <v>4</v>
      </c>
      <c r="AI769" s="74" t="n">
        <f aca="false">IF(U769&gt;0,AI768+1,0)</f>
        <v>4</v>
      </c>
      <c r="AJ769" s="74" t="n">
        <f aca="false">IF(G769&gt;0,AJ768+1,0)</f>
        <v>0</v>
      </c>
      <c r="AK769" s="74" t="n">
        <f aca="false">IF(G769&lt;=0,AK768+1,0)</f>
        <v>4</v>
      </c>
      <c r="AL769" s="74" t="n">
        <f aca="false">IF(K769&gt;0,AL768+1,0)</f>
        <v>0</v>
      </c>
      <c r="AM769" s="74" t="n">
        <f aca="false">IF(K769&lt;=0,AM768+1,0)</f>
        <v>4</v>
      </c>
    </row>
    <row r="770" customFormat="false" ht="15" hidden="false" customHeight="false" outlineLevel="0" collapsed="false">
      <c r="A770" s="61" t="n">
        <v>774</v>
      </c>
      <c r="B770" s="62" t="n">
        <v>42010.40625</v>
      </c>
      <c r="C770" s="63" t="n">
        <f aca="false">YEAR(B770)</f>
        <v>2015</v>
      </c>
      <c r="D770" s="32" t="s">
        <v>276</v>
      </c>
      <c r="E770" s="64" t="n">
        <v>8238.7</v>
      </c>
      <c r="F770" s="65" t="n">
        <v>0.0003</v>
      </c>
      <c r="G770" s="66" t="n">
        <v>2.47161</v>
      </c>
      <c r="H770" s="67" t="n">
        <f aca="false">E770+IF(D770="Long",1,-1)*G770</f>
        <v>8236.22839</v>
      </c>
      <c r="I770" s="68" t="n">
        <f aca="false">Assumptions!$B$58</f>
        <v>5.35750011455817</v>
      </c>
      <c r="J770" s="68" t="n">
        <f aca="false">INDEX(Yearly!$D$5:$D$22,MATCH(C770,Yearly!$A$5:$A$22,0))</f>
        <v>0.54483052012456</v>
      </c>
      <c r="K770" s="68" t="n">
        <f aca="false">G770-I770-J770</f>
        <v>-3.43072063468273</v>
      </c>
      <c r="L770" s="69" t="n">
        <f aca="false">(I770+J770)/Assumptions!$B$8</f>
        <v>0.000260255904029187</v>
      </c>
      <c r="M770" s="70" t="n">
        <f aca="false">F770-L770</f>
        <v>3.97440959708131E-005</v>
      </c>
      <c r="N770" s="71" t="n">
        <f aca="false">G770*Assumptions!$B$7</f>
        <v>19439.21265</v>
      </c>
      <c r="O770" s="71" t="n">
        <f aca="false">K770*Assumptions!$B$7</f>
        <v>-26982.6177917797</v>
      </c>
      <c r="P770" s="68" t="n">
        <f aca="false">P769+G770</f>
        <v>9730.98343</v>
      </c>
      <c r="Q770" s="68" t="n">
        <f aca="false">MAX(Q769,P770)</f>
        <v>9810.97246499999</v>
      </c>
      <c r="R770" s="68" t="n">
        <f aca="false">Q770-P770</f>
        <v>79.9890349999987</v>
      </c>
      <c r="S770" s="68" t="n">
        <f aca="false">S769+K770</f>
        <v>5230.13850325101</v>
      </c>
      <c r="T770" s="68" t="n">
        <f aca="false">MAX(T769,S770)</f>
        <v>5339.63919142443</v>
      </c>
      <c r="U770" s="68" t="n">
        <f aca="false">T770-S770</f>
        <v>109.500688173413</v>
      </c>
      <c r="V770" s="70" t="n">
        <f aca="false">V769+F770</f>
        <v>1.9143</v>
      </c>
      <c r="W770" s="70" t="n">
        <f aca="false">MAX(W769,V770)</f>
        <v>1.924</v>
      </c>
      <c r="X770" s="70" t="n">
        <f aca="false">W770-V770</f>
        <v>0.00970000000000026</v>
      </c>
      <c r="Y770" s="70" t="n">
        <f aca="false">Y769+M770</f>
        <v>1.7158408593983</v>
      </c>
      <c r="Z770" s="70" t="n">
        <f aca="false">MAX(Z769,Y770)</f>
        <v>1.72684213891844</v>
      </c>
      <c r="AA770" s="70" t="n">
        <f aca="false">Z770-Y770</f>
        <v>0.0110012795201462</v>
      </c>
      <c r="AB770" s="72" t="n">
        <f aca="false">AB769*(1+F770)</f>
        <v>6.04732360796875</v>
      </c>
      <c r="AC770" s="73" t="n">
        <f aca="false">MAX(AC769,AB770)</f>
        <v>6.10635258948935</v>
      </c>
      <c r="AD770" s="70" t="n">
        <f aca="false">1-AB770/AC770</f>
        <v>0.00966681511680301</v>
      </c>
      <c r="AE770" s="73" t="n">
        <f aca="false">AE769*(1+M770)</f>
        <v>4.96082212203643</v>
      </c>
      <c r="AF770" s="73" t="n">
        <f aca="false">MAX(AF769,AE770)</f>
        <v>5.01578179573072</v>
      </c>
      <c r="AG770" s="70" t="n">
        <f aca="false">1-AE770/AF770</f>
        <v>0.0109573494088332</v>
      </c>
      <c r="AH770" s="74" t="n">
        <f aca="false">IF(R770&gt;0,AH769+1,0)</f>
        <v>5</v>
      </c>
      <c r="AI770" s="74" t="n">
        <f aca="false">IF(U770&gt;0,AI769+1,0)</f>
        <v>5</v>
      </c>
      <c r="AJ770" s="74" t="n">
        <f aca="false">IF(G770&gt;0,AJ769+1,0)</f>
        <v>1</v>
      </c>
      <c r="AK770" s="74" t="n">
        <f aca="false">IF(G770&lt;=0,AK769+1,0)</f>
        <v>0</v>
      </c>
      <c r="AL770" s="74" t="n">
        <f aca="false">IF(K770&gt;0,AL769+1,0)</f>
        <v>0</v>
      </c>
      <c r="AM770" s="74" t="n">
        <f aca="false">IF(K770&lt;=0,AM769+1,0)</f>
        <v>5</v>
      </c>
    </row>
    <row r="771" customFormat="false" ht="15" hidden="false" customHeight="false" outlineLevel="0" collapsed="false">
      <c r="A771" s="61" t="n">
        <v>775</v>
      </c>
      <c r="B771" s="62" t="n">
        <v>42012.59375</v>
      </c>
      <c r="C771" s="63" t="n">
        <f aca="false">YEAR(B771)</f>
        <v>2015</v>
      </c>
      <c r="D771" s="32" t="s">
        <v>277</v>
      </c>
      <c r="E771" s="64" t="n">
        <v>8236.1</v>
      </c>
      <c r="F771" s="65" t="n">
        <v>-0.0016</v>
      </c>
      <c r="G771" s="66" t="n">
        <v>-13.17776</v>
      </c>
      <c r="H771" s="67" t="n">
        <f aca="false">E771+IF(D771="Long",1,-1)*G771</f>
        <v>8222.92224</v>
      </c>
      <c r="I771" s="68" t="n">
        <f aca="false">Assumptions!$B$58</f>
        <v>5.35750011455817</v>
      </c>
      <c r="J771" s="68" t="n">
        <f aca="false">INDEX(Yearly!$D$5:$D$22,MATCH(C771,Yearly!$A$5:$A$22,0))</f>
        <v>0.54483052012456</v>
      </c>
      <c r="K771" s="68" t="n">
        <f aca="false">G771-I771-J771</f>
        <v>-19.0800906346827</v>
      </c>
      <c r="L771" s="69" t="n">
        <f aca="false">(I771+J771)/Assumptions!$B$8</f>
        <v>0.000260255904029187</v>
      </c>
      <c r="M771" s="70" t="n">
        <f aca="false">F771-L771</f>
        <v>-0.00186025590402919</v>
      </c>
      <c r="N771" s="71" t="n">
        <f aca="false">G771*Assumptions!$B$7</f>
        <v>-103643.0824</v>
      </c>
      <c r="O771" s="71" t="n">
        <f aca="false">K771*Assumptions!$B$7</f>
        <v>-150064.91284178</v>
      </c>
      <c r="P771" s="68" t="n">
        <f aca="false">P770+G771</f>
        <v>9717.80566999999</v>
      </c>
      <c r="Q771" s="68" t="n">
        <f aca="false">MAX(Q770,P771)</f>
        <v>9810.97246499999</v>
      </c>
      <c r="R771" s="68" t="n">
        <f aca="false">Q771-P771</f>
        <v>93.1667949999992</v>
      </c>
      <c r="S771" s="68" t="n">
        <f aca="false">S770+K771</f>
        <v>5211.05841261633</v>
      </c>
      <c r="T771" s="68" t="n">
        <f aca="false">MAX(T770,S771)</f>
        <v>5339.63919142443</v>
      </c>
      <c r="U771" s="68" t="n">
        <f aca="false">T771-S771</f>
        <v>128.580778808097</v>
      </c>
      <c r="V771" s="70" t="n">
        <f aca="false">V770+F771</f>
        <v>1.9127</v>
      </c>
      <c r="W771" s="70" t="n">
        <f aca="false">MAX(W770,V771)</f>
        <v>1.924</v>
      </c>
      <c r="X771" s="70" t="n">
        <f aca="false">W771-V771</f>
        <v>0.0113000000000003</v>
      </c>
      <c r="Y771" s="70" t="n">
        <f aca="false">Y770+M771</f>
        <v>1.71398060349427</v>
      </c>
      <c r="Z771" s="70" t="n">
        <f aca="false">MAX(Z770,Y771)</f>
        <v>1.72684213891844</v>
      </c>
      <c r="AA771" s="70" t="n">
        <f aca="false">Z771-Y771</f>
        <v>0.0128615354241755</v>
      </c>
      <c r="AB771" s="72" t="n">
        <f aca="false">AB770*(1+F771)</f>
        <v>6.037647890196</v>
      </c>
      <c r="AC771" s="73" t="n">
        <f aca="false">MAX(AC770,AB771)</f>
        <v>6.10635258948935</v>
      </c>
      <c r="AD771" s="70" t="n">
        <f aca="false">1-AB771/AC771</f>
        <v>0.0112513482126162</v>
      </c>
      <c r="AE771" s="73" t="n">
        <f aca="false">AE770*(1+M771)</f>
        <v>4.95159372339507</v>
      </c>
      <c r="AF771" s="73" t="n">
        <f aca="false">MAX(AF770,AE771)</f>
        <v>5.01578179573072</v>
      </c>
      <c r="AG771" s="70" t="n">
        <f aca="false">1-AE771/AF771</f>
        <v>0.0127972218389321</v>
      </c>
      <c r="AH771" s="74" t="n">
        <f aca="false">IF(R771&gt;0,AH770+1,0)</f>
        <v>6</v>
      </c>
      <c r="AI771" s="74" t="n">
        <f aca="false">IF(U771&gt;0,AI770+1,0)</f>
        <v>6</v>
      </c>
      <c r="AJ771" s="74" t="n">
        <f aca="false">IF(G771&gt;0,AJ770+1,0)</f>
        <v>0</v>
      </c>
      <c r="AK771" s="74" t="n">
        <f aca="false">IF(G771&lt;=0,AK770+1,0)</f>
        <v>1</v>
      </c>
      <c r="AL771" s="74" t="n">
        <f aca="false">IF(K771&gt;0,AL770+1,0)</f>
        <v>0</v>
      </c>
      <c r="AM771" s="74" t="n">
        <f aca="false">IF(K771&lt;=0,AM770+1,0)</f>
        <v>6</v>
      </c>
    </row>
    <row r="772" customFormat="false" ht="15" hidden="false" customHeight="false" outlineLevel="0" collapsed="false">
      <c r="A772" s="61" t="n">
        <v>776</v>
      </c>
      <c r="B772" s="62" t="n">
        <v>42013.5104166667</v>
      </c>
      <c r="C772" s="63" t="n">
        <f aca="false">YEAR(B772)</f>
        <v>2015</v>
      </c>
      <c r="D772" s="32" t="s">
        <v>276</v>
      </c>
      <c r="E772" s="64" t="n">
        <v>8222.85</v>
      </c>
      <c r="F772" s="65" t="n">
        <v>-0.0064</v>
      </c>
      <c r="G772" s="66" t="n">
        <v>-52.62624</v>
      </c>
      <c r="H772" s="67" t="n">
        <f aca="false">E772+IF(D772="Long",1,-1)*G772</f>
        <v>8275.47624</v>
      </c>
      <c r="I772" s="68" t="n">
        <f aca="false">Assumptions!$B$58</f>
        <v>5.35750011455817</v>
      </c>
      <c r="J772" s="68" t="n">
        <f aca="false">INDEX(Yearly!$D$5:$D$22,MATCH(C772,Yearly!$A$5:$A$22,0))</f>
        <v>0.54483052012456</v>
      </c>
      <c r="K772" s="68" t="n">
        <f aca="false">G772-I772-J772</f>
        <v>-58.5285706346827</v>
      </c>
      <c r="L772" s="69" t="n">
        <f aca="false">(I772+J772)/Assumptions!$B$8</f>
        <v>0.000260255904029187</v>
      </c>
      <c r="M772" s="70" t="n">
        <f aca="false">F772-L772</f>
        <v>-0.00666025590402919</v>
      </c>
      <c r="N772" s="71" t="n">
        <f aca="false">G772*Assumptions!$B$7</f>
        <v>-413905.3776</v>
      </c>
      <c r="O772" s="71" t="n">
        <f aca="false">K772*Assumptions!$B$7</f>
        <v>-460327.20804178</v>
      </c>
      <c r="P772" s="68" t="n">
        <f aca="false">P771+G772</f>
        <v>9665.17943</v>
      </c>
      <c r="Q772" s="68" t="n">
        <f aca="false">MAX(Q771,P772)</f>
        <v>9810.97246499999</v>
      </c>
      <c r="R772" s="68" t="n">
        <f aca="false">Q772-P772</f>
        <v>145.793034999999</v>
      </c>
      <c r="S772" s="68" t="n">
        <f aca="false">S771+K772</f>
        <v>5152.52984198165</v>
      </c>
      <c r="T772" s="68" t="n">
        <f aca="false">MAX(T771,S772)</f>
        <v>5339.63919142443</v>
      </c>
      <c r="U772" s="68" t="n">
        <f aca="false">T772-S772</f>
        <v>187.10934944278</v>
      </c>
      <c r="V772" s="70" t="n">
        <f aca="false">V771+F772</f>
        <v>1.9063</v>
      </c>
      <c r="W772" s="70" t="n">
        <f aca="false">MAX(W771,V772)</f>
        <v>1.924</v>
      </c>
      <c r="X772" s="70" t="n">
        <f aca="false">W772-V772</f>
        <v>0.0177000000000003</v>
      </c>
      <c r="Y772" s="70" t="n">
        <f aca="false">Y771+M772</f>
        <v>1.70732034759024</v>
      </c>
      <c r="Z772" s="70" t="n">
        <f aca="false">MAX(Z771,Y772)</f>
        <v>1.72684213891844</v>
      </c>
      <c r="AA772" s="70" t="n">
        <f aca="false">Z772-Y772</f>
        <v>0.0195217913282046</v>
      </c>
      <c r="AB772" s="72" t="n">
        <f aca="false">AB771*(1+F772)</f>
        <v>5.99900694369874</v>
      </c>
      <c r="AC772" s="73" t="n">
        <f aca="false">MAX(AC771,AB772)</f>
        <v>6.10635258948935</v>
      </c>
      <c r="AD772" s="70" t="n">
        <f aca="false">1-AB772/AC772</f>
        <v>0.0175793395840553</v>
      </c>
      <c r="AE772" s="73" t="n">
        <f aca="false">AE771*(1+M772)</f>
        <v>4.91861484206448</v>
      </c>
      <c r="AF772" s="73" t="n">
        <f aca="false">MAX(AF771,AE772)</f>
        <v>5.01578179573072</v>
      </c>
      <c r="AG772" s="70" t="n">
        <f aca="false">1-AE772/AF772</f>
        <v>0.0193722449706534</v>
      </c>
      <c r="AH772" s="74" t="n">
        <f aca="false">IF(R772&gt;0,AH771+1,0)</f>
        <v>7</v>
      </c>
      <c r="AI772" s="74" t="n">
        <f aca="false">IF(U772&gt;0,AI771+1,0)</f>
        <v>7</v>
      </c>
      <c r="AJ772" s="74" t="n">
        <f aca="false">IF(G772&gt;0,AJ771+1,0)</f>
        <v>0</v>
      </c>
      <c r="AK772" s="74" t="n">
        <f aca="false">IF(G772&lt;=0,AK771+1,0)</f>
        <v>2</v>
      </c>
      <c r="AL772" s="74" t="n">
        <f aca="false">IF(K772&gt;0,AL771+1,0)</f>
        <v>0</v>
      </c>
      <c r="AM772" s="74" t="n">
        <f aca="false">IF(K772&lt;=0,AM771+1,0)</f>
        <v>7</v>
      </c>
    </row>
    <row r="773" customFormat="false" ht="15" hidden="false" customHeight="false" outlineLevel="0" collapsed="false">
      <c r="A773" s="61" t="n">
        <v>777</v>
      </c>
      <c r="B773" s="62" t="n">
        <v>42013.6201388889</v>
      </c>
      <c r="C773" s="63" t="n">
        <f aca="false">YEAR(B773)</f>
        <v>2015</v>
      </c>
      <c r="D773" s="32" t="s">
        <v>277</v>
      </c>
      <c r="E773" s="64" t="n">
        <v>8275.35</v>
      </c>
      <c r="F773" s="65" t="n">
        <v>-0.0001</v>
      </c>
      <c r="G773" s="66" t="n">
        <v>-0.827535</v>
      </c>
      <c r="H773" s="67" t="n">
        <f aca="false">E773+IF(D773="Long",1,-1)*G773</f>
        <v>8274.522465</v>
      </c>
      <c r="I773" s="68" t="n">
        <f aca="false">Assumptions!$B$58</f>
        <v>5.35750011455817</v>
      </c>
      <c r="J773" s="68" t="n">
        <f aca="false">INDEX(Yearly!$D$5:$D$22,MATCH(C773,Yearly!$A$5:$A$22,0))</f>
        <v>0.54483052012456</v>
      </c>
      <c r="K773" s="68" t="n">
        <f aca="false">G773-I773-J773</f>
        <v>-6.72986563468273</v>
      </c>
      <c r="L773" s="69" t="n">
        <f aca="false">(I773+J773)/Assumptions!$B$8</f>
        <v>0.000260255904029187</v>
      </c>
      <c r="M773" s="70" t="n">
        <f aca="false">F773-L773</f>
        <v>-0.000360255904029187</v>
      </c>
      <c r="N773" s="71" t="n">
        <f aca="false">G773*Assumptions!$B$7</f>
        <v>-6508.562775</v>
      </c>
      <c r="O773" s="71" t="n">
        <f aca="false">K773*Assumptions!$B$7</f>
        <v>-52930.3932167797</v>
      </c>
      <c r="P773" s="68" t="n">
        <f aca="false">P772+G773</f>
        <v>9664.35189499999</v>
      </c>
      <c r="Q773" s="68" t="n">
        <f aca="false">MAX(Q772,P773)</f>
        <v>9810.97246499999</v>
      </c>
      <c r="R773" s="68" t="n">
        <f aca="false">Q773-P773</f>
        <v>146.620569999999</v>
      </c>
      <c r="S773" s="68" t="n">
        <f aca="false">S772+K773</f>
        <v>5145.79997634696</v>
      </c>
      <c r="T773" s="68" t="n">
        <f aca="false">MAX(T772,S773)</f>
        <v>5339.63919142443</v>
      </c>
      <c r="U773" s="68" t="n">
        <f aca="false">T773-S773</f>
        <v>193.839215077463</v>
      </c>
      <c r="V773" s="70" t="n">
        <f aca="false">V772+F773</f>
        <v>1.9062</v>
      </c>
      <c r="W773" s="70" t="n">
        <f aca="false">MAX(W772,V773)</f>
        <v>1.924</v>
      </c>
      <c r="X773" s="70" t="n">
        <f aca="false">W773-V773</f>
        <v>0.0178000000000003</v>
      </c>
      <c r="Y773" s="70" t="n">
        <f aca="false">Y772+M773</f>
        <v>1.70696009168621</v>
      </c>
      <c r="Z773" s="70" t="n">
        <f aca="false">MAX(Z772,Y773)</f>
        <v>1.72684213891844</v>
      </c>
      <c r="AA773" s="70" t="n">
        <f aca="false">Z773-Y773</f>
        <v>0.0198820472322339</v>
      </c>
      <c r="AB773" s="72" t="n">
        <f aca="false">AB772*(1+F773)</f>
        <v>5.99840704300437</v>
      </c>
      <c r="AC773" s="73" t="n">
        <f aca="false">MAX(AC772,AB773)</f>
        <v>6.10635258948935</v>
      </c>
      <c r="AD773" s="70" t="n">
        <f aca="false">1-AB773/AC773</f>
        <v>0.0176775816500969</v>
      </c>
      <c r="AE773" s="73" t="n">
        <f aca="false">AE772*(1+M773)</f>
        <v>4.91684288202798</v>
      </c>
      <c r="AF773" s="73" t="n">
        <f aca="false">MAX(AF772,AE773)</f>
        <v>5.01578179573072</v>
      </c>
      <c r="AG773" s="70" t="n">
        <f aca="false">1-AE773/AF773</f>
        <v>0.0197255219090576</v>
      </c>
      <c r="AH773" s="74" t="n">
        <f aca="false">IF(R773&gt;0,AH772+1,0)</f>
        <v>8</v>
      </c>
      <c r="AI773" s="74" t="n">
        <f aca="false">IF(U773&gt;0,AI772+1,0)</f>
        <v>8</v>
      </c>
      <c r="AJ773" s="74" t="n">
        <f aca="false">IF(G773&gt;0,AJ772+1,0)</f>
        <v>0</v>
      </c>
      <c r="AK773" s="74" t="n">
        <f aca="false">IF(G773&lt;=0,AK772+1,0)</f>
        <v>3</v>
      </c>
      <c r="AL773" s="74" t="n">
        <f aca="false">IF(K773&gt;0,AL772+1,0)</f>
        <v>0</v>
      </c>
      <c r="AM773" s="74" t="n">
        <f aca="false">IF(K773&lt;=0,AM772+1,0)</f>
        <v>8</v>
      </c>
    </row>
    <row r="774" customFormat="false" ht="15" hidden="false" customHeight="false" outlineLevel="0" collapsed="false">
      <c r="A774" s="61" t="n">
        <v>778</v>
      </c>
      <c r="B774" s="62" t="n">
        <v>42018.5104166667</v>
      </c>
      <c r="C774" s="63" t="n">
        <f aca="false">YEAR(B774)</f>
        <v>2015</v>
      </c>
      <c r="D774" s="32" t="s">
        <v>276</v>
      </c>
      <c r="E774" s="64" t="n">
        <v>8274.75</v>
      </c>
      <c r="F774" s="65" t="n">
        <v>-0.0184</v>
      </c>
      <c r="G774" s="66" t="n">
        <v>-152.2554</v>
      </c>
      <c r="H774" s="67" t="n">
        <f aca="false">E774+IF(D774="Long",1,-1)*G774</f>
        <v>8427.0054</v>
      </c>
      <c r="I774" s="68" t="n">
        <f aca="false">Assumptions!$B$58</f>
        <v>5.35750011455817</v>
      </c>
      <c r="J774" s="68" t="n">
        <f aca="false">INDEX(Yearly!$D$5:$D$22,MATCH(C774,Yearly!$A$5:$A$22,0))</f>
        <v>0.54483052012456</v>
      </c>
      <c r="K774" s="68" t="n">
        <f aca="false">G774-I774-J774</f>
        <v>-158.157730634683</v>
      </c>
      <c r="L774" s="69" t="n">
        <f aca="false">(I774+J774)/Assumptions!$B$8</f>
        <v>0.000260255904029187</v>
      </c>
      <c r="M774" s="70" t="n">
        <f aca="false">F774-L774</f>
        <v>-0.0186602559040292</v>
      </c>
      <c r="N774" s="71" t="n">
        <f aca="false">G774*Assumptions!$B$7</f>
        <v>-1197488.721</v>
      </c>
      <c r="O774" s="71" t="n">
        <f aca="false">K774*Assumptions!$B$7</f>
        <v>-1243910.55144178</v>
      </c>
      <c r="P774" s="68" t="n">
        <f aca="false">P773+G774</f>
        <v>9512.09649499999</v>
      </c>
      <c r="Q774" s="68" t="n">
        <f aca="false">MAX(Q773,P774)</f>
        <v>9810.97246499999</v>
      </c>
      <c r="R774" s="68" t="n">
        <f aca="false">Q774-P774</f>
        <v>298.875969999999</v>
      </c>
      <c r="S774" s="68" t="n">
        <f aca="false">S773+K774</f>
        <v>4987.64224571228</v>
      </c>
      <c r="T774" s="68" t="n">
        <f aca="false">MAX(T773,S774)</f>
        <v>5339.63919142443</v>
      </c>
      <c r="U774" s="68" t="n">
        <f aca="false">T774-S774</f>
        <v>351.996945712145</v>
      </c>
      <c r="V774" s="70" t="n">
        <f aca="false">V773+F774</f>
        <v>1.8878</v>
      </c>
      <c r="W774" s="70" t="n">
        <f aca="false">MAX(W773,V774)</f>
        <v>1.924</v>
      </c>
      <c r="X774" s="70" t="n">
        <f aca="false">W774-V774</f>
        <v>0.0362000000000002</v>
      </c>
      <c r="Y774" s="70" t="n">
        <f aca="false">Y773+M774</f>
        <v>1.68829983578218</v>
      </c>
      <c r="Z774" s="70" t="n">
        <f aca="false">MAX(Z773,Y774)</f>
        <v>1.72684213891844</v>
      </c>
      <c r="AA774" s="70" t="n">
        <f aca="false">Z774-Y774</f>
        <v>0.0385423031362631</v>
      </c>
      <c r="AB774" s="72" t="n">
        <f aca="false">AB773*(1+F774)</f>
        <v>5.88803635341309</v>
      </c>
      <c r="AC774" s="73" t="n">
        <f aca="false">MAX(AC773,AB774)</f>
        <v>6.10635258948935</v>
      </c>
      <c r="AD774" s="70" t="n">
        <f aca="false">1-AB774/AC774</f>
        <v>0.0357523141477352</v>
      </c>
      <c r="AE774" s="73" t="n">
        <f aca="false">AE773*(1+M774)</f>
        <v>4.82509333560943</v>
      </c>
      <c r="AF774" s="73" t="n">
        <f aca="false">MAX(AF773,AE774)</f>
        <v>5.01578179573072</v>
      </c>
      <c r="AG774" s="70" t="n">
        <f aca="false">1-AE774/AF774</f>
        <v>0.0380176945264233</v>
      </c>
      <c r="AH774" s="74" t="n">
        <f aca="false">IF(R774&gt;0,AH773+1,0)</f>
        <v>9</v>
      </c>
      <c r="AI774" s="74" t="n">
        <f aca="false">IF(U774&gt;0,AI773+1,0)</f>
        <v>9</v>
      </c>
      <c r="AJ774" s="74" t="n">
        <f aca="false">IF(G774&gt;0,AJ773+1,0)</f>
        <v>0</v>
      </c>
      <c r="AK774" s="74" t="n">
        <f aca="false">IF(G774&lt;=0,AK773+1,0)</f>
        <v>4</v>
      </c>
      <c r="AL774" s="74" t="n">
        <f aca="false">IF(K774&gt;0,AL773+1,0)</f>
        <v>0</v>
      </c>
      <c r="AM774" s="74" t="n">
        <f aca="false">IF(K774&lt;=0,AM773+1,0)</f>
        <v>9</v>
      </c>
    </row>
    <row r="775" customFormat="false" ht="15" hidden="false" customHeight="false" outlineLevel="0" collapsed="false">
      <c r="A775" s="61" t="n">
        <v>779</v>
      </c>
      <c r="B775" s="62" t="n">
        <v>42019.3854166667</v>
      </c>
      <c r="C775" s="63" t="n">
        <f aca="false">YEAR(B775)</f>
        <v>2015</v>
      </c>
      <c r="D775" s="32" t="s">
        <v>277</v>
      </c>
      <c r="E775" s="64" t="n">
        <v>8427.4</v>
      </c>
      <c r="F775" s="65" t="n">
        <v>0.0479</v>
      </c>
      <c r="G775" s="66" t="n">
        <v>403.67246</v>
      </c>
      <c r="H775" s="67" t="n">
        <f aca="false">E775+IF(D775="Long",1,-1)*G775</f>
        <v>8831.07246</v>
      </c>
      <c r="I775" s="68" t="n">
        <f aca="false">Assumptions!$B$58</f>
        <v>5.35750011455817</v>
      </c>
      <c r="J775" s="68" t="n">
        <f aca="false">INDEX(Yearly!$D$5:$D$22,MATCH(C775,Yearly!$A$5:$A$22,0))</f>
        <v>0.54483052012456</v>
      </c>
      <c r="K775" s="68" t="n">
        <f aca="false">G775-I775-J775</f>
        <v>397.770129365317</v>
      </c>
      <c r="L775" s="69" t="n">
        <f aca="false">(I775+J775)/Assumptions!$B$8</f>
        <v>0.000260255904029187</v>
      </c>
      <c r="M775" s="70" t="n">
        <f aca="false">F775-L775</f>
        <v>0.0476397440959708</v>
      </c>
      <c r="N775" s="71" t="n">
        <f aca="false">G775*Assumptions!$B$7</f>
        <v>3174883.8979</v>
      </c>
      <c r="O775" s="71" t="n">
        <f aca="false">K775*Assumptions!$B$7</f>
        <v>3128462.06745822</v>
      </c>
      <c r="P775" s="68" t="n">
        <f aca="false">P774+G775</f>
        <v>9915.76895499999</v>
      </c>
      <c r="Q775" s="68" t="n">
        <f aca="false">MAX(Q774,P775)</f>
        <v>9915.76895499999</v>
      </c>
      <c r="R775" s="68" t="n">
        <f aca="false">Q775-P775</f>
        <v>0</v>
      </c>
      <c r="S775" s="68" t="n">
        <f aca="false">S774+K775</f>
        <v>5385.4123750776</v>
      </c>
      <c r="T775" s="68" t="n">
        <f aca="false">MAX(T774,S775)</f>
        <v>5385.4123750776</v>
      </c>
      <c r="U775" s="68" t="n">
        <f aca="false">T775-S775</f>
        <v>0</v>
      </c>
      <c r="V775" s="70" t="n">
        <f aca="false">V774+F775</f>
        <v>1.9357</v>
      </c>
      <c r="W775" s="70" t="n">
        <f aca="false">MAX(W774,V775)</f>
        <v>1.9357</v>
      </c>
      <c r="X775" s="70" t="n">
        <f aca="false">W775-V775</f>
        <v>0</v>
      </c>
      <c r="Y775" s="70" t="n">
        <f aca="false">Y774+M775</f>
        <v>1.73593957987815</v>
      </c>
      <c r="Z775" s="70" t="n">
        <f aca="false">MAX(Z774,Y775)</f>
        <v>1.73593957987815</v>
      </c>
      <c r="AA775" s="70" t="n">
        <f aca="false">Z775-Y775</f>
        <v>0</v>
      </c>
      <c r="AB775" s="72" t="n">
        <f aca="false">AB774*(1+F775)</f>
        <v>6.17007329474158</v>
      </c>
      <c r="AC775" s="73" t="n">
        <f aca="false">MAX(AC774,AB775)</f>
        <v>6.17007329474158</v>
      </c>
      <c r="AD775" s="70" t="n">
        <f aca="false">1-AB775/AC775</f>
        <v>0</v>
      </c>
      <c r="AE775" s="73" t="n">
        <f aca="false">AE774*(1+M775)</f>
        <v>5.05495954735704</v>
      </c>
      <c r="AF775" s="73" t="n">
        <f aca="false">MAX(AF774,AE775)</f>
        <v>5.05495954735704</v>
      </c>
      <c r="AG775" s="70" t="n">
        <f aca="false">1-AE775/AF775</f>
        <v>0</v>
      </c>
      <c r="AH775" s="74" t="n">
        <f aca="false">IF(R775&gt;0,AH774+1,0)</f>
        <v>0</v>
      </c>
      <c r="AI775" s="74" t="n">
        <f aca="false">IF(U775&gt;0,AI774+1,0)</f>
        <v>0</v>
      </c>
      <c r="AJ775" s="74" t="n">
        <f aca="false">IF(G775&gt;0,AJ774+1,0)</f>
        <v>1</v>
      </c>
      <c r="AK775" s="74" t="n">
        <f aca="false">IF(G775&lt;=0,AK774+1,0)</f>
        <v>0</v>
      </c>
      <c r="AL775" s="74" t="n">
        <f aca="false">IF(K775&gt;0,AL774+1,0)</f>
        <v>1</v>
      </c>
      <c r="AM775" s="74" t="n">
        <f aca="false">IF(K775&lt;=0,AM774+1,0)</f>
        <v>0</v>
      </c>
    </row>
    <row r="776" customFormat="false" ht="15" hidden="false" customHeight="false" outlineLevel="0" collapsed="false">
      <c r="A776" s="61" t="n">
        <v>780</v>
      </c>
      <c r="B776" s="62" t="n">
        <v>42034.4895833333</v>
      </c>
      <c r="C776" s="63" t="n">
        <f aca="false">YEAR(B776)</f>
        <v>2015</v>
      </c>
      <c r="D776" s="32" t="s">
        <v>276</v>
      </c>
      <c r="E776" s="64" t="n">
        <v>8831.25</v>
      </c>
      <c r="F776" s="65" t="n">
        <v>0.0016</v>
      </c>
      <c r="G776" s="66" t="n">
        <v>14.13</v>
      </c>
      <c r="H776" s="67" t="n">
        <f aca="false">E776+IF(D776="Long",1,-1)*G776</f>
        <v>8817.12</v>
      </c>
      <c r="I776" s="68" t="n">
        <f aca="false">Assumptions!$B$58</f>
        <v>5.35750011455817</v>
      </c>
      <c r="J776" s="68" t="n">
        <f aca="false">INDEX(Yearly!$D$5:$D$22,MATCH(C776,Yearly!$A$5:$A$22,0))</f>
        <v>0.54483052012456</v>
      </c>
      <c r="K776" s="68" t="n">
        <f aca="false">G776-I776-J776</f>
        <v>8.22766936531727</v>
      </c>
      <c r="L776" s="69" t="n">
        <f aca="false">(I776+J776)/Assumptions!$B$8</f>
        <v>0.000260255904029187</v>
      </c>
      <c r="M776" s="70" t="n">
        <f aca="false">F776-L776</f>
        <v>0.00133974409597081</v>
      </c>
      <c r="N776" s="71" t="n">
        <f aca="false">G776*Assumptions!$B$7</f>
        <v>111132.45</v>
      </c>
      <c r="O776" s="71" t="n">
        <f aca="false">K776*Assumptions!$B$7</f>
        <v>64710.6195582203</v>
      </c>
      <c r="P776" s="68" t="n">
        <f aca="false">P775+G776</f>
        <v>9929.89895499999</v>
      </c>
      <c r="Q776" s="68" t="n">
        <f aca="false">MAX(Q775,P776)</f>
        <v>9929.89895499999</v>
      </c>
      <c r="R776" s="68" t="n">
        <f aca="false">Q776-P776</f>
        <v>0</v>
      </c>
      <c r="S776" s="68" t="n">
        <f aca="false">S775+K776</f>
        <v>5393.64004444292</v>
      </c>
      <c r="T776" s="68" t="n">
        <f aca="false">MAX(T775,S776)</f>
        <v>5393.64004444292</v>
      </c>
      <c r="U776" s="68" t="n">
        <f aca="false">T776-S776</f>
        <v>0</v>
      </c>
      <c r="V776" s="70" t="n">
        <f aca="false">V775+F776</f>
        <v>1.9373</v>
      </c>
      <c r="W776" s="70" t="n">
        <f aca="false">MAX(W775,V776)</f>
        <v>1.9373</v>
      </c>
      <c r="X776" s="70" t="n">
        <f aca="false">W776-V776</f>
        <v>0</v>
      </c>
      <c r="Y776" s="70" t="n">
        <f aca="false">Y775+M776</f>
        <v>1.73727932397412</v>
      </c>
      <c r="Z776" s="70" t="n">
        <f aca="false">MAX(Z775,Y776)</f>
        <v>1.73727932397412</v>
      </c>
      <c r="AA776" s="70" t="n">
        <f aca="false">Z776-Y776</f>
        <v>0</v>
      </c>
      <c r="AB776" s="72" t="n">
        <f aca="false">AB775*(1+F776)</f>
        <v>6.17994541201317</v>
      </c>
      <c r="AC776" s="73" t="n">
        <f aca="false">MAX(AC775,AB776)</f>
        <v>6.17994541201317</v>
      </c>
      <c r="AD776" s="70" t="n">
        <f aca="false">1-AB776/AC776</f>
        <v>0</v>
      </c>
      <c r="AE776" s="73" t="n">
        <f aca="false">AE775*(1+M776)</f>
        <v>5.06173189956598</v>
      </c>
      <c r="AF776" s="73" t="n">
        <f aca="false">MAX(AF775,AE776)</f>
        <v>5.06173189956598</v>
      </c>
      <c r="AG776" s="70" t="n">
        <f aca="false">1-AE776/AF776</f>
        <v>0</v>
      </c>
      <c r="AH776" s="74" t="n">
        <f aca="false">IF(R776&gt;0,AH775+1,0)</f>
        <v>0</v>
      </c>
      <c r="AI776" s="74" t="n">
        <f aca="false">IF(U776&gt;0,AI775+1,0)</f>
        <v>0</v>
      </c>
      <c r="AJ776" s="74" t="n">
        <f aca="false">IF(G776&gt;0,AJ775+1,0)</f>
        <v>2</v>
      </c>
      <c r="AK776" s="74" t="n">
        <f aca="false">IF(G776&lt;=0,AK775+1,0)</f>
        <v>0</v>
      </c>
      <c r="AL776" s="74" t="n">
        <f aca="false">IF(K776&gt;0,AL775+1,0)</f>
        <v>2</v>
      </c>
      <c r="AM776" s="74" t="n">
        <f aca="false">IF(K776&lt;=0,AM775+1,0)</f>
        <v>0</v>
      </c>
    </row>
    <row r="777" customFormat="false" ht="15" hidden="false" customHeight="false" outlineLevel="0" collapsed="false">
      <c r="A777" s="61" t="n">
        <v>781</v>
      </c>
      <c r="B777" s="62" t="n">
        <v>42038.40625</v>
      </c>
      <c r="C777" s="63" t="n">
        <f aca="false">YEAR(B777)</f>
        <v>2015</v>
      </c>
      <c r="D777" s="32" t="s">
        <v>277</v>
      </c>
      <c r="E777" s="64" t="n">
        <v>8817.15</v>
      </c>
      <c r="F777" s="65" t="n">
        <v>-0.0042</v>
      </c>
      <c r="G777" s="66" t="n">
        <v>-37.03203</v>
      </c>
      <c r="H777" s="67" t="n">
        <f aca="false">E777+IF(D777="Long",1,-1)*G777</f>
        <v>8780.11797</v>
      </c>
      <c r="I777" s="68" t="n">
        <f aca="false">Assumptions!$B$58</f>
        <v>5.35750011455817</v>
      </c>
      <c r="J777" s="68" t="n">
        <f aca="false">INDEX(Yearly!$D$5:$D$22,MATCH(C777,Yearly!$A$5:$A$22,0))</f>
        <v>0.54483052012456</v>
      </c>
      <c r="K777" s="68" t="n">
        <f aca="false">G777-I777-J777</f>
        <v>-42.9343606346827</v>
      </c>
      <c r="L777" s="69" t="n">
        <f aca="false">(I777+J777)/Assumptions!$B$8</f>
        <v>0.000260255904029187</v>
      </c>
      <c r="M777" s="70" t="n">
        <f aca="false">F777-L777</f>
        <v>-0.00446025590402919</v>
      </c>
      <c r="N777" s="71" t="n">
        <f aca="false">G777*Assumptions!$B$7</f>
        <v>-291256.91595</v>
      </c>
      <c r="O777" s="71" t="n">
        <f aca="false">K777*Assumptions!$B$7</f>
        <v>-337678.74639178</v>
      </c>
      <c r="P777" s="68" t="n">
        <f aca="false">P776+G777</f>
        <v>9892.86692499999</v>
      </c>
      <c r="Q777" s="68" t="n">
        <f aca="false">MAX(Q776,P777)</f>
        <v>9929.89895499999</v>
      </c>
      <c r="R777" s="68" t="n">
        <f aca="false">Q777-P777</f>
        <v>37.0320300000003</v>
      </c>
      <c r="S777" s="68" t="n">
        <f aca="false">S776+K777</f>
        <v>5350.70568380823</v>
      </c>
      <c r="T777" s="68" t="n">
        <f aca="false">MAX(T776,S777)</f>
        <v>5393.64004444292</v>
      </c>
      <c r="U777" s="68" t="n">
        <f aca="false">T777-S777</f>
        <v>42.9343606346829</v>
      </c>
      <c r="V777" s="70" t="n">
        <f aca="false">V776+F777</f>
        <v>1.9331</v>
      </c>
      <c r="W777" s="70" t="n">
        <f aca="false">MAX(W776,V777)</f>
        <v>1.9373</v>
      </c>
      <c r="X777" s="70" t="n">
        <f aca="false">W777-V777</f>
        <v>0.00419999999999998</v>
      </c>
      <c r="Y777" s="70" t="n">
        <f aca="false">Y776+M777</f>
        <v>1.73281906807009</v>
      </c>
      <c r="Z777" s="70" t="n">
        <f aca="false">MAX(Z776,Y777)</f>
        <v>1.73727932397412</v>
      </c>
      <c r="AA777" s="70" t="n">
        <f aca="false">Z777-Y777</f>
        <v>0.00446025590402921</v>
      </c>
      <c r="AB777" s="72" t="n">
        <f aca="false">AB776*(1+F777)</f>
        <v>6.15398964128271</v>
      </c>
      <c r="AC777" s="73" t="n">
        <f aca="false">MAX(AC776,AB777)</f>
        <v>6.17994541201317</v>
      </c>
      <c r="AD777" s="70" t="n">
        <f aca="false">1-AB777/AC777</f>
        <v>0.00419999999999998</v>
      </c>
      <c r="AE777" s="73" t="n">
        <f aca="false">AE776*(1+M777)</f>
        <v>5.03915527997633</v>
      </c>
      <c r="AF777" s="73" t="n">
        <f aca="false">MAX(AF776,AE777)</f>
        <v>5.06173189956598</v>
      </c>
      <c r="AG777" s="70" t="n">
        <f aca="false">1-AE777/AF777</f>
        <v>0.00446025590402921</v>
      </c>
      <c r="AH777" s="74" t="n">
        <f aca="false">IF(R777&gt;0,AH776+1,0)</f>
        <v>1</v>
      </c>
      <c r="AI777" s="74" t="n">
        <f aca="false">IF(U777&gt;0,AI776+1,0)</f>
        <v>1</v>
      </c>
      <c r="AJ777" s="74" t="n">
        <f aca="false">IF(G777&gt;0,AJ776+1,0)</f>
        <v>0</v>
      </c>
      <c r="AK777" s="74" t="n">
        <f aca="false">IF(G777&lt;=0,AK776+1,0)</f>
        <v>1</v>
      </c>
      <c r="AL777" s="74" t="n">
        <f aca="false">IF(K777&gt;0,AL776+1,0)</f>
        <v>0</v>
      </c>
      <c r="AM777" s="74" t="n">
        <f aca="false">IF(K777&lt;=0,AM776+1,0)</f>
        <v>1</v>
      </c>
    </row>
    <row r="778" customFormat="false" ht="15" hidden="false" customHeight="false" outlineLevel="0" collapsed="false">
      <c r="A778" s="61" t="n">
        <v>782</v>
      </c>
      <c r="B778" s="62" t="n">
        <v>42038.4590277778</v>
      </c>
      <c r="C778" s="63" t="n">
        <f aca="false">YEAR(B778)</f>
        <v>2015</v>
      </c>
      <c r="D778" s="32" t="s">
        <v>276</v>
      </c>
      <c r="E778" s="64" t="n">
        <v>8780.35</v>
      </c>
      <c r="F778" s="65" t="n">
        <v>-0.0026</v>
      </c>
      <c r="G778" s="66" t="n">
        <v>-22.82891</v>
      </c>
      <c r="H778" s="67" t="n">
        <f aca="false">E778+IF(D778="Long",1,-1)*G778</f>
        <v>8803.17891</v>
      </c>
      <c r="I778" s="68" t="n">
        <f aca="false">Assumptions!$B$58</f>
        <v>5.35750011455817</v>
      </c>
      <c r="J778" s="68" t="n">
        <f aca="false">INDEX(Yearly!$D$5:$D$22,MATCH(C778,Yearly!$A$5:$A$22,0))</f>
        <v>0.54483052012456</v>
      </c>
      <c r="K778" s="68" t="n">
        <f aca="false">G778-I778-J778</f>
        <v>-28.7312406346827</v>
      </c>
      <c r="L778" s="69" t="n">
        <f aca="false">(I778+J778)/Assumptions!$B$8</f>
        <v>0.000260255904029187</v>
      </c>
      <c r="M778" s="70" t="n">
        <f aca="false">F778-L778</f>
        <v>-0.00286025590402919</v>
      </c>
      <c r="N778" s="71" t="n">
        <f aca="false">G778*Assumptions!$B$7</f>
        <v>-179549.37715</v>
      </c>
      <c r="O778" s="71" t="n">
        <f aca="false">K778*Assumptions!$B$7</f>
        <v>-225971.20759178</v>
      </c>
      <c r="P778" s="68" t="n">
        <f aca="false">P777+G778</f>
        <v>9870.03801499999</v>
      </c>
      <c r="Q778" s="68" t="n">
        <f aca="false">MAX(Q777,P778)</f>
        <v>9929.89895499999</v>
      </c>
      <c r="R778" s="68" t="n">
        <f aca="false">Q778-P778</f>
        <v>59.8609400000005</v>
      </c>
      <c r="S778" s="68" t="n">
        <f aca="false">S777+K778</f>
        <v>5321.97444317355</v>
      </c>
      <c r="T778" s="68" t="n">
        <f aca="false">MAX(T777,S778)</f>
        <v>5393.64004444292</v>
      </c>
      <c r="U778" s="68" t="n">
        <f aca="false">T778-S778</f>
        <v>71.6656012693657</v>
      </c>
      <c r="V778" s="70" t="n">
        <f aca="false">V777+F778</f>
        <v>1.9305</v>
      </c>
      <c r="W778" s="70" t="n">
        <f aca="false">MAX(W777,V778)</f>
        <v>1.9373</v>
      </c>
      <c r="X778" s="70" t="n">
        <f aca="false">W778-V778</f>
        <v>0.00679999999999992</v>
      </c>
      <c r="Y778" s="70" t="n">
        <f aca="false">Y777+M778</f>
        <v>1.72995881216606</v>
      </c>
      <c r="Z778" s="70" t="n">
        <f aca="false">MAX(Z777,Y778)</f>
        <v>1.73727932397412</v>
      </c>
      <c r="AA778" s="70" t="n">
        <f aca="false">Z778-Y778</f>
        <v>0.00732051180805837</v>
      </c>
      <c r="AB778" s="72" t="n">
        <f aca="false">AB777*(1+F778)</f>
        <v>6.13798926821537</v>
      </c>
      <c r="AC778" s="73" t="n">
        <f aca="false">MAX(AC777,AB778)</f>
        <v>6.17994541201317</v>
      </c>
      <c r="AD778" s="70" t="n">
        <f aca="false">1-AB778/AC778</f>
        <v>0.00678908</v>
      </c>
      <c r="AE778" s="73" t="n">
        <f aca="false">AE777*(1+M778)</f>
        <v>5.02474200633546</v>
      </c>
      <c r="AF778" s="73" t="n">
        <f aca="false">MAX(AF777,AE778)</f>
        <v>5.06173189956598</v>
      </c>
      <c r="AG778" s="70" t="n">
        <f aca="false">1-AE778/AF778</f>
        <v>0.00730775433477549</v>
      </c>
      <c r="AH778" s="74" t="n">
        <f aca="false">IF(R778&gt;0,AH777+1,0)</f>
        <v>2</v>
      </c>
      <c r="AI778" s="74" t="n">
        <f aca="false">IF(U778&gt;0,AI777+1,0)</f>
        <v>2</v>
      </c>
      <c r="AJ778" s="74" t="n">
        <f aca="false">IF(G778&gt;0,AJ777+1,0)</f>
        <v>0</v>
      </c>
      <c r="AK778" s="74" t="n">
        <f aca="false">IF(G778&lt;=0,AK777+1,0)</f>
        <v>2</v>
      </c>
      <c r="AL778" s="74" t="n">
        <f aca="false">IF(K778&gt;0,AL777+1,0)</f>
        <v>0</v>
      </c>
      <c r="AM778" s="74" t="n">
        <f aca="false">IF(K778&lt;=0,AM777+1,0)</f>
        <v>2</v>
      </c>
    </row>
    <row r="779" customFormat="false" ht="15" hidden="false" customHeight="false" outlineLevel="0" collapsed="false">
      <c r="A779" s="61" t="n">
        <v>783</v>
      </c>
      <c r="B779" s="62" t="n">
        <v>42040.5729166667</v>
      </c>
      <c r="C779" s="63" t="n">
        <f aca="false">YEAR(B779)</f>
        <v>2015</v>
      </c>
      <c r="D779" s="32" t="s">
        <v>277</v>
      </c>
      <c r="E779" s="64" t="n">
        <v>8803.6</v>
      </c>
      <c r="F779" s="65" t="n">
        <v>-0.0108</v>
      </c>
      <c r="G779" s="66" t="n">
        <v>-95.07888</v>
      </c>
      <c r="H779" s="67" t="n">
        <f aca="false">E779+IF(D779="Long",1,-1)*G779</f>
        <v>8708.52112</v>
      </c>
      <c r="I779" s="68" t="n">
        <f aca="false">Assumptions!$B$58</f>
        <v>5.35750011455817</v>
      </c>
      <c r="J779" s="68" t="n">
        <f aca="false">INDEX(Yearly!$D$5:$D$22,MATCH(C779,Yearly!$A$5:$A$22,0))</f>
        <v>0.54483052012456</v>
      </c>
      <c r="K779" s="68" t="n">
        <f aca="false">G779-I779-J779</f>
        <v>-100.981210634683</v>
      </c>
      <c r="L779" s="69" t="n">
        <f aca="false">(I779+J779)/Assumptions!$B$8</f>
        <v>0.000260255904029187</v>
      </c>
      <c r="M779" s="70" t="n">
        <f aca="false">F779-L779</f>
        <v>-0.0110602559040292</v>
      </c>
      <c r="N779" s="71" t="n">
        <f aca="false">G779*Assumptions!$B$7</f>
        <v>-747795.3912</v>
      </c>
      <c r="O779" s="71" t="n">
        <f aca="false">K779*Assumptions!$B$7</f>
        <v>-794217.22164178</v>
      </c>
      <c r="P779" s="68" t="n">
        <f aca="false">P778+G779</f>
        <v>9774.95913499999</v>
      </c>
      <c r="Q779" s="68" t="n">
        <f aca="false">MAX(Q778,P779)</f>
        <v>9929.89895499999</v>
      </c>
      <c r="R779" s="68" t="n">
        <f aca="false">Q779-P779</f>
        <v>154.93982</v>
      </c>
      <c r="S779" s="68" t="n">
        <f aca="false">S778+K779</f>
        <v>5220.99323253887</v>
      </c>
      <c r="T779" s="68" t="n">
        <f aca="false">MAX(T778,S779)</f>
        <v>5393.64004444292</v>
      </c>
      <c r="U779" s="68" t="n">
        <f aca="false">T779-S779</f>
        <v>172.646811904048</v>
      </c>
      <c r="V779" s="70" t="n">
        <f aca="false">V778+F779</f>
        <v>1.9197</v>
      </c>
      <c r="W779" s="70" t="n">
        <f aca="false">MAX(W778,V779)</f>
        <v>1.9373</v>
      </c>
      <c r="X779" s="70" t="n">
        <f aca="false">W779-V779</f>
        <v>0.0175999999999998</v>
      </c>
      <c r="Y779" s="70" t="n">
        <f aca="false">Y778+M779</f>
        <v>1.71889855626203</v>
      </c>
      <c r="Z779" s="70" t="n">
        <f aca="false">MAX(Z778,Y779)</f>
        <v>1.73727932397412</v>
      </c>
      <c r="AA779" s="70" t="n">
        <f aca="false">Z779-Y779</f>
        <v>0.0183807677120875</v>
      </c>
      <c r="AB779" s="72" t="n">
        <f aca="false">AB778*(1+F779)</f>
        <v>6.07169898411865</v>
      </c>
      <c r="AC779" s="73" t="n">
        <f aca="false">MAX(AC778,AB779)</f>
        <v>6.17994541201317</v>
      </c>
      <c r="AD779" s="70" t="n">
        <f aca="false">1-AB779/AC779</f>
        <v>0.017515757936</v>
      </c>
      <c r="AE779" s="73" t="n">
        <f aca="false">AE778*(1+M779)</f>
        <v>4.96916707389366</v>
      </c>
      <c r="AF779" s="73" t="n">
        <f aca="false">MAX(AF778,AE779)</f>
        <v>5.06173189956598</v>
      </c>
      <c r="AG779" s="70" t="n">
        <f aca="false">1-AE779/AF779</f>
        <v>0.0182871846057782</v>
      </c>
      <c r="AH779" s="74" t="n">
        <f aca="false">IF(R779&gt;0,AH778+1,0)</f>
        <v>3</v>
      </c>
      <c r="AI779" s="74" t="n">
        <f aca="false">IF(U779&gt;0,AI778+1,0)</f>
        <v>3</v>
      </c>
      <c r="AJ779" s="74" t="n">
        <f aca="false">IF(G779&gt;0,AJ778+1,0)</f>
        <v>0</v>
      </c>
      <c r="AK779" s="74" t="n">
        <f aca="false">IF(G779&lt;=0,AK778+1,0)</f>
        <v>3</v>
      </c>
      <c r="AL779" s="74" t="n">
        <f aca="false">IF(K779&gt;0,AL778+1,0)</f>
        <v>0</v>
      </c>
      <c r="AM779" s="74" t="n">
        <f aca="false">IF(K779&lt;=0,AM778+1,0)</f>
        <v>3</v>
      </c>
    </row>
    <row r="780" customFormat="false" ht="15" hidden="false" customHeight="false" outlineLevel="0" collapsed="false">
      <c r="A780" s="61" t="n">
        <v>784</v>
      </c>
      <c r="B780" s="62" t="n">
        <v>42040.6354166667</v>
      </c>
      <c r="C780" s="63" t="n">
        <f aca="false">YEAR(B780)</f>
        <v>2015</v>
      </c>
      <c r="D780" s="32" t="s">
        <v>276</v>
      </c>
      <c r="E780" s="64" t="n">
        <v>8708.25</v>
      </c>
      <c r="F780" s="65" t="n">
        <v>0.0076</v>
      </c>
      <c r="G780" s="66" t="n">
        <v>66.1827</v>
      </c>
      <c r="H780" s="67" t="n">
        <f aca="false">E780+IF(D780="Long",1,-1)*G780</f>
        <v>8642.0673</v>
      </c>
      <c r="I780" s="68" t="n">
        <f aca="false">Assumptions!$B$58</f>
        <v>5.35750011455817</v>
      </c>
      <c r="J780" s="68" t="n">
        <f aca="false">INDEX(Yearly!$D$5:$D$22,MATCH(C780,Yearly!$A$5:$A$22,0))</f>
        <v>0.54483052012456</v>
      </c>
      <c r="K780" s="68" t="n">
        <f aca="false">G780-I780-J780</f>
        <v>60.2803693653173</v>
      </c>
      <c r="L780" s="69" t="n">
        <f aca="false">(I780+J780)/Assumptions!$B$8</f>
        <v>0.000260255904029187</v>
      </c>
      <c r="M780" s="70" t="n">
        <f aca="false">F780-L780</f>
        <v>0.00733974409597081</v>
      </c>
      <c r="N780" s="71" t="n">
        <f aca="false">G780*Assumptions!$B$7</f>
        <v>520526.9355</v>
      </c>
      <c r="O780" s="71" t="n">
        <f aca="false">K780*Assumptions!$B$7</f>
        <v>474105.10505822</v>
      </c>
      <c r="P780" s="68" t="n">
        <f aca="false">P779+G780</f>
        <v>9841.14183499999</v>
      </c>
      <c r="Q780" s="68" t="n">
        <f aca="false">MAX(Q779,P780)</f>
        <v>9929.89895499999</v>
      </c>
      <c r="R780" s="68" t="n">
        <f aca="false">Q780-P780</f>
        <v>88.7571200000002</v>
      </c>
      <c r="S780" s="68" t="n">
        <f aca="false">S779+K780</f>
        <v>5281.27360190419</v>
      </c>
      <c r="T780" s="68" t="n">
        <f aca="false">MAX(T779,S780)</f>
        <v>5393.64004444292</v>
      </c>
      <c r="U780" s="68" t="n">
        <f aca="false">T780-S780</f>
        <v>112.366442538731</v>
      </c>
      <c r="V780" s="70" t="n">
        <f aca="false">V779+F780</f>
        <v>1.9273</v>
      </c>
      <c r="W780" s="70" t="n">
        <f aca="false">MAX(W779,V780)</f>
        <v>1.9373</v>
      </c>
      <c r="X780" s="70" t="n">
        <f aca="false">W780-V780</f>
        <v>0.00999999999999979</v>
      </c>
      <c r="Y780" s="70" t="n">
        <f aca="false">Y779+M780</f>
        <v>1.726238300358</v>
      </c>
      <c r="Z780" s="70" t="n">
        <f aca="false">MAX(Z779,Y780)</f>
        <v>1.73727932397412</v>
      </c>
      <c r="AA780" s="70" t="n">
        <f aca="false">Z780-Y780</f>
        <v>0.0110410236161167</v>
      </c>
      <c r="AB780" s="72" t="n">
        <f aca="false">AB779*(1+F780)</f>
        <v>6.11784389639795</v>
      </c>
      <c r="AC780" s="73" t="n">
        <f aca="false">MAX(AC779,AB780)</f>
        <v>6.17994541201317</v>
      </c>
      <c r="AD780" s="70" t="n">
        <f aca="false">1-AB780/AC780</f>
        <v>0.0100488776963136</v>
      </c>
      <c r="AE780" s="73" t="n">
        <f aca="false">AE779*(1+M780)</f>
        <v>5.00563948858617</v>
      </c>
      <c r="AF780" s="73" t="n">
        <f aca="false">MAX(AF779,AE780)</f>
        <v>5.06173189956598</v>
      </c>
      <c r="AG780" s="70" t="n">
        <f aca="false">1-AE780/AF780</f>
        <v>0.0110816637650496</v>
      </c>
      <c r="AH780" s="74" t="n">
        <f aca="false">IF(R780&gt;0,AH779+1,0)</f>
        <v>4</v>
      </c>
      <c r="AI780" s="74" t="n">
        <f aca="false">IF(U780&gt;0,AI779+1,0)</f>
        <v>4</v>
      </c>
      <c r="AJ780" s="74" t="n">
        <f aca="false">IF(G780&gt;0,AJ779+1,0)</f>
        <v>1</v>
      </c>
      <c r="AK780" s="74" t="n">
        <f aca="false">IF(G780&lt;=0,AK779+1,0)</f>
        <v>0</v>
      </c>
      <c r="AL780" s="74" t="n">
        <f aca="false">IF(K780&gt;0,AL779+1,0)</f>
        <v>1</v>
      </c>
      <c r="AM780" s="74" t="n">
        <f aca="false">IF(K780&lt;=0,AM779+1,0)</f>
        <v>0</v>
      </c>
    </row>
    <row r="781" customFormat="false" ht="15" hidden="false" customHeight="false" outlineLevel="0" collapsed="false">
      <c r="A781" s="61" t="n">
        <v>785</v>
      </c>
      <c r="B781" s="62" t="n">
        <v>42046.6145833333</v>
      </c>
      <c r="C781" s="63" t="n">
        <f aca="false">YEAR(B781)</f>
        <v>2015</v>
      </c>
      <c r="D781" s="32" t="s">
        <v>277</v>
      </c>
      <c r="E781" s="64" t="n">
        <v>8642.35</v>
      </c>
      <c r="F781" s="65" t="n">
        <v>-0.0021</v>
      </c>
      <c r="G781" s="66" t="n">
        <v>-18.148935</v>
      </c>
      <c r="H781" s="67" t="n">
        <f aca="false">E781+IF(D781="Long",1,-1)*G781</f>
        <v>8624.201065</v>
      </c>
      <c r="I781" s="68" t="n">
        <f aca="false">Assumptions!$B$58</f>
        <v>5.35750011455817</v>
      </c>
      <c r="J781" s="68" t="n">
        <f aca="false">INDEX(Yearly!$D$5:$D$22,MATCH(C781,Yearly!$A$5:$A$22,0))</f>
        <v>0.54483052012456</v>
      </c>
      <c r="K781" s="68" t="n">
        <f aca="false">G781-I781-J781</f>
        <v>-24.0512656346827</v>
      </c>
      <c r="L781" s="69" t="n">
        <f aca="false">(I781+J781)/Assumptions!$B$8</f>
        <v>0.000260255904029187</v>
      </c>
      <c r="M781" s="70" t="n">
        <f aca="false">F781-L781</f>
        <v>-0.00236025590402919</v>
      </c>
      <c r="N781" s="71" t="n">
        <f aca="false">G781*Assumptions!$B$7</f>
        <v>-142741.373775</v>
      </c>
      <c r="O781" s="71" t="n">
        <f aca="false">K781*Assumptions!$B$7</f>
        <v>-189163.20421678</v>
      </c>
      <c r="P781" s="68" t="n">
        <f aca="false">P780+G781</f>
        <v>9822.99289999999</v>
      </c>
      <c r="Q781" s="68" t="n">
        <f aca="false">MAX(Q780,P781)</f>
        <v>9929.89895499999</v>
      </c>
      <c r="R781" s="68" t="n">
        <f aca="false">Q781-P781</f>
        <v>106.906054999999</v>
      </c>
      <c r="S781" s="68" t="n">
        <f aca="false">S780+K781</f>
        <v>5257.2223362695</v>
      </c>
      <c r="T781" s="68" t="n">
        <f aca="false">MAX(T780,S781)</f>
        <v>5393.64004444292</v>
      </c>
      <c r="U781" s="68" t="n">
        <f aca="false">T781-S781</f>
        <v>136.417708173413</v>
      </c>
      <c r="V781" s="70" t="n">
        <f aca="false">V780+F781</f>
        <v>1.9252</v>
      </c>
      <c r="W781" s="70" t="n">
        <f aca="false">MAX(W780,V781)</f>
        <v>1.9373</v>
      </c>
      <c r="X781" s="70" t="n">
        <f aca="false">W781-V781</f>
        <v>0.0120999999999998</v>
      </c>
      <c r="Y781" s="70" t="n">
        <f aca="false">Y780+M781</f>
        <v>1.72387804445397</v>
      </c>
      <c r="Z781" s="70" t="n">
        <f aca="false">MAX(Z780,Y781)</f>
        <v>1.73727932397412</v>
      </c>
      <c r="AA781" s="70" t="n">
        <f aca="false">Z781-Y781</f>
        <v>0.0134012795201459</v>
      </c>
      <c r="AB781" s="72" t="n">
        <f aca="false">AB780*(1+F781)</f>
        <v>6.10499642421552</v>
      </c>
      <c r="AC781" s="73" t="n">
        <f aca="false">MAX(AC780,AB781)</f>
        <v>6.17994541201317</v>
      </c>
      <c r="AD781" s="70" t="n">
        <f aca="false">1-AB781/AC781</f>
        <v>0.0121277750531513</v>
      </c>
      <c r="AE781" s="73" t="n">
        <f aca="false">AE780*(1+M781)</f>
        <v>4.99382489842979</v>
      </c>
      <c r="AF781" s="73" t="n">
        <f aca="false">MAX(AF780,AE781)</f>
        <v>5.06173189956598</v>
      </c>
      <c r="AG781" s="70" t="n">
        <f aca="false">1-AE781/AF781</f>
        <v>0.0134157641067509</v>
      </c>
      <c r="AH781" s="74" t="n">
        <f aca="false">IF(R781&gt;0,AH780+1,0)</f>
        <v>5</v>
      </c>
      <c r="AI781" s="74" t="n">
        <f aca="false">IF(U781&gt;0,AI780+1,0)</f>
        <v>5</v>
      </c>
      <c r="AJ781" s="74" t="n">
        <f aca="false">IF(G781&gt;0,AJ780+1,0)</f>
        <v>0</v>
      </c>
      <c r="AK781" s="74" t="n">
        <f aca="false">IF(G781&lt;=0,AK780+1,0)</f>
        <v>1</v>
      </c>
      <c r="AL781" s="74" t="n">
        <f aca="false">IF(K781&gt;0,AL780+1,0)</f>
        <v>0</v>
      </c>
      <c r="AM781" s="74" t="n">
        <f aca="false">IF(K781&lt;=0,AM780+1,0)</f>
        <v>1</v>
      </c>
    </row>
    <row r="782" customFormat="false" ht="15" hidden="false" customHeight="false" outlineLevel="0" collapsed="false">
      <c r="A782" s="61" t="n">
        <v>786</v>
      </c>
      <c r="B782" s="62" t="n">
        <v>42047.45</v>
      </c>
      <c r="C782" s="63" t="n">
        <f aca="false">YEAR(B782)</f>
        <v>2015</v>
      </c>
      <c r="D782" s="32" t="s">
        <v>276</v>
      </c>
      <c r="E782" s="64" t="n">
        <v>8624</v>
      </c>
      <c r="F782" s="65" t="n">
        <v>-0.0031</v>
      </c>
      <c r="G782" s="66" t="n">
        <v>-26.7344</v>
      </c>
      <c r="H782" s="67" t="n">
        <f aca="false">E782+IF(D782="Long",1,-1)*G782</f>
        <v>8650.7344</v>
      </c>
      <c r="I782" s="68" t="n">
        <f aca="false">Assumptions!$B$58</f>
        <v>5.35750011455817</v>
      </c>
      <c r="J782" s="68" t="n">
        <f aca="false">INDEX(Yearly!$D$5:$D$22,MATCH(C782,Yearly!$A$5:$A$22,0))</f>
        <v>0.54483052012456</v>
      </c>
      <c r="K782" s="68" t="n">
        <f aca="false">G782-I782-J782</f>
        <v>-32.6367306346827</v>
      </c>
      <c r="L782" s="69" t="n">
        <f aca="false">(I782+J782)/Assumptions!$B$8</f>
        <v>0.000260255904029187</v>
      </c>
      <c r="M782" s="70" t="n">
        <f aca="false">F782-L782</f>
        <v>-0.00336025590402919</v>
      </c>
      <c r="N782" s="71" t="n">
        <f aca="false">G782*Assumptions!$B$7</f>
        <v>-210266.056</v>
      </c>
      <c r="O782" s="71" t="n">
        <f aca="false">K782*Assumptions!$B$7</f>
        <v>-256687.88644178</v>
      </c>
      <c r="P782" s="68" t="n">
        <f aca="false">P781+G782</f>
        <v>9796.25849999999</v>
      </c>
      <c r="Q782" s="68" t="n">
        <f aca="false">MAX(Q781,P782)</f>
        <v>9929.89895499999</v>
      </c>
      <c r="R782" s="68" t="n">
        <f aca="false">Q782-P782</f>
        <v>133.640454999999</v>
      </c>
      <c r="S782" s="68" t="n">
        <f aca="false">S781+K782</f>
        <v>5224.58560563482</v>
      </c>
      <c r="T782" s="68" t="n">
        <f aca="false">MAX(T781,S782)</f>
        <v>5393.64004444292</v>
      </c>
      <c r="U782" s="68" t="n">
        <f aca="false">T782-S782</f>
        <v>169.054438808096</v>
      </c>
      <c r="V782" s="70" t="n">
        <f aca="false">V781+F782</f>
        <v>1.9221</v>
      </c>
      <c r="W782" s="70" t="n">
        <f aca="false">MAX(W781,V782)</f>
        <v>1.9373</v>
      </c>
      <c r="X782" s="70" t="n">
        <f aca="false">W782-V782</f>
        <v>0.0151999999999999</v>
      </c>
      <c r="Y782" s="70" t="n">
        <f aca="false">Y781+M782</f>
        <v>1.72051778854995</v>
      </c>
      <c r="Z782" s="70" t="n">
        <f aca="false">MAX(Z781,Y782)</f>
        <v>1.73727932397412</v>
      </c>
      <c r="AA782" s="70" t="n">
        <f aca="false">Z782-Y782</f>
        <v>0.016761535424175</v>
      </c>
      <c r="AB782" s="72" t="n">
        <f aca="false">AB781*(1+F782)</f>
        <v>6.08607093530045</v>
      </c>
      <c r="AC782" s="73" t="n">
        <f aca="false">MAX(AC781,AB782)</f>
        <v>6.17994541201317</v>
      </c>
      <c r="AD782" s="70" t="n">
        <f aca="false">1-AB782/AC782</f>
        <v>0.0151901789504865</v>
      </c>
      <c r="AE782" s="73" t="n">
        <f aca="false">AE781*(1+M782)</f>
        <v>4.97704436883115</v>
      </c>
      <c r="AF782" s="73" t="n">
        <f aca="false">MAX(AF781,AE782)</f>
        <v>5.06173189956598</v>
      </c>
      <c r="AG782" s="70" t="n">
        <f aca="false">1-AE782/AF782</f>
        <v>0.0167309396102333</v>
      </c>
      <c r="AH782" s="74" t="n">
        <f aca="false">IF(R782&gt;0,AH781+1,0)</f>
        <v>6</v>
      </c>
      <c r="AI782" s="74" t="n">
        <f aca="false">IF(U782&gt;0,AI781+1,0)</f>
        <v>6</v>
      </c>
      <c r="AJ782" s="74" t="n">
        <f aca="false">IF(G782&gt;0,AJ781+1,0)</f>
        <v>0</v>
      </c>
      <c r="AK782" s="74" t="n">
        <f aca="false">IF(G782&lt;=0,AK781+1,0)</f>
        <v>2</v>
      </c>
      <c r="AL782" s="74" t="n">
        <f aca="false">IF(K782&gt;0,AL781+1,0)</f>
        <v>0</v>
      </c>
      <c r="AM782" s="74" t="n">
        <f aca="false">IF(K782&lt;=0,AM781+1,0)</f>
        <v>2</v>
      </c>
    </row>
    <row r="783" customFormat="false" ht="15" hidden="false" customHeight="false" outlineLevel="0" collapsed="false">
      <c r="A783" s="61" t="n">
        <v>787</v>
      </c>
      <c r="B783" s="62" t="n">
        <v>42047.59375</v>
      </c>
      <c r="C783" s="63" t="n">
        <f aca="false">YEAR(B783)</f>
        <v>2015</v>
      </c>
      <c r="D783" s="32" t="s">
        <v>277</v>
      </c>
      <c r="E783" s="64" t="n">
        <v>8650.65</v>
      </c>
      <c r="F783" s="65" t="n">
        <v>0.0145</v>
      </c>
      <c r="G783" s="66" t="n">
        <v>125.434425</v>
      </c>
      <c r="H783" s="67" t="n">
        <f aca="false">E783+IF(D783="Long",1,-1)*G783</f>
        <v>8776.084425</v>
      </c>
      <c r="I783" s="68" t="n">
        <f aca="false">Assumptions!$B$58</f>
        <v>5.35750011455817</v>
      </c>
      <c r="J783" s="68" t="n">
        <f aca="false">INDEX(Yearly!$D$5:$D$22,MATCH(C783,Yearly!$A$5:$A$22,0))</f>
        <v>0.54483052012456</v>
      </c>
      <c r="K783" s="68" t="n">
        <f aca="false">G783-I783-J783</f>
        <v>119.532094365317</v>
      </c>
      <c r="L783" s="69" t="n">
        <f aca="false">(I783+J783)/Assumptions!$B$8</f>
        <v>0.000260255904029187</v>
      </c>
      <c r="M783" s="70" t="n">
        <f aca="false">F783-L783</f>
        <v>0.0142397440959708</v>
      </c>
      <c r="N783" s="71" t="n">
        <f aca="false">G783*Assumptions!$B$7</f>
        <v>986541.752625</v>
      </c>
      <c r="O783" s="71" t="n">
        <f aca="false">K783*Assumptions!$B$7</f>
        <v>940119.92218322</v>
      </c>
      <c r="P783" s="68" t="n">
        <f aca="false">P782+G783</f>
        <v>9921.69292499999</v>
      </c>
      <c r="Q783" s="68" t="n">
        <f aca="false">MAX(Q782,P783)</f>
        <v>9929.89895499999</v>
      </c>
      <c r="R783" s="68" t="n">
        <f aca="false">Q783-P783</f>
        <v>8.20602999999937</v>
      </c>
      <c r="S783" s="68" t="n">
        <f aca="false">S782+K783</f>
        <v>5344.11770000014</v>
      </c>
      <c r="T783" s="68" t="n">
        <f aca="false">MAX(T782,S783)</f>
        <v>5393.64004444292</v>
      </c>
      <c r="U783" s="68" t="n">
        <f aca="false">T783-S783</f>
        <v>49.5223444427793</v>
      </c>
      <c r="V783" s="70" t="n">
        <f aca="false">V782+F783</f>
        <v>1.9366</v>
      </c>
      <c r="W783" s="70" t="n">
        <f aca="false">MAX(W782,V783)</f>
        <v>1.9373</v>
      </c>
      <c r="X783" s="70" t="n">
        <f aca="false">W783-V783</f>
        <v>0.000699999999999923</v>
      </c>
      <c r="Y783" s="70" t="n">
        <f aca="false">Y782+M783</f>
        <v>1.73475753264592</v>
      </c>
      <c r="Z783" s="70" t="n">
        <f aca="false">MAX(Z782,Y783)</f>
        <v>1.73727932397412</v>
      </c>
      <c r="AA783" s="70" t="n">
        <f aca="false">Z783-Y783</f>
        <v>0.00252179132820429</v>
      </c>
      <c r="AB783" s="72" t="n">
        <f aca="false">AB782*(1+F783)</f>
        <v>6.1743189638623</v>
      </c>
      <c r="AC783" s="73" t="n">
        <f aca="false">MAX(AC782,AB783)</f>
        <v>6.17994541201317</v>
      </c>
      <c r="AD783" s="70" t="n">
        <f aca="false">1-AB783/AC783</f>
        <v>0.000910436545268567</v>
      </c>
      <c r="AE783" s="73" t="n">
        <f aca="false">AE782*(1+M783)</f>
        <v>5.0479162069976</v>
      </c>
      <c r="AF783" s="73" t="n">
        <f aca="false">MAX(AF782,AE783)</f>
        <v>5.06173189956598</v>
      </c>
      <c r="AG783" s="70" t="n">
        <f aca="false">1-AE783/AF783</f>
        <v>0.0027294398127975</v>
      </c>
      <c r="AH783" s="74" t="n">
        <f aca="false">IF(R783&gt;0,AH782+1,0)</f>
        <v>7</v>
      </c>
      <c r="AI783" s="74" t="n">
        <f aca="false">IF(U783&gt;0,AI782+1,0)</f>
        <v>7</v>
      </c>
      <c r="AJ783" s="74" t="n">
        <f aca="false">IF(G783&gt;0,AJ782+1,0)</f>
        <v>1</v>
      </c>
      <c r="AK783" s="74" t="n">
        <f aca="false">IF(G783&lt;=0,AK782+1,0)</f>
        <v>0</v>
      </c>
      <c r="AL783" s="74" t="n">
        <f aca="false">IF(K783&gt;0,AL782+1,0)</f>
        <v>1</v>
      </c>
      <c r="AM783" s="74" t="n">
        <f aca="false">IF(K783&lt;=0,AM782+1,0)</f>
        <v>0</v>
      </c>
    </row>
    <row r="784" customFormat="false" ht="15" hidden="false" customHeight="false" outlineLevel="0" collapsed="false">
      <c r="A784" s="61" t="n">
        <v>788</v>
      </c>
      <c r="B784" s="62" t="n">
        <v>42058.59375</v>
      </c>
      <c r="C784" s="63" t="n">
        <f aca="false">YEAR(B784)</f>
        <v>2015</v>
      </c>
      <c r="D784" s="32" t="s">
        <v>276</v>
      </c>
      <c r="E784" s="64" t="n">
        <v>8776.05</v>
      </c>
      <c r="F784" s="65" t="n">
        <v>-0.0059</v>
      </c>
      <c r="G784" s="66" t="n">
        <v>-51.778695</v>
      </c>
      <c r="H784" s="67" t="n">
        <f aca="false">E784+IF(D784="Long",1,-1)*G784</f>
        <v>8827.828695</v>
      </c>
      <c r="I784" s="68" t="n">
        <f aca="false">Assumptions!$B$58</f>
        <v>5.35750011455817</v>
      </c>
      <c r="J784" s="68" t="n">
        <f aca="false">INDEX(Yearly!$D$5:$D$22,MATCH(C784,Yearly!$A$5:$A$22,0))</f>
        <v>0.54483052012456</v>
      </c>
      <c r="K784" s="68" t="n">
        <f aca="false">G784-I784-J784</f>
        <v>-57.6810256346827</v>
      </c>
      <c r="L784" s="69" t="n">
        <f aca="false">(I784+J784)/Assumptions!$B$8</f>
        <v>0.000260255904029187</v>
      </c>
      <c r="M784" s="70" t="n">
        <f aca="false">F784-L784</f>
        <v>-0.00616025590402919</v>
      </c>
      <c r="N784" s="71" t="n">
        <f aca="false">G784*Assumptions!$B$7</f>
        <v>-407239.436175</v>
      </c>
      <c r="O784" s="71" t="n">
        <f aca="false">K784*Assumptions!$B$7</f>
        <v>-453661.26661678</v>
      </c>
      <c r="P784" s="68" t="n">
        <f aca="false">P783+G784</f>
        <v>9869.91422999999</v>
      </c>
      <c r="Q784" s="68" t="n">
        <f aca="false">MAX(Q783,P784)</f>
        <v>9929.89895499999</v>
      </c>
      <c r="R784" s="68" t="n">
        <f aca="false">Q784-P784</f>
        <v>59.9847250000003</v>
      </c>
      <c r="S784" s="68" t="n">
        <f aca="false">S783+K784</f>
        <v>5286.43667436545</v>
      </c>
      <c r="T784" s="68" t="n">
        <f aca="false">MAX(T783,S784)</f>
        <v>5393.64004444292</v>
      </c>
      <c r="U784" s="68" t="n">
        <f aca="false">T784-S784</f>
        <v>107.203370077462</v>
      </c>
      <c r="V784" s="70" t="n">
        <f aca="false">V783+F784</f>
        <v>1.9307</v>
      </c>
      <c r="W784" s="70" t="n">
        <f aca="false">MAX(W783,V784)</f>
        <v>1.9373</v>
      </c>
      <c r="X784" s="70" t="n">
        <f aca="false">W784-V784</f>
        <v>0.00659999999999994</v>
      </c>
      <c r="Y784" s="70" t="n">
        <f aca="false">Y783+M784</f>
        <v>1.72859727674189</v>
      </c>
      <c r="Z784" s="70" t="n">
        <f aca="false">MAX(Z783,Y784)</f>
        <v>1.73727932397412</v>
      </c>
      <c r="AA784" s="70" t="n">
        <f aca="false">Z784-Y784</f>
        <v>0.00868204723223354</v>
      </c>
      <c r="AB784" s="72" t="n">
        <f aca="false">AB783*(1+F784)</f>
        <v>6.13789048197552</v>
      </c>
      <c r="AC784" s="73" t="n">
        <f aca="false">MAX(AC783,AB784)</f>
        <v>6.17994541201317</v>
      </c>
      <c r="AD784" s="70" t="n">
        <f aca="false">1-AB784/AC784</f>
        <v>0.00680506496965139</v>
      </c>
      <c r="AE784" s="73" t="n">
        <f aca="false">AE783*(1+M784)</f>
        <v>5.0168197513804</v>
      </c>
      <c r="AF784" s="73" t="n">
        <f aca="false">MAX(AF783,AE784)</f>
        <v>5.06173189956598</v>
      </c>
      <c r="AG784" s="70" t="n">
        <f aca="false">1-AE784/AF784</f>
        <v>0.00887288166910516</v>
      </c>
      <c r="AH784" s="74" t="n">
        <f aca="false">IF(R784&gt;0,AH783+1,0)</f>
        <v>8</v>
      </c>
      <c r="AI784" s="74" t="n">
        <f aca="false">IF(U784&gt;0,AI783+1,0)</f>
        <v>8</v>
      </c>
      <c r="AJ784" s="74" t="n">
        <f aca="false">IF(G784&gt;0,AJ783+1,0)</f>
        <v>0</v>
      </c>
      <c r="AK784" s="74" t="n">
        <f aca="false">IF(G784&lt;=0,AK783+1,0)</f>
        <v>1</v>
      </c>
      <c r="AL784" s="74" t="n">
        <f aca="false">IF(K784&gt;0,AL783+1,0)</f>
        <v>0</v>
      </c>
      <c r="AM784" s="74" t="n">
        <f aca="false">IF(K784&lt;=0,AM783+1,0)</f>
        <v>1</v>
      </c>
    </row>
    <row r="785" customFormat="false" ht="15" hidden="false" customHeight="false" outlineLevel="0" collapsed="false">
      <c r="A785" s="61" t="n">
        <v>789</v>
      </c>
      <c r="B785" s="62" t="n">
        <v>42060.40625</v>
      </c>
      <c r="C785" s="63" t="n">
        <f aca="false">YEAR(B785)</f>
        <v>2015</v>
      </c>
      <c r="D785" s="32" t="s">
        <v>277</v>
      </c>
      <c r="E785" s="64" t="n">
        <v>8828</v>
      </c>
      <c r="F785" s="65" t="n">
        <v>-0.0064</v>
      </c>
      <c r="G785" s="66" t="n">
        <v>-56.4992</v>
      </c>
      <c r="H785" s="67" t="n">
        <f aca="false">E785+IF(D785="Long",1,-1)*G785</f>
        <v>8771.5008</v>
      </c>
      <c r="I785" s="68" t="n">
        <f aca="false">Assumptions!$B$58</f>
        <v>5.35750011455817</v>
      </c>
      <c r="J785" s="68" t="n">
        <f aca="false">INDEX(Yearly!$D$5:$D$22,MATCH(C785,Yearly!$A$5:$A$22,0))</f>
        <v>0.54483052012456</v>
      </c>
      <c r="K785" s="68" t="n">
        <f aca="false">G785-I785-J785</f>
        <v>-62.4015306346827</v>
      </c>
      <c r="L785" s="69" t="n">
        <f aca="false">(I785+J785)/Assumptions!$B$8</f>
        <v>0.000260255904029187</v>
      </c>
      <c r="M785" s="70" t="n">
        <f aca="false">F785-L785</f>
        <v>-0.00666025590402919</v>
      </c>
      <c r="N785" s="71" t="n">
        <f aca="false">G785*Assumptions!$B$7</f>
        <v>-444366.208</v>
      </c>
      <c r="O785" s="71" t="n">
        <f aca="false">K785*Assumptions!$B$7</f>
        <v>-490788.03844178</v>
      </c>
      <c r="P785" s="68" t="n">
        <f aca="false">P784+G785</f>
        <v>9813.41502999999</v>
      </c>
      <c r="Q785" s="68" t="n">
        <f aca="false">MAX(Q784,P785)</f>
        <v>9929.89895499999</v>
      </c>
      <c r="R785" s="68" t="n">
        <f aca="false">Q785-P785</f>
        <v>116.483925</v>
      </c>
      <c r="S785" s="68" t="n">
        <f aca="false">S784+K785</f>
        <v>5224.03514373077</v>
      </c>
      <c r="T785" s="68" t="n">
        <f aca="false">MAX(T784,S785)</f>
        <v>5393.64004444292</v>
      </c>
      <c r="U785" s="68" t="n">
        <f aca="false">T785-S785</f>
        <v>169.604900712145</v>
      </c>
      <c r="V785" s="70" t="n">
        <f aca="false">V784+F785</f>
        <v>1.9243</v>
      </c>
      <c r="W785" s="70" t="n">
        <f aca="false">MAX(W784,V785)</f>
        <v>1.9373</v>
      </c>
      <c r="X785" s="70" t="n">
        <f aca="false">W785-V785</f>
        <v>0.0129999999999999</v>
      </c>
      <c r="Y785" s="70" t="n">
        <f aca="false">Y784+M785</f>
        <v>1.72193702083786</v>
      </c>
      <c r="Z785" s="70" t="n">
        <f aca="false">MAX(Z784,Y785)</f>
        <v>1.73727932397412</v>
      </c>
      <c r="AA785" s="70" t="n">
        <f aca="false">Z785-Y785</f>
        <v>0.0153423031362627</v>
      </c>
      <c r="AB785" s="72" t="n">
        <f aca="false">AB784*(1+F785)</f>
        <v>6.09860798289087</v>
      </c>
      <c r="AC785" s="73" t="n">
        <f aca="false">MAX(AC784,AB785)</f>
        <v>6.17994541201317</v>
      </c>
      <c r="AD785" s="70" t="n">
        <f aca="false">1-AB785/AC785</f>
        <v>0.0131615125538456</v>
      </c>
      <c r="AE785" s="73" t="n">
        <f aca="false">AE784*(1+M785)</f>
        <v>4.98340644801182</v>
      </c>
      <c r="AF785" s="73" t="n">
        <f aca="false">MAX(AF784,AE785)</f>
        <v>5.06173189956598</v>
      </c>
      <c r="AG785" s="70" t="n">
        <f aca="false">1-AE785/AF785</f>
        <v>0.0154740419106119</v>
      </c>
      <c r="AH785" s="74" t="n">
        <f aca="false">IF(R785&gt;0,AH784+1,0)</f>
        <v>9</v>
      </c>
      <c r="AI785" s="74" t="n">
        <f aca="false">IF(U785&gt;0,AI784+1,0)</f>
        <v>9</v>
      </c>
      <c r="AJ785" s="74" t="n">
        <f aca="false">IF(G785&gt;0,AJ784+1,0)</f>
        <v>0</v>
      </c>
      <c r="AK785" s="74" t="n">
        <f aca="false">IF(G785&lt;=0,AK784+1,0)</f>
        <v>2</v>
      </c>
      <c r="AL785" s="74" t="n">
        <f aca="false">IF(K785&gt;0,AL784+1,0)</f>
        <v>0</v>
      </c>
      <c r="AM785" s="74" t="n">
        <f aca="false">IF(K785&lt;=0,AM784+1,0)</f>
        <v>2</v>
      </c>
    </row>
    <row r="786" customFormat="false" ht="15" hidden="false" customHeight="false" outlineLevel="0" collapsed="false">
      <c r="A786" s="61" t="n">
        <v>790</v>
      </c>
      <c r="B786" s="62" t="n">
        <v>42060.59375</v>
      </c>
      <c r="C786" s="63" t="n">
        <f aca="false">YEAR(B786)</f>
        <v>2015</v>
      </c>
      <c r="D786" s="32" t="s">
        <v>276</v>
      </c>
      <c r="E786" s="64" t="n">
        <v>8771.4</v>
      </c>
      <c r="F786" s="65" t="n">
        <v>-0.0002</v>
      </c>
      <c r="G786" s="66" t="n">
        <v>-1.75428</v>
      </c>
      <c r="H786" s="67" t="n">
        <f aca="false">E786+IF(D786="Long",1,-1)*G786</f>
        <v>8773.15428</v>
      </c>
      <c r="I786" s="68" t="n">
        <f aca="false">Assumptions!$B$58</f>
        <v>5.35750011455817</v>
      </c>
      <c r="J786" s="68" t="n">
        <f aca="false">INDEX(Yearly!$D$5:$D$22,MATCH(C786,Yearly!$A$5:$A$22,0))</f>
        <v>0.54483052012456</v>
      </c>
      <c r="K786" s="68" t="n">
        <f aca="false">G786-I786-J786</f>
        <v>-7.65661063468273</v>
      </c>
      <c r="L786" s="69" t="n">
        <f aca="false">(I786+J786)/Assumptions!$B$8</f>
        <v>0.000260255904029187</v>
      </c>
      <c r="M786" s="70" t="n">
        <f aca="false">F786-L786</f>
        <v>-0.000460255904029187</v>
      </c>
      <c r="N786" s="71" t="n">
        <f aca="false">G786*Assumptions!$B$7</f>
        <v>-13797.4122</v>
      </c>
      <c r="O786" s="71" t="n">
        <f aca="false">K786*Assumptions!$B$7</f>
        <v>-60219.2426417797</v>
      </c>
      <c r="P786" s="68" t="n">
        <f aca="false">P785+G786</f>
        <v>9811.66074999999</v>
      </c>
      <c r="Q786" s="68" t="n">
        <f aca="false">MAX(Q785,P786)</f>
        <v>9929.89895499999</v>
      </c>
      <c r="R786" s="68" t="n">
        <f aca="false">Q786-P786</f>
        <v>118.238205</v>
      </c>
      <c r="S786" s="68" t="n">
        <f aca="false">S785+K786</f>
        <v>5216.37853309609</v>
      </c>
      <c r="T786" s="68" t="n">
        <f aca="false">MAX(T785,S786)</f>
        <v>5393.64004444292</v>
      </c>
      <c r="U786" s="68" t="n">
        <f aca="false">T786-S786</f>
        <v>177.261511346827</v>
      </c>
      <c r="V786" s="70" t="n">
        <f aca="false">V785+F786</f>
        <v>1.9241</v>
      </c>
      <c r="W786" s="70" t="n">
        <f aca="false">MAX(W785,V786)</f>
        <v>1.9373</v>
      </c>
      <c r="X786" s="70" t="n">
        <f aca="false">W786-V786</f>
        <v>0.0131999999999999</v>
      </c>
      <c r="Y786" s="70" t="n">
        <f aca="false">Y785+M786</f>
        <v>1.72147676493383</v>
      </c>
      <c r="Z786" s="70" t="n">
        <f aca="false">MAX(Z785,Y786)</f>
        <v>1.73727932397412</v>
      </c>
      <c r="AA786" s="70" t="n">
        <f aca="false">Z786-Y786</f>
        <v>0.0158025590402919</v>
      </c>
      <c r="AB786" s="72" t="n">
        <f aca="false">AB785*(1+F786)</f>
        <v>6.0973882612943</v>
      </c>
      <c r="AC786" s="73" t="n">
        <f aca="false">MAX(AC785,AB786)</f>
        <v>6.17994541201317</v>
      </c>
      <c r="AD786" s="70" t="n">
        <f aca="false">1-AB786/AC786</f>
        <v>0.0133588802513348</v>
      </c>
      <c r="AE786" s="73" t="n">
        <f aca="false">AE785*(1+M786)</f>
        <v>4.98111280577194</v>
      </c>
      <c r="AF786" s="73" t="n">
        <f aca="false">MAX(AF785,AE786)</f>
        <v>5.06173189956598</v>
      </c>
      <c r="AG786" s="70" t="n">
        <f aca="false">1-AE786/AF786</f>
        <v>0.0159271757954925</v>
      </c>
      <c r="AH786" s="74" t="n">
        <f aca="false">IF(R786&gt;0,AH785+1,0)</f>
        <v>10</v>
      </c>
      <c r="AI786" s="74" t="n">
        <f aca="false">IF(U786&gt;0,AI785+1,0)</f>
        <v>10</v>
      </c>
      <c r="AJ786" s="74" t="n">
        <f aca="false">IF(G786&gt;0,AJ785+1,0)</f>
        <v>0</v>
      </c>
      <c r="AK786" s="74" t="n">
        <f aca="false">IF(G786&lt;=0,AK785+1,0)</f>
        <v>3</v>
      </c>
      <c r="AL786" s="74" t="n">
        <f aca="false">IF(K786&gt;0,AL785+1,0)</f>
        <v>0</v>
      </c>
      <c r="AM786" s="74" t="n">
        <f aca="false">IF(K786&lt;=0,AM785+1,0)</f>
        <v>3</v>
      </c>
    </row>
    <row r="787" customFormat="false" ht="15" hidden="false" customHeight="false" outlineLevel="0" collapsed="false">
      <c r="A787" s="61" t="n">
        <v>791</v>
      </c>
      <c r="B787" s="62" t="n">
        <v>42062.5104166667</v>
      </c>
      <c r="C787" s="63" t="n">
        <f aca="false">YEAR(B787)</f>
        <v>2015</v>
      </c>
      <c r="D787" s="32" t="s">
        <v>277</v>
      </c>
      <c r="E787" s="64" t="n">
        <v>8772.85</v>
      </c>
      <c r="F787" s="65" t="n">
        <v>0.0027</v>
      </c>
      <c r="G787" s="66" t="n">
        <v>23.686695</v>
      </c>
      <c r="H787" s="67" t="n">
        <f aca="false">E787+IF(D787="Long",1,-1)*G787</f>
        <v>8796.536695</v>
      </c>
      <c r="I787" s="68" t="n">
        <f aca="false">Assumptions!$B$58</f>
        <v>5.35750011455817</v>
      </c>
      <c r="J787" s="68" t="n">
        <f aca="false">INDEX(Yearly!$D$5:$D$22,MATCH(C787,Yearly!$A$5:$A$22,0))</f>
        <v>0.54483052012456</v>
      </c>
      <c r="K787" s="68" t="n">
        <f aca="false">G787-I787-J787</f>
        <v>17.7843643653173</v>
      </c>
      <c r="L787" s="69" t="n">
        <f aca="false">(I787+J787)/Assumptions!$B$8</f>
        <v>0.000260255904029187</v>
      </c>
      <c r="M787" s="70" t="n">
        <f aca="false">F787-L787</f>
        <v>0.00243974409597081</v>
      </c>
      <c r="N787" s="71" t="n">
        <f aca="false">G787*Assumptions!$B$7</f>
        <v>186295.856175</v>
      </c>
      <c r="O787" s="71" t="n">
        <f aca="false">K787*Assumptions!$B$7</f>
        <v>139874.02573322</v>
      </c>
      <c r="P787" s="68" t="n">
        <f aca="false">P786+G787</f>
        <v>9835.34744499999</v>
      </c>
      <c r="Q787" s="68" t="n">
        <f aca="false">MAX(Q786,P787)</f>
        <v>9929.89895499999</v>
      </c>
      <c r="R787" s="68" t="n">
        <f aca="false">Q787-P787</f>
        <v>94.5515099999993</v>
      </c>
      <c r="S787" s="68" t="n">
        <f aca="false">S786+K787</f>
        <v>5234.16289746141</v>
      </c>
      <c r="T787" s="68" t="n">
        <f aca="false">MAX(T786,S787)</f>
        <v>5393.64004444292</v>
      </c>
      <c r="U787" s="68" t="n">
        <f aca="false">T787-S787</f>
        <v>159.477146981511</v>
      </c>
      <c r="V787" s="70" t="n">
        <f aca="false">V786+F787</f>
        <v>1.9268</v>
      </c>
      <c r="W787" s="70" t="n">
        <f aca="false">MAX(W786,V787)</f>
        <v>1.9373</v>
      </c>
      <c r="X787" s="70" t="n">
        <f aca="false">W787-V787</f>
        <v>0.0105</v>
      </c>
      <c r="Y787" s="70" t="n">
        <f aca="false">Y786+M787</f>
        <v>1.7239165090298</v>
      </c>
      <c r="Z787" s="70" t="n">
        <f aca="false">MAX(Z786,Y787)</f>
        <v>1.73727932397412</v>
      </c>
      <c r="AA787" s="70" t="n">
        <f aca="false">Z787-Y787</f>
        <v>0.013362814944321</v>
      </c>
      <c r="AB787" s="72" t="n">
        <f aca="false">AB786*(1+F787)</f>
        <v>6.11385120959979</v>
      </c>
      <c r="AC787" s="73" t="n">
        <f aca="false">MAX(AC786,AB787)</f>
        <v>6.17994541201317</v>
      </c>
      <c r="AD787" s="70" t="n">
        <f aca="false">1-AB787/AC787</f>
        <v>0.0106949492280135</v>
      </c>
      <c r="AE787" s="73" t="n">
        <f aca="false">AE786*(1+M787)</f>
        <v>4.99326544633119</v>
      </c>
      <c r="AF787" s="73" t="n">
        <f aca="false">MAX(AF786,AE787)</f>
        <v>5.06173189956598</v>
      </c>
      <c r="AG787" s="70" t="n">
        <f aca="false">1-AE787/AF787</f>
        <v>0.0135262899326342</v>
      </c>
      <c r="AH787" s="74" t="n">
        <f aca="false">IF(R787&gt;0,AH786+1,0)</f>
        <v>11</v>
      </c>
      <c r="AI787" s="74" t="n">
        <f aca="false">IF(U787&gt;0,AI786+1,0)</f>
        <v>11</v>
      </c>
      <c r="AJ787" s="74" t="n">
        <f aca="false">IF(G787&gt;0,AJ786+1,0)</f>
        <v>1</v>
      </c>
      <c r="AK787" s="74" t="n">
        <f aca="false">IF(G787&lt;=0,AK786+1,0)</f>
        <v>0</v>
      </c>
      <c r="AL787" s="74" t="n">
        <f aca="false">IF(K787&gt;0,AL786+1,0)</f>
        <v>1</v>
      </c>
      <c r="AM787" s="74" t="n">
        <f aca="false">IF(K787&lt;=0,AM786+1,0)</f>
        <v>0</v>
      </c>
    </row>
    <row r="788" customFormat="false" ht="15" hidden="false" customHeight="false" outlineLevel="0" collapsed="false">
      <c r="A788" s="61" t="n">
        <v>792</v>
      </c>
      <c r="B788" s="62" t="n">
        <v>42063.5729166667</v>
      </c>
      <c r="C788" s="63" t="n">
        <f aca="false">YEAR(B788)</f>
        <v>2015</v>
      </c>
      <c r="D788" s="32" t="s">
        <v>276</v>
      </c>
      <c r="E788" s="64" t="n">
        <v>8796.25</v>
      </c>
      <c r="F788" s="65" t="n">
        <v>-0.0094</v>
      </c>
      <c r="G788" s="66" t="n">
        <v>-82.68475</v>
      </c>
      <c r="H788" s="67" t="n">
        <f aca="false">E788+IF(D788="Long",1,-1)*G788</f>
        <v>8878.93475</v>
      </c>
      <c r="I788" s="68" t="n">
        <f aca="false">Assumptions!$B$58</f>
        <v>5.35750011455817</v>
      </c>
      <c r="J788" s="68" t="n">
        <f aca="false">INDEX(Yearly!$D$5:$D$22,MATCH(C788,Yearly!$A$5:$A$22,0))</f>
        <v>0.54483052012456</v>
      </c>
      <c r="K788" s="68" t="n">
        <f aca="false">G788-I788-J788</f>
        <v>-88.5870806346827</v>
      </c>
      <c r="L788" s="69" t="n">
        <f aca="false">(I788+J788)/Assumptions!$B$8</f>
        <v>0.000260255904029187</v>
      </c>
      <c r="M788" s="70" t="n">
        <f aca="false">F788-L788</f>
        <v>-0.00966025590402919</v>
      </c>
      <c r="N788" s="71" t="n">
        <f aca="false">G788*Assumptions!$B$7</f>
        <v>-650315.55875</v>
      </c>
      <c r="O788" s="71" t="n">
        <f aca="false">K788*Assumptions!$B$7</f>
        <v>-696737.38919178</v>
      </c>
      <c r="P788" s="68" t="n">
        <f aca="false">P787+G788</f>
        <v>9752.66269499999</v>
      </c>
      <c r="Q788" s="68" t="n">
        <f aca="false">MAX(Q787,P788)</f>
        <v>9929.89895499999</v>
      </c>
      <c r="R788" s="68" t="n">
        <f aca="false">Q788-P788</f>
        <v>177.23626</v>
      </c>
      <c r="S788" s="68" t="n">
        <f aca="false">S787+K788</f>
        <v>5145.57581682672</v>
      </c>
      <c r="T788" s="68" t="n">
        <f aca="false">MAX(T787,S788)</f>
        <v>5393.64004444292</v>
      </c>
      <c r="U788" s="68" t="n">
        <f aca="false">T788-S788</f>
        <v>248.064227616193</v>
      </c>
      <c r="V788" s="70" t="n">
        <f aca="false">V787+F788</f>
        <v>1.9174</v>
      </c>
      <c r="W788" s="70" t="n">
        <f aca="false">MAX(W787,V788)</f>
        <v>1.9373</v>
      </c>
      <c r="X788" s="70" t="n">
        <f aca="false">W788-V788</f>
        <v>0.0199</v>
      </c>
      <c r="Y788" s="70" t="n">
        <f aca="false">Y787+M788</f>
        <v>1.71425625312577</v>
      </c>
      <c r="Z788" s="70" t="n">
        <f aca="false">MAX(Z787,Y788)</f>
        <v>1.73727932397412</v>
      </c>
      <c r="AA788" s="70" t="n">
        <f aca="false">Z788-Y788</f>
        <v>0.0230230708483501</v>
      </c>
      <c r="AB788" s="72" t="n">
        <f aca="false">AB787*(1+F788)</f>
        <v>6.05638100822955</v>
      </c>
      <c r="AC788" s="73" t="n">
        <f aca="false">MAX(AC787,AB788)</f>
        <v>6.17994541201317</v>
      </c>
      <c r="AD788" s="70" t="n">
        <f aca="false">1-AB788/AC788</f>
        <v>0.0199944167052701</v>
      </c>
      <c r="AE788" s="73" t="n">
        <f aca="false">AE787*(1+M788)</f>
        <v>4.94502922432288</v>
      </c>
      <c r="AF788" s="73" t="n">
        <f aca="false">MAX(AF787,AE788)</f>
        <v>5.06173189956598</v>
      </c>
      <c r="AG788" s="70" t="n">
        <f aca="false">1-AE788/AF788</f>
        <v>0.0230558784144821</v>
      </c>
      <c r="AH788" s="74" t="n">
        <f aca="false">IF(R788&gt;0,AH787+1,0)</f>
        <v>12</v>
      </c>
      <c r="AI788" s="74" t="n">
        <f aca="false">IF(U788&gt;0,AI787+1,0)</f>
        <v>12</v>
      </c>
      <c r="AJ788" s="74" t="n">
        <f aca="false">IF(G788&gt;0,AJ787+1,0)</f>
        <v>0</v>
      </c>
      <c r="AK788" s="74" t="n">
        <f aca="false">IF(G788&lt;=0,AK787+1,0)</f>
        <v>1</v>
      </c>
      <c r="AL788" s="74" t="n">
        <f aca="false">IF(K788&gt;0,AL787+1,0)</f>
        <v>0</v>
      </c>
      <c r="AM788" s="74" t="n">
        <f aca="false">IF(K788&lt;=0,AM787+1,0)</f>
        <v>1</v>
      </c>
    </row>
    <row r="789" customFormat="false" ht="15" hidden="false" customHeight="false" outlineLevel="0" collapsed="false">
      <c r="A789" s="61" t="n">
        <v>793</v>
      </c>
      <c r="B789" s="62" t="n">
        <v>42063.63125</v>
      </c>
      <c r="C789" s="63" t="n">
        <f aca="false">YEAR(B789)</f>
        <v>2015</v>
      </c>
      <c r="D789" s="32" t="s">
        <v>277</v>
      </c>
      <c r="E789" s="64" t="n">
        <v>8879.35</v>
      </c>
      <c r="F789" s="65" t="n">
        <v>0.0049</v>
      </c>
      <c r="G789" s="66" t="n">
        <v>43.508815</v>
      </c>
      <c r="H789" s="67" t="n">
        <f aca="false">E789+IF(D789="Long",1,-1)*G789</f>
        <v>8922.858815</v>
      </c>
      <c r="I789" s="68" t="n">
        <f aca="false">Assumptions!$B$58</f>
        <v>5.35750011455817</v>
      </c>
      <c r="J789" s="68" t="n">
        <f aca="false">INDEX(Yearly!$D$5:$D$22,MATCH(C789,Yearly!$A$5:$A$22,0))</f>
        <v>0.54483052012456</v>
      </c>
      <c r="K789" s="68" t="n">
        <f aca="false">G789-I789-J789</f>
        <v>37.6064843653173</v>
      </c>
      <c r="L789" s="69" t="n">
        <f aca="false">(I789+J789)/Assumptions!$B$8</f>
        <v>0.000260255904029187</v>
      </c>
      <c r="M789" s="70" t="n">
        <f aca="false">F789-L789</f>
        <v>0.00463974409597081</v>
      </c>
      <c r="N789" s="71" t="n">
        <f aca="false">G789*Assumptions!$B$7</f>
        <v>342196.829975</v>
      </c>
      <c r="O789" s="71" t="n">
        <f aca="false">K789*Assumptions!$B$7</f>
        <v>295774.99953322</v>
      </c>
      <c r="P789" s="68" t="n">
        <f aca="false">P788+G789</f>
        <v>9796.17150999999</v>
      </c>
      <c r="Q789" s="68" t="n">
        <f aca="false">MAX(Q788,P789)</f>
        <v>9929.89895499999</v>
      </c>
      <c r="R789" s="68" t="n">
        <f aca="false">Q789-P789</f>
        <v>133.727445</v>
      </c>
      <c r="S789" s="68" t="n">
        <f aca="false">S788+K789</f>
        <v>5183.18230119204</v>
      </c>
      <c r="T789" s="68" t="n">
        <f aca="false">MAX(T788,S789)</f>
        <v>5393.64004444292</v>
      </c>
      <c r="U789" s="68" t="n">
        <f aca="false">T789-S789</f>
        <v>210.457743250876</v>
      </c>
      <c r="V789" s="70" t="n">
        <f aca="false">V788+F789</f>
        <v>1.9223</v>
      </c>
      <c r="W789" s="70" t="n">
        <f aca="false">MAX(W788,V789)</f>
        <v>1.9373</v>
      </c>
      <c r="X789" s="70" t="n">
        <f aca="false">W789-V789</f>
        <v>0.0150000000000001</v>
      </c>
      <c r="Y789" s="70" t="n">
        <f aca="false">Y788+M789</f>
        <v>1.71889599722174</v>
      </c>
      <c r="Z789" s="70" t="n">
        <f aca="false">MAX(Z788,Y789)</f>
        <v>1.73727932397412</v>
      </c>
      <c r="AA789" s="70" t="n">
        <f aca="false">Z789-Y789</f>
        <v>0.0183833267523792</v>
      </c>
      <c r="AB789" s="72" t="n">
        <f aca="false">AB788*(1+F789)</f>
        <v>6.08605727516988</v>
      </c>
      <c r="AC789" s="73" t="n">
        <f aca="false">MAX(AC788,AB789)</f>
        <v>6.17994541201317</v>
      </c>
      <c r="AD789" s="70" t="n">
        <f aca="false">1-AB789/AC789</f>
        <v>0.0151923893471261</v>
      </c>
      <c r="AE789" s="73" t="n">
        <f aca="false">AE788*(1+M789)</f>
        <v>4.96797289447084</v>
      </c>
      <c r="AF789" s="73" t="n">
        <f aca="false">MAX(AF788,AE789)</f>
        <v>5.06173189956598</v>
      </c>
      <c r="AG789" s="70" t="n">
        <f aca="false">1-AE789/AF789</f>
        <v>0.0185231076942622</v>
      </c>
      <c r="AH789" s="74" t="n">
        <f aca="false">IF(R789&gt;0,AH788+1,0)</f>
        <v>13</v>
      </c>
      <c r="AI789" s="74" t="n">
        <f aca="false">IF(U789&gt;0,AI788+1,0)</f>
        <v>13</v>
      </c>
      <c r="AJ789" s="74" t="n">
        <f aca="false">IF(G789&gt;0,AJ788+1,0)</f>
        <v>1</v>
      </c>
      <c r="AK789" s="74" t="n">
        <f aca="false">IF(G789&lt;=0,AK788+1,0)</f>
        <v>0</v>
      </c>
      <c r="AL789" s="74" t="n">
        <f aca="false">IF(K789&gt;0,AL788+1,0)</f>
        <v>1</v>
      </c>
      <c r="AM789" s="74" t="n">
        <f aca="false">IF(K789&lt;=0,AM788+1,0)</f>
        <v>0</v>
      </c>
    </row>
    <row r="790" customFormat="false" ht="15" hidden="false" customHeight="false" outlineLevel="0" collapsed="false">
      <c r="A790" s="61" t="n">
        <v>794</v>
      </c>
      <c r="B790" s="62" t="n">
        <v>42067.6354166667</v>
      </c>
      <c r="C790" s="63" t="n">
        <f aca="false">YEAR(B790)</f>
        <v>2015</v>
      </c>
      <c r="D790" s="32" t="s">
        <v>276</v>
      </c>
      <c r="E790" s="64" t="n">
        <v>8922.85</v>
      </c>
      <c r="F790" s="65" t="n">
        <v>-0.003</v>
      </c>
      <c r="G790" s="66" t="n">
        <v>-26.76855</v>
      </c>
      <c r="H790" s="67" t="n">
        <f aca="false">E790+IF(D790="Long",1,-1)*G790</f>
        <v>8949.61855</v>
      </c>
      <c r="I790" s="68" t="n">
        <f aca="false">Assumptions!$B$58</f>
        <v>5.35750011455817</v>
      </c>
      <c r="J790" s="68" t="n">
        <f aca="false">INDEX(Yearly!$D$5:$D$22,MATCH(C790,Yearly!$A$5:$A$22,0))</f>
        <v>0.54483052012456</v>
      </c>
      <c r="K790" s="68" t="n">
        <f aca="false">G790-I790-J790</f>
        <v>-32.6708806346827</v>
      </c>
      <c r="L790" s="69" t="n">
        <f aca="false">(I790+J790)/Assumptions!$B$8</f>
        <v>0.000260255904029187</v>
      </c>
      <c r="M790" s="70" t="n">
        <f aca="false">F790-L790</f>
        <v>-0.00326025590402919</v>
      </c>
      <c r="N790" s="71" t="n">
        <f aca="false">G790*Assumptions!$B$7</f>
        <v>-210534.64575</v>
      </c>
      <c r="O790" s="71" t="n">
        <f aca="false">K790*Assumptions!$B$7</f>
        <v>-256956.47619178</v>
      </c>
      <c r="P790" s="68" t="n">
        <f aca="false">P789+G790</f>
        <v>9769.40295999999</v>
      </c>
      <c r="Q790" s="68" t="n">
        <f aca="false">MAX(Q789,P790)</f>
        <v>9929.89895499999</v>
      </c>
      <c r="R790" s="68" t="n">
        <f aca="false">Q790-P790</f>
        <v>160.495995000001</v>
      </c>
      <c r="S790" s="68" t="n">
        <f aca="false">S789+K790</f>
        <v>5150.51142055736</v>
      </c>
      <c r="T790" s="68" t="n">
        <f aca="false">MAX(T789,S790)</f>
        <v>5393.64004444292</v>
      </c>
      <c r="U790" s="68" t="n">
        <f aca="false">T790-S790</f>
        <v>243.128623885558</v>
      </c>
      <c r="V790" s="70" t="n">
        <f aca="false">V789+F790</f>
        <v>1.9193</v>
      </c>
      <c r="W790" s="70" t="n">
        <f aca="false">MAX(W789,V790)</f>
        <v>1.9373</v>
      </c>
      <c r="X790" s="70" t="n">
        <f aca="false">W790-V790</f>
        <v>0.018</v>
      </c>
      <c r="Y790" s="70" t="n">
        <f aca="false">Y789+M790</f>
        <v>1.71563574131771</v>
      </c>
      <c r="Z790" s="70" t="n">
        <f aca="false">MAX(Z789,Y790)</f>
        <v>1.73727932397412</v>
      </c>
      <c r="AA790" s="70" t="n">
        <f aca="false">Z790-Y790</f>
        <v>0.0216435826564083</v>
      </c>
      <c r="AB790" s="72" t="n">
        <f aca="false">AB789*(1+F790)</f>
        <v>6.06779910334437</v>
      </c>
      <c r="AC790" s="73" t="n">
        <f aca="false">MAX(AC789,AB790)</f>
        <v>6.17994541201317</v>
      </c>
      <c r="AD790" s="70" t="n">
        <f aca="false">1-AB790/AC790</f>
        <v>0.0181468121790846</v>
      </c>
      <c r="AE790" s="73" t="n">
        <f aca="false">AE789*(1+M790)</f>
        <v>4.95177603151058</v>
      </c>
      <c r="AF790" s="73" t="n">
        <f aca="false">MAX(AF789,AE790)</f>
        <v>5.06173189956598</v>
      </c>
      <c r="AG790" s="70" t="n">
        <f aca="false">1-AE790/AF790</f>
        <v>0.0217229735270703</v>
      </c>
      <c r="AH790" s="74" t="n">
        <f aca="false">IF(R790&gt;0,AH789+1,0)</f>
        <v>14</v>
      </c>
      <c r="AI790" s="74" t="n">
        <f aca="false">IF(U790&gt;0,AI789+1,0)</f>
        <v>14</v>
      </c>
      <c r="AJ790" s="74" t="n">
        <f aca="false">IF(G790&gt;0,AJ789+1,0)</f>
        <v>0</v>
      </c>
      <c r="AK790" s="74" t="n">
        <f aca="false">IF(G790&lt;=0,AK789+1,0)</f>
        <v>1</v>
      </c>
      <c r="AL790" s="74" t="n">
        <f aca="false">IF(K790&gt;0,AL789+1,0)</f>
        <v>0</v>
      </c>
      <c r="AM790" s="74" t="n">
        <f aca="false">IF(K790&lt;=0,AM789+1,0)</f>
        <v>1</v>
      </c>
    </row>
    <row r="791" customFormat="false" ht="15" hidden="false" customHeight="false" outlineLevel="0" collapsed="false">
      <c r="A791" s="61" t="n">
        <v>795</v>
      </c>
      <c r="B791" s="62" t="n">
        <v>42068.6354166667</v>
      </c>
      <c r="C791" s="63" t="n">
        <f aca="false">YEAR(B791)</f>
        <v>2015</v>
      </c>
      <c r="D791" s="32" t="s">
        <v>277</v>
      </c>
      <c r="E791" s="64" t="n">
        <v>8950</v>
      </c>
      <c r="F791" s="65" t="n">
        <v>-0.0149</v>
      </c>
      <c r="G791" s="66" t="n">
        <v>-133.355</v>
      </c>
      <c r="H791" s="67" t="n">
        <f aca="false">E791+IF(D791="Long",1,-1)*G791</f>
        <v>8816.645</v>
      </c>
      <c r="I791" s="68" t="n">
        <f aca="false">Assumptions!$B$58</f>
        <v>5.35750011455817</v>
      </c>
      <c r="J791" s="68" t="n">
        <f aca="false">INDEX(Yearly!$D$5:$D$22,MATCH(C791,Yearly!$A$5:$A$22,0))</f>
        <v>0.54483052012456</v>
      </c>
      <c r="K791" s="68" t="n">
        <f aca="false">G791-I791-J791</f>
        <v>-139.257330634683</v>
      </c>
      <c r="L791" s="69" t="n">
        <f aca="false">(I791+J791)/Assumptions!$B$8</f>
        <v>0.000260255904029187</v>
      </c>
      <c r="M791" s="70" t="n">
        <f aca="false">F791-L791</f>
        <v>-0.0151602559040292</v>
      </c>
      <c r="N791" s="71" t="n">
        <f aca="false">G791*Assumptions!$B$7</f>
        <v>-1048837.075</v>
      </c>
      <c r="O791" s="71" t="n">
        <f aca="false">K791*Assumptions!$B$7</f>
        <v>-1095258.90544178</v>
      </c>
      <c r="P791" s="68" t="n">
        <f aca="false">P790+G791</f>
        <v>9636.04795999999</v>
      </c>
      <c r="Q791" s="68" t="n">
        <f aca="false">MAX(Q790,P791)</f>
        <v>9929.89895499999</v>
      </c>
      <c r="R791" s="68" t="n">
        <f aca="false">Q791-P791</f>
        <v>293.850995000001</v>
      </c>
      <c r="S791" s="68" t="n">
        <f aca="false">S790+K791</f>
        <v>5011.25408992267</v>
      </c>
      <c r="T791" s="68" t="n">
        <f aca="false">MAX(T790,S791)</f>
        <v>5393.64004444292</v>
      </c>
      <c r="U791" s="68" t="n">
        <f aca="false">T791-S791</f>
        <v>382.385954520241</v>
      </c>
      <c r="V791" s="70" t="n">
        <f aca="false">V790+F791</f>
        <v>1.9044</v>
      </c>
      <c r="W791" s="70" t="n">
        <f aca="false">MAX(W790,V791)</f>
        <v>1.9373</v>
      </c>
      <c r="X791" s="70" t="n">
        <f aca="false">W791-V791</f>
        <v>0.0328999999999999</v>
      </c>
      <c r="Y791" s="70" t="n">
        <f aca="false">Y790+M791</f>
        <v>1.70047548541368</v>
      </c>
      <c r="Z791" s="70" t="n">
        <f aca="false">MAX(Z790,Y791)</f>
        <v>1.73727932397412</v>
      </c>
      <c r="AA791" s="70" t="n">
        <f aca="false">Z791-Y791</f>
        <v>0.0368038385604375</v>
      </c>
      <c r="AB791" s="72" t="n">
        <f aca="false">AB790*(1+F791)</f>
        <v>5.97738889670454</v>
      </c>
      <c r="AC791" s="73" t="n">
        <f aca="false">MAX(AC790,AB791)</f>
        <v>6.17994541201317</v>
      </c>
      <c r="AD791" s="70" t="n">
        <f aca="false">1-AB791/AC791</f>
        <v>0.0327764246776163</v>
      </c>
      <c r="AE791" s="73" t="n">
        <f aca="false">AE790*(1+M791)</f>
        <v>4.87670583969344</v>
      </c>
      <c r="AF791" s="73" t="n">
        <f aca="false">MAX(AF790,AE791)</f>
        <v>5.06173189956598</v>
      </c>
      <c r="AG791" s="70" t="n">
        <f aca="false">1-AE791/AF791</f>
        <v>0.0365539035934327</v>
      </c>
      <c r="AH791" s="74" t="n">
        <f aca="false">IF(R791&gt;0,AH790+1,0)</f>
        <v>15</v>
      </c>
      <c r="AI791" s="74" t="n">
        <f aca="false">IF(U791&gt;0,AI790+1,0)</f>
        <v>15</v>
      </c>
      <c r="AJ791" s="74" t="n">
        <f aca="false">IF(G791&gt;0,AJ790+1,0)</f>
        <v>0</v>
      </c>
      <c r="AK791" s="74" t="n">
        <f aca="false">IF(G791&lt;=0,AK790+1,0)</f>
        <v>2</v>
      </c>
      <c r="AL791" s="74" t="n">
        <f aca="false">IF(K791&gt;0,AL790+1,0)</f>
        <v>0</v>
      </c>
      <c r="AM791" s="74" t="n">
        <f aca="false">IF(K791&lt;=0,AM790+1,0)</f>
        <v>2</v>
      </c>
    </row>
    <row r="792" customFormat="false" ht="15" hidden="false" customHeight="false" outlineLevel="0" collapsed="false">
      <c r="A792" s="61" t="n">
        <v>796</v>
      </c>
      <c r="B792" s="62" t="n">
        <v>42072.40625</v>
      </c>
      <c r="C792" s="63" t="n">
        <f aca="false">YEAR(B792)</f>
        <v>2015</v>
      </c>
      <c r="D792" s="32" t="s">
        <v>276</v>
      </c>
      <c r="E792" s="64" t="n">
        <v>8817</v>
      </c>
      <c r="F792" s="65" t="n">
        <v>0.001</v>
      </c>
      <c r="G792" s="66" t="n">
        <v>8.817</v>
      </c>
      <c r="H792" s="67" t="n">
        <f aca="false">E792+IF(D792="Long",1,-1)*G792</f>
        <v>8808.183</v>
      </c>
      <c r="I792" s="68" t="n">
        <f aca="false">Assumptions!$B$58</f>
        <v>5.35750011455817</v>
      </c>
      <c r="J792" s="68" t="n">
        <f aca="false">INDEX(Yearly!$D$5:$D$22,MATCH(C792,Yearly!$A$5:$A$22,0))</f>
        <v>0.54483052012456</v>
      </c>
      <c r="K792" s="68" t="n">
        <f aca="false">G792-I792-J792</f>
        <v>2.91466936531727</v>
      </c>
      <c r="L792" s="69" t="n">
        <f aca="false">(I792+J792)/Assumptions!$B$8</f>
        <v>0.000260255904029187</v>
      </c>
      <c r="M792" s="70" t="n">
        <f aca="false">F792-L792</f>
        <v>0.000739744095970813</v>
      </c>
      <c r="N792" s="71" t="n">
        <f aca="false">G792*Assumptions!$B$7</f>
        <v>69345.705</v>
      </c>
      <c r="O792" s="71" t="n">
        <f aca="false">K792*Assumptions!$B$7</f>
        <v>22923.8745582204</v>
      </c>
      <c r="P792" s="68" t="n">
        <f aca="false">P791+G792</f>
        <v>9644.86495999999</v>
      </c>
      <c r="Q792" s="68" t="n">
        <f aca="false">MAX(Q791,P792)</f>
        <v>9929.89895499999</v>
      </c>
      <c r="R792" s="68" t="n">
        <f aca="false">Q792-P792</f>
        <v>285.033995000002</v>
      </c>
      <c r="S792" s="68" t="n">
        <f aca="false">S791+K792</f>
        <v>5014.16875928799</v>
      </c>
      <c r="T792" s="68" t="n">
        <f aca="false">MAX(T791,S792)</f>
        <v>5393.64004444292</v>
      </c>
      <c r="U792" s="68" t="n">
        <f aca="false">T792-S792</f>
        <v>379.471285154924</v>
      </c>
      <c r="V792" s="70" t="n">
        <f aca="false">V791+F792</f>
        <v>1.9054</v>
      </c>
      <c r="W792" s="70" t="n">
        <f aca="false">MAX(W791,V792)</f>
        <v>1.9373</v>
      </c>
      <c r="X792" s="70" t="n">
        <f aca="false">W792-V792</f>
        <v>0.0319</v>
      </c>
      <c r="Y792" s="70" t="n">
        <f aca="false">Y791+M792</f>
        <v>1.70121522950965</v>
      </c>
      <c r="Z792" s="70" t="n">
        <f aca="false">MAX(Z791,Y792)</f>
        <v>1.73727932397412</v>
      </c>
      <c r="AA792" s="70" t="n">
        <f aca="false">Z792-Y792</f>
        <v>0.0360640944644666</v>
      </c>
      <c r="AB792" s="72" t="n">
        <f aca="false">AB791*(1+F792)</f>
        <v>5.98336628560124</v>
      </c>
      <c r="AC792" s="73" t="n">
        <f aca="false">MAX(AC791,AB792)</f>
        <v>6.17994541201317</v>
      </c>
      <c r="AD792" s="70" t="n">
        <f aca="false">1-AB792/AC792</f>
        <v>0.031809201102294</v>
      </c>
      <c r="AE792" s="73" t="n">
        <f aca="false">AE791*(1+M792)</f>
        <v>4.88031335404614</v>
      </c>
      <c r="AF792" s="73" t="n">
        <f aca="false">MAX(AF791,AE792)</f>
        <v>5.06173189956598</v>
      </c>
      <c r="AG792" s="70" t="n">
        <f aca="false">1-AE792/AF792</f>
        <v>0.0358412000318298</v>
      </c>
      <c r="AH792" s="74" t="n">
        <f aca="false">IF(R792&gt;0,AH791+1,0)</f>
        <v>16</v>
      </c>
      <c r="AI792" s="74" t="n">
        <f aca="false">IF(U792&gt;0,AI791+1,0)</f>
        <v>16</v>
      </c>
      <c r="AJ792" s="74" t="n">
        <f aca="false">IF(G792&gt;0,AJ791+1,0)</f>
        <v>1</v>
      </c>
      <c r="AK792" s="74" t="n">
        <f aca="false">IF(G792&lt;=0,AK791+1,0)</f>
        <v>0</v>
      </c>
      <c r="AL792" s="74" t="n">
        <f aca="false">IF(K792&gt;0,AL791+1,0)</f>
        <v>1</v>
      </c>
      <c r="AM792" s="74" t="n">
        <f aca="false">IF(K792&lt;=0,AM791+1,0)</f>
        <v>0</v>
      </c>
    </row>
    <row r="793" customFormat="false" ht="15" hidden="false" customHeight="false" outlineLevel="0" collapsed="false">
      <c r="A793" s="61" t="n">
        <v>797</v>
      </c>
      <c r="B793" s="62" t="n">
        <v>42076.40625</v>
      </c>
      <c r="C793" s="63" t="n">
        <f aca="false">YEAR(B793)</f>
        <v>2015</v>
      </c>
      <c r="D793" s="32" t="s">
        <v>277</v>
      </c>
      <c r="E793" s="64" t="n">
        <v>8808.15</v>
      </c>
      <c r="F793" s="65" t="n">
        <v>-0.0078</v>
      </c>
      <c r="G793" s="66" t="n">
        <v>-68.70357</v>
      </c>
      <c r="H793" s="67" t="n">
        <f aca="false">E793+IF(D793="Long",1,-1)*G793</f>
        <v>8739.44643</v>
      </c>
      <c r="I793" s="68" t="n">
        <f aca="false">Assumptions!$B$58</f>
        <v>5.35750011455817</v>
      </c>
      <c r="J793" s="68" t="n">
        <f aca="false">INDEX(Yearly!$D$5:$D$22,MATCH(C793,Yearly!$A$5:$A$22,0))</f>
        <v>0.54483052012456</v>
      </c>
      <c r="K793" s="68" t="n">
        <f aca="false">G793-I793-J793</f>
        <v>-74.6059006346827</v>
      </c>
      <c r="L793" s="69" t="n">
        <f aca="false">(I793+J793)/Assumptions!$B$8</f>
        <v>0.000260255904029187</v>
      </c>
      <c r="M793" s="70" t="n">
        <f aca="false">F793-L793</f>
        <v>-0.00806025590402919</v>
      </c>
      <c r="N793" s="71" t="n">
        <f aca="false">G793*Assumptions!$B$7</f>
        <v>-540353.57805</v>
      </c>
      <c r="O793" s="71" t="n">
        <f aca="false">K793*Assumptions!$B$7</f>
        <v>-586775.40849178</v>
      </c>
      <c r="P793" s="68" t="n">
        <f aca="false">P792+G793</f>
        <v>9576.16138999999</v>
      </c>
      <c r="Q793" s="68" t="n">
        <f aca="false">MAX(Q792,P793)</f>
        <v>9929.89895499999</v>
      </c>
      <c r="R793" s="68" t="n">
        <f aca="false">Q793-P793</f>
        <v>353.737565000001</v>
      </c>
      <c r="S793" s="68" t="n">
        <f aca="false">S792+K793</f>
        <v>4939.56285865331</v>
      </c>
      <c r="T793" s="68" t="n">
        <f aca="false">MAX(T792,S793)</f>
        <v>5393.64004444292</v>
      </c>
      <c r="U793" s="68" t="n">
        <f aca="false">T793-S793</f>
        <v>454.077185789607</v>
      </c>
      <c r="V793" s="70" t="n">
        <f aca="false">V792+F793</f>
        <v>1.8976</v>
      </c>
      <c r="W793" s="70" t="n">
        <f aca="false">MAX(W792,V793)</f>
        <v>1.9373</v>
      </c>
      <c r="X793" s="70" t="n">
        <f aca="false">W793-V793</f>
        <v>0.0397000000000001</v>
      </c>
      <c r="Y793" s="70" t="n">
        <f aca="false">Y792+M793</f>
        <v>1.69315497360562</v>
      </c>
      <c r="Z793" s="70" t="n">
        <f aca="false">MAX(Z792,Y793)</f>
        <v>1.73727932397412</v>
      </c>
      <c r="AA793" s="70" t="n">
        <f aca="false">Z793-Y793</f>
        <v>0.0441243503684958</v>
      </c>
      <c r="AB793" s="72" t="n">
        <f aca="false">AB792*(1+F793)</f>
        <v>5.93669602857355</v>
      </c>
      <c r="AC793" s="73" t="n">
        <f aca="false">MAX(AC792,AB793)</f>
        <v>6.17994541201317</v>
      </c>
      <c r="AD793" s="70" t="n">
        <f aca="false">1-AB793/AC793</f>
        <v>0.0393610893336961</v>
      </c>
      <c r="AE793" s="73" t="n">
        <f aca="false">AE792*(1+M793)</f>
        <v>4.84097677952068</v>
      </c>
      <c r="AF793" s="73" t="n">
        <f aca="false">MAX(AF792,AE793)</f>
        <v>5.06173189956598</v>
      </c>
      <c r="AG793" s="70" t="n">
        <f aca="false">1-AE793/AF793</f>
        <v>0.0436125666916948</v>
      </c>
      <c r="AH793" s="74" t="n">
        <f aca="false">IF(R793&gt;0,AH792+1,0)</f>
        <v>17</v>
      </c>
      <c r="AI793" s="74" t="n">
        <f aca="false">IF(U793&gt;0,AI792+1,0)</f>
        <v>17</v>
      </c>
      <c r="AJ793" s="74" t="n">
        <f aca="false">IF(G793&gt;0,AJ792+1,0)</f>
        <v>0</v>
      </c>
      <c r="AK793" s="74" t="n">
        <f aca="false">IF(G793&lt;=0,AK792+1,0)</f>
        <v>1</v>
      </c>
      <c r="AL793" s="74" t="n">
        <f aca="false">IF(K793&gt;0,AL792+1,0)</f>
        <v>0</v>
      </c>
      <c r="AM793" s="74" t="n">
        <f aca="false">IF(K793&lt;=0,AM792+1,0)</f>
        <v>1</v>
      </c>
    </row>
    <row r="794" customFormat="false" ht="15" hidden="false" customHeight="false" outlineLevel="0" collapsed="false">
      <c r="A794" s="61" t="n">
        <v>798</v>
      </c>
      <c r="B794" s="62" t="n">
        <v>42076.4388888889</v>
      </c>
      <c r="C794" s="63" t="n">
        <f aca="false">YEAR(B794)</f>
        <v>2015</v>
      </c>
      <c r="D794" s="32" t="s">
        <v>276</v>
      </c>
      <c r="E794" s="64" t="n">
        <v>8739.6</v>
      </c>
      <c r="F794" s="65" t="n">
        <v>0.0019</v>
      </c>
      <c r="G794" s="66" t="n">
        <v>16.60524</v>
      </c>
      <c r="H794" s="67" t="n">
        <f aca="false">E794+IF(D794="Long",1,-1)*G794</f>
        <v>8722.99476</v>
      </c>
      <c r="I794" s="68" t="n">
        <f aca="false">Assumptions!$B$58</f>
        <v>5.35750011455817</v>
      </c>
      <c r="J794" s="68" t="n">
        <f aca="false">INDEX(Yearly!$D$5:$D$22,MATCH(C794,Yearly!$A$5:$A$22,0))</f>
        <v>0.54483052012456</v>
      </c>
      <c r="K794" s="68" t="n">
        <f aca="false">G794-I794-J794</f>
        <v>10.7029093653173</v>
      </c>
      <c r="L794" s="69" t="n">
        <f aca="false">(I794+J794)/Assumptions!$B$8</f>
        <v>0.000260255904029187</v>
      </c>
      <c r="M794" s="70" t="n">
        <f aca="false">F794-L794</f>
        <v>0.00163974409597081</v>
      </c>
      <c r="N794" s="71" t="n">
        <f aca="false">G794*Assumptions!$B$7</f>
        <v>130600.2126</v>
      </c>
      <c r="O794" s="71" t="n">
        <f aca="false">K794*Assumptions!$B$7</f>
        <v>84178.3821582203</v>
      </c>
      <c r="P794" s="68" t="n">
        <f aca="false">P793+G794</f>
        <v>9592.76662999999</v>
      </c>
      <c r="Q794" s="68" t="n">
        <f aca="false">MAX(Q793,P794)</f>
        <v>9929.89895499999</v>
      </c>
      <c r="R794" s="68" t="n">
        <f aca="false">Q794-P794</f>
        <v>337.132325000001</v>
      </c>
      <c r="S794" s="68" t="n">
        <f aca="false">S793+K794</f>
        <v>4950.26576801863</v>
      </c>
      <c r="T794" s="68" t="n">
        <f aca="false">MAX(T793,S794)</f>
        <v>5393.64004444292</v>
      </c>
      <c r="U794" s="68" t="n">
        <f aca="false">T794-S794</f>
        <v>443.37427642429</v>
      </c>
      <c r="V794" s="70" t="n">
        <f aca="false">V793+F794</f>
        <v>1.8995</v>
      </c>
      <c r="W794" s="70" t="n">
        <f aca="false">MAX(W793,V794)</f>
        <v>1.9373</v>
      </c>
      <c r="X794" s="70" t="n">
        <f aca="false">W794-V794</f>
        <v>0.0378000000000001</v>
      </c>
      <c r="Y794" s="70" t="n">
        <f aca="false">Y793+M794</f>
        <v>1.6947947177016</v>
      </c>
      <c r="Z794" s="70" t="n">
        <f aca="false">MAX(Z793,Y794)</f>
        <v>1.73727932397412</v>
      </c>
      <c r="AA794" s="70" t="n">
        <f aca="false">Z794-Y794</f>
        <v>0.042484606272525</v>
      </c>
      <c r="AB794" s="72" t="n">
        <f aca="false">AB793*(1+F794)</f>
        <v>5.94797575102784</v>
      </c>
      <c r="AC794" s="73" t="n">
        <f aca="false">MAX(AC793,AB794)</f>
        <v>6.17994541201317</v>
      </c>
      <c r="AD794" s="70" t="n">
        <f aca="false">1-AB794/AC794</f>
        <v>0.0375358754034301</v>
      </c>
      <c r="AE794" s="73" t="n">
        <f aca="false">AE793*(1+M794)</f>
        <v>4.84891474261363</v>
      </c>
      <c r="AF794" s="73" t="n">
        <f aca="false">MAX(AF793,AE794)</f>
        <v>5.06173189956598</v>
      </c>
      <c r="AG794" s="70" t="n">
        <f aca="false">1-AE794/AF794</f>
        <v>0.0420443360444669</v>
      </c>
      <c r="AH794" s="74" t="n">
        <f aca="false">IF(R794&gt;0,AH793+1,0)</f>
        <v>18</v>
      </c>
      <c r="AI794" s="74" t="n">
        <f aca="false">IF(U794&gt;0,AI793+1,0)</f>
        <v>18</v>
      </c>
      <c r="AJ794" s="74" t="n">
        <f aca="false">IF(G794&gt;0,AJ793+1,0)</f>
        <v>1</v>
      </c>
      <c r="AK794" s="74" t="n">
        <f aca="false">IF(G794&lt;=0,AK793+1,0)</f>
        <v>0</v>
      </c>
      <c r="AL794" s="74" t="n">
        <f aca="false">IF(K794&gt;0,AL793+1,0)</f>
        <v>1</v>
      </c>
      <c r="AM794" s="74" t="n">
        <f aca="false">IF(K794&lt;=0,AM793+1,0)</f>
        <v>0</v>
      </c>
    </row>
    <row r="795" customFormat="false" ht="15" hidden="false" customHeight="false" outlineLevel="0" collapsed="false">
      <c r="A795" s="61" t="n">
        <v>799</v>
      </c>
      <c r="B795" s="62" t="n">
        <v>42080.4270833333</v>
      </c>
      <c r="C795" s="63" t="n">
        <f aca="false">YEAR(B795)</f>
        <v>2015</v>
      </c>
      <c r="D795" s="32" t="s">
        <v>277</v>
      </c>
      <c r="E795" s="64" t="n">
        <v>8723.35</v>
      </c>
      <c r="F795" s="65" t="n">
        <v>-0.0046</v>
      </c>
      <c r="G795" s="66" t="n">
        <v>-40.12741</v>
      </c>
      <c r="H795" s="67" t="n">
        <f aca="false">E795+IF(D795="Long",1,-1)*G795</f>
        <v>8683.22259</v>
      </c>
      <c r="I795" s="68" t="n">
        <f aca="false">Assumptions!$B$58</f>
        <v>5.35750011455817</v>
      </c>
      <c r="J795" s="68" t="n">
        <f aca="false">INDEX(Yearly!$D$5:$D$22,MATCH(C795,Yearly!$A$5:$A$22,0))</f>
        <v>0.54483052012456</v>
      </c>
      <c r="K795" s="68" t="n">
        <f aca="false">G795-I795-J795</f>
        <v>-46.0297406346827</v>
      </c>
      <c r="L795" s="69" t="n">
        <f aca="false">(I795+J795)/Assumptions!$B$8</f>
        <v>0.000260255904029187</v>
      </c>
      <c r="M795" s="70" t="n">
        <f aca="false">F795-L795</f>
        <v>-0.00486025590402919</v>
      </c>
      <c r="N795" s="71" t="n">
        <f aca="false">G795*Assumptions!$B$7</f>
        <v>-315602.07965</v>
      </c>
      <c r="O795" s="71" t="n">
        <f aca="false">K795*Assumptions!$B$7</f>
        <v>-362023.91009178</v>
      </c>
      <c r="P795" s="68" t="n">
        <f aca="false">P794+G795</f>
        <v>9552.63921999999</v>
      </c>
      <c r="Q795" s="68" t="n">
        <f aca="false">MAX(Q794,P795)</f>
        <v>9929.89895499999</v>
      </c>
      <c r="R795" s="68" t="n">
        <f aca="false">Q795-P795</f>
        <v>377.259735</v>
      </c>
      <c r="S795" s="68" t="n">
        <f aca="false">S794+K795</f>
        <v>4904.23602738394</v>
      </c>
      <c r="T795" s="68" t="n">
        <f aca="false">MAX(T794,S795)</f>
        <v>5393.64004444292</v>
      </c>
      <c r="U795" s="68" t="n">
        <f aca="false">T795-S795</f>
        <v>489.404017058972</v>
      </c>
      <c r="V795" s="70" t="n">
        <f aca="false">V794+F795</f>
        <v>1.8949</v>
      </c>
      <c r="W795" s="70" t="n">
        <f aca="false">MAX(W794,V795)</f>
        <v>1.9373</v>
      </c>
      <c r="X795" s="70" t="n">
        <f aca="false">W795-V795</f>
        <v>0.0424</v>
      </c>
      <c r="Y795" s="70" t="n">
        <f aca="false">Y794+M795</f>
        <v>1.68993446179757</v>
      </c>
      <c r="Z795" s="70" t="n">
        <f aca="false">MAX(Z794,Y795)</f>
        <v>1.73727932397412</v>
      </c>
      <c r="AA795" s="70" t="n">
        <f aca="false">Z795-Y795</f>
        <v>0.0473448621765542</v>
      </c>
      <c r="AB795" s="72" t="n">
        <f aca="false">AB794*(1+F795)</f>
        <v>5.92061506257311</v>
      </c>
      <c r="AC795" s="73" t="n">
        <f aca="false">MAX(AC794,AB795)</f>
        <v>6.17994541201317</v>
      </c>
      <c r="AD795" s="70" t="n">
        <f aca="false">1-AB795/AC795</f>
        <v>0.0419632103765744</v>
      </c>
      <c r="AE795" s="73" t="n">
        <f aca="false">AE794*(1+M795)</f>
        <v>4.82534777610771</v>
      </c>
      <c r="AF795" s="73" t="n">
        <f aca="false">MAX(AF794,AE795)</f>
        <v>5.06173189956598</v>
      </c>
      <c r="AG795" s="70" t="n">
        <f aca="false">1-AE795/AF795</f>
        <v>0.0467002457160051</v>
      </c>
      <c r="AH795" s="74" t="n">
        <f aca="false">IF(R795&gt;0,AH794+1,0)</f>
        <v>19</v>
      </c>
      <c r="AI795" s="74" t="n">
        <f aca="false">IF(U795&gt;0,AI794+1,0)</f>
        <v>19</v>
      </c>
      <c r="AJ795" s="74" t="n">
        <f aca="false">IF(G795&gt;0,AJ794+1,0)</f>
        <v>0</v>
      </c>
      <c r="AK795" s="74" t="n">
        <f aca="false">IF(G795&lt;=0,AK794+1,0)</f>
        <v>1</v>
      </c>
      <c r="AL795" s="74" t="n">
        <f aca="false">IF(K795&gt;0,AL794+1,0)</f>
        <v>0</v>
      </c>
      <c r="AM795" s="74" t="n">
        <f aca="false">IF(K795&lt;=0,AM794+1,0)</f>
        <v>1</v>
      </c>
    </row>
    <row r="796" customFormat="false" ht="15" hidden="false" customHeight="false" outlineLevel="0" collapsed="false">
      <c r="A796" s="61" t="n">
        <v>800</v>
      </c>
      <c r="B796" s="62" t="n">
        <v>42080.5229166667</v>
      </c>
      <c r="C796" s="63" t="n">
        <f aca="false">YEAR(B796)</f>
        <v>2015</v>
      </c>
      <c r="D796" s="32" t="s">
        <v>276</v>
      </c>
      <c r="E796" s="64" t="n">
        <v>8683.5</v>
      </c>
      <c r="F796" s="65" t="n">
        <v>-0.0055</v>
      </c>
      <c r="G796" s="66" t="n">
        <v>-47.75925</v>
      </c>
      <c r="H796" s="67" t="n">
        <f aca="false">E796+IF(D796="Long",1,-1)*G796</f>
        <v>8731.25925</v>
      </c>
      <c r="I796" s="68" t="n">
        <f aca="false">Assumptions!$B$58</f>
        <v>5.35750011455817</v>
      </c>
      <c r="J796" s="68" t="n">
        <f aca="false">INDEX(Yearly!$D$5:$D$22,MATCH(C796,Yearly!$A$5:$A$22,0))</f>
        <v>0.54483052012456</v>
      </c>
      <c r="K796" s="68" t="n">
        <f aca="false">G796-I796-J796</f>
        <v>-53.6615806346827</v>
      </c>
      <c r="L796" s="69" t="n">
        <f aca="false">(I796+J796)/Assumptions!$B$8</f>
        <v>0.000260255904029187</v>
      </c>
      <c r="M796" s="70" t="n">
        <f aca="false">F796-L796</f>
        <v>-0.00576025590402919</v>
      </c>
      <c r="N796" s="71" t="n">
        <f aca="false">G796*Assumptions!$B$7</f>
        <v>-375626.50125</v>
      </c>
      <c r="O796" s="71" t="n">
        <f aca="false">K796*Assumptions!$B$7</f>
        <v>-422048.33169178</v>
      </c>
      <c r="P796" s="68" t="n">
        <f aca="false">P795+G796</f>
        <v>9504.87997</v>
      </c>
      <c r="Q796" s="68" t="n">
        <f aca="false">MAX(Q795,P796)</f>
        <v>9929.89895499999</v>
      </c>
      <c r="R796" s="68" t="n">
        <f aca="false">Q796-P796</f>
        <v>425.018984999999</v>
      </c>
      <c r="S796" s="68" t="n">
        <f aca="false">S795+K796</f>
        <v>4850.57444674926</v>
      </c>
      <c r="T796" s="68" t="n">
        <f aca="false">MAX(T795,S796)</f>
        <v>5393.64004444292</v>
      </c>
      <c r="U796" s="68" t="n">
        <f aca="false">T796-S796</f>
        <v>543.065597693655</v>
      </c>
      <c r="V796" s="70" t="n">
        <f aca="false">V795+F796</f>
        <v>1.8894</v>
      </c>
      <c r="W796" s="70" t="n">
        <f aca="false">MAX(W795,V796)</f>
        <v>1.9373</v>
      </c>
      <c r="X796" s="70" t="n">
        <f aca="false">W796-V796</f>
        <v>0.0479000000000001</v>
      </c>
      <c r="Y796" s="70" t="n">
        <f aca="false">Y795+M796</f>
        <v>1.68417420589354</v>
      </c>
      <c r="Z796" s="70" t="n">
        <f aca="false">MAX(Z795,Y796)</f>
        <v>1.73727932397412</v>
      </c>
      <c r="AA796" s="70" t="n">
        <f aca="false">Z796-Y796</f>
        <v>0.0531051180805835</v>
      </c>
      <c r="AB796" s="72" t="n">
        <f aca="false">AB795*(1+F796)</f>
        <v>5.88805167972896</v>
      </c>
      <c r="AC796" s="73" t="n">
        <f aca="false">MAX(AC795,AB796)</f>
        <v>6.17994541201317</v>
      </c>
      <c r="AD796" s="70" t="n">
        <f aca="false">1-AB796/AC796</f>
        <v>0.0472324127195032</v>
      </c>
      <c r="AE796" s="73" t="n">
        <f aca="false">AE795*(1+M796)</f>
        <v>4.79755253809139</v>
      </c>
      <c r="AF796" s="73" t="n">
        <f aca="false">MAX(AF795,AE796)</f>
        <v>5.06173189956598</v>
      </c>
      <c r="AG796" s="70" t="n">
        <f aca="false">1-AE796/AF796</f>
        <v>0.0521914962539291</v>
      </c>
      <c r="AH796" s="74" t="n">
        <f aca="false">IF(R796&gt;0,AH795+1,0)</f>
        <v>20</v>
      </c>
      <c r="AI796" s="74" t="n">
        <f aca="false">IF(U796&gt;0,AI795+1,0)</f>
        <v>20</v>
      </c>
      <c r="AJ796" s="74" t="n">
        <f aca="false">IF(G796&gt;0,AJ795+1,0)</f>
        <v>0</v>
      </c>
      <c r="AK796" s="74" t="n">
        <f aca="false">IF(G796&lt;=0,AK795+1,0)</f>
        <v>2</v>
      </c>
      <c r="AL796" s="74" t="n">
        <f aca="false">IF(K796&gt;0,AL795+1,0)</f>
        <v>0</v>
      </c>
      <c r="AM796" s="74" t="n">
        <f aca="false">IF(K796&lt;=0,AM795+1,0)</f>
        <v>2</v>
      </c>
    </row>
    <row r="797" customFormat="false" ht="15" hidden="false" customHeight="false" outlineLevel="0" collapsed="false">
      <c r="A797" s="61" t="n">
        <v>801</v>
      </c>
      <c r="B797" s="62" t="n">
        <v>42080.6354166667</v>
      </c>
      <c r="C797" s="63" t="n">
        <f aca="false">YEAR(B797)</f>
        <v>2015</v>
      </c>
      <c r="D797" s="32" t="s">
        <v>277</v>
      </c>
      <c r="E797" s="64" t="n">
        <v>8731.1</v>
      </c>
      <c r="F797" s="65" t="n">
        <v>-0.004</v>
      </c>
      <c r="G797" s="66" t="n">
        <v>-34.9244</v>
      </c>
      <c r="H797" s="67" t="n">
        <f aca="false">E797+IF(D797="Long",1,-1)*G797</f>
        <v>8696.1756</v>
      </c>
      <c r="I797" s="68" t="n">
        <f aca="false">Assumptions!$B$58</f>
        <v>5.35750011455817</v>
      </c>
      <c r="J797" s="68" t="n">
        <f aca="false">INDEX(Yearly!$D$5:$D$22,MATCH(C797,Yearly!$A$5:$A$22,0))</f>
        <v>0.54483052012456</v>
      </c>
      <c r="K797" s="68" t="n">
        <f aca="false">G797-I797-J797</f>
        <v>-40.8267306346827</v>
      </c>
      <c r="L797" s="69" t="n">
        <f aca="false">(I797+J797)/Assumptions!$B$8</f>
        <v>0.000260255904029187</v>
      </c>
      <c r="M797" s="70" t="n">
        <f aca="false">F797-L797</f>
        <v>-0.00426025590402919</v>
      </c>
      <c r="N797" s="71" t="n">
        <f aca="false">G797*Assumptions!$B$7</f>
        <v>-274680.406</v>
      </c>
      <c r="O797" s="71" t="n">
        <f aca="false">K797*Assumptions!$B$7</f>
        <v>-321102.23644178</v>
      </c>
      <c r="P797" s="68" t="n">
        <f aca="false">P796+G797</f>
        <v>9469.95557</v>
      </c>
      <c r="Q797" s="68" t="n">
        <f aca="false">MAX(Q796,P797)</f>
        <v>9929.89895499999</v>
      </c>
      <c r="R797" s="68" t="n">
        <f aca="false">Q797-P797</f>
        <v>459.943384999999</v>
      </c>
      <c r="S797" s="68" t="n">
        <f aca="false">S796+K797</f>
        <v>4809.74771611458</v>
      </c>
      <c r="T797" s="68" t="n">
        <f aca="false">MAX(T796,S797)</f>
        <v>5393.64004444292</v>
      </c>
      <c r="U797" s="68" t="n">
        <f aca="false">T797-S797</f>
        <v>583.892328328338</v>
      </c>
      <c r="V797" s="70" t="n">
        <f aca="false">V796+F797</f>
        <v>1.8854</v>
      </c>
      <c r="W797" s="70" t="n">
        <f aca="false">MAX(W796,V797)</f>
        <v>1.9373</v>
      </c>
      <c r="X797" s="70" t="n">
        <f aca="false">W797-V797</f>
        <v>0.0519000000000001</v>
      </c>
      <c r="Y797" s="70" t="n">
        <f aca="false">Y796+M797</f>
        <v>1.67991394998951</v>
      </c>
      <c r="Z797" s="70" t="n">
        <f aca="false">MAX(Z796,Y797)</f>
        <v>1.73727932397412</v>
      </c>
      <c r="AA797" s="70" t="n">
        <f aca="false">Z797-Y797</f>
        <v>0.0573653739846127</v>
      </c>
      <c r="AB797" s="72" t="n">
        <f aca="false">AB796*(1+F797)</f>
        <v>5.86449947301004</v>
      </c>
      <c r="AC797" s="73" t="n">
        <f aca="false">MAX(AC796,AB797)</f>
        <v>6.17994541201317</v>
      </c>
      <c r="AD797" s="70" t="n">
        <f aca="false">1-AB797/AC797</f>
        <v>0.0510434830686252</v>
      </c>
      <c r="AE797" s="73" t="n">
        <f aca="false">AE796*(1+M797)</f>
        <v>4.7771137365661</v>
      </c>
      <c r="AF797" s="73" t="n">
        <f aca="false">MAX(AF796,AE797)</f>
        <v>5.06173189956598</v>
      </c>
      <c r="AG797" s="70" t="n">
        <f aca="false">1-AE797/AF797</f>
        <v>0.0562294030279024</v>
      </c>
      <c r="AH797" s="74" t="n">
        <f aca="false">IF(R797&gt;0,AH796+1,0)</f>
        <v>21</v>
      </c>
      <c r="AI797" s="74" t="n">
        <f aca="false">IF(U797&gt;0,AI796+1,0)</f>
        <v>21</v>
      </c>
      <c r="AJ797" s="74" t="n">
        <f aca="false">IF(G797&gt;0,AJ796+1,0)</f>
        <v>0</v>
      </c>
      <c r="AK797" s="74" t="n">
        <f aca="false">IF(G797&lt;=0,AK796+1,0)</f>
        <v>3</v>
      </c>
      <c r="AL797" s="74" t="n">
        <f aca="false">IF(K797&gt;0,AL796+1,0)</f>
        <v>0</v>
      </c>
      <c r="AM797" s="74" t="n">
        <f aca="false">IF(K797&lt;=0,AM796+1,0)</f>
        <v>3</v>
      </c>
    </row>
    <row r="798" customFormat="false" ht="15" hidden="false" customHeight="false" outlineLevel="0" collapsed="false">
      <c r="A798" s="61" t="n">
        <v>802</v>
      </c>
      <c r="B798" s="62" t="n">
        <v>42081.5729166667</v>
      </c>
      <c r="C798" s="63" t="n">
        <f aca="false">YEAR(B798)</f>
        <v>2015</v>
      </c>
      <c r="D798" s="32" t="s">
        <v>276</v>
      </c>
      <c r="E798" s="64" t="n">
        <v>8696.25</v>
      </c>
      <c r="F798" s="65" t="n">
        <v>-0.0091</v>
      </c>
      <c r="G798" s="66" t="n">
        <v>-79.135875</v>
      </c>
      <c r="H798" s="67" t="n">
        <f aca="false">E798+IF(D798="Long",1,-1)*G798</f>
        <v>8775.385875</v>
      </c>
      <c r="I798" s="68" t="n">
        <f aca="false">Assumptions!$B$58</f>
        <v>5.35750011455817</v>
      </c>
      <c r="J798" s="68" t="n">
        <f aca="false">INDEX(Yearly!$D$5:$D$22,MATCH(C798,Yearly!$A$5:$A$22,0))</f>
        <v>0.54483052012456</v>
      </c>
      <c r="K798" s="68" t="n">
        <f aca="false">G798-I798-J798</f>
        <v>-85.0382056346827</v>
      </c>
      <c r="L798" s="69" t="n">
        <f aca="false">(I798+J798)/Assumptions!$B$8</f>
        <v>0.000260255904029187</v>
      </c>
      <c r="M798" s="70" t="n">
        <f aca="false">F798-L798</f>
        <v>-0.00936025590402919</v>
      </c>
      <c r="N798" s="71" t="n">
        <f aca="false">G798*Assumptions!$B$7</f>
        <v>-622403.656875</v>
      </c>
      <c r="O798" s="71" t="n">
        <f aca="false">K798*Assumptions!$B$7</f>
        <v>-668825.48731678</v>
      </c>
      <c r="P798" s="68" t="n">
        <f aca="false">P797+G798</f>
        <v>9390.819695</v>
      </c>
      <c r="Q798" s="68" t="n">
        <f aca="false">MAX(Q797,P798)</f>
        <v>9929.89895499999</v>
      </c>
      <c r="R798" s="68" t="n">
        <f aca="false">Q798-P798</f>
        <v>539.079259999999</v>
      </c>
      <c r="S798" s="68" t="n">
        <f aca="false">S797+K798</f>
        <v>4724.7095104799</v>
      </c>
      <c r="T798" s="68" t="n">
        <f aca="false">MAX(T797,S798)</f>
        <v>5393.64004444292</v>
      </c>
      <c r="U798" s="68" t="n">
        <f aca="false">T798-S798</f>
        <v>668.93053396302</v>
      </c>
      <c r="V798" s="70" t="n">
        <f aca="false">V797+F798</f>
        <v>1.8763</v>
      </c>
      <c r="W798" s="70" t="n">
        <f aca="false">MAX(W797,V798)</f>
        <v>1.9373</v>
      </c>
      <c r="X798" s="70" t="n">
        <f aca="false">W798-V798</f>
        <v>0.0610000000000002</v>
      </c>
      <c r="Y798" s="70" t="n">
        <f aca="false">Y797+M798</f>
        <v>1.67055369408548</v>
      </c>
      <c r="Z798" s="70" t="n">
        <f aca="false">MAX(Z797,Y798)</f>
        <v>1.73727932397412</v>
      </c>
      <c r="AA798" s="70" t="n">
        <f aca="false">Z798-Y798</f>
        <v>0.0667256298886418</v>
      </c>
      <c r="AB798" s="72" t="n">
        <f aca="false">AB797*(1+F798)</f>
        <v>5.81113252780565</v>
      </c>
      <c r="AC798" s="73" t="n">
        <f aca="false">MAX(AC797,AB798)</f>
        <v>6.17994541201317</v>
      </c>
      <c r="AD798" s="70" t="n">
        <f aca="false">1-AB798/AC798</f>
        <v>0.0596789873727007</v>
      </c>
      <c r="AE798" s="73" t="n">
        <f aca="false">AE797*(1+M798)</f>
        <v>4.73239872950918</v>
      </c>
      <c r="AF798" s="73" t="n">
        <f aca="false">MAX(AF797,AE798)</f>
        <v>5.06173189956598</v>
      </c>
      <c r="AG798" s="70" t="n">
        <f aca="false">1-AE798/AF798</f>
        <v>0.0650633373302596</v>
      </c>
      <c r="AH798" s="74" t="n">
        <f aca="false">IF(R798&gt;0,AH797+1,0)</f>
        <v>22</v>
      </c>
      <c r="AI798" s="74" t="n">
        <f aca="false">IF(U798&gt;0,AI797+1,0)</f>
        <v>22</v>
      </c>
      <c r="AJ798" s="74" t="n">
        <f aca="false">IF(G798&gt;0,AJ797+1,0)</f>
        <v>0</v>
      </c>
      <c r="AK798" s="74" t="n">
        <f aca="false">IF(G798&lt;=0,AK797+1,0)</f>
        <v>4</v>
      </c>
      <c r="AL798" s="74" t="n">
        <f aca="false">IF(K798&gt;0,AL797+1,0)</f>
        <v>0</v>
      </c>
      <c r="AM798" s="74" t="n">
        <f aca="false">IF(K798&lt;=0,AM797+1,0)</f>
        <v>4</v>
      </c>
    </row>
    <row r="799" customFormat="false" ht="15" hidden="false" customHeight="false" outlineLevel="0" collapsed="false">
      <c r="A799" s="61" t="n">
        <v>803</v>
      </c>
      <c r="B799" s="62" t="n">
        <v>42082.40625</v>
      </c>
      <c r="C799" s="63" t="n">
        <f aca="false">YEAR(B799)</f>
        <v>2015</v>
      </c>
      <c r="D799" s="32" t="s">
        <v>277</v>
      </c>
      <c r="E799" s="64" t="n">
        <v>8775.6</v>
      </c>
      <c r="F799" s="65" t="n">
        <v>-0.0091</v>
      </c>
      <c r="G799" s="66" t="n">
        <v>-79.85796</v>
      </c>
      <c r="H799" s="67" t="n">
        <f aca="false">E799+IF(D799="Long",1,-1)*G799</f>
        <v>8695.74204</v>
      </c>
      <c r="I799" s="68" t="n">
        <f aca="false">Assumptions!$B$58</f>
        <v>5.35750011455817</v>
      </c>
      <c r="J799" s="68" t="n">
        <f aca="false">INDEX(Yearly!$D$5:$D$22,MATCH(C799,Yearly!$A$5:$A$22,0))</f>
        <v>0.54483052012456</v>
      </c>
      <c r="K799" s="68" t="n">
        <f aca="false">G799-I799-J799</f>
        <v>-85.7602906346827</v>
      </c>
      <c r="L799" s="69" t="n">
        <f aca="false">(I799+J799)/Assumptions!$B$8</f>
        <v>0.000260255904029187</v>
      </c>
      <c r="M799" s="70" t="n">
        <f aca="false">F799-L799</f>
        <v>-0.00936025590402919</v>
      </c>
      <c r="N799" s="71" t="n">
        <f aca="false">G799*Assumptions!$B$7</f>
        <v>-628082.8554</v>
      </c>
      <c r="O799" s="71" t="n">
        <f aca="false">K799*Assumptions!$B$7</f>
        <v>-674504.68584178</v>
      </c>
      <c r="P799" s="68" t="n">
        <f aca="false">P798+G799</f>
        <v>9310.961735</v>
      </c>
      <c r="Q799" s="68" t="n">
        <f aca="false">MAX(Q798,P799)</f>
        <v>9929.89895499999</v>
      </c>
      <c r="R799" s="68" t="n">
        <f aca="false">Q799-P799</f>
        <v>618.937219999998</v>
      </c>
      <c r="S799" s="68" t="n">
        <f aca="false">S798+K799</f>
        <v>4638.94921984521</v>
      </c>
      <c r="T799" s="68" t="n">
        <f aca="false">MAX(T798,S799)</f>
        <v>5393.64004444292</v>
      </c>
      <c r="U799" s="68" t="n">
        <f aca="false">T799-S799</f>
        <v>754.690824597703</v>
      </c>
      <c r="V799" s="70" t="n">
        <f aca="false">V798+F799</f>
        <v>1.8672</v>
      </c>
      <c r="W799" s="70" t="n">
        <f aca="false">MAX(W798,V799)</f>
        <v>1.9373</v>
      </c>
      <c r="X799" s="70" t="n">
        <f aca="false">W799-V799</f>
        <v>0.0701000000000003</v>
      </c>
      <c r="Y799" s="70" t="n">
        <f aca="false">Y798+M799</f>
        <v>1.66119343818145</v>
      </c>
      <c r="Z799" s="70" t="n">
        <f aca="false">MAX(Z798,Y799)</f>
        <v>1.73727932397412</v>
      </c>
      <c r="AA799" s="70" t="n">
        <f aca="false">Z799-Y799</f>
        <v>0.076085885792671</v>
      </c>
      <c r="AB799" s="72" t="n">
        <f aca="false">AB798*(1+F799)</f>
        <v>5.75825122180262</v>
      </c>
      <c r="AC799" s="73" t="n">
        <f aca="false">MAX(AC798,AB799)</f>
        <v>6.17994541201317</v>
      </c>
      <c r="AD799" s="70" t="n">
        <f aca="false">1-AB799/AC799</f>
        <v>0.0682359085876091</v>
      </c>
      <c r="AE799" s="73" t="n">
        <f aca="false">AE798*(1+M799)</f>
        <v>4.68810226636108</v>
      </c>
      <c r="AF799" s="73" t="n">
        <f aca="false">MAX(AF798,AE799)</f>
        <v>5.06173189956598</v>
      </c>
      <c r="AG799" s="70" t="n">
        <f aca="false">1-AE799/AF799</f>
        <v>0.0738145837469073</v>
      </c>
      <c r="AH799" s="74" t="n">
        <f aca="false">IF(R799&gt;0,AH798+1,0)</f>
        <v>23</v>
      </c>
      <c r="AI799" s="74" t="n">
        <f aca="false">IF(U799&gt;0,AI798+1,0)</f>
        <v>23</v>
      </c>
      <c r="AJ799" s="74" t="n">
        <f aca="false">IF(G799&gt;0,AJ798+1,0)</f>
        <v>0</v>
      </c>
      <c r="AK799" s="74" t="n">
        <f aca="false">IF(G799&lt;=0,AK798+1,0)</f>
        <v>5</v>
      </c>
      <c r="AL799" s="74" t="n">
        <f aca="false">IF(K799&gt;0,AL798+1,0)</f>
        <v>0</v>
      </c>
      <c r="AM799" s="74" t="n">
        <f aca="false">IF(K799&lt;=0,AM798+1,0)</f>
        <v>5</v>
      </c>
    </row>
    <row r="800" customFormat="false" ht="15" hidden="false" customHeight="false" outlineLevel="0" collapsed="false">
      <c r="A800" s="61" t="n">
        <v>804</v>
      </c>
      <c r="B800" s="62" t="n">
        <v>42082.6145833333</v>
      </c>
      <c r="C800" s="63" t="n">
        <f aca="false">YEAR(B800)</f>
        <v>2015</v>
      </c>
      <c r="D800" s="32" t="s">
        <v>276</v>
      </c>
      <c r="E800" s="64" t="n">
        <v>8695.95</v>
      </c>
      <c r="F800" s="65" t="n">
        <v>0.0269</v>
      </c>
      <c r="G800" s="66" t="n">
        <v>233.921055</v>
      </c>
      <c r="H800" s="67" t="n">
        <f aca="false">E800+IF(D800="Long",1,-1)*G800</f>
        <v>8462.028945</v>
      </c>
      <c r="I800" s="68" t="n">
        <f aca="false">Assumptions!$B$58</f>
        <v>5.35750011455817</v>
      </c>
      <c r="J800" s="68" t="n">
        <f aca="false">INDEX(Yearly!$D$5:$D$22,MATCH(C800,Yearly!$A$5:$A$22,0))</f>
        <v>0.54483052012456</v>
      </c>
      <c r="K800" s="68" t="n">
        <f aca="false">G800-I800-J800</f>
        <v>228.018724365317</v>
      </c>
      <c r="L800" s="69" t="n">
        <f aca="false">(I800+J800)/Assumptions!$B$8</f>
        <v>0.000260255904029187</v>
      </c>
      <c r="M800" s="70" t="n">
        <f aca="false">F800-L800</f>
        <v>0.0266397440959708</v>
      </c>
      <c r="N800" s="71" t="n">
        <f aca="false">G800*Assumptions!$B$7</f>
        <v>1839789.097575</v>
      </c>
      <c r="O800" s="71" t="n">
        <f aca="false">K800*Assumptions!$B$7</f>
        <v>1793367.26713322</v>
      </c>
      <c r="P800" s="68" t="n">
        <f aca="false">P799+G800</f>
        <v>9544.88279</v>
      </c>
      <c r="Q800" s="68" t="n">
        <f aca="false">MAX(Q799,P800)</f>
        <v>9929.89895499999</v>
      </c>
      <c r="R800" s="68" t="n">
        <f aca="false">Q800-P800</f>
        <v>385.016164999997</v>
      </c>
      <c r="S800" s="68" t="n">
        <f aca="false">S799+K800</f>
        <v>4866.96794421053</v>
      </c>
      <c r="T800" s="68" t="n">
        <f aca="false">MAX(T799,S800)</f>
        <v>5393.64004444292</v>
      </c>
      <c r="U800" s="68" t="n">
        <f aca="false">T800-S800</f>
        <v>526.672100232386</v>
      </c>
      <c r="V800" s="70" t="n">
        <f aca="false">V799+F800</f>
        <v>1.8941</v>
      </c>
      <c r="W800" s="70" t="n">
        <f aca="false">MAX(W799,V800)</f>
        <v>1.9373</v>
      </c>
      <c r="X800" s="70" t="n">
        <f aca="false">W800-V800</f>
        <v>0.0432000000000004</v>
      </c>
      <c r="Y800" s="70" t="n">
        <f aca="false">Y799+M800</f>
        <v>1.68783318227742</v>
      </c>
      <c r="Z800" s="70" t="n">
        <f aca="false">MAX(Z799,Y800)</f>
        <v>1.73727932397412</v>
      </c>
      <c r="AA800" s="70" t="n">
        <f aca="false">Z800-Y800</f>
        <v>0.0494461416967</v>
      </c>
      <c r="AB800" s="72" t="n">
        <f aca="false">AB799*(1+F800)</f>
        <v>5.91314817966911</v>
      </c>
      <c r="AC800" s="73" t="n">
        <f aca="false">MAX(AC799,AB800)</f>
        <v>6.17994541201317</v>
      </c>
      <c r="AD800" s="70" t="n">
        <f aca="false">1-AB800/AC800</f>
        <v>0.0431714545286158</v>
      </c>
      <c r="AE800" s="73" t="n">
        <f aca="false">AE799*(1+M800)</f>
        <v>4.81299211103268</v>
      </c>
      <c r="AF800" s="73" t="n">
        <f aca="false">MAX(AF799,AE800)</f>
        <v>5.06173189956598</v>
      </c>
      <c r="AG800" s="70" t="n">
        <f aca="false">1-AE800/AF800</f>
        <v>0.0491412412725046</v>
      </c>
      <c r="AH800" s="74" t="n">
        <f aca="false">IF(R800&gt;0,AH799+1,0)</f>
        <v>24</v>
      </c>
      <c r="AI800" s="74" t="n">
        <f aca="false">IF(U800&gt;0,AI799+1,0)</f>
        <v>24</v>
      </c>
      <c r="AJ800" s="74" t="n">
        <f aca="false">IF(G800&gt;0,AJ799+1,0)</f>
        <v>1</v>
      </c>
      <c r="AK800" s="74" t="n">
        <f aca="false">IF(G800&lt;=0,AK799+1,0)</f>
        <v>0</v>
      </c>
      <c r="AL800" s="74" t="n">
        <f aca="false">IF(K800&gt;0,AL799+1,0)</f>
        <v>1</v>
      </c>
      <c r="AM800" s="74" t="n">
        <f aca="false">IF(K800&lt;=0,AM799+1,0)</f>
        <v>0</v>
      </c>
    </row>
    <row r="801" customFormat="false" ht="15" hidden="false" customHeight="false" outlineLevel="0" collapsed="false">
      <c r="A801" s="61" t="n">
        <v>805</v>
      </c>
      <c r="B801" s="62" t="n">
        <v>42093.59375</v>
      </c>
      <c r="C801" s="63" t="n">
        <f aca="false">YEAR(B801)</f>
        <v>2015</v>
      </c>
      <c r="D801" s="32" t="s">
        <v>277</v>
      </c>
      <c r="E801" s="64" t="n">
        <v>8462.2</v>
      </c>
      <c r="F801" s="65" t="n">
        <v>0.002</v>
      </c>
      <c r="G801" s="66" t="n">
        <v>16.9244</v>
      </c>
      <c r="H801" s="67" t="n">
        <f aca="false">E801+IF(D801="Long",1,-1)*G801</f>
        <v>8479.1244</v>
      </c>
      <c r="I801" s="68" t="n">
        <f aca="false">Assumptions!$B$58</f>
        <v>5.35750011455817</v>
      </c>
      <c r="J801" s="68" t="n">
        <f aca="false">INDEX(Yearly!$D$5:$D$22,MATCH(C801,Yearly!$A$5:$A$22,0))</f>
        <v>0.54483052012456</v>
      </c>
      <c r="K801" s="68" t="n">
        <f aca="false">G801-I801-J801</f>
        <v>11.0220693653173</v>
      </c>
      <c r="L801" s="69" t="n">
        <f aca="false">(I801+J801)/Assumptions!$B$8</f>
        <v>0.000260255904029187</v>
      </c>
      <c r="M801" s="70" t="n">
        <f aca="false">F801-L801</f>
        <v>0.00173974409597081</v>
      </c>
      <c r="N801" s="71" t="n">
        <f aca="false">G801*Assumptions!$B$7</f>
        <v>133110.406</v>
      </c>
      <c r="O801" s="71" t="n">
        <f aca="false">K801*Assumptions!$B$7</f>
        <v>86688.5755582203</v>
      </c>
      <c r="P801" s="68" t="n">
        <f aca="false">P800+G801</f>
        <v>9561.80719</v>
      </c>
      <c r="Q801" s="68" t="n">
        <f aca="false">MAX(Q800,P801)</f>
        <v>9929.89895499999</v>
      </c>
      <c r="R801" s="68" t="n">
        <f aca="false">Q801-P801</f>
        <v>368.091764999997</v>
      </c>
      <c r="S801" s="68" t="n">
        <f aca="false">S800+K801</f>
        <v>4877.99001357585</v>
      </c>
      <c r="T801" s="68" t="n">
        <f aca="false">MAX(T800,S801)</f>
        <v>5393.64004444292</v>
      </c>
      <c r="U801" s="68" t="n">
        <f aca="false">T801-S801</f>
        <v>515.650030867068</v>
      </c>
      <c r="V801" s="70" t="n">
        <f aca="false">V800+F801</f>
        <v>1.8961</v>
      </c>
      <c r="W801" s="70" t="n">
        <f aca="false">MAX(W800,V801)</f>
        <v>1.9373</v>
      </c>
      <c r="X801" s="70" t="n">
        <f aca="false">W801-V801</f>
        <v>0.0412000000000004</v>
      </c>
      <c r="Y801" s="70" t="n">
        <f aca="false">Y800+M801</f>
        <v>1.68957292637339</v>
      </c>
      <c r="Z801" s="70" t="n">
        <f aca="false">MAX(Z800,Y801)</f>
        <v>1.73727932397412</v>
      </c>
      <c r="AA801" s="70" t="n">
        <f aca="false">Z801-Y801</f>
        <v>0.0477063976007293</v>
      </c>
      <c r="AB801" s="72" t="n">
        <f aca="false">AB800*(1+F801)</f>
        <v>5.92497447602845</v>
      </c>
      <c r="AC801" s="73" t="n">
        <f aca="false">MAX(AC800,AB801)</f>
        <v>6.17994541201317</v>
      </c>
      <c r="AD801" s="70" t="n">
        <f aca="false">1-AB801/AC801</f>
        <v>0.0412577974376731</v>
      </c>
      <c r="AE801" s="73" t="n">
        <f aca="false">AE800*(1+M801)</f>
        <v>4.8213654856418</v>
      </c>
      <c r="AF801" s="73" t="n">
        <f aca="false">MAX(AF800,AE801)</f>
        <v>5.06173189956598</v>
      </c>
      <c r="AG801" s="70" t="n">
        <f aca="false">1-AE801/AF801</f>
        <v>0.0474869903609063</v>
      </c>
      <c r="AH801" s="74" t="n">
        <f aca="false">IF(R801&gt;0,AH800+1,0)</f>
        <v>25</v>
      </c>
      <c r="AI801" s="74" t="n">
        <f aca="false">IF(U801&gt;0,AI800+1,0)</f>
        <v>25</v>
      </c>
      <c r="AJ801" s="74" t="n">
        <f aca="false">IF(G801&gt;0,AJ800+1,0)</f>
        <v>2</v>
      </c>
      <c r="AK801" s="74" t="n">
        <f aca="false">IF(G801&lt;=0,AK800+1,0)</f>
        <v>0</v>
      </c>
      <c r="AL801" s="74" t="n">
        <f aca="false">IF(K801&gt;0,AL800+1,0)</f>
        <v>2</v>
      </c>
      <c r="AM801" s="74" t="n">
        <f aca="false">IF(K801&lt;=0,AM800+1,0)</f>
        <v>0</v>
      </c>
    </row>
    <row r="802" customFormat="false" ht="15" hidden="false" customHeight="false" outlineLevel="0" collapsed="false">
      <c r="A802" s="61" t="n">
        <v>806</v>
      </c>
      <c r="B802" s="62" t="n">
        <v>42094.6145833333</v>
      </c>
      <c r="C802" s="63" t="n">
        <f aca="false">YEAR(B802)</f>
        <v>2015</v>
      </c>
      <c r="D802" s="32" t="s">
        <v>276</v>
      </c>
      <c r="E802" s="64" t="n">
        <v>8478.85</v>
      </c>
      <c r="F802" s="65" t="n">
        <v>-0.0031</v>
      </c>
      <c r="G802" s="66" t="n">
        <v>-26.284435</v>
      </c>
      <c r="H802" s="67" t="n">
        <f aca="false">E802+IF(D802="Long",1,-1)*G802</f>
        <v>8505.134435</v>
      </c>
      <c r="I802" s="68" t="n">
        <f aca="false">Assumptions!$B$58</f>
        <v>5.35750011455817</v>
      </c>
      <c r="J802" s="68" t="n">
        <f aca="false">INDEX(Yearly!$D$5:$D$22,MATCH(C802,Yearly!$A$5:$A$22,0))</f>
        <v>0.54483052012456</v>
      </c>
      <c r="K802" s="68" t="n">
        <f aca="false">G802-I802-J802</f>
        <v>-32.1867656346827</v>
      </c>
      <c r="L802" s="69" t="n">
        <f aca="false">(I802+J802)/Assumptions!$B$8</f>
        <v>0.000260255904029187</v>
      </c>
      <c r="M802" s="70" t="n">
        <f aca="false">F802-L802</f>
        <v>-0.00336025590402919</v>
      </c>
      <c r="N802" s="71" t="n">
        <f aca="false">G802*Assumptions!$B$7</f>
        <v>-206727.081275</v>
      </c>
      <c r="O802" s="71" t="n">
        <f aca="false">K802*Assumptions!$B$7</f>
        <v>-253148.91171678</v>
      </c>
      <c r="P802" s="68" t="n">
        <f aca="false">P801+G802</f>
        <v>9535.522755</v>
      </c>
      <c r="Q802" s="68" t="n">
        <f aca="false">MAX(Q801,P802)</f>
        <v>9929.89895499999</v>
      </c>
      <c r="R802" s="68" t="n">
        <f aca="false">Q802-P802</f>
        <v>394.376199999997</v>
      </c>
      <c r="S802" s="68" t="n">
        <f aca="false">S801+K802</f>
        <v>4845.80324794116</v>
      </c>
      <c r="T802" s="68" t="n">
        <f aca="false">MAX(T801,S802)</f>
        <v>5393.64004444292</v>
      </c>
      <c r="U802" s="68" t="n">
        <f aca="false">T802-S802</f>
        <v>547.836796501752</v>
      </c>
      <c r="V802" s="70" t="n">
        <f aca="false">V801+F802</f>
        <v>1.893</v>
      </c>
      <c r="W802" s="70" t="n">
        <f aca="false">MAX(W801,V802)</f>
        <v>1.9373</v>
      </c>
      <c r="X802" s="70" t="n">
        <f aca="false">W802-V802</f>
        <v>0.0443000000000005</v>
      </c>
      <c r="Y802" s="70" t="n">
        <f aca="false">Y801+M802</f>
        <v>1.68621267046936</v>
      </c>
      <c r="Z802" s="70" t="n">
        <f aca="false">MAX(Z801,Y802)</f>
        <v>1.73727932397412</v>
      </c>
      <c r="AA802" s="70" t="n">
        <f aca="false">Z802-Y802</f>
        <v>0.0510666535047584</v>
      </c>
      <c r="AB802" s="72" t="n">
        <f aca="false">AB801*(1+F802)</f>
        <v>5.90660705515276</v>
      </c>
      <c r="AC802" s="73" t="n">
        <f aca="false">MAX(AC801,AB802)</f>
        <v>6.17994541201317</v>
      </c>
      <c r="AD802" s="70" t="n">
        <f aca="false">1-AB802/AC802</f>
        <v>0.0442298982656164</v>
      </c>
      <c r="AE802" s="73" t="n">
        <f aca="false">AE801*(1+M802)</f>
        <v>4.80516446380319</v>
      </c>
      <c r="AF802" s="73" t="n">
        <f aca="false">MAX(AF801,AE802)</f>
        <v>5.06173189956598</v>
      </c>
      <c r="AG802" s="70" t="n">
        <f aca="false">1-AE802/AF802</f>
        <v>0.0506876778252108</v>
      </c>
      <c r="AH802" s="74" t="n">
        <f aca="false">IF(R802&gt;0,AH801+1,0)</f>
        <v>26</v>
      </c>
      <c r="AI802" s="74" t="n">
        <f aca="false">IF(U802&gt;0,AI801+1,0)</f>
        <v>26</v>
      </c>
      <c r="AJ802" s="74" t="n">
        <f aca="false">IF(G802&gt;0,AJ801+1,0)</f>
        <v>0</v>
      </c>
      <c r="AK802" s="74" t="n">
        <f aca="false">IF(G802&lt;=0,AK801+1,0)</f>
        <v>1</v>
      </c>
      <c r="AL802" s="74" t="n">
        <f aca="false">IF(K802&gt;0,AL801+1,0)</f>
        <v>0</v>
      </c>
      <c r="AM802" s="74" t="n">
        <f aca="false">IF(K802&lt;=0,AM801+1,0)</f>
        <v>1</v>
      </c>
    </row>
    <row r="803" customFormat="false" ht="15" hidden="false" customHeight="false" outlineLevel="0" collapsed="false">
      <c r="A803" s="61" t="n">
        <v>807</v>
      </c>
      <c r="B803" s="62" t="n">
        <v>42095.5333333333</v>
      </c>
      <c r="C803" s="63" t="n">
        <f aca="false">YEAR(B803)</f>
        <v>2015</v>
      </c>
      <c r="D803" s="32" t="s">
        <v>277</v>
      </c>
      <c r="E803" s="64" t="n">
        <v>8504.85</v>
      </c>
      <c r="F803" s="65" t="n">
        <v>0.027</v>
      </c>
      <c r="G803" s="66" t="n">
        <v>229.63095</v>
      </c>
      <c r="H803" s="67" t="n">
        <f aca="false">E803+IF(D803="Long",1,-1)*G803</f>
        <v>8734.48095</v>
      </c>
      <c r="I803" s="68" t="n">
        <f aca="false">Assumptions!$B$58</f>
        <v>5.35750011455817</v>
      </c>
      <c r="J803" s="68" t="n">
        <f aca="false">INDEX(Yearly!$D$5:$D$22,MATCH(C803,Yearly!$A$5:$A$22,0))</f>
        <v>0.54483052012456</v>
      </c>
      <c r="K803" s="68" t="n">
        <f aca="false">G803-I803-J803</f>
        <v>223.728619365317</v>
      </c>
      <c r="L803" s="69" t="n">
        <f aca="false">(I803+J803)/Assumptions!$B$8</f>
        <v>0.000260255904029187</v>
      </c>
      <c r="M803" s="70" t="n">
        <f aca="false">F803-L803</f>
        <v>0.0267397440959708</v>
      </c>
      <c r="N803" s="71" t="n">
        <f aca="false">G803*Assumptions!$B$7</f>
        <v>1806047.42175</v>
      </c>
      <c r="O803" s="71" t="n">
        <f aca="false">K803*Assumptions!$B$7</f>
        <v>1759625.59130822</v>
      </c>
      <c r="P803" s="68" t="n">
        <f aca="false">P802+G803</f>
        <v>9765.153705</v>
      </c>
      <c r="Q803" s="68" t="n">
        <f aca="false">MAX(Q802,P803)</f>
        <v>9929.89895499999</v>
      </c>
      <c r="R803" s="68" t="n">
        <f aca="false">Q803-P803</f>
        <v>164.745249999996</v>
      </c>
      <c r="S803" s="68" t="n">
        <f aca="false">S802+K803</f>
        <v>5069.53186730648</v>
      </c>
      <c r="T803" s="68" t="n">
        <f aca="false">MAX(T802,S803)</f>
        <v>5393.64004444292</v>
      </c>
      <c r="U803" s="68" t="n">
        <f aca="false">T803-S803</f>
        <v>324.108177136434</v>
      </c>
      <c r="V803" s="70" t="n">
        <f aca="false">V802+F803</f>
        <v>1.92</v>
      </c>
      <c r="W803" s="70" t="n">
        <f aca="false">MAX(W802,V803)</f>
        <v>1.9373</v>
      </c>
      <c r="X803" s="70" t="n">
        <f aca="false">W803-V803</f>
        <v>0.0173000000000005</v>
      </c>
      <c r="Y803" s="70" t="n">
        <f aca="false">Y802+M803</f>
        <v>1.71295241456533</v>
      </c>
      <c r="Z803" s="70" t="n">
        <f aca="false">MAX(Z802,Y803)</f>
        <v>1.73727932397412</v>
      </c>
      <c r="AA803" s="70" t="n">
        <f aca="false">Z803-Y803</f>
        <v>0.0243269094087875</v>
      </c>
      <c r="AB803" s="72" t="n">
        <f aca="false">AB802*(1+F803)</f>
        <v>6.06608544564188</v>
      </c>
      <c r="AC803" s="73" t="n">
        <f aca="false">MAX(AC802,AB803)</f>
        <v>6.17994541201317</v>
      </c>
      <c r="AD803" s="70" t="n">
        <f aca="false">1-AB803/AC803</f>
        <v>0.0184241055187881</v>
      </c>
      <c r="AE803" s="73" t="n">
        <f aca="false">AE802*(1+M803)</f>
        <v>4.93365333190434</v>
      </c>
      <c r="AF803" s="73" t="n">
        <f aca="false">MAX(AF802,AE803)</f>
        <v>5.06173189956598</v>
      </c>
      <c r="AG803" s="70" t="n">
        <f aca="false">1-AE803/AF803</f>
        <v>0.025303309263105</v>
      </c>
      <c r="AH803" s="74" t="n">
        <f aca="false">IF(R803&gt;0,AH802+1,0)</f>
        <v>27</v>
      </c>
      <c r="AI803" s="74" t="n">
        <f aca="false">IF(U803&gt;0,AI802+1,0)</f>
        <v>27</v>
      </c>
      <c r="AJ803" s="74" t="n">
        <f aca="false">IF(G803&gt;0,AJ802+1,0)</f>
        <v>1</v>
      </c>
      <c r="AK803" s="74" t="n">
        <f aca="false">IF(G803&lt;=0,AK802+1,0)</f>
        <v>0</v>
      </c>
      <c r="AL803" s="74" t="n">
        <f aca="false">IF(K803&gt;0,AL802+1,0)</f>
        <v>1</v>
      </c>
      <c r="AM803" s="74" t="n">
        <f aca="false">IF(K803&lt;=0,AM802+1,0)</f>
        <v>0</v>
      </c>
    </row>
    <row r="804" customFormat="false" ht="15" hidden="false" customHeight="false" outlineLevel="0" collapsed="false">
      <c r="A804" s="61" t="n">
        <v>808</v>
      </c>
      <c r="B804" s="62" t="n">
        <v>42109.6354166667</v>
      </c>
      <c r="C804" s="63" t="n">
        <f aca="false">YEAR(B804)</f>
        <v>2015</v>
      </c>
      <c r="D804" s="32" t="s">
        <v>276</v>
      </c>
      <c r="E804" s="64" t="n">
        <v>8734.55</v>
      </c>
      <c r="F804" s="65" t="n">
        <v>0.0513</v>
      </c>
      <c r="G804" s="66" t="n">
        <v>448.082415</v>
      </c>
      <c r="H804" s="67" t="n">
        <f aca="false">E804+IF(D804="Long",1,-1)*G804</f>
        <v>8286.467585</v>
      </c>
      <c r="I804" s="68" t="n">
        <f aca="false">Assumptions!$B$58</f>
        <v>5.35750011455817</v>
      </c>
      <c r="J804" s="68" t="n">
        <f aca="false">INDEX(Yearly!$D$5:$D$22,MATCH(C804,Yearly!$A$5:$A$22,0))</f>
        <v>0.54483052012456</v>
      </c>
      <c r="K804" s="68" t="n">
        <f aca="false">G804-I804-J804</f>
        <v>442.180084365317</v>
      </c>
      <c r="L804" s="69" t="n">
        <f aca="false">(I804+J804)/Assumptions!$B$8</f>
        <v>0.000260255904029187</v>
      </c>
      <c r="M804" s="70" t="n">
        <f aca="false">F804-L804</f>
        <v>0.0510397440959708</v>
      </c>
      <c r="N804" s="71" t="n">
        <f aca="false">G804*Assumptions!$B$7</f>
        <v>3524168.193975</v>
      </c>
      <c r="O804" s="71" t="n">
        <f aca="false">K804*Assumptions!$B$7</f>
        <v>3477746.36353322</v>
      </c>
      <c r="P804" s="68" t="n">
        <f aca="false">P803+G804</f>
        <v>10213.23612</v>
      </c>
      <c r="Q804" s="68" t="n">
        <f aca="false">MAX(Q803,P804)</f>
        <v>10213.23612</v>
      </c>
      <c r="R804" s="68" t="n">
        <f aca="false">Q804-P804</f>
        <v>0</v>
      </c>
      <c r="S804" s="68" t="n">
        <f aca="false">S803+K804</f>
        <v>5511.7119516718</v>
      </c>
      <c r="T804" s="68" t="n">
        <f aca="false">MAX(T803,S804)</f>
        <v>5511.7119516718</v>
      </c>
      <c r="U804" s="68" t="n">
        <f aca="false">T804-S804</f>
        <v>0</v>
      </c>
      <c r="V804" s="70" t="n">
        <f aca="false">V803+F804</f>
        <v>1.9713</v>
      </c>
      <c r="W804" s="70" t="n">
        <f aca="false">MAX(W803,V804)</f>
        <v>1.9713</v>
      </c>
      <c r="X804" s="70" t="n">
        <f aca="false">W804-V804</f>
        <v>0</v>
      </c>
      <c r="Y804" s="70" t="n">
        <f aca="false">Y803+M804</f>
        <v>1.7639921586613</v>
      </c>
      <c r="Z804" s="70" t="n">
        <f aca="false">MAX(Z803,Y804)</f>
        <v>1.7639921586613</v>
      </c>
      <c r="AA804" s="70" t="n">
        <f aca="false">Z804-Y804</f>
        <v>0</v>
      </c>
      <c r="AB804" s="72" t="n">
        <f aca="false">AB803*(1+F804)</f>
        <v>6.37727562900331</v>
      </c>
      <c r="AC804" s="73" t="n">
        <f aca="false">MAX(AC803,AB804)</f>
        <v>6.37727562900331</v>
      </c>
      <c r="AD804" s="70" t="n">
        <f aca="false">1-AB804/AC804</f>
        <v>0</v>
      </c>
      <c r="AE804" s="73" t="n">
        <f aca="false">AE803*(1+M804)</f>
        <v>5.18546573542297</v>
      </c>
      <c r="AF804" s="73" t="n">
        <f aca="false">MAX(AF803,AE804)</f>
        <v>5.18546573542297</v>
      </c>
      <c r="AG804" s="70" t="n">
        <f aca="false">1-AE804/AF804</f>
        <v>0</v>
      </c>
      <c r="AH804" s="74" t="n">
        <f aca="false">IF(R804&gt;0,AH803+1,0)</f>
        <v>0</v>
      </c>
      <c r="AI804" s="74" t="n">
        <f aca="false">IF(U804&gt;0,AI803+1,0)</f>
        <v>0</v>
      </c>
      <c r="AJ804" s="74" t="n">
        <f aca="false">IF(G804&gt;0,AJ803+1,0)</f>
        <v>2</v>
      </c>
      <c r="AK804" s="74" t="n">
        <f aca="false">IF(G804&lt;=0,AK803+1,0)</f>
        <v>0</v>
      </c>
      <c r="AL804" s="74" t="n">
        <f aca="false">IF(K804&gt;0,AL803+1,0)</f>
        <v>2</v>
      </c>
      <c r="AM804" s="74" t="n">
        <f aca="false">IF(K804&lt;=0,AM803+1,0)</f>
        <v>0</v>
      </c>
    </row>
    <row r="805" customFormat="false" ht="15" hidden="false" customHeight="false" outlineLevel="0" collapsed="false">
      <c r="A805" s="61" t="n">
        <v>809</v>
      </c>
      <c r="B805" s="62" t="n">
        <v>42128.40625</v>
      </c>
      <c r="C805" s="63" t="n">
        <f aca="false">YEAR(B805)</f>
        <v>2015</v>
      </c>
      <c r="D805" s="32" t="s">
        <v>277</v>
      </c>
      <c r="E805" s="64" t="n">
        <v>8286.85</v>
      </c>
      <c r="F805" s="65" t="n">
        <v>-0.0083</v>
      </c>
      <c r="G805" s="66" t="n">
        <v>-68.780855</v>
      </c>
      <c r="H805" s="67" t="n">
        <f aca="false">E805+IF(D805="Long",1,-1)*G805</f>
        <v>8218.069145</v>
      </c>
      <c r="I805" s="68" t="n">
        <f aca="false">Assumptions!$B$58</f>
        <v>5.35750011455817</v>
      </c>
      <c r="J805" s="68" t="n">
        <f aca="false">INDEX(Yearly!$D$5:$D$22,MATCH(C805,Yearly!$A$5:$A$22,0))</f>
        <v>0.54483052012456</v>
      </c>
      <c r="K805" s="68" t="n">
        <f aca="false">G805-I805-J805</f>
        <v>-74.6831856346827</v>
      </c>
      <c r="L805" s="69" t="n">
        <f aca="false">(I805+J805)/Assumptions!$B$8</f>
        <v>0.000260255904029187</v>
      </c>
      <c r="M805" s="70" t="n">
        <f aca="false">F805-L805</f>
        <v>-0.00856025590402919</v>
      </c>
      <c r="N805" s="71" t="n">
        <f aca="false">G805*Assumptions!$B$7</f>
        <v>-540961.424575</v>
      </c>
      <c r="O805" s="71" t="n">
        <f aca="false">K805*Assumptions!$B$7</f>
        <v>-587383.25501678</v>
      </c>
      <c r="P805" s="68" t="n">
        <f aca="false">P804+G805</f>
        <v>10144.455265</v>
      </c>
      <c r="Q805" s="68" t="n">
        <f aca="false">MAX(Q804,P805)</f>
        <v>10213.23612</v>
      </c>
      <c r="R805" s="68" t="n">
        <f aca="false">Q805-P805</f>
        <v>68.7808550000009</v>
      </c>
      <c r="S805" s="68" t="n">
        <f aca="false">S804+K805</f>
        <v>5437.02876603712</v>
      </c>
      <c r="T805" s="68" t="n">
        <f aca="false">MAX(T804,S805)</f>
        <v>5511.7119516718</v>
      </c>
      <c r="U805" s="68" t="n">
        <f aca="false">T805-S805</f>
        <v>74.6831856346826</v>
      </c>
      <c r="V805" s="70" t="n">
        <f aca="false">V804+F805</f>
        <v>1.963</v>
      </c>
      <c r="W805" s="70" t="n">
        <f aca="false">MAX(W804,V805)</f>
        <v>1.9713</v>
      </c>
      <c r="X805" s="70" t="n">
        <f aca="false">W805-V805</f>
        <v>0.00829999999999997</v>
      </c>
      <c r="Y805" s="70" t="n">
        <f aca="false">Y804+M805</f>
        <v>1.75543190275727</v>
      </c>
      <c r="Z805" s="70" t="n">
        <f aca="false">MAX(Z804,Y805)</f>
        <v>1.7639921586613</v>
      </c>
      <c r="AA805" s="70" t="n">
        <f aca="false">Z805-Y805</f>
        <v>0.0085602559040292</v>
      </c>
      <c r="AB805" s="72" t="n">
        <f aca="false">AB804*(1+F805)</f>
        <v>6.32434424128258</v>
      </c>
      <c r="AC805" s="73" t="n">
        <f aca="false">MAX(AC804,AB805)</f>
        <v>6.37727562900331</v>
      </c>
      <c r="AD805" s="70" t="n">
        <f aca="false">1-AB805/AC805</f>
        <v>0.00829999999999997</v>
      </c>
      <c r="AE805" s="73" t="n">
        <f aca="false">AE804*(1+M805)</f>
        <v>5.14107682174618</v>
      </c>
      <c r="AF805" s="73" t="n">
        <f aca="false">MAX(AF804,AE805)</f>
        <v>5.18546573542297</v>
      </c>
      <c r="AG805" s="70" t="n">
        <f aca="false">1-AE805/AF805</f>
        <v>0.00856025590402909</v>
      </c>
      <c r="AH805" s="74" t="n">
        <f aca="false">IF(R805&gt;0,AH804+1,0)</f>
        <v>1</v>
      </c>
      <c r="AI805" s="74" t="n">
        <f aca="false">IF(U805&gt;0,AI804+1,0)</f>
        <v>1</v>
      </c>
      <c r="AJ805" s="74" t="n">
        <f aca="false">IF(G805&gt;0,AJ804+1,0)</f>
        <v>0</v>
      </c>
      <c r="AK805" s="74" t="n">
        <f aca="false">IF(G805&lt;=0,AK804+1,0)</f>
        <v>1</v>
      </c>
      <c r="AL805" s="74" t="n">
        <f aca="false">IF(K805&gt;0,AL804+1,0)</f>
        <v>0</v>
      </c>
      <c r="AM805" s="74" t="n">
        <f aca="false">IF(K805&lt;=0,AM804+1,0)</f>
        <v>1</v>
      </c>
    </row>
    <row r="806" customFormat="false" ht="15" hidden="false" customHeight="false" outlineLevel="0" collapsed="false">
      <c r="A806" s="61" t="n">
        <v>810</v>
      </c>
      <c r="B806" s="62" t="n">
        <v>42130.40625</v>
      </c>
      <c r="C806" s="63" t="n">
        <f aca="false">YEAR(B806)</f>
        <v>2015</v>
      </c>
      <c r="D806" s="32" t="s">
        <v>276</v>
      </c>
      <c r="E806" s="64" t="n">
        <v>8218.1</v>
      </c>
      <c r="F806" s="65" t="n">
        <v>0.0068</v>
      </c>
      <c r="G806" s="66" t="n">
        <v>55.88308</v>
      </c>
      <c r="H806" s="67" t="n">
        <f aca="false">E806+IF(D806="Long",1,-1)*G806</f>
        <v>8162.21692</v>
      </c>
      <c r="I806" s="68" t="n">
        <f aca="false">Assumptions!$B$58</f>
        <v>5.35750011455817</v>
      </c>
      <c r="J806" s="68" t="n">
        <f aca="false">INDEX(Yearly!$D$5:$D$22,MATCH(C806,Yearly!$A$5:$A$22,0))</f>
        <v>0.54483052012456</v>
      </c>
      <c r="K806" s="68" t="n">
        <f aca="false">G806-I806-J806</f>
        <v>49.9807493653173</v>
      </c>
      <c r="L806" s="69" t="n">
        <f aca="false">(I806+J806)/Assumptions!$B$8</f>
        <v>0.000260255904029187</v>
      </c>
      <c r="M806" s="70" t="n">
        <f aca="false">F806-L806</f>
        <v>0.00653974409597081</v>
      </c>
      <c r="N806" s="71" t="n">
        <f aca="false">G806*Assumptions!$B$7</f>
        <v>439520.4242</v>
      </c>
      <c r="O806" s="71" t="n">
        <f aca="false">K806*Assumptions!$B$7</f>
        <v>393098.59375822</v>
      </c>
      <c r="P806" s="68" t="n">
        <f aca="false">P805+G806</f>
        <v>10200.338345</v>
      </c>
      <c r="Q806" s="68" t="n">
        <f aca="false">MAX(Q805,P806)</f>
        <v>10213.23612</v>
      </c>
      <c r="R806" s="68" t="n">
        <f aca="false">Q806-P806</f>
        <v>12.8977750000013</v>
      </c>
      <c r="S806" s="68" t="n">
        <f aca="false">S805+K806</f>
        <v>5487.00951540243</v>
      </c>
      <c r="T806" s="68" t="n">
        <f aca="false">MAX(T805,S806)</f>
        <v>5511.7119516718</v>
      </c>
      <c r="U806" s="68" t="n">
        <f aca="false">T806-S806</f>
        <v>24.7024362693655</v>
      </c>
      <c r="V806" s="70" t="n">
        <f aca="false">V805+F806</f>
        <v>1.9698</v>
      </c>
      <c r="W806" s="70" t="n">
        <f aca="false">MAX(W805,V806)</f>
        <v>1.9713</v>
      </c>
      <c r="X806" s="70" t="n">
        <f aca="false">W806-V806</f>
        <v>0.00150000000000006</v>
      </c>
      <c r="Y806" s="70" t="n">
        <f aca="false">Y805+M806</f>
        <v>1.76197164685325</v>
      </c>
      <c r="Z806" s="70" t="n">
        <f aca="false">MAX(Z805,Y806)</f>
        <v>1.7639921586613</v>
      </c>
      <c r="AA806" s="70" t="n">
        <f aca="false">Z806-Y806</f>
        <v>0.00202051180805829</v>
      </c>
      <c r="AB806" s="72" t="n">
        <f aca="false">AB805*(1+F806)</f>
        <v>6.36734978212331</v>
      </c>
      <c r="AC806" s="73" t="n">
        <f aca="false">MAX(AC805,AB806)</f>
        <v>6.37727562900331</v>
      </c>
      <c r="AD806" s="70" t="n">
        <f aca="false">1-AB806/AC806</f>
        <v>0.00155644000000021</v>
      </c>
      <c r="AE806" s="73" t="n">
        <f aca="false">AE805*(1+M806)</f>
        <v>5.17469814853812</v>
      </c>
      <c r="AF806" s="73" t="n">
        <f aca="false">MAX(AF805,AE806)</f>
        <v>5.18546573542297</v>
      </c>
      <c r="AG806" s="70" t="n">
        <f aca="false">1-AE806/AF806</f>
        <v>0.00207649369106655</v>
      </c>
      <c r="AH806" s="74" t="n">
        <f aca="false">IF(R806&gt;0,AH805+1,0)</f>
        <v>2</v>
      </c>
      <c r="AI806" s="74" t="n">
        <f aca="false">IF(U806&gt;0,AI805+1,0)</f>
        <v>2</v>
      </c>
      <c r="AJ806" s="74" t="n">
        <f aca="false">IF(G806&gt;0,AJ805+1,0)</f>
        <v>1</v>
      </c>
      <c r="AK806" s="74" t="n">
        <f aca="false">IF(G806&lt;=0,AK805+1,0)</f>
        <v>0</v>
      </c>
      <c r="AL806" s="74" t="n">
        <f aca="false">IF(K806&gt;0,AL805+1,0)</f>
        <v>1</v>
      </c>
      <c r="AM806" s="74" t="n">
        <f aca="false">IF(K806&lt;=0,AM805+1,0)</f>
        <v>0</v>
      </c>
    </row>
    <row r="807" customFormat="false" ht="15" hidden="false" customHeight="false" outlineLevel="0" collapsed="false">
      <c r="A807" s="61" t="n">
        <v>811</v>
      </c>
      <c r="B807" s="62" t="n">
        <v>42132.40625</v>
      </c>
      <c r="C807" s="63" t="n">
        <f aca="false">YEAR(B807)</f>
        <v>2015</v>
      </c>
      <c r="D807" s="32" t="s">
        <v>277</v>
      </c>
      <c r="E807" s="64" t="n">
        <v>8162.15</v>
      </c>
      <c r="F807" s="65" t="n">
        <v>0.0022</v>
      </c>
      <c r="G807" s="66" t="n">
        <v>17.95673</v>
      </c>
      <c r="H807" s="67" t="n">
        <f aca="false">E807+IF(D807="Long",1,-1)*G807</f>
        <v>8180.10673</v>
      </c>
      <c r="I807" s="68" t="n">
        <f aca="false">Assumptions!$B$58</f>
        <v>5.35750011455817</v>
      </c>
      <c r="J807" s="68" t="n">
        <f aca="false">INDEX(Yearly!$D$5:$D$22,MATCH(C807,Yearly!$A$5:$A$22,0))</f>
        <v>0.54483052012456</v>
      </c>
      <c r="K807" s="68" t="n">
        <f aca="false">G807-I807-J807</f>
        <v>12.0543993653173</v>
      </c>
      <c r="L807" s="69" t="n">
        <f aca="false">(I807+J807)/Assumptions!$B$8</f>
        <v>0.000260255904029187</v>
      </c>
      <c r="M807" s="70" t="n">
        <f aca="false">F807-L807</f>
        <v>0.00193974409597081</v>
      </c>
      <c r="N807" s="71" t="n">
        <f aca="false">G807*Assumptions!$B$7</f>
        <v>141229.68145</v>
      </c>
      <c r="O807" s="71" t="n">
        <f aca="false">K807*Assumptions!$B$7</f>
        <v>94807.8510082204</v>
      </c>
      <c r="P807" s="68" t="n">
        <f aca="false">P806+G807</f>
        <v>10218.295075</v>
      </c>
      <c r="Q807" s="68" t="n">
        <f aca="false">MAX(Q806,P807)</f>
        <v>10218.295075</v>
      </c>
      <c r="R807" s="68" t="n">
        <f aca="false">Q807-P807</f>
        <v>0</v>
      </c>
      <c r="S807" s="68" t="n">
        <f aca="false">S806+K807</f>
        <v>5499.06391476775</v>
      </c>
      <c r="T807" s="68" t="n">
        <f aca="false">MAX(T806,S807)</f>
        <v>5511.7119516718</v>
      </c>
      <c r="U807" s="68" t="n">
        <f aca="false">T807-S807</f>
        <v>12.6480369040482</v>
      </c>
      <c r="V807" s="70" t="n">
        <f aca="false">V806+F807</f>
        <v>1.972</v>
      </c>
      <c r="W807" s="70" t="n">
        <f aca="false">MAX(W806,V807)</f>
        <v>1.972</v>
      </c>
      <c r="X807" s="70" t="n">
        <f aca="false">W807-V807</f>
        <v>0</v>
      </c>
      <c r="Y807" s="70" t="n">
        <f aca="false">Y806+M807</f>
        <v>1.76391139094922</v>
      </c>
      <c r="Z807" s="70" t="n">
        <f aca="false">MAX(Z806,Y807)</f>
        <v>1.7639921586613</v>
      </c>
      <c r="AA807" s="70" t="n">
        <f aca="false">Z807-Y807</f>
        <v>8.07677120875372E-005</v>
      </c>
      <c r="AB807" s="72" t="n">
        <f aca="false">AB806*(1+F807)</f>
        <v>6.38135795164398</v>
      </c>
      <c r="AC807" s="73" t="n">
        <f aca="false">MAX(AC806,AB807)</f>
        <v>6.38135795164398</v>
      </c>
      <c r="AD807" s="70" t="n">
        <f aca="false">1-AB807/AC807</f>
        <v>0</v>
      </c>
      <c r="AE807" s="73" t="n">
        <f aca="false">AE806*(1+M807)</f>
        <v>5.18473573872018</v>
      </c>
      <c r="AF807" s="73" t="n">
        <f aca="false">MAX(AF806,AE807)</f>
        <v>5.18546573542297</v>
      </c>
      <c r="AG807" s="70" t="n">
        <f aca="false">1-AE807/AF807</f>
        <v>0.000140777461473451</v>
      </c>
      <c r="AH807" s="74" t="n">
        <f aca="false">IF(R807&gt;0,AH806+1,0)</f>
        <v>0</v>
      </c>
      <c r="AI807" s="74" t="n">
        <f aca="false">IF(U807&gt;0,AI806+1,0)</f>
        <v>3</v>
      </c>
      <c r="AJ807" s="74" t="n">
        <f aca="false">IF(G807&gt;0,AJ806+1,0)</f>
        <v>2</v>
      </c>
      <c r="AK807" s="74" t="n">
        <f aca="false">IF(G807&lt;=0,AK806+1,0)</f>
        <v>0</v>
      </c>
      <c r="AL807" s="74" t="n">
        <f aca="false">IF(K807&gt;0,AL806+1,0)</f>
        <v>2</v>
      </c>
      <c r="AM807" s="74" t="n">
        <f aca="false">IF(K807&lt;=0,AM806+1,0)</f>
        <v>0</v>
      </c>
    </row>
    <row r="808" customFormat="false" ht="15" hidden="false" customHeight="false" outlineLevel="0" collapsed="false">
      <c r="A808" s="61" t="n">
        <v>812</v>
      </c>
      <c r="B808" s="62" t="n">
        <v>42136.4270833333</v>
      </c>
      <c r="C808" s="63" t="n">
        <f aca="false">YEAR(B808)</f>
        <v>2015</v>
      </c>
      <c r="D808" s="32" t="s">
        <v>276</v>
      </c>
      <c r="E808" s="64" t="n">
        <v>8180.35</v>
      </c>
      <c r="F808" s="65" t="n">
        <v>-0.0057</v>
      </c>
      <c r="G808" s="66" t="n">
        <v>-46.627995</v>
      </c>
      <c r="H808" s="67" t="n">
        <f aca="false">E808+IF(D808="Long",1,-1)*G808</f>
        <v>8226.977995</v>
      </c>
      <c r="I808" s="68" t="n">
        <f aca="false">Assumptions!$B$58</f>
        <v>5.35750011455817</v>
      </c>
      <c r="J808" s="68" t="n">
        <f aca="false">INDEX(Yearly!$D$5:$D$22,MATCH(C808,Yearly!$A$5:$A$22,0))</f>
        <v>0.54483052012456</v>
      </c>
      <c r="K808" s="68" t="n">
        <f aca="false">G808-I808-J808</f>
        <v>-52.5303256346827</v>
      </c>
      <c r="L808" s="69" t="n">
        <f aca="false">(I808+J808)/Assumptions!$B$8</f>
        <v>0.000260255904029187</v>
      </c>
      <c r="M808" s="70" t="n">
        <f aca="false">F808-L808</f>
        <v>-0.00596025590402919</v>
      </c>
      <c r="N808" s="71" t="n">
        <f aca="false">G808*Assumptions!$B$7</f>
        <v>-366729.180675</v>
      </c>
      <c r="O808" s="71" t="n">
        <f aca="false">K808*Assumptions!$B$7</f>
        <v>-413151.01111678</v>
      </c>
      <c r="P808" s="68" t="n">
        <f aca="false">P807+G808</f>
        <v>10171.66708</v>
      </c>
      <c r="Q808" s="68" t="n">
        <f aca="false">MAX(Q807,P808)</f>
        <v>10218.295075</v>
      </c>
      <c r="R808" s="68" t="n">
        <f aca="false">Q808-P808</f>
        <v>46.6279950000007</v>
      </c>
      <c r="S808" s="68" t="n">
        <f aca="false">S807+K808</f>
        <v>5446.53358913307</v>
      </c>
      <c r="T808" s="68" t="n">
        <f aca="false">MAX(T807,S808)</f>
        <v>5511.7119516718</v>
      </c>
      <c r="U808" s="68" t="n">
        <f aca="false">T808-S808</f>
        <v>65.1783625387307</v>
      </c>
      <c r="V808" s="70" t="n">
        <f aca="false">V807+F808</f>
        <v>1.9663</v>
      </c>
      <c r="W808" s="70" t="n">
        <f aca="false">MAX(W807,V808)</f>
        <v>1.972</v>
      </c>
      <c r="X808" s="70" t="n">
        <f aca="false">W808-V808</f>
        <v>0.00570000000000004</v>
      </c>
      <c r="Y808" s="70" t="n">
        <f aca="false">Y807+M808</f>
        <v>1.75795113504519</v>
      </c>
      <c r="Z808" s="70" t="n">
        <f aca="false">MAX(Z807,Y808)</f>
        <v>1.7639921586613</v>
      </c>
      <c r="AA808" s="70" t="n">
        <f aca="false">Z808-Y808</f>
        <v>0.0060410236161168</v>
      </c>
      <c r="AB808" s="72" t="n">
        <f aca="false">AB807*(1+F808)</f>
        <v>6.34498421131961</v>
      </c>
      <c r="AC808" s="73" t="n">
        <f aca="false">MAX(AC807,AB808)</f>
        <v>6.38135795164398</v>
      </c>
      <c r="AD808" s="70" t="n">
        <f aca="false">1-AB808/AC808</f>
        <v>0.00570000000000004</v>
      </c>
      <c r="AE808" s="73" t="n">
        <f aca="false">AE807*(1+M808)</f>
        <v>5.15383338692264</v>
      </c>
      <c r="AF808" s="73" t="n">
        <f aca="false">MAX(AF807,AE808)</f>
        <v>5.18546573542297</v>
      </c>
      <c r="AG808" s="70" t="n">
        <f aca="false">1-AE808/AF808</f>
        <v>0.00610019429580666</v>
      </c>
      <c r="AH808" s="74" t="n">
        <f aca="false">IF(R808&gt;0,AH807+1,0)</f>
        <v>1</v>
      </c>
      <c r="AI808" s="74" t="n">
        <f aca="false">IF(U808&gt;0,AI807+1,0)</f>
        <v>4</v>
      </c>
      <c r="AJ808" s="74" t="n">
        <f aca="false">IF(G808&gt;0,AJ807+1,0)</f>
        <v>0</v>
      </c>
      <c r="AK808" s="74" t="n">
        <f aca="false">IF(G808&lt;=0,AK807+1,0)</f>
        <v>1</v>
      </c>
      <c r="AL808" s="74" t="n">
        <f aca="false">IF(K808&gt;0,AL807+1,0)</f>
        <v>0</v>
      </c>
      <c r="AM808" s="74" t="n">
        <f aca="false">IF(K808&lt;=0,AM807+1,0)</f>
        <v>1</v>
      </c>
    </row>
    <row r="809" customFormat="false" ht="15" hidden="false" customHeight="false" outlineLevel="0" collapsed="false">
      <c r="A809" s="61" t="n">
        <v>813</v>
      </c>
      <c r="B809" s="62" t="n">
        <v>42137.40625</v>
      </c>
      <c r="C809" s="63" t="n">
        <f aca="false">YEAR(B809)</f>
        <v>2015</v>
      </c>
      <c r="D809" s="32" t="s">
        <v>277</v>
      </c>
      <c r="E809" s="64" t="n">
        <v>8227.2</v>
      </c>
      <c r="F809" s="65" t="n">
        <v>-0.0126</v>
      </c>
      <c r="G809" s="66" t="n">
        <v>-103.66272</v>
      </c>
      <c r="H809" s="67" t="n">
        <f aca="false">E809+IF(D809="Long",1,-1)*G809</f>
        <v>8123.53728</v>
      </c>
      <c r="I809" s="68" t="n">
        <f aca="false">Assumptions!$B$58</f>
        <v>5.35750011455817</v>
      </c>
      <c r="J809" s="68" t="n">
        <f aca="false">INDEX(Yearly!$D$5:$D$22,MATCH(C809,Yearly!$A$5:$A$22,0))</f>
        <v>0.54483052012456</v>
      </c>
      <c r="K809" s="68" t="n">
        <f aca="false">G809-I809-J809</f>
        <v>-109.565050634683</v>
      </c>
      <c r="L809" s="69" t="n">
        <f aca="false">(I809+J809)/Assumptions!$B$8</f>
        <v>0.000260255904029187</v>
      </c>
      <c r="M809" s="70" t="n">
        <f aca="false">F809-L809</f>
        <v>-0.0128602559040292</v>
      </c>
      <c r="N809" s="71" t="n">
        <f aca="false">G809*Assumptions!$B$7</f>
        <v>-815307.2928</v>
      </c>
      <c r="O809" s="71" t="n">
        <f aca="false">K809*Assumptions!$B$7</f>
        <v>-861729.12324178</v>
      </c>
      <c r="P809" s="68" t="n">
        <f aca="false">P808+G809</f>
        <v>10068.00436</v>
      </c>
      <c r="Q809" s="68" t="n">
        <f aca="false">MAX(Q808,P809)</f>
        <v>10218.295075</v>
      </c>
      <c r="R809" s="68" t="n">
        <f aca="false">Q809-P809</f>
        <v>150.290715000001</v>
      </c>
      <c r="S809" s="68" t="n">
        <f aca="false">S808+K809</f>
        <v>5336.96853849839</v>
      </c>
      <c r="T809" s="68" t="n">
        <f aca="false">MAX(T808,S809)</f>
        <v>5511.7119516718</v>
      </c>
      <c r="U809" s="68" t="n">
        <f aca="false">T809-S809</f>
        <v>174.743413173414</v>
      </c>
      <c r="V809" s="70" t="n">
        <f aca="false">V808+F809</f>
        <v>1.9537</v>
      </c>
      <c r="W809" s="70" t="n">
        <f aca="false">MAX(W808,V809)</f>
        <v>1.972</v>
      </c>
      <c r="X809" s="70" t="n">
        <f aca="false">W809-V809</f>
        <v>0.0183</v>
      </c>
      <c r="Y809" s="70" t="n">
        <f aca="false">Y808+M809</f>
        <v>1.74509087914116</v>
      </c>
      <c r="Z809" s="70" t="n">
        <f aca="false">MAX(Z808,Y809)</f>
        <v>1.7639921586613</v>
      </c>
      <c r="AA809" s="70" t="n">
        <f aca="false">Z809-Y809</f>
        <v>0.018901279520146</v>
      </c>
      <c r="AB809" s="72" t="n">
        <f aca="false">AB808*(1+F809)</f>
        <v>6.26503741025698</v>
      </c>
      <c r="AC809" s="73" t="n">
        <f aca="false">MAX(AC808,AB809)</f>
        <v>6.38135795164398</v>
      </c>
      <c r="AD809" s="70" t="n">
        <f aca="false">1-AB809/AC809</f>
        <v>0.0182281799999999</v>
      </c>
      <c r="AE809" s="73" t="n">
        <f aca="false">AE808*(1+M809)</f>
        <v>5.08755377068009</v>
      </c>
      <c r="AF809" s="73" t="n">
        <f aca="false">MAX(AF808,AE809)</f>
        <v>5.18546573542297</v>
      </c>
      <c r="AG809" s="70" t="n">
        <f aca="false">1-AE809/AF809</f>
        <v>0.0188820001401274</v>
      </c>
      <c r="AH809" s="74" t="n">
        <f aca="false">IF(R809&gt;0,AH808+1,0)</f>
        <v>2</v>
      </c>
      <c r="AI809" s="74" t="n">
        <f aca="false">IF(U809&gt;0,AI808+1,0)</f>
        <v>5</v>
      </c>
      <c r="AJ809" s="74" t="n">
        <f aca="false">IF(G809&gt;0,AJ808+1,0)</f>
        <v>0</v>
      </c>
      <c r="AK809" s="74" t="n">
        <f aca="false">IF(G809&lt;=0,AK808+1,0)</f>
        <v>2</v>
      </c>
      <c r="AL809" s="74" t="n">
        <f aca="false">IF(K809&gt;0,AL808+1,0)</f>
        <v>0</v>
      </c>
      <c r="AM809" s="74" t="n">
        <f aca="false">IF(K809&lt;=0,AM808+1,0)</f>
        <v>2</v>
      </c>
    </row>
    <row r="810" customFormat="false" ht="15" hidden="false" customHeight="false" outlineLevel="0" collapsed="false">
      <c r="A810" s="61" t="n">
        <v>814</v>
      </c>
      <c r="B810" s="62" t="n">
        <v>42137.46875</v>
      </c>
      <c r="C810" s="63" t="n">
        <f aca="false">YEAR(B810)</f>
        <v>2015</v>
      </c>
      <c r="D810" s="32" t="s">
        <v>276</v>
      </c>
      <c r="E810" s="64" t="n">
        <v>8123.2</v>
      </c>
      <c r="F810" s="65" t="n">
        <v>-0.011</v>
      </c>
      <c r="G810" s="66" t="n">
        <v>-89.3552</v>
      </c>
      <c r="H810" s="67" t="n">
        <f aca="false">E810+IF(D810="Long",1,-1)*G810</f>
        <v>8212.5552</v>
      </c>
      <c r="I810" s="68" t="n">
        <f aca="false">Assumptions!$B$58</f>
        <v>5.35750011455817</v>
      </c>
      <c r="J810" s="68" t="n">
        <f aca="false">INDEX(Yearly!$D$5:$D$22,MATCH(C810,Yearly!$A$5:$A$22,0))</f>
        <v>0.54483052012456</v>
      </c>
      <c r="K810" s="68" t="n">
        <f aca="false">G810-I810-J810</f>
        <v>-95.2575306346827</v>
      </c>
      <c r="L810" s="69" t="n">
        <f aca="false">(I810+J810)/Assumptions!$B$8</f>
        <v>0.000260255904029187</v>
      </c>
      <c r="M810" s="70" t="n">
        <f aca="false">F810-L810</f>
        <v>-0.0112602559040292</v>
      </c>
      <c r="N810" s="71" t="n">
        <f aca="false">G810*Assumptions!$B$7</f>
        <v>-702778.648</v>
      </c>
      <c r="O810" s="71" t="n">
        <f aca="false">K810*Assumptions!$B$7</f>
        <v>-749200.47844178</v>
      </c>
      <c r="P810" s="68" t="n">
        <f aca="false">P809+G810</f>
        <v>9978.64916</v>
      </c>
      <c r="Q810" s="68" t="n">
        <f aca="false">MAX(Q809,P810)</f>
        <v>10218.295075</v>
      </c>
      <c r="R810" s="68" t="n">
        <f aca="false">Q810-P810</f>
        <v>239.645915000001</v>
      </c>
      <c r="S810" s="68" t="n">
        <f aca="false">S809+K810</f>
        <v>5241.7110078637</v>
      </c>
      <c r="T810" s="68" t="n">
        <f aca="false">MAX(T809,S810)</f>
        <v>5511.7119516718</v>
      </c>
      <c r="U810" s="68" t="n">
        <f aca="false">T810-S810</f>
        <v>270.000943808096</v>
      </c>
      <c r="V810" s="70" t="n">
        <f aca="false">V809+F810</f>
        <v>1.9427</v>
      </c>
      <c r="W810" s="70" t="n">
        <f aca="false">MAX(W809,V810)</f>
        <v>1.972</v>
      </c>
      <c r="X810" s="70" t="n">
        <f aca="false">W810-V810</f>
        <v>0.0292999999999999</v>
      </c>
      <c r="Y810" s="70" t="n">
        <f aca="false">Y809+M810</f>
        <v>1.73383062323713</v>
      </c>
      <c r="Z810" s="70" t="n">
        <f aca="false">MAX(Z809,Y810)</f>
        <v>1.7639921586613</v>
      </c>
      <c r="AA810" s="70" t="n">
        <f aca="false">Z810-Y810</f>
        <v>0.0301615354241751</v>
      </c>
      <c r="AB810" s="72" t="n">
        <f aca="false">AB809*(1+F810)</f>
        <v>6.19612199874415</v>
      </c>
      <c r="AC810" s="73" t="n">
        <f aca="false">MAX(AC809,AB810)</f>
        <v>6.38135795164398</v>
      </c>
      <c r="AD810" s="70" t="n">
        <f aca="false">1-AB810/AC810</f>
        <v>0.02902767002</v>
      </c>
      <c r="AE810" s="73" t="n">
        <f aca="false">AE809*(1+M810)</f>
        <v>5.03026661329672</v>
      </c>
      <c r="AF810" s="73" t="n">
        <f aca="false">MAX(AF809,AE810)</f>
        <v>5.18546573542297</v>
      </c>
      <c r="AG810" s="70" t="n">
        <f aca="false">1-AE810/AF810</f>
        <v>0.0299296398905989</v>
      </c>
      <c r="AH810" s="74" t="n">
        <f aca="false">IF(R810&gt;0,AH809+1,0)</f>
        <v>3</v>
      </c>
      <c r="AI810" s="74" t="n">
        <f aca="false">IF(U810&gt;0,AI809+1,0)</f>
        <v>6</v>
      </c>
      <c r="AJ810" s="74" t="n">
        <f aca="false">IF(G810&gt;0,AJ809+1,0)</f>
        <v>0</v>
      </c>
      <c r="AK810" s="74" t="n">
        <f aca="false">IF(G810&lt;=0,AK809+1,0)</f>
        <v>3</v>
      </c>
      <c r="AL810" s="74" t="n">
        <f aca="false">IF(K810&gt;0,AL809+1,0)</f>
        <v>0</v>
      </c>
      <c r="AM810" s="74" t="n">
        <f aca="false">IF(K810&lt;=0,AM809+1,0)</f>
        <v>3</v>
      </c>
    </row>
    <row r="811" customFormat="false" ht="15" hidden="false" customHeight="false" outlineLevel="0" collapsed="false">
      <c r="A811" s="61" t="n">
        <v>815</v>
      </c>
      <c r="B811" s="62" t="n">
        <v>42137.5729166667</v>
      </c>
      <c r="C811" s="63" t="n">
        <f aca="false">YEAR(B811)</f>
        <v>2015</v>
      </c>
      <c r="D811" s="32" t="s">
        <v>277</v>
      </c>
      <c r="E811" s="64" t="n">
        <v>8212.8</v>
      </c>
      <c r="F811" s="65" t="n">
        <v>-0.0031</v>
      </c>
      <c r="G811" s="66" t="n">
        <v>-25.45968</v>
      </c>
      <c r="H811" s="67" t="n">
        <f aca="false">E811+IF(D811="Long",1,-1)*G811</f>
        <v>8187.34032</v>
      </c>
      <c r="I811" s="68" t="n">
        <f aca="false">Assumptions!$B$58</f>
        <v>5.35750011455817</v>
      </c>
      <c r="J811" s="68" t="n">
        <f aca="false">INDEX(Yearly!$D$5:$D$22,MATCH(C811,Yearly!$A$5:$A$22,0))</f>
        <v>0.54483052012456</v>
      </c>
      <c r="K811" s="68" t="n">
        <f aca="false">G811-I811-J811</f>
        <v>-31.3620106346827</v>
      </c>
      <c r="L811" s="69" t="n">
        <f aca="false">(I811+J811)/Assumptions!$B$8</f>
        <v>0.000260255904029187</v>
      </c>
      <c r="M811" s="70" t="n">
        <f aca="false">F811-L811</f>
        <v>-0.00336025590402919</v>
      </c>
      <c r="N811" s="71" t="n">
        <f aca="false">G811*Assumptions!$B$7</f>
        <v>-200240.3832</v>
      </c>
      <c r="O811" s="71" t="n">
        <f aca="false">K811*Assumptions!$B$7</f>
        <v>-246662.21364178</v>
      </c>
      <c r="P811" s="68" t="n">
        <f aca="false">P810+G811</f>
        <v>9953.18948</v>
      </c>
      <c r="Q811" s="68" t="n">
        <f aca="false">MAX(Q810,P811)</f>
        <v>10218.295075</v>
      </c>
      <c r="R811" s="68" t="n">
        <f aca="false">Q811-P811</f>
        <v>265.105595000001</v>
      </c>
      <c r="S811" s="68" t="n">
        <f aca="false">S810+K811</f>
        <v>5210.34899722902</v>
      </c>
      <c r="T811" s="68" t="n">
        <f aca="false">MAX(T810,S811)</f>
        <v>5511.7119516718</v>
      </c>
      <c r="U811" s="68" t="n">
        <f aca="false">T811-S811</f>
        <v>301.362954442779</v>
      </c>
      <c r="V811" s="70" t="n">
        <f aca="false">V810+F811</f>
        <v>1.9396</v>
      </c>
      <c r="W811" s="70" t="n">
        <f aca="false">MAX(W810,V811)</f>
        <v>1.972</v>
      </c>
      <c r="X811" s="70" t="n">
        <f aca="false">W811-V811</f>
        <v>0.0324</v>
      </c>
      <c r="Y811" s="70" t="n">
        <f aca="false">Y810+M811</f>
        <v>1.7304703673331</v>
      </c>
      <c r="Z811" s="70" t="n">
        <f aca="false">MAX(Z810,Y811)</f>
        <v>1.7639921586613</v>
      </c>
      <c r="AA811" s="70" t="n">
        <f aca="false">Z811-Y811</f>
        <v>0.0335217913282042</v>
      </c>
      <c r="AB811" s="72" t="n">
        <f aca="false">AB810*(1+F811)</f>
        <v>6.17691402054804</v>
      </c>
      <c r="AC811" s="73" t="n">
        <f aca="false">MAX(AC810,AB811)</f>
        <v>6.38135795164398</v>
      </c>
      <c r="AD811" s="70" t="n">
        <f aca="false">1-AB811/AC811</f>
        <v>0.0320376842429381</v>
      </c>
      <c r="AE811" s="73" t="n">
        <f aca="false">AE810*(1+M811)</f>
        <v>5.01336363021055</v>
      </c>
      <c r="AF811" s="73" t="n">
        <f aca="false">MAX(AF810,AE811)</f>
        <v>5.18546573542297</v>
      </c>
      <c r="AG811" s="70" t="n">
        <f aca="false">1-AE811/AF811</f>
        <v>0.0331893245454803</v>
      </c>
      <c r="AH811" s="74" t="n">
        <f aca="false">IF(R811&gt;0,AH810+1,0)</f>
        <v>4</v>
      </c>
      <c r="AI811" s="74" t="n">
        <f aca="false">IF(U811&gt;0,AI810+1,0)</f>
        <v>7</v>
      </c>
      <c r="AJ811" s="74" t="n">
        <f aca="false">IF(G811&gt;0,AJ810+1,0)</f>
        <v>0</v>
      </c>
      <c r="AK811" s="74" t="n">
        <f aca="false">IF(G811&lt;=0,AK810+1,0)</f>
        <v>4</v>
      </c>
      <c r="AL811" s="74" t="n">
        <f aca="false">IF(K811&gt;0,AL810+1,0)</f>
        <v>0</v>
      </c>
      <c r="AM811" s="74" t="n">
        <f aca="false">IF(K811&lt;=0,AM810+1,0)</f>
        <v>4</v>
      </c>
    </row>
    <row r="812" customFormat="false" ht="15" hidden="false" customHeight="false" outlineLevel="0" collapsed="false">
      <c r="A812" s="61" t="n">
        <v>816</v>
      </c>
      <c r="B812" s="62" t="n">
        <v>42138.40625</v>
      </c>
      <c r="C812" s="63" t="n">
        <f aca="false">YEAR(B812)</f>
        <v>2015</v>
      </c>
      <c r="D812" s="32" t="s">
        <v>276</v>
      </c>
      <c r="E812" s="64" t="n">
        <v>8186.95</v>
      </c>
      <c r="F812" s="65" t="n">
        <v>-0.0035</v>
      </c>
      <c r="G812" s="66" t="n">
        <v>-28.654325</v>
      </c>
      <c r="H812" s="67" t="n">
        <f aca="false">E812+IF(D812="Long",1,-1)*G812</f>
        <v>8215.604325</v>
      </c>
      <c r="I812" s="68" t="n">
        <f aca="false">Assumptions!$B$58</f>
        <v>5.35750011455817</v>
      </c>
      <c r="J812" s="68" t="n">
        <f aca="false">INDEX(Yearly!$D$5:$D$22,MATCH(C812,Yearly!$A$5:$A$22,0))</f>
        <v>0.54483052012456</v>
      </c>
      <c r="K812" s="68" t="n">
        <f aca="false">G812-I812-J812</f>
        <v>-34.5566556346827</v>
      </c>
      <c r="L812" s="69" t="n">
        <f aca="false">(I812+J812)/Assumptions!$B$8</f>
        <v>0.000260255904029187</v>
      </c>
      <c r="M812" s="70" t="n">
        <f aca="false">F812-L812</f>
        <v>-0.00376025590402919</v>
      </c>
      <c r="N812" s="71" t="n">
        <f aca="false">G812*Assumptions!$B$7</f>
        <v>-225366.266125</v>
      </c>
      <c r="O812" s="71" t="n">
        <f aca="false">K812*Assumptions!$B$7</f>
        <v>-271788.09656678</v>
      </c>
      <c r="P812" s="68" t="n">
        <f aca="false">P811+G812</f>
        <v>9924.535155</v>
      </c>
      <c r="Q812" s="68" t="n">
        <f aca="false">MAX(Q811,P812)</f>
        <v>10218.295075</v>
      </c>
      <c r="R812" s="68" t="n">
        <f aca="false">Q812-P812</f>
        <v>293.75992</v>
      </c>
      <c r="S812" s="68" t="n">
        <f aca="false">S811+K812</f>
        <v>5175.79234159434</v>
      </c>
      <c r="T812" s="68" t="n">
        <f aca="false">MAX(T811,S812)</f>
        <v>5511.7119516718</v>
      </c>
      <c r="U812" s="68" t="n">
        <f aca="false">T812-S812</f>
        <v>335.919610077462</v>
      </c>
      <c r="V812" s="70" t="n">
        <f aca="false">V811+F812</f>
        <v>1.9361</v>
      </c>
      <c r="W812" s="70" t="n">
        <f aca="false">MAX(W811,V812)</f>
        <v>1.972</v>
      </c>
      <c r="X812" s="70" t="n">
        <f aca="false">W812-V812</f>
        <v>0.0359</v>
      </c>
      <c r="Y812" s="70" t="n">
        <f aca="false">Y811+M812</f>
        <v>1.72671011142907</v>
      </c>
      <c r="Z812" s="70" t="n">
        <f aca="false">MAX(Z811,Y812)</f>
        <v>1.7639921586613</v>
      </c>
      <c r="AA812" s="70" t="n">
        <f aca="false">Z812-Y812</f>
        <v>0.0372820472322335</v>
      </c>
      <c r="AB812" s="72" t="n">
        <f aca="false">AB811*(1+F812)</f>
        <v>6.15529482147613</v>
      </c>
      <c r="AC812" s="73" t="n">
        <f aca="false">MAX(AC811,AB812)</f>
        <v>6.38135795164398</v>
      </c>
      <c r="AD812" s="70" t="n">
        <f aca="false">1-AB812/AC812</f>
        <v>0.0354255523480876</v>
      </c>
      <c r="AE812" s="73" t="n">
        <f aca="false">AE811*(1+M812)</f>
        <v>4.99451210002101</v>
      </c>
      <c r="AF812" s="73" t="n">
        <f aca="false">MAX(AF811,AE812)</f>
        <v>5.18546573542297</v>
      </c>
      <c r="AG812" s="70" t="n">
        <f aca="false">1-AE812/AF812</f>
        <v>0.0368247800959366</v>
      </c>
      <c r="AH812" s="74" t="n">
        <f aca="false">IF(R812&gt;0,AH811+1,0)</f>
        <v>5</v>
      </c>
      <c r="AI812" s="74" t="n">
        <f aca="false">IF(U812&gt;0,AI811+1,0)</f>
        <v>8</v>
      </c>
      <c r="AJ812" s="74" t="n">
        <f aca="false">IF(G812&gt;0,AJ811+1,0)</f>
        <v>0</v>
      </c>
      <c r="AK812" s="74" t="n">
        <f aca="false">IF(G812&lt;=0,AK811+1,0)</f>
        <v>5</v>
      </c>
      <c r="AL812" s="74" t="n">
        <f aca="false">IF(K812&gt;0,AL811+1,0)</f>
        <v>0</v>
      </c>
      <c r="AM812" s="74" t="n">
        <f aca="false">IF(K812&lt;=0,AM811+1,0)</f>
        <v>5</v>
      </c>
    </row>
    <row r="813" customFormat="false" ht="15" hidden="false" customHeight="false" outlineLevel="0" collapsed="false">
      <c r="A813" s="61" t="n">
        <v>817</v>
      </c>
      <c r="B813" s="62" t="n">
        <v>42138.4388888889</v>
      </c>
      <c r="C813" s="63" t="n">
        <f aca="false">YEAR(B813)</f>
        <v>2015</v>
      </c>
      <c r="D813" s="32" t="s">
        <v>277</v>
      </c>
      <c r="E813" s="64" t="n">
        <v>8215.55</v>
      </c>
      <c r="F813" s="65" t="n">
        <v>-0.0036</v>
      </c>
      <c r="G813" s="66" t="n">
        <v>-29.57598</v>
      </c>
      <c r="H813" s="67" t="n">
        <f aca="false">E813+IF(D813="Long",1,-1)*G813</f>
        <v>8185.97402</v>
      </c>
      <c r="I813" s="68" t="n">
        <f aca="false">Assumptions!$B$58</f>
        <v>5.35750011455817</v>
      </c>
      <c r="J813" s="68" t="n">
        <f aca="false">INDEX(Yearly!$D$5:$D$22,MATCH(C813,Yearly!$A$5:$A$22,0))</f>
        <v>0.54483052012456</v>
      </c>
      <c r="K813" s="68" t="n">
        <f aca="false">G813-I813-J813</f>
        <v>-35.4783106346827</v>
      </c>
      <c r="L813" s="69" t="n">
        <f aca="false">(I813+J813)/Assumptions!$B$8</f>
        <v>0.000260255904029187</v>
      </c>
      <c r="M813" s="70" t="n">
        <f aca="false">F813-L813</f>
        <v>-0.00386025590402919</v>
      </c>
      <c r="N813" s="71" t="n">
        <f aca="false">G813*Assumptions!$B$7</f>
        <v>-232615.0827</v>
      </c>
      <c r="O813" s="71" t="n">
        <f aca="false">K813*Assumptions!$B$7</f>
        <v>-279036.91314178</v>
      </c>
      <c r="P813" s="68" t="n">
        <f aca="false">P812+G813</f>
        <v>9894.959175</v>
      </c>
      <c r="Q813" s="68" t="n">
        <f aca="false">MAX(Q812,P813)</f>
        <v>10218.295075</v>
      </c>
      <c r="R813" s="68" t="n">
        <f aca="false">Q813-P813</f>
        <v>323.3359</v>
      </c>
      <c r="S813" s="68" t="n">
        <f aca="false">S812+K813</f>
        <v>5140.31403095965</v>
      </c>
      <c r="T813" s="68" t="n">
        <f aca="false">MAX(T812,S813)</f>
        <v>5511.7119516718</v>
      </c>
      <c r="U813" s="68" t="n">
        <f aca="false">T813-S813</f>
        <v>371.397920712145</v>
      </c>
      <c r="V813" s="70" t="n">
        <f aca="false">V812+F813</f>
        <v>1.9325</v>
      </c>
      <c r="W813" s="70" t="n">
        <f aca="false">MAX(W812,V813)</f>
        <v>1.972</v>
      </c>
      <c r="X813" s="70" t="n">
        <f aca="false">W813-V813</f>
        <v>0.0395000000000001</v>
      </c>
      <c r="Y813" s="70" t="n">
        <f aca="false">Y812+M813</f>
        <v>1.72284985552504</v>
      </c>
      <c r="Z813" s="70" t="n">
        <f aca="false">MAX(Z812,Y813)</f>
        <v>1.7639921586613</v>
      </c>
      <c r="AA813" s="70" t="n">
        <f aca="false">Z813-Y813</f>
        <v>0.0411423031362628</v>
      </c>
      <c r="AB813" s="72" t="n">
        <f aca="false">AB812*(1+F813)</f>
        <v>6.13313576011881</v>
      </c>
      <c r="AC813" s="73" t="n">
        <f aca="false">MAX(AC812,AB813)</f>
        <v>6.38135795164398</v>
      </c>
      <c r="AD813" s="70" t="n">
        <f aca="false">1-AB813/AC813</f>
        <v>0.0388980203596345</v>
      </c>
      <c r="AE813" s="73" t="n">
        <f aca="false">AE812*(1+M813)</f>
        <v>4.97523200519916</v>
      </c>
      <c r="AF813" s="73" t="n">
        <f aca="false">MAX(AF812,AE813)</f>
        <v>5.18546573542297</v>
      </c>
      <c r="AG813" s="70" t="n">
        <f aca="false">1-AE813/AF813</f>
        <v>0.0405428829251858</v>
      </c>
      <c r="AH813" s="74" t="n">
        <f aca="false">IF(R813&gt;0,AH812+1,0)</f>
        <v>6</v>
      </c>
      <c r="AI813" s="74" t="n">
        <f aca="false">IF(U813&gt;0,AI812+1,0)</f>
        <v>9</v>
      </c>
      <c r="AJ813" s="74" t="n">
        <f aca="false">IF(G813&gt;0,AJ812+1,0)</f>
        <v>0</v>
      </c>
      <c r="AK813" s="74" t="n">
        <f aca="false">IF(G813&lt;=0,AK812+1,0)</f>
        <v>6</v>
      </c>
      <c r="AL813" s="74" t="n">
        <f aca="false">IF(K813&gt;0,AL812+1,0)</f>
        <v>0</v>
      </c>
      <c r="AM813" s="74" t="n">
        <f aca="false">IF(K813&lt;=0,AM812+1,0)</f>
        <v>6</v>
      </c>
    </row>
    <row r="814" customFormat="false" ht="15" hidden="false" customHeight="false" outlineLevel="0" collapsed="false">
      <c r="A814" s="61" t="n">
        <v>818</v>
      </c>
      <c r="B814" s="62" t="n">
        <v>42138.4479166667</v>
      </c>
      <c r="C814" s="63" t="n">
        <f aca="false">YEAR(B814)</f>
        <v>2015</v>
      </c>
      <c r="D814" s="32" t="s">
        <v>276</v>
      </c>
      <c r="E814" s="64" t="n">
        <v>8185.8</v>
      </c>
      <c r="F814" s="65" t="n">
        <v>-0.0021</v>
      </c>
      <c r="G814" s="66" t="n">
        <v>-17.19018</v>
      </c>
      <c r="H814" s="67" t="n">
        <f aca="false">E814+IF(D814="Long",1,-1)*G814</f>
        <v>8202.99018</v>
      </c>
      <c r="I814" s="68" t="n">
        <f aca="false">Assumptions!$B$58</f>
        <v>5.35750011455817</v>
      </c>
      <c r="J814" s="68" t="n">
        <f aca="false">INDEX(Yearly!$D$5:$D$22,MATCH(C814,Yearly!$A$5:$A$22,0))</f>
        <v>0.54483052012456</v>
      </c>
      <c r="K814" s="68" t="n">
        <f aca="false">G814-I814-J814</f>
        <v>-23.0925106346827</v>
      </c>
      <c r="L814" s="69" t="n">
        <f aca="false">(I814+J814)/Assumptions!$B$8</f>
        <v>0.000260255904029187</v>
      </c>
      <c r="M814" s="70" t="n">
        <f aca="false">F814-L814</f>
        <v>-0.00236025590402919</v>
      </c>
      <c r="N814" s="71" t="n">
        <f aca="false">G814*Assumptions!$B$7</f>
        <v>-135200.7657</v>
      </c>
      <c r="O814" s="71" t="n">
        <f aca="false">K814*Assumptions!$B$7</f>
        <v>-181622.59614178</v>
      </c>
      <c r="P814" s="68" t="n">
        <f aca="false">P813+G814</f>
        <v>9877.768995</v>
      </c>
      <c r="Q814" s="68" t="n">
        <f aca="false">MAX(Q813,P814)</f>
        <v>10218.295075</v>
      </c>
      <c r="R814" s="68" t="n">
        <f aca="false">Q814-P814</f>
        <v>340.52608</v>
      </c>
      <c r="S814" s="68" t="n">
        <f aca="false">S813+K814</f>
        <v>5117.22152032497</v>
      </c>
      <c r="T814" s="68" t="n">
        <f aca="false">MAX(T813,S814)</f>
        <v>5511.7119516718</v>
      </c>
      <c r="U814" s="68" t="n">
        <f aca="false">T814-S814</f>
        <v>394.490431346828</v>
      </c>
      <c r="V814" s="70" t="n">
        <f aca="false">V813+F814</f>
        <v>1.9304</v>
      </c>
      <c r="W814" s="70" t="n">
        <f aca="false">MAX(W813,V814)</f>
        <v>1.972</v>
      </c>
      <c r="X814" s="70" t="n">
        <f aca="false">W814-V814</f>
        <v>0.0416000000000001</v>
      </c>
      <c r="Y814" s="70" t="n">
        <f aca="false">Y813+M814</f>
        <v>1.72048959962101</v>
      </c>
      <c r="Z814" s="70" t="n">
        <f aca="false">MAX(Z813,Y814)</f>
        <v>1.7639921586613</v>
      </c>
      <c r="AA814" s="70" t="n">
        <f aca="false">Z814-Y814</f>
        <v>0.043502559040292</v>
      </c>
      <c r="AB814" s="72" t="n">
        <f aca="false">AB813*(1+F814)</f>
        <v>6.12025617502256</v>
      </c>
      <c r="AC814" s="73" t="n">
        <f aca="false">MAX(AC813,AB814)</f>
        <v>6.38135795164398</v>
      </c>
      <c r="AD814" s="70" t="n">
        <f aca="false">1-AB814/AC814</f>
        <v>0.0409163345168793</v>
      </c>
      <c r="AE814" s="73" t="n">
        <f aca="false">AE813*(1+M814)</f>
        <v>4.96348918448497</v>
      </c>
      <c r="AF814" s="73" t="n">
        <f aca="false">MAX(AF813,AE814)</f>
        <v>5.18546573542297</v>
      </c>
      <c r="AG814" s="70" t="n">
        <f aca="false">1-AE814/AF814</f>
        <v>0.0428074472504245</v>
      </c>
      <c r="AH814" s="74" t="n">
        <f aca="false">IF(R814&gt;0,AH813+1,0)</f>
        <v>7</v>
      </c>
      <c r="AI814" s="74" t="n">
        <f aca="false">IF(U814&gt;0,AI813+1,0)</f>
        <v>10</v>
      </c>
      <c r="AJ814" s="74" t="n">
        <f aca="false">IF(G814&gt;0,AJ813+1,0)</f>
        <v>0</v>
      </c>
      <c r="AK814" s="74" t="n">
        <f aca="false">IF(G814&lt;=0,AK813+1,0)</f>
        <v>7</v>
      </c>
      <c r="AL814" s="74" t="n">
        <f aca="false">IF(K814&gt;0,AL813+1,0)</f>
        <v>0</v>
      </c>
      <c r="AM814" s="74" t="n">
        <f aca="false">IF(K814&lt;=0,AM813+1,0)</f>
        <v>7</v>
      </c>
    </row>
    <row r="815" customFormat="false" ht="15" hidden="false" customHeight="false" outlineLevel="0" collapsed="false">
      <c r="A815" s="61" t="n">
        <v>819</v>
      </c>
      <c r="B815" s="62" t="n">
        <v>42138.5729166667</v>
      </c>
      <c r="C815" s="63" t="n">
        <f aca="false">YEAR(B815)</f>
        <v>2015</v>
      </c>
      <c r="D815" s="32" t="s">
        <v>277</v>
      </c>
      <c r="E815" s="64" t="n">
        <v>8203.3</v>
      </c>
      <c r="F815" s="65" t="n">
        <v>0.0238</v>
      </c>
      <c r="G815" s="66" t="n">
        <v>195.23854</v>
      </c>
      <c r="H815" s="67" t="n">
        <f aca="false">E815+IF(D815="Long",1,-1)*G815</f>
        <v>8398.53854</v>
      </c>
      <c r="I815" s="68" t="n">
        <f aca="false">Assumptions!$B$58</f>
        <v>5.35750011455817</v>
      </c>
      <c r="J815" s="68" t="n">
        <f aca="false">INDEX(Yearly!$D$5:$D$22,MATCH(C815,Yearly!$A$5:$A$22,0))</f>
        <v>0.54483052012456</v>
      </c>
      <c r="K815" s="68" t="n">
        <f aca="false">G815-I815-J815</f>
        <v>189.336209365317</v>
      </c>
      <c r="L815" s="69" t="n">
        <f aca="false">(I815+J815)/Assumptions!$B$8</f>
        <v>0.000260255904029187</v>
      </c>
      <c r="M815" s="70" t="n">
        <f aca="false">F815-L815</f>
        <v>0.0235397440959708</v>
      </c>
      <c r="N815" s="71" t="n">
        <f aca="false">G815*Assumptions!$B$7</f>
        <v>1535551.1171</v>
      </c>
      <c r="O815" s="71" t="n">
        <f aca="false">K815*Assumptions!$B$7</f>
        <v>1489129.28665822</v>
      </c>
      <c r="P815" s="68" t="n">
        <f aca="false">P814+G815</f>
        <v>10073.007535</v>
      </c>
      <c r="Q815" s="68" t="n">
        <f aca="false">MAX(Q814,P815)</f>
        <v>10218.295075</v>
      </c>
      <c r="R815" s="68" t="n">
        <f aca="false">Q815-P815</f>
        <v>145.287539999999</v>
      </c>
      <c r="S815" s="68" t="n">
        <f aca="false">S814+K815</f>
        <v>5306.55772969029</v>
      </c>
      <c r="T815" s="68" t="n">
        <f aca="false">MAX(T814,S815)</f>
        <v>5511.7119516718</v>
      </c>
      <c r="U815" s="68" t="n">
        <f aca="false">T815-S815</f>
        <v>205.15422198151</v>
      </c>
      <c r="V815" s="70" t="n">
        <f aca="false">V814+F815</f>
        <v>1.9542</v>
      </c>
      <c r="W815" s="70" t="n">
        <f aca="false">MAX(W814,V815)</f>
        <v>1.972</v>
      </c>
      <c r="X815" s="70" t="n">
        <f aca="false">W815-V815</f>
        <v>0.0178</v>
      </c>
      <c r="Y815" s="70" t="n">
        <f aca="false">Y814+M815</f>
        <v>1.74402934371698</v>
      </c>
      <c r="Z815" s="70" t="n">
        <f aca="false">MAX(Z814,Y815)</f>
        <v>1.7639921586613</v>
      </c>
      <c r="AA815" s="70" t="n">
        <f aca="false">Z815-Y815</f>
        <v>0.0199628149443212</v>
      </c>
      <c r="AB815" s="72" t="n">
        <f aca="false">AB814*(1+F815)</f>
        <v>6.2659182719881</v>
      </c>
      <c r="AC815" s="73" t="n">
        <f aca="false">MAX(AC814,AB815)</f>
        <v>6.38135795164398</v>
      </c>
      <c r="AD815" s="70" t="n">
        <f aca="false">1-AB815/AC815</f>
        <v>0.018090143278381</v>
      </c>
      <c r="AE815" s="73" t="n">
        <f aca="false">AE814*(1+M815)</f>
        <v>5.08032844971087</v>
      </c>
      <c r="AF815" s="73" t="n">
        <f aca="false">MAX(AF814,AE815)</f>
        <v>5.18546573542297</v>
      </c>
      <c r="AG815" s="70" t="n">
        <f aca="false">1-AE815/AF815</f>
        <v>0.0202753795081304</v>
      </c>
      <c r="AH815" s="74" t="n">
        <f aca="false">IF(R815&gt;0,AH814+1,0)</f>
        <v>8</v>
      </c>
      <c r="AI815" s="74" t="n">
        <f aca="false">IF(U815&gt;0,AI814+1,0)</f>
        <v>11</v>
      </c>
      <c r="AJ815" s="74" t="n">
        <f aca="false">IF(G815&gt;0,AJ814+1,0)</f>
        <v>1</v>
      </c>
      <c r="AK815" s="74" t="n">
        <f aca="false">IF(G815&lt;=0,AK814+1,0)</f>
        <v>0</v>
      </c>
      <c r="AL815" s="74" t="n">
        <f aca="false">IF(K815&gt;0,AL814+1,0)</f>
        <v>1</v>
      </c>
      <c r="AM815" s="74" t="n">
        <f aca="false">IF(K815&lt;=0,AM814+1,0)</f>
        <v>0</v>
      </c>
    </row>
    <row r="816" customFormat="false" ht="15" hidden="false" customHeight="false" outlineLevel="0" collapsed="false">
      <c r="A816" s="61" t="n">
        <v>820</v>
      </c>
      <c r="B816" s="62" t="n">
        <v>42149.5520833333</v>
      </c>
      <c r="C816" s="63" t="n">
        <f aca="false">YEAR(B816)</f>
        <v>2015</v>
      </c>
      <c r="D816" s="32" t="s">
        <v>276</v>
      </c>
      <c r="E816" s="64" t="n">
        <v>8398.4</v>
      </c>
      <c r="F816" s="65" t="n">
        <v>0.0052</v>
      </c>
      <c r="G816" s="66" t="n">
        <v>43.67168</v>
      </c>
      <c r="H816" s="67" t="n">
        <f aca="false">E816+IF(D816="Long",1,-1)*G816</f>
        <v>8354.72832</v>
      </c>
      <c r="I816" s="68" t="n">
        <f aca="false">Assumptions!$B$58</f>
        <v>5.35750011455817</v>
      </c>
      <c r="J816" s="68" t="n">
        <f aca="false">INDEX(Yearly!$D$5:$D$22,MATCH(C816,Yearly!$A$5:$A$22,0))</f>
        <v>0.54483052012456</v>
      </c>
      <c r="K816" s="68" t="n">
        <f aca="false">G816-I816-J816</f>
        <v>37.7693493653173</v>
      </c>
      <c r="L816" s="69" t="n">
        <f aca="false">(I816+J816)/Assumptions!$B$8</f>
        <v>0.000260255904029187</v>
      </c>
      <c r="M816" s="70" t="n">
        <f aca="false">F816-L816</f>
        <v>0.00493974409597081</v>
      </c>
      <c r="N816" s="71" t="n">
        <f aca="false">G816*Assumptions!$B$7</f>
        <v>343477.7632</v>
      </c>
      <c r="O816" s="71" t="n">
        <f aca="false">K816*Assumptions!$B$7</f>
        <v>297055.93275822</v>
      </c>
      <c r="P816" s="68" t="n">
        <f aca="false">P815+G816</f>
        <v>10116.679215</v>
      </c>
      <c r="Q816" s="68" t="n">
        <f aca="false">MAX(Q815,P816)</f>
        <v>10218.295075</v>
      </c>
      <c r="R816" s="68" t="n">
        <f aca="false">Q816-P816</f>
        <v>101.61586</v>
      </c>
      <c r="S816" s="68" t="n">
        <f aca="false">S815+K816</f>
        <v>5344.32707905561</v>
      </c>
      <c r="T816" s="68" t="n">
        <f aca="false">MAX(T815,S816)</f>
        <v>5511.7119516718</v>
      </c>
      <c r="U816" s="68" t="n">
        <f aca="false">T816-S816</f>
        <v>167.384872616193</v>
      </c>
      <c r="V816" s="70" t="n">
        <f aca="false">V815+F816</f>
        <v>1.9594</v>
      </c>
      <c r="W816" s="70" t="n">
        <f aca="false">MAX(W815,V816)</f>
        <v>1.972</v>
      </c>
      <c r="X816" s="70" t="n">
        <f aca="false">W816-V816</f>
        <v>0.0125999999999999</v>
      </c>
      <c r="Y816" s="70" t="n">
        <f aca="false">Y815+M816</f>
        <v>1.74896908781295</v>
      </c>
      <c r="Z816" s="70" t="n">
        <f aca="false">MAX(Z815,Y816)</f>
        <v>1.7639921586613</v>
      </c>
      <c r="AA816" s="70" t="n">
        <f aca="false">Z816-Y816</f>
        <v>0.0150230708483503</v>
      </c>
      <c r="AB816" s="72" t="n">
        <f aca="false">AB815*(1+F816)</f>
        <v>6.29850104700244</v>
      </c>
      <c r="AC816" s="73" t="n">
        <f aca="false">MAX(AC815,AB816)</f>
        <v>6.38135795164398</v>
      </c>
      <c r="AD816" s="70" t="n">
        <f aca="false">1-AB816/AC816</f>
        <v>0.0129842120234285</v>
      </c>
      <c r="AE816" s="73" t="n">
        <f aca="false">AE815*(1+M816)</f>
        <v>5.10542397217592</v>
      </c>
      <c r="AF816" s="73" t="n">
        <f aca="false">MAX(AF815,AE816)</f>
        <v>5.18546573542297</v>
      </c>
      <c r="AG816" s="70" t="n">
        <f aca="false">1-AE816/AF816</f>
        <v>0.0154357905983784</v>
      </c>
      <c r="AH816" s="74" t="n">
        <f aca="false">IF(R816&gt;0,AH815+1,0)</f>
        <v>9</v>
      </c>
      <c r="AI816" s="74" t="n">
        <f aca="false">IF(U816&gt;0,AI815+1,0)</f>
        <v>12</v>
      </c>
      <c r="AJ816" s="74" t="n">
        <f aca="false">IF(G816&gt;0,AJ815+1,0)</f>
        <v>2</v>
      </c>
      <c r="AK816" s="74" t="n">
        <f aca="false">IF(G816&lt;=0,AK815+1,0)</f>
        <v>0</v>
      </c>
      <c r="AL816" s="74" t="n">
        <f aca="false">IF(K816&gt;0,AL815+1,0)</f>
        <v>2</v>
      </c>
      <c r="AM816" s="74" t="n">
        <f aca="false">IF(K816&lt;=0,AM815+1,0)</f>
        <v>0</v>
      </c>
    </row>
    <row r="817" customFormat="false" ht="15" hidden="false" customHeight="false" outlineLevel="0" collapsed="false">
      <c r="A817" s="61" t="n">
        <v>821</v>
      </c>
      <c r="B817" s="62" t="n">
        <v>42153.40625</v>
      </c>
      <c r="C817" s="63" t="n">
        <f aca="false">YEAR(B817)</f>
        <v>2015</v>
      </c>
      <c r="D817" s="32" t="s">
        <v>277</v>
      </c>
      <c r="E817" s="64" t="n">
        <v>8355</v>
      </c>
      <c r="F817" s="65" t="n">
        <v>0.0027</v>
      </c>
      <c r="G817" s="66" t="n">
        <v>22.5585</v>
      </c>
      <c r="H817" s="67" t="n">
        <f aca="false">E817+IF(D817="Long",1,-1)*G817</f>
        <v>8377.5585</v>
      </c>
      <c r="I817" s="68" t="n">
        <f aca="false">Assumptions!$B$58</f>
        <v>5.35750011455817</v>
      </c>
      <c r="J817" s="68" t="n">
        <f aca="false">INDEX(Yearly!$D$5:$D$22,MATCH(C817,Yearly!$A$5:$A$22,0))</f>
        <v>0.54483052012456</v>
      </c>
      <c r="K817" s="68" t="n">
        <f aca="false">G817-I817-J817</f>
        <v>16.6561693653173</v>
      </c>
      <c r="L817" s="69" t="n">
        <f aca="false">(I817+J817)/Assumptions!$B$8</f>
        <v>0.000260255904029187</v>
      </c>
      <c r="M817" s="70" t="n">
        <f aca="false">F817-L817</f>
        <v>0.00243974409597081</v>
      </c>
      <c r="N817" s="71" t="n">
        <f aca="false">G817*Assumptions!$B$7</f>
        <v>177422.6025</v>
      </c>
      <c r="O817" s="71" t="n">
        <f aca="false">K817*Assumptions!$B$7</f>
        <v>131000.77205822</v>
      </c>
      <c r="P817" s="68" t="n">
        <f aca="false">P816+G817</f>
        <v>10139.237715</v>
      </c>
      <c r="Q817" s="68" t="n">
        <f aca="false">MAX(Q816,P817)</f>
        <v>10218.295075</v>
      </c>
      <c r="R817" s="68" t="n">
        <f aca="false">Q817-P817</f>
        <v>79.0573600000007</v>
      </c>
      <c r="S817" s="68" t="n">
        <f aca="false">S816+K817</f>
        <v>5360.98324842092</v>
      </c>
      <c r="T817" s="68" t="n">
        <f aca="false">MAX(T816,S817)</f>
        <v>5511.7119516718</v>
      </c>
      <c r="U817" s="68" t="n">
        <f aca="false">T817-S817</f>
        <v>150.728703250876</v>
      </c>
      <c r="V817" s="70" t="n">
        <f aca="false">V816+F817</f>
        <v>1.9621</v>
      </c>
      <c r="W817" s="70" t="n">
        <f aca="false">MAX(W816,V817)</f>
        <v>1.972</v>
      </c>
      <c r="X817" s="70" t="n">
        <f aca="false">W817-V817</f>
        <v>0.00990000000000002</v>
      </c>
      <c r="Y817" s="70" t="n">
        <f aca="false">Y816+M817</f>
        <v>1.75140883190892</v>
      </c>
      <c r="Z817" s="70" t="n">
        <f aca="false">MAX(Z816,Y817)</f>
        <v>1.7639921586613</v>
      </c>
      <c r="AA817" s="70" t="n">
        <f aca="false">Z817-Y817</f>
        <v>0.0125833267523794</v>
      </c>
      <c r="AB817" s="72" t="n">
        <f aca="false">AB816*(1+F817)</f>
        <v>6.31550699982935</v>
      </c>
      <c r="AC817" s="73" t="n">
        <f aca="false">MAX(AC816,AB817)</f>
        <v>6.38135795164398</v>
      </c>
      <c r="AD817" s="70" t="n">
        <f aca="false">1-AB817/AC817</f>
        <v>0.0103192693958917</v>
      </c>
      <c r="AE817" s="73" t="n">
        <f aca="false">AE816*(1+M817)</f>
        <v>5.11787990016946</v>
      </c>
      <c r="AF817" s="73" t="n">
        <f aca="false">MAX(AF816,AE817)</f>
        <v>5.18546573542297</v>
      </c>
      <c r="AG817" s="70" t="n">
        <f aca="false">1-AE817/AF817</f>
        <v>0.0130337058813866</v>
      </c>
      <c r="AH817" s="74" t="n">
        <f aca="false">IF(R817&gt;0,AH816+1,0)</f>
        <v>10</v>
      </c>
      <c r="AI817" s="74" t="n">
        <f aca="false">IF(U817&gt;0,AI816+1,0)</f>
        <v>13</v>
      </c>
      <c r="AJ817" s="74" t="n">
        <f aca="false">IF(G817&gt;0,AJ816+1,0)</f>
        <v>3</v>
      </c>
      <c r="AK817" s="74" t="n">
        <f aca="false">IF(G817&lt;=0,AK816+1,0)</f>
        <v>0</v>
      </c>
      <c r="AL817" s="74" t="n">
        <f aca="false">IF(K817&gt;0,AL816+1,0)</f>
        <v>3</v>
      </c>
      <c r="AM817" s="74" t="n">
        <f aca="false">IF(K817&lt;=0,AM816+1,0)</f>
        <v>0</v>
      </c>
    </row>
    <row r="818" customFormat="false" ht="15" hidden="false" customHeight="false" outlineLevel="0" collapsed="false">
      <c r="A818" s="61" t="n">
        <v>822</v>
      </c>
      <c r="B818" s="62" t="n">
        <v>42157.4479166667</v>
      </c>
      <c r="C818" s="63" t="n">
        <f aca="false">YEAR(B818)</f>
        <v>2015</v>
      </c>
      <c r="D818" s="32" t="s">
        <v>276</v>
      </c>
      <c r="E818" s="64" t="n">
        <v>8377.7</v>
      </c>
      <c r="F818" s="65" t="n">
        <v>0.0321</v>
      </c>
      <c r="G818" s="66" t="n">
        <v>268.92417</v>
      </c>
      <c r="H818" s="67" t="n">
        <f aca="false">E818+IF(D818="Long",1,-1)*G818</f>
        <v>8108.77583</v>
      </c>
      <c r="I818" s="68" t="n">
        <f aca="false">Assumptions!$B$58</f>
        <v>5.35750011455817</v>
      </c>
      <c r="J818" s="68" t="n">
        <f aca="false">INDEX(Yearly!$D$5:$D$22,MATCH(C818,Yearly!$A$5:$A$22,0))</f>
        <v>0.54483052012456</v>
      </c>
      <c r="K818" s="68" t="n">
        <f aca="false">G818-I818-J818</f>
        <v>263.021839365317</v>
      </c>
      <c r="L818" s="69" t="n">
        <f aca="false">(I818+J818)/Assumptions!$B$8</f>
        <v>0.000260255904029187</v>
      </c>
      <c r="M818" s="70" t="n">
        <f aca="false">F818-L818</f>
        <v>0.0318397440959708</v>
      </c>
      <c r="N818" s="71" t="n">
        <f aca="false">G818*Assumptions!$B$7</f>
        <v>2115088.59705</v>
      </c>
      <c r="O818" s="71" t="n">
        <f aca="false">K818*Assumptions!$B$7</f>
        <v>2068666.76660822</v>
      </c>
      <c r="P818" s="68" t="n">
        <f aca="false">P817+G818</f>
        <v>10408.161885</v>
      </c>
      <c r="Q818" s="68" t="n">
        <f aca="false">MAX(Q817,P818)</f>
        <v>10408.161885</v>
      </c>
      <c r="R818" s="68" t="n">
        <f aca="false">Q818-P818</f>
        <v>0</v>
      </c>
      <c r="S818" s="68" t="n">
        <f aca="false">S817+K818</f>
        <v>5624.00508778624</v>
      </c>
      <c r="T818" s="68" t="n">
        <f aca="false">MAX(T817,S818)</f>
        <v>5624.00508778624</v>
      </c>
      <c r="U818" s="68" t="n">
        <f aca="false">T818-S818</f>
        <v>0</v>
      </c>
      <c r="V818" s="70" t="n">
        <f aca="false">V817+F818</f>
        <v>1.9942</v>
      </c>
      <c r="W818" s="70" t="n">
        <f aca="false">MAX(W817,V818)</f>
        <v>1.9942</v>
      </c>
      <c r="X818" s="70" t="n">
        <f aca="false">W818-V818</f>
        <v>0</v>
      </c>
      <c r="Y818" s="70" t="n">
        <f aca="false">Y817+M818</f>
        <v>1.78324857600489</v>
      </c>
      <c r="Z818" s="70" t="n">
        <f aca="false">MAX(Z817,Y818)</f>
        <v>1.78324857600489</v>
      </c>
      <c r="AA818" s="70" t="n">
        <f aca="false">Z818-Y818</f>
        <v>0</v>
      </c>
      <c r="AB818" s="72" t="n">
        <f aca="false">AB817*(1+F818)</f>
        <v>6.51823477452387</v>
      </c>
      <c r="AC818" s="73" t="n">
        <f aca="false">MAX(AC817,AB818)</f>
        <v>6.51823477452387</v>
      </c>
      <c r="AD818" s="70" t="n">
        <f aca="false">1-AB818/AC818</f>
        <v>0</v>
      </c>
      <c r="AE818" s="73" t="n">
        <f aca="false">AE817*(1+M818)</f>
        <v>5.28083188650477</v>
      </c>
      <c r="AF818" s="73" t="n">
        <f aca="false">MAX(AF817,AE818)</f>
        <v>5.28083188650477</v>
      </c>
      <c r="AG818" s="70" t="n">
        <f aca="false">1-AE818/AF818</f>
        <v>0</v>
      </c>
      <c r="AH818" s="74" t="n">
        <f aca="false">IF(R818&gt;0,AH817+1,0)</f>
        <v>0</v>
      </c>
      <c r="AI818" s="74" t="n">
        <f aca="false">IF(U818&gt;0,AI817+1,0)</f>
        <v>0</v>
      </c>
      <c r="AJ818" s="74" t="n">
        <f aca="false">IF(G818&gt;0,AJ817+1,0)</f>
        <v>4</v>
      </c>
      <c r="AK818" s="74" t="n">
        <f aca="false">IF(G818&lt;=0,AK817+1,0)</f>
        <v>0</v>
      </c>
      <c r="AL818" s="74" t="n">
        <f aca="false">IF(K818&gt;0,AL817+1,0)</f>
        <v>4</v>
      </c>
      <c r="AM818" s="74" t="n">
        <f aca="false">IF(K818&lt;=0,AM817+1,0)</f>
        <v>0</v>
      </c>
    </row>
    <row r="819" customFormat="false" ht="15" hidden="false" customHeight="false" outlineLevel="0" collapsed="false">
      <c r="A819" s="61" t="n">
        <v>823</v>
      </c>
      <c r="B819" s="62" t="n">
        <v>42165.5520833333</v>
      </c>
      <c r="C819" s="63" t="n">
        <f aca="false">YEAR(B819)</f>
        <v>2015</v>
      </c>
      <c r="D819" s="32" t="s">
        <v>277</v>
      </c>
      <c r="E819" s="64" t="n">
        <v>8108.7</v>
      </c>
      <c r="F819" s="65" t="n">
        <v>-0.0047</v>
      </c>
      <c r="G819" s="66" t="n">
        <v>-38.11089</v>
      </c>
      <c r="H819" s="67" t="n">
        <f aca="false">E819+IF(D819="Long",1,-1)*G819</f>
        <v>8070.58911</v>
      </c>
      <c r="I819" s="68" t="n">
        <f aca="false">Assumptions!$B$58</f>
        <v>5.35750011455817</v>
      </c>
      <c r="J819" s="68" t="n">
        <f aca="false">INDEX(Yearly!$D$5:$D$22,MATCH(C819,Yearly!$A$5:$A$22,0))</f>
        <v>0.54483052012456</v>
      </c>
      <c r="K819" s="68" t="n">
        <f aca="false">G819-I819-J819</f>
        <v>-44.0132206346827</v>
      </c>
      <c r="L819" s="69" t="n">
        <f aca="false">(I819+J819)/Assumptions!$B$8</f>
        <v>0.000260255904029187</v>
      </c>
      <c r="M819" s="70" t="n">
        <f aca="false">F819-L819</f>
        <v>-0.00496025590402919</v>
      </c>
      <c r="N819" s="71" t="n">
        <f aca="false">G819*Assumptions!$B$7</f>
        <v>-299742.14985</v>
      </c>
      <c r="O819" s="71" t="n">
        <f aca="false">K819*Assumptions!$B$7</f>
        <v>-346163.98029178</v>
      </c>
      <c r="P819" s="68" t="n">
        <f aca="false">P818+G819</f>
        <v>10370.050995</v>
      </c>
      <c r="Q819" s="68" t="n">
        <f aca="false">MAX(Q818,P819)</f>
        <v>10408.161885</v>
      </c>
      <c r="R819" s="68" t="n">
        <f aca="false">Q819-P819</f>
        <v>38.1108899999999</v>
      </c>
      <c r="S819" s="68" t="n">
        <f aca="false">S818+K819</f>
        <v>5579.99186715156</v>
      </c>
      <c r="T819" s="68" t="n">
        <f aca="false">MAX(T818,S819)</f>
        <v>5624.00508778624</v>
      </c>
      <c r="U819" s="68" t="n">
        <f aca="false">T819-S819</f>
        <v>44.0132206346825</v>
      </c>
      <c r="V819" s="70" t="n">
        <f aca="false">V818+F819</f>
        <v>1.9895</v>
      </c>
      <c r="W819" s="70" t="n">
        <f aca="false">MAX(W818,V819)</f>
        <v>1.9942</v>
      </c>
      <c r="X819" s="70" t="n">
        <f aca="false">W819-V819</f>
        <v>0.00469999999999993</v>
      </c>
      <c r="Y819" s="70" t="n">
        <f aca="false">Y818+M819</f>
        <v>1.77828832010087</v>
      </c>
      <c r="Z819" s="70" t="n">
        <f aca="false">MAX(Z818,Y819)</f>
        <v>1.78324857600489</v>
      </c>
      <c r="AA819" s="70" t="n">
        <f aca="false">Z819-Y819</f>
        <v>0.00496025590402915</v>
      </c>
      <c r="AB819" s="72" t="n">
        <f aca="false">AB818*(1+F819)</f>
        <v>6.48759907108361</v>
      </c>
      <c r="AC819" s="73" t="n">
        <f aca="false">MAX(AC818,AB819)</f>
        <v>6.51823477452387</v>
      </c>
      <c r="AD819" s="70" t="n">
        <f aca="false">1-AB819/AC819</f>
        <v>0.00470000000000004</v>
      </c>
      <c r="AE819" s="73" t="n">
        <f aca="false">AE818*(1+M819)</f>
        <v>5.25463760896155</v>
      </c>
      <c r="AF819" s="73" t="n">
        <f aca="false">MAX(AF818,AE819)</f>
        <v>5.28083188650477</v>
      </c>
      <c r="AG819" s="70" t="n">
        <f aca="false">1-AE819/AF819</f>
        <v>0.00496025590402915</v>
      </c>
      <c r="AH819" s="74" t="n">
        <f aca="false">IF(R819&gt;0,AH818+1,0)</f>
        <v>1</v>
      </c>
      <c r="AI819" s="74" t="n">
        <f aca="false">IF(U819&gt;0,AI818+1,0)</f>
        <v>1</v>
      </c>
      <c r="AJ819" s="74" t="n">
        <f aca="false">IF(G819&gt;0,AJ818+1,0)</f>
        <v>0</v>
      </c>
      <c r="AK819" s="74" t="n">
        <f aca="false">IF(G819&lt;=0,AK818+1,0)</f>
        <v>1</v>
      </c>
      <c r="AL819" s="74" t="n">
        <f aca="false">IF(K819&gt;0,AL818+1,0)</f>
        <v>0</v>
      </c>
      <c r="AM819" s="74" t="n">
        <f aca="false">IF(K819&lt;=0,AM818+1,0)</f>
        <v>1</v>
      </c>
    </row>
    <row r="820" customFormat="false" ht="15" hidden="false" customHeight="false" outlineLevel="0" collapsed="false">
      <c r="A820" s="61" t="n">
        <v>824</v>
      </c>
      <c r="B820" s="62" t="n">
        <v>42166.4479166667</v>
      </c>
      <c r="C820" s="63" t="n">
        <f aca="false">YEAR(B820)</f>
        <v>2015</v>
      </c>
      <c r="D820" s="32" t="s">
        <v>276</v>
      </c>
      <c r="E820" s="64" t="n">
        <v>8070.95</v>
      </c>
      <c r="F820" s="65" t="n">
        <v>0.0022</v>
      </c>
      <c r="G820" s="66" t="n">
        <v>17.75609</v>
      </c>
      <c r="H820" s="67" t="n">
        <f aca="false">E820+IF(D820="Long",1,-1)*G820</f>
        <v>8053.19391</v>
      </c>
      <c r="I820" s="68" t="n">
        <f aca="false">Assumptions!$B$58</f>
        <v>5.35750011455817</v>
      </c>
      <c r="J820" s="68" t="n">
        <f aca="false">INDEX(Yearly!$D$5:$D$22,MATCH(C820,Yearly!$A$5:$A$22,0))</f>
        <v>0.54483052012456</v>
      </c>
      <c r="K820" s="68" t="n">
        <f aca="false">G820-I820-J820</f>
        <v>11.8537593653173</v>
      </c>
      <c r="L820" s="69" t="n">
        <f aca="false">(I820+J820)/Assumptions!$B$8</f>
        <v>0.000260255904029187</v>
      </c>
      <c r="M820" s="70" t="n">
        <f aca="false">F820-L820</f>
        <v>0.00193974409597081</v>
      </c>
      <c r="N820" s="71" t="n">
        <f aca="false">G820*Assumptions!$B$7</f>
        <v>139651.64785</v>
      </c>
      <c r="O820" s="71" t="n">
        <f aca="false">K820*Assumptions!$B$7</f>
        <v>93229.8174082204</v>
      </c>
      <c r="P820" s="68" t="n">
        <f aca="false">P819+G820</f>
        <v>10387.807085</v>
      </c>
      <c r="Q820" s="68" t="n">
        <f aca="false">MAX(Q819,P820)</f>
        <v>10408.161885</v>
      </c>
      <c r="R820" s="68" t="n">
        <f aca="false">Q820-P820</f>
        <v>20.3547999999992</v>
      </c>
      <c r="S820" s="68" t="n">
        <f aca="false">S819+K820</f>
        <v>5591.84562651688</v>
      </c>
      <c r="T820" s="68" t="n">
        <f aca="false">MAX(T819,S820)</f>
        <v>5624.00508778624</v>
      </c>
      <c r="U820" s="68" t="n">
        <f aca="false">T820-S820</f>
        <v>32.1594612693652</v>
      </c>
      <c r="V820" s="70" t="n">
        <f aca="false">V819+F820</f>
        <v>1.9917</v>
      </c>
      <c r="W820" s="70" t="n">
        <f aca="false">MAX(W819,V820)</f>
        <v>1.9942</v>
      </c>
      <c r="X820" s="70" t="n">
        <f aca="false">W820-V820</f>
        <v>0.00249999999999995</v>
      </c>
      <c r="Y820" s="70" t="n">
        <f aca="false">Y819+M820</f>
        <v>1.78022806419684</v>
      </c>
      <c r="Z820" s="70" t="n">
        <f aca="false">MAX(Z819,Y820)</f>
        <v>1.78324857600489</v>
      </c>
      <c r="AA820" s="70" t="n">
        <f aca="false">Z820-Y820</f>
        <v>0.0030205118080584</v>
      </c>
      <c r="AB820" s="72" t="n">
        <f aca="false">AB819*(1+F820)</f>
        <v>6.50187178903999</v>
      </c>
      <c r="AC820" s="73" t="n">
        <f aca="false">MAX(AC819,AB820)</f>
        <v>6.51823477452387</v>
      </c>
      <c r="AD820" s="70" t="n">
        <f aca="false">1-AB820/AC820</f>
        <v>0.00251034000000006</v>
      </c>
      <c r="AE820" s="73" t="n">
        <f aca="false">AE819*(1+M820)</f>
        <v>5.26483026124</v>
      </c>
      <c r="AF820" s="73" t="n">
        <f aca="false">MAX(AF819,AE820)</f>
        <v>5.28083188650477</v>
      </c>
      <c r="AG820" s="70" t="n">
        <f aca="false">1-AE820/AF820</f>
        <v>0.00303013343516279</v>
      </c>
      <c r="AH820" s="74" t="n">
        <f aca="false">IF(R820&gt;0,AH819+1,0)</f>
        <v>2</v>
      </c>
      <c r="AI820" s="74" t="n">
        <f aca="false">IF(U820&gt;0,AI819+1,0)</f>
        <v>2</v>
      </c>
      <c r="AJ820" s="74" t="n">
        <f aca="false">IF(G820&gt;0,AJ819+1,0)</f>
        <v>1</v>
      </c>
      <c r="AK820" s="74" t="n">
        <f aca="false">IF(G820&lt;=0,AK819+1,0)</f>
        <v>0</v>
      </c>
      <c r="AL820" s="74" t="n">
        <f aca="false">IF(K820&gt;0,AL819+1,0)</f>
        <v>1</v>
      </c>
      <c r="AM820" s="74" t="n">
        <f aca="false">IF(K820&lt;=0,AM819+1,0)</f>
        <v>0</v>
      </c>
    </row>
    <row r="821" customFormat="false" ht="15" hidden="false" customHeight="false" outlineLevel="0" collapsed="false">
      <c r="A821" s="61" t="n">
        <v>825</v>
      </c>
      <c r="B821" s="62" t="n">
        <v>42170.5729166667</v>
      </c>
      <c r="C821" s="63" t="n">
        <f aca="false">YEAR(B821)</f>
        <v>2015</v>
      </c>
      <c r="D821" s="32" t="s">
        <v>277</v>
      </c>
      <c r="E821" s="64" t="n">
        <v>8052.9</v>
      </c>
      <c r="F821" s="65" t="n">
        <v>-0.0052</v>
      </c>
      <c r="G821" s="66" t="n">
        <v>-41.87508</v>
      </c>
      <c r="H821" s="67" t="n">
        <f aca="false">E821+IF(D821="Long",1,-1)*G821</f>
        <v>8011.02492</v>
      </c>
      <c r="I821" s="68" t="n">
        <f aca="false">Assumptions!$B$58</f>
        <v>5.35750011455817</v>
      </c>
      <c r="J821" s="68" t="n">
        <f aca="false">INDEX(Yearly!$D$5:$D$22,MATCH(C821,Yearly!$A$5:$A$22,0))</f>
        <v>0.54483052012456</v>
      </c>
      <c r="K821" s="68" t="n">
        <f aca="false">G821-I821-J821</f>
        <v>-47.7774106346827</v>
      </c>
      <c r="L821" s="69" t="n">
        <f aca="false">(I821+J821)/Assumptions!$B$8</f>
        <v>0.000260255904029187</v>
      </c>
      <c r="M821" s="70" t="n">
        <f aca="false">F821-L821</f>
        <v>-0.00546025590402919</v>
      </c>
      <c r="N821" s="71" t="n">
        <f aca="false">G821*Assumptions!$B$7</f>
        <v>-329347.5042</v>
      </c>
      <c r="O821" s="71" t="n">
        <f aca="false">K821*Assumptions!$B$7</f>
        <v>-375769.33464178</v>
      </c>
      <c r="P821" s="68" t="n">
        <f aca="false">P820+G821</f>
        <v>10345.932005</v>
      </c>
      <c r="Q821" s="68" t="n">
        <f aca="false">MAX(Q820,P821)</f>
        <v>10408.161885</v>
      </c>
      <c r="R821" s="68" t="n">
        <f aca="false">Q821-P821</f>
        <v>62.229879999999</v>
      </c>
      <c r="S821" s="68" t="n">
        <f aca="false">S820+K821</f>
        <v>5544.06821588219</v>
      </c>
      <c r="T821" s="68" t="n">
        <f aca="false">MAX(T820,S821)</f>
        <v>5624.00508778624</v>
      </c>
      <c r="U821" s="68" t="n">
        <f aca="false">T821-S821</f>
        <v>79.9368719040476</v>
      </c>
      <c r="V821" s="70" t="n">
        <f aca="false">V820+F821</f>
        <v>1.9865</v>
      </c>
      <c r="W821" s="70" t="n">
        <f aca="false">MAX(W820,V821)</f>
        <v>1.9942</v>
      </c>
      <c r="X821" s="70" t="n">
        <f aca="false">W821-V821</f>
        <v>0.00770000000000004</v>
      </c>
      <c r="Y821" s="70" t="n">
        <f aca="false">Y820+M821</f>
        <v>1.77476780829281</v>
      </c>
      <c r="Z821" s="70" t="n">
        <f aca="false">MAX(Z820,Y821)</f>
        <v>1.78324857600489</v>
      </c>
      <c r="AA821" s="70" t="n">
        <f aca="false">Z821-Y821</f>
        <v>0.0084807677120875</v>
      </c>
      <c r="AB821" s="72" t="n">
        <f aca="false">AB820*(1+F821)</f>
        <v>6.46806205573698</v>
      </c>
      <c r="AC821" s="73" t="n">
        <f aca="false">MAX(AC820,AB821)</f>
        <v>6.51823477452387</v>
      </c>
      <c r="AD821" s="70" t="n">
        <f aca="false">1-AB821/AC821</f>
        <v>0.00769728623199995</v>
      </c>
      <c r="AE821" s="73" t="n">
        <f aca="false">AE820*(1+M821)</f>
        <v>5.23608294072235</v>
      </c>
      <c r="AF821" s="73" t="n">
        <f aca="false">MAX(AF820,AE821)</f>
        <v>5.28083188650477</v>
      </c>
      <c r="AG821" s="70" t="n">
        <f aca="false">1-AE821/AF821</f>
        <v>0.00847384403521256</v>
      </c>
      <c r="AH821" s="74" t="n">
        <f aca="false">IF(R821&gt;0,AH820+1,0)</f>
        <v>3</v>
      </c>
      <c r="AI821" s="74" t="n">
        <f aca="false">IF(U821&gt;0,AI820+1,0)</f>
        <v>3</v>
      </c>
      <c r="AJ821" s="74" t="n">
        <f aca="false">IF(G821&gt;0,AJ820+1,0)</f>
        <v>0</v>
      </c>
      <c r="AK821" s="74" t="n">
        <f aca="false">IF(G821&lt;=0,AK820+1,0)</f>
        <v>1</v>
      </c>
      <c r="AL821" s="74" t="n">
        <f aca="false">IF(K821&gt;0,AL820+1,0)</f>
        <v>0</v>
      </c>
      <c r="AM821" s="74" t="n">
        <f aca="false">IF(K821&lt;=0,AM820+1,0)</f>
        <v>1</v>
      </c>
    </row>
    <row r="822" customFormat="false" ht="15" hidden="false" customHeight="false" outlineLevel="0" collapsed="false">
      <c r="A822" s="61" t="n">
        <v>826</v>
      </c>
      <c r="B822" s="62" t="n">
        <v>42170.6395833333</v>
      </c>
      <c r="C822" s="63" t="n">
        <f aca="false">YEAR(B822)</f>
        <v>2015</v>
      </c>
      <c r="D822" s="32" t="s">
        <v>276</v>
      </c>
      <c r="E822" s="64" t="n">
        <v>8010.65</v>
      </c>
      <c r="F822" s="65" t="n">
        <v>-0.005</v>
      </c>
      <c r="G822" s="66" t="n">
        <v>-40.05325</v>
      </c>
      <c r="H822" s="67" t="n">
        <f aca="false">E822+IF(D822="Long",1,-1)*G822</f>
        <v>8050.70325</v>
      </c>
      <c r="I822" s="68" t="n">
        <f aca="false">Assumptions!$B$58</f>
        <v>5.35750011455817</v>
      </c>
      <c r="J822" s="68" t="n">
        <f aca="false">INDEX(Yearly!$D$5:$D$22,MATCH(C822,Yearly!$A$5:$A$22,0))</f>
        <v>0.54483052012456</v>
      </c>
      <c r="K822" s="68" t="n">
        <f aca="false">G822-I822-J822</f>
        <v>-45.9555806346827</v>
      </c>
      <c r="L822" s="69" t="n">
        <f aca="false">(I822+J822)/Assumptions!$B$8</f>
        <v>0.000260255904029187</v>
      </c>
      <c r="M822" s="70" t="n">
        <f aca="false">F822-L822</f>
        <v>-0.00526025590402919</v>
      </c>
      <c r="N822" s="71" t="n">
        <f aca="false">G822*Assumptions!$B$7</f>
        <v>-315018.81125</v>
      </c>
      <c r="O822" s="71" t="n">
        <f aca="false">K822*Assumptions!$B$7</f>
        <v>-361440.64169178</v>
      </c>
      <c r="P822" s="68" t="n">
        <f aca="false">P821+G822</f>
        <v>10305.878755</v>
      </c>
      <c r="Q822" s="68" t="n">
        <f aca="false">MAX(Q821,P822)</f>
        <v>10408.161885</v>
      </c>
      <c r="R822" s="68" t="n">
        <f aca="false">Q822-P822</f>
        <v>102.28313</v>
      </c>
      <c r="S822" s="68" t="n">
        <f aca="false">S821+K822</f>
        <v>5498.11263524751</v>
      </c>
      <c r="T822" s="68" t="n">
        <f aca="false">MAX(T821,S822)</f>
        <v>5624.00508778624</v>
      </c>
      <c r="U822" s="68" t="n">
        <f aca="false">T822-S822</f>
        <v>125.89245253873</v>
      </c>
      <c r="V822" s="70" t="n">
        <f aca="false">V821+F822</f>
        <v>1.9815</v>
      </c>
      <c r="W822" s="70" t="n">
        <f aca="false">MAX(W821,V822)</f>
        <v>1.9942</v>
      </c>
      <c r="X822" s="70" t="n">
        <f aca="false">W822-V822</f>
        <v>0.0126999999999999</v>
      </c>
      <c r="Y822" s="70" t="n">
        <f aca="false">Y821+M822</f>
        <v>1.76950755238878</v>
      </c>
      <c r="Z822" s="70" t="n">
        <f aca="false">MAX(Z821,Y822)</f>
        <v>1.78324857600489</v>
      </c>
      <c r="AA822" s="70" t="n">
        <f aca="false">Z822-Y822</f>
        <v>0.0137410236161166</v>
      </c>
      <c r="AB822" s="72" t="n">
        <f aca="false">AB821*(1+F822)</f>
        <v>6.4357217454583</v>
      </c>
      <c r="AC822" s="73" t="n">
        <f aca="false">MAX(AC821,AB822)</f>
        <v>6.51823477452387</v>
      </c>
      <c r="AD822" s="70" t="n">
        <f aca="false">1-AB822/AC822</f>
        <v>0.0126587998008399</v>
      </c>
      <c r="AE822" s="73" t="n">
        <f aca="false">AE821*(1+M822)</f>
        <v>5.20853980451943</v>
      </c>
      <c r="AF822" s="73" t="n">
        <f aca="false">MAX(AF821,AE822)</f>
        <v>5.28083188650477</v>
      </c>
      <c r="AG822" s="70" t="n">
        <f aca="false">1-AE822/AF822</f>
        <v>0.0136895253511258</v>
      </c>
      <c r="AH822" s="74" t="n">
        <f aca="false">IF(R822&gt;0,AH821+1,0)</f>
        <v>4</v>
      </c>
      <c r="AI822" s="74" t="n">
        <f aca="false">IF(U822&gt;0,AI821+1,0)</f>
        <v>4</v>
      </c>
      <c r="AJ822" s="74" t="n">
        <f aca="false">IF(G822&gt;0,AJ821+1,0)</f>
        <v>0</v>
      </c>
      <c r="AK822" s="74" t="n">
        <f aca="false">IF(G822&lt;=0,AK821+1,0)</f>
        <v>2</v>
      </c>
      <c r="AL822" s="74" t="n">
        <f aca="false">IF(K822&gt;0,AL821+1,0)</f>
        <v>0</v>
      </c>
      <c r="AM822" s="74" t="n">
        <f aca="false">IF(K822&lt;=0,AM821+1,0)</f>
        <v>2</v>
      </c>
    </row>
    <row r="823" customFormat="false" ht="15" hidden="false" customHeight="false" outlineLevel="0" collapsed="false">
      <c r="A823" s="61" t="n">
        <v>827</v>
      </c>
      <c r="B823" s="62" t="n">
        <v>42171.6354166667</v>
      </c>
      <c r="C823" s="63" t="n">
        <f aca="false">YEAR(B823)</f>
        <v>2015</v>
      </c>
      <c r="D823" s="32" t="s">
        <v>277</v>
      </c>
      <c r="E823" s="64" t="n">
        <v>8050.45</v>
      </c>
      <c r="F823" s="65" t="n">
        <v>0.0218</v>
      </c>
      <c r="G823" s="66" t="n">
        <v>175.49981</v>
      </c>
      <c r="H823" s="67" t="n">
        <f aca="false">E823+IF(D823="Long",1,-1)*G823</f>
        <v>8225.94981</v>
      </c>
      <c r="I823" s="68" t="n">
        <f aca="false">Assumptions!$B$58</f>
        <v>5.35750011455817</v>
      </c>
      <c r="J823" s="68" t="n">
        <f aca="false">INDEX(Yearly!$D$5:$D$22,MATCH(C823,Yearly!$A$5:$A$22,0))</f>
        <v>0.54483052012456</v>
      </c>
      <c r="K823" s="68" t="n">
        <f aca="false">G823-I823-J823</f>
        <v>169.597479365317</v>
      </c>
      <c r="L823" s="69" t="n">
        <f aca="false">(I823+J823)/Assumptions!$B$8</f>
        <v>0.000260255904029187</v>
      </c>
      <c r="M823" s="70" t="n">
        <f aca="false">F823-L823</f>
        <v>0.0215397440959708</v>
      </c>
      <c r="N823" s="71" t="n">
        <f aca="false">G823*Assumptions!$B$7</f>
        <v>1380306.00565</v>
      </c>
      <c r="O823" s="71" t="n">
        <f aca="false">K823*Assumptions!$B$7</f>
        <v>1333884.17520822</v>
      </c>
      <c r="P823" s="68" t="n">
        <f aca="false">P822+G823</f>
        <v>10481.378565</v>
      </c>
      <c r="Q823" s="68" t="n">
        <f aca="false">MAX(Q822,P823)</f>
        <v>10481.378565</v>
      </c>
      <c r="R823" s="68" t="n">
        <f aca="false">Q823-P823</f>
        <v>0</v>
      </c>
      <c r="S823" s="68" t="n">
        <f aca="false">S822+K823</f>
        <v>5667.71011461283</v>
      </c>
      <c r="T823" s="68" t="n">
        <f aca="false">MAX(T822,S823)</f>
        <v>5667.71011461283</v>
      </c>
      <c r="U823" s="68" t="n">
        <f aca="false">T823-S823</f>
        <v>0</v>
      </c>
      <c r="V823" s="70" t="n">
        <f aca="false">V822+F823</f>
        <v>2.0033</v>
      </c>
      <c r="W823" s="70" t="n">
        <f aca="false">MAX(W822,V823)</f>
        <v>2.0033</v>
      </c>
      <c r="X823" s="70" t="n">
        <f aca="false">W823-V823</f>
        <v>0</v>
      </c>
      <c r="Y823" s="70" t="n">
        <f aca="false">Y822+M823</f>
        <v>1.79104729648475</v>
      </c>
      <c r="Z823" s="70" t="n">
        <f aca="false">MAX(Z822,Y823)</f>
        <v>1.79104729648475</v>
      </c>
      <c r="AA823" s="70" t="n">
        <f aca="false">Z823-Y823</f>
        <v>0</v>
      </c>
      <c r="AB823" s="72" t="n">
        <f aca="false">AB822*(1+F823)</f>
        <v>6.57602047950929</v>
      </c>
      <c r="AC823" s="73" t="n">
        <f aca="false">MAX(AC822,AB823)</f>
        <v>6.57602047950929</v>
      </c>
      <c r="AD823" s="70" t="n">
        <f aca="false">1-AB823/AC823</f>
        <v>0</v>
      </c>
      <c r="AE823" s="73" t="n">
        <f aca="false">AE822*(1+M823)</f>
        <v>5.32073041902246</v>
      </c>
      <c r="AF823" s="73" t="n">
        <f aca="false">MAX(AF822,AE823)</f>
        <v>5.32073041902246</v>
      </c>
      <c r="AG823" s="70" t="n">
        <f aca="false">1-AE823/AF823</f>
        <v>0</v>
      </c>
      <c r="AH823" s="74" t="n">
        <f aca="false">IF(R823&gt;0,AH822+1,0)</f>
        <v>0</v>
      </c>
      <c r="AI823" s="74" t="n">
        <f aca="false">IF(U823&gt;0,AI822+1,0)</f>
        <v>0</v>
      </c>
      <c r="AJ823" s="74" t="n">
        <f aca="false">IF(G823&gt;0,AJ822+1,0)</f>
        <v>1</v>
      </c>
      <c r="AK823" s="74" t="n">
        <f aca="false">IF(G823&lt;=0,AK822+1,0)</f>
        <v>0</v>
      </c>
      <c r="AL823" s="74" t="n">
        <f aca="false">IF(K823&gt;0,AL822+1,0)</f>
        <v>1</v>
      </c>
      <c r="AM823" s="74" t="n">
        <f aca="false">IF(K823&lt;=0,AM822+1,0)</f>
        <v>0</v>
      </c>
    </row>
    <row r="824" customFormat="false" ht="15" hidden="false" customHeight="false" outlineLevel="0" collapsed="false">
      <c r="A824" s="61" t="n">
        <v>828</v>
      </c>
      <c r="B824" s="62" t="n">
        <v>42184.40625</v>
      </c>
      <c r="C824" s="63" t="n">
        <f aca="false">YEAR(B824)</f>
        <v>2015</v>
      </c>
      <c r="D824" s="32" t="s">
        <v>276</v>
      </c>
      <c r="E824" s="64" t="n">
        <v>8226.05</v>
      </c>
      <c r="F824" s="65" t="n">
        <v>-0.0104</v>
      </c>
      <c r="G824" s="66" t="n">
        <v>-85.55092</v>
      </c>
      <c r="H824" s="67" t="n">
        <f aca="false">E824+IF(D824="Long",1,-1)*G824</f>
        <v>8311.60092</v>
      </c>
      <c r="I824" s="68" t="n">
        <f aca="false">Assumptions!$B$58</f>
        <v>5.35750011455817</v>
      </c>
      <c r="J824" s="68" t="n">
        <f aca="false">INDEX(Yearly!$D$5:$D$22,MATCH(C824,Yearly!$A$5:$A$22,0))</f>
        <v>0.54483052012456</v>
      </c>
      <c r="K824" s="68" t="n">
        <f aca="false">G824-I824-J824</f>
        <v>-91.4532506346827</v>
      </c>
      <c r="L824" s="69" t="n">
        <f aca="false">(I824+J824)/Assumptions!$B$8</f>
        <v>0.000260255904029187</v>
      </c>
      <c r="M824" s="70" t="n">
        <f aca="false">F824-L824</f>
        <v>-0.0106602559040292</v>
      </c>
      <c r="N824" s="71" t="n">
        <f aca="false">G824*Assumptions!$B$7</f>
        <v>-672857.9858</v>
      </c>
      <c r="O824" s="71" t="n">
        <f aca="false">K824*Assumptions!$B$7</f>
        <v>-719279.81624178</v>
      </c>
      <c r="P824" s="68" t="n">
        <f aca="false">P823+G824</f>
        <v>10395.827645</v>
      </c>
      <c r="Q824" s="68" t="n">
        <f aca="false">MAX(Q823,P824)</f>
        <v>10481.378565</v>
      </c>
      <c r="R824" s="68" t="n">
        <f aca="false">Q824-P824</f>
        <v>85.5509199999997</v>
      </c>
      <c r="S824" s="68" t="n">
        <f aca="false">S823+K824</f>
        <v>5576.25686397815</v>
      </c>
      <c r="T824" s="68" t="n">
        <f aca="false">MAX(T823,S824)</f>
        <v>5667.71011461283</v>
      </c>
      <c r="U824" s="68" t="n">
        <f aca="false">T824-S824</f>
        <v>91.4532506346832</v>
      </c>
      <c r="V824" s="70" t="n">
        <f aca="false">V823+F824</f>
        <v>1.9929</v>
      </c>
      <c r="W824" s="70" t="n">
        <f aca="false">MAX(W823,V824)</f>
        <v>2.0033</v>
      </c>
      <c r="X824" s="70" t="n">
        <f aca="false">W824-V824</f>
        <v>0.0104</v>
      </c>
      <c r="Y824" s="70" t="n">
        <f aca="false">Y823+M824</f>
        <v>1.78038704058072</v>
      </c>
      <c r="Z824" s="70" t="n">
        <f aca="false">MAX(Z823,Y824)</f>
        <v>1.79104729648475</v>
      </c>
      <c r="AA824" s="70" t="n">
        <f aca="false">Z824-Y824</f>
        <v>0.0106602559040292</v>
      </c>
      <c r="AB824" s="72" t="n">
        <f aca="false">AB823*(1+F824)</f>
        <v>6.50762986652239</v>
      </c>
      <c r="AC824" s="73" t="n">
        <f aca="false">MAX(AC823,AB824)</f>
        <v>6.57602047950929</v>
      </c>
      <c r="AD824" s="70" t="n">
        <f aca="false">1-AB824/AC824</f>
        <v>0.0104000000000001</v>
      </c>
      <c r="AE824" s="73" t="n">
        <f aca="false">AE823*(1+M824)</f>
        <v>5.26401007115932</v>
      </c>
      <c r="AF824" s="73" t="n">
        <f aca="false">MAX(AF823,AE824)</f>
        <v>5.32073041902246</v>
      </c>
      <c r="AG824" s="70" t="n">
        <f aca="false">1-AE824/AF824</f>
        <v>0.0106602559040291</v>
      </c>
      <c r="AH824" s="74" t="n">
        <f aca="false">IF(R824&gt;0,AH823+1,0)</f>
        <v>1</v>
      </c>
      <c r="AI824" s="74" t="n">
        <f aca="false">IF(U824&gt;0,AI823+1,0)</f>
        <v>1</v>
      </c>
      <c r="AJ824" s="74" t="n">
        <f aca="false">IF(G824&gt;0,AJ823+1,0)</f>
        <v>0</v>
      </c>
      <c r="AK824" s="74" t="n">
        <f aca="false">IF(G824&lt;=0,AK823+1,0)</f>
        <v>1</v>
      </c>
      <c r="AL824" s="74" t="n">
        <f aca="false">IF(K824&gt;0,AL823+1,0)</f>
        <v>0</v>
      </c>
      <c r="AM824" s="74" t="n">
        <f aca="false">IF(K824&lt;=0,AM823+1,0)</f>
        <v>1</v>
      </c>
    </row>
    <row r="825" customFormat="false" ht="15" hidden="false" customHeight="false" outlineLevel="0" collapsed="false">
      <c r="A825" s="61" t="n">
        <v>829</v>
      </c>
      <c r="B825" s="62" t="n">
        <v>42184.6145833333</v>
      </c>
      <c r="C825" s="63" t="n">
        <f aca="false">YEAR(B825)</f>
        <v>2015</v>
      </c>
      <c r="D825" s="32" t="s">
        <v>277</v>
      </c>
      <c r="E825" s="64" t="n">
        <v>8311.75</v>
      </c>
      <c r="F825" s="65" t="n">
        <v>-0.0002</v>
      </c>
      <c r="G825" s="66" t="n">
        <v>-1.66235</v>
      </c>
      <c r="H825" s="67" t="n">
        <f aca="false">E825+IF(D825="Long",1,-1)*G825</f>
        <v>8310.08765</v>
      </c>
      <c r="I825" s="68" t="n">
        <f aca="false">Assumptions!$B$58</f>
        <v>5.35750011455817</v>
      </c>
      <c r="J825" s="68" t="n">
        <f aca="false">INDEX(Yearly!$D$5:$D$22,MATCH(C825,Yearly!$A$5:$A$22,0))</f>
        <v>0.54483052012456</v>
      </c>
      <c r="K825" s="68" t="n">
        <f aca="false">G825-I825-J825</f>
        <v>-7.56468063468273</v>
      </c>
      <c r="L825" s="69" t="n">
        <f aca="false">(I825+J825)/Assumptions!$B$8</f>
        <v>0.000260255904029187</v>
      </c>
      <c r="M825" s="70" t="n">
        <f aca="false">F825-L825</f>
        <v>-0.000460255904029187</v>
      </c>
      <c r="N825" s="71" t="n">
        <f aca="false">G825*Assumptions!$B$7</f>
        <v>-13074.38275</v>
      </c>
      <c r="O825" s="71" t="n">
        <f aca="false">K825*Assumptions!$B$7</f>
        <v>-59496.2131917797</v>
      </c>
      <c r="P825" s="68" t="n">
        <f aca="false">P824+G825</f>
        <v>10394.165295</v>
      </c>
      <c r="Q825" s="68" t="n">
        <f aca="false">MAX(Q824,P825)</f>
        <v>10481.378565</v>
      </c>
      <c r="R825" s="68" t="n">
        <f aca="false">Q825-P825</f>
        <v>87.2132700000002</v>
      </c>
      <c r="S825" s="68" t="n">
        <f aca="false">S824+K825</f>
        <v>5568.69218334346</v>
      </c>
      <c r="T825" s="68" t="n">
        <f aca="false">MAX(T824,S825)</f>
        <v>5667.71011461283</v>
      </c>
      <c r="U825" s="68" t="n">
        <f aca="false">T825-S825</f>
        <v>99.0179312693663</v>
      </c>
      <c r="V825" s="70" t="n">
        <f aca="false">V824+F825</f>
        <v>1.9927</v>
      </c>
      <c r="W825" s="70" t="n">
        <f aca="false">MAX(W824,V825)</f>
        <v>2.0033</v>
      </c>
      <c r="X825" s="70" t="n">
        <f aca="false">W825-V825</f>
        <v>0.0105999999999999</v>
      </c>
      <c r="Y825" s="70" t="n">
        <f aca="false">Y824+M825</f>
        <v>1.77992678467669</v>
      </c>
      <c r="Z825" s="70" t="n">
        <f aca="false">MAX(Z824,Y825)</f>
        <v>1.79104729648475</v>
      </c>
      <c r="AA825" s="70" t="n">
        <f aca="false">Z825-Y825</f>
        <v>0.0111205118080584</v>
      </c>
      <c r="AB825" s="72" t="n">
        <f aca="false">AB824*(1+F825)</f>
        <v>6.50632834054909</v>
      </c>
      <c r="AC825" s="73" t="n">
        <f aca="false">MAX(AC824,AB825)</f>
        <v>6.57602047950929</v>
      </c>
      <c r="AD825" s="70" t="n">
        <f aca="false">1-AB825/AC825</f>
        <v>0.01059792</v>
      </c>
      <c r="AE825" s="73" t="n">
        <f aca="false">AE824*(1+M825)</f>
        <v>5.2615872794452</v>
      </c>
      <c r="AF825" s="73" t="n">
        <f aca="false">MAX(AF824,AE825)</f>
        <v>5.32073041902246</v>
      </c>
      <c r="AG825" s="70" t="n">
        <f aca="false">1-AE825/AF825</f>
        <v>0.01111560536234</v>
      </c>
      <c r="AH825" s="74" t="n">
        <f aca="false">IF(R825&gt;0,AH824+1,0)</f>
        <v>2</v>
      </c>
      <c r="AI825" s="74" t="n">
        <f aca="false">IF(U825&gt;0,AI824+1,0)</f>
        <v>2</v>
      </c>
      <c r="AJ825" s="74" t="n">
        <f aca="false">IF(G825&gt;0,AJ824+1,0)</f>
        <v>0</v>
      </c>
      <c r="AK825" s="74" t="n">
        <f aca="false">IF(G825&lt;=0,AK824+1,0)</f>
        <v>2</v>
      </c>
      <c r="AL825" s="74" t="n">
        <f aca="false">IF(K825&gt;0,AL824+1,0)</f>
        <v>0</v>
      </c>
      <c r="AM825" s="74" t="n">
        <f aca="false">IF(K825&lt;=0,AM824+1,0)</f>
        <v>2</v>
      </c>
    </row>
    <row r="826" customFormat="false" ht="15" hidden="false" customHeight="false" outlineLevel="0" collapsed="false">
      <c r="A826" s="61" t="n">
        <v>830</v>
      </c>
      <c r="B826" s="62" t="n">
        <v>42185.59375</v>
      </c>
      <c r="C826" s="63" t="n">
        <f aca="false">YEAR(B826)</f>
        <v>2015</v>
      </c>
      <c r="D826" s="32" t="s">
        <v>276</v>
      </c>
      <c r="E826" s="64" t="n">
        <v>8310.2</v>
      </c>
      <c r="F826" s="65" t="n">
        <v>-0.0035</v>
      </c>
      <c r="G826" s="66" t="n">
        <v>-29.0857</v>
      </c>
      <c r="H826" s="67" t="n">
        <f aca="false">E826+IF(D826="Long",1,-1)*G826</f>
        <v>8339.2857</v>
      </c>
      <c r="I826" s="68" t="n">
        <f aca="false">Assumptions!$B$58</f>
        <v>5.35750011455817</v>
      </c>
      <c r="J826" s="68" t="n">
        <f aca="false">INDEX(Yearly!$D$5:$D$22,MATCH(C826,Yearly!$A$5:$A$22,0))</f>
        <v>0.54483052012456</v>
      </c>
      <c r="K826" s="68" t="n">
        <f aca="false">G826-I826-J826</f>
        <v>-34.9880306346827</v>
      </c>
      <c r="L826" s="69" t="n">
        <f aca="false">(I826+J826)/Assumptions!$B$8</f>
        <v>0.000260255904029187</v>
      </c>
      <c r="M826" s="70" t="n">
        <f aca="false">F826-L826</f>
        <v>-0.00376025590402919</v>
      </c>
      <c r="N826" s="71" t="n">
        <f aca="false">G826*Assumptions!$B$7</f>
        <v>-228759.0305</v>
      </c>
      <c r="O826" s="71" t="n">
        <f aca="false">K826*Assumptions!$B$7</f>
        <v>-275180.86094178</v>
      </c>
      <c r="P826" s="68" t="n">
        <f aca="false">P825+G826</f>
        <v>10365.079595</v>
      </c>
      <c r="Q826" s="68" t="n">
        <f aca="false">MAX(Q825,P826)</f>
        <v>10481.378565</v>
      </c>
      <c r="R826" s="68" t="n">
        <f aca="false">Q826-P826</f>
        <v>116.29897</v>
      </c>
      <c r="S826" s="68" t="n">
        <f aca="false">S825+K826</f>
        <v>5533.70415270878</v>
      </c>
      <c r="T826" s="68" t="n">
        <f aca="false">MAX(T825,S826)</f>
        <v>5667.71011461283</v>
      </c>
      <c r="U826" s="68" t="n">
        <f aca="false">T826-S826</f>
        <v>134.005961904049</v>
      </c>
      <c r="V826" s="70" t="n">
        <f aca="false">V825+F826</f>
        <v>1.9892</v>
      </c>
      <c r="W826" s="70" t="n">
        <f aca="false">MAX(W825,V826)</f>
        <v>2.0033</v>
      </c>
      <c r="X826" s="70" t="n">
        <f aca="false">W826-V826</f>
        <v>0.0141</v>
      </c>
      <c r="Y826" s="70" t="n">
        <f aca="false">Y825+M826</f>
        <v>1.77616652877266</v>
      </c>
      <c r="Z826" s="70" t="n">
        <f aca="false">MAX(Z825,Y826)</f>
        <v>1.79104729648475</v>
      </c>
      <c r="AA826" s="70" t="n">
        <f aca="false">Z826-Y826</f>
        <v>0.0148807677120877</v>
      </c>
      <c r="AB826" s="72" t="n">
        <f aca="false">AB825*(1+F826)</f>
        <v>6.48355619135717</v>
      </c>
      <c r="AC826" s="73" t="n">
        <f aca="false">MAX(AC825,AB826)</f>
        <v>6.57602047950929</v>
      </c>
      <c r="AD826" s="70" t="n">
        <f aca="false">1-AB826/AC826</f>
        <v>0.01406082728</v>
      </c>
      <c r="AE826" s="73" t="n">
        <f aca="false">AE825*(1+M826)</f>
        <v>5.24180236481311</v>
      </c>
      <c r="AF826" s="73" t="n">
        <f aca="false">MAX(AF825,AE826)</f>
        <v>5.32073041902246</v>
      </c>
      <c r="AG826" s="70" t="n">
        <f aca="false">1-AE826/AF826</f>
        <v>0.0148340637456786</v>
      </c>
      <c r="AH826" s="74" t="n">
        <f aca="false">IF(R826&gt;0,AH825+1,0)</f>
        <v>3</v>
      </c>
      <c r="AI826" s="74" t="n">
        <f aca="false">IF(U826&gt;0,AI825+1,0)</f>
        <v>3</v>
      </c>
      <c r="AJ826" s="74" t="n">
        <f aca="false">IF(G826&gt;0,AJ825+1,0)</f>
        <v>0</v>
      </c>
      <c r="AK826" s="74" t="n">
        <f aca="false">IF(G826&lt;=0,AK825+1,0)</f>
        <v>3</v>
      </c>
      <c r="AL826" s="74" t="n">
        <f aca="false">IF(K826&gt;0,AL825+1,0)</f>
        <v>0</v>
      </c>
      <c r="AM826" s="74" t="n">
        <f aca="false">IF(K826&lt;=0,AM825+1,0)</f>
        <v>3</v>
      </c>
    </row>
    <row r="827" customFormat="false" ht="15" hidden="false" customHeight="false" outlineLevel="0" collapsed="false">
      <c r="A827" s="61" t="n">
        <v>831</v>
      </c>
      <c r="B827" s="62" t="n">
        <v>42185.6145833333</v>
      </c>
      <c r="C827" s="63" t="n">
        <f aca="false">YEAR(B827)</f>
        <v>2015</v>
      </c>
      <c r="D827" s="32" t="s">
        <v>277</v>
      </c>
      <c r="E827" s="64" t="n">
        <v>8339.3</v>
      </c>
      <c r="F827" s="65" t="n">
        <v>0.0087</v>
      </c>
      <c r="G827" s="66" t="n">
        <v>72.55191</v>
      </c>
      <c r="H827" s="67" t="n">
        <f aca="false">E827+IF(D827="Long",1,-1)*G827</f>
        <v>8411.85191</v>
      </c>
      <c r="I827" s="68" t="n">
        <f aca="false">Assumptions!$B$58</f>
        <v>5.35750011455817</v>
      </c>
      <c r="J827" s="68" t="n">
        <f aca="false">INDEX(Yearly!$D$5:$D$22,MATCH(C827,Yearly!$A$5:$A$22,0))</f>
        <v>0.54483052012456</v>
      </c>
      <c r="K827" s="68" t="n">
        <f aca="false">G827-I827-J827</f>
        <v>66.6495793653173</v>
      </c>
      <c r="L827" s="69" t="n">
        <f aca="false">(I827+J827)/Assumptions!$B$8</f>
        <v>0.000260255904029187</v>
      </c>
      <c r="M827" s="70" t="n">
        <f aca="false">F827-L827</f>
        <v>0.00843974409597081</v>
      </c>
      <c r="N827" s="71" t="n">
        <f aca="false">G827*Assumptions!$B$7</f>
        <v>570620.77215</v>
      </c>
      <c r="O827" s="71" t="n">
        <f aca="false">K827*Assumptions!$B$7</f>
        <v>524198.94170822</v>
      </c>
      <c r="P827" s="68" t="n">
        <f aca="false">P826+G827</f>
        <v>10437.631505</v>
      </c>
      <c r="Q827" s="68" t="n">
        <f aca="false">MAX(Q826,P827)</f>
        <v>10481.378565</v>
      </c>
      <c r="R827" s="68" t="n">
        <f aca="false">Q827-P827</f>
        <v>43.7470599999997</v>
      </c>
      <c r="S827" s="68" t="n">
        <f aca="false">S826+K827</f>
        <v>5600.3537320741</v>
      </c>
      <c r="T827" s="68" t="n">
        <f aca="false">MAX(T826,S827)</f>
        <v>5667.71011461283</v>
      </c>
      <c r="U827" s="68" t="n">
        <f aca="false">T827-S827</f>
        <v>67.3563825387319</v>
      </c>
      <c r="V827" s="70" t="n">
        <f aca="false">V826+F827</f>
        <v>1.9979</v>
      </c>
      <c r="W827" s="70" t="n">
        <f aca="false">MAX(W826,V827)</f>
        <v>2.0033</v>
      </c>
      <c r="X827" s="70" t="n">
        <f aca="false">W827-V827</f>
        <v>0.00540000000000007</v>
      </c>
      <c r="Y827" s="70" t="n">
        <f aca="false">Y826+M827</f>
        <v>1.78460627286863</v>
      </c>
      <c r="Z827" s="70" t="n">
        <f aca="false">MAX(Z826,Y827)</f>
        <v>1.79104729648475</v>
      </c>
      <c r="AA827" s="70" t="n">
        <f aca="false">Z827-Y827</f>
        <v>0.00644102361611698</v>
      </c>
      <c r="AB827" s="72" t="n">
        <f aca="false">AB826*(1+F827)</f>
        <v>6.53996313022197</v>
      </c>
      <c r="AC827" s="73" t="n">
        <f aca="false">MAX(AC826,AB827)</f>
        <v>6.57602047950929</v>
      </c>
      <c r="AD827" s="70" t="n">
        <f aca="false">1-AB827/AC827</f>
        <v>0.0054831564773361</v>
      </c>
      <c r="AE827" s="73" t="n">
        <f aca="false">AE826*(1+M827)</f>
        <v>5.28604183537378</v>
      </c>
      <c r="AF827" s="73" t="n">
        <f aca="false">MAX(AF826,AE827)</f>
        <v>5.32073041902246</v>
      </c>
      <c r="AG827" s="70" t="n">
        <f aca="false">1-AE827/AF827</f>
        <v>0.00651951535162465</v>
      </c>
      <c r="AH827" s="74" t="n">
        <f aca="false">IF(R827&gt;0,AH826+1,0)</f>
        <v>4</v>
      </c>
      <c r="AI827" s="74" t="n">
        <f aca="false">IF(U827&gt;0,AI826+1,0)</f>
        <v>4</v>
      </c>
      <c r="AJ827" s="74" t="n">
        <f aca="false">IF(G827&gt;0,AJ826+1,0)</f>
        <v>1</v>
      </c>
      <c r="AK827" s="74" t="n">
        <f aca="false">IF(G827&lt;=0,AK826+1,0)</f>
        <v>0</v>
      </c>
      <c r="AL827" s="74" t="n">
        <f aca="false">IF(K827&gt;0,AL826+1,0)</f>
        <v>1</v>
      </c>
      <c r="AM827" s="74" t="n">
        <f aca="false">IF(K827&lt;=0,AM826+1,0)</f>
        <v>0</v>
      </c>
    </row>
    <row r="828" customFormat="false" ht="15" hidden="false" customHeight="false" outlineLevel="0" collapsed="false">
      <c r="A828" s="61" t="n">
        <v>832</v>
      </c>
      <c r="B828" s="62" t="n">
        <v>42191.40625</v>
      </c>
      <c r="C828" s="63" t="n">
        <f aca="false">YEAR(B828)</f>
        <v>2015</v>
      </c>
      <c r="D828" s="32" t="s">
        <v>276</v>
      </c>
      <c r="E828" s="64" t="n">
        <v>8411.65</v>
      </c>
      <c r="F828" s="65" t="n">
        <v>-0.0043</v>
      </c>
      <c r="G828" s="66" t="n">
        <v>-36.170095</v>
      </c>
      <c r="H828" s="67" t="n">
        <f aca="false">E828+IF(D828="Long",1,-1)*G828</f>
        <v>8447.820095</v>
      </c>
      <c r="I828" s="68" t="n">
        <f aca="false">Assumptions!$B$58</f>
        <v>5.35750011455817</v>
      </c>
      <c r="J828" s="68" t="n">
        <f aca="false">INDEX(Yearly!$D$5:$D$22,MATCH(C828,Yearly!$A$5:$A$22,0))</f>
        <v>0.54483052012456</v>
      </c>
      <c r="K828" s="68" t="n">
        <f aca="false">G828-I828-J828</f>
        <v>-42.0724256346827</v>
      </c>
      <c r="L828" s="69" t="n">
        <f aca="false">(I828+J828)/Assumptions!$B$8</f>
        <v>0.000260255904029187</v>
      </c>
      <c r="M828" s="70" t="n">
        <f aca="false">F828-L828</f>
        <v>-0.00456025590402919</v>
      </c>
      <c r="N828" s="71" t="n">
        <f aca="false">G828*Assumptions!$B$7</f>
        <v>-284477.797175</v>
      </c>
      <c r="O828" s="71" t="n">
        <f aca="false">K828*Assumptions!$B$7</f>
        <v>-330899.62761678</v>
      </c>
      <c r="P828" s="68" t="n">
        <f aca="false">P827+G828</f>
        <v>10401.46141</v>
      </c>
      <c r="Q828" s="68" t="n">
        <f aca="false">MAX(Q827,P828)</f>
        <v>10481.378565</v>
      </c>
      <c r="R828" s="68" t="n">
        <f aca="false">Q828-P828</f>
        <v>79.9171549999992</v>
      </c>
      <c r="S828" s="68" t="n">
        <f aca="false">S827+K828</f>
        <v>5558.28130643941</v>
      </c>
      <c r="T828" s="68" t="n">
        <f aca="false">MAX(T827,S828)</f>
        <v>5667.71011461283</v>
      </c>
      <c r="U828" s="68" t="n">
        <f aca="false">T828-S828</f>
        <v>109.428808173415</v>
      </c>
      <c r="V828" s="70" t="n">
        <f aca="false">V827+F828</f>
        <v>1.9936</v>
      </c>
      <c r="W828" s="70" t="n">
        <f aca="false">MAX(W827,V828)</f>
        <v>2.0033</v>
      </c>
      <c r="X828" s="70" t="n">
        <f aca="false">W828-V828</f>
        <v>0.00970000000000004</v>
      </c>
      <c r="Y828" s="70" t="n">
        <f aca="false">Y827+M828</f>
        <v>1.7800460169646</v>
      </c>
      <c r="Z828" s="70" t="n">
        <f aca="false">MAX(Z827,Y828)</f>
        <v>1.79104729648475</v>
      </c>
      <c r="AA828" s="70" t="n">
        <f aca="false">Z828-Y828</f>
        <v>0.0110012795201462</v>
      </c>
      <c r="AB828" s="72" t="n">
        <f aca="false">AB827*(1+F828)</f>
        <v>6.51184128876202</v>
      </c>
      <c r="AC828" s="73" t="n">
        <f aca="false">MAX(AC827,AB828)</f>
        <v>6.57602047950929</v>
      </c>
      <c r="AD828" s="70" t="n">
        <f aca="false">1-AB828/AC828</f>
        <v>0.00975957890448354</v>
      </c>
      <c r="AE828" s="73" t="n">
        <f aca="false">AE827*(1+M828)</f>
        <v>5.26193613188507</v>
      </c>
      <c r="AF828" s="73" t="n">
        <f aca="false">MAX(AF827,AE828)</f>
        <v>5.32073041902246</v>
      </c>
      <c r="AG828" s="70" t="n">
        <f aca="false">1-AE828/AF828</f>
        <v>0.0110500405972802</v>
      </c>
      <c r="AH828" s="74" t="n">
        <f aca="false">IF(R828&gt;0,AH827+1,0)</f>
        <v>5</v>
      </c>
      <c r="AI828" s="74" t="n">
        <f aca="false">IF(U828&gt;0,AI827+1,0)</f>
        <v>5</v>
      </c>
      <c r="AJ828" s="74" t="n">
        <f aca="false">IF(G828&gt;0,AJ827+1,0)</f>
        <v>0</v>
      </c>
      <c r="AK828" s="74" t="n">
        <f aca="false">IF(G828&lt;=0,AK827+1,0)</f>
        <v>1</v>
      </c>
      <c r="AL828" s="74" t="n">
        <f aca="false">IF(K828&gt;0,AL827+1,0)</f>
        <v>0</v>
      </c>
      <c r="AM828" s="74" t="n">
        <f aca="false">IF(K828&lt;=0,AM827+1,0)</f>
        <v>1</v>
      </c>
    </row>
    <row r="829" customFormat="false" ht="15" hidden="false" customHeight="false" outlineLevel="0" collapsed="false">
      <c r="A829" s="61" t="n">
        <v>833</v>
      </c>
      <c r="B829" s="62" t="n">
        <v>42191.5277777778</v>
      </c>
      <c r="C829" s="63" t="n">
        <f aca="false">YEAR(B829)</f>
        <v>2015</v>
      </c>
      <c r="D829" s="32" t="s">
        <v>277</v>
      </c>
      <c r="E829" s="64" t="n">
        <v>8447.65</v>
      </c>
      <c r="F829" s="65" t="n">
        <v>-0.0007</v>
      </c>
      <c r="G829" s="66" t="n">
        <v>-5.913355</v>
      </c>
      <c r="H829" s="67" t="n">
        <f aca="false">E829+IF(D829="Long",1,-1)*G829</f>
        <v>8441.736645</v>
      </c>
      <c r="I829" s="68" t="n">
        <f aca="false">Assumptions!$B$58</f>
        <v>5.35750011455817</v>
      </c>
      <c r="J829" s="68" t="n">
        <f aca="false">INDEX(Yearly!$D$5:$D$22,MATCH(C829,Yearly!$A$5:$A$22,0))</f>
        <v>0.54483052012456</v>
      </c>
      <c r="K829" s="68" t="n">
        <f aca="false">G829-I829-J829</f>
        <v>-11.8156856346827</v>
      </c>
      <c r="L829" s="69" t="n">
        <f aca="false">(I829+J829)/Assumptions!$B$8</f>
        <v>0.000260255904029187</v>
      </c>
      <c r="M829" s="70" t="n">
        <f aca="false">F829-L829</f>
        <v>-0.000960255904029187</v>
      </c>
      <c r="N829" s="71" t="n">
        <f aca="false">G829*Assumptions!$B$7</f>
        <v>-46508.537075</v>
      </c>
      <c r="O829" s="71" t="n">
        <f aca="false">K829*Assumptions!$B$7</f>
        <v>-92930.3675167797</v>
      </c>
      <c r="P829" s="68" t="n">
        <f aca="false">P828+G829</f>
        <v>10395.548055</v>
      </c>
      <c r="Q829" s="68" t="n">
        <f aca="false">MAX(Q828,P829)</f>
        <v>10481.378565</v>
      </c>
      <c r="R829" s="68" t="n">
        <f aca="false">Q829-P829</f>
        <v>85.8305099999998</v>
      </c>
      <c r="S829" s="68" t="n">
        <f aca="false">S828+K829</f>
        <v>5546.46562080473</v>
      </c>
      <c r="T829" s="68" t="n">
        <f aca="false">MAX(T828,S829)</f>
        <v>5667.71011461283</v>
      </c>
      <c r="U829" s="68" t="n">
        <f aca="false">T829-S829</f>
        <v>121.244493808098</v>
      </c>
      <c r="V829" s="70" t="n">
        <f aca="false">V828+F829</f>
        <v>1.9929</v>
      </c>
      <c r="W829" s="70" t="n">
        <f aca="false">MAX(W828,V829)</f>
        <v>2.0033</v>
      </c>
      <c r="X829" s="70" t="n">
        <f aca="false">W829-V829</f>
        <v>0.0104</v>
      </c>
      <c r="Y829" s="70" t="n">
        <f aca="false">Y828+M829</f>
        <v>1.77908576106057</v>
      </c>
      <c r="Z829" s="70" t="n">
        <f aca="false">MAX(Z828,Y829)</f>
        <v>1.79104729648475</v>
      </c>
      <c r="AA829" s="70" t="n">
        <f aca="false">Z829-Y829</f>
        <v>0.0119615354241753</v>
      </c>
      <c r="AB829" s="72" t="n">
        <f aca="false">AB828*(1+F829)</f>
        <v>6.50728299985988</v>
      </c>
      <c r="AC829" s="73" t="n">
        <f aca="false">MAX(AC828,AB829)</f>
        <v>6.57602047950929</v>
      </c>
      <c r="AD829" s="70" t="n">
        <f aca="false">1-AB829/AC829</f>
        <v>0.0104527471992505</v>
      </c>
      <c r="AE829" s="73" t="n">
        <f aca="false">AE828*(1+M829)</f>
        <v>5.25688332664781</v>
      </c>
      <c r="AF829" s="73" t="n">
        <f aca="false">MAX(AF828,AE829)</f>
        <v>5.32073041902246</v>
      </c>
      <c r="AG829" s="70" t="n">
        <f aca="false">1-AE829/AF829</f>
        <v>0.0119996856345861</v>
      </c>
      <c r="AH829" s="74" t="n">
        <f aca="false">IF(R829&gt;0,AH828+1,0)</f>
        <v>6</v>
      </c>
      <c r="AI829" s="74" t="n">
        <f aca="false">IF(U829&gt;0,AI828+1,0)</f>
        <v>6</v>
      </c>
      <c r="AJ829" s="74" t="n">
        <f aca="false">IF(G829&gt;0,AJ828+1,0)</f>
        <v>0</v>
      </c>
      <c r="AK829" s="74" t="n">
        <f aca="false">IF(G829&lt;=0,AK828+1,0)</f>
        <v>2</v>
      </c>
      <c r="AL829" s="74" t="n">
        <f aca="false">IF(K829&gt;0,AL828+1,0)</f>
        <v>0</v>
      </c>
      <c r="AM829" s="74" t="n">
        <f aca="false">IF(K829&lt;=0,AM828+1,0)</f>
        <v>2</v>
      </c>
    </row>
    <row r="830" customFormat="false" ht="15" hidden="false" customHeight="false" outlineLevel="0" collapsed="false">
      <c r="A830" s="61" t="n">
        <v>834</v>
      </c>
      <c r="B830" s="62" t="n">
        <v>42193.40625</v>
      </c>
      <c r="C830" s="63" t="n">
        <f aca="false">YEAR(B830)</f>
        <v>2015</v>
      </c>
      <c r="D830" s="32" t="s">
        <v>276</v>
      </c>
      <c r="E830" s="64" t="n">
        <v>8442.05</v>
      </c>
      <c r="F830" s="65" t="n">
        <v>0.0081</v>
      </c>
      <c r="G830" s="66" t="n">
        <v>68.380605</v>
      </c>
      <c r="H830" s="67" t="n">
        <f aca="false">E830+IF(D830="Long",1,-1)*G830</f>
        <v>8373.669395</v>
      </c>
      <c r="I830" s="68" t="n">
        <f aca="false">Assumptions!$B$58</f>
        <v>5.35750011455817</v>
      </c>
      <c r="J830" s="68" t="n">
        <f aca="false">INDEX(Yearly!$D$5:$D$22,MATCH(C830,Yearly!$A$5:$A$22,0))</f>
        <v>0.54483052012456</v>
      </c>
      <c r="K830" s="68" t="n">
        <f aca="false">G830-I830-J830</f>
        <v>62.4782743653173</v>
      </c>
      <c r="L830" s="69" t="n">
        <f aca="false">(I830+J830)/Assumptions!$B$8</f>
        <v>0.000260255904029187</v>
      </c>
      <c r="M830" s="70" t="n">
        <f aca="false">F830-L830</f>
        <v>0.00783974409597081</v>
      </c>
      <c r="N830" s="71" t="n">
        <f aca="false">G830*Assumptions!$B$7</f>
        <v>537813.458325</v>
      </c>
      <c r="O830" s="71" t="n">
        <f aca="false">K830*Assumptions!$B$7</f>
        <v>491391.62788322</v>
      </c>
      <c r="P830" s="68" t="n">
        <f aca="false">P829+G830</f>
        <v>10463.92866</v>
      </c>
      <c r="Q830" s="68" t="n">
        <f aca="false">MAX(Q829,P830)</f>
        <v>10481.378565</v>
      </c>
      <c r="R830" s="68" t="n">
        <f aca="false">Q830-P830</f>
        <v>17.4499049999995</v>
      </c>
      <c r="S830" s="68" t="n">
        <f aca="false">S829+K830</f>
        <v>5608.94389517005</v>
      </c>
      <c r="T830" s="68" t="n">
        <f aca="false">MAX(T829,S830)</f>
        <v>5667.71011461283</v>
      </c>
      <c r="U830" s="68" t="n">
        <f aca="false">T830-S830</f>
        <v>58.7662194427803</v>
      </c>
      <c r="V830" s="70" t="n">
        <f aca="false">V829+F830</f>
        <v>2.001</v>
      </c>
      <c r="W830" s="70" t="n">
        <f aca="false">MAX(W829,V830)</f>
        <v>2.0033</v>
      </c>
      <c r="X830" s="70" t="n">
        <f aca="false">W830-V830</f>
        <v>0.00229999999999997</v>
      </c>
      <c r="Y830" s="70" t="n">
        <f aca="false">Y829+M830</f>
        <v>1.78692550515654</v>
      </c>
      <c r="Z830" s="70" t="n">
        <f aca="false">MAX(Z829,Y830)</f>
        <v>1.79104729648475</v>
      </c>
      <c r="AA830" s="70" t="n">
        <f aca="false">Z830-Y830</f>
        <v>0.00412179132820456</v>
      </c>
      <c r="AB830" s="72" t="n">
        <f aca="false">AB829*(1+F830)</f>
        <v>6.55999199215875</v>
      </c>
      <c r="AC830" s="73" t="n">
        <f aca="false">MAX(AC829,AB830)</f>
        <v>6.57602047950929</v>
      </c>
      <c r="AD830" s="70" t="n">
        <f aca="false">1-AB830/AC830</f>
        <v>0.00243741445156431</v>
      </c>
      <c r="AE830" s="73" t="n">
        <f aca="false">AE829*(1+M830)</f>
        <v>5.2980959466711</v>
      </c>
      <c r="AF830" s="73" t="n">
        <f aca="false">MAX(AF829,AE830)</f>
        <v>5.32073041902246</v>
      </c>
      <c r="AG830" s="70" t="n">
        <f aca="false">1-AE830/AF830</f>
        <v>0.00425401600322251</v>
      </c>
      <c r="AH830" s="74" t="n">
        <f aca="false">IF(R830&gt;0,AH829+1,0)</f>
        <v>7</v>
      </c>
      <c r="AI830" s="74" t="n">
        <f aca="false">IF(U830&gt;0,AI829+1,0)</f>
        <v>7</v>
      </c>
      <c r="AJ830" s="74" t="n">
        <f aca="false">IF(G830&gt;0,AJ829+1,0)</f>
        <v>1</v>
      </c>
      <c r="AK830" s="74" t="n">
        <f aca="false">IF(G830&lt;=0,AK829+1,0)</f>
        <v>0</v>
      </c>
      <c r="AL830" s="74" t="n">
        <f aca="false">IF(K830&gt;0,AL829+1,0)</f>
        <v>1</v>
      </c>
      <c r="AM830" s="74" t="n">
        <f aca="false">IF(K830&lt;=0,AM829+1,0)</f>
        <v>0</v>
      </c>
    </row>
    <row r="831" customFormat="false" ht="15" hidden="false" customHeight="false" outlineLevel="0" collapsed="false">
      <c r="A831" s="61" t="n">
        <v>835</v>
      </c>
      <c r="B831" s="62" t="n">
        <v>42198.40625</v>
      </c>
      <c r="C831" s="63" t="n">
        <f aca="false">YEAR(B831)</f>
        <v>2015</v>
      </c>
      <c r="D831" s="32" t="s">
        <v>277</v>
      </c>
      <c r="E831" s="64" t="n">
        <v>8373.8</v>
      </c>
      <c r="F831" s="65" t="n">
        <v>-0.0017</v>
      </c>
      <c r="G831" s="66" t="n">
        <v>-14.23546</v>
      </c>
      <c r="H831" s="67" t="n">
        <f aca="false">E831+IF(D831="Long",1,-1)*G831</f>
        <v>8359.56454</v>
      </c>
      <c r="I831" s="68" t="n">
        <f aca="false">Assumptions!$B$58</f>
        <v>5.35750011455817</v>
      </c>
      <c r="J831" s="68" t="n">
        <f aca="false">INDEX(Yearly!$D$5:$D$22,MATCH(C831,Yearly!$A$5:$A$22,0))</f>
        <v>0.54483052012456</v>
      </c>
      <c r="K831" s="68" t="n">
        <f aca="false">G831-I831-J831</f>
        <v>-20.1377906346827</v>
      </c>
      <c r="L831" s="69" t="n">
        <f aca="false">(I831+J831)/Assumptions!$B$8</f>
        <v>0.000260255904029187</v>
      </c>
      <c r="M831" s="70" t="n">
        <f aca="false">F831-L831</f>
        <v>-0.00196025590402919</v>
      </c>
      <c r="N831" s="71" t="n">
        <f aca="false">G831*Assumptions!$B$7</f>
        <v>-111961.8929</v>
      </c>
      <c r="O831" s="71" t="n">
        <f aca="false">K831*Assumptions!$B$7</f>
        <v>-158383.72334178</v>
      </c>
      <c r="P831" s="68" t="n">
        <f aca="false">P830+G831</f>
        <v>10449.6932</v>
      </c>
      <c r="Q831" s="68" t="n">
        <f aca="false">MAX(Q830,P831)</f>
        <v>10481.378565</v>
      </c>
      <c r="R831" s="68" t="n">
        <f aca="false">Q831-P831</f>
        <v>31.6853649999994</v>
      </c>
      <c r="S831" s="68" t="n">
        <f aca="false">S830+K831</f>
        <v>5588.80610453537</v>
      </c>
      <c r="T831" s="68" t="n">
        <f aca="false">MAX(T830,S831)</f>
        <v>5667.71011461283</v>
      </c>
      <c r="U831" s="68" t="n">
        <f aca="false">T831-S831</f>
        <v>78.9040100774628</v>
      </c>
      <c r="V831" s="70" t="n">
        <f aca="false">V830+F831</f>
        <v>1.9993</v>
      </c>
      <c r="W831" s="70" t="n">
        <f aca="false">MAX(W830,V831)</f>
        <v>2.0033</v>
      </c>
      <c r="X831" s="70" t="n">
        <f aca="false">W831-V831</f>
        <v>0.004</v>
      </c>
      <c r="Y831" s="70" t="n">
        <f aca="false">Y830+M831</f>
        <v>1.78496524925252</v>
      </c>
      <c r="Z831" s="70" t="n">
        <f aca="false">MAX(Z830,Y831)</f>
        <v>1.79104729648475</v>
      </c>
      <c r="AA831" s="70" t="n">
        <f aca="false">Z831-Y831</f>
        <v>0.00608204723223382</v>
      </c>
      <c r="AB831" s="72" t="n">
        <f aca="false">AB830*(1+F831)</f>
        <v>6.54884000577208</v>
      </c>
      <c r="AC831" s="73" t="n">
        <f aca="false">MAX(AC830,AB831)</f>
        <v>6.57602047950929</v>
      </c>
      <c r="AD831" s="70" t="n">
        <f aca="false">1-AB831/AC831</f>
        <v>0.00413327084699666</v>
      </c>
      <c r="AE831" s="73" t="n">
        <f aca="false">AE830*(1+M831)</f>
        <v>5.28771032281153</v>
      </c>
      <c r="AF831" s="73" t="n">
        <f aca="false">MAX(AF830,AE831)</f>
        <v>5.32073041902246</v>
      </c>
      <c r="AG831" s="70" t="n">
        <f aca="false">1-AE831/AF831</f>
        <v>0.00620593294726557</v>
      </c>
      <c r="AH831" s="74" t="n">
        <f aca="false">IF(R831&gt;0,AH830+1,0)</f>
        <v>8</v>
      </c>
      <c r="AI831" s="74" t="n">
        <f aca="false">IF(U831&gt;0,AI830+1,0)</f>
        <v>8</v>
      </c>
      <c r="AJ831" s="74" t="n">
        <f aca="false">IF(G831&gt;0,AJ830+1,0)</f>
        <v>0</v>
      </c>
      <c r="AK831" s="74" t="n">
        <f aca="false">IF(G831&lt;=0,AK830+1,0)</f>
        <v>1</v>
      </c>
      <c r="AL831" s="74" t="n">
        <f aca="false">IF(K831&gt;0,AL830+1,0)</f>
        <v>0</v>
      </c>
      <c r="AM831" s="74" t="n">
        <f aca="false">IF(K831&lt;=0,AM830+1,0)</f>
        <v>1</v>
      </c>
    </row>
    <row r="832" customFormat="false" ht="15" hidden="false" customHeight="false" outlineLevel="0" collapsed="false">
      <c r="A832" s="61" t="n">
        <v>836</v>
      </c>
      <c r="B832" s="62" t="n">
        <v>42198.5020833333</v>
      </c>
      <c r="C832" s="63" t="n">
        <f aca="false">YEAR(B832)</f>
        <v>2015</v>
      </c>
      <c r="D832" s="32" t="s">
        <v>276</v>
      </c>
      <c r="E832" s="64" t="n">
        <v>8359.35</v>
      </c>
      <c r="F832" s="65" t="n">
        <v>-0.0104</v>
      </c>
      <c r="G832" s="66" t="n">
        <v>-86.93724</v>
      </c>
      <c r="H832" s="67" t="n">
        <f aca="false">E832+IF(D832="Long",1,-1)*G832</f>
        <v>8446.28724</v>
      </c>
      <c r="I832" s="68" t="n">
        <f aca="false">Assumptions!$B$58</f>
        <v>5.35750011455817</v>
      </c>
      <c r="J832" s="68" t="n">
        <f aca="false">INDEX(Yearly!$D$5:$D$22,MATCH(C832,Yearly!$A$5:$A$22,0))</f>
        <v>0.54483052012456</v>
      </c>
      <c r="K832" s="68" t="n">
        <f aca="false">G832-I832-J832</f>
        <v>-92.8395706346827</v>
      </c>
      <c r="L832" s="69" t="n">
        <f aca="false">(I832+J832)/Assumptions!$B$8</f>
        <v>0.000260255904029187</v>
      </c>
      <c r="M832" s="70" t="n">
        <f aca="false">F832-L832</f>
        <v>-0.0106602559040292</v>
      </c>
      <c r="N832" s="71" t="n">
        <f aca="false">G832*Assumptions!$B$7</f>
        <v>-683761.3926</v>
      </c>
      <c r="O832" s="71" t="n">
        <f aca="false">K832*Assumptions!$B$7</f>
        <v>-730183.22304178</v>
      </c>
      <c r="P832" s="68" t="n">
        <f aca="false">P831+G832</f>
        <v>10362.75596</v>
      </c>
      <c r="Q832" s="68" t="n">
        <f aca="false">MAX(Q831,P832)</f>
        <v>10481.378565</v>
      </c>
      <c r="R832" s="68" t="n">
        <f aca="false">Q832-P832</f>
        <v>118.622604999999</v>
      </c>
      <c r="S832" s="68" t="n">
        <f aca="false">S831+K832</f>
        <v>5495.96653390068</v>
      </c>
      <c r="T832" s="68" t="n">
        <f aca="false">MAX(T831,S832)</f>
        <v>5667.71011461283</v>
      </c>
      <c r="U832" s="68" t="n">
        <f aca="false">T832-S832</f>
        <v>171.743580712146</v>
      </c>
      <c r="V832" s="70" t="n">
        <f aca="false">V831+F832</f>
        <v>1.9889</v>
      </c>
      <c r="W832" s="70" t="n">
        <f aca="false">MAX(W831,V832)</f>
        <v>2.0033</v>
      </c>
      <c r="X832" s="70" t="n">
        <f aca="false">W832-V832</f>
        <v>0.0144</v>
      </c>
      <c r="Y832" s="70" t="n">
        <f aca="false">Y831+M832</f>
        <v>1.77430499334849</v>
      </c>
      <c r="Z832" s="70" t="n">
        <f aca="false">MAX(Z831,Y832)</f>
        <v>1.79104729648475</v>
      </c>
      <c r="AA832" s="70" t="n">
        <f aca="false">Z832-Y832</f>
        <v>0.016742303136263</v>
      </c>
      <c r="AB832" s="72" t="n">
        <f aca="false">AB831*(1+F832)</f>
        <v>6.48073206971205</v>
      </c>
      <c r="AC832" s="73" t="n">
        <f aca="false">MAX(AC831,AB832)</f>
        <v>6.57602047950929</v>
      </c>
      <c r="AD832" s="70" t="n">
        <f aca="false">1-AB832/AC832</f>
        <v>0.0144902848301879</v>
      </c>
      <c r="AE832" s="73" t="n">
        <f aca="false">AE831*(1+M832)</f>
        <v>5.23134197762398</v>
      </c>
      <c r="AF832" s="73" t="n">
        <f aca="false">MAX(AF831,AE832)</f>
        <v>5.32073041902246</v>
      </c>
      <c r="AG832" s="70" t="n">
        <f aca="false">1-AE832/AF832</f>
        <v>0.0168000320179537</v>
      </c>
      <c r="AH832" s="74" t="n">
        <f aca="false">IF(R832&gt;0,AH831+1,0)</f>
        <v>9</v>
      </c>
      <c r="AI832" s="74" t="n">
        <f aca="false">IF(U832&gt;0,AI831+1,0)</f>
        <v>9</v>
      </c>
      <c r="AJ832" s="74" t="n">
        <f aca="false">IF(G832&gt;0,AJ831+1,0)</f>
        <v>0</v>
      </c>
      <c r="AK832" s="74" t="n">
        <f aca="false">IF(G832&lt;=0,AK831+1,0)</f>
        <v>2</v>
      </c>
      <c r="AL832" s="74" t="n">
        <f aca="false">IF(K832&gt;0,AL831+1,0)</f>
        <v>0</v>
      </c>
      <c r="AM832" s="74" t="n">
        <f aca="false">IF(K832&lt;=0,AM831+1,0)</f>
        <v>2</v>
      </c>
    </row>
    <row r="833" customFormat="false" ht="15" hidden="false" customHeight="false" outlineLevel="0" collapsed="false">
      <c r="A833" s="61" t="n">
        <v>837</v>
      </c>
      <c r="B833" s="62" t="n">
        <v>42198.53125</v>
      </c>
      <c r="C833" s="63" t="n">
        <f aca="false">YEAR(B833)</f>
        <v>2015</v>
      </c>
      <c r="D833" s="32" t="s">
        <v>277</v>
      </c>
      <c r="E833" s="64" t="n">
        <v>8446.3</v>
      </c>
      <c r="F833" s="65" t="n">
        <v>0.0095</v>
      </c>
      <c r="G833" s="66" t="n">
        <v>80.23985</v>
      </c>
      <c r="H833" s="67" t="n">
        <f aca="false">E833+IF(D833="Long",1,-1)*G833</f>
        <v>8526.53985</v>
      </c>
      <c r="I833" s="68" t="n">
        <f aca="false">Assumptions!$B$58</f>
        <v>5.35750011455817</v>
      </c>
      <c r="J833" s="68" t="n">
        <f aca="false">INDEX(Yearly!$D$5:$D$22,MATCH(C833,Yearly!$A$5:$A$22,0))</f>
        <v>0.54483052012456</v>
      </c>
      <c r="K833" s="68" t="n">
        <f aca="false">G833-I833-J833</f>
        <v>74.3375193653173</v>
      </c>
      <c r="L833" s="69" t="n">
        <f aca="false">(I833+J833)/Assumptions!$B$8</f>
        <v>0.000260255904029187</v>
      </c>
      <c r="M833" s="70" t="n">
        <f aca="false">F833-L833</f>
        <v>0.00923974409597081</v>
      </c>
      <c r="N833" s="71" t="n">
        <f aca="false">G833*Assumptions!$B$7</f>
        <v>631086.42025</v>
      </c>
      <c r="O833" s="71" t="n">
        <f aca="false">K833*Assumptions!$B$7</f>
        <v>584664.58980822</v>
      </c>
      <c r="P833" s="68" t="n">
        <f aca="false">P832+G833</f>
        <v>10442.99581</v>
      </c>
      <c r="Q833" s="68" t="n">
        <f aca="false">MAX(Q832,P833)</f>
        <v>10481.378565</v>
      </c>
      <c r="R833" s="68" t="n">
        <f aca="false">Q833-P833</f>
        <v>38.3827549999987</v>
      </c>
      <c r="S833" s="68" t="n">
        <f aca="false">S832+K833</f>
        <v>5570.304053266</v>
      </c>
      <c r="T833" s="68" t="n">
        <f aca="false">MAX(T832,S833)</f>
        <v>5667.71011461283</v>
      </c>
      <c r="U833" s="68" t="n">
        <f aca="false">T833-S833</f>
        <v>97.4060613468282</v>
      </c>
      <c r="V833" s="70" t="n">
        <f aca="false">V832+F833</f>
        <v>1.9984</v>
      </c>
      <c r="W833" s="70" t="n">
        <f aca="false">MAX(W832,V833)</f>
        <v>2.0033</v>
      </c>
      <c r="X833" s="70" t="n">
        <f aca="false">W833-V833</f>
        <v>0.0048999999999999</v>
      </c>
      <c r="Y833" s="70" t="n">
        <f aca="false">Y832+M833</f>
        <v>1.78354473744446</v>
      </c>
      <c r="Z833" s="70" t="n">
        <f aca="false">MAX(Z832,Y833)</f>
        <v>1.79104729648475</v>
      </c>
      <c r="AA833" s="70" t="n">
        <f aca="false">Z833-Y833</f>
        <v>0.00750255904029218</v>
      </c>
      <c r="AB833" s="72" t="n">
        <f aca="false">AB832*(1+F833)</f>
        <v>6.54229902437432</v>
      </c>
      <c r="AC833" s="73" t="n">
        <f aca="false">MAX(AC832,AB833)</f>
        <v>6.57602047950929</v>
      </c>
      <c r="AD833" s="70" t="n">
        <f aca="false">1-AB833/AC833</f>
        <v>0.00512794253607451</v>
      </c>
      <c r="AE833" s="73" t="n">
        <f aca="false">AE832*(1+M833)</f>
        <v>5.27967823877573</v>
      </c>
      <c r="AF833" s="73" t="n">
        <f aca="false">MAX(AF832,AE833)</f>
        <v>5.32073041902246</v>
      </c>
      <c r="AG833" s="70" t="n">
        <f aca="false">1-AE833/AF833</f>
        <v>0.00771551591863295</v>
      </c>
      <c r="AH833" s="74" t="n">
        <f aca="false">IF(R833&gt;0,AH832+1,0)</f>
        <v>10</v>
      </c>
      <c r="AI833" s="74" t="n">
        <f aca="false">IF(U833&gt;0,AI832+1,0)</f>
        <v>10</v>
      </c>
      <c r="AJ833" s="74" t="n">
        <f aca="false">IF(G833&gt;0,AJ832+1,0)</f>
        <v>1</v>
      </c>
      <c r="AK833" s="74" t="n">
        <f aca="false">IF(G833&lt;=0,AK832+1,0)</f>
        <v>0</v>
      </c>
      <c r="AL833" s="74" t="n">
        <f aca="false">IF(K833&gt;0,AL832+1,0)</f>
        <v>1</v>
      </c>
      <c r="AM833" s="74" t="n">
        <f aca="false">IF(K833&lt;=0,AM832+1,0)</f>
        <v>0</v>
      </c>
    </row>
    <row r="834" customFormat="false" ht="15" hidden="false" customHeight="false" outlineLevel="0" collapsed="false">
      <c r="A834" s="61" t="n">
        <v>838</v>
      </c>
      <c r="B834" s="62" t="n">
        <v>42206.6354166667</v>
      </c>
      <c r="C834" s="63" t="n">
        <f aca="false">YEAR(B834)</f>
        <v>2015</v>
      </c>
      <c r="D834" s="32" t="s">
        <v>276</v>
      </c>
      <c r="E834" s="64" t="n">
        <v>8526.15</v>
      </c>
      <c r="F834" s="65" t="n">
        <v>-0.006</v>
      </c>
      <c r="G834" s="66" t="n">
        <v>-51.1569</v>
      </c>
      <c r="H834" s="67" t="n">
        <f aca="false">E834+IF(D834="Long",1,-1)*G834</f>
        <v>8577.3069</v>
      </c>
      <c r="I834" s="68" t="n">
        <f aca="false">Assumptions!$B$58</f>
        <v>5.35750011455817</v>
      </c>
      <c r="J834" s="68" t="n">
        <f aca="false">INDEX(Yearly!$D$5:$D$22,MATCH(C834,Yearly!$A$5:$A$22,0))</f>
        <v>0.54483052012456</v>
      </c>
      <c r="K834" s="68" t="n">
        <f aca="false">G834-I834-J834</f>
        <v>-57.0592306346827</v>
      </c>
      <c r="L834" s="69" t="n">
        <f aca="false">(I834+J834)/Assumptions!$B$8</f>
        <v>0.000260255904029187</v>
      </c>
      <c r="M834" s="70" t="n">
        <f aca="false">F834-L834</f>
        <v>-0.00626025590402919</v>
      </c>
      <c r="N834" s="71" t="n">
        <f aca="false">G834*Assumptions!$B$7</f>
        <v>-402349.0185</v>
      </c>
      <c r="O834" s="71" t="n">
        <f aca="false">K834*Assumptions!$B$7</f>
        <v>-448770.84894178</v>
      </c>
      <c r="P834" s="68" t="n">
        <f aca="false">P833+G834</f>
        <v>10391.83891</v>
      </c>
      <c r="Q834" s="68" t="n">
        <f aca="false">MAX(Q833,P834)</f>
        <v>10481.378565</v>
      </c>
      <c r="R834" s="68" t="n">
        <f aca="false">Q834-P834</f>
        <v>89.5396549999987</v>
      </c>
      <c r="S834" s="68" t="n">
        <f aca="false">S833+K834</f>
        <v>5513.24482263132</v>
      </c>
      <c r="T834" s="68" t="n">
        <f aca="false">MAX(T833,S834)</f>
        <v>5667.71011461283</v>
      </c>
      <c r="U834" s="68" t="n">
        <f aca="false">T834-S834</f>
        <v>154.465291981511</v>
      </c>
      <c r="V834" s="70" t="n">
        <f aca="false">V833+F834</f>
        <v>1.9924</v>
      </c>
      <c r="W834" s="70" t="n">
        <f aca="false">MAX(W833,V834)</f>
        <v>2.0033</v>
      </c>
      <c r="X834" s="70" t="n">
        <f aca="false">W834-V834</f>
        <v>0.0108999999999999</v>
      </c>
      <c r="Y834" s="70" t="n">
        <f aca="false">Y833+M834</f>
        <v>1.77728448154043</v>
      </c>
      <c r="Z834" s="70" t="n">
        <f aca="false">MAX(Z833,Y834)</f>
        <v>1.79104729648475</v>
      </c>
      <c r="AA834" s="70" t="n">
        <f aca="false">Z834-Y834</f>
        <v>0.0137628149443214</v>
      </c>
      <c r="AB834" s="72" t="n">
        <f aca="false">AB833*(1+F834)</f>
        <v>6.50304523022807</v>
      </c>
      <c r="AC834" s="73" t="n">
        <f aca="false">MAX(AC833,AB834)</f>
        <v>6.57602047950929</v>
      </c>
      <c r="AD834" s="70" t="n">
        <f aca="false">1-AB834/AC834</f>
        <v>0.0110971748808582</v>
      </c>
      <c r="AE834" s="73" t="n">
        <f aca="false">AE833*(1+M834)</f>
        <v>5.24662610191006</v>
      </c>
      <c r="AF834" s="73" t="n">
        <f aca="false">MAX(AF833,AE834)</f>
        <v>5.32073041902246</v>
      </c>
      <c r="AG834" s="70" t="n">
        <f aca="false">1-AE834/AF834</f>
        <v>0.0139274707185799</v>
      </c>
      <c r="AH834" s="74" t="n">
        <f aca="false">IF(R834&gt;0,AH833+1,0)</f>
        <v>11</v>
      </c>
      <c r="AI834" s="74" t="n">
        <f aca="false">IF(U834&gt;0,AI833+1,0)</f>
        <v>11</v>
      </c>
      <c r="AJ834" s="74" t="n">
        <f aca="false">IF(G834&gt;0,AJ833+1,0)</f>
        <v>0</v>
      </c>
      <c r="AK834" s="74" t="n">
        <f aca="false">IF(G834&lt;=0,AK833+1,0)</f>
        <v>1</v>
      </c>
      <c r="AL834" s="74" t="n">
        <f aca="false">IF(K834&gt;0,AL833+1,0)</f>
        <v>0</v>
      </c>
      <c r="AM834" s="74" t="n">
        <f aca="false">IF(K834&lt;=0,AM833+1,0)</f>
        <v>1</v>
      </c>
    </row>
    <row r="835" customFormat="false" ht="15" hidden="false" customHeight="false" outlineLevel="0" collapsed="false">
      <c r="A835" s="61" t="n">
        <v>839</v>
      </c>
      <c r="B835" s="62" t="n">
        <v>42207.4527777778</v>
      </c>
      <c r="C835" s="63" t="n">
        <f aca="false">YEAR(B835)</f>
        <v>2015</v>
      </c>
      <c r="D835" s="32" t="s">
        <v>277</v>
      </c>
      <c r="E835" s="64" t="n">
        <v>8577.35</v>
      </c>
      <c r="F835" s="65" t="n">
        <v>0.0003</v>
      </c>
      <c r="G835" s="66" t="n">
        <v>2.573205</v>
      </c>
      <c r="H835" s="67" t="n">
        <f aca="false">E835+IF(D835="Long",1,-1)*G835</f>
        <v>8579.923205</v>
      </c>
      <c r="I835" s="68" t="n">
        <f aca="false">Assumptions!$B$58</f>
        <v>5.35750011455817</v>
      </c>
      <c r="J835" s="68" t="n">
        <f aca="false">INDEX(Yearly!$D$5:$D$22,MATCH(C835,Yearly!$A$5:$A$22,0))</f>
        <v>0.54483052012456</v>
      </c>
      <c r="K835" s="68" t="n">
        <f aca="false">G835-I835-J835</f>
        <v>-3.32912563468273</v>
      </c>
      <c r="L835" s="69" t="n">
        <f aca="false">(I835+J835)/Assumptions!$B$8</f>
        <v>0.000260255904029187</v>
      </c>
      <c r="M835" s="70" t="n">
        <f aca="false">F835-L835</f>
        <v>3.97440959708131E-005</v>
      </c>
      <c r="N835" s="71" t="n">
        <f aca="false">G835*Assumptions!$B$7</f>
        <v>20238.257325</v>
      </c>
      <c r="O835" s="71" t="n">
        <f aca="false">K835*Assumptions!$B$7</f>
        <v>-26183.5731167797</v>
      </c>
      <c r="P835" s="68" t="n">
        <f aca="false">P834+G835</f>
        <v>10394.412115</v>
      </c>
      <c r="Q835" s="68" t="n">
        <f aca="false">MAX(Q834,P835)</f>
        <v>10481.378565</v>
      </c>
      <c r="R835" s="68" t="n">
        <f aca="false">Q835-P835</f>
        <v>86.9664499999981</v>
      </c>
      <c r="S835" s="68" t="n">
        <f aca="false">S834+K835</f>
        <v>5509.91569699663</v>
      </c>
      <c r="T835" s="68" t="n">
        <f aca="false">MAX(T834,S835)</f>
        <v>5667.71011461283</v>
      </c>
      <c r="U835" s="68" t="n">
        <f aca="false">T835-S835</f>
        <v>157.794417616194</v>
      </c>
      <c r="V835" s="70" t="n">
        <f aca="false">V834+F835</f>
        <v>1.9927</v>
      </c>
      <c r="W835" s="70" t="n">
        <f aca="false">MAX(W834,V835)</f>
        <v>2.0033</v>
      </c>
      <c r="X835" s="70" t="n">
        <f aca="false">W835-V835</f>
        <v>0.0105999999999999</v>
      </c>
      <c r="Y835" s="70" t="n">
        <f aca="false">Y834+M835</f>
        <v>1.7773242256364</v>
      </c>
      <c r="Z835" s="70" t="n">
        <f aca="false">MAX(Z834,Y835)</f>
        <v>1.79104729648475</v>
      </c>
      <c r="AA835" s="70" t="n">
        <f aca="false">Z835-Y835</f>
        <v>0.0137230708483507</v>
      </c>
      <c r="AB835" s="72" t="n">
        <f aca="false">AB834*(1+F835)</f>
        <v>6.50499614379714</v>
      </c>
      <c r="AC835" s="73" t="n">
        <f aca="false">MAX(AC834,AB835)</f>
        <v>6.57602047950929</v>
      </c>
      <c r="AD835" s="70" t="n">
        <f aca="false">1-AB835/AC835</f>
        <v>0.0108005040333224</v>
      </c>
      <c r="AE835" s="73" t="n">
        <f aca="false">AE834*(1+M835)</f>
        <v>5.24683462432138</v>
      </c>
      <c r="AF835" s="73" t="n">
        <f aca="false">MAX(AF834,AE835)</f>
        <v>5.32073041902246</v>
      </c>
      <c r="AG835" s="70" t="n">
        <f aca="false">1-AE835/AF835</f>
        <v>0.0138882801573421</v>
      </c>
      <c r="AH835" s="74" t="n">
        <f aca="false">IF(R835&gt;0,AH834+1,0)</f>
        <v>12</v>
      </c>
      <c r="AI835" s="74" t="n">
        <f aca="false">IF(U835&gt;0,AI834+1,0)</f>
        <v>12</v>
      </c>
      <c r="AJ835" s="74" t="n">
        <f aca="false">IF(G835&gt;0,AJ834+1,0)</f>
        <v>1</v>
      </c>
      <c r="AK835" s="74" t="n">
        <f aca="false">IF(G835&lt;=0,AK834+1,0)</f>
        <v>0</v>
      </c>
      <c r="AL835" s="74" t="n">
        <f aca="false">IF(K835&gt;0,AL834+1,0)</f>
        <v>0</v>
      </c>
      <c r="AM835" s="74" t="n">
        <f aca="false">IF(K835&lt;=0,AM834+1,0)</f>
        <v>2</v>
      </c>
    </row>
    <row r="836" customFormat="false" ht="15" hidden="false" customHeight="false" outlineLevel="0" collapsed="false">
      <c r="A836" s="61" t="n">
        <v>840</v>
      </c>
      <c r="B836" s="62" t="n">
        <v>42208.59375</v>
      </c>
      <c r="C836" s="63" t="n">
        <f aca="false">YEAR(B836)</f>
        <v>2015</v>
      </c>
      <c r="D836" s="32" t="s">
        <v>276</v>
      </c>
      <c r="E836" s="64" t="n">
        <v>8579.85</v>
      </c>
      <c r="F836" s="65" t="n">
        <v>0.0164</v>
      </c>
      <c r="G836" s="66" t="n">
        <v>140.70954</v>
      </c>
      <c r="H836" s="67" t="n">
        <f aca="false">E836+IF(D836="Long",1,-1)*G836</f>
        <v>8439.14046</v>
      </c>
      <c r="I836" s="68" t="n">
        <f aca="false">Assumptions!$B$58</f>
        <v>5.35750011455817</v>
      </c>
      <c r="J836" s="68" t="n">
        <f aca="false">INDEX(Yearly!$D$5:$D$22,MATCH(C836,Yearly!$A$5:$A$22,0))</f>
        <v>0.54483052012456</v>
      </c>
      <c r="K836" s="68" t="n">
        <f aca="false">G836-I836-J836</f>
        <v>134.807209365317</v>
      </c>
      <c r="L836" s="69" t="n">
        <f aca="false">(I836+J836)/Assumptions!$B$8</f>
        <v>0.000260255904029187</v>
      </c>
      <c r="M836" s="70" t="n">
        <f aca="false">F836-L836</f>
        <v>0.0161397440959708</v>
      </c>
      <c r="N836" s="71" t="n">
        <f aca="false">G836*Assumptions!$B$7</f>
        <v>1106680.5321</v>
      </c>
      <c r="O836" s="71" t="n">
        <f aca="false">K836*Assumptions!$B$7</f>
        <v>1060258.70165822</v>
      </c>
      <c r="P836" s="68" t="n">
        <f aca="false">P835+G836</f>
        <v>10535.121655</v>
      </c>
      <c r="Q836" s="68" t="n">
        <f aca="false">MAX(Q835,P836)</f>
        <v>10535.121655</v>
      </c>
      <c r="R836" s="68" t="n">
        <f aca="false">Q836-P836</f>
        <v>0</v>
      </c>
      <c r="S836" s="68" t="n">
        <f aca="false">S835+K836</f>
        <v>5644.72290636195</v>
      </c>
      <c r="T836" s="68" t="n">
        <f aca="false">MAX(T835,S836)</f>
        <v>5667.71011461283</v>
      </c>
      <c r="U836" s="68" t="n">
        <f aca="false">T836-S836</f>
        <v>22.9872082508764</v>
      </c>
      <c r="V836" s="70" t="n">
        <f aca="false">V835+F836</f>
        <v>2.0091</v>
      </c>
      <c r="W836" s="70" t="n">
        <f aca="false">MAX(W835,V836)</f>
        <v>2.0091</v>
      </c>
      <c r="X836" s="70" t="n">
        <f aca="false">W836-V836</f>
        <v>0</v>
      </c>
      <c r="Y836" s="70" t="n">
        <f aca="false">Y835+M836</f>
        <v>1.79346396973237</v>
      </c>
      <c r="Z836" s="70" t="n">
        <f aca="false">MAX(Z835,Y836)</f>
        <v>1.79346396973237</v>
      </c>
      <c r="AA836" s="70" t="n">
        <f aca="false">Z836-Y836</f>
        <v>0</v>
      </c>
      <c r="AB836" s="72" t="n">
        <f aca="false">AB835*(1+F836)</f>
        <v>6.61167808055541</v>
      </c>
      <c r="AC836" s="73" t="n">
        <f aca="false">MAX(AC835,AB836)</f>
        <v>6.61167808055541</v>
      </c>
      <c r="AD836" s="70" t="n">
        <f aca="false">1-AB836/AC836</f>
        <v>0</v>
      </c>
      <c r="AE836" s="73" t="n">
        <f aca="false">AE835*(1+M836)</f>
        <v>5.33151719247181</v>
      </c>
      <c r="AF836" s="73" t="n">
        <f aca="false">MAX(AF835,AE836)</f>
        <v>5.33151719247181</v>
      </c>
      <c r="AG836" s="70" t="n">
        <f aca="false">1-AE836/AF836</f>
        <v>0</v>
      </c>
      <c r="AH836" s="74" t="n">
        <f aca="false">IF(R836&gt;0,AH835+1,0)</f>
        <v>0</v>
      </c>
      <c r="AI836" s="74" t="n">
        <f aca="false">IF(U836&gt;0,AI835+1,0)</f>
        <v>13</v>
      </c>
      <c r="AJ836" s="74" t="n">
        <f aca="false">IF(G836&gt;0,AJ835+1,0)</f>
        <v>2</v>
      </c>
      <c r="AK836" s="74" t="n">
        <f aca="false">IF(G836&lt;=0,AK835+1,0)</f>
        <v>0</v>
      </c>
      <c r="AL836" s="74" t="n">
        <f aca="false">IF(K836&gt;0,AL835+1,0)</f>
        <v>1</v>
      </c>
      <c r="AM836" s="74" t="n">
        <f aca="false">IF(K836&lt;=0,AM835+1,0)</f>
        <v>0</v>
      </c>
    </row>
    <row r="837" customFormat="false" ht="15" hidden="false" customHeight="false" outlineLevel="0" collapsed="false">
      <c r="A837" s="61" t="n">
        <v>841</v>
      </c>
      <c r="B837" s="62" t="n">
        <v>42215.4479166667</v>
      </c>
      <c r="C837" s="63" t="n">
        <f aca="false">YEAR(B837)</f>
        <v>2015</v>
      </c>
      <c r="D837" s="32" t="s">
        <v>277</v>
      </c>
      <c r="E837" s="64" t="n">
        <v>8438.75</v>
      </c>
      <c r="F837" s="65" t="n">
        <v>-0.0025</v>
      </c>
      <c r="G837" s="66" t="n">
        <v>-21.096875</v>
      </c>
      <c r="H837" s="67" t="n">
        <f aca="false">E837+IF(D837="Long",1,-1)*G837</f>
        <v>8417.653125</v>
      </c>
      <c r="I837" s="68" t="n">
        <f aca="false">Assumptions!$B$58</f>
        <v>5.35750011455817</v>
      </c>
      <c r="J837" s="68" t="n">
        <f aca="false">INDEX(Yearly!$D$5:$D$22,MATCH(C837,Yearly!$A$5:$A$22,0))</f>
        <v>0.54483052012456</v>
      </c>
      <c r="K837" s="68" t="n">
        <f aca="false">G837-I837-J837</f>
        <v>-26.9992056346827</v>
      </c>
      <c r="L837" s="69" t="n">
        <f aca="false">(I837+J837)/Assumptions!$B$8</f>
        <v>0.000260255904029187</v>
      </c>
      <c r="M837" s="70" t="n">
        <f aca="false">F837-L837</f>
        <v>-0.00276025590402919</v>
      </c>
      <c r="N837" s="71" t="n">
        <f aca="false">G837*Assumptions!$B$7</f>
        <v>-165926.921875</v>
      </c>
      <c r="O837" s="71" t="n">
        <f aca="false">K837*Assumptions!$B$7</f>
        <v>-212348.75231678</v>
      </c>
      <c r="P837" s="68" t="n">
        <f aca="false">P836+G837</f>
        <v>10514.02478</v>
      </c>
      <c r="Q837" s="68" t="n">
        <f aca="false">MAX(Q836,P837)</f>
        <v>10535.121655</v>
      </c>
      <c r="R837" s="68" t="n">
        <f aca="false">Q837-P837</f>
        <v>21.0968749999993</v>
      </c>
      <c r="S837" s="68" t="n">
        <f aca="false">S836+K837</f>
        <v>5617.72370072727</v>
      </c>
      <c r="T837" s="68" t="n">
        <f aca="false">MAX(T836,S837)</f>
        <v>5667.71011461283</v>
      </c>
      <c r="U837" s="68" t="n">
        <f aca="false">T837-S837</f>
        <v>49.9864138855592</v>
      </c>
      <c r="V837" s="70" t="n">
        <f aca="false">V836+F837</f>
        <v>2.0066</v>
      </c>
      <c r="W837" s="70" t="n">
        <f aca="false">MAX(W836,V837)</f>
        <v>2.0091</v>
      </c>
      <c r="X837" s="70" t="n">
        <f aca="false">W837-V837</f>
        <v>0.00249999999999995</v>
      </c>
      <c r="Y837" s="70" t="n">
        <f aca="false">Y836+M837</f>
        <v>1.79070371382834</v>
      </c>
      <c r="Z837" s="70" t="n">
        <f aca="false">MAX(Z836,Y837)</f>
        <v>1.79346396973237</v>
      </c>
      <c r="AA837" s="70" t="n">
        <f aca="false">Z837-Y837</f>
        <v>0.00276025590402917</v>
      </c>
      <c r="AB837" s="72" t="n">
        <f aca="false">AB836*(1+F837)</f>
        <v>6.59514888535402</v>
      </c>
      <c r="AC837" s="73" t="n">
        <f aca="false">MAX(AC836,AB837)</f>
        <v>6.61167808055541</v>
      </c>
      <c r="AD837" s="70" t="n">
        <f aca="false">1-AB837/AC837</f>
        <v>0.00249999999999984</v>
      </c>
      <c r="AE837" s="73" t="n">
        <f aca="false">AE836*(1+M837)</f>
        <v>5.31680084066385</v>
      </c>
      <c r="AF837" s="73" t="n">
        <f aca="false">MAX(AF836,AE837)</f>
        <v>5.33151719247181</v>
      </c>
      <c r="AG837" s="70" t="n">
        <f aca="false">1-AE837/AF837</f>
        <v>0.00276025590402917</v>
      </c>
      <c r="AH837" s="74" t="n">
        <f aca="false">IF(R837&gt;0,AH836+1,0)</f>
        <v>1</v>
      </c>
      <c r="AI837" s="74" t="n">
        <f aca="false">IF(U837&gt;0,AI836+1,0)</f>
        <v>14</v>
      </c>
      <c r="AJ837" s="74" t="n">
        <f aca="false">IF(G837&gt;0,AJ836+1,0)</f>
        <v>0</v>
      </c>
      <c r="AK837" s="74" t="n">
        <f aca="false">IF(G837&lt;=0,AK836+1,0)</f>
        <v>1</v>
      </c>
      <c r="AL837" s="74" t="n">
        <f aca="false">IF(K837&gt;0,AL836+1,0)</f>
        <v>0</v>
      </c>
      <c r="AM837" s="74" t="n">
        <f aca="false">IF(K837&lt;=0,AM836+1,0)</f>
        <v>1</v>
      </c>
    </row>
    <row r="838" customFormat="false" ht="15" hidden="false" customHeight="false" outlineLevel="0" collapsed="false">
      <c r="A838" s="61" t="n">
        <v>842</v>
      </c>
      <c r="B838" s="62" t="n">
        <v>42215.5729166667</v>
      </c>
      <c r="C838" s="63" t="n">
        <f aca="false">YEAR(B838)</f>
        <v>2015</v>
      </c>
      <c r="D838" s="32" t="s">
        <v>276</v>
      </c>
      <c r="E838" s="64" t="n">
        <v>8417.9</v>
      </c>
      <c r="F838" s="65" t="n">
        <v>-0.0067</v>
      </c>
      <c r="G838" s="66" t="n">
        <v>-56.39993</v>
      </c>
      <c r="H838" s="67" t="n">
        <f aca="false">E838+IF(D838="Long",1,-1)*G838</f>
        <v>8474.29993</v>
      </c>
      <c r="I838" s="68" t="n">
        <f aca="false">Assumptions!$B$58</f>
        <v>5.35750011455817</v>
      </c>
      <c r="J838" s="68" t="n">
        <f aca="false">INDEX(Yearly!$D$5:$D$22,MATCH(C838,Yearly!$A$5:$A$22,0))</f>
        <v>0.54483052012456</v>
      </c>
      <c r="K838" s="68" t="n">
        <f aca="false">G838-I838-J838</f>
        <v>-62.3022606346827</v>
      </c>
      <c r="L838" s="69" t="n">
        <f aca="false">(I838+J838)/Assumptions!$B$8</f>
        <v>0.000260255904029187</v>
      </c>
      <c r="M838" s="70" t="n">
        <f aca="false">F838-L838</f>
        <v>-0.00696025590402919</v>
      </c>
      <c r="N838" s="71" t="n">
        <f aca="false">G838*Assumptions!$B$7</f>
        <v>-443585.44945</v>
      </c>
      <c r="O838" s="71" t="n">
        <f aca="false">K838*Assumptions!$B$7</f>
        <v>-490007.27989178</v>
      </c>
      <c r="P838" s="68" t="n">
        <f aca="false">P837+G838</f>
        <v>10457.62485</v>
      </c>
      <c r="Q838" s="68" t="n">
        <f aca="false">MAX(Q837,P838)</f>
        <v>10535.121655</v>
      </c>
      <c r="R838" s="68" t="n">
        <f aca="false">Q838-P838</f>
        <v>77.4968049999989</v>
      </c>
      <c r="S838" s="68" t="n">
        <f aca="false">S837+K838</f>
        <v>5555.42144009259</v>
      </c>
      <c r="T838" s="68" t="n">
        <f aca="false">MAX(T837,S838)</f>
        <v>5667.71011461283</v>
      </c>
      <c r="U838" s="68" t="n">
        <f aca="false">T838-S838</f>
        <v>112.288674520242</v>
      </c>
      <c r="V838" s="70" t="n">
        <f aca="false">V837+F838</f>
        <v>1.9999</v>
      </c>
      <c r="W838" s="70" t="n">
        <f aca="false">MAX(W837,V838)</f>
        <v>2.0091</v>
      </c>
      <c r="X838" s="70" t="n">
        <f aca="false">W838-V838</f>
        <v>0.00919999999999988</v>
      </c>
      <c r="Y838" s="70" t="n">
        <f aca="false">Y837+M838</f>
        <v>1.78374345792431</v>
      </c>
      <c r="Z838" s="70" t="n">
        <f aca="false">MAX(Z837,Y838)</f>
        <v>1.79346396973237</v>
      </c>
      <c r="AA838" s="70" t="n">
        <f aca="false">Z838-Y838</f>
        <v>0.00972051180805833</v>
      </c>
      <c r="AB838" s="72" t="n">
        <f aca="false">AB837*(1+F838)</f>
        <v>6.55096138782215</v>
      </c>
      <c r="AC838" s="73" t="n">
        <f aca="false">MAX(AC837,AB838)</f>
        <v>6.61167808055541</v>
      </c>
      <c r="AD838" s="70" t="n">
        <f aca="false">1-AB838/AC838</f>
        <v>0.00918324999999998</v>
      </c>
      <c r="AE838" s="73" t="n">
        <f aca="false">AE837*(1+M838)</f>
        <v>5.27979454622208</v>
      </c>
      <c r="AF838" s="73" t="n">
        <f aca="false">MAX(AF837,AE838)</f>
        <v>5.33151719247181</v>
      </c>
      <c r="AG838" s="70" t="n">
        <f aca="false">1-AE838/AF838</f>
        <v>0.00970129972060563</v>
      </c>
      <c r="AH838" s="74" t="n">
        <f aca="false">IF(R838&gt;0,AH837+1,0)</f>
        <v>2</v>
      </c>
      <c r="AI838" s="74" t="n">
        <f aca="false">IF(U838&gt;0,AI837+1,0)</f>
        <v>15</v>
      </c>
      <c r="AJ838" s="74" t="n">
        <f aca="false">IF(G838&gt;0,AJ837+1,0)</f>
        <v>0</v>
      </c>
      <c r="AK838" s="74" t="n">
        <f aca="false">IF(G838&lt;=0,AK837+1,0)</f>
        <v>2</v>
      </c>
      <c r="AL838" s="74" t="n">
        <f aca="false">IF(K838&gt;0,AL837+1,0)</f>
        <v>0</v>
      </c>
      <c r="AM838" s="74" t="n">
        <f aca="false">IF(K838&lt;=0,AM837+1,0)</f>
        <v>2</v>
      </c>
    </row>
    <row r="839" customFormat="false" ht="15" hidden="false" customHeight="false" outlineLevel="0" collapsed="false">
      <c r="A839" s="61" t="n">
        <v>843</v>
      </c>
      <c r="B839" s="62" t="n">
        <v>42216.40625</v>
      </c>
      <c r="C839" s="63" t="n">
        <f aca="false">YEAR(B839)</f>
        <v>2015</v>
      </c>
      <c r="D839" s="32" t="s">
        <v>277</v>
      </c>
      <c r="E839" s="64" t="n">
        <v>8474.45</v>
      </c>
      <c r="F839" s="65" t="n">
        <v>-0.0023</v>
      </c>
      <c r="G839" s="66" t="n">
        <v>-19.491235</v>
      </c>
      <c r="H839" s="67" t="n">
        <f aca="false">E839+IF(D839="Long",1,-1)*G839</f>
        <v>8454.958765</v>
      </c>
      <c r="I839" s="68" t="n">
        <f aca="false">Assumptions!$B$58</f>
        <v>5.35750011455817</v>
      </c>
      <c r="J839" s="68" t="n">
        <f aca="false">INDEX(Yearly!$D$5:$D$22,MATCH(C839,Yearly!$A$5:$A$22,0))</f>
        <v>0.54483052012456</v>
      </c>
      <c r="K839" s="68" t="n">
        <f aca="false">G839-I839-J839</f>
        <v>-25.3935656346827</v>
      </c>
      <c r="L839" s="69" t="n">
        <f aca="false">(I839+J839)/Assumptions!$B$8</f>
        <v>0.000260255904029187</v>
      </c>
      <c r="M839" s="70" t="n">
        <f aca="false">F839-L839</f>
        <v>-0.00256025590402919</v>
      </c>
      <c r="N839" s="71" t="n">
        <f aca="false">G839*Assumptions!$B$7</f>
        <v>-153298.563275</v>
      </c>
      <c r="O839" s="71" t="n">
        <f aca="false">K839*Assumptions!$B$7</f>
        <v>-199720.39371678</v>
      </c>
      <c r="P839" s="68" t="n">
        <f aca="false">P838+G839</f>
        <v>10438.133615</v>
      </c>
      <c r="Q839" s="68" t="n">
        <f aca="false">MAX(Q838,P839)</f>
        <v>10535.121655</v>
      </c>
      <c r="R839" s="68" t="n">
        <f aca="false">Q839-P839</f>
        <v>96.9880399999984</v>
      </c>
      <c r="S839" s="68" t="n">
        <f aca="false">S838+K839</f>
        <v>5530.0278744579</v>
      </c>
      <c r="T839" s="68" t="n">
        <f aca="false">MAX(T838,S839)</f>
        <v>5667.71011461283</v>
      </c>
      <c r="U839" s="68" t="n">
        <f aca="false">T839-S839</f>
        <v>137.682240154925</v>
      </c>
      <c r="V839" s="70" t="n">
        <f aca="false">V838+F839</f>
        <v>1.9976</v>
      </c>
      <c r="W839" s="70" t="n">
        <f aca="false">MAX(W838,V839)</f>
        <v>2.0091</v>
      </c>
      <c r="X839" s="70" t="n">
        <f aca="false">W839-V839</f>
        <v>0.0114999999999998</v>
      </c>
      <c r="Y839" s="70" t="n">
        <f aca="false">Y838+M839</f>
        <v>1.78118320202028</v>
      </c>
      <c r="Z839" s="70" t="n">
        <f aca="false">MAX(Z838,Y839)</f>
        <v>1.79346396973237</v>
      </c>
      <c r="AA839" s="70" t="n">
        <f aca="false">Z839-Y839</f>
        <v>0.0122807677120875</v>
      </c>
      <c r="AB839" s="72" t="n">
        <f aca="false">AB838*(1+F839)</f>
        <v>6.53589417663016</v>
      </c>
      <c r="AC839" s="73" t="n">
        <f aca="false">MAX(AC838,AB839)</f>
        <v>6.61167808055541</v>
      </c>
      <c r="AD839" s="70" t="n">
        <f aca="false">1-AB839/AC839</f>
        <v>0.0114621285250001</v>
      </c>
      <c r="AE839" s="73" t="n">
        <f aca="false">AE838*(1+M839)</f>
        <v>5.26627692106305</v>
      </c>
      <c r="AF839" s="73" t="n">
        <f aca="false">MAX(AF838,AE839)</f>
        <v>5.33151719247181</v>
      </c>
      <c r="AG839" s="70" t="n">
        <f aca="false">1-AE839/AF839</f>
        <v>0.0122367178147483</v>
      </c>
      <c r="AH839" s="74" t="n">
        <f aca="false">IF(R839&gt;0,AH838+1,0)</f>
        <v>3</v>
      </c>
      <c r="AI839" s="74" t="n">
        <f aca="false">IF(U839&gt;0,AI838+1,0)</f>
        <v>16</v>
      </c>
      <c r="AJ839" s="74" t="n">
        <f aca="false">IF(G839&gt;0,AJ838+1,0)</f>
        <v>0</v>
      </c>
      <c r="AK839" s="74" t="n">
        <f aca="false">IF(G839&lt;=0,AK838+1,0)</f>
        <v>3</v>
      </c>
      <c r="AL839" s="74" t="n">
        <f aca="false">IF(K839&gt;0,AL838+1,0)</f>
        <v>0</v>
      </c>
      <c r="AM839" s="74" t="n">
        <f aca="false">IF(K839&lt;=0,AM838+1,0)</f>
        <v>3</v>
      </c>
    </row>
    <row r="840" customFormat="false" ht="15" hidden="false" customHeight="false" outlineLevel="0" collapsed="false">
      <c r="A840" s="61" t="n">
        <v>844</v>
      </c>
      <c r="B840" s="62" t="n">
        <v>42220.53125</v>
      </c>
      <c r="C840" s="63" t="n">
        <f aca="false">YEAR(B840)</f>
        <v>2015</v>
      </c>
      <c r="D840" s="32" t="s">
        <v>276</v>
      </c>
      <c r="E840" s="64" t="n">
        <v>8455.2</v>
      </c>
      <c r="F840" s="65" t="n">
        <v>-0.0077</v>
      </c>
      <c r="G840" s="66" t="n">
        <v>-65.10504</v>
      </c>
      <c r="H840" s="67" t="n">
        <f aca="false">E840+IF(D840="Long",1,-1)*G840</f>
        <v>8520.30504</v>
      </c>
      <c r="I840" s="68" t="n">
        <f aca="false">Assumptions!$B$58</f>
        <v>5.35750011455817</v>
      </c>
      <c r="J840" s="68" t="n">
        <f aca="false">INDEX(Yearly!$D$5:$D$22,MATCH(C840,Yearly!$A$5:$A$22,0))</f>
        <v>0.54483052012456</v>
      </c>
      <c r="K840" s="68" t="n">
        <f aca="false">G840-I840-J840</f>
        <v>-71.0073706346827</v>
      </c>
      <c r="L840" s="69" t="n">
        <f aca="false">(I840+J840)/Assumptions!$B$8</f>
        <v>0.000260255904029187</v>
      </c>
      <c r="M840" s="70" t="n">
        <f aca="false">F840-L840</f>
        <v>-0.00796025590402919</v>
      </c>
      <c r="N840" s="71" t="n">
        <f aca="false">G840*Assumptions!$B$7</f>
        <v>-512051.1396</v>
      </c>
      <c r="O840" s="71" t="n">
        <f aca="false">K840*Assumptions!$B$7</f>
        <v>-558472.97004178</v>
      </c>
      <c r="P840" s="68" t="n">
        <f aca="false">P839+G840</f>
        <v>10373.028575</v>
      </c>
      <c r="Q840" s="68" t="n">
        <f aca="false">MAX(Q839,P840)</f>
        <v>10535.121655</v>
      </c>
      <c r="R840" s="68" t="n">
        <f aca="false">Q840-P840</f>
        <v>162.093079999999</v>
      </c>
      <c r="S840" s="68" t="n">
        <f aca="false">S839+K840</f>
        <v>5459.02050382322</v>
      </c>
      <c r="T840" s="68" t="n">
        <f aca="false">MAX(T839,S840)</f>
        <v>5667.71011461283</v>
      </c>
      <c r="U840" s="68" t="n">
        <f aca="false">T840-S840</f>
        <v>208.689610789608</v>
      </c>
      <c r="V840" s="70" t="n">
        <f aca="false">V839+F840</f>
        <v>1.9899</v>
      </c>
      <c r="W840" s="70" t="n">
        <f aca="false">MAX(W839,V840)</f>
        <v>2.0091</v>
      </c>
      <c r="X840" s="70" t="n">
        <f aca="false">W840-V840</f>
        <v>0.0191999999999999</v>
      </c>
      <c r="Y840" s="70" t="n">
        <f aca="false">Y839+M840</f>
        <v>1.77322294611625</v>
      </c>
      <c r="Z840" s="70" t="n">
        <f aca="false">MAX(Z839,Y840)</f>
        <v>1.79346396973237</v>
      </c>
      <c r="AA840" s="70" t="n">
        <f aca="false">Z840-Y840</f>
        <v>0.0202410236161168</v>
      </c>
      <c r="AB840" s="72" t="n">
        <f aca="false">AB839*(1+F840)</f>
        <v>6.48556779147011</v>
      </c>
      <c r="AC840" s="73" t="n">
        <f aca="false">MAX(AC839,AB840)</f>
        <v>6.61167808055541</v>
      </c>
      <c r="AD840" s="70" t="n">
        <f aca="false">1-AB840/AC840</f>
        <v>0.0190738701353576</v>
      </c>
      <c r="AE840" s="73" t="n">
        <f aca="false">AE839*(1+M840)</f>
        <v>5.2243560091099</v>
      </c>
      <c r="AF840" s="73" t="n">
        <f aca="false">MAX(AF839,AE840)</f>
        <v>5.33151719247181</v>
      </c>
      <c r="AG840" s="70" t="n">
        <f aca="false">1-AE840/AF840</f>
        <v>0.0200995663135467</v>
      </c>
      <c r="AH840" s="74" t="n">
        <f aca="false">IF(R840&gt;0,AH839+1,0)</f>
        <v>4</v>
      </c>
      <c r="AI840" s="74" t="n">
        <f aca="false">IF(U840&gt;0,AI839+1,0)</f>
        <v>17</v>
      </c>
      <c r="AJ840" s="74" t="n">
        <f aca="false">IF(G840&gt;0,AJ839+1,0)</f>
        <v>0</v>
      </c>
      <c r="AK840" s="74" t="n">
        <f aca="false">IF(G840&lt;=0,AK839+1,0)</f>
        <v>4</v>
      </c>
      <c r="AL840" s="74" t="n">
        <f aca="false">IF(K840&gt;0,AL839+1,0)</f>
        <v>0</v>
      </c>
      <c r="AM840" s="74" t="n">
        <f aca="false">IF(K840&lt;=0,AM839+1,0)</f>
        <v>4</v>
      </c>
    </row>
    <row r="841" customFormat="false" ht="15" hidden="false" customHeight="false" outlineLevel="0" collapsed="false">
      <c r="A841" s="61" t="n">
        <v>845</v>
      </c>
      <c r="B841" s="62" t="n">
        <v>42220.5986111111</v>
      </c>
      <c r="C841" s="63" t="n">
        <f aca="false">YEAR(B841)</f>
        <v>2015</v>
      </c>
      <c r="D841" s="32" t="s">
        <v>277</v>
      </c>
      <c r="E841" s="64" t="n">
        <v>8520.2</v>
      </c>
      <c r="F841" s="65" t="n">
        <v>-0.0016</v>
      </c>
      <c r="G841" s="66" t="n">
        <v>-13.63232</v>
      </c>
      <c r="H841" s="67" t="n">
        <f aca="false">E841+IF(D841="Long",1,-1)*G841</f>
        <v>8506.56768</v>
      </c>
      <c r="I841" s="68" t="n">
        <f aca="false">Assumptions!$B$58</f>
        <v>5.35750011455817</v>
      </c>
      <c r="J841" s="68" t="n">
        <f aca="false">INDEX(Yearly!$D$5:$D$22,MATCH(C841,Yearly!$A$5:$A$22,0))</f>
        <v>0.54483052012456</v>
      </c>
      <c r="K841" s="68" t="n">
        <f aca="false">G841-I841-J841</f>
        <v>-19.5346506346827</v>
      </c>
      <c r="L841" s="69" t="n">
        <f aca="false">(I841+J841)/Assumptions!$B$8</f>
        <v>0.000260255904029187</v>
      </c>
      <c r="M841" s="70" t="n">
        <f aca="false">F841-L841</f>
        <v>-0.00186025590402919</v>
      </c>
      <c r="N841" s="71" t="n">
        <f aca="false">G841*Assumptions!$B$7</f>
        <v>-107218.1968</v>
      </c>
      <c r="O841" s="71" t="n">
        <f aca="false">K841*Assumptions!$B$7</f>
        <v>-153640.02724178</v>
      </c>
      <c r="P841" s="68" t="n">
        <f aca="false">P840+G841</f>
        <v>10359.396255</v>
      </c>
      <c r="Q841" s="68" t="n">
        <f aca="false">MAX(Q840,P841)</f>
        <v>10535.121655</v>
      </c>
      <c r="R841" s="68" t="n">
        <f aca="false">Q841-P841</f>
        <v>175.725399999999</v>
      </c>
      <c r="S841" s="68" t="n">
        <f aca="false">S840+K841</f>
        <v>5439.48585318854</v>
      </c>
      <c r="T841" s="68" t="n">
        <f aca="false">MAX(T840,S841)</f>
        <v>5667.71011461283</v>
      </c>
      <c r="U841" s="68" t="n">
        <f aca="false">T841-S841</f>
        <v>228.224261424291</v>
      </c>
      <c r="V841" s="70" t="n">
        <f aca="false">V840+F841</f>
        <v>1.9883</v>
      </c>
      <c r="W841" s="70" t="n">
        <f aca="false">MAX(W840,V841)</f>
        <v>2.0091</v>
      </c>
      <c r="X841" s="70" t="n">
        <f aca="false">W841-V841</f>
        <v>0.0207999999999999</v>
      </c>
      <c r="Y841" s="70" t="n">
        <f aca="false">Y840+M841</f>
        <v>1.77136269021222</v>
      </c>
      <c r="Z841" s="70" t="n">
        <f aca="false">MAX(Z840,Y841)</f>
        <v>1.79346396973237</v>
      </c>
      <c r="AA841" s="70" t="n">
        <f aca="false">Z841-Y841</f>
        <v>0.0221012795201461</v>
      </c>
      <c r="AB841" s="72" t="n">
        <f aca="false">AB840*(1+F841)</f>
        <v>6.47519088300375</v>
      </c>
      <c r="AC841" s="73" t="n">
        <f aca="false">MAX(AC840,AB841)</f>
        <v>6.61167808055541</v>
      </c>
      <c r="AD841" s="70" t="n">
        <f aca="false">1-AB841/AC841</f>
        <v>0.020643351943141</v>
      </c>
      <c r="AE841" s="73" t="n">
        <f aca="false">AE840*(1+M841)</f>
        <v>5.21463736999921</v>
      </c>
      <c r="AF841" s="73" t="n">
        <f aca="false">MAX(AF840,AE841)</f>
        <v>5.33151719247181</v>
      </c>
      <c r="AG841" s="70" t="n">
        <f aca="false">1-AE841/AF841</f>
        <v>0.0219224318806727</v>
      </c>
      <c r="AH841" s="74" t="n">
        <f aca="false">IF(R841&gt;0,AH840+1,0)</f>
        <v>5</v>
      </c>
      <c r="AI841" s="74" t="n">
        <f aca="false">IF(U841&gt;0,AI840+1,0)</f>
        <v>18</v>
      </c>
      <c r="AJ841" s="74" t="n">
        <f aca="false">IF(G841&gt;0,AJ840+1,0)</f>
        <v>0</v>
      </c>
      <c r="AK841" s="74" t="n">
        <f aca="false">IF(G841&lt;=0,AK840+1,0)</f>
        <v>5</v>
      </c>
      <c r="AL841" s="74" t="n">
        <f aca="false">IF(K841&gt;0,AL840+1,0)</f>
        <v>0</v>
      </c>
      <c r="AM841" s="74" t="n">
        <f aca="false">IF(K841&lt;=0,AM840+1,0)</f>
        <v>5</v>
      </c>
    </row>
    <row r="842" customFormat="false" ht="15" hidden="false" customHeight="false" outlineLevel="0" collapsed="false">
      <c r="A842" s="61" t="n">
        <v>846</v>
      </c>
      <c r="B842" s="62" t="n">
        <v>42226.6354166667</v>
      </c>
      <c r="C842" s="63" t="n">
        <f aca="false">YEAR(B842)</f>
        <v>2015</v>
      </c>
      <c r="D842" s="32" t="s">
        <v>276</v>
      </c>
      <c r="E842" s="64" t="n">
        <v>8506.65</v>
      </c>
      <c r="F842" s="65" t="n">
        <v>0.0052</v>
      </c>
      <c r="G842" s="66" t="n">
        <v>44.23458</v>
      </c>
      <c r="H842" s="67" t="n">
        <f aca="false">E842+IF(D842="Long",1,-1)*G842</f>
        <v>8462.41542</v>
      </c>
      <c r="I842" s="68" t="n">
        <f aca="false">Assumptions!$B$58</f>
        <v>5.35750011455817</v>
      </c>
      <c r="J842" s="68" t="n">
        <f aca="false">INDEX(Yearly!$D$5:$D$22,MATCH(C842,Yearly!$A$5:$A$22,0))</f>
        <v>0.54483052012456</v>
      </c>
      <c r="K842" s="68" t="n">
        <f aca="false">G842-I842-J842</f>
        <v>38.3322493653173</v>
      </c>
      <c r="L842" s="69" t="n">
        <f aca="false">(I842+J842)/Assumptions!$B$8</f>
        <v>0.000260255904029187</v>
      </c>
      <c r="M842" s="70" t="n">
        <f aca="false">F842-L842</f>
        <v>0.00493974409597081</v>
      </c>
      <c r="N842" s="71" t="n">
        <f aca="false">G842*Assumptions!$B$7</f>
        <v>347904.9717</v>
      </c>
      <c r="O842" s="71" t="n">
        <f aca="false">K842*Assumptions!$B$7</f>
        <v>301483.14125822</v>
      </c>
      <c r="P842" s="68" t="n">
        <f aca="false">P841+G842</f>
        <v>10403.630835</v>
      </c>
      <c r="Q842" s="68" t="n">
        <f aca="false">MAX(Q841,P842)</f>
        <v>10535.121655</v>
      </c>
      <c r="R842" s="68" t="n">
        <f aca="false">Q842-P842</f>
        <v>131.490819999999</v>
      </c>
      <c r="S842" s="68" t="n">
        <f aca="false">S841+K842</f>
        <v>5477.81810255386</v>
      </c>
      <c r="T842" s="68" t="n">
        <f aca="false">MAX(T841,S842)</f>
        <v>5667.71011461283</v>
      </c>
      <c r="U842" s="68" t="n">
        <f aca="false">T842-S842</f>
        <v>189.892012058973</v>
      </c>
      <c r="V842" s="70" t="n">
        <f aca="false">V841+F842</f>
        <v>1.9935</v>
      </c>
      <c r="W842" s="70" t="n">
        <f aca="false">MAX(W841,V842)</f>
        <v>2.0091</v>
      </c>
      <c r="X842" s="70" t="n">
        <f aca="false">W842-V842</f>
        <v>0.0155999999999998</v>
      </c>
      <c r="Y842" s="70" t="n">
        <f aca="false">Y841+M842</f>
        <v>1.77630243430819</v>
      </c>
      <c r="Z842" s="70" t="n">
        <f aca="false">MAX(Z841,Y842)</f>
        <v>1.79346396973237</v>
      </c>
      <c r="AA842" s="70" t="n">
        <f aca="false">Z842-Y842</f>
        <v>0.0171615354241752</v>
      </c>
      <c r="AB842" s="72" t="n">
        <f aca="false">AB841*(1+F842)</f>
        <v>6.50886187559537</v>
      </c>
      <c r="AC842" s="73" t="n">
        <f aca="false">MAX(AC841,AB842)</f>
        <v>6.61167808055541</v>
      </c>
      <c r="AD842" s="70" t="n">
        <f aca="false">1-AB842/AC842</f>
        <v>0.0155506973732452</v>
      </c>
      <c r="AE842" s="73" t="n">
        <f aca="false">AE841*(1+M842)</f>
        <v>5.24039634416029</v>
      </c>
      <c r="AF842" s="73" t="n">
        <f aca="false">MAX(AF841,AE842)</f>
        <v>5.33151719247181</v>
      </c>
      <c r="AG842" s="70" t="n">
        <f aca="false">1-AE842/AF842</f>
        <v>0.0170909789881538</v>
      </c>
      <c r="AH842" s="74" t="n">
        <f aca="false">IF(R842&gt;0,AH841+1,0)</f>
        <v>6</v>
      </c>
      <c r="AI842" s="74" t="n">
        <f aca="false">IF(U842&gt;0,AI841+1,0)</f>
        <v>19</v>
      </c>
      <c r="AJ842" s="74" t="n">
        <f aca="false">IF(G842&gt;0,AJ841+1,0)</f>
        <v>1</v>
      </c>
      <c r="AK842" s="74" t="n">
        <f aca="false">IF(G842&lt;=0,AK841+1,0)</f>
        <v>0</v>
      </c>
      <c r="AL842" s="74" t="n">
        <f aca="false">IF(K842&gt;0,AL841+1,0)</f>
        <v>1</v>
      </c>
      <c r="AM842" s="74" t="n">
        <f aca="false">IF(K842&lt;=0,AM841+1,0)</f>
        <v>0</v>
      </c>
    </row>
    <row r="843" customFormat="false" ht="15" hidden="false" customHeight="false" outlineLevel="0" collapsed="false">
      <c r="A843" s="61" t="n">
        <v>847</v>
      </c>
      <c r="B843" s="62" t="n">
        <v>42230.46875</v>
      </c>
      <c r="C843" s="63" t="n">
        <f aca="false">YEAR(B843)</f>
        <v>2015</v>
      </c>
      <c r="D843" s="32" t="s">
        <v>277</v>
      </c>
      <c r="E843" s="64" t="n">
        <v>8462.05</v>
      </c>
      <c r="F843" s="65" t="n">
        <v>-0.0012</v>
      </c>
      <c r="G843" s="66" t="n">
        <v>-10.15446</v>
      </c>
      <c r="H843" s="67" t="n">
        <f aca="false">E843+IF(D843="Long",1,-1)*G843</f>
        <v>8451.89554</v>
      </c>
      <c r="I843" s="68" t="n">
        <f aca="false">Assumptions!$B$58</f>
        <v>5.35750011455817</v>
      </c>
      <c r="J843" s="68" t="n">
        <f aca="false">INDEX(Yearly!$D$5:$D$22,MATCH(C843,Yearly!$A$5:$A$22,0))</f>
        <v>0.54483052012456</v>
      </c>
      <c r="K843" s="68" t="n">
        <f aca="false">G843-I843-J843</f>
        <v>-16.0567906346827</v>
      </c>
      <c r="L843" s="69" t="n">
        <f aca="false">(I843+J843)/Assumptions!$B$8</f>
        <v>0.000260255904029187</v>
      </c>
      <c r="M843" s="70" t="n">
        <f aca="false">F843-L843</f>
        <v>-0.00146025590402919</v>
      </c>
      <c r="N843" s="71" t="n">
        <f aca="false">G843*Assumptions!$B$7</f>
        <v>-79864.8279</v>
      </c>
      <c r="O843" s="71" t="n">
        <f aca="false">K843*Assumptions!$B$7</f>
        <v>-126286.65834178</v>
      </c>
      <c r="P843" s="68" t="n">
        <f aca="false">P842+G843</f>
        <v>10393.476375</v>
      </c>
      <c r="Q843" s="68" t="n">
        <f aca="false">MAX(Q842,P843)</f>
        <v>10535.121655</v>
      </c>
      <c r="R843" s="68" t="n">
        <f aca="false">Q843-P843</f>
        <v>141.645279999999</v>
      </c>
      <c r="S843" s="68" t="n">
        <f aca="false">S842+K843</f>
        <v>5461.76131191917</v>
      </c>
      <c r="T843" s="68" t="n">
        <f aca="false">MAX(T842,S843)</f>
        <v>5667.71011461283</v>
      </c>
      <c r="U843" s="68" t="n">
        <f aca="false">T843-S843</f>
        <v>205.948802693655</v>
      </c>
      <c r="V843" s="70" t="n">
        <f aca="false">V842+F843</f>
        <v>1.9923</v>
      </c>
      <c r="W843" s="70" t="n">
        <f aca="false">MAX(W842,V843)</f>
        <v>2.0091</v>
      </c>
      <c r="X843" s="70" t="n">
        <f aca="false">W843-V843</f>
        <v>0.0167999999999999</v>
      </c>
      <c r="Y843" s="70" t="n">
        <f aca="false">Y842+M843</f>
        <v>1.77484217840416</v>
      </c>
      <c r="Z843" s="70" t="n">
        <f aca="false">MAX(Z842,Y843)</f>
        <v>1.79346396973237</v>
      </c>
      <c r="AA843" s="70" t="n">
        <f aca="false">Z843-Y843</f>
        <v>0.0186217913282043</v>
      </c>
      <c r="AB843" s="72" t="n">
        <f aca="false">AB842*(1+F843)</f>
        <v>6.50105124134466</v>
      </c>
      <c r="AC843" s="73" t="n">
        <f aca="false">MAX(AC842,AB843)</f>
        <v>6.61167808055541</v>
      </c>
      <c r="AD843" s="70" t="n">
        <f aca="false">1-AB843/AC843</f>
        <v>0.0167320365363973</v>
      </c>
      <c r="AE843" s="73" t="n">
        <f aca="false">AE842*(1+M843)</f>
        <v>5.23274402445928</v>
      </c>
      <c r="AF843" s="73" t="n">
        <f aca="false">MAX(AF842,AE843)</f>
        <v>5.33151719247181</v>
      </c>
      <c r="AG843" s="70" t="n">
        <f aca="false">1-AE843/AF843</f>
        <v>0.01852627768921</v>
      </c>
      <c r="AH843" s="74" t="n">
        <f aca="false">IF(R843&gt;0,AH842+1,0)</f>
        <v>7</v>
      </c>
      <c r="AI843" s="74" t="n">
        <f aca="false">IF(U843&gt;0,AI842+1,0)</f>
        <v>20</v>
      </c>
      <c r="AJ843" s="74" t="n">
        <f aca="false">IF(G843&gt;0,AJ842+1,0)</f>
        <v>0</v>
      </c>
      <c r="AK843" s="74" t="n">
        <f aca="false">IF(G843&lt;=0,AK842+1,0)</f>
        <v>1</v>
      </c>
      <c r="AL843" s="74" t="n">
        <f aca="false">IF(K843&gt;0,AL842+1,0)</f>
        <v>0</v>
      </c>
      <c r="AM843" s="74" t="n">
        <f aca="false">IF(K843&lt;=0,AM842+1,0)</f>
        <v>1</v>
      </c>
    </row>
    <row r="844" customFormat="false" ht="15" hidden="false" customHeight="false" outlineLevel="0" collapsed="false">
      <c r="A844" s="61" t="n">
        <v>848</v>
      </c>
      <c r="B844" s="62" t="n">
        <v>42233.40625</v>
      </c>
      <c r="C844" s="63" t="n">
        <f aca="false">YEAR(B844)</f>
        <v>2015</v>
      </c>
      <c r="D844" s="32" t="s">
        <v>276</v>
      </c>
      <c r="E844" s="64" t="n">
        <v>8452.1</v>
      </c>
      <c r="F844" s="65" t="n">
        <v>-0.0038</v>
      </c>
      <c r="G844" s="66" t="n">
        <v>-32.11798</v>
      </c>
      <c r="H844" s="67" t="n">
        <f aca="false">E844+IF(D844="Long",1,-1)*G844</f>
        <v>8484.21798</v>
      </c>
      <c r="I844" s="68" t="n">
        <f aca="false">Assumptions!$B$58</f>
        <v>5.35750011455817</v>
      </c>
      <c r="J844" s="68" t="n">
        <f aca="false">INDEX(Yearly!$D$5:$D$22,MATCH(C844,Yearly!$A$5:$A$22,0))</f>
        <v>0.54483052012456</v>
      </c>
      <c r="K844" s="68" t="n">
        <f aca="false">G844-I844-J844</f>
        <v>-38.0203106346827</v>
      </c>
      <c r="L844" s="69" t="n">
        <f aca="false">(I844+J844)/Assumptions!$B$8</f>
        <v>0.000260255904029187</v>
      </c>
      <c r="M844" s="70" t="n">
        <f aca="false">F844-L844</f>
        <v>-0.00406025590402919</v>
      </c>
      <c r="N844" s="71" t="n">
        <f aca="false">G844*Assumptions!$B$7</f>
        <v>-252607.9127</v>
      </c>
      <c r="O844" s="71" t="n">
        <f aca="false">K844*Assumptions!$B$7</f>
        <v>-299029.74314178</v>
      </c>
      <c r="P844" s="68" t="n">
        <f aca="false">P843+G844</f>
        <v>10361.358395</v>
      </c>
      <c r="Q844" s="68" t="n">
        <f aca="false">MAX(Q843,P844)</f>
        <v>10535.121655</v>
      </c>
      <c r="R844" s="68" t="n">
        <f aca="false">Q844-P844</f>
        <v>173.76326</v>
      </c>
      <c r="S844" s="68" t="n">
        <f aca="false">S843+K844</f>
        <v>5423.74100128449</v>
      </c>
      <c r="T844" s="68" t="n">
        <f aca="false">MAX(T843,S844)</f>
        <v>5667.71011461283</v>
      </c>
      <c r="U844" s="68" t="n">
        <f aca="false">T844-S844</f>
        <v>243.969113328338</v>
      </c>
      <c r="V844" s="70" t="n">
        <f aca="false">V843+F844</f>
        <v>1.9885</v>
      </c>
      <c r="W844" s="70" t="n">
        <f aca="false">MAX(W843,V844)</f>
        <v>2.0091</v>
      </c>
      <c r="X844" s="70" t="n">
        <f aca="false">W844-V844</f>
        <v>0.0206</v>
      </c>
      <c r="Y844" s="70" t="n">
        <f aca="false">Y843+M844</f>
        <v>1.77078192250014</v>
      </c>
      <c r="Z844" s="70" t="n">
        <f aca="false">MAX(Z843,Y844)</f>
        <v>1.79346396973237</v>
      </c>
      <c r="AA844" s="70" t="n">
        <f aca="false">Z844-Y844</f>
        <v>0.0226820472322336</v>
      </c>
      <c r="AB844" s="72" t="n">
        <f aca="false">AB843*(1+F844)</f>
        <v>6.47634724662755</v>
      </c>
      <c r="AC844" s="73" t="n">
        <f aca="false">MAX(AC843,AB844)</f>
        <v>6.61167808055541</v>
      </c>
      <c r="AD844" s="70" t="n">
        <f aca="false">1-AB844/AC844</f>
        <v>0.0204684547975591</v>
      </c>
      <c r="AE844" s="73" t="n">
        <f aca="false">AE843*(1+M844)</f>
        <v>5.21149774463969</v>
      </c>
      <c r="AF844" s="73" t="n">
        <f aca="false">MAX(AF843,AE844)</f>
        <v>5.33151719247181</v>
      </c>
      <c r="AG844" s="70" t="n">
        <f aca="false">1-AE844/AF844</f>
        <v>0.0225113121648718</v>
      </c>
      <c r="AH844" s="74" t="n">
        <f aca="false">IF(R844&gt;0,AH843+1,0)</f>
        <v>8</v>
      </c>
      <c r="AI844" s="74" t="n">
        <f aca="false">IF(U844&gt;0,AI843+1,0)</f>
        <v>21</v>
      </c>
      <c r="AJ844" s="74" t="n">
        <f aca="false">IF(G844&gt;0,AJ843+1,0)</f>
        <v>0</v>
      </c>
      <c r="AK844" s="74" t="n">
        <f aca="false">IF(G844&lt;=0,AK843+1,0)</f>
        <v>2</v>
      </c>
      <c r="AL844" s="74" t="n">
        <f aca="false">IF(K844&gt;0,AL843+1,0)</f>
        <v>0</v>
      </c>
      <c r="AM844" s="74" t="n">
        <f aca="false">IF(K844&lt;=0,AM843+1,0)</f>
        <v>2</v>
      </c>
    </row>
    <row r="845" customFormat="false" ht="15" hidden="false" customHeight="false" outlineLevel="0" collapsed="false">
      <c r="A845" s="61" t="n">
        <v>849</v>
      </c>
      <c r="B845" s="62" t="n">
        <v>42233.5118055556</v>
      </c>
      <c r="C845" s="63" t="n">
        <f aca="false">YEAR(B845)</f>
        <v>2015</v>
      </c>
      <c r="D845" s="32" t="s">
        <v>277</v>
      </c>
      <c r="E845" s="64" t="n">
        <v>8484.35</v>
      </c>
      <c r="F845" s="65" t="n">
        <v>-0.0041</v>
      </c>
      <c r="G845" s="66" t="n">
        <v>-34.785835</v>
      </c>
      <c r="H845" s="67" t="n">
        <f aca="false">E845+IF(D845="Long",1,-1)*G845</f>
        <v>8449.564165</v>
      </c>
      <c r="I845" s="68" t="n">
        <f aca="false">Assumptions!$B$58</f>
        <v>5.35750011455817</v>
      </c>
      <c r="J845" s="68" t="n">
        <f aca="false">INDEX(Yearly!$D$5:$D$22,MATCH(C845,Yearly!$A$5:$A$22,0))</f>
        <v>0.54483052012456</v>
      </c>
      <c r="K845" s="68" t="n">
        <f aca="false">G845-I845-J845</f>
        <v>-40.6881656346827</v>
      </c>
      <c r="L845" s="69" t="n">
        <f aca="false">(I845+J845)/Assumptions!$B$8</f>
        <v>0.000260255904029187</v>
      </c>
      <c r="M845" s="70" t="n">
        <f aca="false">F845-L845</f>
        <v>-0.00436025590402919</v>
      </c>
      <c r="N845" s="71" t="n">
        <f aca="false">G845*Assumptions!$B$7</f>
        <v>-273590.592275</v>
      </c>
      <c r="O845" s="71" t="n">
        <f aca="false">K845*Assumptions!$B$7</f>
        <v>-320012.42271678</v>
      </c>
      <c r="P845" s="68" t="n">
        <f aca="false">P844+G845</f>
        <v>10326.57256</v>
      </c>
      <c r="Q845" s="68" t="n">
        <f aca="false">MAX(Q844,P845)</f>
        <v>10535.121655</v>
      </c>
      <c r="R845" s="68" t="n">
        <f aca="false">Q845-P845</f>
        <v>208.549095</v>
      </c>
      <c r="S845" s="68" t="n">
        <f aca="false">S844+K845</f>
        <v>5383.05283564981</v>
      </c>
      <c r="T845" s="68" t="n">
        <f aca="false">MAX(T844,S845)</f>
        <v>5667.71011461283</v>
      </c>
      <c r="U845" s="68" t="n">
        <f aca="false">T845-S845</f>
        <v>284.657278963021</v>
      </c>
      <c r="V845" s="70" t="n">
        <f aca="false">V844+F845</f>
        <v>1.9844</v>
      </c>
      <c r="W845" s="70" t="n">
        <f aca="false">MAX(W844,V845)</f>
        <v>2.0091</v>
      </c>
      <c r="X845" s="70" t="n">
        <f aca="false">W845-V845</f>
        <v>0.0246999999999999</v>
      </c>
      <c r="Y845" s="70" t="n">
        <f aca="false">Y844+M845</f>
        <v>1.76642166659611</v>
      </c>
      <c r="Z845" s="70" t="n">
        <f aca="false">MAX(Z844,Y845)</f>
        <v>1.79346396973237</v>
      </c>
      <c r="AA845" s="70" t="n">
        <f aca="false">Z845-Y845</f>
        <v>0.0270423031362628</v>
      </c>
      <c r="AB845" s="72" t="n">
        <f aca="false">AB844*(1+F845)</f>
        <v>6.44979422291638</v>
      </c>
      <c r="AC845" s="73" t="n">
        <f aca="false">MAX(AC844,AB845)</f>
        <v>6.61167808055541</v>
      </c>
      <c r="AD845" s="70" t="n">
        <f aca="false">1-AB845/AC845</f>
        <v>0.0244845341328892</v>
      </c>
      <c r="AE845" s="73" t="n">
        <f aca="false">AE844*(1+M845)</f>
        <v>5.18877428082979</v>
      </c>
      <c r="AF845" s="73" t="n">
        <f aca="false">MAX(AF844,AE845)</f>
        <v>5.33151719247181</v>
      </c>
      <c r="AG845" s="70" t="n">
        <f aca="false">1-AE845/AF845</f>
        <v>0.0267734129871267</v>
      </c>
      <c r="AH845" s="74" t="n">
        <f aca="false">IF(R845&gt;0,AH844+1,0)</f>
        <v>9</v>
      </c>
      <c r="AI845" s="74" t="n">
        <f aca="false">IF(U845&gt;0,AI844+1,0)</f>
        <v>22</v>
      </c>
      <c r="AJ845" s="74" t="n">
        <f aca="false">IF(G845&gt;0,AJ844+1,0)</f>
        <v>0</v>
      </c>
      <c r="AK845" s="74" t="n">
        <f aca="false">IF(G845&lt;=0,AK844+1,0)</f>
        <v>3</v>
      </c>
      <c r="AL845" s="74" t="n">
        <f aca="false">IF(K845&gt;0,AL844+1,0)</f>
        <v>0</v>
      </c>
      <c r="AM845" s="74" t="n">
        <f aca="false">IF(K845&lt;=0,AM844+1,0)</f>
        <v>3</v>
      </c>
    </row>
    <row r="846" customFormat="false" ht="15" hidden="false" customHeight="false" outlineLevel="0" collapsed="false">
      <c r="A846" s="61" t="n">
        <v>850</v>
      </c>
      <c r="B846" s="62" t="n">
        <v>42234.5104166667</v>
      </c>
      <c r="C846" s="63" t="n">
        <f aca="false">YEAR(B846)</f>
        <v>2015</v>
      </c>
      <c r="D846" s="32" t="s">
        <v>276</v>
      </c>
      <c r="E846" s="64" t="n">
        <v>8449.4</v>
      </c>
      <c r="F846" s="65" t="n">
        <v>-0.0039</v>
      </c>
      <c r="G846" s="66" t="n">
        <v>-32.95266</v>
      </c>
      <c r="H846" s="67" t="n">
        <f aca="false">E846+IF(D846="Long",1,-1)*G846</f>
        <v>8482.35266</v>
      </c>
      <c r="I846" s="68" t="n">
        <f aca="false">Assumptions!$B$58</f>
        <v>5.35750011455817</v>
      </c>
      <c r="J846" s="68" t="n">
        <f aca="false">INDEX(Yearly!$D$5:$D$22,MATCH(C846,Yearly!$A$5:$A$22,0))</f>
        <v>0.54483052012456</v>
      </c>
      <c r="K846" s="68" t="n">
        <f aca="false">G846-I846-J846</f>
        <v>-38.8549906346827</v>
      </c>
      <c r="L846" s="69" t="n">
        <f aca="false">(I846+J846)/Assumptions!$B$8</f>
        <v>0.000260255904029187</v>
      </c>
      <c r="M846" s="70" t="n">
        <f aca="false">F846-L846</f>
        <v>-0.00416025590402919</v>
      </c>
      <c r="N846" s="71" t="n">
        <f aca="false">G846*Assumptions!$B$7</f>
        <v>-259172.6709</v>
      </c>
      <c r="O846" s="71" t="n">
        <f aca="false">K846*Assumptions!$B$7</f>
        <v>-305594.50134178</v>
      </c>
      <c r="P846" s="68" t="n">
        <f aca="false">P845+G846</f>
        <v>10293.6199</v>
      </c>
      <c r="Q846" s="68" t="n">
        <f aca="false">MAX(Q845,P846)</f>
        <v>10535.121655</v>
      </c>
      <c r="R846" s="68" t="n">
        <f aca="false">Q846-P846</f>
        <v>241.501755000001</v>
      </c>
      <c r="S846" s="68" t="n">
        <f aca="false">S845+K846</f>
        <v>5344.19784501513</v>
      </c>
      <c r="T846" s="68" t="n">
        <f aca="false">MAX(T845,S846)</f>
        <v>5667.71011461283</v>
      </c>
      <c r="U846" s="68" t="n">
        <f aca="false">T846-S846</f>
        <v>323.512269597703</v>
      </c>
      <c r="V846" s="70" t="n">
        <f aca="false">V845+F846</f>
        <v>1.9805</v>
      </c>
      <c r="W846" s="70" t="n">
        <f aca="false">MAX(W845,V846)</f>
        <v>2.0091</v>
      </c>
      <c r="X846" s="70" t="n">
        <f aca="false">W846-V846</f>
        <v>0.0286</v>
      </c>
      <c r="Y846" s="70" t="n">
        <f aca="false">Y845+M846</f>
        <v>1.76226141069208</v>
      </c>
      <c r="Z846" s="70" t="n">
        <f aca="false">MAX(Z845,Y846)</f>
        <v>1.79346396973237</v>
      </c>
      <c r="AA846" s="70" t="n">
        <f aca="false">Z846-Y846</f>
        <v>0.031202559040292</v>
      </c>
      <c r="AB846" s="72" t="n">
        <f aca="false">AB845*(1+F846)</f>
        <v>6.424640025447</v>
      </c>
      <c r="AC846" s="73" t="n">
        <f aca="false">MAX(AC845,AB846)</f>
        <v>6.61167808055541</v>
      </c>
      <c r="AD846" s="70" t="n">
        <f aca="false">1-AB846/AC846</f>
        <v>0.0282890444497709</v>
      </c>
      <c r="AE846" s="73" t="n">
        <f aca="false">AE845*(1+M846)</f>
        <v>5.16718765199329</v>
      </c>
      <c r="AF846" s="73" t="n">
        <f aca="false">MAX(AF845,AE846)</f>
        <v>5.33151719247181</v>
      </c>
      <c r="AG846" s="70" t="n">
        <f aca="false">1-AE846/AF846</f>
        <v>0.0308222846417052</v>
      </c>
      <c r="AH846" s="74" t="n">
        <f aca="false">IF(R846&gt;0,AH845+1,0)</f>
        <v>10</v>
      </c>
      <c r="AI846" s="74" t="n">
        <f aca="false">IF(U846&gt;0,AI845+1,0)</f>
        <v>23</v>
      </c>
      <c r="AJ846" s="74" t="n">
        <f aca="false">IF(G846&gt;0,AJ845+1,0)</f>
        <v>0</v>
      </c>
      <c r="AK846" s="74" t="n">
        <f aca="false">IF(G846&lt;=0,AK845+1,0)</f>
        <v>4</v>
      </c>
      <c r="AL846" s="74" t="n">
        <f aca="false">IF(K846&gt;0,AL845+1,0)</f>
        <v>0</v>
      </c>
      <c r="AM846" s="74" t="n">
        <f aca="false">IF(K846&lt;=0,AM845+1,0)</f>
        <v>4</v>
      </c>
    </row>
    <row r="847" customFormat="false" ht="15" hidden="false" customHeight="false" outlineLevel="0" collapsed="false">
      <c r="A847" s="61" t="n">
        <v>851</v>
      </c>
      <c r="B847" s="62" t="n">
        <v>42234.6145833333</v>
      </c>
      <c r="C847" s="63" t="n">
        <f aca="false">YEAR(B847)</f>
        <v>2015</v>
      </c>
      <c r="D847" s="32" t="s">
        <v>277</v>
      </c>
      <c r="E847" s="64" t="n">
        <v>8482.05</v>
      </c>
      <c r="F847" s="65" t="n">
        <v>-0.0065</v>
      </c>
      <c r="G847" s="66" t="n">
        <v>-55.133325</v>
      </c>
      <c r="H847" s="67" t="n">
        <f aca="false">E847+IF(D847="Long",1,-1)*G847</f>
        <v>8426.916675</v>
      </c>
      <c r="I847" s="68" t="n">
        <f aca="false">Assumptions!$B$58</f>
        <v>5.35750011455817</v>
      </c>
      <c r="J847" s="68" t="n">
        <f aca="false">INDEX(Yearly!$D$5:$D$22,MATCH(C847,Yearly!$A$5:$A$22,0))</f>
        <v>0.54483052012456</v>
      </c>
      <c r="K847" s="68" t="n">
        <f aca="false">G847-I847-J847</f>
        <v>-61.0356556346827</v>
      </c>
      <c r="L847" s="69" t="n">
        <f aca="false">(I847+J847)/Assumptions!$B$8</f>
        <v>0.000260255904029187</v>
      </c>
      <c r="M847" s="70" t="n">
        <f aca="false">F847-L847</f>
        <v>-0.00676025590402919</v>
      </c>
      <c r="N847" s="71" t="n">
        <f aca="false">G847*Assumptions!$B$7</f>
        <v>-433623.601125</v>
      </c>
      <c r="O847" s="71" t="n">
        <f aca="false">K847*Assumptions!$B$7</f>
        <v>-480045.43156678</v>
      </c>
      <c r="P847" s="68" t="n">
        <f aca="false">P846+G847</f>
        <v>10238.486575</v>
      </c>
      <c r="Q847" s="68" t="n">
        <f aca="false">MAX(Q846,P847)</f>
        <v>10535.121655</v>
      </c>
      <c r="R847" s="68" t="n">
        <f aca="false">Q847-P847</f>
        <v>296.635080000002</v>
      </c>
      <c r="S847" s="68" t="n">
        <f aca="false">S846+K847</f>
        <v>5283.16218938044</v>
      </c>
      <c r="T847" s="68" t="n">
        <f aca="false">MAX(T846,S847)</f>
        <v>5667.71011461283</v>
      </c>
      <c r="U847" s="68" t="n">
        <f aca="false">T847-S847</f>
        <v>384.547925232386</v>
      </c>
      <c r="V847" s="70" t="n">
        <f aca="false">V846+F847</f>
        <v>1.974</v>
      </c>
      <c r="W847" s="70" t="n">
        <f aca="false">MAX(W846,V847)</f>
        <v>2.0091</v>
      </c>
      <c r="X847" s="70" t="n">
        <f aca="false">W847-V847</f>
        <v>0.0350999999999999</v>
      </c>
      <c r="Y847" s="70" t="n">
        <f aca="false">Y846+M847</f>
        <v>1.75550115478805</v>
      </c>
      <c r="Z847" s="70" t="n">
        <f aca="false">MAX(Z846,Y847)</f>
        <v>1.79346396973237</v>
      </c>
      <c r="AA847" s="70" t="n">
        <f aca="false">Z847-Y847</f>
        <v>0.0379628149443212</v>
      </c>
      <c r="AB847" s="72" t="n">
        <f aca="false">AB846*(1+F847)</f>
        <v>6.3828798652816</v>
      </c>
      <c r="AC847" s="73" t="n">
        <f aca="false">MAX(AC846,AB847)</f>
        <v>6.61167808055541</v>
      </c>
      <c r="AD847" s="70" t="n">
        <f aca="false">1-AB847/AC847</f>
        <v>0.0346051656608474</v>
      </c>
      <c r="AE847" s="73" t="n">
        <f aca="false">AE846*(1+M847)</f>
        <v>5.13225614116168</v>
      </c>
      <c r="AF847" s="73" t="n">
        <f aca="false">MAX(AF846,AE847)</f>
        <v>5.33151719247181</v>
      </c>
      <c r="AG847" s="70" t="n">
        <f aca="false">1-AE847/AF847</f>
        <v>0.0373741740140098</v>
      </c>
      <c r="AH847" s="74" t="n">
        <f aca="false">IF(R847&gt;0,AH846+1,0)</f>
        <v>11</v>
      </c>
      <c r="AI847" s="74" t="n">
        <f aca="false">IF(U847&gt;0,AI846+1,0)</f>
        <v>24</v>
      </c>
      <c r="AJ847" s="74" t="n">
        <f aca="false">IF(G847&gt;0,AJ846+1,0)</f>
        <v>0</v>
      </c>
      <c r="AK847" s="74" t="n">
        <f aca="false">IF(G847&lt;=0,AK846+1,0)</f>
        <v>5</v>
      </c>
      <c r="AL847" s="74" t="n">
        <f aca="false">IF(K847&gt;0,AL846+1,0)</f>
        <v>0</v>
      </c>
      <c r="AM847" s="74" t="n">
        <f aca="false">IF(K847&lt;=0,AM846+1,0)</f>
        <v>5</v>
      </c>
    </row>
    <row r="848" customFormat="false" ht="15" hidden="false" customHeight="false" outlineLevel="0" collapsed="false">
      <c r="A848" s="61" t="n">
        <v>852</v>
      </c>
      <c r="B848" s="62" t="n">
        <v>42235.3875</v>
      </c>
      <c r="C848" s="63" t="n">
        <f aca="false">YEAR(B848)</f>
        <v>2015</v>
      </c>
      <c r="D848" s="32" t="s">
        <v>276</v>
      </c>
      <c r="E848" s="64" t="n">
        <v>8427.15</v>
      </c>
      <c r="F848" s="65" t="n">
        <v>-0.006</v>
      </c>
      <c r="G848" s="66" t="n">
        <v>-50.5629</v>
      </c>
      <c r="H848" s="67" t="n">
        <f aca="false">E848+IF(D848="Long",1,-1)*G848</f>
        <v>8477.7129</v>
      </c>
      <c r="I848" s="68" t="n">
        <f aca="false">Assumptions!$B$58</f>
        <v>5.35750011455817</v>
      </c>
      <c r="J848" s="68" t="n">
        <f aca="false">INDEX(Yearly!$D$5:$D$22,MATCH(C848,Yearly!$A$5:$A$22,0))</f>
        <v>0.54483052012456</v>
      </c>
      <c r="K848" s="68" t="n">
        <f aca="false">G848-I848-J848</f>
        <v>-56.4652306346827</v>
      </c>
      <c r="L848" s="69" t="n">
        <f aca="false">(I848+J848)/Assumptions!$B$8</f>
        <v>0.000260255904029187</v>
      </c>
      <c r="M848" s="70" t="n">
        <f aca="false">F848-L848</f>
        <v>-0.00626025590402919</v>
      </c>
      <c r="N848" s="71" t="n">
        <f aca="false">G848*Assumptions!$B$7</f>
        <v>-397677.2085</v>
      </c>
      <c r="O848" s="71" t="n">
        <f aca="false">K848*Assumptions!$B$7</f>
        <v>-444099.03894178</v>
      </c>
      <c r="P848" s="68" t="n">
        <f aca="false">P847+G848</f>
        <v>10187.923675</v>
      </c>
      <c r="Q848" s="68" t="n">
        <f aca="false">MAX(Q847,P848)</f>
        <v>10535.121655</v>
      </c>
      <c r="R848" s="68" t="n">
        <f aca="false">Q848-P848</f>
        <v>347.197980000003</v>
      </c>
      <c r="S848" s="68" t="n">
        <f aca="false">S847+K848</f>
        <v>5226.69695874576</v>
      </c>
      <c r="T848" s="68" t="n">
        <f aca="false">MAX(T847,S848)</f>
        <v>5667.71011461283</v>
      </c>
      <c r="U848" s="68" t="n">
        <f aca="false">T848-S848</f>
        <v>441.013155867068</v>
      </c>
      <c r="V848" s="70" t="n">
        <f aca="false">V847+F848</f>
        <v>1.968</v>
      </c>
      <c r="W848" s="70" t="n">
        <f aca="false">MAX(W847,V848)</f>
        <v>2.0091</v>
      </c>
      <c r="X848" s="70" t="n">
        <f aca="false">W848-V848</f>
        <v>0.0410999999999999</v>
      </c>
      <c r="Y848" s="70" t="n">
        <f aca="false">Y847+M848</f>
        <v>1.74924089888402</v>
      </c>
      <c r="Z848" s="70" t="n">
        <f aca="false">MAX(Z847,Y848)</f>
        <v>1.79346396973237</v>
      </c>
      <c r="AA848" s="70" t="n">
        <f aca="false">Z848-Y848</f>
        <v>0.0442230708483504</v>
      </c>
      <c r="AB848" s="72" t="n">
        <f aca="false">AB847*(1+F848)</f>
        <v>6.34458258608991</v>
      </c>
      <c r="AC848" s="73" t="n">
        <f aca="false">MAX(AC847,AB848)</f>
        <v>6.61167808055541</v>
      </c>
      <c r="AD848" s="70" t="n">
        <f aca="false">1-AB848/AC848</f>
        <v>0.0403975346668822</v>
      </c>
      <c r="AE848" s="73" t="n">
        <f aca="false">AE847*(1+M848)</f>
        <v>5.10012690435298</v>
      </c>
      <c r="AF848" s="73" t="n">
        <f aca="false">MAX(AF847,AE848)</f>
        <v>5.33151719247181</v>
      </c>
      <c r="AG848" s="70" t="n">
        <f aca="false">1-AE848/AF848</f>
        <v>0.0434004580245095</v>
      </c>
      <c r="AH848" s="74" t="n">
        <f aca="false">IF(R848&gt;0,AH847+1,0)</f>
        <v>12</v>
      </c>
      <c r="AI848" s="74" t="n">
        <f aca="false">IF(U848&gt;0,AI847+1,0)</f>
        <v>25</v>
      </c>
      <c r="AJ848" s="74" t="n">
        <f aca="false">IF(G848&gt;0,AJ847+1,0)</f>
        <v>0</v>
      </c>
      <c r="AK848" s="74" t="n">
        <f aca="false">IF(G848&lt;=0,AK847+1,0)</f>
        <v>6</v>
      </c>
      <c r="AL848" s="74" t="n">
        <f aca="false">IF(K848&gt;0,AL847+1,0)</f>
        <v>0</v>
      </c>
      <c r="AM848" s="74" t="n">
        <f aca="false">IF(K848&lt;=0,AM847+1,0)</f>
        <v>6</v>
      </c>
    </row>
    <row r="849" customFormat="false" ht="15" hidden="false" customHeight="false" outlineLevel="0" collapsed="false">
      <c r="A849" s="61" t="n">
        <v>853</v>
      </c>
      <c r="B849" s="62" t="n">
        <v>42235.45</v>
      </c>
      <c r="C849" s="63" t="n">
        <f aca="false">YEAR(B849)</f>
        <v>2015</v>
      </c>
      <c r="D849" s="32" t="s">
        <v>277</v>
      </c>
      <c r="E849" s="64" t="n">
        <v>8477.95</v>
      </c>
      <c r="F849" s="65" t="n">
        <v>-0.0009</v>
      </c>
      <c r="G849" s="66" t="n">
        <v>-7.630155</v>
      </c>
      <c r="H849" s="67" t="n">
        <f aca="false">E849+IF(D849="Long",1,-1)*G849</f>
        <v>8470.319845</v>
      </c>
      <c r="I849" s="68" t="n">
        <f aca="false">Assumptions!$B$58</f>
        <v>5.35750011455817</v>
      </c>
      <c r="J849" s="68" t="n">
        <f aca="false">INDEX(Yearly!$D$5:$D$22,MATCH(C849,Yearly!$A$5:$A$22,0))</f>
        <v>0.54483052012456</v>
      </c>
      <c r="K849" s="68" t="n">
        <f aca="false">G849-I849-J849</f>
        <v>-13.5324856346827</v>
      </c>
      <c r="L849" s="69" t="n">
        <f aca="false">(I849+J849)/Assumptions!$B$8</f>
        <v>0.000260255904029187</v>
      </c>
      <c r="M849" s="70" t="n">
        <f aca="false">F849-L849</f>
        <v>-0.00116025590402919</v>
      </c>
      <c r="N849" s="71" t="n">
        <f aca="false">G849*Assumptions!$B$7</f>
        <v>-60011.169075</v>
      </c>
      <c r="O849" s="71" t="n">
        <f aca="false">K849*Assumptions!$B$7</f>
        <v>-106432.99951678</v>
      </c>
      <c r="P849" s="68" t="n">
        <f aca="false">P848+G849</f>
        <v>10180.29352</v>
      </c>
      <c r="Q849" s="68" t="n">
        <f aca="false">MAX(Q848,P849)</f>
        <v>10535.121655</v>
      </c>
      <c r="R849" s="68" t="n">
        <f aca="false">Q849-P849</f>
        <v>354.828135000003</v>
      </c>
      <c r="S849" s="68" t="n">
        <f aca="false">S848+K849</f>
        <v>5213.16447311108</v>
      </c>
      <c r="T849" s="68" t="n">
        <f aca="false">MAX(T848,S849)</f>
        <v>5667.71011461283</v>
      </c>
      <c r="U849" s="68" t="n">
        <f aca="false">T849-S849</f>
        <v>454.545641501751</v>
      </c>
      <c r="V849" s="70" t="n">
        <f aca="false">V848+F849</f>
        <v>1.9671</v>
      </c>
      <c r="W849" s="70" t="n">
        <f aca="false">MAX(W848,V849)</f>
        <v>2.0091</v>
      </c>
      <c r="X849" s="70" t="n">
        <f aca="false">W849-V849</f>
        <v>0.0419999999999998</v>
      </c>
      <c r="Y849" s="70" t="n">
        <f aca="false">Y848+M849</f>
        <v>1.74808064297999</v>
      </c>
      <c r="Z849" s="70" t="n">
        <f aca="false">MAX(Z848,Y849)</f>
        <v>1.79346396973237</v>
      </c>
      <c r="AA849" s="70" t="n">
        <f aca="false">Z849-Y849</f>
        <v>0.0453833267523796</v>
      </c>
      <c r="AB849" s="72" t="n">
        <f aca="false">AB848*(1+F849)</f>
        <v>6.33887246176243</v>
      </c>
      <c r="AC849" s="73" t="n">
        <f aca="false">MAX(AC848,AB849)</f>
        <v>6.61167808055541</v>
      </c>
      <c r="AD849" s="70" t="n">
        <f aca="false">1-AB849/AC849</f>
        <v>0.0412611768856821</v>
      </c>
      <c r="AE849" s="73" t="n">
        <f aca="false">AE848*(1+M849)</f>
        <v>5.09420945200091</v>
      </c>
      <c r="AF849" s="73" t="n">
        <f aca="false">MAX(AF848,AE849)</f>
        <v>5.33151719247181</v>
      </c>
      <c r="AG849" s="70" t="n">
        <f aca="false">1-AE849/AF849</f>
        <v>0.0445103582908782</v>
      </c>
      <c r="AH849" s="74" t="n">
        <f aca="false">IF(R849&gt;0,AH848+1,0)</f>
        <v>13</v>
      </c>
      <c r="AI849" s="74" t="n">
        <f aca="false">IF(U849&gt;0,AI848+1,0)</f>
        <v>26</v>
      </c>
      <c r="AJ849" s="74" t="n">
        <f aca="false">IF(G849&gt;0,AJ848+1,0)</f>
        <v>0</v>
      </c>
      <c r="AK849" s="74" t="n">
        <f aca="false">IF(G849&lt;=0,AK848+1,0)</f>
        <v>7</v>
      </c>
      <c r="AL849" s="74" t="n">
        <f aca="false">IF(K849&gt;0,AL848+1,0)</f>
        <v>0</v>
      </c>
      <c r="AM849" s="74" t="n">
        <f aca="false">IF(K849&lt;=0,AM848+1,0)</f>
        <v>7</v>
      </c>
    </row>
    <row r="850" customFormat="false" ht="15" hidden="false" customHeight="false" outlineLevel="0" collapsed="false">
      <c r="A850" s="61" t="n">
        <v>854</v>
      </c>
      <c r="B850" s="62" t="n">
        <v>42236.4270833333</v>
      </c>
      <c r="C850" s="63" t="n">
        <f aca="false">YEAR(B850)</f>
        <v>2015</v>
      </c>
      <c r="D850" s="32" t="s">
        <v>276</v>
      </c>
      <c r="E850" s="64" t="n">
        <v>8470.7</v>
      </c>
      <c r="F850" s="65" t="n">
        <v>0.0494</v>
      </c>
      <c r="G850" s="66" t="n">
        <v>418.45258</v>
      </c>
      <c r="H850" s="67" t="n">
        <f aca="false">E850+IF(D850="Long",1,-1)*G850</f>
        <v>8052.24742</v>
      </c>
      <c r="I850" s="68" t="n">
        <f aca="false">Assumptions!$B$58</f>
        <v>5.35750011455817</v>
      </c>
      <c r="J850" s="68" t="n">
        <f aca="false">INDEX(Yearly!$D$5:$D$22,MATCH(C850,Yearly!$A$5:$A$22,0))</f>
        <v>0.54483052012456</v>
      </c>
      <c r="K850" s="68" t="n">
        <f aca="false">G850-I850-J850</f>
        <v>412.550249365317</v>
      </c>
      <c r="L850" s="69" t="n">
        <f aca="false">(I850+J850)/Assumptions!$B$8</f>
        <v>0.000260255904029187</v>
      </c>
      <c r="M850" s="70" t="n">
        <f aca="false">F850-L850</f>
        <v>0.0491397440959708</v>
      </c>
      <c r="N850" s="71" t="n">
        <f aca="false">G850*Assumptions!$B$7</f>
        <v>3291129.5417</v>
      </c>
      <c r="O850" s="71" t="n">
        <f aca="false">K850*Assumptions!$B$7</f>
        <v>3244707.71125822</v>
      </c>
      <c r="P850" s="68" t="n">
        <f aca="false">P849+G850</f>
        <v>10598.7461</v>
      </c>
      <c r="Q850" s="68" t="n">
        <f aca="false">MAX(Q849,P850)</f>
        <v>10598.7461</v>
      </c>
      <c r="R850" s="68" t="n">
        <f aca="false">Q850-P850</f>
        <v>0</v>
      </c>
      <c r="S850" s="68" t="n">
        <f aca="false">S849+K850</f>
        <v>5625.7147224764</v>
      </c>
      <c r="T850" s="68" t="n">
        <f aca="false">MAX(T849,S850)</f>
        <v>5667.71011461283</v>
      </c>
      <c r="U850" s="68" t="n">
        <f aca="false">T850-S850</f>
        <v>41.9953921364331</v>
      </c>
      <c r="V850" s="70" t="n">
        <f aca="false">V849+F850</f>
        <v>2.0165</v>
      </c>
      <c r="W850" s="70" t="n">
        <f aca="false">MAX(W849,V850)</f>
        <v>2.0165</v>
      </c>
      <c r="X850" s="70" t="n">
        <f aca="false">W850-V850</f>
        <v>0</v>
      </c>
      <c r="Y850" s="70" t="n">
        <f aca="false">Y849+M850</f>
        <v>1.79722038707596</v>
      </c>
      <c r="Z850" s="70" t="n">
        <f aca="false">MAX(Z849,Y850)</f>
        <v>1.79722038707596</v>
      </c>
      <c r="AA850" s="70" t="n">
        <f aca="false">Z850-Y850</f>
        <v>0</v>
      </c>
      <c r="AB850" s="72" t="n">
        <f aca="false">AB849*(1+F850)</f>
        <v>6.65201276137349</v>
      </c>
      <c r="AC850" s="73" t="n">
        <f aca="false">MAX(AC849,AB850)</f>
        <v>6.65201276137349</v>
      </c>
      <c r="AD850" s="70" t="n">
        <f aca="false">1-AB850/AC850</f>
        <v>0</v>
      </c>
      <c r="AE850" s="73" t="n">
        <f aca="false">AE849*(1+M850)</f>
        <v>5.34453760084351</v>
      </c>
      <c r="AF850" s="73" t="n">
        <f aca="false">MAX(AF849,AE850)</f>
        <v>5.34453760084351</v>
      </c>
      <c r="AG850" s="70" t="n">
        <f aca="false">1-AE850/AF850</f>
        <v>0</v>
      </c>
      <c r="AH850" s="74" t="n">
        <f aca="false">IF(R850&gt;0,AH849+1,0)</f>
        <v>0</v>
      </c>
      <c r="AI850" s="74" t="n">
        <f aca="false">IF(U850&gt;0,AI849+1,0)</f>
        <v>27</v>
      </c>
      <c r="AJ850" s="74" t="n">
        <f aca="false">IF(G850&gt;0,AJ849+1,0)</f>
        <v>1</v>
      </c>
      <c r="AK850" s="74" t="n">
        <f aca="false">IF(G850&lt;=0,AK849+1,0)</f>
        <v>0</v>
      </c>
      <c r="AL850" s="74" t="n">
        <f aca="false">IF(K850&gt;0,AL849+1,0)</f>
        <v>1</v>
      </c>
      <c r="AM850" s="74" t="n">
        <f aca="false">IF(K850&lt;=0,AM849+1,0)</f>
        <v>0</v>
      </c>
    </row>
    <row r="851" customFormat="false" ht="15" hidden="false" customHeight="false" outlineLevel="0" collapsed="false">
      <c r="A851" s="61" t="n">
        <v>855</v>
      </c>
      <c r="B851" s="62" t="n">
        <v>42244.40625</v>
      </c>
      <c r="C851" s="63" t="n">
        <f aca="false">YEAR(B851)</f>
        <v>2015</v>
      </c>
      <c r="D851" s="32" t="s">
        <v>277</v>
      </c>
      <c r="E851" s="64" t="n">
        <v>8052.4</v>
      </c>
      <c r="F851" s="65" t="n">
        <v>-0.0064</v>
      </c>
      <c r="G851" s="66" t="n">
        <v>-51.53536</v>
      </c>
      <c r="H851" s="67" t="n">
        <f aca="false">E851+IF(D851="Long",1,-1)*G851</f>
        <v>8000.86464</v>
      </c>
      <c r="I851" s="68" t="n">
        <f aca="false">Assumptions!$B$58</f>
        <v>5.35750011455817</v>
      </c>
      <c r="J851" s="68" t="n">
        <f aca="false">INDEX(Yearly!$D$5:$D$22,MATCH(C851,Yearly!$A$5:$A$22,0))</f>
        <v>0.54483052012456</v>
      </c>
      <c r="K851" s="68" t="n">
        <f aca="false">G851-I851-J851</f>
        <v>-57.4376906346827</v>
      </c>
      <c r="L851" s="69" t="n">
        <f aca="false">(I851+J851)/Assumptions!$B$8</f>
        <v>0.000260255904029187</v>
      </c>
      <c r="M851" s="70" t="n">
        <f aca="false">F851-L851</f>
        <v>-0.00666025590402919</v>
      </c>
      <c r="N851" s="71" t="n">
        <f aca="false">G851*Assumptions!$B$7</f>
        <v>-405325.6064</v>
      </c>
      <c r="O851" s="71" t="n">
        <f aca="false">K851*Assumptions!$B$7</f>
        <v>-451747.43684178</v>
      </c>
      <c r="P851" s="68" t="n">
        <f aca="false">P850+G851</f>
        <v>10547.21074</v>
      </c>
      <c r="Q851" s="68" t="n">
        <f aca="false">MAX(Q850,P851)</f>
        <v>10598.7461</v>
      </c>
      <c r="R851" s="68" t="n">
        <f aca="false">Q851-P851</f>
        <v>51.5353599999999</v>
      </c>
      <c r="S851" s="68" t="n">
        <f aca="false">S850+K851</f>
        <v>5568.27703184171</v>
      </c>
      <c r="T851" s="68" t="n">
        <f aca="false">MAX(T850,S851)</f>
        <v>5667.71011461283</v>
      </c>
      <c r="U851" s="68" t="n">
        <f aca="false">T851-S851</f>
        <v>99.4330827711156</v>
      </c>
      <c r="V851" s="70" t="n">
        <f aca="false">V850+F851</f>
        <v>2.0101</v>
      </c>
      <c r="W851" s="70" t="n">
        <f aca="false">MAX(W850,V851)</f>
        <v>2.0165</v>
      </c>
      <c r="X851" s="70" t="n">
        <f aca="false">W851-V851</f>
        <v>0.00640000000000018</v>
      </c>
      <c r="Y851" s="70" t="n">
        <f aca="false">Y850+M851</f>
        <v>1.79056013117193</v>
      </c>
      <c r="Z851" s="70" t="n">
        <f aca="false">MAX(Z850,Y851)</f>
        <v>1.79722038707596</v>
      </c>
      <c r="AA851" s="70" t="n">
        <f aca="false">Z851-Y851</f>
        <v>0.00666025590402919</v>
      </c>
      <c r="AB851" s="72" t="n">
        <f aca="false">AB850*(1+F851)</f>
        <v>6.6094398797007</v>
      </c>
      <c r="AC851" s="73" t="n">
        <f aca="false">MAX(AC850,AB851)</f>
        <v>6.65201276137349</v>
      </c>
      <c r="AD851" s="70" t="n">
        <f aca="false">1-AB851/AC851</f>
        <v>0.00639999999999996</v>
      </c>
      <c r="AE851" s="73" t="n">
        <f aca="false">AE850*(1+M851)</f>
        <v>5.30894161273319</v>
      </c>
      <c r="AF851" s="73" t="n">
        <f aca="false">MAX(AF850,AE851)</f>
        <v>5.34453760084351</v>
      </c>
      <c r="AG851" s="70" t="n">
        <f aca="false">1-AE851/AF851</f>
        <v>0.00666025590402919</v>
      </c>
      <c r="AH851" s="74" t="n">
        <f aca="false">IF(R851&gt;0,AH850+1,0)</f>
        <v>1</v>
      </c>
      <c r="AI851" s="74" t="n">
        <f aca="false">IF(U851&gt;0,AI850+1,0)</f>
        <v>28</v>
      </c>
      <c r="AJ851" s="74" t="n">
        <f aca="false">IF(G851&gt;0,AJ850+1,0)</f>
        <v>0</v>
      </c>
      <c r="AK851" s="74" t="n">
        <f aca="false">IF(G851&lt;=0,AK850+1,0)</f>
        <v>1</v>
      </c>
      <c r="AL851" s="74" t="n">
        <f aca="false">IF(K851&gt;0,AL850+1,0)</f>
        <v>0</v>
      </c>
      <c r="AM851" s="74" t="n">
        <f aca="false">IF(K851&lt;=0,AM850+1,0)</f>
        <v>1</v>
      </c>
    </row>
    <row r="852" customFormat="false" ht="15" hidden="false" customHeight="false" outlineLevel="0" collapsed="false">
      <c r="A852" s="61" t="n">
        <v>856</v>
      </c>
      <c r="B852" s="62" t="n">
        <v>42244.59375</v>
      </c>
      <c r="C852" s="63" t="n">
        <f aca="false">YEAR(B852)</f>
        <v>2015</v>
      </c>
      <c r="D852" s="32" t="s">
        <v>276</v>
      </c>
      <c r="E852" s="64" t="n">
        <v>8001.1</v>
      </c>
      <c r="F852" s="65" t="n">
        <v>-0.0015</v>
      </c>
      <c r="G852" s="66" t="n">
        <v>-12.00165</v>
      </c>
      <c r="H852" s="67" t="n">
        <f aca="false">E852+IF(D852="Long",1,-1)*G852</f>
        <v>8013.10165</v>
      </c>
      <c r="I852" s="68" t="n">
        <f aca="false">Assumptions!$B$58</f>
        <v>5.35750011455817</v>
      </c>
      <c r="J852" s="68" t="n">
        <f aca="false">INDEX(Yearly!$D$5:$D$22,MATCH(C852,Yearly!$A$5:$A$22,0))</f>
        <v>0.54483052012456</v>
      </c>
      <c r="K852" s="68" t="n">
        <f aca="false">G852-I852-J852</f>
        <v>-17.9039806346827</v>
      </c>
      <c r="L852" s="69" t="n">
        <f aca="false">(I852+J852)/Assumptions!$B$8</f>
        <v>0.000260255904029187</v>
      </c>
      <c r="M852" s="70" t="n">
        <f aca="false">F852-L852</f>
        <v>-0.00176025590402919</v>
      </c>
      <c r="N852" s="71" t="n">
        <f aca="false">G852*Assumptions!$B$7</f>
        <v>-94392.97725</v>
      </c>
      <c r="O852" s="71" t="n">
        <f aca="false">K852*Assumptions!$B$7</f>
        <v>-140814.80769178</v>
      </c>
      <c r="P852" s="68" t="n">
        <f aca="false">P851+G852</f>
        <v>10535.20909</v>
      </c>
      <c r="Q852" s="68" t="n">
        <f aca="false">MAX(Q851,P852)</f>
        <v>10598.7461</v>
      </c>
      <c r="R852" s="68" t="n">
        <f aca="false">Q852-P852</f>
        <v>63.53701</v>
      </c>
      <c r="S852" s="68" t="n">
        <f aca="false">S851+K852</f>
        <v>5550.37305120703</v>
      </c>
      <c r="T852" s="68" t="n">
        <f aca="false">MAX(T851,S852)</f>
        <v>5667.71011461283</v>
      </c>
      <c r="U852" s="68" t="n">
        <f aca="false">T852-S852</f>
        <v>117.337063405798</v>
      </c>
      <c r="V852" s="70" t="n">
        <f aca="false">V851+F852</f>
        <v>2.0086</v>
      </c>
      <c r="W852" s="70" t="n">
        <f aca="false">MAX(W851,V852)</f>
        <v>2.0165</v>
      </c>
      <c r="X852" s="70" t="n">
        <f aca="false">W852-V852</f>
        <v>0.00790000000000024</v>
      </c>
      <c r="Y852" s="70" t="n">
        <f aca="false">Y851+M852</f>
        <v>1.7887998752679</v>
      </c>
      <c r="Z852" s="70" t="n">
        <f aca="false">MAX(Z851,Y852)</f>
        <v>1.79722038707596</v>
      </c>
      <c r="AA852" s="70" t="n">
        <f aca="false">Z852-Y852</f>
        <v>0.00842051180805847</v>
      </c>
      <c r="AB852" s="72" t="n">
        <f aca="false">AB851*(1+F852)</f>
        <v>6.59952571988115</v>
      </c>
      <c r="AC852" s="73" t="n">
        <f aca="false">MAX(AC851,AB852)</f>
        <v>6.65201276137349</v>
      </c>
      <c r="AD852" s="70" t="n">
        <f aca="false">1-AB852/AC852</f>
        <v>0.00789039999999985</v>
      </c>
      <c r="AE852" s="73" t="n">
        <f aca="false">AE851*(1+M852)</f>
        <v>5.29959651691523</v>
      </c>
      <c r="AF852" s="73" t="n">
        <f aca="false">MAX(AF851,AE852)</f>
        <v>5.34453760084351</v>
      </c>
      <c r="AG852" s="70" t="n">
        <f aca="false">1-AE852/AF852</f>
        <v>0.00840878805328094</v>
      </c>
      <c r="AH852" s="74" t="n">
        <f aca="false">IF(R852&gt;0,AH851+1,0)</f>
        <v>2</v>
      </c>
      <c r="AI852" s="74" t="n">
        <f aca="false">IF(U852&gt;0,AI851+1,0)</f>
        <v>29</v>
      </c>
      <c r="AJ852" s="74" t="n">
        <f aca="false">IF(G852&gt;0,AJ851+1,0)</f>
        <v>0</v>
      </c>
      <c r="AK852" s="74" t="n">
        <f aca="false">IF(G852&lt;=0,AK851+1,0)</f>
        <v>2</v>
      </c>
      <c r="AL852" s="74" t="n">
        <f aca="false">IF(K852&gt;0,AL851+1,0)</f>
        <v>0</v>
      </c>
      <c r="AM852" s="74" t="n">
        <f aca="false">IF(K852&lt;=0,AM851+1,0)</f>
        <v>2</v>
      </c>
    </row>
    <row r="853" customFormat="false" ht="15" hidden="false" customHeight="false" outlineLevel="0" collapsed="false">
      <c r="A853" s="61" t="n">
        <v>857</v>
      </c>
      <c r="B853" s="62" t="n">
        <v>42247.46875</v>
      </c>
      <c r="C853" s="63" t="n">
        <f aca="false">YEAR(B853)</f>
        <v>2015</v>
      </c>
      <c r="D853" s="32" t="s">
        <v>277</v>
      </c>
      <c r="E853" s="64" t="n">
        <v>8012.85</v>
      </c>
      <c r="F853" s="65" t="n">
        <v>-0.0036</v>
      </c>
      <c r="G853" s="66" t="n">
        <v>-28.84626</v>
      </c>
      <c r="H853" s="67" t="n">
        <f aca="false">E853+IF(D853="Long",1,-1)*G853</f>
        <v>7984.00374</v>
      </c>
      <c r="I853" s="68" t="n">
        <f aca="false">Assumptions!$B$58</f>
        <v>5.35750011455817</v>
      </c>
      <c r="J853" s="68" t="n">
        <f aca="false">INDEX(Yearly!$D$5:$D$22,MATCH(C853,Yearly!$A$5:$A$22,0))</f>
        <v>0.54483052012456</v>
      </c>
      <c r="K853" s="68" t="n">
        <f aca="false">G853-I853-J853</f>
        <v>-34.7485906346827</v>
      </c>
      <c r="L853" s="69" t="n">
        <f aca="false">(I853+J853)/Assumptions!$B$8</f>
        <v>0.000260255904029187</v>
      </c>
      <c r="M853" s="70" t="n">
        <f aca="false">F853-L853</f>
        <v>-0.00386025590402919</v>
      </c>
      <c r="N853" s="71" t="n">
        <f aca="false">G853*Assumptions!$B$7</f>
        <v>-226875.8349</v>
      </c>
      <c r="O853" s="71" t="n">
        <f aca="false">K853*Assumptions!$B$7</f>
        <v>-273297.66534178</v>
      </c>
      <c r="P853" s="68" t="n">
        <f aca="false">P852+G853</f>
        <v>10506.36283</v>
      </c>
      <c r="Q853" s="68" t="n">
        <f aca="false">MAX(Q852,P853)</f>
        <v>10598.7461</v>
      </c>
      <c r="R853" s="68" t="n">
        <f aca="false">Q853-P853</f>
        <v>92.3832700000003</v>
      </c>
      <c r="S853" s="68" t="n">
        <f aca="false">S852+K853</f>
        <v>5515.62446057235</v>
      </c>
      <c r="T853" s="68" t="n">
        <f aca="false">MAX(T852,S853)</f>
        <v>5667.71011461283</v>
      </c>
      <c r="U853" s="68" t="n">
        <f aca="false">T853-S853</f>
        <v>152.085654040481</v>
      </c>
      <c r="V853" s="70" t="n">
        <f aca="false">V852+F853</f>
        <v>2.005</v>
      </c>
      <c r="W853" s="70" t="n">
        <f aca="false">MAX(W852,V853)</f>
        <v>2.0165</v>
      </c>
      <c r="X853" s="70" t="n">
        <f aca="false">W853-V853</f>
        <v>0.0115000000000003</v>
      </c>
      <c r="Y853" s="70" t="n">
        <f aca="false">Y852+M853</f>
        <v>1.78493961936387</v>
      </c>
      <c r="Z853" s="70" t="n">
        <f aca="false">MAX(Z852,Y853)</f>
        <v>1.79722038707596</v>
      </c>
      <c r="AA853" s="70" t="n">
        <f aca="false">Z853-Y853</f>
        <v>0.0122807677120877</v>
      </c>
      <c r="AB853" s="72" t="n">
        <f aca="false">AB852*(1+F853)</f>
        <v>6.57576742728958</v>
      </c>
      <c r="AC853" s="73" t="n">
        <f aca="false">MAX(AC852,AB853)</f>
        <v>6.65201276137349</v>
      </c>
      <c r="AD853" s="70" t="n">
        <f aca="false">1-AB853/AC853</f>
        <v>0.0114619945599999</v>
      </c>
      <c r="AE853" s="73" t="n">
        <f aca="false">AE852*(1+M853)</f>
        <v>5.27913871817183</v>
      </c>
      <c r="AF853" s="73" t="n">
        <f aca="false">MAX(AF852,AE853)</f>
        <v>5.34453760084351</v>
      </c>
      <c r="AG853" s="70" t="n">
        <f aca="false">1-AE853/AF853</f>
        <v>0.0122365838835817</v>
      </c>
      <c r="AH853" s="74" t="n">
        <f aca="false">IF(R853&gt;0,AH852+1,0)</f>
        <v>3</v>
      </c>
      <c r="AI853" s="74" t="n">
        <f aca="false">IF(U853&gt;0,AI852+1,0)</f>
        <v>30</v>
      </c>
      <c r="AJ853" s="74" t="n">
        <f aca="false">IF(G853&gt;0,AJ852+1,0)</f>
        <v>0</v>
      </c>
      <c r="AK853" s="74" t="n">
        <f aca="false">IF(G853&lt;=0,AK852+1,0)</f>
        <v>3</v>
      </c>
      <c r="AL853" s="74" t="n">
        <f aca="false">IF(K853&gt;0,AL852+1,0)</f>
        <v>0</v>
      </c>
      <c r="AM853" s="74" t="n">
        <f aca="false">IF(K853&lt;=0,AM852+1,0)</f>
        <v>3</v>
      </c>
    </row>
    <row r="854" customFormat="false" ht="15" hidden="false" customHeight="false" outlineLevel="0" collapsed="false">
      <c r="A854" s="61" t="n">
        <v>858</v>
      </c>
      <c r="B854" s="62" t="n">
        <v>42247.5729166667</v>
      </c>
      <c r="C854" s="63" t="n">
        <f aca="false">YEAR(B854)</f>
        <v>2015</v>
      </c>
      <c r="D854" s="32" t="s">
        <v>276</v>
      </c>
      <c r="E854" s="64" t="n">
        <v>7983.7</v>
      </c>
      <c r="F854" s="65" t="n">
        <v>0.0348</v>
      </c>
      <c r="G854" s="66" t="n">
        <v>277.83276</v>
      </c>
      <c r="H854" s="67" t="n">
        <f aca="false">E854+IF(D854="Long",1,-1)*G854</f>
        <v>7705.86724</v>
      </c>
      <c r="I854" s="68" t="n">
        <f aca="false">Assumptions!$B$58</f>
        <v>5.35750011455817</v>
      </c>
      <c r="J854" s="68" t="n">
        <f aca="false">INDEX(Yearly!$D$5:$D$22,MATCH(C854,Yearly!$A$5:$A$22,0))</f>
        <v>0.54483052012456</v>
      </c>
      <c r="K854" s="68" t="n">
        <f aca="false">G854-I854-J854</f>
        <v>271.930429365317</v>
      </c>
      <c r="L854" s="69" t="n">
        <f aca="false">(I854+J854)/Assumptions!$B$8</f>
        <v>0.000260255904029187</v>
      </c>
      <c r="M854" s="70" t="n">
        <f aca="false">F854-L854</f>
        <v>0.0345397440959708</v>
      </c>
      <c r="N854" s="71" t="n">
        <f aca="false">G854*Assumptions!$B$7</f>
        <v>2185154.6574</v>
      </c>
      <c r="O854" s="71" t="n">
        <f aca="false">K854*Assumptions!$B$7</f>
        <v>2138732.82695822</v>
      </c>
      <c r="P854" s="68" t="n">
        <f aca="false">P853+G854</f>
        <v>10784.19559</v>
      </c>
      <c r="Q854" s="68" t="n">
        <f aca="false">MAX(Q853,P854)</f>
        <v>10784.19559</v>
      </c>
      <c r="R854" s="68" t="n">
        <f aca="false">Q854-P854</f>
        <v>0</v>
      </c>
      <c r="S854" s="68" t="n">
        <f aca="false">S853+K854</f>
        <v>5787.55488993766</v>
      </c>
      <c r="T854" s="68" t="n">
        <f aca="false">MAX(T853,S854)</f>
        <v>5787.55488993766</v>
      </c>
      <c r="U854" s="68" t="n">
        <f aca="false">T854-S854</f>
        <v>0</v>
      </c>
      <c r="V854" s="70" t="n">
        <f aca="false">V853+F854</f>
        <v>2.0398</v>
      </c>
      <c r="W854" s="70" t="n">
        <f aca="false">MAX(W853,V854)</f>
        <v>2.0398</v>
      </c>
      <c r="X854" s="70" t="n">
        <f aca="false">W854-V854</f>
        <v>0</v>
      </c>
      <c r="Y854" s="70" t="n">
        <f aca="false">Y853+M854</f>
        <v>1.81947936345984</v>
      </c>
      <c r="Z854" s="70" t="n">
        <f aca="false">MAX(Z853,Y854)</f>
        <v>1.81947936345984</v>
      </c>
      <c r="AA854" s="70" t="n">
        <f aca="false">Z854-Y854</f>
        <v>0</v>
      </c>
      <c r="AB854" s="72" t="n">
        <f aca="false">AB853*(1+F854)</f>
        <v>6.80460413375926</v>
      </c>
      <c r="AC854" s="73" t="n">
        <f aca="false">MAX(AC853,AB854)</f>
        <v>6.80460413375926</v>
      </c>
      <c r="AD854" s="70" t="n">
        <f aca="false">1-AB854/AC854</f>
        <v>0</v>
      </c>
      <c r="AE854" s="73" t="n">
        <f aca="false">AE853*(1+M854)</f>
        <v>5.46147881854462</v>
      </c>
      <c r="AF854" s="73" t="n">
        <f aca="false">MAX(AF853,AE854)</f>
        <v>5.46147881854462</v>
      </c>
      <c r="AG854" s="70" t="n">
        <f aca="false">1-AE854/AF854</f>
        <v>0</v>
      </c>
      <c r="AH854" s="74" t="n">
        <f aca="false">IF(R854&gt;0,AH853+1,0)</f>
        <v>0</v>
      </c>
      <c r="AI854" s="74" t="n">
        <f aca="false">IF(U854&gt;0,AI853+1,0)</f>
        <v>0</v>
      </c>
      <c r="AJ854" s="74" t="n">
        <f aca="false">IF(G854&gt;0,AJ853+1,0)</f>
        <v>1</v>
      </c>
      <c r="AK854" s="74" t="n">
        <f aca="false">IF(G854&lt;=0,AK853+1,0)</f>
        <v>0</v>
      </c>
      <c r="AL854" s="74" t="n">
        <f aca="false">IF(K854&gt;0,AL853+1,0)</f>
        <v>1</v>
      </c>
      <c r="AM854" s="74" t="n">
        <f aca="false">IF(K854&lt;=0,AM853+1,0)</f>
        <v>0</v>
      </c>
    </row>
    <row r="855" customFormat="false" ht="15" hidden="false" customHeight="false" outlineLevel="0" collapsed="false">
      <c r="A855" s="61" t="n">
        <v>859</v>
      </c>
      <c r="B855" s="62" t="n">
        <v>42255.6145833333</v>
      </c>
      <c r="C855" s="63" t="n">
        <f aca="false">YEAR(B855)</f>
        <v>2015</v>
      </c>
      <c r="D855" s="32" t="s">
        <v>277</v>
      </c>
      <c r="E855" s="64" t="n">
        <v>7706</v>
      </c>
      <c r="F855" s="65" t="n">
        <v>0.0004</v>
      </c>
      <c r="G855" s="66" t="n">
        <v>3.0824</v>
      </c>
      <c r="H855" s="67" t="n">
        <f aca="false">E855+IF(D855="Long",1,-1)*G855</f>
        <v>7709.0824</v>
      </c>
      <c r="I855" s="68" t="n">
        <f aca="false">Assumptions!$B$58</f>
        <v>5.35750011455817</v>
      </c>
      <c r="J855" s="68" t="n">
        <f aca="false">INDEX(Yearly!$D$5:$D$22,MATCH(C855,Yearly!$A$5:$A$22,0))</f>
        <v>0.54483052012456</v>
      </c>
      <c r="K855" s="68" t="n">
        <f aca="false">G855-I855-J855</f>
        <v>-2.81993063468273</v>
      </c>
      <c r="L855" s="69" t="n">
        <f aca="false">(I855+J855)/Assumptions!$B$8</f>
        <v>0.000260255904029187</v>
      </c>
      <c r="M855" s="70" t="n">
        <f aca="false">F855-L855</f>
        <v>0.000139744095970813</v>
      </c>
      <c r="N855" s="71" t="n">
        <f aca="false">G855*Assumptions!$B$7</f>
        <v>24243.076</v>
      </c>
      <c r="O855" s="71" t="n">
        <f aca="false">K855*Assumptions!$B$7</f>
        <v>-22178.7544417797</v>
      </c>
      <c r="P855" s="68" t="n">
        <f aca="false">P854+G855</f>
        <v>10787.27799</v>
      </c>
      <c r="Q855" s="68" t="n">
        <f aca="false">MAX(Q854,P855)</f>
        <v>10787.27799</v>
      </c>
      <c r="R855" s="68" t="n">
        <f aca="false">Q855-P855</f>
        <v>0</v>
      </c>
      <c r="S855" s="68" t="n">
        <f aca="false">S854+K855</f>
        <v>5784.73495930298</v>
      </c>
      <c r="T855" s="68" t="n">
        <f aca="false">MAX(T854,S855)</f>
        <v>5787.55488993766</v>
      </c>
      <c r="U855" s="68" t="n">
        <f aca="false">T855-S855</f>
        <v>2.81993063468235</v>
      </c>
      <c r="V855" s="70" t="n">
        <f aca="false">V854+F855</f>
        <v>2.0402</v>
      </c>
      <c r="W855" s="70" t="n">
        <f aca="false">MAX(W854,V855)</f>
        <v>2.0402</v>
      </c>
      <c r="X855" s="70" t="n">
        <f aca="false">W855-V855</f>
        <v>0</v>
      </c>
      <c r="Y855" s="70" t="n">
        <f aca="false">Y854+M855</f>
        <v>1.81961910755581</v>
      </c>
      <c r="Z855" s="70" t="n">
        <f aca="false">MAX(Z854,Y855)</f>
        <v>1.81961910755581</v>
      </c>
      <c r="AA855" s="70" t="n">
        <f aca="false">Z855-Y855</f>
        <v>0</v>
      </c>
      <c r="AB855" s="72" t="n">
        <f aca="false">AB854*(1+F855)</f>
        <v>6.80732597541276</v>
      </c>
      <c r="AC855" s="73" t="n">
        <f aca="false">MAX(AC854,AB855)</f>
        <v>6.80732597541276</v>
      </c>
      <c r="AD855" s="70" t="n">
        <f aca="false">1-AB855/AC855</f>
        <v>0</v>
      </c>
      <c r="AE855" s="73" t="n">
        <f aca="false">AE854*(1+M855)</f>
        <v>5.46224202796478</v>
      </c>
      <c r="AF855" s="73" t="n">
        <f aca="false">MAX(AF854,AE855)</f>
        <v>5.46224202796478</v>
      </c>
      <c r="AG855" s="70" t="n">
        <f aca="false">1-AE855/AF855</f>
        <v>0</v>
      </c>
      <c r="AH855" s="74" t="n">
        <f aca="false">IF(R855&gt;0,AH854+1,0)</f>
        <v>0</v>
      </c>
      <c r="AI855" s="74" t="n">
        <f aca="false">IF(U855&gt;0,AI854+1,0)</f>
        <v>1</v>
      </c>
      <c r="AJ855" s="74" t="n">
        <f aca="false">IF(G855&gt;0,AJ854+1,0)</f>
        <v>2</v>
      </c>
      <c r="AK855" s="74" t="n">
        <f aca="false">IF(G855&lt;=0,AK854+1,0)</f>
        <v>0</v>
      </c>
      <c r="AL855" s="74" t="n">
        <f aca="false">IF(K855&gt;0,AL854+1,0)</f>
        <v>0</v>
      </c>
      <c r="AM855" s="74" t="n">
        <f aca="false">IF(K855&lt;=0,AM854+1,0)</f>
        <v>1</v>
      </c>
    </row>
    <row r="856" customFormat="false" ht="15" hidden="false" customHeight="false" outlineLevel="0" collapsed="false">
      <c r="A856" s="61" t="n">
        <v>860</v>
      </c>
      <c r="B856" s="62" t="n">
        <v>42257.40625</v>
      </c>
      <c r="C856" s="63" t="n">
        <f aca="false">YEAR(B856)</f>
        <v>2015</v>
      </c>
      <c r="D856" s="32" t="s">
        <v>276</v>
      </c>
      <c r="E856" s="64" t="n">
        <v>7709</v>
      </c>
      <c r="F856" s="65" t="n">
        <v>-0.0043</v>
      </c>
      <c r="G856" s="66" t="n">
        <v>-33.1487</v>
      </c>
      <c r="H856" s="67" t="n">
        <f aca="false">E856+IF(D856="Long",1,-1)*G856</f>
        <v>7742.1487</v>
      </c>
      <c r="I856" s="68" t="n">
        <f aca="false">Assumptions!$B$58</f>
        <v>5.35750011455817</v>
      </c>
      <c r="J856" s="68" t="n">
        <f aca="false">INDEX(Yearly!$D$5:$D$22,MATCH(C856,Yearly!$A$5:$A$22,0))</f>
        <v>0.54483052012456</v>
      </c>
      <c r="K856" s="68" t="n">
        <f aca="false">G856-I856-J856</f>
        <v>-39.0510306346827</v>
      </c>
      <c r="L856" s="69" t="n">
        <f aca="false">(I856+J856)/Assumptions!$B$8</f>
        <v>0.000260255904029187</v>
      </c>
      <c r="M856" s="70" t="n">
        <f aca="false">F856-L856</f>
        <v>-0.00456025590402919</v>
      </c>
      <c r="N856" s="71" t="n">
        <f aca="false">G856*Assumptions!$B$7</f>
        <v>-260714.5255</v>
      </c>
      <c r="O856" s="71" t="n">
        <f aca="false">K856*Assumptions!$B$7</f>
        <v>-307136.35594178</v>
      </c>
      <c r="P856" s="68" t="n">
        <f aca="false">P855+G856</f>
        <v>10754.12929</v>
      </c>
      <c r="Q856" s="68" t="n">
        <f aca="false">MAX(Q855,P856)</f>
        <v>10787.27799</v>
      </c>
      <c r="R856" s="68" t="n">
        <f aca="false">Q856-P856</f>
        <v>33.1486999999997</v>
      </c>
      <c r="S856" s="68" t="n">
        <f aca="false">S855+K856</f>
        <v>5745.6839286683</v>
      </c>
      <c r="T856" s="68" t="n">
        <f aca="false">MAX(T855,S856)</f>
        <v>5787.55488993766</v>
      </c>
      <c r="U856" s="68" t="n">
        <f aca="false">T856-S856</f>
        <v>41.8709612693647</v>
      </c>
      <c r="V856" s="70" t="n">
        <f aca="false">V855+F856</f>
        <v>2.0359</v>
      </c>
      <c r="W856" s="70" t="n">
        <f aca="false">MAX(W855,V856)</f>
        <v>2.0402</v>
      </c>
      <c r="X856" s="70" t="n">
        <f aca="false">W856-V856</f>
        <v>0.00430000000000019</v>
      </c>
      <c r="Y856" s="70" t="n">
        <f aca="false">Y855+M856</f>
        <v>1.81505885165179</v>
      </c>
      <c r="Z856" s="70" t="n">
        <f aca="false">MAX(Z855,Y856)</f>
        <v>1.81961910755581</v>
      </c>
      <c r="AA856" s="70" t="n">
        <f aca="false">Z856-Y856</f>
        <v>0.0045602559040292</v>
      </c>
      <c r="AB856" s="72" t="n">
        <f aca="false">AB855*(1+F856)</f>
        <v>6.77805447371848</v>
      </c>
      <c r="AC856" s="73" t="n">
        <f aca="false">MAX(AC855,AB856)</f>
        <v>6.80732597541276</v>
      </c>
      <c r="AD856" s="70" t="n">
        <f aca="false">1-AB856/AC856</f>
        <v>0.00430000000000008</v>
      </c>
      <c r="AE856" s="73" t="n">
        <f aca="false">AE855*(1+M856)</f>
        <v>5.43733280650752</v>
      </c>
      <c r="AF856" s="73" t="n">
        <f aca="false">MAX(AF855,AE856)</f>
        <v>5.46224202796478</v>
      </c>
      <c r="AG856" s="70" t="n">
        <f aca="false">1-AE856/AF856</f>
        <v>0.00456025590402909</v>
      </c>
      <c r="AH856" s="74" t="n">
        <f aca="false">IF(R856&gt;0,AH855+1,0)</f>
        <v>1</v>
      </c>
      <c r="AI856" s="74" t="n">
        <f aca="false">IF(U856&gt;0,AI855+1,0)</f>
        <v>2</v>
      </c>
      <c r="AJ856" s="74" t="n">
        <f aca="false">IF(G856&gt;0,AJ855+1,0)</f>
        <v>0</v>
      </c>
      <c r="AK856" s="74" t="n">
        <f aca="false">IF(G856&lt;=0,AK855+1,0)</f>
        <v>1</v>
      </c>
      <c r="AL856" s="74" t="n">
        <f aca="false">IF(K856&gt;0,AL855+1,0)</f>
        <v>0</v>
      </c>
      <c r="AM856" s="74" t="n">
        <f aca="false">IF(K856&lt;=0,AM855+1,0)</f>
        <v>2</v>
      </c>
    </row>
    <row r="857" customFormat="false" ht="15" hidden="false" customHeight="false" outlineLevel="0" collapsed="false">
      <c r="A857" s="61" t="n">
        <v>861</v>
      </c>
      <c r="B857" s="62" t="n">
        <v>42257.5173611111</v>
      </c>
      <c r="C857" s="63" t="n">
        <f aca="false">YEAR(B857)</f>
        <v>2015</v>
      </c>
      <c r="D857" s="32" t="s">
        <v>277</v>
      </c>
      <c r="E857" s="64" t="n">
        <v>7742.3</v>
      </c>
      <c r="F857" s="65" t="n">
        <v>0.0119</v>
      </c>
      <c r="G857" s="66" t="n">
        <v>92.13337</v>
      </c>
      <c r="H857" s="67" t="n">
        <f aca="false">E857+IF(D857="Long",1,-1)*G857</f>
        <v>7834.43337</v>
      </c>
      <c r="I857" s="68" t="n">
        <f aca="false">Assumptions!$B$58</f>
        <v>5.35750011455817</v>
      </c>
      <c r="J857" s="68" t="n">
        <f aca="false">INDEX(Yearly!$D$5:$D$22,MATCH(C857,Yearly!$A$5:$A$22,0))</f>
        <v>0.54483052012456</v>
      </c>
      <c r="K857" s="68" t="n">
        <f aca="false">G857-I857-J857</f>
        <v>86.2310393653173</v>
      </c>
      <c r="L857" s="69" t="n">
        <f aca="false">(I857+J857)/Assumptions!$B$8</f>
        <v>0.000260255904029187</v>
      </c>
      <c r="M857" s="70" t="n">
        <f aca="false">F857-L857</f>
        <v>0.0116397440959708</v>
      </c>
      <c r="N857" s="71" t="n">
        <f aca="false">G857*Assumptions!$B$7</f>
        <v>724628.95505</v>
      </c>
      <c r="O857" s="71" t="n">
        <f aca="false">K857*Assumptions!$B$7</f>
        <v>678207.12460822</v>
      </c>
      <c r="P857" s="68" t="n">
        <f aca="false">P856+G857</f>
        <v>10846.26266</v>
      </c>
      <c r="Q857" s="68" t="n">
        <f aca="false">MAX(Q856,P857)</f>
        <v>10846.26266</v>
      </c>
      <c r="R857" s="68" t="n">
        <f aca="false">Q857-P857</f>
        <v>0</v>
      </c>
      <c r="S857" s="68" t="n">
        <f aca="false">S856+K857</f>
        <v>5831.91496803362</v>
      </c>
      <c r="T857" s="68" t="n">
        <f aca="false">MAX(T856,S857)</f>
        <v>5831.91496803362</v>
      </c>
      <c r="U857" s="68" t="n">
        <f aca="false">T857-S857</f>
        <v>0</v>
      </c>
      <c r="V857" s="70" t="n">
        <f aca="false">V856+F857</f>
        <v>2.0478</v>
      </c>
      <c r="W857" s="70" t="n">
        <f aca="false">MAX(W856,V857)</f>
        <v>2.0478</v>
      </c>
      <c r="X857" s="70" t="n">
        <f aca="false">W857-V857</f>
        <v>0</v>
      </c>
      <c r="Y857" s="70" t="n">
        <f aca="false">Y856+M857</f>
        <v>1.82669859574776</v>
      </c>
      <c r="Z857" s="70" t="n">
        <f aca="false">MAX(Z856,Y857)</f>
        <v>1.82669859574776</v>
      </c>
      <c r="AA857" s="70" t="n">
        <f aca="false">Z857-Y857</f>
        <v>0</v>
      </c>
      <c r="AB857" s="72" t="n">
        <f aca="false">AB856*(1+F857)</f>
        <v>6.85871332195573</v>
      </c>
      <c r="AC857" s="73" t="n">
        <f aca="false">MAX(AC856,AB857)</f>
        <v>6.85871332195573</v>
      </c>
      <c r="AD857" s="70" t="n">
        <f aca="false">1-AB857/AC857</f>
        <v>0</v>
      </c>
      <c r="AE857" s="73" t="n">
        <f aca="false">AE856*(1+M857)</f>
        <v>5.50062196893989</v>
      </c>
      <c r="AF857" s="73" t="n">
        <f aca="false">MAX(AF856,AE857)</f>
        <v>5.50062196893989</v>
      </c>
      <c r="AG857" s="70" t="n">
        <f aca="false">1-AE857/AF857</f>
        <v>0</v>
      </c>
      <c r="AH857" s="74" t="n">
        <f aca="false">IF(R857&gt;0,AH856+1,0)</f>
        <v>0</v>
      </c>
      <c r="AI857" s="74" t="n">
        <f aca="false">IF(U857&gt;0,AI856+1,0)</f>
        <v>0</v>
      </c>
      <c r="AJ857" s="74" t="n">
        <f aca="false">IF(G857&gt;0,AJ856+1,0)</f>
        <v>1</v>
      </c>
      <c r="AK857" s="74" t="n">
        <f aca="false">IF(G857&lt;=0,AK856+1,0)</f>
        <v>0</v>
      </c>
      <c r="AL857" s="74" t="n">
        <f aca="false">IF(K857&gt;0,AL856+1,0)</f>
        <v>1</v>
      </c>
      <c r="AM857" s="74" t="n">
        <f aca="false">IF(K857&lt;=0,AM856+1,0)</f>
        <v>0</v>
      </c>
    </row>
    <row r="858" customFormat="false" ht="15" hidden="false" customHeight="false" outlineLevel="0" collapsed="false">
      <c r="A858" s="61" t="n">
        <v>862</v>
      </c>
      <c r="B858" s="62" t="n">
        <v>42269.59375</v>
      </c>
      <c r="C858" s="63" t="n">
        <f aca="false">YEAR(B858)</f>
        <v>2015</v>
      </c>
      <c r="D858" s="32" t="s">
        <v>276</v>
      </c>
      <c r="E858" s="64" t="n">
        <v>7834.8</v>
      </c>
      <c r="F858" s="65" t="n">
        <v>-0.0048</v>
      </c>
      <c r="G858" s="66" t="n">
        <v>-37.60704</v>
      </c>
      <c r="H858" s="67" t="n">
        <f aca="false">E858+IF(D858="Long",1,-1)*G858</f>
        <v>7872.40704</v>
      </c>
      <c r="I858" s="68" t="n">
        <f aca="false">Assumptions!$B$58</f>
        <v>5.35750011455817</v>
      </c>
      <c r="J858" s="68" t="n">
        <f aca="false">INDEX(Yearly!$D$5:$D$22,MATCH(C858,Yearly!$A$5:$A$22,0))</f>
        <v>0.54483052012456</v>
      </c>
      <c r="K858" s="68" t="n">
        <f aca="false">G858-I858-J858</f>
        <v>-43.5093706346827</v>
      </c>
      <c r="L858" s="69" t="n">
        <f aca="false">(I858+J858)/Assumptions!$B$8</f>
        <v>0.000260255904029187</v>
      </c>
      <c r="M858" s="70" t="n">
        <f aca="false">F858-L858</f>
        <v>-0.00506025590402919</v>
      </c>
      <c r="N858" s="71" t="n">
        <f aca="false">G858*Assumptions!$B$7</f>
        <v>-295779.3696</v>
      </c>
      <c r="O858" s="71" t="n">
        <f aca="false">K858*Assumptions!$B$7</f>
        <v>-342201.20004178</v>
      </c>
      <c r="P858" s="68" t="n">
        <f aca="false">P857+G858</f>
        <v>10808.65562</v>
      </c>
      <c r="Q858" s="68" t="n">
        <f aca="false">MAX(Q857,P858)</f>
        <v>10846.26266</v>
      </c>
      <c r="R858" s="68" t="n">
        <f aca="false">Q858-P858</f>
        <v>37.6070400000008</v>
      </c>
      <c r="S858" s="68" t="n">
        <f aca="false">S857+K858</f>
        <v>5788.40559739893</v>
      </c>
      <c r="T858" s="68" t="n">
        <f aca="false">MAX(T857,S858)</f>
        <v>5831.91496803362</v>
      </c>
      <c r="U858" s="68" t="n">
        <f aca="false">T858-S858</f>
        <v>43.5093706346825</v>
      </c>
      <c r="V858" s="70" t="n">
        <f aca="false">V857+F858</f>
        <v>2.043</v>
      </c>
      <c r="W858" s="70" t="n">
        <f aca="false">MAX(W857,V858)</f>
        <v>2.0478</v>
      </c>
      <c r="X858" s="70" t="n">
        <f aca="false">W858-V858</f>
        <v>0.00479999999999992</v>
      </c>
      <c r="Y858" s="70" t="n">
        <f aca="false">Y857+M858</f>
        <v>1.82163833984373</v>
      </c>
      <c r="Z858" s="70" t="n">
        <f aca="false">MAX(Z857,Y858)</f>
        <v>1.82669859574776</v>
      </c>
      <c r="AA858" s="70" t="n">
        <f aca="false">Z858-Y858</f>
        <v>0.00506025590402914</v>
      </c>
      <c r="AB858" s="72" t="n">
        <f aca="false">AB857*(1+F858)</f>
        <v>6.82579149801035</v>
      </c>
      <c r="AC858" s="73" t="n">
        <f aca="false">MAX(AC857,AB858)</f>
        <v>6.85871332195573</v>
      </c>
      <c r="AD858" s="70" t="n">
        <f aca="false">1-AB858/AC858</f>
        <v>0.00480000000000003</v>
      </c>
      <c r="AE858" s="73" t="n">
        <f aca="false">AE857*(1+M858)</f>
        <v>5.47278741414573</v>
      </c>
      <c r="AF858" s="73" t="n">
        <f aca="false">MAX(AF857,AE858)</f>
        <v>5.50062196893989</v>
      </c>
      <c r="AG858" s="70" t="n">
        <f aca="false">1-AE858/AF858</f>
        <v>0.00506025590402914</v>
      </c>
      <c r="AH858" s="74" t="n">
        <f aca="false">IF(R858&gt;0,AH857+1,0)</f>
        <v>1</v>
      </c>
      <c r="AI858" s="74" t="n">
        <f aca="false">IF(U858&gt;0,AI857+1,0)</f>
        <v>1</v>
      </c>
      <c r="AJ858" s="74" t="n">
        <f aca="false">IF(G858&gt;0,AJ857+1,0)</f>
        <v>0</v>
      </c>
      <c r="AK858" s="74" t="n">
        <f aca="false">IF(G858&lt;=0,AK857+1,0)</f>
        <v>1</v>
      </c>
      <c r="AL858" s="74" t="n">
        <f aca="false">IF(K858&gt;0,AL857+1,0)</f>
        <v>0</v>
      </c>
      <c r="AM858" s="74" t="n">
        <f aca="false">IF(K858&lt;=0,AM857+1,0)</f>
        <v>1</v>
      </c>
    </row>
    <row r="859" customFormat="false" ht="15" hidden="false" customHeight="false" outlineLevel="0" collapsed="false">
      <c r="A859" s="61" t="n">
        <v>863</v>
      </c>
      <c r="B859" s="62" t="n">
        <v>42271.59375</v>
      </c>
      <c r="C859" s="63" t="n">
        <f aca="false">YEAR(B859)</f>
        <v>2015</v>
      </c>
      <c r="D859" s="32" t="s">
        <v>277</v>
      </c>
      <c r="E859" s="64" t="n">
        <v>7872.75</v>
      </c>
      <c r="F859" s="65" t="n">
        <v>-0.0028</v>
      </c>
      <c r="G859" s="66" t="n">
        <v>-22.0437</v>
      </c>
      <c r="H859" s="67" t="n">
        <f aca="false">E859+IF(D859="Long",1,-1)*G859</f>
        <v>7850.7063</v>
      </c>
      <c r="I859" s="68" t="n">
        <f aca="false">Assumptions!$B$58</f>
        <v>5.35750011455817</v>
      </c>
      <c r="J859" s="68" t="n">
        <f aca="false">INDEX(Yearly!$D$5:$D$22,MATCH(C859,Yearly!$A$5:$A$22,0))</f>
        <v>0.54483052012456</v>
      </c>
      <c r="K859" s="68" t="n">
        <f aca="false">G859-I859-J859</f>
        <v>-27.9460306346827</v>
      </c>
      <c r="L859" s="69" t="n">
        <f aca="false">(I859+J859)/Assumptions!$B$8</f>
        <v>0.000260255904029187</v>
      </c>
      <c r="M859" s="70" t="n">
        <f aca="false">F859-L859</f>
        <v>-0.00306025590402919</v>
      </c>
      <c r="N859" s="71" t="n">
        <f aca="false">G859*Assumptions!$B$7</f>
        <v>-173373.7005</v>
      </c>
      <c r="O859" s="71" t="n">
        <f aca="false">K859*Assumptions!$B$7</f>
        <v>-219795.53094178</v>
      </c>
      <c r="P859" s="68" t="n">
        <f aca="false">P858+G859</f>
        <v>10786.61192</v>
      </c>
      <c r="Q859" s="68" t="n">
        <f aca="false">MAX(Q858,P859)</f>
        <v>10846.26266</v>
      </c>
      <c r="R859" s="68" t="n">
        <f aca="false">Q859-P859</f>
        <v>59.650740000001</v>
      </c>
      <c r="S859" s="68" t="n">
        <f aca="false">S858+K859</f>
        <v>5760.45956676425</v>
      </c>
      <c r="T859" s="68" t="n">
        <f aca="false">MAX(T858,S859)</f>
        <v>5831.91496803362</v>
      </c>
      <c r="U859" s="68" t="n">
        <f aca="false">T859-S859</f>
        <v>71.4554012693652</v>
      </c>
      <c r="V859" s="70" t="n">
        <f aca="false">V858+F859</f>
        <v>2.0402</v>
      </c>
      <c r="W859" s="70" t="n">
        <f aca="false">MAX(W858,V859)</f>
        <v>2.0478</v>
      </c>
      <c r="X859" s="70" t="n">
        <f aca="false">W859-V859</f>
        <v>0.00760000000000005</v>
      </c>
      <c r="Y859" s="70" t="n">
        <f aca="false">Y858+M859</f>
        <v>1.8185780839397</v>
      </c>
      <c r="Z859" s="70" t="n">
        <f aca="false">MAX(Z858,Y859)</f>
        <v>1.82669859574776</v>
      </c>
      <c r="AA859" s="70" t="n">
        <f aca="false">Z859-Y859</f>
        <v>0.00812051180805828</v>
      </c>
      <c r="AB859" s="72" t="n">
        <f aca="false">AB858*(1+F859)</f>
        <v>6.80667928181592</v>
      </c>
      <c r="AC859" s="73" t="n">
        <f aca="false">MAX(AC858,AB859)</f>
        <v>6.85871332195573</v>
      </c>
      <c r="AD859" s="70" t="n">
        <f aca="false">1-AB859/AC859</f>
        <v>0.00758656000000002</v>
      </c>
      <c r="AE859" s="73" t="n">
        <f aca="false">AE858*(1+M859)</f>
        <v>5.45603928415009</v>
      </c>
      <c r="AF859" s="73" t="n">
        <f aca="false">MAX(AF858,AE859)</f>
        <v>5.50062196893989</v>
      </c>
      <c r="AG859" s="70" t="n">
        <f aca="false">1-AE859/AF859</f>
        <v>0.00810502613005215</v>
      </c>
      <c r="AH859" s="74" t="n">
        <f aca="false">IF(R859&gt;0,AH858+1,0)</f>
        <v>2</v>
      </c>
      <c r="AI859" s="74" t="n">
        <f aca="false">IF(U859&gt;0,AI858+1,0)</f>
        <v>2</v>
      </c>
      <c r="AJ859" s="74" t="n">
        <f aca="false">IF(G859&gt;0,AJ858+1,0)</f>
        <v>0</v>
      </c>
      <c r="AK859" s="74" t="n">
        <f aca="false">IF(G859&lt;=0,AK858+1,0)</f>
        <v>2</v>
      </c>
      <c r="AL859" s="74" t="n">
        <f aca="false">IF(K859&gt;0,AL858+1,0)</f>
        <v>0</v>
      </c>
      <c r="AM859" s="74" t="n">
        <f aca="false">IF(K859&lt;=0,AM858+1,0)</f>
        <v>2</v>
      </c>
    </row>
    <row r="860" customFormat="false" ht="15" hidden="false" customHeight="false" outlineLevel="0" collapsed="false">
      <c r="A860" s="61" t="n">
        <v>864</v>
      </c>
      <c r="B860" s="62" t="n">
        <v>42275.4069444445</v>
      </c>
      <c r="C860" s="63" t="n">
        <f aca="false">YEAR(B860)</f>
        <v>2015</v>
      </c>
      <c r="D860" s="32" t="s">
        <v>276</v>
      </c>
      <c r="E860" s="64" t="n">
        <v>7850.65</v>
      </c>
      <c r="F860" s="65" t="n">
        <v>-0.0031</v>
      </c>
      <c r="G860" s="66" t="n">
        <v>-24.337015</v>
      </c>
      <c r="H860" s="67" t="n">
        <f aca="false">E860+IF(D860="Long",1,-1)*G860</f>
        <v>7874.987015</v>
      </c>
      <c r="I860" s="68" t="n">
        <f aca="false">Assumptions!$B$58</f>
        <v>5.35750011455817</v>
      </c>
      <c r="J860" s="68" t="n">
        <f aca="false">INDEX(Yearly!$D$5:$D$22,MATCH(C860,Yearly!$A$5:$A$22,0))</f>
        <v>0.54483052012456</v>
      </c>
      <c r="K860" s="68" t="n">
        <f aca="false">G860-I860-J860</f>
        <v>-30.2393456346827</v>
      </c>
      <c r="L860" s="69" t="n">
        <f aca="false">(I860+J860)/Assumptions!$B$8</f>
        <v>0.000260255904029187</v>
      </c>
      <c r="M860" s="70" t="n">
        <f aca="false">F860-L860</f>
        <v>-0.00336025590402919</v>
      </c>
      <c r="N860" s="71" t="n">
        <f aca="false">G860*Assumptions!$B$7</f>
        <v>-191410.622975</v>
      </c>
      <c r="O860" s="71" t="n">
        <f aca="false">K860*Assumptions!$B$7</f>
        <v>-237832.45341678</v>
      </c>
      <c r="P860" s="68" t="n">
        <f aca="false">P859+G860</f>
        <v>10762.274905</v>
      </c>
      <c r="Q860" s="68" t="n">
        <f aca="false">MAX(Q859,P860)</f>
        <v>10846.26266</v>
      </c>
      <c r="R860" s="68" t="n">
        <f aca="false">Q860-P860</f>
        <v>83.9877550000001</v>
      </c>
      <c r="S860" s="68" t="n">
        <f aca="false">S859+K860</f>
        <v>5730.22022112957</v>
      </c>
      <c r="T860" s="68" t="n">
        <f aca="false">MAX(T859,S860)</f>
        <v>5831.91496803362</v>
      </c>
      <c r="U860" s="68" t="n">
        <f aca="false">T860-S860</f>
        <v>101.694746904048</v>
      </c>
      <c r="V860" s="70" t="n">
        <f aca="false">V859+F860</f>
        <v>2.0371</v>
      </c>
      <c r="W860" s="70" t="n">
        <f aca="false">MAX(W859,V860)</f>
        <v>2.0478</v>
      </c>
      <c r="X860" s="70" t="n">
        <f aca="false">W860-V860</f>
        <v>0.0106999999999999</v>
      </c>
      <c r="Y860" s="70" t="n">
        <f aca="false">Y859+M860</f>
        <v>1.81521782803567</v>
      </c>
      <c r="Z860" s="70" t="n">
        <f aca="false">MAX(Z859,Y860)</f>
        <v>1.82669859574776</v>
      </c>
      <c r="AA860" s="70" t="n">
        <f aca="false">Z860-Y860</f>
        <v>0.0114807677120874</v>
      </c>
      <c r="AB860" s="72" t="n">
        <f aca="false">AB859*(1+F860)</f>
        <v>6.78557857604229</v>
      </c>
      <c r="AC860" s="73" t="n">
        <f aca="false">MAX(AC859,AB860)</f>
        <v>6.85871332195573</v>
      </c>
      <c r="AD860" s="70" t="n">
        <f aca="false">1-AB860/AC860</f>
        <v>0.010663041664</v>
      </c>
      <c r="AE860" s="73" t="n">
        <f aca="false">AE859*(1+M860)</f>
        <v>5.43770559593291</v>
      </c>
      <c r="AF860" s="73" t="n">
        <f aca="false">MAX(AF859,AE860)</f>
        <v>5.50062196893989</v>
      </c>
      <c r="AG860" s="70" t="n">
        <f aca="false">1-AE860/AF860</f>
        <v>0.0114380470721754</v>
      </c>
      <c r="AH860" s="74" t="n">
        <f aca="false">IF(R860&gt;0,AH859+1,0)</f>
        <v>3</v>
      </c>
      <c r="AI860" s="74" t="n">
        <f aca="false">IF(U860&gt;0,AI859+1,0)</f>
        <v>3</v>
      </c>
      <c r="AJ860" s="74" t="n">
        <f aca="false">IF(G860&gt;0,AJ859+1,0)</f>
        <v>0</v>
      </c>
      <c r="AK860" s="74" t="n">
        <f aca="false">IF(G860&lt;=0,AK859+1,0)</f>
        <v>3</v>
      </c>
      <c r="AL860" s="74" t="n">
        <f aca="false">IF(K860&gt;0,AL859+1,0)</f>
        <v>0</v>
      </c>
      <c r="AM860" s="74" t="n">
        <f aca="false">IF(K860&lt;=0,AM859+1,0)</f>
        <v>3</v>
      </c>
    </row>
    <row r="861" customFormat="false" ht="15" hidden="false" customHeight="false" outlineLevel="0" collapsed="false">
      <c r="A861" s="61" t="n">
        <v>865</v>
      </c>
      <c r="B861" s="62" t="n">
        <v>42275.5729166667</v>
      </c>
      <c r="C861" s="63" t="n">
        <f aca="false">YEAR(B861)</f>
        <v>2015</v>
      </c>
      <c r="D861" s="32" t="s">
        <v>277</v>
      </c>
      <c r="E861" s="64" t="n">
        <v>7874.75</v>
      </c>
      <c r="F861" s="65" t="n">
        <v>-0.003</v>
      </c>
      <c r="G861" s="66" t="n">
        <v>-23.62425</v>
      </c>
      <c r="H861" s="67" t="n">
        <f aca="false">E861+IF(D861="Long",1,-1)*G861</f>
        <v>7851.12575</v>
      </c>
      <c r="I861" s="68" t="n">
        <f aca="false">Assumptions!$B$58</f>
        <v>5.35750011455817</v>
      </c>
      <c r="J861" s="68" t="n">
        <f aca="false">INDEX(Yearly!$D$5:$D$22,MATCH(C861,Yearly!$A$5:$A$22,0))</f>
        <v>0.54483052012456</v>
      </c>
      <c r="K861" s="68" t="n">
        <f aca="false">G861-I861-J861</f>
        <v>-29.5265806346827</v>
      </c>
      <c r="L861" s="69" t="n">
        <f aca="false">(I861+J861)/Assumptions!$B$8</f>
        <v>0.000260255904029187</v>
      </c>
      <c r="M861" s="70" t="n">
        <f aca="false">F861-L861</f>
        <v>-0.00326025590402919</v>
      </c>
      <c r="N861" s="71" t="n">
        <f aca="false">G861*Assumptions!$B$7</f>
        <v>-185804.72625</v>
      </c>
      <c r="O861" s="71" t="n">
        <f aca="false">K861*Assumptions!$B$7</f>
        <v>-232226.55669178</v>
      </c>
      <c r="P861" s="68" t="n">
        <f aca="false">P860+G861</f>
        <v>10738.650655</v>
      </c>
      <c r="Q861" s="68" t="n">
        <f aca="false">MAX(Q860,P861)</f>
        <v>10846.26266</v>
      </c>
      <c r="R861" s="68" t="n">
        <f aca="false">Q861-P861</f>
        <v>107.612005000001</v>
      </c>
      <c r="S861" s="68" t="n">
        <f aca="false">S860+K861</f>
        <v>5700.69364049489</v>
      </c>
      <c r="T861" s="68" t="n">
        <f aca="false">MAX(T860,S861)</f>
        <v>5831.91496803362</v>
      </c>
      <c r="U861" s="68" t="n">
        <f aca="false">T861-S861</f>
        <v>131.22132753873</v>
      </c>
      <c r="V861" s="70" t="n">
        <f aca="false">V860+F861</f>
        <v>2.0341</v>
      </c>
      <c r="W861" s="70" t="n">
        <f aca="false">MAX(W860,V861)</f>
        <v>2.0478</v>
      </c>
      <c r="X861" s="70" t="n">
        <f aca="false">W861-V861</f>
        <v>0.0137</v>
      </c>
      <c r="Y861" s="70" t="n">
        <f aca="false">Y860+M861</f>
        <v>1.81195757213164</v>
      </c>
      <c r="Z861" s="70" t="n">
        <f aca="false">MAX(Z860,Y861)</f>
        <v>1.82669859574776</v>
      </c>
      <c r="AA861" s="70" t="n">
        <f aca="false">Z861-Y861</f>
        <v>0.0147410236161165</v>
      </c>
      <c r="AB861" s="72" t="n">
        <f aca="false">AB860*(1+F861)</f>
        <v>6.76522184031416</v>
      </c>
      <c r="AC861" s="73" t="n">
        <f aca="false">MAX(AC860,AB861)</f>
        <v>6.85871332195573</v>
      </c>
      <c r="AD861" s="70" t="n">
        <f aca="false">1-AB861/AC861</f>
        <v>0.0136310525390081</v>
      </c>
      <c r="AE861" s="73" t="n">
        <f aca="false">AE860*(1+M861)</f>
        <v>5.4199772841594</v>
      </c>
      <c r="AF861" s="73" t="n">
        <f aca="false">MAX(AF860,AE861)</f>
        <v>5.50062196893989</v>
      </c>
      <c r="AG861" s="70" t="n">
        <f aca="false">1-AE861/AF861</f>
        <v>0.014661012015707</v>
      </c>
      <c r="AH861" s="74" t="n">
        <f aca="false">IF(R861&gt;0,AH860+1,0)</f>
        <v>4</v>
      </c>
      <c r="AI861" s="74" t="n">
        <f aca="false">IF(U861&gt;0,AI860+1,0)</f>
        <v>4</v>
      </c>
      <c r="AJ861" s="74" t="n">
        <f aca="false">IF(G861&gt;0,AJ860+1,0)</f>
        <v>0</v>
      </c>
      <c r="AK861" s="74" t="n">
        <f aca="false">IF(G861&lt;=0,AK860+1,0)</f>
        <v>4</v>
      </c>
      <c r="AL861" s="74" t="n">
        <f aca="false">IF(K861&gt;0,AL860+1,0)</f>
        <v>0</v>
      </c>
      <c r="AM861" s="74" t="n">
        <f aca="false">IF(K861&lt;=0,AM860+1,0)</f>
        <v>4</v>
      </c>
    </row>
    <row r="862" customFormat="false" ht="15" hidden="false" customHeight="false" outlineLevel="0" collapsed="false">
      <c r="A862" s="61" t="n">
        <v>866</v>
      </c>
      <c r="B862" s="62" t="n">
        <v>42275.6013888889</v>
      </c>
      <c r="C862" s="63" t="n">
        <f aca="false">YEAR(B862)</f>
        <v>2015</v>
      </c>
      <c r="D862" s="32" t="s">
        <v>276</v>
      </c>
      <c r="E862" s="64" t="n">
        <v>7851.25</v>
      </c>
      <c r="F862" s="65" t="n">
        <v>-0.002</v>
      </c>
      <c r="G862" s="66" t="n">
        <v>-15.7025</v>
      </c>
      <c r="H862" s="67" t="n">
        <f aca="false">E862+IF(D862="Long",1,-1)*G862</f>
        <v>7866.9525</v>
      </c>
      <c r="I862" s="68" t="n">
        <f aca="false">Assumptions!$B$58</f>
        <v>5.35750011455817</v>
      </c>
      <c r="J862" s="68" t="n">
        <f aca="false">INDEX(Yearly!$D$5:$D$22,MATCH(C862,Yearly!$A$5:$A$22,0))</f>
        <v>0.54483052012456</v>
      </c>
      <c r="K862" s="68" t="n">
        <f aca="false">G862-I862-J862</f>
        <v>-21.6048306346827</v>
      </c>
      <c r="L862" s="69" t="n">
        <f aca="false">(I862+J862)/Assumptions!$B$8</f>
        <v>0.000260255904029187</v>
      </c>
      <c r="M862" s="70" t="n">
        <f aca="false">F862-L862</f>
        <v>-0.00226025590402919</v>
      </c>
      <c r="N862" s="71" t="n">
        <f aca="false">G862*Assumptions!$B$7</f>
        <v>-123500.1625</v>
      </c>
      <c r="O862" s="71" t="n">
        <f aca="false">K862*Assumptions!$B$7</f>
        <v>-169921.99294178</v>
      </c>
      <c r="P862" s="68" t="n">
        <f aca="false">P861+G862</f>
        <v>10722.948155</v>
      </c>
      <c r="Q862" s="68" t="n">
        <f aca="false">MAX(Q861,P862)</f>
        <v>10846.26266</v>
      </c>
      <c r="R862" s="68" t="n">
        <f aca="false">Q862-P862</f>
        <v>123.314505</v>
      </c>
      <c r="S862" s="68" t="n">
        <f aca="false">S861+K862</f>
        <v>5679.0888098602</v>
      </c>
      <c r="T862" s="68" t="n">
        <f aca="false">MAX(T861,S862)</f>
        <v>5831.91496803362</v>
      </c>
      <c r="U862" s="68" t="n">
        <f aca="false">T862-S862</f>
        <v>152.826158173413</v>
      </c>
      <c r="V862" s="70" t="n">
        <f aca="false">V861+F862</f>
        <v>2.0321</v>
      </c>
      <c r="W862" s="70" t="n">
        <f aca="false">MAX(W861,V862)</f>
        <v>2.0478</v>
      </c>
      <c r="X862" s="70" t="n">
        <f aca="false">W862-V862</f>
        <v>0.0156999999999998</v>
      </c>
      <c r="Y862" s="70" t="n">
        <f aca="false">Y861+M862</f>
        <v>1.80969731622761</v>
      </c>
      <c r="Z862" s="70" t="n">
        <f aca="false">MAX(Z861,Y862)</f>
        <v>1.82669859574776</v>
      </c>
      <c r="AA862" s="70" t="n">
        <f aca="false">Z862-Y862</f>
        <v>0.0170012795201457</v>
      </c>
      <c r="AB862" s="72" t="n">
        <f aca="false">AB861*(1+F862)</f>
        <v>6.75169139663353</v>
      </c>
      <c r="AC862" s="73" t="n">
        <f aca="false">MAX(AC861,AB862)</f>
        <v>6.85871332195573</v>
      </c>
      <c r="AD862" s="70" t="n">
        <f aca="false">1-AB862/AC862</f>
        <v>0.01560379043393</v>
      </c>
      <c r="AE862" s="73" t="n">
        <f aca="false">AE861*(1+M862)</f>
        <v>5.40772674850317</v>
      </c>
      <c r="AF862" s="73" t="n">
        <f aca="false">MAX(AF861,AE862)</f>
        <v>5.50062196893989</v>
      </c>
      <c r="AG862" s="70" t="n">
        <f aca="false">1-AE862/AF862</f>
        <v>0.0168881302807687</v>
      </c>
      <c r="AH862" s="74" t="n">
        <f aca="false">IF(R862&gt;0,AH861+1,0)</f>
        <v>5</v>
      </c>
      <c r="AI862" s="74" t="n">
        <f aca="false">IF(U862&gt;0,AI861+1,0)</f>
        <v>5</v>
      </c>
      <c r="AJ862" s="74" t="n">
        <f aca="false">IF(G862&gt;0,AJ861+1,0)</f>
        <v>0</v>
      </c>
      <c r="AK862" s="74" t="n">
        <f aca="false">IF(G862&lt;=0,AK861+1,0)</f>
        <v>5</v>
      </c>
      <c r="AL862" s="74" t="n">
        <f aca="false">IF(K862&gt;0,AL861+1,0)</f>
        <v>0</v>
      </c>
      <c r="AM862" s="74" t="n">
        <f aca="false">IF(K862&lt;=0,AM861+1,0)</f>
        <v>5</v>
      </c>
    </row>
    <row r="863" customFormat="false" ht="15" hidden="false" customHeight="false" outlineLevel="0" collapsed="false">
      <c r="A863" s="61" t="n">
        <v>867</v>
      </c>
      <c r="B863" s="62" t="n">
        <v>42276.5520833333</v>
      </c>
      <c r="C863" s="63" t="n">
        <f aca="false">YEAR(B863)</f>
        <v>2015</v>
      </c>
      <c r="D863" s="32" t="s">
        <v>277</v>
      </c>
      <c r="E863" s="64" t="n">
        <v>7866.7</v>
      </c>
      <c r="F863" s="65" t="n">
        <v>0.0349</v>
      </c>
      <c r="G863" s="66" t="n">
        <v>274.54783</v>
      </c>
      <c r="H863" s="67" t="n">
        <f aca="false">E863+IF(D863="Long",1,-1)*G863</f>
        <v>8141.24783</v>
      </c>
      <c r="I863" s="68" t="n">
        <f aca="false">Assumptions!$B$58</f>
        <v>5.35750011455817</v>
      </c>
      <c r="J863" s="68" t="n">
        <f aca="false">INDEX(Yearly!$D$5:$D$22,MATCH(C863,Yearly!$A$5:$A$22,0))</f>
        <v>0.54483052012456</v>
      </c>
      <c r="K863" s="68" t="n">
        <f aca="false">G863-I863-J863</f>
        <v>268.645499365317</v>
      </c>
      <c r="L863" s="69" t="n">
        <f aca="false">(I863+J863)/Assumptions!$B$8</f>
        <v>0.000260255904029187</v>
      </c>
      <c r="M863" s="70" t="n">
        <f aca="false">F863-L863</f>
        <v>0.0346397440959708</v>
      </c>
      <c r="N863" s="71" t="n">
        <f aca="false">G863*Assumptions!$B$7</f>
        <v>2159318.68295</v>
      </c>
      <c r="O863" s="71" t="n">
        <f aca="false">K863*Assumptions!$B$7</f>
        <v>2112896.85250822</v>
      </c>
      <c r="P863" s="68" t="n">
        <f aca="false">P862+G863</f>
        <v>10997.495985</v>
      </c>
      <c r="Q863" s="68" t="n">
        <f aca="false">MAX(Q862,P863)</f>
        <v>10997.495985</v>
      </c>
      <c r="R863" s="68" t="n">
        <f aca="false">Q863-P863</f>
        <v>0</v>
      </c>
      <c r="S863" s="68" t="n">
        <f aca="false">S862+K863</f>
        <v>5947.73430922552</v>
      </c>
      <c r="T863" s="68" t="n">
        <f aca="false">MAX(T862,S863)</f>
        <v>5947.73430922552</v>
      </c>
      <c r="U863" s="68" t="n">
        <f aca="false">T863-S863</f>
        <v>0</v>
      </c>
      <c r="V863" s="70" t="n">
        <f aca="false">V862+F863</f>
        <v>2.067</v>
      </c>
      <c r="W863" s="70" t="n">
        <f aca="false">MAX(W862,V863)</f>
        <v>2.067</v>
      </c>
      <c r="X863" s="70" t="n">
        <f aca="false">W863-V863</f>
        <v>0</v>
      </c>
      <c r="Y863" s="70" t="n">
        <f aca="false">Y862+M863</f>
        <v>1.84433706032358</v>
      </c>
      <c r="Z863" s="70" t="n">
        <f aca="false">MAX(Z862,Y863)</f>
        <v>1.84433706032358</v>
      </c>
      <c r="AA863" s="70" t="n">
        <f aca="false">Z863-Y863</f>
        <v>0</v>
      </c>
      <c r="AB863" s="72" t="n">
        <f aca="false">AB862*(1+F863)</f>
        <v>6.98732542637604</v>
      </c>
      <c r="AC863" s="73" t="n">
        <f aca="false">MAX(AC862,AB863)</f>
        <v>6.98732542637604</v>
      </c>
      <c r="AD863" s="70" t="n">
        <f aca="false">1-AB863/AC863</f>
        <v>0</v>
      </c>
      <c r="AE863" s="73" t="n">
        <f aca="false">AE862*(1+M863)</f>
        <v>5.59504901921226</v>
      </c>
      <c r="AF863" s="73" t="n">
        <f aca="false">MAX(AF862,AE863)</f>
        <v>5.59504901921226</v>
      </c>
      <c r="AG863" s="70" t="n">
        <f aca="false">1-AE863/AF863</f>
        <v>0</v>
      </c>
      <c r="AH863" s="74" t="n">
        <f aca="false">IF(R863&gt;0,AH862+1,0)</f>
        <v>0</v>
      </c>
      <c r="AI863" s="74" t="n">
        <f aca="false">IF(U863&gt;0,AI862+1,0)</f>
        <v>0</v>
      </c>
      <c r="AJ863" s="74" t="n">
        <f aca="false">IF(G863&gt;0,AJ862+1,0)</f>
        <v>1</v>
      </c>
      <c r="AK863" s="74" t="n">
        <f aca="false">IF(G863&lt;=0,AK862+1,0)</f>
        <v>0</v>
      </c>
      <c r="AL863" s="74" t="n">
        <f aca="false">IF(K863&gt;0,AL862+1,0)</f>
        <v>1</v>
      </c>
      <c r="AM863" s="74" t="n">
        <f aca="false">IF(K863&lt;=0,AM862+1,0)</f>
        <v>0</v>
      </c>
    </row>
    <row r="864" customFormat="false" ht="15" hidden="false" customHeight="false" outlineLevel="0" collapsed="false">
      <c r="A864" s="61" t="n">
        <v>868</v>
      </c>
      <c r="B864" s="62" t="n">
        <v>42289.6354166667</v>
      </c>
      <c r="C864" s="63" t="n">
        <f aca="false">YEAR(B864)</f>
        <v>2015</v>
      </c>
      <c r="D864" s="32" t="s">
        <v>276</v>
      </c>
      <c r="E864" s="64" t="n">
        <v>8141.2</v>
      </c>
      <c r="F864" s="65" t="n">
        <v>-0.0014</v>
      </c>
      <c r="G864" s="66" t="n">
        <v>-11.39768</v>
      </c>
      <c r="H864" s="67" t="n">
        <f aca="false">E864+IF(D864="Long",1,-1)*G864</f>
        <v>8152.59768</v>
      </c>
      <c r="I864" s="68" t="n">
        <f aca="false">Assumptions!$B$58</f>
        <v>5.35750011455817</v>
      </c>
      <c r="J864" s="68" t="n">
        <f aca="false">INDEX(Yearly!$D$5:$D$22,MATCH(C864,Yearly!$A$5:$A$22,0))</f>
        <v>0.54483052012456</v>
      </c>
      <c r="K864" s="68" t="n">
        <f aca="false">G864-I864-J864</f>
        <v>-17.3000106346827</v>
      </c>
      <c r="L864" s="69" t="n">
        <f aca="false">(I864+J864)/Assumptions!$B$8</f>
        <v>0.000260255904029187</v>
      </c>
      <c r="M864" s="70" t="n">
        <f aca="false">F864-L864</f>
        <v>-0.00166025590402919</v>
      </c>
      <c r="N864" s="71" t="n">
        <f aca="false">G864*Assumptions!$B$7</f>
        <v>-89642.7532</v>
      </c>
      <c r="O864" s="71" t="n">
        <f aca="false">K864*Assumptions!$B$7</f>
        <v>-136064.58364178</v>
      </c>
      <c r="P864" s="68" t="n">
        <f aca="false">P863+G864</f>
        <v>10986.098305</v>
      </c>
      <c r="Q864" s="68" t="n">
        <f aca="false">MAX(Q863,P864)</f>
        <v>10997.495985</v>
      </c>
      <c r="R864" s="68" t="n">
        <f aca="false">Q864-P864</f>
        <v>11.39768</v>
      </c>
      <c r="S864" s="68" t="n">
        <f aca="false">S863+K864</f>
        <v>5930.43429859084</v>
      </c>
      <c r="T864" s="68" t="n">
        <f aca="false">MAX(T863,S864)</f>
        <v>5947.73430922552</v>
      </c>
      <c r="U864" s="68" t="n">
        <f aca="false">T864-S864</f>
        <v>17.3000106346826</v>
      </c>
      <c r="V864" s="70" t="n">
        <f aca="false">V863+F864</f>
        <v>2.0656</v>
      </c>
      <c r="W864" s="70" t="n">
        <f aca="false">MAX(W863,V864)</f>
        <v>2.067</v>
      </c>
      <c r="X864" s="70" t="n">
        <f aca="false">W864-V864</f>
        <v>0.00139999999999985</v>
      </c>
      <c r="Y864" s="70" t="n">
        <f aca="false">Y863+M864</f>
        <v>1.84267680441955</v>
      </c>
      <c r="Z864" s="70" t="n">
        <f aca="false">MAX(Z863,Y864)</f>
        <v>1.84433706032358</v>
      </c>
      <c r="AA864" s="70" t="n">
        <f aca="false">Z864-Y864</f>
        <v>0.0016602559040293</v>
      </c>
      <c r="AB864" s="72" t="n">
        <f aca="false">AB863*(1+F864)</f>
        <v>6.97754317077912</v>
      </c>
      <c r="AC864" s="73" t="n">
        <f aca="false">MAX(AC863,AB864)</f>
        <v>6.98732542637604</v>
      </c>
      <c r="AD864" s="70" t="n">
        <f aca="false">1-AB864/AC864</f>
        <v>0.00139999999999996</v>
      </c>
      <c r="AE864" s="73" t="n">
        <f aca="false">AE863*(1+M864)</f>
        <v>5.58575980604478</v>
      </c>
      <c r="AF864" s="73" t="n">
        <f aca="false">MAX(AF863,AE864)</f>
        <v>5.59504901921226</v>
      </c>
      <c r="AG864" s="70" t="n">
        <f aca="false">1-AE864/AF864</f>
        <v>0.00166025590402918</v>
      </c>
      <c r="AH864" s="74" t="n">
        <f aca="false">IF(R864&gt;0,AH863+1,0)</f>
        <v>1</v>
      </c>
      <c r="AI864" s="74" t="n">
        <f aca="false">IF(U864&gt;0,AI863+1,0)</f>
        <v>1</v>
      </c>
      <c r="AJ864" s="74" t="n">
        <f aca="false">IF(G864&gt;0,AJ863+1,0)</f>
        <v>0</v>
      </c>
      <c r="AK864" s="74" t="n">
        <f aca="false">IF(G864&lt;=0,AK863+1,0)</f>
        <v>1</v>
      </c>
      <c r="AL864" s="74" t="n">
        <f aca="false">IF(K864&gt;0,AL863+1,0)</f>
        <v>0</v>
      </c>
      <c r="AM864" s="74" t="n">
        <f aca="false">IF(K864&lt;=0,AM863+1,0)</f>
        <v>1</v>
      </c>
    </row>
    <row r="865" customFormat="false" ht="15" hidden="false" customHeight="false" outlineLevel="0" collapsed="false">
      <c r="A865" s="61" t="n">
        <v>869</v>
      </c>
      <c r="B865" s="62" t="n">
        <v>42292.40625</v>
      </c>
      <c r="C865" s="63" t="n">
        <f aca="false">YEAR(B865)</f>
        <v>2015</v>
      </c>
      <c r="D865" s="32" t="s">
        <v>277</v>
      </c>
      <c r="E865" s="64" t="n">
        <v>8152.65</v>
      </c>
      <c r="F865" s="65" t="n">
        <v>0.0101</v>
      </c>
      <c r="G865" s="66" t="n">
        <v>82.341765</v>
      </c>
      <c r="H865" s="67" t="n">
        <f aca="false">E865+IF(D865="Long",1,-1)*G865</f>
        <v>8234.991765</v>
      </c>
      <c r="I865" s="68" t="n">
        <f aca="false">Assumptions!$B$58</f>
        <v>5.35750011455817</v>
      </c>
      <c r="J865" s="68" t="n">
        <f aca="false">INDEX(Yearly!$D$5:$D$22,MATCH(C865,Yearly!$A$5:$A$22,0))</f>
        <v>0.54483052012456</v>
      </c>
      <c r="K865" s="68" t="n">
        <f aca="false">G865-I865-J865</f>
        <v>76.4394343653173</v>
      </c>
      <c r="L865" s="69" t="n">
        <f aca="false">(I865+J865)/Assumptions!$B$8</f>
        <v>0.000260255904029187</v>
      </c>
      <c r="M865" s="70" t="n">
        <f aca="false">F865-L865</f>
        <v>0.00983974409597081</v>
      </c>
      <c r="N865" s="71" t="n">
        <f aca="false">G865*Assumptions!$B$7</f>
        <v>647617.981725</v>
      </c>
      <c r="O865" s="71" t="n">
        <f aca="false">K865*Assumptions!$B$7</f>
        <v>601196.15128322</v>
      </c>
      <c r="P865" s="68" t="n">
        <f aca="false">P864+G865</f>
        <v>11068.44007</v>
      </c>
      <c r="Q865" s="68" t="n">
        <f aca="false">MAX(Q864,P865)</f>
        <v>11068.44007</v>
      </c>
      <c r="R865" s="68" t="n">
        <f aca="false">Q865-P865</f>
        <v>0</v>
      </c>
      <c r="S865" s="68" t="n">
        <f aca="false">S864+K865</f>
        <v>6006.87373295616</v>
      </c>
      <c r="T865" s="68" t="n">
        <f aca="false">MAX(T864,S865)</f>
        <v>6006.87373295616</v>
      </c>
      <c r="U865" s="68" t="n">
        <f aca="false">T865-S865</f>
        <v>0</v>
      </c>
      <c r="V865" s="70" t="n">
        <f aca="false">V864+F865</f>
        <v>2.0757</v>
      </c>
      <c r="W865" s="70" t="n">
        <f aca="false">MAX(W864,V865)</f>
        <v>2.0757</v>
      </c>
      <c r="X865" s="70" t="n">
        <f aca="false">W865-V865</f>
        <v>0</v>
      </c>
      <c r="Y865" s="70" t="n">
        <f aca="false">Y864+M865</f>
        <v>1.85251654851552</v>
      </c>
      <c r="Z865" s="70" t="n">
        <f aca="false">MAX(Z864,Y865)</f>
        <v>1.85251654851552</v>
      </c>
      <c r="AA865" s="70" t="n">
        <f aca="false">Z865-Y865</f>
        <v>0</v>
      </c>
      <c r="AB865" s="72" t="n">
        <f aca="false">AB864*(1+F865)</f>
        <v>7.04801635680398</v>
      </c>
      <c r="AC865" s="73" t="n">
        <f aca="false">MAX(AC864,AB865)</f>
        <v>7.04801635680398</v>
      </c>
      <c r="AD865" s="70" t="n">
        <f aca="false">1-AB865/AC865</f>
        <v>0</v>
      </c>
      <c r="AE865" s="73" t="n">
        <f aca="false">AE864*(1+M865)</f>
        <v>5.64072225311782</v>
      </c>
      <c r="AF865" s="73" t="n">
        <f aca="false">MAX(AF864,AE865)</f>
        <v>5.64072225311782</v>
      </c>
      <c r="AG865" s="70" t="n">
        <f aca="false">1-AE865/AF865</f>
        <v>0</v>
      </c>
      <c r="AH865" s="74" t="n">
        <f aca="false">IF(R865&gt;0,AH864+1,0)</f>
        <v>0</v>
      </c>
      <c r="AI865" s="74" t="n">
        <f aca="false">IF(U865&gt;0,AI864+1,0)</f>
        <v>0</v>
      </c>
      <c r="AJ865" s="74" t="n">
        <f aca="false">IF(G865&gt;0,AJ864+1,0)</f>
        <v>1</v>
      </c>
      <c r="AK865" s="74" t="n">
        <f aca="false">IF(G865&lt;=0,AK864+1,0)</f>
        <v>0</v>
      </c>
      <c r="AL865" s="74" t="n">
        <f aca="false">IF(K865&gt;0,AL864+1,0)</f>
        <v>1</v>
      </c>
      <c r="AM865" s="74" t="n">
        <f aca="false">IF(K865&lt;=0,AM864+1,0)</f>
        <v>0</v>
      </c>
    </row>
    <row r="866" customFormat="false" ht="15" hidden="false" customHeight="false" outlineLevel="0" collapsed="false">
      <c r="A866" s="61" t="n">
        <v>870</v>
      </c>
      <c r="B866" s="62" t="n">
        <v>42298.5520833333</v>
      </c>
      <c r="C866" s="63" t="n">
        <f aca="false">YEAR(B866)</f>
        <v>2015</v>
      </c>
      <c r="D866" s="32" t="s">
        <v>276</v>
      </c>
      <c r="E866" s="64" t="n">
        <v>8235.25</v>
      </c>
      <c r="F866" s="65" t="n">
        <v>-0.0025</v>
      </c>
      <c r="G866" s="66" t="n">
        <v>-20.588125</v>
      </c>
      <c r="H866" s="67" t="n">
        <f aca="false">E866+IF(D866="Long",1,-1)*G866</f>
        <v>8255.838125</v>
      </c>
      <c r="I866" s="68" t="n">
        <f aca="false">Assumptions!$B$58</f>
        <v>5.35750011455817</v>
      </c>
      <c r="J866" s="68" t="n">
        <f aca="false">INDEX(Yearly!$D$5:$D$22,MATCH(C866,Yearly!$A$5:$A$22,0))</f>
        <v>0.54483052012456</v>
      </c>
      <c r="K866" s="68" t="n">
        <f aca="false">G866-I866-J866</f>
        <v>-26.4904556346827</v>
      </c>
      <c r="L866" s="69" t="n">
        <f aca="false">(I866+J866)/Assumptions!$B$8</f>
        <v>0.000260255904029187</v>
      </c>
      <c r="M866" s="70" t="n">
        <f aca="false">F866-L866</f>
        <v>-0.00276025590402919</v>
      </c>
      <c r="N866" s="71" t="n">
        <f aca="false">G866*Assumptions!$B$7</f>
        <v>-161925.603125</v>
      </c>
      <c r="O866" s="71" t="n">
        <f aca="false">K866*Assumptions!$B$7</f>
        <v>-208347.43356678</v>
      </c>
      <c r="P866" s="68" t="n">
        <f aca="false">P865+G866</f>
        <v>11047.851945</v>
      </c>
      <c r="Q866" s="68" t="n">
        <f aca="false">MAX(Q865,P866)</f>
        <v>11068.44007</v>
      </c>
      <c r="R866" s="68" t="n">
        <f aca="false">Q866-P866</f>
        <v>20.5881250000002</v>
      </c>
      <c r="S866" s="68" t="n">
        <f aca="false">S865+K866</f>
        <v>5980.38327732147</v>
      </c>
      <c r="T866" s="68" t="n">
        <f aca="false">MAX(T865,S866)</f>
        <v>6006.87373295616</v>
      </c>
      <c r="U866" s="68" t="n">
        <f aca="false">T866-S866</f>
        <v>26.4904556346828</v>
      </c>
      <c r="V866" s="70" t="n">
        <f aca="false">V865+F866</f>
        <v>2.0732</v>
      </c>
      <c r="W866" s="70" t="n">
        <f aca="false">MAX(W865,V866)</f>
        <v>2.0757</v>
      </c>
      <c r="X866" s="70" t="n">
        <f aca="false">W866-V866</f>
        <v>0.00249999999999995</v>
      </c>
      <c r="Y866" s="70" t="n">
        <f aca="false">Y865+M866</f>
        <v>1.84975629261149</v>
      </c>
      <c r="Z866" s="70" t="n">
        <f aca="false">MAX(Z865,Y866)</f>
        <v>1.85251654851552</v>
      </c>
      <c r="AA866" s="70" t="n">
        <f aca="false">Z866-Y866</f>
        <v>0.00276025590402917</v>
      </c>
      <c r="AB866" s="72" t="n">
        <f aca="false">AB865*(1+F866)</f>
        <v>7.03039631591197</v>
      </c>
      <c r="AC866" s="73" t="n">
        <f aca="false">MAX(AC865,AB866)</f>
        <v>7.04801635680398</v>
      </c>
      <c r="AD866" s="70" t="n">
        <f aca="false">1-AB866/AC866</f>
        <v>0.00249999999999995</v>
      </c>
      <c r="AE866" s="73" t="n">
        <f aca="false">AE865*(1+M866)</f>
        <v>5.62515241621566</v>
      </c>
      <c r="AF866" s="73" t="n">
        <f aca="false">MAX(AF865,AE866)</f>
        <v>5.64072225311782</v>
      </c>
      <c r="AG866" s="70" t="n">
        <f aca="false">1-AE866/AF866</f>
        <v>0.00276025590402917</v>
      </c>
      <c r="AH866" s="74" t="n">
        <f aca="false">IF(R866&gt;0,AH865+1,0)</f>
        <v>1</v>
      </c>
      <c r="AI866" s="74" t="n">
        <f aca="false">IF(U866&gt;0,AI865+1,0)</f>
        <v>1</v>
      </c>
      <c r="AJ866" s="74" t="n">
        <f aca="false">IF(G866&gt;0,AJ865+1,0)</f>
        <v>0</v>
      </c>
      <c r="AK866" s="74" t="n">
        <f aca="false">IF(G866&lt;=0,AK865+1,0)</f>
        <v>1</v>
      </c>
      <c r="AL866" s="74" t="n">
        <f aca="false">IF(K866&gt;0,AL865+1,0)</f>
        <v>0</v>
      </c>
      <c r="AM866" s="74" t="n">
        <f aca="false">IF(K866&lt;=0,AM865+1,0)</f>
        <v>1</v>
      </c>
    </row>
    <row r="867" customFormat="false" ht="15" hidden="false" customHeight="false" outlineLevel="0" collapsed="false">
      <c r="A867" s="61" t="n">
        <v>871</v>
      </c>
      <c r="B867" s="62" t="n">
        <v>42298.63125</v>
      </c>
      <c r="C867" s="63" t="n">
        <f aca="false">YEAR(B867)</f>
        <v>2015</v>
      </c>
      <c r="D867" s="32" t="s">
        <v>277</v>
      </c>
      <c r="E867" s="64" t="n">
        <v>8255.45</v>
      </c>
      <c r="F867" s="65" t="n">
        <v>0.0005</v>
      </c>
      <c r="G867" s="66" t="n">
        <v>4.127725</v>
      </c>
      <c r="H867" s="67" t="n">
        <f aca="false">E867+IF(D867="Long",1,-1)*G867</f>
        <v>8259.577725</v>
      </c>
      <c r="I867" s="68" t="n">
        <f aca="false">Assumptions!$B$58</f>
        <v>5.35750011455817</v>
      </c>
      <c r="J867" s="68" t="n">
        <f aca="false">INDEX(Yearly!$D$5:$D$22,MATCH(C867,Yearly!$A$5:$A$22,0))</f>
        <v>0.54483052012456</v>
      </c>
      <c r="K867" s="68" t="n">
        <f aca="false">G867-I867-J867</f>
        <v>-1.77460563468273</v>
      </c>
      <c r="L867" s="69" t="n">
        <f aca="false">(I867+J867)/Assumptions!$B$8</f>
        <v>0.000260255904029187</v>
      </c>
      <c r="M867" s="70" t="n">
        <f aca="false">F867-L867</f>
        <v>0.000239744095970813</v>
      </c>
      <c r="N867" s="71" t="n">
        <f aca="false">G867*Assumptions!$B$7</f>
        <v>32464.557125</v>
      </c>
      <c r="O867" s="71" t="n">
        <f aca="false">K867*Assumptions!$B$7</f>
        <v>-13957.2733167797</v>
      </c>
      <c r="P867" s="68" t="n">
        <f aca="false">P866+G867</f>
        <v>11051.97967</v>
      </c>
      <c r="Q867" s="68" t="n">
        <f aca="false">MAX(Q866,P867)</f>
        <v>11068.44007</v>
      </c>
      <c r="R867" s="68" t="n">
        <f aca="false">Q867-P867</f>
        <v>16.4603999999999</v>
      </c>
      <c r="S867" s="68" t="n">
        <f aca="false">S866+K867</f>
        <v>5978.60867168679</v>
      </c>
      <c r="T867" s="68" t="n">
        <f aca="false">MAX(T866,S867)</f>
        <v>6006.87373295616</v>
      </c>
      <c r="U867" s="68" t="n">
        <f aca="false">T867-S867</f>
        <v>28.2650612693651</v>
      </c>
      <c r="V867" s="70" t="n">
        <f aca="false">V866+F867</f>
        <v>2.0737</v>
      </c>
      <c r="W867" s="70" t="n">
        <f aca="false">MAX(W866,V867)</f>
        <v>2.0757</v>
      </c>
      <c r="X867" s="70" t="n">
        <f aca="false">W867-V867</f>
        <v>0.00199999999999978</v>
      </c>
      <c r="Y867" s="70" t="n">
        <f aca="false">Y866+M867</f>
        <v>1.84999603670746</v>
      </c>
      <c r="Z867" s="70" t="n">
        <f aca="false">MAX(Z866,Y867)</f>
        <v>1.85251654851552</v>
      </c>
      <c r="AA867" s="70" t="n">
        <f aca="false">Z867-Y867</f>
        <v>0.00252051180805846</v>
      </c>
      <c r="AB867" s="72" t="n">
        <f aca="false">AB866*(1+F867)</f>
        <v>7.03391151406993</v>
      </c>
      <c r="AC867" s="73" t="n">
        <f aca="false">MAX(AC866,AB867)</f>
        <v>7.04801635680398</v>
      </c>
      <c r="AD867" s="70" t="n">
        <f aca="false">1-AB867/AC867</f>
        <v>0.00200124999999995</v>
      </c>
      <c r="AE867" s="73" t="n">
        <f aca="false">AE866*(1+M867)</f>
        <v>5.62650101329639</v>
      </c>
      <c r="AF867" s="73" t="n">
        <f aca="false">MAX(AF866,AE867)</f>
        <v>5.64072225311782</v>
      </c>
      <c r="AG867" s="70" t="n">
        <f aca="false">1-AE867/AF867</f>
        <v>0.00252117356311499</v>
      </c>
      <c r="AH867" s="74" t="n">
        <f aca="false">IF(R867&gt;0,AH866+1,0)</f>
        <v>2</v>
      </c>
      <c r="AI867" s="74" t="n">
        <f aca="false">IF(U867&gt;0,AI866+1,0)</f>
        <v>2</v>
      </c>
      <c r="AJ867" s="74" t="n">
        <f aca="false">IF(G867&gt;0,AJ866+1,0)</f>
        <v>1</v>
      </c>
      <c r="AK867" s="74" t="n">
        <f aca="false">IF(G867&lt;=0,AK866+1,0)</f>
        <v>0</v>
      </c>
      <c r="AL867" s="74" t="n">
        <f aca="false">IF(K867&gt;0,AL866+1,0)</f>
        <v>0</v>
      </c>
      <c r="AM867" s="74" t="n">
        <f aca="false">IF(K867&lt;=0,AM866+1,0)</f>
        <v>2</v>
      </c>
    </row>
    <row r="868" customFormat="false" ht="15" hidden="false" customHeight="false" outlineLevel="0" collapsed="false">
      <c r="A868" s="61" t="n">
        <v>872</v>
      </c>
      <c r="B868" s="62" t="n">
        <v>42303.6354166667</v>
      </c>
      <c r="C868" s="63" t="n">
        <f aca="false">YEAR(B868)</f>
        <v>2015</v>
      </c>
      <c r="D868" s="32" t="s">
        <v>276</v>
      </c>
      <c r="E868" s="64" t="n">
        <v>8259.85</v>
      </c>
      <c r="F868" s="65" t="n">
        <v>0.0202</v>
      </c>
      <c r="G868" s="66" t="n">
        <v>166.84897</v>
      </c>
      <c r="H868" s="67" t="n">
        <f aca="false">E868+IF(D868="Long",1,-1)*G868</f>
        <v>8093.00103</v>
      </c>
      <c r="I868" s="68" t="n">
        <f aca="false">Assumptions!$B$58</f>
        <v>5.35750011455817</v>
      </c>
      <c r="J868" s="68" t="n">
        <f aca="false">INDEX(Yearly!$D$5:$D$22,MATCH(C868,Yearly!$A$5:$A$22,0))</f>
        <v>0.54483052012456</v>
      </c>
      <c r="K868" s="68" t="n">
        <f aca="false">G868-I868-J868</f>
        <v>160.946639365317</v>
      </c>
      <c r="L868" s="69" t="n">
        <f aca="false">(I868+J868)/Assumptions!$B$8</f>
        <v>0.000260255904029187</v>
      </c>
      <c r="M868" s="70" t="n">
        <f aca="false">F868-L868</f>
        <v>0.0199397440959708</v>
      </c>
      <c r="N868" s="71" t="n">
        <f aca="false">G868*Assumptions!$B$7</f>
        <v>1312267.14905</v>
      </c>
      <c r="O868" s="71" t="n">
        <f aca="false">K868*Assumptions!$B$7</f>
        <v>1265845.31860822</v>
      </c>
      <c r="P868" s="68" t="n">
        <f aca="false">P867+G868</f>
        <v>11218.82864</v>
      </c>
      <c r="Q868" s="68" t="n">
        <f aca="false">MAX(Q867,P868)</f>
        <v>11218.82864</v>
      </c>
      <c r="R868" s="68" t="n">
        <f aca="false">Q868-P868</f>
        <v>0</v>
      </c>
      <c r="S868" s="68" t="n">
        <f aca="false">S867+K868</f>
        <v>6139.55531105211</v>
      </c>
      <c r="T868" s="68" t="n">
        <f aca="false">MAX(T867,S868)</f>
        <v>6139.55531105211</v>
      </c>
      <c r="U868" s="68" t="n">
        <f aca="false">T868-S868</f>
        <v>0</v>
      </c>
      <c r="V868" s="70" t="n">
        <f aca="false">V867+F868</f>
        <v>2.0939</v>
      </c>
      <c r="W868" s="70" t="n">
        <f aca="false">MAX(W867,V868)</f>
        <v>2.0939</v>
      </c>
      <c r="X868" s="70" t="n">
        <f aca="false">W868-V868</f>
        <v>0</v>
      </c>
      <c r="Y868" s="70" t="n">
        <f aca="false">Y867+M868</f>
        <v>1.86993578080343</v>
      </c>
      <c r="Z868" s="70" t="n">
        <f aca="false">MAX(Z867,Y868)</f>
        <v>1.86993578080343</v>
      </c>
      <c r="AA868" s="70" t="n">
        <f aca="false">Z868-Y868</f>
        <v>0</v>
      </c>
      <c r="AB868" s="72" t="n">
        <f aca="false">AB867*(1+F868)</f>
        <v>7.17599652665414</v>
      </c>
      <c r="AC868" s="73" t="n">
        <f aca="false">MAX(AC867,AB868)</f>
        <v>7.17599652665414</v>
      </c>
      <c r="AD868" s="70" t="n">
        <f aca="false">1-AB868/AC868</f>
        <v>0</v>
      </c>
      <c r="AE868" s="73" t="n">
        <f aca="false">AE867*(1+M868)</f>
        <v>5.73869200365724</v>
      </c>
      <c r="AF868" s="73" t="n">
        <f aca="false">MAX(AF867,AE868)</f>
        <v>5.73869200365724</v>
      </c>
      <c r="AG868" s="70" t="n">
        <f aca="false">1-AE868/AF868</f>
        <v>0</v>
      </c>
      <c r="AH868" s="74" t="n">
        <f aca="false">IF(R868&gt;0,AH867+1,0)</f>
        <v>0</v>
      </c>
      <c r="AI868" s="74" t="n">
        <f aca="false">IF(U868&gt;0,AI867+1,0)</f>
        <v>0</v>
      </c>
      <c r="AJ868" s="74" t="n">
        <f aca="false">IF(G868&gt;0,AJ867+1,0)</f>
        <v>2</v>
      </c>
      <c r="AK868" s="74" t="n">
        <f aca="false">IF(G868&lt;=0,AK867+1,0)</f>
        <v>0</v>
      </c>
      <c r="AL868" s="74" t="n">
        <f aca="false">IF(K868&gt;0,AL867+1,0)</f>
        <v>1</v>
      </c>
      <c r="AM868" s="74" t="n">
        <f aca="false">IF(K868&lt;=0,AM867+1,0)</f>
        <v>0</v>
      </c>
    </row>
    <row r="869" customFormat="false" ht="15" hidden="false" customHeight="false" outlineLevel="0" collapsed="false">
      <c r="A869" s="61" t="n">
        <v>873</v>
      </c>
      <c r="B869" s="62" t="n">
        <v>42312.40625</v>
      </c>
      <c r="C869" s="63" t="n">
        <f aca="false">YEAR(B869)</f>
        <v>2015</v>
      </c>
      <c r="D869" s="32" t="s">
        <v>277</v>
      </c>
      <c r="E869" s="64" t="n">
        <v>8093.25</v>
      </c>
      <c r="F869" s="65" t="n">
        <v>-0.0021</v>
      </c>
      <c r="G869" s="66" t="n">
        <v>-16.995825</v>
      </c>
      <c r="H869" s="67" t="n">
        <f aca="false">E869+IF(D869="Long",1,-1)*G869</f>
        <v>8076.254175</v>
      </c>
      <c r="I869" s="68" t="n">
        <f aca="false">Assumptions!$B$58</f>
        <v>5.35750011455817</v>
      </c>
      <c r="J869" s="68" t="n">
        <f aca="false">INDEX(Yearly!$D$5:$D$22,MATCH(C869,Yearly!$A$5:$A$22,0))</f>
        <v>0.54483052012456</v>
      </c>
      <c r="K869" s="68" t="n">
        <f aca="false">G869-I869-J869</f>
        <v>-22.8981556346827</v>
      </c>
      <c r="L869" s="69" t="n">
        <f aca="false">(I869+J869)/Assumptions!$B$8</f>
        <v>0.000260255904029187</v>
      </c>
      <c r="M869" s="70" t="n">
        <f aca="false">F869-L869</f>
        <v>-0.00236025590402919</v>
      </c>
      <c r="N869" s="71" t="n">
        <f aca="false">G869*Assumptions!$B$7</f>
        <v>-133672.163625</v>
      </c>
      <c r="O869" s="71" t="n">
        <f aca="false">K869*Assumptions!$B$7</f>
        <v>-180093.99406678</v>
      </c>
      <c r="P869" s="68" t="n">
        <f aca="false">P868+G869</f>
        <v>11201.832815</v>
      </c>
      <c r="Q869" s="68" t="n">
        <f aca="false">MAX(Q868,P869)</f>
        <v>11218.82864</v>
      </c>
      <c r="R869" s="68" t="n">
        <f aca="false">Q869-P869</f>
        <v>16.995825</v>
      </c>
      <c r="S869" s="68" t="n">
        <f aca="false">S868+K869</f>
        <v>6116.65715541743</v>
      </c>
      <c r="T869" s="68" t="n">
        <f aca="false">MAX(T868,S869)</f>
        <v>6139.55531105211</v>
      </c>
      <c r="U869" s="68" t="n">
        <f aca="false">T869-S869</f>
        <v>22.8981556346826</v>
      </c>
      <c r="V869" s="70" t="n">
        <f aca="false">V868+F869</f>
        <v>2.0918</v>
      </c>
      <c r="W869" s="70" t="n">
        <f aca="false">MAX(W868,V869)</f>
        <v>2.0939</v>
      </c>
      <c r="X869" s="70" t="n">
        <f aca="false">W869-V869</f>
        <v>0.00209999999999999</v>
      </c>
      <c r="Y869" s="70" t="n">
        <f aca="false">Y868+M869</f>
        <v>1.86757552489941</v>
      </c>
      <c r="Z869" s="70" t="n">
        <f aca="false">MAX(Z868,Y869)</f>
        <v>1.86993578080343</v>
      </c>
      <c r="AA869" s="70" t="n">
        <f aca="false">Z869-Y869</f>
        <v>0.00236025590402922</v>
      </c>
      <c r="AB869" s="72" t="n">
        <f aca="false">AB868*(1+F869)</f>
        <v>7.16092693394817</v>
      </c>
      <c r="AC869" s="73" t="n">
        <f aca="false">MAX(AC868,AB869)</f>
        <v>7.17599652665414</v>
      </c>
      <c r="AD869" s="70" t="n">
        <f aca="false">1-AB869/AC869</f>
        <v>0.00209999999999999</v>
      </c>
      <c r="AE869" s="73" t="n">
        <f aca="false">AE868*(1+M869)</f>
        <v>5.7251472219742</v>
      </c>
      <c r="AF869" s="73" t="n">
        <f aca="false">MAX(AF868,AE869)</f>
        <v>5.73869200365724</v>
      </c>
      <c r="AG869" s="70" t="n">
        <f aca="false">1-AE869/AF869</f>
        <v>0.00236025590402922</v>
      </c>
      <c r="AH869" s="74" t="n">
        <f aca="false">IF(R869&gt;0,AH868+1,0)</f>
        <v>1</v>
      </c>
      <c r="AI869" s="74" t="n">
        <f aca="false">IF(U869&gt;0,AI868+1,0)</f>
        <v>1</v>
      </c>
      <c r="AJ869" s="74" t="n">
        <f aca="false">IF(G869&gt;0,AJ868+1,0)</f>
        <v>0</v>
      </c>
      <c r="AK869" s="74" t="n">
        <f aca="false">IF(G869&lt;=0,AK868+1,0)</f>
        <v>1</v>
      </c>
      <c r="AL869" s="74" t="n">
        <f aca="false">IF(K869&gt;0,AL868+1,0)</f>
        <v>0</v>
      </c>
      <c r="AM869" s="74" t="n">
        <f aca="false">IF(K869&lt;=0,AM868+1,0)</f>
        <v>1</v>
      </c>
    </row>
    <row r="870" customFormat="false" ht="15" hidden="false" customHeight="false" outlineLevel="0" collapsed="false">
      <c r="A870" s="61" t="n">
        <v>874</v>
      </c>
      <c r="B870" s="62" t="n">
        <v>42312.5131944444</v>
      </c>
      <c r="C870" s="63" t="n">
        <f aca="false">YEAR(B870)</f>
        <v>2015</v>
      </c>
      <c r="D870" s="32" t="s">
        <v>276</v>
      </c>
      <c r="E870" s="64" t="n">
        <v>8075.95</v>
      </c>
      <c r="F870" s="65" t="n">
        <v>0.0297</v>
      </c>
      <c r="G870" s="66" t="n">
        <v>239.855715</v>
      </c>
      <c r="H870" s="67" t="n">
        <f aca="false">E870+IF(D870="Long",1,-1)*G870</f>
        <v>7836.094285</v>
      </c>
      <c r="I870" s="68" t="n">
        <f aca="false">Assumptions!$B$58</f>
        <v>5.35750011455817</v>
      </c>
      <c r="J870" s="68" t="n">
        <f aca="false">INDEX(Yearly!$D$5:$D$22,MATCH(C870,Yearly!$A$5:$A$22,0))</f>
        <v>0.54483052012456</v>
      </c>
      <c r="K870" s="68" t="n">
        <f aca="false">G870-I870-J870</f>
        <v>233.953384365317</v>
      </c>
      <c r="L870" s="69" t="n">
        <f aca="false">(I870+J870)/Assumptions!$B$8</f>
        <v>0.000260255904029187</v>
      </c>
      <c r="M870" s="70" t="n">
        <f aca="false">F870-L870</f>
        <v>0.0294397440959708</v>
      </c>
      <c r="N870" s="71" t="n">
        <f aca="false">G870*Assumptions!$B$7</f>
        <v>1886465.198475</v>
      </c>
      <c r="O870" s="71" t="n">
        <f aca="false">K870*Assumptions!$B$7</f>
        <v>1840043.36803322</v>
      </c>
      <c r="P870" s="68" t="n">
        <f aca="false">P869+G870</f>
        <v>11441.68853</v>
      </c>
      <c r="Q870" s="68" t="n">
        <f aca="false">MAX(Q869,P870)</f>
        <v>11441.68853</v>
      </c>
      <c r="R870" s="68" t="n">
        <f aca="false">Q870-P870</f>
        <v>0</v>
      </c>
      <c r="S870" s="68" t="n">
        <f aca="false">S869+K870</f>
        <v>6350.61053978274</v>
      </c>
      <c r="T870" s="68" t="n">
        <f aca="false">MAX(T869,S870)</f>
        <v>6350.61053978274</v>
      </c>
      <c r="U870" s="68" t="n">
        <f aca="false">T870-S870</f>
        <v>0</v>
      </c>
      <c r="V870" s="70" t="n">
        <f aca="false">V869+F870</f>
        <v>2.1215</v>
      </c>
      <c r="W870" s="70" t="n">
        <f aca="false">MAX(W869,V870)</f>
        <v>2.1215</v>
      </c>
      <c r="X870" s="70" t="n">
        <f aca="false">W870-V870</f>
        <v>0</v>
      </c>
      <c r="Y870" s="70" t="n">
        <f aca="false">Y869+M870</f>
        <v>1.89701526899538</v>
      </c>
      <c r="Z870" s="70" t="n">
        <f aca="false">MAX(Z869,Y870)</f>
        <v>1.89701526899538</v>
      </c>
      <c r="AA870" s="70" t="n">
        <f aca="false">Z870-Y870</f>
        <v>0</v>
      </c>
      <c r="AB870" s="72" t="n">
        <f aca="false">AB869*(1+F870)</f>
        <v>7.37360646388643</v>
      </c>
      <c r="AC870" s="73" t="n">
        <f aca="false">MAX(AC869,AB870)</f>
        <v>7.37360646388643</v>
      </c>
      <c r="AD870" s="70" t="n">
        <f aca="false">1-AB870/AC870</f>
        <v>0</v>
      </c>
      <c r="AE870" s="73" t="n">
        <f aca="false">AE869*(1+M870)</f>
        <v>5.89369409110088</v>
      </c>
      <c r="AF870" s="73" t="n">
        <f aca="false">MAX(AF869,AE870)</f>
        <v>5.89369409110088</v>
      </c>
      <c r="AG870" s="70" t="n">
        <f aca="false">1-AE870/AF870</f>
        <v>0</v>
      </c>
      <c r="AH870" s="74" t="n">
        <f aca="false">IF(R870&gt;0,AH869+1,0)</f>
        <v>0</v>
      </c>
      <c r="AI870" s="74" t="n">
        <f aca="false">IF(U870&gt;0,AI869+1,0)</f>
        <v>0</v>
      </c>
      <c r="AJ870" s="74" t="n">
        <f aca="false">IF(G870&gt;0,AJ869+1,0)</f>
        <v>1</v>
      </c>
      <c r="AK870" s="74" t="n">
        <f aca="false">IF(G870&lt;=0,AK869+1,0)</f>
        <v>0</v>
      </c>
      <c r="AL870" s="74" t="n">
        <f aca="false">IF(K870&gt;0,AL869+1,0)</f>
        <v>1</v>
      </c>
      <c r="AM870" s="74" t="n">
        <f aca="false">IF(K870&lt;=0,AM869+1,0)</f>
        <v>0</v>
      </c>
    </row>
    <row r="871" customFormat="false" ht="15" hidden="false" customHeight="false" outlineLevel="0" collapsed="false">
      <c r="A871" s="61" t="n">
        <v>875</v>
      </c>
      <c r="B871" s="62" t="n">
        <v>42325.40625</v>
      </c>
      <c r="C871" s="63" t="n">
        <f aca="false">YEAR(B871)</f>
        <v>2015</v>
      </c>
      <c r="D871" s="32" t="s">
        <v>277</v>
      </c>
      <c r="E871" s="64" t="n">
        <v>7835.7</v>
      </c>
      <c r="F871" s="65" t="n">
        <v>-0.0036</v>
      </c>
      <c r="G871" s="66" t="n">
        <v>-28.20852</v>
      </c>
      <c r="H871" s="67" t="n">
        <f aca="false">E871+IF(D871="Long",1,-1)*G871</f>
        <v>7807.49148</v>
      </c>
      <c r="I871" s="68" t="n">
        <f aca="false">Assumptions!$B$58</f>
        <v>5.35750011455817</v>
      </c>
      <c r="J871" s="68" t="n">
        <f aca="false">INDEX(Yearly!$D$5:$D$22,MATCH(C871,Yearly!$A$5:$A$22,0))</f>
        <v>0.54483052012456</v>
      </c>
      <c r="K871" s="68" t="n">
        <f aca="false">G871-I871-J871</f>
        <v>-34.1108506346827</v>
      </c>
      <c r="L871" s="69" t="n">
        <f aca="false">(I871+J871)/Assumptions!$B$8</f>
        <v>0.000260255904029187</v>
      </c>
      <c r="M871" s="70" t="n">
        <f aca="false">F871-L871</f>
        <v>-0.00386025590402919</v>
      </c>
      <c r="N871" s="71" t="n">
        <f aca="false">G871*Assumptions!$B$7</f>
        <v>-221860.0098</v>
      </c>
      <c r="O871" s="71" t="n">
        <f aca="false">K871*Assumptions!$B$7</f>
        <v>-268281.84024178</v>
      </c>
      <c r="P871" s="68" t="n">
        <f aca="false">P870+G871</f>
        <v>11413.48001</v>
      </c>
      <c r="Q871" s="68" t="n">
        <f aca="false">MAX(Q870,P871)</f>
        <v>11441.68853</v>
      </c>
      <c r="R871" s="68" t="n">
        <f aca="false">Q871-P871</f>
        <v>28.2085200000001</v>
      </c>
      <c r="S871" s="68" t="n">
        <f aca="false">S870+K871</f>
        <v>6316.49968914806</v>
      </c>
      <c r="T871" s="68" t="n">
        <f aca="false">MAX(T870,S871)</f>
        <v>6350.61053978274</v>
      </c>
      <c r="U871" s="68" t="n">
        <f aca="false">T871-S871</f>
        <v>34.1108506346827</v>
      </c>
      <c r="V871" s="70" t="n">
        <f aca="false">V870+F871</f>
        <v>2.1179</v>
      </c>
      <c r="W871" s="70" t="n">
        <f aca="false">MAX(W870,V871)</f>
        <v>2.1215</v>
      </c>
      <c r="X871" s="70" t="n">
        <f aca="false">W871-V871</f>
        <v>0.00360000000000005</v>
      </c>
      <c r="Y871" s="70" t="n">
        <f aca="false">Y870+M871</f>
        <v>1.89315501309135</v>
      </c>
      <c r="Z871" s="70" t="n">
        <f aca="false">MAX(Z870,Y871)</f>
        <v>1.89701526899538</v>
      </c>
      <c r="AA871" s="70" t="n">
        <f aca="false">Z871-Y871</f>
        <v>0.00386025590402928</v>
      </c>
      <c r="AB871" s="72" t="n">
        <f aca="false">AB870*(1+F871)</f>
        <v>7.34706148061644</v>
      </c>
      <c r="AC871" s="73" t="n">
        <f aca="false">MAX(AC870,AB871)</f>
        <v>7.37360646388643</v>
      </c>
      <c r="AD871" s="70" t="n">
        <f aca="false">1-AB871/AC871</f>
        <v>0.00360000000000005</v>
      </c>
      <c r="AE871" s="73" t="n">
        <f aca="false">AE870*(1+M871)</f>
        <v>5.87094292368916</v>
      </c>
      <c r="AF871" s="73" t="n">
        <f aca="false">MAX(AF870,AE871)</f>
        <v>5.89369409110088</v>
      </c>
      <c r="AG871" s="70" t="n">
        <f aca="false">1-AE871/AF871</f>
        <v>0.00386025590402916</v>
      </c>
      <c r="AH871" s="74" t="n">
        <f aca="false">IF(R871&gt;0,AH870+1,0)</f>
        <v>1</v>
      </c>
      <c r="AI871" s="74" t="n">
        <f aca="false">IF(U871&gt;0,AI870+1,0)</f>
        <v>1</v>
      </c>
      <c r="AJ871" s="74" t="n">
        <f aca="false">IF(G871&gt;0,AJ870+1,0)</f>
        <v>0</v>
      </c>
      <c r="AK871" s="74" t="n">
        <f aca="false">IF(G871&lt;=0,AK870+1,0)</f>
        <v>1</v>
      </c>
      <c r="AL871" s="74" t="n">
        <f aca="false">IF(K871&gt;0,AL870+1,0)</f>
        <v>0</v>
      </c>
      <c r="AM871" s="74" t="n">
        <f aca="false">IF(K871&lt;=0,AM870+1,0)</f>
        <v>1</v>
      </c>
    </row>
    <row r="872" customFormat="false" ht="15" hidden="false" customHeight="false" outlineLevel="0" collapsed="false">
      <c r="A872" s="61" t="n">
        <v>876</v>
      </c>
      <c r="B872" s="62" t="n">
        <v>42325.4798611111</v>
      </c>
      <c r="C872" s="63" t="n">
        <f aca="false">YEAR(B872)</f>
        <v>2015</v>
      </c>
      <c r="D872" s="32" t="s">
        <v>276</v>
      </c>
      <c r="E872" s="64" t="n">
        <v>7807.55</v>
      </c>
      <c r="F872" s="65" t="n">
        <v>-0.0063</v>
      </c>
      <c r="G872" s="66" t="n">
        <v>-49.187565</v>
      </c>
      <c r="H872" s="67" t="n">
        <f aca="false">E872+IF(D872="Long",1,-1)*G872</f>
        <v>7856.737565</v>
      </c>
      <c r="I872" s="68" t="n">
        <f aca="false">Assumptions!$B$58</f>
        <v>5.35750011455817</v>
      </c>
      <c r="J872" s="68" t="n">
        <f aca="false">INDEX(Yearly!$D$5:$D$22,MATCH(C872,Yearly!$A$5:$A$22,0))</f>
        <v>0.54483052012456</v>
      </c>
      <c r="K872" s="68" t="n">
        <f aca="false">G872-I872-J872</f>
        <v>-55.0898956346827</v>
      </c>
      <c r="L872" s="69" t="n">
        <f aca="false">(I872+J872)/Assumptions!$B$8</f>
        <v>0.000260255904029187</v>
      </c>
      <c r="M872" s="70" t="n">
        <f aca="false">F872-L872</f>
        <v>-0.00656025590402919</v>
      </c>
      <c r="N872" s="71" t="n">
        <f aca="false">G872*Assumptions!$B$7</f>
        <v>-386860.198725</v>
      </c>
      <c r="O872" s="71" t="n">
        <f aca="false">K872*Assumptions!$B$7</f>
        <v>-433282.02916678</v>
      </c>
      <c r="P872" s="68" t="n">
        <f aca="false">P871+G872</f>
        <v>11364.292445</v>
      </c>
      <c r="Q872" s="68" t="n">
        <f aca="false">MAX(Q871,P872)</f>
        <v>11441.68853</v>
      </c>
      <c r="R872" s="68" t="n">
        <f aca="false">Q872-P872</f>
        <v>77.3960850000003</v>
      </c>
      <c r="S872" s="68" t="n">
        <f aca="false">S871+K872</f>
        <v>6261.40979351338</v>
      </c>
      <c r="T872" s="68" t="n">
        <f aca="false">MAX(T871,S872)</f>
        <v>6350.61053978274</v>
      </c>
      <c r="U872" s="68" t="n">
        <f aca="false">T872-S872</f>
        <v>89.2007462693655</v>
      </c>
      <c r="V872" s="70" t="n">
        <f aca="false">V871+F872</f>
        <v>2.1116</v>
      </c>
      <c r="W872" s="70" t="n">
        <f aca="false">MAX(W871,V872)</f>
        <v>2.1215</v>
      </c>
      <c r="X872" s="70" t="n">
        <f aca="false">W872-V872</f>
        <v>0.00990000000000002</v>
      </c>
      <c r="Y872" s="70" t="n">
        <f aca="false">Y871+M872</f>
        <v>1.88659475718732</v>
      </c>
      <c r="Z872" s="70" t="n">
        <f aca="false">MAX(Z871,Y872)</f>
        <v>1.89701526899538</v>
      </c>
      <c r="AA872" s="70" t="n">
        <f aca="false">Z872-Y872</f>
        <v>0.0104205118080585</v>
      </c>
      <c r="AB872" s="72" t="n">
        <f aca="false">AB871*(1+F872)</f>
        <v>7.30077499328856</v>
      </c>
      <c r="AC872" s="73" t="n">
        <f aca="false">MAX(AC871,AB872)</f>
        <v>7.37360646388643</v>
      </c>
      <c r="AD872" s="70" t="n">
        <f aca="false">1-AB872/AC872</f>
        <v>0.00987731999999997</v>
      </c>
      <c r="AE872" s="73" t="n">
        <f aca="false">AE871*(1+M872)</f>
        <v>5.83242803571181</v>
      </c>
      <c r="AF872" s="73" t="n">
        <f aca="false">MAX(AF871,AE872)</f>
        <v>5.89369409110088</v>
      </c>
      <c r="AG872" s="70" t="n">
        <f aca="false">1-AE872/AF872</f>
        <v>0.010395187541473</v>
      </c>
      <c r="AH872" s="74" t="n">
        <f aca="false">IF(R872&gt;0,AH871+1,0)</f>
        <v>2</v>
      </c>
      <c r="AI872" s="74" t="n">
        <f aca="false">IF(U872&gt;0,AI871+1,0)</f>
        <v>2</v>
      </c>
      <c r="AJ872" s="74" t="n">
        <f aca="false">IF(G872&gt;0,AJ871+1,0)</f>
        <v>0</v>
      </c>
      <c r="AK872" s="74" t="n">
        <f aca="false">IF(G872&lt;=0,AK871+1,0)</f>
        <v>2</v>
      </c>
      <c r="AL872" s="74" t="n">
        <f aca="false">IF(K872&gt;0,AL871+1,0)</f>
        <v>0</v>
      </c>
      <c r="AM872" s="74" t="n">
        <f aca="false">IF(K872&lt;=0,AM871+1,0)</f>
        <v>2</v>
      </c>
    </row>
    <row r="873" customFormat="false" ht="15" hidden="false" customHeight="false" outlineLevel="0" collapsed="false">
      <c r="A873" s="61" t="n">
        <v>877</v>
      </c>
      <c r="B873" s="62" t="n">
        <v>42325.59375</v>
      </c>
      <c r="C873" s="63" t="n">
        <f aca="false">YEAR(B873)</f>
        <v>2015</v>
      </c>
      <c r="D873" s="32" t="s">
        <v>277</v>
      </c>
      <c r="E873" s="64" t="n">
        <v>7856.45</v>
      </c>
      <c r="F873" s="65" t="n">
        <v>-0.0052</v>
      </c>
      <c r="G873" s="66" t="n">
        <v>-40.85354</v>
      </c>
      <c r="H873" s="67" t="n">
        <f aca="false">E873+IF(D873="Long",1,-1)*G873</f>
        <v>7815.59646</v>
      </c>
      <c r="I873" s="68" t="n">
        <f aca="false">Assumptions!$B$58</f>
        <v>5.35750011455817</v>
      </c>
      <c r="J873" s="68" t="n">
        <f aca="false">INDEX(Yearly!$D$5:$D$22,MATCH(C873,Yearly!$A$5:$A$22,0))</f>
        <v>0.54483052012456</v>
      </c>
      <c r="K873" s="68" t="n">
        <f aca="false">G873-I873-J873</f>
        <v>-46.7558706346827</v>
      </c>
      <c r="L873" s="69" t="n">
        <f aca="false">(I873+J873)/Assumptions!$B$8</f>
        <v>0.000260255904029187</v>
      </c>
      <c r="M873" s="70" t="n">
        <f aca="false">F873-L873</f>
        <v>-0.00546025590402919</v>
      </c>
      <c r="N873" s="71" t="n">
        <f aca="false">G873*Assumptions!$B$7</f>
        <v>-321313.0921</v>
      </c>
      <c r="O873" s="71" t="n">
        <f aca="false">K873*Assumptions!$B$7</f>
        <v>-367734.92254178</v>
      </c>
      <c r="P873" s="68" t="n">
        <f aca="false">P872+G873</f>
        <v>11323.438905</v>
      </c>
      <c r="Q873" s="68" t="n">
        <f aca="false">MAX(Q872,P873)</f>
        <v>11441.68853</v>
      </c>
      <c r="R873" s="68" t="n">
        <f aca="false">Q873-P873</f>
        <v>118.249625</v>
      </c>
      <c r="S873" s="68" t="n">
        <f aca="false">S872+K873</f>
        <v>6214.65392287869</v>
      </c>
      <c r="T873" s="68" t="n">
        <f aca="false">MAX(T872,S873)</f>
        <v>6350.61053978274</v>
      </c>
      <c r="U873" s="68" t="n">
        <f aca="false">T873-S873</f>
        <v>135.956616904048</v>
      </c>
      <c r="V873" s="70" t="n">
        <f aca="false">V872+F873</f>
        <v>2.1064</v>
      </c>
      <c r="W873" s="70" t="n">
        <f aca="false">MAX(W872,V873)</f>
        <v>2.1215</v>
      </c>
      <c r="X873" s="70" t="n">
        <f aca="false">W873-V873</f>
        <v>0.0150999999999999</v>
      </c>
      <c r="Y873" s="70" t="n">
        <f aca="false">Y872+M873</f>
        <v>1.88113450128329</v>
      </c>
      <c r="Z873" s="70" t="n">
        <f aca="false">MAX(Z872,Y873)</f>
        <v>1.89701526899538</v>
      </c>
      <c r="AA873" s="70" t="n">
        <f aca="false">Z873-Y873</f>
        <v>0.0158807677120876</v>
      </c>
      <c r="AB873" s="72" t="n">
        <f aca="false">AB872*(1+F873)</f>
        <v>7.26281096332346</v>
      </c>
      <c r="AC873" s="73" t="n">
        <f aca="false">MAX(AC872,AB873)</f>
        <v>7.37360646388643</v>
      </c>
      <c r="AD873" s="70" t="n">
        <f aca="false">1-AB873/AC873</f>
        <v>0.0150259579359999</v>
      </c>
      <c r="AE873" s="73" t="n">
        <f aca="false">AE872*(1+M873)</f>
        <v>5.80058148609499</v>
      </c>
      <c r="AF873" s="73" t="n">
        <f aca="false">MAX(AF872,AE873)</f>
        <v>5.89369409110088</v>
      </c>
      <c r="AG873" s="70" t="n">
        <f aca="false">1-AE873/AF873</f>
        <v>0.0157986830613555</v>
      </c>
      <c r="AH873" s="74" t="n">
        <f aca="false">IF(R873&gt;0,AH872+1,0)</f>
        <v>3</v>
      </c>
      <c r="AI873" s="74" t="n">
        <f aca="false">IF(U873&gt;0,AI872+1,0)</f>
        <v>3</v>
      </c>
      <c r="AJ873" s="74" t="n">
        <f aca="false">IF(G873&gt;0,AJ872+1,0)</f>
        <v>0</v>
      </c>
      <c r="AK873" s="74" t="n">
        <f aca="false">IF(G873&lt;=0,AK872+1,0)</f>
        <v>3</v>
      </c>
      <c r="AL873" s="74" t="n">
        <f aca="false">IF(K873&gt;0,AL872+1,0)</f>
        <v>0</v>
      </c>
      <c r="AM873" s="74" t="n">
        <f aca="false">IF(K873&lt;=0,AM872+1,0)</f>
        <v>3</v>
      </c>
    </row>
    <row r="874" customFormat="false" ht="15" hidden="false" customHeight="false" outlineLevel="0" collapsed="false">
      <c r="A874" s="61" t="n">
        <v>878</v>
      </c>
      <c r="B874" s="62" t="n">
        <v>42326.4215277778</v>
      </c>
      <c r="C874" s="63" t="n">
        <f aca="false">YEAR(B874)</f>
        <v>2015</v>
      </c>
      <c r="D874" s="32" t="s">
        <v>276</v>
      </c>
      <c r="E874" s="64" t="n">
        <v>7815.65</v>
      </c>
      <c r="F874" s="65" t="n">
        <v>0</v>
      </c>
      <c r="G874" s="66" t="n">
        <v>0</v>
      </c>
      <c r="H874" s="67" t="n">
        <f aca="false">E874+IF(D874="Long",1,-1)*G874</f>
        <v>7815.65</v>
      </c>
      <c r="I874" s="68" t="n">
        <f aca="false">Assumptions!$B$58</f>
        <v>5.35750011455817</v>
      </c>
      <c r="J874" s="68" t="n">
        <f aca="false">INDEX(Yearly!$D$5:$D$22,MATCH(C874,Yearly!$A$5:$A$22,0))</f>
        <v>0.54483052012456</v>
      </c>
      <c r="K874" s="68" t="n">
        <f aca="false">G874-I874-J874</f>
        <v>-5.90233063468273</v>
      </c>
      <c r="L874" s="69" t="n">
        <f aca="false">(I874+J874)/Assumptions!$B$8</f>
        <v>0.000260255904029187</v>
      </c>
      <c r="M874" s="70" t="n">
        <f aca="false">F874-L874</f>
        <v>-0.000260255904029187</v>
      </c>
      <c r="N874" s="71" t="n">
        <f aca="false">G874*Assumptions!$B$7</f>
        <v>0</v>
      </c>
      <c r="O874" s="71" t="n">
        <f aca="false">K874*Assumptions!$B$7</f>
        <v>-46421.8304417797</v>
      </c>
      <c r="P874" s="68" t="n">
        <f aca="false">P873+G874</f>
        <v>11323.438905</v>
      </c>
      <c r="Q874" s="68" t="n">
        <f aca="false">MAX(Q873,P874)</f>
        <v>11441.68853</v>
      </c>
      <c r="R874" s="68" t="n">
        <f aca="false">Q874-P874</f>
        <v>118.249625</v>
      </c>
      <c r="S874" s="68" t="n">
        <f aca="false">S873+K874</f>
        <v>6208.75159224401</v>
      </c>
      <c r="T874" s="68" t="n">
        <f aca="false">MAX(T873,S874)</f>
        <v>6350.61053978274</v>
      </c>
      <c r="U874" s="68" t="n">
        <f aca="false">T874-S874</f>
        <v>141.858947538731</v>
      </c>
      <c r="V874" s="70" t="n">
        <f aca="false">V873+F874</f>
        <v>2.1064</v>
      </c>
      <c r="W874" s="70" t="n">
        <f aca="false">MAX(W873,V874)</f>
        <v>2.1215</v>
      </c>
      <c r="X874" s="70" t="n">
        <f aca="false">W874-V874</f>
        <v>0.0150999999999999</v>
      </c>
      <c r="Y874" s="70" t="n">
        <f aca="false">Y873+M874</f>
        <v>1.88087424537926</v>
      </c>
      <c r="Z874" s="70" t="n">
        <f aca="false">MAX(Z873,Y874)</f>
        <v>1.89701526899538</v>
      </c>
      <c r="AA874" s="70" t="n">
        <f aca="false">Z874-Y874</f>
        <v>0.0161410236161168</v>
      </c>
      <c r="AB874" s="72" t="n">
        <f aca="false">AB873*(1+F874)</f>
        <v>7.26281096332346</v>
      </c>
      <c r="AC874" s="73" t="n">
        <f aca="false">MAX(AC873,AB874)</f>
        <v>7.37360646388643</v>
      </c>
      <c r="AD874" s="70" t="n">
        <f aca="false">1-AB874/AC874</f>
        <v>0.0150259579359999</v>
      </c>
      <c r="AE874" s="73" t="n">
        <f aca="false">AE873*(1+M874)</f>
        <v>5.79907185051643</v>
      </c>
      <c r="AF874" s="73" t="n">
        <f aca="false">MAX(AF873,AE874)</f>
        <v>5.89369409110088</v>
      </c>
      <c r="AG874" s="70" t="n">
        <f aca="false">1-AE874/AF874</f>
        <v>0.0160548272648421</v>
      </c>
      <c r="AH874" s="74" t="n">
        <f aca="false">IF(R874&gt;0,AH873+1,0)</f>
        <v>4</v>
      </c>
      <c r="AI874" s="74" t="n">
        <f aca="false">IF(U874&gt;0,AI873+1,0)</f>
        <v>4</v>
      </c>
      <c r="AJ874" s="74" t="n">
        <f aca="false">IF(G874&gt;0,AJ873+1,0)</f>
        <v>0</v>
      </c>
      <c r="AK874" s="74" t="n">
        <f aca="false">IF(G874&lt;=0,AK873+1,0)</f>
        <v>4</v>
      </c>
      <c r="AL874" s="74" t="n">
        <f aca="false">IF(K874&gt;0,AL873+1,0)</f>
        <v>0</v>
      </c>
      <c r="AM874" s="74" t="n">
        <f aca="false">IF(K874&lt;=0,AM873+1,0)</f>
        <v>4</v>
      </c>
    </row>
    <row r="875" customFormat="false" ht="15" hidden="false" customHeight="false" outlineLevel="0" collapsed="false">
      <c r="A875" s="61" t="n">
        <v>879</v>
      </c>
      <c r="B875" s="62" t="n">
        <v>42327.5104166667</v>
      </c>
      <c r="C875" s="63" t="n">
        <f aca="false">YEAR(B875)</f>
        <v>2015</v>
      </c>
      <c r="D875" s="32" t="s">
        <v>277</v>
      </c>
      <c r="E875" s="64" t="n">
        <v>7815.9</v>
      </c>
      <c r="F875" s="65" t="n">
        <v>0.0021</v>
      </c>
      <c r="G875" s="66" t="n">
        <v>16.41339</v>
      </c>
      <c r="H875" s="67" t="n">
        <f aca="false">E875+IF(D875="Long",1,-1)*G875</f>
        <v>7832.31339</v>
      </c>
      <c r="I875" s="68" t="n">
        <f aca="false">Assumptions!$B$58</f>
        <v>5.35750011455817</v>
      </c>
      <c r="J875" s="68" t="n">
        <f aca="false">INDEX(Yearly!$D$5:$D$22,MATCH(C875,Yearly!$A$5:$A$22,0))</f>
        <v>0.54483052012456</v>
      </c>
      <c r="K875" s="68" t="n">
        <f aca="false">G875-I875-J875</f>
        <v>10.5110593653173</v>
      </c>
      <c r="L875" s="69" t="n">
        <f aca="false">(I875+J875)/Assumptions!$B$8</f>
        <v>0.000260255904029187</v>
      </c>
      <c r="M875" s="70" t="n">
        <f aca="false">F875-L875</f>
        <v>0.00183974409597081</v>
      </c>
      <c r="N875" s="71" t="n">
        <f aca="false">G875*Assumptions!$B$7</f>
        <v>129091.31235</v>
      </c>
      <c r="O875" s="71" t="n">
        <f aca="false">K875*Assumptions!$B$7</f>
        <v>82669.4819082204</v>
      </c>
      <c r="P875" s="68" t="n">
        <f aca="false">P874+G875</f>
        <v>11339.852295</v>
      </c>
      <c r="Q875" s="68" t="n">
        <f aca="false">MAX(Q874,P875)</f>
        <v>11441.68853</v>
      </c>
      <c r="R875" s="68" t="n">
        <f aca="false">Q875-P875</f>
        <v>101.836235000001</v>
      </c>
      <c r="S875" s="68" t="n">
        <f aca="false">S874+K875</f>
        <v>6219.26265160933</v>
      </c>
      <c r="T875" s="68" t="n">
        <f aca="false">MAX(T874,S875)</f>
        <v>6350.61053978274</v>
      </c>
      <c r="U875" s="68" t="n">
        <f aca="false">T875-S875</f>
        <v>131.347888173414</v>
      </c>
      <c r="V875" s="70" t="n">
        <f aca="false">V874+F875</f>
        <v>2.1085</v>
      </c>
      <c r="W875" s="70" t="n">
        <f aca="false">MAX(W874,V875)</f>
        <v>2.1215</v>
      </c>
      <c r="X875" s="70" t="n">
        <f aca="false">W875-V875</f>
        <v>0.0129999999999999</v>
      </c>
      <c r="Y875" s="70" t="n">
        <f aca="false">Y874+M875</f>
        <v>1.88271398947523</v>
      </c>
      <c r="Z875" s="70" t="n">
        <f aca="false">MAX(Z874,Y875)</f>
        <v>1.89701526899538</v>
      </c>
      <c r="AA875" s="70" t="n">
        <f aca="false">Z875-Y875</f>
        <v>0.014301279520146</v>
      </c>
      <c r="AB875" s="72" t="n">
        <f aca="false">AB874*(1+F875)</f>
        <v>7.27806286634644</v>
      </c>
      <c r="AC875" s="73" t="n">
        <f aca="false">MAX(AC874,AB875)</f>
        <v>7.37360646388643</v>
      </c>
      <c r="AD875" s="70" t="n">
        <f aca="false">1-AB875/AC875</f>
        <v>0.0129575124476655</v>
      </c>
      <c r="AE875" s="73" t="n">
        <f aca="false">AE874*(1+M875)</f>
        <v>5.80974065871553</v>
      </c>
      <c r="AF875" s="73" t="n">
        <f aca="false">MAX(AF874,AE875)</f>
        <v>5.89369409110088</v>
      </c>
      <c r="AG875" s="70" t="n">
        <f aca="false">1-AE875/AF875</f>
        <v>0.0142446199425437</v>
      </c>
      <c r="AH875" s="74" t="n">
        <f aca="false">IF(R875&gt;0,AH874+1,0)</f>
        <v>5</v>
      </c>
      <c r="AI875" s="74" t="n">
        <f aca="false">IF(U875&gt;0,AI874+1,0)</f>
        <v>5</v>
      </c>
      <c r="AJ875" s="74" t="n">
        <f aca="false">IF(G875&gt;0,AJ874+1,0)</f>
        <v>1</v>
      </c>
      <c r="AK875" s="74" t="n">
        <f aca="false">IF(G875&lt;=0,AK874+1,0)</f>
        <v>0</v>
      </c>
      <c r="AL875" s="74" t="n">
        <f aca="false">IF(K875&gt;0,AL874+1,0)</f>
        <v>1</v>
      </c>
      <c r="AM875" s="74" t="n">
        <f aca="false">IF(K875&lt;=0,AM874+1,0)</f>
        <v>0</v>
      </c>
    </row>
    <row r="876" customFormat="false" ht="15" hidden="false" customHeight="false" outlineLevel="0" collapsed="false">
      <c r="A876" s="61" t="n">
        <v>880</v>
      </c>
      <c r="B876" s="62" t="n">
        <v>42331.5729166667</v>
      </c>
      <c r="C876" s="63" t="n">
        <f aca="false">YEAR(B876)</f>
        <v>2015</v>
      </c>
      <c r="D876" s="32" t="s">
        <v>276</v>
      </c>
      <c r="E876" s="64" t="n">
        <v>7832.2</v>
      </c>
      <c r="F876" s="65" t="n">
        <v>-0.0038</v>
      </c>
      <c r="G876" s="66" t="n">
        <v>-29.76236</v>
      </c>
      <c r="H876" s="67" t="n">
        <f aca="false">E876+IF(D876="Long",1,-1)*G876</f>
        <v>7861.96236</v>
      </c>
      <c r="I876" s="68" t="n">
        <f aca="false">Assumptions!$B$58</f>
        <v>5.35750011455817</v>
      </c>
      <c r="J876" s="68" t="n">
        <f aca="false">INDEX(Yearly!$D$5:$D$22,MATCH(C876,Yearly!$A$5:$A$22,0))</f>
        <v>0.54483052012456</v>
      </c>
      <c r="K876" s="68" t="n">
        <f aca="false">G876-I876-J876</f>
        <v>-35.6646906346827</v>
      </c>
      <c r="L876" s="69" t="n">
        <f aca="false">(I876+J876)/Assumptions!$B$8</f>
        <v>0.000260255904029187</v>
      </c>
      <c r="M876" s="70" t="n">
        <f aca="false">F876-L876</f>
        <v>-0.00406025590402919</v>
      </c>
      <c r="N876" s="71" t="n">
        <f aca="false">G876*Assumptions!$B$7</f>
        <v>-234080.9614</v>
      </c>
      <c r="O876" s="71" t="n">
        <f aca="false">K876*Assumptions!$B$7</f>
        <v>-280502.79184178</v>
      </c>
      <c r="P876" s="68" t="n">
        <f aca="false">P875+G876</f>
        <v>11310.089935</v>
      </c>
      <c r="Q876" s="68" t="n">
        <f aca="false">MAX(Q875,P876)</f>
        <v>11441.68853</v>
      </c>
      <c r="R876" s="68" t="n">
        <f aca="false">Q876-P876</f>
        <v>131.598595000001</v>
      </c>
      <c r="S876" s="68" t="n">
        <f aca="false">S875+K876</f>
        <v>6183.59796097465</v>
      </c>
      <c r="T876" s="68" t="n">
        <f aca="false">MAX(T875,S876)</f>
        <v>6350.61053978274</v>
      </c>
      <c r="U876" s="68" t="n">
        <f aca="false">T876-S876</f>
        <v>167.012578808096</v>
      </c>
      <c r="V876" s="70" t="n">
        <f aca="false">V875+F876</f>
        <v>2.1047</v>
      </c>
      <c r="W876" s="70" t="n">
        <f aca="false">MAX(W875,V876)</f>
        <v>2.1215</v>
      </c>
      <c r="X876" s="70" t="n">
        <f aca="false">W876-V876</f>
        <v>0.0167999999999999</v>
      </c>
      <c r="Y876" s="70" t="n">
        <f aca="false">Y875+M876</f>
        <v>1.8786537335712</v>
      </c>
      <c r="Z876" s="70" t="n">
        <f aca="false">MAX(Z875,Y876)</f>
        <v>1.89701526899538</v>
      </c>
      <c r="AA876" s="70" t="n">
        <f aca="false">Z876-Y876</f>
        <v>0.0183615354241753</v>
      </c>
      <c r="AB876" s="72" t="n">
        <f aca="false">AB875*(1+F876)</f>
        <v>7.25040622745432</v>
      </c>
      <c r="AC876" s="73" t="n">
        <f aca="false">MAX(AC875,AB876)</f>
        <v>7.37360646388643</v>
      </c>
      <c r="AD876" s="70" t="n">
        <f aca="false">1-AB876/AC876</f>
        <v>0.0167082739003644</v>
      </c>
      <c r="AE876" s="73" t="n">
        <f aca="false">AE875*(1+M876)</f>
        <v>5.7861516249051</v>
      </c>
      <c r="AF876" s="73" t="n">
        <f aca="false">MAX(AF875,AE876)</f>
        <v>5.89369409110088</v>
      </c>
      <c r="AG876" s="70" t="n">
        <f aca="false">1-AE876/AF876</f>
        <v>0.0182470390443504</v>
      </c>
      <c r="AH876" s="74" t="n">
        <f aca="false">IF(R876&gt;0,AH875+1,0)</f>
        <v>6</v>
      </c>
      <c r="AI876" s="74" t="n">
        <f aca="false">IF(U876&gt;0,AI875+1,0)</f>
        <v>6</v>
      </c>
      <c r="AJ876" s="74" t="n">
        <f aca="false">IF(G876&gt;0,AJ875+1,0)</f>
        <v>0</v>
      </c>
      <c r="AK876" s="74" t="n">
        <f aca="false">IF(G876&lt;=0,AK875+1,0)</f>
        <v>1</v>
      </c>
      <c r="AL876" s="74" t="n">
        <f aca="false">IF(K876&gt;0,AL875+1,0)</f>
        <v>0</v>
      </c>
      <c r="AM876" s="74" t="n">
        <f aca="false">IF(K876&lt;=0,AM875+1,0)</f>
        <v>1</v>
      </c>
    </row>
    <row r="877" customFormat="false" ht="15" hidden="false" customHeight="false" outlineLevel="0" collapsed="false">
      <c r="A877" s="61" t="n">
        <v>881</v>
      </c>
      <c r="B877" s="62" t="n">
        <v>42332.4270833333</v>
      </c>
      <c r="C877" s="63" t="n">
        <f aca="false">YEAR(B877)</f>
        <v>2015</v>
      </c>
      <c r="D877" s="32" t="s">
        <v>277</v>
      </c>
      <c r="E877" s="64" t="n">
        <v>7861.75</v>
      </c>
      <c r="F877" s="65" t="n">
        <v>-0.0037</v>
      </c>
      <c r="G877" s="66" t="n">
        <v>-29.088475</v>
      </c>
      <c r="H877" s="67" t="n">
        <f aca="false">E877+IF(D877="Long",1,-1)*G877</f>
        <v>7832.661525</v>
      </c>
      <c r="I877" s="68" t="n">
        <f aca="false">Assumptions!$B$58</f>
        <v>5.35750011455817</v>
      </c>
      <c r="J877" s="68" t="n">
        <f aca="false">INDEX(Yearly!$D$5:$D$22,MATCH(C877,Yearly!$A$5:$A$22,0))</f>
        <v>0.54483052012456</v>
      </c>
      <c r="K877" s="68" t="n">
        <f aca="false">G877-I877-J877</f>
        <v>-34.9908056346827</v>
      </c>
      <c r="L877" s="69" t="n">
        <f aca="false">(I877+J877)/Assumptions!$B$8</f>
        <v>0.000260255904029187</v>
      </c>
      <c r="M877" s="70" t="n">
        <f aca="false">F877-L877</f>
        <v>-0.00396025590402919</v>
      </c>
      <c r="N877" s="71" t="n">
        <f aca="false">G877*Assumptions!$B$7</f>
        <v>-228780.855875</v>
      </c>
      <c r="O877" s="71" t="n">
        <f aca="false">K877*Assumptions!$B$7</f>
        <v>-275202.68631678</v>
      </c>
      <c r="P877" s="68" t="n">
        <f aca="false">P876+G877</f>
        <v>11281.00146</v>
      </c>
      <c r="Q877" s="68" t="n">
        <f aca="false">MAX(Q876,P877)</f>
        <v>11441.68853</v>
      </c>
      <c r="R877" s="68" t="n">
        <f aca="false">Q877-P877</f>
        <v>160.687070000002</v>
      </c>
      <c r="S877" s="68" t="n">
        <f aca="false">S876+K877</f>
        <v>6148.60715533996</v>
      </c>
      <c r="T877" s="68" t="n">
        <f aca="false">MAX(T876,S877)</f>
        <v>6350.61053978274</v>
      </c>
      <c r="U877" s="68" t="n">
        <f aca="false">T877-S877</f>
        <v>202.003384442779</v>
      </c>
      <c r="V877" s="70" t="n">
        <f aca="false">V876+F877</f>
        <v>2.101</v>
      </c>
      <c r="W877" s="70" t="n">
        <f aca="false">MAX(W876,V877)</f>
        <v>2.1215</v>
      </c>
      <c r="X877" s="70" t="n">
        <f aca="false">W877-V877</f>
        <v>0.0204999999999997</v>
      </c>
      <c r="Y877" s="70" t="n">
        <f aca="false">Y876+M877</f>
        <v>1.87469347766717</v>
      </c>
      <c r="Z877" s="70" t="n">
        <f aca="false">MAX(Z876,Y877)</f>
        <v>1.89701526899538</v>
      </c>
      <c r="AA877" s="70" t="n">
        <f aca="false">Z877-Y877</f>
        <v>0.0223217913282046</v>
      </c>
      <c r="AB877" s="72" t="n">
        <f aca="false">AB876*(1+F877)</f>
        <v>7.22357972441274</v>
      </c>
      <c r="AC877" s="73" t="n">
        <f aca="false">MAX(AC876,AB877)</f>
        <v>7.37360646388643</v>
      </c>
      <c r="AD877" s="70" t="n">
        <f aca="false">1-AB877/AC877</f>
        <v>0.0203464532869331</v>
      </c>
      <c r="AE877" s="73" t="n">
        <f aca="false">AE876*(1+M877)</f>
        <v>5.76323698377097</v>
      </c>
      <c r="AF877" s="73" t="n">
        <f aca="false">MAX(AF876,AE877)</f>
        <v>5.89369409110088</v>
      </c>
      <c r="AG877" s="70" t="n">
        <f aca="false">1-AE877/AF877</f>
        <v>0.022135032004273</v>
      </c>
      <c r="AH877" s="74" t="n">
        <f aca="false">IF(R877&gt;0,AH876+1,0)</f>
        <v>7</v>
      </c>
      <c r="AI877" s="74" t="n">
        <f aca="false">IF(U877&gt;0,AI876+1,0)</f>
        <v>7</v>
      </c>
      <c r="AJ877" s="74" t="n">
        <f aca="false">IF(G877&gt;0,AJ876+1,0)</f>
        <v>0</v>
      </c>
      <c r="AK877" s="74" t="n">
        <f aca="false">IF(G877&lt;=0,AK876+1,0)</f>
        <v>2</v>
      </c>
      <c r="AL877" s="74" t="n">
        <f aca="false">IF(K877&gt;0,AL876+1,0)</f>
        <v>0</v>
      </c>
      <c r="AM877" s="74" t="n">
        <f aca="false">IF(K877&lt;=0,AM876+1,0)</f>
        <v>2</v>
      </c>
    </row>
    <row r="878" customFormat="false" ht="15" hidden="false" customHeight="false" outlineLevel="0" collapsed="false">
      <c r="A878" s="61" t="n">
        <v>882</v>
      </c>
      <c r="B878" s="62" t="n">
        <v>42332.6145833333</v>
      </c>
      <c r="C878" s="63" t="n">
        <f aca="false">YEAR(B878)</f>
        <v>2015</v>
      </c>
      <c r="D878" s="32" t="s">
        <v>276</v>
      </c>
      <c r="E878" s="64" t="n">
        <v>7832.4</v>
      </c>
      <c r="F878" s="65" t="n">
        <v>-0.0039</v>
      </c>
      <c r="G878" s="66" t="n">
        <v>-30.54636</v>
      </c>
      <c r="H878" s="67" t="n">
        <f aca="false">E878+IF(D878="Long",1,-1)*G878</f>
        <v>7862.94636</v>
      </c>
      <c r="I878" s="68" t="n">
        <f aca="false">Assumptions!$B$58</f>
        <v>5.35750011455817</v>
      </c>
      <c r="J878" s="68" t="n">
        <f aca="false">INDEX(Yearly!$D$5:$D$22,MATCH(C878,Yearly!$A$5:$A$22,0))</f>
        <v>0.54483052012456</v>
      </c>
      <c r="K878" s="68" t="n">
        <f aca="false">G878-I878-J878</f>
        <v>-36.4486906346827</v>
      </c>
      <c r="L878" s="69" t="n">
        <f aca="false">(I878+J878)/Assumptions!$B$8</f>
        <v>0.000260255904029187</v>
      </c>
      <c r="M878" s="70" t="n">
        <f aca="false">F878-L878</f>
        <v>-0.00416025590402919</v>
      </c>
      <c r="N878" s="71" t="n">
        <f aca="false">G878*Assumptions!$B$7</f>
        <v>-240247.1214</v>
      </c>
      <c r="O878" s="71" t="n">
        <f aca="false">K878*Assumptions!$B$7</f>
        <v>-286668.95184178</v>
      </c>
      <c r="P878" s="68" t="n">
        <f aca="false">P877+G878</f>
        <v>11250.4551</v>
      </c>
      <c r="Q878" s="68" t="n">
        <f aca="false">MAX(Q877,P878)</f>
        <v>11441.68853</v>
      </c>
      <c r="R878" s="68" t="n">
        <f aca="false">Q878-P878</f>
        <v>191.233430000002</v>
      </c>
      <c r="S878" s="68" t="n">
        <f aca="false">S877+K878</f>
        <v>6112.15846470528</v>
      </c>
      <c r="T878" s="68" t="n">
        <f aca="false">MAX(T877,S878)</f>
        <v>6350.61053978274</v>
      </c>
      <c r="U878" s="68" t="n">
        <f aca="false">T878-S878</f>
        <v>238.452075077462</v>
      </c>
      <c r="V878" s="70" t="n">
        <f aca="false">V877+F878</f>
        <v>2.0971</v>
      </c>
      <c r="W878" s="70" t="n">
        <f aca="false">MAX(W877,V878)</f>
        <v>2.1215</v>
      </c>
      <c r="X878" s="70" t="n">
        <f aca="false">W878-V878</f>
        <v>0.0243999999999995</v>
      </c>
      <c r="Y878" s="70" t="n">
        <f aca="false">Y877+M878</f>
        <v>1.87053322176314</v>
      </c>
      <c r="Z878" s="70" t="n">
        <f aca="false">MAX(Z877,Y878)</f>
        <v>1.89701526899538</v>
      </c>
      <c r="AA878" s="70" t="n">
        <f aca="false">Z878-Y878</f>
        <v>0.0264820472322338</v>
      </c>
      <c r="AB878" s="72" t="n">
        <f aca="false">AB877*(1+F878)</f>
        <v>7.19540776348753</v>
      </c>
      <c r="AC878" s="73" t="n">
        <f aca="false">MAX(AC877,AB878)</f>
        <v>7.37360646388643</v>
      </c>
      <c r="AD878" s="70" t="n">
        <f aca="false">1-AB878/AC878</f>
        <v>0.0241671021191141</v>
      </c>
      <c r="AE878" s="73" t="n">
        <f aca="false">AE877*(1+M878)</f>
        <v>5.73926044308291</v>
      </c>
      <c r="AF878" s="73" t="n">
        <f aca="false">MAX(AF877,AE878)</f>
        <v>5.89369409110088</v>
      </c>
      <c r="AG878" s="70" t="n">
        <f aca="false">1-AE878/AF878</f>
        <v>0.0262032005107206</v>
      </c>
      <c r="AH878" s="74" t="n">
        <f aca="false">IF(R878&gt;0,AH877+1,0)</f>
        <v>8</v>
      </c>
      <c r="AI878" s="74" t="n">
        <f aca="false">IF(U878&gt;0,AI877+1,0)</f>
        <v>8</v>
      </c>
      <c r="AJ878" s="74" t="n">
        <f aca="false">IF(G878&gt;0,AJ877+1,0)</f>
        <v>0</v>
      </c>
      <c r="AK878" s="74" t="n">
        <f aca="false">IF(G878&lt;=0,AK877+1,0)</f>
        <v>3</v>
      </c>
      <c r="AL878" s="74" t="n">
        <f aca="false">IF(K878&gt;0,AL877+1,0)</f>
        <v>0</v>
      </c>
      <c r="AM878" s="74" t="n">
        <f aca="false">IF(K878&lt;=0,AM877+1,0)</f>
        <v>3</v>
      </c>
    </row>
    <row r="879" customFormat="false" ht="15" hidden="false" customHeight="false" outlineLevel="0" collapsed="false">
      <c r="A879" s="61" t="n">
        <v>883</v>
      </c>
      <c r="B879" s="62" t="n">
        <v>42334.4090277778</v>
      </c>
      <c r="C879" s="63" t="n">
        <f aca="false">YEAR(B879)</f>
        <v>2015</v>
      </c>
      <c r="D879" s="32" t="s">
        <v>277</v>
      </c>
      <c r="E879" s="64" t="n">
        <v>7862.8</v>
      </c>
      <c r="F879" s="65" t="n">
        <v>0.0071</v>
      </c>
      <c r="G879" s="66" t="n">
        <v>55.82588</v>
      </c>
      <c r="H879" s="67" t="n">
        <f aca="false">E879+IF(D879="Long",1,-1)*G879</f>
        <v>7918.62588</v>
      </c>
      <c r="I879" s="68" t="n">
        <f aca="false">Assumptions!$B$58</f>
        <v>5.35750011455817</v>
      </c>
      <c r="J879" s="68" t="n">
        <f aca="false">INDEX(Yearly!$D$5:$D$22,MATCH(C879,Yearly!$A$5:$A$22,0))</f>
        <v>0.54483052012456</v>
      </c>
      <c r="K879" s="68" t="n">
        <f aca="false">G879-I879-J879</f>
        <v>49.9235493653173</v>
      </c>
      <c r="L879" s="69" t="n">
        <f aca="false">(I879+J879)/Assumptions!$B$8</f>
        <v>0.000260255904029187</v>
      </c>
      <c r="M879" s="70" t="n">
        <f aca="false">F879-L879</f>
        <v>0.00683974409597081</v>
      </c>
      <c r="N879" s="71" t="n">
        <f aca="false">G879*Assumptions!$B$7</f>
        <v>439070.5462</v>
      </c>
      <c r="O879" s="71" t="n">
        <f aca="false">K879*Assumptions!$B$7</f>
        <v>392648.71575822</v>
      </c>
      <c r="P879" s="68" t="n">
        <f aca="false">P878+G879</f>
        <v>11306.28098</v>
      </c>
      <c r="Q879" s="68" t="n">
        <f aca="false">MAX(Q878,P879)</f>
        <v>11441.68853</v>
      </c>
      <c r="R879" s="68" t="n">
        <f aca="false">Q879-P879</f>
        <v>135.407550000002</v>
      </c>
      <c r="S879" s="68" t="n">
        <f aca="false">S878+K879</f>
        <v>6162.0820140706</v>
      </c>
      <c r="T879" s="68" t="n">
        <f aca="false">MAX(T878,S879)</f>
        <v>6350.61053978274</v>
      </c>
      <c r="U879" s="68" t="n">
        <f aca="false">T879-S879</f>
        <v>188.528525712145</v>
      </c>
      <c r="V879" s="70" t="n">
        <f aca="false">V878+F879</f>
        <v>2.1042</v>
      </c>
      <c r="W879" s="70" t="n">
        <f aca="false">MAX(W878,V879)</f>
        <v>2.1215</v>
      </c>
      <c r="X879" s="70" t="n">
        <f aca="false">W879-V879</f>
        <v>0.0172999999999997</v>
      </c>
      <c r="Y879" s="70" t="n">
        <f aca="false">Y878+M879</f>
        <v>1.87737296585911</v>
      </c>
      <c r="Z879" s="70" t="n">
        <f aca="false">MAX(Z878,Y879)</f>
        <v>1.89701526899538</v>
      </c>
      <c r="AA879" s="70" t="n">
        <f aca="false">Z879-Y879</f>
        <v>0.0196423031362629</v>
      </c>
      <c r="AB879" s="72" t="n">
        <f aca="false">AB878*(1+F879)</f>
        <v>7.24649515860829</v>
      </c>
      <c r="AC879" s="73" t="n">
        <f aca="false">MAX(AC878,AB879)</f>
        <v>7.37360646388643</v>
      </c>
      <c r="AD879" s="70" t="n">
        <f aca="false">1-AB879/AC879</f>
        <v>0.0172386885441598</v>
      </c>
      <c r="AE879" s="73" t="n">
        <f aca="false">AE878*(1+M879)</f>
        <v>5.77851551581373</v>
      </c>
      <c r="AF879" s="73" t="n">
        <f aca="false">MAX(AF878,AE879)</f>
        <v>5.89369409110088</v>
      </c>
      <c r="AG879" s="70" t="n">
        <f aca="false">1-AE879/AF879</f>
        <v>0.0195426796007384</v>
      </c>
      <c r="AH879" s="74" t="n">
        <f aca="false">IF(R879&gt;0,AH878+1,0)</f>
        <v>9</v>
      </c>
      <c r="AI879" s="74" t="n">
        <f aca="false">IF(U879&gt;0,AI878+1,0)</f>
        <v>9</v>
      </c>
      <c r="AJ879" s="74" t="n">
        <f aca="false">IF(G879&gt;0,AJ878+1,0)</f>
        <v>1</v>
      </c>
      <c r="AK879" s="74" t="n">
        <f aca="false">IF(G879&lt;=0,AK878+1,0)</f>
        <v>0</v>
      </c>
      <c r="AL879" s="74" t="n">
        <f aca="false">IF(K879&gt;0,AL878+1,0)</f>
        <v>1</v>
      </c>
      <c r="AM879" s="74" t="n">
        <f aca="false">IF(K879&lt;=0,AM878+1,0)</f>
        <v>0</v>
      </c>
    </row>
    <row r="880" customFormat="false" ht="15" hidden="false" customHeight="false" outlineLevel="0" collapsed="false">
      <c r="A880" s="61" t="n">
        <v>884</v>
      </c>
      <c r="B880" s="62" t="n">
        <v>42340.4479166667</v>
      </c>
      <c r="C880" s="63" t="n">
        <f aca="false">YEAR(B880)</f>
        <v>2015</v>
      </c>
      <c r="D880" s="32" t="s">
        <v>276</v>
      </c>
      <c r="E880" s="64" t="n">
        <v>7918.7</v>
      </c>
      <c r="F880" s="65" t="n">
        <v>-0.0017</v>
      </c>
      <c r="G880" s="66" t="n">
        <v>-13.46179</v>
      </c>
      <c r="H880" s="67" t="n">
        <f aca="false">E880+IF(D880="Long",1,-1)*G880</f>
        <v>7932.16179</v>
      </c>
      <c r="I880" s="68" t="n">
        <f aca="false">Assumptions!$B$58</f>
        <v>5.35750011455817</v>
      </c>
      <c r="J880" s="68" t="n">
        <f aca="false">INDEX(Yearly!$D$5:$D$22,MATCH(C880,Yearly!$A$5:$A$22,0))</f>
        <v>0.54483052012456</v>
      </c>
      <c r="K880" s="68" t="n">
        <f aca="false">G880-I880-J880</f>
        <v>-19.3641206346827</v>
      </c>
      <c r="L880" s="69" t="n">
        <f aca="false">(I880+J880)/Assumptions!$B$8</f>
        <v>0.000260255904029187</v>
      </c>
      <c r="M880" s="70" t="n">
        <f aca="false">F880-L880</f>
        <v>-0.00196025590402919</v>
      </c>
      <c r="N880" s="71" t="n">
        <f aca="false">G880*Assumptions!$B$7</f>
        <v>-105876.97835</v>
      </c>
      <c r="O880" s="71" t="n">
        <f aca="false">K880*Assumptions!$B$7</f>
        <v>-152298.80879178</v>
      </c>
      <c r="P880" s="68" t="n">
        <f aca="false">P879+G880</f>
        <v>11292.81919</v>
      </c>
      <c r="Q880" s="68" t="n">
        <f aca="false">MAX(Q879,P880)</f>
        <v>11441.68853</v>
      </c>
      <c r="R880" s="68" t="n">
        <f aca="false">Q880-P880</f>
        <v>148.869340000001</v>
      </c>
      <c r="S880" s="68" t="n">
        <f aca="false">S879+K880</f>
        <v>6142.71789343591</v>
      </c>
      <c r="T880" s="68" t="n">
        <f aca="false">MAX(T879,S880)</f>
        <v>6350.61053978274</v>
      </c>
      <c r="U880" s="68" t="n">
        <f aca="false">T880-S880</f>
        <v>207.892646346828</v>
      </c>
      <c r="V880" s="70" t="n">
        <f aca="false">V879+F880</f>
        <v>2.1025</v>
      </c>
      <c r="W880" s="70" t="n">
        <f aca="false">MAX(W879,V880)</f>
        <v>2.1215</v>
      </c>
      <c r="X880" s="70" t="n">
        <f aca="false">W880-V880</f>
        <v>0.0189999999999997</v>
      </c>
      <c r="Y880" s="70" t="n">
        <f aca="false">Y879+M880</f>
        <v>1.87541270995508</v>
      </c>
      <c r="Z880" s="70" t="n">
        <f aca="false">MAX(Z879,Y880)</f>
        <v>1.89701526899538</v>
      </c>
      <c r="AA880" s="70" t="n">
        <f aca="false">Z880-Y880</f>
        <v>0.0216025590402922</v>
      </c>
      <c r="AB880" s="72" t="n">
        <f aca="false">AB879*(1+F880)</f>
        <v>7.23417611683865</v>
      </c>
      <c r="AC880" s="73" t="n">
        <f aca="false">MAX(AC879,AB880)</f>
        <v>7.37360646388643</v>
      </c>
      <c r="AD880" s="70" t="n">
        <f aca="false">1-AB880/AC880</f>
        <v>0.0189093827736347</v>
      </c>
      <c r="AE880" s="73" t="n">
        <f aca="false">AE879*(1+M880)</f>
        <v>5.76718814665733</v>
      </c>
      <c r="AF880" s="73" t="n">
        <f aca="false">MAX(AF879,AE880)</f>
        <v>5.89369409110088</v>
      </c>
      <c r="AG880" s="70" t="n">
        <f aca="false">1-AE880/AF880</f>
        <v>0.0214646268516996</v>
      </c>
      <c r="AH880" s="74" t="n">
        <f aca="false">IF(R880&gt;0,AH879+1,0)</f>
        <v>10</v>
      </c>
      <c r="AI880" s="74" t="n">
        <f aca="false">IF(U880&gt;0,AI879+1,0)</f>
        <v>10</v>
      </c>
      <c r="AJ880" s="74" t="n">
        <f aca="false">IF(G880&gt;0,AJ879+1,0)</f>
        <v>0</v>
      </c>
      <c r="AK880" s="74" t="n">
        <f aca="false">IF(G880&lt;=0,AK879+1,0)</f>
        <v>1</v>
      </c>
      <c r="AL880" s="74" t="n">
        <f aca="false">IF(K880&gt;0,AL879+1,0)</f>
        <v>0</v>
      </c>
      <c r="AM880" s="74" t="n">
        <f aca="false">IF(K880&lt;=0,AM879+1,0)</f>
        <v>1</v>
      </c>
    </row>
    <row r="881" customFormat="false" ht="15" hidden="false" customHeight="false" outlineLevel="0" collapsed="false">
      <c r="A881" s="61" t="n">
        <v>885</v>
      </c>
      <c r="B881" s="62" t="n">
        <v>42340.5861111111</v>
      </c>
      <c r="C881" s="63" t="n">
        <f aca="false">YEAR(B881)</f>
        <v>2015</v>
      </c>
      <c r="D881" s="32" t="s">
        <v>277</v>
      </c>
      <c r="E881" s="64" t="n">
        <v>7932.25</v>
      </c>
      <c r="F881" s="65" t="n">
        <v>-0.0042</v>
      </c>
      <c r="G881" s="66" t="n">
        <v>-33.31545</v>
      </c>
      <c r="H881" s="67" t="n">
        <f aca="false">E881+IF(D881="Long",1,-1)*G881</f>
        <v>7898.93455</v>
      </c>
      <c r="I881" s="68" t="n">
        <f aca="false">Assumptions!$B$58</f>
        <v>5.35750011455817</v>
      </c>
      <c r="J881" s="68" t="n">
        <f aca="false">INDEX(Yearly!$D$5:$D$22,MATCH(C881,Yearly!$A$5:$A$22,0))</f>
        <v>0.54483052012456</v>
      </c>
      <c r="K881" s="68" t="n">
        <f aca="false">G881-I881-J881</f>
        <v>-39.2177806346827</v>
      </c>
      <c r="L881" s="69" t="n">
        <f aca="false">(I881+J881)/Assumptions!$B$8</f>
        <v>0.000260255904029187</v>
      </c>
      <c r="M881" s="70" t="n">
        <f aca="false">F881-L881</f>
        <v>-0.00446025590402919</v>
      </c>
      <c r="N881" s="71" t="n">
        <f aca="false">G881*Assumptions!$B$7</f>
        <v>-262026.01425</v>
      </c>
      <c r="O881" s="71" t="n">
        <f aca="false">K881*Assumptions!$B$7</f>
        <v>-308447.84469178</v>
      </c>
      <c r="P881" s="68" t="n">
        <f aca="false">P880+G881</f>
        <v>11259.50374</v>
      </c>
      <c r="Q881" s="68" t="n">
        <f aca="false">MAX(Q880,P881)</f>
        <v>11441.68853</v>
      </c>
      <c r="R881" s="68" t="n">
        <f aca="false">Q881-P881</f>
        <v>182.184790000001</v>
      </c>
      <c r="S881" s="68" t="n">
        <f aca="false">S880+K881</f>
        <v>6103.50011280123</v>
      </c>
      <c r="T881" s="68" t="n">
        <f aca="false">MAX(T880,S881)</f>
        <v>6350.61053978274</v>
      </c>
      <c r="U881" s="68" t="n">
        <f aca="false">T881-S881</f>
        <v>247.110426981511</v>
      </c>
      <c r="V881" s="70" t="n">
        <f aca="false">V880+F881</f>
        <v>2.0983</v>
      </c>
      <c r="W881" s="70" t="n">
        <f aca="false">MAX(W880,V881)</f>
        <v>2.1215</v>
      </c>
      <c r="X881" s="70" t="n">
        <f aca="false">W881-V881</f>
        <v>0.0231999999999997</v>
      </c>
      <c r="Y881" s="70" t="n">
        <f aca="false">Y880+M881</f>
        <v>1.87095245405105</v>
      </c>
      <c r="Z881" s="70" t="n">
        <f aca="false">MAX(Z880,Y881)</f>
        <v>1.89701526899538</v>
      </c>
      <c r="AA881" s="70" t="n">
        <f aca="false">Z881-Y881</f>
        <v>0.0260628149443214</v>
      </c>
      <c r="AB881" s="72" t="n">
        <f aca="false">AB880*(1+F881)</f>
        <v>7.20379257714793</v>
      </c>
      <c r="AC881" s="73" t="n">
        <f aca="false">MAX(AC880,AB881)</f>
        <v>7.37360646388643</v>
      </c>
      <c r="AD881" s="70" t="n">
        <f aca="false">1-AB881/AC881</f>
        <v>0.0230299633659855</v>
      </c>
      <c r="AE881" s="73" t="n">
        <f aca="false">AE880*(1+M881)</f>
        <v>5.74146501167656</v>
      </c>
      <c r="AF881" s="73" t="n">
        <f aca="false">MAX(AF880,AE881)</f>
        <v>5.89369409110088</v>
      </c>
      <c r="AG881" s="70" t="n">
        <f aca="false">1-AE881/AF881</f>
        <v>0.0258291450270858</v>
      </c>
      <c r="AH881" s="74" t="n">
        <f aca="false">IF(R881&gt;0,AH880+1,0)</f>
        <v>11</v>
      </c>
      <c r="AI881" s="74" t="n">
        <f aca="false">IF(U881&gt;0,AI880+1,0)</f>
        <v>11</v>
      </c>
      <c r="AJ881" s="74" t="n">
        <f aca="false">IF(G881&gt;0,AJ880+1,0)</f>
        <v>0</v>
      </c>
      <c r="AK881" s="74" t="n">
        <f aca="false">IF(G881&lt;=0,AK880+1,0)</f>
        <v>2</v>
      </c>
      <c r="AL881" s="74" t="n">
        <f aca="false">IF(K881&gt;0,AL880+1,0)</f>
        <v>0</v>
      </c>
      <c r="AM881" s="74" t="n">
        <f aca="false">IF(K881&lt;=0,AM880+1,0)</f>
        <v>2</v>
      </c>
    </row>
    <row r="882" customFormat="false" ht="15" hidden="false" customHeight="false" outlineLevel="0" collapsed="false">
      <c r="A882" s="61" t="n">
        <v>886</v>
      </c>
      <c r="B882" s="62" t="n">
        <v>42341.40625</v>
      </c>
      <c r="C882" s="63" t="n">
        <f aca="false">YEAR(B882)</f>
        <v>2015</v>
      </c>
      <c r="D882" s="32" t="s">
        <v>276</v>
      </c>
      <c r="E882" s="64" t="n">
        <v>7899.15</v>
      </c>
      <c r="F882" s="65" t="n">
        <v>0.03</v>
      </c>
      <c r="G882" s="66" t="n">
        <v>236.9745</v>
      </c>
      <c r="H882" s="67" t="n">
        <f aca="false">E882+IF(D882="Long",1,-1)*G882</f>
        <v>7662.1755</v>
      </c>
      <c r="I882" s="68" t="n">
        <f aca="false">Assumptions!$B$58</f>
        <v>5.35750011455817</v>
      </c>
      <c r="J882" s="68" t="n">
        <f aca="false">INDEX(Yearly!$D$5:$D$22,MATCH(C882,Yearly!$A$5:$A$22,0))</f>
        <v>0.54483052012456</v>
      </c>
      <c r="K882" s="68" t="n">
        <f aca="false">G882-I882-J882</f>
        <v>231.072169365317</v>
      </c>
      <c r="L882" s="69" t="n">
        <f aca="false">(I882+J882)/Assumptions!$B$8</f>
        <v>0.000260255904029187</v>
      </c>
      <c r="M882" s="70" t="n">
        <f aca="false">F882-L882</f>
        <v>0.0297397440959708</v>
      </c>
      <c r="N882" s="71" t="n">
        <f aca="false">G882*Assumptions!$B$7</f>
        <v>1863804.4425</v>
      </c>
      <c r="O882" s="71" t="n">
        <f aca="false">K882*Assumptions!$B$7</f>
        <v>1817382.61205822</v>
      </c>
      <c r="P882" s="68" t="n">
        <f aca="false">P881+G882</f>
        <v>11496.47824</v>
      </c>
      <c r="Q882" s="68" t="n">
        <f aca="false">MAX(Q881,P882)</f>
        <v>11496.47824</v>
      </c>
      <c r="R882" s="68" t="n">
        <f aca="false">Q882-P882</f>
        <v>0</v>
      </c>
      <c r="S882" s="68" t="n">
        <f aca="false">S881+K882</f>
        <v>6334.57228216655</v>
      </c>
      <c r="T882" s="68" t="n">
        <f aca="false">MAX(T881,S882)</f>
        <v>6350.61053978274</v>
      </c>
      <c r="U882" s="68" t="n">
        <f aca="false">T882-S882</f>
        <v>16.0382576161928</v>
      </c>
      <c r="V882" s="70" t="n">
        <f aca="false">V881+F882</f>
        <v>2.1283</v>
      </c>
      <c r="W882" s="70" t="n">
        <f aca="false">MAX(W881,V882)</f>
        <v>2.1283</v>
      </c>
      <c r="X882" s="70" t="n">
        <f aca="false">W882-V882</f>
        <v>0</v>
      </c>
      <c r="Y882" s="70" t="n">
        <f aca="false">Y881+M882</f>
        <v>1.90069219814703</v>
      </c>
      <c r="Z882" s="70" t="n">
        <f aca="false">MAX(Z881,Y882)</f>
        <v>1.90069219814703</v>
      </c>
      <c r="AA882" s="70" t="n">
        <f aca="false">Z882-Y882</f>
        <v>0</v>
      </c>
      <c r="AB882" s="72" t="n">
        <f aca="false">AB881*(1+F882)</f>
        <v>7.41990635446237</v>
      </c>
      <c r="AC882" s="73" t="n">
        <f aca="false">MAX(AC881,AB882)</f>
        <v>7.41990635446237</v>
      </c>
      <c r="AD882" s="70" t="n">
        <f aca="false">1-AB882/AC882</f>
        <v>0</v>
      </c>
      <c r="AE882" s="73" t="n">
        <f aca="false">AE881*(1+M882)</f>
        <v>5.91221471185979</v>
      </c>
      <c r="AF882" s="73" t="n">
        <f aca="false">MAX(AF881,AE882)</f>
        <v>5.91221471185979</v>
      </c>
      <c r="AG882" s="70" t="n">
        <f aca="false">1-AE882/AF882</f>
        <v>0</v>
      </c>
      <c r="AH882" s="74" t="n">
        <f aca="false">IF(R882&gt;0,AH881+1,0)</f>
        <v>0</v>
      </c>
      <c r="AI882" s="74" t="n">
        <f aca="false">IF(U882&gt;0,AI881+1,0)</f>
        <v>12</v>
      </c>
      <c r="AJ882" s="74" t="n">
        <f aca="false">IF(G882&gt;0,AJ881+1,0)</f>
        <v>1</v>
      </c>
      <c r="AK882" s="74" t="n">
        <f aca="false">IF(G882&lt;=0,AK881+1,0)</f>
        <v>0</v>
      </c>
      <c r="AL882" s="74" t="n">
        <f aca="false">IF(K882&gt;0,AL881+1,0)</f>
        <v>1</v>
      </c>
      <c r="AM882" s="74" t="n">
        <f aca="false">IF(K882&lt;=0,AM881+1,0)</f>
        <v>0</v>
      </c>
    </row>
    <row r="883" customFormat="false" ht="15" hidden="false" customHeight="false" outlineLevel="0" collapsed="false">
      <c r="A883" s="61" t="n">
        <v>887</v>
      </c>
      <c r="B883" s="62" t="n">
        <v>42353.5729166667</v>
      </c>
      <c r="C883" s="63" t="n">
        <f aca="false">YEAR(B883)</f>
        <v>2015</v>
      </c>
      <c r="D883" s="32" t="s">
        <v>277</v>
      </c>
      <c r="E883" s="64" t="n">
        <v>7662.1</v>
      </c>
      <c r="F883" s="65" t="n">
        <v>0.0222</v>
      </c>
      <c r="G883" s="66" t="n">
        <v>170.09862</v>
      </c>
      <c r="H883" s="67" t="n">
        <f aca="false">E883+IF(D883="Long",1,-1)*G883</f>
        <v>7832.19862</v>
      </c>
      <c r="I883" s="68" t="n">
        <f aca="false">Assumptions!$B$58</f>
        <v>5.35750011455817</v>
      </c>
      <c r="J883" s="68" t="n">
        <f aca="false">INDEX(Yearly!$D$5:$D$22,MATCH(C883,Yearly!$A$5:$A$22,0))</f>
        <v>0.54483052012456</v>
      </c>
      <c r="K883" s="68" t="n">
        <f aca="false">G883-I883-J883</f>
        <v>164.196289365317</v>
      </c>
      <c r="L883" s="69" t="n">
        <f aca="false">(I883+J883)/Assumptions!$B$8</f>
        <v>0.000260255904029187</v>
      </c>
      <c r="M883" s="70" t="n">
        <f aca="false">F883-L883</f>
        <v>0.0219397440959708</v>
      </c>
      <c r="N883" s="71" t="n">
        <f aca="false">G883*Assumptions!$B$7</f>
        <v>1337825.6463</v>
      </c>
      <c r="O883" s="71" t="n">
        <f aca="false">K883*Assumptions!$B$7</f>
        <v>1291403.81585822</v>
      </c>
      <c r="P883" s="68" t="n">
        <f aca="false">P882+G883</f>
        <v>11666.57686</v>
      </c>
      <c r="Q883" s="68" t="n">
        <f aca="false">MAX(Q882,P883)</f>
        <v>11666.57686</v>
      </c>
      <c r="R883" s="68" t="n">
        <f aca="false">Q883-P883</f>
        <v>0</v>
      </c>
      <c r="S883" s="68" t="n">
        <f aca="false">S882+K883</f>
        <v>6498.76857153187</v>
      </c>
      <c r="T883" s="68" t="n">
        <f aca="false">MAX(T882,S883)</f>
        <v>6498.76857153187</v>
      </c>
      <c r="U883" s="68" t="n">
        <f aca="false">T883-S883</f>
        <v>0</v>
      </c>
      <c r="V883" s="70" t="n">
        <f aca="false">V882+F883</f>
        <v>2.1505</v>
      </c>
      <c r="W883" s="70" t="n">
        <f aca="false">MAX(W882,V883)</f>
        <v>2.1505</v>
      </c>
      <c r="X883" s="70" t="n">
        <f aca="false">W883-V883</f>
        <v>0</v>
      </c>
      <c r="Y883" s="70" t="n">
        <f aca="false">Y882+M883</f>
        <v>1.922631942243</v>
      </c>
      <c r="Z883" s="70" t="n">
        <f aca="false">MAX(Z882,Y883)</f>
        <v>1.922631942243</v>
      </c>
      <c r="AA883" s="70" t="n">
        <f aca="false">Z883-Y883</f>
        <v>0</v>
      </c>
      <c r="AB883" s="72" t="n">
        <f aca="false">AB882*(1+F883)</f>
        <v>7.58462827553144</v>
      </c>
      <c r="AC883" s="73" t="n">
        <f aca="false">MAX(AC882,AB883)</f>
        <v>7.58462827553144</v>
      </c>
      <c r="AD883" s="70" t="n">
        <f aca="false">1-AB883/AC883</f>
        <v>0</v>
      </c>
      <c r="AE883" s="73" t="n">
        <f aca="false">AE882*(1+M883)</f>
        <v>6.04192718967842</v>
      </c>
      <c r="AF883" s="73" t="n">
        <f aca="false">MAX(AF882,AE883)</f>
        <v>6.04192718967842</v>
      </c>
      <c r="AG883" s="70" t="n">
        <f aca="false">1-AE883/AF883</f>
        <v>0</v>
      </c>
      <c r="AH883" s="74" t="n">
        <f aca="false">IF(R883&gt;0,AH882+1,0)</f>
        <v>0</v>
      </c>
      <c r="AI883" s="74" t="n">
        <f aca="false">IF(U883&gt;0,AI882+1,0)</f>
        <v>0</v>
      </c>
      <c r="AJ883" s="74" t="n">
        <f aca="false">IF(G883&gt;0,AJ882+1,0)</f>
        <v>2</v>
      </c>
      <c r="AK883" s="74" t="n">
        <f aca="false">IF(G883&lt;=0,AK882+1,0)</f>
        <v>0</v>
      </c>
      <c r="AL883" s="74" t="n">
        <f aca="false">IF(K883&gt;0,AL882+1,0)</f>
        <v>2</v>
      </c>
      <c r="AM883" s="74" t="n">
        <f aca="false">IF(K883&lt;=0,AM882+1,0)</f>
        <v>0</v>
      </c>
    </row>
    <row r="884" customFormat="false" ht="15" hidden="false" customHeight="false" outlineLevel="0" collapsed="false">
      <c r="A884" s="61" t="n">
        <v>888</v>
      </c>
      <c r="B884" s="62" t="n">
        <v>42361.3854166667</v>
      </c>
      <c r="C884" s="63" t="n">
        <f aca="false">YEAR(B884)</f>
        <v>2015</v>
      </c>
      <c r="D884" s="32" t="s">
        <v>276</v>
      </c>
      <c r="E884" s="64" t="n">
        <v>7831.85</v>
      </c>
      <c r="F884" s="65" t="n">
        <v>-0.002</v>
      </c>
      <c r="G884" s="66" t="n">
        <v>-15.6637</v>
      </c>
      <c r="H884" s="67" t="n">
        <f aca="false">E884+IF(D884="Long",1,-1)*G884</f>
        <v>7847.5137</v>
      </c>
      <c r="I884" s="68" t="n">
        <f aca="false">Assumptions!$B$58</f>
        <v>5.35750011455817</v>
      </c>
      <c r="J884" s="68" t="n">
        <f aca="false">INDEX(Yearly!$D$5:$D$22,MATCH(C884,Yearly!$A$5:$A$22,0))</f>
        <v>0.54483052012456</v>
      </c>
      <c r="K884" s="68" t="n">
        <f aca="false">G884-I884-J884</f>
        <v>-21.5660306346827</v>
      </c>
      <c r="L884" s="69" t="n">
        <f aca="false">(I884+J884)/Assumptions!$B$8</f>
        <v>0.000260255904029187</v>
      </c>
      <c r="M884" s="70" t="n">
        <f aca="false">F884-L884</f>
        <v>-0.00226025590402919</v>
      </c>
      <c r="N884" s="71" t="n">
        <f aca="false">G884*Assumptions!$B$7</f>
        <v>-123195.0005</v>
      </c>
      <c r="O884" s="71" t="n">
        <f aca="false">K884*Assumptions!$B$7</f>
        <v>-169616.83094178</v>
      </c>
      <c r="P884" s="68" t="n">
        <f aca="false">P883+G884</f>
        <v>11650.91316</v>
      </c>
      <c r="Q884" s="68" t="n">
        <f aca="false">MAX(Q883,P884)</f>
        <v>11666.57686</v>
      </c>
      <c r="R884" s="68" t="n">
        <f aca="false">Q884-P884</f>
        <v>15.6636999999992</v>
      </c>
      <c r="S884" s="68" t="n">
        <f aca="false">S883+K884</f>
        <v>6477.20254089718</v>
      </c>
      <c r="T884" s="68" t="n">
        <f aca="false">MAX(T883,S884)</f>
        <v>6498.76857153187</v>
      </c>
      <c r="U884" s="68" t="n">
        <f aca="false">T884-S884</f>
        <v>21.5660306346826</v>
      </c>
      <c r="V884" s="70" t="n">
        <f aca="false">V883+F884</f>
        <v>2.1485</v>
      </c>
      <c r="W884" s="70" t="n">
        <f aca="false">MAX(W883,V884)</f>
        <v>2.1505</v>
      </c>
      <c r="X884" s="70" t="n">
        <f aca="false">W884-V884</f>
        <v>0.00199999999999978</v>
      </c>
      <c r="Y884" s="70" t="n">
        <f aca="false">Y883+M884</f>
        <v>1.92037168633897</v>
      </c>
      <c r="Z884" s="70" t="n">
        <f aca="false">MAX(Z883,Y884)</f>
        <v>1.922631942243</v>
      </c>
      <c r="AA884" s="70" t="n">
        <f aca="false">Z884-Y884</f>
        <v>0.00226025590402923</v>
      </c>
      <c r="AB884" s="72" t="n">
        <f aca="false">AB883*(1+F884)</f>
        <v>7.56945901898037</v>
      </c>
      <c r="AC884" s="73" t="n">
        <f aca="false">MAX(AC883,AB884)</f>
        <v>7.58462827553144</v>
      </c>
      <c r="AD884" s="70" t="n">
        <f aca="false">1-AB884/AC884</f>
        <v>0.002</v>
      </c>
      <c r="AE884" s="73" t="n">
        <f aca="false">AE883*(1+M884)</f>
        <v>6.02827088807624</v>
      </c>
      <c r="AF884" s="73" t="n">
        <f aca="false">MAX(AF883,AE884)</f>
        <v>6.04192718967842</v>
      </c>
      <c r="AG884" s="70" t="n">
        <f aca="false">1-AE884/AF884</f>
        <v>0.00226025590402923</v>
      </c>
      <c r="AH884" s="74" t="n">
        <f aca="false">IF(R884&gt;0,AH883+1,0)</f>
        <v>1</v>
      </c>
      <c r="AI884" s="74" t="n">
        <f aca="false">IF(U884&gt;0,AI883+1,0)</f>
        <v>1</v>
      </c>
      <c r="AJ884" s="74" t="n">
        <f aca="false">IF(G884&gt;0,AJ883+1,0)</f>
        <v>0</v>
      </c>
      <c r="AK884" s="74" t="n">
        <f aca="false">IF(G884&lt;=0,AK883+1,0)</f>
        <v>1</v>
      </c>
      <c r="AL884" s="74" t="n">
        <f aca="false">IF(K884&gt;0,AL883+1,0)</f>
        <v>0</v>
      </c>
      <c r="AM884" s="74" t="n">
        <f aca="false">IF(K884&lt;=0,AM883+1,0)</f>
        <v>1</v>
      </c>
    </row>
    <row r="885" customFormat="false" ht="15" hidden="false" customHeight="false" outlineLevel="0" collapsed="false">
      <c r="A885" s="61" t="n">
        <v>889</v>
      </c>
      <c r="B885" s="62" t="n">
        <v>42361.40625</v>
      </c>
      <c r="C885" s="63" t="n">
        <f aca="false">YEAR(B885)</f>
        <v>2015</v>
      </c>
      <c r="D885" s="32" t="s">
        <v>277</v>
      </c>
      <c r="E885" s="64" t="n">
        <v>7847.65</v>
      </c>
      <c r="F885" s="65" t="n">
        <v>0.0063</v>
      </c>
      <c r="G885" s="66" t="n">
        <v>49.440195</v>
      </c>
      <c r="H885" s="67" t="n">
        <f aca="false">E885+IF(D885="Long",1,-1)*G885</f>
        <v>7897.090195</v>
      </c>
      <c r="I885" s="68" t="n">
        <f aca="false">Assumptions!$B$58</f>
        <v>5.35750011455817</v>
      </c>
      <c r="J885" s="68" t="n">
        <f aca="false">INDEX(Yearly!$D$5:$D$22,MATCH(C885,Yearly!$A$5:$A$22,0))</f>
        <v>0.54483052012456</v>
      </c>
      <c r="K885" s="68" t="n">
        <f aca="false">G885-I885-J885</f>
        <v>43.5378643653173</v>
      </c>
      <c r="L885" s="69" t="n">
        <f aca="false">(I885+J885)/Assumptions!$B$8</f>
        <v>0.000260255904029187</v>
      </c>
      <c r="M885" s="70" t="n">
        <f aca="false">F885-L885</f>
        <v>0.00603974409597081</v>
      </c>
      <c r="N885" s="71" t="n">
        <f aca="false">G885*Assumptions!$B$7</f>
        <v>388847.133675</v>
      </c>
      <c r="O885" s="71" t="n">
        <f aca="false">K885*Assumptions!$B$7</f>
        <v>342425.30323322</v>
      </c>
      <c r="P885" s="68" t="n">
        <f aca="false">P884+G885</f>
        <v>11700.353355</v>
      </c>
      <c r="Q885" s="68" t="n">
        <f aca="false">MAX(Q884,P885)</f>
        <v>11700.353355</v>
      </c>
      <c r="R885" s="68" t="n">
        <f aca="false">Q885-P885</f>
        <v>0</v>
      </c>
      <c r="S885" s="68" t="n">
        <f aca="false">S884+K885</f>
        <v>6520.7404052625</v>
      </c>
      <c r="T885" s="68" t="n">
        <f aca="false">MAX(T884,S885)</f>
        <v>6520.7404052625</v>
      </c>
      <c r="U885" s="68" t="n">
        <f aca="false">T885-S885</f>
        <v>0</v>
      </c>
      <c r="V885" s="70" t="n">
        <f aca="false">V884+F885</f>
        <v>2.1548</v>
      </c>
      <c r="W885" s="70" t="n">
        <f aca="false">MAX(W884,V885)</f>
        <v>2.1548</v>
      </c>
      <c r="X885" s="70" t="n">
        <f aca="false">W885-V885</f>
        <v>0</v>
      </c>
      <c r="Y885" s="70" t="n">
        <f aca="false">Y884+M885</f>
        <v>1.92641143043494</v>
      </c>
      <c r="Z885" s="70" t="n">
        <f aca="false">MAX(Z884,Y885)</f>
        <v>1.92641143043494</v>
      </c>
      <c r="AA885" s="70" t="n">
        <f aca="false">Z885-Y885</f>
        <v>0</v>
      </c>
      <c r="AB885" s="72" t="n">
        <f aca="false">AB884*(1+F885)</f>
        <v>7.61714661079995</v>
      </c>
      <c r="AC885" s="73" t="n">
        <f aca="false">MAX(AC884,AB885)</f>
        <v>7.61714661079995</v>
      </c>
      <c r="AD885" s="70" t="n">
        <f aca="false">1-AB885/AC885</f>
        <v>0</v>
      </c>
      <c r="AE885" s="73" t="n">
        <f aca="false">AE884*(1+M885)</f>
        <v>6.06468010158141</v>
      </c>
      <c r="AF885" s="73" t="n">
        <f aca="false">MAX(AF884,AE885)</f>
        <v>6.06468010158141</v>
      </c>
      <c r="AG885" s="70" t="n">
        <f aca="false">1-AE885/AF885</f>
        <v>0</v>
      </c>
      <c r="AH885" s="74" t="n">
        <f aca="false">IF(R885&gt;0,AH884+1,0)</f>
        <v>0</v>
      </c>
      <c r="AI885" s="74" t="n">
        <f aca="false">IF(U885&gt;0,AI884+1,0)</f>
        <v>0</v>
      </c>
      <c r="AJ885" s="74" t="n">
        <f aca="false">IF(G885&gt;0,AJ884+1,0)</f>
        <v>1</v>
      </c>
      <c r="AK885" s="74" t="n">
        <f aca="false">IF(G885&lt;=0,AK884+1,0)</f>
        <v>0</v>
      </c>
      <c r="AL885" s="74" t="n">
        <f aca="false">IF(K885&gt;0,AL884+1,0)</f>
        <v>1</v>
      </c>
      <c r="AM885" s="74" t="n">
        <f aca="false">IF(K885&lt;=0,AM884+1,0)</f>
        <v>0</v>
      </c>
    </row>
    <row r="886" customFormat="false" ht="15" hidden="false" customHeight="false" outlineLevel="0" collapsed="false">
      <c r="A886" s="61" t="n">
        <v>890</v>
      </c>
      <c r="B886" s="62" t="n">
        <v>42369.3854166667</v>
      </c>
      <c r="C886" s="63" t="n">
        <f aca="false">YEAR(B886)</f>
        <v>2015</v>
      </c>
      <c r="D886" s="32" t="s">
        <v>276</v>
      </c>
      <c r="E886" s="64" t="n">
        <v>7897.1</v>
      </c>
      <c r="F886" s="65" t="n">
        <v>-0.0023</v>
      </c>
      <c r="G886" s="66" t="n">
        <v>-18.16333</v>
      </c>
      <c r="H886" s="67" t="n">
        <f aca="false">E886+IF(D886="Long",1,-1)*G886</f>
        <v>7915.26333</v>
      </c>
      <c r="I886" s="68" t="n">
        <f aca="false">Assumptions!$B$58</f>
        <v>5.35750011455817</v>
      </c>
      <c r="J886" s="68" t="n">
        <f aca="false">INDEX(Yearly!$D$5:$D$22,MATCH(C886,Yearly!$A$5:$A$22,0))</f>
        <v>0.54483052012456</v>
      </c>
      <c r="K886" s="68" t="n">
        <f aca="false">G886-I886-J886</f>
        <v>-24.0656606346827</v>
      </c>
      <c r="L886" s="69" t="n">
        <f aca="false">(I886+J886)/Assumptions!$B$8</f>
        <v>0.000260255904029187</v>
      </c>
      <c r="M886" s="70" t="n">
        <f aca="false">F886-L886</f>
        <v>-0.00256025590402919</v>
      </c>
      <c r="N886" s="71" t="n">
        <f aca="false">G886*Assumptions!$B$7</f>
        <v>-142854.59045</v>
      </c>
      <c r="O886" s="71" t="n">
        <f aca="false">K886*Assumptions!$B$7</f>
        <v>-189276.42089178</v>
      </c>
      <c r="P886" s="68" t="n">
        <f aca="false">P885+G886</f>
        <v>11682.190025</v>
      </c>
      <c r="Q886" s="68" t="n">
        <f aca="false">MAX(Q885,P886)</f>
        <v>11700.353355</v>
      </c>
      <c r="R886" s="68" t="n">
        <f aca="false">Q886-P886</f>
        <v>18.1633299999994</v>
      </c>
      <c r="S886" s="68" t="n">
        <f aca="false">S885+K886</f>
        <v>6496.67474462782</v>
      </c>
      <c r="T886" s="68" t="n">
        <f aca="false">MAX(T885,S886)</f>
        <v>6520.7404052625</v>
      </c>
      <c r="U886" s="68" t="n">
        <f aca="false">T886-S886</f>
        <v>24.0656606346829</v>
      </c>
      <c r="V886" s="70" t="n">
        <f aca="false">V885+F886</f>
        <v>2.1525</v>
      </c>
      <c r="W886" s="70" t="n">
        <f aca="false">MAX(W885,V886)</f>
        <v>2.1548</v>
      </c>
      <c r="X886" s="70" t="n">
        <f aca="false">W886-V886</f>
        <v>0.00229999999999997</v>
      </c>
      <c r="Y886" s="70" t="n">
        <f aca="false">Y885+M886</f>
        <v>1.92385117453091</v>
      </c>
      <c r="Z886" s="70" t="n">
        <f aca="false">MAX(Z885,Y886)</f>
        <v>1.92641143043494</v>
      </c>
      <c r="AA886" s="70" t="n">
        <f aca="false">Z886-Y886</f>
        <v>0.0025602559040292</v>
      </c>
      <c r="AB886" s="72" t="n">
        <f aca="false">AB885*(1+F886)</f>
        <v>7.59962717359511</v>
      </c>
      <c r="AC886" s="73" t="n">
        <f aca="false">MAX(AC885,AB886)</f>
        <v>7.61714661079995</v>
      </c>
      <c r="AD886" s="70" t="n">
        <f aca="false">1-AB886/AC886</f>
        <v>0.00229999999999997</v>
      </c>
      <c r="AE886" s="73" t="n">
        <f aca="false">AE885*(1+M886)</f>
        <v>6.04915296854529</v>
      </c>
      <c r="AF886" s="73" t="n">
        <f aca="false">MAX(AF885,AE886)</f>
        <v>6.06468010158141</v>
      </c>
      <c r="AG886" s="70" t="n">
        <f aca="false">1-AE886/AF886</f>
        <v>0.0025602559040292</v>
      </c>
      <c r="AH886" s="74" t="n">
        <f aca="false">IF(R886&gt;0,AH885+1,0)</f>
        <v>1</v>
      </c>
      <c r="AI886" s="74" t="n">
        <f aca="false">IF(U886&gt;0,AI885+1,0)</f>
        <v>1</v>
      </c>
      <c r="AJ886" s="74" t="n">
        <f aca="false">IF(G886&gt;0,AJ885+1,0)</f>
        <v>0</v>
      </c>
      <c r="AK886" s="74" t="n">
        <f aca="false">IF(G886&lt;=0,AK885+1,0)</f>
        <v>1</v>
      </c>
      <c r="AL886" s="74" t="n">
        <f aca="false">IF(K886&gt;0,AL885+1,0)</f>
        <v>0</v>
      </c>
      <c r="AM886" s="74" t="n">
        <f aca="false">IF(K886&lt;=0,AM885+1,0)</f>
        <v>1</v>
      </c>
    </row>
    <row r="887" customFormat="false" ht="15" hidden="false" customHeight="false" outlineLevel="0" collapsed="false">
      <c r="A887" s="61" t="n">
        <v>891</v>
      </c>
      <c r="B887" s="62" t="n">
        <v>42369.4743055556</v>
      </c>
      <c r="C887" s="63" t="n">
        <f aca="false">YEAR(B887)</f>
        <v>2015</v>
      </c>
      <c r="D887" s="32" t="s">
        <v>277</v>
      </c>
      <c r="E887" s="64" t="n">
        <v>7914.9</v>
      </c>
      <c r="F887" s="65" t="n">
        <v>0.0021</v>
      </c>
      <c r="G887" s="66" t="n">
        <v>16.62129</v>
      </c>
      <c r="H887" s="67" t="n">
        <f aca="false">E887+IF(D887="Long",1,-1)*G887</f>
        <v>7931.52129</v>
      </c>
      <c r="I887" s="68" t="n">
        <f aca="false">Assumptions!$B$58</f>
        <v>5.35750011455817</v>
      </c>
      <c r="J887" s="68" t="n">
        <f aca="false">INDEX(Yearly!$D$5:$D$22,MATCH(C887,Yearly!$A$5:$A$22,0))</f>
        <v>0.54483052012456</v>
      </c>
      <c r="K887" s="68" t="n">
        <f aca="false">G887-I887-J887</f>
        <v>10.7189593653173</v>
      </c>
      <c r="L887" s="69" t="n">
        <f aca="false">(I887+J887)/Assumptions!$B$8</f>
        <v>0.000260255904029187</v>
      </c>
      <c r="M887" s="70" t="n">
        <f aca="false">F887-L887</f>
        <v>0.00183974409597081</v>
      </c>
      <c r="N887" s="71" t="n">
        <f aca="false">G887*Assumptions!$B$7</f>
        <v>130726.44585</v>
      </c>
      <c r="O887" s="71" t="n">
        <f aca="false">K887*Assumptions!$B$7</f>
        <v>84304.6154082203</v>
      </c>
      <c r="P887" s="68" t="n">
        <f aca="false">P886+G887</f>
        <v>11698.811315</v>
      </c>
      <c r="Q887" s="68" t="n">
        <f aca="false">MAX(Q886,P887)</f>
        <v>11700.353355</v>
      </c>
      <c r="R887" s="68" t="n">
        <f aca="false">Q887-P887</f>
        <v>1.54204000000027</v>
      </c>
      <c r="S887" s="68" t="n">
        <f aca="false">S886+K887</f>
        <v>6507.39370399314</v>
      </c>
      <c r="T887" s="68" t="n">
        <f aca="false">MAX(T886,S887)</f>
        <v>6520.7404052625</v>
      </c>
      <c r="U887" s="68" t="n">
        <f aca="false">T887-S887</f>
        <v>13.3467012693654</v>
      </c>
      <c r="V887" s="70" t="n">
        <f aca="false">V886+F887</f>
        <v>2.1546</v>
      </c>
      <c r="W887" s="70" t="n">
        <f aca="false">MAX(W886,V887)</f>
        <v>2.1548</v>
      </c>
      <c r="X887" s="70" t="n">
        <f aca="false">W887-V887</f>
        <v>0.000199999999999978</v>
      </c>
      <c r="Y887" s="70" t="n">
        <f aca="false">Y886+M887</f>
        <v>1.92569091862688</v>
      </c>
      <c r="Z887" s="70" t="n">
        <f aca="false">MAX(Z886,Y887)</f>
        <v>1.92641143043494</v>
      </c>
      <c r="AA887" s="70" t="n">
        <f aca="false">Z887-Y887</f>
        <v>0.000720511808058433</v>
      </c>
      <c r="AB887" s="72" t="n">
        <f aca="false">AB886*(1+F887)</f>
        <v>7.61558639065966</v>
      </c>
      <c r="AC887" s="73" t="n">
        <f aca="false">MAX(AC886,AB887)</f>
        <v>7.61714661079995</v>
      </c>
      <c r="AD887" s="70" t="n">
        <f aca="false">1-AB887/AC887</f>
        <v>0.000204829999999934</v>
      </c>
      <c r="AE887" s="73" t="n">
        <f aca="false">AE886*(1+M887)</f>
        <v>6.06028186200479</v>
      </c>
      <c r="AF887" s="73" t="n">
        <f aca="false">MAX(AF886,AE887)</f>
        <v>6.06468010158141</v>
      </c>
      <c r="AG887" s="70" t="n">
        <f aca="false">1-AE887/AF887</f>
        <v>0.000725222023742145</v>
      </c>
      <c r="AH887" s="74" t="n">
        <f aca="false">IF(R887&gt;0,AH886+1,0)</f>
        <v>2</v>
      </c>
      <c r="AI887" s="74" t="n">
        <f aca="false">IF(U887&gt;0,AI886+1,0)</f>
        <v>2</v>
      </c>
      <c r="AJ887" s="74" t="n">
        <f aca="false">IF(G887&gt;0,AJ886+1,0)</f>
        <v>1</v>
      </c>
      <c r="AK887" s="74" t="n">
        <f aca="false">IF(G887&lt;=0,AK886+1,0)</f>
        <v>0</v>
      </c>
      <c r="AL887" s="74" t="n">
        <f aca="false">IF(K887&gt;0,AL886+1,0)</f>
        <v>1</v>
      </c>
      <c r="AM887" s="74" t="n">
        <f aca="false">IF(K887&lt;=0,AM886+1,0)</f>
        <v>0</v>
      </c>
    </row>
    <row r="888" customFormat="false" ht="15" hidden="false" customHeight="false" outlineLevel="0" collapsed="false">
      <c r="A888" s="61" t="n">
        <v>892</v>
      </c>
      <c r="B888" s="62" t="n">
        <v>42373.40625</v>
      </c>
      <c r="C888" s="63" t="n">
        <f aca="false">YEAR(B888)</f>
        <v>2016</v>
      </c>
      <c r="D888" s="32" t="s">
        <v>276</v>
      </c>
      <c r="E888" s="64" t="n">
        <v>7931.35</v>
      </c>
      <c r="F888" s="65" t="n">
        <v>0.0444</v>
      </c>
      <c r="G888" s="66" t="n">
        <v>352.15194</v>
      </c>
      <c r="H888" s="67" t="n">
        <f aca="false">E888+IF(D888="Long",1,-1)*G888</f>
        <v>7579.19806</v>
      </c>
      <c r="I888" s="68" t="n">
        <f aca="false">Assumptions!$B$58</f>
        <v>5.35750011455817</v>
      </c>
      <c r="J888" s="68" t="n">
        <f aca="false">INDEX(Yearly!$D$5:$D$22,MATCH(C888,Yearly!$A$5:$A$22,0))</f>
        <v>0.502265635739828</v>
      </c>
      <c r="K888" s="68" t="n">
        <f aca="false">G888-I888-J888</f>
        <v>346.292174249702</v>
      </c>
      <c r="L888" s="69" t="n">
        <f aca="false">(I888+J888)/Assumptions!$B$8</f>
        <v>0.000258379058567438</v>
      </c>
      <c r="M888" s="70" t="n">
        <f aca="false">F888-L888</f>
        <v>0.0441416209414326</v>
      </c>
      <c r="N888" s="71" t="n">
        <f aca="false">G888*Assumptions!$B$7</f>
        <v>2769675.0081</v>
      </c>
      <c r="O888" s="71" t="n">
        <f aca="false">K888*Assumptions!$B$7</f>
        <v>2723587.95047391</v>
      </c>
      <c r="P888" s="68" t="n">
        <f aca="false">P887+G888</f>
        <v>12050.963255</v>
      </c>
      <c r="Q888" s="68" t="n">
        <f aca="false">MAX(Q887,P888)</f>
        <v>12050.963255</v>
      </c>
      <c r="R888" s="68" t="n">
        <f aca="false">Q888-P888</f>
        <v>0</v>
      </c>
      <c r="S888" s="68" t="n">
        <f aca="false">S887+K888</f>
        <v>6853.68587824284</v>
      </c>
      <c r="T888" s="68" t="n">
        <f aca="false">MAX(T887,S888)</f>
        <v>6853.68587824284</v>
      </c>
      <c r="U888" s="68" t="n">
        <f aca="false">T888-S888</f>
        <v>0</v>
      </c>
      <c r="V888" s="70" t="n">
        <f aca="false">V887+F888</f>
        <v>2.199</v>
      </c>
      <c r="W888" s="70" t="n">
        <f aca="false">MAX(W887,V888)</f>
        <v>2.199</v>
      </c>
      <c r="X888" s="70" t="n">
        <f aca="false">W888-V888</f>
        <v>0</v>
      </c>
      <c r="Y888" s="70" t="n">
        <f aca="false">Y887+M888</f>
        <v>1.96983253956831</v>
      </c>
      <c r="Z888" s="70" t="n">
        <f aca="false">MAX(Z887,Y888)</f>
        <v>1.96983253956831</v>
      </c>
      <c r="AA888" s="70" t="n">
        <f aca="false">Z888-Y888</f>
        <v>0</v>
      </c>
      <c r="AB888" s="72" t="n">
        <f aca="false">AB887*(1+F888)</f>
        <v>7.95371842640495</v>
      </c>
      <c r="AC888" s="73" t="n">
        <f aca="false">MAX(AC887,AB888)</f>
        <v>7.95371842640495</v>
      </c>
      <c r="AD888" s="70" t="n">
        <f aca="false">1-AB888/AC888</f>
        <v>0</v>
      </c>
      <c r="AE888" s="73" t="n">
        <f aca="false">AE887*(1+M888)</f>
        <v>6.32779252675565</v>
      </c>
      <c r="AF888" s="73" t="n">
        <f aca="false">MAX(AF887,AE888)</f>
        <v>6.32779252675565</v>
      </c>
      <c r="AG888" s="70" t="n">
        <f aca="false">1-AE888/AF888</f>
        <v>0</v>
      </c>
      <c r="AH888" s="74" t="n">
        <f aca="false">IF(R888&gt;0,AH887+1,0)</f>
        <v>0</v>
      </c>
      <c r="AI888" s="74" t="n">
        <f aca="false">IF(U888&gt;0,AI887+1,0)</f>
        <v>0</v>
      </c>
      <c r="AJ888" s="74" t="n">
        <f aca="false">IF(G888&gt;0,AJ887+1,0)</f>
        <v>2</v>
      </c>
      <c r="AK888" s="74" t="n">
        <f aca="false">IF(G888&lt;=0,AK887+1,0)</f>
        <v>0</v>
      </c>
      <c r="AL888" s="74" t="n">
        <f aca="false">IF(K888&gt;0,AL887+1,0)</f>
        <v>2</v>
      </c>
      <c r="AM888" s="74" t="n">
        <f aca="false">IF(K888&lt;=0,AM887+1,0)</f>
        <v>0</v>
      </c>
    </row>
    <row r="889" customFormat="false" ht="15" hidden="false" customHeight="false" outlineLevel="0" collapsed="false">
      <c r="A889" s="61" t="n">
        <v>893</v>
      </c>
      <c r="B889" s="62" t="n">
        <v>42383.5520833333</v>
      </c>
      <c r="C889" s="63" t="n">
        <f aca="false">YEAR(B889)</f>
        <v>2016</v>
      </c>
      <c r="D889" s="32" t="s">
        <v>277</v>
      </c>
      <c r="E889" s="64" t="n">
        <v>7579.55</v>
      </c>
      <c r="F889" s="65" t="n">
        <v>-0.0065</v>
      </c>
      <c r="G889" s="66" t="n">
        <v>-49.267075</v>
      </c>
      <c r="H889" s="67" t="n">
        <f aca="false">E889+IF(D889="Long",1,-1)*G889</f>
        <v>7530.282925</v>
      </c>
      <c r="I889" s="68" t="n">
        <f aca="false">Assumptions!$B$58</f>
        <v>5.35750011455817</v>
      </c>
      <c r="J889" s="68" t="n">
        <f aca="false">INDEX(Yearly!$D$5:$D$22,MATCH(C889,Yearly!$A$5:$A$22,0))</f>
        <v>0.502265635739828</v>
      </c>
      <c r="K889" s="68" t="n">
        <f aca="false">G889-I889-J889</f>
        <v>-55.126840750298</v>
      </c>
      <c r="L889" s="69" t="n">
        <f aca="false">(I889+J889)/Assumptions!$B$8</f>
        <v>0.000258379058567438</v>
      </c>
      <c r="M889" s="70" t="n">
        <f aca="false">F889-L889</f>
        <v>-0.00675837905856744</v>
      </c>
      <c r="N889" s="71" t="n">
        <f aca="false">G889*Assumptions!$B$7</f>
        <v>-387485.544875</v>
      </c>
      <c r="O889" s="71" t="n">
        <f aca="false">K889*Assumptions!$B$7</f>
        <v>-433572.602501094</v>
      </c>
      <c r="P889" s="68" t="n">
        <f aca="false">P888+G889</f>
        <v>12001.69618</v>
      </c>
      <c r="Q889" s="68" t="n">
        <f aca="false">MAX(Q888,P889)</f>
        <v>12050.963255</v>
      </c>
      <c r="R889" s="68" t="n">
        <f aca="false">Q889-P889</f>
        <v>49.2670749999998</v>
      </c>
      <c r="S889" s="68" t="n">
        <f aca="false">S888+K889</f>
        <v>6798.55903749254</v>
      </c>
      <c r="T889" s="68" t="n">
        <f aca="false">MAX(T888,S889)</f>
        <v>6853.68587824284</v>
      </c>
      <c r="U889" s="68" t="n">
        <f aca="false">T889-S889</f>
        <v>55.1268407502976</v>
      </c>
      <c r="V889" s="70" t="n">
        <f aca="false">V888+F889</f>
        <v>2.1925</v>
      </c>
      <c r="W889" s="70" t="n">
        <f aca="false">MAX(W888,V889)</f>
        <v>2.199</v>
      </c>
      <c r="X889" s="70" t="n">
        <f aca="false">W889-V889</f>
        <v>0.00649999999999995</v>
      </c>
      <c r="Y889" s="70" t="n">
        <f aca="false">Y888+M889</f>
        <v>1.96307416050974</v>
      </c>
      <c r="Z889" s="70" t="n">
        <f aca="false">MAX(Z888,Y889)</f>
        <v>1.96983253956831</v>
      </c>
      <c r="AA889" s="70" t="n">
        <f aca="false">Z889-Y889</f>
        <v>0.00675837905856747</v>
      </c>
      <c r="AB889" s="72" t="n">
        <f aca="false">AB888*(1+F889)</f>
        <v>7.90201925663332</v>
      </c>
      <c r="AC889" s="73" t="n">
        <f aca="false">MAX(AC888,AB889)</f>
        <v>7.95371842640495</v>
      </c>
      <c r="AD889" s="70" t="n">
        <f aca="false">1-AB889/AC889</f>
        <v>0.00649999999999995</v>
      </c>
      <c r="AE889" s="73" t="n">
        <f aca="false">AE888*(1+M889)</f>
        <v>6.28502690625586</v>
      </c>
      <c r="AF889" s="73" t="n">
        <f aca="false">MAX(AF888,AE889)</f>
        <v>6.32779252675565</v>
      </c>
      <c r="AG889" s="70" t="n">
        <f aca="false">1-AE889/AF889</f>
        <v>0.00675837905856747</v>
      </c>
      <c r="AH889" s="74" t="n">
        <f aca="false">IF(R889&gt;0,AH888+1,0)</f>
        <v>1</v>
      </c>
      <c r="AI889" s="74" t="n">
        <f aca="false">IF(U889&gt;0,AI888+1,0)</f>
        <v>1</v>
      </c>
      <c r="AJ889" s="74" t="n">
        <f aca="false">IF(G889&gt;0,AJ888+1,0)</f>
        <v>0</v>
      </c>
      <c r="AK889" s="74" t="n">
        <f aca="false">IF(G889&lt;=0,AK888+1,0)</f>
        <v>1</v>
      </c>
      <c r="AL889" s="74" t="n">
        <f aca="false">IF(K889&gt;0,AL888+1,0)</f>
        <v>0</v>
      </c>
      <c r="AM889" s="74" t="n">
        <f aca="false">IF(K889&lt;=0,AM888+1,0)</f>
        <v>1</v>
      </c>
    </row>
    <row r="890" customFormat="false" ht="15" hidden="false" customHeight="false" outlineLevel="0" collapsed="false">
      <c r="A890" s="61" t="n">
        <v>894</v>
      </c>
      <c r="B890" s="62" t="n">
        <v>42383.6138888889</v>
      </c>
      <c r="C890" s="63" t="n">
        <f aca="false">YEAR(B890)</f>
        <v>2016</v>
      </c>
      <c r="D890" s="32" t="s">
        <v>276</v>
      </c>
      <c r="E890" s="64" t="n">
        <v>7530.5</v>
      </c>
      <c r="F890" s="65" t="n">
        <v>0.019</v>
      </c>
      <c r="G890" s="66" t="n">
        <v>143.0795</v>
      </c>
      <c r="H890" s="67" t="n">
        <f aca="false">E890+IF(D890="Long",1,-1)*G890</f>
        <v>7387.4205</v>
      </c>
      <c r="I890" s="68" t="n">
        <f aca="false">Assumptions!$B$58</f>
        <v>5.35750011455817</v>
      </c>
      <c r="J890" s="68" t="n">
        <f aca="false">INDEX(Yearly!$D$5:$D$22,MATCH(C890,Yearly!$A$5:$A$22,0))</f>
        <v>0.502265635739828</v>
      </c>
      <c r="K890" s="68" t="n">
        <f aca="false">G890-I890-J890</f>
        <v>137.219734249702</v>
      </c>
      <c r="L890" s="69" t="n">
        <f aca="false">(I890+J890)/Assumptions!$B$8</f>
        <v>0.000258379058567438</v>
      </c>
      <c r="M890" s="70" t="n">
        <f aca="false">F890-L890</f>
        <v>0.0187416209414326</v>
      </c>
      <c r="N890" s="71" t="n">
        <f aca="false">G890*Assumptions!$B$7</f>
        <v>1125320.2675</v>
      </c>
      <c r="O890" s="71" t="n">
        <f aca="false">K890*Assumptions!$B$7</f>
        <v>1079233.20987391</v>
      </c>
      <c r="P890" s="68" t="n">
        <f aca="false">P889+G890</f>
        <v>12144.77568</v>
      </c>
      <c r="Q890" s="68" t="n">
        <f aca="false">MAX(Q889,P890)</f>
        <v>12144.77568</v>
      </c>
      <c r="R890" s="68" t="n">
        <f aca="false">Q890-P890</f>
        <v>0</v>
      </c>
      <c r="S890" s="68" t="n">
        <f aca="false">S889+K890</f>
        <v>6935.77877174224</v>
      </c>
      <c r="T890" s="68" t="n">
        <f aca="false">MAX(T889,S890)</f>
        <v>6935.77877174224</v>
      </c>
      <c r="U890" s="68" t="n">
        <f aca="false">T890-S890</f>
        <v>0</v>
      </c>
      <c r="V890" s="70" t="n">
        <f aca="false">V889+F890</f>
        <v>2.2115</v>
      </c>
      <c r="W890" s="70" t="n">
        <f aca="false">MAX(W889,V890)</f>
        <v>2.2115</v>
      </c>
      <c r="X890" s="70" t="n">
        <f aca="false">W890-V890</f>
        <v>0</v>
      </c>
      <c r="Y890" s="70" t="n">
        <f aca="false">Y889+M890</f>
        <v>1.98181578145118</v>
      </c>
      <c r="Z890" s="70" t="n">
        <f aca="false">MAX(Z889,Y890)</f>
        <v>1.98181578145118</v>
      </c>
      <c r="AA890" s="70" t="n">
        <f aca="false">Z890-Y890</f>
        <v>0</v>
      </c>
      <c r="AB890" s="72" t="n">
        <f aca="false">AB889*(1+F890)</f>
        <v>8.05215762250935</v>
      </c>
      <c r="AC890" s="73" t="n">
        <f aca="false">MAX(AC889,AB890)</f>
        <v>8.05215762250935</v>
      </c>
      <c r="AD890" s="70" t="n">
        <f aca="false">1-AB890/AC890</f>
        <v>0</v>
      </c>
      <c r="AE890" s="73" t="n">
        <f aca="false">AE889*(1+M890)</f>
        <v>6.40281849813961</v>
      </c>
      <c r="AF890" s="73" t="n">
        <f aca="false">MAX(AF889,AE890)</f>
        <v>6.40281849813961</v>
      </c>
      <c r="AG890" s="70" t="n">
        <f aca="false">1-AE890/AF890</f>
        <v>0</v>
      </c>
      <c r="AH890" s="74" t="n">
        <f aca="false">IF(R890&gt;0,AH889+1,0)</f>
        <v>0</v>
      </c>
      <c r="AI890" s="74" t="n">
        <f aca="false">IF(U890&gt;0,AI889+1,0)</f>
        <v>0</v>
      </c>
      <c r="AJ890" s="74" t="n">
        <f aca="false">IF(G890&gt;0,AJ889+1,0)</f>
        <v>1</v>
      </c>
      <c r="AK890" s="74" t="n">
        <f aca="false">IF(G890&lt;=0,AK889+1,0)</f>
        <v>0</v>
      </c>
      <c r="AL890" s="74" t="n">
        <f aca="false">IF(K890&gt;0,AL889+1,0)</f>
        <v>1</v>
      </c>
      <c r="AM890" s="74" t="n">
        <f aca="false">IF(K890&lt;=0,AM889+1,0)</f>
        <v>0</v>
      </c>
    </row>
    <row r="891" customFormat="false" ht="15" hidden="false" customHeight="false" outlineLevel="0" collapsed="false">
      <c r="A891" s="61" t="n">
        <v>895</v>
      </c>
      <c r="B891" s="62" t="n">
        <v>42391.4479166667</v>
      </c>
      <c r="C891" s="63" t="n">
        <f aca="false">YEAR(B891)</f>
        <v>2016</v>
      </c>
      <c r="D891" s="32" t="s">
        <v>277</v>
      </c>
      <c r="E891" s="64" t="n">
        <v>7387.75</v>
      </c>
      <c r="F891" s="65" t="n">
        <v>0.0038</v>
      </c>
      <c r="G891" s="66" t="n">
        <v>28.07345</v>
      </c>
      <c r="H891" s="67" t="n">
        <f aca="false">E891+IF(D891="Long",1,-1)*G891</f>
        <v>7415.82345</v>
      </c>
      <c r="I891" s="68" t="n">
        <f aca="false">Assumptions!$B$58</f>
        <v>5.35750011455817</v>
      </c>
      <c r="J891" s="68" t="n">
        <f aca="false">INDEX(Yearly!$D$5:$D$22,MATCH(C891,Yearly!$A$5:$A$22,0))</f>
        <v>0.502265635739828</v>
      </c>
      <c r="K891" s="68" t="n">
        <f aca="false">G891-I891-J891</f>
        <v>22.213684249702</v>
      </c>
      <c r="L891" s="69" t="n">
        <f aca="false">(I891+J891)/Assumptions!$B$8</f>
        <v>0.000258379058567438</v>
      </c>
      <c r="M891" s="70" t="n">
        <f aca="false">F891-L891</f>
        <v>0.00354162094143256</v>
      </c>
      <c r="N891" s="71" t="n">
        <f aca="false">G891*Assumptions!$B$7</f>
        <v>220797.68425</v>
      </c>
      <c r="O891" s="71" t="n">
        <f aca="false">K891*Assumptions!$B$7</f>
        <v>174710.626623906</v>
      </c>
      <c r="P891" s="68" t="n">
        <f aca="false">P890+G891</f>
        <v>12172.84913</v>
      </c>
      <c r="Q891" s="68" t="n">
        <f aca="false">MAX(Q890,P891)</f>
        <v>12172.84913</v>
      </c>
      <c r="R891" s="68" t="n">
        <f aca="false">Q891-P891</f>
        <v>0</v>
      </c>
      <c r="S891" s="68" t="n">
        <f aca="false">S890+K891</f>
        <v>6957.99245599195</v>
      </c>
      <c r="T891" s="68" t="n">
        <f aca="false">MAX(T890,S891)</f>
        <v>6957.99245599195</v>
      </c>
      <c r="U891" s="68" t="n">
        <f aca="false">T891-S891</f>
        <v>0</v>
      </c>
      <c r="V891" s="70" t="n">
        <f aca="false">V890+F891</f>
        <v>2.2153</v>
      </c>
      <c r="W891" s="70" t="n">
        <f aca="false">MAX(W890,V891)</f>
        <v>2.2153</v>
      </c>
      <c r="X891" s="70" t="n">
        <f aca="false">W891-V891</f>
        <v>0</v>
      </c>
      <c r="Y891" s="70" t="n">
        <f aca="false">Y890+M891</f>
        <v>1.98535740239261</v>
      </c>
      <c r="Z891" s="70" t="n">
        <f aca="false">MAX(Z890,Y891)</f>
        <v>1.98535740239261</v>
      </c>
      <c r="AA891" s="70" t="n">
        <f aca="false">Z891-Y891</f>
        <v>0</v>
      </c>
      <c r="AB891" s="72" t="n">
        <f aca="false">AB890*(1+F891)</f>
        <v>8.08275582147488</v>
      </c>
      <c r="AC891" s="73" t="n">
        <f aca="false">MAX(AC890,AB891)</f>
        <v>8.08275582147488</v>
      </c>
      <c r="AD891" s="70" t="n">
        <f aca="false">1-AB891/AC891</f>
        <v>0</v>
      </c>
      <c r="AE891" s="73" t="n">
        <f aca="false">AE890*(1+M891)</f>
        <v>6.42549485421682</v>
      </c>
      <c r="AF891" s="73" t="n">
        <f aca="false">MAX(AF890,AE891)</f>
        <v>6.42549485421682</v>
      </c>
      <c r="AG891" s="70" t="n">
        <f aca="false">1-AE891/AF891</f>
        <v>0</v>
      </c>
      <c r="AH891" s="74" t="n">
        <f aca="false">IF(R891&gt;0,AH890+1,0)</f>
        <v>0</v>
      </c>
      <c r="AI891" s="74" t="n">
        <f aca="false">IF(U891&gt;0,AI890+1,0)</f>
        <v>0</v>
      </c>
      <c r="AJ891" s="74" t="n">
        <f aca="false">IF(G891&gt;0,AJ890+1,0)</f>
        <v>2</v>
      </c>
      <c r="AK891" s="74" t="n">
        <f aca="false">IF(G891&lt;=0,AK890+1,0)</f>
        <v>0</v>
      </c>
      <c r="AL891" s="74" t="n">
        <f aca="false">IF(K891&gt;0,AL890+1,0)</f>
        <v>2</v>
      </c>
      <c r="AM891" s="74" t="n">
        <f aca="false">IF(K891&lt;=0,AM890+1,0)</f>
        <v>0</v>
      </c>
    </row>
    <row r="892" customFormat="false" ht="15" hidden="false" customHeight="false" outlineLevel="0" collapsed="false">
      <c r="A892" s="61" t="n">
        <v>896</v>
      </c>
      <c r="B892" s="62" t="n">
        <v>42398.3854166667</v>
      </c>
      <c r="C892" s="63" t="n">
        <f aca="false">YEAR(B892)</f>
        <v>2016</v>
      </c>
      <c r="D892" s="32" t="s">
        <v>276</v>
      </c>
      <c r="E892" s="64" t="n">
        <v>7415.85</v>
      </c>
      <c r="F892" s="65" t="n">
        <v>-0.0047</v>
      </c>
      <c r="G892" s="66" t="n">
        <v>-34.854495</v>
      </c>
      <c r="H892" s="67" t="n">
        <f aca="false">E892+IF(D892="Long",1,-1)*G892</f>
        <v>7450.704495</v>
      </c>
      <c r="I892" s="68" t="n">
        <f aca="false">Assumptions!$B$58</f>
        <v>5.35750011455817</v>
      </c>
      <c r="J892" s="68" t="n">
        <f aca="false">INDEX(Yearly!$D$5:$D$22,MATCH(C892,Yearly!$A$5:$A$22,0))</f>
        <v>0.502265635739828</v>
      </c>
      <c r="K892" s="68" t="n">
        <f aca="false">G892-I892-J892</f>
        <v>-40.714260750298</v>
      </c>
      <c r="L892" s="69" t="n">
        <f aca="false">(I892+J892)/Assumptions!$B$8</f>
        <v>0.000258379058567438</v>
      </c>
      <c r="M892" s="70" t="n">
        <f aca="false">F892-L892</f>
        <v>-0.00495837905856744</v>
      </c>
      <c r="N892" s="71" t="n">
        <f aca="false">G892*Assumptions!$B$7</f>
        <v>-274130.603175</v>
      </c>
      <c r="O892" s="71" t="n">
        <f aca="false">K892*Assumptions!$B$7</f>
        <v>-320217.660801094</v>
      </c>
      <c r="P892" s="68" t="n">
        <f aca="false">P891+G892</f>
        <v>12137.994635</v>
      </c>
      <c r="Q892" s="68" t="n">
        <f aca="false">MAX(Q891,P892)</f>
        <v>12172.84913</v>
      </c>
      <c r="R892" s="68" t="n">
        <f aca="false">Q892-P892</f>
        <v>34.8544949999996</v>
      </c>
      <c r="S892" s="68" t="n">
        <f aca="false">S891+K892</f>
        <v>6917.27819524165</v>
      </c>
      <c r="T892" s="68" t="n">
        <f aca="false">MAX(T891,S892)</f>
        <v>6957.99245599195</v>
      </c>
      <c r="U892" s="68" t="n">
        <f aca="false">T892-S892</f>
        <v>40.7142607502983</v>
      </c>
      <c r="V892" s="70" t="n">
        <f aca="false">V891+F892</f>
        <v>2.2106</v>
      </c>
      <c r="W892" s="70" t="n">
        <f aca="false">MAX(W891,V892)</f>
        <v>2.2153</v>
      </c>
      <c r="X892" s="70" t="n">
        <f aca="false">W892-V892</f>
        <v>0.00470000000000015</v>
      </c>
      <c r="Y892" s="70" t="n">
        <f aca="false">Y891+M892</f>
        <v>1.98039902333404</v>
      </c>
      <c r="Z892" s="70" t="n">
        <f aca="false">MAX(Z891,Y892)</f>
        <v>1.98535740239261</v>
      </c>
      <c r="AA892" s="70" t="n">
        <f aca="false">Z892-Y892</f>
        <v>0.00495837905856744</v>
      </c>
      <c r="AB892" s="72" t="n">
        <f aca="false">AB891*(1+F892)</f>
        <v>8.04476686911395</v>
      </c>
      <c r="AC892" s="73" t="n">
        <f aca="false">MAX(AC891,AB892)</f>
        <v>8.08275582147488</v>
      </c>
      <c r="AD892" s="70" t="n">
        <f aca="false">1-AB892/AC892</f>
        <v>0.00469999999999993</v>
      </c>
      <c r="AE892" s="73" t="n">
        <f aca="false">AE891*(1+M892)</f>
        <v>6.39363481509073</v>
      </c>
      <c r="AF892" s="73" t="n">
        <f aca="false">MAX(AF891,AE892)</f>
        <v>6.42549485421682</v>
      </c>
      <c r="AG892" s="70" t="n">
        <f aca="false">1-AE892/AF892</f>
        <v>0.00495837905856755</v>
      </c>
      <c r="AH892" s="74" t="n">
        <f aca="false">IF(R892&gt;0,AH891+1,0)</f>
        <v>1</v>
      </c>
      <c r="AI892" s="74" t="n">
        <f aca="false">IF(U892&gt;0,AI891+1,0)</f>
        <v>1</v>
      </c>
      <c r="AJ892" s="74" t="n">
        <f aca="false">IF(G892&gt;0,AJ891+1,0)</f>
        <v>0</v>
      </c>
      <c r="AK892" s="74" t="n">
        <f aca="false">IF(G892&lt;=0,AK891+1,0)</f>
        <v>1</v>
      </c>
      <c r="AL892" s="74" t="n">
        <f aca="false">IF(K892&gt;0,AL891+1,0)</f>
        <v>0</v>
      </c>
      <c r="AM892" s="74" t="n">
        <f aca="false">IF(K892&lt;=0,AM891+1,0)</f>
        <v>1</v>
      </c>
    </row>
    <row r="893" customFormat="false" ht="15" hidden="false" customHeight="false" outlineLevel="0" collapsed="false">
      <c r="A893" s="61" t="n">
        <v>897</v>
      </c>
      <c r="B893" s="62" t="n">
        <v>42398.40625</v>
      </c>
      <c r="C893" s="63" t="n">
        <f aca="false">YEAR(B893)</f>
        <v>2016</v>
      </c>
      <c r="D893" s="32" t="s">
        <v>277</v>
      </c>
      <c r="E893" s="64" t="n">
        <v>7450.65</v>
      </c>
      <c r="F893" s="65" t="n">
        <v>0.0005</v>
      </c>
      <c r="G893" s="66" t="n">
        <v>3.725325</v>
      </c>
      <c r="H893" s="67" t="n">
        <f aca="false">E893+IF(D893="Long",1,-1)*G893</f>
        <v>7454.375325</v>
      </c>
      <c r="I893" s="68" t="n">
        <f aca="false">Assumptions!$B$58</f>
        <v>5.35750011455817</v>
      </c>
      <c r="J893" s="68" t="n">
        <f aca="false">INDEX(Yearly!$D$5:$D$22,MATCH(C893,Yearly!$A$5:$A$22,0))</f>
        <v>0.502265635739828</v>
      </c>
      <c r="K893" s="68" t="n">
        <f aca="false">G893-I893-J893</f>
        <v>-2.134440750298</v>
      </c>
      <c r="L893" s="69" t="n">
        <f aca="false">(I893+J893)/Assumptions!$B$8</f>
        <v>0.000258379058567438</v>
      </c>
      <c r="M893" s="70" t="n">
        <f aca="false">F893-L893</f>
        <v>0.000241620941432562</v>
      </c>
      <c r="N893" s="71" t="n">
        <f aca="false">G893*Assumptions!$B$7</f>
        <v>29299.681125</v>
      </c>
      <c r="O893" s="71" t="n">
        <f aca="false">K893*Assumptions!$B$7</f>
        <v>-16787.3765010937</v>
      </c>
      <c r="P893" s="68" t="n">
        <f aca="false">P892+G893</f>
        <v>12141.71996</v>
      </c>
      <c r="Q893" s="68" t="n">
        <f aca="false">MAX(Q892,P893)</f>
        <v>12172.84913</v>
      </c>
      <c r="R893" s="68" t="n">
        <f aca="false">Q893-P893</f>
        <v>31.1291700000002</v>
      </c>
      <c r="S893" s="68" t="n">
        <f aca="false">S892+K893</f>
        <v>6915.14375449135</v>
      </c>
      <c r="T893" s="68" t="n">
        <f aca="false">MAX(T892,S893)</f>
        <v>6957.99245599195</v>
      </c>
      <c r="U893" s="68" t="n">
        <f aca="false">T893-S893</f>
        <v>42.8487015005967</v>
      </c>
      <c r="V893" s="70" t="n">
        <f aca="false">V892+F893</f>
        <v>2.2111</v>
      </c>
      <c r="W893" s="70" t="n">
        <f aca="false">MAX(W892,V893)</f>
        <v>2.2153</v>
      </c>
      <c r="X893" s="70" t="n">
        <f aca="false">W893-V893</f>
        <v>0.00419999999999998</v>
      </c>
      <c r="Y893" s="70" t="n">
        <f aca="false">Y892+M893</f>
        <v>1.98064064427547</v>
      </c>
      <c r="Z893" s="70" t="n">
        <f aca="false">MAX(Z892,Y893)</f>
        <v>1.98535740239261</v>
      </c>
      <c r="AA893" s="70" t="n">
        <f aca="false">Z893-Y893</f>
        <v>0.00471675811713479</v>
      </c>
      <c r="AB893" s="72" t="n">
        <f aca="false">AB892*(1+F893)</f>
        <v>8.04878925254851</v>
      </c>
      <c r="AC893" s="73" t="n">
        <f aca="false">MAX(AC892,AB893)</f>
        <v>8.08275582147488</v>
      </c>
      <c r="AD893" s="70" t="n">
        <f aca="false">1-AB893/AC893</f>
        <v>0.00420235000000013</v>
      </c>
      <c r="AE893" s="73" t="n">
        <f aca="false">AE892*(1+M893)</f>
        <v>6.39517965115393</v>
      </c>
      <c r="AF893" s="73" t="n">
        <f aca="false">MAX(AF892,AE893)</f>
        <v>6.42549485421682</v>
      </c>
      <c r="AG893" s="70" t="n">
        <f aca="false">1-AE893/AF893</f>
        <v>0.00471795616535087</v>
      </c>
      <c r="AH893" s="74" t="n">
        <f aca="false">IF(R893&gt;0,AH892+1,0)</f>
        <v>2</v>
      </c>
      <c r="AI893" s="74" t="n">
        <f aca="false">IF(U893&gt;0,AI892+1,0)</f>
        <v>2</v>
      </c>
      <c r="AJ893" s="74" t="n">
        <f aca="false">IF(G893&gt;0,AJ892+1,0)</f>
        <v>1</v>
      </c>
      <c r="AK893" s="74" t="n">
        <f aca="false">IF(G893&lt;=0,AK892+1,0)</f>
        <v>0</v>
      </c>
      <c r="AL893" s="74" t="n">
        <f aca="false">IF(K893&gt;0,AL892+1,0)</f>
        <v>0</v>
      </c>
      <c r="AM893" s="74" t="n">
        <f aca="false">IF(K893&lt;=0,AM892+1,0)</f>
        <v>2</v>
      </c>
    </row>
    <row r="894" customFormat="false" ht="15" hidden="false" customHeight="false" outlineLevel="0" collapsed="false">
      <c r="A894" s="61" t="n">
        <v>898</v>
      </c>
      <c r="B894" s="62" t="n">
        <v>42402.6354166667</v>
      </c>
      <c r="C894" s="63" t="n">
        <f aca="false">YEAR(B894)</f>
        <v>2016</v>
      </c>
      <c r="D894" s="32" t="s">
        <v>276</v>
      </c>
      <c r="E894" s="64" t="n">
        <v>7454.3</v>
      </c>
      <c r="F894" s="65" t="n">
        <v>-0.0022</v>
      </c>
      <c r="G894" s="66" t="n">
        <v>-16.39946</v>
      </c>
      <c r="H894" s="67" t="n">
        <f aca="false">E894+IF(D894="Long",1,-1)*G894</f>
        <v>7470.69946</v>
      </c>
      <c r="I894" s="68" t="n">
        <f aca="false">Assumptions!$B$58</f>
        <v>5.35750011455817</v>
      </c>
      <c r="J894" s="68" t="n">
        <f aca="false">INDEX(Yearly!$D$5:$D$22,MATCH(C894,Yearly!$A$5:$A$22,0))</f>
        <v>0.502265635739828</v>
      </c>
      <c r="K894" s="68" t="n">
        <f aca="false">G894-I894-J894</f>
        <v>-22.259225750298</v>
      </c>
      <c r="L894" s="69" t="n">
        <f aca="false">(I894+J894)/Assumptions!$B$8</f>
        <v>0.000258379058567438</v>
      </c>
      <c r="M894" s="70" t="n">
        <f aca="false">F894-L894</f>
        <v>-0.00245837905856744</v>
      </c>
      <c r="N894" s="71" t="n">
        <f aca="false">G894*Assumptions!$B$7</f>
        <v>-128981.7529</v>
      </c>
      <c r="O894" s="71" t="n">
        <f aca="false">K894*Assumptions!$B$7</f>
        <v>-175068.810526094</v>
      </c>
      <c r="P894" s="68" t="n">
        <f aca="false">P893+G894</f>
        <v>12125.3205</v>
      </c>
      <c r="Q894" s="68" t="n">
        <f aca="false">MAX(Q893,P894)</f>
        <v>12172.84913</v>
      </c>
      <c r="R894" s="68" t="n">
        <f aca="false">Q894-P894</f>
        <v>47.5286300000007</v>
      </c>
      <c r="S894" s="68" t="n">
        <f aca="false">S893+K894</f>
        <v>6892.88452874105</v>
      </c>
      <c r="T894" s="68" t="n">
        <f aca="false">MAX(T893,S894)</f>
        <v>6957.99245599195</v>
      </c>
      <c r="U894" s="68" t="n">
        <f aca="false">T894-S894</f>
        <v>65.1079272508951</v>
      </c>
      <c r="V894" s="70" t="n">
        <f aca="false">V893+F894</f>
        <v>2.2089</v>
      </c>
      <c r="W894" s="70" t="n">
        <f aca="false">MAX(W893,V894)</f>
        <v>2.2153</v>
      </c>
      <c r="X894" s="70" t="n">
        <f aca="false">W894-V894</f>
        <v>0.00640000000000018</v>
      </c>
      <c r="Y894" s="70" t="n">
        <f aca="false">Y893+M894</f>
        <v>1.97818226521691</v>
      </c>
      <c r="Z894" s="70" t="n">
        <f aca="false">MAX(Z893,Y894)</f>
        <v>1.98535740239261</v>
      </c>
      <c r="AA894" s="70" t="n">
        <f aca="false">Z894-Y894</f>
        <v>0.00717513717570228</v>
      </c>
      <c r="AB894" s="72" t="n">
        <f aca="false">AB893*(1+F894)</f>
        <v>8.0310819161929</v>
      </c>
      <c r="AC894" s="73" t="n">
        <f aca="false">MAX(AC893,AB894)</f>
        <v>8.08275582147488</v>
      </c>
      <c r="AD894" s="70" t="n">
        <f aca="false">1-AB894/AC894</f>
        <v>0.00639310483</v>
      </c>
      <c r="AE894" s="73" t="n">
        <f aca="false">AE893*(1+M894)</f>
        <v>6.37945787542376</v>
      </c>
      <c r="AF894" s="73" t="n">
        <f aca="false">MAX(AF893,AE894)</f>
        <v>6.42549485421682</v>
      </c>
      <c r="AG894" s="70" t="n">
        <f aca="false">1-AE894/AF894</f>
        <v>0.00716473669928219</v>
      </c>
      <c r="AH894" s="74" t="n">
        <f aca="false">IF(R894&gt;0,AH893+1,0)</f>
        <v>3</v>
      </c>
      <c r="AI894" s="74" t="n">
        <f aca="false">IF(U894&gt;0,AI893+1,0)</f>
        <v>3</v>
      </c>
      <c r="AJ894" s="74" t="n">
        <f aca="false">IF(G894&gt;0,AJ893+1,0)</f>
        <v>0</v>
      </c>
      <c r="AK894" s="74" t="n">
        <f aca="false">IF(G894&lt;=0,AK893+1,0)</f>
        <v>1</v>
      </c>
      <c r="AL894" s="74" t="n">
        <f aca="false">IF(K894&gt;0,AL893+1,0)</f>
        <v>0</v>
      </c>
      <c r="AM894" s="74" t="n">
        <f aca="false">IF(K894&lt;=0,AM893+1,0)</f>
        <v>3</v>
      </c>
    </row>
    <row r="895" customFormat="false" ht="15" hidden="false" customHeight="false" outlineLevel="0" collapsed="false">
      <c r="A895" s="61" t="n">
        <v>899</v>
      </c>
      <c r="B895" s="62" t="n">
        <v>42405.4479166667</v>
      </c>
      <c r="C895" s="63" t="n">
        <f aca="false">YEAR(B895)</f>
        <v>2016</v>
      </c>
      <c r="D895" s="32" t="s">
        <v>277</v>
      </c>
      <c r="E895" s="64" t="n">
        <v>7470.7</v>
      </c>
      <c r="F895" s="65" t="n">
        <v>-0.0045</v>
      </c>
      <c r="G895" s="66" t="n">
        <v>-33.61815</v>
      </c>
      <c r="H895" s="67" t="n">
        <f aca="false">E895+IF(D895="Long",1,-1)*G895</f>
        <v>7437.08185</v>
      </c>
      <c r="I895" s="68" t="n">
        <f aca="false">Assumptions!$B$58</f>
        <v>5.35750011455817</v>
      </c>
      <c r="J895" s="68" t="n">
        <f aca="false">INDEX(Yearly!$D$5:$D$22,MATCH(C895,Yearly!$A$5:$A$22,0))</f>
        <v>0.502265635739828</v>
      </c>
      <c r="K895" s="68" t="n">
        <f aca="false">G895-I895-J895</f>
        <v>-39.477915750298</v>
      </c>
      <c r="L895" s="69" t="n">
        <f aca="false">(I895+J895)/Assumptions!$B$8</f>
        <v>0.000258379058567438</v>
      </c>
      <c r="M895" s="70" t="n">
        <f aca="false">F895-L895</f>
        <v>-0.00475837905856744</v>
      </c>
      <c r="N895" s="71" t="n">
        <f aca="false">G895*Assumptions!$B$7</f>
        <v>-264406.74975</v>
      </c>
      <c r="O895" s="71" t="n">
        <f aca="false">K895*Assumptions!$B$7</f>
        <v>-310493.807376094</v>
      </c>
      <c r="P895" s="68" t="n">
        <f aca="false">P894+G895</f>
        <v>12091.70235</v>
      </c>
      <c r="Q895" s="68" t="n">
        <f aca="false">MAX(Q894,P895)</f>
        <v>12172.84913</v>
      </c>
      <c r="R895" s="68" t="n">
        <f aca="false">Q895-P895</f>
        <v>81.1467800000009</v>
      </c>
      <c r="S895" s="68" t="n">
        <f aca="false">S894+K895</f>
        <v>6853.40661299075</v>
      </c>
      <c r="T895" s="68" t="n">
        <f aca="false">MAX(T894,S895)</f>
        <v>6957.99245599195</v>
      </c>
      <c r="U895" s="68" t="n">
        <f aca="false">T895-S895</f>
        <v>104.585843001193</v>
      </c>
      <c r="V895" s="70" t="n">
        <f aca="false">V894+F895</f>
        <v>2.2044</v>
      </c>
      <c r="W895" s="70" t="n">
        <f aca="false">MAX(W894,V895)</f>
        <v>2.2153</v>
      </c>
      <c r="X895" s="70" t="n">
        <f aca="false">W895-V895</f>
        <v>0.0109000000000004</v>
      </c>
      <c r="Y895" s="70" t="n">
        <f aca="false">Y894+M895</f>
        <v>1.97342388615834</v>
      </c>
      <c r="Z895" s="70" t="n">
        <f aca="false">MAX(Z894,Y895)</f>
        <v>1.98535740239261</v>
      </c>
      <c r="AA895" s="70" t="n">
        <f aca="false">Z895-Y895</f>
        <v>0.0119335162342697</v>
      </c>
      <c r="AB895" s="72" t="n">
        <f aca="false">AB894*(1+F895)</f>
        <v>7.99494204757003</v>
      </c>
      <c r="AC895" s="73" t="n">
        <f aca="false">MAX(AC894,AB895)</f>
        <v>8.08275582147488</v>
      </c>
      <c r="AD895" s="70" t="n">
        <f aca="false">1-AB895/AC895</f>
        <v>0.010864335858265</v>
      </c>
      <c r="AE895" s="73" t="n">
        <f aca="false">AE894*(1+M895)</f>
        <v>6.34910199666433</v>
      </c>
      <c r="AF895" s="73" t="n">
        <f aca="false">MAX(AF894,AE895)</f>
        <v>6.42549485421682</v>
      </c>
      <c r="AG895" s="70" t="n">
        <f aca="false">1-AE895/AF895</f>
        <v>0.0118890232247797</v>
      </c>
      <c r="AH895" s="74" t="n">
        <f aca="false">IF(R895&gt;0,AH894+1,0)</f>
        <v>4</v>
      </c>
      <c r="AI895" s="74" t="n">
        <f aca="false">IF(U895&gt;0,AI894+1,0)</f>
        <v>4</v>
      </c>
      <c r="AJ895" s="74" t="n">
        <f aca="false">IF(G895&gt;0,AJ894+1,0)</f>
        <v>0</v>
      </c>
      <c r="AK895" s="74" t="n">
        <f aca="false">IF(G895&lt;=0,AK894+1,0)</f>
        <v>2</v>
      </c>
      <c r="AL895" s="74" t="n">
        <f aca="false">IF(K895&gt;0,AL894+1,0)</f>
        <v>0</v>
      </c>
      <c r="AM895" s="74" t="n">
        <f aca="false">IF(K895&lt;=0,AM894+1,0)</f>
        <v>4</v>
      </c>
    </row>
    <row r="896" customFormat="false" ht="15" hidden="false" customHeight="false" outlineLevel="0" collapsed="false">
      <c r="A896" s="61" t="n">
        <v>900</v>
      </c>
      <c r="B896" s="62" t="n">
        <v>42408.6145833333</v>
      </c>
      <c r="C896" s="63" t="n">
        <f aca="false">YEAR(B896)</f>
        <v>2016</v>
      </c>
      <c r="D896" s="32" t="s">
        <v>276</v>
      </c>
      <c r="E896" s="64" t="n">
        <v>7437.25</v>
      </c>
      <c r="F896" s="65" t="n">
        <v>0.0375</v>
      </c>
      <c r="G896" s="66" t="n">
        <v>278.896875</v>
      </c>
      <c r="H896" s="67" t="n">
        <f aca="false">E896+IF(D896="Long",1,-1)*G896</f>
        <v>7158.353125</v>
      </c>
      <c r="I896" s="68" t="n">
        <f aca="false">Assumptions!$B$58</f>
        <v>5.35750011455817</v>
      </c>
      <c r="J896" s="68" t="n">
        <f aca="false">INDEX(Yearly!$D$5:$D$22,MATCH(C896,Yearly!$A$5:$A$22,0))</f>
        <v>0.502265635739828</v>
      </c>
      <c r="K896" s="68" t="n">
        <f aca="false">G896-I896-J896</f>
        <v>273.037109249702</v>
      </c>
      <c r="L896" s="69" t="n">
        <f aca="false">(I896+J896)/Assumptions!$B$8</f>
        <v>0.000258379058567438</v>
      </c>
      <c r="M896" s="70" t="n">
        <f aca="false">F896-L896</f>
        <v>0.0372416209414326</v>
      </c>
      <c r="N896" s="71" t="n">
        <f aca="false">G896*Assumptions!$B$7</f>
        <v>2193523.921875</v>
      </c>
      <c r="O896" s="71" t="n">
        <f aca="false">K896*Assumptions!$B$7</f>
        <v>2147436.86424891</v>
      </c>
      <c r="P896" s="68" t="n">
        <f aca="false">P895+G896</f>
        <v>12370.599225</v>
      </c>
      <c r="Q896" s="68" t="n">
        <f aca="false">MAX(Q895,P896)</f>
        <v>12370.599225</v>
      </c>
      <c r="R896" s="68" t="n">
        <f aca="false">Q896-P896</f>
        <v>0</v>
      </c>
      <c r="S896" s="68" t="n">
        <f aca="false">S895+K896</f>
        <v>7126.44372224045</v>
      </c>
      <c r="T896" s="68" t="n">
        <f aca="false">MAX(T895,S896)</f>
        <v>7126.44372224045</v>
      </c>
      <c r="U896" s="68" t="n">
        <f aca="false">T896-S896</f>
        <v>0</v>
      </c>
      <c r="V896" s="70" t="n">
        <f aca="false">V895+F896</f>
        <v>2.2419</v>
      </c>
      <c r="W896" s="70" t="n">
        <f aca="false">MAX(W895,V896)</f>
        <v>2.2419</v>
      </c>
      <c r="X896" s="70" t="n">
        <f aca="false">W896-V896</f>
        <v>0</v>
      </c>
      <c r="Y896" s="70" t="n">
        <f aca="false">Y895+M896</f>
        <v>2.01066550709977</v>
      </c>
      <c r="Z896" s="70" t="n">
        <f aca="false">MAX(Z895,Y896)</f>
        <v>2.01066550709977</v>
      </c>
      <c r="AA896" s="70" t="n">
        <f aca="false">Z896-Y896</f>
        <v>0</v>
      </c>
      <c r="AB896" s="72" t="n">
        <f aca="false">AB895*(1+F896)</f>
        <v>8.29475237435391</v>
      </c>
      <c r="AC896" s="73" t="n">
        <f aca="false">MAX(AC895,AB896)</f>
        <v>8.29475237435391</v>
      </c>
      <c r="AD896" s="70" t="n">
        <f aca="false">1-AB896/AC896</f>
        <v>0</v>
      </c>
      <c r="AE896" s="73" t="n">
        <f aca="false">AE895*(1+M896)</f>
        <v>6.5855528465426</v>
      </c>
      <c r="AF896" s="73" t="n">
        <f aca="false">MAX(AF895,AE896)</f>
        <v>6.5855528465426</v>
      </c>
      <c r="AG896" s="70" t="n">
        <f aca="false">1-AE896/AF896</f>
        <v>0</v>
      </c>
      <c r="AH896" s="74" t="n">
        <f aca="false">IF(R896&gt;0,AH895+1,0)</f>
        <v>0</v>
      </c>
      <c r="AI896" s="74" t="n">
        <f aca="false">IF(U896&gt;0,AI895+1,0)</f>
        <v>0</v>
      </c>
      <c r="AJ896" s="74" t="n">
        <f aca="false">IF(G896&gt;0,AJ895+1,0)</f>
        <v>1</v>
      </c>
      <c r="AK896" s="74" t="n">
        <f aca="false">IF(G896&lt;=0,AK895+1,0)</f>
        <v>0</v>
      </c>
      <c r="AL896" s="74" t="n">
        <f aca="false">IF(K896&gt;0,AL895+1,0)</f>
        <v>1</v>
      </c>
      <c r="AM896" s="74" t="n">
        <f aca="false">IF(K896&lt;=0,AM895+1,0)</f>
        <v>0</v>
      </c>
    </row>
    <row r="897" customFormat="false" ht="15" hidden="false" customHeight="false" outlineLevel="0" collapsed="false">
      <c r="A897" s="61" t="n">
        <v>901</v>
      </c>
      <c r="B897" s="62" t="n">
        <v>42415.4895833333</v>
      </c>
      <c r="C897" s="63" t="n">
        <f aca="false">YEAR(B897)</f>
        <v>2016</v>
      </c>
      <c r="D897" s="32" t="s">
        <v>277</v>
      </c>
      <c r="E897" s="64" t="n">
        <v>7158.05</v>
      </c>
      <c r="F897" s="65" t="n">
        <v>-0.003</v>
      </c>
      <c r="G897" s="66" t="n">
        <v>-21.47415</v>
      </c>
      <c r="H897" s="67" t="n">
        <f aca="false">E897+IF(D897="Long",1,-1)*G897</f>
        <v>7136.57585</v>
      </c>
      <c r="I897" s="68" t="n">
        <f aca="false">Assumptions!$B$58</f>
        <v>5.35750011455817</v>
      </c>
      <c r="J897" s="68" t="n">
        <f aca="false">INDEX(Yearly!$D$5:$D$22,MATCH(C897,Yearly!$A$5:$A$22,0))</f>
        <v>0.502265635739828</v>
      </c>
      <c r="K897" s="68" t="n">
        <f aca="false">G897-I897-J897</f>
        <v>-27.333915750298</v>
      </c>
      <c r="L897" s="69" t="n">
        <f aca="false">(I897+J897)/Assumptions!$B$8</f>
        <v>0.000258379058567438</v>
      </c>
      <c r="M897" s="70" t="n">
        <f aca="false">F897-L897</f>
        <v>-0.00325837905856744</v>
      </c>
      <c r="N897" s="71" t="n">
        <f aca="false">G897*Assumptions!$B$7</f>
        <v>-168894.18975</v>
      </c>
      <c r="O897" s="71" t="n">
        <f aca="false">K897*Assumptions!$B$7</f>
        <v>-214981.247376094</v>
      </c>
      <c r="P897" s="68" t="n">
        <f aca="false">P896+G897</f>
        <v>12349.125075</v>
      </c>
      <c r="Q897" s="68" t="n">
        <f aca="false">MAX(Q896,P897)</f>
        <v>12370.599225</v>
      </c>
      <c r="R897" s="68" t="n">
        <f aca="false">Q897-P897</f>
        <v>21.47415</v>
      </c>
      <c r="S897" s="68" t="n">
        <f aca="false">S896+K897</f>
        <v>7099.10980649016</v>
      </c>
      <c r="T897" s="68" t="n">
        <f aca="false">MAX(T896,S897)</f>
        <v>7126.44372224045</v>
      </c>
      <c r="U897" s="68" t="n">
        <f aca="false">T897-S897</f>
        <v>27.3339157502978</v>
      </c>
      <c r="V897" s="70" t="n">
        <f aca="false">V896+F897</f>
        <v>2.2389</v>
      </c>
      <c r="W897" s="70" t="n">
        <f aca="false">MAX(W896,V897)</f>
        <v>2.2419</v>
      </c>
      <c r="X897" s="70" t="n">
        <f aca="false">W897-V897</f>
        <v>0.00300000000000011</v>
      </c>
      <c r="Y897" s="70" t="n">
        <f aca="false">Y896+M897</f>
        <v>2.00740712804121</v>
      </c>
      <c r="Z897" s="70" t="n">
        <f aca="false">MAX(Z896,Y897)</f>
        <v>2.01066550709977</v>
      </c>
      <c r="AA897" s="70" t="n">
        <f aca="false">Z897-Y897</f>
        <v>0.00325837905856741</v>
      </c>
      <c r="AB897" s="72" t="n">
        <f aca="false">AB896*(1+F897)</f>
        <v>8.26986811723085</v>
      </c>
      <c r="AC897" s="73" t="n">
        <f aca="false">MAX(AC896,AB897)</f>
        <v>8.29475237435391</v>
      </c>
      <c r="AD897" s="70" t="n">
        <f aca="false">1-AB897/AC897</f>
        <v>0.00300000000000011</v>
      </c>
      <c r="AE897" s="73" t="n">
        <f aca="false">AE896*(1+M897)</f>
        <v>6.56409461905833</v>
      </c>
      <c r="AF897" s="73" t="n">
        <f aca="false">MAX(AF896,AE897)</f>
        <v>6.5855528465426</v>
      </c>
      <c r="AG897" s="70" t="n">
        <f aca="false">1-AE897/AF897</f>
        <v>0.00325837905856741</v>
      </c>
      <c r="AH897" s="74" t="n">
        <f aca="false">IF(R897&gt;0,AH896+1,0)</f>
        <v>1</v>
      </c>
      <c r="AI897" s="74" t="n">
        <f aca="false">IF(U897&gt;0,AI896+1,0)</f>
        <v>1</v>
      </c>
      <c r="AJ897" s="74" t="n">
        <f aca="false">IF(G897&gt;0,AJ896+1,0)</f>
        <v>0</v>
      </c>
      <c r="AK897" s="74" t="n">
        <f aca="false">IF(G897&lt;=0,AK896+1,0)</f>
        <v>1</v>
      </c>
      <c r="AL897" s="74" t="n">
        <f aca="false">IF(K897&gt;0,AL896+1,0)</f>
        <v>0</v>
      </c>
      <c r="AM897" s="74" t="n">
        <f aca="false">IF(K897&lt;=0,AM896+1,0)</f>
        <v>1</v>
      </c>
    </row>
    <row r="898" customFormat="false" ht="15" hidden="false" customHeight="false" outlineLevel="0" collapsed="false">
      <c r="A898" s="61" t="n">
        <v>902</v>
      </c>
      <c r="B898" s="62" t="n">
        <v>42416.40625</v>
      </c>
      <c r="C898" s="63" t="n">
        <f aca="false">YEAR(B898)</f>
        <v>2016</v>
      </c>
      <c r="D898" s="32" t="s">
        <v>276</v>
      </c>
      <c r="E898" s="64" t="n">
        <v>7136.65</v>
      </c>
      <c r="F898" s="65" t="n">
        <v>0.0037</v>
      </c>
      <c r="G898" s="66" t="n">
        <v>26.405605</v>
      </c>
      <c r="H898" s="67" t="n">
        <f aca="false">E898+IF(D898="Long",1,-1)*G898</f>
        <v>7110.244395</v>
      </c>
      <c r="I898" s="68" t="n">
        <f aca="false">Assumptions!$B$58</f>
        <v>5.35750011455817</v>
      </c>
      <c r="J898" s="68" t="n">
        <f aca="false">INDEX(Yearly!$D$5:$D$22,MATCH(C898,Yearly!$A$5:$A$22,0))</f>
        <v>0.502265635739828</v>
      </c>
      <c r="K898" s="68" t="n">
        <f aca="false">G898-I898-J898</f>
        <v>20.545839249702</v>
      </c>
      <c r="L898" s="69" t="n">
        <f aca="false">(I898+J898)/Assumptions!$B$8</f>
        <v>0.000258379058567438</v>
      </c>
      <c r="M898" s="70" t="n">
        <f aca="false">F898-L898</f>
        <v>0.00344162094143256</v>
      </c>
      <c r="N898" s="71" t="n">
        <f aca="false">G898*Assumptions!$B$7</f>
        <v>207680.083325</v>
      </c>
      <c r="O898" s="71" t="n">
        <f aca="false">K898*Assumptions!$B$7</f>
        <v>161593.025698906</v>
      </c>
      <c r="P898" s="68" t="n">
        <f aca="false">P897+G898</f>
        <v>12375.53068</v>
      </c>
      <c r="Q898" s="68" t="n">
        <f aca="false">MAX(Q897,P898)</f>
        <v>12375.53068</v>
      </c>
      <c r="R898" s="68" t="n">
        <f aca="false">Q898-P898</f>
        <v>0</v>
      </c>
      <c r="S898" s="68" t="n">
        <f aca="false">S897+K898</f>
        <v>7119.65564573986</v>
      </c>
      <c r="T898" s="68" t="n">
        <f aca="false">MAX(T897,S898)</f>
        <v>7126.44372224045</v>
      </c>
      <c r="U898" s="68" t="n">
        <f aca="false">T898-S898</f>
        <v>6.78807650059571</v>
      </c>
      <c r="V898" s="70" t="n">
        <f aca="false">V897+F898</f>
        <v>2.2426</v>
      </c>
      <c r="W898" s="70" t="n">
        <f aca="false">MAX(W897,V898)</f>
        <v>2.2426</v>
      </c>
      <c r="X898" s="70" t="n">
        <f aca="false">W898-V898</f>
        <v>0</v>
      </c>
      <c r="Y898" s="70" t="n">
        <f aca="false">Y897+M898</f>
        <v>2.01084874898264</v>
      </c>
      <c r="Z898" s="70" t="n">
        <f aca="false">MAX(Z897,Y898)</f>
        <v>2.01084874898264</v>
      </c>
      <c r="AA898" s="70" t="n">
        <f aca="false">Z898-Y898</f>
        <v>0</v>
      </c>
      <c r="AB898" s="72" t="n">
        <f aca="false">AB897*(1+F898)</f>
        <v>8.3004666292646</v>
      </c>
      <c r="AC898" s="73" t="n">
        <f aca="false">MAX(AC897,AB898)</f>
        <v>8.3004666292646</v>
      </c>
      <c r="AD898" s="70" t="n">
        <f aca="false">1-AB898/AC898</f>
        <v>0</v>
      </c>
      <c r="AE898" s="73" t="n">
        <f aca="false">AE897*(1+M898)</f>
        <v>6.58668574456083</v>
      </c>
      <c r="AF898" s="73" t="n">
        <f aca="false">MAX(AF897,AE898)</f>
        <v>6.58668574456083</v>
      </c>
      <c r="AG898" s="70" t="n">
        <f aca="false">1-AE898/AF898</f>
        <v>0</v>
      </c>
      <c r="AH898" s="74" t="n">
        <f aca="false">IF(R898&gt;0,AH897+1,0)</f>
        <v>0</v>
      </c>
      <c r="AI898" s="74" t="n">
        <f aca="false">IF(U898&gt;0,AI897+1,0)</f>
        <v>2</v>
      </c>
      <c r="AJ898" s="74" t="n">
        <f aca="false">IF(G898&gt;0,AJ897+1,0)</f>
        <v>1</v>
      </c>
      <c r="AK898" s="74" t="n">
        <f aca="false">IF(G898&lt;=0,AK897+1,0)</f>
        <v>0</v>
      </c>
      <c r="AL898" s="74" t="n">
        <f aca="false">IF(K898&gt;0,AL897+1,0)</f>
        <v>1</v>
      </c>
      <c r="AM898" s="74" t="n">
        <f aca="false">IF(K898&lt;=0,AM897+1,0)</f>
        <v>0</v>
      </c>
    </row>
    <row r="899" customFormat="false" ht="15" hidden="false" customHeight="false" outlineLevel="0" collapsed="false">
      <c r="A899" s="61" t="n">
        <v>903</v>
      </c>
      <c r="B899" s="62" t="n">
        <v>42417.6354166667</v>
      </c>
      <c r="C899" s="63" t="n">
        <f aca="false">YEAR(B899)</f>
        <v>2016</v>
      </c>
      <c r="D899" s="32" t="s">
        <v>277</v>
      </c>
      <c r="E899" s="64" t="n">
        <v>7110.55</v>
      </c>
      <c r="F899" s="65" t="n">
        <v>0.009</v>
      </c>
      <c r="G899" s="66" t="n">
        <v>63.99495</v>
      </c>
      <c r="H899" s="67" t="n">
        <f aca="false">E899+IF(D899="Long",1,-1)*G899</f>
        <v>7174.54495</v>
      </c>
      <c r="I899" s="68" t="n">
        <f aca="false">Assumptions!$B$58</f>
        <v>5.35750011455817</v>
      </c>
      <c r="J899" s="68" t="n">
        <f aca="false">INDEX(Yearly!$D$5:$D$22,MATCH(C899,Yearly!$A$5:$A$22,0))</f>
        <v>0.502265635739828</v>
      </c>
      <c r="K899" s="68" t="n">
        <f aca="false">G899-I899-J899</f>
        <v>58.135184249702</v>
      </c>
      <c r="L899" s="69" t="n">
        <f aca="false">(I899+J899)/Assumptions!$B$8</f>
        <v>0.000258379058567438</v>
      </c>
      <c r="M899" s="70" t="n">
        <f aca="false">F899-L899</f>
        <v>0.00874162094143256</v>
      </c>
      <c r="N899" s="71" t="n">
        <f aca="false">G899*Assumptions!$B$7</f>
        <v>503320.28175</v>
      </c>
      <c r="O899" s="71" t="n">
        <f aca="false">K899*Assumptions!$B$7</f>
        <v>457233.224123906</v>
      </c>
      <c r="P899" s="68" t="n">
        <f aca="false">P898+G899</f>
        <v>12439.52563</v>
      </c>
      <c r="Q899" s="68" t="n">
        <f aca="false">MAX(Q898,P899)</f>
        <v>12439.52563</v>
      </c>
      <c r="R899" s="68" t="n">
        <f aca="false">Q899-P899</f>
        <v>0</v>
      </c>
      <c r="S899" s="68" t="n">
        <f aca="false">S898+K899</f>
        <v>7177.79082998956</v>
      </c>
      <c r="T899" s="68" t="n">
        <f aca="false">MAX(T898,S899)</f>
        <v>7177.79082998956</v>
      </c>
      <c r="U899" s="68" t="n">
        <f aca="false">T899-S899</f>
        <v>0</v>
      </c>
      <c r="V899" s="70" t="n">
        <f aca="false">V898+F899</f>
        <v>2.2516</v>
      </c>
      <c r="W899" s="70" t="n">
        <f aca="false">MAX(W898,V899)</f>
        <v>2.2516</v>
      </c>
      <c r="X899" s="70" t="n">
        <f aca="false">W899-V899</f>
        <v>0</v>
      </c>
      <c r="Y899" s="70" t="n">
        <f aca="false">Y898+M899</f>
        <v>2.01959036992407</v>
      </c>
      <c r="Z899" s="70" t="n">
        <f aca="false">MAX(Z898,Y899)</f>
        <v>2.01959036992407</v>
      </c>
      <c r="AA899" s="70" t="n">
        <f aca="false">Z899-Y899</f>
        <v>0</v>
      </c>
      <c r="AB899" s="72" t="n">
        <f aca="false">AB898*(1+F899)</f>
        <v>8.37517082892798</v>
      </c>
      <c r="AC899" s="73" t="n">
        <f aca="false">MAX(AC898,AB899)</f>
        <v>8.37517082892798</v>
      </c>
      <c r="AD899" s="70" t="n">
        <f aca="false">1-AB899/AC899</f>
        <v>0</v>
      </c>
      <c r="AE899" s="73" t="n">
        <f aca="false">AE898*(1+M899)</f>
        <v>6.64426405460012</v>
      </c>
      <c r="AF899" s="73" t="n">
        <f aca="false">MAX(AF898,AE899)</f>
        <v>6.64426405460012</v>
      </c>
      <c r="AG899" s="70" t="n">
        <f aca="false">1-AE899/AF899</f>
        <v>0</v>
      </c>
      <c r="AH899" s="74" t="n">
        <f aca="false">IF(R899&gt;0,AH898+1,0)</f>
        <v>0</v>
      </c>
      <c r="AI899" s="74" t="n">
        <f aca="false">IF(U899&gt;0,AI898+1,0)</f>
        <v>0</v>
      </c>
      <c r="AJ899" s="74" t="n">
        <f aca="false">IF(G899&gt;0,AJ898+1,0)</f>
        <v>2</v>
      </c>
      <c r="AK899" s="74" t="n">
        <f aca="false">IF(G899&lt;=0,AK898+1,0)</f>
        <v>0</v>
      </c>
      <c r="AL899" s="74" t="n">
        <f aca="false">IF(K899&gt;0,AL898+1,0)</f>
        <v>2</v>
      </c>
      <c r="AM899" s="74" t="n">
        <f aca="false">IF(K899&lt;=0,AM898+1,0)</f>
        <v>0</v>
      </c>
    </row>
    <row r="900" customFormat="false" ht="15" hidden="false" customHeight="false" outlineLevel="0" collapsed="false">
      <c r="A900" s="61" t="n">
        <v>904</v>
      </c>
      <c r="B900" s="62" t="n">
        <v>42423.4270833333</v>
      </c>
      <c r="C900" s="63" t="n">
        <f aca="false">YEAR(B900)</f>
        <v>2016</v>
      </c>
      <c r="D900" s="32" t="s">
        <v>276</v>
      </c>
      <c r="E900" s="64" t="n">
        <v>7174.35</v>
      </c>
      <c r="F900" s="65" t="n">
        <v>0.0153</v>
      </c>
      <c r="G900" s="66" t="n">
        <v>109.767555</v>
      </c>
      <c r="H900" s="67" t="n">
        <f aca="false">E900+IF(D900="Long",1,-1)*G900</f>
        <v>7064.582445</v>
      </c>
      <c r="I900" s="68" t="n">
        <f aca="false">Assumptions!$B$58</f>
        <v>5.35750011455817</v>
      </c>
      <c r="J900" s="68" t="n">
        <f aca="false">INDEX(Yearly!$D$5:$D$22,MATCH(C900,Yearly!$A$5:$A$22,0))</f>
        <v>0.502265635739828</v>
      </c>
      <c r="K900" s="68" t="n">
        <f aca="false">G900-I900-J900</f>
        <v>103.907789249702</v>
      </c>
      <c r="L900" s="69" t="n">
        <f aca="false">(I900+J900)/Assumptions!$B$8</f>
        <v>0.000258379058567438</v>
      </c>
      <c r="M900" s="70" t="n">
        <f aca="false">F900-L900</f>
        <v>0.0150416209414326</v>
      </c>
      <c r="N900" s="71" t="n">
        <f aca="false">G900*Assumptions!$B$7</f>
        <v>863321.820075</v>
      </c>
      <c r="O900" s="71" t="n">
        <f aca="false">K900*Assumptions!$B$7</f>
        <v>817234.762448906</v>
      </c>
      <c r="P900" s="68" t="n">
        <f aca="false">P899+G900</f>
        <v>12549.293185</v>
      </c>
      <c r="Q900" s="68" t="n">
        <f aca="false">MAX(Q899,P900)</f>
        <v>12549.293185</v>
      </c>
      <c r="R900" s="68" t="n">
        <f aca="false">Q900-P900</f>
        <v>0</v>
      </c>
      <c r="S900" s="68" t="n">
        <f aca="false">S899+K900</f>
        <v>7281.69861923926</v>
      </c>
      <c r="T900" s="68" t="n">
        <f aca="false">MAX(T899,S900)</f>
        <v>7281.69861923926</v>
      </c>
      <c r="U900" s="68" t="n">
        <f aca="false">T900-S900</f>
        <v>0</v>
      </c>
      <c r="V900" s="70" t="n">
        <f aca="false">V899+F900</f>
        <v>2.2669</v>
      </c>
      <c r="W900" s="70" t="n">
        <f aca="false">MAX(W899,V900)</f>
        <v>2.2669</v>
      </c>
      <c r="X900" s="70" t="n">
        <f aca="false">W900-V900</f>
        <v>0</v>
      </c>
      <c r="Y900" s="70" t="n">
        <f aca="false">Y899+M900</f>
        <v>2.0346319908655</v>
      </c>
      <c r="Z900" s="70" t="n">
        <f aca="false">MAX(Z899,Y900)</f>
        <v>2.0346319908655</v>
      </c>
      <c r="AA900" s="70" t="n">
        <f aca="false">Z900-Y900</f>
        <v>0</v>
      </c>
      <c r="AB900" s="72" t="n">
        <f aca="false">AB899*(1+F900)</f>
        <v>8.50331094261058</v>
      </c>
      <c r="AC900" s="73" t="n">
        <f aca="false">MAX(AC899,AB900)</f>
        <v>8.50331094261058</v>
      </c>
      <c r="AD900" s="70" t="n">
        <f aca="false">1-AB900/AC900</f>
        <v>0</v>
      </c>
      <c r="AE900" s="73" t="n">
        <f aca="false">AE899*(1+M900)</f>
        <v>6.7442045559442</v>
      </c>
      <c r="AF900" s="73" t="n">
        <f aca="false">MAX(AF899,AE900)</f>
        <v>6.7442045559442</v>
      </c>
      <c r="AG900" s="70" t="n">
        <f aca="false">1-AE900/AF900</f>
        <v>0</v>
      </c>
      <c r="AH900" s="74" t="n">
        <f aca="false">IF(R900&gt;0,AH899+1,0)</f>
        <v>0</v>
      </c>
      <c r="AI900" s="74" t="n">
        <f aca="false">IF(U900&gt;0,AI899+1,0)</f>
        <v>0</v>
      </c>
      <c r="AJ900" s="74" t="n">
        <f aca="false">IF(G900&gt;0,AJ899+1,0)</f>
        <v>3</v>
      </c>
      <c r="AK900" s="74" t="n">
        <f aca="false">IF(G900&lt;=0,AK899+1,0)</f>
        <v>0</v>
      </c>
      <c r="AL900" s="74" t="n">
        <f aca="false">IF(K900&gt;0,AL899+1,0)</f>
        <v>3</v>
      </c>
      <c r="AM900" s="74" t="n">
        <f aca="false">IF(K900&lt;=0,AM899+1,0)</f>
        <v>0</v>
      </c>
    </row>
    <row r="901" customFormat="false" ht="15" hidden="false" customHeight="false" outlineLevel="0" collapsed="false">
      <c r="A901" s="61" t="n">
        <v>905</v>
      </c>
      <c r="B901" s="62" t="n">
        <v>42429.5729166667</v>
      </c>
      <c r="C901" s="63" t="n">
        <f aca="false">YEAR(B901)</f>
        <v>2016</v>
      </c>
      <c r="D901" s="32" t="s">
        <v>277</v>
      </c>
      <c r="E901" s="64" t="n">
        <v>7064.4</v>
      </c>
      <c r="F901" s="65" t="n">
        <v>-0.0125</v>
      </c>
      <c r="G901" s="66" t="n">
        <v>-88.305</v>
      </c>
      <c r="H901" s="67" t="n">
        <f aca="false">E901+IF(D901="Long",1,-1)*G901</f>
        <v>6976.095</v>
      </c>
      <c r="I901" s="68" t="n">
        <f aca="false">Assumptions!$B$58</f>
        <v>5.35750011455817</v>
      </c>
      <c r="J901" s="68" t="n">
        <f aca="false">INDEX(Yearly!$D$5:$D$22,MATCH(C901,Yearly!$A$5:$A$22,0))</f>
        <v>0.502265635739828</v>
      </c>
      <c r="K901" s="68" t="n">
        <f aca="false">G901-I901-J901</f>
        <v>-94.164765750298</v>
      </c>
      <c r="L901" s="69" t="n">
        <f aca="false">(I901+J901)/Assumptions!$B$8</f>
        <v>0.000258379058567438</v>
      </c>
      <c r="M901" s="70" t="n">
        <f aca="false">F901-L901</f>
        <v>-0.0127583790585674</v>
      </c>
      <c r="N901" s="71" t="n">
        <f aca="false">G901*Assumptions!$B$7</f>
        <v>-694518.825</v>
      </c>
      <c r="O901" s="71" t="n">
        <f aca="false">K901*Assumptions!$B$7</f>
        <v>-740605.882626094</v>
      </c>
      <c r="P901" s="68" t="n">
        <f aca="false">P900+G901</f>
        <v>12460.988185</v>
      </c>
      <c r="Q901" s="68" t="n">
        <f aca="false">MAX(Q900,P901)</f>
        <v>12549.293185</v>
      </c>
      <c r="R901" s="68" t="n">
        <f aca="false">Q901-P901</f>
        <v>88.3050000000003</v>
      </c>
      <c r="S901" s="68" t="n">
        <f aca="false">S900+K901</f>
        <v>7187.53385348896</v>
      </c>
      <c r="T901" s="68" t="n">
        <f aca="false">MAX(T900,S901)</f>
        <v>7281.69861923926</v>
      </c>
      <c r="U901" s="68" t="n">
        <f aca="false">T901-S901</f>
        <v>94.1647657502981</v>
      </c>
      <c r="V901" s="70" t="n">
        <f aca="false">V900+F901</f>
        <v>2.2544</v>
      </c>
      <c r="W901" s="70" t="n">
        <f aca="false">MAX(W900,V901)</f>
        <v>2.2669</v>
      </c>
      <c r="X901" s="70" t="n">
        <f aca="false">W901-V901</f>
        <v>0.0125000000000002</v>
      </c>
      <c r="Y901" s="70" t="n">
        <f aca="false">Y900+M901</f>
        <v>2.02187361180694</v>
      </c>
      <c r="Z901" s="70" t="n">
        <f aca="false">MAX(Z900,Y901)</f>
        <v>2.0346319908655</v>
      </c>
      <c r="AA901" s="70" t="n">
        <f aca="false">Z901-Y901</f>
        <v>0.0127583790585675</v>
      </c>
      <c r="AB901" s="72" t="n">
        <f aca="false">AB900*(1+F901)</f>
        <v>8.39701955582795</v>
      </c>
      <c r="AC901" s="73" t="n">
        <f aca="false">MAX(AC900,AB901)</f>
        <v>8.50331094261058</v>
      </c>
      <c r="AD901" s="70" t="n">
        <f aca="false">1-AB901/AC901</f>
        <v>0.0124999999999998</v>
      </c>
      <c r="AE901" s="73" t="n">
        <f aca="false">AE900*(1+M901)</f>
        <v>6.65815943777094</v>
      </c>
      <c r="AF901" s="73" t="n">
        <f aca="false">MAX(AF900,AE901)</f>
        <v>6.7442045559442</v>
      </c>
      <c r="AG901" s="70" t="n">
        <f aca="false">1-AE901/AF901</f>
        <v>0.0127583790585675</v>
      </c>
      <c r="AH901" s="74" t="n">
        <f aca="false">IF(R901&gt;0,AH900+1,0)</f>
        <v>1</v>
      </c>
      <c r="AI901" s="74" t="n">
        <f aca="false">IF(U901&gt;0,AI900+1,0)</f>
        <v>1</v>
      </c>
      <c r="AJ901" s="74" t="n">
        <f aca="false">IF(G901&gt;0,AJ900+1,0)</f>
        <v>0</v>
      </c>
      <c r="AK901" s="74" t="n">
        <f aca="false">IF(G901&lt;=0,AK900+1,0)</f>
        <v>1</v>
      </c>
      <c r="AL901" s="74" t="n">
        <f aca="false">IF(K901&gt;0,AL900+1,0)</f>
        <v>0</v>
      </c>
      <c r="AM901" s="74" t="n">
        <f aca="false">IF(K901&lt;=0,AM900+1,0)</f>
        <v>1</v>
      </c>
    </row>
    <row r="902" customFormat="false" ht="15" hidden="false" customHeight="false" outlineLevel="0" collapsed="false">
      <c r="A902" s="61" t="n">
        <v>906</v>
      </c>
      <c r="B902" s="62" t="n">
        <v>42429.6347222222</v>
      </c>
      <c r="C902" s="63" t="n">
        <f aca="false">YEAR(B902)</f>
        <v>2016</v>
      </c>
      <c r="D902" s="32" t="s">
        <v>276</v>
      </c>
      <c r="E902" s="64" t="n">
        <v>6976.25</v>
      </c>
      <c r="F902" s="65" t="n">
        <v>-0.0196</v>
      </c>
      <c r="G902" s="66" t="n">
        <v>-136.7345</v>
      </c>
      <c r="H902" s="67" t="n">
        <f aca="false">E902+IF(D902="Long",1,-1)*G902</f>
        <v>7112.9845</v>
      </c>
      <c r="I902" s="68" t="n">
        <f aca="false">Assumptions!$B$58</f>
        <v>5.35750011455817</v>
      </c>
      <c r="J902" s="68" t="n">
        <f aca="false">INDEX(Yearly!$D$5:$D$22,MATCH(C902,Yearly!$A$5:$A$22,0))</f>
        <v>0.502265635739828</v>
      </c>
      <c r="K902" s="68" t="n">
        <f aca="false">G902-I902-J902</f>
        <v>-142.594265750298</v>
      </c>
      <c r="L902" s="69" t="n">
        <f aca="false">(I902+J902)/Assumptions!$B$8</f>
        <v>0.000258379058567438</v>
      </c>
      <c r="M902" s="70" t="n">
        <f aca="false">F902-L902</f>
        <v>-0.0198583790585674</v>
      </c>
      <c r="N902" s="71" t="n">
        <f aca="false">G902*Assumptions!$B$7</f>
        <v>-1075416.8425</v>
      </c>
      <c r="O902" s="71" t="n">
        <f aca="false">K902*Assumptions!$B$7</f>
        <v>-1121503.90012609</v>
      </c>
      <c r="P902" s="68" t="n">
        <f aca="false">P901+G902</f>
        <v>12324.253685</v>
      </c>
      <c r="Q902" s="68" t="n">
        <f aca="false">MAX(Q901,P902)</f>
        <v>12549.293185</v>
      </c>
      <c r="R902" s="68" t="n">
        <f aca="false">Q902-P902</f>
        <v>225.039500000001</v>
      </c>
      <c r="S902" s="68" t="n">
        <f aca="false">S901+K902</f>
        <v>7044.93958773867</v>
      </c>
      <c r="T902" s="68" t="n">
        <f aca="false">MAX(T901,S902)</f>
        <v>7281.69861923926</v>
      </c>
      <c r="U902" s="68" t="n">
        <f aca="false">T902-S902</f>
        <v>236.759031500596</v>
      </c>
      <c r="V902" s="70" t="n">
        <f aca="false">V901+F902</f>
        <v>2.2348</v>
      </c>
      <c r="W902" s="70" t="n">
        <f aca="false">MAX(W901,V902)</f>
        <v>2.2669</v>
      </c>
      <c r="X902" s="70" t="n">
        <f aca="false">W902-V902</f>
        <v>0.0321000000000002</v>
      </c>
      <c r="Y902" s="70" t="n">
        <f aca="false">Y901+M902</f>
        <v>2.00201523274837</v>
      </c>
      <c r="Z902" s="70" t="n">
        <f aca="false">MAX(Z901,Y902)</f>
        <v>2.0346319908655</v>
      </c>
      <c r="AA902" s="70" t="n">
        <f aca="false">Z902-Y902</f>
        <v>0.0326167581171348</v>
      </c>
      <c r="AB902" s="72" t="n">
        <f aca="false">AB901*(1+F902)</f>
        <v>8.23243797253372</v>
      </c>
      <c r="AC902" s="73" t="n">
        <f aca="false">MAX(AC901,AB902)</f>
        <v>8.50331094261058</v>
      </c>
      <c r="AD902" s="70" t="n">
        <f aca="false">1-AB902/AC902</f>
        <v>0.0318549999999999</v>
      </c>
      <c r="AE902" s="73" t="n">
        <f aca="false">AE901*(1+M902)</f>
        <v>6.52593918382331</v>
      </c>
      <c r="AF902" s="73" t="n">
        <f aca="false">MAX(AF901,AE902)</f>
        <v>6.7442045559442</v>
      </c>
      <c r="AG902" s="70" t="n">
        <f aca="false">1-AE902/AF902</f>
        <v>0.032363397389617</v>
      </c>
      <c r="AH902" s="74" t="n">
        <f aca="false">IF(R902&gt;0,AH901+1,0)</f>
        <v>2</v>
      </c>
      <c r="AI902" s="74" t="n">
        <f aca="false">IF(U902&gt;0,AI901+1,0)</f>
        <v>2</v>
      </c>
      <c r="AJ902" s="74" t="n">
        <f aca="false">IF(G902&gt;0,AJ901+1,0)</f>
        <v>0</v>
      </c>
      <c r="AK902" s="74" t="n">
        <f aca="false">IF(G902&lt;=0,AK901+1,0)</f>
        <v>2</v>
      </c>
      <c r="AL902" s="74" t="n">
        <f aca="false">IF(K902&gt;0,AL901+1,0)</f>
        <v>0</v>
      </c>
      <c r="AM902" s="74" t="n">
        <f aca="false">IF(K902&lt;=0,AM901+1,0)</f>
        <v>2</v>
      </c>
    </row>
    <row r="903" customFormat="false" ht="15" hidden="false" customHeight="false" outlineLevel="0" collapsed="false">
      <c r="A903" s="61" t="n">
        <v>907</v>
      </c>
      <c r="B903" s="62" t="n">
        <v>42430.40625</v>
      </c>
      <c r="C903" s="63" t="n">
        <f aca="false">YEAR(B903)</f>
        <v>2016</v>
      </c>
      <c r="D903" s="32" t="s">
        <v>277</v>
      </c>
      <c r="E903" s="64" t="n">
        <v>7113.2</v>
      </c>
      <c r="F903" s="65" t="n">
        <v>0.0537</v>
      </c>
      <c r="G903" s="66" t="n">
        <v>381.97884</v>
      </c>
      <c r="H903" s="67" t="n">
        <f aca="false">E903+IF(D903="Long",1,-1)*G903</f>
        <v>7495.17884</v>
      </c>
      <c r="I903" s="68" t="n">
        <f aca="false">Assumptions!$B$58</f>
        <v>5.35750011455817</v>
      </c>
      <c r="J903" s="68" t="n">
        <f aca="false">INDEX(Yearly!$D$5:$D$22,MATCH(C903,Yearly!$A$5:$A$22,0))</f>
        <v>0.502265635739828</v>
      </c>
      <c r="K903" s="68" t="n">
        <f aca="false">G903-I903-J903</f>
        <v>376.119074249702</v>
      </c>
      <c r="L903" s="69" t="n">
        <f aca="false">(I903+J903)/Assumptions!$B$8</f>
        <v>0.000258379058567438</v>
      </c>
      <c r="M903" s="70" t="n">
        <f aca="false">F903-L903</f>
        <v>0.0534416209414326</v>
      </c>
      <c r="N903" s="71" t="n">
        <f aca="false">G903*Assumptions!$B$7</f>
        <v>3004263.5766</v>
      </c>
      <c r="O903" s="71" t="n">
        <f aca="false">K903*Assumptions!$B$7</f>
        <v>2958176.51897391</v>
      </c>
      <c r="P903" s="68" t="n">
        <f aca="false">P902+G903</f>
        <v>12706.232525</v>
      </c>
      <c r="Q903" s="68" t="n">
        <f aca="false">MAX(Q902,P903)</f>
        <v>12706.232525</v>
      </c>
      <c r="R903" s="68" t="n">
        <f aca="false">Q903-P903</f>
        <v>0</v>
      </c>
      <c r="S903" s="68" t="n">
        <f aca="false">S902+K903</f>
        <v>7421.05866198837</v>
      </c>
      <c r="T903" s="68" t="n">
        <f aca="false">MAX(T902,S903)</f>
        <v>7421.05866198837</v>
      </c>
      <c r="U903" s="68" t="n">
        <f aca="false">T903-S903</f>
        <v>0</v>
      </c>
      <c r="V903" s="70" t="n">
        <f aca="false">V902+F903</f>
        <v>2.2885</v>
      </c>
      <c r="W903" s="70" t="n">
        <f aca="false">MAX(W902,V903)</f>
        <v>2.2885</v>
      </c>
      <c r="X903" s="70" t="n">
        <f aca="false">W903-V903</f>
        <v>0</v>
      </c>
      <c r="Y903" s="70" t="n">
        <f aca="false">Y902+M903</f>
        <v>2.0554568536898</v>
      </c>
      <c r="Z903" s="70" t="n">
        <f aca="false">MAX(Z902,Y903)</f>
        <v>2.0554568536898</v>
      </c>
      <c r="AA903" s="70" t="n">
        <f aca="false">Z903-Y903</f>
        <v>0</v>
      </c>
      <c r="AB903" s="72" t="n">
        <f aca="false">AB902*(1+F903)</f>
        <v>8.67451989165879</v>
      </c>
      <c r="AC903" s="73" t="n">
        <f aca="false">MAX(AC902,AB903)</f>
        <v>8.67451989165879</v>
      </c>
      <c r="AD903" s="70" t="n">
        <f aca="false">1-AB903/AC903</f>
        <v>0</v>
      </c>
      <c r="AE903" s="73" t="n">
        <f aca="false">AE902*(1+M903)</f>
        <v>6.87469595197204</v>
      </c>
      <c r="AF903" s="73" t="n">
        <f aca="false">MAX(AF902,AE903)</f>
        <v>6.87469595197204</v>
      </c>
      <c r="AG903" s="70" t="n">
        <f aca="false">1-AE903/AF903</f>
        <v>0</v>
      </c>
      <c r="AH903" s="74" t="n">
        <f aca="false">IF(R903&gt;0,AH902+1,0)</f>
        <v>0</v>
      </c>
      <c r="AI903" s="74" t="n">
        <f aca="false">IF(U903&gt;0,AI902+1,0)</f>
        <v>0</v>
      </c>
      <c r="AJ903" s="74" t="n">
        <f aca="false">IF(G903&gt;0,AJ902+1,0)</f>
        <v>1</v>
      </c>
      <c r="AK903" s="74" t="n">
        <f aca="false">IF(G903&lt;=0,AK902+1,0)</f>
        <v>0</v>
      </c>
      <c r="AL903" s="74" t="n">
        <f aca="false">IF(K903&gt;0,AL902+1,0)</f>
        <v>1</v>
      </c>
      <c r="AM903" s="74" t="n">
        <f aca="false">IF(K903&lt;=0,AM902+1,0)</f>
        <v>0</v>
      </c>
    </row>
    <row r="904" customFormat="false" ht="15" hidden="false" customHeight="false" outlineLevel="0" collapsed="false">
      <c r="A904" s="61" t="n">
        <v>908</v>
      </c>
      <c r="B904" s="62" t="n">
        <v>42444.4479166667</v>
      </c>
      <c r="C904" s="63" t="n">
        <f aca="false">YEAR(B904)</f>
        <v>2016</v>
      </c>
      <c r="D904" s="32" t="s">
        <v>276</v>
      </c>
      <c r="E904" s="64" t="n">
        <v>7495</v>
      </c>
      <c r="F904" s="65" t="n">
        <v>0.0003</v>
      </c>
      <c r="G904" s="66" t="n">
        <v>2.2485</v>
      </c>
      <c r="H904" s="67" t="n">
        <f aca="false">E904+IF(D904="Long",1,-1)*G904</f>
        <v>7492.7515</v>
      </c>
      <c r="I904" s="68" t="n">
        <f aca="false">Assumptions!$B$58</f>
        <v>5.35750011455817</v>
      </c>
      <c r="J904" s="68" t="n">
        <f aca="false">INDEX(Yearly!$D$5:$D$22,MATCH(C904,Yearly!$A$5:$A$22,0))</f>
        <v>0.502265635739828</v>
      </c>
      <c r="K904" s="68" t="n">
        <f aca="false">G904-I904-J904</f>
        <v>-3.611265750298</v>
      </c>
      <c r="L904" s="69" t="n">
        <f aca="false">(I904+J904)/Assumptions!$B$8</f>
        <v>0.000258379058567438</v>
      </c>
      <c r="M904" s="70" t="n">
        <f aca="false">F904-L904</f>
        <v>4.1620941432562E-005</v>
      </c>
      <c r="N904" s="71" t="n">
        <f aca="false">G904*Assumptions!$B$7</f>
        <v>17684.4525</v>
      </c>
      <c r="O904" s="71" t="n">
        <f aca="false">K904*Assumptions!$B$7</f>
        <v>-28402.6051260937</v>
      </c>
      <c r="P904" s="68" t="n">
        <f aca="false">P903+G904</f>
        <v>12708.481025</v>
      </c>
      <c r="Q904" s="68" t="n">
        <f aca="false">MAX(Q903,P904)</f>
        <v>12708.481025</v>
      </c>
      <c r="R904" s="68" t="n">
        <f aca="false">Q904-P904</f>
        <v>0</v>
      </c>
      <c r="S904" s="68" t="n">
        <f aca="false">S903+K904</f>
        <v>7417.44739623807</v>
      </c>
      <c r="T904" s="68" t="n">
        <f aca="false">MAX(T903,S904)</f>
        <v>7421.05866198837</v>
      </c>
      <c r="U904" s="68" t="n">
        <f aca="false">T904-S904</f>
        <v>3.61126575029812</v>
      </c>
      <c r="V904" s="70" t="n">
        <f aca="false">V903+F904</f>
        <v>2.2888</v>
      </c>
      <c r="W904" s="70" t="n">
        <f aca="false">MAX(W903,V904)</f>
        <v>2.2888</v>
      </c>
      <c r="X904" s="70" t="n">
        <f aca="false">W904-V904</f>
        <v>0</v>
      </c>
      <c r="Y904" s="70" t="n">
        <f aca="false">Y903+M904</f>
        <v>2.05549847463123</v>
      </c>
      <c r="Z904" s="70" t="n">
        <f aca="false">MAX(Z903,Y904)</f>
        <v>2.05549847463123</v>
      </c>
      <c r="AA904" s="70" t="n">
        <f aca="false">Z904-Y904</f>
        <v>0</v>
      </c>
      <c r="AB904" s="72" t="n">
        <f aca="false">AB903*(1+F904)</f>
        <v>8.67712224762628</v>
      </c>
      <c r="AC904" s="73" t="n">
        <f aca="false">MAX(AC903,AB904)</f>
        <v>8.67712224762628</v>
      </c>
      <c r="AD904" s="70" t="n">
        <f aca="false">1-AB904/AC904</f>
        <v>0</v>
      </c>
      <c r="AE904" s="73" t="n">
        <f aca="false">AE903*(1+M904)</f>
        <v>6.87498208328962</v>
      </c>
      <c r="AF904" s="73" t="n">
        <f aca="false">MAX(AF903,AE904)</f>
        <v>6.87498208328962</v>
      </c>
      <c r="AG904" s="70" t="n">
        <f aca="false">1-AE904/AF904</f>
        <v>0</v>
      </c>
      <c r="AH904" s="74" t="n">
        <f aca="false">IF(R904&gt;0,AH903+1,0)</f>
        <v>0</v>
      </c>
      <c r="AI904" s="74" t="n">
        <f aca="false">IF(U904&gt;0,AI903+1,0)</f>
        <v>1</v>
      </c>
      <c r="AJ904" s="74" t="n">
        <f aca="false">IF(G904&gt;0,AJ903+1,0)</f>
        <v>2</v>
      </c>
      <c r="AK904" s="74" t="n">
        <f aca="false">IF(G904&lt;=0,AK903+1,0)</f>
        <v>0</v>
      </c>
      <c r="AL904" s="74" t="n">
        <f aca="false">IF(K904&gt;0,AL903+1,0)</f>
        <v>0</v>
      </c>
      <c r="AM904" s="74" t="n">
        <f aca="false">IF(K904&lt;=0,AM903+1,0)</f>
        <v>1</v>
      </c>
    </row>
    <row r="905" customFormat="false" ht="15" hidden="false" customHeight="false" outlineLevel="0" collapsed="false">
      <c r="A905" s="61" t="n">
        <v>909</v>
      </c>
      <c r="B905" s="62" t="n">
        <v>42445.6145833333</v>
      </c>
      <c r="C905" s="63" t="n">
        <f aca="false">YEAR(B905)</f>
        <v>2016</v>
      </c>
      <c r="D905" s="32" t="s">
        <v>277</v>
      </c>
      <c r="E905" s="64" t="n">
        <v>7492.45</v>
      </c>
      <c r="F905" s="65" t="n">
        <v>0.0059</v>
      </c>
      <c r="G905" s="66" t="n">
        <v>44.205455</v>
      </c>
      <c r="H905" s="67" t="n">
        <f aca="false">E905+IF(D905="Long",1,-1)*G905</f>
        <v>7536.655455</v>
      </c>
      <c r="I905" s="68" t="n">
        <f aca="false">Assumptions!$B$58</f>
        <v>5.35750011455817</v>
      </c>
      <c r="J905" s="68" t="n">
        <f aca="false">INDEX(Yearly!$D$5:$D$22,MATCH(C905,Yearly!$A$5:$A$22,0))</f>
        <v>0.502265635739828</v>
      </c>
      <c r="K905" s="68" t="n">
        <f aca="false">G905-I905-J905</f>
        <v>38.345689249702</v>
      </c>
      <c r="L905" s="69" t="n">
        <f aca="false">(I905+J905)/Assumptions!$B$8</f>
        <v>0.000258379058567438</v>
      </c>
      <c r="M905" s="70" t="n">
        <f aca="false">F905-L905</f>
        <v>0.00564162094143256</v>
      </c>
      <c r="N905" s="71" t="n">
        <f aca="false">G905*Assumptions!$B$7</f>
        <v>347675.903575</v>
      </c>
      <c r="O905" s="71" t="n">
        <f aca="false">K905*Assumptions!$B$7</f>
        <v>301588.845948906</v>
      </c>
      <c r="P905" s="68" t="n">
        <f aca="false">P904+G905</f>
        <v>12752.68648</v>
      </c>
      <c r="Q905" s="68" t="n">
        <f aca="false">MAX(Q904,P905)</f>
        <v>12752.68648</v>
      </c>
      <c r="R905" s="68" t="n">
        <f aca="false">Q905-P905</f>
        <v>0</v>
      </c>
      <c r="S905" s="68" t="n">
        <f aca="false">S904+K905</f>
        <v>7455.79308548777</v>
      </c>
      <c r="T905" s="68" t="n">
        <f aca="false">MAX(T904,S905)</f>
        <v>7455.79308548777</v>
      </c>
      <c r="U905" s="68" t="n">
        <f aca="false">T905-S905</f>
        <v>0</v>
      </c>
      <c r="V905" s="70" t="n">
        <f aca="false">V904+F905</f>
        <v>2.2947</v>
      </c>
      <c r="W905" s="70" t="n">
        <f aca="false">MAX(W904,V905)</f>
        <v>2.2947</v>
      </c>
      <c r="X905" s="70" t="n">
        <f aca="false">W905-V905</f>
        <v>0</v>
      </c>
      <c r="Y905" s="70" t="n">
        <f aca="false">Y904+M905</f>
        <v>2.06114009557267</v>
      </c>
      <c r="Z905" s="70" t="n">
        <f aca="false">MAX(Z904,Y905)</f>
        <v>2.06114009557267</v>
      </c>
      <c r="AA905" s="70" t="n">
        <f aca="false">Z905-Y905</f>
        <v>0</v>
      </c>
      <c r="AB905" s="72" t="n">
        <f aca="false">AB904*(1+F905)</f>
        <v>8.72831726888728</v>
      </c>
      <c r="AC905" s="73" t="n">
        <f aca="false">MAX(AC904,AB905)</f>
        <v>8.72831726888728</v>
      </c>
      <c r="AD905" s="70" t="n">
        <f aca="false">1-AB905/AC905</f>
        <v>0</v>
      </c>
      <c r="AE905" s="73" t="n">
        <f aca="false">AE904*(1+M905)</f>
        <v>6.91376812618268</v>
      </c>
      <c r="AF905" s="73" t="n">
        <f aca="false">MAX(AF904,AE905)</f>
        <v>6.91376812618268</v>
      </c>
      <c r="AG905" s="70" t="n">
        <f aca="false">1-AE905/AF905</f>
        <v>0</v>
      </c>
      <c r="AH905" s="74" t="n">
        <f aca="false">IF(R905&gt;0,AH904+1,0)</f>
        <v>0</v>
      </c>
      <c r="AI905" s="74" t="n">
        <f aca="false">IF(U905&gt;0,AI904+1,0)</f>
        <v>0</v>
      </c>
      <c r="AJ905" s="74" t="n">
        <f aca="false">IF(G905&gt;0,AJ904+1,0)</f>
        <v>3</v>
      </c>
      <c r="AK905" s="74" t="n">
        <f aca="false">IF(G905&lt;=0,AK904+1,0)</f>
        <v>0</v>
      </c>
      <c r="AL905" s="74" t="n">
        <f aca="false">IF(K905&gt;0,AL904+1,0)</f>
        <v>1</v>
      </c>
      <c r="AM905" s="74" t="n">
        <f aca="false">IF(K905&lt;=0,AM904+1,0)</f>
        <v>0</v>
      </c>
    </row>
    <row r="906" customFormat="false" ht="15" hidden="false" customHeight="false" outlineLevel="0" collapsed="false">
      <c r="A906" s="61" t="n">
        <v>910</v>
      </c>
      <c r="B906" s="62" t="n">
        <v>42447.3854166667</v>
      </c>
      <c r="C906" s="63" t="n">
        <f aca="false">YEAR(B906)</f>
        <v>2016</v>
      </c>
      <c r="D906" s="32" t="s">
        <v>276</v>
      </c>
      <c r="E906" s="64" t="n">
        <v>7536.75</v>
      </c>
      <c r="F906" s="65" t="n">
        <v>-0.0034</v>
      </c>
      <c r="G906" s="66" t="n">
        <v>-25.62495</v>
      </c>
      <c r="H906" s="67" t="n">
        <f aca="false">E906+IF(D906="Long",1,-1)*G906</f>
        <v>7562.37495</v>
      </c>
      <c r="I906" s="68" t="n">
        <f aca="false">Assumptions!$B$58</f>
        <v>5.35750011455817</v>
      </c>
      <c r="J906" s="68" t="n">
        <f aca="false">INDEX(Yearly!$D$5:$D$22,MATCH(C906,Yearly!$A$5:$A$22,0))</f>
        <v>0.502265635739828</v>
      </c>
      <c r="K906" s="68" t="n">
        <f aca="false">G906-I906-J906</f>
        <v>-31.484715750298</v>
      </c>
      <c r="L906" s="69" t="n">
        <f aca="false">(I906+J906)/Assumptions!$B$8</f>
        <v>0.000258379058567438</v>
      </c>
      <c r="M906" s="70" t="n">
        <f aca="false">F906-L906</f>
        <v>-0.00365837905856744</v>
      </c>
      <c r="N906" s="71" t="n">
        <f aca="false">G906*Assumptions!$B$7</f>
        <v>-201540.23175</v>
      </c>
      <c r="O906" s="71" t="n">
        <f aca="false">K906*Assumptions!$B$7</f>
        <v>-247627.289376094</v>
      </c>
      <c r="P906" s="68" t="n">
        <f aca="false">P905+G906</f>
        <v>12727.06153</v>
      </c>
      <c r="Q906" s="68" t="n">
        <f aca="false">MAX(Q905,P906)</f>
        <v>12752.68648</v>
      </c>
      <c r="R906" s="68" t="n">
        <f aca="false">Q906-P906</f>
        <v>25.6249499999994</v>
      </c>
      <c r="S906" s="68" t="n">
        <f aca="false">S905+K906</f>
        <v>7424.30836973747</v>
      </c>
      <c r="T906" s="68" t="n">
        <f aca="false">MAX(T905,S906)</f>
        <v>7455.79308548777</v>
      </c>
      <c r="U906" s="68" t="n">
        <f aca="false">T906-S906</f>
        <v>31.4847157502982</v>
      </c>
      <c r="V906" s="70" t="n">
        <f aca="false">V905+F906</f>
        <v>2.2913</v>
      </c>
      <c r="W906" s="70" t="n">
        <f aca="false">MAX(W905,V906)</f>
        <v>2.2947</v>
      </c>
      <c r="X906" s="70" t="n">
        <f aca="false">W906-V906</f>
        <v>0.00340000000000007</v>
      </c>
      <c r="Y906" s="70" t="n">
        <f aca="false">Y905+M906</f>
        <v>2.0574817165141</v>
      </c>
      <c r="Z906" s="70" t="n">
        <f aca="false">MAX(Z905,Y906)</f>
        <v>2.06114009557267</v>
      </c>
      <c r="AA906" s="70" t="n">
        <f aca="false">Z906-Y906</f>
        <v>0.00365837905856736</v>
      </c>
      <c r="AB906" s="72" t="n">
        <f aca="false">AB905*(1+F906)</f>
        <v>8.69864099017306</v>
      </c>
      <c r="AC906" s="73" t="n">
        <f aca="false">MAX(AC905,AB906)</f>
        <v>8.72831726888728</v>
      </c>
      <c r="AD906" s="70" t="n">
        <f aca="false">1-AB906/AC906</f>
        <v>0.00339999999999996</v>
      </c>
      <c r="AE906" s="73" t="n">
        <f aca="false">AE905*(1+M906)</f>
        <v>6.88847494165406</v>
      </c>
      <c r="AF906" s="73" t="n">
        <f aca="false">MAX(AF905,AE906)</f>
        <v>6.91376812618268</v>
      </c>
      <c r="AG906" s="70" t="n">
        <f aca="false">1-AE906/AF906</f>
        <v>0.00365837905856747</v>
      </c>
      <c r="AH906" s="74" t="n">
        <f aca="false">IF(R906&gt;0,AH905+1,0)</f>
        <v>1</v>
      </c>
      <c r="AI906" s="74" t="n">
        <f aca="false">IF(U906&gt;0,AI905+1,0)</f>
        <v>1</v>
      </c>
      <c r="AJ906" s="74" t="n">
        <f aca="false">IF(G906&gt;0,AJ905+1,0)</f>
        <v>0</v>
      </c>
      <c r="AK906" s="74" t="n">
        <f aca="false">IF(G906&lt;=0,AK905+1,0)</f>
        <v>1</v>
      </c>
      <c r="AL906" s="74" t="n">
        <f aca="false">IF(K906&gt;0,AL905+1,0)</f>
        <v>0</v>
      </c>
      <c r="AM906" s="74" t="n">
        <f aca="false">IF(K906&lt;=0,AM905+1,0)</f>
        <v>1</v>
      </c>
    </row>
    <row r="907" customFormat="false" ht="15" hidden="false" customHeight="false" outlineLevel="0" collapsed="false">
      <c r="A907" s="61" t="n">
        <v>911</v>
      </c>
      <c r="B907" s="62" t="n">
        <v>42447.4326388889</v>
      </c>
      <c r="C907" s="63" t="n">
        <f aca="false">YEAR(B907)</f>
        <v>2016</v>
      </c>
      <c r="D907" s="32" t="s">
        <v>277</v>
      </c>
      <c r="E907" s="64" t="n">
        <v>7562.75</v>
      </c>
      <c r="F907" s="65" t="n">
        <v>0.0108</v>
      </c>
      <c r="G907" s="66" t="n">
        <v>81.6777</v>
      </c>
      <c r="H907" s="67" t="n">
        <f aca="false">E907+IF(D907="Long",1,-1)*G907</f>
        <v>7644.4277</v>
      </c>
      <c r="I907" s="68" t="n">
        <f aca="false">Assumptions!$B$58</f>
        <v>5.35750011455817</v>
      </c>
      <c r="J907" s="68" t="n">
        <f aca="false">INDEX(Yearly!$D$5:$D$22,MATCH(C907,Yearly!$A$5:$A$22,0))</f>
        <v>0.502265635739828</v>
      </c>
      <c r="K907" s="68" t="n">
        <f aca="false">G907-I907-J907</f>
        <v>75.817934249702</v>
      </c>
      <c r="L907" s="69" t="n">
        <f aca="false">(I907+J907)/Assumptions!$B$8</f>
        <v>0.000258379058567438</v>
      </c>
      <c r="M907" s="70" t="n">
        <f aca="false">F907-L907</f>
        <v>0.0105416209414326</v>
      </c>
      <c r="N907" s="71" t="n">
        <f aca="false">G907*Assumptions!$B$7</f>
        <v>642395.1105</v>
      </c>
      <c r="O907" s="71" t="n">
        <f aca="false">K907*Assumptions!$B$7</f>
        <v>596308.052873906</v>
      </c>
      <c r="P907" s="68" t="n">
        <f aca="false">P906+G907</f>
        <v>12808.73923</v>
      </c>
      <c r="Q907" s="68" t="n">
        <f aca="false">MAX(Q906,P907)</f>
        <v>12808.73923</v>
      </c>
      <c r="R907" s="68" t="n">
        <f aca="false">Q907-P907</f>
        <v>0</v>
      </c>
      <c r="S907" s="68" t="n">
        <f aca="false">S906+K907</f>
        <v>7500.12630398718</v>
      </c>
      <c r="T907" s="68" t="n">
        <f aca="false">MAX(T906,S907)</f>
        <v>7500.12630398718</v>
      </c>
      <c r="U907" s="68" t="n">
        <f aca="false">T907-S907</f>
        <v>0</v>
      </c>
      <c r="V907" s="70" t="n">
        <f aca="false">V906+F907</f>
        <v>2.3021</v>
      </c>
      <c r="W907" s="70" t="n">
        <f aca="false">MAX(W906,V907)</f>
        <v>2.3021</v>
      </c>
      <c r="X907" s="70" t="n">
        <f aca="false">W907-V907</f>
        <v>0</v>
      </c>
      <c r="Y907" s="70" t="n">
        <f aca="false">Y906+M907</f>
        <v>2.06802333745553</v>
      </c>
      <c r="Z907" s="70" t="n">
        <f aca="false">MAX(Z906,Y907)</f>
        <v>2.06802333745553</v>
      </c>
      <c r="AA907" s="70" t="n">
        <f aca="false">Z907-Y907</f>
        <v>0</v>
      </c>
      <c r="AB907" s="72" t="n">
        <f aca="false">AB906*(1+F907)</f>
        <v>8.79258631286693</v>
      </c>
      <c r="AC907" s="73" t="n">
        <f aca="false">MAX(AC906,AB907)</f>
        <v>8.79258631286693</v>
      </c>
      <c r="AD907" s="70" t="n">
        <f aca="false">1-AB907/AC907</f>
        <v>0</v>
      </c>
      <c r="AE907" s="73" t="n">
        <f aca="false">AE906*(1+M907)</f>
        <v>6.96109063335354</v>
      </c>
      <c r="AF907" s="73" t="n">
        <f aca="false">MAX(AF906,AE907)</f>
        <v>6.96109063335354</v>
      </c>
      <c r="AG907" s="70" t="n">
        <f aca="false">1-AE907/AF907</f>
        <v>0</v>
      </c>
      <c r="AH907" s="74" t="n">
        <f aca="false">IF(R907&gt;0,AH906+1,0)</f>
        <v>0</v>
      </c>
      <c r="AI907" s="74" t="n">
        <f aca="false">IF(U907&gt;0,AI906+1,0)</f>
        <v>0</v>
      </c>
      <c r="AJ907" s="74" t="n">
        <f aca="false">IF(G907&gt;0,AJ906+1,0)</f>
        <v>1</v>
      </c>
      <c r="AK907" s="74" t="n">
        <f aca="false">IF(G907&lt;=0,AK906+1,0)</f>
        <v>0</v>
      </c>
      <c r="AL907" s="74" t="n">
        <f aca="false">IF(K907&gt;0,AL906+1,0)</f>
        <v>1</v>
      </c>
      <c r="AM907" s="74" t="n">
        <f aca="false">IF(K907&lt;=0,AM906+1,0)</f>
        <v>0</v>
      </c>
    </row>
    <row r="908" customFormat="false" ht="15" hidden="false" customHeight="false" outlineLevel="0" collapsed="false">
      <c r="A908" s="61" t="n">
        <v>912</v>
      </c>
      <c r="B908" s="62" t="n">
        <v>42457.59375</v>
      </c>
      <c r="C908" s="63" t="n">
        <f aca="false">YEAR(B908)</f>
        <v>2016</v>
      </c>
      <c r="D908" s="32" t="s">
        <v>276</v>
      </c>
      <c r="E908" s="64" t="n">
        <v>7644.8</v>
      </c>
      <c r="F908" s="65" t="n">
        <v>0.0015</v>
      </c>
      <c r="G908" s="66" t="n">
        <v>11.4672</v>
      </c>
      <c r="H908" s="67" t="n">
        <f aca="false">E908+IF(D908="Long",1,-1)*G908</f>
        <v>7633.3328</v>
      </c>
      <c r="I908" s="68" t="n">
        <f aca="false">Assumptions!$B$58</f>
        <v>5.35750011455817</v>
      </c>
      <c r="J908" s="68" t="n">
        <f aca="false">INDEX(Yearly!$D$5:$D$22,MATCH(C908,Yearly!$A$5:$A$22,0))</f>
        <v>0.502265635739828</v>
      </c>
      <c r="K908" s="68" t="n">
        <f aca="false">G908-I908-J908</f>
        <v>5.607434249702</v>
      </c>
      <c r="L908" s="69" t="n">
        <f aca="false">(I908+J908)/Assumptions!$B$8</f>
        <v>0.000258379058567438</v>
      </c>
      <c r="M908" s="70" t="n">
        <f aca="false">F908-L908</f>
        <v>0.00124162094143256</v>
      </c>
      <c r="N908" s="71" t="n">
        <f aca="false">G908*Assumptions!$B$7</f>
        <v>90189.528</v>
      </c>
      <c r="O908" s="71" t="n">
        <f aca="false">K908*Assumptions!$B$7</f>
        <v>44102.4703739063</v>
      </c>
      <c r="P908" s="68" t="n">
        <f aca="false">P907+G908</f>
        <v>12820.20643</v>
      </c>
      <c r="Q908" s="68" t="n">
        <f aca="false">MAX(Q907,P908)</f>
        <v>12820.20643</v>
      </c>
      <c r="R908" s="68" t="n">
        <f aca="false">Q908-P908</f>
        <v>0</v>
      </c>
      <c r="S908" s="68" t="n">
        <f aca="false">S907+K908</f>
        <v>7505.73373823688</v>
      </c>
      <c r="T908" s="68" t="n">
        <f aca="false">MAX(T907,S908)</f>
        <v>7505.73373823688</v>
      </c>
      <c r="U908" s="68" t="n">
        <f aca="false">T908-S908</f>
        <v>0</v>
      </c>
      <c r="V908" s="70" t="n">
        <f aca="false">V907+F908</f>
        <v>2.3036</v>
      </c>
      <c r="W908" s="70" t="n">
        <f aca="false">MAX(W907,V908)</f>
        <v>2.3036</v>
      </c>
      <c r="X908" s="70" t="n">
        <f aca="false">W908-V908</f>
        <v>0</v>
      </c>
      <c r="Y908" s="70" t="n">
        <f aca="false">Y907+M908</f>
        <v>2.06926495839696</v>
      </c>
      <c r="Z908" s="70" t="n">
        <f aca="false">MAX(Z907,Y908)</f>
        <v>2.06926495839696</v>
      </c>
      <c r="AA908" s="70" t="n">
        <f aca="false">Z908-Y908</f>
        <v>0</v>
      </c>
      <c r="AB908" s="72" t="n">
        <f aca="false">AB907*(1+F908)</f>
        <v>8.80577519233623</v>
      </c>
      <c r="AC908" s="73" t="n">
        <f aca="false">MAX(AC907,AB908)</f>
        <v>8.80577519233623</v>
      </c>
      <c r="AD908" s="70" t="n">
        <f aca="false">1-AB908/AC908</f>
        <v>0</v>
      </c>
      <c r="AE908" s="73" t="n">
        <f aca="false">AE907*(1+M908)</f>
        <v>6.96973366925912</v>
      </c>
      <c r="AF908" s="73" t="n">
        <f aca="false">MAX(AF907,AE908)</f>
        <v>6.96973366925912</v>
      </c>
      <c r="AG908" s="70" t="n">
        <f aca="false">1-AE908/AF908</f>
        <v>0</v>
      </c>
      <c r="AH908" s="74" t="n">
        <f aca="false">IF(R908&gt;0,AH907+1,0)</f>
        <v>0</v>
      </c>
      <c r="AI908" s="74" t="n">
        <f aca="false">IF(U908&gt;0,AI907+1,0)</f>
        <v>0</v>
      </c>
      <c r="AJ908" s="74" t="n">
        <f aca="false">IF(G908&gt;0,AJ907+1,0)</f>
        <v>2</v>
      </c>
      <c r="AK908" s="74" t="n">
        <f aca="false">IF(G908&lt;=0,AK907+1,0)</f>
        <v>0</v>
      </c>
      <c r="AL908" s="74" t="n">
        <f aca="false">IF(K908&gt;0,AL907+1,0)</f>
        <v>2</v>
      </c>
      <c r="AM908" s="74" t="n">
        <f aca="false">IF(K908&lt;=0,AM907+1,0)</f>
        <v>0</v>
      </c>
    </row>
    <row r="909" customFormat="false" ht="15" hidden="false" customHeight="false" outlineLevel="0" collapsed="false">
      <c r="A909" s="61" t="n">
        <v>913</v>
      </c>
      <c r="B909" s="62" t="n">
        <v>42458.6145833333</v>
      </c>
      <c r="C909" s="63" t="n">
        <f aca="false">YEAR(B909)</f>
        <v>2016</v>
      </c>
      <c r="D909" s="32" t="s">
        <v>277</v>
      </c>
      <c r="E909" s="64" t="n">
        <v>7633.35</v>
      </c>
      <c r="F909" s="65" t="n">
        <v>-0.0053</v>
      </c>
      <c r="G909" s="66" t="n">
        <v>-40.456755</v>
      </c>
      <c r="H909" s="67" t="n">
        <f aca="false">E909+IF(D909="Long",1,-1)*G909</f>
        <v>7592.893245</v>
      </c>
      <c r="I909" s="68" t="n">
        <f aca="false">Assumptions!$B$58</f>
        <v>5.35750011455817</v>
      </c>
      <c r="J909" s="68" t="n">
        <f aca="false">INDEX(Yearly!$D$5:$D$22,MATCH(C909,Yearly!$A$5:$A$22,0))</f>
        <v>0.502265635739828</v>
      </c>
      <c r="K909" s="68" t="n">
        <f aca="false">G909-I909-J909</f>
        <v>-46.316520750298</v>
      </c>
      <c r="L909" s="69" t="n">
        <f aca="false">(I909+J909)/Assumptions!$B$8</f>
        <v>0.000258379058567438</v>
      </c>
      <c r="M909" s="70" t="n">
        <f aca="false">F909-L909</f>
        <v>-0.00555837905856744</v>
      </c>
      <c r="N909" s="71" t="n">
        <f aca="false">G909*Assumptions!$B$7</f>
        <v>-318192.378075</v>
      </c>
      <c r="O909" s="71" t="n">
        <f aca="false">K909*Assumptions!$B$7</f>
        <v>-364279.435701094</v>
      </c>
      <c r="P909" s="68" t="n">
        <f aca="false">P908+G909</f>
        <v>12779.749675</v>
      </c>
      <c r="Q909" s="68" t="n">
        <f aca="false">MAX(Q908,P909)</f>
        <v>12820.20643</v>
      </c>
      <c r="R909" s="68" t="n">
        <f aca="false">Q909-P909</f>
        <v>40.4567549999993</v>
      </c>
      <c r="S909" s="68" t="n">
        <f aca="false">S908+K909</f>
        <v>7459.41721748658</v>
      </c>
      <c r="T909" s="68" t="n">
        <f aca="false">MAX(T908,S909)</f>
        <v>7505.73373823688</v>
      </c>
      <c r="U909" s="68" t="n">
        <f aca="false">T909-S909</f>
        <v>46.316520750298</v>
      </c>
      <c r="V909" s="70" t="n">
        <f aca="false">V908+F909</f>
        <v>2.2983</v>
      </c>
      <c r="W909" s="70" t="n">
        <f aca="false">MAX(W908,V909)</f>
        <v>2.3036</v>
      </c>
      <c r="X909" s="70" t="n">
        <f aca="false">W909-V909</f>
        <v>0.00530000000000008</v>
      </c>
      <c r="Y909" s="70" t="n">
        <f aca="false">Y908+M909</f>
        <v>2.0637065793384</v>
      </c>
      <c r="Z909" s="70" t="n">
        <f aca="false">MAX(Z908,Y909)</f>
        <v>2.06926495839696</v>
      </c>
      <c r="AA909" s="70" t="n">
        <f aca="false">Z909-Y909</f>
        <v>0.00555837905856738</v>
      </c>
      <c r="AB909" s="72" t="n">
        <f aca="false">AB908*(1+F909)</f>
        <v>8.75910458381685</v>
      </c>
      <c r="AC909" s="73" t="n">
        <f aca="false">MAX(AC908,AB909)</f>
        <v>8.80577519233623</v>
      </c>
      <c r="AD909" s="70" t="n">
        <f aca="false">1-AB909/AC909</f>
        <v>0.00529999999999997</v>
      </c>
      <c r="AE909" s="73" t="n">
        <f aca="false">AE908*(1+M909)</f>
        <v>6.93099324758811</v>
      </c>
      <c r="AF909" s="73" t="n">
        <f aca="false">MAX(AF908,AE909)</f>
        <v>6.96973366925912</v>
      </c>
      <c r="AG909" s="70" t="n">
        <f aca="false">1-AE909/AF909</f>
        <v>0.00555837905856749</v>
      </c>
      <c r="AH909" s="74" t="n">
        <f aca="false">IF(R909&gt;0,AH908+1,0)</f>
        <v>1</v>
      </c>
      <c r="AI909" s="74" t="n">
        <f aca="false">IF(U909&gt;0,AI908+1,0)</f>
        <v>1</v>
      </c>
      <c r="AJ909" s="74" t="n">
        <f aca="false">IF(G909&gt;0,AJ908+1,0)</f>
        <v>0</v>
      </c>
      <c r="AK909" s="74" t="n">
        <f aca="false">IF(G909&lt;=0,AK908+1,0)</f>
        <v>1</v>
      </c>
      <c r="AL909" s="74" t="n">
        <f aca="false">IF(K909&gt;0,AL908+1,0)</f>
        <v>0</v>
      </c>
      <c r="AM909" s="74" t="n">
        <f aca="false">IF(K909&lt;=0,AM908+1,0)</f>
        <v>1</v>
      </c>
    </row>
    <row r="910" customFormat="false" ht="15" hidden="false" customHeight="false" outlineLevel="0" collapsed="false">
      <c r="A910" s="61" t="n">
        <v>914</v>
      </c>
      <c r="B910" s="62" t="n">
        <v>42458.6388888889</v>
      </c>
      <c r="C910" s="63" t="n">
        <f aca="false">YEAR(B910)</f>
        <v>2016</v>
      </c>
      <c r="D910" s="32" t="s">
        <v>276</v>
      </c>
      <c r="E910" s="64" t="n">
        <v>7593.1</v>
      </c>
      <c r="F910" s="65" t="n">
        <v>-0.0071</v>
      </c>
      <c r="G910" s="66" t="n">
        <v>-53.91101</v>
      </c>
      <c r="H910" s="67" t="n">
        <f aca="false">E910+IF(D910="Long",1,-1)*G910</f>
        <v>7647.01101</v>
      </c>
      <c r="I910" s="68" t="n">
        <f aca="false">Assumptions!$B$58</f>
        <v>5.35750011455817</v>
      </c>
      <c r="J910" s="68" t="n">
        <f aca="false">INDEX(Yearly!$D$5:$D$22,MATCH(C910,Yearly!$A$5:$A$22,0))</f>
        <v>0.502265635739828</v>
      </c>
      <c r="K910" s="68" t="n">
        <f aca="false">G910-I910-J910</f>
        <v>-59.770775750298</v>
      </c>
      <c r="L910" s="69" t="n">
        <f aca="false">(I910+J910)/Assumptions!$B$8</f>
        <v>0.000258379058567438</v>
      </c>
      <c r="M910" s="70" t="n">
        <f aca="false">F910-L910</f>
        <v>-0.00735837905856744</v>
      </c>
      <c r="N910" s="71" t="n">
        <f aca="false">G910*Assumptions!$B$7</f>
        <v>-424010.09365</v>
      </c>
      <c r="O910" s="71" t="n">
        <f aca="false">K910*Assumptions!$B$7</f>
        <v>-470097.151276094</v>
      </c>
      <c r="P910" s="68" t="n">
        <f aca="false">P909+G910</f>
        <v>12725.838665</v>
      </c>
      <c r="Q910" s="68" t="n">
        <f aca="false">MAX(Q909,P910)</f>
        <v>12820.20643</v>
      </c>
      <c r="R910" s="68" t="n">
        <f aca="false">Q910-P910</f>
        <v>94.3677649999991</v>
      </c>
      <c r="S910" s="68" t="n">
        <f aca="false">S909+K910</f>
        <v>7399.64644173628</v>
      </c>
      <c r="T910" s="68" t="n">
        <f aca="false">MAX(T909,S910)</f>
        <v>7505.73373823688</v>
      </c>
      <c r="U910" s="68" t="n">
        <f aca="false">T910-S910</f>
        <v>106.087296500596</v>
      </c>
      <c r="V910" s="70" t="n">
        <f aca="false">V909+F910</f>
        <v>2.2912</v>
      </c>
      <c r="W910" s="70" t="n">
        <f aca="false">MAX(W909,V910)</f>
        <v>2.3036</v>
      </c>
      <c r="X910" s="70" t="n">
        <f aca="false">W910-V910</f>
        <v>0.0124</v>
      </c>
      <c r="Y910" s="70" t="n">
        <f aca="false">Y909+M910</f>
        <v>2.05634820027983</v>
      </c>
      <c r="Z910" s="70" t="n">
        <f aca="false">MAX(Z909,Y910)</f>
        <v>2.06926495839696</v>
      </c>
      <c r="AA910" s="70" t="n">
        <f aca="false">Z910-Y910</f>
        <v>0.012916758117135</v>
      </c>
      <c r="AB910" s="72" t="n">
        <f aca="false">AB909*(1+F910)</f>
        <v>8.69691494127175</v>
      </c>
      <c r="AC910" s="73" t="n">
        <f aca="false">MAX(AC909,AB910)</f>
        <v>8.80577519233623</v>
      </c>
      <c r="AD910" s="70" t="n">
        <f aca="false">1-AB910/AC910</f>
        <v>0.01236237</v>
      </c>
      <c r="AE910" s="73" t="n">
        <f aca="false">AE909*(1+M910)</f>
        <v>6.87999237201999</v>
      </c>
      <c r="AF910" s="73" t="n">
        <f aca="false">MAX(AF909,AE910)</f>
        <v>6.96973366925912</v>
      </c>
      <c r="AG910" s="70" t="n">
        <f aca="false">1-AE910/AF910</f>
        <v>0.0128758574570709</v>
      </c>
      <c r="AH910" s="74" t="n">
        <f aca="false">IF(R910&gt;0,AH909+1,0)</f>
        <v>2</v>
      </c>
      <c r="AI910" s="74" t="n">
        <f aca="false">IF(U910&gt;0,AI909+1,0)</f>
        <v>2</v>
      </c>
      <c r="AJ910" s="74" t="n">
        <f aca="false">IF(G910&gt;0,AJ909+1,0)</f>
        <v>0</v>
      </c>
      <c r="AK910" s="74" t="n">
        <f aca="false">IF(G910&lt;=0,AK909+1,0)</f>
        <v>2</v>
      </c>
      <c r="AL910" s="74" t="n">
        <f aca="false">IF(K910&gt;0,AL909+1,0)</f>
        <v>0</v>
      </c>
      <c r="AM910" s="74" t="n">
        <f aca="false">IF(K910&lt;=0,AM909+1,0)</f>
        <v>2</v>
      </c>
    </row>
    <row r="911" customFormat="false" ht="15" hidden="false" customHeight="false" outlineLevel="0" collapsed="false">
      <c r="A911" s="61" t="n">
        <v>915</v>
      </c>
      <c r="B911" s="62" t="n">
        <v>42459.40625</v>
      </c>
      <c r="C911" s="63" t="n">
        <f aca="false">YEAR(B911)</f>
        <v>2016</v>
      </c>
      <c r="D911" s="32" t="s">
        <v>277</v>
      </c>
      <c r="E911" s="64" t="n">
        <v>7647.35</v>
      </c>
      <c r="F911" s="65" t="n">
        <v>0.0058</v>
      </c>
      <c r="G911" s="66" t="n">
        <v>44.35463</v>
      </c>
      <c r="H911" s="67" t="n">
        <f aca="false">E911+IF(D911="Long",1,-1)*G911</f>
        <v>7691.70463</v>
      </c>
      <c r="I911" s="68" t="n">
        <f aca="false">Assumptions!$B$58</f>
        <v>5.35750011455817</v>
      </c>
      <c r="J911" s="68" t="n">
        <f aca="false">INDEX(Yearly!$D$5:$D$22,MATCH(C911,Yearly!$A$5:$A$22,0))</f>
        <v>0.502265635739828</v>
      </c>
      <c r="K911" s="68" t="n">
        <f aca="false">G911-I911-J911</f>
        <v>38.494864249702</v>
      </c>
      <c r="L911" s="69" t="n">
        <f aca="false">(I911+J911)/Assumptions!$B$8</f>
        <v>0.000258379058567438</v>
      </c>
      <c r="M911" s="70" t="n">
        <f aca="false">F911-L911</f>
        <v>0.00554162094143256</v>
      </c>
      <c r="N911" s="71" t="n">
        <f aca="false">G911*Assumptions!$B$7</f>
        <v>348849.16495</v>
      </c>
      <c r="O911" s="71" t="n">
        <f aca="false">K911*Assumptions!$B$7</f>
        <v>302762.107323906</v>
      </c>
      <c r="P911" s="68" t="n">
        <f aca="false">P910+G911</f>
        <v>12770.193295</v>
      </c>
      <c r="Q911" s="68" t="n">
        <f aca="false">MAX(Q910,P911)</f>
        <v>12820.20643</v>
      </c>
      <c r="R911" s="68" t="n">
        <f aca="false">Q911-P911</f>
        <v>50.0131349999992</v>
      </c>
      <c r="S911" s="68" t="n">
        <f aca="false">S910+K911</f>
        <v>7438.14130598598</v>
      </c>
      <c r="T911" s="68" t="n">
        <f aca="false">MAX(T910,S911)</f>
        <v>7505.73373823688</v>
      </c>
      <c r="U911" s="68" t="n">
        <f aca="false">T911-S911</f>
        <v>67.5924322508936</v>
      </c>
      <c r="V911" s="70" t="n">
        <f aca="false">V910+F911</f>
        <v>2.297</v>
      </c>
      <c r="W911" s="70" t="n">
        <f aca="false">MAX(W910,V911)</f>
        <v>2.3036</v>
      </c>
      <c r="X911" s="70" t="n">
        <f aca="false">W911-V911</f>
        <v>0.00660000000000016</v>
      </c>
      <c r="Y911" s="70" t="n">
        <f aca="false">Y910+M911</f>
        <v>2.06188982122126</v>
      </c>
      <c r="Z911" s="70" t="n">
        <f aca="false">MAX(Z910,Y911)</f>
        <v>2.06926495839696</v>
      </c>
      <c r="AA911" s="70" t="n">
        <f aca="false">Z911-Y911</f>
        <v>0.00737513717570248</v>
      </c>
      <c r="AB911" s="72" t="n">
        <f aca="false">AB910*(1+F911)</f>
        <v>8.74735704793113</v>
      </c>
      <c r="AC911" s="73" t="n">
        <f aca="false">MAX(AC910,AB911)</f>
        <v>8.80577519233623</v>
      </c>
      <c r="AD911" s="70" t="n">
        <f aca="false">1-AB911/AC911</f>
        <v>0.00663407174599984</v>
      </c>
      <c r="AE911" s="73" t="n">
        <f aca="false">AE910*(1+M911)</f>
        <v>6.91811868182567</v>
      </c>
      <c r="AF911" s="73" t="n">
        <f aca="false">MAX(AF910,AE911)</f>
        <v>6.96973366925912</v>
      </c>
      <c r="AG911" s="70" t="n">
        <f aca="false">1-AE911/AF911</f>
        <v>0.00740558963696136</v>
      </c>
      <c r="AH911" s="74" t="n">
        <f aca="false">IF(R911&gt;0,AH910+1,0)</f>
        <v>3</v>
      </c>
      <c r="AI911" s="74" t="n">
        <f aca="false">IF(U911&gt;0,AI910+1,0)</f>
        <v>3</v>
      </c>
      <c r="AJ911" s="74" t="n">
        <f aca="false">IF(G911&gt;0,AJ910+1,0)</f>
        <v>1</v>
      </c>
      <c r="AK911" s="74" t="n">
        <f aca="false">IF(G911&lt;=0,AK910+1,0)</f>
        <v>0</v>
      </c>
      <c r="AL911" s="74" t="n">
        <f aca="false">IF(K911&gt;0,AL910+1,0)</f>
        <v>1</v>
      </c>
      <c r="AM911" s="74" t="n">
        <f aca="false">IF(K911&lt;=0,AM910+1,0)</f>
        <v>0</v>
      </c>
    </row>
    <row r="912" customFormat="false" ht="15" hidden="false" customHeight="false" outlineLevel="0" collapsed="false">
      <c r="A912" s="61" t="n">
        <v>916</v>
      </c>
      <c r="B912" s="62" t="n">
        <v>42461.53125</v>
      </c>
      <c r="C912" s="63" t="n">
        <f aca="false">YEAR(B912)</f>
        <v>2016</v>
      </c>
      <c r="D912" s="32" t="s">
        <v>276</v>
      </c>
      <c r="E912" s="64" t="n">
        <v>7691.95</v>
      </c>
      <c r="F912" s="65" t="n">
        <v>-0.0014</v>
      </c>
      <c r="G912" s="66" t="n">
        <v>-10.76873</v>
      </c>
      <c r="H912" s="67" t="n">
        <f aca="false">E912+IF(D912="Long",1,-1)*G912</f>
        <v>7702.71873</v>
      </c>
      <c r="I912" s="68" t="n">
        <f aca="false">Assumptions!$B$58</f>
        <v>5.35750011455817</v>
      </c>
      <c r="J912" s="68" t="n">
        <f aca="false">INDEX(Yearly!$D$5:$D$22,MATCH(C912,Yearly!$A$5:$A$22,0))</f>
        <v>0.502265635739828</v>
      </c>
      <c r="K912" s="68" t="n">
        <f aca="false">G912-I912-J912</f>
        <v>-16.628495750298</v>
      </c>
      <c r="L912" s="69" t="n">
        <f aca="false">(I912+J912)/Assumptions!$B$8</f>
        <v>0.000258379058567438</v>
      </c>
      <c r="M912" s="70" t="n">
        <f aca="false">F912-L912</f>
        <v>-0.00165837905856744</v>
      </c>
      <c r="N912" s="71" t="n">
        <f aca="false">G912*Assumptions!$B$7</f>
        <v>-84696.06145</v>
      </c>
      <c r="O912" s="71" t="n">
        <f aca="false">K912*Assumptions!$B$7</f>
        <v>-130783.119076094</v>
      </c>
      <c r="P912" s="68" t="n">
        <f aca="false">P911+G912</f>
        <v>12759.424565</v>
      </c>
      <c r="Q912" s="68" t="n">
        <f aca="false">MAX(Q911,P912)</f>
        <v>12820.20643</v>
      </c>
      <c r="R912" s="68" t="n">
        <f aca="false">Q912-P912</f>
        <v>60.781864999999</v>
      </c>
      <c r="S912" s="68" t="n">
        <f aca="false">S911+K912</f>
        <v>7421.51281023569</v>
      </c>
      <c r="T912" s="68" t="n">
        <f aca="false">MAX(T911,S912)</f>
        <v>7505.73373823688</v>
      </c>
      <c r="U912" s="68" t="n">
        <f aca="false">T912-S912</f>
        <v>84.2209280011912</v>
      </c>
      <c r="V912" s="70" t="n">
        <f aca="false">V911+F912</f>
        <v>2.2956</v>
      </c>
      <c r="W912" s="70" t="n">
        <f aca="false">MAX(W911,V912)</f>
        <v>2.3036</v>
      </c>
      <c r="X912" s="70" t="n">
        <f aca="false">W912-V912</f>
        <v>0.00800000000000001</v>
      </c>
      <c r="Y912" s="70" t="n">
        <f aca="false">Y911+M912</f>
        <v>2.06023144216269</v>
      </c>
      <c r="Z912" s="70" t="n">
        <f aca="false">MAX(Z911,Y912)</f>
        <v>2.06926495839696</v>
      </c>
      <c r="AA912" s="70" t="n">
        <f aca="false">Z912-Y912</f>
        <v>0.00903351623427007</v>
      </c>
      <c r="AB912" s="72" t="n">
        <f aca="false">AB911*(1+F912)</f>
        <v>8.73511074806402</v>
      </c>
      <c r="AC912" s="73" t="n">
        <f aca="false">MAX(AC911,AB912)</f>
        <v>8.80577519233623</v>
      </c>
      <c r="AD912" s="70" t="n">
        <f aca="false">1-AB912/AC912</f>
        <v>0.0080247840455554</v>
      </c>
      <c r="AE912" s="73" t="n">
        <f aca="false">AE911*(1+M912)</f>
        <v>6.90664581867905</v>
      </c>
      <c r="AF912" s="73" t="n">
        <f aca="false">MAX(AF911,AE912)</f>
        <v>6.96973366925912</v>
      </c>
      <c r="AG912" s="70" t="n">
        <f aca="false">1-AE912/AF912</f>
        <v>0.00905168742075846</v>
      </c>
      <c r="AH912" s="74" t="n">
        <f aca="false">IF(R912&gt;0,AH911+1,0)</f>
        <v>4</v>
      </c>
      <c r="AI912" s="74" t="n">
        <f aca="false">IF(U912&gt;0,AI911+1,0)</f>
        <v>4</v>
      </c>
      <c r="AJ912" s="74" t="n">
        <f aca="false">IF(G912&gt;0,AJ911+1,0)</f>
        <v>0</v>
      </c>
      <c r="AK912" s="74" t="n">
        <f aca="false">IF(G912&lt;=0,AK911+1,0)</f>
        <v>1</v>
      </c>
      <c r="AL912" s="74" t="n">
        <f aca="false">IF(K912&gt;0,AL911+1,0)</f>
        <v>0</v>
      </c>
      <c r="AM912" s="74" t="n">
        <f aca="false">IF(K912&lt;=0,AM911+1,0)</f>
        <v>1</v>
      </c>
    </row>
    <row r="913" customFormat="false" ht="15" hidden="false" customHeight="false" outlineLevel="0" collapsed="false">
      <c r="A913" s="61" t="n">
        <v>917</v>
      </c>
      <c r="B913" s="62" t="n">
        <v>42461.6166666667</v>
      </c>
      <c r="C913" s="63" t="n">
        <f aca="false">YEAR(B913)</f>
        <v>2016</v>
      </c>
      <c r="D913" s="32" t="s">
        <v>277</v>
      </c>
      <c r="E913" s="64" t="n">
        <v>7702.75</v>
      </c>
      <c r="F913" s="65" t="n">
        <v>0.0003</v>
      </c>
      <c r="G913" s="66" t="n">
        <v>2.310825</v>
      </c>
      <c r="H913" s="67" t="n">
        <f aca="false">E913+IF(D913="Long",1,-1)*G913</f>
        <v>7705.060825</v>
      </c>
      <c r="I913" s="68" t="n">
        <f aca="false">Assumptions!$B$58</f>
        <v>5.35750011455817</v>
      </c>
      <c r="J913" s="68" t="n">
        <f aca="false">INDEX(Yearly!$D$5:$D$22,MATCH(C913,Yearly!$A$5:$A$22,0))</f>
        <v>0.502265635739828</v>
      </c>
      <c r="K913" s="68" t="n">
        <f aca="false">G913-I913-J913</f>
        <v>-3.548940750298</v>
      </c>
      <c r="L913" s="69" t="n">
        <f aca="false">(I913+J913)/Assumptions!$B$8</f>
        <v>0.000258379058567438</v>
      </c>
      <c r="M913" s="70" t="n">
        <f aca="false">F913-L913</f>
        <v>4.1620941432562E-005</v>
      </c>
      <c r="N913" s="71" t="n">
        <f aca="false">G913*Assumptions!$B$7</f>
        <v>18174.638625</v>
      </c>
      <c r="O913" s="71" t="n">
        <f aca="false">K913*Assumptions!$B$7</f>
        <v>-27912.4190010937</v>
      </c>
      <c r="P913" s="68" t="n">
        <f aca="false">P912+G913</f>
        <v>12761.73539</v>
      </c>
      <c r="Q913" s="68" t="n">
        <f aca="false">MAX(Q912,P913)</f>
        <v>12820.20643</v>
      </c>
      <c r="R913" s="68" t="n">
        <f aca="false">Q913-P913</f>
        <v>58.4710399999985</v>
      </c>
      <c r="S913" s="68" t="n">
        <f aca="false">S912+K913</f>
        <v>7417.96386948539</v>
      </c>
      <c r="T913" s="68" t="n">
        <f aca="false">MAX(T912,S913)</f>
        <v>7505.73373823688</v>
      </c>
      <c r="U913" s="68" t="n">
        <f aca="false">T913-S913</f>
        <v>87.7698687514894</v>
      </c>
      <c r="V913" s="70" t="n">
        <f aca="false">V912+F913</f>
        <v>2.2959</v>
      </c>
      <c r="W913" s="70" t="n">
        <f aca="false">MAX(W912,V913)</f>
        <v>2.3036</v>
      </c>
      <c r="X913" s="70" t="n">
        <f aca="false">W913-V913</f>
        <v>0.00769999999999982</v>
      </c>
      <c r="Y913" s="70" t="n">
        <f aca="false">Y912+M913</f>
        <v>2.06027306310413</v>
      </c>
      <c r="Z913" s="70" t="n">
        <f aca="false">MAX(Z912,Y913)</f>
        <v>2.06926495839696</v>
      </c>
      <c r="AA913" s="70" t="n">
        <f aca="false">Z913-Y913</f>
        <v>0.00899189529283762</v>
      </c>
      <c r="AB913" s="72" t="n">
        <f aca="false">AB912*(1+F913)</f>
        <v>8.73773128128844</v>
      </c>
      <c r="AC913" s="73" t="n">
        <f aca="false">MAX(AC912,AB913)</f>
        <v>8.80577519233623</v>
      </c>
      <c r="AD913" s="70" t="n">
        <f aca="false">1-AB913/AC913</f>
        <v>0.00772719148076906</v>
      </c>
      <c r="AE913" s="73" t="n">
        <f aca="false">AE912*(1+M913)</f>
        <v>6.90693327978016</v>
      </c>
      <c r="AF913" s="73" t="n">
        <f aca="false">MAX(AF912,AE913)</f>
        <v>6.96973366925912</v>
      </c>
      <c r="AG913" s="70" t="n">
        <f aca="false">1-AE913/AF913</f>
        <v>0.00901044321907807</v>
      </c>
      <c r="AH913" s="74" t="n">
        <f aca="false">IF(R913&gt;0,AH912+1,0)</f>
        <v>5</v>
      </c>
      <c r="AI913" s="74" t="n">
        <f aca="false">IF(U913&gt;0,AI912+1,0)</f>
        <v>5</v>
      </c>
      <c r="AJ913" s="74" t="n">
        <f aca="false">IF(G913&gt;0,AJ912+1,0)</f>
        <v>1</v>
      </c>
      <c r="AK913" s="74" t="n">
        <f aca="false">IF(G913&lt;=0,AK912+1,0)</f>
        <v>0</v>
      </c>
      <c r="AL913" s="74" t="n">
        <f aca="false">IF(K913&gt;0,AL912+1,0)</f>
        <v>0</v>
      </c>
      <c r="AM913" s="74" t="n">
        <f aca="false">IF(K913&lt;=0,AM912+1,0)</f>
        <v>2</v>
      </c>
    </row>
    <row r="914" customFormat="false" ht="15" hidden="false" customHeight="false" outlineLevel="0" collapsed="false">
      <c r="A914" s="61" t="n">
        <v>918</v>
      </c>
      <c r="B914" s="62" t="n">
        <v>42465.46875</v>
      </c>
      <c r="C914" s="63" t="n">
        <f aca="false">YEAR(B914)</f>
        <v>2016</v>
      </c>
      <c r="D914" s="32" t="s">
        <v>276</v>
      </c>
      <c r="E914" s="64" t="n">
        <v>7705</v>
      </c>
      <c r="F914" s="65" t="n">
        <v>0.0127</v>
      </c>
      <c r="G914" s="66" t="n">
        <v>97.8535</v>
      </c>
      <c r="H914" s="67" t="n">
        <f aca="false">E914+IF(D914="Long",1,-1)*G914</f>
        <v>7607.1465</v>
      </c>
      <c r="I914" s="68" t="n">
        <f aca="false">Assumptions!$B$58</f>
        <v>5.35750011455817</v>
      </c>
      <c r="J914" s="68" t="n">
        <f aca="false">INDEX(Yearly!$D$5:$D$22,MATCH(C914,Yearly!$A$5:$A$22,0))</f>
        <v>0.502265635739828</v>
      </c>
      <c r="K914" s="68" t="n">
        <f aca="false">G914-I914-J914</f>
        <v>91.993734249702</v>
      </c>
      <c r="L914" s="69" t="n">
        <f aca="false">(I914+J914)/Assumptions!$B$8</f>
        <v>0.000258379058567438</v>
      </c>
      <c r="M914" s="70" t="n">
        <f aca="false">F914-L914</f>
        <v>0.0124416209414326</v>
      </c>
      <c r="N914" s="71" t="n">
        <f aca="false">G914*Assumptions!$B$7</f>
        <v>769617.7775</v>
      </c>
      <c r="O914" s="71" t="n">
        <f aca="false">K914*Assumptions!$B$7</f>
        <v>723530.719873906</v>
      </c>
      <c r="P914" s="68" t="n">
        <f aca="false">P913+G914</f>
        <v>12859.58889</v>
      </c>
      <c r="Q914" s="68" t="n">
        <f aca="false">MAX(Q913,P914)</f>
        <v>12859.58889</v>
      </c>
      <c r="R914" s="68" t="n">
        <f aca="false">Q914-P914</f>
        <v>0</v>
      </c>
      <c r="S914" s="68" t="n">
        <f aca="false">S913+K914</f>
        <v>7509.95760373509</v>
      </c>
      <c r="T914" s="68" t="n">
        <f aca="false">MAX(T913,S914)</f>
        <v>7509.95760373509</v>
      </c>
      <c r="U914" s="68" t="n">
        <f aca="false">T914-S914</f>
        <v>0</v>
      </c>
      <c r="V914" s="70" t="n">
        <f aca="false">V913+F914</f>
        <v>2.3086</v>
      </c>
      <c r="W914" s="70" t="n">
        <f aca="false">MAX(W913,V914)</f>
        <v>2.3086</v>
      </c>
      <c r="X914" s="70" t="n">
        <f aca="false">W914-V914</f>
        <v>0</v>
      </c>
      <c r="Y914" s="70" t="n">
        <f aca="false">Y913+M914</f>
        <v>2.07271468404556</v>
      </c>
      <c r="Z914" s="70" t="n">
        <f aca="false">MAX(Z913,Y914)</f>
        <v>2.07271468404556</v>
      </c>
      <c r="AA914" s="70" t="n">
        <f aca="false">Z914-Y914</f>
        <v>0</v>
      </c>
      <c r="AB914" s="72" t="n">
        <f aca="false">AB913*(1+F914)</f>
        <v>8.8487004685608</v>
      </c>
      <c r="AC914" s="73" t="n">
        <f aca="false">MAX(AC913,AB914)</f>
        <v>8.8487004685608</v>
      </c>
      <c r="AD914" s="70" t="n">
        <f aca="false">1-AB914/AC914</f>
        <v>0</v>
      </c>
      <c r="AE914" s="73" t="n">
        <f aca="false">AE913*(1+M914)</f>
        <v>6.99286672551495</v>
      </c>
      <c r="AF914" s="73" t="n">
        <f aca="false">MAX(AF913,AE914)</f>
        <v>6.99286672551495</v>
      </c>
      <c r="AG914" s="70" t="n">
        <f aca="false">1-AE914/AF914</f>
        <v>0</v>
      </c>
      <c r="AH914" s="74" t="n">
        <f aca="false">IF(R914&gt;0,AH913+1,0)</f>
        <v>0</v>
      </c>
      <c r="AI914" s="74" t="n">
        <f aca="false">IF(U914&gt;0,AI913+1,0)</f>
        <v>0</v>
      </c>
      <c r="AJ914" s="74" t="n">
        <f aca="false">IF(G914&gt;0,AJ913+1,0)</f>
        <v>2</v>
      </c>
      <c r="AK914" s="74" t="n">
        <f aca="false">IF(G914&lt;=0,AK913+1,0)</f>
        <v>0</v>
      </c>
      <c r="AL914" s="74" t="n">
        <f aca="false">IF(K914&gt;0,AL913+1,0)</f>
        <v>1</v>
      </c>
      <c r="AM914" s="74" t="n">
        <f aca="false">IF(K914&lt;=0,AM913+1,0)</f>
        <v>0</v>
      </c>
    </row>
    <row r="915" customFormat="false" ht="15" hidden="false" customHeight="false" outlineLevel="0" collapsed="false">
      <c r="A915" s="61" t="n">
        <v>919</v>
      </c>
      <c r="B915" s="62" t="n">
        <v>42471.5729166667</v>
      </c>
      <c r="C915" s="63" t="n">
        <f aca="false">YEAR(B915)</f>
        <v>2016</v>
      </c>
      <c r="D915" s="32" t="s">
        <v>277</v>
      </c>
      <c r="E915" s="64" t="n">
        <v>7606.95</v>
      </c>
      <c r="F915" s="65" t="n">
        <v>0.0339</v>
      </c>
      <c r="G915" s="66" t="n">
        <v>257.875605</v>
      </c>
      <c r="H915" s="67" t="n">
        <f aca="false">E915+IF(D915="Long",1,-1)*G915</f>
        <v>7864.825605</v>
      </c>
      <c r="I915" s="68" t="n">
        <f aca="false">Assumptions!$B$58</f>
        <v>5.35750011455817</v>
      </c>
      <c r="J915" s="68" t="n">
        <f aca="false">INDEX(Yearly!$D$5:$D$22,MATCH(C915,Yearly!$A$5:$A$22,0))</f>
        <v>0.502265635739828</v>
      </c>
      <c r="K915" s="68" t="n">
        <f aca="false">G915-I915-J915</f>
        <v>252.015839249702</v>
      </c>
      <c r="L915" s="69" t="n">
        <f aca="false">(I915+J915)/Assumptions!$B$8</f>
        <v>0.000258379058567438</v>
      </c>
      <c r="M915" s="70" t="n">
        <f aca="false">F915-L915</f>
        <v>0.0336416209414326</v>
      </c>
      <c r="N915" s="71" t="n">
        <f aca="false">G915*Assumptions!$B$7</f>
        <v>2028191.633325</v>
      </c>
      <c r="O915" s="71" t="n">
        <f aca="false">K915*Assumptions!$B$7</f>
        <v>1982104.57569891</v>
      </c>
      <c r="P915" s="68" t="n">
        <f aca="false">P914+G915</f>
        <v>13117.464495</v>
      </c>
      <c r="Q915" s="68" t="n">
        <f aca="false">MAX(Q914,P915)</f>
        <v>13117.464495</v>
      </c>
      <c r="R915" s="68" t="n">
        <f aca="false">Q915-P915</f>
        <v>0</v>
      </c>
      <c r="S915" s="68" t="n">
        <f aca="false">S914+K915</f>
        <v>7761.97344298479</v>
      </c>
      <c r="T915" s="68" t="n">
        <f aca="false">MAX(T914,S915)</f>
        <v>7761.97344298479</v>
      </c>
      <c r="U915" s="68" t="n">
        <f aca="false">T915-S915</f>
        <v>0</v>
      </c>
      <c r="V915" s="70" t="n">
        <f aca="false">V914+F915</f>
        <v>2.3425</v>
      </c>
      <c r="W915" s="70" t="n">
        <f aca="false">MAX(W914,V915)</f>
        <v>2.3425</v>
      </c>
      <c r="X915" s="70" t="n">
        <f aca="false">W915-V915</f>
        <v>0</v>
      </c>
      <c r="Y915" s="70" t="n">
        <f aca="false">Y914+M915</f>
        <v>2.10635630498699</v>
      </c>
      <c r="Z915" s="70" t="n">
        <f aca="false">MAX(Z914,Y915)</f>
        <v>2.10635630498699</v>
      </c>
      <c r="AA915" s="70" t="n">
        <f aca="false">Z915-Y915</f>
        <v>0</v>
      </c>
      <c r="AB915" s="72" t="n">
        <f aca="false">AB914*(1+F915)</f>
        <v>9.14867141444502</v>
      </c>
      <c r="AC915" s="73" t="n">
        <f aca="false">MAX(AC914,AB915)</f>
        <v>9.14867141444502</v>
      </c>
      <c r="AD915" s="70" t="n">
        <f aca="false">1-AB915/AC915</f>
        <v>0</v>
      </c>
      <c r="AE915" s="73" t="n">
        <f aca="false">AE914*(1+M915)</f>
        <v>7.22811809718868</v>
      </c>
      <c r="AF915" s="73" t="n">
        <f aca="false">MAX(AF914,AE915)</f>
        <v>7.22811809718868</v>
      </c>
      <c r="AG915" s="70" t="n">
        <f aca="false">1-AE915/AF915</f>
        <v>0</v>
      </c>
      <c r="AH915" s="74" t="n">
        <f aca="false">IF(R915&gt;0,AH914+1,0)</f>
        <v>0</v>
      </c>
      <c r="AI915" s="74" t="n">
        <f aca="false">IF(U915&gt;0,AI914+1,0)</f>
        <v>0</v>
      </c>
      <c r="AJ915" s="74" t="n">
        <f aca="false">IF(G915&gt;0,AJ914+1,0)</f>
        <v>3</v>
      </c>
      <c r="AK915" s="74" t="n">
        <f aca="false">IF(G915&lt;=0,AK914+1,0)</f>
        <v>0</v>
      </c>
      <c r="AL915" s="74" t="n">
        <f aca="false">IF(K915&gt;0,AL914+1,0)</f>
        <v>2</v>
      </c>
      <c r="AM915" s="74" t="n">
        <f aca="false">IF(K915&lt;=0,AM914+1,0)</f>
        <v>0</v>
      </c>
    </row>
    <row r="916" customFormat="false" ht="15" hidden="false" customHeight="false" outlineLevel="0" collapsed="false">
      <c r="A916" s="61" t="n">
        <v>920</v>
      </c>
      <c r="B916" s="62" t="n">
        <v>42485.4479166667</v>
      </c>
      <c r="C916" s="63" t="n">
        <f aca="false">YEAR(B916)</f>
        <v>2016</v>
      </c>
      <c r="D916" s="32" t="s">
        <v>276</v>
      </c>
      <c r="E916" s="64" t="n">
        <v>7864.8</v>
      </c>
      <c r="F916" s="65" t="n">
        <v>0.0002</v>
      </c>
      <c r="G916" s="66" t="n">
        <v>1.57296</v>
      </c>
      <c r="H916" s="67" t="n">
        <f aca="false">E916+IF(D916="Long",1,-1)*G916</f>
        <v>7863.22704</v>
      </c>
      <c r="I916" s="68" t="n">
        <f aca="false">Assumptions!$B$58</f>
        <v>5.35750011455817</v>
      </c>
      <c r="J916" s="68" t="n">
        <f aca="false">INDEX(Yearly!$D$5:$D$22,MATCH(C916,Yearly!$A$5:$A$22,0))</f>
        <v>0.502265635739828</v>
      </c>
      <c r="K916" s="68" t="n">
        <f aca="false">G916-I916-J916</f>
        <v>-4.286805750298</v>
      </c>
      <c r="L916" s="69" t="n">
        <f aca="false">(I916+J916)/Assumptions!$B$8</f>
        <v>0.000258379058567438</v>
      </c>
      <c r="M916" s="70" t="n">
        <f aca="false">F916-L916</f>
        <v>-5.83790585674379E-005</v>
      </c>
      <c r="N916" s="71" t="n">
        <f aca="false">G916*Assumptions!$B$7</f>
        <v>12371.3304</v>
      </c>
      <c r="O916" s="71" t="n">
        <f aca="false">K916*Assumptions!$B$7</f>
        <v>-33715.7272260937</v>
      </c>
      <c r="P916" s="68" t="n">
        <f aca="false">P915+G916</f>
        <v>13119.037455</v>
      </c>
      <c r="Q916" s="68" t="n">
        <f aca="false">MAX(Q915,P916)</f>
        <v>13119.037455</v>
      </c>
      <c r="R916" s="68" t="n">
        <f aca="false">Q916-P916</f>
        <v>0</v>
      </c>
      <c r="S916" s="68" t="n">
        <f aca="false">S915+K916</f>
        <v>7757.6866372345</v>
      </c>
      <c r="T916" s="68" t="n">
        <f aca="false">MAX(T915,S916)</f>
        <v>7761.97344298479</v>
      </c>
      <c r="U916" s="68" t="n">
        <f aca="false">T916-S916</f>
        <v>4.2868057502983</v>
      </c>
      <c r="V916" s="70" t="n">
        <f aca="false">V915+F916</f>
        <v>2.3427</v>
      </c>
      <c r="W916" s="70" t="n">
        <f aca="false">MAX(W915,V916)</f>
        <v>2.3427</v>
      </c>
      <c r="X916" s="70" t="n">
        <f aca="false">W916-V916</f>
        <v>0</v>
      </c>
      <c r="Y916" s="70" t="n">
        <f aca="false">Y915+M916</f>
        <v>2.10629792592842</v>
      </c>
      <c r="Z916" s="70" t="n">
        <f aca="false">MAX(Z915,Y916)</f>
        <v>2.10635630498699</v>
      </c>
      <c r="AA916" s="70" t="n">
        <f aca="false">Z916-Y916</f>
        <v>5.8379058567315E-005</v>
      </c>
      <c r="AB916" s="72" t="n">
        <f aca="false">AB915*(1+F916)</f>
        <v>9.15050114872791</v>
      </c>
      <c r="AC916" s="73" t="n">
        <f aca="false">MAX(AC915,AB916)</f>
        <v>9.15050114872791</v>
      </c>
      <c r="AD916" s="70" t="n">
        <f aca="false">1-AB916/AC916</f>
        <v>0</v>
      </c>
      <c r="AE916" s="73" t="n">
        <f aca="false">AE915*(1+M916)</f>
        <v>7.22769612645896</v>
      </c>
      <c r="AF916" s="73" t="n">
        <f aca="false">MAX(AF915,AE916)</f>
        <v>7.22811809718868</v>
      </c>
      <c r="AG916" s="70" t="n">
        <f aca="false">1-AE916/AF916</f>
        <v>5.8379058567426E-005</v>
      </c>
      <c r="AH916" s="74" t="n">
        <f aca="false">IF(R916&gt;0,AH915+1,0)</f>
        <v>0</v>
      </c>
      <c r="AI916" s="74" t="n">
        <f aca="false">IF(U916&gt;0,AI915+1,0)</f>
        <v>1</v>
      </c>
      <c r="AJ916" s="74" t="n">
        <f aca="false">IF(G916&gt;0,AJ915+1,0)</f>
        <v>4</v>
      </c>
      <c r="AK916" s="74" t="n">
        <f aca="false">IF(G916&lt;=0,AK915+1,0)</f>
        <v>0</v>
      </c>
      <c r="AL916" s="74" t="n">
        <f aca="false">IF(K916&gt;0,AL915+1,0)</f>
        <v>0</v>
      </c>
      <c r="AM916" s="74" t="n">
        <f aca="false">IF(K916&lt;=0,AM915+1,0)</f>
        <v>1</v>
      </c>
    </row>
    <row r="917" customFormat="false" ht="15" hidden="false" customHeight="false" outlineLevel="0" collapsed="false">
      <c r="A917" s="61" t="n">
        <v>921</v>
      </c>
      <c r="B917" s="62" t="n">
        <v>42486.5104166667</v>
      </c>
      <c r="C917" s="63" t="n">
        <f aca="false">YEAR(B917)</f>
        <v>2016</v>
      </c>
      <c r="D917" s="32" t="s">
        <v>277</v>
      </c>
      <c r="E917" s="64" t="n">
        <v>7863</v>
      </c>
      <c r="F917" s="65" t="n">
        <v>0.007</v>
      </c>
      <c r="G917" s="66" t="n">
        <v>55.041</v>
      </c>
      <c r="H917" s="67" t="n">
        <f aca="false">E917+IF(D917="Long",1,-1)*G917</f>
        <v>7918.041</v>
      </c>
      <c r="I917" s="68" t="n">
        <f aca="false">Assumptions!$B$58</f>
        <v>5.35750011455817</v>
      </c>
      <c r="J917" s="68" t="n">
        <f aca="false">INDEX(Yearly!$D$5:$D$22,MATCH(C917,Yearly!$A$5:$A$22,0))</f>
        <v>0.502265635739828</v>
      </c>
      <c r="K917" s="68" t="n">
        <f aca="false">G917-I917-J917</f>
        <v>49.181234249702</v>
      </c>
      <c r="L917" s="69" t="n">
        <f aca="false">(I917+J917)/Assumptions!$B$8</f>
        <v>0.000258379058567438</v>
      </c>
      <c r="M917" s="70" t="n">
        <f aca="false">F917-L917</f>
        <v>0.00674162094143256</v>
      </c>
      <c r="N917" s="71" t="n">
        <f aca="false">G917*Assumptions!$B$7</f>
        <v>432897.465</v>
      </c>
      <c r="O917" s="71" t="n">
        <f aca="false">K917*Assumptions!$B$7</f>
        <v>386810.407373906</v>
      </c>
      <c r="P917" s="68" t="n">
        <f aca="false">P916+G917</f>
        <v>13174.078455</v>
      </c>
      <c r="Q917" s="68" t="n">
        <f aca="false">MAX(Q916,P917)</f>
        <v>13174.078455</v>
      </c>
      <c r="R917" s="68" t="n">
        <f aca="false">Q917-P917</f>
        <v>0</v>
      </c>
      <c r="S917" s="68" t="n">
        <f aca="false">S916+K917</f>
        <v>7806.8678714842</v>
      </c>
      <c r="T917" s="68" t="n">
        <f aca="false">MAX(T916,S917)</f>
        <v>7806.8678714842</v>
      </c>
      <c r="U917" s="68" t="n">
        <f aca="false">T917-S917</f>
        <v>0</v>
      </c>
      <c r="V917" s="70" t="n">
        <f aca="false">V916+F917</f>
        <v>2.3497</v>
      </c>
      <c r="W917" s="70" t="n">
        <f aca="false">MAX(W916,V917)</f>
        <v>2.3497</v>
      </c>
      <c r="X917" s="70" t="n">
        <f aca="false">W917-V917</f>
        <v>0</v>
      </c>
      <c r="Y917" s="70" t="n">
        <f aca="false">Y916+M917</f>
        <v>2.11303954686986</v>
      </c>
      <c r="Z917" s="70" t="n">
        <f aca="false">MAX(Z916,Y917)</f>
        <v>2.11303954686986</v>
      </c>
      <c r="AA917" s="70" t="n">
        <f aca="false">Z917-Y917</f>
        <v>0</v>
      </c>
      <c r="AB917" s="72" t="n">
        <f aca="false">AB916*(1+F917)</f>
        <v>9.214554656769</v>
      </c>
      <c r="AC917" s="73" t="n">
        <f aca="false">MAX(AC916,AB917)</f>
        <v>9.214554656769</v>
      </c>
      <c r="AD917" s="70" t="n">
        <f aca="false">1-AB917/AC917</f>
        <v>0</v>
      </c>
      <c r="AE917" s="73" t="n">
        <f aca="false">AE916*(1+M917)</f>
        <v>7.2764225140234</v>
      </c>
      <c r="AF917" s="73" t="n">
        <f aca="false">MAX(AF916,AE917)</f>
        <v>7.2764225140234</v>
      </c>
      <c r="AG917" s="70" t="n">
        <f aca="false">1-AE917/AF917</f>
        <v>0</v>
      </c>
      <c r="AH917" s="74" t="n">
        <f aca="false">IF(R917&gt;0,AH916+1,0)</f>
        <v>0</v>
      </c>
      <c r="AI917" s="74" t="n">
        <f aca="false">IF(U917&gt;0,AI916+1,0)</f>
        <v>0</v>
      </c>
      <c r="AJ917" s="74" t="n">
        <f aca="false">IF(G917&gt;0,AJ916+1,0)</f>
        <v>5</v>
      </c>
      <c r="AK917" s="74" t="n">
        <f aca="false">IF(G917&lt;=0,AK916+1,0)</f>
        <v>0</v>
      </c>
      <c r="AL917" s="74" t="n">
        <f aca="false">IF(K917&gt;0,AL916+1,0)</f>
        <v>1</v>
      </c>
      <c r="AM917" s="74" t="n">
        <f aca="false">IF(K917&lt;=0,AM916+1,0)</f>
        <v>0</v>
      </c>
    </row>
    <row r="918" customFormat="false" ht="15" hidden="false" customHeight="false" outlineLevel="0" collapsed="false">
      <c r="A918" s="61" t="n">
        <v>922</v>
      </c>
      <c r="B918" s="62" t="n">
        <v>42488.4895833333</v>
      </c>
      <c r="C918" s="63" t="n">
        <f aca="false">YEAR(B918)</f>
        <v>2016</v>
      </c>
      <c r="D918" s="32" t="s">
        <v>276</v>
      </c>
      <c r="E918" s="64" t="n">
        <v>7918.25</v>
      </c>
      <c r="F918" s="65" t="n">
        <v>0.0045</v>
      </c>
      <c r="G918" s="66" t="n">
        <v>35.632125</v>
      </c>
      <c r="H918" s="67" t="n">
        <f aca="false">E918+IF(D918="Long",1,-1)*G918</f>
        <v>7882.617875</v>
      </c>
      <c r="I918" s="68" t="n">
        <f aca="false">Assumptions!$B$58</f>
        <v>5.35750011455817</v>
      </c>
      <c r="J918" s="68" t="n">
        <f aca="false">INDEX(Yearly!$D$5:$D$22,MATCH(C918,Yearly!$A$5:$A$22,0))</f>
        <v>0.502265635739828</v>
      </c>
      <c r="K918" s="68" t="n">
        <f aca="false">G918-I918-J918</f>
        <v>29.772359249702</v>
      </c>
      <c r="L918" s="69" t="n">
        <f aca="false">(I918+J918)/Assumptions!$B$8</f>
        <v>0.000258379058567438</v>
      </c>
      <c r="M918" s="70" t="n">
        <f aca="false">F918-L918</f>
        <v>0.00424162094143256</v>
      </c>
      <c r="N918" s="71" t="n">
        <f aca="false">G918*Assumptions!$B$7</f>
        <v>280246.663125</v>
      </c>
      <c r="O918" s="71" t="n">
        <f aca="false">K918*Assumptions!$B$7</f>
        <v>234159.605498906</v>
      </c>
      <c r="P918" s="68" t="n">
        <f aca="false">P917+G918</f>
        <v>13209.71058</v>
      </c>
      <c r="Q918" s="68" t="n">
        <f aca="false">MAX(Q917,P918)</f>
        <v>13209.71058</v>
      </c>
      <c r="R918" s="68" t="n">
        <f aca="false">Q918-P918</f>
        <v>0</v>
      </c>
      <c r="S918" s="68" t="n">
        <f aca="false">S917+K918</f>
        <v>7836.6402307339</v>
      </c>
      <c r="T918" s="68" t="n">
        <f aca="false">MAX(T917,S918)</f>
        <v>7836.6402307339</v>
      </c>
      <c r="U918" s="68" t="n">
        <f aca="false">T918-S918</f>
        <v>0</v>
      </c>
      <c r="V918" s="70" t="n">
        <f aca="false">V917+F918</f>
        <v>2.3542</v>
      </c>
      <c r="W918" s="70" t="n">
        <f aca="false">MAX(W917,V918)</f>
        <v>2.3542</v>
      </c>
      <c r="X918" s="70" t="n">
        <f aca="false">W918-V918</f>
        <v>0</v>
      </c>
      <c r="Y918" s="70" t="n">
        <f aca="false">Y917+M918</f>
        <v>2.11728116781129</v>
      </c>
      <c r="Z918" s="70" t="n">
        <f aca="false">MAX(Z917,Y918)</f>
        <v>2.11728116781129</v>
      </c>
      <c r="AA918" s="70" t="n">
        <f aca="false">Z918-Y918</f>
        <v>0</v>
      </c>
      <c r="AB918" s="72" t="n">
        <f aca="false">AB917*(1+F918)</f>
        <v>9.25602015272446</v>
      </c>
      <c r="AC918" s="73" t="n">
        <f aca="false">MAX(AC917,AB918)</f>
        <v>9.25602015272446</v>
      </c>
      <c r="AD918" s="70" t="n">
        <f aca="false">1-AB918/AC918</f>
        <v>0</v>
      </c>
      <c r="AE918" s="73" t="n">
        <f aca="false">AE917*(1+M918)</f>
        <v>7.3072863401376</v>
      </c>
      <c r="AF918" s="73" t="n">
        <f aca="false">MAX(AF917,AE918)</f>
        <v>7.3072863401376</v>
      </c>
      <c r="AG918" s="70" t="n">
        <f aca="false">1-AE918/AF918</f>
        <v>0</v>
      </c>
      <c r="AH918" s="74" t="n">
        <f aca="false">IF(R918&gt;0,AH917+1,0)</f>
        <v>0</v>
      </c>
      <c r="AI918" s="74" t="n">
        <f aca="false">IF(U918&gt;0,AI917+1,0)</f>
        <v>0</v>
      </c>
      <c r="AJ918" s="74" t="n">
        <f aca="false">IF(G918&gt;0,AJ917+1,0)</f>
        <v>6</v>
      </c>
      <c r="AK918" s="74" t="n">
        <f aca="false">IF(G918&lt;=0,AK917+1,0)</f>
        <v>0</v>
      </c>
      <c r="AL918" s="74" t="n">
        <f aca="false">IF(K918&gt;0,AL917+1,0)</f>
        <v>2</v>
      </c>
      <c r="AM918" s="74" t="n">
        <f aca="false">IF(K918&lt;=0,AM917+1,0)</f>
        <v>0</v>
      </c>
    </row>
    <row r="919" customFormat="false" ht="15" hidden="false" customHeight="false" outlineLevel="0" collapsed="false">
      <c r="A919" s="61" t="n">
        <v>923</v>
      </c>
      <c r="B919" s="62" t="n">
        <v>42493.40625</v>
      </c>
      <c r="C919" s="63" t="n">
        <f aca="false">YEAR(B919)</f>
        <v>2016</v>
      </c>
      <c r="D919" s="32" t="s">
        <v>277</v>
      </c>
      <c r="E919" s="64" t="n">
        <v>7882.75</v>
      </c>
      <c r="F919" s="65" t="n">
        <v>-0.0047</v>
      </c>
      <c r="G919" s="66" t="n">
        <v>-37.048925</v>
      </c>
      <c r="H919" s="67" t="n">
        <f aca="false">E919+IF(D919="Long",1,-1)*G919</f>
        <v>7845.701075</v>
      </c>
      <c r="I919" s="68" t="n">
        <f aca="false">Assumptions!$B$58</f>
        <v>5.35750011455817</v>
      </c>
      <c r="J919" s="68" t="n">
        <f aca="false">INDEX(Yearly!$D$5:$D$22,MATCH(C919,Yearly!$A$5:$A$22,0))</f>
        <v>0.502265635739828</v>
      </c>
      <c r="K919" s="68" t="n">
        <f aca="false">G919-I919-J919</f>
        <v>-42.908690750298</v>
      </c>
      <c r="L919" s="69" t="n">
        <f aca="false">(I919+J919)/Assumptions!$B$8</f>
        <v>0.000258379058567438</v>
      </c>
      <c r="M919" s="70" t="n">
        <f aca="false">F919-L919</f>
        <v>-0.00495837905856744</v>
      </c>
      <c r="N919" s="71" t="n">
        <f aca="false">G919*Assumptions!$B$7</f>
        <v>-291389.795125</v>
      </c>
      <c r="O919" s="71" t="n">
        <f aca="false">K919*Assumptions!$B$7</f>
        <v>-337476.852751094</v>
      </c>
      <c r="P919" s="68" t="n">
        <f aca="false">P918+G919</f>
        <v>13172.661655</v>
      </c>
      <c r="Q919" s="68" t="n">
        <f aca="false">MAX(Q918,P919)</f>
        <v>13209.71058</v>
      </c>
      <c r="R919" s="68" t="n">
        <f aca="false">Q919-P919</f>
        <v>37.0489249999991</v>
      </c>
      <c r="S919" s="68" t="n">
        <f aca="false">S918+K919</f>
        <v>7793.7315399836</v>
      </c>
      <c r="T919" s="68" t="n">
        <f aca="false">MAX(T918,S919)</f>
        <v>7836.6402307339</v>
      </c>
      <c r="U919" s="68" t="n">
        <f aca="false">T919-S919</f>
        <v>42.9086907502979</v>
      </c>
      <c r="V919" s="70" t="n">
        <f aca="false">V918+F919</f>
        <v>2.3495</v>
      </c>
      <c r="W919" s="70" t="n">
        <f aca="false">MAX(W918,V919)</f>
        <v>2.3542</v>
      </c>
      <c r="X919" s="70" t="n">
        <f aca="false">W919-V919</f>
        <v>0.00470000000000015</v>
      </c>
      <c r="Y919" s="70" t="n">
        <f aca="false">Y918+M919</f>
        <v>2.11232278875272</v>
      </c>
      <c r="Z919" s="70" t="n">
        <f aca="false">MAX(Z918,Y919)</f>
        <v>2.11728116781129</v>
      </c>
      <c r="AA919" s="70" t="n">
        <f aca="false">Z919-Y919</f>
        <v>0.00495837905856744</v>
      </c>
      <c r="AB919" s="72" t="n">
        <f aca="false">AB918*(1+F919)</f>
        <v>9.21251685800666</v>
      </c>
      <c r="AC919" s="73" t="n">
        <f aca="false">MAX(AC918,AB919)</f>
        <v>9.25602015272446</v>
      </c>
      <c r="AD919" s="70" t="n">
        <f aca="false">1-AB919/AC919</f>
        <v>0.00470000000000004</v>
      </c>
      <c r="AE919" s="73" t="n">
        <f aca="false">AE918*(1+M919)</f>
        <v>7.2710540445737</v>
      </c>
      <c r="AF919" s="73" t="n">
        <f aca="false">MAX(AF918,AE919)</f>
        <v>7.3072863401376</v>
      </c>
      <c r="AG919" s="70" t="n">
        <f aca="false">1-AE919/AF919</f>
        <v>0.00495837905856744</v>
      </c>
      <c r="AH919" s="74" t="n">
        <f aca="false">IF(R919&gt;0,AH918+1,0)</f>
        <v>1</v>
      </c>
      <c r="AI919" s="74" t="n">
        <f aca="false">IF(U919&gt;0,AI918+1,0)</f>
        <v>1</v>
      </c>
      <c r="AJ919" s="74" t="n">
        <f aca="false">IF(G919&gt;0,AJ918+1,0)</f>
        <v>0</v>
      </c>
      <c r="AK919" s="74" t="n">
        <f aca="false">IF(G919&lt;=0,AK918+1,0)</f>
        <v>1</v>
      </c>
      <c r="AL919" s="74" t="n">
        <f aca="false">IF(K919&gt;0,AL918+1,0)</f>
        <v>0</v>
      </c>
      <c r="AM919" s="74" t="n">
        <f aca="false">IF(K919&lt;=0,AM918+1,0)</f>
        <v>1</v>
      </c>
    </row>
    <row r="920" customFormat="false" ht="15" hidden="false" customHeight="false" outlineLevel="0" collapsed="false">
      <c r="A920" s="61" t="n">
        <v>924</v>
      </c>
      <c r="B920" s="62" t="n">
        <v>42493.5215277778</v>
      </c>
      <c r="C920" s="63" t="n">
        <f aca="false">YEAR(B920)</f>
        <v>2016</v>
      </c>
      <c r="D920" s="32" t="s">
        <v>276</v>
      </c>
      <c r="E920" s="64" t="n">
        <v>7846.05</v>
      </c>
      <c r="F920" s="65" t="n">
        <v>0.0041</v>
      </c>
      <c r="G920" s="66" t="n">
        <v>32.168805</v>
      </c>
      <c r="H920" s="67" t="n">
        <f aca="false">E920+IF(D920="Long",1,-1)*G920</f>
        <v>7813.881195</v>
      </c>
      <c r="I920" s="68" t="n">
        <f aca="false">Assumptions!$B$58</f>
        <v>5.35750011455817</v>
      </c>
      <c r="J920" s="68" t="n">
        <f aca="false">INDEX(Yearly!$D$5:$D$22,MATCH(C920,Yearly!$A$5:$A$22,0))</f>
        <v>0.502265635739828</v>
      </c>
      <c r="K920" s="68" t="n">
        <f aca="false">G920-I920-J920</f>
        <v>26.309039249702</v>
      </c>
      <c r="L920" s="69" t="n">
        <f aca="false">(I920+J920)/Assumptions!$B$8</f>
        <v>0.000258379058567438</v>
      </c>
      <c r="M920" s="70" t="n">
        <f aca="false">F920-L920</f>
        <v>0.00384162094143256</v>
      </c>
      <c r="N920" s="71" t="n">
        <f aca="false">G920*Assumptions!$B$7</f>
        <v>253007.651325</v>
      </c>
      <c r="O920" s="71" t="n">
        <f aca="false">K920*Assumptions!$B$7</f>
        <v>206920.593698906</v>
      </c>
      <c r="P920" s="68" t="n">
        <f aca="false">P919+G920</f>
        <v>13204.83046</v>
      </c>
      <c r="Q920" s="68" t="n">
        <f aca="false">MAX(Q919,P920)</f>
        <v>13209.71058</v>
      </c>
      <c r="R920" s="68" t="n">
        <f aca="false">Q920-P920</f>
        <v>4.88011999999981</v>
      </c>
      <c r="S920" s="68" t="n">
        <f aca="false">S919+K920</f>
        <v>7820.0405792333</v>
      </c>
      <c r="T920" s="68" t="n">
        <f aca="false">MAX(T919,S920)</f>
        <v>7836.6402307339</v>
      </c>
      <c r="U920" s="68" t="n">
        <f aca="false">T920-S920</f>
        <v>16.5996515005954</v>
      </c>
      <c r="V920" s="70" t="n">
        <f aca="false">V919+F920</f>
        <v>2.3536</v>
      </c>
      <c r="W920" s="70" t="n">
        <f aca="false">MAX(W919,V920)</f>
        <v>2.3542</v>
      </c>
      <c r="X920" s="70" t="n">
        <f aca="false">W920-V920</f>
        <v>0.000599999999999934</v>
      </c>
      <c r="Y920" s="70" t="n">
        <f aca="false">Y919+M920</f>
        <v>2.11616440969415</v>
      </c>
      <c r="Z920" s="70" t="n">
        <f aca="false">MAX(Z919,Y920)</f>
        <v>2.11728116781129</v>
      </c>
      <c r="AA920" s="70" t="n">
        <f aca="false">Z920-Y920</f>
        <v>0.00111675811713496</v>
      </c>
      <c r="AB920" s="72" t="n">
        <f aca="false">AB919*(1+F920)</f>
        <v>9.25028817712448</v>
      </c>
      <c r="AC920" s="73" t="n">
        <f aca="false">MAX(AC919,AB920)</f>
        <v>9.25602015272446</v>
      </c>
      <c r="AD920" s="70" t="n">
        <f aca="false">1-AB920/AC920</f>
        <v>0.000619270000000061</v>
      </c>
      <c r="AE920" s="73" t="n">
        <f aca="false">AE919*(1+M920)</f>
        <v>7.29898667805762</v>
      </c>
      <c r="AF920" s="73" t="n">
        <f aca="false">MAX(AF919,AE920)</f>
        <v>7.3072863401376</v>
      </c>
      <c r="AG920" s="70" t="n">
        <f aca="false">1-AE920/AF920</f>
        <v>0.00113580632996191</v>
      </c>
      <c r="AH920" s="74" t="n">
        <f aca="false">IF(R920&gt;0,AH919+1,0)</f>
        <v>2</v>
      </c>
      <c r="AI920" s="74" t="n">
        <f aca="false">IF(U920&gt;0,AI919+1,0)</f>
        <v>2</v>
      </c>
      <c r="AJ920" s="74" t="n">
        <f aca="false">IF(G920&gt;0,AJ919+1,0)</f>
        <v>1</v>
      </c>
      <c r="AK920" s="74" t="n">
        <f aca="false">IF(G920&lt;=0,AK919+1,0)</f>
        <v>0</v>
      </c>
      <c r="AL920" s="74" t="n">
        <f aca="false">IF(K920&gt;0,AL919+1,0)</f>
        <v>1</v>
      </c>
      <c r="AM920" s="74" t="n">
        <f aca="false">IF(K920&lt;=0,AM919+1,0)</f>
        <v>0</v>
      </c>
    </row>
    <row r="921" customFormat="false" ht="15" hidden="false" customHeight="false" outlineLevel="0" collapsed="false">
      <c r="A921" s="61" t="n">
        <v>925</v>
      </c>
      <c r="B921" s="62" t="n">
        <v>42499.40625</v>
      </c>
      <c r="C921" s="63" t="n">
        <f aca="false">YEAR(B921)</f>
        <v>2016</v>
      </c>
      <c r="D921" s="32" t="s">
        <v>277</v>
      </c>
      <c r="E921" s="64" t="n">
        <v>7814.15</v>
      </c>
      <c r="F921" s="65" t="n">
        <v>0.003</v>
      </c>
      <c r="G921" s="66" t="n">
        <v>23.44245</v>
      </c>
      <c r="H921" s="67" t="n">
        <f aca="false">E921+IF(D921="Long",1,-1)*G921</f>
        <v>7837.59245</v>
      </c>
      <c r="I921" s="68" t="n">
        <f aca="false">Assumptions!$B$58</f>
        <v>5.35750011455817</v>
      </c>
      <c r="J921" s="68" t="n">
        <f aca="false">INDEX(Yearly!$D$5:$D$22,MATCH(C921,Yearly!$A$5:$A$22,0))</f>
        <v>0.502265635739828</v>
      </c>
      <c r="K921" s="68" t="n">
        <f aca="false">G921-I921-J921</f>
        <v>17.582684249702</v>
      </c>
      <c r="L921" s="69" t="n">
        <f aca="false">(I921+J921)/Assumptions!$B$8</f>
        <v>0.000258379058567438</v>
      </c>
      <c r="M921" s="70" t="n">
        <f aca="false">F921-L921</f>
        <v>0.00274162094143256</v>
      </c>
      <c r="N921" s="71" t="n">
        <f aca="false">G921*Assumptions!$B$7</f>
        <v>184374.86925</v>
      </c>
      <c r="O921" s="71" t="n">
        <f aca="false">K921*Assumptions!$B$7</f>
        <v>138287.811623906</v>
      </c>
      <c r="P921" s="68" t="n">
        <f aca="false">P920+G921</f>
        <v>13228.27291</v>
      </c>
      <c r="Q921" s="68" t="n">
        <f aca="false">MAX(Q920,P921)</f>
        <v>13228.27291</v>
      </c>
      <c r="R921" s="68" t="n">
        <f aca="false">Q921-P921</f>
        <v>0</v>
      </c>
      <c r="S921" s="68" t="n">
        <f aca="false">S920+K921</f>
        <v>7837.62326348301</v>
      </c>
      <c r="T921" s="68" t="n">
        <f aca="false">MAX(T920,S921)</f>
        <v>7837.62326348301</v>
      </c>
      <c r="U921" s="68" t="n">
        <f aca="false">T921-S921</f>
        <v>0</v>
      </c>
      <c r="V921" s="70" t="n">
        <f aca="false">V920+F921</f>
        <v>2.3566</v>
      </c>
      <c r="W921" s="70" t="n">
        <f aca="false">MAX(W920,V921)</f>
        <v>2.3566</v>
      </c>
      <c r="X921" s="70" t="n">
        <f aca="false">W921-V921</f>
        <v>0</v>
      </c>
      <c r="Y921" s="70" t="n">
        <f aca="false">Y920+M921</f>
        <v>2.11890603063559</v>
      </c>
      <c r="Z921" s="70" t="n">
        <f aca="false">MAX(Z920,Y921)</f>
        <v>2.11890603063559</v>
      </c>
      <c r="AA921" s="70" t="n">
        <f aca="false">Z921-Y921</f>
        <v>0</v>
      </c>
      <c r="AB921" s="72" t="n">
        <f aca="false">AB920*(1+F921)</f>
        <v>9.27803904165585</v>
      </c>
      <c r="AC921" s="73" t="n">
        <f aca="false">MAX(AC920,AB921)</f>
        <v>9.27803904165585</v>
      </c>
      <c r="AD921" s="70" t="n">
        <f aca="false">1-AB921/AC921</f>
        <v>0</v>
      </c>
      <c r="AE921" s="73" t="n">
        <f aca="false">AE920*(1+M921)</f>
        <v>7.31899773278542</v>
      </c>
      <c r="AF921" s="73" t="n">
        <f aca="false">MAX(AF920,AE921)</f>
        <v>7.31899773278542</v>
      </c>
      <c r="AG921" s="70" t="n">
        <f aca="false">1-AE921/AF921</f>
        <v>0</v>
      </c>
      <c r="AH921" s="74" t="n">
        <f aca="false">IF(R921&gt;0,AH920+1,0)</f>
        <v>0</v>
      </c>
      <c r="AI921" s="74" t="n">
        <f aca="false">IF(U921&gt;0,AI920+1,0)</f>
        <v>0</v>
      </c>
      <c r="AJ921" s="74" t="n">
        <f aca="false">IF(G921&gt;0,AJ920+1,0)</f>
        <v>2</v>
      </c>
      <c r="AK921" s="74" t="n">
        <f aca="false">IF(G921&lt;=0,AK920+1,0)</f>
        <v>0</v>
      </c>
      <c r="AL921" s="74" t="n">
        <f aca="false">IF(K921&gt;0,AL920+1,0)</f>
        <v>2</v>
      </c>
      <c r="AM921" s="74" t="n">
        <f aca="false">IF(K921&lt;=0,AM920+1,0)</f>
        <v>0</v>
      </c>
    </row>
    <row r="922" customFormat="false" ht="15" hidden="false" customHeight="false" outlineLevel="0" collapsed="false">
      <c r="A922" s="61" t="n">
        <v>926</v>
      </c>
      <c r="B922" s="62" t="n">
        <v>42503.40625</v>
      </c>
      <c r="C922" s="63" t="n">
        <f aca="false">YEAR(B922)</f>
        <v>2016</v>
      </c>
      <c r="D922" s="32" t="s">
        <v>276</v>
      </c>
      <c r="E922" s="64" t="n">
        <v>7837.45</v>
      </c>
      <c r="F922" s="65" t="n">
        <v>-0.001</v>
      </c>
      <c r="G922" s="66" t="n">
        <v>-7.83745</v>
      </c>
      <c r="H922" s="67" t="n">
        <f aca="false">E922+IF(D922="Long",1,-1)*G922</f>
        <v>7845.28745</v>
      </c>
      <c r="I922" s="68" t="n">
        <f aca="false">Assumptions!$B$58</f>
        <v>5.35750011455817</v>
      </c>
      <c r="J922" s="68" t="n">
        <f aca="false">INDEX(Yearly!$D$5:$D$22,MATCH(C922,Yearly!$A$5:$A$22,0))</f>
        <v>0.502265635739828</v>
      </c>
      <c r="K922" s="68" t="n">
        <f aca="false">G922-I922-J922</f>
        <v>-13.697215750298</v>
      </c>
      <c r="L922" s="69" t="n">
        <f aca="false">(I922+J922)/Assumptions!$B$8</f>
        <v>0.000258379058567438</v>
      </c>
      <c r="M922" s="70" t="n">
        <f aca="false">F922-L922</f>
        <v>-0.00125837905856744</v>
      </c>
      <c r="N922" s="71" t="n">
        <f aca="false">G922*Assumptions!$B$7</f>
        <v>-61641.54425</v>
      </c>
      <c r="O922" s="71" t="n">
        <f aca="false">K922*Assumptions!$B$7</f>
        <v>-107728.601876094</v>
      </c>
      <c r="P922" s="68" t="n">
        <f aca="false">P921+G922</f>
        <v>13220.43546</v>
      </c>
      <c r="Q922" s="68" t="n">
        <f aca="false">MAX(Q921,P922)</f>
        <v>13228.27291</v>
      </c>
      <c r="R922" s="68" t="n">
        <f aca="false">Q922-P922</f>
        <v>7.8374500000009</v>
      </c>
      <c r="S922" s="68" t="n">
        <f aca="false">S921+K922</f>
        <v>7823.92604773271</v>
      </c>
      <c r="T922" s="68" t="n">
        <f aca="false">MAX(T921,S922)</f>
        <v>7837.62326348301</v>
      </c>
      <c r="U922" s="68" t="n">
        <f aca="false">T922-S922</f>
        <v>13.6972157502978</v>
      </c>
      <c r="V922" s="70" t="n">
        <f aca="false">V921+F922</f>
        <v>2.3556</v>
      </c>
      <c r="W922" s="70" t="n">
        <f aca="false">MAX(W921,V922)</f>
        <v>2.3566</v>
      </c>
      <c r="X922" s="70" t="n">
        <f aca="false">W922-V922</f>
        <v>0.00099999999999989</v>
      </c>
      <c r="Y922" s="70" t="n">
        <f aca="false">Y921+M922</f>
        <v>2.11764765157702</v>
      </c>
      <c r="Z922" s="70" t="n">
        <f aca="false">MAX(Z921,Y922)</f>
        <v>2.11890603063559</v>
      </c>
      <c r="AA922" s="70" t="n">
        <f aca="false">Z922-Y922</f>
        <v>0.00125837905856763</v>
      </c>
      <c r="AB922" s="72" t="n">
        <f aca="false">AB921*(1+F922)</f>
        <v>9.2687610026142</v>
      </c>
      <c r="AC922" s="73" t="n">
        <f aca="false">MAX(AC921,AB922)</f>
        <v>9.27803904165585</v>
      </c>
      <c r="AD922" s="70" t="n">
        <f aca="false">1-AB922/AC922</f>
        <v>0.001</v>
      </c>
      <c r="AE922" s="73" t="n">
        <f aca="false">AE921*(1+M922)</f>
        <v>7.30978765930878</v>
      </c>
      <c r="AF922" s="73" t="n">
        <f aca="false">MAX(AF921,AE922)</f>
        <v>7.31899773278542</v>
      </c>
      <c r="AG922" s="70" t="n">
        <f aca="false">1-AE922/AF922</f>
        <v>0.0012583790585674</v>
      </c>
      <c r="AH922" s="74" t="n">
        <f aca="false">IF(R922&gt;0,AH921+1,0)</f>
        <v>1</v>
      </c>
      <c r="AI922" s="74" t="n">
        <f aca="false">IF(U922&gt;0,AI921+1,0)</f>
        <v>1</v>
      </c>
      <c r="AJ922" s="74" t="n">
        <f aca="false">IF(G922&gt;0,AJ921+1,0)</f>
        <v>0</v>
      </c>
      <c r="AK922" s="74" t="n">
        <f aca="false">IF(G922&lt;=0,AK921+1,0)</f>
        <v>1</v>
      </c>
      <c r="AL922" s="74" t="n">
        <f aca="false">IF(K922&gt;0,AL921+1,0)</f>
        <v>0</v>
      </c>
      <c r="AM922" s="74" t="n">
        <f aca="false">IF(K922&lt;=0,AM921+1,0)</f>
        <v>1</v>
      </c>
    </row>
    <row r="923" customFormat="false" ht="15" hidden="false" customHeight="false" outlineLevel="0" collapsed="false">
      <c r="A923" s="61" t="n">
        <v>927</v>
      </c>
      <c r="B923" s="62" t="n">
        <v>42506.6145833333</v>
      </c>
      <c r="C923" s="63" t="n">
        <f aca="false">YEAR(B923)</f>
        <v>2016</v>
      </c>
      <c r="D923" s="32" t="s">
        <v>277</v>
      </c>
      <c r="E923" s="64" t="n">
        <v>7845.45</v>
      </c>
      <c r="F923" s="65" t="n">
        <v>-0.0006</v>
      </c>
      <c r="G923" s="66" t="n">
        <v>-4.70727</v>
      </c>
      <c r="H923" s="67" t="n">
        <f aca="false">E923+IF(D923="Long",1,-1)*G923</f>
        <v>7840.74273</v>
      </c>
      <c r="I923" s="68" t="n">
        <f aca="false">Assumptions!$B$58</f>
        <v>5.35750011455817</v>
      </c>
      <c r="J923" s="68" t="n">
        <f aca="false">INDEX(Yearly!$D$5:$D$22,MATCH(C923,Yearly!$A$5:$A$22,0))</f>
        <v>0.502265635739828</v>
      </c>
      <c r="K923" s="68" t="n">
        <f aca="false">G923-I923-J923</f>
        <v>-10.567035750298</v>
      </c>
      <c r="L923" s="69" t="n">
        <f aca="false">(I923+J923)/Assumptions!$B$8</f>
        <v>0.000258379058567438</v>
      </c>
      <c r="M923" s="70" t="n">
        <f aca="false">F923-L923</f>
        <v>-0.000858379058567438</v>
      </c>
      <c r="N923" s="71" t="n">
        <f aca="false">G923*Assumptions!$B$7</f>
        <v>-37022.67855</v>
      </c>
      <c r="O923" s="71" t="n">
        <f aca="false">K923*Assumptions!$B$7</f>
        <v>-83109.7361760938</v>
      </c>
      <c r="P923" s="68" t="n">
        <f aca="false">P922+G923</f>
        <v>13215.72819</v>
      </c>
      <c r="Q923" s="68" t="n">
        <f aca="false">MAX(Q922,P923)</f>
        <v>13228.27291</v>
      </c>
      <c r="R923" s="68" t="n">
        <f aca="false">Q923-P923</f>
        <v>12.5447200000017</v>
      </c>
      <c r="S923" s="68" t="n">
        <f aca="false">S922+K923</f>
        <v>7813.35901198241</v>
      </c>
      <c r="T923" s="68" t="n">
        <f aca="false">MAX(T922,S923)</f>
        <v>7837.62326348301</v>
      </c>
      <c r="U923" s="68" t="n">
        <f aca="false">T923-S923</f>
        <v>24.2642515005955</v>
      </c>
      <c r="V923" s="70" t="n">
        <f aca="false">V922+F923</f>
        <v>2.355</v>
      </c>
      <c r="W923" s="70" t="n">
        <f aca="false">MAX(W922,V923)</f>
        <v>2.3566</v>
      </c>
      <c r="X923" s="70" t="n">
        <f aca="false">W923-V923</f>
        <v>0.00159999999999982</v>
      </c>
      <c r="Y923" s="70" t="n">
        <f aca="false">Y922+M923</f>
        <v>2.11678927251845</v>
      </c>
      <c r="Z923" s="70" t="n">
        <f aca="false">MAX(Z922,Y923)</f>
        <v>2.11890603063559</v>
      </c>
      <c r="AA923" s="70" t="n">
        <f aca="false">Z923-Y923</f>
        <v>0.00211675811713485</v>
      </c>
      <c r="AB923" s="72" t="n">
        <f aca="false">AB922*(1+F923)</f>
        <v>9.26319974601263</v>
      </c>
      <c r="AC923" s="73" t="n">
        <f aca="false">MAX(AC922,AB923)</f>
        <v>9.27803904165585</v>
      </c>
      <c r="AD923" s="70" t="n">
        <f aca="false">1-AB923/AC923</f>
        <v>0.00159939999999992</v>
      </c>
      <c r="AE923" s="73" t="n">
        <f aca="false">AE922*(1+M923)</f>
        <v>7.30351309065946</v>
      </c>
      <c r="AF923" s="73" t="n">
        <f aca="false">MAX(AF922,AE923)</f>
        <v>7.31899773278542</v>
      </c>
      <c r="AG923" s="70" t="n">
        <f aca="false">1-AE923/AF923</f>
        <v>0.00211567795090317</v>
      </c>
      <c r="AH923" s="74" t="n">
        <f aca="false">IF(R923&gt;0,AH922+1,0)</f>
        <v>2</v>
      </c>
      <c r="AI923" s="74" t="n">
        <f aca="false">IF(U923&gt;0,AI922+1,0)</f>
        <v>2</v>
      </c>
      <c r="AJ923" s="74" t="n">
        <f aca="false">IF(G923&gt;0,AJ922+1,0)</f>
        <v>0</v>
      </c>
      <c r="AK923" s="74" t="n">
        <f aca="false">IF(G923&lt;=0,AK922+1,0)</f>
        <v>2</v>
      </c>
      <c r="AL923" s="74" t="n">
        <f aca="false">IF(K923&gt;0,AL922+1,0)</f>
        <v>0</v>
      </c>
      <c r="AM923" s="74" t="n">
        <f aca="false">IF(K923&lt;=0,AM922+1,0)</f>
        <v>2</v>
      </c>
    </row>
    <row r="924" customFormat="false" ht="15" hidden="false" customHeight="false" outlineLevel="0" collapsed="false">
      <c r="A924" s="61" t="n">
        <v>928</v>
      </c>
      <c r="B924" s="62" t="n">
        <v>42508.40625</v>
      </c>
      <c r="C924" s="63" t="n">
        <f aca="false">YEAR(B924)</f>
        <v>2016</v>
      </c>
      <c r="D924" s="32" t="s">
        <v>276</v>
      </c>
      <c r="E924" s="64" t="n">
        <v>7840.8</v>
      </c>
      <c r="F924" s="65" t="n">
        <v>-0.002</v>
      </c>
      <c r="G924" s="66" t="n">
        <v>-15.6816</v>
      </c>
      <c r="H924" s="67" t="n">
        <f aca="false">E924+IF(D924="Long",1,-1)*G924</f>
        <v>7856.4816</v>
      </c>
      <c r="I924" s="68" t="n">
        <f aca="false">Assumptions!$B$58</f>
        <v>5.35750011455817</v>
      </c>
      <c r="J924" s="68" t="n">
        <f aca="false">INDEX(Yearly!$D$5:$D$22,MATCH(C924,Yearly!$A$5:$A$22,0))</f>
        <v>0.502265635739828</v>
      </c>
      <c r="K924" s="68" t="n">
        <f aca="false">G924-I924-J924</f>
        <v>-21.541365750298</v>
      </c>
      <c r="L924" s="69" t="n">
        <f aca="false">(I924+J924)/Assumptions!$B$8</f>
        <v>0.000258379058567438</v>
      </c>
      <c r="M924" s="70" t="n">
        <f aca="false">F924-L924</f>
        <v>-0.00225837905856744</v>
      </c>
      <c r="N924" s="71" t="n">
        <f aca="false">G924*Assumptions!$B$7</f>
        <v>-123335.784</v>
      </c>
      <c r="O924" s="71" t="n">
        <f aca="false">K924*Assumptions!$B$7</f>
        <v>-169422.841626094</v>
      </c>
      <c r="P924" s="68" t="n">
        <f aca="false">P923+G924</f>
        <v>13200.04659</v>
      </c>
      <c r="Q924" s="68" t="n">
        <f aca="false">MAX(Q923,P924)</f>
        <v>13228.27291</v>
      </c>
      <c r="R924" s="68" t="n">
        <f aca="false">Q924-P924</f>
        <v>28.2263200000016</v>
      </c>
      <c r="S924" s="68" t="n">
        <f aca="false">S923+K924</f>
        <v>7791.81764623211</v>
      </c>
      <c r="T924" s="68" t="n">
        <f aca="false">MAX(T923,S924)</f>
        <v>7837.62326348301</v>
      </c>
      <c r="U924" s="68" t="n">
        <f aca="false">T924-S924</f>
        <v>45.8056172508932</v>
      </c>
      <c r="V924" s="70" t="n">
        <f aca="false">V923+F924</f>
        <v>2.353</v>
      </c>
      <c r="W924" s="70" t="n">
        <f aca="false">MAX(W923,V924)</f>
        <v>2.3566</v>
      </c>
      <c r="X924" s="70" t="n">
        <f aca="false">W924-V924</f>
        <v>0.0035999999999996</v>
      </c>
      <c r="Y924" s="70" t="n">
        <f aca="false">Y923+M924</f>
        <v>2.11453089345988</v>
      </c>
      <c r="Z924" s="70" t="n">
        <f aca="false">MAX(Z923,Y924)</f>
        <v>2.11890603063559</v>
      </c>
      <c r="AA924" s="70" t="n">
        <f aca="false">Z924-Y924</f>
        <v>0.00437513717570237</v>
      </c>
      <c r="AB924" s="72" t="n">
        <f aca="false">AB923*(1+F924)</f>
        <v>9.24467334652061</v>
      </c>
      <c r="AC924" s="73" t="n">
        <f aca="false">MAX(AC923,AB924)</f>
        <v>9.27803904165585</v>
      </c>
      <c r="AD924" s="70" t="n">
        <f aca="false">1-AB924/AC924</f>
        <v>0.00359620119999993</v>
      </c>
      <c r="AE924" s="73" t="n">
        <f aca="false">AE923*(1+M924)</f>
        <v>7.28701898964154</v>
      </c>
      <c r="AF924" s="73" t="n">
        <f aca="false">MAX(AF923,AE924)</f>
        <v>7.31899773278542</v>
      </c>
      <c r="AG924" s="70" t="n">
        <f aca="false">1-AE924/AF924</f>
        <v>0.0043692790066916</v>
      </c>
      <c r="AH924" s="74" t="n">
        <f aca="false">IF(R924&gt;0,AH923+1,0)</f>
        <v>3</v>
      </c>
      <c r="AI924" s="74" t="n">
        <f aca="false">IF(U924&gt;0,AI923+1,0)</f>
        <v>3</v>
      </c>
      <c r="AJ924" s="74" t="n">
        <f aca="false">IF(G924&gt;0,AJ923+1,0)</f>
        <v>0</v>
      </c>
      <c r="AK924" s="74" t="n">
        <f aca="false">IF(G924&lt;=0,AK923+1,0)</f>
        <v>3</v>
      </c>
      <c r="AL924" s="74" t="n">
        <f aca="false">IF(K924&gt;0,AL923+1,0)</f>
        <v>0</v>
      </c>
      <c r="AM924" s="74" t="n">
        <f aca="false">IF(K924&lt;=0,AM923+1,0)</f>
        <v>3</v>
      </c>
    </row>
    <row r="925" customFormat="false" ht="15" hidden="false" customHeight="false" outlineLevel="0" collapsed="false">
      <c r="A925" s="61" t="n">
        <v>929</v>
      </c>
      <c r="B925" s="62" t="n">
        <v>42508.5729166667</v>
      </c>
      <c r="C925" s="63" t="n">
        <f aca="false">YEAR(B925)</f>
        <v>2016</v>
      </c>
      <c r="D925" s="32" t="s">
        <v>277</v>
      </c>
      <c r="E925" s="64" t="n">
        <v>7856.3</v>
      </c>
      <c r="F925" s="65" t="n">
        <v>-0.0025</v>
      </c>
      <c r="G925" s="66" t="n">
        <v>-19.64075</v>
      </c>
      <c r="H925" s="67" t="n">
        <f aca="false">E925+IF(D925="Long",1,-1)*G925</f>
        <v>7836.65925</v>
      </c>
      <c r="I925" s="68" t="n">
        <f aca="false">Assumptions!$B$58</f>
        <v>5.35750011455817</v>
      </c>
      <c r="J925" s="68" t="n">
        <f aca="false">INDEX(Yearly!$D$5:$D$22,MATCH(C925,Yearly!$A$5:$A$22,0))</f>
        <v>0.502265635739828</v>
      </c>
      <c r="K925" s="68" t="n">
        <f aca="false">G925-I925-J925</f>
        <v>-25.500515750298</v>
      </c>
      <c r="L925" s="69" t="n">
        <f aca="false">(I925+J925)/Assumptions!$B$8</f>
        <v>0.000258379058567438</v>
      </c>
      <c r="M925" s="70" t="n">
        <f aca="false">F925-L925</f>
        <v>-0.00275837905856744</v>
      </c>
      <c r="N925" s="71" t="n">
        <f aca="false">G925*Assumptions!$B$7</f>
        <v>-154474.49875</v>
      </c>
      <c r="O925" s="71" t="n">
        <f aca="false">K925*Assumptions!$B$7</f>
        <v>-200561.556376094</v>
      </c>
      <c r="P925" s="68" t="n">
        <f aca="false">P924+G925</f>
        <v>13180.40584</v>
      </c>
      <c r="Q925" s="68" t="n">
        <f aca="false">MAX(Q924,P925)</f>
        <v>13228.27291</v>
      </c>
      <c r="R925" s="68" t="n">
        <f aca="false">Q925-P925</f>
        <v>47.8670700000021</v>
      </c>
      <c r="S925" s="68" t="n">
        <f aca="false">S924+K925</f>
        <v>7766.31713048181</v>
      </c>
      <c r="T925" s="68" t="n">
        <f aca="false">MAX(T924,S925)</f>
        <v>7837.62326348301</v>
      </c>
      <c r="U925" s="68" t="n">
        <f aca="false">T925-S925</f>
        <v>71.3061330011915</v>
      </c>
      <c r="V925" s="70" t="n">
        <f aca="false">V924+F925</f>
        <v>2.3505</v>
      </c>
      <c r="W925" s="70" t="n">
        <f aca="false">MAX(W924,V925)</f>
        <v>2.3566</v>
      </c>
      <c r="X925" s="70" t="n">
        <f aca="false">W925-V925</f>
        <v>0.00609999999999955</v>
      </c>
      <c r="Y925" s="70" t="n">
        <f aca="false">Y924+M925</f>
        <v>2.11177251440132</v>
      </c>
      <c r="Z925" s="70" t="n">
        <f aca="false">MAX(Z924,Y925)</f>
        <v>2.11890603063559</v>
      </c>
      <c r="AA925" s="70" t="n">
        <f aca="false">Z925-Y925</f>
        <v>0.00713351623426961</v>
      </c>
      <c r="AB925" s="72" t="n">
        <f aca="false">AB924*(1+F925)</f>
        <v>9.2215616631543</v>
      </c>
      <c r="AC925" s="73" t="n">
        <f aca="false">MAX(AC924,AB925)</f>
        <v>9.27803904165585</v>
      </c>
      <c r="AD925" s="70" t="n">
        <f aca="false">1-AB925/AC925</f>
        <v>0.0060872106969998</v>
      </c>
      <c r="AE925" s="73" t="n">
        <f aca="false">AE924*(1+M925)</f>
        <v>7.26691862906113</v>
      </c>
      <c r="AF925" s="73" t="n">
        <f aca="false">MAX(AF924,AE925)</f>
        <v>7.31899773278542</v>
      </c>
      <c r="AG925" s="70" t="n">
        <f aca="false">1-AE925/AF925</f>
        <v>0.00711560593754601</v>
      </c>
      <c r="AH925" s="74" t="n">
        <f aca="false">IF(R925&gt;0,AH924+1,0)</f>
        <v>4</v>
      </c>
      <c r="AI925" s="74" t="n">
        <f aca="false">IF(U925&gt;0,AI924+1,0)</f>
        <v>4</v>
      </c>
      <c r="AJ925" s="74" t="n">
        <f aca="false">IF(G925&gt;0,AJ924+1,0)</f>
        <v>0</v>
      </c>
      <c r="AK925" s="74" t="n">
        <f aca="false">IF(G925&lt;=0,AK924+1,0)</f>
        <v>4</v>
      </c>
      <c r="AL925" s="74" t="n">
        <f aca="false">IF(K925&gt;0,AL924+1,0)</f>
        <v>0</v>
      </c>
      <c r="AM925" s="74" t="n">
        <f aca="false">IF(K925&lt;=0,AM924+1,0)</f>
        <v>4</v>
      </c>
    </row>
    <row r="926" customFormat="false" ht="15" hidden="false" customHeight="false" outlineLevel="0" collapsed="false">
      <c r="A926" s="61" t="n">
        <v>930</v>
      </c>
      <c r="B926" s="62" t="n">
        <v>42509.40625</v>
      </c>
      <c r="C926" s="63" t="n">
        <f aca="false">YEAR(B926)</f>
        <v>2016</v>
      </c>
      <c r="D926" s="32" t="s">
        <v>276</v>
      </c>
      <c r="E926" s="64" t="n">
        <v>7836.3</v>
      </c>
      <c r="F926" s="65" t="n">
        <v>-0.0028</v>
      </c>
      <c r="G926" s="66" t="n">
        <v>-21.94164</v>
      </c>
      <c r="H926" s="67" t="n">
        <f aca="false">E926+IF(D926="Long",1,-1)*G926</f>
        <v>7858.24164</v>
      </c>
      <c r="I926" s="68" t="n">
        <f aca="false">Assumptions!$B$58</f>
        <v>5.35750011455817</v>
      </c>
      <c r="J926" s="68" t="n">
        <f aca="false">INDEX(Yearly!$D$5:$D$22,MATCH(C926,Yearly!$A$5:$A$22,0))</f>
        <v>0.502265635739828</v>
      </c>
      <c r="K926" s="68" t="n">
        <f aca="false">G926-I926-J926</f>
        <v>-27.801405750298</v>
      </c>
      <c r="L926" s="69" t="n">
        <f aca="false">(I926+J926)/Assumptions!$B$8</f>
        <v>0.000258379058567438</v>
      </c>
      <c r="M926" s="70" t="n">
        <f aca="false">F926-L926</f>
        <v>-0.00305837905856744</v>
      </c>
      <c r="N926" s="71" t="n">
        <f aca="false">G926*Assumptions!$B$7</f>
        <v>-172570.9986</v>
      </c>
      <c r="O926" s="71" t="n">
        <f aca="false">K926*Assumptions!$B$7</f>
        <v>-218658.056226094</v>
      </c>
      <c r="P926" s="68" t="n">
        <f aca="false">P925+G926</f>
        <v>13158.4642</v>
      </c>
      <c r="Q926" s="68" t="n">
        <f aca="false">MAX(Q925,P926)</f>
        <v>13228.27291</v>
      </c>
      <c r="R926" s="68" t="n">
        <f aca="false">Q926-P926</f>
        <v>69.8087100000012</v>
      </c>
      <c r="S926" s="68" t="n">
        <f aca="false">S925+K926</f>
        <v>7738.51572473152</v>
      </c>
      <c r="T926" s="68" t="n">
        <f aca="false">MAX(T925,S926)</f>
        <v>7837.62326348301</v>
      </c>
      <c r="U926" s="68" t="n">
        <f aca="false">T926-S926</f>
        <v>99.1075387514893</v>
      </c>
      <c r="V926" s="70" t="n">
        <f aca="false">V925+F926</f>
        <v>2.3477</v>
      </c>
      <c r="W926" s="70" t="n">
        <f aca="false">MAX(W925,V926)</f>
        <v>2.3566</v>
      </c>
      <c r="X926" s="70" t="n">
        <f aca="false">W926-V926</f>
        <v>0.00889999999999969</v>
      </c>
      <c r="Y926" s="70" t="n">
        <f aca="false">Y925+M926</f>
        <v>2.10871413534275</v>
      </c>
      <c r="Z926" s="70" t="n">
        <f aca="false">MAX(Z925,Y926)</f>
        <v>2.11890603063559</v>
      </c>
      <c r="AA926" s="70" t="n">
        <f aca="false">Z926-Y926</f>
        <v>0.010191895292837</v>
      </c>
      <c r="AB926" s="72" t="n">
        <f aca="false">AB925*(1+F926)</f>
        <v>9.19574129049747</v>
      </c>
      <c r="AC926" s="73" t="n">
        <f aca="false">MAX(AC925,AB926)</f>
        <v>9.27803904165585</v>
      </c>
      <c r="AD926" s="70" t="n">
        <f aca="false">1-AB926/AC926</f>
        <v>0.00887016650704831</v>
      </c>
      <c r="AE926" s="73" t="n">
        <f aca="false">AE925*(1+M926)</f>
        <v>7.2446936373057</v>
      </c>
      <c r="AF926" s="73" t="n">
        <f aca="false">MAX(AF925,AE926)</f>
        <v>7.31899773278542</v>
      </c>
      <c r="AG926" s="70" t="n">
        <f aca="false">1-AE926/AF926</f>
        <v>0.010152222775925</v>
      </c>
      <c r="AH926" s="74" t="n">
        <f aca="false">IF(R926&gt;0,AH925+1,0)</f>
        <v>5</v>
      </c>
      <c r="AI926" s="74" t="n">
        <f aca="false">IF(U926&gt;0,AI925+1,0)</f>
        <v>5</v>
      </c>
      <c r="AJ926" s="74" t="n">
        <f aca="false">IF(G926&gt;0,AJ925+1,0)</f>
        <v>0</v>
      </c>
      <c r="AK926" s="74" t="n">
        <f aca="false">IF(G926&lt;=0,AK925+1,0)</f>
        <v>5</v>
      </c>
      <c r="AL926" s="74" t="n">
        <f aca="false">IF(K926&gt;0,AL925+1,0)</f>
        <v>0</v>
      </c>
      <c r="AM926" s="74" t="n">
        <f aca="false">IF(K926&lt;=0,AM925+1,0)</f>
        <v>5</v>
      </c>
    </row>
    <row r="927" customFormat="false" ht="15" hidden="false" customHeight="false" outlineLevel="0" collapsed="false">
      <c r="A927" s="61" t="n">
        <v>931</v>
      </c>
      <c r="B927" s="62" t="n">
        <v>42515.40625</v>
      </c>
      <c r="C927" s="63" t="n">
        <f aca="false">YEAR(B927)</f>
        <v>2016</v>
      </c>
      <c r="D927" s="32" t="s">
        <v>277</v>
      </c>
      <c r="E927" s="64" t="n">
        <v>7858.35</v>
      </c>
      <c r="F927" s="65" t="n">
        <v>0.0466</v>
      </c>
      <c r="G927" s="66" t="n">
        <v>366.19911</v>
      </c>
      <c r="H927" s="67" t="n">
        <f aca="false">E927+IF(D927="Long",1,-1)*G927</f>
        <v>8224.54911</v>
      </c>
      <c r="I927" s="68" t="n">
        <f aca="false">Assumptions!$B$58</f>
        <v>5.35750011455817</v>
      </c>
      <c r="J927" s="68" t="n">
        <f aca="false">INDEX(Yearly!$D$5:$D$22,MATCH(C927,Yearly!$A$5:$A$22,0))</f>
        <v>0.502265635739828</v>
      </c>
      <c r="K927" s="68" t="n">
        <f aca="false">G927-I927-J927</f>
        <v>360.339344249702</v>
      </c>
      <c r="L927" s="69" t="n">
        <f aca="false">(I927+J927)/Assumptions!$B$8</f>
        <v>0.000258379058567438</v>
      </c>
      <c r="M927" s="70" t="n">
        <f aca="false">F927-L927</f>
        <v>0.0463416209414326</v>
      </c>
      <c r="N927" s="71" t="n">
        <f aca="false">G927*Assumptions!$B$7</f>
        <v>2880156.00015</v>
      </c>
      <c r="O927" s="71" t="n">
        <f aca="false">K927*Assumptions!$B$7</f>
        <v>2834068.94252391</v>
      </c>
      <c r="P927" s="68" t="n">
        <f aca="false">P926+G927</f>
        <v>13524.66331</v>
      </c>
      <c r="Q927" s="68" t="n">
        <f aca="false">MAX(Q926,P927)</f>
        <v>13524.66331</v>
      </c>
      <c r="R927" s="68" t="n">
        <f aca="false">Q927-P927</f>
        <v>0</v>
      </c>
      <c r="S927" s="68" t="n">
        <f aca="false">S926+K927</f>
        <v>8098.85506898122</v>
      </c>
      <c r="T927" s="68" t="n">
        <f aca="false">MAX(T926,S927)</f>
        <v>8098.85506898122</v>
      </c>
      <c r="U927" s="68" t="n">
        <f aca="false">T927-S927</f>
        <v>0</v>
      </c>
      <c r="V927" s="70" t="n">
        <f aca="false">V926+F927</f>
        <v>2.3943</v>
      </c>
      <c r="W927" s="70" t="n">
        <f aca="false">MAX(W926,V927)</f>
        <v>2.3943</v>
      </c>
      <c r="X927" s="70" t="n">
        <f aca="false">W927-V927</f>
        <v>0</v>
      </c>
      <c r="Y927" s="70" t="n">
        <f aca="false">Y926+M927</f>
        <v>2.15505575628418</v>
      </c>
      <c r="Z927" s="70" t="n">
        <f aca="false">MAX(Z926,Y927)</f>
        <v>2.15505575628418</v>
      </c>
      <c r="AA927" s="70" t="n">
        <f aca="false">Z927-Y927</f>
        <v>0</v>
      </c>
      <c r="AB927" s="72" t="n">
        <f aca="false">AB926*(1+F927)</f>
        <v>9.62426283463465</v>
      </c>
      <c r="AC927" s="73" t="n">
        <f aca="false">MAX(AC926,AB927)</f>
        <v>9.62426283463465</v>
      </c>
      <c r="AD927" s="70" t="n">
        <f aca="false">1-AB927/AC927</f>
        <v>0</v>
      </c>
      <c r="AE927" s="73" t="n">
        <f aca="false">AE926*(1+M927)</f>
        <v>7.58042448368252</v>
      </c>
      <c r="AF927" s="73" t="n">
        <f aca="false">MAX(AF926,AE927)</f>
        <v>7.58042448368252</v>
      </c>
      <c r="AG927" s="70" t="n">
        <f aca="false">1-AE927/AF927</f>
        <v>0</v>
      </c>
      <c r="AH927" s="74" t="n">
        <f aca="false">IF(R927&gt;0,AH926+1,0)</f>
        <v>0</v>
      </c>
      <c r="AI927" s="74" t="n">
        <f aca="false">IF(U927&gt;0,AI926+1,0)</f>
        <v>0</v>
      </c>
      <c r="AJ927" s="74" t="n">
        <f aca="false">IF(G927&gt;0,AJ926+1,0)</f>
        <v>1</v>
      </c>
      <c r="AK927" s="74" t="n">
        <f aca="false">IF(G927&lt;=0,AK926+1,0)</f>
        <v>0</v>
      </c>
      <c r="AL927" s="74" t="n">
        <f aca="false">IF(K927&gt;0,AL926+1,0)</f>
        <v>1</v>
      </c>
      <c r="AM927" s="74" t="n">
        <f aca="false">IF(K927&lt;=0,AM926+1,0)</f>
        <v>0</v>
      </c>
    </row>
    <row r="928" customFormat="false" ht="15" hidden="false" customHeight="false" outlineLevel="0" collapsed="false">
      <c r="A928" s="61" t="n">
        <v>932</v>
      </c>
      <c r="B928" s="62" t="n">
        <v>42530.4270833333</v>
      </c>
      <c r="C928" s="63" t="n">
        <f aca="false">YEAR(B928)</f>
        <v>2016</v>
      </c>
      <c r="D928" s="32" t="s">
        <v>276</v>
      </c>
      <c r="E928" s="64" t="n">
        <v>8224.6</v>
      </c>
      <c r="F928" s="65" t="n">
        <v>-0.0045</v>
      </c>
      <c r="G928" s="66" t="n">
        <v>-37.0107</v>
      </c>
      <c r="H928" s="67" t="n">
        <f aca="false">E928+IF(D928="Long",1,-1)*G928</f>
        <v>8261.6107</v>
      </c>
      <c r="I928" s="68" t="n">
        <f aca="false">Assumptions!$B$58</f>
        <v>5.35750011455817</v>
      </c>
      <c r="J928" s="68" t="n">
        <f aca="false">INDEX(Yearly!$D$5:$D$22,MATCH(C928,Yearly!$A$5:$A$22,0))</f>
        <v>0.502265635739828</v>
      </c>
      <c r="K928" s="68" t="n">
        <f aca="false">G928-I928-J928</f>
        <v>-42.870465750298</v>
      </c>
      <c r="L928" s="69" t="n">
        <f aca="false">(I928+J928)/Assumptions!$B$8</f>
        <v>0.000258379058567438</v>
      </c>
      <c r="M928" s="70" t="n">
        <f aca="false">F928-L928</f>
        <v>-0.00475837905856744</v>
      </c>
      <c r="N928" s="71" t="n">
        <f aca="false">G928*Assumptions!$B$7</f>
        <v>-291089.1555</v>
      </c>
      <c r="O928" s="71" t="n">
        <f aca="false">K928*Assumptions!$B$7</f>
        <v>-337176.213126094</v>
      </c>
      <c r="P928" s="68" t="n">
        <f aca="false">P927+G928</f>
        <v>13487.65261</v>
      </c>
      <c r="Q928" s="68" t="n">
        <f aca="false">MAX(Q927,P928)</f>
        <v>13524.66331</v>
      </c>
      <c r="R928" s="68" t="n">
        <f aca="false">Q928-P928</f>
        <v>37.0107000000007</v>
      </c>
      <c r="S928" s="68" t="n">
        <f aca="false">S927+K928</f>
        <v>8055.98460323092</v>
      </c>
      <c r="T928" s="68" t="n">
        <f aca="false">MAX(T927,S928)</f>
        <v>8098.85506898122</v>
      </c>
      <c r="U928" s="68" t="n">
        <f aca="false">T928-S928</f>
        <v>42.8704657502976</v>
      </c>
      <c r="V928" s="70" t="n">
        <f aca="false">V927+F928</f>
        <v>2.3898</v>
      </c>
      <c r="W928" s="70" t="n">
        <f aca="false">MAX(W927,V928)</f>
        <v>2.3943</v>
      </c>
      <c r="X928" s="70" t="n">
        <f aca="false">W928-V928</f>
        <v>0.00450000000000017</v>
      </c>
      <c r="Y928" s="70" t="n">
        <f aca="false">Y927+M928</f>
        <v>2.15029737722561</v>
      </c>
      <c r="Z928" s="70" t="n">
        <f aca="false">MAX(Z927,Y928)</f>
        <v>2.15505575628418</v>
      </c>
      <c r="AA928" s="70" t="n">
        <f aca="false">Z928-Y928</f>
        <v>0.00475837905856746</v>
      </c>
      <c r="AB928" s="72" t="n">
        <f aca="false">AB927*(1+F928)</f>
        <v>9.5809536518788</v>
      </c>
      <c r="AC928" s="73" t="n">
        <f aca="false">MAX(AC927,AB928)</f>
        <v>9.62426283463465</v>
      </c>
      <c r="AD928" s="70" t="n">
        <f aca="false">1-AB928/AC928</f>
        <v>0.00449999999999995</v>
      </c>
      <c r="AE928" s="73" t="n">
        <f aca="false">AE927*(1+M928)</f>
        <v>7.54435395056432</v>
      </c>
      <c r="AF928" s="73" t="n">
        <f aca="false">MAX(AF927,AE928)</f>
        <v>7.58042448368252</v>
      </c>
      <c r="AG928" s="70" t="n">
        <f aca="false">1-AE928/AF928</f>
        <v>0.00475837905856746</v>
      </c>
      <c r="AH928" s="74" t="n">
        <f aca="false">IF(R928&gt;0,AH927+1,0)</f>
        <v>1</v>
      </c>
      <c r="AI928" s="74" t="n">
        <f aca="false">IF(U928&gt;0,AI927+1,0)</f>
        <v>1</v>
      </c>
      <c r="AJ928" s="74" t="n">
        <f aca="false">IF(G928&gt;0,AJ927+1,0)</f>
        <v>0</v>
      </c>
      <c r="AK928" s="74" t="n">
        <f aca="false">IF(G928&lt;=0,AK927+1,0)</f>
        <v>1</v>
      </c>
      <c r="AL928" s="74" t="n">
        <f aca="false">IF(K928&gt;0,AL927+1,0)</f>
        <v>0</v>
      </c>
      <c r="AM928" s="74" t="n">
        <f aca="false">IF(K928&lt;=0,AM927+1,0)</f>
        <v>1</v>
      </c>
    </row>
    <row r="929" customFormat="false" ht="15" hidden="false" customHeight="false" outlineLevel="0" collapsed="false">
      <c r="A929" s="61" t="n">
        <v>933</v>
      </c>
      <c r="B929" s="62" t="n">
        <v>42531.46875</v>
      </c>
      <c r="C929" s="63" t="n">
        <f aca="false">YEAR(B929)</f>
        <v>2016</v>
      </c>
      <c r="D929" s="32" t="s">
        <v>277</v>
      </c>
      <c r="E929" s="64" t="n">
        <v>8261.4</v>
      </c>
      <c r="F929" s="65" t="n">
        <v>-0.009</v>
      </c>
      <c r="G929" s="66" t="n">
        <v>-74.3526</v>
      </c>
      <c r="H929" s="67" t="n">
        <f aca="false">E929+IF(D929="Long",1,-1)*G929</f>
        <v>8187.0474</v>
      </c>
      <c r="I929" s="68" t="n">
        <f aca="false">Assumptions!$B$58</f>
        <v>5.35750011455817</v>
      </c>
      <c r="J929" s="68" t="n">
        <f aca="false">INDEX(Yearly!$D$5:$D$22,MATCH(C929,Yearly!$A$5:$A$22,0))</f>
        <v>0.502265635739828</v>
      </c>
      <c r="K929" s="68" t="n">
        <f aca="false">G929-I929-J929</f>
        <v>-80.212365750298</v>
      </c>
      <c r="L929" s="69" t="n">
        <f aca="false">(I929+J929)/Assumptions!$B$8</f>
        <v>0.000258379058567438</v>
      </c>
      <c r="M929" s="70" t="n">
        <f aca="false">F929-L929</f>
        <v>-0.00925837905856744</v>
      </c>
      <c r="N929" s="71" t="n">
        <f aca="false">G929*Assumptions!$B$7</f>
        <v>-584783.199</v>
      </c>
      <c r="O929" s="71" t="n">
        <f aca="false">K929*Assumptions!$B$7</f>
        <v>-630870.256626094</v>
      </c>
      <c r="P929" s="68" t="n">
        <f aca="false">P928+G929</f>
        <v>13413.30001</v>
      </c>
      <c r="Q929" s="68" t="n">
        <f aca="false">MAX(Q928,P929)</f>
        <v>13524.66331</v>
      </c>
      <c r="R929" s="68" t="n">
        <f aca="false">Q929-P929</f>
        <v>111.363300000001</v>
      </c>
      <c r="S929" s="68" t="n">
        <f aca="false">S928+K929</f>
        <v>7975.77223748062</v>
      </c>
      <c r="T929" s="68" t="n">
        <f aca="false">MAX(T928,S929)</f>
        <v>8098.85506898122</v>
      </c>
      <c r="U929" s="68" t="n">
        <f aca="false">T929-S929</f>
        <v>123.082831500596</v>
      </c>
      <c r="V929" s="70" t="n">
        <f aca="false">V928+F929</f>
        <v>2.3808</v>
      </c>
      <c r="W929" s="70" t="n">
        <f aca="false">MAX(W928,V929)</f>
        <v>2.3943</v>
      </c>
      <c r="X929" s="70" t="n">
        <f aca="false">W929-V929</f>
        <v>0.0135000000000001</v>
      </c>
      <c r="Y929" s="70" t="n">
        <f aca="false">Y928+M929</f>
        <v>2.14103899816705</v>
      </c>
      <c r="Z929" s="70" t="n">
        <f aca="false">MAX(Z928,Y929)</f>
        <v>2.15505575628418</v>
      </c>
      <c r="AA929" s="70" t="n">
        <f aca="false">Z929-Y929</f>
        <v>0.0140167581171351</v>
      </c>
      <c r="AB929" s="72" t="n">
        <f aca="false">AB928*(1+F929)</f>
        <v>9.49472506901189</v>
      </c>
      <c r="AC929" s="73" t="n">
        <f aca="false">MAX(AC928,AB929)</f>
        <v>9.62426283463465</v>
      </c>
      <c r="AD929" s="70" t="n">
        <f aca="false">1-AB929/AC929</f>
        <v>0.0134595</v>
      </c>
      <c r="AE929" s="73" t="n">
        <f aca="false">AE928*(1+M929)</f>
        <v>7.47450546193799</v>
      </c>
      <c r="AF929" s="73" t="n">
        <f aca="false">MAX(AF928,AE929)</f>
        <v>7.58042448368252</v>
      </c>
      <c r="AG929" s="70" t="n">
        <f aca="false">1-AE929/AF929</f>
        <v>0.0139727032401062</v>
      </c>
      <c r="AH929" s="74" t="n">
        <f aca="false">IF(R929&gt;0,AH928+1,0)</f>
        <v>2</v>
      </c>
      <c r="AI929" s="74" t="n">
        <f aca="false">IF(U929&gt;0,AI928+1,0)</f>
        <v>2</v>
      </c>
      <c r="AJ929" s="74" t="n">
        <f aca="false">IF(G929&gt;0,AJ928+1,0)</f>
        <v>0</v>
      </c>
      <c r="AK929" s="74" t="n">
        <f aca="false">IF(G929&lt;=0,AK928+1,0)</f>
        <v>2</v>
      </c>
      <c r="AL929" s="74" t="n">
        <f aca="false">IF(K929&gt;0,AL928+1,0)</f>
        <v>0</v>
      </c>
      <c r="AM929" s="74" t="n">
        <f aca="false">IF(K929&lt;=0,AM928+1,0)</f>
        <v>2</v>
      </c>
    </row>
    <row r="930" customFormat="false" ht="15" hidden="false" customHeight="false" outlineLevel="0" collapsed="false">
      <c r="A930" s="61" t="n">
        <v>934</v>
      </c>
      <c r="B930" s="62" t="n">
        <v>42531.5520833333</v>
      </c>
      <c r="C930" s="63" t="n">
        <f aca="false">YEAR(B930)</f>
        <v>2016</v>
      </c>
      <c r="D930" s="32" t="s">
        <v>276</v>
      </c>
      <c r="E930" s="64" t="n">
        <v>8186.8</v>
      </c>
      <c r="F930" s="65" t="n">
        <v>0.0043</v>
      </c>
      <c r="G930" s="66" t="n">
        <v>35.20324</v>
      </c>
      <c r="H930" s="67" t="n">
        <f aca="false">E930+IF(D930="Long",1,-1)*G930</f>
        <v>8151.59676</v>
      </c>
      <c r="I930" s="68" t="n">
        <f aca="false">Assumptions!$B$58</f>
        <v>5.35750011455817</v>
      </c>
      <c r="J930" s="68" t="n">
        <f aca="false">INDEX(Yearly!$D$5:$D$22,MATCH(C930,Yearly!$A$5:$A$22,0))</f>
        <v>0.502265635739828</v>
      </c>
      <c r="K930" s="68" t="n">
        <f aca="false">G930-I930-J930</f>
        <v>29.343474249702</v>
      </c>
      <c r="L930" s="69" t="n">
        <f aca="false">(I930+J930)/Assumptions!$B$8</f>
        <v>0.000258379058567438</v>
      </c>
      <c r="M930" s="70" t="n">
        <f aca="false">F930-L930</f>
        <v>0.00404162094143256</v>
      </c>
      <c r="N930" s="71" t="n">
        <f aca="false">G930*Assumptions!$B$7</f>
        <v>276873.4826</v>
      </c>
      <c r="O930" s="71" t="n">
        <f aca="false">K930*Assumptions!$B$7</f>
        <v>230786.424973906</v>
      </c>
      <c r="P930" s="68" t="n">
        <f aca="false">P929+G930</f>
        <v>13448.50325</v>
      </c>
      <c r="Q930" s="68" t="n">
        <f aca="false">MAX(Q929,P930)</f>
        <v>13524.66331</v>
      </c>
      <c r="R930" s="68" t="n">
        <f aca="false">Q930-P930</f>
        <v>76.1600600000002</v>
      </c>
      <c r="S930" s="68" t="n">
        <f aca="false">S929+K930</f>
        <v>8005.11571173033</v>
      </c>
      <c r="T930" s="68" t="n">
        <f aca="false">MAX(T929,S930)</f>
        <v>8098.85506898122</v>
      </c>
      <c r="U930" s="68" t="n">
        <f aca="false">T930-S930</f>
        <v>93.7393572508936</v>
      </c>
      <c r="V930" s="70" t="n">
        <f aca="false">V929+F930</f>
        <v>2.3851</v>
      </c>
      <c r="W930" s="70" t="n">
        <f aca="false">MAX(W929,V930)</f>
        <v>2.3943</v>
      </c>
      <c r="X930" s="70" t="n">
        <f aca="false">W930-V930</f>
        <v>0.00919999999999988</v>
      </c>
      <c r="Y930" s="70" t="n">
        <f aca="false">Y929+M930</f>
        <v>2.14508061910848</v>
      </c>
      <c r="Z930" s="70" t="n">
        <f aca="false">MAX(Z929,Y930)</f>
        <v>2.15505575628418</v>
      </c>
      <c r="AA930" s="70" t="n">
        <f aca="false">Z930-Y930</f>
        <v>0.00997513717570264</v>
      </c>
      <c r="AB930" s="72" t="n">
        <f aca="false">AB929*(1+F930)</f>
        <v>9.53555238680864</v>
      </c>
      <c r="AC930" s="73" t="n">
        <f aca="false">MAX(AC929,AB930)</f>
        <v>9.62426283463465</v>
      </c>
      <c r="AD930" s="70" t="n">
        <f aca="false">1-AB930/AC930</f>
        <v>0.00921737584999993</v>
      </c>
      <c r="AE930" s="73" t="n">
        <f aca="false">AE929*(1+M930)</f>
        <v>7.50471457973981</v>
      </c>
      <c r="AF930" s="73" t="n">
        <f aca="false">MAX(AF929,AE930)</f>
        <v>7.58042448368252</v>
      </c>
      <c r="AG930" s="70" t="n">
        <f aca="false">1-AE930/AF930</f>
        <v>0.00998755466869739</v>
      </c>
      <c r="AH930" s="74" t="n">
        <f aca="false">IF(R930&gt;0,AH929+1,0)</f>
        <v>3</v>
      </c>
      <c r="AI930" s="74" t="n">
        <f aca="false">IF(U930&gt;0,AI929+1,0)</f>
        <v>3</v>
      </c>
      <c r="AJ930" s="74" t="n">
        <f aca="false">IF(G930&gt;0,AJ929+1,0)</f>
        <v>1</v>
      </c>
      <c r="AK930" s="74" t="n">
        <f aca="false">IF(G930&lt;=0,AK929+1,0)</f>
        <v>0</v>
      </c>
      <c r="AL930" s="74" t="n">
        <f aca="false">IF(K930&gt;0,AL929+1,0)</f>
        <v>1</v>
      </c>
      <c r="AM930" s="74" t="n">
        <f aca="false">IF(K930&lt;=0,AM929+1,0)</f>
        <v>0</v>
      </c>
    </row>
    <row r="931" customFormat="false" ht="15" hidden="false" customHeight="false" outlineLevel="0" collapsed="false">
      <c r="A931" s="61" t="n">
        <v>935</v>
      </c>
      <c r="B931" s="62" t="n">
        <v>42536.53125</v>
      </c>
      <c r="C931" s="63" t="n">
        <f aca="false">YEAR(B931)</f>
        <v>2016</v>
      </c>
      <c r="D931" s="32" t="s">
        <v>277</v>
      </c>
      <c r="E931" s="64" t="n">
        <v>8151.45</v>
      </c>
      <c r="F931" s="65" t="n">
        <v>-0.0009</v>
      </c>
      <c r="G931" s="66" t="n">
        <v>-7.336305</v>
      </c>
      <c r="H931" s="67" t="n">
        <f aca="false">E931+IF(D931="Long",1,-1)*G931</f>
        <v>8144.113695</v>
      </c>
      <c r="I931" s="68" t="n">
        <f aca="false">Assumptions!$B$58</f>
        <v>5.35750011455817</v>
      </c>
      <c r="J931" s="68" t="n">
        <f aca="false">INDEX(Yearly!$D$5:$D$22,MATCH(C931,Yearly!$A$5:$A$22,0))</f>
        <v>0.502265635739828</v>
      </c>
      <c r="K931" s="68" t="n">
        <f aca="false">G931-I931-J931</f>
        <v>-13.196070750298</v>
      </c>
      <c r="L931" s="69" t="n">
        <f aca="false">(I931+J931)/Assumptions!$B$8</f>
        <v>0.000258379058567438</v>
      </c>
      <c r="M931" s="70" t="n">
        <f aca="false">F931-L931</f>
        <v>-0.00115837905856744</v>
      </c>
      <c r="N931" s="71" t="n">
        <f aca="false">G931*Assumptions!$B$7</f>
        <v>-57700.038825</v>
      </c>
      <c r="O931" s="71" t="n">
        <f aca="false">K931*Assumptions!$B$7</f>
        <v>-103787.096451094</v>
      </c>
      <c r="P931" s="68" t="n">
        <f aca="false">P930+G931</f>
        <v>13441.166945</v>
      </c>
      <c r="Q931" s="68" t="n">
        <f aca="false">MAX(Q930,P931)</f>
        <v>13524.66331</v>
      </c>
      <c r="R931" s="68" t="n">
        <f aca="false">Q931-P931</f>
        <v>83.4963650000009</v>
      </c>
      <c r="S931" s="68" t="n">
        <f aca="false">S930+K931</f>
        <v>7991.91964098003</v>
      </c>
      <c r="T931" s="68" t="n">
        <f aca="false">MAX(T930,S931)</f>
        <v>8098.85506898122</v>
      </c>
      <c r="U931" s="68" t="n">
        <f aca="false">T931-S931</f>
        <v>106.935428001191</v>
      </c>
      <c r="V931" s="70" t="n">
        <f aca="false">V930+F931</f>
        <v>2.3842</v>
      </c>
      <c r="W931" s="70" t="n">
        <f aca="false">MAX(W930,V931)</f>
        <v>2.3943</v>
      </c>
      <c r="X931" s="70" t="n">
        <f aca="false">W931-V931</f>
        <v>0.0101</v>
      </c>
      <c r="Y931" s="70" t="n">
        <f aca="false">Y930+M931</f>
        <v>2.14392224004991</v>
      </c>
      <c r="Z931" s="70" t="n">
        <f aca="false">MAX(Z930,Y931)</f>
        <v>2.15505575628418</v>
      </c>
      <c r="AA931" s="70" t="n">
        <f aca="false">Z931-Y931</f>
        <v>0.0111335162342701</v>
      </c>
      <c r="AB931" s="72" t="n">
        <f aca="false">AB930*(1+F931)</f>
        <v>9.52697038966051</v>
      </c>
      <c r="AC931" s="73" t="n">
        <f aca="false">MAX(AC930,AB931)</f>
        <v>9.62426283463465</v>
      </c>
      <c r="AD931" s="70" t="n">
        <f aca="false">1-AB931/AC931</f>
        <v>0.0101090802117348</v>
      </c>
      <c r="AE931" s="73" t="n">
        <f aca="false">AE930*(1+M931)</f>
        <v>7.49602127553012</v>
      </c>
      <c r="AF931" s="73" t="n">
        <f aca="false">MAX(AF930,AE931)</f>
        <v>7.58042448368252</v>
      </c>
      <c r="AG931" s="70" t="n">
        <f aca="false">1-AE931/AF931</f>
        <v>0.0111343643530903</v>
      </c>
      <c r="AH931" s="74" t="n">
        <f aca="false">IF(R931&gt;0,AH930+1,0)</f>
        <v>4</v>
      </c>
      <c r="AI931" s="74" t="n">
        <f aca="false">IF(U931&gt;0,AI930+1,0)</f>
        <v>4</v>
      </c>
      <c r="AJ931" s="74" t="n">
        <f aca="false">IF(G931&gt;0,AJ930+1,0)</f>
        <v>0</v>
      </c>
      <c r="AK931" s="74" t="n">
        <f aca="false">IF(G931&lt;=0,AK930+1,0)</f>
        <v>1</v>
      </c>
      <c r="AL931" s="74" t="n">
        <f aca="false">IF(K931&gt;0,AL930+1,0)</f>
        <v>0</v>
      </c>
      <c r="AM931" s="74" t="n">
        <f aca="false">IF(K931&lt;=0,AM930+1,0)</f>
        <v>1</v>
      </c>
    </row>
    <row r="932" customFormat="false" ht="15" hidden="false" customHeight="false" outlineLevel="0" collapsed="false">
      <c r="A932" s="61" t="n">
        <v>936</v>
      </c>
      <c r="B932" s="62" t="n">
        <v>42537.4069444445</v>
      </c>
      <c r="C932" s="63" t="n">
        <f aca="false">YEAR(B932)</f>
        <v>2016</v>
      </c>
      <c r="D932" s="32" t="s">
        <v>276</v>
      </c>
      <c r="E932" s="64" t="n">
        <v>8144.25</v>
      </c>
      <c r="F932" s="65" t="n">
        <v>0.0005</v>
      </c>
      <c r="G932" s="66" t="n">
        <v>4.072125</v>
      </c>
      <c r="H932" s="67" t="n">
        <f aca="false">E932+IF(D932="Long",1,-1)*G932</f>
        <v>8140.177875</v>
      </c>
      <c r="I932" s="68" t="n">
        <f aca="false">Assumptions!$B$58</f>
        <v>5.35750011455817</v>
      </c>
      <c r="J932" s="68" t="n">
        <f aca="false">INDEX(Yearly!$D$5:$D$22,MATCH(C932,Yearly!$A$5:$A$22,0))</f>
        <v>0.502265635739828</v>
      </c>
      <c r="K932" s="68" t="n">
        <f aca="false">G932-I932-J932</f>
        <v>-1.787640750298</v>
      </c>
      <c r="L932" s="69" t="n">
        <f aca="false">(I932+J932)/Assumptions!$B$8</f>
        <v>0.000258379058567438</v>
      </c>
      <c r="M932" s="70" t="n">
        <f aca="false">F932-L932</f>
        <v>0.000241620941432562</v>
      </c>
      <c r="N932" s="71" t="n">
        <f aca="false">G932*Assumptions!$B$7</f>
        <v>32027.263125</v>
      </c>
      <c r="O932" s="71" t="n">
        <f aca="false">K932*Assumptions!$B$7</f>
        <v>-14059.7945010937</v>
      </c>
      <c r="P932" s="68" t="n">
        <f aca="false">P931+G932</f>
        <v>13445.23907</v>
      </c>
      <c r="Q932" s="68" t="n">
        <f aca="false">MAX(Q931,P932)</f>
        <v>13524.66331</v>
      </c>
      <c r="R932" s="68" t="n">
        <f aca="false">Q932-P932</f>
        <v>79.4242400000003</v>
      </c>
      <c r="S932" s="68" t="n">
        <f aca="false">S931+K932</f>
        <v>7990.13200022973</v>
      </c>
      <c r="T932" s="68" t="n">
        <f aca="false">MAX(T931,S932)</f>
        <v>8098.85506898122</v>
      </c>
      <c r="U932" s="68" t="n">
        <f aca="false">T932-S932</f>
        <v>108.723068751489</v>
      </c>
      <c r="V932" s="70" t="n">
        <f aca="false">V931+F932</f>
        <v>2.3847</v>
      </c>
      <c r="W932" s="70" t="n">
        <f aca="false">MAX(W931,V932)</f>
        <v>2.3943</v>
      </c>
      <c r="X932" s="70" t="n">
        <f aca="false">W932-V932</f>
        <v>0.00959999999999983</v>
      </c>
      <c r="Y932" s="70" t="n">
        <f aca="false">Y931+M932</f>
        <v>2.14416386099134</v>
      </c>
      <c r="Z932" s="70" t="n">
        <f aca="false">MAX(Z931,Y932)</f>
        <v>2.15505575628418</v>
      </c>
      <c r="AA932" s="70" t="n">
        <f aca="false">Z932-Y932</f>
        <v>0.0108918952928376</v>
      </c>
      <c r="AB932" s="72" t="n">
        <f aca="false">AB931*(1+F932)</f>
        <v>9.53173387485534</v>
      </c>
      <c r="AC932" s="73" t="n">
        <f aca="false">MAX(AC931,AB932)</f>
        <v>9.62426283463465</v>
      </c>
      <c r="AD932" s="70" t="n">
        <f aca="false">1-AB932/AC932</f>
        <v>0.0096141347518407</v>
      </c>
      <c r="AE932" s="73" t="n">
        <f aca="false">AE931*(1+M932)</f>
        <v>7.49783247124771</v>
      </c>
      <c r="AF932" s="73" t="n">
        <f aca="false">MAX(AF931,AE932)</f>
        <v>7.58042448368252</v>
      </c>
      <c r="AG932" s="70" t="n">
        <f aca="false">1-AE932/AF932</f>
        <v>0.010895433707255</v>
      </c>
      <c r="AH932" s="74" t="n">
        <f aca="false">IF(R932&gt;0,AH931+1,0)</f>
        <v>5</v>
      </c>
      <c r="AI932" s="74" t="n">
        <f aca="false">IF(U932&gt;0,AI931+1,0)</f>
        <v>5</v>
      </c>
      <c r="AJ932" s="74" t="n">
        <f aca="false">IF(G932&gt;0,AJ931+1,0)</f>
        <v>1</v>
      </c>
      <c r="AK932" s="74" t="n">
        <f aca="false">IF(G932&lt;=0,AK931+1,0)</f>
        <v>0</v>
      </c>
      <c r="AL932" s="74" t="n">
        <f aca="false">IF(K932&gt;0,AL931+1,0)</f>
        <v>0</v>
      </c>
      <c r="AM932" s="74" t="n">
        <f aca="false">IF(K932&lt;=0,AM931+1,0)</f>
        <v>2</v>
      </c>
    </row>
    <row r="933" customFormat="false" ht="15" hidden="false" customHeight="false" outlineLevel="0" collapsed="false">
      <c r="A933" s="61" t="n">
        <v>937</v>
      </c>
      <c r="B933" s="62" t="n">
        <v>42537.6354166667</v>
      </c>
      <c r="C933" s="63" t="n">
        <f aca="false">YEAR(B933)</f>
        <v>2016</v>
      </c>
      <c r="D933" s="32" t="s">
        <v>277</v>
      </c>
      <c r="E933" s="64" t="n">
        <v>8140.2</v>
      </c>
      <c r="F933" s="65" t="n">
        <v>0.0001</v>
      </c>
      <c r="G933" s="66" t="n">
        <v>0.81402</v>
      </c>
      <c r="H933" s="67" t="n">
        <f aca="false">E933+IF(D933="Long",1,-1)*G933</f>
        <v>8141.01402</v>
      </c>
      <c r="I933" s="68" t="n">
        <f aca="false">Assumptions!$B$58</f>
        <v>5.35750011455817</v>
      </c>
      <c r="J933" s="68" t="n">
        <f aca="false">INDEX(Yearly!$D$5:$D$22,MATCH(C933,Yearly!$A$5:$A$22,0))</f>
        <v>0.502265635739828</v>
      </c>
      <c r="K933" s="68" t="n">
        <f aca="false">G933-I933-J933</f>
        <v>-5.045745750298</v>
      </c>
      <c r="L933" s="69" t="n">
        <f aca="false">(I933+J933)/Assumptions!$B$8</f>
        <v>0.000258379058567438</v>
      </c>
      <c r="M933" s="70" t="n">
        <f aca="false">F933-L933</f>
        <v>-0.000158379058567438</v>
      </c>
      <c r="N933" s="71" t="n">
        <f aca="false">G933*Assumptions!$B$7</f>
        <v>6402.2673</v>
      </c>
      <c r="O933" s="71" t="n">
        <f aca="false">K933*Assumptions!$B$7</f>
        <v>-39684.7903260937</v>
      </c>
      <c r="P933" s="68" t="n">
        <f aca="false">P932+G933</f>
        <v>13446.05309</v>
      </c>
      <c r="Q933" s="68" t="n">
        <f aca="false">MAX(Q932,P933)</f>
        <v>13524.66331</v>
      </c>
      <c r="R933" s="68" t="n">
        <f aca="false">Q933-P933</f>
        <v>78.6102200000005</v>
      </c>
      <c r="S933" s="68" t="n">
        <f aca="false">S932+K933</f>
        <v>7985.08625447943</v>
      </c>
      <c r="T933" s="68" t="n">
        <f aca="false">MAX(T932,S933)</f>
        <v>8098.85506898122</v>
      </c>
      <c r="U933" s="68" t="n">
        <f aca="false">T933-S933</f>
        <v>113.768814501787</v>
      </c>
      <c r="V933" s="70" t="n">
        <f aca="false">V932+F933</f>
        <v>2.3848</v>
      </c>
      <c r="W933" s="70" t="n">
        <f aca="false">MAX(W932,V933)</f>
        <v>2.3943</v>
      </c>
      <c r="X933" s="70" t="n">
        <f aca="false">W933-V933</f>
        <v>0.00949999999999962</v>
      </c>
      <c r="Y933" s="70" t="n">
        <f aca="false">Y932+M933</f>
        <v>2.14400548193278</v>
      </c>
      <c r="Z933" s="70" t="n">
        <f aca="false">MAX(Z932,Y933)</f>
        <v>2.15505575628418</v>
      </c>
      <c r="AA933" s="70" t="n">
        <f aca="false">Z933-Y933</f>
        <v>0.0110502743514052</v>
      </c>
      <c r="AB933" s="72" t="n">
        <f aca="false">AB932*(1+F933)</f>
        <v>9.53268704824283</v>
      </c>
      <c r="AC933" s="73" t="n">
        <f aca="false">MAX(AC932,AB933)</f>
        <v>9.62426283463465</v>
      </c>
      <c r="AD933" s="70" t="n">
        <f aca="false">1-AB933/AC933</f>
        <v>0.00951509616531598</v>
      </c>
      <c r="AE933" s="73" t="n">
        <f aca="false">AE932*(1+M933)</f>
        <v>7.49664497159962</v>
      </c>
      <c r="AF933" s="73" t="n">
        <f aca="false">MAX(AF932,AE933)</f>
        <v>7.58042448368252</v>
      </c>
      <c r="AG933" s="70" t="n">
        <f aca="false">1-AE933/AF933</f>
        <v>0.0110520871572892</v>
      </c>
      <c r="AH933" s="74" t="n">
        <f aca="false">IF(R933&gt;0,AH932+1,0)</f>
        <v>6</v>
      </c>
      <c r="AI933" s="74" t="n">
        <f aca="false">IF(U933&gt;0,AI932+1,0)</f>
        <v>6</v>
      </c>
      <c r="AJ933" s="74" t="n">
        <f aca="false">IF(G933&gt;0,AJ932+1,0)</f>
        <v>2</v>
      </c>
      <c r="AK933" s="74" t="n">
        <f aca="false">IF(G933&lt;=0,AK932+1,0)</f>
        <v>0</v>
      </c>
      <c r="AL933" s="74" t="n">
        <f aca="false">IF(K933&gt;0,AL932+1,0)</f>
        <v>0</v>
      </c>
      <c r="AM933" s="74" t="n">
        <f aca="false">IF(K933&lt;=0,AM932+1,0)</f>
        <v>3</v>
      </c>
    </row>
    <row r="934" customFormat="false" ht="15" hidden="false" customHeight="false" outlineLevel="0" collapsed="false">
      <c r="A934" s="61" t="n">
        <v>938</v>
      </c>
      <c r="B934" s="62" t="n">
        <v>42538.6145833333</v>
      </c>
      <c r="C934" s="63" t="n">
        <f aca="false">YEAR(B934)</f>
        <v>2016</v>
      </c>
      <c r="D934" s="32" t="s">
        <v>276</v>
      </c>
      <c r="E934" s="64" t="n">
        <v>8140.7</v>
      </c>
      <c r="F934" s="65" t="n">
        <v>-0.0057</v>
      </c>
      <c r="G934" s="66" t="n">
        <v>-46.40199</v>
      </c>
      <c r="H934" s="67" t="n">
        <f aca="false">E934+IF(D934="Long",1,-1)*G934</f>
        <v>8187.10199</v>
      </c>
      <c r="I934" s="68" t="n">
        <f aca="false">Assumptions!$B$58</f>
        <v>5.35750011455817</v>
      </c>
      <c r="J934" s="68" t="n">
        <f aca="false">INDEX(Yearly!$D$5:$D$22,MATCH(C934,Yearly!$A$5:$A$22,0))</f>
        <v>0.502265635739828</v>
      </c>
      <c r="K934" s="68" t="n">
        <f aca="false">G934-I934-J934</f>
        <v>-52.261755750298</v>
      </c>
      <c r="L934" s="69" t="n">
        <f aca="false">(I934+J934)/Assumptions!$B$8</f>
        <v>0.000258379058567438</v>
      </c>
      <c r="M934" s="70" t="n">
        <f aca="false">F934-L934</f>
        <v>-0.00595837905856744</v>
      </c>
      <c r="N934" s="71" t="n">
        <f aca="false">G934*Assumptions!$B$7</f>
        <v>-364951.65135</v>
      </c>
      <c r="O934" s="71" t="n">
        <f aca="false">K934*Assumptions!$B$7</f>
        <v>-411038.708976094</v>
      </c>
      <c r="P934" s="68" t="n">
        <f aca="false">P933+G934</f>
        <v>13399.6511</v>
      </c>
      <c r="Q934" s="68" t="n">
        <f aca="false">MAX(Q933,P934)</f>
        <v>13524.66331</v>
      </c>
      <c r="R934" s="68" t="n">
        <f aca="false">Q934-P934</f>
        <v>125.012210000001</v>
      </c>
      <c r="S934" s="68" t="n">
        <f aca="false">S933+K934</f>
        <v>7932.82449872913</v>
      </c>
      <c r="T934" s="68" t="n">
        <f aca="false">MAX(T933,S934)</f>
        <v>8098.85506898122</v>
      </c>
      <c r="U934" s="68" t="n">
        <f aca="false">T934-S934</f>
        <v>166.030570252085</v>
      </c>
      <c r="V934" s="70" t="n">
        <f aca="false">V933+F934</f>
        <v>2.3791</v>
      </c>
      <c r="W934" s="70" t="n">
        <f aca="false">MAX(W933,V934)</f>
        <v>2.3943</v>
      </c>
      <c r="X934" s="70" t="n">
        <f aca="false">W934-V934</f>
        <v>0.0151999999999997</v>
      </c>
      <c r="Y934" s="70" t="n">
        <f aca="false">Y933+M934</f>
        <v>2.13804710287421</v>
      </c>
      <c r="Z934" s="70" t="n">
        <f aca="false">MAX(Z933,Y934)</f>
        <v>2.15505575628418</v>
      </c>
      <c r="AA934" s="70" t="n">
        <f aca="false">Z934-Y934</f>
        <v>0.0170086534099725</v>
      </c>
      <c r="AB934" s="72" t="n">
        <f aca="false">AB933*(1+F934)</f>
        <v>9.47835073206784</v>
      </c>
      <c r="AC934" s="73" t="n">
        <f aca="false">MAX(AC933,AB934)</f>
        <v>9.62426283463465</v>
      </c>
      <c r="AD934" s="70" t="n">
        <f aca="false">1-AB934/AC934</f>
        <v>0.0151608601171737</v>
      </c>
      <c r="AE934" s="73" t="n">
        <f aca="false">AE933*(1+M934)</f>
        <v>7.45197711919132</v>
      </c>
      <c r="AF934" s="73" t="n">
        <f aca="false">MAX(AF933,AE934)</f>
        <v>7.58042448368252</v>
      </c>
      <c r="AG934" s="70" t="n">
        <f aca="false">1-AE934/AF934</f>
        <v>0.0169446136911852</v>
      </c>
      <c r="AH934" s="74" t="n">
        <f aca="false">IF(R934&gt;0,AH933+1,0)</f>
        <v>7</v>
      </c>
      <c r="AI934" s="74" t="n">
        <f aca="false">IF(U934&gt;0,AI933+1,0)</f>
        <v>7</v>
      </c>
      <c r="AJ934" s="74" t="n">
        <f aca="false">IF(G934&gt;0,AJ933+1,0)</f>
        <v>0</v>
      </c>
      <c r="AK934" s="74" t="n">
        <f aca="false">IF(G934&lt;=0,AK933+1,0)</f>
        <v>1</v>
      </c>
      <c r="AL934" s="74" t="n">
        <f aca="false">IF(K934&gt;0,AL933+1,0)</f>
        <v>0</v>
      </c>
      <c r="AM934" s="74" t="n">
        <f aca="false">IF(K934&lt;=0,AM933+1,0)</f>
        <v>4</v>
      </c>
    </row>
    <row r="935" customFormat="false" ht="15" hidden="false" customHeight="false" outlineLevel="0" collapsed="false">
      <c r="A935" s="61" t="n">
        <v>939</v>
      </c>
      <c r="B935" s="62" t="n">
        <v>42541.4270833333</v>
      </c>
      <c r="C935" s="63" t="n">
        <f aca="false">YEAR(B935)</f>
        <v>2016</v>
      </c>
      <c r="D935" s="32" t="s">
        <v>277</v>
      </c>
      <c r="E935" s="64" t="n">
        <v>8187.2</v>
      </c>
      <c r="F935" s="65" t="n">
        <v>-0.0024</v>
      </c>
      <c r="G935" s="66" t="n">
        <v>-19.64928</v>
      </c>
      <c r="H935" s="67" t="n">
        <f aca="false">E935+IF(D935="Long",1,-1)*G935</f>
        <v>8167.55072</v>
      </c>
      <c r="I935" s="68" t="n">
        <f aca="false">Assumptions!$B$58</f>
        <v>5.35750011455817</v>
      </c>
      <c r="J935" s="68" t="n">
        <f aca="false">INDEX(Yearly!$D$5:$D$22,MATCH(C935,Yearly!$A$5:$A$22,0))</f>
        <v>0.502265635739828</v>
      </c>
      <c r="K935" s="68" t="n">
        <f aca="false">G935-I935-J935</f>
        <v>-25.509045750298</v>
      </c>
      <c r="L935" s="69" t="n">
        <f aca="false">(I935+J935)/Assumptions!$B$8</f>
        <v>0.000258379058567438</v>
      </c>
      <c r="M935" s="70" t="n">
        <f aca="false">F935-L935</f>
        <v>-0.00265837905856744</v>
      </c>
      <c r="N935" s="71" t="n">
        <f aca="false">G935*Assumptions!$B$7</f>
        <v>-154541.5872</v>
      </c>
      <c r="O935" s="71" t="n">
        <f aca="false">K935*Assumptions!$B$7</f>
        <v>-200628.644826094</v>
      </c>
      <c r="P935" s="68" t="n">
        <f aca="false">P934+G935</f>
        <v>13380.00182</v>
      </c>
      <c r="Q935" s="68" t="n">
        <f aca="false">MAX(Q934,P935)</f>
        <v>13524.66331</v>
      </c>
      <c r="R935" s="68" t="n">
        <f aca="false">Q935-P935</f>
        <v>144.66149</v>
      </c>
      <c r="S935" s="68" t="n">
        <f aca="false">S934+K935</f>
        <v>7907.31545297883</v>
      </c>
      <c r="T935" s="68" t="n">
        <f aca="false">MAX(T934,S935)</f>
        <v>8098.85506898122</v>
      </c>
      <c r="U935" s="68" t="n">
        <f aca="false">T935-S935</f>
        <v>191.539616002384</v>
      </c>
      <c r="V935" s="70" t="n">
        <f aca="false">V934+F935</f>
        <v>2.3767</v>
      </c>
      <c r="W935" s="70" t="n">
        <f aca="false">MAX(W934,V935)</f>
        <v>2.3943</v>
      </c>
      <c r="X935" s="70" t="n">
        <f aca="false">W935-V935</f>
        <v>0.0175999999999998</v>
      </c>
      <c r="Y935" s="70" t="n">
        <f aca="false">Y934+M935</f>
        <v>2.13538872381564</v>
      </c>
      <c r="Z935" s="70" t="n">
        <f aca="false">MAX(Z934,Y935)</f>
        <v>2.15505575628418</v>
      </c>
      <c r="AA935" s="70" t="n">
        <f aca="false">Z935-Y935</f>
        <v>0.01966703246854</v>
      </c>
      <c r="AB935" s="72" t="n">
        <f aca="false">AB934*(1+F935)</f>
        <v>9.45560269031088</v>
      </c>
      <c r="AC935" s="73" t="n">
        <f aca="false">MAX(AC934,AB935)</f>
        <v>9.62426283463465</v>
      </c>
      <c r="AD935" s="70" t="n">
        <f aca="false">1-AB935/AC935</f>
        <v>0.0175244740528924</v>
      </c>
      <c r="AE935" s="73" t="n">
        <f aca="false">AE934*(1+M935)</f>
        <v>7.43216693927274</v>
      </c>
      <c r="AF935" s="73" t="n">
        <f aca="false">MAX(AF934,AE935)</f>
        <v>7.58042448368252</v>
      </c>
      <c r="AG935" s="70" t="n">
        <f aca="false">1-AE935/AF935</f>
        <v>0.0195579475435604</v>
      </c>
      <c r="AH935" s="74" t="n">
        <f aca="false">IF(R935&gt;0,AH934+1,0)</f>
        <v>8</v>
      </c>
      <c r="AI935" s="74" t="n">
        <f aca="false">IF(U935&gt;0,AI934+1,0)</f>
        <v>8</v>
      </c>
      <c r="AJ935" s="74" t="n">
        <f aca="false">IF(G935&gt;0,AJ934+1,0)</f>
        <v>0</v>
      </c>
      <c r="AK935" s="74" t="n">
        <f aca="false">IF(G935&lt;=0,AK934+1,0)</f>
        <v>2</v>
      </c>
      <c r="AL935" s="74" t="n">
        <f aca="false">IF(K935&gt;0,AL934+1,0)</f>
        <v>0</v>
      </c>
      <c r="AM935" s="74" t="n">
        <f aca="false">IF(K935&lt;=0,AM934+1,0)</f>
        <v>5</v>
      </c>
    </row>
    <row r="936" customFormat="false" ht="15" hidden="false" customHeight="false" outlineLevel="0" collapsed="false">
      <c r="A936" s="61" t="n">
        <v>940</v>
      </c>
      <c r="B936" s="62" t="n">
        <v>42543.5729166667</v>
      </c>
      <c r="C936" s="63" t="n">
        <f aca="false">YEAR(B936)</f>
        <v>2016</v>
      </c>
      <c r="D936" s="32" t="s">
        <v>276</v>
      </c>
      <c r="E936" s="64" t="n">
        <v>8167.8</v>
      </c>
      <c r="F936" s="65" t="n">
        <v>-0.005</v>
      </c>
      <c r="G936" s="66" t="n">
        <v>-40.839</v>
      </c>
      <c r="H936" s="67" t="n">
        <f aca="false">E936+IF(D936="Long",1,-1)*G936</f>
        <v>8208.639</v>
      </c>
      <c r="I936" s="68" t="n">
        <f aca="false">Assumptions!$B$58</f>
        <v>5.35750011455817</v>
      </c>
      <c r="J936" s="68" t="n">
        <f aca="false">INDEX(Yearly!$D$5:$D$22,MATCH(C936,Yearly!$A$5:$A$22,0))</f>
        <v>0.502265635739828</v>
      </c>
      <c r="K936" s="68" t="n">
        <f aca="false">G936-I936-J936</f>
        <v>-46.698765750298</v>
      </c>
      <c r="L936" s="69" t="n">
        <f aca="false">(I936+J936)/Assumptions!$B$8</f>
        <v>0.000258379058567438</v>
      </c>
      <c r="M936" s="70" t="n">
        <f aca="false">F936-L936</f>
        <v>-0.00525837905856744</v>
      </c>
      <c r="N936" s="71" t="n">
        <f aca="false">G936*Assumptions!$B$7</f>
        <v>-321198.735</v>
      </c>
      <c r="O936" s="71" t="n">
        <f aca="false">K936*Assumptions!$B$7</f>
        <v>-367285.792626094</v>
      </c>
      <c r="P936" s="68" t="n">
        <f aca="false">P935+G936</f>
        <v>13339.16282</v>
      </c>
      <c r="Q936" s="68" t="n">
        <f aca="false">MAX(Q935,P936)</f>
        <v>13524.66331</v>
      </c>
      <c r="R936" s="68" t="n">
        <f aca="false">Q936-P936</f>
        <v>185.50049</v>
      </c>
      <c r="S936" s="68" t="n">
        <f aca="false">S935+K936</f>
        <v>7860.61668722854</v>
      </c>
      <c r="T936" s="68" t="n">
        <f aca="false">MAX(T935,S936)</f>
        <v>8098.85506898122</v>
      </c>
      <c r="U936" s="68" t="n">
        <f aca="false">T936-S936</f>
        <v>238.238381752682</v>
      </c>
      <c r="V936" s="70" t="n">
        <f aca="false">V935+F936</f>
        <v>2.3717</v>
      </c>
      <c r="W936" s="70" t="n">
        <f aca="false">MAX(W935,V936)</f>
        <v>2.3943</v>
      </c>
      <c r="X936" s="70" t="n">
        <f aca="false">W936-V936</f>
        <v>0.0225999999999997</v>
      </c>
      <c r="Y936" s="70" t="n">
        <f aca="false">Y935+M936</f>
        <v>2.13013034475707</v>
      </c>
      <c r="Z936" s="70" t="n">
        <f aca="false">MAX(Z935,Y936)</f>
        <v>2.15505575628418</v>
      </c>
      <c r="AA936" s="70" t="n">
        <f aca="false">Z936-Y936</f>
        <v>0.0249254115271076</v>
      </c>
      <c r="AB936" s="72" t="n">
        <f aca="false">AB935*(1+F936)</f>
        <v>9.40832467685933</v>
      </c>
      <c r="AC936" s="73" t="n">
        <f aca="false">MAX(AC935,AB936)</f>
        <v>9.62426283463465</v>
      </c>
      <c r="AD936" s="70" t="n">
        <f aca="false">1-AB936/AC936</f>
        <v>0.022436851682628</v>
      </c>
      <c r="AE936" s="73" t="n">
        <f aca="false">AE935*(1+M936)</f>
        <v>7.39308578827949</v>
      </c>
      <c r="AF936" s="73" t="n">
        <f aca="false">MAX(AF935,AE936)</f>
        <v>7.58042448368252</v>
      </c>
      <c r="AG936" s="70" t="n">
        <f aca="false">1-AE936/AF936</f>
        <v>0.0247134835003362</v>
      </c>
      <c r="AH936" s="74" t="n">
        <f aca="false">IF(R936&gt;0,AH935+1,0)</f>
        <v>9</v>
      </c>
      <c r="AI936" s="74" t="n">
        <f aca="false">IF(U936&gt;0,AI935+1,0)</f>
        <v>9</v>
      </c>
      <c r="AJ936" s="74" t="n">
        <f aca="false">IF(G936&gt;0,AJ935+1,0)</f>
        <v>0</v>
      </c>
      <c r="AK936" s="74" t="n">
        <f aca="false">IF(G936&lt;=0,AK935+1,0)</f>
        <v>3</v>
      </c>
      <c r="AL936" s="74" t="n">
        <f aca="false">IF(K936&gt;0,AL935+1,0)</f>
        <v>0</v>
      </c>
      <c r="AM936" s="74" t="n">
        <f aca="false">IF(K936&lt;=0,AM935+1,0)</f>
        <v>6</v>
      </c>
    </row>
    <row r="937" customFormat="false" ht="15" hidden="false" customHeight="false" outlineLevel="0" collapsed="false">
      <c r="A937" s="61" t="n">
        <v>941</v>
      </c>
      <c r="B937" s="62" t="n">
        <v>42544.3895833333</v>
      </c>
      <c r="C937" s="63" t="n">
        <f aca="false">YEAR(B937)</f>
        <v>2016</v>
      </c>
      <c r="D937" s="32" t="s">
        <v>277</v>
      </c>
      <c r="E937" s="64" t="n">
        <v>8208.4</v>
      </c>
      <c r="F937" s="65" t="n">
        <v>-0.0234</v>
      </c>
      <c r="G937" s="66" t="n">
        <v>-192.07656</v>
      </c>
      <c r="H937" s="67" t="n">
        <f aca="false">E937+IF(D937="Long",1,-1)*G937</f>
        <v>8016.32344</v>
      </c>
      <c r="I937" s="68" t="n">
        <f aca="false">Assumptions!$B$58</f>
        <v>5.35750011455817</v>
      </c>
      <c r="J937" s="68" t="n">
        <f aca="false">INDEX(Yearly!$D$5:$D$22,MATCH(C937,Yearly!$A$5:$A$22,0))</f>
        <v>0.502265635739828</v>
      </c>
      <c r="K937" s="68" t="n">
        <f aca="false">G937-I937-J937</f>
        <v>-197.936325750298</v>
      </c>
      <c r="L937" s="69" t="n">
        <f aca="false">(I937+J937)/Assumptions!$B$8</f>
        <v>0.000258379058567438</v>
      </c>
      <c r="M937" s="70" t="n">
        <f aca="false">F937-L937</f>
        <v>-0.0236583790585674</v>
      </c>
      <c r="N937" s="71" t="n">
        <f aca="false">G937*Assumptions!$B$7</f>
        <v>-1510682.1444</v>
      </c>
      <c r="O937" s="71" t="n">
        <f aca="false">K937*Assumptions!$B$7</f>
        <v>-1556769.20202609</v>
      </c>
      <c r="P937" s="68" t="n">
        <f aca="false">P936+G937</f>
        <v>13147.08626</v>
      </c>
      <c r="Q937" s="68" t="n">
        <f aca="false">MAX(Q936,P937)</f>
        <v>13524.66331</v>
      </c>
      <c r="R937" s="68" t="n">
        <f aca="false">Q937-P937</f>
        <v>377.57705</v>
      </c>
      <c r="S937" s="68" t="n">
        <f aca="false">S936+K937</f>
        <v>7662.68036147824</v>
      </c>
      <c r="T937" s="68" t="n">
        <f aca="false">MAX(T936,S937)</f>
        <v>8098.85506898122</v>
      </c>
      <c r="U937" s="68" t="n">
        <f aca="false">T937-S937</f>
        <v>436.17470750298</v>
      </c>
      <c r="V937" s="70" t="n">
        <f aca="false">V936+F937</f>
        <v>2.3483</v>
      </c>
      <c r="W937" s="70" t="n">
        <f aca="false">MAX(W936,V937)</f>
        <v>2.3943</v>
      </c>
      <c r="X937" s="70" t="n">
        <f aca="false">W937-V937</f>
        <v>0.0459999999999998</v>
      </c>
      <c r="Y937" s="70" t="n">
        <f aca="false">Y936+M937</f>
        <v>2.10647196569851</v>
      </c>
      <c r="Z937" s="70" t="n">
        <f aca="false">MAX(Z936,Y937)</f>
        <v>2.15505575628418</v>
      </c>
      <c r="AA937" s="70" t="n">
        <f aca="false">Z937-Y937</f>
        <v>0.048583790585675</v>
      </c>
      <c r="AB937" s="72" t="n">
        <f aca="false">AB936*(1+F937)</f>
        <v>9.18816987942082</v>
      </c>
      <c r="AC937" s="73" t="n">
        <f aca="false">MAX(AC936,AB937)</f>
        <v>9.62426283463465</v>
      </c>
      <c r="AD937" s="70" t="n">
        <f aca="false">1-AB937/AC937</f>
        <v>0.0453118293532544</v>
      </c>
      <c r="AE937" s="73" t="n">
        <f aca="false">AE936*(1+M937)</f>
        <v>7.21817736228787</v>
      </c>
      <c r="AF937" s="73" t="n">
        <f aca="false">MAX(AF936,AE937)</f>
        <v>7.58042448368252</v>
      </c>
      <c r="AG937" s="70" t="n">
        <f aca="false">1-AE937/AF937</f>
        <v>0.0477871815983951</v>
      </c>
      <c r="AH937" s="74" t="n">
        <f aca="false">IF(R937&gt;0,AH936+1,0)</f>
        <v>10</v>
      </c>
      <c r="AI937" s="74" t="n">
        <f aca="false">IF(U937&gt;0,AI936+1,0)</f>
        <v>10</v>
      </c>
      <c r="AJ937" s="74" t="n">
        <f aca="false">IF(G937&gt;0,AJ936+1,0)</f>
        <v>0</v>
      </c>
      <c r="AK937" s="74" t="n">
        <f aca="false">IF(G937&lt;=0,AK936+1,0)</f>
        <v>4</v>
      </c>
      <c r="AL937" s="74" t="n">
        <f aca="false">IF(K937&gt;0,AL936+1,0)</f>
        <v>0</v>
      </c>
      <c r="AM937" s="74" t="n">
        <f aca="false">IF(K937&lt;=0,AM936+1,0)</f>
        <v>7</v>
      </c>
    </row>
    <row r="938" customFormat="false" ht="15" hidden="false" customHeight="false" outlineLevel="0" collapsed="false">
      <c r="A938" s="61" t="n">
        <v>942</v>
      </c>
      <c r="B938" s="62" t="n">
        <v>42545.40625</v>
      </c>
      <c r="C938" s="63" t="n">
        <f aca="false">YEAR(B938)</f>
        <v>2016</v>
      </c>
      <c r="D938" s="32" t="s">
        <v>276</v>
      </c>
      <c r="E938" s="64" t="n">
        <v>8016.6</v>
      </c>
      <c r="F938" s="65" t="n">
        <v>-0.0143</v>
      </c>
      <c r="G938" s="66" t="n">
        <v>-114.63738</v>
      </c>
      <c r="H938" s="67" t="n">
        <f aca="false">E938+IF(D938="Long",1,-1)*G938</f>
        <v>8131.23738</v>
      </c>
      <c r="I938" s="68" t="n">
        <f aca="false">Assumptions!$B$58</f>
        <v>5.35750011455817</v>
      </c>
      <c r="J938" s="68" t="n">
        <f aca="false">INDEX(Yearly!$D$5:$D$22,MATCH(C938,Yearly!$A$5:$A$22,0))</f>
        <v>0.502265635739828</v>
      </c>
      <c r="K938" s="68" t="n">
        <f aca="false">G938-I938-J938</f>
        <v>-120.497145750298</v>
      </c>
      <c r="L938" s="69" t="n">
        <f aca="false">(I938+J938)/Assumptions!$B$8</f>
        <v>0.000258379058567438</v>
      </c>
      <c r="M938" s="70" t="n">
        <f aca="false">F938-L938</f>
        <v>-0.0145583790585674</v>
      </c>
      <c r="N938" s="71" t="n">
        <f aca="false">G938*Assumptions!$B$7</f>
        <v>-901622.9937</v>
      </c>
      <c r="O938" s="71" t="n">
        <f aca="false">K938*Assumptions!$B$7</f>
        <v>-947710.051326094</v>
      </c>
      <c r="P938" s="68" t="n">
        <f aca="false">P937+G938</f>
        <v>13032.44888</v>
      </c>
      <c r="Q938" s="68" t="n">
        <f aca="false">MAX(Q937,P938)</f>
        <v>13524.66331</v>
      </c>
      <c r="R938" s="68" t="n">
        <f aca="false">Q938-P938</f>
        <v>492.21443</v>
      </c>
      <c r="S938" s="68" t="n">
        <f aca="false">S937+K938</f>
        <v>7542.18321572794</v>
      </c>
      <c r="T938" s="68" t="n">
        <f aca="false">MAX(T937,S938)</f>
        <v>8098.85506898122</v>
      </c>
      <c r="U938" s="68" t="n">
        <f aca="false">T938-S938</f>
        <v>556.671853253278</v>
      </c>
      <c r="V938" s="70" t="n">
        <f aca="false">V937+F938</f>
        <v>2.334</v>
      </c>
      <c r="W938" s="70" t="n">
        <f aca="false">MAX(W937,V938)</f>
        <v>2.3943</v>
      </c>
      <c r="X938" s="70" t="n">
        <f aca="false">W938-V938</f>
        <v>0.0602999999999998</v>
      </c>
      <c r="Y938" s="70" t="n">
        <f aca="false">Y937+M938</f>
        <v>2.09191358663994</v>
      </c>
      <c r="Z938" s="70" t="n">
        <f aca="false">MAX(Z937,Y938)</f>
        <v>2.15505575628418</v>
      </c>
      <c r="AA938" s="70" t="n">
        <f aca="false">Z938-Y938</f>
        <v>0.0631421696442422</v>
      </c>
      <c r="AB938" s="72" t="n">
        <f aca="false">AB937*(1+F938)</f>
        <v>9.0567790501451</v>
      </c>
      <c r="AC938" s="73" t="n">
        <f aca="false">MAX(AC937,AB938)</f>
        <v>9.62426283463465</v>
      </c>
      <c r="AD938" s="70" t="n">
        <f aca="false">1-AB938/AC938</f>
        <v>0.0589638701935029</v>
      </c>
      <c r="AE938" s="73" t="n">
        <f aca="false">AE937*(1+M938)</f>
        <v>7.11309240013571</v>
      </c>
      <c r="AF938" s="73" t="n">
        <f aca="false">MAX(AF937,AE938)</f>
        <v>7.58042448368252</v>
      </c>
      <c r="AG938" s="70" t="n">
        <f aca="false">1-AE938/AF938</f>
        <v>0.0616498567531125</v>
      </c>
      <c r="AH938" s="74" t="n">
        <f aca="false">IF(R938&gt;0,AH937+1,0)</f>
        <v>11</v>
      </c>
      <c r="AI938" s="74" t="n">
        <f aca="false">IF(U938&gt;0,AI937+1,0)</f>
        <v>11</v>
      </c>
      <c r="AJ938" s="74" t="n">
        <f aca="false">IF(G938&gt;0,AJ937+1,0)</f>
        <v>0</v>
      </c>
      <c r="AK938" s="74" t="n">
        <f aca="false">IF(G938&lt;=0,AK937+1,0)</f>
        <v>5</v>
      </c>
      <c r="AL938" s="74" t="n">
        <f aca="false">IF(K938&gt;0,AL937+1,0)</f>
        <v>0</v>
      </c>
      <c r="AM938" s="74" t="n">
        <f aca="false">IF(K938&lt;=0,AM937+1,0)</f>
        <v>8</v>
      </c>
    </row>
    <row r="939" customFormat="false" ht="15" hidden="false" customHeight="false" outlineLevel="0" collapsed="false">
      <c r="A939" s="61" t="n">
        <v>943</v>
      </c>
      <c r="B939" s="62" t="n">
        <v>42549.53125</v>
      </c>
      <c r="C939" s="63" t="n">
        <f aca="false">YEAR(B939)</f>
        <v>2016</v>
      </c>
      <c r="D939" s="32" t="s">
        <v>277</v>
      </c>
      <c r="E939" s="64" t="n">
        <v>8131.55</v>
      </c>
      <c r="F939" s="65" t="n">
        <v>0.0205</v>
      </c>
      <c r="G939" s="66" t="n">
        <v>166.696775</v>
      </c>
      <c r="H939" s="67" t="n">
        <f aca="false">E939+IF(D939="Long",1,-1)*G939</f>
        <v>8298.246775</v>
      </c>
      <c r="I939" s="68" t="n">
        <f aca="false">Assumptions!$B$58</f>
        <v>5.35750011455817</v>
      </c>
      <c r="J939" s="68" t="n">
        <f aca="false">INDEX(Yearly!$D$5:$D$22,MATCH(C939,Yearly!$A$5:$A$22,0))</f>
        <v>0.502265635739828</v>
      </c>
      <c r="K939" s="68" t="n">
        <f aca="false">G939-I939-J939</f>
        <v>160.837009249702</v>
      </c>
      <c r="L939" s="69" t="n">
        <f aca="false">(I939+J939)/Assumptions!$B$8</f>
        <v>0.000258379058567438</v>
      </c>
      <c r="M939" s="70" t="n">
        <f aca="false">F939-L939</f>
        <v>0.0202416209414326</v>
      </c>
      <c r="N939" s="71" t="n">
        <f aca="false">G939*Assumptions!$B$7</f>
        <v>1311070.135375</v>
      </c>
      <c r="O939" s="71" t="n">
        <f aca="false">K939*Assumptions!$B$7</f>
        <v>1264983.07774891</v>
      </c>
      <c r="P939" s="68" t="n">
        <f aca="false">P938+G939</f>
        <v>13199.145655</v>
      </c>
      <c r="Q939" s="68" t="n">
        <f aca="false">MAX(Q938,P939)</f>
        <v>13524.66331</v>
      </c>
      <c r="R939" s="68" t="n">
        <f aca="false">Q939-P939</f>
        <v>325.517655</v>
      </c>
      <c r="S939" s="68" t="n">
        <f aca="false">S938+K939</f>
        <v>7703.02022497764</v>
      </c>
      <c r="T939" s="68" t="n">
        <f aca="false">MAX(T938,S939)</f>
        <v>8098.85506898122</v>
      </c>
      <c r="U939" s="68" t="n">
        <f aca="false">T939-S939</f>
        <v>395.834844003576</v>
      </c>
      <c r="V939" s="70" t="n">
        <f aca="false">V938+F939</f>
        <v>2.3545</v>
      </c>
      <c r="W939" s="70" t="n">
        <f aca="false">MAX(W938,V939)</f>
        <v>2.3943</v>
      </c>
      <c r="X939" s="70" t="n">
        <f aca="false">W939-V939</f>
        <v>0.0397999999999996</v>
      </c>
      <c r="Y939" s="70" t="n">
        <f aca="false">Y938+M939</f>
        <v>2.11215520758137</v>
      </c>
      <c r="Z939" s="70" t="n">
        <f aca="false">MAX(Z938,Y939)</f>
        <v>2.15505575628418</v>
      </c>
      <c r="AA939" s="70" t="n">
        <f aca="false">Z939-Y939</f>
        <v>0.0429005487028098</v>
      </c>
      <c r="AB939" s="72" t="n">
        <f aca="false">AB938*(1+F939)</f>
        <v>9.24244302067308</v>
      </c>
      <c r="AC939" s="73" t="n">
        <f aca="false">MAX(AC938,AB939)</f>
        <v>9.62426283463465</v>
      </c>
      <c r="AD939" s="70" t="n">
        <f aca="false">1-AB939/AC939</f>
        <v>0.0396726295324698</v>
      </c>
      <c r="AE939" s="73" t="n">
        <f aca="false">AE938*(1+M939)</f>
        <v>7.25707292022064</v>
      </c>
      <c r="AF939" s="73" t="n">
        <f aca="false">MAX(AF938,AE939)</f>
        <v>7.58042448368252</v>
      </c>
      <c r="AG939" s="70" t="n">
        <f aca="false">1-AE939/AF939</f>
        <v>0.0426561288431701</v>
      </c>
      <c r="AH939" s="74" t="n">
        <f aca="false">IF(R939&gt;0,AH938+1,0)</f>
        <v>12</v>
      </c>
      <c r="AI939" s="74" t="n">
        <f aca="false">IF(U939&gt;0,AI938+1,0)</f>
        <v>12</v>
      </c>
      <c r="AJ939" s="74" t="n">
        <f aca="false">IF(G939&gt;0,AJ938+1,0)</f>
        <v>1</v>
      </c>
      <c r="AK939" s="74" t="n">
        <f aca="false">IF(G939&lt;=0,AK938+1,0)</f>
        <v>0</v>
      </c>
      <c r="AL939" s="74" t="n">
        <f aca="false">IF(K939&gt;0,AL938+1,0)</f>
        <v>1</v>
      </c>
      <c r="AM939" s="74" t="n">
        <f aca="false">IF(K939&lt;=0,AM938+1,0)</f>
        <v>0</v>
      </c>
    </row>
    <row r="940" customFormat="false" ht="15" hidden="false" customHeight="false" outlineLevel="0" collapsed="false">
      <c r="A940" s="61" t="n">
        <v>944</v>
      </c>
      <c r="B940" s="62" t="n">
        <v>42559.40625</v>
      </c>
      <c r="C940" s="63" t="n">
        <f aca="false">YEAR(B940)</f>
        <v>2016</v>
      </c>
      <c r="D940" s="32" t="s">
        <v>276</v>
      </c>
      <c r="E940" s="64" t="n">
        <v>8298.2</v>
      </c>
      <c r="F940" s="65" t="n">
        <v>-0.0028</v>
      </c>
      <c r="G940" s="66" t="n">
        <v>-23.23496</v>
      </c>
      <c r="H940" s="67" t="n">
        <f aca="false">E940+IF(D940="Long",1,-1)*G940</f>
        <v>8321.43496</v>
      </c>
      <c r="I940" s="68" t="n">
        <f aca="false">Assumptions!$B$58</f>
        <v>5.35750011455817</v>
      </c>
      <c r="J940" s="68" t="n">
        <f aca="false">INDEX(Yearly!$D$5:$D$22,MATCH(C940,Yearly!$A$5:$A$22,0))</f>
        <v>0.502265635739828</v>
      </c>
      <c r="K940" s="68" t="n">
        <f aca="false">G940-I940-J940</f>
        <v>-29.094725750298</v>
      </c>
      <c r="L940" s="69" t="n">
        <f aca="false">(I940+J940)/Assumptions!$B$8</f>
        <v>0.000258379058567438</v>
      </c>
      <c r="M940" s="70" t="n">
        <f aca="false">F940-L940</f>
        <v>-0.00305837905856744</v>
      </c>
      <c r="N940" s="71" t="n">
        <f aca="false">G940*Assumptions!$B$7</f>
        <v>-182742.9604</v>
      </c>
      <c r="O940" s="71" t="n">
        <f aca="false">K940*Assumptions!$B$7</f>
        <v>-228830.018026094</v>
      </c>
      <c r="P940" s="68" t="n">
        <f aca="false">P939+G940</f>
        <v>13175.910695</v>
      </c>
      <c r="Q940" s="68" t="n">
        <f aca="false">MAX(Q939,P940)</f>
        <v>13524.66331</v>
      </c>
      <c r="R940" s="68" t="n">
        <f aca="false">Q940-P940</f>
        <v>348.752614999999</v>
      </c>
      <c r="S940" s="68" t="n">
        <f aca="false">S939+K940</f>
        <v>7673.92549922734</v>
      </c>
      <c r="T940" s="68" t="n">
        <f aca="false">MAX(T939,S940)</f>
        <v>8098.85506898122</v>
      </c>
      <c r="U940" s="68" t="n">
        <f aca="false">T940-S940</f>
        <v>424.929569753874</v>
      </c>
      <c r="V940" s="70" t="n">
        <f aca="false">V939+F940</f>
        <v>2.3517</v>
      </c>
      <c r="W940" s="70" t="n">
        <f aca="false">MAX(W939,V940)</f>
        <v>2.3943</v>
      </c>
      <c r="X940" s="70" t="n">
        <f aca="false">W940-V940</f>
        <v>0.0425999999999998</v>
      </c>
      <c r="Y940" s="70" t="n">
        <f aca="false">Y939+M940</f>
        <v>2.1090968285228</v>
      </c>
      <c r="Z940" s="70" t="n">
        <f aca="false">MAX(Z939,Y940)</f>
        <v>2.15505575628418</v>
      </c>
      <c r="AA940" s="70" t="n">
        <f aca="false">Z940-Y940</f>
        <v>0.0459589277613772</v>
      </c>
      <c r="AB940" s="72" t="n">
        <f aca="false">AB939*(1+F940)</f>
        <v>9.21656418021519</v>
      </c>
      <c r="AC940" s="73" t="n">
        <f aca="false">MAX(AC939,AB940)</f>
        <v>9.62426283463465</v>
      </c>
      <c r="AD940" s="70" t="n">
        <f aca="false">1-AB940/AC940</f>
        <v>0.0423615461697788</v>
      </c>
      <c r="AE940" s="73" t="n">
        <f aca="false">AE939*(1+M940)</f>
        <v>7.23487804037494</v>
      </c>
      <c r="AF940" s="73" t="n">
        <f aca="false">MAX(AF939,AE940)</f>
        <v>7.58042448368252</v>
      </c>
      <c r="AG940" s="70" t="n">
        <f aca="false">1-AE940/AF940</f>
        <v>0.0455840492905639</v>
      </c>
      <c r="AH940" s="74" t="n">
        <f aca="false">IF(R940&gt;0,AH939+1,0)</f>
        <v>13</v>
      </c>
      <c r="AI940" s="74" t="n">
        <f aca="false">IF(U940&gt;0,AI939+1,0)</f>
        <v>13</v>
      </c>
      <c r="AJ940" s="74" t="n">
        <f aca="false">IF(G940&gt;0,AJ939+1,0)</f>
        <v>0</v>
      </c>
      <c r="AK940" s="74" t="n">
        <f aca="false">IF(G940&lt;=0,AK939+1,0)</f>
        <v>1</v>
      </c>
      <c r="AL940" s="74" t="n">
        <f aca="false">IF(K940&gt;0,AL939+1,0)</f>
        <v>0</v>
      </c>
      <c r="AM940" s="74" t="n">
        <f aca="false">IF(K940&lt;=0,AM939+1,0)</f>
        <v>1</v>
      </c>
    </row>
    <row r="941" customFormat="false" ht="15" hidden="false" customHeight="false" outlineLevel="0" collapsed="false">
      <c r="A941" s="61" t="n">
        <v>945</v>
      </c>
      <c r="B941" s="62" t="n">
        <v>42559.5368055556</v>
      </c>
      <c r="C941" s="63" t="n">
        <f aca="false">YEAR(B941)</f>
        <v>2016</v>
      </c>
      <c r="D941" s="32" t="s">
        <v>277</v>
      </c>
      <c r="E941" s="64" t="n">
        <v>8321.15</v>
      </c>
      <c r="F941" s="65" t="n">
        <v>0.0233</v>
      </c>
      <c r="G941" s="66" t="n">
        <v>193.882795</v>
      </c>
      <c r="H941" s="67" t="n">
        <f aca="false">E941+IF(D941="Long",1,-1)*G941</f>
        <v>8515.032795</v>
      </c>
      <c r="I941" s="68" t="n">
        <f aca="false">Assumptions!$B$58</f>
        <v>5.35750011455817</v>
      </c>
      <c r="J941" s="68" t="n">
        <f aca="false">INDEX(Yearly!$D$5:$D$22,MATCH(C941,Yearly!$A$5:$A$22,0))</f>
        <v>0.502265635739828</v>
      </c>
      <c r="K941" s="68" t="n">
        <f aca="false">G941-I941-J941</f>
        <v>188.023029249702</v>
      </c>
      <c r="L941" s="69" t="n">
        <f aca="false">(I941+J941)/Assumptions!$B$8</f>
        <v>0.000258379058567438</v>
      </c>
      <c r="M941" s="70" t="n">
        <f aca="false">F941-L941</f>
        <v>0.0230416209414326</v>
      </c>
      <c r="N941" s="71" t="n">
        <f aca="false">G941*Assumptions!$B$7</f>
        <v>1524888.182675</v>
      </c>
      <c r="O941" s="71" t="n">
        <f aca="false">K941*Assumptions!$B$7</f>
        <v>1478801.12504891</v>
      </c>
      <c r="P941" s="68" t="n">
        <f aca="false">P940+G941</f>
        <v>13369.79349</v>
      </c>
      <c r="Q941" s="68" t="n">
        <f aca="false">MAX(Q940,P941)</f>
        <v>13524.66331</v>
      </c>
      <c r="R941" s="68" t="n">
        <f aca="false">Q941-P941</f>
        <v>154.86982</v>
      </c>
      <c r="S941" s="68" t="n">
        <f aca="false">S940+K941</f>
        <v>7861.94852847705</v>
      </c>
      <c r="T941" s="68" t="n">
        <f aca="false">MAX(T940,S941)</f>
        <v>8098.85506898122</v>
      </c>
      <c r="U941" s="68" t="n">
        <f aca="false">T941-S941</f>
        <v>236.906540504172</v>
      </c>
      <c r="V941" s="70" t="n">
        <f aca="false">V940+F941</f>
        <v>2.375</v>
      </c>
      <c r="W941" s="70" t="n">
        <f aca="false">MAX(W940,V941)</f>
        <v>2.3943</v>
      </c>
      <c r="X941" s="70" t="n">
        <f aca="false">W941-V941</f>
        <v>0.0192999999999999</v>
      </c>
      <c r="Y941" s="70" t="n">
        <f aca="false">Y940+M941</f>
        <v>2.13213844946424</v>
      </c>
      <c r="Z941" s="70" t="n">
        <f aca="false">MAX(Z940,Y941)</f>
        <v>2.15505575628418</v>
      </c>
      <c r="AA941" s="70" t="n">
        <f aca="false">Z941-Y941</f>
        <v>0.0229173068199446</v>
      </c>
      <c r="AB941" s="72" t="n">
        <f aca="false">AB940*(1+F941)</f>
        <v>9.43131012561421</v>
      </c>
      <c r="AC941" s="73" t="n">
        <f aca="false">MAX(AC940,AB941)</f>
        <v>9.62426283463465</v>
      </c>
      <c r="AD941" s="70" t="n">
        <f aca="false">1-AB941/AC941</f>
        <v>0.0200485701955346</v>
      </c>
      <c r="AE941" s="73" t="n">
        <f aca="false">AE940*(1+M941)</f>
        <v>7.40158135773876</v>
      </c>
      <c r="AF941" s="73" t="n">
        <f aca="false">MAX(AF940,AE941)</f>
        <v>7.58042448368252</v>
      </c>
      <c r="AG941" s="70" t="n">
        <f aca="false">1-AE941/AF941</f>
        <v>0.02359275873386</v>
      </c>
      <c r="AH941" s="74" t="n">
        <f aca="false">IF(R941&gt;0,AH940+1,0)</f>
        <v>14</v>
      </c>
      <c r="AI941" s="74" t="n">
        <f aca="false">IF(U941&gt;0,AI940+1,0)</f>
        <v>14</v>
      </c>
      <c r="AJ941" s="74" t="n">
        <f aca="false">IF(G941&gt;0,AJ940+1,0)</f>
        <v>1</v>
      </c>
      <c r="AK941" s="74" t="n">
        <f aca="false">IF(G941&lt;=0,AK940+1,0)</f>
        <v>0</v>
      </c>
      <c r="AL941" s="74" t="n">
        <f aca="false">IF(K941&gt;0,AL940+1,0)</f>
        <v>1</v>
      </c>
      <c r="AM941" s="74" t="n">
        <f aca="false">IF(K941&lt;=0,AM940+1,0)</f>
        <v>0</v>
      </c>
    </row>
    <row r="942" customFormat="false" ht="15" hidden="false" customHeight="false" outlineLevel="0" collapsed="false">
      <c r="A942" s="61" t="n">
        <v>946</v>
      </c>
      <c r="B942" s="62" t="n">
        <v>42569.6354166667</v>
      </c>
      <c r="C942" s="63" t="n">
        <f aca="false">YEAR(B942)</f>
        <v>2016</v>
      </c>
      <c r="D942" s="32" t="s">
        <v>276</v>
      </c>
      <c r="E942" s="64" t="n">
        <v>8514.65</v>
      </c>
      <c r="F942" s="65" t="n">
        <v>-0.0024</v>
      </c>
      <c r="G942" s="66" t="n">
        <v>-20.43516</v>
      </c>
      <c r="H942" s="67" t="n">
        <f aca="false">E942+IF(D942="Long",1,-1)*G942</f>
        <v>8535.08516</v>
      </c>
      <c r="I942" s="68" t="n">
        <f aca="false">Assumptions!$B$58</f>
        <v>5.35750011455817</v>
      </c>
      <c r="J942" s="68" t="n">
        <f aca="false">INDEX(Yearly!$D$5:$D$22,MATCH(C942,Yearly!$A$5:$A$22,0))</f>
        <v>0.502265635739828</v>
      </c>
      <c r="K942" s="68" t="n">
        <f aca="false">G942-I942-J942</f>
        <v>-26.294925750298</v>
      </c>
      <c r="L942" s="69" t="n">
        <f aca="false">(I942+J942)/Assumptions!$B$8</f>
        <v>0.000258379058567438</v>
      </c>
      <c r="M942" s="70" t="n">
        <f aca="false">F942-L942</f>
        <v>-0.00265837905856744</v>
      </c>
      <c r="N942" s="71" t="n">
        <f aca="false">G942*Assumptions!$B$7</f>
        <v>-160722.5334</v>
      </c>
      <c r="O942" s="71" t="n">
        <f aca="false">K942*Assumptions!$B$7</f>
        <v>-206809.591026094</v>
      </c>
      <c r="P942" s="68" t="n">
        <f aca="false">P941+G942</f>
        <v>13349.35833</v>
      </c>
      <c r="Q942" s="68" t="n">
        <f aca="false">MAX(Q941,P942)</f>
        <v>13524.66331</v>
      </c>
      <c r="R942" s="68" t="n">
        <f aca="false">Q942-P942</f>
        <v>175.304980000001</v>
      </c>
      <c r="S942" s="68" t="n">
        <f aca="false">S941+K942</f>
        <v>7835.65360272675</v>
      </c>
      <c r="T942" s="68" t="n">
        <f aca="false">MAX(T941,S942)</f>
        <v>8098.85506898122</v>
      </c>
      <c r="U942" s="68" t="n">
        <f aca="false">T942-S942</f>
        <v>263.20146625447</v>
      </c>
      <c r="V942" s="70" t="n">
        <f aca="false">V941+F942</f>
        <v>2.3726</v>
      </c>
      <c r="W942" s="70" t="n">
        <f aca="false">MAX(W941,V942)</f>
        <v>2.3943</v>
      </c>
      <c r="X942" s="70" t="n">
        <f aca="false">W942-V942</f>
        <v>0.0217000000000001</v>
      </c>
      <c r="Y942" s="70" t="n">
        <f aca="false">Y941+M942</f>
        <v>2.12948007040567</v>
      </c>
      <c r="Z942" s="70" t="n">
        <f aca="false">MAX(Z941,Y942)</f>
        <v>2.15505575628418</v>
      </c>
      <c r="AA942" s="70" t="n">
        <f aca="false">Z942-Y942</f>
        <v>0.0255756858785121</v>
      </c>
      <c r="AB942" s="72" t="n">
        <f aca="false">AB941*(1+F942)</f>
        <v>9.40867498131273</v>
      </c>
      <c r="AC942" s="73" t="n">
        <f aca="false">MAX(AC941,AB942)</f>
        <v>9.62426283463465</v>
      </c>
      <c r="AD942" s="70" t="n">
        <f aca="false">1-AB942/AC942</f>
        <v>0.0224004536270652</v>
      </c>
      <c r="AE942" s="73" t="n">
        <f aca="false">AE941*(1+M942)</f>
        <v>7.38190514885706</v>
      </c>
      <c r="AF942" s="73" t="n">
        <f aca="false">MAX(AF941,AE942)</f>
        <v>7.58042448368252</v>
      </c>
      <c r="AG942" s="70" t="n">
        <f aca="false">1-AE942/AF942</f>
        <v>0.0261884192966756</v>
      </c>
      <c r="AH942" s="74" t="n">
        <f aca="false">IF(R942&gt;0,AH941+1,0)</f>
        <v>15</v>
      </c>
      <c r="AI942" s="74" t="n">
        <f aca="false">IF(U942&gt;0,AI941+1,0)</f>
        <v>15</v>
      </c>
      <c r="AJ942" s="74" t="n">
        <f aca="false">IF(G942&gt;0,AJ941+1,0)</f>
        <v>0</v>
      </c>
      <c r="AK942" s="74" t="n">
        <f aca="false">IF(G942&lt;=0,AK941+1,0)</f>
        <v>1</v>
      </c>
      <c r="AL942" s="74" t="n">
        <f aca="false">IF(K942&gt;0,AL941+1,0)</f>
        <v>0</v>
      </c>
      <c r="AM942" s="74" t="n">
        <f aca="false">IF(K942&lt;=0,AM941+1,0)</f>
        <v>1</v>
      </c>
    </row>
    <row r="943" customFormat="false" ht="15" hidden="false" customHeight="false" outlineLevel="0" collapsed="false">
      <c r="A943" s="61" t="n">
        <v>947</v>
      </c>
      <c r="B943" s="62" t="n">
        <v>42570.6354166667</v>
      </c>
      <c r="C943" s="63" t="n">
        <f aca="false">YEAR(B943)</f>
        <v>2016</v>
      </c>
      <c r="D943" s="32" t="s">
        <v>277</v>
      </c>
      <c r="E943" s="64" t="n">
        <v>8535.4</v>
      </c>
      <c r="F943" s="65" t="n">
        <v>-0.0005</v>
      </c>
      <c r="G943" s="66" t="n">
        <v>-4.2677</v>
      </c>
      <c r="H943" s="67" t="n">
        <f aca="false">E943+IF(D943="Long",1,-1)*G943</f>
        <v>8531.1323</v>
      </c>
      <c r="I943" s="68" t="n">
        <f aca="false">Assumptions!$B$58</f>
        <v>5.35750011455817</v>
      </c>
      <c r="J943" s="68" t="n">
        <f aca="false">INDEX(Yearly!$D$5:$D$22,MATCH(C943,Yearly!$A$5:$A$22,0))</f>
        <v>0.502265635739828</v>
      </c>
      <c r="K943" s="68" t="n">
        <f aca="false">G943-I943-J943</f>
        <v>-10.127465750298</v>
      </c>
      <c r="L943" s="69" t="n">
        <f aca="false">(I943+J943)/Assumptions!$B$8</f>
        <v>0.000258379058567438</v>
      </c>
      <c r="M943" s="70" t="n">
        <f aca="false">F943-L943</f>
        <v>-0.000758379058567438</v>
      </c>
      <c r="N943" s="71" t="n">
        <f aca="false">G943*Assumptions!$B$7</f>
        <v>-33565.4605</v>
      </c>
      <c r="O943" s="71" t="n">
        <f aca="false">K943*Assumptions!$B$7</f>
        <v>-79652.5181260938</v>
      </c>
      <c r="P943" s="68" t="n">
        <f aca="false">P942+G943</f>
        <v>13345.09063</v>
      </c>
      <c r="Q943" s="68" t="n">
        <f aca="false">MAX(Q942,P943)</f>
        <v>13524.66331</v>
      </c>
      <c r="R943" s="68" t="n">
        <f aca="false">Q943-P943</f>
        <v>179.572680000001</v>
      </c>
      <c r="S943" s="68" t="n">
        <f aca="false">S942+K943</f>
        <v>7825.52613697645</v>
      </c>
      <c r="T943" s="68" t="n">
        <f aca="false">MAX(T942,S943)</f>
        <v>8098.85506898122</v>
      </c>
      <c r="U943" s="68" t="n">
        <f aca="false">T943-S943</f>
        <v>273.328932004768</v>
      </c>
      <c r="V943" s="70" t="n">
        <f aca="false">V942+F943</f>
        <v>2.3721</v>
      </c>
      <c r="W943" s="70" t="n">
        <f aca="false">MAX(W942,V943)</f>
        <v>2.3943</v>
      </c>
      <c r="X943" s="70" t="n">
        <f aca="false">W943-V943</f>
        <v>0.0222000000000002</v>
      </c>
      <c r="Y943" s="70" t="n">
        <f aca="false">Y942+M943</f>
        <v>2.1287216913471</v>
      </c>
      <c r="Z943" s="70" t="n">
        <f aca="false">MAX(Z942,Y943)</f>
        <v>2.15505575628418</v>
      </c>
      <c r="AA943" s="70" t="n">
        <f aca="false">Z943-Y943</f>
        <v>0.0263340649370796</v>
      </c>
      <c r="AB943" s="72" t="n">
        <f aca="false">AB942*(1+F943)</f>
        <v>9.40397064382208</v>
      </c>
      <c r="AC943" s="73" t="n">
        <f aca="false">MAX(AC942,AB943)</f>
        <v>9.62426283463465</v>
      </c>
      <c r="AD943" s="70" t="n">
        <f aca="false">1-AB943/AC943</f>
        <v>0.0228892534002517</v>
      </c>
      <c r="AE943" s="73" t="n">
        <f aca="false">AE942*(1+M943)</f>
        <v>7.37630686657984</v>
      </c>
      <c r="AF943" s="73" t="n">
        <f aca="false">MAX(AF942,AE943)</f>
        <v>7.58042448368252</v>
      </c>
      <c r="AG943" s="70" t="n">
        <f aca="false">1-AE943/AF943</f>
        <v>0.0269269376064715</v>
      </c>
      <c r="AH943" s="74" t="n">
        <f aca="false">IF(R943&gt;0,AH942+1,0)</f>
        <v>16</v>
      </c>
      <c r="AI943" s="74" t="n">
        <f aca="false">IF(U943&gt;0,AI942+1,0)</f>
        <v>16</v>
      </c>
      <c r="AJ943" s="74" t="n">
        <f aca="false">IF(G943&gt;0,AJ942+1,0)</f>
        <v>0</v>
      </c>
      <c r="AK943" s="74" t="n">
        <f aca="false">IF(G943&lt;=0,AK942+1,0)</f>
        <v>2</v>
      </c>
      <c r="AL943" s="74" t="n">
        <f aca="false">IF(K943&gt;0,AL942+1,0)</f>
        <v>0</v>
      </c>
      <c r="AM943" s="74" t="n">
        <f aca="false">IF(K943&lt;=0,AM942+1,0)</f>
        <v>2</v>
      </c>
    </row>
    <row r="944" customFormat="false" ht="15" hidden="false" customHeight="false" outlineLevel="0" collapsed="false">
      <c r="A944" s="61" t="n">
        <v>948</v>
      </c>
      <c r="B944" s="62" t="n">
        <v>42572.5520833333</v>
      </c>
      <c r="C944" s="63" t="n">
        <f aca="false">YEAR(B944)</f>
        <v>2016</v>
      </c>
      <c r="D944" s="32" t="s">
        <v>276</v>
      </c>
      <c r="E944" s="64" t="n">
        <v>8531.4</v>
      </c>
      <c r="F944" s="65" t="n">
        <v>-0.0004</v>
      </c>
      <c r="G944" s="66" t="n">
        <v>-3.41256</v>
      </c>
      <c r="H944" s="67" t="n">
        <f aca="false">E944+IF(D944="Long",1,-1)*G944</f>
        <v>8534.81256</v>
      </c>
      <c r="I944" s="68" t="n">
        <f aca="false">Assumptions!$B$58</f>
        <v>5.35750011455817</v>
      </c>
      <c r="J944" s="68" t="n">
        <f aca="false">INDEX(Yearly!$D$5:$D$22,MATCH(C944,Yearly!$A$5:$A$22,0))</f>
        <v>0.502265635739828</v>
      </c>
      <c r="K944" s="68" t="n">
        <f aca="false">G944-I944-J944</f>
        <v>-9.272325750298</v>
      </c>
      <c r="L944" s="69" t="n">
        <f aca="false">(I944+J944)/Assumptions!$B$8</f>
        <v>0.000258379058567438</v>
      </c>
      <c r="M944" s="70" t="n">
        <f aca="false">F944-L944</f>
        <v>-0.000658379058567438</v>
      </c>
      <c r="N944" s="71" t="n">
        <f aca="false">G944*Assumptions!$B$7</f>
        <v>-26839.7844</v>
      </c>
      <c r="O944" s="71" t="n">
        <f aca="false">K944*Assumptions!$B$7</f>
        <v>-72926.8420260937</v>
      </c>
      <c r="P944" s="68" t="n">
        <f aca="false">P943+G944</f>
        <v>13341.67807</v>
      </c>
      <c r="Q944" s="68" t="n">
        <f aca="false">MAX(Q943,P944)</f>
        <v>13524.66331</v>
      </c>
      <c r="R944" s="68" t="n">
        <f aca="false">Q944-P944</f>
        <v>182.985240000002</v>
      </c>
      <c r="S944" s="68" t="n">
        <f aca="false">S943+K944</f>
        <v>7816.25381122615</v>
      </c>
      <c r="T944" s="68" t="n">
        <f aca="false">MAX(T943,S944)</f>
        <v>8098.85506898122</v>
      </c>
      <c r="U944" s="68" t="n">
        <f aca="false">T944-S944</f>
        <v>282.601257755066</v>
      </c>
      <c r="V944" s="70" t="n">
        <f aca="false">V943+F944</f>
        <v>2.3717</v>
      </c>
      <c r="W944" s="70" t="n">
        <f aca="false">MAX(W943,V944)</f>
        <v>2.3943</v>
      </c>
      <c r="X944" s="70" t="n">
        <f aca="false">W944-V944</f>
        <v>0.0226000000000002</v>
      </c>
      <c r="Y944" s="70" t="n">
        <f aca="false">Y943+M944</f>
        <v>2.12806331228853</v>
      </c>
      <c r="Z944" s="70" t="n">
        <f aca="false">MAX(Z943,Y944)</f>
        <v>2.15505575628418</v>
      </c>
      <c r="AA944" s="70" t="n">
        <f aca="false">Z944-Y944</f>
        <v>0.0269924439956468</v>
      </c>
      <c r="AB944" s="72" t="n">
        <f aca="false">AB943*(1+F944)</f>
        <v>9.40020905556455</v>
      </c>
      <c r="AC944" s="73" t="n">
        <f aca="false">MAX(AC943,AB944)</f>
        <v>9.62426283463465</v>
      </c>
      <c r="AD944" s="70" t="n">
        <f aca="false">1-AB944/AC944</f>
        <v>0.0232800976988916</v>
      </c>
      <c r="AE944" s="73" t="n">
        <f aca="false">AE943*(1+M944)</f>
        <v>7.37145046060931</v>
      </c>
      <c r="AF944" s="73" t="n">
        <f aca="false">MAX(AF943,AE944)</f>
        <v>7.58042448368252</v>
      </c>
      <c r="AG944" s="70" t="n">
        <f aca="false">1-AE944/AF944</f>
        <v>0.0275675885332074</v>
      </c>
      <c r="AH944" s="74" t="n">
        <f aca="false">IF(R944&gt;0,AH943+1,0)</f>
        <v>17</v>
      </c>
      <c r="AI944" s="74" t="n">
        <f aca="false">IF(U944&gt;0,AI943+1,0)</f>
        <v>17</v>
      </c>
      <c r="AJ944" s="74" t="n">
        <f aca="false">IF(G944&gt;0,AJ943+1,0)</f>
        <v>0</v>
      </c>
      <c r="AK944" s="74" t="n">
        <f aca="false">IF(G944&lt;=0,AK943+1,0)</f>
        <v>3</v>
      </c>
      <c r="AL944" s="74" t="n">
        <f aca="false">IF(K944&gt;0,AL943+1,0)</f>
        <v>0</v>
      </c>
      <c r="AM944" s="74" t="n">
        <f aca="false">IF(K944&lt;=0,AM943+1,0)</f>
        <v>3</v>
      </c>
    </row>
    <row r="945" customFormat="false" ht="15" hidden="false" customHeight="false" outlineLevel="0" collapsed="false">
      <c r="A945" s="61" t="n">
        <v>949</v>
      </c>
      <c r="B945" s="62" t="n">
        <v>42573.5104166667</v>
      </c>
      <c r="C945" s="63" t="n">
        <f aca="false">YEAR(B945)</f>
        <v>2016</v>
      </c>
      <c r="D945" s="32" t="s">
        <v>277</v>
      </c>
      <c r="E945" s="64" t="n">
        <v>8535.1</v>
      </c>
      <c r="F945" s="65" t="n">
        <v>0.005</v>
      </c>
      <c r="G945" s="66" t="n">
        <v>42.6755</v>
      </c>
      <c r="H945" s="67" t="n">
        <f aca="false">E945+IF(D945="Long",1,-1)*G945</f>
        <v>8577.7755</v>
      </c>
      <c r="I945" s="68" t="n">
        <f aca="false">Assumptions!$B$58</f>
        <v>5.35750011455817</v>
      </c>
      <c r="J945" s="68" t="n">
        <f aca="false">INDEX(Yearly!$D$5:$D$22,MATCH(C945,Yearly!$A$5:$A$22,0))</f>
        <v>0.502265635739828</v>
      </c>
      <c r="K945" s="68" t="n">
        <f aca="false">G945-I945-J945</f>
        <v>36.815734249702</v>
      </c>
      <c r="L945" s="69" t="n">
        <f aca="false">(I945+J945)/Assumptions!$B$8</f>
        <v>0.000258379058567438</v>
      </c>
      <c r="M945" s="70" t="n">
        <f aca="false">F945-L945</f>
        <v>0.00474162094143256</v>
      </c>
      <c r="N945" s="71" t="n">
        <f aca="false">G945*Assumptions!$B$7</f>
        <v>335642.8075</v>
      </c>
      <c r="O945" s="71" t="n">
        <f aca="false">K945*Assumptions!$B$7</f>
        <v>289555.749873906</v>
      </c>
      <c r="P945" s="68" t="n">
        <f aca="false">P944+G945</f>
        <v>13384.35357</v>
      </c>
      <c r="Q945" s="68" t="n">
        <f aca="false">MAX(Q944,P945)</f>
        <v>13524.66331</v>
      </c>
      <c r="R945" s="68" t="n">
        <f aca="false">Q945-P945</f>
        <v>140.309740000002</v>
      </c>
      <c r="S945" s="68" t="n">
        <f aca="false">S944+K945</f>
        <v>7853.06954547585</v>
      </c>
      <c r="T945" s="68" t="n">
        <f aca="false">MAX(T944,S945)</f>
        <v>8098.85506898122</v>
      </c>
      <c r="U945" s="68" t="n">
        <f aca="false">T945-S945</f>
        <v>245.785523505364</v>
      </c>
      <c r="V945" s="70" t="n">
        <f aca="false">V944+F945</f>
        <v>2.3767</v>
      </c>
      <c r="W945" s="70" t="n">
        <f aca="false">MAX(W944,V945)</f>
        <v>2.3943</v>
      </c>
      <c r="X945" s="70" t="n">
        <f aca="false">W945-V945</f>
        <v>0.0176000000000003</v>
      </c>
      <c r="Y945" s="70" t="n">
        <f aca="false">Y944+M945</f>
        <v>2.13280493322997</v>
      </c>
      <c r="Z945" s="70" t="n">
        <f aca="false">MAX(Z944,Y945)</f>
        <v>2.15505575628418</v>
      </c>
      <c r="AA945" s="70" t="n">
        <f aca="false">Z945-Y945</f>
        <v>0.0222508230542142</v>
      </c>
      <c r="AB945" s="72" t="n">
        <f aca="false">AB944*(1+F945)</f>
        <v>9.44721010084237</v>
      </c>
      <c r="AC945" s="73" t="n">
        <f aca="false">MAX(AC944,AB945)</f>
        <v>9.62426283463465</v>
      </c>
      <c r="AD945" s="70" t="n">
        <f aca="false">1-AB945/AC945</f>
        <v>0.0183964981873861</v>
      </c>
      <c r="AE945" s="73" t="n">
        <f aca="false">AE944*(1+M945)</f>
        <v>7.40640308448207</v>
      </c>
      <c r="AF945" s="73" t="n">
        <f aca="false">MAX(AF944,AE945)</f>
        <v>7.58042448368252</v>
      </c>
      <c r="AG945" s="70" t="n">
        <f aca="false">1-AE945/AF945</f>
        <v>0.0229566826468687</v>
      </c>
      <c r="AH945" s="74" t="n">
        <f aca="false">IF(R945&gt;0,AH944+1,0)</f>
        <v>18</v>
      </c>
      <c r="AI945" s="74" t="n">
        <f aca="false">IF(U945&gt;0,AI944+1,0)</f>
        <v>18</v>
      </c>
      <c r="AJ945" s="74" t="n">
        <f aca="false">IF(G945&gt;0,AJ944+1,0)</f>
        <v>1</v>
      </c>
      <c r="AK945" s="74" t="n">
        <f aca="false">IF(G945&lt;=0,AK944+1,0)</f>
        <v>0</v>
      </c>
      <c r="AL945" s="74" t="n">
        <f aca="false">IF(K945&gt;0,AL944+1,0)</f>
        <v>1</v>
      </c>
      <c r="AM945" s="74" t="n">
        <f aca="false">IF(K945&lt;=0,AM944+1,0)</f>
        <v>0</v>
      </c>
    </row>
    <row r="946" customFormat="false" ht="15" hidden="false" customHeight="false" outlineLevel="0" collapsed="false">
      <c r="A946" s="61" t="n">
        <v>950</v>
      </c>
      <c r="B946" s="62" t="n">
        <v>42578.5104166667</v>
      </c>
      <c r="C946" s="63" t="n">
        <f aca="false">YEAR(B946)</f>
        <v>2016</v>
      </c>
      <c r="D946" s="32" t="s">
        <v>276</v>
      </c>
      <c r="E946" s="64" t="n">
        <v>8577.75</v>
      </c>
      <c r="F946" s="65" t="n">
        <v>-0.0053</v>
      </c>
      <c r="G946" s="66" t="n">
        <v>-45.462075</v>
      </c>
      <c r="H946" s="67" t="n">
        <f aca="false">E946+IF(D946="Long",1,-1)*G946</f>
        <v>8623.212075</v>
      </c>
      <c r="I946" s="68" t="n">
        <f aca="false">Assumptions!$B$58</f>
        <v>5.35750011455817</v>
      </c>
      <c r="J946" s="68" t="n">
        <f aca="false">INDEX(Yearly!$D$5:$D$22,MATCH(C946,Yearly!$A$5:$A$22,0))</f>
        <v>0.502265635739828</v>
      </c>
      <c r="K946" s="68" t="n">
        <f aca="false">G946-I946-J946</f>
        <v>-51.321840750298</v>
      </c>
      <c r="L946" s="69" t="n">
        <f aca="false">(I946+J946)/Assumptions!$B$8</f>
        <v>0.000258379058567438</v>
      </c>
      <c r="M946" s="70" t="n">
        <f aca="false">F946-L946</f>
        <v>-0.00555837905856744</v>
      </c>
      <c r="N946" s="71" t="n">
        <f aca="false">G946*Assumptions!$B$7</f>
        <v>-357559.219875</v>
      </c>
      <c r="O946" s="71" t="n">
        <f aca="false">K946*Assumptions!$B$7</f>
        <v>-403646.277501094</v>
      </c>
      <c r="P946" s="68" t="n">
        <f aca="false">P945+G946</f>
        <v>13338.891495</v>
      </c>
      <c r="Q946" s="68" t="n">
        <f aca="false">MAX(Q945,P946)</f>
        <v>13524.66331</v>
      </c>
      <c r="R946" s="68" t="n">
        <f aca="false">Q946-P946</f>
        <v>185.771815000002</v>
      </c>
      <c r="S946" s="68" t="n">
        <f aca="false">S945+K946</f>
        <v>7801.74770472556</v>
      </c>
      <c r="T946" s="68" t="n">
        <f aca="false">MAX(T945,S946)</f>
        <v>8098.85506898122</v>
      </c>
      <c r="U946" s="68" t="n">
        <f aca="false">T946-S946</f>
        <v>297.107364255662</v>
      </c>
      <c r="V946" s="70" t="n">
        <f aca="false">V945+F946</f>
        <v>2.3714</v>
      </c>
      <c r="W946" s="70" t="n">
        <f aca="false">MAX(W945,V946)</f>
        <v>2.3943</v>
      </c>
      <c r="X946" s="70" t="n">
        <f aca="false">W946-V946</f>
        <v>0.0229000000000004</v>
      </c>
      <c r="Y946" s="70" t="n">
        <f aca="false">Y945+M946</f>
        <v>2.1272465541714</v>
      </c>
      <c r="Z946" s="70" t="n">
        <f aca="false">MAX(Z945,Y946)</f>
        <v>2.15505575628418</v>
      </c>
      <c r="AA946" s="70" t="n">
        <f aca="false">Z946-Y946</f>
        <v>0.0278092021127816</v>
      </c>
      <c r="AB946" s="72" t="n">
        <f aca="false">AB945*(1+F946)</f>
        <v>9.39713988730791</v>
      </c>
      <c r="AC946" s="73" t="n">
        <f aca="false">MAX(AC945,AB946)</f>
        <v>9.62426283463465</v>
      </c>
      <c r="AD946" s="70" t="n">
        <f aca="false">1-AB946/AC946</f>
        <v>0.023598996746993</v>
      </c>
      <c r="AE946" s="73" t="n">
        <f aca="false">AE945*(1+M946)</f>
        <v>7.36523548867798</v>
      </c>
      <c r="AF946" s="73" t="n">
        <f aca="false">MAX(AF945,AE946)</f>
        <v>7.58042448368252</v>
      </c>
      <c r="AG946" s="70" t="n">
        <f aca="false">1-AE946/AF946</f>
        <v>0.0283874597613576</v>
      </c>
      <c r="AH946" s="74" t="n">
        <f aca="false">IF(R946&gt;0,AH945+1,0)</f>
        <v>19</v>
      </c>
      <c r="AI946" s="74" t="n">
        <f aca="false">IF(U946&gt;0,AI945+1,0)</f>
        <v>19</v>
      </c>
      <c r="AJ946" s="74" t="n">
        <f aca="false">IF(G946&gt;0,AJ945+1,0)</f>
        <v>0</v>
      </c>
      <c r="AK946" s="74" t="n">
        <f aca="false">IF(G946&lt;=0,AK945+1,0)</f>
        <v>1</v>
      </c>
      <c r="AL946" s="74" t="n">
        <f aca="false">IF(K946&gt;0,AL945+1,0)</f>
        <v>0</v>
      </c>
      <c r="AM946" s="74" t="n">
        <f aca="false">IF(K946&lt;=0,AM945+1,0)</f>
        <v>1</v>
      </c>
    </row>
    <row r="947" customFormat="false" ht="15" hidden="false" customHeight="false" outlineLevel="0" collapsed="false">
      <c r="A947" s="61" t="n">
        <v>951</v>
      </c>
      <c r="B947" s="62" t="n">
        <v>42578.6347222222</v>
      </c>
      <c r="C947" s="63" t="n">
        <f aca="false">YEAR(B947)</f>
        <v>2016</v>
      </c>
      <c r="D947" s="32" t="s">
        <v>277</v>
      </c>
      <c r="E947" s="64" t="n">
        <v>8623.2</v>
      </c>
      <c r="F947" s="65" t="n">
        <v>0.0012</v>
      </c>
      <c r="G947" s="66" t="n">
        <v>10.34784</v>
      </c>
      <c r="H947" s="67" t="n">
        <f aca="false">E947+IF(D947="Long",1,-1)*G947</f>
        <v>8633.54784</v>
      </c>
      <c r="I947" s="68" t="n">
        <f aca="false">Assumptions!$B$58</f>
        <v>5.35750011455817</v>
      </c>
      <c r="J947" s="68" t="n">
        <f aca="false">INDEX(Yearly!$D$5:$D$22,MATCH(C947,Yearly!$A$5:$A$22,0))</f>
        <v>0.502265635739828</v>
      </c>
      <c r="K947" s="68" t="n">
        <f aca="false">G947-I947-J947</f>
        <v>4.488074249702</v>
      </c>
      <c r="L947" s="69" t="n">
        <f aca="false">(I947+J947)/Assumptions!$B$8</f>
        <v>0.000258379058567438</v>
      </c>
      <c r="M947" s="70" t="n">
        <f aca="false">F947-L947</f>
        <v>0.000941620941432562</v>
      </c>
      <c r="N947" s="71" t="n">
        <f aca="false">G947*Assumptions!$B$7</f>
        <v>81385.7616</v>
      </c>
      <c r="O947" s="71" t="n">
        <f aca="false">K947*Assumptions!$B$7</f>
        <v>35298.7039739063</v>
      </c>
      <c r="P947" s="68" t="n">
        <f aca="false">P946+G947</f>
        <v>13349.239335</v>
      </c>
      <c r="Q947" s="68" t="n">
        <f aca="false">MAX(Q946,P947)</f>
        <v>13524.66331</v>
      </c>
      <c r="R947" s="68" t="n">
        <f aca="false">Q947-P947</f>
        <v>175.423975000002</v>
      </c>
      <c r="S947" s="68" t="n">
        <f aca="false">S946+K947</f>
        <v>7806.23577897526</v>
      </c>
      <c r="T947" s="68" t="n">
        <f aca="false">MAX(T946,S947)</f>
        <v>8098.85506898122</v>
      </c>
      <c r="U947" s="68" t="n">
        <f aca="false">T947-S947</f>
        <v>292.61929000596</v>
      </c>
      <c r="V947" s="70" t="n">
        <f aca="false">V946+F947</f>
        <v>2.3726</v>
      </c>
      <c r="W947" s="70" t="n">
        <f aca="false">MAX(W946,V947)</f>
        <v>2.3943</v>
      </c>
      <c r="X947" s="70" t="n">
        <f aca="false">W947-V947</f>
        <v>0.0217000000000005</v>
      </c>
      <c r="Y947" s="70" t="n">
        <f aca="false">Y946+M947</f>
        <v>2.12818817511283</v>
      </c>
      <c r="Z947" s="70" t="n">
        <f aca="false">MAX(Z946,Y947)</f>
        <v>2.15505575628418</v>
      </c>
      <c r="AA947" s="70" t="n">
        <f aca="false">Z947-Y947</f>
        <v>0.026867581171349</v>
      </c>
      <c r="AB947" s="72" t="n">
        <f aca="false">AB946*(1+F947)</f>
        <v>9.40841645517268</v>
      </c>
      <c r="AC947" s="73" t="n">
        <f aca="false">MAX(AC946,AB947)</f>
        <v>9.62426283463465</v>
      </c>
      <c r="AD947" s="70" t="n">
        <f aca="false">1-AB947/AC947</f>
        <v>0.0224273155430892</v>
      </c>
      <c r="AE947" s="73" t="n">
        <f aca="false">AE946*(1+M947)</f>
        <v>7.3721707486527</v>
      </c>
      <c r="AF947" s="73" t="n">
        <f aca="false">MAX(AF946,AE947)</f>
        <v>7.58042448368252</v>
      </c>
      <c r="AG947" s="70" t="n">
        <f aca="false">1-AE947/AF947</f>
        <v>0.0274725690465104</v>
      </c>
      <c r="AH947" s="74" t="n">
        <f aca="false">IF(R947&gt;0,AH946+1,0)</f>
        <v>20</v>
      </c>
      <c r="AI947" s="74" t="n">
        <f aca="false">IF(U947&gt;0,AI946+1,0)</f>
        <v>20</v>
      </c>
      <c r="AJ947" s="74" t="n">
        <f aca="false">IF(G947&gt;0,AJ946+1,0)</f>
        <v>1</v>
      </c>
      <c r="AK947" s="74" t="n">
        <f aca="false">IF(G947&lt;=0,AK946+1,0)</f>
        <v>0</v>
      </c>
      <c r="AL947" s="74" t="n">
        <f aca="false">IF(K947&gt;0,AL946+1,0)</f>
        <v>1</v>
      </c>
      <c r="AM947" s="74" t="n">
        <f aca="false">IF(K947&lt;=0,AM946+1,0)</f>
        <v>0</v>
      </c>
    </row>
    <row r="948" customFormat="false" ht="15" hidden="false" customHeight="false" outlineLevel="0" collapsed="false">
      <c r="A948" s="61" t="n">
        <v>952</v>
      </c>
      <c r="B948" s="62" t="n">
        <v>42583.53125</v>
      </c>
      <c r="C948" s="63" t="n">
        <f aca="false">YEAR(B948)</f>
        <v>2016</v>
      </c>
      <c r="D948" s="32" t="s">
        <v>276</v>
      </c>
      <c r="E948" s="64" t="n">
        <v>8633.4</v>
      </c>
      <c r="F948" s="65" t="n">
        <v>-0.0045</v>
      </c>
      <c r="G948" s="66" t="n">
        <v>-38.8503</v>
      </c>
      <c r="H948" s="67" t="n">
        <f aca="false">E948+IF(D948="Long",1,-1)*G948</f>
        <v>8672.2503</v>
      </c>
      <c r="I948" s="68" t="n">
        <f aca="false">Assumptions!$B$58</f>
        <v>5.35750011455817</v>
      </c>
      <c r="J948" s="68" t="n">
        <f aca="false">INDEX(Yearly!$D$5:$D$22,MATCH(C948,Yearly!$A$5:$A$22,0))</f>
        <v>0.502265635739828</v>
      </c>
      <c r="K948" s="68" t="n">
        <f aca="false">G948-I948-J948</f>
        <v>-44.710065750298</v>
      </c>
      <c r="L948" s="69" t="n">
        <f aca="false">(I948+J948)/Assumptions!$B$8</f>
        <v>0.000258379058567438</v>
      </c>
      <c r="M948" s="70" t="n">
        <f aca="false">F948-L948</f>
        <v>-0.00475837905856744</v>
      </c>
      <c r="N948" s="71" t="n">
        <f aca="false">G948*Assumptions!$B$7</f>
        <v>-305557.6095</v>
      </c>
      <c r="O948" s="71" t="n">
        <f aca="false">K948*Assumptions!$B$7</f>
        <v>-351644.667126094</v>
      </c>
      <c r="P948" s="68" t="n">
        <f aca="false">P947+G948</f>
        <v>13310.389035</v>
      </c>
      <c r="Q948" s="68" t="n">
        <f aca="false">MAX(Q947,P948)</f>
        <v>13524.66331</v>
      </c>
      <c r="R948" s="68" t="n">
        <f aca="false">Q948-P948</f>
        <v>214.274275000002</v>
      </c>
      <c r="S948" s="68" t="n">
        <f aca="false">S947+K948</f>
        <v>7761.52571322496</v>
      </c>
      <c r="T948" s="68" t="n">
        <f aca="false">MAX(T947,S948)</f>
        <v>8098.85506898122</v>
      </c>
      <c r="U948" s="68" t="n">
        <f aca="false">T948-S948</f>
        <v>337.329355756258</v>
      </c>
      <c r="V948" s="70" t="n">
        <f aca="false">V947+F948</f>
        <v>2.3681</v>
      </c>
      <c r="W948" s="70" t="n">
        <f aca="false">MAX(W947,V948)</f>
        <v>2.3943</v>
      </c>
      <c r="X948" s="70" t="n">
        <f aca="false">W948-V948</f>
        <v>0.0262000000000007</v>
      </c>
      <c r="Y948" s="70" t="n">
        <f aca="false">Y947+M948</f>
        <v>2.12342979605426</v>
      </c>
      <c r="Z948" s="70" t="n">
        <f aca="false">MAX(Z947,Y948)</f>
        <v>2.15505575628418</v>
      </c>
      <c r="AA948" s="70" t="n">
        <f aca="false">Z948-Y948</f>
        <v>0.0316259602299165</v>
      </c>
      <c r="AB948" s="72" t="n">
        <f aca="false">AB947*(1+F948)</f>
        <v>9.3660785811244</v>
      </c>
      <c r="AC948" s="73" t="n">
        <f aca="false">MAX(AC947,AB948)</f>
        <v>9.62426283463465</v>
      </c>
      <c r="AD948" s="70" t="n">
        <f aca="false">1-AB948/AC948</f>
        <v>0.0268263926231453</v>
      </c>
      <c r="AE948" s="73" t="n">
        <f aca="false">AE947*(1+M948)</f>
        <v>7.33709116574613</v>
      </c>
      <c r="AF948" s="73" t="n">
        <f aca="false">MAX(AF947,AE948)</f>
        <v>7.58042448368252</v>
      </c>
      <c r="AG948" s="70" t="n">
        <f aca="false">1-AE948/AF948</f>
        <v>0.0321002232078419</v>
      </c>
      <c r="AH948" s="74" t="n">
        <f aca="false">IF(R948&gt;0,AH947+1,0)</f>
        <v>21</v>
      </c>
      <c r="AI948" s="74" t="n">
        <f aca="false">IF(U948&gt;0,AI947+1,0)</f>
        <v>21</v>
      </c>
      <c r="AJ948" s="74" t="n">
        <f aca="false">IF(G948&gt;0,AJ947+1,0)</f>
        <v>0</v>
      </c>
      <c r="AK948" s="74" t="n">
        <f aca="false">IF(G948&lt;=0,AK947+1,0)</f>
        <v>1</v>
      </c>
      <c r="AL948" s="74" t="n">
        <f aca="false">IF(K948&gt;0,AL947+1,0)</f>
        <v>0</v>
      </c>
      <c r="AM948" s="74" t="n">
        <f aca="false">IF(K948&lt;=0,AM947+1,0)</f>
        <v>1</v>
      </c>
    </row>
    <row r="949" customFormat="false" ht="15" hidden="false" customHeight="false" outlineLevel="0" collapsed="false">
      <c r="A949" s="61" t="n">
        <v>953</v>
      </c>
      <c r="B949" s="62" t="n">
        <v>42584.3909722222</v>
      </c>
      <c r="C949" s="63" t="n">
        <f aca="false">YEAR(B949)</f>
        <v>2016</v>
      </c>
      <c r="D949" s="32" t="s">
        <v>277</v>
      </c>
      <c r="E949" s="64" t="n">
        <v>8671.95</v>
      </c>
      <c r="F949" s="65" t="n">
        <v>-0.0069</v>
      </c>
      <c r="G949" s="66" t="n">
        <v>-59.836455</v>
      </c>
      <c r="H949" s="67" t="n">
        <f aca="false">E949+IF(D949="Long",1,-1)*G949</f>
        <v>8612.113545</v>
      </c>
      <c r="I949" s="68" t="n">
        <f aca="false">Assumptions!$B$58</f>
        <v>5.35750011455817</v>
      </c>
      <c r="J949" s="68" t="n">
        <f aca="false">INDEX(Yearly!$D$5:$D$22,MATCH(C949,Yearly!$A$5:$A$22,0))</f>
        <v>0.502265635739828</v>
      </c>
      <c r="K949" s="68" t="n">
        <f aca="false">G949-I949-J949</f>
        <v>-65.696220750298</v>
      </c>
      <c r="L949" s="69" t="n">
        <f aca="false">(I949+J949)/Assumptions!$B$8</f>
        <v>0.000258379058567438</v>
      </c>
      <c r="M949" s="70" t="n">
        <f aca="false">F949-L949</f>
        <v>-0.00715837905856744</v>
      </c>
      <c r="N949" s="71" t="n">
        <f aca="false">G949*Assumptions!$B$7</f>
        <v>-470613.718575</v>
      </c>
      <c r="O949" s="71" t="n">
        <f aca="false">K949*Assumptions!$B$7</f>
        <v>-516700.776201094</v>
      </c>
      <c r="P949" s="68" t="n">
        <f aca="false">P948+G949</f>
        <v>13250.55258</v>
      </c>
      <c r="Q949" s="68" t="n">
        <f aca="false">MAX(Q948,P949)</f>
        <v>13524.66331</v>
      </c>
      <c r="R949" s="68" t="n">
        <f aca="false">Q949-P949</f>
        <v>274.110730000002</v>
      </c>
      <c r="S949" s="68" t="n">
        <f aca="false">S948+K949</f>
        <v>7695.82949247466</v>
      </c>
      <c r="T949" s="68" t="n">
        <f aca="false">MAX(T948,S949)</f>
        <v>8098.85506898122</v>
      </c>
      <c r="U949" s="68" t="n">
        <f aca="false">T949-S949</f>
        <v>403.025576506557</v>
      </c>
      <c r="V949" s="70" t="n">
        <f aca="false">V948+F949</f>
        <v>2.3612</v>
      </c>
      <c r="W949" s="70" t="n">
        <f aca="false">MAX(W948,V949)</f>
        <v>2.3943</v>
      </c>
      <c r="X949" s="70" t="n">
        <f aca="false">W949-V949</f>
        <v>0.0331000000000006</v>
      </c>
      <c r="Y949" s="70" t="n">
        <f aca="false">Y948+M949</f>
        <v>2.1162714169957</v>
      </c>
      <c r="Z949" s="70" t="n">
        <f aca="false">MAX(Z948,Y949)</f>
        <v>2.15505575628418</v>
      </c>
      <c r="AA949" s="70" t="n">
        <f aca="false">Z949-Y949</f>
        <v>0.0387843392884841</v>
      </c>
      <c r="AB949" s="72" t="n">
        <f aca="false">AB948*(1+F949)</f>
        <v>9.30145263891464</v>
      </c>
      <c r="AC949" s="73" t="n">
        <f aca="false">MAX(AC948,AB949)</f>
        <v>9.62426283463465</v>
      </c>
      <c r="AD949" s="70" t="n">
        <f aca="false">1-AB949/AC949</f>
        <v>0.0335412905140456</v>
      </c>
      <c r="AE949" s="73" t="n">
        <f aca="false">AE948*(1+M949)</f>
        <v>7.28456948599445</v>
      </c>
      <c r="AF949" s="73" t="n">
        <f aca="false">MAX(AF948,AE949)</f>
        <v>7.58042448368252</v>
      </c>
      <c r="AG949" s="70" t="n">
        <f aca="false">1-AE949/AF949</f>
        <v>0.0390288167008229</v>
      </c>
      <c r="AH949" s="74" t="n">
        <f aca="false">IF(R949&gt;0,AH948+1,0)</f>
        <v>22</v>
      </c>
      <c r="AI949" s="74" t="n">
        <f aca="false">IF(U949&gt;0,AI948+1,0)</f>
        <v>22</v>
      </c>
      <c r="AJ949" s="74" t="n">
        <f aca="false">IF(G949&gt;0,AJ948+1,0)</f>
        <v>0</v>
      </c>
      <c r="AK949" s="74" t="n">
        <f aca="false">IF(G949&lt;=0,AK948+1,0)</f>
        <v>2</v>
      </c>
      <c r="AL949" s="74" t="n">
        <f aca="false">IF(K949&gt;0,AL948+1,0)</f>
        <v>0</v>
      </c>
      <c r="AM949" s="74" t="n">
        <f aca="false">IF(K949&lt;=0,AM948+1,0)</f>
        <v>2</v>
      </c>
    </row>
    <row r="950" customFormat="false" ht="15" hidden="false" customHeight="false" outlineLevel="0" collapsed="false">
      <c r="A950" s="61" t="n">
        <v>954</v>
      </c>
      <c r="B950" s="62" t="n">
        <v>42584.59375</v>
      </c>
      <c r="C950" s="63" t="n">
        <f aca="false">YEAR(B950)</f>
        <v>2016</v>
      </c>
      <c r="D950" s="32" t="s">
        <v>276</v>
      </c>
      <c r="E950" s="64" t="n">
        <v>8611.95</v>
      </c>
      <c r="F950" s="65" t="n">
        <v>-0.0015</v>
      </c>
      <c r="G950" s="66" t="n">
        <v>-12.917925</v>
      </c>
      <c r="H950" s="67" t="n">
        <f aca="false">E950+IF(D950="Long",1,-1)*G950</f>
        <v>8624.867925</v>
      </c>
      <c r="I950" s="68" t="n">
        <f aca="false">Assumptions!$B$58</f>
        <v>5.35750011455817</v>
      </c>
      <c r="J950" s="68" t="n">
        <f aca="false">INDEX(Yearly!$D$5:$D$22,MATCH(C950,Yearly!$A$5:$A$22,0))</f>
        <v>0.502265635739828</v>
      </c>
      <c r="K950" s="68" t="n">
        <f aca="false">G950-I950-J950</f>
        <v>-18.777690750298</v>
      </c>
      <c r="L950" s="69" t="n">
        <f aca="false">(I950+J950)/Assumptions!$B$8</f>
        <v>0.000258379058567438</v>
      </c>
      <c r="M950" s="70" t="n">
        <f aca="false">F950-L950</f>
        <v>-0.00175837905856744</v>
      </c>
      <c r="N950" s="71" t="n">
        <f aca="false">G950*Assumptions!$B$7</f>
        <v>-101599.480125</v>
      </c>
      <c r="O950" s="71" t="n">
        <f aca="false">K950*Assumptions!$B$7</f>
        <v>-147686.537751094</v>
      </c>
      <c r="P950" s="68" t="n">
        <f aca="false">P949+G950</f>
        <v>13237.634655</v>
      </c>
      <c r="Q950" s="68" t="n">
        <f aca="false">MAX(Q949,P950)</f>
        <v>13524.66331</v>
      </c>
      <c r="R950" s="68" t="n">
        <f aca="false">Q950-P950</f>
        <v>287.028655000002</v>
      </c>
      <c r="S950" s="68" t="n">
        <f aca="false">S949+K950</f>
        <v>7677.05180172436</v>
      </c>
      <c r="T950" s="68" t="n">
        <f aca="false">MAX(T949,S950)</f>
        <v>8098.85506898122</v>
      </c>
      <c r="U950" s="68" t="n">
        <f aca="false">T950-S950</f>
        <v>421.803267256854</v>
      </c>
      <c r="V950" s="70" t="n">
        <f aca="false">V949+F950</f>
        <v>2.3597</v>
      </c>
      <c r="W950" s="70" t="n">
        <f aca="false">MAX(W949,V950)</f>
        <v>2.3943</v>
      </c>
      <c r="X950" s="70" t="n">
        <f aca="false">W950-V950</f>
        <v>0.0346000000000006</v>
      </c>
      <c r="Y950" s="70" t="n">
        <f aca="false">Y949+M950</f>
        <v>2.11451303793713</v>
      </c>
      <c r="Z950" s="70" t="n">
        <f aca="false">MAX(Z949,Y950)</f>
        <v>2.15505575628418</v>
      </c>
      <c r="AA950" s="70" t="n">
        <f aca="false">Z950-Y950</f>
        <v>0.0405427183470515</v>
      </c>
      <c r="AB950" s="72" t="n">
        <f aca="false">AB949*(1+F950)</f>
        <v>9.28750045995627</v>
      </c>
      <c r="AC950" s="73" t="n">
        <f aca="false">MAX(AC949,AB950)</f>
        <v>9.62426283463465</v>
      </c>
      <c r="AD950" s="70" t="n">
        <f aca="false">1-AB950/AC950</f>
        <v>0.0349909785782745</v>
      </c>
      <c r="AE950" s="73" t="n">
        <f aca="false">AE949*(1+M950)</f>
        <v>7.2717604515596</v>
      </c>
      <c r="AF950" s="73" t="n">
        <f aca="false">MAX(AF949,AE950)</f>
        <v>7.58042448368252</v>
      </c>
      <c r="AG950" s="70" t="n">
        <f aca="false">1-AE950/AF950</f>
        <v>0.040718568305423</v>
      </c>
      <c r="AH950" s="74" t="n">
        <f aca="false">IF(R950&gt;0,AH949+1,0)</f>
        <v>23</v>
      </c>
      <c r="AI950" s="74" t="n">
        <f aca="false">IF(U950&gt;0,AI949+1,0)</f>
        <v>23</v>
      </c>
      <c r="AJ950" s="74" t="n">
        <f aca="false">IF(G950&gt;0,AJ949+1,0)</f>
        <v>0</v>
      </c>
      <c r="AK950" s="74" t="n">
        <f aca="false">IF(G950&lt;=0,AK949+1,0)</f>
        <v>3</v>
      </c>
      <c r="AL950" s="74" t="n">
        <f aca="false">IF(K950&gt;0,AL949+1,0)</f>
        <v>0</v>
      </c>
      <c r="AM950" s="74" t="n">
        <f aca="false">IF(K950&lt;=0,AM949+1,0)</f>
        <v>3</v>
      </c>
    </row>
    <row r="951" customFormat="false" ht="15" hidden="false" customHeight="false" outlineLevel="0" collapsed="false">
      <c r="A951" s="61" t="n">
        <v>955</v>
      </c>
      <c r="B951" s="62" t="n">
        <v>42587.40625</v>
      </c>
      <c r="C951" s="63" t="n">
        <f aca="false">YEAR(B951)</f>
        <v>2016</v>
      </c>
      <c r="D951" s="32" t="s">
        <v>277</v>
      </c>
      <c r="E951" s="64" t="n">
        <v>8624.95</v>
      </c>
      <c r="F951" s="65" t="n">
        <v>0.0034</v>
      </c>
      <c r="G951" s="66" t="n">
        <v>29.32483</v>
      </c>
      <c r="H951" s="67" t="n">
        <f aca="false">E951+IF(D951="Long",1,-1)*G951</f>
        <v>8654.27483</v>
      </c>
      <c r="I951" s="68" t="n">
        <f aca="false">Assumptions!$B$58</f>
        <v>5.35750011455817</v>
      </c>
      <c r="J951" s="68" t="n">
        <f aca="false">INDEX(Yearly!$D$5:$D$22,MATCH(C951,Yearly!$A$5:$A$22,0))</f>
        <v>0.502265635739828</v>
      </c>
      <c r="K951" s="68" t="n">
        <f aca="false">G951-I951-J951</f>
        <v>23.465064249702</v>
      </c>
      <c r="L951" s="69" t="n">
        <f aca="false">(I951+J951)/Assumptions!$B$8</f>
        <v>0.000258379058567438</v>
      </c>
      <c r="M951" s="70" t="n">
        <f aca="false">F951-L951</f>
        <v>0.00314162094143256</v>
      </c>
      <c r="N951" s="71" t="n">
        <f aca="false">G951*Assumptions!$B$7</f>
        <v>230639.78795</v>
      </c>
      <c r="O951" s="71" t="n">
        <f aca="false">K951*Assumptions!$B$7</f>
        <v>184552.730323906</v>
      </c>
      <c r="P951" s="68" t="n">
        <f aca="false">P950+G951</f>
        <v>13266.959485</v>
      </c>
      <c r="Q951" s="68" t="n">
        <f aca="false">MAX(Q950,P951)</f>
        <v>13524.66331</v>
      </c>
      <c r="R951" s="68" t="n">
        <f aca="false">Q951-P951</f>
        <v>257.703825000002</v>
      </c>
      <c r="S951" s="68" t="n">
        <f aca="false">S950+K951</f>
        <v>7700.51686597407</v>
      </c>
      <c r="T951" s="68" t="n">
        <f aca="false">MAX(T950,S951)</f>
        <v>8098.85506898122</v>
      </c>
      <c r="U951" s="68" t="n">
        <f aca="false">T951-S951</f>
        <v>398.338203007153</v>
      </c>
      <c r="V951" s="70" t="n">
        <f aca="false">V950+F951</f>
        <v>2.3631</v>
      </c>
      <c r="W951" s="70" t="n">
        <f aca="false">MAX(W950,V951)</f>
        <v>2.3943</v>
      </c>
      <c r="X951" s="70" t="n">
        <f aca="false">W951-V951</f>
        <v>0.0312000000000006</v>
      </c>
      <c r="Y951" s="70" t="n">
        <f aca="false">Y950+M951</f>
        <v>2.11765465887856</v>
      </c>
      <c r="Z951" s="70" t="n">
        <f aca="false">MAX(Z950,Y951)</f>
        <v>2.15505575628418</v>
      </c>
      <c r="AA951" s="70" t="n">
        <f aca="false">Z951-Y951</f>
        <v>0.0374010974056187</v>
      </c>
      <c r="AB951" s="72" t="n">
        <f aca="false">AB950*(1+F951)</f>
        <v>9.31907796152012</v>
      </c>
      <c r="AC951" s="73" t="n">
        <f aca="false">MAX(AC950,AB951)</f>
        <v>9.62426283463465</v>
      </c>
      <c r="AD951" s="70" t="n">
        <f aca="false">1-AB951/AC951</f>
        <v>0.0317099479054406</v>
      </c>
      <c r="AE951" s="73" t="n">
        <f aca="false">AE950*(1+M951)</f>
        <v>7.2946055664753</v>
      </c>
      <c r="AF951" s="73" t="n">
        <f aca="false">MAX(AF950,AE951)</f>
        <v>7.58042448368252</v>
      </c>
      <c r="AG951" s="70" t="n">
        <f aca="false">1-AE951/AF951</f>
        <v>0.0377048696708839</v>
      </c>
      <c r="AH951" s="74" t="n">
        <f aca="false">IF(R951&gt;0,AH950+1,0)</f>
        <v>24</v>
      </c>
      <c r="AI951" s="74" t="n">
        <f aca="false">IF(U951&gt;0,AI950+1,0)</f>
        <v>24</v>
      </c>
      <c r="AJ951" s="74" t="n">
        <f aca="false">IF(G951&gt;0,AJ950+1,0)</f>
        <v>1</v>
      </c>
      <c r="AK951" s="74" t="n">
        <f aca="false">IF(G951&lt;=0,AK950+1,0)</f>
        <v>0</v>
      </c>
      <c r="AL951" s="74" t="n">
        <f aca="false">IF(K951&gt;0,AL950+1,0)</f>
        <v>1</v>
      </c>
      <c r="AM951" s="74" t="n">
        <f aca="false">IF(K951&lt;=0,AM950+1,0)</f>
        <v>0</v>
      </c>
    </row>
    <row r="952" customFormat="false" ht="15" hidden="false" customHeight="false" outlineLevel="0" collapsed="false">
      <c r="A952" s="61" t="n">
        <v>956</v>
      </c>
      <c r="B952" s="62" t="n">
        <v>42591.53125</v>
      </c>
      <c r="C952" s="63" t="n">
        <f aca="false">YEAR(B952)</f>
        <v>2016</v>
      </c>
      <c r="D952" s="32" t="s">
        <v>276</v>
      </c>
      <c r="E952" s="64" t="n">
        <v>8654.2</v>
      </c>
      <c r="F952" s="65" t="n">
        <v>-0.0033</v>
      </c>
      <c r="G952" s="66" t="n">
        <v>-28.55886</v>
      </c>
      <c r="H952" s="67" t="n">
        <f aca="false">E952+IF(D952="Long",1,-1)*G952</f>
        <v>8682.75886</v>
      </c>
      <c r="I952" s="68" t="n">
        <f aca="false">Assumptions!$B$58</f>
        <v>5.35750011455817</v>
      </c>
      <c r="J952" s="68" t="n">
        <f aca="false">INDEX(Yearly!$D$5:$D$22,MATCH(C952,Yearly!$A$5:$A$22,0))</f>
        <v>0.502265635739828</v>
      </c>
      <c r="K952" s="68" t="n">
        <f aca="false">G952-I952-J952</f>
        <v>-34.418625750298</v>
      </c>
      <c r="L952" s="69" t="n">
        <f aca="false">(I952+J952)/Assumptions!$B$8</f>
        <v>0.000258379058567438</v>
      </c>
      <c r="M952" s="70" t="n">
        <f aca="false">F952-L952</f>
        <v>-0.00355837905856744</v>
      </c>
      <c r="N952" s="71" t="n">
        <f aca="false">G952*Assumptions!$B$7</f>
        <v>-224615.4339</v>
      </c>
      <c r="O952" s="71" t="n">
        <f aca="false">K952*Assumptions!$B$7</f>
        <v>-270702.491526094</v>
      </c>
      <c r="P952" s="68" t="n">
        <f aca="false">P951+G952</f>
        <v>13238.400625</v>
      </c>
      <c r="Q952" s="68" t="n">
        <f aca="false">MAX(Q951,P952)</f>
        <v>13524.66331</v>
      </c>
      <c r="R952" s="68" t="n">
        <f aca="false">Q952-P952</f>
        <v>286.262685000002</v>
      </c>
      <c r="S952" s="68" t="n">
        <f aca="false">S951+K952</f>
        <v>7666.09824022377</v>
      </c>
      <c r="T952" s="68" t="n">
        <f aca="false">MAX(T951,S952)</f>
        <v>8098.85506898122</v>
      </c>
      <c r="U952" s="68" t="n">
        <f aca="false">T952-S952</f>
        <v>432.75682875745</v>
      </c>
      <c r="V952" s="70" t="n">
        <f aca="false">V951+F952</f>
        <v>2.3598</v>
      </c>
      <c r="W952" s="70" t="n">
        <f aca="false">MAX(W951,V952)</f>
        <v>2.3943</v>
      </c>
      <c r="X952" s="70" t="n">
        <f aca="false">W952-V952</f>
        <v>0.0345000000000004</v>
      </c>
      <c r="Y952" s="70" t="n">
        <f aca="false">Y951+M952</f>
        <v>2.11409627981999</v>
      </c>
      <c r="Z952" s="70" t="n">
        <f aca="false">MAX(Z951,Y952)</f>
        <v>2.15505575628418</v>
      </c>
      <c r="AA952" s="70" t="n">
        <f aca="false">Z952-Y952</f>
        <v>0.0409594764641863</v>
      </c>
      <c r="AB952" s="72" t="n">
        <f aca="false">AB951*(1+F952)</f>
        <v>9.2883250042471</v>
      </c>
      <c r="AC952" s="73" t="n">
        <f aca="false">MAX(AC951,AB952)</f>
        <v>9.62426283463465</v>
      </c>
      <c r="AD952" s="70" t="n">
        <f aca="false">1-AB952/AC952</f>
        <v>0.0349053050773526</v>
      </c>
      <c r="AE952" s="73" t="n">
        <f aca="false">AE951*(1+M952)</f>
        <v>7.26864859478704</v>
      </c>
      <c r="AF952" s="73" t="n">
        <f aca="false">MAX(AF951,AE952)</f>
        <v>7.58042448368252</v>
      </c>
      <c r="AG952" s="70" t="n">
        <f aca="false">1-AE952/AF952</f>
        <v>0.0411290805108086</v>
      </c>
      <c r="AH952" s="74" t="n">
        <f aca="false">IF(R952&gt;0,AH951+1,0)</f>
        <v>25</v>
      </c>
      <c r="AI952" s="74" t="n">
        <f aca="false">IF(U952&gt;0,AI951+1,0)</f>
        <v>25</v>
      </c>
      <c r="AJ952" s="74" t="n">
        <f aca="false">IF(G952&gt;0,AJ951+1,0)</f>
        <v>0</v>
      </c>
      <c r="AK952" s="74" t="n">
        <f aca="false">IF(G952&lt;=0,AK951+1,0)</f>
        <v>1</v>
      </c>
      <c r="AL952" s="74" t="n">
        <f aca="false">IF(K952&gt;0,AL951+1,0)</f>
        <v>0</v>
      </c>
      <c r="AM952" s="74" t="n">
        <f aca="false">IF(K952&lt;=0,AM951+1,0)</f>
        <v>1</v>
      </c>
    </row>
    <row r="953" customFormat="false" ht="15" hidden="false" customHeight="false" outlineLevel="0" collapsed="false">
      <c r="A953" s="61" t="n">
        <v>957</v>
      </c>
      <c r="B953" s="62" t="n">
        <v>42591.6055555556</v>
      </c>
      <c r="C953" s="63" t="n">
        <f aca="false">YEAR(B953)</f>
        <v>2016</v>
      </c>
      <c r="D953" s="32" t="s">
        <v>277</v>
      </c>
      <c r="E953" s="64" t="n">
        <v>8682.75</v>
      </c>
      <c r="F953" s="65" t="n">
        <v>-0.0077</v>
      </c>
      <c r="G953" s="66" t="n">
        <v>-66.857175</v>
      </c>
      <c r="H953" s="67" t="n">
        <f aca="false">E953+IF(D953="Long",1,-1)*G953</f>
        <v>8615.892825</v>
      </c>
      <c r="I953" s="68" t="n">
        <f aca="false">Assumptions!$B$58</f>
        <v>5.35750011455817</v>
      </c>
      <c r="J953" s="68" t="n">
        <f aca="false">INDEX(Yearly!$D$5:$D$22,MATCH(C953,Yearly!$A$5:$A$22,0))</f>
        <v>0.502265635739828</v>
      </c>
      <c r="K953" s="68" t="n">
        <f aca="false">G953-I953-J953</f>
        <v>-72.716940750298</v>
      </c>
      <c r="L953" s="69" t="n">
        <f aca="false">(I953+J953)/Assumptions!$B$8</f>
        <v>0.000258379058567438</v>
      </c>
      <c r="M953" s="70" t="n">
        <f aca="false">F953-L953</f>
        <v>-0.00795837905856744</v>
      </c>
      <c r="N953" s="71" t="n">
        <f aca="false">G953*Assumptions!$B$7</f>
        <v>-525831.681375</v>
      </c>
      <c r="O953" s="71" t="n">
        <f aca="false">K953*Assumptions!$B$7</f>
        <v>-571918.739001094</v>
      </c>
      <c r="P953" s="68" t="n">
        <f aca="false">P952+G953</f>
        <v>13171.54345</v>
      </c>
      <c r="Q953" s="68" t="n">
        <f aca="false">MAX(Q952,P953)</f>
        <v>13524.66331</v>
      </c>
      <c r="R953" s="68" t="n">
        <f aca="false">Q953-P953</f>
        <v>353.119860000001</v>
      </c>
      <c r="S953" s="68" t="n">
        <f aca="false">S952+K953</f>
        <v>7593.38129947347</v>
      </c>
      <c r="T953" s="68" t="n">
        <f aca="false">MAX(T952,S953)</f>
        <v>8098.85506898122</v>
      </c>
      <c r="U953" s="68" t="n">
        <f aca="false">T953-S953</f>
        <v>505.473769507748</v>
      </c>
      <c r="V953" s="70" t="n">
        <f aca="false">V952+F953</f>
        <v>2.3521</v>
      </c>
      <c r="W953" s="70" t="n">
        <f aca="false">MAX(W952,V953)</f>
        <v>2.3943</v>
      </c>
      <c r="X953" s="70" t="n">
        <f aca="false">W953-V953</f>
        <v>0.0422000000000002</v>
      </c>
      <c r="Y953" s="70" t="n">
        <f aca="false">Y952+M953</f>
        <v>2.10613790076143</v>
      </c>
      <c r="Z953" s="70" t="n">
        <f aca="false">MAX(Z952,Y953)</f>
        <v>2.15505575628418</v>
      </c>
      <c r="AA953" s="70" t="n">
        <f aca="false">Z953-Y953</f>
        <v>0.0489178555227539</v>
      </c>
      <c r="AB953" s="72" t="n">
        <f aca="false">AB952*(1+F953)</f>
        <v>9.2168049017144</v>
      </c>
      <c r="AC953" s="73" t="n">
        <f aca="false">MAX(AC952,AB953)</f>
        <v>9.62426283463465</v>
      </c>
      <c r="AD953" s="70" t="n">
        <f aca="false">1-AB953/AC953</f>
        <v>0.042336534228257</v>
      </c>
      <c r="AE953" s="73" t="n">
        <f aca="false">AE952*(1+M953)</f>
        <v>7.2108019340262</v>
      </c>
      <c r="AF953" s="73" t="n">
        <f aca="false">MAX(AF952,AE953)</f>
        <v>7.58042448368252</v>
      </c>
      <c r="AG953" s="70" t="n">
        <f aca="false">1-AE953/AF953</f>
        <v>0.0487601387563406</v>
      </c>
      <c r="AH953" s="74" t="n">
        <f aca="false">IF(R953&gt;0,AH952+1,0)</f>
        <v>26</v>
      </c>
      <c r="AI953" s="74" t="n">
        <f aca="false">IF(U953&gt;0,AI952+1,0)</f>
        <v>26</v>
      </c>
      <c r="AJ953" s="74" t="n">
        <f aca="false">IF(G953&gt;0,AJ952+1,0)</f>
        <v>0</v>
      </c>
      <c r="AK953" s="74" t="n">
        <f aca="false">IF(G953&lt;=0,AK952+1,0)</f>
        <v>2</v>
      </c>
      <c r="AL953" s="74" t="n">
        <f aca="false">IF(K953&gt;0,AL952+1,0)</f>
        <v>0</v>
      </c>
      <c r="AM953" s="74" t="n">
        <f aca="false">IF(K953&lt;=0,AM952+1,0)</f>
        <v>2</v>
      </c>
    </row>
    <row r="954" customFormat="false" ht="15" hidden="false" customHeight="false" outlineLevel="0" collapsed="false">
      <c r="A954" s="61" t="n">
        <v>958</v>
      </c>
      <c r="B954" s="62" t="n">
        <v>42592.4270833333</v>
      </c>
      <c r="C954" s="63" t="n">
        <f aca="false">YEAR(B954)</f>
        <v>2016</v>
      </c>
      <c r="D954" s="32" t="s">
        <v>276</v>
      </c>
      <c r="E954" s="64" t="n">
        <v>8616.05</v>
      </c>
      <c r="F954" s="65" t="n">
        <v>-0.0058</v>
      </c>
      <c r="G954" s="66" t="n">
        <v>-49.97309</v>
      </c>
      <c r="H954" s="67" t="n">
        <f aca="false">E954+IF(D954="Long",1,-1)*G954</f>
        <v>8666.02309</v>
      </c>
      <c r="I954" s="68" t="n">
        <f aca="false">Assumptions!$B$58</f>
        <v>5.35750011455817</v>
      </c>
      <c r="J954" s="68" t="n">
        <f aca="false">INDEX(Yearly!$D$5:$D$22,MATCH(C954,Yearly!$A$5:$A$22,0))</f>
        <v>0.502265635739828</v>
      </c>
      <c r="K954" s="68" t="n">
        <f aca="false">G954-I954-J954</f>
        <v>-55.832855750298</v>
      </c>
      <c r="L954" s="69" t="n">
        <f aca="false">(I954+J954)/Assumptions!$B$8</f>
        <v>0.000258379058567438</v>
      </c>
      <c r="M954" s="70" t="n">
        <f aca="false">F954-L954</f>
        <v>-0.00605837905856744</v>
      </c>
      <c r="N954" s="71" t="n">
        <f aca="false">G954*Assumptions!$B$7</f>
        <v>-393038.35285</v>
      </c>
      <c r="O954" s="71" t="n">
        <f aca="false">K954*Assumptions!$B$7</f>
        <v>-439125.410476094</v>
      </c>
      <c r="P954" s="68" t="n">
        <f aca="false">P953+G954</f>
        <v>13121.57036</v>
      </c>
      <c r="Q954" s="68" t="n">
        <f aca="false">MAX(Q953,P954)</f>
        <v>13524.66331</v>
      </c>
      <c r="R954" s="68" t="n">
        <f aca="false">Q954-P954</f>
        <v>403.09295</v>
      </c>
      <c r="S954" s="68" t="n">
        <f aca="false">S953+K954</f>
        <v>7537.54844372317</v>
      </c>
      <c r="T954" s="68" t="n">
        <f aca="false">MAX(T953,S954)</f>
        <v>8098.85506898122</v>
      </c>
      <c r="U954" s="68" t="n">
        <f aca="false">T954-S954</f>
        <v>561.306625258047</v>
      </c>
      <c r="V954" s="70" t="n">
        <f aca="false">V953+F954</f>
        <v>2.3463</v>
      </c>
      <c r="W954" s="70" t="n">
        <f aca="false">MAX(W953,V954)</f>
        <v>2.3943</v>
      </c>
      <c r="X954" s="70" t="n">
        <f aca="false">W954-V954</f>
        <v>0.048</v>
      </c>
      <c r="Y954" s="70" t="n">
        <f aca="false">Y953+M954</f>
        <v>2.10007952170286</v>
      </c>
      <c r="Z954" s="70" t="n">
        <f aca="false">MAX(Z953,Y954)</f>
        <v>2.15505575628418</v>
      </c>
      <c r="AA954" s="70" t="n">
        <f aca="false">Z954-Y954</f>
        <v>0.0549762345813214</v>
      </c>
      <c r="AB954" s="72" t="n">
        <f aca="false">AB953*(1+F954)</f>
        <v>9.16334743328446</v>
      </c>
      <c r="AC954" s="73" t="n">
        <f aca="false">MAX(AC953,AB954)</f>
        <v>9.62426283463465</v>
      </c>
      <c r="AD954" s="70" t="n">
        <f aca="false">1-AB954/AC954</f>
        <v>0.0478909823297332</v>
      </c>
      <c r="AE954" s="73" t="n">
        <f aca="false">AE953*(1+M954)</f>
        <v>7.16711616259362</v>
      </c>
      <c r="AF954" s="73" t="n">
        <f aca="false">MAX(AF953,AE954)</f>
        <v>7.58042448368252</v>
      </c>
      <c r="AG954" s="70" t="n">
        <f aca="false">1-AE954/AF954</f>
        <v>0.0545231104113737</v>
      </c>
      <c r="AH954" s="74" t="n">
        <f aca="false">IF(R954&gt;0,AH953+1,0)</f>
        <v>27</v>
      </c>
      <c r="AI954" s="74" t="n">
        <f aca="false">IF(U954&gt;0,AI953+1,0)</f>
        <v>27</v>
      </c>
      <c r="AJ954" s="74" t="n">
        <f aca="false">IF(G954&gt;0,AJ953+1,0)</f>
        <v>0</v>
      </c>
      <c r="AK954" s="74" t="n">
        <f aca="false">IF(G954&lt;=0,AK953+1,0)</f>
        <v>3</v>
      </c>
      <c r="AL954" s="74" t="n">
        <f aca="false">IF(K954&gt;0,AL953+1,0)</f>
        <v>0</v>
      </c>
      <c r="AM954" s="74" t="n">
        <f aca="false">IF(K954&lt;=0,AM953+1,0)</f>
        <v>3</v>
      </c>
    </row>
    <row r="955" customFormat="false" ht="15" hidden="false" customHeight="false" outlineLevel="0" collapsed="false">
      <c r="A955" s="61" t="n">
        <v>959</v>
      </c>
      <c r="B955" s="62" t="n">
        <v>42594.40625</v>
      </c>
      <c r="C955" s="63" t="n">
        <f aca="false">YEAR(B955)</f>
        <v>2016</v>
      </c>
      <c r="D955" s="32" t="s">
        <v>277</v>
      </c>
      <c r="E955" s="64" t="n">
        <v>8666.25</v>
      </c>
      <c r="F955" s="65" t="n">
        <v>-0.0045</v>
      </c>
      <c r="G955" s="66" t="n">
        <v>-38.998125</v>
      </c>
      <c r="H955" s="67" t="n">
        <f aca="false">E955+IF(D955="Long",1,-1)*G955</f>
        <v>8627.251875</v>
      </c>
      <c r="I955" s="68" t="n">
        <f aca="false">Assumptions!$B$58</f>
        <v>5.35750011455817</v>
      </c>
      <c r="J955" s="68" t="n">
        <f aca="false">INDEX(Yearly!$D$5:$D$22,MATCH(C955,Yearly!$A$5:$A$22,0))</f>
        <v>0.502265635739828</v>
      </c>
      <c r="K955" s="68" t="n">
        <f aca="false">G955-I955-J955</f>
        <v>-44.857890750298</v>
      </c>
      <c r="L955" s="69" t="n">
        <f aca="false">(I955+J955)/Assumptions!$B$8</f>
        <v>0.000258379058567438</v>
      </c>
      <c r="M955" s="70" t="n">
        <f aca="false">F955-L955</f>
        <v>-0.00475837905856744</v>
      </c>
      <c r="N955" s="71" t="n">
        <f aca="false">G955*Assumptions!$B$7</f>
        <v>-306720.253125</v>
      </c>
      <c r="O955" s="71" t="n">
        <f aca="false">K955*Assumptions!$B$7</f>
        <v>-352807.310751094</v>
      </c>
      <c r="P955" s="68" t="n">
        <f aca="false">P954+G955</f>
        <v>13082.572235</v>
      </c>
      <c r="Q955" s="68" t="n">
        <f aca="false">MAX(Q954,P955)</f>
        <v>13524.66331</v>
      </c>
      <c r="R955" s="68" t="n">
        <f aca="false">Q955-P955</f>
        <v>442.091075</v>
      </c>
      <c r="S955" s="68" t="n">
        <f aca="false">S954+K955</f>
        <v>7492.69055297287</v>
      </c>
      <c r="T955" s="68" t="n">
        <f aca="false">MAX(T954,S955)</f>
        <v>8098.85506898122</v>
      </c>
      <c r="U955" s="68" t="n">
        <f aca="false">T955-S955</f>
        <v>606.164516008344</v>
      </c>
      <c r="V955" s="70" t="n">
        <f aca="false">V954+F955</f>
        <v>2.3418</v>
      </c>
      <c r="W955" s="70" t="n">
        <f aca="false">MAX(W954,V955)</f>
        <v>2.3943</v>
      </c>
      <c r="X955" s="70" t="n">
        <f aca="false">W955-V955</f>
        <v>0.0525000000000002</v>
      </c>
      <c r="Y955" s="70" t="n">
        <f aca="false">Y954+M955</f>
        <v>2.09532114264429</v>
      </c>
      <c r="Z955" s="70" t="n">
        <f aca="false">MAX(Z954,Y955)</f>
        <v>2.15505575628418</v>
      </c>
      <c r="AA955" s="70" t="n">
        <f aca="false">Z955-Y955</f>
        <v>0.0597346136398889</v>
      </c>
      <c r="AB955" s="72" t="n">
        <f aca="false">AB954*(1+F955)</f>
        <v>9.12211236983468</v>
      </c>
      <c r="AC955" s="73" t="n">
        <f aca="false">MAX(AC954,AB955)</f>
        <v>9.62426283463465</v>
      </c>
      <c r="AD955" s="70" t="n">
        <f aca="false">1-AB955/AC955</f>
        <v>0.0521754729092493</v>
      </c>
      <c r="AE955" s="73" t="n">
        <f aca="false">AE954*(1+M955)</f>
        <v>7.13301230713522</v>
      </c>
      <c r="AF955" s="73" t="n">
        <f aca="false">MAX(AF954,AE955)</f>
        <v>7.58042448368252</v>
      </c>
      <c r="AG955" s="70" t="n">
        <f aca="false">1-AE955/AF955</f>
        <v>0.0590220478431518</v>
      </c>
      <c r="AH955" s="74" t="n">
        <f aca="false">IF(R955&gt;0,AH954+1,0)</f>
        <v>28</v>
      </c>
      <c r="AI955" s="74" t="n">
        <f aca="false">IF(U955&gt;0,AI954+1,0)</f>
        <v>28</v>
      </c>
      <c r="AJ955" s="74" t="n">
        <f aca="false">IF(G955&gt;0,AJ954+1,0)</f>
        <v>0</v>
      </c>
      <c r="AK955" s="74" t="n">
        <f aca="false">IF(G955&lt;=0,AK954+1,0)</f>
        <v>4</v>
      </c>
      <c r="AL955" s="74" t="n">
        <f aca="false">IF(K955&gt;0,AL954+1,0)</f>
        <v>0</v>
      </c>
      <c r="AM955" s="74" t="n">
        <f aca="false">IF(K955&lt;=0,AM954+1,0)</f>
        <v>4</v>
      </c>
    </row>
    <row r="956" customFormat="false" ht="15" hidden="false" customHeight="false" outlineLevel="0" collapsed="false">
      <c r="A956" s="61" t="n">
        <v>960</v>
      </c>
      <c r="B956" s="62" t="n">
        <v>42598.4895833333</v>
      </c>
      <c r="C956" s="63" t="n">
        <f aca="false">YEAR(B956)</f>
        <v>2016</v>
      </c>
      <c r="D956" s="32" t="s">
        <v>276</v>
      </c>
      <c r="E956" s="64" t="n">
        <v>8627.25</v>
      </c>
      <c r="F956" s="65" t="n">
        <v>-0.0022</v>
      </c>
      <c r="G956" s="66" t="n">
        <v>-18.97995</v>
      </c>
      <c r="H956" s="67" t="n">
        <f aca="false">E956+IF(D956="Long",1,-1)*G956</f>
        <v>8646.22995</v>
      </c>
      <c r="I956" s="68" t="n">
        <f aca="false">Assumptions!$B$58</f>
        <v>5.35750011455817</v>
      </c>
      <c r="J956" s="68" t="n">
        <f aca="false">INDEX(Yearly!$D$5:$D$22,MATCH(C956,Yearly!$A$5:$A$22,0))</f>
        <v>0.502265635739828</v>
      </c>
      <c r="K956" s="68" t="n">
        <f aca="false">G956-I956-J956</f>
        <v>-24.839715750298</v>
      </c>
      <c r="L956" s="69" t="n">
        <f aca="false">(I956+J956)/Assumptions!$B$8</f>
        <v>0.000258379058567438</v>
      </c>
      <c r="M956" s="70" t="n">
        <f aca="false">F956-L956</f>
        <v>-0.00245837905856744</v>
      </c>
      <c r="N956" s="71" t="n">
        <f aca="false">G956*Assumptions!$B$7</f>
        <v>-149277.30675</v>
      </c>
      <c r="O956" s="71" t="n">
        <f aca="false">K956*Assumptions!$B$7</f>
        <v>-195364.364376094</v>
      </c>
      <c r="P956" s="68" t="n">
        <f aca="false">P955+G956</f>
        <v>13063.592285</v>
      </c>
      <c r="Q956" s="68" t="n">
        <f aca="false">MAX(Q955,P956)</f>
        <v>13524.66331</v>
      </c>
      <c r="R956" s="68" t="n">
        <f aca="false">Q956-P956</f>
        <v>461.071025000001</v>
      </c>
      <c r="S956" s="68" t="n">
        <f aca="false">S955+K956</f>
        <v>7467.85083722258</v>
      </c>
      <c r="T956" s="68" t="n">
        <f aca="false">MAX(T955,S956)</f>
        <v>8098.85506898122</v>
      </c>
      <c r="U956" s="68" t="n">
        <f aca="false">T956-S956</f>
        <v>631.004231758642</v>
      </c>
      <c r="V956" s="70" t="n">
        <f aca="false">V955+F956</f>
        <v>2.3396</v>
      </c>
      <c r="W956" s="70" t="n">
        <f aca="false">MAX(W955,V956)</f>
        <v>2.3943</v>
      </c>
      <c r="X956" s="70" t="n">
        <f aca="false">W956-V956</f>
        <v>0.0547000000000004</v>
      </c>
      <c r="Y956" s="70" t="n">
        <f aca="false">Y955+M956</f>
        <v>2.09286276358572</v>
      </c>
      <c r="Z956" s="70" t="n">
        <f aca="false">MAX(Z955,Y956)</f>
        <v>2.15505575628418</v>
      </c>
      <c r="AA956" s="70" t="n">
        <f aca="false">Z956-Y956</f>
        <v>0.0621929926984564</v>
      </c>
      <c r="AB956" s="72" t="n">
        <f aca="false">AB955*(1+F956)</f>
        <v>9.10204372262104</v>
      </c>
      <c r="AC956" s="73" t="n">
        <f aca="false">MAX(AC955,AB956)</f>
        <v>9.62426283463465</v>
      </c>
      <c r="AD956" s="70" t="n">
        <f aca="false">1-AB956/AC956</f>
        <v>0.0542606868688489</v>
      </c>
      <c r="AE956" s="73" t="n">
        <f aca="false">AE955*(1+M956)</f>
        <v>7.11547665905485</v>
      </c>
      <c r="AF956" s="73" t="n">
        <f aca="false">MAX(AF955,AE956)</f>
        <v>7.58042448368252</v>
      </c>
      <c r="AG956" s="70" t="n">
        <f aca="false">1-AE956/AF956</f>
        <v>0.0613353283353079</v>
      </c>
      <c r="AH956" s="74" t="n">
        <f aca="false">IF(R956&gt;0,AH955+1,0)</f>
        <v>29</v>
      </c>
      <c r="AI956" s="74" t="n">
        <f aca="false">IF(U956&gt;0,AI955+1,0)</f>
        <v>29</v>
      </c>
      <c r="AJ956" s="74" t="n">
        <f aca="false">IF(G956&gt;0,AJ955+1,0)</f>
        <v>0</v>
      </c>
      <c r="AK956" s="74" t="n">
        <f aca="false">IF(G956&lt;=0,AK955+1,0)</f>
        <v>5</v>
      </c>
      <c r="AL956" s="74" t="n">
        <f aca="false">IF(K956&gt;0,AL955+1,0)</f>
        <v>0</v>
      </c>
      <c r="AM956" s="74" t="n">
        <f aca="false">IF(K956&lt;=0,AM955+1,0)</f>
        <v>5</v>
      </c>
    </row>
    <row r="957" customFormat="false" ht="15" hidden="false" customHeight="false" outlineLevel="0" collapsed="false">
      <c r="A957" s="61" t="n">
        <v>961</v>
      </c>
      <c r="B957" s="62" t="n">
        <v>42598.6166666667</v>
      </c>
      <c r="C957" s="63" t="n">
        <f aca="false">YEAR(B957)</f>
        <v>2016</v>
      </c>
      <c r="D957" s="32" t="s">
        <v>277</v>
      </c>
      <c r="E957" s="64" t="n">
        <v>8646</v>
      </c>
      <c r="F957" s="65" t="n">
        <v>-0.0012</v>
      </c>
      <c r="G957" s="66" t="n">
        <v>-10.3752</v>
      </c>
      <c r="H957" s="67" t="n">
        <f aca="false">E957+IF(D957="Long",1,-1)*G957</f>
        <v>8635.6248</v>
      </c>
      <c r="I957" s="68" t="n">
        <f aca="false">Assumptions!$B$58</f>
        <v>5.35750011455817</v>
      </c>
      <c r="J957" s="68" t="n">
        <f aca="false">INDEX(Yearly!$D$5:$D$22,MATCH(C957,Yearly!$A$5:$A$22,0))</f>
        <v>0.502265635739828</v>
      </c>
      <c r="K957" s="68" t="n">
        <f aca="false">G957-I957-J957</f>
        <v>-16.234965750298</v>
      </c>
      <c r="L957" s="69" t="n">
        <f aca="false">(I957+J957)/Assumptions!$B$8</f>
        <v>0.000258379058567438</v>
      </c>
      <c r="M957" s="70" t="n">
        <f aca="false">F957-L957</f>
        <v>-0.00145837905856744</v>
      </c>
      <c r="N957" s="71" t="n">
        <f aca="false">G957*Assumptions!$B$7</f>
        <v>-81600.948</v>
      </c>
      <c r="O957" s="71" t="n">
        <f aca="false">K957*Assumptions!$B$7</f>
        <v>-127688.005626094</v>
      </c>
      <c r="P957" s="68" t="n">
        <f aca="false">P956+G957</f>
        <v>13053.217085</v>
      </c>
      <c r="Q957" s="68" t="n">
        <f aca="false">MAX(Q956,P957)</f>
        <v>13524.66331</v>
      </c>
      <c r="R957" s="68" t="n">
        <f aca="false">Q957-P957</f>
        <v>471.446225000002</v>
      </c>
      <c r="S957" s="68" t="n">
        <f aca="false">S956+K957</f>
        <v>7451.61587147228</v>
      </c>
      <c r="T957" s="68" t="n">
        <f aca="false">MAX(T956,S957)</f>
        <v>8098.85506898122</v>
      </c>
      <c r="U957" s="68" t="n">
        <f aca="false">T957-S957</f>
        <v>647.23919750894</v>
      </c>
      <c r="V957" s="70" t="n">
        <f aca="false">V956+F957</f>
        <v>2.3384</v>
      </c>
      <c r="W957" s="70" t="n">
        <f aca="false">MAX(W956,V957)</f>
        <v>2.3943</v>
      </c>
      <c r="X957" s="70" t="n">
        <f aca="false">W957-V957</f>
        <v>0.0559000000000003</v>
      </c>
      <c r="Y957" s="70" t="n">
        <f aca="false">Y956+M957</f>
        <v>2.09140438452716</v>
      </c>
      <c r="Z957" s="70" t="n">
        <f aca="false">MAX(Z956,Y957)</f>
        <v>2.15505575628418</v>
      </c>
      <c r="AA957" s="70" t="n">
        <f aca="false">Z957-Y957</f>
        <v>0.063651371757024</v>
      </c>
      <c r="AB957" s="72" t="n">
        <f aca="false">AB956*(1+F957)</f>
        <v>9.0911212701539</v>
      </c>
      <c r="AC957" s="73" t="n">
        <f aca="false">MAX(AC956,AB957)</f>
        <v>9.62426283463465</v>
      </c>
      <c r="AD957" s="70" t="n">
        <f aca="false">1-AB957/AC957</f>
        <v>0.0553955740446063</v>
      </c>
      <c r="AE957" s="73" t="n">
        <f aca="false">AE956*(1+M957)</f>
        <v>7.10509959690356</v>
      </c>
      <c r="AF957" s="73" t="n">
        <f aca="false">MAX(AF956,AE957)</f>
        <v>7.58042448368252</v>
      </c>
      <c r="AG957" s="70" t="n">
        <f aca="false">1-AE957/AF957</f>
        <v>0.0627042572354807</v>
      </c>
      <c r="AH957" s="74" t="n">
        <f aca="false">IF(R957&gt;0,AH956+1,0)</f>
        <v>30</v>
      </c>
      <c r="AI957" s="74" t="n">
        <f aca="false">IF(U957&gt;0,AI956+1,0)</f>
        <v>30</v>
      </c>
      <c r="AJ957" s="74" t="n">
        <f aca="false">IF(G957&gt;0,AJ956+1,0)</f>
        <v>0</v>
      </c>
      <c r="AK957" s="74" t="n">
        <f aca="false">IF(G957&lt;=0,AK956+1,0)</f>
        <v>6</v>
      </c>
      <c r="AL957" s="74" t="n">
        <f aca="false">IF(K957&gt;0,AL956+1,0)</f>
        <v>0</v>
      </c>
      <c r="AM957" s="74" t="n">
        <f aca="false">IF(K957&lt;=0,AM956+1,0)</f>
        <v>6</v>
      </c>
    </row>
    <row r="958" customFormat="false" ht="15" hidden="false" customHeight="false" outlineLevel="0" collapsed="false">
      <c r="A958" s="61" t="n">
        <v>962</v>
      </c>
      <c r="B958" s="62" t="n">
        <v>42599.5520833333</v>
      </c>
      <c r="C958" s="63" t="n">
        <f aca="false">YEAR(B958)</f>
        <v>2016</v>
      </c>
      <c r="D958" s="32" t="s">
        <v>276</v>
      </c>
      <c r="E958" s="64" t="n">
        <v>8635.9</v>
      </c>
      <c r="F958" s="65" t="n">
        <v>-0.0023</v>
      </c>
      <c r="G958" s="66" t="n">
        <v>-19.86257</v>
      </c>
      <c r="H958" s="67" t="n">
        <f aca="false">E958+IF(D958="Long",1,-1)*G958</f>
        <v>8655.76257</v>
      </c>
      <c r="I958" s="68" t="n">
        <f aca="false">Assumptions!$B$58</f>
        <v>5.35750011455817</v>
      </c>
      <c r="J958" s="68" t="n">
        <f aca="false">INDEX(Yearly!$D$5:$D$22,MATCH(C958,Yearly!$A$5:$A$22,0))</f>
        <v>0.502265635739828</v>
      </c>
      <c r="K958" s="68" t="n">
        <f aca="false">G958-I958-J958</f>
        <v>-25.722335750298</v>
      </c>
      <c r="L958" s="69" t="n">
        <f aca="false">(I958+J958)/Assumptions!$B$8</f>
        <v>0.000258379058567438</v>
      </c>
      <c r="M958" s="70" t="n">
        <f aca="false">F958-L958</f>
        <v>-0.00255837905856744</v>
      </c>
      <c r="N958" s="71" t="n">
        <f aca="false">G958*Assumptions!$B$7</f>
        <v>-156219.11305</v>
      </c>
      <c r="O958" s="71" t="n">
        <f aca="false">K958*Assumptions!$B$7</f>
        <v>-202306.170676094</v>
      </c>
      <c r="P958" s="68" t="n">
        <f aca="false">P957+G958</f>
        <v>13033.354515</v>
      </c>
      <c r="Q958" s="68" t="n">
        <f aca="false">MAX(Q957,P958)</f>
        <v>13524.66331</v>
      </c>
      <c r="R958" s="68" t="n">
        <f aca="false">Q958-P958</f>
        <v>491.308795000001</v>
      </c>
      <c r="S958" s="68" t="n">
        <f aca="false">S957+K958</f>
        <v>7425.89353572198</v>
      </c>
      <c r="T958" s="68" t="n">
        <f aca="false">MAX(T957,S958)</f>
        <v>8098.85506898122</v>
      </c>
      <c r="U958" s="68" t="n">
        <f aca="false">T958-S958</f>
        <v>672.961533259238</v>
      </c>
      <c r="V958" s="70" t="n">
        <f aca="false">V957+F958</f>
        <v>2.3361</v>
      </c>
      <c r="W958" s="70" t="n">
        <f aca="false">MAX(W957,V958)</f>
        <v>2.3943</v>
      </c>
      <c r="X958" s="70" t="n">
        <f aca="false">W958-V958</f>
        <v>0.0582000000000003</v>
      </c>
      <c r="Y958" s="70" t="n">
        <f aca="false">Y957+M958</f>
        <v>2.08884600546859</v>
      </c>
      <c r="Z958" s="70" t="n">
        <f aca="false">MAX(Z957,Y958)</f>
        <v>2.15505575628418</v>
      </c>
      <c r="AA958" s="70" t="n">
        <f aca="false">Z958-Y958</f>
        <v>0.0662097508155912</v>
      </c>
      <c r="AB958" s="72" t="n">
        <f aca="false">AB957*(1+F958)</f>
        <v>9.07021169123254</v>
      </c>
      <c r="AC958" s="73" t="n">
        <f aca="false">MAX(AC957,AB958)</f>
        <v>9.62426283463465</v>
      </c>
      <c r="AD958" s="70" t="n">
        <f aca="false">1-AB958/AC958</f>
        <v>0.0575681642243036</v>
      </c>
      <c r="AE958" s="73" t="n">
        <f aca="false">AE957*(1+M958)</f>
        <v>7.08692205888581</v>
      </c>
      <c r="AF958" s="73" t="n">
        <f aca="false">MAX(AF957,AE958)</f>
        <v>7.58042448368252</v>
      </c>
      <c r="AG958" s="70" t="n">
        <f aca="false">1-AE958/AF958</f>
        <v>0.0651022150354539</v>
      </c>
      <c r="AH958" s="74" t="n">
        <f aca="false">IF(R958&gt;0,AH957+1,0)</f>
        <v>31</v>
      </c>
      <c r="AI958" s="74" t="n">
        <f aca="false">IF(U958&gt;0,AI957+1,0)</f>
        <v>31</v>
      </c>
      <c r="AJ958" s="74" t="n">
        <f aca="false">IF(G958&gt;0,AJ957+1,0)</f>
        <v>0</v>
      </c>
      <c r="AK958" s="74" t="n">
        <f aca="false">IF(G958&lt;=0,AK957+1,0)</f>
        <v>7</v>
      </c>
      <c r="AL958" s="74" t="n">
        <f aca="false">IF(K958&gt;0,AL957+1,0)</f>
        <v>0</v>
      </c>
      <c r="AM958" s="74" t="n">
        <f aca="false">IF(K958&lt;=0,AM957+1,0)</f>
        <v>7</v>
      </c>
    </row>
    <row r="959" customFormat="false" ht="15" hidden="false" customHeight="false" outlineLevel="0" collapsed="false">
      <c r="A959" s="61" t="n">
        <v>963</v>
      </c>
      <c r="B959" s="62" t="n">
        <v>42600.40625</v>
      </c>
      <c r="C959" s="63" t="n">
        <f aca="false">YEAR(B959)</f>
        <v>2016</v>
      </c>
      <c r="D959" s="32" t="s">
        <v>277</v>
      </c>
      <c r="E959" s="64" t="n">
        <v>8656</v>
      </c>
      <c r="F959" s="65" t="n">
        <v>-0.0014</v>
      </c>
      <c r="G959" s="66" t="n">
        <v>-12.1184</v>
      </c>
      <c r="H959" s="67" t="n">
        <f aca="false">E959+IF(D959="Long",1,-1)*G959</f>
        <v>8643.8816</v>
      </c>
      <c r="I959" s="68" t="n">
        <f aca="false">Assumptions!$B$58</f>
        <v>5.35750011455817</v>
      </c>
      <c r="J959" s="68" t="n">
        <f aca="false">INDEX(Yearly!$D$5:$D$22,MATCH(C959,Yearly!$A$5:$A$22,0))</f>
        <v>0.502265635739828</v>
      </c>
      <c r="K959" s="68" t="n">
        <f aca="false">G959-I959-J959</f>
        <v>-17.978165750298</v>
      </c>
      <c r="L959" s="69" t="n">
        <f aca="false">(I959+J959)/Assumptions!$B$8</f>
        <v>0.000258379058567438</v>
      </c>
      <c r="M959" s="70" t="n">
        <f aca="false">F959-L959</f>
        <v>-0.00165837905856744</v>
      </c>
      <c r="N959" s="71" t="n">
        <f aca="false">G959*Assumptions!$B$7</f>
        <v>-95311.216</v>
      </c>
      <c r="O959" s="71" t="n">
        <f aca="false">K959*Assumptions!$B$7</f>
        <v>-141398.273626094</v>
      </c>
      <c r="P959" s="68" t="n">
        <f aca="false">P958+G959</f>
        <v>13021.236115</v>
      </c>
      <c r="Q959" s="68" t="n">
        <f aca="false">MAX(Q958,P959)</f>
        <v>13524.66331</v>
      </c>
      <c r="R959" s="68" t="n">
        <f aca="false">Q959-P959</f>
        <v>503.427195</v>
      </c>
      <c r="S959" s="68" t="n">
        <f aca="false">S958+K959</f>
        <v>7407.91536997168</v>
      </c>
      <c r="T959" s="68" t="n">
        <f aca="false">MAX(T958,S959)</f>
        <v>8098.85506898122</v>
      </c>
      <c r="U959" s="68" t="n">
        <f aca="false">T959-S959</f>
        <v>690.939699009537</v>
      </c>
      <c r="V959" s="70" t="n">
        <f aca="false">V958+F959</f>
        <v>2.3347</v>
      </c>
      <c r="W959" s="70" t="n">
        <f aca="false">MAX(W958,V959)</f>
        <v>2.3943</v>
      </c>
      <c r="X959" s="70" t="n">
        <f aca="false">W959-V959</f>
        <v>0.0596000000000001</v>
      </c>
      <c r="Y959" s="70" t="n">
        <f aca="false">Y958+M959</f>
        <v>2.08718762641002</v>
      </c>
      <c r="Z959" s="70" t="n">
        <f aca="false">MAX(Z958,Y959)</f>
        <v>2.15505575628418</v>
      </c>
      <c r="AA959" s="70" t="n">
        <f aca="false">Z959-Y959</f>
        <v>0.0678681298741588</v>
      </c>
      <c r="AB959" s="72" t="n">
        <f aca="false">AB958*(1+F959)</f>
        <v>9.05751339486482</v>
      </c>
      <c r="AC959" s="73" t="n">
        <f aca="false">MAX(AC958,AB959)</f>
        <v>9.62426283463465</v>
      </c>
      <c r="AD959" s="70" t="n">
        <f aca="false">1-AB959/AC959</f>
        <v>0.0588875687943895</v>
      </c>
      <c r="AE959" s="73" t="n">
        <f aca="false">AE958*(1+M959)</f>
        <v>7.07516925575365</v>
      </c>
      <c r="AF959" s="73" t="n">
        <f aca="false">MAX(AF958,AE959)</f>
        <v>7.58042448368252</v>
      </c>
      <c r="AG959" s="70" t="n">
        <f aca="false">1-AE959/AF959</f>
        <v>0.0666526299439402</v>
      </c>
      <c r="AH959" s="74" t="n">
        <f aca="false">IF(R959&gt;0,AH958+1,0)</f>
        <v>32</v>
      </c>
      <c r="AI959" s="74" t="n">
        <f aca="false">IF(U959&gt;0,AI958+1,0)</f>
        <v>32</v>
      </c>
      <c r="AJ959" s="74" t="n">
        <f aca="false">IF(G959&gt;0,AJ958+1,0)</f>
        <v>0</v>
      </c>
      <c r="AK959" s="74" t="n">
        <f aca="false">IF(G959&lt;=0,AK958+1,0)</f>
        <v>8</v>
      </c>
      <c r="AL959" s="74" t="n">
        <f aca="false">IF(K959&gt;0,AL958+1,0)</f>
        <v>0</v>
      </c>
      <c r="AM959" s="74" t="n">
        <f aca="false">IF(K959&lt;=0,AM958+1,0)</f>
        <v>8</v>
      </c>
    </row>
    <row r="960" customFormat="false" ht="15" hidden="false" customHeight="false" outlineLevel="0" collapsed="false">
      <c r="A960" s="61" t="n">
        <v>964</v>
      </c>
      <c r="B960" s="62" t="n">
        <v>42604.4270833333</v>
      </c>
      <c r="C960" s="63" t="n">
        <f aca="false">YEAR(B960)</f>
        <v>2016</v>
      </c>
      <c r="D960" s="32" t="s">
        <v>276</v>
      </c>
      <c r="E960" s="64" t="n">
        <v>8643.95</v>
      </c>
      <c r="F960" s="65" t="n">
        <v>-0.001</v>
      </c>
      <c r="G960" s="66" t="n">
        <v>-8.64395</v>
      </c>
      <c r="H960" s="67" t="n">
        <f aca="false">E960+IF(D960="Long",1,-1)*G960</f>
        <v>8652.59395</v>
      </c>
      <c r="I960" s="68" t="n">
        <f aca="false">Assumptions!$B$58</f>
        <v>5.35750011455817</v>
      </c>
      <c r="J960" s="68" t="n">
        <f aca="false">INDEX(Yearly!$D$5:$D$22,MATCH(C960,Yearly!$A$5:$A$22,0))</f>
        <v>0.502265635739828</v>
      </c>
      <c r="K960" s="68" t="n">
        <f aca="false">G960-I960-J960</f>
        <v>-14.503715750298</v>
      </c>
      <c r="L960" s="69" t="n">
        <f aca="false">(I960+J960)/Assumptions!$B$8</f>
        <v>0.000258379058567438</v>
      </c>
      <c r="M960" s="70" t="n">
        <f aca="false">F960-L960</f>
        <v>-0.00125837905856744</v>
      </c>
      <c r="N960" s="71" t="n">
        <f aca="false">G960*Assumptions!$B$7</f>
        <v>-67984.66675</v>
      </c>
      <c r="O960" s="71" t="n">
        <f aca="false">K960*Assumptions!$B$7</f>
        <v>-114071.724376094</v>
      </c>
      <c r="P960" s="68" t="n">
        <f aca="false">P959+G960</f>
        <v>13012.592165</v>
      </c>
      <c r="Q960" s="68" t="n">
        <f aca="false">MAX(Q959,P960)</f>
        <v>13524.66331</v>
      </c>
      <c r="R960" s="68" t="n">
        <f aca="false">Q960-P960</f>
        <v>512.071145</v>
      </c>
      <c r="S960" s="68" t="n">
        <f aca="false">S959+K960</f>
        <v>7393.41165422138</v>
      </c>
      <c r="T960" s="68" t="n">
        <f aca="false">MAX(T959,S960)</f>
        <v>8098.85506898122</v>
      </c>
      <c r="U960" s="68" t="n">
        <f aca="false">T960-S960</f>
        <v>705.443414759835</v>
      </c>
      <c r="V960" s="70" t="n">
        <f aca="false">V959+F960</f>
        <v>2.3337</v>
      </c>
      <c r="W960" s="70" t="n">
        <f aca="false">MAX(W959,V960)</f>
        <v>2.3943</v>
      </c>
      <c r="X960" s="70" t="n">
        <f aca="false">W960-V960</f>
        <v>0.0606</v>
      </c>
      <c r="Y960" s="70" t="n">
        <f aca="false">Y959+M960</f>
        <v>2.08592924735145</v>
      </c>
      <c r="Z960" s="70" t="n">
        <f aca="false">MAX(Z959,Y960)</f>
        <v>2.15505575628418</v>
      </c>
      <c r="AA960" s="70" t="n">
        <f aca="false">Z960-Y960</f>
        <v>0.0691265089327264</v>
      </c>
      <c r="AB960" s="72" t="n">
        <f aca="false">AB959*(1+F960)</f>
        <v>9.04845588146995</v>
      </c>
      <c r="AC960" s="73" t="n">
        <f aca="false">MAX(AC959,AB960)</f>
        <v>9.62426283463465</v>
      </c>
      <c r="AD960" s="70" t="n">
        <f aca="false">1-AB960/AC960</f>
        <v>0.0598286812255952</v>
      </c>
      <c r="AE960" s="73" t="n">
        <f aca="false">AE959*(1+M960)</f>
        <v>7.06626601092639</v>
      </c>
      <c r="AF960" s="73" t="n">
        <f aca="false">MAX(AF959,AE960)</f>
        <v>7.58042448368252</v>
      </c>
      <c r="AG960" s="70" t="n">
        <f aca="false">1-AE960/AF960</f>
        <v>0.0678271347287877</v>
      </c>
      <c r="AH960" s="74" t="n">
        <f aca="false">IF(R960&gt;0,AH959+1,0)</f>
        <v>33</v>
      </c>
      <c r="AI960" s="74" t="n">
        <f aca="false">IF(U960&gt;0,AI959+1,0)</f>
        <v>33</v>
      </c>
      <c r="AJ960" s="74" t="n">
        <f aca="false">IF(G960&gt;0,AJ959+1,0)</f>
        <v>0</v>
      </c>
      <c r="AK960" s="74" t="n">
        <f aca="false">IF(G960&lt;=0,AK959+1,0)</f>
        <v>9</v>
      </c>
      <c r="AL960" s="74" t="n">
        <f aca="false">IF(K960&gt;0,AL959+1,0)</f>
        <v>0</v>
      </c>
      <c r="AM960" s="74" t="n">
        <f aca="false">IF(K960&lt;=0,AM959+1,0)</f>
        <v>9</v>
      </c>
    </row>
    <row r="961" customFormat="false" ht="15" hidden="false" customHeight="false" outlineLevel="0" collapsed="false">
      <c r="A961" s="61" t="n">
        <v>965</v>
      </c>
      <c r="B961" s="62" t="n">
        <v>42606.3854166667</v>
      </c>
      <c r="C961" s="63" t="n">
        <f aca="false">YEAR(B961)</f>
        <v>2016</v>
      </c>
      <c r="D961" s="32" t="s">
        <v>277</v>
      </c>
      <c r="E961" s="64" t="n">
        <v>8652.3</v>
      </c>
      <c r="F961" s="65" t="n">
        <v>-0.0031</v>
      </c>
      <c r="G961" s="66" t="n">
        <v>-26.82213</v>
      </c>
      <c r="H961" s="67" t="n">
        <f aca="false">E961+IF(D961="Long",1,-1)*G961</f>
        <v>8625.47787</v>
      </c>
      <c r="I961" s="68" t="n">
        <f aca="false">Assumptions!$B$58</f>
        <v>5.35750011455817</v>
      </c>
      <c r="J961" s="68" t="n">
        <f aca="false">INDEX(Yearly!$D$5:$D$22,MATCH(C961,Yearly!$A$5:$A$22,0))</f>
        <v>0.502265635739828</v>
      </c>
      <c r="K961" s="68" t="n">
        <f aca="false">G961-I961-J961</f>
        <v>-32.681895750298</v>
      </c>
      <c r="L961" s="69" t="n">
        <f aca="false">(I961+J961)/Assumptions!$B$8</f>
        <v>0.000258379058567438</v>
      </c>
      <c r="M961" s="70" t="n">
        <f aca="false">F961-L961</f>
        <v>-0.00335837905856744</v>
      </c>
      <c r="N961" s="71" t="n">
        <f aca="false">G961*Assumptions!$B$7</f>
        <v>-210956.05245</v>
      </c>
      <c r="O961" s="71" t="n">
        <f aca="false">K961*Assumptions!$B$7</f>
        <v>-257043.110076094</v>
      </c>
      <c r="P961" s="68" t="n">
        <f aca="false">P960+G961</f>
        <v>12985.770035</v>
      </c>
      <c r="Q961" s="68" t="n">
        <f aca="false">MAX(Q960,P961)</f>
        <v>13524.66331</v>
      </c>
      <c r="R961" s="68" t="n">
        <f aca="false">Q961-P961</f>
        <v>538.893275</v>
      </c>
      <c r="S961" s="68" t="n">
        <f aca="false">S960+K961</f>
        <v>7360.72975847109</v>
      </c>
      <c r="T961" s="68" t="n">
        <f aca="false">MAX(T960,S961)</f>
        <v>8098.85506898122</v>
      </c>
      <c r="U961" s="68" t="n">
        <f aca="false">T961-S961</f>
        <v>738.125310510133</v>
      </c>
      <c r="V961" s="70" t="n">
        <f aca="false">V960+F961</f>
        <v>2.3306</v>
      </c>
      <c r="W961" s="70" t="n">
        <f aca="false">MAX(W960,V961)</f>
        <v>2.3943</v>
      </c>
      <c r="X961" s="70" t="n">
        <f aca="false">W961-V961</f>
        <v>0.0636999999999999</v>
      </c>
      <c r="Y961" s="70" t="n">
        <f aca="false">Y960+M961</f>
        <v>2.08257086829289</v>
      </c>
      <c r="Z961" s="70" t="n">
        <f aca="false">MAX(Z960,Y961)</f>
        <v>2.15505575628418</v>
      </c>
      <c r="AA961" s="70" t="n">
        <f aca="false">Z961-Y961</f>
        <v>0.072484887991294</v>
      </c>
      <c r="AB961" s="72" t="n">
        <f aca="false">AB960*(1+F961)</f>
        <v>9.0204056682374</v>
      </c>
      <c r="AC961" s="73" t="n">
        <f aca="false">MAX(AC960,AB961)</f>
        <v>9.62426283463465</v>
      </c>
      <c r="AD961" s="70" t="n">
        <f aca="false">1-AB961/AC961</f>
        <v>0.0627432123137959</v>
      </c>
      <c r="AE961" s="73" t="n">
        <f aca="false">AE960*(1+M961)</f>
        <v>7.04253481113303</v>
      </c>
      <c r="AF961" s="73" t="n">
        <f aca="false">MAX(AF960,AE961)</f>
        <v>7.58042448368252</v>
      </c>
      <c r="AG961" s="70" t="n">
        <f aca="false">1-AE961/AF961</f>
        <v>0.0709577245584793</v>
      </c>
      <c r="AH961" s="74" t="n">
        <f aca="false">IF(R961&gt;0,AH960+1,0)</f>
        <v>34</v>
      </c>
      <c r="AI961" s="74" t="n">
        <f aca="false">IF(U961&gt;0,AI960+1,0)</f>
        <v>34</v>
      </c>
      <c r="AJ961" s="74" t="n">
        <f aca="false">IF(G961&gt;0,AJ960+1,0)</f>
        <v>0</v>
      </c>
      <c r="AK961" s="74" t="n">
        <f aca="false">IF(G961&lt;=0,AK960+1,0)</f>
        <v>10</v>
      </c>
      <c r="AL961" s="74" t="n">
        <f aca="false">IF(K961&gt;0,AL960+1,0)</f>
        <v>0</v>
      </c>
      <c r="AM961" s="74" t="n">
        <f aca="false">IF(K961&lt;=0,AM960+1,0)</f>
        <v>10</v>
      </c>
    </row>
    <row r="962" customFormat="false" ht="15" hidden="false" customHeight="false" outlineLevel="0" collapsed="false">
      <c r="A962" s="61" t="n">
        <v>966</v>
      </c>
      <c r="B962" s="62" t="n">
        <v>42606.51875</v>
      </c>
      <c r="C962" s="63" t="n">
        <f aca="false">YEAR(B962)</f>
        <v>2016</v>
      </c>
      <c r="D962" s="32" t="s">
        <v>276</v>
      </c>
      <c r="E962" s="64" t="n">
        <v>8625.1</v>
      </c>
      <c r="F962" s="65" t="n">
        <v>-0.0025</v>
      </c>
      <c r="G962" s="66" t="n">
        <v>-21.56275</v>
      </c>
      <c r="H962" s="67" t="n">
        <f aca="false">E962+IF(D962="Long",1,-1)*G962</f>
        <v>8646.66275</v>
      </c>
      <c r="I962" s="68" t="n">
        <f aca="false">Assumptions!$B$58</f>
        <v>5.35750011455817</v>
      </c>
      <c r="J962" s="68" t="n">
        <f aca="false">INDEX(Yearly!$D$5:$D$22,MATCH(C962,Yearly!$A$5:$A$22,0))</f>
        <v>0.502265635739828</v>
      </c>
      <c r="K962" s="68" t="n">
        <f aca="false">G962-I962-J962</f>
        <v>-27.422515750298</v>
      </c>
      <c r="L962" s="69" t="n">
        <f aca="false">(I962+J962)/Assumptions!$B$8</f>
        <v>0.000258379058567438</v>
      </c>
      <c r="M962" s="70" t="n">
        <f aca="false">F962-L962</f>
        <v>-0.00275837905856744</v>
      </c>
      <c r="N962" s="71" t="n">
        <f aca="false">G962*Assumptions!$B$7</f>
        <v>-169591.02875</v>
      </c>
      <c r="O962" s="71" t="n">
        <f aca="false">K962*Assumptions!$B$7</f>
        <v>-215678.086376094</v>
      </c>
      <c r="P962" s="68" t="n">
        <f aca="false">P961+G962</f>
        <v>12964.207285</v>
      </c>
      <c r="Q962" s="68" t="n">
        <f aca="false">MAX(Q961,P962)</f>
        <v>13524.66331</v>
      </c>
      <c r="R962" s="68" t="n">
        <f aca="false">Q962-P962</f>
        <v>560.456025</v>
      </c>
      <c r="S962" s="68" t="n">
        <f aca="false">S961+K962</f>
        <v>7333.30724272079</v>
      </c>
      <c r="T962" s="68" t="n">
        <f aca="false">MAX(T961,S962)</f>
        <v>8098.85506898122</v>
      </c>
      <c r="U962" s="68" t="n">
        <f aca="false">T962-S962</f>
        <v>765.547826260431</v>
      </c>
      <c r="V962" s="70" t="n">
        <f aca="false">V961+F962</f>
        <v>2.3281</v>
      </c>
      <c r="W962" s="70" t="n">
        <f aca="false">MAX(W961,V962)</f>
        <v>2.3943</v>
      </c>
      <c r="X962" s="70" t="n">
        <f aca="false">W962-V962</f>
        <v>0.0661999999999998</v>
      </c>
      <c r="Y962" s="70" t="n">
        <f aca="false">Y961+M962</f>
        <v>2.07981248923432</v>
      </c>
      <c r="Z962" s="70" t="n">
        <f aca="false">MAX(Z961,Y962)</f>
        <v>2.15505575628418</v>
      </c>
      <c r="AA962" s="70" t="n">
        <f aca="false">Z962-Y962</f>
        <v>0.0752432670498613</v>
      </c>
      <c r="AB962" s="72" t="n">
        <f aca="false">AB961*(1+F962)</f>
        <v>8.9978546540668</v>
      </c>
      <c r="AC962" s="73" t="n">
        <f aca="false">MAX(AC961,AB962)</f>
        <v>9.62426283463465</v>
      </c>
      <c r="AD962" s="70" t="n">
        <f aca="false">1-AB962/AC962</f>
        <v>0.0650863542830114</v>
      </c>
      <c r="AE962" s="73" t="n">
        <f aca="false">AE961*(1+M962)</f>
        <v>7.02310883059077</v>
      </c>
      <c r="AF962" s="73" t="n">
        <f aca="false">MAX(AF961,AE962)</f>
        <v>7.58042448368252</v>
      </c>
      <c r="AG962" s="70" t="n">
        <f aca="false">1-AE962/AF962</f>
        <v>0.073520375315581</v>
      </c>
      <c r="AH962" s="74" t="n">
        <f aca="false">IF(R962&gt;0,AH961+1,0)</f>
        <v>35</v>
      </c>
      <c r="AI962" s="74" t="n">
        <f aca="false">IF(U962&gt;0,AI961+1,0)</f>
        <v>35</v>
      </c>
      <c r="AJ962" s="74" t="n">
        <f aca="false">IF(G962&gt;0,AJ961+1,0)</f>
        <v>0</v>
      </c>
      <c r="AK962" s="74" t="n">
        <f aca="false">IF(G962&lt;=0,AK961+1,0)</f>
        <v>11</v>
      </c>
      <c r="AL962" s="74" t="n">
        <f aca="false">IF(K962&gt;0,AL961+1,0)</f>
        <v>0</v>
      </c>
      <c r="AM962" s="74" t="n">
        <f aca="false">IF(K962&lt;=0,AM961+1,0)</f>
        <v>11</v>
      </c>
    </row>
    <row r="963" customFormat="false" ht="15" hidden="false" customHeight="false" outlineLevel="0" collapsed="false">
      <c r="A963" s="61" t="n">
        <v>967</v>
      </c>
      <c r="B963" s="62" t="n">
        <v>42606.6145833333</v>
      </c>
      <c r="C963" s="63" t="n">
        <f aca="false">YEAR(B963)</f>
        <v>2016</v>
      </c>
      <c r="D963" s="32" t="s">
        <v>277</v>
      </c>
      <c r="E963" s="64" t="n">
        <v>8647</v>
      </c>
      <c r="F963" s="65" t="n">
        <v>-0.0008</v>
      </c>
      <c r="G963" s="66" t="n">
        <v>-6.9176</v>
      </c>
      <c r="H963" s="67" t="n">
        <f aca="false">E963+IF(D963="Long",1,-1)*G963</f>
        <v>8640.0824</v>
      </c>
      <c r="I963" s="68" t="n">
        <f aca="false">Assumptions!$B$58</f>
        <v>5.35750011455817</v>
      </c>
      <c r="J963" s="68" t="n">
        <f aca="false">INDEX(Yearly!$D$5:$D$22,MATCH(C963,Yearly!$A$5:$A$22,0))</f>
        <v>0.502265635739828</v>
      </c>
      <c r="K963" s="68" t="n">
        <f aca="false">G963-I963-J963</f>
        <v>-12.777365750298</v>
      </c>
      <c r="L963" s="69" t="n">
        <f aca="false">(I963+J963)/Assumptions!$B$8</f>
        <v>0.000258379058567438</v>
      </c>
      <c r="M963" s="70" t="n">
        <f aca="false">F963-L963</f>
        <v>-0.00105837905856744</v>
      </c>
      <c r="N963" s="71" t="n">
        <f aca="false">G963*Assumptions!$B$7</f>
        <v>-54406.924</v>
      </c>
      <c r="O963" s="71" t="n">
        <f aca="false">K963*Assumptions!$B$7</f>
        <v>-100493.981626094</v>
      </c>
      <c r="P963" s="68" t="n">
        <f aca="false">P962+G963</f>
        <v>12957.289685</v>
      </c>
      <c r="Q963" s="68" t="n">
        <f aca="false">MAX(Q962,P963)</f>
        <v>13524.66331</v>
      </c>
      <c r="R963" s="68" t="n">
        <f aca="false">Q963-P963</f>
        <v>567.373625</v>
      </c>
      <c r="S963" s="68" t="n">
        <f aca="false">S962+K963</f>
        <v>7320.52987697049</v>
      </c>
      <c r="T963" s="68" t="n">
        <f aca="false">MAX(T962,S963)</f>
        <v>8098.85506898122</v>
      </c>
      <c r="U963" s="68" t="n">
        <f aca="false">T963-S963</f>
        <v>778.325192010729</v>
      </c>
      <c r="V963" s="70" t="n">
        <f aca="false">V962+F963</f>
        <v>2.3273</v>
      </c>
      <c r="W963" s="70" t="n">
        <f aca="false">MAX(W962,V963)</f>
        <v>2.3943</v>
      </c>
      <c r="X963" s="70" t="n">
        <f aca="false">W963-V963</f>
        <v>0.0669999999999997</v>
      </c>
      <c r="Y963" s="70" t="n">
        <f aca="false">Y962+M963</f>
        <v>2.07875411017575</v>
      </c>
      <c r="Z963" s="70" t="n">
        <f aca="false">MAX(Z962,Y963)</f>
        <v>2.15505575628418</v>
      </c>
      <c r="AA963" s="70" t="n">
        <f aca="false">Z963-Y963</f>
        <v>0.0763016461084289</v>
      </c>
      <c r="AB963" s="72" t="n">
        <f aca="false">AB962*(1+F963)</f>
        <v>8.99065637034355</v>
      </c>
      <c r="AC963" s="73" t="n">
        <f aca="false">MAX(AC962,AB963)</f>
        <v>9.62426283463465</v>
      </c>
      <c r="AD963" s="70" t="n">
        <f aca="false">1-AB963/AC963</f>
        <v>0.065834285199585</v>
      </c>
      <c r="AE963" s="73" t="n">
        <f aca="false">AE962*(1+M963)</f>
        <v>7.01567571927843</v>
      </c>
      <c r="AF963" s="73" t="n">
        <f aca="false">MAX(AF962,AE963)</f>
        <v>7.58042448368252</v>
      </c>
      <c r="AG963" s="70" t="n">
        <f aca="false">1-AE963/AF963</f>
        <v>0.0745009419485364</v>
      </c>
      <c r="AH963" s="74" t="n">
        <f aca="false">IF(R963&gt;0,AH962+1,0)</f>
        <v>36</v>
      </c>
      <c r="AI963" s="74" t="n">
        <f aca="false">IF(U963&gt;0,AI962+1,0)</f>
        <v>36</v>
      </c>
      <c r="AJ963" s="74" t="n">
        <f aca="false">IF(G963&gt;0,AJ962+1,0)</f>
        <v>0</v>
      </c>
      <c r="AK963" s="74" t="n">
        <f aca="false">IF(G963&lt;=0,AK962+1,0)</f>
        <v>12</v>
      </c>
      <c r="AL963" s="74" t="n">
        <f aca="false">IF(K963&gt;0,AL962+1,0)</f>
        <v>0</v>
      </c>
      <c r="AM963" s="74" t="n">
        <f aca="false">IF(K963&lt;=0,AM962+1,0)</f>
        <v>12</v>
      </c>
    </row>
    <row r="964" customFormat="false" ht="15" hidden="false" customHeight="false" outlineLevel="0" collapsed="false">
      <c r="A964" s="61" t="n">
        <v>968</v>
      </c>
      <c r="B964" s="62" t="n">
        <v>42607.5729166667</v>
      </c>
      <c r="C964" s="63" t="n">
        <f aca="false">YEAR(B964)</f>
        <v>2016</v>
      </c>
      <c r="D964" s="32" t="s">
        <v>276</v>
      </c>
      <c r="E964" s="64" t="n">
        <v>8639.7</v>
      </c>
      <c r="F964" s="65" t="n">
        <v>0.004</v>
      </c>
      <c r="G964" s="66" t="n">
        <v>34.5588</v>
      </c>
      <c r="H964" s="67" t="n">
        <f aca="false">E964+IF(D964="Long",1,-1)*G964</f>
        <v>8605.1412</v>
      </c>
      <c r="I964" s="68" t="n">
        <f aca="false">Assumptions!$B$58</f>
        <v>5.35750011455817</v>
      </c>
      <c r="J964" s="68" t="n">
        <f aca="false">INDEX(Yearly!$D$5:$D$22,MATCH(C964,Yearly!$A$5:$A$22,0))</f>
        <v>0.502265635739828</v>
      </c>
      <c r="K964" s="68" t="n">
        <f aca="false">G964-I964-J964</f>
        <v>28.699034249702</v>
      </c>
      <c r="L964" s="69" t="n">
        <f aca="false">(I964+J964)/Assumptions!$B$8</f>
        <v>0.000258379058567438</v>
      </c>
      <c r="M964" s="70" t="n">
        <f aca="false">F964-L964</f>
        <v>0.00374162094143256</v>
      </c>
      <c r="N964" s="71" t="n">
        <f aca="false">G964*Assumptions!$B$7</f>
        <v>271804.962</v>
      </c>
      <c r="O964" s="71" t="n">
        <f aca="false">K964*Assumptions!$B$7</f>
        <v>225717.904373906</v>
      </c>
      <c r="P964" s="68" t="n">
        <f aca="false">P963+G964</f>
        <v>12991.848485</v>
      </c>
      <c r="Q964" s="68" t="n">
        <f aca="false">MAX(Q963,P964)</f>
        <v>13524.66331</v>
      </c>
      <c r="R964" s="68" t="n">
        <f aca="false">Q964-P964</f>
        <v>532.814825</v>
      </c>
      <c r="S964" s="68" t="n">
        <f aca="false">S963+K964</f>
        <v>7349.22891122019</v>
      </c>
      <c r="T964" s="68" t="n">
        <f aca="false">MAX(T963,S964)</f>
        <v>8098.85506898122</v>
      </c>
      <c r="U964" s="68" t="n">
        <f aca="false">T964-S964</f>
        <v>749.626157761027</v>
      </c>
      <c r="V964" s="70" t="n">
        <f aca="false">V963+F964</f>
        <v>2.3313</v>
      </c>
      <c r="W964" s="70" t="n">
        <f aca="false">MAX(W963,V964)</f>
        <v>2.3943</v>
      </c>
      <c r="X964" s="70" t="n">
        <f aca="false">W964-V964</f>
        <v>0.0629999999999997</v>
      </c>
      <c r="Y964" s="70" t="n">
        <f aca="false">Y963+M964</f>
        <v>2.08249573111719</v>
      </c>
      <c r="Z964" s="70" t="n">
        <f aca="false">MAX(Z963,Y964)</f>
        <v>2.15505575628418</v>
      </c>
      <c r="AA964" s="70" t="n">
        <f aca="false">Z964-Y964</f>
        <v>0.0725600251669962</v>
      </c>
      <c r="AB964" s="72" t="n">
        <f aca="false">AB963*(1+F964)</f>
        <v>9.02661899582492</v>
      </c>
      <c r="AC964" s="73" t="n">
        <f aca="false">MAX(AC963,AB964)</f>
        <v>9.62426283463465</v>
      </c>
      <c r="AD964" s="70" t="n">
        <f aca="false">1-AB964/AC964</f>
        <v>0.0620976223403832</v>
      </c>
      <c r="AE964" s="73" t="n">
        <f aca="false">AE963*(1+M964)</f>
        <v>7.04192571846798</v>
      </c>
      <c r="AF964" s="73" t="n">
        <f aca="false">MAX(AF963,AE964)</f>
        <v>7.58042448368252</v>
      </c>
      <c r="AG964" s="70" t="n">
        <f aca="false">1-AE964/AF964</f>
        <v>0.071038075291655</v>
      </c>
      <c r="AH964" s="74" t="n">
        <f aca="false">IF(R964&gt;0,AH963+1,0)</f>
        <v>37</v>
      </c>
      <c r="AI964" s="74" t="n">
        <f aca="false">IF(U964&gt;0,AI963+1,0)</f>
        <v>37</v>
      </c>
      <c r="AJ964" s="74" t="n">
        <f aca="false">IF(G964&gt;0,AJ963+1,0)</f>
        <v>1</v>
      </c>
      <c r="AK964" s="74" t="n">
        <f aca="false">IF(G964&lt;=0,AK963+1,0)</f>
        <v>0</v>
      </c>
      <c r="AL964" s="74" t="n">
        <f aca="false">IF(K964&gt;0,AL963+1,0)</f>
        <v>1</v>
      </c>
      <c r="AM964" s="74" t="n">
        <f aca="false">IF(K964&lt;=0,AM963+1,0)</f>
        <v>0</v>
      </c>
    </row>
    <row r="965" customFormat="false" ht="15" hidden="false" customHeight="false" outlineLevel="0" collapsed="false">
      <c r="A965" s="61" t="n">
        <v>969</v>
      </c>
      <c r="B965" s="62" t="n">
        <v>42611.6354166667</v>
      </c>
      <c r="C965" s="63" t="n">
        <f aca="false">YEAR(B965)</f>
        <v>2016</v>
      </c>
      <c r="D965" s="32" t="s">
        <v>277</v>
      </c>
      <c r="E965" s="64" t="n">
        <v>8605.1</v>
      </c>
      <c r="F965" s="65" t="n">
        <v>0.0323</v>
      </c>
      <c r="G965" s="66" t="n">
        <v>277.94473</v>
      </c>
      <c r="H965" s="67" t="n">
        <f aca="false">E965+IF(D965="Long",1,-1)*G965</f>
        <v>8883.04473</v>
      </c>
      <c r="I965" s="68" t="n">
        <f aca="false">Assumptions!$B$58</f>
        <v>5.35750011455817</v>
      </c>
      <c r="J965" s="68" t="n">
        <f aca="false">INDEX(Yearly!$D$5:$D$22,MATCH(C965,Yearly!$A$5:$A$22,0))</f>
        <v>0.502265635739828</v>
      </c>
      <c r="K965" s="68" t="n">
        <f aca="false">G965-I965-J965</f>
        <v>272.084964249702</v>
      </c>
      <c r="L965" s="69" t="n">
        <f aca="false">(I965+J965)/Assumptions!$B$8</f>
        <v>0.000258379058567438</v>
      </c>
      <c r="M965" s="70" t="n">
        <f aca="false">F965-L965</f>
        <v>0.0320416209414326</v>
      </c>
      <c r="N965" s="71" t="n">
        <f aca="false">G965*Assumptions!$B$7</f>
        <v>2186035.30145</v>
      </c>
      <c r="O965" s="71" t="n">
        <f aca="false">K965*Assumptions!$B$7</f>
        <v>2139948.24382391</v>
      </c>
      <c r="P965" s="68" t="n">
        <f aca="false">P964+G965</f>
        <v>13269.793215</v>
      </c>
      <c r="Q965" s="68" t="n">
        <f aca="false">MAX(Q964,P965)</f>
        <v>13524.66331</v>
      </c>
      <c r="R965" s="68" t="n">
        <f aca="false">Q965-P965</f>
        <v>254.870095</v>
      </c>
      <c r="S965" s="68" t="n">
        <f aca="false">S964+K965</f>
        <v>7621.31387546989</v>
      </c>
      <c r="T965" s="68" t="n">
        <f aca="false">MAX(T964,S965)</f>
        <v>8098.85506898122</v>
      </c>
      <c r="U965" s="68" t="n">
        <f aca="false">T965-S965</f>
        <v>477.541193511324</v>
      </c>
      <c r="V965" s="70" t="n">
        <f aca="false">V964+F965</f>
        <v>2.3636</v>
      </c>
      <c r="W965" s="70" t="n">
        <f aca="false">MAX(W964,V965)</f>
        <v>2.3943</v>
      </c>
      <c r="X965" s="70" t="n">
        <f aca="false">W965-V965</f>
        <v>0.0306999999999995</v>
      </c>
      <c r="Y965" s="70" t="n">
        <f aca="false">Y964+M965</f>
        <v>2.11453735205862</v>
      </c>
      <c r="Z965" s="70" t="n">
        <f aca="false">MAX(Z964,Y965)</f>
        <v>2.15505575628418</v>
      </c>
      <c r="AA965" s="70" t="n">
        <f aca="false">Z965-Y965</f>
        <v>0.0405184042255637</v>
      </c>
      <c r="AB965" s="72" t="n">
        <f aca="false">AB964*(1+F965)</f>
        <v>9.31817878939007</v>
      </c>
      <c r="AC965" s="73" t="n">
        <f aca="false">MAX(AC964,AB965)</f>
        <v>9.62426283463465</v>
      </c>
      <c r="AD965" s="70" t="n">
        <f aca="false">1-AB965/AC965</f>
        <v>0.0318033755419775</v>
      </c>
      <c r="AE965" s="73" t="n">
        <f aca="false">AE964*(1+M965)</f>
        <v>7.26756043303686</v>
      </c>
      <c r="AF965" s="73" t="n">
        <f aca="false">MAX(AF964,AE965)</f>
        <v>7.58042448368252</v>
      </c>
      <c r="AG965" s="70" t="n">
        <f aca="false">1-AE965/AF965</f>
        <v>0.0412726294311266</v>
      </c>
      <c r="AH965" s="74" t="n">
        <f aca="false">IF(R965&gt;0,AH964+1,0)</f>
        <v>38</v>
      </c>
      <c r="AI965" s="74" t="n">
        <f aca="false">IF(U965&gt;0,AI964+1,0)</f>
        <v>38</v>
      </c>
      <c r="AJ965" s="74" t="n">
        <f aca="false">IF(G965&gt;0,AJ964+1,0)</f>
        <v>2</v>
      </c>
      <c r="AK965" s="74" t="n">
        <f aca="false">IF(G965&lt;=0,AK964+1,0)</f>
        <v>0</v>
      </c>
      <c r="AL965" s="74" t="n">
        <f aca="false">IF(K965&gt;0,AL964+1,0)</f>
        <v>2</v>
      </c>
      <c r="AM965" s="74" t="n">
        <f aca="false">IF(K965&lt;=0,AM964+1,0)</f>
        <v>0</v>
      </c>
    </row>
    <row r="966" customFormat="false" ht="15" hidden="false" customHeight="false" outlineLevel="0" collapsed="false">
      <c r="A966" s="61" t="n">
        <v>970</v>
      </c>
      <c r="B966" s="62" t="n">
        <v>42622.4479166667</v>
      </c>
      <c r="C966" s="63" t="n">
        <f aca="false">YEAR(B966)</f>
        <v>2016</v>
      </c>
      <c r="D966" s="32" t="s">
        <v>276</v>
      </c>
      <c r="E966" s="64" t="n">
        <v>8883.35</v>
      </c>
      <c r="F966" s="65" t="n">
        <v>-0.0009</v>
      </c>
      <c r="G966" s="66" t="n">
        <v>-7.995015</v>
      </c>
      <c r="H966" s="67" t="n">
        <f aca="false">E966+IF(D966="Long",1,-1)*G966</f>
        <v>8891.345015</v>
      </c>
      <c r="I966" s="68" t="n">
        <f aca="false">Assumptions!$B$58</f>
        <v>5.35750011455817</v>
      </c>
      <c r="J966" s="68" t="n">
        <f aca="false">INDEX(Yearly!$D$5:$D$22,MATCH(C966,Yearly!$A$5:$A$22,0))</f>
        <v>0.502265635739828</v>
      </c>
      <c r="K966" s="68" t="n">
        <f aca="false">G966-I966-J966</f>
        <v>-13.854780750298</v>
      </c>
      <c r="L966" s="69" t="n">
        <f aca="false">(I966+J966)/Assumptions!$B$8</f>
        <v>0.000258379058567438</v>
      </c>
      <c r="M966" s="70" t="n">
        <f aca="false">F966-L966</f>
        <v>-0.00115837905856744</v>
      </c>
      <c r="N966" s="71" t="n">
        <f aca="false">G966*Assumptions!$B$7</f>
        <v>-62880.792975</v>
      </c>
      <c r="O966" s="71" t="n">
        <f aca="false">K966*Assumptions!$B$7</f>
        <v>-108967.850601094</v>
      </c>
      <c r="P966" s="68" t="n">
        <f aca="false">P965+G966</f>
        <v>13261.7982</v>
      </c>
      <c r="Q966" s="68" t="n">
        <f aca="false">MAX(Q965,P966)</f>
        <v>13524.66331</v>
      </c>
      <c r="R966" s="68" t="n">
        <f aca="false">Q966-P966</f>
        <v>262.865110000001</v>
      </c>
      <c r="S966" s="68" t="n">
        <f aca="false">S965+K966</f>
        <v>7607.4590947196</v>
      </c>
      <c r="T966" s="68" t="n">
        <f aca="false">MAX(T965,S966)</f>
        <v>8098.85506898122</v>
      </c>
      <c r="U966" s="68" t="n">
        <f aca="false">T966-S966</f>
        <v>491.395974261623</v>
      </c>
      <c r="V966" s="70" t="n">
        <f aca="false">V965+F966</f>
        <v>2.3627</v>
      </c>
      <c r="W966" s="70" t="n">
        <f aca="false">MAX(W965,V966)</f>
        <v>2.3943</v>
      </c>
      <c r="X966" s="70" t="n">
        <f aca="false">W966-V966</f>
        <v>0.0315999999999996</v>
      </c>
      <c r="Y966" s="70" t="n">
        <f aca="false">Y965+M966</f>
        <v>2.11337897300005</v>
      </c>
      <c r="Z966" s="70" t="n">
        <f aca="false">MAX(Z965,Y966)</f>
        <v>2.15505575628418</v>
      </c>
      <c r="AA966" s="70" t="n">
        <f aca="false">Z966-Y966</f>
        <v>0.0416767832841312</v>
      </c>
      <c r="AB966" s="72" t="n">
        <f aca="false">AB965*(1+F966)</f>
        <v>9.30979242847962</v>
      </c>
      <c r="AC966" s="73" t="n">
        <f aca="false">MAX(AC965,AB966)</f>
        <v>9.62426283463465</v>
      </c>
      <c r="AD966" s="70" t="n">
        <f aca="false">1-AB966/AC966</f>
        <v>0.0326747525039899</v>
      </c>
      <c r="AE966" s="73" t="n">
        <f aca="false">AE965*(1+M966)</f>
        <v>7.25914184322435</v>
      </c>
      <c r="AF966" s="73" t="n">
        <f aca="false">MAX(AF965,AE966)</f>
        <v>7.58042448368252</v>
      </c>
      <c r="AG966" s="70" t="n">
        <f aca="false">1-AE966/AF966</f>
        <v>0.0423831991400689</v>
      </c>
      <c r="AH966" s="74" t="n">
        <f aca="false">IF(R966&gt;0,AH965+1,0)</f>
        <v>39</v>
      </c>
      <c r="AI966" s="74" t="n">
        <f aca="false">IF(U966&gt;0,AI965+1,0)</f>
        <v>39</v>
      </c>
      <c r="AJ966" s="74" t="n">
        <f aca="false">IF(G966&gt;0,AJ965+1,0)</f>
        <v>0</v>
      </c>
      <c r="AK966" s="74" t="n">
        <f aca="false">IF(G966&lt;=0,AK965+1,0)</f>
        <v>1</v>
      </c>
      <c r="AL966" s="74" t="n">
        <f aca="false">IF(K966&gt;0,AL965+1,0)</f>
        <v>0</v>
      </c>
      <c r="AM966" s="74" t="n">
        <f aca="false">IF(K966&lt;=0,AM965+1,0)</f>
        <v>1</v>
      </c>
    </row>
    <row r="967" customFormat="false" ht="15" hidden="false" customHeight="false" outlineLevel="0" collapsed="false">
      <c r="A967" s="61" t="n">
        <v>971</v>
      </c>
      <c r="B967" s="62" t="n">
        <v>42622.5631944445</v>
      </c>
      <c r="C967" s="63" t="n">
        <f aca="false">YEAR(B967)</f>
        <v>2016</v>
      </c>
      <c r="D967" s="32" t="s">
        <v>277</v>
      </c>
      <c r="E967" s="64" t="n">
        <v>8891.75</v>
      </c>
      <c r="F967" s="65" t="n">
        <v>-0.0037</v>
      </c>
      <c r="G967" s="66" t="n">
        <v>-32.899475</v>
      </c>
      <c r="H967" s="67" t="n">
        <f aca="false">E967+IF(D967="Long",1,-1)*G967</f>
        <v>8858.850525</v>
      </c>
      <c r="I967" s="68" t="n">
        <f aca="false">Assumptions!$B$58</f>
        <v>5.35750011455817</v>
      </c>
      <c r="J967" s="68" t="n">
        <f aca="false">INDEX(Yearly!$D$5:$D$22,MATCH(C967,Yearly!$A$5:$A$22,0))</f>
        <v>0.502265635739828</v>
      </c>
      <c r="K967" s="68" t="n">
        <f aca="false">G967-I967-J967</f>
        <v>-38.759240750298</v>
      </c>
      <c r="L967" s="69" t="n">
        <f aca="false">(I967+J967)/Assumptions!$B$8</f>
        <v>0.000258379058567438</v>
      </c>
      <c r="M967" s="70" t="n">
        <f aca="false">F967-L967</f>
        <v>-0.00395837905856744</v>
      </c>
      <c r="N967" s="71" t="n">
        <f aca="false">G967*Assumptions!$B$7</f>
        <v>-258754.370875</v>
      </c>
      <c r="O967" s="71" t="n">
        <f aca="false">K967*Assumptions!$B$7</f>
        <v>-304841.428501094</v>
      </c>
      <c r="P967" s="68" t="n">
        <f aca="false">P966+G967</f>
        <v>13228.898725</v>
      </c>
      <c r="Q967" s="68" t="n">
        <f aca="false">MAX(Q966,P967)</f>
        <v>13524.66331</v>
      </c>
      <c r="R967" s="68" t="n">
        <f aca="false">Q967-P967</f>
        <v>295.764585000001</v>
      </c>
      <c r="S967" s="68" t="n">
        <f aca="false">S966+K967</f>
        <v>7568.6998539693</v>
      </c>
      <c r="T967" s="68" t="n">
        <f aca="false">MAX(T966,S967)</f>
        <v>8098.85506898122</v>
      </c>
      <c r="U967" s="68" t="n">
        <f aca="false">T967-S967</f>
        <v>530.155215011921</v>
      </c>
      <c r="V967" s="70" t="n">
        <f aca="false">V966+F967</f>
        <v>2.359</v>
      </c>
      <c r="W967" s="70" t="n">
        <f aca="false">MAX(W966,V967)</f>
        <v>2.3943</v>
      </c>
      <c r="X967" s="70" t="n">
        <f aca="false">W967-V967</f>
        <v>0.0352999999999994</v>
      </c>
      <c r="Y967" s="70" t="n">
        <f aca="false">Y966+M967</f>
        <v>2.10942059394148</v>
      </c>
      <c r="Z967" s="70" t="n">
        <f aca="false">MAX(Z966,Y967)</f>
        <v>2.15505575628418</v>
      </c>
      <c r="AA967" s="70" t="n">
        <f aca="false">Z967-Y967</f>
        <v>0.0456351623426987</v>
      </c>
      <c r="AB967" s="72" t="n">
        <f aca="false">AB966*(1+F967)</f>
        <v>9.27534619649424</v>
      </c>
      <c r="AC967" s="73" t="n">
        <f aca="false">MAX(AC966,AB967)</f>
        <v>9.62426283463465</v>
      </c>
      <c r="AD967" s="70" t="n">
        <f aca="false">1-AB967/AC967</f>
        <v>0.0362538559197252</v>
      </c>
      <c r="AE967" s="73" t="n">
        <f aca="false">AE966*(1+M967)</f>
        <v>7.23040740816896</v>
      </c>
      <c r="AF967" s="73" t="n">
        <f aca="false">MAX(AF966,AE967)</f>
        <v>7.58042448368252</v>
      </c>
      <c r="AG967" s="70" t="n">
        <f aca="false">1-AE967/AF967</f>
        <v>0.0461738094307252</v>
      </c>
      <c r="AH967" s="74" t="n">
        <f aca="false">IF(R967&gt;0,AH966+1,0)</f>
        <v>40</v>
      </c>
      <c r="AI967" s="74" t="n">
        <f aca="false">IF(U967&gt;0,AI966+1,0)</f>
        <v>40</v>
      </c>
      <c r="AJ967" s="74" t="n">
        <f aca="false">IF(G967&gt;0,AJ966+1,0)</f>
        <v>0</v>
      </c>
      <c r="AK967" s="74" t="n">
        <f aca="false">IF(G967&lt;=0,AK966+1,0)</f>
        <v>2</v>
      </c>
      <c r="AL967" s="74" t="n">
        <f aca="false">IF(K967&gt;0,AL966+1,0)</f>
        <v>0</v>
      </c>
      <c r="AM967" s="74" t="n">
        <f aca="false">IF(K967&lt;=0,AM966+1,0)</f>
        <v>2</v>
      </c>
    </row>
    <row r="968" customFormat="false" ht="15" hidden="false" customHeight="false" outlineLevel="0" collapsed="false">
      <c r="A968" s="61" t="n">
        <v>972</v>
      </c>
      <c r="B968" s="62" t="n">
        <v>42622.6354166667</v>
      </c>
      <c r="C968" s="63" t="n">
        <f aca="false">YEAR(B968)</f>
        <v>2016</v>
      </c>
      <c r="D968" s="32" t="s">
        <v>276</v>
      </c>
      <c r="E968" s="64" t="n">
        <v>8859.15</v>
      </c>
      <c r="F968" s="65" t="n">
        <v>0.0032</v>
      </c>
      <c r="G968" s="66" t="n">
        <v>28.34928</v>
      </c>
      <c r="H968" s="67" t="n">
        <f aca="false">E968+IF(D968="Long",1,-1)*G968</f>
        <v>8830.80072</v>
      </c>
      <c r="I968" s="68" t="n">
        <f aca="false">Assumptions!$B$58</f>
        <v>5.35750011455817</v>
      </c>
      <c r="J968" s="68" t="n">
        <f aca="false">INDEX(Yearly!$D$5:$D$22,MATCH(C968,Yearly!$A$5:$A$22,0))</f>
        <v>0.502265635739828</v>
      </c>
      <c r="K968" s="68" t="n">
        <f aca="false">G968-I968-J968</f>
        <v>22.489514249702</v>
      </c>
      <c r="L968" s="69" t="n">
        <f aca="false">(I968+J968)/Assumptions!$B$8</f>
        <v>0.000258379058567438</v>
      </c>
      <c r="M968" s="70" t="n">
        <f aca="false">F968-L968</f>
        <v>0.00294162094143256</v>
      </c>
      <c r="N968" s="71" t="n">
        <f aca="false">G968*Assumptions!$B$7</f>
        <v>222967.0872</v>
      </c>
      <c r="O968" s="71" t="n">
        <f aca="false">K968*Assumptions!$B$7</f>
        <v>176880.029573906</v>
      </c>
      <c r="P968" s="68" t="n">
        <f aca="false">P967+G968</f>
        <v>13257.248005</v>
      </c>
      <c r="Q968" s="68" t="n">
        <f aca="false">MAX(Q967,P968)</f>
        <v>13524.66331</v>
      </c>
      <c r="R968" s="68" t="n">
        <f aca="false">Q968-P968</f>
        <v>267.415305</v>
      </c>
      <c r="S968" s="68" t="n">
        <f aca="false">S967+K968</f>
        <v>7591.189368219</v>
      </c>
      <c r="T968" s="68" t="n">
        <f aca="false">MAX(T967,S968)</f>
        <v>8098.85506898122</v>
      </c>
      <c r="U968" s="68" t="n">
        <f aca="false">T968-S968</f>
        <v>507.665700762219</v>
      </c>
      <c r="V968" s="70" t="n">
        <f aca="false">V967+F968</f>
        <v>2.3622</v>
      </c>
      <c r="W968" s="70" t="n">
        <f aca="false">MAX(W967,V968)</f>
        <v>2.3943</v>
      </c>
      <c r="X968" s="70" t="n">
        <f aca="false">W968-V968</f>
        <v>0.0320999999999994</v>
      </c>
      <c r="Y968" s="70" t="n">
        <f aca="false">Y967+M968</f>
        <v>2.11236221488291</v>
      </c>
      <c r="Z968" s="70" t="n">
        <f aca="false">MAX(Z967,Y968)</f>
        <v>2.15505575628418</v>
      </c>
      <c r="AA968" s="70" t="n">
        <f aca="false">Z968-Y968</f>
        <v>0.0426935414012664</v>
      </c>
      <c r="AB968" s="72" t="n">
        <f aca="false">AB967*(1+F968)</f>
        <v>9.30502730432302</v>
      </c>
      <c r="AC968" s="73" t="n">
        <f aca="false">MAX(AC967,AB968)</f>
        <v>9.62426283463465</v>
      </c>
      <c r="AD968" s="70" t="n">
        <f aca="false">1-AB968/AC968</f>
        <v>0.0331698682586682</v>
      </c>
      <c r="AE968" s="73" t="n">
        <f aca="false">AE967*(1+M968)</f>
        <v>7.25167652601592</v>
      </c>
      <c r="AF968" s="73" t="n">
        <f aca="false">MAX(AF967,AE968)</f>
        <v>7.58042448368252</v>
      </c>
      <c r="AG968" s="70" t="n">
        <f aca="false">1-AE968/AF968</f>
        <v>0.0433680143340599</v>
      </c>
      <c r="AH968" s="74" t="n">
        <f aca="false">IF(R968&gt;0,AH967+1,0)</f>
        <v>41</v>
      </c>
      <c r="AI968" s="74" t="n">
        <f aca="false">IF(U968&gt;0,AI967+1,0)</f>
        <v>41</v>
      </c>
      <c r="AJ968" s="74" t="n">
        <f aca="false">IF(G968&gt;0,AJ967+1,0)</f>
        <v>1</v>
      </c>
      <c r="AK968" s="74" t="n">
        <f aca="false">IF(G968&lt;=0,AK967+1,0)</f>
        <v>0</v>
      </c>
      <c r="AL968" s="74" t="n">
        <f aca="false">IF(K968&gt;0,AL967+1,0)</f>
        <v>1</v>
      </c>
      <c r="AM968" s="74" t="n">
        <f aca="false">IF(K968&lt;=0,AM967+1,0)</f>
        <v>0</v>
      </c>
    </row>
    <row r="969" customFormat="false" ht="15" hidden="false" customHeight="false" outlineLevel="0" collapsed="false">
      <c r="A969" s="61" t="n">
        <v>973</v>
      </c>
      <c r="B969" s="62" t="n">
        <v>42629.40625</v>
      </c>
      <c r="C969" s="63" t="n">
        <f aca="false">YEAR(B969)</f>
        <v>2016</v>
      </c>
      <c r="D969" s="32" t="s">
        <v>277</v>
      </c>
      <c r="E969" s="64" t="n">
        <v>8830.8</v>
      </c>
      <c r="F969" s="65" t="n">
        <v>-0.0071</v>
      </c>
      <c r="G969" s="66" t="n">
        <v>-62.69868</v>
      </c>
      <c r="H969" s="67" t="n">
        <f aca="false">E969+IF(D969="Long",1,-1)*G969</f>
        <v>8768.10132</v>
      </c>
      <c r="I969" s="68" t="n">
        <f aca="false">Assumptions!$B$58</f>
        <v>5.35750011455817</v>
      </c>
      <c r="J969" s="68" t="n">
        <f aca="false">INDEX(Yearly!$D$5:$D$22,MATCH(C969,Yearly!$A$5:$A$22,0))</f>
        <v>0.502265635739828</v>
      </c>
      <c r="K969" s="68" t="n">
        <f aca="false">G969-I969-J969</f>
        <v>-68.558445750298</v>
      </c>
      <c r="L969" s="69" t="n">
        <f aca="false">(I969+J969)/Assumptions!$B$8</f>
        <v>0.000258379058567438</v>
      </c>
      <c r="M969" s="70" t="n">
        <f aca="false">F969-L969</f>
        <v>-0.00735837905856744</v>
      </c>
      <c r="N969" s="71" t="n">
        <f aca="false">G969*Assumptions!$B$7</f>
        <v>-493125.1182</v>
      </c>
      <c r="O969" s="71" t="n">
        <f aca="false">K969*Assumptions!$B$7</f>
        <v>-539212.175826094</v>
      </c>
      <c r="P969" s="68" t="n">
        <f aca="false">P968+G969</f>
        <v>13194.549325</v>
      </c>
      <c r="Q969" s="68" t="n">
        <f aca="false">MAX(Q968,P969)</f>
        <v>13524.66331</v>
      </c>
      <c r="R969" s="68" t="n">
        <f aca="false">Q969-P969</f>
        <v>330.113985</v>
      </c>
      <c r="S969" s="68" t="n">
        <f aca="false">S968+K969</f>
        <v>7522.6309224687</v>
      </c>
      <c r="T969" s="68" t="n">
        <f aca="false">MAX(T968,S969)</f>
        <v>8098.85506898122</v>
      </c>
      <c r="U969" s="68" t="n">
        <f aca="false">T969-S969</f>
        <v>576.224146512517</v>
      </c>
      <c r="V969" s="70" t="n">
        <f aca="false">V968+F969</f>
        <v>2.3551</v>
      </c>
      <c r="W969" s="70" t="n">
        <f aca="false">MAX(W968,V969)</f>
        <v>2.3943</v>
      </c>
      <c r="X969" s="70" t="n">
        <f aca="false">W969-V969</f>
        <v>0.0391999999999992</v>
      </c>
      <c r="Y969" s="70" t="n">
        <f aca="false">Y968+M969</f>
        <v>2.10500383582435</v>
      </c>
      <c r="Z969" s="70" t="n">
        <f aca="false">MAX(Z968,Y969)</f>
        <v>2.15505575628418</v>
      </c>
      <c r="AA969" s="70" t="n">
        <f aca="false">Z969-Y969</f>
        <v>0.050051920459834</v>
      </c>
      <c r="AB969" s="72" t="n">
        <f aca="false">AB968*(1+F969)</f>
        <v>9.23896161046233</v>
      </c>
      <c r="AC969" s="73" t="n">
        <f aca="false">MAX(AC968,AB969)</f>
        <v>9.62426283463465</v>
      </c>
      <c r="AD969" s="70" t="n">
        <f aca="false">1-AB969/AC969</f>
        <v>0.0400343621940317</v>
      </c>
      <c r="AE969" s="73" t="n">
        <f aca="false">AE968*(1+M969)</f>
        <v>7.19831594132738</v>
      </c>
      <c r="AF969" s="73" t="n">
        <f aca="false">MAX(AF968,AE969)</f>
        <v>7.58042448368252</v>
      </c>
      <c r="AG969" s="70" t="n">
        <f aca="false">1-AE969/AF969</f>
        <v>0.0504072751041399</v>
      </c>
      <c r="AH969" s="74" t="n">
        <f aca="false">IF(R969&gt;0,AH968+1,0)</f>
        <v>42</v>
      </c>
      <c r="AI969" s="74" t="n">
        <f aca="false">IF(U969&gt;0,AI968+1,0)</f>
        <v>42</v>
      </c>
      <c r="AJ969" s="74" t="n">
        <f aca="false">IF(G969&gt;0,AJ968+1,0)</f>
        <v>0</v>
      </c>
      <c r="AK969" s="74" t="n">
        <f aca="false">IF(G969&lt;=0,AK968+1,0)</f>
        <v>1</v>
      </c>
      <c r="AL969" s="74" t="n">
        <f aca="false">IF(K969&gt;0,AL968+1,0)</f>
        <v>0</v>
      </c>
      <c r="AM969" s="74" t="n">
        <f aca="false">IF(K969&lt;=0,AM968+1,0)</f>
        <v>1</v>
      </c>
    </row>
    <row r="970" customFormat="false" ht="15" hidden="false" customHeight="false" outlineLevel="0" collapsed="false">
      <c r="A970" s="61" t="n">
        <v>974</v>
      </c>
      <c r="B970" s="62" t="n">
        <v>42629.59375</v>
      </c>
      <c r="C970" s="63" t="n">
        <f aca="false">YEAR(B970)</f>
        <v>2016</v>
      </c>
      <c r="D970" s="32" t="s">
        <v>276</v>
      </c>
      <c r="E970" s="64" t="n">
        <v>8768.25</v>
      </c>
      <c r="F970" s="65" t="n">
        <v>-0.0045</v>
      </c>
      <c r="G970" s="66" t="n">
        <v>-39.457125</v>
      </c>
      <c r="H970" s="67" t="n">
        <f aca="false">E970+IF(D970="Long",1,-1)*G970</f>
        <v>8807.707125</v>
      </c>
      <c r="I970" s="68" t="n">
        <f aca="false">Assumptions!$B$58</f>
        <v>5.35750011455817</v>
      </c>
      <c r="J970" s="68" t="n">
        <f aca="false">INDEX(Yearly!$D$5:$D$22,MATCH(C970,Yearly!$A$5:$A$22,0))</f>
        <v>0.502265635739828</v>
      </c>
      <c r="K970" s="68" t="n">
        <f aca="false">G970-I970-J970</f>
        <v>-45.316890750298</v>
      </c>
      <c r="L970" s="69" t="n">
        <f aca="false">(I970+J970)/Assumptions!$B$8</f>
        <v>0.000258379058567438</v>
      </c>
      <c r="M970" s="70" t="n">
        <f aca="false">F970-L970</f>
        <v>-0.00475837905856744</v>
      </c>
      <c r="N970" s="71" t="n">
        <f aca="false">G970*Assumptions!$B$7</f>
        <v>-310330.288125</v>
      </c>
      <c r="O970" s="71" t="n">
        <f aca="false">K970*Assumptions!$B$7</f>
        <v>-356417.345751094</v>
      </c>
      <c r="P970" s="68" t="n">
        <f aca="false">P969+G970</f>
        <v>13155.0922</v>
      </c>
      <c r="Q970" s="68" t="n">
        <f aca="false">MAX(Q969,P970)</f>
        <v>13524.66331</v>
      </c>
      <c r="R970" s="68" t="n">
        <f aca="false">Q970-P970</f>
        <v>369.571110000001</v>
      </c>
      <c r="S970" s="68" t="n">
        <f aca="false">S969+K970</f>
        <v>7477.3140317184</v>
      </c>
      <c r="T970" s="68" t="n">
        <f aca="false">MAX(T969,S970)</f>
        <v>8098.85506898122</v>
      </c>
      <c r="U970" s="68" t="n">
        <f aca="false">T970-S970</f>
        <v>621.541037262815</v>
      </c>
      <c r="V970" s="70" t="n">
        <f aca="false">V969+F970</f>
        <v>2.3506</v>
      </c>
      <c r="W970" s="70" t="n">
        <f aca="false">MAX(W969,V970)</f>
        <v>2.3943</v>
      </c>
      <c r="X970" s="70" t="n">
        <f aca="false">W970-V970</f>
        <v>0.0436999999999994</v>
      </c>
      <c r="Y970" s="70" t="n">
        <f aca="false">Y969+M970</f>
        <v>2.10024545676578</v>
      </c>
      <c r="Z970" s="70" t="n">
        <f aca="false">MAX(Z969,Y970)</f>
        <v>2.15505575628418</v>
      </c>
      <c r="AA970" s="70" t="n">
        <f aca="false">Z970-Y970</f>
        <v>0.0548102995184014</v>
      </c>
      <c r="AB970" s="72" t="n">
        <f aca="false">AB969*(1+F970)</f>
        <v>9.19738628321525</v>
      </c>
      <c r="AC970" s="73" t="n">
        <f aca="false">MAX(AC969,AB970)</f>
        <v>9.62426283463465</v>
      </c>
      <c r="AD970" s="70" t="n">
        <f aca="false">1-AB970/AC970</f>
        <v>0.0443542075641584</v>
      </c>
      <c r="AE970" s="73" t="n">
        <f aca="false">AE969*(1+M970)</f>
        <v>7.16406362549522</v>
      </c>
      <c r="AF970" s="73" t="n">
        <f aca="false">MAX(AF969,AE970)</f>
        <v>7.58042448368252</v>
      </c>
      <c r="AG970" s="70" t="n">
        <f aca="false">1-AE970/AF970</f>
        <v>0.0549257972404523</v>
      </c>
      <c r="AH970" s="74" t="n">
        <f aca="false">IF(R970&gt;0,AH969+1,0)</f>
        <v>43</v>
      </c>
      <c r="AI970" s="74" t="n">
        <f aca="false">IF(U970&gt;0,AI969+1,0)</f>
        <v>43</v>
      </c>
      <c r="AJ970" s="74" t="n">
        <f aca="false">IF(G970&gt;0,AJ969+1,0)</f>
        <v>0</v>
      </c>
      <c r="AK970" s="74" t="n">
        <f aca="false">IF(G970&lt;=0,AK969+1,0)</f>
        <v>2</v>
      </c>
      <c r="AL970" s="74" t="n">
        <f aca="false">IF(K970&gt;0,AL969+1,0)</f>
        <v>0</v>
      </c>
      <c r="AM970" s="74" t="n">
        <f aca="false">IF(K970&lt;=0,AM969+1,0)</f>
        <v>2</v>
      </c>
    </row>
    <row r="971" customFormat="false" ht="15" hidden="false" customHeight="false" outlineLevel="0" collapsed="false">
      <c r="A971" s="61" t="n">
        <v>975</v>
      </c>
      <c r="B971" s="62" t="n">
        <v>42632.4236111111</v>
      </c>
      <c r="C971" s="63" t="n">
        <f aca="false">YEAR(B971)</f>
        <v>2016</v>
      </c>
      <c r="D971" s="32" t="s">
        <v>277</v>
      </c>
      <c r="E971" s="64" t="n">
        <v>8807.4</v>
      </c>
      <c r="F971" s="65" t="n">
        <v>-0.0036</v>
      </c>
      <c r="G971" s="66" t="n">
        <v>-31.70664</v>
      </c>
      <c r="H971" s="67" t="n">
        <f aca="false">E971+IF(D971="Long",1,-1)*G971</f>
        <v>8775.69336</v>
      </c>
      <c r="I971" s="68" t="n">
        <f aca="false">Assumptions!$B$58</f>
        <v>5.35750011455817</v>
      </c>
      <c r="J971" s="68" t="n">
        <f aca="false">INDEX(Yearly!$D$5:$D$22,MATCH(C971,Yearly!$A$5:$A$22,0))</f>
        <v>0.502265635739828</v>
      </c>
      <c r="K971" s="68" t="n">
        <f aca="false">G971-I971-J971</f>
        <v>-37.566405750298</v>
      </c>
      <c r="L971" s="69" t="n">
        <f aca="false">(I971+J971)/Assumptions!$B$8</f>
        <v>0.000258379058567438</v>
      </c>
      <c r="M971" s="70" t="n">
        <f aca="false">F971-L971</f>
        <v>-0.00385837905856744</v>
      </c>
      <c r="N971" s="71" t="n">
        <f aca="false">G971*Assumptions!$B$7</f>
        <v>-249372.7236</v>
      </c>
      <c r="O971" s="71" t="n">
        <f aca="false">K971*Assumptions!$B$7</f>
        <v>-295459.781226094</v>
      </c>
      <c r="P971" s="68" t="n">
        <f aca="false">P970+G971</f>
        <v>13123.38556</v>
      </c>
      <c r="Q971" s="68" t="n">
        <f aca="false">MAX(Q970,P971)</f>
        <v>13524.66331</v>
      </c>
      <c r="R971" s="68" t="n">
        <f aca="false">Q971-P971</f>
        <v>401.277750000001</v>
      </c>
      <c r="S971" s="68" t="n">
        <f aca="false">S970+K971</f>
        <v>7439.74762596811</v>
      </c>
      <c r="T971" s="68" t="n">
        <f aca="false">MAX(T970,S971)</f>
        <v>8098.85506898122</v>
      </c>
      <c r="U971" s="68" t="n">
        <f aca="false">T971-S971</f>
        <v>659.107443013113</v>
      </c>
      <c r="V971" s="70" t="n">
        <f aca="false">V970+F971</f>
        <v>2.347</v>
      </c>
      <c r="W971" s="70" t="n">
        <f aca="false">MAX(W970,V971)</f>
        <v>2.3943</v>
      </c>
      <c r="X971" s="70" t="n">
        <f aca="false">W971-V971</f>
        <v>0.0472999999999995</v>
      </c>
      <c r="Y971" s="70" t="n">
        <f aca="false">Y970+M971</f>
        <v>2.09638707770721</v>
      </c>
      <c r="Z971" s="70" t="n">
        <f aca="false">MAX(Z970,Y971)</f>
        <v>2.15505575628418</v>
      </c>
      <c r="AA971" s="70" t="n">
        <f aca="false">Z971-Y971</f>
        <v>0.0586686785769688</v>
      </c>
      <c r="AB971" s="72" t="n">
        <f aca="false">AB970*(1+F971)</f>
        <v>9.16427569259568</v>
      </c>
      <c r="AC971" s="73" t="n">
        <f aca="false">MAX(AC970,AB971)</f>
        <v>9.62426283463465</v>
      </c>
      <c r="AD971" s="70" t="n">
        <f aca="false">1-AB971/AC971</f>
        <v>0.0477945324169274</v>
      </c>
      <c r="AE971" s="73" t="n">
        <f aca="false">AE970*(1+M971)</f>
        <v>7.13642195242836</v>
      </c>
      <c r="AF971" s="73" t="n">
        <f aca="false">MAX(AF970,AE971)</f>
        <v>7.58042448368252</v>
      </c>
      <c r="AG971" s="70" t="n">
        <f aca="false">1-AE971/AF971</f>
        <v>0.0585722517531722</v>
      </c>
      <c r="AH971" s="74" t="n">
        <f aca="false">IF(R971&gt;0,AH970+1,0)</f>
        <v>44</v>
      </c>
      <c r="AI971" s="74" t="n">
        <f aca="false">IF(U971&gt;0,AI970+1,0)</f>
        <v>44</v>
      </c>
      <c r="AJ971" s="74" t="n">
        <f aca="false">IF(G971&gt;0,AJ970+1,0)</f>
        <v>0</v>
      </c>
      <c r="AK971" s="74" t="n">
        <f aca="false">IF(G971&lt;=0,AK970+1,0)</f>
        <v>3</v>
      </c>
      <c r="AL971" s="74" t="n">
        <f aca="false">IF(K971&gt;0,AL970+1,0)</f>
        <v>0</v>
      </c>
      <c r="AM971" s="74" t="n">
        <f aca="false">IF(K971&lt;=0,AM970+1,0)</f>
        <v>3</v>
      </c>
    </row>
    <row r="972" customFormat="false" ht="15" hidden="false" customHeight="false" outlineLevel="0" collapsed="false">
      <c r="A972" s="61" t="n">
        <v>976</v>
      </c>
      <c r="B972" s="62" t="n">
        <v>42633.40625</v>
      </c>
      <c r="C972" s="63" t="n">
        <f aca="false">YEAR(B972)</f>
        <v>2016</v>
      </c>
      <c r="D972" s="32" t="s">
        <v>276</v>
      </c>
      <c r="E972" s="64" t="n">
        <v>8775.7</v>
      </c>
      <c r="F972" s="65" t="n">
        <v>-0.002</v>
      </c>
      <c r="G972" s="66" t="n">
        <v>-17.5514</v>
      </c>
      <c r="H972" s="67" t="n">
        <f aca="false">E972+IF(D972="Long",1,-1)*G972</f>
        <v>8793.2514</v>
      </c>
      <c r="I972" s="68" t="n">
        <f aca="false">Assumptions!$B$58</f>
        <v>5.35750011455817</v>
      </c>
      <c r="J972" s="68" t="n">
        <f aca="false">INDEX(Yearly!$D$5:$D$22,MATCH(C972,Yearly!$A$5:$A$22,0))</f>
        <v>0.502265635739828</v>
      </c>
      <c r="K972" s="68" t="n">
        <f aca="false">G972-I972-J972</f>
        <v>-23.411165750298</v>
      </c>
      <c r="L972" s="69" t="n">
        <f aca="false">(I972+J972)/Assumptions!$B$8</f>
        <v>0.000258379058567438</v>
      </c>
      <c r="M972" s="70" t="n">
        <f aca="false">F972-L972</f>
        <v>-0.00225837905856744</v>
      </c>
      <c r="N972" s="71" t="n">
        <f aca="false">G972*Assumptions!$B$7</f>
        <v>-138041.761</v>
      </c>
      <c r="O972" s="71" t="n">
        <f aca="false">K972*Assumptions!$B$7</f>
        <v>-184128.818626094</v>
      </c>
      <c r="P972" s="68" t="n">
        <f aca="false">P971+G972</f>
        <v>13105.83416</v>
      </c>
      <c r="Q972" s="68" t="n">
        <f aca="false">MAX(Q971,P972)</f>
        <v>13524.66331</v>
      </c>
      <c r="R972" s="68" t="n">
        <f aca="false">Q972-P972</f>
        <v>418.829150000001</v>
      </c>
      <c r="S972" s="68" t="n">
        <f aca="false">S971+K972</f>
        <v>7416.33646021781</v>
      </c>
      <c r="T972" s="68" t="n">
        <f aca="false">MAX(T971,S972)</f>
        <v>8098.85506898122</v>
      </c>
      <c r="U972" s="68" t="n">
        <f aca="false">T972-S972</f>
        <v>682.518608763411</v>
      </c>
      <c r="V972" s="70" t="n">
        <f aca="false">V971+F972</f>
        <v>2.345</v>
      </c>
      <c r="W972" s="70" t="n">
        <f aca="false">MAX(W971,V972)</f>
        <v>2.3943</v>
      </c>
      <c r="X972" s="70" t="n">
        <f aca="false">W972-V972</f>
        <v>0.0492999999999992</v>
      </c>
      <c r="Y972" s="70" t="n">
        <f aca="false">Y971+M972</f>
        <v>2.09412869864864</v>
      </c>
      <c r="Z972" s="70" t="n">
        <f aca="false">MAX(Z971,Y972)</f>
        <v>2.15505575628418</v>
      </c>
      <c r="AA972" s="70" t="n">
        <f aca="false">Z972-Y972</f>
        <v>0.0609270576355363</v>
      </c>
      <c r="AB972" s="72" t="n">
        <f aca="false">AB971*(1+F972)</f>
        <v>9.14594714121049</v>
      </c>
      <c r="AC972" s="73" t="n">
        <f aca="false">MAX(AC971,AB972)</f>
        <v>9.62426283463465</v>
      </c>
      <c r="AD972" s="70" t="n">
        <f aca="false">1-AB972/AC972</f>
        <v>0.0496989433520937</v>
      </c>
      <c r="AE972" s="73" t="n">
        <f aca="false">AE971*(1+M972)</f>
        <v>7.1203052065379</v>
      </c>
      <c r="AF972" s="73" t="n">
        <f aca="false">MAX(AF971,AE972)</f>
        <v>7.58042448368252</v>
      </c>
      <c r="AG972" s="70" t="n">
        <f aca="false">1-AE972/AF972</f>
        <v>0.060698352464967</v>
      </c>
      <c r="AH972" s="74" t="n">
        <f aca="false">IF(R972&gt;0,AH971+1,0)</f>
        <v>45</v>
      </c>
      <c r="AI972" s="74" t="n">
        <f aca="false">IF(U972&gt;0,AI971+1,0)</f>
        <v>45</v>
      </c>
      <c r="AJ972" s="74" t="n">
        <f aca="false">IF(G972&gt;0,AJ971+1,0)</f>
        <v>0</v>
      </c>
      <c r="AK972" s="74" t="n">
        <f aca="false">IF(G972&lt;=0,AK971+1,0)</f>
        <v>4</v>
      </c>
      <c r="AL972" s="74" t="n">
        <f aca="false">IF(K972&gt;0,AL971+1,0)</f>
        <v>0</v>
      </c>
      <c r="AM972" s="74" t="n">
        <f aca="false">IF(K972&lt;=0,AM971+1,0)</f>
        <v>4</v>
      </c>
    </row>
    <row r="973" customFormat="false" ht="15" hidden="false" customHeight="false" outlineLevel="0" collapsed="false">
      <c r="A973" s="61" t="n">
        <v>977</v>
      </c>
      <c r="B973" s="62" t="n">
        <v>42634.40625</v>
      </c>
      <c r="C973" s="63" t="n">
        <f aca="false">YEAR(B973)</f>
        <v>2016</v>
      </c>
      <c r="D973" s="32" t="s">
        <v>277</v>
      </c>
      <c r="E973" s="64" t="n">
        <v>8793.3</v>
      </c>
      <c r="F973" s="65" t="n">
        <v>-0.0009</v>
      </c>
      <c r="G973" s="66" t="n">
        <v>-7.91397</v>
      </c>
      <c r="H973" s="67" t="n">
        <f aca="false">E973+IF(D973="Long",1,-1)*G973</f>
        <v>8785.38603</v>
      </c>
      <c r="I973" s="68" t="n">
        <f aca="false">Assumptions!$B$58</f>
        <v>5.35750011455817</v>
      </c>
      <c r="J973" s="68" t="n">
        <f aca="false">INDEX(Yearly!$D$5:$D$22,MATCH(C973,Yearly!$A$5:$A$22,0))</f>
        <v>0.502265635739828</v>
      </c>
      <c r="K973" s="68" t="n">
        <f aca="false">G973-I973-J973</f>
        <v>-13.773735750298</v>
      </c>
      <c r="L973" s="69" t="n">
        <f aca="false">(I973+J973)/Assumptions!$B$8</f>
        <v>0.000258379058567438</v>
      </c>
      <c r="M973" s="70" t="n">
        <f aca="false">F973-L973</f>
        <v>-0.00115837905856744</v>
      </c>
      <c r="N973" s="71" t="n">
        <f aca="false">G973*Assumptions!$B$7</f>
        <v>-62243.37405</v>
      </c>
      <c r="O973" s="71" t="n">
        <f aca="false">K973*Assumptions!$B$7</f>
        <v>-108330.431676094</v>
      </c>
      <c r="P973" s="68" t="n">
        <f aca="false">P972+G973</f>
        <v>13097.92019</v>
      </c>
      <c r="Q973" s="68" t="n">
        <f aca="false">MAX(Q972,P973)</f>
        <v>13524.66331</v>
      </c>
      <c r="R973" s="68" t="n">
        <f aca="false">Q973-P973</f>
        <v>426.743120000001</v>
      </c>
      <c r="S973" s="68" t="n">
        <f aca="false">S972+K973</f>
        <v>7402.56272446751</v>
      </c>
      <c r="T973" s="68" t="n">
        <f aca="false">MAX(T972,S973)</f>
        <v>8098.85506898122</v>
      </c>
      <c r="U973" s="68" t="n">
        <f aca="false">T973-S973</f>
        <v>696.292344513709</v>
      </c>
      <c r="V973" s="70" t="n">
        <f aca="false">V972+F973</f>
        <v>2.3441</v>
      </c>
      <c r="W973" s="70" t="n">
        <f aca="false">MAX(W972,V973)</f>
        <v>2.3943</v>
      </c>
      <c r="X973" s="70" t="n">
        <f aca="false">W973-V973</f>
        <v>0.0501999999999994</v>
      </c>
      <c r="Y973" s="70" t="n">
        <f aca="false">Y972+M973</f>
        <v>2.09297031959008</v>
      </c>
      <c r="Z973" s="70" t="n">
        <f aca="false">MAX(Z972,Y973)</f>
        <v>2.15505575628418</v>
      </c>
      <c r="AA973" s="70" t="n">
        <f aca="false">Z973-Y973</f>
        <v>0.0620854366941037</v>
      </c>
      <c r="AB973" s="72" t="n">
        <f aca="false">AB972*(1+F973)</f>
        <v>9.1377157887834</v>
      </c>
      <c r="AC973" s="73" t="n">
        <f aca="false">MAX(AC972,AB973)</f>
        <v>9.62426283463465</v>
      </c>
      <c r="AD973" s="70" t="n">
        <f aca="false">1-AB973/AC973</f>
        <v>0.0505542143030767</v>
      </c>
      <c r="AE973" s="73" t="n">
        <f aca="false">AE972*(1+M973)</f>
        <v>7.11205719409603</v>
      </c>
      <c r="AF973" s="73" t="n">
        <f aca="false">MAX(AF972,AE973)</f>
        <v>7.58042448368252</v>
      </c>
      <c r="AG973" s="70" t="n">
        <f aca="false">1-AE973/AF973</f>
        <v>0.0617864198231495</v>
      </c>
      <c r="AH973" s="74" t="n">
        <f aca="false">IF(R973&gt;0,AH972+1,0)</f>
        <v>46</v>
      </c>
      <c r="AI973" s="74" t="n">
        <f aca="false">IF(U973&gt;0,AI972+1,0)</f>
        <v>46</v>
      </c>
      <c r="AJ973" s="74" t="n">
        <f aca="false">IF(G973&gt;0,AJ972+1,0)</f>
        <v>0</v>
      </c>
      <c r="AK973" s="74" t="n">
        <f aca="false">IF(G973&lt;=0,AK972+1,0)</f>
        <v>5</v>
      </c>
      <c r="AL973" s="74" t="n">
        <f aca="false">IF(K973&gt;0,AL972+1,0)</f>
        <v>0</v>
      </c>
      <c r="AM973" s="74" t="n">
        <f aca="false">IF(K973&lt;=0,AM972+1,0)</f>
        <v>5</v>
      </c>
    </row>
    <row r="974" customFormat="false" ht="15" hidden="false" customHeight="false" outlineLevel="0" collapsed="false">
      <c r="A974" s="61" t="n">
        <v>978</v>
      </c>
      <c r="B974" s="62" t="n">
        <v>42634.5729166667</v>
      </c>
      <c r="C974" s="63" t="n">
        <f aca="false">YEAR(B974)</f>
        <v>2016</v>
      </c>
      <c r="D974" s="32" t="s">
        <v>276</v>
      </c>
      <c r="E974" s="64" t="n">
        <v>8785.7</v>
      </c>
      <c r="F974" s="65" t="n">
        <v>-0.0105</v>
      </c>
      <c r="G974" s="66" t="n">
        <v>-92.24985</v>
      </c>
      <c r="H974" s="67" t="n">
        <f aca="false">E974+IF(D974="Long",1,-1)*G974</f>
        <v>8877.94985</v>
      </c>
      <c r="I974" s="68" t="n">
        <f aca="false">Assumptions!$B$58</f>
        <v>5.35750011455817</v>
      </c>
      <c r="J974" s="68" t="n">
        <f aca="false">INDEX(Yearly!$D$5:$D$22,MATCH(C974,Yearly!$A$5:$A$22,0))</f>
        <v>0.502265635739828</v>
      </c>
      <c r="K974" s="68" t="n">
        <f aca="false">G974-I974-J974</f>
        <v>-98.109615750298</v>
      </c>
      <c r="L974" s="69" t="n">
        <f aca="false">(I974+J974)/Assumptions!$B$8</f>
        <v>0.000258379058567438</v>
      </c>
      <c r="M974" s="70" t="n">
        <f aca="false">F974-L974</f>
        <v>-0.0107583790585674</v>
      </c>
      <c r="N974" s="71" t="n">
        <f aca="false">G974*Assumptions!$B$7</f>
        <v>-725545.07025</v>
      </c>
      <c r="O974" s="71" t="n">
        <f aca="false">K974*Assumptions!$B$7</f>
        <v>-771632.127876094</v>
      </c>
      <c r="P974" s="68" t="n">
        <f aca="false">P973+G974</f>
        <v>13005.67034</v>
      </c>
      <c r="Q974" s="68" t="n">
        <f aca="false">MAX(Q973,P974)</f>
        <v>13524.66331</v>
      </c>
      <c r="R974" s="68" t="n">
        <f aca="false">Q974-P974</f>
        <v>518.992970000001</v>
      </c>
      <c r="S974" s="68" t="n">
        <f aca="false">S973+K974</f>
        <v>7304.45310871721</v>
      </c>
      <c r="T974" s="68" t="n">
        <f aca="false">MAX(T973,S974)</f>
        <v>8098.85506898122</v>
      </c>
      <c r="U974" s="68" t="n">
        <f aca="false">T974-S974</f>
        <v>794.401960264007</v>
      </c>
      <c r="V974" s="70" t="n">
        <f aca="false">V973+F974</f>
        <v>2.3336</v>
      </c>
      <c r="W974" s="70" t="n">
        <f aca="false">MAX(W973,V974)</f>
        <v>2.3943</v>
      </c>
      <c r="X974" s="70" t="n">
        <f aca="false">W974-V974</f>
        <v>0.0606999999999993</v>
      </c>
      <c r="Y974" s="70" t="n">
        <f aca="false">Y973+M974</f>
        <v>2.08221194053151</v>
      </c>
      <c r="Z974" s="70" t="n">
        <f aca="false">MAX(Z973,Y974)</f>
        <v>2.15505575628418</v>
      </c>
      <c r="AA974" s="70" t="n">
        <f aca="false">Z974-Y974</f>
        <v>0.072843815752671</v>
      </c>
      <c r="AB974" s="72" t="n">
        <f aca="false">AB973*(1+F974)</f>
        <v>9.04176977300117</v>
      </c>
      <c r="AC974" s="73" t="n">
        <f aca="false">MAX(AC973,AB974)</f>
        <v>9.62426283463465</v>
      </c>
      <c r="AD974" s="70" t="n">
        <f aca="false">1-AB974/AC974</f>
        <v>0.0605233950528944</v>
      </c>
      <c r="AE974" s="73" t="n">
        <f aca="false">AE973*(1+M974)</f>
        <v>7.03554298691574</v>
      </c>
      <c r="AF974" s="73" t="n">
        <f aca="false">MAX(AF973,AE974)</f>
        <v>7.58042448368252</v>
      </c>
      <c r="AG974" s="70" t="n">
        <f aca="false">1-AE974/AF974</f>
        <v>0.0718800771565876</v>
      </c>
      <c r="AH974" s="74" t="n">
        <f aca="false">IF(R974&gt;0,AH973+1,0)</f>
        <v>47</v>
      </c>
      <c r="AI974" s="74" t="n">
        <f aca="false">IF(U974&gt;0,AI973+1,0)</f>
        <v>47</v>
      </c>
      <c r="AJ974" s="74" t="n">
        <f aca="false">IF(G974&gt;0,AJ973+1,0)</f>
        <v>0</v>
      </c>
      <c r="AK974" s="74" t="n">
        <f aca="false">IF(G974&lt;=0,AK973+1,0)</f>
        <v>6</v>
      </c>
      <c r="AL974" s="74" t="n">
        <f aca="false">IF(K974&gt;0,AL973+1,0)</f>
        <v>0</v>
      </c>
      <c r="AM974" s="74" t="n">
        <f aca="false">IF(K974&lt;=0,AM973+1,0)</f>
        <v>6</v>
      </c>
    </row>
    <row r="975" customFormat="false" ht="15" hidden="false" customHeight="false" outlineLevel="0" collapsed="false">
      <c r="A975" s="61" t="n">
        <v>979</v>
      </c>
      <c r="B975" s="62" t="n">
        <v>42635.40625</v>
      </c>
      <c r="C975" s="63" t="n">
        <f aca="false">YEAR(B975)</f>
        <v>2016</v>
      </c>
      <c r="D975" s="32" t="s">
        <v>277</v>
      </c>
      <c r="E975" s="64" t="n">
        <v>8878.1</v>
      </c>
      <c r="F975" s="65" t="n">
        <v>-0.0078</v>
      </c>
      <c r="G975" s="66" t="n">
        <v>-69.24918</v>
      </c>
      <c r="H975" s="67" t="n">
        <f aca="false">E975+IF(D975="Long",1,-1)*G975</f>
        <v>8808.85082</v>
      </c>
      <c r="I975" s="68" t="n">
        <f aca="false">Assumptions!$B$58</f>
        <v>5.35750011455817</v>
      </c>
      <c r="J975" s="68" t="n">
        <f aca="false">INDEX(Yearly!$D$5:$D$22,MATCH(C975,Yearly!$A$5:$A$22,0))</f>
        <v>0.502265635739828</v>
      </c>
      <c r="K975" s="68" t="n">
        <f aca="false">G975-I975-J975</f>
        <v>-75.108945750298</v>
      </c>
      <c r="L975" s="69" t="n">
        <f aca="false">(I975+J975)/Assumptions!$B$8</f>
        <v>0.000258379058567438</v>
      </c>
      <c r="M975" s="70" t="n">
        <f aca="false">F975-L975</f>
        <v>-0.00805837905856744</v>
      </c>
      <c r="N975" s="71" t="n">
        <f aca="false">G975*Assumptions!$B$7</f>
        <v>-544644.8007</v>
      </c>
      <c r="O975" s="71" t="n">
        <f aca="false">K975*Assumptions!$B$7</f>
        <v>-590731.858326094</v>
      </c>
      <c r="P975" s="68" t="n">
        <f aca="false">P974+G975</f>
        <v>12936.42116</v>
      </c>
      <c r="Q975" s="68" t="n">
        <f aca="false">MAX(Q974,P975)</f>
        <v>13524.66331</v>
      </c>
      <c r="R975" s="68" t="n">
        <f aca="false">Q975-P975</f>
        <v>588.242150000002</v>
      </c>
      <c r="S975" s="68" t="n">
        <f aca="false">S974+K975</f>
        <v>7229.34416296691</v>
      </c>
      <c r="T975" s="68" t="n">
        <f aca="false">MAX(T974,S975)</f>
        <v>8098.85506898122</v>
      </c>
      <c r="U975" s="68" t="n">
        <f aca="false">T975-S975</f>
        <v>869.510906014305</v>
      </c>
      <c r="V975" s="70" t="n">
        <f aca="false">V974+F975</f>
        <v>2.3258</v>
      </c>
      <c r="W975" s="70" t="n">
        <f aca="false">MAX(W974,V975)</f>
        <v>2.3943</v>
      </c>
      <c r="X975" s="70" t="n">
        <f aca="false">W975-V975</f>
        <v>0.0684999999999993</v>
      </c>
      <c r="Y975" s="70" t="n">
        <f aca="false">Y974+M975</f>
        <v>2.07415356147294</v>
      </c>
      <c r="Z975" s="70" t="n">
        <f aca="false">MAX(Z974,Y975)</f>
        <v>2.15505575628418</v>
      </c>
      <c r="AA975" s="70" t="n">
        <f aca="false">Z975-Y975</f>
        <v>0.0809021948112383</v>
      </c>
      <c r="AB975" s="72" t="n">
        <f aca="false">AB974*(1+F975)</f>
        <v>8.97124396877176</v>
      </c>
      <c r="AC975" s="73" t="n">
        <f aca="false">MAX(AC974,AB975)</f>
        <v>9.62426283463465</v>
      </c>
      <c r="AD975" s="70" t="n">
        <f aca="false">1-AB975/AC975</f>
        <v>0.0678513125714819</v>
      </c>
      <c r="AE975" s="73" t="n">
        <f aca="false">AE974*(1+M975)</f>
        <v>6.97884791464433</v>
      </c>
      <c r="AF975" s="73" t="n">
        <f aca="false">MAX(AF974,AE975)</f>
        <v>7.58042448368252</v>
      </c>
      <c r="AG975" s="70" t="n">
        <f aca="false">1-AE975/AF975</f>
        <v>0.0793592193066682</v>
      </c>
      <c r="AH975" s="74" t="n">
        <f aca="false">IF(R975&gt;0,AH974+1,0)</f>
        <v>48</v>
      </c>
      <c r="AI975" s="74" t="n">
        <f aca="false">IF(U975&gt;0,AI974+1,0)</f>
        <v>48</v>
      </c>
      <c r="AJ975" s="74" t="n">
        <f aca="false">IF(G975&gt;0,AJ974+1,0)</f>
        <v>0</v>
      </c>
      <c r="AK975" s="74" t="n">
        <f aca="false">IF(G975&lt;=0,AK974+1,0)</f>
        <v>7</v>
      </c>
      <c r="AL975" s="74" t="n">
        <f aca="false">IF(K975&gt;0,AL974+1,0)</f>
        <v>0</v>
      </c>
      <c r="AM975" s="74" t="n">
        <f aca="false">IF(K975&lt;=0,AM974+1,0)</f>
        <v>7</v>
      </c>
    </row>
    <row r="976" customFormat="false" ht="15" hidden="false" customHeight="false" outlineLevel="0" collapsed="false">
      <c r="A976" s="61" t="n">
        <v>980</v>
      </c>
      <c r="B976" s="62" t="n">
        <v>42639.3854166667</v>
      </c>
      <c r="C976" s="63" t="n">
        <f aca="false">YEAR(B976)</f>
        <v>2016</v>
      </c>
      <c r="D976" s="32" t="s">
        <v>276</v>
      </c>
      <c r="E976" s="64" t="n">
        <v>8809.15</v>
      </c>
      <c r="F976" s="65" t="n">
        <v>0.0023</v>
      </c>
      <c r="G976" s="66" t="n">
        <v>20.261045</v>
      </c>
      <c r="H976" s="67" t="n">
        <f aca="false">E976+IF(D976="Long",1,-1)*G976</f>
        <v>8788.888955</v>
      </c>
      <c r="I976" s="68" t="n">
        <f aca="false">Assumptions!$B$58</f>
        <v>5.35750011455817</v>
      </c>
      <c r="J976" s="68" t="n">
        <f aca="false">INDEX(Yearly!$D$5:$D$22,MATCH(C976,Yearly!$A$5:$A$22,0))</f>
        <v>0.502265635739828</v>
      </c>
      <c r="K976" s="68" t="n">
        <f aca="false">G976-I976-J976</f>
        <v>14.401279249702</v>
      </c>
      <c r="L976" s="69" t="n">
        <f aca="false">(I976+J976)/Assumptions!$B$8</f>
        <v>0.000258379058567438</v>
      </c>
      <c r="M976" s="70" t="n">
        <f aca="false">F976-L976</f>
        <v>0.00204162094143256</v>
      </c>
      <c r="N976" s="71" t="n">
        <f aca="false">G976*Assumptions!$B$7</f>
        <v>159353.118925</v>
      </c>
      <c r="O976" s="71" t="n">
        <f aca="false">K976*Assumptions!$B$7</f>
        <v>113266.061298906</v>
      </c>
      <c r="P976" s="68" t="n">
        <f aca="false">P975+G976</f>
        <v>12956.682205</v>
      </c>
      <c r="Q976" s="68" t="n">
        <f aca="false">MAX(Q975,P976)</f>
        <v>13524.66331</v>
      </c>
      <c r="R976" s="68" t="n">
        <f aca="false">Q976-P976</f>
        <v>567.981105000003</v>
      </c>
      <c r="S976" s="68" t="n">
        <f aca="false">S975+K976</f>
        <v>7243.74544221662</v>
      </c>
      <c r="T976" s="68" t="n">
        <f aca="false">MAX(T975,S976)</f>
        <v>8098.85506898122</v>
      </c>
      <c r="U976" s="68" t="n">
        <f aca="false">T976-S976</f>
        <v>855.109626764603</v>
      </c>
      <c r="V976" s="70" t="n">
        <f aca="false">V975+F976</f>
        <v>2.3281</v>
      </c>
      <c r="W976" s="70" t="n">
        <f aca="false">MAX(W975,V976)</f>
        <v>2.3943</v>
      </c>
      <c r="X976" s="70" t="n">
        <f aca="false">W976-V976</f>
        <v>0.0661999999999994</v>
      </c>
      <c r="Y976" s="70" t="n">
        <f aca="false">Y975+M976</f>
        <v>2.07619518241438</v>
      </c>
      <c r="Z976" s="70" t="n">
        <f aca="false">MAX(Z975,Y976)</f>
        <v>2.15505575628418</v>
      </c>
      <c r="AA976" s="70" t="n">
        <f aca="false">Z976-Y976</f>
        <v>0.0788605738698056</v>
      </c>
      <c r="AB976" s="72" t="n">
        <f aca="false">AB975*(1+F976)</f>
        <v>8.99187782989994</v>
      </c>
      <c r="AC976" s="73" t="n">
        <f aca="false">MAX(AC975,AB976)</f>
        <v>9.62426283463465</v>
      </c>
      <c r="AD976" s="70" t="n">
        <f aca="false">1-AB976/AC976</f>
        <v>0.0657073705903962</v>
      </c>
      <c r="AE976" s="73" t="n">
        <f aca="false">AE975*(1+M976)</f>
        <v>6.99309607669394</v>
      </c>
      <c r="AF976" s="73" t="n">
        <f aca="false">MAX(AF975,AE976)</f>
        <v>7.58042448368252</v>
      </c>
      <c r="AG976" s="70" t="n">
        <f aca="false">1-AE976/AF976</f>
        <v>0.0774796198092679</v>
      </c>
      <c r="AH976" s="74" t="n">
        <f aca="false">IF(R976&gt;0,AH975+1,0)</f>
        <v>49</v>
      </c>
      <c r="AI976" s="74" t="n">
        <f aca="false">IF(U976&gt;0,AI975+1,0)</f>
        <v>49</v>
      </c>
      <c r="AJ976" s="74" t="n">
        <f aca="false">IF(G976&gt;0,AJ975+1,0)</f>
        <v>1</v>
      </c>
      <c r="AK976" s="74" t="n">
        <f aca="false">IF(G976&lt;=0,AK975+1,0)</f>
        <v>0</v>
      </c>
      <c r="AL976" s="74" t="n">
        <f aca="false">IF(K976&gt;0,AL975+1,0)</f>
        <v>1</v>
      </c>
      <c r="AM976" s="74" t="n">
        <f aca="false">IF(K976&lt;=0,AM975+1,0)</f>
        <v>0</v>
      </c>
    </row>
    <row r="977" customFormat="false" ht="15" hidden="false" customHeight="false" outlineLevel="0" collapsed="false">
      <c r="A977" s="61" t="n">
        <v>981</v>
      </c>
      <c r="B977" s="62" t="n">
        <v>42642.40625</v>
      </c>
      <c r="C977" s="63" t="n">
        <f aca="false">YEAR(B977)</f>
        <v>2016</v>
      </c>
      <c r="D977" s="32" t="s">
        <v>277</v>
      </c>
      <c r="E977" s="64" t="n">
        <v>8789</v>
      </c>
      <c r="F977" s="65" t="n">
        <v>-0.0034</v>
      </c>
      <c r="G977" s="66" t="n">
        <v>-29.8826</v>
      </c>
      <c r="H977" s="67" t="n">
        <f aca="false">E977+IF(D977="Long",1,-1)*G977</f>
        <v>8759.1174</v>
      </c>
      <c r="I977" s="68" t="n">
        <f aca="false">Assumptions!$B$58</f>
        <v>5.35750011455817</v>
      </c>
      <c r="J977" s="68" t="n">
        <f aca="false">INDEX(Yearly!$D$5:$D$22,MATCH(C977,Yearly!$A$5:$A$22,0))</f>
        <v>0.502265635739828</v>
      </c>
      <c r="K977" s="68" t="n">
        <f aca="false">G977-I977-J977</f>
        <v>-35.742365750298</v>
      </c>
      <c r="L977" s="69" t="n">
        <f aca="false">(I977+J977)/Assumptions!$B$8</f>
        <v>0.000258379058567438</v>
      </c>
      <c r="M977" s="70" t="n">
        <f aca="false">F977-L977</f>
        <v>-0.00365837905856744</v>
      </c>
      <c r="N977" s="71" t="n">
        <f aca="false">G977*Assumptions!$B$7</f>
        <v>-235026.649</v>
      </c>
      <c r="O977" s="71" t="n">
        <f aca="false">K977*Assumptions!$B$7</f>
        <v>-281113.706626094</v>
      </c>
      <c r="P977" s="68" t="n">
        <f aca="false">P976+G977</f>
        <v>12926.799605</v>
      </c>
      <c r="Q977" s="68" t="n">
        <f aca="false">MAX(Q976,P977)</f>
        <v>13524.66331</v>
      </c>
      <c r="R977" s="68" t="n">
        <f aca="false">Q977-P977</f>
        <v>597.863705000003</v>
      </c>
      <c r="S977" s="68" t="n">
        <f aca="false">S976+K977</f>
        <v>7208.00307646632</v>
      </c>
      <c r="T977" s="68" t="n">
        <f aca="false">MAX(T976,S977)</f>
        <v>8098.85506898122</v>
      </c>
      <c r="U977" s="68" t="n">
        <f aca="false">T977-S977</f>
        <v>890.8519925149</v>
      </c>
      <c r="V977" s="70" t="n">
        <f aca="false">V976+F977</f>
        <v>2.3247</v>
      </c>
      <c r="W977" s="70" t="n">
        <f aca="false">MAX(W976,V977)</f>
        <v>2.3943</v>
      </c>
      <c r="X977" s="70" t="n">
        <f aca="false">W977-V977</f>
        <v>0.0695999999999994</v>
      </c>
      <c r="Y977" s="70" t="n">
        <f aca="false">Y976+M977</f>
        <v>2.07253680335581</v>
      </c>
      <c r="Z977" s="70" t="n">
        <f aca="false">MAX(Z976,Y977)</f>
        <v>2.15505575628418</v>
      </c>
      <c r="AA977" s="70" t="n">
        <f aca="false">Z977-Y977</f>
        <v>0.082518952928373</v>
      </c>
      <c r="AB977" s="72" t="n">
        <f aca="false">AB976*(1+F977)</f>
        <v>8.96130544527828</v>
      </c>
      <c r="AC977" s="73" t="n">
        <f aca="false">MAX(AC976,AB977)</f>
        <v>9.62426283463465</v>
      </c>
      <c r="AD977" s="70" t="n">
        <f aca="false">1-AB977/AC977</f>
        <v>0.068883965530389</v>
      </c>
      <c r="AE977" s="73" t="n">
        <f aca="false">AE976*(1+M977)</f>
        <v>6.96751268045241</v>
      </c>
      <c r="AF977" s="73" t="n">
        <f aca="false">MAX(AF976,AE977)</f>
        <v>7.58042448368252</v>
      </c>
      <c r="AG977" s="70" t="n">
        <f aca="false">1-AE977/AF977</f>
        <v>0.0808545490492595</v>
      </c>
      <c r="AH977" s="74" t="n">
        <f aca="false">IF(R977&gt;0,AH976+1,0)</f>
        <v>50</v>
      </c>
      <c r="AI977" s="74" t="n">
        <f aca="false">IF(U977&gt;0,AI976+1,0)</f>
        <v>50</v>
      </c>
      <c r="AJ977" s="74" t="n">
        <f aca="false">IF(G977&gt;0,AJ976+1,0)</f>
        <v>0</v>
      </c>
      <c r="AK977" s="74" t="n">
        <f aca="false">IF(G977&lt;=0,AK976+1,0)</f>
        <v>1</v>
      </c>
      <c r="AL977" s="74" t="n">
        <f aca="false">IF(K977&gt;0,AL976+1,0)</f>
        <v>0</v>
      </c>
      <c r="AM977" s="74" t="n">
        <f aca="false">IF(K977&lt;=0,AM976+1,0)</f>
        <v>1</v>
      </c>
    </row>
    <row r="978" customFormat="false" ht="15" hidden="false" customHeight="false" outlineLevel="0" collapsed="false">
      <c r="A978" s="61" t="n">
        <v>982</v>
      </c>
      <c r="B978" s="62" t="n">
        <v>42642.5104166667</v>
      </c>
      <c r="C978" s="63" t="n">
        <f aca="false">YEAR(B978)</f>
        <v>2016</v>
      </c>
      <c r="D978" s="32" t="s">
        <v>276</v>
      </c>
      <c r="E978" s="64" t="n">
        <v>8759.5</v>
      </c>
      <c r="F978" s="65" t="n">
        <v>0.0077</v>
      </c>
      <c r="G978" s="66" t="n">
        <v>67.44815</v>
      </c>
      <c r="H978" s="67" t="n">
        <f aca="false">E978+IF(D978="Long",1,-1)*G978</f>
        <v>8692.05185</v>
      </c>
      <c r="I978" s="68" t="n">
        <f aca="false">Assumptions!$B$58</f>
        <v>5.35750011455817</v>
      </c>
      <c r="J978" s="68" t="n">
        <f aca="false">INDEX(Yearly!$D$5:$D$22,MATCH(C978,Yearly!$A$5:$A$22,0))</f>
        <v>0.502265635739828</v>
      </c>
      <c r="K978" s="68" t="n">
        <f aca="false">G978-I978-J978</f>
        <v>61.588384249702</v>
      </c>
      <c r="L978" s="69" t="n">
        <f aca="false">(I978+J978)/Assumptions!$B$8</f>
        <v>0.000258379058567438</v>
      </c>
      <c r="M978" s="70" t="n">
        <f aca="false">F978-L978</f>
        <v>0.00744162094143256</v>
      </c>
      <c r="N978" s="71" t="n">
        <f aca="false">G978*Assumptions!$B$7</f>
        <v>530479.69975</v>
      </c>
      <c r="O978" s="71" t="n">
        <f aca="false">K978*Assumptions!$B$7</f>
        <v>484392.642123906</v>
      </c>
      <c r="P978" s="68" t="n">
        <f aca="false">P977+G978</f>
        <v>12994.247755</v>
      </c>
      <c r="Q978" s="68" t="n">
        <f aca="false">MAX(Q977,P978)</f>
        <v>13524.66331</v>
      </c>
      <c r="R978" s="68" t="n">
        <f aca="false">Q978-P978</f>
        <v>530.415555000003</v>
      </c>
      <c r="S978" s="68" t="n">
        <f aca="false">S977+K978</f>
        <v>7269.59146071602</v>
      </c>
      <c r="T978" s="68" t="n">
        <f aca="false">MAX(T977,S978)</f>
        <v>8098.85506898122</v>
      </c>
      <c r="U978" s="68" t="n">
        <f aca="false">T978-S978</f>
        <v>829.263608265198</v>
      </c>
      <c r="V978" s="70" t="n">
        <f aca="false">V977+F978</f>
        <v>2.3324</v>
      </c>
      <c r="W978" s="70" t="n">
        <f aca="false">MAX(W977,V978)</f>
        <v>2.3943</v>
      </c>
      <c r="X978" s="70" t="n">
        <f aca="false">W978-V978</f>
        <v>0.0618999999999996</v>
      </c>
      <c r="Y978" s="70" t="n">
        <f aca="false">Y977+M978</f>
        <v>2.07997842429724</v>
      </c>
      <c r="Z978" s="70" t="n">
        <f aca="false">MAX(Z977,Y978)</f>
        <v>2.15505575628418</v>
      </c>
      <c r="AA978" s="70" t="n">
        <f aca="false">Z978-Y978</f>
        <v>0.0750773319869404</v>
      </c>
      <c r="AB978" s="72" t="n">
        <f aca="false">AB977*(1+F978)</f>
        <v>9.03030749720692</v>
      </c>
      <c r="AC978" s="73" t="n">
        <f aca="false">MAX(AC977,AB978)</f>
        <v>9.62426283463465</v>
      </c>
      <c r="AD978" s="70" t="n">
        <f aca="false">1-AB978/AC978</f>
        <v>0.0617143720649729</v>
      </c>
      <c r="AE978" s="73" t="n">
        <f aca="false">AE977*(1+M978)</f>
        <v>7.01936226872496</v>
      </c>
      <c r="AF978" s="73" t="n">
        <f aca="false">MAX(AF977,AE978)</f>
        <v>7.58042448368252</v>
      </c>
      <c r="AG978" s="70" t="n">
        <f aca="false">1-AE978/AF978</f>
        <v>0.074014617013242</v>
      </c>
      <c r="AH978" s="74" t="n">
        <f aca="false">IF(R978&gt;0,AH977+1,0)</f>
        <v>51</v>
      </c>
      <c r="AI978" s="74" t="n">
        <f aca="false">IF(U978&gt;0,AI977+1,0)</f>
        <v>51</v>
      </c>
      <c r="AJ978" s="74" t="n">
        <f aca="false">IF(G978&gt;0,AJ977+1,0)</f>
        <v>1</v>
      </c>
      <c r="AK978" s="74" t="n">
        <f aca="false">IF(G978&lt;=0,AK977+1,0)</f>
        <v>0</v>
      </c>
      <c r="AL978" s="74" t="n">
        <f aca="false">IF(K978&gt;0,AL977+1,0)</f>
        <v>1</v>
      </c>
      <c r="AM978" s="74" t="n">
        <f aca="false">IF(K978&lt;=0,AM977+1,0)</f>
        <v>0</v>
      </c>
    </row>
    <row r="979" customFormat="false" ht="15" hidden="false" customHeight="false" outlineLevel="0" collapsed="false">
      <c r="A979" s="61" t="n">
        <v>983</v>
      </c>
      <c r="B979" s="62" t="n">
        <v>42646.40625</v>
      </c>
      <c r="C979" s="63" t="n">
        <f aca="false">YEAR(B979)</f>
        <v>2016</v>
      </c>
      <c r="D979" s="32" t="s">
        <v>277</v>
      </c>
      <c r="E979" s="64" t="n">
        <v>8691.9</v>
      </c>
      <c r="F979" s="65" t="n">
        <v>0.0039</v>
      </c>
      <c r="G979" s="66" t="n">
        <v>33.89841</v>
      </c>
      <c r="H979" s="67" t="n">
        <f aca="false">E979+IF(D979="Long",1,-1)*G979</f>
        <v>8725.79841</v>
      </c>
      <c r="I979" s="68" t="n">
        <f aca="false">Assumptions!$B$58</f>
        <v>5.35750011455817</v>
      </c>
      <c r="J979" s="68" t="n">
        <f aca="false">INDEX(Yearly!$D$5:$D$22,MATCH(C979,Yearly!$A$5:$A$22,0))</f>
        <v>0.502265635739828</v>
      </c>
      <c r="K979" s="68" t="n">
        <f aca="false">G979-I979-J979</f>
        <v>28.038644249702</v>
      </c>
      <c r="L979" s="69" t="n">
        <f aca="false">(I979+J979)/Assumptions!$B$8</f>
        <v>0.000258379058567438</v>
      </c>
      <c r="M979" s="70" t="n">
        <f aca="false">F979-L979</f>
        <v>0.00364162094143256</v>
      </c>
      <c r="N979" s="71" t="n">
        <f aca="false">G979*Assumptions!$B$7</f>
        <v>266610.99465</v>
      </c>
      <c r="O979" s="71" t="n">
        <f aca="false">K979*Assumptions!$B$7</f>
        <v>220523.937023906</v>
      </c>
      <c r="P979" s="68" t="n">
        <f aca="false">P978+G979</f>
        <v>13028.146165</v>
      </c>
      <c r="Q979" s="68" t="n">
        <f aca="false">MAX(Q978,P979)</f>
        <v>13524.66331</v>
      </c>
      <c r="R979" s="68" t="n">
        <f aca="false">Q979-P979</f>
        <v>496.517145000003</v>
      </c>
      <c r="S979" s="68" t="n">
        <f aca="false">S978+K979</f>
        <v>7297.63010496572</v>
      </c>
      <c r="T979" s="68" t="n">
        <f aca="false">MAX(T978,S979)</f>
        <v>8098.85506898122</v>
      </c>
      <c r="U979" s="68" t="n">
        <f aca="false">T979-S979</f>
        <v>801.224964015496</v>
      </c>
      <c r="V979" s="70" t="n">
        <f aca="false">V978+F979</f>
        <v>2.3363</v>
      </c>
      <c r="W979" s="70" t="n">
        <f aca="false">MAX(W978,V979)</f>
        <v>2.3943</v>
      </c>
      <c r="X979" s="70" t="n">
        <f aca="false">W979-V979</f>
        <v>0.0579999999999998</v>
      </c>
      <c r="Y979" s="70" t="n">
        <f aca="false">Y978+M979</f>
        <v>2.08362004523867</v>
      </c>
      <c r="Z979" s="70" t="n">
        <f aca="false">MAX(Z978,Y979)</f>
        <v>2.15505575628418</v>
      </c>
      <c r="AA979" s="70" t="n">
        <f aca="false">Z979-Y979</f>
        <v>0.0714357110455079</v>
      </c>
      <c r="AB979" s="72" t="n">
        <f aca="false">AB978*(1+F979)</f>
        <v>9.06552569644603</v>
      </c>
      <c r="AC979" s="73" t="n">
        <f aca="false">MAX(AC978,AB979)</f>
        <v>9.62426283463465</v>
      </c>
      <c r="AD979" s="70" t="n">
        <f aca="false">1-AB979/AC979</f>
        <v>0.0580550581160262</v>
      </c>
      <c r="AE979" s="73" t="n">
        <f aca="false">AE978*(1+M979)</f>
        <v>7.04492412535825</v>
      </c>
      <c r="AF979" s="73" t="n">
        <f aca="false">MAX(AF978,AE979)</f>
        <v>7.58042448368252</v>
      </c>
      <c r="AG979" s="70" t="n">
        <f aca="false">1-AE979/AF979</f>
        <v>0.0706425292510969</v>
      </c>
      <c r="AH979" s="74" t="n">
        <f aca="false">IF(R979&gt;0,AH978+1,0)</f>
        <v>52</v>
      </c>
      <c r="AI979" s="74" t="n">
        <f aca="false">IF(U979&gt;0,AI978+1,0)</f>
        <v>52</v>
      </c>
      <c r="AJ979" s="74" t="n">
        <f aca="false">IF(G979&gt;0,AJ978+1,0)</f>
        <v>2</v>
      </c>
      <c r="AK979" s="74" t="n">
        <f aca="false">IF(G979&lt;=0,AK978+1,0)</f>
        <v>0</v>
      </c>
      <c r="AL979" s="74" t="n">
        <f aca="false">IF(K979&gt;0,AL978+1,0)</f>
        <v>2</v>
      </c>
      <c r="AM979" s="74" t="n">
        <f aca="false">IF(K979&lt;=0,AM978+1,0)</f>
        <v>0</v>
      </c>
    </row>
    <row r="980" customFormat="false" ht="15" hidden="false" customHeight="false" outlineLevel="0" collapsed="false">
      <c r="A980" s="61" t="n">
        <v>984</v>
      </c>
      <c r="B980" s="62" t="n">
        <v>42649.59375</v>
      </c>
      <c r="C980" s="63" t="n">
        <f aca="false">YEAR(B980)</f>
        <v>2016</v>
      </c>
      <c r="D980" s="32" t="s">
        <v>276</v>
      </c>
      <c r="E980" s="64" t="n">
        <v>8725.95</v>
      </c>
      <c r="F980" s="65" t="n">
        <v>0.0003</v>
      </c>
      <c r="G980" s="66" t="n">
        <v>2.617785</v>
      </c>
      <c r="H980" s="67" t="n">
        <f aca="false">E980+IF(D980="Long",1,-1)*G980</f>
        <v>8723.332215</v>
      </c>
      <c r="I980" s="68" t="n">
        <f aca="false">Assumptions!$B$58</f>
        <v>5.35750011455817</v>
      </c>
      <c r="J980" s="68" t="n">
        <f aca="false">INDEX(Yearly!$D$5:$D$22,MATCH(C980,Yearly!$A$5:$A$22,0))</f>
        <v>0.502265635739828</v>
      </c>
      <c r="K980" s="68" t="n">
        <f aca="false">G980-I980-J980</f>
        <v>-3.241980750298</v>
      </c>
      <c r="L980" s="69" t="n">
        <f aca="false">(I980+J980)/Assumptions!$B$8</f>
        <v>0.000258379058567438</v>
      </c>
      <c r="M980" s="70" t="n">
        <f aca="false">F980-L980</f>
        <v>4.1620941432562E-005</v>
      </c>
      <c r="N980" s="71" t="n">
        <f aca="false">G980*Assumptions!$B$7</f>
        <v>20588.879025</v>
      </c>
      <c r="O980" s="71" t="n">
        <f aca="false">K980*Assumptions!$B$7</f>
        <v>-25498.1786010937</v>
      </c>
      <c r="P980" s="68" t="n">
        <f aca="false">P979+G980</f>
        <v>13030.76395</v>
      </c>
      <c r="Q980" s="68" t="n">
        <f aca="false">MAX(Q979,P980)</f>
        <v>13524.66331</v>
      </c>
      <c r="R980" s="68" t="n">
        <f aca="false">Q980-P980</f>
        <v>493.899360000003</v>
      </c>
      <c r="S980" s="68" t="n">
        <f aca="false">S979+K980</f>
        <v>7294.38812421542</v>
      </c>
      <c r="T980" s="68" t="n">
        <f aca="false">MAX(T979,S980)</f>
        <v>8098.85506898122</v>
      </c>
      <c r="U980" s="68" t="n">
        <f aca="false">T980-S980</f>
        <v>804.466944765794</v>
      </c>
      <c r="V980" s="70" t="n">
        <f aca="false">V979+F980</f>
        <v>2.3366</v>
      </c>
      <c r="W980" s="70" t="n">
        <f aca="false">MAX(W979,V980)</f>
        <v>2.3943</v>
      </c>
      <c r="X980" s="70" t="n">
        <f aca="false">W980-V980</f>
        <v>0.0576999999999996</v>
      </c>
      <c r="Y980" s="70" t="n">
        <f aca="false">Y979+M980</f>
        <v>2.08366166618011</v>
      </c>
      <c r="Z980" s="70" t="n">
        <f aca="false">MAX(Z979,Y980)</f>
        <v>2.15505575628418</v>
      </c>
      <c r="AA980" s="70" t="n">
        <f aca="false">Z980-Y980</f>
        <v>0.0713940901040755</v>
      </c>
      <c r="AB980" s="72" t="n">
        <f aca="false">AB979*(1+F980)</f>
        <v>9.06824535415496</v>
      </c>
      <c r="AC980" s="73" t="n">
        <f aca="false">MAX(AC979,AB980)</f>
        <v>9.62426283463465</v>
      </c>
      <c r="AD980" s="70" t="n">
        <f aca="false">1-AB980/AC980</f>
        <v>0.057772474633461</v>
      </c>
      <c r="AE980" s="73" t="n">
        <f aca="false">AE979*(1+M980)</f>
        <v>7.04521734173267</v>
      </c>
      <c r="AF980" s="73" t="n">
        <f aca="false">MAX(AF979,AE980)</f>
        <v>7.58042448368252</v>
      </c>
      <c r="AG980" s="70" t="n">
        <f aca="false">1-AE980/AF980</f>
        <v>0.070603848518237</v>
      </c>
      <c r="AH980" s="74" t="n">
        <f aca="false">IF(R980&gt;0,AH979+1,0)</f>
        <v>53</v>
      </c>
      <c r="AI980" s="74" t="n">
        <f aca="false">IF(U980&gt;0,AI979+1,0)</f>
        <v>53</v>
      </c>
      <c r="AJ980" s="74" t="n">
        <f aca="false">IF(G980&gt;0,AJ979+1,0)</f>
        <v>3</v>
      </c>
      <c r="AK980" s="74" t="n">
        <f aca="false">IF(G980&lt;=0,AK979+1,0)</f>
        <v>0</v>
      </c>
      <c r="AL980" s="74" t="n">
        <f aca="false">IF(K980&gt;0,AL979+1,0)</f>
        <v>0</v>
      </c>
      <c r="AM980" s="74" t="n">
        <f aca="false">IF(K980&lt;=0,AM979+1,0)</f>
        <v>1</v>
      </c>
    </row>
    <row r="981" customFormat="false" ht="15" hidden="false" customHeight="false" outlineLevel="0" collapsed="false">
      <c r="A981" s="61" t="n">
        <v>985</v>
      </c>
      <c r="B981" s="62" t="n">
        <v>42653.40625</v>
      </c>
      <c r="C981" s="63" t="n">
        <f aca="false">YEAR(B981)</f>
        <v>2016</v>
      </c>
      <c r="D981" s="32" t="s">
        <v>277</v>
      </c>
      <c r="E981" s="64" t="n">
        <v>8723.1</v>
      </c>
      <c r="F981" s="65" t="n">
        <v>-0.0008</v>
      </c>
      <c r="G981" s="66" t="n">
        <v>-6.97848</v>
      </c>
      <c r="H981" s="67" t="n">
        <f aca="false">E981+IF(D981="Long",1,-1)*G981</f>
        <v>8716.12152</v>
      </c>
      <c r="I981" s="68" t="n">
        <f aca="false">Assumptions!$B$58</f>
        <v>5.35750011455817</v>
      </c>
      <c r="J981" s="68" t="n">
        <f aca="false">INDEX(Yearly!$D$5:$D$22,MATCH(C981,Yearly!$A$5:$A$22,0))</f>
        <v>0.502265635739828</v>
      </c>
      <c r="K981" s="68" t="n">
        <f aca="false">G981-I981-J981</f>
        <v>-12.838245750298</v>
      </c>
      <c r="L981" s="69" t="n">
        <f aca="false">(I981+J981)/Assumptions!$B$8</f>
        <v>0.000258379058567438</v>
      </c>
      <c r="M981" s="70" t="n">
        <f aca="false">F981-L981</f>
        <v>-0.00105837905856744</v>
      </c>
      <c r="N981" s="71" t="n">
        <f aca="false">G981*Assumptions!$B$7</f>
        <v>-54885.7452</v>
      </c>
      <c r="O981" s="71" t="n">
        <f aca="false">K981*Assumptions!$B$7</f>
        <v>-100972.802826094</v>
      </c>
      <c r="P981" s="68" t="n">
        <f aca="false">P980+G981</f>
        <v>13023.78547</v>
      </c>
      <c r="Q981" s="68" t="n">
        <f aca="false">MAX(Q980,P981)</f>
        <v>13524.66331</v>
      </c>
      <c r="R981" s="68" t="n">
        <f aca="false">Q981-P981</f>
        <v>500.877840000003</v>
      </c>
      <c r="S981" s="68" t="n">
        <f aca="false">S980+K981</f>
        <v>7281.54987846513</v>
      </c>
      <c r="T981" s="68" t="n">
        <f aca="false">MAX(T980,S981)</f>
        <v>8098.85506898122</v>
      </c>
      <c r="U981" s="68" t="n">
        <f aca="false">T981-S981</f>
        <v>817.305190516092</v>
      </c>
      <c r="V981" s="70" t="n">
        <f aca="false">V980+F981</f>
        <v>2.3358</v>
      </c>
      <c r="W981" s="70" t="n">
        <f aca="false">MAX(W980,V981)</f>
        <v>2.3943</v>
      </c>
      <c r="X981" s="70" t="n">
        <f aca="false">W981-V981</f>
        <v>0.0584999999999996</v>
      </c>
      <c r="Y981" s="70" t="n">
        <f aca="false">Y980+M981</f>
        <v>2.08260328712154</v>
      </c>
      <c r="Z981" s="70" t="n">
        <f aca="false">MAX(Z980,Y981)</f>
        <v>2.15505575628418</v>
      </c>
      <c r="AA981" s="70" t="n">
        <f aca="false">Z981-Y981</f>
        <v>0.0724524691626431</v>
      </c>
      <c r="AB981" s="72" t="n">
        <f aca="false">AB980*(1+F981)</f>
        <v>9.06099075787164</v>
      </c>
      <c r="AC981" s="73" t="n">
        <f aca="false">MAX(AC980,AB981)</f>
        <v>9.62426283463465</v>
      </c>
      <c r="AD981" s="70" t="n">
        <f aca="false">1-AB981/AC981</f>
        <v>0.0585262566537543</v>
      </c>
      <c r="AE981" s="73" t="n">
        <f aca="false">AE980*(1+M981)</f>
        <v>7.03776083123512</v>
      </c>
      <c r="AF981" s="73" t="n">
        <f aca="false">MAX(AF980,AE981)</f>
        <v>7.58042448368252</v>
      </c>
      <c r="AG981" s="70" t="n">
        <f aca="false">1-AE981/AF981</f>
        <v>0.0715875019420785</v>
      </c>
      <c r="AH981" s="74" t="n">
        <f aca="false">IF(R981&gt;0,AH980+1,0)</f>
        <v>54</v>
      </c>
      <c r="AI981" s="74" t="n">
        <f aca="false">IF(U981&gt;0,AI980+1,0)</f>
        <v>54</v>
      </c>
      <c r="AJ981" s="74" t="n">
        <f aca="false">IF(G981&gt;0,AJ980+1,0)</f>
        <v>0</v>
      </c>
      <c r="AK981" s="74" t="n">
        <f aca="false">IF(G981&lt;=0,AK980+1,0)</f>
        <v>1</v>
      </c>
      <c r="AL981" s="74" t="n">
        <f aca="false">IF(K981&gt;0,AL980+1,0)</f>
        <v>0</v>
      </c>
      <c r="AM981" s="74" t="n">
        <f aca="false">IF(K981&lt;=0,AM980+1,0)</f>
        <v>2</v>
      </c>
    </row>
    <row r="982" customFormat="false" ht="15" hidden="false" customHeight="false" outlineLevel="0" collapsed="false">
      <c r="A982" s="61" t="n">
        <v>986</v>
      </c>
      <c r="B982" s="62" t="n">
        <v>42653.5805555556</v>
      </c>
      <c r="C982" s="63" t="n">
        <f aca="false">YEAR(B982)</f>
        <v>2016</v>
      </c>
      <c r="D982" s="32" t="s">
        <v>276</v>
      </c>
      <c r="E982" s="64" t="n">
        <v>8715.85</v>
      </c>
      <c r="F982" s="65" t="n">
        <v>0.0114</v>
      </c>
      <c r="G982" s="66" t="n">
        <v>99.36069</v>
      </c>
      <c r="H982" s="67" t="n">
        <f aca="false">E982+IF(D982="Long",1,-1)*G982</f>
        <v>8616.48931</v>
      </c>
      <c r="I982" s="68" t="n">
        <f aca="false">Assumptions!$B$58</f>
        <v>5.35750011455817</v>
      </c>
      <c r="J982" s="68" t="n">
        <f aca="false">INDEX(Yearly!$D$5:$D$22,MATCH(C982,Yearly!$A$5:$A$22,0))</f>
        <v>0.502265635739828</v>
      </c>
      <c r="K982" s="68" t="n">
        <f aca="false">G982-I982-J982</f>
        <v>93.500924249702</v>
      </c>
      <c r="L982" s="69" t="n">
        <f aca="false">(I982+J982)/Assumptions!$B$8</f>
        <v>0.000258379058567438</v>
      </c>
      <c r="M982" s="70" t="n">
        <f aca="false">F982-L982</f>
        <v>0.0111416209414326</v>
      </c>
      <c r="N982" s="71" t="n">
        <f aca="false">G982*Assumptions!$B$7</f>
        <v>781471.82685</v>
      </c>
      <c r="O982" s="71" t="n">
        <f aca="false">K982*Assumptions!$B$7</f>
        <v>735384.769223906</v>
      </c>
      <c r="P982" s="68" t="n">
        <f aca="false">P981+G982</f>
        <v>13123.14616</v>
      </c>
      <c r="Q982" s="68" t="n">
        <f aca="false">MAX(Q981,P982)</f>
        <v>13524.66331</v>
      </c>
      <c r="R982" s="68" t="n">
        <f aca="false">Q982-P982</f>
        <v>401.517150000003</v>
      </c>
      <c r="S982" s="68" t="n">
        <f aca="false">S981+K982</f>
        <v>7375.05080271483</v>
      </c>
      <c r="T982" s="68" t="n">
        <f aca="false">MAX(T981,S982)</f>
        <v>8098.85506898122</v>
      </c>
      <c r="U982" s="68" t="n">
        <f aca="false">T982-S982</f>
        <v>723.80426626639</v>
      </c>
      <c r="V982" s="70" t="n">
        <f aca="false">V981+F982</f>
        <v>2.3472</v>
      </c>
      <c r="W982" s="70" t="n">
        <f aca="false">MAX(W981,V982)</f>
        <v>2.3943</v>
      </c>
      <c r="X982" s="70" t="n">
        <f aca="false">W982-V982</f>
        <v>0.0470999999999995</v>
      </c>
      <c r="Y982" s="70" t="n">
        <f aca="false">Y981+M982</f>
        <v>2.09374490806297</v>
      </c>
      <c r="Z982" s="70" t="n">
        <f aca="false">MAX(Z981,Y982)</f>
        <v>2.15505575628418</v>
      </c>
      <c r="AA982" s="70" t="n">
        <f aca="false">Z982-Y982</f>
        <v>0.0613108482212104</v>
      </c>
      <c r="AB982" s="72" t="n">
        <f aca="false">AB981*(1+F982)</f>
        <v>9.16428605251137</v>
      </c>
      <c r="AC982" s="73" t="n">
        <f aca="false">MAX(AC981,AB982)</f>
        <v>9.62426283463465</v>
      </c>
      <c r="AD982" s="70" t="n">
        <f aca="false">1-AB982/AC982</f>
        <v>0.0477934559796071</v>
      </c>
      <c r="AE982" s="73" t="n">
        <f aca="false">AE981*(1+M982)</f>
        <v>7.11617289469321</v>
      </c>
      <c r="AF982" s="73" t="n">
        <f aca="false">MAX(AF981,AE982)</f>
        <v>7.58042448368252</v>
      </c>
      <c r="AG982" s="70" t="n">
        <f aca="false">1-AE982/AF982</f>
        <v>0.0612434818114286</v>
      </c>
      <c r="AH982" s="74" t="n">
        <f aca="false">IF(R982&gt;0,AH981+1,0)</f>
        <v>55</v>
      </c>
      <c r="AI982" s="74" t="n">
        <f aca="false">IF(U982&gt;0,AI981+1,0)</f>
        <v>55</v>
      </c>
      <c r="AJ982" s="74" t="n">
        <f aca="false">IF(G982&gt;0,AJ981+1,0)</f>
        <v>1</v>
      </c>
      <c r="AK982" s="74" t="n">
        <f aca="false">IF(G982&lt;=0,AK981+1,0)</f>
        <v>0</v>
      </c>
      <c r="AL982" s="74" t="n">
        <f aca="false">IF(K982&gt;0,AL981+1,0)</f>
        <v>1</v>
      </c>
      <c r="AM982" s="74" t="n">
        <f aca="false">IF(K982&lt;=0,AM981+1,0)</f>
        <v>0</v>
      </c>
    </row>
    <row r="983" customFormat="false" ht="15" hidden="false" customHeight="false" outlineLevel="0" collapsed="false">
      <c r="A983" s="61" t="n">
        <v>987</v>
      </c>
      <c r="B983" s="62" t="n">
        <v>42661.5520833333</v>
      </c>
      <c r="C983" s="63" t="n">
        <f aca="false">YEAR(B983)</f>
        <v>2016</v>
      </c>
      <c r="D983" s="32" t="s">
        <v>277</v>
      </c>
      <c r="E983" s="64" t="n">
        <v>8616.9</v>
      </c>
      <c r="F983" s="65" t="n">
        <v>0.0061</v>
      </c>
      <c r="G983" s="66" t="n">
        <v>52.56309</v>
      </c>
      <c r="H983" s="67" t="n">
        <f aca="false">E983+IF(D983="Long",1,-1)*G983</f>
        <v>8669.46309</v>
      </c>
      <c r="I983" s="68" t="n">
        <f aca="false">Assumptions!$B$58</f>
        <v>5.35750011455817</v>
      </c>
      <c r="J983" s="68" t="n">
        <f aca="false">INDEX(Yearly!$D$5:$D$22,MATCH(C983,Yearly!$A$5:$A$22,0))</f>
        <v>0.502265635739828</v>
      </c>
      <c r="K983" s="68" t="n">
        <f aca="false">G983-I983-J983</f>
        <v>46.703324249702</v>
      </c>
      <c r="L983" s="69" t="n">
        <f aca="false">(I983+J983)/Assumptions!$B$8</f>
        <v>0.000258379058567438</v>
      </c>
      <c r="M983" s="70" t="n">
        <f aca="false">F983-L983</f>
        <v>0.00584162094143256</v>
      </c>
      <c r="N983" s="71" t="n">
        <f aca="false">G983*Assumptions!$B$7</f>
        <v>413408.70285</v>
      </c>
      <c r="O983" s="71" t="n">
        <f aca="false">K983*Assumptions!$B$7</f>
        <v>367321.645223906</v>
      </c>
      <c r="P983" s="68" t="n">
        <f aca="false">P982+G983</f>
        <v>13175.70925</v>
      </c>
      <c r="Q983" s="68" t="n">
        <f aca="false">MAX(Q982,P983)</f>
        <v>13524.66331</v>
      </c>
      <c r="R983" s="68" t="n">
        <f aca="false">Q983-P983</f>
        <v>348.954060000004</v>
      </c>
      <c r="S983" s="68" t="n">
        <f aca="false">S982+K983</f>
        <v>7421.75412696453</v>
      </c>
      <c r="T983" s="68" t="n">
        <f aca="false">MAX(T982,S983)</f>
        <v>8098.85506898122</v>
      </c>
      <c r="U983" s="68" t="n">
        <f aca="false">T983-S983</f>
        <v>677.100942016688</v>
      </c>
      <c r="V983" s="70" t="n">
        <f aca="false">V982+F983</f>
        <v>2.3533</v>
      </c>
      <c r="W983" s="70" t="n">
        <f aca="false">MAX(W982,V983)</f>
        <v>2.3943</v>
      </c>
      <c r="X983" s="70" t="n">
        <f aca="false">W983-V983</f>
        <v>0.0409999999999995</v>
      </c>
      <c r="Y983" s="70" t="n">
        <f aca="false">Y982+M983</f>
        <v>2.0995865290044</v>
      </c>
      <c r="Z983" s="70" t="n">
        <f aca="false">MAX(Z982,Y983)</f>
        <v>2.15505575628418</v>
      </c>
      <c r="AA983" s="70" t="n">
        <f aca="false">Z983-Y983</f>
        <v>0.0554692272797777</v>
      </c>
      <c r="AB983" s="72" t="n">
        <f aca="false">AB982*(1+F983)</f>
        <v>9.22018819743169</v>
      </c>
      <c r="AC983" s="73" t="n">
        <f aca="false">MAX(AC982,AB983)</f>
        <v>9.62426283463465</v>
      </c>
      <c r="AD983" s="70" t="n">
        <f aca="false">1-AB983/AC983</f>
        <v>0.0419849960610826</v>
      </c>
      <c r="AE983" s="73" t="n">
        <f aca="false">AE982*(1+M983)</f>
        <v>7.1577428792977</v>
      </c>
      <c r="AF983" s="73" t="n">
        <f aca="false">MAX(AF982,AE983)</f>
        <v>7.58042448368252</v>
      </c>
      <c r="AG983" s="70" t="n">
        <f aca="false">1-AE983/AF983</f>
        <v>0.055759622075872</v>
      </c>
      <c r="AH983" s="74" t="n">
        <f aca="false">IF(R983&gt;0,AH982+1,0)</f>
        <v>56</v>
      </c>
      <c r="AI983" s="74" t="n">
        <f aca="false">IF(U983&gt;0,AI982+1,0)</f>
        <v>56</v>
      </c>
      <c r="AJ983" s="74" t="n">
        <f aca="false">IF(G983&gt;0,AJ982+1,0)</f>
        <v>2</v>
      </c>
      <c r="AK983" s="74" t="n">
        <f aca="false">IF(G983&lt;=0,AK982+1,0)</f>
        <v>0</v>
      </c>
      <c r="AL983" s="74" t="n">
        <f aca="false">IF(K983&gt;0,AL982+1,0)</f>
        <v>2</v>
      </c>
      <c r="AM983" s="74" t="n">
        <f aca="false">IF(K983&lt;=0,AM982+1,0)</f>
        <v>0</v>
      </c>
    </row>
    <row r="984" customFormat="false" ht="15" hidden="false" customHeight="false" outlineLevel="0" collapsed="false">
      <c r="A984" s="61" t="n">
        <v>988</v>
      </c>
      <c r="B984" s="62" t="n">
        <v>42668.4270833333</v>
      </c>
      <c r="C984" s="63" t="n">
        <f aca="false">YEAR(B984)</f>
        <v>2016</v>
      </c>
      <c r="D984" s="32" t="s">
        <v>276</v>
      </c>
      <c r="E984" s="64" t="n">
        <v>8669.55</v>
      </c>
      <c r="F984" s="65" t="n">
        <v>-0.0029</v>
      </c>
      <c r="G984" s="66" t="n">
        <v>-25.141695</v>
      </c>
      <c r="H984" s="67" t="n">
        <f aca="false">E984+IF(D984="Long",1,-1)*G984</f>
        <v>8694.691695</v>
      </c>
      <c r="I984" s="68" t="n">
        <f aca="false">Assumptions!$B$58</f>
        <v>5.35750011455817</v>
      </c>
      <c r="J984" s="68" t="n">
        <f aca="false">INDEX(Yearly!$D$5:$D$22,MATCH(C984,Yearly!$A$5:$A$22,0))</f>
        <v>0.502265635739828</v>
      </c>
      <c r="K984" s="68" t="n">
        <f aca="false">G984-I984-J984</f>
        <v>-31.001460750298</v>
      </c>
      <c r="L984" s="69" t="n">
        <f aca="false">(I984+J984)/Assumptions!$B$8</f>
        <v>0.000258379058567438</v>
      </c>
      <c r="M984" s="70" t="n">
        <f aca="false">F984-L984</f>
        <v>-0.00315837905856744</v>
      </c>
      <c r="N984" s="71" t="n">
        <f aca="false">G984*Assumptions!$B$7</f>
        <v>-197739.431175</v>
      </c>
      <c r="O984" s="71" t="n">
        <f aca="false">K984*Assumptions!$B$7</f>
        <v>-243826.488801094</v>
      </c>
      <c r="P984" s="68" t="n">
        <f aca="false">P983+G984</f>
        <v>13150.567555</v>
      </c>
      <c r="Q984" s="68" t="n">
        <f aca="false">MAX(Q983,P984)</f>
        <v>13524.66331</v>
      </c>
      <c r="R984" s="68" t="n">
        <f aca="false">Q984-P984</f>
        <v>374.095755000004</v>
      </c>
      <c r="S984" s="68" t="n">
        <f aca="false">S983+K984</f>
        <v>7390.75266621423</v>
      </c>
      <c r="T984" s="68" t="n">
        <f aca="false">MAX(T983,S984)</f>
        <v>8098.85506898122</v>
      </c>
      <c r="U984" s="68" t="n">
        <f aca="false">T984-S984</f>
        <v>708.102402766986</v>
      </c>
      <c r="V984" s="70" t="n">
        <f aca="false">V983+F984</f>
        <v>2.3504</v>
      </c>
      <c r="W984" s="70" t="n">
        <f aca="false">MAX(W983,V984)</f>
        <v>2.3943</v>
      </c>
      <c r="X984" s="70" t="n">
        <f aca="false">W984-V984</f>
        <v>0.0438999999999994</v>
      </c>
      <c r="Y984" s="70" t="n">
        <f aca="false">Y983+M984</f>
        <v>2.09642814994584</v>
      </c>
      <c r="Z984" s="70" t="n">
        <f aca="false">MAX(Z983,Y984)</f>
        <v>2.15505575628418</v>
      </c>
      <c r="AA984" s="70" t="n">
        <f aca="false">Z984-Y984</f>
        <v>0.0586276063383453</v>
      </c>
      <c r="AB984" s="72" t="n">
        <f aca="false">AB983*(1+F984)</f>
        <v>9.19344965165914</v>
      </c>
      <c r="AC984" s="73" t="n">
        <f aca="false">MAX(AC983,AB984)</f>
        <v>9.62426283463465</v>
      </c>
      <c r="AD984" s="70" t="n">
        <f aca="false">1-AB984/AC984</f>
        <v>0.0447632395725056</v>
      </c>
      <c r="AE984" s="73" t="n">
        <f aca="false">AE983*(1+M984)</f>
        <v>7.13513601408112</v>
      </c>
      <c r="AF984" s="73" t="n">
        <f aca="false">MAX(AF983,AE984)</f>
        <v>7.58042448368252</v>
      </c>
      <c r="AG984" s="70" t="n">
        <f aca="false">1-AE984/AF984</f>
        <v>0.0587418911117614</v>
      </c>
      <c r="AH984" s="74" t="n">
        <f aca="false">IF(R984&gt;0,AH983+1,0)</f>
        <v>57</v>
      </c>
      <c r="AI984" s="74" t="n">
        <f aca="false">IF(U984&gt;0,AI983+1,0)</f>
        <v>57</v>
      </c>
      <c r="AJ984" s="74" t="n">
        <f aca="false">IF(G984&gt;0,AJ983+1,0)</f>
        <v>0</v>
      </c>
      <c r="AK984" s="74" t="n">
        <f aca="false">IF(G984&lt;=0,AK983+1,0)</f>
        <v>1</v>
      </c>
      <c r="AL984" s="74" t="n">
        <f aca="false">IF(K984&gt;0,AL983+1,0)</f>
        <v>0</v>
      </c>
      <c r="AM984" s="74" t="n">
        <f aca="false">IF(K984&lt;=0,AM983+1,0)</f>
        <v>1</v>
      </c>
    </row>
    <row r="985" customFormat="false" ht="15" hidden="false" customHeight="false" outlineLevel="0" collapsed="false">
      <c r="A985" s="61" t="n">
        <v>989</v>
      </c>
      <c r="B985" s="62" t="n">
        <v>42668.5243055556</v>
      </c>
      <c r="C985" s="63" t="n">
        <f aca="false">YEAR(B985)</f>
        <v>2016</v>
      </c>
      <c r="D985" s="32" t="s">
        <v>277</v>
      </c>
      <c r="E985" s="64" t="n">
        <v>8694.95</v>
      </c>
      <c r="F985" s="65" t="n">
        <v>-0.0066</v>
      </c>
      <c r="G985" s="66" t="n">
        <v>-57.38667</v>
      </c>
      <c r="H985" s="67" t="n">
        <f aca="false">E985+IF(D985="Long",1,-1)*G985</f>
        <v>8637.56333</v>
      </c>
      <c r="I985" s="68" t="n">
        <f aca="false">Assumptions!$B$58</f>
        <v>5.35750011455817</v>
      </c>
      <c r="J985" s="68" t="n">
        <f aca="false">INDEX(Yearly!$D$5:$D$22,MATCH(C985,Yearly!$A$5:$A$22,0))</f>
        <v>0.502265635739828</v>
      </c>
      <c r="K985" s="68" t="n">
        <f aca="false">G985-I985-J985</f>
        <v>-63.246435750298</v>
      </c>
      <c r="L985" s="69" t="n">
        <f aca="false">(I985+J985)/Assumptions!$B$8</f>
        <v>0.000258379058567438</v>
      </c>
      <c r="M985" s="70" t="n">
        <f aca="false">F985-L985</f>
        <v>-0.00685837905856744</v>
      </c>
      <c r="N985" s="71" t="n">
        <f aca="false">G985*Assumptions!$B$7</f>
        <v>-451346.15955</v>
      </c>
      <c r="O985" s="71" t="n">
        <f aca="false">K985*Assumptions!$B$7</f>
        <v>-497433.217176094</v>
      </c>
      <c r="P985" s="68" t="n">
        <f aca="false">P984+G985</f>
        <v>13093.180885</v>
      </c>
      <c r="Q985" s="68" t="n">
        <f aca="false">MAX(Q984,P985)</f>
        <v>13524.66331</v>
      </c>
      <c r="R985" s="68" t="n">
        <f aca="false">Q985-P985</f>
        <v>431.482425000004</v>
      </c>
      <c r="S985" s="68" t="n">
        <f aca="false">S984+K985</f>
        <v>7327.50623046393</v>
      </c>
      <c r="T985" s="68" t="n">
        <f aca="false">MAX(T984,S985)</f>
        <v>8098.85506898122</v>
      </c>
      <c r="U985" s="68" t="n">
        <f aca="false">T985-S985</f>
        <v>771.348838517284</v>
      </c>
      <c r="V985" s="70" t="n">
        <f aca="false">V984+F985</f>
        <v>2.3438</v>
      </c>
      <c r="W985" s="70" t="n">
        <f aca="false">MAX(W984,V985)</f>
        <v>2.3943</v>
      </c>
      <c r="X985" s="70" t="n">
        <f aca="false">W985-V985</f>
        <v>0.0504999999999995</v>
      </c>
      <c r="Y985" s="70" t="n">
        <f aca="false">Y984+M985</f>
        <v>2.08956977088727</v>
      </c>
      <c r="Z985" s="70" t="n">
        <f aca="false">MAX(Z984,Y985)</f>
        <v>2.15505575628418</v>
      </c>
      <c r="AA985" s="70" t="n">
        <f aca="false">Z985-Y985</f>
        <v>0.0654859853969128</v>
      </c>
      <c r="AB985" s="72" t="n">
        <f aca="false">AB984*(1+F985)</f>
        <v>9.13277288395819</v>
      </c>
      <c r="AC985" s="73" t="n">
        <f aca="false">MAX(AC984,AB985)</f>
        <v>9.62426283463465</v>
      </c>
      <c r="AD985" s="70" t="n">
        <f aca="false">1-AB985/AC985</f>
        <v>0.0510678021913271</v>
      </c>
      <c r="AE985" s="73" t="n">
        <f aca="false">AE984*(1+M985)</f>
        <v>7.08620054666211</v>
      </c>
      <c r="AF985" s="73" t="n">
        <f aca="false">MAX(AF984,AE985)</f>
        <v>7.58042448368252</v>
      </c>
      <c r="AG985" s="70" t="n">
        <f aca="false">1-AE985/AF985</f>
        <v>0.0651973960144673</v>
      </c>
      <c r="AH985" s="74" t="n">
        <f aca="false">IF(R985&gt;0,AH984+1,0)</f>
        <v>58</v>
      </c>
      <c r="AI985" s="74" t="n">
        <f aca="false">IF(U985&gt;0,AI984+1,0)</f>
        <v>58</v>
      </c>
      <c r="AJ985" s="74" t="n">
        <f aca="false">IF(G985&gt;0,AJ984+1,0)</f>
        <v>0</v>
      </c>
      <c r="AK985" s="74" t="n">
        <f aca="false">IF(G985&lt;=0,AK984+1,0)</f>
        <v>2</v>
      </c>
      <c r="AL985" s="74" t="n">
        <f aca="false">IF(K985&gt;0,AL984+1,0)</f>
        <v>0</v>
      </c>
      <c r="AM985" s="74" t="n">
        <f aca="false">IF(K985&lt;=0,AM984+1,0)</f>
        <v>2</v>
      </c>
    </row>
    <row r="986" customFormat="false" ht="15" hidden="false" customHeight="false" outlineLevel="0" collapsed="false">
      <c r="A986" s="61" t="n">
        <v>990</v>
      </c>
      <c r="B986" s="62" t="n">
        <v>42669.40625</v>
      </c>
      <c r="C986" s="63" t="n">
        <f aca="false">YEAR(B986)</f>
        <v>2016</v>
      </c>
      <c r="D986" s="32" t="s">
        <v>276</v>
      </c>
      <c r="E986" s="64" t="n">
        <v>8637.6</v>
      </c>
      <c r="F986" s="65" t="n">
        <v>-0.0009</v>
      </c>
      <c r="G986" s="66" t="n">
        <v>-7.77384</v>
      </c>
      <c r="H986" s="67" t="n">
        <f aca="false">E986+IF(D986="Long",1,-1)*G986</f>
        <v>8645.37384</v>
      </c>
      <c r="I986" s="68" t="n">
        <f aca="false">Assumptions!$B$58</f>
        <v>5.35750011455817</v>
      </c>
      <c r="J986" s="68" t="n">
        <f aca="false">INDEX(Yearly!$D$5:$D$22,MATCH(C986,Yearly!$A$5:$A$22,0))</f>
        <v>0.502265635739828</v>
      </c>
      <c r="K986" s="68" t="n">
        <f aca="false">G986-I986-J986</f>
        <v>-13.633605750298</v>
      </c>
      <c r="L986" s="69" t="n">
        <f aca="false">(I986+J986)/Assumptions!$B$8</f>
        <v>0.000258379058567438</v>
      </c>
      <c r="M986" s="70" t="n">
        <f aca="false">F986-L986</f>
        <v>-0.00115837905856744</v>
      </c>
      <c r="N986" s="71" t="n">
        <f aca="false">G986*Assumptions!$B$7</f>
        <v>-61141.2516</v>
      </c>
      <c r="O986" s="71" t="n">
        <f aca="false">K986*Assumptions!$B$7</f>
        <v>-107228.309226094</v>
      </c>
      <c r="P986" s="68" t="n">
        <f aca="false">P985+G986</f>
        <v>13085.407045</v>
      </c>
      <c r="Q986" s="68" t="n">
        <f aca="false">MAX(Q985,P986)</f>
        <v>13524.66331</v>
      </c>
      <c r="R986" s="68" t="n">
        <f aca="false">Q986-P986</f>
        <v>439.256265000004</v>
      </c>
      <c r="S986" s="68" t="n">
        <f aca="false">S985+K986</f>
        <v>7313.87262471364</v>
      </c>
      <c r="T986" s="68" t="n">
        <f aca="false">MAX(T985,S986)</f>
        <v>8098.85506898122</v>
      </c>
      <c r="U986" s="68" t="n">
        <f aca="false">T986-S986</f>
        <v>784.982444267582</v>
      </c>
      <c r="V986" s="70" t="n">
        <f aca="false">V985+F986</f>
        <v>2.3429</v>
      </c>
      <c r="W986" s="70" t="n">
        <f aca="false">MAX(W985,V986)</f>
        <v>2.3943</v>
      </c>
      <c r="X986" s="70" t="n">
        <f aca="false">W986-V986</f>
        <v>0.0513999999999997</v>
      </c>
      <c r="Y986" s="70" t="n">
        <f aca="false">Y985+M986</f>
        <v>2.0884113918287</v>
      </c>
      <c r="Z986" s="70" t="n">
        <f aca="false">MAX(Z985,Y986)</f>
        <v>2.15505575628418</v>
      </c>
      <c r="AA986" s="70" t="n">
        <f aca="false">Z986-Y986</f>
        <v>0.0666443644554802</v>
      </c>
      <c r="AB986" s="72" t="n">
        <f aca="false">AB985*(1+F986)</f>
        <v>9.12455338836263</v>
      </c>
      <c r="AC986" s="73" t="n">
        <f aca="false">MAX(AC985,AB986)</f>
        <v>9.62426283463465</v>
      </c>
      <c r="AD986" s="70" t="n">
        <f aca="false">1-AB986/AC986</f>
        <v>0.0519218411693549</v>
      </c>
      <c r="AE986" s="73" t="n">
        <f aca="false">AE985*(1+M986)</f>
        <v>7.07799204034405</v>
      </c>
      <c r="AF986" s="73" t="n">
        <f aca="false">MAX(AF985,AE986)</f>
        <v>7.58042448368252</v>
      </c>
      <c r="AG986" s="70" t="n">
        <f aca="false">1-AE986/AF986</f>
        <v>0.0662802517748184</v>
      </c>
      <c r="AH986" s="74" t="n">
        <f aca="false">IF(R986&gt;0,AH985+1,0)</f>
        <v>59</v>
      </c>
      <c r="AI986" s="74" t="n">
        <f aca="false">IF(U986&gt;0,AI985+1,0)</f>
        <v>59</v>
      </c>
      <c r="AJ986" s="74" t="n">
        <f aca="false">IF(G986&gt;0,AJ985+1,0)</f>
        <v>0</v>
      </c>
      <c r="AK986" s="74" t="n">
        <f aca="false">IF(G986&lt;=0,AK985+1,0)</f>
        <v>3</v>
      </c>
      <c r="AL986" s="74" t="n">
        <f aca="false">IF(K986&gt;0,AL985+1,0)</f>
        <v>0</v>
      </c>
      <c r="AM986" s="74" t="n">
        <f aca="false">IF(K986&lt;=0,AM985+1,0)</f>
        <v>3</v>
      </c>
    </row>
    <row r="987" customFormat="false" ht="15" hidden="false" customHeight="false" outlineLevel="0" collapsed="false">
      <c r="A987" s="61" t="n">
        <v>991</v>
      </c>
      <c r="B987" s="62" t="n">
        <v>42671.4479166667</v>
      </c>
      <c r="C987" s="63" t="n">
        <f aca="false">YEAR(B987)</f>
        <v>2016</v>
      </c>
      <c r="D987" s="32" t="s">
        <v>277</v>
      </c>
      <c r="E987" s="64" t="n">
        <v>8645.35</v>
      </c>
      <c r="F987" s="65" t="n">
        <v>-0.0017</v>
      </c>
      <c r="G987" s="66" t="n">
        <v>-14.697095</v>
      </c>
      <c r="H987" s="67" t="n">
        <f aca="false">E987+IF(D987="Long",1,-1)*G987</f>
        <v>8630.652905</v>
      </c>
      <c r="I987" s="68" t="n">
        <f aca="false">Assumptions!$B$58</f>
        <v>5.35750011455817</v>
      </c>
      <c r="J987" s="68" t="n">
        <f aca="false">INDEX(Yearly!$D$5:$D$22,MATCH(C987,Yearly!$A$5:$A$22,0))</f>
        <v>0.502265635739828</v>
      </c>
      <c r="K987" s="68" t="n">
        <f aca="false">G987-I987-J987</f>
        <v>-20.556860750298</v>
      </c>
      <c r="L987" s="69" t="n">
        <f aca="false">(I987+J987)/Assumptions!$B$8</f>
        <v>0.000258379058567438</v>
      </c>
      <c r="M987" s="70" t="n">
        <f aca="false">F987-L987</f>
        <v>-0.00195837905856744</v>
      </c>
      <c r="N987" s="71" t="n">
        <f aca="false">G987*Assumptions!$B$7</f>
        <v>-115592.652175</v>
      </c>
      <c r="O987" s="71" t="n">
        <f aca="false">K987*Assumptions!$B$7</f>
        <v>-161679.709801094</v>
      </c>
      <c r="P987" s="68" t="n">
        <f aca="false">P986+G987</f>
        <v>13070.70995</v>
      </c>
      <c r="Q987" s="68" t="n">
        <f aca="false">MAX(Q986,P987)</f>
        <v>13524.66331</v>
      </c>
      <c r="R987" s="68" t="n">
        <f aca="false">Q987-P987</f>
        <v>453.953360000003</v>
      </c>
      <c r="S987" s="68" t="n">
        <f aca="false">S986+K987</f>
        <v>7293.31576396334</v>
      </c>
      <c r="T987" s="68" t="n">
        <f aca="false">MAX(T986,S987)</f>
        <v>8098.85506898122</v>
      </c>
      <c r="U987" s="68" t="n">
        <f aca="false">T987-S987</f>
        <v>805.53930501788</v>
      </c>
      <c r="V987" s="70" t="n">
        <f aca="false">V986+F987</f>
        <v>2.3412</v>
      </c>
      <c r="W987" s="70" t="n">
        <f aca="false">MAX(W986,V987)</f>
        <v>2.3943</v>
      </c>
      <c r="X987" s="70" t="n">
        <f aca="false">W987-V987</f>
        <v>0.0530999999999997</v>
      </c>
      <c r="Y987" s="70" t="n">
        <f aca="false">Y986+M987</f>
        <v>2.08645301277013</v>
      </c>
      <c r="Z987" s="70" t="n">
        <f aca="false">MAX(Z986,Y987)</f>
        <v>2.15505575628418</v>
      </c>
      <c r="AA987" s="70" t="n">
        <f aca="false">Z987-Y987</f>
        <v>0.0686027435140475</v>
      </c>
      <c r="AB987" s="72" t="n">
        <f aca="false">AB986*(1+F987)</f>
        <v>9.10904164760241</v>
      </c>
      <c r="AC987" s="73" t="n">
        <f aca="false">MAX(AC986,AB987)</f>
        <v>9.62426283463465</v>
      </c>
      <c r="AD987" s="70" t="n">
        <f aca="false">1-AB987/AC987</f>
        <v>0.0535335740393672</v>
      </c>
      <c r="AE987" s="73" t="n">
        <f aca="false">AE986*(1+M987)</f>
        <v>7.06413064895553</v>
      </c>
      <c r="AF987" s="73" t="n">
        <f aca="false">MAX(AF986,AE987)</f>
        <v>7.58042448368252</v>
      </c>
      <c r="AG987" s="70" t="n">
        <f aca="false">1-AE987/AF987</f>
        <v>0.0681088289763135</v>
      </c>
      <c r="AH987" s="74" t="n">
        <f aca="false">IF(R987&gt;0,AH986+1,0)</f>
        <v>60</v>
      </c>
      <c r="AI987" s="74" t="n">
        <f aca="false">IF(U987&gt;0,AI986+1,0)</f>
        <v>60</v>
      </c>
      <c r="AJ987" s="74" t="n">
        <f aca="false">IF(G987&gt;0,AJ986+1,0)</f>
        <v>0</v>
      </c>
      <c r="AK987" s="74" t="n">
        <f aca="false">IF(G987&lt;=0,AK986+1,0)</f>
        <v>4</v>
      </c>
      <c r="AL987" s="74" t="n">
        <f aca="false">IF(K987&gt;0,AL986+1,0)</f>
        <v>0</v>
      </c>
      <c r="AM987" s="74" t="n">
        <f aca="false">IF(K987&lt;=0,AM986+1,0)</f>
        <v>4</v>
      </c>
    </row>
    <row r="988" customFormat="false" ht="15" hidden="false" customHeight="false" outlineLevel="0" collapsed="false">
      <c r="A988" s="61" t="n">
        <v>992</v>
      </c>
      <c r="B988" s="62" t="n">
        <v>42671.55</v>
      </c>
      <c r="C988" s="63" t="n">
        <f aca="false">YEAR(B988)</f>
        <v>2016</v>
      </c>
      <c r="D988" s="32" t="s">
        <v>276</v>
      </c>
      <c r="E988" s="64" t="n">
        <v>8630.3</v>
      </c>
      <c r="F988" s="65" t="n">
        <v>-0.0023</v>
      </c>
      <c r="G988" s="66" t="n">
        <v>-19.84969</v>
      </c>
      <c r="H988" s="67" t="n">
        <f aca="false">E988+IF(D988="Long",1,-1)*G988</f>
        <v>8650.14969</v>
      </c>
      <c r="I988" s="68" t="n">
        <f aca="false">Assumptions!$B$58</f>
        <v>5.35750011455817</v>
      </c>
      <c r="J988" s="68" t="n">
        <f aca="false">INDEX(Yearly!$D$5:$D$22,MATCH(C988,Yearly!$A$5:$A$22,0))</f>
        <v>0.502265635739828</v>
      </c>
      <c r="K988" s="68" t="n">
        <f aca="false">G988-I988-J988</f>
        <v>-25.709455750298</v>
      </c>
      <c r="L988" s="69" t="n">
        <f aca="false">(I988+J988)/Assumptions!$B$8</f>
        <v>0.000258379058567438</v>
      </c>
      <c r="M988" s="70" t="n">
        <f aca="false">F988-L988</f>
        <v>-0.00255837905856744</v>
      </c>
      <c r="N988" s="71" t="n">
        <f aca="false">G988*Assumptions!$B$7</f>
        <v>-156117.81185</v>
      </c>
      <c r="O988" s="71" t="n">
        <f aca="false">K988*Assumptions!$B$7</f>
        <v>-202204.869476094</v>
      </c>
      <c r="P988" s="68" t="n">
        <f aca="false">P987+G988</f>
        <v>13050.86026</v>
      </c>
      <c r="Q988" s="68" t="n">
        <f aca="false">MAX(Q987,P988)</f>
        <v>13524.66331</v>
      </c>
      <c r="R988" s="68" t="n">
        <f aca="false">Q988-P988</f>
        <v>473.803050000002</v>
      </c>
      <c r="S988" s="68" t="n">
        <f aca="false">S987+K988</f>
        <v>7267.60630821304</v>
      </c>
      <c r="T988" s="68" t="n">
        <f aca="false">MAX(T987,S988)</f>
        <v>8098.85506898122</v>
      </c>
      <c r="U988" s="68" t="n">
        <f aca="false">T988-S988</f>
        <v>831.248760768178</v>
      </c>
      <c r="V988" s="70" t="n">
        <f aca="false">V987+F988</f>
        <v>2.3389</v>
      </c>
      <c r="W988" s="70" t="n">
        <f aca="false">MAX(W987,V988)</f>
        <v>2.3943</v>
      </c>
      <c r="X988" s="70" t="n">
        <f aca="false">W988-V988</f>
        <v>0.0553999999999997</v>
      </c>
      <c r="Y988" s="70" t="n">
        <f aca="false">Y987+M988</f>
        <v>2.08389463371157</v>
      </c>
      <c r="Z988" s="70" t="n">
        <f aca="false">MAX(Z987,Y988)</f>
        <v>2.15505575628418</v>
      </c>
      <c r="AA988" s="70" t="n">
        <f aca="false">Z988-Y988</f>
        <v>0.0711611225726148</v>
      </c>
      <c r="AB988" s="72" t="n">
        <f aca="false">AB987*(1+F988)</f>
        <v>9.08809085181292</v>
      </c>
      <c r="AC988" s="73" t="n">
        <f aca="false">MAX(AC987,AB988)</f>
        <v>9.62426283463465</v>
      </c>
      <c r="AD988" s="70" t="n">
        <f aca="false">1-AB988/AC988</f>
        <v>0.0557104468190766</v>
      </c>
      <c r="AE988" s="73" t="n">
        <f aca="false">AE987*(1+M988)</f>
        <v>7.04605792503626</v>
      </c>
      <c r="AF988" s="73" t="n">
        <f aca="false">MAX(AF987,AE988)</f>
        <v>7.58042448368252</v>
      </c>
      <c r="AG988" s="70" t="n">
        <f aca="false">1-AE988/AF988</f>
        <v>0.0704929598331243</v>
      </c>
      <c r="AH988" s="74" t="n">
        <f aca="false">IF(R988&gt;0,AH987+1,0)</f>
        <v>61</v>
      </c>
      <c r="AI988" s="74" t="n">
        <f aca="false">IF(U988&gt;0,AI987+1,0)</f>
        <v>61</v>
      </c>
      <c r="AJ988" s="74" t="n">
        <f aca="false">IF(G988&gt;0,AJ987+1,0)</f>
        <v>0</v>
      </c>
      <c r="AK988" s="74" t="n">
        <f aca="false">IF(G988&lt;=0,AK987+1,0)</f>
        <v>5</v>
      </c>
      <c r="AL988" s="74" t="n">
        <f aca="false">IF(K988&gt;0,AL987+1,0)</f>
        <v>0</v>
      </c>
      <c r="AM988" s="74" t="n">
        <f aca="false">IF(K988&lt;=0,AM987+1,0)</f>
        <v>5</v>
      </c>
    </row>
    <row r="989" customFormat="false" ht="15" hidden="false" customHeight="false" outlineLevel="0" collapsed="false">
      <c r="A989" s="61" t="n">
        <v>993</v>
      </c>
      <c r="B989" s="62" t="n">
        <v>42671.6145833333</v>
      </c>
      <c r="C989" s="63" t="n">
        <f aca="false">YEAR(B989)</f>
        <v>2016</v>
      </c>
      <c r="D989" s="32" t="s">
        <v>277</v>
      </c>
      <c r="E989" s="64" t="n">
        <v>8650.1</v>
      </c>
      <c r="F989" s="65" t="n">
        <v>-0.0018</v>
      </c>
      <c r="G989" s="66" t="n">
        <v>-15.57018</v>
      </c>
      <c r="H989" s="67" t="n">
        <f aca="false">E989+IF(D989="Long",1,-1)*G989</f>
        <v>8634.52982</v>
      </c>
      <c r="I989" s="68" t="n">
        <f aca="false">Assumptions!$B$58</f>
        <v>5.35750011455817</v>
      </c>
      <c r="J989" s="68" t="n">
        <f aca="false">INDEX(Yearly!$D$5:$D$22,MATCH(C989,Yearly!$A$5:$A$22,0))</f>
        <v>0.502265635739828</v>
      </c>
      <c r="K989" s="68" t="n">
        <f aca="false">G989-I989-J989</f>
        <v>-21.429945750298</v>
      </c>
      <c r="L989" s="69" t="n">
        <f aca="false">(I989+J989)/Assumptions!$B$8</f>
        <v>0.000258379058567438</v>
      </c>
      <c r="M989" s="70" t="n">
        <f aca="false">F989-L989</f>
        <v>-0.00205837905856744</v>
      </c>
      <c r="N989" s="71" t="n">
        <f aca="false">G989*Assumptions!$B$7</f>
        <v>-122459.4657</v>
      </c>
      <c r="O989" s="71" t="n">
        <f aca="false">K989*Assumptions!$B$7</f>
        <v>-168546.523326094</v>
      </c>
      <c r="P989" s="68" t="n">
        <f aca="false">P988+G989</f>
        <v>13035.29008</v>
      </c>
      <c r="Q989" s="68" t="n">
        <f aca="false">MAX(Q988,P989)</f>
        <v>13524.66331</v>
      </c>
      <c r="R989" s="68" t="n">
        <f aca="false">Q989-P989</f>
        <v>489.373230000003</v>
      </c>
      <c r="S989" s="68" t="n">
        <f aca="false">S988+K989</f>
        <v>7246.17636246274</v>
      </c>
      <c r="T989" s="68" t="n">
        <f aca="false">MAX(T988,S989)</f>
        <v>8098.85506898122</v>
      </c>
      <c r="U989" s="68" t="n">
        <f aca="false">T989-S989</f>
        <v>852.678706518476</v>
      </c>
      <c r="V989" s="70" t="n">
        <f aca="false">V988+F989</f>
        <v>2.3371</v>
      </c>
      <c r="W989" s="70" t="n">
        <f aca="false">MAX(W988,V989)</f>
        <v>2.3943</v>
      </c>
      <c r="X989" s="70" t="n">
        <f aca="false">W989-V989</f>
        <v>0.0571999999999995</v>
      </c>
      <c r="Y989" s="70" t="n">
        <f aca="false">Y988+M989</f>
        <v>2.081836254653</v>
      </c>
      <c r="Z989" s="70" t="n">
        <f aca="false">MAX(Z988,Y989)</f>
        <v>2.15505575628418</v>
      </c>
      <c r="AA989" s="70" t="n">
        <f aca="false">Z989-Y989</f>
        <v>0.0732195016311823</v>
      </c>
      <c r="AB989" s="72" t="n">
        <f aca="false">AB988*(1+F989)</f>
        <v>9.07173228827966</v>
      </c>
      <c r="AC989" s="73" t="n">
        <f aca="false">MAX(AC988,AB989)</f>
        <v>9.62426283463465</v>
      </c>
      <c r="AD989" s="70" t="n">
        <f aca="false">1-AB989/AC989</f>
        <v>0.0574101680148023</v>
      </c>
      <c r="AE989" s="73" t="n">
        <f aca="false">AE988*(1+M989)</f>
        <v>7.03155446695791</v>
      </c>
      <c r="AF989" s="73" t="n">
        <f aca="false">MAX(AF988,AE989)</f>
        <v>7.58042448368252</v>
      </c>
      <c r="AG989" s="70" t="n">
        <f aca="false">1-AE989/AF989</f>
        <v>0.0724062376593949</v>
      </c>
      <c r="AH989" s="74" t="n">
        <f aca="false">IF(R989&gt;0,AH988+1,0)</f>
        <v>62</v>
      </c>
      <c r="AI989" s="74" t="n">
        <f aca="false">IF(U989&gt;0,AI988+1,0)</f>
        <v>62</v>
      </c>
      <c r="AJ989" s="74" t="n">
        <f aca="false">IF(G989&gt;0,AJ988+1,0)</f>
        <v>0</v>
      </c>
      <c r="AK989" s="74" t="n">
        <f aca="false">IF(G989&lt;=0,AK988+1,0)</f>
        <v>6</v>
      </c>
      <c r="AL989" s="74" t="n">
        <f aca="false">IF(K989&gt;0,AL988+1,0)</f>
        <v>0</v>
      </c>
      <c r="AM989" s="74" t="n">
        <f aca="false">IF(K989&lt;=0,AM988+1,0)</f>
        <v>6</v>
      </c>
    </row>
    <row r="990" customFormat="false" ht="15" hidden="false" customHeight="false" outlineLevel="0" collapsed="false">
      <c r="A990" s="61" t="n">
        <v>994</v>
      </c>
      <c r="B990" s="62" t="n">
        <v>42675.40625</v>
      </c>
      <c r="C990" s="63" t="n">
        <f aca="false">YEAR(B990)</f>
        <v>2016</v>
      </c>
      <c r="D990" s="32" t="s">
        <v>276</v>
      </c>
      <c r="E990" s="64" t="n">
        <v>8634.2</v>
      </c>
      <c r="F990" s="65" t="n">
        <v>-0.0009</v>
      </c>
      <c r="G990" s="66" t="n">
        <v>-7.77078</v>
      </c>
      <c r="H990" s="67" t="n">
        <f aca="false">E990+IF(D990="Long",1,-1)*G990</f>
        <v>8641.97078</v>
      </c>
      <c r="I990" s="68" t="n">
        <f aca="false">Assumptions!$B$58</f>
        <v>5.35750011455817</v>
      </c>
      <c r="J990" s="68" t="n">
        <f aca="false">INDEX(Yearly!$D$5:$D$22,MATCH(C990,Yearly!$A$5:$A$22,0))</f>
        <v>0.502265635739828</v>
      </c>
      <c r="K990" s="68" t="n">
        <f aca="false">G990-I990-J990</f>
        <v>-13.630545750298</v>
      </c>
      <c r="L990" s="69" t="n">
        <f aca="false">(I990+J990)/Assumptions!$B$8</f>
        <v>0.000258379058567438</v>
      </c>
      <c r="M990" s="70" t="n">
        <f aca="false">F990-L990</f>
        <v>-0.00115837905856744</v>
      </c>
      <c r="N990" s="71" t="n">
        <f aca="false">G990*Assumptions!$B$7</f>
        <v>-61117.1847</v>
      </c>
      <c r="O990" s="71" t="n">
        <f aca="false">K990*Assumptions!$B$7</f>
        <v>-107204.242326094</v>
      </c>
      <c r="P990" s="68" t="n">
        <f aca="false">P989+G990</f>
        <v>13027.5193</v>
      </c>
      <c r="Q990" s="68" t="n">
        <f aca="false">MAX(Q989,P990)</f>
        <v>13524.66331</v>
      </c>
      <c r="R990" s="68" t="n">
        <f aca="false">Q990-P990</f>
        <v>497.144010000004</v>
      </c>
      <c r="S990" s="68" t="n">
        <f aca="false">S989+K990</f>
        <v>7232.54581671244</v>
      </c>
      <c r="T990" s="68" t="n">
        <f aca="false">MAX(T989,S990)</f>
        <v>8098.85506898122</v>
      </c>
      <c r="U990" s="68" t="n">
        <f aca="false">T990-S990</f>
        <v>866.309252268774</v>
      </c>
      <c r="V990" s="70" t="n">
        <f aca="false">V989+F990</f>
        <v>2.3362</v>
      </c>
      <c r="W990" s="70" t="n">
        <f aca="false">MAX(W989,V990)</f>
        <v>2.3943</v>
      </c>
      <c r="X990" s="70" t="n">
        <f aca="false">W990-V990</f>
        <v>0.0580999999999996</v>
      </c>
      <c r="Y990" s="70" t="n">
        <f aca="false">Y989+M990</f>
        <v>2.08067787559443</v>
      </c>
      <c r="Z990" s="70" t="n">
        <f aca="false">MAX(Z989,Y990)</f>
        <v>2.15505575628418</v>
      </c>
      <c r="AA990" s="70" t="n">
        <f aca="false">Z990-Y990</f>
        <v>0.0743778806897497</v>
      </c>
      <c r="AB990" s="72" t="n">
        <f aca="false">AB989*(1+F990)</f>
        <v>9.06356772922021</v>
      </c>
      <c r="AC990" s="73" t="n">
        <f aca="false">MAX(AC989,AB990)</f>
        <v>9.62426283463465</v>
      </c>
      <c r="AD990" s="70" t="n">
        <f aca="false">1-AB990/AC990</f>
        <v>0.0582584988635889</v>
      </c>
      <c r="AE990" s="73" t="n">
        <f aca="false">AE989*(1+M990)</f>
        <v>7.02340926151421</v>
      </c>
      <c r="AF990" s="73" t="n">
        <f aca="false">MAX(AF989,AE990)</f>
        <v>7.58042448368252</v>
      </c>
      <c r="AG990" s="70" t="n">
        <f aca="false">1-AE990/AF990</f>
        <v>0.073480742848548</v>
      </c>
      <c r="AH990" s="74" t="n">
        <f aca="false">IF(R990&gt;0,AH989+1,0)</f>
        <v>63</v>
      </c>
      <c r="AI990" s="74" t="n">
        <f aca="false">IF(U990&gt;0,AI989+1,0)</f>
        <v>63</v>
      </c>
      <c r="AJ990" s="74" t="n">
        <f aca="false">IF(G990&gt;0,AJ989+1,0)</f>
        <v>0</v>
      </c>
      <c r="AK990" s="74" t="n">
        <f aca="false">IF(G990&lt;=0,AK989+1,0)</f>
        <v>7</v>
      </c>
      <c r="AL990" s="74" t="n">
        <f aca="false">IF(K990&gt;0,AL989+1,0)</f>
        <v>0</v>
      </c>
      <c r="AM990" s="74" t="n">
        <f aca="false">IF(K990&lt;=0,AM989+1,0)</f>
        <v>7</v>
      </c>
    </row>
    <row r="991" customFormat="false" ht="15" hidden="false" customHeight="false" outlineLevel="0" collapsed="false">
      <c r="A991" s="61" t="n">
        <v>995</v>
      </c>
      <c r="B991" s="62" t="n">
        <v>42675.4895833333</v>
      </c>
      <c r="C991" s="63" t="n">
        <f aca="false">YEAR(B991)</f>
        <v>2016</v>
      </c>
      <c r="D991" s="32" t="s">
        <v>277</v>
      </c>
      <c r="E991" s="64" t="n">
        <v>8642</v>
      </c>
      <c r="F991" s="65" t="n">
        <v>0</v>
      </c>
      <c r="G991" s="66" t="n">
        <v>0</v>
      </c>
      <c r="H991" s="67" t="n">
        <f aca="false">E991+IF(D991="Long",1,-1)*G991</f>
        <v>8642</v>
      </c>
      <c r="I991" s="68" t="n">
        <f aca="false">Assumptions!$B$58</f>
        <v>5.35750011455817</v>
      </c>
      <c r="J991" s="68" t="n">
        <f aca="false">INDEX(Yearly!$D$5:$D$22,MATCH(C991,Yearly!$A$5:$A$22,0))</f>
        <v>0.502265635739828</v>
      </c>
      <c r="K991" s="68" t="n">
        <f aca="false">G991-I991-J991</f>
        <v>-5.859765750298</v>
      </c>
      <c r="L991" s="69" t="n">
        <f aca="false">(I991+J991)/Assumptions!$B$8</f>
        <v>0.000258379058567438</v>
      </c>
      <c r="M991" s="70" t="n">
        <f aca="false">F991-L991</f>
        <v>-0.000258379058567438</v>
      </c>
      <c r="N991" s="71" t="n">
        <f aca="false">G991*Assumptions!$B$7</f>
        <v>0</v>
      </c>
      <c r="O991" s="71" t="n">
        <f aca="false">K991*Assumptions!$B$7</f>
        <v>-46087.0576260937</v>
      </c>
      <c r="P991" s="68" t="n">
        <f aca="false">P990+G991</f>
        <v>13027.5193</v>
      </c>
      <c r="Q991" s="68" t="n">
        <f aca="false">MAX(Q990,P991)</f>
        <v>13524.66331</v>
      </c>
      <c r="R991" s="68" t="n">
        <f aca="false">Q991-P991</f>
        <v>497.144010000004</v>
      </c>
      <c r="S991" s="68" t="n">
        <f aca="false">S990+K991</f>
        <v>7226.68605096215</v>
      </c>
      <c r="T991" s="68" t="n">
        <f aca="false">MAX(T990,S991)</f>
        <v>8098.85506898122</v>
      </c>
      <c r="U991" s="68" t="n">
        <f aca="false">T991-S991</f>
        <v>872.169018019072</v>
      </c>
      <c r="V991" s="70" t="n">
        <f aca="false">V990+F991</f>
        <v>2.3362</v>
      </c>
      <c r="W991" s="70" t="n">
        <f aca="false">MAX(W990,V991)</f>
        <v>2.3943</v>
      </c>
      <c r="X991" s="70" t="n">
        <f aca="false">W991-V991</f>
        <v>0.0580999999999996</v>
      </c>
      <c r="Y991" s="70" t="n">
        <f aca="false">Y990+M991</f>
        <v>2.08041949653586</v>
      </c>
      <c r="Z991" s="70" t="n">
        <f aca="false">MAX(Z990,Y991)</f>
        <v>2.15505575628418</v>
      </c>
      <c r="AA991" s="70" t="n">
        <f aca="false">Z991-Y991</f>
        <v>0.074636259748317</v>
      </c>
      <c r="AB991" s="72" t="n">
        <f aca="false">AB990*(1+F991)</f>
        <v>9.06356772922021</v>
      </c>
      <c r="AC991" s="73" t="n">
        <f aca="false">MAX(AC990,AB991)</f>
        <v>9.62426283463465</v>
      </c>
      <c r="AD991" s="70" t="n">
        <f aca="false">1-AB991/AC991</f>
        <v>0.0582584988635889</v>
      </c>
      <c r="AE991" s="73" t="n">
        <f aca="false">AE990*(1+M991)</f>
        <v>7.02159455964129</v>
      </c>
      <c r="AF991" s="73" t="n">
        <f aca="false">MAX(AF990,AE991)</f>
        <v>7.58042448368252</v>
      </c>
      <c r="AG991" s="70" t="n">
        <f aca="false">1-AE991/AF991</f>
        <v>0.0737201360219554</v>
      </c>
      <c r="AH991" s="74" t="n">
        <f aca="false">IF(R991&gt;0,AH990+1,0)</f>
        <v>64</v>
      </c>
      <c r="AI991" s="74" t="n">
        <f aca="false">IF(U991&gt;0,AI990+1,0)</f>
        <v>64</v>
      </c>
      <c r="AJ991" s="74" t="n">
        <f aca="false">IF(G991&gt;0,AJ990+1,0)</f>
        <v>0</v>
      </c>
      <c r="AK991" s="74" t="n">
        <f aca="false">IF(G991&lt;=0,AK990+1,0)</f>
        <v>8</v>
      </c>
      <c r="AL991" s="74" t="n">
        <f aca="false">IF(K991&gt;0,AL990+1,0)</f>
        <v>0</v>
      </c>
      <c r="AM991" s="74" t="n">
        <f aca="false">IF(K991&lt;=0,AM990+1,0)</f>
        <v>8</v>
      </c>
    </row>
    <row r="992" customFormat="false" ht="15" hidden="false" customHeight="false" outlineLevel="0" collapsed="false">
      <c r="A992" s="61" t="n">
        <v>996</v>
      </c>
      <c r="B992" s="62" t="n">
        <v>42675.6145833333</v>
      </c>
      <c r="C992" s="63" t="n">
        <f aca="false">YEAR(B992)</f>
        <v>2016</v>
      </c>
      <c r="D992" s="32" t="s">
        <v>276</v>
      </c>
      <c r="E992" s="64" t="n">
        <v>8641.9</v>
      </c>
      <c r="F992" s="65" t="n">
        <v>0.0164</v>
      </c>
      <c r="G992" s="66" t="n">
        <v>141.72716</v>
      </c>
      <c r="H992" s="67" t="n">
        <f aca="false">E992+IF(D992="Long",1,-1)*G992</f>
        <v>8500.17284</v>
      </c>
      <c r="I992" s="68" t="n">
        <f aca="false">Assumptions!$B$58</f>
        <v>5.35750011455817</v>
      </c>
      <c r="J992" s="68" t="n">
        <f aca="false">INDEX(Yearly!$D$5:$D$22,MATCH(C992,Yearly!$A$5:$A$22,0))</f>
        <v>0.502265635739828</v>
      </c>
      <c r="K992" s="68" t="n">
        <f aca="false">G992-I992-J992</f>
        <v>135.867394249702</v>
      </c>
      <c r="L992" s="69" t="n">
        <f aca="false">(I992+J992)/Assumptions!$B$8</f>
        <v>0.000258379058567438</v>
      </c>
      <c r="M992" s="70" t="n">
        <f aca="false">F992-L992</f>
        <v>0.0161416209414326</v>
      </c>
      <c r="N992" s="71" t="n">
        <f aca="false">G992*Assumptions!$B$7</f>
        <v>1114684.1134</v>
      </c>
      <c r="O992" s="71" t="n">
        <f aca="false">K992*Assumptions!$B$7</f>
        <v>1068597.05577391</v>
      </c>
      <c r="P992" s="68" t="n">
        <f aca="false">P991+G992</f>
        <v>13169.24646</v>
      </c>
      <c r="Q992" s="68" t="n">
        <f aca="false">MAX(Q991,P992)</f>
        <v>13524.66331</v>
      </c>
      <c r="R992" s="68" t="n">
        <f aca="false">Q992-P992</f>
        <v>355.416850000003</v>
      </c>
      <c r="S992" s="68" t="n">
        <f aca="false">S991+K992</f>
        <v>7362.55344521185</v>
      </c>
      <c r="T992" s="68" t="n">
        <f aca="false">MAX(T991,S992)</f>
        <v>8098.85506898122</v>
      </c>
      <c r="U992" s="68" t="n">
        <f aca="false">T992-S992</f>
        <v>736.30162376937</v>
      </c>
      <c r="V992" s="70" t="n">
        <f aca="false">V991+F992</f>
        <v>2.3526</v>
      </c>
      <c r="W992" s="70" t="n">
        <f aca="false">MAX(W991,V992)</f>
        <v>2.3943</v>
      </c>
      <c r="X992" s="70" t="n">
        <f aca="false">W992-V992</f>
        <v>0.0416999999999996</v>
      </c>
      <c r="Y992" s="70" t="n">
        <f aca="false">Y991+M992</f>
        <v>2.0965611174773</v>
      </c>
      <c r="Z992" s="70" t="n">
        <f aca="false">MAX(Z991,Y992)</f>
        <v>2.15505575628418</v>
      </c>
      <c r="AA992" s="70" t="n">
        <f aca="false">Z992-Y992</f>
        <v>0.0584946388068843</v>
      </c>
      <c r="AB992" s="72" t="n">
        <f aca="false">AB991*(1+F992)</f>
        <v>9.21221023997942</v>
      </c>
      <c r="AC992" s="73" t="n">
        <f aca="false">MAX(AC991,AB992)</f>
        <v>9.62426283463465</v>
      </c>
      <c r="AD992" s="70" t="n">
        <f aca="false">1-AB992/AC992</f>
        <v>0.0428139382449518</v>
      </c>
      <c r="AE992" s="73" t="n">
        <f aca="false">AE991*(1+M992)</f>
        <v>7.13493447742744</v>
      </c>
      <c r="AF992" s="73" t="n">
        <f aca="false">MAX(AF991,AE992)</f>
        <v>7.58042448368252</v>
      </c>
      <c r="AG992" s="70" t="n">
        <f aca="false">1-AE992/AF992</f>
        <v>0.0587684775719403</v>
      </c>
      <c r="AH992" s="74" t="n">
        <f aca="false">IF(R992&gt;0,AH991+1,0)</f>
        <v>65</v>
      </c>
      <c r="AI992" s="74" t="n">
        <f aca="false">IF(U992&gt;0,AI991+1,0)</f>
        <v>65</v>
      </c>
      <c r="AJ992" s="74" t="n">
        <f aca="false">IF(G992&gt;0,AJ991+1,0)</f>
        <v>1</v>
      </c>
      <c r="AK992" s="74" t="n">
        <f aca="false">IF(G992&lt;=0,AK991+1,0)</f>
        <v>0</v>
      </c>
      <c r="AL992" s="74" t="n">
        <f aca="false">IF(K992&gt;0,AL991+1,0)</f>
        <v>1</v>
      </c>
      <c r="AM992" s="74" t="n">
        <f aca="false">IF(K992&lt;=0,AM991+1,0)</f>
        <v>0</v>
      </c>
    </row>
    <row r="993" customFormat="false" ht="15" hidden="false" customHeight="false" outlineLevel="0" collapsed="false">
      <c r="A993" s="61" t="n">
        <v>997</v>
      </c>
      <c r="B993" s="62" t="n">
        <v>42681.40625</v>
      </c>
      <c r="C993" s="63" t="n">
        <f aca="false">YEAR(B993)</f>
        <v>2016</v>
      </c>
      <c r="D993" s="32" t="s">
        <v>277</v>
      </c>
      <c r="E993" s="64" t="n">
        <v>8500.4</v>
      </c>
      <c r="F993" s="65" t="n">
        <v>0.0003</v>
      </c>
      <c r="G993" s="66" t="n">
        <v>2.55012</v>
      </c>
      <c r="H993" s="67" t="n">
        <f aca="false">E993+IF(D993="Long",1,-1)*G993</f>
        <v>8502.95012</v>
      </c>
      <c r="I993" s="68" t="n">
        <f aca="false">Assumptions!$B$58</f>
        <v>5.35750011455817</v>
      </c>
      <c r="J993" s="68" t="n">
        <f aca="false">INDEX(Yearly!$D$5:$D$22,MATCH(C993,Yearly!$A$5:$A$22,0))</f>
        <v>0.502265635739828</v>
      </c>
      <c r="K993" s="68" t="n">
        <f aca="false">G993-I993-J993</f>
        <v>-3.309645750298</v>
      </c>
      <c r="L993" s="69" t="n">
        <f aca="false">(I993+J993)/Assumptions!$B$8</f>
        <v>0.000258379058567438</v>
      </c>
      <c r="M993" s="70" t="n">
        <f aca="false">F993-L993</f>
        <v>4.1620941432562E-005</v>
      </c>
      <c r="N993" s="71" t="n">
        <f aca="false">G993*Assumptions!$B$7</f>
        <v>20056.6938</v>
      </c>
      <c r="O993" s="71" t="n">
        <f aca="false">K993*Assumptions!$B$7</f>
        <v>-26030.3638260937</v>
      </c>
      <c r="P993" s="68" t="n">
        <f aca="false">P992+G993</f>
        <v>13171.79658</v>
      </c>
      <c r="Q993" s="68" t="n">
        <f aca="false">MAX(Q992,P993)</f>
        <v>13524.66331</v>
      </c>
      <c r="R993" s="68" t="n">
        <f aca="false">Q993-P993</f>
        <v>352.866730000003</v>
      </c>
      <c r="S993" s="68" t="n">
        <f aca="false">S992+K993</f>
        <v>7359.24379946155</v>
      </c>
      <c r="T993" s="68" t="n">
        <f aca="false">MAX(T992,S993)</f>
        <v>8098.85506898122</v>
      </c>
      <c r="U993" s="68" t="n">
        <f aca="false">T993-S993</f>
        <v>739.611269519668</v>
      </c>
      <c r="V993" s="70" t="n">
        <f aca="false">V992+F993</f>
        <v>2.3529</v>
      </c>
      <c r="W993" s="70" t="n">
        <f aca="false">MAX(W992,V993)</f>
        <v>2.3943</v>
      </c>
      <c r="X993" s="70" t="n">
        <f aca="false">W993-V993</f>
        <v>0.0413999999999994</v>
      </c>
      <c r="Y993" s="70" t="n">
        <f aca="false">Y992+M993</f>
        <v>2.09660273841873</v>
      </c>
      <c r="Z993" s="70" t="n">
        <f aca="false">MAX(Z992,Y993)</f>
        <v>2.15505575628418</v>
      </c>
      <c r="AA993" s="70" t="n">
        <f aca="false">Z993-Y993</f>
        <v>0.0584530178654519</v>
      </c>
      <c r="AB993" s="72" t="n">
        <f aca="false">AB992*(1+F993)</f>
        <v>9.21497390305141</v>
      </c>
      <c r="AC993" s="73" t="n">
        <f aca="false">MAX(AC992,AB993)</f>
        <v>9.62426283463465</v>
      </c>
      <c r="AD993" s="70" t="n">
        <f aca="false">1-AB993/AC993</f>
        <v>0.0425267824264253</v>
      </c>
      <c r="AE993" s="73" t="n">
        <f aca="false">AE992*(1+M993)</f>
        <v>7.13523144011745</v>
      </c>
      <c r="AF993" s="73" t="n">
        <f aca="false">MAX(AF992,AE993)</f>
        <v>7.58042448368252</v>
      </c>
      <c r="AG993" s="70" t="n">
        <f aca="false">1-AE993/AF993</f>
        <v>0.0587293026298709</v>
      </c>
      <c r="AH993" s="74" t="n">
        <f aca="false">IF(R993&gt;0,AH992+1,0)</f>
        <v>66</v>
      </c>
      <c r="AI993" s="74" t="n">
        <f aca="false">IF(U993&gt;0,AI992+1,0)</f>
        <v>66</v>
      </c>
      <c r="AJ993" s="74" t="n">
        <f aca="false">IF(G993&gt;0,AJ992+1,0)</f>
        <v>2</v>
      </c>
      <c r="AK993" s="74" t="n">
        <f aca="false">IF(G993&lt;=0,AK992+1,0)</f>
        <v>0</v>
      </c>
      <c r="AL993" s="74" t="n">
        <f aca="false">IF(K993&gt;0,AL992+1,0)</f>
        <v>0</v>
      </c>
      <c r="AM993" s="74" t="n">
        <f aca="false">IF(K993&lt;=0,AM992+1,0)</f>
        <v>1</v>
      </c>
    </row>
    <row r="994" customFormat="false" ht="15" hidden="false" customHeight="false" outlineLevel="0" collapsed="false">
      <c r="A994" s="61" t="n">
        <v>998</v>
      </c>
      <c r="B994" s="62" t="n">
        <v>42681.6305555556</v>
      </c>
      <c r="C994" s="63" t="n">
        <f aca="false">YEAR(B994)</f>
        <v>2016</v>
      </c>
      <c r="D994" s="32" t="s">
        <v>276</v>
      </c>
      <c r="E994" s="64" t="n">
        <v>8503.2</v>
      </c>
      <c r="F994" s="65" t="n">
        <v>-0.0058</v>
      </c>
      <c r="G994" s="66" t="n">
        <v>-49.31856</v>
      </c>
      <c r="H994" s="67" t="n">
        <f aca="false">E994+IF(D994="Long",1,-1)*G994</f>
        <v>8552.51856</v>
      </c>
      <c r="I994" s="68" t="n">
        <f aca="false">Assumptions!$B$58</f>
        <v>5.35750011455817</v>
      </c>
      <c r="J994" s="68" t="n">
        <f aca="false">INDEX(Yearly!$D$5:$D$22,MATCH(C994,Yearly!$A$5:$A$22,0))</f>
        <v>0.502265635739828</v>
      </c>
      <c r="K994" s="68" t="n">
        <f aca="false">G994-I994-J994</f>
        <v>-55.178325750298</v>
      </c>
      <c r="L994" s="69" t="n">
        <f aca="false">(I994+J994)/Assumptions!$B$8</f>
        <v>0.000258379058567438</v>
      </c>
      <c r="M994" s="70" t="n">
        <f aca="false">F994-L994</f>
        <v>-0.00605837905856744</v>
      </c>
      <c r="N994" s="71" t="n">
        <f aca="false">G994*Assumptions!$B$7</f>
        <v>-387890.4744</v>
      </c>
      <c r="O994" s="71" t="n">
        <f aca="false">K994*Assumptions!$B$7</f>
        <v>-433977.532026094</v>
      </c>
      <c r="P994" s="68" t="n">
        <f aca="false">P993+G994</f>
        <v>13122.47802</v>
      </c>
      <c r="Q994" s="68" t="n">
        <f aca="false">MAX(Q993,P994)</f>
        <v>13524.66331</v>
      </c>
      <c r="R994" s="68" t="n">
        <f aca="false">Q994-P994</f>
        <v>402.185290000003</v>
      </c>
      <c r="S994" s="68" t="n">
        <f aca="false">S993+K994</f>
        <v>7304.06547371125</v>
      </c>
      <c r="T994" s="68" t="n">
        <f aca="false">MAX(T993,S994)</f>
        <v>8098.85506898122</v>
      </c>
      <c r="U994" s="68" t="n">
        <f aca="false">T994-S994</f>
        <v>794.789595269966</v>
      </c>
      <c r="V994" s="70" t="n">
        <f aca="false">V993+F994</f>
        <v>2.3471</v>
      </c>
      <c r="W994" s="70" t="n">
        <f aca="false">MAX(W993,V994)</f>
        <v>2.3943</v>
      </c>
      <c r="X994" s="70" t="n">
        <f aca="false">W994-V994</f>
        <v>0.0471999999999992</v>
      </c>
      <c r="Y994" s="70" t="n">
        <f aca="false">Y993+M994</f>
        <v>2.09054435936016</v>
      </c>
      <c r="Z994" s="70" t="n">
        <f aca="false">MAX(Z993,Y994)</f>
        <v>2.15505575628418</v>
      </c>
      <c r="AA994" s="70" t="n">
        <f aca="false">Z994-Y994</f>
        <v>0.0645113969240194</v>
      </c>
      <c r="AB994" s="72" t="n">
        <f aca="false">AB993*(1+F994)</f>
        <v>9.16152705441372</v>
      </c>
      <c r="AC994" s="73" t="n">
        <f aca="false">MAX(AC993,AB994)</f>
        <v>9.62426283463465</v>
      </c>
      <c r="AD994" s="70" t="n">
        <f aca="false">1-AB994/AC994</f>
        <v>0.048080127088352</v>
      </c>
      <c r="AE994" s="73" t="n">
        <f aca="false">AE993*(1+M994)</f>
        <v>7.09200350338261</v>
      </c>
      <c r="AF994" s="73" t="n">
        <f aca="false">MAX(AF993,AE994)</f>
        <v>7.58042448368252</v>
      </c>
      <c r="AG994" s="70" t="n">
        <f aca="false">1-AE994/AF994</f>
        <v>0.0644318773112613</v>
      </c>
      <c r="AH994" s="74" t="n">
        <f aca="false">IF(R994&gt;0,AH993+1,0)</f>
        <v>67</v>
      </c>
      <c r="AI994" s="74" t="n">
        <f aca="false">IF(U994&gt;0,AI993+1,0)</f>
        <v>67</v>
      </c>
      <c r="AJ994" s="74" t="n">
        <f aca="false">IF(G994&gt;0,AJ993+1,0)</f>
        <v>0</v>
      </c>
      <c r="AK994" s="74" t="n">
        <f aca="false">IF(G994&lt;=0,AK993+1,0)</f>
        <v>1</v>
      </c>
      <c r="AL994" s="74" t="n">
        <f aca="false">IF(K994&gt;0,AL993+1,0)</f>
        <v>0</v>
      </c>
      <c r="AM994" s="74" t="n">
        <f aca="false">IF(K994&lt;=0,AM993+1,0)</f>
        <v>2</v>
      </c>
    </row>
    <row r="995" customFormat="false" ht="15" hidden="false" customHeight="false" outlineLevel="0" collapsed="false">
      <c r="A995" s="61" t="n">
        <v>999</v>
      </c>
      <c r="B995" s="62" t="n">
        <v>42682.6354166667</v>
      </c>
      <c r="C995" s="63" t="n">
        <f aca="false">YEAR(B995)</f>
        <v>2016</v>
      </c>
      <c r="D995" s="32" t="s">
        <v>277</v>
      </c>
      <c r="E995" s="64" t="n">
        <v>8552.1</v>
      </c>
      <c r="F995" s="65" t="n">
        <v>-0.0286</v>
      </c>
      <c r="G995" s="66" t="n">
        <v>-244.59006</v>
      </c>
      <c r="H995" s="67" t="n">
        <f aca="false">E995+IF(D995="Long",1,-1)*G995</f>
        <v>8307.50994</v>
      </c>
      <c r="I995" s="68" t="n">
        <f aca="false">Assumptions!$B$58</f>
        <v>5.35750011455817</v>
      </c>
      <c r="J995" s="68" t="n">
        <f aca="false">INDEX(Yearly!$D$5:$D$22,MATCH(C995,Yearly!$A$5:$A$22,0))</f>
        <v>0.502265635739828</v>
      </c>
      <c r="K995" s="68" t="n">
        <f aca="false">G995-I995-J995</f>
        <v>-250.449825750298</v>
      </c>
      <c r="L995" s="69" t="n">
        <f aca="false">(I995+J995)/Assumptions!$B$8</f>
        <v>0.000258379058567438</v>
      </c>
      <c r="M995" s="70" t="n">
        <f aca="false">F995-L995</f>
        <v>-0.0288583790585674</v>
      </c>
      <c r="N995" s="71" t="n">
        <f aca="false">G995*Assumptions!$B$7</f>
        <v>-1923700.8219</v>
      </c>
      <c r="O995" s="71" t="n">
        <f aca="false">K995*Assumptions!$B$7</f>
        <v>-1969787.87952609</v>
      </c>
      <c r="P995" s="68" t="n">
        <f aca="false">P994+G995</f>
        <v>12877.88796</v>
      </c>
      <c r="Q995" s="68" t="n">
        <f aca="false">MAX(Q994,P995)</f>
        <v>13524.66331</v>
      </c>
      <c r="R995" s="68" t="n">
        <f aca="false">Q995-P995</f>
        <v>646.775350000004</v>
      </c>
      <c r="S995" s="68" t="n">
        <f aca="false">S994+K995</f>
        <v>7053.61564796095</v>
      </c>
      <c r="T995" s="68" t="n">
        <f aca="false">MAX(T994,S995)</f>
        <v>8098.85506898122</v>
      </c>
      <c r="U995" s="68" t="n">
        <f aca="false">T995-S995</f>
        <v>1045.23942102026</v>
      </c>
      <c r="V995" s="70" t="n">
        <f aca="false">V994+F995</f>
        <v>2.3185</v>
      </c>
      <c r="W995" s="70" t="n">
        <f aca="false">MAX(W994,V995)</f>
        <v>2.3943</v>
      </c>
      <c r="X995" s="70" t="n">
        <f aca="false">W995-V995</f>
        <v>0.0757999999999992</v>
      </c>
      <c r="Y995" s="70" t="n">
        <f aca="false">Y994+M995</f>
        <v>2.06168598030159</v>
      </c>
      <c r="Z995" s="70" t="n">
        <f aca="false">MAX(Z994,Y995)</f>
        <v>2.15505575628418</v>
      </c>
      <c r="AA995" s="70" t="n">
        <f aca="false">Z995-Y995</f>
        <v>0.0933697759825867</v>
      </c>
      <c r="AB995" s="72" t="n">
        <f aca="false">AB994*(1+F995)</f>
        <v>8.89950738065748</v>
      </c>
      <c r="AC995" s="73" t="n">
        <f aca="false">MAX(AC994,AB995)</f>
        <v>9.62426283463465</v>
      </c>
      <c r="AD995" s="70" t="n">
        <f aca="false">1-AB995/AC995</f>
        <v>0.0753050354536251</v>
      </c>
      <c r="AE995" s="73" t="n">
        <f aca="false">AE994*(1+M995)</f>
        <v>6.88733977799731</v>
      </c>
      <c r="AF995" s="73" t="n">
        <f aca="false">MAX(AF994,AE995)</f>
        <v>7.58042448368252</v>
      </c>
      <c r="AG995" s="70" t="n">
        <f aca="false">1-AE995/AF995</f>
        <v>0.0914308568309253</v>
      </c>
      <c r="AH995" s="74" t="n">
        <f aca="false">IF(R995&gt;0,AH994+1,0)</f>
        <v>68</v>
      </c>
      <c r="AI995" s="74" t="n">
        <f aca="false">IF(U995&gt;0,AI994+1,0)</f>
        <v>68</v>
      </c>
      <c r="AJ995" s="74" t="n">
        <f aca="false">IF(G995&gt;0,AJ994+1,0)</f>
        <v>0</v>
      </c>
      <c r="AK995" s="74" t="n">
        <f aca="false">IF(G995&lt;=0,AK994+1,0)</f>
        <v>2</v>
      </c>
      <c r="AL995" s="74" t="n">
        <f aca="false">IF(K995&gt;0,AL994+1,0)</f>
        <v>0</v>
      </c>
      <c r="AM995" s="74" t="n">
        <f aca="false">IF(K995&lt;=0,AM994+1,0)</f>
        <v>3</v>
      </c>
    </row>
    <row r="996" customFormat="false" ht="15" hidden="false" customHeight="false" outlineLevel="0" collapsed="false">
      <c r="A996" s="61" t="n">
        <v>1000</v>
      </c>
      <c r="B996" s="62" t="n">
        <v>42683.40625</v>
      </c>
      <c r="C996" s="63" t="n">
        <f aca="false">YEAR(B996)</f>
        <v>2016</v>
      </c>
      <c r="D996" s="32" t="s">
        <v>276</v>
      </c>
      <c r="E996" s="64" t="n">
        <v>8307.1</v>
      </c>
      <c r="F996" s="65" t="n">
        <v>-0.0303</v>
      </c>
      <c r="G996" s="66" t="n">
        <v>-251.70513</v>
      </c>
      <c r="H996" s="67" t="n">
        <f aca="false">E996+IF(D996="Long",1,-1)*G996</f>
        <v>8558.80513</v>
      </c>
      <c r="I996" s="68" t="n">
        <f aca="false">Assumptions!$B$58</f>
        <v>5.35750011455817</v>
      </c>
      <c r="J996" s="68" t="n">
        <f aca="false">INDEX(Yearly!$D$5:$D$22,MATCH(C996,Yearly!$A$5:$A$22,0))</f>
        <v>0.502265635739828</v>
      </c>
      <c r="K996" s="68" t="n">
        <f aca="false">G996-I996-J996</f>
        <v>-257.564895750298</v>
      </c>
      <c r="L996" s="69" t="n">
        <f aca="false">(I996+J996)/Assumptions!$B$8</f>
        <v>0.000258379058567438</v>
      </c>
      <c r="M996" s="70" t="n">
        <f aca="false">F996-L996</f>
        <v>-0.0305583790585674</v>
      </c>
      <c r="N996" s="71" t="n">
        <f aca="false">G996*Assumptions!$B$7</f>
        <v>-1979660.84745</v>
      </c>
      <c r="O996" s="71" t="n">
        <f aca="false">K996*Assumptions!$B$7</f>
        <v>-2025747.90507609</v>
      </c>
      <c r="P996" s="68" t="n">
        <f aca="false">P995+G996</f>
        <v>12626.18283</v>
      </c>
      <c r="Q996" s="68" t="n">
        <f aca="false">MAX(Q995,P996)</f>
        <v>13524.66331</v>
      </c>
      <c r="R996" s="68" t="n">
        <f aca="false">Q996-P996</f>
        <v>898.480480000004</v>
      </c>
      <c r="S996" s="68" t="n">
        <f aca="false">S995+K996</f>
        <v>6796.05075221066</v>
      </c>
      <c r="T996" s="68" t="n">
        <f aca="false">MAX(T995,S996)</f>
        <v>8098.85506898122</v>
      </c>
      <c r="U996" s="68" t="n">
        <f aca="false">T996-S996</f>
        <v>1302.80431677056</v>
      </c>
      <c r="V996" s="70" t="n">
        <f aca="false">V995+F996</f>
        <v>2.2882</v>
      </c>
      <c r="W996" s="70" t="n">
        <f aca="false">MAX(W995,V996)</f>
        <v>2.3943</v>
      </c>
      <c r="X996" s="70" t="n">
        <f aca="false">W996-V996</f>
        <v>0.106099999999999</v>
      </c>
      <c r="Y996" s="70" t="n">
        <f aca="false">Y995+M996</f>
        <v>2.03112760124303</v>
      </c>
      <c r="Z996" s="70" t="n">
        <f aca="false">MAX(Z995,Y996)</f>
        <v>2.15505575628418</v>
      </c>
      <c r="AA996" s="70" t="n">
        <f aca="false">Z996-Y996</f>
        <v>0.123928155041154</v>
      </c>
      <c r="AB996" s="72" t="n">
        <f aca="false">AB995*(1+F996)</f>
        <v>8.62985230702356</v>
      </c>
      <c r="AC996" s="73" t="n">
        <f aca="false">MAX(AC995,AB996)</f>
        <v>9.62426283463465</v>
      </c>
      <c r="AD996" s="70" t="n">
        <f aca="false">1-AB996/AC996</f>
        <v>0.10332329287938</v>
      </c>
      <c r="AE996" s="73" t="n">
        <f aca="false">AE995*(1+M996)</f>
        <v>6.67687383835612</v>
      </c>
      <c r="AF996" s="73" t="n">
        <f aca="false">MAX(AF995,AE996)</f>
        <v>7.58042448368252</v>
      </c>
      <c r="AG996" s="70" t="n">
        <f aca="false">1-AE996/AF996</f>
        <v>0.119195257108804</v>
      </c>
      <c r="AH996" s="74" t="n">
        <f aca="false">IF(R996&gt;0,AH995+1,0)</f>
        <v>69</v>
      </c>
      <c r="AI996" s="74" t="n">
        <f aca="false">IF(U996&gt;0,AI995+1,0)</f>
        <v>69</v>
      </c>
      <c r="AJ996" s="74" t="n">
        <f aca="false">IF(G996&gt;0,AJ995+1,0)</f>
        <v>0</v>
      </c>
      <c r="AK996" s="74" t="n">
        <f aca="false">IF(G996&lt;=0,AK995+1,0)</f>
        <v>3</v>
      </c>
      <c r="AL996" s="74" t="n">
        <f aca="false">IF(K996&gt;0,AL995+1,0)</f>
        <v>0</v>
      </c>
      <c r="AM996" s="74" t="n">
        <f aca="false">IF(K996&lt;=0,AM995+1,0)</f>
        <v>4</v>
      </c>
    </row>
    <row r="997" customFormat="false" ht="15" hidden="false" customHeight="false" outlineLevel="0" collapsed="false">
      <c r="A997" s="61" t="n">
        <v>1001</v>
      </c>
      <c r="B997" s="62" t="n">
        <v>42684.3854166667</v>
      </c>
      <c r="C997" s="63" t="n">
        <f aca="false">YEAR(B997)</f>
        <v>2016</v>
      </c>
      <c r="D997" s="32" t="s">
        <v>277</v>
      </c>
      <c r="E997" s="64" t="n">
        <v>8559</v>
      </c>
      <c r="F997" s="65" t="n">
        <v>-0.0185</v>
      </c>
      <c r="G997" s="66" t="n">
        <v>-158.3415</v>
      </c>
      <c r="H997" s="67" t="n">
        <f aca="false">E997+IF(D997="Long",1,-1)*G997</f>
        <v>8400.6585</v>
      </c>
      <c r="I997" s="68" t="n">
        <f aca="false">Assumptions!$B$58</f>
        <v>5.35750011455817</v>
      </c>
      <c r="J997" s="68" t="n">
        <f aca="false">INDEX(Yearly!$D$5:$D$22,MATCH(C997,Yearly!$A$5:$A$22,0))</f>
        <v>0.502265635739828</v>
      </c>
      <c r="K997" s="68" t="n">
        <f aca="false">G997-I997-J997</f>
        <v>-164.201265750298</v>
      </c>
      <c r="L997" s="69" t="n">
        <f aca="false">(I997+J997)/Assumptions!$B$8</f>
        <v>0.000258379058567438</v>
      </c>
      <c r="M997" s="70" t="n">
        <f aca="false">F997-L997</f>
        <v>-0.0187583790585674</v>
      </c>
      <c r="N997" s="71" t="n">
        <f aca="false">G997*Assumptions!$B$7</f>
        <v>-1245355.8975</v>
      </c>
      <c r="O997" s="71" t="n">
        <f aca="false">K997*Assumptions!$B$7</f>
        <v>-1291442.95512609</v>
      </c>
      <c r="P997" s="68" t="n">
        <f aca="false">P996+G997</f>
        <v>12467.84133</v>
      </c>
      <c r="Q997" s="68" t="n">
        <f aca="false">MAX(Q996,P997)</f>
        <v>13524.66331</v>
      </c>
      <c r="R997" s="68" t="n">
        <f aca="false">Q997-P997</f>
        <v>1056.82198</v>
      </c>
      <c r="S997" s="68" t="n">
        <f aca="false">S996+K997</f>
        <v>6631.84948646036</v>
      </c>
      <c r="T997" s="68" t="n">
        <f aca="false">MAX(T996,S997)</f>
        <v>8098.85506898122</v>
      </c>
      <c r="U997" s="68" t="n">
        <f aca="false">T997-S997</f>
        <v>1467.00558252086</v>
      </c>
      <c r="V997" s="70" t="n">
        <f aca="false">V996+F997</f>
        <v>2.2697</v>
      </c>
      <c r="W997" s="70" t="n">
        <f aca="false">MAX(W996,V997)</f>
        <v>2.3943</v>
      </c>
      <c r="X997" s="70" t="n">
        <f aca="false">W997-V997</f>
        <v>0.124599999999999</v>
      </c>
      <c r="Y997" s="70" t="n">
        <f aca="false">Y996+M997</f>
        <v>2.01236922218446</v>
      </c>
      <c r="Z997" s="70" t="n">
        <f aca="false">MAX(Z996,Y997)</f>
        <v>2.15505575628418</v>
      </c>
      <c r="AA997" s="70" t="n">
        <f aca="false">Z997-Y997</f>
        <v>0.142686534099721</v>
      </c>
      <c r="AB997" s="72" t="n">
        <f aca="false">AB996*(1+F997)</f>
        <v>8.47020003934363</v>
      </c>
      <c r="AC997" s="73" t="n">
        <f aca="false">MAX(AC996,AB997)</f>
        <v>9.62426283463465</v>
      </c>
      <c r="AD997" s="70" t="n">
        <f aca="false">1-AB997/AC997</f>
        <v>0.119911811961112</v>
      </c>
      <c r="AE997" s="73" t="n">
        <f aca="false">AE996*(1+M997)</f>
        <v>6.55162650797</v>
      </c>
      <c r="AF997" s="73" t="n">
        <f aca="false">MAX(AF996,AE997)</f>
        <v>7.58042448368252</v>
      </c>
      <c r="AG997" s="70" t="n">
        <f aca="false">1-AE997/AF997</f>
        <v>0.135717726352541</v>
      </c>
      <c r="AH997" s="74" t="n">
        <f aca="false">IF(R997&gt;0,AH996+1,0)</f>
        <v>70</v>
      </c>
      <c r="AI997" s="74" t="n">
        <f aca="false">IF(U997&gt;0,AI996+1,0)</f>
        <v>70</v>
      </c>
      <c r="AJ997" s="74" t="n">
        <f aca="false">IF(G997&gt;0,AJ996+1,0)</f>
        <v>0</v>
      </c>
      <c r="AK997" s="74" t="n">
        <f aca="false">IF(G997&lt;=0,AK996+1,0)</f>
        <v>4</v>
      </c>
      <c r="AL997" s="74" t="n">
        <f aca="false">IF(K997&gt;0,AL996+1,0)</f>
        <v>0</v>
      </c>
      <c r="AM997" s="74" t="n">
        <f aca="false">IF(K997&lt;=0,AM996+1,0)</f>
        <v>5</v>
      </c>
    </row>
    <row r="998" customFormat="false" ht="15" hidden="false" customHeight="false" outlineLevel="0" collapsed="false">
      <c r="A998" s="61" t="n">
        <v>1002</v>
      </c>
      <c r="B998" s="62" t="n">
        <v>42685.40625</v>
      </c>
      <c r="C998" s="63" t="n">
        <f aca="false">YEAR(B998)</f>
        <v>2016</v>
      </c>
      <c r="D998" s="32" t="s">
        <v>276</v>
      </c>
      <c r="E998" s="64" t="n">
        <v>8400.7</v>
      </c>
      <c r="F998" s="65" t="n">
        <v>0.0418</v>
      </c>
      <c r="G998" s="66" t="n">
        <v>351.14926</v>
      </c>
      <c r="H998" s="67" t="n">
        <f aca="false">E998+IF(D998="Long",1,-1)*G998</f>
        <v>8049.55074</v>
      </c>
      <c r="I998" s="68" t="n">
        <f aca="false">Assumptions!$B$58</f>
        <v>5.35750011455817</v>
      </c>
      <c r="J998" s="68" t="n">
        <f aca="false">INDEX(Yearly!$D$5:$D$22,MATCH(C998,Yearly!$A$5:$A$22,0))</f>
        <v>0.502265635739828</v>
      </c>
      <c r="K998" s="68" t="n">
        <f aca="false">G998-I998-J998</f>
        <v>345.289494249702</v>
      </c>
      <c r="L998" s="69" t="n">
        <f aca="false">(I998+J998)/Assumptions!$B$8</f>
        <v>0.000258379058567438</v>
      </c>
      <c r="M998" s="70" t="n">
        <f aca="false">F998-L998</f>
        <v>0.0415416209414326</v>
      </c>
      <c r="N998" s="71" t="n">
        <f aca="false">G998*Assumptions!$B$7</f>
        <v>2761788.9299</v>
      </c>
      <c r="O998" s="71" t="n">
        <f aca="false">K998*Assumptions!$B$7</f>
        <v>2715701.87227391</v>
      </c>
      <c r="P998" s="68" t="n">
        <f aca="false">P997+G998</f>
        <v>12818.99059</v>
      </c>
      <c r="Q998" s="68" t="n">
        <f aca="false">MAX(Q997,P998)</f>
        <v>13524.66331</v>
      </c>
      <c r="R998" s="68" t="n">
        <f aca="false">Q998-P998</f>
        <v>705.672720000004</v>
      </c>
      <c r="S998" s="68" t="n">
        <f aca="false">S997+K998</f>
        <v>6977.13898071006</v>
      </c>
      <c r="T998" s="68" t="n">
        <f aca="false">MAX(T997,S998)</f>
        <v>8098.85506898122</v>
      </c>
      <c r="U998" s="68" t="n">
        <f aca="false">T998-S998</f>
        <v>1121.71608827116</v>
      </c>
      <c r="V998" s="70" t="n">
        <f aca="false">V997+F998</f>
        <v>2.3115</v>
      </c>
      <c r="W998" s="70" t="n">
        <f aca="false">MAX(W997,V998)</f>
        <v>2.3943</v>
      </c>
      <c r="X998" s="70" t="n">
        <f aca="false">W998-V998</f>
        <v>0.0827999999999993</v>
      </c>
      <c r="Y998" s="70" t="n">
        <f aca="false">Y997+M998</f>
        <v>2.05391084312589</v>
      </c>
      <c r="Z998" s="70" t="n">
        <f aca="false">MAX(Z997,Y998)</f>
        <v>2.15505575628418</v>
      </c>
      <c r="AA998" s="70" t="n">
        <f aca="false">Z998-Y998</f>
        <v>0.101144913158289</v>
      </c>
      <c r="AB998" s="72" t="n">
        <f aca="false">AB997*(1+F998)</f>
        <v>8.82425440098819</v>
      </c>
      <c r="AC998" s="73" t="n">
        <f aca="false">MAX(AC997,AB998)</f>
        <v>9.62426283463465</v>
      </c>
      <c r="AD998" s="70" t="n">
        <f aca="false">1-AB998/AC998</f>
        <v>0.0831241257010862</v>
      </c>
      <c r="AE998" s="73" t="n">
        <f aca="false">AE997*(1+M998)</f>
        <v>6.82379169291393</v>
      </c>
      <c r="AF998" s="73" t="n">
        <f aca="false">MAX(AF997,AE998)</f>
        <v>7.58042448368252</v>
      </c>
      <c r="AG998" s="70" t="n">
        <f aca="false">1-AE998/AF998</f>
        <v>0.0998140397542785</v>
      </c>
      <c r="AH998" s="74" t="n">
        <f aca="false">IF(R998&gt;0,AH997+1,0)</f>
        <v>71</v>
      </c>
      <c r="AI998" s="74" t="n">
        <f aca="false">IF(U998&gt;0,AI997+1,0)</f>
        <v>71</v>
      </c>
      <c r="AJ998" s="74" t="n">
        <f aca="false">IF(G998&gt;0,AJ997+1,0)</f>
        <v>1</v>
      </c>
      <c r="AK998" s="74" t="n">
        <f aca="false">IF(G998&lt;=0,AK997+1,0)</f>
        <v>0</v>
      </c>
      <c r="AL998" s="74" t="n">
        <f aca="false">IF(K998&gt;0,AL997+1,0)</f>
        <v>1</v>
      </c>
      <c r="AM998" s="74" t="n">
        <f aca="false">IF(K998&lt;=0,AM997+1,0)</f>
        <v>0</v>
      </c>
    </row>
    <row r="999" customFormat="false" ht="15" hidden="false" customHeight="false" outlineLevel="0" collapsed="false">
      <c r="A999" s="61" t="n">
        <v>1003</v>
      </c>
      <c r="B999" s="62" t="n">
        <v>42699.46875</v>
      </c>
      <c r="C999" s="63" t="n">
        <f aca="false">YEAR(B999)</f>
        <v>2016</v>
      </c>
      <c r="D999" s="32" t="s">
        <v>277</v>
      </c>
      <c r="E999" s="64" t="n">
        <v>8049.9</v>
      </c>
      <c r="F999" s="65" t="n">
        <v>0.01</v>
      </c>
      <c r="G999" s="66" t="n">
        <v>80.499</v>
      </c>
      <c r="H999" s="67" t="n">
        <f aca="false">E999+IF(D999="Long",1,-1)*G999</f>
        <v>8130.399</v>
      </c>
      <c r="I999" s="68" t="n">
        <f aca="false">Assumptions!$B$58</f>
        <v>5.35750011455817</v>
      </c>
      <c r="J999" s="68" t="n">
        <f aca="false">INDEX(Yearly!$D$5:$D$22,MATCH(C999,Yearly!$A$5:$A$22,0))</f>
        <v>0.502265635739828</v>
      </c>
      <c r="K999" s="68" t="n">
        <f aca="false">G999-I999-J999</f>
        <v>74.639234249702</v>
      </c>
      <c r="L999" s="69" t="n">
        <f aca="false">(I999+J999)/Assumptions!$B$8</f>
        <v>0.000258379058567438</v>
      </c>
      <c r="M999" s="70" t="n">
        <f aca="false">F999-L999</f>
        <v>0.00974162094143256</v>
      </c>
      <c r="N999" s="71" t="n">
        <f aca="false">G999*Assumptions!$B$7</f>
        <v>633124.635</v>
      </c>
      <c r="O999" s="71" t="n">
        <f aca="false">K999*Assumptions!$B$7</f>
        <v>587037.577373906</v>
      </c>
      <c r="P999" s="68" t="n">
        <f aca="false">P998+G999</f>
        <v>12899.48959</v>
      </c>
      <c r="Q999" s="68" t="n">
        <f aca="false">MAX(Q998,P999)</f>
        <v>13524.66331</v>
      </c>
      <c r="R999" s="68" t="n">
        <f aca="false">Q999-P999</f>
        <v>625.173720000004</v>
      </c>
      <c r="S999" s="68" t="n">
        <f aca="false">S998+K999</f>
        <v>7051.77821495976</v>
      </c>
      <c r="T999" s="68" t="n">
        <f aca="false">MAX(T998,S999)</f>
        <v>8098.85506898122</v>
      </c>
      <c r="U999" s="68" t="n">
        <f aca="false">T999-S999</f>
        <v>1047.07685402146</v>
      </c>
      <c r="V999" s="70" t="n">
        <f aca="false">V998+F999</f>
        <v>2.3215</v>
      </c>
      <c r="W999" s="70" t="n">
        <f aca="false">MAX(W998,V999)</f>
        <v>2.3943</v>
      </c>
      <c r="X999" s="70" t="n">
        <f aca="false">W999-V999</f>
        <v>0.0727999999999995</v>
      </c>
      <c r="Y999" s="70" t="n">
        <f aca="false">Y998+M999</f>
        <v>2.06365246406733</v>
      </c>
      <c r="Z999" s="70" t="n">
        <f aca="false">MAX(Z998,Y999)</f>
        <v>2.15505575628418</v>
      </c>
      <c r="AA999" s="70" t="n">
        <f aca="false">Z999-Y999</f>
        <v>0.0914032922168562</v>
      </c>
      <c r="AB999" s="72" t="n">
        <f aca="false">AB998*(1+F999)</f>
        <v>8.91249694499807</v>
      </c>
      <c r="AC999" s="73" t="n">
        <f aca="false">MAX(AC998,AB999)</f>
        <v>9.62426283463465</v>
      </c>
      <c r="AD999" s="70" t="n">
        <f aca="false">1-AB999/AC999</f>
        <v>0.073955366958097</v>
      </c>
      <c r="AE999" s="73" t="n">
        <f aca="false">AE998*(1+M999)</f>
        <v>6.89026648496959</v>
      </c>
      <c r="AF999" s="73" t="n">
        <f aca="false">MAX(AF998,AE999)</f>
        <v>7.58042448368252</v>
      </c>
      <c r="AG999" s="70" t="n">
        <f aca="false">1-AE999/AF999</f>
        <v>0.0910447693527653</v>
      </c>
      <c r="AH999" s="74" t="n">
        <f aca="false">IF(R999&gt;0,AH998+1,0)</f>
        <v>72</v>
      </c>
      <c r="AI999" s="74" t="n">
        <f aca="false">IF(U999&gt;0,AI998+1,0)</f>
        <v>72</v>
      </c>
      <c r="AJ999" s="74" t="n">
        <f aca="false">IF(G999&gt;0,AJ998+1,0)</f>
        <v>2</v>
      </c>
      <c r="AK999" s="74" t="n">
        <f aca="false">IF(G999&lt;=0,AK998+1,0)</f>
        <v>0</v>
      </c>
      <c r="AL999" s="74" t="n">
        <f aca="false">IF(K999&gt;0,AL998+1,0)</f>
        <v>2</v>
      </c>
      <c r="AM999" s="74" t="n">
        <f aca="false">IF(K999&lt;=0,AM998+1,0)</f>
        <v>0</v>
      </c>
    </row>
    <row r="1000" customFormat="false" ht="15" hidden="false" customHeight="false" outlineLevel="0" collapsed="false">
      <c r="A1000" s="61" t="n">
        <v>1004</v>
      </c>
      <c r="B1000" s="62" t="n">
        <v>42706.40625</v>
      </c>
      <c r="C1000" s="63" t="n">
        <f aca="false">YEAR(B1000)</f>
        <v>2016</v>
      </c>
      <c r="D1000" s="32" t="s">
        <v>276</v>
      </c>
      <c r="E1000" s="64" t="n">
        <v>8130.4</v>
      </c>
      <c r="F1000" s="65" t="n">
        <v>-0.0025</v>
      </c>
      <c r="G1000" s="66" t="n">
        <v>-20.326</v>
      </c>
      <c r="H1000" s="67" t="n">
        <f aca="false">E1000+IF(D1000="Long",1,-1)*G1000</f>
        <v>8150.726</v>
      </c>
      <c r="I1000" s="68" t="n">
        <f aca="false">Assumptions!$B$58</f>
        <v>5.35750011455817</v>
      </c>
      <c r="J1000" s="68" t="n">
        <f aca="false">INDEX(Yearly!$D$5:$D$22,MATCH(C1000,Yearly!$A$5:$A$22,0))</f>
        <v>0.502265635739828</v>
      </c>
      <c r="K1000" s="68" t="n">
        <f aca="false">G1000-I1000-J1000</f>
        <v>-26.185765750298</v>
      </c>
      <c r="L1000" s="69" t="n">
        <f aca="false">(I1000+J1000)/Assumptions!$B$8</f>
        <v>0.000258379058567438</v>
      </c>
      <c r="M1000" s="70" t="n">
        <f aca="false">F1000-L1000</f>
        <v>-0.00275837905856744</v>
      </c>
      <c r="N1000" s="71" t="n">
        <f aca="false">G1000*Assumptions!$B$7</f>
        <v>-159863.99</v>
      </c>
      <c r="O1000" s="71" t="n">
        <f aca="false">K1000*Assumptions!$B$7</f>
        <v>-205951.047626094</v>
      </c>
      <c r="P1000" s="68" t="n">
        <f aca="false">P999+G1000</f>
        <v>12879.16359</v>
      </c>
      <c r="Q1000" s="68" t="n">
        <f aca="false">MAX(Q999,P1000)</f>
        <v>13524.66331</v>
      </c>
      <c r="R1000" s="68" t="n">
        <f aca="false">Q1000-P1000</f>
        <v>645.499720000003</v>
      </c>
      <c r="S1000" s="68" t="n">
        <f aca="false">S999+K1000</f>
        <v>7025.59244920946</v>
      </c>
      <c r="T1000" s="68" t="n">
        <f aca="false">MAX(T999,S1000)</f>
        <v>8098.85506898122</v>
      </c>
      <c r="U1000" s="68" t="n">
        <f aca="false">T1000-S1000</f>
        <v>1073.26261977175</v>
      </c>
      <c r="V1000" s="70" t="n">
        <f aca="false">V999+F1000</f>
        <v>2.319</v>
      </c>
      <c r="W1000" s="70" t="n">
        <f aca="false">MAX(W999,V1000)</f>
        <v>2.3943</v>
      </c>
      <c r="X1000" s="70" t="n">
        <f aca="false">W1000-V1000</f>
        <v>0.0752999999999995</v>
      </c>
      <c r="Y1000" s="70" t="n">
        <f aca="false">Y999+M1000</f>
        <v>2.06089408500876</v>
      </c>
      <c r="Z1000" s="70" t="n">
        <f aca="false">MAX(Z999,Y1000)</f>
        <v>2.15505575628418</v>
      </c>
      <c r="AA1000" s="70" t="n">
        <f aca="false">Z1000-Y1000</f>
        <v>0.0941616712754234</v>
      </c>
      <c r="AB1000" s="72" t="n">
        <f aca="false">AB999*(1+F1000)</f>
        <v>8.89021570263558</v>
      </c>
      <c r="AC1000" s="73" t="n">
        <f aca="false">MAX(AC999,AB1000)</f>
        <v>9.62426283463465</v>
      </c>
      <c r="AD1000" s="70" t="n">
        <f aca="false">1-AB1000/AC1000</f>
        <v>0.0762704785407017</v>
      </c>
      <c r="AE1000" s="73" t="n">
        <f aca="false">AE999*(1+M1000)</f>
        <v>6.8712605181895</v>
      </c>
      <c r="AF1000" s="73" t="n">
        <f aca="false">MAX(AF999,AE1000)</f>
        <v>7.58042448368252</v>
      </c>
      <c r="AG1000" s="70" t="n">
        <f aca="false">1-AE1000/AF1000</f>
        <v>0.0935520124261581</v>
      </c>
      <c r="AH1000" s="74" t="n">
        <f aca="false">IF(R1000&gt;0,AH999+1,0)</f>
        <v>73</v>
      </c>
      <c r="AI1000" s="74" t="n">
        <f aca="false">IF(U1000&gt;0,AI999+1,0)</f>
        <v>73</v>
      </c>
      <c r="AJ1000" s="74" t="n">
        <f aca="false">IF(G1000&gt;0,AJ999+1,0)</f>
        <v>0</v>
      </c>
      <c r="AK1000" s="74" t="n">
        <f aca="false">IF(G1000&lt;=0,AK999+1,0)</f>
        <v>1</v>
      </c>
      <c r="AL1000" s="74" t="n">
        <f aca="false">IF(K1000&gt;0,AL999+1,0)</f>
        <v>0</v>
      </c>
      <c r="AM1000" s="74" t="n">
        <f aca="false">IF(K1000&lt;=0,AM999+1,0)</f>
        <v>1</v>
      </c>
    </row>
    <row r="1001" customFormat="false" ht="15" hidden="false" customHeight="false" outlineLevel="0" collapsed="false">
      <c r="A1001" s="61" t="n">
        <v>1005</v>
      </c>
      <c r="B1001" s="62" t="n">
        <v>42710.3854166667</v>
      </c>
      <c r="C1001" s="63" t="n">
        <f aca="false">YEAR(B1001)</f>
        <v>2016</v>
      </c>
      <c r="D1001" s="32" t="s">
        <v>277</v>
      </c>
      <c r="E1001" s="64" t="n">
        <v>8150.65</v>
      </c>
      <c r="F1001" s="65" t="n">
        <v>0.0025</v>
      </c>
      <c r="G1001" s="66" t="n">
        <v>20.376625</v>
      </c>
      <c r="H1001" s="67" t="n">
        <f aca="false">E1001+IF(D1001="Long",1,-1)*G1001</f>
        <v>8171.026625</v>
      </c>
      <c r="I1001" s="68" t="n">
        <f aca="false">Assumptions!$B$58</f>
        <v>5.35750011455817</v>
      </c>
      <c r="J1001" s="68" t="n">
        <f aca="false">INDEX(Yearly!$D$5:$D$22,MATCH(C1001,Yearly!$A$5:$A$22,0))</f>
        <v>0.502265635739828</v>
      </c>
      <c r="K1001" s="68" t="n">
        <f aca="false">G1001-I1001-J1001</f>
        <v>14.516859249702</v>
      </c>
      <c r="L1001" s="69" t="n">
        <f aca="false">(I1001+J1001)/Assumptions!$B$8</f>
        <v>0.000258379058567438</v>
      </c>
      <c r="M1001" s="70" t="n">
        <f aca="false">F1001-L1001</f>
        <v>0.00224162094143256</v>
      </c>
      <c r="N1001" s="71" t="n">
        <f aca="false">G1001*Assumptions!$B$7</f>
        <v>160262.155625</v>
      </c>
      <c r="O1001" s="71" t="n">
        <f aca="false">K1001*Assumptions!$B$7</f>
        <v>114175.097998906</v>
      </c>
      <c r="P1001" s="68" t="n">
        <f aca="false">P1000+G1001</f>
        <v>12899.540215</v>
      </c>
      <c r="Q1001" s="68" t="n">
        <f aca="false">MAX(Q1000,P1001)</f>
        <v>13524.66331</v>
      </c>
      <c r="R1001" s="68" t="n">
        <f aca="false">Q1001-P1001</f>
        <v>625.123095000003</v>
      </c>
      <c r="S1001" s="68" t="n">
        <f aca="false">S1000+K1001</f>
        <v>7040.10930845917</v>
      </c>
      <c r="T1001" s="68" t="n">
        <f aca="false">MAX(T1000,S1001)</f>
        <v>8098.85506898122</v>
      </c>
      <c r="U1001" s="68" t="n">
        <f aca="false">T1001-S1001</f>
        <v>1058.74576052205</v>
      </c>
      <c r="V1001" s="70" t="n">
        <f aca="false">V1000+F1001</f>
        <v>2.3215</v>
      </c>
      <c r="W1001" s="70" t="n">
        <f aca="false">MAX(W1000,V1001)</f>
        <v>2.3943</v>
      </c>
      <c r="X1001" s="70" t="n">
        <f aca="false">W1001-V1001</f>
        <v>0.0727999999999995</v>
      </c>
      <c r="Y1001" s="70" t="n">
        <f aca="false">Y1000+M1001</f>
        <v>2.06313570595019</v>
      </c>
      <c r="Z1001" s="70" t="n">
        <f aca="false">MAX(Z1000,Y1001)</f>
        <v>2.15505575628418</v>
      </c>
      <c r="AA1001" s="70" t="n">
        <f aca="false">Z1001-Y1001</f>
        <v>0.0919200503339908</v>
      </c>
      <c r="AB1001" s="72" t="n">
        <f aca="false">AB1000*(1+F1001)</f>
        <v>8.91244124189217</v>
      </c>
      <c r="AC1001" s="73" t="n">
        <f aca="false">MAX(AC1000,AB1001)</f>
        <v>9.62426283463465</v>
      </c>
      <c r="AD1001" s="70" t="n">
        <f aca="false">1-AB1001/AC1001</f>
        <v>0.0739611547370535</v>
      </c>
      <c r="AE1001" s="73" t="n">
        <f aca="false">AE1000*(1+M1001)</f>
        <v>6.88666327966112</v>
      </c>
      <c r="AF1001" s="73" t="n">
        <f aca="false">MAX(AF1000,AE1001)</f>
        <v>7.58042448368252</v>
      </c>
      <c r="AG1001" s="70" t="n">
        <f aca="false">1-AE1001/AF1001</f>
        <v>0.0915200996348931</v>
      </c>
      <c r="AH1001" s="74" t="n">
        <f aca="false">IF(R1001&gt;0,AH1000+1,0)</f>
        <v>74</v>
      </c>
      <c r="AI1001" s="74" t="n">
        <f aca="false">IF(U1001&gt;0,AI1000+1,0)</f>
        <v>74</v>
      </c>
      <c r="AJ1001" s="74" t="n">
        <f aca="false">IF(G1001&gt;0,AJ1000+1,0)</f>
        <v>1</v>
      </c>
      <c r="AK1001" s="74" t="n">
        <f aca="false">IF(G1001&lt;=0,AK1000+1,0)</f>
        <v>0</v>
      </c>
      <c r="AL1001" s="74" t="n">
        <f aca="false">IF(K1001&gt;0,AL1000+1,0)</f>
        <v>1</v>
      </c>
      <c r="AM1001" s="74" t="n">
        <f aca="false">IF(K1001&lt;=0,AM1000+1,0)</f>
        <v>0</v>
      </c>
    </row>
    <row r="1002" customFormat="false" ht="15" hidden="false" customHeight="false" outlineLevel="0" collapsed="false">
      <c r="A1002" s="61" t="n">
        <v>1006</v>
      </c>
      <c r="B1002" s="62" t="n">
        <v>42711.3854166667</v>
      </c>
      <c r="C1002" s="63" t="n">
        <f aca="false">YEAR(B1002)</f>
        <v>2016</v>
      </c>
      <c r="D1002" s="32" t="s">
        <v>276</v>
      </c>
      <c r="E1002" s="64" t="n">
        <v>8170.7</v>
      </c>
      <c r="F1002" s="65" t="n">
        <v>0.0008</v>
      </c>
      <c r="G1002" s="66" t="n">
        <v>6.53656</v>
      </c>
      <c r="H1002" s="67" t="n">
        <f aca="false">E1002+IF(D1002="Long",1,-1)*G1002</f>
        <v>8164.16344</v>
      </c>
      <c r="I1002" s="68" t="n">
        <f aca="false">Assumptions!$B$58</f>
        <v>5.35750011455817</v>
      </c>
      <c r="J1002" s="68" t="n">
        <f aca="false">INDEX(Yearly!$D$5:$D$22,MATCH(C1002,Yearly!$A$5:$A$22,0))</f>
        <v>0.502265635739828</v>
      </c>
      <c r="K1002" s="68" t="n">
        <f aca="false">G1002-I1002-J1002</f>
        <v>0.676794249702003</v>
      </c>
      <c r="L1002" s="69" t="n">
        <f aca="false">(I1002+J1002)/Assumptions!$B$8</f>
        <v>0.000258379058567438</v>
      </c>
      <c r="M1002" s="70" t="n">
        <f aca="false">F1002-L1002</f>
        <v>0.000541620941432562</v>
      </c>
      <c r="N1002" s="71" t="n">
        <f aca="false">G1002*Assumptions!$B$7</f>
        <v>51410.0444</v>
      </c>
      <c r="O1002" s="71" t="n">
        <f aca="false">K1002*Assumptions!$B$7</f>
        <v>5322.98677390626</v>
      </c>
      <c r="P1002" s="68" t="n">
        <f aca="false">P1001+G1002</f>
        <v>12906.076775</v>
      </c>
      <c r="Q1002" s="68" t="n">
        <f aca="false">MAX(Q1001,P1002)</f>
        <v>13524.66331</v>
      </c>
      <c r="R1002" s="68" t="n">
        <f aca="false">Q1002-P1002</f>
        <v>618.586535000002</v>
      </c>
      <c r="S1002" s="68" t="n">
        <f aca="false">S1001+K1002</f>
        <v>7040.78610270887</v>
      </c>
      <c r="T1002" s="68" t="n">
        <f aca="false">MAX(T1001,S1002)</f>
        <v>8098.85506898122</v>
      </c>
      <c r="U1002" s="68" t="n">
        <f aca="false">T1002-S1002</f>
        <v>1058.06896627235</v>
      </c>
      <c r="V1002" s="70" t="n">
        <f aca="false">V1001+F1002</f>
        <v>2.3223</v>
      </c>
      <c r="W1002" s="70" t="n">
        <f aca="false">MAX(W1001,V1002)</f>
        <v>2.3943</v>
      </c>
      <c r="X1002" s="70" t="n">
        <f aca="false">W1002-V1002</f>
        <v>0.0719999999999996</v>
      </c>
      <c r="Y1002" s="70" t="n">
        <f aca="false">Y1001+M1002</f>
        <v>2.06367732689162</v>
      </c>
      <c r="Z1002" s="70" t="n">
        <f aca="false">MAX(Z1001,Y1002)</f>
        <v>2.15505575628418</v>
      </c>
      <c r="AA1002" s="70" t="n">
        <f aca="false">Z1002-Y1002</f>
        <v>0.0913784293925581</v>
      </c>
      <c r="AB1002" s="72" t="n">
        <f aca="false">AB1001*(1+F1002)</f>
        <v>8.91957119488568</v>
      </c>
      <c r="AC1002" s="73" t="n">
        <f aca="false">MAX(AC1001,AB1002)</f>
        <v>9.62426283463465</v>
      </c>
      <c r="AD1002" s="70" t="n">
        <f aca="false">1-AB1002/AC1002</f>
        <v>0.0732203236608433</v>
      </c>
      <c r="AE1002" s="73" t="n">
        <f aca="false">AE1001*(1+M1002)</f>
        <v>6.89039324070998</v>
      </c>
      <c r="AF1002" s="73" t="n">
        <f aca="false">MAX(AF1001,AE1002)</f>
        <v>7.58042448368252</v>
      </c>
      <c r="AG1002" s="70" t="n">
        <f aca="false">1-AE1002/AF1002</f>
        <v>0.0910280478959846</v>
      </c>
      <c r="AH1002" s="74" t="n">
        <f aca="false">IF(R1002&gt;0,AH1001+1,0)</f>
        <v>75</v>
      </c>
      <c r="AI1002" s="74" t="n">
        <f aca="false">IF(U1002&gt;0,AI1001+1,0)</f>
        <v>75</v>
      </c>
      <c r="AJ1002" s="74" t="n">
        <f aca="false">IF(G1002&gt;0,AJ1001+1,0)</f>
        <v>2</v>
      </c>
      <c r="AK1002" s="74" t="n">
        <f aca="false">IF(G1002&lt;=0,AK1001+1,0)</f>
        <v>0</v>
      </c>
      <c r="AL1002" s="74" t="n">
        <f aca="false">IF(K1002&gt;0,AL1001+1,0)</f>
        <v>2</v>
      </c>
      <c r="AM1002" s="74" t="n">
        <f aca="false">IF(K1002&lt;=0,AM1001+1,0)</f>
        <v>0</v>
      </c>
    </row>
    <row r="1003" customFormat="false" ht="15" hidden="false" customHeight="false" outlineLevel="0" collapsed="false">
      <c r="A1003" s="61" t="n">
        <v>1007</v>
      </c>
      <c r="B1003" s="62" t="n">
        <v>42711.4673611111</v>
      </c>
      <c r="C1003" s="63" t="n">
        <f aca="false">YEAR(B1003)</f>
        <v>2016</v>
      </c>
      <c r="D1003" s="32" t="s">
        <v>277</v>
      </c>
      <c r="E1003" s="64" t="n">
        <v>8164.1</v>
      </c>
      <c r="F1003" s="65" t="n">
        <v>-0.0063</v>
      </c>
      <c r="G1003" s="66" t="n">
        <v>-51.43383</v>
      </c>
      <c r="H1003" s="67" t="n">
        <f aca="false">E1003+IF(D1003="Long",1,-1)*G1003</f>
        <v>8112.66617</v>
      </c>
      <c r="I1003" s="68" t="n">
        <f aca="false">Assumptions!$B$58</f>
        <v>5.35750011455817</v>
      </c>
      <c r="J1003" s="68" t="n">
        <f aca="false">INDEX(Yearly!$D$5:$D$22,MATCH(C1003,Yearly!$A$5:$A$22,0))</f>
        <v>0.502265635739828</v>
      </c>
      <c r="K1003" s="68" t="n">
        <f aca="false">G1003-I1003-J1003</f>
        <v>-57.293595750298</v>
      </c>
      <c r="L1003" s="69" t="n">
        <f aca="false">(I1003+J1003)/Assumptions!$B$8</f>
        <v>0.000258379058567438</v>
      </c>
      <c r="M1003" s="70" t="n">
        <f aca="false">F1003-L1003</f>
        <v>-0.00655837905856744</v>
      </c>
      <c r="N1003" s="71" t="n">
        <f aca="false">G1003*Assumptions!$B$7</f>
        <v>-404527.07295</v>
      </c>
      <c r="O1003" s="71" t="n">
        <f aca="false">K1003*Assumptions!$B$7</f>
        <v>-450614.130576094</v>
      </c>
      <c r="P1003" s="68" t="n">
        <f aca="false">P1002+G1003</f>
        <v>12854.642945</v>
      </c>
      <c r="Q1003" s="68" t="n">
        <f aca="false">MAX(Q1002,P1003)</f>
        <v>13524.66331</v>
      </c>
      <c r="R1003" s="68" t="n">
        <f aca="false">Q1003-P1003</f>
        <v>670.020365000002</v>
      </c>
      <c r="S1003" s="68" t="n">
        <f aca="false">S1002+K1003</f>
        <v>6983.49250695857</v>
      </c>
      <c r="T1003" s="68" t="n">
        <f aca="false">MAX(T1002,S1003)</f>
        <v>8098.85506898122</v>
      </c>
      <c r="U1003" s="68" t="n">
        <f aca="false">T1003-S1003</f>
        <v>1115.36256202265</v>
      </c>
      <c r="V1003" s="70" t="n">
        <f aca="false">V1002+F1003</f>
        <v>2.316</v>
      </c>
      <c r="W1003" s="70" t="n">
        <f aca="false">MAX(W1002,V1003)</f>
        <v>2.3943</v>
      </c>
      <c r="X1003" s="70" t="n">
        <f aca="false">W1003-V1003</f>
        <v>0.0782999999999996</v>
      </c>
      <c r="Y1003" s="70" t="n">
        <f aca="false">Y1002+M1003</f>
        <v>2.05711894783306</v>
      </c>
      <c r="Z1003" s="70" t="n">
        <f aca="false">MAX(Z1002,Y1003)</f>
        <v>2.15505575628418</v>
      </c>
      <c r="AA1003" s="70" t="n">
        <f aca="false">Z1003-Y1003</f>
        <v>0.0979368084511254</v>
      </c>
      <c r="AB1003" s="72" t="n">
        <f aca="false">AB1002*(1+F1003)</f>
        <v>8.8633778963579</v>
      </c>
      <c r="AC1003" s="73" t="n">
        <f aca="false">MAX(AC1002,AB1003)</f>
        <v>9.62426283463465</v>
      </c>
      <c r="AD1003" s="70" t="n">
        <f aca="false">1-AB1003/AC1003</f>
        <v>0.0790590356217799</v>
      </c>
      <c r="AE1003" s="73" t="n">
        <f aca="false">AE1002*(1+M1003)</f>
        <v>6.84520342997481</v>
      </c>
      <c r="AF1003" s="73" t="n">
        <f aca="false">MAX(AF1002,AE1003)</f>
        <v>7.58042448368252</v>
      </c>
      <c r="AG1003" s="70" t="n">
        <f aca="false">1-AE1003/AF1003</f>
        <v>0.0969894305114889</v>
      </c>
      <c r="AH1003" s="74" t="n">
        <f aca="false">IF(R1003&gt;0,AH1002+1,0)</f>
        <v>76</v>
      </c>
      <c r="AI1003" s="74" t="n">
        <f aca="false">IF(U1003&gt;0,AI1002+1,0)</f>
        <v>76</v>
      </c>
      <c r="AJ1003" s="74" t="n">
        <f aca="false">IF(G1003&gt;0,AJ1002+1,0)</f>
        <v>0</v>
      </c>
      <c r="AK1003" s="74" t="n">
        <f aca="false">IF(G1003&lt;=0,AK1002+1,0)</f>
        <v>1</v>
      </c>
      <c r="AL1003" s="74" t="n">
        <f aca="false">IF(K1003&gt;0,AL1002+1,0)</f>
        <v>0</v>
      </c>
      <c r="AM1003" s="74" t="n">
        <f aca="false">IF(K1003&lt;=0,AM1002+1,0)</f>
        <v>1</v>
      </c>
    </row>
    <row r="1004" customFormat="false" ht="15" hidden="false" customHeight="false" outlineLevel="0" collapsed="false">
      <c r="A1004" s="61" t="n">
        <v>1008</v>
      </c>
      <c r="B1004" s="62" t="n">
        <v>42711.6145833333</v>
      </c>
      <c r="C1004" s="63" t="n">
        <f aca="false">YEAR(B1004)</f>
        <v>2016</v>
      </c>
      <c r="D1004" s="32" t="s">
        <v>276</v>
      </c>
      <c r="E1004" s="64" t="n">
        <v>8112.6</v>
      </c>
      <c r="F1004" s="65" t="n">
        <v>-0.0105</v>
      </c>
      <c r="G1004" s="66" t="n">
        <v>-85.1823</v>
      </c>
      <c r="H1004" s="67" t="n">
        <f aca="false">E1004+IF(D1004="Long",1,-1)*G1004</f>
        <v>8197.7823</v>
      </c>
      <c r="I1004" s="68" t="n">
        <f aca="false">Assumptions!$B$58</f>
        <v>5.35750011455817</v>
      </c>
      <c r="J1004" s="68" t="n">
        <f aca="false">INDEX(Yearly!$D$5:$D$22,MATCH(C1004,Yearly!$A$5:$A$22,0))</f>
        <v>0.502265635739828</v>
      </c>
      <c r="K1004" s="68" t="n">
        <f aca="false">G1004-I1004-J1004</f>
        <v>-91.042065750298</v>
      </c>
      <c r="L1004" s="69" t="n">
        <f aca="false">(I1004+J1004)/Assumptions!$B$8</f>
        <v>0.000258379058567438</v>
      </c>
      <c r="M1004" s="70" t="n">
        <f aca="false">F1004-L1004</f>
        <v>-0.0107583790585674</v>
      </c>
      <c r="N1004" s="71" t="n">
        <f aca="false">G1004*Assumptions!$B$7</f>
        <v>-669958.7895</v>
      </c>
      <c r="O1004" s="71" t="n">
        <f aca="false">K1004*Assumptions!$B$7</f>
        <v>-716045.847126094</v>
      </c>
      <c r="P1004" s="68" t="n">
        <f aca="false">P1003+G1004</f>
        <v>12769.460645</v>
      </c>
      <c r="Q1004" s="68" t="n">
        <f aca="false">MAX(Q1003,P1004)</f>
        <v>13524.66331</v>
      </c>
      <c r="R1004" s="68" t="n">
        <f aca="false">Q1004-P1004</f>
        <v>755.202665000003</v>
      </c>
      <c r="S1004" s="68" t="n">
        <f aca="false">S1003+K1004</f>
        <v>6892.45044120827</v>
      </c>
      <c r="T1004" s="68" t="n">
        <f aca="false">MAX(T1003,S1004)</f>
        <v>8098.85506898122</v>
      </c>
      <c r="U1004" s="68" t="n">
        <f aca="false">T1004-S1004</f>
        <v>1206.40462777295</v>
      </c>
      <c r="V1004" s="70" t="n">
        <f aca="false">V1003+F1004</f>
        <v>2.3055</v>
      </c>
      <c r="W1004" s="70" t="n">
        <f aca="false">MAX(W1003,V1004)</f>
        <v>2.3943</v>
      </c>
      <c r="X1004" s="70" t="n">
        <f aca="false">W1004-V1004</f>
        <v>0.0887999999999996</v>
      </c>
      <c r="Y1004" s="70" t="n">
        <f aca="false">Y1003+M1004</f>
        <v>2.04636056877449</v>
      </c>
      <c r="Z1004" s="70" t="n">
        <f aca="false">MAX(Z1003,Y1004)</f>
        <v>2.15505575628418</v>
      </c>
      <c r="AA1004" s="70" t="n">
        <f aca="false">Z1004-Y1004</f>
        <v>0.108695187509693</v>
      </c>
      <c r="AB1004" s="72" t="n">
        <f aca="false">AB1003*(1+F1004)</f>
        <v>8.77031242844614</v>
      </c>
      <c r="AC1004" s="73" t="n">
        <f aca="false">MAX(AC1003,AB1004)</f>
        <v>9.62426283463465</v>
      </c>
      <c r="AD1004" s="70" t="n">
        <f aca="false">1-AB1004/AC1004</f>
        <v>0.0887289157477512</v>
      </c>
      <c r="AE1004" s="73" t="n">
        <f aca="false">AE1003*(1+M1004)</f>
        <v>6.77156013674213</v>
      </c>
      <c r="AF1004" s="73" t="n">
        <f aca="false">MAX(AF1003,AE1004)</f>
        <v>7.58042448368252</v>
      </c>
      <c r="AG1004" s="70" t="n">
        <f aca="false">1-AE1004/AF1004</f>
        <v>0.106704360511939</v>
      </c>
      <c r="AH1004" s="74" t="n">
        <f aca="false">IF(R1004&gt;0,AH1003+1,0)</f>
        <v>77</v>
      </c>
      <c r="AI1004" s="74" t="n">
        <f aca="false">IF(U1004&gt;0,AI1003+1,0)</f>
        <v>77</v>
      </c>
      <c r="AJ1004" s="74" t="n">
        <f aca="false">IF(G1004&gt;0,AJ1003+1,0)</f>
        <v>0</v>
      </c>
      <c r="AK1004" s="74" t="n">
        <f aca="false">IF(G1004&lt;=0,AK1003+1,0)</f>
        <v>2</v>
      </c>
      <c r="AL1004" s="74" t="n">
        <f aca="false">IF(K1004&gt;0,AL1003+1,0)</f>
        <v>0</v>
      </c>
      <c r="AM1004" s="74" t="n">
        <f aca="false">IF(K1004&lt;=0,AM1003+1,0)</f>
        <v>2</v>
      </c>
    </row>
    <row r="1005" customFormat="false" ht="15" hidden="false" customHeight="false" outlineLevel="0" collapsed="false">
      <c r="A1005" s="61" t="n">
        <v>1009</v>
      </c>
      <c r="B1005" s="62" t="n">
        <v>42712.40625</v>
      </c>
      <c r="C1005" s="63" t="n">
        <f aca="false">YEAR(B1005)</f>
        <v>2016</v>
      </c>
      <c r="D1005" s="32" t="s">
        <v>277</v>
      </c>
      <c r="E1005" s="64" t="n">
        <v>8197.5</v>
      </c>
      <c r="F1005" s="65" t="n">
        <v>0.0006</v>
      </c>
      <c r="G1005" s="66" t="n">
        <v>4.9185</v>
      </c>
      <c r="H1005" s="67" t="n">
        <f aca="false">E1005+IF(D1005="Long",1,-1)*G1005</f>
        <v>8202.4185</v>
      </c>
      <c r="I1005" s="68" t="n">
        <f aca="false">Assumptions!$B$58</f>
        <v>5.35750011455817</v>
      </c>
      <c r="J1005" s="68" t="n">
        <f aca="false">INDEX(Yearly!$D$5:$D$22,MATCH(C1005,Yearly!$A$5:$A$22,0))</f>
        <v>0.502265635739828</v>
      </c>
      <c r="K1005" s="68" t="n">
        <f aca="false">G1005-I1005-J1005</f>
        <v>-0.941265750297997</v>
      </c>
      <c r="L1005" s="69" t="n">
        <f aca="false">(I1005+J1005)/Assumptions!$B$8</f>
        <v>0.000258379058567438</v>
      </c>
      <c r="M1005" s="70" t="n">
        <f aca="false">F1005-L1005</f>
        <v>0.000341620941432562</v>
      </c>
      <c r="N1005" s="71" t="n">
        <f aca="false">G1005*Assumptions!$B$7</f>
        <v>38684.0025</v>
      </c>
      <c r="O1005" s="71" t="n">
        <f aca="false">K1005*Assumptions!$B$7</f>
        <v>-7403.05512609374</v>
      </c>
      <c r="P1005" s="68" t="n">
        <f aca="false">P1004+G1005</f>
        <v>12774.379145</v>
      </c>
      <c r="Q1005" s="68" t="n">
        <f aca="false">MAX(Q1004,P1005)</f>
        <v>13524.66331</v>
      </c>
      <c r="R1005" s="68" t="n">
        <f aca="false">Q1005-P1005</f>
        <v>750.284165000003</v>
      </c>
      <c r="S1005" s="68" t="n">
        <f aca="false">S1004+K1005</f>
        <v>6891.50917545797</v>
      </c>
      <c r="T1005" s="68" t="n">
        <f aca="false">MAX(T1004,S1005)</f>
        <v>8098.85506898122</v>
      </c>
      <c r="U1005" s="68" t="n">
        <f aca="false">T1005-S1005</f>
        <v>1207.34589352324</v>
      </c>
      <c r="V1005" s="70" t="n">
        <f aca="false">V1004+F1005</f>
        <v>2.3061</v>
      </c>
      <c r="W1005" s="70" t="n">
        <f aca="false">MAX(W1004,V1005)</f>
        <v>2.3943</v>
      </c>
      <c r="X1005" s="70" t="n">
        <f aca="false">W1005-V1005</f>
        <v>0.0881999999999996</v>
      </c>
      <c r="Y1005" s="70" t="n">
        <f aca="false">Y1004+M1005</f>
        <v>2.04670218971592</v>
      </c>
      <c r="Z1005" s="70" t="n">
        <f aca="false">MAX(Z1004,Y1005)</f>
        <v>2.15505575628418</v>
      </c>
      <c r="AA1005" s="70" t="n">
        <f aca="false">Z1005-Y1005</f>
        <v>0.10835356656826</v>
      </c>
      <c r="AB1005" s="72" t="n">
        <f aca="false">AB1004*(1+F1005)</f>
        <v>8.77557461590321</v>
      </c>
      <c r="AC1005" s="73" t="n">
        <f aca="false">MAX(AC1004,AB1005)</f>
        <v>9.62426283463465</v>
      </c>
      <c r="AD1005" s="70" t="n">
        <f aca="false">1-AB1005/AC1005</f>
        <v>0.0881821530972</v>
      </c>
      <c r="AE1005" s="73" t="n">
        <f aca="false">AE1004*(1+M1005)</f>
        <v>6.77387344349102</v>
      </c>
      <c r="AF1005" s="73" t="n">
        <f aca="false">MAX(AF1004,AE1005)</f>
        <v>7.58042448368252</v>
      </c>
      <c r="AG1005" s="70" t="n">
        <f aca="false">1-AE1005/AF1005</f>
        <v>0.1063991920146</v>
      </c>
      <c r="AH1005" s="74" t="n">
        <f aca="false">IF(R1005&gt;0,AH1004+1,0)</f>
        <v>78</v>
      </c>
      <c r="AI1005" s="74" t="n">
        <f aca="false">IF(U1005&gt;0,AI1004+1,0)</f>
        <v>78</v>
      </c>
      <c r="AJ1005" s="74" t="n">
        <f aca="false">IF(G1005&gt;0,AJ1004+1,0)</f>
        <v>1</v>
      </c>
      <c r="AK1005" s="74" t="n">
        <f aca="false">IF(G1005&lt;=0,AK1004+1,0)</f>
        <v>0</v>
      </c>
      <c r="AL1005" s="74" t="n">
        <f aca="false">IF(K1005&gt;0,AL1004+1,0)</f>
        <v>0</v>
      </c>
      <c r="AM1005" s="74" t="n">
        <f aca="false">IF(K1005&lt;=0,AM1004+1,0)</f>
        <v>3</v>
      </c>
    </row>
    <row r="1006" customFormat="false" ht="15" hidden="false" customHeight="false" outlineLevel="0" collapsed="false">
      <c r="A1006" s="61" t="n">
        <v>1010</v>
      </c>
      <c r="B1006" s="62" t="n">
        <v>42716.5520833333</v>
      </c>
      <c r="C1006" s="63" t="n">
        <f aca="false">YEAR(B1006)</f>
        <v>2016</v>
      </c>
      <c r="D1006" s="32" t="s">
        <v>276</v>
      </c>
      <c r="E1006" s="64" t="n">
        <v>8202.4</v>
      </c>
      <c r="F1006" s="65" t="n">
        <v>0.0003</v>
      </c>
      <c r="G1006" s="66" t="n">
        <v>2.46072</v>
      </c>
      <c r="H1006" s="67" t="n">
        <f aca="false">E1006+IF(D1006="Long",1,-1)*G1006</f>
        <v>8199.93928</v>
      </c>
      <c r="I1006" s="68" t="n">
        <f aca="false">Assumptions!$B$58</f>
        <v>5.35750011455817</v>
      </c>
      <c r="J1006" s="68" t="n">
        <f aca="false">INDEX(Yearly!$D$5:$D$22,MATCH(C1006,Yearly!$A$5:$A$22,0))</f>
        <v>0.502265635739828</v>
      </c>
      <c r="K1006" s="68" t="n">
        <f aca="false">G1006-I1006-J1006</f>
        <v>-3.399045750298</v>
      </c>
      <c r="L1006" s="69" t="n">
        <f aca="false">(I1006+J1006)/Assumptions!$B$8</f>
        <v>0.000258379058567438</v>
      </c>
      <c r="M1006" s="70" t="n">
        <f aca="false">F1006-L1006</f>
        <v>4.1620941432562E-005</v>
      </c>
      <c r="N1006" s="71" t="n">
        <f aca="false">G1006*Assumptions!$B$7</f>
        <v>19353.5628</v>
      </c>
      <c r="O1006" s="71" t="n">
        <f aca="false">K1006*Assumptions!$B$7</f>
        <v>-26733.4948260937</v>
      </c>
      <c r="P1006" s="68" t="n">
        <f aca="false">P1005+G1006</f>
        <v>12776.839865</v>
      </c>
      <c r="Q1006" s="68" t="n">
        <f aca="false">MAX(Q1005,P1006)</f>
        <v>13524.66331</v>
      </c>
      <c r="R1006" s="68" t="n">
        <f aca="false">Q1006-P1006</f>
        <v>747.823445000004</v>
      </c>
      <c r="S1006" s="68" t="n">
        <f aca="false">S1005+K1006</f>
        <v>6888.11012970768</v>
      </c>
      <c r="T1006" s="68" t="n">
        <f aca="false">MAX(T1005,S1006)</f>
        <v>8098.85506898122</v>
      </c>
      <c r="U1006" s="68" t="n">
        <f aca="false">T1006-S1006</f>
        <v>1210.74493927354</v>
      </c>
      <c r="V1006" s="70" t="n">
        <f aca="false">V1005+F1006</f>
        <v>2.3064</v>
      </c>
      <c r="W1006" s="70" t="n">
        <f aca="false">MAX(W1005,V1006)</f>
        <v>2.3943</v>
      </c>
      <c r="X1006" s="70" t="n">
        <f aca="false">W1006-V1006</f>
        <v>0.0878999999999994</v>
      </c>
      <c r="Y1006" s="70" t="n">
        <f aca="false">Y1005+M1006</f>
        <v>2.04674381065735</v>
      </c>
      <c r="Z1006" s="70" t="n">
        <f aca="false">MAX(Z1005,Y1006)</f>
        <v>2.15505575628418</v>
      </c>
      <c r="AA1006" s="70" t="n">
        <f aca="false">Z1006-Y1006</f>
        <v>0.108311945626828</v>
      </c>
      <c r="AB1006" s="72" t="n">
        <f aca="false">AB1005*(1+F1006)</f>
        <v>8.77820728828798</v>
      </c>
      <c r="AC1006" s="73" t="n">
        <f aca="false">MAX(AC1005,AB1006)</f>
        <v>9.62426283463465</v>
      </c>
      <c r="AD1006" s="70" t="n">
        <f aca="false">1-AB1006/AC1006</f>
        <v>0.0879086077431291</v>
      </c>
      <c r="AE1006" s="73" t="n">
        <f aca="false">AE1005*(1+M1006)</f>
        <v>6.77415537848088</v>
      </c>
      <c r="AF1006" s="73" t="n">
        <f aca="false">MAX(AF1005,AE1006)</f>
        <v>7.58042448368252</v>
      </c>
      <c r="AG1006" s="70" t="n">
        <f aca="false">1-AE1006/AF1006</f>
        <v>0.106361999507706</v>
      </c>
      <c r="AH1006" s="74" t="n">
        <f aca="false">IF(R1006&gt;0,AH1005+1,0)</f>
        <v>79</v>
      </c>
      <c r="AI1006" s="74" t="n">
        <f aca="false">IF(U1006&gt;0,AI1005+1,0)</f>
        <v>79</v>
      </c>
      <c r="AJ1006" s="74" t="n">
        <f aca="false">IF(G1006&gt;0,AJ1005+1,0)</f>
        <v>2</v>
      </c>
      <c r="AK1006" s="74" t="n">
        <f aca="false">IF(G1006&lt;=0,AK1005+1,0)</f>
        <v>0</v>
      </c>
      <c r="AL1006" s="74" t="n">
        <f aca="false">IF(K1006&gt;0,AL1005+1,0)</f>
        <v>0</v>
      </c>
      <c r="AM1006" s="74" t="n">
        <f aca="false">IF(K1006&lt;=0,AM1005+1,0)</f>
        <v>4</v>
      </c>
    </row>
    <row r="1007" customFormat="false" ht="15" hidden="false" customHeight="false" outlineLevel="0" collapsed="false">
      <c r="A1007" s="61" t="n">
        <v>1011</v>
      </c>
      <c r="B1007" s="62" t="n">
        <v>42717.59375</v>
      </c>
      <c r="C1007" s="63" t="n">
        <f aca="false">YEAR(B1007)</f>
        <v>2016</v>
      </c>
      <c r="D1007" s="32" t="s">
        <v>277</v>
      </c>
      <c r="E1007" s="64" t="n">
        <v>8200.2</v>
      </c>
      <c r="F1007" s="65" t="n">
        <v>-0.0003</v>
      </c>
      <c r="G1007" s="66" t="n">
        <v>-2.46006</v>
      </c>
      <c r="H1007" s="67" t="n">
        <f aca="false">E1007+IF(D1007="Long",1,-1)*G1007</f>
        <v>8197.73994</v>
      </c>
      <c r="I1007" s="68" t="n">
        <f aca="false">Assumptions!$B$58</f>
        <v>5.35750011455817</v>
      </c>
      <c r="J1007" s="68" t="n">
        <f aca="false">INDEX(Yearly!$D$5:$D$22,MATCH(C1007,Yearly!$A$5:$A$22,0))</f>
        <v>0.502265635739828</v>
      </c>
      <c r="K1007" s="68" t="n">
        <f aca="false">G1007-I1007-J1007</f>
        <v>-8.319825750298</v>
      </c>
      <c r="L1007" s="69" t="n">
        <f aca="false">(I1007+J1007)/Assumptions!$B$8</f>
        <v>0.000258379058567438</v>
      </c>
      <c r="M1007" s="70" t="n">
        <f aca="false">F1007-L1007</f>
        <v>-0.000558379058567438</v>
      </c>
      <c r="N1007" s="71" t="n">
        <f aca="false">G1007*Assumptions!$B$7</f>
        <v>-19348.3719</v>
      </c>
      <c r="O1007" s="71" t="n">
        <f aca="false">K1007*Assumptions!$B$7</f>
        <v>-65435.4295260937</v>
      </c>
      <c r="P1007" s="68" t="n">
        <f aca="false">P1006+G1007</f>
        <v>12774.379805</v>
      </c>
      <c r="Q1007" s="68" t="n">
        <f aca="false">MAX(Q1006,P1007)</f>
        <v>13524.66331</v>
      </c>
      <c r="R1007" s="68" t="n">
        <f aca="false">Q1007-P1007</f>
        <v>750.283505000003</v>
      </c>
      <c r="S1007" s="68" t="n">
        <f aca="false">S1006+K1007</f>
        <v>6879.79030395738</v>
      </c>
      <c r="T1007" s="68" t="n">
        <f aca="false">MAX(T1006,S1007)</f>
        <v>8098.85506898122</v>
      </c>
      <c r="U1007" s="68" t="n">
        <f aca="false">T1007-S1007</f>
        <v>1219.06476502384</v>
      </c>
      <c r="V1007" s="70" t="n">
        <f aca="false">V1006+F1007</f>
        <v>2.3061</v>
      </c>
      <c r="W1007" s="70" t="n">
        <f aca="false">MAX(W1006,V1007)</f>
        <v>2.3943</v>
      </c>
      <c r="X1007" s="70" t="n">
        <f aca="false">W1007-V1007</f>
        <v>0.0881999999999996</v>
      </c>
      <c r="Y1007" s="70" t="n">
        <f aca="false">Y1006+M1007</f>
        <v>2.04618543159879</v>
      </c>
      <c r="Z1007" s="70" t="n">
        <f aca="false">MAX(Z1006,Y1007)</f>
        <v>2.15505575628418</v>
      </c>
      <c r="AA1007" s="70" t="n">
        <f aca="false">Z1007-Y1007</f>
        <v>0.108870324685395</v>
      </c>
      <c r="AB1007" s="72" t="n">
        <f aca="false">AB1006*(1+F1007)</f>
        <v>8.77557382610149</v>
      </c>
      <c r="AC1007" s="73" t="n">
        <f aca="false">MAX(AC1006,AB1007)</f>
        <v>9.62426283463465</v>
      </c>
      <c r="AD1007" s="70" t="n">
        <f aca="false">1-AB1007/AC1007</f>
        <v>0.0881822351608061</v>
      </c>
      <c r="AE1007" s="73" t="n">
        <f aca="false">AE1006*(1+M1007)</f>
        <v>6.77037283197805</v>
      </c>
      <c r="AF1007" s="73" t="n">
        <f aca="false">MAX(AF1006,AE1007)</f>
        <v>7.58042448368252</v>
      </c>
      <c r="AG1007" s="70" t="n">
        <f aca="false">1-AE1007/AF1007</f>
        <v>0.106860988253121</v>
      </c>
      <c r="AH1007" s="74" t="n">
        <f aca="false">IF(R1007&gt;0,AH1006+1,0)</f>
        <v>80</v>
      </c>
      <c r="AI1007" s="74" t="n">
        <f aca="false">IF(U1007&gt;0,AI1006+1,0)</f>
        <v>80</v>
      </c>
      <c r="AJ1007" s="74" t="n">
        <f aca="false">IF(G1007&gt;0,AJ1006+1,0)</f>
        <v>0</v>
      </c>
      <c r="AK1007" s="74" t="n">
        <f aca="false">IF(G1007&lt;=0,AK1006+1,0)</f>
        <v>1</v>
      </c>
      <c r="AL1007" s="74" t="n">
        <f aca="false">IF(K1007&gt;0,AL1006+1,0)</f>
        <v>0</v>
      </c>
      <c r="AM1007" s="74" t="n">
        <f aca="false">IF(K1007&lt;=0,AM1006+1,0)</f>
        <v>5</v>
      </c>
    </row>
    <row r="1008" customFormat="false" ht="15" hidden="false" customHeight="false" outlineLevel="0" collapsed="false">
      <c r="A1008" s="61" t="n">
        <v>1012</v>
      </c>
      <c r="B1008" s="62" t="n">
        <v>42718.46875</v>
      </c>
      <c r="C1008" s="63" t="n">
        <f aca="false">YEAR(B1008)</f>
        <v>2016</v>
      </c>
      <c r="D1008" s="32" t="s">
        <v>276</v>
      </c>
      <c r="E1008" s="64" t="n">
        <v>8197.65</v>
      </c>
      <c r="F1008" s="65" t="n">
        <v>-0.0012</v>
      </c>
      <c r="G1008" s="66" t="n">
        <v>-9.83718</v>
      </c>
      <c r="H1008" s="67" t="n">
        <f aca="false">E1008+IF(D1008="Long",1,-1)*G1008</f>
        <v>8207.48718</v>
      </c>
      <c r="I1008" s="68" t="n">
        <f aca="false">Assumptions!$B$58</f>
        <v>5.35750011455817</v>
      </c>
      <c r="J1008" s="68" t="n">
        <f aca="false">INDEX(Yearly!$D$5:$D$22,MATCH(C1008,Yearly!$A$5:$A$22,0))</f>
        <v>0.502265635739828</v>
      </c>
      <c r="K1008" s="68" t="n">
        <f aca="false">G1008-I1008-J1008</f>
        <v>-15.696945750298</v>
      </c>
      <c r="L1008" s="69" t="n">
        <f aca="false">(I1008+J1008)/Assumptions!$B$8</f>
        <v>0.000258379058567438</v>
      </c>
      <c r="M1008" s="70" t="n">
        <f aca="false">F1008-L1008</f>
        <v>-0.00145837905856744</v>
      </c>
      <c r="N1008" s="71" t="n">
        <f aca="false">G1008*Assumptions!$B$7</f>
        <v>-77369.4207</v>
      </c>
      <c r="O1008" s="71" t="n">
        <f aca="false">K1008*Assumptions!$B$7</f>
        <v>-123456.478326094</v>
      </c>
      <c r="P1008" s="68" t="n">
        <f aca="false">P1007+G1008</f>
        <v>12764.542625</v>
      </c>
      <c r="Q1008" s="68" t="n">
        <f aca="false">MAX(Q1007,P1008)</f>
        <v>13524.66331</v>
      </c>
      <c r="R1008" s="68" t="n">
        <f aca="false">Q1008-P1008</f>
        <v>760.120685000004</v>
      </c>
      <c r="S1008" s="68" t="n">
        <f aca="false">S1007+K1008</f>
        <v>6864.09335820708</v>
      </c>
      <c r="T1008" s="68" t="n">
        <f aca="false">MAX(T1007,S1008)</f>
        <v>8098.85506898122</v>
      </c>
      <c r="U1008" s="68" t="n">
        <f aca="false">T1008-S1008</f>
        <v>1234.76171077414</v>
      </c>
      <c r="V1008" s="70" t="n">
        <f aca="false">V1007+F1008</f>
        <v>2.3049</v>
      </c>
      <c r="W1008" s="70" t="n">
        <f aca="false">MAX(W1007,V1008)</f>
        <v>2.3943</v>
      </c>
      <c r="X1008" s="70" t="n">
        <f aca="false">W1008-V1008</f>
        <v>0.0893999999999995</v>
      </c>
      <c r="Y1008" s="70" t="n">
        <f aca="false">Y1007+M1008</f>
        <v>2.04472705254022</v>
      </c>
      <c r="Z1008" s="70" t="n">
        <f aca="false">MAX(Z1007,Y1008)</f>
        <v>2.15505575628418</v>
      </c>
      <c r="AA1008" s="70" t="n">
        <f aca="false">Z1008-Y1008</f>
        <v>0.110328703743963</v>
      </c>
      <c r="AB1008" s="72" t="n">
        <f aca="false">AB1007*(1+F1008)</f>
        <v>8.76504313751017</v>
      </c>
      <c r="AC1008" s="73" t="n">
        <f aca="false">MAX(AC1007,AB1008)</f>
        <v>9.62426283463465</v>
      </c>
      <c r="AD1008" s="70" t="n">
        <f aca="false">1-AB1008/AC1008</f>
        <v>0.0892764164786133</v>
      </c>
      <c r="AE1008" s="73" t="n">
        <f aca="false">AE1007*(1+M1008)</f>
        <v>6.7604990620212</v>
      </c>
      <c r="AF1008" s="73" t="n">
        <f aca="false">MAX(AF1007,AE1008)</f>
        <v>7.58042448368252</v>
      </c>
      <c r="AG1008" s="70" t="n">
        <f aca="false">1-AE1008/AF1008</f>
        <v>0.108163523484243</v>
      </c>
      <c r="AH1008" s="74" t="n">
        <f aca="false">IF(R1008&gt;0,AH1007+1,0)</f>
        <v>81</v>
      </c>
      <c r="AI1008" s="74" t="n">
        <f aca="false">IF(U1008&gt;0,AI1007+1,0)</f>
        <v>81</v>
      </c>
      <c r="AJ1008" s="74" t="n">
        <f aca="false">IF(G1008&gt;0,AJ1007+1,0)</f>
        <v>0</v>
      </c>
      <c r="AK1008" s="74" t="n">
        <f aca="false">IF(G1008&lt;=0,AK1007+1,0)</f>
        <v>2</v>
      </c>
      <c r="AL1008" s="74" t="n">
        <f aca="false">IF(K1008&gt;0,AL1007+1,0)</f>
        <v>0</v>
      </c>
      <c r="AM1008" s="74" t="n">
        <f aca="false">IF(K1008&lt;=0,AM1007+1,0)</f>
        <v>6</v>
      </c>
    </row>
    <row r="1009" customFormat="false" ht="15" hidden="false" customHeight="false" outlineLevel="0" collapsed="false">
      <c r="A1009" s="61" t="n">
        <v>1013</v>
      </c>
      <c r="B1009" s="62" t="n">
        <v>42718.4895833333</v>
      </c>
      <c r="C1009" s="63" t="n">
        <f aca="false">YEAR(B1009)</f>
        <v>2016</v>
      </c>
      <c r="D1009" s="32" t="s">
        <v>277</v>
      </c>
      <c r="E1009" s="64" t="n">
        <v>8207.45</v>
      </c>
      <c r="F1009" s="65" t="n">
        <v>-0.0035</v>
      </c>
      <c r="G1009" s="66" t="n">
        <v>-28.726075</v>
      </c>
      <c r="H1009" s="67" t="n">
        <f aca="false">E1009+IF(D1009="Long",1,-1)*G1009</f>
        <v>8178.723925</v>
      </c>
      <c r="I1009" s="68" t="n">
        <f aca="false">Assumptions!$B$58</f>
        <v>5.35750011455817</v>
      </c>
      <c r="J1009" s="68" t="n">
        <f aca="false">INDEX(Yearly!$D$5:$D$22,MATCH(C1009,Yearly!$A$5:$A$22,0))</f>
        <v>0.502265635739828</v>
      </c>
      <c r="K1009" s="68" t="n">
        <f aca="false">G1009-I1009-J1009</f>
        <v>-34.585840750298</v>
      </c>
      <c r="L1009" s="69" t="n">
        <f aca="false">(I1009+J1009)/Assumptions!$B$8</f>
        <v>0.000258379058567438</v>
      </c>
      <c r="M1009" s="70" t="n">
        <f aca="false">F1009-L1009</f>
        <v>-0.00375837905856744</v>
      </c>
      <c r="N1009" s="71" t="n">
        <f aca="false">G1009*Assumptions!$B$7</f>
        <v>-225930.579875</v>
      </c>
      <c r="O1009" s="71" t="n">
        <f aca="false">K1009*Assumptions!$B$7</f>
        <v>-272017.637501094</v>
      </c>
      <c r="P1009" s="68" t="n">
        <f aca="false">P1008+G1009</f>
        <v>12735.81655</v>
      </c>
      <c r="Q1009" s="68" t="n">
        <f aca="false">MAX(Q1008,P1009)</f>
        <v>13524.66331</v>
      </c>
      <c r="R1009" s="68" t="n">
        <f aca="false">Q1009-P1009</f>
        <v>788.846760000004</v>
      </c>
      <c r="S1009" s="68" t="n">
        <f aca="false">S1008+K1009</f>
        <v>6829.50751745678</v>
      </c>
      <c r="T1009" s="68" t="n">
        <f aca="false">MAX(T1008,S1009)</f>
        <v>8098.85506898122</v>
      </c>
      <c r="U1009" s="68" t="n">
        <f aca="false">T1009-S1009</f>
        <v>1269.34755152444</v>
      </c>
      <c r="V1009" s="70" t="n">
        <f aca="false">V1008+F1009</f>
        <v>2.3014</v>
      </c>
      <c r="W1009" s="70" t="n">
        <f aca="false">MAX(W1008,V1009)</f>
        <v>2.3943</v>
      </c>
      <c r="X1009" s="70" t="n">
        <f aca="false">W1009-V1009</f>
        <v>0.0928999999999993</v>
      </c>
      <c r="Y1009" s="70" t="n">
        <f aca="false">Y1008+M1009</f>
        <v>2.04096867348165</v>
      </c>
      <c r="Z1009" s="70" t="n">
        <f aca="false">MAX(Z1008,Y1009)</f>
        <v>2.15505575628418</v>
      </c>
      <c r="AA1009" s="70" t="n">
        <f aca="false">Z1009-Y1009</f>
        <v>0.11408708280253</v>
      </c>
      <c r="AB1009" s="72" t="n">
        <f aca="false">AB1008*(1+F1009)</f>
        <v>8.73436548652889</v>
      </c>
      <c r="AC1009" s="73" t="n">
        <f aca="false">MAX(AC1008,AB1009)</f>
        <v>9.62426283463465</v>
      </c>
      <c r="AD1009" s="70" t="n">
        <f aca="false">1-AB1009/AC1009</f>
        <v>0.0924639490209381</v>
      </c>
      <c r="AE1009" s="73" t="n">
        <f aca="false">AE1008*(1+M1009)</f>
        <v>6.73509054392104</v>
      </c>
      <c r="AF1009" s="73" t="n">
        <f aca="false">MAX(AF1008,AE1009)</f>
        <v>7.58042448368252</v>
      </c>
      <c r="AG1009" s="70" t="n">
        <f aca="false">1-AE1009/AF1009</f>
        <v>0.111515383021246</v>
      </c>
      <c r="AH1009" s="74" t="n">
        <f aca="false">IF(R1009&gt;0,AH1008+1,0)</f>
        <v>82</v>
      </c>
      <c r="AI1009" s="74" t="n">
        <f aca="false">IF(U1009&gt;0,AI1008+1,0)</f>
        <v>82</v>
      </c>
      <c r="AJ1009" s="74" t="n">
        <f aca="false">IF(G1009&gt;0,AJ1008+1,0)</f>
        <v>0</v>
      </c>
      <c r="AK1009" s="74" t="n">
        <f aca="false">IF(G1009&lt;=0,AK1008+1,0)</f>
        <v>3</v>
      </c>
      <c r="AL1009" s="74" t="n">
        <f aca="false">IF(K1009&gt;0,AL1008+1,0)</f>
        <v>0</v>
      </c>
      <c r="AM1009" s="74" t="n">
        <f aca="false">IF(K1009&lt;=0,AM1008+1,0)</f>
        <v>7</v>
      </c>
    </row>
    <row r="1010" customFormat="false" ht="15" hidden="false" customHeight="false" outlineLevel="0" collapsed="false">
      <c r="A1010" s="61" t="n">
        <v>1014</v>
      </c>
      <c r="B1010" s="62" t="n">
        <v>42718.5520833333</v>
      </c>
      <c r="C1010" s="63" t="n">
        <f aca="false">YEAR(B1010)</f>
        <v>2016</v>
      </c>
      <c r="D1010" s="32" t="s">
        <v>276</v>
      </c>
      <c r="E1010" s="64" t="n">
        <v>8178.5</v>
      </c>
      <c r="F1010" s="65" t="n">
        <v>-0.0036</v>
      </c>
      <c r="G1010" s="66" t="n">
        <v>-29.4426</v>
      </c>
      <c r="H1010" s="67" t="n">
        <f aca="false">E1010+IF(D1010="Long",1,-1)*G1010</f>
        <v>8207.9426</v>
      </c>
      <c r="I1010" s="68" t="n">
        <f aca="false">Assumptions!$B$58</f>
        <v>5.35750011455817</v>
      </c>
      <c r="J1010" s="68" t="n">
        <f aca="false">INDEX(Yearly!$D$5:$D$22,MATCH(C1010,Yearly!$A$5:$A$22,0))</f>
        <v>0.502265635739828</v>
      </c>
      <c r="K1010" s="68" t="n">
        <f aca="false">G1010-I1010-J1010</f>
        <v>-35.302365750298</v>
      </c>
      <c r="L1010" s="69" t="n">
        <f aca="false">(I1010+J1010)/Assumptions!$B$8</f>
        <v>0.000258379058567438</v>
      </c>
      <c r="M1010" s="70" t="n">
        <f aca="false">F1010-L1010</f>
        <v>-0.00385837905856744</v>
      </c>
      <c r="N1010" s="71" t="n">
        <f aca="false">G1010*Assumptions!$B$7</f>
        <v>-231566.049</v>
      </c>
      <c r="O1010" s="71" t="n">
        <f aca="false">K1010*Assumptions!$B$7</f>
        <v>-277653.106626094</v>
      </c>
      <c r="P1010" s="68" t="n">
        <f aca="false">P1009+G1010</f>
        <v>12706.37395</v>
      </c>
      <c r="Q1010" s="68" t="n">
        <f aca="false">MAX(Q1009,P1010)</f>
        <v>13524.66331</v>
      </c>
      <c r="R1010" s="68" t="n">
        <f aca="false">Q1010-P1010</f>
        <v>818.289360000004</v>
      </c>
      <c r="S1010" s="68" t="n">
        <f aca="false">S1009+K1010</f>
        <v>6794.20515170648</v>
      </c>
      <c r="T1010" s="68" t="n">
        <f aca="false">MAX(T1009,S1010)</f>
        <v>8098.85506898122</v>
      </c>
      <c r="U1010" s="68" t="n">
        <f aca="false">T1010-S1010</f>
        <v>1304.64991727474</v>
      </c>
      <c r="V1010" s="70" t="n">
        <f aca="false">V1009+F1010</f>
        <v>2.2978</v>
      </c>
      <c r="W1010" s="70" t="n">
        <f aca="false">MAX(W1009,V1010)</f>
        <v>2.3943</v>
      </c>
      <c r="X1010" s="70" t="n">
        <f aca="false">W1010-V1010</f>
        <v>0.0964999999999994</v>
      </c>
      <c r="Y1010" s="70" t="n">
        <f aca="false">Y1009+M1010</f>
        <v>2.03711029442308</v>
      </c>
      <c r="Z1010" s="70" t="n">
        <f aca="false">MAX(Z1009,Y1010)</f>
        <v>2.15505575628418</v>
      </c>
      <c r="AA1010" s="70" t="n">
        <f aca="false">Z1010-Y1010</f>
        <v>0.117945461861098</v>
      </c>
      <c r="AB1010" s="72" t="n">
        <f aca="false">AB1009*(1+F1010)</f>
        <v>8.70292177077738</v>
      </c>
      <c r="AC1010" s="73" t="n">
        <f aca="false">MAX(AC1009,AB1010)</f>
        <v>9.62426283463465</v>
      </c>
      <c r="AD1010" s="70" t="n">
        <f aca="false">1-AB1010/AC1010</f>
        <v>0.0957310788044627</v>
      </c>
      <c r="AE1010" s="73" t="n">
        <f aca="false">AE1009*(1+M1010)</f>
        <v>6.70910401160882</v>
      </c>
      <c r="AF1010" s="73" t="n">
        <f aca="false">MAX(AF1009,AE1010)</f>
        <v>7.58042448368252</v>
      </c>
      <c r="AG1010" s="70" t="n">
        <f aca="false">1-AE1010/AF1010</f>
        <v>0.114943493461256</v>
      </c>
      <c r="AH1010" s="74" t="n">
        <f aca="false">IF(R1010&gt;0,AH1009+1,0)</f>
        <v>83</v>
      </c>
      <c r="AI1010" s="74" t="n">
        <f aca="false">IF(U1010&gt;0,AI1009+1,0)</f>
        <v>83</v>
      </c>
      <c r="AJ1010" s="74" t="n">
        <f aca="false">IF(G1010&gt;0,AJ1009+1,0)</f>
        <v>0</v>
      </c>
      <c r="AK1010" s="74" t="n">
        <f aca="false">IF(G1010&lt;=0,AK1009+1,0)</f>
        <v>4</v>
      </c>
      <c r="AL1010" s="74" t="n">
        <f aca="false">IF(K1010&gt;0,AL1009+1,0)</f>
        <v>0</v>
      </c>
      <c r="AM1010" s="74" t="n">
        <f aca="false">IF(K1010&lt;=0,AM1009+1,0)</f>
        <v>8</v>
      </c>
    </row>
    <row r="1011" customFormat="false" ht="15" hidden="false" customHeight="false" outlineLevel="0" collapsed="false">
      <c r="A1011" s="61" t="n">
        <v>1015</v>
      </c>
      <c r="B1011" s="62" t="n">
        <v>42718.59375</v>
      </c>
      <c r="C1011" s="63" t="n">
        <f aca="false">YEAR(B1011)</f>
        <v>2016</v>
      </c>
      <c r="D1011" s="32" t="s">
        <v>277</v>
      </c>
      <c r="E1011" s="64" t="n">
        <v>8207.85</v>
      </c>
      <c r="F1011" s="65" t="n">
        <v>-0.0034</v>
      </c>
      <c r="G1011" s="66" t="n">
        <v>-27.90669</v>
      </c>
      <c r="H1011" s="67" t="n">
        <f aca="false">E1011+IF(D1011="Long",1,-1)*G1011</f>
        <v>8179.94331</v>
      </c>
      <c r="I1011" s="68" t="n">
        <f aca="false">Assumptions!$B$58</f>
        <v>5.35750011455817</v>
      </c>
      <c r="J1011" s="68" t="n">
        <f aca="false">INDEX(Yearly!$D$5:$D$22,MATCH(C1011,Yearly!$A$5:$A$22,0))</f>
        <v>0.502265635739828</v>
      </c>
      <c r="K1011" s="68" t="n">
        <f aca="false">G1011-I1011-J1011</f>
        <v>-33.766455750298</v>
      </c>
      <c r="L1011" s="69" t="n">
        <f aca="false">(I1011+J1011)/Assumptions!$B$8</f>
        <v>0.000258379058567438</v>
      </c>
      <c r="M1011" s="70" t="n">
        <f aca="false">F1011-L1011</f>
        <v>-0.00365837905856744</v>
      </c>
      <c r="N1011" s="71" t="n">
        <f aca="false">G1011*Assumptions!$B$7</f>
        <v>-219486.11685</v>
      </c>
      <c r="O1011" s="71" t="n">
        <f aca="false">K1011*Assumptions!$B$7</f>
        <v>-265573.174476094</v>
      </c>
      <c r="P1011" s="68" t="n">
        <f aca="false">P1010+G1011</f>
        <v>12678.46726</v>
      </c>
      <c r="Q1011" s="68" t="n">
        <f aca="false">MAX(Q1010,P1011)</f>
        <v>13524.66331</v>
      </c>
      <c r="R1011" s="68" t="n">
        <f aca="false">Q1011-P1011</f>
        <v>846.196050000004</v>
      </c>
      <c r="S1011" s="68" t="n">
        <f aca="false">S1010+K1011</f>
        <v>6760.43869595619</v>
      </c>
      <c r="T1011" s="68" t="n">
        <f aca="false">MAX(T1010,S1011)</f>
        <v>8098.85506898122</v>
      </c>
      <c r="U1011" s="68" t="n">
        <f aca="false">T1011-S1011</f>
        <v>1338.41637302503</v>
      </c>
      <c r="V1011" s="70" t="n">
        <f aca="false">V1010+F1011</f>
        <v>2.2944</v>
      </c>
      <c r="W1011" s="70" t="n">
        <f aca="false">MAX(W1010,V1011)</f>
        <v>2.3943</v>
      </c>
      <c r="X1011" s="70" t="n">
        <f aca="false">W1011-V1011</f>
        <v>0.0998999999999994</v>
      </c>
      <c r="Y1011" s="70" t="n">
        <f aca="false">Y1010+M1011</f>
        <v>2.03345191536452</v>
      </c>
      <c r="Z1011" s="70" t="n">
        <f aca="false">MAX(Z1010,Y1011)</f>
        <v>2.15505575628418</v>
      </c>
      <c r="AA1011" s="70" t="n">
        <f aca="false">Z1011-Y1011</f>
        <v>0.121603840919665</v>
      </c>
      <c r="AB1011" s="72" t="n">
        <f aca="false">AB1010*(1+F1011)</f>
        <v>8.67333183675674</v>
      </c>
      <c r="AC1011" s="73" t="n">
        <f aca="false">MAX(AC1010,AB1011)</f>
        <v>9.62426283463465</v>
      </c>
      <c r="AD1011" s="70" t="n">
        <f aca="false">1-AB1011/AC1011</f>
        <v>0.0988055931365276</v>
      </c>
      <c r="AE1011" s="73" t="n">
        <f aca="false">AE1010*(1+M1011)</f>
        <v>6.684559565991</v>
      </c>
      <c r="AF1011" s="73" t="n">
        <f aca="false">MAX(AF1010,AE1011)</f>
        <v>7.58042448368252</v>
      </c>
      <c r="AG1011" s="70" t="n">
        <f aca="false">1-AE1011/AF1011</f>
        <v>0.118181365650426</v>
      </c>
      <c r="AH1011" s="74" t="n">
        <f aca="false">IF(R1011&gt;0,AH1010+1,0)</f>
        <v>84</v>
      </c>
      <c r="AI1011" s="74" t="n">
        <f aca="false">IF(U1011&gt;0,AI1010+1,0)</f>
        <v>84</v>
      </c>
      <c r="AJ1011" s="74" t="n">
        <f aca="false">IF(G1011&gt;0,AJ1010+1,0)</f>
        <v>0</v>
      </c>
      <c r="AK1011" s="74" t="n">
        <f aca="false">IF(G1011&lt;=0,AK1010+1,0)</f>
        <v>5</v>
      </c>
      <c r="AL1011" s="74" t="n">
        <f aca="false">IF(K1011&gt;0,AL1010+1,0)</f>
        <v>0</v>
      </c>
      <c r="AM1011" s="74" t="n">
        <f aca="false">IF(K1011&lt;=0,AM1010+1,0)</f>
        <v>9</v>
      </c>
    </row>
    <row r="1012" customFormat="false" ht="15" hidden="false" customHeight="false" outlineLevel="0" collapsed="false">
      <c r="A1012" s="61" t="n">
        <v>1016</v>
      </c>
      <c r="B1012" s="62" t="n">
        <v>42718.6354166667</v>
      </c>
      <c r="C1012" s="63" t="n">
        <f aca="false">YEAR(B1012)</f>
        <v>2016</v>
      </c>
      <c r="D1012" s="32" t="s">
        <v>276</v>
      </c>
      <c r="E1012" s="64" t="n">
        <v>8180.25</v>
      </c>
      <c r="F1012" s="65" t="n">
        <v>-0.0037</v>
      </c>
      <c r="G1012" s="66" t="n">
        <v>-30.266925</v>
      </c>
      <c r="H1012" s="67" t="n">
        <f aca="false">E1012+IF(D1012="Long",1,-1)*G1012</f>
        <v>8210.516925</v>
      </c>
      <c r="I1012" s="68" t="n">
        <f aca="false">Assumptions!$B$58</f>
        <v>5.35750011455817</v>
      </c>
      <c r="J1012" s="68" t="n">
        <f aca="false">INDEX(Yearly!$D$5:$D$22,MATCH(C1012,Yearly!$A$5:$A$22,0))</f>
        <v>0.502265635739828</v>
      </c>
      <c r="K1012" s="68" t="n">
        <f aca="false">G1012-I1012-J1012</f>
        <v>-36.126690750298</v>
      </c>
      <c r="L1012" s="69" t="n">
        <f aca="false">(I1012+J1012)/Assumptions!$B$8</f>
        <v>0.000258379058567438</v>
      </c>
      <c r="M1012" s="70" t="n">
        <f aca="false">F1012-L1012</f>
        <v>-0.00395837905856744</v>
      </c>
      <c r="N1012" s="71" t="n">
        <f aca="false">G1012*Assumptions!$B$7</f>
        <v>-238049.365125</v>
      </c>
      <c r="O1012" s="71" t="n">
        <f aca="false">K1012*Assumptions!$B$7</f>
        <v>-284136.422751094</v>
      </c>
      <c r="P1012" s="68" t="n">
        <f aca="false">P1011+G1012</f>
        <v>12648.200335</v>
      </c>
      <c r="Q1012" s="68" t="n">
        <f aca="false">MAX(Q1011,P1012)</f>
        <v>13524.66331</v>
      </c>
      <c r="R1012" s="68" t="n">
        <f aca="false">Q1012-P1012</f>
        <v>876.462975000004</v>
      </c>
      <c r="S1012" s="68" t="n">
        <f aca="false">S1011+K1012</f>
        <v>6724.31200520589</v>
      </c>
      <c r="T1012" s="68" t="n">
        <f aca="false">MAX(T1011,S1012)</f>
        <v>8098.85506898122</v>
      </c>
      <c r="U1012" s="68" t="n">
        <f aca="false">T1012-S1012</f>
        <v>1374.54306377533</v>
      </c>
      <c r="V1012" s="70" t="n">
        <f aca="false">V1011+F1012</f>
        <v>2.2907</v>
      </c>
      <c r="W1012" s="70" t="n">
        <f aca="false">MAX(W1011,V1012)</f>
        <v>2.3943</v>
      </c>
      <c r="X1012" s="70" t="n">
        <f aca="false">W1012-V1012</f>
        <v>0.103599999999999</v>
      </c>
      <c r="Y1012" s="70" t="n">
        <f aca="false">Y1011+M1012</f>
        <v>2.02949353630595</v>
      </c>
      <c r="Z1012" s="70" t="n">
        <f aca="false">MAX(Z1011,Y1012)</f>
        <v>2.15505575628418</v>
      </c>
      <c r="AA1012" s="70" t="n">
        <f aca="false">Z1012-Y1012</f>
        <v>0.125562219978232</v>
      </c>
      <c r="AB1012" s="72" t="n">
        <f aca="false">AB1011*(1+F1012)</f>
        <v>8.64124050896074</v>
      </c>
      <c r="AC1012" s="73" t="n">
        <f aca="false">MAX(AC1011,AB1012)</f>
        <v>9.62426283463465</v>
      </c>
      <c r="AD1012" s="70" t="n">
        <f aca="false">1-AB1012/AC1012</f>
        <v>0.102140012441922</v>
      </c>
      <c r="AE1012" s="73" t="n">
        <f aca="false">AE1011*(1+M1012)</f>
        <v>6.65809954538923</v>
      </c>
      <c r="AF1012" s="73" t="n">
        <f aca="false">MAX(AF1011,AE1012)</f>
        <v>7.58042448368252</v>
      </c>
      <c r="AG1012" s="70" t="n">
        <f aca="false">1-AE1012/AF1012</f>
        <v>0.12167193806609</v>
      </c>
      <c r="AH1012" s="74" t="n">
        <f aca="false">IF(R1012&gt;0,AH1011+1,0)</f>
        <v>85</v>
      </c>
      <c r="AI1012" s="74" t="n">
        <f aca="false">IF(U1012&gt;0,AI1011+1,0)</f>
        <v>85</v>
      </c>
      <c r="AJ1012" s="74" t="n">
        <f aca="false">IF(G1012&gt;0,AJ1011+1,0)</f>
        <v>0</v>
      </c>
      <c r="AK1012" s="74" t="n">
        <f aca="false">IF(G1012&lt;=0,AK1011+1,0)</f>
        <v>6</v>
      </c>
      <c r="AL1012" s="74" t="n">
        <f aca="false">IF(K1012&gt;0,AL1011+1,0)</f>
        <v>0</v>
      </c>
      <c r="AM1012" s="74" t="n">
        <f aca="false">IF(K1012&lt;=0,AM1011+1,0)</f>
        <v>10</v>
      </c>
    </row>
    <row r="1013" customFormat="false" ht="15" hidden="false" customHeight="false" outlineLevel="0" collapsed="false">
      <c r="A1013" s="61" t="n">
        <v>1017</v>
      </c>
      <c r="B1013" s="62" t="n">
        <v>42719.4270833333</v>
      </c>
      <c r="C1013" s="63" t="n">
        <f aca="false">YEAR(B1013)</f>
        <v>2016</v>
      </c>
      <c r="D1013" s="32" t="s">
        <v>277</v>
      </c>
      <c r="E1013" s="64" t="n">
        <v>8210.9</v>
      </c>
      <c r="F1013" s="65" t="n">
        <v>-0.0047</v>
      </c>
      <c r="G1013" s="66" t="n">
        <v>-38.59123</v>
      </c>
      <c r="H1013" s="67" t="n">
        <f aca="false">E1013+IF(D1013="Long",1,-1)*G1013</f>
        <v>8172.30877</v>
      </c>
      <c r="I1013" s="68" t="n">
        <f aca="false">Assumptions!$B$58</f>
        <v>5.35750011455817</v>
      </c>
      <c r="J1013" s="68" t="n">
        <f aca="false">INDEX(Yearly!$D$5:$D$22,MATCH(C1013,Yearly!$A$5:$A$22,0))</f>
        <v>0.502265635739828</v>
      </c>
      <c r="K1013" s="68" t="n">
        <f aca="false">G1013-I1013-J1013</f>
        <v>-44.450995750298</v>
      </c>
      <c r="L1013" s="69" t="n">
        <f aca="false">(I1013+J1013)/Assumptions!$B$8</f>
        <v>0.000258379058567438</v>
      </c>
      <c r="M1013" s="70" t="n">
        <f aca="false">F1013-L1013</f>
        <v>-0.00495837905856744</v>
      </c>
      <c r="N1013" s="71" t="n">
        <f aca="false">G1013*Assumptions!$B$7</f>
        <v>-303520.02395</v>
      </c>
      <c r="O1013" s="71" t="n">
        <f aca="false">K1013*Assumptions!$B$7</f>
        <v>-349607.081576094</v>
      </c>
      <c r="P1013" s="68" t="n">
        <f aca="false">P1012+G1013</f>
        <v>12609.609105</v>
      </c>
      <c r="Q1013" s="68" t="n">
        <f aca="false">MAX(Q1012,P1013)</f>
        <v>13524.66331</v>
      </c>
      <c r="R1013" s="68" t="n">
        <f aca="false">Q1013-P1013</f>
        <v>915.054205000004</v>
      </c>
      <c r="S1013" s="68" t="n">
        <f aca="false">S1012+K1013</f>
        <v>6679.86100945559</v>
      </c>
      <c r="T1013" s="68" t="n">
        <f aca="false">MAX(T1012,S1013)</f>
        <v>8098.85506898122</v>
      </c>
      <c r="U1013" s="68" t="n">
        <f aca="false">T1013-S1013</f>
        <v>1418.99405952563</v>
      </c>
      <c r="V1013" s="70" t="n">
        <f aca="false">V1012+F1013</f>
        <v>2.286</v>
      </c>
      <c r="W1013" s="70" t="n">
        <f aca="false">MAX(W1012,V1013)</f>
        <v>2.3943</v>
      </c>
      <c r="X1013" s="70" t="n">
        <f aca="false">W1013-V1013</f>
        <v>0.108299999999999</v>
      </c>
      <c r="Y1013" s="70" t="n">
        <f aca="false">Y1012+M1013</f>
        <v>2.02453515724738</v>
      </c>
      <c r="Z1013" s="70" t="n">
        <f aca="false">MAX(Z1012,Y1013)</f>
        <v>2.15505575628418</v>
      </c>
      <c r="AA1013" s="70" t="n">
        <f aca="false">Z1013-Y1013</f>
        <v>0.1305205990368</v>
      </c>
      <c r="AB1013" s="72" t="n">
        <f aca="false">AB1012*(1+F1013)</f>
        <v>8.60062667856862</v>
      </c>
      <c r="AC1013" s="73" t="n">
        <f aca="false">MAX(AC1012,AB1013)</f>
        <v>9.62426283463465</v>
      </c>
      <c r="AD1013" s="70" t="n">
        <f aca="false">1-AB1013/AC1013</f>
        <v>0.106359954383445</v>
      </c>
      <c r="AE1013" s="73" t="n">
        <f aca="false">AE1012*(1+M1013)</f>
        <v>6.62508616403351</v>
      </c>
      <c r="AF1013" s="73" t="n">
        <f aca="false">MAX(AF1012,AE1013)</f>
        <v>7.58042448368252</v>
      </c>
      <c r="AG1013" s="70" t="n">
        <f aca="false">1-AE1013/AF1013</f>
        <v>0.126027021534936</v>
      </c>
      <c r="AH1013" s="74" t="n">
        <f aca="false">IF(R1013&gt;0,AH1012+1,0)</f>
        <v>86</v>
      </c>
      <c r="AI1013" s="74" t="n">
        <f aca="false">IF(U1013&gt;0,AI1012+1,0)</f>
        <v>86</v>
      </c>
      <c r="AJ1013" s="74" t="n">
        <f aca="false">IF(G1013&gt;0,AJ1012+1,0)</f>
        <v>0</v>
      </c>
      <c r="AK1013" s="74" t="n">
        <f aca="false">IF(G1013&lt;=0,AK1012+1,0)</f>
        <v>7</v>
      </c>
      <c r="AL1013" s="74" t="n">
        <f aca="false">IF(K1013&gt;0,AL1012+1,0)</f>
        <v>0</v>
      </c>
      <c r="AM1013" s="74" t="n">
        <f aca="false">IF(K1013&lt;=0,AM1012+1,0)</f>
        <v>11</v>
      </c>
    </row>
    <row r="1014" customFormat="false" ht="15" hidden="false" customHeight="false" outlineLevel="0" collapsed="false">
      <c r="A1014" s="61" t="n">
        <v>1018</v>
      </c>
      <c r="B1014" s="62" t="n">
        <v>42719.4770833333</v>
      </c>
      <c r="C1014" s="63" t="n">
        <f aca="false">YEAR(B1014)</f>
        <v>2016</v>
      </c>
      <c r="D1014" s="32" t="s">
        <v>276</v>
      </c>
      <c r="E1014" s="64" t="n">
        <v>8171.95</v>
      </c>
      <c r="F1014" s="65" t="n">
        <v>0.0221</v>
      </c>
      <c r="G1014" s="66" t="n">
        <v>180.600095</v>
      </c>
      <c r="H1014" s="67" t="n">
        <f aca="false">E1014+IF(D1014="Long",1,-1)*G1014</f>
        <v>7991.349905</v>
      </c>
      <c r="I1014" s="68" t="n">
        <f aca="false">Assumptions!$B$58</f>
        <v>5.35750011455817</v>
      </c>
      <c r="J1014" s="68" t="n">
        <f aca="false">INDEX(Yearly!$D$5:$D$22,MATCH(C1014,Yearly!$A$5:$A$22,0))</f>
        <v>0.502265635739828</v>
      </c>
      <c r="K1014" s="68" t="n">
        <f aca="false">G1014-I1014-J1014</f>
        <v>174.740329249702</v>
      </c>
      <c r="L1014" s="69" t="n">
        <f aca="false">(I1014+J1014)/Assumptions!$B$8</f>
        <v>0.000258379058567438</v>
      </c>
      <c r="M1014" s="70" t="n">
        <f aca="false">F1014-L1014</f>
        <v>0.0218416209414326</v>
      </c>
      <c r="N1014" s="71" t="n">
        <f aca="false">G1014*Assumptions!$B$7</f>
        <v>1420419.747175</v>
      </c>
      <c r="O1014" s="71" t="n">
        <f aca="false">K1014*Assumptions!$B$7</f>
        <v>1374332.68954891</v>
      </c>
      <c r="P1014" s="68" t="n">
        <f aca="false">P1013+G1014</f>
        <v>12790.2092</v>
      </c>
      <c r="Q1014" s="68" t="n">
        <f aca="false">MAX(Q1013,P1014)</f>
        <v>13524.66331</v>
      </c>
      <c r="R1014" s="68" t="n">
        <f aca="false">Q1014-P1014</f>
        <v>734.454110000004</v>
      </c>
      <c r="S1014" s="68" t="n">
        <f aca="false">S1013+K1014</f>
        <v>6854.60133870529</v>
      </c>
      <c r="T1014" s="68" t="n">
        <f aca="false">MAX(T1013,S1014)</f>
        <v>8098.85506898122</v>
      </c>
      <c r="U1014" s="68" t="n">
        <f aca="false">T1014-S1014</f>
        <v>1244.25373027593</v>
      </c>
      <c r="V1014" s="70" t="n">
        <f aca="false">V1013+F1014</f>
        <v>2.3081</v>
      </c>
      <c r="W1014" s="70" t="n">
        <f aca="false">MAX(W1013,V1014)</f>
        <v>2.3943</v>
      </c>
      <c r="X1014" s="70" t="n">
        <f aca="false">W1014-V1014</f>
        <v>0.0861999999999994</v>
      </c>
      <c r="Y1014" s="70" t="n">
        <f aca="false">Y1013+M1014</f>
        <v>2.04637677818881</v>
      </c>
      <c r="Z1014" s="70" t="n">
        <f aca="false">MAX(Z1013,Y1014)</f>
        <v>2.15505575628418</v>
      </c>
      <c r="AA1014" s="70" t="n">
        <f aca="false">Z1014-Y1014</f>
        <v>0.108678978095367</v>
      </c>
      <c r="AB1014" s="72" t="n">
        <f aca="false">AB1013*(1+F1014)</f>
        <v>8.79070052816499</v>
      </c>
      <c r="AC1014" s="73" t="n">
        <f aca="false">MAX(AC1013,AB1014)</f>
        <v>9.62426283463465</v>
      </c>
      <c r="AD1014" s="70" t="n">
        <f aca="false">1-AB1014/AC1014</f>
        <v>0.0866105093753196</v>
      </c>
      <c r="AE1014" s="73" t="n">
        <f aca="false">AE1013*(1+M1014)</f>
        <v>6.76978878473266</v>
      </c>
      <c r="AF1014" s="73" t="n">
        <f aca="false">MAX(AF1013,AE1014)</f>
        <v>7.58042448368252</v>
      </c>
      <c r="AG1014" s="70" t="n">
        <f aca="false">1-AE1014/AF1014</f>
        <v>0.106938035026247</v>
      </c>
      <c r="AH1014" s="74" t="n">
        <f aca="false">IF(R1014&gt;0,AH1013+1,0)</f>
        <v>87</v>
      </c>
      <c r="AI1014" s="74" t="n">
        <f aca="false">IF(U1014&gt;0,AI1013+1,0)</f>
        <v>87</v>
      </c>
      <c r="AJ1014" s="74" t="n">
        <f aca="false">IF(G1014&gt;0,AJ1013+1,0)</f>
        <v>1</v>
      </c>
      <c r="AK1014" s="74" t="n">
        <f aca="false">IF(G1014&lt;=0,AK1013+1,0)</f>
        <v>0</v>
      </c>
      <c r="AL1014" s="74" t="n">
        <f aca="false">IF(K1014&gt;0,AL1013+1,0)</f>
        <v>1</v>
      </c>
      <c r="AM1014" s="74" t="n">
        <f aca="false">IF(K1014&lt;=0,AM1013+1,0)</f>
        <v>0</v>
      </c>
    </row>
    <row r="1015" customFormat="false" ht="15" hidden="false" customHeight="false" outlineLevel="0" collapsed="false">
      <c r="A1015" s="61" t="n">
        <v>1019</v>
      </c>
      <c r="B1015" s="62" t="n">
        <v>42731.6145833333</v>
      </c>
      <c r="C1015" s="63" t="n">
        <f aca="false">YEAR(B1015)</f>
        <v>2016</v>
      </c>
      <c r="D1015" s="32" t="s">
        <v>277</v>
      </c>
      <c r="E1015" s="64" t="n">
        <v>7991.3</v>
      </c>
      <c r="F1015" s="65" t="n">
        <v>0.0524</v>
      </c>
      <c r="G1015" s="66" t="n">
        <v>418.74412</v>
      </c>
      <c r="H1015" s="67" t="n">
        <f aca="false">E1015+IF(D1015="Long",1,-1)*G1015</f>
        <v>8410.04412</v>
      </c>
      <c r="I1015" s="68" t="n">
        <f aca="false">Assumptions!$B$58</f>
        <v>5.35750011455817</v>
      </c>
      <c r="J1015" s="68" t="n">
        <f aca="false">INDEX(Yearly!$D$5:$D$22,MATCH(C1015,Yearly!$A$5:$A$22,0))</f>
        <v>0.502265635739828</v>
      </c>
      <c r="K1015" s="68" t="n">
        <f aca="false">G1015-I1015-J1015</f>
        <v>412.884354249702</v>
      </c>
      <c r="L1015" s="69" t="n">
        <f aca="false">(I1015+J1015)/Assumptions!$B$8</f>
        <v>0.000258379058567438</v>
      </c>
      <c r="M1015" s="70" t="n">
        <f aca="false">F1015-L1015</f>
        <v>0.0521416209414326</v>
      </c>
      <c r="N1015" s="71" t="n">
        <f aca="false">G1015*Assumptions!$B$7</f>
        <v>3293422.5038</v>
      </c>
      <c r="O1015" s="71" t="n">
        <f aca="false">K1015*Assumptions!$B$7</f>
        <v>3247335.44617391</v>
      </c>
      <c r="P1015" s="68" t="n">
        <f aca="false">P1014+G1015</f>
        <v>13208.95332</v>
      </c>
      <c r="Q1015" s="68" t="n">
        <f aca="false">MAX(Q1014,P1015)</f>
        <v>13524.66331</v>
      </c>
      <c r="R1015" s="68" t="n">
        <f aca="false">Q1015-P1015</f>
        <v>315.709990000005</v>
      </c>
      <c r="S1015" s="68" t="n">
        <f aca="false">S1014+K1015</f>
        <v>7267.48569295499</v>
      </c>
      <c r="T1015" s="68" t="n">
        <f aca="false">MAX(T1014,S1015)</f>
        <v>8098.85506898122</v>
      </c>
      <c r="U1015" s="68" t="n">
        <f aca="false">T1015-S1015</f>
        <v>831.369376026225</v>
      </c>
      <c r="V1015" s="70" t="n">
        <f aca="false">V1014+F1015</f>
        <v>2.3605</v>
      </c>
      <c r="W1015" s="70" t="n">
        <f aca="false">MAX(W1014,V1015)</f>
        <v>2.3943</v>
      </c>
      <c r="X1015" s="70" t="n">
        <f aca="false">W1015-V1015</f>
        <v>0.0337999999999994</v>
      </c>
      <c r="Y1015" s="70" t="n">
        <f aca="false">Y1014+M1015</f>
        <v>2.09851839913025</v>
      </c>
      <c r="Z1015" s="70" t="n">
        <f aca="false">MAX(Z1014,Y1015)</f>
        <v>2.15505575628418</v>
      </c>
      <c r="AA1015" s="70" t="n">
        <f aca="false">Z1015-Y1015</f>
        <v>0.0565373571539345</v>
      </c>
      <c r="AB1015" s="72" t="n">
        <f aca="false">AB1014*(1+F1015)</f>
        <v>9.25133323584083</v>
      </c>
      <c r="AC1015" s="73" t="n">
        <f aca="false">MAX(AC1014,AB1015)</f>
        <v>9.62426283463465</v>
      </c>
      <c r="AD1015" s="70" t="n">
        <f aca="false">1-AB1015/AC1015</f>
        <v>0.0387489000665864</v>
      </c>
      <c r="AE1015" s="73" t="n">
        <f aca="false">AE1014*(1+M1015)</f>
        <v>7.12277654539976</v>
      </c>
      <c r="AF1015" s="73" t="n">
        <f aca="false">MAX(AF1014,AE1015)</f>
        <v>7.58042448368252</v>
      </c>
      <c r="AG1015" s="70" t="n">
        <f aca="false">1-AE1015/AF1015</f>
        <v>0.0603723365713745</v>
      </c>
      <c r="AH1015" s="74" t="n">
        <f aca="false">IF(R1015&gt;0,AH1014+1,0)</f>
        <v>88</v>
      </c>
      <c r="AI1015" s="74" t="n">
        <f aca="false">IF(U1015&gt;0,AI1014+1,0)</f>
        <v>88</v>
      </c>
      <c r="AJ1015" s="74" t="n">
        <f aca="false">IF(G1015&gt;0,AJ1014+1,0)</f>
        <v>2</v>
      </c>
      <c r="AK1015" s="74" t="n">
        <f aca="false">IF(G1015&lt;=0,AK1014+1,0)</f>
        <v>0</v>
      </c>
      <c r="AL1015" s="74" t="n">
        <f aca="false">IF(K1015&gt;0,AL1014+1,0)</f>
        <v>2</v>
      </c>
      <c r="AM1015" s="74" t="n">
        <f aca="false">IF(K1015&lt;=0,AM1014+1,0)</f>
        <v>0</v>
      </c>
    </row>
    <row r="1016" customFormat="false" ht="15" hidden="false" customHeight="false" outlineLevel="0" collapsed="false">
      <c r="A1016" s="61" t="n">
        <v>1020</v>
      </c>
      <c r="B1016" s="62" t="n">
        <v>42755.40625</v>
      </c>
      <c r="C1016" s="63" t="n">
        <f aca="false">YEAR(B1016)</f>
        <v>2017</v>
      </c>
      <c r="D1016" s="32" t="s">
        <v>276</v>
      </c>
      <c r="E1016" s="64" t="n">
        <v>8410.1</v>
      </c>
      <c r="F1016" s="65" t="n">
        <v>0.0018</v>
      </c>
      <c r="G1016" s="66" t="n">
        <v>15.13818</v>
      </c>
      <c r="H1016" s="67" t="n">
        <f aca="false">E1016+IF(D1016="Long",1,-1)*G1016</f>
        <v>8394.96182</v>
      </c>
      <c r="I1016" s="68" t="n">
        <f aca="false">Assumptions!$B$58</f>
        <v>5.35750011455817</v>
      </c>
      <c r="J1016" s="68" t="n">
        <f aca="false">INDEX(Yearly!$D$5:$D$22,MATCH(C1016,Yearly!$A$5:$A$22,0))</f>
        <v>0.479776129661926</v>
      </c>
      <c r="K1016" s="68" t="n">
        <f aca="false">G1016-I1016-J1016</f>
        <v>9.30090375577991</v>
      </c>
      <c r="L1016" s="69" t="n">
        <f aca="false">(I1016+J1016)/Assumptions!$B$8</f>
        <v>0.000257387411860783</v>
      </c>
      <c r="M1016" s="70" t="n">
        <f aca="false">F1016-L1016</f>
        <v>0.00154261258813922</v>
      </c>
      <c r="N1016" s="71" t="n">
        <f aca="false">G1016*Assumptions!$B$7</f>
        <v>119061.7857</v>
      </c>
      <c r="O1016" s="71" t="n">
        <f aca="false">K1016*Assumptions!$B$7</f>
        <v>73151.608039209</v>
      </c>
      <c r="P1016" s="68" t="n">
        <f aca="false">P1015+G1016</f>
        <v>13224.0915</v>
      </c>
      <c r="Q1016" s="68" t="n">
        <f aca="false">MAX(Q1015,P1016)</f>
        <v>13524.66331</v>
      </c>
      <c r="R1016" s="68" t="n">
        <f aca="false">Q1016-P1016</f>
        <v>300.571810000005</v>
      </c>
      <c r="S1016" s="68" t="n">
        <f aca="false">S1015+K1016</f>
        <v>7276.78659671077</v>
      </c>
      <c r="T1016" s="68" t="n">
        <f aca="false">MAX(T1015,S1016)</f>
        <v>8098.85506898122</v>
      </c>
      <c r="U1016" s="68" t="n">
        <f aca="false">T1016-S1016</f>
        <v>822.068472270446</v>
      </c>
      <c r="V1016" s="70" t="n">
        <f aca="false">V1015+F1016</f>
        <v>2.3623</v>
      </c>
      <c r="W1016" s="70" t="n">
        <f aca="false">MAX(W1015,V1016)</f>
        <v>2.3943</v>
      </c>
      <c r="X1016" s="70" t="n">
        <f aca="false">W1016-V1016</f>
        <v>0.0319999999999996</v>
      </c>
      <c r="Y1016" s="70" t="n">
        <f aca="false">Y1015+M1016</f>
        <v>2.10006101171839</v>
      </c>
      <c r="Z1016" s="70" t="n">
        <f aca="false">MAX(Z1015,Y1016)</f>
        <v>2.15505575628418</v>
      </c>
      <c r="AA1016" s="70" t="n">
        <f aca="false">Z1016-Y1016</f>
        <v>0.0549947445657955</v>
      </c>
      <c r="AB1016" s="72" t="n">
        <f aca="false">AB1015*(1+F1016)</f>
        <v>9.26798563566535</v>
      </c>
      <c r="AC1016" s="73" t="n">
        <f aca="false">MAX(AC1015,AB1016)</f>
        <v>9.62426283463465</v>
      </c>
      <c r="AD1016" s="70" t="n">
        <f aca="false">1-AB1016/AC1016</f>
        <v>0.0370186480867062</v>
      </c>
      <c r="AE1016" s="73" t="n">
        <f aca="false">AE1015*(1+M1016)</f>
        <v>7.13376423016119</v>
      </c>
      <c r="AF1016" s="73" t="n">
        <f aca="false">MAX(AF1015,AE1016)</f>
        <v>7.58042448368252</v>
      </c>
      <c r="AG1016" s="70" t="n">
        <f aca="false">1-AE1016/AF1016</f>
        <v>0.0589228551096056</v>
      </c>
      <c r="AH1016" s="74" t="n">
        <f aca="false">IF(R1016&gt;0,AH1015+1,0)</f>
        <v>89</v>
      </c>
      <c r="AI1016" s="74" t="n">
        <f aca="false">IF(U1016&gt;0,AI1015+1,0)</f>
        <v>89</v>
      </c>
      <c r="AJ1016" s="74" t="n">
        <f aca="false">IF(G1016&gt;0,AJ1015+1,0)</f>
        <v>3</v>
      </c>
      <c r="AK1016" s="74" t="n">
        <f aca="false">IF(G1016&lt;=0,AK1015+1,0)</f>
        <v>0</v>
      </c>
      <c r="AL1016" s="74" t="n">
        <f aca="false">IF(K1016&gt;0,AL1015+1,0)</f>
        <v>3</v>
      </c>
      <c r="AM1016" s="74" t="n">
        <f aca="false">IF(K1016&lt;=0,AM1015+1,0)</f>
        <v>0</v>
      </c>
    </row>
    <row r="1017" customFormat="false" ht="15" hidden="false" customHeight="false" outlineLevel="0" collapsed="false">
      <c r="A1017" s="61" t="n">
        <v>1021</v>
      </c>
      <c r="B1017" s="62" t="n">
        <v>42758.46875</v>
      </c>
      <c r="C1017" s="63" t="n">
        <f aca="false">YEAR(B1017)</f>
        <v>2017</v>
      </c>
      <c r="D1017" s="32" t="s">
        <v>277</v>
      </c>
      <c r="E1017" s="64" t="n">
        <v>8394.9</v>
      </c>
      <c r="F1017" s="65" t="n">
        <v>-0.0036</v>
      </c>
      <c r="G1017" s="66" t="n">
        <v>-30.22164</v>
      </c>
      <c r="H1017" s="67" t="n">
        <f aca="false">E1017+IF(D1017="Long",1,-1)*G1017</f>
        <v>8364.67836</v>
      </c>
      <c r="I1017" s="68" t="n">
        <f aca="false">Assumptions!$B$58</f>
        <v>5.35750011455817</v>
      </c>
      <c r="J1017" s="68" t="n">
        <f aca="false">INDEX(Yearly!$D$5:$D$22,MATCH(C1017,Yearly!$A$5:$A$22,0))</f>
        <v>0.479776129661926</v>
      </c>
      <c r="K1017" s="68" t="n">
        <f aca="false">G1017-I1017-J1017</f>
        <v>-36.0589162442201</v>
      </c>
      <c r="L1017" s="69" t="n">
        <f aca="false">(I1017+J1017)/Assumptions!$B$8</f>
        <v>0.000257387411860783</v>
      </c>
      <c r="M1017" s="70" t="n">
        <f aca="false">F1017-L1017</f>
        <v>-0.00385738741186078</v>
      </c>
      <c r="N1017" s="71" t="n">
        <f aca="false">G1017*Assumptions!$B$7</f>
        <v>-237693.1986</v>
      </c>
      <c r="O1017" s="71" t="n">
        <f aca="false">K1017*Assumptions!$B$7</f>
        <v>-283603.376260791</v>
      </c>
      <c r="P1017" s="68" t="n">
        <f aca="false">P1016+G1017</f>
        <v>13193.86986</v>
      </c>
      <c r="Q1017" s="68" t="n">
        <f aca="false">MAX(Q1016,P1017)</f>
        <v>13524.66331</v>
      </c>
      <c r="R1017" s="68" t="n">
        <f aca="false">Q1017-P1017</f>
        <v>330.793450000005</v>
      </c>
      <c r="S1017" s="68" t="n">
        <f aca="false">S1016+K1017</f>
        <v>7240.72768046655</v>
      </c>
      <c r="T1017" s="68" t="n">
        <f aca="false">MAX(T1016,S1017)</f>
        <v>8098.85506898122</v>
      </c>
      <c r="U1017" s="68" t="n">
        <f aca="false">T1017-S1017</f>
        <v>858.127388514666</v>
      </c>
      <c r="V1017" s="70" t="n">
        <f aca="false">V1016+F1017</f>
        <v>2.3587</v>
      </c>
      <c r="W1017" s="70" t="n">
        <f aca="false">MAX(W1016,V1017)</f>
        <v>2.3943</v>
      </c>
      <c r="X1017" s="70" t="n">
        <f aca="false">W1017-V1017</f>
        <v>0.0355999999999996</v>
      </c>
      <c r="Y1017" s="70" t="n">
        <f aca="false">Y1016+M1017</f>
        <v>2.09620362430652</v>
      </c>
      <c r="Z1017" s="70" t="n">
        <f aca="false">MAX(Z1016,Y1017)</f>
        <v>2.15505575628418</v>
      </c>
      <c r="AA1017" s="70" t="n">
        <f aca="false">Z1017-Y1017</f>
        <v>0.0588521319776563</v>
      </c>
      <c r="AB1017" s="72" t="n">
        <f aca="false">AB1016*(1+F1017)</f>
        <v>9.23462088737695</v>
      </c>
      <c r="AC1017" s="73" t="n">
        <f aca="false">MAX(AC1016,AB1017)</f>
        <v>9.62426283463465</v>
      </c>
      <c r="AD1017" s="70" t="n">
        <f aca="false">1-AB1017/AC1017</f>
        <v>0.040485380953594</v>
      </c>
      <c r="AE1017" s="73" t="n">
        <f aca="false">AE1016*(1+M1017)</f>
        <v>7.10624653782059</v>
      </c>
      <c r="AF1017" s="73" t="n">
        <f aca="false">MAX(AF1016,AE1017)</f>
        <v>7.58042448368252</v>
      </c>
      <c r="AG1017" s="70" t="n">
        <f aca="false">1-AE1017/AF1017</f>
        <v>0.0625529542418958</v>
      </c>
      <c r="AH1017" s="74" t="n">
        <f aca="false">IF(R1017&gt;0,AH1016+1,0)</f>
        <v>90</v>
      </c>
      <c r="AI1017" s="74" t="n">
        <f aca="false">IF(U1017&gt;0,AI1016+1,0)</f>
        <v>90</v>
      </c>
      <c r="AJ1017" s="74" t="n">
        <f aca="false">IF(G1017&gt;0,AJ1016+1,0)</f>
        <v>0</v>
      </c>
      <c r="AK1017" s="74" t="n">
        <f aca="false">IF(G1017&lt;=0,AK1016+1,0)</f>
        <v>1</v>
      </c>
      <c r="AL1017" s="74" t="n">
        <f aca="false">IF(K1017&gt;0,AL1016+1,0)</f>
        <v>0</v>
      </c>
      <c r="AM1017" s="74" t="n">
        <f aca="false">IF(K1017&lt;=0,AM1016+1,0)</f>
        <v>1</v>
      </c>
    </row>
    <row r="1018" customFormat="false" ht="15" hidden="false" customHeight="false" outlineLevel="0" collapsed="false">
      <c r="A1018" s="61" t="n">
        <v>1022</v>
      </c>
      <c r="B1018" s="62" t="n">
        <v>42758.5229166667</v>
      </c>
      <c r="C1018" s="63" t="n">
        <f aca="false">YEAR(B1018)</f>
        <v>2017</v>
      </c>
      <c r="D1018" s="32" t="s">
        <v>276</v>
      </c>
      <c r="E1018" s="64" t="n">
        <v>8365.05</v>
      </c>
      <c r="F1018" s="65" t="n">
        <v>-0.0053</v>
      </c>
      <c r="G1018" s="66" t="n">
        <v>-44.334765</v>
      </c>
      <c r="H1018" s="67" t="n">
        <f aca="false">E1018+IF(D1018="Long",1,-1)*G1018</f>
        <v>8409.384765</v>
      </c>
      <c r="I1018" s="68" t="n">
        <f aca="false">Assumptions!$B$58</f>
        <v>5.35750011455817</v>
      </c>
      <c r="J1018" s="68" t="n">
        <f aca="false">INDEX(Yearly!$D$5:$D$22,MATCH(C1018,Yearly!$A$5:$A$22,0))</f>
        <v>0.479776129661926</v>
      </c>
      <c r="K1018" s="68" t="n">
        <f aca="false">G1018-I1018-J1018</f>
        <v>-50.1720412442201</v>
      </c>
      <c r="L1018" s="69" t="n">
        <f aca="false">(I1018+J1018)/Assumptions!$B$8</f>
        <v>0.000257387411860783</v>
      </c>
      <c r="M1018" s="70" t="n">
        <f aca="false">F1018-L1018</f>
        <v>-0.00555738741186078</v>
      </c>
      <c r="N1018" s="71" t="n">
        <f aca="false">G1018*Assumptions!$B$7</f>
        <v>-348692.926725</v>
      </c>
      <c r="O1018" s="71" t="n">
        <f aca="false">K1018*Assumptions!$B$7</f>
        <v>-394603.104385791</v>
      </c>
      <c r="P1018" s="68" t="n">
        <f aca="false">P1017+G1018</f>
        <v>13149.535095</v>
      </c>
      <c r="Q1018" s="68" t="n">
        <f aca="false">MAX(Q1017,P1018)</f>
        <v>13524.66331</v>
      </c>
      <c r="R1018" s="68" t="n">
        <f aca="false">Q1018-P1018</f>
        <v>375.128215000004</v>
      </c>
      <c r="S1018" s="68" t="n">
        <f aca="false">S1017+K1018</f>
        <v>7190.55563922233</v>
      </c>
      <c r="T1018" s="68" t="n">
        <f aca="false">MAX(T1017,S1018)</f>
        <v>8098.85506898122</v>
      </c>
      <c r="U1018" s="68" t="n">
        <f aca="false">T1018-S1018</f>
        <v>908.299429758886</v>
      </c>
      <c r="V1018" s="70" t="n">
        <f aca="false">V1017+F1018</f>
        <v>2.3534</v>
      </c>
      <c r="W1018" s="70" t="n">
        <f aca="false">MAX(W1017,V1018)</f>
        <v>2.3943</v>
      </c>
      <c r="X1018" s="70" t="n">
        <f aca="false">W1018-V1018</f>
        <v>0.0408999999999997</v>
      </c>
      <c r="Y1018" s="70" t="n">
        <f aca="false">Y1017+M1018</f>
        <v>2.09064623689466</v>
      </c>
      <c r="Z1018" s="70" t="n">
        <f aca="false">MAX(Z1017,Y1018)</f>
        <v>2.15505575628418</v>
      </c>
      <c r="AA1018" s="70" t="n">
        <f aca="false">Z1018-Y1018</f>
        <v>0.0644095193895171</v>
      </c>
      <c r="AB1018" s="72" t="n">
        <f aca="false">AB1017*(1+F1018)</f>
        <v>9.18567739667386</v>
      </c>
      <c r="AC1018" s="73" t="n">
        <f aca="false">MAX(AC1017,AB1018)</f>
        <v>9.62426283463465</v>
      </c>
      <c r="AD1018" s="70" t="n">
        <f aca="false">1-AB1018/AC1018</f>
        <v>0.04557080843454</v>
      </c>
      <c r="AE1018" s="73" t="n">
        <f aca="false">AE1017*(1+M1018)</f>
        <v>7.06675437276572</v>
      </c>
      <c r="AF1018" s="73" t="n">
        <f aca="false">MAX(AF1017,AE1018)</f>
        <v>7.58042448368252</v>
      </c>
      <c r="AG1018" s="70" t="n">
        <f aca="false">1-AE1018/AF1018</f>
        <v>0.0677627106532779</v>
      </c>
      <c r="AH1018" s="74" t="n">
        <f aca="false">IF(R1018&gt;0,AH1017+1,0)</f>
        <v>91</v>
      </c>
      <c r="AI1018" s="74" t="n">
        <f aca="false">IF(U1018&gt;0,AI1017+1,0)</f>
        <v>91</v>
      </c>
      <c r="AJ1018" s="74" t="n">
        <f aca="false">IF(G1018&gt;0,AJ1017+1,0)</f>
        <v>0</v>
      </c>
      <c r="AK1018" s="74" t="n">
        <f aca="false">IF(G1018&lt;=0,AK1017+1,0)</f>
        <v>2</v>
      </c>
      <c r="AL1018" s="74" t="n">
        <f aca="false">IF(K1018&gt;0,AL1017+1,0)</f>
        <v>0</v>
      </c>
      <c r="AM1018" s="74" t="n">
        <f aca="false">IF(K1018&lt;=0,AM1017+1,0)</f>
        <v>2</v>
      </c>
    </row>
    <row r="1019" customFormat="false" ht="15" hidden="false" customHeight="false" outlineLevel="0" collapsed="false">
      <c r="A1019" s="61" t="n">
        <v>1023</v>
      </c>
      <c r="B1019" s="62" t="n">
        <v>42759.3854166667</v>
      </c>
      <c r="C1019" s="63" t="n">
        <f aca="false">YEAR(B1019)</f>
        <v>2017</v>
      </c>
      <c r="D1019" s="32" t="s">
        <v>277</v>
      </c>
      <c r="E1019" s="64" t="n">
        <v>8409.2</v>
      </c>
      <c r="F1019" s="65" t="n">
        <v>0.0181</v>
      </c>
      <c r="G1019" s="66" t="n">
        <v>152.20652</v>
      </c>
      <c r="H1019" s="67" t="n">
        <f aca="false">E1019+IF(D1019="Long",1,-1)*G1019</f>
        <v>8561.40652</v>
      </c>
      <c r="I1019" s="68" t="n">
        <f aca="false">Assumptions!$B$58</f>
        <v>5.35750011455817</v>
      </c>
      <c r="J1019" s="68" t="n">
        <f aca="false">INDEX(Yearly!$D$5:$D$22,MATCH(C1019,Yearly!$A$5:$A$22,0))</f>
        <v>0.479776129661926</v>
      </c>
      <c r="K1019" s="68" t="n">
        <f aca="false">G1019-I1019-J1019</f>
        <v>146.36924375578</v>
      </c>
      <c r="L1019" s="69" t="n">
        <f aca="false">(I1019+J1019)/Assumptions!$B$8</f>
        <v>0.000257387411860783</v>
      </c>
      <c r="M1019" s="70" t="n">
        <f aca="false">F1019-L1019</f>
        <v>0.0178426125881392</v>
      </c>
      <c r="N1019" s="71" t="n">
        <f aca="false">G1019*Assumptions!$B$7</f>
        <v>1197104.2798</v>
      </c>
      <c r="O1019" s="71" t="n">
        <f aca="false">K1019*Assumptions!$B$7</f>
        <v>1151194.10213921</v>
      </c>
      <c r="P1019" s="68" t="n">
        <f aca="false">P1018+G1019</f>
        <v>13301.741615</v>
      </c>
      <c r="Q1019" s="68" t="n">
        <f aca="false">MAX(Q1018,P1019)</f>
        <v>13524.66331</v>
      </c>
      <c r="R1019" s="68" t="n">
        <f aca="false">Q1019-P1019</f>
        <v>222.921695000005</v>
      </c>
      <c r="S1019" s="68" t="n">
        <f aca="false">S1018+K1019</f>
        <v>7336.92488297811</v>
      </c>
      <c r="T1019" s="68" t="n">
        <f aca="false">MAX(T1018,S1019)</f>
        <v>8098.85506898122</v>
      </c>
      <c r="U1019" s="68" t="n">
        <f aca="false">T1019-S1019</f>
        <v>761.930186003106</v>
      </c>
      <c r="V1019" s="70" t="n">
        <f aca="false">V1018+F1019</f>
        <v>2.3715</v>
      </c>
      <c r="W1019" s="70" t="n">
        <f aca="false">MAX(W1018,V1019)</f>
        <v>2.3943</v>
      </c>
      <c r="X1019" s="70" t="n">
        <f aca="false">W1019-V1019</f>
        <v>0.0227999999999997</v>
      </c>
      <c r="Y1019" s="70" t="n">
        <f aca="false">Y1018+M1019</f>
        <v>2.1084888494828</v>
      </c>
      <c r="Z1019" s="70" t="n">
        <f aca="false">MAX(Z1018,Y1019)</f>
        <v>2.15505575628418</v>
      </c>
      <c r="AA1019" s="70" t="n">
        <f aca="false">Z1019-Y1019</f>
        <v>0.0465669068013779</v>
      </c>
      <c r="AB1019" s="72" t="n">
        <f aca="false">AB1018*(1+F1019)</f>
        <v>9.35193815755365</v>
      </c>
      <c r="AC1019" s="73" t="n">
        <f aca="false">MAX(AC1018,AB1019)</f>
        <v>9.62426283463465</v>
      </c>
      <c r="AD1019" s="70" t="n">
        <f aca="false">1-AB1019/AC1019</f>
        <v>0.028295640067205</v>
      </c>
      <c r="AE1019" s="73" t="n">
        <f aca="false">AE1018*(1+M1019)</f>
        <v>7.19284373329452</v>
      </c>
      <c r="AF1019" s="73" t="n">
        <f aca="false">MAX(AF1018,AE1019)</f>
        <v>7.58042448368252</v>
      </c>
      <c r="AG1019" s="70" t="n">
        <f aca="false">1-AE1019/AF1019</f>
        <v>0.0511291618592473</v>
      </c>
      <c r="AH1019" s="74" t="n">
        <f aca="false">IF(R1019&gt;0,AH1018+1,0)</f>
        <v>92</v>
      </c>
      <c r="AI1019" s="74" t="n">
        <f aca="false">IF(U1019&gt;0,AI1018+1,0)</f>
        <v>92</v>
      </c>
      <c r="AJ1019" s="74" t="n">
        <f aca="false">IF(G1019&gt;0,AJ1018+1,0)</f>
        <v>1</v>
      </c>
      <c r="AK1019" s="74" t="n">
        <f aca="false">IF(G1019&lt;=0,AK1018+1,0)</f>
        <v>0</v>
      </c>
      <c r="AL1019" s="74" t="n">
        <f aca="false">IF(K1019&gt;0,AL1018+1,0)</f>
        <v>1</v>
      </c>
      <c r="AM1019" s="74" t="n">
        <f aca="false">IF(K1019&lt;=0,AM1018+1,0)</f>
        <v>0</v>
      </c>
    </row>
    <row r="1020" customFormat="false" ht="15" hidden="false" customHeight="false" outlineLevel="0" collapsed="false">
      <c r="A1020" s="61" t="n">
        <v>1024</v>
      </c>
      <c r="B1020" s="62" t="n">
        <v>42766.5104166667</v>
      </c>
      <c r="C1020" s="63" t="n">
        <f aca="false">YEAR(B1020)</f>
        <v>2017</v>
      </c>
      <c r="D1020" s="32" t="s">
        <v>276</v>
      </c>
      <c r="E1020" s="64" t="n">
        <v>8561.15</v>
      </c>
      <c r="F1020" s="65" t="n">
        <v>-0.0037</v>
      </c>
      <c r="G1020" s="66" t="n">
        <v>-31.676255</v>
      </c>
      <c r="H1020" s="67" t="n">
        <f aca="false">E1020+IF(D1020="Long",1,-1)*G1020</f>
        <v>8592.826255</v>
      </c>
      <c r="I1020" s="68" t="n">
        <f aca="false">Assumptions!$B$58</f>
        <v>5.35750011455817</v>
      </c>
      <c r="J1020" s="68" t="n">
        <f aca="false">INDEX(Yearly!$D$5:$D$22,MATCH(C1020,Yearly!$A$5:$A$22,0))</f>
        <v>0.479776129661926</v>
      </c>
      <c r="K1020" s="68" t="n">
        <f aca="false">G1020-I1020-J1020</f>
        <v>-37.5135312442201</v>
      </c>
      <c r="L1020" s="69" t="n">
        <f aca="false">(I1020+J1020)/Assumptions!$B$8</f>
        <v>0.000257387411860783</v>
      </c>
      <c r="M1020" s="70" t="n">
        <f aca="false">F1020-L1020</f>
        <v>-0.00395738741186078</v>
      </c>
      <c r="N1020" s="71" t="n">
        <f aca="false">G1020*Assumptions!$B$7</f>
        <v>-249133.745575</v>
      </c>
      <c r="O1020" s="71" t="n">
        <f aca="false">K1020*Assumptions!$B$7</f>
        <v>-295043.923235791</v>
      </c>
      <c r="P1020" s="68" t="n">
        <f aca="false">P1019+G1020</f>
        <v>13270.06536</v>
      </c>
      <c r="Q1020" s="68" t="n">
        <f aca="false">MAX(Q1019,P1020)</f>
        <v>13524.66331</v>
      </c>
      <c r="R1020" s="68" t="n">
        <f aca="false">Q1020-P1020</f>
        <v>254.597950000005</v>
      </c>
      <c r="S1020" s="68" t="n">
        <f aca="false">S1019+K1020</f>
        <v>7299.41135173389</v>
      </c>
      <c r="T1020" s="68" t="n">
        <f aca="false">MAX(T1019,S1020)</f>
        <v>8098.85506898122</v>
      </c>
      <c r="U1020" s="68" t="n">
        <f aca="false">T1020-S1020</f>
        <v>799.443717247325</v>
      </c>
      <c r="V1020" s="70" t="n">
        <f aca="false">V1019+F1020</f>
        <v>2.3678</v>
      </c>
      <c r="W1020" s="70" t="n">
        <f aca="false">MAX(W1019,V1020)</f>
        <v>2.3943</v>
      </c>
      <c r="X1020" s="70" t="n">
        <f aca="false">W1020-V1020</f>
        <v>0.0264999999999995</v>
      </c>
      <c r="Y1020" s="70" t="n">
        <f aca="false">Y1019+M1020</f>
        <v>2.10453146207094</v>
      </c>
      <c r="Z1020" s="70" t="n">
        <f aca="false">MAX(Z1019,Y1020)</f>
        <v>2.15505575628418</v>
      </c>
      <c r="AA1020" s="70" t="n">
        <f aca="false">Z1020-Y1020</f>
        <v>0.0505242942132385</v>
      </c>
      <c r="AB1020" s="72" t="n">
        <f aca="false">AB1019*(1+F1020)</f>
        <v>9.3173359863707</v>
      </c>
      <c r="AC1020" s="73" t="n">
        <f aca="false">MAX(AC1019,AB1020)</f>
        <v>9.62426283463465</v>
      </c>
      <c r="AD1020" s="70" t="n">
        <f aca="false">1-AB1020/AC1020</f>
        <v>0.0318909461989564</v>
      </c>
      <c r="AE1020" s="73" t="n">
        <f aca="false">AE1019*(1+M1020)</f>
        <v>7.1643788640489</v>
      </c>
      <c r="AF1020" s="73" t="n">
        <f aca="false">MAX(AF1019,AE1020)</f>
        <v>7.58042448368252</v>
      </c>
      <c r="AG1020" s="70" t="n">
        <f aca="false">1-AE1020/AF1020</f>
        <v>0.0548842113695873</v>
      </c>
      <c r="AH1020" s="74" t="n">
        <f aca="false">IF(R1020&gt;0,AH1019+1,0)</f>
        <v>93</v>
      </c>
      <c r="AI1020" s="74" t="n">
        <f aca="false">IF(U1020&gt;0,AI1019+1,0)</f>
        <v>93</v>
      </c>
      <c r="AJ1020" s="74" t="n">
        <f aca="false">IF(G1020&gt;0,AJ1019+1,0)</f>
        <v>0</v>
      </c>
      <c r="AK1020" s="74" t="n">
        <f aca="false">IF(G1020&lt;=0,AK1019+1,0)</f>
        <v>1</v>
      </c>
      <c r="AL1020" s="74" t="n">
        <f aca="false">IF(K1020&gt;0,AL1019+1,0)</f>
        <v>0</v>
      </c>
      <c r="AM1020" s="74" t="n">
        <f aca="false">IF(K1020&lt;=0,AM1019+1,0)</f>
        <v>1</v>
      </c>
    </row>
    <row r="1021" customFormat="false" ht="15" hidden="false" customHeight="false" outlineLevel="0" collapsed="false">
      <c r="A1021" s="61" t="n">
        <v>1025</v>
      </c>
      <c r="B1021" s="62" t="n">
        <v>42766.5743055556</v>
      </c>
      <c r="C1021" s="63" t="n">
        <f aca="false">YEAR(B1021)</f>
        <v>2017</v>
      </c>
      <c r="D1021" s="32" t="s">
        <v>277</v>
      </c>
      <c r="E1021" s="64" t="n">
        <v>8592.6</v>
      </c>
      <c r="F1021" s="65" t="n">
        <v>-0.0025</v>
      </c>
      <c r="G1021" s="66" t="n">
        <v>-21.4815</v>
      </c>
      <c r="H1021" s="67" t="n">
        <f aca="false">E1021+IF(D1021="Long",1,-1)*G1021</f>
        <v>8571.1185</v>
      </c>
      <c r="I1021" s="68" t="n">
        <f aca="false">Assumptions!$B$58</f>
        <v>5.35750011455817</v>
      </c>
      <c r="J1021" s="68" t="n">
        <f aca="false">INDEX(Yearly!$D$5:$D$22,MATCH(C1021,Yearly!$A$5:$A$22,0))</f>
        <v>0.479776129661926</v>
      </c>
      <c r="K1021" s="68" t="n">
        <f aca="false">G1021-I1021-J1021</f>
        <v>-27.3187762442201</v>
      </c>
      <c r="L1021" s="69" t="n">
        <f aca="false">(I1021+J1021)/Assumptions!$B$8</f>
        <v>0.000257387411860783</v>
      </c>
      <c r="M1021" s="70" t="n">
        <f aca="false">F1021-L1021</f>
        <v>-0.00275738741186078</v>
      </c>
      <c r="N1021" s="71" t="n">
        <f aca="false">G1021*Assumptions!$B$7</f>
        <v>-168951.9975</v>
      </c>
      <c r="O1021" s="71" t="n">
        <f aca="false">K1021*Assumptions!$B$7</f>
        <v>-214862.175160791</v>
      </c>
      <c r="P1021" s="68" t="n">
        <f aca="false">P1020+G1021</f>
        <v>13248.58386</v>
      </c>
      <c r="Q1021" s="68" t="n">
        <f aca="false">MAX(Q1020,P1021)</f>
        <v>13524.66331</v>
      </c>
      <c r="R1021" s="68" t="n">
        <f aca="false">Q1021-P1021</f>
        <v>276.079450000005</v>
      </c>
      <c r="S1021" s="68" t="n">
        <f aca="false">S1020+K1021</f>
        <v>7272.09257548967</v>
      </c>
      <c r="T1021" s="68" t="n">
        <f aca="false">MAX(T1020,S1021)</f>
        <v>8098.85506898122</v>
      </c>
      <c r="U1021" s="68" t="n">
        <f aca="false">T1021-S1021</f>
        <v>826.762493491546</v>
      </c>
      <c r="V1021" s="70" t="n">
        <f aca="false">V1020+F1021</f>
        <v>2.3653</v>
      </c>
      <c r="W1021" s="70" t="n">
        <f aca="false">MAX(W1020,V1021)</f>
        <v>2.3943</v>
      </c>
      <c r="X1021" s="70" t="n">
        <f aca="false">W1021-V1021</f>
        <v>0.0289999999999995</v>
      </c>
      <c r="Y1021" s="70" t="n">
        <f aca="false">Y1020+M1021</f>
        <v>2.10177407465908</v>
      </c>
      <c r="Z1021" s="70" t="n">
        <f aca="false">MAX(Z1020,Y1021)</f>
        <v>2.15505575628418</v>
      </c>
      <c r="AA1021" s="70" t="n">
        <f aca="false">Z1021-Y1021</f>
        <v>0.0532816816250992</v>
      </c>
      <c r="AB1021" s="72" t="n">
        <f aca="false">AB1020*(1+F1021)</f>
        <v>9.29404264640478</v>
      </c>
      <c r="AC1021" s="73" t="n">
        <f aca="false">MAX(AC1020,AB1021)</f>
        <v>9.62426283463465</v>
      </c>
      <c r="AD1021" s="70" t="n">
        <f aca="false">1-AB1021/AC1021</f>
        <v>0.0343112188334589</v>
      </c>
      <c r="AE1021" s="73" t="n">
        <f aca="false">AE1020*(1+M1021)</f>
        <v>7.14462389595537</v>
      </c>
      <c r="AF1021" s="73" t="n">
        <f aca="false">MAX(AF1020,AE1021)</f>
        <v>7.58042448368252</v>
      </c>
      <c r="AG1021" s="70" t="n">
        <f aca="false">1-AE1021/AF1021</f>
        <v>0.0574902617479078</v>
      </c>
      <c r="AH1021" s="74" t="n">
        <f aca="false">IF(R1021&gt;0,AH1020+1,0)</f>
        <v>94</v>
      </c>
      <c r="AI1021" s="74" t="n">
        <f aca="false">IF(U1021&gt;0,AI1020+1,0)</f>
        <v>94</v>
      </c>
      <c r="AJ1021" s="74" t="n">
        <f aca="false">IF(G1021&gt;0,AJ1020+1,0)</f>
        <v>0</v>
      </c>
      <c r="AK1021" s="74" t="n">
        <f aca="false">IF(G1021&lt;=0,AK1020+1,0)</f>
        <v>2</v>
      </c>
      <c r="AL1021" s="74" t="n">
        <f aca="false">IF(K1021&gt;0,AL1020+1,0)</f>
        <v>0</v>
      </c>
      <c r="AM1021" s="74" t="n">
        <f aca="false">IF(K1021&lt;=0,AM1020+1,0)</f>
        <v>2</v>
      </c>
    </row>
    <row r="1022" customFormat="false" ht="15" hidden="false" customHeight="false" outlineLevel="0" collapsed="false">
      <c r="A1022" s="61" t="n">
        <v>1026</v>
      </c>
      <c r="B1022" s="62" t="n">
        <v>42767.3854166667</v>
      </c>
      <c r="C1022" s="63" t="n">
        <f aca="false">YEAR(B1022)</f>
        <v>2017</v>
      </c>
      <c r="D1022" s="32" t="s">
        <v>276</v>
      </c>
      <c r="E1022" s="64" t="n">
        <v>8571.45</v>
      </c>
      <c r="F1022" s="65" t="n">
        <v>-0.0056</v>
      </c>
      <c r="G1022" s="66" t="n">
        <v>-48.00012</v>
      </c>
      <c r="H1022" s="67" t="n">
        <f aca="false">E1022+IF(D1022="Long",1,-1)*G1022</f>
        <v>8619.45012</v>
      </c>
      <c r="I1022" s="68" t="n">
        <f aca="false">Assumptions!$B$58</f>
        <v>5.35750011455817</v>
      </c>
      <c r="J1022" s="68" t="n">
        <f aca="false">INDEX(Yearly!$D$5:$D$22,MATCH(C1022,Yearly!$A$5:$A$22,0))</f>
        <v>0.479776129661926</v>
      </c>
      <c r="K1022" s="68" t="n">
        <f aca="false">G1022-I1022-J1022</f>
        <v>-53.8373962442201</v>
      </c>
      <c r="L1022" s="69" t="n">
        <f aca="false">(I1022+J1022)/Assumptions!$B$8</f>
        <v>0.000257387411860783</v>
      </c>
      <c r="M1022" s="70" t="n">
        <f aca="false">F1022-L1022</f>
        <v>-0.00585738741186078</v>
      </c>
      <c r="N1022" s="71" t="n">
        <f aca="false">G1022*Assumptions!$B$7</f>
        <v>-377520.9438</v>
      </c>
      <c r="O1022" s="71" t="n">
        <f aca="false">K1022*Assumptions!$B$7</f>
        <v>-423431.121460791</v>
      </c>
      <c r="P1022" s="68" t="n">
        <f aca="false">P1021+G1022</f>
        <v>13200.58374</v>
      </c>
      <c r="Q1022" s="68" t="n">
        <f aca="false">MAX(Q1021,P1022)</f>
        <v>13524.66331</v>
      </c>
      <c r="R1022" s="68" t="n">
        <f aca="false">Q1022-P1022</f>
        <v>324.079570000005</v>
      </c>
      <c r="S1022" s="68" t="n">
        <f aca="false">S1021+K1022</f>
        <v>7218.25517924545</v>
      </c>
      <c r="T1022" s="68" t="n">
        <f aca="false">MAX(T1021,S1022)</f>
        <v>8098.85506898122</v>
      </c>
      <c r="U1022" s="68" t="n">
        <f aca="false">T1022-S1022</f>
        <v>880.599889735766</v>
      </c>
      <c r="V1022" s="70" t="n">
        <f aca="false">V1021+F1022</f>
        <v>2.3597</v>
      </c>
      <c r="W1022" s="70" t="n">
        <f aca="false">MAX(W1021,V1022)</f>
        <v>2.3943</v>
      </c>
      <c r="X1022" s="70" t="n">
        <f aca="false">W1022-V1022</f>
        <v>0.0345999999999993</v>
      </c>
      <c r="Y1022" s="70" t="n">
        <f aca="false">Y1021+M1022</f>
        <v>2.09591668724722</v>
      </c>
      <c r="Z1022" s="70" t="n">
        <f aca="false">MAX(Z1021,Y1022)</f>
        <v>2.15505575628418</v>
      </c>
      <c r="AA1022" s="70" t="n">
        <f aca="false">Z1022-Y1022</f>
        <v>0.0591390690369598</v>
      </c>
      <c r="AB1022" s="72" t="n">
        <f aca="false">AB1021*(1+F1022)</f>
        <v>9.24199600758491</v>
      </c>
      <c r="AC1022" s="73" t="n">
        <f aca="false">MAX(AC1021,AB1022)</f>
        <v>9.62426283463465</v>
      </c>
      <c r="AD1022" s="70" t="n">
        <f aca="false">1-AB1022/AC1022</f>
        <v>0.0397190760079915</v>
      </c>
      <c r="AE1022" s="73" t="n">
        <f aca="false">AE1021*(1+M1022)</f>
        <v>7.10277506588472</v>
      </c>
      <c r="AF1022" s="73" t="n">
        <f aca="false">MAX(AF1021,AE1022)</f>
        <v>7.58042448368252</v>
      </c>
      <c r="AG1022" s="70" t="n">
        <f aca="false">1-AE1022/AF1022</f>
        <v>0.0630109064243017</v>
      </c>
      <c r="AH1022" s="74" t="n">
        <f aca="false">IF(R1022&gt;0,AH1021+1,0)</f>
        <v>95</v>
      </c>
      <c r="AI1022" s="74" t="n">
        <f aca="false">IF(U1022&gt;0,AI1021+1,0)</f>
        <v>95</v>
      </c>
      <c r="AJ1022" s="74" t="n">
        <f aca="false">IF(G1022&gt;0,AJ1021+1,0)</f>
        <v>0</v>
      </c>
      <c r="AK1022" s="74" t="n">
        <f aca="false">IF(G1022&lt;=0,AK1021+1,0)</f>
        <v>3</v>
      </c>
      <c r="AL1022" s="74" t="n">
        <f aca="false">IF(K1022&gt;0,AL1021+1,0)</f>
        <v>0</v>
      </c>
      <c r="AM1022" s="74" t="n">
        <f aca="false">IF(K1022&lt;=0,AM1021+1,0)</f>
        <v>3</v>
      </c>
    </row>
    <row r="1023" customFormat="false" ht="15" hidden="false" customHeight="false" outlineLevel="0" collapsed="false">
      <c r="A1023" s="61" t="n">
        <v>1027</v>
      </c>
      <c r="B1023" s="62" t="n">
        <v>42767.5520833333</v>
      </c>
      <c r="C1023" s="63" t="n">
        <f aca="false">YEAR(B1023)</f>
        <v>2017</v>
      </c>
      <c r="D1023" s="32" t="s">
        <v>277</v>
      </c>
      <c r="E1023" s="64" t="n">
        <v>8619.05</v>
      </c>
      <c r="F1023" s="65" t="n">
        <v>0.0152</v>
      </c>
      <c r="G1023" s="66" t="n">
        <v>131.00956</v>
      </c>
      <c r="H1023" s="67" t="n">
        <f aca="false">E1023+IF(D1023="Long",1,-1)*G1023</f>
        <v>8750.05956</v>
      </c>
      <c r="I1023" s="68" t="n">
        <f aca="false">Assumptions!$B$58</f>
        <v>5.35750011455817</v>
      </c>
      <c r="J1023" s="68" t="n">
        <f aca="false">INDEX(Yearly!$D$5:$D$22,MATCH(C1023,Yearly!$A$5:$A$22,0))</f>
        <v>0.479776129661926</v>
      </c>
      <c r="K1023" s="68" t="n">
        <f aca="false">G1023-I1023-J1023</f>
        <v>125.17228375578</v>
      </c>
      <c r="L1023" s="69" t="n">
        <f aca="false">(I1023+J1023)/Assumptions!$B$8</f>
        <v>0.000257387411860783</v>
      </c>
      <c r="M1023" s="70" t="n">
        <f aca="false">F1023-L1023</f>
        <v>0.0149426125881392</v>
      </c>
      <c r="N1023" s="71" t="n">
        <f aca="false">G1023*Assumptions!$B$7</f>
        <v>1030390.1894</v>
      </c>
      <c r="O1023" s="71" t="n">
        <f aca="false">K1023*Assumptions!$B$7</f>
        <v>984480.011739209</v>
      </c>
      <c r="P1023" s="68" t="n">
        <f aca="false">P1022+G1023</f>
        <v>13331.5933</v>
      </c>
      <c r="Q1023" s="68" t="n">
        <f aca="false">MAX(Q1022,P1023)</f>
        <v>13524.66331</v>
      </c>
      <c r="R1023" s="68" t="n">
        <f aca="false">Q1023-P1023</f>
        <v>193.070010000005</v>
      </c>
      <c r="S1023" s="68" t="n">
        <f aca="false">S1022+K1023</f>
        <v>7343.42746300123</v>
      </c>
      <c r="T1023" s="68" t="n">
        <f aca="false">MAX(T1022,S1023)</f>
        <v>8098.85506898122</v>
      </c>
      <c r="U1023" s="68" t="n">
        <f aca="false">T1023-S1023</f>
        <v>755.427605979986</v>
      </c>
      <c r="V1023" s="70" t="n">
        <f aca="false">V1022+F1023</f>
        <v>2.3749</v>
      </c>
      <c r="W1023" s="70" t="n">
        <f aca="false">MAX(W1022,V1023)</f>
        <v>2.3943</v>
      </c>
      <c r="X1023" s="70" t="n">
        <f aca="false">W1023-V1023</f>
        <v>0.0193999999999992</v>
      </c>
      <c r="Y1023" s="70" t="n">
        <f aca="false">Y1022+M1023</f>
        <v>2.11085929983536</v>
      </c>
      <c r="Z1023" s="70" t="n">
        <f aca="false">MAX(Z1022,Y1023)</f>
        <v>2.15505575628418</v>
      </c>
      <c r="AA1023" s="70" t="n">
        <f aca="false">Z1023-Y1023</f>
        <v>0.0441964564488204</v>
      </c>
      <c r="AB1023" s="72" t="n">
        <f aca="false">AB1022*(1+F1023)</f>
        <v>9.3824743469002</v>
      </c>
      <c r="AC1023" s="73" t="n">
        <f aca="false">MAX(AC1022,AB1023)</f>
        <v>9.62426283463465</v>
      </c>
      <c r="AD1023" s="70" t="n">
        <f aca="false">1-AB1023/AC1023</f>
        <v>0.0251228059633128</v>
      </c>
      <c r="AE1023" s="73" t="n">
        <f aca="false">AE1022*(1+M1023)</f>
        <v>7.20890908199493</v>
      </c>
      <c r="AF1023" s="73" t="n">
        <f aca="false">MAX(AF1022,AE1023)</f>
        <v>7.58042448368252</v>
      </c>
      <c r="AG1023" s="70" t="n">
        <f aca="false">1-AE1023/AF1023</f>
        <v>0.0490098413996885</v>
      </c>
      <c r="AH1023" s="74" t="n">
        <f aca="false">IF(R1023&gt;0,AH1022+1,0)</f>
        <v>96</v>
      </c>
      <c r="AI1023" s="74" t="n">
        <f aca="false">IF(U1023&gt;0,AI1022+1,0)</f>
        <v>96</v>
      </c>
      <c r="AJ1023" s="74" t="n">
        <f aca="false">IF(G1023&gt;0,AJ1022+1,0)</f>
        <v>1</v>
      </c>
      <c r="AK1023" s="74" t="n">
        <f aca="false">IF(G1023&lt;=0,AK1022+1,0)</f>
        <v>0</v>
      </c>
      <c r="AL1023" s="74" t="n">
        <f aca="false">IF(K1023&gt;0,AL1022+1,0)</f>
        <v>1</v>
      </c>
      <c r="AM1023" s="74" t="n">
        <f aca="false">IF(K1023&lt;=0,AM1022+1,0)</f>
        <v>0</v>
      </c>
    </row>
    <row r="1024" customFormat="false" ht="15" hidden="false" customHeight="false" outlineLevel="0" collapsed="false">
      <c r="A1024" s="61" t="n">
        <v>1028</v>
      </c>
      <c r="B1024" s="62" t="n">
        <v>42774.6145833333</v>
      </c>
      <c r="C1024" s="63" t="n">
        <f aca="false">YEAR(B1024)</f>
        <v>2017</v>
      </c>
      <c r="D1024" s="32" t="s">
        <v>276</v>
      </c>
      <c r="E1024" s="64" t="n">
        <v>8750.2</v>
      </c>
      <c r="F1024" s="65" t="n">
        <v>-0.0031</v>
      </c>
      <c r="G1024" s="66" t="n">
        <v>-27.12562</v>
      </c>
      <c r="H1024" s="67" t="n">
        <f aca="false">E1024+IF(D1024="Long",1,-1)*G1024</f>
        <v>8777.32562</v>
      </c>
      <c r="I1024" s="68" t="n">
        <f aca="false">Assumptions!$B$58</f>
        <v>5.35750011455817</v>
      </c>
      <c r="J1024" s="68" t="n">
        <f aca="false">INDEX(Yearly!$D$5:$D$22,MATCH(C1024,Yearly!$A$5:$A$22,0))</f>
        <v>0.479776129661926</v>
      </c>
      <c r="K1024" s="68" t="n">
        <f aca="false">G1024-I1024-J1024</f>
        <v>-32.9628962442201</v>
      </c>
      <c r="L1024" s="69" t="n">
        <f aca="false">(I1024+J1024)/Assumptions!$B$8</f>
        <v>0.000257387411860783</v>
      </c>
      <c r="M1024" s="70" t="n">
        <f aca="false">F1024-L1024</f>
        <v>-0.00335738741186078</v>
      </c>
      <c r="N1024" s="71" t="n">
        <f aca="false">G1024*Assumptions!$B$7</f>
        <v>-213343.0013</v>
      </c>
      <c r="O1024" s="71" t="n">
        <f aca="false">K1024*Assumptions!$B$7</f>
        <v>-259253.178960791</v>
      </c>
      <c r="P1024" s="68" t="n">
        <f aca="false">P1023+G1024</f>
        <v>13304.46768</v>
      </c>
      <c r="Q1024" s="68" t="n">
        <f aca="false">MAX(Q1023,P1024)</f>
        <v>13524.66331</v>
      </c>
      <c r="R1024" s="68" t="n">
        <f aca="false">Q1024-P1024</f>
        <v>220.195630000006</v>
      </c>
      <c r="S1024" s="68" t="n">
        <f aca="false">S1023+K1024</f>
        <v>7310.46456675701</v>
      </c>
      <c r="T1024" s="68" t="n">
        <f aca="false">MAX(T1023,S1024)</f>
        <v>8098.85506898122</v>
      </c>
      <c r="U1024" s="68" t="n">
        <f aca="false">T1024-S1024</f>
        <v>788.390502224206</v>
      </c>
      <c r="V1024" s="70" t="n">
        <f aca="false">V1023+F1024</f>
        <v>2.3718</v>
      </c>
      <c r="W1024" s="70" t="n">
        <f aca="false">MAX(W1023,V1024)</f>
        <v>2.3943</v>
      </c>
      <c r="X1024" s="70" t="n">
        <f aca="false">W1024-V1024</f>
        <v>0.0224999999999991</v>
      </c>
      <c r="Y1024" s="70" t="n">
        <f aca="false">Y1023+M1024</f>
        <v>2.1075019124235</v>
      </c>
      <c r="Z1024" s="70" t="n">
        <f aca="false">MAX(Z1023,Y1024)</f>
        <v>2.15505575628418</v>
      </c>
      <c r="AA1024" s="70" t="n">
        <f aca="false">Z1024-Y1024</f>
        <v>0.0475538438606811</v>
      </c>
      <c r="AB1024" s="72" t="n">
        <f aca="false">AB1023*(1+F1024)</f>
        <v>9.35338867642481</v>
      </c>
      <c r="AC1024" s="73" t="n">
        <f aca="false">MAX(AC1023,AB1024)</f>
        <v>9.62426283463465</v>
      </c>
      <c r="AD1024" s="70" t="n">
        <f aca="false">1-AB1024/AC1024</f>
        <v>0.0281449252648266</v>
      </c>
      <c r="AE1024" s="73" t="n">
        <f aca="false">AE1023*(1+M1024)</f>
        <v>7.18470598138979</v>
      </c>
      <c r="AF1024" s="73" t="n">
        <f aca="false">MAX(AF1023,AE1024)</f>
        <v>7.58042448368252</v>
      </c>
      <c r="AG1024" s="70" t="n">
        <f aca="false">1-AE1024/AF1024</f>
        <v>0.0522026837869766</v>
      </c>
      <c r="AH1024" s="74" t="n">
        <f aca="false">IF(R1024&gt;0,AH1023+1,0)</f>
        <v>97</v>
      </c>
      <c r="AI1024" s="74" t="n">
        <f aca="false">IF(U1024&gt;0,AI1023+1,0)</f>
        <v>97</v>
      </c>
      <c r="AJ1024" s="74" t="n">
        <f aca="false">IF(G1024&gt;0,AJ1023+1,0)</f>
        <v>0</v>
      </c>
      <c r="AK1024" s="74" t="n">
        <f aca="false">IF(G1024&lt;=0,AK1023+1,0)</f>
        <v>1</v>
      </c>
      <c r="AL1024" s="74" t="n">
        <f aca="false">IF(K1024&gt;0,AL1023+1,0)</f>
        <v>0</v>
      </c>
      <c r="AM1024" s="74" t="n">
        <f aca="false">IF(K1024&lt;=0,AM1023+1,0)</f>
        <v>1</v>
      </c>
    </row>
    <row r="1025" customFormat="false" ht="15" hidden="false" customHeight="false" outlineLevel="0" collapsed="false">
      <c r="A1025" s="61" t="n">
        <v>1029</v>
      </c>
      <c r="B1025" s="62" t="n">
        <v>42774.6430555556</v>
      </c>
      <c r="C1025" s="63" t="n">
        <f aca="false">YEAR(B1025)</f>
        <v>2017</v>
      </c>
      <c r="D1025" s="32" t="s">
        <v>277</v>
      </c>
      <c r="E1025" s="64" t="n">
        <v>8777.35</v>
      </c>
      <c r="F1025" s="65" t="n">
        <v>-0.0046</v>
      </c>
      <c r="G1025" s="66" t="n">
        <v>-40.37581</v>
      </c>
      <c r="H1025" s="67" t="n">
        <f aca="false">E1025+IF(D1025="Long",1,-1)*G1025</f>
        <v>8736.97419</v>
      </c>
      <c r="I1025" s="68" t="n">
        <f aca="false">Assumptions!$B$58</f>
        <v>5.35750011455817</v>
      </c>
      <c r="J1025" s="68" t="n">
        <f aca="false">INDEX(Yearly!$D$5:$D$22,MATCH(C1025,Yearly!$A$5:$A$22,0))</f>
        <v>0.479776129661926</v>
      </c>
      <c r="K1025" s="68" t="n">
        <f aca="false">G1025-I1025-J1025</f>
        <v>-46.2130862442201</v>
      </c>
      <c r="L1025" s="69" t="n">
        <f aca="false">(I1025+J1025)/Assumptions!$B$8</f>
        <v>0.000257387411860783</v>
      </c>
      <c r="M1025" s="70" t="n">
        <f aca="false">F1025-L1025</f>
        <v>-0.00485738741186078</v>
      </c>
      <c r="N1025" s="71" t="n">
        <f aca="false">G1025*Assumptions!$B$7</f>
        <v>-317555.74565</v>
      </c>
      <c r="O1025" s="71" t="n">
        <f aca="false">K1025*Assumptions!$B$7</f>
        <v>-363465.923310791</v>
      </c>
      <c r="P1025" s="68" t="n">
        <f aca="false">P1024+G1025</f>
        <v>13264.09187</v>
      </c>
      <c r="Q1025" s="68" t="n">
        <f aca="false">MAX(Q1024,P1025)</f>
        <v>13524.66331</v>
      </c>
      <c r="R1025" s="68" t="n">
        <f aca="false">Q1025-P1025</f>
        <v>260.571440000005</v>
      </c>
      <c r="S1025" s="68" t="n">
        <f aca="false">S1024+K1025</f>
        <v>7264.25148051279</v>
      </c>
      <c r="T1025" s="68" t="n">
        <f aca="false">MAX(T1024,S1025)</f>
        <v>8098.85506898122</v>
      </c>
      <c r="U1025" s="68" t="n">
        <f aca="false">T1025-S1025</f>
        <v>834.603588468426</v>
      </c>
      <c r="V1025" s="70" t="n">
        <f aca="false">V1024+F1025</f>
        <v>2.3672</v>
      </c>
      <c r="W1025" s="70" t="n">
        <f aca="false">MAX(W1024,V1025)</f>
        <v>2.3943</v>
      </c>
      <c r="X1025" s="70" t="n">
        <f aca="false">W1025-V1025</f>
        <v>0.027099999999999</v>
      </c>
      <c r="Y1025" s="70" t="n">
        <f aca="false">Y1024+M1025</f>
        <v>2.10264452501164</v>
      </c>
      <c r="Z1025" s="70" t="n">
        <f aca="false">MAX(Z1024,Y1025)</f>
        <v>2.15505575628418</v>
      </c>
      <c r="AA1025" s="70" t="n">
        <f aca="false">Z1025-Y1025</f>
        <v>0.0524112312725418</v>
      </c>
      <c r="AB1025" s="72" t="n">
        <f aca="false">AB1024*(1+F1025)</f>
        <v>9.31036308851326</v>
      </c>
      <c r="AC1025" s="73" t="n">
        <f aca="false">MAX(AC1024,AB1025)</f>
        <v>9.62426283463465</v>
      </c>
      <c r="AD1025" s="70" t="n">
        <f aca="false">1-AB1025/AC1025</f>
        <v>0.0326154586086085</v>
      </c>
      <c r="AE1025" s="73" t="n">
        <f aca="false">AE1024*(1+M1025)</f>
        <v>7.14980708099787</v>
      </c>
      <c r="AF1025" s="73" t="n">
        <f aca="false">MAX(AF1024,AE1025)</f>
        <v>7.58042448368252</v>
      </c>
      <c r="AG1025" s="70" t="n">
        <f aca="false">1-AE1025/AF1025</f>
        <v>0.0568065025397452</v>
      </c>
      <c r="AH1025" s="74" t="n">
        <f aca="false">IF(R1025&gt;0,AH1024+1,0)</f>
        <v>98</v>
      </c>
      <c r="AI1025" s="74" t="n">
        <f aca="false">IF(U1025&gt;0,AI1024+1,0)</f>
        <v>98</v>
      </c>
      <c r="AJ1025" s="74" t="n">
        <f aca="false">IF(G1025&gt;0,AJ1024+1,0)</f>
        <v>0</v>
      </c>
      <c r="AK1025" s="74" t="n">
        <f aca="false">IF(G1025&lt;=0,AK1024+1,0)</f>
        <v>2</v>
      </c>
      <c r="AL1025" s="74" t="n">
        <f aca="false">IF(K1025&gt;0,AL1024+1,0)</f>
        <v>0</v>
      </c>
      <c r="AM1025" s="74" t="n">
        <f aca="false">IF(K1025&lt;=0,AM1024+1,0)</f>
        <v>2</v>
      </c>
    </row>
    <row r="1026" customFormat="false" ht="15" hidden="false" customHeight="false" outlineLevel="0" collapsed="false">
      <c r="A1026" s="61" t="n">
        <v>1030</v>
      </c>
      <c r="B1026" s="62" t="n">
        <v>42775.4479166667</v>
      </c>
      <c r="C1026" s="63" t="n">
        <f aca="false">YEAR(B1026)</f>
        <v>2017</v>
      </c>
      <c r="D1026" s="32" t="s">
        <v>276</v>
      </c>
      <c r="E1026" s="64" t="n">
        <v>8736.85</v>
      </c>
      <c r="F1026" s="65" t="n">
        <v>-0.0029</v>
      </c>
      <c r="G1026" s="66" t="n">
        <v>-25.336865</v>
      </c>
      <c r="H1026" s="67" t="n">
        <f aca="false">E1026+IF(D1026="Long",1,-1)*G1026</f>
        <v>8762.186865</v>
      </c>
      <c r="I1026" s="68" t="n">
        <f aca="false">Assumptions!$B$58</f>
        <v>5.35750011455817</v>
      </c>
      <c r="J1026" s="68" t="n">
        <f aca="false">INDEX(Yearly!$D$5:$D$22,MATCH(C1026,Yearly!$A$5:$A$22,0))</f>
        <v>0.479776129661926</v>
      </c>
      <c r="K1026" s="68" t="n">
        <f aca="false">G1026-I1026-J1026</f>
        <v>-31.1741412442201</v>
      </c>
      <c r="L1026" s="69" t="n">
        <f aca="false">(I1026+J1026)/Assumptions!$B$8</f>
        <v>0.000257387411860783</v>
      </c>
      <c r="M1026" s="70" t="n">
        <f aca="false">F1026-L1026</f>
        <v>-0.00315738741186078</v>
      </c>
      <c r="N1026" s="71" t="n">
        <f aca="false">G1026*Assumptions!$B$7</f>
        <v>-199274.443225</v>
      </c>
      <c r="O1026" s="71" t="n">
        <f aca="false">K1026*Assumptions!$B$7</f>
        <v>-245184.620885791</v>
      </c>
      <c r="P1026" s="68" t="n">
        <f aca="false">P1025+G1026</f>
        <v>13238.755005</v>
      </c>
      <c r="Q1026" s="68" t="n">
        <f aca="false">MAX(Q1025,P1026)</f>
        <v>13524.66331</v>
      </c>
      <c r="R1026" s="68" t="n">
        <f aca="false">Q1026-P1026</f>
        <v>285.908305000005</v>
      </c>
      <c r="S1026" s="68" t="n">
        <f aca="false">S1025+K1026</f>
        <v>7233.07733926857</v>
      </c>
      <c r="T1026" s="68" t="n">
        <f aca="false">MAX(T1025,S1026)</f>
        <v>8098.85506898122</v>
      </c>
      <c r="U1026" s="68" t="n">
        <f aca="false">T1026-S1026</f>
        <v>865.777729712646</v>
      </c>
      <c r="V1026" s="70" t="n">
        <f aca="false">V1025+F1026</f>
        <v>2.3643</v>
      </c>
      <c r="W1026" s="70" t="n">
        <f aca="false">MAX(W1025,V1026)</f>
        <v>2.3943</v>
      </c>
      <c r="X1026" s="70" t="n">
        <f aca="false">W1026-V1026</f>
        <v>0.0299999999999989</v>
      </c>
      <c r="Y1026" s="70" t="n">
        <f aca="false">Y1025+M1026</f>
        <v>2.09948713759978</v>
      </c>
      <c r="Z1026" s="70" t="n">
        <f aca="false">MAX(Z1025,Y1026)</f>
        <v>2.15505575628418</v>
      </c>
      <c r="AA1026" s="70" t="n">
        <f aca="false">Z1026-Y1026</f>
        <v>0.0555686186844024</v>
      </c>
      <c r="AB1026" s="72" t="n">
        <f aca="false">AB1025*(1+F1026)</f>
        <v>9.28336303555657</v>
      </c>
      <c r="AC1026" s="73" t="n">
        <f aca="false">MAX(AC1025,AB1026)</f>
        <v>9.62426283463465</v>
      </c>
      <c r="AD1026" s="70" t="n">
        <f aca="false">1-AB1026/AC1026</f>
        <v>0.0354208737786436</v>
      </c>
      <c r="AE1026" s="73" t="n">
        <f aca="false">AE1025*(1+M1026)</f>
        <v>7.12723237012309</v>
      </c>
      <c r="AF1026" s="73" t="n">
        <f aca="false">MAX(AF1025,AE1026)</f>
        <v>7.58042448368252</v>
      </c>
      <c r="AG1026" s="70" t="n">
        <f aca="false">1-AE1026/AF1026</f>
        <v>0.0597845298155751</v>
      </c>
      <c r="AH1026" s="74" t="n">
        <f aca="false">IF(R1026&gt;0,AH1025+1,0)</f>
        <v>99</v>
      </c>
      <c r="AI1026" s="74" t="n">
        <f aca="false">IF(U1026&gt;0,AI1025+1,0)</f>
        <v>99</v>
      </c>
      <c r="AJ1026" s="74" t="n">
        <f aca="false">IF(G1026&gt;0,AJ1025+1,0)</f>
        <v>0</v>
      </c>
      <c r="AK1026" s="74" t="n">
        <f aca="false">IF(G1026&lt;=0,AK1025+1,0)</f>
        <v>3</v>
      </c>
      <c r="AL1026" s="74" t="n">
        <f aca="false">IF(K1026&gt;0,AL1025+1,0)</f>
        <v>0</v>
      </c>
      <c r="AM1026" s="74" t="n">
        <f aca="false">IF(K1026&lt;=0,AM1025+1,0)</f>
        <v>3</v>
      </c>
    </row>
    <row r="1027" customFormat="false" ht="15" hidden="false" customHeight="false" outlineLevel="0" collapsed="false">
      <c r="A1027" s="61" t="n">
        <v>1031</v>
      </c>
      <c r="B1027" s="62" t="n">
        <v>42775.5506944444</v>
      </c>
      <c r="C1027" s="63" t="n">
        <f aca="false">YEAR(B1027)</f>
        <v>2017</v>
      </c>
      <c r="D1027" s="32" t="s">
        <v>277</v>
      </c>
      <c r="E1027" s="64" t="n">
        <v>8762.55</v>
      </c>
      <c r="F1027" s="65" t="n">
        <v>0.0009</v>
      </c>
      <c r="G1027" s="66" t="n">
        <v>7.886295</v>
      </c>
      <c r="H1027" s="67" t="n">
        <f aca="false">E1027+IF(D1027="Long",1,-1)*G1027</f>
        <v>8770.436295</v>
      </c>
      <c r="I1027" s="68" t="n">
        <f aca="false">Assumptions!$B$58</f>
        <v>5.35750011455817</v>
      </c>
      <c r="J1027" s="68" t="n">
        <f aca="false">INDEX(Yearly!$D$5:$D$22,MATCH(C1027,Yearly!$A$5:$A$22,0))</f>
        <v>0.479776129661926</v>
      </c>
      <c r="K1027" s="68" t="n">
        <f aca="false">G1027-I1027-J1027</f>
        <v>2.04901875577991</v>
      </c>
      <c r="L1027" s="69" t="n">
        <f aca="false">(I1027+J1027)/Assumptions!$B$8</f>
        <v>0.000257387411860783</v>
      </c>
      <c r="M1027" s="70" t="n">
        <f aca="false">F1027-L1027</f>
        <v>0.000642612588139217</v>
      </c>
      <c r="N1027" s="71" t="n">
        <f aca="false">G1027*Assumptions!$B$7</f>
        <v>62025.710175</v>
      </c>
      <c r="O1027" s="71" t="n">
        <f aca="false">K1027*Assumptions!$B$7</f>
        <v>16115.532514209</v>
      </c>
      <c r="P1027" s="68" t="n">
        <f aca="false">P1026+G1027</f>
        <v>13246.6413</v>
      </c>
      <c r="Q1027" s="68" t="n">
        <f aca="false">MAX(Q1026,P1027)</f>
        <v>13524.66331</v>
      </c>
      <c r="R1027" s="68" t="n">
        <f aca="false">Q1027-P1027</f>
        <v>278.022010000004</v>
      </c>
      <c r="S1027" s="68" t="n">
        <f aca="false">S1026+K1027</f>
        <v>7235.12635802435</v>
      </c>
      <c r="T1027" s="68" t="n">
        <f aca="false">MAX(T1026,S1027)</f>
        <v>8098.85506898122</v>
      </c>
      <c r="U1027" s="68" t="n">
        <f aca="false">T1027-S1027</f>
        <v>863.728710956866</v>
      </c>
      <c r="V1027" s="70" t="n">
        <f aca="false">V1026+F1027</f>
        <v>2.3652</v>
      </c>
      <c r="W1027" s="70" t="n">
        <f aca="false">MAX(W1026,V1027)</f>
        <v>2.3943</v>
      </c>
      <c r="X1027" s="70" t="n">
        <f aca="false">W1027-V1027</f>
        <v>0.0290999999999988</v>
      </c>
      <c r="Y1027" s="70" t="n">
        <f aca="false">Y1026+M1027</f>
        <v>2.10012975018792</v>
      </c>
      <c r="Z1027" s="70" t="n">
        <f aca="false">MAX(Z1026,Y1027)</f>
        <v>2.15505575628418</v>
      </c>
      <c r="AA1027" s="70" t="n">
        <f aca="false">Z1027-Y1027</f>
        <v>0.0549260060962631</v>
      </c>
      <c r="AB1027" s="72" t="n">
        <f aca="false">AB1026*(1+F1027)</f>
        <v>9.29171806228857</v>
      </c>
      <c r="AC1027" s="73" t="n">
        <f aca="false">MAX(AC1026,AB1027)</f>
        <v>9.62426283463465</v>
      </c>
      <c r="AD1027" s="70" t="n">
        <f aca="false">1-AB1027/AC1027</f>
        <v>0.0345527525650444</v>
      </c>
      <c r="AE1027" s="73" t="n">
        <f aca="false">AE1026*(1+M1027)</f>
        <v>7.13181241936272</v>
      </c>
      <c r="AF1027" s="73" t="n">
        <f aca="false">MAX(AF1026,AE1027)</f>
        <v>7.58042448368252</v>
      </c>
      <c r="AG1027" s="70" t="n">
        <f aca="false">1-AE1027/AF1027</f>
        <v>0.0591803355188715</v>
      </c>
      <c r="AH1027" s="74" t="n">
        <f aca="false">IF(R1027&gt;0,AH1026+1,0)</f>
        <v>100</v>
      </c>
      <c r="AI1027" s="74" t="n">
        <f aca="false">IF(U1027&gt;0,AI1026+1,0)</f>
        <v>100</v>
      </c>
      <c r="AJ1027" s="74" t="n">
        <f aca="false">IF(G1027&gt;0,AJ1026+1,0)</f>
        <v>1</v>
      </c>
      <c r="AK1027" s="74" t="n">
        <f aca="false">IF(G1027&lt;=0,AK1026+1,0)</f>
        <v>0</v>
      </c>
      <c r="AL1027" s="74" t="n">
        <f aca="false">IF(K1027&gt;0,AL1026+1,0)</f>
        <v>1</v>
      </c>
      <c r="AM1027" s="74" t="n">
        <f aca="false">IF(K1027&lt;=0,AM1026+1,0)</f>
        <v>0</v>
      </c>
    </row>
    <row r="1028" customFormat="false" ht="15" hidden="false" customHeight="false" outlineLevel="0" collapsed="false">
      <c r="A1028" s="61" t="n">
        <v>1032</v>
      </c>
      <c r="B1028" s="62" t="n">
        <v>42779.5104166667</v>
      </c>
      <c r="C1028" s="63" t="n">
        <f aca="false">YEAR(B1028)</f>
        <v>2017</v>
      </c>
      <c r="D1028" s="32" t="s">
        <v>276</v>
      </c>
      <c r="E1028" s="64" t="n">
        <v>8770.05</v>
      </c>
      <c r="F1028" s="65" t="n">
        <v>-0.0038</v>
      </c>
      <c r="G1028" s="66" t="n">
        <v>-33.32619</v>
      </c>
      <c r="H1028" s="67" t="n">
        <f aca="false">E1028+IF(D1028="Long",1,-1)*G1028</f>
        <v>8803.37619</v>
      </c>
      <c r="I1028" s="68" t="n">
        <f aca="false">Assumptions!$B$58</f>
        <v>5.35750011455817</v>
      </c>
      <c r="J1028" s="68" t="n">
        <f aca="false">INDEX(Yearly!$D$5:$D$22,MATCH(C1028,Yearly!$A$5:$A$22,0))</f>
        <v>0.479776129661926</v>
      </c>
      <c r="K1028" s="68" t="n">
        <f aca="false">G1028-I1028-J1028</f>
        <v>-39.1634662442201</v>
      </c>
      <c r="L1028" s="69" t="n">
        <f aca="false">(I1028+J1028)/Assumptions!$B$8</f>
        <v>0.000257387411860783</v>
      </c>
      <c r="M1028" s="70" t="n">
        <f aca="false">F1028-L1028</f>
        <v>-0.00405738741186078</v>
      </c>
      <c r="N1028" s="71" t="n">
        <f aca="false">G1028*Assumptions!$B$7</f>
        <v>-262110.48435</v>
      </c>
      <c r="O1028" s="71" t="n">
        <f aca="false">K1028*Assumptions!$B$7</f>
        <v>-308020.662010791</v>
      </c>
      <c r="P1028" s="68" t="n">
        <f aca="false">P1027+G1028</f>
        <v>13213.31511</v>
      </c>
      <c r="Q1028" s="68" t="n">
        <f aca="false">MAX(Q1027,P1028)</f>
        <v>13524.66331</v>
      </c>
      <c r="R1028" s="68" t="n">
        <f aca="false">Q1028-P1028</f>
        <v>311.348200000004</v>
      </c>
      <c r="S1028" s="68" t="n">
        <f aca="false">S1027+K1028</f>
        <v>7195.96289178013</v>
      </c>
      <c r="T1028" s="68" t="n">
        <f aca="false">MAX(T1027,S1028)</f>
        <v>8098.85506898122</v>
      </c>
      <c r="U1028" s="68" t="n">
        <f aca="false">T1028-S1028</f>
        <v>902.892177201086</v>
      </c>
      <c r="V1028" s="70" t="n">
        <f aca="false">V1027+F1028</f>
        <v>2.3614</v>
      </c>
      <c r="W1028" s="70" t="n">
        <f aca="false">MAX(W1027,V1028)</f>
        <v>2.3943</v>
      </c>
      <c r="X1028" s="70" t="n">
        <f aca="false">W1028-V1028</f>
        <v>0.0328999999999988</v>
      </c>
      <c r="Y1028" s="70" t="n">
        <f aca="false">Y1027+M1028</f>
        <v>2.09607236277606</v>
      </c>
      <c r="Z1028" s="70" t="n">
        <f aca="false">MAX(Z1027,Y1028)</f>
        <v>2.15505575628418</v>
      </c>
      <c r="AA1028" s="70" t="n">
        <f aca="false">Z1028-Y1028</f>
        <v>0.0589833935081239</v>
      </c>
      <c r="AB1028" s="72" t="n">
        <f aca="false">AB1027*(1+F1028)</f>
        <v>9.25640953365187</v>
      </c>
      <c r="AC1028" s="73" t="n">
        <f aca="false">MAX(AC1027,AB1028)</f>
        <v>9.62426283463465</v>
      </c>
      <c r="AD1028" s="70" t="n">
        <f aca="false">1-AB1028/AC1028</f>
        <v>0.0382214521052974</v>
      </c>
      <c r="AE1028" s="73" t="n">
        <f aca="false">AE1027*(1+M1028)</f>
        <v>7.10287589342865</v>
      </c>
      <c r="AF1028" s="73" t="n">
        <f aca="false">MAX(AF1027,AE1028)</f>
        <v>7.58042448368252</v>
      </c>
      <c r="AG1028" s="70" t="n">
        <f aca="false">1-AE1028/AF1028</f>
        <v>0.0629976053823683</v>
      </c>
      <c r="AH1028" s="74" t="n">
        <f aca="false">IF(R1028&gt;0,AH1027+1,0)</f>
        <v>101</v>
      </c>
      <c r="AI1028" s="74" t="n">
        <f aca="false">IF(U1028&gt;0,AI1027+1,0)</f>
        <v>101</v>
      </c>
      <c r="AJ1028" s="74" t="n">
        <f aca="false">IF(G1028&gt;0,AJ1027+1,0)</f>
        <v>0</v>
      </c>
      <c r="AK1028" s="74" t="n">
        <f aca="false">IF(G1028&lt;=0,AK1027+1,0)</f>
        <v>1</v>
      </c>
      <c r="AL1028" s="74" t="n">
        <f aca="false">IF(K1028&gt;0,AL1027+1,0)</f>
        <v>0</v>
      </c>
      <c r="AM1028" s="74" t="n">
        <f aca="false">IF(K1028&lt;=0,AM1027+1,0)</f>
        <v>1</v>
      </c>
    </row>
    <row r="1029" customFormat="false" ht="15" hidden="false" customHeight="false" outlineLevel="0" collapsed="false">
      <c r="A1029" s="61" t="n">
        <v>1033</v>
      </c>
      <c r="B1029" s="62" t="n">
        <v>42779.5888888889</v>
      </c>
      <c r="C1029" s="63" t="n">
        <f aca="false">YEAR(B1029)</f>
        <v>2017</v>
      </c>
      <c r="D1029" s="32" t="s">
        <v>277</v>
      </c>
      <c r="E1029" s="64" t="n">
        <v>8803.75</v>
      </c>
      <c r="F1029" s="65" t="n">
        <v>-0.0023</v>
      </c>
      <c r="G1029" s="66" t="n">
        <v>-20.248625</v>
      </c>
      <c r="H1029" s="67" t="n">
        <f aca="false">E1029+IF(D1029="Long",1,-1)*G1029</f>
        <v>8783.501375</v>
      </c>
      <c r="I1029" s="68" t="n">
        <f aca="false">Assumptions!$B$58</f>
        <v>5.35750011455817</v>
      </c>
      <c r="J1029" s="68" t="n">
        <f aca="false">INDEX(Yearly!$D$5:$D$22,MATCH(C1029,Yearly!$A$5:$A$22,0))</f>
        <v>0.479776129661926</v>
      </c>
      <c r="K1029" s="68" t="n">
        <f aca="false">G1029-I1029-J1029</f>
        <v>-26.0859012442201</v>
      </c>
      <c r="L1029" s="69" t="n">
        <f aca="false">(I1029+J1029)/Assumptions!$B$8</f>
        <v>0.000257387411860783</v>
      </c>
      <c r="M1029" s="70" t="n">
        <f aca="false">F1029-L1029</f>
        <v>-0.00255738741186078</v>
      </c>
      <c r="N1029" s="71" t="n">
        <f aca="false">G1029*Assumptions!$B$7</f>
        <v>-159255.435625</v>
      </c>
      <c r="O1029" s="71" t="n">
        <f aca="false">K1029*Assumptions!$B$7</f>
        <v>-205165.613285791</v>
      </c>
      <c r="P1029" s="68" t="n">
        <f aca="false">P1028+G1029</f>
        <v>13193.066485</v>
      </c>
      <c r="Q1029" s="68" t="n">
        <f aca="false">MAX(Q1028,P1029)</f>
        <v>13524.66331</v>
      </c>
      <c r="R1029" s="68" t="n">
        <f aca="false">Q1029-P1029</f>
        <v>331.596825000004</v>
      </c>
      <c r="S1029" s="68" t="n">
        <f aca="false">S1028+K1029</f>
        <v>7169.87699053591</v>
      </c>
      <c r="T1029" s="68" t="n">
        <f aca="false">MAX(T1028,S1029)</f>
        <v>8098.85506898122</v>
      </c>
      <c r="U1029" s="68" t="n">
        <f aca="false">T1029-S1029</f>
        <v>928.978078445306</v>
      </c>
      <c r="V1029" s="70" t="n">
        <f aca="false">V1028+F1029</f>
        <v>2.3591</v>
      </c>
      <c r="W1029" s="70" t="n">
        <f aca="false">MAX(W1028,V1029)</f>
        <v>2.3943</v>
      </c>
      <c r="X1029" s="70" t="n">
        <f aca="false">W1029-V1029</f>
        <v>0.0351999999999988</v>
      </c>
      <c r="Y1029" s="70" t="n">
        <f aca="false">Y1028+M1029</f>
        <v>2.0935149753642</v>
      </c>
      <c r="Z1029" s="70" t="n">
        <f aca="false">MAX(Z1028,Y1029)</f>
        <v>2.15505575628418</v>
      </c>
      <c r="AA1029" s="70" t="n">
        <f aca="false">Z1029-Y1029</f>
        <v>0.0615407809199846</v>
      </c>
      <c r="AB1029" s="72" t="n">
        <f aca="false">AB1028*(1+F1029)</f>
        <v>9.23511979172447</v>
      </c>
      <c r="AC1029" s="73" t="n">
        <f aca="false">MAX(AC1028,AB1029)</f>
        <v>9.62426283463465</v>
      </c>
      <c r="AD1029" s="70" t="n">
        <f aca="false">1-AB1029/AC1029</f>
        <v>0.0404335427654552</v>
      </c>
      <c r="AE1029" s="73" t="n">
        <f aca="false">AE1028*(1+M1029)</f>
        <v>7.08471108803079</v>
      </c>
      <c r="AF1029" s="73" t="n">
        <f aca="false">MAX(AF1028,AE1029)</f>
        <v>7.58042448368252</v>
      </c>
      <c r="AG1029" s="70" t="n">
        <f aca="false">1-AE1029/AF1029</f>
        <v>0.0653938835112469</v>
      </c>
      <c r="AH1029" s="74" t="n">
        <f aca="false">IF(R1029&gt;0,AH1028+1,0)</f>
        <v>102</v>
      </c>
      <c r="AI1029" s="74" t="n">
        <f aca="false">IF(U1029&gt;0,AI1028+1,0)</f>
        <v>102</v>
      </c>
      <c r="AJ1029" s="74" t="n">
        <f aca="false">IF(G1029&gt;0,AJ1028+1,0)</f>
        <v>0</v>
      </c>
      <c r="AK1029" s="74" t="n">
        <f aca="false">IF(G1029&lt;=0,AK1028+1,0)</f>
        <v>2</v>
      </c>
      <c r="AL1029" s="74" t="n">
        <f aca="false">IF(K1029&gt;0,AL1028+1,0)</f>
        <v>0</v>
      </c>
      <c r="AM1029" s="74" t="n">
        <f aca="false">IF(K1029&lt;=0,AM1028+1,0)</f>
        <v>2</v>
      </c>
    </row>
    <row r="1030" customFormat="false" ht="15" hidden="false" customHeight="false" outlineLevel="0" collapsed="false">
      <c r="A1030" s="61" t="n">
        <v>1034</v>
      </c>
      <c r="B1030" s="62" t="n">
        <v>42781.4479166667</v>
      </c>
      <c r="C1030" s="63" t="n">
        <f aca="false">YEAR(B1030)</f>
        <v>2017</v>
      </c>
      <c r="D1030" s="32" t="s">
        <v>276</v>
      </c>
      <c r="E1030" s="64" t="n">
        <v>8783.65</v>
      </c>
      <c r="F1030" s="65" t="n">
        <v>0.0014</v>
      </c>
      <c r="G1030" s="66" t="n">
        <v>12.29711</v>
      </c>
      <c r="H1030" s="67" t="n">
        <f aca="false">E1030+IF(D1030="Long",1,-1)*G1030</f>
        <v>8771.35289</v>
      </c>
      <c r="I1030" s="68" t="n">
        <f aca="false">Assumptions!$B$58</f>
        <v>5.35750011455817</v>
      </c>
      <c r="J1030" s="68" t="n">
        <f aca="false">INDEX(Yearly!$D$5:$D$22,MATCH(C1030,Yearly!$A$5:$A$22,0))</f>
        <v>0.479776129661926</v>
      </c>
      <c r="K1030" s="68" t="n">
        <f aca="false">G1030-I1030-J1030</f>
        <v>6.45983375577991</v>
      </c>
      <c r="L1030" s="69" t="n">
        <f aca="false">(I1030+J1030)/Assumptions!$B$8</f>
        <v>0.000257387411860783</v>
      </c>
      <c r="M1030" s="70" t="n">
        <f aca="false">F1030-L1030</f>
        <v>0.00114261258813922</v>
      </c>
      <c r="N1030" s="71" t="n">
        <f aca="false">G1030*Assumptions!$B$7</f>
        <v>96716.77015</v>
      </c>
      <c r="O1030" s="71" t="n">
        <f aca="false">K1030*Assumptions!$B$7</f>
        <v>50806.592489209</v>
      </c>
      <c r="P1030" s="68" t="n">
        <f aca="false">P1029+G1030</f>
        <v>13205.363595</v>
      </c>
      <c r="Q1030" s="68" t="n">
        <f aca="false">MAX(Q1029,P1030)</f>
        <v>13524.66331</v>
      </c>
      <c r="R1030" s="68" t="n">
        <f aca="false">Q1030-P1030</f>
        <v>319.299715000005</v>
      </c>
      <c r="S1030" s="68" t="n">
        <f aca="false">S1029+K1030</f>
        <v>7176.33682429169</v>
      </c>
      <c r="T1030" s="68" t="n">
        <f aca="false">MAX(T1029,S1030)</f>
        <v>8098.85506898122</v>
      </c>
      <c r="U1030" s="68" t="n">
        <f aca="false">T1030-S1030</f>
        <v>922.518244689526</v>
      </c>
      <c r="V1030" s="70" t="n">
        <f aca="false">V1029+F1030</f>
        <v>2.3605</v>
      </c>
      <c r="W1030" s="70" t="n">
        <f aca="false">MAX(W1029,V1030)</f>
        <v>2.3943</v>
      </c>
      <c r="X1030" s="70" t="n">
        <f aca="false">W1030-V1030</f>
        <v>0.0337999999999989</v>
      </c>
      <c r="Y1030" s="70" t="n">
        <f aca="false">Y1029+M1030</f>
        <v>2.09465758795234</v>
      </c>
      <c r="Z1030" s="70" t="n">
        <f aca="false">MAX(Z1029,Y1030)</f>
        <v>2.15505575628418</v>
      </c>
      <c r="AA1030" s="70" t="n">
        <f aca="false">Z1030-Y1030</f>
        <v>0.0603981683318455</v>
      </c>
      <c r="AB1030" s="72" t="n">
        <f aca="false">AB1029*(1+F1030)</f>
        <v>9.24804895943289</v>
      </c>
      <c r="AC1030" s="73" t="n">
        <f aca="false">MAX(AC1029,AB1030)</f>
        <v>9.62426283463465</v>
      </c>
      <c r="AD1030" s="70" t="n">
        <f aca="false">1-AB1030/AC1030</f>
        <v>0.0390901497253269</v>
      </c>
      <c r="AE1030" s="73" t="n">
        <f aca="false">AE1029*(1+M1030)</f>
        <v>7.0928061681033</v>
      </c>
      <c r="AF1030" s="73" t="n">
        <f aca="false">MAX(AF1029,AE1030)</f>
        <v>7.58042448368252</v>
      </c>
      <c r="AG1030" s="70" t="n">
        <f aca="false">1-AE1030/AF1030</f>
        <v>0.0643259907975948</v>
      </c>
      <c r="AH1030" s="74" t="n">
        <f aca="false">IF(R1030&gt;0,AH1029+1,0)</f>
        <v>103</v>
      </c>
      <c r="AI1030" s="74" t="n">
        <f aca="false">IF(U1030&gt;0,AI1029+1,0)</f>
        <v>103</v>
      </c>
      <c r="AJ1030" s="74" t="n">
        <f aca="false">IF(G1030&gt;0,AJ1029+1,0)</f>
        <v>1</v>
      </c>
      <c r="AK1030" s="74" t="n">
        <f aca="false">IF(G1030&lt;=0,AK1029+1,0)</f>
        <v>0</v>
      </c>
      <c r="AL1030" s="74" t="n">
        <f aca="false">IF(K1030&gt;0,AL1029+1,0)</f>
        <v>1</v>
      </c>
      <c r="AM1030" s="74" t="n">
        <f aca="false">IF(K1030&lt;=0,AM1029+1,0)</f>
        <v>0</v>
      </c>
    </row>
    <row r="1031" customFormat="false" ht="15" hidden="false" customHeight="false" outlineLevel="0" collapsed="false">
      <c r="A1031" s="61" t="n">
        <v>1035</v>
      </c>
      <c r="B1031" s="62" t="n">
        <v>42782.4895833333</v>
      </c>
      <c r="C1031" s="63" t="n">
        <f aca="false">YEAR(B1031)</f>
        <v>2017</v>
      </c>
      <c r="D1031" s="32" t="s">
        <v>277</v>
      </c>
      <c r="E1031" s="64" t="n">
        <v>8771.6</v>
      </c>
      <c r="F1031" s="65" t="n">
        <v>0.0146</v>
      </c>
      <c r="G1031" s="66" t="n">
        <v>128.06536</v>
      </c>
      <c r="H1031" s="67" t="n">
        <f aca="false">E1031+IF(D1031="Long",1,-1)*G1031</f>
        <v>8899.66536</v>
      </c>
      <c r="I1031" s="68" t="n">
        <f aca="false">Assumptions!$B$58</f>
        <v>5.35750011455817</v>
      </c>
      <c r="J1031" s="68" t="n">
        <f aca="false">INDEX(Yearly!$D$5:$D$22,MATCH(C1031,Yearly!$A$5:$A$22,0))</f>
        <v>0.479776129661926</v>
      </c>
      <c r="K1031" s="68" t="n">
        <f aca="false">G1031-I1031-J1031</f>
        <v>122.22808375578</v>
      </c>
      <c r="L1031" s="69" t="n">
        <f aca="false">(I1031+J1031)/Assumptions!$B$8</f>
        <v>0.000257387411860783</v>
      </c>
      <c r="M1031" s="70" t="n">
        <f aca="false">F1031-L1031</f>
        <v>0.0143426125881392</v>
      </c>
      <c r="N1031" s="71" t="n">
        <f aca="false">G1031*Assumptions!$B$7</f>
        <v>1007234.0564</v>
      </c>
      <c r="O1031" s="71" t="n">
        <f aca="false">K1031*Assumptions!$B$7</f>
        <v>961323.878739209</v>
      </c>
      <c r="P1031" s="68" t="n">
        <f aca="false">P1030+G1031</f>
        <v>13333.428955</v>
      </c>
      <c r="Q1031" s="68" t="n">
        <f aca="false">MAX(Q1030,P1031)</f>
        <v>13524.66331</v>
      </c>
      <c r="R1031" s="68" t="n">
        <f aca="false">Q1031-P1031</f>
        <v>191.234355000004</v>
      </c>
      <c r="S1031" s="68" t="n">
        <f aca="false">S1030+K1031</f>
        <v>7298.56490804747</v>
      </c>
      <c r="T1031" s="68" t="n">
        <f aca="false">MAX(T1030,S1031)</f>
        <v>8098.85506898122</v>
      </c>
      <c r="U1031" s="68" t="n">
        <f aca="false">T1031-S1031</f>
        <v>800.290160933746</v>
      </c>
      <c r="V1031" s="70" t="n">
        <f aca="false">V1030+F1031</f>
        <v>2.3751</v>
      </c>
      <c r="W1031" s="70" t="n">
        <f aca="false">MAX(W1030,V1031)</f>
        <v>2.3943</v>
      </c>
      <c r="X1031" s="70" t="n">
        <f aca="false">W1031-V1031</f>
        <v>0.0191999999999988</v>
      </c>
      <c r="Y1031" s="70" t="n">
        <f aca="false">Y1030+M1031</f>
        <v>2.10900020054048</v>
      </c>
      <c r="Z1031" s="70" t="n">
        <f aca="false">MAX(Z1030,Y1031)</f>
        <v>2.15505575628418</v>
      </c>
      <c r="AA1031" s="70" t="n">
        <f aca="false">Z1031-Y1031</f>
        <v>0.0460555557437061</v>
      </c>
      <c r="AB1031" s="72" t="n">
        <f aca="false">AB1030*(1+F1031)</f>
        <v>9.38307047424061</v>
      </c>
      <c r="AC1031" s="73" t="n">
        <f aca="false">MAX(AC1030,AB1031)</f>
        <v>9.62426283463465</v>
      </c>
      <c r="AD1031" s="70" t="n">
        <f aca="false">1-AB1031/AC1031</f>
        <v>0.0250608659113166</v>
      </c>
      <c r="AE1031" s="73" t="n">
        <f aca="false">AE1030*(1+M1031)</f>
        <v>7.19453553913517</v>
      </c>
      <c r="AF1031" s="73" t="n">
        <f aca="false">MAX(AF1030,AE1031)</f>
        <v>7.58042448368252</v>
      </c>
      <c r="AG1031" s="70" t="n">
        <f aca="false">1-AE1031/AF1031</f>
        <v>0.0509059809748137</v>
      </c>
      <c r="AH1031" s="74" t="n">
        <f aca="false">IF(R1031&gt;0,AH1030+1,0)</f>
        <v>104</v>
      </c>
      <c r="AI1031" s="74" t="n">
        <f aca="false">IF(U1031&gt;0,AI1030+1,0)</f>
        <v>104</v>
      </c>
      <c r="AJ1031" s="74" t="n">
        <f aca="false">IF(G1031&gt;0,AJ1030+1,0)</f>
        <v>2</v>
      </c>
      <c r="AK1031" s="74" t="n">
        <f aca="false">IF(G1031&lt;=0,AK1030+1,0)</f>
        <v>0</v>
      </c>
      <c r="AL1031" s="74" t="n">
        <f aca="false">IF(K1031&gt;0,AL1030+1,0)</f>
        <v>2</v>
      </c>
      <c r="AM1031" s="74" t="n">
        <f aca="false">IF(K1031&lt;=0,AM1030+1,0)</f>
        <v>0</v>
      </c>
    </row>
    <row r="1032" customFormat="false" ht="15" hidden="false" customHeight="false" outlineLevel="0" collapsed="false">
      <c r="A1032" s="61" t="n">
        <v>1036</v>
      </c>
      <c r="B1032" s="62" t="n">
        <v>42793.6354166667</v>
      </c>
      <c r="C1032" s="63" t="n">
        <f aca="false">YEAR(B1032)</f>
        <v>2017</v>
      </c>
      <c r="D1032" s="32" t="s">
        <v>276</v>
      </c>
      <c r="E1032" s="64" t="n">
        <v>8899.5</v>
      </c>
      <c r="F1032" s="65" t="n">
        <v>-0.0044</v>
      </c>
      <c r="G1032" s="66" t="n">
        <v>-39.1578</v>
      </c>
      <c r="H1032" s="67" t="n">
        <f aca="false">E1032+IF(D1032="Long",1,-1)*G1032</f>
        <v>8938.6578</v>
      </c>
      <c r="I1032" s="68" t="n">
        <f aca="false">Assumptions!$B$58</f>
        <v>5.35750011455817</v>
      </c>
      <c r="J1032" s="68" t="n">
        <f aca="false">INDEX(Yearly!$D$5:$D$22,MATCH(C1032,Yearly!$A$5:$A$22,0))</f>
        <v>0.479776129661926</v>
      </c>
      <c r="K1032" s="68" t="n">
        <f aca="false">G1032-I1032-J1032</f>
        <v>-44.9950762442201</v>
      </c>
      <c r="L1032" s="69" t="n">
        <f aca="false">(I1032+J1032)/Assumptions!$B$8</f>
        <v>0.000257387411860783</v>
      </c>
      <c r="M1032" s="70" t="n">
        <f aca="false">F1032-L1032</f>
        <v>-0.00465738741186078</v>
      </c>
      <c r="N1032" s="71" t="n">
        <f aca="false">G1032*Assumptions!$B$7</f>
        <v>-307976.097</v>
      </c>
      <c r="O1032" s="71" t="n">
        <f aca="false">K1032*Assumptions!$B$7</f>
        <v>-353886.274660791</v>
      </c>
      <c r="P1032" s="68" t="n">
        <f aca="false">P1031+G1032</f>
        <v>13294.271155</v>
      </c>
      <c r="Q1032" s="68" t="n">
        <f aca="false">MAX(Q1031,P1032)</f>
        <v>13524.66331</v>
      </c>
      <c r="R1032" s="68" t="n">
        <f aca="false">Q1032-P1032</f>
        <v>230.392155000005</v>
      </c>
      <c r="S1032" s="68" t="n">
        <f aca="false">S1031+K1032</f>
        <v>7253.56983180325</v>
      </c>
      <c r="T1032" s="68" t="n">
        <f aca="false">MAX(T1031,S1032)</f>
        <v>8098.85506898122</v>
      </c>
      <c r="U1032" s="68" t="n">
        <f aca="false">T1032-S1032</f>
        <v>845.285237177966</v>
      </c>
      <c r="V1032" s="70" t="n">
        <f aca="false">V1031+F1032</f>
        <v>2.3707</v>
      </c>
      <c r="W1032" s="70" t="n">
        <f aca="false">MAX(W1031,V1032)</f>
        <v>2.3943</v>
      </c>
      <c r="X1032" s="70" t="n">
        <f aca="false">W1032-V1032</f>
        <v>0.0235999999999987</v>
      </c>
      <c r="Y1032" s="70" t="n">
        <f aca="false">Y1031+M1032</f>
        <v>2.10434281312861</v>
      </c>
      <c r="Z1032" s="70" t="n">
        <f aca="false">MAX(Z1031,Y1032)</f>
        <v>2.15505575628418</v>
      </c>
      <c r="AA1032" s="70" t="n">
        <f aca="false">Z1032-Y1032</f>
        <v>0.0507129431555669</v>
      </c>
      <c r="AB1032" s="72" t="n">
        <f aca="false">AB1031*(1+F1032)</f>
        <v>9.34178496415395</v>
      </c>
      <c r="AC1032" s="73" t="n">
        <f aca="false">MAX(AC1031,AB1032)</f>
        <v>9.62426283463465</v>
      </c>
      <c r="AD1032" s="70" t="n">
        <f aca="false">1-AB1032/AC1032</f>
        <v>0.0293505981013067</v>
      </c>
      <c r="AE1032" s="73" t="n">
        <f aca="false">AE1031*(1+M1032)</f>
        <v>7.16102779988102</v>
      </c>
      <c r="AF1032" s="73" t="n">
        <f aca="false">MAX(AF1031,AE1032)</f>
        <v>7.58042448368252</v>
      </c>
      <c r="AG1032" s="70" t="n">
        <f aca="false">1-AE1032/AF1032</f>
        <v>0.055326279511694</v>
      </c>
      <c r="AH1032" s="74" t="n">
        <f aca="false">IF(R1032&gt;0,AH1031+1,0)</f>
        <v>105</v>
      </c>
      <c r="AI1032" s="74" t="n">
        <f aca="false">IF(U1032&gt;0,AI1031+1,0)</f>
        <v>105</v>
      </c>
      <c r="AJ1032" s="74" t="n">
        <f aca="false">IF(G1032&gt;0,AJ1031+1,0)</f>
        <v>0</v>
      </c>
      <c r="AK1032" s="74" t="n">
        <f aca="false">IF(G1032&lt;=0,AK1031+1,0)</f>
        <v>1</v>
      </c>
      <c r="AL1032" s="74" t="n">
        <f aca="false">IF(K1032&gt;0,AL1031+1,0)</f>
        <v>0</v>
      </c>
      <c r="AM1032" s="74" t="n">
        <f aca="false">IF(K1032&lt;=0,AM1031+1,0)</f>
        <v>1</v>
      </c>
    </row>
    <row r="1033" customFormat="false" ht="15" hidden="false" customHeight="false" outlineLevel="0" collapsed="false">
      <c r="A1033" s="61" t="n">
        <v>1037</v>
      </c>
      <c r="B1033" s="62" t="n">
        <v>42795.40625</v>
      </c>
      <c r="C1033" s="63" t="n">
        <f aca="false">YEAR(B1033)</f>
        <v>2017</v>
      </c>
      <c r="D1033" s="32" t="s">
        <v>277</v>
      </c>
      <c r="E1033" s="64" t="n">
        <v>8938.35</v>
      </c>
      <c r="F1033" s="65" t="n">
        <v>-0.0055</v>
      </c>
      <c r="G1033" s="66" t="n">
        <v>-49.160925</v>
      </c>
      <c r="H1033" s="67" t="n">
        <f aca="false">E1033+IF(D1033="Long",1,-1)*G1033</f>
        <v>8889.189075</v>
      </c>
      <c r="I1033" s="68" t="n">
        <f aca="false">Assumptions!$B$58</f>
        <v>5.35750011455817</v>
      </c>
      <c r="J1033" s="68" t="n">
        <f aca="false">INDEX(Yearly!$D$5:$D$22,MATCH(C1033,Yearly!$A$5:$A$22,0))</f>
        <v>0.479776129661926</v>
      </c>
      <c r="K1033" s="68" t="n">
        <f aca="false">G1033-I1033-J1033</f>
        <v>-54.9982012442201</v>
      </c>
      <c r="L1033" s="69" t="n">
        <f aca="false">(I1033+J1033)/Assumptions!$B$8</f>
        <v>0.000257387411860783</v>
      </c>
      <c r="M1033" s="70" t="n">
        <f aca="false">F1033-L1033</f>
        <v>-0.00575738741186078</v>
      </c>
      <c r="N1033" s="71" t="n">
        <f aca="false">G1033*Assumptions!$B$7</f>
        <v>-386650.675125</v>
      </c>
      <c r="O1033" s="71" t="n">
        <f aca="false">K1033*Assumptions!$B$7</f>
        <v>-432560.852785791</v>
      </c>
      <c r="P1033" s="68" t="n">
        <f aca="false">P1032+G1033</f>
        <v>13245.11023</v>
      </c>
      <c r="Q1033" s="68" t="n">
        <f aca="false">MAX(Q1032,P1033)</f>
        <v>13524.66331</v>
      </c>
      <c r="R1033" s="68" t="n">
        <f aca="false">Q1033-P1033</f>
        <v>279.553080000005</v>
      </c>
      <c r="S1033" s="68" t="n">
        <f aca="false">S1032+K1033</f>
        <v>7198.57163055903</v>
      </c>
      <c r="T1033" s="68" t="n">
        <f aca="false">MAX(T1032,S1033)</f>
        <v>8098.85506898122</v>
      </c>
      <c r="U1033" s="68" t="n">
        <f aca="false">T1033-S1033</f>
        <v>900.283438422186</v>
      </c>
      <c r="V1033" s="70" t="n">
        <f aca="false">V1032+F1033</f>
        <v>2.3652</v>
      </c>
      <c r="W1033" s="70" t="n">
        <f aca="false">MAX(W1032,V1033)</f>
        <v>2.3943</v>
      </c>
      <c r="X1033" s="70" t="n">
        <f aca="false">W1033-V1033</f>
        <v>0.0290999999999988</v>
      </c>
      <c r="Y1033" s="70" t="n">
        <f aca="false">Y1032+M1033</f>
        <v>2.09858542571675</v>
      </c>
      <c r="Z1033" s="70" t="n">
        <f aca="false">MAX(Z1032,Y1033)</f>
        <v>2.15505575628418</v>
      </c>
      <c r="AA1033" s="70" t="n">
        <f aca="false">Z1033-Y1033</f>
        <v>0.0564703305674277</v>
      </c>
      <c r="AB1033" s="72" t="n">
        <f aca="false">AB1032*(1+F1033)</f>
        <v>9.2904051468511</v>
      </c>
      <c r="AC1033" s="73" t="n">
        <f aca="false">MAX(AC1032,AB1033)</f>
        <v>9.62426283463465</v>
      </c>
      <c r="AD1033" s="70" t="n">
        <f aca="false">1-AB1033/AC1033</f>
        <v>0.0346891698117495</v>
      </c>
      <c r="AE1033" s="73" t="n">
        <f aca="false">AE1032*(1+M1033)</f>
        <v>7.11979898857</v>
      </c>
      <c r="AF1033" s="73" t="n">
        <f aca="false">MAX(AF1032,AE1033)</f>
        <v>7.58042448368252</v>
      </c>
      <c r="AG1033" s="70" t="n">
        <f aca="false">1-AE1033/AF1033</f>
        <v>0.0607651320983491</v>
      </c>
      <c r="AH1033" s="74" t="n">
        <f aca="false">IF(R1033&gt;0,AH1032+1,0)</f>
        <v>106</v>
      </c>
      <c r="AI1033" s="74" t="n">
        <f aca="false">IF(U1033&gt;0,AI1032+1,0)</f>
        <v>106</v>
      </c>
      <c r="AJ1033" s="74" t="n">
        <f aca="false">IF(G1033&gt;0,AJ1032+1,0)</f>
        <v>0</v>
      </c>
      <c r="AK1033" s="74" t="n">
        <f aca="false">IF(G1033&lt;=0,AK1032+1,0)</f>
        <v>2</v>
      </c>
      <c r="AL1033" s="74" t="n">
        <f aca="false">IF(K1033&gt;0,AL1032+1,0)</f>
        <v>0</v>
      </c>
      <c r="AM1033" s="74" t="n">
        <f aca="false">IF(K1033&lt;=0,AM1032+1,0)</f>
        <v>2</v>
      </c>
    </row>
    <row r="1034" customFormat="false" ht="15" hidden="false" customHeight="false" outlineLevel="0" collapsed="false">
      <c r="A1034" s="61" t="n">
        <v>1038</v>
      </c>
      <c r="B1034" s="62" t="n">
        <v>42796.6354166667</v>
      </c>
      <c r="C1034" s="63" t="n">
        <f aca="false">YEAR(B1034)</f>
        <v>2017</v>
      </c>
      <c r="D1034" s="32" t="s">
        <v>276</v>
      </c>
      <c r="E1034" s="64" t="n">
        <v>8889.55</v>
      </c>
      <c r="F1034" s="65" t="n">
        <v>-0.0064</v>
      </c>
      <c r="G1034" s="66" t="n">
        <v>-56.89312</v>
      </c>
      <c r="H1034" s="67" t="n">
        <f aca="false">E1034+IF(D1034="Long",1,-1)*G1034</f>
        <v>8946.44312</v>
      </c>
      <c r="I1034" s="68" t="n">
        <f aca="false">Assumptions!$B$58</f>
        <v>5.35750011455817</v>
      </c>
      <c r="J1034" s="68" t="n">
        <f aca="false">INDEX(Yearly!$D$5:$D$22,MATCH(C1034,Yearly!$A$5:$A$22,0))</f>
        <v>0.479776129661926</v>
      </c>
      <c r="K1034" s="68" t="n">
        <f aca="false">G1034-I1034-J1034</f>
        <v>-62.7303962442201</v>
      </c>
      <c r="L1034" s="69" t="n">
        <f aca="false">(I1034+J1034)/Assumptions!$B$8</f>
        <v>0.000257387411860783</v>
      </c>
      <c r="M1034" s="70" t="n">
        <f aca="false">F1034-L1034</f>
        <v>-0.00665738741186078</v>
      </c>
      <c r="N1034" s="71" t="n">
        <f aca="false">G1034*Assumptions!$B$7</f>
        <v>-447464.3888</v>
      </c>
      <c r="O1034" s="71" t="n">
        <f aca="false">K1034*Assumptions!$B$7</f>
        <v>-493374.566460791</v>
      </c>
      <c r="P1034" s="68" t="n">
        <f aca="false">P1033+G1034</f>
        <v>13188.21711</v>
      </c>
      <c r="Q1034" s="68" t="n">
        <f aca="false">MAX(Q1033,P1034)</f>
        <v>13524.66331</v>
      </c>
      <c r="R1034" s="68" t="n">
        <f aca="false">Q1034-P1034</f>
        <v>336.446200000006</v>
      </c>
      <c r="S1034" s="68" t="n">
        <f aca="false">S1033+K1034</f>
        <v>7135.84123431481</v>
      </c>
      <c r="T1034" s="68" t="n">
        <f aca="false">MAX(T1033,S1034)</f>
        <v>8098.85506898122</v>
      </c>
      <c r="U1034" s="68" t="n">
        <f aca="false">T1034-S1034</f>
        <v>963.013834666406</v>
      </c>
      <c r="V1034" s="70" t="n">
        <f aca="false">V1033+F1034</f>
        <v>2.3588</v>
      </c>
      <c r="W1034" s="70" t="n">
        <f aca="false">MAX(W1033,V1034)</f>
        <v>2.3943</v>
      </c>
      <c r="X1034" s="70" t="n">
        <f aca="false">W1034-V1034</f>
        <v>0.035499999999999</v>
      </c>
      <c r="Y1034" s="70" t="n">
        <f aca="false">Y1033+M1034</f>
        <v>2.09192803830489</v>
      </c>
      <c r="Z1034" s="70" t="n">
        <f aca="false">MAX(Z1033,Y1034)</f>
        <v>2.15505575628418</v>
      </c>
      <c r="AA1034" s="70" t="n">
        <f aca="false">Z1034-Y1034</f>
        <v>0.0631277179792886</v>
      </c>
      <c r="AB1034" s="72" t="n">
        <f aca="false">AB1033*(1+F1034)</f>
        <v>9.23094655391126</v>
      </c>
      <c r="AC1034" s="73" t="n">
        <f aca="false">MAX(AC1033,AB1034)</f>
        <v>9.62426283463465</v>
      </c>
      <c r="AD1034" s="70" t="n">
        <f aca="false">1-AB1034/AC1034</f>
        <v>0.0408671591249542</v>
      </c>
      <c r="AE1034" s="73" t="n">
        <f aca="false">AE1033*(1+M1034)</f>
        <v>7.07239972840851</v>
      </c>
      <c r="AF1034" s="73" t="n">
        <f aca="false">MAX(AF1033,AE1034)</f>
        <v>7.58042448368252</v>
      </c>
      <c r="AG1034" s="70" t="n">
        <f aca="false">1-AE1034/AF1034</f>
        <v>0.0670179824846984</v>
      </c>
      <c r="AH1034" s="74" t="n">
        <f aca="false">IF(R1034&gt;0,AH1033+1,0)</f>
        <v>107</v>
      </c>
      <c r="AI1034" s="74" t="n">
        <f aca="false">IF(U1034&gt;0,AI1033+1,0)</f>
        <v>107</v>
      </c>
      <c r="AJ1034" s="74" t="n">
        <f aca="false">IF(G1034&gt;0,AJ1033+1,0)</f>
        <v>0</v>
      </c>
      <c r="AK1034" s="74" t="n">
        <f aca="false">IF(G1034&lt;=0,AK1033+1,0)</f>
        <v>3</v>
      </c>
      <c r="AL1034" s="74" t="n">
        <f aca="false">IF(K1034&gt;0,AL1033+1,0)</f>
        <v>0</v>
      </c>
      <c r="AM1034" s="74" t="n">
        <f aca="false">IF(K1034&lt;=0,AM1033+1,0)</f>
        <v>3</v>
      </c>
    </row>
    <row r="1035" customFormat="false" ht="15" hidden="false" customHeight="false" outlineLevel="0" collapsed="false">
      <c r="A1035" s="61" t="n">
        <v>1039</v>
      </c>
      <c r="B1035" s="62" t="n">
        <v>42800.40625</v>
      </c>
      <c r="C1035" s="63" t="n">
        <f aca="false">YEAR(B1035)</f>
        <v>2017</v>
      </c>
      <c r="D1035" s="32" t="s">
        <v>277</v>
      </c>
      <c r="E1035" s="64" t="n">
        <v>8946.1</v>
      </c>
      <c r="F1035" s="65" t="n">
        <v>-0.0042</v>
      </c>
      <c r="G1035" s="66" t="n">
        <v>-37.57362</v>
      </c>
      <c r="H1035" s="67" t="n">
        <f aca="false">E1035+IF(D1035="Long",1,-1)*G1035</f>
        <v>8908.52638</v>
      </c>
      <c r="I1035" s="68" t="n">
        <f aca="false">Assumptions!$B$58</f>
        <v>5.35750011455817</v>
      </c>
      <c r="J1035" s="68" t="n">
        <f aca="false">INDEX(Yearly!$D$5:$D$22,MATCH(C1035,Yearly!$A$5:$A$22,0))</f>
        <v>0.479776129661926</v>
      </c>
      <c r="K1035" s="68" t="n">
        <f aca="false">G1035-I1035-J1035</f>
        <v>-43.4108962442201</v>
      </c>
      <c r="L1035" s="69" t="n">
        <f aca="false">(I1035+J1035)/Assumptions!$B$8</f>
        <v>0.000257387411860783</v>
      </c>
      <c r="M1035" s="70" t="n">
        <f aca="false">F1035-L1035</f>
        <v>-0.00445738741186078</v>
      </c>
      <c r="N1035" s="71" t="n">
        <f aca="false">G1035*Assumptions!$B$7</f>
        <v>-295516.5213</v>
      </c>
      <c r="O1035" s="71" t="n">
        <f aca="false">K1035*Assumptions!$B$7</f>
        <v>-341426.698960791</v>
      </c>
      <c r="P1035" s="68" t="n">
        <f aca="false">P1034+G1035</f>
        <v>13150.64349</v>
      </c>
      <c r="Q1035" s="68" t="n">
        <f aca="false">MAX(Q1034,P1035)</f>
        <v>13524.66331</v>
      </c>
      <c r="R1035" s="68" t="n">
        <f aca="false">Q1035-P1035</f>
        <v>374.019820000005</v>
      </c>
      <c r="S1035" s="68" t="n">
        <f aca="false">S1034+K1035</f>
        <v>7092.43033807059</v>
      </c>
      <c r="T1035" s="68" t="n">
        <f aca="false">MAX(T1034,S1035)</f>
        <v>8098.85506898122</v>
      </c>
      <c r="U1035" s="68" t="n">
        <f aca="false">T1035-S1035</f>
        <v>1006.42473091063</v>
      </c>
      <c r="V1035" s="70" t="n">
        <f aca="false">V1034+F1035</f>
        <v>2.3546</v>
      </c>
      <c r="W1035" s="70" t="n">
        <f aca="false">MAX(W1034,V1035)</f>
        <v>2.3943</v>
      </c>
      <c r="X1035" s="70" t="n">
        <f aca="false">W1035-V1035</f>
        <v>0.039699999999999</v>
      </c>
      <c r="Y1035" s="70" t="n">
        <f aca="false">Y1034+M1035</f>
        <v>2.08747065089303</v>
      </c>
      <c r="Z1035" s="70" t="n">
        <f aca="false">MAX(Z1034,Y1035)</f>
        <v>2.15505575628418</v>
      </c>
      <c r="AA1035" s="70" t="n">
        <f aca="false">Z1035-Y1035</f>
        <v>0.0675851053911494</v>
      </c>
      <c r="AB1035" s="72" t="n">
        <f aca="false">AB1034*(1+F1035)</f>
        <v>9.19217657838483</v>
      </c>
      <c r="AC1035" s="73" t="n">
        <f aca="false">MAX(AC1034,AB1035)</f>
        <v>9.62426283463465</v>
      </c>
      <c r="AD1035" s="70" t="n">
        <f aca="false">1-AB1035/AC1035</f>
        <v>0.0448955170566294</v>
      </c>
      <c r="AE1035" s="73" t="n">
        <f aca="false">AE1034*(1+M1035)</f>
        <v>7.04087530288745</v>
      </c>
      <c r="AF1035" s="73" t="n">
        <f aca="false">MAX(AF1034,AE1035)</f>
        <v>7.58042448368252</v>
      </c>
      <c r="AG1035" s="70" t="n">
        <f aca="false">1-AE1035/AF1035</f>
        <v>0.0711766447850636</v>
      </c>
      <c r="AH1035" s="74" t="n">
        <f aca="false">IF(R1035&gt;0,AH1034+1,0)</f>
        <v>108</v>
      </c>
      <c r="AI1035" s="74" t="n">
        <f aca="false">IF(U1035&gt;0,AI1034+1,0)</f>
        <v>108</v>
      </c>
      <c r="AJ1035" s="74" t="n">
        <f aca="false">IF(G1035&gt;0,AJ1034+1,0)</f>
        <v>0</v>
      </c>
      <c r="AK1035" s="74" t="n">
        <f aca="false">IF(G1035&lt;=0,AK1034+1,0)</f>
        <v>4</v>
      </c>
      <c r="AL1035" s="74" t="n">
        <f aca="false">IF(K1035&gt;0,AL1034+1,0)</f>
        <v>0</v>
      </c>
      <c r="AM1035" s="74" t="n">
        <f aca="false">IF(K1035&lt;=0,AM1034+1,0)</f>
        <v>4</v>
      </c>
    </row>
    <row r="1036" customFormat="false" ht="15" hidden="false" customHeight="false" outlineLevel="0" collapsed="false">
      <c r="A1036" s="61" t="n">
        <v>1040</v>
      </c>
      <c r="B1036" s="62" t="n">
        <v>42802.46875</v>
      </c>
      <c r="C1036" s="63" t="n">
        <f aca="false">YEAR(B1036)</f>
        <v>2017</v>
      </c>
      <c r="D1036" s="32" t="s">
        <v>276</v>
      </c>
      <c r="E1036" s="64" t="n">
        <v>8908.35</v>
      </c>
      <c r="F1036" s="65" t="n">
        <v>-0.0007</v>
      </c>
      <c r="G1036" s="66" t="n">
        <v>-6.235845</v>
      </c>
      <c r="H1036" s="67" t="n">
        <f aca="false">E1036+IF(D1036="Long",1,-1)*G1036</f>
        <v>8914.585845</v>
      </c>
      <c r="I1036" s="68" t="n">
        <f aca="false">Assumptions!$B$58</f>
        <v>5.35750011455817</v>
      </c>
      <c r="J1036" s="68" t="n">
        <f aca="false">INDEX(Yearly!$D$5:$D$22,MATCH(C1036,Yearly!$A$5:$A$22,0))</f>
        <v>0.479776129661926</v>
      </c>
      <c r="K1036" s="68" t="n">
        <f aca="false">G1036-I1036-J1036</f>
        <v>-12.0731212442201</v>
      </c>
      <c r="L1036" s="69" t="n">
        <f aca="false">(I1036+J1036)/Assumptions!$B$8</f>
        <v>0.000257387411860783</v>
      </c>
      <c r="M1036" s="70" t="n">
        <f aca="false">F1036-L1036</f>
        <v>-0.000957387411860783</v>
      </c>
      <c r="N1036" s="71" t="n">
        <f aca="false">G1036*Assumptions!$B$7</f>
        <v>-49044.920925</v>
      </c>
      <c r="O1036" s="71" t="n">
        <f aca="false">K1036*Assumptions!$B$7</f>
        <v>-94955.098585791</v>
      </c>
      <c r="P1036" s="68" t="n">
        <f aca="false">P1035+G1036</f>
        <v>13144.407645</v>
      </c>
      <c r="Q1036" s="68" t="n">
        <f aca="false">MAX(Q1035,P1036)</f>
        <v>13524.66331</v>
      </c>
      <c r="R1036" s="68" t="n">
        <f aca="false">Q1036-P1036</f>
        <v>380.255665000004</v>
      </c>
      <c r="S1036" s="68" t="n">
        <f aca="false">S1035+K1036</f>
        <v>7080.35721682637</v>
      </c>
      <c r="T1036" s="68" t="n">
        <f aca="false">MAX(T1035,S1036)</f>
        <v>8098.85506898122</v>
      </c>
      <c r="U1036" s="68" t="n">
        <f aca="false">T1036-S1036</f>
        <v>1018.49785215485</v>
      </c>
      <c r="V1036" s="70" t="n">
        <f aca="false">V1035+F1036</f>
        <v>2.3539</v>
      </c>
      <c r="W1036" s="70" t="n">
        <f aca="false">MAX(W1035,V1036)</f>
        <v>2.3943</v>
      </c>
      <c r="X1036" s="70" t="n">
        <f aca="false">W1036-V1036</f>
        <v>0.0403999999999991</v>
      </c>
      <c r="Y1036" s="70" t="n">
        <f aca="false">Y1035+M1036</f>
        <v>2.08651326348117</v>
      </c>
      <c r="Z1036" s="70" t="n">
        <f aca="false">MAX(Z1035,Y1036)</f>
        <v>2.15505575628418</v>
      </c>
      <c r="AA1036" s="70" t="n">
        <f aca="false">Z1036-Y1036</f>
        <v>0.0685424928030103</v>
      </c>
      <c r="AB1036" s="72" t="n">
        <f aca="false">AB1035*(1+F1036)</f>
        <v>9.18574205477996</v>
      </c>
      <c r="AC1036" s="73" t="n">
        <f aca="false">MAX(AC1035,AB1036)</f>
        <v>9.62426283463465</v>
      </c>
      <c r="AD1036" s="70" t="n">
        <f aca="false">1-AB1036/AC1036</f>
        <v>0.0455640901946899</v>
      </c>
      <c r="AE1036" s="73" t="n">
        <f aca="false">AE1035*(1+M1036)</f>
        <v>7.03413445750399</v>
      </c>
      <c r="AF1036" s="73" t="n">
        <f aca="false">MAX(AF1035,AE1036)</f>
        <v>7.58042448368252</v>
      </c>
      <c r="AG1036" s="70" t="n">
        <f aca="false">1-AE1036/AF1036</f>
        <v>0.0720658885731886</v>
      </c>
      <c r="AH1036" s="74" t="n">
        <f aca="false">IF(R1036&gt;0,AH1035+1,0)</f>
        <v>109</v>
      </c>
      <c r="AI1036" s="74" t="n">
        <f aca="false">IF(U1036&gt;0,AI1035+1,0)</f>
        <v>109</v>
      </c>
      <c r="AJ1036" s="74" t="n">
        <f aca="false">IF(G1036&gt;0,AJ1035+1,0)</f>
        <v>0</v>
      </c>
      <c r="AK1036" s="74" t="n">
        <f aca="false">IF(G1036&lt;=0,AK1035+1,0)</f>
        <v>5</v>
      </c>
      <c r="AL1036" s="74" t="n">
        <f aca="false">IF(K1036&gt;0,AL1035+1,0)</f>
        <v>0</v>
      </c>
      <c r="AM1036" s="74" t="n">
        <f aca="false">IF(K1036&lt;=0,AM1035+1,0)</f>
        <v>5</v>
      </c>
    </row>
    <row r="1037" customFormat="false" ht="15" hidden="false" customHeight="false" outlineLevel="0" collapsed="false">
      <c r="A1037" s="61" t="n">
        <v>1041</v>
      </c>
      <c r="B1037" s="62" t="n">
        <v>42803.3854166667</v>
      </c>
      <c r="C1037" s="63" t="n">
        <f aca="false">YEAR(B1037)</f>
        <v>2017</v>
      </c>
      <c r="D1037" s="32" t="s">
        <v>277</v>
      </c>
      <c r="E1037" s="64" t="n">
        <v>8914.75</v>
      </c>
      <c r="F1037" s="65" t="n">
        <v>0</v>
      </c>
      <c r="G1037" s="66" t="n">
        <v>0</v>
      </c>
      <c r="H1037" s="67" t="n">
        <f aca="false">E1037+IF(D1037="Long",1,-1)*G1037</f>
        <v>8914.75</v>
      </c>
      <c r="I1037" s="68" t="n">
        <f aca="false">Assumptions!$B$58</f>
        <v>5.35750011455817</v>
      </c>
      <c r="J1037" s="68" t="n">
        <f aca="false">INDEX(Yearly!$D$5:$D$22,MATCH(C1037,Yearly!$A$5:$A$22,0))</f>
        <v>0.479776129661926</v>
      </c>
      <c r="K1037" s="68" t="n">
        <f aca="false">G1037-I1037-J1037</f>
        <v>-5.83727624422009</v>
      </c>
      <c r="L1037" s="69" t="n">
        <f aca="false">(I1037+J1037)/Assumptions!$B$8</f>
        <v>0.000257387411860783</v>
      </c>
      <c r="M1037" s="70" t="n">
        <f aca="false">F1037-L1037</f>
        <v>-0.000257387411860783</v>
      </c>
      <c r="N1037" s="71" t="n">
        <f aca="false">G1037*Assumptions!$B$7</f>
        <v>0</v>
      </c>
      <c r="O1037" s="71" t="n">
        <f aca="false">K1037*Assumptions!$B$7</f>
        <v>-45910.177660791</v>
      </c>
      <c r="P1037" s="68" t="n">
        <f aca="false">P1036+G1037</f>
        <v>13144.407645</v>
      </c>
      <c r="Q1037" s="68" t="n">
        <f aca="false">MAX(Q1036,P1037)</f>
        <v>13524.66331</v>
      </c>
      <c r="R1037" s="68" t="n">
        <f aca="false">Q1037-P1037</f>
        <v>380.255665000004</v>
      </c>
      <c r="S1037" s="68" t="n">
        <f aca="false">S1036+K1037</f>
        <v>7074.51994058215</v>
      </c>
      <c r="T1037" s="68" t="n">
        <f aca="false">MAX(T1036,S1037)</f>
        <v>8098.85506898122</v>
      </c>
      <c r="U1037" s="68" t="n">
        <f aca="false">T1037-S1037</f>
        <v>1024.33512839907</v>
      </c>
      <c r="V1037" s="70" t="n">
        <f aca="false">V1036+F1037</f>
        <v>2.3539</v>
      </c>
      <c r="W1037" s="70" t="n">
        <f aca="false">MAX(W1036,V1037)</f>
        <v>2.3943</v>
      </c>
      <c r="X1037" s="70" t="n">
        <f aca="false">W1037-V1037</f>
        <v>0.0403999999999991</v>
      </c>
      <c r="Y1037" s="70" t="n">
        <f aca="false">Y1036+M1037</f>
        <v>2.08625587606931</v>
      </c>
      <c r="Z1037" s="70" t="n">
        <f aca="false">MAX(Z1036,Y1037)</f>
        <v>2.15505575628418</v>
      </c>
      <c r="AA1037" s="70" t="n">
        <f aca="false">Z1037-Y1037</f>
        <v>0.0687998802148711</v>
      </c>
      <c r="AB1037" s="72" t="n">
        <f aca="false">AB1036*(1+F1037)</f>
        <v>9.18574205477996</v>
      </c>
      <c r="AC1037" s="73" t="n">
        <f aca="false">MAX(AC1036,AB1037)</f>
        <v>9.62426283463465</v>
      </c>
      <c r="AD1037" s="70" t="n">
        <f aca="false">1-AB1037/AC1037</f>
        <v>0.0455640901946899</v>
      </c>
      <c r="AE1037" s="73" t="n">
        <f aca="false">AE1036*(1+M1037)</f>
        <v>7.03232395984129</v>
      </c>
      <c r="AF1037" s="73" t="n">
        <f aca="false">MAX(AF1036,AE1037)</f>
        <v>7.58042448368252</v>
      </c>
      <c r="AG1037" s="70" t="n">
        <f aca="false">1-AE1037/AF1037</f>
        <v>0.0723047271325061</v>
      </c>
      <c r="AH1037" s="74" t="n">
        <f aca="false">IF(R1037&gt;0,AH1036+1,0)</f>
        <v>110</v>
      </c>
      <c r="AI1037" s="74" t="n">
        <f aca="false">IF(U1037&gt;0,AI1036+1,0)</f>
        <v>110</v>
      </c>
      <c r="AJ1037" s="74" t="n">
        <f aca="false">IF(G1037&gt;0,AJ1036+1,0)</f>
        <v>0</v>
      </c>
      <c r="AK1037" s="74" t="n">
        <f aca="false">IF(G1037&lt;=0,AK1036+1,0)</f>
        <v>6</v>
      </c>
      <c r="AL1037" s="74" t="n">
        <f aca="false">IF(K1037&gt;0,AL1036+1,0)</f>
        <v>0</v>
      </c>
      <c r="AM1037" s="74" t="n">
        <f aca="false">IF(K1037&lt;=0,AM1036+1,0)</f>
        <v>6</v>
      </c>
    </row>
    <row r="1038" customFormat="false" ht="15" hidden="false" customHeight="false" outlineLevel="0" collapsed="false">
      <c r="A1038" s="61" t="n">
        <v>1042</v>
      </c>
      <c r="B1038" s="62" t="n">
        <v>42803.40625</v>
      </c>
      <c r="C1038" s="63" t="n">
        <f aca="false">YEAR(B1038)</f>
        <v>2017</v>
      </c>
      <c r="D1038" s="32" t="s">
        <v>276</v>
      </c>
      <c r="E1038" s="64" t="n">
        <v>8915.05</v>
      </c>
      <c r="F1038" s="65" t="n">
        <v>-0.002</v>
      </c>
      <c r="G1038" s="66" t="n">
        <v>-17.8301</v>
      </c>
      <c r="H1038" s="67" t="n">
        <f aca="false">E1038+IF(D1038="Long",1,-1)*G1038</f>
        <v>8932.8801</v>
      </c>
      <c r="I1038" s="68" t="n">
        <f aca="false">Assumptions!$B$58</f>
        <v>5.35750011455817</v>
      </c>
      <c r="J1038" s="68" t="n">
        <f aca="false">INDEX(Yearly!$D$5:$D$22,MATCH(C1038,Yearly!$A$5:$A$22,0))</f>
        <v>0.479776129661926</v>
      </c>
      <c r="K1038" s="68" t="n">
        <f aca="false">G1038-I1038-J1038</f>
        <v>-23.6673762442201</v>
      </c>
      <c r="L1038" s="69" t="n">
        <f aca="false">(I1038+J1038)/Assumptions!$B$8</f>
        <v>0.000257387411860783</v>
      </c>
      <c r="M1038" s="70" t="n">
        <f aca="false">F1038-L1038</f>
        <v>-0.00225738741186078</v>
      </c>
      <c r="N1038" s="71" t="n">
        <f aca="false">G1038*Assumptions!$B$7</f>
        <v>-140233.7365</v>
      </c>
      <c r="O1038" s="71" t="n">
        <f aca="false">K1038*Assumptions!$B$7</f>
        <v>-186143.914160791</v>
      </c>
      <c r="P1038" s="68" t="n">
        <f aca="false">P1037+G1038</f>
        <v>13126.577545</v>
      </c>
      <c r="Q1038" s="68" t="n">
        <f aca="false">MAX(Q1037,P1038)</f>
        <v>13524.66331</v>
      </c>
      <c r="R1038" s="68" t="n">
        <f aca="false">Q1038-P1038</f>
        <v>398.085765000003</v>
      </c>
      <c r="S1038" s="68" t="n">
        <f aca="false">S1037+K1038</f>
        <v>7050.85256433793</v>
      </c>
      <c r="T1038" s="68" t="n">
        <f aca="false">MAX(T1037,S1038)</f>
        <v>8098.85506898122</v>
      </c>
      <c r="U1038" s="68" t="n">
        <f aca="false">T1038-S1038</f>
        <v>1048.00250464329</v>
      </c>
      <c r="V1038" s="70" t="n">
        <f aca="false">V1037+F1038</f>
        <v>2.3519</v>
      </c>
      <c r="W1038" s="70" t="n">
        <f aca="false">MAX(W1037,V1038)</f>
        <v>2.3943</v>
      </c>
      <c r="X1038" s="70" t="n">
        <f aca="false">W1038-V1038</f>
        <v>0.0423999999999989</v>
      </c>
      <c r="Y1038" s="70" t="n">
        <f aca="false">Y1037+M1038</f>
        <v>2.08399848865745</v>
      </c>
      <c r="Z1038" s="70" t="n">
        <f aca="false">MAX(Z1037,Y1038)</f>
        <v>2.15505575628418</v>
      </c>
      <c r="AA1038" s="70" t="n">
        <f aca="false">Z1038-Y1038</f>
        <v>0.071057267626732</v>
      </c>
      <c r="AB1038" s="72" t="n">
        <f aca="false">AB1037*(1+F1038)</f>
        <v>9.1673705706704</v>
      </c>
      <c r="AC1038" s="73" t="n">
        <f aca="false">MAX(AC1037,AB1038)</f>
        <v>9.62426283463465</v>
      </c>
      <c r="AD1038" s="70" t="n">
        <f aca="false">1-AB1038/AC1038</f>
        <v>0.0474729620143005</v>
      </c>
      <c r="AE1038" s="73" t="n">
        <f aca="false">AE1037*(1+M1038)</f>
        <v>7.01644928025822</v>
      </c>
      <c r="AF1038" s="73" t="n">
        <f aca="false">MAX(AF1037,AE1038)</f>
        <v>7.58042448368252</v>
      </c>
      <c r="AG1038" s="70" t="n">
        <f aca="false">1-AE1038/AF1038</f>
        <v>0.0743988947635199</v>
      </c>
      <c r="AH1038" s="74" t="n">
        <f aca="false">IF(R1038&gt;0,AH1037+1,0)</f>
        <v>111</v>
      </c>
      <c r="AI1038" s="74" t="n">
        <f aca="false">IF(U1038&gt;0,AI1037+1,0)</f>
        <v>111</v>
      </c>
      <c r="AJ1038" s="74" t="n">
        <f aca="false">IF(G1038&gt;0,AJ1037+1,0)</f>
        <v>0</v>
      </c>
      <c r="AK1038" s="74" t="n">
        <f aca="false">IF(G1038&lt;=0,AK1037+1,0)</f>
        <v>7</v>
      </c>
      <c r="AL1038" s="74" t="n">
        <f aca="false">IF(K1038&gt;0,AL1037+1,0)</f>
        <v>0</v>
      </c>
      <c r="AM1038" s="74" t="n">
        <f aca="false">IF(K1038&lt;=0,AM1037+1,0)</f>
        <v>7</v>
      </c>
    </row>
    <row r="1039" customFormat="false" ht="15" hidden="false" customHeight="false" outlineLevel="0" collapsed="false">
      <c r="A1039" s="61" t="n">
        <v>1043</v>
      </c>
      <c r="B1039" s="62" t="n">
        <v>42803.6145833333</v>
      </c>
      <c r="C1039" s="63" t="n">
        <f aca="false">YEAR(B1039)</f>
        <v>2017</v>
      </c>
      <c r="D1039" s="32" t="s">
        <v>277</v>
      </c>
      <c r="E1039" s="64" t="n">
        <v>8932.75</v>
      </c>
      <c r="F1039" s="65" t="n">
        <v>-0.0023</v>
      </c>
      <c r="G1039" s="66" t="n">
        <v>-20.545325</v>
      </c>
      <c r="H1039" s="67" t="n">
        <f aca="false">E1039+IF(D1039="Long",1,-1)*G1039</f>
        <v>8912.204675</v>
      </c>
      <c r="I1039" s="68" t="n">
        <f aca="false">Assumptions!$B$58</f>
        <v>5.35750011455817</v>
      </c>
      <c r="J1039" s="68" t="n">
        <f aca="false">INDEX(Yearly!$D$5:$D$22,MATCH(C1039,Yearly!$A$5:$A$22,0))</f>
        <v>0.479776129661926</v>
      </c>
      <c r="K1039" s="68" t="n">
        <f aca="false">G1039-I1039-J1039</f>
        <v>-26.3826012442201</v>
      </c>
      <c r="L1039" s="69" t="n">
        <f aca="false">(I1039+J1039)/Assumptions!$B$8</f>
        <v>0.000257387411860783</v>
      </c>
      <c r="M1039" s="70" t="n">
        <f aca="false">F1039-L1039</f>
        <v>-0.00255738741186078</v>
      </c>
      <c r="N1039" s="71" t="n">
        <f aca="false">G1039*Assumptions!$B$7</f>
        <v>-161588.981125</v>
      </c>
      <c r="O1039" s="71" t="n">
        <f aca="false">K1039*Assumptions!$B$7</f>
        <v>-207499.158785791</v>
      </c>
      <c r="P1039" s="68" t="n">
        <f aca="false">P1038+G1039</f>
        <v>13106.03222</v>
      </c>
      <c r="Q1039" s="68" t="n">
        <f aca="false">MAX(Q1038,P1039)</f>
        <v>13524.66331</v>
      </c>
      <c r="R1039" s="68" t="n">
        <f aca="false">Q1039-P1039</f>
        <v>418.631090000003</v>
      </c>
      <c r="S1039" s="68" t="n">
        <f aca="false">S1038+K1039</f>
        <v>7024.46996309371</v>
      </c>
      <c r="T1039" s="68" t="n">
        <f aca="false">MAX(T1038,S1039)</f>
        <v>8098.85506898122</v>
      </c>
      <c r="U1039" s="68" t="n">
        <f aca="false">T1039-S1039</f>
        <v>1074.38510588751</v>
      </c>
      <c r="V1039" s="70" t="n">
        <f aca="false">V1038+F1039</f>
        <v>2.3496</v>
      </c>
      <c r="W1039" s="70" t="n">
        <f aca="false">MAX(W1038,V1039)</f>
        <v>2.3943</v>
      </c>
      <c r="X1039" s="70" t="n">
        <f aca="false">W1039-V1039</f>
        <v>0.0446999999999989</v>
      </c>
      <c r="Y1039" s="70" t="n">
        <f aca="false">Y1038+M1039</f>
        <v>2.08144110124559</v>
      </c>
      <c r="Z1039" s="70" t="n">
        <f aca="false">MAX(Z1038,Y1039)</f>
        <v>2.15505575628418</v>
      </c>
      <c r="AA1039" s="70" t="n">
        <f aca="false">Z1039-Y1039</f>
        <v>0.0736146550385928</v>
      </c>
      <c r="AB1039" s="72" t="n">
        <f aca="false">AB1038*(1+F1039)</f>
        <v>9.14628561835786</v>
      </c>
      <c r="AC1039" s="73" t="n">
        <f aca="false">MAX(AC1038,AB1039)</f>
        <v>9.62426283463465</v>
      </c>
      <c r="AD1039" s="70" t="n">
        <f aca="false">1-AB1039/AC1039</f>
        <v>0.0496637742016676</v>
      </c>
      <c r="AE1039" s="73" t="n">
        <f aca="false">AE1038*(1+M1039)</f>
        <v>6.99850550119293</v>
      </c>
      <c r="AF1039" s="73" t="n">
        <f aca="false">MAX(AF1038,AE1039)</f>
        <v>7.58042448368252</v>
      </c>
      <c r="AG1039" s="70" t="n">
        <f aca="false">1-AE1039/AF1039</f>
        <v>0.0767660153784562</v>
      </c>
      <c r="AH1039" s="74" t="n">
        <f aca="false">IF(R1039&gt;0,AH1038+1,0)</f>
        <v>112</v>
      </c>
      <c r="AI1039" s="74" t="n">
        <f aca="false">IF(U1039&gt;0,AI1038+1,0)</f>
        <v>112</v>
      </c>
      <c r="AJ1039" s="74" t="n">
        <f aca="false">IF(G1039&gt;0,AJ1038+1,0)</f>
        <v>0</v>
      </c>
      <c r="AK1039" s="74" t="n">
        <f aca="false">IF(G1039&lt;=0,AK1038+1,0)</f>
        <v>8</v>
      </c>
      <c r="AL1039" s="74" t="n">
        <f aca="false">IF(K1039&gt;0,AL1038+1,0)</f>
        <v>0</v>
      </c>
      <c r="AM1039" s="74" t="n">
        <f aca="false">IF(K1039&lt;=0,AM1038+1,0)</f>
        <v>8</v>
      </c>
    </row>
    <row r="1040" customFormat="false" ht="15" hidden="false" customHeight="false" outlineLevel="0" collapsed="false">
      <c r="A1040" s="61" t="n">
        <v>1044</v>
      </c>
      <c r="B1040" s="62" t="n">
        <v>42804.59375</v>
      </c>
      <c r="C1040" s="63" t="n">
        <f aca="false">YEAR(B1040)</f>
        <v>2017</v>
      </c>
      <c r="D1040" s="32" t="s">
        <v>276</v>
      </c>
      <c r="E1040" s="64" t="n">
        <v>8911.95</v>
      </c>
      <c r="F1040" s="65" t="n">
        <v>-0.0214</v>
      </c>
      <c r="G1040" s="66" t="n">
        <v>-190.71573</v>
      </c>
      <c r="H1040" s="67" t="n">
        <f aca="false">E1040+IF(D1040="Long",1,-1)*G1040</f>
        <v>9102.66573</v>
      </c>
      <c r="I1040" s="68" t="n">
        <f aca="false">Assumptions!$B$58</f>
        <v>5.35750011455817</v>
      </c>
      <c r="J1040" s="68" t="n">
        <f aca="false">INDEX(Yearly!$D$5:$D$22,MATCH(C1040,Yearly!$A$5:$A$22,0))</f>
        <v>0.479776129661926</v>
      </c>
      <c r="K1040" s="68" t="n">
        <f aca="false">G1040-I1040-J1040</f>
        <v>-196.55300624422</v>
      </c>
      <c r="L1040" s="69" t="n">
        <f aca="false">(I1040+J1040)/Assumptions!$B$8</f>
        <v>0.000257387411860783</v>
      </c>
      <c r="M1040" s="70" t="n">
        <f aca="false">F1040-L1040</f>
        <v>-0.0216573874118608</v>
      </c>
      <c r="N1040" s="71" t="n">
        <f aca="false">G1040*Assumptions!$B$7</f>
        <v>-1499979.21645</v>
      </c>
      <c r="O1040" s="71" t="n">
        <f aca="false">K1040*Assumptions!$B$7</f>
        <v>-1545889.39411079</v>
      </c>
      <c r="P1040" s="68" t="n">
        <f aca="false">P1039+G1040</f>
        <v>12915.31649</v>
      </c>
      <c r="Q1040" s="68" t="n">
        <f aca="false">MAX(Q1039,P1040)</f>
        <v>13524.66331</v>
      </c>
      <c r="R1040" s="68" t="n">
        <f aca="false">Q1040-P1040</f>
        <v>609.346820000003</v>
      </c>
      <c r="S1040" s="68" t="n">
        <f aca="false">S1039+K1040</f>
        <v>6827.91695684949</v>
      </c>
      <c r="T1040" s="68" t="n">
        <f aca="false">MAX(T1039,S1040)</f>
        <v>8098.85506898122</v>
      </c>
      <c r="U1040" s="68" t="n">
        <f aca="false">T1040-S1040</f>
        <v>1270.93811213173</v>
      </c>
      <c r="V1040" s="70" t="n">
        <f aca="false">V1039+F1040</f>
        <v>2.3282</v>
      </c>
      <c r="W1040" s="70" t="n">
        <f aca="false">MAX(W1039,V1040)</f>
        <v>2.3943</v>
      </c>
      <c r="X1040" s="70" t="n">
        <f aca="false">W1040-V1040</f>
        <v>0.0660999999999987</v>
      </c>
      <c r="Y1040" s="70" t="n">
        <f aca="false">Y1039+M1040</f>
        <v>2.05978371383373</v>
      </c>
      <c r="Z1040" s="70" t="n">
        <f aca="false">MAX(Z1039,Y1040)</f>
        <v>2.15505575628418</v>
      </c>
      <c r="AA1040" s="70" t="n">
        <f aca="false">Z1040-Y1040</f>
        <v>0.0952720424504534</v>
      </c>
      <c r="AB1040" s="72" t="n">
        <f aca="false">AB1039*(1+F1040)</f>
        <v>8.950555106125</v>
      </c>
      <c r="AC1040" s="73" t="n">
        <f aca="false">MAX(AC1039,AB1040)</f>
        <v>9.62426283463465</v>
      </c>
      <c r="AD1040" s="70" t="n">
        <f aca="false">1-AB1040/AC1040</f>
        <v>0.0700009694337519</v>
      </c>
      <c r="AE1040" s="73" t="n">
        <f aca="false">AE1039*(1+M1040)</f>
        <v>6.84693615624955</v>
      </c>
      <c r="AF1040" s="73" t="n">
        <f aca="false">MAX(AF1039,AE1040)</f>
        <v>7.58042448368252</v>
      </c>
      <c r="AG1040" s="70" t="n">
        <f aca="false">1-AE1040/AF1040</f>
        <v>0.0967608514552008</v>
      </c>
      <c r="AH1040" s="74" t="n">
        <f aca="false">IF(R1040&gt;0,AH1039+1,0)</f>
        <v>113</v>
      </c>
      <c r="AI1040" s="74" t="n">
        <f aca="false">IF(U1040&gt;0,AI1039+1,0)</f>
        <v>113</v>
      </c>
      <c r="AJ1040" s="74" t="n">
        <f aca="false">IF(G1040&gt;0,AJ1039+1,0)</f>
        <v>0</v>
      </c>
      <c r="AK1040" s="74" t="n">
        <f aca="false">IF(G1040&lt;=0,AK1039+1,0)</f>
        <v>9</v>
      </c>
      <c r="AL1040" s="74" t="n">
        <f aca="false">IF(K1040&gt;0,AL1039+1,0)</f>
        <v>0</v>
      </c>
      <c r="AM1040" s="74" t="n">
        <f aca="false">IF(K1040&lt;=0,AM1039+1,0)</f>
        <v>9</v>
      </c>
    </row>
    <row r="1041" customFormat="false" ht="15" hidden="false" customHeight="false" outlineLevel="0" collapsed="false">
      <c r="A1041" s="61" t="n">
        <v>1045</v>
      </c>
      <c r="B1041" s="62" t="n">
        <v>42808.3861111111</v>
      </c>
      <c r="C1041" s="63" t="n">
        <f aca="false">YEAR(B1041)</f>
        <v>2017</v>
      </c>
      <c r="D1041" s="32" t="s">
        <v>277</v>
      </c>
      <c r="E1041" s="64" t="n">
        <v>9102.65</v>
      </c>
      <c r="F1041" s="65" t="n">
        <v>0.0003</v>
      </c>
      <c r="G1041" s="66" t="n">
        <v>2.730795</v>
      </c>
      <c r="H1041" s="67" t="n">
        <f aca="false">E1041+IF(D1041="Long",1,-1)*G1041</f>
        <v>9105.380795</v>
      </c>
      <c r="I1041" s="68" t="n">
        <f aca="false">Assumptions!$B$58</f>
        <v>5.35750011455817</v>
      </c>
      <c r="J1041" s="68" t="n">
        <f aca="false">INDEX(Yearly!$D$5:$D$22,MATCH(C1041,Yearly!$A$5:$A$22,0))</f>
        <v>0.479776129661926</v>
      </c>
      <c r="K1041" s="68" t="n">
        <f aca="false">G1041-I1041-J1041</f>
        <v>-3.10648124422009</v>
      </c>
      <c r="L1041" s="69" t="n">
        <f aca="false">(I1041+J1041)/Assumptions!$B$8</f>
        <v>0.000257387411860783</v>
      </c>
      <c r="M1041" s="70" t="n">
        <f aca="false">F1041-L1041</f>
        <v>4.26125881392174E-005</v>
      </c>
      <c r="N1041" s="71" t="n">
        <f aca="false">G1041*Assumptions!$B$7</f>
        <v>21477.702675</v>
      </c>
      <c r="O1041" s="71" t="n">
        <f aca="false">K1041*Assumptions!$B$7</f>
        <v>-24432.474985791</v>
      </c>
      <c r="P1041" s="68" t="n">
        <f aca="false">P1040+G1041</f>
        <v>12918.047285</v>
      </c>
      <c r="Q1041" s="68" t="n">
        <f aca="false">MAX(Q1040,P1041)</f>
        <v>13524.66331</v>
      </c>
      <c r="R1041" s="68" t="n">
        <f aca="false">Q1041-P1041</f>
        <v>606.616025000003</v>
      </c>
      <c r="S1041" s="68" t="n">
        <f aca="false">S1040+K1041</f>
        <v>6824.81047560527</v>
      </c>
      <c r="T1041" s="68" t="n">
        <f aca="false">MAX(T1040,S1041)</f>
        <v>8098.85506898122</v>
      </c>
      <c r="U1041" s="68" t="n">
        <f aca="false">T1041-S1041</f>
        <v>1274.04459337595</v>
      </c>
      <c r="V1041" s="70" t="n">
        <f aca="false">V1040+F1041</f>
        <v>2.3285</v>
      </c>
      <c r="W1041" s="70" t="n">
        <f aca="false">MAX(W1040,V1041)</f>
        <v>2.3943</v>
      </c>
      <c r="X1041" s="70" t="n">
        <f aca="false">W1041-V1041</f>
        <v>0.0657999999999985</v>
      </c>
      <c r="Y1041" s="70" t="n">
        <f aca="false">Y1040+M1041</f>
        <v>2.05982632642187</v>
      </c>
      <c r="Z1041" s="70" t="n">
        <f aca="false">MAX(Z1040,Y1041)</f>
        <v>2.15505575628418</v>
      </c>
      <c r="AA1041" s="70" t="n">
        <f aca="false">Z1041-Y1041</f>
        <v>0.095229429862314</v>
      </c>
      <c r="AB1041" s="72" t="n">
        <f aca="false">AB1040*(1+F1041)</f>
        <v>8.95324027265684</v>
      </c>
      <c r="AC1041" s="73" t="n">
        <f aca="false">MAX(AC1040,AB1041)</f>
        <v>9.62426283463465</v>
      </c>
      <c r="AD1041" s="70" t="n">
        <f aca="false">1-AB1041/AC1041</f>
        <v>0.0697219697245821</v>
      </c>
      <c r="AE1041" s="73" t="n">
        <f aca="false">AE1040*(1+M1041)</f>
        <v>6.84722792191999</v>
      </c>
      <c r="AF1041" s="73" t="n">
        <f aca="false">MAX(AF1040,AE1041)</f>
        <v>7.58042448368252</v>
      </c>
      <c r="AG1041" s="70" t="n">
        <f aca="false">1-AE1041/AF1041</f>
        <v>0.0967223620973726</v>
      </c>
      <c r="AH1041" s="74" t="n">
        <f aca="false">IF(R1041&gt;0,AH1040+1,0)</f>
        <v>114</v>
      </c>
      <c r="AI1041" s="74" t="n">
        <f aca="false">IF(U1041&gt;0,AI1040+1,0)</f>
        <v>114</v>
      </c>
      <c r="AJ1041" s="74" t="n">
        <f aca="false">IF(G1041&gt;0,AJ1040+1,0)</f>
        <v>1</v>
      </c>
      <c r="AK1041" s="74" t="n">
        <f aca="false">IF(G1041&lt;=0,AK1040+1,0)</f>
        <v>0</v>
      </c>
      <c r="AL1041" s="74" t="n">
        <f aca="false">IF(K1041&gt;0,AL1040+1,0)</f>
        <v>0</v>
      </c>
      <c r="AM1041" s="74" t="n">
        <f aca="false">IF(K1041&lt;=0,AM1040+1,0)</f>
        <v>10</v>
      </c>
    </row>
    <row r="1042" customFormat="false" ht="15" hidden="false" customHeight="false" outlineLevel="0" collapsed="false">
      <c r="A1042" s="61" t="n">
        <v>1046</v>
      </c>
      <c r="B1042" s="62" t="n">
        <v>42815.4895833333</v>
      </c>
      <c r="C1042" s="63" t="n">
        <f aca="false">YEAR(B1042)</f>
        <v>2017</v>
      </c>
      <c r="D1042" s="32" t="s">
        <v>276</v>
      </c>
      <c r="E1042" s="64" t="n">
        <v>9105.65</v>
      </c>
      <c r="F1042" s="65" t="n">
        <v>-0.0004</v>
      </c>
      <c r="G1042" s="66" t="n">
        <v>-3.64226</v>
      </c>
      <c r="H1042" s="67" t="n">
        <f aca="false">E1042+IF(D1042="Long",1,-1)*G1042</f>
        <v>9109.29226</v>
      </c>
      <c r="I1042" s="68" t="n">
        <f aca="false">Assumptions!$B$58</f>
        <v>5.35750011455817</v>
      </c>
      <c r="J1042" s="68" t="n">
        <f aca="false">INDEX(Yearly!$D$5:$D$22,MATCH(C1042,Yearly!$A$5:$A$22,0))</f>
        <v>0.479776129661926</v>
      </c>
      <c r="K1042" s="68" t="n">
        <f aca="false">G1042-I1042-J1042</f>
        <v>-9.47953624422009</v>
      </c>
      <c r="L1042" s="69" t="n">
        <f aca="false">(I1042+J1042)/Assumptions!$B$8</f>
        <v>0.000257387411860783</v>
      </c>
      <c r="M1042" s="70" t="n">
        <f aca="false">F1042-L1042</f>
        <v>-0.000657387411860783</v>
      </c>
      <c r="N1042" s="71" t="n">
        <f aca="false">G1042*Assumptions!$B$7</f>
        <v>-28646.3749</v>
      </c>
      <c r="O1042" s="71" t="n">
        <f aca="false">K1042*Assumptions!$B$7</f>
        <v>-74556.552560791</v>
      </c>
      <c r="P1042" s="68" t="n">
        <f aca="false">P1041+G1042</f>
        <v>12914.405025</v>
      </c>
      <c r="Q1042" s="68" t="n">
        <f aca="false">MAX(Q1041,P1042)</f>
        <v>13524.66331</v>
      </c>
      <c r="R1042" s="68" t="n">
        <f aca="false">Q1042-P1042</f>
        <v>610.258285000004</v>
      </c>
      <c r="S1042" s="68" t="n">
        <f aca="false">S1041+K1042</f>
        <v>6815.33093936105</v>
      </c>
      <c r="T1042" s="68" t="n">
        <f aca="false">MAX(T1041,S1042)</f>
        <v>8098.85506898122</v>
      </c>
      <c r="U1042" s="68" t="n">
        <f aca="false">T1042-S1042</f>
        <v>1283.52412962017</v>
      </c>
      <c r="V1042" s="70" t="n">
        <f aca="false">V1041+F1042</f>
        <v>2.3281</v>
      </c>
      <c r="W1042" s="70" t="n">
        <f aca="false">MAX(W1041,V1042)</f>
        <v>2.3943</v>
      </c>
      <c r="X1042" s="70" t="n">
        <f aca="false">W1042-V1042</f>
        <v>0.0661999999999985</v>
      </c>
      <c r="Y1042" s="70" t="n">
        <f aca="false">Y1041+M1042</f>
        <v>2.05916893901001</v>
      </c>
      <c r="Z1042" s="70" t="n">
        <f aca="false">MAX(Z1041,Y1042)</f>
        <v>2.15505575628418</v>
      </c>
      <c r="AA1042" s="70" t="n">
        <f aca="false">Z1042-Y1042</f>
        <v>0.0958868172741747</v>
      </c>
      <c r="AB1042" s="72" t="n">
        <f aca="false">AB1041*(1+F1042)</f>
        <v>8.94965897654777</v>
      </c>
      <c r="AC1042" s="73" t="n">
        <f aca="false">MAX(AC1041,AB1042)</f>
        <v>9.62426283463465</v>
      </c>
      <c r="AD1042" s="70" t="n">
        <f aca="false">1-AB1042/AC1042</f>
        <v>0.0700940809366923</v>
      </c>
      <c r="AE1042" s="73" t="n">
        <f aca="false">AE1041*(1+M1042)</f>
        <v>6.84272664047798</v>
      </c>
      <c r="AF1042" s="73" t="n">
        <f aca="false">MAX(AF1041,AE1042)</f>
        <v>7.58042448368252</v>
      </c>
      <c r="AG1042" s="70" t="n">
        <f aca="false">1-AE1042/AF1042</f>
        <v>0.0973161654459452</v>
      </c>
      <c r="AH1042" s="74" t="n">
        <f aca="false">IF(R1042&gt;0,AH1041+1,0)</f>
        <v>115</v>
      </c>
      <c r="AI1042" s="74" t="n">
        <f aca="false">IF(U1042&gt;0,AI1041+1,0)</f>
        <v>115</v>
      </c>
      <c r="AJ1042" s="74" t="n">
        <f aca="false">IF(G1042&gt;0,AJ1041+1,0)</f>
        <v>0</v>
      </c>
      <c r="AK1042" s="74" t="n">
        <f aca="false">IF(G1042&lt;=0,AK1041+1,0)</f>
        <v>1</v>
      </c>
      <c r="AL1042" s="74" t="n">
        <f aca="false">IF(K1042&gt;0,AL1041+1,0)</f>
        <v>0</v>
      </c>
      <c r="AM1042" s="74" t="n">
        <f aca="false">IF(K1042&lt;=0,AM1041+1,0)</f>
        <v>11</v>
      </c>
    </row>
    <row r="1043" customFormat="false" ht="15" hidden="false" customHeight="false" outlineLevel="0" collapsed="false">
      <c r="A1043" s="61" t="n">
        <v>1047</v>
      </c>
      <c r="B1043" s="62" t="n">
        <v>42815.6145833333</v>
      </c>
      <c r="C1043" s="63" t="n">
        <f aca="false">YEAR(B1043)</f>
        <v>2017</v>
      </c>
      <c r="D1043" s="32" t="s">
        <v>277</v>
      </c>
      <c r="E1043" s="64" t="n">
        <v>9109.3</v>
      </c>
      <c r="F1043" s="65" t="n">
        <v>-0.0052</v>
      </c>
      <c r="G1043" s="66" t="n">
        <v>-47.36836</v>
      </c>
      <c r="H1043" s="67" t="n">
        <f aca="false">E1043+IF(D1043="Long",1,-1)*G1043</f>
        <v>9061.93164</v>
      </c>
      <c r="I1043" s="68" t="n">
        <f aca="false">Assumptions!$B$58</f>
        <v>5.35750011455817</v>
      </c>
      <c r="J1043" s="68" t="n">
        <f aca="false">INDEX(Yearly!$D$5:$D$22,MATCH(C1043,Yearly!$A$5:$A$22,0))</f>
        <v>0.479776129661926</v>
      </c>
      <c r="K1043" s="68" t="n">
        <f aca="false">G1043-I1043-J1043</f>
        <v>-53.2056362442201</v>
      </c>
      <c r="L1043" s="69" t="n">
        <f aca="false">(I1043+J1043)/Assumptions!$B$8</f>
        <v>0.000257387411860783</v>
      </c>
      <c r="M1043" s="70" t="n">
        <f aca="false">F1043-L1043</f>
        <v>-0.00545738741186078</v>
      </c>
      <c r="N1043" s="71" t="n">
        <f aca="false">G1043*Assumptions!$B$7</f>
        <v>-372552.1514</v>
      </c>
      <c r="O1043" s="71" t="n">
        <f aca="false">K1043*Assumptions!$B$7</f>
        <v>-418462.329060791</v>
      </c>
      <c r="P1043" s="68" t="n">
        <f aca="false">P1042+G1043</f>
        <v>12867.036665</v>
      </c>
      <c r="Q1043" s="68" t="n">
        <f aca="false">MAX(Q1042,P1043)</f>
        <v>13524.66331</v>
      </c>
      <c r="R1043" s="68" t="n">
        <f aca="false">Q1043-P1043</f>
        <v>657.626645000004</v>
      </c>
      <c r="S1043" s="68" t="n">
        <f aca="false">S1042+K1043</f>
        <v>6762.12530311683</v>
      </c>
      <c r="T1043" s="68" t="n">
        <f aca="false">MAX(T1042,S1043)</f>
        <v>8098.85506898122</v>
      </c>
      <c r="U1043" s="68" t="n">
        <f aca="false">T1043-S1043</f>
        <v>1336.72976586439</v>
      </c>
      <c r="V1043" s="70" t="n">
        <f aca="false">V1042+F1043</f>
        <v>2.3229</v>
      </c>
      <c r="W1043" s="70" t="n">
        <f aca="false">MAX(W1042,V1043)</f>
        <v>2.3943</v>
      </c>
      <c r="X1043" s="70" t="n">
        <f aca="false">W1043-V1043</f>
        <v>0.0713999999999984</v>
      </c>
      <c r="Y1043" s="70" t="n">
        <f aca="false">Y1042+M1043</f>
        <v>2.05371155159815</v>
      </c>
      <c r="Z1043" s="70" t="n">
        <f aca="false">MAX(Z1042,Y1043)</f>
        <v>2.15505575628418</v>
      </c>
      <c r="AA1043" s="70" t="n">
        <f aca="false">Z1043-Y1043</f>
        <v>0.101344204686035</v>
      </c>
      <c r="AB1043" s="72" t="n">
        <f aca="false">AB1042*(1+F1043)</f>
        <v>8.90312074986972</v>
      </c>
      <c r="AC1043" s="73" t="n">
        <f aca="false">MAX(AC1042,AB1043)</f>
        <v>9.62426283463465</v>
      </c>
      <c r="AD1043" s="70" t="n">
        <f aca="false">1-AB1043/AC1043</f>
        <v>0.0749295917158215</v>
      </c>
      <c r="AE1043" s="73" t="n">
        <f aca="false">AE1042*(1+M1043)</f>
        <v>6.80538323024743</v>
      </c>
      <c r="AF1043" s="73" t="n">
        <f aca="false">MAX(AF1042,AE1043)</f>
        <v>7.58042448368252</v>
      </c>
      <c r="AG1043" s="70" t="n">
        <f aca="false">1-AE1043/AF1043</f>
        <v>0.102242460841531</v>
      </c>
      <c r="AH1043" s="74" t="n">
        <f aca="false">IF(R1043&gt;0,AH1042+1,0)</f>
        <v>116</v>
      </c>
      <c r="AI1043" s="74" t="n">
        <f aca="false">IF(U1043&gt;0,AI1042+1,0)</f>
        <v>116</v>
      </c>
      <c r="AJ1043" s="74" t="n">
        <f aca="false">IF(G1043&gt;0,AJ1042+1,0)</f>
        <v>0</v>
      </c>
      <c r="AK1043" s="74" t="n">
        <f aca="false">IF(G1043&lt;=0,AK1042+1,0)</f>
        <v>2</v>
      </c>
      <c r="AL1043" s="74" t="n">
        <f aca="false">IF(K1043&gt;0,AL1042+1,0)</f>
        <v>0</v>
      </c>
      <c r="AM1043" s="74" t="n">
        <f aca="false">IF(K1043&lt;=0,AM1042+1,0)</f>
        <v>12</v>
      </c>
    </row>
    <row r="1044" customFormat="false" ht="15" hidden="false" customHeight="false" outlineLevel="0" collapsed="false">
      <c r="A1044" s="61" t="n">
        <v>1048</v>
      </c>
      <c r="B1044" s="62" t="n">
        <v>42816.40625</v>
      </c>
      <c r="C1044" s="63" t="n">
        <f aca="false">YEAR(B1044)</f>
        <v>2017</v>
      </c>
      <c r="D1044" s="32" t="s">
        <v>276</v>
      </c>
      <c r="E1044" s="64" t="n">
        <v>9062.15</v>
      </c>
      <c r="F1044" s="65" t="n">
        <v>-0.003</v>
      </c>
      <c r="G1044" s="66" t="n">
        <v>-27.18645</v>
      </c>
      <c r="H1044" s="67" t="n">
        <f aca="false">E1044+IF(D1044="Long",1,-1)*G1044</f>
        <v>9089.33645</v>
      </c>
      <c r="I1044" s="68" t="n">
        <f aca="false">Assumptions!$B$58</f>
        <v>5.35750011455817</v>
      </c>
      <c r="J1044" s="68" t="n">
        <f aca="false">INDEX(Yearly!$D$5:$D$22,MATCH(C1044,Yearly!$A$5:$A$22,0))</f>
        <v>0.479776129661926</v>
      </c>
      <c r="K1044" s="68" t="n">
        <f aca="false">G1044-I1044-J1044</f>
        <v>-33.0237262442201</v>
      </c>
      <c r="L1044" s="69" t="n">
        <f aca="false">(I1044+J1044)/Assumptions!$B$8</f>
        <v>0.000257387411860783</v>
      </c>
      <c r="M1044" s="70" t="n">
        <f aca="false">F1044-L1044</f>
        <v>-0.00325738741186078</v>
      </c>
      <c r="N1044" s="71" t="n">
        <f aca="false">G1044*Assumptions!$B$7</f>
        <v>-213821.42925</v>
      </c>
      <c r="O1044" s="71" t="n">
        <f aca="false">K1044*Assumptions!$B$7</f>
        <v>-259731.606910791</v>
      </c>
      <c r="P1044" s="68" t="n">
        <f aca="false">P1043+G1044</f>
        <v>12839.850215</v>
      </c>
      <c r="Q1044" s="68" t="n">
        <f aca="false">MAX(Q1043,P1044)</f>
        <v>13524.66331</v>
      </c>
      <c r="R1044" s="68" t="n">
        <f aca="false">Q1044-P1044</f>
        <v>684.813095000003</v>
      </c>
      <c r="S1044" s="68" t="n">
        <f aca="false">S1043+K1044</f>
        <v>6729.10157687261</v>
      </c>
      <c r="T1044" s="68" t="n">
        <f aca="false">MAX(T1043,S1044)</f>
        <v>8098.85506898122</v>
      </c>
      <c r="U1044" s="68" t="n">
        <f aca="false">T1044-S1044</f>
        <v>1369.75349210861</v>
      </c>
      <c r="V1044" s="70" t="n">
        <f aca="false">V1043+F1044</f>
        <v>2.3199</v>
      </c>
      <c r="W1044" s="70" t="n">
        <f aca="false">MAX(W1043,V1044)</f>
        <v>2.3943</v>
      </c>
      <c r="X1044" s="70" t="n">
        <f aca="false">W1044-V1044</f>
        <v>0.0743999999999985</v>
      </c>
      <c r="Y1044" s="70" t="n">
        <f aca="false">Y1043+M1044</f>
        <v>2.05045416418629</v>
      </c>
      <c r="Z1044" s="70" t="n">
        <f aca="false">MAX(Z1043,Y1044)</f>
        <v>2.15505575628418</v>
      </c>
      <c r="AA1044" s="70" t="n">
        <f aca="false">Z1044-Y1044</f>
        <v>0.104601592097896</v>
      </c>
      <c r="AB1044" s="72" t="n">
        <f aca="false">AB1043*(1+F1044)</f>
        <v>8.87641138762012</v>
      </c>
      <c r="AC1044" s="73" t="n">
        <f aca="false">MAX(AC1043,AB1044)</f>
        <v>9.62426283463465</v>
      </c>
      <c r="AD1044" s="70" t="n">
        <f aca="false">1-AB1044/AC1044</f>
        <v>0.0777048029406739</v>
      </c>
      <c r="AE1044" s="73" t="n">
        <f aca="false">AE1043*(1+M1044)</f>
        <v>6.78321546058034</v>
      </c>
      <c r="AF1044" s="73" t="n">
        <f aca="false">MAX(AF1043,AE1044)</f>
        <v>7.58042448368252</v>
      </c>
      <c r="AG1044" s="70" t="n">
        <f aca="false">1-AE1044/AF1044</f>
        <v>0.105166804948489</v>
      </c>
      <c r="AH1044" s="74" t="n">
        <f aca="false">IF(R1044&gt;0,AH1043+1,0)</f>
        <v>117</v>
      </c>
      <c r="AI1044" s="74" t="n">
        <f aca="false">IF(U1044&gt;0,AI1043+1,0)</f>
        <v>117</v>
      </c>
      <c r="AJ1044" s="74" t="n">
        <f aca="false">IF(G1044&gt;0,AJ1043+1,0)</f>
        <v>0</v>
      </c>
      <c r="AK1044" s="74" t="n">
        <f aca="false">IF(G1044&lt;=0,AK1043+1,0)</f>
        <v>3</v>
      </c>
      <c r="AL1044" s="74" t="n">
        <f aca="false">IF(K1044&gt;0,AL1043+1,0)</f>
        <v>0</v>
      </c>
      <c r="AM1044" s="74" t="n">
        <f aca="false">IF(K1044&lt;=0,AM1043+1,0)</f>
        <v>13</v>
      </c>
    </row>
    <row r="1045" customFormat="false" ht="15" hidden="false" customHeight="false" outlineLevel="0" collapsed="false">
      <c r="A1045" s="61" t="n">
        <v>1049</v>
      </c>
      <c r="B1045" s="62" t="n">
        <v>42817.6354166667</v>
      </c>
      <c r="C1045" s="63" t="n">
        <f aca="false">YEAR(B1045)</f>
        <v>2017</v>
      </c>
      <c r="D1045" s="32" t="s">
        <v>277</v>
      </c>
      <c r="E1045" s="64" t="n">
        <v>9088.95</v>
      </c>
      <c r="F1045" s="65" t="n">
        <v>-0.001</v>
      </c>
      <c r="G1045" s="66" t="n">
        <v>-9.08895</v>
      </c>
      <c r="H1045" s="67" t="n">
        <f aca="false">E1045+IF(D1045="Long",1,-1)*G1045</f>
        <v>9079.86105</v>
      </c>
      <c r="I1045" s="68" t="n">
        <f aca="false">Assumptions!$B$58</f>
        <v>5.35750011455817</v>
      </c>
      <c r="J1045" s="68" t="n">
        <f aca="false">INDEX(Yearly!$D$5:$D$22,MATCH(C1045,Yearly!$A$5:$A$22,0))</f>
        <v>0.479776129661926</v>
      </c>
      <c r="K1045" s="68" t="n">
        <f aca="false">G1045-I1045-J1045</f>
        <v>-14.9262262442201</v>
      </c>
      <c r="L1045" s="69" t="n">
        <f aca="false">(I1045+J1045)/Assumptions!$B$8</f>
        <v>0.000257387411860783</v>
      </c>
      <c r="M1045" s="70" t="n">
        <f aca="false">F1045-L1045</f>
        <v>-0.00125738741186078</v>
      </c>
      <c r="N1045" s="71" t="n">
        <f aca="false">G1045*Assumptions!$B$7</f>
        <v>-71484.59175</v>
      </c>
      <c r="O1045" s="71" t="n">
        <f aca="false">K1045*Assumptions!$B$7</f>
        <v>-117394.769410791</v>
      </c>
      <c r="P1045" s="68" t="n">
        <f aca="false">P1044+G1045</f>
        <v>12830.761265</v>
      </c>
      <c r="Q1045" s="68" t="n">
        <f aca="false">MAX(Q1044,P1045)</f>
        <v>13524.66331</v>
      </c>
      <c r="R1045" s="68" t="n">
        <f aca="false">Q1045-P1045</f>
        <v>693.902045000003</v>
      </c>
      <c r="S1045" s="68" t="n">
        <f aca="false">S1044+K1045</f>
        <v>6714.17535062839</v>
      </c>
      <c r="T1045" s="68" t="n">
        <f aca="false">MAX(T1044,S1045)</f>
        <v>8098.85506898122</v>
      </c>
      <c r="U1045" s="68" t="n">
        <f aca="false">T1045-S1045</f>
        <v>1384.67971835283</v>
      </c>
      <c r="V1045" s="70" t="n">
        <f aca="false">V1044+F1045</f>
        <v>2.3189</v>
      </c>
      <c r="W1045" s="70" t="n">
        <f aca="false">MAX(W1044,V1045)</f>
        <v>2.3943</v>
      </c>
      <c r="X1045" s="70" t="n">
        <f aca="false">W1045-V1045</f>
        <v>0.0753999999999984</v>
      </c>
      <c r="Y1045" s="70" t="n">
        <f aca="false">Y1044+M1045</f>
        <v>2.04919677677442</v>
      </c>
      <c r="Z1045" s="70" t="n">
        <f aca="false">MAX(Z1044,Y1045)</f>
        <v>2.15505575628418</v>
      </c>
      <c r="AA1045" s="70" t="n">
        <f aca="false">Z1045-Y1045</f>
        <v>0.105858979509757</v>
      </c>
      <c r="AB1045" s="72" t="n">
        <f aca="false">AB1044*(1+F1045)</f>
        <v>8.8675349762325</v>
      </c>
      <c r="AC1045" s="73" t="n">
        <f aca="false">MAX(AC1044,AB1045)</f>
        <v>9.62426283463465</v>
      </c>
      <c r="AD1045" s="70" t="n">
        <f aca="false">1-AB1045/AC1045</f>
        <v>0.0786270981377333</v>
      </c>
      <c r="AE1045" s="73" t="n">
        <f aca="false">AE1044*(1+M1045)</f>
        <v>6.77468633084826</v>
      </c>
      <c r="AF1045" s="73" t="n">
        <f aca="false">MAX(AF1044,AE1045)</f>
        <v>7.58042448368252</v>
      </c>
      <c r="AG1045" s="70" t="n">
        <f aca="false">1-AE1045/AF1045</f>
        <v>0.106291956943662</v>
      </c>
      <c r="AH1045" s="74" t="n">
        <f aca="false">IF(R1045&gt;0,AH1044+1,0)</f>
        <v>118</v>
      </c>
      <c r="AI1045" s="74" t="n">
        <f aca="false">IF(U1045&gt;0,AI1044+1,0)</f>
        <v>118</v>
      </c>
      <c r="AJ1045" s="74" t="n">
        <f aca="false">IF(G1045&gt;0,AJ1044+1,0)</f>
        <v>0</v>
      </c>
      <c r="AK1045" s="74" t="n">
        <f aca="false">IF(G1045&lt;=0,AK1044+1,0)</f>
        <v>4</v>
      </c>
      <c r="AL1045" s="74" t="n">
        <f aca="false">IF(K1045&gt;0,AL1044+1,0)</f>
        <v>0</v>
      </c>
      <c r="AM1045" s="74" t="n">
        <f aca="false">IF(K1045&lt;=0,AM1044+1,0)</f>
        <v>14</v>
      </c>
    </row>
    <row r="1046" customFormat="false" ht="15" hidden="false" customHeight="false" outlineLevel="0" collapsed="false">
      <c r="A1046" s="61" t="n">
        <v>1050</v>
      </c>
      <c r="B1046" s="62" t="n">
        <v>42821.40625</v>
      </c>
      <c r="C1046" s="63" t="n">
        <f aca="false">YEAR(B1046)</f>
        <v>2017</v>
      </c>
      <c r="D1046" s="32" t="s">
        <v>276</v>
      </c>
      <c r="E1046" s="64" t="n">
        <v>9079.75</v>
      </c>
      <c r="F1046" s="65" t="n">
        <v>-0.0013</v>
      </c>
      <c r="G1046" s="66" t="n">
        <v>-11.803675</v>
      </c>
      <c r="H1046" s="67" t="n">
        <f aca="false">E1046+IF(D1046="Long",1,-1)*G1046</f>
        <v>9091.553675</v>
      </c>
      <c r="I1046" s="68" t="n">
        <f aca="false">Assumptions!$B$58</f>
        <v>5.35750011455817</v>
      </c>
      <c r="J1046" s="68" t="n">
        <f aca="false">INDEX(Yearly!$D$5:$D$22,MATCH(C1046,Yearly!$A$5:$A$22,0))</f>
        <v>0.479776129661926</v>
      </c>
      <c r="K1046" s="68" t="n">
        <f aca="false">G1046-I1046-J1046</f>
        <v>-17.6409512442201</v>
      </c>
      <c r="L1046" s="69" t="n">
        <f aca="false">(I1046+J1046)/Assumptions!$B$8</f>
        <v>0.000257387411860783</v>
      </c>
      <c r="M1046" s="70" t="n">
        <f aca="false">F1046-L1046</f>
        <v>-0.00155738741186078</v>
      </c>
      <c r="N1046" s="71" t="n">
        <f aca="false">G1046*Assumptions!$B$7</f>
        <v>-92835.903875</v>
      </c>
      <c r="O1046" s="71" t="n">
        <f aca="false">K1046*Assumptions!$B$7</f>
        <v>-138746.081535791</v>
      </c>
      <c r="P1046" s="68" t="n">
        <f aca="false">P1045+G1046</f>
        <v>12818.95759</v>
      </c>
      <c r="Q1046" s="68" t="n">
        <f aca="false">MAX(Q1045,P1046)</f>
        <v>13524.66331</v>
      </c>
      <c r="R1046" s="68" t="n">
        <f aca="false">Q1046-P1046</f>
        <v>705.705720000002</v>
      </c>
      <c r="S1046" s="68" t="n">
        <f aca="false">S1045+K1046</f>
        <v>6696.53439938417</v>
      </c>
      <c r="T1046" s="68" t="n">
        <f aca="false">MAX(T1045,S1046)</f>
        <v>8098.85506898122</v>
      </c>
      <c r="U1046" s="68" t="n">
        <f aca="false">T1046-S1046</f>
        <v>1402.32066959705</v>
      </c>
      <c r="V1046" s="70" t="n">
        <f aca="false">V1045+F1046</f>
        <v>2.3176</v>
      </c>
      <c r="W1046" s="70" t="n">
        <f aca="false">MAX(W1045,V1046)</f>
        <v>2.3943</v>
      </c>
      <c r="X1046" s="70" t="n">
        <f aca="false">W1046-V1046</f>
        <v>0.0766999999999984</v>
      </c>
      <c r="Y1046" s="70" t="n">
        <f aca="false">Y1045+M1046</f>
        <v>2.04763938936256</v>
      </c>
      <c r="Z1046" s="70" t="n">
        <f aca="false">MAX(Z1045,Y1046)</f>
        <v>2.15505575628418</v>
      </c>
      <c r="AA1046" s="70" t="n">
        <f aca="false">Z1046-Y1046</f>
        <v>0.107416366921618</v>
      </c>
      <c r="AB1046" s="72" t="n">
        <f aca="false">AB1045*(1+F1046)</f>
        <v>8.85600718076339</v>
      </c>
      <c r="AC1046" s="73" t="n">
        <f aca="false">MAX(AC1045,AB1046)</f>
        <v>9.62426283463465</v>
      </c>
      <c r="AD1046" s="70" t="n">
        <f aca="false">1-AB1046/AC1046</f>
        <v>0.0798248829101541</v>
      </c>
      <c r="AE1046" s="73" t="n">
        <f aca="false">AE1045*(1+M1046)</f>
        <v>6.76413551963729</v>
      </c>
      <c r="AF1046" s="73" t="n">
        <f aca="false">MAX(AF1045,AE1046)</f>
        <v>7.58042448368252</v>
      </c>
      <c r="AG1046" s="70" t="n">
        <f aca="false">1-AE1046/AF1046</f>
        <v>0.107683806599796</v>
      </c>
      <c r="AH1046" s="74" t="n">
        <f aca="false">IF(R1046&gt;0,AH1045+1,0)</f>
        <v>119</v>
      </c>
      <c r="AI1046" s="74" t="n">
        <f aca="false">IF(U1046&gt;0,AI1045+1,0)</f>
        <v>119</v>
      </c>
      <c r="AJ1046" s="74" t="n">
        <f aca="false">IF(G1046&gt;0,AJ1045+1,0)</f>
        <v>0</v>
      </c>
      <c r="AK1046" s="74" t="n">
        <f aca="false">IF(G1046&lt;=0,AK1045+1,0)</f>
        <v>5</v>
      </c>
      <c r="AL1046" s="74" t="n">
        <f aca="false">IF(K1046&gt;0,AL1045+1,0)</f>
        <v>0</v>
      </c>
      <c r="AM1046" s="74" t="n">
        <f aca="false">IF(K1046&lt;=0,AM1045+1,0)</f>
        <v>15</v>
      </c>
    </row>
    <row r="1047" customFormat="false" ht="15" hidden="false" customHeight="false" outlineLevel="0" collapsed="false">
      <c r="A1047" s="61" t="n">
        <v>1051</v>
      </c>
      <c r="B1047" s="62" t="n">
        <v>42822.40625</v>
      </c>
      <c r="C1047" s="63" t="n">
        <f aca="false">YEAR(B1047)</f>
        <v>2017</v>
      </c>
      <c r="D1047" s="32" t="s">
        <v>277</v>
      </c>
      <c r="E1047" s="64" t="n">
        <v>9091.85</v>
      </c>
      <c r="F1047" s="65" t="n">
        <v>0.0112</v>
      </c>
      <c r="G1047" s="66" t="n">
        <v>101.82872</v>
      </c>
      <c r="H1047" s="67" t="n">
        <f aca="false">E1047+IF(D1047="Long",1,-1)*G1047</f>
        <v>9193.67872</v>
      </c>
      <c r="I1047" s="68" t="n">
        <f aca="false">Assumptions!$B$58</f>
        <v>5.35750011455817</v>
      </c>
      <c r="J1047" s="68" t="n">
        <f aca="false">INDEX(Yearly!$D$5:$D$22,MATCH(C1047,Yearly!$A$5:$A$22,0))</f>
        <v>0.479776129661926</v>
      </c>
      <c r="K1047" s="68" t="n">
        <f aca="false">G1047-I1047-J1047</f>
        <v>95.9914437557799</v>
      </c>
      <c r="L1047" s="69" t="n">
        <f aca="false">(I1047+J1047)/Assumptions!$B$8</f>
        <v>0.000257387411860783</v>
      </c>
      <c r="M1047" s="70" t="n">
        <f aca="false">F1047-L1047</f>
        <v>0.0109426125881392</v>
      </c>
      <c r="N1047" s="71" t="n">
        <f aca="false">G1047*Assumptions!$B$7</f>
        <v>800882.8828</v>
      </c>
      <c r="O1047" s="71" t="n">
        <f aca="false">K1047*Assumptions!$B$7</f>
        <v>754972.705139209</v>
      </c>
      <c r="P1047" s="68" t="n">
        <f aca="false">P1046+G1047</f>
        <v>12920.78631</v>
      </c>
      <c r="Q1047" s="68" t="n">
        <f aca="false">MAX(Q1046,P1047)</f>
        <v>13524.66331</v>
      </c>
      <c r="R1047" s="68" t="n">
        <f aca="false">Q1047-P1047</f>
        <v>603.877000000002</v>
      </c>
      <c r="S1047" s="68" t="n">
        <f aca="false">S1046+K1047</f>
        <v>6792.52584313995</v>
      </c>
      <c r="T1047" s="68" t="n">
        <f aca="false">MAX(T1046,S1047)</f>
        <v>8098.85506898122</v>
      </c>
      <c r="U1047" s="68" t="n">
        <f aca="false">T1047-S1047</f>
        <v>1306.32922584127</v>
      </c>
      <c r="V1047" s="70" t="n">
        <f aca="false">V1046+F1047</f>
        <v>2.3288</v>
      </c>
      <c r="W1047" s="70" t="n">
        <f aca="false">MAX(W1046,V1047)</f>
        <v>2.3943</v>
      </c>
      <c r="X1047" s="70" t="n">
        <f aca="false">W1047-V1047</f>
        <v>0.0654999999999983</v>
      </c>
      <c r="Y1047" s="70" t="n">
        <f aca="false">Y1046+M1047</f>
        <v>2.0585820019507</v>
      </c>
      <c r="Z1047" s="70" t="n">
        <f aca="false">MAX(Z1046,Y1047)</f>
        <v>2.15505575628418</v>
      </c>
      <c r="AA1047" s="70" t="n">
        <f aca="false">Z1047-Y1047</f>
        <v>0.0964737543334784</v>
      </c>
      <c r="AB1047" s="72" t="n">
        <f aca="false">AB1046*(1+F1047)</f>
        <v>8.95519446118795</v>
      </c>
      <c r="AC1047" s="73" t="n">
        <f aca="false">MAX(AC1046,AB1047)</f>
        <v>9.62426283463465</v>
      </c>
      <c r="AD1047" s="70" t="n">
        <f aca="false">1-AB1047/AC1047</f>
        <v>0.0695189215987477</v>
      </c>
      <c r="AE1047" s="73" t="n">
        <f aca="false">AE1046*(1+M1047)</f>
        <v>6.83815283412236</v>
      </c>
      <c r="AF1047" s="73" t="n">
        <f aca="false">MAX(AF1046,AE1047)</f>
        <v>7.58042448368252</v>
      </c>
      <c r="AG1047" s="70" t="n">
        <f aca="false">1-AE1047/AF1047</f>
        <v>0.0979195361892949</v>
      </c>
      <c r="AH1047" s="74" t="n">
        <f aca="false">IF(R1047&gt;0,AH1046+1,0)</f>
        <v>120</v>
      </c>
      <c r="AI1047" s="74" t="n">
        <f aca="false">IF(U1047&gt;0,AI1046+1,0)</f>
        <v>120</v>
      </c>
      <c r="AJ1047" s="74" t="n">
        <f aca="false">IF(G1047&gt;0,AJ1046+1,0)</f>
        <v>1</v>
      </c>
      <c r="AK1047" s="74" t="n">
        <f aca="false">IF(G1047&lt;=0,AK1046+1,0)</f>
        <v>0</v>
      </c>
      <c r="AL1047" s="74" t="n">
        <f aca="false">IF(K1047&gt;0,AL1046+1,0)</f>
        <v>1</v>
      </c>
      <c r="AM1047" s="74" t="n">
        <f aca="false">IF(K1047&lt;=0,AM1046+1,0)</f>
        <v>0</v>
      </c>
    </row>
    <row r="1048" customFormat="false" ht="15" hidden="false" customHeight="false" outlineLevel="0" collapsed="false">
      <c r="A1048" s="61" t="n">
        <v>1052</v>
      </c>
      <c r="B1048" s="62" t="n">
        <v>42832.6354166667</v>
      </c>
      <c r="C1048" s="63" t="n">
        <f aca="false">YEAR(B1048)</f>
        <v>2017</v>
      </c>
      <c r="D1048" s="32" t="s">
        <v>276</v>
      </c>
      <c r="E1048" s="64" t="n">
        <v>9193.5</v>
      </c>
      <c r="F1048" s="65" t="n">
        <v>-0.0022</v>
      </c>
      <c r="G1048" s="66" t="n">
        <v>-20.2257</v>
      </c>
      <c r="H1048" s="67" t="n">
        <f aca="false">E1048+IF(D1048="Long",1,-1)*G1048</f>
        <v>9213.7257</v>
      </c>
      <c r="I1048" s="68" t="n">
        <f aca="false">Assumptions!$B$58</f>
        <v>5.35750011455817</v>
      </c>
      <c r="J1048" s="68" t="n">
        <f aca="false">INDEX(Yearly!$D$5:$D$22,MATCH(C1048,Yearly!$A$5:$A$22,0))</f>
        <v>0.479776129661926</v>
      </c>
      <c r="K1048" s="68" t="n">
        <f aca="false">G1048-I1048-J1048</f>
        <v>-26.0629762442201</v>
      </c>
      <c r="L1048" s="69" t="n">
        <f aca="false">(I1048+J1048)/Assumptions!$B$8</f>
        <v>0.000257387411860783</v>
      </c>
      <c r="M1048" s="70" t="n">
        <f aca="false">F1048-L1048</f>
        <v>-0.00245738741186078</v>
      </c>
      <c r="N1048" s="71" t="n">
        <f aca="false">G1048*Assumptions!$B$7</f>
        <v>-159075.1305</v>
      </c>
      <c r="O1048" s="71" t="n">
        <f aca="false">K1048*Assumptions!$B$7</f>
        <v>-204985.308160791</v>
      </c>
      <c r="P1048" s="68" t="n">
        <f aca="false">P1047+G1048</f>
        <v>12900.56061</v>
      </c>
      <c r="Q1048" s="68" t="n">
        <f aca="false">MAX(Q1047,P1048)</f>
        <v>13524.66331</v>
      </c>
      <c r="R1048" s="68" t="n">
        <f aca="false">Q1048-P1048</f>
        <v>624.102700000003</v>
      </c>
      <c r="S1048" s="68" t="n">
        <f aca="false">S1047+K1048</f>
        <v>6766.46286689573</v>
      </c>
      <c r="T1048" s="68" t="n">
        <f aca="false">MAX(T1047,S1048)</f>
        <v>8098.85506898122</v>
      </c>
      <c r="U1048" s="68" t="n">
        <f aca="false">T1048-S1048</f>
        <v>1332.39220208549</v>
      </c>
      <c r="V1048" s="70" t="n">
        <f aca="false">V1047+F1048</f>
        <v>2.3266</v>
      </c>
      <c r="W1048" s="70" t="n">
        <f aca="false">MAX(W1047,V1048)</f>
        <v>2.3943</v>
      </c>
      <c r="X1048" s="70" t="n">
        <f aca="false">W1048-V1048</f>
        <v>0.0676999999999985</v>
      </c>
      <c r="Y1048" s="70" t="n">
        <f aca="false">Y1047+M1048</f>
        <v>2.05612461453884</v>
      </c>
      <c r="Z1048" s="70" t="n">
        <f aca="false">MAX(Z1047,Y1048)</f>
        <v>2.15505575628418</v>
      </c>
      <c r="AA1048" s="70" t="n">
        <f aca="false">Z1048-Y1048</f>
        <v>0.0989311417453394</v>
      </c>
      <c r="AB1048" s="72" t="n">
        <f aca="false">AB1047*(1+F1048)</f>
        <v>8.93549303337333</v>
      </c>
      <c r="AC1048" s="73" t="n">
        <f aca="false">MAX(AC1047,AB1048)</f>
        <v>9.62426283463465</v>
      </c>
      <c r="AD1048" s="70" t="n">
        <f aca="false">1-AB1048/AC1048</f>
        <v>0.0715659799712305</v>
      </c>
      <c r="AE1048" s="73" t="n">
        <f aca="false">AE1047*(1+M1048)</f>
        <v>6.8213488434274</v>
      </c>
      <c r="AF1048" s="73" t="n">
        <f aca="false">MAX(AF1047,AE1048)</f>
        <v>7.58042448368252</v>
      </c>
      <c r="AG1048" s="70" t="n">
        <f aca="false">1-AE1048/AF1048</f>
        <v>0.100136297365549</v>
      </c>
      <c r="AH1048" s="74" t="n">
        <f aca="false">IF(R1048&gt;0,AH1047+1,0)</f>
        <v>121</v>
      </c>
      <c r="AI1048" s="74" t="n">
        <f aca="false">IF(U1048&gt;0,AI1047+1,0)</f>
        <v>121</v>
      </c>
      <c r="AJ1048" s="74" t="n">
        <f aca="false">IF(G1048&gt;0,AJ1047+1,0)</f>
        <v>0</v>
      </c>
      <c r="AK1048" s="74" t="n">
        <f aca="false">IF(G1048&lt;=0,AK1047+1,0)</f>
        <v>1</v>
      </c>
      <c r="AL1048" s="74" t="n">
        <f aca="false">IF(K1048&gt;0,AL1047+1,0)</f>
        <v>0</v>
      </c>
      <c r="AM1048" s="74" t="n">
        <f aca="false">IF(K1048&lt;=0,AM1047+1,0)</f>
        <v>1</v>
      </c>
    </row>
    <row r="1049" customFormat="false" ht="15" hidden="false" customHeight="false" outlineLevel="0" collapsed="false">
      <c r="A1049" s="61" t="n">
        <v>1053</v>
      </c>
      <c r="B1049" s="62" t="n">
        <v>42835.4881944444</v>
      </c>
      <c r="C1049" s="63" t="n">
        <f aca="false">YEAR(B1049)</f>
        <v>2017</v>
      </c>
      <c r="D1049" s="32" t="s">
        <v>277</v>
      </c>
      <c r="E1049" s="64" t="n">
        <v>9213.8</v>
      </c>
      <c r="F1049" s="65" t="n">
        <v>-0.0005</v>
      </c>
      <c r="G1049" s="66" t="n">
        <v>-4.6069</v>
      </c>
      <c r="H1049" s="67" t="n">
        <f aca="false">E1049+IF(D1049="Long",1,-1)*G1049</f>
        <v>9209.1931</v>
      </c>
      <c r="I1049" s="68" t="n">
        <f aca="false">Assumptions!$B$58</f>
        <v>5.35750011455817</v>
      </c>
      <c r="J1049" s="68" t="n">
        <f aca="false">INDEX(Yearly!$D$5:$D$22,MATCH(C1049,Yearly!$A$5:$A$22,0))</f>
        <v>0.479776129661926</v>
      </c>
      <c r="K1049" s="68" t="n">
        <f aca="false">G1049-I1049-J1049</f>
        <v>-10.4441762442201</v>
      </c>
      <c r="L1049" s="69" t="n">
        <f aca="false">(I1049+J1049)/Assumptions!$B$8</f>
        <v>0.000257387411860783</v>
      </c>
      <c r="M1049" s="70" t="n">
        <f aca="false">F1049-L1049</f>
        <v>-0.000757387411860783</v>
      </c>
      <c r="N1049" s="71" t="n">
        <f aca="false">G1049*Assumptions!$B$7</f>
        <v>-36233.2685</v>
      </c>
      <c r="O1049" s="71" t="n">
        <f aca="false">K1049*Assumptions!$B$7</f>
        <v>-82143.446160791</v>
      </c>
      <c r="P1049" s="68" t="n">
        <f aca="false">P1048+G1049</f>
        <v>12895.95371</v>
      </c>
      <c r="Q1049" s="68" t="n">
        <f aca="false">MAX(Q1048,P1049)</f>
        <v>13524.66331</v>
      </c>
      <c r="R1049" s="68" t="n">
        <f aca="false">Q1049-P1049</f>
        <v>628.709600000004</v>
      </c>
      <c r="S1049" s="68" t="n">
        <f aca="false">S1048+K1049</f>
        <v>6756.01869065151</v>
      </c>
      <c r="T1049" s="68" t="n">
        <f aca="false">MAX(T1048,S1049)</f>
        <v>8098.85506898122</v>
      </c>
      <c r="U1049" s="68" t="n">
        <f aca="false">T1049-S1049</f>
        <v>1342.83637832971</v>
      </c>
      <c r="V1049" s="70" t="n">
        <f aca="false">V1048+F1049</f>
        <v>2.3261</v>
      </c>
      <c r="W1049" s="70" t="n">
        <f aca="false">MAX(W1048,V1049)</f>
        <v>2.3943</v>
      </c>
      <c r="X1049" s="70" t="n">
        <f aca="false">W1049-V1049</f>
        <v>0.0681999999999987</v>
      </c>
      <c r="Y1049" s="70" t="n">
        <f aca="false">Y1048+M1049</f>
        <v>2.05536722712698</v>
      </c>
      <c r="Z1049" s="70" t="n">
        <f aca="false">MAX(Z1048,Y1049)</f>
        <v>2.15505575628418</v>
      </c>
      <c r="AA1049" s="70" t="n">
        <f aca="false">Z1049-Y1049</f>
        <v>0.0996885291572003</v>
      </c>
      <c r="AB1049" s="72" t="n">
        <f aca="false">AB1048*(1+F1049)</f>
        <v>8.93102528685665</v>
      </c>
      <c r="AC1049" s="73" t="n">
        <f aca="false">MAX(AC1048,AB1049)</f>
        <v>9.62426283463465</v>
      </c>
      <c r="AD1049" s="70" t="n">
        <f aca="false">1-AB1049/AC1049</f>
        <v>0.0720301969812448</v>
      </c>
      <c r="AE1049" s="73" t="n">
        <f aca="false">AE1048*(1+M1049)</f>
        <v>6.81618243968148</v>
      </c>
      <c r="AF1049" s="73" t="n">
        <f aca="false">MAX(AF1048,AE1049)</f>
        <v>7.58042448368252</v>
      </c>
      <c r="AG1049" s="70" t="n">
        <f aca="false">1-AE1049/AF1049</f>
        <v>0.100817842806315</v>
      </c>
      <c r="AH1049" s="74" t="n">
        <f aca="false">IF(R1049&gt;0,AH1048+1,0)</f>
        <v>122</v>
      </c>
      <c r="AI1049" s="74" t="n">
        <f aca="false">IF(U1049&gt;0,AI1048+1,0)</f>
        <v>122</v>
      </c>
      <c r="AJ1049" s="74" t="n">
        <f aca="false">IF(G1049&gt;0,AJ1048+1,0)</f>
        <v>0</v>
      </c>
      <c r="AK1049" s="74" t="n">
        <f aca="false">IF(G1049&lt;=0,AK1048+1,0)</f>
        <v>2</v>
      </c>
      <c r="AL1049" s="74" t="n">
        <f aca="false">IF(K1049&gt;0,AL1048+1,0)</f>
        <v>0</v>
      </c>
      <c r="AM1049" s="74" t="n">
        <f aca="false">IF(K1049&lt;=0,AM1048+1,0)</f>
        <v>2</v>
      </c>
    </row>
    <row r="1050" customFormat="false" ht="15" hidden="false" customHeight="false" outlineLevel="0" collapsed="false">
      <c r="A1050" s="61" t="n">
        <v>1054</v>
      </c>
      <c r="B1050" s="62" t="n">
        <v>42835.4972222222</v>
      </c>
      <c r="C1050" s="63" t="n">
        <f aca="false">YEAR(B1050)</f>
        <v>2017</v>
      </c>
      <c r="D1050" s="32" t="s">
        <v>276</v>
      </c>
      <c r="E1050" s="64" t="n">
        <v>9209.35</v>
      </c>
      <c r="F1050" s="65" t="n">
        <v>0</v>
      </c>
      <c r="G1050" s="66" t="n">
        <v>0</v>
      </c>
      <c r="H1050" s="67" t="n">
        <f aca="false">E1050+IF(D1050="Long",1,-1)*G1050</f>
        <v>9209.35</v>
      </c>
      <c r="I1050" s="68" t="n">
        <f aca="false">Assumptions!$B$58</f>
        <v>5.35750011455817</v>
      </c>
      <c r="J1050" s="68" t="n">
        <f aca="false">INDEX(Yearly!$D$5:$D$22,MATCH(C1050,Yearly!$A$5:$A$22,0))</f>
        <v>0.479776129661926</v>
      </c>
      <c r="K1050" s="68" t="n">
        <f aca="false">G1050-I1050-J1050</f>
        <v>-5.83727624422009</v>
      </c>
      <c r="L1050" s="69" t="n">
        <f aca="false">(I1050+J1050)/Assumptions!$B$8</f>
        <v>0.000257387411860783</v>
      </c>
      <c r="M1050" s="70" t="n">
        <f aca="false">F1050-L1050</f>
        <v>-0.000257387411860783</v>
      </c>
      <c r="N1050" s="71" t="n">
        <f aca="false">G1050*Assumptions!$B$7</f>
        <v>0</v>
      </c>
      <c r="O1050" s="71" t="n">
        <f aca="false">K1050*Assumptions!$B$7</f>
        <v>-45910.177660791</v>
      </c>
      <c r="P1050" s="68" t="n">
        <f aca="false">P1049+G1050</f>
        <v>12895.95371</v>
      </c>
      <c r="Q1050" s="68" t="n">
        <f aca="false">MAX(Q1049,P1050)</f>
        <v>13524.66331</v>
      </c>
      <c r="R1050" s="68" t="n">
        <f aca="false">Q1050-P1050</f>
        <v>628.709600000004</v>
      </c>
      <c r="S1050" s="68" t="n">
        <f aca="false">S1049+K1050</f>
        <v>6750.18141440729</v>
      </c>
      <c r="T1050" s="68" t="n">
        <f aca="false">MAX(T1049,S1050)</f>
        <v>8098.85506898122</v>
      </c>
      <c r="U1050" s="68" t="n">
        <f aca="false">T1050-S1050</f>
        <v>1348.67365457393</v>
      </c>
      <c r="V1050" s="70" t="n">
        <f aca="false">V1049+F1050</f>
        <v>2.3261</v>
      </c>
      <c r="W1050" s="70" t="n">
        <f aca="false">MAX(W1049,V1050)</f>
        <v>2.3943</v>
      </c>
      <c r="X1050" s="70" t="n">
        <f aca="false">W1050-V1050</f>
        <v>0.0681999999999987</v>
      </c>
      <c r="Y1050" s="70" t="n">
        <f aca="false">Y1049+M1050</f>
        <v>2.05510983971512</v>
      </c>
      <c r="Z1050" s="70" t="n">
        <f aca="false">MAX(Z1049,Y1050)</f>
        <v>2.15505575628418</v>
      </c>
      <c r="AA1050" s="70" t="n">
        <f aca="false">Z1050-Y1050</f>
        <v>0.099945916569061</v>
      </c>
      <c r="AB1050" s="72" t="n">
        <f aca="false">AB1049*(1+F1050)</f>
        <v>8.93102528685665</v>
      </c>
      <c r="AC1050" s="73" t="n">
        <f aca="false">MAX(AC1049,AB1050)</f>
        <v>9.62426283463465</v>
      </c>
      <c r="AD1050" s="70" t="n">
        <f aca="false">1-AB1050/AC1050</f>
        <v>0.0720301969812448</v>
      </c>
      <c r="AE1050" s="73" t="n">
        <f aca="false">AE1049*(1+M1050)</f>
        <v>6.81442804012456</v>
      </c>
      <c r="AF1050" s="73" t="n">
        <f aca="false">MAX(AF1049,AE1050)</f>
        <v>7.58042448368252</v>
      </c>
      <c r="AG1050" s="70" t="n">
        <f aca="false">1-AE1050/AF1050</f>
        <v>0.101049280974546</v>
      </c>
      <c r="AH1050" s="74" t="n">
        <f aca="false">IF(R1050&gt;0,AH1049+1,0)</f>
        <v>123</v>
      </c>
      <c r="AI1050" s="74" t="n">
        <f aca="false">IF(U1050&gt;0,AI1049+1,0)</f>
        <v>123</v>
      </c>
      <c r="AJ1050" s="74" t="n">
        <f aca="false">IF(G1050&gt;0,AJ1049+1,0)</f>
        <v>0</v>
      </c>
      <c r="AK1050" s="74" t="n">
        <f aca="false">IF(G1050&lt;=0,AK1049+1,0)</f>
        <v>3</v>
      </c>
      <c r="AL1050" s="74" t="n">
        <f aca="false">IF(K1050&gt;0,AL1049+1,0)</f>
        <v>0</v>
      </c>
      <c r="AM1050" s="74" t="n">
        <f aca="false">IF(K1050&lt;=0,AM1049+1,0)</f>
        <v>3</v>
      </c>
    </row>
    <row r="1051" customFormat="false" ht="15" hidden="false" customHeight="false" outlineLevel="0" collapsed="false">
      <c r="A1051" s="61" t="n">
        <v>1055</v>
      </c>
      <c r="B1051" s="62" t="n">
        <v>42836.4270833333</v>
      </c>
      <c r="C1051" s="63" t="n">
        <f aca="false">YEAR(B1051)</f>
        <v>2017</v>
      </c>
      <c r="D1051" s="32" t="s">
        <v>277</v>
      </c>
      <c r="E1051" s="64" t="n">
        <v>9209.4</v>
      </c>
      <c r="F1051" s="65" t="n">
        <v>-0.003</v>
      </c>
      <c r="G1051" s="66" t="n">
        <v>-27.6282</v>
      </c>
      <c r="H1051" s="67" t="n">
        <f aca="false">E1051+IF(D1051="Long",1,-1)*G1051</f>
        <v>9181.7718</v>
      </c>
      <c r="I1051" s="68" t="n">
        <f aca="false">Assumptions!$B$58</f>
        <v>5.35750011455817</v>
      </c>
      <c r="J1051" s="68" t="n">
        <f aca="false">INDEX(Yearly!$D$5:$D$22,MATCH(C1051,Yearly!$A$5:$A$22,0))</f>
        <v>0.479776129661926</v>
      </c>
      <c r="K1051" s="68" t="n">
        <f aca="false">G1051-I1051-J1051</f>
        <v>-33.4654762442201</v>
      </c>
      <c r="L1051" s="69" t="n">
        <f aca="false">(I1051+J1051)/Assumptions!$B$8</f>
        <v>0.000257387411860783</v>
      </c>
      <c r="M1051" s="70" t="n">
        <f aca="false">F1051-L1051</f>
        <v>-0.00325738741186078</v>
      </c>
      <c r="N1051" s="71" t="n">
        <f aca="false">G1051*Assumptions!$B$7</f>
        <v>-217295.793</v>
      </c>
      <c r="O1051" s="71" t="n">
        <f aca="false">K1051*Assumptions!$B$7</f>
        <v>-263205.970660791</v>
      </c>
      <c r="P1051" s="68" t="n">
        <f aca="false">P1050+G1051</f>
        <v>12868.32551</v>
      </c>
      <c r="Q1051" s="68" t="n">
        <f aca="false">MAX(Q1050,P1051)</f>
        <v>13524.66331</v>
      </c>
      <c r="R1051" s="68" t="n">
        <f aca="false">Q1051-P1051</f>
        <v>656.337800000003</v>
      </c>
      <c r="S1051" s="68" t="n">
        <f aca="false">S1050+K1051</f>
        <v>6716.71593816307</v>
      </c>
      <c r="T1051" s="68" t="n">
        <f aca="false">MAX(T1050,S1051)</f>
        <v>8098.85506898122</v>
      </c>
      <c r="U1051" s="68" t="n">
        <f aca="false">T1051-S1051</f>
        <v>1382.13913081815</v>
      </c>
      <c r="V1051" s="70" t="n">
        <f aca="false">V1050+F1051</f>
        <v>2.3231</v>
      </c>
      <c r="W1051" s="70" t="n">
        <f aca="false">MAX(W1050,V1051)</f>
        <v>2.3943</v>
      </c>
      <c r="X1051" s="70" t="n">
        <f aca="false">W1051-V1051</f>
        <v>0.0711999999999988</v>
      </c>
      <c r="Y1051" s="70" t="n">
        <f aca="false">Y1050+M1051</f>
        <v>2.05185245230326</v>
      </c>
      <c r="Z1051" s="70" t="n">
        <f aca="false">MAX(Z1050,Y1051)</f>
        <v>2.15505575628418</v>
      </c>
      <c r="AA1051" s="70" t="n">
        <f aca="false">Z1051-Y1051</f>
        <v>0.103203303980922</v>
      </c>
      <c r="AB1051" s="72" t="n">
        <f aca="false">AB1050*(1+F1051)</f>
        <v>8.90423221099607</v>
      </c>
      <c r="AC1051" s="73" t="n">
        <f aca="false">MAX(AC1050,AB1051)</f>
        <v>9.62426283463465</v>
      </c>
      <c r="AD1051" s="70" t="n">
        <f aca="false">1-AB1051/AC1051</f>
        <v>0.0748141063903012</v>
      </c>
      <c r="AE1051" s="73" t="n">
        <f aca="false">AE1050*(1+M1051)</f>
        <v>6.79223080800763</v>
      </c>
      <c r="AF1051" s="73" t="n">
        <f aca="false">MAX(AF1050,AE1051)</f>
        <v>7.58042448368252</v>
      </c>
      <c r="AG1051" s="70" t="n">
        <f aca="false">1-AE1051/AF1051</f>
        <v>0.103977511730583</v>
      </c>
      <c r="AH1051" s="74" t="n">
        <f aca="false">IF(R1051&gt;0,AH1050+1,0)</f>
        <v>124</v>
      </c>
      <c r="AI1051" s="74" t="n">
        <f aca="false">IF(U1051&gt;0,AI1050+1,0)</f>
        <v>124</v>
      </c>
      <c r="AJ1051" s="74" t="n">
        <f aca="false">IF(G1051&gt;0,AJ1050+1,0)</f>
        <v>0</v>
      </c>
      <c r="AK1051" s="74" t="n">
        <f aca="false">IF(G1051&lt;=0,AK1050+1,0)</f>
        <v>4</v>
      </c>
      <c r="AL1051" s="74" t="n">
        <f aca="false">IF(K1051&gt;0,AL1050+1,0)</f>
        <v>0</v>
      </c>
      <c r="AM1051" s="74" t="n">
        <f aca="false">IF(K1051&lt;=0,AM1050+1,0)</f>
        <v>4</v>
      </c>
    </row>
    <row r="1052" customFormat="false" ht="15" hidden="false" customHeight="false" outlineLevel="0" collapsed="false">
      <c r="A1052" s="61" t="n">
        <v>1056</v>
      </c>
      <c r="B1052" s="62" t="n">
        <v>42837.4270833333</v>
      </c>
      <c r="C1052" s="63" t="n">
        <f aca="false">YEAR(B1052)</f>
        <v>2017</v>
      </c>
      <c r="D1052" s="32" t="s">
        <v>276</v>
      </c>
      <c r="E1052" s="64" t="n">
        <v>9182.1</v>
      </c>
      <c r="F1052" s="65" t="n">
        <v>-0.0041</v>
      </c>
      <c r="G1052" s="66" t="n">
        <v>-37.64661</v>
      </c>
      <c r="H1052" s="67" t="n">
        <f aca="false">E1052+IF(D1052="Long",1,-1)*G1052</f>
        <v>9219.74661</v>
      </c>
      <c r="I1052" s="68" t="n">
        <f aca="false">Assumptions!$B$58</f>
        <v>5.35750011455817</v>
      </c>
      <c r="J1052" s="68" t="n">
        <f aca="false">INDEX(Yearly!$D$5:$D$22,MATCH(C1052,Yearly!$A$5:$A$22,0))</f>
        <v>0.479776129661926</v>
      </c>
      <c r="K1052" s="68" t="n">
        <f aca="false">G1052-I1052-J1052</f>
        <v>-43.4838862442201</v>
      </c>
      <c r="L1052" s="69" t="n">
        <f aca="false">(I1052+J1052)/Assumptions!$B$8</f>
        <v>0.000257387411860783</v>
      </c>
      <c r="M1052" s="70" t="n">
        <f aca="false">F1052-L1052</f>
        <v>-0.00435738741186078</v>
      </c>
      <c r="N1052" s="71" t="n">
        <f aca="false">G1052*Assumptions!$B$7</f>
        <v>-296090.58765</v>
      </c>
      <c r="O1052" s="71" t="n">
        <f aca="false">K1052*Assumptions!$B$7</f>
        <v>-342000.765310791</v>
      </c>
      <c r="P1052" s="68" t="n">
        <f aca="false">P1051+G1052</f>
        <v>12830.6789</v>
      </c>
      <c r="Q1052" s="68" t="n">
        <f aca="false">MAX(Q1051,P1052)</f>
        <v>13524.66331</v>
      </c>
      <c r="R1052" s="68" t="n">
        <f aca="false">Q1052-P1052</f>
        <v>693.984410000003</v>
      </c>
      <c r="S1052" s="68" t="n">
        <f aca="false">S1051+K1052</f>
        <v>6673.23205191885</v>
      </c>
      <c r="T1052" s="68" t="n">
        <f aca="false">MAX(T1051,S1052)</f>
        <v>8098.85506898122</v>
      </c>
      <c r="U1052" s="68" t="n">
        <f aca="false">T1052-S1052</f>
        <v>1425.62301706237</v>
      </c>
      <c r="V1052" s="70" t="n">
        <f aca="false">V1051+F1052</f>
        <v>2.319</v>
      </c>
      <c r="W1052" s="70" t="n">
        <f aca="false">MAX(W1051,V1052)</f>
        <v>2.3943</v>
      </c>
      <c r="X1052" s="70" t="n">
        <f aca="false">W1052-V1052</f>
        <v>0.075299999999999</v>
      </c>
      <c r="Y1052" s="70" t="n">
        <f aca="false">Y1051+M1052</f>
        <v>2.0474950648914</v>
      </c>
      <c r="Z1052" s="70" t="n">
        <f aca="false">MAX(Z1051,Y1052)</f>
        <v>2.15505575628418</v>
      </c>
      <c r="AA1052" s="70" t="n">
        <f aca="false">Z1052-Y1052</f>
        <v>0.107560691392783</v>
      </c>
      <c r="AB1052" s="72" t="n">
        <f aca="false">AB1051*(1+F1052)</f>
        <v>8.86772485893099</v>
      </c>
      <c r="AC1052" s="73" t="n">
        <f aca="false">MAX(AC1051,AB1052)</f>
        <v>9.62426283463465</v>
      </c>
      <c r="AD1052" s="70" t="n">
        <f aca="false">1-AB1052/AC1052</f>
        <v>0.0786073685541009</v>
      </c>
      <c r="AE1052" s="73" t="n">
        <f aca="false">AE1051*(1+M1052)</f>
        <v>6.76263442698636</v>
      </c>
      <c r="AF1052" s="73" t="n">
        <f aca="false">MAX(AF1051,AE1052)</f>
        <v>7.58042448368252</v>
      </c>
      <c r="AG1052" s="70" t="n">
        <f aca="false">1-AE1052/AF1052</f>
        <v>0.107881828841712</v>
      </c>
      <c r="AH1052" s="74" t="n">
        <f aca="false">IF(R1052&gt;0,AH1051+1,0)</f>
        <v>125</v>
      </c>
      <c r="AI1052" s="74" t="n">
        <f aca="false">IF(U1052&gt;0,AI1051+1,0)</f>
        <v>125</v>
      </c>
      <c r="AJ1052" s="74" t="n">
        <f aca="false">IF(G1052&gt;0,AJ1051+1,0)</f>
        <v>0</v>
      </c>
      <c r="AK1052" s="74" t="n">
        <f aca="false">IF(G1052&lt;=0,AK1051+1,0)</f>
        <v>5</v>
      </c>
      <c r="AL1052" s="74" t="n">
        <f aca="false">IF(K1052&gt;0,AL1051+1,0)</f>
        <v>0</v>
      </c>
      <c r="AM1052" s="74" t="n">
        <f aca="false">IF(K1052&lt;=0,AM1051+1,0)</f>
        <v>5</v>
      </c>
    </row>
    <row r="1053" customFormat="false" ht="15" hidden="false" customHeight="false" outlineLevel="0" collapsed="false">
      <c r="A1053" s="61" t="n">
        <v>1057</v>
      </c>
      <c r="B1053" s="62" t="n">
        <v>42837.5520833333</v>
      </c>
      <c r="C1053" s="63" t="n">
        <f aca="false">YEAR(B1053)</f>
        <v>2017</v>
      </c>
      <c r="D1053" s="32" t="s">
        <v>277</v>
      </c>
      <c r="E1053" s="64" t="n">
        <v>9219.4</v>
      </c>
      <c r="F1053" s="65" t="n">
        <v>-0.0031</v>
      </c>
      <c r="G1053" s="66" t="n">
        <v>-28.58014</v>
      </c>
      <c r="H1053" s="67" t="n">
        <f aca="false">E1053+IF(D1053="Long",1,-1)*G1053</f>
        <v>9190.81986</v>
      </c>
      <c r="I1053" s="68" t="n">
        <f aca="false">Assumptions!$B$58</f>
        <v>5.35750011455817</v>
      </c>
      <c r="J1053" s="68" t="n">
        <f aca="false">INDEX(Yearly!$D$5:$D$22,MATCH(C1053,Yearly!$A$5:$A$22,0))</f>
        <v>0.479776129661926</v>
      </c>
      <c r="K1053" s="68" t="n">
        <f aca="false">G1053-I1053-J1053</f>
        <v>-34.4174162442201</v>
      </c>
      <c r="L1053" s="69" t="n">
        <f aca="false">(I1053+J1053)/Assumptions!$B$8</f>
        <v>0.000257387411860783</v>
      </c>
      <c r="M1053" s="70" t="n">
        <f aca="false">F1053-L1053</f>
        <v>-0.00335738741186078</v>
      </c>
      <c r="N1053" s="71" t="n">
        <f aca="false">G1053*Assumptions!$B$7</f>
        <v>-224782.8011</v>
      </c>
      <c r="O1053" s="71" t="n">
        <f aca="false">K1053*Assumptions!$B$7</f>
        <v>-270692.978760791</v>
      </c>
      <c r="P1053" s="68" t="n">
        <f aca="false">P1052+G1053</f>
        <v>12802.09876</v>
      </c>
      <c r="Q1053" s="68" t="n">
        <f aca="false">MAX(Q1052,P1053)</f>
        <v>13524.66331</v>
      </c>
      <c r="R1053" s="68" t="n">
        <f aca="false">Q1053-P1053</f>
        <v>722.564550000003</v>
      </c>
      <c r="S1053" s="68" t="n">
        <f aca="false">S1052+K1053</f>
        <v>6638.81463567463</v>
      </c>
      <c r="T1053" s="68" t="n">
        <f aca="false">MAX(T1052,S1053)</f>
        <v>8098.85506898122</v>
      </c>
      <c r="U1053" s="68" t="n">
        <f aca="false">T1053-S1053</f>
        <v>1460.04043330659</v>
      </c>
      <c r="V1053" s="70" t="n">
        <f aca="false">V1052+F1053</f>
        <v>2.3159</v>
      </c>
      <c r="W1053" s="70" t="n">
        <f aca="false">MAX(W1052,V1053)</f>
        <v>2.3943</v>
      </c>
      <c r="X1053" s="70" t="n">
        <f aca="false">W1053-V1053</f>
        <v>0.0783999999999989</v>
      </c>
      <c r="Y1053" s="70" t="n">
        <f aca="false">Y1052+M1053</f>
        <v>2.04413767747954</v>
      </c>
      <c r="Z1053" s="70" t="n">
        <f aca="false">MAX(Z1052,Y1053)</f>
        <v>2.15505575628418</v>
      </c>
      <c r="AA1053" s="70" t="n">
        <f aca="false">Z1053-Y1053</f>
        <v>0.110918078804644</v>
      </c>
      <c r="AB1053" s="72" t="n">
        <f aca="false">AB1052*(1+F1053)</f>
        <v>8.84023491186831</v>
      </c>
      <c r="AC1053" s="73" t="n">
        <f aca="false">MAX(AC1052,AB1053)</f>
        <v>9.62426283463465</v>
      </c>
      <c r="AD1053" s="70" t="n">
        <f aca="false">1-AB1053/AC1053</f>
        <v>0.081463685711583</v>
      </c>
      <c r="AE1053" s="73" t="n">
        <f aca="false">AE1052*(1+M1053)</f>
        <v>6.73992964329018</v>
      </c>
      <c r="AF1053" s="73" t="n">
        <f aca="false">MAX(AF1052,AE1053)</f>
        <v>7.58042448368252</v>
      </c>
      <c r="AG1053" s="70" t="n">
        <f aca="false">1-AE1053/AF1053</f>
        <v>0.110877015159451</v>
      </c>
      <c r="AH1053" s="74" t="n">
        <f aca="false">IF(R1053&gt;0,AH1052+1,0)</f>
        <v>126</v>
      </c>
      <c r="AI1053" s="74" t="n">
        <f aca="false">IF(U1053&gt;0,AI1052+1,0)</f>
        <v>126</v>
      </c>
      <c r="AJ1053" s="74" t="n">
        <f aca="false">IF(G1053&gt;0,AJ1052+1,0)</f>
        <v>0</v>
      </c>
      <c r="AK1053" s="74" t="n">
        <f aca="false">IF(G1053&lt;=0,AK1052+1,0)</f>
        <v>6</v>
      </c>
      <c r="AL1053" s="74" t="n">
        <f aca="false">IF(K1053&gt;0,AL1052+1,0)</f>
        <v>0</v>
      </c>
      <c r="AM1053" s="74" t="n">
        <f aca="false">IF(K1053&lt;=0,AM1052+1,0)</f>
        <v>6</v>
      </c>
    </row>
    <row r="1054" customFormat="false" ht="15" hidden="false" customHeight="false" outlineLevel="0" collapsed="false">
      <c r="A1054" s="61" t="n">
        <v>1058</v>
      </c>
      <c r="B1054" s="62" t="n">
        <v>42837.6159722222</v>
      </c>
      <c r="C1054" s="63" t="n">
        <f aca="false">YEAR(B1054)</f>
        <v>2017</v>
      </c>
      <c r="D1054" s="32" t="s">
        <v>276</v>
      </c>
      <c r="E1054" s="64" t="n">
        <v>9190.65</v>
      </c>
      <c r="F1054" s="65" t="n">
        <v>-0.002</v>
      </c>
      <c r="G1054" s="66" t="n">
        <v>-18.3813</v>
      </c>
      <c r="H1054" s="67" t="n">
        <f aca="false">E1054+IF(D1054="Long",1,-1)*G1054</f>
        <v>9209.0313</v>
      </c>
      <c r="I1054" s="68" t="n">
        <f aca="false">Assumptions!$B$58</f>
        <v>5.35750011455817</v>
      </c>
      <c r="J1054" s="68" t="n">
        <f aca="false">INDEX(Yearly!$D$5:$D$22,MATCH(C1054,Yearly!$A$5:$A$22,0))</f>
        <v>0.479776129661926</v>
      </c>
      <c r="K1054" s="68" t="n">
        <f aca="false">G1054-I1054-J1054</f>
        <v>-24.2185762442201</v>
      </c>
      <c r="L1054" s="69" t="n">
        <f aca="false">(I1054+J1054)/Assumptions!$B$8</f>
        <v>0.000257387411860783</v>
      </c>
      <c r="M1054" s="70" t="n">
        <f aca="false">F1054-L1054</f>
        <v>-0.00225738741186078</v>
      </c>
      <c r="N1054" s="71" t="n">
        <f aca="false">G1054*Assumptions!$B$7</f>
        <v>-144568.9245</v>
      </c>
      <c r="O1054" s="71" t="n">
        <f aca="false">K1054*Assumptions!$B$7</f>
        <v>-190479.102160791</v>
      </c>
      <c r="P1054" s="68" t="n">
        <f aca="false">P1053+G1054</f>
        <v>12783.71746</v>
      </c>
      <c r="Q1054" s="68" t="n">
        <f aca="false">MAX(Q1053,P1054)</f>
        <v>13524.66331</v>
      </c>
      <c r="R1054" s="68" t="n">
        <f aca="false">Q1054-P1054</f>
        <v>740.945850000002</v>
      </c>
      <c r="S1054" s="68" t="n">
        <f aca="false">S1053+K1054</f>
        <v>6614.59605943041</v>
      </c>
      <c r="T1054" s="68" t="n">
        <f aca="false">MAX(T1053,S1054)</f>
        <v>8098.85506898122</v>
      </c>
      <c r="U1054" s="68" t="n">
        <f aca="false">T1054-S1054</f>
        <v>1484.25900955081</v>
      </c>
      <c r="V1054" s="70" t="n">
        <f aca="false">V1053+F1054</f>
        <v>2.3139</v>
      </c>
      <c r="W1054" s="70" t="n">
        <f aca="false">MAX(W1053,V1054)</f>
        <v>2.3943</v>
      </c>
      <c r="X1054" s="70" t="n">
        <f aca="false">W1054-V1054</f>
        <v>0.0803999999999987</v>
      </c>
      <c r="Y1054" s="70" t="n">
        <f aca="false">Y1053+M1054</f>
        <v>2.04188029006768</v>
      </c>
      <c r="Z1054" s="70" t="n">
        <f aca="false">MAX(Z1053,Y1054)</f>
        <v>2.15505575628418</v>
      </c>
      <c r="AA1054" s="70" t="n">
        <f aca="false">Z1054-Y1054</f>
        <v>0.113175466216505</v>
      </c>
      <c r="AB1054" s="72" t="n">
        <f aca="false">AB1053*(1+F1054)</f>
        <v>8.82255444204457</v>
      </c>
      <c r="AC1054" s="73" t="n">
        <f aca="false">MAX(AC1053,AB1054)</f>
        <v>9.62426283463465</v>
      </c>
      <c r="AD1054" s="70" t="n">
        <f aca="false">1-AB1054/AC1054</f>
        <v>0.0833007583401598</v>
      </c>
      <c r="AE1054" s="73" t="n">
        <f aca="false">AE1053*(1+M1054)</f>
        <v>6.72471501095659</v>
      </c>
      <c r="AF1054" s="73" t="n">
        <f aca="false">MAX(AF1053,AE1054)</f>
        <v>7.58042448368252</v>
      </c>
      <c r="AG1054" s="70" t="n">
        <f aca="false">1-AE1054/AF1054</f>
        <v>0.112884110193026</v>
      </c>
      <c r="AH1054" s="74" t="n">
        <f aca="false">IF(R1054&gt;0,AH1053+1,0)</f>
        <v>127</v>
      </c>
      <c r="AI1054" s="74" t="n">
        <f aca="false">IF(U1054&gt;0,AI1053+1,0)</f>
        <v>127</v>
      </c>
      <c r="AJ1054" s="74" t="n">
        <f aca="false">IF(G1054&gt;0,AJ1053+1,0)</f>
        <v>0</v>
      </c>
      <c r="AK1054" s="74" t="n">
        <f aca="false">IF(G1054&lt;=0,AK1053+1,0)</f>
        <v>7</v>
      </c>
      <c r="AL1054" s="74" t="n">
        <f aca="false">IF(K1054&gt;0,AL1053+1,0)</f>
        <v>0</v>
      </c>
      <c r="AM1054" s="74" t="n">
        <f aca="false">IF(K1054&lt;=0,AM1053+1,0)</f>
        <v>7</v>
      </c>
    </row>
    <row r="1055" customFormat="false" ht="15" hidden="false" customHeight="false" outlineLevel="0" collapsed="false">
      <c r="A1055" s="61" t="n">
        <v>1059</v>
      </c>
      <c r="B1055" s="62" t="n">
        <v>42843.40625</v>
      </c>
      <c r="C1055" s="63" t="n">
        <f aca="false">YEAR(B1055)</f>
        <v>2017</v>
      </c>
      <c r="D1055" s="32" t="s">
        <v>277</v>
      </c>
      <c r="E1055" s="64" t="n">
        <v>9209.15</v>
      </c>
      <c r="F1055" s="65" t="n">
        <v>-0.0034</v>
      </c>
      <c r="G1055" s="66" t="n">
        <v>-31.31111</v>
      </c>
      <c r="H1055" s="67" t="n">
        <f aca="false">E1055+IF(D1055="Long",1,-1)*G1055</f>
        <v>9177.83889</v>
      </c>
      <c r="I1055" s="68" t="n">
        <f aca="false">Assumptions!$B$58</f>
        <v>5.35750011455817</v>
      </c>
      <c r="J1055" s="68" t="n">
        <f aca="false">INDEX(Yearly!$D$5:$D$22,MATCH(C1055,Yearly!$A$5:$A$22,0))</f>
        <v>0.479776129661926</v>
      </c>
      <c r="K1055" s="68" t="n">
        <f aca="false">G1055-I1055-J1055</f>
        <v>-37.1483862442201</v>
      </c>
      <c r="L1055" s="69" t="n">
        <f aca="false">(I1055+J1055)/Assumptions!$B$8</f>
        <v>0.000257387411860783</v>
      </c>
      <c r="M1055" s="70" t="n">
        <f aca="false">F1055-L1055</f>
        <v>-0.00365738741186078</v>
      </c>
      <c r="N1055" s="71" t="n">
        <f aca="false">G1055*Assumptions!$B$7</f>
        <v>-246261.88015</v>
      </c>
      <c r="O1055" s="71" t="n">
        <f aca="false">K1055*Assumptions!$B$7</f>
        <v>-292172.057810791</v>
      </c>
      <c r="P1055" s="68" t="n">
        <f aca="false">P1054+G1055</f>
        <v>12752.40635</v>
      </c>
      <c r="Q1055" s="68" t="n">
        <f aca="false">MAX(Q1054,P1055)</f>
        <v>13524.66331</v>
      </c>
      <c r="R1055" s="68" t="n">
        <f aca="false">Q1055-P1055</f>
        <v>772.256960000002</v>
      </c>
      <c r="S1055" s="68" t="n">
        <f aca="false">S1054+K1055</f>
        <v>6577.44767318619</v>
      </c>
      <c r="T1055" s="68" t="n">
        <f aca="false">MAX(T1054,S1055)</f>
        <v>8098.85506898122</v>
      </c>
      <c r="U1055" s="68" t="n">
        <f aca="false">T1055-S1055</f>
        <v>1521.40739579503</v>
      </c>
      <c r="V1055" s="70" t="n">
        <f aca="false">V1054+F1055</f>
        <v>2.3105</v>
      </c>
      <c r="W1055" s="70" t="n">
        <f aca="false">MAX(W1054,V1055)</f>
        <v>2.3943</v>
      </c>
      <c r="X1055" s="70" t="n">
        <f aca="false">W1055-V1055</f>
        <v>0.0837999999999988</v>
      </c>
      <c r="Y1055" s="70" t="n">
        <f aca="false">Y1054+M1055</f>
        <v>2.03822290265582</v>
      </c>
      <c r="Z1055" s="70" t="n">
        <f aca="false">MAX(Z1054,Y1055)</f>
        <v>2.15505575628418</v>
      </c>
      <c r="AA1055" s="70" t="n">
        <f aca="false">Z1055-Y1055</f>
        <v>0.116832853628365</v>
      </c>
      <c r="AB1055" s="72" t="n">
        <f aca="false">AB1054*(1+F1055)</f>
        <v>8.79255775694162</v>
      </c>
      <c r="AC1055" s="73" t="n">
        <f aca="false">MAX(AC1054,AB1055)</f>
        <v>9.62426283463465</v>
      </c>
      <c r="AD1055" s="70" t="n">
        <f aca="false">1-AB1055/AC1055</f>
        <v>0.0864175357618032</v>
      </c>
      <c r="AE1055" s="73" t="n">
        <f aca="false">AE1054*(1+M1055)</f>
        <v>6.70012012292717</v>
      </c>
      <c r="AF1055" s="73" t="n">
        <f aca="false">MAX(AF1054,AE1055)</f>
        <v>7.58042448368252</v>
      </c>
      <c r="AG1055" s="70" t="n">
        <f aca="false">1-AE1055/AF1055</f>
        <v>0.116128636681268</v>
      </c>
      <c r="AH1055" s="74" t="n">
        <f aca="false">IF(R1055&gt;0,AH1054+1,0)</f>
        <v>128</v>
      </c>
      <c r="AI1055" s="74" t="n">
        <f aca="false">IF(U1055&gt;0,AI1054+1,0)</f>
        <v>128</v>
      </c>
      <c r="AJ1055" s="74" t="n">
        <f aca="false">IF(G1055&gt;0,AJ1054+1,0)</f>
        <v>0</v>
      </c>
      <c r="AK1055" s="74" t="n">
        <f aca="false">IF(G1055&lt;=0,AK1054+1,0)</f>
        <v>8</v>
      </c>
      <c r="AL1055" s="74" t="n">
        <f aca="false">IF(K1055&gt;0,AL1054+1,0)</f>
        <v>0</v>
      </c>
      <c r="AM1055" s="74" t="n">
        <f aca="false">IF(K1055&lt;=0,AM1054+1,0)</f>
        <v>8</v>
      </c>
    </row>
    <row r="1056" customFormat="false" ht="15" hidden="false" customHeight="false" outlineLevel="0" collapsed="false">
      <c r="A1056" s="61" t="n">
        <v>1060</v>
      </c>
      <c r="B1056" s="62" t="n">
        <v>42843.5520833333</v>
      </c>
      <c r="C1056" s="63" t="n">
        <f aca="false">YEAR(B1056)</f>
        <v>2017</v>
      </c>
      <c r="D1056" s="32" t="s">
        <v>276</v>
      </c>
      <c r="E1056" s="64" t="n">
        <v>9177.6</v>
      </c>
      <c r="F1056" s="65" t="n">
        <v>0.0024</v>
      </c>
      <c r="G1056" s="66" t="n">
        <v>22.02624</v>
      </c>
      <c r="H1056" s="67" t="n">
        <f aca="false">E1056+IF(D1056="Long",1,-1)*G1056</f>
        <v>9155.57376</v>
      </c>
      <c r="I1056" s="68" t="n">
        <f aca="false">Assumptions!$B$58</f>
        <v>5.35750011455817</v>
      </c>
      <c r="J1056" s="68" t="n">
        <f aca="false">INDEX(Yearly!$D$5:$D$22,MATCH(C1056,Yearly!$A$5:$A$22,0))</f>
        <v>0.479776129661926</v>
      </c>
      <c r="K1056" s="68" t="n">
        <f aca="false">G1056-I1056-J1056</f>
        <v>16.1889637557799</v>
      </c>
      <c r="L1056" s="69" t="n">
        <f aca="false">(I1056+J1056)/Assumptions!$B$8</f>
        <v>0.000257387411860783</v>
      </c>
      <c r="M1056" s="70" t="n">
        <f aca="false">F1056-L1056</f>
        <v>0.00214261258813922</v>
      </c>
      <c r="N1056" s="71" t="n">
        <f aca="false">G1056*Assumptions!$B$7</f>
        <v>173236.3776</v>
      </c>
      <c r="O1056" s="71" t="n">
        <f aca="false">K1056*Assumptions!$B$7</f>
        <v>127326.199939209</v>
      </c>
      <c r="P1056" s="68" t="n">
        <f aca="false">P1055+G1056</f>
        <v>12774.43259</v>
      </c>
      <c r="Q1056" s="68" t="n">
        <f aca="false">MAX(Q1055,P1056)</f>
        <v>13524.66331</v>
      </c>
      <c r="R1056" s="68" t="n">
        <f aca="false">Q1056-P1056</f>
        <v>750.230720000003</v>
      </c>
      <c r="S1056" s="68" t="n">
        <f aca="false">S1055+K1056</f>
        <v>6593.63663694197</v>
      </c>
      <c r="T1056" s="68" t="n">
        <f aca="false">MAX(T1055,S1056)</f>
        <v>8098.85506898122</v>
      </c>
      <c r="U1056" s="68" t="n">
        <f aca="false">T1056-S1056</f>
        <v>1505.21843203925</v>
      </c>
      <c r="V1056" s="70" t="n">
        <f aca="false">V1055+F1056</f>
        <v>2.3129</v>
      </c>
      <c r="W1056" s="70" t="n">
        <f aca="false">MAX(W1055,V1056)</f>
        <v>2.3943</v>
      </c>
      <c r="X1056" s="70" t="n">
        <f aca="false">W1056-V1056</f>
        <v>0.0813999999999986</v>
      </c>
      <c r="Y1056" s="70" t="n">
        <f aca="false">Y1055+M1056</f>
        <v>2.04036551524396</v>
      </c>
      <c r="Z1056" s="70" t="n">
        <f aca="false">MAX(Z1055,Y1056)</f>
        <v>2.15505575628418</v>
      </c>
      <c r="AA1056" s="70" t="n">
        <f aca="false">Z1056-Y1056</f>
        <v>0.114690241040226</v>
      </c>
      <c r="AB1056" s="72" t="n">
        <f aca="false">AB1055*(1+F1056)</f>
        <v>8.81365989555828</v>
      </c>
      <c r="AC1056" s="73" t="n">
        <f aca="false">MAX(AC1055,AB1056)</f>
        <v>9.62426283463465</v>
      </c>
      <c r="AD1056" s="70" t="n">
        <f aca="false">1-AB1056/AC1056</f>
        <v>0.0842249378476315</v>
      </c>
      <c r="AE1056" s="73" t="n">
        <f aca="false">AE1055*(1+M1056)</f>
        <v>6.7144758846446</v>
      </c>
      <c r="AF1056" s="73" t="n">
        <f aca="false">MAX(AF1055,AE1056)</f>
        <v>7.58042448368252</v>
      </c>
      <c r="AG1056" s="70" t="n">
        <f aca="false">1-AE1056/AF1056</f>
        <v>0.114234842771925</v>
      </c>
      <c r="AH1056" s="74" t="n">
        <f aca="false">IF(R1056&gt;0,AH1055+1,0)</f>
        <v>129</v>
      </c>
      <c r="AI1056" s="74" t="n">
        <f aca="false">IF(U1056&gt;0,AI1055+1,0)</f>
        <v>129</v>
      </c>
      <c r="AJ1056" s="74" t="n">
        <f aca="false">IF(G1056&gt;0,AJ1055+1,0)</f>
        <v>1</v>
      </c>
      <c r="AK1056" s="74" t="n">
        <f aca="false">IF(G1056&lt;=0,AK1055+1,0)</f>
        <v>0</v>
      </c>
      <c r="AL1056" s="74" t="n">
        <f aca="false">IF(K1056&gt;0,AL1055+1,0)</f>
        <v>1</v>
      </c>
      <c r="AM1056" s="74" t="n">
        <f aca="false">IF(K1056&lt;=0,AM1055+1,0)</f>
        <v>0</v>
      </c>
    </row>
    <row r="1057" customFormat="false" ht="15" hidden="false" customHeight="false" outlineLevel="0" collapsed="false">
      <c r="A1057" s="61" t="n">
        <v>1061</v>
      </c>
      <c r="B1057" s="62" t="n">
        <v>42846.40625</v>
      </c>
      <c r="C1057" s="63" t="n">
        <f aca="false">YEAR(B1057)</f>
        <v>2017</v>
      </c>
      <c r="D1057" s="32" t="s">
        <v>277</v>
      </c>
      <c r="E1057" s="64" t="n">
        <v>9155.65</v>
      </c>
      <c r="F1057" s="65" t="n">
        <v>-0.0014</v>
      </c>
      <c r="G1057" s="66" t="n">
        <v>-12.81791</v>
      </c>
      <c r="H1057" s="67" t="n">
        <f aca="false">E1057+IF(D1057="Long",1,-1)*G1057</f>
        <v>9142.83209</v>
      </c>
      <c r="I1057" s="68" t="n">
        <f aca="false">Assumptions!$B$58</f>
        <v>5.35750011455817</v>
      </c>
      <c r="J1057" s="68" t="n">
        <f aca="false">INDEX(Yearly!$D$5:$D$22,MATCH(C1057,Yearly!$A$5:$A$22,0))</f>
        <v>0.479776129661926</v>
      </c>
      <c r="K1057" s="68" t="n">
        <f aca="false">G1057-I1057-J1057</f>
        <v>-18.6551862442201</v>
      </c>
      <c r="L1057" s="69" t="n">
        <f aca="false">(I1057+J1057)/Assumptions!$B$8</f>
        <v>0.000257387411860783</v>
      </c>
      <c r="M1057" s="70" t="n">
        <f aca="false">F1057-L1057</f>
        <v>-0.00165738741186078</v>
      </c>
      <c r="N1057" s="71" t="n">
        <f aca="false">G1057*Assumptions!$B$7</f>
        <v>-100812.86215</v>
      </c>
      <c r="O1057" s="71" t="n">
        <f aca="false">K1057*Assumptions!$B$7</f>
        <v>-146723.039810791</v>
      </c>
      <c r="P1057" s="68" t="n">
        <f aca="false">P1056+G1057</f>
        <v>12761.61468</v>
      </c>
      <c r="Q1057" s="68" t="n">
        <f aca="false">MAX(Q1056,P1057)</f>
        <v>13524.66331</v>
      </c>
      <c r="R1057" s="68" t="n">
        <f aca="false">Q1057-P1057</f>
        <v>763.048630000003</v>
      </c>
      <c r="S1057" s="68" t="n">
        <f aca="false">S1056+K1057</f>
        <v>6574.98145069775</v>
      </c>
      <c r="T1057" s="68" t="n">
        <f aca="false">MAX(T1056,S1057)</f>
        <v>8098.85506898122</v>
      </c>
      <c r="U1057" s="68" t="n">
        <f aca="false">T1057-S1057</f>
        <v>1523.87361828347</v>
      </c>
      <c r="V1057" s="70" t="n">
        <f aca="false">V1056+F1057</f>
        <v>2.3115</v>
      </c>
      <c r="W1057" s="70" t="n">
        <f aca="false">MAX(W1056,V1057)</f>
        <v>2.3943</v>
      </c>
      <c r="X1057" s="70" t="n">
        <f aca="false">W1057-V1057</f>
        <v>0.0827999999999984</v>
      </c>
      <c r="Y1057" s="70" t="n">
        <f aca="false">Y1056+M1057</f>
        <v>2.03870812783209</v>
      </c>
      <c r="Z1057" s="70" t="n">
        <f aca="false">MAX(Z1056,Y1057)</f>
        <v>2.15505575628418</v>
      </c>
      <c r="AA1057" s="70" t="n">
        <f aca="false">Z1057-Y1057</f>
        <v>0.116347628452087</v>
      </c>
      <c r="AB1057" s="72" t="n">
        <f aca="false">AB1056*(1+F1057)</f>
        <v>8.8013207717045</v>
      </c>
      <c r="AC1057" s="73" t="n">
        <f aca="false">MAX(AC1056,AB1057)</f>
        <v>9.62426283463465</v>
      </c>
      <c r="AD1057" s="70" t="n">
        <f aca="false">1-AB1057/AC1057</f>
        <v>0.0855070229346447</v>
      </c>
      <c r="AE1057" s="73" t="n">
        <f aca="false">AE1056*(1+M1057)</f>
        <v>6.70334739683614</v>
      </c>
      <c r="AF1057" s="73" t="n">
        <f aca="false">MAX(AF1056,AE1057)</f>
        <v>7.58042448368252</v>
      </c>
      <c r="AG1057" s="70" t="n">
        <f aca="false">1-AE1057/AF1057</f>
        <v>0.11570289879338</v>
      </c>
      <c r="AH1057" s="74" t="n">
        <f aca="false">IF(R1057&gt;0,AH1056+1,0)</f>
        <v>130</v>
      </c>
      <c r="AI1057" s="74" t="n">
        <f aca="false">IF(U1057&gt;0,AI1056+1,0)</f>
        <v>130</v>
      </c>
      <c r="AJ1057" s="74" t="n">
        <f aca="false">IF(G1057&gt;0,AJ1056+1,0)</f>
        <v>0</v>
      </c>
      <c r="AK1057" s="74" t="n">
        <f aca="false">IF(G1057&lt;=0,AK1056+1,0)</f>
        <v>1</v>
      </c>
      <c r="AL1057" s="74" t="n">
        <f aca="false">IF(K1057&gt;0,AL1056+1,0)</f>
        <v>0</v>
      </c>
      <c r="AM1057" s="74" t="n">
        <f aca="false">IF(K1057&lt;=0,AM1056+1,0)</f>
        <v>1</v>
      </c>
    </row>
    <row r="1058" customFormat="false" ht="15" hidden="false" customHeight="false" outlineLevel="0" collapsed="false">
      <c r="A1058" s="61" t="n">
        <v>1062</v>
      </c>
      <c r="B1058" s="62" t="n">
        <v>42846.53125</v>
      </c>
      <c r="C1058" s="63" t="n">
        <f aca="false">YEAR(B1058)</f>
        <v>2017</v>
      </c>
      <c r="D1058" s="32" t="s">
        <v>276</v>
      </c>
      <c r="E1058" s="64" t="n">
        <v>9142.55</v>
      </c>
      <c r="F1058" s="65" t="n">
        <v>-0.0008</v>
      </c>
      <c r="G1058" s="66" t="n">
        <v>-7.31404</v>
      </c>
      <c r="H1058" s="67" t="n">
        <f aca="false">E1058+IF(D1058="Long",1,-1)*G1058</f>
        <v>9149.86404</v>
      </c>
      <c r="I1058" s="68" t="n">
        <f aca="false">Assumptions!$B$58</f>
        <v>5.35750011455817</v>
      </c>
      <c r="J1058" s="68" t="n">
        <f aca="false">INDEX(Yearly!$D$5:$D$22,MATCH(C1058,Yearly!$A$5:$A$22,0))</f>
        <v>0.479776129661926</v>
      </c>
      <c r="K1058" s="68" t="n">
        <f aca="false">G1058-I1058-J1058</f>
        <v>-13.1513162442201</v>
      </c>
      <c r="L1058" s="69" t="n">
        <f aca="false">(I1058+J1058)/Assumptions!$B$8</f>
        <v>0.000257387411860783</v>
      </c>
      <c r="M1058" s="70" t="n">
        <f aca="false">F1058-L1058</f>
        <v>-0.00105738741186078</v>
      </c>
      <c r="N1058" s="71" t="n">
        <f aca="false">G1058*Assumptions!$B$7</f>
        <v>-57524.9246</v>
      </c>
      <c r="O1058" s="71" t="n">
        <f aca="false">K1058*Assumptions!$B$7</f>
        <v>-103435.102260791</v>
      </c>
      <c r="P1058" s="68" t="n">
        <f aca="false">P1057+G1058</f>
        <v>12754.30064</v>
      </c>
      <c r="Q1058" s="68" t="n">
        <f aca="false">MAX(Q1057,P1058)</f>
        <v>13524.66331</v>
      </c>
      <c r="R1058" s="68" t="n">
        <f aca="false">Q1058-P1058</f>
        <v>770.362670000002</v>
      </c>
      <c r="S1058" s="68" t="n">
        <f aca="false">S1057+K1058</f>
        <v>6561.83013445353</v>
      </c>
      <c r="T1058" s="68" t="n">
        <f aca="false">MAX(T1057,S1058)</f>
        <v>8098.85506898122</v>
      </c>
      <c r="U1058" s="68" t="n">
        <f aca="false">T1058-S1058</f>
        <v>1537.02493452769</v>
      </c>
      <c r="V1058" s="70" t="n">
        <f aca="false">V1057+F1058</f>
        <v>2.3107</v>
      </c>
      <c r="W1058" s="70" t="n">
        <f aca="false">MAX(W1057,V1058)</f>
        <v>2.3943</v>
      </c>
      <c r="X1058" s="70" t="n">
        <f aca="false">W1058-V1058</f>
        <v>0.0835999999999983</v>
      </c>
      <c r="Y1058" s="70" t="n">
        <f aca="false">Y1057+M1058</f>
        <v>2.03765074042023</v>
      </c>
      <c r="Z1058" s="70" t="n">
        <f aca="false">MAX(Z1057,Y1058)</f>
        <v>2.15505575628418</v>
      </c>
      <c r="AA1058" s="70" t="n">
        <f aca="false">Z1058-Y1058</f>
        <v>0.117405015863947</v>
      </c>
      <c r="AB1058" s="72" t="n">
        <f aca="false">AB1057*(1+F1058)</f>
        <v>8.79427971508713</v>
      </c>
      <c r="AC1058" s="73" t="n">
        <f aca="false">MAX(AC1057,AB1058)</f>
        <v>9.62426283463465</v>
      </c>
      <c r="AD1058" s="70" t="n">
        <f aca="false">1-AB1058/AC1058</f>
        <v>0.0862386173162971</v>
      </c>
      <c r="AE1058" s="73" t="n">
        <f aca="false">AE1057*(1+M1058)</f>
        <v>6.6962593616814</v>
      </c>
      <c r="AF1058" s="73" t="n">
        <f aca="false">MAX(AF1057,AE1058)</f>
        <v>7.58042448368252</v>
      </c>
      <c r="AG1058" s="70" t="n">
        <f aca="false">1-AE1058/AF1058</f>
        <v>0.116637943416541</v>
      </c>
      <c r="AH1058" s="74" t="n">
        <f aca="false">IF(R1058&gt;0,AH1057+1,0)</f>
        <v>131</v>
      </c>
      <c r="AI1058" s="74" t="n">
        <f aca="false">IF(U1058&gt;0,AI1057+1,0)</f>
        <v>131</v>
      </c>
      <c r="AJ1058" s="74" t="n">
        <f aca="false">IF(G1058&gt;0,AJ1057+1,0)</f>
        <v>0</v>
      </c>
      <c r="AK1058" s="74" t="n">
        <f aca="false">IF(G1058&lt;=0,AK1057+1,0)</f>
        <v>2</v>
      </c>
      <c r="AL1058" s="74" t="n">
        <f aca="false">IF(K1058&gt;0,AL1057+1,0)</f>
        <v>0</v>
      </c>
      <c r="AM1058" s="74" t="n">
        <f aca="false">IF(K1058&lt;=0,AM1057+1,0)</f>
        <v>2</v>
      </c>
    </row>
    <row r="1059" customFormat="false" ht="15" hidden="false" customHeight="false" outlineLevel="0" collapsed="false">
      <c r="A1059" s="61" t="n">
        <v>1063</v>
      </c>
      <c r="B1059" s="62" t="n">
        <v>42849.40625</v>
      </c>
      <c r="C1059" s="63" t="n">
        <f aca="false">YEAR(B1059)</f>
        <v>2017</v>
      </c>
      <c r="D1059" s="32" t="s">
        <v>277</v>
      </c>
      <c r="E1059" s="64" t="n">
        <v>9150.1</v>
      </c>
      <c r="F1059" s="65" t="n">
        <v>0.0153</v>
      </c>
      <c r="G1059" s="66" t="n">
        <v>139.99653</v>
      </c>
      <c r="H1059" s="67" t="n">
        <f aca="false">E1059+IF(D1059="Long",1,-1)*G1059</f>
        <v>9290.09653</v>
      </c>
      <c r="I1059" s="68" t="n">
        <f aca="false">Assumptions!$B$58</f>
        <v>5.35750011455817</v>
      </c>
      <c r="J1059" s="68" t="n">
        <f aca="false">INDEX(Yearly!$D$5:$D$22,MATCH(C1059,Yearly!$A$5:$A$22,0))</f>
        <v>0.479776129661926</v>
      </c>
      <c r="K1059" s="68" t="n">
        <f aca="false">G1059-I1059-J1059</f>
        <v>134.15925375578</v>
      </c>
      <c r="L1059" s="69" t="n">
        <f aca="false">(I1059+J1059)/Assumptions!$B$8</f>
        <v>0.000257387411860783</v>
      </c>
      <c r="M1059" s="70" t="n">
        <f aca="false">F1059-L1059</f>
        <v>0.0150426125881392</v>
      </c>
      <c r="N1059" s="71" t="n">
        <f aca="false">G1059*Assumptions!$B$7</f>
        <v>1101072.70845</v>
      </c>
      <c r="O1059" s="71" t="n">
        <f aca="false">K1059*Assumptions!$B$7</f>
        <v>1055162.53078921</v>
      </c>
      <c r="P1059" s="68" t="n">
        <f aca="false">P1058+G1059</f>
        <v>12894.29717</v>
      </c>
      <c r="Q1059" s="68" t="n">
        <f aca="false">MAX(Q1058,P1059)</f>
        <v>13524.66331</v>
      </c>
      <c r="R1059" s="68" t="n">
        <f aca="false">Q1059-P1059</f>
        <v>630.366140000002</v>
      </c>
      <c r="S1059" s="68" t="n">
        <f aca="false">S1058+K1059</f>
        <v>6695.98938820931</v>
      </c>
      <c r="T1059" s="68" t="n">
        <f aca="false">MAX(T1058,S1059)</f>
        <v>8098.85506898122</v>
      </c>
      <c r="U1059" s="68" t="n">
        <f aca="false">T1059-S1059</f>
        <v>1402.86568077191</v>
      </c>
      <c r="V1059" s="70" t="n">
        <f aca="false">V1058+F1059</f>
        <v>2.326</v>
      </c>
      <c r="W1059" s="70" t="n">
        <f aca="false">MAX(W1058,V1059)</f>
        <v>2.3943</v>
      </c>
      <c r="X1059" s="70" t="n">
        <f aca="false">W1059-V1059</f>
        <v>0.0682999999999985</v>
      </c>
      <c r="Y1059" s="70" t="n">
        <f aca="false">Y1058+M1059</f>
        <v>2.05269335300837</v>
      </c>
      <c r="Z1059" s="70" t="n">
        <f aca="false">MAX(Z1058,Y1059)</f>
        <v>2.15505575628418</v>
      </c>
      <c r="AA1059" s="70" t="n">
        <f aca="false">Z1059-Y1059</f>
        <v>0.102362403275808</v>
      </c>
      <c r="AB1059" s="72" t="n">
        <f aca="false">AB1058*(1+F1059)</f>
        <v>8.92883219472797</v>
      </c>
      <c r="AC1059" s="73" t="n">
        <f aca="false">MAX(AC1058,AB1059)</f>
        <v>9.62426283463465</v>
      </c>
      <c r="AD1059" s="70" t="n">
        <f aca="false">1-AB1059/AC1059</f>
        <v>0.0722580681612363</v>
      </c>
      <c r="AE1059" s="73" t="n">
        <f aca="false">AE1058*(1+M1059)</f>
        <v>6.79698859704887</v>
      </c>
      <c r="AF1059" s="73" t="n">
        <f aca="false">MAX(AF1058,AE1059)</f>
        <v>7.58042448368252</v>
      </c>
      <c r="AG1059" s="70" t="n">
        <f aca="false">1-AE1059/AF1059</f>
        <v>0.103349870224294</v>
      </c>
      <c r="AH1059" s="74" t="n">
        <f aca="false">IF(R1059&gt;0,AH1058+1,0)</f>
        <v>132</v>
      </c>
      <c r="AI1059" s="74" t="n">
        <f aca="false">IF(U1059&gt;0,AI1058+1,0)</f>
        <v>132</v>
      </c>
      <c r="AJ1059" s="74" t="n">
        <f aca="false">IF(G1059&gt;0,AJ1058+1,0)</f>
        <v>1</v>
      </c>
      <c r="AK1059" s="74" t="n">
        <f aca="false">IF(G1059&lt;=0,AK1058+1,0)</f>
        <v>0</v>
      </c>
      <c r="AL1059" s="74" t="n">
        <f aca="false">IF(K1059&gt;0,AL1058+1,0)</f>
        <v>1</v>
      </c>
      <c r="AM1059" s="74" t="n">
        <f aca="false">IF(K1059&lt;=0,AM1058+1,0)</f>
        <v>0</v>
      </c>
    </row>
    <row r="1060" customFormat="false" ht="15" hidden="false" customHeight="false" outlineLevel="0" collapsed="false">
      <c r="A1060" s="61" t="n">
        <v>1064</v>
      </c>
      <c r="B1060" s="62" t="n">
        <v>42857.46875</v>
      </c>
      <c r="C1060" s="63" t="n">
        <f aca="false">YEAR(B1060)</f>
        <v>2017</v>
      </c>
      <c r="D1060" s="32" t="s">
        <v>276</v>
      </c>
      <c r="E1060" s="64" t="n">
        <v>9289.8</v>
      </c>
      <c r="F1060" s="65" t="n">
        <v>-0.0031</v>
      </c>
      <c r="G1060" s="66" t="n">
        <v>-28.79838</v>
      </c>
      <c r="H1060" s="67" t="n">
        <f aca="false">E1060+IF(D1060="Long",1,-1)*G1060</f>
        <v>9318.59838</v>
      </c>
      <c r="I1060" s="68" t="n">
        <f aca="false">Assumptions!$B$58</f>
        <v>5.35750011455817</v>
      </c>
      <c r="J1060" s="68" t="n">
        <f aca="false">INDEX(Yearly!$D$5:$D$22,MATCH(C1060,Yearly!$A$5:$A$22,0))</f>
        <v>0.479776129661926</v>
      </c>
      <c r="K1060" s="68" t="n">
        <f aca="false">G1060-I1060-J1060</f>
        <v>-34.6356562442201</v>
      </c>
      <c r="L1060" s="69" t="n">
        <f aca="false">(I1060+J1060)/Assumptions!$B$8</f>
        <v>0.000257387411860783</v>
      </c>
      <c r="M1060" s="70" t="n">
        <f aca="false">F1060-L1060</f>
        <v>-0.00335738741186078</v>
      </c>
      <c r="N1060" s="71" t="n">
        <f aca="false">G1060*Assumptions!$B$7</f>
        <v>-226499.2587</v>
      </c>
      <c r="O1060" s="71" t="n">
        <f aca="false">K1060*Assumptions!$B$7</f>
        <v>-272409.436360791</v>
      </c>
      <c r="P1060" s="68" t="n">
        <f aca="false">P1059+G1060</f>
        <v>12865.49879</v>
      </c>
      <c r="Q1060" s="68" t="n">
        <f aca="false">MAX(Q1059,P1060)</f>
        <v>13524.66331</v>
      </c>
      <c r="R1060" s="68" t="n">
        <f aca="false">Q1060-P1060</f>
        <v>659.164520000002</v>
      </c>
      <c r="S1060" s="68" t="n">
        <f aca="false">S1059+K1060</f>
        <v>6661.35373196509</v>
      </c>
      <c r="T1060" s="68" t="n">
        <f aca="false">MAX(T1059,S1060)</f>
        <v>8098.85506898122</v>
      </c>
      <c r="U1060" s="68" t="n">
        <f aca="false">T1060-S1060</f>
        <v>1437.50133701613</v>
      </c>
      <c r="V1060" s="70" t="n">
        <f aca="false">V1059+F1060</f>
        <v>2.3229</v>
      </c>
      <c r="W1060" s="70" t="n">
        <f aca="false">MAX(W1059,V1060)</f>
        <v>2.3943</v>
      </c>
      <c r="X1060" s="70" t="n">
        <f aca="false">W1060-V1060</f>
        <v>0.0713999999999984</v>
      </c>
      <c r="Y1060" s="70" t="n">
        <f aca="false">Y1059+M1060</f>
        <v>2.04933596559651</v>
      </c>
      <c r="Z1060" s="70" t="n">
        <f aca="false">MAX(Z1059,Y1060)</f>
        <v>2.15505575628418</v>
      </c>
      <c r="AA1060" s="70" t="n">
        <f aca="false">Z1060-Y1060</f>
        <v>0.105719790687669</v>
      </c>
      <c r="AB1060" s="72" t="n">
        <f aca="false">AB1059*(1+F1060)</f>
        <v>8.90115281492431</v>
      </c>
      <c r="AC1060" s="73" t="n">
        <f aca="false">MAX(AC1059,AB1060)</f>
        <v>9.62426283463465</v>
      </c>
      <c r="AD1060" s="70" t="n">
        <f aca="false">1-AB1060/AC1060</f>
        <v>0.0751340681499364</v>
      </c>
      <c r="AE1060" s="73" t="n">
        <f aca="false">AE1059*(1+M1060)</f>
        <v>6.77416847309458</v>
      </c>
      <c r="AF1060" s="73" t="n">
        <f aca="false">MAX(AF1059,AE1060)</f>
        <v>7.58042448368252</v>
      </c>
      <c r="AG1060" s="70" t="n">
        <f aca="false">1-AE1060/AF1060</f>
        <v>0.106360272082846</v>
      </c>
      <c r="AH1060" s="74" t="n">
        <f aca="false">IF(R1060&gt;0,AH1059+1,0)</f>
        <v>133</v>
      </c>
      <c r="AI1060" s="74" t="n">
        <f aca="false">IF(U1060&gt;0,AI1059+1,0)</f>
        <v>133</v>
      </c>
      <c r="AJ1060" s="74" t="n">
        <f aca="false">IF(G1060&gt;0,AJ1059+1,0)</f>
        <v>0</v>
      </c>
      <c r="AK1060" s="74" t="n">
        <f aca="false">IF(G1060&lt;=0,AK1059+1,0)</f>
        <v>1</v>
      </c>
      <c r="AL1060" s="74" t="n">
        <f aca="false">IF(K1060&gt;0,AL1059+1,0)</f>
        <v>0</v>
      </c>
      <c r="AM1060" s="74" t="n">
        <f aca="false">IF(K1060&lt;=0,AM1059+1,0)</f>
        <v>1</v>
      </c>
    </row>
    <row r="1061" customFormat="false" ht="15" hidden="false" customHeight="false" outlineLevel="0" collapsed="false">
      <c r="A1061" s="61" t="n">
        <v>1065</v>
      </c>
      <c r="B1061" s="62" t="n">
        <v>42857.55625</v>
      </c>
      <c r="C1061" s="63" t="n">
        <f aca="false">YEAR(B1061)</f>
        <v>2017</v>
      </c>
      <c r="D1061" s="32" t="s">
        <v>277</v>
      </c>
      <c r="E1061" s="64" t="n">
        <v>9318.15</v>
      </c>
      <c r="F1061" s="65" t="n">
        <v>-0.0002</v>
      </c>
      <c r="G1061" s="66" t="n">
        <v>-1.86363</v>
      </c>
      <c r="H1061" s="67" t="n">
        <f aca="false">E1061+IF(D1061="Long",1,-1)*G1061</f>
        <v>9316.28637</v>
      </c>
      <c r="I1061" s="68" t="n">
        <f aca="false">Assumptions!$B$58</f>
        <v>5.35750011455817</v>
      </c>
      <c r="J1061" s="68" t="n">
        <f aca="false">INDEX(Yearly!$D$5:$D$22,MATCH(C1061,Yearly!$A$5:$A$22,0))</f>
        <v>0.479776129661926</v>
      </c>
      <c r="K1061" s="68" t="n">
        <f aca="false">G1061-I1061-J1061</f>
        <v>-7.70090624422009</v>
      </c>
      <c r="L1061" s="69" t="n">
        <f aca="false">(I1061+J1061)/Assumptions!$B$8</f>
        <v>0.000257387411860783</v>
      </c>
      <c r="M1061" s="70" t="n">
        <f aca="false">F1061-L1061</f>
        <v>-0.000457387411860783</v>
      </c>
      <c r="N1061" s="71" t="n">
        <f aca="false">G1061*Assumptions!$B$7</f>
        <v>-14657.44995</v>
      </c>
      <c r="O1061" s="71" t="n">
        <f aca="false">K1061*Assumptions!$B$7</f>
        <v>-60567.627610791</v>
      </c>
      <c r="P1061" s="68" t="n">
        <f aca="false">P1060+G1061</f>
        <v>12863.63516</v>
      </c>
      <c r="Q1061" s="68" t="n">
        <f aca="false">MAX(Q1060,P1061)</f>
        <v>13524.66331</v>
      </c>
      <c r="R1061" s="68" t="n">
        <f aca="false">Q1061-P1061</f>
        <v>661.028150000002</v>
      </c>
      <c r="S1061" s="68" t="n">
        <f aca="false">S1060+K1061</f>
        <v>6653.65282572087</v>
      </c>
      <c r="T1061" s="68" t="n">
        <f aca="false">MAX(T1060,S1061)</f>
        <v>8098.85506898122</v>
      </c>
      <c r="U1061" s="68" t="n">
        <f aca="false">T1061-S1061</f>
        <v>1445.20224326035</v>
      </c>
      <c r="V1061" s="70" t="n">
        <f aca="false">V1060+F1061</f>
        <v>2.3227</v>
      </c>
      <c r="W1061" s="70" t="n">
        <f aca="false">MAX(W1060,V1061)</f>
        <v>2.3943</v>
      </c>
      <c r="X1061" s="70" t="n">
        <f aca="false">W1061-V1061</f>
        <v>0.0715999999999983</v>
      </c>
      <c r="Y1061" s="70" t="n">
        <f aca="false">Y1060+M1061</f>
        <v>2.04887857818465</v>
      </c>
      <c r="Z1061" s="70" t="n">
        <f aca="false">MAX(Z1060,Y1061)</f>
        <v>2.15505575628418</v>
      </c>
      <c r="AA1061" s="70" t="n">
        <f aca="false">Z1061-Y1061</f>
        <v>0.10617717809953</v>
      </c>
      <c r="AB1061" s="72" t="n">
        <f aca="false">AB1060*(1+F1061)</f>
        <v>8.89937258436133</v>
      </c>
      <c r="AC1061" s="73" t="n">
        <f aca="false">MAX(AC1060,AB1061)</f>
        <v>9.62426283463465</v>
      </c>
      <c r="AD1061" s="70" t="n">
        <f aca="false">1-AB1061/AC1061</f>
        <v>0.0753190413363063</v>
      </c>
      <c r="AE1061" s="73" t="n">
        <f aca="false">AE1060*(1+M1061)</f>
        <v>6.77107005370916</v>
      </c>
      <c r="AF1061" s="73" t="n">
        <f aca="false">MAX(AF1060,AE1061)</f>
        <v>7.58042448368252</v>
      </c>
      <c r="AG1061" s="70" t="n">
        <f aca="false">1-AE1061/AF1061</f>
        <v>0.106769011645134</v>
      </c>
      <c r="AH1061" s="74" t="n">
        <f aca="false">IF(R1061&gt;0,AH1060+1,0)</f>
        <v>134</v>
      </c>
      <c r="AI1061" s="74" t="n">
        <f aca="false">IF(U1061&gt;0,AI1060+1,0)</f>
        <v>134</v>
      </c>
      <c r="AJ1061" s="74" t="n">
        <f aca="false">IF(G1061&gt;0,AJ1060+1,0)</f>
        <v>0</v>
      </c>
      <c r="AK1061" s="74" t="n">
        <f aca="false">IF(G1061&lt;=0,AK1060+1,0)</f>
        <v>2</v>
      </c>
      <c r="AL1061" s="74" t="n">
        <f aca="false">IF(K1061&gt;0,AL1060+1,0)</f>
        <v>0</v>
      </c>
      <c r="AM1061" s="74" t="n">
        <f aca="false">IF(K1061&lt;=0,AM1060+1,0)</f>
        <v>2</v>
      </c>
    </row>
    <row r="1062" customFormat="false" ht="15" hidden="false" customHeight="false" outlineLevel="0" collapsed="false">
      <c r="A1062" s="61" t="n">
        <v>1066</v>
      </c>
      <c r="B1062" s="62" t="n">
        <v>42860.4895833333</v>
      </c>
      <c r="C1062" s="63" t="n">
        <f aca="false">YEAR(B1062)</f>
        <v>2017</v>
      </c>
      <c r="D1062" s="32" t="s">
        <v>276</v>
      </c>
      <c r="E1062" s="64" t="n">
        <v>9316.6</v>
      </c>
      <c r="F1062" s="65" t="n">
        <v>0.0009</v>
      </c>
      <c r="G1062" s="66" t="n">
        <v>8.38494</v>
      </c>
      <c r="H1062" s="67" t="n">
        <f aca="false">E1062+IF(D1062="Long",1,-1)*G1062</f>
        <v>9308.21506</v>
      </c>
      <c r="I1062" s="68" t="n">
        <f aca="false">Assumptions!$B$58</f>
        <v>5.35750011455817</v>
      </c>
      <c r="J1062" s="68" t="n">
        <f aca="false">INDEX(Yearly!$D$5:$D$22,MATCH(C1062,Yearly!$A$5:$A$22,0))</f>
        <v>0.479776129661926</v>
      </c>
      <c r="K1062" s="68" t="n">
        <f aca="false">G1062-I1062-J1062</f>
        <v>2.54766375577991</v>
      </c>
      <c r="L1062" s="69" t="n">
        <f aca="false">(I1062+J1062)/Assumptions!$B$8</f>
        <v>0.000257387411860783</v>
      </c>
      <c r="M1062" s="70" t="n">
        <f aca="false">F1062-L1062</f>
        <v>0.000642612588139217</v>
      </c>
      <c r="N1062" s="71" t="n">
        <f aca="false">G1062*Assumptions!$B$7</f>
        <v>65947.5531</v>
      </c>
      <c r="O1062" s="71" t="n">
        <f aca="false">K1062*Assumptions!$B$7</f>
        <v>20037.375439209</v>
      </c>
      <c r="P1062" s="68" t="n">
        <f aca="false">P1061+G1062</f>
        <v>12872.0201</v>
      </c>
      <c r="Q1062" s="68" t="n">
        <f aca="false">MAX(Q1061,P1062)</f>
        <v>13524.66331</v>
      </c>
      <c r="R1062" s="68" t="n">
        <f aca="false">Q1062-P1062</f>
        <v>652.643210000002</v>
      </c>
      <c r="S1062" s="68" t="n">
        <f aca="false">S1061+K1062</f>
        <v>6656.20048947665</v>
      </c>
      <c r="T1062" s="68" t="n">
        <f aca="false">MAX(T1061,S1062)</f>
        <v>8098.85506898122</v>
      </c>
      <c r="U1062" s="68" t="n">
        <f aca="false">T1062-S1062</f>
        <v>1442.65457950457</v>
      </c>
      <c r="V1062" s="70" t="n">
        <f aca="false">V1061+F1062</f>
        <v>2.3236</v>
      </c>
      <c r="W1062" s="70" t="n">
        <f aca="false">MAX(W1061,V1062)</f>
        <v>2.3943</v>
      </c>
      <c r="X1062" s="70" t="n">
        <f aca="false">W1062-V1062</f>
        <v>0.0706999999999982</v>
      </c>
      <c r="Y1062" s="70" t="n">
        <f aca="false">Y1061+M1062</f>
        <v>2.04952119077279</v>
      </c>
      <c r="Z1062" s="70" t="n">
        <f aca="false">MAX(Z1061,Y1062)</f>
        <v>2.15505575628418</v>
      </c>
      <c r="AA1062" s="70" t="n">
        <f aca="false">Z1062-Y1062</f>
        <v>0.10553456551139</v>
      </c>
      <c r="AB1062" s="72" t="n">
        <f aca="false">AB1061*(1+F1062)</f>
        <v>8.90738201968725</v>
      </c>
      <c r="AC1062" s="73" t="n">
        <f aca="false">MAX(AC1061,AB1062)</f>
        <v>9.62426283463465</v>
      </c>
      <c r="AD1062" s="70" t="n">
        <f aca="false">1-AB1062/AC1062</f>
        <v>0.0744868284735091</v>
      </c>
      <c r="AE1062" s="73" t="n">
        <f aca="false">AE1061*(1+M1062)</f>
        <v>6.77542122856085</v>
      </c>
      <c r="AF1062" s="73" t="n">
        <f aca="false">MAX(AF1061,AE1062)</f>
        <v>7.58042448368252</v>
      </c>
      <c r="AG1062" s="70" t="n">
        <f aca="false">1-AE1062/AF1062</f>
        <v>0.106195010167902</v>
      </c>
      <c r="AH1062" s="74" t="n">
        <f aca="false">IF(R1062&gt;0,AH1061+1,0)</f>
        <v>135</v>
      </c>
      <c r="AI1062" s="74" t="n">
        <f aca="false">IF(U1062&gt;0,AI1061+1,0)</f>
        <v>135</v>
      </c>
      <c r="AJ1062" s="74" t="n">
        <f aca="false">IF(G1062&gt;0,AJ1061+1,0)</f>
        <v>1</v>
      </c>
      <c r="AK1062" s="74" t="n">
        <f aca="false">IF(G1062&lt;=0,AK1061+1,0)</f>
        <v>0</v>
      </c>
      <c r="AL1062" s="74" t="n">
        <f aca="false">IF(K1062&gt;0,AL1061+1,0)</f>
        <v>1</v>
      </c>
      <c r="AM1062" s="74" t="n">
        <f aca="false">IF(K1062&lt;=0,AM1061+1,0)</f>
        <v>0</v>
      </c>
    </row>
    <row r="1063" customFormat="false" ht="15" hidden="false" customHeight="false" outlineLevel="0" collapsed="false">
      <c r="A1063" s="61" t="n">
        <v>1067</v>
      </c>
      <c r="B1063" s="62" t="n">
        <v>42863.40625</v>
      </c>
      <c r="C1063" s="63" t="n">
        <f aca="false">YEAR(B1063)</f>
        <v>2017</v>
      </c>
      <c r="D1063" s="32" t="s">
        <v>277</v>
      </c>
      <c r="E1063" s="64" t="n">
        <v>9307.95</v>
      </c>
      <c r="F1063" s="65" t="n">
        <v>0.0001</v>
      </c>
      <c r="G1063" s="66" t="n">
        <v>0.930795</v>
      </c>
      <c r="H1063" s="67" t="n">
        <f aca="false">E1063+IF(D1063="Long",1,-1)*G1063</f>
        <v>9308.880795</v>
      </c>
      <c r="I1063" s="68" t="n">
        <f aca="false">Assumptions!$B$58</f>
        <v>5.35750011455817</v>
      </c>
      <c r="J1063" s="68" t="n">
        <f aca="false">INDEX(Yearly!$D$5:$D$22,MATCH(C1063,Yearly!$A$5:$A$22,0))</f>
        <v>0.479776129661926</v>
      </c>
      <c r="K1063" s="68" t="n">
        <f aca="false">G1063-I1063-J1063</f>
        <v>-4.90648124422009</v>
      </c>
      <c r="L1063" s="69" t="n">
        <f aca="false">(I1063+J1063)/Assumptions!$B$8</f>
        <v>0.000257387411860783</v>
      </c>
      <c r="M1063" s="70" t="n">
        <f aca="false">F1063-L1063</f>
        <v>-0.000157387411860783</v>
      </c>
      <c r="N1063" s="71" t="n">
        <f aca="false">G1063*Assumptions!$B$7</f>
        <v>7320.702675</v>
      </c>
      <c r="O1063" s="71" t="n">
        <f aca="false">K1063*Assumptions!$B$7</f>
        <v>-38589.474985791</v>
      </c>
      <c r="P1063" s="68" t="n">
        <f aca="false">P1062+G1063</f>
        <v>12872.950895</v>
      </c>
      <c r="Q1063" s="68" t="n">
        <f aca="false">MAX(Q1062,P1063)</f>
        <v>13524.66331</v>
      </c>
      <c r="R1063" s="68" t="n">
        <f aca="false">Q1063-P1063</f>
        <v>651.712415000002</v>
      </c>
      <c r="S1063" s="68" t="n">
        <f aca="false">S1062+K1063</f>
        <v>6651.29400823243</v>
      </c>
      <c r="T1063" s="68" t="n">
        <f aca="false">MAX(T1062,S1063)</f>
        <v>8098.85506898122</v>
      </c>
      <c r="U1063" s="68" t="n">
        <f aca="false">T1063-S1063</f>
        <v>1447.56106074879</v>
      </c>
      <c r="V1063" s="70" t="n">
        <f aca="false">V1062+F1063</f>
        <v>2.3237</v>
      </c>
      <c r="W1063" s="70" t="n">
        <f aca="false">MAX(W1062,V1063)</f>
        <v>2.3943</v>
      </c>
      <c r="X1063" s="70" t="n">
        <f aca="false">W1063-V1063</f>
        <v>0.070599999999998</v>
      </c>
      <c r="Y1063" s="70" t="n">
        <f aca="false">Y1062+M1063</f>
        <v>2.04936380336093</v>
      </c>
      <c r="Z1063" s="70" t="n">
        <f aca="false">MAX(Z1062,Y1063)</f>
        <v>2.15505575628418</v>
      </c>
      <c r="AA1063" s="70" t="n">
        <f aca="false">Z1063-Y1063</f>
        <v>0.105691952923251</v>
      </c>
      <c r="AB1063" s="72" t="n">
        <f aca="false">AB1062*(1+F1063)</f>
        <v>8.90827275788922</v>
      </c>
      <c r="AC1063" s="73" t="n">
        <f aca="false">MAX(AC1062,AB1063)</f>
        <v>9.62426283463465</v>
      </c>
      <c r="AD1063" s="70" t="n">
        <f aca="false">1-AB1063/AC1063</f>
        <v>0.0743942771563565</v>
      </c>
      <c r="AE1063" s="73" t="n">
        <f aca="false">AE1062*(1+M1063)</f>
        <v>6.77435486254942</v>
      </c>
      <c r="AF1063" s="73" t="n">
        <f aca="false">MAX(AF1062,AE1063)</f>
        <v>7.58042448368252</v>
      </c>
      <c r="AG1063" s="70" t="n">
        <f aca="false">1-AE1063/AF1063</f>
        <v>0.10633568382196</v>
      </c>
      <c r="AH1063" s="74" t="n">
        <f aca="false">IF(R1063&gt;0,AH1062+1,0)</f>
        <v>136</v>
      </c>
      <c r="AI1063" s="74" t="n">
        <f aca="false">IF(U1063&gt;0,AI1062+1,0)</f>
        <v>136</v>
      </c>
      <c r="AJ1063" s="74" t="n">
        <f aca="false">IF(G1063&gt;0,AJ1062+1,0)</f>
        <v>2</v>
      </c>
      <c r="AK1063" s="74" t="n">
        <f aca="false">IF(G1063&lt;=0,AK1062+1,0)</f>
        <v>0</v>
      </c>
      <c r="AL1063" s="74" t="n">
        <f aca="false">IF(K1063&gt;0,AL1062+1,0)</f>
        <v>0</v>
      </c>
      <c r="AM1063" s="74" t="n">
        <f aca="false">IF(K1063&lt;=0,AM1062+1,0)</f>
        <v>1</v>
      </c>
    </row>
    <row r="1064" customFormat="false" ht="15" hidden="false" customHeight="false" outlineLevel="0" collapsed="false">
      <c r="A1064" s="61" t="n">
        <v>1068</v>
      </c>
      <c r="B1064" s="62" t="n">
        <v>42863.5520833333</v>
      </c>
      <c r="C1064" s="63" t="n">
        <f aca="false">YEAR(B1064)</f>
        <v>2017</v>
      </c>
      <c r="D1064" s="32" t="s">
        <v>276</v>
      </c>
      <c r="E1064" s="64" t="n">
        <v>9308.9</v>
      </c>
      <c r="F1064" s="65" t="n">
        <v>-0.0017</v>
      </c>
      <c r="G1064" s="66" t="n">
        <v>-15.82513</v>
      </c>
      <c r="H1064" s="67" t="n">
        <f aca="false">E1064+IF(D1064="Long",1,-1)*G1064</f>
        <v>9324.72513</v>
      </c>
      <c r="I1064" s="68" t="n">
        <f aca="false">Assumptions!$B$58</f>
        <v>5.35750011455817</v>
      </c>
      <c r="J1064" s="68" t="n">
        <f aca="false">INDEX(Yearly!$D$5:$D$22,MATCH(C1064,Yearly!$A$5:$A$22,0))</f>
        <v>0.479776129661926</v>
      </c>
      <c r="K1064" s="68" t="n">
        <f aca="false">G1064-I1064-J1064</f>
        <v>-21.6624062442201</v>
      </c>
      <c r="L1064" s="69" t="n">
        <f aca="false">(I1064+J1064)/Assumptions!$B$8</f>
        <v>0.000257387411860783</v>
      </c>
      <c r="M1064" s="70" t="n">
        <f aca="false">F1064-L1064</f>
        <v>-0.00195738741186078</v>
      </c>
      <c r="N1064" s="71" t="n">
        <f aca="false">G1064*Assumptions!$B$7</f>
        <v>-124464.64745</v>
      </c>
      <c r="O1064" s="71" t="n">
        <f aca="false">K1064*Assumptions!$B$7</f>
        <v>-170374.825110791</v>
      </c>
      <c r="P1064" s="68" t="n">
        <f aca="false">P1063+G1064</f>
        <v>12857.125765</v>
      </c>
      <c r="Q1064" s="68" t="n">
        <f aca="false">MAX(Q1063,P1064)</f>
        <v>13524.66331</v>
      </c>
      <c r="R1064" s="68" t="n">
        <f aca="false">Q1064-P1064</f>
        <v>667.537545000001</v>
      </c>
      <c r="S1064" s="68" t="n">
        <f aca="false">S1063+K1064</f>
        <v>6629.63160198821</v>
      </c>
      <c r="T1064" s="68" t="n">
        <f aca="false">MAX(T1063,S1064)</f>
        <v>8098.85506898122</v>
      </c>
      <c r="U1064" s="68" t="n">
        <f aca="false">T1064-S1064</f>
        <v>1469.22346699301</v>
      </c>
      <c r="V1064" s="70" t="n">
        <f aca="false">V1063+F1064</f>
        <v>2.322</v>
      </c>
      <c r="W1064" s="70" t="n">
        <f aca="false">MAX(W1063,V1064)</f>
        <v>2.3943</v>
      </c>
      <c r="X1064" s="70" t="n">
        <f aca="false">W1064-V1064</f>
        <v>0.072299999999998</v>
      </c>
      <c r="Y1064" s="70" t="n">
        <f aca="false">Y1063+M1064</f>
        <v>2.04740641594907</v>
      </c>
      <c r="Z1064" s="70" t="n">
        <f aca="false">MAX(Z1063,Y1064)</f>
        <v>2.15505575628418</v>
      </c>
      <c r="AA1064" s="70" t="n">
        <f aca="false">Z1064-Y1064</f>
        <v>0.107649340335112</v>
      </c>
      <c r="AB1064" s="72" t="n">
        <f aca="false">AB1063*(1+F1064)</f>
        <v>8.89312869420081</v>
      </c>
      <c r="AC1064" s="73" t="n">
        <f aca="false">MAX(AC1063,AB1064)</f>
        <v>9.62426283463465</v>
      </c>
      <c r="AD1064" s="70" t="n">
        <f aca="false">1-AB1064/AC1064</f>
        <v>0.0759678068851907</v>
      </c>
      <c r="AE1064" s="73" t="n">
        <f aca="false">AE1063*(1+M1064)</f>
        <v>6.76109482561799</v>
      </c>
      <c r="AF1064" s="73" t="n">
        <f aca="false">MAX(AF1063,AE1064)</f>
        <v>7.58042448368252</v>
      </c>
      <c r="AG1064" s="70" t="n">
        <f aca="false">1-AE1064/AF1064</f>
        <v>0.108084931104876</v>
      </c>
      <c r="AH1064" s="74" t="n">
        <f aca="false">IF(R1064&gt;0,AH1063+1,0)</f>
        <v>137</v>
      </c>
      <c r="AI1064" s="74" t="n">
        <f aca="false">IF(U1064&gt;0,AI1063+1,0)</f>
        <v>137</v>
      </c>
      <c r="AJ1064" s="74" t="n">
        <f aca="false">IF(G1064&gt;0,AJ1063+1,0)</f>
        <v>0</v>
      </c>
      <c r="AK1064" s="74" t="n">
        <f aca="false">IF(G1064&lt;=0,AK1063+1,0)</f>
        <v>1</v>
      </c>
      <c r="AL1064" s="74" t="n">
        <f aca="false">IF(K1064&gt;0,AL1063+1,0)</f>
        <v>0</v>
      </c>
      <c r="AM1064" s="74" t="n">
        <f aca="false">IF(K1064&lt;=0,AM1063+1,0)</f>
        <v>2</v>
      </c>
    </row>
    <row r="1065" customFormat="false" ht="15" hidden="false" customHeight="false" outlineLevel="0" collapsed="false">
      <c r="A1065" s="61" t="n">
        <v>1069</v>
      </c>
      <c r="B1065" s="62" t="n">
        <v>42863.5847222222</v>
      </c>
      <c r="C1065" s="63" t="n">
        <f aca="false">YEAR(B1065)</f>
        <v>2017</v>
      </c>
      <c r="D1065" s="32" t="s">
        <v>277</v>
      </c>
      <c r="E1065" s="64" t="n">
        <v>9324.4</v>
      </c>
      <c r="F1065" s="65" t="n">
        <v>0.0016</v>
      </c>
      <c r="G1065" s="66" t="n">
        <v>14.91904</v>
      </c>
      <c r="H1065" s="67" t="n">
        <f aca="false">E1065+IF(D1065="Long",1,-1)*G1065</f>
        <v>9339.31904</v>
      </c>
      <c r="I1065" s="68" t="n">
        <f aca="false">Assumptions!$B$58</f>
        <v>5.35750011455817</v>
      </c>
      <c r="J1065" s="68" t="n">
        <f aca="false">INDEX(Yearly!$D$5:$D$22,MATCH(C1065,Yearly!$A$5:$A$22,0))</f>
        <v>0.479776129661926</v>
      </c>
      <c r="K1065" s="68" t="n">
        <f aca="false">G1065-I1065-J1065</f>
        <v>9.08176375577991</v>
      </c>
      <c r="L1065" s="69" t="n">
        <f aca="false">(I1065+J1065)/Assumptions!$B$8</f>
        <v>0.000257387411860783</v>
      </c>
      <c r="M1065" s="70" t="n">
        <f aca="false">F1065-L1065</f>
        <v>0.00134261258813922</v>
      </c>
      <c r="N1065" s="71" t="n">
        <f aca="false">G1065*Assumptions!$B$7</f>
        <v>117338.2496</v>
      </c>
      <c r="O1065" s="71" t="n">
        <f aca="false">K1065*Assumptions!$B$7</f>
        <v>71428.071939209</v>
      </c>
      <c r="P1065" s="68" t="n">
        <f aca="false">P1064+G1065</f>
        <v>12872.044805</v>
      </c>
      <c r="Q1065" s="68" t="n">
        <f aca="false">MAX(Q1064,P1065)</f>
        <v>13524.66331</v>
      </c>
      <c r="R1065" s="68" t="n">
        <f aca="false">Q1065-P1065</f>
        <v>652.618505</v>
      </c>
      <c r="S1065" s="68" t="n">
        <f aca="false">S1064+K1065</f>
        <v>6638.71336574399</v>
      </c>
      <c r="T1065" s="68" t="n">
        <f aca="false">MAX(T1064,S1065)</f>
        <v>8098.85506898122</v>
      </c>
      <c r="U1065" s="68" t="n">
        <f aca="false">T1065-S1065</f>
        <v>1460.14170323723</v>
      </c>
      <c r="V1065" s="70" t="n">
        <f aca="false">V1064+F1065</f>
        <v>2.3236</v>
      </c>
      <c r="W1065" s="70" t="n">
        <f aca="false">MAX(W1064,V1065)</f>
        <v>2.3943</v>
      </c>
      <c r="X1065" s="70" t="n">
        <f aca="false">W1065-V1065</f>
        <v>0.0706999999999982</v>
      </c>
      <c r="Y1065" s="70" t="n">
        <f aca="false">Y1064+M1065</f>
        <v>2.04874902853721</v>
      </c>
      <c r="Z1065" s="70" t="n">
        <f aca="false">MAX(Z1064,Y1065)</f>
        <v>2.15505575628418</v>
      </c>
      <c r="AA1065" s="70" t="n">
        <f aca="false">Z1065-Y1065</f>
        <v>0.106306727746973</v>
      </c>
      <c r="AB1065" s="72" t="n">
        <f aca="false">AB1064*(1+F1065)</f>
        <v>8.90735770011153</v>
      </c>
      <c r="AC1065" s="73" t="n">
        <f aca="false">MAX(AC1064,AB1065)</f>
        <v>9.62426283463465</v>
      </c>
      <c r="AD1065" s="70" t="n">
        <f aca="false">1-AB1065/AC1065</f>
        <v>0.074489355376207</v>
      </c>
      <c r="AE1065" s="73" t="n">
        <f aca="false">AE1064*(1+M1065)</f>
        <v>6.77017235664046</v>
      </c>
      <c r="AF1065" s="73" t="n">
        <f aca="false">MAX(AF1064,AE1065)</f>
        <v>7.58042448368252</v>
      </c>
      <c r="AG1065" s="70" t="n">
        <f aca="false">1-AE1065/AF1065</f>
        <v>0.106887434705826</v>
      </c>
      <c r="AH1065" s="74" t="n">
        <f aca="false">IF(R1065&gt;0,AH1064+1,0)</f>
        <v>138</v>
      </c>
      <c r="AI1065" s="74" t="n">
        <f aca="false">IF(U1065&gt;0,AI1064+1,0)</f>
        <v>138</v>
      </c>
      <c r="AJ1065" s="74" t="n">
        <f aca="false">IF(G1065&gt;0,AJ1064+1,0)</f>
        <v>1</v>
      </c>
      <c r="AK1065" s="74" t="n">
        <f aca="false">IF(G1065&lt;=0,AK1064+1,0)</f>
        <v>0</v>
      </c>
      <c r="AL1065" s="74" t="n">
        <f aca="false">IF(K1065&gt;0,AL1064+1,0)</f>
        <v>1</v>
      </c>
      <c r="AM1065" s="74" t="n">
        <f aca="false">IF(K1065&lt;=0,AM1064+1,0)</f>
        <v>0</v>
      </c>
    </row>
    <row r="1066" customFormat="false" ht="15" hidden="false" customHeight="false" outlineLevel="0" collapsed="false">
      <c r="A1066" s="61" t="n">
        <v>1070</v>
      </c>
      <c r="B1066" s="62" t="n">
        <v>42864.3854166667</v>
      </c>
      <c r="C1066" s="63" t="n">
        <f aca="false">YEAR(B1066)</f>
        <v>2017</v>
      </c>
      <c r="D1066" s="32" t="s">
        <v>276</v>
      </c>
      <c r="E1066" s="64" t="n">
        <v>9338.95</v>
      </c>
      <c r="F1066" s="65" t="n">
        <v>0.0026</v>
      </c>
      <c r="G1066" s="66" t="n">
        <v>24.28127</v>
      </c>
      <c r="H1066" s="67" t="n">
        <f aca="false">E1066+IF(D1066="Long",1,-1)*G1066</f>
        <v>9314.66873</v>
      </c>
      <c r="I1066" s="68" t="n">
        <f aca="false">Assumptions!$B$58</f>
        <v>5.35750011455817</v>
      </c>
      <c r="J1066" s="68" t="n">
        <f aca="false">INDEX(Yearly!$D$5:$D$22,MATCH(C1066,Yearly!$A$5:$A$22,0))</f>
        <v>0.479776129661926</v>
      </c>
      <c r="K1066" s="68" t="n">
        <f aca="false">G1066-I1066-J1066</f>
        <v>18.4439937557799</v>
      </c>
      <c r="L1066" s="69" t="n">
        <f aca="false">(I1066+J1066)/Assumptions!$B$8</f>
        <v>0.000257387411860783</v>
      </c>
      <c r="M1066" s="70" t="n">
        <f aca="false">F1066-L1066</f>
        <v>0.00234261258813922</v>
      </c>
      <c r="N1066" s="71" t="n">
        <f aca="false">G1066*Assumptions!$B$7</f>
        <v>190972.18855</v>
      </c>
      <c r="O1066" s="71" t="n">
        <f aca="false">K1066*Assumptions!$B$7</f>
        <v>145062.010889209</v>
      </c>
      <c r="P1066" s="68" t="n">
        <f aca="false">P1065+G1066</f>
        <v>12896.326075</v>
      </c>
      <c r="Q1066" s="68" t="n">
        <f aca="false">MAX(Q1065,P1066)</f>
        <v>13524.66331</v>
      </c>
      <c r="R1066" s="68" t="n">
        <f aca="false">Q1066-P1066</f>
        <v>628.337235000001</v>
      </c>
      <c r="S1066" s="68" t="n">
        <f aca="false">S1065+K1066</f>
        <v>6657.15735949977</v>
      </c>
      <c r="T1066" s="68" t="n">
        <f aca="false">MAX(T1065,S1066)</f>
        <v>8098.85506898122</v>
      </c>
      <c r="U1066" s="68" t="n">
        <f aca="false">T1066-S1066</f>
        <v>1441.69770948145</v>
      </c>
      <c r="V1066" s="70" t="n">
        <f aca="false">V1065+F1066</f>
        <v>2.3262</v>
      </c>
      <c r="W1066" s="70" t="n">
        <f aca="false">MAX(W1065,V1066)</f>
        <v>2.3943</v>
      </c>
      <c r="X1066" s="70" t="n">
        <f aca="false">W1066-V1066</f>
        <v>0.0680999999999981</v>
      </c>
      <c r="Y1066" s="70" t="n">
        <f aca="false">Y1065+M1066</f>
        <v>2.05109164112535</v>
      </c>
      <c r="Z1066" s="70" t="n">
        <f aca="false">MAX(Z1065,Y1066)</f>
        <v>2.15505575628418</v>
      </c>
      <c r="AA1066" s="70" t="n">
        <f aca="false">Z1066-Y1066</f>
        <v>0.103964115158834</v>
      </c>
      <c r="AB1066" s="72" t="n">
        <f aca="false">AB1065*(1+F1066)</f>
        <v>8.93051683013182</v>
      </c>
      <c r="AC1066" s="73" t="n">
        <f aca="false">MAX(AC1065,AB1066)</f>
        <v>9.62426283463465</v>
      </c>
      <c r="AD1066" s="70" t="n">
        <f aca="false">1-AB1066/AC1066</f>
        <v>0.0720830277001853</v>
      </c>
      <c r="AE1066" s="73" t="n">
        <f aca="false">AE1065*(1+M1066)</f>
        <v>6.786032247627</v>
      </c>
      <c r="AF1066" s="73" t="n">
        <f aca="false">MAX(AF1065,AE1066)</f>
        <v>7.58042448368252</v>
      </c>
      <c r="AG1066" s="70" t="n">
        <f aca="false">1-AE1066/AF1066</f>
        <v>0.104795217967743</v>
      </c>
      <c r="AH1066" s="74" t="n">
        <f aca="false">IF(R1066&gt;0,AH1065+1,0)</f>
        <v>139</v>
      </c>
      <c r="AI1066" s="74" t="n">
        <f aca="false">IF(U1066&gt;0,AI1065+1,0)</f>
        <v>139</v>
      </c>
      <c r="AJ1066" s="74" t="n">
        <f aca="false">IF(G1066&gt;0,AJ1065+1,0)</f>
        <v>2</v>
      </c>
      <c r="AK1066" s="74" t="n">
        <f aca="false">IF(G1066&lt;=0,AK1065+1,0)</f>
        <v>0</v>
      </c>
      <c r="AL1066" s="74" t="n">
        <f aca="false">IF(K1066&gt;0,AL1065+1,0)</f>
        <v>2</v>
      </c>
      <c r="AM1066" s="74" t="n">
        <f aca="false">IF(K1066&lt;=0,AM1065+1,0)</f>
        <v>0</v>
      </c>
    </row>
    <row r="1067" customFormat="false" ht="15" hidden="false" customHeight="false" outlineLevel="0" collapsed="false">
      <c r="A1067" s="61" t="n">
        <v>1071</v>
      </c>
      <c r="B1067" s="62" t="n">
        <v>42864.40625</v>
      </c>
      <c r="C1067" s="63" t="n">
        <f aca="false">YEAR(B1067)</f>
        <v>2017</v>
      </c>
      <c r="D1067" s="32" t="s">
        <v>277</v>
      </c>
      <c r="E1067" s="64" t="n">
        <v>9314.25</v>
      </c>
      <c r="F1067" s="65" t="n">
        <v>0.0004</v>
      </c>
      <c r="G1067" s="66" t="n">
        <v>3.7257</v>
      </c>
      <c r="H1067" s="67" t="n">
        <f aca="false">E1067+IF(D1067="Long",1,-1)*G1067</f>
        <v>9317.9757</v>
      </c>
      <c r="I1067" s="68" t="n">
        <f aca="false">Assumptions!$B$58</f>
        <v>5.35750011455817</v>
      </c>
      <c r="J1067" s="68" t="n">
        <f aca="false">INDEX(Yearly!$D$5:$D$22,MATCH(C1067,Yearly!$A$5:$A$22,0))</f>
        <v>0.479776129661926</v>
      </c>
      <c r="K1067" s="68" t="n">
        <f aca="false">G1067-I1067-J1067</f>
        <v>-2.11157624422009</v>
      </c>
      <c r="L1067" s="69" t="n">
        <f aca="false">(I1067+J1067)/Assumptions!$B$8</f>
        <v>0.000257387411860783</v>
      </c>
      <c r="M1067" s="70" t="n">
        <f aca="false">F1067-L1067</f>
        <v>0.000142612588139217</v>
      </c>
      <c r="N1067" s="71" t="n">
        <f aca="false">G1067*Assumptions!$B$7</f>
        <v>29302.6305</v>
      </c>
      <c r="O1067" s="71" t="n">
        <f aca="false">K1067*Assumptions!$B$7</f>
        <v>-16607.547160791</v>
      </c>
      <c r="P1067" s="68" t="n">
        <f aca="false">P1066+G1067</f>
        <v>12900.051775</v>
      </c>
      <c r="Q1067" s="68" t="n">
        <f aca="false">MAX(Q1066,P1067)</f>
        <v>13524.66331</v>
      </c>
      <c r="R1067" s="68" t="n">
        <f aca="false">Q1067-P1067</f>
        <v>624.611535</v>
      </c>
      <c r="S1067" s="68" t="n">
        <f aca="false">S1066+K1067</f>
        <v>6655.04578325555</v>
      </c>
      <c r="T1067" s="68" t="n">
        <f aca="false">MAX(T1066,S1067)</f>
        <v>8098.85506898122</v>
      </c>
      <c r="U1067" s="68" t="n">
        <f aca="false">T1067-S1067</f>
        <v>1443.80928572567</v>
      </c>
      <c r="V1067" s="70" t="n">
        <f aca="false">V1066+F1067</f>
        <v>2.3266</v>
      </c>
      <c r="W1067" s="70" t="n">
        <f aca="false">MAX(W1066,V1067)</f>
        <v>2.3943</v>
      </c>
      <c r="X1067" s="70" t="n">
        <f aca="false">W1067-V1067</f>
        <v>0.0676999999999981</v>
      </c>
      <c r="Y1067" s="70" t="n">
        <f aca="false">Y1066+M1067</f>
        <v>2.05123425371349</v>
      </c>
      <c r="Z1067" s="70" t="n">
        <f aca="false">MAX(Z1066,Y1067)</f>
        <v>2.15505575628418</v>
      </c>
      <c r="AA1067" s="70" t="n">
        <f aca="false">Z1067-Y1067</f>
        <v>0.103821502570694</v>
      </c>
      <c r="AB1067" s="72" t="n">
        <f aca="false">AB1066*(1+F1067)</f>
        <v>8.93408903686387</v>
      </c>
      <c r="AC1067" s="73" t="n">
        <f aca="false">MAX(AC1066,AB1067)</f>
        <v>9.62426283463465</v>
      </c>
      <c r="AD1067" s="70" t="n">
        <f aca="false">1-AB1067/AC1067</f>
        <v>0.0717118609112654</v>
      </c>
      <c r="AE1067" s="73" t="n">
        <f aca="false">AE1066*(1+M1067)</f>
        <v>6.78700002124903</v>
      </c>
      <c r="AF1067" s="73" t="n">
        <f aca="false">MAX(AF1066,AE1067)</f>
        <v>7.58042448368252</v>
      </c>
      <c r="AG1067" s="70" t="n">
        <f aca="false">1-AE1067/AF1067</f>
        <v>0.104667550496862</v>
      </c>
      <c r="AH1067" s="74" t="n">
        <f aca="false">IF(R1067&gt;0,AH1066+1,0)</f>
        <v>140</v>
      </c>
      <c r="AI1067" s="74" t="n">
        <f aca="false">IF(U1067&gt;0,AI1066+1,0)</f>
        <v>140</v>
      </c>
      <c r="AJ1067" s="74" t="n">
        <f aca="false">IF(G1067&gt;0,AJ1066+1,0)</f>
        <v>3</v>
      </c>
      <c r="AK1067" s="74" t="n">
        <f aca="false">IF(G1067&lt;=0,AK1066+1,0)</f>
        <v>0</v>
      </c>
      <c r="AL1067" s="74" t="n">
        <f aca="false">IF(K1067&gt;0,AL1066+1,0)</f>
        <v>0</v>
      </c>
      <c r="AM1067" s="74" t="n">
        <f aca="false">IF(K1067&lt;=0,AM1066+1,0)</f>
        <v>1</v>
      </c>
    </row>
    <row r="1068" customFormat="false" ht="15" hidden="false" customHeight="false" outlineLevel="0" collapsed="false">
      <c r="A1068" s="61" t="n">
        <v>1072</v>
      </c>
      <c r="B1068" s="62" t="n">
        <v>42864.6354166667</v>
      </c>
      <c r="C1068" s="63" t="n">
        <f aca="false">YEAR(B1068)</f>
        <v>2017</v>
      </c>
      <c r="D1068" s="32" t="s">
        <v>276</v>
      </c>
      <c r="E1068" s="64" t="n">
        <v>9318.2</v>
      </c>
      <c r="F1068" s="65" t="n">
        <v>-0.0037</v>
      </c>
      <c r="G1068" s="66" t="n">
        <v>-34.47734</v>
      </c>
      <c r="H1068" s="67" t="n">
        <f aca="false">E1068+IF(D1068="Long",1,-1)*G1068</f>
        <v>9352.67734</v>
      </c>
      <c r="I1068" s="68" t="n">
        <f aca="false">Assumptions!$B$58</f>
        <v>5.35750011455817</v>
      </c>
      <c r="J1068" s="68" t="n">
        <f aca="false">INDEX(Yearly!$D$5:$D$22,MATCH(C1068,Yearly!$A$5:$A$22,0))</f>
        <v>0.479776129661926</v>
      </c>
      <c r="K1068" s="68" t="n">
        <f aca="false">G1068-I1068-J1068</f>
        <v>-40.3146162442201</v>
      </c>
      <c r="L1068" s="69" t="n">
        <f aca="false">(I1068+J1068)/Assumptions!$B$8</f>
        <v>0.000257387411860783</v>
      </c>
      <c r="M1068" s="70" t="n">
        <f aca="false">F1068-L1068</f>
        <v>-0.00395738741186078</v>
      </c>
      <c r="N1068" s="71" t="n">
        <f aca="false">G1068*Assumptions!$B$7</f>
        <v>-271164.2791</v>
      </c>
      <c r="O1068" s="71" t="n">
        <f aca="false">K1068*Assumptions!$B$7</f>
        <v>-317074.456760791</v>
      </c>
      <c r="P1068" s="68" t="n">
        <f aca="false">P1067+G1068</f>
        <v>12865.574435</v>
      </c>
      <c r="Q1068" s="68" t="n">
        <f aca="false">MAX(Q1067,P1068)</f>
        <v>13524.66331</v>
      </c>
      <c r="R1068" s="68" t="n">
        <f aca="false">Q1068-P1068</f>
        <v>659.088875</v>
      </c>
      <c r="S1068" s="68" t="n">
        <f aca="false">S1067+K1068</f>
        <v>6614.73116701133</v>
      </c>
      <c r="T1068" s="68" t="n">
        <f aca="false">MAX(T1067,S1068)</f>
        <v>8098.85506898122</v>
      </c>
      <c r="U1068" s="68" t="n">
        <f aca="false">T1068-S1068</f>
        <v>1484.12390196989</v>
      </c>
      <c r="V1068" s="70" t="n">
        <f aca="false">V1067+F1068</f>
        <v>2.3229</v>
      </c>
      <c r="W1068" s="70" t="n">
        <f aca="false">MAX(W1067,V1068)</f>
        <v>2.3943</v>
      </c>
      <c r="X1068" s="70" t="n">
        <f aca="false">W1068-V1068</f>
        <v>0.0713999999999979</v>
      </c>
      <c r="Y1068" s="70" t="n">
        <f aca="false">Y1067+M1068</f>
        <v>2.04727686630163</v>
      </c>
      <c r="Z1068" s="70" t="n">
        <f aca="false">MAX(Z1067,Y1068)</f>
        <v>2.15505575628418</v>
      </c>
      <c r="AA1068" s="70" t="n">
        <f aca="false">Z1068-Y1068</f>
        <v>0.107778889982555</v>
      </c>
      <c r="AB1068" s="72" t="n">
        <f aca="false">AB1067*(1+F1068)</f>
        <v>8.90103290742748</v>
      </c>
      <c r="AC1068" s="73" t="n">
        <f aca="false">MAX(AC1067,AB1068)</f>
        <v>9.62426283463465</v>
      </c>
      <c r="AD1068" s="70" t="n">
        <f aca="false">1-AB1068/AC1068</f>
        <v>0.0751465270258936</v>
      </c>
      <c r="AE1068" s="73" t="n">
        <f aca="false">AE1067*(1+M1068)</f>
        <v>6.76014123280064</v>
      </c>
      <c r="AF1068" s="73" t="n">
        <f aca="false">MAX(AF1067,AE1068)</f>
        <v>7.58042448368252</v>
      </c>
      <c r="AG1068" s="70" t="n">
        <f aca="false">1-AE1068/AF1068</f>
        <v>0.108210727861957</v>
      </c>
      <c r="AH1068" s="74" t="n">
        <f aca="false">IF(R1068&gt;0,AH1067+1,0)</f>
        <v>141</v>
      </c>
      <c r="AI1068" s="74" t="n">
        <f aca="false">IF(U1068&gt;0,AI1067+1,0)</f>
        <v>141</v>
      </c>
      <c r="AJ1068" s="74" t="n">
        <f aca="false">IF(G1068&gt;0,AJ1067+1,0)</f>
        <v>0</v>
      </c>
      <c r="AK1068" s="74" t="n">
        <f aca="false">IF(G1068&lt;=0,AK1067+1,0)</f>
        <v>1</v>
      </c>
      <c r="AL1068" s="74" t="n">
        <f aca="false">IF(K1068&gt;0,AL1067+1,0)</f>
        <v>0</v>
      </c>
      <c r="AM1068" s="74" t="n">
        <f aca="false">IF(K1068&lt;=0,AM1067+1,0)</f>
        <v>2</v>
      </c>
    </row>
    <row r="1069" customFormat="false" ht="15" hidden="false" customHeight="false" outlineLevel="0" collapsed="false">
      <c r="A1069" s="61" t="n">
        <v>1073</v>
      </c>
      <c r="B1069" s="62" t="n">
        <v>42865.3909722222</v>
      </c>
      <c r="C1069" s="63" t="n">
        <f aca="false">YEAR(B1069)</f>
        <v>2017</v>
      </c>
      <c r="D1069" s="32" t="s">
        <v>277</v>
      </c>
      <c r="E1069" s="64" t="n">
        <v>9352.45</v>
      </c>
      <c r="F1069" s="65" t="n">
        <v>0.0112</v>
      </c>
      <c r="G1069" s="66" t="n">
        <v>104.74744</v>
      </c>
      <c r="H1069" s="67" t="n">
        <f aca="false">E1069+IF(D1069="Long",1,-1)*G1069</f>
        <v>9457.19744</v>
      </c>
      <c r="I1069" s="68" t="n">
        <f aca="false">Assumptions!$B$58</f>
        <v>5.35750011455817</v>
      </c>
      <c r="J1069" s="68" t="n">
        <f aca="false">INDEX(Yearly!$D$5:$D$22,MATCH(C1069,Yearly!$A$5:$A$22,0))</f>
        <v>0.479776129661926</v>
      </c>
      <c r="K1069" s="68" t="n">
        <f aca="false">G1069-I1069-J1069</f>
        <v>98.9101637557799</v>
      </c>
      <c r="L1069" s="69" t="n">
        <f aca="false">(I1069+J1069)/Assumptions!$B$8</f>
        <v>0.000257387411860783</v>
      </c>
      <c r="M1069" s="70" t="n">
        <f aca="false">F1069-L1069</f>
        <v>0.0109426125881392</v>
      </c>
      <c r="N1069" s="71" t="n">
        <f aca="false">G1069*Assumptions!$B$7</f>
        <v>823838.6156</v>
      </c>
      <c r="O1069" s="71" t="n">
        <f aca="false">K1069*Assumptions!$B$7</f>
        <v>777928.437939209</v>
      </c>
      <c r="P1069" s="68" t="n">
        <f aca="false">P1068+G1069</f>
        <v>12970.321875</v>
      </c>
      <c r="Q1069" s="68" t="n">
        <f aca="false">MAX(Q1068,P1069)</f>
        <v>13524.66331</v>
      </c>
      <c r="R1069" s="68" t="n">
        <f aca="false">Q1069-P1069</f>
        <v>554.341435</v>
      </c>
      <c r="S1069" s="68" t="n">
        <f aca="false">S1068+K1069</f>
        <v>6713.64133076711</v>
      </c>
      <c r="T1069" s="68" t="n">
        <f aca="false">MAX(T1068,S1069)</f>
        <v>8098.85506898122</v>
      </c>
      <c r="U1069" s="68" t="n">
        <f aca="false">T1069-S1069</f>
        <v>1385.21373821411</v>
      </c>
      <c r="V1069" s="70" t="n">
        <f aca="false">V1068+F1069</f>
        <v>2.3341</v>
      </c>
      <c r="W1069" s="70" t="n">
        <f aca="false">MAX(W1068,V1069)</f>
        <v>2.3943</v>
      </c>
      <c r="X1069" s="70" t="n">
        <f aca="false">W1069-V1069</f>
        <v>0.0601999999999978</v>
      </c>
      <c r="Y1069" s="70" t="n">
        <f aca="false">Y1068+M1069</f>
        <v>2.05821947888977</v>
      </c>
      <c r="Z1069" s="70" t="n">
        <f aca="false">MAX(Z1068,Y1069)</f>
        <v>2.15505575628418</v>
      </c>
      <c r="AA1069" s="70" t="n">
        <f aca="false">Z1069-Y1069</f>
        <v>0.0968362773944156</v>
      </c>
      <c r="AB1069" s="72" t="n">
        <f aca="false">AB1068*(1+F1069)</f>
        <v>9.00072447599067</v>
      </c>
      <c r="AC1069" s="73" t="n">
        <f aca="false">MAX(AC1068,AB1069)</f>
        <v>9.62426283463465</v>
      </c>
      <c r="AD1069" s="70" t="n">
        <f aca="false">1-AB1069/AC1069</f>
        <v>0.0647881681285835</v>
      </c>
      <c r="AE1069" s="73" t="n">
        <f aca="false">AE1068*(1+M1069)</f>
        <v>6.83411483935228</v>
      </c>
      <c r="AF1069" s="73" t="n">
        <f aca="false">MAX(AF1068,AE1069)</f>
        <v>7.58042448368252</v>
      </c>
      <c r="AG1069" s="70" t="n">
        <f aca="false">1-AE1069/AF1069</f>
        <v>0.0984522233466915</v>
      </c>
      <c r="AH1069" s="74" t="n">
        <f aca="false">IF(R1069&gt;0,AH1068+1,0)</f>
        <v>142</v>
      </c>
      <c r="AI1069" s="74" t="n">
        <f aca="false">IF(U1069&gt;0,AI1068+1,0)</f>
        <v>142</v>
      </c>
      <c r="AJ1069" s="74" t="n">
        <f aca="false">IF(G1069&gt;0,AJ1068+1,0)</f>
        <v>1</v>
      </c>
      <c r="AK1069" s="74" t="n">
        <f aca="false">IF(G1069&lt;=0,AK1068+1,0)</f>
        <v>0</v>
      </c>
      <c r="AL1069" s="74" t="n">
        <f aca="false">IF(K1069&gt;0,AL1068+1,0)</f>
        <v>1</v>
      </c>
      <c r="AM1069" s="74" t="n">
        <f aca="false">IF(K1069&lt;=0,AM1068+1,0)</f>
        <v>0</v>
      </c>
    </row>
    <row r="1070" customFormat="false" ht="15" hidden="false" customHeight="false" outlineLevel="0" collapsed="false">
      <c r="A1070" s="61" t="n">
        <v>1074</v>
      </c>
      <c r="B1070" s="62" t="n">
        <v>42873.4479166667</v>
      </c>
      <c r="C1070" s="63" t="n">
        <f aca="false">YEAR(B1070)</f>
        <v>2017</v>
      </c>
      <c r="D1070" s="32" t="s">
        <v>276</v>
      </c>
      <c r="E1070" s="64" t="n">
        <v>9456.85</v>
      </c>
      <c r="F1070" s="65" t="n">
        <v>-0.0036</v>
      </c>
      <c r="G1070" s="66" t="n">
        <v>-34.04466</v>
      </c>
      <c r="H1070" s="67" t="n">
        <f aca="false">E1070+IF(D1070="Long",1,-1)*G1070</f>
        <v>9490.89466</v>
      </c>
      <c r="I1070" s="68" t="n">
        <f aca="false">Assumptions!$B$58</f>
        <v>5.35750011455817</v>
      </c>
      <c r="J1070" s="68" t="n">
        <f aca="false">INDEX(Yearly!$D$5:$D$22,MATCH(C1070,Yearly!$A$5:$A$22,0))</f>
        <v>0.479776129661926</v>
      </c>
      <c r="K1070" s="68" t="n">
        <f aca="false">G1070-I1070-J1070</f>
        <v>-39.8819362442201</v>
      </c>
      <c r="L1070" s="69" t="n">
        <f aca="false">(I1070+J1070)/Assumptions!$B$8</f>
        <v>0.000257387411860783</v>
      </c>
      <c r="M1070" s="70" t="n">
        <f aca="false">F1070-L1070</f>
        <v>-0.00385738741186078</v>
      </c>
      <c r="N1070" s="71" t="n">
        <f aca="false">G1070*Assumptions!$B$7</f>
        <v>-267761.2509</v>
      </c>
      <c r="O1070" s="71" t="n">
        <f aca="false">K1070*Assumptions!$B$7</f>
        <v>-313671.428560791</v>
      </c>
      <c r="P1070" s="68" t="n">
        <f aca="false">P1069+G1070</f>
        <v>12936.277215</v>
      </c>
      <c r="Q1070" s="68" t="n">
        <f aca="false">MAX(Q1069,P1070)</f>
        <v>13524.66331</v>
      </c>
      <c r="R1070" s="68" t="n">
        <f aca="false">Q1070-P1070</f>
        <v>588.386095</v>
      </c>
      <c r="S1070" s="68" t="n">
        <f aca="false">S1069+K1070</f>
        <v>6673.75939452289</v>
      </c>
      <c r="T1070" s="68" t="n">
        <f aca="false">MAX(T1069,S1070)</f>
        <v>8098.85506898122</v>
      </c>
      <c r="U1070" s="68" t="n">
        <f aca="false">T1070-S1070</f>
        <v>1425.09567445833</v>
      </c>
      <c r="V1070" s="70" t="n">
        <f aca="false">V1069+F1070</f>
        <v>2.3305</v>
      </c>
      <c r="W1070" s="70" t="n">
        <f aca="false">MAX(W1069,V1070)</f>
        <v>2.3943</v>
      </c>
      <c r="X1070" s="70" t="n">
        <f aca="false">W1070-V1070</f>
        <v>0.0637999999999979</v>
      </c>
      <c r="Y1070" s="70" t="n">
        <f aca="false">Y1069+M1070</f>
        <v>2.0543620914779</v>
      </c>
      <c r="Z1070" s="70" t="n">
        <f aca="false">MAX(Z1069,Y1070)</f>
        <v>2.15505575628418</v>
      </c>
      <c r="AA1070" s="70" t="n">
        <f aca="false">Z1070-Y1070</f>
        <v>0.100693664806276</v>
      </c>
      <c r="AB1070" s="72" t="n">
        <f aca="false">AB1069*(1+F1070)</f>
        <v>8.9683218678771</v>
      </c>
      <c r="AC1070" s="73" t="n">
        <f aca="false">MAX(AC1069,AB1070)</f>
        <v>9.62426283463465</v>
      </c>
      <c r="AD1070" s="70" t="n">
        <f aca="false">1-AB1070/AC1070</f>
        <v>0.0681549307233206</v>
      </c>
      <c r="AE1070" s="73" t="n">
        <f aca="false">AE1069*(1+M1070)</f>
        <v>6.80775301079976</v>
      </c>
      <c r="AF1070" s="73" t="n">
        <f aca="false">MAX(AF1069,AE1070)</f>
        <v>7.58042448368252</v>
      </c>
      <c r="AG1070" s="70" t="n">
        <f aca="false">1-AE1070/AF1070</f>
        <v>0.101929842391545</v>
      </c>
      <c r="AH1070" s="74" t="n">
        <f aca="false">IF(R1070&gt;0,AH1069+1,0)</f>
        <v>143</v>
      </c>
      <c r="AI1070" s="74" t="n">
        <f aca="false">IF(U1070&gt;0,AI1069+1,0)</f>
        <v>143</v>
      </c>
      <c r="AJ1070" s="74" t="n">
        <f aca="false">IF(G1070&gt;0,AJ1069+1,0)</f>
        <v>0</v>
      </c>
      <c r="AK1070" s="74" t="n">
        <f aca="false">IF(G1070&lt;=0,AK1069+1,0)</f>
        <v>1</v>
      </c>
      <c r="AL1070" s="74" t="n">
        <f aca="false">IF(K1070&gt;0,AL1069+1,0)</f>
        <v>0</v>
      </c>
      <c r="AM1070" s="74" t="n">
        <f aca="false">IF(K1070&lt;=0,AM1069+1,0)</f>
        <v>1</v>
      </c>
    </row>
    <row r="1071" customFormat="false" ht="15" hidden="false" customHeight="false" outlineLevel="0" collapsed="false">
      <c r="A1071" s="61" t="n">
        <v>1075</v>
      </c>
      <c r="B1071" s="62" t="n">
        <v>42874.40625</v>
      </c>
      <c r="C1071" s="63" t="n">
        <f aca="false">YEAR(B1071)</f>
        <v>2017</v>
      </c>
      <c r="D1071" s="32" t="s">
        <v>277</v>
      </c>
      <c r="E1071" s="64" t="n">
        <v>9491.3</v>
      </c>
      <c r="F1071" s="65" t="n">
        <v>-0.0061</v>
      </c>
      <c r="G1071" s="66" t="n">
        <v>-57.89693</v>
      </c>
      <c r="H1071" s="67" t="n">
        <f aca="false">E1071+IF(D1071="Long",1,-1)*G1071</f>
        <v>9433.40307</v>
      </c>
      <c r="I1071" s="68" t="n">
        <f aca="false">Assumptions!$B$58</f>
        <v>5.35750011455817</v>
      </c>
      <c r="J1071" s="68" t="n">
        <f aca="false">INDEX(Yearly!$D$5:$D$22,MATCH(C1071,Yearly!$A$5:$A$22,0))</f>
        <v>0.479776129661926</v>
      </c>
      <c r="K1071" s="68" t="n">
        <f aca="false">G1071-I1071-J1071</f>
        <v>-63.7342062442201</v>
      </c>
      <c r="L1071" s="69" t="n">
        <f aca="false">(I1071+J1071)/Assumptions!$B$8</f>
        <v>0.000257387411860783</v>
      </c>
      <c r="M1071" s="70" t="n">
        <f aca="false">F1071-L1071</f>
        <v>-0.00635738741186078</v>
      </c>
      <c r="N1071" s="71" t="n">
        <f aca="false">G1071*Assumptions!$B$7</f>
        <v>-455359.35445</v>
      </c>
      <c r="O1071" s="71" t="n">
        <f aca="false">K1071*Assumptions!$B$7</f>
        <v>-501269.532110791</v>
      </c>
      <c r="P1071" s="68" t="n">
        <f aca="false">P1070+G1071</f>
        <v>12878.380285</v>
      </c>
      <c r="Q1071" s="68" t="n">
        <f aca="false">MAX(Q1070,P1071)</f>
        <v>13524.66331</v>
      </c>
      <c r="R1071" s="68" t="n">
        <f aca="false">Q1071-P1071</f>
        <v>646.283025000001</v>
      </c>
      <c r="S1071" s="68" t="n">
        <f aca="false">S1070+K1071</f>
        <v>6610.02518827867</v>
      </c>
      <c r="T1071" s="68" t="n">
        <f aca="false">MAX(T1070,S1071)</f>
        <v>8098.85506898122</v>
      </c>
      <c r="U1071" s="68" t="n">
        <f aca="false">T1071-S1071</f>
        <v>1488.82988070255</v>
      </c>
      <c r="V1071" s="70" t="n">
        <f aca="false">V1070+F1071</f>
        <v>2.3244</v>
      </c>
      <c r="W1071" s="70" t="n">
        <f aca="false">MAX(W1070,V1071)</f>
        <v>2.3943</v>
      </c>
      <c r="X1071" s="70" t="n">
        <f aca="false">W1071-V1071</f>
        <v>0.0698999999999979</v>
      </c>
      <c r="Y1071" s="70" t="n">
        <f aca="false">Y1070+M1071</f>
        <v>2.04800470406604</v>
      </c>
      <c r="Z1071" s="70" t="n">
        <f aca="false">MAX(Z1070,Y1071)</f>
        <v>2.15505575628418</v>
      </c>
      <c r="AA1071" s="70" t="n">
        <f aca="false">Z1071-Y1071</f>
        <v>0.107051052218137</v>
      </c>
      <c r="AB1071" s="72" t="n">
        <f aca="false">AB1070*(1+F1071)</f>
        <v>8.91361510448305</v>
      </c>
      <c r="AC1071" s="73" t="n">
        <f aca="false">MAX(AC1070,AB1071)</f>
        <v>9.62426283463465</v>
      </c>
      <c r="AD1071" s="70" t="n">
        <f aca="false">1-AB1071/AC1071</f>
        <v>0.0738391856459082</v>
      </c>
      <c r="AE1071" s="73" t="n">
        <f aca="false">AE1070*(1+M1071)</f>
        <v>6.76447348750584</v>
      </c>
      <c r="AF1071" s="73" t="n">
        <f aca="false">MAX(AF1070,AE1071)</f>
        <v>7.58042448368252</v>
      </c>
      <c r="AG1071" s="70" t="n">
        <f aca="false">1-AE1071/AF1071</f>
        <v>0.107639222306493</v>
      </c>
      <c r="AH1071" s="74" t="n">
        <f aca="false">IF(R1071&gt;0,AH1070+1,0)</f>
        <v>144</v>
      </c>
      <c r="AI1071" s="74" t="n">
        <f aca="false">IF(U1071&gt;0,AI1070+1,0)</f>
        <v>144</v>
      </c>
      <c r="AJ1071" s="74" t="n">
        <f aca="false">IF(G1071&gt;0,AJ1070+1,0)</f>
        <v>0</v>
      </c>
      <c r="AK1071" s="74" t="n">
        <f aca="false">IF(G1071&lt;=0,AK1070+1,0)</f>
        <v>2</v>
      </c>
      <c r="AL1071" s="74" t="n">
        <f aca="false">IF(K1071&gt;0,AL1070+1,0)</f>
        <v>0</v>
      </c>
      <c r="AM1071" s="74" t="n">
        <f aca="false">IF(K1071&lt;=0,AM1070+1,0)</f>
        <v>2</v>
      </c>
    </row>
    <row r="1072" customFormat="false" ht="15" hidden="false" customHeight="false" outlineLevel="0" collapsed="false">
      <c r="A1072" s="61" t="n">
        <v>1076</v>
      </c>
      <c r="B1072" s="62" t="n">
        <v>42874.4895833333</v>
      </c>
      <c r="C1072" s="63" t="n">
        <f aca="false">YEAR(B1072)</f>
        <v>2017</v>
      </c>
      <c r="D1072" s="32" t="s">
        <v>276</v>
      </c>
      <c r="E1072" s="64" t="n">
        <v>9433.45</v>
      </c>
      <c r="F1072" s="65" t="n">
        <v>-0.0042</v>
      </c>
      <c r="G1072" s="66" t="n">
        <v>-39.62049</v>
      </c>
      <c r="H1072" s="67" t="n">
        <f aca="false">E1072+IF(D1072="Long",1,-1)*G1072</f>
        <v>9473.07049</v>
      </c>
      <c r="I1072" s="68" t="n">
        <f aca="false">Assumptions!$B$58</f>
        <v>5.35750011455817</v>
      </c>
      <c r="J1072" s="68" t="n">
        <f aca="false">INDEX(Yearly!$D$5:$D$22,MATCH(C1072,Yearly!$A$5:$A$22,0))</f>
        <v>0.479776129661926</v>
      </c>
      <c r="K1072" s="68" t="n">
        <f aca="false">G1072-I1072-J1072</f>
        <v>-45.4577662442201</v>
      </c>
      <c r="L1072" s="69" t="n">
        <f aca="false">(I1072+J1072)/Assumptions!$B$8</f>
        <v>0.000257387411860783</v>
      </c>
      <c r="M1072" s="70" t="n">
        <f aca="false">F1072-L1072</f>
        <v>-0.00445738741186078</v>
      </c>
      <c r="N1072" s="71" t="n">
        <f aca="false">G1072*Assumptions!$B$7</f>
        <v>-311615.15385</v>
      </c>
      <c r="O1072" s="71" t="n">
        <f aca="false">K1072*Assumptions!$B$7</f>
        <v>-357525.331510791</v>
      </c>
      <c r="P1072" s="68" t="n">
        <f aca="false">P1071+G1072</f>
        <v>12838.759795</v>
      </c>
      <c r="Q1072" s="68" t="n">
        <f aca="false">MAX(Q1071,P1072)</f>
        <v>13524.66331</v>
      </c>
      <c r="R1072" s="68" t="n">
        <f aca="false">Q1072-P1072</f>
        <v>685.903515</v>
      </c>
      <c r="S1072" s="68" t="n">
        <f aca="false">S1071+K1072</f>
        <v>6564.56742203445</v>
      </c>
      <c r="T1072" s="68" t="n">
        <f aca="false">MAX(T1071,S1072)</f>
        <v>8098.85506898122</v>
      </c>
      <c r="U1072" s="68" t="n">
        <f aca="false">T1072-S1072</f>
        <v>1534.28764694677</v>
      </c>
      <c r="V1072" s="70" t="n">
        <f aca="false">V1071+F1072</f>
        <v>2.3202</v>
      </c>
      <c r="W1072" s="70" t="n">
        <f aca="false">MAX(W1071,V1072)</f>
        <v>2.3943</v>
      </c>
      <c r="X1072" s="70" t="n">
        <f aca="false">W1072-V1072</f>
        <v>0.0740999999999978</v>
      </c>
      <c r="Y1072" s="70" t="n">
        <f aca="false">Y1071+M1072</f>
        <v>2.04354731665418</v>
      </c>
      <c r="Z1072" s="70" t="n">
        <f aca="false">MAX(Z1071,Y1072)</f>
        <v>2.15505575628418</v>
      </c>
      <c r="AA1072" s="70" t="n">
        <f aca="false">Z1072-Y1072</f>
        <v>0.111508439629998</v>
      </c>
      <c r="AB1072" s="72" t="n">
        <f aca="false">AB1071*(1+F1072)</f>
        <v>8.87617792104422</v>
      </c>
      <c r="AC1072" s="73" t="n">
        <f aca="false">MAX(AC1071,AB1072)</f>
        <v>9.62426283463465</v>
      </c>
      <c r="AD1072" s="70" t="n">
        <f aca="false">1-AB1072/AC1072</f>
        <v>0.0777290610661955</v>
      </c>
      <c r="AE1072" s="73" t="n">
        <f aca="false">AE1071*(1+M1072)</f>
        <v>6.73432160853477</v>
      </c>
      <c r="AF1072" s="73" t="n">
        <f aca="false">MAX(AF1071,AE1072)</f>
        <v>7.58042448368252</v>
      </c>
      <c r="AG1072" s="70" t="n">
        <f aca="false">1-AE1072/AF1072</f>
        <v>0.111616820003822</v>
      </c>
      <c r="AH1072" s="74" t="n">
        <f aca="false">IF(R1072&gt;0,AH1071+1,0)</f>
        <v>145</v>
      </c>
      <c r="AI1072" s="74" t="n">
        <f aca="false">IF(U1072&gt;0,AI1071+1,0)</f>
        <v>145</v>
      </c>
      <c r="AJ1072" s="74" t="n">
        <f aca="false">IF(G1072&gt;0,AJ1071+1,0)</f>
        <v>0</v>
      </c>
      <c r="AK1072" s="74" t="n">
        <f aca="false">IF(G1072&lt;=0,AK1071+1,0)</f>
        <v>3</v>
      </c>
      <c r="AL1072" s="74" t="n">
        <f aca="false">IF(K1072&gt;0,AL1071+1,0)</f>
        <v>0</v>
      </c>
      <c r="AM1072" s="74" t="n">
        <f aca="false">IF(K1072&lt;=0,AM1071+1,0)</f>
        <v>3</v>
      </c>
    </row>
    <row r="1073" customFormat="false" ht="15" hidden="false" customHeight="false" outlineLevel="0" collapsed="false">
      <c r="A1073" s="61" t="n">
        <v>1077</v>
      </c>
      <c r="B1073" s="62" t="n">
        <v>42877.40625</v>
      </c>
      <c r="C1073" s="63" t="n">
        <f aca="false">YEAR(B1073)</f>
        <v>2017</v>
      </c>
      <c r="D1073" s="32" t="s">
        <v>277</v>
      </c>
      <c r="E1073" s="64" t="n">
        <v>9473.2</v>
      </c>
      <c r="F1073" s="65" t="n">
        <v>-0.0027</v>
      </c>
      <c r="G1073" s="66" t="n">
        <v>-25.57764</v>
      </c>
      <c r="H1073" s="67" t="n">
        <f aca="false">E1073+IF(D1073="Long",1,-1)*G1073</f>
        <v>9447.62236</v>
      </c>
      <c r="I1073" s="68" t="n">
        <f aca="false">Assumptions!$B$58</f>
        <v>5.35750011455817</v>
      </c>
      <c r="J1073" s="68" t="n">
        <f aca="false">INDEX(Yearly!$D$5:$D$22,MATCH(C1073,Yearly!$A$5:$A$22,0))</f>
        <v>0.479776129661926</v>
      </c>
      <c r="K1073" s="68" t="n">
        <f aca="false">G1073-I1073-J1073</f>
        <v>-31.4149162442201</v>
      </c>
      <c r="L1073" s="69" t="n">
        <f aca="false">(I1073+J1073)/Assumptions!$B$8</f>
        <v>0.000257387411860783</v>
      </c>
      <c r="M1073" s="70" t="n">
        <f aca="false">F1073-L1073</f>
        <v>-0.00295738741186078</v>
      </c>
      <c r="N1073" s="71" t="n">
        <f aca="false">G1073*Assumptions!$B$7</f>
        <v>-201168.1386</v>
      </c>
      <c r="O1073" s="71" t="n">
        <f aca="false">K1073*Assumptions!$B$7</f>
        <v>-247078.316260791</v>
      </c>
      <c r="P1073" s="68" t="n">
        <f aca="false">P1072+G1073</f>
        <v>12813.182155</v>
      </c>
      <c r="Q1073" s="68" t="n">
        <f aca="false">MAX(Q1072,P1073)</f>
        <v>13524.66331</v>
      </c>
      <c r="R1073" s="68" t="n">
        <f aca="false">Q1073-P1073</f>
        <v>711.481155</v>
      </c>
      <c r="S1073" s="68" t="n">
        <f aca="false">S1072+K1073</f>
        <v>6533.15250579023</v>
      </c>
      <c r="T1073" s="68" t="n">
        <f aca="false">MAX(T1072,S1073)</f>
        <v>8098.85506898122</v>
      </c>
      <c r="U1073" s="68" t="n">
        <f aca="false">T1073-S1073</f>
        <v>1565.70256319099</v>
      </c>
      <c r="V1073" s="70" t="n">
        <f aca="false">V1072+F1073</f>
        <v>2.3175</v>
      </c>
      <c r="W1073" s="70" t="n">
        <f aca="false">MAX(W1072,V1073)</f>
        <v>2.3943</v>
      </c>
      <c r="X1073" s="70" t="n">
        <f aca="false">W1073-V1073</f>
        <v>0.0767999999999978</v>
      </c>
      <c r="Y1073" s="70" t="n">
        <f aca="false">Y1072+M1073</f>
        <v>2.04058992924232</v>
      </c>
      <c r="Z1073" s="70" t="n">
        <f aca="false">MAX(Z1072,Y1073)</f>
        <v>2.15505575628418</v>
      </c>
      <c r="AA1073" s="70" t="n">
        <f aca="false">Z1073-Y1073</f>
        <v>0.114465827041859</v>
      </c>
      <c r="AB1073" s="72" t="n">
        <f aca="false">AB1072*(1+F1073)</f>
        <v>8.8522122406574</v>
      </c>
      <c r="AC1073" s="73" t="n">
        <f aca="false">MAX(AC1072,AB1073)</f>
        <v>9.62426283463465</v>
      </c>
      <c r="AD1073" s="70" t="n">
        <f aca="false">1-AB1073/AC1073</f>
        <v>0.0802191926013167</v>
      </c>
      <c r="AE1073" s="73" t="n">
        <f aca="false">AE1072*(1+M1073)</f>
        <v>6.71440561058226</v>
      </c>
      <c r="AF1073" s="73" t="n">
        <f aca="false">MAX(AF1072,AE1073)</f>
        <v>7.58042448368252</v>
      </c>
      <c r="AG1073" s="70" t="n">
        <f aca="false">1-AE1073/AF1073</f>
        <v>0.114244113237252</v>
      </c>
      <c r="AH1073" s="74" t="n">
        <f aca="false">IF(R1073&gt;0,AH1072+1,0)</f>
        <v>146</v>
      </c>
      <c r="AI1073" s="74" t="n">
        <f aca="false">IF(U1073&gt;0,AI1072+1,0)</f>
        <v>146</v>
      </c>
      <c r="AJ1073" s="74" t="n">
        <f aca="false">IF(G1073&gt;0,AJ1072+1,0)</f>
        <v>0</v>
      </c>
      <c r="AK1073" s="74" t="n">
        <f aca="false">IF(G1073&lt;=0,AK1072+1,0)</f>
        <v>4</v>
      </c>
      <c r="AL1073" s="74" t="n">
        <f aca="false">IF(K1073&gt;0,AL1072+1,0)</f>
        <v>0</v>
      </c>
      <c r="AM1073" s="74" t="n">
        <f aca="false">IF(K1073&lt;=0,AM1072+1,0)</f>
        <v>4</v>
      </c>
    </row>
    <row r="1074" customFormat="false" ht="15" hidden="false" customHeight="false" outlineLevel="0" collapsed="false">
      <c r="A1074" s="61" t="n">
        <v>1078</v>
      </c>
      <c r="B1074" s="62" t="n">
        <v>42877.5347222222</v>
      </c>
      <c r="C1074" s="63" t="n">
        <f aca="false">YEAR(B1074)</f>
        <v>2017</v>
      </c>
      <c r="D1074" s="32" t="s">
        <v>276</v>
      </c>
      <c r="E1074" s="64" t="n">
        <v>9447.75</v>
      </c>
      <c r="F1074" s="65" t="n">
        <v>0.0032</v>
      </c>
      <c r="G1074" s="66" t="n">
        <v>30.2328</v>
      </c>
      <c r="H1074" s="67" t="n">
        <f aca="false">E1074+IF(D1074="Long",1,-1)*G1074</f>
        <v>9417.5172</v>
      </c>
      <c r="I1074" s="68" t="n">
        <f aca="false">Assumptions!$B$58</f>
        <v>5.35750011455817</v>
      </c>
      <c r="J1074" s="68" t="n">
        <f aca="false">INDEX(Yearly!$D$5:$D$22,MATCH(C1074,Yearly!$A$5:$A$22,0))</f>
        <v>0.479776129661926</v>
      </c>
      <c r="K1074" s="68" t="n">
        <f aca="false">G1074-I1074-J1074</f>
        <v>24.3955237557799</v>
      </c>
      <c r="L1074" s="69" t="n">
        <f aca="false">(I1074+J1074)/Assumptions!$B$8</f>
        <v>0.000257387411860783</v>
      </c>
      <c r="M1074" s="70" t="n">
        <f aca="false">F1074-L1074</f>
        <v>0.00294261258813922</v>
      </c>
      <c r="N1074" s="71" t="n">
        <f aca="false">G1074*Assumptions!$B$7</f>
        <v>237780.972</v>
      </c>
      <c r="O1074" s="71" t="n">
        <f aca="false">K1074*Assumptions!$B$7</f>
        <v>191870.794339209</v>
      </c>
      <c r="P1074" s="68" t="n">
        <f aca="false">P1073+G1074</f>
        <v>12843.414955</v>
      </c>
      <c r="Q1074" s="68" t="n">
        <f aca="false">MAX(Q1073,P1074)</f>
        <v>13524.66331</v>
      </c>
      <c r="R1074" s="68" t="n">
        <f aca="false">Q1074-P1074</f>
        <v>681.248355</v>
      </c>
      <c r="S1074" s="68" t="n">
        <f aca="false">S1073+K1074</f>
        <v>6557.54802954601</v>
      </c>
      <c r="T1074" s="68" t="n">
        <f aca="false">MAX(T1073,S1074)</f>
        <v>8098.85506898122</v>
      </c>
      <c r="U1074" s="68" t="n">
        <f aca="false">T1074-S1074</f>
        <v>1541.30703943521</v>
      </c>
      <c r="V1074" s="70" t="n">
        <f aca="false">V1073+F1074</f>
        <v>2.3207</v>
      </c>
      <c r="W1074" s="70" t="n">
        <f aca="false">MAX(W1073,V1074)</f>
        <v>2.3943</v>
      </c>
      <c r="X1074" s="70" t="n">
        <f aca="false">W1074-V1074</f>
        <v>0.0735999999999977</v>
      </c>
      <c r="Y1074" s="70" t="n">
        <f aca="false">Y1073+M1074</f>
        <v>2.04353254183046</v>
      </c>
      <c r="Z1074" s="70" t="n">
        <f aca="false">MAX(Z1073,Y1074)</f>
        <v>2.15505575628418</v>
      </c>
      <c r="AA1074" s="70" t="n">
        <f aca="false">Z1074-Y1074</f>
        <v>0.111523214453719</v>
      </c>
      <c r="AB1074" s="72" t="n">
        <f aca="false">AB1073*(1+F1074)</f>
        <v>8.88053931982751</v>
      </c>
      <c r="AC1074" s="73" t="n">
        <f aca="false">MAX(AC1073,AB1074)</f>
        <v>9.62426283463465</v>
      </c>
      <c r="AD1074" s="70" t="n">
        <f aca="false">1-AB1074/AC1074</f>
        <v>0.0772758940176409</v>
      </c>
      <c r="AE1074" s="73" t="n">
        <f aca="false">AE1073*(1+M1074)</f>
        <v>6.73416350505384</v>
      </c>
      <c r="AF1074" s="73" t="n">
        <f aca="false">MAX(AF1073,AE1074)</f>
        <v>7.58042448368252</v>
      </c>
      <c r="AG1074" s="70" t="n">
        <f aca="false">1-AE1074/AF1074</f>
        <v>0.111637676814845</v>
      </c>
      <c r="AH1074" s="74" t="n">
        <f aca="false">IF(R1074&gt;0,AH1073+1,0)</f>
        <v>147</v>
      </c>
      <c r="AI1074" s="74" t="n">
        <f aca="false">IF(U1074&gt;0,AI1073+1,0)</f>
        <v>147</v>
      </c>
      <c r="AJ1074" s="74" t="n">
        <f aca="false">IF(G1074&gt;0,AJ1073+1,0)</f>
        <v>1</v>
      </c>
      <c r="AK1074" s="74" t="n">
        <f aca="false">IF(G1074&lt;=0,AK1073+1,0)</f>
        <v>0</v>
      </c>
      <c r="AL1074" s="74" t="n">
        <f aca="false">IF(K1074&gt;0,AL1073+1,0)</f>
        <v>1</v>
      </c>
      <c r="AM1074" s="74" t="n">
        <f aca="false">IF(K1074&lt;=0,AM1073+1,0)</f>
        <v>0</v>
      </c>
    </row>
    <row r="1075" customFormat="false" ht="15" hidden="false" customHeight="false" outlineLevel="0" collapsed="false">
      <c r="A1075" s="61" t="n">
        <v>1079</v>
      </c>
      <c r="B1075" s="62" t="n">
        <v>42880.46875</v>
      </c>
      <c r="C1075" s="63" t="n">
        <f aca="false">YEAR(B1075)</f>
        <v>2017</v>
      </c>
      <c r="D1075" s="32" t="s">
        <v>277</v>
      </c>
      <c r="E1075" s="64" t="n">
        <v>9417.95</v>
      </c>
      <c r="F1075" s="65" t="n">
        <v>0.023</v>
      </c>
      <c r="G1075" s="66" t="n">
        <v>216.61285</v>
      </c>
      <c r="H1075" s="67" t="n">
        <f aca="false">E1075+IF(D1075="Long",1,-1)*G1075</f>
        <v>9634.56285</v>
      </c>
      <c r="I1075" s="68" t="n">
        <f aca="false">Assumptions!$B$58</f>
        <v>5.35750011455817</v>
      </c>
      <c r="J1075" s="68" t="n">
        <f aca="false">INDEX(Yearly!$D$5:$D$22,MATCH(C1075,Yearly!$A$5:$A$22,0))</f>
        <v>0.479776129661926</v>
      </c>
      <c r="K1075" s="68" t="n">
        <f aca="false">G1075-I1075-J1075</f>
        <v>210.77557375578</v>
      </c>
      <c r="L1075" s="69" t="n">
        <f aca="false">(I1075+J1075)/Assumptions!$B$8</f>
        <v>0.000257387411860783</v>
      </c>
      <c r="M1075" s="70" t="n">
        <f aca="false">F1075-L1075</f>
        <v>0.0227426125881392</v>
      </c>
      <c r="N1075" s="71" t="n">
        <f aca="false">G1075*Assumptions!$B$7</f>
        <v>1703660.06525</v>
      </c>
      <c r="O1075" s="71" t="n">
        <f aca="false">K1075*Assumptions!$B$7</f>
        <v>1657749.88758921</v>
      </c>
      <c r="P1075" s="68" t="n">
        <f aca="false">P1074+G1075</f>
        <v>13060.027805</v>
      </c>
      <c r="Q1075" s="68" t="n">
        <f aca="false">MAX(Q1074,P1075)</f>
        <v>13524.66331</v>
      </c>
      <c r="R1075" s="68" t="n">
        <f aca="false">Q1075-P1075</f>
        <v>464.635505</v>
      </c>
      <c r="S1075" s="68" t="n">
        <f aca="false">S1074+K1075</f>
        <v>6768.32360330179</v>
      </c>
      <c r="T1075" s="68" t="n">
        <f aca="false">MAX(T1074,S1075)</f>
        <v>8098.85506898122</v>
      </c>
      <c r="U1075" s="68" t="n">
        <f aca="false">T1075-S1075</f>
        <v>1330.53146567943</v>
      </c>
      <c r="V1075" s="70" t="n">
        <f aca="false">V1074+F1075</f>
        <v>2.3437</v>
      </c>
      <c r="W1075" s="70" t="n">
        <f aca="false">MAX(W1074,V1075)</f>
        <v>2.3943</v>
      </c>
      <c r="X1075" s="70" t="n">
        <f aca="false">W1075-V1075</f>
        <v>0.0505999999999975</v>
      </c>
      <c r="Y1075" s="70" t="n">
        <f aca="false">Y1074+M1075</f>
        <v>2.0662751544186</v>
      </c>
      <c r="Z1075" s="70" t="n">
        <f aca="false">MAX(Z1074,Y1075)</f>
        <v>2.15505575628418</v>
      </c>
      <c r="AA1075" s="70" t="n">
        <f aca="false">Z1075-Y1075</f>
        <v>0.0887806018655799</v>
      </c>
      <c r="AB1075" s="72" t="n">
        <f aca="false">AB1074*(1+F1075)</f>
        <v>9.08479172418354</v>
      </c>
      <c r="AC1075" s="73" t="n">
        <f aca="false">MAX(AC1074,AB1075)</f>
        <v>9.62426283463465</v>
      </c>
      <c r="AD1075" s="70" t="n">
        <f aca="false">1-AB1075/AC1075</f>
        <v>0.0560532395800467</v>
      </c>
      <c r="AE1075" s="73" t="n">
        <f aca="false">AE1074*(1+M1075)</f>
        <v>6.88731597675446</v>
      </c>
      <c r="AF1075" s="73" t="n">
        <f aca="false">MAX(AF1074,AE1075)</f>
        <v>7.58042448368252</v>
      </c>
      <c r="AG1075" s="70" t="n">
        <f aca="false">1-AE1075/AF1075</f>
        <v>0.0914339966607459</v>
      </c>
      <c r="AH1075" s="74" t="n">
        <f aca="false">IF(R1075&gt;0,AH1074+1,0)</f>
        <v>148</v>
      </c>
      <c r="AI1075" s="74" t="n">
        <f aca="false">IF(U1075&gt;0,AI1074+1,0)</f>
        <v>148</v>
      </c>
      <c r="AJ1075" s="74" t="n">
        <f aca="false">IF(G1075&gt;0,AJ1074+1,0)</f>
        <v>2</v>
      </c>
      <c r="AK1075" s="74" t="n">
        <f aca="false">IF(G1075&lt;=0,AK1074+1,0)</f>
        <v>0</v>
      </c>
      <c r="AL1075" s="74" t="n">
        <f aca="false">IF(K1075&gt;0,AL1074+1,0)</f>
        <v>2</v>
      </c>
      <c r="AM1075" s="74" t="n">
        <f aca="false">IF(K1075&lt;=0,AM1074+1,0)</f>
        <v>0</v>
      </c>
    </row>
    <row r="1076" customFormat="false" ht="15" hidden="false" customHeight="false" outlineLevel="0" collapsed="false">
      <c r="A1076" s="61" t="n">
        <v>1080</v>
      </c>
      <c r="B1076" s="62" t="n">
        <v>42892.6354166667</v>
      </c>
      <c r="C1076" s="63" t="n">
        <f aca="false">YEAR(B1076)</f>
        <v>2017</v>
      </c>
      <c r="D1076" s="32" t="s">
        <v>276</v>
      </c>
      <c r="E1076" s="64" t="n">
        <v>9634.75</v>
      </c>
      <c r="F1076" s="65" t="n">
        <v>-0.0029</v>
      </c>
      <c r="G1076" s="66" t="n">
        <v>-27.940775</v>
      </c>
      <c r="H1076" s="67" t="n">
        <f aca="false">E1076+IF(D1076="Long",1,-1)*G1076</f>
        <v>9662.690775</v>
      </c>
      <c r="I1076" s="68" t="n">
        <f aca="false">Assumptions!$B$58</f>
        <v>5.35750011455817</v>
      </c>
      <c r="J1076" s="68" t="n">
        <f aca="false">INDEX(Yearly!$D$5:$D$22,MATCH(C1076,Yearly!$A$5:$A$22,0))</f>
        <v>0.479776129661926</v>
      </c>
      <c r="K1076" s="68" t="n">
        <f aca="false">G1076-I1076-J1076</f>
        <v>-33.7780512442201</v>
      </c>
      <c r="L1076" s="69" t="n">
        <f aca="false">(I1076+J1076)/Assumptions!$B$8</f>
        <v>0.000257387411860783</v>
      </c>
      <c r="M1076" s="70" t="n">
        <f aca="false">F1076-L1076</f>
        <v>-0.00315738741186078</v>
      </c>
      <c r="N1076" s="71" t="n">
        <f aca="false">G1076*Assumptions!$B$7</f>
        <v>-219754.195375</v>
      </c>
      <c r="O1076" s="71" t="n">
        <f aca="false">K1076*Assumptions!$B$7</f>
        <v>-265664.373035791</v>
      </c>
      <c r="P1076" s="68" t="n">
        <f aca="false">P1075+G1076</f>
        <v>13032.08703</v>
      </c>
      <c r="Q1076" s="68" t="n">
        <f aca="false">MAX(Q1075,P1076)</f>
        <v>13524.66331</v>
      </c>
      <c r="R1076" s="68" t="n">
        <f aca="false">Q1076-P1076</f>
        <v>492.576279999999</v>
      </c>
      <c r="S1076" s="68" t="n">
        <f aca="false">S1075+K1076</f>
        <v>6734.54555205757</v>
      </c>
      <c r="T1076" s="68" t="n">
        <f aca="false">MAX(T1075,S1076)</f>
        <v>8098.85506898122</v>
      </c>
      <c r="U1076" s="68" t="n">
        <f aca="false">T1076-S1076</f>
        <v>1364.30951692365</v>
      </c>
      <c r="V1076" s="70" t="n">
        <f aca="false">V1075+F1076</f>
        <v>2.3408</v>
      </c>
      <c r="W1076" s="70" t="n">
        <f aca="false">MAX(W1075,V1076)</f>
        <v>2.3943</v>
      </c>
      <c r="X1076" s="70" t="n">
        <f aca="false">W1076-V1076</f>
        <v>0.0534999999999974</v>
      </c>
      <c r="Y1076" s="70" t="n">
        <f aca="false">Y1075+M1076</f>
        <v>2.06311776700674</v>
      </c>
      <c r="Z1076" s="70" t="n">
        <f aca="false">MAX(Z1075,Y1076)</f>
        <v>2.15505575628418</v>
      </c>
      <c r="AA1076" s="70" t="n">
        <f aca="false">Z1076-Y1076</f>
        <v>0.0919379892774406</v>
      </c>
      <c r="AB1076" s="72" t="n">
        <f aca="false">AB1075*(1+F1076)</f>
        <v>9.05844582818341</v>
      </c>
      <c r="AC1076" s="73" t="n">
        <f aca="false">MAX(AC1075,AB1076)</f>
        <v>9.62426283463465</v>
      </c>
      <c r="AD1076" s="70" t="n">
        <f aca="false">1-AB1076/AC1076</f>
        <v>0.0587906851852645</v>
      </c>
      <c r="AE1076" s="73" t="n">
        <f aca="false">AE1075*(1+M1076)</f>
        <v>6.86557005198795</v>
      </c>
      <c r="AF1076" s="73" t="n">
        <f aca="false">MAX(AF1075,AE1076)</f>
        <v>7.58042448368252</v>
      </c>
      <c r="AG1076" s="70" t="n">
        <f aca="false">1-AE1076/AF1076</f>
        <v>0.094302691522534</v>
      </c>
      <c r="AH1076" s="74" t="n">
        <f aca="false">IF(R1076&gt;0,AH1075+1,0)</f>
        <v>149</v>
      </c>
      <c r="AI1076" s="74" t="n">
        <f aca="false">IF(U1076&gt;0,AI1075+1,0)</f>
        <v>149</v>
      </c>
      <c r="AJ1076" s="74" t="n">
        <f aca="false">IF(G1076&gt;0,AJ1075+1,0)</f>
        <v>0</v>
      </c>
      <c r="AK1076" s="74" t="n">
        <f aca="false">IF(G1076&lt;=0,AK1075+1,0)</f>
        <v>1</v>
      </c>
      <c r="AL1076" s="74" t="n">
        <f aca="false">IF(K1076&gt;0,AL1075+1,0)</f>
        <v>0</v>
      </c>
      <c r="AM1076" s="74" t="n">
        <f aca="false">IF(K1076&lt;=0,AM1075+1,0)</f>
        <v>1</v>
      </c>
    </row>
    <row r="1077" customFormat="false" ht="15" hidden="false" customHeight="false" outlineLevel="0" collapsed="false">
      <c r="A1077" s="61" t="n">
        <v>1081</v>
      </c>
      <c r="B1077" s="62" t="n">
        <v>42893.40625</v>
      </c>
      <c r="C1077" s="63" t="n">
        <f aca="false">YEAR(B1077)</f>
        <v>2017</v>
      </c>
      <c r="D1077" s="32" t="s">
        <v>277</v>
      </c>
      <c r="E1077" s="64" t="n">
        <v>9662.4</v>
      </c>
      <c r="F1077" s="65" t="n">
        <v>-0.0027</v>
      </c>
      <c r="G1077" s="66" t="n">
        <v>-26.08848</v>
      </c>
      <c r="H1077" s="67" t="n">
        <f aca="false">E1077+IF(D1077="Long",1,-1)*G1077</f>
        <v>9636.31152</v>
      </c>
      <c r="I1077" s="68" t="n">
        <f aca="false">Assumptions!$B$58</f>
        <v>5.35750011455817</v>
      </c>
      <c r="J1077" s="68" t="n">
        <f aca="false">INDEX(Yearly!$D$5:$D$22,MATCH(C1077,Yearly!$A$5:$A$22,0))</f>
        <v>0.479776129661926</v>
      </c>
      <c r="K1077" s="68" t="n">
        <f aca="false">G1077-I1077-J1077</f>
        <v>-31.9257562442201</v>
      </c>
      <c r="L1077" s="69" t="n">
        <f aca="false">(I1077+J1077)/Assumptions!$B$8</f>
        <v>0.000257387411860783</v>
      </c>
      <c r="M1077" s="70" t="n">
        <f aca="false">F1077-L1077</f>
        <v>-0.00295738741186078</v>
      </c>
      <c r="N1077" s="71" t="n">
        <f aca="false">G1077*Assumptions!$B$7</f>
        <v>-205185.8952</v>
      </c>
      <c r="O1077" s="71" t="n">
        <f aca="false">K1077*Assumptions!$B$7</f>
        <v>-251096.072860791</v>
      </c>
      <c r="P1077" s="68" t="n">
        <f aca="false">P1076+G1077</f>
        <v>13005.99855</v>
      </c>
      <c r="Q1077" s="68" t="n">
        <f aca="false">MAX(Q1076,P1077)</f>
        <v>13524.66331</v>
      </c>
      <c r="R1077" s="68" t="n">
        <f aca="false">Q1077-P1077</f>
        <v>518.66476</v>
      </c>
      <c r="S1077" s="68" t="n">
        <f aca="false">S1076+K1077</f>
        <v>6702.61979581335</v>
      </c>
      <c r="T1077" s="68" t="n">
        <f aca="false">MAX(T1076,S1077)</f>
        <v>8098.85506898122</v>
      </c>
      <c r="U1077" s="68" t="n">
        <f aca="false">T1077-S1077</f>
        <v>1396.23527316787</v>
      </c>
      <c r="V1077" s="70" t="n">
        <f aca="false">V1076+F1077</f>
        <v>2.3381</v>
      </c>
      <c r="W1077" s="70" t="n">
        <f aca="false">MAX(W1076,V1077)</f>
        <v>2.3943</v>
      </c>
      <c r="X1077" s="70" t="n">
        <f aca="false">W1077-V1077</f>
        <v>0.0561999999999974</v>
      </c>
      <c r="Y1077" s="70" t="n">
        <f aca="false">Y1076+M1077</f>
        <v>2.06016037959488</v>
      </c>
      <c r="Z1077" s="70" t="n">
        <f aca="false">MAX(Z1076,Y1077)</f>
        <v>2.15505575628418</v>
      </c>
      <c r="AA1077" s="70" t="n">
        <f aca="false">Z1077-Y1077</f>
        <v>0.0948953766893013</v>
      </c>
      <c r="AB1077" s="72" t="n">
        <f aca="false">AB1076*(1+F1077)</f>
        <v>9.03398802444731</v>
      </c>
      <c r="AC1077" s="73" t="n">
        <f aca="false">MAX(AC1076,AB1077)</f>
        <v>9.62426283463465</v>
      </c>
      <c r="AD1077" s="70" t="n">
        <f aca="false">1-AB1077/AC1077</f>
        <v>0.0613319503352644</v>
      </c>
      <c r="AE1077" s="73" t="n">
        <f aca="false">AE1076*(1+M1077)</f>
        <v>6.84526590154095</v>
      </c>
      <c r="AF1077" s="73" t="n">
        <f aca="false">MAX(AF1076,AE1077)</f>
        <v>7.58042448368252</v>
      </c>
      <c r="AG1077" s="70" t="n">
        <f aca="false">1-AE1077/AF1077</f>
        <v>0.0969811893415814</v>
      </c>
      <c r="AH1077" s="74" t="n">
        <f aca="false">IF(R1077&gt;0,AH1076+1,0)</f>
        <v>150</v>
      </c>
      <c r="AI1077" s="74" t="n">
        <f aca="false">IF(U1077&gt;0,AI1076+1,0)</f>
        <v>150</v>
      </c>
      <c r="AJ1077" s="74" t="n">
        <f aca="false">IF(G1077&gt;0,AJ1076+1,0)</f>
        <v>0</v>
      </c>
      <c r="AK1077" s="74" t="n">
        <f aca="false">IF(G1077&lt;=0,AK1076+1,0)</f>
        <v>2</v>
      </c>
      <c r="AL1077" s="74" t="n">
        <f aca="false">IF(K1077&gt;0,AL1076+1,0)</f>
        <v>0</v>
      </c>
      <c r="AM1077" s="74" t="n">
        <f aca="false">IF(K1077&lt;=0,AM1076+1,0)</f>
        <v>2</v>
      </c>
    </row>
    <row r="1078" customFormat="false" ht="15" hidden="false" customHeight="false" outlineLevel="0" collapsed="false">
      <c r="A1078" s="61" t="n">
        <v>1082</v>
      </c>
      <c r="B1078" s="62" t="n">
        <v>42893.53125</v>
      </c>
      <c r="C1078" s="63" t="n">
        <f aca="false">YEAR(B1078)</f>
        <v>2017</v>
      </c>
      <c r="D1078" s="32" t="s">
        <v>276</v>
      </c>
      <c r="E1078" s="64" t="n">
        <v>9636.5</v>
      </c>
      <c r="F1078" s="65" t="n">
        <v>-0.003</v>
      </c>
      <c r="G1078" s="66" t="n">
        <v>-28.9095</v>
      </c>
      <c r="H1078" s="67" t="n">
        <f aca="false">E1078+IF(D1078="Long",1,-1)*G1078</f>
        <v>9665.4095</v>
      </c>
      <c r="I1078" s="68" t="n">
        <f aca="false">Assumptions!$B$58</f>
        <v>5.35750011455817</v>
      </c>
      <c r="J1078" s="68" t="n">
        <f aca="false">INDEX(Yearly!$D$5:$D$22,MATCH(C1078,Yearly!$A$5:$A$22,0))</f>
        <v>0.479776129661926</v>
      </c>
      <c r="K1078" s="68" t="n">
        <f aca="false">G1078-I1078-J1078</f>
        <v>-34.7467762442201</v>
      </c>
      <c r="L1078" s="69" t="n">
        <f aca="false">(I1078+J1078)/Assumptions!$B$8</f>
        <v>0.000257387411860783</v>
      </c>
      <c r="M1078" s="70" t="n">
        <f aca="false">F1078-L1078</f>
        <v>-0.00325738741186078</v>
      </c>
      <c r="N1078" s="71" t="n">
        <f aca="false">G1078*Assumptions!$B$7</f>
        <v>-227373.2175</v>
      </c>
      <c r="O1078" s="71" t="n">
        <f aca="false">K1078*Assumptions!$B$7</f>
        <v>-273283.395160791</v>
      </c>
      <c r="P1078" s="68" t="n">
        <f aca="false">P1077+G1078</f>
        <v>12977.08905</v>
      </c>
      <c r="Q1078" s="68" t="n">
        <f aca="false">MAX(Q1077,P1078)</f>
        <v>13524.66331</v>
      </c>
      <c r="R1078" s="68" t="n">
        <f aca="false">Q1078-P1078</f>
        <v>547.574259999999</v>
      </c>
      <c r="S1078" s="68" t="n">
        <f aca="false">S1077+K1078</f>
        <v>6667.87301956913</v>
      </c>
      <c r="T1078" s="68" t="n">
        <f aca="false">MAX(T1077,S1078)</f>
        <v>8098.85506898122</v>
      </c>
      <c r="U1078" s="68" t="n">
        <f aca="false">T1078-S1078</f>
        <v>1430.98204941209</v>
      </c>
      <c r="V1078" s="70" t="n">
        <f aca="false">V1077+F1078</f>
        <v>2.3351</v>
      </c>
      <c r="W1078" s="70" t="n">
        <f aca="false">MAX(W1077,V1078)</f>
        <v>2.3943</v>
      </c>
      <c r="X1078" s="70" t="n">
        <f aca="false">W1078-V1078</f>
        <v>0.0591999999999975</v>
      </c>
      <c r="Y1078" s="70" t="n">
        <f aca="false">Y1077+M1078</f>
        <v>2.05690299218302</v>
      </c>
      <c r="Z1078" s="70" t="n">
        <f aca="false">MAX(Z1077,Y1078)</f>
        <v>2.15505575628418</v>
      </c>
      <c r="AA1078" s="70" t="n">
        <f aca="false">Z1078-Y1078</f>
        <v>0.0981527641011621</v>
      </c>
      <c r="AB1078" s="72" t="n">
        <f aca="false">AB1077*(1+F1078)</f>
        <v>9.00688606037397</v>
      </c>
      <c r="AC1078" s="73" t="n">
        <f aca="false">MAX(AC1077,AB1078)</f>
        <v>9.62426283463465</v>
      </c>
      <c r="AD1078" s="70" t="n">
        <f aca="false">1-AB1078/AC1078</f>
        <v>0.0641479544842587</v>
      </c>
      <c r="AE1078" s="73" t="n">
        <f aca="false">AE1077*(1+M1078)</f>
        <v>6.82296821856243</v>
      </c>
      <c r="AF1078" s="73" t="n">
        <f aca="false">MAX(AF1077,AE1078)</f>
        <v>7.58042448368252</v>
      </c>
      <c r="AG1078" s="70" t="n">
        <f aca="false">1-AE1078/AF1078</f>
        <v>0.0999226714480936</v>
      </c>
      <c r="AH1078" s="74" t="n">
        <f aca="false">IF(R1078&gt;0,AH1077+1,0)</f>
        <v>151</v>
      </c>
      <c r="AI1078" s="74" t="n">
        <f aca="false">IF(U1078&gt;0,AI1077+1,0)</f>
        <v>151</v>
      </c>
      <c r="AJ1078" s="74" t="n">
        <f aca="false">IF(G1078&gt;0,AJ1077+1,0)</f>
        <v>0</v>
      </c>
      <c r="AK1078" s="74" t="n">
        <f aca="false">IF(G1078&lt;=0,AK1077+1,0)</f>
        <v>3</v>
      </c>
      <c r="AL1078" s="74" t="n">
        <f aca="false">IF(K1078&gt;0,AL1077+1,0)</f>
        <v>0</v>
      </c>
      <c r="AM1078" s="74" t="n">
        <f aca="false">IF(K1078&lt;=0,AM1077+1,0)</f>
        <v>3</v>
      </c>
    </row>
    <row r="1079" customFormat="false" ht="15" hidden="false" customHeight="false" outlineLevel="0" collapsed="false">
      <c r="A1079" s="61" t="n">
        <v>1083</v>
      </c>
      <c r="B1079" s="62" t="n">
        <v>42893.6354166667</v>
      </c>
      <c r="C1079" s="63" t="n">
        <f aca="false">YEAR(B1079)</f>
        <v>2017</v>
      </c>
      <c r="D1079" s="32" t="s">
        <v>277</v>
      </c>
      <c r="E1079" s="64" t="n">
        <v>9665.05</v>
      </c>
      <c r="F1079" s="65" t="n">
        <v>-0.002</v>
      </c>
      <c r="G1079" s="66" t="n">
        <v>-19.3301</v>
      </c>
      <c r="H1079" s="67" t="n">
        <f aca="false">E1079+IF(D1079="Long",1,-1)*G1079</f>
        <v>9645.7199</v>
      </c>
      <c r="I1079" s="68" t="n">
        <f aca="false">Assumptions!$B$58</f>
        <v>5.35750011455817</v>
      </c>
      <c r="J1079" s="68" t="n">
        <f aca="false">INDEX(Yearly!$D$5:$D$22,MATCH(C1079,Yearly!$A$5:$A$22,0))</f>
        <v>0.479776129661926</v>
      </c>
      <c r="K1079" s="68" t="n">
        <f aca="false">G1079-I1079-J1079</f>
        <v>-25.1673762442201</v>
      </c>
      <c r="L1079" s="69" t="n">
        <f aca="false">(I1079+J1079)/Assumptions!$B$8</f>
        <v>0.000257387411860783</v>
      </c>
      <c r="M1079" s="70" t="n">
        <f aca="false">F1079-L1079</f>
        <v>-0.00225738741186078</v>
      </c>
      <c r="N1079" s="71" t="n">
        <f aca="false">G1079*Assumptions!$B$7</f>
        <v>-152031.2365</v>
      </c>
      <c r="O1079" s="71" t="n">
        <f aca="false">K1079*Assumptions!$B$7</f>
        <v>-197941.414160791</v>
      </c>
      <c r="P1079" s="68" t="n">
        <f aca="false">P1078+G1079</f>
        <v>12957.75895</v>
      </c>
      <c r="Q1079" s="68" t="n">
        <f aca="false">MAX(Q1078,P1079)</f>
        <v>13524.66331</v>
      </c>
      <c r="R1079" s="68" t="n">
        <f aca="false">Q1079-P1079</f>
        <v>566.904359999999</v>
      </c>
      <c r="S1079" s="68" t="n">
        <f aca="false">S1078+K1079</f>
        <v>6642.70564332491</v>
      </c>
      <c r="T1079" s="68" t="n">
        <f aca="false">MAX(T1078,S1079)</f>
        <v>8098.85506898122</v>
      </c>
      <c r="U1079" s="68" t="n">
        <f aca="false">T1079-S1079</f>
        <v>1456.14942565631</v>
      </c>
      <c r="V1079" s="70" t="n">
        <f aca="false">V1078+F1079</f>
        <v>2.3331</v>
      </c>
      <c r="W1079" s="70" t="n">
        <f aca="false">MAX(W1078,V1079)</f>
        <v>2.3943</v>
      </c>
      <c r="X1079" s="70" t="n">
        <f aca="false">W1079-V1079</f>
        <v>0.0611999999999973</v>
      </c>
      <c r="Y1079" s="70" t="n">
        <f aca="false">Y1078+M1079</f>
        <v>2.05464560477116</v>
      </c>
      <c r="Z1079" s="70" t="n">
        <f aca="false">MAX(Z1078,Y1079)</f>
        <v>2.15505575628418</v>
      </c>
      <c r="AA1079" s="70" t="n">
        <f aca="false">Z1079-Y1079</f>
        <v>0.100410151513023</v>
      </c>
      <c r="AB1079" s="72" t="n">
        <f aca="false">AB1078*(1+F1079)</f>
        <v>8.98887228825322</v>
      </c>
      <c r="AC1079" s="73" t="n">
        <f aca="false">MAX(AC1078,AB1079)</f>
        <v>9.62426283463465</v>
      </c>
      <c r="AD1079" s="70" t="n">
        <f aca="false">1-AB1079/AC1079</f>
        <v>0.0660196585752901</v>
      </c>
      <c r="AE1079" s="73" t="n">
        <f aca="false">AE1078*(1+M1079)</f>
        <v>6.80756613599432</v>
      </c>
      <c r="AF1079" s="73" t="n">
        <f aca="false">MAX(AF1078,AE1079)</f>
        <v>7.58042448368252</v>
      </c>
      <c r="AG1079" s="70" t="n">
        <f aca="false">1-AE1079/AF1079</f>
        <v>0.101954494679268</v>
      </c>
      <c r="AH1079" s="74" t="n">
        <f aca="false">IF(R1079&gt;0,AH1078+1,0)</f>
        <v>152</v>
      </c>
      <c r="AI1079" s="74" t="n">
        <f aca="false">IF(U1079&gt;0,AI1078+1,0)</f>
        <v>152</v>
      </c>
      <c r="AJ1079" s="74" t="n">
        <f aca="false">IF(G1079&gt;0,AJ1078+1,0)</f>
        <v>0</v>
      </c>
      <c r="AK1079" s="74" t="n">
        <f aca="false">IF(G1079&lt;=0,AK1078+1,0)</f>
        <v>4</v>
      </c>
      <c r="AL1079" s="74" t="n">
        <f aca="false">IF(K1079&gt;0,AL1078+1,0)</f>
        <v>0</v>
      </c>
      <c r="AM1079" s="74" t="n">
        <f aca="false">IF(K1079&lt;=0,AM1078+1,0)</f>
        <v>4</v>
      </c>
    </row>
    <row r="1080" customFormat="false" ht="15" hidden="false" customHeight="false" outlineLevel="0" collapsed="false">
      <c r="A1080" s="61" t="n">
        <v>1084</v>
      </c>
      <c r="B1080" s="62" t="n">
        <v>42894.6354166667</v>
      </c>
      <c r="C1080" s="63" t="n">
        <f aca="false">YEAR(B1080)</f>
        <v>2017</v>
      </c>
      <c r="D1080" s="32" t="s">
        <v>276</v>
      </c>
      <c r="E1080" s="64" t="n">
        <v>9646.2</v>
      </c>
      <c r="F1080" s="65" t="n">
        <v>-0.0005</v>
      </c>
      <c r="G1080" s="66" t="n">
        <v>-4.8231</v>
      </c>
      <c r="H1080" s="67" t="n">
        <f aca="false">E1080+IF(D1080="Long",1,-1)*G1080</f>
        <v>9651.0231</v>
      </c>
      <c r="I1080" s="68" t="n">
        <f aca="false">Assumptions!$B$58</f>
        <v>5.35750011455817</v>
      </c>
      <c r="J1080" s="68" t="n">
        <f aca="false">INDEX(Yearly!$D$5:$D$22,MATCH(C1080,Yearly!$A$5:$A$22,0))</f>
        <v>0.479776129661926</v>
      </c>
      <c r="K1080" s="68" t="n">
        <f aca="false">G1080-I1080-J1080</f>
        <v>-10.6603762442201</v>
      </c>
      <c r="L1080" s="69" t="n">
        <f aca="false">(I1080+J1080)/Assumptions!$B$8</f>
        <v>0.000257387411860783</v>
      </c>
      <c r="M1080" s="70" t="n">
        <f aca="false">F1080-L1080</f>
        <v>-0.000757387411860783</v>
      </c>
      <c r="N1080" s="71" t="n">
        <f aca="false">G1080*Assumptions!$B$7</f>
        <v>-37933.6815</v>
      </c>
      <c r="O1080" s="71" t="n">
        <f aca="false">K1080*Assumptions!$B$7</f>
        <v>-83843.859160791</v>
      </c>
      <c r="P1080" s="68" t="n">
        <f aca="false">P1079+G1080</f>
        <v>12952.93585</v>
      </c>
      <c r="Q1080" s="68" t="n">
        <f aca="false">MAX(Q1079,P1080)</f>
        <v>13524.66331</v>
      </c>
      <c r="R1080" s="68" t="n">
        <f aca="false">Q1080-P1080</f>
        <v>571.727459999998</v>
      </c>
      <c r="S1080" s="68" t="n">
        <f aca="false">S1079+K1080</f>
        <v>6632.04526708069</v>
      </c>
      <c r="T1080" s="68" t="n">
        <f aca="false">MAX(T1079,S1080)</f>
        <v>8098.85506898122</v>
      </c>
      <c r="U1080" s="68" t="n">
        <f aca="false">T1080-S1080</f>
        <v>1466.80980190053</v>
      </c>
      <c r="V1080" s="70" t="n">
        <f aca="false">V1079+F1080</f>
        <v>2.3326</v>
      </c>
      <c r="W1080" s="70" t="n">
        <f aca="false">MAX(W1079,V1080)</f>
        <v>2.3943</v>
      </c>
      <c r="X1080" s="70" t="n">
        <f aca="false">W1080-V1080</f>
        <v>0.0616999999999974</v>
      </c>
      <c r="Y1080" s="70" t="n">
        <f aca="false">Y1079+M1080</f>
        <v>2.0538882173593</v>
      </c>
      <c r="Z1080" s="70" t="n">
        <f aca="false">MAX(Z1079,Y1080)</f>
        <v>2.15505575628418</v>
      </c>
      <c r="AA1080" s="70" t="n">
        <f aca="false">Z1080-Y1080</f>
        <v>0.101167538924884</v>
      </c>
      <c r="AB1080" s="72" t="n">
        <f aca="false">AB1079*(1+F1080)</f>
        <v>8.98437785210909</v>
      </c>
      <c r="AC1080" s="73" t="n">
        <f aca="false">MAX(AC1079,AB1080)</f>
        <v>9.62426283463465</v>
      </c>
      <c r="AD1080" s="70" t="n">
        <f aca="false">1-AB1080/AC1080</f>
        <v>0.0664866487460024</v>
      </c>
      <c r="AE1080" s="73" t="n">
        <f aca="false">AE1079*(1+M1080)</f>
        <v>6.80241017109751</v>
      </c>
      <c r="AF1080" s="73" t="n">
        <f aca="false">MAX(AF1079,AE1080)</f>
        <v>7.58042448368252</v>
      </c>
      <c r="AG1080" s="70" t="n">
        <f aca="false">1-AE1080/AF1080</f>
        <v>0.102634663040276</v>
      </c>
      <c r="AH1080" s="74" t="n">
        <f aca="false">IF(R1080&gt;0,AH1079+1,0)</f>
        <v>153</v>
      </c>
      <c r="AI1080" s="74" t="n">
        <f aca="false">IF(U1080&gt;0,AI1079+1,0)</f>
        <v>153</v>
      </c>
      <c r="AJ1080" s="74" t="n">
        <f aca="false">IF(G1080&gt;0,AJ1079+1,0)</f>
        <v>0</v>
      </c>
      <c r="AK1080" s="74" t="n">
        <f aca="false">IF(G1080&lt;=0,AK1079+1,0)</f>
        <v>5</v>
      </c>
      <c r="AL1080" s="74" t="n">
        <f aca="false">IF(K1080&gt;0,AL1079+1,0)</f>
        <v>0</v>
      </c>
      <c r="AM1080" s="74" t="n">
        <f aca="false">IF(K1080&lt;=0,AM1079+1,0)</f>
        <v>5</v>
      </c>
    </row>
    <row r="1081" customFormat="false" ht="15" hidden="false" customHeight="false" outlineLevel="0" collapsed="false">
      <c r="A1081" s="61" t="n">
        <v>1085</v>
      </c>
      <c r="B1081" s="62" t="n">
        <v>42895.6145833333</v>
      </c>
      <c r="C1081" s="63" t="n">
        <f aca="false">YEAR(B1081)</f>
        <v>2017</v>
      </c>
      <c r="D1081" s="32" t="s">
        <v>277</v>
      </c>
      <c r="E1081" s="64" t="n">
        <v>9651.45</v>
      </c>
      <c r="F1081" s="65" t="n">
        <v>-0.0024</v>
      </c>
      <c r="G1081" s="66" t="n">
        <v>-23.16348</v>
      </c>
      <c r="H1081" s="67" t="n">
        <f aca="false">E1081+IF(D1081="Long",1,-1)*G1081</f>
        <v>9628.28652</v>
      </c>
      <c r="I1081" s="68" t="n">
        <f aca="false">Assumptions!$B$58</f>
        <v>5.35750011455817</v>
      </c>
      <c r="J1081" s="68" t="n">
        <f aca="false">INDEX(Yearly!$D$5:$D$22,MATCH(C1081,Yearly!$A$5:$A$22,0))</f>
        <v>0.479776129661926</v>
      </c>
      <c r="K1081" s="68" t="n">
        <f aca="false">G1081-I1081-J1081</f>
        <v>-29.0007562442201</v>
      </c>
      <c r="L1081" s="69" t="n">
        <f aca="false">(I1081+J1081)/Assumptions!$B$8</f>
        <v>0.000257387411860783</v>
      </c>
      <c r="M1081" s="70" t="n">
        <f aca="false">F1081-L1081</f>
        <v>-0.00265738741186078</v>
      </c>
      <c r="N1081" s="71" t="n">
        <f aca="false">G1081*Assumptions!$B$7</f>
        <v>-182180.7702</v>
      </c>
      <c r="O1081" s="71" t="n">
        <f aca="false">K1081*Assumptions!$B$7</f>
        <v>-228090.947860791</v>
      </c>
      <c r="P1081" s="68" t="n">
        <f aca="false">P1080+G1081</f>
        <v>12929.77237</v>
      </c>
      <c r="Q1081" s="68" t="n">
        <f aca="false">MAX(Q1080,P1081)</f>
        <v>13524.66331</v>
      </c>
      <c r="R1081" s="68" t="n">
        <f aca="false">Q1081-P1081</f>
        <v>594.890939999998</v>
      </c>
      <c r="S1081" s="68" t="n">
        <f aca="false">S1080+K1081</f>
        <v>6603.04451083647</v>
      </c>
      <c r="T1081" s="68" t="n">
        <f aca="false">MAX(T1080,S1081)</f>
        <v>8098.85506898122</v>
      </c>
      <c r="U1081" s="68" t="n">
        <f aca="false">T1081-S1081</f>
        <v>1495.81055814475</v>
      </c>
      <c r="V1081" s="70" t="n">
        <f aca="false">V1080+F1081</f>
        <v>2.3302</v>
      </c>
      <c r="W1081" s="70" t="n">
        <f aca="false">MAX(W1080,V1081)</f>
        <v>2.3943</v>
      </c>
      <c r="X1081" s="70" t="n">
        <f aca="false">W1081-V1081</f>
        <v>0.0640999999999976</v>
      </c>
      <c r="Y1081" s="70" t="n">
        <f aca="false">Y1080+M1081</f>
        <v>2.05123082994744</v>
      </c>
      <c r="Z1081" s="70" t="n">
        <f aca="false">MAX(Z1080,Y1081)</f>
        <v>2.15505575628418</v>
      </c>
      <c r="AA1081" s="70" t="n">
        <f aca="false">Z1081-Y1081</f>
        <v>0.103824926336745</v>
      </c>
      <c r="AB1081" s="72" t="n">
        <f aca="false">AB1080*(1+F1081)</f>
        <v>8.96281534526403</v>
      </c>
      <c r="AC1081" s="73" t="n">
        <f aca="false">MAX(AC1080,AB1081)</f>
        <v>9.62426283463465</v>
      </c>
      <c r="AD1081" s="70" t="n">
        <f aca="false">1-AB1081/AC1081</f>
        <v>0.068727080789012</v>
      </c>
      <c r="AE1081" s="73" t="n">
        <f aca="false">AE1080*(1+M1081)</f>
        <v>6.78433353193852</v>
      </c>
      <c r="AF1081" s="73" t="n">
        <f aca="false">MAX(AF1080,AE1081)</f>
        <v>7.58042448368252</v>
      </c>
      <c r="AG1081" s="70" t="n">
        <f aca="false">1-AE1081/AF1081</f>
        <v>0.105019310390553</v>
      </c>
      <c r="AH1081" s="74" t="n">
        <f aca="false">IF(R1081&gt;0,AH1080+1,0)</f>
        <v>154</v>
      </c>
      <c r="AI1081" s="74" t="n">
        <f aca="false">IF(U1081&gt;0,AI1080+1,0)</f>
        <v>154</v>
      </c>
      <c r="AJ1081" s="74" t="n">
        <f aca="false">IF(G1081&gt;0,AJ1080+1,0)</f>
        <v>0</v>
      </c>
      <c r="AK1081" s="74" t="n">
        <f aca="false">IF(G1081&lt;=0,AK1080+1,0)</f>
        <v>6</v>
      </c>
      <c r="AL1081" s="74" t="n">
        <f aca="false">IF(K1081&gt;0,AL1080+1,0)</f>
        <v>0</v>
      </c>
      <c r="AM1081" s="74" t="n">
        <f aca="false">IF(K1081&lt;=0,AM1080+1,0)</f>
        <v>6</v>
      </c>
    </row>
    <row r="1082" customFormat="false" ht="15" hidden="false" customHeight="false" outlineLevel="0" collapsed="false">
      <c r="A1082" s="61" t="n">
        <v>1086</v>
      </c>
      <c r="B1082" s="62" t="n">
        <v>42898.4097222222</v>
      </c>
      <c r="C1082" s="63" t="n">
        <f aca="false">YEAR(B1082)</f>
        <v>2017</v>
      </c>
      <c r="D1082" s="32" t="s">
        <v>276</v>
      </c>
      <c r="E1082" s="64" t="n">
        <v>9628.75</v>
      </c>
      <c r="F1082" s="65" t="n">
        <v>-0.001</v>
      </c>
      <c r="G1082" s="66" t="n">
        <v>-9.62875</v>
      </c>
      <c r="H1082" s="67" t="n">
        <f aca="false">E1082+IF(D1082="Long",1,-1)*G1082</f>
        <v>9638.37875</v>
      </c>
      <c r="I1082" s="68" t="n">
        <f aca="false">Assumptions!$B$58</f>
        <v>5.35750011455817</v>
      </c>
      <c r="J1082" s="68" t="n">
        <f aca="false">INDEX(Yearly!$D$5:$D$22,MATCH(C1082,Yearly!$A$5:$A$22,0))</f>
        <v>0.479776129661926</v>
      </c>
      <c r="K1082" s="68" t="n">
        <f aca="false">G1082-I1082-J1082</f>
        <v>-15.4660262442201</v>
      </c>
      <c r="L1082" s="69" t="n">
        <f aca="false">(I1082+J1082)/Assumptions!$B$8</f>
        <v>0.000257387411860783</v>
      </c>
      <c r="M1082" s="70" t="n">
        <f aca="false">F1082-L1082</f>
        <v>-0.00125738741186078</v>
      </c>
      <c r="N1082" s="71" t="n">
        <f aca="false">G1082*Assumptions!$B$7</f>
        <v>-75730.11875</v>
      </c>
      <c r="O1082" s="71" t="n">
        <f aca="false">K1082*Assumptions!$B$7</f>
        <v>-121640.296410791</v>
      </c>
      <c r="P1082" s="68" t="n">
        <f aca="false">P1081+G1082</f>
        <v>12920.14362</v>
      </c>
      <c r="Q1082" s="68" t="n">
        <f aca="false">MAX(Q1081,P1082)</f>
        <v>13524.66331</v>
      </c>
      <c r="R1082" s="68" t="n">
        <f aca="false">Q1082-P1082</f>
        <v>604.519689999997</v>
      </c>
      <c r="S1082" s="68" t="n">
        <f aca="false">S1081+K1082</f>
        <v>6587.57848459225</v>
      </c>
      <c r="T1082" s="68" t="n">
        <f aca="false">MAX(T1081,S1082)</f>
        <v>8098.85506898122</v>
      </c>
      <c r="U1082" s="68" t="n">
        <f aca="false">T1082-S1082</f>
        <v>1511.27658438897</v>
      </c>
      <c r="V1082" s="70" t="n">
        <f aca="false">V1081+F1082</f>
        <v>2.3292</v>
      </c>
      <c r="W1082" s="70" t="n">
        <f aca="false">MAX(W1081,V1082)</f>
        <v>2.3943</v>
      </c>
      <c r="X1082" s="70" t="n">
        <f aca="false">W1082-V1082</f>
        <v>0.0650999999999975</v>
      </c>
      <c r="Y1082" s="70" t="n">
        <f aca="false">Y1081+M1082</f>
        <v>2.04997344253558</v>
      </c>
      <c r="Z1082" s="70" t="n">
        <f aca="false">MAX(Z1081,Y1082)</f>
        <v>2.15505575628418</v>
      </c>
      <c r="AA1082" s="70" t="n">
        <f aca="false">Z1082-Y1082</f>
        <v>0.105082313748606</v>
      </c>
      <c r="AB1082" s="72" t="n">
        <f aca="false">AB1081*(1+F1082)</f>
        <v>8.95385252991877</v>
      </c>
      <c r="AC1082" s="73" t="n">
        <f aca="false">MAX(AC1081,AB1082)</f>
        <v>9.62426283463465</v>
      </c>
      <c r="AD1082" s="70" t="n">
        <f aca="false">1-AB1082/AC1082</f>
        <v>0.0696583537082229</v>
      </c>
      <c r="AE1082" s="73" t="n">
        <f aca="false">AE1081*(1+M1082)</f>
        <v>6.7758029963576</v>
      </c>
      <c r="AF1082" s="73" t="n">
        <f aca="false">MAX(AF1081,AE1082)</f>
        <v>7.58042448368252</v>
      </c>
      <c r="AG1082" s="70" t="n">
        <f aca="false">1-AE1082/AF1082</f>
        <v>0.106144647843526</v>
      </c>
      <c r="AH1082" s="74" t="n">
        <f aca="false">IF(R1082&gt;0,AH1081+1,0)</f>
        <v>155</v>
      </c>
      <c r="AI1082" s="74" t="n">
        <f aca="false">IF(U1082&gt;0,AI1081+1,0)</f>
        <v>155</v>
      </c>
      <c r="AJ1082" s="74" t="n">
        <f aca="false">IF(G1082&gt;0,AJ1081+1,0)</f>
        <v>0</v>
      </c>
      <c r="AK1082" s="74" t="n">
        <f aca="false">IF(G1082&lt;=0,AK1081+1,0)</f>
        <v>7</v>
      </c>
      <c r="AL1082" s="74" t="n">
        <f aca="false">IF(K1082&gt;0,AL1081+1,0)</f>
        <v>0</v>
      </c>
      <c r="AM1082" s="74" t="n">
        <f aca="false">IF(K1082&lt;=0,AM1081+1,0)</f>
        <v>7</v>
      </c>
    </row>
    <row r="1083" customFormat="false" ht="15" hidden="false" customHeight="false" outlineLevel="0" collapsed="false">
      <c r="A1083" s="61" t="n">
        <v>1087</v>
      </c>
      <c r="B1083" s="62" t="n">
        <v>42899.40625</v>
      </c>
      <c r="C1083" s="63" t="n">
        <f aca="false">YEAR(B1083)</f>
        <v>2017</v>
      </c>
      <c r="D1083" s="32" t="s">
        <v>277</v>
      </c>
      <c r="E1083" s="64" t="n">
        <v>9638.4</v>
      </c>
      <c r="F1083" s="65" t="n">
        <v>-0.0005</v>
      </c>
      <c r="G1083" s="66" t="n">
        <v>-4.8192</v>
      </c>
      <c r="H1083" s="67" t="n">
        <f aca="false">E1083+IF(D1083="Long",1,-1)*G1083</f>
        <v>9633.5808</v>
      </c>
      <c r="I1083" s="68" t="n">
        <f aca="false">Assumptions!$B$58</f>
        <v>5.35750011455817</v>
      </c>
      <c r="J1083" s="68" t="n">
        <f aca="false">INDEX(Yearly!$D$5:$D$22,MATCH(C1083,Yearly!$A$5:$A$22,0))</f>
        <v>0.479776129661926</v>
      </c>
      <c r="K1083" s="68" t="n">
        <f aca="false">G1083-I1083-J1083</f>
        <v>-10.6564762442201</v>
      </c>
      <c r="L1083" s="69" t="n">
        <f aca="false">(I1083+J1083)/Assumptions!$B$8</f>
        <v>0.000257387411860783</v>
      </c>
      <c r="M1083" s="70" t="n">
        <f aca="false">F1083-L1083</f>
        <v>-0.000757387411860783</v>
      </c>
      <c r="N1083" s="71" t="n">
        <f aca="false">G1083*Assumptions!$B$7</f>
        <v>-37903.008</v>
      </c>
      <c r="O1083" s="71" t="n">
        <f aca="false">K1083*Assumptions!$B$7</f>
        <v>-83813.185660791</v>
      </c>
      <c r="P1083" s="68" t="n">
        <f aca="false">P1082+G1083</f>
        <v>12915.32442</v>
      </c>
      <c r="Q1083" s="68" t="n">
        <f aca="false">MAX(Q1082,P1083)</f>
        <v>13524.66331</v>
      </c>
      <c r="R1083" s="68" t="n">
        <f aca="false">Q1083-P1083</f>
        <v>609.338889999997</v>
      </c>
      <c r="S1083" s="68" t="n">
        <f aca="false">S1082+K1083</f>
        <v>6576.92200834803</v>
      </c>
      <c r="T1083" s="68" t="n">
        <f aca="false">MAX(T1082,S1083)</f>
        <v>8098.85506898122</v>
      </c>
      <c r="U1083" s="68" t="n">
        <f aca="false">T1083-S1083</f>
        <v>1521.93306063319</v>
      </c>
      <c r="V1083" s="70" t="n">
        <f aca="false">V1082+F1083</f>
        <v>2.3287</v>
      </c>
      <c r="W1083" s="70" t="n">
        <f aca="false">MAX(W1082,V1083)</f>
        <v>2.3943</v>
      </c>
      <c r="X1083" s="70" t="n">
        <f aca="false">W1083-V1083</f>
        <v>0.0655999999999977</v>
      </c>
      <c r="Y1083" s="70" t="n">
        <f aca="false">Y1082+M1083</f>
        <v>2.04921605512371</v>
      </c>
      <c r="Z1083" s="70" t="n">
        <f aca="false">MAX(Z1082,Y1083)</f>
        <v>2.15505575628418</v>
      </c>
      <c r="AA1083" s="70" t="n">
        <f aca="false">Z1083-Y1083</f>
        <v>0.105839701160467</v>
      </c>
      <c r="AB1083" s="72" t="n">
        <f aca="false">AB1082*(1+F1083)</f>
        <v>8.94937560365381</v>
      </c>
      <c r="AC1083" s="73" t="n">
        <f aca="false">MAX(AC1082,AB1083)</f>
        <v>9.62426283463465</v>
      </c>
      <c r="AD1083" s="70" t="n">
        <f aca="false">1-AB1083/AC1083</f>
        <v>0.0701235245313687</v>
      </c>
      <c r="AE1083" s="73" t="n">
        <f aca="false">AE1082*(1+M1083)</f>
        <v>6.77067108846291</v>
      </c>
      <c r="AF1083" s="73" t="n">
        <f aca="false">MAX(AF1082,AE1083)</f>
        <v>7.58042448368252</v>
      </c>
      <c r="AG1083" s="70" t="n">
        <f aca="false">1-AE1083/AF1083</f>
        <v>0.106821642635274</v>
      </c>
      <c r="AH1083" s="74" t="n">
        <f aca="false">IF(R1083&gt;0,AH1082+1,0)</f>
        <v>156</v>
      </c>
      <c r="AI1083" s="74" t="n">
        <f aca="false">IF(U1083&gt;0,AI1082+1,0)</f>
        <v>156</v>
      </c>
      <c r="AJ1083" s="74" t="n">
        <f aca="false">IF(G1083&gt;0,AJ1082+1,0)</f>
        <v>0</v>
      </c>
      <c r="AK1083" s="74" t="n">
        <f aca="false">IF(G1083&lt;=0,AK1082+1,0)</f>
        <v>8</v>
      </c>
      <c r="AL1083" s="74" t="n">
        <f aca="false">IF(K1083&gt;0,AL1082+1,0)</f>
        <v>0</v>
      </c>
      <c r="AM1083" s="74" t="n">
        <f aca="false">IF(K1083&lt;=0,AM1082+1,0)</f>
        <v>8</v>
      </c>
    </row>
    <row r="1084" customFormat="false" ht="15" hidden="false" customHeight="false" outlineLevel="0" collapsed="false">
      <c r="A1084" s="61" t="n">
        <v>1088</v>
      </c>
      <c r="B1084" s="62" t="n">
        <v>42899.5958333333</v>
      </c>
      <c r="C1084" s="63" t="n">
        <f aca="false">YEAR(B1084)</f>
        <v>2017</v>
      </c>
      <c r="D1084" s="32" t="s">
        <v>276</v>
      </c>
      <c r="E1084" s="64" t="n">
        <v>9633.5</v>
      </c>
      <c r="F1084" s="65" t="n">
        <v>0.0002</v>
      </c>
      <c r="G1084" s="66" t="n">
        <v>1.9267</v>
      </c>
      <c r="H1084" s="67" t="n">
        <f aca="false">E1084+IF(D1084="Long",1,-1)*G1084</f>
        <v>9631.5733</v>
      </c>
      <c r="I1084" s="68" t="n">
        <f aca="false">Assumptions!$B$58</f>
        <v>5.35750011455817</v>
      </c>
      <c r="J1084" s="68" t="n">
        <f aca="false">INDEX(Yearly!$D$5:$D$22,MATCH(C1084,Yearly!$A$5:$A$22,0))</f>
        <v>0.479776129661926</v>
      </c>
      <c r="K1084" s="68" t="n">
        <f aca="false">G1084-I1084-J1084</f>
        <v>-3.91057624422009</v>
      </c>
      <c r="L1084" s="69" t="n">
        <f aca="false">(I1084+J1084)/Assumptions!$B$8</f>
        <v>0.000257387411860783</v>
      </c>
      <c r="M1084" s="70" t="n">
        <f aca="false">F1084-L1084</f>
        <v>-5.73874118607825E-005</v>
      </c>
      <c r="N1084" s="71" t="n">
        <f aca="false">G1084*Assumptions!$B$7</f>
        <v>15153.4955</v>
      </c>
      <c r="O1084" s="71" t="n">
        <f aca="false">K1084*Assumptions!$B$7</f>
        <v>-30756.682160791</v>
      </c>
      <c r="P1084" s="68" t="n">
        <f aca="false">P1083+G1084</f>
        <v>12917.25112</v>
      </c>
      <c r="Q1084" s="68" t="n">
        <f aca="false">MAX(Q1083,P1084)</f>
        <v>13524.66331</v>
      </c>
      <c r="R1084" s="68" t="n">
        <f aca="false">Q1084-P1084</f>
        <v>607.412189999997</v>
      </c>
      <c r="S1084" s="68" t="n">
        <f aca="false">S1083+K1084</f>
        <v>6573.01143210381</v>
      </c>
      <c r="T1084" s="68" t="n">
        <f aca="false">MAX(T1083,S1084)</f>
        <v>8098.85506898122</v>
      </c>
      <c r="U1084" s="68" t="n">
        <f aca="false">T1084-S1084</f>
        <v>1525.84363687741</v>
      </c>
      <c r="V1084" s="70" t="n">
        <f aca="false">V1083+F1084</f>
        <v>2.3289</v>
      </c>
      <c r="W1084" s="70" t="n">
        <f aca="false">MAX(W1083,V1084)</f>
        <v>2.3943</v>
      </c>
      <c r="X1084" s="70" t="n">
        <f aca="false">W1084-V1084</f>
        <v>0.0653999999999977</v>
      </c>
      <c r="Y1084" s="70" t="n">
        <f aca="false">Y1083+M1084</f>
        <v>2.04915866771185</v>
      </c>
      <c r="Z1084" s="70" t="n">
        <f aca="false">MAX(Z1083,Y1084)</f>
        <v>2.15505575628418</v>
      </c>
      <c r="AA1084" s="70" t="n">
        <f aca="false">Z1084-Y1084</f>
        <v>0.105897088572327</v>
      </c>
      <c r="AB1084" s="72" t="n">
        <f aca="false">AB1083*(1+F1084)</f>
        <v>8.95116547877454</v>
      </c>
      <c r="AC1084" s="73" t="n">
        <f aca="false">MAX(AC1083,AB1084)</f>
        <v>9.62426283463465</v>
      </c>
      <c r="AD1084" s="70" t="n">
        <f aca="false">1-AB1084/AC1084</f>
        <v>0.069937549236275</v>
      </c>
      <c r="AE1084" s="73" t="n">
        <f aca="false">AE1083*(1+M1084)</f>
        <v>6.77028253717258</v>
      </c>
      <c r="AF1084" s="73" t="n">
        <f aca="false">MAX(AF1083,AE1084)</f>
        <v>7.58042448368252</v>
      </c>
      <c r="AG1084" s="70" t="n">
        <f aca="false">1-AE1084/AF1084</f>
        <v>0.106872899829533</v>
      </c>
      <c r="AH1084" s="74" t="n">
        <f aca="false">IF(R1084&gt;0,AH1083+1,0)</f>
        <v>157</v>
      </c>
      <c r="AI1084" s="74" t="n">
        <f aca="false">IF(U1084&gt;0,AI1083+1,0)</f>
        <v>157</v>
      </c>
      <c r="AJ1084" s="74" t="n">
        <f aca="false">IF(G1084&gt;0,AJ1083+1,0)</f>
        <v>1</v>
      </c>
      <c r="AK1084" s="74" t="n">
        <f aca="false">IF(G1084&lt;=0,AK1083+1,0)</f>
        <v>0</v>
      </c>
      <c r="AL1084" s="74" t="n">
        <f aca="false">IF(K1084&gt;0,AL1083+1,0)</f>
        <v>0</v>
      </c>
      <c r="AM1084" s="74" t="n">
        <f aca="false">IF(K1084&lt;=0,AM1083+1,0)</f>
        <v>9</v>
      </c>
    </row>
    <row r="1085" customFormat="false" ht="15" hidden="false" customHeight="false" outlineLevel="0" collapsed="false">
      <c r="A1085" s="61" t="n">
        <v>1089</v>
      </c>
      <c r="B1085" s="62" t="n">
        <v>42905.40625</v>
      </c>
      <c r="C1085" s="63" t="n">
        <f aca="false">YEAR(B1085)</f>
        <v>2017</v>
      </c>
      <c r="D1085" s="32" t="s">
        <v>277</v>
      </c>
      <c r="E1085" s="64" t="n">
        <v>9631.8</v>
      </c>
      <c r="F1085" s="65" t="n">
        <v>-0.0014</v>
      </c>
      <c r="G1085" s="66" t="n">
        <v>-13.48452</v>
      </c>
      <c r="H1085" s="67" t="n">
        <f aca="false">E1085+IF(D1085="Long",1,-1)*G1085</f>
        <v>9618.31548</v>
      </c>
      <c r="I1085" s="68" t="n">
        <f aca="false">Assumptions!$B$58</f>
        <v>5.35750011455817</v>
      </c>
      <c r="J1085" s="68" t="n">
        <f aca="false">INDEX(Yearly!$D$5:$D$22,MATCH(C1085,Yearly!$A$5:$A$22,0))</f>
        <v>0.479776129661926</v>
      </c>
      <c r="K1085" s="68" t="n">
        <f aca="false">G1085-I1085-J1085</f>
        <v>-19.3217962442201</v>
      </c>
      <c r="L1085" s="69" t="n">
        <f aca="false">(I1085+J1085)/Assumptions!$B$8</f>
        <v>0.000257387411860783</v>
      </c>
      <c r="M1085" s="70" t="n">
        <f aca="false">F1085-L1085</f>
        <v>-0.00165738741186078</v>
      </c>
      <c r="N1085" s="71" t="n">
        <f aca="false">G1085*Assumptions!$B$7</f>
        <v>-106055.7498</v>
      </c>
      <c r="O1085" s="71" t="n">
        <f aca="false">K1085*Assumptions!$B$7</f>
        <v>-151965.927460791</v>
      </c>
      <c r="P1085" s="68" t="n">
        <f aca="false">P1084+G1085</f>
        <v>12903.7666</v>
      </c>
      <c r="Q1085" s="68" t="n">
        <f aca="false">MAX(Q1084,P1085)</f>
        <v>13524.66331</v>
      </c>
      <c r="R1085" s="68" t="n">
        <f aca="false">Q1085-P1085</f>
        <v>620.896709999997</v>
      </c>
      <c r="S1085" s="68" t="n">
        <f aca="false">S1084+K1085</f>
        <v>6553.68963585959</v>
      </c>
      <c r="T1085" s="68" t="n">
        <f aca="false">MAX(T1084,S1085)</f>
        <v>8098.85506898122</v>
      </c>
      <c r="U1085" s="68" t="n">
        <f aca="false">T1085-S1085</f>
        <v>1545.16543312163</v>
      </c>
      <c r="V1085" s="70" t="n">
        <f aca="false">V1084+F1085</f>
        <v>2.3275</v>
      </c>
      <c r="W1085" s="70" t="n">
        <f aca="false">MAX(W1084,V1085)</f>
        <v>2.3943</v>
      </c>
      <c r="X1085" s="70" t="n">
        <f aca="false">W1085-V1085</f>
        <v>0.0667999999999975</v>
      </c>
      <c r="Y1085" s="70" t="n">
        <f aca="false">Y1084+M1085</f>
        <v>2.04750128029999</v>
      </c>
      <c r="Z1085" s="70" t="n">
        <f aca="false">MAX(Z1084,Y1085)</f>
        <v>2.15505575628418</v>
      </c>
      <c r="AA1085" s="70" t="n">
        <f aca="false">Z1085-Y1085</f>
        <v>0.107554475984188</v>
      </c>
      <c r="AB1085" s="72" t="n">
        <f aca="false">AB1084*(1+F1085)</f>
        <v>8.93863384710426</v>
      </c>
      <c r="AC1085" s="73" t="n">
        <f aca="false">MAX(AC1084,AB1085)</f>
        <v>9.62426283463465</v>
      </c>
      <c r="AD1085" s="70" t="n">
        <f aca="false">1-AB1085/AC1085</f>
        <v>0.0712396366673441</v>
      </c>
      <c r="AE1085" s="73" t="n">
        <f aca="false">AE1084*(1+M1085)</f>
        <v>6.75906155612073</v>
      </c>
      <c r="AF1085" s="73" t="n">
        <f aca="false">MAX(AF1084,AE1085)</f>
        <v>7.58042448368252</v>
      </c>
      <c r="AG1085" s="70" t="n">
        <f aca="false">1-AE1085/AF1085</f>
        <v>0.108353157442548</v>
      </c>
      <c r="AH1085" s="74" t="n">
        <f aca="false">IF(R1085&gt;0,AH1084+1,0)</f>
        <v>158</v>
      </c>
      <c r="AI1085" s="74" t="n">
        <f aca="false">IF(U1085&gt;0,AI1084+1,0)</f>
        <v>158</v>
      </c>
      <c r="AJ1085" s="74" t="n">
        <f aca="false">IF(G1085&gt;0,AJ1084+1,0)</f>
        <v>0</v>
      </c>
      <c r="AK1085" s="74" t="n">
        <f aca="false">IF(G1085&lt;=0,AK1084+1,0)</f>
        <v>1</v>
      </c>
      <c r="AL1085" s="74" t="n">
        <f aca="false">IF(K1085&gt;0,AL1084+1,0)</f>
        <v>0</v>
      </c>
      <c r="AM1085" s="74" t="n">
        <f aca="false">IF(K1085&lt;=0,AM1084+1,0)</f>
        <v>10</v>
      </c>
    </row>
    <row r="1086" customFormat="false" ht="15" hidden="false" customHeight="false" outlineLevel="0" collapsed="false">
      <c r="A1086" s="61" t="n">
        <v>1090</v>
      </c>
      <c r="B1086" s="62" t="n">
        <v>42907.40625</v>
      </c>
      <c r="C1086" s="63" t="n">
        <f aca="false">YEAR(B1086)</f>
        <v>2017</v>
      </c>
      <c r="D1086" s="32" t="s">
        <v>276</v>
      </c>
      <c r="E1086" s="64" t="n">
        <v>9618.1</v>
      </c>
      <c r="F1086" s="65" t="n">
        <v>-0.0017</v>
      </c>
      <c r="G1086" s="66" t="n">
        <v>-16.35077</v>
      </c>
      <c r="H1086" s="67" t="n">
        <f aca="false">E1086+IF(D1086="Long",1,-1)*G1086</f>
        <v>9634.45077</v>
      </c>
      <c r="I1086" s="68" t="n">
        <f aca="false">Assumptions!$B$58</f>
        <v>5.35750011455817</v>
      </c>
      <c r="J1086" s="68" t="n">
        <f aca="false">INDEX(Yearly!$D$5:$D$22,MATCH(C1086,Yearly!$A$5:$A$22,0))</f>
        <v>0.479776129661926</v>
      </c>
      <c r="K1086" s="68" t="n">
        <f aca="false">G1086-I1086-J1086</f>
        <v>-22.1880462442201</v>
      </c>
      <c r="L1086" s="69" t="n">
        <f aca="false">(I1086+J1086)/Assumptions!$B$8</f>
        <v>0.000257387411860783</v>
      </c>
      <c r="M1086" s="70" t="n">
        <f aca="false">F1086-L1086</f>
        <v>-0.00195738741186078</v>
      </c>
      <c r="N1086" s="71" t="n">
        <f aca="false">G1086*Assumptions!$B$7</f>
        <v>-128598.80605</v>
      </c>
      <c r="O1086" s="71" t="n">
        <f aca="false">K1086*Assumptions!$B$7</f>
        <v>-174508.983710791</v>
      </c>
      <c r="P1086" s="68" t="n">
        <f aca="false">P1085+G1086</f>
        <v>12887.41583</v>
      </c>
      <c r="Q1086" s="68" t="n">
        <f aca="false">MAX(Q1085,P1086)</f>
        <v>13524.66331</v>
      </c>
      <c r="R1086" s="68" t="n">
        <f aca="false">Q1086-P1086</f>
        <v>637.247479999996</v>
      </c>
      <c r="S1086" s="68" t="n">
        <f aca="false">S1085+K1086</f>
        <v>6531.50158961537</v>
      </c>
      <c r="T1086" s="68" t="n">
        <f aca="false">MAX(T1085,S1086)</f>
        <v>8098.85506898122</v>
      </c>
      <c r="U1086" s="68" t="n">
        <f aca="false">T1086-S1086</f>
        <v>1567.35347936585</v>
      </c>
      <c r="V1086" s="70" t="n">
        <f aca="false">V1085+F1086</f>
        <v>2.3258</v>
      </c>
      <c r="W1086" s="70" t="n">
        <f aca="false">MAX(W1085,V1086)</f>
        <v>2.3943</v>
      </c>
      <c r="X1086" s="70" t="n">
        <f aca="false">W1086-V1086</f>
        <v>0.0684999999999976</v>
      </c>
      <c r="Y1086" s="70" t="n">
        <f aca="false">Y1085+M1086</f>
        <v>2.04554389288813</v>
      </c>
      <c r="Z1086" s="70" t="n">
        <f aca="false">MAX(Z1085,Y1086)</f>
        <v>2.15505575628418</v>
      </c>
      <c r="AA1086" s="70" t="n">
        <f aca="false">Z1086-Y1086</f>
        <v>0.109511863396049</v>
      </c>
      <c r="AB1086" s="72" t="n">
        <f aca="false">AB1085*(1+F1086)</f>
        <v>8.92343816956418</v>
      </c>
      <c r="AC1086" s="73" t="n">
        <f aca="false">MAX(AC1085,AB1086)</f>
        <v>9.62426283463465</v>
      </c>
      <c r="AD1086" s="70" t="n">
        <f aca="false">1-AB1086/AC1086</f>
        <v>0.0728185292850098</v>
      </c>
      <c r="AE1086" s="73" t="n">
        <f aca="false">AE1085*(1+M1086)</f>
        <v>6.74583145411479</v>
      </c>
      <c r="AF1086" s="73" t="n">
        <f aca="false">MAX(AF1085,AE1086)</f>
        <v>7.58042448368252</v>
      </c>
      <c r="AG1086" s="70" t="n">
        <f aca="false">1-AE1086/AF1086</f>
        <v>0.110098455747995</v>
      </c>
      <c r="AH1086" s="74" t="n">
        <f aca="false">IF(R1086&gt;0,AH1085+1,0)</f>
        <v>159</v>
      </c>
      <c r="AI1086" s="74" t="n">
        <f aca="false">IF(U1086&gt;0,AI1085+1,0)</f>
        <v>159</v>
      </c>
      <c r="AJ1086" s="74" t="n">
        <f aca="false">IF(G1086&gt;0,AJ1085+1,0)</f>
        <v>0</v>
      </c>
      <c r="AK1086" s="74" t="n">
        <f aca="false">IF(G1086&lt;=0,AK1085+1,0)</f>
        <v>2</v>
      </c>
      <c r="AL1086" s="74" t="n">
        <f aca="false">IF(K1086&gt;0,AL1085+1,0)</f>
        <v>0</v>
      </c>
      <c r="AM1086" s="74" t="n">
        <f aca="false">IF(K1086&lt;=0,AM1085+1,0)</f>
        <v>11</v>
      </c>
    </row>
    <row r="1087" customFormat="false" ht="15" hidden="false" customHeight="false" outlineLevel="0" collapsed="false">
      <c r="A1087" s="61" t="n">
        <v>1091</v>
      </c>
      <c r="B1087" s="62" t="n">
        <v>42907.6145833333</v>
      </c>
      <c r="C1087" s="63" t="n">
        <f aca="false">YEAR(B1087)</f>
        <v>2017</v>
      </c>
      <c r="D1087" s="32" t="s">
        <v>277</v>
      </c>
      <c r="E1087" s="64" t="n">
        <v>9634.1</v>
      </c>
      <c r="F1087" s="65" t="n">
        <v>0.0001</v>
      </c>
      <c r="G1087" s="66" t="n">
        <v>0.96341</v>
      </c>
      <c r="H1087" s="67" t="n">
        <f aca="false">E1087+IF(D1087="Long",1,-1)*G1087</f>
        <v>9635.06341</v>
      </c>
      <c r="I1087" s="68" t="n">
        <f aca="false">Assumptions!$B$58</f>
        <v>5.35750011455817</v>
      </c>
      <c r="J1087" s="68" t="n">
        <f aca="false">INDEX(Yearly!$D$5:$D$22,MATCH(C1087,Yearly!$A$5:$A$22,0))</f>
        <v>0.479776129661926</v>
      </c>
      <c r="K1087" s="68" t="n">
        <f aca="false">G1087-I1087-J1087</f>
        <v>-4.87386624422009</v>
      </c>
      <c r="L1087" s="69" t="n">
        <f aca="false">(I1087+J1087)/Assumptions!$B$8</f>
        <v>0.000257387411860783</v>
      </c>
      <c r="M1087" s="70" t="n">
        <f aca="false">F1087-L1087</f>
        <v>-0.000157387411860783</v>
      </c>
      <c r="N1087" s="71" t="n">
        <f aca="false">G1087*Assumptions!$B$7</f>
        <v>7577.21965</v>
      </c>
      <c r="O1087" s="71" t="n">
        <f aca="false">K1087*Assumptions!$B$7</f>
        <v>-38332.958010791</v>
      </c>
      <c r="P1087" s="68" t="n">
        <f aca="false">P1086+G1087</f>
        <v>12888.37924</v>
      </c>
      <c r="Q1087" s="68" t="n">
        <f aca="false">MAX(Q1086,P1087)</f>
        <v>13524.66331</v>
      </c>
      <c r="R1087" s="68" t="n">
        <f aca="false">Q1087-P1087</f>
        <v>636.284069999996</v>
      </c>
      <c r="S1087" s="68" t="n">
        <f aca="false">S1086+K1087</f>
        <v>6526.62772337115</v>
      </c>
      <c r="T1087" s="68" t="n">
        <f aca="false">MAX(T1086,S1087)</f>
        <v>8098.85506898122</v>
      </c>
      <c r="U1087" s="68" t="n">
        <f aca="false">T1087-S1087</f>
        <v>1572.22734561007</v>
      </c>
      <c r="V1087" s="70" t="n">
        <f aca="false">V1086+F1087</f>
        <v>2.3259</v>
      </c>
      <c r="W1087" s="70" t="n">
        <f aca="false">MAX(W1086,V1087)</f>
        <v>2.3943</v>
      </c>
      <c r="X1087" s="70" t="n">
        <f aca="false">W1087-V1087</f>
        <v>0.0683999999999974</v>
      </c>
      <c r="Y1087" s="70" t="n">
        <f aca="false">Y1086+M1087</f>
        <v>2.04538650547627</v>
      </c>
      <c r="Z1087" s="70" t="n">
        <f aca="false">MAX(Z1086,Y1087)</f>
        <v>2.15505575628418</v>
      </c>
      <c r="AA1087" s="70" t="n">
        <f aca="false">Z1087-Y1087</f>
        <v>0.10966925080791</v>
      </c>
      <c r="AB1087" s="72" t="n">
        <f aca="false">AB1086*(1+F1087)</f>
        <v>8.92433051338113</v>
      </c>
      <c r="AC1087" s="73" t="n">
        <f aca="false">MAX(AC1086,AB1087)</f>
        <v>9.62426283463465</v>
      </c>
      <c r="AD1087" s="70" t="n">
        <f aca="false">1-AB1087/AC1087</f>
        <v>0.0727258111379383</v>
      </c>
      <c r="AE1087" s="73" t="n">
        <f aca="false">AE1086*(1+M1087)</f>
        <v>6.74476974516137</v>
      </c>
      <c r="AF1087" s="73" t="n">
        <f aca="false">MAX(AF1086,AE1087)</f>
        <v>7.58042448368252</v>
      </c>
      <c r="AG1087" s="70" t="n">
        <f aca="false">1-AE1087/AF1087</f>
        <v>0.110238515048856</v>
      </c>
      <c r="AH1087" s="74" t="n">
        <f aca="false">IF(R1087&gt;0,AH1086+1,0)</f>
        <v>160</v>
      </c>
      <c r="AI1087" s="74" t="n">
        <f aca="false">IF(U1087&gt;0,AI1086+1,0)</f>
        <v>160</v>
      </c>
      <c r="AJ1087" s="74" t="n">
        <f aca="false">IF(G1087&gt;0,AJ1086+1,0)</f>
        <v>1</v>
      </c>
      <c r="AK1087" s="74" t="n">
        <f aca="false">IF(G1087&lt;=0,AK1086+1,0)</f>
        <v>0</v>
      </c>
      <c r="AL1087" s="74" t="n">
        <f aca="false">IF(K1087&gt;0,AL1086+1,0)</f>
        <v>0</v>
      </c>
      <c r="AM1087" s="74" t="n">
        <f aca="false">IF(K1087&lt;=0,AM1086+1,0)</f>
        <v>12</v>
      </c>
    </row>
    <row r="1088" customFormat="false" ht="15" hidden="false" customHeight="false" outlineLevel="0" collapsed="false">
      <c r="A1088" s="61" t="n">
        <v>1092</v>
      </c>
      <c r="B1088" s="62" t="n">
        <v>42908.6354166667</v>
      </c>
      <c r="C1088" s="63" t="n">
        <f aca="false">YEAR(B1088)</f>
        <v>2017</v>
      </c>
      <c r="D1088" s="32" t="s">
        <v>276</v>
      </c>
      <c r="E1088" s="64" t="n">
        <v>9635.3</v>
      </c>
      <c r="F1088" s="65" t="n">
        <v>0.0087</v>
      </c>
      <c r="G1088" s="66" t="n">
        <v>83.82711</v>
      </c>
      <c r="H1088" s="67" t="n">
        <f aca="false">E1088+IF(D1088="Long",1,-1)*G1088</f>
        <v>9551.47289</v>
      </c>
      <c r="I1088" s="68" t="n">
        <f aca="false">Assumptions!$B$58</f>
        <v>5.35750011455817</v>
      </c>
      <c r="J1088" s="68" t="n">
        <f aca="false">INDEX(Yearly!$D$5:$D$22,MATCH(C1088,Yearly!$A$5:$A$22,0))</f>
        <v>0.479776129661926</v>
      </c>
      <c r="K1088" s="68" t="n">
        <f aca="false">G1088-I1088-J1088</f>
        <v>77.9898337557799</v>
      </c>
      <c r="L1088" s="69" t="n">
        <f aca="false">(I1088+J1088)/Assumptions!$B$8</f>
        <v>0.000257387411860783</v>
      </c>
      <c r="M1088" s="70" t="n">
        <f aca="false">F1088-L1088</f>
        <v>0.00844261258813922</v>
      </c>
      <c r="N1088" s="71" t="n">
        <f aca="false">G1088*Assumptions!$B$7</f>
        <v>659300.22015</v>
      </c>
      <c r="O1088" s="71" t="n">
        <f aca="false">K1088*Assumptions!$B$7</f>
        <v>613390.042489209</v>
      </c>
      <c r="P1088" s="68" t="n">
        <f aca="false">P1087+G1088</f>
        <v>12972.20635</v>
      </c>
      <c r="Q1088" s="68" t="n">
        <f aca="false">MAX(Q1087,P1088)</f>
        <v>13524.66331</v>
      </c>
      <c r="R1088" s="68" t="n">
        <f aca="false">Q1088-P1088</f>
        <v>552.456959999996</v>
      </c>
      <c r="S1088" s="68" t="n">
        <f aca="false">S1087+K1088</f>
        <v>6604.61755712693</v>
      </c>
      <c r="T1088" s="68" t="n">
        <f aca="false">MAX(T1087,S1088)</f>
        <v>8098.85506898122</v>
      </c>
      <c r="U1088" s="68" t="n">
        <f aca="false">T1088-S1088</f>
        <v>1494.23751185429</v>
      </c>
      <c r="V1088" s="70" t="n">
        <f aca="false">V1087+F1088</f>
        <v>2.3346</v>
      </c>
      <c r="W1088" s="70" t="n">
        <f aca="false">MAX(W1087,V1088)</f>
        <v>2.3943</v>
      </c>
      <c r="X1088" s="70" t="n">
        <f aca="false">W1088-V1088</f>
        <v>0.0596999999999972</v>
      </c>
      <c r="Y1088" s="70" t="n">
        <f aca="false">Y1087+M1088</f>
        <v>2.05382911806441</v>
      </c>
      <c r="Z1088" s="70" t="n">
        <f aca="false">MAX(Z1087,Y1088)</f>
        <v>2.15505575628418</v>
      </c>
      <c r="AA1088" s="70" t="n">
        <f aca="false">Z1088-Y1088</f>
        <v>0.10122663821977</v>
      </c>
      <c r="AB1088" s="72" t="n">
        <f aca="false">AB1087*(1+F1088)</f>
        <v>9.00197218884755</v>
      </c>
      <c r="AC1088" s="73" t="n">
        <f aca="false">MAX(AC1087,AB1088)</f>
        <v>9.62426283463465</v>
      </c>
      <c r="AD1088" s="70" t="n">
        <f aca="false">1-AB1088/AC1088</f>
        <v>0.0646585256948384</v>
      </c>
      <c r="AE1088" s="73" t="n">
        <f aca="false">AE1087*(1+M1088)</f>
        <v>6.80171322311597</v>
      </c>
      <c r="AF1088" s="73" t="n">
        <f aca="false">MAX(AF1087,AE1088)</f>
        <v>7.58042448368252</v>
      </c>
      <c r="AG1088" s="70" t="n">
        <f aca="false">1-AE1088/AF1088</f>
        <v>0.102726603535566</v>
      </c>
      <c r="AH1088" s="74" t="n">
        <f aca="false">IF(R1088&gt;0,AH1087+1,0)</f>
        <v>161</v>
      </c>
      <c r="AI1088" s="74" t="n">
        <f aca="false">IF(U1088&gt;0,AI1087+1,0)</f>
        <v>161</v>
      </c>
      <c r="AJ1088" s="74" t="n">
        <f aca="false">IF(G1088&gt;0,AJ1087+1,0)</f>
        <v>2</v>
      </c>
      <c r="AK1088" s="74" t="n">
        <f aca="false">IF(G1088&lt;=0,AK1087+1,0)</f>
        <v>0</v>
      </c>
      <c r="AL1088" s="74" t="n">
        <f aca="false">IF(K1088&gt;0,AL1087+1,0)</f>
        <v>1</v>
      </c>
      <c r="AM1088" s="74" t="n">
        <f aca="false">IF(K1088&lt;=0,AM1087+1,0)</f>
        <v>0</v>
      </c>
    </row>
    <row r="1089" customFormat="false" ht="15" hidden="false" customHeight="false" outlineLevel="0" collapsed="false">
      <c r="A1089" s="61" t="n">
        <v>1093</v>
      </c>
      <c r="B1089" s="62" t="n">
        <v>42915.40625</v>
      </c>
      <c r="C1089" s="63" t="n">
        <f aca="false">YEAR(B1089)</f>
        <v>2017</v>
      </c>
      <c r="D1089" s="32" t="s">
        <v>277</v>
      </c>
      <c r="E1089" s="64" t="n">
        <v>9551.4</v>
      </c>
      <c r="F1089" s="65" t="n">
        <v>-0.0036</v>
      </c>
      <c r="G1089" s="66" t="n">
        <v>-34.38504</v>
      </c>
      <c r="H1089" s="67" t="n">
        <f aca="false">E1089+IF(D1089="Long",1,-1)*G1089</f>
        <v>9517.01496</v>
      </c>
      <c r="I1089" s="68" t="n">
        <f aca="false">Assumptions!$B$58</f>
        <v>5.35750011455817</v>
      </c>
      <c r="J1089" s="68" t="n">
        <f aca="false">INDEX(Yearly!$D$5:$D$22,MATCH(C1089,Yearly!$A$5:$A$22,0))</f>
        <v>0.479776129661926</v>
      </c>
      <c r="K1089" s="68" t="n">
        <f aca="false">G1089-I1089-J1089</f>
        <v>-40.2223162442201</v>
      </c>
      <c r="L1089" s="69" t="n">
        <f aca="false">(I1089+J1089)/Assumptions!$B$8</f>
        <v>0.000257387411860783</v>
      </c>
      <c r="M1089" s="70" t="n">
        <f aca="false">F1089-L1089</f>
        <v>-0.00385738741186078</v>
      </c>
      <c r="N1089" s="71" t="n">
        <f aca="false">G1089*Assumptions!$B$7</f>
        <v>-270438.3396</v>
      </c>
      <c r="O1089" s="71" t="n">
        <f aca="false">K1089*Assumptions!$B$7</f>
        <v>-316348.517260791</v>
      </c>
      <c r="P1089" s="68" t="n">
        <f aca="false">P1088+G1089</f>
        <v>12937.82131</v>
      </c>
      <c r="Q1089" s="68" t="n">
        <f aca="false">MAX(Q1088,P1089)</f>
        <v>13524.66331</v>
      </c>
      <c r="R1089" s="68" t="n">
        <f aca="false">Q1089-P1089</f>
        <v>586.841999999995</v>
      </c>
      <c r="S1089" s="68" t="n">
        <f aca="false">S1088+K1089</f>
        <v>6564.39524088271</v>
      </c>
      <c r="T1089" s="68" t="n">
        <f aca="false">MAX(T1088,S1089)</f>
        <v>8098.85506898122</v>
      </c>
      <c r="U1089" s="68" t="n">
        <f aca="false">T1089-S1089</f>
        <v>1534.45982809851</v>
      </c>
      <c r="V1089" s="70" t="n">
        <f aca="false">V1088+F1089</f>
        <v>2.331</v>
      </c>
      <c r="W1089" s="70" t="n">
        <f aca="false">MAX(W1088,V1089)</f>
        <v>2.3943</v>
      </c>
      <c r="X1089" s="70" t="n">
        <f aca="false">W1089-V1089</f>
        <v>0.0632999999999973</v>
      </c>
      <c r="Y1089" s="70" t="n">
        <f aca="false">Y1088+M1089</f>
        <v>2.04997173065255</v>
      </c>
      <c r="Z1089" s="70" t="n">
        <f aca="false">MAX(Z1088,Y1089)</f>
        <v>2.15505575628418</v>
      </c>
      <c r="AA1089" s="70" t="n">
        <f aca="false">Z1089-Y1089</f>
        <v>0.105084025631631</v>
      </c>
      <c r="AB1089" s="72" t="n">
        <f aca="false">AB1088*(1+F1089)</f>
        <v>8.9695650889677</v>
      </c>
      <c r="AC1089" s="73" t="n">
        <f aca="false">MAX(AC1088,AB1089)</f>
        <v>9.62426283463465</v>
      </c>
      <c r="AD1089" s="70" t="n">
        <f aca="false">1-AB1089/AC1089</f>
        <v>0.068025755002337</v>
      </c>
      <c r="AE1089" s="73" t="n">
        <f aca="false">AE1088*(1+M1089)</f>
        <v>6.77547638015004</v>
      </c>
      <c r="AF1089" s="73" t="n">
        <f aca="false">MAX(AF1088,AE1089)</f>
        <v>7.58042448368252</v>
      </c>
      <c r="AG1089" s="70" t="n">
        <f aca="false">1-AE1089/AF1089</f>
        <v>0.106187734640085</v>
      </c>
      <c r="AH1089" s="74" t="n">
        <f aca="false">IF(R1089&gt;0,AH1088+1,0)</f>
        <v>162</v>
      </c>
      <c r="AI1089" s="74" t="n">
        <f aca="false">IF(U1089&gt;0,AI1088+1,0)</f>
        <v>162</v>
      </c>
      <c r="AJ1089" s="74" t="n">
        <f aca="false">IF(G1089&gt;0,AJ1088+1,0)</f>
        <v>0</v>
      </c>
      <c r="AK1089" s="74" t="n">
        <f aca="false">IF(G1089&lt;=0,AK1088+1,0)</f>
        <v>1</v>
      </c>
      <c r="AL1089" s="74" t="n">
        <f aca="false">IF(K1089&gt;0,AL1088+1,0)</f>
        <v>0</v>
      </c>
      <c r="AM1089" s="74" t="n">
        <f aca="false">IF(K1089&lt;=0,AM1088+1,0)</f>
        <v>1</v>
      </c>
    </row>
    <row r="1090" customFormat="false" ht="15" hidden="false" customHeight="false" outlineLevel="0" collapsed="false">
      <c r="A1090" s="61" t="n">
        <v>1094</v>
      </c>
      <c r="B1090" s="62" t="n">
        <v>42915.5520833333</v>
      </c>
      <c r="C1090" s="63" t="n">
        <f aca="false">YEAR(B1090)</f>
        <v>2017</v>
      </c>
      <c r="D1090" s="32" t="s">
        <v>276</v>
      </c>
      <c r="E1090" s="64" t="n">
        <v>9516.85</v>
      </c>
      <c r="F1090" s="65" t="n">
        <v>-0.004</v>
      </c>
      <c r="G1090" s="66" t="n">
        <v>-38.0674</v>
      </c>
      <c r="H1090" s="67" t="n">
        <f aca="false">E1090+IF(D1090="Long",1,-1)*G1090</f>
        <v>9554.9174</v>
      </c>
      <c r="I1090" s="68" t="n">
        <f aca="false">Assumptions!$B$58</f>
        <v>5.35750011455817</v>
      </c>
      <c r="J1090" s="68" t="n">
        <f aca="false">INDEX(Yearly!$D$5:$D$22,MATCH(C1090,Yearly!$A$5:$A$22,0))</f>
        <v>0.479776129661926</v>
      </c>
      <c r="K1090" s="68" t="n">
        <f aca="false">G1090-I1090-J1090</f>
        <v>-43.9046762442201</v>
      </c>
      <c r="L1090" s="69" t="n">
        <f aca="false">(I1090+J1090)/Assumptions!$B$8</f>
        <v>0.000257387411860783</v>
      </c>
      <c r="M1090" s="70" t="n">
        <f aca="false">F1090-L1090</f>
        <v>-0.00425738741186078</v>
      </c>
      <c r="N1090" s="71" t="n">
        <f aca="false">G1090*Assumptions!$B$7</f>
        <v>-299400.101</v>
      </c>
      <c r="O1090" s="71" t="n">
        <f aca="false">K1090*Assumptions!$B$7</f>
        <v>-345310.278660791</v>
      </c>
      <c r="P1090" s="68" t="n">
        <f aca="false">P1089+G1090</f>
        <v>12899.75391</v>
      </c>
      <c r="Q1090" s="68" t="n">
        <f aca="false">MAX(Q1089,P1090)</f>
        <v>13524.66331</v>
      </c>
      <c r="R1090" s="68" t="n">
        <f aca="false">Q1090-P1090</f>
        <v>624.909399999995</v>
      </c>
      <c r="S1090" s="68" t="n">
        <f aca="false">S1089+K1090</f>
        <v>6520.49056463849</v>
      </c>
      <c r="T1090" s="68" t="n">
        <f aca="false">MAX(T1089,S1090)</f>
        <v>8098.85506898122</v>
      </c>
      <c r="U1090" s="68" t="n">
        <f aca="false">T1090-S1090</f>
        <v>1578.36450434273</v>
      </c>
      <c r="V1090" s="70" t="n">
        <f aca="false">V1089+F1090</f>
        <v>2.327</v>
      </c>
      <c r="W1090" s="70" t="n">
        <f aca="false">MAX(W1089,V1090)</f>
        <v>2.3943</v>
      </c>
      <c r="X1090" s="70" t="n">
        <f aca="false">W1090-V1090</f>
        <v>0.0672999999999973</v>
      </c>
      <c r="Y1090" s="70" t="n">
        <f aca="false">Y1089+M1090</f>
        <v>2.04571434324069</v>
      </c>
      <c r="Z1090" s="70" t="n">
        <f aca="false">MAX(Z1089,Y1090)</f>
        <v>2.15505575628418</v>
      </c>
      <c r="AA1090" s="70" t="n">
        <f aca="false">Z1090-Y1090</f>
        <v>0.109341413043492</v>
      </c>
      <c r="AB1090" s="72" t="n">
        <f aca="false">AB1089*(1+F1090)</f>
        <v>8.93368682861183</v>
      </c>
      <c r="AC1090" s="73" t="n">
        <f aca="false">MAX(AC1089,AB1090)</f>
        <v>9.62426283463465</v>
      </c>
      <c r="AD1090" s="70" t="n">
        <f aca="false">1-AB1090/AC1090</f>
        <v>0.0717536519823276</v>
      </c>
      <c r="AE1090" s="73" t="n">
        <f aca="false">AE1089*(1+M1090)</f>
        <v>6.74663055229983</v>
      </c>
      <c r="AF1090" s="73" t="n">
        <f aca="false">MAX(AF1089,AE1090)</f>
        <v>7.58042448368252</v>
      </c>
      <c r="AG1090" s="70" t="n">
        <f aca="false">1-AE1090/AF1090</f>
        <v>0.109993039727196</v>
      </c>
      <c r="AH1090" s="74" t="n">
        <f aca="false">IF(R1090&gt;0,AH1089+1,0)</f>
        <v>163</v>
      </c>
      <c r="AI1090" s="74" t="n">
        <f aca="false">IF(U1090&gt;0,AI1089+1,0)</f>
        <v>163</v>
      </c>
      <c r="AJ1090" s="74" t="n">
        <f aca="false">IF(G1090&gt;0,AJ1089+1,0)</f>
        <v>0</v>
      </c>
      <c r="AK1090" s="74" t="n">
        <f aca="false">IF(G1090&lt;=0,AK1089+1,0)</f>
        <v>2</v>
      </c>
      <c r="AL1090" s="74" t="n">
        <f aca="false">IF(K1090&gt;0,AL1089+1,0)</f>
        <v>0</v>
      </c>
      <c r="AM1090" s="74" t="n">
        <f aca="false">IF(K1090&lt;=0,AM1089+1,0)</f>
        <v>2</v>
      </c>
    </row>
    <row r="1091" customFormat="false" ht="15" hidden="false" customHeight="false" outlineLevel="0" collapsed="false">
      <c r="A1091" s="61" t="n">
        <v>1095</v>
      </c>
      <c r="B1091" s="62" t="n">
        <v>42919.40625</v>
      </c>
      <c r="C1091" s="63" t="n">
        <f aca="false">YEAR(B1091)</f>
        <v>2017</v>
      </c>
      <c r="D1091" s="32" t="s">
        <v>277</v>
      </c>
      <c r="E1091" s="64" t="n">
        <v>9554.75</v>
      </c>
      <c r="F1091" s="65" t="n">
        <v>0.0332</v>
      </c>
      <c r="G1091" s="66" t="n">
        <v>317.2177</v>
      </c>
      <c r="H1091" s="67" t="n">
        <f aca="false">E1091+IF(D1091="Long",1,-1)*G1091</f>
        <v>9871.9677</v>
      </c>
      <c r="I1091" s="68" t="n">
        <f aca="false">Assumptions!$B$58</f>
        <v>5.35750011455817</v>
      </c>
      <c r="J1091" s="68" t="n">
        <f aca="false">INDEX(Yearly!$D$5:$D$22,MATCH(C1091,Yearly!$A$5:$A$22,0))</f>
        <v>0.479776129661926</v>
      </c>
      <c r="K1091" s="68" t="n">
        <f aca="false">G1091-I1091-J1091</f>
        <v>311.38042375578</v>
      </c>
      <c r="L1091" s="69" t="n">
        <f aca="false">(I1091+J1091)/Assumptions!$B$8</f>
        <v>0.000257387411860783</v>
      </c>
      <c r="M1091" s="70" t="n">
        <f aca="false">F1091-L1091</f>
        <v>0.0329426125881392</v>
      </c>
      <c r="N1091" s="71" t="n">
        <f aca="false">G1091*Assumptions!$B$7</f>
        <v>2494917.2105</v>
      </c>
      <c r="O1091" s="71" t="n">
        <f aca="false">K1091*Assumptions!$B$7</f>
        <v>2449007.03283921</v>
      </c>
      <c r="P1091" s="68" t="n">
        <f aca="false">P1090+G1091</f>
        <v>13216.97161</v>
      </c>
      <c r="Q1091" s="68" t="n">
        <f aca="false">MAX(Q1090,P1091)</f>
        <v>13524.66331</v>
      </c>
      <c r="R1091" s="68" t="n">
        <f aca="false">Q1091-P1091</f>
        <v>307.691699999996</v>
      </c>
      <c r="S1091" s="68" t="n">
        <f aca="false">S1090+K1091</f>
        <v>6831.87098839427</v>
      </c>
      <c r="T1091" s="68" t="n">
        <f aca="false">MAX(T1090,S1091)</f>
        <v>8098.85506898122</v>
      </c>
      <c r="U1091" s="68" t="n">
        <f aca="false">T1091-S1091</f>
        <v>1266.98408058695</v>
      </c>
      <c r="V1091" s="70" t="n">
        <f aca="false">V1090+F1091</f>
        <v>2.3602</v>
      </c>
      <c r="W1091" s="70" t="n">
        <f aca="false">MAX(W1090,V1091)</f>
        <v>2.3943</v>
      </c>
      <c r="X1091" s="70" t="n">
        <f aca="false">W1091-V1091</f>
        <v>0.0340999999999974</v>
      </c>
      <c r="Y1091" s="70" t="n">
        <f aca="false">Y1090+M1091</f>
        <v>2.07865695582883</v>
      </c>
      <c r="Z1091" s="70" t="n">
        <f aca="false">MAX(Z1090,Y1091)</f>
        <v>2.15505575628418</v>
      </c>
      <c r="AA1091" s="70" t="n">
        <f aca="false">Z1091-Y1091</f>
        <v>0.0763988004553529</v>
      </c>
      <c r="AB1091" s="72" t="n">
        <f aca="false">AB1090*(1+F1091)</f>
        <v>9.23028523132174</v>
      </c>
      <c r="AC1091" s="73" t="n">
        <f aca="false">MAX(AC1090,AB1091)</f>
        <v>9.62426283463465</v>
      </c>
      <c r="AD1091" s="70" t="n">
        <f aca="false">1-AB1091/AC1091</f>
        <v>0.0409358732281411</v>
      </c>
      <c r="AE1091" s="73" t="n">
        <f aca="false">AE1090*(1+M1091)</f>
        <v>6.96888218885954</v>
      </c>
      <c r="AF1091" s="73" t="n">
        <f aca="false">MAX(AF1090,AE1091)</f>
        <v>7.58042448368252</v>
      </c>
      <c r="AG1091" s="70" t="n">
        <f aca="false">1-AE1091/AF1091</f>
        <v>0.0806738852341812</v>
      </c>
      <c r="AH1091" s="74" t="n">
        <f aca="false">IF(R1091&gt;0,AH1090+1,0)</f>
        <v>164</v>
      </c>
      <c r="AI1091" s="74" t="n">
        <f aca="false">IF(U1091&gt;0,AI1090+1,0)</f>
        <v>164</v>
      </c>
      <c r="AJ1091" s="74" t="n">
        <f aca="false">IF(G1091&gt;0,AJ1090+1,0)</f>
        <v>1</v>
      </c>
      <c r="AK1091" s="74" t="n">
        <f aca="false">IF(G1091&lt;=0,AK1090+1,0)</f>
        <v>0</v>
      </c>
      <c r="AL1091" s="74" t="n">
        <f aca="false">IF(K1091&gt;0,AL1090+1,0)</f>
        <v>1</v>
      </c>
      <c r="AM1091" s="74" t="n">
        <f aca="false">IF(K1091&lt;=0,AM1090+1,0)</f>
        <v>0</v>
      </c>
    </row>
    <row r="1092" customFormat="false" ht="15" hidden="false" customHeight="false" outlineLevel="0" collapsed="false">
      <c r="A1092" s="61" t="n">
        <v>1096</v>
      </c>
      <c r="B1092" s="62" t="n">
        <v>42934.40625</v>
      </c>
      <c r="C1092" s="63" t="n">
        <f aca="false">YEAR(B1092)</f>
        <v>2017</v>
      </c>
      <c r="D1092" s="32" t="s">
        <v>276</v>
      </c>
      <c r="E1092" s="64" t="n">
        <v>9871.85</v>
      </c>
      <c r="F1092" s="65" t="n">
        <v>0.0004</v>
      </c>
      <c r="G1092" s="66" t="n">
        <v>3.94874</v>
      </c>
      <c r="H1092" s="67" t="n">
        <f aca="false">E1092+IF(D1092="Long",1,-1)*G1092</f>
        <v>9867.90126</v>
      </c>
      <c r="I1092" s="68" t="n">
        <f aca="false">Assumptions!$B$58</f>
        <v>5.35750011455817</v>
      </c>
      <c r="J1092" s="68" t="n">
        <f aca="false">INDEX(Yearly!$D$5:$D$22,MATCH(C1092,Yearly!$A$5:$A$22,0))</f>
        <v>0.479776129661926</v>
      </c>
      <c r="K1092" s="68" t="n">
        <f aca="false">G1092-I1092-J1092</f>
        <v>-1.88853624422009</v>
      </c>
      <c r="L1092" s="69" t="n">
        <f aca="false">(I1092+J1092)/Assumptions!$B$8</f>
        <v>0.000257387411860783</v>
      </c>
      <c r="M1092" s="70" t="n">
        <f aca="false">F1092-L1092</f>
        <v>0.000142612588139217</v>
      </c>
      <c r="N1092" s="71" t="n">
        <f aca="false">G1092*Assumptions!$B$7</f>
        <v>31056.8401</v>
      </c>
      <c r="O1092" s="71" t="n">
        <f aca="false">K1092*Assumptions!$B$7</f>
        <v>-14853.337560791</v>
      </c>
      <c r="P1092" s="68" t="n">
        <f aca="false">P1091+G1092</f>
        <v>13220.92035</v>
      </c>
      <c r="Q1092" s="68" t="n">
        <f aca="false">MAX(Q1091,P1092)</f>
        <v>13524.66331</v>
      </c>
      <c r="R1092" s="68" t="n">
        <f aca="false">Q1092-P1092</f>
        <v>303.742959999996</v>
      </c>
      <c r="S1092" s="68" t="n">
        <f aca="false">S1091+K1092</f>
        <v>6829.98245215005</v>
      </c>
      <c r="T1092" s="68" t="n">
        <f aca="false">MAX(T1091,S1092)</f>
        <v>8098.85506898122</v>
      </c>
      <c r="U1092" s="68" t="n">
        <f aca="false">T1092-S1092</f>
        <v>1268.87261683117</v>
      </c>
      <c r="V1092" s="70" t="n">
        <f aca="false">V1091+F1092</f>
        <v>2.3606</v>
      </c>
      <c r="W1092" s="70" t="n">
        <f aca="false">MAX(W1091,V1092)</f>
        <v>2.3943</v>
      </c>
      <c r="X1092" s="70" t="n">
        <f aca="false">W1092-V1092</f>
        <v>0.0336999999999974</v>
      </c>
      <c r="Y1092" s="70" t="n">
        <f aca="false">Y1091+M1092</f>
        <v>2.07879956841697</v>
      </c>
      <c r="Z1092" s="70" t="n">
        <f aca="false">MAX(Z1091,Y1092)</f>
        <v>2.15505575628418</v>
      </c>
      <c r="AA1092" s="70" t="n">
        <f aca="false">Z1092-Y1092</f>
        <v>0.0762561878672137</v>
      </c>
      <c r="AB1092" s="72" t="n">
        <f aca="false">AB1091*(1+F1092)</f>
        <v>9.23397734541427</v>
      </c>
      <c r="AC1092" s="73" t="n">
        <f aca="false">MAX(AC1091,AB1092)</f>
        <v>9.62426283463465</v>
      </c>
      <c r="AD1092" s="70" t="n">
        <f aca="false">1-AB1092/AC1092</f>
        <v>0.0405522475774324</v>
      </c>
      <c r="AE1092" s="73" t="n">
        <f aca="false">AE1091*(1+M1092)</f>
        <v>6.96987603918493</v>
      </c>
      <c r="AF1092" s="73" t="n">
        <f aca="false">MAX(AF1091,AE1092)</f>
        <v>7.58042448368252</v>
      </c>
      <c r="AG1092" s="70" t="n">
        <f aca="false">1-AE1092/AF1092</f>
        <v>0.0805427777576104</v>
      </c>
      <c r="AH1092" s="74" t="n">
        <f aca="false">IF(R1092&gt;0,AH1091+1,0)</f>
        <v>165</v>
      </c>
      <c r="AI1092" s="74" t="n">
        <f aca="false">IF(U1092&gt;0,AI1091+1,0)</f>
        <v>165</v>
      </c>
      <c r="AJ1092" s="74" t="n">
        <f aca="false">IF(G1092&gt;0,AJ1091+1,0)</f>
        <v>2</v>
      </c>
      <c r="AK1092" s="74" t="n">
        <f aca="false">IF(G1092&lt;=0,AK1091+1,0)</f>
        <v>0</v>
      </c>
      <c r="AL1092" s="74" t="n">
        <f aca="false">IF(K1092&gt;0,AL1091+1,0)</f>
        <v>0</v>
      </c>
      <c r="AM1092" s="74" t="n">
        <f aca="false">IF(K1092&lt;=0,AM1091+1,0)</f>
        <v>1</v>
      </c>
    </row>
    <row r="1093" customFormat="false" ht="15" hidden="false" customHeight="false" outlineLevel="0" collapsed="false">
      <c r="A1093" s="61" t="n">
        <v>1097</v>
      </c>
      <c r="B1093" s="62" t="n">
        <v>42934.59375</v>
      </c>
      <c r="C1093" s="63" t="n">
        <f aca="false">YEAR(B1093)</f>
        <v>2017</v>
      </c>
      <c r="D1093" s="32" t="s">
        <v>277</v>
      </c>
      <c r="E1093" s="64" t="n">
        <v>9867.5</v>
      </c>
      <c r="F1093" s="65" t="n">
        <v>-0.0031</v>
      </c>
      <c r="G1093" s="66" t="n">
        <v>-30.58925</v>
      </c>
      <c r="H1093" s="67" t="n">
        <f aca="false">E1093+IF(D1093="Long",1,-1)*G1093</f>
        <v>9836.91075</v>
      </c>
      <c r="I1093" s="68" t="n">
        <f aca="false">Assumptions!$B$58</f>
        <v>5.35750011455817</v>
      </c>
      <c r="J1093" s="68" t="n">
        <f aca="false">INDEX(Yearly!$D$5:$D$22,MATCH(C1093,Yearly!$A$5:$A$22,0))</f>
        <v>0.479776129661926</v>
      </c>
      <c r="K1093" s="68" t="n">
        <f aca="false">G1093-I1093-J1093</f>
        <v>-36.4265262442201</v>
      </c>
      <c r="L1093" s="69" t="n">
        <f aca="false">(I1093+J1093)/Assumptions!$B$8</f>
        <v>0.000257387411860783</v>
      </c>
      <c r="M1093" s="70" t="n">
        <f aca="false">F1093-L1093</f>
        <v>-0.00335738741186078</v>
      </c>
      <c r="N1093" s="71" t="n">
        <f aca="false">G1093*Assumptions!$B$7</f>
        <v>-240584.45125</v>
      </c>
      <c r="O1093" s="71" t="n">
        <f aca="false">K1093*Assumptions!$B$7</f>
        <v>-286494.628910791</v>
      </c>
      <c r="P1093" s="68" t="n">
        <f aca="false">P1092+G1093</f>
        <v>13190.3311</v>
      </c>
      <c r="Q1093" s="68" t="n">
        <f aca="false">MAX(Q1092,P1093)</f>
        <v>13524.66331</v>
      </c>
      <c r="R1093" s="68" t="n">
        <f aca="false">Q1093-P1093</f>
        <v>334.332209999997</v>
      </c>
      <c r="S1093" s="68" t="n">
        <f aca="false">S1092+K1093</f>
        <v>6793.55592590583</v>
      </c>
      <c r="T1093" s="68" t="n">
        <f aca="false">MAX(T1092,S1093)</f>
        <v>8098.85506898122</v>
      </c>
      <c r="U1093" s="68" t="n">
        <f aca="false">T1093-S1093</f>
        <v>1305.29914307539</v>
      </c>
      <c r="V1093" s="70" t="n">
        <f aca="false">V1092+F1093</f>
        <v>2.3575</v>
      </c>
      <c r="W1093" s="70" t="n">
        <f aca="false">MAX(W1092,V1093)</f>
        <v>2.3943</v>
      </c>
      <c r="X1093" s="70" t="n">
        <f aca="false">W1093-V1093</f>
        <v>0.0367999999999973</v>
      </c>
      <c r="Y1093" s="70" t="n">
        <f aca="false">Y1092+M1093</f>
        <v>2.07544218100511</v>
      </c>
      <c r="Z1093" s="70" t="n">
        <f aca="false">MAX(Z1092,Y1093)</f>
        <v>2.15505575628418</v>
      </c>
      <c r="AA1093" s="70" t="n">
        <f aca="false">Z1093-Y1093</f>
        <v>0.0796135752790743</v>
      </c>
      <c r="AB1093" s="72" t="n">
        <f aca="false">AB1092*(1+F1093)</f>
        <v>9.20535201564348</v>
      </c>
      <c r="AC1093" s="73" t="n">
        <f aca="false">MAX(AC1092,AB1093)</f>
        <v>9.62426283463465</v>
      </c>
      <c r="AD1093" s="70" t="n">
        <f aca="false">1-AB1093/AC1093</f>
        <v>0.0435265356099424</v>
      </c>
      <c r="AE1093" s="73" t="n">
        <f aca="false">AE1092*(1+M1093)</f>
        <v>6.94647546510874</v>
      </c>
      <c r="AF1093" s="73" t="n">
        <f aca="false">MAX(AF1092,AE1093)</f>
        <v>7.58042448368252</v>
      </c>
      <c r="AG1093" s="70" t="n">
        <f aca="false">1-AE1093/AF1093</f>
        <v>0.0836297518613115</v>
      </c>
      <c r="AH1093" s="74" t="n">
        <f aca="false">IF(R1093&gt;0,AH1092+1,0)</f>
        <v>166</v>
      </c>
      <c r="AI1093" s="74" t="n">
        <f aca="false">IF(U1093&gt;0,AI1092+1,0)</f>
        <v>166</v>
      </c>
      <c r="AJ1093" s="74" t="n">
        <f aca="false">IF(G1093&gt;0,AJ1092+1,0)</f>
        <v>0</v>
      </c>
      <c r="AK1093" s="74" t="n">
        <f aca="false">IF(G1093&lt;=0,AK1092+1,0)</f>
        <v>1</v>
      </c>
      <c r="AL1093" s="74" t="n">
        <f aca="false">IF(K1093&gt;0,AL1092+1,0)</f>
        <v>0</v>
      </c>
      <c r="AM1093" s="74" t="n">
        <f aca="false">IF(K1093&lt;=0,AM1092+1,0)</f>
        <v>2</v>
      </c>
    </row>
    <row r="1094" customFormat="false" ht="15" hidden="false" customHeight="false" outlineLevel="0" collapsed="false">
      <c r="A1094" s="61" t="n">
        <v>1098</v>
      </c>
      <c r="B1094" s="62" t="n">
        <v>42934.6145833333</v>
      </c>
      <c r="C1094" s="63" t="n">
        <f aca="false">YEAR(B1094)</f>
        <v>2017</v>
      </c>
      <c r="D1094" s="32" t="s">
        <v>276</v>
      </c>
      <c r="E1094" s="64" t="n">
        <v>9836.8</v>
      </c>
      <c r="F1094" s="65" t="n">
        <v>-0.0027</v>
      </c>
      <c r="G1094" s="66" t="n">
        <v>-26.55936</v>
      </c>
      <c r="H1094" s="67" t="n">
        <f aca="false">E1094+IF(D1094="Long",1,-1)*G1094</f>
        <v>9863.35936</v>
      </c>
      <c r="I1094" s="68" t="n">
        <f aca="false">Assumptions!$B$58</f>
        <v>5.35750011455817</v>
      </c>
      <c r="J1094" s="68" t="n">
        <f aca="false">INDEX(Yearly!$D$5:$D$22,MATCH(C1094,Yearly!$A$5:$A$22,0))</f>
        <v>0.479776129661926</v>
      </c>
      <c r="K1094" s="68" t="n">
        <f aca="false">G1094-I1094-J1094</f>
        <v>-32.3966362442201</v>
      </c>
      <c r="L1094" s="69" t="n">
        <f aca="false">(I1094+J1094)/Assumptions!$B$8</f>
        <v>0.000257387411860783</v>
      </c>
      <c r="M1094" s="70" t="n">
        <f aca="false">F1094-L1094</f>
        <v>-0.00295738741186078</v>
      </c>
      <c r="N1094" s="71" t="n">
        <f aca="false">G1094*Assumptions!$B$7</f>
        <v>-208889.3664</v>
      </c>
      <c r="O1094" s="71" t="n">
        <f aca="false">K1094*Assumptions!$B$7</f>
        <v>-254799.544060791</v>
      </c>
      <c r="P1094" s="68" t="n">
        <f aca="false">P1093+G1094</f>
        <v>13163.77174</v>
      </c>
      <c r="Q1094" s="68" t="n">
        <f aca="false">MAX(Q1093,P1094)</f>
        <v>13524.66331</v>
      </c>
      <c r="R1094" s="68" t="n">
        <f aca="false">Q1094-P1094</f>
        <v>360.891569999996</v>
      </c>
      <c r="S1094" s="68" t="n">
        <f aca="false">S1093+K1094</f>
        <v>6761.15928966161</v>
      </c>
      <c r="T1094" s="68" t="n">
        <f aca="false">MAX(T1093,S1094)</f>
        <v>8098.85506898122</v>
      </c>
      <c r="U1094" s="68" t="n">
        <f aca="false">T1094-S1094</f>
        <v>1337.69577931961</v>
      </c>
      <c r="V1094" s="70" t="n">
        <f aca="false">V1093+F1094</f>
        <v>2.3548</v>
      </c>
      <c r="W1094" s="70" t="n">
        <f aca="false">MAX(W1093,V1094)</f>
        <v>2.3943</v>
      </c>
      <c r="X1094" s="70" t="n">
        <f aca="false">W1094-V1094</f>
        <v>0.0394999999999972</v>
      </c>
      <c r="Y1094" s="70" t="n">
        <f aca="false">Y1093+M1094</f>
        <v>2.07248479359325</v>
      </c>
      <c r="Z1094" s="70" t="n">
        <f aca="false">MAX(Z1093,Y1094)</f>
        <v>2.15505575628418</v>
      </c>
      <c r="AA1094" s="70" t="n">
        <f aca="false">Z1094-Y1094</f>
        <v>0.082570962690935</v>
      </c>
      <c r="AB1094" s="72" t="n">
        <f aca="false">AB1093*(1+F1094)</f>
        <v>9.18049756520125</v>
      </c>
      <c r="AC1094" s="73" t="n">
        <f aca="false">MAX(AC1093,AB1094)</f>
        <v>9.62426283463465</v>
      </c>
      <c r="AD1094" s="70" t="n">
        <f aca="false">1-AB1094/AC1094</f>
        <v>0.0461090139637956</v>
      </c>
      <c r="AE1094" s="73" t="n">
        <f aca="false">AE1093*(1+M1094)</f>
        <v>6.92593204601143</v>
      </c>
      <c r="AF1094" s="73" t="n">
        <f aca="false">MAX(AF1093,AE1094)</f>
        <v>7.58042448368252</v>
      </c>
      <c r="AG1094" s="70" t="n">
        <f aca="false">1-AE1094/AF1094</f>
        <v>0.0863398136977607</v>
      </c>
      <c r="AH1094" s="74" t="n">
        <f aca="false">IF(R1094&gt;0,AH1093+1,0)</f>
        <v>167</v>
      </c>
      <c r="AI1094" s="74" t="n">
        <f aca="false">IF(U1094&gt;0,AI1093+1,0)</f>
        <v>167</v>
      </c>
      <c r="AJ1094" s="74" t="n">
        <f aca="false">IF(G1094&gt;0,AJ1093+1,0)</f>
        <v>0</v>
      </c>
      <c r="AK1094" s="74" t="n">
        <f aca="false">IF(G1094&lt;=0,AK1093+1,0)</f>
        <v>2</v>
      </c>
      <c r="AL1094" s="74" t="n">
        <f aca="false">IF(K1094&gt;0,AL1093+1,0)</f>
        <v>0</v>
      </c>
      <c r="AM1094" s="74" t="n">
        <f aca="false">IF(K1094&lt;=0,AM1093+1,0)</f>
        <v>3</v>
      </c>
    </row>
    <row r="1095" customFormat="false" ht="15" hidden="false" customHeight="false" outlineLevel="0" collapsed="false">
      <c r="A1095" s="61" t="n">
        <v>1099</v>
      </c>
      <c r="B1095" s="62" t="n">
        <v>42935.40625</v>
      </c>
      <c r="C1095" s="63" t="n">
        <f aca="false">YEAR(B1095)</f>
        <v>2017</v>
      </c>
      <c r="D1095" s="32" t="s">
        <v>277</v>
      </c>
      <c r="E1095" s="64" t="n">
        <v>9863.25</v>
      </c>
      <c r="F1095" s="65" t="n">
        <v>-0.0011</v>
      </c>
      <c r="G1095" s="66" t="n">
        <v>-10.849575</v>
      </c>
      <c r="H1095" s="67" t="n">
        <f aca="false">E1095+IF(D1095="Long",1,-1)*G1095</f>
        <v>9852.400425</v>
      </c>
      <c r="I1095" s="68" t="n">
        <f aca="false">Assumptions!$B$58</f>
        <v>5.35750011455817</v>
      </c>
      <c r="J1095" s="68" t="n">
        <f aca="false">INDEX(Yearly!$D$5:$D$22,MATCH(C1095,Yearly!$A$5:$A$22,0))</f>
        <v>0.479776129661926</v>
      </c>
      <c r="K1095" s="68" t="n">
        <f aca="false">G1095-I1095-J1095</f>
        <v>-16.6868512442201</v>
      </c>
      <c r="L1095" s="69" t="n">
        <f aca="false">(I1095+J1095)/Assumptions!$B$8</f>
        <v>0.000257387411860783</v>
      </c>
      <c r="M1095" s="70" t="n">
        <f aca="false">F1095-L1095</f>
        <v>-0.00135738741186078</v>
      </c>
      <c r="N1095" s="71" t="n">
        <f aca="false">G1095*Assumptions!$B$7</f>
        <v>-85331.907375</v>
      </c>
      <c r="O1095" s="71" t="n">
        <f aca="false">K1095*Assumptions!$B$7</f>
        <v>-131242.085035791</v>
      </c>
      <c r="P1095" s="68" t="n">
        <f aca="false">P1094+G1095</f>
        <v>13152.922165</v>
      </c>
      <c r="Q1095" s="68" t="n">
        <f aca="false">MAX(Q1094,P1095)</f>
        <v>13524.66331</v>
      </c>
      <c r="R1095" s="68" t="n">
        <f aca="false">Q1095-P1095</f>
        <v>371.741144999996</v>
      </c>
      <c r="S1095" s="68" t="n">
        <f aca="false">S1094+K1095</f>
        <v>6744.47243841739</v>
      </c>
      <c r="T1095" s="68" t="n">
        <f aca="false">MAX(T1094,S1095)</f>
        <v>8098.85506898122</v>
      </c>
      <c r="U1095" s="68" t="n">
        <f aca="false">T1095-S1095</f>
        <v>1354.38263056383</v>
      </c>
      <c r="V1095" s="70" t="n">
        <f aca="false">V1094+F1095</f>
        <v>2.3537</v>
      </c>
      <c r="W1095" s="70" t="n">
        <f aca="false">MAX(W1094,V1095)</f>
        <v>2.3943</v>
      </c>
      <c r="X1095" s="70" t="n">
        <f aca="false">W1095-V1095</f>
        <v>0.0405999999999973</v>
      </c>
      <c r="Y1095" s="70" t="n">
        <f aca="false">Y1094+M1095</f>
        <v>2.07112740618139</v>
      </c>
      <c r="Z1095" s="70" t="n">
        <f aca="false">MAX(Z1094,Y1095)</f>
        <v>2.15505575628418</v>
      </c>
      <c r="AA1095" s="70" t="n">
        <f aca="false">Z1095-Y1095</f>
        <v>0.0839283501027959</v>
      </c>
      <c r="AB1095" s="72" t="n">
        <f aca="false">AB1094*(1+F1095)</f>
        <v>9.17039901787952</v>
      </c>
      <c r="AC1095" s="73" t="n">
        <f aca="false">MAX(AC1094,AB1095)</f>
        <v>9.62426283463465</v>
      </c>
      <c r="AD1095" s="70" t="n">
        <f aca="false">1-AB1095/AC1095</f>
        <v>0.0471582940484354</v>
      </c>
      <c r="AE1095" s="73" t="n">
        <f aca="false">AE1094*(1+M1095)</f>
        <v>6.91653087303677</v>
      </c>
      <c r="AF1095" s="73" t="n">
        <f aca="false">MAX(AF1094,AE1095)</f>
        <v>7.58042448368252</v>
      </c>
      <c r="AG1095" s="70" t="n">
        <f aca="false">1-AE1095/AF1095</f>
        <v>0.0875800045333657</v>
      </c>
      <c r="AH1095" s="74" t="n">
        <f aca="false">IF(R1095&gt;0,AH1094+1,0)</f>
        <v>168</v>
      </c>
      <c r="AI1095" s="74" t="n">
        <f aca="false">IF(U1095&gt;0,AI1094+1,0)</f>
        <v>168</v>
      </c>
      <c r="AJ1095" s="74" t="n">
        <f aca="false">IF(G1095&gt;0,AJ1094+1,0)</f>
        <v>0</v>
      </c>
      <c r="AK1095" s="74" t="n">
        <f aca="false">IF(G1095&lt;=0,AK1094+1,0)</f>
        <v>3</v>
      </c>
      <c r="AL1095" s="74" t="n">
        <f aca="false">IF(K1095&gt;0,AL1094+1,0)</f>
        <v>0</v>
      </c>
      <c r="AM1095" s="74" t="n">
        <f aca="false">IF(K1095&lt;=0,AM1094+1,0)</f>
        <v>4</v>
      </c>
    </row>
    <row r="1096" customFormat="false" ht="15" hidden="false" customHeight="false" outlineLevel="0" collapsed="false">
      <c r="A1096" s="61" t="n">
        <v>1100</v>
      </c>
      <c r="B1096" s="62" t="n">
        <v>42937.5520833333</v>
      </c>
      <c r="C1096" s="63" t="n">
        <f aca="false">YEAR(B1096)</f>
        <v>2017</v>
      </c>
      <c r="D1096" s="32" t="s">
        <v>276</v>
      </c>
      <c r="E1096" s="64" t="n">
        <v>9852.3</v>
      </c>
      <c r="F1096" s="65" t="n">
        <v>-0.0055</v>
      </c>
      <c r="G1096" s="66" t="n">
        <v>-54.18765</v>
      </c>
      <c r="H1096" s="67" t="n">
        <f aca="false">E1096+IF(D1096="Long",1,-1)*G1096</f>
        <v>9906.48765</v>
      </c>
      <c r="I1096" s="68" t="n">
        <f aca="false">Assumptions!$B$58</f>
        <v>5.35750011455817</v>
      </c>
      <c r="J1096" s="68" t="n">
        <f aca="false">INDEX(Yearly!$D$5:$D$22,MATCH(C1096,Yearly!$A$5:$A$22,0))</f>
        <v>0.479776129661926</v>
      </c>
      <c r="K1096" s="68" t="n">
        <f aca="false">G1096-I1096-J1096</f>
        <v>-60.0249262442201</v>
      </c>
      <c r="L1096" s="69" t="n">
        <f aca="false">(I1096+J1096)/Assumptions!$B$8</f>
        <v>0.000257387411860783</v>
      </c>
      <c r="M1096" s="70" t="n">
        <f aca="false">F1096-L1096</f>
        <v>-0.00575738741186078</v>
      </c>
      <c r="N1096" s="71" t="n">
        <f aca="false">G1096*Assumptions!$B$7</f>
        <v>-426185.86725</v>
      </c>
      <c r="O1096" s="71" t="n">
        <f aca="false">K1096*Assumptions!$B$7</f>
        <v>-472096.044910791</v>
      </c>
      <c r="P1096" s="68" t="n">
        <f aca="false">P1095+G1096</f>
        <v>13098.734515</v>
      </c>
      <c r="Q1096" s="68" t="n">
        <f aca="false">MAX(Q1095,P1096)</f>
        <v>13524.66331</v>
      </c>
      <c r="R1096" s="68" t="n">
        <f aca="false">Q1096-P1096</f>
        <v>425.928794999996</v>
      </c>
      <c r="S1096" s="68" t="n">
        <f aca="false">S1095+K1096</f>
        <v>6684.44751217317</v>
      </c>
      <c r="T1096" s="68" t="n">
        <f aca="false">MAX(T1095,S1096)</f>
        <v>8098.85506898122</v>
      </c>
      <c r="U1096" s="68" t="n">
        <f aca="false">T1096-S1096</f>
        <v>1414.40755680805</v>
      </c>
      <c r="V1096" s="70" t="n">
        <f aca="false">V1095+F1096</f>
        <v>2.3482</v>
      </c>
      <c r="W1096" s="70" t="n">
        <f aca="false">MAX(W1095,V1096)</f>
        <v>2.3943</v>
      </c>
      <c r="X1096" s="70" t="n">
        <f aca="false">W1096-V1096</f>
        <v>0.0460999999999974</v>
      </c>
      <c r="Y1096" s="70" t="n">
        <f aca="false">Y1095+M1096</f>
        <v>2.06537001876952</v>
      </c>
      <c r="Z1096" s="70" t="n">
        <f aca="false">MAX(Z1095,Y1096)</f>
        <v>2.15505575628418</v>
      </c>
      <c r="AA1096" s="70" t="n">
        <f aca="false">Z1096-Y1096</f>
        <v>0.0896857375146567</v>
      </c>
      <c r="AB1096" s="72" t="n">
        <f aca="false">AB1095*(1+F1096)</f>
        <v>9.11996182328119</v>
      </c>
      <c r="AC1096" s="73" t="n">
        <f aca="false">MAX(AC1095,AB1096)</f>
        <v>9.62426283463465</v>
      </c>
      <c r="AD1096" s="70" t="n">
        <f aca="false">1-AB1096/AC1096</f>
        <v>0.0523989234311689</v>
      </c>
      <c r="AE1096" s="73" t="n">
        <f aca="false">AE1095*(1+M1096)</f>
        <v>6.8767097252546</v>
      </c>
      <c r="AF1096" s="73" t="n">
        <f aca="false">MAX(AF1095,AE1096)</f>
        <v>7.58042448368252</v>
      </c>
      <c r="AG1096" s="70" t="n">
        <f aca="false">1-AE1096/AF1096</f>
        <v>0.0928331599295954</v>
      </c>
      <c r="AH1096" s="74" t="n">
        <f aca="false">IF(R1096&gt;0,AH1095+1,0)</f>
        <v>169</v>
      </c>
      <c r="AI1096" s="74" t="n">
        <f aca="false">IF(U1096&gt;0,AI1095+1,0)</f>
        <v>169</v>
      </c>
      <c r="AJ1096" s="74" t="n">
        <f aca="false">IF(G1096&gt;0,AJ1095+1,0)</f>
        <v>0</v>
      </c>
      <c r="AK1096" s="74" t="n">
        <f aca="false">IF(G1096&lt;=0,AK1095+1,0)</f>
        <v>4</v>
      </c>
      <c r="AL1096" s="74" t="n">
        <f aca="false">IF(K1096&gt;0,AL1095+1,0)</f>
        <v>0</v>
      </c>
      <c r="AM1096" s="74" t="n">
        <f aca="false">IF(K1096&lt;=0,AM1095+1,0)</f>
        <v>5</v>
      </c>
    </row>
    <row r="1097" customFormat="false" ht="15" hidden="false" customHeight="false" outlineLevel="0" collapsed="false">
      <c r="A1097" s="61" t="n">
        <v>1101</v>
      </c>
      <c r="B1097" s="62" t="n">
        <v>42937.6152777778</v>
      </c>
      <c r="C1097" s="63" t="n">
        <f aca="false">YEAR(B1097)</f>
        <v>2017</v>
      </c>
      <c r="D1097" s="32" t="s">
        <v>277</v>
      </c>
      <c r="E1097" s="64" t="n">
        <v>9906.1</v>
      </c>
      <c r="F1097" s="65" t="n">
        <v>0.0073</v>
      </c>
      <c r="G1097" s="66" t="n">
        <v>72.31453</v>
      </c>
      <c r="H1097" s="67" t="n">
        <f aca="false">E1097+IF(D1097="Long",1,-1)*G1097</f>
        <v>9978.41453</v>
      </c>
      <c r="I1097" s="68" t="n">
        <f aca="false">Assumptions!$B$58</f>
        <v>5.35750011455817</v>
      </c>
      <c r="J1097" s="68" t="n">
        <f aca="false">INDEX(Yearly!$D$5:$D$22,MATCH(C1097,Yearly!$A$5:$A$22,0))</f>
        <v>0.479776129661926</v>
      </c>
      <c r="K1097" s="68" t="n">
        <f aca="false">G1097-I1097-J1097</f>
        <v>66.4772537557799</v>
      </c>
      <c r="L1097" s="69" t="n">
        <f aca="false">(I1097+J1097)/Assumptions!$B$8</f>
        <v>0.000257387411860783</v>
      </c>
      <c r="M1097" s="70" t="n">
        <f aca="false">F1097-L1097</f>
        <v>0.00704261258813922</v>
      </c>
      <c r="N1097" s="71" t="n">
        <f aca="false">G1097*Assumptions!$B$7</f>
        <v>568753.77845</v>
      </c>
      <c r="O1097" s="71" t="n">
        <f aca="false">K1097*Assumptions!$B$7</f>
        <v>522843.600789209</v>
      </c>
      <c r="P1097" s="68" t="n">
        <f aca="false">P1096+G1097</f>
        <v>13171.049045</v>
      </c>
      <c r="Q1097" s="68" t="n">
        <f aca="false">MAX(Q1096,P1097)</f>
        <v>13524.66331</v>
      </c>
      <c r="R1097" s="68" t="n">
        <f aca="false">Q1097-P1097</f>
        <v>353.614264999997</v>
      </c>
      <c r="S1097" s="68" t="n">
        <f aca="false">S1096+K1097</f>
        <v>6750.92476592895</v>
      </c>
      <c r="T1097" s="68" t="n">
        <f aca="false">MAX(T1096,S1097)</f>
        <v>8098.85506898122</v>
      </c>
      <c r="U1097" s="68" t="n">
        <f aca="false">T1097-S1097</f>
        <v>1347.93030305227</v>
      </c>
      <c r="V1097" s="70" t="n">
        <f aca="false">V1096+F1097</f>
        <v>2.3555</v>
      </c>
      <c r="W1097" s="70" t="n">
        <f aca="false">MAX(W1096,V1097)</f>
        <v>2.3943</v>
      </c>
      <c r="X1097" s="70" t="n">
        <f aca="false">W1097-V1097</f>
        <v>0.0387999999999975</v>
      </c>
      <c r="Y1097" s="70" t="n">
        <f aca="false">Y1096+M1097</f>
        <v>2.07241263135766</v>
      </c>
      <c r="Z1097" s="70" t="n">
        <f aca="false">MAX(Z1096,Y1097)</f>
        <v>2.15505575628418</v>
      </c>
      <c r="AA1097" s="70" t="n">
        <f aca="false">Z1097-Y1097</f>
        <v>0.0826431249265176</v>
      </c>
      <c r="AB1097" s="72" t="n">
        <f aca="false">AB1096*(1+F1097)</f>
        <v>9.18653754459114</v>
      </c>
      <c r="AC1097" s="73" t="n">
        <f aca="false">MAX(AC1096,AB1097)</f>
        <v>9.62426283463465</v>
      </c>
      <c r="AD1097" s="70" t="n">
        <f aca="false">1-AB1097/AC1097</f>
        <v>0.0454814355722163</v>
      </c>
      <c r="AE1097" s="73" t="n">
        <f aca="false">AE1096*(1+M1097)</f>
        <v>6.92513972773066</v>
      </c>
      <c r="AF1097" s="73" t="n">
        <f aca="false">MAX(AF1096,AE1097)</f>
        <v>7.58042448368252</v>
      </c>
      <c r="AG1097" s="70" t="n">
        <f aca="false">1-AE1097/AF1097</f>
        <v>0.086444335322173</v>
      </c>
      <c r="AH1097" s="74" t="n">
        <f aca="false">IF(R1097&gt;0,AH1096+1,0)</f>
        <v>170</v>
      </c>
      <c r="AI1097" s="74" t="n">
        <f aca="false">IF(U1097&gt;0,AI1096+1,0)</f>
        <v>170</v>
      </c>
      <c r="AJ1097" s="74" t="n">
        <f aca="false">IF(G1097&gt;0,AJ1096+1,0)</f>
        <v>1</v>
      </c>
      <c r="AK1097" s="74" t="n">
        <f aca="false">IF(G1097&lt;=0,AK1096+1,0)</f>
        <v>0</v>
      </c>
      <c r="AL1097" s="74" t="n">
        <f aca="false">IF(K1097&gt;0,AL1096+1,0)</f>
        <v>1</v>
      </c>
      <c r="AM1097" s="74" t="n">
        <f aca="false">IF(K1097&lt;=0,AM1096+1,0)</f>
        <v>0</v>
      </c>
    </row>
    <row r="1098" customFormat="false" ht="15" hidden="false" customHeight="false" outlineLevel="0" collapsed="false">
      <c r="A1098" s="61" t="n">
        <v>1102</v>
      </c>
      <c r="B1098" s="62" t="n">
        <v>42944.40625</v>
      </c>
      <c r="C1098" s="63" t="n">
        <f aca="false">YEAR(B1098)</f>
        <v>2017</v>
      </c>
      <c r="D1098" s="32" t="s">
        <v>276</v>
      </c>
      <c r="E1098" s="64" t="n">
        <v>9978.25</v>
      </c>
      <c r="F1098" s="65" t="n">
        <v>-0.0037</v>
      </c>
      <c r="G1098" s="66" t="n">
        <v>-36.919525</v>
      </c>
      <c r="H1098" s="67" t="n">
        <f aca="false">E1098+IF(D1098="Long",1,-1)*G1098</f>
        <v>10015.169525</v>
      </c>
      <c r="I1098" s="68" t="n">
        <f aca="false">Assumptions!$B$58</f>
        <v>5.35750011455817</v>
      </c>
      <c r="J1098" s="68" t="n">
        <f aca="false">INDEX(Yearly!$D$5:$D$22,MATCH(C1098,Yearly!$A$5:$A$22,0))</f>
        <v>0.479776129661926</v>
      </c>
      <c r="K1098" s="68" t="n">
        <f aca="false">G1098-I1098-J1098</f>
        <v>-42.7568012442201</v>
      </c>
      <c r="L1098" s="69" t="n">
        <f aca="false">(I1098+J1098)/Assumptions!$B$8</f>
        <v>0.000257387411860783</v>
      </c>
      <c r="M1098" s="70" t="n">
        <f aca="false">F1098-L1098</f>
        <v>-0.00395738741186078</v>
      </c>
      <c r="N1098" s="71" t="n">
        <f aca="false">G1098*Assumptions!$B$7</f>
        <v>-290372.064125</v>
      </c>
      <c r="O1098" s="71" t="n">
        <f aca="false">K1098*Assumptions!$B$7</f>
        <v>-336282.241785791</v>
      </c>
      <c r="P1098" s="68" t="n">
        <f aca="false">P1097+G1098</f>
        <v>13134.12952</v>
      </c>
      <c r="Q1098" s="68" t="n">
        <f aca="false">MAX(Q1097,P1098)</f>
        <v>13524.66331</v>
      </c>
      <c r="R1098" s="68" t="n">
        <f aca="false">Q1098-P1098</f>
        <v>390.533789999996</v>
      </c>
      <c r="S1098" s="68" t="n">
        <f aca="false">S1097+K1098</f>
        <v>6708.16796468473</v>
      </c>
      <c r="T1098" s="68" t="n">
        <f aca="false">MAX(T1097,S1098)</f>
        <v>8098.85506898122</v>
      </c>
      <c r="U1098" s="68" t="n">
        <f aca="false">T1098-S1098</f>
        <v>1390.68710429649</v>
      </c>
      <c r="V1098" s="70" t="n">
        <f aca="false">V1097+F1098</f>
        <v>2.3518</v>
      </c>
      <c r="W1098" s="70" t="n">
        <f aca="false">MAX(W1097,V1098)</f>
        <v>2.3943</v>
      </c>
      <c r="X1098" s="70" t="n">
        <f aca="false">W1098-V1098</f>
        <v>0.0424999999999973</v>
      </c>
      <c r="Y1098" s="70" t="n">
        <f aca="false">Y1097+M1098</f>
        <v>2.0684552439458</v>
      </c>
      <c r="Z1098" s="70" t="n">
        <f aca="false">MAX(Z1097,Y1098)</f>
        <v>2.15505575628418</v>
      </c>
      <c r="AA1098" s="70" t="n">
        <f aca="false">Z1098-Y1098</f>
        <v>0.0866005123383782</v>
      </c>
      <c r="AB1098" s="72" t="n">
        <f aca="false">AB1097*(1+F1098)</f>
        <v>9.15254735567615</v>
      </c>
      <c r="AC1098" s="73" t="n">
        <f aca="false">MAX(AC1097,AB1098)</f>
        <v>9.62426283463465</v>
      </c>
      <c r="AD1098" s="70" t="n">
        <f aca="false">1-AB1098/AC1098</f>
        <v>0.0490131542605992</v>
      </c>
      <c r="AE1098" s="73" t="n">
        <f aca="false">AE1097*(1+M1098)</f>
        <v>6.89773426694676</v>
      </c>
      <c r="AF1098" s="73" t="n">
        <f aca="false">MAX(AF1097,AE1098)</f>
        <v>7.58042448368252</v>
      </c>
      <c r="AG1098" s="70" t="n">
        <f aca="false">1-AE1098/AF1098</f>
        <v>0.0900596290096031</v>
      </c>
      <c r="AH1098" s="74" t="n">
        <f aca="false">IF(R1098&gt;0,AH1097+1,0)</f>
        <v>171</v>
      </c>
      <c r="AI1098" s="74" t="n">
        <f aca="false">IF(U1098&gt;0,AI1097+1,0)</f>
        <v>171</v>
      </c>
      <c r="AJ1098" s="74" t="n">
        <f aca="false">IF(G1098&gt;0,AJ1097+1,0)</f>
        <v>0</v>
      </c>
      <c r="AK1098" s="74" t="n">
        <f aca="false">IF(G1098&lt;=0,AK1097+1,0)</f>
        <v>1</v>
      </c>
      <c r="AL1098" s="74" t="n">
        <f aca="false">IF(K1098&gt;0,AL1097+1,0)</f>
        <v>0</v>
      </c>
      <c r="AM1098" s="74" t="n">
        <f aca="false">IF(K1098&lt;=0,AM1097+1,0)</f>
        <v>1</v>
      </c>
    </row>
    <row r="1099" customFormat="false" ht="15" hidden="false" customHeight="false" outlineLevel="0" collapsed="false">
      <c r="A1099" s="61" t="n">
        <v>1103</v>
      </c>
      <c r="B1099" s="62" t="n">
        <v>42944.6354166667</v>
      </c>
      <c r="C1099" s="63" t="n">
        <f aca="false">YEAR(B1099)</f>
        <v>2017</v>
      </c>
      <c r="D1099" s="32" t="s">
        <v>277</v>
      </c>
      <c r="E1099" s="64" t="n">
        <v>10014.8</v>
      </c>
      <c r="F1099" s="65" t="n">
        <v>0.0018</v>
      </c>
      <c r="G1099" s="66" t="n">
        <v>18.02664</v>
      </c>
      <c r="H1099" s="67" t="n">
        <f aca="false">E1099+IF(D1099="Long",1,-1)*G1099</f>
        <v>10032.82664</v>
      </c>
      <c r="I1099" s="68" t="n">
        <f aca="false">Assumptions!$B$58</f>
        <v>5.35750011455817</v>
      </c>
      <c r="J1099" s="68" t="n">
        <f aca="false">INDEX(Yearly!$D$5:$D$22,MATCH(C1099,Yearly!$A$5:$A$22,0))</f>
        <v>0.479776129661926</v>
      </c>
      <c r="K1099" s="68" t="n">
        <f aca="false">G1099-I1099-J1099</f>
        <v>12.1893637557799</v>
      </c>
      <c r="L1099" s="69" t="n">
        <f aca="false">(I1099+J1099)/Assumptions!$B$8</f>
        <v>0.000257387411860783</v>
      </c>
      <c r="M1099" s="70" t="n">
        <f aca="false">F1099-L1099</f>
        <v>0.00154261258813922</v>
      </c>
      <c r="N1099" s="71" t="n">
        <f aca="false">G1099*Assumptions!$B$7</f>
        <v>141779.5236</v>
      </c>
      <c r="O1099" s="71" t="n">
        <f aca="false">K1099*Assumptions!$B$7</f>
        <v>95869.345939209</v>
      </c>
      <c r="P1099" s="68" t="n">
        <f aca="false">P1098+G1099</f>
        <v>13152.15616</v>
      </c>
      <c r="Q1099" s="68" t="n">
        <f aca="false">MAX(Q1098,P1099)</f>
        <v>13524.66331</v>
      </c>
      <c r="R1099" s="68" t="n">
        <f aca="false">Q1099-P1099</f>
        <v>372.507149999996</v>
      </c>
      <c r="S1099" s="68" t="n">
        <f aca="false">S1098+K1099</f>
        <v>6720.35732844051</v>
      </c>
      <c r="T1099" s="68" t="n">
        <f aca="false">MAX(T1098,S1099)</f>
        <v>8098.85506898122</v>
      </c>
      <c r="U1099" s="68" t="n">
        <f aca="false">T1099-S1099</f>
        <v>1378.49774054071</v>
      </c>
      <c r="V1099" s="70" t="n">
        <f aca="false">V1098+F1099</f>
        <v>2.3536</v>
      </c>
      <c r="W1099" s="70" t="n">
        <f aca="false">MAX(W1098,V1099)</f>
        <v>2.3943</v>
      </c>
      <c r="X1099" s="70" t="n">
        <f aca="false">W1099-V1099</f>
        <v>0.0406999999999975</v>
      </c>
      <c r="Y1099" s="70" t="n">
        <f aca="false">Y1098+M1099</f>
        <v>2.06999785653394</v>
      </c>
      <c r="Z1099" s="70" t="n">
        <f aca="false">MAX(Z1098,Y1099)</f>
        <v>2.15505575628418</v>
      </c>
      <c r="AA1099" s="70" t="n">
        <f aca="false">Z1099-Y1099</f>
        <v>0.0850578997502391</v>
      </c>
      <c r="AB1099" s="72" t="n">
        <f aca="false">AB1098*(1+F1099)</f>
        <v>9.16902194091637</v>
      </c>
      <c r="AC1099" s="73" t="n">
        <f aca="false">MAX(AC1098,AB1099)</f>
        <v>9.62426283463465</v>
      </c>
      <c r="AD1099" s="70" t="n">
        <f aca="false">1-AB1099/AC1099</f>
        <v>0.0473013779382682</v>
      </c>
      <c r="AE1099" s="73" t="n">
        <f aca="false">AE1098*(1+M1099)</f>
        <v>6.9083747986566</v>
      </c>
      <c r="AF1099" s="73" t="n">
        <f aca="false">MAX(AF1098,AE1099)</f>
        <v>7.58042448368252</v>
      </c>
      <c r="AG1099" s="70" t="n">
        <f aca="false">1-AE1099/AF1099</f>
        <v>0.0886559435388572</v>
      </c>
      <c r="AH1099" s="74" t="n">
        <f aca="false">IF(R1099&gt;0,AH1098+1,0)</f>
        <v>172</v>
      </c>
      <c r="AI1099" s="74" t="n">
        <f aca="false">IF(U1099&gt;0,AI1098+1,0)</f>
        <v>172</v>
      </c>
      <c r="AJ1099" s="74" t="n">
        <f aca="false">IF(G1099&gt;0,AJ1098+1,0)</f>
        <v>1</v>
      </c>
      <c r="AK1099" s="74" t="n">
        <f aca="false">IF(G1099&lt;=0,AK1098+1,0)</f>
        <v>0</v>
      </c>
      <c r="AL1099" s="74" t="n">
        <f aca="false">IF(K1099&gt;0,AL1098+1,0)</f>
        <v>1</v>
      </c>
      <c r="AM1099" s="74" t="n">
        <f aca="false">IF(K1099&lt;=0,AM1098+1,0)</f>
        <v>0</v>
      </c>
    </row>
    <row r="1100" customFormat="false" ht="15" hidden="false" customHeight="false" outlineLevel="0" collapsed="false">
      <c r="A1100" s="61" t="n">
        <v>1104</v>
      </c>
      <c r="B1100" s="62" t="n">
        <v>42950.4270833333</v>
      </c>
      <c r="C1100" s="63" t="n">
        <f aca="false">YEAR(B1100)</f>
        <v>2017</v>
      </c>
      <c r="D1100" s="32" t="s">
        <v>276</v>
      </c>
      <c r="E1100" s="64" t="n">
        <v>10033.1</v>
      </c>
      <c r="F1100" s="65" t="n">
        <v>-0.0013</v>
      </c>
      <c r="G1100" s="66" t="n">
        <v>-13.04303</v>
      </c>
      <c r="H1100" s="67" t="n">
        <f aca="false">E1100+IF(D1100="Long",1,-1)*G1100</f>
        <v>10046.14303</v>
      </c>
      <c r="I1100" s="68" t="n">
        <f aca="false">Assumptions!$B$58</f>
        <v>5.35750011455817</v>
      </c>
      <c r="J1100" s="68" t="n">
        <f aca="false">INDEX(Yearly!$D$5:$D$22,MATCH(C1100,Yearly!$A$5:$A$22,0))</f>
        <v>0.479776129661926</v>
      </c>
      <c r="K1100" s="68" t="n">
        <f aca="false">G1100-I1100-J1100</f>
        <v>-18.8803062442201</v>
      </c>
      <c r="L1100" s="69" t="n">
        <f aca="false">(I1100+J1100)/Assumptions!$B$8</f>
        <v>0.000257387411860783</v>
      </c>
      <c r="M1100" s="70" t="n">
        <f aca="false">F1100-L1100</f>
        <v>-0.00155738741186078</v>
      </c>
      <c r="N1100" s="71" t="n">
        <f aca="false">G1100*Assumptions!$B$7</f>
        <v>-102583.43095</v>
      </c>
      <c r="O1100" s="71" t="n">
        <f aca="false">K1100*Assumptions!$B$7</f>
        <v>-148493.608610791</v>
      </c>
      <c r="P1100" s="68" t="n">
        <f aca="false">P1099+G1100</f>
        <v>13139.11313</v>
      </c>
      <c r="Q1100" s="68" t="n">
        <f aca="false">MAX(Q1099,P1100)</f>
        <v>13524.66331</v>
      </c>
      <c r="R1100" s="68" t="n">
        <f aca="false">Q1100-P1100</f>
        <v>385.550179999997</v>
      </c>
      <c r="S1100" s="68" t="n">
        <f aca="false">S1099+K1100</f>
        <v>6701.47702219629</v>
      </c>
      <c r="T1100" s="68" t="n">
        <f aca="false">MAX(T1099,S1100)</f>
        <v>8098.85506898122</v>
      </c>
      <c r="U1100" s="68" t="n">
        <f aca="false">T1100-S1100</f>
        <v>1397.37804678493</v>
      </c>
      <c r="V1100" s="70" t="n">
        <f aca="false">V1099+F1100</f>
        <v>2.3523</v>
      </c>
      <c r="W1100" s="70" t="n">
        <f aca="false">MAX(W1099,V1100)</f>
        <v>2.3943</v>
      </c>
      <c r="X1100" s="70" t="n">
        <f aca="false">W1100-V1100</f>
        <v>0.0419999999999976</v>
      </c>
      <c r="Y1100" s="70" t="n">
        <f aca="false">Y1099+M1100</f>
        <v>2.06844046912208</v>
      </c>
      <c r="Z1100" s="70" t="n">
        <f aca="false">MAX(Z1099,Y1100)</f>
        <v>2.15505575628418</v>
      </c>
      <c r="AA1100" s="70" t="n">
        <f aca="false">Z1100-Y1100</f>
        <v>0.0866152871621</v>
      </c>
      <c r="AB1100" s="72" t="n">
        <f aca="false">AB1099*(1+F1100)</f>
        <v>9.15710221239318</v>
      </c>
      <c r="AC1100" s="73" t="n">
        <f aca="false">MAX(AC1099,AB1100)</f>
        <v>9.62426283463465</v>
      </c>
      <c r="AD1100" s="70" t="n">
        <f aca="false">1-AB1100/AC1100</f>
        <v>0.0485398861469484</v>
      </c>
      <c r="AE1100" s="73" t="n">
        <f aca="false">AE1099*(1+M1100)</f>
        <v>6.89761578270875</v>
      </c>
      <c r="AF1100" s="73" t="n">
        <f aca="false">MAX(AF1099,AE1100)</f>
        <v>7.58042448368252</v>
      </c>
      <c r="AG1100" s="70" t="n">
        <f aca="false">1-AE1100/AF1100</f>
        <v>0.0900752593002639</v>
      </c>
      <c r="AH1100" s="74" t="n">
        <f aca="false">IF(R1100&gt;0,AH1099+1,0)</f>
        <v>173</v>
      </c>
      <c r="AI1100" s="74" t="n">
        <f aca="false">IF(U1100&gt;0,AI1099+1,0)</f>
        <v>173</v>
      </c>
      <c r="AJ1100" s="74" t="n">
        <f aca="false">IF(G1100&gt;0,AJ1099+1,0)</f>
        <v>0</v>
      </c>
      <c r="AK1100" s="74" t="n">
        <f aca="false">IF(G1100&lt;=0,AK1099+1,0)</f>
        <v>1</v>
      </c>
      <c r="AL1100" s="74" t="n">
        <f aca="false">IF(K1100&gt;0,AL1099+1,0)</f>
        <v>0</v>
      </c>
      <c r="AM1100" s="74" t="n">
        <f aca="false">IF(K1100&lt;=0,AM1099+1,0)</f>
        <v>1</v>
      </c>
    </row>
    <row r="1101" customFormat="false" ht="15" hidden="false" customHeight="false" outlineLevel="0" collapsed="false">
      <c r="A1101" s="61" t="n">
        <v>1105</v>
      </c>
      <c r="B1101" s="62" t="n">
        <v>42951.59375</v>
      </c>
      <c r="C1101" s="63" t="n">
        <f aca="false">YEAR(B1101)</f>
        <v>2017</v>
      </c>
      <c r="D1101" s="32" t="s">
        <v>277</v>
      </c>
      <c r="E1101" s="64" t="n">
        <v>10046.45</v>
      </c>
      <c r="F1101" s="65" t="n">
        <v>0.0022</v>
      </c>
      <c r="G1101" s="66" t="n">
        <v>22.10219</v>
      </c>
      <c r="H1101" s="67" t="n">
        <f aca="false">E1101+IF(D1101="Long",1,-1)*G1101</f>
        <v>10068.55219</v>
      </c>
      <c r="I1101" s="68" t="n">
        <f aca="false">Assumptions!$B$58</f>
        <v>5.35750011455817</v>
      </c>
      <c r="J1101" s="68" t="n">
        <f aca="false">INDEX(Yearly!$D$5:$D$22,MATCH(C1101,Yearly!$A$5:$A$22,0))</f>
        <v>0.479776129661926</v>
      </c>
      <c r="K1101" s="68" t="n">
        <f aca="false">G1101-I1101-J1101</f>
        <v>16.2649137557799</v>
      </c>
      <c r="L1101" s="69" t="n">
        <f aca="false">(I1101+J1101)/Assumptions!$B$8</f>
        <v>0.000257387411860783</v>
      </c>
      <c r="M1101" s="70" t="n">
        <f aca="false">F1101-L1101</f>
        <v>0.00194261258813922</v>
      </c>
      <c r="N1101" s="71" t="n">
        <f aca="false">G1101*Assumptions!$B$7</f>
        <v>173833.72435</v>
      </c>
      <c r="O1101" s="71" t="n">
        <f aca="false">K1101*Assumptions!$B$7</f>
        <v>127923.546689209</v>
      </c>
      <c r="P1101" s="68" t="n">
        <f aca="false">P1100+G1101</f>
        <v>13161.21532</v>
      </c>
      <c r="Q1101" s="68" t="n">
        <f aca="false">MAX(Q1100,P1101)</f>
        <v>13524.66331</v>
      </c>
      <c r="R1101" s="68" t="n">
        <f aca="false">Q1101-P1101</f>
        <v>363.447989999997</v>
      </c>
      <c r="S1101" s="68" t="n">
        <f aca="false">S1100+K1101</f>
        <v>6717.74193595207</v>
      </c>
      <c r="T1101" s="68" t="n">
        <f aca="false">MAX(T1100,S1101)</f>
        <v>8098.85506898122</v>
      </c>
      <c r="U1101" s="68" t="n">
        <f aca="false">T1101-S1101</f>
        <v>1381.11313302915</v>
      </c>
      <c r="V1101" s="70" t="n">
        <f aca="false">V1100+F1101</f>
        <v>2.3545</v>
      </c>
      <c r="W1101" s="70" t="n">
        <f aca="false">MAX(W1100,V1101)</f>
        <v>2.3943</v>
      </c>
      <c r="X1101" s="70" t="n">
        <f aca="false">W1101-V1101</f>
        <v>0.0397999999999974</v>
      </c>
      <c r="Y1101" s="70" t="n">
        <f aca="false">Y1100+M1101</f>
        <v>2.07038308171022</v>
      </c>
      <c r="Z1101" s="70" t="n">
        <f aca="false">MAX(Z1100,Y1101)</f>
        <v>2.15505575628418</v>
      </c>
      <c r="AA1101" s="70" t="n">
        <f aca="false">Z1101-Y1101</f>
        <v>0.0846726745739606</v>
      </c>
      <c r="AB1101" s="72" t="n">
        <f aca="false">AB1100*(1+F1101)</f>
        <v>9.17724783726045</v>
      </c>
      <c r="AC1101" s="73" t="n">
        <f aca="false">MAX(AC1100,AB1101)</f>
        <v>9.62426283463465</v>
      </c>
      <c r="AD1101" s="70" t="n">
        <f aca="false">1-AB1101/AC1101</f>
        <v>0.0464466738964716</v>
      </c>
      <c r="AE1101" s="73" t="n">
        <f aca="false">AE1100*(1+M1101)</f>
        <v>6.91101517795639</v>
      </c>
      <c r="AF1101" s="73" t="n">
        <f aca="false">MAX(AF1100,AE1101)</f>
        <v>7.58042448368252</v>
      </c>
      <c r="AG1101" s="70" t="n">
        <f aca="false">1-AE1101/AF1101</f>
        <v>0.0883076280447214</v>
      </c>
      <c r="AH1101" s="74" t="n">
        <f aca="false">IF(R1101&gt;0,AH1100+1,0)</f>
        <v>174</v>
      </c>
      <c r="AI1101" s="74" t="n">
        <f aca="false">IF(U1101&gt;0,AI1100+1,0)</f>
        <v>174</v>
      </c>
      <c r="AJ1101" s="74" t="n">
        <f aca="false">IF(G1101&gt;0,AJ1100+1,0)</f>
        <v>1</v>
      </c>
      <c r="AK1101" s="74" t="n">
        <f aca="false">IF(G1101&lt;=0,AK1100+1,0)</f>
        <v>0</v>
      </c>
      <c r="AL1101" s="74" t="n">
        <f aca="false">IF(K1101&gt;0,AL1100+1,0)</f>
        <v>1</v>
      </c>
      <c r="AM1101" s="74" t="n">
        <f aca="false">IF(K1101&lt;=0,AM1100+1,0)</f>
        <v>0</v>
      </c>
    </row>
    <row r="1102" customFormat="false" ht="15" hidden="false" customHeight="false" outlineLevel="0" collapsed="false">
      <c r="A1102" s="61" t="n">
        <v>1106</v>
      </c>
      <c r="B1102" s="62" t="n">
        <v>42955.3854166667</v>
      </c>
      <c r="C1102" s="63" t="n">
        <f aca="false">YEAR(B1102)</f>
        <v>2017</v>
      </c>
      <c r="D1102" s="32" t="s">
        <v>276</v>
      </c>
      <c r="E1102" s="64" t="n">
        <v>10068.8</v>
      </c>
      <c r="F1102" s="65" t="n">
        <v>0.0219</v>
      </c>
      <c r="G1102" s="66" t="n">
        <v>220.50672</v>
      </c>
      <c r="H1102" s="67" t="n">
        <f aca="false">E1102+IF(D1102="Long",1,-1)*G1102</f>
        <v>9848.29328</v>
      </c>
      <c r="I1102" s="68" t="n">
        <f aca="false">Assumptions!$B$58</f>
        <v>5.35750011455817</v>
      </c>
      <c r="J1102" s="68" t="n">
        <f aca="false">INDEX(Yearly!$D$5:$D$22,MATCH(C1102,Yearly!$A$5:$A$22,0))</f>
        <v>0.479776129661926</v>
      </c>
      <c r="K1102" s="68" t="n">
        <f aca="false">G1102-I1102-J1102</f>
        <v>214.66944375578</v>
      </c>
      <c r="L1102" s="69" t="n">
        <f aca="false">(I1102+J1102)/Assumptions!$B$8</f>
        <v>0.000257387411860783</v>
      </c>
      <c r="M1102" s="70" t="n">
        <f aca="false">F1102-L1102</f>
        <v>0.0216426125881392</v>
      </c>
      <c r="N1102" s="71" t="n">
        <f aca="false">G1102*Assumptions!$B$7</f>
        <v>1734285.3528</v>
      </c>
      <c r="O1102" s="71" t="n">
        <f aca="false">K1102*Assumptions!$B$7</f>
        <v>1688375.17513921</v>
      </c>
      <c r="P1102" s="68" t="n">
        <f aca="false">P1101+G1102</f>
        <v>13381.72204</v>
      </c>
      <c r="Q1102" s="68" t="n">
        <f aca="false">MAX(Q1101,P1102)</f>
        <v>13524.66331</v>
      </c>
      <c r="R1102" s="68" t="n">
        <f aca="false">Q1102-P1102</f>
        <v>142.941269999998</v>
      </c>
      <c r="S1102" s="68" t="n">
        <f aca="false">S1101+K1102</f>
        <v>6932.41137970785</v>
      </c>
      <c r="T1102" s="68" t="n">
        <f aca="false">MAX(T1101,S1102)</f>
        <v>8098.85506898122</v>
      </c>
      <c r="U1102" s="68" t="n">
        <f aca="false">T1102-S1102</f>
        <v>1166.44368927337</v>
      </c>
      <c r="V1102" s="70" t="n">
        <f aca="false">V1101+F1102</f>
        <v>2.3764</v>
      </c>
      <c r="W1102" s="70" t="n">
        <f aca="false">MAX(W1101,V1102)</f>
        <v>2.3943</v>
      </c>
      <c r="X1102" s="70" t="n">
        <f aca="false">W1102-V1102</f>
        <v>0.0178999999999974</v>
      </c>
      <c r="Y1102" s="70" t="n">
        <f aca="false">Y1101+M1102</f>
        <v>2.09202569429836</v>
      </c>
      <c r="Z1102" s="70" t="n">
        <f aca="false">MAX(Z1101,Y1102)</f>
        <v>2.15505575628418</v>
      </c>
      <c r="AA1102" s="70" t="n">
        <f aca="false">Z1102-Y1102</f>
        <v>0.0630300619858213</v>
      </c>
      <c r="AB1102" s="72" t="n">
        <f aca="false">AB1101*(1+F1102)</f>
        <v>9.37822956489645</v>
      </c>
      <c r="AC1102" s="73" t="n">
        <f aca="false">MAX(AC1101,AB1102)</f>
        <v>9.62426283463465</v>
      </c>
      <c r="AD1102" s="70" t="n">
        <f aca="false">1-AB1102/AC1102</f>
        <v>0.0255638560548044</v>
      </c>
      <c r="AE1102" s="73" t="n">
        <f aca="false">AE1101*(1+M1102)</f>
        <v>7.06058760204365</v>
      </c>
      <c r="AF1102" s="73" t="n">
        <f aca="false">MAX(AF1101,AE1102)</f>
        <v>7.58042448368252</v>
      </c>
      <c r="AG1102" s="70" t="n">
        <f aca="false">1-AE1102/AF1102</f>
        <v>0.0685762232389314</v>
      </c>
      <c r="AH1102" s="74" t="n">
        <f aca="false">IF(R1102&gt;0,AH1101+1,0)</f>
        <v>175</v>
      </c>
      <c r="AI1102" s="74" t="n">
        <f aca="false">IF(U1102&gt;0,AI1101+1,0)</f>
        <v>175</v>
      </c>
      <c r="AJ1102" s="74" t="n">
        <f aca="false">IF(G1102&gt;0,AJ1101+1,0)</f>
        <v>2</v>
      </c>
      <c r="AK1102" s="74" t="n">
        <f aca="false">IF(G1102&lt;=0,AK1101+1,0)</f>
        <v>0</v>
      </c>
      <c r="AL1102" s="74" t="n">
        <f aca="false">IF(K1102&gt;0,AL1101+1,0)</f>
        <v>2</v>
      </c>
      <c r="AM1102" s="74" t="n">
        <f aca="false">IF(K1102&lt;=0,AM1101+1,0)</f>
        <v>0</v>
      </c>
    </row>
    <row r="1103" customFormat="false" ht="15" hidden="false" customHeight="false" outlineLevel="0" collapsed="false">
      <c r="A1103" s="61" t="n">
        <v>1107</v>
      </c>
      <c r="B1103" s="62" t="n">
        <v>42963.5520833333</v>
      </c>
      <c r="C1103" s="63" t="n">
        <f aca="false">YEAR(B1103)</f>
        <v>2017</v>
      </c>
      <c r="D1103" s="32" t="s">
        <v>277</v>
      </c>
      <c r="E1103" s="64" t="n">
        <v>9848.2</v>
      </c>
      <c r="F1103" s="65" t="n">
        <v>-0.0014</v>
      </c>
      <c r="G1103" s="66" t="n">
        <v>-13.78748</v>
      </c>
      <c r="H1103" s="67" t="n">
        <f aca="false">E1103+IF(D1103="Long",1,-1)*G1103</f>
        <v>9834.41252</v>
      </c>
      <c r="I1103" s="68" t="n">
        <f aca="false">Assumptions!$B$58</f>
        <v>5.35750011455817</v>
      </c>
      <c r="J1103" s="68" t="n">
        <f aca="false">INDEX(Yearly!$D$5:$D$22,MATCH(C1103,Yearly!$A$5:$A$22,0))</f>
        <v>0.479776129661926</v>
      </c>
      <c r="K1103" s="68" t="n">
        <f aca="false">G1103-I1103-J1103</f>
        <v>-19.6247562442201</v>
      </c>
      <c r="L1103" s="69" t="n">
        <f aca="false">(I1103+J1103)/Assumptions!$B$8</f>
        <v>0.000257387411860783</v>
      </c>
      <c r="M1103" s="70" t="n">
        <f aca="false">F1103-L1103</f>
        <v>-0.00165738741186078</v>
      </c>
      <c r="N1103" s="71" t="n">
        <f aca="false">G1103*Assumptions!$B$7</f>
        <v>-108438.5302</v>
      </c>
      <c r="O1103" s="71" t="n">
        <f aca="false">K1103*Assumptions!$B$7</f>
        <v>-154348.707860791</v>
      </c>
      <c r="P1103" s="68" t="n">
        <f aca="false">P1102+G1103</f>
        <v>13367.93456</v>
      </c>
      <c r="Q1103" s="68" t="n">
        <f aca="false">MAX(Q1102,P1103)</f>
        <v>13524.66331</v>
      </c>
      <c r="R1103" s="68" t="n">
        <f aca="false">Q1103-P1103</f>
        <v>156.728749999998</v>
      </c>
      <c r="S1103" s="68" t="n">
        <f aca="false">S1102+K1103</f>
        <v>6912.78662346363</v>
      </c>
      <c r="T1103" s="68" t="n">
        <f aca="false">MAX(T1102,S1103)</f>
        <v>8098.85506898122</v>
      </c>
      <c r="U1103" s="68" t="n">
        <f aca="false">T1103-S1103</f>
        <v>1186.06844551759</v>
      </c>
      <c r="V1103" s="70" t="n">
        <f aca="false">V1102+F1103</f>
        <v>2.375</v>
      </c>
      <c r="W1103" s="70" t="n">
        <f aca="false">MAX(W1102,V1103)</f>
        <v>2.3943</v>
      </c>
      <c r="X1103" s="70" t="n">
        <f aca="false">W1103-V1103</f>
        <v>0.0192999999999972</v>
      </c>
      <c r="Y1103" s="70" t="n">
        <f aca="false">Y1102+M1103</f>
        <v>2.0903683068865</v>
      </c>
      <c r="Z1103" s="70" t="n">
        <f aca="false">MAX(Z1102,Y1103)</f>
        <v>2.15505575628418</v>
      </c>
      <c r="AA1103" s="70" t="n">
        <f aca="false">Z1103-Y1103</f>
        <v>0.0646874493976819</v>
      </c>
      <c r="AB1103" s="72" t="n">
        <f aca="false">AB1102*(1+F1103)</f>
        <v>9.36510004350559</v>
      </c>
      <c r="AC1103" s="73" t="n">
        <f aca="false">MAX(AC1102,AB1103)</f>
        <v>9.62426283463465</v>
      </c>
      <c r="AD1103" s="70" t="n">
        <f aca="false">1-AB1103/AC1103</f>
        <v>0.0269280666563276</v>
      </c>
      <c r="AE1103" s="73" t="n">
        <f aca="false">AE1102*(1+M1103)</f>
        <v>7.04888547303168</v>
      </c>
      <c r="AF1103" s="73" t="n">
        <f aca="false">MAX(AF1102,AE1103)</f>
        <v>7.58042448368252</v>
      </c>
      <c r="AG1103" s="70" t="n">
        <f aca="false">1-AE1103/AF1103</f>
        <v>0.0701199532816431</v>
      </c>
      <c r="AH1103" s="74" t="n">
        <f aca="false">IF(R1103&gt;0,AH1102+1,0)</f>
        <v>176</v>
      </c>
      <c r="AI1103" s="74" t="n">
        <f aca="false">IF(U1103&gt;0,AI1102+1,0)</f>
        <v>176</v>
      </c>
      <c r="AJ1103" s="74" t="n">
        <f aca="false">IF(G1103&gt;0,AJ1102+1,0)</f>
        <v>0</v>
      </c>
      <c r="AK1103" s="74" t="n">
        <f aca="false">IF(G1103&lt;=0,AK1102+1,0)</f>
        <v>1</v>
      </c>
      <c r="AL1103" s="74" t="n">
        <f aca="false">IF(K1103&gt;0,AL1102+1,0)</f>
        <v>0</v>
      </c>
      <c r="AM1103" s="74" t="n">
        <f aca="false">IF(K1103&lt;=0,AM1102+1,0)</f>
        <v>1</v>
      </c>
    </row>
    <row r="1104" customFormat="false" ht="15" hidden="false" customHeight="false" outlineLevel="0" collapsed="false">
      <c r="A1104" s="61" t="n">
        <v>1108</v>
      </c>
      <c r="B1104" s="62" t="n">
        <v>42965.40625</v>
      </c>
      <c r="C1104" s="63" t="n">
        <f aca="false">YEAR(B1104)</f>
        <v>2017</v>
      </c>
      <c r="D1104" s="32" t="s">
        <v>276</v>
      </c>
      <c r="E1104" s="64" t="n">
        <v>9834.9</v>
      </c>
      <c r="F1104" s="65" t="n">
        <v>-0.0034</v>
      </c>
      <c r="G1104" s="66" t="n">
        <v>-33.43866</v>
      </c>
      <c r="H1104" s="67" t="n">
        <f aca="false">E1104+IF(D1104="Long",1,-1)*G1104</f>
        <v>9868.33866</v>
      </c>
      <c r="I1104" s="68" t="n">
        <f aca="false">Assumptions!$B$58</f>
        <v>5.35750011455817</v>
      </c>
      <c r="J1104" s="68" t="n">
        <f aca="false">INDEX(Yearly!$D$5:$D$22,MATCH(C1104,Yearly!$A$5:$A$22,0))</f>
        <v>0.479776129661926</v>
      </c>
      <c r="K1104" s="68" t="n">
        <f aca="false">G1104-I1104-J1104</f>
        <v>-39.2759362442201</v>
      </c>
      <c r="L1104" s="69" t="n">
        <f aca="false">(I1104+J1104)/Assumptions!$B$8</f>
        <v>0.000257387411860783</v>
      </c>
      <c r="M1104" s="70" t="n">
        <f aca="false">F1104-L1104</f>
        <v>-0.00365738741186078</v>
      </c>
      <c r="N1104" s="71" t="n">
        <f aca="false">G1104*Assumptions!$B$7</f>
        <v>-262995.0609</v>
      </c>
      <c r="O1104" s="71" t="n">
        <f aca="false">K1104*Assumptions!$B$7</f>
        <v>-308905.238560791</v>
      </c>
      <c r="P1104" s="68" t="n">
        <f aca="false">P1103+G1104</f>
        <v>13334.4959</v>
      </c>
      <c r="Q1104" s="68" t="n">
        <f aca="false">MAX(Q1103,P1104)</f>
        <v>13524.66331</v>
      </c>
      <c r="R1104" s="68" t="n">
        <f aca="false">Q1104-P1104</f>
        <v>190.167409999998</v>
      </c>
      <c r="S1104" s="68" t="n">
        <f aca="false">S1103+K1104</f>
        <v>6873.51068721941</v>
      </c>
      <c r="T1104" s="68" t="n">
        <f aca="false">MAX(T1103,S1104)</f>
        <v>8098.85506898122</v>
      </c>
      <c r="U1104" s="68" t="n">
        <f aca="false">T1104-S1104</f>
        <v>1225.34438176181</v>
      </c>
      <c r="V1104" s="70" t="n">
        <f aca="false">V1103+F1104</f>
        <v>2.3716</v>
      </c>
      <c r="W1104" s="70" t="n">
        <f aca="false">MAX(W1103,V1104)</f>
        <v>2.3943</v>
      </c>
      <c r="X1104" s="70" t="n">
        <f aca="false">W1104-V1104</f>
        <v>0.0226999999999973</v>
      </c>
      <c r="Y1104" s="70" t="n">
        <f aca="false">Y1103+M1104</f>
        <v>2.08671091947464</v>
      </c>
      <c r="Z1104" s="70" t="n">
        <f aca="false">MAX(Z1103,Y1104)</f>
        <v>2.15505575628418</v>
      </c>
      <c r="AA1104" s="70" t="n">
        <f aca="false">Z1104-Y1104</f>
        <v>0.0683448368095427</v>
      </c>
      <c r="AB1104" s="72" t="n">
        <f aca="false">AB1103*(1+F1104)</f>
        <v>9.33325870335768</v>
      </c>
      <c r="AC1104" s="73" t="n">
        <f aca="false">MAX(AC1103,AB1104)</f>
        <v>9.62426283463465</v>
      </c>
      <c r="AD1104" s="70" t="n">
        <f aca="false">1-AB1104/AC1104</f>
        <v>0.0302365112296962</v>
      </c>
      <c r="AE1104" s="73" t="n">
        <f aca="false">AE1103*(1+M1104)</f>
        <v>7.02310496803497</v>
      </c>
      <c r="AF1104" s="73" t="n">
        <f aca="false">MAX(AF1103,AE1104)</f>
        <v>7.58042448368252</v>
      </c>
      <c r="AG1104" s="70" t="n">
        <f aca="false">1-AE1104/AF1104</f>
        <v>0.0735208848590514</v>
      </c>
      <c r="AH1104" s="74" t="n">
        <f aca="false">IF(R1104&gt;0,AH1103+1,0)</f>
        <v>177</v>
      </c>
      <c r="AI1104" s="74" t="n">
        <f aca="false">IF(U1104&gt;0,AI1103+1,0)</f>
        <v>177</v>
      </c>
      <c r="AJ1104" s="74" t="n">
        <f aca="false">IF(G1104&gt;0,AJ1103+1,0)</f>
        <v>0</v>
      </c>
      <c r="AK1104" s="74" t="n">
        <f aca="false">IF(G1104&lt;=0,AK1103+1,0)</f>
        <v>2</v>
      </c>
      <c r="AL1104" s="74" t="n">
        <f aca="false">IF(K1104&gt;0,AL1103+1,0)</f>
        <v>0</v>
      </c>
      <c r="AM1104" s="74" t="n">
        <f aca="false">IF(K1104&lt;=0,AM1103+1,0)</f>
        <v>2</v>
      </c>
    </row>
    <row r="1105" customFormat="false" ht="15" hidden="false" customHeight="false" outlineLevel="0" collapsed="false">
      <c r="A1105" s="61" t="n">
        <v>1109</v>
      </c>
      <c r="B1105" s="62" t="n">
        <v>42968.40625</v>
      </c>
      <c r="C1105" s="63" t="n">
        <f aca="false">YEAR(B1105)</f>
        <v>2017</v>
      </c>
      <c r="D1105" s="32" t="s">
        <v>277</v>
      </c>
      <c r="E1105" s="64" t="n">
        <v>9868</v>
      </c>
      <c r="F1105" s="65" t="n">
        <v>-0.0024</v>
      </c>
      <c r="G1105" s="66" t="n">
        <v>-23.6832</v>
      </c>
      <c r="H1105" s="67" t="n">
        <f aca="false">E1105+IF(D1105="Long",1,-1)*G1105</f>
        <v>9844.3168</v>
      </c>
      <c r="I1105" s="68" t="n">
        <f aca="false">Assumptions!$B$58</f>
        <v>5.35750011455817</v>
      </c>
      <c r="J1105" s="68" t="n">
        <f aca="false">INDEX(Yearly!$D$5:$D$22,MATCH(C1105,Yearly!$A$5:$A$22,0))</f>
        <v>0.479776129661926</v>
      </c>
      <c r="K1105" s="68" t="n">
        <f aca="false">G1105-I1105-J1105</f>
        <v>-29.5204762442201</v>
      </c>
      <c r="L1105" s="69" t="n">
        <f aca="false">(I1105+J1105)/Assumptions!$B$8</f>
        <v>0.000257387411860783</v>
      </c>
      <c r="M1105" s="70" t="n">
        <f aca="false">F1105-L1105</f>
        <v>-0.00265738741186078</v>
      </c>
      <c r="N1105" s="71" t="n">
        <f aca="false">G1105*Assumptions!$B$7</f>
        <v>-186268.368</v>
      </c>
      <c r="O1105" s="71" t="n">
        <f aca="false">K1105*Assumptions!$B$7</f>
        <v>-232178.545660791</v>
      </c>
      <c r="P1105" s="68" t="n">
        <f aca="false">P1104+G1105</f>
        <v>13310.8127</v>
      </c>
      <c r="Q1105" s="68" t="n">
        <f aca="false">MAX(Q1104,P1105)</f>
        <v>13524.66331</v>
      </c>
      <c r="R1105" s="68" t="n">
        <f aca="false">Q1105-P1105</f>
        <v>213.850609999998</v>
      </c>
      <c r="S1105" s="68" t="n">
        <f aca="false">S1104+K1105</f>
        <v>6843.99021097519</v>
      </c>
      <c r="T1105" s="68" t="n">
        <f aca="false">MAX(T1104,S1105)</f>
        <v>8098.85506898122</v>
      </c>
      <c r="U1105" s="68" t="n">
        <f aca="false">T1105-S1105</f>
        <v>1254.86485800603</v>
      </c>
      <c r="V1105" s="70" t="n">
        <f aca="false">V1104+F1105</f>
        <v>2.3692</v>
      </c>
      <c r="W1105" s="70" t="n">
        <f aca="false">MAX(W1104,V1105)</f>
        <v>2.3943</v>
      </c>
      <c r="X1105" s="70" t="n">
        <f aca="false">W1105-V1105</f>
        <v>0.0250999999999975</v>
      </c>
      <c r="Y1105" s="70" t="n">
        <f aca="false">Y1104+M1105</f>
        <v>2.08405353206278</v>
      </c>
      <c r="Z1105" s="70" t="n">
        <f aca="false">MAX(Z1104,Y1105)</f>
        <v>2.15505575628418</v>
      </c>
      <c r="AA1105" s="70" t="n">
        <f aca="false">Z1105-Y1105</f>
        <v>0.0710022242214037</v>
      </c>
      <c r="AB1105" s="72" t="n">
        <f aca="false">AB1104*(1+F1105)</f>
        <v>9.31085888246962</v>
      </c>
      <c r="AC1105" s="73" t="n">
        <f aca="false">MAX(AC1104,AB1105)</f>
        <v>9.62426283463465</v>
      </c>
      <c r="AD1105" s="70" t="n">
        <f aca="false">1-AB1105/AC1105</f>
        <v>0.0325639436027448</v>
      </c>
      <c r="AE1105" s="73" t="n">
        <f aca="false">AE1104*(1+M1105)</f>
        <v>7.00444185730073</v>
      </c>
      <c r="AF1105" s="73" t="n">
        <f aca="false">MAX(AF1104,AE1105)</f>
        <v>7.58042448368252</v>
      </c>
      <c r="AG1105" s="70" t="n">
        <f aca="false">1-AE1105/AF1105</f>
        <v>0.075982898796979</v>
      </c>
      <c r="AH1105" s="74" t="n">
        <f aca="false">IF(R1105&gt;0,AH1104+1,0)</f>
        <v>178</v>
      </c>
      <c r="AI1105" s="74" t="n">
        <f aca="false">IF(U1105&gt;0,AI1104+1,0)</f>
        <v>178</v>
      </c>
      <c r="AJ1105" s="74" t="n">
        <f aca="false">IF(G1105&gt;0,AJ1104+1,0)</f>
        <v>0</v>
      </c>
      <c r="AK1105" s="74" t="n">
        <f aca="false">IF(G1105&lt;=0,AK1104+1,0)</f>
        <v>3</v>
      </c>
      <c r="AL1105" s="74" t="n">
        <f aca="false">IF(K1105&gt;0,AL1104+1,0)</f>
        <v>0</v>
      </c>
      <c r="AM1105" s="74" t="n">
        <f aca="false">IF(K1105&lt;=0,AM1104+1,0)</f>
        <v>3</v>
      </c>
    </row>
    <row r="1106" customFormat="false" ht="15" hidden="false" customHeight="false" outlineLevel="0" collapsed="false">
      <c r="A1106" s="61" t="n">
        <v>1110</v>
      </c>
      <c r="B1106" s="62" t="n">
        <v>42968.4805555556</v>
      </c>
      <c r="C1106" s="63" t="n">
        <f aca="false">YEAR(B1106)</f>
        <v>2017</v>
      </c>
      <c r="D1106" s="32" t="s">
        <v>276</v>
      </c>
      <c r="E1106" s="64" t="n">
        <v>9844.3</v>
      </c>
      <c r="F1106" s="65" t="n">
        <v>0.0008</v>
      </c>
      <c r="G1106" s="66" t="n">
        <v>7.87544</v>
      </c>
      <c r="H1106" s="67" t="n">
        <f aca="false">E1106+IF(D1106="Long",1,-1)*G1106</f>
        <v>9836.42456</v>
      </c>
      <c r="I1106" s="68" t="n">
        <f aca="false">Assumptions!$B$58</f>
        <v>5.35750011455817</v>
      </c>
      <c r="J1106" s="68" t="n">
        <f aca="false">INDEX(Yearly!$D$5:$D$22,MATCH(C1106,Yearly!$A$5:$A$22,0))</f>
        <v>0.479776129661926</v>
      </c>
      <c r="K1106" s="68" t="n">
        <f aca="false">G1106-I1106-J1106</f>
        <v>2.03816375577991</v>
      </c>
      <c r="L1106" s="69" t="n">
        <f aca="false">(I1106+J1106)/Assumptions!$B$8</f>
        <v>0.000257387411860783</v>
      </c>
      <c r="M1106" s="70" t="n">
        <f aca="false">F1106-L1106</f>
        <v>0.000542612588139218</v>
      </c>
      <c r="N1106" s="71" t="n">
        <f aca="false">G1106*Assumptions!$B$7</f>
        <v>61940.3356</v>
      </c>
      <c r="O1106" s="71" t="n">
        <f aca="false">K1106*Assumptions!$B$7</f>
        <v>16030.157939209</v>
      </c>
      <c r="P1106" s="68" t="n">
        <f aca="false">P1105+G1106</f>
        <v>13318.68814</v>
      </c>
      <c r="Q1106" s="68" t="n">
        <f aca="false">MAX(Q1105,P1106)</f>
        <v>13524.66331</v>
      </c>
      <c r="R1106" s="68" t="n">
        <f aca="false">Q1106-P1106</f>
        <v>205.975169999998</v>
      </c>
      <c r="S1106" s="68" t="n">
        <f aca="false">S1105+K1106</f>
        <v>6846.02837473097</v>
      </c>
      <c r="T1106" s="68" t="n">
        <f aca="false">MAX(T1105,S1106)</f>
        <v>8098.85506898122</v>
      </c>
      <c r="U1106" s="68" t="n">
        <f aca="false">T1106-S1106</f>
        <v>1252.82669425025</v>
      </c>
      <c r="V1106" s="70" t="n">
        <f aca="false">V1105+F1106</f>
        <v>2.37</v>
      </c>
      <c r="W1106" s="70" t="n">
        <f aca="false">MAX(W1105,V1106)</f>
        <v>2.3943</v>
      </c>
      <c r="X1106" s="70" t="n">
        <f aca="false">W1106-V1106</f>
        <v>0.0242999999999975</v>
      </c>
      <c r="Y1106" s="70" t="n">
        <f aca="false">Y1105+M1106</f>
        <v>2.08459614465092</v>
      </c>
      <c r="Z1106" s="70" t="n">
        <f aca="false">MAX(Z1105,Y1106)</f>
        <v>2.15505575628418</v>
      </c>
      <c r="AA1106" s="70" t="n">
        <f aca="false">Z1106-Y1106</f>
        <v>0.0704596116332645</v>
      </c>
      <c r="AB1106" s="72" t="n">
        <f aca="false">AB1105*(1+F1106)</f>
        <v>9.31830756957559</v>
      </c>
      <c r="AC1106" s="73" t="n">
        <f aca="false">MAX(AC1105,AB1106)</f>
        <v>9.62426283463465</v>
      </c>
      <c r="AD1106" s="70" t="n">
        <f aca="false">1-AB1106/AC1106</f>
        <v>0.0317899947576272</v>
      </c>
      <c r="AE1106" s="73" t="n">
        <f aca="false">AE1105*(1+M1106)</f>
        <v>7.00824255562539</v>
      </c>
      <c r="AF1106" s="73" t="n">
        <f aca="false">MAX(AF1105,AE1106)</f>
        <v>7.58042448368252</v>
      </c>
      <c r="AG1106" s="70" t="n">
        <f aca="false">1-AE1106/AF1106</f>
        <v>0.0754815154862103</v>
      </c>
      <c r="AH1106" s="74" t="n">
        <f aca="false">IF(R1106&gt;0,AH1105+1,0)</f>
        <v>179</v>
      </c>
      <c r="AI1106" s="74" t="n">
        <f aca="false">IF(U1106&gt;0,AI1105+1,0)</f>
        <v>179</v>
      </c>
      <c r="AJ1106" s="74" t="n">
        <f aca="false">IF(G1106&gt;0,AJ1105+1,0)</f>
        <v>1</v>
      </c>
      <c r="AK1106" s="74" t="n">
        <f aca="false">IF(G1106&lt;=0,AK1105+1,0)</f>
        <v>0</v>
      </c>
      <c r="AL1106" s="74" t="n">
        <f aca="false">IF(K1106&gt;0,AL1105+1,0)</f>
        <v>1</v>
      </c>
      <c r="AM1106" s="74" t="n">
        <f aca="false">IF(K1106&lt;=0,AM1105+1,0)</f>
        <v>0</v>
      </c>
    </row>
    <row r="1107" customFormat="false" ht="15" hidden="false" customHeight="false" outlineLevel="0" collapsed="false">
      <c r="A1107" s="61" t="n">
        <v>1111</v>
      </c>
      <c r="B1107" s="62" t="n">
        <v>42970.6145833333</v>
      </c>
      <c r="C1107" s="63" t="n">
        <f aca="false">YEAR(B1107)</f>
        <v>2017</v>
      </c>
      <c r="D1107" s="32" t="s">
        <v>277</v>
      </c>
      <c r="E1107" s="64" t="n">
        <v>9835.95</v>
      </c>
      <c r="F1107" s="65" t="n">
        <v>0.0026</v>
      </c>
      <c r="G1107" s="66" t="n">
        <v>25.57347</v>
      </c>
      <c r="H1107" s="67" t="n">
        <f aca="false">E1107+IF(D1107="Long",1,-1)*G1107</f>
        <v>9861.52347</v>
      </c>
      <c r="I1107" s="68" t="n">
        <f aca="false">Assumptions!$B$58</f>
        <v>5.35750011455817</v>
      </c>
      <c r="J1107" s="68" t="n">
        <f aca="false">INDEX(Yearly!$D$5:$D$22,MATCH(C1107,Yearly!$A$5:$A$22,0))</f>
        <v>0.479776129661926</v>
      </c>
      <c r="K1107" s="68" t="n">
        <f aca="false">G1107-I1107-J1107</f>
        <v>19.7361937557799</v>
      </c>
      <c r="L1107" s="69" t="n">
        <f aca="false">(I1107+J1107)/Assumptions!$B$8</f>
        <v>0.000257387411860783</v>
      </c>
      <c r="M1107" s="70" t="n">
        <f aca="false">F1107-L1107</f>
        <v>0.00234261258813922</v>
      </c>
      <c r="N1107" s="71" t="n">
        <f aca="false">G1107*Assumptions!$B$7</f>
        <v>201135.34155</v>
      </c>
      <c r="O1107" s="71" t="n">
        <f aca="false">K1107*Assumptions!$B$7</f>
        <v>155225.163889209</v>
      </c>
      <c r="P1107" s="68" t="n">
        <f aca="false">P1106+G1107</f>
        <v>13344.26161</v>
      </c>
      <c r="Q1107" s="68" t="n">
        <f aca="false">MAX(Q1106,P1107)</f>
        <v>13524.66331</v>
      </c>
      <c r="R1107" s="68" t="n">
        <f aca="false">Q1107-P1107</f>
        <v>180.401699999999</v>
      </c>
      <c r="S1107" s="68" t="n">
        <f aca="false">S1106+K1107</f>
        <v>6865.76456848675</v>
      </c>
      <c r="T1107" s="68" t="n">
        <f aca="false">MAX(T1106,S1107)</f>
        <v>8098.85506898122</v>
      </c>
      <c r="U1107" s="68" t="n">
        <f aca="false">T1107-S1107</f>
        <v>1233.09050049447</v>
      </c>
      <c r="V1107" s="70" t="n">
        <f aca="false">V1106+F1107</f>
        <v>2.3726</v>
      </c>
      <c r="W1107" s="70" t="n">
        <f aca="false">MAX(W1106,V1107)</f>
        <v>2.3943</v>
      </c>
      <c r="X1107" s="70" t="n">
        <f aca="false">W1107-V1107</f>
        <v>0.0216999999999974</v>
      </c>
      <c r="Y1107" s="70" t="n">
        <f aca="false">Y1106+M1107</f>
        <v>2.08693875723906</v>
      </c>
      <c r="Z1107" s="70" t="n">
        <f aca="false">MAX(Z1106,Y1107)</f>
        <v>2.15505575628418</v>
      </c>
      <c r="AA1107" s="70" t="n">
        <f aca="false">Z1107-Y1107</f>
        <v>0.0681169990451251</v>
      </c>
      <c r="AB1107" s="72" t="n">
        <f aca="false">AB1106*(1+F1107)</f>
        <v>9.34253516925649</v>
      </c>
      <c r="AC1107" s="73" t="n">
        <f aca="false">MAX(AC1106,AB1107)</f>
        <v>9.62426283463465</v>
      </c>
      <c r="AD1107" s="70" t="n">
        <f aca="false">1-AB1107/AC1107</f>
        <v>0.029272648743997</v>
      </c>
      <c r="AE1107" s="73" t="n">
        <f aca="false">AE1106*(1+M1107)</f>
        <v>7.02466015285693</v>
      </c>
      <c r="AF1107" s="73" t="n">
        <f aca="false">MAX(AF1106,AE1107)</f>
        <v>7.58042448368252</v>
      </c>
      <c r="AG1107" s="70" t="n">
        <f aca="false">1-AE1107/AF1107</f>
        <v>0.073315726846421</v>
      </c>
      <c r="AH1107" s="74" t="n">
        <f aca="false">IF(R1107&gt;0,AH1106+1,0)</f>
        <v>180</v>
      </c>
      <c r="AI1107" s="74" t="n">
        <f aca="false">IF(U1107&gt;0,AI1106+1,0)</f>
        <v>180</v>
      </c>
      <c r="AJ1107" s="74" t="n">
        <f aca="false">IF(G1107&gt;0,AJ1106+1,0)</f>
        <v>2</v>
      </c>
      <c r="AK1107" s="74" t="n">
        <f aca="false">IF(G1107&lt;=0,AK1106+1,0)</f>
        <v>0</v>
      </c>
      <c r="AL1107" s="74" t="n">
        <f aca="false">IF(K1107&gt;0,AL1106+1,0)</f>
        <v>2</v>
      </c>
      <c r="AM1107" s="74" t="n">
        <f aca="false">IF(K1107&lt;=0,AM1106+1,0)</f>
        <v>0</v>
      </c>
    </row>
    <row r="1108" customFormat="false" ht="15" hidden="false" customHeight="false" outlineLevel="0" collapsed="false">
      <c r="A1108" s="61" t="n">
        <v>1112</v>
      </c>
      <c r="B1108" s="62" t="n">
        <v>42976.40625</v>
      </c>
      <c r="C1108" s="63" t="n">
        <f aca="false">YEAR(B1108)</f>
        <v>2017</v>
      </c>
      <c r="D1108" s="32" t="s">
        <v>276</v>
      </c>
      <c r="E1108" s="64" t="n">
        <v>9861.5</v>
      </c>
      <c r="F1108" s="65" t="n">
        <v>-0.0014</v>
      </c>
      <c r="G1108" s="66" t="n">
        <v>-13.8061</v>
      </c>
      <c r="H1108" s="67" t="n">
        <f aca="false">E1108+IF(D1108="Long",1,-1)*G1108</f>
        <v>9875.3061</v>
      </c>
      <c r="I1108" s="68" t="n">
        <f aca="false">Assumptions!$B$58</f>
        <v>5.35750011455817</v>
      </c>
      <c r="J1108" s="68" t="n">
        <f aca="false">INDEX(Yearly!$D$5:$D$22,MATCH(C1108,Yearly!$A$5:$A$22,0))</f>
        <v>0.479776129661926</v>
      </c>
      <c r="K1108" s="68" t="n">
        <f aca="false">G1108-I1108-J1108</f>
        <v>-19.6433762442201</v>
      </c>
      <c r="L1108" s="69" t="n">
        <f aca="false">(I1108+J1108)/Assumptions!$B$8</f>
        <v>0.000257387411860783</v>
      </c>
      <c r="M1108" s="70" t="n">
        <f aca="false">F1108-L1108</f>
        <v>-0.00165738741186078</v>
      </c>
      <c r="N1108" s="71" t="n">
        <f aca="false">G1108*Assumptions!$B$7</f>
        <v>-108584.9765</v>
      </c>
      <c r="O1108" s="71" t="n">
        <f aca="false">K1108*Assumptions!$B$7</f>
        <v>-154495.154160791</v>
      </c>
      <c r="P1108" s="68" t="n">
        <f aca="false">P1107+G1108</f>
        <v>13330.45551</v>
      </c>
      <c r="Q1108" s="68" t="n">
        <f aca="false">MAX(Q1107,P1108)</f>
        <v>13524.66331</v>
      </c>
      <c r="R1108" s="68" t="n">
        <f aca="false">Q1108-P1108</f>
        <v>194.207799999998</v>
      </c>
      <c r="S1108" s="68" t="n">
        <f aca="false">S1107+K1108</f>
        <v>6846.12119224253</v>
      </c>
      <c r="T1108" s="68" t="n">
        <f aca="false">MAX(T1107,S1108)</f>
        <v>8098.85506898122</v>
      </c>
      <c r="U1108" s="68" t="n">
        <f aca="false">T1108-S1108</f>
        <v>1252.73387673869</v>
      </c>
      <c r="V1108" s="70" t="n">
        <f aca="false">V1107+F1108</f>
        <v>2.3712</v>
      </c>
      <c r="W1108" s="70" t="n">
        <f aca="false">MAX(W1107,V1108)</f>
        <v>2.3943</v>
      </c>
      <c r="X1108" s="70" t="n">
        <f aca="false">W1108-V1108</f>
        <v>0.0230999999999972</v>
      </c>
      <c r="Y1108" s="70" t="n">
        <f aca="false">Y1107+M1108</f>
        <v>2.0852813698272</v>
      </c>
      <c r="Z1108" s="70" t="n">
        <f aca="false">MAX(Z1107,Y1108)</f>
        <v>2.15505575628418</v>
      </c>
      <c r="AA1108" s="70" t="n">
        <f aca="false">Z1108-Y1108</f>
        <v>0.0697743864569858</v>
      </c>
      <c r="AB1108" s="72" t="n">
        <f aca="false">AB1107*(1+F1108)</f>
        <v>9.32945562001953</v>
      </c>
      <c r="AC1108" s="73" t="n">
        <f aca="false">MAX(AC1107,AB1108)</f>
        <v>9.62426283463465</v>
      </c>
      <c r="AD1108" s="70" t="n">
        <f aca="false">1-AB1108/AC1108</f>
        <v>0.0306316670357554</v>
      </c>
      <c r="AE1108" s="73" t="n">
        <f aca="false">AE1107*(1+M1108)</f>
        <v>7.01301756954699</v>
      </c>
      <c r="AF1108" s="73" t="n">
        <f aca="false">MAX(AF1107,AE1108)</f>
        <v>7.58042448368252</v>
      </c>
      <c r="AG1108" s="70" t="n">
        <f aca="false">1-AE1108/AF1108</f>
        <v>0.0748516016955152</v>
      </c>
      <c r="AH1108" s="74" t="n">
        <f aca="false">IF(R1108&gt;0,AH1107+1,0)</f>
        <v>181</v>
      </c>
      <c r="AI1108" s="74" t="n">
        <f aca="false">IF(U1108&gt;0,AI1107+1,0)</f>
        <v>181</v>
      </c>
      <c r="AJ1108" s="74" t="n">
        <f aca="false">IF(G1108&gt;0,AJ1107+1,0)</f>
        <v>0</v>
      </c>
      <c r="AK1108" s="74" t="n">
        <f aca="false">IF(G1108&lt;=0,AK1107+1,0)</f>
        <v>1</v>
      </c>
      <c r="AL1108" s="74" t="n">
        <f aca="false">IF(K1108&gt;0,AL1107+1,0)</f>
        <v>0</v>
      </c>
      <c r="AM1108" s="74" t="n">
        <f aca="false">IF(K1108&lt;=0,AM1107+1,0)</f>
        <v>1</v>
      </c>
    </row>
    <row r="1109" customFormat="false" ht="15" hidden="false" customHeight="false" outlineLevel="0" collapsed="false">
      <c r="A1109" s="61" t="n">
        <v>1113</v>
      </c>
      <c r="B1109" s="62" t="n">
        <v>42977.40625</v>
      </c>
      <c r="C1109" s="63" t="n">
        <f aca="false">YEAR(B1109)</f>
        <v>2017</v>
      </c>
      <c r="D1109" s="32" t="s">
        <v>277</v>
      </c>
      <c r="E1109" s="64" t="n">
        <v>9875.65</v>
      </c>
      <c r="F1109" s="65" t="n">
        <v>0.0006</v>
      </c>
      <c r="G1109" s="66" t="n">
        <v>5.92539</v>
      </c>
      <c r="H1109" s="67" t="n">
        <f aca="false">E1109+IF(D1109="Long",1,-1)*G1109</f>
        <v>9881.57539</v>
      </c>
      <c r="I1109" s="68" t="n">
        <f aca="false">Assumptions!$B$58</f>
        <v>5.35750011455817</v>
      </c>
      <c r="J1109" s="68" t="n">
        <f aca="false">INDEX(Yearly!$D$5:$D$22,MATCH(C1109,Yearly!$A$5:$A$22,0))</f>
        <v>0.479776129661926</v>
      </c>
      <c r="K1109" s="68" t="n">
        <f aca="false">G1109-I1109-J1109</f>
        <v>0.0881137557799064</v>
      </c>
      <c r="L1109" s="69" t="n">
        <f aca="false">(I1109+J1109)/Assumptions!$B$8</f>
        <v>0.000257387411860783</v>
      </c>
      <c r="M1109" s="70" t="n">
        <f aca="false">F1109-L1109</f>
        <v>0.000342612588139217</v>
      </c>
      <c r="N1109" s="71" t="n">
        <f aca="false">G1109*Assumptions!$B$7</f>
        <v>46603.19235</v>
      </c>
      <c r="O1109" s="71" t="n">
        <f aca="false">K1109*Assumptions!$B$7</f>
        <v>693.014689208964</v>
      </c>
      <c r="P1109" s="68" t="n">
        <f aca="false">P1108+G1109</f>
        <v>13336.3809</v>
      </c>
      <c r="Q1109" s="68" t="n">
        <f aca="false">MAX(Q1108,P1109)</f>
        <v>13524.66331</v>
      </c>
      <c r="R1109" s="68" t="n">
        <f aca="false">Q1109-P1109</f>
        <v>188.282409999998</v>
      </c>
      <c r="S1109" s="68" t="n">
        <f aca="false">S1108+K1109</f>
        <v>6846.20930599831</v>
      </c>
      <c r="T1109" s="68" t="n">
        <f aca="false">MAX(T1108,S1109)</f>
        <v>8098.85506898122</v>
      </c>
      <c r="U1109" s="68" t="n">
        <f aca="false">T1109-S1109</f>
        <v>1252.64576298291</v>
      </c>
      <c r="V1109" s="70" t="n">
        <f aca="false">V1108+F1109</f>
        <v>2.3718</v>
      </c>
      <c r="W1109" s="70" t="n">
        <f aca="false">MAX(W1108,V1109)</f>
        <v>2.3943</v>
      </c>
      <c r="X1109" s="70" t="n">
        <f aca="false">W1109-V1109</f>
        <v>0.0224999999999973</v>
      </c>
      <c r="Y1109" s="70" t="n">
        <f aca="false">Y1108+M1109</f>
        <v>2.08562398241533</v>
      </c>
      <c r="Z1109" s="70" t="n">
        <f aca="false">MAX(Z1108,Y1109)</f>
        <v>2.15505575628418</v>
      </c>
      <c r="AA1109" s="70" t="n">
        <f aca="false">Z1109-Y1109</f>
        <v>0.0694317738688466</v>
      </c>
      <c r="AB1109" s="72" t="n">
        <f aca="false">AB1108*(1+F1109)</f>
        <v>9.33505329339154</v>
      </c>
      <c r="AC1109" s="73" t="n">
        <f aca="false">MAX(AC1108,AB1109)</f>
        <v>9.62426283463465</v>
      </c>
      <c r="AD1109" s="70" t="n">
        <f aca="false">1-AB1109/AC1109</f>
        <v>0.0300500460359771</v>
      </c>
      <c r="AE1109" s="73" t="n">
        <f aca="false">AE1108*(1+M1109)</f>
        <v>7.01542031764716</v>
      </c>
      <c r="AF1109" s="73" t="n">
        <f aca="false">MAX(AF1108,AE1109)</f>
        <v>7.58042448368252</v>
      </c>
      <c r="AG1109" s="70" t="n">
        <f aca="false">1-AE1109/AF1109</f>
        <v>0.0745346342083593</v>
      </c>
      <c r="AH1109" s="74" t="n">
        <f aca="false">IF(R1109&gt;0,AH1108+1,0)</f>
        <v>182</v>
      </c>
      <c r="AI1109" s="74" t="n">
        <f aca="false">IF(U1109&gt;0,AI1108+1,0)</f>
        <v>182</v>
      </c>
      <c r="AJ1109" s="74" t="n">
        <f aca="false">IF(G1109&gt;0,AJ1108+1,0)</f>
        <v>1</v>
      </c>
      <c r="AK1109" s="74" t="n">
        <f aca="false">IF(G1109&lt;=0,AK1108+1,0)</f>
        <v>0</v>
      </c>
      <c r="AL1109" s="74" t="n">
        <f aca="false">IF(K1109&gt;0,AL1108+1,0)</f>
        <v>1</v>
      </c>
      <c r="AM1109" s="74" t="n">
        <f aca="false">IF(K1109&lt;=0,AM1108+1,0)</f>
        <v>0</v>
      </c>
    </row>
    <row r="1110" customFormat="false" ht="15" hidden="false" customHeight="false" outlineLevel="0" collapsed="false">
      <c r="A1110" s="61" t="n">
        <v>1114</v>
      </c>
      <c r="B1110" s="62" t="n">
        <v>42982.5104166667</v>
      </c>
      <c r="C1110" s="63" t="n">
        <f aca="false">YEAR(B1110)</f>
        <v>2017</v>
      </c>
      <c r="D1110" s="32" t="s">
        <v>276</v>
      </c>
      <c r="E1110" s="64" t="n">
        <v>9881.4</v>
      </c>
      <c r="F1110" s="65" t="n">
        <v>-0.0024</v>
      </c>
      <c r="G1110" s="66" t="n">
        <v>-23.71536</v>
      </c>
      <c r="H1110" s="67" t="n">
        <f aca="false">E1110+IF(D1110="Long",1,-1)*G1110</f>
        <v>9905.11536</v>
      </c>
      <c r="I1110" s="68" t="n">
        <f aca="false">Assumptions!$B$58</f>
        <v>5.35750011455817</v>
      </c>
      <c r="J1110" s="68" t="n">
        <f aca="false">INDEX(Yearly!$D$5:$D$22,MATCH(C1110,Yearly!$A$5:$A$22,0))</f>
        <v>0.479776129661926</v>
      </c>
      <c r="K1110" s="68" t="n">
        <f aca="false">G1110-I1110-J1110</f>
        <v>-29.5526362442201</v>
      </c>
      <c r="L1110" s="69" t="n">
        <f aca="false">(I1110+J1110)/Assumptions!$B$8</f>
        <v>0.000257387411860783</v>
      </c>
      <c r="M1110" s="70" t="n">
        <f aca="false">F1110-L1110</f>
        <v>-0.00265738741186078</v>
      </c>
      <c r="N1110" s="71" t="n">
        <f aca="false">G1110*Assumptions!$B$7</f>
        <v>-186521.3064</v>
      </c>
      <c r="O1110" s="71" t="n">
        <f aca="false">K1110*Assumptions!$B$7</f>
        <v>-232431.484060791</v>
      </c>
      <c r="P1110" s="68" t="n">
        <f aca="false">P1109+G1110</f>
        <v>13312.66554</v>
      </c>
      <c r="Q1110" s="68" t="n">
        <f aca="false">MAX(Q1109,P1110)</f>
        <v>13524.66331</v>
      </c>
      <c r="R1110" s="68" t="n">
        <f aca="false">Q1110-P1110</f>
        <v>211.997769999998</v>
      </c>
      <c r="S1110" s="68" t="n">
        <f aca="false">S1109+K1110</f>
        <v>6816.65666975409</v>
      </c>
      <c r="T1110" s="68" t="n">
        <f aca="false">MAX(T1109,S1110)</f>
        <v>8098.85506898122</v>
      </c>
      <c r="U1110" s="68" t="n">
        <f aca="false">T1110-S1110</f>
        <v>1282.19839922713</v>
      </c>
      <c r="V1110" s="70" t="n">
        <f aca="false">V1109+F1110</f>
        <v>2.3694</v>
      </c>
      <c r="W1110" s="70" t="n">
        <f aca="false">MAX(W1109,V1110)</f>
        <v>2.3943</v>
      </c>
      <c r="X1110" s="70" t="n">
        <f aca="false">W1110-V1110</f>
        <v>0.0248999999999975</v>
      </c>
      <c r="Y1110" s="70" t="n">
        <f aca="false">Y1109+M1110</f>
        <v>2.08296659500347</v>
      </c>
      <c r="Z1110" s="70" t="n">
        <f aca="false">MAX(Z1109,Y1110)</f>
        <v>2.15505575628418</v>
      </c>
      <c r="AA1110" s="70" t="n">
        <f aca="false">Z1110-Y1110</f>
        <v>0.0720891612807075</v>
      </c>
      <c r="AB1110" s="72" t="n">
        <f aca="false">AB1109*(1+F1110)</f>
        <v>9.3126491654874</v>
      </c>
      <c r="AC1110" s="73" t="n">
        <f aca="false">MAX(AC1109,AB1110)</f>
        <v>9.62426283463465</v>
      </c>
      <c r="AD1110" s="70" t="n">
        <f aca="false">1-AB1110/AC1110</f>
        <v>0.0323779259254906</v>
      </c>
      <c r="AE1110" s="73" t="n">
        <f aca="false">AE1109*(1+M1110)</f>
        <v>6.99677762800613</v>
      </c>
      <c r="AF1110" s="73" t="n">
        <f aca="false">MAX(AF1109,AE1110)</f>
        <v>7.58042448368252</v>
      </c>
      <c r="AG1110" s="70" t="n">
        <f aca="false">1-AE1110/AF1110</f>
        <v>0.0769939542215272</v>
      </c>
      <c r="AH1110" s="74" t="n">
        <f aca="false">IF(R1110&gt;0,AH1109+1,0)</f>
        <v>183</v>
      </c>
      <c r="AI1110" s="74" t="n">
        <f aca="false">IF(U1110&gt;0,AI1109+1,0)</f>
        <v>183</v>
      </c>
      <c r="AJ1110" s="74" t="n">
        <f aca="false">IF(G1110&gt;0,AJ1109+1,0)</f>
        <v>0</v>
      </c>
      <c r="AK1110" s="74" t="n">
        <f aca="false">IF(G1110&lt;=0,AK1109+1,0)</f>
        <v>1</v>
      </c>
      <c r="AL1110" s="74" t="n">
        <f aca="false">IF(K1110&gt;0,AL1109+1,0)</f>
        <v>0</v>
      </c>
      <c r="AM1110" s="74" t="n">
        <f aca="false">IF(K1110&lt;=0,AM1109+1,0)</f>
        <v>1</v>
      </c>
    </row>
    <row r="1111" customFormat="false" ht="15" hidden="false" customHeight="false" outlineLevel="0" collapsed="false">
      <c r="A1111" s="61" t="n">
        <v>1115</v>
      </c>
      <c r="B1111" s="62" t="n">
        <v>42982.6229166667</v>
      </c>
      <c r="C1111" s="63" t="n">
        <f aca="false">YEAR(B1111)</f>
        <v>2017</v>
      </c>
      <c r="D1111" s="32" t="s">
        <v>277</v>
      </c>
      <c r="E1111" s="64" t="n">
        <v>9905.15</v>
      </c>
      <c r="F1111" s="65" t="n">
        <v>0</v>
      </c>
      <c r="G1111" s="66" t="n">
        <v>0</v>
      </c>
      <c r="H1111" s="67" t="n">
        <f aca="false">E1111+IF(D1111="Long",1,-1)*G1111</f>
        <v>9905.15</v>
      </c>
      <c r="I1111" s="68" t="n">
        <f aca="false">Assumptions!$B$58</f>
        <v>5.35750011455817</v>
      </c>
      <c r="J1111" s="68" t="n">
        <f aca="false">INDEX(Yearly!$D$5:$D$22,MATCH(C1111,Yearly!$A$5:$A$22,0))</f>
        <v>0.479776129661926</v>
      </c>
      <c r="K1111" s="68" t="n">
        <f aca="false">G1111-I1111-J1111</f>
        <v>-5.83727624422009</v>
      </c>
      <c r="L1111" s="69" t="n">
        <f aca="false">(I1111+J1111)/Assumptions!$B$8</f>
        <v>0.000257387411860783</v>
      </c>
      <c r="M1111" s="70" t="n">
        <f aca="false">F1111-L1111</f>
        <v>-0.000257387411860783</v>
      </c>
      <c r="N1111" s="71" t="n">
        <f aca="false">G1111*Assumptions!$B$7</f>
        <v>0</v>
      </c>
      <c r="O1111" s="71" t="n">
        <f aca="false">K1111*Assumptions!$B$7</f>
        <v>-45910.177660791</v>
      </c>
      <c r="P1111" s="68" t="n">
        <f aca="false">P1110+G1111</f>
        <v>13312.66554</v>
      </c>
      <c r="Q1111" s="68" t="n">
        <f aca="false">MAX(Q1110,P1111)</f>
        <v>13524.66331</v>
      </c>
      <c r="R1111" s="68" t="n">
        <f aca="false">Q1111-P1111</f>
        <v>211.997769999998</v>
      </c>
      <c r="S1111" s="68" t="n">
        <f aca="false">S1110+K1111</f>
        <v>6810.81939350987</v>
      </c>
      <c r="T1111" s="68" t="n">
        <f aca="false">MAX(T1110,S1111)</f>
        <v>8098.85506898122</v>
      </c>
      <c r="U1111" s="68" t="n">
        <f aca="false">T1111-S1111</f>
        <v>1288.03567547135</v>
      </c>
      <c r="V1111" s="70" t="n">
        <f aca="false">V1110+F1111</f>
        <v>2.3694</v>
      </c>
      <c r="W1111" s="70" t="n">
        <f aca="false">MAX(W1110,V1111)</f>
        <v>2.3943</v>
      </c>
      <c r="X1111" s="70" t="n">
        <f aca="false">W1111-V1111</f>
        <v>0.0248999999999975</v>
      </c>
      <c r="Y1111" s="70" t="n">
        <f aca="false">Y1110+M1111</f>
        <v>2.08270920759161</v>
      </c>
      <c r="Z1111" s="70" t="n">
        <f aca="false">MAX(Z1110,Y1111)</f>
        <v>2.15505575628418</v>
      </c>
      <c r="AA1111" s="70" t="n">
        <f aca="false">Z1111-Y1111</f>
        <v>0.0723465486925683</v>
      </c>
      <c r="AB1111" s="72" t="n">
        <f aca="false">AB1110*(1+F1111)</f>
        <v>9.3126491654874</v>
      </c>
      <c r="AC1111" s="73" t="n">
        <f aca="false">MAX(AC1110,AB1111)</f>
        <v>9.62426283463465</v>
      </c>
      <c r="AD1111" s="70" t="n">
        <f aca="false">1-AB1111/AC1111</f>
        <v>0.0323779259254906</v>
      </c>
      <c r="AE1111" s="73" t="n">
        <f aca="false">AE1110*(1+M1111)</f>
        <v>6.99497674552109</v>
      </c>
      <c r="AF1111" s="73" t="n">
        <f aca="false">MAX(AF1110,AE1111)</f>
        <v>7.58042448368252</v>
      </c>
      <c r="AG1111" s="70" t="n">
        <f aca="false">1-AE1111/AF1111</f>
        <v>0.077231524358782</v>
      </c>
      <c r="AH1111" s="74" t="n">
        <f aca="false">IF(R1111&gt;0,AH1110+1,0)</f>
        <v>184</v>
      </c>
      <c r="AI1111" s="74" t="n">
        <f aca="false">IF(U1111&gt;0,AI1110+1,0)</f>
        <v>184</v>
      </c>
      <c r="AJ1111" s="74" t="n">
        <f aca="false">IF(G1111&gt;0,AJ1110+1,0)</f>
        <v>0</v>
      </c>
      <c r="AK1111" s="74" t="n">
        <f aca="false">IF(G1111&lt;=0,AK1110+1,0)</f>
        <v>2</v>
      </c>
      <c r="AL1111" s="74" t="n">
        <f aca="false">IF(K1111&gt;0,AL1110+1,0)</f>
        <v>0</v>
      </c>
      <c r="AM1111" s="74" t="n">
        <f aca="false">IF(K1111&lt;=0,AM1110+1,0)</f>
        <v>2</v>
      </c>
    </row>
    <row r="1112" customFormat="false" ht="15" hidden="false" customHeight="false" outlineLevel="0" collapsed="false">
      <c r="A1112" s="61" t="n">
        <v>1116</v>
      </c>
      <c r="B1112" s="62" t="n">
        <v>42984.40625</v>
      </c>
      <c r="C1112" s="63" t="n">
        <f aca="false">YEAR(B1112)</f>
        <v>2017</v>
      </c>
      <c r="D1112" s="32" t="s">
        <v>276</v>
      </c>
      <c r="E1112" s="64" t="n">
        <v>9905.15</v>
      </c>
      <c r="F1112" s="65" t="n">
        <v>-0.0009</v>
      </c>
      <c r="G1112" s="66" t="n">
        <v>-8.914635</v>
      </c>
      <c r="H1112" s="67" t="n">
        <f aca="false">E1112+IF(D1112="Long",1,-1)*G1112</f>
        <v>9914.064635</v>
      </c>
      <c r="I1112" s="68" t="n">
        <f aca="false">Assumptions!$B$58</f>
        <v>5.35750011455817</v>
      </c>
      <c r="J1112" s="68" t="n">
        <f aca="false">INDEX(Yearly!$D$5:$D$22,MATCH(C1112,Yearly!$A$5:$A$22,0))</f>
        <v>0.479776129661926</v>
      </c>
      <c r="K1112" s="68" t="n">
        <f aca="false">G1112-I1112-J1112</f>
        <v>-14.7519112442201</v>
      </c>
      <c r="L1112" s="69" t="n">
        <f aca="false">(I1112+J1112)/Assumptions!$B$8</f>
        <v>0.000257387411860783</v>
      </c>
      <c r="M1112" s="70" t="n">
        <f aca="false">F1112-L1112</f>
        <v>-0.00115738741186078</v>
      </c>
      <c r="N1112" s="71" t="n">
        <f aca="false">G1112*Assumptions!$B$7</f>
        <v>-70113.604275</v>
      </c>
      <c r="O1112" s="71" t="n">
        <f aca="false">K1112*Assumptions!$B$7</f>
        <v>-116023.781935791</v>
      </c>
      <c r="P1112" s="68" t="n">
        <f aca="false">P1111+G1112</f>
        <v>13303.750905</v>
      </c>
      <c r="Q1112" s="68" t="n">
        <f aca="false">MAX(Q1111,P1112)</f>
        <v>13524.66331</v>
      </c>
      <c r="R1112" s="68" t="n">
        <f aca="false">Q1112-P1112</f>
        <v>220.912404999997</v>
      </c>
      <c r="S1112" s="68" t="n">
        <f aca="false">S1111+K1112</f>
        <v>6796.06748226565</v>
      </c>
      <c r="T1112" s="68" t="n">
        <f aca="false">MAX(T1111,S1112)</f>
        <v>8098.85506898122</v>
      </c>
      <c r="U1112" s="68" t="n">
        <f aca="false">T1112-S1112</f>
        <v>1302.78758671557</v>
      </c>
      <c r="V1112" s="70" t="n">
        <f aca="false">V1111+F1112</f>
        <v>2.3685</v>
      </c>
      <c r="W1112" s="70" t="n">
        <f aca="false">MAX(W1111,V1112)</f>
        <v>2.3943</v>
      </c>
      <c r="X1112" s="70" t="n">
        <f aca="false">W1112-V1112</f>
        <v>0.0257999999999976</v>
      </c>
      <c r="Y1112" s="70" t="n">
        <f aca="false">Y1111+M1112</f>
        <v>2.08155182017975</v>
      </c>
      <c r="Z1112" s="70" t="n">
        <f aca="false">MAX(Z1111,Y1112)</f>
        <v>2.15505575628418</v>
      </c>
      <c r="AA1112" s="70" t="n">
        <f aca="false">Z1112-Y1112</f>
        <v>0.0735039361044292</v>
      </c>
      <c r="AB1112" s="72" t="n">
        <f aca="false">AB1111*(1+F1112)</f>
        <v>9.30426778123846</v>
      </c>
      <c r="AC1112" s="73" t="n">
        <f aca="false">MAX(AC1111,AB1112)</f>
        <v>9.62426283463465</v>
      </c>
      <c r="AD1112" s="70" t="n">
        <f aca="false">1-AB1112/AC1112</f>
        <v>0.0332487857921576</v>
      </c>
      <c r="AE1112" s="73" t="n">
        <f aca="false">AE1111*(1+M1112)</f>
        <v>6.98688084748957</v>
      </c>
      <c r="AF1112" s="73" t="n">
        <f aca="false">MAX(AF1111,AE1112)</f>
        <v>7.58042448368252</v>
      </c>
      <c r="AG1112" s="70" t="n">
        <f aca="false">1-AE1112/AF1112</f>
        <v>0.0782995249765511</v>
      </c>
      <c r="AH1112" s="74" t="n">
        <f aca="false">IF(R1112&gt;0,AH1111+1,0)</f>
        <v>185</v>
      </c>
      <c r="AI1112" s="74" t="n">
        <f aca="false">IF(U1112&gt;0,AI1111+1,0)</f>
        <v>185</v>
      </c>
      <c r="AJ1112" s="74" t="n">
        <f aca="false">IF(G1112&gt;0,AJ1111+1,0)</f>
        <v>0</v>
      </c>
      <c r="AK1112" s="74" t="n">
        <f aca="false">IF(G1112&lt;=0,AK1111+1,0)</f>
        <v>3</v>
      </c>
      <c r="AL1112" s="74" t="n">
        <f aca="false">IF(K1112&gt;0,AL1111+1,0)</f>
        <v>0</v>
      </c>
      <c r="AM1112" s="74" t="n">
        <f aca="false">IF(K1112&lt;=0,AM1111+1,0)</f>
        <v>3</v>
      </c>
    </row>
    <row r="1113" customFormat="false" ht="15" hidden="false" customHeight="false" outlineLevel="0" collapsed="false">
      <c r="A1113" s="61" t="n">
        <v>1117</v>
      </c>
      <c r="B1113" s="62" t="n">
        <v>42984.53125</v>
      </c>
      <c r="C1113" s="63" t="n">
        <f aca="false">YEAR(B1113)</f>
        <v>2017</v>
      </c>
      <c r="D1113" s="32" t="s">
        <v>277</v>
      </c>
      <c r="E1113" s="64" t="n">
        <v>9913.9</v>
      </c>
      <c r="F1113" s="65" t="n">
        <v>0.0036</v>
      </c>
      <c r="G1113" s="66" t="n">
        <v>35.69004</v>
      </c>
      <c r="H1113" s="67" t="n">
        <f aca="false">E1113+IF(D1113="Long",1,-1)*G1113</f>
        <v>9949.59004</v>
      </c>
      <c r="I1113" s="68" t="n">
        <f aca="false">Assumptions!$B$58</f>
        <v>5.35750011455817</v>
      </c>
      <c r="J1113" s="68" t="n">
        <f aca="false">INDEX(Yearly!$D$5:$D$22,MATCH(C1113,Yearly!$A$5:$A$22,0))</f>
        <v>0.479776129661926</v>
      </c>
      <c r="K1113" s="68" t="n">
        <f aca="false">G1113-I1113-J1113</f>
        <v>29.8527637557799</v>
      </c>
      <c r="L1113" s="69" t="n">
        <f aca="false">(I1113+J1113)/Assumptions!$B$8</f>
        <v>0.000257387411860783</v>
      </c>
      <c r="M1113" s="70" t="n">
        <f aca="false">F1113-L1113</f>
        <v>0.00334261258813922</v>
      </c>
      <c r="N1113" s="71" t="n">
        <f aca="false">G1113*Assumptions!$B$7</f>
        <v>280702.1646</v>
      </c>
      <c r="O1113" s="71" t="n">
        <f aca="false">K1113*Assumptions!$B$7</f>
        <v>234791.986939209</v>
      </c>
      <c r="P1113" s="68" t="n">
        <f aca="false">P1112+G1113</f>
        <v>13339.440945</v>
      </c>
      <c r="Q1113" s="68" t="n">
        <f aca="false">MAX(Q1112,P1113)</f>
        <v>13524.66331</v>
      </c>
      <c r="R1113" s="68" t="n">
        <f aca="false">Q1113-P1113</f>
        <v>185.222364999998</v>
      </c>
      <c r="S1113" s="68" t="n">
        <f aca="false">S1112+K1113</f>
        <v>6825.92024602143</v>
      </c>
      <c r="T1113" s="68" t="n">
        <f aca="false">MAX(T1112,S1113)</f>
        <v>8098.85506898122</v>
      </c>
      <c r="U1113" s="68" t="n">
        <f aca="false">T1113-S1113</f>
        <v>1272.93482295979</v>
      </c>
      <c r="V1113" s="70" t="n">
        <f aca="false">V1112+F1113</f>
        <v>2.3721</v>
      </c>
      <c r="W1113" s="70" t="n">
        <f aca="false">MAX(W1112,V1113)</f>
        <v>2.3943</v>
      </c>
      <c r="X1113" s="70" t="n">
        <f aca="false">W1113-V1113</f>
        <v>0.0221999999999976</v>
      </c>
      <c r="Y1113" s="70" t="n">
        <f aca="false">Y1112+M1113</f>
        <v>2.08489443276789</v>
      </c>
      <c r="Z1113" s="70" t="n">
        <f aca="false">MAX(Z1112,Y1113)</f>
        <v>2.15505575628418</v>
      </c>
      <c r="AA1113" s="70" t="n">
        <f aca="false">Z1113-Y1113</f>
        <v>0.0701613235162899</v>
      </c>
      <c r="AB1113" s="72" t="n">
        <f aca="false">AB1112*(1+F1113)</f>
        <v>9.33776314525092</v>
      </c>
      <c r="AC1113" s="73" t="n">
        <f aca="false">MAX(AC1112,AB1113)</f>
        <v>9.62426283463465</v>
      </c>
      <c r="AD1113" s="70" t="n">
        <f aca="false">1-AB1113/AC1113</f>
        <v>0.0297684814210093</v>
      </c>
      <c r="AE1113" s="73" t="n">
        <f aca="false">AE1112*(1+M1113)</f>
        <v>7.01023528336221</v>
      </c>
      <c r="AF1113" s="73" t="n">
        <f aca="false">MAX(AF1112,AE1113)</f>
        <v>7.58042448368252</v>
      </c>
      <c r="AG1113" s="70" t="n">
        <f aca="false">1-AE1113/AF1113</f>
        <v>0.0752186373662438</v>
      </c>
      <c r="AH1113" s="74" t="n">
        <f aca="false">IF(R1113&gt;0,AH1112+1,0)</f>
        <v>186</v>
      </c>
      <c r="AI1113" s="74" t="n">
        <f aca="false">IF(U1113&gt;0,AI1112+1,0)</f>
        <v>186</v>
      </c>
      <c r="AJ1113" s="74" t="n">
        <f aca="false">IF(G1113&gt;0,AJ1112+1,0)</f>
        <v>1</v>
      </c>
      <c r="AK1113" s="74" t="n">
        <f aca="false">IF(G1113&lt;=0,AK1112+1,0)</f>
        <v>0</v>
      </c>
      <c r="AL1113" s="74" t="n">
        <f aca="false">IF(K1113&gt;0,AL1112+1,0)</f>
        <v>1</v>
      </c>
      <c r="AM1113" s="74" t="n">
        <f aca="false">IF(K1113&lt;=0,AM1112+1,0)</f>
        <v>0</v>
      </c>
    </row>
    <row r="1114" customFormat="false" ht="15" hidden="false" customHeight="false" outlineLevel="0" collapsed="false">
      <c r="A1114" s="61" t="n">
        <v>1118</v>
      </c>
      <c r="B1114" s="62" t="n">
        <v>42985.3854166667</v>
      </c>
      <c r="C1114" s="63" t="n">
        <f aca="false">YEAR(B1114)</f>
        <v>2017</v>
      </c>
      <c r="D1114" s="32" t="s">
        <v>276</v>
      </c>
      <c r="E1114" s="64" t="n">
        <v>9949.35</v>
      </c>
      <c r="F1114" s="65" t="n">
        <v>0.0005</v>
      </c>
      <c r="G1114" s="66" t="n">
        <v>4.974675</v>
      </c>
      <c r="H1114" s="67" t="n">
        <f aca="false">E1114+IF(D1114="Long",1,-1)*G1114</f>
        <v>9944.375325</v>
      </c>
      <c r="I1114" s="68" t="n">
        <f aca="false">Assumptions!$B$58</f>
        <v>5.35750011455817</v>
      </c>
      <c r="J1114" s="68" t="n">
        <f aca="false">INDEX(Yearly!$D$5:$D$22,MATCH(C1114,Yearly!$A$5:$A$22,0))</f>
        <v>0.479776129661926</v>
      </c>
      <c r="K1114" s="68" t="n">
        <f aca="false">G1114-I1114-J1114</f>
        <v>-0.862601244220093</v>
      </c>
      <c r="L1114" s="69" t="n">
        <f aca="false">(I1114+J1114)/Assumptions!$B$8</f>
        <v>0.000257387411860783</v>
      </c>
      <c r="M1114" s="70" t="n">
        <f aca="false">F1114-L1114</f>
        <v>0.000242612588139217</v>
      </c>
      <c r="N1114" s="71" t="n">
        <f aca="false">G1114*Assumptions!$B$7</f>
        <v>39125.818875</v>
      </c>
      <c r="O1114" s="71" t="n">
        <f aca="false">K1114*Assumptions!$B$7</f>
        <v>-6784.35878579104</v>
      </c>
      <c r="P1114" s="68" t="n">
        <f aca="false">P1113+G1114</f>
        <v>13344.41562</v>
      </c>
      <c r="Q1114" s="68" t="n">
        <f aca="false">MAX(Q1113,P1114)</f>
        <v>13524.66331</v>
      </c>
      <c r="R1114" s="68" t="n">
        <f aca="false">Q1114-P1114</f>
        <v>180.247689999998</v>
      </c>
      <c r="S1114" s="68" t="n">
        <f aca="false">S1113+K1114</f>
        <v>6825.05764477721</v>
      </c>
      <c r="T1114" s="68" t="n">
        <f aca="false">MAX(T1113,S1114)</f>
        <v>8098.85506898122</v>
      </c>
      <c r="U1114" s="68" t="n">
        <f aca="false">T1114-S1114</f>
        <v>1273.79742420401</v>
      </c>
      <c r="V1114" s="70" t="n">
        <f aca="false">V1113+F1114</f>
        <v>2.3726</v>
      </c>
      <c r="W1114" s="70" t="n">
        <f aca="false">MAX(W1113,V1114)</f>
        <v>2.3943</v>
      </c>
      <c r="X1114" s="70" t="n">
        <f aca="false">W1114-V1114</f>
        <v>0.0216999999999974</v>
      </c>
      <c r="Y1114" s="70" t="n">
        <f aca="false">Y1113+M1114</f>
        <v>2.08513704535603</v>
      </c>
      <c r="Z1114" s="70" t="n">
        <f aca="false">MAX(Z1113,Y1114)</f>
        <v>2.15505575628418</v>
      </c>
      <c r="AA1114" s="70" t="n">
        <f aca="false">Z1114-Y1114</f>
        <v>0.0699187109281505</v>
      </c>
      <c r="AB1114" s="72" t="n">
        <f aca="false">AB1113*(1+F1114)</f>
        <v>9.34243202682355</v>
      </c>
      <c r="AC1114" s="73" t="n">
        <f aca="false">MAX(AC1113,AB1114)</f>
        <v>9.62426283463465</v>
      </c>
      <c r="AD1114" s="70" t="n">
        <f aca="false">1-AB1114/AC1114</f>
        <v>0.0292833656617197</v>
      </c>
      <c r="AE1114" s="73" t="n">
        <f aca="false">AE1113*(1+M1114)</f>
        <v>7.01193605468777</v>
      </c>
      <c r="AF1114" s="73" t="n">
        <f aca="false">MAX(AF1113,AE1114)</f>
        <v>7.58042448368252</v>
      </c>
      <c r="AG1114" s="70" t="n">
        <f aca="false">1-AE1114/AF1114</f>
        <v>0.0749942737663923</v>
      </c>
      <c r="AH1114" s="74" t="n">
        <f aca="false">IF(R1114&gt;0,AH1113+1,0)</f>
        <v>187</v>
      </c>
      <c r="AI1114" s="74" t="n">
        <f aca="false">IF(U1114&gt;0,AI1113+1,0)</f>
        <v>187</v>
      </c>
      <c r="AJ1114" s="74" t="n">
        <f aca="false">IF(G1114&gt;0,AJ1113+1,0)</f>
        <v>2</v>
      </c>
      <c r="AK1114" s="74" t="n">
        <f aca="false">IF(G1114&lt;=0,AK1113+1,0)</f>
        <v>0</v>
      </c>
      <c r="AL1114" s="74" t="n">
        <f aca="false">IF(K1114&gt;0,AL1113+1,0)</f>
        <v>0</v>
      </c>
      <c r="AM1114" s="74" t="n">
        <f aca="false">IF(K1114&lt;=0,AM1113+1,0)</f>
        <v>1</v>
      </c>
    </row>
    <row r="1115" customFormat="false" ht="15" hidden="false" customHeight="false" outlineLevel="0" collapsed="false">
      <c r="A1115" s="61" t="n">
        <v>1119</v>
      </c>
      <c r="B1115" s="62" t="n">
        <v>42985.40625</v>
      </c>
      <c r="C1115" s="63" t="n">
        <f aca="false">YEAR(B1115)</f>
        <v>2017</v>
      </c>
      <c r="D1115" s="32" t="s">
        <v>277</v>
      </c>
      <c r="E1115" s="64" t="n">
        <v>9944.35</v>
      </c>
      <c r="F1115" s="65" t="n">
        <v>-0.0027</v>
      </c>
      <c r="G1115" s="66" t="n">
        <v>-26.849745</v>
      </c>
      <c r="H1115" s="67" t="n">
        <f aca="false">E1115+IF(D1115="Long",1,-1)*G1115</f>
        <v>9917.500255</v>
      </c>
      <c r="I1115" s="68" t="n">
        <f aca="false">Assumptions!$B$58</f>
        <v>5.35750011455817</v>
      </c>
      <c r="J1115" s="68" t="n">
        <f aca="false">INDEX(Yearly!$D$5:$D$22,MATCH(C1115,Yearly!$A$5:$A$22,0))</f>
        <v>0.479776129661926</v>
      </c>
      <c r="K1115" s="68" t="n">
        <f aca="false">G1115-I1115-J1115</f>
        <v>-32.6870212442201</v>
      </c>
      <c r="L1115" s="69" t="n">
        <f aca="false">(I1115+J1115)/Assumptions!$B$8</f>
        <v>0.000257387411860783</v>
      </c>
      <c r="M1115" s="70" t="n">
        <f aca="false">F1115-L1115</f>
        <v>-0.00295738741186078</v>
      </c>
      <c r="N1115" s="71" t="n">
        <f aca="false">G1115*Assumptions!$B$7</f>
        <v>-211173.244425</v>
      </c>
      <c r="O1115" s="71" t="n">
        <f aca="false">K1115*Assumptions!$B$7</f>
        <v>-257083.422085791</v>
      </c>
      <c r="P1115" s="68" t="n">
        <f aca="false">P1114+G1115</f>
        <v>13317.565875</v>
      </c>
      <c r="Q1115" s="68" t="n">
        <f aca="false">MAX(Q1114,P1115)</f>
        <v>13524.66331</v>
      </c>
      <c r="R1115" s="68" t="n">
        <f aca="false">Q1115-P1115</f>
        <v>207.097434999998</v>
      </c>
      <c r="S1115" s="68" t="n">
        <f aca="false">S1114+K1115</f>
        <v>6792.37062353299</v>
      </c>
      <c r="T1115" s="68" t="n">
        <f aca="false">MAX(T1114,S1115)</f>
        <v>8098.85506898122</v>
      </c>
      <c r="U1115" s="68" t="n">
        <f aca="false">T1115-S1115</f>
        <v>1306.48444544823</v>
      </c>
      <c r="V1115" s="70" t="n">
        <f aca="false">V1114+F1115</f>
        <v>2.3699</v>
      </c>
      <c r="W1115" s="70" t="n">
        <f aca="false">MAX(W1114,V1115)</f>
        <v>2.3943</v>
      </c>
      <c r="X1115" s="70" t="n">
        <f aca="false">W1115-V1115</f>
        <v>0.0243999999999973</v>
      </c>
      <c r="Y1115" s="70" t="n">
        <f aca="false">Y1114+M1115</f>
        <v>2.08217965794417</v>
      </c>
      <c r="Z1115" s="70" t="n">
        <f aca="false">MAX(Z1114,Y1115)</f>
        <v>2.15505575628418</v>
      </c>
      <c r="AA1115" s="70" t="n">
        <f aca="false">Z1115-Y1115</f>
        <v>0.0728760983400112</v>
      </c>
      <c r="AB1115" s="72" t="n">
        <f aca="false">AB1114*(1+F1115)</f>
        <v>9.31720746035112</v>
      </c>
      <c r="AC1115" s="73" t="n">
        <f aca="false">MAX(AC1114,AB1115)</f>
        <v>9.62426283463465</v>
      </c>
      <c r="AD1115" s="70" t="n">
        <f aca="false">1-AB1115/AC1115</f>
        <v>0.0319043005744332</v>
      </c>
      <c r="AE1115" s="73" t="n">
        <f aca="false">AE1114*(1+M1115)</f>
        <v>6.99119904326687</v>
      </c>
      <c r="AF1115" s="73" t="n">
        <f aca="false">MAX(AF1114,AE1115)</f>
        <v>7.58042448368252</v>
      </c>
      <c r="AG1115" s="70" t="n">
        <f aca="false">1-AE1115/AF1115</f>
        <v>0.0777298740570548</v>
      </c>
      <c r="AH1115" s="74" t="n">
        <f aca="false">IF(R1115&gt;0,AH1114+1,0)</f>
        <v>188</v>
      </c>
      <c r="AI1115" s="74" t="n">
        <f aca="false">IF(U1115&gt;0,AI1114+1,0)</f>
        <v>188</v>
      </c>
      <c r="AJ1115" s="74" t="n">
        <f aca="false">IF(G1115&gt;0,AJ1114+1,0)</f>
        <v>0</v>
      </c>
      <c r="AK1115" s="74" t="n">
        <f aca="false">IF(G1115&lt;=0,AK1114+1,0)</f>
        <v>1</v>
      </c>
      <c r="AL1115" s="74" t="n">
        <f aca="false">IF(K1115&gt;0,AL1114+1,0)</f>
        <v>0</v>
      </c>
      <c r="AM1115" s="74" t="n">
        <f aca="false">IF(K1115&lt;=0,AM1114+1,0)</f>
        <v>2</v>
      </c>
    </row>
    <row r="1116" customFormat="false" ht="15" hidden="false" customHeight="false" outlineLevel="0" collapsed="false">
      <c r="A1116" s="61" t="n">
        <v>1120</v>
      </c>
      <c r="B1116" s="62" t="n">
        <v>42986.5520833333</v>
      </c>
      <c r="C1116" s="63" t="n">
        <f aca="false">YEAR(B1116)</f>
        <v>2017</v>
      </c>
      <c r="D1116" s="32" t="s">
        <v>276</v>
      </c>
      <c r="E1116" s="64" t="n">
        <v>9917.8</v>
      </c>
      <c r="F1116" s="65" t="n">
        <v>-0.0019</v>
      </c>
      <c r="G1116" s="66" t="n">
        <v>-18.84382</v>
      </c>
      <c r="H1116" s="67" t="n">
        <f aca="false">E1116+IF(D1116="Long",1,-1)*G1116</f>
        <v>9936.64382</v>
      </c>
      <c r="I1116" s="68" t="n">
        <f aca="false">Assumptions!$B$58</f>
        <v>5.35750011455817</v>
      </c>
      <c r="J1116" s="68" t="n">
        <f aca="false">INDEX(Yearly!$D$5:$D$22,MATCH(C1116,Yearly!$A$5:$A$22,0))</f>
        <v>0.479776129661926</v>
      </c>
      <c r="K1116" s="68" t="n">
        <f aca="false">G1116-I1116-J1116</f>
        <v>-24.6810962442201</v>
      </c>
      <c r="L1116" s="69" t="n">
        <f aca="false">(I1116+J1116)/Assumptions!$B$8</f>
        <v>0.000257387411860783</v>
      </c>
      <c r="M1116" s="70" t="n">
        <f aca="false">F1116-L1116</f>
        <v>-0.00215738741186078</v>
      </c>
      <c r="N1116" s="71" t="n">
        <f aca="false">G1116*Assumptions!$B$7</f>
        <v>-148206.6443</v>
      </c>
      <c r="O1116" s="71" t="n">
        <f aca="false">K1116*Assumptions!$B$7</f>
        <v>-194116.821960791</v>
      </c>
      <c r="P1116" s="68" t="n">
        <f aca="false">P1115+G1116</f>
        <v>13298.722055</v>
      </c>
      <c r="Q1116" s="68" t="n">
        <f aca="false">MAX(Q1115,P1116)</f>
        <v>13524.66331</v>
      </c>
      <c r="R1116" s="68" t="n">
        <f aca="false">Q1116-P1116</f>
        <v>225.941254999998</v>
      </c>
      <c r="S1116" s="68" t="n">
        <f aca="false">S1115+K1116</f>
        <v>6767.68952728876</v>
      </c>
      <c r="T1116" s="68" t="n">
        <f aca="false">MAX(T1115,S1116)</f>
        <v>8098.85506898122</v>
      </c>
      <c r="U1116" s="68" t="n">
        <f aca="false">T1116-S1116</f>
        <v>1331.16554169245</v>
      </c>
      <c r="V1116" s="70" t="n">
        <f aca="false">V1115+F1116</f>
        <v>2.368</v>
      </c>
      <c r="W1116" s="70" t="n">
        <f aca="false">MAX(W1115,V1116)</f>
        <v>2.3943</v>
      </c>
      <c r="X1116" s="70" t="n">
        <f aca="false">W1116-V1116</f>
        <v>0.0262999999999973</v>
      </c>
      <c r="Y1116" s="70" t="n">
        <f aca="false">Y1115+M1116</f>
        <v>2.08002227053231</v>
      </c>
      <c r="Z1116" s="70" t="n">
        <f aca="false">MAX(Z1115,Y1116)</f>
        <v>2.15505575628418</v>
      </c>
      <c r="AA1116" s="70" t="n">
        <f aca="false">Z1116-Y1116</f>
        <v>0.075033485751872</v>
      </c>
      <c r="AB1116" s="72" t="n">
        <f aca="false">AB1115*(1+F1116)</f>
        <v>9.29950476617645</v>
      </c>
      <c r="AC1116" s="73" t="n">
        <f aca="false">MAX(AC1115,AB1116)</f>
        <v>9.62426283463465</v>
      </c>
      <c r="AD1116" s="70" t="n">
        <f aca="false">1-AB1116/AC1116</f>
        <v>0.0337436824033418</v>
      </c>
      <c r="AE1116" s="73" t="n">
        <f aca="false">AE1115*(1+M1116)</f>
        <v>6.97611631845711</v>
      </c>
      <c r="AF1116" s="73" t="n">
        <f aca="false">MAX(AF1115,AE1116)</f>
        <v>7.58042448368252</v>
      </c>
      <c r="AG1116" s="70" t="n">
        <f aca="false">1-AE1116/AF1116</f>
        <v>0.0797195680170992</v>
      </c>
      <c r="AH1116" s="74" t="n">
        <f aca="false">IF(R1116&gt;0,AH1115+1,0)</f>
        <v>189</v>
      </c>
      <c r="AI1116" s="74" t="n">
        <f aca="false">IF(U1116&gt;0,AI1115+1,0)</f>
        <v>189</v>
      </c>
      <c r="AJ1116" s="74" t="n">
        <f aca="false">IF(G1116&gt;0,AJ1115+1,0)</f>
        <v>0</v>
      </c>
      <c r="AK1116" s="74" t="n">
        <f aca="false">IF(G1116&lt;=0,AK1115+1,0)</f>
        <v>2</v>
      </c>
      <c r="AL1116" s="74" t="n">
        <f aca="false">IF(K1116&gt;0,AL1115+1,0)</f>
        <v>0</v>
      </c>
      <c r="AM1116" s="74" t="n">
        <f aca="false">IF(K1116&lt;=0,AM1115+1,0)</f>
        <v>3</v>
      </c>
    </row>
    <row r="1117" customFormat="false" ht="15" hidden="false" customHeight="false" outlineLevel="0" collapsed="false">
      <c r="A1117" s="61" t="n">
        <v>1121</v>
      </c>
      <c r="B1117" s="62" t="n">
        <v>42986.6347222222</v>
      </c>
      <c r="C1117" s="63" t="n">
        <f aca="false">YEAR(B1117)</f>
        <v>2017</v>
      </c>
      <c r="D1117" s="32" t="s">
        <v>277</v>
      </c>
      <c r="E1117" s="64" t="n">
        <v>9936.75</v>
      </c>
      <c r="F1117" s="65" t="n">
        <v>0.0042</v>
      </c>
      <c r="G1117" s="66" t="n">
        <v>41.73435</v>
      </c>
      <c r="H1117" s="67" t="n">
        <f aca="false">E1117+IF(D1117="Long",1,-1)*G1117</f>
        <v>9978.48435</v>
      </c>
      <c r="I1117" s="68" t="n">
        <f aca="false">Assumptions!$B$58</f>
        <v>5.35750011455817</v>
      </c>
      <c r="J1117" s="68" t="n">
        <f aca="false">INDEX(Yearly!$D$5:$D$22,MATCH(C1117,Yearly!$A$5:$A$22,0))</f>
        <v>0.479776129661926</v>
      </c>
      <c r="K1117" s="68" t="n">
        <f aca="false">G1117-I1117-J1117</f>
        <v>35.8970737557799</v>
      </c>
      <c r="L1117" s="69" t="n">
        <f aca="false">(I1117+J1117)/Assumptions!$B$8</f>
        <v>0.000257387411860783</v>
      </c>
      <c r="M1117" s="70" t="n">
        <f aca="false">F1117-L1117</f>
        <v>0.00394261258813922</v>
      </c>
      <c r="N1117" s="71" t="n">
        <f aca="false">G1117*Assumptions!$B$7</f>
        <v>328240.66275</v>
      </c>
      <c r="O1117" s="71" t="n">
        <f aca="false">K1117*Assumptions!$B$7</f>
        <v>282330.485089209</v>
      </c>
      <c r="P1117" s="68" t="n">
        <f aca="false">P1116+G1117</f>
        <v>13340.456405</v>
      </c>
      <c r="Q1117" s="68" t="n">
        <f aca="false">MAX(Q1116,P1117)</f>
        <v>13524.66331</v>
      </c>
      <c r="R1117" s="68" t="n">
        <f aca="false">Q1117-P1117</f>
        <v>184.206904999997</v>
      </c>
      <c r="S1117" s="68" t="n">
        <f aca="false">S1116+K1117</f>
        <v>6803.58660104454</v>
      </c>
      <c r="T1117" s="68" t="n">
        <f aca="false">MAX(T1116,S1117)</f>
        <v>8098.85506898122</v>
      </c>
      <c r="U1117" s="68" t="n">
        <f aca="false">T1117-S1117</f>
        <v>1295.26846793667</v>
      </c>
      <c r="V1117" s="70" t="n">
        <f aca="false">V1116+F1117</f>
        <v>2.3722</v>
      </c>
      <c r="W1117" s="70" t="n">
        <f aca="false">MAX(W1116,V1117)</f>
        <v>2.3943</v>
      </c>
      <c r="X1117" s="70" t="n">
        <f aca="false">W1117-V1117</f>
        <v>0.0220999999999973</v>
      </c>
      <c r="Y1117" s="70" t="n">
        <f aca="false">Y1116+M1117</f>
        <v>2.08396488312045</v>
      </c>
      <c r="Z1117" s="70" t="n">
        <f aca="false">MAX(Z1116,Y1117)</f>
        <v>2.15505575628418</v>
      </c>
      <c r="AA1117" s="70" t="n">
        <f aca="false">Z1117-Y1117</f>
        <v>0.0710908731637328</v>
      </c>
      <c r="AB1117" s="72" t="n">
        <f aca="false">AB1116*(1+F1117)</f>
        <v>9.3385626861944</v>
      </c>
      <c r="AC1117" s="73" t="n">
        <f aca="false">MAX(AC1116,AB1117)</f>
        <v>9.62426283463465</v>
      </c>
      <c r="AD1117" s="70" t="n">
        <f aca="false">1-AB1117/AC1117</f>
        <v>0.0296854058694359</v>
      </c>
      <c r="AE1117" s="73" t="n">
        <f aca="false">AE1116*(1+M1117)</f>
        <v>7.00362044247058</v>
      </c>
      <c r="AF1117" s="73" t="n">
        <f aca="false">MAX(AF1116,AE1117)</f>
        <v>7.58042448368252</v>
      </c>
      <c r="AG1117" s="70" t="n">
        <f aca="false">1-AE1117/AF1117</f>
        <v>0.0760912588013453</v>
      </c>
      <c r="AH1117" s="74" t="n">
        <f aca="false">IF(R1117&gt;0,AH1116+1,0)</f>
        <v>190</v>
      </c>
      <c r="AI1117" s="74" t="n">
        <f aca="false">IF(U1117&gt;0,AI1116+1,0)</f>
        <v>190</v>
      </c>
      <c r="AJ1117" s="74" t="n">
        <f aca="false">IF(G1117&gt;0,AJ1116+1,0)</f>
        <v>1</v>
      </c>
      <c r="AK1117" s="74" t="n">
        <f aca="false">IF(G1117&lt;=0,AK1116+1,0)</f>
        <v>0</v>
      </c>
      <c r="AL1117" s="74" t="n">
        <f aca="false">IF(K1117&gt;0,AL1116+1,0)</f>
        <v>1</v>
      </c>
      <c r="AM1117" s="74" t="n">
        <f aca="false">IF(K1117&lt;=0,AM1116+1,0)</f>
        <v>0</v>
      </c>
    </row>
    <row r="1118" customFormat="false" ht="15" hidden="false" customHeight="false" outlineLevel="0" collapsed="false">
      <c r="A1118" s="61" t="n">
        <v>1122</v>
      </c>
      <c r="B1118" s="62" t="n">
        <v>42989.3854166667</v>
      </c>
      <c r="C1118" s="63" t="n">
        <f aca="false">YEAR(B1118)</f>
        <v>2017</v>
      </c>
      <c r="D1118" s="32" t="s">
        <v>276</v>
      </c>
      <c r="E1118" s="64" t="n">
        <v>9978.55</v>
      </c>
      <c r="F1118" s="65" t="n">
        <v>-0.0003</v>
      </c>
      <c r="G1118" s="66" t="n">
        <v>-2.993565</v>
      </c>
      <c r="H1118" s="67" t="n">
        <f aca="false">E1118+IF(D1118="Long",1,-1)*G1118</f>
        <v>9981.543565</v>
      </c>
      <c r="I1118" s="68" t="n">
        <f aca="false">Assumptions!$B$58</f>
        <v>5.35750011455817</v>
      </c>
      <c r="J1118" s="68" t="n">
        <f aca="false">INDEX(Yearly!$D$5:$D$22,MATCH(C1118,Yearly!$A$5:$A$22,0))</f>
        <v>0.479776129661926</v>
      </c>
      <c r="K1118" s="68" t="n">
        <f aca="false">G1118-I1118-J1118</f>
        <v>-8.83084124422009</v>
      </c>
      <c r="L1118" s="69" t="n">
        <f aca="false">(I1118+J1118)/Assumptions!$B$8</f>
        <v>0.000257387411860783</v>
      </c>
      <c r="M1118" s="70" t="n">
        <f aca="false">F1118-L1118</f>
        <v>-0.000557387411860783</v>
      </c>
      <c r="N1118" s="71" t="n">
        <f aca="false">G1118*Assumptions!$B$7</f>
        <v>-23544.388725</v>
      </c>
      <c r="O1118" s="71" t="n">
        <f aca="false">K1118*Assumptions!$B$7</f>
        <v>-69454.566385791</v>
      </c>
      <c r="P1118" s="68" t="n">
        <f aca="false">P1117+G1118</f>
        <v>13337.46284</v>
      </c>
      <c r="Q1118" s="68" t="n">
        <f aca="false">MAX(Q1117,P1118)</f>
        <v>13524.66331</v>
      </c>
      <c r="R1118" s="68" t="n">
        <f aca="false">Q1118-P1118</f>
        <v>187.200469999998</v>
      </c>
      <c r="S1118" s="68" t="n">
        <f aca="false">S1117+K1118</f>
        <v>6794.75575980032</v>
      </c>
      <c r="T1118" s="68" t="n">
        <f aca="false">MAX(T1117,S1118)</f>
        <v>8098.85506898122</v>
      </c>
      <c r="U1118" s="68" t="n">
        <f aca="false">T1118-S1118</f>
        <v>1304.09930918089</v>
      </c>
      <c r="V1118" s="70" t="n">
        <f aca="false">V1117+F1118</f>
        <v>2.3719</v>
      </c>
      <c r="W1118" s="70" t="n">
        <f aca="false">MAX(W1117,V1118)</f>
        <v>2.3943</v>
      </c>
      <c r="X1118" s="70" t="n">
        <f aca="false">W1118-V1118</f>
        <v>0.0223999999999975</v>
      </c>
      <c r="Y1118" s="70" t="n">
        <f aca="false">Y1117+M1118</f>
        <v>2.08340749570859</v>
      </c>
      <c r="Z1118" s="70" t="n">
        <f aca="false">MAX(Z1117,Y1118)</f>
        <v>2.15505575628418</v>
      </c>
      <c r="AA1118" s="70" t="n">
        <f aca="false">Z1118-Y1118</f>
        <v>0.0716482605755937</v>
      </c>
      <c r="AB1118" s="72" t="n">
        <f aca="false">AB1117*(1+F1118)</f>
        <v>9.33576111738854</v>
      </c>
      <c r="AC1118" s="73" t="n">
        <f aca="false">MAX(AC1117,AB1118)</f>
        <v>9.62426283463465</v>
      </c>
      <c r="AD1118" s="70" t="n">
        <f aca="false">1-AB1118/AC1118</f>
        <v>0.0299765002476751</v>
      </c>
      <c r="AE1118" s="73" t="n">
        <f aca="false">AE1117*(1+M1118)</f>
        <v>6.9997167125985</v>
      </c>
      <c r="AF1118" s="73" t="n">
        <f aca="false">MAX(AF1117,AE1118)</f>
        <v>7.58042448368252</v>
      </c>
      <c r="AG1118" s="70" t="n">
        <f aca="false">1-AE1118/AF1118</f>
        <v>0.0766062339033975</v>
      </c>
      <c r="AH1118" s="74" t="n">
        <f aca="false">IF(R1118&gt;0,AH1117+1,0)</f>
        <v>191</v>
      </c>
      <c r="AI1118" s="74" t="n">
        <f aca="false">IF(U1118&gt;0,AI1117+1,0)</f>
        <v>191</v>
      </c>
      <c r="AJ1118" s="74" t="n">
        <f aca="false">IF(G1118&gt;0,AJ1117+1,0)</f>
        <v>0</v>
      </c>
      <c r="AK1118" s="74" t="n">
        <f aca="false">IF(G1118&lt;=0,AK1117+1,0)</f>
        <v>1</v>
      </c>
      <c r="AL1118" s="74" t="n">
        <f aca="false">IF(K1118&gt;0,AL1117+1,0)</f>
        <v>0</v>
      </c>
      <c r="AM1118" s="74" t="n">
        <f aca="false">IF(K1118&lt;=0,AM1117+1,0)</f>
        <v>1</v>
      </c>
    </row>
    <row r="1119" customFormat="false" ht="15" hidden="false" customHeight="false" outlineLevel="0" collapsed="false">
      <c r="A1119" s="61" t="n">
        <v>1123</v>
      </c>
      <c r="B1119" s="62" t="n">
        <v>42989.40625</v>
      </c>
      <c r="C1119" s="63" t="n">
        <f aca="false">YEAR(B1119)</f>
        <v>2017</v>
      </c>
      <c r="D1119" s="32" t="s">
        <v>277</v>
      </c>
      <c r="E1119" s="64" t="n">
        <v>9981.55</v>
      </c>
      <c r="F1119" s="65" t="n">
        <v>0.0064</v>
      </c>
      <c r="G1119" s="66" t="n">
        <v>63.88192</v>
      </c>
      <c r="H1119" s="67" t="n">
        <f aca="false">E1119+IF(D1119="Long",1,-1)*G1119</f>
        <v>10045.43192</v>
      </c>
      <c r="I1119" s="68" t="n">
        <f aca="false">Assumptions!$B$58</f>
        <v>5.35750011455817</v>
      </c>
      <c r="J1119" s="68" t="n">
        <f aca="false">INDEX(Yearly!$D$5:$D$22,MATCH(C1119,Yearly!$A$5:$A$22,0))</f>
        <v>0.479776129661926</v>
      </c>
      <c r="K1119" s="68" t="n">
        <f aca="false">G1119-I1119-J1119</f>
        <v>58.0446437557799</v>
      </c>
      <c r="L1119" s="69" t="n">
        <f aca="false">(I1119+J1119)/Assumptions!$B$8</f>
        <v>0.000257387411860783</v>
      </c>
      <c r="M1119" s="70" t="n">
        <f aca="false">F1119-L1119</f>
        <v>0.00614261258813922</v>
      </c>
      <c r="N1119" s="71" t="n">
        <f aca="false">G1119*Assumptions!$B$7</f>
        <v>502431.3008</v>
      </c>
      <c r="O1119" s="71" t="n">
        <f aca="false">K1119*Assumptions!$B$7</f>
        <v>456521.123139209</v>
      </c>
      <c r="P1119" s="68" t="n">
        <f aca="false">P1118+G1119</f>
        <v>13401.34476</v>
      </c>
      <c r="Q1119" s="68" t="n">
        <f aca="false">MAX(Q1118,P1119)</f>
        <v>13524.66331</v>
      </c>
      <c r="R1119" s="68" t="n">
        <f aca="false">Q1119-P1119</f>
        <v>123.318549999998</v>
      </c>
      <c r="S1119" s="68" t="n">
        <f aca="false">S1118+K1119</f>
        <v>6852.8004035561</v>
      </c>
      <c r="T1119" s="68" t="n">
        <f aca="false">MAX(T1118,S1119)</f>
        <v>8098.85506898122</v>
      </c>
      <c r="U1119" s="68" t="n">
        <f aca="false">T1119-S1119</f>
        <v>1246.05466542511</v>
      </c>
      <c r="V1119" s="70" t="n">
        <f aca="false">V1118+F1119</f>
        <v>2.3783</v>
      </c>
      <c r="W1119" s="70" t="n">
        <f aca="false">MAX(W1118,V1119)</f>
        <v>2.3943</v>
      </c>
      <c r="X1119" s="70" t="n">
        <f aca="false">W1119-V1119</f>
        <v>0.0159999999999974</v>
      </c>
      <c r="Y1119" s="70" t="n">
        <f aca="false">Y1118+M1119</f>
        <v>2.08955010829673</v>
      </c>
      <c r="Z1119" s="70" t="n">
        <f aca="false">MAX(Z1118,Y1119)</f>
        <v>2.15505575628418</v>
      </c>
      <c r="AA1119" s="70" t="n">
        <f aca="false">Z1119-Y1119</f>
        <v>0.0655056479874543</v>
      </c>
      <c r="AB1119" s="72" t="n">
        <f aca="false">AB1118*(1+F1119)</f>
        <v>9.39550998853983</v>
      </c>
      <c r="AC1119" s="73" t="n">
        <f aca="false">MAX(AC1118,AB1119)</f>
        <v>9.62426283463465</v>
      </c>
      <c r="AD1119" s="70" t="n">
        <f aca="false">1-AB1119/AC1119</f>
        <v>0.0237683498492601</v>
      </c>
      <c r="AE1119" s="73" t="n">
        <f aca="false">AE1118*(1+M1119)</f>
        <v>7.04271326059072</v>
      </c>
      <c r="AF1119" s="73" t="n">
        <f aca="false">MAX(AF1118,AE1119)</f>
        <v>7.58042448368252</v>
      </c>
      <c r="AG1119" s="70" t="n">
        <f aca="false">1-AE1119/AF1119</f>
        <v>0.0709341837319633</v>
      </c>
      <c r="AH1119" s="74" t="n">
        <f aca="false">IF(R1119&gt;0,AH1118+1,0)</f>
        <v>192</v>
      </c>
      <c r="AI1119" s="74" t="n">
        <f aca="false">IF(U1119&gt;0,AI1118+1,0)</f>
        <v>192</v>
      </c>
      <c r="AJ1119" s="74" t="n">
        <f aca="false">IF(G1119&gt;0,AJ1118+1,0)</f>
        <v>1</v>
      </c>
      <c r="AK1119" s="74" t="n">
        <f aca="false">IF(G1119&lt;=0,AK1118+1,0)</f>
        <v>0</v>
      </c>
      <c r="AL1119" s="74" t="n">
        <f aca="false">IF(K1119&gt;0,AL1118+1,0)</f>
        <v>1</v>
      </c>
      <c r="AM1119" s="74" t="n">
        <f aca="false">IF(K1119&lt;=0,AM1118+1,0)</f>
        <v>0</v>
      </c>
    </row>
    <row r="1120" customFormat="false" ht="15" hidden="false" customHeight="false" outlineLevel="0" collapsed="false">
      <c r="A1120" s="61" t="n">
        <v>1124</v>
      </c>
      <c r="B1120" s="62" t="n">
        <v>42993.46875</v>
      </c>
      <c r="C1120" s="63" t="n">
        <f aca="false">YEAR(B1120)</f>
        <v>2017</v>
      </c>
      <c r="D1120" s="32" t="s">
        <v>276</v>
      </c>
      <c r="E1120" s="64" t="n">
        <v>10045.2</v>
      </c>
      <c r="F1120" s="65" t="n">
        <v>-0.0017</v>
      </c>
      <c r="G1120" s="66" t="n">
        <v>-17.07684</v>
      </c>
      <c r="H1120" s="67" t="n">
        <f aca="false">E1120+IF(D1120="Long",1,-1)*G1120</f>
        <v>10062.27684</v>
      </c>
      <c r="I1120" s="68" t="n">
        <f aca="false">Assumptions!$B$58</f>
        <v>5.35750011455817</v>
      </c>
      <c r="J1120" s="68" t="n">
        <f aca="false">INDEX(Yearly!$D$5:$D$22,MATCH(C1120,Yearly!$A$5:$A$22,0))</f>
        <v>0.479776129661926</v>
      </c>
      <c r="K1120" s="68" t="n">
        <f aca="false">G1120-I1120-J1120</f>
        <v>-22.9141162442201</v>
      </c>
      <c r="L1120" s="69" t="n">
        <f aca="false">(I1120+J1120)/Assumptions!$B$8</f>
        <v>0.000257387411860783</v>
      </c>
      <c r="M1120" s="70" t="n">
        <f aca="false">F1120-L1120</f>
        <v>-0.00195738741186078</v>
      </c>
      <c r="N1120" s="71" t="n">
        <f aca="false">G1120*Assumptions!$B$7</f>
        <v>-134309.3466</v>
      </c>
      <c r="O1120" s="71" t="n">
        <f aca="false">K1120*Assumptions!$B$7</f>
        <v>-180219.524260791</v>
      </c>
      <c r="P1120" s="68" t="n">
        <f aca="false">P1119+G1120</f>
        <v>13384.26792</v>
      </c>
      <c r="Q1120" s="68" t="n">
        <f aca="false">MAX(Q1119,P1120)</f>
        <v>13524.66331</v>
      </c>
      <c r="R1120" s="68" t="n">
        <f aca="false">Q1120-P1120</f>
        <v>140.395389999998</v>
      </c>
      <c r="S1120" s="68" t="n">
        <f aca="false">S1119+K1120</f>
        <v>6829.88628731188</v>
      </c>
      <c r="T1120" s="68" t="n">
        <f aca="false">MAX(T1119,S1120)</f>
        <v>8098.85506898122</v>
      </c>
      <c r="U1120" s="68" t="n">
        <f aca="false">T1120-S1120</f>
        <v>1268.96878166933</v>
      </c>
      <c r="V1120" s="70" t="n">
        <f aca="false">V1119+F1120</f>
        <v>2.3766</v>
      </c>
      <c r="W1120" s="70" t="n">
        <f aca="false">MAX(W1119,V1120)</f>
        <v>2.3943</v>
      </c>
      <c r="X1120" s="70" t="n">
        <f aca="false">W1120-V1120</f>
        <v>0.0176999999999974</v>
      </c>
      <c r="Y1120" s="70" t="n">
        <f aca="false">Y1119+M1120</f>
        <v>2.08759272088487</v>
      </c>
      <c r="Z1120" s="70" t="n">
        <f aca="false">MAX(Z1119,Y1120)</f>
        <v>2.15505575628418</v>
      </c>
      <c r="AA1120" s="70" t="n">
        <f aca="false">Z1120-Y1120</f>
        <v>0.0674630353993151</v>
      </c>
      <c r="AB1120" s="72" t="n">
        <f aca="false">AB1119*(1+F1120)</f>
        <v>9.37953762155931</v>
      </c>
      <c r="AC1120" s="73" t="n">
        <f aca="false">MAX(AC1119,AB1120)</f>
        <v>9.62426283463465</v>
      </c>
      <c r="AD1120" s="70" t="n">
        <f aca="false">1-AB1120/AC1120</f>
        <v>0.0254279436545164</v>
      </c>
      <c r="AE1120" s="73" t="n">
        <f aca="false">AE1119*(1+M1120)</f>
        <v>7.02892794230909</v>
      </c>
      <c r="AF1120" s="73" t="n">
        <f aca="false">MAX(AF1119,AE1120)</f>
        <v>7.58042448368252</v>
      </c>
      <c r="AG1120" s="70" t="n">
        <f aca="false">1-AE1120/AF1120</f>
        <v>0.0727527254655165</v>
      </c>
      <c r="AH1120" s="74" t="n">
        <f aca="false">IF(R1120&gt;0,AH1119+1,0)</f>
        <v>193</v>
      </c>
      <c r="AI1120" s="74" t="n">
        <f aca="false">IF(U1120&gt;0,AI1119+1,0)</f>
        <v>193</v>
      </c>
      <c r="AJ1120" s="74" t="n">
        <f aca="false">IF(G1120&gt;0,AJ1119+1,0)</f>
        <v>0</v>
      </c>
      <c r="AK1120" s="74" t="n">
        <f aca="false">IF(G1120&lt;=0,AK1119+1,0)</f>
        <v>1</v>
      </c>
      <c r="AL1120" s="74" t="n">
        <f aca="false">IF(K1120&gt;0,AL1119+1,0)</f>
        <v>0</v>
      </c>
      <c r="AM1120" s="74" t="n">
        <f aca="false">IF(K1120&lt;=0,AM1119+1,0)</f>
        <v>1</v>
      </c>
    </row>
    <row r="1121" customFormat="false" ht="15" hidden="false" customHeight="false" outlineLevel="0" collapsed="false">
      <c r="A1121" s="61" t="n">
        <v>1125</v>
      </c>
      <c r="B1121" s="62" t="n">
        <v>42993.5493055556</v>
      </c>
      <c r="C1121" s="63" t="n">
        <f aca="false">YEAR(B1121)</f>
        <v>2017</v>
      </c>
      <c r="D1121" s="32" t="s">
        <v>277</v>
      </c>
      <c r="E1121" s="64" t="n">
        <v>10062.3</v>
      </c>
      <c r="F1121" s="65" t="n">
        <v>0.0027</v>
      </c>
      <c r="G1121" s="66" t="n">
        <v>27.16821</v>
      </c>
      <c r="H1121" s="67" t="n">
        <f aca="false">E1121+IF(D1121="Long",1,-1)*G1121</f>
        <v>10089.46821</v>
      </c>
      <c r="I1121" s="68" t="n">
        <f aca="false">Assumptions!$B$58</f>
        <v>5.35750011455817</v>
      </c>
      <c r="J1121" s="68" t="n">
        <f aca="false">INDEX(Yearly!$D$5:$D$22,MATCH(C1121,Yearly!$A$5:$A$22,0))</f>
        <v>0.479776129661926</v>
      </c>
      <c r="K1121" s="68" t="n">
        <f aca="false">G1121-I1121-J1121</f>
        <v>21.3309337557799</v>
      </c>
      <c r="L1121" s="69" t="n">
        <f aca="false">(I1121+J1121)/Assumptions!$B$8</f>
        <v>0.000257387411860783</v>
      </c>
      <c r="M1121" s="70" t="n">
        <f aca="false">F1121-L1121</f>
        <v>0.00244261258813922</v>
      </c>
      <c r="N1121" s="71" t="n">
        <f aca="false">G1121*Assumptions!$B$7</f>
        <v>213677.97165</v>
      </c>
      <c r="O1121" s="71" t="n">
        <f aca="false">K1121*Assumptions!$B$7</f>
        <v>167767.793989209</v>
      </c>
      <c r="P1121" s="68" t="n">
        <f aca="false">P1120+G1121</f>
        <v>13411.43613</v>
      </c>
      <c r="Q1121" s="68" t="n">
        <f aca="false">MAX(Q1120,P1121)</f>
        <v>13524.66331</v>
      </c>
      <c r="R1121" s="68" t="n">
        <f aca="false">Q1121-P1121</f>
        <v>113.227179999998</v>
      </c>
      <c r="S1121" s="68" t="n">
        <f aca="false">S1120+K1121</f>
        <v>6851.21722106766</v>
      </c>
      <c r="T1121" s="68" t="n">
        <f aca="false">MAX(T1120,S1121)</f>
        <v>8098.85506898122</v>
      </c>
      <c r="U1121" s="68" t="n">
        <f aca="false">T1121-S1121</f>
        <v>1247.63784791355</v>
      </c>
      <c r="V1121" s="70" t="n">
        <f aca="false">V1120+F1121</f>
        <v>2.3793</v>
      </c>
      <c r="W1121" s="70" t="n">
        <f aca="false">MAX(W1120,V1121)</f>
        <v>2.3943</v>
      </c>
      <c r="X1121" s="70" t="n">
        <f aca="false">W1121-V1121</f>
        <v>0.0149999999999975</v>
      </c>
      <c r="Y1121" s="70" t="n">
        <f aca="false">Y1120+M1121</f>
        <v>2.09003533347301</v>
      </c>
      <c r="Z1121" s="70" t="n">
        <f aca="false">MAX(Z1120,Y1121)</f>
        <v>2.15505575628418</v>
      </c>
      <c r="AA1121" s="70" t="n">
        <f aca="false">Z1121-Y1121</f>
        <v>0.0650204228111759</v>
      </c>
      <c r="AB1121" s="72" t="n">
        <f aca="false">AB1120*(1+F1121)</f>
        <v>9.40486237313752</v>
      </c>
      <c r="AC1121" s="73" t="n">
        <f aca="false">MAX(AC1120,AB1121)</f>
        <v>9.62426283463465</v>
      </c>
      <c r="AD1121" s="70" t="n">
        <f aca="false">1-AB1121/AC1121</f>
        <v>0.0227965991023837</v>
      </c>
      <c r="AE1121" s="73" t="n">
        <f aca="false">AE1120*(1+M1121)</f>
        <v>7.0460968901821</v>
      </c>
      <c r="AF1121" s="73" t="n">
        <f aca="false">MAX(AF1120,AE1121)</f>
        <v>7.58042448368252</v>
      </c>
      <c r="AG1121" s="70" t="n">
        <f aca="false">1-AE1121/AF1121</f>
        <v>0.0704878196004208</v>
      </c>
      <c r="AH1121" s="74" t="n">
        <f aca="false">IF(R1121&gt;0,AH1120+1,0)</f>
        <v>194</v>
      </c>
      <c r="AI1121" s="74" t="n">
        <f aca="false">IF(U1121&gt;0,AI1120+1,0)</f>
        <v>194</v>
      </c>
      <c r="AJ1121" s="74" t="n">
        <f aca="false">IF(G1121&gt;0,AJ1120+1,0)</f>
        <v>1</v>
      </c>
      <c r="AK1121" s="74" t="n">
        <f aca="false">IF(G1121&lt;=0,AK1120+1,0)</f>
        <v>0</v>
      </c>
      <c r="AL1121" s="74" t="n">
        <f aca="false">IF(K1121&gt;0,AL1120+1,0)</f>
        <v>1</v>
      </c>
      <c r="AM1121" s="74" t="n">
        <f aca="false">IF(K1121&lt;=0,AM1120+1,0)</f>
        <v>0</v>
      </c>
    </row>
    <row r="1122" customFormat="false" ht="15" hidden="false" customHeight="false" outlineLevel="0" collapsed="false">
      <c r="A1122" s="61" t="n">
        <v>1126</v>
      </c>
      <c r="B1122" s="62" t="n">
        <v>42999.4270833333</v>
      </c>
      <c r="C1122" s="63" t="n">
        <f aca="false">YEAR(B1122)</f>
        <v>2017</v>
      </c>
      <c r="D1122" s="32" t="s">
        <v>276</v>
      </c>
      <c r="E1122" s="64" t="n">
        <v>10089.8</v>
      </c>
      <c r="F1122" s="65" t="n">
        <v>-0.0043</v>
      </c>
      <c r="G1122" s="66" t="n">
        <v>-43.38614</v>
      </c>
      <c r="H1122" s="67" t="n">
        <f aca="false">E1122+IF(D1122="Long",1,-1)*G1122</f>
        <v>10133.18614</v>
      </c>
      <c r="I1122" s="68" t="n">
        <f aca="false">Assumptions!$B$58</f>
        <v>5.35750011455817</v>
      </c>
      <c r="J1122" s="68" t="n">
        <f aca="false">INDEX(Yearly!$D$5:$D$22,MATCH(C1122,Yearly!$A$5:$A$22,0))</f>
        <v>0.479776129661926</v>
      </c>
      <c r="K1122" s="68" t="n">
        <f aca="false">G1122-I1122-J1122</f>
        <v>-49.2234162442201</v>
      </c>
      <c r="L1122" s="69" t="n">
        <f aca="false">(I1122+J1122)/Assumptions!$B$8</f>
        <v>0.000257387411860783</v>
      </c>
      <c r="M1122" s="70" t="n">
        <f aca="false">F1122-L1122</f>
        <v>-0.00455738741186078</v>
      </c>
      <c r="N1122" s="71" t="n">
        <f aca="false">G1122*Assumptions!$B$7</f>
        <v>-341231.9911</v>
      </c>
      <c r="O1122" s="71" t="n">
        <f aca="false">K1122*Assumptions!$B$7</f>
        <v>-387142.168760791</v>
      </c>
      <c r="P1122" s="68" t="n">
        <f aca="false">P1121+G1122</f>
        <v>13368.04999</v>
      </c>
      <c r="Q1122" s="68" t="n">
        <f aca="false">MAX(Q1121,P1122)</f>
        <v>13524.66331</v>
      </c>
      <c r="R1122" s="68" t="n">
        <f aca="false">Q1122-P1122</f>
        <v>156.613319999999</v>
      </c>
      <c r="S1122" s="68" t="n">
        <f aca="false">S1121+K1122</f>
        <v>6801.99380482344</v>
      </c>
      <c r="T1122" s="68" t="n">
        <f aca="false">MAX(T1121,S1122)</f>
        <v>8098.85506898122</v>
      </c>
      <c r="U1122" s="68" t="n">
        <f aca="false">T1122-S1122</f>
        <v>1296.86126415777</v>
      </c>
      <c r="V1122" s="70" t="n">
        <f aca="false">V1121+F1122</f>
        <v>2.375</v>
      </c>
      <c r="W1122" s="70" t="n">
        <f aca="false">MAX(W1121,V1122)</f>
        <v>2.3943</v>
      </c>
      <c r="X1122" s="70" t="n">
        <f aca="false">W1122-V1122</f>
        <v>0.0192999999999977</v>
      </c>
      <c r="Y1122" s="70" t="n">
        <f aca="false">Y1121+M1122</f>
        <v>2.08547794606114</v>
      </c>
      <c r="Z1122" s="70" t="n">
        <f aca="false">MAX(Z1121,Y1122)</f>
        <v>2.15505575628418</v>
      </c>
      <c r="AA1122" s="70" t="n">
        <f aca="false">Z1122-Y1122</f>
        <v>0.0695778102230369</v>
      </c>
      <c r="AB1122" s="72" t="n">
        <f aca="false">AB1121*(1+F1122)</f>
        <v>9.36442146493302</v>
      </c>
      <c r="AC1122" s="73" t="n">
        <f aca="false">MAX(AC1121,AB1122)</f>
        <v>9.62426283463465</v>
      </c>
      <c r="AD1122" s="70" t="n">
        <f aca="false">1-AB1122/AC1122</f>
        <v>0.0269985737262435</v>
      </c>
      <c r="AE1122" s="73" t="n">
        <f aca="false">AE1121*(1+M1122)</f>
        <v>7.01398509691203</v>
      </c>
      <c r="AF1122" s="73" t="n">
        <f aca="false">MAX(AF1121,AE1122)</f>
        <v>7.58042448368252</v>
      </c>
      <c r="AG1122" s="70" t="n">
        <f aca="false">1-AE1122/AF1122</f>
        <v>0.074723966710545</v>
      </c>
      <c r="AH1122" s="74" t="n">
        <f aca="false">IF(R1122&gt;0,AH1121+1,0)</f>
        <v>195</v>
      </c>
      <c r="AI1122" s="74" t="n">
        <f aca="false">IF(U1122&gt;0,AI1121+1,0)</f>
        <v>195</v>
      </c>
      <c r="AJ1122" s="74" t="n">
        <f aca="false">IF(G1122&gt;0,AJ1121+1,0)</f>
        <v>0</v>
      </c>
      <c r="AK1122" s="74" t="n">
        <f aca="false">IF(G1122&lt;=0,AK1121+1,0)</f>
        <v>1</v>
      </c>
      <c r="AL1122" s="74" t="n">
        <f aca="false">IF(K1122&gt;0,AL1121+1,0)</f>
        <v>0</v>
      </c>
      <c r="AM1122" s="74" t="n">
        <f aca="false">IF(K1122&lt;=0,AM1121+1,0)</f>
        <v>1</v>
      </c>
    </row>
    <row r="1123" customFormat="false" ht="15" hidden="false" customHeight="false" outlineLevel="0" collapsed="false">
      <c r="A1123" s="61" t="n">
        <v>1127</v>
      </c>
      <c r="B1123" s="62" t="n">
        <v>42999.6145833333</v>
      </c>
      <c r="C1123" s="63" t="n">
        <f aca="false">YEAR(B1123)</f>
        <v>2017</v>
      </c>
      <c r="D1123" s="32" t="s">
        <v>277</v>
      </c>
      <c r="E1123" s="64" t="n">
        <v>10132.85</v>
      </c>
      <c r="F1123" s="65" t="n">
        <v>-0.0087</v>
      </c>
      <c r="G1123" s="66" t="n">
        <v>-88.155795</v>
      </c>
      <c r="H1123" s="67" t="n">
        <f aca="false">E1123+IF(D1123="Long",1,-1)*G1123</f>
        <v>10044.694205</v>
      </c>
      <c r="I1123" s="68" t="n">
        <f aca="false">Assumptions!$B$58</f>
        <v>5.35750011455817</v>
      </c>
      <c r="J1123" s="68" t="n">
        <f aca="false">INDEX(Yearly!$D$5:$D$22,MATCH(C1123,Yearly!$A$5:$A$22,0))</f>
        <v>0.479776129661926</v>
      </c>
      <c r="K1123" s="68" t="n">
        <f aca="false">G1123-I1123-J1123</f>
        <v>-93.9930712442201</v>
      </c>
      <c r="L1123" s="69" t="n">
        <f aca="false">(I1123+J1123)/Assumptions!$B$8</f>
        <v>0.000257387411860783</v>
      </c>
      <c r="M1123" s="70" t="n">
        <f aca="false">F1123-L1123</f>
        <v>-0.00895738741186078</v>
      </c>
      <c r="N1123" s="71" t="n">
        <f aca="false">G1123*Assumptions!$B$7</f>
        <v>-693345.327675</v>
      </c>
      <c r="O1123" s="71" t="n">
        <f aca="false">K1123*Assumptions!$B$7</f>
        <v>-739255.505335791</v>
      </c>
      <c r="P1123" s="68" t="n">
        <f aca="false">P1122+G1123</f>
        <v>13279.894195</v>
      </c>
      <c r="Q1123" s="68" t="n">
        <f aca="false">MAX(Q1122,P1123)</f>
        <v>13524.66331</v>
      </c>
      <c r="R1123" s="68" t="n">
        <f aca="false">Q1123-P1123</f>
        <v>244.769114999999</v>
      </c>
      <c r="S1123" s="68" t="n">
        <f aca="false">S1122+K1123</f>
        <v>6708.00073357922</v>
      </c>
      <c r="T1123" s="68" t="n">
        <f aca="false">MAX(T1122,S1123)</f>
        <v>8098.85506898122</v>
      </c>
      <c r="U1123" s="68" t="n">
        <f aca="false">T1123-S1123</f>
        <v>1390.85433540199</v>
      </c>
      <c r="V1123" s="70" t="n">
        <f aca="false">V1122+F1123</f>
        <v>2.3663</v>
      </c>
      <c r="W1123" s="70" t="n">
        <f aca="false">MAX(W1122,V1123)</f>
        <v>2.3943</v>
      </c>
      <c r="X1123" s="70" t="n">
        <f aca="false">W1123-V1123</f>
        <v>0.0279999999999978</v>
      </c>
      <c r="Y1123" s="70" t="n">
        <f aca="false">Y1122+M1123</f>
        <v>2.07652055864928</v>
      </c>
      <c r="Z1123" s="70" t="n">
        <f aca="false">MAX(Z1122,Y1123)</f>
        <v>2.15505575628418</v>
      </c>
      <c r="AA1123" s="70" t="n">
        <f aca="false">Z1123-Y1123</f>
        <v>0.0785351976348978</v>
      </c>
      <c r="AB1123" s="72" t="n">
        <f aca="false">AB1122*(1+F1123)</f>
        <v>9.28295099818811</v>
      </c>
      <c r="AC1123" s="73" t="n">
        <f aca="false">MAX(AC1122,AB1123)</f>
        <v>9.62426283463465</v>
      </c>
      <c r="AD1123" s="70" t="n">
        <f aca="false">1-AB1123/AC1123</f>
        <v>0.0354636861348252</v>
      </c>
      <c r="AE1123" s="73" t="n">
        <f aca="false">AE1122*(1+M1123)</f>
        <v>6.95115811509797</v>
      </c>
      <c r="AF1123" s="73" t="n">
        <f aca="false">MAX(AF1122,AE1123)</f>
        <v>7.58042448368252</v>
      </c>
      <c r="AG1123" s="70" t="n">
        <f aca="false">1-AE1123/AF1123</f>
        <v>0.0830120226036285</v>
      </c>
      <c r="AH1123" s="74" t="n">
        <f aca="false">IF(R1123&gt;0,AH1122+1,0)</f>
        <v>196</v>
      </c>
      <c r="AI1123" s="74" t="n">
        <f aca="false">IF(U1123&gt;0,AI1122+1,0)</f>
        <v>196</v>
      </c>
      <c r="AJ1123" s="74" t="n">
        <f aca="false">IF(G1123&gt;0,AJ1122+1,0)</f>
        <v>0</v>
      </c>
      <c r="AK1123" s="74" t="n">
        <f aca="false">IF(G1123&lt;=0,AK1122+1,0)</f>
        <v>2</v>
      </c>
      <c r="AL1123" s="74" t="n">
        <f aca="false">IF(K1123&gt;0,AL1122+1,0)</f>
        <v>0</v>
      </c>
      <c r="AM1123" s="74" t="n">
        <f aca="false">IF(K1123&lt;=0,AM1122+1,0)</f>
        <v>2</v>
      </c>
    </row>
    <row r="1124" customFormat="false" ht="15" hidden="false" customHeight="false" outlineLevel="0" collapsed="false">
      <c r="A1124" s="61" t="n">
        <v>1128</v>
      </c>
      <c r="B1124" s="62" t="n">
        <v>43000.40625</v>
      </c>
      <c r="C1124" s="63" t="n">
        <f aca="false">YEAR(B1124)</f>
        <v>2017</v>
      </c>
      <c r="D1124" s="32" t="s">
        <v>276</v>
      </c>
      <c r="E1124" s="64" t="n">
        <v>10045</v>
      </c>
      <c r="F1124" s="65" t="n">
        <v>0.0194</v>
      </c>
      <c r="G1124" s="66" t="n">
        <v>194.873</v>
      </c>
      <c r="H1124" s="67" t="n">
        <f aca="false">E1124+IF(D1124="Long",1,-1)*G1124</f>
        <v>9850.127</v>
      </c>
      <c r="I1124" s="68" t="n">
        <f aca="false">Assumptions!$B$58</f>
        <v>5.35750011455817</v>
      </c>
      <c r="J1124" s="68" t="n">
        <f aca="false">INDEX(Yearly!$D$5:$D$22,MATCH(C1124,Yearly!$A$5:$A$22,0))</f>
        <v>0.479776129661926</v>
      </c>
      <c r="K1124" s="68" t="n">
        <f aca="false">G1124-I1124-J1124</f>
        <v>189.03572375578</v>
      </c>
      <c r="L1124" s="69" t="n">
        <f aca="false">(I1124+J1124)/Assumptions!$B$8</f>
        <v>0.000257387411860783</v>
      </c>
      <c r="M1124" s="70" t="n">
        <f aca="false">F1124-L1124</f>
        <v>0.0191426125881392</v>
      </c>
      <c r="N1124" s="71" t="n">
        <f aca="false">G1124*Assumptions!$B$7</f>
        <v>1532676.145</v>
      </c>
      <c r="O1124" s="71" t="n">
        <f aca="false">K1124*Assumptions!$B$7</f>
        <v>1486765.96733921</v>
      </c>
      <c r="P1124" s="68" t="n">
        <f aca="false">P1123+G1124</f>
        <v>13474.767195</v>
      </c>
      <c r="Q1124" s="68" t="n">
        <f aca="false">MAX(Q1123,P1124)</f>
        <v>13524.66331</v>
      </c>
      <c r="R1124" s="68" t="n">
        <f aca="false">Q1124-P1124</f>
        <v>49.8961149999996</v>
      </c>
      <c r="S1124" s="68" t="n">
        <f aca="false">S1123+K1124</f>
        <v>6897.036457335</v>
      </c>
      <c r="T1124" s="68" t="n">
        <f aca="false">MAX(T1123,S1124)</f>
        <v>8098.85506898122</v>
      </c>
      <c r="U1124" s="68" t="n">
        <f aca="false">T1124-S1124</f>
        <v>1201.81861164621</v>
      </c>
      <c r="V1124" s="70" t="n">
        <f aca="false">V1123+F1124</f>
        <v>2.3857</v>
      </c>
      <c r="W1124" s="70" t="n">
        <f aca="false">MAX(W1123,V1124)</f>
        <v>2.3943</v>
      </c>
      <c r="X1124" s="70" t="n">
        <f aca="false">W1124-V1124</f>
        <v>0.00859999999999772</v>
      </c>
      <c r="Y1124" s="70" t="n">
        <f aca="false">Y1123+M1124</f>
        <v>2.09566317123742</v>
      </c>
      <c r="Z1124" s="70" t="n">
        <f aca="false">MAX(Z1123,Y1124)</f>
        <v>2.15505575628418</v>
      </c>
      <c r="AA1124" s="70" t="n">
        <f aca="false">Z1124-Y1124</f>
        <v>0.0593925850467585</v>
      </c>
      <c r="AB1124" s="72" t="n">
        <f aca="false">AB1123*(1+F1124)</f>
        <v>9.46304024755296</v>
      </c>
      <c r="AC1124" s="73" t="n">
        <f aca="false">MAX(AC1123,AB1124)</f>
        <v>9.62426283463465</v>
      </c>
      <c r="AD1124" s="70" t="n">
        <f aca="false">1-AB1124/AC1124</f>
        <v>0.0167516816458408</v>
      </c>
      <c r="AE1124" s="73" t="n">
        <f aca="false">AE1123*(1+M1124)</f>
        <v>7.08422144193419</v>
      </c>
      <c r="AF1124" s="73" t="n">
        <f aca="false">MAX(AF1123,AE1124)</f>
        <v>7.58042448368252</v>
      </c>
      <c r="AG1124" s="70" t="n">
        <f aca="false">1-AE1124/AF1124</f>
        <v>0.0654584770043483</v>
      </c>
      <c r="AH1124" s="74" t="n">
        <f aca="false">IF(R1124&gt;0,AH1123+1,0)</f>
        <v>197</v>
      </c>
      <c r="AI1124" s="74" t="n">
        <f aca="false">IF(U1124&gt;0,AI1123+1,0)</f>
        <v>197</v>
      </c>
      <c r="AJ1124" s="74" t="n">
        <f aca="false">IF(G1124&gt;0,AJ1123+1,0)</f>
        <v>1</v>
      </c>
      <c r="AK1124" s="74" t="n">
        <f aca="false">IF(G1124&lt;=0,AK1123+1,0)</f>
        <v>0</v>
      </c>
      <c r="AL1124" s="74" t="n">
        <f aca="false">IF(K1124&gt;0,AL1123+1,0)</f>
        <v>1</v>
      </c>
      <c r="AM1124" s="74" t="n">
        <f aca="false">IF(K1124&lt;=0,AM1123+1,0)</f>
        <v>0</v>
      </c>
    </row>
    <row r="1125" customFormat="false" ht="15" hidden="false" customHeight="false" outlineLevel="0" collapsed="false">
      <c r="A1125" s="61" t="n">
        <v>1129</v>
      </c>
      <c r="B1125" s="62" t="n">
        <v>43007.5729166667</v>
      </c>
      <c r="C1125" s="63" t="n">
        <f aca="false">YEAR(B1125)</f>
        <v>2017</v>
      </c>
      <c r="D1125" s="32" t="s">
        <v>277</v>
      </c>
      <c r="E1125" s="64" t="n">
        <v>9850.35</v>
      </c>
      <c r="F1125" s="65" t="n">
        <v>-0.0034</v>
      </c>
      <c r="G1125" s="66" t="n">
        <v>-33.49119</v>
      </c>
      <c r="H1125" s="67" t="n">
        <f aca="false">E1125+IF(D1125="Long",1,-1)*G1125</f>
        <v>9816.85881</v>
      </c>
      <c r="I1125" s="68" t="n">
        <f aca="false">Assumptions!$B$58</f>
        <v>5.35750011455817</v>
      </c>
      <c r="J1125" s="68" t="n">
        <f aca="false">INDEX(Yearly!$D$5:$D$22,MATCH(C1125,Yearly!$A$5:$A$22,0))</f>
        <v>0.479776129661926</v>
      </c>
      <c r="K1125" s="68" t="n">
        <f aca="false">G1125-I1125-J1125</f>
        <v>-39.3284662442201</v>
      </c>
      <c r="L1125" s="69" t="n">
        <f aca="false">(I1125+J1125)/Assumptions!$B$8</f>
        <v>0.000257387411860783</v>
      </c>
      <c r="M1125" s="70" t="n">
        <f aca="false">F1125-L1125</f>
        <v>-0.00365738741186078</v>
      </c>
      <c r="N1125" s="71" t="n">
        <f aca="false">G1125*Assumptions!$B$7</f>
        <v>-263408.20935</v>
      </c>
      <c r="O1125" s="71" t="n">
        <f aca="false">K1125*Assumptions!$B$7</f>
        <v>-309318.387010791</v>
      </c>
      <c r="P1125" s="68" t="n">
        <f aca="false">P1124+G1125</f>
        <v>13441.276005</v>
      </c>
      <c r="Q1125" s="68" t="n">
        <f aca="false">MAX(Q1124,P1125)</f>
        <v>13524.66331</v>
      </c>
      <c r="R1125" s="68" t="n">
        <f aca="false">Q1125-P1125</f>
        <v>83.3873050000002</v>
      </c>
      <c r="S1125" s="68" t="n">
        <f aca="false">S1124+K1125</f>
        <v>6857.70799109078</v>
      </c>
      <c r="T1125" s="68" t="n">
        <f aca="false">MAX(T1124,S1125)</f>
        <v>8098.85506898122</v>
      </c>
      <c r="U1125" s="68" t="n">
        <f aca="false">T1125-S1125</f>
        <v>1241.14707789043</v>
      </c>
      <c r="V1125" s="70" t="n">
        <f aca="false">V1124+F1125</f>
        <v>2.3823</v>
      </c>
      <c r="W1125" s="70" t="n">
        <f aca="false">MAX(W1124,V1125)</f>
        <v>2.3943</v>
      </c>
      <c r="X1125" s="70" t="n">
        <f aca="false">W1125-V1125</f>
        <v>0.0119999999999978</v>
      </c>
      <c r="Y1125" s="70" t="n">
        <f aca="false">Y1124+M1125</f>
        <v>2.09200578382556</v>
      </c>
      <c r="Z1125" s="70" t="n">
        <f aca="false">MAX(Z1124,Y1125)</f>
        <v>2.15505575628418</v>
      </c>
      <c r="AA1125" s="70" t="n">
        <f aca="false">Z1125-Y1125</f>
        <v>0.0630499724586193</v>
      </c>
      <c r="AB1125" s="72" t="n">
        <f aca="false">AB1124*(1+F1125)</f>
        <v>9.43086591071128</v>
      </c>
      <c r="AC1125" s="73" t="n">
        <f aca="false">MAX(AC1124,AB1125)</f>
        <v>9.62426283463465</v>
      </c>
      <c r="AD1125" s="70" t="n">
        <f aca="false">1-AB1125/AC1125</f>
        <v>0.0200947259282449</v>
      </c>
      <c r="AE1125" s="73" t="n">
        <f aca="false">AE1124*(1+M1125)</f>
        <v>7.05831169960963</v>
      </c>
      <c r="AF1125" s="73" t="n">
        <f aca="false">MAX(AF1124,AE1125)</f>
        <v>7.58042448368252</v>
      </c>
      <c r="AG1125" s="70" t="n">
        <f aca="false">1-AE1125/AF1125</f>
        <v>0.0688764574064139</v>
      </c>
      <c r="AH1125" s="74" t="n">
        <f aca="false">IF(R1125&gt;0,AH1124+1,0)</f>
        <v>198</v>
      </c>
      <c r="AI1125" s="74" t="n">
        <f aca="false">IF(U1125&gt;0,AI1124+1,0)</f>
        <v>198</v>
      </c>
      <c r="AJ1125" s="74" t="n">
        <f aca="false">IF(G1125&gt;0,AJ1124+1,0)</f>
        <v>0</v>
      </c>
      <c r="AK1125" s="74" t="n">
        <f aca="false">IF(G1125&lt;=0,AK1124+1,0)</f>
        <v>1</v>
      </c>
      <c r="AL1125" s="74" t="n">
        <f aca="false">IF(K1125&gt;0,AL1124+1,0)</f>
        <v>0</v>
      </c>
      <c r="AM1125" s="74" t="n">
        <f aca="false">IF(K1125&lt;=0,AM1124+1,0)</f>
        <v>1</v>
      </c>
    </row>
    <row r="1126" customFormat="false" ht="15" hidden="false" customHeight="false" outlineLevel="0" collapsed="false">
      <c r="A1126" s="61" t="n">
        <v>1130</v>
      </c>
      <c r="B1126" s="62" t="n">
        <v>43007.6145833333</v>
      </c>
      <c r="C1126" s="63" t="n">
        <f aca="false">YEAR(B1126)</f>
        <v>2017</v>
      </c>
      <c r="D1126" s="32" t="s">
        <v>276</v>
      </c>
      <c r="E1126" s="64" t="n">
        <v>9816.65</v>
      </c>
      <c r="F1126" s="65" t="n">
        <v>-0.0036</v>
      </c>
      <c r="G1126" s="66" t="n">
        <v>-35.33994</v>
      </c>
      <c r="H1126" s="67" t="n">
        <f aca="false">E1126+IF(D1126="Long",1,-1)*G1126</f>
        <v>9851.98994</v>
      </c>
      <c r="I1126" s="68" t="n">
        <f aca="false">Assumptions!$B$58</f>
        <v>5.35750011455817</v>
      </c>
      <c r="J1126" s="68" t="n">
        <f aca="false">INDEX(Yearly!$D$5:$D$22,MATCH(C1126,Yearly!$A$5:$A$22,0))</f>
        <v>0.479776129661926</v>
      </c>
      <c r="K1126" s="68" t="n">
        <f aca="false">G1126-I1126-J1126</f>
        <v>-41.1772162442201</v>
      </c>
      <c r="L1126" s="69" t="n">
        <f aca="false">(I1126+J1126)/Assumptions!$B$8</f>
        <v>0.000257387411860783</v>
      </c>
      <c r="M1126" s="70" t="n">
        <f aca="false">F1126-L1126</f>
        <v>-0.00385738741186078</v>
      </c>
      <c r="N1126" s="71" t="n">
        <f aca="false">G1126*Assumptions!$B$7</f>
        <v>-277948.6281</v>
      </c>
      <c r="O1126" s="71" t="n">
        <f aca="false">K1126*Assumptions!$B$7</f>
        <v>-323858.805760791</v>
      </c>
      <c r="P1126" s="68" t="n">
        <f aca="false">P1125+G1126</f>
        <v>13405.936065</v>
      </c>
      <c r="Q1126" s="68" t="n">
        <f aca="false">MAX(Q1125,P1126)</f>
        <v>13524.66331</v>
      </c>
      <c r="R1126" s="68" t="n">
        <f aca="false">Q1126-P1126</f>
        <v>118.727245</v>
      </c>
      <c r="S1126" s="68" t="n">
        <f aca="false">S1125+K1126</f>
        <v>6816.53077484656</v>
      </c>
      <c r="T1126" s="68" t="n">
        <f aca="false">MAX(T1125,S1126)</f>
        <v>8098.85506898122</v>
      </c>
      <c r="U1126" s="68" t="n">
        <f aca="false">T1126-S1126</f>
        <v>1282.32429413465</v>
      </c>
      <c r="V1126" s="70" t="n">
        <f aca="false">V1125+F1126</f>
        <v>2.3787</v>
      </c>
      <c r="W1126" s="70" t="n">
        <f aca="false">MAX(W1125,V1126)</f>
        <v>2.3943</v>
      </c>
      <c r="X1126" s="70" t="n">
        <f aca="false">W1126-V1126</f>
        <v>0.0155999999999978</v>
      </c>
      <c r="Y1126" s="70" t="n">
        <f aca="false">Y1125+M1126</f>
        <v>2.0881483964137</v>
      </c>
      <c r="Z1126" s="70" t="n">
        <f aca="false">MAX(Z1125,Y1126)</f>
        <v>2.15505575628418</v>
      </c>
      <c r="AA1126" s="70" t="n">
        <f aca="false">Z1126-Y1126</f>
        <v>0.0669073598704801</v>
      </c>
      <c r="AB1126" s="72" t="n">
        <f aca="false">AB1125*(1+F1126)</f>
        <v>9.39691479343272</v>
      </c>
      <c r="AC1126" s="73" t="n">
        <f aca="false">MAX(AC1125,AB1126)</f>
        <v>9.62426283463465</v>
      </c>
      <c r="AD1126" s="70" t="n">
        <f aca="false">1-AB1126/AC1126</f>
        <v>0.0236223849149032</v>
      </c>
      <c r="AE1126" s="73" t="n">
        <f aca="false">AE1125*(1+M1126)</f>
        <v>7.03108505691056</v>
      </c>
      <c r="AF1126" s="73" t="n">
        <f aca="false">MAX(AF1125,AE1126)</f>
        <v>7.58042448368252</v>
      </c>
      <c r="AG1126" s="70" t="n">
        <f aca="false">1-AE1126/AF1126</f>
        <v>0.0724681616385017</v>
      </c>
      <c r="AH1126" s="74" t="n">
        <f aca="false">IF(R1126&gt;0,AH1125+1,0)</f>
        <v>199</v>
      </c>
      <c r="AI1126" s="74" t="n">
        <f aca="false">IF(U1126&gt;0,AI1125+1,0)</f>
        <v>199</v>
      </c>
      <c r="AJ1126" s="74" t="n">
        <f aca="false">IF(G1126&gt;0,AJ1125+1,0)</f>
        <v>0</v>
      </c>
      <c r="AK1126" s="74" t="n">
        <f aca="false">IF(G1126&lt;=0,AK1125+1,0)</f>
        <v>2</v>
      </c>
      <c r="AL1126" s="74" t="n">
        <f aca="false">IF(K1126&gt;0,AL1125+1,0)</f>
        <v>0</v>
      </c>
      <c r="AM1126" s="74" t="n">
        <f aca="false">IF(K1126&lt;=0,AM1125+1,0)</f>
        <v>2</v>
      </c>
    </row>
    <row r="1127" customFormat="false" ht="15" hidden="false" customHeight="false" outlineLevel="0" collapsed="false">
      <c r="A1127" s="61" t="n">
        <v>1131</v>
      </c>
      <c r="B1127" s="62" t="n">
        <v>43011.40625</v>
      </c>
      <c r="C1127" s="63" t="n">
        <f aca="false">YEAR(B1127)</f>
        <v>2017</v>
      </c>
      <c r="D1127" s="32" t="s">
        <v>277</v>
      </c>
      <c r="E1127" s="64" t="n">
        <v>9852.35</v>
      </c>
      <c r="F1127" s="65" t="n">
        <v>0.0139</v>
      </c>
      <c r="G1127" s="66" t="n">
        <v>136.947665</v>
      </c>
      <c r="H1127" s="67" t="n">
        <f aca="false">E1127+IF(D1127="Long",1,-1)*G1127</f>
        <v>9989.297665</v>
      </c>
      <c r="I1127" s="68" t="n">
        <f aca="false">Assumptions!$B$58</f>
        <v>5.35750011455817</v>
      </c>
      <c r="J1127" s="68" t="n">
        <f aca="false">INDEX(Yearly!$D$5:$D$22,MATCH(C1127,Yearly!$A$5:$A$22,0))</f>
        <v>0.479776129661926</v>
      </c>
      <c r="K1127" s="68" t="n">
        <f aca="false">G1127-I1127-J1127</f>
        <v>131.11038875578</v>
      </c>
      <c r="L1127" s="69" t="n">
        <f aca="false">(I1127+J1127)/Assumptions!$B$8</f>
        <v>0.000257387411860783</v>
      </c>
      <c r="M1127" s="70" t="n">
        <f aca="false">F1127-L1127</f>
        <v>0.0136426125881392</v>
      </c>
      <c r="N1127" s="71" t="n">
        <f aca="false">G1127*Assumptions!$B$7</f>
        <v>1077093.385225</v>
      </c>
      <c r="O1127" s="71" t="n">
        <f aca="false">K1127*Assumptions!$B$7</f>
        <v>1031183.20756421</v>
      </c>
      <c r="P1127" s="68" t="n">
        <f aca="false">P1126+G1127</f>
        <v>13542.88373</v>
      </c>
      <c r="Q1127" s="68" t="n">
        <f aca="false">MAX(Q1126,P1127)</f>
        <v>13542.88373</v>
      </c>
      <c r="R1127" s="68" t="n">
        <f aca="false">Q1127-P1127</f>
        <v>0</v>
      </c>
      <c r="S1127" s="68" t="n">
        <f aca="false">S1126+K1127</f>
        <v>6947.64116360234</v>
      </c>
      <c r="T1127" s="68" t="n">
        <f aca="false">MAX(T1126,S1127)</f>
        <v>8098.85506898122</v>
      </c>
      <c r="U1127" s="68" t="n">
        <f aca="false">T1127-S1127</f>
        <v>1151.21390537887</v>
      </c>
      <c r="V1127" s="70" t="n">
        <f aca="false">V1126+F1127</f>
        <v>2.3926</v>
      </c>
      <c r="W1127" s="70" t="n">
        <f aca="false">MAX(W1126,V1127)</f>
        <v>2.3943</v>
      </c>
      <c r="X1127" s="70" t="n">
        <f aca="false">W1127-V1127</f>
        <v>0.00169999999999781</v>
      </c>
      <c r="Y1127" s="70" t="n">
        <f aca="false">Y1126+M1127</f>
        <v>2.10179100900184</v>
      </c>
      <c r="Z1127" s="70" t="n">
        <f aca="false">MAX(Z1126,Y1127)</f>
        <v>2.15505575628418</v>
      </c>
      <c r="AA1127" s="70" t="n">
        <f aca="false">Z1127-Y1127</f>
        <v>0.0532647472823409</v>
      </c>
      <c r="AB1127" s="72" t="n">
        <f aca="false">AB1126*(1+F1127)</f>
        <v>9.52753190906143</v>
      </c>
      <c r="AC1127" s="73" t="n">
        <f aca="false">MAX(AC1126,AB1127)</f>
        <v>9.62426283463465</v>
      </c>
      <c r="AD1127" s="70" t="n">
        <f aca="false">1-AB1127/AC1127</f>
        <v>0.0100507360652203</v>
      </c>
      <c r="AE1127" s="73" t="n">
        <f aca="false">AE1126*(1+M1127)</f>
        <v>7.12700742641625</v>
      </c>
      <c r="AF1127" s="73" t="n">
        <f aca="false">MAX(AF1126,AE1127)</f>
        <v>7.58042448368252</v>
      </c>
      <c r="AG1127" s="70" t="n">
        <f aca="false">1-AE1127/AF1127</f>
        <v>0.0598142041045712</v>
      </c>
      <c r="AH1127" s="74" t="n">
        <f aca="false">IF(R1127&gt;0,AH1126+1,0)</f>
        <v>0</v>
      </c>
      <c r="AI1127" s="74" t="n">
        <f aca="false">IF(U1127&gt;0,AI1126+1,0)</f>
        <v>200</v>
      </c>
      <c r="AJ1127" s="74" t="n">
        <f aca="false">IF(G1127&gt;0,AJ1126+1,0)</f>
        <v>1</v>
      </c>
      <c r="AK1127" s="74" t="n">
        <f aca="false">IF(G1127&lt;=0,AK1126+1,0)</f>
        <v>0</v>
      </c>
      <c r="AL1127" s="74" t="n">
        <f aca="false">IF(K1127&gt;0,AL1126+1,0)</f>
        <v>1</v>
      </c>
      <c r="AM1127" s="74" t="n">
        <f aca="false">IF(K1127&lt;=0,AM1126+1,0)</f>
        <v>0</v>
      </c>
    </row>
    <row r="1128" customFormat="false" ht="15" hidden="false" customHeight="false" outlineLevel="0" collapsed="false">
      <c r="A1128" s="61" t="n">
        <v>1132</v>
      </c>
      <c r="B1128" s="62" t="n">
        <v>43019.6145833333</v>
      </c>
      <c r="C1128" s="63" t="n">
        <f aca="false">YEAR(B1128)</f>
        <v>2017</v>
      </c>
      <c r="D1128" s="32" t="s">
        <v>276</v>
      </c>
      <c r="E1128" s="64" t="n">
        <v>9989.6</v>
      </c>
      <c r="F1128" s="65" t="n">
        <v>-0.0024</v>
      </c>
      <c r="G1128" s="66" t="n">
        <v>-23.97504</v>
      </c>
      <c r="H1128" s="67" t="n">
        <f aca="false">E1128+IF(D1128="Long",1,-1)*G1128</f>
        <v>10013.57504</v>
      </c>
      <c r="I1128" s="68" t="n">
        <f aca="false">Assumptions!$B$58</f>
        <v>5.35750011455817</v>
      </c>
      <c r="J1128" s="68" t="n">
        <f aca="false">INDEX(Yearly!$D$5:$D$22,MATCH(C1128,Yearly!$A$5:$A$22,0))</f>
        <v>0.479776129661926</v>
      </c>
      <c r="K1128" s="68" t="n">
        <f aca="false">G1128-I1128-J1128</f>
        <v>-29.8123162442201</v>
      </c>
      <c r="L1128" s="69" t="n">
        <f aca="false">(I1128+J1128)/Assumptions!$B$8</f>
        <v>0.000257387411860783</v>
      </c>
      <c r="M1128" s="70" t="n">
        <f aca="false">F1128-L1128</f>
        <v>-0.00265738741186078</v>
      </c>
      <c r="N1128" s="71" t="n">
        <f aca="false">G1128*Assumptions!$B$7</f>
        <v>-188563.6896</v>
      </c>
      <c r="O1128" s="71" t="n">
        <f aca="false">K1128*Assumptions!$B$7</f>
        <v>-234473.867260791</v>
      </c>
      <c r="P1128" s="68" t="n">
        <f aca="false">P1127+G1128</f>
        <v>13518.90869</v>
      </c>
      <c r="Q1128" s="68" t="n">
        <f aca="false">MAX(Q1127,P1128)</f>
        <v>13542.88373</v>
      </c>
      <c r="R1128" s="68" t="n">
        <f aca="false">Q1128-P1128</f>
        <v>23.9750399999994</v>
      </c>
      <c r="S1128" s="68" t="n">
        <f aca="false">S1127+K1128</f>
        <v>6917.82884735812</v>
      </c>
      <c r="T1128" s="68" t="n">
        <f aca="false">MAX(T1127,S1128)</f>
        <v>8098.85506898122</v>
      </c>
      <c r="U1128" s="68" t="n">
        <f aca="false">T1128-S1128</f>
        <v>1181.02622162309</v>
      </c>
      <c r="V1128" s="70" t="n">
        <f aca="false">V1127+F1128</f>
        <v>2.3902</v>
      </c>
      <c r="W1128" s="70" t="n">
        <f aca="false">MAX(W1127,V1128)</f>
        <v>2.3943</v>
      </c>
      <c r="X1128" s="70" t="n">
        <f aca="false">W1128-V1128</f>
        <v>0.00409999999999799</v>
      </c>
      <c r="Y1128" s="70" t="n">
        <f aca="false">Y1127+M1128</f>
        <v>2.09913362158998</v>
      </c>
      <c r="Z1128" s="70" t="n">
        <f aca="false">MAX(Z1127,Y1128)</f>
        <v>2.15505575628418</v>
      </c>
      <c r="AA1128" s="70" t="n">
        <f aca="false">Z1128-Y1128</f>
        <v>0.0559221346942018</v>
      </c>
      <c r="AB1128" s="72" t="n">
        <f aca="false">AB1127*(1+F1128)</f>
        <v>9.50466583247968</v>
      </c>
      <c r="AC1128" s="73" t="n">
        <f aca="false">MAX(AC1127,AB1128)</f>
        <v>9.62426283463465</v>
      </c>
      <c r="AD1128" s="70" t="n">
        <f aca="false">1-AB1128/AC1128</f>
        <v>0.0124266142986639</v>
      </c>
      <c r="AE1128" s="73" t="n">
        <f aca="false">AE1127*(1+M1128)</f>
        <v>7.10806820659705</v>
      </c>
      <c r="AF1128" s="73" t="n">
        <f aca="false">MAX(AF1127,AE1128)</f>
        <v>7.58042448368252</v>
      </c>
      <c r="AG1128" s="70" t="n">
        <f aca="false">1-AE1128/AF1128</f>
        <v>0.062312642003394</v>
      </c>
      <c r="AH1128" s="74" t="n">
        <f aca="false">IF(R1128&gt;0,AH1127+1,0)</f>
        <v>1</v>
      </c>
      <c r="AI1128" s="74" t="n">
        <f aca="false">IF(U1128&gt;0,AI1127+1,0)</f>
        <v>201</v>
      </c>
      <c r="AJ1128" s="74" t="n">
        <f aca="false">IF(G1128&gt;0,AJ1127+1,0)</f>
        <v>0</v>
      </c>
      <c r="AK1128" s="74" t="n">
        <f aca="false">IF(G1128&lt;=0,AK1127+1,0)</f>
        <v>1</v>
      </c>
      <c r="AL1128" s="74" t="n">
        <f aca="false">IF(K1128&gt;0,AL1127+1,0)</f>
        <v>0</v>
      </c>
      <c r="AM1128" s="74" t="n">
        <f aca="false">IF(K1128&lt;=0,AM1127+1,0)</f>
        <v>1</v>
      </c>
    </row>
    <row r="1129" customFormat="false" ht="15" hidden="false" customHeight="false" outlineLevel="0" collapsed="false">
      <c r="A1129" s="61" t="n">
        <v>1133</v>
      </c>
      <c r="B1129" s="62" t="n">
        <v>43020.4256944444</v>
      </c>
      <c r="C1129" s="63" t="n">
        <f aca="false">YEAR(B1129)</f>
        <v>2017</v>
      </c>
      <c r="D1129" s="32" t="s">
        <v>277</v>
      </c>
      <c r="E1129" s="64" t="n">
        <v>10013.9</v>
      </c>
      <c r="F1129" s="65" t="n">
        <v>0.0153</v>
      </c>
      <c r="G1129" s="66" t="n">
        <v>153.21267</v>
      </c>
      <c r="H1129" s="67" t="n">
        <f aca="false">E1129+IF(D1129="Long",1,-1)*G1129</f>
        <v>10167.11267</v>
      </c>
      <c r="I1129" s="68" t="n">
        <f aca="false">Assumptions!$B$58</f>
        <v>5.35750011455817</v>
      </c>
      <c r="J1129" s="68" t="n">
        <f aca="false">INDEX(Yearly!$D$5:$D$22,MATCH(C1129,Yearly!$A$5:$A$22,0))</f>
        <v>0.479776129661926</v>
      </c>
      <c r="K1129" s="68" t="n">
        <f aca="false">G1129-I1129-J1129</f>
        <v>147.37539375578</v>
      </c>
      <c r="L1129" s="69" t="n">
        <f aca="false">(I1129+J1129)/Assumptions!$B$8</f>
        <v>0.000257387411860783</v>
      </c>
      <c r="M1129" s="70" t="n">
        <f aca="false">F1129-L1129</f>
        <v>0.0150426125881392</v>
      </c>
      <c r="N1129" s="71" t="n">
        <f aca="false">G1129*Assumptions!$B$7</f>
        <v>1205017.64955</v>
      </c>
      <c r="O1129" s="71" t="n">
        <f aca="false">K1129*Assumptions!$B$7</f>
        <v>1159107.47188921</v>
      </c>
      <c r="P1129" s="68" t="n">
        <f aca="false">P1128+G1129</f>
        <v>13672.12136</v>
      </c>
      <c r="Q1129" s="68" t="n">
        <f aca="false">MAX(Q1128,P1129)</f>
        <v>13672.12136</v>
      </c>
      <c r="R1129" s="68" t="n">
        <f aca="false">Q1129-P1129</f>
        <v>0</v>
      </c>
      <c r="S1129" s="68" t="n">
        <f aca="false">S1128+K1129</f>
        <v>7065.20424111391</v>
      </c>
      <c r="T1129" s="68" t="n">
        <f aca="false">MAX(T1128,S1129)</f>
        <v>8098.85506898122</v>
      </c>
      <c r="U1129" s="68" t="n">
        <f aca="false">T1129-S1129</f>
        <v>1033.65082786731</v>
      </c>
      <c r="V1129" s="70" t="n">
        <f aca="false">V1128+F1129</f>
        <v>2.4055</v>
      </c>
      <c r="W1129" s="70" t="n">
        <f aca="false">MAX(W1128,V1129)</f>
        <v>2.4055</v>
      </c>
      <c r="X1129" s="70" t="n">
        <f aca="false">W1129-V1129</f>
        <v>0</v>
      </c>
      <c r="Y1129" s="70" t="n">
        <f aca="false">Y1128+M1129</f>
        <v>2.11417623417812</v>
      </c>
      <c r="Z1129" s="70" t="n">
        <f aca="false">MAX(Z1128,Y1129)</f>
        <v>2.15505575628418</v>
      </c>
      <c r="AA1129" s="70" t="n">
        <f aca="false">Z1129-Y1129</f>
        <v>0.0408795221060627</v>
      </c>
      <c r="AB1129" s="72" t="n">
        <f aca="false">AB1128*(1+F1129)</f>
        <v>9.65008721971662</v>
      </c>
      <c r="AC1129" s="73" t="n">
        <f aca="false">MAX(AC1128,AB1129)</f>
        <v>9.65008721971662</v>
      </c>
      <c r="AD1129" s="70" t="n">
        <f aca="false">1-AB1129/AC1129</f>
        <v>0</v>
      </c>
      <c r="AE1129" s="73" t="n">
        <f aca="false">AE1128*(1+M1129)</f>
        <v>7.21499212287896</v>
      </c>
      <c r="AF1129" s="73" t="n">
        <f aca="false">MAX(AF1128,AE1129)</f>
        <v>7.58042448368252</v>
      </c>
      <c r="AG1129" s="70" t="n">
        <f aca="false">1-AE1129/AF1129</f>
        <v>0.0482073743482552</v>
      </c>
      <c r="AH1129" s="74" t="n">
        <f aca="false">IF(R1129&gt;0,AH1128+1,0)</f>
        <v>0</v>
      </c>
      <c r="AI1129" s="74" t="n">
        <f aca="false">IF(U1129&gt;0,AI1128+1,0)</f>
        <v>202</v>
      </c>
      <c r="AJ1129" s="74" t="n">
        <f aca="false">IF(G1129&gt;0,AJ1128+1,0)</f>
        <v>1</v>
      </c>
      <c r="AK1129" s="74" t="n">
        <f aca="false">IF(G1129&lt;=0,AK1128+1,0)</f>
        <v>0</v>
      </c>
      <c r="AL1129" s="74" t="n">
        <f aca="false">IF(K1129&gt;0,AL1128+1,0)</f>
        <v>1</v>
      </c>
      <c r="AM1129" s="74" t="n">
        <f aca="false">IF(K1129&lt;=0,AM1128+1,0)</f>
        <v>0</v>
      </c>
    </row>
    <row r="1130" customFormat="false" ht="15" hidden="false" customHeight="false" outlineLevel="0" collapsed="false">
      <c r="A1130" s="61" t="n">
        <v>1134</v>
      </c>
      <c r="B1130" s="62" t="n">
        <v>43031.4270833333</v>
      </c>
      <c r="C1130" s="63" t="n">
        <f aca="false">YEAR(B1130)</f>
        <v>2017</v>
      </c>
      <c r="D1130" s="32" t="s">
        <v>276</v>
      </c>
      <c r="E1130" s="64" t="n">
        <v>10167.05</v>
      </c>
      <c r="F1130" s="65" t="n">
        <v>-0.001</v>
      </c>
      <c r="G1130" s="66" t="n">
        <v>-10.16705</v>
      </c>
      <c r="H1130" s="67" t="n">
        <f aca="false">E1130+IF(D1130="Long",1,-1)*G1130</f>
        <v>10177.21705</v>
      </c>
      <c r="I1130" s="68" t="n">
        <f aca="false">Assumptions!$B$58</f>
        <v>5.35750011455817</v>
      </c>
      <c r="J1130" s="68" t="n">
        <f aca="false">INDEX(Yearly!$D$5:$D$22,MATCH(C1130,Yearly!$A$5:$A$22,0))</f>
        <v>0.479776129661926</v>
      </c>
      <c r="K1130" s="68" t="n">
        <f aca="false">G1130-I1130-J1130</f>
        <v>-16.0043262442201</v>
      </c>
      <c r="L1130" s="69" t="n">
        <f aca="false">(I1130+J1130)/Assumptions!$B$8</f>
        <v>0.000257387411860783</v>
      </c>
      <c r="M1130" s="70" t="n">
        <f aca="false">F1130-L1130</f>
        <v>-0.00125738741186078</v>
      </c>
      <c r="N1130" s="71" t="n">
        <f aca="false">G1130*Assumptions!$B$7</f>
        <v>-79963.84825</v>
      </c>
      <c r="O1130" s="71" t="n">
        <f aca="false">K1130*Assumptions!$B$7</f>
        <v>-125874.025910791</v>
      </c>
      <c r="P1130" s="68" t="n">
        <f aca="false">P1129+G1130</f>
        <v>13661.95431</v>
      </c>
      <c r="Q1130" s="68" t="n">
        <f aca="false">MAX(Q1129,P1130)</f>
        <v>13672.12136</v>
      </c>
      <c r="R1130" s="68" t="n">
        <f aca="false">Q1130-P1130</f>
        <v>10.16705</v>
      </c>
      <c r="S1130" s="68" t="n">
        <f aca="false">S1129+K1130</f>
        <v>7049.19991486968</v>
      </c>
      <c r="T1130" s="68" t="n">
        <f aca="false">MAX(T1129,S1130)</f>
        <v>8098.85506898122</v>
      </c>
      <c r="U1130" s="68" t="n">
        <f aca="false">T1130-S1130</f>
        <v>1049.65515411153</v>
      </c>
      <c r="V1130" s="70" t="n">
        <f aca="false">V1129+F1130</f>
        <v>2.4045</v>
      </c>
      <c r="W1130" s="70" t="n">
        <f aca="false">MAX(W1129,V1130)</f>
        <v>2.4055</v>
      </c>
      <c r="X1130" s="70" t="n">
        <f aca="false">W1130-V1130</f>
        <v>0.00099999999999989</v>
      </c>
      <c r="Y1130" s="70" t="n">
        <f aca="false">Y1129+M1130</f>
        <v>2.11291884676626</v>
      </c>
      <c r="Z1130" s="70" t="n">
        <f aca="false">MAX(Z1129,Y1130)</f>
        <v>2.15505575628418</v>
      </c>
      <c r="AA1130" s="70" t="n">
        <f aca="false">Z1130-Y1130</f>
        <v>0.0421369095179234</v>
      </c>
      <c r="AB1130" s="72" t="n">
        <f aca="false">AB1129*(1+F1130)</f>
        <v>9.64043713249691</v>
      </c>
      <c r="AC1130" s="73" t="n">
        <f aca="false">MAX(AC1129,AB1130)</f>
        <v>9.65008721971662</v>
      </c>
      <c r="AD1130" s="70" t="n">
        <f aca="false">1-AB1130/AC1130</f>
        <v>0.001</v>
      </c>
      <c r="AE1130" s="73" t="n">
        <f aca="false">AE1129*(1+M1130)</f>
        <v>7.20592008260698</v>
      </c>
      <c r="AF1130" s="73" t="n">
        <f aca="false">MAX(AF1129,AE1130)</f>
        <v>7.58042448368252</v>
      </c>
      <c r="AG1130" s="70" t="n">
        <f aca="false">1-AE1130/AF1130</f>
        <v>0.0494041464144516</v>
      </c>
      <c r="AH1130" s="74" t="n">
        <f aca="false">IF(R1130&gt;0,AH1129+1,0)</f>
        <v>1</v>
      </c>
      <c r="AI1130" s="74" t="n">
        <f aca="false">IF(U1130&gt;0,AI1129+1,0)</f>
        <v>203</v>
      </c>
      <c r="AJ1130" s="74" t="n">
        <f aca="false">IF(G1130&gt;0,AJ1129+1,0)</f>
        <v>0</v>
      </c>
      <c r="AK1130" s="74" t="n">
        <f aca="false">IF(G1130&lt;=0,AK1129+1,0)</f>
        <v>1</v>
      </c>
      <c r="AL1130" s="74" t="n">
        <f aca="false">IF(K1130&gt;0,AL1129+1,0)</f>
        <v>0</v>
      </c>
      <c r="AM1130" s="74" t="n">
        <f aca="false">IF(K1130&lt;=0,AM1129+1,0)</f>
        <v>1</v>
      </c>
    </row>
    <row r="1131" customFormat="false" ht="15" hidden="false" customHeight="false" outlineLevel="0" collapsed="false">
      <c r="A1131" s="61" t="n">
        <v>1135</v>
      </c>
      <c r="B1131" s="62" t="n">
        <v>43031.6145833333</v>
      </c>
      <c r="C1131" s="63" t="n">
        <f aca="false">YEAR(B1131)</f>
        <v>2017</v>
      </c>
      <c r="D1131" s="32" t="s">
        <v>277</v>
      </c>
      <c r="E1131" s="64" t="n">
        <v>10177</v>
      </c>
      <c r="F1131" s="65" t="n">
        <v>0.0238</v>
      </c>
      <c r="G1131" s="66" t="n">
        <v>242.2126</v>
      </c>
      <c r="H1131" s="67" t="n">
        <f aca="false">E1131+IF(D1131="Long",1,-1)*G1131</f>
        <v>10419.2126</v>
      </c>
      <c r="I1131" s="68" t="n">
        <f aca="false">Assumptions!$B$58</f>
        <v>5.35750011455817</v>
      </c>
      <c r="J1131" s="68" t="n">
        <f aca="false">INDEX(Yearly!$D$5:$D$22,MATCH(C1131,Yearly!$A$5:$A$22,0))</f>
        <v>0.479776129661926</v>
      </c>
      <c r="K1131" s="68" t="n">
        <f aca="false">G1131-I1131-J1131</f>
        <v>236.37532375578</v>
      </c>
      <c r="L1131" s="69" t="n">
        <f aca="false">(I1131+J1131)/Assumptions!$B$8</f>
        <v>0.000257387411860783</v>
      </c>
      <c r="M1131" s="70" t="n">
        <f aca="false">F1131-L1131</f>
        <v>0.0235426125881392</v>
      </c>
      <c r="N1131" s="71" t="n">
        <f aca="false">G1131*Assumptions!$B$7</f>
        <v>1905002.099</v>
      </c>
      <c r="O1131" s="71" t="n">
        <f aca="false">K1131*Assumptions!$B$7</f>
        <v>1859091.92133921</v>
      </c>
      <c r="P1131" s="68" t="n">
        <f aca="false">P1130+G1131</f>
        <v>13904.16691</v>
      </c>
      <c r="Q1131" s="68" t="n">
        <f aca="false">MAX(Q1130,P1131)</f>
        <v>13904.16691</v>
      </c>
      <c r="R1131" s="68" t="n">
        <f aca="false">Q1131-P1131</f>
        <v>0</v>
      </c>
      <c r="S1131" s="68" t="n">
        <f aca="false">S1130+K1131</f>
        <v>7285.57523862546</v>
      </c>
      <c r="T1131" s="68" t="n">
        <f aca="false">MAX(T1130,S1131)</f>
        <v>8098.85506898122</v>
      </c>
      <c r="U1131" s="68" t="n">
        <f aca="false">T1131-S1131</f>
        <v>813.279830355754</v>
      </c>
      <c r="V1131" s="70" t="n">
        <f aca="false">V1130+F1131</f>
        <v>2.4283</v>
      </c>
      <c r="W1131" s="70" t="n">
        <f aca="false">MAX(W1130,V1131)</f>
        <v>2.4283</v>
      </c>
      <c r="X1131" s="70" t="n">
        <f aca="false">W1131-V1131</f>
        <v>0</v>
      </c>
      <c r="Y1131" s="70" t="n">
        <f aca="false">Y1130+M1131</f>
        <v>2.1364614593544</v>
      </c>
      <c r="Z1131" s="70" t="n">
        <f aca="false">MAX(Z1130,Y1131)</f>
        <v>2.15505575628418</v>
      </c>
      <c r="AA1131" s="70" t="n">
        <f aca="false">Z1131-Y1131</f>
        <v>0.0185942969297841</v>
      </c>
      <c r="AB1131" s="72" t="n">
        <f aca="false">AB1130*(1+F1131)</f>
        <v>9.86987953625033</v>
      </c>
      <c r="AC1131" s="73" t="n">
        <f aca="false">MAX(AC1130,AB1131)</f>
        <v>9.86987953625033</v>
      </c>
      <c r="AD1131" s="70" t="n">
        <f aca="false">1-AB1131/AC1131</f>
        <v>0</v>
      </c>
      <c r="AE1131" s="73" t="n">
        <f aca="false">AE1130*(1+M1131)</f>
        <v>7.37556626745289</v>
      </c>
      <c r="AF1131" s="73" t="n">
        <f aca="false">MAX(AF1130,AE1131)</f>
        <v>7.58042448368252</v>
      </c>
      <c r="AG1131" s="70" t="n">
        <f aca="false">1-AE1131/AF1131</f>
        <v>0.0270246365055955</v>
      </c>
      <c r="AH1131" s="74" t="n">
        <f aca="false">IF(R1131&gt;0,AH1130+1,0)</f>
        <v>0</v>
      </c>
      <c r="AI1131" s="74" t="n">
        <f aca="false">IF(U1131&gt;0,AI1130+1,0)</f>
        <v>204</v>
      </c>
      <c r="AJ1131" s="74" t="n">
        <f aca="false">IF(G1131&gt;0,AJ1130+1,0)</f>
        <v>1</v>
      </c>
      <c r="AK1131" s="74" t="n">
        <f aca="false">IF(G1131&lt;=0,AK1130+1,0)</f>
        <v>0</v>
      </c>
      <c r="AL1131" s="74" t="n">
        <f aca="false">IF(K1131&gt;0,AL1130+1,0)</f>
        <v>1</v>
      </c>
      <c r="AM1131" s="74" t="n">
        <f aca="false">IF(K1131&lt;=0,AM1130+1,0)</f>
        <v>0</v>
      </c>
    </row>
    <row r="1132" customFormat="false" ht="15" hidden="false" customHeight="false" outlineLevel="0" collapsed="false">
      <c r="A1132" s="61" t="n">
        <v>1136</v>
      </c>
      <c r="B1132" s="62" t="n">
        <v>43046.4479166667</v>
      </c>
      <c r="C1132" s="63" t="n">
        <f aca="false">YEAR(B1132)</f>
        <v>2017</v>
      </c>
      <c r="D1132" s="32" t="s">
        <v>276</v>
      </c>
      <c r="E1132" s="64" t="n">
        <v>10418.75</v>
      </c>
      <c r="F1132" s="65" t="n">
        <v>0.0087</v>
      </c>
      <c r="G1132" s="66" t="n">
        <v>90.643125</v>
      </c>
      <c r="H1132" s="67" t="n">
        <f aca="false">E1132+IF(D1132="Long",1,-1)*G1132</f>
        <v>10328.106875</v>
      </c>
      <c r="I1132" s="68" t="n">
        <f aca="false">Assumptions!$B$58</f>
        <v>5.35750011455817</v>
      </c>
      <c r="J1132" s="68" t="n">
        <f aca="false">INDEX(Yearly!$D$5:$D$22,MATCH(C1132,Yearly!$A$5:$A$22,0))</f>
        <v>0.479776129661926</v>
      </c>
      <c r="K1132" s="68" t="n">
        <f aca="false">G1132-I1132-J1132</f>
        <v>84.8058487557799</v>
      </c>
      <c r="L1132" s="69" t="n">
        <f aca="false">(I1132+J1132)/Assumptions!$B$8</f>
        <v>0.000257387411860783</v>
      </c>
      <c r="M1132" s="70" t="n">
        <f aca="false">F1132-L1132</f>
        <v>0.00844261258813922</v>
      </c>
      <c r="N1132" s="71" t="n">
        <f aca="false">G1132*Assumptions!$B$7</f>
        <v>712908.178125</v>
      </c>
      <c r="O1132" s="71" t="n">
        <f aca="false">K1132*Assumptions!$B$7</f>
        <v>666998.000464209</v>
      </c>
      <c r="P1132" s="68" t="n">
        <f aca="false">P1131+G1132</f>
        <v>13994.810035</v>
      </c>
      <c r="Q1132" s="68" t="n">
        <f aca="false">MAX(Q1131,P1132)</f>
        <v>13994.810035</v>
      </c>
      <c r="R1132" s="68" t="n">
        <f aca="false">Q1132-P1132</f>
        <v>0</v>
      </c>
      <c r="S1132" s="68" t="n">
        <f aca="false">S1131+K1132</f>
        <v>7370.38108738124</v>
      </c>
      <c r="T1132" s="68" t="n">
        <f aca="false">MAX(T1131,S1132)</f>
        <v>8098.85506898122</v>
      </c>
      <c r="U1132" s="68" t="n">
        <f aca="false">T1132-S1132</f>
        <v>728.473981599974</v>
      </c>
      <c r="V1132" s="70" t="n">
        <f aca="false">V1131+F1132</f>
        <v>2.437</v>
      </c>
      <c r="W1132" s="70" t="n">
        <f aca="false">MAX(W1131,V1132)</f>
        <v>2.437</v>
      </c>
      <c r="X1132" s="70" t="n">
        <f aca="false">W1132-V1132</f>
        <v>0</v>
      </c>
      <c r="Y1132" s="70" t="n">
        <f aca="false">Y1131+M1132</f>
        <v>2.14490407194254</v>
      </c>
      <c r="Z1132" s="70" t="n">
        <f aca="false">MAX(Z1131,Y1132)</f>
        <v>2.15505575628418</v>
      </c>
      <c r="AA1132" s="70" t="n">
        <f aca="false">Z1132-Y1132</f>
        <v>0.0101516843416447</v>
      </c>
      <c r="AB1132" s="72" t="n">
        <f aca="false">AB1131*(1+F1132)</f>
        <v>9.95574748821571</v>
      </c>
      <c r="AC1132" s="73" t="n">
        <f aca="false">MAX(AC1131,AB1132)</f>
        <v>9.95574748821571</v>
      </c>
      <c r="AD1132" s="70" t="n">
        <f aca="false">1-AB1132/AC1132</f>
        <v>0</v>
      </c>
      <c r="AE1132" s="73" t="n">
        <f aca="false">AE1131*(1+M1132)</f>
        <v>7.43783531606714</v>
      </c>
      <c r="AF1132" s="73" t="n">
        <f aca="false">MAX(AF1131,AE1132)</f>
        <v>7.58042448368252</v>
      </c>
      <c r="AG1132" s="70" t="n">
        <f aca="false">1-AE1132/AF1132</f>
        <v>0.0188101824538083</v>
      </c>
      <c r="AH1132" s="74" t="n">
        <f aca="false">IF(R1132&gt;0,AH1131+1,0)</f>
        <v>0</v>
      </c>
      <c r="AI1132" s="74" t="n">
        <f aca="false">IF(U1132&gt;0,AI1131+1,0)</f>
        <v>205</v>
      </c>
      <c r="AJ1132" s="74" t="n">
        <f aca="false">IF(G1132&gt;0,AJ1131+1,0)</f>
        <v>2</v>
      </c>
      <c r="AK1132" s="74" t="n">
        <f aca="false">IF(G1132&lt;=0,AK1131+1,0)</f>
        <v>0</v>
      </c>
      <c r="AL1132" s="74" t="n">
        <f aca="false">IF(K1132&gt;0,AL1131+1,0)</f>
        <v>2</v>
      </c>
      <c r="AM1132" s="74" t="n">
        <f aca="false">IF(K1132&lt;=0,AM1131+1,0)</f>
        <v>0</v>
      </c>
    </row>
    <row r="1133" customFormat="false" ht="15" hidden="false" customHeight="false" outlineLevel="0" collapsed="false">
      <c r="A1133" s="61" t="n">
        <v>1137</v>
      </c>
      <c r="B1133" s="62" t="n">
        <v>43056.3854166667</v>
      </c>
      <c r="C1133" s="63" t="n">
        <f aca="false">YEAR(B1133)</f>
        <v>2017</v>
      </c>
      <c r="D1133" s="32" t="s">
        <v>277</v>
      </c>
      <c r="E1133" s="64" t="n">
        <v>10327.6</v>
      </c>
      <c r="F1133" s="65" t="n">
        <v>-0.0017</v>
      </c>
      <c r="G1133" s="66" t="n">
        <v>-17.55692</v>
      </c>
      <c r="H1133" s="67" t="n">
        <f aca="false">E1133+IF(D1133="Long",1,-1)*G1133</f>
        <v>10310.04308</v>
      </c>
      <c r="I1133" s="68" t="n">
        <f aca="false">Assumptions!$B$58</f>
        <v>5.35750011455817</v>
      </c>
      <c r="J1133" s="68" t="n">
        <f aca="false">INDEX(Yearly!$D$5:$D$22,MATCH(C1133,Yearly!$A$5:$A$22,0))</f>
        <v>0.479776129661926</v>
      </c>
      <c r="K1133" s="68" t="n">
        <f aca="false">G1133-I1133-J1133</f>
        <v>-23.3941962442201</v>
      </c>
      <c r="L1133" s="69" t="n">
        <f aca="false">(I1133+J1133)/Assumptions!$B$8</f>
        <v>0.000257387411860783</v>
      </c>
      <c r="M1133" s="70" t="n">
        <f aca="false">F1133-L1133</f>
        <v>-0.00195738741186078</v>
      </c>
      <c r="N1133" s="71" t="n">
        <f aca="false">G1133*Assumptions!$B$7</f>
        <v>-138085.1758</v>
      </c>
      <c r="O1133" s="71" t="n">
        <f aca="false">K1133*Assumptions!$B$7</f>
        <v>-183995.353460791</v>
      </c>
      <c r="P1133" s="68" t="n">
        <f aca="false">P1132+G1133</f>
        <v>13977.253115</v>
      </c>
      <c r="Q1133" s="68" t="n">
        <f aca="false">MAX(Q1132,P1133)</f>
        <v>13994.810035</v>
      </c>
      <c r="R1133" s="68" t="n">
        <f aca="false">Q1133-P1133</f>
        <v>17.5569200000009</v>
      </c>
      <c r="S1133" s="68" t="n">
        <f aca="false">S1132+K1133</f>
        <v>7346.98689113702</v>
      </c>
      <c r="T1133" s="68" t="n">
        <f aca="false">MAX(T1132,S1133)</f>
        <v>8098.85506898122</v>
      </c>
      <c r="U1133" s="68" t="n">
        <f aca="false">T1133-S1133</f>
        <v>751.868177844194</v>
      </c>
      <c r="V1133" s="70" t="n">
        <f aca="false">V1132+F1133</f>
        <v>2.4353</v>
      </c>
      <c r="W1133" s="70" t="n">
        <f aca="false">MAX(W1132,V1133)</f>
        <v>2.437</v>
      </c>
      <c r="X1133" s="70" t="n">
        <f aca="false">W1133-V1133</f>
        <v>0.00170000000000003</v>
      </c>
      <c r="Y1133" s="70" t="n">
        <f aca="false">Y1132+M1133</f>
        <v>2.14294668453068</v>
      </c>
      <c r="Z1133" s="70" t="n">
        <f aca="false">MAX(Z1132,Y1133)</f>
        <v>2.15505575628418</v>
      </c>
      <c r="AA1133" s="70" t="n">
        <f aca="false">Z1133-Y1133</f>
        <v>0.0121090717535055</v>
      </c>
      <c r="AB1133" s="72" t="n">
        <f aca="false">AB1132*(1+F1133)</f>
        <v>9.93882271748574</v>
      </c>
      <c r="AC1133" s="73" t="n">
        <f aca="false">MAX(AC1132,AB1133)</f>
        <v>9.95574748821571</v>
      </c>
      <c r="AD1133" s="70" t="n">
        <f aca="false">1-AB1133/AC1133</f>
        <v>0.00169999999999992</v>
      </c>
      <c r="AE1133" s="73" t="n">
        <f aca="false">AE1132*(1+M1133)</f>
        <v>7.42327659084798</v>
      </c>
      <c r="AF1133" s="73" t="n">
        <f aca="false">MAX(AF1132,AE1133)</f>
        <v>7.58042448368252</v>
      </c>
      <c r="AG1133" s="70" t="n">
        <f aca="false">1-AE1133/AF1133</f>
        <v>0.0207307510513193</v>
      </c>
      <c r="AH1133" s="74" t="n">
        <f aca="false">IF(R1133&gt;0,AH1132+1,0)</f>
        <v>1</v>
      </c>
      <c r="AI1133" s="74" t="n">
        <f aca="false">IF(U1133&gt;0,AI1132+1,0)</f>
        <v>206</v>
      </c>
      <c r="AJ1133" s="74" t="n">
        <f aca="false">IF(G1133&gt;0,AJ1132+1,0)</f>
        <v>0</v>
      </c>
      <c r="AK1133" s="74" t="n">
        <f aca="false">IF(G1133&lt;=0,AK1132+1,0)</f>
        <v>1</v>
      </c>
      <c r="AL1133" s="74" t="n">
        <f aca="false">IF(K1133&gt;0,AL1132+1,0)</f>
        <v>0</v>
      </c>
      <c r="AM1133" s="74" t="n">
        <f aca="false">IF(K1133&lt;=0,AM1132+1,0)</f>
        <v>1</v>
      </c>
    </row>
    <row r="1134" customFormat="false" ht="15" hidden="false" customHeight="false" outlineLevel="0" collapsed="false">
      <c r="A1134" s="61" t="n">
        <v>1138</v>
      </c>
      <c r="B1134" s="62" t="n">
        <v>43062.5520833333</v>
      </c>
      <c r="C1134" s="63" t="n">
        <f aca="false">YEAR(B1134)</f>
        <v>2017</v>
      </c>
      <c r="D1134" s="32" t="s">
        <v>276</v>
      </c>
      <c r="E1134" s="64" t="n">
        <v>10309.95</v>
      </c>
      <c r="F1134" s="65" t="n">
        <v>-0.0038</v>
      </c>
      <c r="G1134" s="66" t="n">
        <v>-39.17781</v>
      </c>
      <c r="H1134" s="67" t="n">
        <f aca="false">E1134+IF(D1134="Long",1,-1)*G1134</f>
        <v>10349.12781</v>
      </c>
      <c r="I1134" s="68" t="n">
        <f aca="false">Assumptions!$B$58</f>
        <v>5.35750011455817</v>
      </c>
      <c r="J1134" s="68" t="n">
        <f aca="false">INDEX(Yearly!$D$5:$D$22,MATCH(C1134,Yearly!$A$5:$A$22,0))</f>
        <v>0.479776129661926</v>
      </c>
      <c r="K1134" s="68" t="n">
        <f aca="false">G1134-I1134-J1134</f>
        <v>-45.0150862442201</v>
      </c>
      <c r="L1134" s="69" t="n">
        <f aca="false">(I1134+J1134)/Assumptions!$B$8</f>
        <v>0.000257387411860783</v>
      </c>
      <c r="M1134" s="70" t="n">
        <f aca="false">F1134-L1134</f>
        <v>-0.00405738741186078</v>
      </c>
      <c r="N1134" s="71" t="n">
        <f aca="false">G1134*Assumptions!$B$7</f>
        <v>-308133.47565</v>
      </c>
      <c r="O1134" s="71" t="n">
        <f aca="false">K1134*Assumptions!$B$7</f>
        <v>-354043.653310791</v>
      </c>
      <c r="P1134" s="68" t="n">
        <f aca="false">P1133+G1134</f>
        <v>13938.075305</v>
      </c>
      <c r="Q1134" s="68" t="n">
        <f aca="false">MAX(Q1133,P1134)</f>
        <v>13994.810035</v>
      </c>
      <c r="R1134" s="68" t="n">
        <f aca="false">Q1134-P1134</f>
        <v>56.7347300000001</v>
      </c>
      <c r="S1134" s="68" t="n">
        <f aca="false">S1133+K1134</f>
        <v>7301.9718048928</v>
      </c>
      <c r="T1134" s="68" t="n">
        <f aca="false">MAX(T1133,S1134)</f>
        <v>8098.85506898122</v>
      </c>
      <c r="U1134" s="68" t="n">
        <f aca="false">T1134-S1134</f>
        <v>796.883264088414</v>
      </c>
      <c r="V1134" s="70" t="n">
        <f aca="false">V1133+F1134</f>
        <v>2.4315</v>
      </c>
      <c r="W1134" s="70" t="n">
        <f aca="false">MAX(W1133,V1134)</f>
        <v>2.437</v>
      </c>
      <c r="X1134" s="70" t="n">
        <f aca="false">W1134-V1134</f>
        <v>0.00550000000000006</v>
      </c>
      <c r="Y1134" s="70" t="n">
        <f aca="false">Y1133+M1134</f>
        <v>2.13888929711881</v>
      </c>
      <c r="Z1134" s="70" t="n">
        <f aca="false">MAX(Z1133,Y1134)</f>
        <v>2.15505575628418</v>
      </c>
      <c r="AA1134" s="70" t="n">
        <f aca="false">Z1134-Y1134</f>
        <v>0.0161664591653663</v>
      </c>
      <c r="AB1134" s="72" t="n">
        <f aca="false">AB1133*(1+F1134)</f>
        <v>9.9010551911593</v>
      </c>
      <c r="AC1134" s="73" t="n">
        <f aca="false">MAX(AC1133,AB1134)</f>
        <v>9.95574748821571</v>
      </c>
      <c r="AD1134" s="70" t="n">
        <f aca="false">1-AB1134/AC1134</f>
        <v>0.00549354000000002</v>
      </c>
      <c r="AE1134" s="73" t="n">
        <f aca="false">AE1133*(1+M1134)</f>
        <v>7.39315748185351</v>
      </c>
      <c r="AF1134" s="73" t="n">
        <f aca="false">MAX(AF1133,AE1134)</f>
        <v>7.58042448368252</v>
      </c>
      <c r="AG1134" s="70" t="n">
        <f aca="false">1-AE1134/AF1134</f>
        <v>0.024704025774826</v>
      </c>
      <c r="AH1134" s="74" t="n">
        <f aca="false">IF(R1134&gt;0,AH1133+1,0)</f>
        <v>2</v>
      </c>
      <c r="AI1134" s="74" t="n">
        <f aca="false">IF(U1134&gt;0,AI1133+1,0)</f>
        <v>207</v>
      </c>
      <c r="AJ1134" s="74" t="n">
        <f aca="false">IF(G1134&gt;0,AJ1133+1,0)</f>
        <v>0</v>
      </c>
      <c r="AK1134" s="74" t="n">
        <f aca="false">IF(G1134&lt;=0,AK1133+1,0)</f>
        <v>2</v>
      </c>
      <c r="AL1134" s="74" t="n">
        <f aca="false">IF(K1134&gt;0,AL1133+1,0)</f>
        <v>0</v>
      </c>
      <c r="AM1134" s="74" t="n">
        <f aca="false">IF(K1134&lt;=0,AM1133+1,0)</f>
        <v>2</v>
      </c>
    </row>
    <row r="1135" customFormat="false" ht="15" hidden="false" customHeight="false" outlineLevel="0" collapsed="false">
      <c r="A1135" s="61" t="n">
        <v>1139</v>
      </c>
      <c r="B1135" s="62" t="n">
        <v>43062.6361111111</v>
      </c>
      <c r="C1135" s="63" t="n">
        <f aca="false">YEAR(B1135)</f>
        <v>2017</v>
      </c>
      <c r="D1135" s="32" t="s">
        <v>277</v>
      </c>
      <c r="E1135" s="64" t="n">
        <v>10349</v>
      </c>
      <c r="F1135" s="65" t="n">
        <v>-0.0002</v>
      </c>
      <c r="G1135" s="66" t="n">
        <v>-2.0698</v>
      </c>
      <c r="H1135" s="67" t="n">
        <f aca="false">E1135+IF(D1135="Long",1,-1)*G1135</f>
        <v>10346.9302</v>
      </c>
      <c r="I1135" s="68" t="n">
        <f aca="false">Assumptions!$B$58</f>
        <v>5.35750011455817</v>
      </c>
      <c r="J1135" s="68" t="n">
        <f aca="false">INDEX(Yearly!$D$5:$D$22,MATCH(C1135,Yearly!$A$5:$A$22,0))</f>
        <v>0.479776129661926</v>
      </c>
      <c r="K1135" s="68" t="n">
        <f aca="false">G1135-I1135-J1135</f>
        <v>-7.90707624422009</v>
      </c>
      <c r="L1135" s="69" t="n">
        <f aca="false">(I1135+J1135)/Assumptions!$B$8</f>
        <v>0.000257387411860783</v>
      </c>
      <c r="M1135" s="70" t="n">
        <f aca="false">F1135-L1135</f>
        <v>-0.000457387411860783</v>
      </c>
      <c r="N1135" s="71" t="n">
        <f aca="false">G1135*Assumptions!$B$7</f>
        <v>-16278.977</v>
      </c>
      <c r="O1135" s="71" t="n">
        <f aca="false">K1135*Assumptions!$B$7</f>
        <v>-62189.154660791</v>
      </c>
      <c r="P1135" s="68" t="n">
        <f aca="false">P1134+G1135</f>
        <v>13936.005505</v>
      </c>
      <c r="Q1135" s="68" t="n">
        <f aca="false">MAX(Q1134,P1135)</f>
        <v>13994.810035</v>
      </c>
      <c r="R1135" s="68" t="n">
        <f aca="false">Q1135-P1135</f>
        <v>58.8045299999994</v>
      </c>
      <c r="S1135" s="68" t="n">
        <f aca="false">S1134+K1135</f>
        <v>7294.06472864859</v>
      </c>
      <c r="T1135" s="68" t="n">
        <f aca="false">MAX(T1134,S1135)</f>
        <v>8098.85506898122</v>
      </c>
      <c r="U1135" s="68" t="n">
        <f aca="false">T1135-S1135</f>
        <v>804.790340332634</v>
      </c>
      <c r="V1135" s="70" t="n">
        <f aca="false">V1134+F1135</f>
        <v>2.4313</v>
      </c>
      <c r="W1135" s="70" t="n">
        <f aca="false">MAX(W1134,V1135)</f>
        <v>2.437</v>
      </c>
      <c r="X1135" s="70" t="n">
        <f aca="false">W1135-V1135</f>
        <v>0.00570000000000004</v>
      </c>
      <c r="Y1135" s="70" t="n">
        <f aca="false">Y1134+M1135</f>
        <v>2.13843190970695</v>
      </c>
      <c r="Z1135" s="70" t="n">
        <f aca="false">MAX(Z1134,Y1135)</f>
        <v>2.15505575628418</v>
      </c>
      <c r="AA1135" s="70" t="n">
        <f aca="false">Z1135-Y1135</f>
        <v>0.016623846577227</v>
      </c>
      <c r="AB1135" s="72" t="n">
        <f aca="false">AB1134*(1+F1135)</f>
        <v>9.89907498012107</v>
      </c>
      <c r="AC1135" s="73" t="n">
        <f aca="false">MAX(AC1134,AB1135)</f>
        <v>9.95574748821571</v>
      </c>
      <c r="AD1135" s="70" t="n">
        <f aca="false">1-AB1135/AC1135</f>
        <v>0.00569244129199997</v>
      </c>
      <c r="AE1135" s="73" t="n">
        <f aca="false">AE1134*(1+M1135)</f>
        <v>7.38977594468741</v>
      </c>
      <c r="AF1135" s="73" t="n">
        <f aca="false">MAX(AF1134,AE1135)</f>
        <v>7.58042448368252</v>
      </c>
      <c r="AG1135" s="70" t="n">
        <f aca="false">1-AE1135/AF1135</f>
        <v>0.0251501138762751</v>
      </c>
      <c r="AH1135" s="74" t="n">
        <f aca="false">IF(R1135&gt;0,AH1134+1,0)</f>
        <v>3</v>
      </c>
      <c r="AI1135" s="74" t="n">
        <f aca="false">IF(U1135&gt;0,AI1134+1,0)</f>
        <v>208</v>
      </c>
      <c r="AJ1135" s="74" t="n">
        <f aca="false">IF(G1135&gt;0,AJ1134+1,0)</f>
        <v>0</v>
      </c>
      <c r="AK1135" s="74" t="n">
        <f aca="false">IF(G1135&lt;=0,AK1134+1,0)</f>
        <v>3</v>
      </c>
      <c r="AL1135" s="74" t="n">
        <f aca="false">IF(K1135&gt;0,AL1134+1,0)</f>
        <v>0</v>
      </c>
      <c r="AM1135" s="74" t="n">
        <f aca="false">IF(K1135&lt;=0,AM1134+1,0)</f>
        <v>3</v>
      </c>
    </row>
    <row r="1136" customFormat="false" ht="15" hidden="false" customHeight="false" outlineLevel="0" collapsed="false">
      <c r="A1136" s="61" t="n">
        <v>1140</v>
      </c>
      <c r="B1136" s="62" t="n">
        <v>43066.5520833333</v>
      </c>
      <c r="C1136" s="63" t="n">
        <f aca="false">YEAR(B1136)</f>
        <v>2017</v>
      </c>
      <c r="D1136" s="32" t="s">
        <v>276</v>
      </c>
      <c r="E1136" s="64" t="n">
        <v>10346.8</v>
      </c>
      <c r="F1136" s="65" t="n">
        <v>-0.0017</v>
      </c>
      <c r="G1136" s="66" t="n">
        <v>-17.58956</v>
      </c>
      <c r="H1136" s="67" t="n">
        <f aca="false">E1136+IF(D1136="Long",1,-1)*G1136</f>
        <v>10364.38956</v>
      </c>
      <c r="I1136" s="68" t="n">
        <f aca="false">Assumptions!$B$58</f>
        <v>5.35750011455817</v>
      </c>
      <c r="J1136" s="68" t="n">
        <f aca="false">INDEX(Yearly!$D$5:$D$22,MATCH(C1136,Yearly!$A$5:$A$22,0))</f>
        <v>0.479776129661926</v>
      </c>
      <c r="K1136" s="68" t="n">
        <f aca="false">G1136-I1136-J1136</f>
        <v>-23.4268362442201</v>
      </c>
      <c r="L1136" s="69" t="n">
        <f aca="false">(I1136+J1136)/Assumptions!$B$8</f>
        <v>0.000257387411860783</v>
      </c>
      <c r="M1136" s="70" t="n">
        <f aca="false">F1136-L1136</f>
        <v>-0.00195738741186078</v>
      </c>
      <c r="N1136" s="71" t="n">
        <f aca="false">G1136*Assumptions!$B$7</f>
        <v>-138341.8894</v>
      </c>
      <c r="O1136" s="71" t="n">
        <f aca="false">K1136*Assumptions!$B$7</f>
        <v>-184252.067060791</v>
      </c>
      <c r="P1136" s="68" t="n">
        <f aca="false">P1135+G1136</f>
        <v>13918.415945</v>
      </c>
      <c r="Q1136" s="68" t="n">
        <f aca="false">MAX(Q1135,P1136)</f>
        <v>13994.810035</v>
      </c>
      <c r="R1136" s="68" t="n">
        <f aca="false">Q1136-P1136</f>
        <v>76.3940899999998</v>
      </c>
      <c r="S1136" s="68" t="n">
        <f aca="false">S1135+K1136</f>
        <v>7270.63789240437</v>
      </c>
      <c r="T1136" s="68" t="n">
        <f aca="false">MAX(T1135,S1136)</f>
        <v>8098.85506898122</v>
      </c>
      <c r="U1136" s="68" t="n">
        <f aca="false">T1136-S1136</f>
        <v>828.217176576854</v>
      </c>
      <c r="V1136" s="70" t="n">
        <f aca="false">V1135+F1136</f>
        <v>2.4296</v>
      </c>
      <c r="W1136" s="70" t="n">
        <f aca="false">MAX(W1135,V1136)</f>
        <v>2.437</v>
      </c>
      <c r="X1136" s="70" t="n">
        <f aca="false">W1136-V1136</f>
        <v>0.00740000000000007</v>
      </c>
      <c r="Y1136" s="70" t="n">
        <f aca="false">Y1135+M1136</f>
        <v>2.13647452229509</v>
      </c>
      <c r="Z1136" s="70" t="n">
        <f aca="false">MAX(Z1135,Y1136)</f>
        <v>2.15505575628418</v>
      </c>
      <c r="AA1136" s="70" t="n">
        <f aca="false">Z1136-Y1136</f>
        <v>0.0185812339890878</v>
      </c>
      <c r="AB1136" s="72" t="n">
        <f aca="false">AB1135*(1+F1136)</f>
        <v>9.88224655265486</v>
      </c>
      <c r="AC1136" s="73" t="n">
        <f aca="false">MAX(AC1135,AB1136)</f>
        <v>9.95574748821571</v>
      </c>
      <c r="AD1136" s="70" t="n">
        <f aca="false">1-AB1136/AC1136</f>
        <v>0.00738276414180372</v>
      </c>
      <c r="AE1136" s="73" t="n">
        <f aca="false">AE1135*(1+M1136)</f>
        <v>7.3753112902768</v>
      </c>
      <c r="AF1136" s="73" t="n">
        <f aca="false">MAX(AF1135,AE1136)</f>
        <v>7.58042448368252</v>
      </c>
      <c r="AG1136" s="70" t="n">
        <f aca="false">1-AE1136/AF1136</f>
        <v>0.0270582727718276</v>
      </c>
      <c r="AH1136" s="74" t="n">
        <f aca="false">IF(R1136&gt;0,AH1135+1,0)</f>
        <v>4</v>
      </c>
      <c r="AI1136" s="74" t="n">
        <f aca="false">IF(U1136&gt;0,AI1135+1,0)</f>
        <v>209</v>
      </c>
      <c r="AJ1136" s="74" t="n">
        <f aca="false">IF(G1136&gt;0,AJ1135+1,0)</f>
        <v>0</v>
      </c>
      <c r="AK1136" s="74" t="n">
        <f aca="false">IF(G1136&lt;=0,AK1135+1,0)</f>
        <v>4</v>
      </c>
      <c r="AL1136" s="74" t="n">
        <f aca="false">IF(K1136&gt;0,AL1135+1,0)</f>
        <v>0</v>
      </c>
      <c r="AM1136" s="74" t="n">
        <f aca="false">IF(K1136&lt;=0,AM1135+1,0)</f>
        <v>4</v>
      </c>
    </row>
    <row r="1137" customFormat="false" ht="15" hidden="false" customHeight="false" outlineLevel="0" collapsed="false">
      <c r="A1137" s="61" t="n">
        <v>1141</v>
      </c>
      <c r="B1137" s="62" t="n">
        <v>43066.5826388889</v>
      </c>
      <c r="C1137" s="63" t="n">
        <f aca="false">YEAR(B1137)</f>
        <v>2017</v>
      </c>
      <c r="D1137" s="32" t="s">
        <v>277</v>
      </c>
      <c r="E1137" s="64" t="n">
        <v>10364.9</v>
      </c>
      <c r="F1137" s="65" t="n">
        <v>-0.0002</v>
      </c>
      <c r="G1137" s="66" t="n">
        <v>-2.07298</v>
      </c>
      <c r="H1137" s="67" t="n">
        <f aca="false">E1137+IF(D1137="Long",1,-1)*G1137</f>
        <v>10362.82702</v>
      </c>
      <c r="I1137" s="68" t="n">
        <f aca="false">Assumptions!$B$58</f>
        <v>5.35750011455817</v>
      </c>
      <c r="J1137" s="68" t="n">
        <f aca="false">INDEX(Yearly!$D$5:$D$22,MATCH(C1137,Yearly!$A$5:$A$22,0))</f>
        <v>0.479776129661926</v>
      </c>
      <c r="K1137" s="68" t="n">
        <f aca="false">G1137-I1137-J1137</f>
        <v>-7.91025624422009</v>
      </c>
      <c r="L1137" s="69" t="n">
        <f aca="false">(I1137+J1137)/Assumptions!$B$8</f>
        <v>0.000257387411860783</v>
      </c>
      <c r="M1137" s="70" t="n">
        <f aca="false">F1137-L1137</f>
        <v>-0.000457387411860783</v>
      </c>
      <c r="N1137" s="71" t="n">
        <f aca="false">G1137*Assumptions!$B$7</f>
        <v>-16303.9877</v>
      </c>
      <c r="O1137" s="71" t="n">
        <f aca="false">K1137*Assumptions!$B$7</f>
        <v>-62214.165360791</v>
      </c>
      <c r="P1137" s="68" t="n">
        <f aca="false">P1136+G1137</f>
        <v>13916.342965</v>
      </c>
      <c r="Q1137" s="68" t="n">
        <f aca="false">MAX(Q1136,P1137)</f>
        <v>13994.810035</v>
      </c>
      <c r="R1137" s="68" t="n">
        <f aca="false">Q1137-P1137</f>
        <v>78.4670700000006</v>
      </c>
      <c r="S1137" s="68" t="n">
        <f aca="false">S1136+K1137</f>
        <v>7262.72763616014</v>
      </c>
      <c r="T1137" s="68" t="n">
        <f aca="false">MAX(T1136,S1137)</f>
        <v>8098.85506898122</v>
      </c>
      <c r="U1137" s="68" t="n">
        <f aca="false">T1137-S1137</f>
        <v>836.127432821074</v>
      </c>
      <c r="V1137" s="70" t="n">
        <f aca="false">V1136+F1137</f>
        <v>2.4294</v>
      </c>
      <c r="W1137" s="70" t="n">
        <f aca="false">MAX(W1136,V1137)</f>
        <v>2.437</v>
      </c>
      <c r="X1137" s="70" t="n">
        <f aca="false">W1137-V1137</f>
        <v>0.00760000000000005</v>
      </c>
      <c r="Y1137" s="70" t="n">
        <f aca="false">Y1136+M1137</f>
        <v>2.13601713488323</v>
      </c>
      <c r="Z1137" s="70" t="n">
        <f aca="false">MAX(Z1136,Y1137)</f>
        <v>2.15505575628418</v>
      </c>
      <c r="AA1137" s="70" t="n">
        <f aca="false">Z1137-Y1137</f>
        <v>0.0190386214009486</v>
      </c>
      <c r="AB1137" s="72" t="n">
        <f aca="false">AB1136*(1+F1137)</f>
        <v>9.88027010334433</v>
      </c>
      <c r="AC1137" s="73" t="n">
        <f aca="false">MAX(AC1136,AB1137)</f>
        <v>9.95574748821571</v>
      </c>
      <c r="AD1137" s="70" t="n">
        <f aca="false">1-AB1137/AC1137</f>
        <v>0.00758128758897536</v>
      </c>
      <c r="AE1137" s="73" t="n">
        <f aca="false">AE1136*(1+M1137)</f>
        <v>7.37193791573407</v>
      </c>
      <c r="AF1137" s="73" t="n">
        <f aca="false">MAX(AF1136,AE1137)</f>
        <v>7.58042448368252</v>
      </c>
      <c r="AG1137" s="70" t="n">
        <f aca="false">1-AE1137/AF1137</f>
        <v>0.0275032840703359</v>
      </c>
      <c r="AH1137" s="74" t="n">
        <f aca="false">IF(R1137&gt;0,AH1136+1,0)</f>
        <v>5</v>
      </c>
      <c r="AI1137" s="74" t="n">
        <f aca="false">IF(U1137&gt;0,AI1136+1,0)</f>
        <v>210</v>
      </c>
      <c r="AJ1137" s="74" t="n">
        <f aca="false">IF(G1137&gt;0,AJ1136+1,0)</f>
        <v>0</v>
      </c>
      <c r="AK1137" s="74" t="n">
        <f aca="false">IF(G1137&lt;=0,AK1136+1,0)</f>
        <v>5</v>
      </c>
      <c r="AL1137" s="74" t="n">
        <f aca="false">IF(K1137&gt;0,AL1136+1,0)</f>
        <v>0</v>
      </c>
      <c r="AM1137" s="74" t="n">
        <f aca="false">IF(K1137&lt;=0,AM1136+1,0)</f>
        <v>5</v>
      </c>
    </row>
    <row r="1138" customFormat="false" ht="15" hidden="false" customHeight="false" outlineLevel="0" collapsed="false">
      <c r="A1138" s="61" t="n">
        <v>1142</v>
      </c>
      <c r="B1138" s="62" t="n">
        <v>43067.6145833333</v>
      </c>
      <c r="C1138" s="63" t="n">
        <f aca="false">YEAR(B1138)</f>
        <v>2017</v>
      </c>
      <c r="D1138" s="32" t="s">
        <v>276</v>
      </c>
      <c r="E1138" s="64" t="n">
        <v>10363.05</v>
      </c>
      <c r="F1138" s="65" t="n">
        <v>-0.0017</v>
      </c>
      <c r="G1138" s="66" t="n">
        <v>-17.617185</v>
      </c>
      <c r="H1138" s="67" t="n">
        <f aca="false">E1138+IF(D1138="Long",1,-1)*G1138</f>
        <v>10380.667185</v>
      </c>
      <c r="I1138" s="68" t="n">
        <f aca="false">Assumptions!$B$58</f>
        <v>5.35750011455817</v>
      </c>
      <c r="J1138" s="68" t="n">
        <f aca="false">INDEX(Yearly!$D$5:$D$22,MATCH(C1138,Yearly!$A$5:$A$22,0))</f>
        <v>0.479776129661926</v>
      </c>
      <c r="K1138" s="68" t="n">
        <f aca="false">G1138-I1138-J1138</f>
        <v>-23.4544612442201</v>
      </c>
      <c r="L1138" s="69" t="n">
        <f aca="false">(I1138+J1138)/Assumptions!$B$8</f>
        <v>0.000257387411860783</v>
      </c>
      <c r="M1138" s="70" t="n">
        <f aca="false">F1138-L1138</f>
        <v>-0.00195738741186078</v>
      </c>
      <c r="N1138" s="71" t="n">
        <f aca="false">G1138*Assumptions!$B$7</f>
        <v>-138559.160025</v>
      </c>
      <c r="O1138" s="71" t="n">
        <f aca="false">K1138*Assumptions!$B$7</f>
        <v>-184469.337685791</v>
      </c>
      <c r="P1138" s="68" t="n">
        <f aca="false">P1137+G1138</f>
        <v>13898.72578</v>
      </c>
      <c r="Q1138" s="68" t="n">
        <f aca="false">MAX(Q1137,P1138)</f>
        <v>13994.810035</v>
      </c>
      <c r="R1138" s="68" t="n">
        <f aca="false">Q1138-P1138</f>
        <v>96.0842549999998</v>
      </c>
      <c r="S1138" s="68" t="n">
        <f aca="false">S1137+K1138</f>
        <v>7239.27317491592</v>
      </c>
      <c r="T1138" s="68" t="n">
        <f aca="false">MAX(T1137,S1138)</f>
        <v>8098.85506898122</v>
      </c>
      <c r="U1138" s="68" t="n">
        <f aca="false">T1138-S1138</f>
        <v>859.581894065294</v>
      </c>
      <c r="V1138" s="70" t="n">
        <f aca="false">V1137+F1138</f>
        <v>2.4277</v>
      </c>
      <c r="W1138" s="70" t="n">
        <f aca="false">MAX(W1137,V1138)</f>
        <v>2.437</v>
      </c>
      <c r="X1138" s="70" t="n">
        <f aca="false">W1138-V1138</f>
        <v>0.00930000000000009</v>
      </c>
      <c r="Y1138" s="70" t="n">
        <f aca="false">Y1137+M1138</f>
        <v>2.13405974747137</v>
      </c>
      <c r="Z1138" s="70" t="n">
        <f aca="false">MAX(Z1137,Y1138)</f>
        <v>2.15505575628418</v>
      </c>
      <c r="AA1138" s="70" t="n">
        <f aca="false">Z1138-Y1138</f>
        <v>0.0209960088128094</v>
      </c>
      <c r="AB1138" s="72" t="n">
        <f aca="false">AB1137*(1+F1138)</f>
        <v>9.86347364416864</v>
      </c>
      <c r="AC1138" s="73" t="n">
        <f aca="false">MAX(AC1137,AB1138)</f>
        <v>9.95574748821571</v>
      </c>
      <c r="AD1138" s="70" t="n">
        <f aca="false">1-AB1138/AC1138</f>
        <v>0.00926839940007407</v>
      </c>
      <c r="AE1138" s="73" t="n">
        <f aca="false">AE1137*(1+M1138)</f>
        <v>7.3575081772568</v>
      </c>
      <c r="AF1138" s="73" t="n">
        <f aca="false">MAX(AF1137,AE1138)</f>
        <v>7.58042448368252</v>
      </c>
      <c r="AG1138" s="70" t="n">
        <f aca="false">1-AE1138/AF1138</f>
        <v>0.0294068369001727</v>
      </c>
      <c r="AH1138" s="74" t="n">
        <f aca="false">IF(R1138&gt;0,AH1137+1,0)</f>
        <v>6</v>
      </c>
      <c r="AI1138" s="74" t="n">
        <f aca="false">IF(U1138&gt;0,AI1137+1,0)</f>
        <v>211</v>
      </c>
      <c r="AJ1138" s="74" t="n">
        <f aca="false">IF(G1138&gt;0,AJ1137+1,0)</f>
        <v>0</v>
      </c>
      <c r="AK1138" s="74" t="n">
        <f aca="false">IF(G1138&lt;=0,AK1137+1,0)</f>
        <v>6</v>
      </c>
      <c r="AL1138" s="74" t="n">
        <f aca="false">IF(K1138&gt;0,AL1137+1,0)</f>
        <v>0</v>
      </c>
      <c r="AM1138" s="74" t="n">
        <f aca="false">IF(K1138&lt;=0,AM1137+1,0)</f>
        <v>6</v>
      </c>
    </row>
    <row r="1139" customFormat="false" ht="15" hidden="false" customHeight="false" outlineLevel="0" collapsed="false">
      <c r="A1139" s="61" t="n">
        <v>1143</v>
      </c>
      <c r="B1139" s="62" t="n">
        <v>43068.4604166667</v>
      </c>
      <c r="C1139" s="63" t="n">
        <f aca="false">YEAR(B1139)</f>
        <v>2017</v>
      </c>
      <c r="D1139" s="32" t="s">
        <v>277</v>
      </c>
      <c r="E1139" s="64" t="n">
        <v>10380.6</v>
      </c>
      <c r="F1139" s="65" t="n">
        <v>-0.0014</v>
      </c>
      <c r="G1139" s="66" t="n">
        <v>-14.53284</v>
      </c>
      <c r="H1139" s="67" t="n">
        <f aca="false">E1139+IF(D1139="Long",1,-1)*G1139</f>
        <v>10366.06716</v>
      </c>
      <c r="I1139" s="68" t="n">
        <f aca="false">Assumptions!$B$58</f>
        <v>5.35750011455817</v>
      </c>
      <c r="J1139" s="68" t="n">
        <f aca="false">INDEX(Yearly!$D$5:$D$22,MATCH(C1139,Yearly!$A$5:$A$22,0))</f>
        <v>0.479776129661926</v>
      </c>
      <c r="K1139" s="68" t="n">
        <f aca="false">G1139-I1139-J1139</f>
        <v>-20.3701162442201</v>
      </c>
      <c r="L1139" s="69" t="n">
        <f aca="false">(I1139+J1139)/Assumptions!$B$8</f>
        <v>0.000257387411860783</v>
      </c>
      <c r="M1139" s="70" t="n">
        <f aca="false">F1139-L1139</f>
        <v>-0.00165738741186078</v>
      </c>
      <c r="N1139" s="71" t="n">
        <f aca="false">G1139*Assumptions!$B$7</f>
        <v>-114300.7866</v>
      </c>
      <c r="O1139" s="71" t="n">
        <f aca="false">K1139*Assumptions!$B$7</f>
        <v>-160210.964260791</v>
      </c>
      <c r="P1139" s="68" t="n">
        <f aca="false">P1138+G1139</f>
        <v>13884.19294</v>
      </c>
      <c r="Q1139" s="68" t="n">
        <f aca="false">MAX(Q1138,P1139)</f>
        <v>13994.810035</v>
      </c>
      <c r="R1139" s="68" t="n">
        <f aca="false">Q1139-P1139</f>
        <v>110.617095</v>
      </c>
      <c r="S1139" s="68" t="n">
        <f aca="false">S1138+K1139</f>
        <v>7218.9030586717</v>
      </c>
      <c r="T1139" s="68" t="n">
        <f aca="false">MAX(T1138,S1139)</f>
        <v>8098.85506898122</v>
      </c>
      <c r="U1139" s="68" t="n">
        <f aca="false">T1139-S1139</f>
        <v>879.952010309515</v>
      </c>
      <c r="V1139" s="70" t="n">
        <f aca="false">V1138+F1139</f>
        <v>2.4263</v>
      </c>
      <c r="W1139" s="70" t="n">
        <f aca="false">MAX(W1138,V1139)</f>
        <v>2.437</v>
      </c>
      <c r="X1139" s="70" t="n">
        <f aca="false">W1139-V1139</f>
        <v>0.0106999999999999</v>
      </c>
      <c r="Y1139" s="70" t="n">
        <f aca="false">Y1138+M1139</f>
        <v>2.13240236005951</v>
      </c>
      <c r="Z1139" s="70" t="n">
        <f aca="false">MAX(Z1138,Y1139)</f>
        <v>2.15505575628418</v>
      </c>
      <c r="AA1139" s="70" t="n">
        <f aca="false">Z1139-Y1139</f>
        <v>0.02265339622467</v>
      </c>
      <c r="AB1139" s="72" t="n">
        <f aca="false">AB1138*(1+F1139)</f>
        <v>9.84966478106681</v>
      </c>
      <c r="AC1139" s="73" t="n">
        <f aca="false">MAX(AC1138,AB1139)</f>
        <v>9.95574748821571</v>
      </c>
      <c r="AD1139" s="70" t="n">
        <f aca="false">1-AB1139/AC1139</f>
        <v>0.010655423640914</v>
      </c>
      <c r="AE1139" s="73" t="n">
        <f aca="false">AE1138*(1+M1139)</f>
        <v>7.34531393582115</v>
      </c>
      <c r="AF1139" s="73" t="n">
        <f aca="false">MAX(AF1138,AE1139)</f>
        <v>7.58042448368252</v>
      </c>
      <c r="AG1139" s="70" t="n">
        <f aca="false">1-AE1139/AF1139</f>
        <v>0.0310154857907324</v>
      </c>
      <c r="AH1139" s="74" t="n">
        <f aca="false">IF(R1139&gt;0,AH1138+1,0)</f>
        <v>7</v>
      </c>
      <c r="AI1139" s="74" t="n">
        <f aca="false">IF(U1139&gt;0,AI1138+1,0)</f>
        <v>212</v>
      </c>
      <c r="AJ1139" s="74" t="n">
        <f aca="false">IF(G1139&gt;0,AJ1138+1,0)</f>
        <v>0</v>
      </c>
      <c r="AK1139" s="74" t="n">
        <f aca="false">IF(G1139&lt;=0,AK1138+1,0)</f>
        <v>7</v>
      </c>
      <c r="AL1139" s="74" t="n">
        <f aca="false">IF(K1139&gt;0,AL1138+1,0)</f>
        <v>0</v>
      </c>
      <c r="AM1139" s="74" t="n">
        <f aca="false">IF(K1139&lt;=0,AM1138+1,0)</f>
        <v>7</v>
      </c>
    </row>
    <row r="1140" customFormat="false" ht="15" hidden="false" customHeight="false" outlineLevel="0" collapsed="false">
      <c r="A1140" s="61" t="n">
        <v>1144</v>
      </c>
      <c r="B1140" s="62" t="n">
        <v>43068.6145833333</v>
      </c>
      <c r="C1140" s="63" t="n">
        <f aca="false">YEAR(B1140)</f>
        <v>2017</v>
      </c>
      <c r="D1140" s="32" t="s">
        <v>276</v>
      </c>
      <c r="E1140" s="64" t="n">
        <v>10366.4</v>
      </c>
      <c r="F1140" s="65" t="n">
        <v>0.0215</v>
      </c>
      <c r="G1140" s="66" t="n">
        <v>222.8776</v>
      </c>
      <c r="H1140" s="67" t="n">
        <f aca="false">E1140+IF(D1140="Long",1,-1)*G1140</f>
        <v>10143.5224</v>
      </c>
      <c r="I1140" s="68" t="n">
        <f aca="false">Assumptions!$B$58</f>
        <v>5.35750011455817</v>
      </c>
      <c r="J1140" s="68" t="n">
        <f aca="false">INDEX(Yearly!$D$5:$D$22,MATCH(C1140,Yearly!$A$5:$A$22,0))</f>
        <v>0.479776129661926</v>
      </c>
      <c r="K1140" s="68" t="n">
        <f aca="false">G1140-I1140-J1140</f>
        <v>217.04032375578</v>
      </c>
      <c r="L1140" s="69" t="n">
        <f aca="false">(I1140+J1140)/Assumptions!$B$8</f>
        <v>0.000257387411860783</v>
      </c>
      <c r="M1140" s="70" t="n">
        <f aca="false">F1140-L1140</f>
        <v>0.0212426125881392</v>
      </c>
      <c r="N1140" s="71" t="n">
        <f aca="false">G1140*Assumptions!$B$7</f>
        <v>1752932.324</v>
      </c>
      <c r="O1140" s="71" t="n">
        <f aca="false">K1140*Assumptions!$B$7</f>
        <v>1707022.14633921</v>
      </c>
      <c r="P1140" s="68" t="n">
        <f aca="false">P1139+G1140</f>
        <v>14107.07054</v>
      </c>
      <c r="Q1140" s="68" t="n">
        <f aca="false">MAX(Q1139,P1140)</f>
        <v>14107.07054</v>
      </c>
      <c r="R1140" s="68" t="n">
        <f aca="false">Q1140-P1140</f>
        <v>0</v>
      </c>
      <c r="S1140" s="68" t="n">
        <f aca="false">S1139+K1140</f>
        <v>7435.94338242748</v>
      </c>
      <c r="T1140" s="68" t="n">
        <f aca="false">MAX(T1139,S1140)</f>
        <v>8098.85506898122</v>
      </c>
      <c r="U1140" s="68" t="n">
        <f aca="false">T1140-S1140</f>
        <v>662.911686553734</v>
      </c>
      <c r="V1140" s="70" t="n">
        <f aca="false">V1139+F1140</f>
        <v>2.4478</v>
      </c>
      <c r="W1140" s="70" t="n">
        <f aca="false">MAX(W1139,V1140)</f>
        <v>2.4478</v>
      </c>
      <c r="X1140" s="70" t="n">
        <f aca="false">W1140-V1140</f>
        <v>0</v>
      </c>
      <c r="Y1140" s="70" t="n">
        <f aca="false">Y1139+M1140</f>
        <v>2.15364497264765</v>
      </c>
      <c r="Z1140" s="70" t="n">
        <f aca="false">MAX(Z1139,Y1140)</f>
        <v>2.15505575628418</v>
      </c>
      <c r="AA1140" s="70" t="n">
        <f aca="false">Z1140-Y1140</f>
        <v>0.00141078363653069</v>
      </c>
      <c r="AB1140" s="72" t="n">
        <f aca="false">AB1139*(1+F1140)</f>
        <v>10.0614325738597</v>
      </c>
      <c r="AC1140" s="73" t="n">
        <f aca="false">MAX(AC1139,AB1140)</f>
        <v>10.0614325738597</v>
      </c>
      <c r="AD1140" s="70" t="n">
        <f aca="false">1-AB1140/AC1140</f>
        <v>0</v>
      </c>
      <c r="AE1140" s="73" t="n">
        <f aca="false">AE1139*(1+M1140)</f>
        <v>7.50134759409806</v>
      </c>
      <c r="AF1140" s="73" t="n">
        <f aca="false">MAX(AF1139,AE1140)</f>
        <v>7.58042448368252</v>
      </c>
      <c r="AG1140" s="70" t="n">
        <f aca="false">1-AE1140/AF1140</f>
        <v>0.0104317231514786</v>
      </c>
      <c r="AH1140" s="74" t="n">
        <f aca="false">IF(R1140&gt;0,AH1139+1,0)</f>
        <v>0</v>
      </c>
      <c r="AI1140" s="74" t="n">
        <f aca="false">IF(U1140&gt;0,AI1139+1,0)</f>
        <v>213</v>
      </c>
      <c r="AJ1140" s="74" t="n">
        <f aca="false">IF(G1140&gt;0,AJ1139+1,0)</f>
        <v>1</v>
      </c>
      <c r="AK1140" s="74" t="n">
        <f aca="false">IF(G1140&lt;=0,AK1139+1,0)</f>
        <v>0</v>
      </c>
      <c r="AL1140" s="74" t="n">
        <f aca="false">IF(K1140&gt;0,AL1139+1,0)</f>
        <v>1</v>
      </c>
      <c r="AM1140" s="74" t="n">
        <f aca="false">IF(K1140&lt;=0,AM1139+1,0)</f>
        <v>0</v>
      </c>
    </row>
    <row r="1141" customFormat="false" ht="15" hidden="false" customHeight="false" outlineLevel="0" collapsed="false">
      <c r="A1141" s="61" t="n">
        <v>1145</v>
      </c>
      <c r="B1141" s="62" t="n">
        <v>43076.6145833333</v>
      </c>
      <c r="C1141" s="63" t="n">
        <f aca="false">YEAR(B1141)</f>
        <v>2017</v>
      </c>
      <c r="D1141" s="32" t="s">
        <v>277</v>
      </c>
      <c r="E1141" s="64" t="n">
        <v>10143.55</v>
      </c>
      <c r="F1141" s="65" t="n">
        <v>0.0085</v>
      </c>
      <c r="G1141" s="66" t="n">
        <v>86.220175</v>
      </c>
      <c r="H1141" s="67" t="n">
        <f aca="false">E1141+IF(D1141="Long",1,-1)*G1141</f>
        <v>10229.770175</v>
      </c>
      <c r="I1141" s="68" t="n">
        <f aca="false">Assumptions!$B$58</f>
        <v>5.35750011455817</v>
      </c>
      <c r="J1141" s="68" t="n">
        <f aca="false">INDEX(Yearly!$D$5:$D$22,MATCH(C1141,Yearly!$A$5:$A$22,0))</f>
        <v>0.479776129661926</v>
      </c>
      <c r="K1141" s="68" t="n">
        <f aca="false">G1141-I1141-J1141</f>
        <v>80.3828987557799</v>
      </c>
      <c r="L1141" s="69" t="n">
        <f aca="false">(I1141+J1141)/Assumptions!$B$8</f>
        <v>0.000257387411860783</v>
      </c>
      <c r="M1141" s="70" t="n">
        <f aca="false">F1141-L1141</f>
        <v>0.00824261258813922</v>
      </c>
      <c r="N1141" s="71" t="n">
        <f aca="false">G1141*Assumptions!$B$7</f>
        <v>678121.676375</v>
      </c>
      <c r="O1141" s="71" t="n">
        <f aca="false">K1141*Assumptions!$B$7</f>
        <v>632211.498714209</v>
      </c>
      <c r="P1141" s="68" t="n">
        <f aca="false">P1140+G1141</f>
        <v>14193.290715</v>
      </c>
      <c r="Q1141" s="68" t="n">
        <f aca="false">MAX(Q1140,P1141)</f>
        <v>14193.290715</v>
      </c>
      <c r="R1141" s="68" t="n">
        <f aca="false">Q1141-P1141</f>
        <v>0</v>
      </c>
      <c r="S1141" s="68" t="n">
        <f aca="false">S1140+K1141</f>
        <v>7516.32628118326</v>
      </c>
      <c r="T1141" s="68" t="n">
        <f aca="false">MAX(T1140,S1141)</f>
        <v>8098.85506898122</v>
      </c>
      <c r="U1141" s="68" t="n">
        <f aca="false">T1141-S1141</f>
        <v>582.528787797955</v>
      </c>
      <c r="V1141" s="70" t="n">
        <f aca="false">V1140+F1141</f>
        <v>2.4563</v>
      </c>
      <c r="W1141" s="70" t="n">
        <f aca="false">MAX(W1140,V1141)</f>
        <v>2.4563</v>
      </c>
      <c r="X1141" s="70" t="n">
        <f aca="false">W1141-V1141</f>
        <v>0</v>
      </c>
      <c r="Y1141" s="70" t="n">
        <f aca="false">Y1140+M1141</f>
        <v>2.16188758523579</v>
      </c>
      <c r="Z1141" s="70" t="n">
        <f aca="false">MAX(Z1140,Y1141)</f>
        <v>2.16188758523579</v>
      </c>
      <c r="AA1141" s="70" t="n">
        <f aca="false">Z1141-Y1141</f>
        <v>0</v>
      </c>
      <c r="AB1141" s="72" t="n">
        <f aca="false">AB1140*(1+F1141)</f>
        <v>10.1469547507376</v>
      </c>
      <c r="AC1141" s="73" t="n">
        <f aca="false">MAX(AC1140,AB1141)</f>
        <v>10.1469547507376</v>
      </c>
      <c r="AD1141" s="70" t="n">
        <f aca="false">1-AB1141/AC1141</f>
        <v>0</v>
      </c>
      <c r="AE1141" s="73" t="n">
        <f aca="false">AE1140*(1+M1141)</f>
        <v>7.56317829620518</v>
      </c>
      <c r="AF1141" s="73" t="n">
        <f aca="false">MAX(AF1140,AE1141)</f>
        <v>7.58042448368252</v>
      </c>
      <c r="AG1141" s="70" t="n">
        <f aca="false">1-AE1141/AF1141</f>
        <v>0.00227509521590374</v>
      </c>
      <c r="AH1141" s="74" t="n">
        <f aca="false">IF(R1141&gt;0,AH1140+1,0)</f>
        <v>0</v>
      </c>
      <c r="AI1141" s="74" t="n">
        <f aca="false">IF(U1141&gt;0,AI1140+1,0)</f>
        <v>214</v>
      </c>
      <c r="AJ1141" s="74" t="n">
        <f aca="false">IF(G1141&gt;0,AJ1140+1,0)</f>
        <v>2</v>
      </c>
      <c r="AK1141" s="74" t="n">
        <f aca="false">IF(G1141&lt;=0,AK1140+1,0)</f>
        <v>0</v>
      </c>
      <c r="AL1141" s="74" t="n">
        <f aca="false">IF(K1141&gt;0,AL1140+1,0)</f>
        <v>2</v>
      </c>
      <c r="AM1141" s="74" t="n">
        <f aca="false">IF(K1141&lt;=0,AM1140+1,0)</f>
        <v>0</v>
      </c>
    </row>
    <row r="1142" customFormat="false" ht="15" hidden="false" customHeight="false" outlineLevel="0" collapsed="false">
      <c r="A1142" s="61" t="n">
        <v>1146</v>
      </c>
      <c r="B1142" s="62" t="n">
        <v>43082.40625</v>
      </c>
      <c r="C1142" s="63" t="n">
        <f aca="false">YEAR(B1142)</f>
        <v>2017</v>
      </c>
      <c r="D1142" s="32" t="s">
        <v>276</v>
      </c>
      <c r="E1142" s="64" t="n">
        <v>10229.9</v>
      </c>
      <c r="F1142" s="65" t="n">
        <v>-0.0054</v>
      </c>
      <c r="G1142" s="66" t="n">
        <v>-55.24146</v>
      </c>
      <c r="H1142" s="67" t="n">
        <f aca="false">E1142+IF(D1142="Long",1,-1)*G1142</f>
        <v>10285.14146</v>
      </c>
      <c r="I1142" s="68" t="n">
        <f aca="false">Assumptions!$B$58</f>
        <v>5.35750011455817</v>
      </c>
      <c r="J1142" s="68" t="n">
        <f aca="false">INDEX(Yearly!$D$5:$D$22,MATCH(C1142,Yearly!$A$5:$A$22,0))</f>
        <v>0.479776129661926</v>
      </c>
      <c r="K1142" s="68" t="n">
        <f aca="false">G1142-I1142-J1142</f>
        <v>-61.0787362442201</v>
      </c>
      <c r="L1142" s="69" t="n">
        <f aca="false">(I1142+J1142)/Assumptions!$B$8</f>
        <v>0.000257387411860783</v>
      </c>
      <c r="M1142" s="70" t="n">
        <f aca="false">F1142-L1142</f>
        <v>-0.00565738741186078</v>
      </c>
      <c r="N1142" s="71" t="n">
        <f aca="false">G1142*Assumptions!$B$7</f>
        <v>-434474.0829</v>
      </c>
      <c r="O1142" s="71" t="n">
        <f aca="false">K1142*Assumptions!$B$7</f>
        <v>-480384.260560791</v>
      </c>
      <c r="P1142" s="68" t="n">
        <f aca="false">P1141+G1142</f>
        <v>14138.049255</v>
      </c>
      <c r="Q1142" s="68" t="n">
        <f aca="false">MAX(Q1141,P1142)</f>
        <v>14193.290715</v>
      </c>
      <c r="R1142" s="68" t="n">
        <f aca="false">Q1142-P1142</f>
        <v>55.2414599999993</v>
      </c>
      <c r="S1142" s="68" t="n">
        <f aca="false">S1141+K1142</f>
        <v>7455.24754493904</v>
      </c>
      <c r="T1142" s="68" t="n">
        <f aca="false">MAX(T1141,S1142)</f>
        <v>8098.85506898122</v>
      </c>
      <c r="U1142" s="68" t="n">
        <f aca="false">T1142-S1142</f>
        <v>643.607524042174</v>
      </c>
      <c r="V1142" s="70" t="n">
        <f aca="false">V1141+F1142</f>
        <v>2.4509</v>
      </c>
      <c r="W1142" s="70" t="n">
        <f aca="false">MAX(W1141,V1142)</f>
        <v>2.4563</v>
      </c>
      <c r="X1142" s="70" t="n">
        <f aca="false">W1142-V1142</f>
        <v>0.00539999999999985</v>
      </c>
      <c r="Y1142" s="70" t="n">
        <f aca="false">Y1141+M1142</f>
        <v>2.15623019782393</v>
      </c>
      <c r="Z1142" s="70" t="n">
        <f aca="false">MAX(Z1141,Y1142)</f>
        <v>2.16188758523579</v>
      </c>
      <c r="AA1142" s="70" t="n">
        <f aca="false">Z1142-Y1142</f>
        <v>0.00565738741186062</v>
      </c>
      <c r="AB1142" s="72" t="n">
        <f aca="false">AB1141*(1+F1142)</f>
        <v>10.0921611950836</v>
      </c>
      <c r="AC1142" s="73" t="n">
        <f aca="false">MAX(AC1141,AB1142)</f>
        <v>10.1469547507376</v>
      </c>
      <c r="AD1142" s="70" t="n">
        <f aca="false">1-AB1142/AC1142</f>
        <v>0.00539999999999985</v>
      </c>
      <c r="AE1142" s="73" t="n">
        <f aca="false">AE1141*(1+M1142)</f>
        <v>7.52039046651857</v>
      </c>
      <c r="AF1142" s="73" t="n">
        <f aca="false">MAX(AF1141,AE1142)</f>
        <v>7.58042448368252</v>
      </c>
      <c r="AG1142" s="70" t="n">
        <f aca="false">1-AE1142/AF1142</f>
        <v>0.00791961153272935</v>
      </c>
      <c r="AH1142" s="74" t="n">
        <f aca="false">IF(R1142&gt;0,AH1141+1,0)</f>
        <v>1</v>
      </c>
      <c r="AI1142" s="74" t="n">
        <f aca="false">IF(U1142&gt;0,AI1141+1,0)</f>
        <v>215</v>
      </c>
      <c r="AJ1142" s="74" t="n">
        <f aca="false">IF(G1142&gt;0,AJ1141+1,0)</f>
        <v>0</v>
      </c>
      <c r="AK1142" s="74" t="n">
        <f aca="false">IF(G1142&lt;=0,AK1141+1,0)</f>
        <v>1</v>
      </c>
      <c r="AL1142" s="74" t="n">
        <f aca="false">IF(K1142&gt;0,AL1141+1,0)</f>
        <v>0</v>
      </c>
      <c r="AM1142" s="74" t="n">
        <f aca="false">IF(K1142&lt;=0,AM1141+1,0)</f>
        <v>1</v>
      </c>
    </row>
    <row r="1143" customFormat="false" ht="15" hidden="false" customHeight="false" outlineLevel="0" collapsed="false">
      <c r="A1143" s="61" t="n">
        <v>1147</v>
      </c>
      <c r="B1143" s="62" t="n">
        <v>43082.46875</v>
      </c>
      <c r="C1143" s="63" t="n">
        <f aca="false">YEAR(B1143)</f>
        <v>2017</v>
      </c>
      <c r="D1143" s="32" t="s">
        <v>277</v>
      </c>
      <c r="E1143" s="64" t="n">
        <v>10285.6</v>
      </c>
      <c r="F1143" s="65" t="n">
        <v>-0.0074</v>
      </c>
      <c r="G1143" s="66" t="n">
        <v>-76.11344</v>
      </c>
      <c r="H1143" s="67" t="n">
        <f aca="false">E1143+IF(D1143="Long",1,-1)*G1143</f>
        <v>10209.48656</v>
      </c>
      <c r="I1143" s="68" t="n">
        <f aca="false">Assumptions!$B$58</f>
        <v>5.35750011455817</v>
      </c>
      <c r="J1143" s="68" t="n">
        <f aca="false">INDEX(Yearly!$D$5:$D$22,MATCH(C1143,Yearly!$A$5:$A$22,0))</f>
        <v>0.479776129661926</v>
      </c>
      <c r="K1143" s="68" t="n">
        <f aca="false">G1143-I1143-J1143</f>
        <v>-81.9507162442201</v>
      </c>
      <c r="L1143" s="69" t="n">
        <f aca="false">(I1143+J1143)/Assumptions!$B$8</f>
        <v>0.000257387411860783</v>
      </c>
      <c r="M1143" s="70" t="n">
        <f aca="false">F1143-L1143</f>
        <v>-0.00765738741186078</v>
      </c>
      <c r="N1143" s="71" t="n">
        <f aca="false">G1143*Assumptions!$B$7</f>
        <v>-598632.2056</v>
      </c>
      <c r="O1143" s="71" t="n">
        <f aca="false">K1143*Assumptions!$B$7</f>
        <v>-644542.383260791</v>
      </c>
      <c r="P1143" s="68" t="n">
        <f aca="false">P1142+G1143</f>
        <v>14061.935815</v>
      </c>
      <c r="Q1143" s="68" t="n">
        <f aca="false">MAX(Q1142,P1143)</f>
        <v>14193.290715</v>
      </c>
      <c r="R1143" s="68" t="n">
        <f aca="false">Q1143-P1143</f>
        <v>131.354899999998</v>
      </c>
      <c r="S1143" s="68" t="n">
        <f aca="false">S1142+K1143</f>
        <v>7373.29682869482</v>
      </c>
      <c r="T1143" s="68" t="n">
        <f aca="false">MAX(T1142,S1143)</f>
        <v>8098.85506898122</v>
      </c>
      <c r="U1143" s="68" t="n">
        <f aca="false">T1143-S1143</f>
        <v>725.558240286395</v>
      </c>
      <c r="V1143" s="70" t="n">
        <f aca="false">V1142+F1143</f>
        <v>2.4435</v>
      </c>
      <c r="W1143" s="70" t="n">
        <f aca="false">MAX(W1142,V1143)</f>
        <v>2.4563</v>
      </c>
      <c r="X1143" s="70" t="n">
        <f aca="false">W1143-V1143</f>
        <v>0.0127999999999999</v>
      </c>
      <c r="Y1143" s="70" t="n">
        <f aca="false">Y1142+M1143</f>
        <v>2.14857281041207</v>
      </c>
      <c r="Z1143" s="70" t="n">
        <f aca="false">MAX(Z1142,Y1143)</f>
        <v>2.16188758523579</v>
      </c>
      <c r="AA1143" s="70" t="n">
        <f aca="false">Z1143-Y1143</f>
        <v>0.0133147748237215</v>
      </c>
      <c r="AB1143" s="72" t="n">
        <f aca="false">AB1142*(1+F1143)</f>
        <v>10.01747920224</v>
      </c>
      <c r="AC1143" s="73" t="n">
        <f aca="false">MAX(AC1142,AB1143)</f>
        <v>10.1469547507376</v>
      </c>
      <c r="AD1143" s="70" t="n">
        <f aca="false">1-AB1143/AC1143</f>
        <v>0.01276004</v>
      </c>
      <c r="AE1143" s="73" t="n">
        <f aca="false">AE1142*(1+M1143)</f>
        <v>7.46280392322797</v>
      </c>
      <c r="AF1143" s="73" t="n">
        <f aca="false">MAX(AF1142,AE1143)</f>
        <v>7.58042448368252</v>
      </c>
      <c r="AG1143" s="70" t="n">
        <f aca="false">1-AE1143/AF1143</f>
        <v>0.0155163554109328</v>
      </c>
      <c r="AH1143" s="74" t="n">
        <f aca="false">IF(R1143&gt;0,AH1142+1,0)</f>
        <v>2</v>
      </c>
      <c r="AI1143" s="74" t="n">
        <f aca="false">IF(U1143&gt;0,AI1142+1,0)</f>
        <v>216</v>
      </c>
      <c r="AJ1143" s="74" t="n">
        <f aca="false">IF(G1143&gt;0,AJ1142+1,0)</f>
        <v>0</v>
      </c>
      <c r="AK1143" s="74" t="n">
        <f aca="false">IF(G1143&lt;=0,AK1142+1,0)</f>
        <v>2</v>
      </c>
      <c r="AL1143" s="74" t="n">
        <f aca="false">IF(K1143&gt;0,AL1142+1,0)</f>
        <v>0</v>
      </c>
      <c r="AM1143" s="74" t="n">
        <f aca="false">IF(K1143&lt;=0,AM1142+1,0)</f>
        <v>2</v>
      </c>
    </row>
    <row r="1144" customFormat="false" ht="15" hidden="false" customHeight="false" outlineLevel="0" collapsed="false">
      <c r="A1144" s="61" t="n">
        <v>1148</v>
      </c>
      <c r="B1144" s="62" t="n">
        <v>43082.59375</v>
      </c>
      <c r="C1144" s="63" t="n">
        <f aca="false">YEAR(B1144)</f>
        <v>2017</v>
      </c>
      <c r="D1144" s="32" t="s">
        <v>276</v>
      </c>
      <c r="E1144" s="64" t="n">
        <v>10210</v>
      </c>
      <c r="F1144" s="65" t="n">
        <v>-0.0042</v>
      </c>
      <c r="G1144" s="66" t="n">
        <v>-42.882</v>
      </c>
      <c r="H1144" s="67" t="n">
        <f aca="false">E1144+IF(D1144="Long",1,-1)*G1144</f>
        <v>10252.882</v>
      </c>
      <c r="I1144" s="68" t="n">
        <f aca="false">Assumptions!$B$58</f>
        <v>5.35750011455817</v>
      </c>
      <c r="J1144" s="68" t="n">
        <f aca="false">INDEX(Yearly!$D$5:$D$22,MATCH(C1144,Yearly!$A$5:$A$22,0))</f>
        <v>0.479776129661926</v>
      </c>
      <c r="K1144" s="68" t="n">
        <f aca="false">G1144-I1144-J1144</f>
        <v>-48.7192762442201</v>
      </c>
      <c r="L1144" s="69" t="n">
        <f aca="false">(I1144+J1144)/Assumptions!$B$8</f>
        <v>0.000257387411860783</v>
      </c>
      <c r="M1144" s="70" t="n">
        <f aca="false">F1144-L1144</f>
        <v>-0.00445738741186078</v>
      </c>
      <c r="N1144" s="71" t="n">
        <f aca="false">G1144*Assumptions!$B$7</f>
        <v>-337266.93</v>
      </c>
      <c r="O1144" s="71" t="n">
        <f aca="false">K1144*Assumptions!$B$7</f>
        <v>-383177.107660791</v>
      </c>
      <c r="P1144" s="68" t="n">
        <f aca="false">P1143+G1144</f>
        <v>14019.053815</v>
      </c>
      <c r="Q1144" s="68" t="n">
        <f aca="false">MAX(Q1143,P1144)</f>
        <v>14193.290715</v>
      </c>
      <c r="R1144" s="68" t="n">
        <f aca="false">Q1144-P1144</f>
        <v>174.236899999998</v>
      </c>
      <c r="S1144" s="68" t="n">
        <f aca="false">S1143+K1144</f>
        <v>7324.5775524506</v>
      </c>
      <c r="T1144" s="68" t="n">
        <f aca="false">MAX(T1143,S1144)</f>
        <v>8098.85506898122</v>
      </c>
      <c r="U1144" s="68" t="n">
        <f aca="false">T1144-S1144</f>
        <v>774.277516530615</v>
      </c>
      <c r="V1144" s="70" t="n">
        <f aca="false">V1143+F1144</f>
        <v>2.4393</v>
      </c>
      <c r="W1144" s="70" t="n">
        <f aca="false">MAX(W1143,V1144)</f>
        <v>2.4563</v>
      </c>
      <c r="X1144" s="70" t="n">
        <f aca="false">W1144-V1144</f>
        <v>0.0169999999999999</v>
      </c>
      <c r="Y1144" s="70" t="n">
        <f aca="false">Y1143+M1144</f>
        <v>2.14411542300021</v>
      </c>
      <c r="Z1144" s="70" t="n">
        <f aca="false">MAX(Z1143,Y1144)</f>
        <v>2.16188758523579</v>
      </c>
      <c r="AA1144" s="70" t="n">
        <f aca="false">Z1144-Y1144</f>
        <v>0.0177721622355822</v>
      </c>
      <c r="AB1144" s="72" t="n">
        <f aca="false">AB1143*(1+F1144)</f>
        <v>9.97540578959054</v>
      </c>
      <c r="AC1144" s="73" t="n">
        <f aca="false">MAX(AC1143,AB1144)</f>
        <v>10.1469547507376</v>
      </c>
      <c r="AD1144" s="70" t="n">
        <f aca="false">1-AB1144/AC1144</f>
        <v>0.016906447832</v>
      </c>
      <c r="AE1144" s="73" t="n">
        <f aca="false">AE1143*(1+M1144)</f>
        <v>7.42953931496339</v>
      </c>
      <c r="AF1144" s="73" t="n">
        <f aca="false">MAX(AF1143,AE1144)</f>
        <v>7.58042448368252</v>
      </c>
      <c r="AG1144" s="70" t="n">
        <f aca="false">1-AE1144/AF1144</f>
        <v>0.0199045804155069</v>
      </c>
      <c r="AH1144" s="74" t="n">
        <f aca="false">IF(R1144&gt;0,AH1143+1,0)</f>
        <v>3</v>
      </c>
      <c r="AI1144" s="74" t="n">
        <f aca="false">IF(U1144&gt;0,AI1143+1,0)</f>
        <v>217</v>
      </c>
      <c r="AJ1144" s="74" t="n">
        <f aca="false">IF(G1144&gt;0,AJ1143+1,0)</f>
        <v>0</v>
      </c>
      <c r="AK1144" s="74" t="n">
        <f aca="false">IF(G1144&lt;=0,AK1143+1,0)</f>
        <v>3</v>
      </c>
      <c r="AL1144" s="74" t="n">
        <f aca="false">IF(K1144&gt;0,AL1143+1,0)</f>
        <v>0</v>
      </c>
      <c r="AM1144" s="74" t="n">
        <f aca="false">IF(K1144&lt;=0,AM1143+1,0)</f>
        <v>3</v>
      </c>
    </row>
    <row r="1145" customFormat="false" ht="15" hidden="false" customHeight="false" outlineLevel="0" collapsed="false">
      <c r="A1145" s="61" t="n">
        <v>1149</v>
      </c>
      <c r="B1145" s="62" t="n">
        <v>43083.6354166667</v>
      </c>
      <c r="C1145" s="63" t="n">
        <f aca="false">YEAR(B1145)</f>
        <v>2017</v>
      </c>
      <c r="D1145" s="32" t="s">
        <v>277</v>
      </c>
      <c r="E1145" s="64" t="n">
        <v>10253.3</v>
      </c>
      <c r="F1145" s="65" t="n">
        <v>0.0053</v>
      </c>
      <c r="G1145" s="66" t="n">
        <v>54.34249</v>
      </c>
      <c r="H1145" s="67" t="n">
        <f aca="false">E1145+IF(D1145="Long",1,-1)*G1145</f>
        <v>10307.64249</v>
      </c>
      <c r="I1145" s="68" t="n">
        <f aca="false">Assumptions!$B$58</f>
        <v>5.35750011455817</v>
      </c>
      <c r="J1145" s="68" t="n">
        <f aca="false">INDEX(Yearly!$D$5:$D$22,MATCH(C1145,Yearly!$A$5:$A$22,0))</f>
        <v>0.479776129661926</v>
      </c>
      <c r="K1145" s="68" t="n">
        <f aca="false">G1145-I1145-J1145</f>
        <v>48.5052137557799</v>
      </c>
      <c r="L1145" s="69" t="n">
        <f aca="false">(I1145+J1145)/Assumptions!$B$8</f>
        <v>0.000257387411860783</v>
      </c>
      <c r="M1145" s="70" t="n">
        <f aca="false">F1145-L1145</f>
        <v>0.00504261258813922</v>
      </c>
      <c r="N1145" s="71" t="n">
        <f aca="false">G1145*Assumptions!$B$7</f>
        <v>427403.68385</v>
      </c>
      <c r="O1145" s="71" t="n">
        <f aca="false">K1145*Assumptions!$B$7</f>
        <v>381493.506189209</v>
      </c>
      <c r="P1145" s="68" t="n">
        <f aca="false">P1144+G1145</f>
        <v>14073.396305</v>
      </c>
      <c r="Q1145" s="68" t="n">
        <f aca="false">MAX(Q1144,P1145)</f>
        <v>14193.290715</v>
      </c>
      <c r="R1145" s="68" t="n">
        <f aca="false">Q1145-P1145</f>
        <v>119.894409999999</v>
      </c>
      <c r="S1145" s="68" t="n">
        <f aca="false">S1144+K1145</f>
        <v>7373.08276620638</v>
      </c>
      <c r="T1145" s="68" t="n">
        <f aca="false">MAX(T1144,S1145)</f>
        <v>8098.85506898122</v>
      </c>
      <c r="U1145" s="68" t="n">
        <f aca="false">T1145-S1145</f>
        <v>725.772302774835</v>
      </c>
      <c r="V1145" s="70" t="n">
        <f aca="false">V1144+F1145</f>
        <v>2.4446</v>
      </c>
      <c r="W1145" s="70" t="n">
        <f aca="false">MAX(W1144,V1145)</f>
        <v>2.4563</v>
      </c>
      <c r="X1145" s="70" t="n">
        <f aca="false">W1145-V1145</f>
        <v>0.0116999999999998</v>
      </c>
      <c r="Y1145" s="70" t="n">
        <f aca="false">Y1144+M1145</f>
        <v>2.14915803558835</v>
      </c>
      <c r="Z1145" s="70" t="n">
        <f aca="false">MAX(Z1144,Y1145)</f>
        <v>2.16188758523579</v>
      </c>
      <c r="AA1145" s="70" t="n">
        <f aca="false">Z1145-Y1145</f>
        <v>0.0127295496474429</v>
      </c>
      <c r="AB1145" s="72" t="n">
        <f aca="false">AB1144*(1+F1145)</f>
        <v>10.0282754402754</v>
      </c>
      <c r="AC1145" s="73" t="n">
        <f aca="false">MAX(AC1144,AB1145)</f>
        <v>10.1469547507376</v>
      </c>
      <c r="AD1145" s="70" t="n">
        <f aca="false">1-AB1145/AC1145</f>
        <v>0.0116960520055096</v>
      </c>
      <c r="AE1145" s="73" t="n">
        <f aca="false">AE1144*(1+M1145)</f>
        <v>7.4670036034371</v>
      </c>
      <c r="AF1145" s="73" t="n">
        <f aca="false">MAX(AF1144,AE1145)</f>
        <v>7.58042448368252</v>
      </c>
      <c r="AG1145" s="70" t="n">
        <f aca="false">1-AE1145/AF1145</f>
        <v>0.0149623389151324</v>
      </c>
      <c r="AH1145" s="74" t="n">
        <f aca="false">IF(R1145&gt;0,AH1144+1,0)</f>
        <v>4</v>
      </c>
      <c r="AI1145" s="74" t="n">
        <f aca="false">IF(U1145&gt;0,AI1144+1,0)</f>
        <v>218</v>
      </c>
      <c r="AJ1145" s="74" t="n">
        <f aca="false">IF(G1145&gt;0,AJ1144+1,0)</f>
        <v>1</v>
      </c>
      <c r="AK1145" s="74" t="n">
        <f aca="false">IF(G1145&lt;=0,AK1144+1,0)</f>
        <v>0</v>
      </c>
      <c r="AL1145" s="74" t="n">
        <f aca="false">IF(K1145&gt;0,AL1144+1,0)</f>
        <v>1</v>
      </c>
      <c r="AM1145" s="74" t="n">
        <f aca="false">IF(K1145&lt;=0,AM1144+1,0)</f>
        <v>0</v>
      </c>
    </row>
    <row r="1146" customFormat="false" ht="15" hidden="false" customHeight="false" outlineLevel="0" collapsed="false">
      <c r="A1146" s="61" t="n">
        <v>1150</v>
      </c>
      <c r="B1146" s="62" t="n">
        <v>43087.40625</v>
      </c>
      <c r="C1146" s="63" t="n">
        <f aca="false">YEAR(B1146)</f>
        <v>2017</v>
      </c>
      <c r="D1146" s="32" t="s">
        <v>276</v>
      </c>
      <c r="E1146" s="64" t="n">
        <v>10308.05</v>
      </c>
      <c r="F1146" s="65" t="n">
        <v>-0.0074</v>
      </c>
      <c r="G1146" s="66" t="n">
        <v>-76.27957</v>
      </c>
      <c r="H1146" s="67" t="n">
        <f aca="false">E1146+IF(D1146="Long",1,-1)*G1146</f>
        <v>10384.32957</v>
      </c>
      <c r="I1146" s="68" t="n">
        <f aca="false">Assumptions!$B$58</f>
        <v>5.35750011455817</v>
      </c>
      <c r="J1146" s="68" t="n">
        <f aca="false">INDEX(Yearly!$D$5:$D$22,MATCH(C1146,Yearly!$A$5:$A$22,0))</f>
        <v>0.479776129661926</v>
      </c>
      <c r="K1146" s="68" t="n">
        <f aca="false">G1146-I1146-J1146</f>
        <v>-82.1168462442201</v>
      </c>
      <c r="L1146" s="69" t="n">
        <f aca="false">(I1146+J1146)/Assumptions!$B$8</f>
        <v>0.000257387411860783</v>
      </c>
      <c r="M1146" s="70" t="n">
        <f aca="false">F1146-L1146</f>
        <v>-0.00765738741186078</v>
      </c>
      <c r="N1146" s="71" t="n">
        <f aca="false">G1146*Assumptions!$B$7</f>
        <v>-599938.81805</v>
      </c>
      <c r="O1146" s="71" t="n">
        <f aca="false">K1146*Assumptions!$B$7</f>
        <v>-645848.995710791</v>
      </c>
      <c r="P1146" s="68" t="n">
        <f aca="false">P1145+G1146</f>
        <v>13997.116735</v>
      </c>
      <c r="Q1146" s="68" t="n">
        <f aca="false">MAX(Q1145,P1146)</f>
        <v>14193.290715</v>
      </c>
      <c r="R1146" s="68" t="n">
        <f aca="false">Q1146-P1146</f>
        <v>196.17398</v>
      </c>
      <c r="S1146" s="68" t="n">
        <f aca="false">S1145+K1146</f>
        <v>7290.96591996216</v>
      </c>
      <c r="T1146" s="68" t="n">
        <f aca="false">MAX(T1145,S1146)</f>
        <v>8098.85506898122</v>
      </c>
      <c r="U1146" s="68" t="n">
        <f aca="false">T1146-S1146</f>
        <v>807.889149019055</v>
      </c>
      <c r="V1146" s="70" t="n">
        <f aca="false">V1145+F1146</f>
        <v>2.4372</v>
      </c>
      <c r="W1146" s="70" t="n">
        <f aca="false">MAX(W1145,V1146)</f>
        <v>2.4563</v>
      </c>
      <c r="X1146" s="70" t="n">
        <f aca="false">W1146-V1146</f>
        <v>0.0190999999999999</v>
      </c>
      <c r="Y1146" s="70" t="n">
        <f aca="false">Y1145+M1146</f>
        <v>2.14150064817649</v>
      </c>
      <c r="Z1146" s="70" t="n">
        <f aca="false">MAX(Z1145,Y1146)</f>
        <v>2.16188758523579</v>
      </c>
      <c r="AA1146" s="70" t="n">
        <f aca="false">Z1146-Y1146</f>
        <v>0.0203869370593037</v>
      </c>
      <c r="AB1146" s="72" t="n">
        <f aca="false">AB1145*(1+F1146)</f>
        <v>9.95406620201734</v>
      </c>
      <c r="AC1146" s="73" t="n">
        <f aca="false">MAX(AC1145,AB1146)</f>
        <v>10.1469547507376</v>
      </c>
      <c r="AD1146" s="70" t="n">
        <f aca="false">1-AB1146/AC1146</f>
        <v>0.0190095012206687</v>
      </c>
      <c r="AE1146" s="73" t="n">
        <f aca="false">AE1145*(1+M1146)</f>
        <v>7.40982586403982</v>
      </c>
      <c r="AF1146" s="73" t="n">
        <f aca="false">MAX(AF1145,AE1146)</f>
        <v>7.58042448368252</v>
      </c>
      <c r="AG1146" s="70" t="n">
        <f aca="false">1-AE1146/AF1146</f>
        <v>0.0225051539013326</v>
      </c>
      <c r="AH1146" s="74" t="n">
        <f aca="false">IF(R1146&gt;0,AH1145+1,0)</f>
        <v>5</v>
      </c>
      <c r="AI1146" s="74" t="n">
        <f aca="false">IF(U1146&gt;0,AI1145+1,0)</f>
        <v>219</v>
      </c>
      <c r="AJ1146" s="74" t="n">
        <f aca="false">IF(G1146&gt;0,AJ1145+1,0)</f>
        <v>0</v>
      </c>
      <c r="AK1146" s="74" t="n">
        <f aca="false">IF(G1146&lt;=0,AK1145+1,0)</f>
        <v>1</v>
      </c>
      <c r="AL1146" s="74" t="n">
        <f aca="false">IF(K1146&gt;0,AL1145+1,0)</f>
        <v>0</v>
      </c>
      <c r="AM1146" s="74" t="n">
        <f aca="false">IF(K1146&lt;=0,AM1145+1,0)</f>
        <v>1</v>
      </c>
    </row>
    <row r="1147" customFormat="false" ht="15" hidden="false" customHeight="false" outlineLevel="0" collapsed="false">
      <c r="A1147" s="61" t="n">
        <v>1151</v>
      </c>
      <c r="B1147" s="62" t="n">
        <v>43087.4270833333</v>
      </c>
      <c r="C1147" s="63" t="n">
        <f aca="false">YEAR(B1147)</f>
        <v>2017</v>
      </c>
      <c r="D1147" s="32" t="s">
        <v>277</v>
      </c>
      <c r="E1147" s="64" t="n">
        <v>10383.95</v>
      </c>
      <c r="F1147" s="65" t="n">
        <v>0.0082</v>
      </c>
      <c r="G1147" s="66" t="n">
        <v>85.14839</v>
      </c>
      <c r="H1147" s="67" t="n">
        <f aca="false">E1147+IF(D1147="Long",1,-1)*G1147</f>
        <v>10469.09839</v>
      </c>
      <c r="I1147" s="68" t="n">
        <f aca="false">Assumptions!$B$58</f>
        <v>5.35750011455817</v>
      </c>
      <c r="J1147" s="68" t="n">
        <f aca="false">INDEX(Yearly!$D$5:$D$22,MATCH(C1147,Yearly!$A$5:$A$22,0))</f>
        <v>0.479776129661926</v>
      </c>
      <c r="K1147" s="68" t="n">
        <f aca="false">G1147-I1147-J1147</f>
        <v>79.3111137557799</v>
      </c>
      <c r="L1147" s="69" t="n">
        <f aca="false">(I1147+J1147)/Assumptions!$B$8</f>
        <v>0.000257387411860783</v>
      </c>
      <c r="M1147" s="70" t="n">
        <f aca="false">F1147-L1147</f>
        <v>0.00794261258813922</v>
      </c>
      <c r="N1147" s="71" t="n">
        <f aca="false">G1147*Assumptions!$B$7</f>
        <v>669692.08735</v>
      </c>
      <c r="O1147" s="71" t="n">
        <f aca="false">K1147*Assumptions!$B$7</f>
        <v>623781.909689209</v>
      </c>
      <c r="P1147" s="68" t="n">
        <f aca="false">P1146+G1147</f>
        <v>14082.265125</v>
      </c>
      <c r="Q1147" s="68" t="n">
        <f aca="false">MAX(Q1146,P1147)</f>
        <v>14193.290715</v>
      </c>
      <c r="R1147" s="68" t="n">
        <f aca="false">Q1147-P1147</f>
        <v>111.025589999999</v>
      </c>
      <c r="S1147" s="68" t="n">
        <f aca="false">S1146+K1147</f>
        <v>7370.27703371794</v>
      </c>
      <c r="T1147" s="68" t="n">
        <f aca="false">MAX(T1146,S1147)</f>
        <v>8098.85506898122</v>
      </c>
      <c r="U1147" s="68" t="n">
        <f aca="false">T1147-S1147</f>
        <v>728.578035263276</v>
      </c>
      <c r="V1147" s="70" t="n">
        <f aca="false">V1146+F1147</f>
        <v>2.4454</v>
      </c>
      <c r="W1147" s="70" t="n">
        <f aca="false">MAX(W1146,V1147)</f>
        <v>2.4563</v>
      </c>
      <c r="X1147" s="70" t="n">
        <f aca="false">W1147-V1147</f>
        <v>0.0108999999999999</v>
      </c>
      <c r="Y1147" s="70" t="n">
        <f aca="false">Y1146+M1147</f>
        <v>2.14944326076463</v>
      </c>
      <c r="Z1147" s="70" t="n">
        <f aca="false">MAX(Z1146,Y1147)</f>
        <v>2.16188758523579</v>
      </c>
      <c r="AA1147" s="70" t="n">
        <f aca="false">Z1147-Y1147</f>
        <v>0.0124443244711645</v>
      </c>
      <c r="AB1147" s="72" t="n">
        <f aca="false">AB1146*(1+F1147)</f>
        <v>10.0356895448739</v>
      </c>
      <c r="AC1147" s="73" t="n">
        <f aca="false">MAX(AC1146,AB1147)</f>
        <v>10.1469547507376</v>
      </c>
      <c r="AD1147" s="70" t="n">
        <f aca="false">1-AB1147/AC1147</f>
        <v>0.0109653791306783</v>
      </c>
      <c r="AE1147" s="73" t="n">
        <f aca="false">AE1146*(1+M1147)</f>
        <v>7.46867924022346</v>
      </c>
      <c r="AF1147" s="73" t="n">
        <f aca="false">MAX(AF1146,AE1147)</f>
        <v>7.58042448368252</v>
      </c>
      <c r="AG1147" s="70" t="n">
        <f aca="false">1-AE1147/AF1147</f>
        <v>0.0147412910318679</v>
      </c>
      <c r="AH1147" s="74" t="n">
        <f aca="false">IF(R1147&gt;0,AH1146+1,0)</f>
        <v>6</v>
      </c>
      <c r="AI1147" s="74" t="n">
        <f aca="false">IF(U1147&gt;0,AI1146+1,0)</f>
        <v>220</v>
      </c>
      <c r="AJ1147" s="74" t="n">
        <f aca="false">IF(G1147&gt;0,AJ1146+1,0)</f>
        <v>1</v>
      </c>
      <c r="AK1147" s="74" t="n">
        <f aca="false">IF(G1147&lt;=0,AK1146+1,0)</f>
        <v>0</v>
      </c>
      <c r="AL1147" s="74" t="n">
        <f aca="false">IF(K1147&gt;0,AL1146+1,0)</f>
        <v>1</v>
      </c>
      <c r="AM1147" s="74" t="n">
        <f aca="false">IF(K1147&lt;=0,AM1146+1,0)</f>
        <v>0</v>
      </c>
    </row>
    <row r="1148" customFormat="false" ht="15" hidden="false" customHeight="false" outlineLevel="0" collapsed="false">
      <c r="A1148" s="61" t="n">
        <v>1152</v>
      </c>
      <c r="B1148" s="62" t="n">
        <v>43097.6375</v>
      </c>
      <c r="C1148" s="63" t="n">
        <f aca="false">YEAR(B1148)</f>
        <v>2017</v>
      </c>
      <c r="D1148" s="32" t="s">
        <v>276</v>
      </c>
      <c r="E1148" s="64" t="n">
        <v>10469.3</v>
      </c>
      <c r="F1148" s="65" t="n">
        <v>-0.0036</v>
      </c>
      <c r="G1148" s="66" t="n">
        <v>-37.68948</v>
      </c>
      <c r="H1148" s="67" t="n">
        <f aca="false">E1148+IF(D1148="Long",1,-1)*G1148</f>
        <v>10506.98948</v>
      </c>
      <c r="I1148" s="68" t="n">
        <f aca="false">Assumptions!$B$58</f>
        <v>5.35750011455817</v>
      </c>
      <c r="J1148" s="68" t="n">
        <f aca="false">INDEX(Yearly!$D$5:$D$22,MATCH(C1148,Yearly!$A$5:$A$22,0))</f>
        <v>0.479776129661926</v>
      </c>
      <c r="K1148" s="68" t="n">
        <f aca="false">G1148-I1148-J1148</f>
        <v>-43.5267562442201</v>
      </c>
      <c r="L1148" s="69" t="n">
        <f aca="false">(I1148+J1148)/Assumptions!$B$8</f>
        <v>0.000257387411860783</v>
      </c>
      <c r="M1148" s="70" t="n">
        <f aca="false">F1148-L1148</f>
        <v>-0.00385738741186078</v>
      </c>
      <c r="N1148" s="71" t="n">
        <f aca="false">G1148*Assumptions!$B$7</f>
        <v>-296427.7602</v>
      </c>
      <c r="O1148" s="71" t="n">
        <f aca="false">K1148*Assumptions!$B$7</f>
        <v>-342337.937860791</v>
      </c>
      <c r="P1148" s="68" t="n">
        <f aca="false">P1147+G1148</f>
        <v>14044.575645</v>
      </c>
      <c r="Q1148" s="68" t="n">
        <f aca="false">MAX(Q1147,P1148)</f>
        <v>14193.290715</v>
      </c>
      <c r="R1148" s="68" t="n">
        <f aca="false">Q1148-P1148</f>
        <v>148.71507</v>
      </c>
      <c r="S1148" s="68" t="n">
        <f aca="false">S1147+K1148</f>
        <v>7326.75027747372</v>
      </c>
      <c r="T1148" s="68" t="n">
        <f aca="false">MAX(T1147,S1148)</f>
        <v>8098.85506898122</v>
      </c>
      <c r="U1148" s="68" t="n">
        <f aca="false">T1148-S1148</f>
        <v>772.104791507496</v>
      </c>
      <c r="V1148" s="70" t="n">
        <f aca="false">V1147+F1148</f>
        <v>2.4418</v>
      </c>
      <c r="W1148" s="70" t="n">
        <f aca="false">MAX(W1147,V1148)</f>
        <v>2.4563</v>
      </c>
      <c r="X1148" s="70" t="n">
        <f aca="false">W1148-V1148</f>
        <v>0.0145</v>
      </c>
      <c r="Y1148" s="70" t="n">
        <f aca="false">Y1147+M1148</f>
        <v>2.14558587335276</v>
      </c>
      <c r="Z1148" s="70" t="n">
        <f aca="false">MAX(Z1147,Y1148)</f>
        <v>2.16188758523579</v>
      </c>
      <c r="AA1148" s="70" t="n">
        <f aca="false">Z1148-Y1148</f>
        <v>0.0163017118830253</v>
      </c>
      <c r="AB1148" s="72" t="n">
        <f aca="false">AB1147*(1+F1148)</f>
        <v>9.99956106251233</v>
      </c>
      <c r="AC1148" s="73" t="n">
        <f aca="false">MAX(AC1147,AB1148)</f>
        <v>10.1469547507376</v>
      </c>
      <c r="AD1148" s="70" t="n">
        <f aca="false">1-AB1148/AC1148</f>
        <v>0.0145259037658078</v>
      </c>
      <c r="AE1148" s="73" t="n">
        <f aca="false">AE1147*(1+M1148)</f>
        <v>7.439869650939</v>
      </c>
      <c r="AF1148" s="73" t="n">
        <f aca="false">MAX(AF1147,AE1148)</f>
        <v>7.58042448368252</v>
      </c>
      <c r="AG1148" s="70" t="n">
        <f aca="false">1-AE1148/AF1148</f>
        <v>0.0185418155732678</v>
      </c>
      <c r="AH1148" s="74" t="n">
        <f aca="false">IF(R1148&gt;0,AH1147+1,0)</f>
        <v>7</v>
      </c>
      <c r="AI1148" s="74" t="n">
        <f aca="false">IF(U1148&gt;0,AI1147+1,0)</f>
        <v>221</v>
      </c>
      <c r="AJ1148" s="74" t="n">
        <f aca="false">IF(G1148&gt;0,AJ1147+1,0)</f>
        <v>0</v>
      </c>
      <c r="AK1148" s="74" t="n">
        <f aca="false">IF(G1148&lt;=0,AK1147+1,0)</f>
        <v>1</v>
      </c>
      <c r="AL1148" s="74" t="n">
        <f aca="false">IF(K1148&gt;0,AL1147+1,0)</f>
        <v>0</v>
      </c>
      <c r="AM1148" s="74" t="n">
        <f aca="false">IF(K1148&lt;=0,AM1147+1,0)</f>
        <v>1</v>
      </c>
    </row>
    <row r="1149" customFormat="false" ht="15" hidden="false" customHeight="false" outlineLevel="0" collapsed="false">
      <c r="A1149" s="61" t="n">
        <v>1153</v>
      </c>
      <c r="B1149" s="62" t="n">
        <v>43098.4138888889</v>
      </c>
      <c r="C1149" s="63" t="n">
        <f aca="false">YEAR(B1149)</f>
        <v>2017</v>
      </c>
      <c r="D1149" s="32" t="s">
        <v>277</v>
      </c>
      <c r="E1149" s="64" t="n">
        <v>10507.1</v>
      </c>
      <c r="F1149" s="65" t="n">
        <v>-0.0061</v>
      </c>
      <c r="G1149" s="66" t="n">
        <v>-64.09331</v>
      </c>
      <c r="H1149" s="67" t="n">
        <f aca="false">E1149+IF(D1149="Long",1,-1)*G1149</f>
        <v>10443.00669</v>
      </c>
      <c r="I1149" s="68" t="n">
        <f aca="false">Assumptions!$B$58</f>
        <v>5.35750011455817</v>
      </c>
      <c r="J1149" s="68" t="n">
        <f aca="false">INDEX(Yearly!$D$5:$D$22,MATCH(C1149,Yearly!$A$5:$A$22,0))</f>
        <v>0.479776129661926</v>
      </c>
      <c r="K1149" s="68" t="n">
        <f aca="false">G1149-I1149-J1149</f>
        <v>-69.9305862442201</v>
      </c>
      <c r="L1149" s="69" t="n">
        <f aca="false">(I1149+J1149)/Assumptions!$B$8</f>
        <v>0.000257387411860783</v>
      </c>
      <c r="M1149" s="70" t="n">
        <f aca="false">F1149-L1149</f>
        <v>-0.00635738741186078</v>
      </c>
      <c r="N1149" s="71" t="n">
        <f aca="false">G1149*Assumptions!$B$7</f>
        <v>-504093.88315</v>
      </c>
      <c r="O1149" s="71" t="n">
        <f aca="false">K1149*Assumptions!$B$7</f>
        <v>-550004.060810791</v>
      </c>
      <c r="P1149" s="68" t="n">
        <f aca="false">P1148+G1149</f>
        <v>13980.482335</v>
      </c>
      <c r="Q1149" s="68" t="n">
        <f aca="false">MAX(Q1148,P1149)</f>
        <v>14193.290715</v>
      </c>
      <c r="R1149" s="68" t="n">
        <f aca="false">Q1149-P1149</f>
        <v>212.80838</v>
      </c>
      <c r="S1149" s="68" t="n">
        <f aca="false">S1148+K1149</f>
        <v>7256.8196912295</v>
      </c>
      <c r="T1149" s="68" t="n">
        <f aca="false">MAX(T1148,S1149)</f>
        <v>8098.85506898122</v>
      </c>
      <c r="U1149" s="68" t="n">
        <f aca="false">T1149-S1149</f>
        <v>842.035377751716</v>
      </c>
      <c r="V1149" s="70" t="n">
        <f aca="false">V1148+F1149</f>
        <v>2.4357</v>
      </c>
      <c r="W1149" s="70" t="n">
        <f aca="false">MAX(W1148,V1149)</f>
        <v>2.4563</v>
      </c>
      <c r="X1149" s="70" t="n">
        <f aca="false">W1149-V1149</f>
        <v>0.0206</v>
      </c>
      <c r="Y1149" s="70" t="n">
        <f aca="false">Y1148+M1149</f>
        <v>2.1392284859409</v>
      </c>
      <c r="Z1149" s="70" t="n">
        <f aca="false">MAX(Z1148,Y1149)</f>
        <v>2.16188758523579</v>
      </c>
      <c r="AA1149" s="70" t="n">
        <f aca="false">Z1149-Y1149</f>
        <v>0.0226590992948861</v>
      </c>
      <c r="AB1149" s="72" t="n">
        <f aca="false">AB1148*(1+F1149)</f>
        <v>9.93856374003101</v>
      </c>
      <c r="AC1149" s="73" t="n">
        <f aca="false">MAX(AC1148,AB1149)</f>
        <v>10.1469547507376</v>
      </c>
      <c r="AD1149" s="70" t="n">
        <f aca="false">1-AB1149/AC1149</f>
        <v>0.0205372957528365</v>
      </c>
      <c r="AE1149" s="73" t="n">
        <f aca="false">AE1148*(1+M1149)</f>
        <v>7.39257151727423</v>
      </c>
      <c r="AF1149" s="73" t="n">
        <f aca="false">MAX(AF1148,AE1149)</f>
        <v>7.58042448368252</v>
      </c>
      <c r="AG1149" s="70" t="n">
        <f aca="false">1-AE1149/AF1149</f>
        <v>0.0247813254802101</v>
      </c>
      <c r="AH1149" s="74" t="n">
        <f aca="false">IF(R1149&gt;0,AH1148+1,0)</f>
        <v>8</v>
      </c>
      <c r="AI1149" s="74" t="n">
        <f aca="false">IF(U1149&gt;0,AI1148+1,0)</f>
        <v>222</v>
      </c>
      <c r="AJ1149" s="74" t="n">
        <f aca="false">IF(G1149&gt;0,AJ1148+1,0)</f>
        <v>0</v>
      </c>
      <c r="AK1149" s="74" t="n">
        <f aca="false">IF(G1149&lt;=0,AK1148+1,0)</f>
        <v>2</v>
      </c>
      <c r="AL1149" s="74" t="n">
        <f aca="false">IF(K1149&gt;0,AL1148+1,0)</f>
        <v>0</v>
      </c>
      <c r="AM1149" s="74" t="n">
        <f aca="false">IF(K1149&lt;=0,AM1148+1,0)</f>
        <v>2</v>
      </c>
    </row>
    <row r="1150" customFormat="false" ht="15" hidden="false" customHeight="false" outlineLevel="0" collapsed="false">
      <c r="A1150" s="61" t="n">
        <v>1154</v>
      </c>
      <c r="B1150" s="62" t="n">
        <v>43101.6354166667</v>
      </c>
      <c r="C1150" s="63" t="n">
        <f aca="false">YEAR(B1150)</f>
        <v>2018</v>
      </c>
      <c r="D1150" s="32" t="s">
        <v>276</v>
      </c>
      <c r="E1150" s="64" t="n">
        <v>10443.25</v>
      </c>
      <c r="F1150" s="65" t="n">
        <v>-0.005</v>
      </c>
      <c r="G1150" s="66" t="n">
        <v>-52.21625</v>
      </c>
      <c r="H1150" s="67" t="n">
        <f aca="false">E1150+IF(D1150="Long",1,-1)*G1150</f>
        <v>10495.46625</v>
      </c>
      <c r="I1150" s="68" t="n">
        <f aca="false">Assumptions!$B$58</f>
        <v>5.35750011455817</v>
      </c>
      <c r="J1150" s="68" t="n">
        <f aca="false">INDEX(Yearly!$D$5:$D$22,MATCH(C1150,Yearly!$A$5:$A$22,0))</f>
        <v>0.518467753021758</v>
      </c>
      <c r="K1150" s="68" t="n">
        <f aca="false">G1150-I1150-J1150</f>
        <v>-58.0922178675799</v>
      </c>
      <c r="L1150" s="69" t="n">
        <f aca="false">(I1150+J1150)/Assumptions!$B$8</f>
        <v>0.000259093470710942</v>
      </c>
      <c r="M1150" s="70" t="n">
        <f aca="false">F1150-L1150</f>
        <v>-0.00525909347071094</v>
      </c>
      <c r="N1150" s="71" t="n">
        <f aca="false">G1150*Assumptions!$B$7</f>
        <v>-410680.80625</v>
      </c>
      <c r="O1150" s="71" t="n">
        <f aca="false">K1150*Assumptions!$B$7</f>
        <v>-456895.293528516</v>
      </c>
      <c r="P1150" s="68" t="n">
        <f aca="false">P1149+G1150</f>
        <v>13928.266085</v>
      </c>
      <c r="Q1150" s="68" t="n">
        <f aca="false">MAX(Q1149,P1150)</f>
        <v>14193.290715</v>
      </c>
      <c r="R1150" s="68" t="n">
        <f aca="false">Q1150-P1150</f>
        <v>265.02463</v>
      </c>
      <c r="S1150" s="68" t="n">
        <f aca="false">S1149+K1150</f>
        <v>7198.72747336192</v>
      </c>
      <c r="T1150" s="68" t="n">
        <f aca="false">MAX(T1149,S1150)</f>
        <v>8098.85506898122</v>
      </c>
      <c r="U1150" s="68" t="n">
        <f aca="false">T1150-S1150</f>
        <v>900.127595619296</v>
      </c>
      <c r="V1150" s="70" t="n">
        <f aca="false">V1149+F1150</f>
        <v>2.4307</v>
      </c>
      <c r="W1150" s="70" t="n">
        <f aca="false">MAX(W1149,V1150)</f>
        <v>2.4563</v>
      </c>
      <c r="X1150" s="70" t="n">
        <f aca="false">W1150-V1150</f>
        <v>0.0255999999999998</v>
      </c>
      <c r="Y1150" s="70" t="n">
        <f aca="false">Y1149+M1150</f>
        <v>2.13396939247019</v>
      </c>
      <c r="Z1150" s="70" t="n">
        <f aca="false">MAX(Z1149,Y1150)</f>
        <v>2.16188758523579</v>
      </c>
      <c r="AA1150" s="70" t="n">
        <f aca="false">Z1150-Y1150</f>
        <v>0.0279181927655969</v>
      </c>
      <c r="AB1150" s="72" t="n">
        <f aca="false">AB1149*(1+F1150)</f>
        <v>9.88887092133085</v>
      </c>
      <c r="AC1150" s="73" t="n">
        <f aca="false">MAX(AC1149,AB1150)</f>
        <v>10.1469547507376</v>
      </c>
      <c r="AD1150" s="70" t="n">
        <f aca="false">1-AB1150/AC1150</f>
        <v>0.0254346092740723</v>
      </c>
      <c r="AE1150" s="73" t="n">
        <f aca="false">AE1149*(1+M1150)</f>
        <v>7.35369329267597</v>
      </c>
      <c r="AF1150" s="73" t="n">
        <f aca="false">MAX(AF1149,AE1150)</f>
        <v>7.58042448368252</v>
      </c>
      <c r="AG1150" s="70" t="n">
        <f aca="false">1-AE1150/AF1150</f>
        <v>0.0299100916438925</v>
      </c>
      <c r="AH1150" s="74" t="n">
        <f aca="false">IF(R1150&gt;0,AH1149+1,0)</f>
        <v>9</v>
      </c>
      <c r="AI1150" s="74" t="n">
        <f aca="false">IF(U1150&gt;0,AI1149+1,0)</f>
        <v>223</v>
      </c>
      <c r="AJ1150" s="74" t="n">
        <f aca="false">IF(G1150&gt;0,AJ1149+1,0)</f>
        <v>0</v>
      </c>
      <c r="AK1150" s="74" t="n">
        <f aca="false">IF(G1150&lt;=0,AK1149+1,0)</f>
        <v>3</v>
      </c>
      <c r="AL1150" s="74" t="n">
        <f aca="false">IF(K1150&gt;0,AL1149+1,0)</f>
        <v>0</v>
      </c>
      <c r="AM1150" s="74" t="n">
        <f aca="false">IF(K1150&lt;=0,AM1149+1,0)</f>
        <v>3</v>
      </c>
    </row>
    <row r="1151" customFormat="false" ht="15" hidden="false" customHeight="false" outlineLevel="0" collapsed="false">
      <c r="A1151" s="61" t="n">
        <v>1155</v>
      </c>
      <c r="B1151" s="62" t="n">
        <v>43103.4270833333</v>
      </c>
      <c r="C1151" s="63" t="n">
        <f aca="false">YEAR(B1151)</f>
        <v>2018</v>
      </c>
      <c r="D1151" s="32" t="s">
        <v>277</v>
      </c>
      <c r="E1151" s="64" t="n">
        <v>10495.55</v>
      </c>
      <c r="F1151" s="65" t="n">
        <v>-0.0033</v>
      </c>
      <c r="G1151" s="66" t="n">
        <v>-34.635315</v>
      </c>
      <c r="H1151" s="67" t="n">
        <f aca="false">E1151+IF(D1151="Long",1,-1)*G1151</f>
        <v>10460.914685</v>
      </c>
      <c r="I1151" s="68" t="n">
        <f aca="false">Assumptions!$B$58</f>
        <v>5.35750011455817</v>
      </c>
      <c r="J1151" s="68" t="n">
        <f aca="false">INDEX(Yearly!$D$5:$D$22,MATCH(C1151,Yearly!$A$5:$A$22,0))</f>
        <v>0.518467753021758</v>
      </c>
      <c r="K1151" s="68" t="n">
        <f aca="false">G1151-I1151-J1151</f>
        <v>-40.5112828675799</v>
      </c>
      <c r="L1151" s="69" t="n">
        <f aca="false">(I1151+J1151)/Assumptions!$B$8</f>
        <v>0.000259093470710942</v>
      </c>
      <c r="M1151" s="70" t="n">
        <f aca="false">F1151-L1151</f>
        <v>-0.00355909347071094</v>
      </c>
      <c r="N1151" s="71" t="n">
        <f aca="false">G1151*Assumptions!$B$7</f>
        <v>-272406.752475</v>
      </c>
      <c r="O1151" s="71" t="n">
        <f aca="false">K1151*Assumptions!$B$7</f>
        <v>-318621.239753516</v>
      </c>
      <c r="P1151" s="68" t="n">
        <f aca="false">P1150+G1151</f>
        <v>13893.63077</v>
      </c>
      <c r="Q1151" s="68" t="n">
        <f aca="false">MAX(Q1150,P1151)</f>
        <v>14193.290715</v>
      </c>
      <c r="R1151" s="68" t="n">
        <f aca="false">Q1151-P1151</f>
        <v>299.659944999999</v>
      </c>
      <c r="S1151" s="68" t="n">
        <f aca="false">S1150+K1151</f>
        <v>7158.21619049434</v>
      </c>
      <c r="T1151" s="68" t="n">
        <f aca="false">MAX(T1150,S1151)</f>
        <v>8098.85506898122</v>
      </c>
      <c r="U1151" s="68" t="n">
        <f aca="false">T1151-S1151</f>
        <v>940.638878486876</v>
      </c>
      <c r="V1151" s="70" t="n">
        <f aca="false">V1150+F1151</f>
        <v>2.4274</v>
      </c>
      <c r="W1151" s="70" t="n">
        <f aca="false">MAX(W1150,V1151)</f>
        <v>2.4563</v>
      </c>
      <c r="X1151" s="70" t="n">
        <f aca="false">W1151-V1151</f>
        <v>0.0288999999999997</v>
      </c>
      <c r="Y1151" s="70" t="n">
        <f aca="false">Y1150+M1151</f>
        <v>2.13041029899948</v>
      </c>
      <c r="Z1151" s="70" t="n">
        <f aca="false">MAX(Z1150,Y1151)</f>
        <v>2.16188758523579</v>
      </c>
      <c r="AA1151" s="70" t="n">
        <f aca="false">Z1151-Y1151</f>
        <v>0.0314772862363077</v>
      </c>
      <c r="AB1151" s="72" t="n">
        <f aca="false">AB1150*(1+F1151)</f>
        <v>9.85623764729046</v>
      </c>
      <c r="AC1151" s="73" t="n">
        <f aca="false">MAX(AC1150,AB1151)</f>
        <v>10.1469547507376</v>
      </c>
      <c r="AD1151" s="70" t="n">
        <f aca="false">1-AB1151/AC1151</f>
        <v>0.0286506750634677</v>
      </c>
      <c r="AE1151" s="73" t="n">
        <f aca="false">AE1150*(1+M1151)</f>
        <v>7.3275208108924</v>
      </c>
      <c r="AF1151" s="73" t="n">
        <f aca="false">MAX(AF1150,AE1151)</f>
        <v>7.58042448368252</v>
      </c>
      <c r="AG1151" s="70" t="n">
        <f aca="false">1-AE1151/AF1151</f>
        <v>0.0333627323027252</v>
      </c>
      <c r="AH1151" s="74" t="n">
        <f aca="false">IF(R1151&gt;0,AH1150+1,0)</f>
        <v>10</v>
      </c>
      <c r="AI1151" s="74" t="n">
        <f aca="false">IF(U1151&gt;0,AI1150+1,0)</f>
        <v>224</v>
      </c>
      <c r="AJ1151" s="74" t="n">
        <f aca="false">IF(G1151&gt;0,AJ1150+1,0)</f>
        <v>0</v>
      </c>
      <c r="AK1151" s="74" t="n">
        <f aca="false">IF(G1151&lt;=0,AK1150+1,0)</f>
        <v>4</v>
      </c>
      <c r="AL1151" s="74" t="n">
        <f aca="false">IF(K1151&gt;0,AL1150+1,0)</f>
        <v>0</v>
      </c>
      <c r="AM1151" s="74" t="n">
        <f aca="false">IF(K1151&lt;=0,AM1150+1,0)</f>
        <v>4</v>
      </c>
    </row>
    <row r="1152" customFormat="false" ht="15" hidden="false" customHeight="false" outlineLevel="0" collapsed="false">
      <c r="A1152" s="61" t="n">
        <v>1156</v>
      </c>
      <c r="B1152" s="62" t="n">
        <v>43103.5319444445</v>
      </c>
      <c r="C1152" s="63" t="n">
        <f aca="false">YEAR(B1152)</f>
        <v>2018</v>
      </c>
      <c r="D1152" s="32" t="s">
        <v>276</v>
      </c>
      <c r="E1152" s="64" t="n">
        <v>10460.65</v>
      </c>
      <c r="F1152" s="65" t="n">
        <v>-0.0014</v>
      </c>
      <c r="G1152" s="66" t="n">
        <v>-14.64491</v>
      </c>
      <c r="H1152" s="67" t="n">
        <f aca="false">E1152+IF(D1152="Long",1,-1)*G1152</f>
        <v>10475.29491</v>
      </c>
      <c r="I1152" s="68" t="n">
        <f aca="false">Assumptions!$B$58</f>
        <v>5.35750011455817</v>
      </c>
      <c r="J1152" s="68" t="n">
        <f aca="false">INDEX(Yearly!$D$5:$D$22,MATCH(C1152,Yearly!$A$5:$A$22,0))</f>
        <v>0.518467753021758</v>
      </c>
      <c r="K1152" s="68" t="n">
        <f aca="false">G1152-I1152-J1152</f>
        <v>-20.5208778675799</v>
      </c>
      <c r="L1152" s="69" t="n">
        <f aca="false">(I1152+J1152)/Assumptions!$B$8</f>
        <v>0.000259093470710942</v>
      </c>
      <c r="M1152" s="70" t="n">
        <f aca="false">F1152-L1152</f>
        <v>-0.00165909347071094</v>
      </c>
      <c r="N1152" s="71" t="n">
        <f aca="false">G1152*Assumptions!$B$7</f>
        <v>-115182.21715</v>
      </c>
      <c r="O1152" s="71" t="n">
        <f aca="false">K1152*Assumptions!$B$7</f>
        <v>-161396.704428516</v>
      </c>
      <c r="P1152" s="68" t="n">
        <f aca="false">P1151+G1152</f>
        <v>13878.98586</v>
      </c>
      <c r="Q1152" s="68" t="n">
        <f aca="false">MAX(Q1151,P1152)</f>
        <v>14193.290715</v>
      </c>
      <c r="R1152" s="68" t="n">
        <f aca="false">Q1152-P1152</f>
        <v>314.304855</v>
      </c>
      <c r="S1152" s="68" t="n">
        <f aca="false">S1151+K1152</f>
        <v>7137.69531262676</v>
      </c>
      <c r="T1152" s="68" t="n">
        <f aca="false">MAX(T1151,S1152)</f>
        <v>8098.85506898122</v>
      </c>
      <c r="U1152" s="68" t="n">
        <f aca="false">T1152-S1152</f>
        <v>961.159756354456</v>
      </c>
      <c r="V1152" s="70" t="n">
        <f aca="false">V1151+F1152</f>
        <v>2.426</v>
      </c>
      <c r="W1152" s="70" t="n">
        <f aca="false">MAX(W1151,V1152)</f>
        <v>2.4563</v>
      </c>
      <c r="X1152" s="70" t="n">
        <f aca="false">W1152-V1152</f>
        <v>0.0302999999999996</v>
      </c>
      <c r="Y1152" s="70" t="n">
        <f aca="false">Y1151+M1152</f>
        <v>2.12875120552877</v>
      </c>
      <c r="Z1152" s="70" t="n">
        <f aca="false">MAX(Z1151,Y1152)</f>
        <v>2.16188758523579</v>
      </c>
      <c r="AA1152" s="70" t="n">
        <f aca="false">Z1152-Y1152</f>
        <v>0.0331363797070186</v>
      </c>
      <c r="AB1152" s="72" t="n">
        <f aca="false">AB1151*(1+F1152)</f>
        <v>9.84243891458425</v>
      </c>
      <c r="AC1152" s="73" t="n">
        <f aca="false">MAX(AC1151,AB1152)</f>
        <v>10.1469547507376</v>
      </c>
      <c r="AD1152" s="70" t="n">
        <f aca="false">1-AB1152/AC1152</f>
        <v>0.0300105641183789</v>
      </c>
      <c r="AE1152" s="73" t="n">
        <f aca="false">AE1151*(1+M1152)</f>
        <v>7.31536376895855</v>
      </c>
      <c r="AF1152" s="73" t="n">
        <f aca="false">MAX(AF1151,AE1152)</f>
        <v>7.58042448368252</v>
      </c>
      <c r="AG1152" s="70" t="n">
        <f aca="false">1-AE1152/AF1152</f>
        <v>0.0349664738821076</v>
      </c>
      <c r="AH1152" s="74" t="n">
        <f aca="false">IF(R1152&gt;0,AH1151+1,0)</f>
        <v>11</v>
      </c>
      <c r="AI1152" s="74" t="n">
        <f aca="false">IF(U1152&gt;0,AI1151+1,0)</f>
        <v>225</v>
      </c>
      <c r="AJ1152" s="74" t="n">
        <f aca="false">IF(G1152&gt;0,AJ1151+1,0)</f>
        <v>0</v>
      </c>
      <c r="AK1152" s="74" t="n">
        <f aca="false">IF(G1152&lt;=0,AK1151+1,0)</f>
        <v>5</v>
      </c>
      <c r="AL1152" s="74" t="n">
        <f aca="false">IF(K1152&gt;0,AL1151+1,0)</f>
        <v>0</v>
      </c>
      <c r="AM1152" s="74" t="n">
        <f aca="false">IF(K1152&lt;=0,AM1151+1,0)</f>
        <v>5</v>
      </c>
    </row>
    <row r="1153" customFormat="false" ht="15" hidden="false" customHeight="false" outlineLevel="0" collapsed="false">
      <c r="A1153" s="61" t="n">
        <v>1157</v>
      </c>
      <c r="B1153" s="62" t="n">
        <v>43104.53125</v>
      </c>
      <c r="C1153" s="63" t="n">
        <f aca="false">YEAR(B1153)</f>
        <v>2018</v>
      </c>
      <c r="D1153" s="32" t="s">
        <v>277</v>
      </c>
      <c r="E1153" s="64" t="n">
        <v>10475.1</v>
      </c>
      <c r="F1153" s="65" t="n">
        <v>0.0121</v>
      </c>
      <c r="G1153" s="66" t="n">
        <v>126.74871</v>
      </c>
      <c r="H1153" s="67" t="n">
        <f aca="false">E1153+IF(D1153="Long",1,-1)*G1153</f>
        <v>10601.84871</v>
      </c>
      <c r="I1153" s="68" t="n">
        <f aca="false">Assumptions!$B$58</f>
        <v>5.35750011455817</v>
      </c>
      <c r="J1153" s="68" t="n">
        <f aca="false">INDEX(Yearly!$D$5:$D$22,MATCH(C1153,Yearly!$A$5:$A$22,0))</f>
        <v>0.518467753021758</v>
      </c>
      <c r="K1153" s="68" t="n">
        <f aca="false">G1153-I1153-J1153</f>
        <v>120.87274213242</v>
      </c>
      <c r="L1153" s="69" t="n">
        <f aca="false">(I1153+J1153)/Assumptions!$B$8</f>
        <v>0.000259093470710942</v>
      </c>
      <c r="M1153" s="70" t="n">
        <f aca="false">F1153-L1153</f>
        <v>0.0118409065292891</v>
      </c>
      <c r="N1153" s="71" t="n">
        <f aca="false">G1153*Assumptions!$B$7</f>
        <v>996878.60415</v>
      </c>
      <c r="O1153" s="71" t="n">
        <f aca="false">K1153*Assumptions!$B$7</f>
        <v>950664.116871484</v>
      </c>
      <c r="P1153" s="68" t="n">
        <f aca="false">P1152+G1153</f>
        <v>14005.73457</v>
      </c>
      <c r="Q1153" s="68" t="n">
        <f aca="false">MAX(Q1152,P1153)</f>
        <v>14193.290715</v>
      </c>
      <c r="R1153" s="68" t="n">
        <f aca="false">Q1153-P1153</f>
        <v>187.556145</v>
      </c>
      <c r="S1153" s="68" t="n">
        <f aca="false">S1152+K1153</f>
        <v>7258.56805475918</v>
      </c>
      <c r="T1153" s="68" t="n">
        <f aca="false">MAX(T1152,S1153)</f>
        <v>8098.85506898122</v>
      </c>
      <c r="U1153" s="68" t="n">
        <f aca="false">T1153-S1153</f>
        <v>840.287014222035</v>
      </c>
      <c r="V1153" s="70" t="n">
        <f aca="false">V1152+F1153</f>
        <v>2.4381</v>
      </c>
      <c r="W1153" s="70" t="n">
        <f aca="false">MAX(W1152,V1153)</f>
        <v>2.4563</v>
      </c>
      <c r="X1153" s="70" t="n">
        <f aca="false">W1153-V1153</f>
        <v>0.0181999999999998</v>
      </c>
      <c r="Y1153" s="70" t="n">
        <f aca="false">Y1152+M1153</f>
        <v>2.14059211205806</v>
      </c>
      <c r="Z1153" s="70" t="n">
        <f aca="false">MAX(Z1152,Y1153)</f>
        <v>2.16188758523579</v>
      </c>
      <c r="AA1153" s="70" t="n">
        <f aca="false">Z1153-Y1153</f>
        <v>0.0212954731777293</v>
      </c>
      <c r="AB1153" s="72" t="n">
        <f aca="false">AB1152*(1+F1153)</f>
        <v>9.96153242545072</v>
      </c>
      <c r="AC1153" s="73" t="n">
        <f aca="false">MAX(AC1152,AB1153)</f>
        <v>10.1469547507376</v>
      </c>
      <c r="AD1153" s="70" t="n">
        <f aca="false">1-AB1153/AC1153</f>
        <v>0.0182736919442114</v>
      </c>
      <c r="AE1153" s="73" t="n">
        <f aca="false">AE1152*(1+M1153)</f>
        <v>7.40198430757454</v>
      </c>
      <c r="AF1153" s="73" t="n">
        <f aca="false">MAX(AF1152,AE1153)</f>
        <v>7.58042448368252</v>
      </c>
      <c r="AG1153" s="70" t="n">
        <f aca="false">1-AE1153/AF1153</f>
        <v>0.0235396021017155</v>
      </c>
      <c r="AH1153" s="74" t="n">
        <f aca="false">IF(R1153&gt;0,AH1152+1,0)</f>
        <v>12</v>
      </c>
      <c r="AI1153" s="74" t="n">
        <f aca="false">IF(U1153&gt;0,AI1152+1,0)</f>
        <v>226</v>
      </c>
      <c r="AJ1153" s="74" t="n">
        <f aca="false">IF(G1153&gt;0,AJ1152+1,0)</f>
        <v>1</v>
      </c>
      <c r="AK1153" s="74" t="n">
        <f aca="false">IF(G1153&lt;=0,AK1152+1,0)</f>
        <v>0</v>
      </c>
      <c r="AL1153" s="74" t="n">
        <f aca="false">IF(K1153&gt;0,AL1152+1,0)</f>
        <v>1</v>
      </c>
      <c r="AM1153" s="74" t="n">
        <f aca="false">IF(K1153&lt;=0,AM1152+1,0)</f>
        <v>0</v>
      </c>
    </row>
    <row r="1154" customFormat="false" ht="15" hidden="false" customHeight="false" outlineLevel="0" collapsed="false">
      <c r="A1154" s="61" t="n">
        <v>1158</v>
      </c>
      <c r="B1154" s="62" t="n">
        <v>43112.53125</v>
      </c>
      <c r="C1154" s="63" t="n">
        <f aca="false">YEAR(B1154)</f>
        <v>2018</v>
      </c>
      <c r="D1154" s="32" t="s">
        <v>276</v>
      </c>
      <c r="E1154" s="64" t="n">
        <v>10601.5</v>
      </c>
      <c r="F1154" s="65" t="n">
        <v>-0.0056</v>
      </c>
      <c r="G1154" s="66" t="n">
        <v>-59.3684</v>
      </c>
      <c r="H1154" s="67" t="n">
        <f aca="false">E1154+IF(D1154="Long",1,-1)*G1154</f>
        <v>10660.8684</v>
      </c>
      <c r="I1154" s="68" t="n">
        <f aca="false">Assumptions!$B$58</f>
        <v>5.35750011455817</v>
      </c>
      <c r="J1154" s="68" t="n">
        <f aca="false">INDEX(Yearly!$D$5:$D$22,MATCH(C1154,Yearly!$A$5:$A$22,0))</f>
        <v>0.518467753021758</v>
      </c>
      <c r="K1154" s="68" t="n">
        <f aca="false">G1154-I1154-J1154</f>
        <v>-65.2443678675799</v>
      </c>
      <c r="L1154" s="69" t="n">
        <f aca="false">(I1154+J1154)/Assumptions!$B$8</f>
        <v>0.000259093470710942</v>
      </c>
      <c r="M1154" s="70" t="n">
        <f aca="false">F1154-L1154</f>
        <v>-0.00585909347071094</v>
      </c>
      <c r="N1154" s="71" t="n">
        <f aca="false">G1154*Assumptions!$B$7</f>
        <v>-466932.466</v>
      </c>
      <c r="O1154" s="71" t="n">
        <f aca="false">K1154*Assumptions!$B$7</f>
        <v>-513146.953278516</v>
      </c>
      <c r="P1154" s="68" t="n">
        <f aca="false">P1153+G1154</f>
        <v>13946.36617</v>
      </c>
      <c r="Q1154" s="68" t="n">
        <f aca="false">MAX(Q1153,P1154)</f>
        <v>14193.290715</v>
      </c>
      <c r="R1154" s="68" t="n">
        <f aca="false">Q1154-P1154</f>
        <v>246.924545</v>
      </c>
      <c r="S1154" s="68" t="n">
        <f aca="false">S1153+K1154</f>
        <v>7193.3236868916</v>
      </c>
      <c r="T1154" s="68" t="n">
        <f aca="false">MAX(T1153,S1154)</f>
        <v>8098.85506898122</v>
      </c>
      <c r="U1154" s="68" t="n">
        <f aca="false">T1154-S1154</f>
        <v>905.531382089615</v>
      </c>
      <c r="V1154" s="70" t="n">
        <f aca="false">V1153+F1154</f>
        <v>2.4325</v>
      </c>
      <c r="W1154" s="70" t="n">
        <f aca="false">MAX(W1153,V1154)</f>
        <v>2.4563</v>
      </c>
      <c r="X1154" s="70" t="n">
        <f aca="false">W1154-V1154</f>
        <v>0.0237999999999996</v>
      </c>
      <c r="Y1154" s="70" t="n">
        <f aca="false">Y1153+M1154</f>
        <v>2.13473301858735</v>
      </c>
      <c r="Z1154" s="70" t="n">
        <f aca="false">MAX(Z1153,Y1154)</f>
        <v>2.16188758523579</v>
      </c>
      <c r="AA1154" s="70" t="n">
        <f aca="false">Z1154-Y1154</f>
        <v>0.0271545666484401</v>
      </c>
      <c r="AB1154" s="72" t="n">
        <f aca="false">AB1153*(1+F1154)</f>
        <v>9.9057478438682</v>
      </c>
      <c r="AC1154" s="73" t="n">
        <f aca="false">MAX(AC1153,AB1154)</f>
        <v>10.1469547507376</v>
      </c>
      <c r="AD1154" s="70" t="n">
        <f aca="false">1-AB1154/AC1154</f>
        <v>0.0237713592693238</v>
      </c>
      <c r="AE1154" s="73" t="n">
        <f aca="false">AE1153*(1+M1154)</f>
        <v>7.35861538964772</v>
      </c>
      <c r="AF1154" s="73" t="n">
        <f aca="false">MAX(AF1153,AE1154)</f>
        <v>7.58042448368252</v>
      </c>
      <c r="AG1154" s="70" t="n">
        <f aca="false">1-AE1154/AF1154</f>
        <v>0.0292607748434491</v>
      </c>
      <c r="AH1154" s="74" t="n">
        <f aca="false">IF(R1154&gt;0,AH1153+1,0)</f>
        <v>13</v>
      </c>
      <c r="AI1154" s="74" t="n">
        <f aca="false">IF(U1154&gt;0,AI1153+1,0)</f>
        <v>227</v>
      </c>
      <c r="AJ1154" s="74" t="n">
        <f aca="false">IF(G1154&gt;0,AJ1153+1,0)</f>
        <v>0</v>
      </c>
      <c r="AK1154" s="74" t="n">
        <f aca="false">IF(G1154&lt;=0,AK1153+1,0)</f>
        <v>1</v>
      </c>
      <c r="AL1154" s="74" t="n">
        <f aca="false">IF(K1154&gt;0,AL1153+1,0)</f>
        <v>0</v>
      </c>
      <c r="AM1154" s="74" t="n">
        <f aca="false">IF(K1154&lt;=0,AM1153+1,0)</f>
        <v>1</v>
      </c>
    </row>
    <row r="1155" customFormat="false" ht="15" hidden="false" customHeight="false" outlineLevel="0" collapsed="false">
      <c r="A1155" s="61" t="n">
        <v>1159</v>
      </c>
      <c r="B1155" s="62" t="n">
        <v>43112.6069444444</v>
      </c>
      <c r="C1155" s="63" t="n">
        <f aca="false">YEAR(B1155)</f>
        <v>2018</v>
      </c>
      <c r="D1155" s="32" t="s">
        <v>277</v>
      </c>
      <c r="E1155" s="64" t="n">
        <v>10661.1</v>
      </c>
      <c r="F1155" s="65" t="n">
        <v>0.0356</v>
      </c>
      <c r="G1155" s="66" t="n">
        <v>379.53516</v>
      </c>
      <c r="H1155" s="67" t="n">
        <f aca="false">E1155+IF(D1155="Long",1,-1)*G1155</f>
        <v>11040.63516</v>
      </c>
      <c r="I1155" s="68" t="n">
        <f aca="false">Assumptions!$B$58</f>
        <v>5.35750011455817</v>
      </c>
      <c r="J1155" s="68" t="n">
        <f aca="false">INDEX(Yearly!$D$5:$D$22,MATCH(C1155,Yearly!$A$5:$A$22,0))</f>
        <v>0.518467753021758</v>
      </c>
      <c r="K1155" s="68" t="n">
        <f aca="false">G1155-I1155-J1155</f>
        <v>373.65919213242</v>
      </c>
      <c r="L1155" s="69" t="n">
        <f aca="false">(I1155+J1155)/Assumptions!$B$8</f>
        <v>0.000259093470710942</v>
      </c>
      <c r="M1155" s="70" t="n">
        <f aca="false">F1155-L1155</f>
        <v>0.0353409065292891</v>
      </c>
      <c r="N1155" s="71" t="n">
        <f aca="false">G1155*Assumptions!$B$7</f>
        <v>2985044.0334</v>
      </c>
      <c r="O1155" s="71" t="n">
        <f aca="false">K1155*Assumptions!$B$7</f>
        <v>2938829.54612148</v>
      </c>
      <c r="P1155" s="68" t="n">
        <f aca="false">P1154+G1155</f>
        <v>14325.90133</v>
      </c>
      <c r="Q1155" s="68" t="n">
        <f aca="false">MAX(Q1154,P1155)</f>
        <v>14325.90133</v>
      </c>
      <c r="R1155" s="68" t="n">
        <f aca="false">Q1155-P1155</f>
        <v>0</v>
      </c>
      <c r="S1155" s="68" t="n">
        <f aca="false">S1154+K1155</f>
        <v>7566.98287902402</v>
      </c>
      <c r="T1155" s="68" t="n">
        <f aca="false">MAX(T1154,S1155)</f>
        <v>8098.85506898122</v>
      </c>
      <c r="U1155" s="68" t="n">
        <f aca="false">T1155-S1155</f>
        <v>531.872189957196</v>
      </c>
      <c r="V1155" s="70" t="n">
        <f aca="false">V1154+F1155</f>
        <v>2.4681</v>
      </c>
      <c r="W1155" s="70" t="n">
        <f aca="false">MAX(W1154,V1155)</f>
        <v>2.4681</v>
      </c>
      <c r="X1155" s="70" t="n">
        <f aca="false">W1155-V1155</f>
        <v>0</v>
      </c>
      <c r="Y1155" s="70" t="n">
        <f aca="false">Y1154+M1155</f>
        <v>2.17007392511664</v>
      </c>
      <c r="Z1155" s="70" t="n">
        <f aca="false">MAX(Z1154,Y1155)</f>
        <v>2.17007392511664</v>
      </c>
      <c r="AA1155" s="70" t="n">
        <f aca="false">Z1155-Y1155</f>
        <v>0</v>
      </c>
      <c r="AB1155" s="72" t="n">
        <f aca="false">AB1154*(1+F1155)</f>
        <v>10.2583924671099</v>
      </c>
      <c r="AC1155" s="73" t="n">
        <f aca="false">MAX(AC1154,AB1155)</f>
        <v>10.2583924671099</v>
      </c>
      <c r="AD1155" s="70" t="n">
        <f aca="false">1-AB1155/AC1155</f>
        <v>0</v>
      </c>
      <c r="AE1155" s="73" t="n">
        <f aca="false">AE1154*(1+M1155)</f>
        <v>7.61867552831825</v>
      </c>
      <c r="AF1155" s="73" t="n">
        <f aca="false">MAX(AF1154,AE1155)</f>
        <v>7.61867552831825</v>
      </c>
      <c r="AG1155" s="70" t="n">
        <f aca="false">1-AE1155/AF1155</f>
        <v>0</v>
      </c>
      <c r="AH1155" s="74" t="n">
        <f aca="false">IF(R1155&gt;0,AH1154+1,0)</f>
        <v>0</v>
      </c>
      <c r="AI1155" s="74" t="n">
        <f aca="false">IF(U1155&gt;0,AI1154+1,0)</f>
        <v>228</v>
      </c>
      <c r="AJ1155" s="74" t="n">
        <f aca="false">IF(G1155&gt;0,AJ1154+1,0)</f>
        <v>1</v>
      </c>
      <c r="AK1155" s="74" t="n">
        <f aca="false">IF(G1155&lt;=0,AK1154+1,0)</f>
        <v>0</v>
      </c>
      <c r="AL1155" s="74" t="n">
        <f aca="false">IF(K1155&gt;0,AL1154+1,0)</f>
        <v>1</v>
      </c>
      <c r="AM1155" s="74" t="n">
        <f aca="false">IF(K1155&lt;=0,AM1154+1,0)</f>
        <v>0</v>
      </c>
    </row>
    <row r="1156" customFormat="false" ht="15" hidden="false" customHeight="false" outlineLevel="0" collapsed="false">
      <c r="A1156" s="61" t="n">
        <v>1160</v>
      </c>
      <c r="B1156" s="62" t="n">
        <v>43130.5104166667</v>
      </c>
      <c r="C1156" s="63" t="n">
        <f aca="false">YEAR(B1156)</f>
        <v>2018</v>
      </c>
      <c r="D1156" s="32" t="s">
        <v>276</v>
      </c>
      <c r="E1156" s="64" t="n">
        <v>11040.15</v>
      </c>
      <c r="F1156" s="65" t="n">
        <v>-0.0025</v>
      </c>
      <c r="G1156" s="66" t="n">
        <v>-27.600375</v>
      </c>
      <c r="H1156" s="67" t="n">
        <f aca="false">E1156+IF(D1156="Long",1,-1)*G1156</f>
        <v>11067.750375</v>
      </c>
      <c r="I1156" s="68" t="n">
        <f aca="false">Assumptions!$B$58</f>
        <v>5.35750011455817</v>
      </c>
      <c r="J1156" s="68" t="n">
        <f aca="false">INDEX(Yearly!$D$5:$D$22,MATCH(C1156,Yearly!$A$5:$A$22,0))</f>
        <v>0.518467753021758</v>
      </c>
      <c r="K1156" s="68" t="n">
        <f aca="false">G1156-I1156-J1156</f>
        <v>-33.4763428675799</v>
      </c>
      <c r="L1156" s="69" t="n">
        <f aca="false">(I1156+J1156)/Assumptions!$B$8</f>
        <v>0.000259093470710942</v>
      </c>
      <c r="M1156" s="70" t="n">
        <f aca="false">F1156-L1156</f>
        <v>-0.00275909347071094</v>
      </c>
      <c r="N1156" s="71" t="n">
        <f aca="false">G1156*Assumptions!$B$7</f>
        <v>-217076.949375</v>
      </c>
      <c r="O1156" s="71" t="n">
        <f aca="false">K1156*Assumptions!$B$7</f>
        <v>-263291.436653516</v>
      </c>
      <c r="P1156" s="68" t="n">
        <f aca="false">P1155+G1156</f>
        <v>14298.300955</v>
      </c>
      <c r="Q1156" s="68" t="n">
        <f aca="false">MAX(Q1155,P1156)</f>
        <v>14325.90133</v>
      </c>
      <c r="R1156" s="68" t="n">
        <f aca="false">Q1156-P1156</f>
        <v>27.600375</v>
      </c>
      <c r="S1156" s="68" t="n">
        <f aca="false">S1155+K1156</f>
        <v>7533.50653615644</v>
      </c>
      <c r="T1156" s="68" t="n">
        <f aca="false">MAX(T1155,S1156)</f>
        <v>8098.85506898122</v>
      </c>
      <c r="U1156" s="68" t="n">
        <f aca="false">T1156-S1156</f>
        <v>565.348532824775</v>
      </c>
      <c r="V1156" s="70" t="n">
        <f aca="false">V1155+F1156</f>
        <v>2.4656</v>
      </c>
      <c r="W1156" s="70" t="n">
        <f aca="false">MAX(W1155,V1156)</f>
        <v>2.4681</v>
      </c>
      <c r="X1156" s="70" t="n">
        <f aca="false">W1156-V1156</f>
        <v>0.00249999999999995</v>
      </c>
      <c r="Y1156" s="70" t="n">
        <f aca="false">Y1155+M1156</f>
        <v>2.16731483164593</v>
      </c>
      <c r="Z1156" s="70" t="n">
        <f aca="false">MAX(Z1155,Y1156)</f>
        <v>2.17007392511664</v>
      </c>
      <c r="AA1156" s="70" t="n">
        <f aca="false">Z1156-Y1156</f>
        <v>0.00275909347071091</v>
      </c>
      <c r="AB1156" s="72" t="n">
        <f aca="false">AB1155*(1+F1156)</f>
        <v>10.2327464859421</v>
      </c>
      <c r="AC1156" s="73" t="n">
        <f aca="false">MAX(AC1155,AB1156)</f>
        <v>10.2583924671099</v>
      </c>
      <c r="AD1156" s="70" t="n">
        <f aca="false">1-AB1156/AC1156</f>
        <v>0.00249999999999984</v>
      </c>
      <c r="AE1156" s="73" t="n">
        <f aca="false">AE1155*(1+M1156)</f>
        <v>7.5976548904126</v>
      </c>
      <c r="AF1156" s="73" t="n">
        <f aca="false">MAX(AF1155,AE1156)</f>
        <v>7.61867552831825</v>
      </c>
      <c r="AG1156" s="70" t="n">
        <f aca="false">1-AE1156/AF1156</f>
        <v>0.00275909347071091</v>
      </c>
      <c r="AH1156" s="74" t="n">
        <f aca="false">IF(R1156&gt;0,AH1155+1,0)</f>
        <v>1</v>
      </c>
      <c r="AI1156" s="74" t="n">
        <f aca="false">IF(U1156&gt;0,AI1155+1,0)</f>
        <v>229</v>
      </c>
      <c r="AJ1156" s="74" t="n">
        <f aca="false">IF(G1156&gt;0,AJ1155+1,0)</f>
        <v>0</v>
      </c>
      <c r="AK1156" s="74" t="n">
        <f aca="false">IF(G1156&lt;=0,AK1155+1,0)</f>
        <v>1</v>
      </c>
      <c r="AL1156" s="74" t="n">
        <f aca="false">IF(K1156&gt;0,AL1155+1,0)</f>
        <v>0</v>
      </c>
      <c r="AM1156" s="74" t="n">
        <f aca="false">IF(K1156&lt;=0,AM1155+1,0)</f>
        <v>1</v>
      </c>
    </row>
    <row r="1157" customFormat="false" ht="15" hidden="false" customHeight="false" outlineLevel="0" collapsed="false">
      <c r="A1157" s="61" t="n">
        <v>1161</v>
      </c>
      <c r="B1157" s="62" t="n">
        <v>43132.40625</v>
      </c>
      <c r="C1157" s="63" t="n">
        <f aca="false">YEAR(B1157)</f>
        <v>2018</v>
      </c>
      <c r="D1157" s="32" t="s">
        <v>277</v>
      </c>
      <c r="E1157" s="64" t="n">
        <v>11067.5</v>
      </c>
      <c r="F1157" s="65" t="n">
        <v>-0.0058</v>
      </c>
      <c r="G1157" s="66" t="n">
        <v>-64.1915</v>
      </c>
      <c r="H1157" s="67" t="n">
        <f aca="false">E1157+IF(D1157="Long",1,-1)*G1157</f>
        <v>11003.3085</v>
      </c>
      <c r="I1157" s="68" t="n">
        <f aca="false">Assumptions!$B$58</f>
        <v>5.35750011455817</v>
      </c>
      <c r="J1157" s="68" t="n">
        <f aca="false">INDEX(Yearly!$D$5:$D$22,MATCH(C1157,Yearly!$A$5:$A$22,0))</f>
        <v>0.518467753021758</v>
      </c>
      <c r="K1157" s="68" t="n">
        <f aca="false">G1157-I1157-J1157</f>
        <v>-70.0674678675799</v>
      </c>
      <c r="L1157" s="69" t="n">
        <f aca="false">(I1157+J1157)/Assumptions!$B$8</f>
        <v>0.000259093470710942</v>
      </c>
      <c r="M1157" s="70" t="n">
        <f aca="false">F1157-L1157</f>
        <v>-0.00605909347071094</v>
      </c>
      <c r="N1157" s="71" t="n">
        <f aca="false">G1157*Assumptions!$B$7</f>
        <v>-504866.1475</v>
      </c>
      <c r="O1157" s="71" t="n">
        <f aca="false">K1157*Assumptions!$B$7</f>
        <v>-551080.634778516</v>
      </c>
      <c r="P1157" s="68" t="n">
        <f aca="false">P1156+G1157</f>
        <v>14234.109455</v>
      </c>
      <c r="Q1157" s="68" t="n">
        <f aca="false">MAX(Q1156,P1157)</f>
        <v>14325.90133</v>
      </c>
      <c r="R1157" s="68" t="n">
        <f aca="false">Q1157-P1157</f>
        <v>91.7918750000008</v>
      </c>
      <c r="S1157" s="68" t="n">
        <f aca="false">S1156+K1157</f>
        <v>7463.43906828886</v>
      </c>
      <c r="T1157" s="68" t="n">
        <f aca="false">MAX(T1156,S1157)</f>
        <v>8098.85506898122</v>
      </c>
      <c r="U1157" s="68" t="n">
        <f aca="false">T1157-S1157</f>
        <v>635.416000692355</v>
      </c>
      <c r="V1157" s="70" t="n">
        <f aca="false">V1156+F1157</f>
        <v>2.4598</v>
      </c>
      <c r="W1157" s="70" t="n">
        <f aca="false">MAX(W1156,V1157)</f>
        <v>2.4681</v>
      </c>
      <c r="X1157" s="70" t="n">
        <f aca="false">W1157-V1157</f>
        <v>0.00829999999999975</v>
      </c>
      <c r="Y1157" s="70" t="n">
        <f aca="false">Y1156+M1157</f>
        <v>2.16125573817522</v>
      </c>
      <c r="Z1157" s="70" t="n">
        <f aca="false">MAX(Z1156,Y1157)</f>
        <v>2.17007392511664</v>
      </c>
      <c r="AA1157" s="70" t="n">
        <f aca="false">Z1157-Y1157</f>
        <v>0.00881818694142167</v>
      </c>
      <c r="AB1157" s="72" t="n">
        <f aca="false">AB1156*(1+F1157)</f>
        <v>10.1733965563237</v>
      </c>
      <c r="AC1157" s="73" t="n">
        <f aca="false">MAX(AC1156,AB1157)</f>
        <v>10.2583924671099</v>
      </c>
      <c r="AD1157" s="70" t="n">
        <f aca="false">1-AB1157/AC1157</f>
        <v>0.00828549999999995</v>
      </c>
      <c r="AE1157" s="73" t="n">
        <f aca="false">AE1156*(1+M1157)</f>
        <v>7.55161998927339</v>
      </c>
      <c r="AF1157" s="73" t="n">
        <f aca="false">MAX(AF1156,AE1157)</f>
        <v>7.61867552831825</v>
      </c>
      <c r="AG1157" s="70" t="n">
        <f aca="false">1-AE1157/AF1157</f>
        <v>0.00880146933618842</v>
      </c>
      <c r="AH1157" s="74" t="n">
        <f aca="false">IF(R1157&gt;0,AH1156+1,0)</f>
        <v>2</v>
      </c>
      <c r="AI1157" s="74" t="n">
        <f aca="false">IF(U1157&gt;0,AI1156+1,0)</f>
        <v>230</v>
      </c>
      <c r="AJ1157" s="74" t="n">
        <f aca="false">IF(G1157&gt;0,AJ1156+1,0)</f>
        <v>0</v>
      </c>
      <c r="AK1157" s="74" t="n">
        <f aca="false">IF(G1157&lt;=0,AK1156+1,0)</f>
        <v>2</v>
      </c>
      <c r="AL1157" s="74" t="n">
        <f aca="false">IF(K1157&gt;0,AL1156+1,0)</f>
        <v>0</v>
      </c>
      <c r="AM1157" s="74" t="n">
        <f aca="false">IF(K1157&lt;=0,AM1156+1,0)</f>
        <v>2</v>
      </c>
    </row>
    <row r="1158" customFormat="false" ht="15" hidden="false" customHeight="false" outlineLevel="0" collapsed="false">
      <c r="A1158" s="61" t="n">
        <v>1162</v>
      </c>
      <c r="B1158" s="62" t="n">
        <v>43132.5138888889</v>
      </c>
      <c r="C1158" s="63" t="n">
        <f aca="false">YEAR(B1158)</f>
        <v>2018</v>
      </c>
      <c r="D1158" s="32" t="s">
        <v>276</v>
      </c>
      <c r="E1158" s="64" t="n">
        <v>11003.25</v>
      </c>
      <c r="F1158" s="65" t="n">
        <v>-0.0083</v>
      </c>
      <c r="G1158" s="66" t="n">
        <v>-91.326975</v>
      </c>
      <c r="H1158" s="67" t="n">
        <f aca="false">E1158+IF(D1158="Long",1,-1)*G1158</f>
        <v>11094.576975</v>
      </c>
      <c r="I1158" s="68" t="n">
        <f aca="false">Assumptions!$B$58</f>
        <v>5.35750011455817</v>
      </c>
      <c r="J1158" s="68" t="n">
        <f aca="false">INDEX(Yearly!$D$5:$D$22,MATCH(C1158,Yearly!$A$5:$A$22,0))</f>
        <v>0.518467753021758</v>
      </c>
      <c r="K1158" s="68" t="n">
        <f aca="false">G1158-I1158-J1158</f>
        <v>-97.2029428675799</v>
      </c>
      <c r="L1158" s="69" t="n">
        <f aca="false">(I1158+J1158)/Assumptions!$B$8</f>
        <v>0.000259093470710942</v>
      </c>
      <c r="M1158" s="70" t="n">
        <f aca="false">F1158-L1158</f>
        <v>-0.00855909347071094</v>
      </c>
      <c r="N1158" s="71" t="n">
        <f aca="false">G1158*Assumptions!$B$7</f>
        <v>-718286.658375</v>
      </c>
      <c r="O1158" s="71" t="n">
        <f aca="false">K1158*Assumptions!$B$7</f>
        <v>-764501.145653516</v>
      </c>
      <c r="P1158" s="68" t="n">
        <f aca="false">P1157+G1158</f>
        <v>14142.78248</v>
      </c>
      <c r="Q1158" s="68" t="n">
        <f aca="false">MAX(Q1157,P1158)</f>
        <v>14325.90133</v>
      </c>
      <c r="R1158" s="68" t="n">
        <f aca="false">Q1158-P1158</f>
        <v>183.118850000001</v>
      </c>
      <c r="S1158" s="68" t="n">
        <f aca="false">S1157+K1158</f>
        <v>7366.23612542128</v>
      </c>
      <c r="T1158" s="68" t="n">
        <f aca="false">MAX(T1157,S1158)</f>
        <v>8098.85506898122</v>
      </c>
      <c r="U1158" s="68" t="n">
        <f aca="false">T1158-S1158</f>
        <v>732.618943559935</v>
      </c>
      <c r="V1158" s="70" t="n">
        <f aca="false">V1157+F1158</f>
        <v>2.4515</v>
      </c>
      <c r="W1158" s="70" t="n">
        <f aca="false">MAX(W1157,V1158)</f>
        <v>2.4681</v>
      </c>
      <c r="X1158" s="70" t="n">
        <f aca="false">W1158-V1158</f>
        <v>0.0165999999999999</v>
      </c>
      <c r="Y1158" s="70" t="n">
        <f aca="false">Y1157+M1158</f>
        <v>2.15269664470451</v>
      </c>
      <c r="Z1158" s="70" t="n">
        <f aca="false">MAX(Z1157,Y1158)</f>
        <v>2.17007392511664</v>
      </c>
      <c r="AA1158" s="70" t="n">
        <f aca="false">Z1158-Y1158</f>
        <v>0.0173772804121328</v>
      </c>
      <c r="AB1158" s="72" t="n">
        <f aca="false">AB1157*(1+F1158)</f>
        <v>10.0889573649062</v>
      </c>
      <c r="AC1158" s="73" t="n">
        <f aca="false">MAX(AC1157,AB1158)</f>
        <v>10.2583924671099</v>
      </c>
      <c r="AD1158" s="70" t="n">
        <f aca="false">1-AB1158/AC1158</f>
        <v>0.0165167303499999</v>
      </c>
      <c r="AE1158" s="73" t="n">
        <f aca="false">AE1157*(1+M1158)</f>
        <v>7.48698496792991</v>
      </c>
      <c r="AF1158" s="73" t="n">
        <f aca="false">MAX(AF1157,AE1158)</f>
        <v>7.61867552831825</v>
      </c>
      <c r="AG1158" s="70" t="n">
        <f aca="false">1-AE1158/AF1158</f>
        <v>0.0172852302081713</v>
      </c>
      <c r="AH1158" s="74" t="n">
        <f aca="false">IF(R1158&gt;0,AH1157+1,0)</f>
        <v>3</v>
      </c>
      <c r="AI1158" s="74" t="n">
        <f aca="false">IF(U1158&gt;0,AI1157+1,0)</f>
        <v>231</v>
      </c>
      <c r="AJ1158" s="74" t="n">
        <f aca="false">IF(G1158&gt;0,AJ1157+1,0)</f>
        <v>0</v>
      </c>
      <c r="AK1158" s="74" t="n">
        <f aca="false">IF(G1158&lt;=0,AK1157+1,0)</f>
        <v>3</v>
      </c>
      <c r="AL1158" s="74" t="n">
        <f aca="false">IF(K1158&gt;0,AL1157+1,0)</f>
        <v>0</v>
      </c>
      <c r="AM1158" s="74" t="n">
        <f aca="false">IF(K1158&lt;=0,AM1157+1,0)</f>
        <v>3</v>
      </c>
    </row>
    <row r="1159" customFormat="false" ht="15" hidden="false" customHeight="false" outlineLevel="0" collapsed="false">
      <c r="A1159" s="61" t="n">
        <v>1163</v>
      </c>
      <c r="B1159" s="62" t="n">
        <v>43132.5729166667</v>
      </c>
      <c r="C1159" s="63" t="n">
        <f aca="false">YEAR(B1159)</f>
        <v>2018</v>
      </c>
      <c r="D1159" s="32" t="s">
        <v>277</v>
      </c>
      <c r="E1159" s="64" t="n">
        <v>11095</v>
      </c>
      <c r="F1159" s="65" t="n">
        <v>-0.0053</v>
      </c>
      <c r="G1159" s="66" t="n">
        <v>-58.8035</v>
      </c>
      <c r="H1159" s="67" t="n">
        <f aca="false">E1159+IF(D1159="Long",1,-1)*G1159</f>
        <v>11036.1965</v>
      </c>
      <c r="I1159" s="68" t="n">
        <f aca="false">Assumptions!$B$58</f>
        <v>5.35750011455817</v>
      </c>
      <c r="J1159" s="68" t="n">
        <f aca="false">INDEX(Yearly!$D$5:$D$22,MATCH(C1159,Yearly!$A$5:$A$22,0))</f>
        <v>0.518467753021758</v>
      </c>
      <c r="K1159" s="68" t="n">
        <f aca="false">G1159-I1159-J1159</f>
        <v>-64.6794678675799</v>
      </c>
      <c r="L1159" s="69" t="n">
        <f aca="false">(I1159+J1159)/Assumptions!$B$8</f>
        <v>0.000259093470710942</v>
      </c>
      <c r="M1159" s="70" t="n">
        <f aca="false">F1159-L1159</f>
        <v>-0.00555909347071094</v>
      </c>
      <c r="N1159" s="71" t="n">
        <f aca="false">G1159*Assumptions!$B$7</f>
        <v>-462489.5275</v>
      </c>
      <c r="O1159" s="71" t="n">
        <f aca="false">K1159*Assumptions!$B$7</f>
        <v>-508704.014778516</v>
      </c>
      <c r="P1159" s="68" t="n">
        <f aca="false">P1158+G1159</f>
        <v>14083.97898</v>
      </c>
      <c r="Q1159" s="68" t="n">
        <f aca="false">MAX(Q1158,P1159)</f>
        <v>14325.90133</v>
      </c>
      <c r="R1159" s="68" t="n">
        <f aca="false">Q1159-P1159</f>
        <v>241.922350000001</v>
      </c>
      <c r="S1159" s="68" t="n">
        <f aca="false">S1158+K1159</f>
        <v>7301.5566575537</v>
      </c>
      <c r="T1159" s="68" t="n">
        <f aca="false">MAX(T1158,S1159)</f>
        <v>8098.85506898122</v>
      </c>
      <c r="U1159" s="68" t="n">
        <f aca="false">T1159-S1159</f>
        <v>797.298411427514</v>
      </c>
      <c r="V1159" s="70" t="n">
        <f aca="false">V1158+F1159</f>
        <v>2.4462</v>
      </c>
      <c r="W1159" s="70" t="n">
        <f aca="false">MAX(W1158,V1159)</f>
        <v>2.4681</v>
      </c>
      <c r="X1159" s="70" t="n">
        <f aca="false">W1159-V1159</f>
        <v>0.0219</v>
      </c>
      <c r="Y1159" s="70" t="n">
        <f aca="false">Y1158+M1159</f>
        <v>2.1471375512338</v>
      </c>
      <c r="Z1159" s="70" t="n">
        <f aca="false">MAX(Z1158,Y1159)</f>
        <v>2.17007392511664</v>
      </c>
      <c r="AA1159" s="70" t="n">
        <f aca="false">Z1159-Y1159</f>
        <v>0.0229363738828439</v>
      </c>
      <c r="AB1159" s="72" t="n">
        <f aca="false">AB1158*(1+F1159)</f>
        <v>10.0354858908722</v>
      </c>
      <c r="AC1159" s="73" t="n">
        <f aca="false">MAX(AC1158,AB1159)</f>
        <v>10.2583924671099</v>
      </c>
      <c r="AD1159" s="70" t="n">
        <f aca="false">1-AB1159/AC1159</f>
        <v>0.021729191679145</v>
      </c>
      <c r="AE1159" s="73" t="n">
        <f aca="false">AE1158*(1+M1159)</f>
        <v>7.44536411867938</v>
      </c>
      <c r="AF1159" s="73" t="n">
        <f aca="false">MAX(AF1158,AE1159)</f>
        <v>7.61867552831825</v>
      </c>
      <c r="AG1159" s="70" t="n">
        <f aca="false">1-AE1159/AF1159</f>
        <v>0.0227482334684923</v>
      </c>
      <c r="AH1159" s="74" t="n">
        <f aca="false">IF(R1159&gt;0,AH1158+1,0)</f>
        <v>4</v>
      </c>
      <c r="AI1159" s="74" t="n">
        <f aca="false">IF(U1159&gt;0,AI1158+1,0)</f>
        <v>232</v>
      </c>
      <c r="AJ1159" s="74" t="n">
        <f aca="false">IF(G1159&gt;0,AJ1158+1,0)</f>
        <v>0</v>
      </c>
      <c r="AK1159" s="74" t="n">
        <f aca="false">IF(G1159&lt;=0,AK1158+1,0)</f>
        <v>4</v>
      </c>
      <c r="AL1159" s="74" t="n">
        <f aca="false">IF(K1159&gt;0,AL1158+1,0)</f>
        <v>0</v>
      </c>
      <c r="AM1159" s="74" t="n">
        <f aca="false">IF(K1159&lt;=0,AM1158+1,0)</f>
        <v>4</v>
      </c>
    </row>
    <row r="1160" customFormat="false" ht="15" hidden="false" customHeight="false" outlineLevel="0" collapsed="false">
      <c r="A1160" s="61" t="n">
        <v>1164</v>
      </c>
      <c r="B1160" s="62" t="n">
        <v>43132.6208333333</v>
      </c>
      <c r="C1160" s="63" t="n">
        <f aca="false">YEAR(B1160)</f>
        <v>2018</v>
      </c>
      <c r="D1160" s="32" t="s">
        <v>276</v>
      </c>
      <c r="E1160" s="64" t="n">
        <v>11036</v>
      </c>
      <c r="F1160" s="65" t="n">
        <v>0.0446</v>
      </c>
      <c r="G1160" s="66" t="n">
        <v>492.2056</v>
      </c>
      <c r="H1160" s="67" t="n">
        <f aca="false">E1160+IF(D1160="Long",1,-1)*G1160</f>
        <v>10543.7944</v>
      </c>
      <c r="I1160" s="68" t="n">
        <f aca="false">Assumptions!$B$58</f>
        <v>5.35750011455817</v>
      </c>
      <c r="J1160" s="68" t="n">
        <f aca="false">INDEX(Yearly!$D$5:$D$22,MATCH(C1160,Yearly!$A$5:$A$22,0))</f>
        <v>0.518467753021758</v>
      </c>
      <c r="K1160" s="68" t="n">
        <f aca="false">G1160-I1160-J1160</f>
        <v>486.32963213242</v>
      </c>
      <c r="L1160" s="69" t="n">
        <f aca="false">(I1160+J1160)/Assumptions!$B$8</f>
        <v>0.000259093470710942</v>
      </c>
      <c r="M1160" s="70" t="n">
        <f aca="false">F1160-L1160</f>
        <v>0.0443409065292891</v>
      </c>
      <c r="N1160" s="71" t="n">
        <f aca="false">G1160*Assumptions!$B$7</f>
        <v>3871197.044</v>
      </c>
      <c r="O1160" s="71" t="n">
        <f aca="false">K1160*Assumptions!$B$7</f>
        <v>3824982.55672148</v>
      </c>
      <c r="P1160" s="68" t="n">
        <f aca="false">P1159+G1160</f>
        <v>14576.18458</v>
      </c>
      <c r="Q1160" s="68" t="n">
        <f aca="false">MAX(Q1159,P1160)</f>
        <v>14576.18458</v>
      </c>
      <c r="R1160" s="68" t="n">
        <f aca="false">Q1160-P1160</f>
        <v>0</v>
      </c>
      <c r="S1160" s="68" t="n">
        <f aca="false">S1159+K1160</f>
        <v>7787.88628968613</v>
      </c>
      <c r="T1160" s="68" t="n">
        <f aca="false">MAX(T1159,S1160)</f>
        <v>8098.85506898122</v>
      </c>
      <c r="U1160" s="68" t="n">
        <f aca="false">T1160-S1160</f>
        <v>310.968779295094</v>
      </c>
      <c r="V1160" s="70" t="n">
        <f aca="false">V1159+F1160</f>
        <v>2.4908</v>
      </c>
      <c r="W1160" s="70" t="n">
        <f aca="false">MAX(W1159,V1160)</f>
        <v>2.4908</v>
      </c>
      <c r="X1160" s="70" t="n">
        <f aca="false">W1160-V1160</f>
        <v>0</v>
      </c>
      <c r="Y1160" s="70" t="n">
        <f aca="false">Y1159+M1160</f>
        <v>2.19147845776308</v>
      </c>
      <c r="Z1160" s="70" t="n">
        <f aca="false">MAX(Z1159,Y1160)</f>
        <v>2.19147845776308</v>
      </c>
      <c r="AA1160" s="70" t="n">
        <f aca="false">Z1160-Y1160</f>
        <v>0</v>
      </c>
      <c r="AB1160" s="72" t="n">
        <f aca="false">AB1159*(1+F1160)</f>
        <v>10.4830685616051</v>
      </c>
      <c r="AC1160" s="73" t="n">
        <f aca="false">MAX(AC1159,AB1160)</f>
        <v>10.4830685616051</v>
      </c>
      <c r="AD1160" s="70" t="n">
        <f aca="false">1-AB1160/AC1160</f>
        <v>0</v>
      </c>
      <c r="AE1160" s="73" t="n">
        <f aca="false">AE1159*(1+M1160)</f>
        <v>7.77549831314226</v>
      </c>
      <c r="AF1160" s="73" t="n">
        <f aca="false">MAX(AF1159,AE1160)</f>
        <v>7.77549831314226</v>
      </c>
      <c r="AG1160" s="70" t="n">
        <f aca="false">1-AE1160/AF1160</f>
        <v>0</v>
      </c>
      <c r="AH1160" s="74" t="n">
        <f aca="false">IF(R1160&gt;0,AH1159+1,0)</f>
        <v>0</v>
      </c>
      <c r="AI1160" s="74" t="n">
        <f aca="false">IF(U1160&gt;0,AI1159+1,0)</f>
        <v>233</v>
      </c>
      <c r="AJ1160" s="74" t="n">
        <f aca="false">IF(G1160&gt;0,AJ1159+1,0)</f>
        <v>1</v>
      </c>
      <c r="AK1160" s="74" t="n">
        <f aca="false">IF(G1160&lt;=0,AK1159+1,0)</f>
        <v>0</v>
      </c>
      <c r="AL1160" s="74" t="n">
        <f aca="false">IF(K1160&gt;0,AL1159+1,0)</f>
        <v>1</v>
      </c>
      <c r="AM1160" s="74" t="n">
        <f aca="false">IF(K1160&lt;=0,AM1159+1,0)</f>
        <v>0</v>
      </c>
    </row>
    <row r="1161" customFormat="false" ht="15" hidden="false" customHeight="false" outlineLevel="0" collapsed="false">
      <c r="A1161" s="61" t="n">
        <v>1165</v>
      </c>
      <c r="B1161" s="62" t="n">
        <v>43145.40625</v>
      </c>
      <c r="C1161" s="63" t="n">
        <f aca="false">YEAR(B1161)</f>
        <v>2018</v>
      </c>
      <c r="D1161" s="32" t="s">
        <v>277</v>
      </c>
      <c r="E1161" s="64" t="n">
        <v>10544.25</v>
      </c>
      <c r="F1161" s="65" t="n">
        <v>-0.0005</v>
      </c>
      <c r="G1161" s="66" t="n">
        <v>-5.272125</v>
      </c>
      <c r="H1161" s="67" t="n">
        <f aca="false">E1161+IF(D1161="Long",1,-1)*G1161</f>
        <v>10538.977875</v>
      </c>
      <c r="I1161" s="68" t="n">
        <f aca="false">Assumptions!$B$58</f>
        <v>5.35750011455817</v>
      </c>
      <c r="J1161" s="68" t="n">
        <f aca="false">INDEX(Yearly!$D$5:$D$22,MATCH(C1161,Yearly!$A$5:$A$22,0))</f>
        <v>0.518467753021758</v>
      </c>
      <c r="K1161" s="68" t="n">
        <f aca="false">G1161-I1161-J1161</f>
        <v>-11.1480928675799</v>
      </c>
      <c r="L1161" s="69" t="n">
        <f aca="false">(I1161+J1161)/Assumptions!$B$8</f>
        <v>0.000259093470710942</v>
      </c>
      <c r="M1161" s="70" t="n">
        <f aca="false">F1161-L1161</f>
        <v>-0.000759093470710942</v>
      </c>
      <c r="N1161" s="71" t="n">
        <f aca="false">G1161*Assumptions!$B$7</f>
        <v>-41465.263125</v>
      </c>
      <c r="O1161" s="71" t="n">
        <f aca="false">K1161*Assumptions!$B$7</f>
        <v>-87679.7504035161</v>
      </c>
      <c r="P1161" s="68" t="n">
        <f aca="false">P1160+G1161</f>
        <v>14570.912455</v>
      </c>
      <c r="Q1161" s="68" t="n">
        <f aca="false">MAX(Q1160,P1161)</f>
        <v>14576.18458</v>
      </c>
      <c r="R1161" s="68" t="n">
        <f aca="false">Q1161-P1161</f>
        <v>5.27212499999951</v>
      </c>
      <c r="S1161" s="68" t="n">
        <f aca="false">S1160+K1161</f>
        <v>7776.73819681855</v>
      </c>
      <c r="T1161" s="68" t="n">
        <f aca="false">MAX(T1160,S1161)</f>
        <v>8098.85506898122</v>
      </c>
      <c r="U1161" s="68" t="n">
        <f aca="false">T1161-S1161</f>
        <v>322.116872162674</v>
      </c>
      <c r="V1161" s="70" t="n">
        <f aca="false">V1160+F1161</f>
        <v>2.4903</v>
      </c>
      <c r="W1161" s="70" t="n">
        <f aca="false">MAX(W1160,V1161)</f>
        <v>2.4908</v>
      </c>
      <c r="X1161" s="70" t="n">
        <f aca="false">W1161-V1161</f>
        <v>0.000500000000000167</v>
      </c>
      <c r="Y1161" s="70" t="n">
        <f aca="false">Y1160+M1161</f>
        <v>2.19071936429237</v>
      </c>
      <c r="Z1161" s="70" t="n">
        <f aca="false">MAX(Z1160,Y1161)</f>
        <v>2.19147845776308</v>
      </c>
      <c r="AA1161" s="70" t="n">
        <f aca="false">Z1161-Y1161</f>
        <v>0.000759093470711125</v>
      </c>
      <c r="AB1161" s="72" t="n">
        <f aca="false">AB1160*(1+F1161)</f>
        <v>10.4778270273243</v>
      </c>
      <c r="AC1161" s="73" t="n">
        <f aca="false">MAX(AC1160,AB1161)</f>
        <v>10.4830685616051</v>
      </c>
      <c r="AD1161" s="70" t="n">
        <f aca="false">1-AB1161/AC1161</f>
        <v>0.000499999999999945</v>
      </c>
      <c r="AE1161" s="73" t="n">
        <f aca="false">AE1160*(1+M1161)</f>
        <v>7.76959598314123</v>
      </c>
      <c r="AF1161" s="73" t="n">
        <f aca="false">MAX(AF1160,AE1161)</f>
        <v>7.77549831314226</v>
      </c>
      <c r="AG1161" s="70" t="n">
        <f aca="false">1-AE1161/AF1161</f>
        <v>0.000759093470710903</v>
      </c>
      <c r="AH1161" s="74" t="n">
        <f aca="false">IF(R1161&gt;0,AH1160+1,0)</f>
        <v>1</v>
      </c>
      <c r="AI1161" s="74" t="n">
        <f aca="false">IF(U1161&gt;0,AI1160+1,0)</f>
        <v>234</v>
      </c>
      <c r="AJ1161" s="74" t="n">
        <f aca="false">IF(G1161&gt;0,AJ1160+1,0)</f>
        <v>0</v>
      </c>
      <c r="AK1161" s="74" t="n">
        <f aca="false">IF(G1161&lt;=0,AK1160+1,0)</f>
        <v>1</v>
      </c>
      <c r="AL1161" s="74" t="n">
        <f aca="false">IF(K1161&gt;0,AL1160+1,0)</f>
        <v>0</v>
      </c>
      <c r="AM1161" s="74" t="n">
        <f aca="false">IF(K1161&lt;=0,AM1160+1,0)</f>
        <v>1</v>
      </c>
    </row>
    <row r="1162" customFormat="false" ht="15" hidden="false" customHeight="false" outlineLevel="0" collapsed="false">
      <c r="A1162" s="61" t="n">
        <v>1166</v>
      </c>
      <c r="B1162" s="62" t="n">
        <v>43145.4923611111</v>
      </c>
      <c r="C1162" s="63" t="n">
        <f aca="false">YEAR(B1162)</f>
        <v>2018</v>
      </c>
      <c r="D1162" s="32" t="s">
        <v>276</v>
      </c>
      <c r="E1162" s="64" t="n">
        <v>10538.6</v>
      </c>
      <c r="F1162" s="65" t="n">
        <v>-0.0015</v>
      </c>
      <c r="G1162" s="66" t="n">
        <v>-15.8079</v>
      </c>
      <c r="H1162" s="67" t="n">
        <f aca="false">E1162+IF(D1162="Long",1,-1)*G1162</f>
        <v>10554.4079</v>
      </c>
      <c r="I1162" s="68" t="n">
        <f aca="false">Assumptions!$B$58</f>
        <v>5.35750011455817</v>
      </c>
      <c r="J1162" s="68" t="n">
        <f aca="false">INDEX(Yearly!$D$5:$D$22,MATCH(C1162,Yearly!$A$5:$A$22,0))</f>
        <v>0.518467753021758</v>
      </c>
      <c r="K1162" s="68" t="n">
        <f aca="false">G1162-I1162-J1162</f>
        <v>-21.6838678675799</v>
      </c>
      <c r="L1162" s="69" t="n">
        <f aca="false">(I1162+J1162)/Assumptions!$B$8</f>
        <v>0.000259093470710942</v>
      </c>
      <c r="M1162" s="70" t="n">
        <f aca="false">F1162-L1162</f>
        <v>-0.00175909347071094</v>
      </c>
      <c r="N1162" s="71" t="n">
        <f aca="false">G1162*Assumptions!$B$7</f>
        <v>-124329.1335</v>
      </c>
      <c r="O1162" s="71" t="n">
        <f aca="false">K1162*Assumptions!$B$7</f>
        <v>-170543.620778516</v>
      </c>
      <c r="P1162" s="68" t="n">
        <f aca="false">P1161+G1162</f>
        <v>14555.104555</v>
      </c>
      <c r="Q1162" s="68" t="n">
        <f aca="false">MAX(Q1161,P1162)</f>
        <v>14576.18458</v>
      </c>
      <c r="R1162" s="68" t="n">
        <f aca="false">Q1162-P1162</f>
        <v>21.0800249999993</v>
      </c>
      <c r="S1162" s="68" t="n">
        <f aca="false">S1161+K1162</f>
        <v>7755.05432895096</v>
      </c>
      <c r="T1162" s="68" t="n">
        <f aca="false">MAX(T1161,S1162)</f>
        <v>8098.85506898122</v>
      </c>
      <c r="U1162" s="68" t="n">
        <f aca="false">T1162-S1162</f>
        <v>343.800740030254</v>
      </c>
      <c r="V1162" s="70" t="n">
        <f aca="false">V1161+F1162</f>
        <v>2.4888</v>
      </c>
      <c r="W1162" s="70" t="n">
        <f aca="false">MAX(W1161,V1162)</f>
        <v>2.4908</v>
      </c>
      <c r="X1162" s="70" t="n">
        <f aca="false">W1162-V1162</f>
        <v>0.00200000000000022</v>
      </c>
      <c r="Y1162" s="70" t="n">
        <f aca="false">Y1161+M1162</f>
        <v>2.18896027082166</v>
      </c>
      <c r="Z1162" s="70" t="n">
        <f aca="false">MAX(Z1161,Y1162)</f>
        <v>2.19147845776308</v>
      </c>
      <c r="AA1162" s="70" t="n">
        <f aca="false">Z1162-Y1162</f>
        <v>0.00251818694142214</v>
      </c>
      <c r="AB1162" s="72" t="n">
        <f aca="false">AB1161*(1+F1162)</f>
        <v>10.4621102867833</v>
      </c>
      <c r="AC1162" s="73" t="n">
        <f aca="false">MAX(AC1161,AB1162)</f>
        <v>10.4830685616051</v>
      </c>
      <c r="AD1162" s="70" t="n">
        <f aca="false">1-AB1162/AC1162</f>
        <v>0.00199925000000001</v>
      </c>
      <c r="AE1162" s="73" t="n">
        <f aca="false">AE1161*(1+M1162)</f>
        <v>7.75592853757723</v>
      </c>
      <c r="AF1162" s="73" t="n">
        <f aca="false">MAX(AF1161,AE1162)</f>
        <v>7.77549831314226</v>
      </c>
      <c r="AG1162" s="70" t="n">
        <f aca="false">1-AE1162/AF1162</f>
        <v>0.00251685162505377</v>
      </c>
      <c r="AH1162" s="74" t="n">
        <f aca="false">IF(R1162&gt;0,AH1161+1,0)</f>
        <v>2</v>
      </c>
      <c r="AI1162" s="74" t="n">
        <f aca="false">IF(U1162&gt;0,AI1161+1,0)</f>
        <v>235</v>
      </c>
      <c r="AJ1162" s="74" t="n">
        <f aca="false">IF(G1162&gt;0,AJ1161+1,0)</f>
        <v>0</v>
      </c>
      <c r="AK1162" s="74" t="n">
        <f aca="false">IF(G1162&lt;=0,AK1161+1,0)</f>
        <v>2</v>
      </c>
      <c r="AL1162" s="74" t="n">
        <f aca="false">IF(K1162&gt;0,AL1161+1,0)</f>
        <v>0</v>
      </c>
      <c r="AM1162" s="74" t="n">
        <f aca="false">IF(K1162&lt;=0,AM1161+1,0)</f>
        <v>2</v>
      </c>
    </row>
    <row r="1163" customFormat="false" ht="15" hidden="false" customHeight="false" outlineLevel="0" collapsed="false">
      <c r="A1163" s="61" t="n">
        <v>1167</v>
      </c>
      <c r="B1163" s="62" t="n">
        <v>43145.5645833333</v>
      </c>
      <c r="C1163" s="63" t="n">
        <f aca="false">YEAR(B1163)</f>
        <v>2018</v>
      </c>
      <c r="D1163" s="32" t="s">
        <v>277</v>
      </c>
      <c r="E1163" s="64" t="n">
        <v>10554.3</v>
      </c>
      <c r="F1163" s="65" t="n">
        <v>-0.0017</v>
      </c>
      <c r="G1163" s="66" t="n">
        <v>-17.94231</v>
      </c>
      <c r="H1163" s="67" t="n">
        <f aca="false">E1163+IF(D1163="Long",1,-1)*G1163</f>
        <v>10536.35769</v>
      </c>
      <c r="I1163" s="68" t="n">
        <f aca="false">Assumptions!$B$58</f>
        <v>5.35750011455817</v>
      </c>
      <c r="J1163" s="68" t="n">
        <f aca="false">INDEX(Yearly!$D$5:$D$22,MATCH(C1163,Yearly!$A$5:$A$22,0))</f>
        <v>0.518467753021758</v>
      </c>
      <c r="K1163" s="68" t="n">
        <f aca="false">G1163-I1163-J1163</f>
        <v>-23.8182778675799</v>
      </c>
      <c r="L1163" s="69" t="n">
        <f aca="false">(I1163+J1163)/Assumptions!$B$8</f>
        <v>0.000259093470710942</v>
      </c>
      <c r="M1163" s="70" t="n">
        <f aca="false">F1163-L1163</f>
        <v>-0.00195909347071094</v>
      </c>
      <c r="N1163" s="71" t="n">
        <f aca="false">G1163*Assumptions!$B$7</f>
        <v>-141116.26815</v>
      </c>
      <c r="O1163" s="71" t="n">
        <f aca="false">K1163*Assumptions!$B$7</f>
        <v>-187330.755428516</v>
      </c>
      <c r="P1163" s="68" t="n">
        <f aca="false">P1162+G1163</f>
        <v>14537.162245</v>
      </c>
      <c r="Q1163" s="68" t="n">
        <f aca="false">MAX(Q1162,P1163)</f>
        <v>14576.18458</v>
      </c>
      <c r="R1163" s="68" t="n">
        <f aca="false">Q1163-P1163</f>
        <v>39.0223349999997</v>
      </c>
      <c r="S1163" s="68" t="n">
        <f aca="false">S1162+K1163</f>
        <v>7731.23605108338</v>
      </c>
      <c r="T1163" s="68" t="n">
        <f aca="false">MAX(T1162,S1163)</f>
        <v>8098.85506898122</v>
      </c>
      <c r="U1163" s="68" t="n">
        <f aca="false">T1163-S1163</f>
        <v>367.619017897834</v>
      </c>
      <c r="V1163" s="70" t="n">
        <f aca="false">V1162+F1163</f>
        <v>2.4871</v>
      </c>
      <c r="W1163" s="70" t="n">
        <f aca="false">MAX(W1162,V1163)</f>
        <v>2.4908</v>
      </c>
      <c r="X1163" s="70" t="n">
        <f aca="false">W1163-V1163</f>
        <v>0.00370000000000026</v>
      </c>
      <c r="Y1163" s="70" t="n">
        <f aca="false">Y1162+M1163</f>
        <v>2.18700117735095</v>
      </c>
      <c r="Z1163" s="70" t="n">
        <f aca="false">MAX(Z1162,Y1163)</f>
        <v>2.19147845776308</v>
      </c>
      <c r="AA1163" s="70" t="n">
        <f aca="false">Z1163-Y1163</f>
        <v>0.00447728041213313</v>
      </c>
      <c r="AB1163" s="72" t="n">
        <f aca="false">AB1162*(1+F1163)</f>
        <v>10.4443246992958</v>
      </c>
      <c r="AC1163" s="73" t="n">
        <f aca="false">MAX(AC1162,AB1163)</f>
        <v>10.4830685616051</v>
      </c>
      <c r="AD1163" s="70" t="n">
        <f aca="false">1-AB1163/AC1163</f>
        <v>0.00369585127500005</v>
      </c>
      <c r="AE1163" s="73" t="n">
        <f aca="false">AE1162*(1+M1163)</f>
        <v>7.74073394861996</v>
      </c>
      <c r="AF1163" s="73" t="n">
        <f aca="false">MAX(AF1162,AE1163)</f>
        <v>7.77549831314226</v>
      </c>
      <c r="AG1163" s="70" t="n">
        <f aca="false">1-AE1163/AF1163</f>
        <v>0.00447101434817943</v>
      </c>
      <c r="AH1163" s="74" t="n">
        <f aca="false">IF(R1163&gt;0,AH1162+1,0)</f>
        <v>3</v>
      </c>
      <c r="AI1163" s="74" t="n">
        <f aca="false">IF(U1163&gt;0,AI1162+1,0)</f>
        <v>236</v>
      </c>
      <c r="AJ1163" s="74" t="n">
        <f aca="false">IF(G1163&gt;0,AJ1162+1,0)</f>
        <v>0</v>
      </c>
      <c r="AK1163" s="74" t="n">
        <f aca="false">IF(G1163&lt;=0,AK1162+1,0)</f>
        <v>3</v>
      </c>
      <c r="AL1163" s="74" t="n">
        <f aca="false">IF(K1163&gt;0,AL1162+1,0)</f>
        <v>0</v>
      </c>
      <c r="AM1163" s="74" t="n">
        <f aca="false">IF(K1163&lt;=0,AM1162+1,0)</f>
        <v>3</v>
      </c>
    </row>
    <row r="1164" customFormat="false" ht="15" hidden="false" customHeight="false" outlineLevel="0" collapsed="false">
      <c r="A1164" s="61" t="n">
        <v>1168</v>
      </c>
      <c r="B1164" s="62" t="n">
        <v>43145.6215277778</v>
      </c>
      <c r="C1164" s="63" t="n">
        <f aca="false">YEAR(B1164)</f>
        <v>2018</v>
      </c>
      <c r="D1164" s="32" t="s">
        <v>276</v>
      </c>
      <c r="E1164" s="64" t="n">
        <v>10535.85</v>
      </c>
      <c r="F1164" s="65" t="n">
        <v>-0.0035</v>
      </c>
      <c r="G1164" s="66" t="n">
        <v>-36.875475</v>
      </c>
      <c r="H1164" s="67" t="n">
        <f aca="false">E1164+IF(D1164="Long",1,-1)*G1164</f>
        <v>10572.725475</v>
      </c>
      <c r="I1164" s="68" t="n">
        <f aca="false">Assumptions!$B$58</f>
        <v>5.35750011455817</v>
      </c>
      <c r="J1164" s="68" t="n">
        <f aca="false">INDEX(Yearly!$D$5:$D$22,MATCH(C1164,Yearly!$A$5:$A$22,0))</f>
        <v>0.518467753021758</v>
      </c>
      <c r="K1164" s="68" t="n">
        <f aca="false">G1164-I1164-J1164</f>
        <v>-42.7514428675799</v>
      </c>
      <c r="L1164" s="69" t="n">
        <f aca="false">(I1164+J1164)/Assumptions!$B$8</f>
        <v>0.000259093470710942</v>
      </c>
      <c r="M1164" s="70" t="n">
        <f aca="false">F1164-L1164</f>
        <v>-0.00375909347071094</v>
      </c>
      <c r="N1164" s="71" t="n">
        <f aca="false">G1164*Assumptions!$B$7</f>
        <v>-290025.610875</v>
      </c>
      <c r="O1164" s="71" t="n">
        <f aca="false">K1164*Assumptions!$B$7</f>
        <v>-336240.098153516</v>
      </c>
      <c r="P1164" s="68" t="n">
        <f aca="false">P1163+G1164</f>
        <v>14500.28677</v>
      </c>
      <c r="Q1164" s="68" t="n">
        <f aca="false">MAX(Q1163,P1164)</f>
        <v>14576.18458</v>
      </c>
      <c r="R1164" s="68" t="n">
        <f aca="false">Q1164-P1164</f>
        <v>75.8978100000004</v>
      </c>
      <c r="S1164" s="68" t="n">
        <f aca="false">S1163+K1164</f>
        <v>7688.48460821581</v>
      </c>
      <c r="T1164" s="68" t="n">
        <f aca="false">MAX(T1163,S1164)</f>
        <v>8098.85506898122</v>
      </c>
      <c r="U1164" s="68" t="n">
        <f aca="false">T1164-S1164</f>
        <v>410.370460765414</v>
      </c>
      <c r="V1164" s="70" t="n">
        <f aca="false">V1163+F1164</f>
        <v>2.4836</v>
      </c>
      <c r="W1164" s="70" t="n">
        <f aca="false">MAX(W1163,V1164)</f>
        <v>2.4908</v>
      </c>
      <c r="X1164" s="70" t="n">
        <f aca="false">W1164-V1164</f>
        <v>0.0072000000000001</v>
      </c>
      <c r="Y1164" s="70" t="n">
        <f aca="false">Y1163+M1164</f>
        <v>2.18324208388024</v>
      </c>
      <c r="Z1164" s="70" t="n">
        <f aca="false">MAX(Z1163,Y1164)</f>
        <v>2.19147845776308</v>
      </c>
      <c r="AA1164" s="70" t="n">
        <f aca="false">Z1164-Y1164</f>
        <v>0.00823637388284393</v>
      </c>
      <c r="AB1164" s="72" t="n">
        <f aca="false">AB1163*(1+F1164)</f>
        <v>10.4077695628482</v>
      </c>
      <c r="AC1164" s="73" t="n">
        <f aca="false">MAX(AC1163,AB1164)</f>
        <v>10.4830685616051</v>
      </c>
      <c r="AD1164" s="70" t="n">
        <f aca="false">1-AB1164/AC1164</f>
        <v>0.00718291579553743</v>
      </c>
      <c r="AE1164" s="73" t="n">
        <f aca="false">AE1163*(1+M1164)</f>
        <v>7.71163580617519</v>
      </c>
      <c r="AF1164" s="73" t="n">
        <f aca="false">MAX(AF1163,AE1164)</f>
        <v>7.77549831314226</v>
      </c>
      <c r="AG1164" s="70" t="n">
        <f aca="false">1-AE1164/AF1164</f>
        <v>0.00821330085804661</v>
      </c>
      <c r="AH1164" s="74" t="n">
        <f aca="false">IF(R1164&gt;0,AH1163+1,0)</f>
        <v>4</v>
      </c>
      <c r="AI1164" s="74" t="n">
        <f aca="false">IF(U1164&gt;0,AI1163+1,0)</f>
        <v>237</v>
      </c>
      <c r="AJ1164" s="74" t="n">
        <f aca="false">IF(G1164&gt;0,AJ1163+1,0)</f>
        <v>0</v>
      </c>
      <c r="AK1164" s="74" t="n">
        <f aca="false">IF(G1164&lt;=0,AK1163+1,0)</f>
        <v>4</v>
      </c>
      <c r="AL1164" s="74" t="n">
        <f aca="false">IF(K1164&gt;0,AL1163+1,0)</f>
        <v>0</v>
      </c>
      <c r="AM1164" s="74" t="n">
        <f aca="false">IF(K1164&lt;=0,AM1163+1,0)</f>
        <v>4</v>
      </c>
    </row>
    <row r="1165" customFormat="false" ht="15" hidden="false" customHeight="false" outlineLevel="0" collapsed="false">
      <c r="A1165" s="61" t="n">
        <v>1169</v>
      </c>
      <c r="B1165" s="62" t="n">
        <v>43146.4166666667</v>
      </c>
      <c r="C1165" s="63" t="n">
        <f aca="false">YEAR(B1165)</f>
        <v>2018</v>
      </c>
      <c r="D1165" s="32" t="s">
        <v>277</v>
      </c>
      <c r="E1165" s="64" t="n">
        <v>10572.45</v>
      </c>
      <c r="F1165" s="65" t="n">
        <v>-0.0018</v>
      </c>
      <c r="G1165" s="66" t="n">
        <v>-19.03041</v>
      </c>
      <c r="H1165" s="67" t="n">
        <f aca="false">E1165+IF(D1165="Long",1,-1)*G1165</f>
        <v>10553.41959</v>
      </c>
      <c r="I1165" s="68" t="n">
        <f aca="false">Assumptions!$B$58</f>
        <v>5.35750011455817</v>
      </c>
      <c r="J1165" s="68" t="n">
        <f aca="false">INDEX(Yearly!$D$5:$D$22,MATCH(C1165,Yearly!$A$5:$A$22,0))</f>
        <v>0.518467753021758</v>
      </c>
      <c r="K1165" s="68" t="n">
        <f aca="false">G1165-I1165-J1165</f>
        <v>-24.9063778675799</v>
      </c>
      <c r="L1165" s="69" t="n">
        <f aca="false">(I1165+J1165)/Assumptions!$B$8</f>
        <v>0.000259093470710942</v>
      </c>
      <c r="M1165" s="70" t="n">
        <f aca="false">F1165-L1165</f>
        <v>-0.00205909347071094</v>
      </c>
      <c r="N1165" s="71" t="n">
        <f aca="false">G1165*Assumptions!$B$7</f>
        <v>-149674.17465</v>
      </c>
      <c r="O1165" s="71" t="n">
        <f aca="false">K1165*Assumptions!$B$7</f>
        <v>-195888.661928516</v>
      </c>
      <c r="P1165" s="68" t="n">
        <f aca="false">P1164+G1165</f>
        <v>14481.25636</v>
      </c>
      <c r="Q1165" s="68" t="n">
        <f aca="false">MAX(Q1164,P1165)</f>
        <v>14576.18458</v>
      </c>
      <c r="R1165" s="68" t="n">
        <f aca="false">Q1165-P1165</f>
        <v>94.9282199999998</v>
      </c>
      <c r="S1165" s="68" t="n">
        <f aca="false">S1164+K1165</f>
        <v>7663.57823034823</v>
      </c>
      <c r="T1165" s="68" t="n">
        <f aca="false">MAX(T1164,S1165)</f>
        <v>8098.85506898122</v>
      </c>
      <c r="U1165" s="68" t="n">
        <f aca="false">T1165-S1165</f>
        <v>435.276838632994</v>
      </c>
      <c r="V1165" s="70" t="n">
        <f aca="false">V1164+F1165</f>
        <v>2.4818</v>
      </c>
      <c r="W1165" s="70" t="n">
        <f aca="false">MAX(W1164,V1165)</f>
        <v>2.4908</v>
      </c>
      <c r="X1165" s="70" t="n">
        <f aca="false">W1165-V1165</f>
        <v>0.0089999999999999</v>
      </c>
      <c r="Y1165" s="70" t="n">
        <f aca="false">Y1164+M1165</f>
        <v>2.18118299040953</v>
      </c>
      <c r="Z1165" s="70" t="n">
        <f aca="false">MAX(Z1164,Y1165)</f>
        <v>2.19147845776308</v>
      </c>
      <c r="AA1165" s="70" t="n">
        <f aca="false">Z1165-Y1165</f>
        <v>0.0102954673535547</v>
      </c>
      <c r="AB1165" s="72" t="n">
        <f aca="false">AB1164*(1+F1165)</f>
        <v>10.3890355776351</v>
      </c>
      <c r="AC1165" s="73" t="n">
        <f aca="false">MAX(AC1164,AB1165)</f>
        <v>10.4830685616051</v>
      </c>
      <c r="AD1165" s="70" t="n">
        <f aca="false">1-AB1165/AC1165</f>
        <v>0.00896998654710546</v>
      </c>
      <c r="AE1165" s="73" t="n">
        <f aca="false">AE1164*(1+M1165)</f>
        <v>7.69575682723819</v>
      </c>
      <c r="AF1165" s="73" t="n">
        <f aca="false">MAX(AF1164,AE1165)</f>
        <v>7.77549831314226</v>
      </c>
      <c r="AG1165" s="70" t="n">
        <f aca="false">1-AE1165/AF1165</f>
        <v>0.0102554823745877</v>
      </c>
      <c r="AH1165" s="74" t="n">
        <f aca="false">IF(R1165&gt;0,AH1164+1,0)</f>
        <v>5</v>
      </c>
      <c r="AI1165" s="74" t="n">
        <f aca="false">IF(U1165&gt;0,AI1164+1,0)</f>
        <v>238</v>
      </c>
      <c r="AJ1165" s="74" t="n">
        <f aca="false">IF(G1165&gt;0,AJ1164+1,0)</f>
        <v>0</v>
      </c>
      <c r="AK1165" s="74" t="n">
        <f aca="false">IF(G1165&lt;=0,AK1164+1,0)</f>
        <v>5</v>
      </c>
      <c r="AL1165" s="74" t="n">
        <f aca="false">IF(K1165&gt;0,AL1164+1,0)</f>
        <v>0</v>
      </c>
      <c r="AM1165" s="74" t="n">
        <f aca="false">IF(K1165&lt;=0,AM1164+1,0)</f>
        <v>5</v>
      </c>
    </row>
    <row r="1166" customFormat="false" ht="15" hidden="false" customHeight="false" outlineLevel="0" collapsed="false">
      <c r="A1166" s="61" t="n">
        <v>1170</v>
      </c>
      <c r="B1166" s="62" t="n">
        <v>43146.5729166667</v>
      </c>
      <c r="C1166" s="63" t="n">
        <f aca="false">YEAR(B1166)</f>
        <v>2018</v>
      </c>
      <c r="D1166" s="32" t="s">
        <v>276</v>
      </c>
      <c r="E1166" s="64" t="n">
        <v>10553.9</v>
      </c>
      <c r="F1166" s="65" t="n">
        <v>-0.0045</v>
      </c>
      <c r="G1166" s="66" t="n">
        <v>-47.49255</v>
      </c>
      <c r="H1166" s="67" t="n">
        <f aca="false">E1166+IF(D1166="Long",1,-1)*G1166</f>
        <v>10601.39255</v>
      </c>
      <c r="I1166" s="68" t="n">
        <f aca="false">Assumptions!$B$58</f>
        <v>5.35750011455817</v>
      </c>
      <c r="J1166" s="68" t="n">
        <f aca="false">INDEX(Yearly!$D$5:$D$22,MATCH(C1166,Yearly!$A$5:$A$22,0))</f>
        <v>0.518467753021758</v>
      </c>
      <c r="K1166" s="68" t="n">
        <f aca="false">G1166-I1166-J1166</f>
        <v>-53.3685178675799</v>
      </c>
      <c r="L1166" s="69" t="n">
        <f aca="false">(I1166+J1166)/Assumptions!$B$8</f>
        <v>0.000259093470710942</v>
      </c>
      <c r="M1166" s="70" t="n">
        <f aca="false">F1166-L1166</f>
        <v>-0.00475909347071094</v>
      </c>
      <c r="N1166" s="71" t="n">
        <f aca="false">G1166*Assumptions!$B$7</f>
        <v>-373528.90575</v>
      </c>
      <c r="O1166" s="71" t="n">
        <f aca="false">K1166*Assumptions!$B$7</f>
        <v>-419743.393028516</v>
      </c>
      <c r="P1166" s="68" t="n">
        <f aca="false">P1165+G1166</f>
        <v>14433.76381</v>
      </c>
      <c r="Q1166" s="68" t="n">
        <f aca="false">MAX(Q1165,P1166)</f>
        <v>14576.18458</v>
      </c>
      <c r="R1166" s="68" t="n">
        <f aca="false">Q1166-P1166</f>
        <v>142.420770000001</v>
      </c>
      <c r="S1166" s="68" t="n">
        <f aca="false">S1165+K1166</f>
        <v>7610.20971248065</v>
      </c>
      <c r="T1166" s="68" t="n">
        <f aca="false">MAX(T1165,S1166)</f>
        <v>8098.85506898122</v>
      </c>
      <c r="U1166" s="68" t="n">
        <f aca="false">T1166-S1166</f>
        <v>488.645356500573</v>
      </c>
      <c r="V1166" s="70" t="n">
        <f aca="false">V1165+F1166</f>
        <v>2.4773</v>
      </c>
      <c r="W1166" s="70" t="n">
        <f aca="false">MAX(W1165,V1166)</f>
        <v>2.4908</v>
      </c>
      <c r="X1166" s="70" t="n">
        <f aca="false">W1166-V1166</f>
        <v>0.0135000000000001</v>
      </c>
      <c r="Y1166" s="70" t="n">
        <f aca="false">Y1165+M1166</f>
        <v>2.17642389693882</v>
      </c>
      <c r="Z1166" s="70" t="n">
        <f aca="false">MAX(Z1165,Y1166)</f>
        <v>2.19147845776308</v>
      </c>
      <c r="AA1166" s="70" t="n">
        <f aca="false">Z1166-Y1166</f>
        <v>0.0150545608242658</v>
      </c>
      <c r="AB1166" s="72" t="n">
        <f aca="false">AB1165*(1+F1166)</f>
        <v>10.3422849175357</v>
      </c>
      <c r="AC1166" s="73" t="n">
        <f aca="false">MAX(AC1165,AB1166)</f>
        <v>10.4830685616051</v>
      </c>
      <c r="AD1166" s="70" t="n">
        <f aca="false">1-AB1166/AC1166</f>
        <v>0.0134296216076434</v>
      </c>
      <c r="AE1166" s="73" t="n">
        <f aca="false">AE1165*(1+M1166)</f>
        <v>7.65913200116951</v>
      </c>
      <c r="AF1166" s="73" t="n">
        <f aca="false">MAX(AF1165,AE1166)</f>
        <v>7.77549831314226</v>
      </c>
      <c r="AG1166" s="70" t="n">
        <f aca="false">1-AE1166/AF1166</f>
        <v>0.0149657690460908</v>
      </c>
      <c r="AH1166" s="74" t="n">
        <f aca="false">IF(R1166&gt;0,AH1165+1,0)</f>
        <v>6</v>
      </c>
      <c r="AI1166" s="74" t="n">
        <f aca="false">IF(U1166&gt;0,AI1165+1,0)</f>
        <v>239</v>
      </c>
      <c r="AJ1166" s="74" t="n">
        <f aca="false">IF(G1166&gt;0,AJ1165+1,0)</f>
        <v>0</v>
      </c>
      <c r="AK1166" s="74" t="n">
        <f aca="false">IF(G1166&lt;=0,AK1165+1,0)</f>
        <v>6</v>
      </c>
      <c r="AL1166" s="74" t="n">
        <f aca="false">IF(K1166&gt;0,AL1165+1,0)</f>
        <v>0</v>
      </c>
      <c r="AM1166" s="74" t="n">
        <f aca="false">IF(K1166&lt;=0,AM1165+1,0)</f>
        <v>6</v>
      </c>
    </row>
    <row r="1167" customFormat="false" ht="15" hidden="false" customHeight="false" outlineLevel="0" collapsed="false">
      <c r="A1167" s="61" t="n">
        <v>1171</v>
      </c>
      <c r="B1167" s="62" t="n">
        <v>43147.3965277778</v>
      </c>
      <c r="C1167" s="63" t="n">
        <f aca="false">YEAR(B1167)</f>
        <v>2018</v>
      </c>
      <c r="D1167" s="32" t="s">
        <v>277</v>
      </c>
      <c r="E1167" s="64" t="n">
        <v>10601.4</v>
      </c>
      <c r="F1167" s="65" t="n">
        <v>-0.0054</v>
      </c>
      <c r="G1167" s="66" t="n">
        <v>-57.24756</v>
      </c>
      <c r="H1167" s="67" t="n">
        <f aca="false">E1167+IF(D1167="Long",1,-1)*G1167</f>
        <v>10544.15244</v>
      </c>
      <c r="I1167" s="68" t="n">
        <f aca="false">Assumptions!$B$58</f>
        <v>5.35750011455817</v>
      </c>
      <c r="J1167" s="68" t="n">
        <f aca="false">INDEX(Yearly!$D$5:$D$22,MATCH(C1167,Yearly!$A$5:$A$22,0))</f>
        <v>0.518467753021758</v>
      </c>
      <c r="K1167" s="68" t="n">
        <f aca="false">G1167-I1167-J1167</f>
        <v>-63.1235278675799</v>
      </c>
      <c r="L1167" s="69" t="n">
        <f aca="false">(I1167+J1167)/Assumptions!$B$8</f>
        <v>0.000259093470710942</v>
      </c>
      <c r="M1167" s="70" t="n">
        <f aca="false">F1167-L1167</f>
        <v>-0.00565909347071094</v>
      </c>
      <c r="N1167" s="71" t="n">
        <f aca="false">G1167*Assumptions!$B$7</f>
        <v>-450252.0594</v>
      </c>
      <c r="O1167" s="71" t="n">
        <f aca="false">K1167*Assumptions!$B$7</f>
        <v>-496466.546678516</v>
      </c>
      <c r="P1167" s="68" t="n">
        <f aca="false">P1166+G1167</f>
        <v>14376.51625</v>
      </c>
      <c r="Q1167" s="68" t="n">
        <f aca="false">MAX(Q1166,P1167)</f>
        <v>14576.18458</v>
      </c>
      <c r="R1167" s="68" t="n">
        <f aca="false">Q1167-P1167</f>
        <v>199.66833</v>
      </c>
      <c r="S1167" s="68" t="n">
        <f aca="false">S1166+K1167</f>
        <v>7547.08618461307</v>
      </c>
      <c r="T1167" s="68" t="n">
        <f aca="false">MAX(T1166,S1167)</f>
        <v>8098.85506898122</v>
      </c>
      <c r="U1167" s="68" t="n">
        <f aca="false">T1167-S1167</f>
        <v>551.768884368154</v>
      </c>
      <c r="V1167" s="70" t="n">
        <f aca="false">V1166+F1167</f>
        <v>2.4719</v>
      </c>
      <c r="W1167" s="70" t="n">
        <f aca="false">MAX(W1166,V1167)</f>
        <v>2.4908</v>
      </c>
      <c r="X1167" s="70" t="n">
        <f aca="false">W1167-V1167</f>
        <v>0.0188999999999999</v>
      </c>
      <c r="Y1167" s="70" t="n">
        <f aca="false">Y1166+M1167</f>
        <v>2.17076480346811</v>
      </c>
      <c r="Z1167" s="70" t="n">
        <f aca="false">MAX(Z1166,Y1167)</f>
        <v>2.19147845776308</v>
      </c>
      <c r="AA1167" s="70" t="n">
        <f aca="false">Z1167-Y1167</f>
        <v>0.0207136542949766</v>
      </c>
      <c r="AB1167" s="72" t="n">
        <f aca="false">AB1166*(1+F1167)</f>
        <v>10.286436578981</v>
      </c>
      <c r="AC1167" s="73" t="n">
        <f aca="false">MAX(AC1166,AB1167)</f>
        <v>10.4830685616051</v>
      </c>
      <c r="AD1167" s="70" t="n">
        <f aca="false">1-AB1167/AC1167</f>
        <v>0.0187571016509621</v>
      </c>
      <c r="AE1167" s="73" t="n">
        <f aca="false">AE1166*(1+M1167)</f>
        <v>7.61578825727037</v>
      </c>
      <c r="AF1167" s="73" t="n">
        <f aca="false">MAX(AF1166,AE1167)</f>
        <v>7.77549831314226</v>
      </c>
      <c r="AG1167" s="70" t="n">
        <f aca="false">1-AE1167/AF1167</f>
        <v>0.0205401698309088</v>
      </c>
      <c r="AH1167" s="74" t="n">
        <f aca="false">IF(R1167&gt;0,AH1166+1,0)</f>
        <v>7</v>
      </c>
      <c r="AI1167" s="74" t="n">
        <f aca="false">IF(U1167&gt;0,AI1166+1,0)</f>
        <v>240</v>
      </c>
      <c r="AJ1167" s="74" t="n">
        <f aca="false">IF(G1167&gt;0,AJ1166+1,0)</f>
        <v>0</v>
      </c>
      <c r="AK1167" s="74" t="n">
        <f aca="false">IF(G1167&lt;=0,AK1166+1,0)</f>
        <v>7</v>
      </c>
      <c r="AL1167" s="74" t="n">
        <f aca="false">IF(K1167&gt;0,AL1166+1,0)</f>
        <v>0</v>
      </c>
      <c r="AM1167" s="74" t="n">
        <f aca="false">IF(K1167&lt;=0,AM1166+1,0)</f>
        <v>7</v>
      </c>
    </row>
    <row r="1168" customFormat="false" ht="15" hidden="false" customHeight="false" outlineLevel="0" collapsed="false">
      <c r="A1168" s="61" t="n">
        <v>1172</v>
      </c>
      <c r="B1168" s="62" t="n">
        <v>43147.46875</v>
      </c>
      <c r="C1168" s="63" t="n">
        <f aca="false">YEAR(B1168)</f>
        <v>2018</v>
      </c>
      <c r="D1168" s="32" t="s">
        <v>276</v>
      </c>
      <c r="E1168" s="64" t="n">
        <v>10544.05</v>
      </c>
      <c r="F1168" s="65" t="n">
        <v>0.0125</v>
      </c>
      <c r="G1168" s="66" t="n">
        <v>131.800625</v>
      </c>
      <c r="H1168" s="67" t="n">
        <f aca="false">E1168+IF(D1168="Long",1,-1)*G1168</f>
        <v>10412.249375</v>
      </c>
      <c r="I1168" s="68" t="n">
        <f aca="false">Assumptions!$B$58</f>
        <v>5.35750011455817</v>
      </c>
      <c r="J1168" s="68" t="n">
        <f aca="false">INDEX(Yearly!$D$5:$D$22,MATCH(C1168,Yearly!$A$5:$A$22,0))</f>
        <v>0.518467753021758</v>
      </c>
      <c r="K1168" s="68" t="n">
        <f aca="false">G1168-I1168-J1168</f>
        <v>125.92465713242</v>
      </c>
      <c r="L1168" s="69" t="n">
        <f aca="false">(I1168+J1168)/Assumptions!$B$8</f>
        <v>0.000259093470710942</v>
      </c>
      <c r="M1168" s="70" t="n">
        <f aca="false">F1168-L1168</f>
        <v>0.0122409065292891</v>
      </c>
      <c r="N1168" s="71" t="n">
        <f aca="false">G1168*Assumptions!$B$7</f>
        <v>1036611.915625</v>
      </c>
      <c r="O1168" s="71" t="n">
        <f aca="false">K1168*Assumptions!$B$7</f>
        <v>990397.428346484</v>
      </c>
      <c r="P1168" s="68" t="n">
        <f aca="false">P1167+G1168</f>
        <v>14508.316875</v>
      </c>
      <c r="Q1168" s="68" t="n">
        <f aca="false">MAX(Q1167,P1168)</f>
        <v>14576.18458</v>
      </c>
      <c r="R1168" s="68" t="n">
        <f aca="false">Q1168-P1168</f>
        <v>67.8677050000006</v>
      </c>
      <c r="S1168" s="68" t="n">
        <f aca="false">S1167+K1168</f>
        <v>7673.01084174549</v>
      </c>
      <c r="T1168" s="68" t="n">
        <f aca="false">MAX(T1167,S1168)</f>
        <v>8098.85506898122</v>
      </c>
      <c r="U1168" s="68" t="n">
        <f aca="false">T1168-S1168</f>
        <v>425.844227235733</v>
      </c>
      <c r="V1168" s="70" t="n">
        <f aca="false">V1167+F1168</f>
        <v>2.4844</v>
      </c>
      <c r="W1168" s="70" t="n">
        <f aca="false">MAX(W1167,V1168)</f>
        <v>2.4908</v>
      </c>
      <c r="X1168" s="70" t="n">
        <f aca="false">W1168-V1168</f>
        <v>0.00639999999999974</v>
      </c>
      <c r="Y1168" s="70" t="n">
        <f aca="false">Y1167+M1168</f>
        <v>2.1830057099974</v>
      </c>
      <c r="Z1168" s="70" t="n">
        <f aca="false">MAX(Z1167,Y1168)</f>
        <v>2.19147845776308</v>
      </c>
      <c r="AA1168" s="70" t="n">
        <f aca="false">Z1168-Y1168</f>
        <v>0.00847274776568741</v>
      </c>
      <c r="AB1168" s="72" t="n">
        <f aca="false">AB1167*(1+F1168)</f>
        <v>10.4150170362183</v>
      </c>
      <c r="AC1168" s="73" t="n">
        <f aca="false">MAX(AC1167,AB1168)</f>
        <v>10.4830685616051</v>
      </c>
      <c r="AD1168" s="70" t="n">
        <f aca="false">1-AB1168/AC1168</f>
        <v>0.00649156542159923</v>
      </c>
      <c r="AE1168" s="73" t="n">
        <f aca="false">AE1167*(1+M1168)</f>
        <v>7.70901240947448</v>
      </c>
      <c r="AF1168" s="73" t="n">
        <f aca="false">MAX(AF1167,AE1168)</f>
        <v>7.77549831314226</v>
      </c>
      <c r="AG1168" s="70" t="n">
        <f aca="false">1-AE1168/AF1168</f>
        <v>0.00855069360061567</v>
      </c>
      <c r="AH1168" s="74" t="n">
        <f aca="false">IF(R1168&gt;0,AH1167+1,0)</f>
        <v>8</v>
      </c>
      <c r="AI1168" s="74" t="n">
        <f aca="false">IF(U1168&gt;0,AI1167+1,0)</f>
        <v>241</v>
      </c>
      <c r="AJ1168" s="74" t="n">
        <f aca="false">IF(G1168&gt;0,AJ1167+1,0)</f>
        <v>1</v>
      </c>
      <c r="AK1168" s="74" t="n">
        <f aca="false">IF(G1168&lt;=0,AK1167+1,0)</f>
        <v>0</v>
      </c>
      <c r="AL1168" s="74" t="n">
        <f aca="false">IF(K1168&gt;0,AL1167+1,0)</f>
        <v>1</v>
      </c>
      <c r="AM1168" s="74" t="n">
        <f aca="false">IF(K1168&lt;=0,AM1167+1,0)</f>
        <v>0</v>
      </c>
    </row>
    <row r="1169" customFormat="false" ht="15" hidden="false" customHeight="false" outlineLevel="0" collapsed="false">
      <c r="A1169" s="61" t="n">
        <v>1173</v>
      </c>
      <c r="B1169" s="62" t="n">
        <v>43154.40625</v>
      </c>
      <c r="C1169" s="63" t="n">
        <f aca="false">YEAR(B1169)</f>
        <v>2018</v>
      </c>
      <c r="D1169" s="32" t="s">
        <v>277</v>
      </c>
      <c r="E1169" s="64" t="n">
        <v>10412</v>
      </c>
      <c r="F1169" s="65" t="n">
        <v>0.0079</v>
      </c>
      <c r="G1169" s="66" t="n">
        <v>82.2548</v>
      </c>
      <c r="H1169" s="67" t="n">
        <f aca="false">E1169+IF(D1169="Long",1,-1)*G1169</f>
        <v>10494.2548</v>
      </c>
      <c r="I1169" s="68" t="n">
        <f aca="false">Assumptions!$B$58</f>
        <v>5.35750011455817</v>
      </c>
      <c r="J1169" s="68" t="n">
        <f aca="false">INDEX(Yearly!$D$5:$D$22,MATCH(C1169,Yearly!$A$5:$A$22,0))</f>
        <v>0.518467753021758</v>
      </c>
      <c r="K1169" s="68" t="n">
        <f aca="false">G1169-I1169-J1169</f>
        <v>76.3788321324201</v>
      </c>
      <c r="L1169" s="69" t="n">
        <f aca="false">(I1169+J1169)/Assumptions!$B$8</f>
        <v>0.000259093470710942</v>
      </c>
      <c r="M1169" s="70" t="n">
        <f aca="false">F1169-L1169</f>
        <v>0.00764090652928906</v>
      </c>
      <c r="N1169" s="71" t="n">
        <f aca="false">G1169*Assumptions!$B$7</f>
        <v>646934.002</v>
      </c>
      <c r="O1169" s="71" t="n">
        <f aca="false">K1169*Assumptions!$B$7</f>
        <v>600719.514721484</v>
      </c>
      <c r="P1169" s="68" t="n">
        <f aca="false">P1168+G1169</f>
        <v>14590.571675</v>
      </c>
      <c r="Q1169" s="68" t="n">
        <f aca="false">MAX(Q1168,P1169)</f>
        <v>14590.571675</v>
      </c>
      <c r="R1169" s="68" t="n">
        <f aca="false">Q1169-P1169</f>
        <v>0</v>
      </c>
      <c r="S1169" s="68" t="n">
        <f aca="false">S1168+K1169</f>
        <v>7749.38967387791</v>
      </c>
      <c r="T1169" s="68" t="n">
        <f aca="false">MAX(T1168,S1169)</f>
        <v>8098.85506898122</v>
      </c>
      <c r="U1169" s="68" t="n">
        <f aca="false">T1169-S1169</f>
        <v>349.465395103313</v>
      </c>
      <c r="V1169" s="70" t="n">
        <f aca="false">V1168+F1169</f>
        <v>2.4923</v>
      </c>
      <c r="W1169" s="70" t="n">
        <f aca="false">MAX(W1168,V1169)</f>
        <v>2.4923</v>
      </c>
      <c r="X1169" s="70" t="n">
        <f aca="false">W1169-V1169</f>
        <v>0</v>
      </c>
      <c r="Y1169" s="70" t="n">
        <f aca="false">Y1168+M1169</f>
        <v>2.19064661652669</v>
      </c>
      <c r="Z1169" s="70" t="n">
        <f aca="false">MAX(Z1168,Y1169)</f>
        <v>2.19147845776308</v>
      </c>
      <c r="AA1169" s="70" t="n">
        <f aca="false">Z1169-Y1169</f>
        <v>0.000831841236398567</v>
      </c>
      <c r="AB1169" s="72" t="n">
        <f aca="false">AB1168*(1+F1169)</f>
        <v>10.4972956708044</v>
      </c>
      <c r="AC1169" s="73" t="n">
        <f aca="false">MAX(AC1168,AB1169)</f>
        <v>10.4972956708044</v>
      </c>
      <c r="AD1169" s="70" t="n">
        <f aca="false">1-AB1169/AC1169</f>
        <v>0</v>
      </c>
      <c r="AE1169" s="73" t="n">
        <f aca="false">AE1168*(1+M1169)</f>
        <v>7.7679162527284</v>
      </c>
      <c r="AF1169" s="73" t="n">
        <f aca="false">MAX(AF1168,AE1169)</f>
        <v>7.77549831314226</v>
      </c>
      <c r="AG1169" s="70" t="n">
        <f aca="false">1-AE1169/AF1169</f>
        <v>0.000975122121889549</v>
      </c>
      <c r="AH1169" s="74" t="n">
        <f aca="false">IF(R1169&gt;0,AH1168+1,0)</f>
        <v>0</v>
      </c>
      <c r="AI1169" s="74" t="n">
        <f aca="false">IF(U1169&gt;0,AI1168+1,0)</f>
        <v>242</v>
      </c>
      <c r="AJ1169" s="74" t="n">
        <f aca="false">IF(G1169&gt;0,AJ1168+1,0)</f>
        <v>2</v>
      </c>
      <c r="AK1169" s="74" t="n">
        <f aca="false">IF(G1169&lt;=0,AK1168+1,0)</f>
        <v>0</v>
      </c>
      <c r="AL1169" s="74" t="n">
        <f aca="false">IF(K1169&gt;0,AL1168+1,0)</f>
        <v>2</v>
      </c>
      <c r="AM1169" s="74" t="n">
        <f aca="false">IF(K1169&lt;=0,AM1168+1,0)</f>
        <v>0</v>
      </c>
    </row>
    <row r="1170" customFormat="false" ht="15" hidden="false" customHeight="false" outlineLevel="0" collapsed="false">
      <c r="A1170" s="61" t="n">
        <v>1174</v>
      </c>
      <c r="B1170" s="62" t="n">
        <v>43159.40625</v>
      </c>
      <c r="C1170" s="63" t="n">
        <f aca="false">YEAR(B1170)</f>
        <v>2018</v>
      </c>
      <c r="D1170" s="32" t="s">
        <v>276</v>
      </c>
      <c r="E1170" s="64" t="n">
        <v>10493.9</v>
      </c>
      <c r="F1170" s="65" t="n">
        <v>-0.002</v>
      </c>
      <c r="G1170" s="66" t="n">
        <v>-20.9878</v>
      </c>
      <c r="H1170" s="67" t="n">
        <f aca="false">E1170+IF(D1170="Long",1,-1)*G1170</f>
        <v>10514.8878</v>
      </c>
      <c r="I1170" s="68" t="n">
        <f aca="false">Assumptions!$B$58</f>
        <v>5.35750011455817</v>
      </c>
      <c r="J1170" s="68" t="n">
        <f aca="false">INDEX(Yearly!$D$5:$D$22,MATCH(C1170,Yearly!$A$5:$A$22,0))</f>
        <v>0.518467753021758</v>
      </c>
      <c r="K1170" s="68" t="n">
        <f aca="false">G1170-I1170-J1170</f>
        <v>-26.8637678675799</v>
      </c>
      <c r="L1170" s="69" t="n">
        <f aca="false">(I1170+J1170)/Assumptions!$B$8</f>
        <v>0.000259093470710942</v>
      </c>
      <c r="M1170" s="70" t="n">
        <f aca="false">F1170-L1170</f>
        <v>-0.00225909347071094</v>
      </c>
      <c r="N1170" s="71" t="n">
        <f aca="false">G1170*Assumptions!$B$7</f>
        <v>-165069.047</v>
      </c>
      <c r="O1170" s="71" t="n">
        <f aca="false">K1170*Assumptions!$B$7</f>
        <v>-211283.534278516</v>
      </c>
      <c r="P1170" s="68" t="n">
        <f aca="false">P1169+G1170</f>
        <v>14569.583875</v>
      </c>
      <c r="Q1170" s="68" t="n">
        <f aca="false">MAX(Q1169,P1170)</f>
        <v>14590.571675</v>
      </c>
      <c r="R1170" s="68" t="n">
        <f aca="false">Q1170-P1170</f>
        <v>20.9878000000008</v>
      </c>
      <c r="S1170" s="68" t="n">
        <f aca="false">S1169+K1170</f>
        <v>7722.52590601033</v>
      </c>
      <c r="T1170" s="68" t="n">
        <f aca="false">MAX(T1169,S1170)</f>
        <v>8098.85506898122</v>
      </c>
      <c r="U1170" s="68" t="n">
        <f aca="false">T1170-S1170</f>
        <v>376.329162970893</v>
      </c>
      <c r="V1170" s="70" t="n">
        <f aca="false">V1169+F1170</f>
        <v>2.4903</v>
      </c>
      <c r="W1170" s="70" t="n">
        <f aca="false">MAX(W1169,V1170)</f>
        <v>2.4923</v>
      </c>
      <c r="X1170" s="70" t="n">
        <f aca="false">W1170-V1170</f>
        <v>0.00199999999999978</v>
      </c>
      <c r="Y1170" s="70" t="n">
        <f aca="false">Y1169+M1170</f>
        <v>2.18838752305597</v>
      </c>
      <c r="Z1170" s="70" t="n">
        <f aca="false">MAX(Z1169,Y1170)</f>
        <v>2.19147845776308</v>
      </c>
      <c r="AA1170" s="70" t="n">
        <f aca="false">Z1170-Y1170</f>
        <v>0.00309093470710931</v>
      </c>
      <c r="AB1170" s="72" t="n">
        <f aca="false">AB1169*(1+F1170)</f>
        <v>10.4763010794628</v>
      </c>
      <c r="AC1170" s="73" t="n">
        <f aca="false">MAX(AC1169,AB1170)</f>
        <v>10.4972956708044</v>
      </c>
      <c r="AD1170" s="70" t="n">
        <f aca="false">1-AB1170/AC1170</f>
        <v>0.002</v>
      </c>
      <c r="AE1170" s="73" t="n">
        <f aca="false">AE1169*(1+M1170)</f>
        <v>7.75036780384083</v>
      </c>
      <c r="AF1170" s="73" t="n">
        <f aca="false">MAX(AF1169,AE1170)</f>
        <v>7.77549831314226</v>
      </c>
      <c r="AG1170" s="70" t="n">
        <f aca="false">1-AE1170/AF1170</f>
        <v>0.00323201270058182</v>
      </c>
      <c r="AH1170" s="74" t="n">
        <f aca="false">IF(R1170&gt;0,AH1169+1,0)</f>
        <v>1</v>
      </c>
      <c r="AI1170" s="74" t="n">
        <f aca="false">IF(U1170&gt;0,AI1169+1,0)</f>
        <v>243</v>
      </c>
      <c r="AJ1170" s="74" t="n">
        <f aca="false">IF(G1170&gt;0,AJ1169+1,0)</f>
        <v>0</v>
      </c>
      <c r="AK1170" s="74" t="n">
        <f aca="false">IF(G1170&lt;=0,AK1169+1,0)</f>
        <v>1</v>
      </c>
      <c r="AL1170" s="74" t="n">
        <f aca="false">IF(K1170&gt;0,AL1169+1,0)</f>
        <v>0</v>
      </c>
      <c r="AM1170" s="74" t="n">
        <f aca="false">IF(K1170&lt;=0,AM1169+1,0)</f>
        <v>1</v>
      </c>
    </row>
    <row r="1171" customFormat="false" ht="15" hidden="false" customHeight="false" outlineLevel="0" collapsed="false">
      <c r="A1171" s="61" t="n">
        <v>1175</v>
      </c>
      <c r="B1171" s="62" t="n">
        <v>43159.6145833333</v>
      </c>
      <c r="C1171" s="63" t="n">
        <f aca="false">YEAR(B1171)</f>
        <v>2018</v>
      </c>
      <c r="D1171" s="32" t="s">
        <v>277</v>
      </c>
      <c r="E1171" s="64" t="n">
        <v>10515.3</v>
      </c>
      <c r="F1171" s="65" t="n">
        <v>-0.0032</v>
      </c>
      <c r="G1171" s="66" t="n">
        <v>-33.64896</v>
      </c>
      <c r="H1171" s="67" t="n">
        <f aca="false">E1171+IF(D1171="Long",1,-1)*G1171</f>
        <v>10481.65104</v>
      </c>
      <c r="I1171" s="68" t="n">
        <f aca="false">Assumptions!$B$58</f>
        <v>5.35750011455817</v>
      </c>
      <c r="J1171" s="68" t="n">
        <f aca="false">INDEX(Yearly!$D$5:$D$22,MATCH(C1171,Yearly!$A$5:$A$22,0))</f>
        <v>0.518467753021758</v>
      </c>
      <c r="K1171" s="68" t="n">
        <f aca="false">G1171-I1171-J1171</f>
        <v>-39.5249278675799</v>
      </c>
      <c r="L1171" s="69" t="n">
        <f aca="false">(I1171+J1171)/Assumptions!$B$8</f>
        <v>0.000259093470710942</v>
      </c>
      <c r="M1171" s="70" t="n">
        <f aca="false">F1171-L1171</f>
        <v>-0.00345909347071094</v>
      </c>
      <c r="N1171" s="71" t="n">
        <f aca="false">G1171*Assumptions!$B$7</f>
        <v>-264649.0704</v>
      </c>
      <c r="O1171" s="71" t="n">
        <f aca="false">K1171*Assumptions!$B$7</f>
        <v>-310863.557678516</v>
      </c>
      <c r="P1171" s="68" t="n">
        <f aca="false">P1170+G1171</f>
        <v>14535.934915</v>
      </c>
      <c r="Q1171" s="68" t="n">
        <f aca="false">MAX(Q1170,P1171)</f>
        <v>14590.571675</v>
      </c>
      <c r="R1171" s="68" t="n">
        <f aca="false">Q1171-P1171</f>
        <v>54.6367600000012</v>
      </c>
      <c r="S1171" s="68" t="n">
        <f aca="false">S1170+K1171</f>
        <v>7683.00097814275</v>
      </c>
      <c r="T1171" s="68" t="n">
        <f aca="false">MAX(T1170,S1171)</f>
        <v>8098.85506898122</v>
      </c>
      <c r="U1171" s="68" t="n">
        <f aca="false">T1171-S1171</f>
        <v>415.854090838473</v>
      </c>
      <c r="V1171" s="70" t="n">
        <f aca="false">V1170+F1171</f>
        <v>2.4871</v>
      </c>
      <c r="W1171" s="70" t="n">
        <f aca="false">MAX(W1170,V1171)</f>
        <v>2.4923</v>
      </c>
      <c r="X1171" s="70" t="n">
        <f aca="false">W1171-V1171</f>
        <v>0.00519999999999987</v>
      </c>
      <c r="Y1171" s="70" t="n">
        <f aca="false">Y1170+M1171</f>
        <v>2.18492842958526</v>
      </c>
      <c r="Z1171" s="70" t="n">
        <f aca="false">MAX(Z1170,Y1171)</f>
        <v>2.19147845776308</v>
      </c>
      <c r="AA1171" s="70" t="n">
        <f aca="false">Z1171-Y1171</f>
        <v>0.00655002817782036</v>
      </c>
      <c r="AB1171" s="72" t="n">
        <f aca="false">AB1170*(1+F1171)</f>
        <v>10.4427769160085</v>
      </c>
      <c r="AC1171" s="73" t="n">
        <f aca="false">MAX(AC1170,AB1171)</f>
        <v>10.4972956708044</v>
      </c>
      <c r="AD1171" s="70" t="n">
        <f aca="false">1-AB1171/AC1171</f>
        <v>0.00519360000000002</v>
      </c>
      <c r="AE1171" s="73" t="n">
        <f aca="false">AE1170*(1+M1171)</f>
        <v>7.72355855717496</v>
      </c>
      <c r="AF1171" s="73" t="n">
        <f aca="false">MAX(AF1170,AE1171)</f>
        <v>7.77549831314226</v>
      </c>
      <c r="AG1171" s="70" t="n">
        <f aca="false">1-AE1171/AF1171</f>
        <v>0.006679926337263</v>
      </c>
      <c r="AH1171" s="74" t="n">
        <f aca="false">IF(R1171&gt;0,AH1170+1,0)</f>
        <v>2</v>
      </c>
      <c r="AI1171" s="74" t="n">
        <f aca="false">IF(U1171&gt;0,AI1170+1,0)</f>
        <v>244</v>
      </c>
      <c r="AJ1171" s="74" t="n">
        <f aca="false">IF(G1171&gt;0,AJ1170+1,0)</f>
        <v>0</v>
      </c>
      <c r="AK1171" s="74" t="n">
        <f aca="false">IF(G1171&lt;=0,AK1170+1,0)</f>
        <v>2</v>
      </c>
      <c r="AL1171" s="74" t="n">
        <f aca="false">IF(K1171&gt;0,AL1170+1,0)</f>
        <v>0</v>
      </c>
      <c r="AM1171" s="74" t="n">
        <f aca="false">IF(K1171&lt;=0,AM1170+1,0)</f>
        <v>2</v>
      </c>
    </row>
    <row r="1172" customFormat="false" ht="15" hidden="false" customHeight="false" outlineLevel="0" collapsed="false">
      <c r="A1172" s="61" t="n">
        <v>1176</v>
      </c>
      <c r="B1172" s="62" t="n">
        <v>43160.4270833333</v>
      </c>
      <c r="C1172" s="63" t="n">
        <f aca="false">YEAR(B1172)</f>
        <v>2018</v>
      </c>
      <c r="D1172" s="32" t="s">
        <v>276</v>
      </c>
      <c r="E1172" s="64" t="n">
        <v>10481.85</v>
      </c>
      <c r="F1172" s="65" t="n">
        <v>-0.0016</v>
      </c>
      <c r="G1172" s="66" t="n">
        <v>-16.77096</v>
      </c>
      <c r="H1172" s="67" t="n">
        <f aca="false">E1172+IF(D1172="Long",1,-1)*G1172</f>
        <v>10498.62096</v>
      </c>
      <c r="I1172" s="68" t="n">
        <f aca="false">Assumptions!$B$58</f>
        <v>5.35750011455817</v>
      </c>
      <c r="J1172" s="68" t="n">
        <f aca="false">INDEX(Yearly!$D$5:$D$22,MATCH(C1172,Yearly!$A$5:$A$22,0))</f>
        <v>0.518467753021758</v>
      </c>
      <c r="K1172" s="68" t="n">
        <f aca="false">G1172-I1172-J1172</f>
        <v>-22.6469278675799</v>
      </c>
      <c r="L1172" s="69" t="n">
        <f aca="false">(I1172+J1172)/Assumptions!$B$8</f>
        <v>0.000259093470710942</v>
      </c>
      <c r="M1172" s="70" t="n">
        <f aca="false">F1172-L1172</f>
        <v>-0.00185909347071094</v>
      </c>
      <c r="N1172" s="71" t="n">
        <f aca="false">G1172*Assumptions!$B$7</f>
        <v>-131903.6004</v>
      </c>
      <c r="O1172" s="71" t="n">
        <f aca="false">K1172*Assumptions!$B$7</f>
        <v>-178118.087678516</v>
      </c>
      <c r="P1172" s="68" t="n">
        <f aca="false">P1171+G1172</f>
        <v>14519.163955</v>
      </c>
      <c r="Q1172" s="68" t="n">
        <f aca="false">MAX(Q1171,P1172)</f>
        <v>14590.571675</v>
      </c>
      <c r="R1172" s="68" t="n">
        <f aca="false">Q1172-P1172</f>
        <v>71.4077200000011</v>
      </c>
      <c r="S1172" s="68" t="n">
        <f aca="false">S1171+K1172</f>
        <v>7660.35405027517</v>
      </c>
      <c r="T1172" s="68" t="n">
        <f aca="false">MAX(T1171,S1172)</f>
        <v>8098.85506898122</v>
      </c>
      <c r="U1172" s="68" t="n">
        <f aca="false">T1172-S1172</f>
        <v>438.501018706053</v>
      </c>
      <c r="V1172" s="70" t="n">
        <f aca="false">V1171+F1172</f>
        <v>2.4855</v>
      </c>
      <c r="W1172" s="70" t="n">
        <f aca="false">MAX(W1171,V1172)</f>
        <v>2.4923</v>
      </c>
      <c r="X1172" s="70" t="n">
        <f aca="false">W1172-V1172</f>
        <v>0.0067999999999997</v>
      </c>
      <c r="Y1172" s="70" t="n">
        <f aca="false">Y1171+M1172</f>
        <v>2.18306933611455</v>
      </c>
      <c r="Z1172" s="70" t="n">
        <f aca="false">MAX(Z1171,Y1172)</f>
        <v>2.19147845776308</v>
      </c>
      <c r="AA1172" s="70" t="n">
        <f aca="false">Z1172-Y1172</f>
        <v>0.00840912164853114</v>
      </c>
      <c r="AB1172" s="72" t="n">
        <f aca="false">AB1171*(1+F1172)</f>
        <v>10.4260684729429</v>
      </c>
      <c r="AC1172" s="73" t="n">
        <f aca="false">MAX(AC1171,AB1172)</f>
        <v>10.4972956708044</v>
      </c>
      <c r="AD1172" s="70" t="n">
        <f aca="false">1-AB1172/AC1172</f>
        <v>0.00678529023999996</v>
      </c>
      <c r="AE1172" s="73" t="n">
        <f aca="false">AE1171*(1+M1172)</f>
        <v>7.70919973989066</v>
      </c>
      <c r="AF1172" s="73" t="n">
        <f aca="false">MAX(AF1171,AE1172)</f>
        <v>7.77549831314226</v>
      </c>
      <c r="AG1172" s="70" t="n">
        <f aca="false">1-AE1172/AF1172</f>
        <v>0.00852660120053539</v>
      </c>
      <c r="AH1172" s="74" t="n">
        <f aca="false">IF(R1172&gt;0,AH1171+1,0)</f>
        <v>3</v>
      </c>
      <c r="AI1172" s="74" t="n">
        <f aca="false">IF(U1172&gt;0,AI1171+1,0)</f>
        <v>245</v>
      </c>
      <c r="AJ1172" s="74" t="n">
        <f aca="false">IF(G1172&gt;0,AJ1171+1,0)</f>
        <v>0</v>
      </c>
      <c r="AK1172" s="74" t="n">
        <f aca="false">IF(G1172&lt;=0,AK1171+1,0)</f>
        <v>3</v>
      </c>
      <c r="AL1172" s="74" t="n">
        <f aca="false">IF(K1172&gt;0,AL1171+1,0)</f>
        <v>0</v>
      </c>
      <c r="AM1172" s="74" t="n">
        <f aca="false">IF(K1172&lt;=0,AM1171+1,0)</f>
        <v>3</v>
      </c>
    </row>
    <row r="1173" customFormat="false" ht="15" hidden="false" customHeight="false" outlineLevel="0" collapsed="false">
      <c r="A1173" s="61" t="n">
        <v>1177</v>
      </c>
      <c r="B1173" s="62" t="n">
        <v>43160.5729166667</v>
      </c>
      <c r="C1173" s="63" t="n">
        <f aca="false">YEAR(B1173)</f>
        <v>2018</v>
      </c>
      <c r="D1173" s="32" t="s">
        <v>277</v>
      </c>
      <c r="E1173" s="64" t="n">
        <v>10498.55</v>
      </c>
      <c r="F1173" s="65" t="n">
        <v>-0.002</v>
      </c>
      <c r="G1173" s="66" t="n">
        <v>-20.9971</v>
      </c>
      <c r="H1173" s="67" t="n">
        <f aca="false">E1173+IF(D1173="Long",1,-1)*G1173</f>
        <v>10477.5529</v>
      </c>
      <c r="I1173" s="68" t="n">
        <f aca="false">Assumptions!$B$58</f>
        <v>5.35750011455817</v>
      </c>
      <c r="J1173" s="68" t="n">
        <f aca="false">INDEX(Yearly!$D$5:$D$22,MATCH(C1173,Yearly!$A$5:$A$22,0))</f>
        <v>0.518467753021758</v>
      </c>
      <c r="K1173" s="68" t="n">
        <f aca="false">G1173-I1173-J1173</f>
        <v>-26.8730678675799</v>
      </c>
      <c r="L1173" s="69" t="n">
        <f aca="false">(I1173+J1173)/Assumptions!$B$8</f>
        <v>0.000259093470710942</v>
      </c>
      <c r="M1173" s="70" t="n">
        <f aca="false">F1173-L1173</f>
        <v>-0.00225909347071094</v>
      </c>
      <c r="N1173" s="71" t="n">
        <f aca="false">G1173*Assumptions!$B$7</f>
        <v>-165142.1915</v>
      </c>
      <c r="O1173" s="71" t="n">
        <f aca="false">K1173*Assumptions!$B$7</f>
        <v>-211356.678778516</v>
      </c>
      <c r="P1173" s="68" t="n">
        <f aca="false">P1172+G1173</f>
        <v>14498.166855</v>
      </c>
      <c r="Q1173" s="68" t="n">
        <f aca="false">MAX(Q1172,P1173)</f>
        <v>14590.571675</v>
      </c>
      <c r="R1173" s="68" t="n">
        <f aca="false">Q1173-P1173</f>
        <v>92.4048200000016</v>
      </c>
      <c r="S1173" s="68" t="n">
        <f aca="false">S1172+K1173</f>
        <v>7633.48098240759</v>
      </c>
      <c r="T1173" s="68" t="n">
        <f aca="false">MAX(T1172,S1173)</f>
        <v>8098.85506898122</v>
      </c>
      <c r="U1173" s="68" t="n">
        <f aca="false">T1173-S1173</f>
        <v>465.374086573633</v>
      </c>
      <c r="V1173" s="70" t="n">
        <f aca="false">V1172+F1173</f>
        <v>2.4835</v>
      </c>
      <c r="W1173" s="70" t="n">
        <f aca="false">MAX(W1172,V1173)</f>
        <v>2.4923</v>
      </c>
      <c r="X1173" s="70" t="n">
        <f aca="false">W1173-V1173</f>
        <v>0.00879999999999948</v>
      </c>
      <c r="Y1173" s="70" t="n">
        <f aca="false">Y1172+M1173</f>
        <v>2.18081024264384</v>
      </c>
      <c r="Z1173" s="70" t="n">
        <f aca="false">MAX(Z1172,Y1173)</f>
        <v>2.19147845776308</v>
      </c>
      <c r="AA1173" s="70" t="n">
        <f aca="false">Z1173-Y1173</f>
        <v>0.0106682151192419</v>
      </c>
      <c r="AB1173" s="72" t="n">
        <f aca="false">AB1172*(1+F1173)</f>
        <v>10.405216335997</v>
      </c>
      <c r="AC1173" s="73" t="n">
        <f aca="false">MAX(AC1172,AB1173)</f>
        <v>10.4972956708044</v>
      </c>
      <c r="AD1173" s="70" t="n">
        <f aca="false">1-AB1173/AC1173</f>
        <v>0.00877171965951995</v>
      </c>
      <c r="AE1173" s="73" t="n">
        <f aca="false">AE1172*(1+M1173)</f>
        <v>7.69178393709387</v>
      </c>
      <c r="AF1173" s="73" t="n">
        <f aca="false">MAX(AF1172,AE1173)</f>
        <v>7.77549831314226</v>
      </c>
      <c r="AG1173" s="70" t="n">
        <f aca="false">1-AE1173/AF1173</f>
        <v>0.0107664322821468</v>
      </c>
      <c r="AH1173" s="74" t="n">
        <f aca="false">IF(R1173&gt;0,AH1172+1,0)</f>
        <v>4</v>
      </c>
      <c r="AI1173" s="74" t="n">
        <f aca="false">IF(U1173&gt;0,AI1172+1,0)</f>
        <v>246</v>
      </c>
      <c r="AJ1173" s="74" t="n">
        <f aca="false">IF(G1173&gt;0,AJ1172+1,0)</f>
        <v>0</v>
      </c>
      <c r="AK1173" s="74" t="n">
        <f aca="false">IF(G1173&lt;=0,AK1172+1,0)</f>
        <v>4</v>
      </c>
      <c r="AL1173" s="74" t="n">
        <f aca="false">IF(K1173&gt;0,AL1172+1,0)</f>
        <v>0</v>
      </c>
      <c r="AM1173" s="74" t="n">
        <f aca="false">IF(K1173&lt;=0,AM1172+1,0)</f>
        <v>4</v>
      </c>
    </row>
    <row r="1174" customFormat="false" ht="15" hidden="false" customHeight="false" outlineLevel="0" collapsed="false">
      <c r="A1174" s="61" t="n">
        <v>1178</v>
      </c>
      <c r="B1174" s="62" t="n">
        <v>43160.6166666667</v>
      </c>
      <c r="C1174" s="63" t="n">
        <f aca="false">YEAR(B1174)</f>
        <v>2018</v>
      </c>
      <c r="D1174" s="32" t="s">
        <v>276</v>
      </c>
      <c r="E1174" s="64" t="n">
        <v>10477.9</v>
      </c>
      <c r="F1174" s="65" t="n">
        <v>0.0043</v>
      </c>
      <c r="G1174" s="66" t="n">
        <v>45.05497</v>
      </c>
      <c r="H1174" s="67" t="n">
        <f aca="false">E1174+IF(D1174="Long",1,-1)*G1174</f>
        <v>10432.84503</v>
      </c>
      <c r="I1174" s="68" t="n">
        <f aca="false">Assumptions!$B$58</f>
        <v>5.35750011455817</v>
      </c>
      <c r="J1174" s="68" t="n">
        <f aca="false">INDEX(Yearly!$D$5:$D$22,MATCH(C1174,Yearly!$A$5:$A$22,0))</f>
        <v>0.518467753021758</v>
      </c>
      <c r="K1174" s="68" t="n">
        <f aca="false">G1174-I1174-J1174</f>
        <v>39.1790021324201</v>
      </c>
      <c r="L1174" s="69" t="n">
        <f aca="false">(I1174+J1174)/Assumptions!$B$8</f>
        <v>0.000259093470710942</v>
      </c>
      <c r="M1174" s="70" t="n">
        <f aca="false">F1174-L1174</f>
        <v>0.00404090652928906</v>
      </c>
      <c r="N1174" s="71" t="n">
        <f aca="false">G1174*Assumptions!$B$7</f>
        <v>354357.33905</v>
      </c>
      <c r="O1174" s="71" t="n">
        <f aca="false">K1174*Assumptions!$B$7</f>
        <v>308142.851771484</v>
      </c>
      <c r="P1174" s="68" t="n">
        <f aca="false">P1173+G1174</f>
        <v>14543.221825</v>
      </c>
      <c r="Q1174" s="68" t="n">
        <f aca="false">MAX(Q1173,P1174)</f>
        <v>14590.571675</v>
      </c>
      <c r="R1174" s="68" t="n">
        <f aca="false">Q1174-P1174</f>
        <v>47.3498500000023</v>
      </c>
      <c r="S1174" s="68" t="n">
        <f aca="false">S1173+K1174</f>
        <v>7672.65998454001</v>
      </c>
      <c r="T1174" s="68" t="n">
        <f aca="false">MAX(T1173,S1174)</f>
        <v>8098.85506898122</v>
      </c>
      <c r="U1174" s="68" t="n">
        <f aca="false">T1174-S1174</f>
        <v>426.195084441212</v>
      </c>
      <c r="V1174" s="70" t="n">
        <f aca="false">V1173+F1174</f>
        <v>2.4878</v>
      </c>
      <c r="W1174" s="70" t="n">
        <f aca="false">MAX(W1173,V1174)</f>
        <v>2.4923</v>
      </c>
      <c r="X1174" s="70" t="n">
        <f aca="false">W1174-V1174</f>
        <v>0.00449999999999928</v>
      </c>
      <c r="Y1174" s="70" t="n">
        <f aca="false">Y1173+M1174</f>
        <v>2.18485114917313</v>
      </c>
      <c r="Z1174" s="70" t="n">
        <f aca="false">MAX(Z1173,Y1174)</f>
        <v>2.19147845776308</v>
      </c>
      <c r="AA1174" s="70" t="n">
        <f aca="false">Z1174-Y1174</f>
        <v>0.00662730858995264</v>
      </c>
      <c r="AB1174" s="72" t="n">
        <f aca="false">AB1173*(1+F1174)</f>
        <v>10.4499587662418</v>
      </c>
      <c r="AC1174" s="73" t="n">
        <f aca="false">MAX(AC1173,AB1174)</f>
        <v>10.4972956708044</v>
      </c>
      <c r="AD1174" s="70" t="n">
        <f aca="false">1-AB1174/AC1174</f>
        <v>0.0045094380540559</v>
      </c>
      <c r="AE1174" s="73" t="n">
        <f aca="false">AE1173*(1+M1174)</f>
        <v>7.72286571702715</v>
      </c>
      <c r="AF1174" s="73" t="n">
        <f aca="false">MAX(AF1173,AE1174)</f>
        <v>7.77549831314226</v>
      </c>
      <c r="AG1174" s="70" t="n">
        <f aca="false">1-AE1174/AF1174</f>
        <v>0.00676903189936395</v>
      </c>
      <c r="AH1174" s="74" t="n">
        <f aca="false">IF(R1174&gt;0,AH1173+1,0)</f>
        <v>5</v>
      </c>
      <c r="AI1174" s="74" t="n">
        <f aca="false">IF(U1174&gt;0,AI1173+1,0)</f>
        <v>247</v>
      </c>
      <c r="AJ1174" s="74" t="n">
        <f aca="false">IF(G1174&gt;0,AJ1173+1,0)</f>
        <v>1</v>
      </c>
      <c r="AK1174" s="74" t="n">
        <f aca="false">IF(G1174&lt;=0,AK1173+1,0)</f>
        <v>0</v>
      </c>
      <c r="AL1174" s="74" t="n">
        <f aca="false">IF(K1174&gt;0,AL1173+1,0)</f>
        <v>1</v>
      </c>
      <c r="AM1174" s="74" t="n">
        <f aca="false">IF(K1174&lt;=0,AM1173+1,0)</f>
        <v>0</v>
      </c>
    </row>
    <row r="1175" customFormat="false" ht="15" hidden="false" customHeight="false" outlineLevel="0" collapsed="false">
      <c r="A1175" s="61" t="n">
        <v>1179</v>
      </c>
      <c r="B1175" s="62" t="n">
        <v>43165.40625</v>
      </c>
      <c r="C1175" s="63" t="n">
        <f aca="false">YEAR(B1175)</f>
        <v>2018</v>
      </c>
      <c r="D1175" s="32" t="s">
        <v>277</v>
      </c>
      <c r="E1175" s="64" t="n">
        <v>10432.5</v>
      </c>
      <c r="F1175" s="65" t="n">
        <v>-0.0047</v>
      </c>
      <c r="G1175" s="66" t="n">
        <v>-49.03275</v>
      </c>
      <c r="H1175" s="67" t="n">
        <f aca="false">E1175+IF(D1175="Long",1,-1)*G1175</f>
        <v>10383.46725</v>
      </c>
      <c r="I1175" s="68" t="n">
        <f aca="false">Assumptions!$B$58</f>
        <v>5.35750011455817</v>
      </c>
      <c r="J1175" s="68" t="n">
        <f aca="false">INDEX(Yearly!$D$5:$D$22,MATCH(C1175,Yearly!$A$5:$A$22,0))</f>
        <v>0.518467753021758</v>
      </c>
      <c r="K1175" s="68" t="n">
        <f aca="false">G1175-I1175-J1175</f>
        <v>-54.9087178675799</v>
      </c>
      <c r="L1175" s="69" t="n">
        <f aca="false">(I1175+J1175)/Assumptions!$B$8</f>
        <v>0.000259093470710942</v>
      </c>
      <c r="M1175" s="70" t="n">
        <f aca="false">F1175-L1175</f>
        <v>-0.00495909347071094</v>
      </c>
      <c r="N1175" s="71" t="n">
        <f aca="false">G1175*Assumptions!$B$7</f>
        <v>-385642.57875</v>
      </c>
      <c r="O1175" s="71" t="n">
        <f aca="false">K1175*Assumptions!$B$7</f>
        <v>-431857.066028516</v>
      </c>
      <c r="P1175" s="68" t="n">
        <f aca="false">P1174+G1175</f>
        <v>14494.189075</v>
      </c>
      <c r="Q1175" s="68" t="n">
        <f aca="false">MAX(Q1174,P1175)</f>
        <v>14590.571675</v>
      </c>
      <c r="R1175" s="68" t="n">
        <f aca="false">Q1175-P1175</f>
        <v>96.3826000000026</v>
      </c>
      <c r="S1175" s="68" t="n">
        <f aca="false">S1174+K1175</f>
        <v>7617.75126667243</v>
      </c>
      <c r="T1175" s="68" t="n">
        <f aca="false">MAX(T1174,S1175)</f>
        <v>8098.85506898122</v>
      </c>
      <c r="U1175" s="68" t="n">
        <f aca="false">T1175-S1175</f>
        <v>481.103802308792</v>
      </c>
      <c r="V1175" s="70" t="n">
        <f aca="false">V1174+F1175</f>
        <v>2.4831</v>
      </c>
      <c r="W1175" s="70" t="n">
        <f aca="false">MAX(W1174,V1175)</f>
        <v>2.4923</v>
      </c>
      <c r="X1175" s="70" t="n">
        <f aca="false">W1175-V1175</f>
        <v>0.00919999999999943</v>
      </c>
      <c r="Y1175" s="70" t="n">
        <f aca="false">Y1174+M1175</f>
        <v>2.17989205570242</v>
      </c>
      <c r="Z1175" s="70" t="n">
        <f aca="false">MAX(Z1174,Y1175)</f>
        <v>2.19147845776308</v>
      </c>
      <c r="AA1175" s="70" t="n">
        <f aca="false">Z1175-Y1175</f>
        <v>0.0115864020606637</v>
      </c>
      <c r="AB1175" s="72" t="n">
        <f aca="false">AB1174*(1+F1175)</f>
        <v>10.4008439600405</v>
      </c>
      <c r="AC1175" s="73" t="n">
        <f aca="false">MAX(AC1174,AB1175)</f>
        <v>10.4972956708044</v>
      </c>
      <c r="AD1175" s="70" t="n">
        <f aca="false">1-AB1175/AC1175</f>
        <v>0.00918824369520188</v>
      </c>
      <c r="AE1175" s="73" t="n">
        <f aca="false">AE1174*(1+M1175)</f>
        <v>7.68456730407466</v>
      </c>
      <c r="AF1175" s="73" t="n">
        <f aca="false">MAX(AF1174,AE1175)</f>
        <v>7.77549831314226</v>
      </c>
      <c r="AG1175" s="70" t="n">
        <f aca="false">1-AE1175/AF1175</f>
        <v>0.0116945571081798</v>
      </c>
      <c r="AH1175" s="74" t="n">
        <f aca="false">IF(R1175&gt;0,AH1174+1,0)</f>
        <v>6</v>
      </c>
      <c r="AI1175" s="74" t="n">
        <f aca="false">IF(U1175&gt;0,AI1174+1,0)</f>
        <v>248</v>
      </c>
      <c r="AJ1175" s="74" t="n">
        <f aca="false">IF(G1175&gt;0,AJ1174+1,0)</f>
        <v>0</v>
      </c>
      <c r="AK1175" s="74" t="n">
        <f aca="false">IF(G1175&lt;=0,AK1174+1,0)</f>
        <v>1</v>
      </c>
      <c r="AL1175" s="74" t="n">
        <f aca="false">IF(K1175&gt;0,AL1174+1,0)</f>
        <v>0</v>
      </c>
      <c r="AM1175" s="74" t="n">
        <f aca="false">IF(K1175&lt;=0,AM1174+1,0)</f>
        <v>1</v>
      </c>
    </row>
    <row r="1176" customFormat="false" ht="15" hidden="false" customHeight="false" outlineLevel="0" collapsed="false">
      <c r="A1176" s="61" t="n">
        <v>1180</v>
      </c>
      <c r="B1176" s="62" t="n">
        <v>43165.4916666667</v>
      </c>
      <c r="C1176" s="63" t="n">
        <f aca="false">YEAR(B1176)</f>
        <v>2018</v>
      </c>
      <c r="D1176" s="32" t="s">
        <v>276</v>
      </c>
      <c r="E1176" s="64" t="n">
        <v>10383.6</v>
      </c>
      <c r="F1176" s="65" t="n">
        <v>0.0065</v>
      </c>
      <c r="G1176" s="66" t="n">
        <v>67.4934</v>
      </c>
      <c r="H1176" s="67" t="n">
        <f aca="false">E1176+IF(D1176="Long",1,-1)*G1176</f>
        <v>10316.1066</v>
      </c>
      <c r="I1176" s="68" t="n">
        <f aca="false">Assumptions!$B$58</f>
        <v>5.35750011455817</v>
      </c>
      <c r="J1176" s="68" t="n">
        <f aca="false">INDEX(Yearly!$D$5:$D$22,MATCH(C1176,Yearly!$A$5:$A$22,0))</f>
        <v>0.518467753021758</v>
      </c>
      <c r="K1176" s="68" t="n">
        <f aca="false">G1176-I1176-J1176</f>
        <v>61.6174321324201</v>
      </c>
      <c r="L1176" s="69" t="n">
        <f aca="false">(I1176+J1176)/Assumptions!$B$8</f>
        <v>0.000259093470710942</v>
      </c>
      <c r="M1176" s="70" t="n">
        <f aca="false">F1176-L1176</f>
        <v>0.00624090652928906</v>
      </c>
      <c r="N1176" s="71" t="n">
        <f aca="false">G1176*Assumptions!$B$7</f>
        <v>530835.591</v>
      </c>
      <c r="O1176" s="71" t="n">
        <f aca="false">K1176*Assumptions!$B$7</f>
        <v>484621.103721484</v>
      </c>
      <c r="P1176" s="68" t="n">
        <f aca="false">P1175+G1176</f>
        <v>14561.682475</v>
      </c>
      <c r="Q1176" s="68" t="n">
        <f aca="false">MAX(Q1175,P1176)</f>
        <v>14590.571675</v>
      </c>
      <c r="R1176" s="68" t="n">
        <f aca="false">Q1176-P1176</f>
        <v>28.8892000000033</v>
      </c>
      <c r="S1176" s="68" t="n">
        <f aca="false">S1175+K1176</f>
        <v>7679.36869880485</v>
      </c>
      <c r="T1176" s="68" t="n">
        <f aca="false">MAX(T1175,S1176)</f>
        <v>8098.85506898122</v>
      </c>
      <c r="U1176" s="68" t="n">
        <f aca="false">T1176-S1176</f>
        <v>419.486370176373</v>
      </c>
      <c r="V1176" s="70" t="n">
        <f aca="false">V1175+F1176</f>
        <v>2.4896</v>
      </c>
      <c r="W1176" s="70" t="n">
        <f aca="false">MAX(W1175,V1176)</f>
        <v>2.4923</v>
      </c>
      <c r="X1176" s="70" t="n">
        <f aca="false">W1176-V1176</f>
        <v>0.00269999999999948</v>
      </c>
      <c r="Y1176" s="70" t="n">
        <f aca="false">Y1175+M1176</f>
        <v>2.18613296223171</v>
      </c>
      <c r="Z1176" s="70" t="n">
        <f aca="false">MAX(Z1175,Y1176)</f>
        <v>2.19147845776308</v>
      </c>
      <c r="AA1176" s="70" t="n">
        <f aca="false">Z1176-Y1176</f>
        <v>0.00534549553137476</v>
      </c>
      <c r="AB1176" s="72" t="n">
        <f aca="false">AB1175*(1+F1176)</f>
        <v>10.4684494457808</v>
      </c>
      <c r="AC1176" s="73" t="n">
        <f aca="false">MAX(AC1175,AB1176)</f>
        <v>10.4972956708044</v>
      </c>
      <c r="AD1176" s="70" t="n">
        <f aca="false">1-AB1176/AC1176</f>
        <v>0.00274796727922066</v>
      </c>
      <c r="AE1176" s="73" t="n">
        <f aca="false">AE1175*(1+M1176)</f>
        <v>7.73252597033742</v>
      </c>
      <c r="AF1176" s="73" t="n">
        <f aca="false">MAX(AF1175,AE1176)</f>
        <v>7.77549831314226</v>
      </c>
      <c r="AG1176" s="70" t="n">
        <f aca="false">1-AE1176/AF1176</f>
        <v>0.00552663521670438</v>
      </c>
      <c r="AH1176" s="74" t="n">
        <f aca="false">IF(R1176&gt;0,AH1175+1,0)</f>
        <v>7</v>
      </c>
      <c r="AI1176" s="74" t="n">
        <f aca="false">IF(U1176&gt;0,AI1175+1,0)</f>
        <v>249</v>
      </c>
      <c r="AJ1176" s="74" t="n">
        <f aca="false">IF(G1176&gt;0,AJ1175+1,0)</f>
        <v>1</v>
      </c>
      <c r="AK1176" s="74" t="n">
        <f aca="false">IF(G1176&lt;=0,AK1175+1,0)</f>
        <v>0</v>
      </c>
      <c r="AL1176" s="74" t="n">
        <f aca="false">IF(K1176&gt;0,AL1175+1,0)</f>
        <v>1</v>
      </c>
      <c r="AM1176" s="74" t="n">
        <f aca="false">IF(K1176&lt;=0,AM1175+1,0)</f>
        <v>0</v>
      </c>
    </row>
    <row r="1177" customFormat="false" ht="15" hidden="false" customHeight="false" outlineLevel="0" collapsed="false">
      <c r="A1177" s="61" t="n">
        <v>1181</v>
      </c>
      <c r="B1177" s="62" t="n">
        <v>43171.40625</v>
      </c>
      <c r="C1177" s="63" t="n">
        <f aca="false">YEAR(B1177)</f>
        <v>2018</v>
      </c>
      <c r="D1177" s="32" t="s">
        <v>277</v>
      </c>
      <c r="E1177" s="64" t="n">
        <v>10316.45</v>
      </c>
      <c r="F1177" s="65" t="n">
        <v>0.0035</v>
      </c>
      <c r="G1177" s="66" t="n">
        <v>36.107575</v>
      </c>
      <c r="H1177" s="67" t="n">
        <f aca="false">E1177+IF(D1177="Long",1,-1)*G1177</f>
        <v>10352.557575</v>
      </c>
      <c r="I1177" s="68" t="n">
        <f aca="false">Assumptions!$B$58</f>
        <v>5.35750011455817</v>
      </c>
      <c r="J1177" s="68" t="n">
        <f aca="false">INDEX(Yearly!$D$5:$D$22,MATCH(C1177,Yearly!$A$5:$A$22,0))</f>
        <v>0.518467753021758</v>
      </c>
      <c r="K1177" s="68" t="n">
        <f aca="false">G1177-I1177-J1177</f>
        <v>30.2316071324201</v>
      </c>
      <c r="L1177" s="69" t="n">
        <f aca="false">(I1177+J1177)/Assumptions!$B$8</f>
        <v>0.000259093470710942</v>
      </c>
      <c r="M1177" s="70" t="n">
        <f aca="false">F1177-L1177</f>
        <v>0.00324090652928906</v>
      </c>
      <c r="N1177" s="71" t="n">
        <f aca="false">G1177*Assumptions!$B$7</f>
        <v>283986.077375</v>
      </c>
      <c r="O1177" s="71" t="n">
        <f aca="false">K1177*Assumptions!$B$7</f>
        <v>237771.590096484</v>
      </c>
      <c r="P1177" s="68" t="n">
        <f aca="false">P1176+G1177</f>
        <v>14597.79005</v>
      </c>
      <c r="Q1177" s="68" t="n">
        <f aca="false">MAX(Q1176,P1177)</f>
        <v>14597.79005</v>
      </c>
      <c r="R1177" s="68" t="n">
        <f aca="false">Q1177-P1177</f>
        <v>0</v>
      </c>
      <c r="S1177" s="68" t="n">
        <f aca="false">S1176+K1177</f>
        <v>7709.60030593727</v>
      </c>
      <c r="T1177" s="68" t="n">
        <f aca="false">MAX(T1176,S1177)</f>
        <v>8098.85506898122</v>
      </c>
      <c r="U1177" s="68" t="n">
        <f aca="false">T1177-S1177</f>
        <v>389.254763043952</v>
      </c>
      <c r="V1177" s="70" t="n">
        <f aca="false">V1176+F1177</f>
        <v>2.4931</v>
      </c>
      <c r="W1177" s="70" t="n">
        <f aca="false">MAX(W1176,V1177)</f>
        <v>2.4931</v>
      </c>
      <c r="X1177" s="70" t="n">
        <f aca="false">W1177-V1177</f>
        <v>0</v>
      </c>
      <c r="Y1177" s="70" t="n">
        <f aca="false">Y1176+M1177</f>
        <v>2.189373868761</v>
      </c>
      <c r="Z1177" s="70" t="n">
        <f aca="false">MAX(Z1176,Y1177)</f>
        <v>2.19147845776308</v>
      </c>
      <c r="AA1177" s="70" t="n">
        <f aca="false">Z1177-Y1177</f>
        <v>0.00210458900208588</v>
      </c>
      <c r="AB1177" s="72" t="n">
        <f aca="false">AB1176*(1+F1177)</f>
        <v>10.505089018841</v>
      </c>
      <c r="AC1177" s="73" t="n">
        <f aca="false">MAX(AC1176,AB1177)</f>
        <v>10.505089018841</v>
      </c>
      <c r="AD1177" s="70" t="n">
        <f aca="false">1-AB1177/AC1177</f>
        <v>0</v>
      </c>
      <c r="AE1177" s="73" t="n">
        <f aca="false">AE1176*(1+M1177)</f>
        <v>7.75758636424259</v>
      </c>
      <c r="AF1177" s="73" t="n">
        <f aca="false">MAX(AF1176,AE1177)</f>
        <v>7.77549831314226</v>
      </c>
      <c r="AG1177" s="70" t="n">
        <f aca="false">1-AE1177/AF1177</f>
        <v>0.00230363999557404</v>
      </c>
      <c r="AH1177" s="74" t="n">
        <f aca="false">IF(R1177&gt;0,AH1176+1,0)</f>
        <v>0</v>
      </c>
      <c r="AI1177" s="74" t="n">
        <f aca="false">IF(U1177&gt;0,AI1176+1,0)</f>
        <v>250</v>
      </c>
      <c r="AJ1177" s="74" t="n">
        <f aca="false">IF(G1177&gt;0,AJ1176+1,0)</f>
        <v>2</v>
      </c>
      <c r="AK1177" s="74" t="n">
        <f aca="false">IF(G1177&lt;=0,AK1176+1,0)</f>
        <v>0</v>
      </c>
      <c r="AL1177" s="74" t="n">
        <f aca="false">IF(K1177&gt;0,AL1176+1,0)</f>
        <v>2</v>
      </c>
      <c r="AM1177" s="74" t="n">
        <f aca="false">IF(K1177&lt;=0,AM1176+1,0)</f>
        <v>0</v>
      </c>
    </row>
    <row r="1178" customFormat="false" ht="15" hidden="false" customHeight="false" outlineLevel="0" collapsed="false">
      <c r="A1178" s="61" t="n">
        <v>1182</v>
      </c>
      <c r="B1178" s="62" t="n">
        <v>43173.53125</v>
      </c>
      <c r="C1178" s="63" t="n">
        <f aca="false">YEAR(B1178)</f>
        <v>2018</v>
      </c>
      <c r="D1178" s="32" t="s">
        <v>276</v>
      </c>
      <c r="E1178" s="64" t="n">
        <v>10352.1</v>
      </c>
      <c r="F1178" s="65" t="n">
        <v>-0.0023</v>
      </c>
      <c r="G1178" s="66" t="n">
        <v>-23.80983</v>
      </c>
      <c r="H1178" s="67" t="n">
        <f aca="false">E1178+IF(D1178="Long",1,-1)*G1178</f>
        <v>10375.90983</v>
      </c>
      <c r="I1178" s="68" t="n">
        <f aca="false">Assumptions!$B$58</f>
        <v>5.35750011455817</v>
      </c>
      <c r="J1178" s="68" t="n">
        <f aca="false">INDEX(Yearly!$D$5:$D$22,MATCH(C1178,Yearly!$A$5:$A$22,0))</f>
        <v>0.518467753021758</v>
      </c>
      <c r="K1178" s="68" t="n">
        <f aca="false">G1178-I1178-J1178</f>
        <v>-29.6857978675799</v>
      </c>
      <c r="L1178" s="69" t="n">
        <f aca="false">(I1178+J1178)/Assumptions!$B$8</f>
        <v>0.000259093470710942</v>
      </c>
      <c r="M1178" s="70" t="n">
        <f aca="false">F1178-L1178</f>
        <v>-0.00255909347071094</v>
      </c>
      <c r="N1178" s="71" t="n">
        <f aca="false">G1178*Assumptions!$B$7</f>
        <v>-187264.31295</v>
      </c>
      <c r="O1178" s="71" t="n">
        <f aca="false">K1178*Assumptions!$B$7</f>
        <v>-233478.800228516</v>
      </c>
      <c r="P1178" s="68" t="n">
        <f aca="false">P1177+G1178</f>
        <v>14573.98022</v>
      </c>
      <c r="Q1178" s="68" t="n">
        <f aca="false">MAX(Q1177,P1178)</f>
        <v>14597.79005</v>
      </c>
      <c r="R1178" s="68" t="n">
        <f aca="false">Q1178-P1178</f>
        <v>23.8098300000001</v>
      </c>
      <c r="S1178" s="68" t="n">
        <f aca="false">S1177+K1178</f>
        <v>7679.91450806969</v>
      </c>
      <c r="T1178" s="68" t="n">
        <f aca="false">MAX(T1177,S1178)</f>
        <v>8098.85506898122</v>
      </c>
      <c r="U1178" s="68" t="n">
        <f aca="false">T1178-S1178</f>
        <v>418.940560911532</v>
      </c>
      <c r="V1178" s="70" t="n">
        <f aca="false">V1177+F1178</f>
        <v>2.4908</v>
      </c>
      <c r="W1178" s="70" t="n">
        <f aca="false">MAX(W1177,V1178)</f>
        <v>2.4931</v>
      </c>
      <c r="X1178" s="70" t="n">
        <f aca="false">W1178-V1178</f>
        <v>0.00229999999999997</v>
      </c>
      <c r="Y1178" s="70" t="n">
        <f aca="false">Y1177+M1178</f>
        <v>2.18681477529029</v>
      </c>
      <c r="Z1178" s="70" t="n">
        <f aca="false">MAX(Z1177,Y1178)</f>
        <v>2.19147845776308</v>
      </c>
      <c r="AA1178" s="70" t="n">
        <f aca="false">Z1178-Y1178</f>
        <v>0.0046636824727968</v>
      </c>
      <c r="AB1178" s="72" t="n">
        <f aca="false">AB1177*(1+F1178)</f>
        <v>10.4809273140977</v>
      </c>
      <c r="AC1178" s="73" t="n">
        <f aca="false">MAX(AC1177,AB1178)</f>
        <v>10.505089018841</v>
      </c>
      <c r="AD1178" s="70" t="n">
        <f aca="false">1-AB1178/AC1178</f>
        <v>0.00229999999999986</v>
      </c>
      <c r="AE1178" s="73" t="n">
        <f aca="false">AE1177*(1+M1178)</f>
        <v>7.73773397562938</v>
      </c>
      <c r="AF1178" s="73" t="n">
        <f aca="false">MAX(AF1177,AE1178)</f>
        <v>7.77549831314226</v>
      </c>
      <c r="AG1178" s="70" t="n">
        <f aca="false">1-AE1178/AF1178</f>
        <v>0.00485683823621352</v>
      </c>
      <c r="AH1178" s="74" t="n">
        <f aca="false">IF(R1178&gt;0,AH1177+1,0)</f>
        <v>1</v>
      </c>
      <c r="AI1178" s="74" t="n">
        <f aca="false">IF(U1178&gt;0,AI1177+1,0)</f>
        <v>251</v>
      </c>
      <c r="AJ1178" s="74" t="n">
        <f aca="false">IF(G1178&gt;0,AJ1177+1,0)</f>
        <v>0</v>
      </c>
      <c r="AK1178" s="74" t="n">
        <f aca="false">IF(G1178&lt;=0,AK1177+1,0)</f>
        <v>1</v>
      </c>
      <c r="AL1178" s="74" t="n">
        <f aca="false">IF(K1178&gt;0,AL1177+1,0)</f>
        <v>0</v>
      </c>
      <c r="AM1178" s="74" t="n">
        <f aca="false">IF(K1178&lt;=0,AM1177+1,0)</f>
        <v>1</v>
      </c>
    </row>
    <row r="1179" customFormat="false" ht="15" hidden="false" customHeight="false" outlineLevel="0" collapsed="false">
      <c r="A1179" s="61" t="n">
        <v>1183</v>
      </c>
      <c r="B1179" s="62" t="n">
        <v>43173.5770833333</v>
      </c>
      <c r="C1179" s="63" t="n">
        <f aca="false">YEAR(B1179)</f>
        <v>2018</v>
      </c>
      <c r="D1179" s="32" t="s">
        <v>277</v>
      </c>
      <c r="E1179" s="64" t="n">
        <v>10375.7</v>
      </c>
      <c r="F1179" s="65" t="n">
        <v>-0.0009</v>
      </c>
      <c r="G1179" s="66" t="n">
        <v>-9.33813</v>
      </c>
      <c r="H1179" s="67" t="n">
        <f aca="false">E1179+IF(D1179="Long",1,-1)*G1179</f>
        <v>10366.36187</v>
      </c>
      <c r="I1179" s="68" t="n">
        <f aca="false">Assumptions!$B$58</f>
        <v>5.35750011455817</v>
      </c>
      <c r="J1179" s="68" t="n">
        <f aca="false">INDEX(Yearly!$D$5:$D$22,MATCH(C1179,Yearly!$A$5:$A$22,0))</f>
        <v>0.518467753021758</v>
      </c>
      <c r="K1179" s="68" t="n">
        <f aca="false">G1179-I1179-J1179</f>
        <v>-15.2140978675799</v>
      </c>
      <c r="L1179" s="69" t="n">
        <f aca="false">(I1179+J1179)/Assumptions!$B$8</f>
        <v>0.000259093470710942</v>
      </c>
      <c r="M1179" s="70" t="n">
        <f aca="false">F1179-L1179</f>
        <v>-0.00115909347071094</v>
      </c>
      <c r="N1179" s="71" t="n">
        <f aca="false">G1179*Assumptions!$B$7</f>
        <v>-73444.39245</v>
      </c>
      <c r="O1179" s="71" t="n">
        <f aca="false">K1179*Assumptions!$B$7</f>
        <v>-119658.879728516</v>
      </c>
      <c r="P1179" s="68" t="n">
        <f aca="false">P1178+G1179</f>
        <v>14564.64209</v>
      </c>
      <c r="Q1179" s="68" t="n">
        <f aca="false">MAX(Q1178,P1179)</f>
        <v>14597.79005</v>
      </c>
      <c r="R1179" s="68" t="n">
        <f aca="false">Q1179-P1179</f>
        <v>33.1479600000002</v>
      </c>
      <c r="S1179" s="68" t="n">
        <f aca="false">S1178+K1179</f>
        <v>7664.70041020211</v>
      </c>
      <c r="T1179" s="68" t="n">
        <f aca="false">MAX(T1178,S1179)</f>
        <v>8098.85506898122</v>
      </c>
      <c r="U1179" s="68" t="n">
        <f aca="false">T1179-S1179</f>
        <v>434.154658779112</v>
      </c>
      <c r="V1179" s="70" t="n">
        <f aca="false">V1178+F1179</f>
        <v>2.4899</v>
      </c>
      <c r="W1179" s="70" t="n">
        <f aca="false">MAX(W1178,V1179)</f>
        <v>2.4931</v>
      </c>
      <c r="X1179" s="70" t="n">
        <f aca="false">W1179-V1179</f>
        <v>0.00320000000000009</v>
      </c>
      <c r="Y1179" s="70" t="n">
        <f aca="false">Y1178+M1179</f>
        <v>2.18565568181958</v>
      </c>
      <c r="Z1179" s="70" t="n">
        <f aca="false">MAX(Z1178,Y1179)</f>
        <v>2.19147845776308</v>
      </c>
      <c r="AA1179" s="70" t="n">
        <f aca="false">Z1179-Y1179</f>
        <v>0.00582277594350789</v>
      </c>
      <c r="AB1179" s="72" t="n">
        <f aca="false">AB1178*(1+F1179)</f>
        <v>10.471494479515</v>
      </c>
      <c r="AC1179" s="73" t="n">
        <f aca="false">MAX(AC1178,AB1179)</f>
        <v>10.505089018841</v>
      </c>
      <c r="AD1179" s="70" t="n">
        <f aca="false">1-AB1179/AC1179</f>
        <v>0.0031979299999999</v>
      </c>
      <c r="AE1179" s="73" t="n">
        <f aca="false">AE1178*(1+M1179)</f>
        <v>7.72876521870013</v>
      </c>
      <c r="AF1179" s="73" t="n">
        <f aca="false">MAX(AF1178,AE1179)</f>
        <v>7.77549831314226</v>
      </c>
      <c r="AG1179" s="70" t="n">
        <f aca="false">1-AE1179/AF1179</f>
        <v>0.00601030217743648</v>
      </c>
      <c r="AH1179" s="74" t="n">
        <f aca="false">IF(R1179&gt;0,AH1178+1,0)</f>
        <v>2</v>
      </c>
      <c r="AI1179" s="74" t="n">
        <f aca="false">IF(U1179&gt;0,AI1178+1,0)</f>
        <v>252</v>
      </c>
      <c r="AJ1179" s="74" t="n">
        <f aca="false">IF(G1179&gt;0,AJ1178+1,0)</f>
        <v>0</v>
      </c>
      <c r="AK1179" s="74" t="n">
        <f aca="false">IF(G1179&lt;=0,AK1178+1,0)</f>
        <v>2</v>
      </c>
      <c r="AL1179" s="74" t="n">
        <f aca="false">IF(K1179&gt;0,AL1178+1,0)</f>
        <v>0</v>
      </c>
      <c r="AM1179" s="74" t="n">
        <f aca="false">IF(K1179&lt;=0,AM1178+1,0)</f>
        <v>2</v>
      </c>
    </row>
    <row r="1180" customFormat="false" ht="15" hidden="false" customHeight="false" outlineLevel="0" collapsed="false">
      <c r="A1180" s="61" t="n">
        <v>1184</v>
      </c>
      <c r="B1180" s="62" t="n">
        <v>43174.59375</v>
      </c>
      <c r="C1180" s="63" t="n">
        <f aca="false">YEAR(B1180)</f>
        <v>2018</v>
      </c>
      <c r="D1180" s="32" t="s">
        <v>276</v>
      </c>
      <c r="E1180" s="64" t="n">
        <v>10366</v>
      </c>
      <c r="F1180" s="65" t="n">
        <v>0.0144</v>
      </c>
      <c r="G1180" s="66" t="n">
        <v>149.2704</v>
      </c>
      <c r="H1180" s="67" t="n">
        <f aca="false">E1180+IF(D1180="Long",1,-1)*G1180</f>
        <v>10216.7296</v>
      </c>
      <c r="I1180" s="68" t="n">
        <f aca="false">Assumptions!$B$58</f>
        <v>5.35750011455817</v>
      </c>
      <c r="J1180" s="68" t="n">
        <f aca="false">INDEX(Yearly!$D$5:$D$22,MATCH(C1180,Yearly!$A$5:$A$22,0))</f>
        <v>0.518467753021758</v>
      </c>
      <c r="K1180" s="68" t="n">
        <f aca="false">G1180-I1180-J1180</f>
        <v>143.39443213242</v>
      </c>
      <c r="L1180" s="69" t="n">
        <f aca="false">(I1180+J1180)/Assumptions!$B$8</f>
        <v>0.000259093470710942</v>
      </c>
      <c r="M1180" s="70" t="n">
        <f aca="false">F1180-L1180</f>
        <v>0.0141409065292891</v>
      </c>
      <c r="N1180" s="71" t="n">
        <f aca="false">G1180*Assumptions!$B$7</f>
        <v>1174011.696</v>
      </c>
      <c r="O1180" s="71" t="n">
        <f aca="false">K1180*Assumptions!$B$7</f>
        <v>1127797.20872148</v>
      </c>
      <c r="P1180" s="68" t="n">
        <f aca="false">P1179+G1180</f>
        <v>14713.91249</v>
      </c>
      <c r="Q1180" s="68" t="n">
        <f aca="false">MAX(Q1179,P1180)</f>
        <v>14713.91249</v>
      </c>
      <c r="R1180" s="68" t="n">
        <f aca="false">Q1180-P1180</f>
        <v>0</v>
      </c>
      <c r="S1180" s="68" t="n">
        <f aca="false">S1179+K1180</f>
        <v>7808.09484233453</v>
      </c>
      <c r="T1180" s="68" t="n">
        <f aca="false">MAX(T1179,S1180)</f>
        <v>8098.85506898122</v>
      </c>
      <c r="U1180" s="68" t="n">
        <f aca="false">T1180-S1180</f>
        <v>290.760226646692</v>
      </c>
      <c r="V1180" s="70" t="n">
        <f aca="false">V1179+F1180</f>
        <v>2.5043</v>
      </c>
      <c r="W1180" s="70" t="n">
        <f aca="false">MAX(W1179,V1180)</f>
        <v>2.5043</v>
      </c>
      <c r="X1180" s="70" t="n">
        <f aca="false">W1180-V1180</f>
        <v>0</v>
      </c>
      <c r="Y1180" s="70" t="n">
        <f aca="false">Y1179+M1180</f>
        <v>2.19979658834887</v>
      </c>
      <c r="Z1180" s="70" t="n">
        <f aca="false">MAX(Z1179,Y1180)</f>
        <v>2.19979658834887</v>
      </c>
      <c r="AA1180" s="70" t="n">
        <f aca="false">Z1180-Y1180</f>
        <v>0</v>
      </c>
      <c r="AB1180" s="72" t="n">
        <f aca="false">AB1179*(1+F1180)</f>
        <v>10.62228400002</v>
      </c>
      <c r="AC1180" s="73" t="n">
        <f aca="false">MAX(AC1179,AB1180)</f>
        <v>10.62228400002</v>
      </c>
      <c r="AD1180" s="70" t="n">
        <f aca="false">1-AB1180/AC1180</f>
        <v>0</v>
      </c>
      <c r="AE1180" s="73" t="n">
        <f aca="false">AE1179*(1+M1180)</f>
        <v>7.83805696524459</v>
      </c>
      <c r="AF1180" s="73" t="n">
        <f aca="false">MAX(AF1179,AE1180)</f>
        <v>7.83805696524459</v>
      </c>
      <c r="AG1180" s="70" t="n">
        <f aca="false">1-AE1180/AF1180</f>
        <v>0</v>
      </c>
      <c r="AH1180" s="74" t="n">
        <f aca="false">IF(R1180&gt;0,AH1179+1,0)</f>
        <v>0</v>
      </c>
      <c r="AI1180" s="74" t="n">
        <f aca="false">IF(U1180&gt;0,AI1179+1,0)</f>
        <v>253</v>
      </c>
      <c r="AJ1180" s="74" t="n">
        <f aca="false">IF(G1180&gt;0,AJ1179+1,0)</f>
        <v>1</v>
      </c>
      <c r="AK1180" s="74" t="n">
        <f aca="false">IF(G1180&lt;=0,AK1179+1,0)</f>
        <v>0</v>
      </c>
      <c r="AL1180" s="74" t="n">
        <f aca="false">IF(K1180&gt;0,AL1179+1,0)</f>
        <v>1</v>
      </c>
      <c r="AM1180" s="74" t="n">
        <f aca="false">IF(K1180&lt;=0,AM1179+1,0)</f>
        <v>0</v>
      </c>
    </row>
    <row r="1181" customFormat="false" ht="15" hidden="false" customHeight="false" outlineLevel="0" collapsed="false">
      <c r="A1181" s="61" t="n">
        <v>1185</v>
      </c>
      <c r="B1181" s="62" t="n">
        <v>43180.4479166667</v>
      </c>
      <c r="C1181" s="63" t="n">
        <f aca="false">YEAR(B1181)</f>
        <v>2018</v>
      </c>
      <c r="D1181" s="32" t="s">
        <v>277</v>
      </c>
      <c r="E1181" s="64" t="n">
        <v>10216.45</v>
      </c>
      <c r="F1181" s="65" t="n">
        <v>-0.0035</v>
      </c>
      <c r="G1181" s="66" t="n">
        <v>-35.757575</v>
      </c>
      <c r="H1181" s="67" t="n">
        <f aca="false">E1181+IF(D1181="Long",1,-1)*G1181</f>
        <v>10180.692425</v>
      </c>
      <c r="I1181" s="68" t="n">
        <f aca="false">Assumptions!$B$58</f>
        <v>5.35750011455817</v>
      </c>
      <c r="J1181" s="68" t="n">
        <f aca="false">INDEX(Yearly!$D$5:$D$22,MATCH(C1181,Yearly!$A$5:$A$22,0))</f>
        <v>0.518467753021758</v>
      </c>
      <c r="K1181" s="68" t="n">
        <f aca="false">G1181-I1181-J1181</f>
        <v>-41.6335428675799</v>
      </c>
      <c r="L1181" s="69" t="n">
        <f aca="false">(I1181+J1181)/Assumptions!$B$8</f>
        <v>0.000259093470710942</v>
      </c>
      <c r="M1181" s="70" t="n">
        <f aca="false">F1181-L1181</f>
        <v>-0.00375909347071094</v>
      </c>
      <c r="N1181" s="71" t="n">
        <f aca="false">G1181*Assumptions!$B$7</f>
        <v>-281233.327375</v>
      </c>
      <c r="O1181" s="71" t="n">
        <f aca="false">K1181*Assumptions!$B$7</f>
        <v>-327447.814653516</v>
      </c>
      <c r="P1181" s="68" t="n">
        <f aca="false">P1180+G1181</f>
        <v>14678.154915</v>
      </c>
      <c r="Q1181" s="68" t="n">
        <f aca="false">MAX(Q1180,P1181)</f>
        <v>14713.91249</v>
      </c>
      <c r="R1181" s="68" t="n">
        <f aca="false">Q1181-P1181</f>
        <v>35.7575749999996</v>
      </c>
      <c r="S1181" s="68" t="n">
        <f aca="false">S1180+K1181</f>
        <v>7766.46129946695</v>
      </c>
      <c r="T1181" s="68" t="n">
        <f aca="false">MAX(T1180,S1181)</f>
        <v>8098.85506898122</v>
      </c>
      <c r="U1181" s="68" t="n">
        <f aca="false">T1181-S1181</f>
        <v>332.393769514272</v>
      </c>
      <c r="V1181" s="70" t="n">
        <f aca="false">V1180+F1181</f>
        <v>2.5008</v>
      </c>
      <c r="W1181" s="70" t="n">
        <f aca="false">MAX(W1180,V1181)</f>
        <v>2.5043</v>
      </c>
      <c r="X1181" s="70" t="n">
        <f aca="false">W1181-V1181</f>
        <v>0.00349999999999984</v>
      </c>
      <c r="Y1181" s="70" t="n">
        <f aca="false">Y1180+M1181</f>
        <v>2.19603749487815</v>
      </c>
      <c r="Z1181" s="70" t="n">
        <f aca="false">MAX(Z1180,Y1181)</f>
        <v>2.19979658834887</v>
      </c>
      <c r="AA1181" s="70" t="n">
        <f aca="false">Z1181-Y1181</f>
        <v>0.0037590934707108</v>
      </c>
      <c r="AB1181" s="72" t="n">
        <f aca="false">AB1180*(1+F1181)</f>
        <v>10.5851060060199</v>
      </c>
      <c r="AC1181" s="73" t="n">
        <f aca="false">MAX(AC1180,AB1181)</f>
        <v>10.62228400002</v>
      </c>
      <c r="AD1181" s="70" t="n">
        <f aca="false">1-AB1181/AC1181</f>
        <v>0.00349999999999995</v>
      </c>
      <c r="AE1181" s="73" t="n">
        <f aca="false">AE1180*(1+M1181)</f>
        <v>7.80859297648348</v>
      </c>
      <c r="AF1181" s="73" t="n">
        <f aca="false">MAX(AF1180,AE1181)</f>
        <v>7.83805696524459</v>
      </c>
      <c r="AG1181" s="70" t="n">
        <f aca="false">1-AE1181/AF1181</f>
        <v>0.00375909347071091</v>
      </c>
      <c r="AH1181" s="74" t="n">
        <f aca="false">IF(R1181&gt;0,AH1180+1,0)</f>
        <v>1</v>
      </c>
      <c r="AI1181" s="74" t="n">
        <f aca="false">IF(U1181&gt;0,AI1180+1,0)</f>
        <v>254</v>
      </c>
      <c r="AJ1181" s="74" t="n">
        <f aca="false">IF(G1181&gt;0,AJ1180+1,0)</f>
        <v>0</v>
      </c>
      <c r="AK1181" s="74" t="n">
        <f aca="false">IF(G1181&lt;=0,AK1180+1,0)</f>
        <v>1</v>
      </c>
      <c r="AL1181" s="74" t="n">
        <f aca="false">IF(K1181&gt;0,AL1180+1,0)</f>
        <v>0</v>
      </c>
      <c r="AM1181" s="74" t="n">
        <f aca="false">IF(K1181&lt;=0,AM1180+1,0)</f>
        <v>1</v>
      </c>
    </row>
    <row r="1182" customFormat="false" ht="15" hidden="false" customHeight="false" outlineLevel="0" collapsed="false">
      <c r="A1182" s="61" t="n">
        <v>1186</v>
      </c>
      <c r="B1182" s="62" t="n">
        <v>43180.5236111111</v>
      </c>
      <c r="C1182" s="63" t="n">
        <f aca="false">YEAR(B1182)</f>
        <v>2018</v>
      </c>
      <c r="D1182" s="32" t="s">
        <v>276</v>
      </c>
      <c r="E1182" s="64" t="n">
        <v>10180.5</v>
      </c>
      <c r="F1182" s="65" t="n">
        <v>0.008</v>
      </c>
      <c r="G1182" s="66" t="n">
        <v>81.444</v>
      </c>
      <c r="H1182" s="67" t="n">
        <f aca="false">E1182+IF(D1182="Long",1,-1)*G1182</f>
        <v>10099.056</v>
      </c>
      <c r="I1182" s="68" t="n">
        <f aca="false">Assumptions!$B$58</f>
        <v>5.35750011455817</v>
      </c>
      <c r="J1182" s="68" t="n">
        <f aca="false">INDEX(Yearly!$D$5:$D$22,MATCH(C1182,Yearly!$A$5:$A$22,0))</f>
        <v>0.518467753021758</v>
      </c>
      <c r="K1182" s="68" t="n">
        <f aca="false">G1182-I1182-J1182</f>
        <v>75.5680321324201</v>
      </c>
      <c r="L1182" s="69" t="n">
        <f aca="false">(I1182+J1182)/Assumptions!$B$8</f>
        <v>0.000259093470710942</v>
      </c>
      <c r="M1182" s="70" t="n">
        <f aca="false">F1182-L1182</f>
        <v>0.00774090652928906</v>
      </c>
      <c r="N1182" s="71" t="n">
        <f aca="false">G1182*Assumptions!$B$7</f>
        <v>640557.06</v>
      </c>
      <c r="O1182" s="71" t="n">
        <f aca="false">K1182*Assumptions!$B$7</f>
        <v>594342.572721484</v>
      </c>
      <c r="P1182" s="68" t="n">
        <f aca="false">P1181+G1182</f>
        <v>14759.598915</v>
      </c>
      <c r="Q1182" s="68" t="n">
        <f aca="false">MAX(Q1181,P1182)</f>
        <v>14759.598915</v>
      </c>
      <c r="R1182" s="68" t="n">
        <f aca="false">Q1182-P1182</f>
        <v>0</v>
      </c>
      <c r="S1182" s="68" t="n">
        <f aca="false">S1181+K1182</f>
        <v>7842.02933159937</v>
      </c>
      <c r="T1182" s="68" t="n">
        <f aca="false">MAX(T1181,S1182)</f>
        <v>8098.85506898122</v>
      </c>
      <c r="U1182" s="68" t="n">
        <f aca="false">T1182-S1182</f>
        <v>256.825737381852</v>
      </c>
      <c r="V1182" s="70" t="n">
        <f aca="false">V1181+F1182</f>
        <v>2.5088</v>
      </c>
      <c r="W1182" s="70" t="n">
        <f aca="false">MAX(W1181,V1182)</f>
        <v>2.5088</v>
      </c>
      <c r="X1182" s="70" t="n">
        <f aca="false">W1182-V1182</f>
        <v>0</v>
      </c>
      <c r="Y1182" s="70" t="n">
        <f aca="false">Y1181+M1182</f>
        <v>2.20377840140744</v>
      </c>
      <c r="Z1182" s="70" t="n">
        <f aca="false">MAX(Z1181,Y1182)</f>
        <v>2.20377840140744</v>
      </c>
      <c r="AA1182" s="70" t="n">
        <f aca="false">Z1182-Y1182</f>
        <v>0</v>
      </c>
      <c r="AB1182" s="72" t="n">
        <f aca="false">AB1181*(1+F1182)</f>
        <v>10.6697868540681</v>
      </c>
      <c r="AC1182" s="73" t="n">
        <f aca="false">MAX(AC1181,AB1182)</f>
        <v>10.6697868540681</v>
      </c>
      <c r="AD1182" s="70" t="n">
        <f aca="false">1-AB1182/AC1182</f>
        <v>0</v>
      </c>
      <c r="AE1182" s="73" t="n">
        <f aca="false">AE1181*(1+M1182)</f>
        <v>7.8690385648397</v>
      </c>
      <c r="AF1182" s="73" t="n">
        <f aca="false">MAX(AF1181,AE1182)</f>
        <v>7.8690385648397</v>
      </c>
      <c r="AG1182" s="70" t="n">
        <f aca="false">1-AE1182/AF1182</f>
        <v>0</v>
      </c>
      <c r="AH1182" s="74" t="n">
        <f aca="false">IF(R1182&gt;0,AH1181+1,0)</f>
        <v>0</v>
      </c>
      <c r="AI1182" s="74" t="n">
        <f aca="false">IF(U1182&gt;0,AI1181+1,0)</f>
        <v>255</v>
      </c>
      <c r="AJ1182" s="74" t="n">
        <f aca="false">IF(G1182&gt;0,AJ1181+1,0)</f>
        <v>1</v>
      </c>
      <c r="AK1182" s="74" t="n">
        <f aca="false">IF(G1182&lt;=0,AK1181+1,0)</f>
        <v>0</v>
      </c>
      <c r="AL1182" s="74" t="n">
        <f aca="false">IF(K1182&gt;0,AL1181+1,0)</f>
        <v>1</v>
      </c>
      <c r="AM1182" s="74" t="n">
        <f aca="false">IF(K1182&lt;=0,AM1181+1,0)</f>
        <v>0</v>
      </c>
    </row>
    <row r="1183" customFormat="false" ht="15" hidden="false" customHeight="false" outlineLevel="0" collapsed="false">
      <c r="A1183" s="61" t="n">
        <v>1187</v>
      </c>
      <c r="B1183" s="62" t="n">
        <v>43185.6145833333</v>
      </c>
      <c r="C1183" s="63" t="n">
        <f aca="false">YEAR(B1183)</f>
        <v>2018</v>
      </c>
      <c r="D1183" s="32" t="s">
        <v>277</v>
      </c>
      <c r="E1183" s="64" t="n">
        <v>10099.35</v>
      </c>
      <c r="F1183" s="65" t="n">
        <v>0.0036</v>
      </c>
      <c r="G1183" s="66" t="n">
        <v>36.35766</v>
      </c>
      <c r="H1183" s="67" t="n">
        <f aca="false">E1183+IF(D1183="Long",1,-1)*G1183</f>
        <v>10135.70766</v>
      </c>
      <c r="I1183" s="68" t="n">
        <f aca="false">Assumptions!$B$58</f>
        <v>5.35750011455817</v>
      </c>
      <c r="J1183" s="68" t="n">
        <f aca="false">INDEX(Yearly!$D$5:$D$22,MATCH(C1183,Yearly!$A$5:$A$22,0))</f>
        <v>0.518467753021758</v>
      </c>
      <c r="K1183" s="68" t="n">
        <f aca="false">G1183-I1183-J1183</f>
        <v>30.4816921324201</v>
      </c>
      <c r="L1183" s="69" t="n">
        <f aca="false">(I1183+J1183)/Assumptions!$B$8</f>
        <v>0.000259093470710942</v>
      </c>
      <c r="M1183" s="70" t="n">
        <f aca="false">F1183-L1183</f>
        <v>0.00334090652928906</v>
      </c>
      <c r="N1183" s="71" t="n">
        <f aca="false">G1183*Assumptions!$B$7</f>
        <v>285952.9959</v>
      </c>
      <c r="O1183" s="71" t="n">
        <f aca="false">K1183*Assumptions!$B$7</f>
        <v>239738.508621484</v>
      </c>
      <c r="P1183" s="68" t="n">
        <f aca="false">P1182+G1183</f>
        <v>14795.956575</v>
      </c>
      <c r="Q1183" s="68" t="n">
        <f aca="false">MAX(Q1182,P1183)</f>
        <v>14795.956575</v>
      </c>
      <c r="R1183" s="68" t="n">
        <f aca="false">Q1183-P1183</f>
        <v>0</v>
      </c>
      <c r="S1183" s="68" t="n">
        <f aca="false">S1182+K1183</f>
        <v>7872.51102373179</v>
      </c>
      <c r="T1183" s="68" t="n">
        <f aca="false">MAX(T1182,S1183)</f>
        <v>8098.85506898122</v>
      </c>
      <c r="U1183" s="68" t="n">
        <f aca="false">T1183-S1183</f>
        <v>226.344045249432</v>
      </c>
      <c r="V1183" s="70" t="n">
        <f aca="false">V1182+F1183</f>
        <v>2.5124</v>
      </c>
      <c r="W1183" s="70" t="n">
        <f aca="false">MAX(W1182,V1183)</f>
        <v>2.5124</v>
      </c>
      <c r="X1183" s="70" t="n">
        <f aca="false">W1183-V1183</f>
        <v>0</v>
      </c>
      <c r="Y1183" s="70" t="n">
        <f aca="false">Y1182+M1183</f>
        <v>2.20711930793673</v>
      </c>
      <c r="Z1183" s="70" t="n">
        <f aca="false">MAX(Z1182,Y1183)</f>
        <v>2.20711930793673</v>
      </c>
      <c r="AA1183" s="70" t="n">
        <f aca="false">Z1183-Y1183</f>
        <v>0</v>
      </c>
      <c r="AB1183" s="72" t="n">
        <f aca="false">AB1182*(1+F1183)</f>
        <v>10.7081980867427</v>
      </c>
      <c r="AC1183" s="73" t="n">
        <f aca="false">MAX(AC1182,AB1183)</f>
        <v>10.7081980867427</v>
      </c>
      <c r="AD1183" s="70" t="n">
        <f aca="false">1-AB1183/AC1183</f>
        <v>0</v>
      </c>
      <c r="AE1183" s="73" t="n">
        <f aca="false">AE1182*(1+M1183)</f>
        <v>7.8953282871602</v>
      </c>
      <c r="AF1183" s="73" t="n">
        <f aca="false">MAX(AF1182,AE1183)</f>
        <v>7.8953282871602</v>
      </c>
      <c r="AG1183" s="70" t="n">
        <f aca="false">1-AE1183/AF1183</f>
        <v>0</v>
      </c>
      <c r="AH1183" s="74" t="n">
        <f aca="false">IF(R1183&gt;0,AH1182+1,0)</f>
        <v>0</v>
      </c>
      <c r="AI1183" s="74" t="n">
        <f aca="false">IF(U1183&gt;0,AI1182+1,0)</f>
        <v>256</v>
      </c>
      <c r="AJ1183" s="74" t="n">
        <f aca="false">IF(G1183&gt;0,AJ1182+1,0)</f>
        <v>2</v>
      </c>
      <c r="AK1183" s="74" t="n">
        <f aca="false">IF(G1183&lt;=0,AK1182+1,0)</f>
        <v>0</v>
      </c>
      <c r="AL1183" s="74" t="n">
        <f aca="false">IF(K1183&gt;0,AL1182+1,0)</f>
        <v>2</v>
      </c>
      <c r="AM1183" s="74" t="n">
        <f aca="false">IF(K1183&lt;=0,AM1182+1,0)</f>
        <v>0</v>
      </c>
    </row>
    <row r="1184" customFormat="false" ht="15" hidden="false" customHeight="false" outlineLevel="0" collapsed="false">
      <c r="A1184" s="61" t="n">
        <v>1188</v>
      </c>
      <c r="B1184" s="62" t="n">
        <v>43187.40625</v>
      </c>
      <c r="C1184" s="63" t="n">
        <f aca="false">YEAR(B1184)</f>
        <v>2018</v>
      </c>
      <c r="D1184" s="32" t="s">
        <v>276</v>
      </c>
      <c r="E1184" s="64" t="n">
        <v>10135.75</v>
      </c>
      <c r="F1184" s="65" t="n">
        <v>-0.0015</v>
      </c>
      <c r="G1184" s="66" t="n">
        <v>-15.203625</v>
      </c>
      <c r="H1184" s="67" t="n">
        <f aca="false">E1184+IF(D1184="Long",1,-1)*G1184</f>
        <v>10150.953625</v>
      </c>
      <c r="I1184" s="68" t="n">
        <f aca="false">Assumptions!$B$58</f>
        <v>5.35750011455817</v>
      </c>
      <c r="J1184" s="68" t="n">
        <f aca="false">INDEX(Yearly!$D$5:$D$22,MATCH(C1184,Yearly!$A$5:$A$22,0))</f>
        <v>0.518467753021758</v>
      </c>
      <c r="K1184" s="68" t="n">
        <f aca="false">G1184-I1184-J1184</f>
        <v>-21.0795928675799</v>
      </c>
      <c r="L1184" s="69" t="n">
        <f aca="false">(I1184+J1184)/Assumptions!$B$8</f>
        <v>0.000259093470710942</v>
      </c>
      <c r="M1184" s="70" t="n">
        <f aca="false">F1184-L1184</f>
        <v>-0.00175909347071094</v>
      </c>
      <c r="N1184" s="71" t="n">
        <f aca="false">G1184*Assumptions!$B$7</f>
        <v>-119576.510625</v>
      </c>
      <c r="O1184" s="71" t="n">
        <f aca="false">K1184*Assumptions!$B$7</f>
        <v>-165790.997903516</v>
      </c>
      <c r="P1184" s="68" t="n">
        <f aca="false">P1183+G1184</f>
        <v>14780.75295</v>
      </c>
      <c r="Q1184" s="68" t="n">
        <f aca="false">MAX(Q1183,P1184)</f>
        <v>14795.956575</v>
      </c>
      <c r="R1184" s="68" t="n">
        <f aca="false">Q1184-P1184</f>
        <v>15.2036250000001</v>
      </c>
      <c r="S1184" s="68" t="n">
        <f aca="false">S1183+K1184</f>
        <v>7851.43143086421</v>
      </c>
      <c r="T1184" s="68" t="n">
        <f aca="false">MAX(T1183,S1184)</f>
        <v>8098.85506898122</v>
      </c>
      <c r="U1184" s="68" t="n">
        <f aca="false">T1184-S1184</f>
        <v>247.423638117012</v>
      </c>
      <c r="V1184" s="70" t="n">
        <f aca="false">V1183+F1184</f>
        <v>2.5109</v>
      </c>
      <c r="W1184" s="70" t="n">
        <f aca="false">MAX(W1183,V1184)</f>
        <v>2.5124</v>
      </c>
      <c r="X1184" s="70" t="n">
        <f aca="false">W1184-V1184</f>
        <v>0.00150000000000006</v>
      </c>
      <c r="Y1184" s="70" t="n">
        <f aca="false">Y1183+M1184</f>
        <v>2.20536021446602</v>
      </c>
      <c r="Z1184" s="70" t="n">
        <f aca="false">MAX(Z1183,Y1184)</f>
        <v>2.20711930793673</v>
      </c>
      <c r="AA1184" s="70" t="n">
        <f aca="false">Z1184-Y1184</f>
        <v>0.00175909347071102</v>
      </c>
      <c r="AB1184" s="72" t="n">
        <f aca="false">AB1183*(1+F1184)</f>
        <v>10.6921357896126</v>
      </c>
      <c r="AC1184" s="73" t="n">
        <f aca="false">MAX(AC1183,AB1184)</f>
        <v>10.7081980867427</v>
      </c>
      <c r="AD1184" s="70" t="n">
        <f aca="false">1-AB1184/AC1184</f>
        <v>0.00149999999999995</v>
      </c>
      <c r="AE1184" s="73" t="n">
        <f aca="false">AE1183*(1+M1184)</f>
        <v>7.88143966672114</v>
      </c>
      <c r="AF1184" s="73" t="n">
        <f aca="false">MAX(AF1183,AE1184)</f>
        <v>7.8953282871602</v>
      </c>
      <c r="AG1184" s="70" t="n">
        <f aca="false">1-AE1184/AF1184</f>
        <v>0.0017590934707109</v>
      </c>
      <c r="AH1184" s="74" t="n">
        <f aca="false">IF(R1184&gt;0,AH1183+1,0)</f>
        <v>1</v>
      </c>
      <c r="AI1184" s="74" t="n">
        <f aca="false">IF(U1184&gt;0,AI1183+1,0)</f>
        <v>257</v>
      </c>
      <c r="AJ1184" s="74" t="n">
        <f aca="false">IF(G1184&gt;0,AJ1183+1,0)</f>
        <v>0</v>
      </c>
      <c r="AK1184" s="74" t="n">
        <f aca="false">IF(G1184&lt;=0,AK1183+1,0)</f>
        <v>1</v>
      </c>
      <c r="AL1184" s="74" t="n">
        <f aca="false">IF(K1184&gt;0,AL1183+1,0)</f>
        <v>0</v>
      </c>
      <c r="AM1184" s="74" t="n">
        <f aca="false">IF(K1184&lt;=0,AM1183+1,0)</f>
        <v>1</v>
      </c>
    </row>
    <row r="1185" customFormat="false" ht="15" hidden="false" customHeight="false" outlineLevel="0" collapsed="false">
      <c r="A1185" s="61" t="n">
        <v>1189</v>
      </c>
      <c r="B1185" s="62" t="n">
        <v>43187.5118055556</v>
      </c>
      <c r="C1185" s="63" t="n">
        <f aca="false">YEAR(B1185)</f>
        <v>2018</v>
      </c>
      <c r="D1185" s="32" t="s">
        <v>277</v>
      </c>
      <c r="E1185" s="64" t="n">
        <v>10151.25</v>
      </c>
      <c r="F1185" s="65" t="n">
        <v>-0.0047</v>
      </c>
      <c r="G1185" s="66" t="n">
        <v>-47.710875</v>
      </c>
      <c r="H1185" s="67" t="n">
        <f aca="false">E1185+IF(D1185="Long",1,-1)*G1185</f>
        <v>10103.539125</v>
      </c>
      <c r="I1185" s="68" t="n">
        <f aca="false">Assumptions!$B$58</f>
        <v>5.35750011455817</v>
      </c>
      <c r="J1185" s="68" t="n">
        <f aca="false">INDEX(Yearly!$D$5:$D$22,MATCH(C1185,Yearly!$A$5:$A$22,0))</f>
        <v>0.518467753021758</v>
      </c>
      <c r="K1185" s="68" t="n">
        <f aca="false">G1185-I1185-J1185</f>
        <v>-53.5868428675799</v>
      </c>
      <c r="L1185" s="69" t="n">
        <f aca="false">(I1185+J1185)/Assumptions!$B$8</f>
        <v>0.000259093470710942</v>
      </c>
      <c r="M1185" s="70" t="n">
        <f aca="false">F1185-L1185</f>
        <v>-0.00495909347071094</v>
      </c>
      <c r="N1185" s="71" t="n">
        <f aca="false">G1185*Assumptions!$B$7</f>
        <v>-375246.031875</v>
      </c>
      <c r="O1185" s="71" t="n">
        <f aca="false">K1185*Assumptions!$B$7</f>
        <v>-421460.519153516</v>
      </c>
      <c r="P1185" s="68" t="n">
        <f aca="false">P1184+G1185</f>
        <v>14733.042075</v>
      </c>
      <c r="Q1185" s="68" t="n">
        <f aca="false">MAX(Q1184,P1185)</f>
        <v>14795.956575</v>
      </c>
      <c r="R1185" s="68" t="n">
        <f aca="false">Q1185-P1185</f>
        <v>62.9145000000008</v>
      </c>
      <c r="S1185" s="68" t="n">
        <f aca="false">S1184+K1185</f>
        <v>7797.84458799663</v>
      </c>
      <c r="T1185" s="68" t="n">
        <f aca="false">MAX(T1184,S1185)</f>
        <v>8098.85506898122</v>
      </c>
      <c r="U1185" s="68" t="n">
        <f aca="false">T1185-S1185</f>
        <v>301.010480984593</v>
      </c>
      <c r="V1185" s="70" t="n">
        <f aca="false">V1184+F1185</f>
        <v>2.5062</v>
      </c>
      <c r="W1185" s="70" t="n">
        <f aca="false">MAX(W1184,V1185)</f>
        <v>2.5124</v>
      </c>
      <c r="X1185" s="70" t="n">
        <f aca="false">W1185-V1185</f>
        <v>0.00620000000000021</v>
      </c>
      <c r="Y1185" s="70" t="n">
        <f aca="false">Y1184+M1185</f>
        <v>2.20040112099531</v>
      </c>
      <c r="Z1185" s="70" t="n">
        <f aca="false">MAX(Z1184,Y1185)</f>
        <v>2.20711930793673</v>
      </c>
      <c r="AA1185" s="70" t="n">
        <f aca="false">Z1185-Y1185</f>
        <v>0.00671818694142212</v>
      </c>
      <c r="AB1185" s="72" t="n">
        <f aca="false">AB1184*(1+F1185)</f>
        <v>10.6418827514014</v>
      </c>
      <c r="AC1185" s="73" t="n">
        <f aca="false">MAX(AC1184,AB1185)</f>
        <v>10.7081980867427</v>
      </c>
      <c r="AD1185" s="70" t="n">
        <f aca="false">1-AB1185/AC1185</f>
        <v>0.00619295000000009</v>
      </c>
      <c r="AE1185" s="73" t="n">
        <f aca="false">AE1184*(1+M1185)</f>
        <v>7.8423548707301</v>
      </c>
      <c r="AF1185" s="73" t="n">
        <f aca="false">MAX(AF1184,AE1185)</f>
        <v>7.8953282871602</v>
      </c>
      <c r="AG1185" s="70" t="n">
        <f aca="false">1-AE1185/AF1185</f>
        <v>0.00670946343247691</v>
      </c>
      <c r="AH1185" s="74" t="n">
        <f aca="false">IF(R1185&gt;0,AH1184+1,0)</f>
        <v>2</v>
      </c>
      <c r="AI1185" s="74" t="n">
        <f aca="false">IF(U1185&gt;0,AI1184+1,0)</f>
        <v>258</v>
      </c>
      <c r="AJ1185" s="74" t="n">
        <f aca="false">IF(G1185&gt;0,AJ1184+1,0)</f>
        <v>0</v>
      </c>
      <c r="AK1185" s="74" t="n">
        <f aca="false">IF(G1185&lt;=0,AK1184+1,0)</f>
        <v>2</v>
      </c>
      <c r="AL1185" s="74" t="n">
        <f aca="false">IF(K1185&gt;0,AL1184+1,0)</f>
        <v>0</v>
      </c>
      <c r="AM1185" s="74" t="n">
        <f aca="false">IF(K1185&lt;=0,AM1184+1,0)</f>
        <v>2</v>
      </c>
    </row>
    <row r="1186" customFormat="false" ht="15" hidden="false" customHeight="false" outlineLevel="0" collapsed="false">
      <c r="A1186" s="61" t="n">
        <v>1190</v>
      </c>
      <c r="B1186" s="62" t="n">
        <v>43187.6354166667</v>
      </c>
      <c r="C1186" s="63" t="n">
        <f aca="false">YEAR(B1186)</f>
        <v>2018</v>
      </c>
      <c r="D1186" s="32" t="s">
        <v>276</v>
      </c>
      <c r="E1186" s="64" t="n">
        <v>10103.05</v>
      </c>
      <c r="F1186" s="65" t="n">
        <v>-0.0046</v>
      </c>
      <c r="G1186" s="66" t="n">
        <v>-46.47403</v>
      </c>
      <c r="H1186" s="67" t="n">
        <f aca="false">E1186+IF(D1186="Long",1,-1)*G1186</f>
        <v>10149.52403</v>
      </c>
      <c r="I1186" s="68" t="n">
        <f aca="false">Assumptions!$B$58</f>
        <v>5.35750011455817</v>
      </c>
      <c r="J1186" s="68" t="n">
        <f aca="false">INDEX(Yearly!$D$5:$D$22,MATCH(C1186,Yearly!$A$5:$A$22,0))</f>
        <v>0.518467753021758</v>
      </c>
      <c r="K1186" s="68" t="n">
        <f aca="false">G1186-I1186-J1186</f>
        <v>-52.3499978675799</v>
      </c>
      <c r="L1186" s="69" t="n">
        <f aca="false">(I1186+J1186)/Assumptions!$B$8</f>
        <v>0.000259093470710942</v>
      </c>
      <c r="M1186" s="70" t="n">
        <f aca="false">F1186-L1186</f>
        <v>-0.00485909347071094</v>
      </c>
      <c r="N1186" s="71" t="n">
        <f aca="false">G1186*Assumptions!$B$7</f>
        <v>-365518.24595</v>
      </c>
      <c r="O1186" s="71" t="n">
        <f aca="false">K1186*Assumptions!$B$7</f>
        <v>-411732.733228516</v>
      </c>
      <c r="P1186" s="68" t="n">
        <f aca="false">P1185+G1186</f>
        <v>14686.568045</v>
      </c>
      <c r="Q1186" s="68" t="n">
        <f aca="false">MAX(Q1185,P1186)</f>
        <v>14795.956575</v>
      </c>
      <c r="R1186" s="68" t="n">
        <f aca="false">Q1186-P1186</f>
        <v>109.38853</v>
      </c>
      <c r="S1186" s="68" t="n">
        <f aca="false">S1185+K1186</f>
        <v>7745.49459012905</v>
      </c>
      <c r="T1186" s="68" t="n">
        <f aca="false">MAX(T1185,S1186)</f>
        <v>8098.85506898122</v>
      </c>
      <c r="U1186" s="68" t="n">
        <f aca="false">T1186-S1186</f>
        <v>353.360478852173</v>
      </c>
      <c r="V1186" s="70" t="n">
        <f aca="false">V1185+F1186</f>
        <v>2.5016</v>
      </c>
      <c r="W1186" s="70" t="n">
        <f aca="false">MAX(W1185,V1186)</f>
        <v>2.5124</v>
      </c>
      <c r="X1186" s="70" t="n">
        <f aca="false">W1186-V1186</f>
        <v>0.0108000000000001</v>
      </c>
      <c r="Y1186" s="70" t="n">
        <f aca="false">Y1185+M1186</f>
        <v>2.1955420275246</v>
      </c>
      <c r="Z1186" s="70" t="n">
        <f aca="false">MAX(Z1185,Y1186)</f>
        <v>2.20711930793673</v>
      </c>
      <c r="AA1186" s="70" t="n">
        <f aca="false">Z1186-Y1186</f>
        <v>0.011577280412133</v>
      </c>
      <c r="AB1186" s="72" t="n">
        <f aca="false">AB1185*(1+F1186)</f>
        <v>10.592930090745</v>
      </c>
      <c r="AC1186" s="73" t="n">
        <f aca="false">MAX(AC1185,AB1186)</f>
        <v>10.7081980867427</v>
      </c>
      <c r="AD1186" s="70" t="n">
        <f aca="false">1-AB1186/AC1186</f>
        <v>0.0107644624300001</v>
      </c>
      <c r="AE1186" s="73" t="n">
        <f aca="false">AE1185*(1+M1186)</f>
        <v>7.80424813538273</v>
      </c>
      <c r="AF1186" s="73" t="n">
        <f aca="false">MAX(AF1185,AE1186)</f>
        <v>7.8953282871602</v>
      </c>
      <c r="AG1186" s="70" t="n">
        <f aca="false">1-AE1186/AF1186</f>
        <v>0.0115359549932311</v>
      </c>
      <c r="AH1186" s="74" t="n">
        <f aca="false">IF(R1186&gt;0,AH1185+1,0)</f>
        <v>3</v>
      </c>
      <c r="AI1186" s="74" t="n">
        <f aca="false">IF(U1186&gt;0,AI1185+1,0)</f>
        <v>259</v>
      </c>
      <c r="AJ1186" s="74" t="n">
        <f aca="false">IF(G1186&gt;0,AJ1185+1,0)</f>
        <v>0</v>
      </c>
      <c r="AK1186" s="74" t="n">
        <f aca="false">IF(G1186&lt;=0,AK1185+1,0)</f>
        <v>3</v>
      </c>
      <c r="AL1186" s="74" t="n">
        <f aca="false">IF(K1186&gt;0,AL1185+1,0)</f>
        <v>0</v>
      </c>
      <c r="AM1186" s="74" t="n">
        <f aca="false">IF(K1186&lt;=0,AM1185+1,0)</f>
        <v>3</v>
      </c>
    </row>
    <row r="1187" customFormat="false" ht="15" hidden="false" customHeight="false" outlineLevel="0" collapsed="false">
      <c r="A1187" s="61" t="n">
        <v>1191</v>
      </c>
      <c r="B1187" s="62" t="n">
        <v>43192.40625</v>
      </c>
      <c r="C1187" s="63" t="n">
        <f aca="false">YEAR(B1187)</f>
        <v>2018</v>
      </c>
      <c r="D1187" s="32" t="s">
        <v>277</v>
      </c>
      <c r="E1187" s="64" t="n">
        <v>10149.75</v>
      </c>
      <c r="F1187" s="65" t="n">
        <v>-0.0007</v>
      </c>
      <c r="G1187" s="66" t="n">
        <v>-7.104825</v>
      </c>
      <c r="H1187" s="67" t="n">
        <f aca="false">E1187+IF(D1187="Long",1,-1)*G1187</f>
        <v>10142.645175</v>
      </c>
      <c r="I1187" s="68" t="n">
        <f aca="false">Assumptions!$B$58</f>
        <v>5.35750011455817</v>
      </c>
      <c r="J1187" s="68" t="n">
        <f aca="false">INDEX(Yearly!$D$5:$D$22,MATCH(C1187,Yearly!$A$5:$A$22,0))</f>
        <v>0.518467753021758</v>
      </c>
      <c r="K1187" s="68" t="n">
        <f aca="false">G1187-I1187-J1187</f>
        <v>-12.9807928675799</v>
      </c>
      <c r="L1187" s="69" t="n">
        <f aca="false">(I1187+J1187)/Assumptions!$B$8</f>
        <v>0.000259093470710942</v>
      </c>
      <c r="M1187" s="70" t="n">
        <f aca="false">F1187-L1187</f>
        <v>-0.000959093470710943</v>
      </c>
      <c r="N1187" s="71" t="n">
        <f aca="false">G1187*Assumptions!$B$7</f>
        <v>-55879.448625</v>
      </c>
      <c r="O1187" s="71" t="n">
        <f aca="false">K1187*Assumptions!$B$7</f>
        <v>-102093.935903516</v>
      </c>
      <c r="P1187" s="68" t="n">
        <f aca="false">P1186+G1187</f>
        <v>14679.46322</v>
      </c>
      <c r="Q1187" s="68" t="n">
        <f aca="false">MAX(Q1186,P1187)</f>
        <v>14795.956575</v>
      </c>
      <c r="R1187" s="68" t="n">
        <f aca="false">Q1187-P1187</f>
        <v>116.493355000001</v>
      </c>
      <c r="S1187" s="68" t="n">
        <f aca="false">S1186+K1187</f>
        <v>7732.51379726147</v>
      </c>
      <c r="T1187" s="68" t="n">
        <f aca="false">MAX(T1186,S1187)</f>
        <v>8098.85506898122</v>
      </c>
      <c r="U1187" s="68" t="n">
        <f aca="false">T1187-S1187</f>
        <v>366.341271719753</v>
      </c>
      <c r="V1187" s="70" t="n">
        <f aca="false">V1186+F1187</f>
        <v>2.5009</v>
      </c>
      <c r="W1187" s="70" t="n">
        <f aca="false">MAX(W1186,V1187)</f>
        <v>2.5124</v>
      </c>
      <c r="X1187" s="70" t="n">
        <f aca="false">W1187-V1187</f>
        <v>0.0115000000000003</v>
      </c>
      <c r="Y1187" s="70" t="n">
        <f aca="false">Y1186+M1187</f>
        <v>2.19458293405389</v>
      </c>
      <c r="Z1187" s="70" t="n">
        <f aca="false">MAX(Z1186,Y1187)</f>
        <v>2.20711930793673</v>
      </c>
      <c r="AA1187" s="70" t="n">
        <f aca="false">Z1187-Y1187</f>
        <v>0.0125363738828441</v>
      </c>
      <c r="AB1187" s="72" t="n">
        <f aca="false">AB1186*(1+F1187)</f>
        <v>10.5855150396815</v>
      </c>
      <c r="AC1187" s="73" t="n">
        <f aca="false">MAX(AC1186,AB1187)</f>
        <v>10.7081980867427</v>
      </c>
      <c r="AD1187" s="70" t="n">
        <f aca="false">1-AB1187/AC1187</f>
        <v>0.0114569273062991</v>
      </c>
      <c r="AE1187" s="73" t="n">
        <f aca="false">AE1186*(1+M1187)</f>
        <v>7.79676313195228</v>
      </c>
      <c r="AF1187" s="73" t="n">
        <f aca="false">MAX(AF1186,AE1187)</f>
        <v>7.8953282871602</v>
      </c>
      <c r="AG1187" s="70" t="n">
        <f aca="false">1-AE1187/AF1187</f>
        <v>0.0124839844048297</v>
      </c>
      <c r="AH1187" s="74" t="n">
        <f aca="false">IF(R1187&gt;0,AH1186+1,0)</f>
        <v>4</v>
      </c>
      <c r="AI1187" s="74" t="n">
        <f aca="false">IF(U1187&gt;0,AI1186+1,0)</f>
        <v>260</v>
      </c>
      <c r="AJ1187" s="74" t="n">
        <f aca="false">IF(G1187&gt;0,AJ1186+1,0)</f>
        <v>0</v>
      </c>
      <c r="AK1187" s="74" t="n">
        <f aca="false">IF(G1187&lt;=0,AK1186+1,0)</f>
        <v>4</v>
      </c>
      <c r="AL1187" s="74" t="n">
        <f aca="false">IF(K1187&gt;0,AL1186+1,0)</f>
        <v>0</v>
      </c>
      <c r="AM1187" s="74" t="n">
        <f aca="false">IF(K1187&lt;=0,AM1186+1,0)</f>
        <v>4</v>
      </c>
    </row>
    <row r="1188" customFormat="false" ht="15" hidden="false" customHeight="false" outlineLevel="0" collapsed="false">
      <c r="A1188" s="61" t="n">
        <v>1192</v>
      </c>
      <c r="B1188" s="62" t="n">
        <v>43194.5729166667</v>
      </c>
      <c r="C1188" s="63" t="n">
        <f aca="false">YEAR(B1188)</f>
        <v>2018</v>
      </c>
      <c r="D1188" s="32" t="s">
        <v>276</v>
      </c>
      <c r="E1188" s="64" t="n">
        <v>10143.15</v>
      </c>
      <c r="F1188" s="65" t="n">
        <v>-0.0094</v>
      </c>
      <c r="G1188" s="66" t="n">
        <v>-95.34561</v>
      </c>
      <c r="H1188" s="67" t="n">
        <f aca="false">E1188+IF(D1188="Long",1,-1)*G1188</f>
        <v>10238.49561</v>
      </c>
      <c r="I1188" s="68" t="n">
        <f aca="false">Assumptions!$B$58</f>
        <v>5.35750011455817</v>
      </c>
      <c r="J1188" s="68" t="n">
        <f aca="false">INDEX(Yearly!$D$5:$D$22,MATCH(C1188,Yearly!$A$5:$A$22,0))</f>
        <v>0.518467753021758</v>
      </c>
      <c r="K1188" s="68" t="n">
        <f aca="false">G1188-I1188-J1188</f>
        <v>-101.22157786758</v>
      </c>
      <c r="L1188" s="69" t="n">
        <f aca="false">(I1188+J1188)/Assumptions!$B$8</f>
        <v>0.000259093470710942</v>
      </c>
      <c r="M1188" s="70" t="n">
        <f aca="false">F1188-L1188</f>
        <v>-0.00965909347071094</v>
      </c>
      <c r="N1188" s="71" t="n">
        <f aca="false">G1188*Assumptions!$B$7</f>
        <v>-749893.22265</v>
      </c>
      <c r="O1188" s="71" t="n">
        <f aca="false">K1188*Assumptions!$B$7</f>
        <v>-796107.709928516</v>
      </c>
      <c r="P1188" s="68" t="n">
        <f aca="false">P1187+G1188</f>
        <v>14584.11761</v>
      </c>
      <c r="Q1188" s="68" t="n">
        <f aca="false">MAX(Q1187,P1188)</f>
        <v>14795.956575</v>
      </c>
      <c r="R1188" s="68" t="n">
        <f aca="false">Q1188-P1188</f>
        <v>211.838965000001</v>
      </c>
      <c r="S1188" s="68" t="n">
        <f aca="false">S1187+K1188</f>
        <v>7631.29221939389</v>
      </c>
      <c r="T1188" s="68" t="n">
        <f aca="false">MAX(T1187,S1188)</f>
        <v>8098.85506898122</v>
      </c>
      <c r="U1188" s="68" t="n">
        <f aca="false">T1188-S1188</f>
        <v>467.562849587333</v>
      </c>
      <c r="V1188" s="70" t="n">
        <f aca="false">V1187+F1188</f>
        <v>2.4915</v>
      </c>
      <c r="W1188" s="70" t="n">
        <f aca="false">MAX(W1187,V1188)</f>
        <v>2.5124</v>
      </c>
      <c r="X1188" s="70" t="n">
        <f aca="false">W1188-V1188</f>
        <v>0.0209000000000001</v>
      </c>
      <c r="Y1188" s="70" t="n">
        <f aca="false">Y1187+M1188</f>
        <v>2.18492384058318</v>
      </c>
      <c r="Z1188" s="70" t="n">
        <f aca="false">MAX(Z1187,Y1188)</f>
        <v>2.20711930793673</v>
      </c>
      <c r="AA1188" s="70" t="n">
        <f aca="false">Z1188-Y1188</f>
        <v>0.0221954673535549</v>
      </c>
      <c r="AB1188" s="72" t="n">
        <f aca="false">AB1187*(1+F1188)</f>
        <v>10.4860111983085</v>
      </c>
      <c r="AC1188" s="73" t="n">
        <f aca="false">MAX(AC1187,AB1188)</f>
        <v>10.7081980867427</v>
      </c>
      <c r="AD1188" s="70" t="n">
        <f aca="false">1-AB1188/AC1188</f>
        <v>0.0207492321896198</v>
      </c>
      <c r="AE1188" s="73" t="n">
        <f aca="false">AE1187*(1+M1188)</f>
        <v>7.72145346809176</v>
      </c>
      <c r="AF1188" s="73" t="n">
        <f aca="false">MAX(AF1187,AE1188)</f>
        <v>7.8953282871602</v>
      </c>
      <c r="AG1188" s="70" t="n">
        <f aca="false">1-AE1188/AF1188</f>
        <v>0.0220224939032875</v>
      </c>
      <c r="AH1188" s="74" t="n">
        <f aca="false">IF(R1188&gt;0,AH1187+1,0)</f>
        <v>5</v>
      </c>
      <c r="AI1188" s="74" t="n">
        <f aca="false">IF(U1188&gt;0,AI1187+1,0)</f>
        <v>261</v>
      </c>
      <c r="AJ1188" s="74" t="n">
        <f aca="false">IF(G1188&gt;0,AJ1187+1,0)</f>
        <v>0</v>
      </c>
      <c r="AK1188" s="74" t="n">
        <f aca="false">IF(G1188&lt;=0,AK1187+1,0)</f>
        <v>5</v>
      </c>
      <c r="AL1188" s="74" t="n">
        <f aca="false">IF(K1188&gt;0,AL1187+1,0)</f>
        <v>0</v>
      </c>
      <c r="AM1188" s="74" t="n">
        <f aca="false">IF(K1188&lt;=0,AM1187+1,0)</f>
        <v>5</v>
      </c>
    </row>
    <row r="1189" customFormat="false" ht="15" hidden="false" customHeight="false" outlineLevel="0" collapsed="false">
      <c r="A1189" s="61" t="n">
        <v>1193</v>
      </c>
      <c r="B1189" s="62" t="n">
        <v>43195.40625</v>
      </c>
      <c r="C1189" s="63" t="n">
        <f aca="false">YEAR(B1189)</f>
        <v>2018</v>
      </c>
      <c r="D1189" s="32" t="s">
        <v>277</v>
      </c>
      <c r="E1189" s="64" t="n">
        <v>10238.9</v>
      </c>
      <c r="F1189" s="65" t="n">
        <v>0.0308</v>
      </c>
      <c r="G1189" s="66" t="n">
        <v>315.35812</v>
      </c>
      <c r="H1189" s="67" t="n">
        <f aca="false">E1189+IF(D1189="Long",1,-1)*G1189</f>
        <v>10554.25812</v>
      </c>
      <c r="I1189" s="68" t="n">
        <f aca="false">Assumptions!$B$58</f>
        <v>5.35750011455817</v>
      </c>
      <c r="J1189" s="68" t="n">
        <f aca="false">INDEX(Yearly!$D$5:$D$22,MATCH(C1189,Yearly!$A$5:$A$22,0))</f>
        <v>0.518467753021758</v>
      </c>
      <c r="K1189" s="68" t="n">
        <f aca="false">G1189-I1189-J1189</f>
        <v>309.48215213242</v>
      </c>
      <c r="L1189" s="69" t="n">
        <f aca="false">(I1189+J1189)/Assumptions!$B$8</f>
        <v>0.000259093470710942</v>
      </c>
      <c r="M1189" s="70" t="n">
        <f aca="false">F1189-L1189</f>
        <v>0.0305409065292891</v>
      </c>
      <c r="N1189" s="71" t="n">
        <f aca="false">G1189*Assumptions!$B$7</f>
        <v>2480291.6138</v>
      </c>
      <c r="O1189" s="71" t="n">
        <f aca="false">K1189*Assumptions!$B$7</f>
        <v>2434077.12652148</v>
      </c>
      <c r="P1189" s="68" t="n">
        <f aca="false">P1188+G1189</f>
        <v>14899.47573</v>
      </c>
      <c r="Q1189" s="68" t="n">
        <f aca="false">MAX(Q1188,P1189)</f>
        <v>14899.47573</v>
      </c>
      <c r="R1189" s="68" t="n">
        <f aca="false">Q1189-P1189</f>
        <v>0</v>
      </c>
      <c r="S1189" s="68" t="n">
        <f aca="false">S1188+K1189</f>
        <v>7940.77437152631</v>
      </c>
      <c r="T1189" s="68" t="n">
        <f aca="false">MAX(T1188,S1189)</f>
        <v>8098.85506898122</v>
      </c>
      <c r="U1189" s="68" t="n">
        <f aca="false">T1189-S1189</f>
        <v>158.080697454912</v>
      </c>
      <c r="V1189" s="70" t="n">
        <f aca="false">V1188+F1189</f>
        <v>2.5223</v>
      </c>
      <c r="W1189" s="70" t="n">
        <f aca="false">MAX(W1188,V1189)</f>
        <v>2.5223</v>
      </c>
      <c r="X1189" s="70" t="n">
        <f aca="false">W1189-V1189</f>
        <v>0</v>
      </c>
      <c r="Y1189" s="70" t="n">
        <f aca="false">Y1188+M1189</f>
        <v>2.21546474711247</v>
      </c>
      <c r="Z1189" s="70" t="n">
        <f aca="false">MAX(Z1188,Y1189)</f>
        <v>2.21546474711247</v>
      </c>
      <c r="AA1189" s="70" t="n">
        <f aca="false">Z1189-Y1189</f>
        <v>0</v>
      </c>
      <c r="AB1189" s="72" t="n">
        <f aca="false">AB1188*(1+F1189)</f>
        <v>10.8089803432164</v>
      </c>
      <c r="AC1189" s="73" t="n">
        <f aca="false">MAX(AC1188,AB1189)</f>
        <v>10.8089803432164</v>
      </c>
      <c r="AD1189" s="70" t="n">
        <f aca="false">1-AB1189/AC1189</f>
        <v>0</v>
      </c>
      <c r="AE1189" s="73" t="n">
        <f aca="false">AE1188*(1+M1189)</f>
        <v>7.957273656731</v>
      </c>
      <c r="AF1189" s="73" t="n">
        <f aca="false">MAX(AF1188,AE1189)</f>
        <v>7.957273656731</v>
      </c>
      <c r="AG1189" s="70" t="n">
        <f aca="false">1-AE1189/AF1189</f>
        <v>0</v>
      </c>
      <c r="AH1189" s="74" t="n">
        <f aca="false">IF(R1189&gt;0,AH1188+1,0)</f>
        <v>0</v>
      </c>
      <c r="AI1189" s="74" t="n">
        <f aca="false">IF(U1189&gt;0,AI1188+1,0)</f>
        <v>262</v>
      </c>
      <c r="AJ1189" s="74" t="n">
        <f aca="false">IF(G1189&gt;0,AJ1188+1,0)</f>
        <v>1</v>
      </c>
      <c r="AK1189" s="74" t="n">
        <f aca="false">IF(G1189&lt;=0,AK1188+1,0)</f>
        <v>0</v>
      </c>
      <c r="AL1189" s="74" t="n">
        <f aca="false">IF(K1189&gt;0,AL1188+1,0)</f>
        <v>1</v>
      </c>
      <c r="AM1189" s="74" t="n">
        <f aca="false">IF(K1189&lt;=0,AM1188+1,0)</f>
        <v>0</v>
      </c>
    </row>
    <row r="1190" customFormat="false" ht="15" hidden="false" customHeight="false" outlineLevel="0" collapsed="false">
      <c r="A1190" s="61" t="n">
        <v>1194</v>
      </c>
      <c r="B1190" s="62" t="n">
        <v>43215.59375</v>
      </c>
      <c r="C1190" s="63" t="n">
        <f aca="false">YEAR(B1190)</f>
        <v>2018</v>
      </c>
      <c r="D1190" s="32" t="s">
        <v>276</v>
      </c>
      <c r="E1190" s="64" t="n">
        <v>10554.35</v>
      </c>
      <c r="F1190" s="65" t="n">
        <v>-0.0029</v>
      </c>
      <c r="G1190" s="66" t="n">
        <v>-30.607615</v>
      </c>
      <c r="H1190" s="67" t="n">
        <f aca="false">E1190+IF(D1190="Long",1,-1)*G1190</f>
        <v>10584.957615</v>
      </c>
      <c r="I1190" s="68" t="n">
        <f aca="false">Assumptions!$B$58</f>
        <v>5.35750011455817</v>
      </c>
      <c r="J1190" s="68" t="n">
        <f aca="false">INDEX(Yearly!$D$5:$D$22,MATCH(C1190,Yearly!$A$5:$A$22,0))</f>
        <v>0.518467753021758</v>
      </c>
      <c r="K1190" s="68" t="n">
        <f aca="false">G1190-I1190-J1190</f>
        <v>-36.4835828675799</v>
      </c>
      <c r="L1190" s="69" t="n">
        <f aca="false">(I1190+J1190)/Assumptions!$B$8</f>
        <v>0.000259093470710942</v>
      </c>
      <c r="M1190" s="70" t="n">
        <f aca="false">F1190-L1190</f>
        <v>-0.00315909347071094</v>
      </c>
      <c r="N1190" s="71" t="n">
        <f aca="false">G1190*Assumptions!$B$7</f>
        <v>-240728.891975</v>
      </c>
      <c r="O1190" s="71" t="n">
        <f aca="false">K1190*Assumptions!$B$7</f>
        <v>-286943.379253516</v>
      </c>
      <c r="P1190" s="68" t="n">
        <f aca="false">P1189+G1190</f>
        <v>14868.868115</v>
      </c>
      <c r="Q1190" s="68" t="n">
        <f aca="false">MAX(Q1189,P1190)</f>
        <v>14899.47573</v>
      </c>
      <c r="R1190" s="68" t="n">
        <f aca="false">Q1190-P1190</f>
        <v>30.6076150000008</v>
      </c>
      <c r="S1190" s="68" t="n">
        <f aca="false">S1189+K1190</f>
        <v>7904.29078865873</v>
      </c>
      <c r="T1190" s="68" t="n">
        <f aca="false">MAX(T1189,S1190)</f>
        <v>8098.85506898122</v>
      </c>
      <c r="U1190" s="68" t="n">
        <f aca="false">T1190-S1190</f>
        <v>194.564280322492</v>
      </c>
      <c r="V1190" s="70" t="n">
        <f aca="false">V1189+F1190</f>
        <v>2.5194</v>
      </c>
      <c r="W1190" s="70" t="n">
        <f aca="false">MAX(W1189,V1190)</f>
        <v>2.5223</v>
      </c>
      <c r="X1190" s="70" t="n">
        <f aca="false">W1190-V1190</f>
        <v>0.0028999999999999</v>
      </c>
      <c r="Y1190" s="70" t="n">
        <f aca="false">Y1189+M1190</f>
        <v>2.21230565364176</v>
      </c>
      <c r="Z1190" s="70" t="n">
        <f aca="false">MAX(Z1189,Y1190)</f>
        <v>2.21546474711247</v>
      </c>
      <c r="AA1190" s="70" t="n">
        <f aca="false">Z1190-Y1190</f>
        <v>0.00315909347071086</v>
      </c>
      <c r="AB1190" s="72" t="n">
        <f aca="false">AB1189*(1+F1190)</f>
        <v>10.777634300221</v>
      </c>
      <c r="AC1190" s="73" t="n">
        <f aca="false">MAX(AC1189,AB1190)</f>
        <v>10.8089803432164</v>
      </c>
      <c r="AD1190" s="70" t="n">
        <f aca="false">1-AB1190/AC1190</f>
        <v>0.00290000000000001</v>
      </c>
      <c r="AE1190" s="73" t="n">
        <f aca="false">AE1189*(1+M1190)</f>
        <v>7.93213588547736</v>
      </c>
      <c r="AF1190" s="73" t="n">
        <f aca="false">MAX(AF1189,AE1190)</f>
        <v>7.957273656731</v>
      </c>
      <c r="AG1190" s="70" t="n">
        <f aca="false">1-AE1190/AF1190</f>
        <v>0.00315909347071097</v>
      </c>
      <c r="AH1190" s="74" t="n">
        <f aca="false">IF(R1190&gt;0,AH1189+1,0)</f>
        <v>1</v>
      </c>
      <c r="AI1190" s="74" t="n">
        <f aca="false">IF(U1190&gt;0,AI1189+1,0)</f>
        <v>263</v>
      </c>
      <c r="AJ1190" s="74" t="n">
        <f aca="false">IF(G1190&gt;0,AJ1189+1,0)</f>
        <v>0</v>
      </c>
      <c r="AK1190" s="74" t="n">
        <f aca="false">IF(G1190&lt;=0,AK1189+1,0)</f>
        <v>1</v>
      </c>
      <c r="AL1190" s="74" t="n">
        <f aca="false">IF(K1190&gt;0,AL1189+1,0)</f>
        <v>0</v>
      </c>
      <c r="AM1190" s="74" t="n">
        <f aca="false">IF(K1190&lt;=0,AM1189+1,0)</f>
        <v>1</v>
      </c>
    </row>
    <row r="1191" customFormat="false" ht="15" hidden="false" customHeight="false" outlineLevel="0" collapsed="false">
      <c r="A1191" s="61" t="n">
        <v>1195</v>
      </c>
      <c r="B1191" s="62" t="n">
        <v>43216.40625</v>
      </c>
      <c r="C1191" s="63" t="n">
        <f aca="false">YEAR(B1191)</f>
        <v>2018</v>
      </c>
      <c r="D1191" s="32" t="s">
        <v>277</v>
      </c>
      <c r="E1191" s="64" t="n">
        <v>10585.1</v>
      </c>
      <c r="F1191" s="65" t="n">
        <v>-0.001</v>
      </c>
      <c r="G1191" s="66" t="n">
        <v>-10.5851</v>
      </c>
      <c r="H1191" s="67" t="n">
        <f aca="false">E1191+IF(D1191="Long",1,-1)*G1191</f>
        <v>10574.5149</v>
      </c>
      <c r="I1191" s="68" t="n">
        <f aca="false">Assumptions!$B$58</f>
        <v>5.35750011455817</v>
      </c>
      <c r="J1191" s="68" t="n">
        <f aca="false">INDEX(Yearly!$D$5:$D$22,MATCH(C1191,Yearly!$A$5:$A$22,0))</f>
        <v>0.518467753021758</v>
      </c>
      <c r="K1191" s="68" t="n">
        <f aca="false">G1191-I1191-J1191</f>
        <v>-16.4610678675799</v>
      </c>
      <c r="L1191" s="69" t="n">
        <f aca="false">(I1191+J1191)/Assumptions!$B$8</f>
        <v>0.000259093470710942</v>
      </c>
      <c r="M1191" s="70" t="n">
        <f aca="false">F1191-L1191</f>
        <v>-0.00125909347071094</v>
      </c>
      <c r="N1191" s="71" t="n">
        <f aca="false">G1191*Assumptions!$B$7</f>
        <v>-83251.8115</v>
      </c>
      <c r="O1191" s="71" t="n">
        <f aca="false">K1191*Assumptions!$B$7</f>
        <v>-129466.298778516</v>
      </c>
      <c r="P1191" s="68" t="n">
        <f aca="false">P1190+G1191</f>
        <v>14858.283015</v>
      </c>
      <c r="Q1191" s="68" t="n">
        <f aca="false">MAX(Q1190,P1191)</f>
        <v>14899.47573</v>
      </c>
      <c r="R1191" s="68" t="n">
        <f aca="false">Q1191-P1191</f>
        <v>41.192715000001</v>
      </c>
      <c r="S1191" s="68" t="n">
        <f aca="false">S1190+K1191</f>
        <v>7887.82972079115</v>
      </c>
      <c r="T1191" s="68" t="n">
        <f aca="false">MAX(T1190,S1191)</f>
        <v>8098.85506898122</v>
      </c>
      <c r="U1191" s="68" t="n">
        <f aca="false">T1191-S1191</f>
        <v>211.025348190072</v>
      </c>
      <c r="V1191" s="70" t="n">
        <f aca="false">V1190+F1191</f>
        <v>2.5184</v>
      </c>
      <c r="W1191" s="70" t="n">
        <f aca="false">MAX(W1190,V1191)</f>
        <v>2.5223</v>
      </c>
      <c r="X1191" s="70" t="n">
        <f aca="false">W1191-V1191</f>
        <v>0.00389999999999979</v>
      </c>
      <c r="Y1191" s="70" t="n">
        <f aca="false">Y1190+M1191</f>
        <v>2.21104656017105</v>
      </c>
      <c r="Z1191" s="70" t="n">
        <f aca="false">MAX(Z1190,Y1191)</f>
        <v>2.21546474711247</v>
      </c>
      <c r="AA1191" s="70" t="n">
        <f aca="false">Z1191-Y1191</f>
        <v>0.00441818694142171</v>
      </c>
      <c r="AB1191" s="72" t="n">
        <f aca="false">AB1190*(1+F1191)</f>
        <v>10.7668566659208</v>
      </c>
      <c r="AC1191" s="73" t="n">
        <f aca="false">MAX(AC1190,AB1191)</f>
        <v>10.8089803432164</v>
      </c>
      <c r="AD1191" s="70" t="n">
        <f aca="false">1-AB1191/AC1191</f>
        <v>0.00389709999999999</v>
      </c>
      <c r="AE1191" s="73" t="n">
        <f aca="false">AE1190*(1+M1191)</f>
        <v>7.92214858497517</v>
      </c>
      <c r="AF1191" s="73" t="n">
        <f aca="false">MAX(AF1190,AE1191)</f>
        <v>7.957273656731</v>
      </c>
      <c r="AG1191" s="70" t="n">
        <f aca="false">1-AE1191/AF1191</f>
        <v>0.00441420934745962</v>
      </c>
      <c r="AH1191" s="74" t="n">
        <f aca="false">IF(R1191&gt;0,AH1190+1,0)</f>
        <v>2</v>
      </c>
      <c r="AI1191" s="74" t="n">
        <f aca="false">IF(U1191&gt;0,AI1190+1,0)</f>
        <v>264</v>
      </c>
      <c r="AJ1191" s="74" t="n">
        <f aca="false">IF(G1191&gt;0,AJ1190+1,0)</f>
        <v>0</v>
      </c>
      <c r="AK1191" s="74" t="n">
        <f aca="false">IF(G1191&lt;=0,AK1190+1,0)</f>
        <v>2</v>
      </c>
      <c r="AL1191" s="74" t="n">
        <f aca="false">IF(K1191&gt;0,AL1190+1,0)</f>
        <v>0</v>
      </c>
      <c r="AM1191" s="74" t="n">
        <f aca="false">IF(K1191&lt;=0,AM1190+1,0)</f>
        <v>2</v>
      </c>
    </row>
    <row r="1192" customFormat="false" ht="15" hidden="false" customHeight="false" outlineLevel="0" collapsed="false">
      <c r="A1192" s="61" t="n">
        <v>1196</v>
      </c>
      <c r="B1192" s="62" t="n">
        <v>43216.5104166667</v>
      </c>
      <c r="C1192" s="63" t="n">
        <f aca="false">YEAR(B1192)</f>
        <v>2018</v>
      </c>
      <c r="D1192" s="32" t="s">
        <v>276</v>
      </c>
      <c r="E1192" s="64" t="n">
        <v>10574.45</v>
      </c>
      <c r="F1192" s="65" t="n">
        <v>-0.0003</v>
      </c>
      <c r="G1192" s="66" t="n">
        <v>-3.172335</v>
      </c>
      <c r="H1192" s="67" t="n">
        <f aca="false">E1192+IF(D1192="Long",1,-1)*G1192</f>
        <v>10577.622335</v>
      </c>
      <c r="I1192" s="68" t="n">
        <f aca="false">Assumptions!$B$58</f>
        <v>5.35750011455817</v>
      </c>
      <c r="J1192" s="68" t="n">
        <f aca="false">INDEX(Yearly!$D$5:$D$22,MATCH(C1192,Yearly!$A$5:$A$22,0))</f>
        <v>0.518467753021758</v>
      </c>
      <c r="K1192" s="68" t="n">
        <f aca="false">G1192-I1192-J1192</f>
        <v>-9.04830286757993</v>
      </c>
      <c r="L1192" s="69" t="n">
        <f aca="false">(I1192+J1192)/Assumptions!$B$8</f>
        <v>0.000259093470710942</v>
      </c>
      <c r="M1192" s="70" t="n">
        <f aca="false">F1192-L1192</f>
        <v>-0.000559093470710942</v>
      </c>
      <c r="N1192" s="71" t="n">
        <f aca="false">G1192*Assumptions!$B$7</f>
        <v>-24950.414775</v>
      </c>
      <c r="O1192" s="71" t="n">
        <f aca="false">K1192*Assumptions!$B$7</f>
        <v>-71164.9020535161</v>
      </c>
      <c r="P1192" s="68" t="n">
        <f aca="false">P1191+G1192</f>
        <v>14855.11068</v>
      </c>
      <c r="Q1192" s="68" t="n">
        <f aca="false">MAX(Q1191,P1192)</f>
        <v>14899.47573</v>
      </c>
      <c r="R1192" s="68" t="n">
        <f aca="false">Q1192-P1192</f>
        <v>44.3650500000003</v>
      </c>
      <c r="S1192" s="68" t="n">
        <f aca="false">S1191+K1192</f>
        <v>7878.78141792357</v>
      </c>
      <c r="T1192" s="68" t="n">
        <f aca="false">MAX(T1191,S1192)</f>
        <v>8098.85506898122</v>
      </c>
      <c r="U1192" s="68" t="n">
        <f aca="false">T1192-S1192</f>
        <v>220.073651057652</v>
      </c>
      <c r="V1192" s="70" t="n">
        <f aca="false">V1191+F1192</f>
        <v>2.5181</v>
      </c>
      <c r="W1192" s="70" t="n">
        <f aca="false">MAX(W1191,V1192)</f>
        <v>2.5223</v>
      </c>
      <c r="X1192" s="70" t="n">
        <f aca="false">W1192-V1192</f>
        <v>0.00419999999999998</v>
      </c>
      <c r="Y1192" s="70" t="n">
        <f aca="false">Y1191+M1192</f>
        <v>2.21048746670033</v>
      </c>
      <c r="Z1192" s="70" t="n">
        <f aca="false">MAX(Z1191,Y1192)</f>
        <v>2.21546474711247</v>
      </c>
      <c r="AA1192" s="70" t="n">
        <f aca="false">Z1192-Y1192</f>
        <v>0.00497728041213286</v>
      </c>
      <c r="AB1192" s="72" t="n">
        <f aca="false">AB1191*(1+F1192)</f>
        <v>10.763626608921</v>
      </c>
      <c r="AC1192" s="73" t="n">
        <f aca="false">MAX(AC1191,AB1192)</f>
        <v>10.8089803432164</v>
      </c>
      <c r="AD1192" s="70" t="n">
        <f aca="false">1-AB1192/AC1192</f>
        <v>0.00419593086999992</v>
      </c>
      <c r="AE1192" s="73" t="n">
        <f aca="false">AE1191*(1+M1192)</f>
        <v>7.91771936342731</v>
      </c>
      <c r="AF1192" s="73" t="n">
        <f aca="false">MAX(AF1191,AE1192)</f>
        <v>7.957273656731</v>
      </c>
      <c r="AG1192" s="70" t="n">
        <f aca="false">1-AE1192/AF1192</f>
        <v>0.00497083486254601</v>
      </c>
      <c r="AH1192" s="74" t="n">
        <f aca="false">IF(R1192&gt;0,AH1191+1,0)</f>
        <v>3</v>
      </c>
      <c r="AI1192" s="74" t="n">
        <f aca="false">IF(U1192&gt;0,AI1191+1,0)</f>
        <v>265</v>
      </c>
      <c r="AJ1192" s="74" t="n">
        <f aca="false">IF(G1192&gt;0,AJ1191+1,0)</f>
        <v>0</v>
      </c>
      <c r="AK1192" s="74" t="n">
        <f aca="false">IF(G1192&lt;=0,AK1191+1,0)</f>
        <v>3</v>
      </c>
      <c r="AL1192" s="74" t="n">
        <f aca="false">IF(K1192&gt;0,AL1191+1,0)</f>
        <v>0</v>
      </c>
      <c r="AM1192" s="74" t="n">
        <f aca="false">IF(K1192&lt;=0,AM1191+1,0)</f>
        <v>3</v>
      </c>
    </row>
    <row r="1193" customFormat="false" ht="15" hidden="false" customHeight="false" outlineLevel="0" collapsed="false">
      <c r="A1193" s="61" t="n">
        <v>1197</v>
      </c>
      <c r="B1193" s="62" t="n">
        <v>43216.5819444444</v>
      </c>
      <c r="C1193" s="63" t="n">
        <f aca="false">YEAR(B1193)</f>
        <v>2018</v>
      </c>
      <c r="D1193" s="32" t="s">
        <v>277</v>
      </c>
      <c r="E1193" s="64" t="n">
        <v>10577.75</v>
      </c>
      <c r="F1193" s="65" t="n">
        <v>0.0002</v>
      </c>
      <c r="G1193" s="66" t="n">
        <v>2.11555</v>
      </c>
      <c r="H1193" s="67" t="n">
        <f aca="false">E1193+IF(D1193="Long",1,-1)*G1193</f>
        <v>10579.86555</v>
      </c>
      <c r="I1193" s="68" t="n">
        <f aca="false">Assumptions!$B$58</f>
        <v>5.35750011455817</v>
      </c>
      <c r="J1193" s="68" t="n">
        <f aca="false">INDEX(Yearly!$D$5:$D$22,MATCH(C1193,Yearly!$A$5:$A$22,0))</f>
        <v>0.518467753021758</v>
      </c>
      <c r="K1193" s="68" t="n">
        <f aca="false">G1193-I1193-J1193</f>
        <v>-3.76041786757993</v>
      </c>
      <c r="L1193" s="69" t="n">
        <f aca="false">(I1193+J1193)/Assumptions!$B$8</f>
        <v>0.000259093470710942</v>
      </c>
      <c r="M1193" s="70" t="n">
        <f aca="false">F1193-L1193</f>
        <v>-5.90934707109423E-005</v>
      </c>
      <c r="N1193" s="71" t="n">
        <f aca="false">G1193*Assumptions!$B$7</f>
        <v>16638.80075</v>
      </c>
      <c r="O1193" s="71" t="n">
        <f aca="false">K1193*Assumptions!$B$7</f>
        <v>-29575.6865285161</v>
      </c>
      <c r="P1193" s="68" t="n">
        <f aca="false">P1192+G1193</f>
        <v>14857.22623</v>
      </c>
      <c r="Q1193" s="68" t="n">
        <f aca="false">MAX(Q1192,P1193)</f>
        <v>14899.47573</v>
      </c>
      <c r="R1193" s="68" t="n">
        <f aca="false">Q1193-P1193</f>
        <v>42.2494999999999</v>
      </c>
      <c r="S1193" s="68" t="n">
        <f aca="false">S1192+K1193</f>
        <v>7875.02100005599</v>
      </c>
      <c r="T1193" s="68" t="n">
        <f aca="false">MAX(T1192,S1193)</f>
        <v>8098.85506898122</v>
      </c>
      <c r="U1193" s="68" t="n">
        <f aca="false">T1193-S1193</f>
        <v>223.834068925232</v>
      </c>
      <c r="V1193" s="70" t="n">
        <f aca="false">V1192+F1193</f>
        <v>2.5183</v>
      </c>
      <c r="W1193" s="70" t="n">
        <f aca="false">MAX(W1192,V1193)</f>
        <v>2.5223</v>
      </c>
      <c r="X1193" s="70" t="n">
        <f aca="false">W1193-V1193</f>
        <v>0.004</v>
      </c>
      <c r="Y1193" s="70" t="n">
        <f aca="false">Y1192+M1193</f>
        <v>2.21042837322962</v>
      </c>
      <c r="Z1193" s="70" t="n">
        <f aca="false">MAX(Z1192,Y1193)</f>
        <v>2.21546474711247</v>
      </c>
      <c r="AA1193" s="70" t="n">
        <f aca="false">Z1193-Y1193</f>
        <v>0.00503637388284384</v>
      </c>
      <c r="AB1193" s="72" t="n">
        <f aca="false">AB1192*(1+F1193)</f>
        <v>10.7657793342428</v>
      </c>
      <c r="AC1193" s="73" t="n">
        <f aca="false">MAX(AC1192,AB1193)</f>
        <v>10.8089803432164</v>
      </c>
      <c r="AD1193" s="70" t="n">
        <f aca="false">1-AB1193/AC1193</f>
        <v>0.00399677005617394</v>
      </c>
      <c r="AE1193" s="73" t="n">
        <f aca="false">AE1192*(1+M1193)</f>
        <v>7.91725147791001</v>
      </c>
      <c r="AF1193" s="73" t="n">
        <f aca="false">MAX(AF1192,AE1193)</f>
        <v>7.957273656731</v>
      </c>
      <c r="AG1193" s="70" t="n">
        <f aca="false">1-AE1193/AF1193</f>
        <v>0.00502963458937267</v>
      </c>
      <c r="AH1193" s="74" t="n">
        <f aca="false">IF(R1193&gt;0,AH1192+1,0)</f>
        <v>4</v>
      </c>
      <c r="AI1193" s="74" t="n">
        <f aca="false">IF(U1193&gt;0,AI1192+1,0)</f>
        <v>266</v>
      </c>
      <c r="AJ1193" s="74" t="n">
        <f aca="false">IF(G1193&gt;0,AJ1192+1,0)</f>
        <v>1</v>
      </c>
      <c r="AK1193" s="74" t="n">
        <f aca="false">IF(G1193&lt;=0,AK1192+1,0)</f>
        <v>0</v>
      </c>
      <c r="AL1193" s="74" t="n">
        <f aca="false">IF(K1193&gt;0,AL1192+1,0)</f>
        <v>0</v>
      </c>
      <c r="AM1193" s="74" t="n">
        <f aca="false">IF(K1193&lt;=0,AM1192+1,0)</f>
        <v>4</v>
      </c>
    </row>
    <row r="1194" customFormat="false" ht="15" hidden="false" customHeight="false" outlineLevel="0" collapsed="false">
      <c r="A1194" s="61" t="n">
        <v>1198</v>
      </c>
      <c r="B1194" s="62" t="n">
        <v>43216.6145833333</v>
      </c>
      <c r="C1194" s="63" t="n">
        <f aca="false">YEAR(B1194)</f>
        <v>2018</v>
      </c>
      <c r="D1194" s="32" t="s">
        <v>276</v>
      </c>
      <c r="E1194" s="64" t="n">
        <v>10579.7</v>
      </c>
      <c r="F1194" s="65" t="n">
        <v>-0.0041</v>
      </c>
      <c r="G1194" s="66" t="n">
        <v>-43.37677</v>
      </c>
      <c r="H1194" s="67" t="n">
        <f aca="false">E1194+IF(D1194="Long",1,-1)*G1194</f>
        <v>10623.07677</v>
      </c>
      <c r="I1194" s="68" t="n">
        <f aca="false">Assumptions!$B$58</f>
        <v>5.35750011455817</v>
      </c>
      <c r="J1194" s="68" t="n">
        <f aca="false">INDEX(Yearly!$D$5:$D$22,MATCH(C1194,Yearly!$A$5:$A$22,0))</f>
        <v>0.518467753021758</v>
      </c>
      <c r="K1194" s="68" t="n">
        <f aca="false">G1194-I1194-J1194</f>
        <v>-49.2527378675799</v>
      </c>
      <c r="L1194" s="69" t="n">
        <f aca="false">(I1194+J1194)/Assumptions!$B$8</f>
        <v>0.000259093470710942</v>
      </c>
      <c r="M1194" s="70" t="n">
        <f aca="false">F1194-L1194</f>
        <v>-0.00435909347071094</v>
      </c>
      <c r="N1194" s="71" t="n">
        <f aca="false">G1194*Assumptions!$B$7</f>
        <v>-341158.29605</v>
      </c>
      <c r="O1194" s="71" t="n">
        <f aca="false">K1194*Assumptions!$B$7</f>
        <v>-387372.783328516</v>
      </c>
      <c r="P1194" s="68" t="n">
        <f aca="false">P1193+G1194</f>
        <v>14813.84946</v>
      </c>
      <c r="Q1194" s="68" t="n">
        <f aca="false">MAX(Q1193,P1194)</f>
        <v>14899.47573</v>
      </c>
      <c r="R1194" s="68" t="n">
        <f aca="false">Q1194-P1194</f>
        <v>85.6262700000007</v>
      </c>
      <c r="S1194" s="68" t="n">
        <f aca="false">S1193+K1194</f>
        <v>7825.76826218841</v>
      </c>
      <c r="T1194" s="68" t="n">
        <f aca="false">MAX(T1193,S1194)</f>
        <v>8098.85506898122</v>
      </c>
      <c r="U1194" s="68" t="n">
        <f aca="false">T1194-S1194</f>
        <v>273.086806792811</v>
      </c>
      <c r="V1194" s="70" t="n">
        <f aca="false">V1193+F1194</f>
        <v>2.5142</v>
      </c>
      <c r="W1194" s="70" t="n">
        <f aca="false">MAX(W1193,V1194)</f>
        <v>2.5223</v>
      </c>
      <c r="X1194" s="70" t="n">
        <f aca="false">W1194-V1194</f>
        <v>0.00810000000000022</v>
      </c>
      <c r="Y1194" s="70" t="n">
        <f aca="false">Y1193+M1194</f>
        <v>2.20606927975891</v>
      </c>
      <c r="Z1194" s="70" t="n">
        <f aca="false">MAX(Z1193,Y1194)</f>
        <v>2.21546474711247</v>
      </c>
      <c r="AA1194" s="70" t="n">
        <f aca="false">Z1194-Y1194</f>
        <v>0.00939546735355457</v>
      </c>
      <c r="AB1194" s="72" t="n">
        <f aca="false">AB1193*(1+F1194)</f>
        <v>10.7216396389724</v>
      </c>
      <c r="AC1194" s="73" t="n">
        <f aca="false">MAX(AC1193,AB1194)</f>
        <v>10.8089803432164</v>
      </c>
      <c r="AD1194" s="70" t="n">
        <f aca="false">1-AB1194/AC1194</f>
        <v>0.00808038329894367</v>
      </c>
      <c r="AE1194" s="73" t="n">
        <f aca="false">AE1193*(1+M1194)</f>
        <v>7.88273943868667</v>
      </c>
      <c r="AF1194" s="73" t="n">
        <f aca="false">MAX(AF1193,AE1194)</f>
        <v>7.957273656731</v>
      </c>
      <c r="AG1194" s="70" t="n">
        <f aca="false">1-AE1194/AF1194</f>
        <v>0.00936680341278506</v>
      </c>
      <c r="AH1194" s="74" t="n">
        <f aca="false">IF(R1194&gt;0,AH1193+1,0)</f>
        <v>5</v>
      </c>
      <c r="AI1194" s="74" t="n">
        <f aca="false">IF(U1194&gt;0,AI1193+1,0)</f>
        <v>267</v>
      </c>
      <c r="AJ1194" s="74" t="n">
        <f aca="false">IF(G1194&gt;0,AJ1193+1,0)</f>
        <v>0</v>
      </c>
      <c r="AK1194" s="74" t="n">
        <f aca="false">IF(G1194&lt;=0,AK1193+1,0)</f>
        <v>1</v>
      </c>
      <c r="AL1194" s="74" t="n">
        <f aca="false">IF(K1194&gt;0,AL1193+1,0)</f>
        <v>0</v>
      </c>
      <c r="AM1194" s="74" t="n">
        <f aca="false">IF(K1194&lt;=0,AM1193+1,0)</f>
        <v>5</v>
      </c>
    </row>
    <row r="1195" customFormat="false" ht="15" hidden="false" customHeight="false" outlineLevel="0" collapsed="false">
      <c r="A1195" s="61" t="n">
        <v>1199</v>
      </c>
      <c r="B1195" s="62" t="n">
        <v>43216.6354166667</v>
      </c>
      <c r="C1195" s="63" t="n">
        <f aca="false">YEAR(B1195)</f>
        <v>2018</v>
      </c>
      <c r="D1195" s="32" t="s">
        <v>277</v>
      </c>
      <c r="E1195" s="64" t="n">
        <v>10622.95</v>
      </c>
      <c r="F1195" s="65" t="n">
        <v>0.0056</v>
      </c>
      <c r="G1195" s="66" t="n">
        <v>59.48852</v>
      </c>
      <c r="H1195" s="67" t="n">
        <f aca="false">E1195+IF(D1195="Long",1,-1)*G1195</f>
        <v>10682.43852</v>
      </c>
      <c r="I1195" s="68" t="n">
        <f aca="false">Assumptions!$B$58</f>
        <v>5.35750011455817</v>
      </c>
      <c r="J1195" s="68" t="n">
        <f aca="false">INDEX(Yearly!$D$5:$D$22,MATCH(C1195,Yearly!$A$5:$A$22,0))</f>
        <v>0.518467753021758</v>
      </c>
      <c r="K1195" s="68" t="n">
        <f aca="false">G1195-I1195-J1195</f>
        <v>53.6125521324201</v>
      </c>
      <c r="L1195" s="69" t="n">
        <f aca="false">(I1195+J1195)/Assumptions!$B$8</f>
        <v>0.000259093470710942</v>
      </c>
      <c r="M1195" s="70" t="n">
        <f aca="false">F1195-L1195</f>
        <v>0.00534090652928906</v>
      </c>
      <c r="N1195" s="71" t="n">
        <f aca="false">G1195*Assumptions!$B$7</f>
        <v>467877.2098</v>
      </c>
      <c r="O1195" s="71" t="n">
        <f aca="false">K1195*Assumptions!$B$7</f>
        <v>421662.722521484</v>
      </c>
      <c r="P1195" s="68" t="n">
        <f aca="false">P1194+G1195</f>
        <v>14873.33798</v>
      </c>
      <c r="Q1195" s="68" t="n">
        <f aca="false">MAX(Q1194,P1195)</f>
        <v>14899.47573</v>
      </c>
      <c r="R1195" s="68" t="n">
        <f aca="false">Q1195-P1195</f>
        <v>26.1377499999999</v>
      </c>
      <c r="S1195" s="68" t="n">
        <f aca="false">S1194+K1195</f>
        <v>7879.38081432083</v>
      </c>
      <c r="T1195" s="68" t="n">
        <f aca="false">MAX(T1194,S1195)</f>
        <v>8098.85506898122</v>
      </c>
      <c r="U1195" s="68" t="n">
        <f aca="false">T1195-S1195</f>
        <v>219.474254660391</v>
      </c>
      <c r="V1195" s="70" t="n">
        <f aca="false">V1194+F1195</f>
        <v>2.5198</v>
      </c>
      <c r="W1195" s="70" t="n">
        <f aca="false">MAX(W1194,V1195)</f>
        <v>2.5223</v>
      </c>
      <c r="X1195" s="70" t="n">
        <f aca="false">W1195-V1195</f>
        <v>0.00250000000000039</v>
      </c>
      <c r="Y1195" s="70" t="n">
        <f aca="false">Y1194+M1195</f>
        <v>2.2114101862882</v>
      </c>
      <c r="Z1195" s="70" t="n">
        <f aca="false">MAX(Z1194,Y1195)</f>
        <v>2.21546474711247</v>
      </c>
      <c r="AA1195" s="70" t="n">
        <f aca="false">Z1195-Y1195</f>
        <v>0.0040545608242657</v>
      </c>
      <c r="AB1195" s="72" t="n">
        <f aca="false">AB1194*(1+F1195)</f>
        <v>10.7816808209507</v>
      </c>
      <c r="AC1195" s="73" t="n">
        <f aca="false">MAX(AC1194,AB1195)</f>
        <v>10.8089803432164</v>
      </c>
      <c r="AD1195" s="70" t="n">
        <f aca="false">1-AB1195/AC1195</f>
        <v>0.00252563344541767</v>
      </c>
      <c r="AE1195" s="73" t="n">
        <f aca="false">AE1194*(1+M1195)</f>
        <v>7.92484041322344</v>
      </c>
      <c r="AF1195" s="73" t="n">
        <f aca="false">MAX(AF1194,AE1195)</f>
        <v>7.957273656731</v>
      </c>
      <c r="AG1195" s="70" t="n">
        <f aca="false">1-AE1195/AF1195</f>
        <v>0.00407592410500191</v>
      </c>
      <c r="AH1195" s="74" t="n">
        <f aca="false">IF(R1195&gt;0,AH1194+1,0)</f>
        <v>6</v>
      </c>
      <c r="AI1195" s="74" t="n">
        <f aca="false">IF(U1195&gt;0,AI1194+1,0)</f>
        <v>268</v>
      </c>
      <c r="AJ1195" s="74" t="n">
        <f aca="false">IF(G1195&gt;0,AJ1194+1,0)</f>
        <v>1</v>
      </c>
      <c r="AK1195" s="74" t="n">
        <f aca="false">IF(G1195&lt;=0,AK1194+1,0)</f>
        <v>0</v>
      </c>
      <c r="AL1195" s="74" t="n">
        <f aca="false">IF(K1195&gt;0,AL1194+1,0)</f>
        <v>1</v>
      </c>
      <c r="AM1195" s="74" t="n">
        <f aca="false">IF(K1195&lt;=0,AM1194+1,0)</f>
        <v>0</v>
      </c>
    </row>
    <row r="1196" customFormat="false" ht="15" hidden="false" customHeight="false" outlineLevel="0" collapsed="false">
      <c r="A1196" s="61" t="n">
        <v>1200</v>
      </c>
      <c r="B1196" s="62" t="n">
        <v>43223.40625</v>
      </c>
      <c r="C1196" s="63" t="n">
        <f aca="false">YEAR(B1196)</f>
        <v>2018</v>
      </c>
      <c r="D1196" s="32" t="s">
        <v>276</v>
      </c>
      <c r="E1196" s="64" t="n">
        <v>10682.75</v>
      </c>
      <c r="F1196" s="65" t="n">
        <v>-0.0011</v>
      </c>
      <c r="G1196" s="66" t="n">
        <v>-11.751025</v>
      </c>
      <c r="H1196" s="67" t="n">
        <f aca="false">E1196+IF(D1196="Long",1,-1)*G1196</f>
        <v>10694.501025</v>
      </c>
      <c r="I1196" s="68" t="n">
        <f aca="false">Assumptions!$B$58</f>
        <v>5.35750011455817</v>
      </c>
      <c r="J1196" s="68" t="n">
        <f aca="false">INDEX(Yearly!$D$5:$D$22,MATCH(C1196,Yearly!$A$5:$A$22,0))</f>
        <v>0.518467753021758</v>
      </c>
      <c r="K1196" s="68" t="n">
        <f aca="false">G1196-I1196-J1196</f>
        <v>-17.6269928675799</v>
      </c>
      <c r="L1196" s="69" t="n">
        <f aca="false">(I1196+J1196)/Assumptions!$B$8</f>
        <v>0.000259093470710942</v>
      </c>
      <c r="M1196" s="70" t="n">
        <f aca="false">F1196-L1196</f>
        <v>-0.00135909347071094</v>
      </c>
      <c r="N1196" s="71" t="n">
        <f aca="false">G1196*Assumptions!$B$7</f>
        <v>-92421.811625</v>
      </c>
      <c r="O1196" s="71" t="n">
        <f aca="false">K1196*Assumptions!$B$7</f>
        <v>-138636.298903516</v>
      </c>
      <c r="P1196" s="68" t="n">
        <f aca="false">P1195+G1196</f>
        <v>14861.586955</v>
      </c>
      <c r="Q1196" s="68" t="n">
        <f aca="false">MAX(Q1195,P1196)</f>
        <v>14899.47573</v>
      </c>
      <c r="R1196" s="68" t="n">
        <f aca="false">Q1196-P1196</f>
        <v>37.8887749999994</v>
      </c>
      <c r="S1196" s="68" t="n">
        <f aca="false">S1195+K1196</f>
        <v>7861.75382145325</v>
      </c>
      <c r="T1196" s="68" t="n">
        <f aca="false">MAX(T1195,S1196)</f>
        <v>8098.85506898122</v>
      </c>
      <c r="U1196" s="68" t="n">
        <f aca="false">T1196-S1196</f>
        <v>237.101247527971</v>
      </c>
      <c r="V1196" s="70" t="n">
        <f aca="false">V1195+F1196</f>
        <v>2.5187</v>
      </c>
      <c r="W1196" s="70" t="n">
        <f aca="false">MAX(W1195,V1196)</f>
        <v>2.5223</v>
      </c>
      <c r="X1196" s="70" t="n">
        <f aca="false">W1196-V1196</f>
        <v>0.00360000000000049</v>
      </c>
      <c r="Y1196" s="70" t="n">
        <f aca="false">Y1195+M1196</f>
        <v>2.21005109281749</v>
      </c>
      <c r="Z1196" s="70" t="n">
        <f aca="false">MAX(Z1195,Y1196)</f>
        <v>2.21546474711247</v>
      </c>
      <c r="AA1196" s="70" t="n">
        <f aca="false">Z1196-Y1196</f>
        <v>0.00541365429497676</v>
      </c>
      <c r="AB1196" s="72" t="n">
        <f aca="false">AB1195*(1+F1196)</f>
        <v>10.7698209720476</v>
      </c>
      <c r="AC1196" s="73" t="n">
        <f aca="false">MAX(AC1195,AB1196)</f>
        <v>10.8089803432164</v>
      </c>
      <c r="AD1196" s="70" t="n">
        <f aca="false">1-AB1196/AC1196</f>
        <v>0.00362285524862771</v>
      </c>
      <c r="AE1196" s="73" t="n">
        <f aca="false">AE1195*(1+M1196)</f>
        <v>7.9140698143614</v>
      </c>
      <c r="AF1196" s="73" t="n">
        <f aca="false">MAX(AF1195,AE1196)</f>
        <v>7.957273656731</v>
      </c>
      <c r="AG1196" s="70" t="n">
        <f aca="false">1-AE1196/AF1196</f>
        <v>0.00542947801387461</v>
      </c>
      <c r="AH1196" s="74" t="n">
        <f aca="false">IF(R1196&gt;0,AH1195+1,0)</f>
        <v>7</v>
      </c>
      <c r="AI1196" s="74" t="n">
        <f aca="false">IF(U1196&gt;0,AI1195+1,0)</f>
        <v>269</v>
      </c>
      <c r="AJ1196" s="74" t="n">
        <f aca="false">IF(G1196&gt;0,AJ1195+1,0)</f>
        <v>0</v>
      </c>
      <c r="AK1196" s="74" t="n">
        <f aca="false">IF(G1196&lt;=0,AK1195+1,0)</f>
        <v>1</v>
      </c>
      <c r="AL1196" s="74" t="n">
        <f aca="false">IF(K1196&gt;0,AL1195+1,0)</f>
        <v>0</v>
      </c>
      <c r="AM1196" s="74" t="n">
        <f aca="false">IF(K1196&lt;=0,AM1195+1,0)</f>
        <v>1</v>
      </c>
    </row>
    <row r="1197" customFormat="false" ht="15" hidden="false" customHeight="false" outlineLevel="0" collapsed="false">
      <c r="A1197" s="61" t="n">
        <v>1201</v>
      </c>
      <c r="B1197" s="62" t="n">
        <v>43223.5729166667</v>
      </c>
      <c r="C1197" s="63" t="n">
        <f aca="false">YEAR(B1197)</f>
        <v>2018</v>
      </c>
      <c r="D1197" s="32" t="s">
        <v>277</v>
      </c>
      <c r="E1197" s="64" t="n">
        <v>10694.15</v>
      </c>
      <c r="F1197" s="65" t="n">
        <v>-0.0029</v>
      </c>
      <c r="G1197" s="66" t="n">
        <v>-31.013035</v>
      </c>
      <c r="H1197" s="67" t="n">
        <f aca="false">E1197+IF(D1197="Long",1,-1)*G1197</f>
        <v>10663.136965</v>
      </c>
      <c r="I1197" s="68" t="n">
        <f aca="false">Assumptions!$B$58</f>
        <v>5.35750011455817</v>
      </c>
      <c r="J1197" s="68" t="n">
        <f aca="false">INDEX(Yearly!$D$5:$D$22,MATCH(C1197,Yearly!$A$5:$A$22,0))</f>
        <v>0.518467753021758</v>
      </c>
      <c r="K1197" s="68" t="n">
        <f aca="false">G1197-I1197-J1197</f>
        <v>-36.8890028675799</v>
      </c>
      <c r="L1197" s="69" t="n">
        <f aca="false">(I1197+J1197)/Assumptions!$B$8</f>
        <v>0.000259093470710942</v>
      </c>
      <c r="M1197" s="70" t="n">
        <f aca="false">F1197-L1197</f>
        <v>-0.00315909347071094</v>
      </c>
      <c r="N1197" s="71" t="n">
        <f aca="false">G1197*Assumptions!$B$7</f>
        <v>-243917.520275</v>
      </c>
      <c r="O1197" s="71" t="n">
        <f aca="false">K1197*Assumptions!$B$7</f>
        <v>-290132.007553516</v>
      </c>
      <c r="P1197" s="68" t="n">
        <f aca="false">P1196+G1197</f>
        <v>14830.57392</v>
      </c>
      <c r="Q1197" s="68" t="n">
        <f aca="false">MAX(Q1196,P1197)</f>
        <v>14899.47573</v>
      </c>
      <c r="R1197" s="68" t="n">
        <f aca="false">Q1197-P1197</f>
        <v>68.9018099999994</v>
      </c>
      <c r="S1197" s="68" t="n">
        <f aca="false">S1196+K1197</f>
        <v>7824.86481858567</v>
      </c>
      <c r="T1197" s="68" t="n">
        <f aca="false">MAX(T1196,S1197)</f>
        <v>8098.85506898122</v>
      </c>
      <c r="U1197" s="68" t="n">
        <f aca="false">T1197-S1197</f>
        <v>273.990250395551</v>
      </c>
      <c r="V1197" s="70" t="n">
        <f aca="false">V1196+F1197</f>
        <v>2.5158</v>
      </c>
      <c r="W1197" s="70" t="n">
        <f aca="false">MAX(W1196,V1197)</f>
        <v>2.5223</v>
      </c>
      <c r="X1197" s="70" t="n">
        <f aca="false">W1197-V1197</f>
        <v>0.00650000000000039</v>
      </c>
      <c r="Y1197" s="70" t="n">
        <f aca="false">Y1196+M1197</f>
        <v>2.20689199934678</v>
      </c>
      <c r="Z1197" s="70" t="n">
        <f aca="false">MAX(Z1196,Y1197)</f>
        <v>2.21546474711247</v>
      </c>
      <c r="AA1197" s="70" t="n">
        <f aca="false">Z1197-Y1197</f>
        <v>0.00857274776568762</v>
      </c>
      <c r="AB1197" s="72" t="n">
        <f aca="false">AB1196*(1+F1197)</f>
        <v>10.7385884912287</v>
      </c>
      <c r="AC1197" s="73" t="n">
        <f aca="false">MAX(AC1196,AB1197)</f>
        <v>10.8089803432164</v>
      </c>
      <c r="AD1197" s="70" t="n">
        <f aca="false">1-AB1197/AC1197</f>
        <v>0.00651234896840658</v>
      </c>
      <c r="AE1197" s="73" t="n">
        <f aca="false">AE1196*(1+M1197)</f>
        <v>7.8890685280841</v>
      </c>
      <c r="AF1197" s="73" t="n">
        <f aca="false">MAX(AF1196,AE1197)</f>
        <v>7.957273656731</v>
      </c>
      <c r="AG1197" s="70" t="n">
        <f aca="false">1-AE1197/AF1197</f>
        <v>0.00857141925604255</v>
      </c>
      <c r="AH1197" s="74" t="n">
        <f aca="false">IF(R1197&gt;0,AH1196+1,0)</f>
        <v>8</v>
      </c>
      <c r="AI1197" s="74" t="n">
        <f aca="false">IF(U1197&gt;0,AI1196+1,0)</f>
        <v>270</v>
      </c>
      <c r="AJ1197" s="74" t="n">
        <f aca="false">IF(G1197&gt;0,AJ1196+1,0)</f>
        <v>0</v>
      </c>
      <c r="AK1197" s="74" t="n">
        <f aca="false">IF(G1197&lt;=0,AK1196+1,0)</f>
        <v>2</v>
      </c>
      <c r="AL1197" s="74" t="n">
        <f aca="false">IF(K1197&gt;0,AL1196+1,0)</f>
        <v>0</v>
      </c>
      <c r="AM1197" s="74" t="n">
        <f aca="false">IF(K1197&lt;=0,AM1196+1,0)</f>
        <v>2</v>
      </c>
    </row>
    <row r="1198" customFormat="false" ht="15" hidden="false" customHeight="false" outlineLevel="0" collapsed="false">
      <c r="A1198" s="61" t="n">
        <v>1202</v>
      </c>
      <c r="B1198" s="62" t="n">
        <v>43224.3861111111</v>
      </c>
      <c r="C1198" s="63" t="n">
        <f aca="false">YEAR(B1198)</f>
        <v>2018</v>
      </c>
      <c r="D1198" s="32" t="s">
        <v>276</v>
      </c>
      <c r="E1198" s="64" t="n">
        <v>10663.6</v>
      </c>
      <c r="F1198" s="65" t="n">
        <v>-0.0007</v>
      </c>
      <c r="G1198" s="66" t="n">
        <v>-7.46452</v>
      </c>
      <c r="H1198" s="67" t="n">
        <f aca="false">E1198+IF(D1198="Long",1,-1)*G1198</f>
        <v>10671.06452</v>
      </c>
      <c r="I1198" s="68" t="n">
        <f aca="false">Assumptions!$B$58</f>
        <v>5.35750011455817</v>
      </c>
      <c r="J1198" s="68" t="n">
        <f aca="false">INDEX(Yearly!$D$5:$D$22,MATCH(C1198,Yearly!$A$5:$A$22,0))</f>
        <v>0.518467753021758</v>
      </c>
      <c r="K1198" s="68" t="n">
        <f aca="false">G1198-I1198-J1198</f>
        <v>-13.3404878675799</v>
      </c>
      <c r="L1198" s="69" t="n">
        <f aca="false">(I1198+J1198)/Assumptions!$B$8</f>
        <v>0.000259093470710942</v>
      </c>
      <c r="M1198" s="70" t="n">
        <f aca="false">F1198-L1198</f>
        <v>-0.000959093470710943</v>
      </c>
      <c r="N1198" s="71" t="n">
        <f aca="false">G1198*Assumptions!$B$7</f>
        <v>-58708.4498</v>
      </c>
      <c r="O1198" s="71" t="n">
        <f aca="false">K1198*Assumptions!$B$7</f>
        <v>-104922.937078516</v>
      </c>
      <c r="P1198" s="68" t="n">
        <f aca="false">P1197+G1198</f>
        <v>14823.1094</v>
      </c>
      <c r="Q1198" s="68" t="n">
        <f aca="false">MAX(Q1197,P1198)</f>
        <v>14899.47573</v>
      </c>
      <c r="R1198" s="68" t="n">
        <f aca="false">Q1198-P1198</f>
        <v>76.3663299999989</v>
      </c>
      <c r="S1198" s="68" t="n">
        <f aca="false">S1197+K1198</f>
        <v>7811.52433071809</v>
      </c>
      <c r="T1198" s="68" t="n">
        <f aca="false">MAX(T1197,S1198)</f>
        <v>8098.85506898122</v>
      </c>
      <c r="U1198" s="68" t="n">
        <f aca="false">T1198-S1198</f>
        <v>287.330738263131</v>
      </c>
      <c r="V1198" s="70" t="n">
        <f aca="false">V1197+F1198</f>
        <v>2.5151</v>
      </c>
      <c r="W1198" s="70" t="n">
        <f aca="false">MAX(W1197,V1198)</f>
        <v>2.5223</v>
      </c>
      <c r="X1198" s="70" t="n">
        <f aca="false">W1198-V1198</f>
        <v>0.00720000000000054</v>
      </c>
      <c r="Y1198" s="70" t="n">
        <f aca="false">Y1197+M1198</f>
        <v>2.20593290587607</v>
      </c>
      <c r="Z1198" s="70" t="n">
        <f aca="false">MAX(Z1197,Y1198)</f>
        <v>2.21546474711247</v>
      </c>
      <c r="AA1198" s="70" t="n">
        <f aca="false">Z1198-Y1198</f>
        <v>0.00953184123639872</v>
      </c>
      <c r="AB1198" s="72" t="n">
        <f aca="false">AB1197*(1+F1198)</f>
        <v>10.7310714792848</v>
      </c>
      <c r="AC1198" s="73" t="n">
        <f aca="false">MAX(AC1197,AB1198)</f>
        <v>10.8089803432164</v>
      </c>
      <c r="AD1198" s="70" t="n">
        <f aca="false">1-AB1198/AC1198</f>
        <v>0.00720779032412877</v>
      </c>
      <c r="AE1198" s="73" t="n">
        <f aca="false">AE1197*(1+M1198)</f>
        <v>7.88150217396882</v>
      </c>
      <c r="AF1198" s="73" t="n">
        <f aca="false">MAX(AF1197,AE1198)</f>
        <v>7.957273656731</v>
      </c>
      <c r="AG1198" s="70" t="n">
        <f aca="false">1-AE1198/AF1198</f>
        <v>0.00952229193451037</v>
      </c>
      <c r="AH1198" s="74" t="n">
        <f aca="false">IF(R1198&gt;0,AH1197+1,0)</f>
        <v>9</v>
      </c>
      <c r="AI1198" s="74" t="n">
        <f aca="false">IF(U1198&gt;0,AI1197+1,0)</f>
        <v>271</v>
      </c>
      <c r="AJ1198" s="74" t="n">
        <f aca="false">IF(G1198&gt;0,AJ1197+1,0)</f>
        <v>0</v>
      </c>
      <c r="AK1198" s="74" t="n">
        <f aca="false">IF(G1198&lt;=0,AK1197+1,0)</f>
        <v>3</v>
      </c>
      <c r="AL1198" s="74" t="n">
        <f aca="false">IF(K1198&gt;0,AL1197+1,0)</f>
        <v>0</v>
      </c>
      <c r="AM1198" s="74" t="n">
        <f aca="false">IF(K1198&lt;=0,AM1197+1,0)</f>
        <v>3</v>
      </c>
    </row>
    <row r="1199" customFormat="false" ht="15" hidden="false" customHeight="false" outlineLevel="0" collapsed="false">
      <c r="A1199" s="61" t="n">
        <v>1203</v>
      </c>
      <c r="B1199" s="62" t="n">
        <v>43227.53125</v>
      </c>
      <c r="C1199" s="63" t="n">
        <f aca="false">YEAR(B1199)</f>
        <v>2018</v>
      </c>
      <c r="D1199" s="32" t="s">
        <v>277</v>
      </c>
      <c r="E1199" s="64" t="n">
        <v>10670.9</v>
      </c>
      <c r="F1199" s="65" t="n">
        <v>0.0068</v>
      </c>
      <c r="G1199" s="66" t="n">
        <v>72.56212</v>
      </c>
      <c r="H1199" s="67" t="n">
        <f aca="false">E1199+IF(D1199="Long",1,-1)*G1199</f>
        <v>10743.46212</v>
      </c>
      <c r="I1199" s="68" t="n">
        <f aca="false">Assumptions!$B$58</f>
        <v>5.35750011455817</v>
      </c>
      <c r="J1199" s="68" t="n">
        <f aca="false">INDEX(Yearly!$D$5:$D$22,MATCH(C1199,Yearly!$A$5:$A$22,0))</f>
        <v>0.518467753021758</v>
      </c>
      <c r="K1199" s="68" t="n">
        <f aca="false">G1199-I1199-J1199</f>
        <v>66.6861521324201</v>
      </c>
      <c r="L1199" s="69" t="n">
        <f aca="false">(I1199+J1199)/Assumptions!$B$8</f>
        <v>0.000259093470710942</v>
      </c>
      <c r="M1199" s="70" t="n">
        <f aca="false">F1199-L1199</f>
        <v>0.00654090652928906</v>
      </c>
      <c r="N1199" s="71" t="n">
        <f aca="false">G1199*Assumptions!$B$7</f>
        <v>570701.0738</v>
      </c>
      <c r="O1199" s="71" t="n">
        <f aca="false">K1199*Assumptions!$B$7</f>
        <v>524486.586521484</v>
      </c>
      <c r="P1199" s="68" t="n">
        <f aca="false">P1198+G1199</f>
        <v>14895.67152</v>
      </c>
      <c r="Q1199" s="68" t="n">
        <f aca="false">MAX(Q1198,P1199)</f>
        <v>14899.47573</v>
      </c>
      <c r="R1199" s="68" t="n">
        <f aca="false">Q1199-P1199</f>
        <v>3.80420999999842</v>
      </c>
      <c r="S1199" s="68" t="n">
        <f aca="false">S1198+K1199</f>
        <v>7878.21048285051</v>
      </c>
      <c r="T1199" s="68" t="n">
        <f aca="false">MAX(T1198,S1199)</f>
        <v>8098.85506898122</v>
      </c>
      <c r="U1199" s="68" t="n">
        <f aca="false">T1199-S1199</f>
        <v>220.644586130711</v>
      </c>
      <c r="V1199" s="70" t="n">
        <f aca="false">V1198+F1199</f>
        <v>2.5219</v>
      </c>
      <c r="W1199" s="70" t="n">
        <f aca="false">MAX(W1198,V1199)</f>
        <v>2.5223</v>
      </c>
      <c r="X1199" s="70" t="n">
        <f aca="false">W1199-V1199</f>
        <v>0.0004000000000004</v>
      </c>
      <c r="Y1199" s="70" t="n">
        <f aca="false">Y1198+M1199</f>
        <v>2.21247381240536</v>
      </c>
      <c r="Z1199" s="70" t="n">
        <f aca="false">MAX(Z1198,Y1199)</f>
        <v>2.21546474711247</v>
      </c>
      <c r="AA1199" s="70" t="n">
        <f aca="false">Z1199-Y1199</f>
        <v>0.00299093470710954</v>
      </c>
      <c r="AB1199" s="72" t="n">
        <f aca="false">AB1198*(1+F1199)</f>
        <v>10.804042765344</v>
      </c>
      <c r="AC1199" s="73" t="n">
        <f aca="false">MAX(AC1198,AB1199)</f>
        <v>10.8089803432164</v>
      </c>
      <c r="AD1199" s="70" t="n">
        <f aca="false">1-AB1199/AC1199</f>
        <v>0.000456803298332975</v>
      </c>
      <c r="AE1199" s="73" t="n">
        <f aca="false">AE1198*(1+M1199)</f>
        <v>7.93305434299914</v>
      </c>
      <c r="AF1199" s="73" t="n">
        <f aca="false">MAX(AF1198,AE1199)</f>
        <v>7.957273656731</v>
      </c>
      <c r="AG1199" s="70" t="n">
        <f aca="false">1-AE1199/AF1199</f>
        <v>0.00304366982670967</v>
      </c>
      <c r="AH1199" s="74" t="n">
        <f aca="false">IF(R1199&gt;0,AH1198+1,0)</f>
        <v>10</v>
      </c>
      <c r="AI1199" s="74" t="n">
        <f aca="false">IF(U1199&gt;0,AI1198+1,0)</f>
        <v>272</v>
      </c>
      <c r="AJ1199" s="74" t="n">
        <f aca="false">IF(G1199&gt;0,AJ1198+1,0)</f>
        <v>1</v>
      </c>
      <c r="AK1199" s="74" t="n">
        <f aca="false">IF(G1199&lt;=0,AK1198+1,0)</f>
        <v>0</v>
      </c>
      <c r="AL1199" s="74" t="n">
        <f aca="false">IF(K1199&gt;0,AL1198+1,0)</f>
        <v>1</v>
      </c>
      <c r="AM1199" s="74" t="n">
        <f aca="false">IF(K1199&lt;=0,AM1198+1,0)</f>
        <v>0</v>
      </c>
    </row>
    <row r="1200" customFormat="false" ht="15" hidden="false" customHeight="false" outlineLevel="0" collapsed="false">
      <c r="A1200" s="61" t="n">
        <v>1204</v>
      </c>
      <c r="B1200" s="62" t="n">
        <v>43231.3854166667</v>
      </c>
      <c r="C1200" s="63" t="n">
        <f aca="false">YEAR(B1200)</f>
        <v>2018</v>
      </c>
      <c r="D1200" s="32" t="s">
        <v>276</v>
      </c>
      <c r="E1200" s="64" t="n">
        <v>10743.05</v>
      </c>
      <c r="F1200" s="65" t="n">
        <v>0.0007</v>
      </c>
      <c r="G1200" s="66" t="n">
        <v>7.520135</v>
      </c>
      <c r="H1200" s="67" t="n">
        <f aca="false">E1200+IF(D1200="Long",1,-1)*G1200</f>
        <v>10735.529865</v>
      </c>
      <c r="I1200" s="68" t="n">
        <f aca="false">Assumptions!$B$58</f>
        <v>5.35750011455817</v>
      </c>
      <c r="J1200" s="68" t="n">
        <f aca="false">INDEX(Yearly!$D$5:$D$22,MATCH(C1200,Yearly!$A$5:$A$22,0))</f>
        <v>0.518467753021758</v>
      </c>
      <c r="K1200" s="68" t="n">
        <f aca="false">G1200-I1200-J1200</f>
        <v>1.64416713242007</v>
      </c>
      <c r="L1200" s="69" t="n">
        <f aca="false">(I1200+J1200)/Assumptions!$B$8</f>
        <v>0.000259093470710942</v>
      </c>
      <c r="M1200" s="70" t="n">
        <f aca="false">F1200-L1200</f>
        <v>0.000440906529289058</v>
      </c>
      <c r="N1200" s="71" t="n">
        <f aca="false">G1200*Assumptions!$B$7</f>
        <v>59145.861775</v>
      </c>
      <c r="O1200" s="71" t="n">
        <f aca="false">K1200*Assumptions!$B$7</f>
        <v>12931.3744964839</v>
      </c>
      <c r="P1200" s="68" t="n">
        <f aca="false">P1199+G1200</f>
        <v>14903.191655</v>
      </c>
      <c r="Q1200" s="68" t="n">
        <f aca="false">MAX(Q1199,P1200)</f>
        <v>14903.191655</v>
      </c>
      <c r="R1200" s="68" t="n">
        <f aca="false">Q1200-P1200</f>
        <v>0</v>
      </c>
      <c r="S1200" s="68" t="n">
        <f aca="false">S1199+K1200</f>
        <v>7879.85464998293</v>
      </c>
      <c r="T1200" s="68" t="n">
        <f aca="false">MAX(T1199,S1200)</f>
        <v>8098.85506898122</v>
      </c>
      <c r="U1200" s="68" t="n">
        <f aca="false">T1200-S1200</f>
        <v>219.000418998291</v>
      </c>
      <c r="V1200" s="70" t="n">
        <f aca="false">V1199+F1200</f>
        <v>2.5226</v>
      </c>
      <c r="W1200" s="70" t="n">
        <f aca="false">MAX(W1199,V1200)</f>
        <v>2.5226</v>
      </c>
      <c r="X1200" s="70" t="n">
        <f aca="false">W1200-V1200</f>
        <v>0</v>
      </c>
      <c r="Y1200" s="70" t="n">
        <f aca="false">Y1199+M1200</f>
        <v>2.21291471893465</v>
      </c>
      <c r="Z1200" s="70" t="n">
        <f aca="false">MAX(Z1199,Y1200)</f>
        <v>2.21546474711247</v>
      </c>
      <c r="AA1200" s="70" t="n">
        <f aca="false">Z1200-Y1200</f>
        <v>0.00255002817782035</v>
      </c>
      <c r="AB1200" s="72" t="n">
        <f aca="false">AB1199*(1+F1200)</f>
        <v>10.8116055952797</v>
      </c>
      <c r="AC1200" s="73" t="n">
        <f aca="false">MAX(AC1199,AB1200)</f>
        <v>10.8116055952797</v>
      </c>
      <c r="AD1200" s="70" t="n">
        <f aca="false">1-AB1200/AC1200</f>
        <v>0</v>
      </c>
      <c r="AE1200" s="73" t="n">
        <f aca="false">AE1199*(1+M1200)</f>
        <v>7.93655207845617</v>
      </c>
      <c r="AF1200" s="73" t="n">
        <f aca="false">MAX(AF1199,AE1200)</f>
        <v>7.957273656731</v>
      </c>
      <c r="AG1200" s="70" t="n">
        <f aca="false">1-AE1200/AF1200</f>
        <v>0.00260410527132038</v>
      </c>
      <c r="AH1200" s="74" t="n">
        <f aca="false">IF(R1200&gt;0,AH1199+1,0)</f>
        <v>0</v>
      </c>
      <c r="AI1200" s="74" t="n">
        <f aca="false">IF(U1200&gt;0,AI1199+1,0)</f>
        <v>273</v>
      </c>
      <c r="AJ1200" s="74" t="n">
        <f aca="false">IF(G1200&gt;0,AJ1199+1,0)</f>
        <v>2</v>
      </c>
      <c r="AK1200" s="74" t="n">
        <f aca="false">IF(G1200&lt;=0,AK1199+1,0)</f>
        <v>0</v>
      </c>
      <c r="AL1200" s="74" t="n">
        <f aca="false">IF(K1200&gt;0,AL1199+1,0)</f>
        <v>2</v>
      </c>
      <c r="AM1200" s="74" t="n">
        <f aca="false">IF(K1200&lt;=0,AM1199+1,0)</f>
        <v>0</v>
      </c>
    </row>
    <row r="1201" customFormat="false" ht="15" hidden="false" customHeight="false" outlineLevel="0" collapsed="false">
      <c r="A1201" s="61" t="n">
        <v>1205</v>
      </c>
      <c r="B1201" s="62" t="n">
        <v>43231.4111111111</v>
      </c>
      <c r="C1201" s="63" t="n">
        <f aca="false">YEAR(B1201)</f>
        <v>2018</v>
      </c>
      <c r="D1201" s="32" t="s">
        <v>277</v>
      </c>
      <c r="E1201" s="64" t="n">
        <v>10736</v>
      </c>
      <c r="F1201" s="65" t="n">
        <v>-0.0019</v>
      </c>
      <c r="G1201" s="66" t="n">
        <v>-20.3984</v>
      </c>
      <c r="H1201" s="67" t="n">
        <f aca="false">E1201+IF(D1201="Long",1,-1)*G1201</f>
        <v>10715.6016</v>
      </c>
      <c r="I1201" s="68" t="n">
        <f aca="false">Assumptions!$B$58</f>
        <v>5.35750011455817</v>
      </c>
      <c r="J1201" s="68" t="n">
        <f aca="false">INDEX(Yearly!$D$5:$D$22,MATCH(C1201,Yearly!$A$5:$A$22,0))</f>
        <v>0.518467753021758</v>
      </c>
      <c r="K1201" s="68" t="n">
        <f aca="false">G1201-I1201-J1201</f>
        <v>-26.2743678675799</v>
      </c>
      <c r="L1201" s="69" t="n">
        <f aca="false">(I1201+J1201)/Assumptions!$B$8</f>
        <v>0.000259093470710942</v>
      </c>
      <c r="M1201" s="70" t="n">
        <f aca="false">F1201-L1201</f>
        <v>-0.00215909347071094</v>
      </c>
      <c r="N1201" s="71" t="n">
        <f aca="false">G1201*Assumptions!$B$7</f>
        <v>-160433.416</v>
      </c>
      <c r="O1201" s="71" t="n">
        <f aca="false">K1201*Assumptions!$B$7</f>
        <v>-206647.903278516</v>
      </c>
      <c r="P1201" s="68" t="n">
        <f aca="false">P1200+G1201</f>
        <v>14882.793255</v>
      </c>
      <c r="Q1201" s="68" t="n">
        <f aca="false">MAX(Q1200,P1201)</f>
        <v>14903.191655</v>
      </c>
      <c r="R1201" s="68" t="n">
        <f aca="false">Q1201-P1201</f>
        <v>20.3984</v>
      </c>
      <c r="S1201" s="68" t="n">
        <f aca="false">S1200+K1201</f>
        <v>7853.58028211535</v>
      </c>
      <c r="T1201" s="68" t="n">
        <f aca="false">MAX(T1200,S1201)</f>
        <v>8098.85506898122</v>
      </c>
      <c r="U1201" s="68" t="n">
        <f aca="false">T1201-S1201</f>
        <v>245.274786865871</v>
      </c>
      <c r="V1201" s="70" t="n">
        <f aca="false">V1200+F1201</f>
        <v>2.5207</v>
      </c>
      <c r="W1201" s="70" t="n">
        <f aca="false">MAX(W1200,V1201)</f>
        <v>2.5226</v>
      </c>
      <c r="X1201" s="70" t="n">
        <f aca="false">W1201-V1201</f>
        <v>0.00190000000000001</v>
      </c>
      <c r="Y1201" s="70" t="n">
        <f aca="false">Y1200+M1201</f>
        <v>2.21075562546394</v>
      </c>
      <c r="Z1201" s="70" t="n">
        <f aca="false">MAX(Z1200,Y1201)</f>
        <v>2.21546474711247</v>
      </c>
      <c r="AA1201" s="70" t="n">
        <f aca="false">Z1201-Y1201</f>
        <v>0.00470912164853132</v>
      </c>
      <c r="AB1201" s="72" t="n">
        <f aca="false">AB1200*(1+F1201)</f>
        <v>10.7910635446487</v>
      </c>
      <c r="AC1201" s="73" t="n">
        <f aca="false">MAX(AC1200,AB1201)</f>
        <v>10.8116055952797</v>
      </c>
      <c r="AD1201" s="70" t="n">
        <f aca="false">1-AB1201/AC1201</f>
        <v>0.0018999999999999</v>
      </c>
      <c r="AE1201" s="73" t="n">
        <f aca="false">AE1200*(1+M1201)</f>
        <v>7.91941632068362</v>
      </c>
      <c r="AF1201" s="73" t="n">
        <f aca="false">MAX(AF1200,AE1201)</f>
        <v>7.957273656731</v>
      </c>
      <c r="AG1201" s="70" t="n">
        <f aca="false">1-AE1201/AF1201</f>
        <v>0.0047575762353429</v>
      </c>
      <c r="AH1201" s="74" t="n">
        <f aca="false">IF(R1201&gt;0,AH1200+1,0)</f>
        <v>1</v>
      </c>
      <c r="AI1201" s="74" t="n">
        <f aca="false">IF(U1201&gt;0,AI1200+1,0)</f>
        <v>274</v>
      </c>
      <c r="AJ1201" s="74" t="n">
        <f aca="false">IF(G1201&gt;0,AJ1200+1,0)</f>
        <v>0</v>
      </c>
      <c r="AK1201" s="74" t="n">
        <f aca="false">IF(G1201&lt;=0,AK1200+1,0)</f>
        <v>1</v>
      </c>
      <c r="AL1201" s="74" t="n">
        <f aca="false">IF(K1201&gt;0,AL1200+1,0)</f>
        <v>0</v>
      </c>
      <c r="AM1201" s="74" t="n">
        <f aca="false">IF(K1201&lt;=0,AM1200+1,0)</f>
        <v>1</v>
      </c>
    </row>
    <row r="1202" customFormat="false" ht="15" hidden="false" customHeight="false" outlineLevel="0" collapsed="false">
      <c r="A1202" s="61" t="n">
        <v>1206</v>
      </c>
      <c r="B1202" s="62" t="n">
        <v>43236.40625</v>
      </c>
      <c r="C1202" s="63" t="n">
        <f aca="false">YEAR(B1202)</f>
        <v>2018</v>
      </c>
      <c r="D1202" s="32" t="s">
        <v>276</v>
      </c>
      <c r="E1202" s="64" t="n">
        <v>10715.95</v>
      </c>
      <c r="F1202" s="65" t="n">
        <v>-0.0059</v>
      </c>
      <c r="G1202" s="66" t="n">
        <v>-63.224105</v>
      </c>
      <c r="H1202" s="67" t="n">
        <f aca="false">E1202+IF(D1202="Long",1,-1)*G1202</f>
        <v>10779.174105</v>
      </c>
      <c r="I1202" s="68" t="n">
        <f aca="false">Assumptions!$B$58</f>
        <v>5.35750011455817</v>
      </c>
      <c r="J1202" s="68" t="n">
        <f aca="false">INDEX(Yearly!$D$5:$D$22,MATCH(C1202,Yearly!$A$5:$A$22,0))</f>
        <v>0.518467753021758</v>
      </c>
      <c r="K1202" s="68" t="n">
        <f aca="false">G1202-I1202-J1202</f>
        <v>-69.1000728675799</v>
      </c>
      <c r="L1202" s="69" t="n">
        <f aca="false">(I1202+J1202)/Assumptions!$B$8</f>
        <v>0.000259093470710942</v>
      </c>
      <c r="M1202" s="70" t="n">
        <f aca="false">F1202-L1202</f>
        <v>-0.00615909347071094</v>
      </c>
      <c r="N1202" s="71" t="n">
        <f aca="false">G1202*Assumptions!$B$7</f>
        <v>-497257.585825</v>
      </c>
      <c r="O1202" s="71" t="n">
        <f aca="false">K1202*Assumptions!$B$7</f>
        <v>-543472.073103516</v>
      </c>
      <c r="P1202" s="68" t="n">
        <f aca="false">P1201+G1202</f>
        <v>14819.56915</v>
      </c>
      <c r="Q1202" s="68" t="n">
        <f aca="false">MAX(Q1201,P1202)</f>
        <v>14903.191655</v>
      </c>
      <c r="R1202" s="68" t="n">
        <f aca="false">Q1202-P1202</f>
        <v>83.6225049999994</v>
      </c>
      <c r="S1202" s="68" t="n">
        <f aca="false">S1201+K1202</f>
        <v>7784.48020924777</v>
      </c>
      <c r="T1202" s="68" t="n">
        <f aca="false">MAX(T1201,S1202)</f>
        <v>8098.85506898122</v>
      </c>
      <c r="U1202" s="68" t="n">
        <f aca="false">T1202-S1202</f>
        <v>314.374859733451</v>
      </c>
      <c r="V1202" s="70" t="n">
        <f aca="false">V1201+F1202</f>
        <v>2.5148</v>
      </c>
      <c r="W1202" s="70" t="n">
        <f aca="false">MAX(W1201,V1202)</f>
        <v>2.5226</v>
      </c>
      <c r="X1202" s="70" t="n">
        <f aca="false">W1202-V1202</f>
        <v>0.00780000000000003</v>
      </c>
      <c r="Y1202" s="70" t="n">
        <f aca="false">Y1201+M1202</f>
        <v>2.20459653199322</v>
      </c>
      <c r="Z1202" s="70" t="n">
        <f aca="false">MAX(Z1201,Y1202)</f>
        <v>2.21546474711247</v>
      </c>
      <c r="AA1202" s="70" t="n">
        <f aca="false">Z1202-Y1202</f>
        <v>0.0108682151192423</v>
      </c>
      <c r="AB1202" s="72" t="n">
        <f aca="false">AB1201*(1+F1202)</f>
        <v>10.7273962697352</v>
      </c>
      <c r="AC1202" s="73" t="n">
        <f aca="false">MAX(AC1201,AB1202)</f>
        <v>10.8116055952797</v>
      </c>
      <c r="AD1202" s="70" t="n">
        <f aca="false">1-AB1202/AC1202</f>
        <v>0.00778878999999999</v>
      </c>
      <c r="AE1202" s="73" t="n">
        <f aca="false">AE1201*(1+M1202)</f>
        <v>7.87063989533106</v>
      </c>
      <c r="AF1202" s="73" t="n">
        <f aca="false">MAX(AF1201,AE1202)</f>
        <v>7.957273656731</v>
      </c>
      <c r="AG1202" s="70" t="n">
        <f aca="false">1-AE1202/AF1202</f>
        <v>0.0108873673493263</v>
      </c>
      <c r="AH1202" s="74" t="n">
        <f aca="false">IF(R1202&gt;0,AH1201+1,0)</f>
        <v>2</v>
      </c>
      <c r="AI1202" s="74" t="n">
        <f aca="false">IF(U1202&gt;0,AI1201+1,0)</f>
        <v>275</v>
      </c>
      <c r="AJ1202" s="74" t="n">
        <f aca="false">IF(G1202&gt;0,AJ1201+1,0)</f>
        <v>0</v>
      </c>
      <c r="AK1202" s="74" t="n">
        <f aca="false">IF(G1202&lt;=0,AK1201+1,0)</f>
        <v>2</v>
      </c>
      <c r="AL1202" s="74" t="n">
        <f aca="false">IF(K1202&gt;0,AL1201+1,0)</f>
        <v>0</v>
      </c>
      <c r="AM1202" s="74" t="n">
        <f aca="false">IF(K1202&lt;=0,AM1201+1,0)</f>
        <v>2</v>
      </c>
    </row>
    <row r="1203" customFormat="false" ht="15" hidden="false" customHeight="false" outlineLevel="0" collapsed="false">
      <c r="A1203" s="61" t="n">
        <v>1207</v>
      </c>
      <c r="B1203" s="62" t="n">
        <v>43236.5729166667</v>
      </c>
      <c r="C1203" s="63" t="n">
        <f aca="false">YEAR(B1203)</f>
        <v>2018</v>
      </c>
      <c r="D1203" s="32" t="s">
        <v>277</v>
      </c>
      <c r="E1203" s="64" t="n">
        <v>10778.7</v>
      </c>
      <c r="F1203" s="65" t="n">
        <v>-0.0032</v>
      </c>
      <c r="G1203" s="66" t="n">
        <v>-34.49184</v>
      </c>
      <c r="H1203" s="67" t="n">
        <f aca="false">E1203+IF(D1203="Long",1,-1)*G1203</f>
        <v>10744.20816</v>
      </c>
      <c r="I1203" s="68" t="n">
        <f aca="false">Assumptions!$B$58</f>
        <v>5.35750011455817</v>
      </c>
      <c r="J1203" s="68" t="n">
        <f aca="false">INDEX(Yearly!$D$5:$D$22,MATCH(C1203,Yearly!$A$5:$A$22,0))</f>
        <v>0.518467753021758</v>
      </c>
      <c r="K1203" s="68" t="n">
        <f aca="false">G1203-I1203-J1203</f>
        <v>-40.3678078675799</v>
      </c>
      <c r="L1203" s="69" t="n">
        <f aca="false">(I1203+J1203)/Assumptions!$B$8</f>
        <v>0.000259093470710942</v>
      </c>
      <c r="M1203" s="70" t="n">
        <f aca="false">F1203-L1203</f>
        <v>-0.00345909347071094</v>
      </c>
      <c r="N1203" s="71" t="n">
        <f aca="false">G1203*Assumptions!$B$7</f>
        <v>-271278.3216</v>
      </c>
      <c r="O1203" s="71" t="n">
        <f aca="false">K1203*Assumptions!$B$7</f>
        <v>-317492.808878516</v>
      </c>
      <c r="P1203" s="68" t="n">
        <f aca="false">P1202+G1203</f>
        <v>14785.07731</v>
      </c>
      <c r="Q1203" s="68" t="n">
        <f aca="false">MAX(Q1202,P1203)</f>
        <v>14903.191655</v>
      </c>
      <c r="R1203" s="68" t="n">
        <f aca="false">Q1203-P1203</f>
        <v>118.114345</v>
      </c>
      <c r="S1203" s="68" t="n">
        <f aca="false">S1202+K1203</f>
        <v>7744.11240138019</v>
      </c>
      <c r="T1203" s="68" t="n">
        <f aca="false">MAX(T1202,S1203)</f>
        <v>8098.85506898122</v>
      </c>
      <c r="U1203" s="68" t="n">
        <f aca="false">T1203-S1203</f>
        <v>354.742667601031</v>
      </c>
      <c r="V1203" s="70" t="n">
        <f aca="false">V1202+F1203</f>
        <v>2.5116</v>
      </c>
      <c r="W1203" s="70" t="n">
        <f aca="false">MAX(W1202,V1203)</f>
        <v>2.5226</v>
      </c>
      <c r="X1203" s="70" t="n">
        <f aca="false">W1203-V1203</f>
        <v>0.0110000000000001</v>
      </c>
      <c r="Y1203" s="70" t="n">
        <f aca="false">Y1202+M1203</f>
        <v>2.20113743852251</v>
      </c>
      <c r="Z1203" s="70" t="n">
        <f aca="false">MAX(Z1202,Y1203)</f>
        <v>2.21546474711247</v>
      </c>
      <c r="AA1203" s="70" t="n">
        <f aca="false">Z1203-Y1203</f>
        <v>0.0143273085899533</v>
      </c>
      <c r="AB1203" s="72" t="n">
        <f aca="false">AB1202*(1+F1203)</f>
        <v>10.6930686016721</v>
      </c>
      <c r="AC1203" s="73" t="n">
        <f aca="false">MAX(AC1202,AB1203)</f>
        <v>10.8116055952797</v>
      </c>
      <c r="AD1203" s="70" t="n">
        <f aca="false">1-AB1203/AC1203</f>
        <v>0.0109638658719999</v>
      </c>
      <c r="AE1203" s="73" t="n">
        <f aca="false">AE1202*(1+M1203)</f>
        <v>7.8434146162588</v>
      </c>
      <c r="AF1203" s="73" t="n">
        <f aca="false">MAX(AF1202,AE1203)</f>
        <v>7.957273656731</v>
      </c>
      <c r="AG1203" s="70" t="n">
        <f aca="false">1-AE1203/AF1203</f>
        <v>0.014308800398726</v>
      </c>
      <c r="AH1203" s="74" t="n">
        <f aca="false">IF(R1203&gt;0,AH1202+1,0)</f>
        <v>3</v>
      </c>
      <c r="AI1203" s="74" t="n">
        <f aca="false">IF(U1203&gt;0,AI1202+1,0)</f>
        <v>276</v>
      </c>
      <c r="AJ1203" s="74" t="n">
        <f aca="false">IF(G1203&gt;0,AJ1202+1,0)</f>
        <v>0</v>
      </c>
      <c r="AK1203" s="74" t="n">
        <f aca="false">IF(G1203&lt;=0,AK1202+1,0)</f>
        <v>3</v>
      </c>
      <c r="AL1203" s="74" t="n">
        <f aca="false">IF(K1203&gt;0,AL1202+1,0)</f>
        <v>0</v>
      </c>
      <c r="AM1203" s="74" t="n">
        <f aca="false">IF(K1203&lt;=0,AM1202+1,0)</f>
        <v>3</v>
      </c>
    </row>
    <row r="1204" customFormat="false" ht="15" hidden="false" customHeight="false" outlineLevel="0" collapsed="false">
      <c r="A1204" s="61" t="n">
        <v>1208</v>
      </c>
      <c r="B1204" s="62" t="n">
        <v>43236.6180555556</v>
      </c>
      <c r="C1204" s="63" t="n">
        <f aca="false">YEAR(B1204)</f>
        <v>2018</v>
      </c>
      <c r="D1204" s="32" t="s">
        <v>276</v>
      </c>
      <c r="E1204" s="64" t="n">
        <v>10744.2</v>
      </c>
      <c r="F1204" s="65" t="n">
        <v>0.0176</v>
      </c>
      <c r="G1204" s="66" t="n">
        <v>189.09792</v>
      </c>
      <c r="H1204" s="67" t="n">
        <f aca="false">E1204+IF(D1204="Long",1,-1)*G1204</f>
        <v>10555.10208</v>
      </c>
      <c r="I1204" s="68" t="n">
        <f aca="false">Assumptions!$B$58</f>
        <v>5.35750011455817</v>
      </c>
      <c r="J1204" s="68" t="n">
        <f aca="false">INDEX(Yearly!$D$5:$D$22,MATCH(C1204,Yearly!$A$5:$A$22,0))</f>
        <v>0.518467753021758</v>
      </c>
      <c r="K1204" s="68" t="n">
        <f aca="false">G1204-I1204-J1204</f>
        <v>183.22195213242</v>
      </c>
      <c r="L1204" s="69" t="n">
        <f aca="false">(I1204+J1204)/Assumptions!$B$8</f>
        <v>0.000259093470710942</v>
      </c>
      <c r="M1204" s="70" t="n">
        <f aca="false">F1204-L1204</f>
        <v>0.0173409065292891</v>
      </c>
      <c r="N1204" s="71" t="n">
        <f aca="false">G1204*Assumptions!$B$7</f>
        <v>1487255.1408</v>
      </c>
      <c r="O1204" s="71" t="n">
        <f aca="false">K1204*Assumptions!$B$7</f>
        <v>1441040.65352148</v>
      </c>
      <c r="P1204" s="68" t="n">
        <f aca="false">P1203+G1204</f>
        <v>14974.17523</v>
      </c>
      <c r="Q1204" s="68" t="n">
        <f aca="false">MAX(Q1203,P1204)</f>
        <v>14974.17523</v>
      </c>
      <c r="R1204" s="68" t="n">
        <f aca="false">Q1204-P1204</f>
        <v>0</v>
      </c>
      <c r="S1204" s="68" t="n">
        <f aca="false">S1203+K1204</f>
        <v>7927.33435351261</v>
      </c>
      <c r="T1204" s="68" t="n">
        <f aca="false">MAX(T1203,S1204)</f>
        <v>8098.85506898122</v>
      </c>
      <c r="U1204" s="68" t="n">
        <f aca="false">T1204-S1204</f>
        <v>171.52071546861</v>
      </c>
      <c r="V1204" s="70" t="n">
        <f aca="false">V1203+F1204</f>
        <v>2.5292</v>
      </c>
      <c r="W1204" s="70" t="n">
        <f aca="false">MAX(W1203,V1204)</f>
        <v>2.5292</v>
      </c>
      <c r="X1204" s="70" t="n">
        <f aca="false">W1204-V1204</f>
        <v>0</v>
      </c>
      <c r="Y1204" s="70" t="n">
        <f aca="false">Y1203+M1204</f>
        <v>2.2184783450518</v>
      </c>
      <c r="Z1204" s="70" t="n">
        <f aca="false">MAX(Z1203,Y1204)</f>
        <v>2.2184783450518</v>
      </c>
      <c r="AA1204" s="70" t="n">
        <f aca="false">Z1204-Y1204</f>
        <v>0</v>
      </c>
      <c r="AB1204" s="72" t="n">
        <f aca="false">AB1203*(1+F1204)</f>
        <v>10.8812666090615</v>
      </c>
      <c r="AC1204" s="73" t="n">
        <f aca="false">MAX(AC1203,AB1204)</f>
        <v>10.8812666090615</v>
      </c>
      <c r="AD1204" s="70" t="n">
        <f aca="false">1-AB1204/AC1204</f>
        <v>0</v>
      </c>
      <c r="AE1204" s="73" t="n">
        <f aca="false">AE1203*(1+M1204)</f>
        <v>7.9794265359898</v>
      </c>
      <c r="AF1204" s="73" t="n">
        <f aca="false">MAX(AF1203,AE1204)</f>
        <v>7.9794265359898</v>
      </c>
      <c r="AG1204" s="70" t="n">
        <f aca="false">1-AE1204/AF1204</f>
        <v>0</v>
      </c>
      <c r="AH1204" s="74" t="n">
        <f aca="false">IF(R1204&gt;0,AH1203+1,0)</f>
        <v>0</v>
      </c>
      <c r="AI1204" s="74" t="n">
        <f aca="false">IF(U1204&gt;0,AI1203+1,0)</f>
        <v>277</v>
      </c>
      <c r="AJ1204" s="74" t="n">
        <f aca="false">IF(G1204&gt;0,AJ1203+1,0)</f>
        <v>1</v>
      </c>
      <c r="AK1204" s="74" t="n">
        <f aca="false">IF(G1204&lt;=0,AK1203+1,0)</f>
        <v>0</v>
      </c>
      <c r="AL1204" s="74" t="n">
        <f aca="false">IF(K1204&gt;0,AL1203+1,0)</f>
        <v>1</v>
      </c>
      <c r="AM1204" s="74" t="n">
        <f aca="false">IF(K1204&lt;=0,AM1203+1,0)</f>
        <v>0</v>
      </c>
    </row>
    <row r="1205" customFormat="false" ht="15" hidden="false" customHeight="false" outlineLevel="0" collapsed="false">
      <c r="A1205" s="61" t="n">
        <v>1209</v>
      </c>
      <c r="B1205" s="62" t="n">
        <v>43245.40625</v>
      </c>
      <c r="C1205" s="63" t="n">
        <f aca="false">YEAR(B1205)</f>
        <v>2018</v>
      </c>
      <c r="D1205" s="32" t="s">
        <v>277</v>
      </c>
      <c r="E1205" s="64" t="n">
        <v>10555</v>
      </c>
      <c r="F1205" s="65" t="n">
        <v>0.0023</v>
      </c>
      <c r="G1205" s="66" t="n">
        <v>24.2765</v>
      </c>
      <c r="H1205" s="67" t="n">
        <f aca="false">E1205+IF(D1205="Long",1,-1)*G1205</f>
        <v>10579.2765</v>
      </c>
      <c r="I1205" s="68" t="n">
        <f aca="false">Assumptions!$B$58</f>
        <v>5.35750011455817</v>
      </c>
      <c r="J1205" s="68" t="n">
        <f aca="false">INDEX(Yearly!$D$5:$D$22,MATCH(C1205,Yearly!$A$5:$A$22,0))</f>
        <v>0.518467753021758</v>
      </c>
      <c r="K1205" s="68" t="n">
        <f aca="false">G1205-I1205-J1205</f>
        <v>18.4005321324201</v>
      </c>
      <c r="L1205" s="69" t="n">
        <f aca="false">(I1205+J1205)/Assumptions!$B$8</f>
        <v>0.000259093470710942</v>
      </c>
      <c r="M1205" s="70" t="n">
        <f aca="false">F1205-L1205</f>
        <v>0.00204090652928906</v>
      </c>
      <c r="N1205" s="71" t="n">
        <f aca="false">G1205*Assumptions!$B$7</f>
        <v>190934.6725</v>
      </c>
      <c r="O1205" s="71" t="n">
        <f aca="false">K1205*Assumptions!$B$7</f>
        <v>144720.185221484</v>
      </c>
      <c r="P1205" s="68" t="n">
        <f aca="false">P1204+G1205</f>
        <v>14998.45173</v>
      </c>
      <c r="Q1205" s="68" t="n">
        <f aca="false">MAX(Q1204,P1205)</f>
        <v>14998.45173</v>
      </c>
      <c r="R1205" s="68" t="n">
        <f aca="false">Q1205-P1205</f>
        <v>0</v>
      </c>
      <c r="S1205" s="68" t="n">
        <f aca="false">S1204+K1205</f>
        <v>7945.73488564503</v>
      </c>
      <c r="T1205" s="68" t="n">
        <f aca="false">MAX(T1204,S1205)</f>
        <v>8098.85506898122</v>
      </c>
      <c r="U1205" s="68" t="n">
        <f aca="false">T1205-S1205</f>
        <v>153.12018333619</v>
      </c>
      <c r="V1205" s="70" t="n">
        <f aca="false">V1204+F1205</f>
        <v>2.5315</v>
      </c>
      <c r="W1205" s="70" t="n">
        <f aca="false">MAX(W1204,V1205)</f>
        <v>2.5315</v>
      </c>
      <c r="X1205" s="70" t="n">
        <f aca="false">W1205-V1205</f>
        <v>0</v>
      </c>
      <c r="Y1205" s="70" t="n">
        <f aca="false">Y1204+M1205</f>
        <v>2.22051925158109</v>
      </c>
      <c r="Z1205" s="70" t="n">
        <f aca="false">MAX(Z1204,Y1205)</f>
        <v>2.22051925158109</v>
      </c>
      <c r="AA1205" s="70" t="n">
        <f aca="false">Z1205-Y1205</f>
        <v>0</v>
      </c>
      <c r="AB1205" s="72" t="n">
        <f aca="false">AB1204*(1+F1205)</f>
        <v>10.9062935222624</v>
      </c>
      <c r="AC1205" s="73" t="n">
        <f aca="false">MAX(AC1204,AB1205)</f>
        <v>10.9062935222624</v>
      </c>
      <c r="AD1205" s="70" t="n">
        <f aca="false">1-AB1205/AC1205</f>
        <v>0</v>
      </c>
      <c r="AE1205" s="73" t="n">
        <f aca="false">AE1204*(1+M1205)</f>
        <v>7.99571179970709</v>
      </c>
      <c r="AF1205" s="73" t="n">
        <f aca="false">MAX(AF1204,AE1205)</f>
        <v>7.99571179970709</v>
      </c>
      <c r="AG1205" s="70" t="n">
        <f aca="false">1-AE1205/AF1205</f>
        <v>0</v>
      </c>
      <c r="AH1205" s="74" t="n">
        <f aca="false">IF(R1205&gt;0,AH1204+1,0)</f>
        <v>0</v>
      </c>
      <c r="AI1205" s="74" t="n">
        <f aca="false">IF(U1205&gt;0,AI1204+1,0)</f>
        <v>278</v>
      </c>
      <c r="AJ1205" s="74" t="n">
        <f aca="false">IF(G1205&gt;0,AJ1204+1,0)</f>
        <v>2</v>
      </c>
      <c r="AK1205" s="74" t="n">
        <f aca="false">IF(G1205&lt;=0,AK1204+1,0)</f>
        <v>0</v>
      </c>
      <c r="AL1205" s="74" t="n">
        <f aca="false">IF(K1205&gt;0,AL1204+1,0)</f>
        <v>2</v>
      </c>
      <c r="AM1205" s="74" t="n">
        <f aca="false">IF(K1205&lt;=0,AM1204+1,0)</f>
        <v>0</v>
      </c>
    </row>
    <row r="1206" customFormat="false" ht="15" hidden="false" customHeight="false" outlineLevel="0" collapsed="false">
      <c r="A1206" s="61" t="n">
        <v>1210</v>
      </c>
      <c r="B1206" s="62" t="n">
        <v>43250.40625</v>
      </c>
      <c r="C1206" s="63" t="n">
        <f aca="false">YEAR(B1206)</f>
        <v>2018</v>
      </c>
      <c r="D1206" s="32" t="s">
        <v>276</v>
      </c>
      <c r="E1206" s="64" t="n">
        <v>10578.85</v>
      </c>
      <c r="F1206" s="65" t="n">
        <v>-0.0062</v>
      </c>
      <c r="G1206" s="66" t="n">
        <v>-65.58887</v>
      </c>
      <c r="H1206" s="67" t="n">
        <f aca="false">E1206+IF(D1206="Long",1,-1)*G1206</f>
        <v>10644.43887</v>
      </c>
      <c r="I1206" s="68" t="n">
        <f aca="false">Assumptions!$B$58</f>
        <v>5.35750011455817</v>
      </c>
      <c r="J1206" s="68" t="n">
        <f aca="false">INDEX(Yearly!$D$5:$D$22,MATCH(C1206,Yearly!$A$5:$A$22,0))</f>
        <v>0.518467753021758</v>
      </c>
      <c r="K1206" s="68" t="n">
        <f aca="false">G1206-I1206-J1206</f>
        <v>-71.4648378675799</v>
      </c>
      <c r="L1206" s="69" t="n">
        <f aca="false">(I1206+J1206)/Assumptions!$B$8</f>
        <v>0.000259093470710942</v>
      </c>
      <c r="M1206" s="70" t="n">
        <f aca="false">F1206-L1206</f>
        <v>-0.00645909347071094</v>
      </c>
      <c r="N1206" s="71" t="n">
        <f aca="false">G1206*Assumptions!$B$7</f>
        <v>-515856.46255</v>
      </c>
      <c r="O1206" s="71" t="n">
        <f aca="false">K1206*Assumptions!$B$7</f>
        <v>-562070.949828516</v>
      </c>
      <c r="P1206" s="68" t="n">
        <f aca="false">P1205+G1206</f>
        <v>14932.86286</v>
      </c>
      <c r="Q1206" s="68" t="n">
        <f aca="false">MAX(Q1205,P1206)</f>
        <v>14998.45173</v>
      </c>
      <c r="R1206" s="68" t="n">
        <f aca="false">Q1206-P1206</f>
        <v>65.5888699999996</v>
      </c>
      <c r="S1206" s="68" t="n">
        <f aca="false">S1205+K1206</f>
        <v>7874.27004777745</v>
      </c>
      <c r="T1206" s="68" t="n">
        <f aca="false">MAX(T1205,S1206)</f>
        <v>8098.85506898122</v>
      </c>
      <c r="U1206" s="68" t="n">
        <f aca="false">T1206-S1206</f>
        <v>224.58502120377</v>
      </c>
      <c r="V1206" s="70" t="n">
        <f aca="false">V1205+F1206</f>
        <v>2.5253</v>
      </c>
      <c r="W1206" s="70" t="n">
        <f aca="false">MAX(W1205,V1206)</f>
        <v>2.5315</v>
      </c>
      <c r="X1206" s="70" t="n">
        <f aca="false">W1206-V1206</f>
        <v>0.00620000000000021</v>
      </c>
      <c r="Y1206" s="70" t="n">
        <f aca="false">Y1205+M1206</f>
        <v>2.21406015811038</v>
      </c>
      <c r="Z1206" s="70" t="n">
        <f aca="false">MAX(Z1205,Y1206)</f>
        <v>2.22051925158109</v>
      </c>
      <c r="AA1206" s="70" t="n">
        <f aca="false">Z1206-Y1206</f>
        <v>0.00645909347071116</v>
      </c>
      <c r="AB1206" s="72" t="n">
        <f aca="false">AB1205*(1+F1206)</f>
        <v>10.8386745024243</v>
      </c>
      <c r="AC1206" s="73" t="n">
        <f aca="false">MAX(AC1205,AB1206)</f>
        <v>10.9062935222624</v>
      </c>
      <c r="AD1206" s="70" t="n">
        <f aca="false">1-AB1206/AC1206</f>
        <v>0.00619999999999998</v>
      </c>
      <c r="AE1206" s="73" t="n">
        <f aca="false">AE1205*(1+M1206)</f>
        <v>7.94406674982791</v>
      </c>
      <c r="AF1206" s="73" t="n">
        <f aca="false">MAX(AF1205,AE1206)</f>
        <v>7.99571179970709</v>
      </c>
      <c r="AG1206" s="70" t="n">
        <f aca="false">1-AE1206/AF1206</f>
        <v>0.00645909347071094</v>
      </c>
      <c r="AH1206" s="74" t="n">
        <f aca="false">IF(R1206&gt;0,AH1205+1,0)</f>
        <v>1</v>
      </c>
      <c r="AI1206" s="74" t="n">
        <f aca="false">IF(U1206&gt;0,AI1205+1,0)</f>
        <v>279</v>
      </c>
      <c r="AJ1206" s="74" t="n">
        <f aca="false">IF(G1206&gt;0,AJ1205+1,0)</f>
        <v>0</v>
      </c>
      <c r="AK1206" s="74" t="n">
        <f aca="false">IF(G1206&lt;=0,AK1205+1,0)</f>
        <v>1</v>
      </c>
      <c r="AL1206" s="74" t="n">
        <f aca="false">IF(K1206&gt;0,AL1205+1,0)</f>
        <v>0</v>
      </c>
      <c r="AM1206" s="74" t="n">
        <f aca="false">IF(K1206&lt;=0,AM1205+1,0)</f>
        <v>1</v>
      </c>
    </row>
    <row r="1207" customFormat="false" ht="15" hidden="false" customHeight="false" outlineLevel="0" collapsed="false">
      <c r="A1207" s="61" t="n">
        <v>1211</v>
      </c>
      <c r="B1207" s="62" t="n">
        <v>43250.5520833333</v>
      </c>
      <c r="C1207" s="63" t="n">
        <f aca="false">YEAR(B1207)</f>
        <v>2018</v>
      </c>
      <c r="D1207" s="32" t="s">
        <v>277</v>
      </c>
      <c r="E1207" s="64" t="n">
        <v>10644.1</v>
      </c>
      <c r="F1207" s="65" t="n">
        <v>0.0033</v>
      </c>
      <c r="G1207" s="66" t="n">
        <v>35.12553</v>
      </c>
      <c r="H1207" s="67" t="n">
        <f aca="false">E1207+IF(D1207="Long",1,-1)*G1207</f>
        <v>10679.22553</v>
      </c>
      <c r="I1207" s="68" t="n">
        <f aca="false">Assumptions!$B$58</f>
        <v>5.35750011455817</v>
      </c>
      <c r="J1207" s="68" t="n">
        <f aca="false">INDEX(Yearly!$D$5:$D$22,MATCH(C1207,Yearly!$A$5:$A$22,0))</f>
        <v>0.518467753021758</v>
      </c>
      <c r="K1207" s="68" t="n">
        <f aca="false">G1207-I1207-J1207</f>
        <v>29.2495621324201</v>
      </c>
      <c r="L1207" s="69" t="n">
        <f aca="false">(I1207+J1207)/Assumptions!$B$8</f>
        <v>0.000259093470710942</v>
      </c>
      <c r="M1207" s="70" t="n">
        <f aca="false">F1207-L1207</f>
        <v>0.00304090652928906</v>
      </c>
      <c r="N1207" s="71" t="n">
        <f aca="false">G1207*Assumptions!$B$7</f>
        <v>276262.29345</v>
      </c>
      <c r="O1207" s="71" t="n">
        <f aca="false">K1207*Assumptions!$B$7</f>
        <v>230047.806171484</v>
      </c>
      <c r="P1207" s="68" t="n">
        <f aca="false">P1206+G1207</f>
        <v>14967.98839</v>
      </c>
      <c r="Q1207" s="68" t="n">
        <f aca="false">MAX(Q1206,P1207)</f>
        <v>14998.45173</v>
      </c>
      <c r="R1207" s="68" t="n">
        <f aca="false">Q1207-P1207</f>
        <v>30.4633400000002</v>
      </c>
      <c r="S1207" s="68" t="n">
        <f aca="false">S1206+K1207</f>
        <v>7903.51960990987</v>
      </c>
      <c r="T1207" s="68" t="n">
        <f aca="false">MAX(T1206,S1207)</f>
        <v>8098.85506898122</v>
      </c>
      <c r="U1207" s="68" t="n">
        <f aca="false">T1207-S1207</f>
        <v>195.335459071351</v>
      </c>
      <c r="V1207" s="70" t="n">
        <f aca="false">V1206+F1207</f>
        <v>2.5286</v>
      </c>
      <c r="W1207" s="70" t="n">
        <f aca="false">MAX(W1206,V1207)</f>
        <v>2.5315</v>
      </c>
      <c r="X1207" s="70" t="n">
        <f aca="false">W1207-V1207</f>
        <v>0.00290000000000035</v>
      </c>
      <c r="Y1207" s="70" t="n">
        <f aca="false">Y1206+M1207</f>
        <v>2.21710106463967</v>
      </c>
      <c r="Z1207" s="70" t="n">
        <f aca="false">MAX(Z1206,Y1207)</f>
        <v>2.22051925158109</v>
      </c>
      <c r="AA1207" s="70" t="n">
        <f aca="false">Z1207-Y1207</f>
        <v>0.00341818694142226</v>
      </c>
      <c r="AB1207" s="72" t="n">
        <f aca="false">AB1206*(1+F1207)</f>
        <v>10.8744421282823</v>
      </c>
      <c r="AC1207" s="73" t="n">
        <f aca="false">MAX(AC1206,AB1207)</f>
        <v>10.9062935222624</v>
      </c>
      <c r="AD1207" s="70" t="n">
        <f aca="false">1-AB1207/AC1207</f>
        <v>0.0029204599999999</v>
      </c>
      <c r="AE1207" s="73" t="n">
        <f aca="false">AE1206*(1+M1207)</f>
        <v>7.96822391427657</v>
      </c>
      <c r="AF1207" s="73" t="n">
        <f aca="false">MAX(AF1206,AE1207)</f>
        <v>7.99571179970709</v>
      </c>
      <c r="AG1207" s="70" t="n">
        <f aca="false">1-AE1207/AF1207</f>
        <v>0.0034378284409301</v>
      </c>
      <c r="AH1207" s="74" t="n">
        <f aca="false">IF(R1207&gt;0,AH1206+1,0)</f>
        <v>2</v>
      </c>
      <c r="AI1207" s="74" t="n">
        <f aca="false">IF(U1207&gt;0,AI1206+1,0)</f>
        <v>280</v>
      </c>
      <c r="AJ1207" s="74" t="n">
        <f aca="false">IF(G1207&gt;0,AJ1206+1,0)</f>
        <v>1</v>
      </c>
      <c r="AK1207" s="74" t="n">
        <f aca="false">IF(G1207&lt;=0,AK1206+1,0)</f>
        <v>0</v>
      </c>
      <c r="AL1207" s="74" t="n">
        <f aca="false">IF(K1207&gt;0,AL1206+1,0)</f>
        <v>1</v>
      </c>
      <c r="AM1207" s="74" t="n">
        <f aca="false">IF(K1207&lt;=0,AM1206+1,0)</f>
        <v>0</v>
      </c>
    </row>
    <row r="1208" customFormat="false" ht="15" hidden="false" customHeight="false" outlineLevel="0" collapsed="false">
      <c r="A1208" s="61" t="n">
        <v>1212</v>
      </c>
      <c r="B1208" s="62" t="n">
        <v>43255.4270833333</v>
      </c>
      <c r="C1208" s="63" t="n">
        <f aca="false">YEAR(B1208)</f>
        <v>2018</v>
      </c>
      <c r="D1208" s="32" t="s">
        <v>276</v>
      </c>
      <c r="E1208" s="64" t="n">
        <v>10679.45</v>
      </c>
      <c r="F1208" s="65" t="n">
        <v>-0.0019</v>
      </c>
      <c r="G1208" s="66" t="n">
        <v>-20.290955</v>
      </c>
      <c r="H1208" s="67" t="n">
        <f aca="false">E1208+IF(D1208="Long",1,-1)*G1208</f>
        <v>10699.740955</v>
      </c>
      <c r="I1208" s="68" t="n">
        <f aca="false">Assumptions!$B$58</f>
        <v>5.35750011455817</v>
      </c>
      <c r="J1208" s="68" t="n">
        <f aca="false">INDEX(Yearly!$D$5:$D$22,MATCH(C1208,Yearly!$A$5:$A$22,0))</f>
        <v>0.518467753021758</v>
      </c>
      <c r="K1208" s="68" t="n">
        <f aca="false">G1208-I1208-J1208</f>
        <v>-26.1669228675799</v>
      </c>
      <c r="L1208" s="69" t="n">
        <f aca="false">(I1208+J1208)/Assumptions!$B$8</f>
        <v>0.000259093470710942</v>
      </c>
      <c r="M1208" s="70" t="n">
        <f aca="false">F1208-L1208</f>
        <v>-0.00215909347071094</v>
      </c>
      <c r="N1208" s="71" t="n">
        <f aca="false">G1208*Assumptions!$B$7</f>
        <v>-159588.361075</v>
      </c>
      <c r="O1208" s="71" t="n">
        <f aca="false">K1208*Assumptions!$B$7</f>
        <v>-205802.848353516</v>
      </c>
      <c r="P1208" s="68" t="n">
        <f aca="false">P1207+G1208</f>
        <v>14947.697435</v>
      </c>
      <c r="Q1208" s="68" t="n">
        <f aca="false">MAX(Q1207,P1208)</f>
        <v>14998.45173</v>
      </c>
      <c r="R1208" s="68" t="n">
        <f aca="false">Q1208-P1208</f>
        <v>50.7542950000006</v>
      </c>
      <c r="S1208" s="68" t="n">
        <f aca="false">S1207+K1208</f>
        <v>7877.35268704229</v>
      </c>
      <c r="T1208" s="68" t="n">
        <f aca="false">MAX(T1207,S1208)</f>
        <v>8098.85506898122</v>
      </c>
      <c r="U1208" s="68" t="n">
        <f aca="false">T1208-S1208</f>
        <v>221.502381938931</v>
      </c>
      <c r="V1208" s="70" t="n">
        <f aca="false">V1207+F1208</f>
        <v>2.5267</v>
      </c>
      <c r="W1208" s="70" t="n">
        <f aca="false">MAX(W1207,V1208)</f>
        <v>2.5315</v>
      </c>
      <c r="X1208" s="70" t="n">
        <f aca="false">W1208-V1208</f>
        <v>0.00480000000000036</v>
      </c>
      <c r="Y1208" s="70" t="n">
        <f aca="false">Y1207+M1208</f>
        <v>2.21494197116896</v>
      </c>
      <c r="Z1208" s="70" t="n">
        <f aca="false">MAX(Z1207,Y1208)</f>
        <v>2.22051925158109</v>
      </c>
      <c r="AA1208" s="70" t="n">
        <f aca="false">Z1208-Y1208</f>
        <v>0.00557728041213323</v>
      </c>
      <c r="AB1208" s="72" t="n">
        <f aca="false">AB1207*(1+F1208)</f>
        <v>10.8537806882386</v>
      </c>
      <c r="AC1208" s="73" t="n">
        <f aca="false">MAX(AC1207,AB1208)</f>
        <v>10.9062935222624</v>
      </c>
      <c r="AD1208" s="70" t="n">
        <f aca="false">1-AB1208/AC1208</f>
        <v>0.00481491112599997</v>
      </c>
      <c r="AE1208" s="73" t="n">
        <f aca="false">AE1207*(1+M1208)</f>
        <v>7.9510197740501</v>
      </c>
      <c r="AF1208" s="73" t="n">
        <f aca="false">MAX(AF1207,AE1208)</f>
        <v>7.99571179970709</v>
      </c>
      <c r="AG1208" s="70" t="n">
        <f aca="false">1-AE1208/AF1208</f>
        <v>0.0055894993187009</v>
      </c>
      <c r="AH1208" s="74" t="n">
        <f aca="false">IF(R1208&gt;0,AH1207+1,0)</f>
        <v>3</v>
      </c>
      <c r="AI1208" s="74" t="n">
        <f aca="false">IF(U1208&gt;0,AI1207+1,0)</f>
        <v>281</v>
      </c>
      <c r="AJ1208" s="74" t="n">
        <f aca="false">IF(G1208&gt;0,AJ1207+1,0)</f>
        <v>0</v>
      </c>
      <c r="AK1208" s="74" t="n">
        <f aca="false">IF(G1208&lt;=0,AK1207+1,0)</f>
        <v>1</v>
      </c>
      <c r="AL1208" s="74" t="n">
        <f aca="false">IF(K1208&gt;0,AL1207+1,0)</f>
        <v>0</v>
      </c>
      <c r="AM1208" s="74" t="n">
        <f aca="false">IF(K1208&lt;=0,AM1207+1,0)</f>
        <v>1</v>
      </c>
    </row>
    <row r="1209" customFormat="false" ht="15" hidden="false" customHeight="false" outlineLevel="0" collapsed="false">
      <c r="A1209" s="61" t="n">
        <v>1213</v>
      </c>
      <c r="B1209" s="62" t="n">
        <v>43255.5229166667</v>
      </c>
      <c r="C1209" s="63" t="n">
        <f aca="false">YEAR(B1209)</f>
        <v>2018</v>
      </c>
      <c r="D1209" s="32" t="s">
        <v>277</v>
      </c>
      <c r="E1209" s="64" t="n">
        <v>10699.85</v>
      </c>
      <c r="F1209" s="65" t="n">
        <v>-0.004</v>
      </c>
      <c r="G1209" s="66" t="n">
        <v>-42.7994</v>
      </c>
      <c r="H1209" s="67" t="n">
        <f aca="false">E1209+IF(D1209="Long",1,-1)*G1209</f>
        <v>10657.0506</v>
      </c>
      <c r="I1209" s="68" t="n">
        <f aca="false">Assumptions!$B$58</f>
        <v>5.35750011455817</v>
      </c>
      <c r="J1209" s="68" t="n">
        <f aca="false">INDEX(Yearly!$D$5:$D$22,MATCH(C1209,Yearly!$A$5:$A$22,0))</f>
        <v>0.518467753021758</v>
      </c>
      <c r="K1209" s="68" t="n">
        <f aca="false">G1209-I1209-J1209</f>
        <v>-48.6753678675799</v>
      </c>
      <c r="L1209" s="69" t="n">
        <f aca="false">(I1209+J1209)/Assumptions!$B$8</f>
        <v>0.000259093470710942</v>
      </c>
      <c r="M1209" s="70" t="n">
        <f aca="false">F1209-L1209</f>
        <v>-0.00425909347071094</v>
      </c>
      <c r="N1209" s="71" t="n">
        <f aca="false">G1209*Assumptions!$B$7</f>
        <v>-336617.281</v>
      </c>
      <c r="O1209" s="71" t="n">
        <f aca="false">K1209*Assumptions!$B$7</f>
        <v>-382831.768278516</v>
      </c>
      <c r="P1209" s="68" t="n">
        <f aca="false">P1208+G1209</f>
        <v>14904.898035</v>
      </c>
      <c r="Q1209" s="68" t="n">
        <f aca="false">MAX(Q1208,P1209)</f>
        <v>14998.45173</v>
      </c>
      <c r="R1209" s="68" t="n">
        <f aca="false">Q1209-P1209</f>
        <v>93.5536950000005</v>
      </c>
      <c r="S1209" s="68" t="n">
        <f aca="false">S1208+K1209</f>
        <v>7828.67731917471</v>
      </c>
      <c r="T1209" s="68" t="n">
        <f aca="false">MAX(T1208,S1209)</f>
        <v>8098.85506898122</v>
      </c>
      <c r="U1209" s="68" t="n">
        <f aca="false">T1209-S1209</f>
        <v>270.17774980651</v>
      </c>
      <c r="V1209" s="70" t="n">
        <f aca="false">V1208+F1209</f>
        <v>2.5227</v>
      </c>
      <c r="W1209" s="70" t="n">
        <f aca="false">MAX(W1208,V1209)</f>
        <v>2.5315</v>
      </c>
      <c r="X1209" s="70" t="n">
        <f aca="false">W1209-V1209</f>
        <v>0.00880000000000036</v>
      </c>
      <c r="Y1209" s="70" t="n">
        <f aca="false">Y1208+M1209</f>
        <v>2.21068287769825</v>
      </c>
      <c r="Z1209" s="70" t="n">
        <f aca="false">MAX(Z1208,Y1209)</f>
        <v>2.22051925158109</v>
      </c>
      <c r="AA1209" s="70" t="n">
        <f aca="false">Z1209-Y1209</f>
        <v>0.0098363738828442</v>
      </c>
      <c r="AB1209" s="72" t="n">
        <f aca="false">AB1208*(1+F1209)</f>
        <v>10.8103655654856</v>
      </c>
      <c r="AC1209" s="73" t="n">
        <f aca="false">MAX(AC1208,AB1209)</f>
        <v>10.9062935222624</v>
      </c>
      <c r="AD1209" s="70" t="n">
        <f aca="false">1-AB1209/AC1209</f>
        <v>0.00879565148149597</v>
      </c>
      <c r="AE1209" s="73" t="n">
        <f aca="false">AE1208*(1+M1209)</f>
        <v>7.91715563764495</v>
      </c>
      <c r="AF1209" s="73" t="n">
        <f aca="false">MAX(AF1208,AE1209)</f>
        <v>7.99571179970709</v>
      </c>
      <c r="AG1209" s="70" t="n">
        <f aca="false">1-AE1209/AF1209</f>
        <v>0.00982478658935904</v>
      </c>
      <c r="AH1209" s="74" t="n">
        <f aca="false">IF(R1209&gt;0,AH1208+1,0)</f>
        <v>4</v>
      </c>
      <c r="AI1209" s="74" t="n">
        <f aca="false">IF(U1209&gt;0,AI1208+1,0)</f>
        <v>282</v>
      </c>
      <c r="AJ1209" s="74" t="n">
        <f aca="false">IF(G1209&gt;0,AJ1208+1,0)</f>
        <v>0</v>
      </c>
      <c r="AK1209" s="74" t="n">
        <f aca="false">IF(G1209&lt;=0,AK1208+1,0)</f>
        <v>2</v>
      </c>
      <c r="AL1209" s="74" t="n">
        <f aca="false">IF(K1209&gt;0,AL1208+1,0)</f>
        <v>0</v>
      </c>
      <c r="AM1209" s="74" t="n">
        <f aca="false">IF(K1209&lt;=0,AM1208+1,0)</f>
        <v>2</v>
      </c>
    </row>
    <row r="1210" customFormat="false" ht="15" hidden="false" customHeight="false" outlineLevel="0" collapsed="false">
      <c r="A1210" s="61" t="n">
        <v>1214</v>
      </c>
      <c r="B1210" s="62" t="n">
        <v>43255.5520833333</v>
      </c>
      <c r="C1210" s="63" t="n">
        <f aca="false">YEAR(B1210)</f>
        <v>2018</v>
      </c>
      <c r="D1210" s="32" t="s">
        <v>276</v>
      </c>
      <c r="E1210" s="64" t="n">
        <v>10657.4</v>
      </c>
      <c r="F1210" s="65" t="n">
        <v>0.0024</v>
      </c>
      <c r="G1210" s="66" t="n">
        <v>25.57776</v>
      </c>
      <c r="H1210" s="67" t="n">
        <f aca="false">E1210+IF(D1210="Long",1,-1)*G1210</f>
        <v>10631.82224</v>
      </c>
      <c r="I1210" s="68" t="n">
        <f aca="false">Assumptions!$B$58</f>
        <v>5.35750011455817</v>
      </c>
      <c r="J1210" s="68" t="n">
        <f aca="false">INDEX(Yearly!$D$5:$D$22,MATCH(C1210,Yearly!$A$5:$A$22,0))</f>
        <v>0.518467753021758</v>
      </c>
      <c r="K1210" s="68" t="n">
        <f aca="false">G1210-I1210-J1210</f>
        <v>19.7017921324201</v>
      </c>
      <c r="L1210" s="69" t="n">
        <f aca="false">(I1210+J1210)/Assumptions!$B$8</f>
        <v>0.000259093470710942</v>
      </c>
      <c r="M1210" s="70" t="n">
        <f aca="false">F1210-L1210</f>
        <v>0.00214090652928906</v>
      </c>
      <c r="N1210" s="71" t="n">
        <f aca="false">G1210*Assumptions!$B$7</f>
        <v>201169.0824</v>
      </c>
      <c r="O1210" s="71" t="n">
        <f aca="false">K1210*Assumptions!$B$7</f>
        <v>154954.595121484</v>
      </c>
      <c r="P1210" s="68" t="n">
        <f aca="false">P1209+G1210</f>
        <v>14930.475795</v>
      </c>
      <c r="Q1210" s="68" t="n">
        <f aca="false">MAX(Q1209,P1210)</f>
        <v>14998.45173</v>
      </c>
      <c r="R1210" s="68" t="n">
        <f aca="false">Q1210-P1210</f>
        <v>67.9759350000004</v>
      </c>
      <c r="S1210" s="68" t="n">
        <f aca="false">S1209+K1210</f>
        <v>7848.37911130713</v>
      </c>
      <c r="T1210" s="68" t="n">
        <f aca="false">MAX(T1209,S1210)</f>
        <v>8098.85506898122</v>
      </c>
      <c r="U1210" s="68" t="n">
        <f aca="false">T1210-S1210</f>
        <v>250.47595767409</v>
      </c>
      <c r="V1210" s="70" t="n">
        <f aca="false">V1209+F1210</f>
        <v>2.5251</v>
      </c>
      <c r="W1210" s="70" t="n">
        <f aca="false">MAX(W1209,V1210)</f>
        <v>2.5315</v>
      </c>
      <c r="X1210" s="70" t="n">
        <f aca="false">W1210-V1210</f>
        <v>0.00640000000000018</v>
      </c>
      <c r="Y1210" s="70" t="n">
        <f aca="false">Y1209+M1210</f>
        <v>2.21282378422754</v>
      </c>
      <c r="Z1210" s="70" t="n">
        <f aca="false">MAX(Z1209,Y1210)</f>
        <v>2.22051925158109</v>
      </c>
      <c r="AA1210" s="70" t="n">
        <f aca="false">Z1210-Y1210</f>
        <v>0.00769546735355497</v>
      </c>
      <c r="AB1210" s="72" t="n">
        <f aca="false">AB1209*(1+F1210)</f>
        <v>10.8363104428428</v>
      </c>
      <c r="AC1210" s="73" t="n">
        <f aca="false">MAX(AC1209,AB1210)</f>
        <v>10.9062935222624</v>
      </c>
      <c r="AD1210" s="70" t="n">
        <f aca="false">1-AB1210/AC1210</f>
        <v>0.00641676104505151</v>
      </c>
      <c r="AE1210" s="73" t="n">
        <f aca="false">AE1209*(1+M1210)</f>
        <v>7.93410552784298</v>
      </c>
      <c r="AF1210" s="73" t="n">
        <f aca="false">MAX(AF1209,AE1210)</f>
        <v>7.99571179970709</v>
      </c>
      <c r="AG1210" s="70" t="n">
        <f aca="false">1-AE1210/AF1210</f>
        <v>0.00770491400982809</v>
      </c>
      <c r="AH1210" s="74" t="n">
        <f aca="false">IF(R1210&gt;0,AH1209+1,0)</f>
        <v>5</v>
      </c>
      <c r="AI1210" s="74" t="n">
        <f aca="false">IF(U1210&gt;0,AI1209+1,0)</f>
        <v>283</v>
      </c>
      <c r="AJ1210" s="74" t="n">
        <f aca="false">IF(G1210&gt;0,AJ1209+1,0)</f>
        <v>1</v>
      </c>
      <c r="AK1210" s="74" t="n">
        <f aca="false">IF(G1210&lt;=0,AK1209+1,0)</f>
        <v>0</v>
      </c>
      <c r="AL1210" s="74" t="n">
        <f aca="false">IF(K1210&gt;0,AL1209+1,0)</f>
        <v>1</v>
      </c>
      <c r="AM1210" s="74" t="n">
        <f aca="false">IF(K1210&lt;=0,AM1209+1,0)</f>
        <v>0</v>
      </c>
    </row>
    <row r="1211" customFormat="false" ht="15" hidden="false" customHeight="false" outlineLevel="0" collapsed="false">
      <c r="A1211" s="61" t="n">
        <v>1215</v>
      </c>
      <c r="B1211" s="62" t="n">
        <v>43257.4479166667</v>
      </c>
      <c r="C1211" s="63" t="n">
        <f aca="false">YEAR(B1211)</f>
        <v>2018</v>
      </c>
      <c r="D1211" s="32" t="s">
        <v>277</v>
      </c>
      <c r="E1211" s="64" t="n">
        <v>10631.8</v>
      </c>
      <c r="F1211" s="65" t="n">
        <v>0.0154</v>
      </c>
      <c r="G1211" s="66" t="n">
        <v>163.72972</v>
      </c>
      <c r="H1211" s="67" t="n">
        <f aca="false">E1211+IF(D1211="Long",1,-1)*G1211</f>
        <v>10795.52972</v>
      </c>
      <c r="I1211" s="68" t="n">
        <f aca="false">Assumptions!$B$58</f>
        <v>5.35750011455817</v>
      </c>
      <c r="J1211" s="68" t="n">
        <f aca="false">INDEX(Yearly!$D$5:$D$22,MATCH(C1211,Yearly!$A$5:$A$22,0))</f>
        <v>0.518467753021758</v>
      </c>
      <c r="K1211" s="68" t="n">
        <f aca="false">G1211-I1211-J1211</f>
        <v>157.85375213242</v>
      </c>
      <c r="L1211" s="69" t="n">
        <f aca="false">(I1211+J1211)/Assumptions!$B$8</f>
        <v>0.000259093470710942</v>
      </c>
      <c r="M1211" s="70" t="n">
        <f aca="false">F1211-L1211</f>
        <v>0.0151409065292891</v>
      </c>
      <c r="N1211" s="71" t="n">
        <f aca="false">G1211*Assumptions!$B$7</f>
        <v>1287734.2478</v>
      </c>
      <c r="O1211" s="71" t="n">
        <f aca="false">K1211*Assumptions!$B$7</f>
        <v>1241519.76052148</v>
      </c>
      <c r="P1211" s="68" t="n">
        <f aca="false">P1210+G1211</f>
        <v>15094.205515</v>
      </c>
      <c r="Q1211" s="68" t="n">
        <f aca="false">MAX(Q1210,P1211)</f>
        <v>15094.205515</v>
      </c>
      <c r="R1211" s="68" t="n">
        <f aca="false">Q1211-P1211</f>
        <v>0</v>
      </c>
      <c r="S1211" s="68" t="n">
        <f aca="false">S1210+K1211</f>
        <v>8006.23286343955</v>
      </c>
      <c r="T1211" s="68" t="n">
        <f aca="false">MAX(T1210,S1211)</f>
        <v>8098.85506898122</v>
      </c>
      <c r="U1211" s="68" t="n">
        <f aca="false">T1211-S1211</f>
        <v>92.6222055416702</v>
      </c>
      <c r="V1211" s="70" t="n">
        <f aca="false">V1210+F1211</f>
        <v>2.5405</v>
      </c>
      <c r="W1211" s="70" t="n">
        <f aca="false">MAX(W1210,V1211)</f>
        <v>2.5405</v>
      </c>
      <c r="X1211" s="70" t="n">
        <f aca="false">W1211-V1211</f>
        <v>0</v>
      </c>
      <c r="Y1211" s="70" t="n">
        <f aca="false">Y1210+M1211</f>
        <v>2.22796469075683</v>
      </c>
      <c r="Z1211" s="70" t="n">
        <f aca="false">MAX(Z1210,Y1211)</f>
        <v>2.22796469075683</v>
      </c>
      <c r="AA1211" s="70" t="n">
        <f aca="false">Z1211-Y1211</f>
        <v>0</v>
      </c>
      <c r="AB1211" s="72" t="n">
        <f aca="false">AB1210*(1+F1211)</f>
        <v>11.0031896236626</v>
      </c>
      <c r="AC1211" s="73" t="n">
        <f aca="false">MAX(AC1210,AB1211)</f>
        <v>11.0031896236626</v>
      </c>
      <c r="AD1211" s="70" t="n">
        <f aca="false">1-AB1211/AC1211</f>
        <v>0</v>
      </c>
      <c r="AE1211" s="73" t="n">
        <f aca="false">AE1210*(1+M1211)</f>
        <v>8.05423507803356</v>
      </c>
      <c r="AF1211" s="73" t="n">
        <f aca="false">MAX(AF1210,AE1211)</f>
        <v>8.05423507803356</v>
      </c>
      <c r="AG1211" s="70" t="n">
        <f aca="false">1-AE1211/AF1211</f>
        <v>0</v>
      </c>
      <c r="AH1211" s="74" t="n">
        <f aca="false">IF(R1211&gt;0,AH1210+1,0)</f>
        <v>0</v>
      </c>
      <c r="AI1211" s="74" t="n">
        <f aca="false">IF(U1211&gt;0,AI1210+1,0)</f>
        <v>284</v>
      </c>
      <c r="AJ1211" s="74" t="n">
        <f aca="false">IF(G1211&gt;0,AJ1210+1,0)</f>
        <v>2</v>
      </c>
      <c r="AK1211" s="74" t="n">
        <f aca="false">IF(G1211&lt;=0,AK1210+1,0)</f>
        <v>0</v>
      </c>
      <c r="AL1211" s="74" t="n">
        <f aca="false">IF(K1211&gt;0,AL1210+1,0)</f>
        <v>2</v>
      </c>
      <c r="AM1211" s="74" t="n">
        <f aca="false">IF(K1211&lt;=0,AM1210+1,0)</f>
        <v>0</v>
      </c>
    </row>
    <row r="1212" customFormat="false" ht="15" hidden="false" customHeight="false" outlineLevel="0" collapsed="false">
      <c r="A1212" s="61" t="n">
        <v>1216</v>
      </c>
      <c r="B1212" s="62" t="n">
        <v>43265.4270833333</v>
      </c>
      <c r="C1212" s="63" t="n">
        <f aca="false">YEAR(B1212)</f>
        <v>2018</v>
      </c>
      <c r="D1212" s="32" t="s">
        <v>276</v>
      </c>
      <c r="E1212" s="64" t="n">
        <v>10795.55</v>
      </c>
      <c r="F1212" s="65" t="n">
        <v>-0.0009</v>
      </c>
      <c r="G1212" s="66" t="n">
        <v>-9.715995</v>
      </c>
      <c r="H1212" s="67" t="n">
        <f aca="false">E1212+IF(D1212="Long",1,-1)*G1212</f>
        <v>10805.265995</v>
      </c>
      <c r="I1212" s="68" t="n">
        <f aca="false">Assumptions!$B$58</f>
        <v>5.35750011455817</v>
      </c>
      <c r="J1212" s="68" t="n">
        <f aca="false">INDEX(Yearly!$D$5:$D$22,MATCH(C1212,Yearly!$A$5:$A$22,0))</f>
        <v>0.518467753021758</v>
      </c>
      <c r="K1212" s="68" t="n">
        <f aca="false">G1212-I1212-J1212</f>
        <v>-15.5919628675799</v>
      </c>
      <c r="L1212" s="69" t="n">
        <f aca="false">(I1212+J1212)/Assumptions!$B$8</f>
        <v>0.000259093470710942</v>
      </c>
      <c r="M1212" s="70" t="n">
        <f aca="false">F1212-L1212</f>
        <v>-0.00115909347071094</v>
      </c>
      <c r="N1212" s="71" t="n">
        <f aca="false">G1212*Assumptions!$B$7</f>
        <v>-76416.300675</v>
      </c>
      <c r="O1212" s="71" t="n">
        <f aca="false">K1212*Assumptions!$B$7</f>
        <v>-122630.787953516</v>
      </c>
      <c r="P1212" s="68" t="n">
        <f aca="false">P1211+G1212</f>
        <v>15084.48952</v>
      </c>
      <c r="Q1212" s="68" t="n">
        <f aca="false">MAX(Q1211,P1212)</f>
        <v>15094.205515</v>
      </c>
      <c r="R1212" s="68" t="n">
        <f aca="false">Q1212-P1212</f>
        <v>9.71599500000048</v>
      </c>
      <c r="S1212" s="68" t="n">
        <f aca="false">S1211+K1212</f>
        <v>7990.64090057197</v>
      </c>
      <c r="T1212" s="68" t="n">
        <f aca="false">MAX(T1211,S1212)</f>
        <v>8098.85506898122</v>
      </c>
      <c r="U1212" s="68" t="n">
        <f aca="false">T1212-S1212</f>
        <v>108.21416840925</v>
      </c>
      <c r="V1212" s="70" t="n">
        <f aca="false">V1211+F1212</f>
        <v>2.5396</v>
      </c>
      <c r="W1212" s="70" t="n">
        <f aca="false">MAX(W1211,V1212)</f>
        <v>2.5405</v>
      </c>
      <c r="X1212" s="70" t="n">
        <f aca="false">W1212-V1212</f>
        <v>0.000900000000000123</v>
      </c>
      <c r="Y1212" s="70" t="n">
        <f aca="false">Y1211+M1212</f>
        <v>2.22680559728611</v>
      </c>
      <c r="Z1212" s="70" t="n">
        <f aca="false">MAX(Z1211,Y1212)</f>
        <v>2.22796469075683</v>
      </c>
      <c r="AA1212" s="70" t="n">
        <f aca="false">Z1212-Y1212</f>
        <v>0.00115909347071108</v>
      </c>
      <c r="AB1212" s="72" t="n">
        <f aca="false">AB1211*(1+F1212)</f>
        <v>10.9932867530013</v>
      </c>
      <c r="AC1212" s="73" t="n">
        <f aca="false">MAX(AC1211,AB1212)</f>
        <v>11.0031896236626</v>
      </c>
      <c r="AD1212" s="70" t="n">
        <f aca="false">1-AB1212/AC1212</f>
        <v>0.000900000000000012</v>
      </c>
      <c r="AE1212" s="73" t="n">
        <f aca="false">AE1211*(1+M1212)</f>
        <v>8.04489946674304</v>
      </c>
      <c r="AF1212" s="73" t="n">
        <f aca="false">MAX(AF1211,AE1212)</f>
        <v>8.05423507803356</v>
      </c>
      <c r="AG1212" s="70" t="n">
        <f aca="false">1-AE1212/AF1212</f>
        <v>0.00115909347071108</v>
      </c>
      <c r="AH1212" s="74" t="n">
        <f aca="false">IF(R1212&gt;0,AH1211+1,0)</f>
        <v>1</v>
      </c>
      <c r="AI1212" s="74" t="n">
        <f aca="false">IF(U1212&gt;0,AI1211+1,0)</f>
        <v>285</v>
      </c>
      <c r="AJ1212" s="74" t="n">
        <f aca="false">IF(G1212&gt;0,AJ1211+1,0)</f>
        <v>0</v>
      </c>
      <c r="AK1212" s="74" t="n">
        <f aca="false">IF(G1212&lt;=0,AK1211+1,0)</f>
        <v>1</v>
      </c>
      <c r="AL1212" s="74" t="n">
        <f aca="false">IF(K1212&gt;0,AL1211+1,0)</f>
        <v>0</v>
      </c>
      <c r="AM1212" s="74" t="n">
        <f aca="false">IF(K1212&lt;=0,AM1211+1,0)</f>
        <v>1</v>
      </c>
    </row>
    <row r="1213" customFormat="false" ht="15" hidden="false" customHeight="false" outlineLevel="0" collapsed="false">
      <c r="A1213" s="61" t="n">
        <v>1217</v>
      </c>
      <c r="B1213" s="62" t="n">
        <v>43265.59375</v>
      </c>
      <c r="C1213" s="63" t="n">
        <f aca="false">YEAR(B1213)</f>
        <v>2018</v>
      </c>
      <c r="D1213" s="32" t="s">
        <v>277</v>
      </c>
      <c r="E1213" s="64" t="n">
        <v>10805.6</v>
      </c>
      <c r="F1213" s="65" t="n">
        <v>-0.0009</v>
      </c>
      <c r="G1213" s="66" t="n">
        <v>-9.72504</v>
      </c>
      <c r="H1213" s="67" t="n">
        <f aca="false">E1213+IF(D1213="Long",1,-1)*G1213</f>
        <v>10795.87496</v>
      </c>
      <c r="I1213" s="68" t="n">
        <f aca="false">Assumptions!$B$58</f>
        <v>5.35750011455817</v>
      </c>
      <c r="J1213" s="68" t="n">
        <f aca="false">INDEX(Yearly!$D$5:$D$22,MATCH(C1213,Yearly!$A$5:$A$22,0))</f>
        <v>0.518467753021758</v>
      </c>
      <c r="K1213" s="68" t="n">
        <f aca="false">G1213-I1213-J1213</f>
        <v>-15.6010078675799</v>
      </c>
      <c r="L1213" s="69" t="n">
        <f aca="false">(I1213+J1213)/Assumptions!$B$8</f>
        <v>0.000259093470710942</v>
      </c>
      <c r="M1213" s="70" t="n">
        <f aca="false">F1213-L1213</f>
        <v>-0.00115909347071094</v>
      </c>
      <c r="N1213" s="71" t="n">
        <f aca="false">G1213*Assumptions!$B$7</f>
        <v>-76487.4396</v>
      </c>
      <c r="O1213" s="71" t="n">
        <f aca="false">K1213*Assumptions!$B$7</f>
        <v>-122701.926878516</v>
      </c>
      <c r="P1213" s="68" t="n">
        <f aca="false">P1212+G1213</f>
        <v>15074.76448</v>
      </c>
      <c r="Q1213" s="68" t="n">
        <f aca="false">MAX(Q1212,P1213)</f>
        <v>15094.205515</v>
      </c>
      <c r="R1213" s="68" t="n">
        <f aca="false">Q1213-P1213</f>
        <v>19.4410349999998</v>
      </c>
      <c r="S1213" s="68" t="n">
        <f aca="false">S1212+K1213</f>
        <v>7975.03989270439</v>
      </c>
      <c r="T1213" s="68" t="n">
        <f aca="false">MAX(T1212,S1213)</f>
        <v>8098.85506898122</v>
      </c>
      <c r="U1213" s="68" t="n">
        <f aca="false">T1213-S1213</f>
        <v>123.81517627683</v>
      </c>
      <c r="V1213" s="70" t="n">
        <f aca="false">V1212+F1213</f>
        <v>2.5387</v>
      </c>
      <c r="W1213" s="70" t="n">
        <f aca="false">MAX(W1212,V1213)</f>
        <v>2.5405</v>
      </c>
      <c r="X1213" s="70" t="n">
        <f aca="false">W1213-V1213</f>
        <v>0.00180000000000025</v>
      </c>
      <c r="Y1213" s="70" t="n">
        <f aca="false">Y1212+M1213</f>
        <v>2.2256465038154</v>
      </c>
      <c r="Z1213" s="70" t="n">
        <f aca="false">MAX(Z1212,Y1213)</f>
        <v>2.22796469075683</v>
      </c>
      <c r="AA1213" s="70" t="n">
        <f aca="false">Z1213-Y1213</f>
        <v>0.00231818694142216</v>
      </c>
      <c r="AB1213" s="72" t="n">
        <f aca="false">AB1212*(1+F1213)</f>
        <v>10.9833927949236</v>
      </c>
      <c r="AC1213" s="73" t="n">
        <f aca="false">MAX(AC1212,AB1213)</f>
        <v>11.0031896236626</v>
      </c>
      <c r="AD1213" s="70" t="n">
        <f aca="false">1-AB1213/AC1213</f>
        <v>0.00179918999999995</v>
      </c>
      <c r="AE1213" s="73" t="n">
        <f aca="false">AE1212*(1+M1213)</f>
        <v>8.03557467629861</v>
      </c>
      <c r="AF1213" s="73" t="n">
        <f aca="false">MAX(AF1212,AE1213)</f>
        <v>8.05423507803356</v>
      </c>
      <c r="AG1213" s="70" t="n">
        <f aca="false">1-AE1213/AF1213</f>
        <v>0.00231684344374816</v>
      </c>
      <c r="AH1213" s="74" t="n">
        <f aca="false">IF(R1213&gt;0,AH1212+1,0)</f>
        <v>2</v>
      </c>
      <c r="AI1213" s="74" t="n">
        <f aca="false">IF(U1213&gt;0,AI1212+1,0)</f>
        <v>286</v>
      </c>
      <c r="AJ1213" s="74" t="n">
        <f aca="false">IF(G1213&gt;0,AJ1212+1,0)</f>
        <v>0</v>
      </c>
      <c r="AK1213" s="74" t="n">
        <f aca="false">IF(G1213&lt;=0,AK1212+1,0)</f>
        <v>2</v>
      </c>
      <c r="AL1213" s="74" t="n">
        <f aca="false">IF(K1213&gt;0,AL1212+1,0)</f>
        <v>0</v>
      </c>
      <c r="AM1213" s="74" t="n">
        <f aca="false">IF(K1213&lt;=0,AM1212+1,0)</f>
        <v>2</v>
      </c>
    </row>
    <row r="1214" customFormat="false" ht="15" hidden="false" customHeight="false" outlineLevel="0" collapsed="false">
      <c r="A1214" s="61" t="n">
        <v>1218</v>
      </c>
      <c r="B1214" s="62" t="n">
        <v>43266.5111111111</v>
      </c>
      <c r="C1214" s="63" t="n">
        <f aca="false">YEAR(B1214)</f>
        <v>2018</v>
      </c>
      <c r="D1214" s="32" t="s">
        <v>276</v>
      </c>
      <c r="E1214" s="64" t="n">
        <v>10795.4</v>
      </c>
      <c r="F1214" s="65" t="n">
        <v>-0.0027</v>
      </c>
      <c r="G1214" s="66" t="n">
        <v>-29.14758</v>
      </c>
      <c r="H1214" s="67" t="n">
        <f aca="false">E1214+IF(D1214="Long",1,-1)*G1214</f>
        <v>10824.54758</v>
      </c>
      <c r="I1214" s="68" t="n">
        <f aca="false">Assumptions!$B$58</f>
        <v>5.35750011455817</v>
      </c>
      <c r="J1214" s="68" t="n">
        <f aca="false">INDEX(Yearly!$D$5:$D$22,MATCH(C1214,Yearly!$A$5:$A$22,0))</f>
        <v>0.518467753021758</v>
      </c>
      <c r="K1214" s="68" t="n">
        <f aca="false">G1214-I1214-J1214</f>
        <v>-35.0235478675799</v>
      </c>
      <c r="L1214" s="69" t="n">
        <f aca="false">(I1214+J1214)/Assumptions!$B$8</f>
        <v>0.000259093470710942</v>
      </c>
      <c r="M1214" s="70" t="n">
        <f aca="false">F1214-L1214</f>
        <v>-0.00295909347071094</v>
      </c>
      <c r="N1214" s="71" t="n">
        <f aca="false">G1214*Assumptions!$B$7</f>
        <v>-229245.7167</v>
      </c>
      <c r="O1214" s="71" t="n">
        <f aca="false">K1214*Assumptions!$B$7</f>
        <v>-275460.203978516</v>
      </c>
      <c r="P1214" s="68" t="n">
        <f aca="false">P1213+G1214</f>
        <v>15045.6169</v>
      </c>
      <c r="Q1214" s="68" t="n">
        <f aca="false">MAX(Q1213,P1214)</f>
        <v>15094.205515</v>
      </c>
      <c r="R1214" s="68" t="n">
        <f aca="false">Q1214-P1214</f>
        <v>48.5886150000006</v>
      </c>
      <c r="S1214" s="68" t="n">
        <f aca="false">S1213+K1214</f>
        <v>7940.01634483681</v>
      </c>
      <c r="T1214" s="68" t="n">
        <f aca="false">MAX(T1213,S1214)</f>
        <v>8098.85506898122</v>
      </c>
      <c r="U1214" s="68" t="n">
        <f aca="false">T1214-S1214</f>
        <v>158.83872414441</v>
      </c>
      <c r="V1214" s="70" t="n">
        <f aca="false">V1213+F1214</f>
        <v>2.536</v>
      </c>
      <c r="W1214" s="70" t="n">
        <f aca="false">MAX(W1213,V1214)</f>
        <v>2.5405</v>
      </c>
      <c r="X1214" s="70" t="n">
        <f aca="false">W1214-V1214</f>
        <v>0.00450000000000017</v>
      </c>
      <c r="Y1214" s="70" t="n">
        <f aca="false">Y1213+M1214</f>
        <v>2.22268741034469</v>
      </c>
      <c r="Z1214" s="70" t="n">
        <f aca="false">MAX(Z1213,Y1214)</f>
        <v>2.22796469075683</v>
      </c>
      <c r="AA1214" s="70" t="n">
        <f aca="false">Z1214-Y1214</f>
        <v>0.00527728041213305</v>
      </c>
      <c r="AB1214" s="72" t="n">
        <f aca="false">AB1213*(1+F1214)</f>
        <v>10.9537376343773</v>
      </c>
      <c r="AC1214" s="73" t="n">
        <f aca="false">MAX(AC1213,AB1214)</f>
        <v>11.0031896236626</v>
      </c>
      <c r="AD1214" s="70" t="n">
        <f aca="false">1-AB1214/AC1214</f>
        <v>0.00449433218700002</v>
      </c>
      <c r="AE1214" s="73" t="n">
        <f aca="false">AE1213*(1+M1214)</f>
        <v>8.01179665974057</v>
      </c>
      <c r="AF1214" s="73" t="n">
        <f aca="false">MAX(AF1213,AE1214)</f>
        <v>8.05423507803356</v>
      </c>
      <c r="AG1214" s="70" t="n">
        <f aca="false">1-AE1214/AF1214</f>
        <v>0.00526908115815206</v>
      </c>
      <c r="AH1214" s="74" t="n">
        <f aca="false">IF(R1214&gt;0,AH1213+1,0)</f>
        <v>3</v>
      </c>
      <c r="AI1214" s="74" t="n">
        <f aca="false">IF(U1214&gt;0,AI1213+1,0)</f>
        <v>287</v>
      </c>
      <c r="AJ1214" s="74" t="n">
        <f aca="false">IF(G1214&gt;0,AJ1213+1,0)</f>
        <v>0</v>
      </c>
      <c r="AK1214" s="74" t="n">
        <f aca="false">IF(G1214&lt;=0,AK1213+1,0)</f>
        <v>3</v>
      </c>
      <c r="AL1214" s="74" t="n">
        <f aca="false">IF(K1214&gt;0,AL1213+1,0)</f>
        <v>0</v>
      </c>
      <c r="AM1214" s="74" t="n">
        <f aca="false">IF(K1214&lt;=0,AM1213+1,0)</f>
        <v>3</v>
      </c>
    </row>
    <row r="1215" customFormat="false" ht="15" hidden="false" customHeight="false" outlineLevel="0" collapsed="false">
      <c r="A1215" s="61" t="n">
        <v>1219</v>
      </c>
      <c r="B1215" s="62" t="n">
        <v>43266.6354166667</v>
      </c>
      <c r="C1215" s="63" t="n">
        <f aca="false">YEAR(B1215)</f>
        <v>2018</v>
      </c>
      <c r="D1215" s="32" t="s">
        <v>277</v>
      </c>
      <c r="E1215" s="64" t="n">
        <v>10825</v>
      </c>
      <c r="F1215" s="65" t="n">
        <v>-0.0018</v>
      </c>
      <c r="G1215" s="66" t="n">
        <v>-19.485</v>
      </c>
      <c r="H1215" s="67" t="n">
        <f aca="false">E1215+IF(D1215="Long",1,-1)*G1215</f>
        <v>10805.515</v>
      </c>
      <c r="I1215" s="68" t="n">
        <f aca="false">Assumptions!$B$58</f>
        <v>5.35750011455817</v>
      </c>
      <c r="J1215" s="68" t="n">
        <f aca="false">INDEX(Yearly!$D$5:$D$22,MATCH(C1215,Yearly!$A$5:$A$22,0))</f>
        <v>0.518467753021758</v>
      </c>
      <c r="K1215" s="68" t="n">
        <f aca="false">G1215-I1215-J1215</f>
        <v>-25.3609678675799</v>
      </c>
      <c r="L1215" s="69" t="n">
        <f aca="false">(I1215+J1215)/Assumptions!$B$8</f>
        <v>0.000259093470710942</v>
      </c>
      <c r="M1215" s="70" t="n">
        <f aca="false">F1215-L1215</f>
        <v>-0.00205909347071094</v>
      </c>
      <c r="N1215" s="71" t="n">
        <f aca="false">G1215*Assumptions!$B$7</f>
        <v>-153249.525</v>
      </c>
      <c r="O1215" s="71" t="n">
        <f aca="false">K1215*Assumptions!$B$7</f>
        <v>-199464.012278516</v>
      </c>
      <c r="P1215" s="68" t="n">
        <f aca="false">P1214+G1215</f>
        <v>15026.1319</v>
      </c>
      <c r="Q1215" s="68" t="n">
        <f aca="false">MAX(Q1214,P1215)</f>
        <v>15094.205515</v>
      </c>
      <c r="R1215" s="68" t="n">
        <f aca="false">Q1215-P1215</f>
        <v>68.0736150000012</v>
      </c>
      <c r="S1215" s="68" t="n">
        <f aca="false">S1214+K1215</f>
        <v>7914.65537696923</v>
      </c>
      <c r="T1215" s="68" t="n">
        <f aca="false">MAX(T1214,S1215)</f>
        <v>8098.85506898122</v>
      </c>
      <c r="U1215" s="68" t="n">
        <f aca="false">T1215-S1215</f>
        <v>184.19969201199</v>
      </c>
      <c r="V1215" s="70" t="n">
        <f aca="false">V1214+F1215</f>
        <v>2.5342</v>
      </c>
      <c r="W1215" s="70" t="n">
        <f aca="false">MAX(W1214,V1215)</f>
        <v>2.5405</v>
      </c>
      <c r="X1215" s="70" t="n">
        <f aca="false">W1215-V1215</f>
        <v>0.00629999999999997</v>
      </c>
      <c r="Y1215" s="70" t="n">
        <f aca="false">Y1214+M1215</f>
        <v>2.22062831687398</v>
      </c>
      <c r="Z1215" s="70" t="n">
        <f aca="false">MAX(Z1214,Y1215)</f>
        <v>2.22796469075683</v>
      </c>
      <c r="AA1215" s="70" t="n">
        <f aca="false">Z1215-Y1215</f>
        <v>0.00733637388284381</v>
      </c>
      <c r="AB1215" s="72" t="n">
        <f aca="false">AB1214*(1+F1215)</f>
        <v>10.9340209066354</v>
      </c>
      <c r="AC1215" s="73" t="n">
        <f aca="false">MAX(AC1214,AB1215)</f>
        <v>11.0031896236626</v>
      </c>
      <c r="AD1215" s="70" t="n">
        <f aca="false">1-AB1215/AC1215</f>
        <v>0.0062862423890635</v>
      </c>
      <c r="AE1215" s="73" t="n">
        <f aca="false">AE1214*(1+M1215)</f>
        <v>7.99529962154983</v>
      </c>
      <c r="AF1215" s="73" t="n">
        <f aca="false">MAX(AF1214,AE1215)</f>
        <v>8.05423507803356</v>
      </c>
      <c r="AG1215" s="70" t="n">
        <f aca="false">1-AE1215/AF1215</f>
        <v>0.00731732509825367</v>
      </c>
      <c r="AH1215" s="74" t="n">
        <f aca="false">IF(R1215&gt;0,AH1214+1,0)</f>
        <v>4</v>
      </c>
      <c r="AI1215" s="74" t="n">
        <f aca="false">IF(U1215&gt;0,AI1214+1,0)</f>
        <v>288</v>
      </c>
      <c r="AJ1215" s="74" t="n">
        <f aca="false">IF(G1215&gt;0,AJ1214+1,0)</f>
        <v>0</v>
      </c>
      <c r="AK1215" s="74" t="n">
        <f aca="false">IF(G1215&lt;=0,AK1214+1,0)</f>
        <v>4</v>
      </c>
      <c r="AL1215" s="74" t="n">
        <f aca="false">IF(K1215&gt;0,AL1214+1,0)</f>
        <v>0</v>
      </c>
      <c r="AM1215" s="74" t="n">
        <f aca="false">IF(K1215&lt;=0,AM1214+1,0)</f>
        <v>4</v>
      </c>
    </row>
    <row r="1216" customFormat="false" ht="15" hidden="false" customHeight="false" outlineLevel="0" collapsed="false">
      <c r="A1216" s="61" t="n">
        <v>1220</v>
      </c>
      <c r="B1216" s="62" t="n">
        <v>43269.5520833333</v>
      </c>
      <c r="C1216" s="63" t="n">
        <f aca="false">YEAR(B1216)</f>
        <v>2018</v>
      </c>
      <c r="D1216" s="32" t="s">
        <v>276</v>
      </c>
      <c r="E1216" s="64" t="n">
        <v>10805.05</v>
      </c>
      <c r="F1216" s="65" t="n">
        <v>-0.0011</v>
      </c>
      <c r="G1216" s="66" t="n">
        <v>-11.885555</v>
      </c>
      <c r="H1216" s="67" t="n">
        <f aca="false">E1216+IF(D1216="Long",1,-1)*G1216</f>
        <v>10816.935555</v>
      </c>
      <c r="I1216" s="68" t="n">
        <f aca="false">Assumptions!$B$58</f>
        <v>5.35750011455817</v>
      </c>
      <c r="J1216" s="68" t="n">
        <f aca="false">INDEX(Yearly!$D$5:$D$22,MATCH(C1216,Yearly!$A$5:$A$22,0))</f>
        <v>0.518467753021758</v>
      </c>
      <c r="K1216" s="68" t="n">
        <f aca="false">G1216-I1216-J1216</f>
        <v>-17.7615228675799</v>
      </c>
      <c r="L1216" s="69" t="n">
        <f aca="false">(I1216+J1216)/Assumptions!$B$8</f>
        <v>0.000259093470710942</v>
      </c>
      <c r="M1216" s="70" t="n">
        <f aca="false">F1216-L1216</f>
        <v>-0.00135909347071094</v>
      </c>
      <c r="N1216" s="71" t="n">
        <f aca="false">G1216*Assumptions!$B$7</f>
        <v>-93479.890075</v>
      </c>
      <c r="O1216" s="71" t="n">
        <f aca="false">K1216*Assumptions!$B$7</f>
        <v>-139694.377353516</v>
      </c>
      <c r="P1216" s="68" t="n">
        <f aca="false">P1215+G1216</f>
        <v>15014.246345</v>
      </c>
      <c r="Q1216" s="68" t="n">
        <f aca="false">MAX(Q1215,P1216)</f>
        <v>15094.205515</v>
      </c>
      <c r="R1216" s="68" t="n">
        <f aca="false">Q1216-P1216</f>
        <v>79.9591700000019</v>
      </c>
      <c r="S1216" s="68" t="n">
        <f aca="false">S1215+K1216</f>
        <v>7896.89385410165</v>
      </c>
      <c r="T1216" s="68" t="n">
        <f aca="false">MAX(T1215,S1216)</f>
        <v>8098.85506898122</v>
      </c>
      <c r="U1216" s="68" t="n">
        <f aca="false">T1216-S1216</f>
        <v>201.96121487957</v>
      </c>
      <c r="V1216" s="70" t="n">
        <f aca="false">V1215+F1216</f>
        <v>2.5331</v>
      </c>
      <c r="W1216" s="70" t="n">
        <f aca="false">MAX(W1215,V1216)</f>
        <v>2.5405</v>
      </c>
      <c r="X1216" s="70" t="n">
        <f aca="false">W1216-V1216</f>
        <v>0.00740000000000007</v>
      </c>
      <c r="Y1216" s="70" t="n">
        <f aca="false">Y1215+M1216</f>
        <v>2.21926922340327</v>
      </c>
      <c r="Z1216" s="70" t="n">
        <f aca="false">MAX(Z1215,Y1216)</f>
        <v>2.22796469075683</v>
      </c>
      <c r="AA1216" s="70" t="n">
        <f aca="false">Z1216-Y1216</f>
        <v>0.00869546735355486</v>
      </c>
      <c r="AB1216" s="72" t="n">
        <f aca="false">AB1215*(1+F1216)</f>
        <v>10.9219934836381</v>
      </c>
      <c r="AC1216" s="73" t="n">
        <f aca="false">MAX(AC1215,AB1216)</f>
        <v>11.0031896236626</v>
      </c>
      <c r="AD1216" s="70" t="n">
        <f aca="false">1-AB1216/AC1216</f>
        <v>0.00737932752243553</v>
      </c>
      <c r="AE1216" s="73" t="n">
        <f aca="false">AE1215*(1+M1216)</f>
        <v>7.98443326203781</v>
      </c>
      <c r="AF1216" s="73" t="n">
        <f aca="false">MAX(AF1215,AE1216)</f>
        <v>8.05423507803356</v>
      </c>
      <c r="AG1216" s="70" t="n">
        <f aca="false">1-AE1216/AF1216</f>
        <v>0.00866647364020057</v>
      </c>
      <c r="AH1216" s="74" t="n">
        <f aca="false">IF(R1216&gt;0,AH1215+1,0)</f>
        <v>5</v>
      </c>
      <c r="AI1216" s="74" t="n">
        <f aca="false">IF(U1216&gt;0,AI1215+1,0)</f>
        <v>289</v>
      </c>
      <c r="AJ1216" s="74" t="n">
        <f aca="false">IF(G1216&gt;0,AJ1215+1,0)</f>
        <v>0</v>
      </c>
      <c r="AK1216" s="74" t="n">
        <f aca="false">IF(G1216&lt;=0,AK1215+1,0)</f>
        <v>5</v>
      </c>
      <c r="AL1216" s="74" t="n">
        <f aca="false">IF(K1216&gt;0,AL1215+1,0)</f>
        <v>0</v>
      </c>
      <c r="AM1216" s="74" t="n">
        <f aca="false">IF(K1216&lt;=0,AM1215+1,0)</f>
        <v>5</v>
      </c>
    </row>
    <row r="1217" customFormat="false" ht="15" hidden="false" customHeight="false" outlineLevel="0" collapsed="false">
      <c r="A1217" s="61" t="n">
        <v>1221</v>
      </c>
      <c r="B1217" s="62" t="n">
        <v>43269.5895833333</v>
      </c>
      <c r="C1217" s="63" t="n">
        <f aca="false">YEAR(B1217)</f>
        <v>2018</v>
      </c>
      <c r="D1217" s="32" t="s">
        <v>277</v>
      </c>
      <c r="E1217" s="64" t="n">
        <v>10817.05</v>
      </c>
      <c r="F1217" s="65" t="n">
        <v>-0.0018</v>
      </c>
      <c r="G1217" s="66" t="n">
        <v>-19.47069</v>
      </c>
      <c r="H1217" s="67" t="n">
        <f aca="false">E1217+IF(D1217="Long",1,-1)*G1217</f>
        <v>10797.57931</v>
      </c>
      <c r="I1217" s="68" t="n">
        <f aca="false">Assumptions!$B$58</f>
        <v>5.35750011455817</v>
      </c>
      <c r="J1217" s="68" t="n">
        <f aca="false">INDEX(Yearly!$D$5:$D$22,MATCH(C1217,Yearly!$A$5:$A$22,0))</f>
        <v>0.518467753021758</v>
      </c>
      <c r="K1217" s="68" t="n">
        <f aca="false">G1217-I1217-J1217</f>
        <v>-25.3466578675799</v>
      </c>
      <c r="L1217" s="69" t="n">
        <f aca="false">(I1217+J1217)/Assumptions!$B$8</f>
        <v>0.000259093470710942</v>
      </c>
      <c r="M1217" s="70" t="n">
        <f aca="false">F1217-L1217</f>
        <v>-0.00205909347071094</v>
      </c>
      <c r="N1217" s="71" t="n">
        <f aca="false">G1217*Assumptions!$B$7</f>
        <v>-153136.97685</v>
      </c>
      <c r="O1217" s="71" t="n">
        <f aca="false">K1217*Assumptions!$B$7</f>
        <v>-199351.464128516</v>
      </c>
      <c r="P1217" s="68" t="n">
        <f aca="false">P1216+G1217</f>
        <v>14994.775655</v>
      </c>
      <c r="Q1217" s="68" t="n">
        <f aca="false">MAX(Q1216,P1217)</f>
        <v>15094.205515</v>
      </c>
      <c r="R1217" s="68" t="n">
        <f aca="false">Q1217-P1217</f>
        <v>99.429860000002</v>
      </c>
      <c r="S1217" s="68" t="n">
        <f aca="false">S1216+K1217</f>
        <v>7871.54719623407</v>
      </c>
      <c r="T1217" s="68" t="n">
        <f aca="false">MAX(T1216,S1217)</f>
        <v>8098.85506898122</v>
      </c>
      <c r="U1217" s="68" t="n">
        <f aca="false">T1217-S1217</f>
        <v>227.307872747149</v>
      </c>
      <c r="V1217" s="70" t="n">
        <f aca="false">V1216+F1217</f>
        <v>2.5313</v>
      </c>
      <c r="W1217" s="70" t="n">
        <f aca="false">MAX(W1216,V1217)</f>
        <v>2.5405</v>
      </c>
      <c r="X1217" s="70" t="n">
        <f aca="false">W1217-V1217</f>
        <v>0.00919999999999988</v>
      </c>
      <c r="Y1217" s="70" t="n">
        <f aca="false">Y1216+M1217</f>
        <v>2.21721012993256</v>
      </c>
      <c r="Z1217" s="70" t="n">
        <f aca="false">MAX(Z1216,Y1217)</f>
        <v>2.22796469075683</v>
      </c>
      <c r="AA1217" s="70" t="n">
        <f aca="false">Z1217-Y1217</f>
        <v>0.0107545608242656</v>
      </c>
      <c r="AB1217" s="72" t="n">
        <f aca="false">AB1216*(1+F1217)</f>
        <v>10.9023338953676</v>
      </c>
      <c r="AC1217" s="73" t="n">
        <f aca="false">MAX(AC1216,AB1217)</f>
        <v>11.0031896236626</v>
      </c>
      <c r="AD1217" s="70" t="n">
        <f aca="false">1-AB1217/AC1217</f>
        <v>0.00916604473289528</v>
      </c>
      <c r="AE1217" s="73" t="n">
        <f aca="false">AE1216*(1+M1217)</f>
        <v>7.96799256764062</v>
      </c>
      <c r="AF1217" s="73" t="n">
        <f aca="false">MAX(AF1216,AE1217)</f>
        <v>8.05423507803356</v>
      </c>
      <c r="AG1217" s="70" t="n">
        <f aca="false">1-AE1217/AF1217</f>
        <v>0.0107077220316248</v>
      </c>
      <c r="AH1217" s="74" t="n">
        <f aca="false">IF(R1217&gt;0,AH1216+1,0)</f>
        <v>6</v>
      </c>
      <c r="AI1217" s="74" t="n">
        <f aca="false">IF(U1217&gt;0,AI1216+1,0)</f>
        <v>290</v>
      </c>
      <c r="AJ1217" s="74" t="n">
        <f aca="false">IF(G1217&gt;0,AJ1216+1,0)</f>
        <v>0</v>
      </c>
      <c r="AK1217" s="74" t="n">
        <f aca="false">IF(G1217&lt;=0,AK1216+1,0)</f>
        <v>6</v>
      </c>
      <c r="AL1217" s="74" t="n">
        <f aca="false">IF(K1217&gt;0,AL1216+1,0)</f>
        <v>0</v>
      </c>
      <c r="AM1217" s="74" t="n">
        <f aca="false">IF(K1217&lt;=0,AM1216+1,0)</f>
        <v>6</v>
      </c>
    </row>
    <row r="1218" customFormat="false" ht="15" hidden="false" customHeight="false" outlineLevel="0" collapsed="false">
      <c r="A1218" s="61" t="n">
        <v>1222</v>
      </c>
      <c r="B1218" s="62" t="n">
        <v>43269.6361111111</v>
      </c>
      <c r="C1218" s="63" t="n">
        <f aca="false">YEAR(B1218)</f>
        <v>2018</v>
      </c>
      <c r="D1218" s="32" t="s">
        <v>276</v>
      </c>
      <c r="E1218" s="64" t="n">
        <v>10797.25</v>
      </c>
      <c r="F1218" s="65" t="n">
        <v>0.0021</v>
      </c>
      <c r="G1218" s="66" t="n">
        <v>22.674225</v>
      </c>
      <c r="H1218" s="67" t="n">
        <f aca="false">E1218+IF(D1218="Long",1,-1)*G1218</f>
        <v>10774.575775</v>
      </c>
      <c r="I1218" s="68" t="n">
        <f aca="false">Assumptions!$B$58</f>
        <v>5.35750011455817</v>
      </c>
      <c r="J1218" s="68" t="n">
        <f aca="false">INDEX(Yearly!$D$5:$D$22,MATCH(C1218,Yearly!$A$5:$A$22,0))</f>
        <v>0.518467753021758</v>
      </c>
      <c r="K1218" s="68" t="n">
        <f aca="false">G1218-I1218-J1218</f>
        <v>16.7982571324201</v>
      </c>
      <c r="L1218" s="69" t="n">
        <f aca="false">(I1218+J1218)/Assumptions!$B$8</f>
        <v>0.000259093470710942</v>
      </c>
      <c r="M1218" s="70" t="n">
        <f aca="false">F1218-L1218</f>
        <v>0.00184090652928906</v>
      </c>
      <c r="N1218" s="71" t="n">
        <f aca="false">G1218*Assumptions!$B$7</f>
        <v>178332.779625</v>
      </c>
      <c r="O1218" s="71" t="n">
        <f aca="false">K1218*Assumptions!$B$7</f>
        <v>132118.292346484</v>
      </c>
      <c r="P1218" s="68" t="n">
        <f aca="false">P1217+G1218</f>
        <v>15017.44988</v>
      </c>
      <c r="Q1218" s="68" t="n">
        <f aca="false">MAX(Q1217,P1218)</f>
        <v>15094.205515</v>
      </c>
      <c r="R1218" s="68" t="n">
        <f aca="false">Q1218-P1218</f>
        <v>76.7556350000014</v>
      </c>
      <c r="S1218" s="68" t="n">
        <f aca="false">S1217+K1218</f>
        <v>7888.34545336649</v>
      </c>
      <c r="T1218" s="68" t="n">
        <f aca="false">MAX(T1217,S1218)</f>
        <v>8098.85506898122</v>
      </c>
      <c r="U1218" s="68" t="n">
        <f aca="false">T1218-S1218</f>
        <v>210.509615614729</v>
      </c>
      <c r="V1218" s="70" t="n">
        <f aca="false">V1217+F1218</f>
        <v>2.5334</v>
      </c>
      <c r="W1218" s="70" t="n">
        <f aca="false">MAX(W1217,V1218)</f>
        <v>2.5405</v>
      </c>
      <c r="X1218" s="70" t="n">
        <f aca="false">W1218-V1218</f>
        <v>0.00709999999999988</v>
      </c>
      <c r="Y1218" s="70" t="n">
        <f aca="false">Y1217+M1218</f>
        <v>2.21905103646185</v>
      </c>
      <c r="Z1218" s="70" t="n">
        <f aca="false">MAX(Z1217,Y1218)</f>
        <v>2.22796469075683</v>
      </c>
      <c r="AA1218" s="70" t="n">
        <f aca="false">Z1218-Y1218</f>
        <v>0.00891365429497659</v>
      </c>
      <c r="AB1218" s="72" t="n">
        <f aca="false">AB1217*(1+F1218)</f>
        <v>10.9252287965478</v>
      </c>
      <c r="AC1218" s="73" t="n">
        <f aca="false">MAX(AC1217,AB1218)</f>
        <v>11.0031896236626</v>
      </c>
      <c r="AD1218" s="70" t="n">
        <f aca="false">1-AB1218/AC1218</f>
        <v>0.00708529342683428</v>
      </c>
      <c r="AE1218" s="73" t="n">
        <f aca="false">AE1217*(1+M1218)</f>
        <v>7.98266089718371</v>
      </c>
      <c r="AF1218" s="73" t="n">
        <f aca="false">MAX(AF1217,AE1218)</f>
        <v>8.05423507803356</v>
      </c>
      <c r="AG1218" s="70" t="n">
        <f aca="false">1-AE1218/AF1218</f>
        <v>0.00888652741773766</v>
      </c>
      <c r="AH1218" s="74" t="n">
        <f aca="false">IF(R1218&gt;0,AH1217+1,0)</f>
        <v>7</v>
      </c>
      <c r="AI1218" s="74" t="n">
        <f aca="false">IF(U1218&gt;0,AI1217+1,0)</f>
        <v>291</v>
      </c>
      <c r="AJ1218" s="74" t="n">
        <f aca="false">IF(G1218&gt;0,AJ1217+1,0)</f>
        <v>1</v>
      </c>
      <c r="AK1218" s="74" t="n">
        <f aca="false">IF(G1218&lt;=0,AK1217+1,0)</f>
        <v>0</v>
      </c>
      <c r="AL1218" s="74" t="n">
        <f aca="false">IF(K1218&gt;0,AL1217+1,0)</f>
        <v>1</v>
      </c>
      <c r="AM1218" s="74" t="n">
        <f aca="false">IF(K1218&lt;=0,AM1217+1,0)</f>
        <v>0</v>
      </c>
    </row>
    <row r="1219" customFormat="false" ht="15" hidden="false" customHeight="false" outlineLevel="0" collapsed="false">
      <c r="A1219" s="61" t="n">
        <v>1223</v>
      </c>
      <c r="B1219" s="62" t="n">
        <v>43271.6354166667</v>
      </c>
      <c r="C1219" s="63" t="n">
        <f aca="false">YEAR(B1219)</f>
        <v>2018</v>
      </c>
      <c r="D1219" s="32" t="s">
        <v>277</v>
      </c>
      <c r="E1219" s="64" t="n">
        <v>10774.7</v>
      </c>
      <c r="F1219" s="65" t="n">
        <v>-0.0007</v>
      </c>
      <c r="G1219" s="66" t="n">
        <v>-7.54229</v>
      </c>
      <c r="H1219" s="67" t="n">
        <f aca="false">E1219+IF(D1219="Long",1,-1)*G1219</f>
        <v>10767.15771</v>
      </c>
      <c r="I1219" s="68" t="n">
        <f aca="false">Assumptions!$B$58</f>
        <v>5.35750011455817</v>
      </c>
      <c r="J1219" s="68" t="n">
        <f aca="false">INDEX(Yearly!$D$5:$D$22,MATCH(C1219,Yearly!$A$5:$A$22,0))</f>
        <v>0.518467753021758</v>
      </c>
      <c r="K1219" s="68" t="n">
        <f aca="false">G1219-I1219-J1219</f>
        <v>-13.4182578675799</v>
      </c>
      <c r="L1219" s="69" t="n">
        <f aca="false">(I1219+J1219)/Assumptions!$B$8</f>
        <v>0.000259093470710942</v>
      </c>
      <c r="M1219" s="70" t="n">
        <f aca="false">F1219-L1219</f>
        <v>-0.000959093470710943</v>
      </c>
      <c r="N1219" s="71" t="n">
        <f aca="false">G1219*Assumptions!$B$7</f>
        <v>-59320.11085</v>
      </c>
      <c r="O1219" s="71" t="n">
        <f aca="false">K1219*Assumptions!$B$7</f>
        <v>-105534.598128516</v>
      </c>
      <c r="P1219" s="68" t="n">
        <f aca="false">P1218+G1219</f>
        <v>15009.90759</v>
      </c>
      <c r="Q1219" s="68" t="n">
        <f aca="false">MAX(Q1218,P1219)</f>
        <v>15094.205515</v>
      </c>
      <c r="R1219" s="68" t="n">
        <f aca="false">Q1219-P1219</f>
        <v>84.2979250000008</v>
      </c>
      <c r="S1219" s="68" t="n">
        <f aca="false">S1218+K1219</f>
        <v>7874.92719549891</v>
      </c>
      <c r="T1219" s="68" t="n">
        <f aca="false">MAX(T1218,S1219)</f>
        <v>8098.85506898122</v>
      </c>
      <c r="U1219" s="68" t="n">
        <f aca="false">T1219-S1219</f>
        <v>223.927873482309</v>
      </c>
      <c r="V1219" s="70" t="n">
        <f aca="false">V1218+F1219</f>
        <v>2.5327</v>
      </c>
      <c r="W1219" s="70" t="n">
        <f aca="false">MAX(W1218,V1219)</f>
        <v>2.5405</v>
      </c>
      <c r="X1219" s="70" t="n">
        <f aca="false">W1219-V1219</f>
        <v>0.00780000000000003</v>
      </c>
      <c r="Y1219" s="70" t="n">
        <f aca="false">Y1218+M1219</f>
        <v>2.21809194299114</v>
      </c>
      <c r="Z1219" s="70" t="n">
        <f aca="false">MAX(Z1218,Y1219)</f>
        <v>2.22796469075683</v>
      </c>
      <c r="AA1219" s="70" t="n">
        <f aca="false">Z1219-Y1219</f>
        <v>0.0098727477656877</v>
      </c>
      <c r="AB1219" s="72" t="n">
        <f aca="false">AB1218*(1+F1219)</f>
        <v>10.9175811363903</v>
      </c>
      <c r="AC1219" s="73" t="n">
        <f aca="false">MAX(AC1218,AB1219)</f>
        <v>11.0031896236626</v>
      </c>
      <c r="AD1219" s="70" t="n">
        <f aca="false">1-AB1219/AC1219</f>
        <v>0.0077803337214355</v>
      </c>
      <c r="AE1219" s="73" t="n">
        <f aca="false">AE1218*(1+M1219)</f>
        <v>7.97500477923832</v>
      </c>
      <c r="AF1219" s="73" t="n">
        <f aca="false">MAX(AF1218,AE1219)</f>
        <v>8.05423507803356</v>
      </c>
      <c r="AG1219" s="70" t="n">
        <f aca="false">1-AE1219/AF1219</f>
        <v>0.009837097878025</v>
      </c>
      <c r="AH1219" s="74" t="n">
        <f aca="false">IF(R1219&gt;0,AH1218+1,0)</f>
        <v>8</v>
      </c>
      <c r="AI1219" s="74" t="n">
        <f aca="false">IF(U1219&gt;0,AI1218+1,0)</f>
        <v>292</v>
      </c>
      <c r="AJ1219" s="74" t="n">
        <f aca="false">IF(G1219&gt;0,AJ1218+1,0)</f>
        <v>0</v>
      </c>
      <c r="AK1219" s="74" t="n">
        <f aca="false">IF(G1219&lt;=0,AK1218+1,0)</f>
        <v>1</v>
      </c>
      <c r="AL1219" s="74" t="n">
        <f aca="false">IF(K1219&gt;0,AL1218+1,0)</f>
        <v>0</v>
      </c>
      <c r="AM1219" s="74" t="n">
        <f aca="false">IF(K1219&lt;=0,AM1218+1,0)</f>
        <v>1</v>
      </c>
    </row>
    <row r="1220" customFormat="false" ht="15" hidden="false" customHeight="false" outlineLevel="0" collapsed="false">
      <c r="A1220" s="61" t="n">
        <v>1224</v>
      </c>
      <c r="B1220" s="62" t="n">
        <v>43272.4631944444</v>
      </c>
      <c r="C1220" s="63" t="n">
        <f aca="false">YEAR(B1220)</f>
        <v>2018</v>
      </c>
      <c r="D1220" s="32" t="s">
        <v>276</v>
      </c>
      <c r="E1220" s="64" t="n">
        <v>10767.35</v>
      </c>
      <c r="F1220" s="65" t="n">
        <v>-0.0011</v>
      </c>
      <c r="G1220" s="66" t="n">
        <v>-11.844085</v>
      </c>
      <c r="H1220" s="67" t="n">
        <f aca="false">E1220+IF(D1220="Long",1,-1)*G1220</f>
        <v>10779.194085</v>
      </c>
      <c r="I1220" s="68" t="n">
        <f aca="false">Assumptions!$B$58</f>
        <v>5.35750011455817</v>
      </c>
      <c r="J1220" s="68" t="n">
        <f aca="false">INDEX(Yearly!$D$5:$D$22,MATCH(C1220,Yearly!$A$5:$A$22,0))</f>
        <v>0.518467753021758</v>
      </c>
      <c r="K1220" s="68" t="n">
        <f aca="false">G1220-I1220-J1220</f>
        <v>-17.7200528675799</v>
      </c>
      <c r="L1220" s="69" t="n">
        <f aca="false">(I1220+J1220)/Assumptions!$B$8</f>
        <v>0.000259093470710942</v>
      </c>
      <c r="M1220" s="70" t="n">
        <f aca="false">F1220-L1220</f>
        <v>-0.00135909347071094</v>
      </c>
      <c r="N1220" s="71" t="n">
        <f aca="false">G1220*Assumptions!$B$7</f>
        <v>-93153.728525</v>
      </c>
      <c r="O1220" s="71" t="n">
        <f aca="false">K1220*Assumptions!$B$7</f>
        <v>-139368.215803516</v>
      </c>
      <c r="P1220" s="68" t="n">
        <f aca="false">P1219+G1220</f>
        <v>14998.063505</v>
      </c>
      <c r="Q1220" s="68" t="n">
        <f aca="false">MAX(Q1219,P1220)</f>
        <v>15094.205515</v>
      </c>
      <c r="R1220" s="68" t="n">
        <f aca="false">Q1220-P1220</f>
        <v>96.1420100000014</v>
      </c>
      <c r="S1220" s="68" t="n">
        <f aca="false">S1219+K1220</f>
        <v>7857.20714263133</v>
      </c>
      <c r="T1220" s="68" t="n">
        <f aca="false">MAX(T1219,S1220)</f>
        <v>8098.85506898122</v>
      </c>
      <c r="U1220" s="68" t="n">
        <f aca="false">T1220-S1220</f>
        <v>241.64792634989</v>
      </c>
      <c r="V1220" s="70" t="n">
        <f aca="false">V1219+F1220</f>
        <v>2.5316</v>
      </c>
      <c r="W1220" s="70" t="n">
        <f aca="false">MAX(W1219,V1220)</f>
        <v>2.5405</v>
      </c>
      <c r="X1220" s="70" t="n">
        <f aca="false">W1220-V1220</f>
        <v>0.00890000000000013</v>
      </c>
      <c r="Y1220" s="70" t="n">
        <f aca="false">Y1219+M1220</f>
        <v>2.21673284952043</v>
      </c>
      <c r="Z1220" s="70" t="n">
        <f aca="false">MAX(Z1219,Y1220)</f>
        <v>2.22796469075683</v>
      </c>
      <c r="AA1220" s="70" t="n">
        <f aca="false">Z1220-Y1220</f>
        <v>0.0112318412363988</v>
      </c>
      <c r="AB1220" s="72" t="n">
        <f aca="false">AB1219*(1+F1220)</f>
        <v>10.9055717971402</v>
      </c>
      <c r="AC1220" s="73" t="n">
        <f aca="false">MAX(AC1219,AB1220)</f>
        <v>11.0031896236626</v>
      </c>
      <c r="AD1220" s="70" t="n">
        <f aca="false">1-AB1220/AC1220</f>
        <v>0.00887177535434203</v>
      </c>
      <c r="AE1220" s="73" t="n">
        <f aca="false">AE1219*(1+M1220)</f>
        <v>7.96416600231397</v>
      </c>
      <c r="AF1220" s="73" t="n">
        <f aca="false">MAX(AF1219,AE1220)</f>
        <v>8.05423507803356</v>
      </c>
      <c r="AG1220" s="70" t="n">
        <f aca="false">1-AE1220/AF1220</f>
        <v>0.0111828218132392</v>
      </c>
      <c r="AH1220" s="74" t="n">
        <f aca="false">IF(R1220&gt;0,AH1219+1,0)</f>
        <v>9</v>
      </c>
      <c r="AI1220" s="74" t="n">
        <f aca="false">IF(U1220&gt;0,AI1219+1,0)</f>
        <v>293</v>
      </c>
      <c r="AJ1220" s="74" t="n">
        <f aca="false">IF(G1220&gt;0,AJ1219+1,0)</f>
        <v>0</v>
      </c>
      <c r="AK1220" s="74" t="n">
        <f aca="false">IF(G1220&lt;=0,AK1219+1,0)</f>
        <v>2</v>
      </c>
      <c r="AL1220" s="74" t="n">
        <f aca="false">IF(K1220&gt;0,AL1219+1,0)</f>
        <v>0</v>
      </c>
      <c r="AM1220" s="74" t="n">
        <f aca="false">IF(K1220&lt;=0,AM1219+1,0)</f>
        <v>2</v>
      </c>
    </row>
    <row r="1221" customFormat="false" ht="15" hidden="false" customHeight="false" outlineLevel="0" collapsed="false">
      <c r="A1221" s="61" t="n">
        <v>1225</v>
      </c>
      <c r="B1221" s="62" t="n">
        <v>43272.5520833333</v>
      </c>
      <c r="C1221" s="63" t="n">
        <f aca="false">YEAR(B1221)</f>
        <v>2018</v>
      </c>
      <c r="D1221" s="32" t="s">
        <v>277</v>
      </c>
      <c r="E1221" s="64" t="n">
        <v>10779.35</v>
      </c>
      <c r="F1221" s="65" t="n">
        <v>-0.0037</v>
      </c>
      <c r="G1221" s="66" t="n">
        <v>-39.883595</v>
      </c>
      <c r="H1221" s="67" t="n">
        <f aca="false">E1221+IF(D1221="Long",1,-1)*G1221</f>
        <v>10739.466405</v>
      </c>
      <c r="I1221" s="68" t="n">
        <f aca="false">Assumptions!$B$58</f>
        <v>5.35750011455817</v>
      </c>
      <c r="J1221" s="68" t="n">
        <f aca="false">INDEX(Yearly!$D$5:$D$22,MATCH(C1221,Yearly!$A$5:$A$22,0))</f>
        <v>0.518467753021758</v>
      </c>
      <c r="K1221" s="68" t="n">
        <f aca="false">G1221-I1221-J1221</f>
        <v>-45.7595628675799</v>
      </c>
      <c r="L1221" s="69" t="n">
        <f aca="false">(I1221+J1221)/Assumptions!$B$8</f>
        <v>0.000259093470710942</v>
      </c>
      <c r="M1221" s="70" t="n">
        <f aca="false">F1221-L1221</f>
        <v>-0.00395909347071094</v>
      </c>
      <c r="N1221" s="71" t="n">
        <f aca="false">G1221*Assumptions!$B$7</f>
        <v>-313684.474675</v>
      </c>
      <c r="O1221" s="71" t="n">
        <f aca="false">K1221*Assumptions!$B$7</f>
        <v>-359898.961953516</v>
      </c>
      <c r="P1221" s="68" t="n">
        <f aca="false">P1220+G1221</f>
        <v>14958.17991</v>
      </c>
      <c r="Q1221" s="68" t="n">
        <f aca="false">MAX(Q1220,P1221)</f>
        <v>15094.205515</v>
      </c>
      <c r="R1221" s="68" t="n">
        <f aca="false">Q1221-P1221</f>
        <v>136.025605000001</v>
      </c>
      <c r="S1221" s="68" t="n">
        <f aca="false">S1220+K1221</f>
        <v>7811.44757976375</v>
      </c>
      <c r="T1221" s="68" t="n">
        <f aca="false">MAX(T1220,S1221)</f>
        <v>8098.85506898122</v>
      </c>
      <c r="U1221" s="68" t="n">
        <f aca="false">T1221-S1221</f>
        <v>287.407489217469</v>
      </c>
      <c r="V1221" s="70" t="n">
        <f aca="false">V1220+F1221</f>
        <v>2.5279</v>
      </c>
      <c r="W1221" s="70" t="n">
        <f aca="false">MAX(W1220,V1221)</f>
        <v>2.5405</v>
      </c>
      <c r="X1221" s="70" t="n">
        <f aca="false">W1221-V1221</f>
        <v>0.0125999999999999</v>
      </c>
      <c r="Y1221" s="70" t="n">
        <f aca="false">Y1220+M1221</f>
        <v>2.21277375604972</v>
      </c>
      <c r="Z1221" s="70" t="n">
        <f aca="false">MAX(Z1220,Y1221)</f>
        <v>2.22796469075683</v>
      </c>
      <c r="AA1221" s="70" t="n">
        <f aca="false">Z1221-Y1221</f>
        <v>0.0151909347071095</v>
      </c>
      <c r="AB1221" s="72" t="n">
        <f aca="false">AB1220*(1+F1221)</f>
        <v>10.8652211814908</v>
      </c>
      <c r="AC1221" s="73" t="n">
        <f aca="false">MAX(AC1220,AB1221)</f>
        <v>11.0031896236626</v>
      </c>
      <c r="AD1221" s="70" t="n">
        <f aca="false">1-AB1221/AC1221</f>
        <v>0.0125389497855311</v>
      </c>
      <c r="AE1221" s="73" t="n">
        <f aca="false">AE1220*(1+M1221)</f>
        <v>7.93263512469455</v>
      </c>
      <c r="AF1221" s="73" t="n">
        <f aca="false">MAX(AF1220,AE1221)</f>
        <v>8.05423507803356</v>
      </c>
      <c r="AG1221" s="70" t="n">
        <f aca="false">1-AE1221/AF1221</f>
        <v>0.0150976414471252</v>
      </c>
      <c r="AH1221" s="74" t="n">
        <f aca="false">IF(R1221&gt;0,AH1220+1,0)</f>
        <v>10</v>
      </c>
      <c r="AI1221" s="74" t="n">
        <f aca="false">IF(U1221&gt;0,AI1220+1,0)</f>
        <v>294</v>
      </c>
      <c r="AJ1221" s="74" t="n">
        <f aca="false">IF(G1221&gt;0,AJ1220+1,0)</f>
        <v>0</v>
      </c>
      <c r="AK1221" s="74" t="n">
        <f aca="false">IF(G1221&lt;=0,AK1220+1,0)</f>
        <v>3</v>
      </c>
      <c r="AL1221" s="74" t="n">
        <f aca="false">IF(K1221&gt;0,AL1220+1,0)</f>
        <v>0</v>
      </c>
      <c r="AM1221" s="74" t="n">
        <f aca="false">IF(K1221&lt;=0,AM1220+1,0)</f>
        <v>3</v>
      </c>
    </row>
    <row r="1222" customFormat="false" ht="15" hidden="false" customHeight="false" outlineLevel="0" collapsed="false">
      <c r="A1222" s="61" t="n">
        <v>1226</v>
      </c>
      <c r="B1222" s="62" t="n">
        <v>43272.6145833333</v>
      </c>
      <c r="C1222" s="63" t="n">
        <f aca="false">YEAR(B1222)</f>
        <v>2018</v>
      </c>
      <c r="D1222" s="32" t="s">
        <v>276</v>
      </c>
      <c r="E1222" s="64" t="n">
        <v>10739.45</v>
      </c>
      <c r="F1222" s="65" t="n">
        <v>-0.0025</v>
      </c>
      <c r="G1222" s="66" t="n">
        <v>-26.848625</v>
      </c>
      <c r="H1222" s="67" t="n">
        <f aca="false">E1222+IF(D1222="Long",1,-1)*G1222</f>
        <v>10766.298625</v>
      </c>
      <c r="I1222" s="68" t="n">
        <f aca="false">Assumptions!$B$58</f>
        <v>5.35750011455817</v>
      </c>
      <c r="J1222" s="68" t="n">
        <f aca="false">INDEX(Yearly!$D$5:$D$22,MATCH(C1222,Yearly!$A$5:$A$22,0))</f>
        <v>0.518467753021758</v>
      </c>
      <c r="K1222" s="68" t="n">
        <f aca="false">G1222-I1222-J1222</f>
        <v>-32.7245928675799</v>
      </c>
      <c r="L1222" s="69" t="n">
        <f aca="false">(I1222+J1222)/Assumptions!$B$8</f>
        <v>0.000259093470710942</v>
      </c>
      <c r="M1222" s="70" t="n">
        <f aca="false">F1222-L1222</f>
        <v>-0.00275909347071094</v>
      </c>
      <c r="N1222" s="71" t="n">
        <f aca="false">G1222*Assumptions!$B$7</f>
        <v>-211164.435625</v>
      </c>
      <c r="O1222" s="71" t="n">
        <f aca="false">K1222*Assumptions!$B$7</f>
        <v>-257378.922903516</v>
      </c>
      <c r="P1222" s="68" t="n">
        <f aca="false">P1221+G1222</f>
        <v>14931.331285</v>
      </c>
      <c r="Q1222" s="68" t="n">
        <f aca="false">MAX(Q1221,P1222)</f>
        <v>15094.205515</v>
      </c>
      <c r="R1222" s="68" t="n">
        <f aca="false">Q1222-P1222</f>
        <v>162.874230000001</v>
      </c>
      <c r="S1222" s="68" t="n">
        <f aca="false">S1221+K1222</f>
        <v>7778.72298689617</v>
      </c>
      <c r="T1222" s="68" t="n">
        <f aca="false">MAX(T1221,S1222)</f>
        <v>8098.85506898122</v>
      </c>
      <c r="U1222" s="68" t="n">
        <f aca="false">T1222-S1222</f>
        <v>320.13208208505</v>
      </c>
      <c r="V1222" s="70" t="n">
        <f aca="false">V1221+F1222</f>
        <v>2.5254</v>
      </c>
      <c r="W1222" s="70" t="n">
        <f aca="false">MAX(W1221,V1222)</f>
        <v>2.5405</v>
      </c>
      <c r="X1222" s="70" t="n">
        <f aca="false">W1222-V1222</f>
        <v>0.0150999999999999</v>
      </c>
      <c r="Y1222" s="70" t="n">
        <f aca="false">Y1221+M1222</f>
        <v>2.21001466257901</v>
      </c>
      <c r="Z1222" s="70" t="n">
        <f aca="false">MAX(Z1221,Y1222)</f>
        <v>2.22796469075683</v>
      </c>
      <c r="AA1222" s="70" t="n">
        <f aca="false">Z1222-Y1222</f>
        <v>0.0179500281778204</v>
      </c>
      <c r="AB1222" s="72" t="n">
        <f aca="false">AB1221*(1+F1222)</f>
        <v>10.8380581285371</v>
      </c>
      <c r="AC1222" s="73" t="n">
        <f aca="false">MAX(AC1221,AB1222)</f>
        <v>11.0031896236626</v>
      </c>
      <c r="AD1222" s="70" t="n">
        <f aca="false">1-AB1222/AC1222</f>
        <v>0.0150076024110671</v>
      </c>
      <c r="AE1222" s="73" t="n">
        <f aca="false">AE1221*(1+M1222)</f>
        <v>7.91074824291648</v>
      </c>
      <c r="AF1222" s="73" t="n">
        <f aca="false">MAX(AF1221,AE1222)</f>
        <v>8.05423507803356</v>
      </c>
      <c r="AG1222" s="70" t="n">
        <f aca="false">1-AE1222/AF1222</f>
        <v>0.0178150791138962</v>
      </c>
      <c r="AH1222" s="74" t="n">
        <f aca="false">IF(R1222&gt;0,AH1221+1,0)</f>
        <v>11</v>
      </c>
      <c r="AI1222" s="74" t="n">
        <f aca="false">IF(U1222&gt;0,AI1221+1,0)</f>
        <v>295</v>
      </c>
      <c r="AJ1222" s="74" t="n">
        <f aca="false">IF(G1222&gt;0,AJ1221+1,0)</f>
        <v>0</v>
      </c>
      <c r="AK1222" s="74" t="n">
        <f aca="false">IF(G1222&lt;=0,AK1221+1,0)</f>
        <v>4</v>
      </c>
      <c r="AL1222" s="74" t="n">
        <f aca="false">IF(K1222&gt;0,AL1221+1,0)</f>
        <v>0</v>
      </c>
      <c r="AM1222" s="74" t="n">
        <f aca="false">IF(K1222&lt;=0,AM1221+1,0)</f>
        <v>4</v>
      </c>
    </row>
    <row r="1223" customFormat="false" ht="15" hidden="false" customHeight="false" outlineLevel="0" collapsed="false">
      <c r="A1223" s="61" t="n">
        <v>1227</v>
      </c>
      <c r="B1223" s="62" t="n">
        <v>43273.59375</v>
      </c>
      <c r="C1223" s="63" t="n">
        <f aca="false">YEAR(B1223)</f>
        <v>2018</v>
      </c>
      <c r="D1223" s="32" t="s">
        <v>277</v>
      </c>
      <c r="E1223" s="64" t="n">
        <v>10765.8</v>
      </c>
      <c r="F1223" s="65" t="n">
        <v>0.0005</v>
      </c>
      <c r="G1223" s="66" t="n">
        <v>5.3829</v>
      </c>
      <c r="H1223" s="67" t="n">
        <f aca="false">E1223+IF(D1223="Long",1,-1)*G1223</f>
        <v>10771.1829</v>
      </c>
      <c r="I1223" s="68" t="n">
        <f aca="false">Assumptions!$B$58</f>
        <v>5.35750011455817</v>
      </c>
      <c r="J1223" s="68" t="n">
        <f aca="false">INDEX(Yearly!$D$5:$D$22,MATCH(C1223,Yearly!$A$5:$A$22,0))</f>
        <v>0.518467753021758</v>
      </c>
      <c r="K1223" s="68" t="n">
        <f aca="false">G1223-I1223-J1223</f>
        <v>-0.493067867579926</v>
      </c>
      <c r="L1223" s="69" t="n">
        <f aca="false">(I1223+J1223)/Assumptions!$B$8</f>
        <v>0.000259093470710942</v>
      </c>
      <c r="M1223" s="70" t="n">
        <f aca="false">F1223-L1223</f>
        <v>0.000240906529289058</v>
      </c>
      <c r="N1223" s="71" t="n">
        <f aca="false">G1223*Assumptions!$B$7</f>
        <v>42336.5085</v>
      </c>
      <c r="O1223" s="71" t="n">
        <f aca="false">K1223*Assumptions!$B$7</f>
        <v>-3877.97877851612</v>
      </c>
      <c r="P1223" s="68" t="n">
        <f aca="false">P1222+G1223</f>
        <v>14936.714185</v>
      </c>
      <c r="Q1223" s="68" t="n">
        <f aca="false">MAX(Q1222,P1223)</f>
        <v>15094.205515</v>
      </c>
      <c r="R1223" s="68" t="n">
        <f aca="false">Q1223-P1223</f>
        <v>157.491330000001</v>
      </c>
      <c r="S1223" s="68" t="n">
        <f aca="false">S1222+K1223</f>
        <v>7778.22991902859</v>
      </c>
      <c r="T1223" s="68" t="n">
        <f aca="false">MAX(T1222,S1223)</f>
        <v>8098.85506898122</v>
      </c>
      <c r="U1223" s="68" t="n">
        <f aca="false">T1223-S1223</f>
        <v>320.62514995263</v>
      </c>
      <c r="V1223" s="70" t="n">
        <f aca="false">V1222+F1223</f>
        <v>2.5259</v>
      </c>
      <c r="W1223" s="70" t="n">
        <f aca="false">MAX(W1222,V1223)</f>
        <v>2.5405</v>
      </c>
      <c r="X1223" s="70" t="n">
        <f aca="false">W1223-V1223</f>
        <v>0.0145999999999997</v>
      </c>
      <c r="Y1223" s="70" t="n">
        <f aca="false">Y1222+M1223</f>
        <v>2.21025556910829</v>
      </c>
      <c r="Z1223" s="70" t="n">
        <f aca="false">MAX(Z1222,Y1223)</f>
        <v>2.22796469075683</v>
      </c>
      <c r="AA1223" s="70" t="n">
        <f aca="false">Z1223-Y1223</f>
        <v>0.0177091216485312</v>
      </c>
      <c r="AB1223" s="72" t="n">
        <f aca="false">AB1222*(1+F1223)</f>
        <v>10.8434771576013</v>
      </c>
      <c r="AC1223" s="73" t="n">
        <f aca="false">MAX(AC1222,AB1223)</f>
        <v>11.0031896236626</v>
      </c>
      <c r="AD1223" s="70" t="n">
        <f aca="false">1-AB1223/AC1223</f>
        <v>0.0145151062122728</v>
      </c>
      <c r="AE1223" s="73" t="n">
        <f aca="false">AE1222*(1+M1223)</f>
        <v>7.91265399381976</v>
      </c>
      <c r="AF1223" s="73" t="n">
        <f aca="false">MAX(AF1222,AE1223)</f>
        <v>8.05423507803356</v>
      </c>
      <c r="AG1223" s="70" t="n">
        <f aca="false">1-AE1223/AF1223</f>
        <v>0.0175784643534855</v>
      </c>
      <c r="AH1223" s="74" t="n">
        <f aca="false">IF(R1223&gt;0,AH1222+1,0)</f>
        <v>12</v>
      </c>
      <c r="AI1223" s="74" t="n">
        <f aca="false">IF(U1223&gt;0,AI1222+1,0)</f>
        <v>296</v>
      </c>
      <c r="AJ1223" s="74" t="n">
        <f aca="false">IF(G1223&gt;0,AJ1222+1,0)</f>
        <v>1</v>
      </c>
      <c r="AK1223" s="74" t="n">
        <f aca="false">IF(G1223&lt;=0,AK1222+1,0)</f>
        <v>0</v>
      </c>
      <c r="AL1223" s="74" t="n">
        <f aca="false">IF(K1223&gt;0,AL1222+1,0)</f>
        <v>0</v>
      </c>
      <c r="AM1223" s="74" t="n">
        <f aca="false">IF(K1223&lt;=0,AM1222+1,0)</f>
        <v>5</v>
      </c>
    </row>
    <row r="1224" customFormat="false" ht="15" hidden="false" customHeight="false" outlineLevel="0" collapsed="false">
      <c r="A1224" s="61" t="n">
        <v>1228</v>
      </c>
      <c r="B1224" s="62" t="n">
        <v>43276.6145833333</v>
      </c>
      <c r="C1224" s="63" t="n">
        <f aca="false">YEAR(B1224)</f>
        <v>2018</v>
      </c>
      <c r="D1224" s="32" t="s">
        <v>276</v>
      </c>
      <c r="E1224" s="64" t="n">
        <v>10771.7</v>
      </c>
      <c r="F1224" s="65" t="n">
        <v>-0.0017</v>
      </c>
      <c r="G1224" s="66" t="n">
        <v>-18.31189</v>
      </c>
      <c r="H1224" s="67" t="n">
        <f aca="false">E1224+IF(D1224="Long",1,-1)*G1224</f>
        <v>10790.01189</v>
      </c>
      <c r="I1224" s="68" t="n">
        <f aca="false">Assumptions!$B$58</f>
        <v>5.35750011455817</v>
      </c>
      <c r="J1224" s="68" t="n">
        <f aca="false">INDEX(Yearly!$D$5:$D$22,MATCH(C1224,Yearly!$A$5:$A$22,0))</f>
        <v>0.518467753021758</v>
      </c>
      <c r="K1224" s="68" t="n">
        <f aca="false">G1224-I1224-J1224</f>
        <v>-24.1878578675799</v>
      </c>
      <c r="L1224" s="69" t="n">
        <f aca="false">(I1224+J1224)/Assumptions!$B$8</f>
        <v>0.000259093470710942</v>
      </c>
      <c r="M1224" s="70" t="n">
        <f aca="false">F1224-L1224</f>
        <v>-0.00195909347071094</v>
      </c>
      <c r="N1224" s="71" t="n">
        <f aca="false">G1224*Assumptions!$B$7</f>
        <v>-144023.01485</v>
      </c>
      <c r="O1224" s="71" t="n">
        <f aca="false">K1224*Assumptions!$B$7</f>
        <v>-190237.502128516</v>
      </c>
      <c r="P1224" s="68" t="n">
        <f aca="false">P1223+G1224</f>
        <v>14918.402295</v>
      </c>
      <c r="Q1224" s="68" t="n">
        <f aca="false">MAX(Q1223,P1224)</f>
        <v>15094.205515</v>
      </c>
      <c r="R1224" s="68" t="n">
        <f aca="false">Q1224-P1224</f>
        <v>175.803220000002</v>
      </c>
      <c r="S1224" s="68" t="n">
        <f aca="false">S1223+K1224</f>
        <v>7754.04206116101</v>
      </c>
      <c r="T1224" s="68" t="n">
        <f aca="false">MAX(T1223,S1224)</f>
        <v>8098.85506898122</v>
      </c>
      <c r="U1224" s="68" t="n">
        <f aca="false">T1224-S1224</f>
        <v>344.813007820209</v>
      </c>
      <c r="V1224" s="70" t="n">
        <f aca="false">V1223+F1224</f>
        <v>2.5242</v>
      </c>
      <c r="W1224" s="70" t="n">
        <f aca="false">MAX(W1223,V1224)</f>
        <v>2.5405</v>
      </c>
      <c r="X1224" s="70" t="n">
        <f aca="false">W1224-V1224</f>
        <v>0.0162999999999998</v>
      </c>
      <c r="Y1224" s="70" t="n">
        <f aca="false">Y1223+M1224</f>
        <v>2.20829647563758</v>
      </c>
      <c r="Z1224" s="70" t="n">
        <f aca="false">MAX(Z1223,Y1224)</f>
        <v>2.22796469075683</v>
      </c>
      <c r="AA1224" s="70" t="n">
        <f aca="false">Z1224-Y1224</f>
        <v>0.0196682151192422</v>
      </c>
      <c r="AB1224" s="72" t="n">
        <f aca="false">AB1223*(1+F1224)</f>
        <v>10.8250432464334</v>
      </c>
      <c r="AC1224" s="73" t="n">
        <f aca="false">MAX(AC1223,AB1224)</f>
        <v>11.0031896236626</v>
      </c>
      <c r="AD1224" s="70" t="n">
        <f aca="false">1-AB1224/AC1224</f>
        <v>0.016190430531712</v>
      </c>
      <c r="AE1224" s="73" t="n">
        <f aca="false">AE1223*(1+M1224)</f>
        <v>7.89715236504447</v>
      </c>
      <c r="AF1224" s="73" t="n">
        <f aca="false">MAX(AF1223,AE1224)</f>
        <v>8.05423507803356</v>
      </c>
      <c r="AG1224" s="70" t="n">
        <f aca="false">1-AE1224/AF1224</f>
        <v>0.0195031199694565</v>
      </c>
      <c r="AH1224" s="74" t="n">
        <f aca="false">IF(R1224&gt;0,AH1223+1,0)</f>
        <v>13</v>
      </c>
      <c r="AI1224" s="74" t="n">
        <f aca="false">IF(U1224&gt;0,AI1223+1,0)</f>
        <v>297</v>
      </c>
      <c r="AJ1224" s="74" t="n">
        <f aca="false">IF(G1224&gt;0,AJ1223+1,0)</f>
        <v>0</v>
      </c>
      <c r="AK1224" s="74" t="n">
        <f aca="false">IF(G1224&lt;=0,AK1223+1,0)</f>
        <v>1</v>
      </c>
      <c r="AL1224" s="74" t="n">
        <f aca="false">IF(K1224&gt;0,AL1223+1,0)</f>
        <v>0</v>
      </c>
      <c r="AM1224" s="74" t="n">
        <f aca="false">IF(K1224&lt;=0,AM1223+1,0)</f>
        <v>6</v>
      </c>
    </row>
    <row r="1225" customFormat="false" ht="15" hidden="false" customHeight="false" outlineLevel="0" collapsed="false">
      <c r="A1225" s="61" t="n">
        <v>1229</v>
      </c>
      <c r="B1225" s="62" t="n">
        <v>43277.46875</v>
      </c>
      <c r="C1225" s="63" t="n">
        <f aca="false">YEAR(B1225)</f>
        <v>2018</v>
      </c>
      <c r="D1225" s="32" t="s">
        <v>277</v>
      </c>
      <c r="E1225" s="64" t="n">
        <v>10790.3</v>
      </c>
      <c r="F1225" s="65" t="n">
        <v>-0.0022</v>
      </c>
      <c r="G1225" s="66" t="n">
        <v>-23.73866</v>
      </c>
      <c r="H1225" s="67" t="n">
        <f aca="false">E1225+IF(D1225="Long",1,-1)*G1225</f>
        <v>10766.56134</v>
      </c>
      <c r="I1225" s="68" t="n">
        <f aca="false">Assumptions!$B$58</f>
        <v>5.35750011455817</v>
      </c>
      <c r="J1225" s="68" t="n">
        <f aca="false">INDEX(Yearly!$D$5:$D$22,MATCH(C1225,Yearly!$A$5:$A$22,0))</f>
        <v>0.518467753021758</v>
      </c>
      <c r="K1225" s="68" t="n">
        <f aca="false">G1225-I1225-J1225</f>
        <v>-29.6146278675799</v>
      </c>
      <c r="L1225" s="69" t="n">
        <f aca="false">(I1225+J1225)/Assumptions!$B$8</f>
        <v>0.000259093470710942</v>
      </c>
      <c r="M1225" s="70" t="n">
        <f aca="false">F1225-L1225</f>
        <v>-0.00245909347071094</v>
      </c>
      <c r="N1225" s="71" t="n">
        <f aca="false">G1225*Assumptions!$B$7</f>
        <v>-186704.5609</v>
      </c>
      <c r="O1225" s="71" t="n">
        <f aca="false">K1225*Assumptions!$B$7</f>
        <v>-232919.048178516</v>
      </c>
      <c r="P1225" s="68" t="n">
        <f aca="false">P1224+G1225</f>
        <v>14894.663635</v>
      </c>
      <c r="Q1225" s="68" t="n">
        <f aca="false">MAX(Q1224,P1225)</f>
        <v>15094.205515</v>
      </c>
      <c r="R1225" s="68" t="n">
        <f aca="false">Q1225-P1225</f>
        <v>199.541880000003</v>
      </c>
      <c r="S1225" s="68" t="n">
        <f aca="false">S1224+K1225</f>
        <v>7724.42743329343</v>
      </c>
      <c r="T1225" s="68" t="n">
        <f aca="false">MAX(T1224,S1225)</f>
        <v>8098.85506898122</v>
      </c>
      <c r="U1225" s="68" t="n">
        <f aca="false">T1225-S1225</f>
        <v>374.427635687789</v>
      </c>
      <c r="V1225" s="70" t="n">
        <f aca="false">V1224+F1225</f>
        <v>2.522</v>
      </c>
      <c r="W1225" s="70" t="n">
        <f aca="false">MAX(W1224,V1225)</f>
        <v>2.5405</v>
      </c>
      <c r="X1225" s="70" t="n">
        <f aca="false">W1225-V1225</f>
        <v>0.0185</v>
      </c>
      <c r="Y1225" s="70" t="n">
        <f aca="false">Y1224+M1225</f>
        <v>2.20583738216687</v>
      </c>
      <c r="Z1225" s="70" t="n">
        <f aca="false">MAX(Z1224,Y1225)</f>
        <v>2.22796469075683</v>
      </c>
      <c r="AA1225" s="70" t="n">
        <f aca="false">Z1225-Y1225</f>
        <v>0.0221273085899534</v>
      </c>
      <c r="AB1225" s="72" t="n">
        <f aca="false">AB1224*(1+F1225)</f>
        <v>10.8012281512913</v>
      </c>
      <c r="AC1225" s="73" t="n">
        <f aca="false">MAX(AC1224,AB1225)</f>
        <v>11.0031896236626</v>
      </c>
      <c r="AD1225" s="70" t="n">
        <f aca="false">1-AB1225/AC1225</f>
        <v>0.0183548115845422</v>
      </c>
      <c r="AE1225" s="73" t="n">
        <f aca="false">AE1224*(1+M1225)</f>
        <v>7.87773252922638</v>
      </c>
      <c r="AF1225" s="73" t="n">
        <f aca="false">MAX(AF1224,AE1225)</f>
        <v>8.05423507803356</v>
      </c>
      <c r="AG1225" s="70" t="n">
        <f aca="false">1-AE1225/AF1225</f>
        <v>0.021914253445192</v>
      </c>
      <c r="AH1225" s="74" t="n">
        <f aca="false">IF(R1225&gt;0,AH1224+1,0)</f>
        <v>14</v>
      </c>
      <c r="AI1225" s="74" t="n">
        <f aca="false">IF(U1225&gt;0,AI1224+1,0)</f>
        <v>298</v>
      </c>
      <c r="AJ1225" s="74" t="n">
        <f aca="false">IF(G1225&gt;0,AJ1224+1,0)</f>
        <v>0</v>
      </c>
      <c r="AK1225" s="74" t="n">
        <f aca="false">IF(G1225&lt;=0,AK1224+1,0)</f>
        <v>2</v>
      </c>
      <c r="AL1225" s="74" t="n">
        <f aca="false">IF(K1225&gt;0,AL1224+1,0)</f>
        <v>0</v>
      </c>
      <c r="AM1225" s="74" t="n">
        <f aca="false">IF(K1225&lt;=0,AM1224+1,0)</f>
        <v>7</v>
      </c>
    </row>
    <row r="1226" customFormat="false" ht="15" hidden="false" customHeight="false" outlineLevel="0" collapsed="false">
      <c r="A1226" s="61" t="n">
        <v>1230</v>
      </c>
      <c r="B1226" s="62" t="n">
        <v>43277.5729166667</v>
      </c>
      <c r="C1226" s="63" t="n">
        <f aca="false">YEAR(B1226)</f>
        <v>2018</v>
      </c>
      <c r="D1226" s="32" t="s">
        <v>276</v>
      </c>
      <c r="E1226" s="64" t="n">
        <v>10766.55</v>
      </c>
      <c r="F1226" s="65" t="n">
        <v>-0.0022</v>
      </c>
      <c r="G1226" s="66" t="n">
        <v>-23.68641</v>
      </c>
      <c r="H1226" s="67" t="n">
        <f aca="false">E1226+IF(D1226="Long",1,-1)*G1226</f>
        <v>10790.23641</v>
      </c>
      <c r="I1226" s="68" t="n">
        <f aca="false">Assumptions!$B$58</f>
        <v>5.35750011455817</v>
      </c>
      <c r="J1226" s="68" t="n">
        <f aca="false">INDEX(Yearly!$D$5:$D$22,MATCH(C1226,Yearly!$A$5:$A$22,0))</f>
        <v>0.518467753021758</v>
      </c>
      <c r="K1226" s="68" t="n">
        <f aca="false">G1226-I1226-J1226</f>
        <v>-29.5623778675799</v>
      </c>
      <c r="L1226" s="69" t="n">
        <f aca="false">(I1226+J1226)/Assumptions!$B$8</f>
        <v>0.000259093470710942</v>
      </c>
      <c r="M1226" s="70" t="n">
        <f aca="false">F1226-L1226</f>
        <v>-0.00245909347071094</v>
      </c>
      <c r="N1226" s="71" t="n">
        <f aca="false">G1226*Assumptions!$B$7</f>
        <v>-186293.61465</v>
      </c>
      <c r="O1226" s="71" t="n">
        <f aca="false">K1226*Assumptions!$B$7</f>
        <v>-232508.101928516</v>
      </c>
      <c r="P1226" s="68" t="n">
        <f aca="false">P1225+G1226</f>
        <v>14870.977225</v>
      </c>
      <c r="Q1226" s="68" t="n">
        <f aca="false">MAX(Q1225,P1226)</f>
        <v>15094.205515</v>
      </c>
      <c r="R1226" s="68" t="n">
        <f aca="false">Q1226-P1226</f>
        <v>223.228290000003</v>
      </c>
      <c r="S1226" s="68" t="n">
        <f aca="false">S1225+K1226</f>
        <v>7694.86505542585</v>
      </c>
      <c r="T1226" s="68" t="n">
        <f aca="false">MAX(T1225,S1226)</f>
        <v>8098.85506898122</v>
      </c>
      <c r="U1226" s="68" t="n">
        <f aca="false">T1226-S1226</f>
        <v>403.990013555369</v>
      </c>
      <c r="V1226" s="70" t="n">
        <f aca="false">V1225+F1226</f>
        <v>2.5198</v>
      </c>
      <c r="W1226" s="70" t="n">
        <f aca="false">MAX(W1225,V1226)</f>
        <v>2.5405</v>
      </c>
      <c r="X1226" s="70" t="n">
        <f aca="false">W1226-V1226</f>
        <v>0.0207000000000002</v>
      </c>
      <c r="Y1226" s="70" t="n">
        <f aca="false">Y1225+M1226</f>
        <v>2.20337828869616</v>
      </c>
      <c r="Z1226" s="70" t="n">
        <f aca="false">MAX(Z1225,Y1226)</f>
        <v>2.22796469075683</v>
      </c>
      <c r="AA1226" s="70" t="n">
        <f aca="false">Z1226-Y1226</f>
        <v>0.0245864020606645</v>
      </c>
      <c r="AB1226" s="72" t="n">
        <f aca="false">AB1225*(1+F1226)</f>
        <v>10.7774654493584</v>
      </c>
      <c r="AC1226" s="73" t="n">
        <f aca="false">MAX(AC1225,AB1226)</f>
        <v>11.0031896236626</v>
      </c>
      <c r="AD1226" s="70" t="n">
        <f aca="false">1-AB1226/AC1226</f>
        <v>0.0205144309990561</v>
      </c>
      <c r="AE1226" s="73" t="n">
        <f aca="false">AE1225*(1+M1226)</f>
        <v>7.85836044859975</v>
      </c>
      <c r="AF1226" s="73" t="n">
        <f aca="false">MAX(AF1225,AE1226)</f>
        <v>8.05423507803356</v>
      </c>
      <c r="AG1226" s="70" t="n">
        <f aca="false">1-AE1226/AF1226</f>
        <v>0.0243194577183404</v>
      </c>
      <c r="AH1226" s="74" t="n">
        <f aca="false">IF(R1226&gt;0,AH1225+1,0)</f>
        <v>15</v>
      </c>
      <c r="AI1226" s="74" t="n">
        <f aca="false">IF(U1226&gt;0,AI1225+1,0)</f>
        <v>299</v>
      </c>
      <c r="AJ1226" s="74" t="n">
        <f aca="false">IF(G1226&gt;0,AJ1225+1,0)</f>
        <v>0</v>
      </c>
      <c r="AK1226" s="74" t="n">
        <f aca="false">IF(G1226&lt;=0,AK1225+1,0)</f>
        <v>3</v>
      </c>
      <c r="AL1226" s="74" t="n">
        <f aca="false">IF(K1226&gt;0,AL1225+1,0)</f>
        <v>0</v>
      </c>
      <c r="AM1226" s="74" t="n">
        <f aca="false">IF(K1226&lt;=0,AM1225+1,0)</f>
        <v>8</v>
      </c>
    </row>
    <row r="1227" customFormat="false" ht="15" hidden="false" customHeight="false" outlineLevel="0" collapsed="false">
      <c r="A1227" s="61" t="n">
        <v>1231</v>
      </c>
      <c r="B1227" s="62" t="n">
        <v>43277.6208333333</v>
      </c>
      <c r="C1227" s="63" t="n">
        <f aca="false">YEAR(B1227)</f>
        <v>2018</v>
      </c>
      <c r="D1227" s="32" t="s">
        <v>277</v>
      </c>
      <c r="E1227" s="64" t="n">
        <v>10790.05</v>
      </c>
      <c r="F1227" s="65" t="n">
        <v>-0.002</v>
      </c>
      <c r="G1227" s="66" t="n">
        <v>-21.5801</v>
      </c>
      <c r="H1227" s="67" t="n">
        <f aca="false">E1227+IF(D1227="Long",1,-1)*G1227</f>
        <v>10768.4699</v>
      </c>
      <c r="I1227" s="68" t="n">
        <f aca="false">Assumptions!$B$58</f>
        <v>5.35750011455817</v>
      </c>
      <c r="J1227" s="68" t="n">
        <f aca="false">INDEX(Yearly!$D$5:$D$22,MATCH(C1227,Yearly!$A$5:$A$22,0))</f>
        <v>0.518467753021758</v>
      </c>
      <c r="K1227" s="68" t="n">
        <f aca="false">G1227-I1227-J1227</f>
        <v>-27.4560678675799</v>
      </c>
      <c r="L1227" s="69" t="n">
        <f aca="false">(I1227+J1227)/Assumptions!$B$8</f>
        <v>0.000259093470710942</v>
      </c>
      <c r="M1227" s="70" t="n">
        <f aca="false">F1227-L1227</f>
        <v>-0.00225909347071094</v>
      </c>
      <c r="N1227" s="71" t="n">
        <f aca="false">G1227*Assumptions!$B$7</f>
        <v>-169727.4865</v>
      </c>
      <c r="O1227" s="71" t="n">
        <f aca="false">K1227*Assumptions!$B$7</f>
        <v>-215941.973778516</v>
      </c>
      <c r="P1227" s="68" t="n">
        <f aca="false">P1226+G1227</f>
        <v>14849.397125</v>
      </c>
      <c r="Q1227" s="68" t="n">
        <f aca="false">MAX(Q1226,P1227)</f>
        <v>15094.205515</v>
      </c>
      <c r="R1227" s="68" t="n">
        <f aca="false">Q1227-P1227</f>
        <v>244.808390000002</v>
      </c>
      <c r="S1227" s="68" t="n">
        <f aca="false">S1226+K1227</f>
        <v>7667.40898755827</v>
      </c>
      <c r="T1227" s="68" t="n">
        <f aca="false">MAX(T1226,S1227)</f>
        <v>8098.85506898122</v>
      </c>
      <c r="U1227" s="68" t="n">
        <f aca="false">T1227-S1227</f>
        <v>431.446081422949</v>
      </c>
      <c r="V1227" s="70" t="n">
        <f aca="false">V1226+F1227</f>
        <v>2.5178</v>
      </c>
      <c r="W1227" s="70" t="n">
        <f aca="false">MAX(W1226,V1227)</f>
        <v>2.5405</v>
      </c>
      <c r="X1227" s="70" t="n">
        <f aca="false">W1227-V1227</f>
        <v>0.0226999999999999</v>
      </c>
      <c r="Y1227" s="70" t="n">
        <f aca="false">Y1226+M1227</f>
        <v>2.20111919522545</v>
      </c>
      <c r="Z1227" s="70" t="n">
        <f aca="false">MAX(Z1226,Y1227)</f>
        <v>2.22796469075683</v>
      </c>
      <c r="AA1227" s="70" t="n">
        <f aca="false">Z1227-Y1227</f>
        <v>0.0268454955313753</v>
      </c>
      <c r="AB1227" s="72" t="n">
        <f aca="false">AB1226*(1+F1227)</f>
        <v>10.7559105184597</v>
      </c>
      <c r="AC1227" s="73" t="n">
        <f aca="false">MAX(AC1226,AB1227)</f>
        <v>11.0031896236626</v>
      </c>
      <c r="AD1227" s="70" t="n">
        <f aca="false">1-AB1227/AC1227</f>
        <v>0.022473402137058</v>
      </c>
      <c r="AE1227" s="73" t="n">
        <f aca="false">AE1226*(1+M1227)</f>
        <v>7.84060767781983</v>
      </c>
      <c r="AF1227" s="73" t="n">
        <f aca="false">MAX(AF1226,AE1227)</f>
        <v>8.05423507803356</v>
      </c>
      <c r="AG1227" s="70" t="n">
        <f aca="false">1-AE1227/AF1227</f>
        <v>0.0265236112609086</v>
      </c>
      <c r="AH1227" s="74" t="n">
        <f aca="false">IF(R1227&gt;0,AH1226+1,0)</f>
        <v>16</v>
      </c>
      <c r="AI1227" s="74" t="n">
        <f aca="false">IF(U1227&gt;0,AI1226+1,0)</f>
        <v>300</v>
      </c>
      <c r="AJ1227" s="74" t="n">
        <f aca="false">IF(G1227&gt;0,AJ1226+1,0)</f>
        <v>0</v>
      </c>
      <c r="AK1227" s="74" t="n">
        <f aca="false">IF(G1227&lt;=0,AK1226+1,0)</f>
        <v>4</v>
      </c>
      <c r="AL1227" s="74" t="n">
        <f aca="false">IF(K1227&gt;0,AL1226+1,0)</f>
        <v>0</v>
      </c>
      <c r="AM1227" s="74" t="n">
        <f aca="false">IF(K1227&lt;=0,AM1226+1,0)</f>
        <v>9</v>
      </c>
    </row>
    <row r="1228" customFormat="false" ht="15" hidden="false" customHeight="false" outlineLevel="0" collapsed="false">
      <c r="A1228" s="61" t="n">
        <v>1232</v>
      </c>
      <c r="B1228" s="62" t="n">
        <v>43277.6354166667</v>
      </c>
      <c r="C1228" s="63" t="n">
        <f aca="false">YEAR(B1228)</f>
        <v>2018</v>
      </c>
      <c r="D1228" s="32" t="s">
        <v>276</v>
      </c>
      <c r="E1228" s="64" t="n">
        <v>10768.45</v>
      </c>
      <c r="F1228" s="65" t="n">
        <v>0.0063</v>
      </c>
      <c r="G1228" s="66" t="n">
        <v>67.841235</v>
      </c>
      <c r="H1228" s="67" t="n">
        <f aca="false">E1228+IF(D1228="Long",1,-1)*G1228</f>
        <v>10700.608765</v>
      </c>
      <c r="I1228" s="68" t="n">
        <f aca="false">Assumptions!$B$58</f>
        <v>5.35750011455817</v>
      </c>
      <c r="J1228" s="68" t="n">
        <f aca="false">INDEX(Yearly!$D$5:$D$22,MATCH(C1228,Yearly!$A$5:$A$22,0))</f>
        <v>0.518467753021758</v>
      </c>
      <c r="K1228" s="68" t="n">
        <f aca="false">G1228-I1228-J1228</f>
        <v>61.9652671324201</v>
      </c>
      <c r="L1228" s="69" t="n">
        <f aca="false">(I1228+J1228)/Assumptions!$B$8</f>
        <v>0.000259093470710942</v>
      </c>
      <c r="M1228" s="70" t="n">
        <f aca="false">F1228-L1228</f>
        <v>0.00604090652928906</v>
      </c>
      <c r="N1228" s="71" t="n">
        <f aca="false">G1228*Assumptions!$B$7</f>
        <v>533571.313275</v>
      </c>
      <c r="O1228" s="71" t="n">
        <f aca="false">K1228*Assumptions!$B$7</f>
        <v>487356.825996484</v>
      </c>
      <c r="P1228" s="68" t="n">
        <f aca="false">P1227+G1228</f>
        <v>14917.23836</v>
      </c>
      <c r="Q1228" s="68" t="n">
        <f aca="false">MAX(Q1227,P1228)</f>
        <v>15094.205515</v>
      </c>
      <c r="R1228" s="68" t="n">
        <f aca="false">Q1228-P1228</f>
        <v>176.967155000002</v>
      </c>
      <c r="S1228" s="68" t="n">
        <f aca="false">S1227+K1228</f>
        <v>7729.37425469069</v>
      </c>
      <c r="T1228" s="68" t="n">
        <f aca="false">MAX(T1227,S1228)</f>
        <v>8098.85506898122</v>
      </c>
      <c r="U1228" s="68" t="n">
        <f aca="false">T1228-S1228</f>
        <v>369.480814290529</v>
      </c>
      <c r="V1228" s="70" t="n">
        <f aca="false">V1227+F1228</f>
        <v>2.5241</v>
      </c>
      <c r="W1228" s="70" t="n">
        <f aca="false">MAX(W1227,V1228)</f>
        <v>2.5405</v>
      </c>
      <c r="X1228" s="70" t="n">
        <f aca="false">W1228-V1228</f>
        <v>0.0164</v>
      </c>
      <c r="Y1228" s="70" t="n">
        <f aca="false">Y1227+M1228</f>
        <v>2.20716010175474</v>
      </c>
      <c r="Z1228" s="70" t="n">
        <f aca="false">MAX(Z1227,Y1228)</f>
        <v>2.22796469075683</v>
      </c>
      <c r="AA1228" s="70" t="n">
        <f aca="false">Z1228-Y1228</f>
        <v>0.0208045890020863</v>
      </c>
      <c r="AB1228" s="72" t="n">
        <f aca="false">AB1227*(1+F1228)</f>
        <v>10.823672754726</v>
      </c>
      <c r="AC1228" s="73" t="n">
        <f aca="false">MAX(AC1227,AB1228)</f>
        <v>11.0031896236626</v>
      </c>
      <c r="AD1228" s="70" t="n">
        <f aca="false">1-AB1228/AC1228</f>
        <v>0.0163149845705215</v>
      </c>
      <c r="AE1228" s="73" t="n">
        <f aca="false">AE1227*(1+M1228)</f>
        <v>7.88797205593436</v>
      </c>
      <c r="AF1228" s="73" t="n">
        <f aca="false">MAX(AF1227,AE1228)</f>
        <v>8.05423507803356</v>
      </c>
      <c r="AG1228" s="70" t="n">
        <f aca="false">1-AE1228/AF1228</f>
        <v>0.0206429313880661</v>
      </c>
      <c r="AH1228" s="74" t="n">
        <f aca="false">IF(R1228&gt;0,AH1227+1,0)</f>
        <v>17</v>
      </c>
      <c r="AI1228" s="74" t="n">
        <f aca="false">IF(U1228&gt;0,AI1227+1,0)</f>
        <v>301</v>
      </c>
      <c r="AJ1228" s="74" t="n">
        <f aca="false">IF(G1228&gt;0,AJ1227+1,0)</f>
        <v>1</v>
      </c>
      <c r="AK1228" s="74" t="n">
        <f aca="false">IF(G1228&lt;=0,AK1227+1,0)</f>
        <v>0</v>
      </c>
      <c r="AL1228" s="74" t="n">
        <f aca="false">IF(K1228&gt;0,AL1227+1,0)</f>
        <v>1</v>
      </c>
      <c r="AM1228" s="74" t="n">
        <f aca="false">IF(K1228&lt;=0,AM1227+1,0)</f>
        <v>0</v>
      </c>
    </row>
    <row r="1229" customFormat="false" ht="15" hidden="false" customHeight="false" outlineLevel="0" collapsed="false">
      <c r="A1229" s="61" t="n">
        <v>1233</v>
      </c>
      <c r="B1229" s="62" t="n">
        <v>43280.59375</v>
      </c>
      <c r="C1229" s="63" t="n">
        <f aca="false">YEAR(B1229)</f>
        <v>2018</v>
      </c>
      <c r="D1229" s="32" t="s">
        <v>277</v>
      </c>
      <c r="E1229" s="64" t="n">
        <v>10700.15</v>
      </c>
      <c r="F1229" s="65" t="n">
        <v>-0.0028</v>
      </c>
      <c r="G1229" s="66" t="n">
        <v>-29.96042</v>
      </c>
      <c r="H1229" s="67" t="n">
        <f aca="false">E1229+IF(D1229="Long",1,-1)*G1229</f>
        <v>10670.18958</v>
      </c>
      <c r="I1229" s="68" t="n">
        <f aca="false">Assumptions!$B$58</f>
        <v>5.35750011455817</v>
      </c>
      <c r="J1229" s="68" t="n">
        <f aca="false">INDEX(Yearly!$D$5:$D$22,MATCH(C1229,Yearly!$A$5:$A$22,0))</f>
        <v>0.518467753021758</v>
      </c>
      <c r="K1229" s="68" t="n">
        <f aca="false">G1229-I1229-J1229</f>
        <v>-35.8363878675799</v>
      </c>
      <c r="L1229" s="69" t="n">
        <f aca="false">(I1229+J1229)/Assumptions!$B$8</f>
        <v>0.000259093470710942</v>
      </c>
      <c r="M1229" s="70" t="n">
        <f aca="false">F1229-L1229</f>
        <v>-0.00305909347071094</v>
      </c>
      <c r="N1229" s="71" t="n">
        <f aca="false">G1229*Assumptions!$B$7</f>
        <v>-235638.7033</v>
      </c>
      <c r="O1229" s="71" t="n">
        <f aca="false">K1229*Assumptions!$B$7</f>
        <v>-281853.190578516</v>
      </c>
      <c r="P1229" s="68" t="n">
        <f aca="false">P1228+G1229</f>
        <v>14887.27794</v>
      </c>
      <c r="Q1229" s="68" t="n">
        <f aca="false">MAX(Q1228,P1229)</f>
        <v>15094.205515</v>
      </c>
      <c r="R1229" s="68" t="n">
        <f aca="false">Q1229-P1229</f>
        <v>206.927575000002</v>
      </c>
      <c r="S1229" s="68" t="n">
        <f aca="false">S1228+K1229</f>
        <v>7693.53786682311</v>
      </c>
      <c r="T1229" s="68" t="n">
        <f aca="false">MAX(T1228,S1229)</f>
        <v>8098.85506898122</v>
      </c>
      <c r="U1229" s="68" t="n">
        <f aca="false">T1229-S1229</f>
        <v>405.317202158109</v>
      </c>
      <c r="V1229" s="70" t="n">
        <f aca="false">V1228+F1229</f>
        <v>2.5213</v>
      </c>
      <c r="W1229" s="70" t="n">
        <f aca="false">MAX(W1228,V1229)</f>
        <v>2.5405</v>
      </c>
      <c r="X1229" s="70" t="n">
        <f aca="false">W1229-V1229</f>
        <v>0.0192000000000001</v>
      </c>
      <c r="Y1229" s="70" t="n">
        <f aca="false">Y1228+M1229</f>
        <v>2.20410100828403</v>
      </c>
      <c r="Z1229" s="70" t="n">
        <f aca="false">MAX(Z1228,Y1229)</f>
        <v>2.22796469075683</v>
      </c>
      <c r="AA1229" s="70" t="n">
        <f aca="false">Z1229-Y1229</f>
        <v>0.0238636824727974</v>
      </c>
      <c r="AB1229" s="72" t="n">
        <f aca="false">AB1228*(1+F1229)</f>
        <v>10.7933664710128</v>
      </c>
      <c r="AC1229" s="73" t="n">
        <f aca="false">MAX(AC1228,AB1229)</f>
        <v>11.0031896236626</v>
      </c>
      <c r="AD1229" s="70" t="n">
        <f aca="false">1-AB1229/AC1229</f>
        <v>0.0190693026137241</v>
      </c>
      <c r="AE1229" s="73" t="n">
        <f aca="false">AE1228*(1+M1229)</f>
        <v>7.8638420121209</v>
      </c>
      <c r="AF1229" s="73" t="n">
        <f aca="false">MAX(AF1228,AE1229)</f>
        <v>8.05423507803356</v>
      </c>
      <c r="AG1229" s="70" t="n">
        <f aca="false">1-AE1229/AF1229</f>
        <v>0.0236388762021514</v>
      </c>
      <c r="AH1229" s="74" t="n">
        <f aca="false">IF(R1229&gt;0,AH1228+1,0)</f>
        <v>18</v>
      </c>
      <c r="AI1229" s="74" t="n">
        <f aca="false">IF(U1229&gt;0,AI1228+1,0)</f>
        <v>302</v>
      </c>
      <c r="AJ1229" s="74" t="n">
        <f aca="false">IF(G1229&gt;0,AJ1228+1,0)</f>
        <v>0</v>
      </c>
      <c r="AK1229" s="74" t="n">
        <f aca="false">IF(G1229&lt;=0,AK1228+1,0)</f>
        <v>1</v>
      </c>
      <c r="AL1229" s="74" t="n">
        <f aca="false">IF(K1229&gt;0,AL1228+1,0)</f>
        <v>0</v>
      </c>
      <c r="AM1229" s="74" t="n">
        <f aca="false">IF(K1229&lt;=0,AM1228+1,0)</f>
        <v>1</v>
      </c>
    </row>
    <row r="1230" customFormat="false" ht="15" hidden="false" customHeight="false" outlineLevel="0" collapsed="false">
      <c r="A1230" s="61" t="n">
        <v>1234</v>
      </c>
      <c r="B1230" s="62" t="n">
        <v>43283.40625</v>
      </c>
      <c r="C1230" s="63" t="n">
        <f aca="false">YEAR(B1230)</f>
        <v>2018</v>
      </c>
      <c r="D1230" s="32" t="s">
        <v>276</v>
      </c>
      <c r="E1230" s="64" t="n">
        <v>10670.25</v>
      </c>
      <c r="F1230" s="65" t="n">
        <v>-0.0019</v>
      </c>
      <c r="G1230" s="66" t="n">
        <v>-20.273475</v>
      </c>
      <c r="H1230" s="67" t="n">
        <f aca="false">E1230+IF(D1230="Long",1,-1)*G1230</f>
        <v>10690.523475</v>
      </c>
      <c r="I1230" s="68" t="n">
        <f aca="false">Assumptions!$B$58</f>
        <v>5.35750011455817</v>
      </c>
      <c r="J1230" s="68" t="n">
        <f aca="false">INDEX(Yearly!$D$5:$D$22,MATCH(C1230,Yearly!$A$5:$A$22,0))</f>
        <v>0.518467753021758</v>
      </c>
      <c r="K1230" s="68" t="n">
        <f aca="false">G1230-I1230-J1230</f>
        <v>-26.1494428675799</v>
      </c>
      <c r="L1230" s="69" t="n">
        <f aca="false">(I1230+J1230)/Assumptions!$B$8</f>
        <v>0.000259093470710942</v>
      </c>
      <c r="M1230" s="70" t="n">
        <f aca="false">F1230-L1230</f>
        <v>-0.00215909347071094</v>
      </c>
      <c r="N1230" s="71" t="n">
        <f aca="false">G1230*Assumptions!$B$7</f>
        <v>-159450.880875</v>
      </c>
      <c r="O1230" s="71" t="n">
        <f aca="false">K1230*Assumptions!$B$7</f>
        <v>-205665.368153516</v>
      </c>
      <c r="P1230" s="68" t="n">
        <f aca="false">P1229+G1230</f>
        <v>14867.004465</v>
      </c>
      <c r="Q1230" s="68" t="n">
        <f aca="false">MAX(Q1229,P1230)</f>
        <v>15094.205515</v>
      </c>
      <c r="R1230" s="68" t="n">
        <f aca="false">Q1230-P1230</f>
        <v>227.201050000002</v>
      </c>
      <c r="S1230" s="68" t="n">
        <f aca="false">S1229+K1230</f>
        <v>7667.38842395553</v>
      </c>
      <c r="T1230" s="68" t="n">
        <f aca="false">MAX(T1229,S1230)</f>
        <v>8098.85506898122</v>
      </c>
      <c r="U1230" s="68" t="n">
        <f aca="false">T1230-S1230</f>
        <v>431.466645025688</v>
      </c>
      <c r="V1230" s="70" t="n">
        <f aca="false">V1229+F1230</f>
        <v>2.5194</v>
      </c>
      <c r="W1230" s="70" t="n">
        <f aca="false">MAX(W1229,V1230)</f>
        <v>2.5405</v>
      </c>
      <c r="X1230" s="70" t="n">
        <f aca="false">W1230-V1230</f>
        <v>0.0211000000000001</v>
      </c>
      <c r="Y1230" s="70" t="n">
        <f aca="false">Y1229+M1230</f>
        <v>2.20194191481332</v>
      </c>
      <c r="Z1230" s="70" t="n">
        <f aca="false">MAX(Z1229,Y1230)</f>
        <v>2.22796469075683</v>
      </c>
      <c r="AA1230" s="70" t="n">
        <f aca="false">Z1230-Y1230</f>
        <v>0.0260227759435083</v>
      </c>
      <c r="AB1230" s="72" t="n">
        <f aca="false">AB1229*(1+F1230)</f>
        <v>10.7728590747178</v>
      </c>
      <c r="AC1230" s="73" t="n">
        <f aca="false">MAX(AC1229,AB1230)</f>
        <v>11.0031896236626</v>
      </c>
      <c r="AD1230" s="70" t="n">
        <f aca="false">1-AB1230/AC1230</f>
        <v>0.0209330709387581</v>
      </c>
      <c r="AE1230" s="73" t="n">
        <f aca="false">AE1229*(1+M1230)</f>
        <v>7.84686324217783</v>
      </c>
      <c r="AF1230" s="73" t="n">
        <f aca="false">MAX(AF1229,AE1230)</f>
        <v>8.05423507803356</v>
      </c>
      <c r="AG1230" s="70" t="n">
        <f aca="false">1-AE1230/AF1230</f>
        <v>0.0257469311295994</v>
      </c>
      <c r="AH1230" s="74" t="n">
        <f aca="false">IF(R1230&gt;0,AH1229+1,0)</f>
        <v>19</v>
      </c>
      <c r="AI1230" s="74" t="n">
        <f aca="false">IF(U1230&gt;0,AI1229+1,0)</f>
        <v>303</v>
      </c>
      <c r="AJ1230" s="74" t="n">
        <f aca="false">IF(G1230&gt;0,AJ1229+1,0)</f>
        <v>0</v>
      </c>
      <c r="AK1230" s="74" t="n">
        <f aca="false">IF(G1230&lt;=0,AK1229+1,0)</f>
        <v>2</v>
      </c>
      <c r="AL1230" s="74" t="n">
        <f aca="false">IF(K1230&gt;0,AL1229+1,0)</f>
        <v>0</v>
      </c>
      <c r="AM1230" s="74" t="n">
        <f aca="false">IF(K1230&lt;=0,AM1229+1,0)</f>
        <v>2</v>
      </c>
    </row>
    <row r="1231" customFormat="false" ht="15" hidden="false" customHeight="false" outlineLevel="0" collapsed="false">
      <c r="A1231" s="61" t="n">
        <v>1235</v>
      </c>
      <c r="B1231" s="62" t="n">
        <v>43284.46875</v>
      </c>
      <c r="C1231" s="63" t="n">
        <f aca="false">YEAR(B1231)</f>
        <v>2018</v>
      </c>
      <c r="D1231" s="32" t="s">
        <v>277</v>
      </c>
      <c r="E1231" s="64" t="n">
        <v>10690.75</v>
      </c>
      <c r="F1231" s="65" t="n">
        <v>0.0256</v>
      </c>
      <c r="G1231" s="66" t="n">
        <v>273.6832</v>
      </c>
      <c r="H1231" s="67" t="n">
        <f aca="false">E1231+IF(D1231="Long",1,-1)*G1231</f>
        <v>10964.4332</v>
      </c>
      <c r="I1231" s="68" t="n">
        <f aca="false">Assumptions!$B$58</f>
        <v>5.35750011455817</v>
      </c>
      <c r="J1231" s="68" t="n">
        <f aca="false">INDEX(Yearly!$D$5:$D$22,MATCH(C1231,Yearly!$A$5:$A$22,0))</f>
        <v>0.518467753021758</v>
      </c>
      <c r="K1231" s="68" t="n">
        <f aca="false">G1231-I1231-J1231</f>
        <v>267.80723213242</v>
      </c>
      <c r="L1231" s="69" t="n">
        <f aca="false">(I1231+J1231)/Assumptions!$B$8</f>
        <v>0.000259093470710942</v>
      </c>
      <c r="M1231" s="70" t="n">
        <f aca="false">F1231-L1231</f>
        <v>0.0253409065292891</v>
      </c>
      <c r="N1231" s="71" t="n">
        <f aca="false">G1231*Assumptions!$B$7</f>
        <v>2152518.368</v>
      </c>
      <c r="O1231" s="71" t="n">
        <f aca="false">K1231*Assumptions!$B$7</f>
        <v>2106303.88072148</v>
      </c>
      <c r="P1231" s="68" t="n">
        <f aca="false">P1230+G1231</f>
        <v>15140.687665</v>
      </c>
      <c r="Q1231" s="68" t="n">
        <f aca="false">MAX(Q1230,P1231)</f>
        <v>15140.687665</v>
      </c>
      <c r="R1231" s="68" t="n">
        <f aca="false">Q1231-P1231</f>
        <v>0</v>
      </c>
      <c r="S1231" s="68" t="n">
        <f aca="false">S1230+K1231</f>
        <v>7935.19565608795</v>
      </c>
      <c r="T1231" s="68" t="n">
        <f aca="false">MAX(T1230,S1231)</f>
        <v>8098.85506898122</v>
      </c>
      <c r="U1231" s="68" t="n">
        <f aca="false">T1231-S1231</f>
        <v>163.659412893268</v>
      </c>
      <c r="V1231" s="70" t="n">
        <f aca="false">V1230+F1231</f>
        <v>2.545</v>
      </c>
      <c r="W1231" s="70" t="n">
        <f aca="false">MAX(W1230,V1231)</f>
        <v>2.545</v>
      </c>
      <c r="X1231" s="70" t="n">
        <f aca="false">W1231-V1231</f>
        <v>0</v>
      </c>
      <c r="Y1231" s="70" t="n">
        <f aca="false">Y1230+M1231</f>
        <v>2.22728282134261</v>
      </c>
      <c r="Z1231" s="70" t="n">
        <f aca="false">MAX(Z1230,Y1231)</f>
        <v>2.22796469075683</v>
      </c>
      <c r="AA1231" s="70" t="n">
        <f aca="false">Z1231-Y1231</f>
        <v>0.000681869414219438</v>
      </c>
      <c r="AB1231" s="72" t="n">
        <f aca="false">AB1230*(1+F1231)</f>
        <v>11.0486442670306</v>
      </c>
      <c r="AC1231" s="73" t="n">
        <f aca="false">MAX(AC1230,AB1231)</f>
        <v>11.0486442670306</v>
      </c>
      <c r="AD1231" s="70" t="n">
        <f aca="false">1-AB1231/AC1231</f>
        <v>0</v>
      </c>
      <c r="AE1231" s="73" t="n">
        <f aca="false">AE1230*(1+M1231)</f>
        <v>8.04570987014597</v>
      </c>
      <c r="AF1231" s="73" t="n">
        <f aca="false">MAX(AF1230,AE1231)</f>
        <v>8.05423507803356</v>
      </c>
      <c r="AG1231" s="70" t="n">
        <f aca="false">1-AE1231/AF1231</f>
        <v>0.00105847517548141</v>
      </c>
      <c r="AH1231" s="74" t="n">
        <f aca="false">IF(R1231&gt;0,AH1230+1,0)</f>
        <v>0</v>
      </c>
      <c r="AI1231" s="74" t="n">
        <f aca="false">IF(U1231&gt;0,AI1230+1,0)</f>
        <v>304</v>
      </c>
      <c r="AJ1231" s="74" t="n">
        <f aca="false">IF(G1231&gt;0,AJ1230+1,0)</f>
        <v>1</v>
      </c>
      <c r="AK1231" s="74" t="n">
        <f aca="false">IF(G1231&lt;=0,AK1230+1,0)</f>
        <v>0</v>
      </c>
      <c r="AL1231" s="74" t="n">
        <f aca="false">IF(K1231&gt;0,AL1230+1,0)</f>
        <v>1</v>
      </c>
      <c r="AM1231" s="74" t="n">
        <f aca="false">IF(K1231&lt;=0,AM1230+1,0)</f>
        <v>0</v>
      </c>
    </row>
    <row r="1232" customFormat="false" ht="15" hidden="false" customHeight="false" outlineLevel="0" collapsed="false">
      <c r="A1232" s="61" t="n">
        <v>1236</v>
      </c>
      <c r="B1232" s="62" t="n">
        <v>43297.59375</v>
      </c>
      <c r="C1232" s="63" t="n">
        <f aca="false">YEAR(B1232)</f>
        <v>2018</v>
      </c>
      <c r="D1232" s="32" t="s">
        <v>276</v>
      </c>
      <c r="E1232" s="64" t="n">
        <v>10964.8</v>
      </c>
      <c r="F1232" s="65" t="n">
        <v>0.0003</v>
      </c>
      <c r="G1232" s="66" t="n">
        <v>3.28944</v>
      </c>
      <c r="H1232" s="67" t="n">
        <f aca="false">E1232+IF(D1232="Long",1,-1)*G1232</f>
        <v>10961.51056</v>
      </c>
      <c r="I1232" s="68" t="n">
        <f aca="false">Assumptions!$B$58</f>
        <v>5.35750011455817</v>
      </c>
      <c r="J1232" s="68" t="n">
        <f aca="false">INDEX(Yearly!$D$5:$D$22,MATCH(C1232,Yearly!$A$5:$A$22,0))</f>
        <v>0.518467753021758</v>
      </c>
      <c r="K1232" s="68" t="n">
        <f aca="false">G1232-I1232-J1232</f>
        <v>-2.58652786757993</v>
      </c>
      <c r="L1232" s="69" t="n">
        <f aca="false">(I1232+J1232)/Assumptions!$B$8</f>
        <v>0.000259093470710942</v>
      </c>
      <c r="M1232" s="70" t="n">
        <f aca="false">F1232-L1232</f>
        <v>4.09065292890576E-005</v>
      </c>
      <c r="N1232" s="71" t="n">
        <f aca="false">G1232*Assumptions!$B$7</f>
        <v>25871.4456</v>
      </c>
      <c r="O1232" s="71" t="n">
        <f aca="false">K1232*Assumptions!$B$7</f>
        <v>-20343.0416785161</v>
      </c>
      <c r="P1232" s="68" t="n">
        <f aca="false">P1231+G1232</f>
        <v>15143.977105</v>
      </c>
      <c r="Q1232" s="68" t="n">
        <f aca="false">MAX(Q1231,P1232)</f>
        <v>15143.977105</v>
      </c>
      <c r="R1232" s="68" t="n">
        <f aca="false">Q1232-P1232</f>
        <v>0</v>
      </c>
      <c r="S1232" s="68" t="n">
        <f aca="false">S1231+K1232</f>
        <v>7932.60912822037</v>
      </c>
      <c r="T1232" s="68" t="n">
        <f aca="false">MAX(T1231,S1232)</f>
        <v>8098.85506898122</v>
      </c>
      <c r="U1232" s="68" t="n">
        <f aca="false">T1232-S1232</f>
        <v>166.245940760849</v>
      </c>
      <c r="V1232" s="70" t="n">
        <f aca="false">V1231+F1232</f>
        <v>2.5453</v>
      </c>
      <c r="W1232" s="70" t="n">
        <f aca="false">MAX(W1231,V1232)</f>
        <v>2.5453</v>
      </c>
      <c r="X1232" s="70" t="n">
        <f aca="false">W1232-V1232</f>
        <v>0</v>
      </c>
      <c r="Y1232" s="70" t="n">
        <f aca="false">Y1231+M1232</f>
        <v>2.2273237278719</v>
      </c>
      <c r="Z1232" s="70" t="n">
        <f aca="false">MAX(Z1231,Y1232)</f>
        <v>2.22796469075683</v>
      </c>
      <c r="AA1232" s="70" t="n">
        <f aca="false">Z1232-Y1232</f>
        <v>0.000640962884930207</v>
      </c>
      <c r="AB1232" s="72" t="n">
        <f aca="false">AB1231*(1+F1232)</f>
        <v>11.0519588603107</v>
      </c>
      <c r="AC1232" s="73" t="n">
        <f aca="false">MAX(AC1231,AB1232)</f>
        <v>11.0519588603107</v>
      </c>
      <c r="AD1232" s="70" t="n">
        <f aca="false">1-AB1232/AC1232</f>
        <v>0</v>
      </c>
      <c r="AE1232" s="73" t="n">
        <f aca="false">AE1231*(1+M1232)</f>
        <v>8.04603899221243</v>
      </c>
      <c r="AF1232" s="73" t="n">
        <f aca="false">MAX(AF1231,AE1232)</f>
        <v>8.05423507803356</v>
      </c>
      <c r="AG1232" s="70" t="n">
        <f aca="false">1-AE1232/AF1232</f>
        <v>0.00101761194473826</v>
      </c>
      <c r="AH1232" s="74" t="n">
        <f aca="false">IF(R1232&gt;0,AH1231+1,0)</f>
        <v>0</v>
      </c>
      <c r="AI1232" s="74" t="n">
        <f aca="false">IF(U1232&gt;0,AI1231+1,0)</f>
        <v>305</v>
      </c>
      <c r="AJ1232" s="74" t="n">
        <f aca="false">IF(G1232&gt;0,AJ1231+1,0)</f>
        <v>2</v>
      </c>
      <c r="AK1232" s="74" t="n">
        <f aca="false">IF(G1232&lt;=0,AK1231+1,0)</f>
        <v>0</v>
      </c>
      <c r="AL1232" s="74" t="n">
        <f aca="false">IF(K1232&gt;0,AL1231+1,0)</f>
        <v>0</v>
      </c>
      <c r="AM1232" s="74" t="n">
        <f aca="false">IF(K1232&lt;=0,AM1231+1,0)</f>
        <v>1</v>
      </c>
    </row>
    <row r="1233" customFormat="false" ht="15" hidden="false" customHeight="false" outlineLevel="0" collapsed="false">
      <c r="A1233" s="61" t="n">
        <v>1237</v>
      </c>
      <c r="B1233" s="62" t="n">
        <v>43298.4208333333</v>
      </c>
      <c r="C1233" s="63" t="n">
        <f aca="false">YEAR(B1233)</f>
        <v>2018</v>
      </c>
      <c r="D1233" s="32" t="s">
        <v>277</v>
      </c>
      <c r="E1233" s="64" t="n">
        <v>10961.05</v>
      </c>
      <c r="F1233" s="65" t="n">
        <v>-0.001</v>
      </c>
      <c r="G1233" s="66" t="n">
        <v>-10.96105</v>
      </c>
      <c r="H1233" s="67" t="n">
        <f aca="false">E1233+IF(D1233="Long",1,-1)*G1233</f>
        <v>10950.08895</v>
      </c>
      <c r="I1233" s="68" t="n">
        <f aca="false">Assumptions!$B$58</f>
        <v>5.35750011455817</v>
      </c>
      <c r="J1233" s="68" t="n">
        <f aca="false">INDEX(Yearly!$D$5:$D$22,MATCH(C1233,Yearly!$A$5:$A$22,0))</f>
        <v>0.518467753021758</v>
      </c>
      <c r="K1233" s="68" t="n">
        <f aca="false">G1233-I1233-J1233</f>
        <v>-16.8370178675799</v>
      </c>
      <c r="L1233" s="69" t="n">
        <f aca="false">(I1233+J1233)/Assumptions!$B$8</f>
        <v>0.000259093470710942</v>
      </c>
      <c r="M1233" s="70" t="n">
        <f aca="false">F1233-L1233</f>
        <v>-0.00125909347071094</v>
      </c>
      <c r="N1233" s="71" t="n">
        <f aca="false">G1233*Assumptions!$B$7</f>
        <v>-86208.65825</v>
      </c>
      <c r="O1233" s="71" t="n">
        <f aca="false">K1233*Assumptions!$B$7</f>
        <v>-132423.145528516</v>
      </c>
      <c r="P1233" s="68" t="n">
        <f aca="false">P1232+G1233</f>
        <v>15133.016055</v>
      </c>
      <c r="Q1233" s="68" t="n">
        <f aca="false">MAX(Q1232,P1233)</f>
        <v>15143.977105</v>
      </c>
      <c r="R1233" s="68" t="n">
        <f aca="false">Q1233-P1233</f>
        <v>10.9610499999999</v>
      </c>
      <c r="S1233" s="68" t="n">
        <f aca="false">S1232+K1233</f>
        <v>7915.77211035279</v>
      </c>
      <c r="T1233" s="68" t="n">
        <f aca="false">MAX(T1232,S1233)</f>
        <v>8098.85506898122</v>
      </c>
      <c r="U1233" s="68" t="n">
        <f aca="false">T1233-S1233</f>
        <v>183.082958628428</v>
      </c>
      <c r="V1233" s="70" t="n">
        <f aca="false">V1232+F1233</f>
        <v>2.5443</v>
      </c>
      <c r="W1233" s="70" t="n">
        <f aca="false">MAX(W1232,V1233)</f>
        <v>2.5453</v>
      </c>
      <c r="X1233" s="70" t="n">
        <f aca="false">W1233-V1233</f>
        <v>0.00099999999999989</v>
      </c>
      <c r="Y1233" s="70" t="n">
        <f aca="false">Y1232+M1233</f>
        <v>2.22606463440118</v>
      </c>
      <c r="Z1233" s="70" t="n">
        <f aca="false">MAX(Z1232,Y1233)</f>
        <v>2.22796469075683</v>
      </c>
      <c r="AA1233" s="70" t="n">
        <f aca="false">Z1233-Y1233</f>
        <v>0.00190005635564106</v>
      </c>
      <c r="AB1233" s="72" t="n">
        <f aca="false">AB1232*(1+F1233)</f>
        <v>11.0409069014504</v>
      </c>
      <c r="AC1233" s="73" t="n">
        <f aca="false">MAX(AC1232,AB1233)</f>
        <v>11.0519588603107</v>
      </c>
      <c r="AD1233" s="70" t="n">
        <f aca="false">1-AB1233/AC1233</f>
        <v>0.001</v>
      </c>
      <c r="AE1233" s="73" t="n">
        <f aca="false">AE1232*(1+M1233)</f>
        <v>8.03590827705225</v>
      </c>
      <c r="AF1233" s="73" t="n">
        <f aca="false">MAX(AF1232,AE1233)</f>
        <v>8.05423507803356</v>
      </c>
      <c r="AG1233" s="70" t="n">
        <f aca="false">1-AE1233/AF1233</f>
        <v>0.00227542414689386</v>
      </c>
      <c r="AH1233" s="74" t="n">
        <f aca="false">IF(R1233&gt;0,AH1232+1,0)</f>
        <v>1</v>
      </c>
      <c r="AI1233" s="74" t="n">
        <f aca="false">IF(U1233&gt;0,AI1232+1,0)</f>
        <v>306</v>
      </c>
      <c r="AJ1233" s="74" t="n">
        <f aca="false">IF(G1233&gt;0,AJ1232+1,0)</f>
        <v>0</v>
      </c>
      <c r="AK1233" s="74" t="n">
        <f aca="false">IF(G1233&lt;=0,AK1232+1,0)</f>
        <v>1</v>
      </c>
      <c r="AL1233" s="74" t="n">
        <f aca="false">IF(K1233&gt;0,AL1232+1,0)</f>
        <v>0</v>
      </c>
      <c r="AM1233" s="74" t="n">
        <f aca="false">IF(K1233&lt;=0,AM1232+1,0)</f>
        <v>2</v>
      </c>
    </row>
    <row r="1234" customFormat="false" ht="15" hidden="false" customHeight="false" outlineLevel="0" collapsed="false">
      <c r="A1234" s="61" t="n">
        <v>1238</v>
      </c>
      <c r="B1234" s="62" t="n">
        <v>43298.4479166667</v>
      </c>
      <c r="C1234" s="63" t="n">
        <f aca="false">YEAR(B1234)</f>
        <v>2018</v>
      </c>
      <c r="D1234" s="32" t="s">
        <v>276</v>
      </c>
      <c r="E1234" s="64" t="n">
        <v>10950.05</v>
      </c>
      <c r="F1234" s="65" t="n">
        <v>-0.0015</v>
      </c>
      <c r="G1234" s="66" t="n">
        <v>-16.425075</v>
      </c>
      <c r="H1234" s="67" t="n">
        <f aca="false">E1234+IF(D1234="Long",1,-1)*G1234</f>
        <v>10966.475075</v>
      </c>
      <c r="I1234" s="68" t="n">
        <f aca="false">Assumptions!$B$58</f>
        <v>5.35750011455817</v>
      </c>
      <c r="J1234" s="68" t="n">
        <f aca="false">INDEX(Yearly!$D$5:$D$22,MATCH(C1234,Yearly!$A$5:$A$22,0))</f>
        <v>0.518467753021758</v>
      </c>
      <c r="K1234" s="68" t="n">
        <f aca="false">G1234-I1234-J1234</f>
        <v>-22.3010428675799</v>
      </c>
      <c r="L1234" s="69" t="n">
        <f aca="false">(I1234+J1234)/Assumptions!$B$8</f>
        <v>0.000259093470710942</v>
      </c>
      <c r="M1234" s="70" t="n">
        <f aca="false">F1234-L1234</f>
        <v>-0.00175909347071094</v>
      </c>
      <c r="N1234" s="71" t="n">
        <f aca="false">G1234*Assumptions!$B$7</f>
        <v>-129183.214875</v>
      </c>
      <c r="O1234" s="71" t="n">
        <f aca="false">K1234*Assumptions!$B$7</f>
        <v>-175397.702153516</v>
      </c>
      <c r="P1234" s="68" t="n">
        <f aca="false">P1233+G1234</f>
        <v>15116.59098</v>
      </c>
      <c r="Q1234" s="68" t="n">
        <f aca="false">MAX(Q1233,P1234)</f>
        <v>15143.977105</v>
      </c>
      <c r="R1234" s="68" t="n">
        <f aca="false">Q1234-P1234</f>
        <v>27.3861249999991</v>
      </c>
      <c r="S1234" s="68" t="n">
        <f aca="false">S1233+K1234</f>
        <v>7893.47106748521</v>
      </c>
      <c r="T1234" s="68" t="n">
        <f aca="false">MAX(T1233,S1234)</f>
        <v>8098.85506898122</v>
      </c>
      <c r="U1234" s="68" t="n">
        <f aca="false">T1234-S1234</f>
        <v>205.384001496008</v>
      </c>
      <c r="V1234" s="70" t="n">
        <f aca="false">V1233+F1234</f>
        <v>2.5428</v>
      </c>
      <c r="W1234" s="70" t="n">
        <f aca="false">MAX(W1233,V1234)</f>
        <v>2.5453</v>
      </c>
      <c r="X1234" s="70" t="n">
        <f aca="false">W1234-V1234</f>
        <v>0.00249999999999995</v>
      </c>
      <c r="Y1234" s="70" t="n">
        <f aca="false">Y1233+M1234</f>
        <v>2.22430554093047</v>
      </c>
      <c r="Z1234" s="70" t="n">
        <f aca="false">MAX(Z1233,Y1234)</f>
        <v>2.22796469075683</v>
      </c>
      <c r="AA1234" s="70" t="n">
        <f aca="false">Z1234-Y1234</f>
        <v>0.00365914982635207</v>
      </c>
      <c r="AB1234" s="72" t="n">
        <f aca="false">AB1233*(1+F1234)</f>
        <v>11.0243455410983</v>
      </c>
      <c r="AC1234" s="73" t="n">
        <f aca="false">MAX(AC1233,AB1234)</f>
        <v>11.0519588603107</v>
      </c>
      <c r="AD1234" s="70" t="n">
        <f aca="false">1-AB1234/AC1234</f>
        <v>0.00249849999999996</v>
      </c>
      <c r="AE1234" s="73" t="n">
        <f aca="false">AE1233*(1+M1234)</f>
        <v>8.02177236327085</v>
      </c>
      <c r="AF1234" s="73" t="n">
        <f aca="false">MAX(AF1233,AE1234)</f>
        <v>8.05423507803356</v>
      </c>
      <c r="AG1234" s="70" t="n">
        <f aca="false">1-AE1234/AF1234</f>
        <v>0.00403051493384488</v>
      </c>
      <c r="AH1234" s="74" t="n">
        <f aca="false">IF(R1234&gt;0,AH1233+1,0)</f>
        <v>2</v>
      </c>
      <c r="AI1234" s="74" t="n">
        <f aca="false">IF(U1234&gt;0,AI1233+1,0)</f>
        <v>307</v>
      </c>
      <c r="AJ1234" s="74" t="n">
        <f aca="false">IF(G1234&gt;0,AJ1233+1,0)</f>
        <v>0</v>
      </c>
      <c r="AK1234" s="74" t="n">
        <f aca="false">IF(G1234&lt;=0,AK1233+1,0)</f>
        <v>2</v>
      </c>
      <c r="AL1234" s="74" t="n">
        <f aca="false">IF(K1234&gt;0,AL1233+1,0)</f>
        <v>0</v>
      </c>
      <c r="AM1234" s="74" t="n">
        <f aca="false">IF(K1234&lt;=0,AM1233+1,0)</f>
        <v>3</v>
      </c>
    </row>
    <row r="1235" customFormat="false" ht="15" hidden="false" customHeight="false" outlineLevel="0" collapsed="false">
      <c r="A1235" s="61" t="n">
        <v>1239</v>
      </c>
      <c r="B1235" s="62" t="n">
        <v>43298.5104166667</v>
      </c>
      <c r="C1235" s="63" t="n">
        <f aca="false">YEAR(B1235)</f>
        <v>2018</v>
      </c>
      <c r="D1235" s="32" t="s">
        <v>277</v>
      </c>
      <c r="E1235" s="64" t="n">
        <v>10966.4</v>
      </c>
      <c r="F1235" s="65" t="n">
        <v>0.0017</v>
      </c>
      <c r="G1235" s="66" t="n">
        <v>18.64288</v>
      </c>
      <c r="H1235" s="67" t="n">
        <f aca="false">E1235+IF(D1235="Long",1,-1)*G1235</f>
        <v>10985.04288</v>
      </c>
      <c r="I1235" s="68" t="n">
        <f aca="false">Assumptions!$B$58</f>
        <v>5.35750011455817</v>
      </c>
      <c r="J1235" s="68" t="n">
        <f aca="false">INDEX(Yearly!$D$5:$D$22,MATCH(C1235,Yearly!$A$5:$A$22,0))</f>
        <v>0.518467753021758</v>
      </c>
      <c r="K1235" s="68" t="n">
        <f aca="false">G1235-I1235-J1235</f>
        <v>12.7669121324201</v>
      </c>
      <c r="L1235" s="69" t="n">
        <f aca="false">(I1235+J1235)/Assumptions!$B$8</f>
        <v>0.000259093470710942</v>
      </c>
      <c r="M1235" s="70" t="n">
        <f aca="false">F1235-L1235</f>
        <v>0.00144090652928906</v>
      </c>
      <c r="N1235" s="71" t="n">
        <f aca="false">G1235*Assumptions!$B$7</f>
        <v>146626.2512</v>
      </c>
      <c r="O1235" s="71" t="n">
        <f aca="false">K1235*Assumptions!$B$7</f>
        <v>100411.763921484</v>
      </c>
      <c r="P1235" s="68" t="n">
        <f aca="false">P1234+G1235</f>
        <v>15135.23386</v>
      </c>
      <c r="Q1235" s="68" t="n">
        <f aca="false">MAX(Q1234,P1235)</f>
        <v>15143.977105</v>
      </c>
      <c r="R1235" s="68" t="n">
        <f aca="false">Q1235-P1235</f>
        <v>8.74324499999966</v>
      </c>
      <c r="S1235" s="68" t="n">
        <f aca="false">S1234+K1235</f>
        <v>7906.23797961763</v>
      </c>
      <c r="T1235" s="68" t="n">
        <f aca="false">MAX(T1234,S1235)</f>
        <v>8098.85506898122</v>
      </c>
      <c r="U1235" s="68" t="n">
        <f aca="false">T1235-S1235</f>
        <v>192.617089363588</v>
      </c>
      <c r="V1235" s="70" t="n">
        <f aca="false">V1234+F1235</f>
        <v>2.5445</v>
      </c>
      <c r="W1235" s="70" t="n">
        <f aca="false">MAX(W1234,V1235)</f>
        <v>2.5453</v>
      </c>
      <c r="X1235" s="70" t="n">
        <f aca="false">W1235-V1235</f>
        <v>0.000799999999999912</v>
      </c>
      <c r="Y1235" s="70" t="n">
        <f aca="false">Y1234+M1235</f>
        <v>2.22574644745976</v>
      </c>
      <c r="Z1235" s="70" t="n">
        <f aca="false">MAX(Z1234,Y1235)</f>
        <v>2.22796469075683</v>
      </c>
      <c r="AA1235" s="70" t="n">
        <f aca="false">Z1235-Y1235</f>
        <v>0.00221824329706299</v>
      </c>
      <c r="AB1235" s="72" t="n">
        <f aca="false">AB1234*(1+F1235)</f>
        <v>11.0430869285181</v>
      </c>
      <c r="AC1235" s="73" t="n">
        <f aca="false">MAX(AC1234,AB1235)</f>
        <v>11.0519588603107</v>
      </c>
      <c r="AD1235" s="70" t="n">
        <f aca="false">1-AB1235/AC1235</f>
        <v>0.000802747449999974</v>
      </c>
      <c r="AE1235" s="73" t="n">
        <f aca="false">AE1234*(1+M1235)</f>
        <v>8.03333098744556</v>
      </c>
      <c r="AF1235" s="73" t="n">
        <f aca="false">MAX(AF1234,AE1235)</f>
        <v>8.05423507803356</v>
      </c>
      <c r="AG1235" s="70" t="n">
        <f aca="false">1-AE1235/AF1235</f>
        <v>0.00259541599984048</v>
      </c>
      <c r="AH1235" s="74" t="n">
        <f aca="false">IF(R1235&gt;0,AH1234+1,0)</f>
        <v>3</v>
      </c>
      <c r="AI1235" s="74" t="n">
        <f aca="false">IF(U1235&gt;0,AI1234+1,0)</f>
        <v>308</v>
      </c>
      <c r="AJ1235" s="74" t="n">
        <f aca="false">IF(G1235&gt;0,AJ1234+1,0)</f>
        <v>1</v>
      </c>
      <c r="AK1235" s="74" t="n">
        <f aca="false">IF(G1235&lt;=0,AK1234+1,0)</f>
        <v>0</v>
      </c>
      <c r="AL1235" s="74" t="n">
        <f aca="false">IF(K1235&gt;0,AL1234+1,0)</f>
        <v>1</v>
      </c>
      <c r="AM1235" s="74" t="n">
        <f aca="false">IF(K1235&lt;=0,AM1234+1,0)</f>
        <v>0</v>
      </c>
    </row>
    <row r="1236" customFormat="false" ht="15" hidden="false" customHeight="false" outlineLevel="0" collapsed="false">
      <c r="A1236" s="61" t="n">
        <v>1240</v>
      </c>
      <c r="B1236" s="62" t="n">
        <v>43299.53125</v>
      </c>
      <c r="C1236" s="63" t="n">
        <f aca="false">YEAR(B1236)</f>
        <v>2018</v>
      </c>
      <c r="D1236" s="32" t="s">
        <v>276</v>
      </c>
      <c r="E1236" s="64" t="n">
        <v>10984.85</v>
      </c>
      <c r="F1236" s="65" t="n">
        <v>-0.0009</v>
      </c>
      <c r="G1236" s="66" t="n">
        <v>-9.886365</v>
      </c>
      <c r="H1236" s="67" t="n">
        <f aca="false">E1236+IF(D1236="Long",1,-1)*G1236</f>
        <v>10994.736365</v>
      </c>
      <c r="I1236" s="68" t="n">
        <f aca="false">Assumptions!$B$58</f>
        <v>5.35750011455817</v>
      </c>
      <c r="J1236" s="68" t="n">
        <f aca="false">INDEX(Yearly!$D$5:$D$22,MATCH(C1236,Yearly!$A$5:$A$22,0))</f>
        <v>0.518467753021758</v>
      </c>
      <c r="K1236" s="68" t="n">
        <f aca="false">G1236-I1236-J1236</f>
        <v>-15.7623328675799</v>
      </c>
      <c r="L1236" s="69" t="n">
        <f aca="false">(I1236+J1236)/Assumptions!$B$8</f>
        <v>0.000259093470710942</v>
      </c>
      <c r="M1236" s="70" t="n">
        <f aca="false">F1236-L1236</f>
        <v>-0.00115909347071094</v>
      </c>
      <c r="N1236" s="71" t="n">
        <f aca="false">G1236*Assumptions!$B$7</f>
        <v>-77756.260725</v>
      </c>
      <c r="O1236" s="71" t="n">
        <f aca="false">K1236*Assumptions!$B$7</f>
        <v>-123970.748003516</v>
      </c>
      <c r="P1236" s="68" t="n">
        <f aca="false">P1235+G1236</f>
        <v>15125.347495</v>
      </c>
      <c r="Q1236" s="68" t="n">
        <f aca="false">MAX(Q1235,P1236)</f>
        <v>15143.977105</v>
      </c>
      <c r="R1236" s="68" t="n">
        <f aca="false">Q1236-P1236</f>
        <v>18.62961</v>
      </c>
      <c r="S1236" s="68" t="n">
        <f aca="false">S1235+K1236</f>
        <v>7890.47564675005</v>
      </c>
      <c r="T1236" s="68" t="n">
        <f aca="false">MAX(T1235,S1236)</f>
        <v>8098.85506898122</v>
      </c>
      <c r="U1236" s="68" t="n">
        <f aca="false">T1236-S1236</f>
        <v>208.379422231168</v>
      </c>
      <c r="V1236" s="70" t="n">
        <f aca="false">V1235+F1236</f>
        <v>2.5436</v>
      </c>
      <c r="W1236" s="70" t="n">
        <f aca="false">MAX(W1235,V1236)</f>
        <v>2.5453</v>
      </c>
      <c r="X1236" s="70" t="n">
        <f aca="false">W1236-V1236</f>
        <v>0.00170000000000003</v>
      </c>
      <c r="Y1236" s="70" t="n">
        <f aca="false">Y1235+M1236</f>
        <v>2.22458735398905</v>
      </c>
      <c r="Z1236" s="70" t="n">
        <f aca="false">MAX(Z1235,Y1236)</f>
        <v>2.22796469075683</v>
      </c>
      <c r="AA1236" s="70" t="n">
        <f aca="false">Z1236-Y1236</f>
        <v>0.00337733676777408</v>
      </c>
      <c r="AB1236" s="72" t="n">
        <f aca="false">AB1235*(1+F1236)</f>
        <v>11.0331481502825</v>
      </c>
      <c r="AC1236" s="73" t="n">
        <f aca="false">MAX(AC1235,AB1236)</f>
        <v>11.0519588603107</v>
      </c>
      <c r="AD1236" s="70" t="n">
        <f aca="false">1-AB1236/AC1236</f>
        <v>0.00170202497729499</v>
      </c>
      <c r="AE1236" s="73" t="n">
        <f aca="false">AE1235*(1+M1236)</f>
        <v>8.02401960594995</v>
      </c>
      <c r="AF1236" s="73" t="n">
        <f aca="false">MAX(AF1235,AE1236)</f>
        <v>8.05423507803356</v>
      </c>
      <c r="AG1236" s="70" t="n">
        <f aca="false">1-AE1236/AF1236</f>
        <v>0.00375150114081224</v>
      </c>
      <c r="AH1236" s="74" t="n">
        <f aca="false">IF(R1236&gt;0,AH1235+1,0)</f>
        <v>4</v>
      </c>
      <c r="AI1236" s="74" t="n">
        <f aca="false">IF(U1236&gt;0,AI1235+1,0)</f>
        <v>309</v>
      </c>
      <c r="AJ1236" s="74" t="n">
        <f aca="false">IF(G1236&gt;0,AJ1235+1,0)</f>
        <v>0</v>
      </c>
      <c r="AK1236" s="74" t="n">
        <f aca="false">IF(G1236&lt;=0,AK1235+1,0)</f>
        <v>1</v>
      </c>
      <c r="AL1236" s="74" t="n">
        <f aca="false">IF(K1236&gt;0,AL1235+1,0)</f>
        <v>0</v>
      </c>
      <c r="AM1236" s="74" t="n">
        <f aca="false">IF(K1236&lt;=0,AM1235+1,0)</f>
        <v>1</v>
      </c>
    </row>
    <row r="1237" customFormat="false" ht="15" hidden="false" customHeight="false" outlineLevel="0" collapsed="false">
      <c r="A1237" s="61" t="n">
        <v>1241</v>
      </c>
      <c r="B1237" s="62" t="n">
        <v>43300.46875</v>
      </c>
      <c r="C1237" s="63" t="n">
        <f aca="false">YEAR(B1237)</f>
        <v>2018</v>
      </c>
      <c r="D1237" s="32" t="s">
        <v>277</v>
      </c>
      <c r="E1237" s="64" t="n">
        <v>10994.85</v>
      </c>
      <c r="F1237" s="65" t="n">
        <v>-0.0023</v>
      </c>
      <c r="G1237" s="66" t="n">
        <v>-25.288155</v>
      </c>
      <c r="H1237" s="67" t="n">
        <f aca="false">E1237+IF(D1237="Long",1,-1)*G1237</f>
        <v>10969.561845</v>
      </c>
      <c r="I1237" s="68" t="n">
        <f aca="false">Assumptions!$B$58</f>
        <v>5.35750011455817</v>
      </c>
      <c r="J1237" s="68" t="n">
        <f aca="false">INDEX(Yearly!$D$5:$D$22,MATCH(C1237,Yearly!$A$5:$A$22,0))</f>
        <v>0.518467753021758</v>
      </c>
      <c r="K1237" s="68" t="n">
        <f aca="false">G1237-I1237-J1237</f>
        <v>-31.1641228675799</v>
      </c>
      <c r="L1237" s="69" t="n">
        <f aca="false">(I1237+J1237)/Assumptions!$B$8</f>
        <v>0.000259093470710942</v>
      </c>
      <c r="M1237" s="70" t="n">
        <f aca="false">F1237-L1237</f>
        <v>-0.00255909347071094</v>
      </c>
      <c r="N1237" s="71" t="n">
        <f aca="false">G1237*Assumptions!$B$7</f>
        <v>-198891.339075</v>
      </c>
      <c r="O1237" s="71" t="n">
        <f aca="false">K1237*Assumptions!$B$7</f>
        <v>-245105.826353516</v>
      </c>
      <c r="P1237" s="68" t="n">
        <f aca="false">P1236+G1237</f>
        <v>15100.05934</v>
      </c>
      <c r="Q1237" s="68" t="n">
        <f aca="false">MAX(Q1236,P1237)</f>
        <v>15143.977105</v>
      </c>
      <c r="R1237" s="68" t="n">
        <f aca="false">Q1237-P1237</f>
        <v>43.9177650000001</v>
      </c>
      <c r="S1237" s="68" t="n">
        <f aca="false">S1236+K1237</f>
        <v>7859.31152388247</v>
      </c>
      <c r="T1237" s="68" t="n">
        <f aca="false">MAX(T1236,S1237)</f>
        <v>8098.85506898122</v>
      </c>
      <c r="U1237" s="68" t="n">
        <f aca="false">T1237-S1237</f>
        <v>239.543545098748</v>
      </c>
      <c r="V1237" s="70" t="n">
        <f aca="false">V1236+F1237</f>
        <v>2.5413</v>
      </c>
      <c r="W1237" s="70" t="n">
        <f aca="false">MAX(W1236,V1237)</f>
        <v>2.5453</v>
      </c>
      <c r="X1237" s="70" t="n">
        <f aca="false">W1237-V1237</f>
        <v>0.004</v>
      </c>
      <c r="Y1237" s="70" t="n">
        <f aca="false">Y1236+M1237</f>
        <v>2.22202826051834</v>
      </c>
      <c r="Z1237" s="70" t="n">
        <f aca="false">MAX(Z1236,Y1237)</f>
        <v>2.22796469075683</v>
      </c>
      <c r="AA1237" s="70" t="n">
        <f aca="false">Z1237-Y1237</f>
        <v>0.005936430238485</v>
      </c>
      <c r="AB1237" s="72" t="n">
        <f aca="false">AB1236*(1+F1237)</f>
        <v>11.0077719095368</v>
      </c>
      <c r="AC1237" s="73" t="n">
        <f aca="false">MAX(AC1236,AB1237)</f>
        <v>11.0519588603107</v>
      </c>
      <c r="AD1237" s="70" t="n">
        <f aca="false">1-AB1237/AC1237</f>
        <v>0.00399811031984709</v>
      </c>
      <c r="AE1237" s="73" t="n">
        <f aca="false">AE1236*(1+M1237)</f>
        <v>8.00348538976751</v>
      </c>
      <c r="AF1237" s="73" t="n">
        <f aca="false">MAX(AF1236,AE1237)</f>
        <v>8.05423507803356</v>
      </c>
      <c r="AG1237" s="70" t="n">
        <f aca="false">1-AE1237/AF1237</f>
        <v>0.00630099416944829</v>
      </c>
      <c r="AH1237" s="74" t="n">
        <f aca="false">IF(R1237&gt;0,AH1236+1,0)</f>
        <v>5</v>
      </c>
      <c r="AI1237" s="74" t="n">
        <f aca="false">IF(U1237&gt;0,AI1236+1,0)</f>
        <v>310</v>
      </c>
      <c r="AJ1237" s="74" t="n">
        <f aca="false">IF(G1237&gt;0,AJ1236+1,0)</f>
        <v>0</v>
      </c>
      <c r="AK1237" s="74" t="n">
        <f aca="false">IF(G1237&lt;=0,AK1236+1,0)</f>
        <v>2</v>
      </c>
      <c r="AL1237" s="74" t="n">
        <f aca="false">IF(K1237&gt;0,AL1236+1,0)</f>
        <v>0</v>
      </c>
      <c r="AM1237" s="74" t="n">
        <f aca="false">IF(K1237&lt;=0,AM1236+1,0)</f>
        <v>2</v>
      </c>
    </row>
    <row r="1238" customFormat="false" ht="15" hidden="false" customHeight="false" outlineLevel="0" collapsed="false">
      <c r="A1238" s="61" t="n">
        <v>1242</v>
      </c>
      <c r="B1238" s="62" t="n">
        <v>43300.5256944444</v>
      </c>
      <c r="C1238" s="63" t="n">
        <f aca="false">YEAR(B1238)</f>
        <v>2018</v>
      </c>
      <c r="D1238" s="32" t="s">
        <v>276</v>
      </c>
      <c r="E1238" s="64" t="n">
        <v>10969.85</v>
      </c>
      <c r="F1238" s="65" t="n">
        <v>-0.0034</v>
      </c>
      <c r="G1238" s="66" t="n">
        <v>-37.29749</v>
      </c>
      <c r="H1238" s="67" t="n">
        <f aca="false">E1238+IF(D1238="Long",1,-1)*G1238</f>
        <v>11007.14749</v>
      </c>
      <c r="I1238" s="68" t="n">
        <f aca="false">Assumptions!$B$58</f>
        <v>5.35750011455817</v>
      </c>
      <c r="J1238" s="68" t="n">
        <f aca="false">INDEX(Yearly!$D$5:$D$22,MATCH(C1238,Yearly!$A$5:$A$22,0))</f>
        <v>0.518467753021758</v>
      </c>
      <c r="K1238" s="68" t="n">
        <f aca="false">G1238-I1238-J1238</f>
        <v>-43.1734578675799</v>
      </c>
      <c r="L1238" s="69" t="n">
        <f aca="false">(I1238+J1238)/Assumptions!$B$8</f>
        <v>0.000259093470710942</v>
      </c>
      <c r="M1238" s="70" t="n">
        <f aca="false">F1238-L1238</f>
        <v>-0.00365909347071094</v>
      </c>
      <c r="N1238" s="71" t="n">
        <f aca="false">G1238*Assumptions!$B$7</f>
        <v>-293344.75885</v>
      </c>
      <c r="O1238" s="71" t="n">
        <f aca="false">K1238*Assumptions!$B$7</f>
        <v>-339559.246128516</v>
      </c>
      <c r="P1238" s="68" t="n">
        <f aca="false">P1237+G1238</f>
        <v>15062.76185</v>
      </c>
      <c r="Q1238" s="68" t="n">
        <f aca="false">MAX(Q1237,P1238)</f>
        <v>15143.977105</v>
      </c>
      <c r="R1238" s="68" t="n">
        <f aca="false">Q1238-P1238</f>
        <v>81.215255000001</v>
      </c>
      <c r="S1238" s="68" t="n">
        <f aca="false">S1237+K1238</f>
        <v>7816.13806601489</v>
      </c>
      <c r="T1238" s="68" t="n">
        <f aca="false">MAX(T1237,S1238)</f>
        <v>8098.85506898122</v>
      </c>
      <c r="U1238" s="68" t="n">
        <f aca="false">T1238-S1238</f>
        <v>282.717002966328</v>
      </c>
      <c r="V1238" s="70" t="n">
        <f aca="false">V1237+F1238</f>
        <v>2.5379</v>
      </c>
      <c r="W1238" s="70" t="n">
        <f aca="false">MAX(W1237,V1238)</f>
        <v>2.5453</v>
      </c>
      <c r="X1238" s="70" t="n">
        <f aca="false">W1238-V1238</f>
        <v>0.00740000000000007</v>
      </c>
      <c r="Y1238" s="70" t="n">
        <f aca="false">Y1237+M1238</f>
        <v>2.21836916704763</v>
      </c>
      <c r="Z1238" s="70" t="n">
        <f aca="false">MAX(Z1237,Y1238)</f>
        <v>2.22796469075683</v>
      </c>
      <c r="AA1238" s="70" t="n">
        <f aca="false">Z1238-Y1238</f>
        <v>0.00959552370919603</v>
      </c>
      <c r="AB1238" s="72" t="n">
        <f aca="false">AB1237*(1+F1238)</f>
        <v>10.9703454850444</v>
      </c>
      <c r="AC1238" s="73" t="n">
        <f aca="false">MAX(AC1237,AB1238)</f>
        <v>11.0519588603107</v>
      </c>
      <c r="AD1238" s="70" t="n">
        <f aca="false">1-AB1238/AC1238</f>
        <v>0.0073845167447596</v>
      </c>
      <c r="AE1238" s="73" t="n">
        <f aca="false">AE1237*(1+M1238)</f>
        <v>7.97419988863488</v>
      </c>
      <c r="AF1238" s="73" t="n">
        <f aca="false">MAX(AF1237,AE1238)</f>
        <v>8.05423507803356</v>
      </c>
      <c r="AG1238" s="70" t="n">
        <f aca="false">1-AE1238/AF1238</f>
        <v>0.00993703171353477</v>
      </c>
      <c r="AH1238" s="74" t="n">
        <f aca="false">IF(R1238&gt;0,AH1237+1,0)</f>
        <v>6</v>
      </c>
      <c r="AI1238" s="74" t="n">
        <f aca="false">IF(U1238&gt;0,AI1237+1,0)</f>
        <v>311</v>
      </c>
      <c r="AJ1238" s="74" t="n">
        <f aca="false">IF(G1238&gt;0,AJ1237+1,0)</f>
        <v>0</v>
      </c>
      <c r="AK1238" s="74" t="n">
        <f aca="false">IF(G1238&lt;=0,AK1237+1,0)</f>
        <v>3</v>
      </c>
      <c r="AL1238" s="74" t="n">
        <f aca="false">IF(K1238&gt;0,AL1237+1,0)</f>
        <v>0</v>
      </c>
      <c r="AM1238" s="74" t="n">
        <f aca="false">IF(K1238&lt;=0,AM1237+1,0)</f>
        <v>3</v>
      </c>
    </row>
    <row r="1239" customFormat="false" ht="15" hidden="false" customHeight="false" outlineLevel="0" collapsed="false">
      <c r="A1239" s="61" t="n">
        <v>1243</v>
      </c>
      <c r="B1239" s="62" t="n">
        <v>43301.4270833333</v>
      </c>
      <c r="C1239" s="63" t="n">
        <f aca="false">YEAR(B1239)</f>
        <v>2018</v>
      </c>
      <c r="D1239" s="32" t="s">
        <v>277</v>
      </c>
      <c r="E1239" s="64" t="n">
        <v>11007.15</v>
      </c>
      <c r="F1239" s="65" t="n">
        <v>0.0242</v>
      </c>
      <c r="G1239" s="66" t="n">
        <v>266.37303</v>
      </c>
      <c r="H1239" s="67" t="n">
        <f aca="false">E1239+IF(D1239="Long",1,-1)*G1239</f>
        <v>11273.52303</v>
      </c>
      <c r="I1239" s="68" t="n">
        <f aca="false">Assumptions!$B$58</f>
        <v>5.35750011455817</v>
      </c>
      <c r="J1239" s="68" t="n">
        <f aca="false">INDEX(Yearly!$D$5:$D$22,MATCH(C1239,Yearly!$A$5:$A$22,0))</f>
        <v>0.518467753021758</v>
      </c>
      <c r="K1239" s="68" t="n">
        <f aca="false">G1239-I1239-J1239</f>
        <v>260.49706213242</v>
      </c>
      <c r="L1239" s="69" t="n">
        <f aca="false">(I1239+J1239)/Assumptions!$B$8</f>
        <v>0.000259093470710942</v>
      </c>
      <c r="M1239" s="70" t="n">
        <f aca="false">F1239-L1239</f>
        <v>0.0239409065292891</v>
      </c>
      <c r="N1239" s="71" t="n">
        <f aca="false">G1239*Assumptions!$B$7</f>
        <v>2095023.88095</v>
      </c>
      <c r="O1239" s="71" t="n">
        <f aca="false">K1239*Assumptions!$B$7</f>
        <v>2048809.39367148</v>
      </c>
      <c r="P1239" s="68" t="n">
        <f aca="false">P1238+G1239</f>
        <v>15329.13488</v>
      </c>
      <c r="Q1239" s="68" t="n">
        <f aca="false">MAX(Q1238,P1239)</f>
        <v>15329.13488</v>
      </c>
      <c r="R1239" s="68" t="n">
        <f aca="false">Q1239-P1239</f>
        <v>0</v>
      </c>
      <c r="S1239" s="68" t="n">
        <f aca="false">S1238+K1239</f>
        <v>8076.63512814731</v>
      </c>
      <c r="T1239" s="68" t="n">
        <f aca="false">MAX(T1238,S1239)</f>
        <v>8098.85506898122</v>
      </c>
      <c r="U1239" s="68" t="n">
        <f aca="false">T1239-S1239</f>
        <v>22.2199408339075</v>
      </c>
      <c r="V1239" s="70" t="n">
        <f aca="false">V1238+F1239</f>
        <v>2.5621</v>
      </c>
      <c r="W1239" s="70" t="n">
        <f aca="false">MAX(W1238,V1239)</f>
        <v>2.5621</v>
      </c>
      <c r="X1239" s="70" t="n">
        <f aca="false">W1239-V1239</f>
        <v>0</v>
      </c>
      <c r="Y1239" s="70" t="n">
        <f aca="false">Y1238+M1239</f>
        <v>2.24231007357692</v>
      </c>
      <c r="Z1239" s="70" t="n">
        <f aca="false">MAX(Z1238,Y1239)</f>
        <v>2.24231007357692</v>
      </c>
      <c r="AA1239" s="70" t="n">
        <f aca="false">Z1239-Y1239</f>
        <v>0</v>
      </c>
      <c r="AB1239" s="72" t="n">
        <f aca="false">AB1238*(1+F1239)</f>
        <v>11.2358278457825</v>
      </c>
      <c r="AC1239" s="73" t="n">
        <f aca="false">MAX(AC1238,AB1239)</f>
        <v>11.2358278457825</v>
      </c>
      <c r="AD1239" s="70" t="n">
        <f aca="false">1-AB1239/AC1239</f>
        <v>0</v>
      </c>
      <c r="AE1239" s="73" t="n">
        <f aca="false">AE1238*(1+M1239)</f>
        <v>8.16510946281455</v>
      </c>
      <c r="AF1239" s="73" t="n">
        <f aca="false">MAX(AF1238,AE1239)</f>
        <v>8.16510946281455</v>
      </c>
      <c r="AG1239" s="70" t="n">
        <f aca="false">1-AE1239/AF1239</f>
        <v>0</v>
      </c>
      <c r="AH1239" s="74" t="n">
        <f aca="false">IF(R1239&gt;0,AH1238+1,0)</f>
        <v>0</v>
      </c>
      <c r="AI1239" s="74" t="n">
        <f aca="false">IF(U1239&gt;0,AI1238+1,0)</f>
        <v>312</v>
      </c>
      <c r="AJ1239" s="74" t="n">
        <f aca="false">IF(G1239&gt;0,AJ1238+1,0)</f>
        <v>1</v>
      </c>
      <c r="AK1239" s="74" t="n">
        <f aca="false">IF(G1239&lt;=0,AK1238+1,0)</f>
        <v>0</v>
      </c>
      <c r="AL1239" s="74" t="n">
        <f aca="false">IF(K1239&gt;0,AL1238+1,0)</f>
        <v>1</v>
      </c>
      <c r="AM1239" s="74" t="n">
        <f aca="false">IF(K1239&lt;=0,AM1238+1,0)</f>
        <v>0</v>
      </c>
    </row>
    <row r="1240" customFormat="false" ht="15" hidden="false" customHeight="false" outlineLevel="0" collapsed="false">
      <c r="A1240" s="61" t="n">
        <v>1244</v>
      </c>
      <c r="B1240" s="62" t="n">
        <v>43314.5520833333</v>
      </c>
      <c r="C1240" s="63" t="n">
        <f aca="false">YEAR(B1240)</f>
        <v>2018</v>
      </c>
      <c r="D1240" s="32" t="s">
        <v>276</v>
      </c>
      <c r="E1240" s="64" t="n">
        <v>11273.35</v>
      </c>
      <c r="F1240" s="65" t="n">
        <v>-0.004</v>
      </c>
      <c r="G1240" s="66" t="n">
        <v>-45.0934</v>
      </c>
      <c r="H1240" s="67" t="n">
        <f aca="false">E1240+IF(D1240="Long",1,-1)*G1240</f>
        <v>11318.4434</v>
      </c>
      <c r="I1240" s="68" t="n">
        <f aca="false">Assumptions!$B$58</f>
        <v>5.35750011455817</v>
      </c>
      <c r="J1240" s="68" t="n">
        <f aca="false">INDEX(Yearly!$D$5:$D$22,MATCH(C1240,Yearly!$A$5:$A$22,0))</f>
        <v>0.518467753021758</v>
      </c>
      <c r="K1240" s="68" t="n">
        <f aca="false">G1240-I1240-J1240</f>
        <v>-50.9693678675799</v>
      </c>
      <c r="L1240" s="69" t="n">
        <f aca="false">(I1240+J1240)/Assumptions!$B$8</f>
        <v>0.000259093470710942</v>
      </c>
      <c r="M1240" s="70" t="n">
        <f aca="false">F1240-L1240</f>
        <v>-0.00425909347071094</v>
      </c>
      <c r="N1240" s="71" t="n">
        <f aca="false">G1240*Assumptions!$B$7</f>
        <v>-354659.591</v>
      </c>
      <c r="O1240" s="71" t="n">
        <f aca="false">K1240*Assumptions!$B$7</f>
        <v>-400874.078278516</v>
      </c>
      <c r="P1240" s="68" t="n">
        <f aca="false">P1239+G1240</f>
        <v>15284.04148</v>
      </c>
      <c r="Q1240" s="68" t="n">
        <f aca="false">MAX(Q1239,P1240)</f>
        <v>15329.13488</v>
      </c>
      <c r="R1240" s="68" t="n">
        <f aca="false">Q1240-P1240</f>
        <v>45.0933999999998</v>
      </c>
      <c r="S1240" s="68" t="n">
        <f aca="false">S1239+K1240</f>
        <v>8025.66576027973</v>
      </c>
      <c r="T1240" s="68" t="n">
        <f aca="false">MAX(T1239,S1240)</f>
        <v>8098.85506898122</v>
      </c>
      <c r="U1240" s="68" t="n">
        <f aca="false">T1240-S1240</f>
        <v>73.1893087014878</v>
      </c>
      <c r="V1240" s="70" t="n">
        <f aca="false">V1239+F1240</f>
        <v>2.5581</v>
      </c>
      <c r="W1240" s="70" t="n">
        <f aca="false">MAX(W1239,V1240)</f>
        <v>2.5621</v>
      </c>
      <c r="X1240" s="70" t="n">
        <f aca="false">W1240-V1240</f>
        <v>0.004</v>
      </c>
      <c r="Y1240" s="70" t="n">
        <f aca="false">Y1239+M1240</f>
        <v>2.23805098010621</v>
      </c>
      <c r="Z1240" s="70" t="n">
        <f aca="false">MAX(Z1239,Y1240)</f>
        <v>2.24231007357692</v>
      </c>
      <c r="AA1240" s="70" t="n">
        <f aca="false">Z1240-Y1240</f>
        <v>0.00425909347071096</v>
      </c>
      <c r="AB1240" s="72" t="n">
        <f aca="false">AB1239*(1+F1240)</f>
        <v>11.1908845343993</v>
      </c>
      <c r="AC1240" s="73" t="n">
        <f aca="false">MAX(AC1239,AB1240)</f>
        <v>11.2358278457825</v>
      </c>
      <c r="AD1240" s="70" t="n">
        <f aca="false">1-AB1240/AC1240</f>
        <v>0.00399999999999989</v>
      </c>
      <c r="AE1240" s="73" t="n">
        <f aca="false">AE1239*(1+M1240)</f>
        <v>8.13033349841384</v>
      </c>
      <c r="AF1240" s="73" t="n">
        <f aca="false">MAX(AF1239,AE1240)</f>
        <v>8.16510946281455</v>
      </c>
      <c r="AG1240" s="70" t="n">
        <f aca="false">1-AE1240/AF1240</f>
        <v>0.00425909347071096</v>
      </c>
      <c r="AH1240" s="74" t="n">
        <f aca="false">IF(R1240&gt;0,AH1239+1,0)</f>
        <v>1</v>
      </c>
      <c r="AI1240" s="74" t="n">
        <f aca="false">IF(U1240&gt;0,AI1239+1,0)</f>
        <v>313</v>
      </c>
      <c r="AJ1240" s="74" t="n">
        <f aca="false">IF(G1240&gt;0,AJ1239+1,0)</f>
        <v>0</v>
      </c>
      <c r="AK1240" s="74" t="n">
        <f aca="false">IF(G1240&lt;=0,AK1239+1,0)</f>
        <v>1</v>
      </c>
      <c r="AL1240" s="74" t="n">
        <f aca="false">IF(K1240&gt;0,AL1239+1,0)</f>
        <v>0</v>
      </c>
      <c r="AM1240" s="74" t="n">
        <f aca="false">IF(K1240&lt;=0,AM1239+1,0)</f>
        <v>1</v>
      </c>
    </row>
    <row r="1241" customFormat="false" ht="15" hidden="false" customHeight="false" outlineLevel="0" collapsed="false">
      <c r="A1241" s="61" t="n">
        <v>1245</v>
      </c>
      <c r="B1241" s="62" t="n">
        <v>43315.40625</v>
      </c>
      <c r="C1241" s="63" t="n">
        <f aca="false">YEAR(B1241)</f>
        <v>2018</v>
      </c>
      <c r="D1241" s="32" t="s">
        <v>277</v>
      </c>
      <c r="E1241" s="64" t="n">
        <v>11318.7</v>
      </c>
      <c r="F1241" s="65" t="n">
        <v>0.003</v>
      </c>
      <c r="G1241" s="66" t="n">
        <v>33.9561</v>
      </c>
      <c r="H1241" s="67" t="n">
        <f aca="false">E1241+IF(D1241="Long",1,-1)*G1241</f>
        <v>11352.6561</v>
      </c>
      <c r="I1241" s="68" t="n">
        <f aca="false">Assumptions!$B$58</f>
        <v>5.35750011455817</v>
      </c>
      <c r="J1241" s="68" t="n">
        <f aca="false">INDEX(Yearly!$D$5:$D$22,MATCH(C1241,Yearly!$A$5:$A$22,0))</f>
        <v>0.518467753021758</v>
      </c>
      <c r="K1241" s="68" t="n">
        <f aca="false">G1241-I1241-J1241</f>
        <v>28.0801321324201</v>
      </c>
      <c r="L1241" s="69" t="n">
        <f aca="false">(I1241+J1241)/Assumptions!$B$8</f>
        <v>0.000259093470710942</v>
      </c>
      <c r="M1241" s="70" t="n">
        <f aca="false">F1241-L1241</f>
        <v>0.00274090652928906</v>
      </c>
      <c r="N1241" s="71" t="n">
        <f aca="false">G1241*Assumptions!$B$7</f>
        <v>267064.7265</v>
      </c>
      <c r="O1241" s="71" t="n">
        <f aca="false">K1241*Assumptions!$B$7</f>
        <v>220850.239221484</v>
      </c>
      <c r="P1241" s="68" t="n">
        <f aca="false">P1240+G1241</f>
        <v>15317.99758</v>
      </c>
      <c r="Q1241" s="68" t="n">
        <f aca="false">MAX(Q1240,P1241)</f>
        <v>15329.13488</v>
      </c>
      <c r="R1241" s="68" t="n">
        <f aca="false">Q1241-P1241</f>
        <v>11.1373000000003</v>
      </c>
      <c r="S1241" s="68" t="n">
        <f aca="false">S1240+K1241</f>
        <v>8053.74589241215</v>
      </c>
      <c r="T1241" s="68" t="n">
        <f aca="false">MAX(T1240,S1241)</f>
        <v>8098.85506898122</v>
      </c>
      <c r="U1241" s="68" t="n">
        <f aca="false">T1241-S1241</f>
        <v>45.109176569068</v>
      </c>
      <c r="V1241" s="70" t="n">
        <f aca="false">V1240+F1241</f>
        <v>2.5611</v>
      </c>
      <c r="W1241" s="70" t="n">
        <f aca="false">MAX(W1240,V1241)</f>
        <v>2.5621</v>
      </c>
      <c r="X1241" s="70" t="n">
        <f aca="false">W1241-V1241</f>
        <v>0.00099999999999989</v>
      </c>
      <c r="Y1241" s="70" t="n">
        <f aca="false">Y1240+M1241</f>
        <v>2.2407918866355</v>
      </c>
      <c r="Z1241" s="70" t="n">
        <f aca="false">MAX(Z1240,Y1241)</f>
        <v>2.24231007357692</v>
      </c>
      <c r="AA1241" s="70" t="n">
        <f aca="false">Z1241-Y1241</f>
        <v>0.00151818694142181</v>
      </c>
      <c r="AB1241" s="72" t="n">
        <f aca="false">AB1240*(1+F1241)</f>
        <v>11.2244571880025</v>
      </c>
      <c r="AC1241" s="73" t="n">
        <f aca="false">MAX(AC1240,AB1241)</f>
        <v>11.2358278457825</v>
      </c>
      <c r="AD1241" s="70" t="n">
        <f aca="false">1-AB1241/AC1241</f>
        <v>0.00101200000000012</v>
      </c>
      <c r="AE1241" s="73" t="n">
        <f aca="false">AE1240*(1+M1241)</f>
        <v>8.15261798258494</v>
      </c>
      <c r="AF1241" s="73" t="n">
        <f aca="false">MAX(AF1240,AE1241)</f>
        <v>8.16510946281455</v>
      </c>
      <c r="AG1241" s="70" t="n">
        <f aca="false">1-AE1241/AF1241</f>
        <v>0.00152986071852457</v>
      </c>
      <c r="AH1241" s="74" t="n">
        <f aca="false">IF(R1241&gt;0,AH1240+1,0)</f>
        <v>2</v>
      </c>
      <c r="AI1241" s="74" t="n">
        <f aca="false">IF(U1241&gt;0,AI1240+1,0)</f>
        <v>314</v>
      </c>
      <c r="AJ1241" s="74" t="n">
        <f aca="false">IF(G1241&gt;0,AJ1240+1,0)</f>
        <v>1</v>
      </c>
      <c r="AK1241" s="74" t="n">
        <f aca="false">IF(G1241&lt;=0,AK1240+1,0)</f>
        <v>0</v>
      </c>
      <c r="AL1241" s="74" t="n">
        <f aca="false">IF(K1241&gt;0,AL1240+1,0)</f>
        <v>1</v>
      </c>
      <c r="AM1241" s="74" t="n">
        <f aca="false">IF(K1241&lt;=0,AM1240+1,0)</f>
        <v>0</v>
      </c>
    </row>
    <row r="1242" customFormat="false" ht="15" hidden="false" customHeight="false" outlineLevel="0" collapsed="false">
      <c r="A1242" s="61" t="n">
        <v>1246</v>
      </c>
      <c r="B1242" s="62" t="n">
        <v>43325.40625</v>
      </c>
      <c r="C1242" s="63" t="n">
        <f aca="false">YEAR(B1242)</f>
        <v>2018</v>
      </c>
      <c r="D1242" s="32" t="s">
        <v>276</v>
      </c>
      <c r="E1242" s="64" t="n">
        <v>11352.9</v>
      </c>
      <c r="F1242" s="65" t="n">
        <v>-0.0047</v>
      </c>
      <c r="G1242" s="66" t="n">
        <v>-53.35863</v>
      </c>
      <c r="H1242" s="67" t="n">
        <f aca="false">E1242+IF(D1242="Long",1,-1)*G1242</f>
        <v>11406.25863</v>
      </c>
      <c r="I1242" s="68" t="n">
        <f aca="false">Assumptions!$B$58</f>
        <v>5.35750011455817</v>
      </c>
      <c r="J1242" s="68" t="n">
        <f aca="false">INDEX(Yearly!$D$5:$D$22,MATCH(C1242,Yearly!$A$5:$A$22,0))</f>
        <v>0.518467753021758</v>
      </c>
      <c r="K1242" s="68" t="n">
        <f aca="false">G1242-I1242-J1242</f>
        <v>-59.2345978675799</v>
      </c>
      <c r="L1242" s="69" t="n">
        <f aca="false">(I1242+J1242)/Assumptions!$B$8</f>
        <v>0.000259093470710942</v>
      </c>
      <c r="M1242" s="70" t="n">
        <f aca="false">F1242-L1242</f>
        <v>-0.00495909347071094</v>
      </c>
      <c r="N1242" s="71" t="n">
        <f aca="false">G1242*Assumptions!$B$7</f>
        <v>-419665.62495</v>
      </c>
      <c r="O1242" s="71" t="n">
        <f aca="false">K1242*Assumptions!$B$7</f>
        <v>-465880.112228516</v>
      </c>
      <c r="P1242" s="68" t="n">
        <f aca="false">P1241+G1242</f>
        <v>15264.63895</v>
      </c>
      <c r="Q1242" s="68" t="n">
        <f aca="false">MAX(Q1241,P1242)</f>
        <v>15329.13488</v>
      </c>
      <c r="R1242" s="68" t="n">
        <f aca="false">Q1242-P1242</f>
        <v>64.495930000001</v>
      </c>
      <c r="S1242" s="68" t="n">
        <f aca="false">S1241+K1242</f>
        <v>7994.51129454457</v>
      </c>
      <c r="T1242" s="68" t="n">
        <f aca="false">MAX(T1241,S1242)</f>
        <v>8098.85506898122</v>
      </c>
      <c r="U1242" s="68" t="n">
        <f aca="false">T1242-S1242</f>
        <v>104.343774436648</v>
      </c>
      <c r="V1242" s="70" t="n">
        <f aca="false">V1241+F1242</f>
        <v>2.5564</v>
      </c>
      <c r="W1242" s="70" t="n">
        <f aca="false">MAX(W1241,V1242)</f>
        <v>2.5621</v>
      </c>
      <c r="X1242" s="70" t="n">
        <f aca="false">W1242-V1242</f>
        <v>0.00570000000000004</v>
      </c>
      <c r="Y1242" s="70" t="n">
        <f aca="false">Y1241+M1242</f>
        <v>2.23583279316479</v>
      </c>
      <c r="Z1242" s="70" t="n">
        <f aca="false">MAX(Z1241,Y1242)</f>
        <v>2.24231007357692</v>
      </c>
      <c r="AA1242" s="70" t="n">
        <f aca="false">Z1242-Y1242</f>
        <v>0.00647728041213291</v>
      </c>
      <c r="AB1242" s="72" t="n">
        <f aca="false">AB1241*(1+F1242)</f>
        <v>11.1717022392189</v>
      </c>
      <c r="AC1242" s="73" t="n">
        <f aca="false">MAX(AC1241,AB1242)</f>
        <v>11.2358278457825</v>
      </c>
      <c r="AD1242" s="70" t="n">
        <f aca="false">1-AB1242/AC1242</f>
        <v>0.00570724360000008</v>
      </c>
      <c r="AE1242" s="73" t="n">
        <f aca="false">AE1241*(1+M1242)</f>
        <v>8.1121883879783</v>
      </c>
      <c r="AF1242" s="73" t="n">
        <f aca="false">MAX(AF1241,AE1242)</f>
        <v>8.16510946281455</v>
      </c>
      <c r="AG1242" s="70" t="n">
        <f aca="false">1-AE1242/AF1242</f>
        <v>0.00648136746693517</v>
      </c>
      <c r="AH1242" s="74" t="n">
        <f aca="false">IF(R1242&gt;0,AH1241+1,0)</f>
        <v>3</v>
      </c>
      <c r="AI1242" s="74" t="n">
        <f aca="false">IF(U1242&gt;0,AI1241+1,0)</f>
        <v>315</v>
      </c>
      <c r="AJ1242" s="74" t="n">
        <f aca="false">IF(G1242&gt;0,AJ1241+1,0)</f>
        <v>0</v>
      </c>
      <c r="AK1242" s="74" t="n">
        <f aca="false">IF(G1242&lt;=0,AK1241+1,0)</f>
        <v>1</v>
      </c>
      <c r="AL1242" s="74" t="n">
        <f aca="false">IF(K1242&gt;0,AL1241+1,0)</f>
        <v>0</v>
      </c>
      <c r="AM1242" s="74" t="n">
        <f aca="false">IF(K1242&lt;=0,AM1241+1,0)</f>
        <v>1</v>
      </c>
    </row>
    <row r="1243" customFormat="false" ht="15" hidden="false" customHeight="false" outlineLevel="0" collapsed="false">
      <c r="A1243" s="61" t="n">
        <v>1247</v>
      </c>
      <c r="B1243" s="62" t="n">
        <v>43326.40625</v>
      </c>
      <c r="C1243" s="63" t="n">
        <f aca="false">YEAR(B1243)</f>
        <v>2018</v>
      </c>
      <c r="D1243" s="32" t="s">
        <v>277</v>
      </c>
      <c r="E1243" s="64" t="n">
        <v>11405.75</v>
      </c>
      <c r="F1243" s="65" t="n">
        <v>0.0002</v>
      </c>
      <c r="G1243" s="66" t="n">
        <v>2.28115</v>
      </c>
      <c r="H1243" s="67" t="n">
        <f aca="false">E1243+IF(D1243="Long",1,-1)*G1243</f>
        <v>11408.03115</v>
      </c>
      <c r="I1243" s="68" t="n">
        <f aca="false">Assumptions!$B$58</f>
        <v>5.35750011455817</v>
      </c>
      <c r="J1243" s="68" t="n">
        <f aca="false">INDEX(Yearly!$D$5:$D$22,MATCH(C1243,Yearly!$A$5:$A$22,0))</f>
        <v>0.518467753021758</v>
      </c>
      <c r="K1243" s="68" t="n">
        <f aca="false">G1243-I1243-J1243</f>
        <v>-3.59481786757993</v>
      </c>
      <c r="L1243" s="69" t="n">
        <f aca="false">(I1243+J1243)/Assumptions!$B$8</f>
        <v>0.000259093470710942</v>
      </c>
      <c r="M1243" s="70" t="n">
        <f aca="false">F1243-L1243</f>
        <v>-5.90934707109423E-005</v>
      </c>
      <c r="N1243" s="71" t="n">
        <f aca="false">G1243*Assumptions!$B$7</f>
        <v>17941.24475</v>
      </c>
      <c r="O1243" s="71" t="n">
        <f aca="false">K1243*Assumptions!$B$7</f>
        <v>-28273.2425285161</v>
      </c>
      <c r="P1243" s="68" t="n">
        <f aca="false">P1242+G1243</f>
        <v>15266.9201</v>
      </c>
      <c r="Q1243" s="68" t="n">
        <f aca="false">MAX(Q1242,P1243)</f>
        <v>15329.13488</v>
      </c>
      <c r="R1243" s="68" t="n">
        <f aca="false">Q1243-P1243</f>
        <v>62.2147800000002</v>
      </c>
      <c r="S1243" s="68" t="n">
        <f aca="false">S1242+K1243</f>
        <v>7990.91647667699</v>
      </c>
      <c r="T1243" s="68" t="n">
        <f aca="false">MAX(T1242,S1243)</f>
        <v>8098.85506898122</v>
      </c>
      <c r="U1243" s="68" t="n">
        <f aca="false">T1243-S1243</f>
        <v>107.938592304228</v>
      </c>
      <c r="V1243" s="70" t="n">
        <f aca="false">V1242+F1243</f>
        <v>2.5566</v>
      </c>
      <c r="W1243" s="70" t="n">
        <f aca="false">MAX(W1242,V1243)</f>
        <v>2.5621</v>
      </c>
      <c r="X1243" s="70" t="n">
        <f aca="false">W1243-V1243</f>
        <v>0.00550000000000006</v>
      </c>
      <c r="Y1243" s="70" t="n">
        <f aca="false">Y1242+M1243</f>
        <v>2.23577369969407</v>
      </c>
      <c r="Z1243" s="70" t="n">
        <f aca="false">MAX(Z1242,Y1243)</f>
        <v>2.24231007357692</v>
      </c>
      <c r="AA1243" s="70" t="n">
        <f aca="false">Z1243-Y1243</f>
        <v>0.00653637388284389</v>
      </c>
      <c r="AB1243" s="72" t="n">
        <f aca="false">AB1242*(1+F1243)</f>
        <v>11.1739365796668</v>
      </c>
      <c r="AC1243" s="73" t="n">
        <f aca="false">MAX(AC1242,AB1243)</f>
        <v>11.2358278457825</v>
      </c>
      <c r="AD1243" s="70" t="n">
        <f aca="false">1-AB1243/AC1243</f>
        <v>0.00550838504872009</v>
      </c>
      <c r="AE1243" s="73" t="n">
        <f aca="false">AE1242*(1+M1243)</f>
        <v>8.1117090106114</v>
      </c>
      <c r="AF1243" s="73" t="n">
        <f aca="false">MAX(AF1242,AE1243)</f>
        <v>8.16510946281455</v>
      </c>
      <c r="AG1243" s="70" t="n">
        <f aca="false">1-AE1243/AF1243</f>
        <v>0.00654007793114741</v>
      </c>
      <c r="AH1243" s="74" t="n">
        <f aca="false">IF(R1243&gt;0,AH1242+1,0)</f>
        <v>4</v>
      </c>
      <c r="AI1243" s="74" t="n">
        <f aca="false">IF(U1243&gt;0,AI1242+1,0)</f>
        <v>316</v>
      </c>
      <c r="AJ1243" s="74" t="n">
        <f aca="false">IF(G1243&gt;0,AJ1242+1,0)</f>
        <v>1</v>
      </c>
      <c r="AK1243" s="74" t="n">
        <f aca="false">IF(G1243&lt;=0,AK1242+1,0)</f>
        <v>0</v>
      </c>
      <c r="AL1243" s="74" t="n">
        <f aca="false">IF(K1243&gt;0,AL1242+1,0)</f>
        <v>0</v>
      </c>
      <c r="AM1243" s="74" t="n">
        <f aca="false">IF(K1243&lt;=0,AM1242+1,0)</f>
        <v>2</v>
      </c>
    </row>
    <row r="1244" customFormat="false" ht="15" hidden="false" customHeight="false" outlineLevel="0" collapsed="false">
      <c r="A1244" s="61" t="n">
        <v>1248</v>
      </c>
      <c r="B1244" s="62" t="n">
        <v>43328.40625</v>
      </c>
      <c r="C1244" s="63" t="n">
        <f aca="false">YEAR(B1244)</f>
        <v>2018</v>
      </c>
      <c r="D1244" s="32" t="s">
        <v>276</v>
      </c>
      <c r="E1244" s="64" t="n">
        <v>11408.25</v>
      </c>
      <c r="F1244" s="65" t="n">
        <v>-0.0021</v>
      </c>
      <c r="G1244" s="66" t="n">
        <v>-23.957325</v>
      </c>
      <c r="H1244" s="67" t="n">
        <f aca="false">E1244+IF(D1244="Long",1,-1)*G1244</f>
        <v>11432.207325</v>
      </c>
      <c r="I1244" s="68" t="n">
        <f aca="false">Assumptions!$B$58</f>
        <v>5.35750011455817</v>
      </c>
      <c r="J1244" s="68" t="n">
        <f aca="false">INDEX(Yearly!$D$5:$D$22,MATCH(C1244,Yearly!$A$5:$A$22,0))</f>
        <v>0.518467753021758</v>
      </c>
      <c r="K1244" s="68" t="n">
        <f aca="false">G1244-I1244-J1244</f>
        <v>-29.8332928675799</v>
      </c>
      <c r="L1244" s="69" t="n">
        <f aca="false">(I1244+J1244)/Assumptions!$B$8</f>
        <v>0.000259093470710942</v>
      </c>
      <c r="M1244" s="70" t="n">
        <f aca="false">F1244-L1244</f>
        <v>-0.00235909347071094</v>
      </c>
      <c r="N1244" s="71" t="n">
        <f aca="false">G1244*Assumptions!$B$7</f>
        <v>-188424.361125</v>
      </c>
      <c r="O1244" s="71" t="n">
        <f aca="false">K1244*Assumptions!$B$7</f>
        <v>-234638.848403516</v>
      </c>
      <c r="P1244" s="68" t="n">
        <f aca="false">P1243+G1244</f>
        <v>15242.962775</v>
      </c>
      <c r="Q1244" s="68" t="n">
        <f aca="false">MAX(Q1243,P1244)</f>
        <v>15329.13488</v>
      </c>
      <c r="R1244" s="68" t="n">
        <f aca="false">Q1244-P1244</f>
        <v>86.1721049999997</v>
      </c>
      <c r="S1244" s="68" t="n">
        <f aca="false">S1243+K1244</f>
        <v>7961.08318380941</v>
      </c>
      <c r="T1244" s="68" t="n">
        <f aca="false">MAX(T1243,S1244)</f>
        <v>8098.85506898122</v>
      </c>
      <c r="U1244" s="68" t="n">
        <f aca="false">T1244-S1244</f>
        <v>137.771885171808</v>
      </c>
      <c r="V1244" s="70" t="n">
        <f aca="false">V1243+F1244</f>
        <v>2.5545</v>
      </c>
      <c r="W1244" s="70" t="n">
        <f aca="false">MAX(W1243,V1244)</f>
        <v>2.5621</v>
      </c>
      <c r="X1244" s="70" t="n">
        <f aca="false">W1244-V1244</f>
        <v>0.00760000000000005</v>
      </c>
      <c r="Y1244" s="70" t="n">
        <f aca="false">Y1243+M1244</f>
        <v>2.23341460622336</v>
      </c>
      <c r="Z1244" s="70" t="n">
        <f aca="false">MAX(Z1243,Y1244)</f>
        <v>2.24231007357692</v>
      </c>
      <c r="AA1244" s="70" t="n">
        <f aca="false">Z1244-Y1244</f>
        <v>0.00889546735355484</v>
      </c>
      <c r="AB1244" s="72" t="n">
        <f aca="false">AB1243*(1+F1244)</f>
        <v>11.1504713128494</v>
      </c>
      <c r="AC1244" s="73" t="n">
        <f aca="false">MAX(AC1243,AB1244)</f>
        <v>11.2358278457825</v>
      </c>
      <c r="AD1244" s="70" t="n">
        <f aca="false">1-AB1244/AC1244</f>
        <v>0.00759681744011786</v>
      </c>
      <c r="AE1244" s="73" t="n">
        <f aca="false">AE1243*(1+M1244)</f>
        <v>8.09257273084816</v>
      </c>
      <c r="AF1244" s="73" t="n">
        <f aca="false">MAX(AF1243,AE1244)</f>
        <v>8.16510946281455</v>
      </c>
      <c r="AG1244" s="70" t="n">
        <f aca="false">1-AE1244/AF1244</f>
        <v>0.008883742746713</v>
      </c>
      <c r="AH1244" s="74" t="n">
        <f aca="false">IF(R1244&gt;0,AH1243+1,0)</f>
        <v>5</v>
      </c>
      <c r="AI1244" s="74" t="n">
        <f aca="false">IF(U1244&gt;0,AI1243+1,0)</f>
        <v>317</v>
      </c>
      <c r="AJ1244" s="74" t="n">
        <f aca="false">IF(G1244&gt;0,AJ1243+1,0)</f>
        <v>0</v>
      </c>
      <c r="AK1244" s="74" t="n">
        <f aca="false">IF(G1244&lt;=0,AK1243+1,0)</f>
        <v>1</v>
      </c>
      <c r="AL1244" s="74" t="n">
        <f aca="false">IF(K1244&gt;0,AL1243+1,0)</f>
        <v>0</v>
      </c>
      <c r="AM1244" s="74" t="n">
        <f aca="false">IF(K1244&lt;=0,AM1243+1,0)</f>
        <v>3</v>
      </c>
    </row>
    <row r="1245" customFormat="false" ht="15" hidden="false" customHeight="false" outlineLevel="0" collapsed="false">
      <c r="A1245" s="61" t="n">
        <v>1249</v>
      </c>
      <c r="B1245" s="62" t="n">
        <v>43328.4576388889</v>
      </c>
      <c r="C1245" s="63" t="n">
        <f aca="false">YEAR(B1245)</f>
        <v>2018</v>
      </c>
      <c r="D1245" s="32" t="s">
        <v>277</v>
      </c>
      <c r="E1245" s="64" t="n">
        <v>11432.2</v>
      </c>
      <c r="F1245" s="65" t="n">
        <v>-0.0021</v>
      </c>
      <c r="G1245" s="66" t="n">
        <v>-24.00762</v>
      </c>
      <c r="H1245" s="67" t="n">
        <f aca="false">E1245+IF(D1245="Long",1,-1)*G1245</f>
        <v>11408.19238</v>
      </c>
      <c r="I1245" s="68" t="n">
        <f aca="false">Assumptions!$B$58</f>
        <v>5.35750011455817</v>
      </c>
      <c r="J1245" s="68" t="n">
        <f aca="false">INDEX(Yearly!$D$5:$D$22,MATCH(C1245,Yearly!$A$5:$A$22,0))</f>
        <v>0.518467753021758</v>
      </c>
      <c r="K1245" s="68" t="n">
        <f aca="false">G1245-I1245-J1245</f>
        <v>-29.8835878675799</v>
      </c>
      <c r="L1245" s="69" t="n">
        <f aca="false">(I1245+J1245)/Assumptions!$B$8</f>
        <v>0.000259093470710942</v>
      </c>
      <c r="M1245" s="70" t="n">
        <f aca="false">F1245-L1245</f>
        <v>-0.00235909347071094</v>
      </c>
      <c r="N1245" s="71" t="n">
        <f aca="false">G1245*Assumptions!$B$7</f>
        <v>-188819.9313</v>
      </c>
      <c r="O1245" s="71" t="n">
        <f aca="false">K1245*Assumptions!$B$7</f>
        <v>-235034.418578516</v>
      </c>
      <c r="P1245" s="68" t="n">
        <f aca="false">P1244+G1245</f>
        <v>15218.955155</v>
      </c>
      <c r="Q1245" s="68" t="n">
        <f aca="false">MAX(Q1244,P1245)</f>
        <v>15329.13488</v>
      </c>
      <c r="R1245" s="68" t="n">
        <f aca="false">Q1245-P1245</f>
        <v>110.179725</v>
      </c>
      <c r="S1245" s="68" t="n">
        <f aca="false">S1244+K1245</f>
        <v>7931.19959594183</v>
      </c>
      <c r="T1245" s="68" t="n">
        <f aca="false">MAX(T1244,S1245)</f>
        <v>8098.85506898122</v>
      </c>
      <c r="U1245" s="68" t="n">
        <f aca="false">T1245-S1245</f>
        <v>167.655473039388</v>
      </c>
      <c r="V1245" s="70" t="n">
        <f aca="false">V1244+F1245</f>
        <v>2.5524</v>
      </c>
      <c r="W1245" s="70" t="n">
        <f aca="false">MAX(W1244,V1245)</f>
        <v>2.5621</v>
      </c>
      <c r="X1245" s="70" t="n">
        <f aca="false">W1245-V1245</f>
        <v>0.00970000000000004</v>
      </c>
      <c r="Y1245" s="70" t="n">
        <f aca="false">Y1244+M1245</f>
        <v>2.23105551275265</v>
      </c>
      <c r="Z1245" s="70" t="n">
        <f aca="false">MAX(Z1244,Y1245)</f>
        <v>2.24231007357692</v>
      </c>
      <c r="AA1245" s="70" t="n">
        <f aca="false">Z1245-Y1245</f>
        <v>0.0112545608242658</v>
      </c>
      <c r="AB1245" s="72" t="n">
        <f aca="false">AB1244*(1+F1245)</f>
        <v>11.1270553230925</v>
      </c>
      <c r="AC1245" s="73" t="n">
        <f aca="false">MAX(AC1244,AB1245)</f>
        <v>11.2358278457825</v>
      </c>
      <c r="AD1245" s="70" t="n">
        <f aca="false">1-AB1245/AC1245</f>
        <v>0.00968086412349356</v>
      </c>
      <c r="AE1245" s="73" t="n">
        <f aca="false">AE1244*(1+M1245)</f>
        <v>8.07348159535756</v>
      </c>
      <c r="AF1245" s="73" t="n">
        <f aca="false">MAX(AF1244,AE1245)</f>
        <v>8.16510946281455</v>
      </c>
      <c r="AG1245" s="70" t="n">
        <f aca="false">1-AE1245/AF1245</f>
        <v>0.0112218786379148</v>
      </c>
      <c r="AH1245" s="74" t="n">
        <f aca="false">IF(R1245&gt;0,AH1244+1,0)</f>
        <v>6</v>
      </c>
      <c r="AI1245" s="74" t="n">
        <f aca="false">IF(U1245&gt;0,AI1244+1,0)</f>
        <v>318</v>
      </c>
      <c r="AJ1245" s="74" t="n">
        <f aca="false">IF(G1245&gt;0,AJ1244+1,0)</f>
        <v>0</v>
      </c>
      <c r="AK1245" s="74" t="n">
        <f aca="false">IF(G1245&lt;=0,AK1244+1,0)</f>
        <v>2</v>
      </c>
      <c r="AL1245" s="74" t="n">
        <f aca="false">IF(K1245&gt;0,AL1244+1,0)</f>
        <v>0</v>
      </c>
      <c r="AM1245" s="74" t="n">
        <f aca="false">IF(K1245&lt;=0,AM1244+1,0)</f>
        <v>4</v>
      </c>
    </row>
    <row r="1246" customFormat="false" ht="15" hidden="false" customHeight="false" outlineLevel="0" collapsed="false">
      <c r="A1246" s="61" t="n">
        <v>1250</v>
      </c>
      <c r="B1246" s="62" t="n">
        <v>43328.5520833333</v>
      </c>
      <c r="C1246" s="63" t="n">
        <f aca="false">YEAR(B1246)</f>
        <v>2018</v>
      </c>
      <c r="D1246" s="32" t="s">
        <v>276</v>
      </c>
      <c r="E1246" s="64" t="n">
        <v>11408.7</v>
      </c>
      <c r="F1246" s="65" t="n">
        <v>-0.0044</v>
      </c>
      <c r="G1246" s="66" t="n">
        <v>-50.19828</v>
      </c>
      <c r="H1246" s="67" t="n">
        <f aca="false">E1246+IF(D1246="Long",1,-1)*G1246</f>
        <v>11458.89828</v>
      </c>
      <c r="I1246" s="68" t="n">
        <f aca="false">Assumptions!$B$58</f>
        <v>5.35750011455817</v>
      </c>
      <c r="J1246" s="68" t="n">
        <f aca="false">INDEX(Yearly!$D$5:$D$22,MATCH(C1246,Yearly!$A$5:$A$22,0))</f>
        <v>0.518467753021758</v>
      </c>
      <c r="K1246" s="68" t="n">
        <f aca="false">G1246-I1246-J1246</f>
        <v>-56.0742478675799</v>
      </c>
      <c r="L1246" s="69" t="n">
        <f aca="false">(I1246+J1246)/Assumptions!$B$8</f>
        <v>0.000259093470710942</v>
      </c>
      <c r="M1246" s="70" t="n">
        <f aca="false">F1246-L1246</f>
        <v>-0.00465909347071094</v>
      </c>
      <c r="N1246" s="71" t="n">
        <f aca="false">G1246*Assumptions!$B$7</f>
        <v>-394809.4722</v>
      </c>
      <c r="O1246" s="71" t="n">
        <f aca="false">K1246*Assumptions!$B$7</f>
        <v>-441023.959478516</v>
      </c>
      <c r="P1246" s="68" t="n">
        <f aca="false">P1245+G1246</f>
        <v>15168.756875</v>
      </c>
      <c r="Q1246" s="68" t="n">
        <f aca="false">MAX(Q1245,P1246)</f>
        <v>15329.13488</v>
      </c>
      <c r="R1246" s="68" t="n">
        <f aca="false">Q1246-P1246</f>
        <v>160.378005</v>
      </c>
      <c r="S1246" s="68" t="n">
        <f aca="false">S1245+K1246</f>
        <v>7875.12534807425</v>
      </c>
      <c r="T1246" s="68" t="n">
        <f aca="false">MAX(T1245,S1246)</f>
        <v>8098.85506898122</v>
      </c>
      <c r="U1246" s="68" t="n">
        <f aca="false">T1246-S1246</f>
        <v>223.729720906968</v>
      </c>
      <c r="V1246" s="70" t="n">
        <f aca="false">V1245+F1246</f>
        <v>2.548</v>
      </c>
      <c r="W1246" s="70" t="n">
        <f aca="false">MAX(W1245,V1246)</f>
        <v>2.5621</v>
      </c>
      <c r="X1246" s="70" t="n">
        <f aca="false">W1246-V1246</f>
        <v>0.0141</v>
      </c>
      <c r="Y1246" s="70" t="n">
        <f aca="false">Y1245+M1246</f>
        <v>2.22639641928194</v>
      </c>
      <c r="Z1246" s="70" t="n">
        <f aca="false">MAX(Z1245,Y1246)</f>
        <v>2.24231007357692</v>
      </c>
      <c r="AA1246" s="70" t="n">
        <f aca="false">Z1246-Y1246</f>
        <v>0.0159136542949767</v>
      </c>
      <c r="AB1246" s="72" t="n">
        <f aca="false">AB1245*(1+F1246)</f>
        <v>11.0780962796709</v>
      </c>
      <c r="AC1246" s="73" t="n">
        <f aca="false">MAX(AC1245,AB1246)</f>
        <v>11.2358278457825</v>
      </c>
      <c r="AD1246" s="70" t="n">
        <f aca="false">1-AB1246/AC1246</f>
        <v>0.0140382683213501</v>
      </c>
      <c r="AE1246" s="73" t="n">
        <f aca="false">AE1245*(1+M1246)</f>
        <v>8.03586648997072</v>
      </c>
      <c r="AF1246" s="73" t="n">
        <f aca="false">MAX(AF1245,AE1246)</f>
        <v>8.16510946281455</v>
      </c>
      <c r="AG1246" s="70" t="n">
        <f aca="false">1-AE1246/AF1246</f>
        <v>0.0158286883271347</v>
      </c>
      <c r="AH1246" s="74" t="n">
        <f aca="false">IF(R1246&gt;0,AH1245+1,0)</f>
        <v>7</v>
      </c>
      <c r="AI1246" s="74" t="n">
        <f aca="false">IF(U1246&gt;0,AI1245+1,0)</f>
        <v>319</v>
      </c>
      <c r="AJ1246" s="74" t="n">
        <f aca="false">IF(G1246&gt;0,AJ1245+1,0)</f>
        <v>0</v>
      </c>
      <c r="AK1246" s="74" t="n">
        <f aca="false">IF(G1246&lt;=0,AK1245+1,0)</f>
        <v>3</v>
      </c>
      <c r="AL1246" s="74" t="n">
        <f aca="false">IF(K1246&gt;0,AL1245+1,0)</f>
        <v>0</v>
      </c>
      <c r="AM1246" s="74" t="n">
        <f aca="false">IF(K1246&lt;=0,AM1245+1,0)</f>
        <v>5</v>
      </c>
    </row>
    <row r="1247" customFormat="false" ht="15" hidden="false" customHeight="false" outlineLevel="0" collapsed="false">
      <c r="A1247" s="61" t="n">
        <v>1251</v>
      </c>
      <c r="B1247" s="62" t="n">
        <v>43329.40625</v>
      </c>
      <c r="C1247" s="63" t="n">
        <f aca="false">YEAR(B1247)</f>
        <v>2018</v>
      </c>
      <c r="D1247" s="32" t="s">
        <v>277</v>
      </c>
      <c r="E1247" s="64" t="n">
        <v>11458.95</v>
      </c>
      <c r="F1247" s="65" t="n">
        <v>0.018</v>
      </c>
      <c r="G1247" s="66" t="n">
        <v>206.2611</v>
      </c>
      <c r="H1247" s="67" t="n">
        <f aca="false">E1247+IF(D1247="Long",1,-1)*G1247</f>
        <v>11665.2111</v>
      </c>
      <c r="I1247" s="68" t="n">
        <f aca="false">Assumptions!$B$58</f>
        <v>5.35750011455817</v>
      </c>
      <c r="J1247" s="68" t="n">
        <f aca="false">INDEX(Yearly!$D$5:$D$22,MATCH(C1247,Yearly!$A$5:$A$22,0))</f>
        <v>0.518467753021758</v>
      </c>
      <c r="K1247" s="68" t="n">
        <f aca="false">G1247-I1247-J1247</f>
        <v>200.38513213242</v>
      </c>
      <c r="L1247" s="69" t="n">
        <f aca="false">(I1247+J1247)/Assumptions!$B$8</f>
        <v>0.000259093470710942</v>
      </c>
      <c r="M1247" s="70" t="n">
        <f aca="false">F1247-L1247</f>
        <v>0.0177409065292891</v>
      </c>
      <c r="N1247" s="71" t="n">
        <f aca="false">G1247*Assumptions!$B$7</f>
        <v>1622243.5515</v>
      </c>
      <c r="O1247" s="71" t="n">
        <f aca="false">K1247*Assumptions!$B$7</f>
        <v>1576029.06422148</v>
      </c>
      <c r="P1247" s="68" t="n">
        <f aca="false">P1246+G1247</f>
        <v>15375.017975</v>
      </c>
      <c r="Q1247" s="68" t="n">
        <f aca="false">MAX(Q1246,P1247)</f>
        <v>15375.017975</v>
      </c>
      <c r="R1247" s="68" t="n">
        <f aca="false">Q1247-P1247</f>
        <v>0</v>
      </c>
      <c r="S1247" s="68" t="n">
        <f aca="false">S1246+K1247</f>
        <v>8075.51048020667</v>
      </c>
      <c r="T1247" s="68" t="n">
        <f aca="false">MAX(T1246,S1247)</f>
        <v>8098.85506898122</v>
      </c>
      <c r="U1247" s="68" t="n">
        <f aca="false">T1247-S1247</f>
        <v>23.3445887745484</v>
      </c>
      <c r="V1247" s="70" t="n">
        <f aca="false">V1246+F1247</f>
        <v>2.566</v>
      </c>
      <c r="W1247" s="70" t="n">
        <f aca="false">MAX(W1246,V1247)</f>
        <v>2.566</v>
      </c>
      <c r="X1247" s="70" t="n">
        <f aca="false">W1247-V1247</f>
        <v>0</v>
      </c>
      <c r="Y1247" s="70" t="n">
        <f aca="false">Y1246+M1247</f>
        <v>2.24413732581123</v>
      </c>
      <c r="Z1247" s="70" t="n">
        <f aca="false">MAX(Z1246,Y1247)</f>
        <v>2.24413732581123</v>
      </c>
      <c r="AA1247" s="70" t="n">
        <f aca="false">Z1247-Y1247</f>
        <v>0</v>
      </c>
      <c r="AB1247" s="72" t="n">
        <f aca="false">AB1246*(1+F1247)</f>
        <v>11.2775020127049</v>
      </c>
      <c r="AC1247" s="73" t="n">
        <f aca="false">MAX(AC1246,AB1247)</f>
        <v>11.2775020127049</v>
      </c>
      <c r="AD1247" s="70" t="n">
        <f aca="false">1-AB1247/AC1247</f>
        <v>0</v>
      </c>
      <c r="AE1247" s="73" t="n">
        <f aca="false">AE1246*(1+M1247)</f>
        <v>8.17843004625114</v>
      </c>
      <c r="AF1247" s="73" t="n">
        <f aca="false">MAX(AF1246,AE1247)</f>
        <v>8.17843004625114</v>
      </c>
      <c r="AG1247" s="70" t="n">
        <f aca="false">1-AE1247/AF1247</f>
        <v>0</v>
      </c>
      <c r="AH1247" s="74" t="n">
        <f aca="false">IF(R1247&gt;0,AH1246+1,0)</f>
        <v>0</v>
      </c>
      <c r="AI1247" s="74" t="n">
        <f aca="false">IF(U1247&gt;0,AI1246+1,0)</f>
        <v>320</v>
      </c>
      <c r="AJ1247" s="74" t="n">
        <f aca="false">IF(G1247&gt;0,AJ1246+1,0)</f>
        <v>1</v>
      </c>
      <c r="AK1247" s="74" t="n">
        <f aca="false">IF(G1247&lt;=0,AK1246+1,0)</f>
        <v>0</v>
      </c>
      <c r="AL1247" s="74" t="n">
        <f aca="false">IF(K1247&gt;0,AL1246+1,0)</f>
        <v>1</v>
      </c>
      <c r="AM1247" s="74" t="n">
        <f aca="false">IF(K1247&lt;=0,AM1246+1,0)</f>
        <v>0</v>
      </c>
    </row>
    <row r="1248" customFormat="false" ht="15" hidden="false" customHeight="false" outlineLevel="0" collapsed="false">
      <c r="A1248" s="61" t="n">
        <v>1252</v>
      </c>
      <c r="B1248" s="62" t="n">
        <v>43342.4270833333</v>
      </c>
      <c r="C1248" s="63" t="n">
        <f aca="false">YEAR(B1248)</f>
        <v>2018</v>
      </c>
      <c r="D1248" s="32" t="s">
        <v>276</v>
      </c>
      <c r="E1248" s="64" t="n">
        <v>11665.65</v>
      </c>
      <c r="F1248" s="65" t="n">
        <v>-0.0013</v>
      </c>
      <c r="G1248" s="66" t="n">
        <v>-15.165345</v>
      </c>
      <c r="H1248" s="67" t="n">
        <f aca="false">E1248+IF(D1248="Long",1,-1)*G1248</f>
        <v>11680.815345</v>
      </c>
      <c r="I1248" s="68" t="n">
        <f aca="false">Assumptions!$B$58</f>
        <v>5.35750011455817</v>
      </c>
      <c r="J1248" s="68" t="n">
        <f aca="false">INDEX(Yearly!$D$5:$D$22,MATCH(C1248,Yearly!$A$5:$A$22,0))</f>
        <v>0.518467753021758</v>
      </c>
      <c r="K1248" s="68" t="n">
        <f aca="false">G1248-I1248-J1248</f>
        <v>-21.0413128675799</v>
      </c>
      <c r="L1248" s="69" t="n">
        <f aca="false">(I1248+J1248)/Assumptions!$B$8</f>
        <v>0.000259093470710942</v>
      </c>
      <c r="M1248" s="70" t="n">
        <f aca="false">F1248-L1248</f>
        <v>-0.00155909347071094</v>
      </c>
      <c r="N1248" s="71" t="n">
        <f aca="false">G1248*Assumptions!$B$7</f>
        <v>-119275.438425</v>
      </c>
      <c r="O1248" s="71" t="n">
        <f aca="false">K1248*Assumptions!$B$7</f>
        <v>-165489.925703516</v>
      </c>
      <c r="P1248" s="68" t="n">
        <f aca="false">P1247+G1248</f>
        <v>15359.85263</v>
      </c>
      <c r="Q1248" s="68" t="n">
        <f aca="false">MAX(Q1247,P1248)</f>
        <v>15375.017975</v>
      </c>
      <c r="R1248" s="68" t="n">
        <f aca="false">Q1248-P1248</f>
        <v>15.1653449999994</v>
      </c>
      <c r="S1248" s="68" t="n">
        <f aca="false">S1247+K1248</f>
        <v>8054.46916733909</v>
      </c>
      <c r="T1248" s="68" t="n">
        <f aca="false">MAX(T1247,S1248)</f>
        <v>8098.85506898122</v>
      </c>
      <c r="U1248" s="68" t="n">
        <f aca="false">T1248-S1248</f>
        <v>44.3859016421284</v>
      </c>
      <c r="V1248" s="70" t="n">
        <f aca="false">V1247+F1248</f>
        <v>2.5647</v>
      </c>
      <c r="W1248" s="70" t="n">
        <f aca="false">MAX(W1247,V1248)</f>
        <v>2.566</v>
      </c>
      <c r="X1248" s="70" t="n">
        <f aca="false">W1248-V1248</f>
        <v>0.00130000000000008</v>
      </c>
      <c r="Y1248" s="70" t="n">
        <f aca="false">Y1247+M1248</f>
        <v>2.24257823234052</v>
      </c>
      <c r="Z1248" s="70" t="n">
        <f aca="false">MAX(Z1247,Y1248)</f>
        <v>2.24413732581123</v>
      </c>
      <c r="AA1248" s="70" t="n">
        <f aca="false">Z1248-Y1248</f>
        <v>0.00155909347071104</v>
      </c>
      <c r="AB1248" s="72" t="n">
        <f aca="false">AB1247*(1+F1248)</f>
        <v>11.2628412600884</v>
      </c>
      <c r="AC1248" s="73" t="n">
        <f aca="false">MAX(AC1247,AB1248)</f>
        <v>11.2775020127049</v>
      </c>
      <c r="AD1248" s="70" t="n">
        <f aca="false">1-AB1248/AC1248</f>
        <v>0.00129999999999997</v>
      </c>
      <c r="AE1248" s="73" t="n">
        <f aca="false">AE1247*(1+M1248)</f>
        <v>8.16567910936536</v>
      </c>
      <c r="AF1248" s="73" t="n">
        <f aca="false">MAX(AF1247,AE1248)</f>
        <v>8.17843004625114</v>
      </c>
      <c r="AG1248" s="70" t="n">
        <f aca="false">1-AE1248/AF1248</f>
        <v>0.00155909347071093</v>
      </c>
      <c r="AH1248" s="74" t="n">
        <f aca="false">IF(R1248&gt;0,AH1247+1,0)</f>
        <v>1</v>
      </c>
      <c r="AI1248" s="74" t="n">
        <f aca="false">IF(U1248&gt;0,AI1247+1,0)</f>
        <v>321</v>
      </c>
      <c r="AJ1248" s="74" t="n">
        <f aca="false">IF(G1248&gt;0,AJ1247+1,0)</f>
        <v>0</v>
      </c>
      <c r="AK1248" s="74" t="n">
        <f aca="false">IF(G1248&lt;=0,AK1247+1,0)</f>
        <v>1</v>
      </c>
      <c r="AL1248" s="74" t="n">
        <f aca="false">IF(K1248&gt;0,AL1247+1,0)</f>
        <v>0</v>
      </c>
      <c r="AM1248" s="74" t="n">
        <f aca="false">IF(K1248&lt;=0,AM1247+1,0)</f>
        <v>1</v>
      </c>
    </row>
    <row r="1249" customFormat="false" ht="15" hidden="false" customHeight="false" outlineLevel="0" collapsed="false">
      <c r="A1249" s="61" t="n">
        <v>1253</v>
      </c>
      <c r="B1249" s="62" t="n">
        <v>43342.5277777778</v>
      </c>
      <c r="C1249" s="63" t="n">
        <f aca="false">YEAR(B1249)</f>
        <v>2018</v>
      </c>
      <c r="D1249" s="32" t="s">
        <v>277</v>
      </c>
      <c r="E1249" s="64" t="n">
        <v>11681.15</v>
      </c>
      <c r="F1249" s="65" t="n">
        <v>-0.0024</v>
      </c>
      <c r="G1249" s="66" t="n">
        <v>-28.03476</v>
      </c>
      <c r="H1249" s="67" t="n">
        <f aca="false">E1249+IF(D1249="Long",1,-1)*G1249</f>
        <v>11653.11524</v>
      </c>
      <c r="I1249" s="68" t="n">
        <f aca="false">Assumptions!$B$58</f>
        <v>5.35750011455817</v>
      </c>
      <c r="J1249" s="68" t="n">
        <f aca="false">INDEX(Yearly!$D$5:$D$22,MATCH(C1249,Yearly!$A$5:$A$22,0))</f>
        <v>0.518467753021758</v>
      </c>
      <c r="K1249" s="68" t="n">
        <f aca="false">G1249-I1249-J1249</f>
        <v>-33.9107278675799</v>
      </c>
      <c r="L1249" s="69" t="n">
        <f aca="false">(I1249+J1249)/Assumptions!$B$8</f>
        <v>0.000259093470710942</v>
      </c>
      <c r="M1249" s="70" t="n">
        <f aca="false">F1249-L1249</f>
        <v>-0.00265909347071094</v>
      </c>
      <c r="N1249" s="71" t="n">
        <f aca="false">G1249*Assumptions!$B$7</f>
        <v>-220493.3874</v>
      </c>
      <c r="O1249" s="71" t="n">
        <f aca="false">K1249*Assumptions!$B$7</f>
        <v>-266707.874678516</v>
      </c>
      <c r="P1249" s="68" t="n">
        <f aca="false">P1248+G1249</f>
        <v>15331.81787</v>
      </c>
      <c r="Q1249" s="68" t="n">
        <f aca="false">MAX(Q1248,P1249)</f>
        <v>15375.017975</v>
      </c>
      <c r="R1249" s="68" t="n">
        <f aca="false">Q1249-P1249</f>
        <v>43.2001049999999</v>
      </c>
      <c r="S1249" s="68" t="n">
        <f aca="false">S1248+K1249</f>
        <v>8020.55843947151</v>
      </c>
      <c r="T1249" s="68" t="n">
        <f aca="false">MAX(T1248,S1249)</f>
        <v>8098.85506898122</v>
      </c>
      <c r="U1249" s="68" t="n">
        <f aca="false">T1249-S1249</f>
        <v>78.2966295097085</v>
      </c>
      <c r="V1249" s="70" t="n">
        <f aca="false">V1248+F1249</f>
        <v>2.5623</v>
      </c>
      <c r="W1249" s="70" t="n">
        <f aca="false">MAX(W1248,V1249)</f>
        <v>2.566</v>
      </c>
      <c r="X1249" s="70" t="n">
        <f aca="false">W1249-V1249</f>
        <v>0.00370000000000026</v>
      </c>
      <c r="Y1249" s="70" t="n">
        <f aca="false">Y1248+M1249</f>
        <v>2.23991913886981</v>
      </c>
      <c r="Z1249" s="70" t="n">
        <f aca="false">MAX(Z1248,Y1249)</f>
        <v>2.24413732581123</v>
      </c>
      <c r="AA1249" s="70" t="n">
        <f aca="false">Z1249-Y1249</f>
        <v>0.00421818694142218</v>
      </c>
      <c r="AB1249" s="72" t="n">
        <f aca="false">AB1248*(1+F1249)</f>
        <v>11.2358104410642</v>
      </c>
      <c r="AC1249" s="73" t="n">
        <f aca="false">MAX(AC1248,AB1249)</f>
        <v>11.2775020127049</v>
      </c>
      <c r="AD1249" s="70" t="n">
        <f aca="false">1-AB1249/AC1249</f>
        <v>0.0036968799999999</v>
      </c>
      <c r="AE1249" s="73" t="n">
        <f aca="false">AE1248*(1+M1249)</f>
        <v>8.14396580536173</v>
      </c>
      <c r="AF1249" s="73" t="n">
        <f aca="false">MAX(AF1248,AE1249)</f>
        <v>8.17843004625114</v>
      </c>
      <c r="AG1249" s="70" t="n">
        <f aca="false">1-AE1249/AF1249</f>
        <v>0.00421404116615376</v>
      </c>
      <c r="AH1249" s="74" t="n">
        <f aca="false">IF(R1249&gt;0,AH1248+1,0)</f>
        <v>2</v>
      </c>
      <c r="AI1249" s="74" t="n">
        <f aca="false">IF(U1249&gt;0,AI1248+1,0)</f>
        <v>322</v>
      </c>
      <c r="AJ1249" s="74" t="n">
        <f aca="false">IF(G1249&gt;0,AJ1248+1,0)</f>
        <v>0</v>
      </c>
      <c r="AK1249" s="74" t="n">
        <f aca="false">IF(G1249&lt;=0,AK1248+1,0)</f>
        <v>2</v>
      </c>
      <c r="AL1249" s="74" t="n">
        <f aca="false">IF(K1249&gt;0,AL1248+1,0)</f>
        <v>0</v>
      </c>
      <c r="AM1249" s="74" t="n">
        <f aca="false">IF(K1249&lt;=0,AM1248+1,0)</f>
        <v>2</v>
      </c>
    </row>
    <row r="1250" customFormat="false" ht="15" hidden="false" customHeight="false" outlineLevel="0" collapsed="false">
      <c r="A1250" s="61" t="n">
        <v>1254</v>
      </c>
      <c r="B1250" s="62" t="n">
        <v>43342.5520833333</v>
      </c>
      <c r="C1250" s="63" t="n">
        <f aca="false">YEAR(B1250)</f>
        <v>2018</v>
      </c>
      <c r="D1250" s="32" t="s">
        <v>276</v>
      </c>
      <c r="E1250" s="64" t="n">
        <v>11653.55</v>
      </c>
      <c r="F1250" s="65" t="n">
        <v>-0.0022</v>
      </c>
      <c r="G1250" s="66" t="n">
        <v>-25.63781</v>
      </c>
      <c r="H1250" s="67" t="n">
        <f aca="false">E1250+IF(D1250="Long",1,-1)*G1250</f>
        <v>11679.18781</v>
      </c>
      <c r="I1250" s="68" t="n">
        <f aca="false">Assumptions!$B$58</f>
        <v>5.35750011455817</v>
      </c>
      <c r="J1250" s="68" t="n">
        <f aca="false">INDEX(Yearly!$D$5:$D$22,MATCH(C1250,Yearly!$A$5:$A$22,0))</f>
        <v>0.518467753021758</v>
      </c>
      <c r="K1250" s="68" t="n">
        <f aca="false">G1250-I1250-J1250</f>
        <v>-31.5137778675799</v>
      </c>
      <c r="L1250" s="69" t="n">
        <f aca="false">(I1250+J1250)/Assumptions!$B$8</f>
        <v>0.000259093470710942</v>
      </c>
      <c r="M1250" s="70" t="n">
        <f aca="false">F1250-L1250</f>
        <v>-0.00245909347071094</v>
      </c>
      <c r="N1250" s="71" t="n">
        <f aca="false">G1250*Assumptions!$B$7</f>
        <v>-201641.37565</v>
      </c>
      <c r="O1250" s="71" t="n">
        <f aca="false">K1250*Assumptions!$B$7</f>
        <v>-247855.862928516</v>
      </c>
      <c r="P1250" s="68" t="n">
        <f aca="false">P1249+G1250</f>
        <v>15306.18006</v>
      </c>
      <c r="Q1250" s="68" t="n">
        <f aca="false">MAX(Q1249,P1250)</f>
        <v>15375.017975</v>
      </c>
      <c r="R1250" s="68" t="n">
        <f aca="false">Q1250-P1250</f>
        <v>68.8379150000001</v>
      </c>
      <c r="S1250" s="68" t="n">
        <f aca="false">S1249+K1250</f>
        <v>7989.04466160393</v>
      </c>
      <c r="T1250" s="68" t="n">
        <f aca="false">MAX(T1249,S1250)</f>
        <v>8098.85506898122</v>
      </c>
      <c r="U1250" s="68" t="n">
        <f aca="false">T1250-S1250</f>
        <v>109.810407377288</v>
      </c>
      <c r="V1250" s="70" t="n">
        <f aca="false">V1249+F1250</f>
        <v>2.5601</v>
      </c>
      <c r="W1250" s="70" t="n">
        <f aca="false">MAX(W1249,V1250)</f>
        <v>2.566</v>
      </c>
      <c r="X1250" s="70" t="n">
        <f aca="false">W1250-V1250</f>
        <v>0.00590000000000046</v>
      </c>
      <c r="Y1250" s="70" t="n">
        <f aca="false">Y1249+M1250</f>
        <v>2.2374600453991</v>
      </c>
      <c r="Z1250" s="70" t="n">
        <f aca="false">MAX(Z1249,Y1250)</f>
        <v>2.24413732581123</v>
      </c>
      <c r="AA1250" s="70" t="n">
        <f aca="false">Z1250-Y1250</f>
        <v>0.00667728041213334</v>
      </c>
      <c r="AB1250" s="72" t="n">
        <f aca="false">AB1249*(1+F1250)</f>
        <v>11.2110916580939</v>
      </c>
      <c r="AC1250" s="73" t="n">
        <f aca="false">MAX(AC1249,AB1250)</f>
        <v>11.2775020127049</v>
      </c>
      <c r="AD1250" s="70" t="n">
        <f aca="false">1-AB1250/AC1250</f>
        <v>0.00588874686399987</v>
      </c>
      <c r="AE1250" s="73" t="n">
        <f aca="false">AE1249*(1+M1250)</f>
        <v>8.12393903222407</v>
      </c>
      <c r="AF1250" s="73" t="n">
        <f aca="false">MAX(AF1249,AE1250)</f>
        <v>8.17843004625114</v>
      </c>
      <c r="AG1250" s="70" t="n">
        <f aca="false">1-AE1250/AF1250</f>
        <v>0.00666277191574771</v>
      </c>
      <c r="AH1250" s="74" t="n">
        <f aca="false">IF(R1250&gt;0,AH1249+1,0)</f>
        <v>3</v>
      </c>
      <c r="AI1250" s="74" t="n">
        <f aca="false">IF(U1250&gt;0,AI1249+1,0)</f>
        <v>323</v>
      </c>
      <c r="AJ1250" s="74" t="n">
        <f aca="false">IF(G1250&gt;0,AJ1249+1,0)</f>
        <v>0</v>
      </c>
      <c r="AK1250" s="74" t="n">
        <f aca="false">IF(G1250&lt;=0,AK1249+1,0)</f>
        <v>3</v>
      </c>
      <c r="AL1250" s="74" t="n">
        <f aca="false">IF(K1250&gt;0,AL1249+1,0)</f>
        <v>0</v>
      </c>
      <c r="AM1250" s="74" t="n">
        <f aca="false">IF(K1250&lt;=0,AM1249+1,0)</f>
        <v>3</v>
      </c>
    </row>
    <row r="1251" customFormat="false" ht="15" hidden="false" customHeight="false" outlineLevel="0" collapsed="false">
      <c r="A1251" s="61" t="n">
        <v>1255</v>
      </c>
      <c r="B1251" s="62" t="n">
        <v>43342.6381944444</v>
      </c>
      <c r="C1251" s="63" t="n">
        <f aca="false">YEAR(B1251)</f>
        <v>2018</v>
      </c>
      <c r="D1251" s="32" t="s">
        <v>277</v>
      </c>
      <c r="E1251" s="64" t="n">
        <v>11679.4</v>
      </c>
      <c r="F1251" s="65" t="n">
        <v>-0.0024</v>
      </c>
      <c r="G1251" s="66" t="n">
        <v>-28.03056</v>
      </c>
      <c r="H1251" s="67" t="n">
        <f aca="false">E1251+IF(D1251="Long",1,-1)*G1251</f>
        <v>11651.36944</v>
      </c>
      <c r="I1251" s="68" t="n">
        <f aca="false">Assumptions!$B$58</f>
        <v>5.35750011455817</v>
      </c>
      <c r="J1251" s="68" t="n">
        <f aca="false">INDEX(Yearly!$D$5:$D$22,MATCH(C1251,Yearly!$A$5:$A$22,0))</f>
        <v>0.518467753021758</v>
      </c>
      <c r="K1251" s="68" t="n">
        <f aca="false">G1251-I1251-J1251</f>
        <v>-33.9065278675799</v>
      </c>
      <c r="L1251" s="69" t="n">
        <f aca="false">(I1251+J1251)/Assumptions!$B$8</f>
        <v>0.000259093470710942</v>
      </c>
      <c r="M1251" s="70" t="n">
        <f aca="false">F1251-L1251</f>
        <v>-0.00265909347071094</v>
      </c>
      <c r="N1251" s="71" t="n">
        <f aca="false">G1251*Assumptions!$B$7</f>
        <v>-220460.3544</v>
      </c>
      <c r="O1251" s="71" t="n">
        <f aca="false">K1251*Assumptions!$B$7</f>
        <v>-266674.841678516</v>
      </c>
      <c r="P1251" s="68" t="n">
        <f aca="false">P1250+G1251</f>
        <v>15278.1495</v>
      </c>
      <c r="Q1251" s="68" t="n">
        <f aca="false">MAX(Q1250,P1251)</f>
        <v>15375.017975</v>
      </c>
      <c r="R1251" s="68" t="n">
        <f aca="false">Q1251-P1251</f>
        <v>96.8684749999993</v>
      </c>
      <c r="S1251" s="68" t="n">
        <f aca="false">S1250+K1251</f>
        <v>7955.13813373635</v>
      </c>
      <c r="T1251" s="68" t="n">
        <f aca="false">MAX(T1250,S1251)</f>
        <v>8098.85506898122</v>
      </c>
      <c r="U1251" s="68" t="n">
        <f aca="false">T1251-S1251</f>
        <v>143.716935244868</v>
      </c>
      <c r="V1251" s="70" t="n">
        <f aca="false">V1250+F1251</f>
        <v>2.5577</v>
      </c>
      <c r="W1251" s="70" t="n">
        <f aca="false">MAX(W1250,V1251)</f>
        <v>2.566</v>
      </c>
      <c r="X1251" s="70" t="n">
        <f aca="false">W1251-V1251</f>
        <v>0.00830000000000064</v>
      </c>
      <c r="Y1251" s="70" t="n">
        <f aca="false">Y1250+M1251</f>
        <v>2.23480095192839</v>
      </c>
      <c r="Z1251" s="70" t="n">
        <f aca="false">MAX(Z1250,Y1251)</f>
        <v>2.24413732581123</v>
      </c>
      <c r="AA1251" s="70" t="n">
        <f aca="false">Z1251-Y1251</f>
        <v>0.00933637388284447</v>
      </c>
      <c r="AB1251" s="72" t="n">
        <f aca="false">AB1250*(1+F1251)</f>
        <v>11.1841850381144</v>
      </c>
      <c r="AC1251" s="73" t="n">
        <f aca="false">MAX(AC1250,AB1251)</f>
        <v>11.2775020127049</v>
      </c>
      <c r="AD1251" s="70" t="n">
        <f aca="false">1-AB1251/AC1251</f>
        <v>0.00827461387152628</v>
      </c>
      <c r="AE1251" s="73" t="n">
        <f aca="false">AE1250*(1+M1251)</f>
        <v>8.10233671898703</v>
      </c>
      <c r="AF1251" s="73" t="n">
        <f aca="false">MAX(AF1250,AE1251)</f>
        <v>8.17843004625114</v>
      </c>
      <c r="AG1251" s="70" t="n">
        <f aca="false">1-AE1251/AF1251</f>
        <v>0.00930414845316074</v>
      </c>
      <c r="AH1251" s="74" t="n">
        <f aca="false">IF(R1251&gt;0,AH1250+1,0)</f>
        <v>4</v>
      </c>
      <c r="AI1251" s="74" t="n">
        <f aca="false">IF(U1251&gt;0,AI1250+1,0)</f>
        <v>324</v>
      </c>
      <c r="AJ1251" s="74" t="n">
        <f aca="false">IF(G1251&gt;0,AJ1250+1,0)</f>
        <v>0</v>
      </c>
      <c r="AK1251" s="74" t="n">
        <f aca="false">IF(G1251&lt;=0,AK1250+1,0)</f>
        <v>4</v>
      </c>
      <c r="AL1251" s="74" t="n">
        <f aca="false">IF(K1251&gt;0,AL1250+1,0)</f>
        <v>0</v>
      </c>
      <c r="AM1251" s="74" t="n">
        <f aca="false">IF(K1251&lt;=0,AM1250+1,0)</f>
        <v>4</v>
      </c>
    </row>
    <row r="1252" customFormat="false" ht="15" hidden="false" customHeight="false" outlineLevel="0" collapsed="false">
      <c r="A1252" s="61" t="n">
        <v>1256</v>
      </c>
      <c r="B1252" s="62" t="n">
        <v>43343.46875</v>
      </c>
      <c r="C1252" s="63" t="n">
        <f aca="false">YEAR(B1252)</f>
        <v>2018</v>
      </c>
      <c r="D1252" s="32" t="s">
        <v>276</v>
      </c>
      <c r="E1252" s="64" t="n">
        <v>11651.1</v>
      </c>
      <c r="F1252" s="65" t="n">
        <v>-0.0018</v>
      </c>
      <c r="G1252" s="66" t="n">
        <v>-20.97198</v>
      </c>
      <c r="H1252" s="67" t="n">
        <f aca="false">E1252+IF(D1252="Long",1,-1)*G1252</f>
        <v>11672.07198</v>
      </c>
      <c r="I1252" s="68" t="n">
        <f aca="false">Assumptions!$B$58</f>
        <v>5.35750011455817</v>
      </c>
      <c r="J1252" s="68" t="n">
        <f aca="false">INDEX(Yearly!$D$5:$D$22,MATCH(C1252,Yearly!$A$5:$A$22,0))</f>
        <v>0.518467753021758</v>
      </c>
      <c r="K1252" s="68" t="n">
        <f aca="false">G1252-I1252-J1252</f>
        <v>-26.8479478675799</v>
      </c>
      <c r="L1252" s="69" t="n">
        <f aca="false">(I1252+J1252)/Assumptions!$B$8</f>
        <v>0.000259093470710942</v>
      </c>
      <c r="M1252" s="70" t="n">
        <f aca="false">F1252-L1252</f>
        <v>-0.00205909347071094</v>
      </c>
      <c r="N1252" s="71" t="n">
        <f aca="false">G1252*Assumptions!$B$7</f>
        <v>-164944.6227</v>
      </c>
      <c r="O1252" s="71" t="n">
        <f aca="false">K1252*Assumptions!$B$7</f>
        <v>-211159.109978516</v>
      </c>
      <c r="P1252" s="68" t="n">
        <f aca="false">P1251+G1252</f>
        <v>15257.17752</v>
      </c>
      <c r="Q1252" s="68" t="n">
        <f aca="false">MAX(Q1251,P1252)</f>
        <v>15375.017975</v>
      </c>
      <c r="R1252" s="68" t="n">
        <f aca="false">Q1252-P1252</f>
        <v>117.840455</v>
      </c>
      <c r="S1252" s="68" t="n">
        <f aca="false">S1251+K1252</f>
        <v>7928.29018586877</v>
      </c>
      <c r="T1252" s="68" t="n">
        <f aca="false">MAX(T1251,S1252)</f>
        <v>8098.85506898122</v>
      </c>
      <c r="U1252" s="68" t="n">
        <f aca="false">T1252-S1252</f>
        <v>170.564883112448</v>
      </c>
      <c r="V1252" s="70" t="n">
        <f aca="false">V1251+F1252</f>
        <v>2.5559</v>
      </c>
      <c r="W1252" s="70" t="n">
        <f aca="false">MAX(W1251,V1252)</f>
        <v>2.566</v>
      </c>
      <c r="X1252" s="70" t="n">
        <f aca="false">W1252-V1252</f>
        <v>0.0101000000000004</v>
      </c>
      <c r="Y1252" s="70" t="n">
        <f aca="false">Y1251+M1252</f>
        <v>2.23274185845768</v>
      </c>
      <c r="Z1252" s="70" t="n">
        <f aca="false">MAX(Z1251,Y1252)</f>
        <v>2.24413732581123</v>
      </c>
      <c r="AA1252" s="70" t="n">
        <f aca="false">Z1252-Y1252</f>
        <v>0.0113954673535552</v>
      </c>
      <c r="AB1252" s="72" t="n">
        <f aca="false">AB1251*(1+F1252)</f>
        <v>11.1640535050458</v>
      </c>
      <c r="AC1252" s="73" t="n">
        <f aca="false">MAX(AC1251,AB1252)</f>
        <v>11.2775020127049</v>
      </c>
      <c r="AD1252" s="70" t="n">
        <f aca="false">1-AB1252/AC1252</f>
        <v>0.0100597195665575</v>
      </c>
      <c r="AE1252" s="73" t="n">
        <f aca="false">AE1251*(1+M1252)</f>
        <v>8.08565325035146</v>
      </c>
      <c r="AF1252" s="73" t="n">
        <f aca="false">MAX(AF1251,AE1252)</f>
        <v>8.17843004625114</v>
      </c>
      <c r="AG1252" s="70" t="n">
        <f aca="false">1-AE1252/AF1252</f>
        <v>0.0113440838125414</v>
      </c>
      <c r="AH1252" s="74" t="n">
        <f aca="false">IF(R1252&gt;0,AH1251+1,0)</f>
        <v>5</v>
      </c>
      <c r="AI1252" s="74" t="n">
        <f aca="false">IF(U1252&gt;0,AI1251+1,0)</f>
        <v>325</v>
      </c>
      <c r="AJ1252" s="74" t="n">
        <f aca="false">IF(G1252&gt;0,AJ1251+1,0)</f>
        <v>0</v>
      </c>
      <c r="AK1252" s="74" t="n">
        <f aca="false">IF(G1252&lt;=0,AK1251+1,0)</f>
        <v>5</v>
      </c>
      <c r="AL1252" s="74" t="n">
        <f aca="false">IF(K1252&gt;0,AL1251+1,0)</f>
        <v>0</v>
      </c>
      <c r="AM1252" s="74" t="n">
        <f aca="false">IF(K1252&lt;=0,AM1251+1,0)</f>
        <v>5</v>
      </c>
    </row>
    <row r="1253" customFormat="false" ht="15" hidden="false" customHeight="false" outlineLevel="0" collapsed="false">
      <c r="A1253" s="61" t="n">
        <v>1257</v>
      </c>
      <c r="B1253" s="62" t="n">
        <v>43343.6</v>
      </c>
      <c r="C1253" s="63" t="n">
        <f aca="false">YEAR(B1253)</f>
        <v>2018</v>
      </c>
      <c r="D1253" s="32" t="s">
        <v>277</v>
      </c>
      <c r="E1253" s="64" t="n">
        <v>11671.8</v>
      </c>
      <c r="F1253" s="65" t="n">
        <v>-0.0014</v>
      </c>
      <c r="G1253" s="66" t="n">
        <v>-16.34052</v>
      </c>
      <c r="H1253" s="67" t="n">
        <f aca="false">E1253+IF(D1253="Long",1,-1)*G1253</f>
        <v>11655.45948</v>
      </c>
      <c r="I1253" s="68" t="n">
        <f aca="false">Assumptions!$B$58</f>
        <v>5.35750011455817</v>
      </c>
      <c r="J1253" s="68" t="n">
        <f aca="false">INDEX(Yearly!$D$5:$D$22,MATCH(C1253,Yearly!$A$5:$A$22,0))</f>
        <v>0.518467753021758</v>
      </c>
      <c r="K1253" s="68" t="n">
        <f aca="false">G1253-I1253-J1253</f>
        <v>-22.2164878675799</v>
      </c>
      <c r="L1253" s="69" t="n">
        <f aca="false">(I1253+J1253)/Assumptions!$B$8</f>
        <v>0.000259093470710942</v>
      </c>
      <c r="M1253" s="70" t="n">
        <f aca="false">F1253-L1253</f>
        <v>-0.00165909347071094</v>
      </c>
      <c r="N1253" s="71" t="n">
        <f aca="false">G1253*Assumptions!$B$7</f>
        <v>-128518.1898</v>
      </c>
      <c r="O1253" s="71" t="n">
        <f aca="false">K1253*Assumptions!$B$7</f>
        <v>-174732.677078516</v>
      </c>
      <c r="P1253" s="68" t="n">
        <f aca="false">P1252+G1253</f>
        <v>15240.837</v>
      </c>
      <c r="Q1253" s="68" t="n">
        <f aca="false">MAX(Q1252,P1253)</f>
        <v>15375.017975</v>
      </c>
      <c r="R1253" s="68" t="n">
        <f aca="false">Q1253-P1253</f>
        <v>134.180974999999</v>
      </c>
      <c r="S1253" s="68" t="n">
        <f aca="false">S1252+K1253</f>
        <v>7906.07369800119</v>
      </c>
      <c r="T1253" s="68" t="n">
        <f aca="false">MAX(T1252,S1253)</f>
        <v>8098.85506898122</v>
      </c>
      <c r="U1253" s="68" t="n">
        <f aca="false">T1253-S1253</f>
        <v>192.781370980028</v>
      </c>
      <c r="V1253" s="70" t="n">
        <f aca="false">V1252+F1253</f>
        <v>2.5545</v>
      </c>
      <c r="W1253" s="70" t="n">
        <f aca="false">MAX(W1252,V1253)</f>
        <v>2.566</v>
      </c>
      <c r="X1253" s="70" t="n">
        <f aca="false">W1253-V1253</f>
        <v>0.0115000000000003</v>
      </c>
      <c r="Y1253" s="70" t="n">
        <f aca="false">Y1252+M1253</f>
        <v>2.23108276498696</v>
      </c>
      <c r="Z1253" s="70" t="n">
        <f aca="false">MAX(Z1252,Y1253)</f>
        <v>2.24413732581123</v>
      </c>
      <c r="AA1253" s="70" t="n">
        <f aca="false">Z1253-Y1253</f>
        <v>0.013054560824266</v>
      </c>
      <c r="AB1253" s="72" t="n">
        <f aca="false">AB1252*(1+F1253)</f>
        <v>11.1484238301388</v>
      </c>
      <c r="AC1253" s="73" t="n">
        <f aca="false">MAX(AC1252,AB1253)</f>
        <v>11.2775020127049</v>
      </c>
      <c r="AD1253" s="70" t="n">
        <f aca="false">1-AB1253/AC1253</f>
        <v>0.0114456359591643</v>
      </c>
      <c r="AE1253" s="73" t="n">
        <f aca="false">AE1252*(1+M1253)</f>
        <v>8.07223839583737</v>
      </c>
      <c r="AF1253" s="73" t="n">
        <f aca="false">MAX(AF1252,AE1253)</f>
        <v>8.17843004625114</v>
      </c>
      <c r="AG1253" s="70" t="n">
        <f aca="false">1-AE1253/AF1253</f>
        <v>0.0129843563878677</v>
      </c>
      <c r="AH1253" s="74" t="n">
        <f aca="false">IF(R1253&gt;0,AH1252+1,0)</f>
        <v>6</v>
      </c>
      <c r="AI1253" s="74" t="n">
        <f aca="false">IF(U1253&gt;0,AI1252+1,0)</f>
        <v>326</v>
      </c>
      <c r="AJ1253" s="74" t="n">
        <f aca="false">IF(G1253&gt;0,AJ1252+1,0)</f>
        <v>0</v>
      </c>
      <c r="AK1253" s="74" t="n">
        <f aca="false">IF(G1253&lt;=0,AK1252+1,0)</f>
        <v>6</v>
      </c>
      <c r="AL1253" s="74" t="n">
        <f aca="false">IF(K1253&gt;0,AL1252+1,0)</f>
        <v>0</v>
      </c>
      <c r="AM1253" s="74" t="n">
        <f aca="false">IF(K1253&lt;=0,AM1252+1,0)</f>
        <v>6</v>
      </c>
    </row>
    <row r="1254" customFormat="false" ht="15" hidden="false" customHeight="false" outlineLevel="0" collapsed="false">
      <c r="A1254" s="61" t="n">
        <v>1258</v>
      </c>
      <c r="B1254" s="62" t="n">
        <v>43346.59375</v>
      </c>
      <c r="C1254" s="63" t="n">
        <f aca="false">YEAR(B1254)</f>
        <v>2018</v>
      </c>
      <c r="D1254" s="32" t="s">
        <v>276</v>
      </c>
      <c r="E1254" s="64" t="n">
        <v>11655.85</v>
      </c>
      <c r="F1254" s="65" t="n">
        <v>0.0089</v>
      </c>
      <c r="G1254" s="66" t="n">
        <v>103.737065</v>
      </c>
      <c r="H1254" s="67" t="n">
        <f aca="false">E1254+IF(D1254="Long",1,-1)*G1254</f>
        <v>11552.112935</v>
      </c>
      <c r="I1254" s="68" t="n">
        <f aca="false">Assumptions!$B$58</f>
        <v>5.35750011455817</v>
      </c>
      <c r="J1254" s="68" t="n">
        <f aca="false">INDEX(Yearly!$D$5:$D$22,MATCH(C1254,Yearly!$A$5:$A$22,0))</f>
        <v>0.518467753021758</v>
      </c>
      <c r="K1254" s="68" t="n">
        <f aca="false">G1254-I1254-J1254</f>
        <v>97.8610971324201</v>
      </c>
      <c r="L1254" s="69" t="n">
        <f aca="false">(I1254+J1254)/Assumptions!$B$8</f>
        <v>0.000259093470710942</v>
      </c>
      <c r="M1254" s="70" t="n">
        <f aca="false">F1254-L1254</f>
        <v>0.00864090652928906</v>
      </c>
      <c r="N1254" s="71" t="n">
        <f aca="false">G1254*Assumptions!$B$7</f>
        <v>815892.016225</v>
      </c>
      <c r="O1254" s="71" t="n">
        <f aca="false">K1254*Assumptions!$B$7</f>
        <v>769677.528946484</v>
      </c>
      <c r="P1254" s="68" t="n">
        <f aca="false">P1253+G1254</f>
        <v>15344.574065</v>
      </c>
      <c r="Q1254" s="68" t="n">
        <f aca="false">MAX(Q1253,P1254)</f>
        <v>15375.017975</v>
      </c>
      <c r="R1254" s="68" t="n">
        <f aca="false">Q1254-P1254</f>
        <v>30.44391</v>
      </c>
      <c r="S1254" s="68" t="n">
        <f aca="false">S1253+K1254</f>
        <v>8003.93479513361</v>
      </c>
      <c r="T1254" s="68" t="n">
        <f aca="false">MAX(T1253,S1254)</f>
        <v>8098.85506898122</v>
      </c>
      <c r="U1254" s="68" t="n">
        <f aca="false">T1254-S1254</f>
        <v>94.9202738476088</v>
      </c>
      <c r="V1254" s="70" t="n">
        <f aca="false">V1253+F1254</f>
        <v>2.5634</v>
      </c>
      <c r="W1254" s="70" t="n">
        <f aca="false">MAX(W1253,V1254)</f>
        <v>2.566</v>
      </c>
      <c r="X1254" s="70" t="n">
        <f aca="false">W1254-V1254</f>
        <v>0.00260000000000016</v>
      </c>
      <c r="Y1254" s="70" t="n">
        <f aca="false">Y1253+M1254</f>
        <v>2.23972367151625</v>
      </c>
      <c r="Z1254" s="70" t="n">
        <f aca="false">MAX(Z1253,Y1254)</f>
        <v>2.24413732581123</v>
      </c>
      <c r="AA1254" s="70" t="n">
        <f aca="false">Z1254-Y1254</f>
        <v>0.00441365429497687</v>
      </c>
      <c r="AB1254" s="72" t="n">
        <f aca="false">AB1253*(1+F1254)</f>
        <v>11.247644802227</v>
      </c>
      <c r="AC1254" s="73" t="n">
        <f aca="false">MAX(AC1253,AB1254)</f>
        <v>11.2775020127049</v>
      </c>
      <c r="AD1254" s="70" t="n">
        <f aca="false">1-AB1254/AC1254</f>
        <v>0.00264750211920084</v>
      </c>
      <c r="AE1254" s="73" t="n">
        <f aca="false">AE1253*(1+M1254)</f>
        <v>8.14198985329794</v>
      </c>
      <c r="AF1254" s="73" t="n">
        <f aca="false">MAX(AF1253,AE1254)</f>
        <v>8.17843004625114</v>
      </c>
      <c r="AG1254" s="70" t="n">
        <f aca="false">1-AE1254/AF1254</f>
        <v>0.00445564646846941</v>
      </c>
      <c r="AH1254" s="74" t="n">
        <f aca="false">IF(R1254&gt;0,AH1253+1,0)</f>
        <v>7</v>
      </c>
      <c r="AI1254" s="74" t="n">
        <f aca="false">IF(U1254&gt;0,AI1253+1,0)</f>
        <v>327</v>
      </c>
      <c r="AJ1254" s="74" t="n">
        <f aca="false">IF(G1254&gt;0,AJ1253+1,0)</f>
        <v>1</v>
      </c>
      <c r="AK1254" s="74" t="n">
        <f aca="false">IF(G1254&lt;=0,AK1253+1,0)</f>
        <v>0</v>
      </c>
      <c r="AL1254" s="74" t="n">
        <f aca="false">IF(K1254&gt;0,AL1253+1,0)</f>
        <v>1</v>
      </c>
      <c r="AM1254" s="74" t="n">
        <f aca="false">IF(K1254&lt;=0,AM1253+1,0)</f>
        <v>0</v>
      </c>
    </row>
    <row r="1255" customFormat="false" ht="15" hidden="false" customHeight="false" outlineLevel="0" collapsed="false">
      <c r="A1255" s="61" t="n">
        <v>1259</v>
      </c>
      <c r="B1255" s="62" t="n">
        <v>43350.4479166667</v>
      </c>
      <c r="C1255" s="63" t="n">
        <f aca="false">YEAR(B1255)</f>
        <v>2018</v>
      </c>
      <c r="D1255" s="32" t="s">
        <v>277</v>
      </c>
      <c r="E1255" s="64" t="n">
        <v>11551.65</v>
      </c>
      <c r="F1255" s="65" t="n">
        <v>-0.0014</v>
      </c>
      <c r="G1255" s="66" t="n">
        <v>-16.17231</v>
      </c>
      <c r="H1255" s="67" t="n">
        <f aca="false">E1255+IF(D1255="Long",1,-1)*G1255</f>
        <v>11535.47769</v>
      </c>
      <c r="I1255" s="68" t="n">
        <f aca="false">Assumptions!$B$58</f>
        <v>5.35750011455817</v>
      </c>
      <c r="J1255" s="68" t="n">
        <f aca="false">INDEX(Yearly!$D$5:$D$22,MATCH(C1255,Yearly!$A$5:$A$22,0))</f>
        <v>0.518467753021758</v>
      </c>
      <c r="K1255" s="68" t="n">
        <f aca="false">G1255-I1255-J1255</f>
        <v>-22.0482778675799</v>
      </c>
      <c r="L1255" s="69" t="n">
        <f aca="false">(I1255+J1255)/Assumptions!$B$8</f>
        <v>0.000259093470710942</v>
      </c>
      <c r="M1255" s="70" t="n">
        <f aca="false">F1255-L1255</f>
        <v>-0.00165909347071094</v>
      </c>
      <c r="N1255" s="71" t="n">
        <f aca="false">G1255*Assumptions!$B$7</f>
        <v>-127195.21815</v>
      </c>
      <c r="O1255" s="71" t="n">
        <f aca="false">K1255*Assumptions!$B$7</f>
        <v>-173409.705428516</v>
      </c>
      <c r="P1255" s="68" t="n">
        <f aca="false">P1254+G1255</f>
        <v>15328.401755</v>
      </c>
      <c r="Q1255" s="68" t="n">
        <f aca="false">MAX(Q1254,P1255)</f>
        <v>15375.017975</v>
      </c>
      <c r="R1255" s="68" t="n">
        <f aca="false">Q1255-P1255</f>
        <v>46.6162199999999</v>
      </c>
      <c r="S1255" s="68" t="n">
        <f aca="false">S1254+K1255</f>
        <v>7981.88651726603</v>
      </c>
      <c r="T1255" s="68" t="n">
        <f aca="false">MAX(T1254,S1255)</f>
        <v>8098.85506898122</v>
      </c>
      <c r="U1255" s="68" t="n">
        <f aca="false">T1255-S1255</f>
        <v>116.968551715188</v>
      </c>
      <c r="V1255" s="70" t="n">
        <f aca="false">V1254+F1255</f>
        <v>2.562</v>
      </c>
      <c r="W1255" s="70" t="n">
        <f aca="false">MAX(W1254,V1255)</f>
        <v>2.566</v>
      </c>
      <c r="X1255" s="70" t="n">
        <f aca="false">W1255-V1255</f>
        <v>0.004</v>
      </c>
      <c r="Y1255" s="70" t="n">
        <f aca="false">Y1254+M1255</f>
        <v>2.23806457804554</v>
      </c>
      <c r="Z1255" s="70" t="n">
        <f aca="false">MAX(Z1254,Y1255)</f>
        <v>2.24413732581123</v>
      </c>
      <c r="AA1255" s="70" t="n">
        <f aca="false">Z1255-Y1255</f>
        <v>0.00607274776568767</v>
      </c>
      <c r="AB1255" s="72" t="n">
        <f aca="false">AB1254*(1+F1255)</f>
        <v>11.2318980995039</v>
      </c>
      <c r="AC1255" s="73" t="n">
        <f aca="false">MAX(AC1254,AB1255)</f>
        <v>11.2775020127049</v>
      </c>
      <c r="AD1255" s="70" t="n">
        <f aca="false">1-AB1255/AC1255</f>
        <v>0.00404379561623391</v>
      </c>
      <c r="AE1255" s="73" t="n">
        <f aca="false">AE1254*(1+M1255)</f>
        <v>8.12848153109374</v>
      </c>
      <c r="AF1255" s="73" t="n">
        <f aca="false">MAX(AF1254,AE1255)</f>
        <v>8.17843004625114</v>
      </c>
      <c r="AG1255" s="70" t="n">
        <f aca="false">1-AE1255/AF1255</f>
        <v>0.00610734760521658</v>
      </c>
      <c r="AH1255" s="74" t="n">
        <f aca="false">IF(R1255&gt;0,AH1254+1,0)</f>
        <v>8</v>
      </c>
      <c r="AI1255" s="74" t="n">
        <f aca="false">IF(U1255&gt;0,AI1254+1,0)</f>
        <v>328</v>
      </c>
      <c r="AJ1255" s="74" t="n">
        <f aca="false">IF(G1255&gt;0,AJ1254+1,0)</f>
        <v>0</v>
      </c>
      <c r="AK1255" s="74" t="n">
        <f aca="false">IF(G1255&lt;=0,AK1254+1,0)</f>
        <v>1</v>
      </c>
      <c r="AL1255" s="74" t="n">
        <f aca="false">IF(K1255&gt;0,AL1254+1,0)</f>
        <v>0</v>
      </c>
      <c r="AM1255" s="74" t="n">
        <f aca="false">IF(K1255&lt;=0,AM1254+1,0)</f>
        <v>1</v>
      </c>
    </row>
    <row r="1256" customFormat="false" ht="15" hidden="false" customHeight="false" outlineLevel="0" collapsed="false">
      <c r="A1256" s="61" t="n">
        <v>1260</v>
      </c>
      <c r="B1256" s="62" t="n">
        <v>43353.40625</v>
      </c>
      <c r="C1256" s="63" t="n">
        <f aca="false">YEAR(B1256)</f>
        <v>2018</v>
      </c>
      <c r="D1256" s="32" t="s">
        <v>276</v>
      </c>
      <c r="E1256" s="64" t="n">
        <v>11535.05</v>
      </c>
      <c r="F1256" s="65" t="n">
        <v>0.0084</v>
      </c>
      <c r="G1256" s="66" t="n">
        <v>96.89442</v>
      </c>
      <c r="H1256" s="67" t="n">
        <f aca="false">E1256+IF(D1256="Long",1,-1)*G1256</f>
        <v>11438.15558</v>
      </c>
      <c r="I1256" s="68" t="n">
        <f aca="false">Assumptions!$B$58</f>
        <v>5.35750011455817</v>
      </c>
      <c r="J1256" s="68" t="n">
        <f aca="false">INDEX(Yearly!$D$5:$D$22,MATCH(C1256,Yearly!$A$5:$A$22,0))</f>
        <v>0.518467753021758</v>
      </c>
      <c r="K1256" s="68" t="n">
        <f aca="false">G1256-I1256-J1256</f>
        <v>91.0184521324201</v>
      </c>
      <c r="L1256" s="69" t="n">
        <f aca="false">(I1256+J1256)/Assumptions!$B$8</f>
        <v>0.000259093470710942</v>
      </c>
      <c r="M1256" s="70" t="n">
        <f aca="false">F1256-L1256</f>
        <v>0.00814090652928906</v>
      </c>
      <c r="N1256" s="71" t="n">
        <f aca="false">G1256*Assumptions!$B$7</f>
        <v>762074.6133</v>
      </c>
      <c r="O1256" s="71" t="n">
        <f aca="false">K1256*Assumptions!$B$7</f>
        <v>715860.126021484</v>
      </c>
      <c r="P1256" s="68" t="n">
        <f aca="false">P1255+G1256</f>
        <v>15425.296175</v>
      </c>
      <c r="Q1256" s="68" t="n">
        <f aca="false">MAX(Q1255,P1256)</f>
        <v>15425.296175</v>
      </c>
      <c r="R1256" s="68" t="n">
        <f aca="false">Q1256-P1256</f>
        <v>0</v>
      </c>
      <c r="S1256" s="68" t="n">
        <f aca="false">S1255+K1256</f>
        <v>8072.90496939845</v>
      </c>
      <c r="T1256" s="68" t="n">
        <f aca="false">MAX(T1255,S1256)</f>
        <v>8098.85506898122</v>
      </c>
      <c r="U1256" s="68" t="n">
        <f aca="false">T1256-S1256</f>
        <v>25.9500995827684</v>
      </c>
      <c r="V1256" s="70" t="n">
        <f aca="false">V1255+F1256</f>
        <v>2.5704</v>
      </c>
      <c r="W1256" s="70" t="n">
        <f aca="false">MAX(W1255,V1256)</f>
        <v>2.5704</v>
      </c>
      <c r="X1256" s="70" t="n">
        <f aca="false">W1256-V1256</f>
        <v>0</v>
      </c>
      <c r="Y1256" s="70" t="n">
        <f aca="false">Y1255+M1256</f>
        <v>2.24620548457483</v>
      </c>
      <c r="Z1256" s="70" t="n">
        <f aca="false">MAX(Z1255,Y1256)</f>
        <v>2.24620548457483</v>
      </c>
      <c r="AA1256" s="70" t="n">
        <f aca="false">Z1256-Y1256</f>
        <v>0</v>
      </c>
      <c r="AB1256" s="72" t="n">
        <f aca="false">AB1255*(1+F1256)</f>
        <v>11.3262460435397</v>
      </c>
      <c r="AC1256" s="73" t="n">
        <f aca="false">MAX(AC1255,AB1256)</f>
        <v>11.3262460435397</v>
      </c>
      <c r="AD1256" s="70" t="n">
        <f aca="false">1-AB1256/AC1256</f>
        <v>0</v>
      </c>
      <c r="AE1256" s="73" t="n">
        <f aca="false">AE1255*(1+M1256)</f>
        <v>8.19465473946342</v>
      </c>
      <c r="AF1256" s="73" t="n">
        <f aca="false">MAX(AF1255,AE1256)</f>
        <v>8.19465473946342</v>
      </c>
      <c r="AG1256" s="70" t="n">
        <f aca="false">1-AE1256/AF1256</f>
        <v>0</v>
      </c>
      <c r="AH1256" s="74" t="n">
        <f aca="false">IF(R1256&gt;0,AH1255+1,0)</f>
        <v>0</v>
      </c>
      <c r="AI1256" s="74" t="n">
        <f aca="false">IF(U1256&gt;0,AI1255+1,0)</f>
        <v>329</v>
      </c>
      <c r="AJ1256" s="74" t="n">
        <f aca="false">IF(G1256&gt;0,AJ1255+1,0)</f>
        <v>1</v>
      </c>
      <c r="AK1256" s="74" t="n">
        <f aca="false">IF(G1256&lt;=0,AK1255+1,0)</f>
        <v>0</v>
      </c>
      <c r="AL1256" s="74" t="n">
        <f aca="false">IF(K1256&gt;0,AL1255+1,0)</f>
        <v>1</v>
      </c>
      <c r="AM1256" s="74" t="n">
        <f aca="false">IF(K1256&lt;=0,AM1255+1,0)</f>
        <v>0</v>
      </c>
    </row>
    <row r="1257" customFormat="false" ht="15" hidden="false" customHeight="false" outlineLevel="0" collapsed="false">
      <c r="A1257" s="61" t="n">
        <v>1261</v>
      </c>
      <c r="B1257" s="62" t="n">
        <v>43357.40625</v>
      </c>
      <c r="C1257" s="63" t="n">
        <f aca="false">YEAR(B1257)</f>
        <v>2018</v>
      </c>
      <c r="D1257" s="32" t="s">
        <v>277</v>
      </c>
      <c r="E1257" s="64" t="n">
        <v>11438.3</v>
      </c>
      <c r="F1257" s="65" t="n">
        <v>-0.0021</v>
      </c>
      <c r="G1257" s="66" t="n">
        <v>-24.02043</v>
      </c>
      <c r="H1257" s="67" t="n">
        <f aca="false">E1257+IF(D1257="Long",1,-1)*G1257</f>
        <v>11414.27957</v>
      </c>
      <c r="I1257" s="68" t="n">
        <f aca="false">Assumptions!$B$58</f>
        <v>5.35750011455817</v>
      </c>
      <c r="J1257" s="68" t="n">
        <f aca="false">INDEX(Yearly!$D$5:$D$22,MATCH(C1257,Yearly!$A$5:$A$22,0))</f>
        <v>0.518467753021758</v>
      </c>
      <c r="K1257" s="68" t="n">
        <f aca="false">G1257-I1257-J1257</f>
        <v>-29.8963978675799</v>
      </c>
      <c r="L1257" s="69" t="n">
        <f aca="false">(I1257+J1257)/Assumptions!$B$8</f>
        <v>0.000259093470710942</v>
      </c>
      <c r="M1257" s="70" t="n">
        <f aca="false">F1257-L1257</f>
        <v>-0.00235909347071094</v>
      </c>
      <c r="N1257" s="71" t="n">
        <f aca="false">G1257*Assumptions!$B$7</f>
        <v>-188920.68195</v>
      </c>
      <c r="O1257" s="71" t="n">
        <f aca="false">K1257*Assumptions!$B$7</f>
        <v>-235135.169228516</v>
      </c>
      <c r="P1257" s="68" t="n">
        <f aca="false">P1256+G1257</f>
        <v>15401.275745</v>
      </c>
      <c r="Q1257" s="68" t="n">
        <f aca="false">MAX(Q1256,P1257)</f>
        <v>15425.296175</v>
      </c>
      <c r="R1257" s="68" t="n">
        <f aca="false">Q1257-P1257</f>
        <v>24.0204300000005</v>
      </c>
      <c r="S1257" s="68" t="n">
        <f aca="false">S1256+K1257</f>
        <v>8043.00857153087</v>
      </c>
      <c r="T1257" s="68" t="n">
        <f aca="false">MAX(T1256,S1257)</f>
        <v>8098.85506898122</v>
      </c>
      <c r="U1257" s="68" t="n">
        <f aca="false">T1257-S1257</f>
        <v>55.8464974503486</v>
      </c>
      <c r="V1257" s="70" t="n">
        <f aca="false">V1256+F1257</f>
        <v>2.5683</v>
      </c>
      <c r="W1257" s="70" t="n">
        <f aca="false">MAX(W1256,V1257)</f>
        <v>2.5704</v>
      </c>
      <c r="X1257" s="70" t="n">
        <f aca="false">W1257-V1257</f>
        <v>0.00209999999999999</v>
      </c>
      <c r="Y1257" s="70" t="n">
        <f aca="false">Y1256+M1257</f>
        <v>2.24384639110412</v>
      </c>
      <c r="Z1257" s="70" t="n">
        <f aca="false">MAX(Z1256,Y1257)</f>
        <v>2.24620548457483</v>
      </c>
      <c r="AA1257" s="70" t="n">
        <f aca="false">Z1257-Y1257</f>
        <v>0.00235909347071095</v>
      </c>
      <c r="AB1257" s="72" t="n">
        <f aca="false">AB1256*(1+F1257)</f>
        <v>11.3024609268483</v>
      </c>
      <c r="AC1257" s="73" t="n">
        <f aca="false">MAX(AC1256,AB1257)</f>
        <v>11.3262460435397</v>
      </c>
      <c r="AD1257" s="70" t="n">
        <f aca="false">1-AB1257/AC1257</f>
        <v>0.00209999999999999</v>
      </c>
      <c r="AE1257" s="73" t="n">
        <f aca="false">AE1256*(1+M1257)</f>
        <v>8.17532278297282</v>
      </c>
      <c r="AF1257" s="73" t="n">
        <f aca="false">MAX(AF1256,AE1257)</f>
        <v>8.19465473946342</v>
      </c>
      <c r="AG1257" s="70" t="n">
        <f aca="false">1-AE1257/AF1257</f>
        <v>0.00235909347071084</v>
      </c>
      <c r="AH1257" s="74" t="n">
        <f aca="false">IF(R1257&gt;0,AH1256+1,0)</f>
        <v>1</v>
      </c>
      <c r="AI1257" s="74" t="n">
        <f aca="false">IF(U1257&gt;0,AI1256+1,0)</f>
        <v>330</v>
      </c>
      <c r="AJ1257" s="74" t="n">
        <f aca="false">IF(G1257&gt;0,AJ1256+1,0)</f>
        <v>0</v>
      </c>
      <c r="AK1257" s="74" t="n">
        <f aca="false">IF(G1257&lt;=0,AK1256+1,0)</f>
        <v>1</v>
      </c>
      <c r="AL1257" s="74" t="n">
        <f aca="false">IF(K1257&gt;0,AL1256+1,0)</f>
        <v>0</v>
      </c>
      <c r="AM1257" s="74" t="n">
        <f aca="false">IF(K1257&lt;=0,AM1256+1,0)</f>
        <v>1</v>
      </c>
    </row>
    <row r="1258" customFormat="false" ht="15" hidden="false" customHeight="false" outlineLevel="0" collapsed="false">
      <c r="A1258" s="61" t="n">
        <v>1262</v>
      </c>
      <c r="B1258" s="62" t="n">
        <v>43360.40625</v>
      </c>
      <c r="C1258" s="63" t="n">
        <f aca="false">YEAR(B1258)</f>
        <v>2018</v>
      </c>
      <c r="D1258" s="32" t="s">
        <v>276</v>
      </c>
      <c r="E1258" s="64" t="n">
        <v>11414.25</v>
      </c>
      <c r="F1258" s="65" t="n">
        <v>0.0357</v>
      </c>
      <c r="G1258" s="66" t="n">
        <v>407.488725</v>
      </c>
      <c r="H1258" s="67" t="n">
        <f aca="false">E1258+IF(D1258="Long",1,-1)*G1258</f>
        <v>11006.761275</v>
      </c>
      <c r="I1258" s="68" t="n">
        <f aca="false">Assumptions!$B$58</f>
        <v>5.35750011455817</v>
      </c>
      <c r="J1258" s="68" t="n">
        <f aca="false">INDEX(Yearly!$D$5:$D$22,MATCH(C1258,Yearly!$A$5:$A$22,0))</f>
        <v>0.518467753021758</v>
      </c>
      <c r="K1258" s="68" t="n">
        <f aca="false">G1258-I1258-J1258</f>
        <v>401.61275713242</v>
      </c>
      <c r="L1258" s="69" t="n">
        <f aca="false">(I1258+J1258)/Assumptions!$B$8</f>
        <v>0.000259093470710942</v>
      </c>
      <c r="M1258" s="70" t="n">
        <f aca="false">F1258-L1258</f>
        <v>0.0354409065292891</v>
      </c>
      <c r="N1258" s="71" t="n">
        <f aca="false">G1258*Assumptions!$B$7</f>
        <v>3204898.822125</v>
      </c>
      <c r="O1258" s="71" t="n">
        <f aca="false">K1258*Assumptions!$B$7</f>
        <v>3158684.33484648</v>
      </c>
      <c r="P1258" s="68" t="n">
        <f aca="false">P1257+G1258</f>
        <v>15808.76447</v>
      </c>
      <c r="Q1258" s="68" t="n">
        <f aca="false">MAX(Q1257,P1258)</f>
        <v>15808.76447</v>
      </c>
      <c r="R1258" s="68" t="n">
        <f aca="false">Q1258-P1258</f>
        <v>0</v>
      </c>
      <c r="S1258" s="68" t="n">
        <f aca="false">S1257+K1258</f>
        <v>8444.62132866329</v>
      </c>
      <c r="T1258" s="68" t="n">
        <f aca="false">MAX(T1257,S1258)</f>
        <v>8444.62132866329</v>
      </c>
      <c r="U1258" s="68" t="n">
        <f aca="false">T1258-S1258</f>
        <v>0</v>
      </c>
      <c r="V1258" s="70" t="n">
        <f aca="false">V1257+F1258</f>
        <v>2.604</v>
      </c>
      <c r="W1258" s="70" t="n">
        <f aca="false">MAX(W1257,V1258)</f>
        <v>2.604</v>
      </c>
      <c r="X1258" s="70" t="n">
        <f aca="false">W1258-V1258</f>
        <v>0</v>
      </c>
      <c r="Y1258" s="70" t="n">
        <f aca="false">Y1257+M1258</f>
        <v>2.27928729763341</v>
      </c>
      <c r="Z1258" s="70" t="n">
        <f aca="false">MAX(Z1257,Y1258)</f>
        <v>2.27928729763341</v>
      </c>
      <c r="AA1258" s="70" t="n">
        <f aca="false">Z1258-Y1258</f>
        <v>0</v>
      </c>
      <c r="AB1258" s="72" t="n">
        <f aca="false">AB1257*(1+F1258)</f>
        <v>11.7059587819368</v>
      </c>
      <c r="AC1258" s="73" t="n">
        <f aca="false">MAX(AC1257,AB1258)</f>
        <v>11.7059587819368</v>
      </c>
      <c r="AD1258" s="70" t="n">
        <f aca="false">1-AB1258/AC1258</f>
        <v>0</v>
      </c>
      <c r="AE1258" s="73" t="n">
        <f aca="false">AE1257*(1+M1258)</f>
        <v>8.46506363357093</v>
      </c>
      <c r="AF1258" s="73" t="n">
        <f aca="false">MAX(AF1257,AE1258)</f>
        <v>8.46506363357093</v>
      </c>
      <c r="AG1258" s="70" t="n">
        <f aca="false">1-AE1258/AF1258</f>
        <v>0</v>
      </c>
      <c r="AH1258" s="74" t="n">
        <f aca="false">IF(R1258&gt;0,AH1257+1,0)</f>
        <v>0</v>
      </c>
      <c r="AI1258" s="74" t="n">
        <f aca="false">IF(U1258&gt;0,AI1257+1,0)</f>
        <v>0</v>
      </c>
      <c r="AJ1258" s="74" t="n">
        <f aca="false">IF(G1258&gt;0,AJ1257+1,0)</f>
        <v>1</v>
      </c>
      <c r="AK1258" s="74" t="n">
        <f aca="false">IF(G1258&lt;=0,AK1257+1,0)</f>
        <v>0</v>
      </c>
      <c r="AL1258" s="74" t="n">
        <f aca="false">IF(K1258&gt;0,AL1257+1,0)</f>
        <v>1</v>
      </c>
      <c r="AM1258" s="74" t="n">
        <f aca="false">IF(K1258&lt;=0,AM1257+1,0)</f>
        <v>0</v>
      </c>
    </row>
    <row r="1259" customFormat="false" ht="15" hidden="false" customHeight="false" outlineLevel="0" collapsed="false">
      <c r="A1259" s="61" t="n">
        <v>1263</v>
      </c>
      <c r="B1259" s="62" t="n">
        <v>43374.6354166667</v>
      </c>
      <c r="C1259" s="63" t="n">
        <f aca="false">YEAR(B1259)</f>
        <v>2018</v>
      </c>
      <c r="D1259" s="32" t="s">
        <v>277</v>
      </c>
      <c r="E1259" s="64" t="n">
        <v>11006.9</v>
      </c>
      <c r="F1259" s="65" t="n">
        <v>-0.0082</v>
      </c>
      <c r="G1259" s="66" t="n">
        <v>-90.25658</v>
      </c>
      <c r="H1259" s="67" t="n">
        <f aca="false">E1259+IF(D1259="Long",1,-1)*G1259</f>
        <v>10916.64342</v>
      </c>
      <c r="I1259" s="68" t="n">
        <f aca="false">Assumptions!$B$58</f>
        <v>5.35750011455817</v>
      </c>
      <c r="J1259" s="68" t="n">
        <f aca="false">INDEX(Yearly!$D$5:$D$22,MATCH(C1259,Yearly!$A$5:$A$22,0))</f>
        <v>0.518467753021758</v>
      </c>
      <c r="K1259" s="68" t="n">
        <f aca="false">G1259-I1259-J1259</f>
        <v>-96.1325478675799</v>
      </c>
      <c r="L1259" s="69" t="n">
        <f aca="false">(I1259+J1259)/Assumptions!$B$8</f>
        <v>0.000259093470710942</v>
      </c>
      <c r="M1259" s="70" t="n">
        <f aca="false">F1259-L1259</f>
        <v>-0.00845909347071094</v>
      </c>
      <c r="N1259" s="71" t="n">
        <f aca="false">G1259*Assumptions!$B$7</f>
        <v>-709868.0017</v>
      </c>
      <c r="O1259" s="71" t="n">
        <f aca="false">K1259*Assumptions!$B$7</f>
        <v>-756082.488978516</v>
      </c>
      <c r="P1259" s="68" t="n">
        <f aca="false">P1258+G1259</f>
        <v>15718.50789</v>
      </c>
      <c r="Q1259" s="68" t="n">
        <f aca="false">MAX(Q1258,P1259)</f>
        <v>15808.76447</v>
      </c>
      <c r="R1259" s="68" t="n">
        <f aca="false">Q1259-P1259</f>
        <v>90.2565799999993</v>
      </c>
      <c r="S1259" s="68" t="n">
        <f aca="false">S1258+K1259</f>
        <v>8348.48878079571</v>
      </c>
      <c r="T1259" s="68" t="n">
        <f aca="false">MAX(T1258,S1259)</f>
        <v>8444.62132866329</v>
      </c>
      <c r="U1259" s="68" t="n">
        <f aca="false">T1259-S1259</f>
        <v>96.1325478675808</v>
      </c>
      <c r="V1259" s="70" t="n">
        <f aca="false">V1258+F1259</f>
        <v>2.5958</v>
      </c>
      <c r="W1259" s="70" t="n">
        <f aca="false">MAX(W1258,V1259)</f>
        <v>2.604</v>
      </c>
      <c r="X1259" s="70" t="n">
        <f aca="false">W1259-V1259</f>
        <v>0.00819999999999999</v>
      </c>
      <c r="Y1259" s="70" t="n">
        <f aca="false">Y1258+M1259</f>
        <v>2.2708282041627</v>
      </c>
      <c r="Z1259" s="70" t="n">
        <f aca="false">MAX(Z1258,Y1259)</f>
        <v>2.27928729763341</v>
      </c>
      <c r="AA1259" s="70" t="n">
        <f aca="false">Z1259-Y1259</f>
        <v>0.00845909347071094</v>
      </c>
      <c r="AB1259" s="72" t="n">
        <f aca="false">AB1258*(1+F1259)</f>
        <v>11.6099699199249</v>
      </c>
      <c r="AC1259" s="73" t="n">
        <f aca="false">MAX(AC1258,AB1259)</f>
        <v>11.7059587819368</v>
      </c>
      <c r="AD1259" s="70" t="n">
        <f aca="false">1-AB1259/AC1259</f>
        <v>0.00819999999999999</v>
      </c>
      <c r="AE1259" s="73" t="n">
        <f aca="false">AE1258*(1+M1259)</f>
        <v>8.39345686905904</v>
      </c>
      <c r="AF1259" s="73" t="n">
        <f aca="false">MAX(AF1258,AE1259)</f>
        <v>8.46506363357093</v>
      </c>
      <c r="AG1259" s="70" t="n">
        <f aca="false">1-AE1259/AF1259</f>
        <v>0.00845909347071094</v>
      </c>
      <c r="AH1259" s="74" t="n">
        <f aca="false">IF(R1259&gt;0,AH1258+1,0)</f>
        <v>1</v>
      </c>
      <c r="AI1259" s="74" t="n">
        <f aca="false">IF(U1259&gt;0,AI1258+1,0)</f>
        <v>1</v>
      </c>
      <c r="AJ1259" s="74" t="n">
        <f aca="false">IF(G1259&gt;0,AJ1258+1,0)</f>
        <v>0</v>
      </c>
      <c r="AK1259" s="74" t="n">
        <f aca="false">IF(G1259&lt;=0,AK1258+1,0)</f>
        <v>1</v>
      </c>
      <c r="AL1259" s="74" t="n">
        <f aca="false">IF(K1259&gt;0,AL1258+1,0)</f>
        <v>0</v>
      </c>
      <c r="AM1259" s="74" t="n">
        <f aca="false">IF(K1259&lt;=0,AM1258+1,0)</f>
        <v>1</v>
      </c>
    </row>
    <row r="1260" customFormat="false" ht="15" hidden="false" customHeight="false" outlineLevel="0" collapsed="false">
      <c r="A1260" s="61" t="n">
        <v>1264</v>
      </c>
      <c r="B1260" s="62" t="n">
        <v>43376.4354166667</v>
      </c>
      <c r="C1260" s="63" t="n">
        <f aca="false">YEAR(B1260)</f>
        <v>2018</v>
      </c>
      <c r="D1260" s="32" t="s">
        <v>276</v>
      </c>
      <c r="E1260" s="64" t="n">
        <v>10916.3</v>
      </c>
      <c r="F1260" s="65" t="n">
        <v>0.0477</v>
      </c>
      <c r="G1260" s="66" t="n">
        <v>520.70751</v>
      </c>
      <c r="H1260" s="67" t="n">
        <f aca="false">E1260+IF(D1260="Long",1,-1)*G1260</f>
        <v>10395.59249</v>
      </c>
      <c r="I1260" s="68" t="n">
        <f aca="false">Assumptions!$B$58</f>
        <v>5.35750011455817</v>
      </c>
      <c r="J1260" s="68" t="n">
        <f aca="false">INDEX(Yearly!$D$5:$D$22,MATCH(C1260,Yearly!$A$5:$A$22,0))</f>
        <v>0.518467753021758</v>
      </c>
      <c r="K1260" s="68" t="n">
        <f aca="false">G1260-I1260-J1260</f>
        <v>514.83154213242</v>
      </c>
      <c r="L1260" s="69" t="n">
        <f aca="false">(I1260+J1260)/Assumptions!$B$8</f>
        <v>0.000259093470710942</v>
      </c>
      <c r="M1260" s="70" t="n">
        <f aca="false">F1260-L1260</f>
        <v>0.0474409065292891</v>
      </c>
      <c r="N1260" s="71" t="n">
        <f aca="false">G1260*Assumptions!$B$7</f>
        <v>4095364.56615</v>
      </c>
      <c r="O1260" s="71" t="n">
        <f aca="false">K1260*Assumptions!$B$7</f>
        <v>4049150.07887148</v>
      </c>
      <c r="P1260" s="68" t="n">
        <f aca="false">P1259+G1260</f>
        <v>16239.2154</v>
      </c>
      <c r="Q1260" s="68" t="n">
        <f aca="false">MAX(Q1259,P1260)</f>
        <v>16239.2154</v>
      </c>
      <c r="R1260" s="68" t="n">
        <f aca="false">Q1260-P1260</f>
        <v>0</v>
      </c>
      <c r="S1260" s="68" t="n">
        <f aca="false">S1259+K1260</f>
        <v>8863.32032292813</v>
      </c>
      <c r="T1260" s="68" t="n">
        <f aca="false">MAX(T1259,S1260)</f>
        <v>8863.32032292813</v>
      </c>
      <c r="U1260" s="68" t="n">
        <f aca="false">T1260-S1260</f>
        <v>0</v>
      </c>
      <c r="V1260" s="70" t="n">
        <f aca="false">V1259+F1260</f>
        <v>2.6435</v>
      </c>
      <c r="W1260" s="70" t="n">
        <f aca="false">MAX(W1259,V1260)</f>
        <v>2.6435</v>
      </c>
      <c r="X1260" s="70" t="n">
        <f aca="false">W1260-V1260</f>
        <v>0</v>
      </c>
      <c r="Y1260" s="70" t="n">
        <f aca="false">Y1259+M1260</f>
        <v>2.31826911069199</v>
      </c>
      <c r="Z1260" s="70" t="n">
        <f aca="false">MAX(Z1259,Y1260)</f>
        <v>2.31826911069199</v>
      </c>
      <c r="AA1260" s="70" t="n">
        <f aca="false">Z1260-Y1260</f>
        <v>0</v>
      </c>
      <c r="AB1260" s="72" t="n">
        <f aca="false">AB1259*(1+F1260)</f>
        <v>12.1637654851053</v>
      </c>
      <c r="AC1260" s="73" t="n">
        <f aca="false">MAX(AC1259,AB1260)</f>
        <v>12.1637654851053</v>
      </c>
      <c r="AD1260" s="70" t="n">
        <f aca="false">1-AB1260/AC1260</f>
        <v>0</v>
      </c>
      <c r="AE1260" s="73" t="n">
        <f aca="false">AE1259*(1+M1260)</f>
        <v>8.79165007184169</v>
      </c>
      <c r="AF1260" s="73" t="n">
        <f aca="false">MAX(AF1259,AE1260)</f>
        <v>8.79165007184169</v>
      </c>
      <c r="AG1260" s="70" t="n">
        <f aca="false">1-AE1260/AF1260</f>
        <v>0</v>
      </c>
      <c r="AH1260" s="74" t="n">
        <f aca="false">IF(R1260&gt;0,AH1259+1,0)</f>
        <v>0</v>
      </c>
      <c r="AI1260" s="74" t="n">
        <f aca="false">IF(U1260&gt;0,AI1259+1,0)</f>
        <v>0</v>
      </c>
      <c r="AJ1260" s="74" t="n">
        <f aca="false">IF(G1260&gt;0,AJ1259+1,0)</f>
        <v>1</v>
      </c>
      <c r="AK1260" s="74" t="n">
        <f aca="false">IF(G1260&lt;=0,AK1259+1,0)</f>
        <v>0</v>
      </c>
      <c r="AL1260" s="74" t="n">
        <f aca="false">IF(K1260&gt;0,AL1259+1,0)</f>
        <v>1</v>
      </c>
      <c r="AM1260" s="74" t="n">
        <f aca="false">IF(K1260&lt;=0,AM1259+1,0)</f>
        <v>0</v>
      </c>
    </row>
    <row r="1261" customFormat="false" ht="15" hidden="false" customHeight="false" outlineLevel="0" collapsed="false">
      <c r="A1261" s="61" t="n">
        <v>1265</v>
      </c>
      <c r="B1261" s="62" t="n">
        <v>43385.40625</v>
      </c>
      <c r="C1261" s="63" t="n">
        <f aca="false">YEAR(B1261)</f>
        <v>2018</v>
      </c>
      <c r="D1261" s="32" t="s">
        <v>277</v>
      </c>
      <c r="E1261" s="64" t="n">
        <v>10395.15</v>
      </c>
      <c r="F1261" s="65" t="n">
        <v>0.0112</v>
      </c>
      <c r="G1261" s="66" t="n">
        <v>116.42568</v>
      </c>
      <c r="H1261" s="67" t="n">
        <f aca="false">E1261+IF(D1261="Long",1,-1)*G1261</f>
        <v>10511.57568</v>
      </c>
      <c r="I1261" s="68" t="n">
        <f aca="false">Assumptions!$B$58</f>
        <v>5.35750011455817</v>
      </c>
      <c r="J1261" s="68" t="n">
        <f aca="false">INDEX(Yearly!$D$5:$D$22,MATCH(C1261,Yearly!$A$5:$A$22,0))</f>
        <v>0.518467753021758</v>
      </c>
      <c r="K1261" s="68" t="n">
        <f aca="false">G1261-I1261-J1261</f>
        <v>110.54971213242</v>
      </c>
      <c r="L1261" s="69" t="n">
        <f aca="false">(I1261+J1261)/Assumptions!$B$8</f>
        <v>0.000259093470710942</v>
      </c>
      <c r="M1261" s="70" t="n">
        <f aca="false">F1261-L1261</f>
        <v>0.0109409065292891</v>
      </c>
      <c r="N1261" s="71" t="n">
        <f aca="false">G1261*Assumptions!$B$7</f>
        <v>915687.9732</v>
      </c>
      <c r="O1261" s="71" t="n">
        <f aca="false">K1261*Assumptions!$B$7</f>
        <v>869473.485921484</v>
      </c>
      <c r="P1261" s="68" t="n">
        <f aca="false">P1260+G1261</f>
        <v>16355.64108</v>
      </c>
      <c r="Q1261" s="68" t="n">
        <f aca="false">MAX(Q1260,P1261)</f>
        <v>16355.64108</v>
      </c>
      <c r="R1261" s="68" t="n">
        <f aca="false">Q1261-P1261</f>
        <v>0</v>
      </c>
      <c r="S1261" s="68" t="n">
        <f aca="false">S1260+K1261</f>
        <v>8973.87003506055</v>
      </c>
      <c r="T1261" s="68" t="n">
        <f aca="false">MAX(T1260,S1261)</f>
        <v>8973.87003506055</v>
      </c>
      <c r="U1261" s="68" t="n">
        <f aca="false">T1261-S1261</f>
        <v>0</v>
      </c>
      <c r="V1261" s="70" t="n">
        <f aca="false">V1260+F1261</f>
        <v>2.6547</v>
      </c>
      <c r="W1261" s="70" t="n">
        <f aca="false">MAX(W1260,V1261)</f>
        <v>2.6547</v>
      </c>
      <c r="X1261" s="70" t="n">
        <f aca="false">W1261-V1261</f>
        <v>0</v>
      </c>
      <c r="Y1261" s="70" t="n">
        <f aca="false">Y1260+M1261</f>
        <v>2.32921001722128</v>
      </c>
      <c r="Z1261" s="70" t="n">
        <f aca="false">MAX(Z1260,Y1261)</f>
        <v>2.32921001722128</v>
      </c>
      <c r="AA1261" s="70" t="n">
        <f aca="false">Z1261-Y1261</f>
        <v>0</v>
      </c>
      <c r="AB1261" s="72" t="n">
        <f aca="false">AB1260*(1+F1261)</f>
        <v>12.2999996585385</v>
      </c>
      <c r="AC1261" s="73" t="n">
        <f aca="false">MAX(AC1260,AB1261)</f>
        <v>12.2999996585385</v>
      </c>
      <c r="AD1261" s="70" t="n">
        <f aca="false">1-AB1261/AC1261</f>
        <v>0</v>
      </c>
      <c r="AE1261" s="73" t="n">
        <f aca="false">AE1260*(1+M1261)</f>
        <v>8.88783869351593</v>
      </c>
      <c r="AF1261" s="73" t="n">
        <f aca="false">MAX(AF1260,AE1261)</f>
        <v>8.88783869351593</v>
      </c>
      <c r="AG1261" s="70" t="n">
        <f aca="false">1-AE1261/AF1261</f>
        <v>0</v>
      </c>
      <c r="AH1261" s="74" t="n">
        <f aca="false">IF(R1261&gt;0,AH1260+1,0)</f>
        <v>0</v>
      </c>
      <c r="AI1261" s="74" t="n">
        <f aca="false">IF(U1261&gt;0,AI1260+1,0)</f>
        <v>0</v>
      </c>
      <c r="AJ1261" s="74" t="n">
        <f aca="false">IF(G1261&gt;0,AJ1260+1,0)</f>
        <v>2</v>
      </c>
      <c r="AK1261" s="74" t="n">
        <f aca="false">IF(G1261&lt;=0,AK1260+1,0)</f>
        <v>0</v>
      </c>
      <c r="AL1261" s="74" t="n">
        <f aca="false">IF(K1261&gt;0,AL1260+1,0)</f>
        <v>2</v>
      </c>
      <c r="AM1261" s="74" t="n">
        <f aca="false">IF(K1261&lt;=0,AM1260+1,0)</f>
        <v>0</v>
      </c>
    </row>
    <row r="1262" customFormat="false" ht="15" hidden="false" customHeight="false" outlineLevel="0" collapsed="false">
      <c r="A1262" s="61" t="n">
        <v>1266</v>
      </c>
      <c r="B1262" s="62" t="n">
        <v>43390.6145833333</v>
      </c>
      <c r="C1262" s="63" t="n">
        <f aca="false">YEAR(B1262)</f>
        <v>2018</v>
      </c>
      <c r="D1262" s="32" t="s">
        <v>276</v>
      </c>
      <c r="E1262" s="64" t="n">
        <v>10511.7</v>
      </c>
      <c r="F1262" s="65" t="n">
        <v>0.0323</v>
      </c>
      <c r="G1262" s="66" t="n">
        <v>339.52791</v>
      </c>
      <c r="H1262" s="67" t="n">
        <f aca="false">E1262+IF(D1262="Long",1,-1)*G1262</f>
        <v>10172.17209</v>
      </c>
      <c r="I1262" s="68" t="n">
        <f aca="false">Assumptions!$B$58</f>
        <v>5.35750011455817</v>
      </c>
      <c r="J1262" s="68" t="n">
        <f aca="false">INDEX(Yearly!$D$5:$D$22,MATCH(C1262,Yearly!$A$5:$A$22,0))</f>
        <v>0.518467753021758</v>
      </c>
      <c r="K1262" s="68" t="n">
        <f aca="false">G1262-I1262-J1262</f>
        <v>333.65194213242</v>
      </c>
      <c r="L1262" s="69" t="n">
        <f aca="false">(I1262+J1262)/Assumptions!$B$8</f>
        <v>0.000259093470710942</v>
      </c>
      <c r="M1262" s="70" t="n">
        <f aca="false">F1262-L1262</f>
        <v>0.0320409065292891</v>
      </c>
      <c r="N1262" s="71" t="n">
        <f aca="false">G1262*Assumptions!$B$7</f>
        <v>2670387.01215</v>
      </c>
      <c r="O1262" s="71" t="n">
        <f aca="false">K1262*Assumptions!$B$7</f>
        <v>2624172.52487148</v>
      </c>
      <c r="P1262" s="68" t="n">
        <f aca="false">P1261+G1262</f>
        <v>16695.16899</v>
      </c>
      <c r="Q1262" s="68" t="n">
        <f aca="false">MAX(Q1261,P1262)</f>
        <v>16695.16899</v>
      </c>
      <c r="R1262" s="68" t="n">
        <f aca="false">Q1262-P1262</f>
        <v>0</v>
      </c>
      <c r="S1262" s="68" t="n">
        <f aca="false">S1261+K1262</f>
        <v>9307.52197719297</v>
      </c>
      <c r="T1262" s="68" t="n">
        <f aca="false">MAX(T1261,S1262)</f>
        <v>9307.52197719297</v>
      </c>
      <c r="U1262" s="68" t="n">
        <f aca="false">T1262-S1262</f>
        <v>0</v>
      </c>
      <c r="V1262" s="70" t="n">
        <f aca="false">V1261+F1262</f>
        <v>2.687</v>
      </c>
      <c r="W1262" s="70" t="n">
        <f aca="false">MAX(W1261,V1262)</f>
        <v>2.687</v>
      </c>
      <c r="X1262" s="70" t="n">
        <f aca="false">W1262-V1262</f>
        <v>0</v>
      </c>
      <c r="Y1262" s="70" t="n">
        <f aca="false">Y1261+M1262</f>
        <v>2.36125092375057</v>
      </c>
      <c r="Z1262" s="70" t="n">
        <f aca="false">MAX(Z1261,Y1262)</f>
        <v>2.36125092375057</v>
      </c>
      <c r="AA1262" s="70" t="n">
        <f aca="false">Z1262-Y1262</f>
        <v>0</v>
      </c>
      <c r="AB1262" s="72" t="n">
        <f aca="false">AB1261*(1+F1262)</f>
        <v>12.6972896475093</v>
      </c>
      <c r="AC1262" s="73" t="n">
        <f aca="false">MAX(AC1261,AB1262)</f>
        <v>12.6972896475093</v>
      </c>
      <c r="AD1262" s="70" t="n">
        <f aca="false">1-AB1262/AC1262</f>
        <v>0</v>
      </c>
      <c r="AE1262" s="73" t="n">
        <f aca="false">AE1261*(1+M1262)</f>
        <v>9.17261310234227</v>
      </c>
      <c r="AF1262" s="73" t="n">
        <f aca="false">MAX(AF1261,AE1262)</f>
        <v>9.17261310234227</v>
      </c>
      <c r="AG1262" s="70" t="n">
        <f aca="false">1-AE1262/AF1262</f>
        <v>0</v>
      </c>
      <c r="AH1262" s="74" t="n">
        <f aca="false">IF(R1262&gt;0,AH1261+1,0)</f>
        <v>0</v>
      </c>
      <c r="AI1262" s="74" t="n">
        <f aca="false">IF(U1262&gt;0,AI1261+1,0)</f>
        <v>0</v>
      </c>
      <c r="AJ1262" s="74" t="n">
        <f aca="false">IF(G1262&gt;0,AJ1261+1,0)</f>
        <v>3</v>
      </c>
      <c r="AK1262" s="74" t="n">
        <f aca="false">IF(G1262&lt;=0,AK1261+1,0)</f>
        <v>0</v>
      </c>
      <c r="AL1262" s="74" t="n">
        <f aca="false">IF(K1262&gt;0,AL1261+1,0)</f>
        <v>3</v>
      </c>
      <c r="AM1262" s="74" t="n">
        <f aca="false">IF(K1262&lt;=0,AM1261+1,0)</f>
        <v>0</v>
      </c>
    </row>
    <row r="1263" customFormat="false" ht="15" hidden="false" customHeight="false" outlineLevel="0" collapsed="false">
      <c r="A1263" s="61" t="n">
        <v>1267</v>
      </c>
      <c r="B1263" s="62" t="n">
        <v>43402.5520833333</v>
      </c>
      <c r="C1263" s="63" t="n">
        <f aca="false">YEAR(B1263)</f>
        <v>2018</v>
      </c>
      <c r="D1263" s="32" t="s">
        <v>277</v>
      </c>
      <c r="E1263" s="64" t="n">
        <v>10172.65</v>
      </c>
      <c r="F1263" s="65" t="n">
        <v>-0.0027</v>
      </c>
      <c r="G1263" s="66" t="n">
        <v>-27.466155</v>
      </c>
      <c r="H1263" s="67" t="n">
        <f aca="false">E1263+IF(D1263="Long",1,-1)*G1263</f>
        <v>10145.183845</v>
      </c>
      <c r="I1263" s="68" t="n">
        <f aca="false">Assumptions!$B$58</f>
        <v>5.35750011455817</v>
      </c>
      <c r="J1263" s="68" t="n">
        <f aca="false">INDEX(Yearly!$D$5:$D$22,MATCH(C1263,Yearly!$A$5:$A$22,0))</f>
        <v>0.518467753021758</v>
      </c>
      <c r="K1263" s="68" t="n">
        <f aca="false">G1263-I1263-J1263</f>
        <v>-33.3421228675799</v>
      </c>
      <c r="L1263" s="69" t="n">
        <f aca="false">(I1263+J1263)/Assumptions!$B$8</f>
        <v>0.000259093470710942</v>
      </c>
      <c r="M1263" s="70" t="n">
        <f aca="false">F1263-L1263</f>
        <v>-0.00295909347071094</v>
      </c>
      <c r="N1263" s="71" t="n">
        <f aca="false">G1263*Assumptions!$B$7</f>
        <v>-216021.309075</v>
      </c>
      <c r="O1263" s="71" t="n">
        <f aca="false">K1263*Assumptions!$B$7</f>
        <v>-262235.796353516</v>
      </c>
      <c r="P1263" s="68" t="n">
        <f aca="false">P1262+G1263</f>
        <v>16667.702835</v>
      </c>
      <c r="Q1263" s="68" t="n">
        <f aca="false">MAX(Q1262,P1263)</f>
        <v>16695.16899</v>
      </c>
      <c r="R1263" s="68" t="n">
        <f aca="false">Q1263-P1263</f>
        <v>27.4661549999983</v>
      </c>
      <c r="S1263" s="68" t="n">
        <f aca="false">S1262+K1263</f>
        <v>9274.17985432539</v>
      </c>
      <c r="T1263" s="68" t="n">
        <f aca="false">MAX(T1262,S1263)</f>
        <v>9307.52197719297</v>
      </c>
      <c r="U1263" s="68" t="n">
        <f aca="false">T1263-S1263</f>
        <v>33.3421228675798</v>
      </c>
      <c r="V1263" s="70" t="n">
        <f aca="false">V1262+F1263</f>
        <v>2.6843</v>
      </c>
      <c r="W1263" s="70" t="n">
        <f aca="false">MAX(W1262,V1263)</f>
        <v>2.687</v>
      </c>
      <c r="X1263" s="70" t="n">
        <f aca="false">W1263-V1263</f>
        <v>0.00269999999999992</v>
      </c>
      <c r="Y1263" s="70" t="n">
        <f aca="false">Y1262+M1263</f>
        <v>2.35829183027986</v>
      </c>
      <c r="Z1263" s="70" t="n">
        <f aca="false">MAX(Z1262,Y1263)</f>
        <v>2.36125092375057</v>
      </c>
      <c r="AA1263" s="70" t="n">
        <f aca="false">Z1263-Y1263</f>
        <v>0.00295909347071088</v>
      </c>
      <c r="AB1263" s="72" t="n">
        <f aca="false">AB1262*(1+F1263)</f>
        <v>12.663006965461</v>
      </c>
      <c r="AC1263" s="73" t="n">
        <f aca="false">MAX(AC1262,AB1263)</f>
        <v>12.6972896475093</v>
      </c>
      <c r="AD1263" s="70" t="n">
        <f aca="false">1-AB1263/AC1263</f>
        <v>0.00270000000000004</v>
      </c>
      <c r="AE1263" s="73" t="n">
        <f aca="false">AE1262*(1+M1263)</f>
        <v>9.14547048280177</v>
      </c>
      <c r="AF1263" s="73" t="n">
        <f aca="false">MAX(AF1262,AE1263)</f>
        <v>9.17261310234227</v>
      </c>
      <c r="AG1263" s="70" t="n">
        <f aca="false">1-AE1263/AF1263</f>
        <v>0.00295909347071088</v>
      </c>
      <c r="AH1263" s="74" t="n">
        <f aca="false">IF(R1263&gt;0,AH1262+1,0)</f>
        <v>1</v>
      </c>
      <c r="AI1263" s="74" t="n">
        <f aca="false">IF(U1263&gt;0,AI1262+1,0)</f>
        <v>1</v>
      </c>
      <c r="AJ1263" s="74" t="n">
        <f aca="false">IF(G1263&gt;0,AJ1262+1,0)</f>
        <v>0</v>
      </c>
      <c r="AK1263" s="74" t="n">
        <f aca="false">IF(G1263&lt;=0,AK1262+1,0)</f>
        <v>1</v>
      </c>
      <c r="AL1263" s="74" t="n">
        <f aca="false">IF(K1263&gt;0,AL1262+1,0)</f>
        <v>0</v>
      </c>
      <c r="AM1263" s="74" t="n">
        <f aca="false">IF(K1263&lt;=0,AM1262+1,0)</f>
        <v>1</v>
      </c>
    </row>
    <row r="1264" customFormat="false" ht="15" hidden="false" customHeight="false" outlineLevel="0" collapsed="false">
      <c r="A1264" s="61" t="n">
        <v>1268</v>
      </c>
      <c r="B1264" s="62" t="n">
        <v>43404.4270833333</v>
      </c>
      <c r="C1264" s="63" t="n">
        <f aca="false">YEAR(B1264)</f>
        <v>2018</v>
      </c>
      <c r="D1264" s="32" t="s">
        <v>276</v>
      </c>
      <c r="E1264" s="64" t="n">
        <v>10145.65</v>
      </c>
      <c r="F1264" s="65" t="n">
        <v>-0.0057</v>
      </c>
      <c r="G1264" s="66" t="n">
        <v>-57.830205</v>
      </c>
      <c r="H1264" s="67" t="n">
        <f aca="false">E1264+IF(D1264="Long",1,-1)*G1264</f>
        <v>10203.480205</v>
      </c>
      <c r="I1264" s="68" t="n">
        <f aca="false">Assumptions!$B$58</f>
        <v>5.35750011455817</v>
      </c>
      <c r="J1264" s="68" t="n">
        <f aca="false">INDEX(Yearly!$D$5:$D$22,MATCH(C1264,Yearly!$A$5:$A$22,0))</f>
        <v>0.518467753021758</v>
      </c>
      <c r="K1264" s="68" t="n">
        <f aca="false">G1264-I1264-J1264</f>
        <v>-63.7061728675799</v>
      </c>
      <c r="L1264" s="69" t="n">
        <f aca="false">(I1264+J1264)/Assumptions!$B$8</f>
        <v>0.000259093470710942</v>
      </c>
      <c r="M1264" s="70" t="n">
        <f aca="false">F1264-L1264</f>
        <v>-0.00595909347071094</v>
      </c>
      <c r="N1264" s="71" t="n">
        <f aca="false">G1264*Assumptions!$B$7</f>
        <v>-454834.562325</v>
      </c>
      <c r="O1264" s="71" t="n">
        <f aca="false">K1264*Assumptions!$B$7</f>
        <v>-501049.049603516</v>
      </c>
      <c r="P1264" s="68" t="n">
        <f aca="false">P1263+G1264</f>
        <v>16609.87263</v>
      </c>
      <c r="Q1264" s="68" t="n">
        <f aca="false">MAX(Q1263,P1264)</f>
        <v>16695.16899</v>
      </c>
      <c r="R1264" s="68" t="n">
        <f aca="false">Q1264-P1264</f>
        <v>85.2963599999966</v>
      </c>
      <c r="S1264" s="68" t="n">
        <f aca="false">S1263+K1264</f>
        <v>9210.47368145781</v>
      </c>
      <c r="T1264" s="68" t="n">
        <f aca="false">MAX(T1263,S1264)</f>
        <v>9307.52197719297</v>
      </c>
      <c r="U1264" s="68" t="n">
        <f aca="false">T1264-S1264</f>
        <v>97.0482957351596</v>
      </c>
      <c r="V1264" s="70" t="n">
        <f aca="false">V1263+F1264</f>
        <v>2.6786</v>
      </c>
      <c r="W1264" s="70" t="n">
        <f aca="false">MAX(W1263,V1264)</f>
        <v>2.687</v>
      </c>
      <c r="X1264" s="70" t="n">
        <f aca="false">W1264-V1264</f>
        <v>0.00839999999999996</v>
      </c>
      <c r="Y1264" s="70" t="n">
        <f aca="false">Y1263+M1264</f>
        <v>2.35233273680914</v>
      </c>
      <c r="Z1264" s="70" t="n">
        <f aca="false">MAX(Z1263,Y1264)</f>
        <v>2.36125092375057</v>
      </c>
      <c r="AA1264" s="70" t="n">
        <f aca="false">Z1264-Y1264</f>
        <v>0.00891818694142188</v>
      </c>
      <c r="AB1264" s="72" t="n">
        <f aca="false">AB1263*(1+F1264)</f>
        <v>12.5908278257579</v>
      </c>
      <c r="AC1264" s="73" t="n">
        <f aca="false">MAX(AC1263,AB1264)</f>
        <v>12.6972896475093</v>
      </c>
      <c r="AD1264" s="70" t="n">
        <f aca="false">1-AB1264/AC1264</f>
        <v>0.00838461000000002</v>
      </c>
      <c r="AE1264" s="73" t="n">
        <f aca="false">AE1263*(1+M1264)</f>
        <v>9.09097176936113</v>
      </c>
      <c r="AF1264" s="73" t="n">
        <f aca="false">MAX(AF1263,AE1264)</f>
        <v>9.17261310234227</v>
      </c>
      <c r="AG1264" s="70" t="n">
        <f aca="false">1-AE1264/AF1264</f>
        <v>0.00890055342684137</v>
      </c>
      <c r="AH1264" s="74" t="n">
        <f aca="false">IF(R1264&gt;0,AH1263+1,0)</f>
        <v>2</v>
      </c>
      <c r="AI1264" s="74" t="n">
        <f aca="false">IF(U1264&gt;0,AI1263+1,0)</f>
        <v>2</v>
      </c>
      <c r="AJ1264" s="74" t="n">
        <f aca="false">IF(G1264&gt;0,AJ1263+1,0)</f>
        <v>0</v>
      </c>
      <c r="AK1264" s="74" t="n">
        <f aca="false">IF(G1264&lt;=0,AK1263+1,0)</f>
        <v>2</v>
      </c>
      <c r="AL1264" s="74" t="n">
        <f aca="false">IF(K1264&gt;0,AL1263+1,0)</f>
        <v>0</v>
      </c>
      <c r="AM1264" s="74" t="n">
        <f aca="false">IF(K1264&lt;=0,AM1263+1,0)</f>
        <v>2</v>
      </c>
    </row>
    <row r="1265" customFormat="false" ht="15" hidden="false" customHeight="false" outlineLevel="0" collapsed="false">
      <c r="A1265" s="61" t="n">
        <v>1269</v>
      </c>
      <c r="B1265" s="62" t="n">
        <v>43404.4972222222</v>
      </c>
      <c r="C1265" s="63" t="n">
        <f aca="false">YEAR(B1265)</f>
        <v>2018</v>
      </c>
      <c r="D1265" s="32" t="s">
        <v>277</v>
      </c>
      <c r="E1265" s="64" t="n">
        <v>10203.15</v>
      </c>
      <c r="F1265" s="65" t="n">
        <v>0.0311</v>
      </c>
      <c r="G1265" s="66" t="n">
        <v>317.317965</v>
      </c>
      <c r="H1265" s="67" t="n">
        <f aca="false">E1265+IF(D1265="Long",1,-1)*G1265</f>
        <v>10520.467965</v>
      </c>
      <c r="I1265" s="68" t="n">
        <f aca="false">Assumptions!$B$58</f>
        <v>5.35750011455817</v>
      </c>
      <c r="J1265" s="68" t="n">
        <f aca="false">INDEX(Yearly!$D$5:$D$22,MATCH(C1265,Yearly!$A$5:$A$22,0))</f>
        <v>0.518467753021758</v>
      </c>
      <c r="K1265" s="68" t="n">
        <f aca="false">G1265-I1265-J1265</f>
        <v>311.44199713242</v>
      </c>
      <c r="L1265" s="69" t="n">
        <f aca="false">(I1265+J1265)/Assumptions!$B$8</f>
        <v>0.000259093470710942</v>
      </c>
      <c r="M1265" s="70" t="n">
        <f aca="false">F1265-L1265</f>
        <v>0.0308409065292891</v>
      </c>
      <c r="N1265" s="71" t="n">
        <f aca="false">G1265*Assumptions!$B$7</f>
        <v>2495705.794725</v>
      </c>
      <c r="O1265" s="71" t="n">
        <f aca="false">K1265*Assumptions!$B$7</f>
        <v>2449491.30744648</v>
      </c>
      <c r="P1265" s="68" t="n">
        <f aca="false">P1264+G1265</f>
        <v>16927.190595</v>
      </c>
      <c r="Q1265" s="68" t="n">
        <f aca="false">MAX(Q1264,P1265)</f>
        <v>16927.190595</v>
      </c>
      <c r="R1265" s="68" t="n">
        <f aca="false">Q1265-P1265</f>
        <v>0</v>
      </c>
      <c r="S1265" s="68" t="n">
        <f aca="false">S1264+K1265</f>
        <v>9521.91567859023</v>
      </c>
      <c r="T1265" s="68" t="n">
        <f aca="false">MAX(T1264,S1265)</f>
        <v>9521.91567859023</v>
      </c>
      <c r="U1265" s="68" t="n">
        <f aca="false">T1265-S1265</f>
        <v>0</v>
      </c>
      <c r="V1265" s="70" t="n">
        <f aca="false">V1264+F1265</f>
        <v>2.7097</v>
      </c>
      <c r="W1265" s="70" t="n">
        <f aca="false">MAX(W1264,V1265)</f>
        <v>2.7097</v>
      </c>
      <c r="X1265" s="70" t="n">
        <f aca="false">W1265-V1265</f>
        <v>0</v>
      </c>
      <c r="Y1265" s="70" t="n">
        <f aca="false">Y1264+M1265</f>
        <v>2.38317364333843</v>
      </c>
      <c r="Z1265" s="70" t="n">
        <f aca="false">MAX(Z1264,Y1265)</f>
        <v>2.38317364333843</v>
      </c>
      <c r="AA1265" s="70" t="n">
        <f aca="false">Z1265-Y1265</f>
        <v>0</v>
      </c>
      <c r="AB1265" s="72" t="n">
        <f aca="false">AB1264*(1+F1265)</f>
        <v>12.982402571139</v>
      </c>
      <c r="AC1265" s="73" t="n">
        <f aca="false">MAX(AC1264,AB1265)</f>
        <v>12.982402571139</v>
      </c>
      <c r="AD1265" s="70" t="n">
        <f aca="false">1-AB1265/AC1265</f>
        <v>0</v>
      </c>
      <c r="AE1265" s="73" t="n">
        <f aca="false">AE1264*(1+M1265)</f>
        <v>9.3713455799604</v>
      </c>
      <c r="AF1265" s="73" t="n">
        <f aca="false">MAX(AF1264,AE1265)</f>
        <v>9.3713455799604</v>
      </c>
      <c r="AG1265" s="70" t="n">
        <f aca="false">1-AE1265/AF1265</f>
        <v>0</v>
      </c>
      <c r="AH1265" s="74" t="n">
        <f aca="false">IF(R1265&gt;0,AH1264+1,0)</f>
        <v>0</v>
      </c>
      <c r="AI1265" s="74" t="n">
        <f aca="false">IF(U1265&gt;0,AI1264+1,0)</f>
        <v>0</v>
      </c>
      <c r="AJ1265" s="74" t="n">
        <f aca="false">IF(G1265&gt;0,AJ1264+1,0)</f>
        <v>1</v>
      </c>
      <c r="AK1265" s="74" t="n">
        <f aca="false">IF(G1265&lt;=0,AK1264+1,0)</f>
        <v>0</v>
      </c>
      <c r="AL1265" s="74" t="n">
        <f aca="false">IF(K1265&gt;0,AL1264+1,0)</f>
        <v>1</v>
      </c>
      <c r="AM1265" s="74" t="n">
        <f aca="false">IF(K1265&lt;=0,AM1264+1,0)</f>
        <v>0</v>
      </c>
    </row>
    <row r="1266" customFormat="false" ht="15" hidden="false" customHeight="false" outlineLevel="0" collapsed="false">
      <c r="A1266" s="61" t="n">
        <v>1270</v>
      </c>
      <c r="B1266" s="62" t="n">
        <v>43416.59375</v>
      </c>
      <c r="C1266" s="63" t="n">
        <f aca="false">YEAR(B1266)</f>
        <v>2018</v>
      </c>
      <c r="D1266" s="32" t="s">
        <v>276</v>
      </c>
      <c r="E1266" s="64" t="n">
        <v>10520.05</v>
      </c>
      <c r="F1266" s="65" t="n">
        <v>-0.002</v>
      </c>
      <c r="G1266" s="66" t="n">
        <v>-21.0401</v>
      </c>
      <c r="H1266" s="67" t="n">
        <f aca="false">E1266+IF(D1266="Long",1,-1)*G1266</f>
        <v>10541.0901</v>
      </c>
      <c r="I1266" s="68" t="n">
        <f aca="false">Assumptions!$B$58</f>
        <v>5.35750011455817</v>
      </c>
      <c r="J1266" s="68" t="n">
        <f aca="false">INDEX(Yearly!$D$5:$D$22,MATCH(C1266,Yearly!$A$5:$A$22,0))</f>
        <v>0.518467753021758</v>
      </c>
      <c r="K1266" s="68" t="n">
        <f aca="false">G1266-I1266-J1266</f>
        <v>-26.9160678675799</v>
      </c>
      <c r="L1266" s="69" t="n">
        <f aca="false">(I1266+J1266)/Assumptions!$B$8</f>
        <v>0.000259093470710942</v>
      </c>
      <c r="M1266" s="70" t="n">
        <f aca="false">F1266-L1266</f>
        <v>-0.00225909347071094</v>
      </c>
      <c r="N1266" s="71" t="n">
        <f aca="false">G1266*Assumptions!$B$7</f>
        <v>-165480.3865</v>
      </c>
      <c r="O1266" s="71" t="n">
        <f aca="false">K1266*Assumptions!$B$7</f>
        <v>-211694.873778516</v>
      </c>
      <c r="P1266" s="68" t="n">
        <f aca="false">P1265+G1266</f>
        <v>16906.150495</v>
      </c>
      <c r="Q1266" s="68" t="n">
        <f aca="false">MAX(Q1265,P1266)</f>
        <v>16927.190595</v>
      </c>
      <c r="R1266" s="68" t="n">
        <f aca="false">Q1266-P1266</f>
        <v>21.0400999999983</v>
      </c>
      <c r="S1266" s="68" t="n">
        <f aca="false">S1265+K1266</f>
        <v>9494.99961072265</v>
      </c>
      <c r="T1266" s="68" t="n">
        <f aca="false">MAX(T1265,S1266)</f>
        <v>9521.91567859023</v>
      </c>
      <c r="U1266" s="68" t="n">
        <f aca="false">T1266-S1266</f>
        <v>26.9160678675798</v>
      </c>
      <c r="V1266" s="70" t="n">
        <f aca="false">V1265+F1266</f>
        <v>2.7077</v>
      </c>
      <c r="W1266" s="70" t="n">
        <f aca="false">MAX(W1265,V1266)</f>
        <v>2.7097</v>
      </c>
      <c r="X1266" s="70" t="n">
        <f aca="false">W1266-V1266</f>
        <v>0.00199999999999978</v>
      </c>
      <c r="Y1266" s="70" t="n">
        <f aca="false">Y1265+M1266</f>
        <v>2.38091454986772</v>
      </c>
      <c r="Z1266" s="70" t="n">
        <f aca="false">MAX(Z1265,Y1266)</f>
        <v>2.38317364333843</v>
      </c>
      <c r="AA1266" s="70" t="n">
        <f aca="false">Z1266-Y1266</f>
        <v>0.00225909347071074</v>
      </c>
      <c r="AB1266" s="72" t="n">
        <f aca="false">AB1265*(1+F1266)</f>
        <v>12.9564377659967</v>
      </c>
      <c r="AC1266" s="73" t="n">
        <f aca="false">MAX(AC1265,AB1266)</f>
        <v>12.982402571139</v>
      </c>
      <c r="AD1266" s="70" t="n">
        <f aca="false">1-AB1266/AC1266</f>
        <v>0.002</v>
      </c>
      <c r="AE1266" s="73" t="n">
        <f aca="false">AE1265*(1+M1266)</f>
        <v>9.35017483434893</v>
      </c>
      <c r="AF1266" s="73" t="n">
        <f aca="false">MAX(AF1265,AE1266)</f>
        <v>9.3713455799604</v>
      </c>
      <c r="AG1266" s="70" t="n">
        <f aca="false">1-AE1266/AF1266</f>
        <v>0.00225909347071085</v>
      </c>
      <c r="AH1266" s="74" t="n">
        <f aca="false">IF(R1266&gt;0,AH1265+1,0)</f>
        <v>1</v>
      </c>
      <c r="AI1266" s="74" t="n">
        <f aca="false">IF(U1266&gt;0,AI1265+1,0)</f>
        <v>1</v>
      </c>
      <c r="AJ1266" s="74" t="n">
        <f aca="false">IF(G1266&gt;0,AJ1265+1,0)</f>
        <v>0</v>
      </c>
      <c r="AK1266" s="74" t="n">
        <f aca="false">IF(G1266&lt;=0,AK1265+1,0)</f>
        <v>1</v>
      </c>
      <c r="AL1266" s="74" t="n">
        <f aca="false">IF(K1266&gt;0,AL1265+1,0)</f>
        <v>0</v>
      </c>
      <c r="AM1266" s="74" t="n">
        <f aca="false">IF(K1266&lt;=0,AM1265+1,0)</f>
        <v>1</v>
      </c>
    </row>
    <row r="1267" customFormat="false" ht="15" hidden="false" customHeight="false" outlineLevel="0" collapsed="false">
      <c r="A1267" s="61" t="n">
        <v>1271</v>
      </c>
      <c r="B1267" s="62" t="n">
        <v>43417.5729166667</v>
      </c>
      <c r="C1267" s="63" t="n">
        <f aca="false">YEAR(B1267)</f>
        <v>2018</v>
      </c>
      <c r="D1267" s="32" t="s">
        <v>277</v>
      </c>
      <c r="E1267" s="64" t="n">
        <v>10541</v>
      </c>
      <c r="F1267" s="65" t="n">
        <v>0.0099</v>
      </c>
      <c r="G1267" s="66" t="n">
        <v>104.3559</v>
      </c>
      <c r="H1267" s="67" t="n">
        <f aca="false">E1267+IF(D1267="Long",1,-1)*G1267</f>
        <v>10645.3559</v>
      </c>
      <c r="I1267" s="68" t="n">
        <f aca="false">Assumptions!$B$58</f>
        <v>5.35750011455817</v>
      </c>
      <c r="J1267" s="68" t="n">
        <f aca="false">INDEX(Yearly!$D$5:$D$22,MATCH(C1267,Yearly!$A$5:$A$22,0))</f>
        <v>0.518467753021758</v>
      </c>
      <c r="K1267" s="68" t="n">
        <f aca="false">G1267-I1267-J1267</f>
        <v>98.4799321324201</v>
      </c>
      <c r="L1267" s="69" t="n">
        <f aca="false">(I1267+J1267)/Assumptions!$B$8</f>
        <v>0.000259093470710942</v>
      </c>
      <c r="M1267" s="70" t="n">
        <f aca="false">F1267-L1267</f>
        <v>0.00964090652928906</v>
      </c>
      <c r="N1267" s="71" t="n">
        <f aca="false">G1267*Assumptions!$B$7</f>
        <v>820759.1535</v>
      </c>
      <c r="O1267" s="71" t="n">
        <f aca="false">K1267*Assumptions!$B$7</f>
        <v>774544.666221484</v>
      </c>
      <c r="P1267" s="68" t="n">
        <f aca="false">P1266+G1267</f>
        <v>17010.506395</v>
      </c>
      <c r="Q1267" s="68" t="n">
        <f aca="false">MAX(Q1266,P1267)</f>
        <v>17010.506395</v>
      </c>
      <c r="R1267" s="68" t="n">
        <f aca="false">Q1267-P1267</f>
        <v>0</v>
      </c>
      <c r="S1267" s="68" t="n">
        <f aca="false">S1266+K1267</f>
        <v>9593.47954285507</v>
      </c>
      <c r="T1267" s="68" t="n">
        <f aca="false">MAX(T1266,S1267)</f>
        <v>9593.47954285507</v>
      </c>
      <c r="U1267" s="68" t="n">
        <f aca="false">T1267-S1267</f>
        <v>0</v>
      </c>
      <c r="V1267" s="70" t="n">
        <f aca="false">V1266+F1267</f>
        <v>2.7176</v>
      </c>
      <c r="W1267" s="70" t="n">
        <f aca="false">MAX(W1266,V1267)</f>
        <v>2.7176</v>
      </c>
      <c r="X1267" s="70" t="n">
        <f aca="false">W1267-V1267</f>
        <v>0</v>
      </c>
      <c r="Y1267" s="70" t="n">
        <f aca="false">Y1266+M1267</f>
        <v>2.39055545639701</v>
      </c>
      <c r="Z1267" s="70" t="n">
        <f aca="false">MAX(Z1266,Y1267)</f>
        <v>2.39055545639701</v>
      </c>
      <c r="AA1267" s="70" t="n">
        <f aca="false">Z1267-Y1267</f>
        <v>0</v>
      </c>
      <c r="AB1267" s="72" t="n">
        <f aca="false">AB1266*(1+F1267)</f>
        <v>13.08470649988</v>
      </c>
      <c r="AC1267" s="73" t="n">
        <f aca="false">MAX(AC1266,AB1267)</f>
        <v>13.08470649988</v>
      </c>
      <c r="AD1267" s="70" t="n">
        <f aca="false">1-AB1267/AC1267</f>
        <v>0</v>
      </c>
      <c r="AE1267" s="73" t="n">
        <f aca="false">AE1266*(1+M1267)</f>
        <v>9.4403189959594</v>
      </c>
      <c r="AF1267" s="73" t="n">
        <f aca="false">MAX(AF1266,AE1267)</f>
        <v>9.4403189959594</v>
      </c>
      <c r="AG1267" s="70" t="n">
        <f aca="false">1-AE1267/AF1267</f>
        <v>0</v>
      </c>
      <c r="AH1267" s="74" t="n">
        <f aca="false">IF(R1267&gt;0,AH1266+1,0)</f>
        <v>0</v>
      </c>
      <c r="AI1267" s="74" t="n">
        <f aca="false">IF(U1267&gt;0,AI1266+1,0)</f>
        <v>0</v>
      </c>
      <c r="AJ1267" s="74" t="n">
        <f aca="false">IF(G1267&gt;0,AJ1266+1,0)</f>
        <v>1</v>
      </c>
      <c r="AK1267" s="74" t="n">
        <f aca="false">IF(G1267&lt;=0,AK1266+1,0)</f>
        <v>0</v>
      </c>
      <c r="AL1267" s="74" t="n">
        <f aca="false">IF(K1267&gt;0,AL1266+1,0)</f>
        <v>1</v>
      </c>
      <c r="AM1267" s="74" t="n">
        <f aca="false">IF(K1267&lt;=0,AM1266+1,0)</f>
        <v>0</v>
      </c>
    </row>
    <row r="1268" customFormat="false" ht="15" hidden="false" customHeight="false" outlineLevel="0" collapsed="false">
      <c r="A1268" s="61" t="n">
        <v>1272</v>
      </c>
      <c r="B1268" s="62" t="n">
        <v>43424.6145833333</v>
      </c>
      <c r="C1268" s="63" t="n">
        <f aca="false">YEAR(B1268)</f>
        <v>2018</v>
      </c>
      <c r="D1268" s="32" t="s">
        <v>276</v>
      </c>
      <c r="E1268" s="64" t="n">
        <v>10645.45</v>
      </c>
      <c r="F1268" s="65" t="n">
        <v>0.0024</v>
      </c>
      <c r="G1268" s="66" t="n">
        <v>25.54908</v>
      </c>
      <c r="H1268" s="67" t="n">
        <f aca="false">E1268+IF(D1268="Long",1,-1)*G1268</f>
        <v>10619.90092</v>
      </c>
      <c r="I1268" s="68" t="n">
        <f aca="false">Assumptions!$B$58</f>
        <v>5.35750011455817</v>
      </c>
      <c r="J1268" s="68" t="n">
        <f aca="false">INDEX(Yearly!$D$5:$D$22,MATCH(C1268,Yearly!$A$5:$A$22,0))</f>
        <v>0.518467753021758</v>
      </c>
      <c r="K1268" s="68" t="n">
        <f aca="false">G1268-I1268-J1268</f>
        <v>19.6731121324201</v>
      </c>
      <c r="L1268" s="69" t="n">
        <f aca="false">(I1268+J1268)/Assumptions!$B$8</f>
        <v>0.000259093470710942</v>
      </c>
      <c r="M1268" s="70" t="n">
        <f aca="false">F1268-L1268</f>
        <v>0.00214090652928906</v>
      </c>
      <c r="N1268" s="71" t="n">
        <f aca="false">G1268*Assumptions!$B$7</f>
        <v>200943.5142</v>
      </c>
      <c r="O1268" s="71" t="n">
        <f aca="false">K1268*Assumptions!$B$7</f>
        <v>154729.026921484</v>
      </c>
      <c r="P1268" s="68" t="n">
        <f aca="false">P1267+G1268</f>
        <v>17036.055475</v>
      </c>
      <c r="Q1268" s="68" t="n">
        <f aca="false">MAX(Q1267,P1268)</f>
        <v>17036.055475</v>
      </c>
      <c r="R1268" s="68" t="n">
        <f aca="false">Q1268-P1268</f>
        <v>0</v>
      </c>
      <c r="S1268" s="68" t="n">
        <f aca="false">S1267+K1268</f>
        <v>9613.15265498749</v>
      </c>
      <c r="T1268" s="68" t="n">
        <f aca="false">MAX(T1267,S1268)</f>
        <v>9613.15265498749</v>
      </c>
      <c r="U1268" s="68" t="n">
        <f aca="false">T1268-S1268</f>
        <v>0</v>
      </c>
      <c r="V1268" s="70" t="n">
        <f aca="false">V1267+F1268</f>
        <v>2.72</v>
      </c>
      <c r="W1268" s="70" t="n">
        <f aca="false">MAX(W1267,V1268)</f>
        <v>2.72</v>
      </c>
      <c r="X1268" s="70" t="n">
        <f aca="false">W1268-V1268</f>
        <v>0</v>
      </c>
      <c r="Y1268" s="70" t="n">
        <f aca="false">Y1267+M1268</f>
        <v>2.3926963629263</v>
      </c>
      <c r="Z1268" s="70" t="n">
        <f aca="false">MAX(Z1267,Y1268)</f>
        <v>2.3926963629263</v>
      </c>
      <c r="AA1268" s="70" t="n">
        <f aca="false">Z1268-Y1268</f>
        <v>0</v>
      </c>
      <c r="AB1268" s="72" t="n">
        <f aca="false">AB1267*(1+F1268)</f>
        <v>13.1161097954798</v>
      </c>
      <c r="AC1268" s="73" t="n">
        <f aca="false">MAX(AC1267,AB1268)</f>
        <v>13.1161097954798</v>
      </c>
      <c r="AD1268" s="70" t="n">
        <f aca="false">1-AB1268/AC1268</f>
        <v>0</v>
      </c>
      <c r="AE1268" s="73" t="n">
        <f aca="false">AE1267*(1+M1268)</f>
        <v>9.46052983653642</v>
      </c>
      <c r="AF1268" s="73" t="n">
        <f aca="false">MAX(AF1267,AE1268)</f>
        <v>9.46052983653642</v>
      </c>
      <c r="AG1268" s="70" t="n">
        <f aca="false">1-AE1268/AF1268</f>
        <v>0</v>
      </c>
      <c r="AH1268" s="74" t="n">
        <f aca="false">IF(R1268&gt;0,AH1267+1,0)</f>
        <v>0</v>
      </c>
      <c r="AI1268" s="74" t="n">
        <f aca="false">IF(U1268&gt;0,AI1267+1,0)</f>
        <v>0</v>
      </c>
      <c r="AJ1268" s="74" t="n">
        <f aca="false">IF(G1268&gt;0,AJ1267+1,0)</f>
        <v>2</v>
      </c>
      <c r="AK1268" s="74" t="n">
        <f aca="false">IF(G1268&lt;=0,AK1267+1,0)</f>
        <v>0</v>
      </c>
      <c r="AL1268" s="74" t="n">
        <f aca="false">IF(K1268&gt;0,AL1267+1,0)</f>
        <v>2</v>
      </c>
      <c r="AM1268" s="74" t="n">
        <f aca="false">IF(K1268&lt;=0,AM1267+1,0)</f>
        <v>0</v>
      </c>
    </row>
    <row r="1269" customFormat="false" ht="15" hidden="false" customHeight="false" outlineLevel="0" collapsed="false">
      <c r="A1269" s="61" t="n">
        <v>1273</v>
      </c>
      <c r="B1269" s="62" t="n">
        <v>43430.6145833333</v>
      </c>
      <c r="C1269" s="63" t="n">
        <f aca="false">YEAR(B1269)</f>
        <v>2018</v>
      </c>
      <c r="D1269" s="32" t="s">
        <v>277</v>
      </c>
      <c r="E1269" s="64" t="n">
        <v>10619.5</v>
      </c>
      <c r="F1269" s="65" t="n">
        <v>0.0171</v>
      </c>
      <c r="G1269" s="66" t="n">
        <v>181.59345</v>
      </c>
      <c r="H1269" s="67" t="n">
        <f aca="false">E1269+IF(D1269="Long",1,-1)*G1269</f>
        <v>10801.09345</v>
      </c>
      <c r="I1269" s="68" t="n">
        <f aca="false">Assumptions!$B$58</f>
        <v>5.35750011455817</v>
      </c>
      <c r="J1269" s="68" t="n">
        <f aca="false">INDEX(Yearly!$D$5:$D$22,MATCH(C1269,Yearly!$A$5:$A$22,0))</f>
        <v>0.518467753021758</v>
      </c>
      <c r="K1269" s="68" t="n">
        <f aca="false">G1269-I1269-J1269</f>
        <v>175.71748213242</v>
      </c>
      <c r="L1269" s="69" t="n">
        <f aca="false">(I1269+J1269)/Assumptions!$B$8</f>
        <v>0.000259093470710942</v>
      </c>
      <c r="M1269" s="70" t="n">
        <f aca="false">F1269-L1269</f>
        <v>0.0168409065292891</v>
      </c>
      <c r="N1269" s="71" t="n">
        <f aca="false">G1269*Assumptions!$B$7</f>
        <v>1428232.48425</v>
      </c>
      <c r="O1269" s="71" t="n">
        <f aca="false">K1269*Assumptions!$B$7</f>
        <v>1382017.99697148</v>
      </c>
      <c r="P1269" s="68" t="n">
        <f aca="false">P1268+G1269</f>
        <v>17217.648925</v>
      </c>
      <c r="Q1269" s="68" t="n">
        <f aca="false">MAX(Q1268,P1269)</f>
        <v>17217.648925</v>
      </c>
      <c r="R1269" s="68" t="n">
        <f aca="false">Q1269-P1269</f>
        <v>0</v>
      </c>
      <c r="S1269" s="68" t="n">
        <f aca="false">S1268+K1269</f>
        <v>9788.87013711991</v>
      </c>
      <c r="T1269" s="68" t="n">
        <f aca="false">MAX(T1268,S1269)</f>
        <v>9788.87013711991</v>
      </c>
      <c r="U1269" s="68" t="n">
        <f aca="false">T1269-S1269</f>
        <v>0</v>
      </c>
      <c r="V1269" s="70" t="n">
        <f aca="false">V1268+F1269</f>
        <v>2.7371</v>
      </c>
      <c r="W1269" s="70" t="n">
        <f aca="false">MAX(W1268,V1269)</f>
        <v>2.7371</v>
      </c>
      <c r="X1269" s="70" t="n">
        <f aca="false">W1269-V1269</f>
        <v>0</v>
      </c>
      <c r="Y1269" s="70" t="n">
        <f aca="false">Y1268+M1269</f>
        <v>2.40953726945559</v>
      </c>
      <c r="Z1269" s="70" t="n">
        <f aca="false">MAX(Z1268,Y1269)</f>
        <v>2.40953726945559</v>
      </c>
      <c r="AA1269" s="70" t="n">
        <f aca="false">Z1269-Y1269</f>
        <v>0</v>
      </c>
      <c r="AB1269" s="72" t="n">
        <f aca="false">AB1268*(1+F1269)</f>
        <v>13.3403952729825</v>
      </c>
      <c r="AC1269" s="73" t="n">
        <f aca="false">MAX(AC1268,AB1269)</f>
        <v>13.3403952729825</v>
      </c>
      <c r="AD1269" s="70" t="n">
        <f aca="false">1-AB1269/AC1269</f>
        <v>0</v>
      </c>
      <c r="AE1269" s="73" t="n">
        <f aca="false">AE1268*(1+M1269)</f>
        <v>9.61985373523108</v>
      </c>
      <c r="AF1269" s="73" t="n">
        <f aca="false">MAX(AF1268,AE1269)</f>
        <v>9.61985373523108</v>
      </c>
      <c r="AG1269" s="70" t="n">
        <f aca="false">1-AE1269/AF1269</f>
        <v>0</v>
      </c>
      <c r="AH1269" s="74" t="n">
        <f aca="false">IF(R1269&gt;0,AH1268+1,0)</f>
        <v>0</v>
      </c>
      <c r="AI1269" s="74" t="n">
        <f aca="false">IF(U1269&gt;0,AI1268+1,0)</f>
        <v>0</v>
      </c>
      <c r="AJ1269" s="74" t="n">
        <f aca="false">IF(G1269&gt;0,AJ1268+1,0)</f>
        <v>3</v>
      </c>
      <c r="AK1269" s="74" t="n">
        <f aca="false">IF(G1269&lt;=0,AK1268+1,0)</f>
        <v>0</v>
      </c>
      <c r="AL1269" s="74" t="n">
        <f aca="false">IF(K1269&gt;0,AL1268+1,0)</f>
        <v>3</v>
      </c>
      <c r="AM1269" s="74" t="n">
        <f aca="false">IF(K1269&lt;=0,AM1268+1,0)</f>
        <v>0</v>
      </c>
    </row>
    <row r="1270" customFormat="false" ht="15" hidden="false" customHeight="false" outlineLevel="0" collapsed="false">
      <c r="A1270" s="61" t="n">
        <v>1274</v>
      </c>
      <c r="B1270" s="62" t="n">
        <v>43439.40625</v>
      </c>
      <c r="C1270" s="63" t="n">
        <f aca="false">YEAR(B1270)</f>
        <v>2018</v>
      </c>
      <c r="D1270" s="32" t="s">
        <v>276</v>
      </c>
      <c r="E1270" s="64" t="n">
        <v>10800.6</v>
      </c>
      <c r="F1270" s="65" t="n">
        <v>0.0153</v>
      </c>
      <c r="G1270" s="66" t="n">
        <v>165.24918</v>
      </c>
      <c r="H1270" s="67" t="n">
        <f aca="false">E1270+IF(D1270="Long",1,-1)*G1270</f>
        <v>10635.35082</v>
      </c>
      <c r="I1270" s="68" t="n">
        <f aca="false">Assumptions!$B$58</f>
        <v>5.35750011455817</v>
      </c>
      <c r="J1270" s="68" t="n">
        <f aca="false">INDEX(Yearly!$D$5:$D$22,MATCH(C1270,Yearly!$A$5:$A$22,0))</f>
        <v>0.518467753021758</v>
      </c>
      <c r="K1270" s="68" t="n">
        <f aca="false">G1270-I1270-J1270</f>
        <v>159.37321213242</v>
      </c>
      <c r="L1270" s="69" t="n">
        <f aca="false">(I1270+J1270)/Assumptions!$B$8</f>
        <v>0.000259093470710942</v>
      </c>
      <c r="M1270" s="70" t="n">
        <f aca="false">F1270-L1270</f>
        <v>0.0150409065292891</v>
      </c>
      <c r="N1270" s="71" t="n">
        <f aca="false">G1270*Assumptions!$B$7</f>
        <v>1299684.8007</v>
      </c>
      <c r="O1270" s="71" t="n">
        <f aca="false">K1270*Assumptions!$B$7</f>
        <v>1253470.31342148</v>
      </c>
      <c r="P1270" s="68" t="n">
        <f aca="false">P1269+G1270</f>
        <v>17382.898105</v>
      </c>
      <c r="Q1270" s="68" t="n">
        <f aca="false">MAX(Q1269,P1270)</f>
        <v>17382.898105</v>
      </c>
      <c r="R1270" s="68" t="n">
        <f aca="false">Q1270-P1270</f>
        <v>0</v>
      </c>
      <c r="S1270" s="68" t="n">
        <f aca="false">S1269+K1270</f>
        <v>9948.24334925233</v>
      </c>
      <c r="T1270" s="68" t="n">
        <f aca="false">MAX(T1269,S1270)</f>
        <v>9948.24334925233</v>
      </c>
      <c r="U1270" s="68" t="n">
        <f aca="false">T1270-S1270</f>
        <v>0</v>
      </c>
      <c r="V1270" s="70" t="n">
        <f aca="false">V1269+F1270</f>
        <v>2.7524</v>
      </c>
      <c r="W1270" s="70" t="n">
        <f aca="false">MAX(W1269,V1270)</f>
        <v>2.7524</v>
      </c>
      <c r="X1270" s="70" t="n">
        <f aca="false">W1270-V1270</f>
        <v>0</v>
      </c>
      <c r="Y1270" s="70" t="n">
        <f aca="false">Y1269+M1270</f>
        <v>2.42457817598488</v>
      </c>
      <c r="Z1270" s="70" t="n">
        <f aca="false">MAX(Z1269,Y1270)</f>
        <v>2.42457817598488</v>
      </c>
      <c r="AA1270" s="70" t="n">
        <f aca="false">Z1270-Y1270</f>
        <v>0</v>
      </c>
      <c r="AB1270" s="72" t="n">
        <f aca="false">AB1269*(1+F1270)</f>
        <v>13.5445033206591</v>
      </c>
      <c r="AC1270" s="73" t="n">
        <f aca="false">MAX(AC1269,AB1270)</f>
        <v>13.5445033206591</v>
      </c>
      <c r="AD1270" s="70" t="n">
        <f aca="false">1-AB1270/AC1270</f>
        <v>0</v>
      </c>
      <c r="AE1270" s="73" t="n">
        <f aca="false">AE1269*(1+M1270)</f>
        <v>9.76454505608813</v>
      </c>
      <c r="AF1270" s="73" t="n">
        <f aca="false">MAX(AF1269,AE1270)</f>
        <v>9.76454505608813</v>
      </c>
      <c r="AG1270" s="70" t="n">
        <f aca="false">1-AE1270/AF1270</f>
        <v>0</v>
      </c>
      <c r="AH1270" s="74" t="n">
        <f aca="false">IF(R1270&gt;0,AH1269+1,0)</f>
        <v>0</v>
      </c>
      <c r="AI1270" s="74" t="n">
        <f aca="false">IF(U1270&gt;0,AI1269+1,0)</f>
        <v>0</v>
      </c>
      <c r="AJ1270" s="74" t="n">
        <f aca="false">IF(G1270&gt;0,AJ1269+1,0)</f>
        <v>4</v>
      </c>
      <c r="AK1270" s="74" t="n">
        <f aca="false">IF(G1270&lt;=0,AK1269+1,0)</f>
        <v>0</v>
      </c>
      <c r="AL1270" s="74" t="n">
        <f aca="false">IF(K1270&gt;0,AL1269+1,0)</f>
        <v>4</v>
      </c>
      <c r="AM1270" s="74" t="n">
        <f aca="false">IF(K1270&lt;=0,AM1269+1,0)</f>
        <v>0</v>
      </c>
    </row>
    <row r="1271" customFormat="false" ht="15" hidden="false" customHeight="false" outlineLevel="0" collapsed="false">
      <c r="A1271" s="61" t="n">
        <v>1275</v>
      </c>
      <c r="B1271" s="62" t="n">
        <v>43446.40625</v>
      </c>
      <c r="C1271" s="63" t="n">
        <f aca="false">YEAR(B1271)</f>
        <v>2018</v>
      </c>
      <c r="D1271" s="32" t="s">
        <v>277</v>
      </c>
      <c r="E1271" s="64" t="n">
        <v>10635.8</v>
      </c>
      <c r="F1271" s="65" t="n">
        <v>0.0193</v>
      </c>
      <c r="G1271" s="66" t="n">
        <v>205.27094</v>
      </c>
      <c r="H1271" s="67" t="n">
        <f aca="false">E1271+IF(D1271="Long",1,-1)*G1271</f>
        <v>10841.07094</v>
      </c>
      <c r="I1271" s="68" t="n">
        <f aca="false">Assumptions!$B$58</f>
        <v>5.35750011455817</v>
      </c>
      <c r="J1271" s="68" t="n">
        <f aca="false">INDEX(Yearly!$D$5:$D$22,MATCH(C1271,Yearly!$A$5:$A$22,0))</f>
        <v>0.518467753021758</v>
      </c>
      <c r="K1271" s="68" t="n">
        <f aca="false">G1271-I1271-J1271</f>
        <v>199.39497213242</v>
      </c>
      <c r="L1271" s="69" t="n">
        <f aca="false">(I1271+J1271)/Assumptions!$B$8</f>
        <v>0.000259093470710942</v>
      </c>
      <c r="M1271" s="70" t="n">
        <f aca="false">F1271-L1271</f>
        <v>0.0190409065292891</v>
      </c>
      <c r="N1271" s="71" t="n">
        <f aca="false">G1271*Assumptions!$B$7</f>
        <v>1614455.9431</v>
      </c>
      <c r="O1271" s="71" t="n">
        <f aca="false">K1271*Assumptions!$B$7</f>
        <v>1568241.45582148</v>
      </c>
      <c r="P1271" s="68" t="n">
        <f aca="false">P1270+G1271</f>
        <v>17588.169045</v>
      </c>
      <c r="Q1271" s="68" t="n">
        <f aca="false">MAX(Q1270,P1271)</f>
        <v>17588.169045</v>
      </c>
      <c r="R1271" s="68" t="n">
        <f aca="false">Q1271-P1271</f>
        <v>0</v>
      </c>
      <c r="S1271" s="68" t="n">
        <f aca="false">S1270+K1271</f>
        <v>10147.6383213848</v>
      </c>
      <c r="T1271" s="68" t="n">
        <f aca="false">MAX(T1270,S1271)</f>
        <v>10147.6383213848</v>
      </c>
      <c r="U1271" s="68" t="n">
        <f aca="false">T1271-S1271</f>
        <v>0</v>
      </c>
      <c r="V1271" s="70" t="n">
        <f aca="false">V1270+F1271</f>
        <v>2.7717</v>
      </c>
      <c r="W1271" s="70" t="n">
        <f aca="false">MAX(W1270,V1271)</f>
        <v>2.7717</v>
      </c>
      <c r="X1271" s="70" t="n">
        <f aca="false">W1271-V1271</f>
        <v>0</v>
      </c>
      <c r="Y1271" s="70" t="n">
        <f aca="false">Y1270+M1271</f>
        <v>2.44361908251417</v>
      </c>
      <c r="Z1271" s="70" t="n">
        <f aca="false">MAX(Z1270,Y1271)</f>
        <v>2.44361908251417</v>
      </c>
      <c r="AA1271" s="70" t="n">
        <f aca="false">Z1271-Y1271</f>
        <v>0</v>
      </c>
      <c r="AB1271" s="72" t="n">
        <f aca="false">AB1270*(1+F1271)</f>
        <v>13.8059122347478</v>
      </c>
      <c r="AC1271" s="73" t="n">
        <f aca="false">MAX(AC1270,AB1271)</f>
        <v>13.8059122347478</v>
      </c>
      <c r="AD1271" s="70" t="n">
        <f aca="false">1-AB1271/AC1271</f>
        <v>0</v>
      </c>
      <c r="AE1271" s="73" t="n">
        <f aca="false">AE1270*(1+M1271)</f>
        <v>9.95047084580214</v>
      </c>
      <c r="AF1271" s="73" t="n">
        <f aca="false">MAX(AF1270,AE1271)</f>
        <v>9.95047084580214</v>
      </c>
      <c r="AG1271" s="70" t="n">
        <f aca="false">1-AE1271/AF1271</f>
        <v>0</v>
      </c>
      <c r="AH1271" s="74" t="n">
        <f aca="false">IF(R1271&gt;0,AH1270+1,0)</f>
        <v>0</v>
      </c>
      <c r="AI1271" s="74" t="n">
        <f aca="false">IF(U1271&gt;0,AI1270+1,0)</f>
        <v>0</v>
      </c>
      <c r="AJ1271" s="74" t="n">
        <f aca="false">IF(G1271&gt;0,AJ1270+1,0)</f>
        <v>5</v>
      </c>
      <c r="AK1271" s="74" t="n">
        <f aca="false">IF(G1271&lt;=0,AK1270+1,0)</f>
        <v>0</v>
      </c>
      <c r="AL1271" s="74" t="n">
        <f aca="false">IF(K1271&gt;0,AL1270+1,0)</f>
        <v>5</v>
      </c>
      <c r="AM1271" s="74" t="n">
        <f aca="false">IF(K1271&lt;=0,AM1270+1,0)</f>
        <v>0</v>
      </c>
    </row>
    <row r="1272" customFormat="false" ht="15" hidden="false" customHeight="false" outlineLevel="0" collapsed="false">
      <c r="A1272" s="61" t="n">
        <v>1276</v>
      </c>
      <c r="B1272" s="62" t="n">
        <v>43455.4479166667</v>
      </c>
      <c r="C1272" s="63" t="n">
        <f aca="false">YEAR(B1272)</f>
        <v>2018</v>
      </c>
      <c r="D1272" s="32" t="s">
        <v>276</v>
      </c>
      <c r="E1272" s="64" t="n">
        <v>10840.7</v>
      </c>
      <c r="F1272" s="65" t="n">
        <v>0.0037</v>
      </c>
      <c r="G1272" s="66" t="n">
        <v>40.11059</v>
      </c>
      <c r="H1272" s="67" t="n">
        <f aca="false">E1272+IF(D1272="Long",1,-1)*G1272</f>
        <v>10800.58941</v>
      </c>
      <c r="I1272" s="68" t="n">
        <f aca="false">Assumptions!$B$58</f>
        <v>5.35750011455817</v>
      </c>
      <c r="J1272" s="68" t="n">
        <f aca="false">INDEX(Yearly!$D$5:$D$22,MATCH(C1272,Yearly!$A$5:$A$22,0))</f>
        <v>0.518467753021758</v>
      </c>
      <c r="K1272" s="68" t="n">
        <f aca="false">G1272-I1272-J1272</f>
        <v>34.2346221324201</v>
      </c>
      <c r="L1272" s="69" t="n">
        <f aca="false">(I1272+J1272)/Assumptions!$B$8</f>
        <v>0.000259093470710942</v>
      </c>
      <c r="M1272" s="70" t="n">
        <f aca="false">F1272-L1272</f>
        <v>0.00344090652928906</v>
      </c>
      <c r="N1272" s="71" t="n">
        <f aca="false">G1272*Assumptions!$B$7</f>
        <v>315469.79035</v>
      </c>
      <c r="O1272" s="71" t="n">
        <f aca="false">K1272*Assumptions!$B$7</f>
        <v>269255.303071484</v>
      </c>
      <c r="P1272" s="68" t="n">
        <f aca="false">P1271+G1272</f>
        <v>17628.279635</v>
      </c>
      <c r="Q1272" s="68" t="n">
        <f aca="false">MAX(Q1271,P1272)</f>
        <v>17628.279635</v>
      </c>
      <c r="R1272" s="68" t="n">
        <f aca="false">Q1272-P1272</f>
        <v>0</v>
      </c>
      <c r="S1272" s="68" t="n">
        <f aca="false">S1271+K1272</f>
        <v>10181.8729435172</v>
      </c>
      <c r="T1272" s="68" t="n">
        <f aca="false">MAX(T1271,S1272)</f>
        <v>10181.8729435172</v>
      </c>
      <c r="U1272" s="68" t="n">
        <f aca="false">T1272-S1272</f>
        <v>0</v>
      </c>
      <c r="V1272" s="70" t="n">
        <f aca="false">V1271+F1272</f>
        <v>2.7754</v>
      </c>
      <c r="W1272" s="70" t="n">
        <f aca="false">MAX(W1271,V1272)</f>
        <v>2.7754</v>
      </c>
      <c r="X1272" s="70" t="n">
        <f aca="false">W1272-V1272</f>
        <v>0</v>
      </c>
      <c r="Y1272" s="70" t="n">
        <f aca="false">Y1271+M1272</f>
        <v>2.44705998904346</v>
      </c>
      <c r="Z1272" s="70" t="n">
        <f aca="false">MAX(Z1271,Y1272)</f>
        <v>2.44705998904346</v>
      </c>
      <c r="AA1272" s="70" t="n">
        <f aca="false">Z1272-Y1272</f>
        <v>0</v>
      </c>
      <c r="AB1272" s="72" t="n">
        <f aca="false">AB1271*(1+F1272)</f>
        <v>13.8569941100164</v>
      </c>
      <c r="AC1272" s="73" t="n">
        <f aca="false">MAX(AC1271,AB1272)</f>
        <v>13.8569941100164</v>
      </c>
      <c r="AD1272" s="70" t="n">
        <f aca="false">1-AB1272/AC1272</f>
        <v>0</v>
      </c>
      <c r="AE1272" s="73" t="n">
        <f aca="false">AE1271*(1+M1272)</f>
        <v>9.98470948590496</v>
      </c>
      <c r="AF1272" s="73" t="n">
        <f aca="false">MAX(AF1271,AE1272)</f>
        <v>9.98470948590496</v>
      </c>
      <c r="AG1272" s="70" t="n">
        <f aca="false">1-AE1272/AF1272</f>
        <v>0</v>
      </c>
      <c r="AH1272" s="74" t="n">
        <f aca="false">IF(R1272&gt;0,AH1271+1,0)</f>
        <v>0</v>
      </c>
      <c r="AI1272" s="74" t="n">
        <f aca="false">IF(U1272&gt;0,AI1271+1,0)</f>
        <v>0</v>
      </c>
      <c r="AJ1272" s="74" t="n">
        <f aca="false">IF(G1272&gt;0,AJ1271+1,0)</f>
        <v>6</v>
      </c>
      <c r="AK1272" s="74" t="n">
        <f aca="false">IF(G1272&lt;=0,AK1271+1,0)</f>
        <v>0</v>
      </c>
      <c r="AL1272" s="74" t="n">
        <f aca="false">IF(K1272&gt;0,AL1271+1,0)</f>
        <v>6</v>
      </c>
      <c r="AM1272" s="74" t="n">
        <f aca="false">IF(K1272&lt;=0,AM1271+1,0)</f>
        <v>0</v>
      </c>
    </row>
    <row r="1273" customFormat="false" ht="15" hidden="false" customHeight="false" outlineLevel="0" collapsed="false">
      <c r="A1273" s="61" t="n">
        <v>1277</v>
      </c>
      <c r="B1273" s="62" t="n">
        <v>43461.40625</v>
      </c>
      <c r="C1273" s="63" t="n">
        <f aca="false">YEAR(B1273)</f>
        <v>2018</v>
      </c>
      <c r="D1273" s="32" t="s">
        <v>277</v>
      </c>
      <c r="E1273" s="64" t="n">
        <v>10800.65</v>
      </c>
      <c r="F1273" s="65" t="n">
        <v>0.0024</v>
      </c>
      <c r="G1273" s="66" t="n">
        <v>25.92156</v>
      </c>
      <c r="H1273" s="67" t="n">
        <f aca="false">E1273+IF(D1273="Long",1,-1)*G1273</f>
        <v>10826.57156</v>
      </c>
      <c r="I1273" s="68" t="n">
        <f aca="false">Assumptions!$B$58</f>
        <v>5.35750011455817</v>
      </c>
      <c r="J1273" s="68" t="n">
        <f aca="false">INDEX(Yearly!$D$5:$D$22,MATCH(C1273,Yearly!$A$5:$A$22,0))</f>
        <v>0.518467753021758</v>
      </c>
      <c r="K1273" s="68" t="n">
        <f aca="false">G1273-I1273-J1273</f>
        <v>20.0455921324201</v>
      </c>
      <c r="L1273" s="69" t="n">
        <f aca="false">(I1273+J1273)/Assumptions!$B$8</f>
        <v>0.000259093470710942</v>
      </c>
      <c r="M1273" s="70" t="n">
        <f aca="false">F1273-L1273</f>
        <v>0.00214090652928906</v>
      </c>
      <c r="N1273" s="71" t="n">
        <f aca="false">G1273*Assumptions!$B$7</f>
        <v>203873.0694</v>
      </c>
      <c r="O1273" s="71" t="n">
        <f aca="false">K1273*Assumptions!$B$7</f>
        <v>157658.582121484</v>
      </c>
      <c r="P1273" s="68" t="n">
        <f aca="false">P1272+G1273</f>
        <v>17654.201195</v>
      </c>
      <c r="Q1273" s="68" t="n">
        <f aca="false">MAX(Q1272,P1273)</f>
        <v>17654.201195</v>
      </c>
      <c r="R1273" s="68" t="n">
        <f aca="false">Q1273-P1273</f>
        <v>0</v>
      </c>
      <c r="S1273" s="68" t="n">
        <f aca="false">S1272+K1273</f>
        <v>10201.9185356496</v>
      </c>
      <c r="T1273" s="68" t="n">
        <f aca="false">MAX(T1272,S1273)</f>
        <v>10201.9185356496</v>
      </c>
      <c r="U1273" s="68" t="n">
        <f aca="false">T1273-S1273</f>
        <v>0</v>
      </c>
      <c r="V1273" s="70" t="n">
        <f aca="false">V1272+F1273</f>
        <v>2.7778</v>
      </c>
      <c r="W1273" s="70" t="n">
        <f aca="false">MAX(W1272,V1273)</f>
        <v>2.7778</v>
      </c>
      <c r="X1273" s="70" t="n">
        <f aca="false">W1273-V1273</f>
        <v>0</v>
      </c>
      <c r="Y1273" s="70" t="n">
        <f aca="false">Y1272+M1273</f>
        <v>2.44920089557275</v>
      </c>
      <c r="Z1273" s="70" t="n">
        <f aca="false">MAX(Z1272,Y1273)</f>
        <v>2.44920089557275</v>
      </c>
      <c r="AA1273" s="70" t="n">
        <f aca="false">Z1273-Y1273</f>
        <v>0</v>
      </c>
      <c r="AB1273" s="72" t="n">
        <f aca="false">AB1272*(1+F1273)</f>
        <v>13.8902508958804</v>
      </c>
      <c r="AC1273" s="73" t="n">
        <f aca="false">MAX(AC1272,AB1273)</f>
        <v>13.8902508958804</v>
      </c>
      <c r="AD1273" s="70" t="n">
        <f aca="false">1-AB1273/AC1273</f>
        <v>0</v>
      </c>
      <c r="AE1273" s="73" t="n">
        <f aca="false">AE1272*(1+M1273)</f>
        <v>10.0060858156364</v>
      </c>
      <c r="AF1273" s="73" t="n">
        <f aca="false">MAX(AF1272,AE1273)</f>
        <v>10.0060858156364</v>
      </c>
      <c r="AG1273" s="70" t="n">
        <f aca="false">1-AE1273/AF1273</f>
        <v>0</v>
      </c>
      <c r="AH1273" s="74" t="n">
        <f aca="false">IF(R1273&gt;0,AH1272+1,0)</f>
        <v>0</v>
      </c>
      <c r="AI1273" s="74" t="n">
        <f aca="false">IF(U1273&gt;0,AI1272+1,0)</f>
        <v>0</v>
      </c>
      <c r="AJ1273" s="74" t="n">
        <f aca="false">IF(G1273&gt;0,AJ1272+1,0)</f>
        <v>7</v>
      </c>
      <c r="AK1273" s="74" t="n">
        <f aca="false">IF(G1273&lt;=0,AK1272+1,0)</f>
        <v>0</v>
      </c>
      <c r="AL1273" s="74" t="n">
        <f aca="false">IF(K1273&gt;0,AL1272+1,0)</f>
        <v>7</v>
      </c>
      <c r="AM1273" s="74" t="n">
        <f aca="false">IF(K1273&lt;=0,AM1272+1,0)</f>
        <v>0</v>
      </c>
    </row>
    <row r="1274" customFormat="false" ht="15" hidden="false" customHeight="false" outlineLevel="0" collapsed="false">
      <c r="A1274" s="61" t="n">
        <v>1278</v>
      </c>
      <c r="B1274" s="62" t="n">
        <v>43466.4270833333</v>
      </c>
      <c r="C1274" s="63" t="n">
        <f aca="false">YEAR(B1274)</f>
        <v>2019</v>
      </c>
      <c r="D1274" s="32" t="s">
        <v>276</v>
      </c>
      <c r="E1274" s="64" t="n">
        <v>10826.4</v>
      </c>
      <c r="F1274" s="65" t="n">
        <v>-0.0053</v>
      </c>
      <c r="G1274" s="66" t="n">
        <v>-57.37992</v>
      </c>
      <c r="H1274" s="67" t="n">
        <f aca="false">E1274+IF(D1274="Long",1,-1)*G1274</f>
        <v>10883.77992</v>
      </c>
      <c r="I1274" s="68" t="n">
        <f aca="false">Assumptions!$B$58</f>
        <v>5.35750011455817</v>
      </c>
      <c r="J1274" s="68" t="n">
        <f aca="false">INDEX(Yearly!$D$5:$D$22,MATCH(C1274,Yearly!$A$5:$A$22,0))</f>
        <v>0.431476519293275</v>
      </c>
      <c r="K1274" s="68" t="n">
        <f aca="false">G1274-I1274-J1274</f>
        <v>-63.1688966338514</v>
      </c>
      <c r="L1274" s="69" t="n">
        <f aca="false">(I1274+J1274)/Assumptions!$B$8</f>
        <v>0.000255257700812932</v>
      </c>
      <c r="M1274" s="70" t="n">
        <f aca="false">F1274-L1274</f>
        <v>-0.00555525770081293</v>
      </c>
      <c r="N1274" s="71" t="n">
        <f aca="false">G1274*Assumptions!$B$7</f>
        <v>-451293.0708</v>
      </c>
      <c r="O1274" s="71" t="n">
        <f aca="false">K1274*Assumptions!$B$7</f>
        <v>-496823.372025242</v>
      </c>
      <c r="P1274" s="68" t="n">
        <f aca="false">P1273+G1274</f>
        <v>17596.821275</v>
      </c>
      <c r="Q1274" s="68" t="n">
        <f aca="false">MAX(Q1273,P1274)</f>
        <v>17654.201195</v>
      </c>
      <c r="R1274" s="68" t="n">
        <f aca="false">Q1274-P1274</f>
        <v>57.3799199999994</v>
      </c>
      <c r="S1274" s="68" t="n">
        <f aca="false">S1273+K1274</f>
        <v>10138.7496390157</v>
      </c>
      <c r="T1274" s="68" t="n">
        <f aca="false">MAX(T1273,S1274)</f>
        <v>10201.9185356496</v>
      </c>
      <c r="U1274" s="68" t="n">
        <f aca="false">T1274-S1274</f>
        <v>63.1688966338515</v>
      </c>
      <c r="V1274" s="70" t="n">
        <f aca="false">V1273+F1274</f>
        <v>2.7725</v>
      </c>
      <c r="W1274" s="70" t="n">
        <f aca="false">MAX(W1273,V1274)</f>
        <v>2.7778</v>
      </c>
      <c r="X1274" s="70" t="n">
        <f aca="false">W1274-V1274</f>
        <v>0.00530000000000008</v>
      </c>
      <c r="Y1274" s="70" t="n">
        <f aca="false">Y1273+M1274</f>
        <v>2.44364563787193</v>
      </c>
      <c r="Z1274" s="70" t="n">
        <f aca="false">MAX(Z1273,Y1274)</f>
        <v>2.44920089557275</v>
      </c>
      <c r="AA1274" s="70" t="n">
        <f aca="false">Z1274-Y1274</f>
        <v>0.00555525770081289</v>
      </c>
      <c r="AB1274" s="72" t="n">
        <f aca="false">AB1273*(1+F1274)</f>
        <v>13.8166325661322</v>
      </c>
      <c r="AC1274" s="73" t="n">
        <f aca="false">MAX(AC1273,AB1274)</f>
        <v>13.8902508958804</v>
      </c>
      <c r="AD1274" s="70" t="n">
        <f aca="false">1-AB1274/AC1274</f>
        <v>0.00529999999999997</v>
      </c>
      <c r="AE1274" s="73" t="n">
        <f aca="false">AE1273*(1+M1274)</f>
        <v>9.95049943035408</v>
      </c>
      <c r="AF1274" s="73" t="n">
        <f aca="false">MAX(AF1273,AE1274)</f>
        <v>10.0060858156364</v>
      </c>
      <c r="AG1274" s="70" t="n">
        <f aca="false">1-AE1274/AF1274</f>
        <v>0.00555525770081289</v>
      </c>
      <c r="AH1274" s="74" t="n">
        <f aca="false">IF(R1274&gt;0,AH1273+1,0)</f>
        <v>1</v>
      </c>
      <c r="AI1274" s="74" t="n">
        <f aca="false">IF(U1274&gt;0,AI1273+1,0)</f>
        <v>1</v>
      </c>
      <c r="AJ1274" s="74" t="n">
        <f aca="false">IF(G1274&gt;0,AJ1273+1,0)</f>
        <v>0</v>
      </c>
      <c r="AK1274" s="74" t="n">
        <f aca="false">IF(G1274&lt;=0,AK1273+1,0)</f>
        <v>1</v>
      </c>
      <c r="AL1274" s="74" t="n">
        <f aca="false">IF(K1274&gt;0,AL1273+1,0)</f>
        <v>0</v>
      </c>
      <c r="AM1274" s="74" t="n">
        <f aca="false">IF(K1274&lt;=0,AM1273+1,0)</f>
        <v>1</v>
      </c>
    </row>
    <row r="1275" customFormat="false" ht="15" hidden="false" customHeight="false" outlineLevel="0" collapsed="false">
      <c r="A1275" s="61" t="n">
        <v>1279</v>
      </c>
      <c r="B1275" s="62" t="n">
        <v>43466.6145833333</v>
      </c>
      <c r="C1275" s="63" t="n">
        <f aca="false">YEAR(B1275)</f>
        <v>2019</v>
      </c>
      <c r="D1275" s="32" t="s">
        <v>277</v>
      </c>
      <c r="E1275" s="64" t="n">
        <v>10883.4</v>
      </c>
      <c r="F1275" s="65" t="n">
        <v>-0.0067</v>
      </c>
      <c r="G1275" s="66" t="n">
        <v>-72.91878</v>
      </c>
      <c r="H1275" s="67" t="n">
        <f aca="false">E1275+IF(D1275="Long",1,-1)*G1275</f>
        <v>10810.48122</v>
      </c>
      <c r="I1275" s="68" t="n">
        <f aca="false">Assumptions!$B$58</f>
        <v>5.35750011455817</v>
      </c>
      <c r="J1275" s="68" t="n">
        <f aca="false">INDEX(Yearly!$D$5:$D$22,MATCH(C1275,Yearly!$A$5:$A$22,0))</f>
        <v>0.431476519293275</v>
      </c>
      <c r="K1275" s="68" t="n">
        <f aca="false">G1275-I1275-J1275</f>
        <v>-78.7077566338514</v>
      </c>
      <c r="L1275" s="69" t="n">
        <f aca="false">(I1275+J1275)/Assumptions!$B$8</f>
        <v>0.000255257700812932</v>
      </c>
      <c r="M1275" s="70" t="n">
        <f aca="false">F1275-L1275</f>
        <v>-0.00695525770081293</v>
      </c>
      <c r="N1275" s="71" t="n">
        <f aca="false">G1275*Assumptions!$B$7</f>
        <v>-573506.2047</v>
      </c>
      <c r="O1275" s="71" t="n">
        <f aca="false">K1275*Assumptions!$B$7</f>
        <v>-619036.505925242</v>
      </c>
      <c r="P1275" s="68" t="n">
        <f aca="false">P1274+G1275</f>
        <v>17523.902495</v>
      </c>
      <c r="Q1275" s="68" t="n">
        <f aca="false">MAX(Q1274,P1275)</f>
        <v>17654.201195</v>
      </c>
      <c r="R1275" s="68" t="n">
        <f aca="false">Q1275-P1275</f>
        <v>130.298699999999</v>
      </c>
      <c r="S1275" s="68" t="n">
        <f aca="false">S1274+K1275</f>
        <v>10060.0418823819</v>
      </c>
      <c r="T1275" s="68" t="n">
        <f aca="false">MAX(T1274,S1275)</f>
        <v>10201.9185356496</v>
      </c>
      <c r="U1275" s="68" t="n">
        <f aca="false">T1275-S1275</f>
        <v>141.876653267704</v>
      </c>
      <c r="V1275" s="70" t="n">
        <f aca="false">V1274+F1275</f>
        <v>2.7658</v>
      </c>
      <c r="W1275" s="70" t="n">
        <f aca="false">MAX(W1274,V1275)</f>
        <v>2.7778</v>
      </c>
      <c r="X1275" s="70" t="n">
        <f aca="false">W1275-V1275</f>
        <v>0.012</v>
      </c>
      <c r="Y1275" s="70" t="n">
        <f aca="false">Y1274+M1275</f>
        <v>2.43669038017112</v>
      </c>
      <c r="Z1275" s="70" t="n">
        <f aca="false">MAX(Z1274,Y1275)</f>
        <v>2.44920089557275</v>
      </c>
      <c r="AA1275" s="70" t="n">
        <f aca="false">Z1275-Y1275</f>
        <v>0.0125105154016256</v>
      </c>
      <c r="AB1275" s="72" t="n">
        <f aca="false">AB1274*(1+F1275)</f>
        <v>13.7240611279392</v>
      </c>
      <c r="AC1275" s="73" t="n">
        <f aca="false">MAX(AC1274,AB1275)</f>
        <v>13.8902508958804</v>
      </c>
      <c r="AD1275" s="70" t="n">
        <f aca="false">1-AB1275/AC1275</f>
        <v>0.0119644900000001</v>
      </c>
      <c r="AE1275" s="73" t="n">
        <f aca="false">AE1274*(1+M1275)</f>
        <v>9.88129114256417</v>
      </c>
      <c r="AF1275" s="73" t="n">
        <f aca="false">MAX(AF1274,AE1275)</f>
        <v>10.0060858156364</v>
      </c>
      <c r="AG1275" s="70" t="n">
        <f aca="false">1-AE1275/AF1275</f>
        <v>0.0124718771527224</v>
      </c>
      <c r="AH1275" s="74" t="n">
        <f aca="false">IF(R1275&gt;0,AH1274+1,0)</f>
        <v>2</v>
      </c>
      <c r="AI1275" s="74" t="n">
        <f aca="false">IF(U1275&gt;0,AI1274+1,0)</f>
        <v>2</v>
      </c>
      <c r="AJ1275" s="74" t="n">
        <f aca="false">IF(G1275&gt;0,AJ1274+1,0)</f>
        <v>0</v>
      </c>
      <c r="AK1275" s="74" t="n">
        <f aca="false">IF(G1275&lt;=0,AK1274+1,0)</f>
        <v>2</v>
      </c>
      <c r="AL1275" s="74" t="n">
        <f aca="false">IF(K1275&gt;0,AL1274+1,0)</f>
        <v>0</v>
      </c>
      <c r="AM1275" s="74" t="n">
        <f aca="false">IF(K1275&lt;=0,AM1274+1,0)</f>
        <v>2</v>
      </c>
    </row>
    <row r="1276" customFormat="false" ht="15" hidden="false" customHeight="false" outlineLevel="0" collapsed="false">
      <c r="A1276" s="61" t="n">
        <v>1280</v>
      </c>
      <c r="B1276" s="62" t="n">
        <v>43467.53125</v>
      </c>
      <c r="C1276" s="63" t="n">
        <f aca="false">YEAR(B1276)</f>
        <v>2019</v>
      </c>
      <c r="D1276" s="32" t="s">
        <v>276</v>
      </c>
      <c r="E1276" s="64" t="n">
        <v>10810</v>
      </c>
      <c r="F1276" s="65" t="n">
        <v>0.0014</v>
      </c>
      <c r="G1276" s="66" t="n">
        <v>15.134</v>
      </c>
      <c r="H1276" s="67" t="n">
        <f aca="false">E1276+IF(D1276="Long",1,-1)*G1276</f>
        <v>10794.866</v>
      </c>
      <c r="I1276" s="68" t="n">
        <f aca="false">Assumptions!$B$58</f>
        <v>5.35750011455817</v>
      </c>
      <c r="J1276" s="68" t="n">
        <f aca="false">INDEX(Yearly!$D$5:$D$22,MATCH(C1276,Yearly!$A$5:$A$22,0))</f>
        <v>0.431476519293275</v>
      </c>
      <c r="K1276" s="68" t="n">
        <f aca="false">G1276-I1276-J1276</f>
        <v>9.34502336614856</v>
      </c>
      <c r="L1276" s="69" t="n">
        <f aca="false">(I1276+J1276)/Assumptions!$B$8</f>
        <v>0.000255257700812932</v>
      </c>
      <c r="M1276" s="70" t="n">
        <f aca="false">F1276-L1276</f>
        <v>0.00114474229918707</v>
      </c>
      <c r="N1276" s="71" t="n">
        <f aca="false">G1276*Assumptions!$B$7</f>
        <v>119028.91</v>
      </c>
      <c r="O1276" s="71" t="n">
        <f aca="false">K1276*Assumptions!$B$7</f>
        <v>73498.6087747584</v>
      </c>
      <c r="P1276" s="68" t="n">
        <f aca="false">P1275+G1276</f>
        <v>17539.036495</v>
      </c>
      <c r="Q1276" s="68" t="n">
        <f aca="false">MAX(Q1275,P1276)</f>
        <v>17654.201195</v>
      </c>
      <c r="R1276" s="68" t="n">
        <f aca="false">Q1276-P1276</f>
        <v>115.164700000001</v>
      </c>
      <c r="S1276" s="68" t="n">
        <f aca="false">S1275+K1276</f>
        <v>10069.386905748</v>
      </c>
      <c r="T1276" s="68" t="n">
        <f aca="false">MAX(T1275,S1276)</f>
        <v>10201.9185356496</v>
      </c>
      <c r="U1276" s="68" t="n">
        <f aca="false">T1276-S1276</f>
        <v>132.531629901556</v>
      </c>
      <c r="V1276" s="70" t="n">
        <f aca="false">V1275+F1276</f>
        <v>2.7672</v>
      </c>
      <c r="W1276" s="70" t="n">
        <f aca="false">MAX(W1275,V1276)</f>
        <v>2.7778</v>
      </c>
      <c r="X1276" s="70" t="n">
        <f aca="false">W1276-V1276</f>
        <v>0.0106000000000002</v>
      </c>
      <c r="Y1276" s="70" t="n">
        <f aca="false">Y1275+M1276</f>
        <v>2.43783512247031</v>
      </c>
      <c r="Z1276" s="70" t="n">
        <f aca="false">MAX(Z1275,Y1276)</f>
        <v>2.44920089557275</v>
      </c>
      <c r="AA1276" s="70" t="n">
        <f aca="false">Z1276-Y1276</f>
        <v>0.0113657731024386</v>
      </c>
      <c r="AB1276" s="72" t="n">
        <f aca="false">AB1275*(1+F1276)</f>
        <v>13.7432748135183</v>
      </c>
      <c r="AC1276" s="73" t="n">
        <f aca="false">MAX(AC1275,AB1276)</f>
        <v>13.8902508958804</v>
      </c>
      <c r="AD1276" s="70" t="n">
        <f aca="false">1-AB1276/AC1276</f>
        <v>0.0105812402859999</v>
      </c>
      <c r="AE1276" s="73" t="n">
        <f aca="false">AE1275*(1+M1276)</f>
        <v>9.89260267450564</v>
      </c>
      <c r="AF1276" s="73" t="n">
        <f aca="false">MAX(AF1275,AE1276)</f>
        <v>10.0060858156364</v>
      </c>
      <c r="AG1276" s="70" t="n">
        <f aca="false">1-AE1276/AF1276</f>
        <v>0.0113414119388623</v>
      </c>
      <c r="AH1276" s="74" t="n">
        <f aca="false">IF(R1276&gt;0,AH1275+1,0)</f>
        <v>3</v>
      </c>
      <c r="AI1276" s="74" t="n">
        <f aca="false">IF(U1276&gt;0,AI1275+1,0)</f>
        <v>3</v>
      </c>
      <c r="AJ1276" s="74" t="n">
        <f aca="false">IF(G1276&gt;0,AJ1275+1,0)</f>
        <v>1</v>
      </c>
      <c r="AK1276" s="74" t="n">
        <f aca="false">IF(G1276&lt;=0,AK1275+1,0)</f>
        <v>0</v>
      </c>
      <c r="AL1276" s="74" t="n">
        <f aca="false">IF(K1276&gt;0,AL1275+1,0)</f>
        <v>1</v>
      </c>
      <c r="AM1276" s="74" t="n">
        <f aca="false">IF(K1276&lt;=0,AM1275+1,0)</f>
        <v>0</v>
      </c>
    </row>
    <row r="1277" customFormat="false" ht="15" hidden="false" customHeight="false" outlineLevel="0" collapsed="false">
      <c r="A1277" s="61" t="n">
        <v>1281</v>
      </c>
      <c r="B1277" s="62" t="n">
        <v>43472.40625</v>
      </c>
      <c r="C1277" s="63" t="n">
        <f aca="false">YEAR(B1277)</f>
        <v>2019</v>
      </c>
      <c r="D1277" s="32" t="s">
        <v>277</v>
      </c>
      <c r="E1277" s="64" t="n">
        <v>10794.85</v>
      </c>
      <c r="F1277" s="65" t="n">
        <v>-0.0019</v>
      </c>
      <c r="G1277" s="66" t="n">
        <v>-20.510215</v>
      </c>
      <c r="H1277" s="67" t="n">
        <f aca="false">E1277+IF(D1277="Long",1,-1)*G1277</f>
        <v>10774.339785</v>
      </c>
      <c r="I1277" s="68" t="n">
        <f aca="false">Assumptions!$B$58</f>
        <v>5.35750011455817</v>
      </c>
      <c r="J1277" s="68" t="n">
        <f aca="false">INDEX(Yearly!$D$5:$D$22,MATCH(C1277,Yearly!$A$5:$A$22,0))</f>
        <v>0.431476519293275</v>
      </c>
      <c r="K1277" s="68" t="n">
        <f aca="false">G1277-I1277-J1277</f>
        <v>-26.2991916338514</v>
      </c>
      <c r="L1277" s="69" t="n">
        <f aca="false">(I1277+J1277)/Assumptions!$B$8</f>
        <v>0.000255257700812932</v>
      </c>
      <c r="M1277" s="70" t="n">
        <f aca="false">F1277-L1277</f>
        <v>-0.00215525770081293</v>
      </c>
      <c r="N1277" s="71" t="n">
        <f aca="false">G1277*Assumptions!$B$7</f>
        <v>-161312.840975</v>
      </c>
      <c r="O1277" s="71" t="n">
        <f aca="false">K1277*Assumptions!$B$7</f>
        <v>-206843.142200242</v>
      </c>
      <c r="P1277" s="68" t="n">
        <f aca="false">P1276+G1277</f>
        <v>17518.52628</v>
      </c>
      <c r="Q1277" s="68" t="n">
        <f aca="false">MAX(Q1276,P1277)</f>
        <v>17654.201195</v>
      </c>
      <c r="R1277" s="68" t="n">
        <f aca="false">Q1277-P1277</f>
        <v>135.674915</v>
      </c>
      <c r="S1277" s="68" t="n">
        <f aca="false">S1276+K1277</f>
        <v>10043.0877141142</v>
      </c>
      <c r="T1277" s="68" t="n">
        <f aca="false">MAX(T1276,S1277)</f>
        <v>10201.9185356496</v>
      </c>
      <c r="U1277" s="68" t="n">
        <f aca="false">T1277-S1277</f>
        <v>158.830821535406</v>
      </c>
      <c r="V1277" s="70" t="n">
        <f aca="false">V1276+F1277</f>
        <v>2.7653</v>
      </c>
      <c r="W1277" s="70" t="n">
        <f aca="false">MAX(W1276,V1277)</f>
        <v>2.7778</v>
      </c>
      <c r="X1277" s="70" t="n">
        <f aca="false">W1277-V1277</f>
        <v>0.0125000000000002</v>
      </c>
      <c r="Y1277" s="70" t="n">
        <f aca="false">Y1276+M1277</f>
        <v>2.43567986476949</v>
      </c>
      <c r="Z1277" s="70" t="n">
        <f aca="false">MAX(Z1276,Y1277)</f>
        <v>2.44920089557275</v>
      </c>
      <c r="AA1277" s="70" t="n">
        <f aca="false">Z1277-Y1277</f>
        <v>0.0135210308032514</v>
      </c>
      <c r="AB1277" s="72" t="n">
        <f aca="false">AB1276*(1+F1277)</f>
        <v>13.7171625913726</v>
      </c>
      <c r="AC1277" s="73" t="n">
        <f aca="false">MAX(AC1276,AB1277)</f>
        <v>13.8902508958804</v>
      </c>
      <c r="AD1277" s="70" t="n">
        <f aca="false">1-AB1277/AC1277</f>
        <v>0.0124611359294565</v>
      </c>
      <c r="AE1277" s="73" t="n">
        <f aca="false">AE1276*(1+M1277)</f>
        <v>9.87128156641033</v>
      </c>
      <c r="AF1277" s="73" t="n">
        <f aca="false">MAX(AF1276,AE1277)</f>
        <v>10.0060858156364</v>
      </c>
      <c r="AG1277" s="70" t="n">
        <f aca="false">1-AE1277/AF1277</f>
        <v>0.0134722259742559</v>
      </c>
      <c r="AH1277" s="74" t="n">
        <f aca="false">IF(R1277&gt;0,AH1276+1,0)</f>
        <v>4</v>
      </c>
      <c r="AI1277" s="74" t="n">
        <f aca="false">IF(U1277&gt;0,AI1276+1,0)</f>
        <v>4</v>
      </c>
      <c r="AJ1277" s="74" t="n">
        <f aca="false">IF(G1277&gt;0,AJ1276+1,0)</f>
        <v>0</v>
      </c>
      <c r="AK1277" s="74" t="n">
        <f aca="false">IF(G1277&lt;=0,AK1276+1,0)</f>
        <v>1</v>
      </c>
      <c r="AL1277" s="74" t="n">
        <f aca="false">IF(K1277&gt;0,AL1276+1,0)</f>
        <v>0</v>
      </c>
      <c r="AM1277" s="74" t="n">
        <f aca="false">IF(K1277&lt;=0,AM1276+1,0)</f>
        <v>1</v>
      </c>
    </row>
    <row r="1278" customFormat="false" ht="15" hidden="false" customHeight="false" outlineLevel="0" collapsed="false">
      <c r="A1278" s="61" t="n">
        <v>1282</v>
      </c>
      <c r="B1278" s="62" t="n">
        <v>43472.6354166667</v>
      </c>
      <c r="C1278" s="63" t="n">
        <f aca="false">YEAR(B1278)</f>
        <v>2019</v>
      </c>
      <c r="D1278" s="32" t="s">
        <v>276</v>
      </c>
      <c r="E1278" s="64" t="n">
        <v>10774.6</v>
      </c>
      <c r="F1278" s="65" t="n">
        <v>-0.0013</v>
      </c>
      <c r="G1278" s="66" t="n">
        <v>-14.00698</v>
      </c>
      <c r="H1278" s="67" t="n">
        <f aca="false">E1278+IF(D1278="Long",1,-1)*G1278</f>
        <v>10788.60698</v>
      </c>
      <c r="I1278" s="68" t="n">
        <f aca="false">Assumptions!$B$58</f>
        <v>5.35750011455817</v>
      </c>
      <c r="J1278" s="68" t="n">
        <f aca="false">INDEX(Yearly!$D$5:$D$22,MATCH(C1278,Yearly!$A$5:$A$22,0))</f>
        <v>0.431476519293275</v>
      </c>
      <c r="K1278" s="68" t="n">
        <f aca="false">G1278-I1278-J1278</f>
        <v>-19.7959566338514</v>
      </c>
      <c r="L1278" s="69" t="n">
        <f aca="false">(I1278+J1278)/Assumptions!$B$8</f>
        <v>0.000255257700812932</v>
      </c>
      <c r="M1278" s="70" t="n">
        <f aca="false">F1278-L1278</f>
        <v>-0.00155525770081293</v>
      </c>
      <c r="N1278" s="71" t="n">
        <f aca="false">G1278*Assumptions!$B$7</f>
        <v>-110164.8977</v>
      </c>
      <c r="O1278" s="71" t="n">
        <f aca="false">K1278*Assumptions!$B$7</f>
        <v>-155695.198925242</v>
      </c>
      <c r="P1278" s="68" t="n">
        <f aca="false">P1277+G1278</f>
        <v>17504.5193</v>
      </c>
      <c r="Q1278" s="68" t="n">
        <f aca="false">MAX(Q1277,P1278)</f>
        <v>17654.201195</v>
      </c>
      <c r="R1278" s="68" t="n">
        <f aca="false">Q1278-P1278</f>
        <v>149.681894999998</v>
      </c>
      <c r="S1278" s="68" t="n">
        <f aca="false">S1277+K1278</f>
        <v>10023.2917574803</v>
      </c>
      <c r="T1278" s="68" t="n">
        <f aca="false">MAX(T1277,S1278)</f>
        <v>10201.9185356496</v>
      </c>
      <c r="U1278" s="68" t="n">
        <f aca="false">T1278-S1278</f>
        <v>178.626778169259</v>
      </c>
      <c r="V1278" s="70" t="n">
        <f aca="false">V1277+F1278</f>
        <v>2.764</v>
      </c>
      <c r="W1278" s="70" t="n">
        <f aca="false">MAX(W1277,V1278)</f>
        <v>2.7778</v>
      </c>
      <c r="X1278" s="70" t="n">
        <f aca="false">W1278-V1278</f>
        <v>0.0138000000000003</v>
      </c>
      <c r="Y1278" s="70" t="n">
        <f aca="false">Y1277+M1278</f>
        <v>2.43412460706868</v>
      </c>
      <c r="Z1278" s="70" t="n">
        <f aca="false">MAX(Z1277,Y1278)</f>
        <v>2.44920089557275</v>
      </c>
      <c r="AA1278" s="70" t="n">
        <f aca="false">Z1278-Y1278</f>
        <v>0.0150762885040643</v>
      </c>
      <c r="AB1278" s="72" t="n">
        <f aca="false">AB1277*(1+F1278)</f>
        <v>13.6993302800038</v>
      </c>
      <c r="AC1278" s="73" t="n">
        <f aca="false">MAX(AC1277,AB1278)</f>
        <v>13.8902508958804</v>
      </c>
      <c r="AD1278" s="70" t="n">
        <f aca="false">1-AB1278/AC1278</f>
        <v>0.0137449364527482</v>
      </c>
      <c r="AE1278" s="73" t="n">
        <f aca="false">AE1277*(1+M1278)</f>
        <v>9.85592917973728</v>
      </c>
      <c r="AF1278" s="73" t="n">
        <f aca="false">MAX(AF1277,AE1278)</f>
        <v>10.0060858156364</v>
      </c>
      <c r="AG1278" s="70" t="n">
        <f aca="false">1-AE1278/AF1278</f>
        <v>0.0150065308918753</v>
      </c>
      <c r="AH1278" s="74" t="n">
        <f aca="false">IF(R1278&gt;0,AH1277+1,0)</f>
        <v>5</v>
      </c>
      <c r="AI1278" s="74" t="n">
        <f aca="false">IF(U1278&gt;0,AI1277+1,0)</f>
        <v>5</v>
      </c>
      <c r="AJ1278" s="74" t="n">
        <f aca="false">IF(G1278&gt;0,AJ1277+1,0)</f>
        <v>0</v>
      </c>
      <c r="AK1278" s="74" t="n">
        <f aca="false">IF(G1278&lt;=0,AK1277+1,0)</f>
        <v>2</v>
      </c>
      <c r="AL1278" s="74" t="n">
        <f aca="false">IF(K1278&gt;0,AL1277+1,0)</f>
        <v>0</v>
      </c>
      <c r="AM1278" s="74" t="n">
        <f aca="false">IF(K1278&lt;=0,AM1277+1,0)</f>
        <v>2</v>
      </c>
    </row>
    <row r="1279" customFormat="false" ht="15" hidden="false" customHeight="false" outlineLevel="0" collapsed="false">
      <c r="A1279" s="61" t="n">
        <v>1283</v>
      </c>
      <c r="B1279" s="62" t="n">
        <v>43473.4451388889</v>
      </c>
      <c r="C1279" s="63" t="n">
        <f aca="false">YEAR(B1279)</f>
        <v>2019</v>
      </c>
      <c r="D1279" s="32" t="s">
        <v>277</v>
      </c>
      <c r="E1279" s="64" t="n">
        <v>10789.05</v>
      </c>
      <c r="F1279" s="65" t="n">
        <v>-0.0024</v>
      </c>
      <c r="G1279" s="66" t="n">
        <v>-25.89372</v>
      </c>
      <c r="H1279" s="67" t="n">
        <f aca="false">E1279+IF(D1279="Long",1,-1)*G1279</f>
        <v>10763.15628</v>
      </c>
      <c r="I1279" s="68" t="n">
        <f aca="false">Assumptions!$B$58</f>
        <v>5.35750011455817</v>
      </c>
      <c r="J1279" s="68" t="n">
        <f aca="false">INDEX(Yearly!$D$5:$D$22,MATCH(C1279,Yearly!$A$5:$A$22,0))</f>
        <v>0.431476519293275</v>
      </c>
      <c r="K1279" s="68" t="n">
        <f aca="false">G1279-I1279-J1279</f>
        <v>-31.6826966338514</v>
      </c>
      <c r="L1279" s="69" t="n">
        <f aca="false">(I1279+J1279)/Assumptions!$B$8</f>
        <v>0.000255257700812932</v>
      </c>
      <c r="M1279" s="70" t="n">
        <f aca="false">F1279-L1279</f>
        <v>-0.00265525770081293</v>
      </c>
      <c r="N1279" s="71" t="n">
        <f aca="false">G1279*Assumptions!$B$7</f>
        <v>-203654.1078</v>
      </c>
      <c r="O1279" s="71" t="n">
        <f aca="false">K1279*Assumptions!$B$7</f>
        <v>-249184.409025242</v>
      </c>
      <c r="P1279" s="68" t="n">
        <f aca="false">P1278+G1279</f>
        <v>17478.62558</v>
      </c>
      <c r="Q1279" s="68" t="n">
        <f aca="false">MAX(Q1278,P1279)</f>
        <v>17654.201195</v>
      </c>
      <c r="R1279" s="68" t="n">
        <f aca="false">Q1279-P1279</f>
        <v>175.575614999998</v>
      </c>
      <c r="S1279" s="68" t="n">
        <f aca="false">S1278+K1279</f>
        <v>9991.60906084648</v>
      </c>
      <c r="T1279" s="68" t="n">
        <f aca="false">MAX(T1278,S1279)</f>
        <v>10201.9185356496</v>
      </c>
      <c r="U1279" s="68" t="n">
        <f aca="false">T1279-S1279</f>
        <v>210.309474803111</v>
      </c>
      <c r="V1279" s="70" t="n">
        <f aca="false">V1278+F1279</f>
        <v>2.7616</v>
      </c>
      <c r="W1279" s="70" t="n">
        <f aca="false">MAX(W1278,V1279)</f>
        <v>2.7778</v>
      </c>
      <c r="X1279" s="70" t="n">
        <f aca="false">W1279-V1279</f>
        <v>0.0162000000000004</v>
      </c>
      <c r="Y1279" s="70" t="n">
        <f aca="false">Y1278+M1279</f>
        <v>2.43146934936787</v>
      </c>
      <c r="Z1279" s="70" t="n">
        <f aca="false">MAX(Z1278,Y1279)</f>
        <v>2.44920089557275</v>
      </c>
      <c r="AA1279" s="70" t="n">
        <f aca="false">Z1279-Y1279</f>
        <v>0.0177315462048773</v>
      </c>
      <c r="AB1279" s="72" t="n">
        <f aca="false">AB1278*(1+F1279)</f>
        <v>13.6664518873318</v>
      </c>
      <c r="AC1279" s="73" t="n">
        <f aca="false">MAX(AC1278,AB1279)</f>
        <v>13.8902508958804</v>
      </c>
      <c r="AD1279" s="70" t="n">
        <f aca="false">1-AB1279/AC1279</f>
        <v>0.0161119486052616</v>
      </c>
      <c r="AE1279" s="73" t="n">
        <f aca="false">AE1278*(1+M1279)</f>
        <v>9.82975914788412</v>
      </c>
      <c r="AF1279" s="73" t="n">
        <f aca="false">MAX(AF1278,AE1279)</f>
        <v>10.0060858156364</v>
      </c>
      <c r="AG1279" s="70" t="n">
        <f aca="false">1-AE1279/AF1279</f>
        <v>0.0176219423859751</v>
      </c>
      <c r="AH1279" s="74" t="n">
        <f aca="false">IF(R1279&gt;0,AH1278+1,0)</f>
        <v>6</v>
      </c>
      <c r="AI1279" s="74" t="n">
        <f aca="false">IF(U1279&gt;0,AI1278+1,0)</f>
        <v>6</v>
      </c>
      <c r="AJ1279" s="74" t="n">
        <f aca="false">IF(G1279&gt;0,AJ1278+1,0)</f>
        <v>0</v>
      </c>
      <c r="AK1279" s="74" t="n">
        <f aca="false">IF(G1279&lt;=0,AK1278+1,0)</f>
        <v>3</v>
      </c>
      <c r="AL1279" s="74" t="n">
        <f aca="false">IF(K1279&gt;0,AL1278+1,0)</f>
        <v>0</v>
      </c>
      <c r="AM1279" s="74" t="n">
        <f aca="false">IF(K1279&lt;=0,AM1278+1,0)</f>
        <v>3</v>
      </c>
    </row>
    <row r="1280" customFormat="false" ht="15" hidden="false" customHeight="false" outlineLevel="0" collapsed="false">
      <c r="A1280" s="61" t="n">
        <v>1284</v>
      </c>
      <c r="B1280" s="62" t="n">
        <v>43473.46875</v>
      </c>
      <c r="C1280" s="63" t="n">
        <f aca="false">YEAR(B1280)</f>
        <v>2019</v>
      </c>
      <c r="D1280" s="32" t="s">
        <v>276</v>
      </c>
      <c r="E1280" s="64" t="n">
        <v>10762.95</v>
      </c>
      <c r="F1280" s="65" t="n">
        <v>-0.0013</v>
      </c>
      <c r="G1280" s="66" t="n">
        <v>-13.991835</v>
      </c>
      <c r="H1280" s="67" t="n">
        <f aca="false">E1280+IF(D1280="Long",1,-1)*G1280</f>
        <v>10776.941835</v>
      </c>
      <c r="I1280" s="68" t="n">
        <f aca="false">Assumptions!$B$58</f>
        <v>5.35750011455817</v>
      </c>
      <c r="J1280" s="68" t="n">
        <f aca="false">INDEX(Yearly!$D$5:$D$22,MATCH(C1280,Yearly!$A$5:$A$22,0))</f>
        <v>0.431476519293275</v>
      </c>
      <c r="K1280" s="68" t="n">
        <f aca="false">G1280-I1280-J1280</f>
        <v>-19.7808116338514</v>
      </c>
      <c r="L1280" s="69" t="n">
        <f aca="false">(I1280+J1280)/Assumptions!$B$8</f>
        <v>0.000255257700812932</v>
      </c>
      <c r="M1280" s="70" t="n">
        <f aca="false">F1280-L1280</f>
        <v>-0.00155525770081293</v>
      </c>
      <c r="N1280" s="71" t="n">
        <f aca="false">G1280*Assumptions!$B$7</f>
        <v>-110045.782275</v>
      </c>
      <c r="O1280" s="71" t="n">
        <f aca="false">K1280*Assumptions!$B$7</f>
        <v>-155576.083500242</v>
      </c>
      <c r="P1280" s="68" t="n">
        <f aca="false">P1279+G1280</f>
        <v>17464.633745</v>
      </c>
      <c r="Q1280" s="68" t="n">
        <f aca="false">MAX(Q1279,P1280)</f>
        <v>17654.201195</v>
      </c>
      <c r="R1280" s="68" t="n">
        <f aca="false">Q1280-P1280</f>
        <v>189.567449999999</v>
      </c>
      <c r="S1280" s="68" t="n">
        <f aca="false">S1279+K1280</f>
        <v>9971.82824921263</v>
      </c>
      <c r="T1280" s="68" t="n">
        <f aca="false">MAX(T1279,S1280)</f>
        <v>10201.9185356496</v>
      </c>
      <c r="U1280" s="68" t="n">
        <f aca="false">T1280-S1280</f>
        <v>230.090286436962</v>
      </c>
      <c r="V1280" s="70" t="n">
        <f aca="false">V1279+F1280</f>
        <v>2.7603</v>
      </c>
      <c r="W1280" s="70" t="n">
        <f aca="false">MAX(W1279,V1280)</f>
        <v>2.7778</v>
      </c>
      <c r="X1280" s="70" t="n">
        <f aca="false">W1280-V1280</f>
        <v>0.0175000000000005</v>
      </c>
      <c r="Y1280" s="70" t="n">
        <f aca="false">Y1279+M1280</f>
        <v>2.42991409166706</v>
      </c>
      <c r="Z1280" s="70" t="n">
        <f aca="false">MAX(Z1279,Y1280)</f>
        <v>2.44920089557275</v>
      </c>
      <c r="AA1280" s="70" t="n">
        <f aca="false">Z1280-Y1280</f>
        <v>0.0192868039056902</v>
      </c>
      <c r="AB1280" s="72" t="n">
        <f aca="false">AB1279*(1+F1280)</f>
        <v>13.6486854998783</v>
      </c>
      <c r="AC1280" s="73" t="n">
        <f aca="false">MAX(AC1279,AB1280)</f>
        <v>13.8902508958804</v>
      </c>
      <c r="AD1280" s="70" t="n">
        <f aca="false">1-AB1280/AC1280</f>
        <v>0.0173910030720746</v>
      </c>
      <c r="AE1280" s="73" t="n">
        <f aca="false">AE1279*(1+M1280)</f>
        <v>9.81447133927223</v>
      </c>
      <c r="AF1280" s="73" t="n">
        <f aca="false">MAX(AF1279,AE1280)</f>
        <v>10.0060858156364</v>
      </c>
      <c r="AG1280" s="70" t="n">
        <f aca="false">1-AE1280/AF1280</f>
        <v>0.0191497934251889</v>
      </c>
      <c r="AH1280" s="74" t="n">
        <f aca="false">IF(R1280&gt;0,AH1279+1,0)</f>
        <v>7</v>
      </c>
      <c r="AI1280" s="74" t="n">
        <f aca="false">IF(U1280&gt;0,AI1279+1,0)</f>
        <v>7</v>
      </c>
      <c r="AJ1280" s="74" t="n">
        <f aca="false">IF(G1280&gt;0,AJ1279+1,0)</f>
        <v>0</v>
      </c>
      <c r="AK1280" s="74" t="n">
        <f aca="false">IF(G1280&lt;=0,AK1279+1,0)</f>
        <v>4</v>
      </c>
      <c r="AL1280" s="74" t="n">
        <f aca="false">IF(K1280&gt;0,AL1279+1,0)</f>
        <v>0</v>
      </c>
      <c r="AM1280" s="74" t="n">
        <f aca="false">IF(K1280&lt;=0,AM1279+1,0)</f>
        <v>4</v>
      </c>
    </row>
    <row r="1281" customFormat="false" ht="15" hidden="false" customHeight="false" outlineLevel="0" collapsed="false">
      <c r="A1281" s="61" t="n">
        <v>1285</v>
      </c>
      <c r="B1281" s="62" t="n">
        <v>43473.5729166667</v>
      </c>
      <c r="C1281" s="63" t="n">
        <f aca="false">YEAR(B1281)</f>
        <v>2019</v>
      </c>
      <c r="D1281" s="32" t="s">
        <v>277</v>
      </c>
      <c r="E1281" s="64" t="n">
        <v>10777.15</v>
      </c>
      <c r="F1281" s="65" t="n">
        <v>0.0018</v>
      </c>
      <c r="G1281" s="66" t="n">
        <v>19.39887</v>
      </c>
      <c r="H1281" s="67" t="n">
        <f aca="false">E1281+IF(D1281="Long",1,-1)*G1281</f>
        <v>10796.54887</v>
      </c>
      <c r="I1281" s="68" t="n">
        <f aca="false">Assumptions!$B$58</f>
        <v>5.35750011455817</v>
      </c>
      <c r="J1281" s="68" t="n">
        <f aca="false">INDEX(Yearly!$D$5:$D$22,MATCH(C1281,Yearly!$A$5:$A$22,0))</f>
        <v>0.431476519293275</v>
      </c>
      <c r="K1281" s="68" t="n">
        <f aca="false">G1281-I1281-J1281</f>
        <v>13.6098933661486</v>
      </c>
      <c r="L1281" s="69" t="n">
        <f aca="false">(I1281+J1281)/Assumptions!$B$8</f>
        <v>0.000255257700812932</v>
      </c>
      <c r="M1281" s="70" t="n">
        <f aca="false">F1281-L1281</f>
        <v>0.00154474229918707</v>
      </c>
      <c r="N1281" s="71" t="n">
        <f aca="false">G1281*Assumptions!$B$7</f>
        <v>152572.11255</v>
      </c>
      <c r="O1281" s="71" t="n">
        <f aca="false">K1281*Assumptions!$B$7</f>
        <v>107041.811324758</v>
      </c>
      <c r="P1281" s="68" t="n">
        <f aca="false">P1280+G1281</f>
        <v>17484.032615</v>
      </c>
      <c r="Q1281" s="68" t="n">
        <f aca="false">MAX(Q1280,P1281)</f>
        <v>17654.201195</v>
      </c>
      <c r="R1281" s="68" t="n">
        <f aca="false">Q1281-P1281</f>
        <v>170.168579999998</v>
      </c>
      <c r="S1281" s="68" t="n">
        <f aca="false">S1280+K1281</f>
        <v>9985.43814257878</v>
      </c>
      <c r="T1281" s="68" t="n">
        <f aca="false">MAX(T1280,S1281)</f>
        <v>10201.9185356496</v>
      </c>
      <c r="U1281" s="68" t="n">
        <f aca="false">T1281-S1281</f>
        <v>216.480393070813</v>
      </c>
      <c r="V1281" s="70" t="n">
        <f aca="false">V1280+F1281</f>
        <v>2.7621</v>
      </c>
      <c r="W1281" s="70" t="n">
        <f aca="false">MAX(W1280,V1281)</f>
        <v>2.7778</v>
      </c>
      <c r="X1281" s="70" t="n">
        <f aca="false">W1281-V1281</f>
        <v>0.0157000000000007</v>
      </c>
      <c r="Y1281" s="70" t="n">
        <f aca="false">Y1280+M1281</f>
        <v>2.43145883396624</v>
      </c>
      <c r="Z1281" s="70" t="n">
        <f aca="false">MAX(Z1280,Y1281)</f>
        <v>2.44920089557275</v>
      </c>
      <c r="AA1281" s="70" t="n">
        <f aca="false">Z1281-Y1281</f>
        <v>0.0177420616065032</v>
      </c>
      <c r="AB1281" s="72" t="n">
        <f aca="false">AB1280*(1+F1281)</f>
        <v>13.6732531337781</v>
      </c>
      <c r="AC1281" s="73" t="n">
        <f aca="false">MAX(AC1280,AB1281)</f>
        <v>13.8902508958804</v>
      </c>
      <c r="AD1281" s="70" t="n">
        <f aca="false">1-AB1281/AC1281</f>
        <v>0.0156223068776044</v>
      </c>
      <c r="AE1281" s="73" t="n">
        <f aca="false">AE1280*(1+M1281)</f>
        <v>9.82963216829417</v>
      </c>
      <c r="AF1281" s="73" t="n">
        <f aca="false">MAX(AF1280,AE1281)</f>
        <v>10.0060858156364</v>
      </c>
      <c r="AG1281" s="70" t="n">
        <f aca="false">1-AE1281/AF1281</f>
        <v>0.0176346326219266</v>
      </c>
      <c r="AH1281" s="74" t="n">
        <f aca="false">IF(R1281&gt;0,AH1280+1,0)</f>
        <v>8</v>
      </c>
      <c r="AI1281" s="74" t="n">
        <f aca="false">IF(U1281&gt;0,AI1280+1,0)</f>
        <v>8</v>
      </c>
      <c r="AJ1281" s="74" t="n">
        <f aca="false">IF(G1281&gt;0,AJ1280+1,0)</f>
        <v>1</v>
      </c>
      <c r="AK1281" s="74" t="n">
        <f aca="false">IF(G1281&lt;=0,AK1280+1,0)</f>
        <v>0</v>
      </c>
      <c r="AL1281" s="74" t="n">
        <f aca="false">IF(K1281&gt;0,AL1280+1,0)</f>
        <v>1</v>
      </c>
      <c r="AM1281" s="74" t="n">
        <f aca="false">IF(K1281&lt;=0,AM1280+1,0)</f>
        <v>0</v>
      </c>
    </row>
    <row r="1282" customFormat="false" ht="15" hidden="false" customHeight="false" outlineLevel="0" collapsed="false">
      <c r="A1282" s="61" t="n">
        <v>1286</v>
      </c>
      <c r="B1282" s="62" t="n">
        <v>43474.59375</v>
      </c>
      <c r="C1282" s="63" t="n">
        <f aca="false">YEAR(B1282)</f>
        <v>2019</v>
      </c>
      <c r="D1282" s="32" t="s">
        <v>276</v>
      </c>
      <c r="E1282" s="64" t="n">
        <v>10796.95</v>
      </c>
      <c r="F1282" s="65" t="n">
        <v>-0.0056</v>
      </c>
      <c r="G1282" s="66" t="n">
        <v>-60.46292</v>
      </c>
      <c r="H1282" s="67" t="n">
        <f aca="false">E1282+IF(D1282="Long",1,-1)*G1282</f>
        <v>10857.41292</v>
      </c>
      <c r="I1282" s="68" t="n">
        <f aca="false">Assumptions!$B$58</f>
        <v>5.35750011455817</v>
      </c>
      <c r="J1282" s="68" t="n">
        <f aca="false">INDEX(Yearly!$D$5:$D$22,MATCH(C1282,Yearly!$A$5:$A$22,0))</f>
        <v>0.431476519293275</v>
      </c>
      <c r="K1282" s="68" t="n">
        <f aca="false">G1282-I1282-J1282</f>
        <v>-66.2518966338514</v>
      </c>
      <c r="L1282" s="69" t="n">
        <f aca="false">(I1282+J1282)/Assumptions!$B$8</f>
        <v>0.000255257700812932</v>
      </c>
      <c r="M1282" s="70" t="n">
        <f aca="false">F1282-L1282</f>
        <v>-0.00585525770081293</v>
      </c>
      <c r="N1282" s="71" t="n">
        <f aca="false">G1282*Assumptions!$B$7</f>
        <v>-475540.8658</v>
      </c>
      <c r="O1282" s="71" t="n">
        <f aca="false">K1282*Assumptions!$B$7</f>
        <v>-521071.167025242</v>
      </c>
      <c r="P1282" s="68" t="n">
        <f aca="false">P1281+G1282</f>
        <v>17423.569695</v>
      </c>
      <c r="Q1282" s="68" t="n">
        <f aca="false">MAX(Q1281,P1282)</f>
        <v>17654.201195</v>
      </c>
      <c r="R1282" s="68" t="n">
        <f aca="false">Q1282-P1282</f>
        <v>230.6315</v>
      </c>
      <c r="S1282" s="68" t="n">
        <f aca="false">S1281+K1282</f>
        <v>9919.18624594493</v>
      </c>
      <c r="T1282" s="68" t="n">
        <f aca="false">MAX(T1281,S1282)</f>
        <v>10201.9185356496</v>
      </c>
      <c r="U1282" s="68" t="n">
        <f aca="false">T1282-S1282</f>
        <v>282.732289704665</v>
      </c>
      <c r="V1282" s="70" t="n">
        <f aca="false">V1281+F1282</f>
        <v>2.7565</v>
      </c>
      <c r="W1282" s="70" t="n">
        <f aca="false">MAX(W1281,V1282)</f>
        <v>2.7778</v>
      </c>
      <c r="X1282" s="70" t="n">
        <f aca="false">W1282-V1282</f>
        <v>0.0213000000000005</v>
      </c>
      <c r="Y1282" s="70" t="n">
        <f aca="false">Y1281+M1282</f>
        <v>2.42560357626543</v>
      </c>
      <c r="Z1282" s="70" t="n">
        <f aca="false">MAX(Z1281,Y1282)</f>
        <v>2.44920089557275</v>
      </c>
      <c r="AA1282" s="70" t="n">
        <f aca="false">Z1282-Y1282</f>
        <v>0.0235973193073162</v>
      </c>
      <c r="AB1282" s="72" t="n">
        <f aca="false">AB1281*(1+F1282)</f>
        <v>13.5966829162289</v>
      </c>
      <c r="AC1282" s="73" t="n">
        <f aca="false">MAX(AC1281,AB1282)</f>
        <v>13.8902508958804</v>
      </c>
      <c r="AD1282" s="70" t="n">
        <f aca="false">1-AB1282/AC1282</f>
        <v>0.0211348219590898</v>
      </c>
      <c r="AE1282" s="73" t="n">
        <f aca="false">AE1281*(1+M1282)</f>
        <v>9.7720771388446</v>
      </c>
      <c r="AF1282" s="73" t="n">
        <f aca="false">MAX(AF1281,AE1282)</f>
        <v>10.0060858156364</v>
      </c>
      <c r="AG1282" s="70" t="n">
        <f aca="false">1-AE1282/AF1282</f>
        <v>0.023386635004279</v>
      </c>
      <c r="AH1282" s="74" t="n">
        <f aca="false">IF(R1282&gt;0,AH1281+1,0)</f>
        <v>9</v>
      </c>
      <c r="AI1282" s="74" t="n">
        <f aca="false">IF(U1282&gt;0,AI1281+1,0)</f>
        <v>9</v>
      </c>
      <c r="AJ1282" s="74" t="n">
        <f aca="false">IF(G1282&gt;0,AJ1281+1,0)</f>
        <v>0</v>
      </c>
      <c r="AK1282" s="74" t="n">
        <f aca="false">IF(G1282&lt;=0,AK1281+1,0)</f>
        <v>1</v>
      </c>
      <c r="AL1282" s="74" t="n">
        <f aca="false">IF(K1282&gt;0,AL1281+1,0)</f>
        <v>0</v>
      </c>
      <c r="AM1282" s="74" t="n">
        <f aca="false">IF(K1282&lt;=0,AM1281+1,0)</f>
        <v>1</v>
      </c>
    </row>
    <row r="1283" customFormat="false" ht="15" hidden="false" customHeight="false" outlineLevel="0" collapsed="false">
      <c r="A1283" s="61" t="n">
        <v>1287</v>
      </c>
      <c r="B1283" s="62" t="n">
        <v>43474.6375</v>
      </c>
      <c r="C1283" s="63" t="n">
        <f aca="false">YEAR(B1283)</f>
        <v>2019</v>
      </c>
      <c r="D1283" s="32" t="s">
        <v>277</v>
      </c>
      <c r="E1283" s="64" t="n">
        <v>10857.2</v>
      </c>
      <c r="F1283" s="65" t="n">
        <v>-0.0048</v>
      </c>
      <c r="G1283" s="66" t="n">
        <v>-52.11456</v>
      </c>
      <c r="H1283" s="67" t="n">
        <f aca="false">E1283+IF(D1283="Long",1,-1)*G1283</f>
        <v>10805.08544</v>
      </c>
      <c r="I1283" s="68" t="n">
        <f aca="false">Assumptions!$B$58</f>
        <v>5.35750011455817</v>
      </c>
      <c r="J1283" s="68" t="n">
        <f aca="false">INDEX(Yearly!$D$5:$D$22,MATCH(C1283,Yearly!$A$5:$A$22,0))</f>
        <v>0.431476519293275</v>
      </c>
      <c r="K1283" s="68" t="n">
        <f aca="false">G1283-I1283-J1283</f>
        <v>-57.9035366338514</v>
      </c>
      <c r="L1283" s="69" t="n">
        <f aca="false">(I1283+J1283)/Assumptions!$B$8</f>
        <v>0.000255257700812932</v>
      </c>
      <c r="M1283" s="70" t="n">
        <f aca="false">F1283-L1283</f>
        <v>-0.00505525770081293</v>
      </c>
      <c r="N1283" s="71" t="n">
        <f aca="false">G1283*Assumptions!$B$7</f>
        <v>-409881.0144</v>
      </c>
      <c r="O1283" s="71" t="n">
        <f aca="false">K1283*Assumptions!$B$7</f>
        <v>-455411.315625242</v>
      </c>
      <c r="P1283" s="68" t="n">
        <f aca="false">P1282+G1283</f>
        <v>17371.455135</v>
      </c>
      <c r="Q1283" s="68" t="n">
        <f aca="false">MAX(Q1282,P1283)</f>
        <v>17654.201195</v>
      </c>
      <c r="R1283" s="68" t="n">
        <f aca="false">Q1283-P1283</f>
        <v>282.746060000001</v>
      </c>
      <c r="S1283" s="68" t="n">
        <f aca="false">S1282+K1283</f>
        <v>9861.28270931107</v>
      </c>
      <c r="T1283" s="68" t="n">
        <f aca="false">MAX(T1282,S1283)</f>
        <v>10201.9185356496</v>
      </c>
      <c r="U1283" s="68" t="n">
        <f aca="false">T1283-S1283</f>
        <v>340.635826338517</v>
      </c>
      <c r="V1283" s="70" t="n">
        <f aca="false">V1282+F1283</f>
        <v>2.7517</v>
      </c>
      <c r="W1283" s="70" t="n">
        <f aca="false">MAX(W1282,V1283)</f>
        <v>2.7778</v>
      </c>
      <c r="X1283" s="70" t="n">
        <f aca="false">W1283-V1283</f>
        <v>0.0261000000000005</v>
      </c>
      <c r="Y1283" s="70" t="n">
        <f aca="false">Y1282+M1283</f>
        <v>2.42054831856462</v>
      </c>
      <c r="Z1283" s="70" t="n">
        <f aca="false">MAX(Z1282,Y1283)</f>
        <v>2.44920089557275</v>
      </c>
      <c r="AA1283" s="70" t="n">
        <f aca="false">Z1283-Y1283</f>
        <v>0.028652577008129</v>
      </c>
      <c r="AB1283" s="72" t="n">
        <f aca="false">AB1282*(1+F1283)</f>
        <v>13.531418838231</v>
      </c>
      <c r="AC1283" s="73" t="n">
        <f aca="false">MAX(AC1282,AB1283)</f>
        <v>13.8902508958804</v>
      </c>
      <c r="AD1283" s="70" t="n">
        <f aca="false">1-AB1283/AC1283</f>
        <v>0.0258333748136862</v>
      </c>
      <c r="AE1283" s="73" t="n">
        <f aca="false">AE1282*(1+M1283)</f>
        <v>9.72267677063552</v>
      </c>
      <c r="AF1283" s="73" t="n">
        <f aca="false">MAX(AF1282,AE1283)</f>
        <v>10.0060858156364</v>
      </c>
      <c r="AG1283" s="70" t="n">
        <f aca="false">1-AE1283/AF1283</f>
        <v>0.0283236672383905</v>
      </c>
      <c r="AH1283" s="74" t="n">
        <f aca="false">IF(R1283&gt;0,AH1282+1,0)</f>
        <v>10</v>
      </c>
      <c r="AI1283" s="74" t="n">
        <f aca="false">IF(U1283&gt;0,AI1282+1,0)</f>
        <v>10</v>
      </c>
      <c r="AJ1283" s="74" t="n">
        <f aca="false">IF(G1283&gt;0,AJ1282+1,0)</f>
        <v>0</v>
      </c>
      <c r="AK1283" s="74" t="n">
        <f aca="false">IF(G1283&lt;=0,AK1282+1,0)</f>
        <v>2</v>
      </c>
      <c r="AL1283" s="74" t="n">
        <f aca="false">IF(K1283&gt;0,AL1282+1,0)</f>
        <v>0</v>
      </c>
      <c r="AM1283" s="74" t="n">
        <f aca="false">IF(K1283&lt;=0,AM1282+1,0)</f>
        <v>2</v>
      </c>
    </row>
    <row r="1284" customFormat="false" ht="15" hidden="false" customHeight="false" outlineLevel="0" collapsed="false">
      <c r="A1284" s="61" t="n">
        <v>1288</v>
      </c>
      <c r="B1284" s="62" t="n">
        <v>43476.4479166667</v>
      </c>
      <c r="C1284" s="63" t="n">
        <f aca="false">YEAR(B1284)</f>
        <v>2019</v>
      </c>
      <c r="D1284" s="32" t="s">
        <v>276</v>
      </c>
      <c r="E1284" s="64" t="n">
        <v>10805.25</v>
      </c>
      <c r="F1284" s="65" t="n">
        <v>0</v>
      </c>
      <c r="G1284" s="66" t="n">
        <v>0</v>
      </c>
      <c r="H1284" s="67" t="n">
        <f aca="false">E1284+IF(D1284="Long",1,-1)*G1284</f>
        <v>10805.25</v>
      </c>
      <c r="I1284" s="68" t="n">
        <f aca="false">Assumptions!$B$58</f>
        <v>5.35750011455817</v>
      </c>
      <c r="J1284" s="68" t="n">
        <f aca="false">INDEX(Yearly!$D$5:$D$22,MATCH(C1284,Yearly!$A$5:$A$22,0))</f>
        <v>0.431476519293275</v>
      </c>
      <c r="K1284" s="68" t="n">
        <f aca="false">G1284-I1284-J1284</f>
        <v>-5.78897663385144</v>
      </c>
      <c r="L1284" s="69" t="n">
        <f aca="false">(I1284+J1284)/Assumptions!$B$8</f>
        <v>0.000255257700812932</v>
      </c>
      <c r="M1284" s="70" t="n">
        <f aca="false">F1284-L1284</f>
        <v>-0.000255257700812932</v>
      </c>
      <c r="N1284" s="71" t="n">
        <f aca="false">G1284*Assumptions!$B$7</f>
        <v>0</v>
      </c>
      <c r="O1284" s="71" t="n">
        <f aca="false">K1284*Assumptions!$B$7</f>
        <v>-45530.3012252416</v>
      </c>
      <c r="P1284" s="68" t="n">
        <f aca="false">P1283+G1284</f>
        <v>17371.455135</v>
      </c>
      <c r="Q1284" s="68" t="n">
        <f aca="false">MAX(Q1283,P1284)</f>
        <v>17654.201195</v>
      </c>
      <c r="R1284" s="68" t="n">
        <f aca="false">Q1284-P1284</f>
        <v>282.746060000001</v>
      </c>
      <c r="S1284" s="68" t="n">
        <f aca="false">S1283+K1284</f>
        <v>9855.49373267722</v>
      </c>
      <c r="T1284" s="68" t="n">
        <f aca="false">MAX(T1283,S1284)</f>
        <v>10201.9185356496</v>
      </c>
      <c r="U1284" s="68" t="n">
        <f aca="false">T1284-S1284</f>
        <v>346.424802972369</v>
      </c>
      <c r="V1284" s="70" t="n">
        <f aca="false">V1283+F1284</f>
        <v>2.7517</v>
      </c>
      <c r="W1284" s="70" t="n">
        <f aca="false">MAX(W1283,V1284)</f>
        <v>2.7778</v>
      </c>
      <c r="X1284" s="70" t="n">
        <f aca="false">W1284-V1284</f>
        <v>0.0261000000000005</v>
      </c>
      <c r="Y1284" s="70" t="n">
        <f aca="false">Y1283+M1284</f>
        <v>2.4202930608638</v>
      </c>
      <c r="Z1284" s="70" t="n">
        <f aca="false">MAX(Z1283,Y1284)</f>
        <v>2.44920089557275</v>
      </c>
      <c r="AA1284" s="70" t="n">
        <f aca="false">Z1284-Y1284</f>
        <v>0.0289078347089418</v>
      </c>
      <c r="AB1284" s="72" t="n">
        <f aca="false">AB1283*(1+F1284)</f>
        <v>13.531418838231</v>
      </c>
      <c r="AC1284" s="73" t="n">
        <f aca="false">MAX(AC1283,AB1284)</f>
        <v>13.8902508958804</v>
      </c>
      <c r="AD1284" s="70" t="n">
        <f aca="false">1-AB1284/AC1284</f>
        <v>0.0258333748136862</v>
      </c>
      <c r="AE1284" s="73" t="n">
        <f aca="false">AE1283*(1+M1284)</f>
        <v>9.7201949825173</v>
      </c>
      <c r="AF1284" s="73" t="n">
        <f aca="false">MAX(AF1283,AE1284)</f>
        <v>10.0060858156364</v>
      </c>
      <c r="AG1284" s="70" t="n">
        <f aca="false">1-AE1284/AF1284</f>
        <v>0.0285716951050256</v>
      </c>
      <c r="AH1284" s="74" t="n">
        <f aca="false">IF(R1284&gt;0,AH1283+1,0)</f>
        <v>11</v>
      </c>
      <c r="AI1284" s="74" t="n">
        <f aca="false">IF(U1284&gt;0,AI1283+1,0)</f>
        <v>11</v>
      </c>
      <c r="AJ1284" s="74" t="n">
        <f aca="false">IF(G1284&gt;0,AJ1283+1,0)</f>
        <v>0</v>
      </c>
      <c r="AK1284" s="74" t="n">
        <f aca="false">IF(G1284&lt;=0,AK1283+1,0)</f>
        <v>3</v>
      </c>
      <c r="AL1284" s="74" t="n">
        <f aca="false">IF(K1284&gt;0,AL1283+1,0)</f>
        <v>0</v>
      </c>
      <c r="AM1284" s="74" t="n">
        <f aca="false">IF(K1284&lt;=0,AM1283+1,0)</f>
        <v>3</v>
      </c>
    </row>
    <row r="1285" customFormat="false" ht="15" hidden="false" customHeight="false" outlineLevel="0" collapsed="false">
      <c r="A1285" s="61" t="n">
        <v>1289</v>
      </c>
      <c r="B1285" s="62" t="n">
        <v>43476.6354166667</v>
      </c>
      <c r="C1285" s="63" t="n">
        <f aca="false">YEAR(B1285)</f>
        <v>2019</v>
      </c>
      <c r="D1285" s="32" t="s">
        <v>277</v>
      </c>
      <c r="E1285" s="64" t="n">
        <v>10805.55</v>
      </c>
      <c r="F1285" s="65" t="n">
        <v>-0.0063</v>
      </c>
      <c r="G1285" s="66" t="n">
        <v>-68.074965</v>
      </c>
      <c r="H1285" s="67" t="n">
        <f aca="false">E1285+IF(D1285="Long",1,-1)*G1285</f>
        <v>10737.475035</v>
      </c>
      <c r="I1285" s="68" t="n">
        <f aca="false">Assumptions!$B$58</f>
        <v>5.35750011455817</v>
      </c>
      <c r="J1285" s="68" t="n">
        <f aca="false">INDEX(Yearly!$D$5:$D$22,MATCH(C1285,Yearly!$A$5:$A$22,0))</f>
        <v>0.431476519293275</v>
      </c>
      <c r="K1285" s="68" t="n">
        <f aca="false">G1285-I1285-J1285</f>
        <v>-73.8639416338514</v>
      </c>
      <c r="L1285" s="69" t="n">
        <f aca="false">(I1285+J1285)/Assumptions!$B$8</f>
        <v>0.000255257700812932</v>
      </c>
      <c r="M1285" s="70" t="n">
        <f aca="false">F1285-L1285</f>
        <v>-0.00655525770081293</v>
      </c>
      <c r="N1285" s="71" t="n">
        <f aca="false">G1285*Assumptions!$B$7</f>
        <v>-535409.599725</v>
      </c>
      <c r="O1285" s="71" t="n">
        <f aca="false">K1285*Assumptions!$B$7</f>
        <v>-580939.900950242</v>
      </c>
      <c r="P1285" s="68" t="n">
        <f aca="false">P1284+G1285</f>
        <v>17303.38017</v>
      </c>
      <c r="Q1285" s="68" t="n">
        <f aca="false">MAX(Q1284,P1285)</f>
        <v>17654.201195</v>
      </c>
      <c r="R1285" s="68" t="n">
        <f aca="false">Q1285-P1285</f>
        <v>350.821025000001</v>
      </c>
      <c r="S1285" s="68" t="n">
        <f aca="false">S1284+K1285</f>
        <v>9781.62979104337</v>
      </c>
      <c r="T1285" s="68" t="n">
        <f aca="false">MAX(T1284,S1285)</f>
        <v>10201.9185356496</v>
      </c>
      <c r="U1285" s="68" t="n">
        <f aca="false">T1285-S1285</f>
        <v>420.288744606221</v>
      </c>
      <c r="V1285" s="70" t="n">
        <f aca="false">V1284+F1285</f>
        <v>2.7454</v>
      </c>
      <c r="W1285" s="70" t="n">
        <f aca="false">MAX(W1284,V1285)</f>
        <v>2.7778</v>
      </c>
      <c r="X1285" s="70" t="n">
        <f aca="false">W1285-V1285</f>
        <v>0.0324000000000004</v>
      </c>
      <c r="Y1285" s="70" t="n">
        <f aca="false">Y1284+M1285</f>
        <v>2.41373780316299</v>
      </c>
      <c r="Z1285" s="70" t="n">
        <f aca="false">MAX(Z1284,Y1285)</f>
        <v>2.44920089557275</v>
      </c>
      <c r="AA1285" s="70" t="n">
        <f aca="false">Z1285-Y1285</f>
        <v>0.0354630924097545</v>
      </c>
      <c r="AB1285" s="72" t="n">
        <f aca="false">AB1284*(1+F1285)</f>
        <v>13.4461708995501</v>
      </c>
      <c r="AC1285" s="73" t="n">
        <f aca="false">MAX(AC1284,AB1285)</f>
        <v>13.8902508958804</v>
      </c>
      <c r="AD1285" s="70" t="n">
        <f aca="false">1-AB1285/AC1285</f>
        <v>0.0319706245523599</v>
      </c>
      <c r="AE1285" s="73" t="n">
        <f aca="false">AE1284*(1+M1285)</f>
        <v>9.65647659950475</v>
      </c>
      <c r="AF1285" s="73" t="n">
        <f aca="false">MAX(AF1284,AE1285)</f>
        <v>10.0060858156364</v>
      </c>
      <c r="AG1285" s="70" t="n">
        <f aca="false">1-AE1285/AF1285</f>
        <v>0.0349396579814759</v>
      </c>
      <c r="AH1285" s="74" t="n">
        <f aca="false">IF(R1285&gt;0,AH1284+1,0)</f>
        <v>12</v>
      </c>
      <c r="AI1285" s="74" t="n">
        <f aca="false">IF(U1285&gt;0,AI1284+1,0)</f>
        <v>12</v>
      </c>
      <c r="AJ1285" s="74" t="n">
        <f aca="false">IF(G1285&gt;0,AJ1284+1,0)</f>
        <v>0</v>
      </c>
      <c r="AK1285" s="74" t="n">
        <f aca="false">IF(G1285&lt;=0,AK1284+1,0)</f>
        <v>4</v>
      </c>
      <c r="AL1285" s="74" t="n">
        <f aca="false">IF(K1285&gt;0,AL1284+1,0)</f>
        <v>0</v>
      </c>
      <c r="AM1285" s="74" t="n">
        <f aca="false">IF(K1285&lt;=0,AM1284+1,0)</f>
        <v>4</v>
      </c>
    </row>
    <row r="1286" customFormat="false" ht="15" hidden="false" customHeight="false" outlineLevel="0" collapsed="false">
      <c r="A1286" s="61" t="n">
        <v>1290</v>
      </c>
      <c r="B1286" s="62" t="n">
        <v>43479.3951388889</v>
      </c>
      <c r="C1286" s="63" t="n">
        <f aca="false">YEAR(B1286)</f>
        <v>2019</v>
      </c>
      <c r="D1286" s="32" t="s">
        <v>276</v>
      </c>
      <c r="E1286" s="64" t="n">
        <v>10737.75</v>
      </c>
      <c r="F1286" s="65" t="n">
        <v>-0.0078</v>
      </c>
      <c r="G1286" s="66" t="n">
        <v>-83.75445</v>
      </c>
      <c r="H1286" s="67" t="n">
        <f aca="false">E1286+IF(D1286="Long",1,-1)*G1286</f>
        <v>10821.50445</v>
      </c>
      <c r="I1286" s="68" t="n">
        <f aca="false">Assumptions!$B$58</f>
        <v>5.35750011455817</v>
      </c>
      <c r="J1286" s="68" t="n">
        <f aca="false">INDEX(Yearly!$D$5:$D$22,MATCH(C1286,Yearly!$A$5:$A$22,0))</f>
        <v>0.431476519293275</v>
      </c>
      <c r="K1286" s="68" t="n">
        <f aca="false">G1286-I1286-J1286</f>
        <v>-89.5434266338514</v>
      </c>
      <c r="L1286" s="69" t="n">
        <f aca="false">(I1286+J1286)/Assumptions!$B$8</f>
        <v>0.000255257700812932</v>
      </c>
      <c r="M1286" s="70" t="n">
        <f aca="false">F1286-L1286</f>
        <v>-0.00805525770081293</v>
      </c>
      <c r="N1286" s="71" t="n">
        <f aca="false">G1286*Assumptions!$B$7</f>
        <v>-658728.74925</v>
      </c>
      <c r="O1286" s="71" t="n">
        <f aca="false">K1286*Assumptions!$B$7</f>
        <v>-704259.050475242</v>
      </c>
      <c r="P1286" s="68" t="n">
        <f aca="false">P1285+G1286</f>
        <v>17219.62572</v>
      </c>
      <c r="Q1286" s="68" t="n">
        <f aca="false">MAX(Q1285,P1286)</f>
        <v>17654.201195</v>
      </c>
      <c r="R1286" s="68" t="n">
        <f aca="false">Q1286-P1286</f>
        <v>434.575475000001</v>
      </c>
      <c r="S1286" s="68" t="n">
        <f aca="false">S1285+K1286</f>
        <v>9692.08636440952</v>
      </c>
      <c r="T1286" s="68" t="n">
        <f aca="false">MAX(T1285,S1286)</f>
        <v>10201.9185356496</v>
      </c>
      <c r="U1286" s="68" t="n">
        <f aca="false">T1286-S1286</f>
        <v>509.832171240072</v>
      </c>
      <c r="V1286" s="70" t="n">
        <f aca="false">V1285+F1286</f>
        <v>2.7376</v>
      </c>
      <c r="W1286" s="70" t="n">
        <f aca="false">MAX(W1285,V1286)</f>
        <v>2.7778</v>
      </c>
      <c r="X1286" s="70" t="n">
        <f aca="false">W1286-V1286</f>
        <v>0.0402000000000005</v>
      </c>
      <c r="Y1286" s="70" t="n">
        <f aca="false">Y1285+M1286</f>
        <v>2.40568254546218</v>
      </c>
      <c r="Z1286" s="70" t="n">
        <f aca="false">MAX(Z1285,Y1286)</f>
        <v>2.44920089557275</v>
      </c>
      <c r="AA1286" s="70" t="n">
        <f aca="false">Z1286-Y1286</f>
        <v>0.0435183501105674</v>
      </c>
      <c r="AB1286" s="72" t="n">
        <f aca="false">AB1285*(1+F1286)</f>
        <v>13.3412907665336</v>
      </c>
      <c r="AC1286" s="73" t="n">
        <f aca="false">MAX(AC1285,AB1286)</f>
        <v>13.8902508958804</v>
      </c>
      <c r="AD1286" s="70" t="n">
        <f aca="false">1-AB1286/AC1286</f>
        <v>0.0395212536808516</v>
      </c>
      <c r="AE1286" s="73" t="n">
        <f aca="false">AE1285*(1+M1286)</f>
        <v>9.57869119201387</v>
      </c>
      <c r="AF1286" s="73" t="n">
        <f aca="false">MAX(AF1285,AE1286)</f>
        <v>10.0060858156364</v>
      </c>
      <c r="AG1286" s="70" t="n">
        <f aca="false">1-AE1286/AF1286</f>
        <v>0.0427134677332698</v>
      </c>
      <c r="AH1286" s="74" t="n">
        <f aca="false">IF(R1286&gt;0,AH1285+1,0)</f>
        <v>13</v>
      </c>
      <c r="AI1286" s="74" t="n">
        <f aca="false">IF(U1286&gt;0,AI1285+1,0)</f>
        <v>13</v>
      </c>
      <c r="AJ1286" s="74" t="n">
        <f aca="false">IF(G1286&gt;0,AJ1285+1,0)</f>
        <v>0</v>
      </c>
      <c r="AK1286" s="74" t="n">
        <f aca="false">IF(G1286&lt;=0,AK1285+1,0)</f>
        <v>5</v>
      </c>
      <c r="AL1286" s="74" t="n">
        <f aca="false">IF(K1286&gt;0,AL1285+1,0)</f>
        <v>0</v>
      </c>
      <c r="AM1286" s="74" t="n">
        <f aca="false">IF(K1286&lt;=0,AM1285+1,0)</f>
        <v>5</v>
      </c>
    </row>
    <row r="1287" customFormat="false" ht="15" hidden="false" customHeight="false" outlineLevel="0" collapsed="false">
      <c r="A1287" s="61" t="n">
        <v>1291</v>
      </c>
      <c r="B1287" s="62" t="n">
        <v>43480.40625</v>
      </c>
      <c r="C1287" s="63" t="n">
        <f aca="false">YEAR(B1287)</f>
        <v>2019</v>
      </c>
      <c r="D1287" s="32" t="s">
        <v>277</v>
      </c>
      <c r="E1287" s="64" t="n">
        <v>10821</v>
      </c>
      <c r="F1287" s="65" t="n">
        <v>0.0068</v>
      </c>
      <c r="G1287" s="66" t="n">
        <v>73.5828</v>
      </c>
      <c r="H1287" s="67" t="n">
        <f aca="false">E1287+IF(D1287="Long",1,-1)*G1287</f>
        <v>10894.5828</v>
      </c>
      <c r="I1287" s="68" t="n">
        <f aca="false">Assumptions!$B$58</f>
        <v>5.35750011455817</v>
      </c>
      <c r="J1287" s="68" t="n">
        <f aca="false">INDEX(Yearly!$D$5:$D$22,MATCH(C1287,Yearly!$A$5:$A$22,0))</f>
        <v>0.431476519293275</v>
      </c>
      <c r="K1287" s="68" t="n">
        <f aca="false">G1287-I1287-J1287</f>
        <v>67.7938233661486</v>
      </c>
      <c r="L1287" s="69" t="n">
        <f aca="false">(I1287+J1287)/Assumptions!$B$8</f>
        <v>0.000255257700812932</v>
      </c>
      <c r="M1287" s="70" t="n">
        <f aca="false">F1287-L1287</f>
        <v>0.00654474229918707</v>
      </c>
      <c r="N1287" s="71" t="n">
        <f aca="false">G1287*Assumptions!$B$7</f>
        <v>578728.722</v>
      </c>
      <c r="O1287" s="71" t="n">
        <f aca="false">K1287*Assumptions!$B$7</f>
        <v>533198.420774759</v>
      </c>
      <c r="P1287" s="68" t="n">
        <f aca="false">P1286+G1287</f>
        <v>17293.20852</v>
      </c>
      <c r="Q1287" s="68" t="n">
        <f aca="false">MAX(Q1286,P1287)</f>
        <v>17654.201195</v>
      </c>
      <c r="R1287" s="68" t="n">
        <f aca="false">Q1287-P1287</f>
        <v>360.992675000001</v>
      </c>
      <c r="S1287" s="68" t="n">
        <f aca="false">S1286+K1287</f>
        <v>9759.88018777567</v>
      </c>
      <c r="T1287" s="68" t="n">
        <f aca="false">MAX(T1286,S1287)</f>
        <v>10201.9185356496</v>
      </c>
      <c r="U1287" s="68" t="n">
        <f aca="false">T1287-S1287</f>
        <v>442.038347873924</v>
      </c>
      <c r="V1287" s="70" t="n">
        <f aca="false">V1286+F1287</f>
        <v>2.7444</v>
      </c>
      <c r="W1287" s="70" t="n">
        <f aca="false">MAX(W1286,V1287)</f>
        <v>2.7778</v>
      </c>
      <c r="X1287" s="70" t="n">
        <f aca="false">W1287-V1287</f>
        <v>0.0334000000000003</v>
      </c>
      <c r="Y1287" s="70" t="n">
        <f aca="false">Y1286+M1287</f>
        <v>2.41222728776137</v>
      </c>
      <c r="Z1287" s="70" t="n">
        <f aca="false">MAX(Z1286,Y1287)</f>
        <v>2.44920089557275</v>
      </c>
      <c r="AA1287" s="70" t="n">
        <f aca="false">Z1287-Y1287</f>
        <v>0.0369736078113805</v>
      </c>
      <c r="AB1287" s="72" t="n">
        <f aca="false">AB1286*(1+F1287)</f>
        <v>13.4320115437461</v>
      </c>
      <c r="AC1287" s="73" t="n">
        <f aca="false">MAX(AC1286,AB1287)</f>
        <v>13.8902508958804</v>
      </c>
      <c r="AD1287" s="70" t="n">
        <f aca="false">1-AB1287/AC1287</f>
        <v>0.0329899982058814</v>
      </c>
      <c r="AE1287" s="73" t="n">
        <f aca="false">AE1286*(1+M1287)</f>
        <v>9.64138125742909</v>
      </c>
      <c r="AF1287" s="73" t="n">
        <f aca="false">MAX(AF1286,AE1287)</f>
        <v>10.0060858156364</v>
      </c>
      <c r="AG1287" s="70" t="n">
        <f aca="false">1-AE1287/AF1287</f>
        <v>0.0364482740731017</v>
      </c>
      <c r="AH1287" s="74" t="n">
        <f aca="false">IF(R1287&gt;0,AH1286+1,0)</f>
        <v>14</v>
      </c>
      <c r="AI1287" s="74" t="n">
        <f aca="false">IF(U1287&gt;0,AI1286+1,0)</f>
        <v>14</v>
      </c>
      <c r="AJ1287" s="74" t="n">
        <f aca="false">IF(G1287&gt;0,AJ1286+1,0)</f>
        <v>1</v>
      </c>
      <c r="AK1287" s="74" t="n">
        <f aca="false">IF(G1287&lt;=0,AK1286+1,0)</f>
        <v>0</v>
      </c>
      <c r="AL1287" s="74" t="n">
        <f aca="false">IF(K1287&gt;0,AL1286+1,0)</f>
        <v>1</v>
      </c>
      <c r="AM1287" s="74" t="n">
        <f aca="false">IF(K1287&lt;=0,AM1286+1,0)</f>
        <v>0</v>
      </c>
    </row>
    <row r="1288" customFormat="false" ht="15" hidden="false" customHeight="false" outlineLevel="0" collapsed="false">
      <c r="A1288" s="61" t="n">
        <v>1292</v>
      </c>
      <c r="B1288" s="62" t="n">
        <v>43487.46875</v>
      </c>
      <c r="C1288" s="63" t="n">
        <f aca="false">YEAR(B1288)</f>
        <v>2019</v>
      </c>
      <c r="D1288" s="32" t="s">
        <v>276</v>
      </c>
      <c r="E1288" s="64" t="n">
        <v>10895.1</v>
      </c>
      <c r="F1288" s="65" t="n">
        <v>-0.0019</v>
      </c>
      <c r="G1288" s="66" t="n">
        <v>-20.70069</v>
      </c>
      <c r="H1288" s="67" t="n">
        <f aca="false">E1288+IF(D1288="Long",1,-1)*G1288</f>
        <v>10915.80069</v>
      </c>
      <c r="I1288" s="68" t="n">
        <f aca="false">Assumptions!$B$58</f>
        <v>5.35750011455817</v>
      </c>
      <c r="J1288" s="68" t="n">
        <f aca="false">INDEX(Yearly!$D$5:$D$22,MATCH(C1288,Yearly!$A$5:$A$22,0))</f>
        <v>0.431476519293275</v>
      </c>
      <c r="K1288" s="68" t="n">
        <f aca="false">G1288-I1288-J1288</f>
        <v>-26.4896666338514</v>
      </c>
      <c r="L1288" s="69" t="n">
        <f aca="false">(I1288+J1288)/Assumptions!$B$8</f>
        <v>0.000255257700812932</v>
      </c>
      <c r="M1288" s="70" t="n">
        <f aca="false">F1288-L1288</f>
        <v>-0.00215525770081293</v>
      </c>
      <c r="N1288" s="71" t="n">
        <f aca="false">G1288*Assumptions!$B$7</f>
        <v>-162810.92685</v>
      </c>
      <c r="O1288" s="71" t="n">
        <f aca="false">K1288*Assumptions!$B$7</f>
        <v>-208341.228075242</v>
      </c>
      <c r="P1288" s="68" t="n">
        <f aca="false">P1287+G1288</f>
        <v>17272.50783</v>
      </c>
      <c r="Q1288" s="68" t="n">
        <f aca="false">MAX(Q1287,P1288)</f>
        <v>17654.201195</v>
      </c>
      <c r="R1288" s="68" t="n">
        <f aca="false">Q1288-P1288</f>
        <v>381.693365000003</v>
      </c>
      <c r="S1288" s="68" t="n">
        <f aca="false">S1287+K1288</f>
        <v>9733.39052114182</v>
      </c>
      <c r="T1288" s="68" t="n">
        <f aca="false">MAX(T1287,S1288)</f>
        <v>10201.9185356496</v>
      </c>
      <c r="U1288" s="68" t="n">
        <f aca="false">T1288-S1288</f>
        <v>468.528014507776</v>
      </c>
      <c r="V1288" s="70" t="n">
        <f aca="false">V1287+F1288</f>
        <v>2.7425</v>
      </c>
      <c r="W1288" s="70" t="n">
        <f aca="false">MAX(W1287,V1288)</f>
        <v>2.7778</v>
      </c>
      <c r="X1288" s="70" t="n">
        <f aca="false">W1288-V1288</f>
        <v>0.0353000000000003</v>
      </c>
      <c r="Y1288" s="70" t="n">
        <f aca="false">Y1287+M1288</f>
        <v>2.41007203006055</v>
      </c>
      <c r="Z1288" s="70" t="n">
        <f aca="false">MAX(Z1287,Y1288)</f>
        <v>2.44920089557275</v>
      </c>
      <c r="AA1288" s="70" t="n">
        <f aca="false">Z1288-Y1288</f>
        <v>0.0391288655121933</v>
      </c>
      <c r="AB1288" s="72" t="n">
        <f aca="false">AB1287*(1+F1288)</f>
        <v>13.406490721813</v>
      </c>
      <c r="AC1288" s="73" t="n">
        <f aca="false">MAX(AC1287,AB1288)</f>
        <v>13.8902508958804</v>
      </c>
      <c r="AD1288" s="70" t="n">
        <f aca="false">1-AB1288/AC1288</f>
        <v>0.0348273172092903</v>
      </c>
      <c r="AE1288" s="73" t="n">
        <f aca="false">AE1287*(1+M1288)</f>
        <v>9.62060159622755</v>
      </c>
      <c r="AF1288" s="73" t="n">
        <f aca="false">MAX(AF1287,AE1288)</f>
        <v>10.0060858156364</v>
      </c>
      <c r="AG1288" s="70" t="n">
        <f aca="false">1-AE1288/AF1288</f>
        <v>0.0385249763505372</v>
      </c>
      <c r="AH1288" s="74" t="n">
        <f aca="false">IF(R1288&gt;0,AH1287+1,0)</f>
        <v>15</v>
      </c>
      <c r="AI1288" s="74" t="n">
        <f aca="false">IF(U1288&gt;0,AI1287+1,0)</f>
        <v>15</v>
      </c>
      <c r="AJ1288" s="74" t="n">
        <f aca="false">IF(G1288&gt;0,AJ1287+1,0)</f>
        <v>0</v>
      </c>
      <c r="AK1288" s="74" t="n">
        <f aca="false">IF(G1288&lt;=0,AK1287+1,0)</f>
        <v>1</v>
      </c>
      <c r="AL1288" s="74" t="n">
        <f aca="false">IF(K1288&gt;0,AL1287+1,0)</f>
        <v>0</v>
      </c>
      <c r="AM1288" s="74" t="n">
        <f aca="false">IF(K1288&lt;=0,AM1287+1,0)</f>
        <v>1</v>
      </c>
    </row>
    <row r="1289" customFormat="false" ht="15" hidden="false" customHeight="false" outlineLevel="0" collapsed="false">
      <c r="A1289" s="61" t="n">
        <v>1293</v>
      </c>
      <c r="B1289" s="62" t="n">
        <v>43487.59375</v>
      </c>
      <c r="C1289" s="63" t="n">
        <f aca="false">YEAR(B1289)</f>
        <v>2019</v>
      </c>
      <c r="D1289" s="32" t="s">
        <v>277</v>
      </c>
      <c r="E1289" s="64" t="n">
        <v>10916</v>
      </c>
      <c r="F1289" s="65" t="n">
        <v>-0.0037</v>
      </c>
      <c r="G1289" s="66" t="n">
        <v>-40.3892</v>
      </c>
      <c r="H1289" s="67" t="n">
        <f aca="false">E1289+IF(D1289="Long",1,-1)*G1289</f>
        <v>10875.6108</v>
      </c>
      <c r="I1289" s="68" t="n">
        <f aca="false">Assumptions!$B$58</f>
        <v>5.35750011455817</v>
      </c>
      <c r="J1289" s="68" t="n">
        <f aca="false">INDEX(Yearly!$D$5:$D$22,MATCH(C1289,Yearly!$A$5:$A$22,0))</f>
        <v>0.431476519293275</v>
      </c>
      <c r="K1289" s="68" t="n">
        <f aca="false">G1289-I1289-J1289</f>
        <v>-46.1781766338515</v>
      </c>
      <c r="L1289" s="69" t="n">
        <f aca="false">(I1289+J1289)/Assumptions!$B$8</f>
        <v>0.000255257700812932</v>
      </c>
      <c r="M1289" s="70" t="n">
        <f aca="false">F1289-L1289</f>
        <v>-0.00395525770081293</v>
      </c>
      <c r="N1289" s="71" t="n">
        <f aca="false">G1289*Assumptions!$B$7</f>
        <v>-317661.058</v>
      </c>
      <c r="O1289" s="71" t="n">
        <f aca="false">K1289*Assumptions!$B$7</f>
        <v>-363191.359225242</v>
      </c>
      <c r="P1289" s="68" t="n">
        <f aca="false">P1288+G1289</f>
        <v>17232.11863</v>
      </c>
      <c r="Q1289" s="68" t="n">
        <f aca="false">MAX(Q1288,P1289)</f>
        <v>17654.201195</v>
      </c>
      <c r="R1289" s="68" t="n">
        <f aca="false">Q1289-P1289</f>
        <v>422.082565000004</v>
      </c>
      <c r="S1289" s="68" t="n">
        <f aca="false">S1288+K1289</f>
        <v>9687.21234450796</v>
      </c>
      <c r="T1289" s="68" t="n">
        <f aca="false">MAX(T1288,S1289)</f>
        <v>10201.9185356496</v>
      </c>
      <c r="U1289" s="68" t="n">
        <f aca="false">T1289-S1289</f>
        <v>514.706191141628</v>
      </c>
      <c r="V1289" s="70" t="n">
        <f aca="false">V1288+F1289</f>
        <v>2.7388</v>
      </c>
      <c r="W1289" s="70" t="n">
        <f aca="false">MAX(W1288,V1289)</f>
        <v>2.7778</v>
      </c>
      <c r="X1289" s="70" t="n">
        <f aca="false">W1289-V1289</f>
        <v>0.0390000000000001</v>
      </c>
      <c r="Y1289" s="70" t="n">
        <f aca="false">Y1288+M1289</f>
        <v>2.40611677235974</v>
      </c>
      <c r="Z1289" s="70" t="n">
        <f aca="false">MAX(Z1288,Y1289)</f>
        <v>2.44920089557275</v>
      </c>
      <c r="AA1289" s="70" t="n">
        <f aca="false">Z1289-Y1289</f>
        <v>0.0430841232130064</v>
      </c>
      <c r="AB1289" s="72" t="n">
        <f aca="false">AB1288*(1+F1289)</f>
        <v>13.3568867061423</v>
      </c>
      <c r="AC1289" s="73" t="n">
        <f aca="false">MAX(AC1288,AB1289)</f>
        <v>13.8902508958804</v>
      </c>
      <c r="AD1289" s="70" t="n">
        <f aca="false">1-AB1289/AC1289</f>
        <v>0.0383984561356159</v>
      </c>
      <c r="AE1289" s="73" t="n">
        <f aca="false">AE1288*(1+M1289)</f>
        <v>9.58254963767761</v>
      </c>
      <c r="AF1289" s="73" t="n">
        <f aca="false">MAX(AF1288,AE1289)</f>
        <v>10.0060858156364</v>
      </c>
      <c r="AG1289" s="70" t="n">
        <f aca="false">1-AE1289/AF1289</f>
        <v>0.042327857841966</v>
      </c>
      <c r="AH1289" s="74" t="n">
        <f aca="false">IF(R1289&gt;0,AH1288+1,0)</f>
        <v>16</v>
      </c>
      <c r="AI1289" s="74" t="n">
        <f aca="false">IF(U1289&gt;0,AI1288+1,0)</f>
        <v>16</v>
      </c>
      <c r="AJ1289" s="74" t="n">
        <f aca="false">IF(G1289&gt;0,AJ1288+1,0)</f>
        <v>0</v>
      </c>
      <c r="AK1289" s="74" t="n">
        <f aca="false">IF(G1289&lt;=0,AK1288+1,0)</f>
        <v>2</v>
      </c>
      <c r="AL1289" s="74" t="n">
        <f aca="false">IF(K1289&gt;0,AL1288+1,0)</f>
        <v>0</v>
      </c>
      <c r="AM1289" s="74" t="n">
        <f aca="false">IF(K1289&lt;=0,AM1288+1,0)</f>
        <v>2</v>
      </c>
    </row>
    <row r="1290" customFormat="false" ht="15" hidden="false" customHeight="false" outlineLevel="0" collapsed="false">
      <c r="A1290" s="61" t="n">
        <v>1294</v>
      </c>
      <c r="B1290" s="62" t="n">
        <v>43488.6145833333</v>
      </c>
      <c r="C1290" s="63" t="n">
        <f aca="false">YEAR(B1290)</f>
        <v>2019</v>
      </c>
      <c r="D1290" s="32" t="s">
        <v>276</v>
      </c>
      <c r="E1290" s="64" t="n">
        <v>10875.7</v>
      </c>
      <c r="F1290" s="65" t="n">
        <v>-0.0035</v>
      </c>
      <c r="G1290" s="66" t="n">
        <v>-38.06495</v>
      </c>
      <c r="H1290" s="67" t="n">
        <f aca="false">E1290+IF(D1290="Long",1,-1)*G1290</f>
        <v>10913.76495</v>
      </c>
      <c r="I1290" s="68" t="n">
        <f aca="false">Assumptions!$B$58</f>
        <v>5.35750011455817</v>
      </c>
      <c r="J1290" s="68" t="n">
        <f aca="false">INDEX(Yearly!$D$5:$D$22,MATCH(C1290,Yearly!$A$5:$A$22,0))</f>
        <v>0.431476519293275</v>
      </c>
      <c r="K1290" s="68" t="n">
        <f aca="false">G1290-I1290-J1290</f>
        <v>-43.8539266338515</v>
      </c>
      <c r="L1290" s="69" t="n">
        <f aca="false">(I1290+J1290)/Assumptions!$B$8</f>
        <v>0.000255257700812932</v>
      </c>
      <c r="M1290" s="70" t="n">
        <f aca="false">F1290-L1290</f>
        <v>-0.00375525770081293</v>
      </c>
      <c r="N1290" s="71" t="n">
        <f aca="false">G1290*Assumptions!$B$7</f>
        <v>-299380.83175</v>
      </c>
      <c r="O1290" s="71" t="n">
        <f aca="false">K1290*Assumptions!$B$7</f>
        <v>-344911.132975242</v>
      </c>
      <c r="P1290" s="68" t="n">
        <f aca="false">P1289+G1290</f>
        <v>17194.05368</v>
      </c>
      <c r="Q1290" s="68" t="n">
        <f aca="false">MAX(Q1289,P1290)</f>
        <v>17654.201195</v>
      </c>
      <c r="R1290" s="68" t="n">
        <f aca="false">Q1290-P1290</f>
        <v>460.147515000004</v>
      </c>
      <c r="S1290" s="68" t="n">
        <f aca="false">S1289+K1290</f>
        <v>9643.35841787411</v>
      </c>
      <c r="T1290" s="68" t="n">
        <f aca="false">MAX(T1289,S1290)</f>
        <v>10201.9185356496</v>
      </c>
      <c r="U1290" s="68" t="n">
        <f aca="false">T1290-S1290</f>
        <v>558.56011777548</v>
      </c>
      <c r="V1290" s="70" t="n">
        <f aca="false">V1289+F1290</f>
        <v>2.7353</v>
      </c>
      <c r="W1290" s="70" t="n">
        <f aca="false">MAX(W1289,V1290)</f>
        <v>2.7778</v>
      </c>
      <c r="X1290" s="70" t="n">
        <f aca="false">W1290-V1290</f>
        <v>0.0425</v>
      </c>
      <c r="Y1290" s="70" t="n">
        <f aca="false">Y1289+M1290</f>
        <v>2.40236151465893</v>
      </c>
      <c r="Z1290" s="70" t="n">
        <f aca="false">MAX(Z1289,Y1290)</f>
        <v>2.44920089557275</v>
      </c>
      <c r="AA1290" s="70" t="n">
        <f aca="false">Z1290-Y1290</f>
        <v>0.0468393809138195</v>
      </c>
      <c r="AB1290" s="72" t="n">
        <f aca="false">AB1289*(1+F1290)</f>
        <v>13.3101376026708</v>
      </c>
      <c r="AC1290" s="73" t="n">
        <f aca="false">MAX(AC1289,AB1290)</f>
        <v>13.8902508958804</v>
      </c>
      <c r="AD1290" s="70" t="n">
        <f aca="false">1-AB1290/AC1290</f>
        <v>0.0417640615391411</v>
      </c>
      <c r="AE1290" s="73" t="n">
        <f aca="false">AE1289*(1+M1290)</f>
        <v>9.5465646943573</v>
      </c>
      <c r="AF1290" s="73" t="n">
        <f aca="false">MAX(AF1289,AE1290)</f>
        <v>10.0060858156364</v>
      </c>
      <c r="AG1290" s="70" t="n">
        <f aca="false">1-AE1290/AF1290</f>
        <v>0.0459241635286591</v>
      </c>
      <c r="AH1290" s="74" t="n">
        <f aca="false">IF(R1290&gt;0,AH1289+1,0)</f>
        <v>17</v>
      </c>
      <c r="AI1290" s="74" t="n">
        <f aca="false">IF(U1290&gt;0,AI1289+1,0)</f>
        <v>17</v>
      </c>
      <c r="AJ1290" s="74" t="n">
        <f aca="false">IF(G1290&gt;0,AJ1289+1,0)</f>
        <v>0</v>
      </c>
      <c r="AK1290" s="74" t="n">
        <f aca="false">IF(G1290&lt;=0,AK1289+1,0)</f>
        <v>3</v>
      </c>
      <c r="AL1290" s="74" t="n">
        <f aca="false">IF(K1290&gt;0,AL1289+1,0)</f>
        <v>0</v>
      </c>
      <c r="AM1290" s="74" t="n">
        <f aca="false">IF(K1290&lt;=0,AM1289+1,0)</f>
        <v>3</v>
      </c>
    </row>
    <row r="1291" customFormat="false" ht="15" hidden="false" customHeight="false" outlineLevel="0" collapsed="false">
      <c r="A1291" s="61" t="n">
        <v>1295</v>
      </c>
      <c r="B1291" s="62" t="n">
        <v>43490.40625</v>
      </c>
      <c r="C1291" s="63" t="n">
        <f aca="false">YEAR(B1291)</f>
        <v>2019</v>
      </c>
      <c r="D1291" s="32" t="s">
        <v>277</v>
      </c>
      <c r="E1291" s="64" t="n">
        <v>10913.3</v>
      </c>
      <c r="F1291" s="65" t="n">
        <v>-0.0043</v>
      </c>
      <c r="G1291" s="66" t="n">
        <v>-46.92719</v>
      </c>
      <c r="H1291" s="67" t="n">
        <f aca="false">E1291+IF(D1291="Long",1,-1)*G1291</f>
        <v>10866.37281</v>
      </c>
      <c r="I1291" s="68" t="n">
        <f aca="false">Assumptions!$B$58</f>
        <v>5.35750011455817</v>
      </c>
      <c r="J1291" s="68" t="n">
        <f aca="false">INDEX(Yearly!$D$5:$D$22,MATCH(C1291,Yearly!$A$5:$A$22,0))</f>
        <v>0.431476519293275</v>
      </c>
      <c r="K1291" s="68" t="n">
        <f aca="false">G1291-I1291-J1291</f>
        <v>-52.7161666338515</v>
      </c>
      <c r="L1291" s="69" t="n">
        <f aca="false">(I1291+J1291)/Assumptions!$B$8</f>
        <v>0.000255257700812932</v>
      </c>
      <c r="M1291" s="70" t="n">
        <f aca="false">F1291-L1291</f>
        <v>-0.00455525770081293</v>
      </c>
      <c r="N1291" s="71" t="n">
        <f aca="false">G1291*Assumptions!$B$7</f>
        <v>-369082.34935</v>
      </c>
      <c r="O1291" s="71" t="n">
        <f aca="false">K1291*Assumptions!$B$7</f>
        <v>-414612.650575242</v>
      </c>
      <c r="P1291" s="68" t="n">
        <f aca="false">P1290+G1291</f>
        <v>17147.12649</v>
      </c>
      <c r="Q1291" s="68" t="n">
        <f aca="false">MAX(Q1290,P1291)</f>
        <v>17654.201195</v>
      </c>
      <c r="R1291" s="68" t="n">
        <f aca="false">Q1291-P1291</f>
        <v>507.074705000003</v>
      </c>
      <c r="S1291" s="68" t="n">
        <f aca="false">S1290+K1291</f>
        <v>9590.64225124026</v>
      </c>
      <c r="T1291" s="68" t="n">
        <f aca="false">MAX(T1290,S1291)</f>
        <v>10201.9185356496</v>
      </c>
      <c r="U1291" s="68" t="n">
        <f aca="false">T1291-S1291</f>
        <v>611.27628440933</v>
      </c>
      <c r="V1291" s="70" t="n">
        <f aca="false">V1290+F1291</f>
        <v>2.731</v>
      </c>
      <c r="W1291" s="70" t="n">
        <f aca="false">MAX(W1290,V1291)</f>
        <v>2.7778</v>
      </c>
      <c r="X1291" s="70" t="n">
        <f aca="false">W1291-V1291</f>
        <v>0.0468000000000002</v>
      </c>
      <c r="Y1291" s="70" t="n">
        <f aca="false">Y1290+M1291</f>
        <v>2.39780625695811</v>
      </c>
      <c r="Z1291" s="70" t="n">
        <f aca="false">MAX(Z1290,Y1291)</f>
        <v>2.44920089557275</v>
      </c>
      <c r="AA1291" s="70" t="n">
        <f aca="false">Z1291-Y1291</f>
        <v>0.0513946386146325</v>
      </c>
      <c r="AB1291" s="72" t="n">
        <f aca="false">AB1290*(1+F1291)</f>
        <v>13.2529040109793</v>
      </c>
      <c r="AC1291" s="73" t="n">
        <f aca="false">MAX(AC1290,AB1291)</f>
        <v>13.8902508958804</v>
      </c>
      <c r="AD1291" s="70" t="n">
        <f aca="false">1-AB1291/AC1291</f>
        <v>0.0458844760745227</v>
      </c>
      <c r="AE1291" s="73" t="n">
        <f aca="false">AE1290*(1+M1291)</f>
        <v>9.50307763201702</v>
      </c>
      <c r="AF1291" s="73" t="n">
        <f aca="false">MAX(AF1290,AE1291)</f>
        <v>10.0060858156364</v>
      </c>
      <c r="AG1291" s="70" t="n">
        <f aca="false">1-AE1291/AF1291</f>
        <v>0.0502702248299046</v>
      </c>
      <c r="AH1291" s="74" t="n">
        <f aca="false">IF(R1291&gt;0,AH1290+1,0)</f>
        <v>18</v>
      </c>
      <c r="AI1291" s="74" t="n">
        <f aca="false">IF(U1291&gt;0,AI1290+1,0)</f>
        <v>18</v>
      </c>
      <c r="AJ1291" s="74" t="n">
        <f aca="false">IF(G1291&gt;0,AJ1290+1,0)</f>
        <v>0</v>
      </c>
      <c r="AK1291" s="74" t="n">
        <f aca="false">IF(G1291&lt;=0,AK1290+1,0)</f>
        <v>4</v>
      </c>
      <c r="AL1291" s="74" t="n">
        <f aca="false">IF(K1291&gt;0,AL1290+1,0)</f>
        <v>0</v>
      </c>
      <c r="AM1291" s="74" t="n">
        <f aca="false">IF(K1291&lt;=0,AM1290+1,0)</f>
        <v>4</v>
      </c>
    </row>
    <row r="1292" customFormat="false" ht="15" hidden="false" customHeight="false" outlineLevel="0" collapsed="false">
      <c r="A1292" s="61" t="n">
        <v>1296</v>
      </c>
      <c r="B1292" s="62" t="n">
        <v>43490.5729166667</v>
      </c>
      <c r="C1292" s="63" t="n">
        <f aca="false">YEAR(B1292)</f>
        <v>2019</v>
      </c>
      <c r="D1292" s="32" t="s">
        <v>276</v>
      </c>
      <c r="E1292" s="64" t="n">
        <v>10866.4</v>
      </c>
      <c r="F1292" s="65" t="n">
        <v>0.0126</v>
      </c>
      <c r="G1292" s="66" t="n">
        <v>136.91664</v>
      </c>
      <c r="H1292" s="67" t="n">
        <f aca="false">E1292+IF(D1292="Long",1,-1)*G1292</f>
        <v>10729.48336</v>
      </c>
      <c r="I1292" s="68" t="n">
        <f aca="false">Assumptions!$B$58</f>
        <v>5.35750011455817</v>
      </c>
      <c r="J1292" s="68" t="n">
        <f aca="false">INDEX(Yearly!$D$5:$D$22,MATCH(C1292,Yearly!$A$5:$A$22,0))</f>
        <v>0.431476519293275</v>
      </c>
      <c r="K1292" s="68" t="n">
        <f aca="false">G1292-I1292-J1292</f>
        <v>131.127663366149</v>
      </c>
      <c r="L1292" s="69" t="n">
        <f aca="false">(I1292+J1292)/Assumptions!$B$8</f>
        <v>0.000255257700812932</v>
      </c>
      <c r="M1292" s="70" t="n">
        <f aca="false">F1292-L1292</f>
        <v>0.0123447422991871</v>
      </c>
      <c r="N1292" s="71" t="n">
        <f aca="false">G1292*Assumptions!$B$7</f>
        <v>1076849.3736</v>
      </c>
      <c r="O1292" s="71" t="n">
        <f aca="false">K1292*Assumptions!$B$7</f>
        <v>1031319.07237476</v>
      </c>
      <c r="P1292" s="68" t="n">
        <f aca="false">P1291+G1292</f>
        <v>17284.04313</v>
      </c>
      <c r="Q1292" s="68" t="n">
        <f aca="false">MAX(Q1291,P1292)</f>
        <v>17654.201195</v>
      </c>
      <c r="R1292" s="68" t="n">
        <f aca="false">Q1292-P1292</f>
        <v>370.158065000003</v>
      </c>
      <c r="S1292" s="68" t="n">
        <f aca="false">S1291+K1292</f>
        <v>9721.76991460641</v>
      </c>
      <c r="T1292" s="68" t="n">
        <f aca="false">MAX(T1291,S1292)</f>
        <v>10201.9185356496</v>
      </c>
      <c r="U1292" s="68" t="n">
        <f aca="false">T1292-S1292</f>
        <v>480.148621043181</v>
      </c>
      <c r="V1292" s="70" t="n">
        <f aca="false">V1291+F1292</f>
        <v>2.7436</v>
      </c>
      <c r="W1292" s="70" t="n">
        <f aca="false">MAX(W1291,V1292)</f>
        <v>2.7778</v>
      </c>
      <c r="X1292" s="70" t="n">
        <f aca="false">W1292-V1292</f>
        <v>0.0342000000000002</v>
      </c>
      <c r="Y1292" s="70" t="n">
        <f aca="false">Y1291+M1292</f>
        <v>2.4101509992573</v>
      </c>
      <c r="Z1292" s="70" t="n">
        <f aca="false">MAX(Z1291,Y1292)</f>
        <v>2.44920089557275</v>
      </c>
      <c r="AA1292" s="70" t="n">
        <f aca="false">Z1292-Y1292</f>
        <v>0.0390498963154453</v>
      </c>
      <c r="AB1292" s="72" t="n">
        <f aca="false">AB1291*(1+F1292)</f>
        <v>13.4198906015176</v>
      </c>
      <c r="AC1292" s="73" t="n">
        <f aca="false">MAX(AC1291,AB1292)</f>
        <v>13.8902508958804</v>
      </c>
      <c r="AD1292" s="70" t="n">
        <f aca="false">1-AB1292/AC1292</f>
        <v>0.0338626204730619</v>
      </c>
      <c r="AE1292" s="73" t="n">
        <f aca="false">AE1291*(1+M1292)</f>
        <v>9.62039067643344</v>
      </c>
      <c r="AF1292" s="73" t="n">
        <f aca="false">MAX(AF1291,AE1292)</f>
        <v>10.0060858156364</v>
      </c>
      <c r="AG1292" s="70" t="n">
        <f aca="false">1-AE1292/AF1292</f>
        <v>0.0385460555015649</v>
      </c>
      <c r="AH1292" s="74" t="n">
        <f aca="false">IF(R1292&gt;0,AH1291+1,0)</f>
        <v>19</v>
      </c>
      <c r="AI1292" s="74" t="n">
        <f aca="false">IF(U1292&gt;0,AI1291+1,0)</f>
        <v>19</v>
      </c>
      <c r="AJ1292" s="74" t="n">
        <f aca="false">IF(G1292&gt;0,AJ1291+1,0)</f>
        <v>1</v>
      </c>
      <c r="AK1292" s="74" t="n">
        <f aca="false">IF(G1292&lt;=0,AK1291+1,0)</f>
        <v>0</v>
      </c>
      <c r="AL1292" s="74" t="n">
        <f aca="false">IF(K1292&gt;0,AL1291+1,0)</f>
        <v>1</v>
      </c>
      <c r="AM1292" s="74" t="n">
        <f aca="false">IF(K1292&lt;=0,AM1291+1,0)</f>
        <v>0</v>
      </c>
    </row>
    <row r="1293" customFormat="false" ht="15" hidden="false" customHeight="false" outlineLevel="0" collapsed="false">
      <c r="A1293" s="61" t="n">
        <v>1297</v>
      </c>
      <c r="B1293" s="62" t="n">
        <v>43496.4479166667</v>
      </c>
      <c r="C1293" s="63" t="n">
        <f aca="false">YEAR(B1293)</f>
        <v>2019</v>
      </c>
      <c r="D1293" s="32" t="s">
        <v>277</v>
      </c>
      <c r="E1293" s="64" t="n">
        <v>10729.6</v>
      </c>
      <c r="F1293" s="65" t="n">
        <v>0.022</v>
      </c>
      <c r="G1293" s="66" t="n">
        <v>236.0512</v>
      </c>
      <c r="H1293" s="67" t="n">
        <f aca="false">E1293+IF(D1293="Long",1,-1)*G1293</f>
        <v>10965.6512</v>
      </c>
      <c r="I1293" s="68" t="n">
        <f aca="false">Assumptions!$B$58</f>
        <v>5.35750011455817</v>
      </c>
      <c r="J1293" s="68" t="n">
        <f aca="false">INDEX(Yearly!$D$5:$D$22,MATCH(C1293,Yearly!$A$5:$A$22,0))</f>
        <v>0.431476519293275</v>
      </c>
      <c r="K1293" s="68" t="n">
        <f aca="false">G1293-I1293-J1293</f>
        <v>230.262223366149</v>
      </c>
      <c r="L1293" s="69" t="n">
        <f aca="false">(I1293+J1293)/Assumptions!$B$8</f>
        <v>0.000255257700812932</v>
      </c>
      <c r="M1293" s="70" t="n">
        <f aca="false">F1293-L1293</f>
        <v>0.0217447422991871</v>
      </c>
      <c r="N1293" s="71" t="n">
        <f aca="false">G1293*Assumptions!$B$7</f>
        <v>1856542.688</v>
      </c>
      <c r="O1293" s="71" t="n">
        <f aca="false">K1293*Assumptions!$B$7</f>
        <v>1811012.38677476</v>
      </c>
      <c r="P1293" s="68" t="n">
        <f aca="false">P1292+G1293</f>
        <v>17520.09433</v>
      </c>
      <c r="Q1293" s="68" t="n">
        <f aca="false">MAX(Q1292,P1293)</f>
        <v>17654.201195</v>
      </c>
      <c r="R1293" s="68" t="n">
        <f aca="false">Q1293-P1293</f>
        <v>134.106865000002</v>
      </c>
      <c r="S1293" s="68" t="n">
        <f aca="false">S1292+K1293</f>
        <v>9952.03213797256</v>
      </c>
      <c r="T1293" s="68" t="n">
        <f aca="false">MAX(T1292,S1293)</f>
        <v>10201.9185356496</v>
      </c>
      <c r="U1293" s="68" t="n">
        <f aca="false">T1293-S1293</f>
        <v>249.886397677034</v>
      </c>
      <c r="V1293" s="70" t="n">
        <f aca="false">V1292+F1293</f>
        <v>2.7656</v>
      </c>
      <c r="W1293" s="70" t="n">
        <f aca="false">MAX(W1292,V1293)</f>
        <v>2.7778</v>
      </c>
      <c r="X1293" s="70" t="n">
        <f aca="false">W1293-V1293</f>
        <v>0.0122000000000004</v>
      </c>
      <c r="Y1293" s="70" t="n">
        <f aca="false">Y1292+M1293</f>
        <v>2.43189574155649</v>
      </c>
      <c r="Z1293" s="70" t="n">
        <f aca="false">MAX(Z1292,Y1293)</f>
        <v>2.44920089557275</v>
      </c>
      <c r="AA1293" s="70" t="n">
        <f aca="false">Z1293-Y1293</f>
        <v>0.0173051540162583</v>
      </c>
      <c r="AB1293" s="72" t="n">
        <f aca="false">AB1292*(1+F1293)</f>
        <v>13.715128194751</v>
      </c>
      <c r="AC1293" s="73" t="n">
        <f aca="false">MAX(AC1292,AB1293)</f>
        <v>13.8902508958804</v>
      </c>
      <c r="AD1293" s="70" t="n">
        <f aca="false">1-AB1293/AC1293</f>
        <v>0.0126075981234691</v>
      </c>
      <c r="AE1293" s="73" t="n">
        <f aca="false">AE1292*(1+M1293)</f>
        <v>9.82958359250999</v>
      </c>
      <c r="AF1293" s="73" t="n">
        <f aca="false">MAX(AF1292,AE1293)</f>
        <v>10.0060858156364</v>
      </c>
      <c r="AG1293" s="70" t="n">
        <f aca="false">1-AE1293/AF1293</f>
        <v>0.0176394872459096</v>
      </c>
      <c r="AH1293" s="74" t="n">
        <f aca="false">IF(R1293&gt;0,AH1292+1,0)</f>
        <v>20</v>
      </c>
      <c r="AI1293" s="74" t="n">
        <f aca="false">IF(U1293&gt;0,AI1292+1,0)</f>
        <v>20</v>
      </c>
      <c r="AJ1293" s="74" t="n">
        <f aca="false">IF(G1293&gt;0,AJ1292+1,0)</f>
        <v>2</v>
      </c>
      <c r="AK1293" s="74" t="n">
        <f aca="false">IF(G1293&lt;=0,AK1292+1,0)</f>
        <v>0</v>
      </c>
      <c r="AL1293" s="74" t="n">
        <f aca="false">IF(K1293&gt;0,AL1292+1,0)</f>
        <v>2</v>
      </c>
      <c r="AM1293" s="74" t="n">
        <f aca="false">IF(K1293&lt;=0,AM1292+1,0)</f>
        <v>0</v>
      </c>
    </row>
    <row r="1294" customFormat="false" ht="15" hidden="false" customHeight="false" outlineLevel="0" collapsed="false">
      <c r="A1294" s="61" t="n">
        <v>1298</v>
      </c>
      <c r="B1294" s="62" t="n">
        <v>43504.5520833333</v>
      </c>
      <c r="C1294" s="63" t="n">
        <f aca="false">YEAR(B1294)</f>
        <v>2019</v>
      </c>
      <c r="D1294" s="32" t="s">
        <v>276</v>
      </c>
      <c r="E1294" s="64" t="n">
        <v>10965.9</v>
      </c>
      <c r="F1294" s="65" t="n">
        <v>-0.0047</v>
      </c>
      <c r="G1294" s="66" t="n">
        <v>-51.53973</v>
      </c>
      <c r="H1294" s="67" t="n">
        <f aca="false">E1294+IF(D1294="Long",1,-1)*G1294</f>
        <v>11017.43973</v>
      </c>
      <c r="I1294" s="68" t="n">
        <f aca="false">Assumptions!$B$58</f>
        <v>5.35750011455817</v>
      </c>
      <c r="J1294" s="68" t="n">
        <f aca="false">INDEX(Yearly!$D$5:$D$22,MATCH(C1294,Yearly!$A$5:$A$22,0))</f>
        <v>0.431476519293275</v>
      </c>
      <c r="K1294" s="68" t="n">
        <f aca="false">G1294-I1294-J1294</f>
        <v>-57.3287066338514</v>
      </c>
      <c r="L1294" s="69" t="n">
        <f aca="false">(I1294+J1294)/Assumptions!$B$8</f>
        <v>0.000255257700812932</v>
      </c>
      <c r="M1294" s="70" t="n">
        <f aca="false">F1294-L1294</f>
        <v>-0.00495525770081293</v>
      </c>
      <c r="N1294" s="71" t="n">
        <f aca="false">G1294*Assumptions!$B$7</f>
        <v>-405359.97645</v>
      </c>
      <c r="O1294" s="71" t="n">
        <f aca="false">K1294*Assumptions!$B$7</f>
        <v>-450890.277675242</v>
      </c>
      <c r="P1294" s="68" t="n">
        <f aca="false">P1293+G1294</f>
        <v>17468.5546</v>
      </c>
      <c r="Q1294" s="68" t="n">
        <f aca="false">MAX(Q1293,P1294)</f>
        <v>17654.201195</v>
      </c>
      <c r="R1294" s="68" t="n">
        <f aca="false">Q1294-P1294</f>
        <v>185.646595000002</v>
      </c>
      <c r="S1294" s="68" t="n">
        <f aca="false">S1293+K1294</f>
        <v>9894.70343133871</v>
      </c>
      <c r="T1294" s="68" t="n">
        <f aca="false">MAX(T1293,S1294)</f>
        <v>10201.9185356496</v>
      </c>
      <c r="U1294" s="68" t="n">
        <f aca="false">T1294-S1294</f>
        <v>307.215104310884</v>
      </c>
      <c r="V1294" s="70" t="n">
        <f aca="false">V1293+F1294</f>
        <v>2.7609</v>
      </c>
      <c r="W1294" s="70" t="n">
        <f aca="false">MAX(W1293,V1294)</f>
        <v>2.7778</v>
      </c>
      <c r="X1294" s="70" t="n">
        <f aca="false">W1294-V1294</f>
        <v>0.0169000000000006</v>
      </c>
      <c r="Y1294" s="70" t="n">
        <f aca="false">Y1293+M1294</f>
        <v>2.42694048385567</v>
      </c>
      <c r="Z1294" s="70" t="n">
        <f aca="false">MAX(Z1293,Y1294)</f>
        <v>2.44920089557275</v>
      </c>
      <c r="AA1294" s="70" t="n">
        <f aca="false">Z1294-Y1294</f>
        <v>0.0222604117170713</v>
      </c>
      <c r="AB1294" s="72" t="n">
        <f aca="false">AB1293*(1+F1294)</f>
        <v>13.6506670922357</v>
      </c>
      <c r="AC1294" s="73" t="n">
        <f aca="false">MAX(AC1293,AB1294)</f>
        <v>13.8902508958804</v>
      </c>
      <c r="AD1294" s="70" t="n">
        <f aca="false">1-AB1294/AC1294</f>
        <v>0.0172483424122889</v>
      </c>
      <c r="AE1294" s="73" t="n">
        <f aca="false">AE1293*(1+M1294)</f>
        <v>9.78087547271742</v>
      </c>
      <c r="AF1294" s="73" t="n">
        <f aca="false">MAX(AF1293,AE1294)</f>
        <v>10.0060858156364</v>
      </c>
      <c r="AG1294" s="70" t="n">
        <f aca="false">1-AE1294/AF1294</f>
        <v>0.0225073367417089</v>
      </c>
      <c r="AH1294" s="74" t="n">
        <f aca="false">IF(R1294&gt;0,AH1293+1,0)</f>
        <v>21</v>
      </c>
      <c r="AI1294" s="74" t="n">
        <f aca="false">IF(U1294&gt;0,AI1293+1,0)</f>
        <v>21</v>
      </c>
      <c r="AJ1294" s="74" t="n">
        <f aca="false">IF(G1294&gt;0,AJ1293+1,0)</f>
        <v>0</v>
      </c>
      <c r="AK1294" s="74" t="n">
        <f aca="false">IF(G1294&lt;=0,AK1293+1,0)</f>
        <v>1</v>
      </c>
      <c r="AL1294" s="74" t="n">
        <f aca="false">IF(K1294&gt;0,AL1293+1,0)</f>
        <v>0</v>
      </c>
      <c r="AM1294" s="74" t="n">
        <f aca="false">IF(K1294&lt;=0,AM1293+1,0)</f>
        <v>1</v>
      </c>
    </row>
    <row r="1295" customFormat="false" ht="15" hidden="false" customHeight="false" outlineLevel="0" collapsed="false">
      <c r="A1295" s="61" t="n">
        <v>1299</v>
      </c>
      <c r="B1295" s="62" t="n">
        <v>43504.5895833333</v>
      </c>
      <c r="C1295" s="63" t="n">
        <f aca="false">YEAR(B1295)</f>
        <v>2019</v>
      </c>
      <c r="D1295" s="32" t="s">
        <v>277</v>
      </c>
      <c r="E1295" s="64" t="n">
        <v>11017.65</v>
      </c>
      <c r="F1295" s="65" t="n">
        <v>-0.0074</v>
      </c>
      <c r="G1295" s="66" t="n">
        <v>-81.53061</v>
      </c>
      <c r="H1295" s="67" t="n">
        <f aca="false">E1295+IF(D1295="Long",1,-1)*G1295</f>
        <v>10936.11939</v>
      </c>
      <c r="I1295" s="68" t="n">
        <f aca="false">Assumptions!$B$58</f>
        <v>5.35750011455817</v>
      </c>
      <c r="J1295" s="68" t="n">
        <f aca="false">INDEX(Yearly!$D$5:$D$22,MATCH(C1295,Yearly!$A$5:$A$22,0))</f>
        <v>0.431476519293275</v>
      </c>
      <c r="K1295" s="68" t="n">
        <f aca="false">G1295-I1295-J1295</f>
        <v>-87.3195866338514</v>
      </c>
      <c r="L1295" s="69" t="n">
        <f aca="false">(I1295+J1295)/Assumptions!$B$8</f>
        <v>0.000255257700812932</v>
      </c>
      <c r="M1295" s="70" t="n">
        <f aca="false">F1295-L1295</f>
        <v>-0.00765525770081293</v>
      </c>
      <c r="N1295" s="71" t="n">
        <f aca="false">G1295*Assumptions!$B$7</f>
        <v>-641238.24765</v>
      </c>
      <c r="O1295" s="71" t="n">
        <f aca="false">K1295*Assumptions!$B$7</f>
        <v>-686768.548875242</v>
      </c>
      <c r="P1295" s="68" t="n">
        <f aca="false">P1294+G1295</f>
        <v>17387.02399</v>
      </c>
      <c r="Q1295" s="68" t="n">
        <f aca="false">MAX(Q1294,P1295)</f>
        <v>17654.201195</v>
      </c>
      <c r="R1295" s="68" t="n">
        <f aca="false">Q1295-P1295</f>
        <v>267.177205000004</v>
      </c>
      <c r="S1295" s="68" t="n">
        <f aca="false">S1294+K1295</f>
        <v>9807.38384470486</v>
      </c>
      <c r="T1295" s="68" t="n">
        <f aca="false">MAX(T1294,S1295)</f>
        <v>10201.9185356496</v>
      </c>
      <c r="U1295" s="68" t="n">
        <f aca="false">T1295-S1295</f>
        <v>394.534690944736</v>
      </c>
      <c r="V1295" s="70" t="n">
        <f aca="false">V1294+F1295</f>
        <v>2.7535</v>
      </c>
      <c r="W1295" s="70" t="n">
        <f aca="false">MAX(W1294,V1295)</f>
        <v>2.7778</v>
      </c>
      <c r="X1295" s="70" t="n">
        <f aca="false">W1295-V1295</f>
        <v>0.0243000000000007</v>
      </c>
      <c r="Y1295" s="70" t="n">
        <f aca="false">Y1294+M1295</f>
        <v>2.41928522615486</v>
      </c>
      <c r="Z1295" s="70" t="n">
        <f aca="false">MAX(Z1294,Y1295)</f>
        <v>2.44920089557275</v>
      </c>
      <c r="AA1295" s="70" t="n">
        <f aca="false">Z1295-Y1295</f>
        <v>0.0299156694178842</v>
      </c>
      <c r="AB1295" s="72" t="n">
        <f aca="false">AB1294*(1+F1295)</f>
        <v>13.5496521557531</v>
      </c>
      <c r="AC1295" s="73" t="n">
        <f aca="false">MAX(AC1294,AB1295)</f>
        <v>13.8902508958804</v>
      </c>
      <c r="AD1295" s="70" t="n">
        <f aca="false">1-AB1295/AC1295</f>
        <v>0.024520704678438</v>
      </c>
      <c r="AE1295" s="73" t="n">
        <f aca="false">AE1294*(1+M1295)</f>
        <v>9.70600035043421</v>
      </c>
      <c r="AF1295" s="73" t="n">
        <f aca="false">MAX(AF1294,AE1295)</f>
        <v>10.0060858156364</v>
      </c>
      <c r="AG1295" s="70" t="n">
        <f aca="false">1-AE1295/AF1295</f>
        <v>0.029990294979605</v>
      </c>
      <c r="AH1295" s="74" t="n">
        <f aca="false">IF(R1295&gt;0,AH1294+1,0)</f>
        <v>22</v>
      </c>
      <c r="AI1295" s="74" t="n">
        <f aca="false">IF(U1295&gt;0,AI1294+1,0)</f>
        <v>22</v>
      </c>
      <c r="AJ1295" s="74" t="n">
        <f aca="false">IF(G1295&gt;0,AJ1294+1,0)</f>
        <v>0</v>
      </c>
      <c r="AK1295" s="74" t="n">
        <f aca="false">IF(G1295&lt;=0,AK1294+1,0)</f>
        <v>2</v>
      </c>
      <c r="AL1295" s="74" t="n">
        <f aca="false">IF(K1295&gt;0,AL1294+1,0)</f>
        <v>0</v>
      </c>
      <c r="AM1295" s="74" t="n">
        <f aca="false">IF(K1295&lt;=0,AM1294+1,0)</f>
        <v>2</v>
      </c>
    </row>
    <row r="1296" customFormat="false" ht="15" hidden="false" customHeight="false" outlineLevel="0" collapsed="false">
      <c r="A1296" s="61" t="n">
        <v>1300</v>
      </c>
      <c r="B1296" s="62" t="n">
        <v>43504.6354166667</v>
      </c>
      <c r="C1296" s="63" t="n">
        <f aca="false">YEAR(B1296)</f>
        <v>2019</v>
      </c>
      <c r="D1296" s="32" t="s">
        <v>276</v>
      </c>
      <c r="E1296" s="64" t="n">
        <v>10936.35</v>
      </c>
      <c r="F1296" s="65" t="n">
        <v>0.0183</v>
      </c>
      <c r="G1296" s="66" t="n">
        <v>200.135205</v>
      </c>
      <c r="H1296" s="67" t="n">
        <f aca="false">E1296+IF(D1296="Long",1,-1)*G1296</f>
        <v>10736.214795</v>
      </c>
      <c r="I1296" s="68" t="n">
        <f aca="false">Assumptions!$B$58</f>
        <v>5.35750011455817</v>
      </c>
      <c r="J1296" s="68" t="n">
        <f aca="false">INDEX(Yearly!$D$5:$D$22,MATCH(C1296,Yearly!$A$5:$A$22,0))</f>
        <v>0.431476519293275</v>
      </c>
      <c r="K1296" s="68" t="n">
        <f aca="false">G1296-I1296-J1296</f>
        <v>194.346228366149</v>
      </c>
      <c r="L1296" s="69" t="n">
        <f aca="false">(I1296+J1296)/Assumptions!$B$8</f>
        <v>0.000255257700812932</v>
      </c>
      <c r="M1296" s="70" t="n">
        <f aca="false">F1296-L1296</f>
        <v>0.0180447422991871</v>
      </c>
      <c r="N1296" s="71" t="n">
        <f aca="false">G1296*Assumptions!$B$7</f>
        <v>1574063.387325</v>
      </c>
      <c r="O1296" s="71" t="n">
        <f aca="false">K1296*Assumptions!$B$7</f>
        <v>1528533.08609976</v>
      </c>
      <c r="P1296" s="68" t="n">
        <f aca="false">P1295+G1296</f>
        <v>17587.159195</v>
      </c>
      <c r="Q1296" s="68" t="n">
        <f aca="false">MAX(Q1295,P1296)</f>
        <v>17654.201195</v>
      </c>
      <c r="R1296" s="68" t="n">
        <f aca="false">Q1296-P1296</f>
        <v>67.0420000000049</v>
      </c>
      <c r="S1296" s="68" t="n">
        <f aca="false">S1295+K1296</f>
        <v>10001.730073071</v>
      </c>
      <c r="T1296" s="68" t="n">
        <f aca="false">MAX(T1295,S1296)</f>
        <v>10201.9185356496</v>
      </c>
      <c r="U1296" s="68" t="n">
        <f aca="false">T1296-S1296</f>
        <v>200.188462578588</v>
      </c>
      <c r="V1296" s="70" t="n">
        <f aca="false">V1295+F1296</f>
        <v>2.7718</v>
      </c>
      <c r="W1296" s="70" t="n">
        <f aca="false">MAX(W1295,V1296)</f>
        <v>2.7778</v>
      </c>
      <c r="X1296" s="70" t="n">
        <f aca="false">W1296-V1296</f>
        <v>0.00600000000000067</v>
      </c>
      <c r="Y1296" s="70" t="n">
        <f aca="false">Y1295+M1296</f>
        <v>2.43732996845405</v>
      </c>
      <c r="Z1296" s="70" t="n">
        <f aca="false">MAX(Z1295,Y1296)</f>
        <v>2.44920089557275</v>
      </c>
      <c r="AA1296" s="70" t="n">
        <f aca="false">Z1296-Y1296</f>
        <v>0.011870927118697</v>
      </c>
      <c r="AB1296" s="72" t="n">
        <f aca="false">AB1295*(1+F1296)</f>
        <v>13.7976107902034</v>
      </c>
      <c r="AC1296" s="73" t="n">
        <f aca="false">MAX(AC1295,AB1296)</f>
        <v>13.8902508958804</v>
      </c>
      <c r="AD1296" s="70" t="n">
        <f aca="false">1-AB1296/AC1296</f>
        <v>0.00666943357405347</v>
      </c>
      <c r="AE1296" s="73" t="n">
        <f aca="false">AE1295*(1+M1296)</f>
        <v>9.88114262551361</v>
      </c>
      <c r="AF1296" s="73" t="n">
        <f aca="false">MAX(AF1295,AE1296)</f>
        <v>10.0060858156364</v>
      </c>
      <c r="AG1296" s="70" t="n">
        <f aca="false">1-AE1296/AF1296</f>
        <v>0.0124867198248014</v>
      </c>
      <c r="AH1296" s="74" t="n">
        <f aca="false">IF(R1296&gt;0,AH1295+1,0)</f>
        <v>23</v>
      </c>
      <c r="AI1296" s="74" t="n">
        <f aca="false">IF(U1296&gt;0,AI1295+1,0)</f>
        <v>23</v>
      </c>
      <c r="AJ1296" s="74" t="n">
        <f aca="false">IF(G1296&gt;0,AJ1295+1,0)</f>
        <v>1</v>
      </c>
      <c r="AK1296" s="74" t="n">
        <f aca="false">IF(G1296&lt;=0,AK1295+1,0)</f>
        <v>0</v>
      </c>
      <c r="AL1296" s="74" t="n">
        <f aca="false">IF(K1296&gt;0,AL1295+1,0)</f>
        <v>1</v>
      </c>
      <c r="AM1296" s="74" t="n">
        <f aca="false">IF(K1296&lt;=0,AM1295+1,0)</f>
        <v>0</v>
      </c>
    </row>
    <row r="1297" customFormat="false" ht="15" hidden="false" customHeight="false" outlineLevel="0" collapsed="false">
      <c r="A1297" s="61" t="n">
        <v>1301</v>
      </c>
      <c r="B1297" s="62" t="n">
        <v>43516.6354166667</v>
      </c>
      <c r="C1297" s="63" t="n">
        <f aca="false">YEAR(B1297)</f>
        <v>2019</v>
      </c>
      <c r="D1297" s="32" t="s">
        <v>277</v>
      </c>
      <c r="E1297" s="64" t="n">
        <v>10736.7</v>
      </c>
      <c r="F1297" s="65" t="n">
        <v>0.0041</v>
      </c>
      <c r="G1297" s="66" t="n">
        <v>44.02047</v>
      </c>
      <c r="H1297" s="67" t="n">
        <f aca="false">E1297+IF(D1297="Long",1,-1)*G1297</f>
        <v>10780.72047</v>
      </c>
      <c r="I1297" s="68" t="n">
        <f aca="false">Assumptions!$B$58</f>
        <v>5.35750011455817</v>
      </c>
      <c r="J1297" s="68" t="n">
        <f aca="false">INDEX(Yearly!$D$5:$D$22,MATCH(C1297,Yearly!$A$5:$A$22,0))</f>
        <v>0.431476519293275</v>
      </c>
      <c r="K1297" s="68" t="n">
        <f aca="false">G1297-I1297-J1297</f>
        <v>38.2314933661486</v>
      </c>
      <c r="L1297" s="69" t="n">
        <f aca="false">(I1297+J1297)/Assumptions!$B$8</f>
        <v>0.000255257700812932</v>
      </c>
      <c r="M1297" s="70" t="n">
        <f aca="false">F1297-L1297</f>
        <v>0.00384474229918707</v>
      </c>
      <c r="N1297" s="71" t="n">
        <f aca="false">G1297*Assumptions!$B$7</f>
        <v>346220.99655</v>
      </c>
      <c r="O1297" s="71" t="n">
        <f aca="false">K1297*Assumptions!$B$7</f>
        <v>300690.695324758</v>
      </c>
      <c r="P1297" s="68" t="n">
        <f aca="false">P1296+G1297</f>
        <v>17631.179665</v>
      </c>
      <c r="Q1297" s="68" t="n">
        <f aca="false">MAX(Q1296,P1297)</f>
        <v>17654.201195</v>
      </c>
      <c r="R1297" s="68" t="n">
        <f aca="false">Q1297-P1297</f>
        <v>23.0215300000054</v>
      </c>
      <c r="S1297" s="68" t="n">
        <f aca="false">S1296+K1297</f>
        <v>10039.9615664372</v>
      </c>
      <c r="T1297" s="68" t="n">
        <f aca="false">MAX(T1296,S1297)</f>
        <v>10201.9185356496</v>
      </c>
      <c r="U1297" s="68" t="n">
        <f aca="false">T1297-S1297</f>
        <v>161.956969212439</v>
      </c>
      <c r="V1297" s="70" t="n">
        <f aca="false">V1296+F1297</f>
        <v>2.7759</v>
      </c>
      <c r="W1297" s="70" t="n">
        <f aca="false">MAX(W1296,V1297)</f>
        <v>2.7778</v>
      </c>
      <c r="X1297" s="70" t="n">
        <f aca="false">W1297-V1297</f>
        <v>0.00190000000000046</v>
      </c>
      <c r="Y1297" s="70" t="n">
        <f aca="false">Y1296+M1297</f>
        <v>2.44117471075324</v>
      </c>
      <c r="Z1297" s="70" t="n">
        <f aca="false">MAX(Z1296,Y1297)</f>
        <v>2.44920089557275</v>
      </c>
      <c r="AA1297" s="70" t="n">
        <f aca="false">Z1297-Y1297</f>
        <v>0.00802618481951001</v>
      </c>
      <c r="AB1297" s="72" t="n">
        <f aca="false">AB1296*(1+F1297)</f>
        <v>13.8541809944432</v>
      </c>
      <c r="AC1297" s="73" t="n">
        <f aca="false">MAX(AC1296,AB1297)</f>
        <v>13.8902508958804</v>
      </c>
      <c r="AD1297" s="70" t="n">
        <f aca="false">1-AB1297/AC1297</f>
        <v>0.00259677825170701</v>
      </c>
      <c r="AE1297" s="73" t="n">
        <f aca="false">AE1296*(1+M1297)</f>
        <v>9.91913307253022</v>
      </c>
      <c r="AF1297" s="73" t="n">
        <f aca="false">MAX(AF1296,AE1297)</f>
        <v>10.0060858156364</v>
      </c>
      <c r="AG1297" s="70" t="n">
        <f aca="false">1-AE1297/AF1297</f>
        <v>0.00868998574550295</v>
      </c>
      <c r="AH1297" s="74" t="n">
        <f aca="false">IF(R1297&gt;0,AH1296+1,0)</f>
        <v>24</v>
      </c>
      <c r="AI1297" s="74" t="n">
        <f aca="false">IF(U1297&gt;0,AI1296+1,0)</f>
        <v>24</v>
      </c>
      <c r="AJ1297" s="74" t="n">
        <f aca="false">IF(G1297&gt;0,AJ1296+1,0)</f>
        <v>2</v>
      </c>
      <c r="AK1297" s="74" t="n">
        <f aca="false">IF(G1297&lt;=0,AK1296+1,0)</f>
        <v>0</v>
      </c>
      <c r="AL1297" s="74" t="n">
        <f aca="false">IF(K1297&gt;0,AL1296+1,0)</f>
        <v>2</v>
      </c>
      <c r="AM1297" s="74" t="n">
        <f aca="false">IF(K1297&lt;=0,AM1296+1,0)</f>
        <v>0</v>
      </c>
    </row>
    <row r="1298" customFormat="false" ht="15" hidden="false" customHeight="false" outlineLevel="0" collapsed="false">
      <c r="A1298" s="61" t="n">
        <v>1302</v>
      </c>
      <c r="B1298" s="62" t="n">
        <v>43522.40625</v>
      </c>
      <c r="C1298" s="63" t="n">
        <f aca="false">YEAR(B1298)</f>
        <v>2019</v>
      </c>
      <c r="D1298" s="32" t="s">
        <v>276</v>
      </c>
      <c r="E1298" s="64" t="n">
        <v>10780.7</v>
      </c>
      <c r="F1298" s="65" t="n">
        <v>-0.0044</v>
      </c>
      <c r="G1298" s="66" t="n">
        <v>-47.43508</v>
      </c>
      <c r="H1298" s="67" t="n">
        <f aca="false">E1298+IF(D1298="Long",1,-1)*G1298</f>
        <v>10828.13508</v>
      </c>
      <c r="I1298" s="68" t="n">
        <f aca="false">Assumptions!$B$58</f>
        <v>5.35750011455817</v>
      </c>
      <c r="J1298" s="68" t="n">
        <f aca="false">INDEX(Yearly!$D$5:$D$22,MATCH(C1298,Yearly!$A$5:$A$22,0))</f>
        <v>0.431476519293275</v>
      </c>
      <c r="K1298" s="68" t="n">
        <f aca="false">G1298-I1298-J1298</f>
        <v>-53.2240566338515</v>
      </c>
      <c r="L1298" s="69" t="n">
        <f aca="false">(I1298+J1298)/Assumptions!$B$8</f>
        <v>0.000255257700812932</v>
      </c>
      <c r="M1298" s="70" t="n">
        <f aca="false">F1298-L1298</f>
        <v>-0.00465525770081293</v>
      </c>
      <c r="N1298" s="71" t="n">
        <f aca="false">G1298*Assumptions!$B$7</f>
        <v>-373076.9042</v>
      </c>
      <c r="O1298" s="71" t="n">
        <f aca="false">K1298*Assumptions!$B$7</f>
        <v>-418607.205425242</v>
      </c>
      <c r="P1298" s="68" t="n">
        <f aca="false">P1297+G1298</f>
        <v>17583.744585</v>
      </c>
      <c r="Q1298" s="68" t="n">
        <f aca="false">MAX(Q1297,P1298)</f>
        <v>17654.201195</v>
      </c>
      <c r="R1298" s="68" t="n">
        <f aca="false">Q1298-P1298</f>
        <v>70.4566100000047</v>
      </c>
      <c r="S1298" s="68" t="n">
        <f aca="false">S1297+K1298</f>
        <v>9986.7375098033</v>
      </c>
      <c r="T1298" s="68" t="n">
        <f aca="false">MAX(T1297,S1298)</f>
        <v>10201.9185356496</v>
      </c>
      <c r="U1298" s="68" t="n">
        <f aca="false">T1298-S1298</f>
        <v>215.18102584629</v>
      </c>
      <c r="V1298" s="70" t="n">
        <f aca="false">V1297+F1298</f>
        <v>2.7715</v>
      </c>
      <c r="W1298" s="70" t="n">
        <f aca="false">MAX(W1297,V1298)</f>
        <v>2.7778</v>
      </c>
      <c r="X1298" s="70" t="n">
        <f aca="false">W1298-V1298</f>
        <v>0.00630000000000042</v>
      </c>
      <c r="Y1298" s="70" t="n">
        <f aca="false">Y1297+M1298</f>
        <v>2.43651945305242</v>
      </c>
      <c r="Z1298" s="70" t="n">
        <f aca="false">MAX(Z1297,Y1298)</f>
        <v>2.44920089557275</v>
      </c>
      <c r="AA1298" s="70" t="n">
        <f aca="false">Z1298-Y1298</f>
        <v>0.0126814425203228</v>
      </c>
      <c r="AB1298" s="72" t="n">
        <f aca="false">AB1297*(1+F1298)</f>
        <v>13.7932225980677</v>
      </c>
      <c r="AC1298" s="73" t="n">
        <f aca="false">MAX(AC1297,AB1298)</f>
        <v>13.8902508958804</v>
      </c>
      <c r="AD1298" s="70" t="n">
        <f aca="false">1-AB1298/AC1298</f>
        <v>0.00698535242739962</v>
      </c>
      <c r="AE1298" s="73" t="n">
        <f aca="false">AE1297*(1+M1298)</f>
        <v>9.87295695190894</v>
      </c>
      <c r="AF1298" s="73" t="n">
        <f aca="false">MAX(AF1297,AE1298)</f>
        <v>10.0060858156364</v>
      </c>
      <c r="AG1298" s="70" t="n">
        <f aca="false">1-AE1298/AF1298</f>
        <v>0.0133047893232542</v>
      </c>
      <c r="AH1298" s="74" t="n">
        <f aca="false">IF(R1298&gt;0,AH1297+1,0)</f>
        <v>25</v>
      </c>
      <c r="AI1298" s="74" t="n">
        <f aca="false">IF(U1298&gt;0,AI1297+1,0)</f>
        <v>25</v>
      </c>
      <c r="AJ1298" s="74" t="n">
        <f aca="false">IF(G1298&gt;0,AJ1297+1,0)</f>
        <v>0</v>
      </c>
      <c r="AK1298" s="74" t="n">
        <f aca="false">IF(G1298&lt;=0,AK1297+1,0)</f>
        <v>1</v>
      </c>
      <c r="AL1298" s="74" t="n">
        <f aca="false">IF(K1298&gt;0,AL1297+1,0)</f>
        <v>0</v>
      </c>
      <c r="AM1298" s="74" t="n">
        <f aca="false">IF(K1298&lt;=0,AM1297+1,0)</f>
        <v>1</v>
      </c>
    </row>
    <row r="1299" customFormat="false" ht="15" hidden="false" customHeight="false" outlineLevel="0" collapsed="false">
      <c r="A1299" s="61" t="n">
        <v>1303</v>
      </c>
      <c r="B1299" s="62" t="n">
        <v>43522.4930555556</v>
      </c>
      <c r="C1299" s="63" t="n">
        <f aca="false">YEAR(B1299)</f>
        <v>2019</v>
      </c>
      <c r="D1299" s="32" t="s">
        <v>277</v>
      </c>
      <c r="E1299" s="64" t="n">
        <v>10828.6</v>
      </c>
      <c r="F1299" s="65" t="n">
        <v>-0.0062</v>
      </c>
      <c r="G1299" s="66" t="n">
        <v>-67.13732</v>
      </c>
      <c r="H1299" s="67" t="n">
        <f aca="false">E1299+IF(D1299="Long",1,-1)*G1299</f>
        <v>10761.46268</v>
      </c>
      <c r="I1299" s="68" t="n">
        <f aca="false">Assumptions!$B$58</f>
        <v>5.35750011455817</v>
      </c>
      <c r="J1299" s="68" t="n">
        <f aca="false">INDEX(Yearly!$D$5:$D$22,MATCH(C1299,Yearly!$A$5:$A$22,0))</f>
        <v>0.431476519293275</v>
      </c>
      <c r="K1299" s="68" t="n">
        <f aca="false">G1299-I1299-J1299</f>
        <v>-72.9262966338514</v>
      </c>
      <c r="L1299" s="69" t="n">
        <f aca="false">(I1299+J1299)/Assumptions!$B$8</f>
        <v>0.000255257700812932</v>
      </c>
      <c r="M1299" s="70" t="n">
        <f aca="false">F1299-L1299</f>
        <v>-0.00645525770081293</v>
      </c>
      <c r="N1299" s="71" t="n">
        <f aca="false">G1299*Assumptions!$B$7</f>
        <v>-528035.0218</v>
      </c>
      <c r="O1299" s="71" t="n">
        <f aca="false">K1299*Assumptions!$B$7</f>
        <v>-573565.323025242</v>
      </c>
      <c r="P1299" s="68" t="n">
        <f aca="false">P1298+G1299</f>
        <v>17516.607265</v>
      </c>
      <c r="Q1299" s="68" t="n">
        <f aca="false">MAX(Q1298,P1299)</f>
        <v>17654.201195</v>
      </c>
      <c r="R1299" s="68" t="n">
        <f aca="false">Q1299-P1299</f>
        <v>137.593930000006</v>
      </c>
      <c r="S1299" s="68" t="n">
        <f aca="false">S1298+K1299</f>
        <v>9913.81121316945</v>
      </c>
      <c r="T1299" s="68" t="n">
        <f aca="false">MAX(T1298,S1299)</f>
        <v>10201.9185356496</v>
      </c>
      <c r="U1299" s="68" t="n">
        <f aca="false">T1299-S1299</f>
        <v>288.107322480142</v>
      </c>
      <c r="V1299" s="70" t="n">
        <f aca="false">V1298+F1299</f>
        <v>2.7653</v>
      </c>
      <c r="W1299" s="70" t="n">
        <f aca="false">MAX(W1298,V1299)</f>
        <v>2.7778</v>
      </c>
      <c r="X1299" s="70" t="n">
        <f aca="false">W1299-V1299</f>
        <v>0.0125000000000006</v>
      </c>
      <c r="Y1299" s="70" t="n">
        <f aca="false">Y1298+M1299</f>
        <v>2.43006419535161</v>
      </c>
      <c r="Z1299" s="70" t="n">
        <f aca="false">MAX(Z1298,Y1299)</f>
        <v>2.44920089557275</v>
      </c>
      <c r="AA1299" s="70" t="n">
        <f aca="false">Z1299-Y1299</f>
        <v>0.0191367002211358</v>
      </c>
      <c r="AB1299" s="72" t="n">
        <f aca="false">AB1298*(1+F1299)</f>
        <v>13.7077046179597</v>
      </c>
      <c r="AC1299" s="73" t="n">
        <f aca="false">MAX(AC1298,AB1299)</f>
        <v>13.8902508958804</v>
      </c>
      <c r="AD1299" s="70" t="n">
        <f aca="false">1-AB1299/AC1299</f>
        <v>0.0131420432423497</v>
      </c>
      <c r="AE1299" s="73" t="n">
        <f aca="false">AE1298*(1+M1299)</f>
        <v>9.80922447051534</v>
      </c>
      <c r="AF1299" s="73" t="n">
        <f aca="false">MAX(AF1298,AE1299)</f>
        <v>10.0060858156364</v>
      </c>
      <c r="AG1299" s="70" t="n">
        <f aca="false">1-AE1299/AF1299</f>
        <v>0.0196741611803304</v>
      </c>
      <c r="AH1299" s="74" t="n">
        <f aca="false">IF(R1299&gt;0,AH1298+1,0)</f>
        <v>26</v>
      </c>
      <c r="AI1299" s="74" t="n">
        <f aca="false">IF(U1299&gt;0,AI1298+1,0)</f>
        <v>26</v>
      </c>
      <c r="AJ1299" s="74" t="n">
        <f aca="false">IF(G1299&gt;0,AJ1298+1,0)</f>
        <v>0</v>
      </c>
      <c r="AK1299" s="74" t="n">
        <f aca="false">IF(G1299&lt;=0,AK1298+1,0)</f>
        <v>2</v>
      </c>
      <c r="AL1299" s="74" t="n">
        <f aca="false">IF(K1299&gt;0,AL1298+1,0)</f>
        <v>0</v>
      </c>
      <c r="AM1299" s="74" t="n">
        <f aca="false">IF(K1299&lt;=0,AM1298+1,0)</f>
        <v>2</v>
      </c>
    </row>
    <row r="1300" customFormat="false" ht="15" hidden="false" customHeight="false" outlineLevel="0" collapsed="false">
      <c r="A1300" s="61" t="n">
        <v>1304</v>
      </c>
      <c r="B1300" s="62" t="n">
        <v>43523.5104166667</v>
      </c>
      <c r="C1300" s="63" t="n">
        <f aca="false">YEAR(B1300)</f>
        <v>2019</v>
      </c>
      <c r="D1300" s="32" t="s">
        <v>276</v>
      </c>
      <c r="E1300" s="64" t="n">
        <v>10761.95</v>
      </c>
      <c r="F1300" s="65" t="n">
        <v>-0.0052</v>
      </c>
      <c r="G1300" s="66" t="n">
        <v>-55.96214</v>
      </c>
      <c r="H1300" s="67" t="n">
        <f aca="false">E1300+IF(D1300="Long",1,-1)*G1300</f>
        <v>10817.91214</v>
      </c>
      <c r="I1300" s="68" t="n">
        <f aca="false">Assumptions!$B$58</f>
        <v>5.35750011455817</v>
      </c>
      <c r="J1300" s="68" t="n">
        <f aca="false">INDEX(Yearly!$D$5:$D$22,MATCH(C1300,Yearly!$A$5:$A$22,0))</f>
        <v>0.431476519293275</v>
      </c>
      <c r="K1300" s="68" t="n">
        <f aca="false">G1300-I1300-J1300</f>
        <v>-61.7511166338514</v>
      </c>
      <c r="L1300" s="69" t="n">
        <f aca="false">(I1300+J1300)/Assumptions!$B$8</f>
        <v>0.000255257700812932</v>
      </c>
      <c r="M1300" s="70" t="n">
        <f aca="false">F1300-L1300</f>
        <v>-0.00545525770081293</v>
      </c>
      <c r="N1300" s="71" t="n">
        <f aca="false">G1300*Assumptions!$B$7</f>
        <v>-440142.2311</v>
      </c>
      <c r="O1300" s="71" t="n">
        <f aca="false">K1300*Assumptions!$B$7</f>
        <v>-485672.532325242</v>
      </c>
      <c r="P1300" s="68" t="n">
        <f aca="false">P1299+G1300</f>
        <v>17460.645125</v>
      </c>
      <c r="Q1300" s="68" t="n">
        <f aca="false">MAX(Q1299,P1300)</f>
        <v>17654.201195</v>
      </c>
      <c r="R1300" s="68" t="n">
        <f aca="false">Q1300-P1300</f>
        <v>193.556070000006</v>
      </c>
      <c r="S1300" s="68" t="n">
        <f aca="false">S1299+K1300</f>
        <v>9852.0600965356</v>
      </c>
      <c r="T1300" s="68" t="n">
        <f aca="false">MAX(T1299,S1300)</f>
        <v>10201.9185356496</v>
      </c>
      <c r="U1300" s="68" t="n">
        <f aca="false">T1300-S1300</f>
        <v>349.858439113994</v>
      </c>
      <c r="V1300" s="70" t="n">
        <f aca="false">V1299+F1300</f>
        <v>2.7601</v>
      </c>
      <c r="W1300" s="70" t="n">
        <f aca="false">MAX(W1299,V1300)</f>
        <v>2.7778</v>
      </c>
      <c r="X1300" s="70" t="n">
        <f aca="false">W1300-V1300</f>
        <v>0.0177000000000005</v>
      </c>
      <c r="Y1300" s="70" t="n">
        <f aca="false">Y1299+M1300</f>
        <v>2.4246089376508</v>
      </c>
      <c r="Z1300" s="70" t="n">
        <f aca="false">MAX(Z1299,Y1300)</f>
        <v>2.44920089557275</v>
      </c>
      <c r="AA1300" s="70" t="n">
        <f aca="false">Z1300-Y1300</f>
        <v>0.0245919579219489</v>
      </c>
      <c r="AB1300" s="72" t="n">
        <f aca="false">AB1299*(1+F1300)</f>
        <v>13.6364245539463</v>
      </c>
      <c r="AC1300" s="73" t="n">
        <f aca="false">MAX(AC1299,AB1300)</f>
        <v>13.8902508958804</v>
      </c>
      <c r="AD1300" s="70" t="n">
        <f aca="false">1-AB1300/AC1300</f>
        <v>0.0182737046174895</v>
      </c>
      <c r="AE1300" s="73" t="n">
        <f aca="false">AE1299*(1+M1300)</f>
        <v>9.75571262318355</v>
      </c>
      <c r="AF1300" s="73" t="n">
        <f aca="false">MAX(AF1299,AE1300)</f>
        <v>10.0060858156364</v>
      </c>
      <c r="AG1300" s="70" t="n">
        <f aca="false">1-AE1300/AF1300</f>
        <v>0.0250220912618574</v>
      </c>
      <c r="AH1300" s="74" t="n">
        <f aca="false">IF(R1300&gt;0,AH1299+1,0)</f>
        <v>27</v>
      </c>
      <c r="AI1300" s="74" t="n">
        <f aca="false">IF(U1300&gt;0,AI1299+1,0)</f>
        <v>27</v>
      </c>
      <c r="AJ1300" s="74" t="n">
        <f aca="false">IF(G1300&gt;0,AJ1299+1,0)</f>
        <v>0</v>
      </c>
      <c r="AK1300" s="74" t="n">
        <f aca="false">IF(G1300&lt;=0,AK1299+1,0)</f>
        <v>3</v>
      </c>
      <c r="AL1300" s="74" t="n">
        <f aca="false">IF(K1300&gt;0,AL1299+1,0)</f>
        <v>0</v>
      </c>
      <c r="AM1300" s="74" t="n">
        <f aca="false">IF(K1300&lt;=0,AM1299+1,0)</f>
        <v>3</v>
      </c>
    </row>
    <row r="1301" customFormat="false" ht="15" hidden="false" customHeight="false" outlineLevel="0" collapsed="false">
      <c r="A1301" s="61" t="n">
        <v>1305</v>
      </c>
      <c r="B1301" s="62" t="n">
        <v>43524.40625</v>
      </c>
      <c r="C1301" s="63" t="n">
        <f aca="false">YEAR(B1301)</f>
        <v>2019</v>
      </c>
      <c r="D1301" s="32" t="s">
        <v>277</v>
      </c>
      <c r="E1301" s="64" t="n">
        <v>10818.15</v>
      </c>
      <c r="F1301" s="65" t="n">
        <v>-0.0013</v>
      </c>
      <c r="G1301" s="66" t="n">
        <v>-14.063595</v>
      </c>
      <c r="H1301" s="67" t="n">
        <f aca="false">E1301+IF(D1301="Long",1,-1)*G1301</f>
        <v>10804.086405</v>
      </c>
      <c r="I1301" s="68" t="n">
        <f aca="false">Assumptions!$B$58</f>
        <v>5.35750011455817</v>
      </c>
      <c r="J1301" s="68" t="n">
        <f aca="false">INDEX(Yearly!$D$5:$D$22,MATCH(C1301,Yearly!$A$5:$A$22,0))</f>
        <v>0.431476519293275</v>
      </c>
      <c r="K1301" s="68" t="n">
        <f aca="false">G1301-I1301-J1301</f>
        <v>-19.8525716338514</v>
      </c>
      <c r="L1301" s="69" t="n">
        <f aca="false">(I1301+J1301)/Assumptions!$B$8</f>
        <v>0.000255257700812932</v>
      </c>
      <c r="M1301" s="70" t="n">
        <f aca="false">F1301-L1301</f>
        <v>-0.00155525770081293</v>
      </c>
      <c r="N1301" s="71" t="n">
        <f aca="false">G1301*Assumptions!$B$7</f>
        <v>-110610.174675</v>
      </c>
      <c r="O1301" s="71" t="n">
        <f aca="false">K1301*Assumptions!$B$7</f>
        <v>-156140.475900242</v>
      </c>
      <c r="P1301" s="68" t="n">
        <f aca="false">P1300+G1301</f>
        <v>17446.58153</v>
      </c>
      <c r="Q1301" s="68" t="n">
        <f aca="false">MAX(Q1300,P1301)</f>
        <v>17654.201195</v>
      </c>
      <c r="R1301" s="68" t="n">
        <f aca="false">Q1301-P1301</f>
        <v>207.619665000006</v>
      </c>
      <c r="S1301" s="68" t="n">
        <f aca="false">S1300+K1301</f>
        <v>9832.20752490175</v>
      </c>
      <c r="T1301" s="68" t="n">
        <f aca="false">MAX(T1300,S1301)</f>
        <v>10201.9185356496</v>
      </c>
      <c r="U1301" s="68" t="n">
        <f aca="false">T1301-S1301</f>
        <v>369.711010747846</v>
      </c>
      <c r="V1301" s="70" t="n">
        <f aca="false">V1300+F1301</f>
        <v>2.7588</v>
      </c>
      <c r="W1301" s="70" t="n">
        <f aca="false">MAX(W1300,V1301)</f>
        <v>2.7778</v>
      </c>
      <c r="X1301" s="70" t="n">
        <f aca="false">W1301-V1301</f>
        <v>0.0190000000000006</v>
      </c>
      <c r="Y1301" s="70" t="n">
        <f aca="false">Y1300+M1301</f>
        <v>2.42305367994998</v>
      </c>
      <c r="Z1301" s="70" t="n">
        <f aca="false">MAX(Z1300,Y1301)</f>
        <v>2.44920089557275</v>
      </c>
      <c r="AA1301" s="70" t="n">
        <f aca="false">Z1301-Y1301</f>
        <v>0.0261472156227618</v>
      </c>
      <c r="AB1301" s="72" t="n">
        <f aca="false">AB1300*(1+F1301)</f>
        <v>13.6186972020261</v>
      </c>
      <c r="AC1301" s="73" t="n">
        <f aca="false">MAX(AC1300,AB1301)</f>
        <v>13.8902508958804</v>
      </c>
      <c r="AD1301" s="70" t="n">
        <f aca="false">1-AB1301/AC1301</f>
        <v>0.0195499488014866</v>
      </c>
      <c r="AE1301" s="73" t="n">
        <f aca="false">AE1300*(1+M1301)</f>
        <v>9.74053997599943</v>
      </c>
      <c r="AF1301" s="73" t="n">
        <f aca="false">MAX(AF1300,AE1301)</f>
        <v>10.0060858156364</v>
      </c>
      <c r="AG1301" s="70" t="n">
        <f aca="false">1-AE1301/AF1301</f>
        <v>0.0265384331625448</v>
      </c>
      <c r="AH1301" s="74" t="n">
        <f aca="false">IF(R1301&gt;0,AH1300+1,0)</f>
        <v>28</v>
      </c>
      <c r="AI1301" s="74" t="n">
        <f aca="false">IF(U1301&gt;0,AI1300+1,0)</f>
        <v>28</v>
      </c>
      <c r="AJ1301" s="74" t="n">
        <f aca="false">IF(G1301&gt;0,AJ1300+1,0)</f>
        <v>0</v>
      </c>
      <c r="AK1301" s="74" t="n">
        <f aca="false">IF(G1301&lt;=0,AK1300+1,0)</f>
        <v>4</v>
      </c>
      <c r="AL1301" s="74" t="n">
        <f aca="false">IF(K1301&gt;0,AL1300+1,0)</f>
        <v>0</v>
      </c>
      <c r="AM1301" s="74" t="n">
        <f aca="false">IF(K1301&lt;=0,AM1300+1,0)</f>
        <v>4</v>
      </c>
    </row>
    <row r="1302" customFormat="false" ht="15" hidden="false" customHeight="false" outlineLevel="0" collapsed="false">
      <c r="A1302" s="61" t="n">
        <v>1306</v>
      </c>
      <c r="B1302" s="62" t="n">
        <v>43524.5104166667</v>
      </c>
      <c r="C1302" s="63" t="n">
        <f aca="false">YEAR(B1302)</f>
        <v>2019</v>
      </c>
      <c r="D1302" s="32" t="s">
        <v>276</v>
      </c>
      <c r="E1302" s="64" t="n">
        <v>10804.25</v>
      </c>
      <c r="F1302" s="65" t="n">
        <v>-0.0027</v>
      </c>
      <c r="G1302" s="66" t="n">
        <v>-29.171475</v>
      </c>
      <c r="H1302" s="67" t="n">
        <f aca="false">E1302+IF(D1302="Long",1,-1)*G1302</f>
        <v>10833.421475</v>
      </c>
      <c r="I1302" s="68" t="n">
        <f aca="false">Assumptions!$B$58</f>
        <v>5.35750011455817</v>
      </c>
      <c r="J1302" s="68" t="n">
        <f aca="false">INDEX(Yearly!$D$5:$D$22,MATCH(C1302,Yearly!$A$5:$A$22,0))</f>
        <v>0.431476519293275</v>
      </c>
      <c r="K1302" s="68" t="n">
        <f aca="false">G1302-I1302-J1302</f>
        <v>-34.9604516338515</v>
      </c>
      <c r="L1302" s="69" t="n">
        <f aca="false">(I1302+J1302)/Assumptions!$B$8</f>
        <v>0.000255257700812932</v>
      </c>
      <c r="M1302" s="70" t="n">
        <f aca="false">F1302-L1302</f>
        <v>-0.00295525770081293</v>
      </c>
      <c r="N1302" s="71" t="n">
        <f aca="false">G1302*Assumptions!$B$7</f>
        <v>-229433.650875</v>
      </c>
      <c r="O1302" s="71" t="n">
        <f aca="false">K1302*Assumptions!$B$7</f>
        <v>-274963.952100242</v>
      </c>
      <c r="P1302" s="68" t="n">
        <f aca="false">P1301+G1302</f>
        <v>17417.410055</v>
      </c>
      <c r="Q1302" s="68" t="n">
        <f aca="false">MAX(Q1301,P1302)</f>
        <v>17654.201195</v>
      </c>
      <c r="R1302" s="68" t="n">
        <f aca="false">Q1302-P1302</f>
        <v>236.791140000005</v>
      </c>
      <c r="S1302" s="68" t="n">
        <f aca="false">S1301+K1302</f>
        <v>9797.24707326789</v>
      </c>
      <c r="T1302" s="68" t="n">
        <f aca="false">MAX(T1301,S1302)</f>
        <v>10201.9185356496</v>
      </c>
      <c r="U1302" s="68" t="n">
        <f aca="false">T1302-S1302</f>
        <v>404.671462381697</v>
      </c>
      <c r="V1302" s="70" t="n">
        <f aca="false">V1301+F1302</f>
        <v>2.7561</v>
      </c>
      <c r="W1302" s="70" t="n">
        <f aca="false">MAX(W1301,V1302)</f>
        <v>2.7778</v>
      </c>
      <c r="X1302" s="70" t="n">
        <f aca="false">W1302-V1302</f>
        <v>0.0217000000000005</v>
      </c>
      <c r="Y1302" s="70" t="n">
        <f aca="false">Y1301+M1302</f>
        <v>2.42009842224917</v>
      </c>
      <c r="Z1302" s="70" t="n">
        <f aca="false">MAX(Z1301,Y1302)</f>
        <v>2.44920089557275</v>
      </c>
      <c r="AA1302" s="70" t="n">
        <f aca="false">Z1302-Y1302</f>
        <v>0.0291024733235745</v>
      </c>
      <c r="AB1302" s="72" t="n">
        <f aca="false">AB1301*(1+F1302)</f>
        <v>13.5819267195807</v>
      </c>
      <c r="AC1302" s="73" t="n">
        <f aca="false">MAX(AC1301,AB1302)</f>
        <v>13.8902508958804</v>
      </c>
      <c r="AD1302" s="70" t="n">
        <f aca="false">1-AB1302/AC1302</f>
        <v>0.0221971639397226</v>
      </c>
      <c r="AE1302" s="73" t="n">
        <f aca="false">AE1301*(1+M1302)</f>
        <v>9.71175417022528</v>
      </c>
      <c r="AF1302" s="73" t="n">
        <f aca="false">MAX(AF1301,AE1302)</f>
        <v>10.0060858156364</v>
      </c>
      <c r="AG1302" s="70" t="n">
        <f aca="false">1-AE1302/AF1302</f>
        <v>0.0294152629543866</v>
      </c>
      <c r="AH1302" s="74" t="n">
        <f aca="false">IF(R1302&gt;0,AH1301+1,0)</f>
        <v>29</v>
      </c>
      <c r="AI1302" s="74" t="n">
        <f aca="false">IF(U1302&gt;0,AI1301+1,0)</f>
        <v>29</v>
      </c>
      <c r="AJ1302" s="74" t="n">
        <f aca="false">IF(G1302&gt;0,AJ1301+1,0)</f>
        <v>0</v>
      </c>
      <c r="AK1302" s="74" t="n">
        <f aca="false">IF(G1302&lt;=0,AK1301+1,0)</f>
        <v>5</v>
      </c>
      <c r="AL1302" s="74" t="n">
        <f aca="false">IF(K1302&gt;0,AL1301+1,0)</f>
        <v>0</v>
      </c>
      <c r="AM1302" s="74" t="n">
        <f aca="false">IF(K1302&lt;=0,AM1301+1,0)</f>
        <v>5</v>
      </c>
    </row>
    <row r="1303" customFormat="false" ht="15" hidden="false" customHeight="false" outlineLevel="0" collapsed="false">
      <c r="A1303" s="61" t="n">
        <v>1307</v>
      </c>
      <c r="B1303" s="62" t="n">
        <v>43524.5881944444</v>
      </c>
      <c r="C1303" s="63" t="n">
        <f aca="false">YEAR(B1303)</f>
        <v>2019</v>
      </c>
      <c r="D1303" s="32" t="s">
        <v>277</v>
      </c>
      <c r="E1303" s="64" t="n">
        <v>10833.65</v>
      </c>
      <c r="F1303" s="65" t="n">
        <v>-0.0041</v>
      </c>
      <c r="G1303" s="66" t="n">
        <v>-44.417965</v>
      </c>
      <c r="H1303" s="67" t="n">
        <f aca="false">E1303+IF(D1303="Long",1,-1)*G1303</f>
        <v>10789.232035</v>
      </c>
      <c r="I1303" s="68" t="n">
        <f aca="false">Assumptions!$B$58</f>
        <v>5.35750011455817</v>
      </c>
      <c r="J1303" s="68" t="n">
        <f aca="false">INDEX(Yearly!$D$5:$D$22,MATCH(C1303,Yearly!$A$5:$A$22,0))</f>
        <v>0.431476519293275</v>
      </c>
      <c r="K1303" s="68" t="n">
        <f aca="false">G1303-I1303-J1303</f>
        <v>-50.2069416338515</v>
      </c>
      <c r="L1303" s="69" t="n">
        <f aca="false">(I1303+J1303)/Assumptions!$B$8</f>
        <v>0.000255257700812932</v>
      </c>
      <c r="M1303" s="70" t="n">
        <f aca="false">F1303-L1303</f>
        <v>-0.00435525770081293</v>
      </c>
      <c r="N1303" s="71" t="n">
        <f aca="false">G1303*Assumptions!$B$7</f>
        <v>-349347.294725</v>
      </c>
      <c r="O1303" s="71" t="n">
        <f aca="false">K1303*Assumptions!$B$7</f>
        <v>-394877.595950242</v>
      </c>
      <c r="P1303" s="68" t="n">
        <f aca="false">P1302+G1303</f>
        <v>17372.99209</v>
      </c>
      <c r="Q1303" s="68" t="n">
        <f aca="false">MAX(Q1302,P1303)</f>
        <v>17654.201195</v>
      </c>
      <c r="R1303" s="68" t="n">
        <f aca="false">Q1303-P1303</f>
        <v>281.209105000005</v>
      </c>
      <c r="S1303" s="68" t="n">
        <f aca="false">S1302+K1303</f>
        <v>9747.04013163404</v>
      </c>
      <c r="T1303" s="68" t="n">
        <f aca="false">MAX(T1302,S1303)</f>
        <v>10201.9185356496</v>
      </c>
      <c r="U1303" s="68" t="n">
        <f aca="false">T1303-S1303</f>
        <v>454.878404015548</v>
      </c>
      <c r="V1303" s="70" t="n">
        <f aca="false">V1302+F1303</f>
        <v>2.752</v>
      </c>
      <c r="W1303" s="70" t="n">
        <f aca="false">MAX(W1302,V1303)</f>
        <v>2.7778</v>
      </c>
      <c r="X1303" s="70" t="n">
        <f aca="false">W1303-V1303</f>
        <v>0.0258000000000007</v>
      </c>
      <c r="Y1303" s="70" t="n">
        <f aca="false">Y1302+M1303</f>
        <v>2.41574316454836</v>
      </c>
      <c r="Z1303" s="70" t="n">
        <f aca="false">MAX(Z1302,Y1303)</f>
        <v>2.44920089557275</v>
      </c>
      <c r="AA1303" s="70" t="n">
        <f aca="false">Z1303-Y1303</f>
        <v>0.0334577310243875</v>
      </c>
      <c r="AB1303" s="72" t="n">
        <f aca="false">AB1302*(1+F1303)</f>
        <v>13.5262408200304</v>
      </c>
      <c r="AC1303" s="73" t="n">
        <f aca="false">MAX(AC1302,AB1303)</f>
        <v>13.8902508958804</v>
      </c>
      <c r="AD1303" s="70" t="n">
        <f aca="false">1-AB1303/AC1303</f>
        <v>0.0262061555675697</v>
      </c>
      <c r="AE1303" s="73" t="n">
        <f aca="false">AE1302*(1+M1303)</f>
        <v>9.66945697808701</v>
      </c>
      <c r="AF1303" s="73" t="n">
        <f aca="false">MAX(AF1302,AE1303)</f>
        <v>10.0060858156364</v>
      </c>
      <c r="AG1303" s="70" t="n">
        <f aca="false">1-AE1303/AF1303</f>
        <v>0.0336424096046961</v>
      </c>
      <c r="AH1303" s="74" t="n">
        <f aca="false">IF(R1303&gt;0,AH1302+1,0)</f>
        <v>30</v>
      </c>
      <c r="AI1303" s="74" t="n">
        <f aca="false">IF(U1303&gt;0,AI1302+1,0)</f>
        <v>30</v>
      </c>
      <c r="AJ1303" s="74" t="n">
        <f aca="false">IF(G1303&gt;0,AJ1302+1,0)</f>
        <v>0</v>
      </c>
      <c r="AK1303" s="74" t="n">
        <f aca="false">IF(G1303&lt;=0,AK1302+1,0)</f>
        <v>6</v>
      </c>
      <c r="AL1303" s="74" t="n">
        <f aca="false">IF(K1303&gt;0,AL1302+1,0)</f>
        <v>0</v>
      </c>
      <c r="AM1303" s="74" t="n">
        <f aca="false">IF(K1303&lt;=0,AM1302+1,0)</f>
        <v>6</v>
      </c>
    </row>
    <row r="1304" customFormat="false" ht="15" hidden="false" customHeight="false" outlineLevel="0" collapsed="false">
      <c r="A1304" s="61" t="n">
        <v>1308</v>
      </c>
      <c r="B1304" s="62" t="n">
        <v>43524.6354166667</v>
      </c>
      <c r="C1304" s="63" t="n">
        <f aca="false">YEAR(B1304)</f>
        <v>2019</v>
      </c>
      <c r="D1304" s="32" t="s">
        <v>276</v>
      </c>
      <c r="E1304" s="64" t="n">
        <v>10789.5</v>
      </c>
      <c r="F1304" s="65" t="n">
        <v>-0.0063</v>
      </c>
      <c r="G1304" s="66" t="n">
        <v>-67.97385</v>
      </c>
      <c r="H1304" s="67" t="n">
        <f aca="false">E1304+IF(D1304="Long",1,-1)*G1304</f>
        <v>10857.47385</v>
      </c>
      <c r="I1304" s="68" t="n">
        <f aca="false">Assumptions!$B$58</f>
        <v>5.35750011455817</v>
      </c>
      <c r="J1304" s="68" t="n">
        <f aca="false">INDEX(Yearly!$D$5:$D$22,MATCH(C1304,Yearly!$A$5:$A$22,0))</f>
        <v>0.431476519293275</v>
      </c>
      <c r="K1304" s="68" t="n">
        <f aca="false">G1304-I1304-J1304</f>
        <v>-73.7628266338514</v>
      </c>
      <c r="L1304" s="69" t="n">
        <f aca="false">(I1304+J1304)/Assumptions!$B$8</f>
        <v>0.000255257700812932</v>
      </c>
      <c r="M1304" s="70" t="n">
        <f aca="false">F1304-L1304</f>
        <v>-0.00655525770081293</v>
      </c>
      <c r="N1304" s="71" t="n">
        <f aca="false">G1304*Assumptions!$B$7</f>
        <v>-534614.33025</v>
      </c>
      <c r="O1304" s="71" t="n">
        <f aca="false">K1304*Assumptions!$B$7</f>
        <v>-580144.631475242</v>
      </c>
      <c r="P1304" s="68" t="n">
        <f aca="false">P1303+G1304</f>
        <v>17305.01824</v>
      </c>
      <c r="Q1304" s="68" t="n">
        <f aca="false">MAX(Q1303,P1304)</f>
        <v>17654.201195</v>
      </c>
      <c r="R1304" s="68" t="n">
        <f aca="false">Q1304-P1304</f>
        <v>349.182955000004</v>
      </c>
      <c r="S1304" s="68" t="n">
        <f aca="false">S1303+K1304</f>
        <v>9673.27730500019</v>
      </c>
      <c r="T1304" s="68" t="n">
        <f aca="false">MAX(T1303,S1304)</f>
        <v>10201.9185356496</v>
      </c>
      <c r="U1304" s="68" t="n">
        <f aca="false">T1304-S1304</f>
        <v>528.641230649399</v>
      </c>
      <c r="V1304" s="70" t="n">
        <f aca="false">V1303+F1304</f>
        <v>2.7457</v>
      </c>
      <c r="W1304" s="70" t="n">
        <f aca="false">MAX(W1303,V1304)</f>
        <v>2.7778</v>
      </c>
      <c r="X1304" s="70" t="n">
        <f aca="false">W1304-V1304</f>
        <v>0.0321000000000007</v>
      </c>
      <c r="Y1304" s="70" t="n">
        <f aca="false">Y1303+M1304</f>
        <v>2.40918790684755</v>
      </c>
      <c r="Z1304" s="70" t="n">
        <f aca="false">MAX(Z1303,Y1304)</f>
        <v>2.44920089557275</v>
      </c>
      <c r="AA1304" s="70" t="n">
        <f aca="false">Z1304-Y1304</f>
        <v>0.0400129887252003</v>
      </c>
      <c r="AB1304" s="72" t="n">
        <f aca="false">AB1303*(1+F1304)</f>
        <v>13.4410255028642</v>
      </c>
      <c r="AC1304" s="73" t="n">
        <f aca="false">MAX(AC1303,AB1304)</f>
        <v>13.8902508958804</v>
      </c>
      <c r="AD1304" s="70" t="n">
        <f aca="false">1-AB1304/AC1304</f>
        <v>0.032341056787494</v>
      </c>
      <c r="AE1304" s="73" t="n">
        <f aca="false">AE1303*(1+M1304)</f>
        <v>9.60607119576872</v>
      </c>
      <c r="AF1304" s="73" t="n">
        <f aca="false">MAX(AF1303,AE1304)</f>
        <v>10.0060858156364</v>
      </c>
      <c r="AG1304" s="70" t="n">
        <f aca="false">1-AE1304/AF1304</f>
        <v>0.0399771326408738</v>
      </c>
      <c r="AH1304" s="74" t="n">
        <f aca="false">IF(R1304&gt;0,AH1303+1,0)</f>
        <v>31</v>
      </c>
      <c r="AI1304" s="74" t="n">
        <f aca="false">IF(U1304&gt;0,AI1303+1,0)</f>
        <v>31</v>
      </c>
      <c r="AJ1304" s="74" t="n">
        <f aca="false">IF(G1304&gt;0,AJ1303+1,0)</f>
        <v>0</v>
      </c>
      <c r="AK1304" s="74" t="n">
        <f aca="false">IF(G1304&lt;=0,AK1303+1,0)</f>
        <v>7</v>
      </c>
      <c r="AL1304" s="74" t="n">
        <f aca="false">IF(K1304&gt;0,AL1303+1,0)</f>
        <v>0</v>
      </c>
      <c r="AM1304" s="74" t="n">
        <f aca="false">IF(K1304&lt;=0,AM1303+1,0)</f>
        <v>7</v>
      </c>
    </row>
    <row r="1305" customFormat="false" ht="15" hidden="false" customHeight="false" outlineLevel="0" collapsed="false">
      <c r="A1305" s="61" t="n">
        <v>1309</v>
      </c>
      <c r="B1305" s="62" t="n">
        <v>43525.40625</v>
      </c>
      <c r="C1305" s="63" t="n">
        <f aca="false">YEAR(B1305)</f>
        <v>2019</v>
      </c>
      <c r="D1305" s="32" t="s">
        <v>277</v>
      </c>
      <c r="E1305" s="64" t="n">
        <v>10857.2</v>
      </c>
      <c r="F1305" s="65" t="n">
        <v>0.0556</v>
      </c>
      <c r="G1305" s="66" t="n">
        <v>603.66032</v>
      </c>
      <c r="H1305" s="67" t="n">
        <f aca="false">E1305+IF(D1305="Long",1,-1)*G1305</f>
        <v>11460.86032</v>
      </c>
      <c r="I1305" s="68" t="n">
        <f aca="false">Assumptions!$B$58</f>
        <v>5.35750011455817</v>
      </c>
      <c r="J1305" s="68" t="n">
        <f aca="false">INDEX(Yearly!$D$5:$D$22,MATCH(C1305,Yearly!$A$5:$A$22,0))</f>
        <v>0.431476519293275</v>
      </c>
      <c r="K1305" s="68" t="n">
        <f aca="false">G1305-I1305-J1305</f>
        <v>597.871343366149</v>
      </c>
      <c r="L1305" s="69" t="n">
        <f aca="false">(I1305+J1305)/Assumptions!$B$8</f>
        <v>0.000255257700812932</v>
      </c>
      <c r="M1305" s="70" t="n">
        <f aca="false">F1305-L1305</f>
        <v>0.0553447422991871</v>
      </c>
      <c r="N1305" s="71" t="n">
        <f aca="false">G1305*Assumptions!$B$7</f>
        <v>4747788.4168</v>
      </c>
      <c r="O1305" s="71" t="n">
        <f aca="false">K1305*Assumptions!$B$7</f>
        <v>4702258.11557476</v>
      </c>
      <c r="P1305" s="68" t="n">
        <f aca="false">P1304+G1305</f>
        <v>17908.67856</v>
      </c>
      <c r="Q1305" s="68" t="n">
        <f aca="false">MAX(Q1304,P1305)</f>
        <v>17908.67856</v>
      </c>
      <c r="R1305" s="68" t="n">
        <f aca="false">Q1305-P1305</f>
        <v>0</v>
      </c>
      <c r="S1305" s="68" t="n">
        <f aca="false">S1304+K1305</f>
        <v>10271.1486483663</v>
      </c>
      <c r="T1305" s="68" t="n">
        <f aca="false">MAX(T1304,S1305)</f>
        <v>10271.1486483663</v>
      </c>
      <c r="U1305" s="68" t="n">
        <f aca="false">T1305-S1305</f>
        <v>0</v>
      </c>
      <c r="V1305" s="70" t="n">
        <f aca="false">V1304+F1305</f>
        <v>2.8013</v>
      </c>
      <c r="W1305" s="70" t="n">
        <f aca="false">MAX(W1304,V1305)</f>
        <v>2.8013</v>
      </c>
      <c r="X1305" s="70" t="n">
        <f aca="false">W1305-V1305</f>
        <v>0</v>
      </c>
      <c r="Y1305" s="70" t="n">
        <f aca="false">Y1304+M1305</f>
        <v>2.46453264914673</v>
      </c>
      <c r="Z1305" s="70" t="n">
        <f aca="false">MAX(Z1304,Y1305)</f>
        <v>2.46453264914673</v>
      </c>
      <c r="AA1305" s="70" t="n">
        <f aca="false">Z1305-Y1305</f>
        <v>0</v>
      </c>
      <c r="AB1305" s="72" t="n">
        <f aca="false">AB1304*(1+F1305)</f>
        <v>14.1883465208235</v>
      </c>
      <c r="AC1305" s="73" t="n">
        <f aca="false">MAX(AC1304,AB1305)</f>
        <v>14.1883465208235</v>
      </c>
      <c r="AD1305" s="70" t="n">
        <f aca="false">1-AB1305/AC1305</f>
        <v>0</v>
      </c>
      <c r="AE1305" s="73" t="n">
        <f aca="false">AE1304*(1+M1305)</f>
        <v>10.1377167306062</v>
      </c>
      <c r="AF1305" s="73" t="n">
        <f aca="false">MAX(AF1304,AE1305)</f>
        <v>10.1377167306062</v>
      </c>
      <c r="AG1305" s="70" t="n">
        <f aca="false">1-AE1305/AF1305</f>
        <v>0</v>
      </c>
      <c r="AH1305" s="74" t="n">
        <f aca="false">IF(R1305&gt;0,AH1304+1,0)</f>
        <v>0</v>
      </c>
      <c r="AI1305" s="74" t="n">
        <f aca="false">IF(U1305&gt;0,AI1304+1,0)</f>
        <v>0</v>
      </c>
      <c r="AJ1305" s="74" t="n">
        <f aca="false">IF(G1305&gt;0,AJ1304+1,0)</f>
        <v>1</v>
      </c>
      <c r="AK1305" s="74" t="n">
        <f aca="false">IF(G1305&lt;=0,AK1304+1,0)</f>
        <v>0</v>
      </c>
      <c r="AL1305" s="74" t="n">
        <f aca="false">IF(K1305&gt;0,AL1304+1,0)</f>
        <v>1</v>
      </c>
      <c r="AM1305" s="74" t="n">
        <f aca="false">IF(K1305&lt;=0,AM1304+1,0)</f>
        <v>0</v>
      </c>
    </row>
    <row r="1306" customFormat="false" ht="15" hidden="false" customHeight="false" outlineLevel="0" collapsed="false">
      <c r="A1306" s="61" t="n">
        <v>1310</v>
      </c>
      <c r="B1306" s="62" t="n">
        <v>43546.6145833333</v>
      </c>
      <c r="C1306" s="63" t="n">
        <f aca="false">YEAR(B1306)</f>
        <v>2019</v>
      </c>
      <c r="D1306" s="32" t="s">
        <v>276</v>
      </c>
      <c r="E1306" s="64" t="n">
        <v>11460.4</v>
      </c>
      <c r="F1306" s="65" t="n">
        <v>-0.0006</v>
      </c>
      <c r="G1306" s="66" t="n">
        <v>-6.87624</v>
      </c>
      <c r="H1306" s="67" t="n">
        <f aca="false">E1306+IF(D1306="Long",1,-1)*G1306</f>
        <v>11467.27624</v>
      </c>
      <c r="I1306" s="68" t="n">
        <f aca="false">Assumptions!$B$58</f>
        <v>5.35750011455817</v>
      </c>
      <c r="J1306" s="68" t="n">
        <f aca="false">INDEX(Yearly!$D$5:$D$22,MATCH(C1306,Yearly!$A$5:$A$22,0))</f>
        <v>0.431476519293275</v>
      </c>
      <c r="K1306" s="68" t="n">
        <f aca="false">G1306-I1306-J1306</f>
        <v>-12.6652166338514</v>
      </c>
      <c r="L1306" s="69" t="n">
        <f aca="false">(I1306+J1306)/Assumptions!$B$8</f>
        <v>0.000255257700812932</v>
      </c>
      <c r="M1306" s="70" t="n">
        <f aca="false">F1306-L1306</f>
        <v>-0.000855257700812932</v>
      </c>
      <c r="N1306" s="71" t="n">
        <f aca="false">G1306*Assumptions!$B$7</f>
        <v>-54081.6276</v>
      </c>
      <c r="O1306" s="71" t="n">
        <f aca="false">K1306*Assumptions!$B$7</f>
        <v>-99611.9288252416</v>
      </c>
      <c r="P1306" s="68" t="n">
        <f aca="false">P1305+G1306</f>
        <v>17901.80232</v>
      </c>
      <c r="Q1306" s="68" t="n">
        <f aca="false">MAX(Q1305,P1306)</f>
        <v>17908.67856</v>
      </c>
      <c r="R1306" s="68" t="n">
        <f aca="false">Q1306-P1306</f>
        <v>6.87624000000142</v>
      </c>
      <c r="S1306" s="68" t="n">
        <f aca="false">S1305+K1306</f>
        <v>10258.4834317325</v>
      </c>
      <c r="T1306" s="68" t="n">
        <f aca="false">MAX(T1305,S1306)</f>
        <v>10271.1486483663</v>
      </c>
      <c r="U1306" s="68" t="n">
        <f aca="false">T1306-S1306</f>
        <v>12.6652166338517</v>
      </c>
      <c r="V1306" s="70" t="n">
        <f aca="false">V1305+F1306</f>
        <v>2.8007</v>
      </c>
      <c r="W1306" s="70" t="n">
        <f aca="false">MAX(W1305,V1306)</f>
        <v>2.8013</v>
      </c>
      <c r="X1306" s="70" t="n">
        <f aca="false">W1306-V1306</f>
        <v>0.000599999999999934</v>
      </c>
      <c r="Y1306" s="70" t="n">
        <f aca="false">Y1305+M1306</f>
        <v>2.46367739144592</v>
      </c>
      <c r="Z1306" s="70" t="n">
        <f aca="false">MAX(Z1305,Y1306)</f>
        <v>2.46453264914673</v>
      </c>
      <c r="AA1306" s="70" t="n">
        <f aca="false">Z1306-Y1306</f>
        <v>0.000855257700812739</v>
      </c>
      <c r="AB1306" s="72" t="n">
        <f aca="false">AB1305*(1+F1306)</f>
        <v>14.179833512911</v>
      </c>
      <c r="AC1306" s="73" t="n">
        <f aca="false">MAX(AC1305,AB1306)</f>
        <v>14.1883465208235</v>
      </c>
      <c r="AD1306" s="70" t="n">
        <f aca="false">1-AB1306/AC1306</f>
        <v>0.000600000000000045</v>
      </c>
      <c r="AE1306" s="73" t="n">
        <f aca="false">AE1305*(1+M1306)</f>
        <v>10.1290463703037</v>
      </c>
      <c r="AF1306" s="73" t="n">
        <f aca="false">MAX(AF1305,AE1306)</f>
        <v>10.1377167306062</v>
      </c>
      <c r="AG1306" s="70" t="n">
        <f aca="false">1-AE1306/AF1306</f>
        <v>0.000855257700812961</v>
      </c>
      <c r="AH1306" s="74" t="n">
        <f aca="false">IF(R1306&gt;0,AH1305+1,0)</f>
        <v>1</v>
      </c>
      <c r="AI1306" s="74" t="n">
        <f aca="false">IF(U1306&gt;0,AI1305+1,0)</f>
        <v>1</v>
      </c>
      <c r="AJ1306" s="74" t="n">
        <f aca="false">IF(G1306&gt;0,AJ1305+1,0)</f>
        <v>0</v>
      </c>
      <c r="AK1306" s="74" t="n">
        <f aca="false">IF(G1306&lt;=0,AK1305+1,0)</f>
        <v>1</v>
      </c>
      <c r="AL1306" s="74" t="n">
        <f aca="false">IF(K1306&gt;0,AL1305+1,0)</f>
        <v>0</v>
      </c>
      <c r="AM1306" s="74" t="n">
        <f aca="false">IF(K1306&lt;=0,AM1305+1,0)</f>
        <v>1</v>
      </c>
    </row>
    <row r="1307" customFormat="false" ht="15" hidden="false" customHeight="false" outlineLevel="0" collapsed="false">
      <c r="A1307" s="61" t="n">
        <v>1311</v>
      </c>
      <c r="B1307" s="62" t="n">
        <v>43550.6145833333</v>
      </c>
      <c r="C1307" s="63" t="n">
        <f aca="false">YEAR(B1307)</f>
        <v>2019</v>
      </c>
      <c r="D1307" s="32" t="s">
        <v>277</v>
      </c>
      <c r="E1307" s="64" t="n">
        <v>11467.55</v>
      </c>
      <c r="F1307" s="65" t="n">
        <v>-0.0019</v>
      </c>
      <c r="G1307" s="66" t="n">
        <v>-21.788345</v>
      </c>
      <c r="H1307" s="67" t="n">
        <f aca="false">E1307+IF(D1307="Long",1,-1)*G1307</f>
        <v>11445.761655</v>
      </c>
      <c r="I1307" s="68" t="n">
        <f aca="false">Assumptions!$B$58</f>
        <v>5.35750011455817</v>
      </c>
      <c r="J1307" s="68" t="n">
        <f aca="false">INDEX(Yearly!$D$5:$D$22,MATCH(C1307,Yearly!$A$5:$A$22,0))</f>
        <v>0.431476519293275</v>
      </c>
      <c r="K1307" s="68" t="n">
        <f aca="false">G1307-I1307-J1307</f>
        <v>-27.5773216338514</v>
      </c>
      <c r="L1307" s="69" t="n">
        <f aca="false">(I1307+J1307)/Assumptions!$B$8</f>
        <v>0.000255257700812932</v>
      </c>
      <c r="M1307" s="70" t="n">
        <f aca="false">F1307-L1307</f>
        <v>-0.00215525770081293</v>
      </c>
      <c r="N1307" s="71" t="n">
        <f aca="false">G1307*Assumptions!$B$7</f>
        <v>-171365.333425</v>
      </c>
      <c r="O1307" s="71" t="n">
        <f aca="false">K1307*Assumptions!$B$7</f>
        <v>-216895.634650242</v>
      </c>
      <c r="P1307" s="68" t="n">
        <f aca="false">P1306+G1307</f>
        <v>17880.013975</v>
      </c>
      <c r="Q1307" s="68" t="n">
        <f aca="false">MAX(Q1306,P1307)</f>
        <v>17908.67856</v>
      </c>
      <c r="R1307" s="68" t="n">
        <f aca="false">Q1307-P1307</f>
        <v>28.6645850000023</v>
      </c>
      <c r="S1307" s="68" t="n">
        <f aca="false">S1306+K1307</f>
        <v>10230.9061100986</v>
      </c>
      <c r="T1307" s="68" t="n">
        <f aca="false">MAX(T1306,S1307)</f>
        <v>10271.1486483663</v>
      </c>
      <c r="U1307" s="68" t="n">
        <f aca="false">T1307-S1307</f>
        <v>40.2425382677029</v>
      </c>
      <c r="V1307" s="70" t="n">
        <f aca="false">V1306+F1307</f>
        <v>2.7988</v>
      </c>
      <c r="W1307" s="70" t="n">
        <f aca="false">MAX(W1306,V1307)</f>
        <v>2.8013</v>
      </c>
      <c r="X1307" s="70" t="n">
        <f aca="false">W1307-V1307</f>
        <v>0.00249999999999995</v>
      </c>
      <c r="Y1307" s="70" t="n">
        <f aca="false">Y1306+M1307</f>
        <v>2.46152213374511</v>
      </c>
      <c r="Z1307" s="70" t="n">
        <f aca="false">MAX(Z1306,Y1307)</f>
        <v>2.46453264914673</v>
      </c>
      <c r="AA1307" s="70" t="n">
        <f aca="false">Z1307-Y1307</f>
        <v>0.00301051540162556</v>
      </c>
      <c r="AB1307" s="72" t="n">
        <f aca="false">AB1306*(1+F1307)</f>
        <v>14.1528918292364</v>
      </c>
      <c r="AC1307" s="73" t="n">
        <f aca="false">MAX(AC1306,AB1307)</f>
        <v>14.1883465208235</v>
      </c>
      <c r="AD1307" s="70" t="n">
        <f aca="false">1-AB1307/AC1307</f>
        <v>0.00249885999999999</v>
      </c>
      <c r="AE1307" s="73" t="n">
        <f aca="false">AE1306*(1+M1307)</f>
        <v>10.1072156651122</v>
      </c>
      <c r="AF1307" s="73" t="n">
        <f aca="false">MAX(AF1306,AE1307)</f>
        <v>10.1377167306062</v>
      </c>
      <c r="AG1307" s="70" t="n">
        <f aca="false">1-AE1307/AF1307</f>
        <v>0.00300867210088018</v>
      </c>
      <c r="AH1307" s="74" t="n">
        <f aca="false">IF(R1307&gt;0,AH1306+1,0)</f>
        <v>2</v>
      </c>
      <c r="AI1307" s="74" t="n">
        <f aca="false">IF(U1307&gt;0,AI1306+1,0)</f>
        <v>2</v>
      </c>
      <c r="AJ1307" s="74" t="n">
        <f aca="false">IF(G1307&gt;0,AJ1306+1,0)</f>
        <v>0</v>
      </c>
      <c r="AK1307" s="74" t="n">
        <f aca="false">IF(G1307&lt;=0,AK1306+1,0)</f>
        <v>2</v>
      </c>
      <c r="AL1307" s="74" t="n">
        <f aca="false">IF(K1307&gt;0,AL1306+1,0)</f>
        <v>0</v>
      </c>
      <c r="AM1307" s="74" t="n">
        <f aca="false">IF(K1307&lt;=0,AM1306+1,0)</f>
        <v>2</v>
      </c>
    </row>
    <row r="1308" customFormat="false" ht="15" hidden="false" customHeight="false" outlineLevel="0" collapsed="false">
      <c r="A1308" s="61" t="n">
        <v>1312</v>
      </c>
      <c r="B1308" s="62" t="n">
        <v>43551.59375</v>
      </c>
      <c r="C1308" s="63" t="n">
        <f aca="false">YEAR(B1308)</f>
        <v>2019</v>
      </c>
      <c r="D1308" s="32" t="s">
        <v>276</v>
      </c>
      <c r="E1308" s="64" t="n">
        <v>11445.65</v>
      </c>
      <c r="F1308" s="65" t="n">
        <v>-0.006</v>
      </c>
      <c r="G1308" s="66" t="n">
        <v>-68.6739</v>
      </c>
      <c r="H1308" s="67" t="n">
        <f aca="false">E1308+IF(D1308="Long",1,-1)*G1308</f>
        <v>11514.3239</v>
      </c>
      <c r="I1308" s="68" t="n">
        <f aca="false">Assumptions!$B$58</f>
        <v>5.35750011455817</v>
      </c>
      <c r="J1308" s="68" t="n">
        <f aca="false">INDEX(Yearly!$D$5:$D$22,MATCH(C1308,Yearly!$A$5:$A$22,0))</f>
        <v>0.431476519293275</v>
      </c>
      <c r="K1308" s="68" t="n">
        <f aca="false">G1308-I1308-J1308</f>
        <v>-74.4628766338514</v>
      </c>
      <c r="L1308" s="69" t="n">
        <f aca="false">(I1308+J1308)/Assumptions!$B$8</f>
        <v>0.000255257700812932</v>
      </c>
      <c r="M1308" s="70" t="n">
        <f aca="false">F1308-L1308</f>
        <v>-0.00625525770081293</v>
      </c>
      <c r="N1308" s="71" t="n">
        <f aca="false">G1308*Assumptions!$B$7</f>
        <v>-540120.2235</v>
      </c>
      <c r="O1308" s="71" t="n">
        <f aca="false">K1308*Assumptions!$B$7</f>
        <v>-585650.524725242</v>
      </c>
      <c r="P1308" s="68" t="n">
        <f aca="false">P1307+G1308</f>
        <v>17811.340075</v>
      </c>
      <c r="Q1308" s="68" t="n">
        <f aca="false">MAX(Q1307,P1308)</f>
        <v>17908.67856</v>
      </c>
      <c r="R1308" s="68" t="n">
        <f aca="false">Q1308-P1308</f>
        <v>97.3384850000039</v>
      </c>
      <c r="S1308" s="68" t="n">
        <f aca="false">S1307+K1308</f>
        <v>10156.4432334648</v>
      </c>
      <c r="T1308" s="68" t="n">
        <f aca="false">MAX(T1307,S1308)</f>
        <v>10271.1486483663</v>
      </c>
      <c r="U1308" s="68" t="n">
        <f aca="false">T1308-S1308</f>
        <v>114.705414901555</v>
      </c>
      <c r="V1308" s="70" t="n">
        <f aca="false">V1307+F1308</f>
        <v>2.7928</v>
      </c>
      <c r="W1308" s="70" t="n">
        <f aca="false">MAX(W1307,V1308)</f>
        <v>2.8013</v>
      </c>
      <c r="X1308" s="70" t="n">
        <f aca="false">W1308-V1308</f>
        <v>0.00849999999999973</v>
      </c>
      <c r="Y1308" s="70" t="n">
        <f aca="false">Y1307+M1308</f>
        <v>2.45526687604429</v>
      </c>
      <c r="Z1308" s="70" t="n">
        <f aca="false">MAX(Z1307,Y1308)</f>
        <v>2.46453264914673</v>
      </c>
      <c r="AA1308" s="70" t="n">
        <f aca="false">Z1308-Y1308</f>
        <v>0.00926577310243859</v>
      </c>
      <c r="AB1308" s="72" t="n">
        <f aca="false">AB1307*(1+F1308)</f>
        <v>14.067974478261</v>
      </c>
      <c r="AC1308" s="73" t="n">
        <f aca="false">MAX(AC1307,AB1308)</f>
        <v>14.1883465208235</v>
      </c>
      <c r="AD1308" s="70" t="n">
        <f aca="false">1-AB1308/AC1308</f>
        <v>0.00848386684000002</v>
      </c>
      <c r="AE1308" s="73" t="n">
        <f aca="false">AE1307*(1+M1308)</f>
        <v>10.0439924264892</v>
      </c>
      <c r="AF1308" s="73" t="n">
        <f aca="false">MAX(AF1307,AE1308)</f>
        <v>10.1377167306062</v>
      </c>
      <c r="AG1308" s="70" t="n">
        <f aca="false">1-AE1308/AF1308</f>
        <v>0.0092451097823647</v>
      </c>
      <c r="AH1308" s="74" t="n">
        <f aca="false">IF(R1308&gt;0,AH1307+1,0)</f>
        <v>3</v>
      </c>
      <c r="AI1308" s="74" t="n">
        <f aca="false">IF(U1308&gt;0,AI1307+1,0)</f>
        <v>3</v>
      </c>
      <c r="AJ1308" s="74" t="n">
        <f aca="false">IF(G1308&gt;0,AJ1307+1,0)</f>
        <v>0</v>
      </c>
      <c r="AK1308" s="74" t="n">
        <f aca="false">IF(G1308&lt;=0,AK1307+1,0)</f>
        <v>3</v>
      </c>
      <c r="AL1308" s="74" t="n">
        <f aca="false">IF(K1308&gt;0,AL1307+1,0)</f>
        <v>0</v>
      </c>
      <c r="AM1308" s="74" t="n">
        <f aca="false">IF(K1308&lt;=0,AM1307+1,0)</f>
        <v>3</v>
      </c>
    </row>
    <row r="1309" customFormat="false" ht="15" hidden="false" customHeight="false" outlineLevel="0" collapsed="false">
      <c r="A1309" s="61" t="n">
        <v>1313</v>
      </c>
      <c r="B1309" s="62" t="n">
        <v>43552.4166666667</v>
      </c>
      <c r="C1309" s="63" t="n">
        <f aca="false">YEAR(B1309)</f>
        <v>2019</v>
      </c>
      <c r="D1309" s="32" t="s">
        <v>277</v>
      </c>
      <c r="E1309" s="64" t="n">
        <v>11514.6</v>
      </c>
      <c r="F1309" s="65" t="n">
        <v>0.011</v>
      </c>
      <c r="G1309" s="66" t="n">
        <v>126.6606</v>
      </c>
      <c r="H1309" s="67" t="n">
        <f aca="false">E1309+IF(D1309="Long",1,-1)*G1309</f>
        <v>11641.2606</v>
      </c>
      <c r="I1309" s="68" t="n">
        <f aca="false">Assumptions!$B$58</f>
        <v>5.35750011455817</v>
      </c>
      <c r="J1309" s="68" t="n">
        <f aca="false">INDEX(Yearly!$D$5:$D$22,MATCH(C1309,Yearly!$A$5:$A$22,0))</f>
        <v>0.431476519293275</v>
      </c>
      <c r="K1309" s="68" t="n">
        <f aca="false">G1309-I1309-J1309</f>
        <v>120.871623366149</v>
      </c>
      <c r="L1309" s="69" t="n">
        <f aca="false">(I1309+J1309)/Assumptions!$B$8</f>
        <v>0.000255257700812932</v>
      </c>
      <c r="M1309" s="70" t="n">
        <f aca="false">F1309-L1309</f>
        <v>0.0107447422991871</v>
      </c>
      <c r="N1309" s="71" t="n">
        <f aca="false">G1309*Assumptions!$B$7</f>
        <v>996185.619</v>
      </c>
      <c r="O1309" s="71" t="n">
        <f aca="false">K1309*Assumptions!$B$7</f>
        <v>950655.317774758</v>
      </c>
      <c r="P1309" s="68" t="n">
        <f aca="false">P1308+G1309</f>
        <v>17938.000675</v>
      </c>
      <c r="Q1309" s="68" t="n">
        <f aca="false">MAX(Q1308,P1309)</f>
        <v>17938.000675</v>
      </c>
      <c r="R1309" s="68" t="n">
        <f aca="false">Q1309-P1309</f>
        <v>0</v>
      </c>
      <c r="S1309" s="68" t="n">
        <f aca="false">S1308+K1309</f>
        <v>10277.3148568309</v>
      </c>
      <c r="T1309" s="68" t="n">
        <f aca="false">MAX(T1308,S1309)</f>
        <v>10277.3148568309</v>
      </c>
      <c r="U1309" s="68" t="n">
        <f aca="false">T1309-S1309</f>
        <v>0</v>
      </c>
      <c r="V1309" s="70" t="n">
        <f aca="false">V1308+F1309</f>
        <v>2.8038</v>
      </c>
      <c r="W1309" s="70" t="n">
        <f aca="false">MAX(W1308,V1309)</f>
        <v>2.8038</v>
      </c>
      <c r="X1309" s="70" t="n">
        <f aca="false">W1309-V1309</f>
        <v>0</v>
      </c>
      <c r="Y1309" s="70" t="n">
        <f aca="false">Y1308+M1309</f>
        <v>2.46601161834348</v>
      </c>
      <c r="Z1309" s="70" t="n">
        <f aca="false">MAX(Z1308,Y1309)</f>
        <v>2.46601161834348</v>
      </c>
      <c r="AA1309" s="70" t="n">
        <f aca="false">Z1309-Y1309</f>
        <v>0</v>
      </c>
      <c r="AB1309" s="72" t="n">
        <f aca="false">AB1308*(1+F1309)</f>
        <v>14.2227221975219</v>
      </c>
      <c r="AC1309" s="73" t="n">
        <f aca="false">MAX(AC1308,AB1309)</f>
        <v>14.2227221975219</v>
      </c>
      <c r="AD1309" s="70" t="n">
        <f aca="false">1-AB1309/AC1309</f>
        <v>0</v>
      </c>
      <c r="AE1309" s="73" t="n">
        <f aca="false">AE1308*(1+M1309)</f>
        <v>10.1519125367668</v>
      </c>
      <c r="AF1309" s="73" t="n">
        <f aca="false">MAX(AF1308,AE1309)</f>
        <v>10.1519125367668</v>
      </c>
      <c r="AG1309" s="70" t="n">
        <f aca="false">1-AE1309/AF1309</f>
        <v>0</v>
      </c>
      <c r="AH1309" s="74" t="n">
        <f aca="false">IF(R1309&gt;0,AH1308+1,0)</f>
        <v>0</v>
      </c>
      <c r="AI1309" s="74" t="n">
        <f aca="false">IF(U1309&gt;0,AI1308+1,0)</f>
        <v>0</v>
      </c>
      <c r="AJ1309" s="74" t="n">
        <f aca="false">IF(G1309&gt;0,AJ1308+1,0)</f>
        <v>1</v>
      </c>
      <c r="AK1309" s="74" t="n">
        <f aca="false">IF(G1309&lt;=0,AK1308+1,0)</f>
        <v>0</v>
      </c>
      <c r="AL1309" s="74" t="n">
        <f aca="false">IF(K1309&gt;0,AL1308+1,0)</f>
        <v>1</v>
      </c>
      <c r="AM1309" s="74" t="n">
        <f aca="false">IF(K1309&lt;=0,AM1308+1,0)</f>
        <v>0</v>
      </c>
    </row>
    <row r="1310" customFormat="false" ht="15" hidden="false" customHeight="false" outlineLevel="0" collapsed="false">
      <c r="A1310" s="61" t="n">
        <v>1314</v>
      </c>
      <c r="B1310" s="62" t="n">
        <v>43558.6354166667</v>
      </c>
      <c r="C1310" s="63" t="n">
        <f aca="false">YEAR(B1310)</f>
        <v>2019</v>
      </c>
      <c r="D1310" s="32" t="s">
        <v>276</v>
      </c>
      <c r="E1310" s="64" t="n">
        <v>11640.85</v>
      </c>
      <c r="F1310" s="65" t="n">
        <v>-0.0005</v>
      </c>
      <c r="G1310" s="66" t="n">
        <v>-5.820425</v>
      </c>
      <c r="H1310" s="67" t="n">
        <f aca="false">E1310+IF(D1310="Long",1,-1)*G1310</f>
        <v>11646.670425</v>
      </c>
      <c r="I1310" s="68" t="n">
        <f aca="false">Assumptions!$B$58</f>
        <v>5.35750011455817</v>
      </c>
      <c r="J1310" s="68" t="n">
        <f aca="false">INDEX(Yearly!$D$5:$D$22,MATCH(C1310,Yearly!$A$5:$A$22,0))</f>
        <v>0.431476519293275</v>
      </c>
      <c r="K1310" s="68" t="n">
        <f aca="false">G1310-I1310-J1310</f>
        <v>-11.6094016338514</v>
      </c>
      <c r="L1310" s="69" t="n">
        <f aca="false">(I1310+J1310)/Assumptions!$B$8</f>
        <v>0.000255257700812932</v>
      </c>
      <c r="M1310" s="70" t="n">
        <f aca="false">F1310-L1310</f>
        <v>-0.000755257700812932</v>
      </c>
      <c r="N1310" s="71" t="n">
        <f aca="false">G1310*Assumptions!$B$7</f>
        <v>-45777.642625</v>
      </c>
      <c r="O1310" s="71" t="n">
        <f aca="false">K1310*Assumptions!$B$7</f>
        <v>-91307.9438502416</v>
      </c>
      <c r="P1310" s="68" t="n">
        <f aca="false">P1309+G1310</f>
        <v>17932.18025</v>
      </c>
      <c r="Q1310" s="68" t="n">
        <f aca="false">MAX(Q1309,P1310)</f>
        <v>17938.000675</v>
      </c>
      <c r="R1310" s="68" t="n">
        <f aca="false">Q1310-P1310</f>
        <v>5.82042500000171</v>
      </c>
      <c r="S1310" s="68" t="n">
        <f aca="false">S1309+K1310</f>
        <v>10265.7054551971</v>
      </c>
      <c r="T1310" s="68" t="n">
        <f aca="false">MAX(T1309,S1310)</f>
        <v>10277.3148568309</v>
      </c>
      <c r="U1310" s="68" t="n">
        <f aca="false">T1310-S1310</f>
        <v>11.609401633852</v>
      </c>
      <c r="V1310" s="70" t="n">
        <f aca="false">V1309+F1310</f>
        <v>2.8033</v>
      </c>
      <c r="W1310" s="70" t="n">
        <f aca="false">MAX(W1309,V1310)</f>
        <v>2.8038</v>
      </c>
      <c r="X1310" s="70" t="n">
        <f aca="false">W1310-V1310</f>
        <v>0.000500000000000167</v>
      </c>
      <c r="Y1310" s="70" t="n">
        <f aca="false">Y1309+M1310</f>
        <v>2.46525636064267</v>
      </c>
      <c r="Z1310" s="70" t="n">
        <f aca="false">MAX(Z1309,Y1310)</f>
        <v>2.46601161834348</v>
      </c>
      <c r="AA1310" s="70" t="n">
        <f aca="false">Z1310-Y1310</f>
        <v>0.000755257700812972</v>
      </c>
      <c r="AB1310" s="72" t="n">
        <f aca="false">AB1309*(1+F1310)</f>
        <v>14.2156108364231</v>
      </c>
      <c r="AC1310" s="73" t="n">
        <f aca="false">MAX(AC1309,AB1310)</f>
        <v>14.2227221975219</v>
      </c>
      <c r="AD1310" s="70" t="n">
        <f aca="false">1-AB1310/AC1310</f>
        <v>0.000499999999999945</v>
      </c>
      <c r="AE1310" s="73" t="n">
        <f aca="false">AE1309*(1+M1310)</f>
        <v>10.1442452266455</v>
      </c>
      <c r="AF1310" s="73" t="n">
        <f aca="false">MAX(AF1309,AE1310)</f>
        <v>10.1519125367668</v>
      </c>
      <c r="AG1310" s="70" t="n">
        <f aca="false">1-AE1310/AF1310</f>
        <v>0.000755257700813083</v>
      </c>
      <c r="AH1310" s="74" t="n">
        <f aca="false">IF(R1310&gt;0,AH1309+1,0)</f>
        <v>1</v>
      </c>
      <c r="AI1310" s="74" t="n">
        <f aca="false">IF(U1310&gt;0,AI1309+1,0)</f>
        <v>1</v>
      </c>
      <c r="AJ1310" s="74" t="n">
        <f aca="false">IF(G1310&gt;0,AJ1309+1,0)</f>
        <v>0</v>
      </c>
      <c r="AK1310" s="74" t="n">
        <f aca="false">IF(G1310&lt;=0,AK1309+1,0)</f>
        <v>1</v>
      </c>
      <c r="AL1310" s="74" t="n">
        <f aca="false">IF(K1310&gt;0,AL1309+1,0)</f>
        <v>0</v>
      </c>
      <c r="AM1310" s="74" t="n">
        <f aca="false">IF(K1310&lt;=0,AM1309+1,0)</f>
        <v>1</v>
      </c>
    </row>
    <row r="1311" customFormat="false" ht="15" hidden="false" customHeight="false" outlineLevel="0" collapsed="false">
      <c r="A1311" s="61" t="n">
        <v>1315</v>
      </c>
      <c r="B1311" s="62" t="n">
        <v>43559.5729166667</v>
      </c>
      <c r="C1311" s="63" t="n">
        <f aca="false">YEAR(B1311)</f>
        <v>2019</v>
      </c>
      <c r="D1311" s="32" t="s">
        <v>277</v>
      </c>
      <c r="E1311" s="64" t="n">
        <v>11647.05</v>
      </c>
      <c r="F1311" s="65" t="n">
        <v>-0.0029</v>
      </c>
      <c r="G1311" s="66" t="n">
        <v>-33.776445</v>
      </c>
      <c r="H1311" s="67" t="n">
        <f aca="false">E1311+IF(D1311="Long",1,-1)*G1311</f>
        <v>11613.273555</v>
      </c>
      <c r="I1311" s="68" t="n">
        <f aca="false">Assumptions!$B$58</f>
        <v>5.35750011455817</v>
      </c>
      <c r="J1311" s="68" t="n">
        <f aca="false">INDEX(Yearly!$D$5:$D$22,MATCH(C1311,Yearly!$A$5:$A$22,0))</f>
        <v>0.431476519293275</v>
      </c>
      <c r="K1311" s="68" t="n">
        <f aca="false">G1311-I1311-J1311</f>
        <v>-39.5654216338515</v>
      </c>
      <c r="L1311" s="69" t="n">
        <f aca="false">(I1311+J1311)/Assumptions!$B$8</f>
        <v>0.000255257700812932</v>
      </c>
      <c r="M1311" s="70" t="n">
        <f aca="false">F1311-L1311</f>
        <v>-0.00315525770081293</v>
      </c>
      <c r="N1311" s="71" t="n">
        <f aca="false">G1311*Assumptions!$B$7</f>
        <v>-265651.739925</v>
      </c>
      <c r="O1311" s="71" t="n">
        <f aca="false">K1311*Assumptions!$B$7</f>
        <v>-311182.041150242</v>
      </c>
      <c r="P1311" s="68" t="n">
        <f aca="false">P1310+G1311</f>
        <v>17898.403805</v>
      </c>
      <c r="Q1311" s="68" t="n">
        <f aca="false">MAX(Q1310,P1311)</f>
        <v>17938.000675</v>
      </c>
      <c r="R1311" s="68" t="n">
        <f aca="false">Q1311-P1311</f>
        <v>39.5968700000012</v>
      </c>
      <c r="S1311" s="68" t="n">
        <f aca="false">S1310+K1311</f>
        <v>10226.1400335632</v>
      </c>
      <c r="T1311" s="68" t="n">
        <f aca="false">MAX(T1310,S1311)</f>
        <v>10277.3148568309</v>
      </c>
      <c r="U1311" s="68" t="n">
        <f aca="false">T1311-S1311</f>
        <v>51.1748232677037</v>
      </c>
      <c r="V1311" s="70" t="n">
        <f aca="false">V1310+F1311</f>
        <v>2.8004</v>
      </c>
      <c r="W1311" s="70" t="n">
        <f aca="false">MAX(W1310,V1311)</f>
        <v>2.8038</v>
      </c>
      <c r="X1311" s="70" t="n">
        <f aca="false">W1311-V1311</f>
        <v>0.00340000000000007</v>
      </c>
      <c r="Y1311" s="70" t="n">
        <f aca="false">Y1310+M1311</f>
        <v>2.46210110294186</v>
      </c>
      <c r="Z1311" s="70" t="n">
        <f aca="false">MAX(Z1310,Y1311)</f>
        <v>2.46601161834348</v>
      </c>
      <c r="AA1311" s="70" t="n">
        <f aca="false">Z1311-Y1311</f>
        <v>0.00391051540162612</v>
      </c>
      <c r="AB1311" s="72" t="n">
        <f aca="false">AB1310*(1+F1311)</f>
        <v>14.1743855649975</v>
      </c>
      <c r="AC1311" s="73" t="n">
        <f aca="false">MAX(AC1310,AB1311)</f>
        <v>14.2227221975219</v>
      </c>
      <c r="AD1311" s="70" t="n">
        <f aca="false">1-AB1311/AC1311</f>
        <v>0.00339855</v>
      </c>
      <c r="AE1311" s="73" t="n">
        <f aca="false">AE1310*(1+M1311)</f>
        <v>10.1122375187751</v>
      </c>
      <c r="AF1311" s="73" t="n">
        <f aca="false">MAX(AF1310,AE1311)</f>
        <v>10.1519125367668</v>
      </c>
      <c r="AG1311" s="70" t="n">
        <f aca="false">1-AE1311/AF1311</f>
        <v>0.00390813236894938</v>
      </c>
      <c r="AH1311" s="74" t="n">
        <f aca="false">IF(R1311&gt;0,AH1310+1,0)</f>
        <v>2</v>
      </c>
      <c r="AI1311" s="74" t="n">
        <f aca="false">IF(U1311&gt;0,AI1310+1,0)</f>
        <v>2</v>
      </c>
      <c r="AJ1311" s="74" t="n">
        <f aca="false">IF(G1311&gt;0,AJ1310+1,0)</f>
        <v>0</v>
      </c>
      <c r="AK1311" s="74" t="n">
        <f aca="false">IF(G1311&lt;=0,AK1310+1,0)</f>
        <v>2</v>
      </c>
      <c r="AL1311" s="74" t="n">
        <f aca="false">IF(K1311&gt;0,AL1310+1,0)</f>
        <v>0</v>
      </c>
      <c r="AM1311" s="74" t="n">
        <f aca="false">IF(K1311&lt;=0,AM1310+1,0)</f>
        <v>2</v>
      </c>
    </row>
    <row r="1312" customFormat="false" ht="15" hidden="false" customHeight="false" outlineLevel="0" collapsed="false">
      <c r="A1312" s="61" t="n">
        <v>1316</v>
      </c>
      <c r="B1312" s="62" t="n">
        <v>43559.59375</v>
      </c>
      <c r="C1312" s="63" t="n">
        <f aca="false">YEAR(B1312)</f>
        <v>2019</v>
      </c>
      <c r="D1312" s="32" t="s">
        <v>276</v>
      </c>
      <c r="E1312" s="64" t="n">
        <v>11613.25</v>
      </c>
      <c r="F1312" s="65" t="n">
        <v>-0.003</v>
      </c>
      <c r="G1312" s="66" t="n">
        <v>-34.83975</v>
      </c>
      <c r="H1312" s="67" t="n">
        <f aca="false">E1312+IF(D1312="Long",1,-1)*G1312</f>
        <v>11648.08975</v>
      </c>
      <c r="I1312" s="68" t="n">
        <f aca="false">Assumptions!$B$58</f>
        <v>5.35750011455817</v>
      </c>
      <c r="J1312" s="68" t="n">
        <f aca="false">INDEX(Yearly!$D$5:$D$22,MATCH(C1312,Yearly!$A$5:$A$22,0))</f>
        <v>0.431476519293275</v>
      </c>
      <c r="K1312" s="68" t="n">
        <f aca="false">G1312-I1312-J1312</f>
        <v>-40.6287266338515</v>
      </c>
      <c r="L1312" s="69" t="n">
        <f aca="false">(I1312+J1312)/Assumptions!$B$8</f>
        <v>0.000255257700812932</v>
      </c>
      <c r="M1312" s="70" t="n">
        <f aca="false">F1312-L1312</f>
        <v>-0.00325525770081293</v>
      </c>
      <c r="N1312" s="71" t="n">
        <f aca="false">G1312*Assumptions!$B$7</f>
        <v>-274014.63375</v>
      </c>
      <c r="O1312" s="71" t="n">
        <f aca="false">K1312*Assumptions!$B$7</f>
        <v>-319544.934975242</v>
      </c>
      <c r="P1312" s="68" t="n">
        <f aca="false">P1311+G1312</f>
        <v>17863.564055</v>
      </c>
      <c r="Q1312" s="68" t="n">
        <f aca="false">MAX(Q1311,P1312)</f>
        <v>17938.000675</v>
      </c>
      <c r="R1312" s="68" t="n">
        <f aca="false">Q1312-P1312</f>
        <v>74.4366200000004</v>
      </c>
      <c r="S1312" s="68" t="n">
        <f aca="false">S1311+K1312</f>
        <v>10185.5113069294</v>
      </c>
      <c r="T1312" s="68" t="n">
        <f aca="false">MAX(T1311,S1312)</f>
        <v>10277.3148568309</v>
      </c>
      <c r="U1312" s="68" t="n">
        <f aca="false">T1312-S1312</f>
        <v>91.803549901555</v>
      </c>
      <c r="V1312" s="70" t="n">
        <f aca="false">V1311+F1312</f>
        <v>2.7974</v>
      </c>
      <c r="W1312" s="70" t="n">
        <f aca="false">MAX(W1311,V1312)</f>
        <v>2.8038</v>
      </c>
      <c r="X1312" s="70" t="n">
        <f aca="false">W1312-V1312</f>
        <v>0.00640000000000018</v>
      </c>
      <c r="Y1312" s="70" t="n">
        <f aca="false">Y1311+M1312</f>
        <v>2.45884584524104</v>
      </c>
      <c r="Z1312" s="70" t="n">
        <f aca="false">MAX(Z1311,Y1312)</f>
        <v>2.46601161834348</v>
      </c>
      <c r="AA1312" s="70" t="n">
        <f aca="false">Z1312-Y1312</f>
        <v>0.00716577310243904</v>
      </c>
      <c r="AB1312" s="72" t="n">
        <f aca="false">AB1311*(1+F1312)</f>
        <v>14.1318624083025</v>
      </c>
      <c r="AC1312" s="73" t="n">
        <f aca="false">MAX(AC1311,AB1312)</f>
        <v>14.2227221975219</v>
      </c>
      <c r="AD1312" s="70" t="n">
        <f aca="false">1-AB1312/AC1312</f>
        <v>0.00638835434999996</v>
      </c>
      <c r="AE1312" s="73" t="n">
        <f aca="false">AE1311*(1+M1312)</f>
        <v>10.0793195797197</v>
      </c>
      <c r="AF1312" s="73" t="n">
        <f aca="false">MAX(AF1311,AE1312)</f>
        <v>10.1519125367668</v>
      </c>
      <c r="AG1312" s="70" t="n">
        <f aca="false">1-AE1312/AF1312</f>
        <v>0.00715066809177256</v>
      </c>
      <c r="AH1312" s="74" t="n">
        <f aca="false">IF(R1312&gt;0,AH1311+1,0)</f>
        <v>3</v>
      </c>
      <c r="AI1312" s="74" t="n">
        <f aca="false">IF(U1312&gt;0,AI1311+1,0)</f>
        <v>3</v>
      </c>
      <c r="AJ1312" s="74" t="n">
        <f aca="false">IF(G1312&gt;0,AJ1311+1,0)</f>
        <v>0</v>
      </c>
      <c r="AK1312" s="74" t="n">
        <f aca="false">IF(G1312&lt;=0,AK1311+1,0)</f>
        <v>3</v>
      </c>
      <c r="AL1312" s="74" t="n">
        <f aca="false">IF(K1312&gt;0,AL1311+1,0)</f>
        <v>0</v>
      </c>
      <c r="AM1312" s="74" t="n">
        <f aca="false">IF(K1312&lt;=0,AM1311+1,0)</f>
        <v>3</v>
      </c>
    </row>
    <row r="1313" customFormat="false" ht="15" hidden="false" customHeight="false" outlineLevel="0" collapsed="false">
      <c r="A1313" s="61" t="n">
        <v>1317</v>
      </c>
      <c r="B1313" s="62" t="n">
        <v>43560.40625</v>
      </c>
      <c r="C1313" s="63" t="n">
        <f aca="false">YEAR(B1313)</f>
        <v>2019</v>
      </c>
      <c r="D1313" s="32" t="s">
        <v>277</v>
      </c>
      <c r="E1313" s="64" t="n">
        <v>11648.1</v>
      </c>
      <c r="F1313" s="65" t="n">
        <v>-0.002</v>
      </c>
      <c r="G1313" s="66" t="n">
        <v>-23.2962</v>
      </c>
      <c r="H1313" s="67" t="n">
        <f aca="false">E1313+IF(D1313="Long",1,-1)*G1313</f>
        <v>11624.8038</v>
      </c>
      <c r="I1313" s="68" t="n">
        <f aca="false">Assumptions!$B$58</f>
        <v>5.35750011455817</v>
      </c>
      <c r="J1313" s="68" t="n">
        <f aca="false">INDEX(Yearly!$D$5:$D$22,MATCH(C1313,Yearly!$A$5:$A$22,0))</f>
        <v>0.431476519293275</v>
      </c>
      <c r="K1313" s="68" t="n">
        <f aca="false">G1313-I1313-J1313</f>
        <v>-29.0851766338514</v>
      </c>
      <c r="L1313" s="69" t="n">
        <f aca="false">(I1313+J1313)/Assumptions!$B$8</f>
        <v>0.000255257700812932</v>
      </c>
      <c r="M1313" s="70" t="n">
        <f aca="false">F1313-L1313</f>
        <v>-0.00225525770081293</v>
      </c>
      <c r="N1313" s="71" t="n">
        <f aca="false">G1313*Assumptions!$B$7</f>
        <v>-183224.613</v>
      </c>
      <c r="O1313" s="71" t="n">
        <f aca="false">K1313*Assumptions!$B$7</f>
        <v>-228754.914225242</v>
      </c>
      <c r="P1313" s="68" t="n">
        <f aca="false">P1312+G1313</f>
        <v>17840.267855</v>
      </c>
      <c r="Q1313" s="68" t="n">
        <f aca="false">MAX(Q1312,P1313)</f>
        <v>17938.000675</v>
      </c>
      <c r="R1313" s="68" t="n">
        <f aca="false">Q1313-P1313</f>
        <v>97.7328200000011</v>
      </c>
      <c r="S1313" s="68" t="n">
        <f aca="false">S1312+K1313</f>
        <v>10156.4261302955</v>
      </c>
      <c r="T1313" s="68" t="n">
        <f aca="false">MAX(T1312,S1313)</f>
        <v>10277.3148568309</v>
      </c>
      <c r="U1313" s="68" t="n">
        <f aca="false">T1313-S1313</f>
        <v>120.888726535406</v>
      </c>
      <c r="V1313" s="70" t="n">
        <f aca="false">V1312+F1313</f>
        <v>2.7954</v>
      </c>
      <c r="W1313" s="70" t="n">
        <f aca="false">MAX(W1312,V1313)</f>
        <v>2.8038</v>
      </c>
      <c r="X1313" s="70" t="n">
        <f aca="false">W1313-V1313</f>
        <v>0.00839999999999996</v>
      </c>
      <c r="Y1313" s="70" t="n">
        <f aca="false">Y1312+M1313</f>
        <v>2.45659058754023</v>
      </c>
      <c r="Z1313" s="70" t="n">
        <f aca="false">MAX(Z1312,Y1313)</f>
        <v>2.46601161834348</v>
      </c>
      <c r="AA1313" s="70" t="n">
        <f aca="false">Z1313-Y1313</f>
        <v>0.00942103080325207</v>
      </c>
      <c r="AB1313" s="72" t="n">
        <f aca="false">AB1312*(1+F1313)</f>
        <v>14.1035986834859</v>
      </c>
      <c r="AC1313" s="73" t="n">
        <f aca="false">MAX(AC1312,AB1313)</f>
        <v>14.2227221975219</v>
      </c>
      <c r="AD1313" s="70" t="n">
        <f aca="false">1-AB1313/AC1313</f>
        <v>0.00837557764130004</v>
      </c>
      <c r="AE1313" s="73" t="n">
        <f aca="false">AE1312*(1+M1313)</f>
        <v>10.0565881166186</v>
      </c>
      <c r="AF1313" s="73" t="n">
        <f aca="false">MAX(AF1312,AE1313)</f>
        <v>10.1519125367668</v>
      </c>
      <c r="AG1313" s="70" t="n">
        <f aca="false">1-AE1313/AF1313</f>
        <v>0.00938979919330552</v>
      </c>
      <c r="AH1313" s="74" t="n">
        <f aca="false">IF(R1313&gt;0,AH1312+1,0)</f>
        <v>4</v>
      </c>
      <c r="AI1313" s="74" t="n">
        <f aca="false">IF(U1313&gt;0,AI1312+1,0)</f>
        <v>4</v>
      </c>
      <c r="AJ1313" s="74" t="n">
        <f aca="false">IF(G1313&gt;0,AJ1312+1,0)</f>
        <v>0</v>
      </c>
      <c r="AK1313" s="74" t="n">
        <f aca="false">IF(G1313&lt;=0,AK1312+1,0)</f>
        <v>4</v>
      </c>
      <c r="AL1313" s="74" t="n">
        <f aca="false">IF(K1313&gt;0,AL1312+1,0)</f>
        <v>0</v>
      </c>
      <c r="AM1313" s="74" t="n">
        <f aca="false">IF(K1313&lt;=0,AM1312+1,0)</f>
        <v>4</v>
      </c>
    </row>
    <row r="1314" customFormat="false" ht="15" hidden="false" customHeight="false" outlineLevel="0" collapsed="false">
      <c r="A1314" s="61" t="n">
        <v>1318</v>
      </c>
      <c r="B1314" s="62" t="n">
        <v>43560.4833333333</v>
      </c>
      <c r="C1314" s="63" t="n">
        <f aca="false">YEAR(B1314)</f>
        <v>2019</v>
      </c>
      <c r="D1314" s="32" t="s">
        <v>276</v>
      </c>
      <c r="E1314" s="64" t="n">
        <v>11624.55</v>
      </c>
      <c r="F1314" s="65" t="n">
        <v>-0.0021</v>
      </c>
      <c r="G1314" s="66" t="n">
        <v>-24.411555</v>
      </c>
      <c r="H1314" s="67" t="n">
        <f aca="false">E1314+IF(D1314="Long",1,-1)*G1314</f>
        <v>11648.961555</v>
      </c>
      <c r="I1314" s="68" t="n">
        <f aca="false">Assumptions!$B$58</f>
        <v>5.35750011455817</v>
      </c>
      <c r="J1314" s="68" t="n">
        <f aca="false">INDEX(Yearly!$D$5:$D$22,MATCH(C1314,Yearly!$A$5:$A$22,0))</f>
        <v>0.431476519293275</v>
      </c>
      <c r="K1314" s="68" t="n">
        <f aca="false">G1314-I1314-J1314</f>
        <v>-30.2005316338514</v>
      </c>
      <c r="L1314" s="69" t="n">
        <f aca="false">(I1314+J1314)/Assumptions!$B$8</f>
        <v>0.000255257700812932</v>
      </c>
      <c r="M1314" s="70" t="n">
        <f aca="false">F1314-L1314</f>
        <v>-0.00235525770081293</v>
      </c>
      <c r="N1314" s="71" t="n">
        <f aca="false">G1314*Assumptions!$B$7</f>
        <v>-191996.880075</v>
      </c>
      <c r="O1314" s="71" t="n">
        <f aca="false">K1314*Assumptions!$B$7</f>
        <v>-237527.181300242</v>
      </c>
      <c r="P1314" s="68" t="n">
        <f aca="false">P1313+G1314</f>
        <v>17815.8563</v>
      </c>
      <c r="Q1314" s="68" t="n">
        <f aca="false">MAX(Q1313,P1314)</f>
        <v>17938.000675</v>
      </c>
      <c r="R1314" s="68" t="n">
        <f aca="false">Q1314-P1314</f>
        <v>122.144375</v>
      </c>
      <c r="S1314" s="68" t="n">
        <f aca="false">S1313+K1314</f>
        <v>10126.2255986617</v>
      </c>
      <c r="T1314" s="68" t="n">
        <f aca="false">MAX(T1313,S1314)</f>
        <v>10277.3148568309</v>
      </c>
      <c r="U1314" s="68" t="n">
        <f aca="false">T1314-S1314</f>
        <v>151.089258169257</v>
      </c>
      <c r="V1314" s="70" t="n">
        <f aca="false">V1313+F1314</f>
        <v>2.7933</v>
      </c>
      <c r="W1314" s="70" t="n">
        <f aca="false">MAX(W1313,V1314)</f>
        <v>2.8038</v>
      </c>
      <c r="X1314" s="70" t="n">
        <f aca="false">W1314-V1314</f>
        <v>0.0105</v>
      </c>
      <c r="Y1314" s="70" t="n">
        <f aca="false">Y1313+M1314</f>
        <v>2.45423532983942</v>
      </c>
      <c r="Z1314" s="70" t="n">
        <f aca="false">MAX(Z1313,Y1314)</f>
        <v>2.46601161834348</v>
      </c>
      <c r="AA1314" s="70" t="n">
        <f aca="false">Z1314-Y1314</f>
        <v>0.0117762885040649</v>
      </c>
      <c r="AB1314" s="72" t="n">
        <f aca="false">AB1313*(1+F1314)</f>
        <v>14.0739811262506</v>
      </c>
      <c r="AC1314" s="73" t="n">
        <f aca="false">MAX(AC1313,AB1314)</f>
        <v>14.2227221975219</v>
      </c>
      <c r="AD1314" s="70" t="n">
        <f aca="false">1-AB1314/AC1314</f>
        <v>0.0104579889282533</v>
      </c>
      <c r="AE1314" s="73" t="n">
        <f aca="false">AE1313*(1+M1314)</f>
        <v>10.032902260013</v>
      </c>
      <c r="AF1314" s="73" t="n">
        <f aca="false">MAX(AF1313,AE1314)</f>
        <v>10.1519125367668</v>
      </c>
      <c r="AG1314" s="70" t="n">
        <f aca="false">1-AE1314/AF1314</f>
        <v>0.0117229414972593</v>
      </c>
      <c r="AH1314" s="74" t="n">
        <f aca="false">IF(R1314&gt;0,AH1313+1,0)</f>
        <v>5</v>
      </c>
      <c r="AI1314" s="74" t="n">
        <f aca="false">IF(U1314&gt;0,AI1313+1,0)</f>
        <v>5</v>
      </c>
      <c r="AJ1314" s="74" t="n">
        <f aca="false">IF(G1314&gt;0,AJ1313+1,0)</f>
        <v>0</v>
      </c>
      <c r="AK1314" s="74" t="n">
        <f aca="false">IF(G1314&lt;=0,AK1313+1,0)</f>
        <v>5</v>
      </c>
      <c r="AL1314" s="74" t="n">
        <f aca="false">IF(K1314&gt;0,AL1313+1,0)</f>
        <v>0</v>
      </c>
      <c r="AM1314" s="74" t="n">
        <f aca="false">IF(K1314&lt;=0,AM1313+1,0)</f>
        <v>5</v>
      </c>
    </row>
    <row r="1315" customFormat="false" ht="15" hidden="false" customHeight="false" outlineLevel="0" collapsed="false">
      <c r="A1315" s="61" t="n">
        <v>1319</v>
      </c>
      <c r="B1315" s="62" t="n">
        <v>43560.5729166667</v>
      </c>
      <c r="C1315" s="63" t="n">
        <f aca="false">YEAR(B1315)</f>
        <v>2019</v>
      </c>
      <c r="D1315" s="32" t="s">
        <v>277</v>
      </c>
      <c r="E1315" s="64" t="n">
        <v>11648.55</v>
      </c>
      <c r="F1315" s="65" t="n">
        <v>-0.0009</v>
      </c>
      <c r="G1315" s="66" t="n">
        <v>-10.483695</v>
      </c>
      <c r="H1315" s="67" t="n">
        <f aca="false">E1315+IF(D1315="Long",1,-1)*G1315</f>
        <v>11638.066305</v>
      </c>
      <c r="I1315" s="68" t="n">
        <f aca="false">Assumptions!$B$58</f>
        <v>5.35750011455817</v>
      </c>
      <c r="J1315" s="68" t="n">
        <f aca="false">INDEX(Yearly!$D$5:$D$22,MATCH(C1315,Yearly!$A$5:$A$22,0))</f>
        <v>0.431476519293275</v>
      </c>
      <c r="K1315" s="68" t="n">
        <f aca="false">G1315-I1315-J1315</f>
        <v>-16.2726716338514</v>
      </c>
      <c r="L1315" s="69" t="n">
        <f aca="false">(I1315+J1315)/Assumptions!$B$8</f>
        <v>0.000255257700812932</v>
      </c>
      <c r="M1315" s="70" t="n">
        <f aca="false">F1315-L1315</f>
        <v>-0.00115525770081293</v>
      </c>
      <c r="N1315" s="71" t="n">
        <f aca="false">G1315*Assumptions!$B$7</f>
        <v>-82454.261175</v>
      </c>
      <c r="O1315" s="71" t="n">
        <f aca="false">K1315*Assumptions!$B$7</f>
        <v>-127984.562400242</v>
      </c>
      <c r="P1315" s="68" t="n">
        <f aca="false">P1314+G1315</f>
        <v>17805.372605</v>
      </c>
      <c r="Q1315" s="68" t="n">
        <f aca="false">MAX(Q1314,P1315)</f>
        <v>17938.000675</v>
      </c>
      <c r="R1315" s="68" t="n">
        <f aca="false">Q1315-P1315</f>
        <v>132.628069999999</v>
      </c>
      <c r="S1315" s="68" t="n">
        <f aca="false">S1314+K1315</f>
        <v>10109.9529270278</v>
      </c>
      <c r="T1315" s="68" t="n">
        <f aca="false">MAX(T1314,S1315)</f>
        <v>10277.3148568309</v>
      </c>
      <c r="U1315" s="68" t="n">
        <f aca="false">T1315-S1315</f>
        <v>167.361929803108</v>
      </c>
      <c r="V1315" s="70" t="n">
        <f aca="false">V1314+F1315</f>
        <v>2.7924</v>
      </c>
      <c r="W1315" s="70" t="n">
        <f aca="false">MAX(W1314,V1315)</f>
        <v>2.8038</v>
      </c>
      <c r="X1315" s="70" t="n">
        <f aca="false">W1315-V1315</f>
        <v>0.0114000000000001</v>
      </c>
      <c r="Y1315" s="70" t="n">
        <f aca="false">Y1314+M1315</f>
        <v>2.4530800721386</v>
      </c>
      <c r="Z1315" s="70" t="n">
        <f aca="false">MAX(Z1314,Y1315)</f>
        <v>2.46601161834348</v>
      </c>
      <c r="AA1315" s="70" t="n">
        <f aca="false">Z1315-Y1315</f>
        <v>0.0129315462048778</v>
      </c>
      <c r="AB1315" s="72" t="n">
        <f aca="false">AB1314*(1+F1315)</f>
        <v>14.061314543237</v>
      </c>
      <c r="AC1315" s="73" t="n">
        <f aca="false">MAX(AC1314,AB1315)</f>
        <v>14.2227221975219</v>
      </c>
      <c r="AD1315" s="70" t="n">
        <f aca="false">1-AB1315/AC1315</f>
        <v>0.0113485767382179</v>
      </c>
      <c r="AE1315" s="73" t="n">
        <f aca="false">AE1314*(1+M1315)</f>
        <v>10.0213116724156</v>
      </c>
      <c r="AF1315" s="73" t="n">
        <f aca="false">MAX(AF1314,AE1315)</f>
        <v>10.1519125367668</v>
      </c>
      <c r="AG1315" s="70" t="n">
        <f aca="false">1-AE1315/AF1315</f>
        <v>0.0128646561796314</v>
      </c>
      <c r="AH1315" s="74" t="n">
        <f aca="false">IF(R1315&gt;0,AH1314+1,0)</f>
        <v>6</v>
      </c>
      <c r="AI1315" s="74" t="n">
        <f aca="false">IF(U1315&gt;0,AI1314+1,0)</f>
        <v>6</v>
      </c>
      <c r="AJ1315" s="74" t="n">
        <f aca="false">IF(G1315&gt;0,AJ1314+1,0)</f>
        <v>0</v>
      </c>
      <c r="AK1315" s="74" t="n">
        <f aca="false">IF(G1315&lt;=0,AK1314+1,0)</f>
        <v>6</v>
      </c>
      <c r="AL1315" s="74" t="n">
        <f aca="false">IF(K1315&gt;0,AL1314+1,0)</f>
        <v>0</v>
      </c>
      <c r="AM1315" s="74" t="n">
        <f aca="false">IF(K1315&lt;=0,AM1314+1,0)</f>
        <v>6</v>
      </c>
    </row>
    <row r="1316" customFormat="false" ht="15" hidden="false" customHeight="false" outlineLevel="0" collapsed="false">
      <c r="A1316" s="61" t="n">
        <v>1320</v>
      </c>
      <c r="B1316" s="62" t="n">
        <v>43563.4895833333</v>
      </c>
      <c r="C1316" s="63" t="n">
        <f aca="false">YEAR(B1316)</f>
        <v>2019</v>
      </c>
      <c r="D1316" s="32" t="s">
        <v>276</v>
      </c>
      <c r="E1316" s="64" t="n">
        <v>11638.35</v>
      </c>
      <c r="F1316" s="65" t="n">
        <v>0.0002</v>
      </c>
      <c r="G1316" s="66" t="n">
        <v>2.32767</v>
      </c>
      <c r="H1316" s="67" t="n">
        <f aca="false">E1316+IF(D1316="Long",1,-1)*G1316</f>
        <v>11636.02233</v>
      </c>
      <c r="I1316" s="68" t="n">
        <f aca="false">Assumptions!$B$58</f>
        <v>5.35750011455817</v>
      </c>
      <c r="J1316" s="68" t="n">
        <f aca="false">INDEX(Yearly!$D$5:$D$22,MATCH(C1316,Yearly!$A$5:$A$22,0))</f>
        <v>0.431476519293275</v>
      </c>
      <c r="K1316" s="68" t="n">
        <f aca="false">G1316-I1316-J1316</f>
        <v>-3.46130663385144</v>
      </c>
      <c r="L1316" s="69" t="n">
        <f aca="false">(I1316+J1316)/Assumptions!$B$8</f>
        <v>0.000255257700812932</v>
      </c>
      <c r="M1316" s="70" t="n">
        <f aca="false">F1316-L1316</f>
        <v>-5.52577008129319E-005</v>
      </c>
      <c r="N1316" s="71" t="n">
        <f aca="false">G1316*Assumptions!$B$7</f>
        <v>18307.12455</v>
      </c>
      <c r="O1316" s="71" t="n">
        <f aca="false">K1316*Assumptions!$B$7</f>
        <v>-27223.1766752416</v>
      </c>
      <c r="P1316" s="68" t="n">
        <f aca="false">P1315+G1316</f>
        <v>17807.700275</v>
      </c>
      <c r="Q1316" s="68" t="n">
        <f aca="false">MAX(Q1315,P1316)</f>
        <v>17938.000675</v>
      </c>
      <c r="R1316" s="68" t="n">
        <f aca="false">Q1316-P1316</f>
        <v>130.3004</v>
      </c>
      <c r="S1316" s="68" t="n">
        <f aca="false">S1315+K1316</f>
        <v>10106.491620394</v>
      </c>
      <c r="T1316" s="68" t="n">
        <f aca="false">MAX(T1315,S1316)</f>
        <v>10277.3148568309</v>
      </c>
      <c r="U1316" s="68" t="n">
        <f aca="false">T1316-S1316</f>
        <v>170.82323643696</v>
      </c>
      <c r="V1316" s="70" t="n">
        <f aca="false">V1315+F1316</f>
        <v>2.7926</v>
      </c>
      <c r="W1316" s="70" t="n">
        <f aca="false">MAX(W1315,V1316)</f>
        <v>2.8038</v>
      </c>
      <c r="X1316" s="70" t="n">
        <f aca="false">W1316-V1316</f>
        <v>0.0112000000000001</v>
      </c>
      <c r="Y1316" s="70" t="n">
        <f aca="false">Y1315+M1316</f>
        <v>2.45302481443779</v>
      </c>
      <c r="Z1316" s="70" t="n">
        <f aca="false">MAX(Z1315,Y1316)</f>
        <v>2.46601161834348</v>
      </c>
      <c r="AA1316" s="70" t="n">
        <f aca="false">Z1316-Y1316</f>
        <v>0.0129868039056906</v>
      </c>
      <c r="AB1316" s="72" t="n">
        <f aca="false">AB1315*(1+F1316)</f>
        <v>14.0641268061456</v>
      </c>
      <c r="AC1316" s="73" t="n">
        <f aca="false">MAX(AC1315,AB1316)</f>
        <v>14.2227221975219</v>
      </c>
      <c r="AD1316" s="70" t="n">
        <f aca="false">1-AB1316/AC1316</f>
        <v>0.0111508464535657</v>
      </c>
      <c r="AE1316" s="73" t="n">
        <f aca="false">AE1315*(1+M1316)</f>
        <v>10.0207579177735</v>
      </c>
      <c r="AF1316" s="73" t="n">
        <f aca="false">MAX(AF1315,AE1316)</f>
        <v>10.1519125367668</v>
      </c>
      <c r="AG1316" s="70" t="n">
        <f aca="false">1-AE1316/AF1316</f>
        <v>0.0129192030091221</v>
      </c>
      <c r="AH1316" s="74" t="n">
        <f aca="false">IF(R1316&gt;0,AH1315+1,0)</f>
        <v>7</v>
      </c>
      <c r="AI1316" s="74" t="n">
        <f aca="false">IF(U1316&gt;0,AI1315+1,0)</f>
        <v>7</v>
      </c>
      <c r="AJ1316" s="74" t="n">
        <f aca="false">IF(G1316&gt;0,AJ1315+1,0)</f>
        <v>1</v>
      </c>
      <c r="AK1316" s="74" t="n">
        <f aca="false">IF(G1316&lt;=0,AK1315+1,0)</f>
        <v>0</v>
      </c>
      <c r="AL1316" s="74" t="n">
        <f aca="false">IF(K1316&gt;0,AL1315+1,0)</f>
        <v>0</v>
      </c>
      <c r="AM1316" s="74" t="n">
        <f aca="false">IF(K1316&lt;=0,AM1315+1,0)</f>
        <v>7</v>
      </c>
    </row>
    <row r="1317" customFormat="false" ht="15" hidden="false" customHeight="false" outlineLevel="0" collapsed="false">
      <c r="A1317" s="61" t="n">
        <v>1321</v>
      </c>
      <c r="B1317" s="62" t="n">
        <v>43564.59375</v>
      </c>
      <c r="C1317" s="63" t="n">
        <f aca="false">YEAR(B1317)</f>
        <v>2019</v>
      </c>
      <c r="D1317" s="32" t="s">
        <v>277</v>
      </c>
      <c r="E1317" s="64" t="n">
        <v>11636.2</v>
      </c>
      <c r="F1317" s="65" t="n">
        <v>-0.0012</v>
      </c>
      <c r="G1317" s="66" t="n">
        <v>-13.96344</v>
      </c>
      <c r="H1317" s="67" t="n">
        <f aca="false">E1317+IF(D1317="Long",1,-1)*G1317</f>
        <v>11622.23656</v>
      </c>
      <c r="I1317" s="68" t="n">
        <f aca="false">Assumptions!$B$58</f>
        <v>5.35750011455817</v>
      </c>
      <c r="J1317" s="68" t="n">
        <f aca="false">INDEX(Yearly!$D$5:$D$22,MATCH(C1317,Yearly!$A$5:$A$22,0))</f>
        <v>0.431476519293275</v>
      </c>
      <c r="K1317" s="68" t="n">
        <f aca="false">G1317-I1317-J1317</f>
        <v>-19.7524166338514</v>
      </c>
      <c r="L1317" s="69" t="n">
        <f aca="false">(I1317+J1317)/Assumptions!$B$8</f>
        <v>0.000255257700812932</v>
      </c>
      <c r="M1317" s="70" t="n">
        <f aca="false">F1317-L1317</f>
        <v>-0.00145525770081293</v>
      </c>
      <c r="N1317" s="71" t="n">
        <f aca="false">G1317*Assumptions!$B$7</f>
        <v>-109822.4556</v>
      </c>
      <c r="O1317" s="71" t="n">
        <f aca="false">K1317*Assumptions!$B$7</f>
        <v>-155352.756825242</v>
      </c>
      <c r="P1317" s="68" t="n">
        <f aca="false">P1316+G1317</f>
        <v>17793.736835</v>
      </c>
      <c r="Q1317" s="68" t="n">
        <f aca="false">MAX(Q1316,P1317)</f>
        <v>17938.000675</v>
      </c>
      <c r="R1317" s="68" t="n">
        <f aca="false">Q1317-P1317</f>
        <v>144.26384</v>
      </c>
      <c r="S1317" s="68" t="n">
        <f aca="false">S1316+K1317</f>
        <v>10086.7392037601</v>
      </c>
      <c r="T1317" s="68" t="n">
        <f aca="false">MAX(T1316,S1317)</f>
        <v>10277.3148568309</v>
      </c>
      <c r="U1317" s="68" t="n">
        <f aca="false">T1317-S1317</f>
        <v>190.575653070811</v>
      </c>
      <c r="V1317" s="70" t="n">
        <f aca="false">V1316+F1317</f>
        <v>2.7914</v>
      </c>
      <c r="W1317" s="70" t="n">
        <f aca="false">MAX(W1316,V1317)</f>
        <v>2.8038</v>
      </c>
      <c r="X1317" s="70" t="n">
        <f aca="false">W1317-V1317</f>
        <v>0.0124</v>
      </c>
      <c r="Y1317" s="70" t="n">
        <f aca="false">Y1316+M1317</f>
        <v>2.45156955673698</v>
      </c>
      <c r="Z1317" s="70" t="n">
        <f aca="false">MAX(Z1316,Y1317)</f>
        <v>2.46601161834348</v>
      </c>
      <c r="AA1317" s="70" t="n">
        <f aca="false">Z1317-Y1317</f>
        <v>0.0144420616065037</v>
      </c>
      <c r="AB1317" s="72" t="n">
        <f aca="false">AB1316*(1+F1317)</f>
        <v>14.0472498539782</v>
      </c>
      <c r="AC1317" s="73" t="n">
        <f aca="false">MAX(AC1316,AB1317)</f>
        <v>14.2227221975219</v>
      </c>
      <c r="AD1317" s="70" t="n">
        <f aca="false">1-AB1317/AC1317</f>
        <v>0.0123374654378213</v>
      </c>
      <c r="AE1317" s="73" t="n">
        <f aca="false">AE1316*(1+M1317)</f>
        <v>10.0061751326457</v>
      </c>
      <c r="AF1317" s="73" t="n">
        <f aca="false">MAX(AF1316,AE1317)</f>
        <v>10.1519125367668</v>
      </c>
      <c r="AG1317" s="70" t="n">
        <f aca="false">1-AE1317/AF1317</f>
        <v>0.0143556599402676</v>
      </c>
      <c r="AH1317" s="74" t="n">
        <f aca="false">IF(R1317&gt;0,AH1316+1,0)</f>
        <v>8</v>
      </c>
      <c r="AI1317" s="74" t="n">
        <f aca="false">IF(U1317&gt;0,AI1316+1,0)</f>
        <v>8</v>
      </c>
      <c r="AJ1317" s="74" t="n">
        <f aca="false">IF(G1317&gt;0,AJ1316+1,0)</f>
        <v>0</v>
      </c>
      <c r="AK1317" s="74" t="n">
        <f aca="false">IF(G1317&lt;=0,AK1316+1,0)</f>
        <v>1</v>
      </c>
      <c r="AL1317" s="74" t="n">
        <f aca="false">IF(K1317&gt;0,AL1316+1,0)</f>
        <v>0</v>
      </c>
      <c r="AM1317" s="74" t="n">
        <f aca="false">IF(K1317&lt;=0,AM1316+1,0)</f>
        <v>8</v>
      </c>
    </row>
    <row r="1318" customFormat="false" ht="15" hidden="false" customHeight="false" outlineLevel="0" collapsed="false">
      <c r="A1318" s="61" t="n">
        <v>1322</v>
      </c>
      <c r="B1318" s="62" t="n">
        <v>43565.5729166667</v>
      </c>
      <c r="C1318" s="63" t="n">
        <f aca="false">YEAR(B1318)</f>
        <v>2019</v>
      </c>
      <c r="D1318" s="32" t="s">
        <v>276</v>
      </c>
      <c r="E1318" s="64" t="n">
        <v>11622.75</v>
      </c>
      <c r="F1318" s="65" t="n">
        <v>0.0005</v>
      </c>
      <c r="G1318" s="66" t="n">
        <v>5.811375</v>
      </c>
      <c r="H1318" s="67" t="n">
        <f aca="false">E1318+IF(D1318="Long",1,-1)*G1318</f>
        <v>11616.938625</v>
      </c>
      <c r="I1318" s="68" t="n">
        <f aca="false">Assumptions!$B$58</f>
        <v>5.35750011455817</v>
      </c>
      <c r="J1318" s="68" t="n">
        <f aca="false">INDEX(Yearly!$D$5:$D$22,MATCH(C1318,Yearly!$A$5:$A$22,0))</f>
        <v>0.431476519293275</v>
      </c>
      <c r="K1318" s="68" t="n">
        <f aca="false">G1318-I1318-J1318</f>
        <v>0.0223983661485564</v>
      </c>
      <c r="L1318" s="69" t="n">
        <f aca="false">(I1318+J1318)/Assumptions!$B$8</f>
        <v>0.000255257700812932</v>
      </c>
      <c r="M1318" s="70" t="n">
        <f aca="false">F1318-L1318</f>
        <v>0.000244742299187068</v>
      </c>
      <c r="N1318" s="71" t="n">
        <f aca="false">G1318*Assumptions!$B$7</f>
        <v>45706.464375</v>
      </c>
      <c r="O1318" s="71" t="n">
        <f aca="false">K1318*Assumptions!$B$7</f>
        <v>176.163149758396</v>
      </c>
      <c r="P1318" s="68" t="n">
        <f aca="false">P1317+G1318</f>
        <v>17799.54821</v>
      </c>
      <c r="Q1318" s="68" t="n">
        <f aca="false">MAX(Q1317,P1318)</f>
        <v>17938.000675</v>
      </c>
      <c r="R1318" s="68" t="n">
        <f aca="false">Q1318-P1318</f>
        <v>138.452464999998</v>
      </c>
      <c r="S1318" s="68" t="n">
        <f aca="false">S1317+K1318</f>
        <v>10086.7616021263</v>
      </c>
      <c r="T1318" s="68" t="n">
        <f aca="false">MAX(T1317,S1318)</f>
        <v>10277.3148568309</v>
      </c>
      <c r="U1318" s="68" t="n">
        <f aca="false">T1318-S1318</f>
        <v>190.553254704662</v>
      </c>
      <c r="V1318" s="70" t="n">
        <f aca="false">V1317+F1318</f>
        <v>2.7919</v>
      </c>
      <c r="W1318" s="70" t="n">
        <f aca="false">MAX(W1317,V1318)</f>
        <v>2.8038</v>
      </c>
      <c r="X1318" s="70" t="n">
        <f aca="false">W1318-V1318</f>
        <v>0.0118999999999998</v>
      </c>
      <c r="Y1318" s="70" t="n">
        <f aca="false">Y1317+M1318</f>
        <v>2.45181429903616</v>
      </c>
      <c r="Z1318" s="70" t="n">
        <f aca="false">MAX(Z1317,Y1318)</f>
        <v>2.46601161834348</v>
      </c>
      <c r="AA1318" s="70" t="n">
        <f aca="false">Z1318-Y1318</f>
        <v>0.0141973193073168</v>
      </c>
      <c r="AB1318" s="72" t="n">
        <f aca="false">AB1317*(1+F1318)</f>
        <v>14.0542734789052</v>
      </c>
      <c r="AC1318" s="73" t="n">
        <f aca="false">MAX(AC1317,AB1318)</f>
        <v>14.2227221975219</v>
      </c>
      <c r="AD1318" s="70" t="n">
        <f aca="false">1-AB1318/AC1318</f>
        <v>0.0118436341705402</v>
      </c>
      <c r="AE1318" s="73" t="n">
        <f aca="false">AE1317*(1+M1318)</f>
        <v>10.0086240669537</v>
      </c>
      <c r="AF1318" s="73" t="n">
        <f aca="false">MAX(AF1317,AE1318)</f>
        <v>10.1519125367668</v>
      </c>
      <c r="AG1318" s="70" t="n">
        <f aca="false">1-AE1318/AF1318</f>
        <v>0.0141144310783006</v>
      </c>
      <c r="AH1318" s="74" t="n">
        <f aca="false">IF(R1318&gt;0,AH1317+1,0)</f>
        <v>9</v>
      </c>
      <c r="AI1318" s="74" t="n">
        <f aca="false">IF(U1318&gt;0,AI1317+1,0)</f>
        <v>9</v>
      </c>
      <c r="AJ1318" s="74" t="n">
        <f aca="false">IF(G1318&gt;0,AJ1317+1,0)</f>
        <v>1</v>
      </c>
      <c r="AK1318" s="74" t="n">
        <f aca="false">IF(G1318&lt;=0,AK1317+1,0)</f>
        <v>0</v>
      </c>
      <c r="AL1318" s="74" t="n">
        <f aca="false">IF(K1318&gt;0,AL1317+1,0)</f>
        <v>1</v>
      </c>
      <c r="AM1318" s="74" t="n">
        <f aca="false">IF(K1318&lt;=0,AM1317+1,0)</f>
        <v>0</v>
      </c>
    </row>
    <row r="1319" customFormat="false" ht="15" hidden="false" customHeight="false" outlineLevel="0" collapsed="false">
      <c r="A1319" s="61" t="n">
        <v>1323</v>
      </c>
      <c r="B1319" s="62" t="n">
        <v>43567.40625</v>
      </c>
      <c r="C1319" s="63" t="n">
        <f aca="false">YEAR(B1319)</f>
        <v>2019</v>
      </c>
      <c r="D1319" s="32" t="s">
        <v>277</v>
      </c>
      <c r="E1319" s="64" t="n">
        <v>11617.1</v>
      </c>
      <c r="F1319" s="65" t="n">
        <v>-0.0025</v>
      </c>
      <c r="G1319" s="66" t="n">
        <v>-29.04275</v>
      </c>
      <c r="H1319" s="67" t="n">
        <f aca="false">E1319+IF(D1319="Long",1,-1)*G1319</f>
        <v>11588.05725</v>
      </c>
      <c r="I1319" s="68" t="n">
        <f aca="false">Assumptions!$B$58</f>
        <v>5.35750011455817</v>
      </c>
      <c r="J1319" s="68" t="n">
        <f aca="false">INDEX(Yearly!$D$5:$D$22,MATCH(C1319,Yearly!$A$5:$A$22,0))</f>
        <v>0.431476519293275</v>
      </c>
      <c r="K1319" s="68" t="n">
        <f aca="false">G1319-I1319-J1319</f>
        <v>-34.8317266338514</v>
      </c>
      <c r="L1319" s="69" t="n">
        <f aca="false">(I1319+J1319)/Assumptions!$B$8</f>
        <v>0.000255257700812932</v>
      </c>
      <c r="M1319" s="70" t="n">
        <f aca="false">F1319-L1319</f>
        <v>-0.00275525770081293</v>
      </c>
      <c r="N1319" s="71" t="n">
        <f aca="false">G1319*Assumptions!$B$7</f>
        <v>-228421.22875</v>
      </c>
      <c r="O1319" s="71" t="n">
        <f aca="false">K1319*Assumptions!$B$7</f>
        <v>-273951.529975242</v>
      </c>
      <c r="P1319" s="68" t="n">
        <f aca="false">P1318+G1319</f>
        <v>17770.50546</v>
      </c>
      <c r="Q1319" s="68" t="n">
        <f aca="false">MAX(Q1318,P1319)</f>
        <v>17938.000675</v>
      </c>
      <c r="R1319" s="68" t="n">
        <f aca="false">Q1319-P1319</f>
        <v>167.495214999999</v>
      </c>
      <c r="S1319" s="68" t="n">
        <f aca="false">S1318+K1319</f>
        <v>10051.9298754924</v>
      </c>
      <c r="T1319" s="68" t="n">
        <f aca="false">MAX(T1318,S1319)</f>
        <v>10277.3148568309</v>
      </c>
      <c r="U1319" s="68" t="n">
        <f aca="false">T1319-S1319</f>
        <v>225.384981338513</v>
      </c>
      <c r="V1319" s="70" t="n">
        <f aca="false">V1318+F1319</f>
        <v>2.7894</v>
      </c>
      <c r="W1319" s="70" t="n">
        <f aca="false">MAX(W1318,V1319)</f>
        <v>2.8038</v>
      </c>
      <c r="X1319" s="70" t="n">
        <f aca="false">W1319-V1319</f>
        <v>0.0143999999999997</v>
      </c>
      <c r="Y1319" s="70" t="n">
        <f aca="false">Y1318+M1319</f>
        <v>2.44905904133535</v>
      </c>
      <c r="Z1319" s="70" t="n">
        <f aca="false">MAX(Z1318,Y1319)</f>
        <v>2.46601161834348</v>
      </c>
      <c r="AA1319" s="70" t="n">
        <f aca="false">Z1319-Y1319</f>
        <v>0.0169525770081296</v>
      </c>
      <c r="AB1319" s="72" t="n">
        <f aca="false">AB1318*(1+F1319)</f>
        <v>14.0191377952079</v>
      </c>
      <c r="AC1319" s="73" t="n">
        <f aca="false">MAX(AC1318,AB1319)</f>
        <v>14.2227221975219</v>
      </c>
      <c r="AD1319" s="70" t="n">
        <f aca="false">1-AB1319/AC1319</f>
        <v>0.0143140250851139</v>
      </c>
      <c r="AE1319" s="73" t="n">
        <f aca="false">AE1318*(1+M1319)</f>
        <v>9.98104772841868</v>
      </c>
      <c r="AF1319" s="73" t="n">
        <f aca="false">MAX(AF1318,AE1319)</f>
        <v>10.1519125367668</v>
      </c>
      <c r="AG1319" s="70" t="n">
        <f aca="false">1-AE1319/AF1319</f>
        <v>0.0168307998841925</v>
      </c>
      <c r="AH1319" s="74" t="n">
        <f aca="false">IF(R1319&gt;0,AH1318+1,0)</f>
        <v>10</v>
      </c>
      <c r="AI1319" s="74" t="n">
        <f aca="false">IF(U1319&gt;0,AI1318+1,0)</f>
        <v>10</v>
      </c>
      <c r="AJ1319" s="74" t="n">
        <f aca="false">IF(G1319&gt;0,AJ1318+1,0)</f>
        <v>0</v>
      </c>
      <c r="AK1319" s="74" t="n">
        <f aca="false">IF(G1319&lt;=0,AK1318+1,0)</f>
        <v>1</v>
      </c>
      <c r="AL1319" s="74" t="n">
        <f aca="false">IF(K1319&gt;0,AL1318+1,0)</f>
        <v>0</v>
      </c>
      <c r="AM1319" s="74" t="n">
        <f aca="false">IF(K1319&lt;=0,AM1318+1,0)</f>
        <v>1</v>
      </c>
    </row>
    <row r="1320" customFormat="false" ht="15" hidden="false" customHeight="false" outlineLevel="0" collapsed="false">
      <c r="A1320" s="61" t="n">
        <v>1324</v>
      </c>
      <c r="B1320" s="62" t="n">
        <v>43567.4888888889</v>
      </c>
      <c r="C1320" s="63" t="n">
        <f aca="false">YEAR(B1320)</f>
        <v>2019</v>
      </c>
      <c r="D1320" s="32" t="s">
        <v>276</v>
      </c>
      <c r="E1320" s="64" t="n">
        <v>11587.55</v>
      </c>
      <c r="F1320" s="65" t="n">
        <v>-0.0027</v>
      </c>
      <c r="G1320" s="66" t="n">
        <v>-31.286385</v>
      </c>
      <c r="H1320" s="67" t="n">
        <f aca="false">E1320+IF(D1320="Long",1,-1)*G1320</f>
        <v>11618.836385</v>
      </c>
      <c r="I1320" s="68" t="n">
        <f aca="false">Assumptions!$B$58</f>
        <v>5.35750011455817</v>
      </c>
      <c r="J1320" s="68" t="n">
        <f aca="false">INDEX(Yearly!$D$5:$D$22,MATCH(C1320,Yearly!$A$5:$A$22,0))</f>
        <v>0.431476519293275</v>
      </c>
      <c r="K1320" s="68" t="n">
        <f aca="false">G1320-I1320-J1320</f>
        <v>-37.0753616338514</v>
      </c>
      <c r="L1320" s="69" t="n">
        <f aca="false">(I1320+J1320)/Assumptions!$B$8</f>
        <v>0.000255257700812932</v>
      </c>
      <c r="M1320" s="70" t="n">
        <f aca="false">F1320-L1320</f>
        <v>-0.00295525770081293</v>
      </c>
      <c r="N1320" s="71" t="n">
        <f aca="false">G1320*Assumptions!$B$7</f>
        <v>-246067.418025</v>
      </c>
      <c r="O1320" s="71" t="n">
        <f aca="false">K1320*Assumptions!$B$7</f>
        <v>-291597.719250242</v>
      </c>
      <c r="P1320" s="68" t="n">
        <f aca="false">P1319+G1320</f>
        <v>17739.219075</v>
      </c>
      <c r="Q1320" s="68" t="n">
        <f aca="false">MAX(Q1319,P1320)</f>
        <v>17938.000675</v>
      </c>
      <c r="R1320" s="68" t="n">
        <f aca="false">Q1320-P1320</f>
        <v>198.781599999998</v>
      </c>
      <c r="S1320" s="68" t="n">
        <f aca="false">S1319+K1320</f>
        <v>10014.8545138586</v>
      </c>
      <c r="T1320" s="68" t="n">
        <f aca="false">MAX(T1319,S1320)</f>
        <v>10277.3148568309</v>
      </c>
      <c r="U1320" s="68" t="n">
        <f aca="false">T1320-S1320</f>
        <v>262.460342972365</v>
      </c>
      <c r="V1320" s="70" t="n">
        <f aca="false">V1319+F1320</f>
        <v>2.7867</v>
      </c>
      <c r="W1320" s="70" t="n">
        <f aca="false">MAX(W1319,V1320)</f>
        <v>2.8038</v>
      </c>
      <c r="X1320" s="70" t="n">
        <f aca="false">W1320-V1320</f>
        <v>0.0170999999999997</v>
      </c>
      <c r="Y1320" s="70" t="n">
        <f aca="false">Y1319+M1320</f>
        <v>2.44610378363454</v>
      </c>
      <c r="Z1320" s="70" t="n">
        <f aca="false">MAX(Z1319,Y1320)</f>
        <v>2.46601161834348</v>
      </c>
      <c r="AA1320" s="70" t="n">
        <f aca="false">Z1320-Y1320</f>
        <v>0.0199078347089423</v>
      </c>
      <c r="AB1320" s="72" t="n">
        <f aca="false">AB1319*(1+F1320)</f>
        <v>13.9812861231609</v>
      </c>
      <c r="AC1320" s="73" t="n">
        <f aca="false">MAX(AC1319,AB1320)</f>
        <v>14.2227221975219</v>
      </c>
      <c r="AD1320" s="70" t="n">
        <f aca="false">1-AB1320/AC1320</f>
        <v>0.0169753772173841</v>
      </c>
      <c r="AE1320" s="73" t="n">
        <f aca="false">AE1319*(1+M1320)</f>
        <v>9.95155116025709</v>
      </c>
      <c r="AF1320" s="73" t="n">
        <f aca="false">MAX(AF1319,AE1320)</f>
        <v>10.1519125367668</v>
      </c>
      <c r="AG1320" s="70" t="n">
        <f aca="false">1-AE1320/AF1320</f>
        <v>0.0197363182340368</v>
      </c>
      <c r="AH1320" s="74" t="n">
        <f aca="false">IF(R1320&gt;0,AH1319+1,0)</f>
        <v>11</v>
      </c>
      <c r="AI1320" s="74" t="n">
        <f aca="false">IF(U1320&gt;0,AI1319+1,0)</f>
        <v>11</v>
      </c>
      <c r="AJ1320" s="74" t="n">
        <f aca="false">IF(G1320&gt;0,AJ1319+1,0)</f>
        <v>0</v>
      </c>
      <c r="AK1320" s="74" t="n">
        <f aca="false">IF(G1320&lt;=0,AK1319+1,0)</f>
        <v>2</v>
      </c>
      <c r="AL1320" s="74" t="n">
        <f aca="false">IF(K1320&gt;0,AL1319+1,0)</f>
        <v>0</v>
      </c>
      <c r="AM1320" s="74" t="n">
        <f aca="false">IF(K1320&lt;=0,AM1319+1,0)</f>
        <v>2</v>
      </c>
    </row>
    <row r="1321" customFormat="false" ht="15" hidden="false" customHeight="false" outlineLevel="0" collapsed="false">
      <c r="A1321" s="61" t="n">
        <v>1325</v>
      </c>
      <c r="B1321" s="62" t="n">
        <v>43567.5729166667</v>
      </c>
      <c r="C1321" s="63" t="n">
        <f aca="false">YEAR(B1321)</f>
        <v>2019</v>
      </c>
      <c r="D1321" s="32" t="s">
        <v>277</v>
      </c>
      <c r="E1321" s="64" t="n">
        <v>11618.3</v>
      </c>
      <c r="F1321" s="65" t="n">
        <v>0.0034</v>
      </c>
      <c r="G1321" s="66" t="n">
        <v>39.50222</v>
      </c>
      <c r="H1321" s="67" t="n">
        <f aca="false">E1321+IF(D1321="Long",1,-1)*G1321</f>
        <v>11657.80222</v>
      </c>
      <c r="I1321" s="68" t="n">
        <f aca="false">Assumptions!$B$58</f>
        <v>5.35750011455817</v>
      </c>
      <c r="J1321" s="68" t="n">
        <f aca="false">INDEX(Yearly!$D$5:$D$22,MATCH(C1321,Yearly!$A$5:$A$22,0))</f>
        <v>0.431476519293275</v>
      </c>
      <c r="K1321" s="68" t="n">
        <f aca="false">G1321-I1321-J1321</f>
        <v>33.7132433661486</v>
      </c>
      <c r="L1321" s="69" t="n">
        <f aca="false">(I1321+J1321)/Assumptions!$B$8</f>
        <v>0.000255257700812932</v>
      </c>
      <c r="M1321" s="70" t="n">
        <f aca="false">F1321-L1321</f>
        <v>0.00314474229918707</v>
      </c>
      <c r="N1321" s="71" t="n">
        <f aca="false">G1321*Assumptions!$B$7</f>
        <v>310684.9603</v>
      </c>
      <c r="O1321" s="71" t="n">
        <f aca="false">K1321*Assumptions!$B$7</f>
        <v>265154.659074758</v>
      </c>
      <c r="P1321" s="68" t="n">
        <f aca="false">P1320+G1321</f>
        <v>17778.721295</v>
      </c>
      <c r="Q1321" s="68" t="n">
        <f aca="false">MAX(Q1320,P1321)</f>
        <v>17938.000675</v>
      </c>
      <c r="R1321" s="68" t="n">
        <f aca="false">Q1321-P1321</f>
        <v>159.27938</v>
      </c>
      <c r="S1321" s="68" t="n">
        <f aca="false">S1320+K1321</f>
        <v>10048.5677572247</v>
      </c>
      <c r="T1321" s="68" t="n">
        <f aca="false">MAX(T1320,S1321)</f>
        <v>10277.3148568309</v>
      </c>
      <c r="U1321" s="68" t="n">
        <f aca="false">T1321-S1321</f>
        <v>228.747099606217</v>
      </c>
      <c r="V1321" s="70" t="n">
        <f aca="false">V1320+F1321</f>
        <v>2.7901</v>
      </c>
      <c r="W1321" s="70" t="n">
        <f aca="false">MAX(W1320,V1321)</f>
        <v>2.8038</v>
      </c>
      <c r="X1321" s="70" t="n">
        <f aca="false">W1321-V1321</f>
        <v>0.0136999999999996</v>
      </c>
      <c r="Y1321" s="70" t="n">
        <f aca="false">Y1320+M1321</f>
        <v>2.44924852593373</v>
      </c>
      <c r="Z1321" s="70" t="n">
        <f aca="false">MAX(Z1320,Y1321)</f>
        <v>2.46601161834348</v>
      </c>
      <c r="AA1321" s="70" t="n">
        <f aca="false">Z1321-Y1321</f>
        <v>0.016763092409755</v>
      </c>
      <c r="AB1321" s="72" t="n">
        <f aca="false">AB1320*(1+F1321)</f>
        <v>14.0288224959796</v>
      </c>
      <c r="AC1321" s="73" t="n">
        <f aca="false">MAX(AC1320,AB1321)</f>
        <v>14.2227221975219</v>
      </c>
      <c r="AD1321" s="70" t="n">
        <f aca="false">1-AB1321/AC1321</f>
        <v>0.0136330934999231</v>
      </c>
      <c r="AE1321" s="73" t="n">
        <f aca="false">AE1320*(1+M1321)</f>
        <v>9.98284622413328</v>
      </c>
      <c r="AF1321" s="73" t="n">
        <f aca="false">MAX(AF1320,AE1321)</f>
        <v>10.1519125367668</v>
      </c>
      <c r="AG1321" s="70" t="n">
        <f aca="false">1-AE1321/AF1321</f>
        <v>0.0166536415696306</v>
      </c>
      <c r="AH1321" s="74" t="n">
        <f aca="false">IF(R1321&gt;0,AH1320+1,0)</f>
        <v>12</v>
      </c>
      <c r="AI1321" s="74" t="n">
        <f aca="false">IF(U1321&gt;0,AI1320+1,0)</f>
        <v>12</v>
      </c>
      <c r="AJ1321" s="74" t="n">
        <f aca="false">IF(G1321&gt;0,AJ1320+1,0)</f>
        <v>1</v>
      </c>
      <c r="AK1321" s="74" t="n">
        <f aca="false">IF(G1321&lt;=0,AK1320+1,0)</f>
        <v>0</v>
      </c>
      <c r="AL1321" s="74" t="n">
        <f aca="false">IF(K1321&gt;0,AL1320+1,0)</f>
        <v>1</v>
      </c>
      <c r="AM1321" s="74" t="n">
        <f aca="false">IF(K1321&lt;=0,AM1320+1,0)</f>
        <v>0</v>
      </c>
    </row>
    <row r="1322" customFormat="false" ht="15" hidden="false" customHeight="false" outlineLevel="0" collapsed="false">
      <c r="A1322" s="61" t="n">
        <v>1326</v>
      </c>
      <c r="B1322" s="62" t="n">
        <v>43577.40625</v>
      </c>
      <c r="C1322" s="63" t="n">
        <f aca="false">YEAR(B1322)</f>
        <v>2019</v>
      </c>
      <c r="D1322" s="32" t="s">
        <v>276</v>
      </c>
      <c r="E1322" s="64" t="n">
        <v>11657.75</v>
      </c>
      <c r="F1322" s="65" t="n">
        <v>0</v>
      </c>
      <c r="G1322" s="66" t="n">
        <v>0</v>
      </c>
      <c r="H1322" s="67" t="n">
        <f aca="false">E1322+IF(D1322="Long",1,-1)*G1322</f>
        <v>11657.75</v>
      </c>
      <c r="I1322" s="68" t="n">
        <f aca="false">Assumptions!$B$58</f>
        <v>5.35750011455817</v>
      </c>
      <c r="J1322" s="68" t="n">
        <f aca="false">INDEX(Yearly!$D$5:$D$22,MATCH(C1322,Yearly!$A$5:$A$22,0))</f>
        <v>0.431476519293275</v>
      </c>
      <c r="K1322" s="68" t="n">
        <f aca="false">G1322-I1322-J1322</f>
        <v>-5.78897663385144</v>
      </c>
      <c r="L1322" s="69" t="n">
        <f aca="false">(I1322+J1322)/Assumptions!$B$8</f>
        <v>0.000255257700812932</v>
      </c>
      <c r="M1322" s="70" t="n">
        <f aca="false">F1322-L1322</f>
        <v>-0.000255257700812932</v>
      </c>
      <c r="N1322" s="71" t="n">
        <f aca="false">G1322*Assumptions!$B$7</f>
        <v>0</v>
      </c>
      <c r="O1322" s="71" t="n">
        <f aca="false">K1322*Assumptions!$B$7</f>
        <v>-45530.3012252416</v>
      </c>
      <c r="P1322" s="68" t="n">
        <f aca="false">P1321+G1322</f>
        <v>17778.721295</v>
      </c>
      <c r="Q1322" s="68" t="n">
        <f aca="false">MAX(Q1321,P1322)</f>
        <v>17938.000675</v>
      </c>
      <c r="R1322" s="68" t="n">
        <f aca="false">Q1322-P1322</f>
        <v>159.27938</v>
      </c>
      <c r="S1322" s="68" t="n">
        <f aca="false">S1321+K1322</f>
        <v>10042.7787805909</v>
      </c>
      <c r="T1322" s="68" t="n">
        <f aca="false">MAX(T1321,S1322)</f>
        <v>10277.3148568309</v>
      </c>
      <c r="U1322" s="68" t="n">
        <f aca="false">T1322-S1322</f>
        <v>234.536076240069</v>
      </c>
      <c r="V1322" s="70" t="n">
        <f aca="false">V1321+F1322</f>
        <v>2.7901</v>
      </c>
      <c r="W1322" s="70" t="n">
        <f aca="false">MAX(W1321,V1322)</f>
        <v>2.8038</v>
      </c>
      <c r="X1322" s="70" t="n">
        <f aca="false">W1322-V1322</f>
        <v>0.0136999999999996</v>
      </c>
      <c r="Y1322" s="70" t="n">
        <f aca="false">Y1321+M1322</f>
        <v>2.44899326823291</v>
      </c>
      <c r="Z1322" s="70" t="n">
        <f aca="false">MAX(Z1321,Y1322)</f>
        <v>2.46601161834348</v>
      </c>
      <c r="AA1322" s="70" t="n">
        <f aca="false">Z1322-Y1322</f>
        <v>0.0170183501105678</v>
      </c>
      <c r="AB1322" s="72" t="n">
        <f aca="false">AB1321*(1+F1322)</f>
        <v>14.0288224959796</v>
      </c>
      <c r="AC1322" s="73" t="n">
        <f aca="false">MAX(AC1321,AB1322)</f>
        <v>14.2227221975219</v>
      </c>
      <c r="AD1322" s="70" t="n">
        <f aca="false">1-AB1322/AC1322</f>
        <v>0.0136330934999231</v>
      </c>
      <c r="AE1322" s="73" t="n">
        <f aca="false">AE1321*(1+M1322)</f>
        <v>9.98029802575853</v>
      </c>
      <c r="AF1322" s="73" t="n">
        <f aca="false">MAX(AF1321,AE1322)</f>
        <v>10.1519125367668</v>
      </c>
      <c r="AG1322" s="70" t="n">
        <f aca="false">1-AE1322/AF1322</f>
        <v>0.0169046483001862</v>
      </c>
      <c r="AH1322" s="74" t="n">
        <f aca="false">IF(R1322&gt;0,AH1321+1,0)</f>
        <v>13</v>
      </c>
      <c r="AI1322" s="74" t="n">
        <f aca="false">IF(U1322&gt;0,AI1321+1,0)</f>
        <v>13</v>
      </c>
      <c r="AJ1322" s="74" t="n">
        <f aca="false">IF(G1322&gt;0,AJ1321+1,0)</f>
        <v>0</v>
      </c>
      <c r="AK1322" s="74" t="n">
        <f aca="false">IF(G1322&lt;=0,AK1321+1,0)</f>
        <v>1</v>
      </c>
      <c r="AL1322" s="74" t="n">
        <f aca="false">IF(K1322&gt;0,AL1321+1,0)</f>
        <v>0</v>
      </c>
      <c r="AM1322" s="74" t="n">
        <f aca="false">IF(K1322&lt;=0,AM1321+1,0)</f>
        <v>1</v>
      </c>
    </row>
    <row r="1323" customFormat="false" ht="15" hidden="false" customHeight="false" outlineLevel="0" collapsed="false">
      <c r="A1323" s="61" t="n">
        <v>1327</v>
      </c>
      <c r="B1323" s="62" t="n">
        <v>43579.59375</v>
      </c>
      <c r="C1323" s="63" t="n">
        <f aca="false">YEAR(B1323)</f>
        <v>2019</v>
      </c>
      <c r="D1323" s="32" t="s">
        <v>277</v>
      </c>
      <c r="E1323" s="64" t="n">
        <v>11657.65</v>
      </c>
      <c r="F1323" s="65" t="n">
        <v>-0.002</v>
      </c>
      <c r="G1323" s="66" t="n">
        <v>-23.3153</v>
      </c>
      <c r="H1323" s="67" t="n">
        <f aca="false">E1323+IF(D1323="Long",1,-1)*G1323</f>
        <v>11634.3347</v>
      </c>
      <c r="I1323" s="68" t="n">
        <f aca="false">Assumptions!$B$58</f>
        <v>5.35750011455817</v>
      </c>
      <c r="J1323" s="68" t="n">
        <f aca="false">INDEX(Yearly!$D$5:$D$22,MATCH(C1323,Yearly!$A$5:$A$22,0))</f>
        <v>0.431476519293275</v>
      </c>
      <c r="K1323" s="68" t="n">
        <f aca="false">G1323-I1323-J1323</f>
        <v>-29.1042766338514</v>
      </c>
      <c r="L1323" s="69" t="n">
        <f aca="false">(I1323+J1323)/Assumptions!$B$8</f>
        <v>0.000255257700812932</v>
      </c>
      <c r="M1323" s="70" t="n">
        <f aca="false">F1323-L1323</f>
        <v>-0.00225525770081293</v>
      </c>
      <c r="N1323" s="71" t="n">
        <f aca="false">G1323*Assumptions!$B$7</f>
        <v>-183374.8345</v>
      </c>
      <c r="O1323" s="71" t="n">
        <f aca="false">K1323*Assumptions!$B$7</f>
        <v>-228905.135725242</v>
      </c>
      <c r="P1323" s="68" t="n">
        <f aca="false">P1322+G1323</f>
        <v>17755.405995</v>
      </c>
      <c r="Q1323" s="68" t="n">
        <f aca="false">MAX(Q1322,P1323)</f>
        <v>17938.000675</v>
      </c>
      <c r="R1323" s="68" t="n">
        <f aca="false">Q1323-P1323</f>
        <v>182.594679999998</v>
      </c>
      <c r="S1323" s="68" t="n">
        <f aca="false">S1322+K1323</f>
        <v>10013.674503957</v>
      </c>
      <c r="T1323" s="68" t="n">
        <f aca="false">MAX(T1322,S1323)</f>
        <v>10277.3148568309</v>
      </c>
      <c r="U1323" s="68" t="n">
        <f aca="false">T1323-S1323</f>
        <v>263.640352873921</v>
      </c>
      <c r="V1323" s="70" t="n">
        <f aca="false">V1322+F1323</f>
        <v>2.7881</v>
      </c>
      <c r="W1323" s="70" t="n">
        <f aca="false">MAX(W1322,V1323)</f>
        <v>2.8038</v>
      </c>
      <c r="X1323" s="70" t="n">
        <f aca="false">W1323-V1323</f>
        <v>0.0156999999999994</v>
      </c>
      <c r="Y1323" s="70" t="n">
        <f aca="false">Y1322+M1323</f>
        <v>2.4467380105321</v>
      </c>
      <c r="Z1323" s="70" t="n">
        <f aca="false">MAX(Z1322,Y1323)</f>
        <v>2.46601161834348</v>
      </c>
      <c r="AA1323" s="70" t="n">
        <f aca="false">Z1323-Y1323</f>
        <v>0.0192736078113809</v>
      </c>
      <c r="AB1323" s="72" t="n">
        <f aca="false">AB1322*(1+F1323)</f>
        <v>14.0007648509877</v>
      </c>
      <c r="AC1323" s="73" t="n">
        <f aca="false">MAX(AC1322,AB1323)</f>
        <v>14.2227221975219</v>
      </c>
      <c r="AD1323" s="70" t="n">
        <f aca="false">1-AB1323/AC1323</f>
        <v>0.0156058273129233</v>
      </c>
      <c r="AE1323" s="73" t="n">
        <f aca="false">AE1322*(1+M1323)</f>
        <v>9.95778988177954</v>
      </c>
      <c r="AF1323" s="73" t="n">
        <f aca="false">MAX(AF1322,AE1323)</f>
        <v>10.1519125367668</v>
      </c>
      <c r="AG1323" s="70" t="n">
        <f aca="false">1-AE1323/AF1323</f>
        <v>0.0191217816627406</v>
      </c>
      <c r="AH1323" s="74" t="n">
        <f aca="false">IF(R1323&gt;0,AH1322+1,0)</f>
        <v>14</v>
      </c>
      <c r="AI1323" s="74" t="n">
        <f aca="false">IF(U1323&gt;0,AI1322+1,0)</f>
        <v>14</v>
      </c>
      <c r="AJ1323" s="74" t="n">
        <f aca="false">IF(G1323&gt;0,AJ1322+1,0)</f>
        <v>0</v>
      </c>
      <c r="AK1323" s="74" t="n">
        <f aca="false">IF(G1323&lt;=0,AK1322+1,0)</f>
        <v>2</v>
      </c>
      <c r="AL1323" s="74" t="n">
        <f aca="false">IF(K1323&gt;0,AL1322+1,0)</f>
        <v>0</v>
      </c>
      <c r="AM1323" s="74" t="n">
        <f aca="false">IF(K1323&lt;=0,AM1322+1,0)</f>
        <v>2</v>
      </c>
    </row>
    <row r="1324" customFormat="false" ht="15" hidden="false" customHeight="false" outlineLevel="0" collapsed="false">
      <c r="A1324" s="61" t="n">
        <v>1328</v>
      </c>
      <c r="B1324" s="62" t="n">
        <v>43580.6354166667</v>
      </c>
      <c r="C1324" s="63" t="n">
        <f aca="false">YEAR(B1324)</f>
        <v>2019</v>
      </c>
      <c r="D1324" s="32" t="s">
        <v>276</v>
      </c>
      <c r="E1324" s="64" t="n">
        <v>11634.3</v>
      </c>
      <c r="F1324" s="65" t="n">
        <v>-0.0047</v>
      </c>
      <c r="G1324" s="66" t="n">
        <v>-54.68121</v>
      </c>
      <c r="H1324" s="67" t="n">
        <f aca="false">E1324+IF(D1324="Long",1,-1)*G1324</f>
        <v>11688.98121</v>
      </c>
      <c r="I1324" s="68" t="n">
        <f aca="false">Assumptions!$B$58</f>
        <v>5.35750011455817</v>
      </c>
      <c r="J1324" s="68" t="n">
        <f aca="false">INDEX(Yearly!$D$5:$D$22,MATCH(C1324,Yearly!$A$5:$A$22,0))</f>
        <v>0.431476519293275</v>
      </c>
      <c r="K1324" s="68" t="n">
        <f aca="false">G1324-I1324-J1324</f>
        <v>-60.4701866338515</v>
      </c>
      <c r="L1324" s="69" t="n">
        <f aca="false">(I1324+J1324)/Assumptions!$B$8</f>
        <v>0.000255257700812932</v>
      </c>
      <c r="M1324" s="70" t="n">
        <f aca="false">F1324-L1324</f>
        <v>-0.00495525770081293</v>
      </c>
      <c r="N1324" s="71" t="n">
        <f aca="false">G1324*Assumptions!$B$7</f>
        <v>-430067.71665</v>
      </c>
      <c r="O1324" s="71" t="n">
        <f aca="false">K1324*Assumptions!$B$7</f>
        <v>-475598.017875242</v>
      </c>
      <c r="P1324" s="68" t="n">
        <f aca="false">P1323+G1324</f>
        <v>17700.724785</v>
      </c>
      <c r="Q1324" s="68" t="n">
        <f aca="false">MAX(Q1323,P1324)</f>
        <v>17938.000675</v>
      </c>
      <c r="R1324" s="68" t="n">
        <f aca="false">Q1324-P1324</f>
        <v>237.275889999997</v>
      </c>
      <c r="S1324" s="68" t="n">
        <f aca="false">S1323+K1324</f>
        <v>9953.20431732316</v>
      </c>
      <c r="T1324" s="68" t="n">
        <f aca="false">MAX(T1323,S1324)</f>
        <v>10277.3148568309</v>
      </c>
      <c r="U1324" s="68" t="n">
        <f aca="false">T1324-S1324</f>
        <v>324.110539507772</v>
      </c>
      <c r="V1324" s="70" t="n">
        <f aca="false">V1323+F1324</f>
        <v>2.7834</v>
      </c>
      <c r="W1324" s="70" t="n">
        <f aca="false">MAX(W1323,V1324)</f>
        <v>2.8038</v>
      </c>
      <c r="X1324" s="70" t="n">
        <f aca="false">W1324-V1324</f>
        <v>0.0203999999999995</v>
      </c>
      <c r="Y1324" s="70" t="n">
        <f aca="false">Y1323+M1324</f>
        <v>2.44178275283129</v>
      </c>
      <c r="Z1324" s="70" t="n">
        <f aca="false">MAX(Z1323,Y1324)</f>
        <v>2.46601161834348</v>
      </c>
      <c r="AA1324" s="70" t="n">
        <f aca="false">Z1324-Y1324</f>
        <v>0.0242288655121938</v>
      </c>
      <c r="AB1324" s="72" t="n">
        <f aca="false">AB1323*(1+F1324)</f>
        <v>13.934961256188</v>
      </c>
      <c r="AC1324" s="73" t="n">
        <f aca="false">MAX(AC1323,AB1324)</f>
        <v>14.2227221975219</v>
      </c>
      <c r="AD1324" s="70" t="n">
        <f aca="false">1-AB1324/AC1324</f>
        <v>0.0202324799245526</v>
      </c>
      <c r="AE1324" s="73" t="n">
        <f aca="false">AE1323*(1+M1324)</f>
        <v>9.90844646678477</v>
      </c>
      <c r="AF1324" s="73" t="n">
        <f aca="false">MAX(AF1323,AE1324)</f>
        <v>10.1519125367668</v>
      </c>
      <c r="AG1324" s="70" t="n">
        <f aca="false">1-AE1324/AF1324</f>
        <v>0.0239822860077161</v>
      </c>
      <c r="AH1324" s="74" t="n">
        <f aca="false">IF(R1324&gt;0,AH1323+1,0)</f>
        <v>15</v>
      </c>
      <c r="AI1324" s="74" t="n">
        <f aca="false">IF(U1324&gt;0,AI1323+1,0)</f>
        <v>15</v>
      </c>
      <c r="AJ1324" s="74" t="n">
        <f aca="false">IF(G1324&gt;0,AJ1323+1,0)</f>
        <v>0</v>
      </c>
      <c r="AK1324" s="74" t="n">
        <f aca="false">IF(G1324&lt;=0,AK1323+1,0)</f>
        <v>3</v>
      </c>
      <c r="AL1324" s="74" t="n">
        <f aca="false">IF(K1324&gt;0,AL1323+1,0)</f>
        <v>0</v>
      </c>
      <c r="AM1324" s="74" t="n">
        <f aca="false">IF(K1324&lt;=0,AM1323+1,0)</f>
        <v>3</v>
      </c>
    </row>
    <row r="1325" customFormat="false" ht="15" hidden="false" customHeight="false" outlineLevel="0" collapsed="false">
      <c r="A1325" s="61" t="n">
        <v>1329</v>
      </c>
      <c r="B1325" s="62" t="n">
        <v>43581.5145833333</v>
      </c>
      <c r="C1325" s="63" t="n">
        <f aca="false">YEAR(B1325)</f>
        <v>2019</v>
      </c>
      <c r="D1325" s="32" t="s">
        <v>277</v>
      </c>
      <c r="E1325" s="64" t="n">
        <v>11688.75</v>
      </c>
      <c r="F1325" s="65" t="n">
        <v>-0.0018</v>
      </c>
      <c r="G1325" s="66" t="n">
        <v>-21.03975</v>
      </c>
      <c r="H1325" s="67" t="n">
        <f aca="false">E1325+IF(D1325="Long",1,-1)*G1325</f>
        <v>11667.71025</v>
      </c>
      <c r="I1325" s="68" t="n">
        <f aca="false">Assumptions!$B$58</f>
        <v>5.35750011455817</v>
      </c>
      <c r="J1325" s="68" t="n">
        <f aca="false">INDEX(Yearly!$D$5:$D$22,MATCH(C1325,Yearly!$A$5:$A$22,0))</f>
        <v>0.431476519293275</v>
      </c>
      <c r="K1325" s="68" t="n">
        <f aca="false">G1325-I1325-J1325</f>
        <v>-26.8287266338514</v>
      </c>
      <c r="L1325" s="69" t="n">
        <f aca="false">(I1325+J1325)/Assumptions!$B$8</f>
        <v>0.000255257700812932</v>
      </c>
      <c r="M1325" s="70" t="n">
        <f aca="false">F1325-L1325</f>
        <v>-0.00205525770081293</v>
      </c>
      <c r="N1325" s="71" t="n">
        <f aca="false">G1325*Assumptions!$B$7</f>
        <v>-165477.63375</v>
      </c>
      <c r="O1325" s="71" t="n">
        <f aca="false">K1325*Assumptions!$B$7</f>
        <v>-211007.934975242</v>
      </c>
      <c r="P1325" s="68" t="n">
        <f aca="false">P1324+G1325</f>
        <v>17679.685035</v>
      </c>
      <c r="Q1325" s="68" t="n">
        <f aca="false">MAX(Q1324,P1325)</f>
        <v>17938.000675</v>
      </c>
      <c r="R1325" s="68" t="n">
        <f aca="false">Q1325-P1325</f>
        <v>258.315639999997</v>
      </c>
      <c r="S1325" s="68" t="n">
        <f aca="false">S1324+K1325</f>
        <v>9926.37559068931</v>
      </c>
      <c r="T1325" s="68" t="n">
        <f aca="false">MAX(T1324,S1325)</f>
        <v>10277.3148568309</v>
      </c>
      <c r="U1325" s="68" t="n">
        <f aca="false">T1325-S1325</f>
        <v>350.939266141624</v>
      </c>
      <c r="V1325" s="70" t="n">
        <f aca="false">V1324+F1325</f>
        <v>2.7816</v>
      </c>
      <c r="W1325" s="70" t="n">
        <f aca="false">MAX(W1324,V1325)</f>
        <v>2.8038</v>
      </c>
      <c r="X1325" s="70" t="n">
        <f aca="false">W1325-V1325</f>
        <v>0.0221999999999993</v>
      </c>
      <c r="Y1325" s="70" t="n">
        <f aca="false">Y1324+M1325</f>
        <v>2.43972749513047</v>
      </c>
      <c r="Z1325" s="70" t="n">
        <f aca="false">MAX(Z1324,Y1325)</f>
        <v>2.46601161834348</v>
      </c>
      <c r="AA1325" s="70" t="n">
        <f aca="false">Z1325-Y1325</f>
        <v>0.0262841232130069</v>
      </c>
      <c r="AB1325" s="72" t="n">
        <f aca="false">AB1324*(1+F1325)</f>
        <v>13.9098783259269</v>
      </c>
      <c r="AC1325" s="73" t="n">
        <f aca="false">MAX(AC1324,AB1325)</f>
        <v>14.2227221975219</v>
      </c>
      <c r="AD1325" s="70" t="n">
        <f aca="false">1-AB1325/AC1325</f>
        <v>0.0219960614606884</v>
      </c>
      <c r="AE1325" s="73" t="n">
        <f aca="false">AE1324*(1+M1325)</f>
        <v>9.88808205588082</v>
      </c>
      <c r="AF1325" s="73" t="n">
        <f aca="false">MAX(AF1324,AE1325)</f>
        <v>10.1519125367668</v>
      </c>
      <c r="AG1325" s="70" t="n">
        <f aca="false">1-AE1325/AF1325</f>
        <v>0.0259882539305285</v>
      </c>
      <c r="AH1325" s="74" t="n">
        <f aca="false">IF(R1325&gt;0,AH1324+1,0)</f>
        <v>16</v>
      </c>
      <c r="AI1325" s="74" t="n">
        <f aca="false">IF(U1325&gt;0,AI1324+1,0)</f>
        <v>16</v>
      </c>
      <c r="AJ1325" s="74" t="n">
        <f aca="false">IF(G1325&gt;0,AJ1324+1,0)</f>
        <v>0</v>
      </c>
      <c r="AK1325" s="74" t="n">
        <f aca="false">IF(G1325&lt;=0,AK1324+1,0)</f>
        <v>4</v>
      </c>
      <c r="AL1325" s="74" t="n">
        <f aca="false">IF(K1325&gt;0,AL1324+1,0)</f>
        <v>0</v>
      </c>
      <c r="AM1325" s="74" t="n">
        <f aca="false">IF(K1325&lt;=0,AM1324+1,0)</f>
        <v>4</v>
      </c>
    </row>
    <row r="1326" customFormat="false" ht="15" hidden="false" customHeight="false" outlineLevel="0" collapsed="false">
      <c r="A1326" s="61" t="n">
        <v>1330</v>
      </c>
      <c r="B1326" s="62" t="n">
        <v>43585.4270833333</v>
      </c>
      <c r="C1326" s="63" t="n">
        <f aca="false">YEAR(B1326)</f>
        <v>2019</v>
      </c>
      <c r="D1326" s="32" t="s">
        <v>276</v>
      </c>
      <c r="E1326" s="64" t="n">
        <v>11667.9</v>
      </c>
      <c r="F1326" s="65" t="n">
        <v>-0.0032</v>
      </c>
      <c r="G1326" s="66" t="n">
        <v>-37.33728</v>
      </c>
      <c r="H1326" s="67" t="n">
        <f aca="false">E1326+IF(D1326="Long",1,-1)*G1326</f>
        <v>11705.23728</v>
      </c>
      <c r="I1326" s="68" t="n">
        <f aca="false">Assumptions!$B$58</f>
        <v>5.35750011455817</v>
      </c>
      <c r="J1326" s="68" t="n">
        <f aca="false">INDEX(Yearly!$D$5:$D$22,MATCH(C1326,Yearly!$A$5:$A$22,0))</f>
        <v>0.431476519293275</v>
      </c>
      <c r="K1326" s="68" t="n">
        <f aca="false">G1326-I1326-J1326</f>
        <v>-43.1262566338515</v>
      </c>
      <c r="L1326" s="69" t="n">
        <f aca="false">(I1326+J1326)/Assumptions!$B$8</f>
        <v>0.000255257700812932</v>
      </c>
      <c r="M1326" s="70" t="n">
        <f aca="false">F1326-L1326</f>
        <v>-0.00345525770081293</v>
      </c>
      <c r="N1326" s="71" t="n">
        <f aca="false">G1326*Assumptions!$B$7</f>
        <v>-293657.7072</v>
      </c>
      <c r="O1326" s="71" t="n">
        <f aca="false">K1326*Assumptions!$B$7</f>
        <v>-339188.008425242</v>
      </c>
      <c r="P1326" s="68" t="n">
        <f aca="false">P1325+G1326</f>
        <v>17642.347755</v>
      </c>
      <c r="Q1326" s="68" t="n">
        <f aca="false">MAX(Q1325,P1326)</f>
        <v>17938.000675</v>
      </c>
      <c r="R1326" s="68" t="n">
        <f aca="false">Q1326-P1326</f>
        <v>295.652919999997</v>
      </c>
      <c r="S1326" s="68" t="n">
        <f aca="false">S1325+K1326</f>
        <v>9883.24933405546</v>
      </c>
      <c r="T1326" s="68" t="n">
        <f aca="false">MAX(T1325,S1326)</f>
        <v>10277.3148568309</v>
      </c>
      <c r="U1326" s="68" t="n">
        <f aca="false">T1326-S1326</f>
        <v>394.065522775476</v>
      </c>
      <c r="V1326" s="70" t="n">
        <f aca="false">V1325+F1326</f>
        <v>2.7784</v>
      </c>
      <c r="W1326" s="70" t="n">
        <f aca="false">MAX(W1325,V1326)</f>
        <v>2.8038</v>
      </c>
      <c r="X1326" s="70" t="n">
        <f aca="false">W1326-V1326</f>
        <v>0.0253999999999994</v>
      </c>
      <c r="Y1326" s="70" t="n">
        <f aca="false">Y1325+M1326</f>
        <v>2.43627223742966</v>
      </c>
      <c r="Z1326" s="70" t="n">
        <f aca="false">MAX(Z1325,Y1326)</f>
        <v>2.46601161834348</v>
      </c>
      <c r="AA1326" s="70" t="n">
        <f aca="false">Z1326-Y1326</f>
        <v>0.0297393809138198</v>
      </c>
      <c r="AB1326" s="72" t="n">
        <f aca="false">AB1325*(1+F1326)</f>
        <v>13.8653667152839</v>
      </c>
      <c r="AC1326" s="73" t="n">
        <f aca="false">MAX(AC1325,AB1326)</f>
        <v>14.2227221975219</v>
      </c>
      <c r="AD1326" s="70" t="n">
        <f aca="false">1-AB1326/AC1326</f>
        <v>0.0251256740640142</v>
      </c>
      <c r="AE1326" s="73" t="n">
        <f aca="false">AE1325*(1+M1326)</f>
        <v>9.85391618421097</v>
      </c>
      <c r="AF1326" s="73" t="n">
        <f aca="false">MAX(AF1325,AE1326)</f>
        <v>10.1519125367668</v>
      </c>
      <c r="AG1326" s="70" t="n">
        <f aca="false">1-AE1326/AF1326</f>
        <v>0.0293537155168173</v>
      </c>
      <c r="AH1326" s="74" t="n">
        <f aca="false">IF(R1326&gt;0,AH1325+1,0)</f>
        <v>17</v>
      </c>
      <c r="AI1326" s="74" t="n">
        <f aca="false">IF(U1326&gt;0,AI1325+1,0)</f>
        <v>17</v>
      </c>
      <c r="AJ1326" s="74" t="n">
        <f aca="false">IF(G1326&gt;0,AJ1325+1,0)</f>
        <v>0</v>
      </c>
      <c r="AK1326" s="74" t="n">
        <f aca="false">IF(G1326&lt;=0,AK1325+1,0)</f>
        <v>5</v>
      </c>
      <c r="AL1326" s="74" t="n">
        <f aca="false">IF(K1326&gt;0,AL1325+1,0)</f>
        <v>0</v>
      </c>
      <c r="AM1326" s="74" t="n">
        <f aca="false">IF(K1326&lt;=0,AM1325+1,0)</f>
        <v>5</v>
      </c>
    </row>
    <row r="1327" customFormat="false" ht="15" hidden="false" customHeight="false" outlineLevel="0" collapsed="false">
      <c r="A1327" s="61" t="n">
        <v>1331</v>
      </c>
      <c r="B1327" s="62" t="n">
        <v>43585.5131944444</v>
      </c>
      <c r="C1327" s="63" t="n">
        <f aca="false">YEAR(B1327)</f>
        <v>2019</v>
      </c>
      <c r="D1327" s="32" t="s">
        <v>277</v>
      </c>
      <c r="E1327" s="64" t="n">
        <v>11705.75</v>
      </c>
      <c r="F1327" s="65" t="n">
        <v>0.0001</v>
      </c>
      <c r="G1327" s="66" t="n">
        <v>1.170575</v>
      </c>
      <c r="H1327" s="67" t="n">
        <f aca="false">E1327+IF(D1327="Long",1,-1)*G1327</f>
        <v>11706.920575</v>
      </c>
      <c r="I1327" s="68" t="n">
        <f aca="false">Assumptions!$B$58</f>
        <v>5.35750011455817</v>
      </c>
      <c r="J1327" s="68" t="n">
        <f aca="false">INDEX(Yearly!$D$5:$D$22,MATCH(C1327,Yearly!$A$5:$A$22,0))</f>
        <v>0.431476519293275</v>
      </c>
      <c r="K1327" s="68" t="n">
        <f aca="false">G1327-I1327-J1327</f>
        <v>-4.61840163385144</v>
      </c>
      <c r="L1327" s="69" t="n">
        <f aca="false">(I1327+J1327)/Assumptions!$B$8</f>
        <v>0.000255257700812932</v>
      </c>
      <c r="M1327" s="70" t="n">
        <f aca="false">F1327-L1327</f>
        <v>-0.000155257700812932</v>
      </c>
      <c r="N1327" s="71" t="n">
        <f aca="false">G1327*Assumptions!$B$7</f>
        <v>9206.572375</v>
      </c>
      <c r="O1327" s="71" t="n">
        <f aca="false">K1327*Assumptions!$B$7</f>
        <v>-36323.7288502416</v>
      </c>
      <c r="P1327" s="68" t="n">
        <f aca="false">P1326+G1327</f>
        <v>17643.51833</v>
      </c>
      <c r="Q1327" s="68" t="n">
        <f aca="false">MAX(Q1326,P1327)</f>
        <v>17938.000675</v>
      </c>
      <c r="R1327" s="68" t="n">
        <f aca="false">Q1327-P1327</f>
        <v>294.482344999997</v>
      </c>
      <c r="S1327" s="68" t="n">
        <f aca="false">S1326+K1327</f>
        <v>9878.63093242161</v>
      </c>
      <c r="T1327" s="68" t="n">
        <f aca="false">MAX(T1326,S1327)</f>
        <v>10277.3148568309</v>
      </c>
      <c r="U1327" s="68" t="n">
        <f aca="false">T1327-S1327</f>
        <v>398.683924409328</v>
      </c>
      <c r="V1327" s="70" t="n">
        <f aca="false">V1326+F1327</f>
        <v>2.7785</v>
      </c>
      <c r="W1327" s="70" t="n">
        <f aca="false">MAX(W1326,V1327)</f>
        <v>2.8038</v>
      </c>
      <c r="X1327" s="70" t="n">
        <f aca="false">W1327-V1327</f>
        <v>0.0252999999999992</v>
      </c>
      <c r="Y1327" s="70" t="n">
        <f aca="false">Y1326+M1327</f>
        <v>2.43611697972885</v>
      </c>
      <c r="Z1327" s="70" t="n">
        <f aca="false">MAX(Z1326,Y1327)</f>
        <v>2.46601161834348</v>
      </c>
      <c r="AA1327" s="70" t="n">
        <f aca="false">Z1327-Y1327</f>
        <v>0.0298946386146328</v>
      </c>
      <c r="AB1327" s="72" t="n">
        <f aca="false">AB1326*(1+F1327)</f>
        <v>13.8667532519555</v>
      </c>
      <c r="AC1327" s="73" t="n">
        <f aca="false">MAX(AC1326,AB1327)</f>
        <v>14.2227221975219</v>
      </c>
      <c r="AD1327" s="70" t="n">
        <f aca="false">1-AB1327/AC1327</f>
        <v>0.0250281866314206</v>
      </c>
      <c r="AE1327" s="73" t="n">
        <f aca="false">AE1326*(1+M1327)</f>
        <v>9.8523862878402</v>
      </c>
      <c r="AF1327" s="73" t="n">
        <f aca="false">MAX(AF1326,AE1327)</f>
        <v>10.1519125367668</v>
      </c>
      <c r="AG1327" s="70" t="n">
        <f aca="false">1-AE1327/AF1327</f>
        <v>0.0295044158272488</v>
      </c>
      <c r="AH1327" s="74" t="n">
        <f aca="false">IF(R1327&gt;0,AH1326+1,0)</f>
        <v>18</v>
      </c>
      <c r="AI1327" s="74" t="n">
        <f aca="false">IF(U1327&gt;0,AI1326+1,0)</f>
        <v>18</v>
      </c>
      <c r="AJ1327" s="74" t="n">
        <f aca="false">IF(G1327&gt;0,AJ1326+1,0)</f>
        <v>1</v>
      </c>
      <c r="AK1327" s="74" t="n">
        <f aca="false">IF(G1327&lt;=0,AK1326+1,0)</f>
        <v>0</v>
      </c>
      <c r="AL1327" s="74" t="n">
        <f aca="false">IF(K1327&gt;0,AL1326+1,0)</f>
        <v>0</v>
      </c>
      <c r="AM1327" s="74" t="n">
        <f aca="false">IF(K1327&lt;=0,AM1326+1,0)</f>
        <v>6</v>
      </c>
    </row>
    <row r="1328" customFormat="false" ht="15" hidden="false" customHeight="false" outlineLevel="0" collapsed="false">
      <c r="A1328" s="61" t="n">
        <v>1332</v>
      </c>
      <c r="B1328" s="62" t="n">
        <v>43588.6354166667</v>
      </c>
      <c r="C1328" s="63" t="n">
        <f aca="false">YEAR(B1328)</f>
        <v>2019</v>
      </c>
      <c r="D1328" s="32" t="s">
        <v>276</v>
      </c>
      <c r="E1328" s="64" t="n">
        <v>11706.4</v>
      </c>
      <c r="F1328" s="65" t="n">
        <v>0.0373</v>
      </c>
      <c r="G1328" s="66" t="n">
        <v>436.64872</v>
      </c>
      <c r="H1328" s="67" t="n">
        <f aca="false">E1328+IF(D1328="Long",1,-1)*G1328</f>
        <v>11269.75128</v>
      </c>
      <c r="I1328" s="68" t="n">
        <f aca="false">Assumptions!$B$58</f>
        <v>5.35750011455817</v>
      </c>
      <c r="J1328" s="68" t="n">
        <f aca="false">INDEX(Yearly!$D$5:$D$22,MATCH(C1328,Yearly!$A$5:$A$22,0))</f>
        <v>0.431476519293275</v>
      </c>
      <c r="K1328" s="68" t="n">
        <f aca="false">G1328-I1328-J1328</f>
        <v>430.859743366149</v>
      </c>
      <c r="L1328" s="69" t="n">
        <f aca="false">(I1328+J1328)/Assumptions!$B$8</f>
        <v>0.000255257700812932</v>
      </c>
      <c r="M1328" s="70" t="n">
        <f aca="false">F1328-L1328</f>
        <v>0.0370447422991871</v>
      </c>
      <c r="N1328" s="71" t="n">
        <f aca="false">G1328*Assumptions!$B$7</f>
        <v>3434242.1828</v>
      </c>
      <c r="O1328" s="71" t="n">
        <f aca="false">K1328*Assumptions!$B$7</f>
        <v>3388711.88157476</v>
      </c>
      <c r="P1328" s="68" t="n">
        <f aca="false">P1327+G1328</f>
        <v>18080.16705</v>
      </c>
      <c r="Q1328" s="68" t="n">
        <f aca="false">MAX(Q1327,P1328)</f>
        <v>18080.16705</v>
      </c>
      <c r="R1328" s="68" t="n">
        <f aca="false">Q1328-P1328</f>
        <v>0</v>
      </c>
      <c r="S1328" s="68" t="n">
        <f aca="false">S1327+K1328</f>
        <v>10309.4906757878</v>
      </c>
      <c r="T1328" s="68" t="n">
        <f aca="false">MAX(T1327,S1328)</f>
        <v>10309.4906757878</v>
      </c>
      <c r="U1328" s="68" t="n">
        <f aca="false">T1328-S1328</f>
        <v>0</v>
      </c>
      <c r="V1328" s="70" t="n">
        <f aca="false">V1327+F1328</f>
        <v>2.8158</v>
      </c>
      <c r="W1328" s="70" t="n">
        <f aca="false">MAX(W1327,V1328)</f>
        <v>2.8158</v>
      </c>
      <c r="X1328" s="70" t="n">
        <f aca="false">W1328-V1328</f>
        <v>0</v>
      </c>
      <c r="Y1328" s="70" t="n">
        <f aca="false">Y1327+M1328</f>
        <v>2.47316172202804</v>
      </c>
      <c r="Z1328" s="70" t="n">
        <f aca="false">MAX(Z1327,Y1328)</f>
        <v>2.47316172202804</v>
      </c>
      <c r="AA1328" s="70" t="n">
        <f aca="false">Z1328-Y1328</f>
        <v>0</v>
      </c>
      <c r="AB1328" s="72" t="n">
        <f aca="false">AB1327*(1+F1328)</f>
        <v>14.3839831482534</v>
      </c>
      <c r="AC1328" s="73" t="n">
        <f aca="false">MAX(AC1327,AB1328)</f>
        <v>14.3839831482534</v>
      </c>
      <c r="AD1328" s="70" t="n">
        <f aca="false">1-AB1328/AC1328</f>
        <v>0</v>
      </c>
      <c r="AE1328" s="73" t="n">
        <f aca="false">AE1327*(1+M1328)</f>
        <v>10.2173653989053</v>
      </c>
      <c r="AF1328" s="73" t="n">
        <f aca="false">MAX(AF1327,AE1328)</f>
        <v>10.2173653989053</v>
      </c>
      <c r="AG1328" s="70" t="n">
        <f aca="false">1-AE1328/AF1328</f>
        <v>0</v>
      </c>
      <c r="AH1328" s="74" t="n">
        <f aca="false">IF(R1328&gt;0,AH1327+1,0)</f>
        <v>0</v>
      </c>
      <c r="AI1328" s="74" t="n">
        <f aca="false">IF(U1328&gt;0,AI1327+1,0)</f>
        <v>0</v>
      </c>
      <c r="AJ1328" s="74" t="n">
        <f aca="false">IF(G1328&gt;0,AJ1327+1,0)</f>
        <v>2</v>
      </c>
      <c r="AK1328" s="74" t="n">
        <f aca="false">IF(G1328&lt;=0,AK1327+1,0)</f>
        <v>0</v>
      </c>
      <c r="AL1328" s="74" t="n">
        <f aca="false">IF(K1328&gt;0,AL1327+1,0)</f>
        <v>1</v>
      </c>
      <c r="AM1328" s="74" t="n">
        <f aca="false">IF(K1328&lt;=0,AM1327+1,0)</f>
        <v>0</v>
      </c>
    </row>
    <row r="1329" customFormat="false" ht="15" hidden="false" customHeight="false" outlineLevel="0" collapsed="false">
      <c r="A1329" s="61" t="n">
        <v>1333</v>
      </c>
      <c r="B1329" s="62" t="n">
        <v>43602.3854166667</v>
      </c>
      <c r="C1329" s="63" t="n">
        <f aca="false">YEAR(B1329)</f>
        <v>2019</v>
      </c>
      <c r="D1329" s="32" t="s">
        <v>277</v>
      </c>
      <c r="E1329" s="64" t="n">
        <v>11269.95</v>
      </c>
      <c r="F1329" s="65" t="n">
        <v>0.0327</v>
      </c>
      <c r="G1329" s="66" t="n">
        <v>368.527365</v>
      </c>
      <c r="H1329" s="67" t="n">
        <f aca="false">E1329+IF(D1329="Long",1,-1)*G1329</f>
        <v>11638.477365</v>
      </c>
      <c r="I1329" s="68" t="n">
        <f aca="false">Assumptions!$B$58</f>
        <v>5.35750011455817</v>
      </c>
      <c r="J1329" s="68" t="n">
        <f aca="false">INDEX(Yearly!$D$5:$D$22,MATCH(C1329,Yearly!$A$5:$A$22,0))</f>
        <v>0.431476519293275</v>
      </c>
      <c r="K1329" s="68" t="n">
        <f aca="false">G1329-I1329-J1329</f>
        <v>362.738388366149</v>
      </c>
      <c r="L1329" s="69" t="n">
        <f aca="false">(I1329+J1329)/Assumptions!$B$8</f>
        <v>0.000255257700812932</v>
      </c>
      <c r="M1329" s="70" t="n">
        <f aca="false">F1329-L1329</f>
        <v>0.0324447422991871</v>
      </c>
      <c r="N1329" s="71" t="n">
        <f aca="false">G1329*Assumptions!$B$7</f>
        <v>2898467.725725</v>
      </c>
      <c r="O1329" s="71" t="n">
        <f aca="false">K1329*Assumptions!$B$7</f>
        <v>2852937.42449976</v>
      </c>
      <c r="P1329" s="68" t="n">
        <f aca="false">P1328+G1329</f>
        <v>18448.694415</v>
      </c>
      <c r="Q1329" s="68" t="n">
        <f aca="false">MAX(Q1328,P1329)</f>
        <v>18448.694415</v>
      </c>
      <c r="R1329" s="68" t="n">
        <f aca="false">Q1329-P1329</f>
        <v>0</v>
      </c>
      <c r="S1329" s="68" t="n">
        <f aca="false">S1328+K1329</f>
        <v>10672.2290641539</v>
      </c>
      <c r="T1329" s="68" t="n">
        <f aca="false">MAX(T1328,S1329)</f>
        <v>10672.2290641539</v>
      </c>
      <c r="U1329" s="68" t="n">
        <f aca="false">T1329-S1329</f>
        <v>0</v>
      </c>
      <c r="V1329" s="70" t="n">
        <f aca="false">V1328+F1329</f>
        <v>2.8485</v>
      </c>
      <c r="W1329" s="70" t="n">
        <f aca="false">MAX(W1328,V1329)</f>
        <v>2.8485</v>
      </c>
      <c r="X1329" s="70" t="n">
        <f aca="false">W1329-V1329</f>
        <v>0</v>
      </c>
      <c r="Y1329" s="70" t="n">
        <f aca="false">Y1328+M1329</f>
        <v>2.50560646432722</v>
      </c>
      <c r="Z1329" s="70" t="n">
        <f aca="false">MAX(Z1328,Y1329)</f>
        <v>2.50560646432722</v>
      </c>
      <c r="AA1329" s="70" t="n">
        <f aca="false">Z1329-Y1329</f>
        <v>0</v>
      </c>
      <c r="AB1329" s="72" t="n">
        <f aca="false">AB1328*(1+F1329)</f>
        <v>14.8543393972013</v>
      </c>
      <c r="AC1329" s="73" t="n">
        <f aca="false">MAX(AC1328,AB1329)</f>
        <v>14.8543393972013</v>
      </c>
      <c r="AD1329" s="70" t="n">
        <f aca="false">1-AB1329/AC1329</f>
        <v>0</v>
      </c>
      <c r="AE1329" s="73" t="n">
        <f aca="false">AE1328*(1+M1329)</f>
        <v>10.5488651862494</v>
      </c>
      <c r="AF1329" s="73" t="n">
        <f aca="false">MAX(AF1328,AE1329)</f>
        <v>10.5488651862494</v>
      </c>
      <c r="AG1329" s="70" t="n">
        <f aca="false">1-AE1329/AF1329</f>
        <v>0</v>
      </c>
      <c r="AH1329" s="74" t="n">
        <f aca="false">IF(R1329&gt;0,AH1328+1,0)</f>
        <v>0</v>
      </c>
      <c r="AI1329" s="74" t="n">
        <f aca="false">IF(U1329&gt;0,AI1328+1,0)</f>
        <v>0</v>
      </c>
      <c r="AJ1329" s="74" t="n">
        <f aca="false">IF(G1329&gt;0,AJ1328+1,0)</f>
        <v>3</v>
      </c>
      <c r="AK1329" s="74" t="n">
        <f aca="false">IF(G1329&lt;=0,AK1328+1,0)</f>
        <v>0</v>
      </c>
      <c r="AL1329" s="74" t="n">
        <f aca="false">IF(K1329&gt;0,AL1328+1,0)</f>
        <v>2</v>
      </c>
      <c r="AM1329" s="74" t="n">
        <f aca="false">IF(K1329&lt;=0,AM1328+1,0)</f>
        <v>0</v>
      </c>
    </row>
    <row r="1330" customFormat="false" ht="15" hidden="false" customHeight="false" outlineLevel="0" collapsed="false">
      <c r="A1330" s="61" t="n">
        <v>1334</v>
      </c>
      <c r="B1330" s="62" t="n">
        <v>43608.6354166667</v>
      </c>
      <c r="C1330" s="63" t="n">
        <f aca="false">YEAR(B1330)</f>
        <v>2019</v>
      </c>
      <c r="D1330" s="32" t="s">
        <v>276</v>
      </c>
      <c r="E1330" s="64" t="n">
        <v>11638.1</v>
      </c>
      <c r="F1330" s="65" t="n">
        <v>-0.0086</v>
      </c>
      <c r="G1330" s="66" t="n">
        <v>-100.08766</v>
      </c>
      <c r="H1330" s="67" t="n">
        <f aca="false">E1330+IF(D1330="Long",1,-1)*G1330</f>
        <v>11738.18766</v>
      </c>
      <c r="I1330" s="68" t="n">
        <f aca="false">Assumptions!$B$58</f>
        <v>5.35750011455817</v>
      </c>
      <c r="J1330" s="68" t="n">
        <f aca="false">INDEX(Yearly!$D$5:$D$22,MATCH(C1330,Yearly!$A$5:$A$22,0))</f>
        <v>0.431476519293275</v>
      </c>
      <c r="K1330" s="68" t="n">
        <f aca="false">G1330-I1330-J1330</f>
        <v>-105.876636633851</v>
      </c>
      <c r="L1330" s="69" t="n">
        <f aca="false">(I1330+J1330)/Assumptions!$B$8</f>
        <v>0.000255257700812932</v>
      </c>
      <c r="M1330" s="70" t="n">
        <f aca="false">F1330-L1330</f>
        <v>-0.00885525770081293</v>
      </c>
      <c r="N1330" s="71" t="n">
        <f aca="false">G1330*Assumptions!$B$7</f>
        <v>-787189.4459</v>
      </c>
      <c r="O1330" s="71" t="n">
        <f aca="false">K1330*Assumptions!$B$7</f>
        <v>-832719.747125242</v>
      </c>
      <c r="P1330" s="68" t="n">
        <f aca="false">P1329+G1330</f>
        <v>18348.606755</v>
      </c>
      <c r="Q1330" s="68" t="n">
        <f aca="false">MAX(Q1329,P1330)</f>
        <v>18448.694415</v>
      </c>
      <c r="R1330" s="68" t="n">
        <f aca="false">Q1330-P1330</f>
        <v>100.087660000001</v>
      </c>
      <c r="S1330" s="68" t="n">
        <f aca="false">S1329+K1330</f>
        <v>10566.3524275201</v>
      </c>
      <c r="T1330" s="68" t="n">
        <f aca="false">MAX(T1329,S1330)</f>
        <v>10672.2290641539</v>
      </c>
      <c r="U1330" s="68" t="n">
        <f aca="false">T1330-S1330</f>
        <v>105.876636633851</v>
      </c>
      <c r="V1330" s="70" t="n">
        <f aca="false">V1329+F1330</f>
        <v>2.8399</v>
      </c>
      <c r="W1330" s="70" t="n">
        <f aca="false">MAX(W1329,V1330)</f>
        <v>2.8485</v>
      </c>
      <c r="X1330" s="70" t="n">
        <f aca="false">W1330-V1330</f>
        <v>0.00859999999999994</v>
      </c>
      <c r="Y1330" s="70" t="n">
        <f aca="false">Y1329+M1330</f>
        <v>2.49675120662641</v>
      </c>
      <c r="Z1330" s="70" t="n">
        <f aca="false">MAX(Z1329,Y1330)</f>
        <v>2.50560646432722</v>
      </c>
      <c r="AA1330" s="70" t="n">
        <f aca="false">Z1330-Y1330</f>
        <v>0.00885525770081275</v>
      </c>
      <c r="AB1330" s="72" t="n">
        <f aca="false">AB1329*(1+F1330)</f>
        <v>14.7265920783854</v>
      </c>
      <c r="AC1330" s="73" t="n">
        <f aca="false">MAX(AC1329,AB1330)</f>
        <v>14.8543393972013</v>
      </c>
      <c r="AD1330" s="70" t="n">
        <f aca="false">1-AB1330/AC1330</f>
        <v>0.00860000000000005</v>
      </c>
      <c r="AE1330" s="73" t="n">
        <f aca="false">AE1329*(1+M1330)</f>
        <v>10.455452266574</v>
      </c>
      <c r="AF1330" s="73" t="n">
        <f aca="false">MAX(AF1329,AE1330)</f>
        <v>10.5488651862494</v>
      </c>
      <c r="AG1330" s="70" t="n">
        <f aca="false">1-AE1330/AF1330</f>
        <v>0.00885525770081297</v>
      </c>
      <c r="AH1330" s="74" t="n">
        <f aca="false">IF(R1330&gt;0,AH1329+1,0)</f>
        <v>1</v>
      </c>
      <c r="AI1330" s="74" t="n">
        <f aca="false">IF(U1330&gt;0,AI1329+1,0)</f>
        <v>1</v>
      </c>
      <c r="AJ1330" s="74" t="n">
        <f aca="false">IF(G1330&gt;0,AJ1329+1,0)</f>
        <v>0</v>
      </c>
      <c r="AK1330" s="74" t="n">
        <f aca="false">IF(G1330&lt;=0,AK1329+1,0)</f>
        <v>1</v>
      </c>
      <c r="AL1330" s="74" t="n">
        <f aca="false">IF(K1330&gt;0,AL1329+1,0)</f>
        <v>0</v>
      </c>
      <c r="AM1330" s="74" t="n">
        <f aca="false">IF(K1330&lt;=0,AM1329+1,0)</f>
        <v>1</v>
      </c>
    </row>
    <row r="1331" customFormat="false" ht="15" hidden="false" customHeight="false" outlineLevel="0" collapsed="false">
      <c r="A1331" s="61" t="n">
        <v>1335</v>
      </c>
      <c r="B1331" s="62" t="n">
        <v>43609.4916666667</v>
      </c>
      <c r="C1331" s="63" t="n">
        <f aca="false">YEAR(B1331)</f>
        <v>2019</v>
      </c>
      <c r="D1331" s="32" t="s">
        <v>277</v>
      </c>
      <c r="E1331" s="64" t="n">
        <v>11737.8</v>
      </c>
      <c r="F1331" s="65" t="n">
        <v>0.0149</v>
      </c>
      <c r="G1331" s="66" t="n">
        <v>174.89322</v>
      </c>
      <c r="H1331" s="67" t="n">
        <f aca="false">E1331+IF(D1331="Long",1,-1)*G1331</f>
        <v>11912.69322</v>
      </c>
      <c r="I1331" s="68" t="n">
        <f aca="false">Assumptions!$B$58</f>
        <v>5.35750011455817</v>
      </c>
      <c r="J1331" s="68" t="n">
        <f aca="false">INDEX(Yearly!$D$5:$D$22,MATCH(C1331,Yearly!$A$5:$A$22,0))</f>
        <v>0.431476519293275</v>
      </c>
      <c r="K1331" s="68" t="n">
        <f aca="false">G1331-I1331-J1331</f>
        <v>169.104243366149</v>
      </c>
      <c r="L1331" s="69" t="n">
        <f aca="false">(I1331+J1331)/Assumptions!$B$8</f>
        <v>0.000255257700812932</v>
      </c>
      <c r="M1331" s="70" t="n">
        <f aca="false">F1331-L1331</f>
        <v>0.0146447422991871</v>
      </c>
      <c r="N1331" s="71" t="n">
        <f aca="false">G1331*Assumptions!$B$7</f>
        <v>1375535.1753</v>
      </c>
      <c r="O1331" s="71" t="n">
        <f aca="false">K1331*Assumptions!$B$7</f>
        <v>1330004.87407476</v>
      </c>
      <c r="P1331" s="68" t="n">
        <f aca="false">P1330+G1331</f>
        <v>18523.499975</v>
      </c>
      <c r="Q1331" s="68" t="n">
        <f aca="false">MAX(Q1330,P1331)</f>
        <v>18523.499975</v>
      </c>
      <c r="R1331" s="68" t="n">
        <f aca="false">Q1331-P1331</f>
        <v>0</v>
      </c>
      <c r="S1331" s="68" t="n">
        <f aca="false">S1330+K1331</f>
        <v>10735.4566708862</v>
      </c>
      <c r="T1331" s="68" t="n">
        <f aca="false">MAX(T1330,S1331)</f>
        <v>10735.4566708862</v>
      </c>
      <c r="U1331" s="68" t="n">
        <f aca="false">T1331-S1331</f>
        <v>0</v>
      </c>
      <c r="V1331" s="70" t="n">
        <f aca="false">V1330+F1331</f>
        <v>2.8548</v>
      </c>
      <c r="W1331" s="70" t="n">
        <f aca="false">MAX(W1330,V1331)</f>
        <v>2.8548</v>
      </c>
      <c r="X1331" s="70" t="n">
        <f aca="false">W1331-V1331</f>
        <v>0</v>
      </c>
      <c r="Y1331" s="70" t="n">
        <f aca="false">Y1330+M1331</f>
        <v>2.5113959489256</v>
      </c>
      <c r="Z1331" s="70" t="n">
        <f aca="false">MAX(Z1330,Y1331)</f>
        <v>2.5113959489256</v>
      </c>
      <c r="AA1331" s="70" t="n">
        <f aca="false">Z1331-Y1331</f>
        <v>0</v>
      </c>
      <c r="AB1331" s="72" t="n">
        <f aca="false">AB1330*(1+F1331)</f>
        <v>14.9460183003533</v>
      </c>
      <c r="AC1331" s="73" t="n">
        <f aca="false">MAX(AC1330,AB1331)</f>
        <v>14.9460183003533</v>
      </c>
      <c r="AD1331" s="70" t="n">
        <f aca="false">1-AB1331/AC1331</f>
        <v>0</v>
      </c>
      <c r="AE1331" s="73" t="n">
        <f aca="false">AE1330*(1+M1331)</f>
        <v>10.6085696706395</v>
      </c>
      <c r="AF1331" s="73" t="n">
        <f aca="false">MAX(AF1330,AE1331)</f>
        <v>10.6085696706395</v>
      </c>
      <c r="AG1331" s="70" t="n">
        <f aca="false">1-AE1331/AF1331</f>
        <v>0</v>
      </c>
      <c r="AH1331" s="74" t="n">
        <f aca="false">IF(R1331&gt;0,AH1330+1,0)</f>
        <v>0</v>
      </c>
      <c r="AI1331" s="74" t="n">
        <f aca="false">IF(U1331&gt;0,AI1330+1,0)</f>
        <v>0</v>
      </c>
      <c r="AJ1331" s="74" t="n">
        <f aca="false">IF(G1331&gt;0,AJ1330+1,0)</f>
        <v>1</v>
      </c>
      <c r="AK1331" s="74" t="n">
        <f aca="false">IF(G1331&lt;=0,AK1330+1,0)</f>
        <v>0</v>
      </c>
      <c r="AL1331" s="74" t="n">
        <f aca="false">IF(K1331&gt;0,AL1330+1,0)</f>
        <v>1</v>
      </c>
      <c r="AM1331" s="74" t="n">
        <f aca="false">IF(K1331&lt;=0,AM1330+1,0)</f>
        <v>0</v>
      </c>
    </row>
    <row r="1332" customFormat="false" ht="15" hidden="false" customHeight="false" outlineLevel="0" collapsed="false">
      <c r="A1332" s="61" t="n">
        <v>1336</v>
      </c>
      <c r="B1332" s="62" t="n">
        <v>43616.5104166667</v>
      </c>
      <c r="C1332" s="63" t="n">
        <f aca="false">YEAR(B1332)</f>
        <v>2019</v>
      </c>
      <c r="D1332" s="32" t="s">
        <v>276</v>
      </c>
      <c r="E1332" s="64" t="n">
        <v>11912.35</v>
      </c>
      <c r="F1332" s="65" t="n">
        <v>-0.0037</v>
      </c>
      <c r="G1332" s="66" t="n">
        <v>-44.075695</v>
      </c>
      <c r="H1332" s="67" t="n">
        <f aca="false">E1332+IF(D1332="Long",1,-1)*G1332</f>
        <v>11956.425695</v>
      </c>
      <c r="I1332" s="68" t="n">
        <f aca="false">Assumptions!$B$58</f>
        <v>5.35750011455817</v>
      </c>
      <c r="J1332" s="68" t="n">
        <f aca="false">INDEX(Yearly!$D$5:$D$22,MATCH(C1332,Yearly!$A$5:$A$22,0))</f>
        <v>0.431476519293275</v>
      </c>
      <c r="K1332" s="68" t="n">
        <f aca="false">G1332-I1332-J1332</f>
        <v>-49.8646716338515</v>
      </c>
      <c r="L1332" s="69" t="n">
        <f aca="false">(I1332+J1332)/Assumptions!$B$8</f>
        <v>0.000255257700812932</v>
      </c>
      <c r="M1332" s="70" t="n">
        <f aca="false">F1332-L1332</f>
        <v>-0.00395525770081293</v>
      </c>
      <c r="N1332" s="71" t="n">
        <f aca="false">G1332*Assumptions!$B$7</f>
        <v>-346655.341175</v>
      </c>
      <c r="O1332" s="71" t="n">
        <f aca="false">K1332*Assumptions!$B$7</f>
        <v>-392185.642400242</v>
      </c>
      <c r="P1332" s="68" t="n">
        <f aca="false">P1331+G1332</f>
        <v>18479.42428</v>
      </c>
      <c r="Q1332" s="68" t="n">
        <f aca="false">MAX(Q1331,P1332)</f>
        <v>18523.499975</v>
      </c>
      <c r="R1332" s="68" t="n">
        <f aca="false">Q1332-P1332</f>
        <v>44.0756949999995</v>
      </c>
      <c r="S1332" s="68" t="n">
        <f aca="false">S1331+K1332</f>
        <v>10685.5919992523</v>
      </c>
      <c r="T1332" s="68" t="n">
        <f aca="false">MAX(T1331,S1332)</f>
        <v>10735.4566708862</v>
      </c>
      <c r="U1332" s="68" t="n">
        <f aca="false">T1332-S1332</f>
        <v>49.8646716338517</v>
      </c>
      <c r="V1332" s="70" t="n">
        <f aca="false">V1331+F1332</f>
        <v>2.8511</v>
      </c>
      <c r="W1332" s="70" t="n">
        <f aca="false">MAX(W1331,V1332)</f>
        <v>2.8548</v>
      </c>
      <c r="X1332" s="70" t="n">
        <f aca="false">W1332-V1332</f>
        <v>0.00369999999999981</v>
      </c>
      <c r="Y1332" s="70" t="n">
        <f aca="false">Y1331+M1332</f>
        <v>2.50744069122478</v>
      </c>
      <c r="Z1332" s="70" t="n">
        <f aca="false">MAX(Z1331,Y1332)</f>
        <v>2.5113959489256</v>
      </c>
      <c r="AA1332" s="70" t="n">
        <f aca="false">Z1332-Y1332</f>
        <v>0.00395525770081306</v>
      </c>
      <c r="AB1332" s="72" t="n">
        <f aca="false">AB1331*(1+F1332)</f>
        <v>14.890718032642</v>
      </c>
      <c r="AC1332" s="73" t="n">
        <f aca="false">MAX(AC1331,AB1332)</f>
        <v>14.9460183003533</v>
      </c>
      <c r="AD1332" s="70" t="n">
        <f aca="false">1-AB1332/AC1332</f>
        <v>0.00370000000000004</v>
      </c>
      <c r="AE1332" s="73" t="n">
        <f aca="false">AE1331*(1+M1332)</f>
        <v>10.566610043755</v>
      </c>
      <c r="AF1332" s="73" t="n">
        <f aca="false">MAX(AF1331,AE1332)</f>
        <v>10.6085696706395</v>
      </c>
      <c r="AG1332" s="70" t="n">
        <f aca="false">1-AE1332/AF1332</f>
        <v>0.00395525770081295</v>
      </c>
      <c r="AH1332" s="74" t="n">
        <f aca="false">IF(R1332&gt;0,AH1331+1,0)</f>
        <v>1</v>
      </c>
      <c r="AI1332" s="74" t="n">
        <f aca="false">IF(U1332&gt;0,AI1331+1,0)</f>
        <v>1</v>
      </c>
      <c r="AJ1332" s="74" t="n">
        <f aca="false">IF(G1332&gt;0,AJ1331+1,0)</f>
        <v>0</v>
      </c>
      <c r="AK1332" s="74" t="n">
        <f aca="false">IF(G1332&lt;=0,AK1331+1,0)</f>
        <v>1</v>
      </c>
      <c r="AL1332" s="74" t="n">
        <f aca="false">IF(K1332&gt;0,AL1331+1,0)</f>
        <v>0</v>
      </c>
      <c r="AM1332" s="74" t="n">
        <f aca="false">IF(K1332&lt;=0,AM1331+1,0)</f>
        <v>1</v>
      </c>
    </row>
    <row r="1333" customFormat="false" ht="15" hidden="false" customHeight="false" outlineLevel="0" collapsed="false">
      <c r="A1333" s="61" t="n">
        <v>1337</v>
      </c>
      <c r="B1333" s="62" t="n">
        <v>43619.3916666667</v>
      </c>
      <c r="C1333" s="63" t="n">
        <f aca="false">YEAR(B1333)</f>
        <v>2019</v>
      </c>
      <c r="D1333" s="32" t="s">
        <v>277</v>
      </c>
      <c r="E1333" s="64" t="n">
        <v>11956.45</v>
      </c>
      <c r="F1333" s="65" t="n">
        <v>0.0008</v>
      </c>
      <c r="G1333" s="66" t="n">
        <v>9.56516</v>
      </c>
      <c r="H1333" s="67" t="n">
        <f aca="false">E1333+IF(D1333="Long",1,-1)*G1333</f>
        <v>11966.01516</v>
      </c>
      <c r="I1333" s="68" t="n">
        <f aca="false">Assumptions!$B$58</f>
        <v>5.35750011455817</v>
      </c>
      <c r="J1333" s="68" t="n">
        <f aca="false">INDEX(Yearly!$D$5:$D$22,MATCH(C1333,Yearly!$A$5:$A$22,0))</f>
        <v>0.431476519293275</v>
      </c>
      <c r="K1333" s="68" t="n">
        <f aca="false">G1333-I1333-J1333</f>
        <v>3.77618336614856</v>
      </c>
      <c r="L1333" s="69" t="n">
        <f aca="false">(I1333+J1333)/Assumptions!$B$8</f>
        <v>0.000255257700812932</v>
      </c>
      <c r="M1333" s="70" t="n">
        <f aca="false">F1333-L1333</f>
        <v>0.000544742299187068</v>
      </c>
      <c r="N1333" s="71" t="n">
        <f aca="false">G1333*Assumptions!$B$7</f>
        <v>75229.9834</v>
      </c>
      <c r="O1333" s="71" t="n">
        <f aca="false">K1333*Assumptions!$B$7</f>
        <v>29699.6821747584</v>
      </c>
      <c r="P1333" s="68" t="n">
        <f aca="false">P1332+G1333</f>
        <v>18488.98944</v>
      </c>
      <c r="Q1333" s="68" t="n">
        <f aca="false">MAX(Q1332,P1333)</f>
        <v>18523.499975</v>
      </c>
      <c r="R1333" s="68" t="n">
        <f aca="false">Q1333-P1333</f>
        <v>34.5105350000013</v>
      </c>
      <c r="S1333" s="68" t="n">
        <f aca="false">S1332+K1333</f>
        <v>10689.3681826185</v>
      </c>
      <c r="T1333" s="68" t="n">
        <f aca="false">MAX(T1332,S1333)</f>
        <v>10735.4566708862</v>
      </c>
      <c r="U1333" s="68" t="n">
        <f aca="false">T1333-S1333</f>
        <v>46.0884882677037</v>
      </c>
      <c r="V1333" s="70" t="n">
        <f aca="false">V1332+F1333</f>
        <v>2.8519</v>
      </c>
      <c r="W1333" s="70" t="n">
        <f aca="false">MAX(W1332,V1333)</f>
        <v>2.8548</v>
      </c>
      <c r="X1333" s="70" t="n">
        <f aca="false">W1333-V1333</f>
        <v>0.0028999999999999</v>
      </c>
      <c r="Y1333" s="70" t="n">
        <f aca="false">Y1332+M1333</f>
        <v>2.50798543352397</v>
      </c>
      <c r="Z1333" s="70" t="n">
        <f aca="false">MAX(Z1332,Y1333)</f>
        <v>2.5113959489256</v>
      </c>
      <c r="AA1333" s="70" t="n">
        <f aca="false">Z1333-Y1333</f>
        <v>0.00341051540162596</v>
      </c>
      <c r="AB1333" s="72" t="n">
        <f aca="false">AB1332*(1+F1333)</f>
        <v>14.9026306070681</v>
      </c>
      <c r="AC1333" s="73" t="n">
        <f aca="false">MAX(AC1332,AB1333)</f>
        <v>14.9460183003533</v>
      </c>
      <c r="AD1333" s="70" t="n">
        <f aca="false">1-AB1333/AC1333</f>
        <v>0.00290296000000012</v>
      </c>
      <c r="AE1333" s="73" t="n">
        <f aca="false">AE1332*(1+M1333)</f>
        <v>10.5723661232049</v>
      </c>
      <c r="AF1333" s="73" t="n">
        <f aca="false">MAX(AF1332,AE1333)</f>
        <v>10.6085696706395</v>
      </c>
      <c r="AG1333" s="70" t="n">
        <f aca="false">1-AE1333/AF1333</f>
        <v>0.00341266999779966</v>
      </c>
      <c r="AH1333" s="74" t="n">
        <f aca="false">IF(R1333&gt;0,AH1332+1,0)</f>
        <v>2</v>
      </c>
      <c r="AI1333" s="74" t="n">
        <f aca="false">IF(U1333&gt;0,AI1332+1,0)</f>
        <v>2</v>
      </c>
      <c r="AJ1333" s="74" t="n">
        <f aca="false">IF(G1333&gt;0,AJ1332+1,0)</f>
        <v>1</v>
      </c>
      <c r="AK1333" s="74" t="n">
        <f aca="false">IF(G1333&lt;=0,AK1332+1,0)</f>
        <v>0</v>
      </c>
      <c r="AL1333" s="74" t="n">
        <f aca="false">IF(K1333&gt;0,AL1332+1,0)</f>
        <v>1</v>
      </c>
      <c r="AM1333" s="74" t="n">
        <f aca="false">IF(K1333&lt;=0,AM1332+1,0)</f>
        <v>0</v>
      </c>
    </row>
    <row r="1334" customFormat="false" ht="15" hidden="false" customHeight="false" outlineLevel="0" collapsed="false">
      <c r="A1334" s="61" t="n">
        <v>1338</v>
      </c>
      <c r="B1334" s="62" t="n">
        <v>43622.4270833333</v>
      </c>
      <c r="C1334" s="63" t="n">
        <f aca="false">YEAR(B1334)</f>
        <v>2019</v>
      </c>
      <c r="D1334" s="32" t="s">
        <v>276</v>
      </c>
      <c r="E1334" s="64" t="n">
        <v>11966.45</v>
      </c>
      <c r="F1334" s="65" t="n">
        <v>0.0023</v>
      </c>
      <c r="G1334" s="66" t="n">
        <v>27.522835</v>
      </c>
      <c r="H1334" s="67" t="n">
        <f aca="false">E1334+IF(D1334="Long",1,-1)*G1334</f>
        <v>11938.927165</v>
      </c>
      <c r="I1334" s="68" t="n">
        <f aca="false">Assumptions!$B$58</f>
        <v>5.35750011455817</v>
      </c>
      <c r="J1334" s="68" t="n">
        <f aca="false">INDEX(Yearly!$D$5:$D$22,MATCH(C1334,Yearly!$A$5:$A$22,0))</f>
        <v>0.431476519293275</v>
      </c>
      <c r="K1334" s="68" t="n">
        <f aca="false">G1334-I1334-J1334</f>
        <v>21.7338583661486</v>
      </c>
      <c r="L1334" s="69" t="n">
        <f aca="false">(I1334+J1334)/Assumptions!$B$8</f>
        <v>0.000255257700812932</v>
      </c>
      <c r="M1334" s="70" t="n">
        <f aca="false">F1334-L1334</f>
        <v>0.00204474229918707</v>
      </c>
      <c r="N1334" s="71" t="n">
        <f aca="false">G1334*Assumptions!$B$7</f>
        <v>216467.097275</v>
      </c>
      <c r="O1334" s="71" t="n">
        <f aca="false">K1334*Assumptions!$B$7</f>
        <v>170936.796049758</v>
      </c>
      <c r="P1334" s="68" t="n">
        <f aca="false">P1333+G1334</f>
        <v>18516.512275</v>
      </c>
      <c r="Q1334" s="68" t="n">
        <f aca="false">MAX(Q1333,P1334)</f>
        <v>18523.499975</v>
      </c>
      <c r="R1334" s="68" t="n">
        <f aca="false">Q1334-P1334</f>
        <v>6.9877000000015</v>
      </c>
      <c r="S1334" s="68" t="n">
        <f aca="false">S1333+K1334</f>
        <v>10711.1020409846</v>
      </c>
      <c r="T1334" s="68" t="n">
        <f aca="false">MAX(T1333,S1334)</f>
        <v>10735.4566708862</v>
      </c>
      <c r="U1334" s="68" t="n">
        <f aca="false">T1334-S1334</f>
        <v>24.3546299015543</v>
      </c>
      <c r="V1334" s="70" t="n">
        <f aca="false">V1333+F1334</f>
        <v>2.8542</v>
      </c>
      <c r="W1334" s="70" t="n">
        <f aca="false">MAX(W1333,V1334)</f>
        <v>2.8548</v>
      </c>
      <c r="X1334" s="70" t="n">
        <f aca="false">W1334-V1334</f>
        <v>0.000599999999999934</v>
      </c>
      <c r="Y1334" s="70" t="n">
        <f aca="false">Y1333+M1334</f>
        <v>2.51003017582316</v>
      </c>
      <c r="Z1334" s="70" t="n">
        <f aca="false">MAX(Z1333,Y1334)</f>
        <v>2.5113959489256</v>
      </c>
      <c r="AA1334" s="70" t="n">
        <f aca="false">Z1334-Y1334</f>
        <v>0.00136577310243879</v>
      </c>
      <c r="AB1334" s="72" t="n">
        <f aca="false">AB1333*(1+F1334)</f>
        <v>14.9369066574644</v>
      </c>
      <c r="AC1334" s="73" t="n">
        <f aca="false">MAX(AC1333,AB1334)</f>
        <v>14.9460183003533</v>
      </c>
      <c r="AD1334" s="70" t="n">
        <f aca="false">1-AB1334/AC1334</f>
        <v>0.000609636808000191</v>
      </c>
      <c r="AE1334" s="73" t="n">
        <f aca="false">AE1333*(1+M1334)</f>
        <v>10.5939838874195</v>
      </c>
      <c r="AF1334" s="73" t="n">
        <f aca="false">MAX(AF1333,AE1334)</f>
        <v>10.6085696706395</v>
      </c>
      <c r="AG1334" s="70" t="n">
        <f aca="false">1-AE1334/AF1334</f>
        <v>0.00137490572931009</v>
      </c>
      <c r="AH1334" s="74" t="n">
        <f aca="false">IF(R1334&gt;0,AH1333+1,0)</f>
        <v>3</v>
      </c>
      <c r="AI1334" s="74" t="n">
        <f aca="false">IF(U1334&gt;0,AI1333+1,0)</f>
        <v>3</v>
      </c>
      <c r="AJ1334" s="74" t="n">
        <f aca="false">IF(G1334&gt;0,AJ1333+1,0)</f>
        <v>2</v>
      </c>
      <c r="AK1334" s="74" t="n">
        <f aca="false">IF(G1334&lt;=0,AK1333+1,0)</f>
        <v>0</v>
      </c>
      <c r="AL1334" s="74" t="n">
        <f aca="false">IF(K1334&gt;0,AL1333+1,0)</f>
        <v>2</v>
      </c>
      <c r="AM1334" s="74" t="n">
        <f aca="false">IF(K1334&lt;=0,AM1333+1,0)</f>
        <v>0</v>
      </c>
    </row>
    <row r="1335" customFormat="false" ht="15" hidden="false" customHeight="false" outlineLevel="0" collapsed="false">
      <c r="A1335" s="61" t="n">
        <v>1339</v>
      </c>
      <c r="B1335" s="62" t="n">
        <v>43626.40625</v>
      </c>
      <c r="C1335" s="63" t="n">
        <f aca="false">YEAR(B1335)</f>
        <v>2019</v>
      </c>
      <c r="D1335" s="32" t="s">
        <v>277</v>
      </c>
      <c r="E1335" s="64" t="n">
        <v>11938.9</v>
      </c>
      <c r="F1335" s="65" t="n">
        <v>-0.0031</v>
      </c>
      <c r="G1335" s="66" t="n">
        <v>-37.01059</v>
      </c>
      <c r="H1335" s="67" t="n">
        <f aca="false">E1335+IF(D1335="Long",1,-1)*G1335</f>
        <v>11901.88941</v>
      </c>
      <c r="I1335" s="68" t="n">
        <f aca="false">Assumptions!$B$58</f>
        <v>5.35750011455817</v>
      </c>
      <c r="J1335" s="68" t="n">
        <f aca="false">INDEX(Yearly!$D$5:$D$22,MATCH(C1335,Yearly!$A$5:$A$22,0))</f>
        <v>0.431476519293275</v>
      </c>
      <c r="K1335" s="68" t="n">
        <f aca="false">G1335-I1335-J1335</f>
        <v>-42.7995666338515</v>
      </c>
      <c r="L1335" s="69" t="n">
        <f aca="false">(I1335+J1335)/Assumptions!$B$8</f>
        <v>0.000255257700812932</v>
      </c>
      <c r="M1335" s="70" t="n">
        <f aca="false">F1335-L1335</f>
        <v>-0.00335525770081293</v>
      </c>
      <c r="N1335" s="71" t="n">
        <f aca="false">G1335*Assumptions!$B$7</f>
        <v>-291088.29035</v>
      </c>
      <c r="O1335" s="71" t="n">
        <f aca="false">K1335*Assumptions!$B$7</f>
        <v>-336618.591575242</v>
      </c>
      <c r="P1335" s="68" t="n">
        <f aca="false">P1334+G1335</f>
        <v>18479.501685</v>
      </c>
      <c r="Q1335" s="68" t="n">
        <f aca="false">MAX(Q1334,P1335)</f>
        <v>18523.499975</v>
      </c>
      <c r="R1335" s="68" t="n">
        <f aca="false">Q1335-P1335</f>
        <v>43.9982900000032</v>
      </c>
      <c r="S1335" s="68" t="n">
        <f aca="false">S1334+K1335</f>
        <v>10668.3024743508</v>
      </c>
      <c r="T1335" s="68" t="n">
        <f aca="false">MAX(T1334,S1335)</f>
        <v>10735.4566708862</v>
      </c>
      <c r="U1335" s="68" t="n">
        <f aca="false">T1335-S1335</f>
        <v>67.1541965354063</v>
      </c>
      <c r="V1335" s="70" t="n">
        <f aca="false">V1334+F1335</f>
        <v>2.8511</v>
      </c>
      <c r="W1335" s="70" t="n">
        <f aca="false">MAX(W1334,V1335)</f>
        <v>2.8548</v>
      </c>
      <c r="X1335" s="70" t="n">
        <f aca="false">W1335-V1335</f>
        <v>0.00369999999999981</v>
      </c>
      <c r="Y1335" s="70" t="n">
        <f aca="false">Y1334+M1335</f>
        <v>2.50667491812234</v>
      </c>
      <c r="Z1335" s="70" t="n">
        <f aca="false">MAX(Z1334,Y1335)</f>
        <v>2.5113959489256</v>
      </c>
      <c r="AA1335" s="70" t="n">
        <f aca="false">Z1335-Y1335</f>
        <v>0.00472103080325192</v>
      </c>
      <c r="AB1335" s="72" t="n">
        <f aca="false">AB1334*(1+F1335)</f>
        <v>14.8906022468262</v>
      </c>
      <c r="AC1335" s="73" t="n">
        <f aca="false">MAX(AC1334,AB1335)</f>
        <v>14.9460183003533</v>
      </c>
      <c r="AD1335" s="70" t="n">
        <f aca="false">1-AB1335/AC1335</f>
        <v>0.00370774693389542</v>
      </c>
      <c r="AE1335" s="73" t="n">
        <f aca="false">AE1334*(1+M1335)</f>
        <v>10.558438341399</v>
      </c>
      <c r="AF1335" s="73" t="n">
        <f aca="false">MAX(AF1334,AE1335)</f>
        <v>10.6085696706395</v>
      </c>
      <c r="AG1335" s="70" t="n">
        <f aca="false">1-AE1335/AF1335</f>
        <v>0.00472555026708688</v>
      </c>
      <c r="AH1335" s="74" t="n">
        <f aca="false">IF(R1335&gt;0,AH1334+1,0)</f>
        <v>4</v>
      </c>
      <c r="AI1335" s="74" t="n">
        <f aca="false">IF(U1335&gt;0,AI1334+1,0)</f>
        <v>4</v>
      </c>
      <c r="AJ1335" s="74" t="n">
        <f aca="false">IF(G1335&gt;0,AJ1334+1,0)</f>
        <v>0</v>
      </c>
      <c r="AK1335" s="74" t="n">
        <f aca="false">IF(G1335&lt;=0,AK1334+1,0)</f>
        <v>1</v>
      </c>
      <c r="AL1335" s="74" t="n">
        <f aca="false">IF(K1335&gt;0,AL1334+1,0)</f>
        <v>0</v>
      </c>
      <c r="AM1335" s="74" t="n">
        <f aca="false">IF(K1335&lt;=0,AM1334+1,0)</f>
        <v>1</v>
      </c>
    </row>
    <row r="1336" customFormat="false" ht="15" hidden="false" customHeight="false" outlineLevel="0" collapsed="false">
      <c r="A1336" s="61" t="n">
        <v>1340</v>
      </c>
      <c r="B1336" s="62" t="n">
        <v>43626.4951388889</v>
      </c>
      <c r="C1336" s="63" t="n">
        <f aca="false">YEAR(B1336)</f>
        <v>2019</v>
      </c>
      <c r="D1336" s="32" t="s">
        <v>276</v>
      </c>
      <c r="E1336" s="64" t="n">
        <v>11901.4</v>
      </c>
      <c r="F1336" s="65" t="n">
        <v>-0.0049</v>
      </c>
      <c r="G1336" s="66" t="n">
        <v>-58.31686</v>
      </c>
      <c r="H1336" s="67" t="n">
        <f aca="false">E1336+IF(D1336="Long",1,-1)*G1336</f>
        <v>11959.71686</v>
      </c>
      <c r="I1336" s="68" t="n">
        <f aca="false">Assumptions!$B$58</f>
        <v>5.35750011455817</v>
      </c>
      <c r="J1336" s="68" t="n">
        <f aca="false">INDEX(Yearly!$D$5:$D$22,MATCH(C1336,Yearly!$A$5:$A$22,0))</f>
        <v>0.431476519293275</v>
      </c>
      <c r="K1336" s="68" t="n">
        <f aca="false">G1336-I1336-J1336</f>
        <v>-64.1058366338514</v>
      </c>
      <c r="L1336" s="69" t="n">
        <f aca="false">(I1336+J1336)/Assumptions!$B$8</f>
        <v>0.000255257700812932</v>
      </c>
      <c r="M1336" s="70" t="n">
        <f aca="false">F1336-L1336</f>
        <v>-0.00515525770081293</v>
      </c>
      <c r="N1336" s="71" t="n">
        <f aca="false">G1336*Assumptions!$B$7</f>
        <v>-458662.1039</v>
      </c>
      <c r="O1336" s="71" t="n">
        <f aca="false">K1336*Assumptions!$B$7</f>
        <v>-504192.405125242</v>
      </c>
      <c r="P1336" s="68" t="n">
        <f aca="false">P1335+G1336</f>
        <v>18421.184825</v>
      </c>
      <c r="Q1336" s="68" t="n">
        <f aca="false">MAX(Q1335,P1336)</f>
        <v>18523.499975</v>
      </c>
      <c r="R1336" s="68" t="n">
        <f aca="false">Q1336-P1336</f>
        <v>102.315150000002</v>
      </c>
      <c r="S1336" s="68" t="n">
        <f aca="false">S1335+K1336</f>
        <v>10604.1966377169</v>
      </c>
      <c r="T1336" s="68" t="n">
        <f aca="false">MAX(T1335,S1336)</f>
        <v>10735.4566708862</v>
      </c>
      <c r="U1336" s="68" t="n">
        <f aca="false">T1336-S1336</f>
        <v>131.260033169257</v>
      </c>
      <c r="V1336" s="70" t="n">
        <f aca="false">V1335+F1336</f>
        <v>2.8462</v>
      </c>
      <c r="W1336" s="70" t="n">
        <f aca="false">MAX(W1335,V1336)</f>
        <v>2.8548</v>
      </c>
      <c r="X1336" s="70" t="n">
        <f aca="false">W1336-V1336</f>
        <v>0.00859999999999994</v>
      </c>
      <c r="Y1336" s="70" t="n">
        <f aca="false">Y1335+M1336</f>
        <v>2.50151966042153</v>
      </c>
      <c r="Z1336" s="70" t="n">
        <f aca="false">MAX(Z1335,Y1336)</f>
        <v>2.5113959489256</v>
      </c>
      <c r="AA1336" s="70" t="n">
        <f aca="false">Z1336-Y1336</f>
        <v>0.00987628850406486</v>
      </c>
      <c r="AB1336" s="72" t="n">
        <f aca="false">AB1335*(1+F1336)</f>
        <v>14.8176382958168</v>
      </c>
      <c r="AC1336" s="73" t="n">
        <f aca="false">MAX(AC1335,AB1336)</f>
        <v>14.9460183003533</v>
      </c>
      <c r="AD1336" s="70" t="n">
        <f aca="false">1-AB1336/AC1336</f>
        <v>0.00858957897391932</v>
      </c>
      <c r="AE1336" s="73" t="n">
        <f aca="false">AE1335*(1+M1336)</f>
        <v>10.5040068708309</v>
      </c>
      <c r="AF1336" s="73" t="n">
        <f aca="false">MAX(AF1335,AE1336)</f>
        <v>10.6085696706395</v>
      </c>
      <c r="AG1336" s="70" t="n">
        <f aca="false">1-AE1336/AF1336</f>
        <v>0.00985644653849482</v>
      </c>
      <c r="AH1336" s="74" t="n">
        <f aca="false">IF(R1336&gt;0,AH1335+1,0)</f>
        <v>5</v>
      </c>
      <c r="AI1336" s="74" t="n">
        <f aca="false">IF(U1336&gt;0,AI1335+1,0)</f>
        <v>5</v>
      </c>
      <c r="AJ1336" s="74" t="n">
        <f aca="false">IF(G1336&gt;0,AJ1335+1,0)</f>
        <v>0</v>
      </c>
      <c r="AK1336" s="74" t="n">
        <f aca="false">IF(G1336&lt;=0,AK1335+1,0)</f>
        <v>2</v>
      </c>
      <c r="AL1336" s="74" t="n">
        <f aca="false">IF(K1336&gt;0,AL1335+1,0)</f>
        <v>0</v>
      </c>
      <c r="AM1336" s="74" t="n">
        <f aca="false">IF(K1336&lt;=0,AM1335+1,0)</f>
        <v>2</v>
      </c>
    </row>
    <row r="1337" customFormat="false" ht="15" hidden="false" customHeight="false" outlineLevel="0" collapsed="false">
      <c r="A1337" s="61" t="n">
        <v>1341</v>
      </c>
      <c r="B1337" s="62" t="n">
        <v>43627.3854166667</v>
      </c>
      <c r="C1337" s="63" t="n">
        <f aca="false">YEAR(B1337)</f>
        <v>2019</v>
      </c>
      <c r="D1337" s="32" t="s">
        <v>277</v>
      </c>
      <c r="E1337" s="64" t="n">
        <v>11959.95</v>
      </c>
      <c r="F1337" s="65" t="n">
        <v>-0.0031</v>
      </c>
      <c r="G1337" s="66" t="n">
        <v>-37.075845</v>
      </c>
      <c r="H1337" s="67" t="n">
        <f aca="false">E1337+IF(D1337="Long",1,-1)*G1337</f>
        <v>11922.874155</v>
      </c>
      <c r="I1337" s="68" t="n">
        <f aca="false">Assumptions!$B$58</f>
        <v>5.35750011455817</v>
      </c>
      <c r="J1337" s="68" t="n">
        <f aca="false">INDEX(Yearly!$D$5:$D$22,MATCH(C1337,Yearly!$A$5:$A$22,0))</f>
        <v>0.431476519293275</v>
      </c>
      <c r="K1337" s="68" t="n">
        <f aca="false">G1337-I1337-J1337</f>
        <v>-42.8648216338515</v>
      </c>
      <c r="L1337" s="69" t="n">
        <f aca="false">(I1337+J1337)/Assumptions!$B$8</f>
        <v>0.000255257700812932</v>
      </c>
      <c r="M1337" s="70" t="n">
        <f aca="false">F1337-L1337</f>
        <v>-0.00335525770081293</v>
      </c>
      <c r="N1337" s="71" t="n">
        <f aca="false">G1337*Assumptions!$B$7</f>
        <v>-291601.520925</v>
      </c>
      <c r="O1337" s="71" t="n">
        <f aca="false">K1337*Assumptions!$B$7</f>
        <v>-337131.822150242</v>
      </c>
      <c r="P1337" s="68" t="n">
        <f aca="false">P1336+G1337</f>
        <v>18384.10898</v>
      </c>
      <c r="Q1337" s="68" t="n">
        <f aca="false">MAX(Q1336,P1337)</f>
        <v>18523.499975</v>
      </c>
      <c r="R1337" s="68" t="n">
        <f aca="false">Q1337-P1337</f>
        <v>139.390995000002</v>
      </c>
      <c r="S1337" s="68" t="n">
        <f aca="false">S1336+K1337</f>
        <v>10561.3318160831</v>
      </c>
      <c r="T1337" s="68" t="n">
        <f aca="false">MAX(T1336,S1337)</f>
        <v>10735.4566708862</v>
      </c>
      <c r="U1337" s="68" t="n">
        <f aca="false">T1337-S1337</f>
        <v>174.124854803109</v>
      </c>
      <c r="V1337" s="70" t="n">
        <f aca="false">V1336+F1337</f>
        <v>2.8431</v>
      </c>
      <c r="W1337" s="70" t="n">
        <f aca="false">MAX(W1336,V1337)</f>
        <v>2.8548</v>
      </c>
      <c r="X1337" s="70" t="n">
        <f aca="false">W1337-V1337</f>
        <v>0.0116999999999998</v>
      </c>
      <c r="Y1337" s="70" t="n">
        <f aca="false">Y1336+M1337</f>
        <v>2.49816440272072</v>
      </c>
      <c r="Z1337" s="70" t="n">
        <f aca="false">MAX(Z1336,Y1337)</f>
        <v>2.5113959489256</v>
      </c>
      <c r="AA1337" s="70" t="n">
        <f aca="false">Z1337-Y1337</f>
        <v>0.013231546204878</v>
      </c>
      <c r="AB1337" s="72" t="n">
        <f aca="false">AB1336*(1+F1337)</f>
        <v>14.7717036170997</v>
      </c>
      <c r="AC1337" s="73" t="n">
        <f aca="false">MAX(AC1336,AB1337)</f>
        <v>14.9460183003533</v>
      </c>
      <c r="AD1337" s="70" t="n">
        <f aca="false">1-AB1337/AC1337</f>
        <v>0.0116629512791001</v>
      </c>
      <c r="AE1337" s="73" t="n">
        <f aca="false">AE1336*(1+M1337)</f>
        <v>10.4687632208882</v>
      </c>
      <c r="AF1337" s="73" t="n">
        <f aca="false">MAX(AF1336,AE1337)</f>
        <v>10.6085696706395</v>
      </c>
      <c r="AG1337" s="70" t="n">
        <f aca="false">1-AE1337/AF1337</f>
        <v>0.0131786333211567</v>
      </c>
      <c r="AH1337" s="74" t="n">
        <f aca="false">IF(R1337&gt;0,AH1336+1,0)</f>
        <v>6</v>
      </c>
      <c r="AI1337" s="74" t="n">
        <f aca="false">IF(U1337&gt;0,AI1336+1,0)</f>
        <v>6</v>
      </c>
      <c r="AJ1337" s="74" t="n">
        <f aca="false">IF(G1337&gt;0,AJ1336+1,0)</f>
        <v>0</v>
      </c>
      <c r="AK1337" s="74" t="n">
        <f aca="false">IF(G1337&lt;=0,AK1336+1,0)</f>
        <v>3</v>
      </c>
      <c r="AL1337" s="74" t="n">
        <f aca="false">IF(K1337&gt;0,AL1336+1,0)</f>
        <v>0</v>
      </c>
      <c r="AM1337" s="74" t="n">
        <f aca="false">IF(K1337&lt;=0,AM1336+1,0)</f>
        <v>3</v>
      </c>
    </row>
    <row r="1338" customFormat="false" ht="15" hidden="false" customHeight="false" outlineLevel="0" collapsed="false">
      <c r="A1338" s="61" t="n">
        <v>1342</v>
      </c>
      <c r="B1338" s="62" t="n">
        <v>43628.40625</v>
      </c>
      <c r="C1338" s="63" t="n">
        <f aca="false">YEAR(B1338)</f>
        <v>2019</v>
      </c>
      <c r="D1338" s="32" t="s">
        <v>276</v>
      </c>
      <c r="E1338" s="64" t="n">
        <v>11922.4</v>
      </c>
      <c r="F1338" s="65" t="n">
        <v>0.0019</v>
      </c>
      <c r="G1338" s="66" t="n">
        <v>22.65256</v>
      </c>
      <c r="H1338" s="67" t="n">
        <f aca="false">E1338+IF(D1338="Long",1,-1)*G1338</f>
        <v>11899.74744</v>
      </c>
      <c r="I1338" s="68" t="n">
        <f aca="false">Assumptions!$B$58</f>
        <v>5.35750011455817</v>
      </c>
      <c r="J1338" s="68" t="n">
        <f aca="false">INDEX(Yearly!$D$5:$D$22,MATCH(C1338,Yearly!$A$5:$A$22,0))</f>
        <v>0.431476519293275</v>
      </c>
      <c r="K1338" s="68" t="n">
        <f aca="false">G1338-I1338-J1338</f>
        <v>16.8635833661486</v>
      </c>
      <c r="L1338" s="69" t="n">
        <f aca="false">(I1338+J1338)/Assumptions!$B$8</f>
        <v>0.000255257700812932</v>
      </c>
      <c r="M1338" s="70" t="n">
        <f aca="false">F1338-L1338</f>
        <v>0.00164474229918707</v>
      </c>
      <c r="N1338" s="71" t="n">
        <f aca="false">G1338*Assumptions!$B$7</f>
        <v>178162.3844</v>
      </c>
      <c r="O1338" s="71" t="n">
        <f aca="false">K1338*Assumptions!$B$7</f>
        <v>132632.083174758</v>
      </c>
      <c r="P1338" s="68" t="n">
        <f aca="false">P1337+G1338</f>
        <v>18406.76154</v>
      </c>
      <c r="Q1338" s="68" t="n">
        <f aca="false">MAX(Q1337,P1338)</f>
        <v>18523.499975</v>
      </c>
      <c r="R1338" s="68" t="n">
        <f aca="false">Q1338-P1338</f>
        <v>116.738435000003</v>
      </c>
      <c r="S1338" s="68" t="n">
        <f aca="false">S1337+K1338</f>
        <v>10578.1953994492</v>
      </c>
      <c r="T1338" s="68" t="n">
        <f aca="false">MAX(T1337,S1338)</f>
        <v>10735.4566708862</v>
      </c>
      <c r="U1338" s="68" t="n">
        <f aca="false">T1338-S1338</f>
        <v>157.261271436961</v>
      </c>
      <c r="V1338" s="70" t="n">
        <f aca="false">V1337+F1338</f>
        <v>2.845</v>
      </c>
      <c r="W1338" s="70" t="n">
        <f aca="false">MAX(W1337,V1338)</f>
        <v>2.8548</v>
      </c>
      <c r="X1338" s="70" t="n">
        <f aca="false">W1338-V1338</f>
        <v>0.00979999999999981</v>
      </c>
      <c r="Y1338" s="70" t="n">
        <f aca="false">Y1337+M1338</f>
        <v>2.49980914501991</v>
      </c>
      <c r="Z1338" s="70" t="n">
        <f aca="false">MAX(Z1337,Y1338)</f>
        <v>2.5113959489256</v>
      </c>
      <c r="AA1338" s="70" t="n">
        <f aca="false">Z1338-Y1338</f>
        <v>0.0115868039056908</v>
      </c>
      <c r="AB1338" s="72" t="n">
        <f aca="false">AB1337*(1+F1338)</f>
        <v>14.7997698539722</v>
      </c>
      <c r="AC1338" s="73" t="n">
        <f aca="false">MAX(AC1337,AB1338)</f>
        <v>14.9460183003533</v>
      </c>
      <c r="AD1338" s="70" t="n">
        <f aca="false">1-AB1338/AC1338</f>
        <v>0.00978511088653034</v>
      </c>
      <c r="AE1338" s="73" t="n">
        <f aca="false">AE1337*(1+M1338)</f>
        <v>10.4859816385777</v>
      </c>
      <c r="AF1338" s="73" t="n">
        <f aca="false">MAX(AF1337,AE1338)</f>
        <v>10.6085696706395</v>
      </c>
      <c r="AG1338" s="70" t="n">
        <f aca="false">1-AE1338/AF1338</f>
        <v>0.0115555664776384</v>
      </c>
      <c r="AH1338" s="74" t="n">
        <f aca="false">IF(R1338&gt;0,AH1337+1,0)</f>
        <v>7</v>
      </c>
      <c r="AI1338" s="74" t="n">
        <f aca="false">IF(U1338&gt;0,AI1337+1,0)</f>
        <v>7</v>
      </c>
      <c r="AJ1338" s="74" t="n">
        <f aca="false">IF(G1338&gt;0,AJ1337+1,0)</f>
        <v>1</v>
      </c>
      <c r="AK1338" s="74" t="n">
        <f aca="false">IF(G1338&lt;=0,AK1337+1,0)</f>
        <v>0</v>
      </c>
      <c r="AL1338" s="74" t="n">
        <f aca="false">IF(K1338&gt;0,AL1337+1,0)</f>
        <v>1</v>
      </c>
      <c r="AM1338" s="74" t="n">
        <f aca="false">IF(K1338&lt;=0,AM1337+1,0)</f>
        <v>0</v>
      </c>
    </row>
    <row r="1339" customFormat="false" ht="15" hidden="false" customHeight="false" outlineLevel="0" collapsed="false">
      <c r="A1339" s="61" t="n">
        <v>1343</v>
      </c>
      <c r="B1339" s="62" t="n">
        <v>43629.6145833333</v>
      </c>
      <c r="C1339" s="63" t="n">
        <f aca="false">YEAR(B1339)</f>
        <v>2019</v>
      </c>
      <c r="D1339" s="32" t="s">
        <v>277</v>
      </c>
      <c r="E1339" s="64" t="n">
        <v>11899.95</v>
      </c>
      <c r="F1339" s="65" t="n">
        <v>-0.0025</v>
      </c>
      <c r="G1339" s="66" t="n">
        <v>-29.749875</v>
      </c>
      <c r="H1339" s="67" t="n">
        <f aca="false">E1339+IF(D1339="Long",1,-1)*G1339</f>
        <v>11870.200125</v>
      </c>
      <c r="I1339" s="68" t="n">
        <f aca="false">Assumptions!$B$58</f>
        <v>5.35750011455817</v>
      </c>
      <c r="J1339" s="68" t="n">
        <f aca="false">INDEX(Yearly!$D$5:$D$22,MATCH(C1339,Yearly!$A$5:$A$22,0))</f>
        <v>0.431476519293275</v>
      </c>
      <c r="K1339" s="68" t="n">
        <f aca="false">G1339-I1339-J1339</f>
        <v>-35.5388516338514</v>
      </c>
      <c r="L1339" s="69" t="n">
        <f aca="false">(I1339+J1339)/Assumptions!$B$8</f>
        <v>0.000255257700812932</v>
      </c>
      <c r="M1339" s="70" t="n">
        <f aca="false">F1339-L1339</f>
        <v>-0.00275525770081293</v>
      </c>
      <c r="N1339" s="71" t="n">
        <f aca="false">G1339*Assumptions!$B$7</f>
        <v>-233982.766875</v>
      </c>
      <c r="O1339" s="71" t="n">
        <f aca="false">K1339*Assumptions!$B$7</f>
        <v>-279513.068100242</v>
      </c>
      <c r="P1339" s="68" t="n">
        <f aca="false">P1338+G1339</f>
        <v>18377.011665</v>
      </c>
      <c r="Q1339" s="68" t="n">
        <f aca="false">MAX(Q1338,P1339)</f>
        <v>18523.499975</v>
      </c>
      <c r="R1339" s="68" t="n">
        <f aca="false">Q1339-P1339</f>
        <v>146.488310000004</v>
      </c>
      <c r="S1339" s="68" t="n">
        <f aca="false">S1338+K1339</f>
        <v>10542.6565478154</v>
      </c>
      <c r="T1339" s="68" t="n">
        <f aca="false">MAX(T1338,S1339)</f>
        <v>10735.4566708862</v>
      </c>
      <c r="U1339" s="68" t="n">
        <f aca="false">T1339-S1339</f>
        <v>192.800123070812</v>
      </c>
      <c r="V1339" s="70" t="n">
        <f aca="false">V1338+F1339</f>
        <v>2.8425</v>
      </c>
      <c r="W1339" s="70" t="n">
        <f aca="false">MAX(W1338,V1339)</f>
        <v>2.8548</v>
      </c>
      <c r="X1339" s="70" t="n">
        <f aca="false">W1339-V1339</f>
        <v>0.0122999999999998</v>
      </c>
      <c r="Y1339" s="70" t="n">
        <f aca="false">Y1338+M1339</f>
        <v>2.49705388731909</v>
      </c>
      <c r="Z1339" s="70" t="n">
        <f aca="false">MAX(Z1338,Y1339)</f>
        <v>2.5113959489256</v>
      </c>
      <c r="AA1339" s="70" t="n">
        <f aca="false">Z1339-Y1339</f>
        <v>0.0143420616065035</v>
      </c>
      <c r="AB1339" s="72" t="n">
        <f aca="false">AB1338*(1+F1339)</f>
        <v>14.7627704293373</v>
      </c>
      <c r="AC1339" s="73" t="n">
        <f aca="false">MAX(AC1338,AB1339)</f>
        <v>14.9460183003533</v>
      </c>
      <c r="AD1339" s="70" t="n">
        <f aca="false">1-AB1339/AC1339</f>
        <v>0.0122606481093139</v>
      </c>
      <c r="AE1339" s="73" t="n">
        <f aca="false">AE1338*(1+M1339)</f>
        <v>10.4570900569174</v>
      </c>
      <c r="AF1339" s="73" t="n">
        <f aca="false">MAX(AF1338,AE1339)</f>
        <v>10.6085696706395</v>
      </c>
      <c r="AG1339" s="70" t="n">
        <f aca="false">1-AE1339/AF1339</f>
        <v>0.0142789856149267</v>
      </c>
      <c r="AH1339" s="74" t="n">
        <f aca="false">IF(R1339&gt;0,AH1338+1,0)</f>
        <v>8</v>
      </c>
      <c r="AI1339" s="74" t="n">
        <f aca="false">IF(U1339&gt;0,AI1338+1,0)</f>
        <v>8</v>
      </c>
      <c r="AJ1339" s="74" t="n">
        <f aca="false">IF(G1339&gt;0,AJ1338+1,0)</f>
        <v>0</v>
      </c>
      <c r="AK1339" s="74" t="n">
        <f aca="false">IF(G1339&lt;=0,AK1338+1,0)</f>
        <v>1</v>
      </c>
      <c r="AL1339" s="74" t="n">
        <f aca="false">IF(K1339&gt;0,AL1338+1,0)</f>
        <v>0</v>
      </c>
      <c r="AM1339" s="74" t="n">
        <f aca="false">IF(K1339&lt;=0,AM1338+1,0)</f>
        <v>1</v>
      </c>
    </row>
    <row r="1340" customFormat="false" ht="15" hidden="false" customHeight="false" outlineLevel="0" collapsed="false">
      <c r="A1340" s="61" t="n">
        <v>1344</v>
      </c>
      <c r="B1340" s="62" t="n">
        <v>43630.4166666667</v>
      </c>
      <c r="C1340" s="63" t="n">
        <f aca="false">YEAR(B1340)</f>
        <v>2019</v>
      </c>
      <c r="D1340" s="32" t="s">
        <v>276</v>
      </c>
      <c r="E1340" s="64" t="n">
        <v>11870.15</v>
      </c>
      <c r="F1340" s="65" t="n">
        <v>0.0074</v>
      </c>
      <c r="G1340" s="66" t="n">
        <v>87.83911</v>
      </c>
      <c r="H1340" s="67" t="n">
        <f aca="false">E1340+IF(D1340="Long",1,-1)*G1340</f>
        <v>11782.31089</v>
      </c>
      <c r="I1340" s="68" t="n">
        <f aca="false">Assumptions!$B$58</f>
        <v>5.35750011455817</v>
      </c>
      <c r="J1340" s="68" t="n">
        <f aca="false">INDEX(Yearly!$D$5:$D$22,MATCH(C1340,Yearly!$A$5:$A$22,0))</f>
        <v>0.431476519293275</v>
      </c>
      <c r="K1340" s="68" t="n">
        <f aca="false">G1340-I1340-J1340</f>
        <v>82.0501333661486</v>
      </c>
      <c r="L1340" s="69" t="n">
        <f aca="false">(I1340+J1340)/Assumptions!$B$8</f>
        <v>0.000255257700812932</v>
      </c>
      <c r="M1340" s="70" t="n">
        <f aca="false">F1340-L1340</f>
        <v>0.00714474229918707</v>
      </c>
      <c r="N1340" s="71" t="n">
        <f aca="false">G1340*Assumptions!$B$7</f>
        <v>690854.60015</v>
      </c>
      <c r="O1340" s="71" t="n">
        <f aca="false">K1340*Assumptions!$B$7</f>
        <v>645324.298924759</v>
      </c>
      <c r="P1340" s="68" t="n">
        <f aca="false">P1339+G1340</f>
        <v>18464.850775</v>
      </c>
      <c r="Q1340" s="68" t="n">
        <f aca="false">MAX(Q1339,P1340)</f>
        <v>18523.499975</v>
      </c>
      <c r="R1340" s="68" t="n">
        <f aca="false">Q1340-P1340</f>
        <v>58.6492000000035</v>
      </c>
      <c r="S1340" s="68" t="n">
        <f aca="false">S1339+K1340</f>
        <v>10624.7066811815</v>
      </c>
      <c r="T1340" s="68" t="n">
        <f aca="false">MAX(T1339,S1340)</f>
        <v>10735.4566708862</v>
      </c>
      <c r="U1340" s="68" t="n">
        <f aca="false">T1340-S1340</f>
        <v>110.749989704664</v>
      </c>
      <c r="V1340" s="70" t="n">
        <f aca="false">V1339+F1340</f>
        <v>2.8499</v>
      </c>
      <c r="W1340" s="70" t="n">
        <f aca="false">MAX(W1339,V1340)</f>
        <v>2.8548</v>
      </c>
      <c r="X1340" s="70" t="n">
        <f aca="false">W1340-V1340</f>
        <v>0.00489999999999968</v>
      </c>
      <c r="Y1340" s="70" t="n">
        <f aca="false">Y1339+M1340</f>
        <v>2.50419862961828</v>
      </c>
      <c r="Z1340" s="70" t="n">
        <f aca="false">MAX(Z1339,Y1340)</f>
        <v>2.5113959489256</v>
      </c>
      <c r="AA1340" s="70" t="n">
        <f aca="false">Z1340-Y1340</f>
        <v>0.00719731930731626</v>
      </c>
      <c r="AB1340" s="72" t="n">
        <f aca="false">AB1339*(1+F1340)</f>
        <v>14.8720149305144</v>
      </c>
      <c r="AC1340" s="73" t="n">
        <f aca="false">MAX(AC1339,AB1340)</f>
        <v>14.9460183003533</v>
      </c>
      <c r="AD1340" s="70" t="n">
        <f aca="false">1-AB1340/AC1340</f>
        <v>0.00495137690532288</v>
      </c>
      <c r="AE1340" s="73" t="n">
        <f aca="false">AE1339*(1+M1340)</f>
        <v>10.5318032705735</v>
      </c>
      <c r="AF1340" s="73" t="n">
        <f aca="false">MAX(AF1339,AE1340)</f>
        <v>10.6085696706395</v>
      </c>
      <c r="AG1340" s="70" t="n">
        <f aca="false">1-AE1340/AF1340</f>
        <v>0.00723626298825209</v>
      </c>
      <c r="AH1340" s="74" t="n">
        <f aca="false">IF(R1340&gt;0,AH1339+1,0)</f>
        <v>9</v>
      </c>
      <c r="AI1340" s="74" t="n">
        <f aca="false">IF(U1340&gt;0,AI1339+1,0)</f>
        <v>9</v>
      </c>
      <c r="AJ1340" s="74" t="n">
        <f aca="false">IF(G1340&gt;0,AJ1339+1,0)</f>
        <v>1</v>
      </c>
      <c r="AK1340" s="74" t="n">
        <f aca="false">IF(G1340&lt;=0,AK1339+1,0)</f>
        <v>0</v>
      </c>
      <c r="AL1340" s="74" t="n">
        <f aca="false">IF(K1340&gt;0,AL1339+1,0)</f>
        <v>1</v>
      </c>
      <c r="AM1340" s="74" t="n">
        <f aca="false">IF(K1340&lt;=0,AM1339+1,0)</f>
        <v>0</v>
      </c>
    </row>
    <row r="1341" customFormat="false" ht="15" hidden="false" customHeight="false" outlineLevel="0" collapsed="false">
      <c r="A1341" s="61" t="n">
        <v>1345</v>
      </c>
      <c r="B1341" s="62" t="n">
        <v>43635.40625</v>
      </c>
      <c r="C1341" s="63" t="n">
        <f aca="false">YEAR(B1341)</f>
        <v>2019</v>
      </c>
      <c r="D1341" s="32" t="s">
        <v>277</v>
      </c>
      <c r="E1341" s="64" t="n">
        <v>11781.8</v>
      </c>
      <c r="F1341" s="65" t="n">
        <v>-0.0058</v>
      </c>
      <c r="G1341" s="66" t="n">
        <v>-68.33444</v>
      </c>
      <c r="H1341" s="67" t="n">
        <f aca="false">E1341+IF(D1341="Long",1,-1)*G1341</f>
        <v>11713.46556</v>
      </c>
      <c r="I1341" s="68" t="n">
        <f aca="false">Assumptions!$B$58</f>
        <v>5.35750011455817</v>
      </c>
      <c r="J1341" s="68" t="n">
        <f aca="false">INDEX(Yearly!$D$5:$D$22,MATCH(C1341,Yearly!$A$5:$A$22,0))</f>
        <v>0.431476519293275</v>
      </c>
      <c r="K1341" s="68" t="n">
        <f aca="false">G1341-I1341-J1341</f>
        <v>-74.1234166338514</v>
      </c>
      <c r="L1341" s="69" t="n">
        <f aca="false">(I1341+J1341)/Assumptions!$B$8</f>
        <v>0.000255257700812932</v>
      </c>
      <c r="M1341" s="70" t="n">
        <f aca="false">F1341-L1341</f>
        <v>-0.00605525770081293</v>
      </c>
      <c r="N1341" s="71" t="n">
        <f aca="false">G1341*Assumptions!$B$7</f>
        <v>-537450.3706</v>
      </c>
      <c r="O1341" s="71" t="n">
        <f aca="false">K1341*Assumptions!$B$7</f>
        <v>-582980.671825242</v>
      </c>
      <c r="P1341" s="68" t="n">
        <f aca="false">P1340+G1341</f>
        <v>18396.516335</v>
      </c>
      <c r="Q1341" s="68" t="n">
        <f aca="false">MAX(Q1340,P1341)</f>
        <v>18523.499975</v>
      </c>
      <c r="R1341" s="68" t="n">
        <f aca="false">Q1341-P1341</f>
        <v>126.983640000002</v>
      </c>
      <c r="S1341" s="68" t="n">
        <f aca="false">S1340+K1341</f>
        <v>10550.5832645477</v>
      </c>
      <c r="T1341" s="68" t="n">
        <f aca="false">MAX(T1340,S1341)</f>
        <v>10735.4566708862</v>
      </c>
      <c r="U1341" s="68" t="n">
        <f aca="false">T1341-S1341</f>
        <v>184.873406338515</v>
      </c>
      <c r="V1341" s="70" t="n">
        <f aca="false">V1340+F1341</f>
        <v>2.8441</v>
      </c>
      <c r="W1341" s="70" t="n">
        <f aca="false">MAX(W1340,V1341)</f>
        <v>2.8548</v>
      </c>
      <c r="X1341" s="70" t="n">
        <f aca="false">W1341-V1341</f>
        <v>0.0106999999999995</v>
      </c>
      <c r="Y1341" s="70" t="n">
        <f aca="false">Y1340+M1341</f>
        <v>2.49814337191747</v>
      </c>
      <c r="Z1341" s="70" t="n">
        <f aca="false">MAX(Z1340,Y1341)</f>
        <v>2.5113959489256</v>
      </c>
      <c r="AA1341" s="70" t="n">
        <f aca="false">Z1341-Y1341</f>
        <v>0.0132525770081293</v>
      </c>
      <c r="AB1341" s="72" t="n">
        <f aca="false">AB1340*(1+F1341)</f>
        <v>14.7857572439174</v>
      </c>
      <c r="AC1341" s="73" t="n">
        <f aca="false">MAX(AC1340,AB1341)</f>
        <v>14.9460183003533</v>
      </c>
      <c r="AD1341" s="70" t="n">
        <f aca="false">1-AB1341/AC1341</f>
        <v>0.0107226589192719</v>
      </c>
      <c r="AE1341" s="73" t="n">
        <f aca="false">AE1340*(1+M1341)</f>
        <v>10.4680304877159</v>
      </c>
      <c r="AF1341" s="73" t="n">
        <f aca="false">MAX(AF1340,AE1341)</f>
        <v>10.6085696706395</v>
      </c>
      <c r="AG1341" s="70" t="n">
        <f aca="false">1-AE1341/AF1341</f>
        <v>0.0132477032518803</v>
      </c>
      <c r="AH1341" s="74" t="n">
        <f aca="false">IF(R1341&gt;0,AH1340+1,0)</f>
        <v>10</v>
      </c>
      <c r="AI1341" s="74" t="n">
        <f aca="false">IF(U1341&gt;0,AI1340+1,0)</f>
        <v>10</v>
      </c>
      <c r="AJ1341" s="74" t="n">
        <f aca="false">IF(G1341&gt;0,AJ1340+1,0)</f>
        <v>0</v>
      </c>
      <c r="AK1341" s="74" t="n">
        <f aca="false">IF(G1341&lt;=0,AK1340+1,0)</f>
        <v>1</v>
      </c>
      <c r="AL1341" s="74" t="n">
        <f aca="false">IF(K1341&gt;0,AL1340+1,0)</f>
        <v>0</v>
      </c>
      <c r="AM1341" s="74" t="n">
        <f aca="false">IF(K1341&lt;=0,AM1340+1,0)</f>
        <v>1</v>
      </c>
    </row>
    <row r="1342" customFormat="false" ht="15" hidden="false" customHeight="false" outlineLevel="0" collapsed="false">
      <c r="A1342" s="61" t="n">
        <v>1346</v>
      </c>
      <c r="B1342" s="62" t="n">
        <v>43635.49375</v>
      </c>
      <c r="C1342" s="63" t="n">
        <f aca="false">YEAR(B1342)</f>
        <v>2019</v>
      </c>
      <c r="D1342" s="32" t="s">
        <v>276</v>
      </c>
      <c r="E1342" s="64" t="n">
        <v>11713.55</v>
      </c>
      <c r="F1342" s="65" t="n">
        <v>-0.0048</v>
      </c>
      <c r="G1342" s="66" t="n">
        <v>-56.22504</v>
      </c>
      <c r="H1342" s="67" t="n">
        <f aca="false">E1342+IF(D1342="Long",1,-1)*G1342</f>
        <v>11769.77504</v>
      </c>
      <c r="I1342" s="68" t="n">
        <f aca="false">Assumptions!$B$58</f>
        <v>5.35750011455817</v>
      </c>
      <c r="J1342" s="68" t="n">
        <f aca="false">INDEX(Yearly!$D$5:$D$22,MATCH(C1342,Yearly!$A$5:$A$22,0))</f>
        <v>0.431476519293275</v>
      </c>
      <c r="K1342" s="68" t="n">
        <f aca="false">G1342-I1342-J1342</f>
        <v>-62.0140166338515</v>
      </c>
      <c r="L1342" s="69" t="n">
        <f aca="false">(I1342+J1342)/Assumptions!$B$8</f>
        <v>0.000255257700812932</v>
      </c>
      <c r="M1342" s="70" t="n">
        <f aca="false">F1342-L1342</f>
        <v>-0.00505525770081293</v>
      </c>
      <c r="N1342" s="71" t="n">
        <f aca="false">G1342*Assumptions!$B$7</f>
        <v>-442209.9396</v>
      </c>
      <c r="O1342" s="71" t="n">
        <f aca="false">K1342*Assumptions!$B$7</f>
        <v>-487740.240825242</v>
      </c>
      <c r="P1342" s="68" t="n">
        <f aca="false">P1341+G1342</f>
        <v>18340.291295</v>
      </c>
      <c r="Q1342" s="68" t="n">
        <f aca="false">MAX(Q1341,P1342)</f>
        <v>18523.499975</v>
      </c>
      <c r="R1342" s="68" t="n">
        <f aca="false">Q1342-P1342</f>
        <v>183.208680000003</v>
      </c>
      <c r="S1342" s="68" t="n">
        <f aca="false">S1341+K1342</f>
        <v>10488.5692479138</v>
      </c>
      <c r="T1342" s="68" t="n">
        <f aca="false">MAX(T1341,S1342)</f>
        <v>10735.4566708862</v>
      </c>
      <c r="U1342" s="68" t="n">
        <f aca="false">T1342-S1342</f>
        <v>246.887422972366</v>
      </c>
      <c r="V1342" s="70" t="n">
        <f aca="false">V1341+F1342</f>
        <v>2.8393</v>
      </c>
      <c r="W1342" s="70" t="n">
        <f aca="false">MAX(W1341,V1342)</f>
        <v>2.8548</v>
      </c>
      <c r="X1342" s="70" t="n">
        <f aca="false">W1342-V1342</f>
        <v>0.0154999999999994</v>
      </c>
      <c r="Y1342" s="70" t="n">
        <f aca="false">Y1341+M1342</f>
        <v>2.49308811421665</v>
      </c>
      <c r="Z1342" s="70" t="n">
        <f aca="false">MAX(Z1341,Y1342)</f>
        <v>2.5113959489256</v>
      </c>
      <c r="AA1342" s="70" t="n">
        <f aca="false">Z1342-Y1342</f>
        <v>0.018307834708942</v>
      </c>
      <c r="AB1342" s="72" t="n">
        <f aca="false">AB1341*(1+F1342)</f>
        <v>14.7147856091466</v>
      </c>
      <c r="AC1342" s="73" t="n">
        <f aca="false">MAX(AC1341,AB1342)</f>
        <v>14.9460183003533</v>
      </c>
      <c r="AD1342" s="70" t="n">
        <f aca="false">1-AB1342/AC1342</f>
        <v>0.0154711901564595</v>
      </c>
      <c r="AE1342" s="73" t="n">
        <f aca="false">AE1341*(1+M1342)</f>
        <v>10.4151118959806</v>
      </c>
      <c r="AF1342" s="73" t="n">
        <f aca="false">MAX(AF1341,AE1342)</f>
        <v>10.6085696706395</v>
      </c>
      <c r="AG1342" s="70" t="n">
        <f aca="false">1-AE1342/AF1342</f>
        <v>0.0182359903988111</v>
      </c>
      <c r="AH1342" s="74" t="n">
        <f aca="false">IF(R1342&gt;0,AH1341+1,0)</f>
        <v>11</v>
      </c>
      <c r="AI1342" s="74" t="n">
        <f aca="false">IF(U1342&gt;0,AI1341+1,0)</f>
        <v>11</v>
      </c>
      <c r="AJ1342" s="74" t="n">
        <f aca="false">IF(G1342&gt;0,AJ1341+1,0)</f>
        <v>0</v>
      </c>
      <c r="AK1342" s="74" t="n">
        <f aca="false">IF(G1342&lt;=0,AK1341+1,0)</f>
        <v>2</v>
      </c>
      <c r="AL1342" s="74" t="n">
        <f aca="false">IF(K1342&gt;0,AL1341+1,0)</f>
        <v>0</v>
      </c>
      <c r="AM1342" s="74" t="n">
        <f aca="false">IF(K1342&lt;=0,AM1341+1,0)</f>
        <v>2</v>
      </c>
    </row>
    <row r="1343" customFormat="false" ht="15" hidden="false" customHeight="false" outlineLevel="0" collapsed="false">
      <c r="A1343" s="61" t="n">
        <v>1347</v>
      </c>
      <c r="B1343" s="62" t="n">
        <v>43636.59375</v>
      </c>
      <c r="C1343" s="63" t="n">
        <f aca="false">YEAR(B1343)</f>
        <v>2019</v>
      </c>
      <c r="D1343" s="32" t="s">
        <v>277</v>
      </c>
      <c r="E1343" s="64" t="n">
        <v>11769.3</v>
      </c>
      <c r="F1343" s="65" t="n">
        <v>-0.0035</v>
      </c>
      <c r="G1343" s="66" t="n">
        <v>-41.19255</v>
      </c>
      <c r="H1343" s="67" t="n">
        <f aca="false">E1343+IF(D1343="Long",1,-1)*G1343</f>
        <v>11728.10745</v>
      </c>
      <c r="I1343" s="68" t="n">
        <f aca="false">Assumptions!$B$58</f>
        <v>5.35750011455817</v>
      </c>
      <c r="J1343" s="68" t="n">
        <f aca="false">INDEX(Yearly!$D$5:$D$22,MATCH(C1343,Yearly!$A$5:$A$22,0))</f>
        <v>0.431476519293275</v>
      </c>
      <c r="K1343" s="68" t="n">
        <f aca="false">G1343-I1343-J1343</f>
        <v>-46.9815266338514</v>
      </c>
      <c r="L1343" s="69" t="n">
        <f aca="false">(I1343+J1343)/Assumptions!$B$8</f>
        <v>0.000255257700812932</v>
      </c>
      <c r="M1343" s="70" t="n">
        <f aca="false">F1343-L1343</f>
        <v>-0.00375525770081293</v>
      </c>
      <c r="N1343" s="71" t="n">
        <f aca="false">G1343*Assumptions!$B$7</f>
        <v>-323979.40575</v>
      </c>
      <c r="O1343" s="71" t="n">
        <f aca="false">K1343*Assumptions!$B$7</f>
        <v>-369509.706975242</v>
      </c>
      <c r="P1343" s="68" t="n">
        <f aca="false">P1342+G1343</f>
        <v>18299.098745</v>
      </c>
      <c r="Q1343" s="68" t="n">
        <f aca="false">MAX(Q1342,P1343)</f>
        <v>18523.499975</v>
      </c>
      <c r="R1343" s="68" t="n">
        <f aca="false">Q1343-P1343</f>
        <v>224.401230000003</v>
      </c>
      <c r="S1343" s="68" t="n">
        <f aca="false">S1342+K1343</f>
        <v>10441.58772128</v>
      </c>
      <c r="T1343" s="68" t="n">
        <f aca="false">MAX(T1342,S1343)</f>
        <v>10735.4566708862</v>
      </c>
      <c r="U1343" s="68" t="n">
        <f aca="false">T1343-S1343</f>
        <v>293.868949606218</v>
      </c>
      <c r="V1343" s="70" t="n">
        <f aca="false">V1342+F1343</f>
        <v>2.8358</v>
      </c>
      <c r="W1343" s="70" t="n">
        <f aca="false">MAX(W1342,V1343)</f>
        <v>2.8548</v>
      </c>
      <c r="X1343" s="70" t="n">
        <f aca="false">W1343-V1343</f>
        <v>0.0189999999999992</v>
      </c>
      <c r="Y1343" s="70" t="n">
        <f aca="false">Y1342+M1343</f>
        <v>2.48933285651584</v>
      </c>
      <c r="Z1343" s="70" t="n">
        <f aca="false">MAX(Z1342,Y1343)</f>
        <v>2.5113959489256</v>
      </c>
      <c r="AA1343" s="70" t="n">
        <f aca="false">Z1343-Y1343</f>
        <v>0.0220630924097551</v>
      </c>
      <c r="AB1343" s="72" t="n">
        <f aca="false">AB1342*(1+F1343)</f>
        <v>14.6632838595146</v>
      </c>
      <c r="AC1343" s="73" t="n">
        <f aca="false">MAX(AC1342,AB1343)</f>
        <v>14.9460183003533</v>
      </c>
      <c r="AD1343" s="70" t="n">
        <f aca="false">1-AB1343/AC1343</f>
        <v>0.0189170409909117</v>
      </c>
      <c r="AE1343" s="73" t="n">
        <f aca="false">AE1342*(1+M1343)</f>
        <v>10.3760004668283</v>
      </c>
      <c r="AF1343" s="73" t="n">
        <f aca="false">MAX(AF1342,AE1343)</f>
        <v>10.6085696706395</v>
      </c>
      <c r="AG1343" s="70" t="n">
        <f aca="false">1-AE1343/AF1343</f>
        <v>0.0219227672562469</v>
      </c>
      <c r="AH1343" s="74" t="n">
        <f aca="false">IF(R1343&gt;0,AH1342+1,0)</f>
        <v>12</v>
      </c>
      <c r="AI1343" s="74" t="n">
        <f aca="false">IF(U1343&gt;0,AI1342+1,0)</f>
        <v>12</v>
      </c>
      <c r="AJ1343" s="74" t="n">
        <f aca="false">IF(G1343&gt;0,AJ1342+1,0)</f>
        <v>0</v>
      </c>
      <c r="AK1343" s="74" t="n">
        <f aca="false">IF(G1343&lt;=0,AK1342+1,0)</f>
        <v>3</v>
      </c>
      <c r="AL1343" s="74" t="n">
        <f aca="false">IF(K1343&gt;0,AL1342+1,0)</f>
        <v>0</v>
      </c>
      <c r="AM1343" s="74" t="n">
        <f aca="false">IF(K1343&lt;=0,AM1342+1,0)</f>
        <v>3</v>
      </c>
    </row>
    <row r="1344" customFormat="false" ht="15" hidden="false" customHeight="false" outlineLevel="0" collapsed="false">
      <c r="A1344" s="61" t="n">
        <v>1348</v>
      </c>
      <c r="B1344" s="62" t="n">
        <v>43637.59375</v>
      </c>
      <c r="C1344" s="63" t="n">
        <f aca="false">YEAR(B1344)</f>
        <v>2019</v>
      </c>
      <c r="D1344" s="32" t="s">
        <v>276</v>
      </c>
      <c r="E1344" s="64" t="n">
        <v>11728</v>
      </c>
      <c r="F1344" s="65" t="n">
        <v>-0.0017</v>
      </c>
      <c r="G1344" s="66" t="n">
        <v>-19.9376</v>
      </c>
      <c r="H1344" s="67" t="n">
        <f aca="false">E1344+IF(D1344="Long",1,-1)*G1344</f>
        <v>11747.9376</v>
      </c>
      <c r="I1344" s="68" t="n">
        <f aca="false">Assumptions!$B$58</f>
        <v>5.35750011455817</v>
      </c>
      <c r="J1344" s="68" t="n">
        <f aca="false">INDEX(Yearly!$D$5:$D$22,MATCH(C1344,Yearly!$A$5:$A$22,0))</f>
        <v>0.431476519293275</v>
      </c>
      <c r="K1344" s="68" t="n">
        <f aca="false">G1344-I1344-J1344</f>
        <v>-25.7265766338514</v>
      </c>
      <c r="L1344" s="69" t="n">
        <f aca="false">(I1344+J1344)/Assumptions!$B$8</f>
        <v>0.000255257700812932</v>
      </c>
      <c r="M1344" s="70" t="n">
        <f aca="false">F1344-L1344</f>
        <v>-0.00195525770081293</v>
      </c>
      <c r="N1344" s="71" t="n">
        <f aca="false">G1344*Assumptions!$B$7</f>
        <v>-156809.224</v>
      </c>
      <c r="O1344" s="71" t="n">
        <f aca="false">K1344*Assumptions!$B$7</f>
        <v>-202339.525225242</v>
      </c>
      <c r="P1344" s="68" t="n">
        <f aca="false">P1343+G1344</f>
        <v>18279.161145</v>
      </c>
      <c r="Q1344" s="68" t="n">
        <f aca="false">MAX(Q1343,P1344)</f>
        <v>18523.499975</v>
      </c>
      <c r="R1344" s="68" t="n">
        <f aca="false">Q1344-P1344</f>
        <v>244.338830000004</v>
      </c>
      <c r="S1344" s="68" t="n">
        <f aca="false">S1343+K1344</f>
        <v>10415.8611446461</v>
      </c>
      <c r="T1344" s="68" t="n">
        <f aca="false">MAX(T1343,S1344)</f>
        <v>10735.4566708862</v>
      </c>
      <c r="U1344" s="68" t="n">
        <f aca="false">T1344-S1344</f>
        <v>319.595526240069</v>
      </c>
      <c r="V1344" s="70" t="n">
        <f aca="false">V1343+F1344</f>
        <v>2.8341</v>
      </c>
      <c r="W1344" s="70" t="n">
        <f aca="false">MAX(W1343,V1344)</f>
        <v>2.8548</v>
      </c>
      <c r="X1344" s="70" t="n">
        <f aca="false">W1344-V1344</f>
        <v>0.0206999999999993</v>
      </c>
      <c r="Y1344" s="70" t="n">
        <f aca="false">Y1343+M1344</f>
        <v>2.48737759881503</v>
      </c>
      <c r="Z1344" s="70" t="n">
        <f aca="false">MAX(Z1343,Y1344)</f>
        <v>2.5113959489256</v>
      </c>
      <c r="AA1344" s="70" t="n">
        <f aca="false">Z1344-Y1344</f>
        <v>0.024018350110568</v>
      </c>
      <c r="AB1344" s="72" t="n">
        <f aca="false">AB1343*(1+F1344)</f>
        <v>14.6383562769534</v>
      </c>
      <c r="AC1344" s="73" t="n">
        <f aca="false">MAX(AC1343,AB1344)</f>
        <v>14.9460183003533</v>
      </c>
      <c r="AD1344" s="70" t="n">
        <f aca="false">1-AB1344/AC1344</f>
        <v>0.0205848820212273</v>
      </c>
      <c r="AE1344" s="73" t="n">
        <f aca="false">AE1343*(1+M1344)</f>
        <v>10.3557127120119</v>
      </c>
      <c r="AF1344" s="73" t="n">
        <f aca="false">MAX(AF1343,AE1344)</f>
        <v>10.6085696706395</v>
      </c>
      <c r="AG1344" s="70" t="n">
        <f aca="false">1-AE1344/AF1344</f>
        <v>0.0238351602975589</v>
      </c>
      <c r="AH1344" s="74" t="n">
        <f aca="false">IF(R1344&gt;0,AH1343+1,0)</f>
        <v>13</v>
      </c>
      <c r="AI1344" s="74" t="n">
        <f aca="false">IF(U1344&gt;0,AI1343+1,0)</f>
        <v>13</v>
      </c>
      <c r="AJ1344" s="74" t="n">
        <f aca="false">IF(G1344&gt;0,AJ1343+1,0)</f>
        <v>0</v>
      </c>
      <c r="AK1344" s="74" t="n">
        <f aca="false">IF(G1344&lt;=0,AK1343+1,0)</f>
        <v>4</v>
      </c>
      <c r="AL1344" s="74" t="n">
        <f aca="false">IF(K1344&gt;0,AL1343+1,0)</f>
        <v>0</v>
      </c>
      <c r="AM1344" s="74" t="n">
        <f aca="false">IF(K1344&lt;=0,AM1343+1,0)</f>
        <v>4</v>
      </c>
    </row>
    <row r="1345" customFormat="false" ht="15" hidden="false" customHeight="false" outlineLevel="0" collapsed="false">
      <c r="A1345" s="61" t="n">
        <v>1349</v>
      </c>
      <c r="B1345" s="62" t="n">
        <v>43641.5520833333</v>
      </c>
      <c r="C1345" s="63" t="n">
        <f aca="false">YEAR(B1345)</f>
        <v>2019</v>
      </c>
      <c r="D1345" s="32" t="s">
        <v>277</v>
      </c>
      <c r="E1345" s="64" t="n">
        <v>11747.9</v>
      </c>
      <c r="F1345" s="65" t="n">
        <v>0.0056</v>
      </c>
      <c r="G1345" s="66" t="n">
        <v>65.78824</v>
      </c>
      <c r="H1345" s="67" t="n">
        <f aca="false">E1345+IF(D1345="Long",1,-1)*G1345</f>
        <v>11813.68824</v>
      </c>
      <c r="I1345" s="68" t="n">
        <f aca="false">Assumptions!$B$58</f>
        <v>5.35750011455817</v>
      </c>
      <c r="J1345" s="68" t="n">
        <f aca="false">INDEX(Yearly!$D$5:$D$22,MATCH(C1345,Yearly!$A$5:$A$22,0))</f>
        <v>0.431476519293275</v>
      </c>
      <c r="K1345" s="68" t="n">
        <f aca="false">G1345-I1345-J1345</f>
        <v>59.9992633661486</v>
      </c>
      <c r="L1345" s="69" t="n">
        <f aca="false">(I1345+J1345)/Assumptions!$B$8</f>
        <v>0.000255257700812932</v>
      </c>
      <c r="M1345" s="70" t="n">
        <f aca="false">F1345-L1345</f>
        <v>0.00534474229918707</v>
      </c>
      <c r="N1345" s="71" t="n">
        <f aca="false">G1345*Assumptions!$B$7</f>
        <v>517424.5076</v>
      </c>
      <c r="O1345" s="71" t="n">
        <f aca="false">K1345*Assumptions!$B$7</f>
        <v>471894.206374758</v>
      </c>
      <c r="P1345" s="68" t="n">
        <f aca="false">P1344+G1345</f>
        <v>18344.949385</v>
      </c>
      <c r="Q1345" s="68" t="n">
        <f aca="false">MAX(Q1344,P1345)</f>
        <v>18523.499975</v>
      </c>
      <c r="R1345" s="68" t="n">
        <f aca="false">Q1345-P1345</f>
        <v>178.550590000003</v>
      </c>
      <c r="S1345" s="68" t="n">
        <f aca="false">S1344+K1345</f>
        <v>10475.8604080123</v>
      </c>
      <c r="T1345" s="68" t="n">
        <f aca="false">MAX(T1344,S1345)</f>
        <v>10735.4566708862</v>
      </c>
      <c r="U1345" s="68" t="n">
        <f aca="false">T1345-S1345</f>
        <v>259.596262873922</v>
      </c>
      <c r="V1345" s="70" t="n">
        <f aca="false">V1344+F1345</f>
        <v>2.8397</v>
      </c>
      <c r="W1345" s="70" t="n">
        <f aca="false">MAX(W1344,V1345)</f>
        <v>2.8548</v>
      </c>
      <c r="X1345" s="70" t="n">
        <f aca="false">W1345-V1345</f>
        <v>0.0150999999999994</v>
      </c>
      <c r="Y1345" s="70" t="n">
        <f aca="false">Y1344+M1345</f>
        <v>2.49272234111422</v>
      </c>
      <c r="Z1345" s="70" t="n">
        <f aca="false">MAX(Z1344,Y1345)</f>
        <v>2.5113959489256</v>
      </c>
      <c r="AA1345" s="70" t="n">
        <f aca="false">Z1345-Y1345</f>
        <v>0.0186736078113809</v>
      </c>
      <c r="AB1345" s="72" t="n">
        <f aca="false">AB1344*(1+F1345)</f>
        <v>14.7203310721044</v>
      </c>
      <c r="AC1345" s="73" t="n">
        <f aca="false">MAX(AC1344,AB1345)</f>
        <v>14.9460183003533</v>
      </c>
      <c r="AD1345" s="70" t="n">
        <f aca="false">1-AB1345/AC1345</f>
        <v>0.0151001573605462</v>
      </c>
      <c r="AE1345" s="73" t="n">
        <f aca="false">AE1344*(1+M1345)</f>
        <v>10.4110613277821</v>
      </c>
      <c r="AF1345" s="73" t="n">
        <f aca="false">MAX(AF1344,AE1345)</f>
        <v>10.6085696706395</v>
      </c>
      <c r="AG1345" s="70" t="n">
        <f aca="false">1-AE1345/AF1345</f>
        <v>0.0186178107878221</v>
      </c>
      <c r="AH1345" s="74" t="n">
        <f aca="false">IF(R1345&gt;0,AH1344+1,0)</f>
        <v>14</v>
      </c>
      <c r="AI1345" s="74" t="n">
        <f aca="false">IF(U1345&gt;0,AI1344+1,0)</f>
        <v>14</v>
      </c>
      <c r="AJ1345" s="74" t="n">
        <f aca="false">IF(G1345&gt;0,AJ1344+1,0)</f>
        <v>1</v>
      </c>
      <c r="AK1345" s="74" t="n">
        <f aca="false">IF(G1345&lt;=0,AK1344+1,0)</f>
        <v>0</v>
      </c>
      <c r="AL1345" s="74" t="n">
        <f aca="false">IF(K1345&gt;0,AL1344+1,0)</f>
        <v>1</v>
      </c>
      <c r="AM1345" s="74" t="n">
        <f aca="false">IF(K1345&lt;=0,AM1344+1,0)</f>
        <v>0</v>
      </c>
    </row>
    <row r="1346" customFormat="false" ht="15" hidden="false" customHeight="false" outlineLevel="0" collapsed="false">
      <c r="A1346" s="61" t="n">
        <v>1350</v>
      </c>
      <c r="B1346" s="62" t="n">
        <v>43644.5104166667</v>
      </c>
      <c r="C1346" s="63" t="n">
        <f aca="false">YEAR(B1346)</f>
        <v>2019</v>
      </c>
      <c r="D1346" s="32" t="s">
        <v>276</v>
      </c>
      <c r="E1346" s="64" t="n">
        <v>11813.55</v>
      </c>
      <c r="F1346" s="65" t="n">
        <v>-0.0026</v>
      </c>
      <c r="G1346" s="66" t="n">
        <v>-30.71523</v>
      </c>
      <c r="H1346" s="67" t="n">
        <f aca="false">E1346+IF(D1346="Long",1,-1)*G1346</f>
        <v>11844.26523</v>
      </c>
      <c r="I1346" s="68" t="n">
        <f aca="false">Assumptions!$B$58</f>
        <v>5.35750011455817</v>
      </c>
      <c r="J1346" s="68" t="n">
        <f aca="false">INDEX(Yearly!$D$5:$D$22,MATCH(C1346,Yearly!$A$5:$A$22,0))</f>
        <v>0.431476519293275</v>
      </c>
      <c r="K1346" s="68" t="n">
        <f aca="false">G1346-I1346-J1346</f>
        <v>-36.5042066338514</v>
      </c>
      <c r="L1346" s="69" t="n">
        <f aca="false">(I1346+J1346)/Assumptions!$B$8</f>
        <v>0.000255257700812932</v>
      </c>
      <c r="M1346" s="70" t="n">
        <f aca="false">F1346-L1346</f>
        <v>-0.00285525770081293</v>
      </c>
      <c r="N1346" s="71" t="n">
        <f aca="false">G1346*Assumptions!$B$7</f>
        <v>-241575.28395</v>
      </c>
      <c r="O1346" s="71" t="n">
        <f aca="false">K1346*Assumptions!$B$7</f>
        <v>-287105.585175242</v>
      </c>
      <c r="P1346" s="68" t="n">
        <f aca="false">P1345+G1346</f>
        <v>18314.234155</v>
      </c>
      <c r="Q1346" s="68" t="n">
        <f aca="false">MAX(Q1345,P1346)</f>
        <v>18523.499975</v>
      </c>
      <c r="R1346" s="68" t="n">
        <f aca="false">Q1346-P1346</f>
        <v>209.265820000004</v>
      </c>
      <c r="S1346" s="68" t="n">
        <f aca="false">S1345+K1346</f>
        <v>10439.3562013784</v>
      </c>
      <c r="T1346" s="68" t="n">
        <f aca="false">MAX(T1345,S1346)</f>
        <v>10735.4566708862</v>
      </c>
      <c r="U1346" s="68" t="n">
        <f aca="false">T1346-S1346</f>
        <v>296.100469507774</v>
      </c>
      <c r="V1346" s="70" t="n">
        <f aca="false">V1345+F1346</f>
        <v>2.8371</v>
      </c>
      <c r="W1346" s="70" t="n">
        <f aca="false">MAX(W1345,V1346)</f>
        <v>2.8548</v>
      </c>
      <c r="X1346" s="70" t="n">
        <f aca="false">W1346-V1346</f>
        <v>0.0176999999999996</v>
      </c>
      <c r="Y1346" s="70" t="n">
        <f aca="false">Y1345+M1346</f>
        <v>2.4898670834134</v>
      </c>
      <c r="Z1346" s="70" t="n">
        <f aca="false">MAX(Z1345,Y1346)</f>
        <v>2.5113959489256</v>
      </c>
      <c r="AA1346" s="70" t="n">
        <f aca="false">Z1346-Y1346</f>
        <v>0.0215288655121939</v>
      </c>
      <c r="AB1346" s="72" t="n">
        <f aca="false">AB1345*(1+F1346)</f>
        <v>14.6820582113169</v>
      </c>
      <c r="AC1346" s="73" t="n">
        <f aca="false">MAX(AC1345,AB1346)</f>
        <v>14.9460183003533</v>
      </c>
      <c r="AD1346" s="70" t="n">
        <f aca="false">1-AB1346/AC1346</f>
        <v>0.0176608969514088</v>
      </c>
      <c r="AE1346" s="73" t="n">
        <f aca="false">AE1345*(1+M1346)</f>
        <v>10.3813350647523</v>
      </c>
      <c r="AF1346" s="73" t="n">
        <f aca="false">MAX(AF1345,AE1346)</f>
        <v>10.6085696706395</v>
      </c>
      <c r="AG1346" s="70" t="n">
        <f aca="false">1-AE1346/AF1346</f>
        <v>0.0214199098410109</v>
      </c>
      <c r="AH1346" s="74" t="n">
        <f aca="false">IF(R1346&gt;0,AH1345+1,0)</f>
        <v>15</v>
      </c>
      <c r="AI1346" s="74" t="n">
        <f aca="false">IF(U1346&gt;0,AI1345+1,0)</f>
        <v>15</v>
      </c>
      <c r="AJ1346" s="74" t="n">
        <f aca="false">IF(G1346&gt;0,AJ1345+1,0)</f>
        <v>0</v>
      </c>
      <c r="AK1346" s="74" t="n">
        <f aca="false">IF(G1346&lt;=0,AK1345+1,0)</f>
        <v>1</v>
      </c>
      <c r="AL1346" s="74" t="n">
        <f aca="false">IF(K1346&gt;0,AL1345+1,0)</f>
        <v>0</v>
      </c>
      <c r="AM1346" s="74" t="n">
        <f aca="false">IF(K1346&lt;=0,AM1345+1,0)</f>
        <v>1</v>
      </c>
    </row>
    <row r="1347" customFormat="false" ht="15" hidden="false" customHeight="false" outlineLevel="0" collapsed="false">
      <c r="A1347" s="61" t="n">
        <v>1351</v>
      </c>
      <c r="B1347" s="62" t="n">
        <v>43647.40625</v>
      </c>
      <c r="C1347" s="63" t="n">
        <f aca="false">YEAR(B1347)</f>
        <v>2019</v>
      </c>
      <c r="D1347" s="32" t="s">
        <v>277</v>
      </c>
      <c r="E1347" s="64" t="n">
        <v>11844.6</v>
      </c>
      <c r="F1347" s="65" t="n">
        <v>-0.0014</v>
      </c>
      <c r="G1347" s="66" t="n">
        <v>-16.58244</v>
      </c>
      <c r="H1347" s="67" t="n">
        <f aca="false">E1347+IF(D1347="Long",1,-1)*G1347</f>
        <v>11828.01756</v>
      </c>
      <c r="I1347" s="68" t="n">
        <f aca="false">Assumptions!$B$58</f>
        <v>5.35750011455817</v>
      </c>
      <c r="J1347" s="68" t="n">
        <f aca="false">INDEX(Yearly!$D$5:$D$22,MATCH(C1347,Yearly!$A$5:$A$22,0))</f>
        <v>0.431476519293275</v>
      </c>
      <c r="K1347" s="68" t="n">
        <f aca="false">G1347-I1347-J1347</f>
        <v>-22.3714166338514</v>
      </c>
      <c r="L1347" s="69" t="n">
        <f aca="false">(I1347+J1347)/Assumptions!$B$8</f>
        <v>0.000255257700812932</v>
      </c>
      <c r="M1347" s="70" t="n">
        <f aca="false">F1347-L1347</f>
        <v>-0.00165525770081293</v>
      </c>
      <c r="N1347" s="71" t="n">
        <f aca="false">G1347*Assumptions!$B$7</f>
        <v>-130420.8906</v>
      </c>
      <c r="O1347" s="71" t="n">
        <f aca="false">K1347*Assumptions!$B$7</f>
        <v>-175951.191825242</v>
      </c>
      <c r="P1347" s="68" t="n">
        <f aca="false">P1346+G1347</f>
        <v>18297.651715</v>
      </c>
      <c r="Q1347" s="68" t="n">
        <f aca="false">MAX(Q1346,P1347)</f>
        <v>18523.499975</v>
      </c>
      <c r="R1347" s="68" t="n">
        <f aca="false">Q1347-P1347</f>
        <v>225.848260000002</v>
      </c>
      <c r="S1347" s="68" t="n">
        <f aca="false">S1346+K1347</f>
        <v>10416.9847847446</v>
      </c>
      <c r="T1347" s="68" t="n">
        <f aca="false">MAX(T1346,S1347)</f>
        <v>10735.4566708862</v>
      </c>
      <c r="U1347" s="68" t="n">
        <f aca="false">T1347-S1347</f>
        <v>318.471886141626</v>
      </c>
      <c r="V1347" s="70" t="n">
        <f aca="false">V1346+F1347</f>
        <v>2.8357</v>
      </c>
      <c r="W1347" s="70" t="n">
        <f aca="false">MAX(W1346,V1347)</f>
        <v>2.8548</v>
      </c>
      <c r="X1347" s="70" t="n">
        <f aca="false">W1347-V1347</f>
        <v>0.0190999999999995</v>
      </c>
      <c r="Y1347" s="70" t="n">
        <f aca="false">Y1346+M1347</f>
        <v>2.48821182571259</v>
      </c>
      <c r="Z1347" s="70" t="n">
        <f aca="false">MAX(Z1346,Y1347)</f>
        <v>2.5113959489256</v>
      </c>
      <c r="AA1347" s="70" t="n">
        <f aca="false">Z1347-Y1347</f>
        <v>0.023184123213007</v>
      </c>
      <c r="AB1347" s="72" t="n">
        <f aca="false">AB1346*(1+F1347)</f>
        <v>14.661503329821</v>
      </c>
      <c r="AC1347" s="73" t="n">
        <f aca="false">MAX(AC1346,AB1347)</f>
        <v>14.9460183003533</v>
      </c>
      <c r="AD1347" s="70" t="n">
        <f aca="false">1-AB1347/AC1347</f>
        <v>0.0190361716956767</v>
      </c>
      <c r="AE1347" s="73" t="n">
        <f aca="false">AE1346*(1+M1347)</f>
        <v>10.3641512799416</v>
      </c>
      <c r="AF1347" s="73" t="n">
        <f aca="false">MAX(AF1346,AE1347)</f>
        <v>10.6085696706395</v>
      </c>
      <c r="AG1347" s="70" t="n">
        <f aca="false">1-AE1347/AF1347</f>
        <v>0.0230397120711089</v>
      </c>
      <c r="AH1347" s="74" t="n">
        <f aca="false">IF(R1347&gt;0,AH1346+1,0)</f>
        <v>16</v>
      </c>
      <c r="AI1347" s="74" t="n">
        <f aca="false">IF(U1347&gt;0,AI1346+1,0)</f>
        <v>16</v>
      </c>
      <c r="AJ1347" s="74" t="n">
        <f aca="false">IF(G1347&gt;0,AJ1346+1,0)</f>
        <v>0</v>
      </c>
      <c r="AK1347" s="74" t="n">
        <f aca="false">IF(G1347&lt;=0,AK1346+1,0)</f>
        <v>2</v>
      </c>
      <c r="AL1347" s="74" t="n">
        <f aca="false">IF(K1347&gt;0,AL1346+1,0)</f>
        <v>0</v>
      </c>
      <c r="AM1347" s="74" t="n">
        <f aca="false">IF(K1347&lt;=0,AM1346+1,0)</f>
        <v>2</v>
      </c>
    </row>
    <row r="1348" customFormat="false" ht="15" hidden="false" customHeight="false" outlineLevel="0" collapsed="false">
      <c r="A1348" s="61" t="n">
        <v>1352</v>
      </c>
      <c r="B1348" s="62" t="n">
        <v>43648.46875</v>
      </c>
      <c r="C1348" s="63" t="n">
        <f aca="false">YEAR(B1348)</f>
        <v>2019</v>
      </c>
      <c r="D1348" s="32" t="s">
        <v>276</v>
      </c>
      <c r="E1348" s="64" t="n">
        <v>11828.6</v>
      </c>
      <c r="F1348" s="65" t="n">
        <v>-0.0031</v>
      </c>
      <c r="G1348" s="66" t="n">
        <v>-36.66866</v>
      </c>
      <c r="H1348" s="67" t="n">
        <f aca="false">E1348+IF(D1348="Long",1,-1)*G1348</f>
        <v>11865.26866</v>
      </c>
      <c r="I1348" s="68" t="n">
        <f aca="false">Assumptions!$B$58</f>
        <v>5.35750011455817</v>
      </c>
      <c r="J1348" s="68" t="n">
        <f aca="false">INDEX(Yearly!$D$5:$D$22,MATCH(C1348,Yearly!$A$5:$A$22,0))</f>
        <v>0.431476519293275</v>
      </c>
      <c r="K1348" s="68" t="n">
        <f aca="false">G1348-I1348-J1348</f>
        <v>-42.4576366338515</v>
      </c>
      <c r="L1348" s="69" t="n">
        <f aca="false">(I1348+J1348)/Assumptions!$B$8</f>
        <v>0.000255257700812932</v>
      </c>
      <c r="M1348" s="70" t="n">
        <f aca="false">F1348-L1348</f>
        <v>-0.00335525770081293</v>
      </c>
      <c r="N1348" s="71" t="n">
        <f aca="false">G1348*Assumptions!$B$7</f>
        <v>-288399.0109</v>
      </c>
      <c r="O1348" s="71" t="n">
        <f aca="false">K1348*Assumptions!$B$7</f>
        <v>-333929.312125242</v>
      </c>
      <c r="P1348" s="68" t="n">
        <f aca="false">P1347+G1348</f>
        <v>18260.983055</v>
      </c>
      <c r="Q1348" s="68" t="n">
        <f aca="false">MAX(Q1347,P1348)</f>
        <v>18523.499975</v>
      </c>
      <c r="R1348" s="68" t="n">
        <f aca="false">Q1348-P1348</f>
        <v>262.516920000002</v>
      </c>
      <c r="S1348" s="68" t="n">
        <f aca="false">S1347+K1348</f>
        <v>10374.5271481107</v>
      </c>
      <c r="T1348" s="68" t="n">
        <f aca="false">MAX(T1347,S1348)</f>
        <v>10735.4566708862</v>
      </c>
      <c r="U1348" s="68" t="n">
        <f aca="false">T1348-S1348</f>
        <v>360.929522775477</v>
      </c>
      <c r="V1348" s="70" t="n">
        <f aca="false">V1347+F1348</f>
        <v>2.8326</v>
      </c>
      <c r="W1348" s="70" t="n">
        <f aca="false">MAX(W1347,V1348)</f>
        <v>2.8548</v>
      </c>
      <c r="X1348" s="70" t="n">
        <f aca="false">W1348-V1348</f>
        <v>0.0221999999999993</v>
      </c>
      <c r="Y1348" s="70" t="n">
        <f aca="false">Y1347+M1348</f>
        <v>2.48485656801178</v>
      </c>
      <c r="Z1348" s="70" t="n">
        <f aca="false">MAX(Z1347,Y1348)</f>
        <v>2.5113959489256</v>
      </c>
      <c r="AA1348" s="70" t="n">
        <f aca="false">Z1348-Y1348</f>
        <v>0.0265393809138201</v>
      </c>
      <c r="AB1348" s="72" t="n">
        <f aca="false">AB1347*(1+F1348)</f>
        <v>14.6160526694986</v>
      </c>
      <c r="AC1348" s="73" t="n">
        <f aca="false">MAX(AC1347,AB1348)</f>
        <v>14.9460183003533</v>
      </c>
      <c r="AD1348" s="70" t="n">
        <f aca="false">1-AB1348/AC1348</f>
        <v>0.02207715956342</v>
      </c>
      <c r="AE1348" s="73" t="n">
        <f aca="false">AE1347*(1+M1348)</f>
        <v>10.3293768815472</v>
      </c>
      <c r="AF1348" s="73" t="n">
        <f aca="false">MAX(AF1347,AE1348)</f>
        <v>10.6085696706395</v>
      </c>
      <c r="AG1348" s="70" t="n">
        <f aca="false">1-AE1348/AF1348</f>
        <v>0.0263176656005707</v>
      </c>
      <c r="AH1348" s="74" t="n">
        <f aca="false">IF(R1348&gt;0,AH1347+1,0)</f>
        <v>17</v>
      </c>
      <c r="AI1348" s="74" t="n">
        <f aca="false">IF(U1348&gt;0,AI1347+1,0)</f>
        <v>17</v>
      </c>
      <c r="AJ1348" s="74" t="n">
        <f aca="false">IF(G1348&gt;0,AJ1347+1,0)</f>
        <v>0</v>
      </c>
      <c r="AK1348" s="74" t="n">
        <f aca="false">IF(G1348&lt;=0,AK1347+1,0)</f>
        <v>3</v>
      </c>
      <c r="AL1348" s="74" t="n">
        <f aca="false">IF(K1348&gt;0,AL1347+1,0)</f>
        <v>0</v>
      </c>
      <c r="AM1348" s="74" t="n">
        <f aca="false">IF(K1348&lt;=0,AM1347+1,0)</f>
        <v>3</v>
      </c>
    </row>
    <row r="1349" customFormat="false" ht="15" hidden="false" customHeight="false" outlineLevel="0" collapsed="false">
      <c r="A1349" s="61" t="n">
        <v>1353</v>
      </c>
      <c r="B1349" s="62" t="n">
        <v>43648.5479166667</v>
      </c>
      <c r="C1349" s="63" t="n">
        <f aca="false">YEAR(B1349)</f>
        <v>2019</v>
      </c>
      <c r="D1349" s="32" t="s">
        <v>277</v>
      </c>
      <c r="E1349" s="64" t="n">
        <v>11865.7</v>
      </c>
      <c r="F1349" s="65" t="n">
        <v>0.0031</v>
      </c>
      <c r="G1349" s="66" t="n">
        <v>36.78367</v>
      </c>
      <c r="H1349" s="67" t="n">
        <f aca="false">E1349+IF(D1349="Long",1,-1)*G1349</f>
        <v>11902.48367</v>
      </c>
      <c r="I1349" s="68" t="n">
        <f aca="false">Assumptions!$B$58</f>
        <v>5.35750011455817</v>
      </c>
      <c r="J1349" s="68" t="n">
        <f aca="false">INDEX(Yearly!$D$5:$D$22,MATCH(C1349,Yearly!$A$5:$A$22,0))</f>
        <v>0.431476519293275</v>
      </c>
      <c r="K1349" s="68" t="n">
        <f aca="false">G1349-I1349-J1349</f>
        <v>30.9946933661486</v>
      </c>
      <c r="L1349" s="69" t="n">
        <f aca="false">(I1349+J1349)/Assumptions!$B$8</f>
        <v>0.000255257700812932</v>
      </c>
      <c r="M1349" s="70" t="n">
        <f aca="false">F1349-L1349</f>
        <v>0.00284474229918707</v>
      </c>
      <c r="N1349" s="71" t="n">
        <f aca="false">G1349*Assumptions!$B$7</f>
        <v>289303.56455</v>
      </c>
      <c r="O1349" s="71" t="n">
        <f aca="false">K1349*Assumptions!$B$7</f>
        <v>243773.263324758</v>
      </c>
      <c r="P1349" s="68" t="n">
        <f aca="false">P1348+G1349</f>
        <v>18297.766725</v>
      </c>
      <c r="Q1349" s="68" t="n">
        <f aca="false">MAX(Q1348,P1349)</f>
        <v>18523.499975</v>
      </c>
      <c r="R1349" s="68" t="n">
        <f aca="false">Q1349-P1349</f>
        <v>225.733250000001</v>
      </c>
      <c r="S1349" s="68" t="n">
        <f aca="false">S1348+K1349</f>
        <v>10405.5218414769</v>
      </c>
      <c r="T1349" s="68" t="n">
        <f aca="false">MAX(T1348,S1349)</f>
        <v>10735.4566708862</v>
      </c>
      <c r="U1349" s="68" t="n">
        <f aca="false">T1349-S1349</f>
        <v>329.934829409329</v>
      </c>
      <c r="V1349" s="70" t="n">
        <f aca="false">V1348+F1349</f>
        <v>2.8357</v>
      </c>
      <c r="W1349" s="70" t="n">
        <f aca="false">MAX(W1348,V1349)</f>
        <v>2.8548</v>
      </c>
      <c r="X1349" s="70" t="n">
        <f aca="false">W1349-V1349</f>
        <v>0.0190999999999995</v>
      </c>
      <c r="Y1349" s="70" t="n">
        <f aca="false">Y1348+M1349</f>
        <v>2.48770131031096</v>
      </c>
      <c r="Z1349" s="70" t="n">
        <f aca="false">MAX(Z1348,Y1349)</f>
        <v>2.5113959489256</v>
      </c>
      <c r="AA1349" s="70" t="n">
        <f aca="false">Z1349-Y1349</f>
        <v>0.0236946386146331</v>
      </c>
      <c r="AB1349" s="72" t="n">
        <f aca="false">AB1348*(1+F1349)</f>
        <v>14.661362432774</v>
      </c>
      <c r="AC1349" s="73" t="n">
        <f aca="false">MAX(AC1348,AB1349)</f>
        <v>14.9460183003533</v>
      </c>
      <c r="AD1349" s="70" t="n">
        <f aca="false">1-AB1349/AC1349</f>
        <v>0.0190455987580666</v>
      </c>
      <c r="AE1349" s="73" t="n">
        <f aca="false">AE1348*(1+M1349)</f>
        <v>10.3587612968864</v>
      </c>
      <c r="AF1349" s="73" t="n">
        <f aca="false">MAX(AF1348,AE1349)</f>
        <v>10.6085696706395</v>
      </c>
      <c r="AG1349" s="70" t="n">
        <f aca="false">1-AE1349/AF1349</f>
        <v>0.0235477902779335</v>
      </c>
      <c r="AH1349" s="74" t="n">
        <f aca="false">IF(R1349&gt;0,AH1348+1,0)</f>
        <v>18</v>
      </c>
      <c r="AI1349" s="74" t="n">
        <f aca="false">IF(U1349&gt;0,AI1348+1,0)</f>
        <v>18</v>
      </c>
      <c r="AJ1349" s="74" t="n">
        <f aca="false">IF(G1349&gt;0,AJ1348+1,0)</f>
        <v>1</v>
      </c>
      <c r="AK1349" s="74" t="n">
        <f aca="false">IF(G1349&lt;=0,AK1348+1,0)</f>
        <v>0</v>
      </c>
      <c r="AL1349" s="74" t="n">
        <f aca="false">IF(K1349&gt;0,AL1348+1,0)</f>
        <v>1</v>
      </c>
      <c r="AM1349" s="74" t="n">
        <f aca="false">IF(K1349&lt;=0,AM1348+1,0)</f>
        <v>0</v>
      </c>
    </row>
    <row r="1350" customFormat="false" ht="15" hidden="false" customHeight="false" outlineLevel="0" collapsed="false">
      <c r="A1350" s="61" t="n">
        <v>1354</v>
      </c>
      <c r="B1350" s="62" t="n">
        <v>43651.5104166667</v>
      </c>
      <c r="C1350" s="63" t="n">
        <f aca="false">YEAR(B1350)</f>
        <v>2019</v>
      </c>
      <c r="D1350" s="32" t="s">
        <v>276</v>
      </c>
      <c r="E1350" s="64" t="n">
        <v>11902</v>
      </c>
      <c r="F1350" s="65" t="n">
        <v>0.024</v>
      </c>
      <c r="G1350" s="66" t="n">
        <v>285.648</v>
      </c>
      <c r="H1350" s="67" t="n">
        <f aca="false">E1350+IF(D1350="Long",1,-1)*G1350</f>
        <v>11616.352</v>
      </c>
      <c r="I1350" s="68" t="n">
        <f aca="false">Assumptions!$B$58</f>
        <v>5.35750011455817</v>
      </c>
      <c r="J1350" s="68" t="n">
        <f aca="false">INDEX(Yearly!$D$5:$D$22,MATCH(C1350,Yearly!$A$5:$A$22,0))</f>
        <v>0.431476519293275</v>
      </c>
      <c r="K1350" s="68" t="n">
        <f aca="false">G1350-I1350-J1350</f>
        <v>279.859023366149</v>
      </c>
      <c r="L1350" s="69" t="n">
        <f aca="false">(I1350+J1350)/Assumptions!$B$8</f>
        <v>0.000255257700812932</v>
      </c>
      <c r="M1350" s="70" t="n">
        <f aca="false">F1350-L1350</f>
        <v>0.0237447422991871</v>
      </c>
      <c r="N1350" s="71" t="n">
        <f aca="false">G1350*Assumptions!$B$7</f>
        <v>2246621.52</v>
      </c>
      <c r="O1350" s="71" t="n">
        <f aca="false">K1350*Assumptions!$B$7</f>
        <v>2201091.21877476</v>
      </c>
      <c r="P1350" s="68" t="n">
        <f aca="false">P1349+G1350</f>
        <v>18583.414725</v>
      </c>
      <c r="Q1350" s="68" t="n">
        <f aca="false">MAX(Q1349,P1350)</f>
        <v>18583.414725</v>
      </c>
      <c r="R1350" s="68" t="n">
        <f aca="false">Q1350-P1350</f>
        <v>0</v>
      </c>
      <c r="S1350" s="68" t="n">
        <f aca="false">S1349+K1350</f>
        <v>10685.380864843</v>
      </c>
      <c r="T1350" s="68" t="n">
        <f aca="false">MAX(T1349,S1350)</f>
        <v>10735.4566708862</v>
      </c>
      <c r="U1350" s="68" t="n">
        <f aca="false">T1350-S1350</f>
        <v>50.0758060431799</v>
      </c>
      <c r="V1350" s="70" t="n">
        <f aca="false">V1349+F1350</f>
        <v>2.8597</v>
      </c>
      <c r="W1350" s="70" t="n">
        <f aca="false">MAX(W1349,V1350)</f>
        <v>2.8597</v>
      </c>
      <c r="X1350" s="70" t="n">
        <f aca="false">W1350-V1350</f>
        <v>0</v>
      </c>
      <c r="Y1350" s="70" t="n">
        <f aca="false">Y1349+M1350</f>
        <v>2.51144605261015</v>
      </c>
      <c r="Z1350" s="70" t="n">
        <f aca="false">MAX(Z1349,Y1350)</f>
        <v>2.51144605261015</v>
      </c>
      <c r="AA1350" s="70" t="n">
        <f aca="false">Z1350-Y1350</f>
        <v>0</v>
      </c>
      <c r="AB1350" s="72" t="n">
        <f aca="false">AB1349*(1+F1350)</f>
        <v>15.0132351311606</v>
      </c>
      <c r="AC1350" s="73" t="n">
        <f aca="false">MAX(AC1349,AB1350)</f>
        <v>15.0132351311606</v>
      </c>
      <c r="AD1350" s="70" t="n">
        <f aca="false">1-AB1350/AC1350</f>
        <v>0</v>
      </c>
      <c r="AE1350" s="73" t="n">
        <f aca="false">AE1349*(1+M1350)</f>
        <v>10.6047274144197</v>
      </c>
      <c r="AF1350" s="73" t="n">
        <f aca="false">MAX(AF1349,AE1350)</f>
        <v>10.6085696706395</v>
      </c>
      <c r="AG1350" s="70" t="n">
        <f aca="false">1-AE1350/AF1350</f>
        <v>0.000362184190611292</v>
      </c>
      <c r="AH1350" s="74" t="n">
        <f aca="false">IF(R1350&gt;0,AH1349+1,0)</f>
        <v>0</v>
      </c>
      <c r="AI1350" s="74" t="n">
        <f aca="false">IF(U1350&gt;0,AI1349+1,0)</f>
        <v>19</v>
      </c>
      <c r="AJ1350" s="74" t="n">
        <f aca="false">IF(G1350&gt;0,AJ1349+1,0)</f>
        <v>2</v>
      </c>
      <c r="AK1350" s="74" t="n">
        <f aca="false">IF(G1350&lt;=0,AK1349+1,0)</f>
        <v>0</v>
      </c>
      <c r="AL1350" s="74" t="n">
        <f aca="false">IF(K1350&gt;0,AL1349+1,0)</f>
        <v>2</v>
      </c>
      <c r="AM1350" s="74" t="n">
        <f aca="false">IF(K1350&lt;=0,AM1349+1,0)</f>
        <v>0</v>
      </c>
    </row>
    <row r="1351" customFormat="false" ht="15" hidden="false" customHeight="false" outlineLevel="0" collapsed="false">
      <c r="A1351" s="61" t="n">
        <v>1355</v>
      </c>
      <c r="B1351" s="62" t="n">
        <v>43658.5520833333</v>
      </c>
      <c r="C1351" s="63" t="n">
        <f aca="false">YEAR(B1351)</f>
        <v>2019</v>
      </c>
      <c r="D1351" s="32" t="s">
        <v>277</v>
      </c>
      <c r="E1351" s="64" t="n">
        <v>11616</v>
      </c>
      <c r="F1351" s="65" t="n">
        <v>-0.004</v>
      </c>
      <c r="G1351" s="66" t="n">
        <v>-46.464</v>
      </c>
      <c r="H1351" s="67" t="n">
        <f aca="false">E1351+IF(D1351="Long",1,-1)*G1351</f>
        <v>11569.536</v>
      </c>
      <c r="I1351" s="68" t="n">
        <f aca="false">Assumptions!$B$58</f>
        <v>5.35750011455817</v>
      </c>
      <c r="J1351" s="68" t="n">
        <f aca="false">INDEX(Yearly!$D$5:$D$22,MATCH(C1351,Yearly!$A$5:$A$22,0))</f>
        <v>0.431476519293275</v>
      </c>
      <c r="K1351" s="68" t="n">
        <f aca="false">G1351-I1351-J1351</f>
        <v>-52.2529766338514</v>
      </c>
      <c r="L1351" s="69" t="n">
        <f aca="false">(I1351+J1351)/Assumptions!$B$8</f>
        <v>0.000255257700812932</v>
      </c>
      <c r="M1351" s="70" t="n">
        <f aca="false">F1351-L1351</f>
        <v>-0.00425525770081293</v>
      </c>
      <c r="N1351" s="71" t="n">
        <f aca="false">G1351*Assumptions!$B$7</f>
        <v>-365439.36</v>
      </c>
      <c r="O1351" s="71" t="n">
        <f aca="false">K1351*Assumptions!$B$7</f>
        <v>-410969.661225242</v>
      </c>
      <c r="P1351" s="68" t="n">
        <f aca="false">P1350+G1351</f>
        <v>18536.950725</v>
      </c>
      <c r="Q1351" s="68" t="n">
        <f aca="false">MAX(Q1350,P1351)</f>
        <v>18583.414725</v>
      </c>
      <c r="R1351" s="68" t="n">
        <f aca="false">Q1351-P1351</f>
        <v>46.4639999999999</v>
      </c>
      <c r="S1351" s="68" t="n">
        <f aca="false">S1350+K1351</f>
        <v>10633.1278882092</v>
      </c>
      <c r="T1351" s="68" t="n">
        <f aca="false">MAX(T1350,S1351)</f>
        <v>10735.4566708862</v>
      </c>
      <c r="U1351" s="68" t="n">
        <f aca="false">T1351-S1351</f>
        <v>102.328782677032</v>
      </c>
      <c r="V1351" s="70" t="n">
        <f aca="false">V1350+F1351</f>
        <v>2.8557</v>
      </c>
      <c r="W1351" s="70" t="n">
        <f aca="false">MAX(W1350,V1351)</f>
        <v>2.8597</v>
      </c>
      <c r="X1351" s="70" t="n">
        <f aca="false">W1351-V1351</f>
        <v>0.004</v>
      </c>
      <c r="Y1351" s="70" t="n">
        <f aca="false">Y1350+M1351</f>
        <v>2.50719079490934</v>
      </c>
      <c r="Z1351" s="70" t="n">
        <f aca="false">MAX(Z1350,Y1351)</f>
        <v>2.51144605261015</v>
      </c>
      <c r="AA1351" s="70" t="n">
        <f aca="false">Z1351-Y1351</f>
        <v>0.00425525770081281</v>
      </c>
      <c r="AB1351" s="72" t="n">
        <f aca="false">AB1350*(1+F1351)</f>
        <v>14.953182190636</v>
      </c>
      <c r="AC1351" s="73" t="n">
        <f aca="false">MAX(AC1350,AB1351)</f>
        <v>15.0132351311606</v>
      </c>
      <c r="AD1351" s="70" t="n">
        <f aca="false">1-AB1351/AC1351</f>
        <v>0.004</v>
      </c>
      <c r="AE1351" s="73" t="n">
        <f aca="false">AE1350*(1+M1351)</f>
        <v>10.5596015664245</v>
      </c>
      <c r="AF1351" s="73" t="n">
        <f aca="false">MAX(AF1350,AE1351)</f>
        <v>10.6085696706395</v>
      </c>
      <c r="AG1351" s="70" t="n">
        <f aca="false">1-AE1351/AF1351</f>
        <v>0.00461590070435802</v>
      </c>
      <c r="AH1351" s="74" t="n">
        <f aca="false">IF(R1351&gt;0,AH1350+1,0)</f>
        <v>1</v>
      </c>
      <c r="AI1351" s="74" t="n">
        <f aca="false">IF(U1351&gt;0,AI1350+1,0)</f>
        <v>20</v>
      </c>
      <c r="AJ1351" s="74" t="n">
        <f aca="false">IF(G1351&gt;0,AJ1350+1,0)</f>
        <v>0</v>
      </c>
      <c r="AK1351" s="74" t="n">
        <f aca="false">IF(G1351&lt;=0,AK1350+1,0)</f>
        <v>1</v>
      </c>
      <c r="AL1351" s="74" t="n">
        <f aca="false">IF(K1351&gt;0,AL1350+1,0)</f>
        <v>0</v>
      </c>
      <c r="AM1351" s="74" t="n">
        <f aca="false">IF(K1351&lt;=0,AM1350+1,0)</f>
        <v>1</v>
      </c>
    </row>
    <row r="1352" customFormat="false" ht="15" hidden="false" customHeight="false" outlineLevel="0" collapsed="false">
      <c r="A1352" s="61" t="n">
        <v>1356</v>
      </c>
      <c r="B1352" s="62" t="n">
        <v>43658.6208333333</v>
      </c>
      <c r="C1352" s="63" t="n">
        <f aca="false">YEAR(B1352)</f>
        <v>2019</v>
      </c>
      <c r="D1352" s="32" t="s">
        <v>276</v>
      </c>
      <c r="E1352" s="64" t="n">
        <v>11569.15</v>
      </c>
      <c r="F1352" s="65" t="n">
        <v>-0.0042</v>
      </c>
      <c r="G1352" s="66" t="n">
        <v>-48.59043</v>
      </c>
      <c r="H1352" s="67" t="n">
        <f aca="false">E1352+IF(D1352="Long",1,-1)*G1352</f>
        <v>11617.74043</v>
      </c>
      <c r="I1352" s="68" t="n">
        <f aca="false">Assumptions!$B$58</f>
        <v>5.35750011455817</v>
      </c>
      <c r="J1352" s="68" t="n">
        <f aca="false">INDEX(Yearly!$D$5:$D$22,MATCH(C1352,Yearly!$A$5:$A$22,0))</f>
        <v>0.431476519293275</v>
      </c>
      <c r="K1352" s="68" t="n">
        <f aca="false">G1352-I1352-J1352</f>
        <v>-54.3794066338514</v>
      </c>
      <c r="L1352" s="69" t="n">
        <f aca="false">(I1352+J1352)/Assumptions!$B$8</f>
        <v>0.000255257700812932</v>
      </c>
      <c r="M1352" s="70" t="n">
        <f aca="false">F1352-L1352</f>
        <v>-0.00445525770081293</v>
      </c>
      <c r="N1352" s="71" t="n">
        <f aca="false">G1352*Assumptions!$B$7</f>
        <v>-382163.73195</v>
      </c>
      <c r="O1352" s="71" t="n">
        <f aca="false">K1352*Assumptions!$B$7</f>
        <v>-427694.033175242</v>
      </c>
      <c r="P1352" s="68" t="n">
        <f aca="false">P1351+G1352</f>
        <v>18488.360295</v>
      </c>
      <c r="Q1352" s="68" t="n">
        <f aca="false">MAX(Q1351,P1352)</f>
        <v>18583.414725</v>
      </c>
      <c r="R1352" s="68" t="n">
        <f aca="false">Q1352-P1352</f>
        <v>95.0544300000001</v>
      </c>
      <c r="S1352" s="68" t="n">
        <f aca="false">S1351+K1352</f>
        <v>10578.7484815753</v>
      </c>
      <c r="T1352" s="68" t="n">
        <f aca="false">MAX(T1351,S1352)</f>
        <v>10735.4566708862</v>
      </c>
      <c r="U1352" s="68" t="n">
        <f aca="false">T1352-S1352</f>
        <v>156.708189310884</v>
      </c>
      <c r="V1352" s="70" t="n">
        <f aca="false">V1351+F1352</f>
        <v>2.8515</v>
      </c>
      <c r="W1352" s="70" t="n">
        <f aca="false">MAX(W1351,V1352)</f>
        <v>2.8597</v>
      </c>
      <c r="X1352" s="70" t="n">
        <f aca="false">W1352-V1352</f>
        <v>0.00819999999999999</v>
      </c>
      <c r="Y1352" s="70" t="n">
        <f aca="false">Y1351+M1352</f>
        <v>2.50273553720853</v>
      </c>
      <c r="Z1352" s="70" t="n">
        <f aca="false">MAX(Z1351,Y1352)</f>
        <v>2.51144605261015</v>
      </c>
      <c r="AA1352" s="70" t="n">
        <f aca="false">Z1352-Y1352</f>
        <v>0.0087105154016256</v>
      </c>
      <c r="AB1352" s="72" t="n">
        <f aca="false">AB1351*(1+F1352)</f>
        <v>14.8903788254353</v>
      </c>
      <c r="AC1352" s="73" t="n">
        <f aca="false">MAX(AC1351,AB1352)</f>
        <v>15.0132351311606</v>
      </c>
      <c r="AD1352" s="70" t="n">
        <f aca="false">1-AB1352/AC1352</f>
        <v>0.00818319999999995</v>
      </c>
      <c r="AE1352" s="73" t="n">
        <f aca="false">AE1351*(1+M1352)</f>
        <v>10.5125558202282</v>
      </c>
      <c r="AF1352" s="73" t="n">
        <f aca="false">MAX(AF1351,AE1352)</f>
        <v>10.6085696706395</v>
      </c>
      <c r="AG1352" s="70" t="n">
        <f aca="false">1-AE1352/AF1352</f>
        <v>0.00905059337801162</v>
      </c>
      <c r="AH1352" s="74" t="n">
        <f aca="false">IF(R1352&gt;0,AH1351+1,0)</f>
        <v>2</v>
      </c>
      <c r="AI1352" s="74" t="n">
        <f aca="false">IF(U1352&gt;0,AI1351+1,0)</f>
        <v>21</v>
      </c>
      <c r="AJ1352" s="74" t="n">
        <f aca="false">IF(G1352&gt;0,AJ1351+1,0)</f>
        <v>0</v>
      </c>
      <c r="AK1352" s="74" t="n">
        <f aca="false">IF(G1352&lt;=0,AK1351+1,0)</f>
        <v>2</v>
      </c>
      <c r="AL1352" s="74" t="n">
        <f aca="false">IF(K1352&gt;0,AL1351+1,0)</f>
        <v>0</v>
      </c>
      <c r="AM1352" s="74" t="n">
        <f aca="false">IF(K1352&lt;=0,AM1351+1,0)</f>
        <v>2</v>
      </c>
    </row>
    <row r="1353" customFormat="false" ht="15" hidden="false" customHeight="false" outlineLevel="0" collapsed="false">
      <c r="A1353" s="61" t="n">
        <v>1357</v>
      </c>
      <c r="B1353" s="62" t="n">
        <v>43662.40625</v>
      </c>
      <c r="C1353" s="63" t="n">
        <f aca="false">YEAR(B1353)</f>
        <v>2019</v>
      </c>
      <c r="D1353" s="32" t="s">
        <v>277</v>
      </c>
      <c r="E1353" s="64" t="n">
        <v>11617.8</v>
      </c>
      <c r="F1353" s="65" t="n">
        <v>0.0012</v>
      </c>
      <c r="G1353" s="66" t="n">
        <v>13.94136</v>
      </c>
      <c r="H1353" s="67" t="n">
        <f aca="false">E1353+IF(D1353="Long",1,-1)*G1353</f>
        <v>11631.74136</v>
      </c>
      <c r="I1353" s="68" t="n">
        <f aca="false">Assumptions!$B$58</f>
        <v>5.35750011455817</v>
      </c>
      <c r="J1353" s="68" t="n">
        <f aca="false">INDEX(Yearly!$D$5:$D$22,MATCH(C1353,Yearly!$A$5:$A$22,0))</f>
        <v>0.431476519293275</v>
      </c>
      <c r="K1353" s="68" t="n">
        <f aca="false">G1353-I1353-J1353</f>
        <v>8.15238336614856</v>
      </c>
      <c r="L1353" s="69" t="n">
        <f aca="false">(I1353+J1353)/Assumptions!$B$8</f>
        <v>0.000255257700812932</v>
      </c>
      <c r="M1353" s="70" t="n">
        <f aca="false">F1353-L1353</f>
        <v>0.000944742299187068</v>
      </c>
      <c r="N1353" s="71" t="n">
        <f aca="false">G1353*Assumptions!$B$7</f>
        <v>109648.7964</v>
      </c>
      <c r="O1353" s="71" t="n">
        <f aca="false">K1353*Assumptions!$B$7</f>
        <v>64118.4951747584</v>
      </c>
      <c r="P1353" s="68" t="n">
        <f aca="false">P1352+G1353</f>
        <v>18502.301655</v>
      </c>
      <c r="Q1353" s="68" t="n">
        <f aca="false">MAX(Q1352,P1353)</f>
        <v>18583.414725</v>
      </c>
      <c r="R1353" s="68" t="n">
        <f aca="false">Q1353-P1353</f>
        <v>81.1130699999994</v>
      </c>
      <c r="S1353" s="68" t="n">
        <f aca="false">S1352+K1353</f>
        <v>10586.9008649415</v>
      </c>
      <c r="T1353" s="68" t="n">
        <f aca="false">MAX(T1352,S1353)</f>
        <v>10735.4566708862</v>
      </c>
      <c r="U1353" s="68" t="n">
        <f aca="false">T1353-S1353</f>
        <v>148.555805944736</v>
      </c>
      <c r="V1353" s="70" t="n">
        <f aca="false">V1352+F1353</f>
        <v>2.8527</v>
      </c>
      <c r="W1353" s="70" t="n">
        <f aca="false">MAX(W1352,V1353)</f>
        <v>2.8597</v>
      </c>
      <c r="X1353" s="70" t="n">
        <f aca="false">W1353-V1353</f>
        <v>0.00700000000000012</v>
      </c>
      <c r="Y1353" s="70" t="n">
        <f aca="false">Y1352+M1353</f>
        <v>2.50368027950771</v>
      </c>
      <c r="Z1353" s="70" t="n">
        <f aca="false">MAX(Z1352,Y1353)</f>
        <v>2.51144605261015</v>
      </c>
      <c r="AA1353" s="70" t="n">
        <f aca="false">Z1353-Y1353</f>
        <v>0.00776577310243853</v>
      </c>
      <c r="AB1353" s="72" t="n">
        <f aca="false">AB1352*(1+F1353)</f>
        <v>14.9082472800258</v>
      </c>
      <c r="AC1353" s="73" t="n">
        <f aca="false">MAX(AC1352,AB1353)</f>
        <v>15.0132351311606</v>
      </c>
      <c r="AD1353" s="70" t="n">
        <f aca="false">1-AB1353/AC1353</f>
        <v>0.00699301983999989</v>
      </c>
      <c r="AE1353" s="73" t="n">
        <f aca="false">AE1352*(1+M1353)</f>
        <v>10.5224874763841</v>
      </c>
      <c r="AF1353" s="73" t="n">
        <f aca="false">MAX(AF1352,AE1353)</f>
        <v>10.6085696706395</v>
      </c>
      <c r="AG1353" s="70" t="n">
        <f aca="false">1-AE1353/AF1353</f>
        <v>0.00811440155722143</v>
      </c>
      <c r="AH1353" s="74" t="n">
        <f aca="false">IF(R1353&gt;0,AH1352+1,0)</f>
        <v>3</v>
      </c>
      <c r="AI1353" s="74" t="n">
        <f aca="false">IF(U1353&gt;0,AI1352+1,0)</f>
        <v>22</v>
      </c>
      <c r="AJ1353" s="74" t="n">
        <f aca="false">IF(G1353&gt;0,AJ1352+1,0)</f>
        <v>1</v>
      </c>
      <c r="AK1353" s="74" t="n">
        <f aca="false">IF(G1353&lt;=0,AK1352+1,0)</f>
        <v>0</v>
      </c>
      <c r="AL1353" s="74" t="n">
        <f aca="false">IF(K1353&gt;0,AL1352+1,0)</f>
        <v>1</v>
      </c>
      <c r="AM1353" s="74" t="n">
        <f aca="false">IF(K1353&lt;=0,AM1352+1,0)</f>
        <v>0</v>
      </c>
    </row>
    <row r="1354" customFormat="false" ht="15" hidden="false" customHeight="false" outlineLevel="0" collapsed="false">
      <c r="A1354" s="61" t="n">
        <v>1358</v>
      </c>
      <c r="B1354" s="62" t="n">
        <v>43664.59375</v>
      </c>
      <c r="C1354" s="63" t="n">
        <f aca="false">YEAR(B1354)</f>
        <v>2019</v>
      </c>
      <c r="D1354" s="32" t="s">
        <v>276</v>
      </c>
      <c r="E1354" s="64" t="n">
        <v>11631.75</v>
      </c>
      <c r="F1354" s="65" t="n">
        <v>0.0548</v>
      </c>
      <c r="G1354" s="66" t="n">
        <v>637.4199</v>
      </c>
      <c r="H1354" s="67" t="n">
        <f aca="false">E1354+IF(D1354="Long",1,-1)*G1354</f>
        <v>10994.3301</v>
      </c>
      <c r="I1354" s="68" t="n">
        <f aca="false">Assumptions!$B$58</f>
        <v>5.35750011455817</v>
      </c>
      <c r="J1354" s="68" t="n">
        <f aca="false">INDEX(Yearly!$D$5:$D$22,MATCH(C1354,Yearly!$A$5:$A$22,0))</f>
        <v>0.431476519293275</v>
      </c>
      <c r="K1354" s="68" t="n">
        <f aca="false">G1354-I1354-J1354</f>
        <v>631.630923366149</v>
      </c>
      <c r="L1354" s="69" t="n">
        <f aca="false">(I1354+J1354)/Assumptions!$B$8</f>
        <v>0.000255257700812932</v>
      </c>
      <c r="M1354" s="70" t="n">
        <f aca="false">F1354-L1354</f>
        <v>0.0545447422991871</v>
      </c>
      <c r="N1354" s="71" t="n">
        <f aca="false">G1354*Assumptions!$B$7</f>
        <v>5013307.5135</v>
      </c>
      <c r="O1354" s="71" t="n">
        <f aca="false">K1354*Assumptions!$B$7</f>
        <v>4967777.21227476</v>
      </c>
      <c r="P1354" s="68" t="n">
        <f aca="false">P1353+G1354</f>
        <v>19139.721555</v>
      </c>
      <c r="Q1354" s="68" t="n">
        <f aca="false">MAX(Q1353,P1354)</f>
        <v>19139.721555</v>
      </c>
      <c r="R1354" s="68" t="n">
        <f aca="false">Q1354-P1354</f>
        <v>0</v>
      </c>
      <c r="S1354" s="68" t="n">
        <f aca="false">S1353+K1354</f>
        <v>11218.5317883076</v>
      </c>
      <c r="T1354" s="68" t="n">
        <f aca="false">MAX(T1353,S1354)</f>
        <v>11218.5317883076</v>
      </c>
      <c r="U1354" s="68" t="n">
        <f aca="false">T1354-S1354</f>
        <v>0</v>
      </c>
      <c r="V1354" s="70" t="n">
        <f aca="false">V1353+F1354</f>
        <v>2.9075</v>
      </c>
      <c r="W1354" s="70" t="n">
        <f aca="false">MAX(W1353,V1354)</f>
        <v>2.9075</v>
      </c>
      <c r="X1354" s="70" t="n">
        <f aca="false">W1354-V1354</f>
        <v>0</v>
      </c>
      <c r="Y1354" s="70" t="n">
        <f aca="false">Y1353+M1354</f>
        <v>2.5582250218069</v>
      </c>
      <c r="Z1354" s="70" t="n">
        <f aca="false">MAX(Z1353,Y1354)</f>
        <v>2.5582250218069</v>
      </c>
      <c r="AA1354" s="70" t="n">
        <f aca="false">Z1354-Y1354</f>
        <v>0</v>
      </c>
      <c r="AB1354" s="72" t="n">
        <f aca="false">AB1353*(1+F1354)</f>
        <v>15.7252192309712</v>
      </c>
      <c r="AC1354" s="73" t="n">
        <f aca="false">MAX(AC1353,AB1354)</f>
        <v>15.7252192309712</v>
      </c>
      <c r="AD1354" s="70" t="n">
        <f aca="false">1-AB1354/AC1354</f>
        <v>0</v>
      </c>
      <c r="AE1354" s="73" t="n">
        <f aca="false">AE1353*(1+M1354)</f>
        <v>11.0964338441299</v>
      </c>
      <c r="AF1354" s="73" t="n">
        <f aca="false">MAX(AF1353,AE1354)</f>
        <v>11.0964338441299</v>
      </c>
      <c r="AG1354" s="70" t="n">
        <f aca="false">1-AE1354/AF1354</f>
        <v>0</v>
      </c>
      <c r="AH1354" s="74" t="n">
        <f aca="false">IF(R1354&gt;0,AH1353+1,0)</f>
        <v>0</v>
      </c>
      <c r="AI1354" s="74" t="n">
        <f aca="false">IF(U1354&gt;0,AI1353+1,0)</f>
        <v>0</v>
      </c>
      <c r="AJ1354" s="74" t="n">
        <f aca="false">IF(G1354&gt;0,AJ1353+1,0)</f>
        <v>2</v>
      </c>
      <c r="AK1354" s="74" t="n">
        <f aca="false">IF(G1354&lt;=0,AK1353+1,0)</f>
        <v>0</v>
      </c>
      <c r="AL1354" s="74" t="n">
        <f aca="false">IF(K1354&gt;0,AL1353+1,0)</f>
        <v>2</v>
      </c>
      <c r="AM1354" s="74" t="n">
        <f aca="false">IF(K1354&lt;=0,AM1353+1,0)</f>
        <v>0</v>
      </c>
    </row>
    <row r="1355" customFormat="false" ht="15" hidden="false" customHeight="false" outlineLevel="0" collapsed="false">
      <c r="A1355" s="61" t="n">
        <v>1359</v>
      </c>
      <c r="B1355" s="62" t="n">
        <v>43683.59375</v>
      </c>
      <c r="C1355" s="63" t="n">
        <f aca="false">YEAR(B1355)</f>
        <v>2019</v>
      </c>
      <c r="D1355" s="32" t="s">
        <v>277</v>
      </c>
      <c r="E1355" s="64" t="n">
        <v>10993.95</v>
      </c>
      <c r="F1355" s="65" t="n">
        <v>-0.0065</v>
      </c>
      <c r="G1355" s="66" t="n">
        <v>-71.460675</v>
      </c>
      <c r="H1355" s="67" t="n">
        <f aca="false">E1355+IF(D1355="Long",1,-1)*G1355</f>
        <v>10922.489325</v>
      </c>
      <c r="I1355" s="68" t="n">
        <f aca="false">Assumptions!$B$58</f>
        <v>5.35750011455817</v>
      </c>
      <c r="J1355" s="68" t="n">
        <f aca="false">INDEX(Yearly!$D$5:$D$22,MATCH(C1355,Yearly!$A$5:$A$22,0))</f>
        <v>0.431476519293275</v>
      </c>
      <c r="K1355" s="68" t="n">
        <f aca="false">G1355-I1355-J1355</f>
        <v>-77.2496516338514</v>
      </c>
      <c r="L1355" s="69" t="n">
        <f aca="false">(I1355+J1355)/Assumptions!$B$8</f>
        <v>0.000255257700812932</v>
      </c>
      <c r="M1355" s="70" t="n">
        <f aca="false">F1355-L1355</f>
        <v>-0.00675525770081293</v>
      </c>
      <c r="N1355" s="71" t="n">
        <f aca="false">G1355*Assumptions!$B$7</f>
        <v>-562038.208875</v>
      </c>
      <c r="O1355" s="71" t="n">
        <f aca="false">K1355*Assumptions!$B$7</f>
        <v>-607568.510100242</v>
      </c>
      <c r="P1355" s="68" t="n">
        <f aca="false">P1354+G1355</f>
        <v>19068.26088</v>
      </c>
      <c r="Q1355" s="68" t="n">
        <f aca="false">MAX(Q1354,P1355)</f>
        <v>19139.721555</v>
      </c>
      <c r="R1355" s="68" t="n">
        <f aca="false">Q1355-P1355</f>
        <v>71.4606749999985</v>
      </c>
      <c r="S1355" s="68" t="n">
        <f aca="false">S1354+K1355</f>
        <v>11141.2821366738</v>
      </c>
      <c r="T1355" s="68" t="n">
        <f aca="false">MAX(T1354,S1355)</f>
        <v>11218.5317883076</v>
      </c>
      <c r="U1355" s="68" t="n">
        <f aca="false">T1355-S1355</f>
        <v>77.2496516338506</v>
      </c>
      <c r="V1355" s="70" t="n">
        <f aca="false">V1354+F1355</f>
        <v>2.901</v>
      </c>
      <c r="W1355" s="70" t="n">
        <f aca="false">MAX(W1354,V1355)</f>
        <v>2.9075</v>
      </c>
      <c r="X1355" s="70" t="n">
        <f aca="false">W1355-V1355</f>
        <v>0.00649999999999995</v>
      </c>
      <c r="Y1355" s="70" t="n">
        <f aca="false">Y1354+M1355</f>
        <v>2.55146976410609</v>
      </c>
      <c r="Z1355" s="70" t="n">
        <f aca="false">MAX(Z1354,Y1355)</f>
        <v>2.5582250218069</v>
      </c>
      <c r="AA1355" s="70" t="n">
        <f aca="false">Z1355-Y1355</f>
        <v>0.00675525770081276</v>
      </c>
      <c r="AB1355" s="72" t="n">
        <f aca="false">AB1354*(1+F1355)</f>
        <v>15.6230053059699</v>
      </c>
      <c r="AC1355" s="73" t="n">
        <f aca="false">MAX(AC1354,AB1355)</f>
        <v>15.7252192309712</v>
      </c>
      <c r="AD1355" s="70" t="n">
        <f aca="false">1-AB1355/AC1355</f>
        <v>0.00649999999999995</v>
      </c>
      <c r="AE1355" s="73" t="n">
        <f aca="false">AE1354*(1+M1355)</f>
        <v>11.0214745739528</v>
      </c>
      <c r="AF1355" s="73" t="n">
        <f aca="false">MAX(AF1354,AE1355)</f>
        <v>11.0964338441299</v>
      </c>
      <c r="AG1355" s="70" t="n">
        <f aca="false">1-AE1355/AF1355</f>
        <v>0.00675525770081287</v>
      </c>
      <c r="AH1355" s="74" t="n">
        <f aca="false">IF(R1355&gt;0,AH1354+1,0)</f>
        <v>1</v>
      </c>
      <c r="AI1355" s="74" t="n">
        <f aca="false">IF(U1355&gt;0,AI1354+1,0)</f>
        <v>1</v>
      </c>
      <c r="AJ1355" s="74" t="n">
        <f aca="false">IF(G1355&gt;0,AJ1354+1,0)</f>
        <v>0</v>
      </c>
      <c r="AK1355" s="74" t="n">
        <f aca="false">IF(G1355&lt;=0,AK1354+1,0)</f>
        <v>1</v>
      </c>
      <c r="AL1355" s="74" t="n">
        <f aca="false">IF(K1355&gt;0,AL1354+1,0)</f>
        <v>0</v>
      </c>
      <c r="AM1355" s="74" t="n">
        <f aca="false">IF(K1355&lt;=0,AM1354+1,0)</f>
        <v>1</v>
      </c>
    </row>
    <row r="1356" customFormat="false" ht="15" hidden="false" customHeight="false" outlineLevel="0" collapsed="false">
      <c r="A1356" s="61" t="n">
        <v>1360</v>
      </c>
      <c r="B1356" s="62" t="n">
        <v>43684.3930555556</v>
      </c>
      <c r="C1356" s="63" t="n">
        <f aca="false">YEAR(B1356)</f>
        <v>2019</v>
      </c>
      <c r="D1356" s="32" t="s">
        <v>276</v>
      </c>
      <c r="E1356" s="64" t="n">
        <v>10922</v>
      </c>
      <c r="F1356" s="65" t="n">
        <v>-0.0059</v>
      </c>
      <c r="G1356" s="66" t="n">
        <v>-64.4398</v>
      </c>
      <c r="H1356" s="67" t="n">
        <f aca="false">E1356+IF(D1356="Long",1,-1)*G1356</f>
        <v>10986.4398</v>
      </c>
      <c r="I1356" s="68" t="n">
        <f aca="false">Assumptions!$B$58</f>
        <v>5.35750011455817</v>
      </c>
      <c r="J1356" s="68" t="n">
        <f aca="false">INDEX(Yearly!$D$5:$D$22,MATCH(C1356,Yearly!$A$5:$A$22,0))</f>
        <v>0.431476519293275</v>
      </c>
      <c r="K1356" s="68" t="n">
        <f aca="false">G1356-I1356-J1356</f>
        <v>-70.2287766338514</v>
      </c>
      <c r="L1356" s="69" t="n">
        <f aca="false">(I1356+J1356)/Assumptions!$B$8</f>
        <v>0.000255257700812932</v>
      </c>
      <c r="M1356" s="70" t="n">
        <f aca="false">F1356-L1356</f>
        <v>-0.00615525770081293</v>
      </c>
      <c r="N1356" s="71" t="n">
        <f aca="false">G1356*Assumptions!$B$7</f>
        <v>-506819.027</v>
      </c>
      <c r="O1356" s="71" t="n">
        <f aca="false">K1356*Assumptions!$B$7</f>
        <v>-552349.328225242</v>
      </c>
      <c r="P1356" s="68" t="n">
        <f aca="false">P1355+G1356</f>
        <v>19003.82108</v>
      </c>
      <c r="Q1356" s="68" t="n">
        <f aca="false">MAX(Q1355,P1356)</f>
        <v>19139.721555</v>
      </c>
      <c r="R1356" s="68" t="n">
        <f aca="false">Q1356-P1356</f>
        <v>135.900474999999</v>
      </c>
      <c r="S1356" s="68" t="n">
        <f aca="false">S1355+K1356</f>
        <v>11071.0533600399</v>
      </c>
      <c r="T1356" s="68" t="n">
        <f aca="false">MAX(T1355,S1356)</f>
        <v>11218.5317883076</v>
      </c>
      <c r="U1356" s="68" t="n">
        <f aca="false">T1356-S1356</f>
        <v>147.478428267703</v>
      </c>
      <c r="V1356" s="70" t="n">
        <f aca="false">V1355+F1356</f>
        <v>2.8951</v>
      </c>
      <c r="W1356" s="70" t="n">
        <f aca="false">MAX(W1355,V1356)</f>
        <v>2.9075</v>
      </c>
      <c r="X1356" s="70" t="n">
        <f aca="false">W1356-V1356</f>
        <v>0.0124</v>
      </c>
      <c r="Y1356" s="70" t="n">
        <f aca="false">Y1355+M1356</f>
        <v>2.54531450640527</v>
      </c>
      <c r="Z1356" s="70" t="n">
        <f aca="false">MAX(Z1355,Y1356)</f>
        <v>2.5582250218069</v>
      </c>
      <c r="AA1356" s="70" t="n">
        <f aca="false">Z1356-Y1356</f>
        <v>0.0129105154016256</v>
      </c>
      <c r="AB1356" s="72" t="n">
        <f aca="false">AB1355*(1+F1356)</f>
        <v>15.5308295746647</v>
      </c>
      <c r="AC1356" s="73" t="n">
        <f aca="false">MAX(AC1355,AB1356)</f>
        <v>15.7252192309712</v>
      </c>
      <c r="AD1356" s="70" t="n">
        <f aca="false">1-AB1356/AC1356</f>
        <v>0.01236165</v>
      </c>
      <c r="AE1356" s="73" t="n">
        <f aca="false">AE1355*(1+M1356)</f>
        <v>10.9536345577072</v>
      </c>
      <c r="AF1356" s="73" t="n">
        <f aca="false">MAX(AF1355,AE1356)</f>
        <v>11.0964338441299</v>
      </c>
      <c r="AG1356" s="70" t="n">
        <f aca="false">1-AE1356/AF1356</f>
        <v>0.0128689350496419</v>
      </c>
      <c r="AH1356" s="74" t="n">
        <f aca="false">IF(R1356&gt;0,AH1355+1,0)</f>
        <v>2</v>
      </c>
      <c r="AI1356" s="74" t="n">
        <f aca="false">IF(U1356&gt;0,AI1355+1,0)</f>
        <v>2</v>
      </c>
      <c r="AJ1356" s="74" t="n">
        <f aca="false">IF(G1356&gt;0,AJ1355+1,0)</f>
        <v>0</v>
      </c>
      <c r="AK1356" s="74" t="n">
        <f aca="false">IF(G1356&lt;=0,AK1355+1,0)</f>
        <v>2</v>
      </c>
      <c r="AL1356" s="74" t="n">
        <f aca="false">IF(K1356&gt;0,AL1355+1,0)</f>
        <v>0</v>
      </c>
      <c r="AM1356" s="74" t="n">
        <f aca="false">IF(K1356&lt;=0,AM1355+1,0)</f>
        <v>2</v>
      </c>
    </row>
    <row r="1357" customFormat="false" ht="15" hidden="false" customHeight="false" outlineLevel="0" collapsed="false">
      <c r="A1357" s="61" t="n">
        <v>1361</v>
      </c>
      <c r="B1357" s="62" t="n">
        <v>43685.6145833333</v>
      </c>
      <c r="C1357" s="63" t="n">
        <f aca="false">YEAR(B1357)</f>
        <v>2019</v>
      </c>
      <c r="D1357" s="32" t="s">
        <v>277</v>
      </c>
      <c r="E1357" s="64" t="n">
        <v>10986.2</v>
      </c>
      <c r="F1357" s="65" t="n">
        <v>-0.002</v>
      </c>
      <c r="G1357" s="66" t="n">
        <v>-21.9724</v>
      </c>
      <c r="H1357" s="67" t="n">
        <f aca="false">E1357+IF(D1357="Long",1,-1)*G1357</f>
        <v>10964.2276</v>
      </c>
      <c r="I1357" s="68" t="n">
        <f aca="false">Assumptions!$B$58</f>
        <v>5.35750011455817</v>
      </c>
      <c r="J1357" s="68" t="n">
        <f aca="false">INDEX(Yearly!$D$5:$D$22,MATCH(C1357,Yearly!$A$5:$A$22,0))</f>
        <v>0.431476519293275</v>
      </c>
      <c r="K1357" s="68" t="n">
        <f aca="false">G1357-I1357-J1357</f>
        <v>-27.7613766338514</v>
      </c>
      <c r="L1357" s="69" t="n">
        <f aca="false">(I1357+J1357)/Assumptions!$B$8</f>
        <v>0.000255257700812932</v>
      </c>
      <c r="M1357" s="70" t="n">
        <f aca="false">F1357-L1357</f>
        <v>-0.00225525770081293</v>
      </c>
      <c r="N1357" s="71" t="n">
        <f aca="false">G1357*Assumptions!$B$7</f>
        <v>-172812.926</v>
      </c>
      <c r="O1357" s="71" t="n">
        <f aca="false">K1357*Assumptions!$B$7</f>
        <v>-218343.227225242</v>
      </c>
      <c r="P1357" s="68" t="n">
        <f aca="false">P1356+G1357</f>
        <v>18981.84868</v>
      </c>
      <c r="Q1357" s="68" t="n">
        <f aca="false">MAX(Q1356,P1357)</f>
        <v>19139.721555</v>
      </c>
      <c r="R1357" s="68" t="n">
        <f aca="false">Q1357-P1357</f>
        <v>157.872874999997</v>
      </c>
      <c r="S1357" s="68" t="n">
        <f aca="false">S1356+K1357</f>
        <v>11043.2919834061</v>
      </c>
      <c r="T1357" s="68" t="n">
        <f aca="false">MAX(T1356,S1357)</f>
        <v>11218.5317883076</v>
      </c>
      <c r="U1357" s="68" t="n">
        <f aca="false">T1357-S1357</f>
        <v>175.239804901554</v>
      </c>
      <c r="V1357" s="70" t="n">
        <f aca="false">V1356+F1357</f>
        <v>2.89310000000001</v>
      </c>
      <c r="W1357" s="70" t="n">
        <f aca="false">MAX(W1356,V1357)</f>
        <v>2.9075</v>
      </c>
      <c r="X1357" s="70" t="n">
        <f aca="false">W1357-V1357</f>
        <v>0.0143999999999997</v>
      </c>
      <c r="Y1357" s="70" t="n">
        <f aca="false">Y1356+M1357</f>
        <v>2.54305924870446</v>
      </c>
      <c r="Z1357" s="70" t="n">
        <f aca="false">MAX(Z1356,Y1357)</f>
        <v>2.5582250218069</v>
      </c>
      <c r="AA1357" s="70" t="n">
        <f aca="false">Z1357-Y1357</f>
        <v>0.0151657731024386</v>
      </c>
      <c r="AB1357" s="72" t="n">
        <f aca="false">AB1356*(1+F1357)</f>
        <v>15.4997679155154</v>
      </c>
      <c r="AC1357" s="73" t="n">
        <f aca="false">MAX(AC1356,AB1357)</f>
        <v>15.7252192309712</v>
      </c>
      <c r="AD1357" s="70" t="n">
        <f aca="false">1-AB1357/AC1357</f>
        <v>0.0143369267</v>
      </c>
      <c r="AE1357" s="73" t="n">
        <f aca="false">AE1356*(1+M1357)</f>
        <v>10.928931289019</v>
      </c>
      <c r="AF1357" s="73" t="n">
        <f aca="false">MAX(AF1356,AE1357)</f>
        <v>11.0964338441299</v>
      </c>
      <c r="AG1357" s="70" t="n">
        <f aca="false">1-AE1357/AF1357</f>
        <v>0.0150951699855829</v>
      </c>
      <c r="AH1357" s="74" t="n">
        <f aca="false">IF(R1357&gt;0,AH1356+1,0)</f>
        <v>3</v>
      </c>
      <c r="AI1357" s="74" t="n">
        <f aca="false">IF(U1357&gt;0,AI1356+1,0)</f>
        <v>3</v>
      </c>
      <c r="AJ1357" s="74" t="n">
        <f aca="false">IF(G1357&gt;0,AJ1356+1,0)</f>
        <v>0</v>
      </c>
      <c r="AK1357" s="74" t="n">
        <f aca="false">IF(G1357&lt;=0,AK1356+1,0)</f>
        <v>3</v>
      </c>
      <c r="AL1357" s="74" t="n">
        <f aca="false">IF(K1357&gt;0,AL1356+1,0)</f>
        <v>0</v>
      </c>
      <c r="AM1357" s="74" t="n">
        <f aca="false">IF(K1357&lt;=0,AM1356+1,0)</f>
        <v>3</v>
      </c>
    </row>
    <row r="1358" customFormat="false" ht="15" hidden="false" customHeight="false" outlineLevel="0" collapsed="false">
      <c r="A1358" s="61" t="n">
        <v>1362</v>
      </c>
      <c r="B1358" s="62" t="n">
        <v>43690.6145833333</v>
      </c>
      <c r="C1358" s="63" t="n">
        <f aca="false">YEAR(B1358)</f>
        <v>2019</v>
      </c>
      <c r="D1358" s="32" t="s">
        <v>276</v>
      </c>
      <c r="E1358" s="64" t="n">
        <v>10964.2</v>
      </c>
      <c r="F1358" s="65" t="n">
        <v>-0.0066</v>
      </c>
      <c r="G1358" s="66" t="n">
        <v>-72.36372</v>
      </c>
      <c r="H1358" s="67" t="n">
        <f aca="false">E1358+IF(D1358="Long",1,-1)*G1358</f>
        <v>11036.56372</v>
      </c>
      <c r="I1358" s="68" t="n">
        <f aca="false">Assumptions!$B$58</f>
        <v>5.35750011455817</v>
      </c>
      <c r="J1358" s="68" t="n">
        <f aca="false">INDEX(Yearly!$D$5:$D$22,MATCH(C1358,Yearly!$A$5:$A$22,0))</f>
        <v>0.431476519293275</v>
      </c>
      <c r="K1358" s="68" t="n">
        <f aca="false">G1358-I1358-J1358</f>
        <v>-78.1526966338514</v>
      </c>
      <c r="L1358" s="69" t="n">
        <f aca="false">(I1358+J1358)/Assumptions!$B$8</f>
        <v>0.000255257700812932</v>
      </c>
      <c r="M1358" s="70" t="n">
        <f aca="false">F1358-L1358</f>
        <v>-0.00685525770081293</v>
      </c>
      <c r="N1358" s="71" t="n">
        <f aca="false">G1358*Assumptions!$B$7</f>
        <v>-569140.6578</v>
      </c>
      <c r="O1358" s="71" t="n">
        <f aca="false">K1358*Assumptions!$B$7</f>
        <v>-614670.959025242</v>
      </c>
      <c r="P1358" s="68" t="n">
        <f aca="false">P1357+G1358</f>
        <v>18909.48496</v>
      </c>
      <c r="Q1358" s="68" t="n">
        <f aca="false">MAX(Q1357,P1358)</f>
        <v>19139.721555</v>
      </c>
      <c r="R1358" s="68" t="n">
        <f aca="false">Q1358-P1358</f>
        <v>230.236594999999</v>
      </c>
      <c r="S1358" s="68" t="n">
        <f aca="false">S1357+K1358</f>
        <v>10965.1392867722</v>
      </c>
      <c r="T1358" s="68" t="n">
        <f aca="false">MAX(T1357,S1358)</f>
        <v>11218.5317883076</v>
      </c>
      <c r="U1358" s="68" t="n">
        <f aca="false">T1358-S1358</f>
        <v>253.392501535405</v>
      </c>
      <c r="V1358" s="70" t="n">
        <f aca="false">V1357+F1358</f>
        <v>2.8865</v>
      </c>
      <c r="W1358" s="70" t="n">
        <f aca="false">MAX(W1357,V1358)</f>
        <v>2.9075</v>
      </c>
      <c r="X1358" s="70" t="n">
        <f aca="false">W1358-V1358</f>
        <v>0.0209999999999999</v>
      </c>
      <c r="Y1358" s="70" t="n">
        <f aca="false">Y1357+M1358</f>
        <v>2.53620399100365</v>
      </c>
      <c r="Z1358" s="70" t="n">
        <f aca="false">MAX(Z1357,Y1358)</f>
        <v>2.5582250218069</v>
      </c>
      <c r="AA1358" s="70" t="n">
        <f aca="false">Z1358-Y1358</f>
        <v>0.0220210308032516</v>
      </c>
      <c r="AB1358" s="72" t="n">
        <f aca="false">AB1357*(1+F1358)</f>
        <v>15.397469447273</v>
      </c>
      <c r="AC1358" s="73" t="n">
        <f aca="false">MAX(AC1357,AB1358)</f>
        <v>15.7252192309712</v>
      </c>
      <c r="AD1358" s="70" t="n">
        <f aca="false">1-AB1358/AC1358</f>
        <v>0.0208423029837801</v>
      </c>
      <c r="AE1358" s="73" t="n">
        <f aca="false">AE1357*(1+M1358)</f>
        <v>10.8540106486383</v>
      </c>
      <c r="AF1358" s="73" t="n">
        <f aca="false">MAX(AF1357,AE1358)</f>
        <v>11.0964338441299</v>
      </c>
      <c r="AG1358" s="70" t="n">
        <f aca="false">1-AE1358/AF1358</f>
        <v>0.0218469464061072</v>
      </c>
      <c r="AH1358" s="74" t="n">
        <f aca="false">IF(R1358&gt;0,AH1357+1,0)</f>
        <v>4</v>
      </c>
      <c r="AI1358" s="74" t="n">
        <f aca="false">IF(U1358&gt;0,AI1357+1,0)</f>
        <v>4</v>
      </c>
      <c r="AJ1358" s="74" t="n">
        <f aca="false">IF(G1358&gt;0,AJ1357+1,0)</f>
        <v>0</v>
      </c>
      <c r="AK1358" s="74" t="n">
        <f aca="false">IF(G1358&lt;=0,AK1357+1,0)</f>
        <v>4</v>
      </c>
      <c r="AL1358" s="74" t="n">
        <f aca="false">IF(K1358&gt;0,AL1357+1,0)</f>
        <v>0</v>
      </c>
      <c r="AM1358" s="74" t="n">
        <f aca="false">IF(K1358&lt;=0,AM1357+1,0)</f>
        <v>4</v>
      </c>
    </row>
    <row r="1359" customFormat="false" ht="15" hidden="false" customHeight="false" outlineLevel="0" collapsed="false">
      <c r="A1359" s="61" t="n">
        <v>1363</v>
      </c>
      <c r="B1359" s="62" t="n">
        <v>43691.4479166667</v>
      </c>
      <c r="C1359" s="63" t="n">
        <f aca="false">YEAR(B1359)</f>
        <v>2019</v>
      </c>
      <c r="D1359" s="32" t="s">
        <v>277</v>
      </c>
      <c r="E1359" s="64" t="n">
        <v>11036.5</v>
      </c>
      <c r="F1359" s="65" t="n">
        <v>0.0007</v>
      </c>
      <c r="G1359" s="66" t="n">
        <v>7.72555</v>
      </c>
      <c r="H1359" s="67" t="n">
        <f aca="false">E1359+IF(D1359="Long",1,-1)*G1359</f>
        <v>11044.22555</v>
      </c>
      <c r="I1359" s="68" t="n">
        <f aca="false">Assumptions!$B$58</f>
        <v>5.35750011455817</v>
      </c>
      <c r="J1359" s="68" t="n">
        <f aca="false">INDEX(Yearly!$D$5:$D$22,MATCH(C1359,Yearly!$A$5:$A$22,0))</f>
        <v>0.431476519293275</v>
      </c>
      <c r="K1359" s="68" t="n">
        <f aca="false">G1359-I1359-J1359</f>
        <v>1.93657336614856</v>
      </c>
      <c r="L1359" s="69" t="n">
        <f aca="false">(I1359+J1359)/Assumptions!$B$8</f>
        <v>0.000255257700812932</v>
      </c>
      <c r="M1359" s="70" t="n">
        <f aca="false">F1359-L1359</f>
        <v>0.000444742299187068</v>
      </c>
      <c r="N1359" s="71" t="n">
        <f aca="false">G1359*Assumptions!$B$7</f>
        <v>60761.45075</v>
      </c>
      <c r="O1359" s="71" t="n">
        <f aca="false">K1359*Assumptions!$B$7</f>
        <v>15231.1495247584</v>
      </c>
      <c r="P1359" s="68" t="n">
        <f aca="false">P1358+G1359</f>
        <v>18917.21051</v>
      </c>
      <c r="Q1359" s="68" t="n">
        <f aca="false">MAX(Q1358,P1359)</f>
        <v>19139.721555</v>
      </c>
      <c r="R1359" s="68" t="n">
        <f aca="false">Q1359-P1359</f>
        <v>222.511044999999</v>
      </c>
      <c r="S1359" s="68" t="n">
        <f aca="false">S1358+K1359</f>
        <v>10967.0758601384</v>
      </c>
      <c r="T1359" s="68" t="n">
        <f aca="false">MAX(T1358,S1359)</f>
        <v>11218.5317883076</v>
      </c>
      <c r="U1359" s="68" t="n">
        <f aca="false">T1359-S1359</f>
        <v>251.455928169256</v>
      </c>
      <c r="V1359" s="70" t="n">
        <f aca="false">V1358+F1359</f>
        <v>2.88720000000001</v>
      </c>
      <c r="W1359" s="70" t="n">
        <f aca="false">MAX(W1358,V1359)</f>
        <v>2.9075</v>
      </c>
      <c r="X1359" s="70" t="n">
        <f aca="false">W1359-V1359</f>
        <v>0.0202999999999998</v>
      </c>
      <c r="Y1359" s="70" t="n">
        <f aca="false">Y1358+M1359</f>
        <v>2.53664873330283</v>
      </c>
      <c r="Z1359" s="70" t="n">
        <f aca="false">MAX(Z1358,Y1359)</f>
        <v>2.5582250218069</v>
      </c>
      <c r="AA1359" s="70" t="n">
        <f aca="false">Z1359-Y1359</f>
        <v>0.0215762885040647</v>
      </c>
      <c r="AB1359" s="72" t="n">
        <f aca="false">AB1358*(1+F1359)</f>
        <v>15.4082476758861</v>
      </c>
      <c r="AC1359" s="73" t="n">
        <f aca="false">MAX(AC1358,AB1359)</f>
        <v>15.7252192309712</v>
      </c>
      <c r="AD1359" s="70" t="n">
        <f aca="false">1-AB1359/AC1359</f>
        <v>0.0201568925958688</v>
      </c>
      <c r="AE1359" s="73" t="n">
        <f aca="false">AE1358*(1+M1359)</f>
        <v>10.8588378862896</v>
      </c>
      <c r="AF1359" s="73" t="n">
        <f aca="false">MAX(AF1358,AE1359)</f>
        <v>11.0964338441299</v>
      </c>
      <c r="AG1359" s="70" t="n">
        <f aca="false">1-AE1359/AF1359</f>
        <v>0.0214119203680949</v>
      </c>
      <c r="AH1359" s="74" t="n">
        <f aca="false">IF(R1359&gt;0,AH1358+1,0)</f>
        <v>5</v>
      </c>
      <c r="AI1359" s="74" t="n">
        <f aca="false">IF(U1359&gt;0,AI1358+1,0)</f>
        <v>5</v>
      </c>
      <c r="AJ1359" s="74" t="n">
        <f aca="false">IF(G1359&gt;0,AJ1358+1,0)</f>
        <v>1</v>
      </c>
      <c r="AK1359" s="74" t="n">
        <f aca="false">IF(G1359&lt;=0,AK1358+1,0)</f>
        <v>0</v>
      </c>
      <c r="AL1359" s="74" t="n">
        <f aca="false">IF(K1359&gt;0,AL1358+1,0)</f>
        <v>1</v>
      </c>
      <c r="AM1359" s="74" t="n">
        <f aca="false">IF(K1359&lt;=0,AM1358+1,0)</f>
        <v>0</v>
      </c>
    </row>
    <row r="1360" customFormat="false" ht="15" hidden="false" customHeight="false" outlineLevel="0" collapsed="false">
      <c r="A1360" s="61" t="n">
        <v>1364</v>
      </c>
      <c r="B1360" s="62" t="n">
        <v>43693.3854166667</v>
      </c>
      <c r="C1360" s="63" t="n">
        <f aca="false">YEAR(B1360)</f>
        <v>2019</v>
      </c>
      <c r="D1360" s="32" t="s">
        <v>276</v>
      </c>
      <c r="E1360" s="64" t="n">
        <v>11043.95</v>
      </c>
      <c r="F1360" s="65" t="n">
        <v>0.0028</v>
      </c>
      <c r="G1360" s="66" t="n">
        <v>30.92306</v>
      </c>
      <c r="H1360" s="67" t="n">
        <f aca="false">E1360+IF(D1360="Long",1,-1)*G1360</f>
        <v>11013.02694</v>
      </c>
      <c r="I1360" s="68" t="n">
        <f aca="false">Assumptions!$B$58</f>
        <v>5.35750011455817</v>
      </c>
      <c r="J1360" s="68" t="n">
        <f aca="false">INDEX(Yearly!$D$5:$D$22,MATCH(C1360,Yearly!$A$5:$A$22,0))</f>
        <v>0.431476519293275</v>
      </c>
      <c r="K1360" s="68" t="n">
        <f aca="false">G1360-I1360-J1360</f>
        <v>25.1340833661486</v>
      </c>
      <c r="L1360" s="69" t="n">
        <f aca="false">(I1360+J1360)/Assumptions!$B$8</f>
        <v>0.000255257700812932</v>
      </c>
      <c r="M1360" s="70" t="n">
        <f aca="false">F1360-L1360</f>
        <v>0.00254474229918707</v>
      </c>
      <c r="N1360" s="71" t="n">
        <f aca="false">G1360*Assumptions!$B$7</f>
        <v>243209.8669</v>
      </c>
      <c r="O1360" s="71" t="n">
        <f aca="false">K1360*Assumptions!$B$7</f>
        <v>197679.565674758</v>
      </c>
      <c r="P1360" s="68" t="n">
        <f aca="false">P1359+G1360</f>
        <v>18948.13357</v>
      </c>
      <c r="Q1360" s="68" t="n">
        <f aca="false">MAX(Q1359,P1360)</f>
        <v>19139.721555</v>
      </c>
      <c r="R1360" s="68" t="n">
        <f aca="false">Q1360-P1360</f>
        <v>191.587984999998</v>
      </c>
      <c r="S1360" s="68" t="n">
        <f aca="false">S1359+K1360</f>
        <v>10992.2099435045</v>
      </c>
      <c r="T1360" s="68" t="n">
        <f aca="false">MAX(T1359,S1360)</f>
        <v>11218.5317883076</v>
      </c>
      <c r="U1360" s="68" t="n">
        <f aca="false">T1360-S1360</f>
        <v>226.321844803108</v>
      </c>
      <c r="V1360" s="70" t="n">
        <f aca="false">V1359+F1360</f>
        <v>2.89000000000001</v>
      </c>
      <c r="W1360" s="70" t="n">
        <f aca="false">MAX(W1359,V1360)</f>
        <v>2.9075</v>
      </c>
      <c r="X1360" s="70" t="n">
        <f aca="false">W1360-V1360</f>
        <v>0.0174999999999996</v>
      </c>
      <c r="Y1360" s="70" t="n">
        <f aca="false">Y1359+M1360</f>
        <v>2.53919347560202</v>
      </c>
      <c r="Z1360" s="70" t="n">
        <f aca="false">MAX(Z1359,Y1360)</f>
        <v>2.5582250218069</v>
      </c>
      <c r="AA1360" s="70" t="n">
        <f aca="false">Z1360-Y1360</f>
        <v>0.0190315462048778</v>
      </c>
      <c r="AB1360" s="72" t="n">
        <f aca="false">AB1359*(1+F1360)</f>
        <v>15.4513907693785</v>
      </c>
      <c r="AC1360" s="73" t="n">
        <f aca="false">MAX(AC1359,AB1360)</f>
        <v>15.7252192309712</v>
      </c>
      <c r="AD1360" s="70" t="n">
        <f aca="false">1-AB1360/AC1360</f>
        <v>0.0174133318951373</v>
      </c>
      <c r="AE1360" s="73" t="n">
        <f aca="false">AE1359*(1+M1360)</f>
        <v>10.8864708303788</v>
      </c>
      <c r="AF1360" s="73" t="n">
        <f aca="false">MAX(AF1359,AE1360)</f>
        <v>11.0964338441299</v>
      </c>
      <c r="AG1360" s="70" t="n">
        <f aca="false">1-AE1360/AF1360</f>
        <v>0.0189216658883753</v>
      </c>
      <c r="AH1360" s="74" t="n">
        <f aca="false">IF(R1360&gt;0,AH1359+1,0)</f>
        <v>6</v>
      </c>
      <c r="AI1360" s="74" t="n">
        <f aca="false">IF(U1360&gt;0,AI1359+1,0)</f>
        <v>6</v>
      </c>
      <c r="AJ1360" s="74" t="n">
        <f aca="false">IF(G1360&gt;0,AJ1359+1,0)</f>
        <v>2</v>
      </c>
      <c r="AK1360" s="74" t="n">
        <f aca="false">IF(G1360&lt;=0,AK1359+1,0)</f>
        <v>0</v>
      </c>
      <c r="AL1360" s="74" t="n">
        <f aca="false">IF(K1360&gt;0,AL1359+1,0)</f>
        <v>2</v>
      </c>
      <c r="AM1360" s="74" t="n">
        <f aca="false">IF(K1360&lt;=0,AM1359+1,0)</f>
        <v>0</v>
      </c>
    </row>
    <row r="1361" customFormat="false" ht="15" hidden="false" customHeight="false" outlineLevel="0" collapsed="false">
      <c r="A1361" s="61" t="n">
        <v>1365</v>
      </c>
      <c r="B1361" s="62" t="n">
        <v>43693.4895833333</v>
      </c>
      <c r="C1361" s="63" t="n">
        <f aca="false">YEAR(B1361)</f>
        <v>2019</v>
      </c>
      <c r="D1361" s="32" t="s">
        <v>277</v>
      </c>
      <c r="E1361" s="64" t="n">
        <v>11012.95</v>
      </c>
      <c r="F1361" s="65" t="n">
        <v>-0.0009</v>
      </c>
      <c r="G1361" s="66" t="n">
        <v>-9.911655</v>
      </c>
      <c r="H1361" s="67" t="n">
        <f aca="false">E1361+IF(D1361="Long",1,-1)*G1361</f>
        <v>11003.038345</v>
      </c>
      <c r="I1361" s="68" t="n">
        <f aca="false">Assumptions!$B$58</f>
        <v>5.35750011455817</v>
      </c>
      <c r="J1361" s="68" t="n">
        <f aca="false">INDEX(Yearly!$D$5:$D$22,MATCH(C1361,Yearly!$A$5:$A$22,0))</f>
        <v>0.431476519293275</v>
      </c>
      <c r="K1361" s="68" t="n">
        <f aca="false">G1361-I1361-J1361</f>
        <v>-15.7006316338514</v>
      </c>
      <c r="L1361" s="69" t="n">
        <f aca="false">(I1361+J1361)/Assumptions!$B$8</f>
        <v>0.000255257700812932</v>
      </c>
      <c r="M1361" s="70" t="n">
        <f aca="false">F1361-L1361</f>
        <v>-0.00115525770081293</v>
      </c>
      <c r="N1361" s="71" t="n">
        <f aca="false">G1361*Assumptions!$B$7</f>
        <v>-77955.166575</v>
      </c>
      <c r="O1361" s="71" t="n">
        <f aca="false">K1361*Assumptions!$B$7</f>
        <v>-123485.467800242</v>
      </c>
      <c r="P1361" s="68" t="n">
        <f aca="false">P1360+G1361</f>
        <v>18938.221915</v>
      </c>
      <c r="Q1361" s="68" t="n">
        <f aca="false">MAX(Q1360,P1361)</f>
        <v>19139.721555</v>
      </c>
      <c r="R1361" s="68" t="n">
        <f aca="false">Q1361-P1361</f>
        <v>201.499639999998</v>
      </c>
      <c r="S1361" s="68" t="n">
        <f aca="false">S1360+K1361</f>
        <v>10976.5093118707</v>
      </c>
      <c r="T1361" s="68" t="n">
        <f aca="false">MAX(T1360,S1361)</f>
        <v>11218.5317883076</v>
      </c>
      <c r="U1361" s="68" t="n">
        <f aca="false">T1361-S1361</f>
        <v>242.02247643696</v>
      </c>
      <c r="V1361" s="70" t="n">
        <f aca="false">V1360+F1361</f>
        <v>2.88910000000001</v>
      </c>
      <c r="W1361" s="70" t="n">
        <f aca="false">MAX(W1360,V1361)</f>
        <v>2.9075</v>
      </c>
      <c r="X1361" s="70" t="n">
        <f aca="false">W1361-V1361</f>
        <v>0.0183999999999998</v>
      </c>
      <c r="Y1361" s="70" t="n">
        <f aca="false">Y1360+M1361</f>
        <v>2.53803821790121</v>
      </c>
      <c r="Z1361" s="70" t="n">
        <f aca="false">MAX(Z1360,Y1361)</f>
        <v>2.5582250218069</v>
      </c>
      <c r="AA1361" s="70" t="n">
        <f aca="false">Z1361-Y1361</f>
        <v>0.0201868039056907</v>
      </c>
      <c r="AB1361" s="72" t="n">
        <f aca="false">AB1360*(1+F1361)</f>
        <v>15.4374845176861</v>
      </c>
      <c r="AC1361" s="73" t="n">
        <f aca="false">MAX(AC1360,AB1361)</f>
        <v>15.7252192309712</v>
      </c>
      <c r="AD1361" s="70" t="n">
        <f aca="false">1-AB1361/AC1361</f>
        <v>0.0182976598964317</v>
      </c>
      <c r="AE1361" s="73" t="n">
        <f aca="false">AE1360*(1+M1361)</f>
        <v>10.8738941511174</v>
      </c>
      <c r="AF1361" s="73" t="n">
        <f aca="false">MAX(AF1360,AE1361)</f>
        <v>11.0964338441299</v>
      </c>
      <c r="AG1361" s="70" t="n">
        <f aca="false">1-AE1361/AF1361</f>
        <v>0.0200550641889585</v>
      </c>
      <c r="AH1361" s="74" t="n">
        <f aca="false">IF(R1361&gt;0,AH1360+1,0)</f>
        <v>7</v>
      </c>
      <c r="AI1361" s="74" t="n">
        <f aca="false">IF(U1361&gt;0,AI1360+1,0)</f>
        <v>7</v>
      </c>
      <c r="AJ1361" s="74" t="n">
        <f aca="false">IF(G1361&gt;0,AJ1360+1,0)</f>
        <v>0</v>
      </c>
      <c r="AK1361" s="74" t="n">
        <f aca="false">IF(G1361&lt;=0,AK1360+1,0)</f>
        <v>1</v>
      </c>
      <c r="AL1361" s="74" t="n">
        <f aca="false">IF(K1361&gt;0,AL1360+1,0)</f>
        <v>0</v>
      </c>
      <c r="AM1361" s="74" t="n">
        <f aca="false">IF(K1361&lt;=0,AM1360+1,0)</f>
        <v>1</v>
      </c>
    </row>
    <row r="1362" customFormat="false" ht="15" hidden="false" customHeight="false" outlineLevel="0" collapsed="false">
      <c r="A1362" s="61" t="n">
        <v>1366</v>
      </c>
      <c r="B1362" s="62" t="n">
        <v>43697.4270833333</v>
      </c>
      <c r="C1362" s="63" t="n">
        <f aca="false">YEAR(B1362)</f>
        <v>2019</v>
      </c>
      <c r="D1362" s="32" t="s">
        <v>276</v>
      </c>
      <c r="E1362" s="64" t="n">
        <v>11002.9</v>
      </c>
      <c r="F1362" s="65" t="n">
        <v>-0.0039</v>
      </c>
      <c r="G1362" s="66" t="n">
        <v>-42.91131</v>
      </c>
      <c r="H1362" s="67" t="n">
        <f aca="false">E1362+IF(D1362="Long",1,-1)*G1362</f>
        <v>11045.81131</v>
      </c>
      <c r="I1362" s="68" t="n">
        <f aca="false">Assumptions!$B$58</f>
        <v>5.35750011455817</v>
      </c>
      <c r="J1362" s="68" t="n">
        <f aca="false">INDEX(Yearly!$D$5:$D$22,MATCH(C1362,Yearly!$A$5:$A$22,0))</f>
        <v>0.431476519293275</v>
      </c>
      <c r="K1362" s="68" t="n">
        <f aca="false">G1362-I1362-J1362</f>
        <v>-48.7002866338515</v>
      </c>
      <c r="L1362" s="69" t="n">
        <f aca="false">(I1362+J1362)/Assumptions!$B$8</f>
        <v>0.000255257700812932</v>
      </c>
      <c r="M1362" s="70" t="n">
        <f aca="false">F1362-L1362</f>
        <v>-0.00415525770081293</v>
      </c>
      <c r="N1362" s="71" t="n">
        <f aca="false">G1362*Assumptions!$B$7</f>
        <v>-337497.45315</v>
      </c>
      <c r="O1362" s="71" t="n">
        <f aca="false">K1362*Assumptions!$B$7</f>
        <v>-383027.754375242</v>
      </c>
      <c r="P1362" s="68" t="n">
        <f aca="false">P1361+G1362</f>
        <v>18895.310605</v>
      </c>
      <c r="Q1362" s="68" t="n">
        <f aca="false">MAX(Q1361,P1362)</f>
        <v>19139.721555</v>
      </c>
      <c r="R1362" s="68" t="n">
        <f aca="false">Q1362-P1362</f>
        <v>244.410949999998</v>
      </c>
      <c r="S1362" s="68" t="n">
        <f aca="false">S1361+K1362</f>
        <v>10927.8090252368</v>
      </c>
      <c r="T1362" s="68" t="n">
        <f aca="false">MAX(T1361,S1362)</f>
        <v>11218.5317883076</v>
      </c>
      <c r="U1362" s="68" t="n">
        <f aca="false">T1362-S1362</f>
        <v>290.722763070811</v>
      </c>
      <c r="V1362" s="70" t="n">
        <f aca="false">V1361+F1362</f>
        <v>2.88520000000001</v>
      </c>
      <c r="W1362" s="70" t="n">
        <f aca="false">MAX(W1361,V1362)</f>
        <v>2.9075</v>
      </c>
      <c r="X1362" s="70" t="n">
        <f aca="false">W1362-V1362</f>
        <v>0.0222999999999995</v>
      </c>
      <c r="Y1362" s="70" t="n">
        <f aca="false">Y1361+M1362</f>
        <v>2.5338829602004</v>
      </c>
      <c r="Z1362" s="70" t="n">
        <f aca="false">MAX(Z1361,Y1362)</f>
        <v>2.5582250218069</v>
      </c>
      <c r="AA1362" s="70" t="n">
        <f aca="false">Z1362-Y1362</f>
        <v>0.0243420616065038</v>
      </c>
      <c r="AB1362" s="72" t="n">
        <f aca="false">AB1361*(1+F1362)</f>
        <v>15.3772783280671</v>
      </c>
      <c r="AC1362" s="73" t="n">
        <f aca="false">MAX(AC1361,AB1362)</f>
        <v>15.7252192309712</v>
      </c>
      <c r="AD1362" s="70" t="n">
        <f aca="false">1-AB1362/AC1362</f>
        <v>0.0221262990228357</v>
      </c>
      <c r="AE1362" s="73" t="n">
        <f aca="false">AE1361*(1+M1362)</f>
        <v>10.8287103187081</v>
      </c>
      <c r="AF1362" s="73" t="n">
        <f aca="false">MAX(AF1361,AE1362)</f>
        <v>11.0964338441299</v>
      </c>
      <c r="AG1362" s="70" t="n">
        <f aca="false">1-AE1362/AF1362</f>
        <v>0.02412698792986</v>
      </c>
      <c r="AH1362" s="74" t="n">
        <f aca="false">IF(R1362&gt;0,AH1361+1,0)</f>
        <v>8</v>
      </c>
      <c r="AI1362" s="74" t="n">
        <f aca="false">IF(U1362&gt;0,AI1361+1,0)</f>
        <v>8</v>
      </c>
      <c r="AJ1362" s="74" t="n">
        <f aca="false">IF(G1362&gt;0,AJ1361+1,0)</f>
        <v>0</v>
      </c>
      <c r="AK1362" s="74" t="n">
        <f aca="false">IF(G1362&lt;=0,AK1361+1,0)</f>
        <v>2</v>
      </c>
      <c r="AL1362" s="74" t="n">
        <f aca="false">IF(K1362&gt;0,AL1361+1,0)</f>
        <v>0</v>
      </c>
      <c r="AM1362" s="74" t="n">
        <f aca="false">IF(K1362&lt;=0,AM1361+1,0)</f>
        <v>2</v>
      </c>
    </row>
    <row r="1363" customFormat="false" ht="15" hidden="false" customHeight="false" outlineLevel="0" collapsed="false">
      <c r="A1363" s="61" t="n">
        <v>1367</v>
      </c>
      <c r="B1363" s="62" t="n">
        <v>43697.59375</v>
      </c>
      <c r="C1363" s="63" t="n">
        <f aca="false">YEAR(B1363)</f>
        <v>2019</v>
      </c>
      <c r="D1363" s="32" t="s">
        <v>277</v>
      </c>
      <c r="E1363" s="64" t="n">
        <v>11046.2</v>
      </c>
      <c r="F1363" s="65" t="n">
        <v>-0.0028</v>
      </c>
      <c r="G1363" s="66" t="n">
        <v>-30.92936</v>
      </c>
      <c r="H1363" s="67" t="n">
        <f aca="false">E1363+IF(D1363="Long",1,-1)*G1363</f>
        <v>11015.27064</v>
      </c>
      <c r="I1363" s="68" t="n">
        <f aca="false">Assumptions!$B$58</f>
        <v>5.35750011455817</v>
      </c>
      <c r="J1363" s="68" t="n">
        <f aca="false">INDEX(Yearly!$D$5:$D$22,MATCH(C1363,Yearly!$A$5:$A$22,0))</f>
        <v>0.431476519293275</v>
      </c>
      <c r="K1363" s="68" t="n">
        <f aca="false">G1363-I1363-J1363</f>
        <v>-36.7183366338514</v>
      </c>
      <c r="L1363" s="69" t="n">
        <f aca="false">(I1363+J1363)/Assumptions!$B$8</f>
        <v>0.000255257700812932</v>
      </c>
      <c r="M1363" s="70" t="n">
        <f aca="false">F1363-L1363</f>
        <v>-0.00305525770081293</v>
      </c>
      <c r="N1363" s="71" t="n">
        <f aca="false">G1363*Assumptions!$B$7</f>
        <v>-243259.4164</v>
      </c>
      <c r="O1363" s="71" t="n">
        <f aca="false">K1363*Assumptions!$B$7</f>
        <v>-288789.717625242</v>
      </c>
      <c r="P1363" s="68" t="n">
        <f aca="false">P1362+G1363</f>
        <v>18864.381245</v>
      </c>
      <c r="Q1363" s="68" t="n">
        <f aca="false">MAX(Q1362,P1363)</f>
        <v>19139.721555</v>
      </c>
      <c r="R1363" s="68" t="n">
        <f aca="false">Q1363-P1363</f>
        <v>275.340309999996</v>
      </c>
      <c r="S1363" s="68" t="n">
        <f aca="false">S1362+K1363</f>
        <v>10891.090688603</v>
      </c>
      <c r="T1363" s="68" t="n">
        <f aca="false">MAX(T1362,S1363)</f>
        <v>11218.5317883076</v>
      </c>
      <c r="U1363" s="68" t="n">
        <f aca="false">T1363-S1363</f>
        <v>327.441099704663</v>
      </c>
      <c r="V1363" s="70" t="n">
        <f aca="false">V1362+F1363</f>
        <v>2.88240000000001</v>
      </c>
      <c r="W1363" s="70" t="n">
        <f aca="false">MAX(W1362,V1363)</f>
        <v>2.9075</v>
      </c>
      <c r="X1363" s="70" t="n">
        <f aca="false">W1363-V1363</f>
        <v>0.0250999999999997</v>
      </c>
      <c r="Y1363" s="70" t="n">
        <f aca="false">Y1362+M1363</f>
        <v>2.53082770249958</v>
      </c>
      <c r="Z1363" s="70" t="n">
        <f aca="false">MAX(Z1362,Y1363)</f>
        <v>2.5582250218069</v>
      </c>
      <c r="AA1363" s="70" t="n">
        <f aca="false">Z1363-Y1363</f>
        <v>0.0273973193073167</v>
      </c>
      <c r="AB1363" s="72" t="n">
        <f aca="false">AB1362*(1+F1363)</f>
        <v>15.3342219487485</v>
      </c>
      <c r="AC1363" s="73" t="n">
        <f aca="false">MAX(AC1362,AB1363)</f>
        <v>15.7252192309712</v>
      </c>
      <c r="AD1363" s="70" t="n">
        <f aca="false">1-AB1363/AC1363</f>
        <v>0.0248643453855718</v>
      </c>
      <c r="AE1363" s="73" t="n">
        <f aca="false">AE1362*(1+M1363)</f>
        <v>10.795625818117</v>
      </c>
      <c r="AF1363" s="73" t="n">
        <f aca="false">MAX(AF1362,AE1363)</f>
        <v>11.0964338441299</v>
      </c>
      <c r="AG1363" s="70" t="n">
        <f aca="false">1-AE1363/AF1363</f>
        <v>0.0271085314650028</v>
      </c>
      <c r="AH1363" s="74" t="n">
        <f aca="false">IF(R1363&gt;0,AH1362+1,0)</f>
        <v>9</v>
      </c>
      <c r="AI1363" s="74" t="n">
        <f aca="false">IF(U1363&gt;0,AI1362+1,0)</f>
        <v>9</v>
      </c>
      <c r="AJ1363" s="74" t="n">
        <f aca="false">IF(G1363&gt;0,AJ1362+1,0)</f>
        <v>0</v>
      </c>
      <c r="AK1363" s="74" t="n">
        <f aca="false">IF(G1363&lt;=0,AK1362+1,0)</f>
        <v>3</v>
      </c>
      <c r="AL1363" s="74" t="n">
        <f aca="false">IF(K1363&gt;0,AL1362+1,0)</f>
        <v>0</v>
      </c>
      <c r="AM1363" s="74" t="n">
        <f aca="false">IF(K1363&lt;=0,AM1362+1,0)</f>
        <v>3</v>
      </c>
    </row>
    <row r="1364" customFormat="false" ht="15" hidden="false" customHeight="false" outlineLevel="0" collapsed="false">
      <c r="A1364" s="61" t="n">
        <v>1368</v>
      </c>
      <c r="B1364" s="62" t="n">
        <v>43697.6368055556</v>
      </c>
      <c r="C1364" s="63" t="n">
        <f aca="false">YEAR(B1364)</f>
        <v>2019</v>
      </c>
      <c r="D1364" s="32" t="s">
        <v>276</v>
      </c>
      <c r="E1364" s="64" t="n">
        <v>11015.55</v>
      </c>
      <c r="F1364" s="65" t="n">
        <v>0.0139</v>
      </c>
      <c r="G1364" s="66" t="n">
        <v>153.116145</v>
      </c>
      <c r="H1364" s="67" t="n">
        <f aca="false">E1364+IF(D1364="Long",1,-1)*G1364</f>
        <v>10862.433855</v>
      </c>
      <c r="I1364" s="68" t="n">
        <f aca="false">Assumptions!$B$58</f>
        <v>5.35750011455817</v>
      </c>
      <c r="J1364" s="68" t="n">
        <f aca="false">INDEX(Yearly!$D$5:$D$22,MATCH(C1364,Yearly!$A$5:$A$22,0))</f>
        <v>0.431476519293275</v>
      </c>
      <c r="K1364" s="68" t="n">
        <f aca="false">G1364-I1364-J1364</f>
        <v>147.327168366149</v>
      </c>
      <c r="L1364" s="69" t="n">
        <f aca="false">(I1364+J1364)/Assumptions!$B$8</f>
        <v>0.000255257700812932</v>
      </c>
      <c r="M1364" s="70" t="n">
        <f aca="false">F1364-L1364</f>
        <v>0.0136447422991871</v>
      </c>
      <c r="N1364" s="71" t="n">
        <f aca="false">G1364*Assumptions!$B$7</f>
        <v>1204258.480425</v>
      </c>
      <c r="O1364" s="71" t="n">
        <f aca="false">K1364*Assumptions!$B$7</f>
        <v>1158728.17919976</v>
      </c>
      <c r="P1364" s="68" t="n">
        <f aca="false">P1363+G1364</f>
        <v>19017.49739</v>
      </c>
      <c r="Q1364" s="68" t="n">
        <f aca="false">MAX(Q1363,P1364)</f>
        <v>19139.721555</v>
      </c>
      <c r="R1364" s="68" t="n">
        <f aca="false">Q1364-P1364</f>
        <v>122.224164999996</v>
      </c>
      <c r="S1364" s="68" t="n">
        <f aca="false">S1363+K1364</f>
        <v>11038.4178569691</v>
      </c>
      <c r="T1364" s="68" t="n">
        <f aca="false">MAX(T1363,S1364)</f>
        <v>11218.5317883076</v>
      </c>
      <c r="U1364" s="68" t="n">
        <f aca="false">T1364-S1364</f>
        <v>180.113931338516</v>
      </c>
      <c r="V1364" s="70" t="n">
        <f aca="false">V1363+F1364</f>
        <v>2.89630000000001</v>
      </c>
      <c r="W1364" s="70" t="n">
        <f aca="false">MAX(W1363,V1364)</f>
        <v>2.9075</v>
      </c>
      <c r="X1364" s="70" t="n">
        <f aca="false">W1364-V1364</f>
        <v>0.0111999999999997</v>
      </c>
      <c r="Y1364" s="70" t="n">
        <f aca="false">Y1363+M1364</f>
        <v>2.54447244479877</v>
      </c>
      <c r="Z1364" s="70" t="n">
        <f aca="false">MAX(Z1363,Y1364)</f>
        <v>2.5582250218069</v>
      </c>
      <c r="AA1364" s="70" t="n">
        <f aca="false">Z1364-Y1364</f>
        <v>0.0137525770081295</v>
      </c>
      <c r="AB1364" s="72" t="n">
        <f aca="false">AB1363*(1+F1364)</f>
        <v>15.5473676338361</v>
      </c>
      <c r="AC1364" s="73" t="n">
        <f aca="false">MAX(AC1363,AB1364)</f>
        <v>15.7252192309712</v>
      </c>
      <c r="AD1364" s="70" t="n">
        <f aca="false">1-AB1364/AC1364</f>
        <v>0.0113099597864312</v>
      </c>
      <c r="AE1364" s="73" t="n">
        <f aca="false">AE1363*(1+M1364)</f>
        <v>10.9429293503637</v>
      </c>
      <c r="AF1364" s="73" t="n">
        <f aca="false">MAX(AF1363,AE1364)</f>
        <v>11.0964338441299</v>
      </c>
      <c r="AG1364" s="70" t="n">
        <f aca="false">1-AE1364/AF1364</f>
        <v>0.0138336780917652</v>
      </c>
      <c r="AH1364" s="74" t="n">
        <f aca="false">IF(R1364&gt;0,AH1363+1,0)</f>
        <v>10</v>
      </c>
      <c r="AI1364" s="74" t="n">
        <f aca="false">IF(U1364&gt;0,AI1363+1,0)</f>
        <v>10</v>
      </c>
      <c r="AJ1364" s="74" t="n">
        <f aca="false">IF(G1364&gt;0,AJ1363+1,0)</f>
        <v>1</v>
      </c>
      <c r="AK1364" s="74" t="n">
        <f aca="false">IF(G1364&lt;=0,AK1363+1,0)</f>
        <v>0</v>
      </c>
      <c r="AL1364" s="74" t="n">
        <f aca="false">IF(K1364&gt;0,AL1363+1,0)</f>
        <v>1</v>
      </c>
      <c r="AM1364" s="74" t="n">
        <f aca="false">IF(K1364&lt;=0,AM1363+1,0)</f>
        <v>0</v>
      </c>
    </row>
    <row r="1365" customFormat="false" ht="15" hidden="false" customHeight="false" outlineLevel="0" collapsed="false">
      <c r="A1365" s="61" t="n">
        <v>1369</v>
      </c>
      <c r="B1365" s="62" t="n">
        <v>43703.40625</v>
      </c>
      <c r="C1365" s="63" t="n">
        <f aca="false">YEAR(B1365)</f>
        <v>2019</v>
      </c>
      <c r="D1365" s="32" t="s">
        <v>277</v>
      </c>
      <c r="E1365" s="64" t="n">
        <v>10862.65</v>
      </c>
      <c r="F1365" s="65" t="n">
        <v>-0.0069</v>
      </c>
      <c r="G1365" s="66" t="n">
        <v>-74.952285</v>
      </c>
      <c r="H1365" s="67" t="n">
        <f aca="false">E1365+IF(D1365="Long",1,-1)*G1365</f>
        <v>10787.697715</v>
      </c>
      <c r="I1365" s="68" t="n">
        <f aca="false">Assumptions!$B$58</f>
        <v>5.35750011455817</v>
      </c>
      <c r="J1365" s="68" t="n">
        <f aca="false">INDEX(Yearly!$D$5:$D$22,MATCH(C1365,Yearly!$A$5:$A$22,0))</f>
        <v>0.431476519293275</v>
      </c>
      <c r="K1365" s="68" t="n">
        <f aca="false">G1365-I1365-J1365</f>
        <v>-80.7412616338514</v>
      </c>
      <c r="L1365" s="69" t="n">
        <f aca="false">(I1365+J1365)/Assumptions!$B$8</f>
        <v>0.000255257700812932</v>
      </c>
      <c r="M1365" s="70" t="n">
        <f aca="false">F1365-L1365</f>
        <v>-0.00715525770081293</v>
      </c>
      <c r="N1365" s="71" t="n">
        <f aca="false">G1365*Assumptions!$B$7</f>
        <v>-589499.721525</v>
      </c>
      <c r="O1365" s="71" t="n">
        <f aca="false">K1365*Assumptions!$B$7</f>
        <v>-635030.022750242</v>
      </c>
      <c r="P1365" s="68" t="n">
        <f aca="false">P1364+G1365</f>
        <v>18942.545105</v>
      </c>
      <c r="Q1365" s="68" t="n">
        <f aca="false">MAX(Q1364,P1365)</f>
        <v>19139.721555</v>
      </c>
      <c r="R1365" s="68" t="n">
        <f aca="false">Q1365-P1365</f>
        <v>197.176449999995</v>
      </c>
      <c r="S1365" s="68" t="n">
        <f aca="false">S1364+K1365</f>
        <v>10957.6765953352</v>
      </c>
      <c r="T1365" s="68" t="n">
        <f aca="false">MAX(T1364,S1365)</f>
        <v>11218.5317883076</v>
      </c>
      <c r="U1365" s="68" t="n">
        <f aca="false">T1365-S1365</f>
        <v>260.855192972367</v>
      </c>
      <c r="V1365" s="70" t="n">
        <f aca="false">V1364+F1365</f>
        <v>2.88940000000001</v>
      </c>
      <c r="W1365" s="70" t="n">
        <f aca="false">MAX(W1364,V1365)</f>
        <v>2.9075</v>
      </c>
      <c r="X1365" s="70" t="n">
        <f aca="false">W1365-V1365</f>
        <v>0.0180999999999996</v>
      </c>
      <c r="Y1365" s="70" t="n">
        <f aca="false">Y1364+M1365</f>
        <v>2.53731718709796</v>
      </c>
      <c r="Z1365" s="70" t="n">
        <f aca="false">MAX(Z1364,Y1365)</f>
        <v>2.5582250218069</v>
      </c>
      <c r="AA1365" s="70" t="n">
        <f aca="false">Z1365-Y1365</f>
        <v>0.0209078347089422</v>
      </c>
      <c r="AB1365" s="72" t="n">
        <f aca="false">AB1364*(1+F1365)</f>
        <v>15.4400907971627</v>
      </c>
      <c r="AC1365" s="73" t="n">
        <f aca="false">MAX(AC1364,AB1365)</f>
        <v>15.7252192309712</v>
      </c>
      <c r="AD1365" s="70" t="n">
        <f aca="false">1-AB1365/AC1365</f>
        <v>0.0181319210639048</v>
      </c>
      <c r="AE1365" s="73" t="n">
        <f aca="false">AE1364*(1+M1365)</f>
        <v>10.86462987086</v>
      </c>
      <c r="AF1365" s="73" t="n">
        <f aca="false">MAX(AF1364,AE1365)</f>
        <v>11.0964338441299</v>
      </c>
      <c r="AG1365" s="70" t="n">
        <f aca="false">1-AE1365/AF1365</f>
        <v>0.0208899522608814</v>
      </c>
      <c r="AH1365" s="74" t="n">
        <f aca="false">IF(R1365&gt;0,AH1364+1,0)</f>
        <v>11</v>
      </c>
      <c r="AI1365" s="74" t="n">
        <f aca="false">IF(U1365&gt;0,AI1364+1,0)</f>
        <v>11</v>
      </c>
      <c r="AJ1365" s="74" t="n">
        <f aca="false">IF(G1365&gt;0,AJ1364+1,0)</f>
        <v>0</v>
      </c>
      <c r="AK1365" s="74" t="n">
        <f aca="false">IF(G1365&lt;=0,AK1364+1,0)</f>
        <v>1</v>
      </c>
      <c r="AL1365" s="74" t="n">
        <f aca="false">IF(K1365&gt;0,AL1364+1,0)</f>
        <v>0</v>
      </c>
      <c r="AM1365" s="74" t="n">
        <f aca="false">IF(K1365&lt;=0,AM1364+1,0)</f>
        <v>1</v>
      </c>
    </row>
    <row r="1366" customFormat="false" ht="15" hidden="false" customHeight="false" outlineLevel="0" collapsed="false">
      <c r="A1366" s="61" t="n">
        <v>1370</v>
      </c>
      <c r="B1366" s="62" t="n">
        <v>43703.4270833333</v>
      </c>
      <c r="C1366" s="63" t="n">
        <f aca="false">YEAR(B1366)</f>
        <v>2019</v>
      </c>
      <c r="D1366" s="32" t="s">
        <v>276</v>
      </c>
      <c r="E1366" s="64" t="n">
        <v>10788.2</v>
      </c>
      <c r="F1366" s="65" t="n">
        <v>-0.0102</v>
      </c>
      <c r="G1366" s="66" t="n">
        <v>-110.03964</v>
      </c>
      <c r="H1366" s="67" t="n">
        <f aca="false">E1366+IF(D1366="Long",1,-1)*G1366</f>
        <v>10898.23964</v>
      </c>
      <c r="I1366" s="68" t="n">
        <f aca="false">Assumptions!$B$58</f>
        <v>5.35750011455817</v>
      </c>
      <c r="J1366" s="68" t="n">
        <f aca="false">INDEX(Yearly!$D$5:$D$22,MATCH(C1366,Yearly!$A$5:$A$22,0))</f>
        <v>0.431476519293275</v>
      </c>
      <c r="K1366" s="68" t="n">
        <f aca="false">G1366-I1366-J1366</f>
        <v>-115.828616633851</v>
      </c>
      <c r="L1366" s="69" t="n">
        <f aca="false">(I1366+J1366)/Assumptions!$B$8</f>
        <v>0.000255257700812932</v>
      </c>
      <c r="M1366" s="70" t="n">
        <f aca="false">F1366-L1366</f>
        <v>-0.0104552577008129</v>
      </c>
      <c r="N1366" s="71" t="n">
        <f aca="false">G1366*Assumptions!$B$7</f>
        <v>-865461.7686</v>
      </c>
      <c r="O1366" s="71" t="n">
        <f aca="false">K1366*Assumptions!$B$7</f>
        <v>-910992.069825242</v>
      </c>
      <c r="P1366" s="68" t="n">
        <f aca="false">P1365+G1366</f>
        <v>18832.505465</v>
      </c>
      <c r="Q1366" s="68" t="n">
        <f aca="false">MAX(Q1365,P1366)</f>
        <v>19139.721555</v>
      </c>
      <c r="R1366" s="68" t="n">
        <f aca="false">Q1366-P1366</f>
        <v>307.216089999994</v>
      </c>
      <c r="S1366" s="68" t="n">
        <f aca="false">S1365+K1366</f>
        <v>10841.8479787014</v>
      </c>
      <c r="T1366" s="68" t="n">
        <f aca="false">MAX(T1365,S1366)</f>
        <v>11218.5317883076</v>
      </c>
      <c r="U1366" s="68" t="n">
        <f aca="false">T1366-S1366</f>
        <v>376.683809606218</v>
      </c>
      <c r="V1366" s="70" t="n">
        <f aca="false">V1365+F1366</f>
        <v>2.87920000000001</v>
      </c>
      <c r="W1366" s="70" t="n">
        <f aca="false">MAX(W1365,V1366)</f>
        <v>2.9075</v>
      </c>
      <c r="X1366" s="70" t="n">
        <f aca="false">W1366-V1366</f>
        <v>0.0282999999999998</v>
      </c>
      <c r="Y1366" s="70" t="n">
        <f aca="false">Y1365+M1366</f>
        <v>2.52686192939714</v>
      </c>
      <c r="Z1366" s="70" t="n">
        <f aca="false">MAX(Z1365,Y1366)</f>
        <v>2.5582250218069</v>
      </c>
      <c r="AA1366" s="70" t="n">
        <f aca="false">Z1366-Y1366</f>
        <v>0.0313630924097552</v>
      </c>
      <c r="AB1366" s="72" t="n">
        <f aca="false">AB1365*(1+F1366)</f>
        <v>15.2826018710316</v>
      </c>
      <c r="AC1366" s="73" t="n">
        <f aca="false">MAX(AC1365,AB1366)</f>
        <v>15.7252192309712</v>
      </c>
      <c r="AD1366" s="70" t="n">
        <f aca="false">1-AB1366/AC1366</f>
        <v>0.0281469754690529</v>
      </c>
      <c r="AE1366" s="73" t="n">
        <f aca="false">AE1365*(1+M1366)</f>
        <v>10.7510373657362</v>
      </c>
      <c r="AF1366" s="73" t="n">
        <f aca="false">MAX(AF1365,AE1366)</f>
        <v>11.0964338441299</v>
      </c>
      <c r="AG1366" s="70" t="n">
        <f aca="false">1-AE1366/AF1366</f>
        <v>0.0311268001274491</v>
      </c>
      <c r="AH1366" s="74" t="n">
        <f aca="false">IF(R1366&gt;0,AH1365+1,0)</f>
        <v>12</v>
      </c>
      <c r="AI1366" s="74" t="n">
        <f aca="false">IF(U1366&gt;0,AI1365+1,0)</f>
        <v>12</v>
      </c>
      <c r="AJ1366" s="74" t="n">
        <f aca="false">IF(G1366&gt;0,AJ1365+1,0)</f>
        <v>0</v>
      </c>
      <c r="AK1366" s="74" t="n">
        <f aca="false">IF(G1366&lt;=0,AK1365+1,0)</f>
        <v>2</v>
      </c>
      <c r="AL1366" s="74" t="n">
        <f aca="false">IF(K1366&gt;0,AL1365+1,0)</f>
        <v>0</v>
      </c>
      <c r="AM1366" s="74" t="n">
        <f aca="false">IF(K1366&lt;=0,AM1365+1,0)</f>
        <v>2</v>
      </c>
    </row>
    <row r="1367" customFormat="false" ht="15" hidden="false" customHeight="false" outlineLevel="0" collapsed="false">
      <c r="A1367" s="61" t="n">
        <v>1371</v>
      </c>
      <c r="B1367" s="62" t="n">
        <v>43703.4895833333</v>
      </c>
      <c r="C1367" s="63" t="n">
        <f aca="false">YEAR(B1367)</f>
        <v>2019</v>
      </c>
      <c r="D1367" s="32" t="s">
        <v>277</v>
      </c>
      <c r="E1367" s="64" t="n">
        <v>10898.7</v>
      </c>
      <c r="F1367" s="65" t="n">
        <v>0.009</v>
      </c>
      <c r="G1367" s="66" t="n">
        <v>98.0883</v>
      </c>
      <c r="H1367" s="67" t="n">
        <f aca="false">E1367+IF(D1367="Long",1,-1)*G1367</f>
        <v>10996.7883</v>
      </c>
      <c r="I1367" s="68" t="n">
        <f aca="false">Assumptions!$B$58</f>
        <v>5.35750011455817</v>
      </c>
      <c r="J1367" s="68" t="n">
        <f aca="false">INDEX(Yearly!$D$5:$D$22,MATCH(C1367,Yearly!$A$5:$A$22,0))</f>
        <v>0.431476519293275</v>
      </c>
      <c r="K1367" s="68" t="n">
        <f aca="false">G1367-I1367-J1367</f>
        <v>92.2993233661486</v>
      </c>
      <c r="L1367" s="69" t="n">
        <f aca="false">(I1367+J1367)/Assumptions!$B$8</f>
        <v>0.000255257700812932</v>
      </c>
      <c r="M1367" s="70" t="n">
        <f aca="false">F1367-L1367</f>
        <v>0.00874474229918707</v>
      </c>
      <c r="N1367" s="71" t="n">
        <f aca="false">G1367*Assumptions!$B$7</f>
        <v>771464.4795</v>
      </c>
      <c r="O1367" s="71" t="n">
        <f aca="false">K1367*Assumptions!$B$7</f>
        <v>725934.178274759</v>
      </c>
      <c r="P1367" s="68" t="n">
        <f aca="false">P1366+G1367</f>
        <v>18930.593765</v>
      </c>
      <c r="Q1367" s="68" t="n">
        <f aca="false">MAX(Q1366,P1367)</f>
        <v>19139.721555</v>
      </c>
      <c r="R1367" s="68" t="n">
        <f aca="false">Q1367-P1367</f>
        <v>209.127789999995</v>
      </c>
      <c r="S1367" s="68" t="n">
        <f aca="false">S1366+K1367</f>
        <v>10934.1473020675</v>
      </c>
      <c r="T1367" s="68" t="n">
        <f aca="false">MAX(T1366,S1367)</f>
        <v>11218.5317883076</v>
      </c>
      <c r="U1367" s="68" t="n">
        <f aca="false">T1367-S1367</f>
        <v>284.384486240069</v>
      </c>
      <c r="V1367" s="70" t="n">
        <f aca="false">V1366+F1367</f>
        <v>2.8882</v>
      </c>
      <c r="W1367" s="70" t="n">
        <f aca="false">MAX(W1366,V1367)</f>
        <v>2.9075</v>
      </c>
      <c r="X1367" s="70" t="n">
        <f aca="false">W1367-V1367</f>
        <v>0.0192999999999999</v>
      </c>
      <c r="Y1367" s="70" t="n">
        <f aca="false">Y1366+M1367</f>
        <v>2.53560667169633</v>
      </c>
      <c r="Z1367" s="70" t="n">
        <f aca="false">MAX(Z1366,Y1367)</f>
        <v>2.5582250218069</v>
      </c>
      <c r="AA1367" s="70" t="n">
        <f aca="false">Z1367-Y1367</f>
        <v>0.0226183501105681</v>
      </c>
      <c r="AB1367" s="72" t="n">
        <f aca="false">AB1366*(1+F1367)</f>
        <v>15.4201452878709</v>
      </c>
      <c r="AC1367" s="73" t="n">
        <f aca="false">MAX(AC1366,AB1367)</f>
        <v>15.7252192309712</v>
      </c>
      <c r="AD1367" s="70" t="n">
        <f aca="false">1-AB1367/AC1367</f>
        <v>0.0194002982482745</v>
      </c>
      <c r="AE1367" s="73" t="n">
        <f aca="false">AE1366*(1+M1367)</f>
        <v>10.8450524169485</v>
      </c>
      <c r="AF1367" s="73" t="n">
        <f aca="false">MAX(AF1366,AE1367)</f>
        <v>11.0964338441299</v>
      </c>
      <c r="AG1367" s="70" t="n">
        <f aca="false">1-AE1367/AF1367</f>
        <v>0.0226542536739749</v>
      </c>
      <c r="AH1367" s="74" t="n">
        <f aca="false">IF(R1367&gt;0,AH1366+1,0)</f>
        <v>13</v>
      </c>
      <c r="AI1367" s="74" t="n">
        <f aca="false">IF(U1367&gt;0,AI1366+1,0)</f>
        <v>13</v>
      </c>
      <c r="AJ1367" s="74" t="n">
        <f aca="false">IF(G1367&gt;0,AJ1366+1,0)</f>
        <v>1</v>
      </c>
      <c r="AK1367" s="74" t="n">
        <f aca="false">IF(G1367&lt;=0,AK1366+1,0)</f>
        <v>0</v>
      </c>
      <c r="AL1367" s="74" t="n">
        <f aca="false">IF(K1367&gt;0,AL1366+1,0)</f>
        <v>1</v>
      </c>
      <c r="AM1367" s="74" t="n">
        <f aca="false">IF(K1367&lt;=0,AM1366+1,0)</f>
        <v>0</v>
      </c>
    </row>
    <row r="1368" customFormat="false" ht="15" hidden="false" customHeight="false" outlineLevel="0" collapsed="false">
      <c r="A1368" s="61" t="n">
        <v>1372</v>
      </c>
      <c r="B1368" s="62" t="n">
        <v>43705.6145833333</v>
      </c>
      <c r="C1368" s="63" t="n">
        <f aca="false">YEAR(B1368)</f>
        <v>2019</v>
      </c>
      <c r="D1368" s="32" t="s">
        <v>276</v>
      </c>
      <c r="E1368" s="64" t="n">
        <v>10996.45</v>
      </c>
      <c r="F1368" s="65" t="n">
        <v>-0.0014</v>
      </c>
      <c r="G1368" s="66" t="n">
        <v>-15.39503</v>
      </c>
      <c r="H1368" s="67" t="n">
        <f aca="false">E1368+IF(D1368="Long",1,-1)*G1368</f>
        <v>11011.84503</v>
      </c>
      <c r="I1368" s="68" t="n">
        <f aca="false">Assumptions!$B$58</f>
        <v>5.35750011455817</v>
      </c>
      <c r="J1368" s="68" t="n">
        <f aca="false">INDEX(Yearly!$D$5:$D$22,MATCH(C1368,Yearly!$A$5:$A$22,0))</f>
        <v>0.431476519293275</v>
      </c>
      <c r="K1368" s="68" t="n">
        <f aca="false">G1368-I1368-J1368</f>
        <v>-21.1840066338514</v>
      </c>
      <c r="L1368" s="69" t="n">
        <f aca="false">(I1368+J1368)/Assumptions!$B$8</f>
        <v>0.000255257700812932</v>
      </c>
      <c r="M1368" s="70" t="n">
        <f aca="false">F1368-L1368</f>
        <v>-0.00165525770081293</v>
      </c>
      <c r="N1368" s="71" t="n">
        <f aca="false">G1368*Assumptions!$B$7</f>
        <v>-121081.91095</v>
      </c>
      <c r="O1368" s="71" t="n">
        <f aca="false">K1368*Assumptions!$B$7</f>
        <v>-166612.212175242</v>
      </c>
      <c r="P1368" s="68" t="n">
        <f aca="false">P1367+G1368</f>
        <v>18915.198735</v>
      </c>
      <c r="Q1368" s="68" t="n">
        <f aca="false">MAX(Q1367,P1368)</f>
        <v>19139.721555</v>
      </c>
      <c r="R1368" s="68" t="n">
        <f aca="false">Q1368-P1368</f>
        <v>224.522819999995</v>
      </c>
      <c r="S1368" s="68" t="n">
        <f aca="false">S1367+K1368</f>
        <v>10912.9632954337</v>
      </c>
      <c r="T1368" s="68" t="n">
        <f aca="false">MAX(T1367,S1368)</f>
        <v>11218.5317883076</v>
      </c>
      <c r="U1368" s="68" t="n">
        <f aca="false">T1368-S1368</f>
        <v>305.568492873921</v>
      </c>
      <c r="V1368" s="70" t="n">
        <f aca="false">V1367+F1368</f>
        <v>2.88680000000001</v>
      </c>
      <c r="W1368" s="70" t="n">
        <f aca="false">MAX(W1367,V1368)</f>
        <v>2.9075</v>
      </c>
      <c r="X1368" s="70" t="n">
        <f aca="false">W1368-V1368</f>
        <v>0.0206999999999997</v>
      </c>
      <c r="Y1368" s="70" t="n">
        <f aca="false">Y1367+M1368</f>
        <v>2.53395141399552</v>
      </c>
      <c r="Z1368" s="70" t="n">
        <f aca="false">MAX(Z1367,Y1368)</f>
        <v>2.5582250218069</v>
      </c>
      <c r="AA1368" s="70" t="n">
        <f aca="false">Z1368-Y1368</f>
        <v>0.0242736078113812</v>
      </c>
      <c r="AB1368" s="72" t="n">
        <f aca="false">AB1367*(1+F1368)</f>
        <v>15.3985570844679</v>
      </c>
      <c r="AC1368" s="73" t="n">
        <f aca="false">MAX(AC1367,AB1368)</f>
        <v>15.7252192309712</v>
      </c>
      <c r="AD1368" s="70" t="n">
        <f aca="false">1-AB1368/AC1368</f>
        <v>0.0207731378307269</v>
      </c>
      <c r="AE1368" s="73" t="n">
        <f aca="false">AE1367*(1+M1368)</f>
        <v>10.8271010604196</v>
      </c>
      <c r="AF1368" s="73" t="n">
        <f aca="false">MAX(AF1367,AE1368)</f>
        <v>11.0964338441299</v>
      </c>
      <c r="AG1368" s="70" t="n">
        <f aca="false">1-AE1368/AF1368</f>
        <v>0.0242720127469378</v>
      </c>
      <c r="AH1368" s="74" t="n">
        <f aca="false">IF(R1368&gt;0,AH1367+1,0)</f>
        <v>14</v>
      </c>
      <c r="AI1368" s="74" t="n">
        <f aca="false">IF(U1368&gt;0,AI1367+1,0)</f>
        <v>14</v>
      </c>
      <c r="AJ1368" s="74" t="n">
        <f aca="false">IF(G1368&gt;0,AJ1367+1,0)</f>
        <v>0</v>
      </c>
      <c r="AK1368" s="74" t="n">
        <f aca="false">IF(G1368&lt;=0,AK1367+1,0)</f>
        <v>1</v>
      </c>
      <c r="AL1368" s="74" t="n">
        <f aca="false">IF(K1368&gt;0,AL1367+1,0)</f>
        <v>0</v>
      </c>
      <c r="AM1368" s="74" t="n">
        <f aca="false">IF(K1368&lt;=0,AM1367+1,0)</f>
        <v>1</v>
      </c>
    </row>
    <row r="1369" customFormat="false" ht="15" hidden="false" customHeight="false" outlineLevel="0" collapsed="false">
      <c r="A1369" s="61" t="n">
        <v>1373</v>
      </c>
      <c r="B1369" s="62" t="n">
        <v>43706.59375</v>
      </c>
      <c r="C1369" s="63" t="n">
        <f aca="false">YEAR(B1369)</f>
        <v>2019</v>
      </c>
      <c r="D1369" s="32" t="s">
        <v>277</v>
      </c>
      <c r="E1369" s="64" t="n">
        <v>11011.55</v>
      </c>
      <c r="F1369" s="65" t="n">
        <v>-0.0062</v>
      </c>
      <c r="G1369" s="66" t="n">
        <v>-68.27161</v>
      </c>
      <c r="H1369" s="67" t="n">
        <f aca="false">E1369+IF(D1369="Long",1,-1)*G1369</f>
        <v>10943.27839</v>
      </c>
      <c r="I1369" s="68" t="n">
        <f aca="false">Assumptions!$B$58</f>
        <v>5.35750011455817</v>
      </c>
      <c r="J1369" s="68" t="n">
        <f aca="false">INDEX(Yearly!$D$5:$D$22,MATCH(C1369,Yearly!$A$5:$A$22,0))</f>
        <v>0.431476519293275</v>
      </c>
      <c r="K1369" s="68" t="n">
        <f aca="false">G1369-I1369-J1369</f>
        <v>-74.0605866338514</v>
      </c>
      <c r="L1369" s="69" t="n">
        <f aca="false">(I1369+J1369)/Assumptions!$B$8</f>
        <v>0.000255257700812932</v>
      </c>
      <c r="M1369" s="70" t="n">
        <f aca="false">F1369-L1369</f>
        <v>-0.00645525770081293</v>
      </c>
      <c r="N1369" s="71" t="n">
        <f aca="false">G1369*Assumptions!$B$7</f>
        <v>-536956.21265</v>
      </c>
      <c r="O1369" s="71" t="n">
        <f aca="false">K1369*Assumptions!$B$7</f>
        <v>-582486.513875242</v>
      </c>
      <c r="P1369" s="68" t="n">
        <f aca="false">P1368+G1369</f>
        <v>18846.927125</v>
      </c>
      <c r="Q1369" s="68" t="n">
        <f aca="false">MAX(Q1368,P1369)</f>
        <v>19139.721555</v>
      </c>
      <c r="R1369" s="68" t="n">
        <f aca="false">Q1369-P1369</f>
        <v>292.794429999994</v>
      </c>
      <c r="S1369" s="68" t="n">
        <f aca="false">S1368+K1369</f>
        <v>10838.9027087998</v>
      </c>
      <c r="T1369" s="68" t="n">
        <f aca="false">MAX(T1368,S1369)</f>
        <v>11218.5317883076</v>
      </c>
      <c r="U1369" s="68" t="n">
        <f aca="false">T1369-S1369</f>
        <v>379.629079507773</v>
      </c>
      <c r="V1369" s="70" t="n">
        <f aca="false">V1368+F1369</f>
        <v>2.8806</v>
      </c>
      <c r="W1369" s="70" t="n">
        <f aca="false">MAX(W1368,V1369)</f>
        <v>2.9075</v>
      </c>
      <c r="X1369" s="70" t="n">
        <f aca="false">W1369-V1369</f>
        <v>0.0268999999999999</v>
      </c>
      <c r="Y1369" s="70" t="n">
        <f aca="false">Y1368+M1369</f>
        <v>2.52749615629471</v>
      </c>
      <c r="Z1369" s="70" t="n">
        <f aca="false">MAX(Z1368,Y1369)</f>
        <v>2.5582250218069</v>
      </c>
      <c r="AA1369" s="70" t="n">
        <f aca="false">Z1369-Y1369</f>
        <v>0.0307288655121942</v>
      </c>
      <c r="AB1369" s="72" t="n">
        <f aca="false">AB1368*(1+F1369)</f>
        <v>15.3030860305442</v>
      </c>
      <c r="AC1369" s="73" t="n">
        <f aca="false">MAX(AC1368,AB1369)</f>
        <v>15.7252192309712</v>
      </c>
      <c r="AD1369" s="70" t="n">
        <f aca="false">1-AB1369/AC1369</f>
        <v>0.0268443443761764</v>
      </c>
      <c r="AE1369" s="73" t="n">
        <f aca="false">AE1368*(1+M1369)</f>
        <v>10.7572093329219</v>
      </c>
      <c r="AF1369" s="73" t="n">
        <f aca="false">MAX(AF1368,AE1369)</f>
        <v>11.0964338441299</v>
      </c>
      <c r="AG1369" s="70" t="n">
        <f aca="false">1-AE1369/AF1369</f>
        <v>0.0305705883505518</v>
      </c>
      <c r="AH1369" s="74" t="n">
        <f aca="false">IF(R1369&gt;0,AH1368+1,0)</f>
        <v>15</v>
      </c>
      <c r="AI1369" s="74" t="n">
        <f aca="false">IF(U1369&gt;0,AI1368+1,0)</f>
        <v>15</v>
      </c>
      <c r="AJ1369" s="74" t="n">
        <f aca="false">IF(G1369&gt;0,AJ1368+1,0)</f>
        <v>0</v>
      </c>
      <c r="AK1369" s="74" t="n">
        <f aca="false">IF(G1369&lt;=0,AK1368+1,0)</f>
        <v>2</v>
      </c>
      <c r="AL1369" s="74" t="n">
        <f aca="false">IF(K1369&gt;0,AL1368+1,0)</f>
        <v>0</v>
      </c>
      <c r="AM1369" s="74" t="n">
        <f aca="false">IF(K1369&lt;=0,AM1368+1,0)</f>
        <v>2</v>
      </c>
    </row>
    <row r="1370" customFormat="false" ht="15" hidden="false" customHeight="false" outlineLevel="0" collapsed="false">
      <c r="A1370" s="61" t="n">
        <v>1374</v>
      </c>
      <c r="B1370" s="62" t="n">
        <v>43706.6361111111</v>
      </c>
      <c r="C1370" s="63" t="n">
        <f aca="false">YEAR(B1370)</f>
        <v>2019</v>
      </c>
      <c r="D1370" s="32" t="s">
        <v>276</v>
      </c>
      <c r="E1370" s="64" t="n">
        <v>10943.3</v>
      </c>
      <c r="F1370" s="65" t="n">
        <v>-0.0069</v>
      </c>
      <c r="G1370" s="66" t="n">
        <v>-75.50877</v>
      </c>
      <c r="H1370" s="67" t="n">
        <f aca="false">E1370+IF(D1370="Long",1,-1)*G1370</f>
        <v>11018.80877</v>
      </c>
      <c r="I1370" s="68" t="n">
        <f aca="false">Assumptions!$B$58</f>
        <v>5.35750011455817</v>
      </c>
      <c r="J1370" s="68" t="n">
        <f aca="false">INDEX(Yearly!$D$5:$D$22,MATCH(C1370,Yearly!$A$5:$A$22,0))</f>
        <v>0.431476519293275</v>
      </c>
      <c r="K1370" s="68" t="n">
        <f aca="false">G1370-I1370-J1370</f>
        <v>-81.2977466338514</v>
      </c>
      <c r="L1370" s="69" t="n">
        <f aca="false">(I1370+J1370)/Assumptions!$B$8</f>
        <v>0.000255257700812932</v>
      </c>
      <c r="M1370" s="70" t="n">
        <f aca="false">F1370-L1370</f>
        <v>-0.00715525770081293</v>
      </c>
      <c r="N1370" s="71" t="n">
        <f aca="false">G1370*Assumptions!$B$7</f>
        <v>-593876.47605</v>
      </c>
      <c r="O1370" s="71" t="n">
        <f aca="false">K1370*Assumptions!$B$7</f>
        <v>-639406.777275242</v>
      </c>
      <c r="P1370" s="68" t="n">
        <f aca="false">P1369+G1370</f>
        <v>18771.418355</v>
      </c>
      <c r="Q1370" s="68" t="n">
        <f aca="false">MAX(Q1369,P1370)</f>
        <v>19139.721555</v>
      </c>
      <c r="R1370" s="68" t="n">
        <f aca="false">Q1370-P1370</f>
        <v>368.303199999995</v>
      </c>
      <c r="S1370" s="68" t="n">
        <f aca="false">S1369+K1370</f>
        <v>10757.604962166</v>
      </c>
      <c r="T1370" s="68" t="n">
        <f aca="false">MAX(T1369,S1370)</f>
        <v>11218.5317883076</v>
      </c>
      <c r="U1370" s="68" t="n">
        <f aca="false">T1370-S1370</f>
        <v>460.926826141624</v>
      </c>
      <c r="V1370" s="70" t="n">
        <f aca="false">V1369+F1370</f>
        <v>2.87370000000001</v>
      </c>
      <c r="W1370" s="70" t="n">
        <f aca="false">MAX(W1369,V1370)</f>
        <v>2.9075</v>
      </c>
      <c r="X1370" s="70" t="n">
        <f aca="false">W1370-V1370</f>
        <v>0.0337999999999998</v>
      </c>
      <c r="Y1370" s="70" t="n">
        <f aca="false">Y1369+M1370</f>
        <v>2.52034089859389</v>
      </c>
      <c r="Z1370" s="70" t="n">
        <f aca="false">MAX(Z1369,Y1370)</f>
        <v>2.5582250218069</v>
      </c>
      <c r="AA1370" s="70" t="n">
        <f aca="false">Z1370-Y1370</f>
        <v>0.0378841232130069</v>
      </c>
      <c r="AB1370" s="72" t="n">
        <f aca="false">AB1369*(1+F1370)</f>
        <v>15.1974947369334</v>
      </c>
      <c r="AC1370" s="73" t="n">
        <f aca="false">MAX(AC1369,AB1370)</f>
        <v>15.7252192309712</v>
      </c>
      <c r="AD1370" s="70" t="n">
        <f aca="false">1-AB1370/AC1370</f>
        <v>0.0335591183999808</v>
      </c>
      <c r="AE1370" s="73" t="n">
        <f aca="false">AE1369*(1+M1370)</f>
        <v>10.6802387280032</v>
      </c>
      <c r="AF1370" s="73" t="n">
        <f aca="false">MAX(AF1369,AE1370)</f>
        <v>11.0964338441299</v>
      </c>
      <c r="AG1370" s="70" t="n">
        <f aca="false">1-AE1370/AF1370</f>
        <v>0.037507105613651</v>
      </c>
      <c r="AH1370" s="74" t="n">
        <f aca="false">IF(R1370&gt;0,AH1369+1,0)</f>
        <v>16</v>
      </c>
      <c r="AI1370" s="74" t="n">
        <f aca="false">IF(U1370&gt;0,AI1369+1,0)</f>
        <v>16</v>
      </c>
      <c r="AJ1370" s="74" t="n">
        <f aca="false">IF(G1370&gt;0,AJ1369+1,0)</f>
        <v>0</v>
      </c>
      <c r="AK1370" s="74" t="n">
        <f aca="false">IF(G1370&lt;=0,AK1369+1,0)</f>
        <v>3</v>
      </c>
      <c r="AL1370" s="74" t="n">
        <f aca="false">IF(K1370&gt;0,AL1369+1,0)</f>
        <v>0</v>
      </c>
      <c r="AM1370" s="74" t="n">
        <f aca="false">IF(K1370&lt;=0,AM1369+1,0)</f>
        <v>3</v>
      </c>
    </row>
    <row r="1371" customFormat="false" ht="15" hidden="false" customHeight="false" outlineLevel="0" collapsed="false">
      <c r="A1371" s="61" t="n">
        <v>1375</v>
      </c>
      <c r="B1371" s="62" t="n">
        <v>43707.40625</v>
      </c>
      <c r="C1371" s="63" t="n">
        <f aca="false">YEAR(B1371)</f>
        <v>2019</v>
      </c>
      <c r="D1371" s="32" t="s">
        <v>277</v>
      </c>
      <c r="E1371" s="64" t="n">
        <v>11019</v>
      </c>
      <c r="F1371" s="65" t="n">
        <v>-0.0075</v>
      </c>
      <c r="G1371" s="66" t="n">
        <v>-82.6425</v>
      </c>
      <c r="H1371" s="67" t="n">
        <f aca="false">E1371+IF(D1371="Long",1,-1)*G1371</f>
        <v>10936.3575</v>
      </c>
      <c r="I1371" s="68" t="n">
        <f aca="false">Assumptions!$B$58</f>
        <v>5.35750011455817</v>
      </c>
      <c r="J1371" s="68" t="n">
        <f aca="false">INDEX(Yearly!$D$5:$D$22,MATCH(C1371,Yearly!$A$5:$A$22,0))</f>
        <v>0.431476519293275</v>
      </c>
      <c r="K1371" s="68" t="n">
        <f aca="false">G1371-I1371-J1371</f>
        <v>-88.4314766338514</v>
      </c>
      <c r="L1371" s="69" t="n">
        <f aca="false">(I1371+J1371)/Assumptions!$B$8</f>
        <v>0.000255257700812932</v>
      </c>
      <c r="M1371" s="70" t="n">
        <f aca="false">F1371-L1371</f>
        <v>-0.00775525770081293</v>
      </c>
      <c r="N1371" s="71" t="n">
        <f aca="false">G1371*Assumptions!$B$7</f>
        <v>-649983.2625</v>
      </c>
      <c r="O1371" s="71" t="n">
        <f aca="false">K1371*Assumptions!$B$7</f>
        <v>-695513.563725242</v>
      </c>
      <c r="P1371" s="68" t="n">
        <f aca="false">P1370+G1371</f>
        <v>18688.775855</v>
      </c>
      <c r="Q1371" s="68" t="n">
        <f aca="false">MAX(Q1370,P1371)</f>
        <v>19139.721555</v>
      </c>
      <c r="R1371" s="68" t="n">
        <f aca="false">Q1371-P1371</f>
        <v>450.945699999997</v>
      </c>
      <c r="S1371" s="68" t="n">
        <f aca="false">S1370+K1371</f>
        <v>10669.1734855321</v>
      </c>
      <c r="T1371" s="68" t="n">
        <f aca="false">MAX(T1370,S1371)</f>
        <v>11218.5317883076</v>
      </c>
      <c r="U1371" s="68" t="n">
        <f aca="false">T1371-S1371</f>
        <v>549.358302775476</v>
      </c>
      <c r="V1371" s="70" t="n">
        <f aca="false">V1370+F1371</f>
        <v>2.86620000000001</v>
      </c>
      <c r="W1371" s="70" t="n">
        <f aca="false">MAX(W1370,V1371)</f>
        <v>2.9075</v>
      </c>
      <c r="X1371" s="70" t="n">
        <f aca="false">W1371-V1371</f>
        <v>0.0412999999999997</v>
      </c>
      <c r="Y1371" s="70" t="n">
        <f aca="false">Y1370+M1371</f>
        <v>2.51258564089308</v>
      </c>
      <c r="Z1371" s="70" t="n">
        <f aca="false">MAX(Z1370,Y1371)</f>
        <v>2.5582250218069</v>
      </c>
      <c r="AA1371" s="70" t="n">
        <f aca="false">Z1371-Y1371</f>
        <v>0.04563938091382</v>
      </c>
      <c r="AB1371" s="72" t="n">
        <f aca="false">AB1370*(1+F1371)</f>
        <v>15.0835135264064</v>
      </c>
      <c r="AC1371" s="73" t="n">
        <f aca="false">MAX(AC1370,AB1371)</f>
        <v>15.7252192309712</v>
      </c>
      <c r="AD1371" s="70" t="n">
        <f aca="false">1-AB1371/AC1371</f>
        <v>0.0408074250119809</v>
      </c>
      <c r="AE1371" s="73" t="n">
        <f aca="false">AE1370*(1+M1371)</f>
        <v>10.5974107243614</v>
      </c>
      <c r="AF1371" s="73" t="n">
        <f aca="false">MAX(AF1370,AE1371)</f>
        <v>11.0964338441299</v>
      </c>
      <c r="AG1371" s="70" t="n">
        <f aca="false">1-AE1371/AF1371</f>
        <v>0.0449714860448186</v>
      </c>
      <c r="AH1371" s="74" t="n">
        <f aca="false">IF(R1371&gt;0,AH1370+1,0)</f>
        <v>17</v>
      </c>
      <c r="AI1371" s="74" t="n">
        <f aca="false">IF(U1371&gt;0,AI1370+1,0)</f>
        <v>17</v>
      </c>
      <c r="AJ1371" s="74" t="n">
        <f aca="false">IF(G1371&gt;0,AJ1370+1,0)</f>
        <v>0</v>
      </c>
      <c r="AK1371" s="74" t="n">
        <f aca="false">IF(G1371&lt;=0,AK1370+1,0)</f>
        <v>4</v>
      </c>
      <c r="AL1371" s="74" t="n">
        <f aca="false">IF(K1371&gt;0,AL1370+1,0)</f>
        <v>0</v>
      </c>
      <c r="AM1371" s="74" t="n">
        <f aca="false">IF(K1371&lt;=0,AM1370+1,0)</f>
        <v>4</v>
      </c>
    </row>
    <row r="1372" customFormat="false" ht="15" hidden="false" customHeight="false" outlineLevel="0" collapsed="false">
      <c r="A1372" s="61" t="n">
        <v>1376</v>
      </c>
      <c r="B1372" s="62" t="n">
        <v>43707.4388888889</v>
      </c>
      <c r="C1372" s="63" t="n">
        <f aca="false">YEAR(B1372)</f>
        <v>2019</v>
      </c>
      <c r="D1372" s="32" t="s">
        <v>276</v>
      </c>
      <c r="E1372" s="64" t="n">
        <v>10936.6</v>
      </c>
      <c r="F1372" s="65" t="n">
        <v>-0.0038</v>
      </c>
      <c r="G1372" s="66" t="n">
        <v>-41.55908</v>
      </c>
      <c r="H1372" s="67" t="n">
        <f aca="false">E1372+IF(D1372="Long",1,-1)*G1372</f>
        <v>10978.15908</v>
      </c>
      <c r="I1372" s="68" t="n">
        <f aca="false">Assumptions!$B$58</f>
        <v>5.35750011455817</v>
      </c>
      <c r="J1372" s="68" t="n">
        <f aca="false">INDEX(Yearly!$D$5:$D$22,MATCH(C1372,Yearly!$A$5:$A$22,0))</f>
        <v>0.431476519293275</v>
      </c>
      <c r="K1372" s="68" t="n">
        <f aca="false">G1372-I1372-J1372</f>
        <v>-47.3480566338515</v>
      </c>
      <c r="L1372" s="69" t="n">
        <f aca="false">(I1372+J1372)/Assumptions!$B$8</f>
        <v>0.000255257700812932</v>
      </c>
      <c r="M1372" s="70" t="n">
        <f aca="false">F1372-L1372</f>
        <v>-0.00405525770081293</v>
      </c>
      <c r="N1372" s="71" t="n">
        <f aca="false">G1372*Assumptions!$B$7</f>
        <v>-326862.1642</v>
      </c>
      <c r="O1372" s="71" t="n">
        <f aca="false">K1372*Assumptions!$B$7</f>
        <v>-372392.465425242</v>
      </c>
      <c r="P1372" s="68" t="n">
        <f aca="false">P1371+G1372</f>
        <v>18647.216775</v>
      </c>
      <c r="Q1372" s="68" t="n">
        <f aca="false">MAX(Q1371,P1372)</f>
        <v>19139.721555</v>
      </c>
      <c r="R1372" s="68" t="n">
        <f aca="false">Q1372-P1372</f>
        <v>492.504779999996</v>
      </c>
      <c r="S1372" s="68" t="n">
        <f aca="false">S1371+K1372</f>
        <v>10621.8254288983</v>
      </c>
      <c r="T1372" s="68" t="n">
        <f aca="false">MAX(T1371,S1372)</f>
        <v>11218.5317883076</v>
      </c>
      <c r="U1372" s="68" t="n">
        <f aca="false">T1372-S1372</f>
        <v>596.706359409327</v>
      </c>
      <c r="V1372" s="70" t="n">
        <f aca="false">V1371+F1372</f>
        <v>2.86240000000001</v>
      </c>
      <c r="W1372" s="70" t="n">
        <f aca="false">MAX(W1371,V1372)</f>
        <v>2.9075</v>
      </c>
      <c r="X1372" s="70" t="n">
        <f aca="false">W1372-V1372</f>
        <v>0.0450999999999997</v>
      </c>
      <c r="Y1372" s="70" t="n">
        <f aca="false">Y1371+M1372</f>
        <v>2.50853038319227</v>
      </c>
      <c r="Z1372" s="70" t="n">
        <f aca="false">MAX(Z1371,Y1372)</f>
        <v>2.5582250218069</v>
      </c>
      <c r="AA1372" s="70" t="n">
        <f aca="false">Z1372-Y1372</f>
        <v>0.0496946386146329</v>
      </c>
      <c r="AB1372" s="72" t="n">
        <f aca="false">AB1371*(1+F1372)</f>
        <v>15.0261961750061</v>
      </c>
      <c r="AC1372" s="73" t="n">
        <f aca="false">MAX(AC1371,AB1372)</f>
        <v>15.7252192309712</v>
      </c>
      <c r="AD1372" s="70" t="n">
        <f aca="false">1-AB1372/AC1372</f>
        <v>0.0444523567969354</v>
      </c>
      <c r="AE1372" s="73" t="n">
        <f aca="false">AE1371*(1+M1372)</f>
        <v>10.5544354929127</v>
      </c>
      <c r="AF1372" s="73" t="n">
        <f aca="false">MAX(AF1371,AE1372)</f>
        <v>11.0964338441299</v>
      </c>
      <c r="AG1372" s="70" t="n">
        <f aca="false">1-AE1372/AF1372</f>
        <v>0.0488443727805312</v>
      </c>
      <c r="AH1372" s="74" t="n">
        <f aca="false">IF(R1372&gt;0,AH1371+1,0)</f>
        <v>18</v>
      </c>
      <c r="AI1372" s="74" t="n">
        <f aca="false">IF(U1372&gt;0,AI1371+1,0)</f>
        <v>18</v>
      </c>
      <c r="AJ1372" s="74" t="n">
        <f aca="false">IF(G1372&gt;0,AJ1371+1,0)</f>
        <v>0</v>
      </c>
      <c r="AK1372" s="74" t="n">
        <f aca="false">IF(G1372&lt;=0,AK1371+1,0)</f>
        <v>5</v>
      </c>
      <c r="AL1372" s="74" t="n">
        <f aca="false">IF(K1372&gt;0,AL1371+1,0)</f>
        <v>0</v>
      </c>
      <c r="AM1372" s="74" t="n">
        <f aca="false">IF(K1372&lt;=0,AM1371+1,0)</f>
        <v>5</v>
      </c>
    </row>
    <row r="1373" customFormat="false" ht="15" hidden="false" customHeight="false" outlineLevel="0" collapsed="false">
      <c r="A1373" s="61" t="n">
        <v>1377</v>
      </c>
      <c r="B1373" s="62" t="n">
        <v>43707.59375</v>
      </c>
      <c r="C1373" s="63" t="n">
        <f aca="false">YEAR(B1373)</f>
        <v>2019</v>
      </c>
      <c r="D1373" s="32" t="s">
        <v>277</v>
      </c>
      <c r="E1373" s="64" t="n">
        <v>10977.8</v>
      </c>
      <c r="F1373" s="65" t="n">
        <v>-0.0073</v>
      </c>
      <c r="G1373" s="66" t="n">
        <v>-80.13794</v>
      </c>
      <c r="H1373" s="67" t="n">
        <f aca="false">E1373+IF(D1373="Long",1,-1)*G1373</f>
        <v>10897.66206</v>
      </c>
      <c r="I1373" s="68" t="n">
        <f aca="false">Assumptions!$B$58</f>
        <v>5.35750011455817</v>
      </c>
      <c r="J1373" s="68" t="n">
        <f aca="false">INDEX(Yearly!$D$5:$D$22,MATCH(C1373,Yearly!$A$5:$A$22,0))</f>
        <v>0.431476519293275</v>
      </c>
      <c r="K1373" s="68" t="n">
        <f aca="false">G1373-I1373-J1373</f>
        <v>-85.9269166338514</v>
      </c>
      <c r="L1373" s="69" t="n">
        <f aca="false">(I1373+J1373)/Assumptions!$B$8</f>
        <v>0.000255257700812932</v>
      </c>
      <c r="M1373" s="70" t="n">
        <f aca="false">F1373-L1373</f>
        <v>-0.00755525770081293</v>
      </c>
      <c r="N1373" s="71" t="n">
        <f aca="false">G1373*Assumptions!$B$7</f>
        <v>-630284.8981</v>
      </c>
      <c r="O1373" s="71" t="n">
        <f aca="false">K1373*Assumptions!$B$7</f>
        <v>-675815.199325242</v>
      </c>
      <c r="P1373" s="68" t="n">
        <f aca="false">P1372+G1373</f>
        <v>18567.078835</v>
      </c>
      <c r="Q1373" s="68" t="n">
        <f aca="false">MAX(Q1372,P1373)</f>
        <v>19139.721555</v>
      </c>
      <c r="R1373" s="68" t="n">
        <f aca="false">Q1373-P1373</f>
        <v>572.642719999996</v>
      </c>
      <c r="S1373" s="68" t="n">
        <f aca="false">S1372+K1373</f>
        <v>10535.8985122644</v>
      </c>
      <c r="T1373" s="68" t="n">
        <f aca="false">MAX(T1372,S1373)</f>
        <v>11218.5317883076</v>
      </c>
      <c r="U1373" s="68" t="n">
        <f aca="false">T1373-S1373</f>
        <v>682.633276043178</v>
      </c>
      <c r="V1373" s="70" t="n">
        <f aca="false">V1372+F1373</f>
        <v>2.85510000000001</v>
      </c>
      <c r="W1373" s="70" t="n">
        <f aca="false">MAX(W1372,V1373)</f>
        <v>2.9075</v>
      </c>
      <c r="X1373" s="70" t="n">
        <f aca="false">W1373-V1373</f>
        <v>0.0523999999999996</v>
      </c>
      <c r="Y1373" s="70" t="n">
        <f aca="false">Y1372+M1373</f>
        <v>2.50097512549145</v>
      </c>
      <c r="Z1373" s="70" t="n">
        <f aca="false">MAX(Z1372,Y1373)</f>
        <v>2.5582250218069</v>
      </c>
      <c r="AA1373" s="70" t="n">
        <f aca="false">Z1373-Y1373</f>
        <v>0.057249896315446</v>
      </c>
      <c r="AB1373" s="72" t="n">
        <f aca="false">AB1372*(1+F1373)</f>
        <v>14.9165049429285</v>
      </c>
      <c r="AC1373" s="73" t="n">
        <f aca="false">MAX(AC1372,AB1373)</f>
        <v>15.7252192309712</v>
      </c>
      <c r="AD1373" s="70" t="n">
        <f aca="false">1-AB1373/AC1373</f>
        <v>0.0514278545923178</v>
      </c>
      <c r="AE1373" s="73" t="n">
        <f aca="false">AE1372*(1+M1373)</f>
        <v>10.4746940128772</v>
      </c>
      <c r="AF1373" s="73" t="n">
        <f aca="false">MAX(AF1372,AE1373)</f>
        <v>11.0964338441299</v>
      </c>
      <c r="AG1373" s="70" t="n">
        <f aca="false">1-AE1373/AF1373</f>
        <v>0.0560305986577526</v>
      </c>
      <c r="AH1373" s="74" t="n">
        <f aca="false">IF(R1373&gt;0,AH1372+1,0)</f>
        <v>19</v>
      </c>
      <c r="AI1373" s="74" t="n">
        <f aca="false">IF(U1373&gt;0,AI1372+1,0)</f>
        <v>19</v>
      </c>
      <c r="AJ1373" s="74" t="n">
        <f aca="false">IF(G1373&gt;0,AJ1372+1,0)</f>
        <v>0</v>
      </c>
      <c r="AK1373" s="74" t="n">
        <f aca="false">IF(G1373&lt;=0,AK1372+1,0)</f>
        <v>6</v>
      </c>
      <c r="AL1373" s="74" t="n">
        <f aca="false">IF(K1373&gt;0,AL1372+1,0)</f>
        <v>0</v>
      </c>
      <c r="AM1373" s="74" t="n">
        <f aca="false">IF(K1373&lt;=0,AM1372+1,0)</f>
        <v>6</v>
      </c>
    </row>
    <row r="1374" customFormat="false" ht="15" hidden="false" customHeight="false" outlineLevel="0" collapsed="false">
      <c r="A1374" s="61" t="n">
        <v>1378</v>
      </c>
      <c r="B1374" s="62" t="n">
        <v>43711.40625</v>
      </c>
      <c r="C1374" s="63" t="n">
        <f aca="false">YEAR(B1374)</f>
        <v>2019</v>
      </c>
      <c r="D1374" s="32" t="s">
        <v>276</v>
      </c>
      <c r="E1374" s="64" t="n">
        <v>10897.95</v>
      </c>
      <c r="F1374" s="65" t="n">
        <v>-0.0012</v>
      </c>
      <c r="G1374" s="66" t="n">
        <v>-13.07754</v>
      </c>
      <c r="H1374" s="67" t="n">
        <f aca="false">E1374+IF(D1374="Long",1,-1)*G1374</f>
        <v>10911.02754</v>
      </c>
      <c r="I1374" s="68" t="n">
        <f aca="false">Assumptions!$B$58</f>
        <v>5.35750011455817</v>
      </c>
      <c r="J1374" s="68" t="n">
        <f aca="false">INDEX(Yearly!$D$5:$D$22,MATCH(C1374,Yearly!$A$5:$A$22,0))</f>
        <v>0.431476519293275</v>
      </c>
      <c r="K1374" s="68" t="n">
        <f aca="false">G1374-I1374-J1374</f>
        <v>-18.8665166338514</v>
      </c>
      <c r="L1374" s="69" t="n">
        <f aca="false">(I1374+J1374)/Assumptions!$B$8</f>
        <v>0.000255257700812932</v>
      </c>
      <c r="M1374" s="70" t="n">
        <f aca="false">F1374-L1374</f>
        <v>-0.00145525770081293</v>
      </c>
      <c r="N1374" s="71" t="n">
        <f aca="false">G1374*Assumptions!$B$7</f>
        <v>-102854.8521</v>
      </c>
      <c r="O1374" s="71" t="n">
        <f aca="false">K1374*Assumptions!$B$7</f>
        <v>-148385.153325242</v>
      </c>
      <c r="P1374" s="68" t="n">
        <f aca="false">P1373+G1374</f>
        <v>18554.001295</v>
      </c>
      <c r="Q1374" s="68" t="n">
        <f aca="false">MAX(Q1373,P1374)</f>
        <v>19139.721555</v>
      </c>
      <c r="R1374" s="68" t="n">
        <f aca="false">Q1374-P1374</f>
        <v>585.720259999995</v>
      </c>
      <c r="S1374" s="68" t="n">
        <f aca="false">S1373+K1374</f>
        <v>10517.0319956306</v>
      </c>
      <c r="T1374" s="68" t="n">
        <f aca="false">MAX(T1373,S1374)</f>
        <v>11218.5317883076</v>
      </c>
      <c r="U1374" s="68" t="n">
        <f aca="false">T1374-S1374</f>
        <v>701.499792677028</v>
      </c>
      <c r="V1374" s="70" t="n">
        <f aca="false">V1373+F1374</f>
        <v>2.85390000000001</v>
      </c>
      <c r="W1374" s="70" t="n">
        <f aca="false">MAX(W1373,V1374)</f>
        <v>2.9075</v>
      </c>
      <c r="X1374" s="70" t="n">
        <f aca="false">W1374-V1374</f>
        <v>0.0535999999999994</v>
      </c>
      <c r="Y1374" s="70" t="n">
        <f aca="false">Y1373+M1374</f>
        <v>2.49951986779064</v>
      </c>
      <c r="Z1374" s="70" t="n">
        <f aca="false">MAX(Z1373,Y1374)</f>
        <v>2.5582250218069</v>
      </c>
      <c r="AA1374" s="70" t="n">
        <f aca="false">Z1374-Y1374</f>
        <v>0.0587051540162591</v>
      </c>
      <c r="AB1374" s="72" t="n">
        <f aca="false">AB1373*(1+F1374)</f>
        <v>14.898605136997</v>
      </c>
      <c r="AC1374" s="73" t="n">
        <f aca="false">MAX(AC1373,AB1374)</f>
        <v>15.7252192309712</v>
      </c>
      <c r="AD1374" s="70" t="n">
        <f aca="false">1-AB1374/AC1374</f>
        <v>0.0525661411668069</v>
      </c>
      <c r="AE1374" s="73" t="n">
        <f aca="false">AE1373*(1+M1374)</f>
        <v>10.4594506337513</v>
      </c>
      <c r="AF1374" s="73" t="n">
        <f aca="false">MAX(AF1373,AE1374)</f>
        <v>11.0964338441299</v>
      </c>
      <c r="AG1374" s="70" t="n">
        <f aca="false">1-AE1374/AF1374</f>
        <v>0.0574043173983877</v>
      </c>
      <c r="AH1374" s="74" t="n">
        <f aca="false">IF(R1374&gt;0,AH1373+1,0)</f>
        <v>20</v>
      </c>
      <c r="AI1374" s="74" t="n">
        <f aca="false">IF(U1374&gt;0,AI1373+1,0)</f>
        <v>20</v>
      </c>
      <c r="AJ1374" s="74" t="n">
        <f aca="false">IF(G1374&gt;0,AJ1373+1,0)</f>
        <v>0</v>
      </c>
      <c r="AK1374" s="74" t="n">
        <f aca="false">IF(G1374&lt;=0,AK1373+1,0)</f>
        <v>7</v>
      </c>
      <c r="AL1374" s="74" t="n">
        <f aca="false">IF(K1374&gt;0,AL1373+1,0)</f>
        <v>0</v>
      </c>
      <c r="AM1374" s="74" t="n">
        <f aca="false">IF(K1374&lt;=0,AM1373+1,0)</f>
        <v>7</v>
      </c>
    </row>
    <row r="1375" customFormat="false" ht="15" hidden="false" customHeight="false" outlineLevel="0" collapsed="false">
      <c r="A1375" s="61" t="n">
        <v>1379</v>
      </c>
      <c r="B1375" s="62" t="n">
        <v>43713.4479166667</v>
      </c>
      <c r="C1375" s="63" t="n">
        <f aca="false">YEAR(B1375)</f>
        <v>2019</v>
      </c>
      <c r="D1375" s="32" t="s">
        <v>277</v>
      </c>
      <c r="E1375" s="64" t="n">
        <v>10911.15</v>
      </c>
      <c r="F1375" s="65" t="n">
        <v>-0.0067</v>
      </c>
      <c r="G1375" s="66" t="n">
        <v>-73.104705</v>
      </c>
      <c r="H1375" s="67" t="n">
        <f aca="false">E1375+IF(D1375="Long",1,-1)*G1375</f>
        <v>10838.045295</v>
      </c>
      <c r="I1375" s="68" t="n">
        <f aca="false">Assumptions!$B$58</f>
        <v>5.35750011455817</v>
      </c>
      <c r="J1375" s="68" t="n">
        <f aca="false">INDEX(Yearly!$D$5:$D$22,MATCH(C1375,Yearly!$A$5:$A$22,0))</f>
        <v>0.431476519293275</v>
      </c>
      <c r="K1375" s="68" t="n">
        <f aca="false">G1375-I1375-J1375</f>
        <v>-78.8936816338514</v>
      </c>
      <c r="L1375" s="69" t="n">
        <f aca="false">(I1375+J1375)/Assumptions!$B$8</f>
        <v>0.000255257700812932</v>
      </c>
      <c r="M1375" s="70" t="n">
        <f aca="false">F1375-L1375</f>
        <v>-0.00695525770081293</v>
      </c>
      <c r="N1375" s="71" t="n">
        <f aca="false">G1375*Assumptions!$B$7</f>
        <v>-574968.504825</v>
      </c>
      <c r="O1375" s="71" t="n">
        <f aca="false">K1375*Assumptions!$B$7</f>
        <v>-620498.806050242</v>
      </c>
      <c r="P1375" s="68" t="n">
        <f aca="false">P1374+G1375</f>
        <v>18480.89659</v>
      </c>
      <c r="Q1375" s="68" t="n">
        <f aca="false">MAX(Q1374,P1375)</f>
        <v>19139.721555</v>
      </c>
      <c r="R1375" s="68" t="n">
        <f aca="false">Q1375-P1375</f>
        <v>658.824964999996</v>
      </c>
      <c r="S1375" s="68" t="n">
        <f aca="false">S1374+K1375</f>
        <v>10438.1383139967</v>
      </c>
      <c r="T1375" s="68" t="n">
        <f aca="false">MAX(T1374,S1375)</f>
        <v>11218.5317883076</v>
      </c>
      <c r="U1375" s="68" t="n">
        <f aca="false">T1375-S1375</f>
        <v>780.39347431088</v>
      </c>
      <c r="V1375" s="70" t="n">
        <f aca="false">V1374+F1375</f>
        <v>2.84720000000001</v>
      </c>
      <c r="W1375" s="70" t="n">
        <f aca="false">MAX(W1374,V1375)</f>
        <v>2.9075</v>
      </c>
      <c r="X1375" s="70" t="n">
        <f aca="false">W1375-V1375</f>
        <v>0.0602999999999994</v>
      </c>
      <c r="Y1375" s="70" t="n">
        <f aca="false">Y1374+M1375</f>
        <v>2.49256461008983</v>
      </c>
      <c r="Z1375" s="70" t="n">
        <f aca="false">MAX(Z1374,Y1375)</f>
        <v>2.5582250218069</v>
      </c>
      <c r="AA1375" s="70" t="n">
        <f aca="false">Z1375-Y1375</f>
        <v>0.0656604117170718</v>
      </c>
      <c r="AB1375" s="72" t="n">
        <f aca="false">AB1374*(1+F1375)</f>
        <v>14.7987844825791</v>
      </c>
      <c r="AC1375" s="73" t="n">
        <f aca="false">MAX(AC1374,AB1375)</f>
        <v>15.7252192309712</v>
      </c>
      <c r="AD1375" s="70" t="n">
        <f aca="false">1-AB1375/AC1375</f>
        <v>0.0589139480209894</v>
      </c>
      <c r="AE1375" s="73" t="n">
        <f aca="false">AE1374*(1+M1375)</f>
        <v>10.3867024591846</v>
      </c>
      <c r="AF1375" s="73" t="n">
        <f aca="false">MAX(AF1374,AE1375)</f>
        <v>11.0964338441299</v>
      </c>
      <c r="AG1375" s="70" t="n">
        <f aca="false">1-AE1375/AF1375</f>
        <v>0.0639603132785556</v>
      </c>
      <c r="AH1375" s="74" t="n">
        <f aca="false">IF(R1375&gt;0,AH1374+1,0)</f>
        <v>21</v>
      </c>
      <c r="AI1375" s="74" t="n">
        <f aca="false">IF(U1375&gt;0,AI1374+1,0)</f>
        <v>21</v>
      </c>
      <c r="AJ1375" s="74" t="n">
        <f aca="false">IF(G1375&gt;0,AJ1374+1,0)</f>
        <v>0</v>
      </c>
      <c r="AK1375" s="74" t="n">
        <f aca="false">IF(G1375&lt;=0,AK1374+1,0)</f>
        <v>8</v>
      </c>
      <c r="AL1375" s="74" t="n">
        <f aca="false">IF(K1375&gt;0,AL1374+1,0)</f>
        <v>0</v>
      </c>
      <c r="AM1375" s="74" t="n">
        <f aca="false">IF(K1375&lt;=0,AM1374+1,0)</f>
        <v>8</v>
      </c>
    </row>
    <row r="1376" customFormat="false" ht="15" hidden="false" customHeight="false" outlineLevel="0" collapsed="false">
      <c r="A1376" s="61" t="n">
        <v>1380</v>
      </c>
      <c r="B1376" s="62" t="n">
        <v>43713.4965277778</v>
      </c>
      <c r="C1376" s="63" t="n">
        <f aca="false">YEAR(B1376)</f>
        <v>2019</v>
      </c>
      <c r="D1376" s="32" t="s">
        <v>276</v>
      </c>
      <c r="E1376" s="64" t="n">
        <v>10838.35</v>
      </c>
      <c r="F1376" s="65" t="n">
        <v>-0.0052</v>
      </c>
      <c r="G1376" s="66" t="n">
        <v>-56.35942</v>
      </c>
      <c r="H1376" s="67" t="n">
        <f aca="false">E1376+IF(D1376="Long",1,-1)*G1376</f>
        <v>10894.70942</v>
      </c>
      <c r="I1376" s="68" t="n">
        <f aca="false">Assumptions!$B$58</f>
        <v>5.35750011455817</v>
      </c>
      <c r="J1376" s="68" t="n">
        <f aca="false">INDEX(Yearly!$D$5:$D$22,MATCH(C1376,Yearly!$A$5:$A$22,0))</f>
        <v>0.431476519293275</v>
      </c>
      <c r="K1376" s="68" t="n">
        <f aca="false">G1376-I1376-J1376</f>
        <v>-62.1483966338515</v>
      </c>
      <c r="L1376" s="69" t="n">
        <f aca="false">(I1376+J1376)/Assumptions!$B$8</f>
        <v>0.000255257700812932</v>
      </c>
      <c r="M1376" s="70" t="n">
        <f aca="false">F1376-L1376</f>
        <v>-0.00545525770081293</v>
      </c>
      <c r="N1376" s="71" t="n">
        <f aca="false">G1376*Assumptions!$B$7</f>
        <v>-443266.8383</v>
      </c>
      <c r="O1376" s="71" t="n">
        <f aca="false">K1376*Assumptions!$B$7</f>
        <v>-488797.139525242</v>
      </c>
      <c r="P1376" s="68" t="n">
        <f aca="false">P1375+G1376</f>
        <v>18424.53717</v>
      </c>
      <c r="Q1376" s="68" t="n">
        <f aca="false">MAX(Q1375,P1376)</f>
        <v>19139.721555</v>
      </c>
      <c r="R1376" s="68" t="n">
        <f aca="false">Q1376-P1376</f>
        <v>715.184384999997</v>
      </c>
      <c r="S1376" s="68" t="n">
        <f aca="false">S1375+K1376</f>
        <v>10375.9899173629</v>
      </c>
      <c r="T1376" s="68" t="n">
        <f aca="false">MAX(T1375,S1376)</f>
        <v>11218.5317883076</v>
      </c>
      <c r="U1376" s="68" t="n">
        <f aca="false">T1376-S1376</f>
        <v>842.541870944731</v>
      </c>
      <c r="V1376" s="70" t="n">
        <f aca="false">V1375+F1376</f>
        <v>2.84200000000001</v>
      </c>
      <c r="W1376" s="70" t="n">
        <f aca="false">MAX(W1375,V1376)</f>
        <v>2.9075</v>
      </c>
      <c r="X1376" s="70" t="n">
        <f aca="false">W1376-V1376</f>
        <v>0.0654999999999992</v>
      </c>
      <c r="Y1376" s="70" t="n">
        <f aca="false">Y1375+M1376</f>
        <v>2.48710935238901</v>
      </c>
      <c r="Z1376" s="70" t="n">
        <f aca="false">MAX(Z1375,Y1376)</f>
        <v>2.5582250218069</v>
      </c>
      <c r="AA1376" s="70" t="n">
        <f aca="false">Z1376-Y1376</f>
        <v>0.0711156694178849</v>
      </c>
      <c r="AB1376" s="72" t="n">
        <f aca="false">AB1375*(1+F1376)</f>
        <v>14.7218308032697</v>
      </c>
      <c r="AC1376" s="73" t="n">
        <f aca="false">MAX(AC1375,AB1376)</f>
        <v>15.7252192309712</v>
      </c>
      <c r="AD1376" s="70" t="n">
        <f aca="false">1-AB1376/AC1376</f>
        <v>0.0638075954912802</v>
      </c>
      <c r="AE1376" s="73" t="n">
        <f aca="false">AE1375*(1+M1376)</f>
        <v>10.3300403206081</v>
      </c>
      <c r="AF1376" s="73" t="n">
        <f aca="false">MAX(AF1375,AE1376)</f>
        <v>11.0964338441299</v>
      </c>
      <c r="AG1376" s="70" t="n">
        <f aca="false">1-AE1376/AF1376</f>
        <v>0.0690666509878092</v>
      </c>
      <c r="AH1376" s="74" t="n">
        <f aca="false">IF(R1376&gt;0,AH1375+1,0)</f>
        <v>22</v>
      </c>
      <c r="AI1376" s="74" t="n">
        <f aca="false">IF(U1376&gt;0,AI1375+1,0)</f>
        <v>22</v>
      </c>
      <c r="AJ1376" s="74" t="n">
        <f aca="false">IF(G1376&gt;0,AJ1375+1,0)</f>
        <v>0</v>
      </c>
      <c r="AK1376" s="74" t="n">
        <f aca="false">IF(G1376&lt;=0,AK1375+1,0)</f>
        <v>9</v>
      </c>
      <c r="AL1376" s="74" t="n">
        <f aca="false">IF(K1376&gt;0,AL1375+1,0)</f>
        <v>0</v>
      </c>
      <c r="AM1376" s="74" t="n">
        <f aca="false">IF(K1376&lt;=0,AM1375+1,0)</f>
        <v>9</v>
      </c>
    </row>
    <row r="1377" customFormat="false" ht="15" hidden="false" customHeight="false" outlineLevel="0" collapsed="false">
      <c r="A1377" s="61" t="n">
        <v>1381</v>
      </c>
      <c r="B1377" s="62" t="n">
        <v>43714.40625</v>
      </c>
      <c r="C1377" s="63" t="n">
        <f aca="false">YEAR(B1377)</f>
        <v>2019</v>
      </c>
      <c r="D1377" s="32" t="s">
        <v>277</v>
      </c>
      <c r="E1377" s="64" t="n">
        <v>10894.85</v>
      </c>
      <c r="F1377" s="65" t="n">
        <v>0.0075</v>
      </c>
      <c r="G1377" s="66" t="n">
        <v>81.711375</v>
      </c>
      <c r="H1377" s="67" t="n">
        <f aca="false">E1377+IF(D1377="Long",1,-1)*G1377</f>
        <v>10976.561375</v>
      </c>
      <c r="I1377" s="68" t="n">
        <f aca="false">Assumptions!$B$58</f>
        <v>5.35750011455817</v>
      </c>
      <c r="J1377" s="68" t="n">
        <f aca="false">INDEX(Yearly!$D$5:$D$22,MATCH(C1377,Yearly!$A$5:$A$22,0))</f>
        <v>0.431476519293275</v>
      </c>
      <c r="K1377" s="68" t="n">
        <f aca="false">G1377-I1377-J1377</f>
        <v>75.9223983661486</v>
      </c>
      <c r="L1377" s="69" t="n">
        <f aca="false">(I1377+J1377)/Assumptions!$B$8</f>
        <v>0.000255257700812932</v>
      </c>
      <c r="M1377" s="70" t="n">
        <f aca="false">F1377-L1377</f>
        <v>0.00724474229918707</v>
      </c>
      <c r="N1377" s="71" t="n">
        <f aca="false">G1377*Assumptions!$B$7</f>
        <v>642659.964375</v>
      </c>
      <c r="O1377" s="71" t="n">
        <f aca="false">K1377*Assumptions!$B$7</f>
        <v>597129.663149759</v>
      </c>
      <c r="P1377" s="68" t="n">
        <f aca="false">P1376+G1377</f>
        <v>18506.248545</v>
      </c>
      <c r="Q1377" s="68" t="n">
        <f aca="false">MAX(Q1376,P1377)</f>
        <v>19139.721555</v>
      </c>
      <c r="R1377" s="68" t="n">
        <f aca="false">Q1377-P1377</f>
        <v>633.473009999998</v>
      </c>
      <c r="S1377" s="68" t="n">
        <f aca="false">S1376+K1377</f>
        <v>10451.912315729</v>
      </c>
      <c r="T1377" s="68" t="n">
        <f aca="false">MAX(T1376,S1377)</f>
        <v>11218.5317883076</v>
      </c>
      <c r="U1377" s="68" t="n">
        <f aca="false">T1377-S1377</f>
        <v>766.619472578583</v>
      </c>
      <c r="V1377" s="70" t="n">
        <f aca="false">V1376+F1377</f>
        <v>2.84950000000001</v>
      </c>
      <c r="W1377" s="70" t="n">
        <f aca="false">MAX(W1376,V1377)</f>
        <v>2.9075</v>
      </c>
      <c r="X1377" s="70" t="n">
        <f aca="false">W1377-V1377</f>
        <v>0.0579999999999994</v>
      </c>
      <c r="Y1377" s="70" t="n">
        <f aca="false">Y1376+M1377</f>
        <v>2.4943540946882</v>
      </c>
      <c r="Z1377" s="70" t="n">
        <f aca="false">MAX(Z1376,Y1377)</f>
        <v>2.5582250218069</v>
      </c>
      <c r="AA1377" s="70" t="n">
        <f aca="false">Z1377-Y1377</f>
        <v>0.0638709271186979</v>
      </c>
      <c r="AB1377" s="72" t="n">
        <f aca="false">AB1376*(1+F1377)</f>
        <v>14.8322445342943</v>
      </c>
      <c r="AC1377" s="73" t="n">
        <f aca="false">MAX(AC1376,AB1377)</f>
        <v>15.7252192309712</v>
      </c>
      <c r="AD1377" s="70" t="n">
        <f aca="false">1-AB1377/AC1377</f>
        <v>0.0567861524574648</v>
      </c>
      <c r="AE1377" s="73" t="n">
        <f aca="false">AE1376*(1+M1377)</f>
        <v>10.4048788006711</v>
      </c>
      <c r="AF1377" s="73" t="n">
        <f aca="false">MAX(AF1376,AE1377)</f>
        <v>11.0964338441299</v>
      </c>
      <c r="AG1377" s="70" t="n">
        <f aca="false">1-AE1377/AF1377</f>
        <v>0.0623222787764968</v>
      </c>
      <c r="AH1377" s="74" t="n">
        <f aca="false">IF(R1377&gt;0,AH1376+1,0)</f>
        <v>23</v>
      </c>
      <c r="AI1377" s="74" t="n">
        <f aca="false">IF(U1377&gt;0,AI1376+1,0)</f>
        <v>23</v>
      </c>
      <c r="AJ1377" s="74" t="n">
        <f aca="false">IF(G1377&gt;0,AJ1376+1,0)</f>
        <v>1</v>
      </c>
      <c r="AK1377" s="74" t="n">
        <f aca="false">IF(G1377&lt;=0,AK1376+1,0)</f>
        <v>0</v>
      </c>
      <c r="AL1377" s="74" t="n">
        <f aca="false">IF(K1377&gt;0,AL1376+1,0)</f>
        <v>1</v>
      </c>
      <c r="AM1377" s="74" t="n">
        <f aca="false">IF(K1377&lt;=0,AM1376+1,0)</f>
        <v>0</v>
      </c>
    </row>
    <row r="1378" customFormat="false" ht="15" hidden="false" customHeight="false" outlineLevel="0" collapsed="false">
      <c r="A1378" s="61" t="n">
        <v>1382</v>
      </c>
      <c r="B1378" s="62" t="n">
        <v>43720.6354166667</v>
      </c>
      <c r="C1378" s="63" t="n">
        <f aca="false">YEAR(B1378)</f>
        <v>2019</v>
      </c>
      <c r="D1378" s="32" t="s">
        <v>276</v>
      </c>
      <c r="E1378" s="64" t="n">
        <v>10976.05</v>
      </c>
      <c r="F1378" s="65" t="n">
        <v>-0.0029</v>
      </c>
      <c r="G1378" s="66" t="n">
        <v>-31.830545</v>
      </c>
      <c r="H1378" s="67" t="n">
        <f aca="false">E1378+IF(D1378="Long",1,-1)*G1378</f>
        <v>11007.880545</v>
      </c>
      <c r="I1378" s="68" t="n">
        <f aca="false">Assumptions!$B$58</f>
        <v>5.35750011455817</v>
      </c>
      <c r="J1378" s="68" t="n">
        <f aca="false">INDEX(Yearly!$D$5:$D$22,MATCH(C1378,Yearly!$A$5:$A$22,0))</f>
        <v>0.431476519293275</v>
      </c>
      <c r="K1378" s="68" t="n">
        <f aca="false">G1378-I1378-J1378</f>
        <v>-37.6195216338515</v>
      </c>
      <c r="L1378" s="69" t="n">
        <f aca="false">(I1378+J1378)/Assumptions!$B$8</f>
        <v>0.000255257700812932</v>
      </c>
      <c r="M1378" s="70" t="n">
        <f aca="false">F1378-L1378</f>
        <v>-0.00315525770081293</v>
      </c>
      <c r="N1378" s="71" t="n">
        <f aca="false">G1378*Assumptions!$B$7</f>
        <v>-250347.236425</v>
      </c>
      <c r="O1378" s="71" t="n">
        <f aca="false">K1378*Assumptions!$B$7</f>
        <v>-295877.537650242</v>
      </c>
      <c r="P1378" s="68" t="n">
        <f aca="false">P1377+G1378</f>
        <v>18474.418</v>
      </c>
      <c r="Q1378" s="68" t="n">
        <f aca="false">MAX(Q1377,P1378)</f>
        <v>19139.721555</v>
      </c>
      <c r="R1378" s="68" t="n">
        <f aca="false">Q1378-P1378</f>
        <v>665.303554999999</v>
      </c>
      <c r="S1378" s="68" t="n">
        <f aca="false">S1377+K1378</f>
        <v>10414.2927940952</v>
      </c>
      <c r="T1378" s="68" t="n">
        <f aca="false">MAX(T1377,S1378)</f>
        <v>11218.5317883076</v>
      </c>
      <c r="U1378" s="68" t="n">
        <f aca="false">T1378-S1378</f>
        <v>804.238994212434</v>
      </c>
      <c r="V1378" s="70" t="n">
        <f aca="false">V1377+F1378</f>
        <v>2.84660000000001</v>
      </c>
      <c r="W1378" s="70" t="n">
        <f aca="false">MAX(W1377,V1378)</f>
        <v>2.9075</v>
      </c>
      <c r="X1378" s="70" t="n">
        <f aca="false">W1378-V1378</f>
        <v>0.0608999999999993</v>
      </c>
      <c r="Y1378" s="70" t="n">
        <f aca="false">Y1377+M1378</f>
        <v>2.49119883698739</v>
      </c>
      <c r="Z1378" s="70" t="n">
        <f aca="false">MAX(Z1377,Y1378)</f>
        <v>2.5582250218069</v>
      </c>
      <c r="AA1378" s="70" t="n">
        <f aca="false">Z1378-Y1378</f>
        <v>0.0670261848195111</v>
      </c>
      <c r="AB1378" s="72" t="n">
        <f aca="false">AB1377*(1+F1378)</f>
        <v>14.7892310251448</v>
      </c>
      <c r="AC1378" s="73" t="n">
        <f aca="false">MAX(AC1377,AB1378)</f>
        <v>15.7252192309712</v>
      </c>
      <c r="AD1378" s="70" t="n">
        <f aca="false">1-AB1378/AC1378</f>
        <v>0.0595214726153381</v>
      </c>
      <c r="AE1378" s="73" t="n">
        <f aca="false">AE1377*(1+M1378)</f>
        <v>10.3720487267093</v>
      </c>
      <c r="AF1378" s="73" t="n">
        <f aca="false">MAX(AF1377,AE1378)</f>
        <v>11.0964338441299</v>
      </c>
      <c r="AG1378" s="70" t="n">
        <f aca="false">1-AE1378/AF1378</f>
        <v>0.065280893627268</v>
      </c>
      <c r="AH1378" s="74" t="n">
        <f aca="false">IF(R1378&gt;0,AH1377+1,0)</f>
        <v>24</v>
      </c>
      <c r="AI1378" s="74" t="n">
        <f aca="false">IF(U1378&gt;0,AI1377+1,0)</f>
        <v>24</v>
      </c>
      <c r="AJ1378" s="74" t="n">
        <f aca="false">IF(G1378&gt;0,AJ1377+1,0)</f>
        <v>0</v>
      </c>
      <c r="AK1378" s="74" t="n">
        <f aca="false">IF(G1378&lt;=0,AK1377+1,0)</f>
        <v>1</v>
      </c>
      <c r="AL1378" s="74" t="n">
        <f aca="false">IF(K1378&gt;0,AL1377+1,0)</f>
        <v>0</v>
      </c>
      <c r="AM1378" s="74" t="n">
        <f aca="false">IF(K1378&lt;=0,AM1377+1,0)</f>
        <v>1</v>
      </c>
    </row>
    <row r="1379" customFormat="false" ht="15" hidden="false" customHeight="false" outlineLevel="0" collapsed="false">
      <c r="A1379" s="61" t="n">
        <v>1383</v>
      </c>
      <c r="B1379" s="62" t="n">
        <v>43721.5729166667</v>
      </c>
      <c r="C1379" s="63" t="n">
        <f aca="false">YEAR(B1379)</f>
        <v>2019</v>
      </c>
      <c r="D1379" s="32" t="s">
        <v>277</v>
      </c>
      <c r="E1379" s="64" t="n">
        <v>11008.4</v>
      </c>
      <c r="F1379" s="65" t="n">
        <v>-0.0023</v>
      </c>
      <c r="G1379" s="66" t="n">
        <v>-25.31932</v>
      </c>
      <c r="H1379" s="67" t="n">
        <f aca="false">E1379+IF(D1379="Long",1,-1)*G1379</f>
        <v>10983.08068</v>
      </c>
      <c r="I1379" s="68" t="n">
        <f aca="false">Assumptions!$B$58</f>
        <v>5.35750011455817</v>
      </c>
      <c r="J1379" s="68" t="n">
        <f aca="false">INDEX(Yearly!$D$5:$D$22,MATCH(C1379,Yearly!$A$5:$A$22,0))</f>
        <v>0.431476519293275</v>
      </c>
      <c r="K1379" s="68" t="n">
        <f aca="false">G1379-I1379-J1379</f>
        <v>-31.1082966338514</v>
      </c>
      <c r="L1379" s="69" t="n">
        <f aca="false">(I1379+J1379)/Assumptions!$B$8</f>
        <v>0.000255257700812932</v>
      </c>
      <c r="M1379" s="70" t="n">
        <f aca="false">F1379-L1379</f>
        <v>-0.00255525770081293</v>
      </c>
      <c r="N1379" s="71" t="n">
        <f aca="false">G1379*Assumptions!$B$7</f>
        <v>-199136.4518</v>
      </c>
      <c r="O1379" s="71" t="n">
        <f aca="false">K1379*Assumptions!$B$7</f>
        <v>-244666.753025242</v>
      </c>
      <c r="P1379" s="68" t="n">
        <f aca="false">P1378+G1379</f>
        <v>18449.09868</v>
      </c>
      <c r="Q1379" s="68" t="n">
        <f aca="false">MAX(Q1378,P1379)</f>
        <v>19139.721555</v>
      </c>
      <c r="R1379" s="68" t="n">
        <f aca="false">Q1379-P1379</f>
        <v>690.622874999997</v>
      </c>
      <c r="S1379" s="68" t="n">
        <f aca="false">S1378+K1379</f>
        <v>10383.1844974613</v>
      </c>
      <c r="T1379" s="68" t="n">
        <f aca="false">MAX(T1378,S1379)</f>
        <v>11218.5317883076</v>
      </c>
      <c r="U1379" s="68" t="n">
        <f aca="false">T1379-S1379</f>
        <v>835.347290846285</v>
      </c>
      <c r="V1379" s="70" t="n">
        <f aca="false">V1378+F1379</f>
        <v>2.84430000000001</v>
      </c>
      <c r="W1379" s="70" t="n">
        <f aca="false">MAX(W1378,V1379)</f>
        <v>2.9075</v>
      </c>
      <c r="X1379" s="70" t="n">
        <f aca="false">W1379-V1379</f>
        <v>0.0631999999999993</v>
      </c>
      <c r="Y1379" s="70" t="n">
        <f aca="false">Y1378+M1379</f>
        <v>2.48864357928658</v>
      </c>
      <c r="Z1379" s="70" t="n">
        <f aca="false">MAX(Z1378,Y1379)</f>
        <v>2.5582250218069</v>
      </c>
      <c r="AA1379" s="70" t="n">
        <f aca="false">Z1379-Y1379</f>
        <v>0.0695814425203238</v>
      </c>
      <c r="AB1379" s="72" t="n">
        <f aca="false">AB1378*(1+F1379)</f>
        <v>14.755215793787</v>
      </c>
      <c r="AC1379" s="73" t="n">
        <f aca="false">MAX(AC1378,AB1379)</f>
        <v>15.7252192309712</v>
      </c>
      <c r="AD1379" s="70" t="n">
        <f aca="false">1-AB1379/AC1379</f>
        <v>0.0616845732283229</v>
      </c>
      <c r="AE1379" s="73" t="n">
        <f aca="false">AE1378*(1+M1379)</f>
        <v>10.3455454693271</v>
      </c>
      <c r="AF1379" s="73" t="n">
        <f aca="false">MAX(AF1378,AE1379)</f>
        <v>11.0964338441299</v>
      </c>
      <c r="AG1379" s="70" t="n">
        <f aca="false">1-AE1379/AF1379</f>
        <v>0.0676693418219238</v>
      </c>
      <c r="AH1379" s="74" t="n">
        <f aca="false">IF(R1379&gt;0,AH1378+1,0)</f>
        <v>25</v>
      </c>
      <c r="AI1379" s="74" t="n">
        <f aca="false">IF(U1379&gt;0,AI1378+1,0)</f>
        <v>25</v>
      </c>
      <c r="AJ1379" s="74" t="n">
        <f aca="false">IF(G1379&gt;0,AJ1378+1,0)</f>
        <v>0</v>
      </c>
      <c r="AK1379" s="74" t="n">
        <f aca="false">IF(G1379&lt;=0,AK1378+1,0)</f>
        <v>2</v>
      </c>
      <c r="AL1379" s="74" t="n">
        <f aca="false">IF(K1379&gt;0,AL1378+1,0)</f>
        <v>0</v>
      </c>
      <c r="AM1379" s="74" t="n">
        <f aca="false">IF(K1379&lt;=0,AM1378+1,0)</f>
        <v>2</v>
      </c>
    </row>
    <row r="1380" customFormat="false" ht="15" hidden="false" customHeight="false" outlineLevel="0" collapsed="false">
      <c r="A1380" s="61" t="n">
        <v>1384</v>
      </c>
      <c r="B1380" s="62" t="n">
        <v>43724.5520833333</v>
      </c>
      <c r="C1380" s="63" t="n">
        <f aca="false">YEAR(B1380)</f>
        <v>2019</v>
      </c>
      <c r="D1380" s="32" t="s">
        <v>276</v>
      </c>
      <c r="E1380" s="64" t="n">
        <v>10982.55</v>
      </c>
      <c r="F1380" s="65" t="n">
        <v>-0.0065</v>
      </c>
      <c r="G1380" s="66" t="n">
        <v>-71.386575</v>
      </c>
      <c r="H1380" s="67" t="n">
        <f aca="false">E1380+IF(D1380="Long",1,-1)*G1380</f>
        <v>11053.936575</v>
      </c>
      <c r="I1380" s="68" t="n">
        <f aca="false">Assumptions!$B$58</f>
        <v>5.35750011455817</v>
      </c>
      <c r="J1380" s="68" t="n">
        <f aca="false">INDEX(Yearly!$D$5:$D$22,MATCH(C1380,Yearly!$A$5:$A$22,0))</f>
        <v>0.431476519293275</v>
      </c>
      <c r="K1380" s="68" t="n">
        <f aca="false">G1380-I1380-J1380</f>
        <v>-77.1755516338514</v>
      </c>
      <c r="L1380" s="69" t="n">
        <f aca="false">(I1380+J1380)/Assumptions!$B$8</f>
        <v>0.000255257700812932</v>
      </c>
      <c r="M1380" s="70" t="n">
        <f aca="false">F1380-L1380</f>
        <v>-0.00675525770081293</v>
      </c>
      <c r="N1380" s="71" t="n">
        <f aca="false">G1380*Assumptions!$B$7</f>
        <v>-561455.412375</v>
      </c>
      <c r="O1380" s="71" t="n">
        <f aca="false">K1380*Assumptions!$B$7</f>
        <v>-606985.713600242</v>
      </c>
      <c r="P1380" s="68" t="n">
        <f aca="false">P1379+G1380</f>
        <v>18377.712105</v>
      </c>
      <c r="Q1380" s="68" t="n">
        <f aca="false">MAX(Q1379,P1380)</f>
        <v>19139.721555</v>
      </c>
      <c r="R1380" s="68" t="n">
        <f aca="false">Q1380-P1380</f>
        <v>762.009449999998</v>
      </c>
      <c r="S1380" s="68" t="n">
        <f aca="false">S1379+K1380</f>
        <v>10306.0089458275</v>
      </c>
      <c r="T1380" s="68" t="n">
        <f aca="false">MAX(T1379,S1380)</f>
        <v>11218.5317883076</v>
      </c>
      <c r="U1380" s="68" t="n">
        <f aca="false">T1380-S1380</f>
        <v>912.522842480135</v>
      </c>
      <c r="V1380" s="70" t="n">
        <f aca="false">V1379+F1380</f>
        <v>2.83780000000001</v>
      </c>
      <c r="W1380" s="70" t="n">
        <f aca="false">MAX(W1379,V1380)</f>
        <v>2.9075</v>
      </c>
      <c r="X1380" s="70" t="n">
        <f aca="false">W1380-V1380</f>
        <v>0.0696999999999992</v>
      </c>
      <c r="Y1380" s="70" t="n">
        <f aca="false">Y1379+M1380</f>
        <v>2.48188832158576</v>
      </c>
      <c r="Z1380" s="70" t="n">
        <f aca="false">MAX(Z1379,Y1380)</f>
        <v>2.5582250218069</v>
      </c>
      <c r="AA1380" s="70" t="n">
        <f aca="false">Z1380-Y1380</f>
        <v>0.0763367002211366</v>
      </c>
      <c r="AB1380" s="72" t="n">
        <f aca="false">AB1379*(1+F1380)</f>
        <v>14.6593068911274</v>
      </c>
      <c r="AC1380" s="73" t="n">
        <f aca="false">MAX(AC1379,AB1380)</f>
        <v>15.7252192309712</v>
      </c>
      <c r="AD1380" s="70" t="n">
        <f aca="false">1-AB1380/AC1380</f>
        <v>0.0677836235023387</v>
      </c>
      <c r="AE1380" s="73" t="n">
        <f aca="false">AE1379*(1+M1380)</f>
        <v>10.2756586436263</v>
      </c>
      <c r="AF1380" s="73" t="n">
        <f aca="false">MAX(AF1379,AE1380)</f>
        <v>11.0964338441299</v>
      </c>
      <c r="AG1380" s="70" t="n">
        <f aca="false">1-AE1380/AF1380</f>
        <v>0.0739674756802853</v>
      </c>
      <c r="AH1380" s="74" t="n">
        <f aca="false">IF(R1380&gt;0,AH1379+1,0)</f>
        <v>26</v>
      </c>
      <c r="AI1380" s="74" t="n">
        <f aca="false">IF(U1380&gt;0,AI1379+1,0)</f>
        <v>26</v>
      </c>
      <c r="AJ1380" s="74" t="n">
        <f aca="false">IF(G1380&gt;0,AJ1379+1,0)</f>
        <v>0</v>
      </c>
      <c r="AK1380" s="74" t="n">
        <f aca="false">IF(G1380&lt;=0,AK1379+1,0)</f>
        <v>3</v>
      </c>
      <c r="AL1380" s="74" t="n">
        <f aca="false">IF(K1380&gt;0,AL1379+1,0)</f>
        <v>0</v>
      </c>
      <c r="AM1380" s="74" t="n">
        <f aca="false">IF(K1380&lt;=0,AM1379+1,0)</f>
        <v>3</v>
      </c>
    </row>
    <row r="1381" customFormat="false" ht="15" hidden="false" customHeight="false" outlineLevel="0" collapsed="false">
      <c r="A1381" s="61" t="n">
        <v>1385</v>
      </c>
      <c r="B1381" s="62" t="n">
        <v>43728.46875</v>
      </c>
      <c r="C1381" s="63" t="n">
        <f aca="false">YEAR(B1381)</f>
        <v>2019</v>
      </c>
      <c r="D1381" s="32" t="s">
        <v>277</v>
      </c>
      <c r="E1381" s="64" t="n">
        <v>11054.1</v>
      </c>
      <c r="F1381" s="65" t="n">
        <v>0.0334</v>
      </c>
      <c r="G1381" s="66" t="n">
        <v>369.20694</v>
      </c>
      <c r="H1381" s="67" t="n">
        <f aca="false">E1381+IF(D1381="Long",1,-1)*G1381</f>
        <v>11423.30694</v>
      </c>
      <c r="I1381" s="68" t="n">
        <f aca="false">Assumptions!$B$58</f>
        <v>5.35750011455817</v>
      </c>
      <c r="J1381" s="68" t="n">
        <f aca="false">INDEX(Yearly!$D$5:$D$22,MATCH(C1381,Yearly!$A$5:$A$22,0))</f>
        <v>0.431476519293275</v>
      </c>
      <c r="K1381" s="68" t="n">
        <f aca="false">G1381-I1381-J1381</f>
        <v>363.417963366149</v>
      </c>
      <c r="L1381" s="69" t="n">
        <f aca="false">(I1381+J1381)/Assumptions!$B$8</f>
        <v>0.000255257700812932</v>
      </c>
      <c r="M1381" s="70" t="n">
        <f aca="false">F1381-L1381</f>
        <v>0.0331447422991871</v>
      </c>
      <c r="N1381" s="71" t="n">
        <f aca="false">G1381*Assumptions!$B$7</f>
        <v>2903812.5831</v>
      </c>
      <c r="O1381" s="71" t="n">
        <f aca="false">K1381*Assumptions!$B$7</f>
        <v>2858282.28187476</v>
      </c>
      <c r="P1381" s="68" t="n">
        <f aca="false">P1380+G1381</f>
        <v>18746.919045</v>
      </c>
      <c r="Q1381" s="68" t="n">
        <f aca="false">MAX(Q1380,P1381)</f>
        <v>19139.721555</v>
      </c>
      <c r="R1381" s="68" t="n">
        <f aca="false">Q1381-P1381</f>
        <v>392.802509999998</v>
      </c>
      <c r="S1381" s="68" t="n">
        <f aca="false">S1380+K1381</f>
        <v>10669.4269091936</v>
      </c>
      <c r="T1381" s="68" t="n">
        <f aca="false">MAX(T1380,S1381)</f>
        <v>11218.5317883076</v>
      </c>
      <c r="U1381" s="68" t="n">
        <f aca="false">T1381-S1381</f>
        <v>549.104879113987</v>
      </c>
      <c r="V1381" s="70" t="n">
        <f aca="false">V1380+F1381</f>
        <v>2.87120000000001</v>
      </c>
      <c r="W1381" s="70" t="n">
        <f aca="false">MAX(W1380,V1381)</f>
        <v>2.9075</v>
      </c>
      <c r="X1381" s="70" t="n">
        <f aca="false">W1381-V1381</f>
        <v>0.0362999999999993</v>
      </c>
      <c r="Y1381" s="70" t="n">
        <f aca="false">Y1380+M1381</f>
        <v>2.51503306388495</v>
      </c>
      <c r="Z1381" s="70" t="n">
        <f aca="false">MAX(Z1380,Y1381)</f>
        <v>2.5582250218069</v>
      </c>
      <c r="AA1381" s="70" t="n">
        <f aca="false">Z1381-Y1381</f>
        <v>0.0431919579219495</v>
      </c>
      <c r="AB1381" s="72" t="n">
        <f aca="false">AB1380*(1+F1381)</f>
        <v>15.148927741291</v>
      </c>
      <c r="AC1381" s="73" t="n">
        <f aca="false">MAX(AC1380,AB1381)</f>
        <v>15.7252192309712</v>
      </c>
      <c r="AD1381" s="70" t="n">
        <f aca="false">1-AB1381/AC1381</f>
        <v>0.0366475965273166</v>
      </c>
      <c r="AE1381" s="73" t="n">
        <f aca="false">AE1380*(1+M1381)</f>
        <v>10.6162427013238</v>
      </c>
      <c r="AF1381" s="73" t="n">
        <f aca="false">MAX(AF1380,AE1381)</f>
        <v>11.0964338441299</v>
      </c>
      <c r="AG1381" s="70" t="n">
        <f aca="false">1-AE1381/AF1381</f>
        <v>0.0432743663010426</v>
      </c>
      <c r="AH1381" s="74" t="n">
        <f aca="false">IF(R1381&gt;0,AH1380+1,0)</f>
        <v>27</v>
      </c>
      <c r="AI1381" s="74" t="n">
        <f aca="false">IF(U1381&gt;0,AI1380+1,0)</f>
        <v>27</v>
      </c>
      <c r="AJ1381" s="74" t="n">
        <f aca="false">IF(G1381&gt;0,AJ1380+1,0)</f>
        <v>1</v>
      </c>
      <c r="AK1381" s="74" t="n">
        <f aca="false">IF(G1381&lt;=0,AK1380+1,0)</f>
        <v>0</v>
      </c>
      <c r="AL1381" s="74" t="n">
        <f aca="false">IF(K1381&gt;0,AL1380+1,0)</f>
        <v>1</v>
      </c>
      <c r="AM1381" s="74" t="n">
        <f aca="false">IF(K1381&lt;=0,AM1380+1,0)</f>
        <v>0</v>
      </c>
    </row>
    <row r="1382" customFormat="false" ht="15" hidden="false" customHeight="false" outlineLevel="0" collapsed="false">
      <c r="A1382" s="61" t="n">
        <v>1386</v>
      </c>
      <c r="B1382" s="62" t="n">
        <v>43738.40625</v>
      </c>
      <c r="C1382" s="63" t="n">
        <f aca="false">YEAR(B1382)</f>
        <v>2019</v>
      </c>
      <c r="D1382" s="32" t="s">
        <v>276</v>
      </c>
      <c r="E1382" s="64" t="n">
        <v>11423.35</v>
      </c>
      <c r="F1382" s="65" t="n">
        <v>-0.0036</v>
      </c>
      <c r="G1382" s="66" t="n">
        <v>-41.12406</v>
      </c>
      <c r="H1382" s="67" t="n">
        <f aca="false">E1382+IF(D1382="Long",1,-1)*G1382</f>
        <v>11464.47406</v>
      </c>
      <c r="I1382" s="68" t="n">
        <f aca="false">Assumptions!$B$58</f>
        <v>5.35750011455817</v>
      </c>
      <c r="J1382" s="68" t="n">
        <f aca="false">INDEX(Yearly!$D$5:$D$22,MATCH(C1382,Yearly!$A$5:$A$22,0))</f>
        <v>0.431476519293275</v>
      </c>
      <c r="K1382" s="68" t="n">
        <f aca="false">G1382-I1382-J1382</f>
        <v>-46.9130366338515</v>
      </c>
      <c r="L1382" s="69" t="n">
        <f aca="false">(I1382+J1382)/Assumptions!$B$8</f>
        <v>0.000255257700812932</v>
      </c>
      <c r="M1382" s="70" t="n">
        <f aca="false">F1382-L1382</f>
        <v>-0.00385525770081293</v>
      </c>
      <c r="N1382" s="71" t="n">
        <f aca="false">G1382*Assumptions!$B$7</f>
        <v>-323440.7319</v>
      </c>
      <c r="O1382" s="71" t="n">
        <f aca="false">K1382*Assumptions!$B$7</f>
        <v>-368971.033125242</v>
      </c>
      <c r="P1382" s="68" t="n">
        <f aca="false">P1381+G1382</f>
        <v>18705.794985</v>
      </c>
      <c r="Q1382" s="68" t="n">
        <f aca="false">MAX(Q1381,P1382)</f>
        <v>19139.721555</v>
      </c>
      <c r="R1382" s="68" t="n">
        <f aca="false">Q1382-P1382</f>
        <v>433.926569999996</v>
      </c>
      <c r="S1382" s="68" t="n">
        <f aca="false">S1381+K1382</f>
        <v>10622.5138725598</v>
      </c>
      <c r="T1382" s="68" t="n">
        <f aca="false">MAX(T1381,S1382)</f>
        <v>11218.5317883076</v>
      </c>
      <c r="U1382" s="68" t="n">
        <f aca="false">T1382-S1382</f>
        <v>596.01791574784</v>
      </c>
      <c r="V1382" s="70" t="n">
        <f aca="false">V1381+F1382</f>
        <v>2.86760000000001</v>
      </c>
      <c r="W1382" s="70" t="n">
        <f aca="false">MAX(W1381,V1382)</f>
        <v>2.9075</v>
      </c>
      <c r="X1382" s="70" t="n">
        <f aca="false">W1382-V1382</f>
        <v>0.0398999999999994</v>
      </c>
      <c r="Y1382" s="70" t="n">
        <f aca="false">Y1381+M1382</f>
        <v>2.51117780618414</v>
      </c>
      <c r="Z1382" s="70" t="n">
        <f aca="false">MAX(Z1381,Y1382)</f>
        <v>2.5582250218069</v>
      </c>
      <c r="AA1382" s="70" t="n">
        <f aca="false">Z1382-Y1382</f>
        <v>0.0470472156227624</v>
      </c>
      <c r="AB1382" s="72" t="n">
        <f aca="false">AB1381*(1+F1382)</f>
        <v>15.0943916014224</v>
      </c>
      <c r="AC1382" s="73" t="n">
        <f aca="false">MAX(AC1381,AB1382)</f>
        <v>15.7252192309712</v>
      </c>
      <c r="AD1382" s="70" t="n">
        <f aca="false">1-AB1382/AC1382</f>
        <v>0.0401156651798185</v>
      </c>
      <c r="AE1382" s="73" t="n">
        <f aca="false">AE1381*(1+M1382)</f>
        <v>10.5753143498958</v>
      </c>
      <c r="AF1382" s="73" t="n">
        <f aca="false">MAX(AF1381,AE1382)</f>
        <v>11.0964338441299</v>
      </c>
      <c r="AG1382" s="70" t="n">
        <f aca="false">1-AE1382/AF1382</f>
        <v>0.0469627901679257</v>
      </c>
      <c r="AH1382" s="74" t="n">
        <f aca="false">IF(R1382&gt;0,AH1381+1,0)</f>
        <v>28</v>
      </c>
      <c r="AI1382" s="74" t="n">
        <f aca="false">IF(U1382&gt;0,AI1381+1,0)</f>
        <v>28</v>
      </c>
      <c r="AJ1382" s="74" t="n">
        <f aca="false">IF(G1382&gt;0,AJ1381+1,0)</f>
        <v>0</v>
      </c>
      <c r="AK1382" s="74" t="n">
        <f aca="false">IF(G1382&lt;=0,AK1381+1,0)</f>
        <v>1</v>
      </c>
      <c r="AL1382" s="74" t="n">
        <f aca="false">IF(K1382&gt;0,AL1381+1,0)</f>
        <v>0</v>
      </c>
      <c r="AM1382" s="74" t="n">
        <f aca="false">IF(K1382&lt;=0,AM1381+1,0)</f>
        <v>1</v>
      </c>
    </row>
    <row r="1383" customFormat="false" ht="15" hidden="false" customHeight="false" outlineLevel="0" collapsed="false">
      <c r="A1383" s="61" t="n">
        <v>1387</v>
      </c>
      <c r="B1383" s="62" t="n">
        <v>43738.6145833333</v>
      </c>
      <c r="C1383" s="63" t="n">
        <f aca="false">YEAR(B1383)</f>
        <v>2019</v>
      </c>
      <c r="D1383" s="32" t="s">
        <v>277</v>
      </c>
      <c r="E1383" s="64" t="n">
        <v>11464.65</v>
      </c>
      <c r="F1383" s="65" t="n">
        <v>-0.0013</v>
      </c>
      <c r="G1383" s="66" t="n">
        <v>-14.904045</v>
      </c>
      <c r="H1383" s="67" t="n">
        <f aca="false">E1383+IF(D1383="Long",1,-1)*G1383</f>
        <v>11449.745955</v>
      </c>
      <c r="I1383" s="68" t="n">
        <f aca="false">Assumptions!$B$58</f>
        <v>5.35750011455817</v>
      </c>
      <c r="J1383" s="68" t="n">
        <f aca="false">INDEX(Yearly!$D$5:$D$22,MATCH(C1383,Yearly!$A$5:$A$22,0))</f>
        <v>0.431476519293275</v>
      </c>
      <c r="K1383" s="68" t="n">
        <f aca="false">G1383-I1383-J1383</f>
        <v>-20.6930216338514</v>
      </c>
      <c r="L1383" s="69" t="n">
        <f aca="false">(I1383+J1383)/Assumptions!$B$8</f>
        <v>0.000255257700812932</v>
      </c>
      <c r="M1383" s="70" t="n">
        <f aca="false">F1383-L1383</f>
        <v>-0.00155525770081293</v>
      </c>
      <c r="N1383" s="71" t="n">
        <f aca="false">G1383*Assumptions!$B$7</f>
        <v>-117220.313925</v>
      </c>
      <c r="O1383" s="71" t="n">
        <f aca="false">K1383*Assumptions!$B$7</f>
        <v>-162750.615150242</v>
      </c>
      <c r="P1383" s="68" t="n">
        <f aca="false">P1382+G1383</f>
        <v>18690.89094</v>
      </c>
      <c r="Q1383" s="68" t="n">
        <f aca="false">MAX(Q1382,P1383)</f>
        <v>19139.721555</v>
      </c>
      <c r="R1383" s="68" t="n">
        <f aca="false">Q1383-P1383</f>
        <v>448.830614999995</v>
      </c>
      <c r="S1383" s="68" t="n">
        <f aca="false">S1382+K1383</f>
        <v>10601.8208509259</v>
      </c>
      <c r="T1383" s="68" t="n">
        <f aca="false">MAX(T1382,S1383)</f>
        <v>11218.5317883076</v>
      </c>
      <c r="U1383" s="68" t="n">
        <f aca="false">T1383-S1383</f>
        <v>616.710937381691</v>
      </c>
      <c r="V1383" s="70" t="n">
        <f aca="false">V1382+F1383</f>
        <v>2.86630000000001</v>
      </c>
      <c r="W1383" s="70" t="n">
        <f aca="false">MAX(W1382,V1383)</f>
        <v>2.9075</v>
      </c>
      <c r="X1383" s="70" t="n">
        <f aca="false">W1383-V1383</f>
        <v>0.0411999999999995</v>
      </c>
      <c r="Y1383" s="70" t="n">
        <f aca="false">Y1382+M1383</f>
        <v>2.50962254848332</v>
      </c>
      <c r="Z1383" s="70" t="n">
        <f aca="false">MAX(Z1382,Y1383)</f>
        <v>2.5582250218069</v>
      </c>
      <c r="AA1383" s="70" t="n">
        <f aca="false">Z1383-Y1383</f>
        <v>0.0486024733235753</v>
      </c>
      <c r="AB1383" s="72" t="n">
        <f aca="false">AB1382*(1+F1383)</f>
        <v>15.0747688923405</v>
      </c>
      <c r="AC1383" s="73" t="n">
        <f aca="false">MAX(AC1382,AB1383)</f>
        <v>15.7252192309712</v>
      </c>
      <c r="AD1383" s="70" t="n">
        <f aca="false">1-AB1383/AC1383</f>
        <v>0.0413635148150847</v>
      </c>
      <c r="AE1383" s="73" t="n">
        <f aca="false">AE1382*(1+M1383)</f>
        <v>10.5588670108146</v>
      </c>
      <c r="AF1383" s="73" t="n">
        <f aca="false">MAX(AF1382,AE1383)</f>
        <v>11.0964338441299</v>
      </c>
      <c r="AG1383" s="70" t="n">
        <f aca="false">1-AE1383/AF1383</f>
        <v>0.0484450086276783</v>
      </c>
      <c r="AH1383" s="74" t="n">
        <f aca="false">IF(R1383&gt;0,AH1382+1,0)</f>
        <v>29</v>
      </c>
      <c r="AI1383" s="74" t="n">
        <f aca="false">IF(U1383&gt;0,AI1382+1,0)</f>
        <v>29</v>
      </c>
      <c r="AJ1383" s="74" t="n">
        <f aca="false">IF(G1383&gt;0,AJ1382+1,0)</f>
        <v>0</v>
      </c>
      <c r="AK1383" s="74" t="n">
        <f aca="false">IF(G1383&lt;=0,AK1382+1,0)</f>
        <v>2</v>
      </c>
      <c r="AL1383" s="74" t="n">
        <f aca="false">IF(K1383&gt;0,AL1382+1,0)</f>
        <v>0</v>
      </c>
      <c r="AM1383" s="74" t="n">
        <f aca="false">IF(K1383&lt;=0,AM1382+1,0)</f>
        <v>2</v>
      </c>
    </row>
    <row r="1384" customFormat="false" ht="15" hidden="false" customHeight="false" outlineLevel="0" collapsed="false">
      <c r="A1384" s="61" t="n">
        <v>1388</v>
      </c>
      <c r="B1384" s="62" t="n">
        <v>43739.4402777778</v>
      </c>
      <c r="C1384" s="63" t="n">
        <f aca="false">YEAR(B1384)</f>
        <v>2019</v>
      </c>
      <c r="D1384" s="32" t="s">
        <v>276</v>
      </c>
      <c r="E1384" s="64" t="n">
        <v>11450</v>
      </c>
      <c r="F1384" s="65" t="n">
        <v>-0.0039</v>
      </c>
      <c r="G1384" s="66" t="n">
        <v>-44.655</v>
      </c>
      <c r="H1384" s="67" t="n">
        <f aca="false">E1384+IF(D1384="Long",1,-1)*G1384</f>
        <v>11494.655</v>
      </c>
      <c r="I1384" s="68" t="n">
        <f aca="false">Assumptions!$B$58</f>
        <v>5.35750011455817</v>
      </c>
      <c r="J1384" s="68" t="n">
        <f aca="false">INDEX(Yearly!$D$5:$D$22,MATCH(C1384,Yearly!$A$5:$A$22,0))</f>
        <v>0.431476519293275</v>
      </c>
      <c r="K1384" s="68" t="n">
        <f aca="false">G1384-I1384-J1384</f>
        <v>-50.4439766338515</v>
      </c>
      <c r="L1384" s="69" t="n">
        <f aca="false">(I1384+J1384)/Assumptions!$B$8</f>
        <v>0.000255257700812932</v>
      </c>
      <c r="M1384" s="70" t="n">
        <f aca="false">F1384-L1384</f>
        <v>-0.00415525770081293</v>
      </c>
      <c r="N1384" s="71" t="n">
        <f aca="false">G1384*Assumptions!$B$7</f>
        <v>-351211.575</v>
      </c>
      <c r="O1384" s="71" t="n">
        <f aca="false">K1384*Assumptions!$B$7</f>
        <v>-396741.876225242</v>
      </c>
      <c r="P1384" s="68" t="n">
        <f aca="false">P1383+G1384</f>
        <v>18646.23594</v>
      </c>
      <c r="Q1384" s="68" t="n">
        <f aca="false">MAX(Q1383,P1384)</f>
        <v>19139.721555</v>
      </c>
      <c r="R1384" s="68" t="n">
        <f aca="false">Q1384-P1384</f>
        <v>493.485614999994</v>
      </c>
      <c r="S1384" s="68" t="n">
        <f aca="false">S1383+K1384</f>
        <v>10551.3768742921</v>
      </c>
      <c r="T1384" s="68" t="n">
        <f aca="false">MAX(T1383,S1384)</f>
        <v>11218.5317883076</v>
      </c>
      <c r="U1384" s="68" t="n">
        <f aca="false">T1384-S1384</f>
        <v>667.154914015542</v>
      </c>
      <c r="V1384" s="70" t="n">
        <f aca="false">V1383+F1384</f>
        <v>2.86240000000001</v>
      </c>
      <c r="W1384" s="70" t="n">
        <f aca="false">MAX(W1383,V1384)</f>
        <v>2.9075</v>
      </c>
      <c r="X1384" s="70" t="n">
        <f aca="false">W1384-V1384</f>
        <v>0.0450999999999993</v>
      </c>
      <c r="Y1384" s="70" t="n">
        <f aca="false">Y1383+M1384</f>
        <v>2.50546729078251</v>
      </c>
      <c r="Z1384" s="70" t="n">
        <f aca="false">MAX(Z1383,Y1384)</f>
        <v>2.5582250218069</v>
      </c>
      <c r="AA1384" s="70" t="n">
        <f aca="false">Z1384-Y1384</f>
        <v>0.0527577310243883</v>
      </c>
      <c r="AB1384" s="72" t="n">
        <f aca="false">AB1383*(1+F1384)</f>
        <v>15.0159772936604</v>
      </c>
      <c r="AC1384" s="73" t="n">
        <f aca="false">MAX(AC1383,AB1384)</f>
        <v>15.7252192309712</v>
      </c>
      <c r="AD1384" s="70" t="n">
        <f aca="false">1-AB1384/AC1384</f>
        <v>0.0451021971073059</v>
      </c>
      <c r="AE1384" s="73" t="n">
        <f aca="false">AE1383*(1+M1384)</f>
        <v>10.514992197356</v>
      </c>
      <c r="AF1384" s="73" t="n">
        <f aca="false">MAX(AF1383,AE1384)</f>
        <v>11.0964338441299</v>
      </c>
      <c r="AG1384" s="70" t="n">
        <f aca="false">1-AE1384/AF1384</f>
        <v>0.0523989648333251</v>
      </c>
      <c r="AH1384" s="74" t="n">
        <f aca="false">IF(R1384&gt;0,AH1383+1,0)</f>
        <v>30</v>
      </c>
      <c r="AI1384" s="74" t="n">
        <f aca="false">IF(U1384&gt;0,AI1383+1,0)</f>
        <v>30</v>
      </c>
      <c r="AJ1384" s="74" t="n">
        <f aca="false">IF(G1384&gt;0,AJ1383+1,0)</f>
        <v>0</v>
      </c>
      <c r="AK1384" s="74" t="n">
        <f aca="false">IF(G1384&lt;=0,AK1383+1,0)</f>
        <v>3</v>
      </c>
      <c r="AL1384" s="74" t="n">
        <f aca="false">IF(K1384&gt;0,AL1383+1,0)</f>
        <v>0</v>
      </c>
      <c r="AM1384" s="74" t="n">
        <f aca="false">IF(K1384&lt;=0,AM1383+1,0)</f>
        <v>3</v>
      </c>
    </row>
    <row r="1385" customFormat="false" ht="15" hidden="false" customHeight="false" outlineLevel="0" collapsed="false">
      <c r="A1385" s="61" t="n">
        <v>1389</v>
      </c>
      <c r="B1385" s="62" t="n">
        <v>43739.4493055556</v>
      </c>
      <c r="C1385" s="63" t="n">
        <f aca="false">YEAR(B1385)</f>
        <v>2019</v>
      </c>
      <c r="D1385" s="32" t="s">
        <v>277</v>
      </c>
      <c r="E1385" s="64" t="n">
        <v>11494.7</v>
      </c>
      <c r="F1385" s="65" t="n">
        <v>-0.0088</v>
      </c>
      <c r="G1385" s="66" t="n">
        <v>-101.15336</v>
      </c>
      <c r="H1385" s="67" t="n">
        <f aca="false">E1385+IF(D1385="Long",1,-1)*G1385</f>
        <v>11393.54664</v>
      </c>
      <c r="I1385" s="68" t="n">
        <f aca="false">Assumptions!$B$58</f>
        <v>5.35750011455817</v>
      </c>
      <c r="J1385" s="68" t="n">
        <f aca="false">INDEX(Yearly!$D$5:$D$22,MATCH(C1385,Yearly!$A$5:$A$22,0))</f>
        <v>0.431476519293275</v>
      </c>
      <c r="K1385" s="68" t="n">
        <f aca="false">G1385-I1385-J1385</f>
        <v>-106.942336633851</v>
      </c>
      <c r="L1385" s="69" t="n">
        <f aca="false">(I1385+J1385)/Assumptions!$B$8</f>
        <v>0.000255257700812932</v>
      </c>
      <c r="M1385" s="70" t="n">
        <f aca="false">F1385-L1385</f>
        <v>-0.00905525770081293</v>
      </c>
      <c r="N1385" s="71" t="n">
        <f aca="false">G1385*Assumptions!$B$7</f>
        <v>-795571.1764</v>
      </c>
      <c r="O1385" s="71" t="n">
        <f aca="false">K1385*Assumptions!$B$7</f>
        <v>-841101.477625242</v>
      </c>
      <c r="P1385" s="68" t="n">
        <f aca="false">P1384+G1385</f>
        <v>18545.08258</v>
      </c>
      <c r="Q1385" s="68" t="n">
        <f aca="false">MAX(Q1384,P1385)</f>
        <v>19139.721555</v>
      </c>
      <c r="R1385" s="68" t="n">
        <f aca="false">Q1385-P1385</f>
        <v>594.638974999994</v>
      </c>
      <c r="S1385" s="68" t="n">
        <f aca="false">S1384+K1385</f>
        <v>10444.4345376582</v>
      </c>
      <c r="T1385" s="68" t="n">
        <f aca="false">MAX(T1384,S1385)</f>
        <v>11218.5317883076</v>
      </c>
      <c r="U1385" s="68" t="n">
        <f aca="false">T1385-S1385</f>
        <v>774.097250649393</v>
      </c>
      <c r="V1385" s="70" t="n">
        <f aca="false">V1384+F1385</f>
        <v>2.85360000000001</v>
      </c>
      <c r="W1385" s="70" t="n">
        <f aca="false">MAX(W1384,V1385)</f>
        <v>2.9075</v>
      </c>
      <c r="X1385" s="70" t="n">
        <f aca="false">W1385-V1385</f>
        <v>0.0538999999999992</v>
      </c>
      <c r="Y1385" s="70" t="n">
        <f aca="false">Y1384+M1385</f>
        <v>2.4964120330817</v>
      </c>
      <c r="Z1385" s="70" t="n">
        <f aca="false">MAX(Z1384,Y1385)</f>
        <v>2.5582250218069</v>
      </c>
      <c r="AA1385" s="70" t="n">
        <f aca="false">Z1385-Y1385</f>
        <v>0.061812988725201</v>
      </c>
      <c r="AB1385" s="72" t="n">
        <f aca="false">AB1384*(1+F1385)</f>
        <v>14.8838366934762</v>
      </c>
      <c r="AC1385" s="73" t="n">
        <f aca="false">MAX(AC1384,AB1385)</f>
        <v>15.7252192309712</v>
      </c>
      <c r="AD1385" s="70" t="n">
        <f aca="false">1-AB1385/AC1385</f>
        <v>0.0535052977727616</v>
      </c>
      <c r="AE1385" s="73" t="n">
        <f aca="false">AE1384*(1+M1385)</f>
        <v>10.4197762332869</v>
      </c>
      <c r="AF1385" s="73" t="n">
        <f aca="false">MAX(AF1384,AE1385)</f>
        <v>11.0964338441299</v>
      </c>
      <c r="AG1385" s="70" t="n">
        <f aca="false">1-AE1385/AF1385</f>
        <v>0.0609797364043164</v>
      </c>
      <c r="AH1385" s="74" t="n">
        <f aca="false">IF(R1385&gt;0,AH1384+1,0)</f>
        <v>31</v>
      </c>
      <c r="AI1385" s="74" t="n">
        <f aca="false">IF(U1385&gt;0,AI1384+1,0)</f>
        <v>31</v>
      </c>
      <c r="AJ1385" s="74" t="n">
        <f aca="false">IF(G1385&gt;0,AJ1384+1,0)</f>
        <v>0</v>
      </c>
      <c r="AK1385" s="74" t="n">
        <f aca="false">IF(G1385&lt;=0,AK1384+1,0)</f>
        <v>4</v>
      </c>
      <c r="AL1385" s="74" t="n">
        <f aca="false">IF(K1385&gt;0,AL1384+1,0)</f>
        <v>0</v>
      </c>
      <c r="AM1385" s="74" t="n">
        <f aca="false">IF(K1385&lt;=0,AM1384+1,0)</f>
        <v>4</v>
      </c>
    </row>
    <row r="1386" customFormat="false" ht="15" hidden="false" customHeight="false" outlineLevel="0" collapsed="false">
      <c r="A1386" s="61" t="n">
        <v>1390</v>
      </c>
      <c r="B1386" s="62" t="n">
        <v>43739.5729166667</v>
      </c>
      <c r="C1386" s="63" t="n">
        <f aca="false">YEAR(B1386)</f>
        <v>2019</v>
      </c>
      <c r="D1386" s="32" t="s">
        <v>276</v>
      </c>
      <c r="E1386" s="64" t="n">
        <v>11393.85</v>
      </c>
      <c r="F1386" s="65" t="n">
        <v>0.0096</v>
      </c>
      <c r="G1386" s="66" t="n">
        <v>109.38096</v>
      </c>
      <c r="H1386" s="67" t="n">
        <f aca="false">E1386+IF(D1386="Long",1,-1)*G1386</f>
        <v>11284.46904</v>
      </c>
      <c r="I1386" s="68" t="n">
        <f aca="false">Assumptions!$B$58</f>
        <v>5.35750011455817</v>
      </c>
      <c r="J1386" s="68" t="n">
        <f aca="false">INDEX(Yearly!$D$5:$D$22,MATCH(C1386,Yearly!$A$5:$A$22,0))</f>
        <v>0.431476519293275</v>
      </c>
      <c r="K1386" s="68" t="n">
        <f aca="false">G1386-I1386-J1386</f>
        <v>103.591983366149</v>
      </c>
      <c r="L1386" s="69" t="n">
        <f aca="false">(I1386+J1386)/Assumptions!$B$8</f>
        <v>0.000255257700812932</v>
      </c>
      <c r="M1386" s="70" t="n">
        <f aca="false">F1386-L1386</f>
        <v>0.00934474229918707</v>
      </c>
      <c r="N1386" s="71" t="n">
        <f aca="false">G1386*Assumptions!$B$7</f>
        <v>860281.2504</v>
      </c>
      <c r="O1386" s="71" t="n">
        <f aca="false">K1386*Assumptions!$B$7</f>
        <v>814750.949174759</v>
      </c>
      <c r="P1386" s="68" t="n">
        <f aca="false">P1385+G1386</f>
        <v>18654.46354</v>
      </c>
      <c r="Q1386" s="68" t="n">
        <f aca="false">MAX(Q1385,P1386)</f>
        <v>19139.721555</v>
      </c>
      <c r="R1386" s="68" t="n">
        <f aca="false">Q1386-P1386</f>
        <v>485.258014999996</v>
      </c>
      <c r="S1386" s="68" t="n">
        <f aca="false">S1385+K1386</f>
        <v>10548.0265210244</v>
      </c>
      <c r="T1386" s="68" t="n">
        <f aca="false">MAX(T1385,S1386)</f>
        <v>11218.5317883076</v>
      </c>
      <c r="U1386" s="68" t="n">
        <f aca="false">T1386-S1386</f>
        <v>670.505267283244</v>
      </c>
      <c r="V1386" s="70" t="n">
        <f aca="false">V1385+F1386</f>
        <v>2.86320000000001</v>
      </c>
      <c r="W1386" s="70" t="n">
        <f aca="false">MAX(W1385,V1386)</f>
        <v>2.9075</v>
      </c>
      <c r="X1386" s="70" t="n">
        <f aca="false">W1386-V1386</f>
        <v>0.0442999999999993</v>
      </c>
      <c r="Y1386" s="70" t="n">
        <f aca="false">Y1385+M1386</f>
        <v>2.50575677538089</v>
      </c>
      <c r="Z1386" s="70" t="n">
        <f aca="false">MAX(Z1385,Y1386)</f>
        <v>2.5582250218069</v>
      </c>
      <c r="AA1386" s="70" t="n">
        <f aca="false">Z1386-Y1386</f>
        <v>0.052468246426014</v>
      </c>
      <c r="AB1386" s="72" t="n">
        <f aca="false">AB1385*(1+F1386)</f>
        <v>15.0267215257335</v>
      </c>
      <c r="AC1386" s="73" t="n">
        <f aca="false">MAX(AC1385,AB1386)</f>
        <v>15.7252192309712</v>
      </c>
      <c r="AD1386" s="70" t="n">
        <f aca="false">1-AB1386/AC1386</f>
        <v>0.04441894863138</v>
      </c>
      <c r="AE1386" s="73" t="n">
        <f aca="false">AE1385*(1+M1386)</f>
        <v>10.5171463570022</v>
      </c>
      <c r="AF1386" s="73" t="n">
        <f aca="false">MAX(AF1385,AE1386)</f>
        <v>11.0964338441299</v>
      </c>
      <c r="AG1386" s="70" t="n">
        <f aca="false">1-AE1386/AF1386</f>
        <v>0.0522048340273001</v>
      </c>
      <c r="AH1386" s="74" t="n">
        <f aca="false">IF(R1386&gt;0,AH1385+1,0)</f>
        <v>32</v>
      </c>
      <c r="AI1386" s="74" t="n">
        <f aca="false">IF(U1386&gt;0,AI1385+1,0)</f>
        <v>32</v>
      </c>
      <c r="AJ1386" s="74" t="n">
        <f aca="false">IF(G1386&gt;0,AJ1385+1,0)</f>
        <v>1</v>
      </c>
      <c r="AK1386" s="74" t="n">
        <f aca="false">IF(G1386&lt;=0,AK1385+1,0)</f>
        <v>0</v>
      </c>
      <c r="AL1386" s="74" t="n">
        <f aca="false">IF(K1386&gt;0,AL1385+1,0)</f>
        <v>1</v>
      </c>
      <c r="AM1386" s="74" t="n">
        <f aca="false">IF(K1386&lt;=0,AM1385+1,0)</f>
        <v>0</v>
      </c>
    </row>
    <row r="1387" customFormat="false" ht="15" hidden="false" customHeight="false" outlineLevel="0" collapsed="false">
      <c r="A1387" s="61" t="n">
        <v>1391</v>
      </c>
      <c r="B1387" s="62" t="n">
        <v>43747.6145833333</v>
      </c>
      <c r="C1387" s="63" t="n">
        <f aca="false">YEAR(B1387)</f>
        <v>2019</v>
      </c>
      <c r="D1387" s="32" t="s">
        <v>277</v>
      </c>
      <c r="E1387" s="64" t="n">
        <v>11284.65</v>
      </c>
      <c r="F1387" s="65" t="n">
        <v>-0.0049</v>
      </c>
      <c r="G1387" s="66" t="n">
        <v>-55.294785</v>
      </c>
      <c r="H1387" s="67" t="n">
        <f aca="false">E1387+IF(D1387="Long",1,-1)*G1387</f>
        <v>11229.355215</v>
      </c>
      <c r="I1387" s="68" t="n">
        <f aca="false">Assumptions!$B$58</f>
        <v>5.35750011455817</v>
      </c>
      <c r="J1387" s="68" t="n">
        <f aca="false">INDEX(Yearly!$D$5:$D$22,MATCH(C1387,Yearly!$A$5:$A$22,0))</f>
        <v>0.431476519293275</v>
      </c>
      <c r="K1387" s="68" t="n">
        <f aca="false">G1387-I1387-J1387</f>
        <v>-61.0837616338514</v>
      </c>
      <c r="L1387" s="69" t="n">
        <f aca="false">(I1387+J1387)/Assumptions!$B$8</f>
        <v>0.000255257700812932</v>
      </c>
      <c r="M1387" s="70" t="n">
        <f aca="false">F1387-L1387</f>
        <v>-0.00515525770081293</v>
      </c>
      <c r="N1387" s="71" t="n">
        <f aca="false">G1387*Assumptions!$B$7</f>
        <v>-434893.484025</v>
      </c>
      <c r="O1387" s="71" t="n">
        <f aca="false">K1387*Assumptions!$B$7</f>
        <v>-480423.785250242</v>
      </c>
      <c r="P1387" s="68" t="n">
        <f aca="false">P1386+G1387</f>
        <v>18599.168755</v>
      </c>
      <c r="Q1387" s="68" t="n">
        <f aca="false">MAX(Q1386,P1387)</f>
        <v>19139.721555</v>
      </c>
      <c r="R1387" s="68" t="n">
        <f aca="false">Q1387-P1387</f>
        <v>540.552799999994</v>
      </c>
      <c r="S1387" s="68" t="n">
        <f aca="false">S1386+K1387</f>
        <v>10486.9427593905</v>
      </c>
      <c r="T1387" s="68" t="n">
        <f aca="false">MAX(T1386,S1387)</f>
        <v>11218.5317883076</v>
      </c>
      <c r="U1387" s="68" t="n">
        <f aca="false">T1387-S1387</f>
        <v>731.589028917097</v>
      </c>
      <c r="V1387" s="70" t="n">
        <f aca="false">V1386+F1387</f>
        <v>2.85830000000001</v>
      </c>
      <c r="W1387" s="70" t="n">
        <f aca="false">MAX(W1386,V1387)</f>
        <v>2.9075</v>
      </c>
      <c r="X1387" s="70" t="n">
        <f aca="false">W1387-V1387</f>
        <v>0.0491999999999995</v>
      </c>
      <c r="Y1387" s="70" t="n">
        <f aca="false">Y1386+M1387</f>
        <v>2.50060151768007</v>
      </c>
      <c r="Z1387" s="70" t="n">
        <f aca="false">MAX(Z1386,Y1387)</f>
        <v>2.5582250218069</v>
      </c>
      <c r="AA1387" s="70" t="n">
        <f aca="false">Z1387-Y1387</f>
        <v>0.0576235041268269</v>
      </c>
      <c r="AB1387" s="72" t="n">
        <f aca="false">AB1386*(1+F1387)</f>
        <v>14.9530905902575</v>
      </c>
      <c r="AC1387" s="73" t="n">
        <f aca="false">MAX(AC1386,AB1387)</f>
        <v>15.7252192309712</v>
      </c>
      <c r="AD1387" s="70" t="n">
        <f aca="false">1-AB1387/AC1387</f>
        <v>0.0491012957830862</v>
      </c>
      <c r="AE1387" s="73" t="n">
        <f aca="false">AE1386*(1+M1387)</f>
        <v>10.4629277572547</v>
      </c>
      <c r="AF1387" s="73" t="n">
        <f aca="false">MAX(AF1386,AE1387)</f>
        <v>11.0964338441299</v>
      </c>
      <c r="AG1387" s="70" t="n">
        <f aca="false">1-AE1387/AF1387</f>
        <v>0.0570909623554742</v>
      </c>
      <c r="AH1387" s="74" t="n">
        <f aca="false">IF(R1387&gt;0,AH1386+1,0)</f>
        <v>33</v>
      </c>
      <c r="AI1387" s="74" t="n">
        <f aca="false">IF(U1387&gt;0,AI1386+1,0)</f>
        <v>33</v>
      </c>
      <c r="AJ1387" s="74" t="n">
        <f aca="false">IF(G1387&gt;0,AJ1386+1,0)</f>
        <v>0</v>
      </c>
      <c r="AK1387" s="74" t="n">
        <f aca="false">IF(G1387&lt;=0,AK1386+1,0)</f>
        <v>1</v>
      </c>
      <c r="AL1387" s="74" t="n">
        <f aca="false">IF(K1387&gt;0,AL1386+1,0)</f>
        <v>0</v>
      </c>
      <c r="AM1387" s="74" t="n">
        <f aca="false">IF(K1387&lt;=0,AM1386+1,0)</f>
        <v>1</v>
      </c>
    </row>
    <row r="1388" customFormat="false" ht="15" hidden="false" customHeight="false" outlineLevel="0" collapsed="false">
      <c r="A1388" s="61" t="n">
        <v>1392</v>
      </c>
      <c r="B1388" s="62" t="n">
        <v>43748.4715277778</v>
      </c>
      <c r="C1388" s="63" t="n">
        <f aca="false">YEAR(B1388)</f>
        <v>2019</v>
      </c>
      <c r="D1388" s="32" t="s">
        <v>276</v>
      </c>
      <c r="E1388" s="64" t="n">
        <v>11229.65</v>
      </c>
      <c r="F1388" s="65" t="n">
        <v>-0.0099</v>
      </c>
      <c r="G1388" s="66" t="n">
        <v>-111.173535</v>
      </c>
      <c r="H1388" s="67" t="n">
        <f aca="false">E1388+IF(D1388="Long",1,-1)*G1388</f>
        <v>11340.823535</v>
      </c>
      <c r="I1388" s="68" t="n">
        <f aca="false">Assumptions!$B$58</f>
        <v>5.35750011455817</v>
      </c>
      <c r="J1388" s="68" t="n">
        <f aca="false">INDEX(Yearly!$D$5:$D$22,MATCH(C1388,Yearly!$A$5:$A$22,0))</f>
        <v>0.431476519293275</v>
      </c>
      <c r="K1388" s="68" t="n">
        <f aca="false">G1388-I1388-J1388</f>
        <v>-116.962511633851</v>
      </c>
      <c r="L1388" s="69" t="n">
        <f aca="false">(I1388+J1388)/Assumptions!$B$8</f>
        <v>0.000255257700812932</v>
      </c>
      <c r="M1388" s="70" t="n">
        <f aca="false">F1388-L1388</f>
        <v>-0.0101552577008129</v>
      </c>
      <c r="N1388" s="71" t="n">
        <f aca="false">G1388*Assumptions!$B$7</f>
        <v>-874379.852775</v>
      </c>
      <c r="O1388" s="71" t="n">
        <f aca="false">K1388*Assumptions!$B$7</f>
        <v>-919910.154000242</v>
      </c>
      <c r="P1388" s="68" t="n">
        <f aca="false">P1387+G1388</f>
        <v>18487.99522</v>
      </c>
      <c r="Q1388" s="68" t="n">
        <f aca="false">MAX(Q1387,P1388)</f>
        <v>19139.721555</v>
      </c>
      <c r="R1388" s="68" t="n">
        <f aca="false">Q1388-P1388</f>
        <v>651.726334999996</v>
      </c>
      <c r="S1388" s="68" t="n">
        <f aca="false">S1387+K1388</f>
        <v>10369.9802477567</v>
      </c>
      <c r="T1388" s="68" t="n">
        <f aca="false">MAX(T1387,S1388)</f>
        <v>11218.5317883076</v>
      </c>
      <c r="U1388" s="68" t="n">
        <f aca="false">T1388-S1388</f>
        <v>848.551540550949</v>
      </c>
      <c r="V1388" s="70" t="n">
        <f aca="false">V1387+F1388</f>
        <v>2.84840000000001</v>
      </c>
      <c r="W1388" s="70" t="n">
        <f aca="false">MAX(W1387,V1388)</f>
        <v>2.9075</v>
      </c>
      <c r="X1388" s="70" t="n">
        <f aca="false">W1388-V1388</f>
        <v>0.0590999999999995</v>
      </c>
      <c r="Y1388" s="70" t="n">
        <f aca="false">Y1387+M1388</f>
        <v>2.49044625997926</v>
      </c>
      <c r="Z1388" s="70" t="n">
        <f aca="false">MAX(Z1387,Y1388)</f>
        <v>2.5582250218069</v>
      </c>
      <c r="AA1388" s="70" t="n">
        <f aca="false">Z1388-Y1388</f>
        <v>0.0677787618276398</v>
      </c>
      <c r="AB1388" s="72" t="n">
        <f aca="false">AB1387*(1+F1388)</f>
        <v>14.8050549934139</v>
      </c>
      <c r="AC1388" s="73" t="n">
        <f aca="false">MAX(AC1387,AB1388)</f>
        <v>15.7252192309712</v>
      </c>
      <c r="AD1388" s="70" t="n">
        <f aca="false">1-AB1388/AC1388</f>
        <v>0.0585151929548338</v>
      </c>
      <c r="AE1388" s="73" t="n">
        <f aca="false">AE1387*(1+M1388)</f>
        <v>10.3566740295748</v>
      </c>
      <c r="AF1388" s="73" t="n">
        <f aca="false">MAX(AF1387,AE1388)</f>
        <v>11.0964338441299</v>
      </c>
      <c r="AG1388" s="70" t="n">
        <f aca="false">1-AE1388/AF1388</f>
        <v>0.0666664466211798</v>
      </c>
      <c r="AH1388" s="74" t="n">
        <f aca="false">IF(R1388&gt;0,AH1387+1,0)</f>
        <v>34</v>
      </c>
      <c r="AI1388" s="74" t="n">
        <f aca="false">IF(U1388&gt;0,AI1387+1,0)</f>
        <v>34</v>
      </c>
      <c r="AJ1388" s="74" t="n">
        <f aca="false">IF(G1388&gt;0,AJ1387+1,0)</f>
        <v>0</v>
      </c>
      <c r="AK1388" s="74" t="n">
        <f aca="false">IF(G1388&lt;=0,AK1387+1,0)</f>
        <v>2</v>
      </c>
      <c r="AL1388" s="74" t="n">
        <f aca="false">IF(K1388&gt;0,AL1387+1,0)</f>
        <v>0</v>
      </c>
      <c r="AM1388" s="74" t="n">
        <f aca="false">IF(K1388&lt;=0,AM1387+1,0)</f>
        <v>2</v>
      </c>
    </row>
    <row r="1389" customFormat="false" ht="15" hidden="false" customHeight="false" outlineLevel="0" collapsed="false">
      <c r="A1389" s="61" t="n">
        <v>1393</v>
      </c>
      <c r="B1389" s="62" t="n">
        <v>43749.40625</v>
      </c>
      <c r="C1389" s="63" t="n">
        <f aca="false">YEAR(B1389)</f>
        <v>2019</v>
      </c>
      <c r="D1389" s="32" t="s">
        <v>277</v>
      </c>
      <c r="E1389" s="64" t="n">
        <v>11340.8</v>
      </c>
      <c r="F1389" s="65" t="n">
        <v>-0.0082</v>
      </c>
      <c r="G1389" s="66" t="n">
        <v>-92.99456</v>
      </c>
      <c r="H1389" s="67" t="n">
        <f aca="false">E1389+IF(D1389="Long",1,-1)*G1389</f>
        <v>11247.80544</v>
      </c>
      <c r="I1389" s="68" t="n">
        <f aca="false">Assumptions!$B$58</f>
        <v>5.35750011455817</v>
      </c>
      <c r="J1389" s="68" t="n">
        <f aca="false">INDEX(Yearly!$D$5:$D$22,MATCH(C1389,Yearly!$A$5:$A$22,0))</f>
        <v>0.431476519293275</v>
      </c>
      <c r="K1389" s="68" t="n">
        <f aca="false">G1389-I1389-J1389</f>
        <v>-98.7835366338514</v>
      </c>
      <c r="L1389" s="69" t="n">
        <f aca="false">(I1389+J1389)/Assumptions!$B$8</f>
        <v>0.000255257700812932</v>
      </c>
      <c r="M1389" s="70" t="n">
        <f aca="false">F1389-L1389</f>
        <v>-0.00845525770081293</v>
      </c>
      <c r="N1389" s="71" t="n">
        <f aca="false">G1389*Assumptions!$B$7</f>
        <v>-731402.2144</v>
      </c>
      <c r="O1389" s="71" t="n">
        <f aca="false">K1389*Assumptions!$B$7</f>
        <v>-776932.515625242</v>
      </c>
      <c r="P1389" s="68" t="n">
        <f aca="false">P1388+G1389</f>
        <v>18395.00066</v>
      </c>
      <c r="Q1389" s="68" t="n">
        <f aca="false">MAX(Q1388,P1389)</f>
        <v>19139.721555</v>
      </c>
      <c r="R1389" s="68" t="n">
        <f aca="false">Q1389-P1389</f>
        <v>744.720894999995</v>
      </c>
      <c r="S1389" s="68" t="n">
        <f aca="false">S1388+K1389</f>
        <v>10271.1967111228</v>
      </c>
      <c r="T1389" s="68" t="n">
        <f aca="false">MAX(T1388,S1389)</f>
        <v>11218.5317883076</v>
      </c>
      <c r="U1389" s="68" t="n">
        <f aca="false">T1389-S1389</f>
        <v>947.3350771848</v>
      </c>
      <c r="V1389" s="70" t="n">
        <f aca="false">V1388+F1389</f>
        <v>2.84020000000001</v>
      </c>
      <c r="W1389" s="70" t="n">
        <f aca="false">MAX(W1388,V1389)</f>
        <v>2.9075</v>
      </c>
      <c r="X1389" s="70" t="n">
        <f aca="false">W1389-V1389</f>
        <v>0.0672999999999995</v>
      </c>
      <c r="Y1389" s="70" t="n">
        <f aca="false">Y1388+M1389</f>
        <v>2.48199100227845</v>
      </c>
      <c r="Z1389" s="70" t="n">
        <f aca="false">MAX(Z1388,Y1389)</f>
        <v>2.5582250218069</v>
      </c>
      <c r="AA1389" s="70" t="n">
        <f aca="false">Z1389-Y1389</f>
        <v>0.0762340195284526</v>
      </c>
      <c r="AB1389" s="72" t="n">
        <f aca="false">AB1388*(1+F1389)</f>
        <v>14.6836535424679</v>
      </c>
      <c r="AC1389" s="73" t="n">
        <f aca="false">MAX(AC1388,AB1389)</f>
        <v>15.7252192309712</v>
      </c>
      <c r="AD1389" s="70" t="n">
        <f aca="false">1-AB1389/AC1389</f>
        <v>0.066235368372604</v>
      </c>
      <c r="AE1389" s="73" t="n">
        <f aca="false">AE1388*(1+M1389)</f>
        <v>10.2691056817314</v>
      </c>
      <c r="AF1389" s="73" t="n">
        <f aca="false">MAX(AF1388,AE1389)</f>
        <v>11.0964338441299</v>
      </c>
      <c r="AG1389" s="70" t="n">
        <f aca="false">1-AE1389/AF1389</f>
        <v>0.0745580223358132</v>
      </c>
      <c r="AH1389" s="74" t="n">
        <f aca="false">IF(R1389&gt;0,AH1388+1,0)</f>
        <v>35</v>
      </c>
      <c r="AI1389" s="74" t="n">
        <f aca="false">IF(U1389&gt;0,AI1388+1,0)</f>
        <v>35</v>
      </c>
      <c r="AJ1389" s="74" t="n">
        <f aca="false">IF(G1389&gt;0,AJ1388+1,0)</f>
        <v>0</v>
      </c>
      <c r="AK1389" s="74" t="n">
        <f aca="false">IF(G1389&lt;=0,AK1388+1,0)</f>
        <v>3</v>
      </c>
      <c r="AL1389" s="74" t="n">
        <f aca="false">IF(K1389&gt;0,AL1388+1,0)</f>
        <v>0</v>
      </c>
      <c r="AM1389" s="74" t="n">
        <f aca="false">IF(K1389&lt;=0,AM1388+1,0)</f>
        <v>3</v>
      </c>
    </row>
    <row r="1390" customFormat="false" ht="15" hidden="false" customHeight="false" outlineLevel="0" collapsed="false">
      <c r="A1390" s="61" t="n">
        <v>1394</v>
      </c>
      <c r="B1390" s="62" t="n">
        <v>43749.4645833333</v>
      </c>
      <c r="C1390" s="63" t="n">
        <f aca="false">YEAR(B1390)</f>
        <v>2019</v>
      </c>
      <c r="D1390" s="32" t="s">
        <v>276</v>
      </c>
      <c r="E1390" s="64" t="n">
        <v>11248.15</v>
      </c>
      <c r="F1390" s="65" t="n">
        <v>-0.0056</v>
      </c>
      <c r="G1390" s="66" t="n">
        <v>-62.98964</v>
      </c>
      <c r="H1390" s="67" t="n">
        <f aca="false">E1390+IF(D1390="Long",1,-1)*G1390</f>
        <v>11311.13964</v>
      </c>
      <c r="I1390" s="68" t="n">
        <f aca="false">Assumptions!$B$58</f>
        <v>5.35750011455817</v>
      </c>
      <c r="J1390" s="68" t="n">
        <f aca="false">INDEX(Yearly!$D$5:$D$22,MATCH(C1390,Yearly!$A$5:$A$22,0))</f>
        <v>0.431476519293275</v>
      </c>
      <c r="K1390" s="68" t="n">
        <f aca="false">G1390-I1390-J1390</f>
        <v>-68.7786166338514</v>
      </c>
      <c r="L1390" s="69" t="n">
        <f aca="false">(I1390+J1390)/Assumptions!$B$8</f>
        <v>0.000255257700812932</v>
      </c>
      <c r="M1390" s="70" t="n">
        <f aca="false">F1390-L1390</f>
        <v>-0.00585525770081293</v>
      </c>
      <c r="N1390" s="71" t="n">
        <f aca="false">G1390*Assumptions!$B$7</f>
        <v>-495413.5186</v>
      </c>
      <c r="O1390" s="71" t="n">
        <f aca="false">K1390*Assumptions!$B$7</f>
        <v>-540943.819825242</v>
      </c>
      <c r="P1390" s="68" t="n">
        <f aca="false">P1389+G1390</f>
        <v>18332.01102</v>
      </c>
      <c r="Q1390" s="68" t="n">
        <f aca="false">MAX(Q1389,P1390)</f>
        <v>19139.721555</v>
      </c>
      <c r="R1390" s="68" t="n">
        <f aca="false">Q1390-P1390</f>
        <v>807.710534999995</v>
      </c>
      <c r="S1390" s="68" t="n">
        <f aca="false">S1389+K1390</f>
        <v>10202.418094489</v>
      </c>
      <c r="T1390" s="68" t="n">
        <f aca="false">MAX(T1389,S1390)</f>
        <v>11218.5317883076</v>
      </c>
      <c r="U1390" s="68" t="n">
        <f aca="false">T1390-S1390</f>
        <v>1016.11369381865</v>
      </c>
      <c r="V1390" s="70" t="n">
        <f aca="false">V1389+F1390</f>
        <v>2.83460000000001</v>
      </c>
      <c r="W1390" s="70" t="n">
        <f aca="false">MAX(W1389,V1390)</f>
        <v>2.9075</v>
      </c>
      <c r="X1390" s="70" t="n">
        <f aca="false">W1390-V1390</f>
        <v>0.0728999999999993</v>
      </c>
      <c r="Y1390" s="70" t="n">
        <f aca="false">Y1389+M1390</f>
        <v>2.47613574457763</v>
      </c>
      <c r="Z1390" s="70" t="n">
        <f aca="false">MAX(Z1389,Y1390)</f>
        <v>2.5582250218069</v>
      </c>
      <c r="AA1390" s="70" t="n">
        <f aca="false">Z1390-Y1390</f>
        <v>0.0820892772292656</v>
      </c>
      <c r="AB1390" s="72" t="n">
        <f aca="false">AB1389*(1+F1390)</f>
        <v>14.6014250826301</v>
      </c>
      <c r="AC1390" s="73" t="n">
        <f aca="false">MAX(AC1389,AB1390)</f>
        <v>15.7252192309712</v>
      </c>
      <c r="AD1390" s="70" t="n">
        <f aca="false">1-AB1390/AC1390</f>
        <v>0.0714644503097176</v>
      </c>
      <c r="AE1390" s="73" t="n">
        <f aca="false">AE1389*(1+M1390)</f>
        <v>10.208977421608</v>
      </c>
      <c r="AF1390" s="73" t="n">
        <f aca="false">MAX(AF1389,AE1390)</f>
        <v>11.0964338441299</v>
      </c>
      <c r="AG1390" s="70" t="n">
        <f aca="false">1-AE1390/AF1390</f>
        <v>0.079976723602187</v>
      </c>
      <c r="AH1390" s="74" t="n">
        <f aca="false">IF(R1390&gt;0,AH1389+1,0)</f>
        <v>36</v>
      </c>
      <c r="AI1390" s="74" t="n">
        <f aca="false">IF(U1390&gt;0,AI1389+1,0)</f>
        <v>36</v>
      </c>
      <c r="AJ1390" s="74" t="n">
        <f aca="false">IF(G1390&gt;0,AJ1389+1,0)</f>
        <v>0</v>
      </c>
      <c r="AK1390" s="74" t="n">
        <f aca="false">IF(G1390&lt;=0,AK1389+1,0)</f>
        <v>4</v>
      </c>
      <c r="AL1390" s="74" t="n">
        <f aca="false">IF(K1390&gt;0,AL1389+1,0)</f>
        <v>0</v>
      </c>
      <c r="AM1390" s="74" t="n">
        <f aca="false">IF(K1390&lt;=0,AM1389+1,0)</f>
        <v>4</v>
      </c>
    </row>
    <row r="1391" customFormat="false" ht="15" hidden="false" customHeight="false" outlineLevel="0" collapsed="false">
      <c r="A1391" s="61" t="n">
        <v>1395</v>
      </c>
      <c r="B1391" s="62" t="n">
        <v>43749.59375</v>
      </c>
      <c r="C1391" s="63" t="n">
        <f aca="false">YEAR(B1391)</f>
        <v>2019</v>
      </c>
      <c r="D1391" s="32" t="s">
        <v>277</v>
      </c>
      <c r="E1391" s="64" t="n">
        <v>11310.8</v>
      </c>
      <c r="F1391" s="65" t="n">
        <v>0.0228</v>
      </c>
      <c r="G1391" s="66" t="n">
        <v>257.88624</v>
      </c>
      <c r="H1391" s="67" t="n">
        <f aca="false">E1391+IF(D1391="Long",1,-1)*G1391</f>
        <v>11568.68624</v>
      </c>
      <c r="I1391" s="68" t="n">
        <f aca="false">Assumptions!$B$58</f>
        <v>5.35750011455817</v>
      </c>
      <c r="J1391" s="68" t="n">
        <f aca="false">INDEX(Yearly!$D$5:$D$22,MATCH(C1391,Yearly!$A$5:$A$22,0))</f>
        <v>0.431476519293275</v>
      </c>
      <c r="K1391" s="68" t="n">
        <f aca="false">G1391-I1391-J1391</f>
        <v>252.097263366149</v>
      </c>
      <c r="L1391" s="69" t="n">
        <f aca="false">(I1391+J1391)/Assumptions!$B$8</f>
        <v>0.000255257700812932</v>
      </c>
      <c r="M1391" s="70" t="n">
        <f aca="false">F1391-L1391</f>
        <v>0.0225447422991871</v>
      </c>
      <c r="N1391" s="71" t="n">
        <f aca="false">G1391*Assumptions!$B$7</f>
        <v>2028275.2776</v>
      </c>
      <c r="O1391" s="71" t="n">
        <f aca="false">K1391*Assumptions!$B$7</f>
        <v>1982744.97637476</v>
      </c>
      <c r="P1391" s="68" t="n">
        <f aca="false">P1390+G1391</f>
        <v>18589.89726</v>
      </c>
      <c r="Q1391" s="68" t="n">
        <f aca="false">MAX(Q1390,P1391)</f>
        <v>19139.721555</v>
      </c>
      <c r="R1391" s="68" t="n">
        <f aca="false">Q1391-P1391</f>
        <v>549.824294999995</v>
      </c>
      <c r="S1391" s="68" t="n">
        <f aca="false">S1390+K1391</f>
        <v>10454.5153578551</v>
      </c>
      <c r="T1391" s="68" t="n">
        <f aca="false">MAX(T1390,S1391)</f>
        <v>11218.5317883076</v>
      </c>
      <c r="U1391" s="68" t="n">
        <f aca="false">T1391-S1391</f>
        <v>764.016430452504</v>
      </c>
      <c r="V1391" s="70" t="n">
        <f aca="false">V1390+F1391</f>
        <v>2.85740000000001</v>
      </c>
      <c r="W1391" s="70" t="n">
        <f aca="false">MAX(W1390,V1391)</f>
        <v>2.9075</v>
      </c>
      <c r="X1391" s="70" t="n">
        <f aca="false">W1391-V1391</f>
        <v>0.0500999999999991</v>
      </c>
      <c r="Y1391" s="70" t="n">
        <f aca="false">Y1390+M1391</f>
        <v>2.49868048687682</v>
      </c>
      <c r="Z1391" s="70" t="n">
        <f aca="false">MAX(Z1390,Y1391)</f>
        <v>2.5582250218069</v>
      </c>
      <c r="AA1391" s="70" t="n">
        <f aca="false">Z1391-Y1391</f>
        <v>0.0595445349300787</v>
      </c>
      <c r="AB1391" s="72" t="n">
        <f aca="false">AB1390*(1+F1391)</f>
        <v>14.9343375745141</v>
      </c>
      <c r="AC1391" s="73" t="n">
        <f aca="false">MAX(AC1390,AB1391)</f>
        <v>15.7252192309712</v>
      </c>
      <c r="AD1391" s="70" t="n">
        <f aca="false">1-AB1391/AC1391</f>
        <v>0.0502938397767793</v>
      </c>
      <c r="AE1391" s="73" t="n">
        <f aca="false">AE1390*(1+M1391)</f>
        <v>10.4391361867164</v>
      </c>
      <c r="AF1391" s="73" t="n">
        <f aca="false">MAX(AF1390,AE1391)</f>
        <v>11.0964338441299</v>
      </c>
      <c r="AG1391" s="70" t="n">
        <f aca="false">1-AE1391/AF1391</f>
        <v>0.0592350359265444</v>
      </c>
      <c r="AH1391" s="74" t="n">
        <f aca="false">IF(R1391&gt;0,AH1390+1,0)</f>
        <v>37</v>
      </c>
      <c r="AI1391" s="74" t="n">
        <f aca="false">IF(U1391&gt;0,AI1390+1,0)</f>
        <v>37</v>
      </c>
      <c r="AJ1391" s="74" t="n">
        <f aca="false">IF(G1391&gt;0,AJ1390+1,0)</f>
        <v>1</v>
      </c>
      <c r="AK1391" s="74" t="n">
        <f aca="false">IF(G1391&lt;=0,AK1390+1,0)</f>
        <v>0</v>
      </c>
      <c r="AL1391" s="74" t="n">
        <f aca="false">IF(K1391&gt;0,AL1390+1,0)</f>
        <v>1</v>
      </c>
      <c r="AM1391" s="74" t="n">
        <f aca="false">IF(K1391&lt;=0,AM1390+1,0)</f>
        <v>0</v>
      </c>
    </row>
    <row r="1392" customFormat="false" ht="15" hidden="false" customHeight="false" outlineLevel="0" collapsed="false">
      <c r="A1392" s="61" t="n">
        <v>1396</v>
      </c>
      <c r="B1392" s="62" t="n">
        <v>43762.46875</v>
      </c>
      <c r="C1392" s="63" t="n">
        <f aca="false">YEAR(B1392)</f>
        <v>2019</v>
      </c>
      <c r="D1392" s="32" t="s">
        <v>276</v>
      </c>
      <c r="E1392" s="64" t="n">
        <v>11568.7</v>
      </c>
      <c r="F1392" s="65" t="n">
        <v>-0.0042</v>
      </c>
      <c r="G1392" s="66" t="n">
        <v>-48.58854</v>
      </c>
      <c r="H1392" s="67" t="n">
        <f aca="false">E1392+IF(D1392="Long",1,-1)*G1392</f>
        <v>11617.28854</v>
      </c>
      <c r="I1392" s="68" t="n">
        <f aca="false">Assumptions!$B$58</f>
        <v>5.35750011455817</v>
      </c>
      <c r="J1392" s="68" t="n">
        <f aca="false">INDEX(Yearly!$D$5:$D$22,MATCH(C1392,Yearly!$A$5:$A$22,0))</f>
        <v>0.431476519293275</v>
      </c>
      <c r="K1392" s="68" t="n">
        <f aca="false">G1392-I1392-J1392</f>
        <v>-54.3775166338515</v>
      </c>
      <c r="L1392" s="69" t="n">
        <f aca="false">(I1392+J1392)/Assumptions!$B$8</f>
        <v>0.000255257700812932</v>
      </c>
      <c r="M1392" s="70" t="n">
        <f aca="false">F1392-L1392</f>
        <v>-0.00445525770081293</v>
      </c>
      <c r="N1392" s="71" t="n">
        <f aca="false">G1392*Assumptions!$B$7</f>
        <v>-382148.8671</v>
      </c>
      <c r="O1392" s="71" t="n">
        <f aca="false">K1392*Assumptions!$B$7</f>
        <v>-427679.168325242</v>
      </c>
      <c r="P1392" s="68" t="n">
        <f aca="false">P1391+G1392</f>
        <v>18541.30872</v>
      </c>
      <c r="Q1392" s="68" t="n">
        <f aca="false">MAX(Q1391,P1392)</f>
        <v>19139.721555</v>
      </c>
      <c r="R1392" s="68" t="n">
        <f aca="false">Q1392-P1392</f>
        <v>598.412834999996</v>
      </c>
      <c r="S1392" s="68" t="n">
        <f aca="false">S1391+K1392</f>
        <v>10400.1378412213</v>
      </c>
      <c r="T1392" s="68" t="n">
        <f aca="false">MAX(T1391,S1392)</f>
        <v>11218.5317883076</v>
      </c>
      <c r="U1392" s="68" t="n">
        <f aca="false">T1392-S1392</f>
        <v>818.393947086355</v>
      </c>
      <c r="V1392" s="70" t="n">
        <f aca="false">V1391+F1392</f>
        <v>2.85320000000001</v>
      </c>
      <c r="W1392" s="70" t="n">
        <f aca="false">MAX(W1391,V1392)</f>
        <v>2.9075</v>
      </c>
      <c r="X1392" s="70" t="n">
        <f aca="false">W1392-V1392</f>
        <v>0.0542999999999991</v>
      </c>
      <c r="Y1392" s="70" t="n">
        <f aca="false">Y1391+M1392</f>
        <v>2.49422522917601</v>
      </c>
      <c r="Z1392" s="70" t="n">
        <f aca="false">MAX(Z1391,Y1392)</f>
        <v>2.5582250218069</v>
      </c>
      <c r="AA1392" s="70" t="n">
        <f aca="false">Z1392-Y1392</f>
        <v>0.0639997926308915</v>
      </c>
      <c r="AB1392" s="72" t="n">
        <f aca="false">AB1391*(1+F1392)</f>
        <v>14.8716133567011</v>
      </c>
      <c r="AC1392" s="73" t="n">
        <f aca="false">MAX(AC1391,AB1392)</f>
        <v>15.7252192309712</v>
      </c>
      <c r="AD1392" s="70" t="n">
        <f aca="false">1-AB1392/AC1392</f>
        <v>0.0542826056497167</v>
      </c>
      <c r="AE1392" s="73" t="n">
        <f aca="false">AE1391*(1+M1392)</f>
        <v>10.3926271448307</v>
      </c>
      <c r="AF1392" s="73" t="n">
        <f aca="false">MAX(AF1391,AE1392)</f>
        <v>11.0964338441299</v>
      </c>
      <c r="AG1392" s="70" t="n">
        <f aca="false">1-AE1392/AF1392</f>
        <v>0.0634263862773877</v>
      </c>
      <c r="AH1392" s="74" t="n">
        <f aca="false">IF(R1392&gt;0,AH1391+1,0)</f>
        <v>38</v>
      </c>
      <c r="AI1392" s="74" t="n">
        <f aca="false">IF(U1392&gt;0,AI1391+1,0)</f>
        <v>38</v>
      </c>
      <c r="AJ1392" s="74" t="n">
        <f aca="false">IF(G1392&gt;0,AJ1391+1,0)</f>
        <v>0</v>
      </c>
      <c r="AK1392" s="74" t="n">
        <f aca="false">IF(G1392&lt;=0,AK1391+1,0)</f>
        <v>1</v>
      </c>
      <c r="AL1392" s="74" t="n">
        <f aca="false">IF(K1392&gt;0,AL1391+1,0)</f>
        <v>0</v>
      </c>
      <c r="AM1392" s="74" t="n">
        <f aca="false">IF(K1392&lt;=0,AM1391+1,0)</f>
        <v>1</v>
      </c>
    </row>
    <row r="1393" customFormat="false" ht="15" hidden="false" customHeight="false" outlineLevel="0" collapsed="false">
      <c r="A1393" s="61" t="n">
        <v>1397</v>
      </c>
      <c r="B1393" s="62" t="n">
        <v>43762.5381944445</v>
      </c>
      <c r="C1393" s="63" t="n">
        <f aca="false">YEAR(B1393)</f>
        <v>2019</v>
      </c>
      <c r="D1393" s="32" t="s">
        <v>277</v>
      </c>
      <c r="E1393" s="64" t="n">
        <v>11617.2</v>
      </c>
      <c r="F1393" s="65" t="n">
        <v>-0.0056</v>
      </c>
      <c r="G1393" s="66" t="n">
        <v>-65.05632</v>
      </c>
      <c r="H1393" s="67" t="n">
        <f aca="false">E1393+IF(D1393="Long",1,-1)*G1393</f>
        <v>11552.14368</v>
      </c>
      <c r="I1393" s="68" t="n">
        <f aca="false">Assumptions!$B$58</f>
        <v>5.35750011455817</v>
      </c>
      <c r="J1393" s="68" t="n">
        <f aca="false">INDEX(Yearly!$D$5:$D$22,MATCH(C1393,Yearly!$A$5:$A$22,0))</f>
        <v>0.431476519293275</v>
      </c>
      <c r="K1393" s="68" t="n">
        <f aca="false">G1393-I1393-J1393</f>
        <v>-70.8452966338514</v>
      </c>
      <c r="L1393" s="69" t="n">
        <f aca="false">(I1393+J1393)/Assumptions!$B$8</f>
        <v>0.000255257700812932</v>
      </c>
      <c r="M1393" s="70" t="n">
        <f aca="false">F1393-L1393</f>
        <v>-0.00585525770081293</v>
      </c>
      <c r="N1393" s="71" t="n">
        <f aca="false">G1393*Assumptions!$B$7</f>
        <v>-511667.9568</v>
      </c>
      <c r="O1393" s="71" t="n">
        <f aca="false">K1393*Assumptions!$B$7</f>
        <v>-557198.258025242</v>
      </c>
      <c r="P1393" s="68" t="n">
        <f aca="false">P1392+G1393</f>
        <v>18476.2524</v>
      </c>
      <c r="Q1393" s="68" t="n">
        <f aca="false">MAX(Q1392,P1393)</f>
        <v>19139.721555</v>
      </c>
      <c r="R1393" s="68" t="n">
        <f aca="false">Q1393-P1393</f>
        <v>663.469154999995</v>
      </c>
      <c r="S1393" s="68" t="n">
        <f aca="false">S1392+K1393</f>
        <v>10329.2925445874</v>
      </c>
      <c r="T1393" s="68" t="n">
        <f aca="false">MAX(T1392,S1393)</f>
        <v>11218.5317883076</v>
      </c>
      <c r="U1393" s="68" t="n">
        <f aca="false">T1393-S1393</f>
        <v>889.239243720207</v>
      </c>
      <c r="V1393" s="70" t="n">
        <f aca="false">V1392+F1393</f>
        <v>2.84760000000001</v>
      </c>
      <c r="W1393" s="70" t="n">
        <f aca="false">MAX(W1392,V1393)</f>
        <v>2.9075</v>
      </c>
      <c r="X1393" s="70" t="n">
        <f aca="false">W1393-V1393</f>
        <v>0.059899999999999</v>
      </c>
      <c r="Y1393" s="70" t="n">
        <f aca="false">Y1392+M1393</f>
        <v>2.48836997147519</v>
      </c>
      <c r="Z1393" s="70" t="n">
        <f aca="false">MAX(Z1392,Y1393)</f>
        <v>2.5582250218069</v>
      </c>
      <c r="AA1393" s="70" t="n">
        <f aca="false">Z1393-Y1393</f>
        <v>0.0698550503317046</v>
      </c>
      <c r="AB1393" s="72" t="n">
        <f aca="false">AB1392*(1+F1393)</f>
        <v>14.7883323219036</v>
      </c>
      <c r="AC1393" s="73" t="n">
        <f aca="false">MAX(AC1392,AB1393)</f>
        <v>15.7252192309712</v>
      </c>
      <c r="AD1393" s="70" t="n">
        <f aca="false">1-AB1393/AC1393</f>
        <v>0.0595786230580783</v>
      </c>
      <c r="AE1393" s="73" t="n">
        <f aca="false">AE1392*(1+M1393)</f>
        <v>10.3317756347092</v>
      </c>
      <c r="AF1393" s="73" t="n">
        <f aca="false">MAX(AF1392,AE1393)</f>
        <v>11.0964338441299</v>
      </c>
      <c r="AG1393" s="70" t="n">
        <f aca="false">1-AE1393/AF1393</f>
        <v>0.0689102661415152</v>
      </c>
      <c r="AH1393" s="74" t="n">
        <f aca="false">IF(R1393&gt;0,AH1392+1,0)</f>
        <v>39</v>
      </c>
      <c r="AI1393" s="74" t="n">
        <f aca="false">IF(U1393&gt;0,AI1392+1,0)</f>
        <v>39</v>
      </c>
      <c r="AJ1393" s="74" t="n">
        <f aca="false">IF(G1393&gt;0,AJ1392+1,0)</f>
        <v>0</v>
      </c>
      <c r="AK1393" s="74" t="n">
        <f aca="false">IF(G1393&lt;=0,AK1392+1,0)</f>
        <v>2</v>
      </c>
      <c r="AL1393" s="74" t="n">
        <f aca="false">IF(K1393&gt;0,AL1392+1,0)</f>
        <v>0</v>
      </c>
      <c r="AM1393" s="74" t="n">
        <f aca="false">IF(K1393&lt;=0,AM1392+1,0)</f>
        <v>2</v>
      </c>
    </row>
    <row r="1394" customFormat="false" ht="15" hidden="false" customHeight="false" outlineLevel="0" collapsed="false">
      <c r="A1394" s="61" t="n">
        <v>1398</v>
      </c>
      <c r="B1394" s="62" t="n">
        <v>43762.5729166667</v>
      </c>
      <c r="C1394" s="63" t="n">
        <f aca="false">YEAR(B1394)</f>
        <v>2019</v>
      </c>
      <c r="D1394" s="32" t="s">
        <v>276</v>
      </c>
      <c r="E1394" s="64" t="n">
        <v>11551.6</v>
      </c>
      <c r="F1394" s="65" t="n">
        <v>-0.0027</v>
      </c>
      <c r="G1394" s="66" t="n">
        <v>-31.18932</v>
      </c>
      <c r="H1394" s="67" t="n">
        <f aca="false">E1394+IF(D1394="Long",1,-1)*G1394</f>
        <v>11582.78932</v>
      </c>
      <c r="I1394" s="68" t="n">
        <f aca="false">Assumptions!$B$58</f>
        <v>5.35750011455817</v>
      </c>
      <c r="J1394" s="68" t="n">
        <f aca="false">INDEX(Yearly!$D$5:$D$22,MATCH(C1394,Yearly!$A$5:$A$22,0))</f>
        <v>0.431476519293275</v>
      </c>
      <c r="K1394" s="68" t="n">
        <f aca="false">G1394-I1394-J1394</f>
        <v>-36.9782966338514</v>
      </c>
      <c r="L1394" s="69" t="n">
        <f aca="false">(I1394+J1394)/Assumptions!$B$8</f>
        <v>0.000255257700812932</v>
      </c>
      <c r="M1394" s="70" t="n">
        <f aca="false">F1394-L1394</f>
        <v>-0.00295525770081293</v>
      </c>
      <c r="N1394" s="71" t="n">
        <f aca="false">G1394*Assumptions!$B$7</f>
        <v>-245304.0018</v>
      </c>
      <c r="O1394" s="71" t="n">
        <f aca="false">K1394*Assumptions!$B$7</f>
        <v>-290834.303025242</v>
      </c>
      <c r="P1394" s="68" t="n">
        <f aca="false">P1393+G1394</f>
        <v>18445.06308</v>
      </c>
      <c r="Q1394" s="68" t="n">
        <f aca="false">MAX(Q1393,P1394)</f>
        <v>19139.721555</v>
      </c>
      <c r="R1394" s="68" t="n">
        <f aca="false">Q1394-P1394</f>
        <v>694.658474999997</v>
      </c>
      <c r="S1394" s="68" t="n">
        <f aca="false">S1393+K1394</f>
        <v>10292.3142479536</v>
      </c>
      <c r="T1394" s="68" t="n">
        <f aca="false">MAX(T1393,S1394)</f>
        <v>11218.5317883076</v>
      </c>
      <c r="U1394" s="68" t="n">
        <f aca="false">T1394-S1394</f>
        <v>926.217540354059</v>
      </c>
      <c r="V1394" s="70" t="n">
        <f aca="false">V1393+F1394</f>
        <v>2.84490000000001</v>
      </c>
      <c r="W1394" s="70" t="n">
        <f aca="false">MAX(W1393,V1394)</f>
        <v>2.9075</v>
      </c>
      <c r="X1394" s="70" t="n">
        <f aca="false">W1394-V1394</f>
        <v>0.0625999999999989</v>
      </c>
      <c r="Y1394" s="70" t="n">
        <f aca="false">Y1393+M1394</f>
        <v>2.48541471377438</v>
      </c>
      <c r="Z1394" s="70" t="n">
        <f aca="false">MAX(Z1393,Y1394)</f>
        <v>2.5582250218069</v>
      </c>
      <c r="AA1394" s="70" t="n">
        <f aca="false">Z1394-Y1394</f>
        <v>0.0728103080325173</v>
      </c>
      <c r="AB1394" s="72" t="n">
        <f aca="false">AB1393*(1+F1394)</f>
        <v>14.7484038246344</v>
      </c>
      <c r="AC1394" s="73" t="n">
        <f aca="false">MAX(AC1393,AB1394)</f>
        <v>15.7252192309712</v>
      </c>
      <c r="AD1394" s="70" t="n">
        <f aca="false">1-AB1394/AC1394</f>
        <v>0.0621177607758214</v>
      </c>
      <c r="AE1394" s="73" t="n">
        <f aca="false">AE1393*(1+M1394)</f>
        <v>10.3012425752017</v>
      </c>
      <c r="AF1394" s="73" t="n">
        <f aca="false">MAX(AF1393,AE1394)</f>
        <v>11.0964338441299</v>
      </c>
      <c r="AG1394" s="70" t="n">
        <f aca="false">1-AE1394/AF1394</f>
        <v>0.0716618762476483</v>
      </c>
      <c r="AH1394" s="74" t="n">
        <f aca="false">IF(R1394&gt;0,AH1393+1,0)</f>
        <v>40</v>
      </c>
      <c r="AI1394" s="74" t="n">
        <f aca="false">IF(U1394&gt;0,AI1393+1,0)</f>
        <v>40</v>
      </c>
      <c r="AJ1394" s="74" t="n">
        <f aca="false">IF(G1394&gt;0,AJ1393+1,0)</f>
        <v>0</v>
      </c>
      <c r="AK1394" s="74" t="n">
        <f aca="false">IF(G1394&lt;=0,AK1393+1,0)</f>
        <v>3</v>
      </c>
      <c r="AL1394" s="74" t="n">
        <f aca="false">IF(K1394&gt;0,AL1393+1,0)</f>
        <v>0</v>
      </c>
      <c r="AM1394" s="74" t="n">
        <f aca="false">IF(K1394&lt;=0,AM1393+1,0)</f>
        <v>3</v>
      </c>
    </row>
    <row r="1395" customFormat="false" ht="15" hidden="false" customHeight="false" outlineLevel="0" collapsed="false">
      <c r="A1395" s="61" t="n">
        <v>1399</v>
      </c>
      <c r="B1395" s="62" t="n">
        <v>43762.6444444444</v>
      </c>
      <c r="C1395" s="63" t="n">
        <f aca="false">YEAR(B1395)</f>
        <v>2019</v>
      </c>
      <c r="D1395" s="32" t="s">
        <v>277</v>
      </c>
      <c r="E1395" s="64" t="n">
        <v>11582.7</v>
      </c>
      <c r="F1395" s="65" t="n">
        <v>-0.0009</v>
      </c>
      <c r="G1395" s="66" t="n">
        <v>-10.42443</v>
      </c>
      <c r="H1395" s="67" t="n">
        <f aca="false">E1395+IF(D1395="Long",1,-1)*G1395</f>
        <v>11572.27557</v>
      </c>
      <c r="I1395" s="68" t="n">
        <f aca="false">Assumptions!$B$58</f>
        <v>5.35750011455817</v>
      </c>
      <c r="J1395" s="68" t="n">
        <f aca="false">INDEX(Yearly!$D$5:$D$22,MATCH(C1395,Yearly!$A$5:$A$22,0))</f>
        <v>0.431476519293275</v>
      </c>
      <c r="K1395" s="68" t="n">
        <f aca="false">G1395-I1395-J1395</f>
        <v>-16.2134066338514</v>
      </c>
      <c r="L1395" s="69" t="n">
        <f aca="false">(I1395+J1395)/Assumptions!$B$8</f>
        <v>0.000255257700812932</v>
      </c>
      <c r="M1395" s="70" t="n">
        <f aca="false">F1395-L1395</f>
        <v>-0.00115525770081293</v>
      </c>
      <c r="N1395" s="71" t="n">
        <f aca="false">G1395*Assumptions!$B$7</f>
        <v>-81988.14195</v>
      </c>
      <c r="O1395" s="71" t="n">
        <f aca="false">K1395*Assumptions!$B$7</f>
        <v>-127518.443175242</v>
      </c>
      <c r="P1395" s="68" t="n">
        <f aca="false">P1394+G1395</f>
        <v>18434.63865</v>
      </c>
      <c r="Q1395" s="68" t="n">
        <f aca="false">MAX(Q1394,P1395)</f>
        <v>19139.721555</v>
      </c>
      <c r="R1395" s="68" t="n">
        <f aca="false">Q1395-P1395</f>
        <v>705.082904999996</v>
      </c>
      <c r="S1395" s="68" t="n">
        <f aca="false">S1394+K1395</f>
        <v>10276.1008413197</v>
      </c>
      <c r="T1395" s="68" t="n">
        <f aca="false">MAX(T1394,S1395)</f>
        <v>11218.5317883076</v>
      </c>
      <c r="U1395" s="68" t="n">
        <f aca="false">T1395-S1395</f>
        <v>942.43094698791</v>
      </c>
      <c r="V1395" s="70" t="n">
        <f aca="false">V1394+F1395</f>
        <v>2.84400000000001</v>
      </c>
      <c r="W1395" s="70" t="n">
        <f aca="false">MAX(W1394,V1395)</f>
        <v>2.9075</v>
      </c>
      <c r="X1395" s="70" t="n">
        <f aca="false">W1395-V1395</f>
        <v>0.063499999999999</v>
      </c>
      <c r="Y1395" s="70" t="n">
        <f aca="false">Y1394+M1395</f>
        <v>2.48425945607357</v>
      </c>
      <c r="Z1395" s="70" t="n">
        <f aca="false">MAX(Z1394,Y1395)</f>
        <v>2.5582250218069</v>
      </c>
      <c r="AA1395" s="70" t="n">
        <f aca="false">Z1395-Y1395</f>
        <v>0.0739655657333302</v>
      </c>
      <c r="AB1395" s="72" t="n">
        <f aca="false">AB1394*(1+F1395)</f>
        <v>14.7351302611923</v>
      </c>
      <c r="AC1395" s="73" t="n">
        <f aca="false">MAX(AC1394,AB1395)</f>
        <v>15.7252192309712</v>
      </c>
      <c r="AD1395" s="70" t="n">
        <f aca="false">1-AB1395/AC1395</f>
        <v>0.0629618547911232</v>
      </c>
      <c r="AE1395" s="73" t="n">
        <f aca="false">AE1394*(1+M1395)</f>
        <v>10.2893419853887</v>
      </c>
      <c r="AF1395" s="73" t="n">
        <f aca="false">MAX(AF1394,AE1395)</f>
        <v>11.0964338441299</v>
      </c>
      <c r="AG1395" s="70" t="n">
        <f aca="false">1-AE1395/AF1395</f>
        <v>0.0727343460140715</v>
      </c>
      <c r="AH1395" s="74" t="n">
        <f aca="false">IF(R1395&gt;0,AH1394+1,0)</f>
        <v>41</v>
      </c>
      <c r="AI1395" s="74" t="n">
        <f aca="false">IF(U1395&gt;0,AI1394+1,0)</f>
        <v>41</v>
      </c>
      <c r="AJ1395" s="74" t="n">
        <f aca="false">IF(G1395&gt;0,AJ1394+1,0)</f>
        <v>0</v>
      </c>
      <c r="AK1395" s="74" t="n">
        <f aca="false">IF(G1395&lt;=0,AK1394+1,0)</f>
        <v>4</v>
      </c>
      <c r="AL1395" s="74" t="n">
        <f aca="false">IF(K1395&gt;0,AL1394+1,0)</f>
        <v>0</v>
      </c>
      <c r="AM1395" s="74" t="n">
        <f aca="false">IF(K1395&lt;=0,AM1394+1,0)</f>
        <v>4</v>
      </c>
    </row>
    <row r="1396" customFormat="false" ht="15" hidden="false" customHeight="false" outlineLevel="0" collapsed="false">
      <c r="A1396" s="61" t="n">
        <v>1400</v>
      </c>
      <c r="B1396" s="62" t="n">
        <v>43763.4479166667</v>
      </c>
      <c r="C1396" s="63" t="n">
        <f aca="false">YEAR(B1396)</f>
        <v>2019</v>
      </c>
      <c r="D1396" s="32" t="s">
        <v>276</v>
      </c>
      <c r="E1396" s="64" t="n">
        <v>11572.25</v>
      </c>
      <c r="F1396" s="65" t="n">
        <v>-0.0028</v>
      </c>
      <c r="G1396" s="66" t="n">
        <v>-32.4023</v>
      </c>
      <c r="H1396" s="67" t="n">
        <f aca="false">E1396+IF(D1396="Long",1,-1)*G1396</f>
        <v>11604.6523</v>
      </c>
      <c r="I1396" s="68" t="n">
        <f aca="false">Assumptions!$B$58</f>
        <v>5.35750011455817</v>
      </c>
      <c r="J1396" s="68" t="n">
        <f aca="false">INDEX(Yearly!$D$5:$D$22,MATCH(C1396,Yearly!$A$5:$A$22,0))</f>
        <v>0.431476519293275</v>
      </c>
      <c r="K1396" s="68" t="n">
        <f aca="false">G1396-I1396-J1396</f>
        <v>-38.1912766338514</v>
      </c>
      <c r="L1396" s="69" t="n">
        <f aca="false">(I1396+J1396)/Assumptions!$B$8</f>
        <v>0.000255257700812932</v>
      </c>
      <c r="M1396" s="70" t="n">
        <f aca="false">F1396-L1396</f>
        <v>-0.00305525770081293</v>
      </c>
      <c r="N1396" s="71" t="n">
        <f aca="false">G1396*Assumptions!$B$7</f>
        <v>-254844.0895</v>
      </c>
      <c r="O1396" s="71" t="n">
        <f aca="false">K1396*Assumptions!$B$7</f>
        <v>-300374.390725242</v>
      </c>
      <c r="P1396" s="68" t="n">
        <f aca="false">P1395+G1396</f>
        <v>18402.23635</v>
      </c>
      <c r="Q1396" s="68" t="n">
        <f aca="false">MAX(Q1395,P1396)</f>
        <v>19139.721555</v>
      </c>
      <c r="R1396" s="68" t="n">
        <f aca="false">Q1396-P1396</f>
        <v>737.485204999997</v>
      </c>
      <c r="S1396" s="68" t="n">
        <f aca="false">S1395+K1396</f>
        <v>10237.9095646859</v>
      </c>
      <c r="T1396" s="68" t="n">
        <f aca="false">MAX(T1395,S1396)</f>
        <v>11218.5317883076</v>
      </c>
      <c r="U1396" s="68" t="n">
        <f aca="false">T1396-S1396</f>
        <v>980.622223621762</v>
      </c>
      <c r="V1396" s="70" t="n">
        <f aca="false">V1395+F1396</f>
        <v>2.84120000000001</v>
      </c>
      <c r="W1396" s="70" t="n">
        <f aca="false">MAX(W1395,V1396)</f>
        <v>2.9075</v>
      </c>
      <c r="X1396" s="70" t="n">
        <f aca="false">W1396-V1396</f>
        <v>0.0662999999999991</v>
      </c>
      <c r="Y1396" s="70" t="n">
        <f aca="false">Y1395+M1396</f>
        <v>2.48120419837276</v>
      </c>
      <c r="Z1396" s="70" t="n">
        <f aca="false">MAX(Z1395,Y1396)</f>
        <v>2.5582250218069</v>
      </c>
      <c r="AA1396" s="70" t="n">
        <f aca="false">Z1396-Y1396</f>
        <v>0.0770208234341432</v>
      </c>
      <c r="AB1396" s="72" t="n">
        <f aca="false">AB1395*(1+F1396)</f>
        <v>14.6938718964609</v>
      </c>
      <c r="AC1396" s="73" t="n">
        <f aca="false">MAX(AC1395,AB1396)</f>
        <v>15.7252192309712</v>
      </c>
      <c r="AD1396" s="70" t="n">
        <f aca="false">1-AB1396/AC1396</f>
        <v>0.0655855615977081</v>
      </c>
      <c r="AE1396" s="73" t="n">
        <f aca="false">AE1395*(1+M1396)</f>
        <v>10.2579053940516</v>
      </c>
      <c r="AF1396" s="73" t="n">
        <f aca="false">MAX(AF1395,AE1396)</f>
        <v>11.0964338441299</v>
      </c>
      <c r="AG1396" s="70" t="n">
        <f aca="false">1-AE1396/AF1396</f>
        <v>0.0755673815441113</v>
      </c>
      <c r="AH1396" s="74" t="n">
        <f aca="false">IF(R1396&gt;0,AH1395+1,0)</f>
        <v>42</v>
      </c>
      <c r="AI1396" s="74" t="n">
        <f aca="false">IF(U1396&gt;0,AI1395+1,0)</f>
        <v>42</v>
      </c>
      <c r="AJ1396" s="74" t="n">
        <f aca="false">IF(G1396&gt;0,AJ1395+1,0)</f>
        <v>0</v>
      </c>
      <c r="AK1396" s="74" t="n">
        <f aca="false">IF(G1396&lt;=0,AK1395+1,0)</f>
        <v>5</v>
      </c>
      <c r="AL1396" s="74" t="n">
        <f aca="false">IF(K1396&gt;0,AL1395+1,0)</f>
        <v>0</v>
      </c>
      <c r="AM1396" s="74" t="n">
        <f aca="false">IF(K1396&lt;=0,AM1395+1,0)</f>
        <v>5</v>
      </c>
    </row>
    <row r="1397" customFormat="false" ht="15" hidden="false" customHeight="false" outlineLevel="0" collapsed="false">
      <c r="A1397" s="61" t="n">
        <v>1401</v>
      </c>
      <c r="B1397" s="62" t="n">
        <v>43763.6145833333</v>
      </c>
      <c r="C1397" s="63" t="n">
        <f aca="false">YEAR(B1397)</f>
        <v>2019</v>
      </c>
      <c r="D1397" s="32" t="s">
        <v>277</v>
      </c>
      <c r="E1397" s="64" t="n">
        <v>11605.05</v>
      </c>
      <c r="F1397" s="65" t="n">
        <v>0.0227</v>
      </c>
      <c r="G1397" s="66" t="n">
        <v>263.434635</v>
      </c>
      <c r="H1397" s="67" t="n">
        <f aca="false">E1397+IF(D1397="Long",1,-1)*G1397</f>
        <v>11868.484635</v>
      </c>
      <c r="I1397" s="68" t="n">
        <f aca="false">Assumptions!$B$58</f>
        <v>5.35750011455817</v>
      </c>
      <c r="J1397" s="68" t="n">
        <f aca="false">INDEX(Yearly!$D$5:$D$22,MATCH(C1397,Yearly!$A$5:$A$22,0))</f>
        <v>0.431476519293275</v>
      </c>
      <c r="K1397" s="68" t="n">
        <f aca="false">G1397-I1397-J1397</f>
        <v>257.645658366149</v>
      </c>
      <c r="L1397" s="69" t="n">
        <f aca="false">(I1397+J1397)/Assumptions!$B$8</f>
        <v>0.000255257700812932</v>
      </c>
      <c r="M1397" s="70" t="n">
        <f aca="false">F1397-L1397</f>
        <v>0.0224447422991871</v>
      </c>
      <c r="N1397" s="71" t="n">
        <f aca="false">G1397*Assumptions!$B$7</f>
        <v>2071913.404275</v>
      </c>
      <c r="O1397" s="71" t="n">
        <f aca="false">K1397*Assumptions!$B$7</f>
        <v>2026383.10304976</v>
      </c>
      <c r="P1397" s="68" t="n">
        <f aca="false">P1396+G1397</f>
        <v>18665.670985</v>
      </c>
      <c r="Q1397" s="68" t="n">
        <f aca="false">MAX(Q1396,P1397)</f>
        <v>19139.721555</v>
      </c>
      <c r="R1397" s="68" t="n">
        <f aca="false">Q1397-P1397</f>
        <v>474.050569999996</v>
      </c>
      <c r="S1397" s="68" t="n">
        <f aca="false">S1396+K1397</f>
        <v>10495.555223052</v>
      </c>
      <c r="T1397" s="68" t="n">
        <f aca="false">MAX(T1396,S1397)</f>
        <v>11218.5317883076</v>
      </c>
      <c r="U1397" s="68" t="n">
        <f aca="false">T1397-S1397</f>
        <v>722.976565255613</v>
      </c>
      <c r="V1397" s="70" t="n">
        <f aca="false">V1396+F1397</f>
        <v>2.86390000000001</v>
      </c>
      <c r="W1397" s="70" t="n">
        <f aca="false">MAX(W1396,V1397)</f>
        <v>2.9075</v>
      </c>
      <c r="X1397" s="70" t="n">
        <f aca="false">W1397-V1397</f>
        <v>0.0435999999999992</v>
      </c>
      <c r="Y1397" s="70" t="n">
        <f aca="false">Y1396+M1397</f>
        <v>2.50364894067194</v>
      </c>
      <c r="Z1397" s="70" t="n">
        <f aca="false">MAX(Z1396,Y1397)</f>
        <v>2.5582250218069</v>
      </c>
      <c r="AA1397" s="70" t="n">
        <f aca="false">Z1397-Y1397</f>
        <v>0.054576081134956</v>
      </c>
      <c r="AB1397" s="72" t="n">
        <f aca="false">AB1396*(1+F1397)</f>
        <v>15.0274227885106</v>
      </c>
      <c r="AC1397" s="73" t="n">
        <f aca="false">MAX(AC1396,AB1397)</f>
        <v>15.7252192309712</v>
      </c>
      <c r="AD1397" s="70" t="n">
        <f aca="false">1-AB1397/AC1397</f>
        <v>0.0443743538459762</v>
      </c>
      <c r="AE1397" s="73" t="n">
        <f aca="false">AE1396*(1+M1397)</f>
        <v>10.4881414371505</v>
      </c>
      <c r="AF1397" s="73" t="n">
        <f aca="false">MAX(AF1396,AE1397)</f>
        <v>11.0964338441299</v>
      </c>
      <c r="AG1397" s="70" t="n">
        <f aca="false">1-AE1397/AF1397</f>
        <v>0.0548187296499061</v>
      </c>
      <c r="AH1397" s="74" t="n">
        <f aca="false">IF(R1397&gt;0,AH1396+1,0)</f>
        <v>43</v>
      </c>
      <c r="AI1397" s="74" t="n">
        <f aca="false">IF(U1397&gt;0,AI1396+1,0)</f>
        <v>43</v>
      </c>
      <c r="AJ1397" s="74" t="n">
        <f aca="false">IF(G1397&gt;0,AJ1396+1,0)</f>
        <v>1</v>
      </c>
      <c r="AK1397" s="74" t="n">
        <f aca="false">IF(G1397&lt;=0,AK1396+1,0)</f>
        <v>0</v>
      </c>
      <c r="AL1397" s="74" t="n">
        <f aca="false">IF(K1397&gt;0,AL1396+1,0)</f>
        <v>1</v>
      </c>
      <c r="AM1397" s="74" t="n">
        <f aca="false">IF(K1397&lt;=0,AM1396+1,0)</f>
        <v>0</v>
      </c>
    </row>
    <row r="1398" customFormat="false" ht="15" hidden="false" customHeight="false" outlineLevel="0" collapsed="false">
      <c r="A1398" s="61" t="n">
        <v>1402</v>
      </c>
      <c r="B1398" s="62" t="n">
        <v>43775.40625</v>
      </c>
      <c r="C1398" s="63" t="n">
        <f aca="false">YEAR(B1398)</f>
        <v>2019</v>
      </c>
      <c r="D1398" s="32" t="s">
        <v>276</v>
      </c>
      <c r="E1398" s="64" t="n">
        <v>11868.95</v>
      </c>
      <c r="F1398" s="65" t="n">
        <v>-0.0064</v>
      </c>
      <c r="G1398" s="66" t="n">
        <v>-75.96128</v>
      </c>
      <c r="H1398" s="67" t="n">
        <f aca="false">E1398+IF(D1398="Long",1,-1)*G1398</f>
        <v>11944.91128</v>
      </c>
      <c r="I1398" s="68" t="n">
        <f aca="false">Assumptions!$B$58</f>
        <v>5.35750011455817</v>
      </c>
      <c r="J1398" s="68" t="n">
        <f aca="false">INDEX(Yearly!$D$5:$D$22,MATCH(C1398,Yearly!$A$5:$A$22,0))</f>
        <v>0.431476519293275</v>
      </c>
      <c r="K1398" s="68" t="n">
        <f aca="false">G1398-I1398-J1398</f>
        <v>-81.7502566338514</v>
      </c>
      <c r="L1398" s="69" t="n">
        <f aca="false">(I1398+J1398)/Assumptions!$B$8</f>
        <v>0.000255257700812932</v>
      </c>
      <c r="M1398" s="70" t="n">
        <f aca="false">F1398-L1398</f>
        <v>-0.00665525770081293</v>
      </c>
      <c r="N1398" s="71" t="n">
        <f aca="false">G1398*Assumptions!$B$7</f>
        <v>-597435.4672</v>
      </c>
      <c r="O1398" s="71" t="n">
        <f aca="false">K1398*Assumptions!$B$7</f>
        <v>-642965.768425242</v>
      </c>
      <c r="P1398" s="68" t="n">
        <f aca="false">P1397+G1398</f>
        <v>18589.709705</v>
      </c>
      <c r="Q1398" s="68" t="n">
        <f aca="false">MAX(Q1397,P1398)</f>
        <v>19139.721555</v>
      </c>
      <c r="R1398" s="68" t="n">
        <f aca="false">Q1398-P1398</f>
        <v>550.011849999995</v>
      </c>
      <c r="S1398" s="68" t="n">
        <f aca="false">S1397+K1398</f>
        <v>10413.8049664181</v>
      </c>
      <c r="T1398" s="68" t="n">
        <f aca="false">MAX(T1397,S1398)</f>
        <v>11218.5317883076</v>
      </c>
      <c r="U1398" s="68" t="n">
        <f aca="false">T1398-S1398</f>
        <v>804.726821889464</v>
      </c>
      <c r="V1398" s="70" t="n">
        <f aca="false">V1397+F1398</f>
        <v>2.85750000000001</v>
      </c>
      <c r="W1398" s="70" t="n">
        <f aca="false">MAX(W1397,V1398)</f>
        <v>2.9075</v>
      </c>
      <c r="X1398" s="70" t="n">
        <f aca="false">W1398-V1398</f>
        <v>0.0499999999999994</v>
      </c>
      <c r="Y1398" s="70" t="n">
        <f aca="false">Y1397+M1398</f>
        <v>2.49699368297113</v>
      </c>
      <c r="Z1398" s="70" t="n">
        <f aca="false">MAX(Z1397,Y1398)</f>
        <v>2.5582250218069</v>
      </c>
      <c r="AA1398" s="70" t="n">
        <f aca="false">Z1398-Y1398</f>
        <v>0.061231338835769</v>
      </c>
      <c r="AB1398" s="72" t="n">
        <f aca="false">AB1397*(1+F1398)</f>
        <v>14.9312472826641</v>
      </c>
      <c r="AC1398" s="73" t="n">
        <f aca="false">MAX(AC1397,AB1398)</f>
        <v>15.7252192309712</v>
      </c>
      <c r="AD1398" s="70" t="n">
        <f aca="false">1-AB1398/AC1398</f>
        <v>0.0504903579813619</v>
      </c>
      <c r="AE1398" s="73" t="n">
        <f aca="false">AE1397*(1+M1398)</f>
        <v>10.4183401530837</v>
      </c>
      <c r="AF1398" s="73" t="n">
        <f aca="false">MAX(AF1397,AE1398)</f>
        <v>11.0964338441299</v>
      </c>
      <c r="AG1398" s="70" t="n">
        <f aca="false">1-AE1398/AF1398</f>
        <v>0.0611091545780678</v>
      </c>
      <c r="AH1398" s="74" t="n">
        <f aca="false">IF(R1398&gt;0,AH1397+1,0)</f>
        <v>44</v>
      </c>
      <c r="AI1398" s="74" t="n">
        <f aca="false">IF(U1398&gt;0,AI1397+1,0)</f>
        <v>44</v>
      </c>
      <c r="AJ1398" s="74" t="n">
        <f aca="false">IF(G1398&gt;0,AJ1397+1,0)</f>
        <v>0</v>
      </c>
      <c r="AK1398" s="74" t="n">
        <f aca="false">IF(G1398&lt;=0,AK1397+1,0)</f>
        <v>1</v>
      </c>
      <c r="AL1398" s="74" t="n">
        <f aca="false">IF(K1398&gt;0,AL1397+1,0)</f>
        <v>0</v>
      </c>
      <c r="AM1398" s="74" t="n">
        <f aca="false">IF(K1398&lt;=0,AM1397+1,0)</f>
        <v>1</v>
      </c>
    </row>
    <row r="1399" customFormat="false" ht="15" hidden="false" customHeight="false" outlineLevel="0" collapsed="false">
      <c r="A1399" s="61" t="n">
        <v>1403</v>
      </c>
      <c r="B1399" s="62" t="n">
        <v>43775.4895833333</v>
      </c>
      <c r="C1399" s="63" t="n">
        <f aca="false">YEAR(B1399)</f>
        <v>2019</v>
      </c>
      <c r="D1399" s="32" t="s">
        <v>277</v>
      </c>
      <c r="E1399" s="64" t="n">
        <v>11945.1</v>
      </c>
      <c r="F1399" s="65" t="n">
        <v>-0.003</v>
      </c>
      <c r="G1399" s="66" t="n">
        <v>-35.8353</v>
      </c>
      <c r="H1399" s="67" t="n">
        <f aca="false">E1399+IF(D1399="Long",1,-1)*G1399</f>
        <v>11909.2647</v>
      </c>
      <c r="I1399" s="68" t="n">
        <f aca="false">Assumptions!$B$58</f>
        <v>5.35750011455817</v>
      </c>
      <c r="J1399" s="68" t="n">
        <f aca="false">INDEX(Yearly!$D$5:$D$22,MATCH(C1399,Yearly!$A$5:$A$22,0))</f>
        <v>0.431476519293275</v>
      </c>
      <c r="K1399" s="68" t="n">
        <f aca="false">G1399-I1399-J1399</f>
        <v>-41.6242766338514</v>
      </c>
      <c r="L1399" s="69" t="n">
        <f aca="false">(I1399+J1399)/Assumptions!$B$8</f>
        <v>0.000255257700812932</v>
      </c>
      <c r="M1399" s="70" t="n">
        <f aca="false">F1399-L1399</f>
        <v>-0.00325525770081293</v>
      </c>
      <c r="N1399" s="71" t="n">
        <f aca="false">G1399*Assumptions!$B$7</f>
        <v>-281844.6345</v>
      </c>
      <c r="O1399" s="71" t="n">
        <f aca="false">K1399*Assumptions!$B$7</f>
        <v>-327374.935725242</v>
      </c>
      <c r="P1399" s="68" t="n">
        <f aca="false">P1398+G1399</f>
        <v>18553.874405</v>
      </c>
      <c r="Q1399" s="68" t="n">
        <f aca="false">MAX(Q1398,P1399)</f>
        <v>19139.721555</v>
      </c>
      <c r="R1399" s="68" t="n">
        <f aca="false">Q1399-P1399</f>
        <v>585.847149999994</v>
      </c>
      <c r="S1399" s="68" t="n">
        <f aca="false">S1398+K1399</f>
        <v>10372.1806897843</v>
      </c>
      <c r="T1399" s="68" t="n">
        <f aca="false">MAX(T1398,S1399)</f>
        <v>11218.5317883076</v>
      </c>
      <c r="U1399" s="68" t="n">
        <f aca="false">T1399-S1399</f>
        <v>846.351098523315</v>
      </c>
      <c r="V1399" s="70" t="n">
        <f aca="false">V1398+F1399</f>
        <v>2.85450000000001</v>
      </c>
      <c r="W1399" s="70" t="n">
        <f aca="false">MAX(W1398,V1399)</f>
        <v>2.9075</v>
      </c>
      <c r="X1399" s="70" t="n">
        <f aca="false">W1399-V1399</f>
        <v>0.0529999999999995</v>
      </c>
      <c r="Y1399" s="70" t="n">
        <f aca="false">Y1398+M1399</f>
        <v>2.49373842527032</v>
      </c>
      <c r="Z1399" s="70" t="n">
        <f aca="false">MAX(Z1398,Y1399)</f>
        <v>2.5582250218069</v>
      </c>
      <c r="AA1399" s="70" t="n">
        <f aca="false">Z1399-Y1399</f>
        <v>0.064486596536582</v>
      </c>
      <c r="AB1399" s="72" t="n">
        <f aca="false">AB1398*(1+F1399)</f>
        <v>14.8864535408161</v>
      </c>
      <c r="AC1399" s="73" t="n">
        <f aca="false">MAX(AC1398,AB1399)</f>
        <v>15.7252192309712</v>
      </c>
      <c r="AD1399" s="70" t="n">
        <f aca="false">1-AB1399/AC1399</f>
        <v>0.0533388869074178</v>
      </c>
      <c r="AE1399" s="73" t="n">
        <f aca="false">AE1398*(1+M1399)</f>
        <v>10.3844257710707</v>
      </c>
      <c r="AF1399" s="73" t="n">
        <f aca="false">MAX(AF1398,AE1399)</f>
        <v>11.0964338441299</v>
      </c>
      <c r="AG1399" s="70" t="n">
        <f aca="false">1-AE1399/AF1399</f>
        <v>0.0641654862328502</v>
      </c>
      <c r="AH1399" s="74" t="n">
        <f aca="false">IF(R1399&gt;0,AH1398+1,0)</f>
        <v>45</v>
      </c>
      <c r="AI1399" s="74" t="n">
        <f aca="false">IF(U1399&gt;0,AI1398+1,0)</f>
        <v>45</v>
      </c>
      <c r="AJ1399" s="74" t="n">
        <f aca="false">IF(G1399&gt;0,AJ1398+1,0)</f>
        <v>0</v>
      </c>
      <c r="AK1399" s="74" t="n">
        <f aca="false">IF(G1399&lt;=0,AK1398+1,0)</f>
        <v>2</v>
      </c>
      <c r="AL1399" s="74" t="n">
        <f aca="false">IF(K1399&gt;0,AL1398+1,0)</f>
        <v>0</v>
      </c>
      <c r="AM1399" s="74" t="n">
        <f aca="false">IF(K1399&lt;=0,AM1398+1,0)</f>
        <v>2</v>
      </c>
    </row>
    <row r="1400" customFormat="false" ht="15" hidden="false" customHeight="false" outlineLevel="0" collapsed="false">
      <c r="A1400" s="61" t="n">
        <v>1404</v>
      </c>
      <c r="B1400" s="62" t="n">
        <v>43777.6354166667</v>
      </c>
      <c r="C1400" s="63" t="n">
        <f aca="false">YEAR(B1400)</f>
        <v>2019</v>
      </c>
      <c r="D1400" s="32" t="s">
        <v>276</v>
      </c>
      <c r="E1400" s="64" t="n">
        <v>11909.4</v>
      </c>
      <c r="F1400" s="65" t="n">
        <v>-0.0016</v>
      </c>
      <c r="G1400" s="66" t="n">
        <v>-19.05504</v>
      </c>
      <c r="H1400" s="67" t="n">
        <f aca="false">E1400+IF(D1400="Long",1,-1)*G1400</f>
        <v>11928.45504</v>
      </c>
      <c r="I1400" s="68" t="n">
        <f aca="false">Assumptions!$B$58</f>
        <v>5.35750011455817</v>
      </c>
      <c r="J1400" s="68" t="n">
        <f aca="false">INDEX(Yearly!$D$5:$D$22,MATCH(C1400,Yearly!$A$5:$A$22,0))</f>
        <v>0.431476519293275</v>
      </c>
      <c r="K1400" s="68" t="n">
        <f aca="false">G1400-I1400-J1400</f>
        <v>-24.8440166338514</v>
      </c>
      <c r="L1400" s="69" t="n">
        <f aca="false">(I1400+J1400)/Assumptions!$B$8</f>
        <v>0.000255257700812932</v>
      </c>
      <c r="M1400" s="70" t="n">
        <f aca="false">F1400-L1400</f>
        <v>-0.00185525770081293</v>
      </c>
      <c r="N1400" s="71" t="n">
        <f aca="false">G1400*Assumptions!$B$7</f>
        <v>-149867.8896</v>
      </c>
      <c r="O1400" s="71" t="n">
        <f aca="false">K1400*Assumptions!$B$7</f>
        <v>-195398.190825242</v>
      </c>
      <c r="P1400" s="68" t="n">
        <f aca="false">P1399+G1400</f>
        <v>18534.819365</v>
      </c>
      <c r="Q1400" s="68" t="n">
        <f aca="false">MAX(Q1399,P1400)</f>
        <v>19139.721555</v>
      </c>
      <c r="R1400" s="68" t="n">
        <f aca="false">Q1400-P1400</f>
        <v>604.902189999993</v>
      </c>
      <c r="S1400" s="68" t="n">
        <f aca="false">S1399+K1400</f>
        <v>10347.3366731504</v>
      </c>
      <c r="T1400" s="68" t="n">
        <f aca="false">MAX(T1399,S1400)</f>
        <v>11218.5317883076</v>
      </c>
      <c r="U1400" s="68" t="n">
        <f aca="false">T1400-S1400</f>
        <v>871.195115157167</v>
      </c>
      <c r="V1400" s="70" t="n">
        <f aca="false">V1399+F1400</f>
        <v>2.85290000000001</v>
      </c>
      <c r="W1400" s="70" t="n">
        <f aca="false">MAX(W1399,V1400)</f>
        <v>2.9075</v>
      </c>
      <c r="X1400" s="70" t="n">
        <f aca="false">W1400-V1400</f>
        <v>0.0545999999999993</v>
      </c>
      <c r="Y1400" s="70" t="n">
        <f aca="false">Y1399+M1400</f>
        <v>2.4918831675695</v>
      </c>
      <c r="Z1400" s="70" t="n">
        <f aca="false">MAX(Z1399,Y1400)</f>
        <v>2.5582250218069</v>
      </c>
      <c r="AA1400" s="70" t="n">
        <f aca="false">Z1400-Y1400</f>
        <v>0.066341854237395</v>
      </c>
      <c r="AB1400" s="72" t="n">
        <f aca="false">AB1399*(1+F1400)</f>
        <v>14.8626352151508</v>
      </c>
      <c r="AC1400" s="73" t="n">
        <f aca="false">MAX(AC1399,AB1400)</f>
        <v>15.7252192309712</v>
      </c>
      <c r="AD1400" s="70" t="n">
        <f aca="false">1-AB1400/AC1400</f>
        <v>0.0548535446883661</v>
      </c>
      <c r="AE1400" s="73" t="n">
        <f aca="false">AE1399*(1+M1400)</f>
        <v>10.3651599851904</v>
      </c>
      <c r="AF1400" s="73" t="n">
        <f aca="false">MAX(AF1399,AE1400)</f>
        <v>11.0964338441299</v>
      </c>
      <c r="AG1400" s="70" t="n">
        <f aca="false">1-AE1400/AF1400</f>
        <v>0.0659017004212034</v>
      </c>
      <c r="AH1400" s="74" t="n">
        <f aca="false">IF(R1400&gt;0,AH1399+1,0)</f>
        <v>46</v>
      </c>
      <c r="AI1400" s="74" t="n">
        <f aca="false">IF(U1400&gt;0,AI1399+1,0)</f>
        <v>46</v>
      </c>
      <c r="AJ1400" s="74" t="n">
        <f aca="false">IF(G1400&gt;0,AJ1399+1,0)</f>
        <v>0</v>
      </c>
      <c r="AK1400" s="74" t="n">
        <f aca="false">IF(G1400&lt;=0,AK1399+1,0)</f>
        <v>3</v>
      </c>
      <c r="AL1400" s="74" t="n">
        <f aca="false">IF(K1400&gt;0,AL1399+1,0)</f>
        <v>0</v>
      </c>
      <c r="AM1400" s="74" t="n">
        <f aca="false">IF(K1400&lt;=0,AM1399+1,0)</f>
        <v>3</v>
      </c>
    </row>
    <row r="1401" customFormat="false" ht="15" hidden="false" customHeight="false" outlineLevel="0" collapsed="false">
      <c r="A1401" s="61" t="n">
        <v>1405</v>
      </c>
      <c r="B1401" s="62" t="n">
        <v>43782.40625</v>
      </c>
      <c r="C1401" s="63" t="n">
        <f aca="false">YEAR(B1401)</f>
        <v>2019</v>
      </c>
      <c r="D1401" s="32" t="s">
        <v>277</v>
      </c>
      <c r="E1401" s="64" t="n">
        <v>11928.2</v>
      </c>
      <c r="F1401" s="65" t="n">
        <v>-0.002</v>
      </c>
      <c r="G1401" s="66" t="n">
        <v>-23.8564</v>
      </c>
      <c r="H1401" s="67" t="n">
        <f aca="false">E1401+IF(D1401="Long",1,-1)*G1401</f>
        <v>11904.3436</v>
      </c>
      <c r="I1401" s="68" t="n">
        <f aca="false">Assumptions!$B$58</f>
        <v>5.35750011455817</v>
      </c>
      <c r="J1401" s="68" t="n">
        <f aca="false">INDEX(Yearly!$D$5:$D$22,MATCH(C1401,Yearly!$A$5:$A$22,0))</f>
        <v>0.431476519293275</v>
      </c>
      <c r="K1401" s="68" t="n">
        <f aca="false">G1401-I1401-J1401</f>
        <v>-29.6453766338514</v>
      </c>
      <c r="L1401" s="69" t="n">
        <f aca="false">(I1401+J1401)/Assumptions!$B$8</f>
        <v>0.000255257700812932</v>
      </c>
      <c r="M1401" s="70" t="n">
        <f aca="false">F1401-L1401</f>
        <v>-0.00225525770081293</v>
      </c>
      <c r="N1401" s="71" t="n">
        <f aca="false">G1401*Assumptions!$B$7</f>
        <v>-187630.586</v>
      </c>
      <c r="O1401" s="71" t="n">
        <f aca="false">K1401*Assumptions!$B$7</f>
        <v>-233160.887225242</v>
      </c>
      <c r="P1401" s="68" t="n">
        <f aca="false">P1400+G1401</f>
        <v>18510.962965</v>
      </c>
      <c r="Q1401" s="68" t="n">
        <f aca="false">MAX(Q1400,P1401)</f>
        <v>19139.721555</v>
      </c>
      <c r="R1401" s="68" t="n">
        <f aca="false">Q1401-P1401</f>
        <v>628.758589999994</v>
      </c>
      <c r="S1401" s="68" t="n">
        <f aca="false">S1400+K1401</f>
        <v>10317.6912965166</v>
      </c>
      <c r="T1401" s="68" t="n">
        <f aca="false">MAX(T1400,S1401)</f>
        <v>11218.5317883076</v>
      </c>
      <c r="U1401" s="68" t="n">
        <f aca="false">T1401-S1401</f>
        <v>900.840491791018</v>
      </c>
      <c r="V1401" s="70" t="n">
        <f aca="false">V1400+F1401</f>
        <v>2.85090000000001</v>
      </c>
      <c r="W1401" s="70" t="n">
        <f aca="false">MAX(W1400,V1401)</f>
        <v>2.9075</v>
      </c>
      <c r="X1401" s="70" t="n">
        <f aca="false">W1401-V1401</f>
        <v>0.0565999999999991</v>
      </c>
      <c r="Y1401" s="70" t="n">
        <f aca="false">Y1400+M1401</f>
        <v>2.48962790986869</v>
      </c>
      <c r="Z1401" s="70" t="n">
        <f aca="false">MAX(Z1400,Y1401)</f>
        <v>2.5582250218069</v>
      </c>
      <c r="AA1401" s="70" t="n">
        <f aca="false">Z1401-Y1401</f>
        <v>0.0685971119382081</v>
      </c>
      <c r="AB1401" s="72" t="n">
        <f aca="false">AB1400*(1+F1401)</f>
        <v>14.8329099447205</v>
      </c>
      <c r="AC1401" s="73" t="n">
        <f aca="false">MAX(AC1400,AB1401)</f>
        <v>15.7252192309712</v>
      </c>
      <c r="AD1401" s="70" t="n">
        <f aca="false">1-AB1401/AC1401</f>
        <v>0.0567438375989893</v>
      </c>
      <c r="AE1401" s="73" t="n">
        <f aca="false">AE1400*(1+M1401)</f>
        <v>10.3417838783136</v>
      </c>
      <c r="AF1401" s="73" t="n">
        <f aca="false">MAX(AF1400,AE1401)</f>
        <v>11.0964338441299</v>
      </c>
      <c r="AG1401" s="70" t="n">
        <f aca="false">1-AE1401/AF1401</f>
        <v>0.0680083328046448</v>
      </c>
      <c r="AH1401" s="74" t="n">
        <f aca="false">IF(R1401&gt;0,AH1400+1,0)</f>
        <v>47</v>
      </c>
      <c r="AI1401" s="74" t="n">
        <f aca="false">IF(U1401&gt;0,AI1400+1,0)</f>
        <v>47</v>
      </c>
      <c r="AJ1401" s="74" t="n">
        <f aca="false">IF(G1401&gt;0,AJ1400+1,0)</f>
        <v>0</v>
      </c>
      <c r="AK1401" s="74" t="n">
        <f aca="false">IF(G1401&lt;=0,AK1400+1,0)</f>
        <v>4</v>
      </c>
      <c r="AL1401" s="74" t="n">
        <f aca="false">IF(K1401&gt;0,AL1400+1,0)</f>
        <v>0</v>
      </c>
      <c r="AM1401" s="74" t="n">
        <f aca="false">IF(K1401&lt;=0,AM1400+1,0)</f>
        <v>4</v>
      </c>
    </row>
    <row r="1402" customFormat="false" ht="15" hidden="false" customHeight="false" outlineLevel="0" collapsed="false">
      <c r="A1402" s="61" t="n">
        <v>1406</v>
      </c>
      <c r="B1402" s="62" t="n">
        <v>43782.4902777778</v>
      </c>
      <c r="C1402" s="63" t="n">
        <f aca="false">YEAR(B1402)</f>
        <v>2019</v>
      </c>
      <c r="D1402" s="32" t="s">
        <v>276</v>
      </c>
      <c r="E1402" s="64" t="n">
        <v>11904.1</v>
      </c>
      <c r="F1402" s="65" t="n">
        <v>-0.0019</v>
      </c>
      <c r="G1402" s="66" t="n">
        <v>-22.61779</v>
      </c>
      <c r="H1402" s="67" t="n">
        <f aca="false">E1402+IF(D1402="Long",1,-1)*G1402</f>
        <v>11926.71779</v>
      </c>
      <c r="I1402" s="68" t="n">
        <f aca="false">Assumptions!$B$58</f>
        <v>5.35750011455817</v>
      </c>
      <c r="J1402" s="68" t="n">
        <f aca="false">INDEX(Yearly!$D$5:$D$22,MATCH(C1402,Yearly!$A$5:$A$22,0))</f>
        <v>0.431476519293275</v>
      </c>
      <c r="K1402" s="68" t="n">
        <f aca="false">G1402-I1402-J1402</f>
        <v>-28.4067666338514</v>
      </c>
      <c r="L1402" s="69" t="n">
        <f aca="false">(I1402+J1402)/Assumptions!$B$8</f>
        <v>0.000255257700812932</v>
      </c>
      <c r="M1402" s="70" t="n">
        <f aca="false">F1402-L1402</f>
        <v>-0.00215525770081293</v>
      </c>
      <c r="N1402" s="71" t="n">
        <f aca="false">G1402*Assumptions!$B$7</f>
        <v>-177888.91835</v>
      </c>
      <c r="O1402" s="71" t="n">
        <f aca="false">K1402*Assumptions!$B$7</f>
        <v>-223419.219575242</v>
      </c>
      <c r="P1402" s="68" t="n">
        <f aca="false">P1401+G1402</f>
        <v>18488.345175</v>
      </c>
      <c r="Q1402" s="68" t="n">
        <f aca="false">MAX(Q1401,P1402)</f>
        <v>19139.721555</v>
      </c>
      <c r="R1402" s="68" t="n">
        <f aca="false">Q1402-P1402</f>
        <v>651.376379999994</v>
      </c>
      <c r="S1402" s="68" t="n">
        <f aca="false">S1401+K1402</f>
        <v>10289.2845298827</v>
      </c>
      <c r="T1402" s="68" t="n">
        <f aca="false">MAX(T1401,S1402)</f>
        <v>11218.5317883076</v>
      </c>
      <c r="U1402" s="68" t="n">
        <f aca="false">T1402-S1402</f>
        <v>929.247258424868</v>
      </c>
      <c r="V1402" s="70" t="n">
        <f aca="false">V1401+F1402</f>
        <v>2.84900000000001</v>
      </c>
      <c r="W1402" s="70" t="n">
        <f aca="false">MAX(W1401,V1402)</f>
        <v>2.9075</v>
      </c>
      <c r="X1402" s="70" t="n">
        <f aca="false">W1402-V1402</f>
        <v>0.0584999999999991</v>
      </c>
      <c r="Y1402" s="70" t="n">
        <f aca="false">Y1401+M1402</f>
        <v>2.48747265216788</v>
      </c>
      <c r="Z1402" s="70" t="n">
        <f aca="false">MAX(Z1401,Y1402)</f>
        <v>2.5582250218069</v>
      </c>
      <c r="AA1402" s="70" t="n">
        <f aca="false">Z1402-Y1402</f>
        <v>0.0707523696390209</v>
      </c>
      <c r="AB1402" s="72" t="n">
        <f aca="false">AB1401*(1+F1402)</f>
        <v>14.8047274158255</v>
      </c>
      <c r="AC1402" s="73" t="n">
        <f aca="false">MAX(AC1401,AB1402)</f>
        <v>15.7252192309712</v>
      </c>
      <c r="AD1402" s="70" t="n">
        <f aca="false">1-AB1402/AC1402</f>
        <v>0.0585360243075513</v>
      </c>
      <c r="AE1402" s="73" t="n">
        <f aca="false">AE1401*(1+M1402)</f>
        <v>10.3194946689697</v>
      </c>
      <c r="AF1402" s="73" t="n">
        <f aca="false">MAX(AF1401,AE1402)</f>
        <v>11.0964338441299</v>
      </c>
      <c r="AG1402" s="70" t="n">
        <f aca="false">1-AE1402/AF1402</f>
        <v>0.0700170150224609</v>
      </c>
      <c r="AH1402" s="74" t="n">
        <f aca="false">IF(R1402&gt;0,AH1401+1,0)</f>
        <v>48</v>
      </c>
      <c r="AI1402" s="74" t="n">
        <f aca="false">IF(U1402&gt;0,AI1401+1,0)</f>
        <v>48</v>
      </c>
      <c r="AJ1402" s="74" t="n">
        <f aca="false">IF(G1402&gt;0,AJ1401+1,0)</f>
        <v>0</v>
      </c>
      <c r="AK1402" s="74" t="n">
        <f aca="false">IF(G1402&lt;=0,AK1401+1,0)</f>
        <v>5</v>
      </c>
      <c r="AL1402" s="74" t="n">
        <f aca="false">IF(K1402&gt;0,AL1401+1,0)</f>
        <v>0</v>
      </c>
      <c r="AM1402" s="74" t="n">
        <f aca="false">IF(K1402&lt;=0,AM1401+1,0)</f>
        <v>5</v>
      </c>
    </row>
    <row r="1403" customFormat="false" ht="15" hidden="false" customHeight="false" outlineLevel="0" collapsed="false">
      <c r="A1403" s="61" t="n">
        <v>1407</v>
      </c>
      <c r="B1403" s="62" t="n">
        <v>43784.40625</v>
      </c>
      <c r="C1403" s="63" t="n">
        <f aca="false">YEAR(B1403)</f>
        <v>2019</v>
      </c>
      <c r="D1403" s="32" t="s">
        <v>277</v>
      </c>
      <c r="E1403" s="64" t="n">
        <v>11927</v>
      </c>
      <c r="F1403" s="65" t="n">
        <v>-0.0031</v>
      </c>
      <c r="G1403" s="66" t="n">
        <v>-36.9737</v>
      </c>
      <c r="H1403" s="67" t="n">
        <f aca="false">E1403+IF(D1403="Long",1,-1)*G1403</f>
        <v>11890.0263</v>
      </c>
      <c r="I1403" s="68" t="n">
        <f aca="false">Assumptions!$B$58</f>
        <v>5.35750011455817</v>
      </c>
      <c r="J1403" s="68" t="n">
        <f aca="false">INDEX(Yearly!$D$5:$D$22,MATCH(C1403,Yearly!$A$5:$A$22,0))</f>
        <v>0.431476519293275</v>
      </c>
      <c r="K1403" s="68" t="n">
        <f aca="false">G1403-I1403-J1403</f>
        <v>-42.7626766338515</v>
      </c>
      <c r="L1403" s="69" t="n">
        <f aca="false">(I1403+J1403)/Assumptions!$B$8</f>
        <v>0.000255257700812932</v>
      </c>
      <c r="M1403" s="70" t="n">
        <f aca="false">F1403-L1403</f>
        <v>-0.00335525770081293</v>
      </c>
      <c r="N1403" s="71" t="n">
        <f aca="false">G1403*Assumptions!$B$7</f>
        <v>-290798.1505</v>
      </c>
      <c r="O1403" s="71" t="n">
        <f aca="false">K1403*Assumptions!$B$7</f>
        <v>-336328.451725242</v>
      </c>
      <c r="P1403" s="68" t="n">
        <f aca="false">P1402+G1403</f>
        <v>18451.371475</v>
      </c>
      <c r="Q1403" s="68" t="n">
        <f aca="false">MAX(Q1402,P1403)</f>
        <v>19139.721555</v>
      </c>
      <c r="R1403" s="68" t="n">
        <f aca="false">Q1403-P1403</f>
        <v>688.350079999993</v>
      </c>
      <c r="S1403" s="68" t="n">
        <f aca="false">S1402+K1403</f>
        <v>10246.5218532489</v>
      </c>
      <c r="T1403" s="68" t="n">
        <f aca="false">MAX(T1402,S1403)</f>
        <v>11218.5317883076</v>
      </c>
      <c r="U1403" s="68" t="n">
        <f aca="false">T1403-S1403</f>
        <v>972.009935058719</v>
      </c>
      <c r="V1403" s="70" t="n">
        <f aca="false">V1402+F1403</f>
        <v>2.84590000000001</v>
      </c>
      <c r="W1403" s="70" t="n">
        <f aca="false">MAX(W1402,V1403)</f>
        <v>2.9075</v>
      </c>
      <c r="X1403" s="70" t="n">
        <f aca="false">W1403-V1403</f>
        <v>0.061599999999999</v>
      </c>
      <c r="Y1403" s="70" t="n">
        <f aca="false">Y1402+M1403</f>
        <v>2.48411739446707</v>
      </c>
      <c r="Z1403" s="70" t="n">
        <f aca="false">MAX(Z1402,Y1403)</f>
        <v>2.5582250218069</v>
      </c>
      <c r="AA1403" s="70" t="n">
        <f aca="false">Z1403-Y1403</f>
        <v>0.074107627339834</v>
      </c>
      <c r="AB1403" s="72" t="n">
        <f aca="false">AB1402*(1+F1403)</f>
        <v>14.7588327608365</v>
      </c>
      <c r="AC1403" s="73" t="n">
        <f aca="false">MAX(AC1402,AB1403)</f>
        <v>15.7252192309712</v>
      </c>
      <c r="AD1403" s="70" t="n">
        <f aca="false">1-AB1403/AC1403</f>
        <v>0.0614545626321978</v>
      </c>
      <c r="AE1403" s="73" t="n">
        <f aca="false">AE1402*(1+M1403)</f>
        <v>10.2848701050132</v>
      </c>
      <c r="AF1403" s="73" t="n">
        <f aca="false">MAX(AF1402,AE1403)</f>
        <v>11.0964338441299</v>
      </c>
      <c r="AG1403" s="70" t="n">
        <f aca="false">1-AE1403/AF1403</f>
        <v>0.0731373475944319</v>
      </c>
      <c r="AH1403" s="74" t="n">
        <f aca="false">IF(R1403&gt;0,AH1402+1,0)</f>
        <v>49</v>
      </c>
      <c r="AI1403" s="74" t="n">
        <f aca="false">IF(U1403&gt;0,AI1402+1,0)</f>
        <v>49</v>
      </c>
      <c r="AJ1403" s="74" t="n">
        <f aca="false">IF(G1403&gt;0,AJ1402+1,0)</f>
        <v>0</v>
      </c>
      <c r="AK1403" s="74" t="n">
        <f aca="false">IF(G1403&lt;=0,AK1402+1,0)</f>
        <v>6</v>
      </c>
      <c r="AL1403" s="74" t="n">
        <f aca="false">IF(K1403&gt;0,AL1402+1,0)</f>
        <v>0</v>
      </c>
      <c r="AM1403" s="74" t="n">
        <f aca="false">IF(K1403&lt;=0,AM1402+1,0)</f>
        <v>6</v>
      </c>
    </row>
    <row r="1404" customFormat="false" ht="15" hidden="false" customHeight="false" outlineLevel="0" collapsed="false">
      <c r="A1404" s="61" t="n">
        <v>1408</v>
      </c>
      <c r="B1404" s="62" t="n">
        <v>43784.6354166667</v>
      </c>
      <c r="C1404" s="63" t="n">
        <f aca="false">YEAR(B1404)</f>
        <v>2019</v>
      </c>
      <c r="D1404" s="32" t="s">
        <v>276</v>
      </c>
      <c r="E1404" s="64" t="n">
        <v>11890.3</v>
      </c>
      <c r="F1404" s="65" t="n">
        <v>-0.0007</v>
      </c>
      <c r="G1404" s="66" t="n">
        <v>-8.32321</v>
      </c>
      <c r="H1404" s="67" t="n">
        <f aca="false">E1404+IF(D1404="Long",1,-1)*G1404</f>
        <v>11898.62321</v>
      </c>
      <c r="I1404" s="68" t="n">
        <f aca="false">Assumptions!$B$58</f>
        <v>5.35750011455817</v>
      </c>
      <c r="J1404" s="68" t="n">
        <f aca="false">INDEX(Yearly!$D$5:$D$22,MATCH(C1404,Yearly!$A$5:$A$22,0))</f>
        <v>0.431476519293275</v>
      </c>
      <c r="K1404" s="68" t="n">
        <f aca="false">G1404-I1404-J1404</f>
        <v>-14.1121866338514</v>
      </c>
      <c r="L1404" s="69" t="n">
        <f aca="false">(I1404+J1404)/Assumptions!$B$8</f>
        <v>0.000255257700812932</v>
      </c>
      <c r="M1404" s="70" t="n">
        <f aca="false">F1404-L1404</f>
        <v>-0.000955257700812932</v>
      </c>
      <c r="N1404" s="71" t="n">
        <f aca="false">G1404*Assumptions!$B$7</f>
        <v>-65462.04665</v>
      </c>
      <c r="O1404" s="71" t="n">
        <f aca="false">K1404*Assumptions!$B$7</f>
        <v>-110992.347875242</v>
      </c>
      <c r="P1404" s="68" t="n">
        <f aca="false">P1403+G1404</f>
        <v>18443.048265</v>
      </c>
      <c r="Q1404" s="68" t="n">
        <f aca="false">MAX(Q1403,P1404)</f>
        <v>19139.721555</v>
      </c>
      <c r="R1404" s="68" t="n">
        <f aca="false">Q1404-P1404</f>
        <v>696.673289999992</v>
      </c>
      <c r="S1404" s="68" t="n">
        <f aca="false">S1403+K1404</f>
        <v>10232.409666615</v>
      </c>
      <c r="T1404" s="68" t="n">
        <f aca="false">MAX(T1403,S1404)</f>
        <v>11218.5317883076</v>
      </c>
      <c r="U1404" s="68" t="n">
        <f aca="false">T1404-S1404</f>
        <v>986.12212169257</v>
      </c>
      <c r="V1404" s="70" t="n">
        <f aca="false">V1403+F1404</f>
        <v>2.84520000000001</v>
      </c>
      <c r="W1404" s="70" t="n">
        <f aca="false">MAX(W1403,V1404)</f>
        <v>2.9075</v>
      </c>
      <c r="X1404" s="70" t="n">
        <f aca="false">W1404-V1404</f>
        <v>0.0622999999999991</v>
      </c>
      <c r="Y1404" s="70" t="n">
        <f aca="false">Y1403+M1404</f>
        <v>2.48316213676625</v>
      </c>
      <c r="Z1404" s="70" t="n">
        <f aca="false">MAX(Z1403,Y1404)</f>
        <v>2.5582250218069</v>
      </c>
      <c r="AA1404" s="70" t="n">
        <f aca="false">Z1404-Y1404</f>
        <v>0.075062885040647</v>
      </c>
      <c r="AB1404" s="72" t="n">
        <f aca="false">AB1403*(1+F1404)</f>
        <v>14.7485015779039</v>
      </c>
      <c r="AC1404" s="73" t="n">
        <f aca="false">MAX(AC1403,AB1404)</f>
        <v>15.7252192309712</v>
      </c>
      <c r="AD1404" s="70" t="n">
        <f aca="false">1-AB1404/AC1404</f>
        <v>0.0621115444383553</v>
      </c>
      <c r="AE1404" s="73" t="n">
        <f aca="false">AE1403*(1+M1404)</f>
        <v>10.2750454036435</v>
      </c>
      <c r="AF1404" s="73" t="n">
        <f aca="false">MAX(AF1403,AE1404)</f>
        <v>11.0964338441299</v>
      </c>
      <c r="AG1404" s="70" t="n">
        <f aca="false">1-AE1404/AF1404</f>
        <v>0.0740227402807383</v>
      </c>
      <c r="AH1404" s="74" t="n">
        <f aca="false">IF(R1404&gt;0,AH1403+1,0)</f>
        <v>50</v>
      </c>
      <c r="AI1404" s="74" t="n">
        <f aca="false">IF(U1404&gt;0,AI1403+1,0)</f>
        <v>50</v>
      </c>
      <c r="AJ1404" s="74" t="n">
        <f aca="false">IF(G1404&gt;0,AJ1403+1,0)</f>
        <v>0</v>
      </c>
      <c r="AK1404" s="74" t="n">
        <f aca="false">IF(G1404&lt;=0,AK1403+1,0)</f>
        <v>7</v>
      </c>
      <c r="AL1404" s="74" t="n">
        <f aca="false">IF(K1404&gt;0,AL1403+1,0)</f>
        <v>0</v>
      </c>
      <c r="AM1404" s="74" t="n">
        <f aca="false">IF(K1404&lt;=0,AM1403+1,0)</f>
        <v>7</v>
      </c>
    </row>
    <row r="1405" customFormat="false" ht="15" hidden="false" customHeight="false" outlineLevel="0" collapsed="false">
      <c r="A1405" s="61" t="n">
        <v>1409</v>
      </c>
      <c r="B1405" s="62" t="n">
        <v>43788.40625</v>
      </c>
      <c r="C1405" s="63" t="n">
        <f aca="false">YEAR(B1405)</f>
        <v>2019</v>
      </c>
      <c r="D1405" s="32" t="s">
        <v>277</v>
      </c>
      <c r="E1405" s="64" t="n">
        <v>11899.1</v>
      </c>
      <c r="F1405" s="65" t="n">
        <v>0.0038</v>
      </c>
      <c r="G1405" s="66" t="n">
        <v>45.21658</v>
      </c>
      <c r="H1405" s="67" t="n">
        <f aca="false">E1405+IF(D1405="Long",1,-1)*G1405</f>
        <v>11944.31658</v>
      </c>
      <c r="I1405" s="68" t="n">
        <f aca="false">Assumptions!$B$58</f>
        <v>5.35750011455817</v>
      </c>
      <c r="J1405" s="68" t="n">
        <f aca="false">INDEX(Yearly!$D$5:$D$22,MATCH(C1405,Yearly!$A$5:$A$22,0))</f>
        <v>0.431476519293275</v>
      </c>
      <c r="K1405" s="68" t="n">
        <f aca="false">G1405-I1405-J1405</f>
        <v>39.4276033661486</v>
      </c>
      <c r="L1405" s="69" t="n">
        <f aca="false">(I1405+J1405)/Assumptions!$B$8</f>
        <v>0.000255257700812932</v>
      </c>
      <c r="M1405" s="70" t="n">
        <f aca="false">F1405-L1405</f>
        <v>0.00354474229918707</v>
      </c>
      <c r="N1405" s="71" t="n">
        <f aca="false">G1405*Assumptions!$B$7</f>
        <v>355628.4017</v>
      </c>
      <c r="O1405" s="71" t="n">
        <f aca="false">K1405*Assumptions!$B$7</f>
        <v>310098.100474758</v>
      </c>
      <c r="P1405" s="68" t="n">
        <f aca="false">P1404+G1405</f>
        <v>18488.264845</v>
      </c>
      <c r="Q1405" s="68" t="n">
        <f aca="false">MAX(Q1404,P1405)</f>
        <v>19139.721555</v>
      </c>
      <c r="R1405" s="68" t="n">
        <f aca="false">Q1405-P1405</f>
        <v>651.456709999991</v>
      </c>
      <c r="S1405" s="68" t="n">
        <f aca="false">S1404+K1405</f>
        <v>10271.8372699812</v>
      </c>
      <c r="T1405" s="68" t="n">
        <f aca="false">MAX(T1404,S1405)</f>
        <v>11218.5317883076</v>
      </c>
      <c r="U1405" s="68" t="n">
        <f aca="false">T1405-S1405</f>
        <v>946.694518326422</v>
      </c>
      <c r="V1405" s="70" t="n">
        <f aca="false">V1404+F1405</f>
        <v>2.84900000000001</v>
      </c>
      <c r="W1405" s="70" t="n">
        <f aca="false">MAX(W1404,V1405)</f>
        <v>2.9075</v>
      </c>
      <c r="X1405" s="70" t="n">
        <f aca="false">W1405-V1405</f>
        <v>0.0584999999999991</v>
      </c>
      <c r="Y1405" s="70" t="n">
        <f aca="false">Y1404+M1405</f>
        <v>2.48670687906544</v>
      </c>
      <c r="Z1405" s="70" t="n">
        <f aca="false">MAX(Z1404,Y1405)</f>
        <v>2.5582250218069</v>
      </c>
      <c r="AA1405" s="70" t="n">
        <f aca="false">Z1405-Y1405</f>
        <v>0.0715181427414597</v>
      </c>
      <c r="AB1405" s="72" t="n">
        <f aca="false">AB1404*(1+F1405)</f>
        <v>14.8045458838999</v>
      </c>
      <c r="AC1405" s="73" t="n">
        <f aca="false">MAX(AC1404,AB1405)</f>
        <v>15.7252192309712</v>
      </c>
      <c r="AD1405" s="70" t="n">
        <f aca="false">1-AB1405/AC1405</f>
        <v>0.058547568307221</v>
      </c>
      <c r="AE1405" s="73" t="n">
        <f aca="false">AE1404*(1+M1405)</f>
        <v>10.3114677917119</v>
      </c>
      <c r="AF1405" s="73" t="n">
        <f aca="false">MAX(AF1404,AE1405)</f>
        <v>11.0964338441299</v>
      </c>
      <c r="AG1405" s="70" t="n">
        <f aca="false">1-AE1405/AF1405</f>
        <v>0.0707403895201262</v>
      </c>
      <c r="AH1405" s="74" t="n">
        <f aca="false">IF(R1405&gt;0,AH1404+1,0)</f>
        <v>51</v>
      </c>
      <c r="AI1405" s="74" t="n">
        <f aca="false">IF(U1405&gt;0,AI1404+1,0)</f>
        <v>51</v>
      </c>
      <c r="AJ1405" s="74" t="n">
        <f aca="false">IF(G1405&gt;0,AJ1404+1,0)</f>
        <v>1</v>
      </c>
      <c r="AK1405" s="74" t="n">
        <f aca="false">IF(G1405&lt;=0,AK1404+1,0)</f>
        <v>0</v>
      </c>
      <c r="AL1405" s="74" t="n">
        <f aca="false">IF(K1405&gt;0,AL1404+1,0)</f>
        <v>1</v>
      </c>
      <c r="AM1405" s="74" t="n">
        <f aca="false">IF(K1405&lt;=0,AM1404+1,0)</f>
        <v>0</v>
      </c>
    </row>
    <row r="1406" customFormat="false" ht="15" hidden="false" customHeight="false" outlineLevel="0" collapsed="false">
      <c r="A1406" s="61" t="n">
        <v>1410</v>
      </c>
      <c r="B1406" s="62" t="n">
        <v>43791.40625</v>
      </c>
      <c r="C1406" s="63" t="n">
        <f aca="false">YEAR(B1406)</f>
        <v>2019</v>
      </c>
      <c r="D1406" s="32" t="s">
        <v>276</v>
      </c>
      <c r="E1406" s="64" t="n">
        <v>11944.15</v>
      </c>
      <c r="F1406" s="65" t="n">
        <v>-0.0021</v>
      </c>
      <c r="G1406" s="66" t="n">
        <v>-25.082715</v>
      </c>
      <c r="H1406" s="67" t="n">
        <f aca="false">E1406+IF(D1406="Long",1,-1)*G1406</f>
        <v>11969.232715</v>
      </c>
      <c r="I1406" s="68" t="n">
        <f aca="false">Assumptions!$B$58</f>
        <v>5.35750011455817</v>
      </c>
      <c r="J1406" s="68" t="n">
        <f aca="false">INDEX(Yearly!$D$5:$D$22,MATCH(C1406,Yearly!$A$5:$A$22,0))</f>
        <v>0.431476519293275</v>
      </c>
      <c r="K1406" s="68" t="n">
        <f aca="false">G1406-I1406-J1406</f>
        <v>-30.8716916338514</v>
      </c>
      <c r="L1406" s="69" t="n">
        <f aca="false">(I1406+J1406)/Assumptions!$B$8</f>
        <v>0.000255257700812932</v>
      </c>
      <c r="M1406" s="70" t="n">
        <f aca="false">F1406-L1406</f>
        <v>-0.00235525770081293</v>
      </c>
      <c r="N1406" s="71" t="n">
        <f aca="false">G1406*Assumptions!$B$7</f>
        <v>-197275.553475</v>
      </c>
      <c r="O1406" s="71" t="n">
        <f aca="false">K1406*Assumptions!$B$7</f>
        <v>-242805.854700242</v>
      </c>
      <c r="P1406" s="68" t="n">
        <f aca="false">P1405+G1406</f>
        <v>18463.18213</v>
      </c>
      <c r="Q1406" s="68" t="n">
        <f aca="false">MAX(Q1405,P1406)</f>
        <v>19139.721555</v>
      </c>
      <c r="R1406" s="68" t="n">
        <f aca="false">Q1406-P1406</f>
        <v>676.539424999992</v>
      </c>
      <c r="S1406" s="68" t="n">
        <f aca="false">S1405+K1406</f>
        <v>10240.9655783473</v>
      </c>
      <c r="T1406" s="68" t="n">
        <f aca="false">MAX(T1405,S1406)</f>
        <v>11218.5317883076</v>
      </c>
      <c r="U1406" s="68" t="n">
        <f aca="false">T1406-S1406</f>
        <v>977.566209960272</v>
      </c>
      <c r="V1406" s="70" t="n">
        <f aca="false">V1405+F1406</f>
        <v>2.84690000000001</v>
      </c>
      <c r="W1406" s="70" t="n">
        <f aca="false">MAX(W1405,V1406)</f>
        <v>2.9075</v>
      </c>
      <c r="X1406" s="70" t="n">
        <f aca="false">W1406-V1406</f>
        <v>0.0605999999999991</v>
      </c>
      <c r="Y1406" s="70" t="n">
        <f aca="false">Y1405+M1406</f>
        <v>2.48435162136463</v>
      </c>
      <c r="Z1406" s="70" t="n">
        <f aca="false">MAX(Z1405,Y1406)</f>
        <v>2.5582250218069</v>
      </c>
      <c r="AA1406" s="70" t="n">
        <f aca="false">Z1406-Y1406</f>
        <v>0.0738734004422725</v>
      </c>
      <c r="AB1406" s="72" t="n">
        <f aca="false">AB1405*(1+F1406)</f>
        <v>14.7734563375437</v>
      </c>
      <c r="AC1406" s="73" t="n">
        <f aca="false">MAX(AC1405,AB1406)</f>
        <v>15.7252192309712</v>
      </c>
      <c r="AD1406" s="70" t="n">
        <f aca="false">1-AB1406/AC1406</f>
        <v>0.0605246184137759</v>
      </c>
      <c r="AE1406" s="73" t="n">
        <f aca="false">AE1405*(1+M1406)</f>
        <v>10.2871816277887</v>
      </c>
      <c r="AF1406" s="73" t="n">
        <f aca="false">MAX(AF1405,AE1406)</f>
        <v>11.0964338441299</v>
      </c>
      <c r="AG1406" s="70" t="n">
        <f aca="false">1-AE1406/AF1406</f>
        <v>0.0729290353737633</v>
      </c>
      <c r="AH1406" s="74" t="n">
        <f aca="false">IF(R1406&gt;0,AH1405+1,0)</f>
        <v>52</v>
      </c>
      <c r="AI1406" s="74" t="n">
        <f aca="false">IF(U1406&gt;0,AI1405+1,0)</f>
        <v>52</v>
      </c>
      <c r="AJ1406" s="74" t="n">
        <f aca="false">IF(G1406&gt;0,AJ1405+1,0)</f>
        <v>0</v>
      </c>
      <c r="AK1406" s="74" t="n">
        <f aca="false">IF(G1406&lt;=0,AK1405+1,0)</f>
        <v>1</v>
      </c>
      <c r="AL1406" s="74" t="n">
        <f aca="false">IF(K1406&gt;0,AL1405+1,0)</f>
        <v>0</v>
      </c>
      <c r="AM1406" s="74" t="n">
        <f aca="false">IF(K1406&lt;=0,AM1405+1,0)</f>
        <v>1</v>
      </c>
    </row>
    <row r="1407" customFormat="false" ht="15" hidden="false" customHeight="false" outlineLevel="0" collapsed="false">
      <c r="A1407" s="61" t="n">
        <v>1411</v>
      </c>
      <c r="B1407" s="62" t="n">
        <v>43794.40625</v>
      </c>
      <c r="C1407" s="63" t="n">
        <f aca="false">YEAR(B1407)</f>
        <v>2019</v>
      </c>
      <c r="D1407" s="32" t="s">
        <v>277</v>
      </c>
      <c r="E1407" s="64" t="n">
        <v>11969.05</v>
      </c>
      <c r="F1407" s="65" t="n">
        <v>0.0079</v>
      </c>
      <c r="G1407" s="66" t="n">
        <v>94.555495</v>
      </c>
      <c r="H1407" s="67" t="n">
        <f aca="false">E1407+IF(D1407="Long",1,-1)*G1407</f>
        <v>12063.605495</v>
      </c>
      <c r="I1407" s="68" t="n">
        <f aca="false">Assumptions!$B$58</f>
        <v>5.35750011455817</v>
      </c>
      <c r="J1407" s="68" t="n">
        <f aca="false">INDEX(Yearly!$D$5:$D$22,MATCH(C1407,Yearly!$A$5:$A$22,0))</f>
        <v>0.431476519293275</v>
      </c>
      <c r="K1407" s="68" t="n">
        <f aca="false">G1407-I1407-J1407</f>
        <v>88.7665183661486</v>
      </c>
      <c r="L1407" s="69" t="n">
        <f aca="false">(I1407+J1407)/Assumptions!$B$8</f>
        <v>0.000255257700812932</v>
      </c>
      <c r="M1407" s="70" t="n">
        <f aca="false">F1407-L1407</f>
        <v>0.00764474229918707</v>
      </c>
      <c r="N1407" s="71" t="n">
        <f aca="false">G1407*Assumptions!$B$7</f>
        <v>743678.968175</v>
      </c>
      <c r="O1407" s="71" t="n">
        <f aca="false">K1407*Assumptions!$B$7</f>
        <v>698148.666949758</v>
      </c>
      <c r="P1407" s="68" t="n">
        <f aca="false">P1406+G1407</f>
        <v>18557.737625</v>
      </c>
      <c r="Q1407" s="68" t="n">
        <f aca="false">MAX(Q1406,P1407)</f>
        <v>19139.721555</v>
      </c>
      <c r="R1407" s="68" t="n">
        <f aca="false">Q1407-P1407</f>
        <v>581.983929999991</v>
      </c>
      <c r="S1407" s="68" t="n">
        <f aca="false">S1406+K1407</f>
        <v>10329.7320967135</v>
      </c>
      <c r="T1407" s="68" t="n">
        <f aca="false">MAX(T1406,S1407)</f>
        <v>11218.5317883076</v>
      </c>
      <c r="U1407" s="68" t="n">
        <f aca="false">T1407-S1407</f>
        <v>888.799691594124</v>
      </c>
      <c r="V1407" s="70" t="n">
        <f aca="false">V1406+F1407</f>
        <v>2.85480000000001</v>
      </c>
      <c r="W1407" s="70" t="n">
        <f aca="false">MAX(W1406,V1407)</f>
        <v>2.9075</v>
      </c>
      <c r="X1407" s="70" t="n">
        <f aca="false">W1407-V1407</f>
        <v>0.0526999999999993</v>
      </c>
      <c r="Y1407" s="70" t="n">
        <f aca="false">Y1406+M1407</f>
        <v>2.49199636366381</v>
      </c>
      <c r="Z1407" s="70" t="n">
        <f aca="false">MAX(Z1406,Y1407)</f>
        <v>2.5582250218069</v>
      </c>
      <c r="AA1407" s="70" t="n">
        <f aca="false">Z1407-Y1407</f>
        <v>0.0662286581430855</v>
      </c>
      <c r="AB1407" s="72" t="n">
        <f aca="false">AB1406*(1+F1407)</f>
        <v>14.8901666426103</v>
      </c>
      <c r="AC1407" s="73" t="n">
        <f aca="false">MAX(AC1406,AB1407)</f>
        <v>15.7252192309712</v>
      </c>
      <c r="AD1407" s="70" t="n">
        <f aca="false">1-AB1407/AC1407</f>
        <v>0.0531027628992448</v>
      </c>
      <c r="AE1407" s="73" t="n">
        <f aca="false">AE1406*(1+M1407)</f>
        <v>10.3658244803181</v>
      </c>
      <c r="AF1407" s="73" t="n">
        <f aca="false">MAX(AF1406,AE1407)</f>
        <v>11.0964338441299</v>
      </c>
      <c r="AG1407" s="70" t="n">
        <f aca="false">1-AE1407/AF1407</f>
        <v>0.0658418167561371</v>
      </c>
      <c r="AH1407" s="74" t="n">
        <f aca="false">IF(R1407&gt;0,AH1406+1,0)</f>
        <v>53</v>
      </c>
      <c r="AI1407" s="74" t="n">
        <f aca="false">IF(U1407&gt;0,AI1406+1,0)</f>
        <v>53</v>
      </c>
      <c r="AJ1407" s="74" t="n">
        <f aca="false">IF(G1407&gt;0,AJ1406+1,0)</f>
        <v>1</v>
      </c>
      <c r="AK1407" s="74" t="n">
        <f aca="false">IF(G1407&lt;=0,AK1406+1,0)</f>
        <v>0</v>
      </c>
      <c r="AL1407" s="74" t="n">
        <f aca="false">IF(K1407&gt;0,AL1406+1,0)</f>
        <v>1</v>
      </c>
      <c r="AM1407" s="74" t="n">
        <f aca="false">IF(K1407&lt;=0,AM1406+1,0)</f>
        <v>0</v>
      </c>
    </row>
    <row r="1408" customFormat="false" ht="15" hidden="false" customHeight="false" outlineLevel="0" collapsed="false">
      <c r="A1408" s="61" t="n">
        <v>1412</v>
      </c>
      <c r="B1408" s="62" t="n">
        <v>43798.46875</v>
      </c>
      <c r="C1408" s="63" t="n">
        <f aca="false">YEAR(B1408)</f>
        <v>2019</v>
      </c>
      <c r="D1408" s="32" t="s">
        <v>276</v>
      </c>
      <c r="E1408" s="64" t="n">
        <v>12063.85</v>
      </c>
      <c r="F1408" s="65" t="n">
        <v>-0.0036</v>
      </c>
      <c r="G1408" s="66" t="n">
        <v>-43.42986</v>
      </c>
      <c r="H1408" s="67" t="n">
        <f aca="false">E1408+IF(D1408="Long",1,-1)*G1408</f>
        <v>12107.27986</v>
      </c>
      <c r="I1408" s="68" t="n">
        <f aca="false">Assumptions!$B$58</f>
        <v>5.35750011455817</v>
      </c>
      <c r="J1408" s="68" t="n">
        <f aca="false">INDEX(Yearly!$D$5:$D$22,MATCH(C1408,Yearly!$A$5:$A$22,0))</f>
        <v>0.431476519293275</v>
      </c>
      <c r="K1408" s="68" t="n">
        <f aca="false">G1408-I1408-J1408</f>
        <v>-49.2188366338514</v>
      </c>
      <c r="L1408" s="69" t="n">
        <f aca="false">(I1408+J1408)/Assumptions!$B$8</f>
        <v>0.000255257700812932</v>
      </c>
      <c r="M1408" s="70" t="n">
        <f aca="false">F1408-L1408</f>
        <v>-0.00385525770081293</v>
      </c>
      <c r="N1408" s="71" t="n">
        <f aca="false">G1408*Assumptions!$B$7</f>
        <v>-341575.8489</v>
      </c>
      <c r="O1408" s="71" t="n">
        <f aca="false">K1408*Assumptions!$B$7</f>
        <v>-387106.150125242</v>
      </c>
      <c r="P1408" s="68" t="n">
        <f aca="false">P1407+G1408</f>
        <v>18514.307765</v>
      </c>
      <c r="Q1408" s="68" t="n">
        <f aca="false">MAX(Q1407,P1408)</f>
        <v>19139.721555</v>
      </c>
      <c r="R1408" s="68" t="n">
        <f aca="false">Q1408-P1408</f>
        <v>625.413789999991</v>
      </c>
      <c r="S1408" s="68" t="n">
        <f aca="false">S1407+K1408</f>
        <v>10280.5132600796</v>
      </c>
      <c r="T1408" s="68" t="n">
        <f aca="false">MAX(T1407,S1408)</f>
        <v>11218.5317883076</v>
      </c>
      <c r="U1408" s="68" t="n">
        <f aca="false">T1408-S1408</f>
        <v>938.018528227976</v>
      </c>
      <c r="V1408" s="70" t="n">
        <f aca="false">V1407+F1408</f>
        <v>2.85120000000001</v>
      </c>
      <c r="W1408" s="70" t="n">
        <f aca="false">MAX(W1407,V1408)</f>
        <v>2.9075</v>
      </c>
      <c r="X1408" s="70" t="n">
        <f aca="false">W1408-V1408</f>
        <v>0.0562999999999994</v>
      </c>
      <c r="Y1408" s="70" t="n">
        <f aca="false">Y1407+M1408</f>
        <v>2.488141105963</v>
      </c>
      <c r="Z1408" s="70" t="n">
        <f aca="false">MAX(Z1407,Y1408)</f>
        <v>2.5582250218069</v>
      </c>
      <c r="AA1408" s="70" t="n">
        <f aca="false">Z1408-Y1408</f>
        <v>0.0700839158438984</v>
      </c>
      <c r="AB1408" s="72" t="n">
        <f aca="false">AB1407*(1+F1408)</f>
        <v>14.8365620426969</v>
      </c>
      <c r="AC1408" s="73" t="n">
        <f aca="false">MAX(AC1407,AB1408)</f>
        <v>15.7252192309712</v>
      </c>
      <c r="AD1408" s="70" t="n">
        <f aca="false">1-AB1408/AC1408</f>
        <v>0.0565115929528074</v>
      </c>
      <c r="AE1408" s="73" t="n">
        <f aca="false">AE1407*(1+M1408)</f>
        <v>10.3258615556651</v>
      </c>
      <c r="AF1408" s="73" t="n">
        <f aca="false">MAX(AF1407,AE1408)</f>
        <v>11.0964338441299</v>
      </c>
      <c r="AG1408" s="70" t="n">
        <f aca="false">1-AE1408/AF1408</f>
        <v>0.0694432372858654</v>
      </c>
      <c r="AH1408" s="74" t="n">
        <f aca="false">IF(R1408&gt;0,AH1407+1,0)</f>
        <v>54</v>
      </c>
      <c r="AI1408" s="74" t="n">
        <f aca="false">IF(U1408&gt;0,AI1407+1,0)</f>
        <v>54</v>
      </c>
      <c r="AJ1408" s="74" t="n">
        <f aca="false">IF(G1408&gt;0,AJ1407+1,0)</f>
        <v>0</v>
      </c>
      <c r="AK1408" s="74" t="n">
        <f aca="false">IF(G1408&lt;=0,AK1407+1,0)</f>
        <v>1</v>
      </c>
      <c r="AL1408" s="74" t="n">
        <f aca="false">IF(K1408&gt;0,AL1407+1,0)</f>
        <v>0</v>
      </c>
      <c r="AM1408" s="74" t="n">
        <f aca="false">IF(K1408&lt;=0,AM1407+1,0)</f>
        <v>1</v>
      </c>
    </row>
    <row r="1409" customFormat="false" ht="15" hidden="false" customHeight="false" outlineLevel="0" collapsed="false">
      <c r="A1409" s="61" t="n">
        <v>1413</v>
      </c>
      <c r="B1409" s="62" t="n">
        <v>43801.40625</v>
      </c>
      <c r="C1409" s="63" t="n">
        <f aca="false">YEAR(B1409)</f>
        <v>2019</v>
      </c>
      <c r="D1409" s="32" t="s">
        <v>277</v>
      </c>
      <c r="E1409" s="64" t="n">
        <v>12106.7</v>
      </c>
      <c r="F1409" s="65" t="n">
        <v>-0.0048</v>
      </c>
      <c r="G1409" s="66" t="n">
        <v>-58.11216</v>
      </c>
      <c r="H1409" s="67" t="n">
        <f aca="false">E1409+IF(D1409="Long",1,-1)*G1409</f>
        <v>12048.58784</v>
      </c>
      <c r="I1409" s="68" t="n">
        <f aca="false">Assumptions!$B$58</f>
        <v>5.35750011455817</v>
      </c>
      <c r="J1409" s="68" t="n">
        <f aca="false">INDEX(Yearly!$D$5:$D$22,MATCH(C1409,Yearly!$A$5:$A$22,0))</f>
        <v>0.431476519293275</v>
      </c>
      <c r="K1409" s="68" t="n">
        <f aca="false">G1409-I1409-J1409</f>
        <v>-63.9011366338515</v>
      </c>
      <c r="L1409" s="69" t="n">
        <f aca="false">(I1409+J1409)/Assumptions!$B$8</f>
        <v>0.000255257700812932</v>
      </c>
      <c r="M1409" s="70" t="n">
        <f aca="false">F1409-L1409</f>
        <v>-0.00505525770081293</v>
      </c>
      <c r="N1409" s="71" t="n">
        <f aca="false">G1409*Assumptions!$B$7</f>
        <v>-457052.1384</v>
      </c>
      <c r="O1409" s="71" t="n">
        <f aca="false">K1409*Assumptions!$B$7</f>
        <v>-502582.439625242</v>
      </c>
      <c r="P1409" s="68" t="n">
        <f aca="false">P1408+G1409</f>
        <v>18456.195605</v>
      </c>
      <c r="Q1409" s="68" t="n">
        <f aca="false">MAX(Q1408,P1409)</f>
        <v>19139.721555</v>
      </c>
      <c r="R1409" s="68" t="n">
        <f aca="false">Q1409-P1409</f>
        <v>683.525949999992</v>
      </c>
      <c r="S1409" s="68" t="n">
        <f aca="false">S1408+K1409</f>
        <v>10216.6121234458</v>
      </c>
      <c r="T1409" s="68" t="n">
        <f aca="false">MAX(T1408,S1409)</f>
        <v>11218.5317883076</v>
      </c>
      <c r="U1409" s="68" t="n">
        <f aca="false">T1409-S1409</f>
        <v>1001.91966486183</v>
      </c>
      <c r="V1409" s="70" t="n">
        <f aca="false">V1408+F1409</f>
        <v>2.84640000000001</v>
      </c>
      <c r="W1409" s="70" t="n">
        <f aca="false">MAX(W1408,V1409)</f>
        <v>2.9075</v>
      </c>
      <c r="X1409" s="70" t="n">
        <f aca="false">W1409-V1409</f>
        <v>0.0610999999999993</v>
      </c>
      <c r="Y1409" s="70" t="n">
        <f aca="false">Y1408+M1409</f>
        <v>2.48308584826219</v>
      </c>
      <c r="Z1409" s="70" t="n">
        <f aca="false">MAX(Z1408,Y1409)</f>
        <v>2.5582250218069</v>
      </c>
      <c r="AA1409" s="70" t="n">
        <f aca="false">Z1409-Y1409</f>
        <v>0.0751391735447111</v>
      </c>
      <c r="AB1409" s="72" t="n">
        <f aca="false">AB1408*(1+F1409)</f>
        <v>14.765346544892</v>
      </c>
      <c r="AC1409" s="73" t="n">
        <f aca="false">MAX(AC1408,AB1409)</f>
        <v>15.7252192309712</v>
      </c>
      <c r="AD1409" s="70" t="n">
        <f aca="false">1-AB1409/AC1409</f>
        <v>0.0610403373066341</v>
      </c>
      <c r="AE1409" s="73" t="n">
        <f aca="false">AE1408*(1+M1409)</f>
        <v>10.2736616645183</v>
      </c>
      <c r="AF1409" s="73" t="n">
        <f aca="false">MAX(AF1408,AE1409)</f>
        <v>11.0964338441299</v>
      </c>
      <c r="AG1409" s="70" t="n">
        <f aca="false">1-AE1409/AF1409</f>
        <v>0.0741474415266196</v>
      </c>
      <c r="AH1409" s="74" t="n">
        <f aca="false">IF(R1409&gt;0,AH1408+1,0)</f>
        <v>55</v>
      </c>
      <c r="AI1409" s="74" t="n">
        <f aca="false">IF(U1409&gt;0,AI1408+1,0)</f>
        <v>55</v>
      </c>
      <c r="AJ1409" s="74" t="n">
        <f aca="false">IF(G1409&gt;0,AJ1408+1,0)</f>
        <v>0</v>
      </c>
      <c r="AK1409" s="74" t="n">
        <f aca="false">IF(G1409&lt;=0,AK1408+1,0)</f>
        <v>2</v>
      </c>
      <c r="AL1409" s="74" t="n">
        <f aca="false">IF(K1409&gt;0,AL1408+1,0)</f>
        <v>0</v>
      </c>
      <c r="AM1409" s="74" t="n">
        <f aca="false">IF(K1409&lt;=0,AM1408+1,0)</f>
        <v>2</v>
      </c>
    </row>
    <row r="1410" customFormat="false" ht="15" hidden="false" customHeight="false" outlineLevel="0" collapsed="false">
      <c r="A1410" s="61" t="n">
        <v>1414</v>
      </c>
      <c r="B1410" s="62" t="n">
        <v>43801.4534722222</v>
      </c>
      <c r="C1410" s="63" t="n">
        <f aca="false">YEAR(B1410)</f>
        <v>2019</v>
      </c>
      <c r="D1410" s="32" t="s">
        <v>276</v>
      </c>
      <c r="E1410" s="64" t="n">
        <v>12048</v>
      </c>
      <c r="F1410" s="65" t="n">
        <v>0.0003</v>
      </c>
      <c r="G1410" s="66" t="n">
        <v>3.6144</v>
      </c>
      <c r="H1410" s="67" t="n">
        <f aca="false">E1410+IF(D1410="Long",1,-1)*G1410</f>
        <v>12044.3856</v>
      </c>
      <c r="I1410" s="68" t="n">
        <f aca="false">Assumptions!$B$58</f>
        <v>5.35750011455817</v>
      </c>
      <c r="J1410" s="68" t="n">
        <f aca="false">INDEX(Yearly!$D$5:$D$22,MATCH(C1410,Yearly!$A$5:$A$22,0))</f>
        <v>0.431476519293275</v>
      </c>
      <c r="K1410" s="68" t="n">
        <f aca="false">G1410-I1410-J1410</f>
        <v>-2.17457663385144</v>
      </c>
      <c r="L1410" s="69" t="n">
        <f aca="false">(I1410+J1410)/Assumptions!$B$8</f>
        <v>0.000255257700812932</v>
      </c>
      <c r="M1410" s="70" t="n">
        <f aca="false">F1410-L1410</f>
        <v>4.4742299187068E-005</v>
      </c>
      <c r="N1410" s="71" t="n">
        <f aca="false">G1410*Assumptions!$B$7</f>
        <v>28427.256</v>
      </c>
      <c r="O1410" s="71" t="n">
        <f aca="false">K1410*Assumptions!$B$7</f>
        <v>-17103.0452252416</v>
      </c>
      <c r="P1410" s="68" t="n">
        <f aca="false">P1409+G1410</f>
        <v>18459.810005</v>
      </c>
      <c r="Q1410" s="68" t="n">
        <f aca="false">MAX(Q1409,P1410)</f>
        <v>19139.721555</v>
      </c>
      <c r="R1410" s="68" t="n">
        <f aca="false">Q1410-P1410</f>
        <v>679.911549999993</v>
      </c>
      <c r="S1410" s="68" t="n">
        <f aca="false">S1409+K1410</f>
        <v>10214.4375468119</v>
      </c>
      <c r="T1410" s="68" t="n">
        <f aca="false">MAX(T1409,S1410)</f>
        <v>11218.5317883076</v>
      </c>
      <c r="U1410" s="68" t="n">
        <f aca="false">T1410-S1410</f>
        <v>1004.09424149568</v>
      </c>
      <c r="V1410" s="70" t="n">
        <f aca="false">V1409+F1410</f>
        <v>2.84670000000001</v>
      </c>
      <c r="W1410" s="70" t="n">
        <f aca="false">MAX(W1409,V1410)</f>
        <v>2.9075</v>
      </c>
      <c r="X1410" s="70" t="n">
        <f aca="false">W1410-V1410</f>
        <v>0.0607999999999991</v>
      </c>
      <c r="Y1410" s="70" t="n">
        <f aca="false">Y1409+M1410</f>
        <v>2.48313059056138</v>
      </c>
      <c r="Z1410" s="70" t="n">
        <f aca="false">MAX(Z1409,Y1410)</f>
        <v>2.5582250218069</v>
      </c>
      <c r="AA1410" s="70" t="n">
        <f aca="false">Z1410-Y1410</f>
        <v>0.0750944312455242</v>
      </c>
      <c r="AB1410" s="72" t="n">
        <f aca="false">AB1409*(1+F1410)</f>
        <v>14.7697761488555</v>
      </c>
      <c r="AC1410" s="73" t="n">
        <f aca="false">MAX(AC1409,AB1410)</f>
        <v>15.7252192309712</v>
      </c>
      <c r="AD1410" s="70" t="n">
        <f aca="false">1-AB1410/AC1410</f>
        <v>0.0607586494078261</v>
      </c>
      <c r="AE1410" s="73" t="n">
        <f aca="false">AE1409*(1+M1410)</f>
        <v>10.2741213317622</v>
      </c>
      <c r="AF1410" s="73" t="n">
        <f aca="false">MAX(AF1409,AE1410)</f>
        <v>11.0964338441299</v>
      </c>
      <c r="AG1410" s="70" t="n">
        <f aca="false">1-AE1410/AF1410</f>
        <v>0.0741060167544452</v>
      </c>
      <c r="AH1410" s="74" t="n">
        <f aca="false">IF(R1410&gt;0,AH1409+1,0)</f>
        <v>56</v>
      </c>
      <c r="AI1410" s="74" t="n">
        <f aca="false">IF(U1410&gt;0,AI1409+1,0)</f>
        <v>56</v>
      </c>
      <c r="AJ1410" s="74" t="n">
        <f aca="false">IF(G1410&gt;0,AJ1409+1,0)</f>
        <v>1</v>
      </c>
      <c r="AK1410" s="74" t="n">
        <f aca="false">IF(G1410&lt;=0,AK1409+1,0)</f>
        <v>0</v>
      </c>
      <c r="AL1410" s="74" t="n">
        <f aca="false">IF(K1410&gt;0,AL1409+1,0)</f>
        <v>0</v>
      </c>
      <c r="AM1410" s="74" t="n">
        <f aca="false">IF(K1410&lt;=0,AM1409+1,0)</f>
        <v>3</v>
      </c>
    </row>
    <row r="1411" customFormat="false" ht="15" hidden="false" customHeight="false" outlineLevel="0" collapsed="false">
      <c r="A1411" s="61" t="n">
        <v>1415</v>
      </c>
      <c r="B1411" s="62" t="n">
        <v>43803.6354166667</v>
      </c>
      <c r="C1411" s="63" t="n">
        <f aca="false">YEAR(B1411)</f>
        <v>2019</v>
      </c>
      <c r="D1411" s="32" t="s">
        <v>277</v>
      </c>
      <c r="E1411" s="64" t="n">
        <v>12044.15</v>
      </c>
      <c r="F1411" s="65" t="n">
        <v>-0.0013</v>
      </c>
      <c r="G1411" s="66" t="n">
        <v>-15.657395</v>
      </c>
      <c r="H1411" s="67" t="n">
        <f aca="false">E1411+IF(D1411="Long",1,-1)*G1411</f>
        <v>12028.492605</v>
      </c>
      <c r="I1411" s="68" t="n">
        <f aca="false">Assumptions!$B$58</f>
        <v>5.35750011455817</v>
      </c>
      <c r="J1411" s="68" t="n">
        <f aca="false">INDEX(Yearly!$D$5:$D$22,MATCH(C1411,Yearly!$A$5:$A$22,0))</f>
        <v>0.431476519293275</v>
      </c>
      <c r="K1411" s="68" t="n">
        <f aca="false">G1411-I1411-J1411</f>
        <v>-21.4463716338514</v>
      </c>
      <c r="L1411" s="69" t="n">
        <f aca="false">(I1411+J1411)/Assumptions!$B$8</f>
        <v>0.000255257700812932</v>
      </c>
      <c r="M1411" s="70" t="n">
        <f aca="false">F1411-L1411</f>
        <v>-0.00155525770081293</v>
      </c>
      <c r="N1411" s="71" t="n">
        <f aca="false">G1411*Assumptions!$B$7</f>
        <v>-123145.411675</v>
      </c>
      <c r="O1411" s="71" t="n">
        <f aca="false">K1411*Assumptions!$B$7</f>
        <v>-168675.712900242</v>
      </c>
      <c r="P1411" s="68" t="n">
        <f aca="false">P1410+G1411</f>
        <v>18444.15261</v>
      </c>
      <c r="Q1411" s="68" t="n">
        <f aca="false">MAX(Q1410,P1411)</f>
        <v>19139.721555</v>
      </c>
      <c r="R1411" s="68" t="n">
        <f aca="false">Q1411-P1411</f>
        <v>695.568944999992</v>
      </c>
      <c r="S1411" s="68" t="n">
        <f aca="false">S1410+K1411</f>
        <v>10192.9911751781</v>
      </c>
      <c r="T1411" s="68" t="n">
        <f aca="false">MAX(T1410,S1411)</f>
        <v>11218.5317883076</v>
      </c>
      <c r="U1411" s="68" t="n">
        <f aca="false">T1411-S1411</f>
        <v>1025.54061312953</v>
      </c>
      <c r="V1411" s="70" t="n">
        <f aca="false">V1410+F1411</f>
        <v>2.84540000000001</v>
      </c>
      <c r="W1411" s="70" t="n">
        <f aca="false">MAX(W1410,V1411)</f>
        <v>2.9075</v>
      </c>
      <c r="X1411" s="70" t="n">
        <f aca="false">W1411-V1411</f>
        <v>0.0620999999999992</v>
      </c>
      <c r="Y1411" s="70" t="n">
        <f aca="false">Y1410+M1411</f>
        <v>2.48157533286056</v>
      </c>
      <c r="Z1411" s="70" t="n">
        <f aca="false">MAX(Z1410,Y1411)</f>
        <v>2.5582250218069</v>
      </c>
      <c r="AA1411" s="70" t="n">
        <f aca="false">Z1411-Y1411</f>
        <v>0.0766496889463371</v>
      </c>
      <c r="AB1411" s="72" t="n">
        <f aca="false">AB1410*(1+F1411)</f>
        <v>14.7505754398619</v>
      </c>
      <c r="AC1411" s="73" t="n">
        <f aca="false">MAX(AC1410,AB1411)</f>
        <v>15.7252192309712</v>
      </c>
      <c r="AD1411" s="70" t="n">
        <f aca="false">1-AB1411/AC1411</f>
        <v>0.0619796631635958</v>
      </c>
      <c r="AE1411" s="73" t="n">
        <f aca="false">AE1410*(1+M1411)</f>
        <v>10.2581424254419</v>
      </c>
      <c r="AF1411" s="73" t="n">
        <f aca="false">MAX(AF1410,AE1411)</f>
        <v>11.0964338441299</v>
      </c>
      <c r="AG1411" s="70" t="n">
        <f aca="false">1-AE1411/AF1411</f>
        <v>0.0755460205020242</v>
      </c>
      <c r="AH1411" s="74" t="n">
        <f aca="false">IF(R1411&gt;0,AH1410+1,0)</f>
        <v>57</v>
      </c>
      <c r="AI1411" s="74" t="n">
        <f aca="false">IF(U1411&gt;0,AI1410+1,0)</f>
        <v>57</v>
      </c>
      <c r="AJ1411" s="74" t="n">
        <f aca="false">IF(G1411&gt;0,AJ1410+1,0)</f>
        <v>0</v>
      </c>
      <c r="AK1411" s="74" t="n">
        <f aca="false">IF(G1411&lt;=0,AK1410+1,0)</f>
        <v>1</v>
      </c>
      <c r="AL1411" s="74" t="n">
        <f aca="false">IF(K1411&gt;0,AL1410+1,0)</f>
        <v>0</v>
      </c>
      <c r="AM1411" s="74" t="n">
        <f aca="false">IF(K1411&lt;=0,AM1410+1,0)</f>
        <v>4</v>
      </c>
    </row>
    <row r="1412" customFormat="false" ht="15" hidden="false" customHeight="false" outlineLevel="0" collapsed="false">
      <c r="A1412" s="61" t="n">
        <v>1416</v>
      </c>
      <c r="B1412" s="62" t="n">
        <v>43804.5104166667</v>
      </c>
      <c r="C1412" s="63" t="n">
        <f aca="false">YEAR(B1412)</f>
        <v>2019</v>
      </c>
      <c r="D1412" s="32" t="s">
        <v>276</v>
      </c>
      <c r="E1412" s="64" t="n">
        <v>12028.15</v>
      </c>
      <c r="F1412" s="65" t="n">
        <v>-0.0028</v>
      </c>
      <c r="G1412" s="66" t="n">
        <v>-33.67882</v>
      </c>
      <c r="H1412" s="67" t="n">
        <f aca="false">E1412+IF(D1412="Long",1,-1)*G1412</f>
        <v>12061.82882</v>
      </c>
      <c r="I1412" s="68" t="n">
        <f aca="false">Assumptions!$B$58</f>
        <v>5.35750011455817</v>
      </c>
      <c r="J1412" s="68" t="n">
        <f aca="false">INDEX(Yearly!$D$5:$D$22,MATCH(C1412,Yearly!$A$5:$A$22,0))</f>
        <v>0.431476519293275</v>
      </c>
      <c r="K1412" s="68" t="n">
        <f aca="false">G1412-I1412-J1412</f>
        <v>-39.4677966338515</v>
      </c>
      <c r="L1412" s="69" t="n">
        <f aca="false">(I1412+J1412)/Assumptions!$B$8</f>
        <v>0.000255257700812932</v>
      </c>
      <c r="M1412" s="70" t="n">
        <f aca="false">F1412-L1412</f>
        <v>-0.00305525770081293</v>
      </c>
      <c r="N1412" s="71" t="n">
        <f aca="false">G1412*Assumptions!$B$7</f>
        <v>-264883.9193</v>
      </c>
      <c r="O1412" s="71" t="n">
        <f aca="false">K1412*Assumptions!$B$7</f>
        <v>-310414.220525242</v>
      </c>
      <c r="P1412" s="68" t="n">
        <f aca="false">P1411+G1412</f>
        <v>18410.47379</v>
      </c>
      <c r="Q1412" s="68" t="n">
        <f aca="false">MAX(Q1411,P1412)</f>
        <v>19139.721555</v>
      </c>
      <c r="R1412" s="68" t="n">
        <f aca="false">Q1412-P1412</f>
        <v>729.247764999993</v>
      </c>
      <c r="S1412" s="68" t="n">
        <f aca="false">S1411+K1412</f>
        <v>10153.5233785442</v>
      </c>
      <c r="T1412" s="68" t="n">
        <f aca="false">MAX(T1411,S1412)</f>
        <v>11218.5317883076</v>
      </c>
      <c r="U1412" s="68" t="n">
        <f aca="false">T1412-S1412</f>
        <v>1065.00840976338</v>
      </c>
      <c r="V1412" s="70" t="n">
        <f aca="false">V1411+F1412</f>
        <v>2.84260000000001</v>
      </c>
      <c r="W1412" s="70" t="n">
        <f aca="false">MAX(W1411,V1412)</f>
        <v>2.9075</v>
      </c>
      <c r="X1412" s="70" t="n">
        <f aca="false">W1412-V1412</f>
        <v>0.0648999999999993</v>
      </c>
      <c r="Y1412" s="70" t="n">
        <f aca="false">Y1411+M1412</f>
        <v>2.47852007515975</v>
      </c>
      <c r="Z1412" s="70" t="n">
        <f aca="false">MAX(Z1411,Y1412)</f>
        <v>2.5582250218069</v>
      </c>
      <c r="AA1412" s="70" t="n">
        <f aca="false">Z1412-Y1412</f>
        <v>0.07970494664715</v>
      </c>
      <c r="AB1412" s="72" t="n">
        <f aca="false">AB1411*(1+F1412)</f>
        <v>14.7092738286303</v>
      </c>
      <c r="AC1412" s="73" t="n">
        <f aca="false">MAX(AC1411,AB1412)</f>
        <v>15.7252192309712</v>
      </c>
      <c r="AD1412" s="70" t="n">
        <f aca="false">1-AB1412/AC1412</f>
        <v>0.0646061201067378</v>
      </c>
      <c r="AE1412" s="73" t="n">
        <f aca="false">AE1411*(1+M1412)</f>
        <v>10.2268011568006</v>
      </c>
      <c r="AF1412" s="73" t="n">
        <f aca="false">MAX(AF1411,AE1412)</f>
        <v>11.0964338441299</v>
      </c>
      <c r="AG1412" s="70" t="n">
        <f aca="false">1-AE1412/AF1412</f>
        <v>0.0783704656419326</v>
      </c>
      <c r="AH1412" s="74" t="n">
        <f aca="false">IF(R1412&gt;0,AH1411+1,0)</f>
        <v>58</v>
      </c>
      <c r="AI1412" s="74" t="n">
        <f aca="false">IF(U1412&gt;0,AI1411+1,0)</f>
        <v>58</v>
      </c>
      <c r="AJ1412" s="74" t="n">
        <f aca="false">IF(G1412&gt;0,AJ1411+1,0)</f>
        <v>0</v>
      </c>
      <c r="AK1412" s="74" t="n">
        <f aca="false">IF(G1412&lt;=0,AK1411+1,0)</f>
        <v>2</v>
      </c>
      <c r="AL1412" s="74" t="n">
        <f aca="false">IF(K1412&gt;0,AL1411+1,0)</f>
        <v>0</v>
      </c>
      <c r="AM1412" s="74" t="n">
        <f aca="false">IF(K1412&lt;=0,AM1411+1,0)</f>
        <v>5</v>
      </c>
    </row>
    <row r="1413" customFormat="false" ht="15" hidden="false" customHeight="false" outlineLevel="0" collapsed="false">
      <c r="A1413" s="61" t="n">
        <v>1417</v>
      </c>
      <c r="B1413" s="62" t="n">
        <v>43804.5673611111</v>
      </c>
      <c r="C1413" s="63" t="n">
        <f aca="false">YEAR(B1413)</f>
        <v>2019</v>
      </c>
      <c r="D1413" s="32" t="s">
        <v>277</v>
      </c>
      <c r="E1413" s="64" t="n">
        <v>12062.2</v>
      </c>
      <c r="F1413" s="65" t="n">
        <v>-0.0038</v>
      </c>
      <c r="G1413" s="66" t="n">
        <v>-45.83636</v>
      </c>
      <c r="H1413" s="67" t="n">
        <f aca="false">E1413+IF(D1413="Long",1,-1)*G1413</f>
        <v>12016.36364</v>
      </c>
      <c r="I1413" s="68" t="n">
        <f aca="false">Assumptions!$B$58</f>
        <v>5.35750011455817</v>
      </c>
      <c r="J1413" s="68" t="n">
        <f aca="false">INDEX(Yearly!$D$5:$D$22,MATCH(C1413,Yearly!$A$5:$A$22,0))</f>
        <v>0.431476519293275</v>
      </c>
      <c r="K1413" s="68" t="n">
        <f aca="false">G1413-I1413-J1413</f>
        <v>-51.6253366338515</v>
      </c>
      <c r="L1413" s="69" t="n">
        <f aca="false">(I1413+J1413)/Assumptions!$B$8</f>
        <v>0.000255257700812932</v>
      </c>
      <c r="M1413" s="70" t="n">
        <f aca="false">F1413-L1413</f>
        <v>-0.00405525770081293</v>
      </c>
      <c r="N1413" s="71" t="n">
        <f aca="false">G1413*Assumptions!$B$7</f>
        <v>-360502.9714</v>
      </c>
      <c r="O1413" s="71" t="n">
        <f aca="false">K1413*Assumptions!$B$7</f>
        <v>-406033.272625242</v>
      </c>
      <c r="P1413" s="68" t="n">
        <f aca="false">P1412+G1413</f>
        <v>18364.63743</v>
      </c>
      <c r="Q1413" s="68" t="n">
        <f aca="false">MAX(Q1412,P1413)</f>
        <v>19139.721555</v>
      </c>
      <c r="R1413" s="68" t="n">
        <f aca="false">Q1413-P1413</f>
        <v>775.084124999994</v>
      </c>
      <c r="S1413" s="68" t="n">
        <f aca="false">S1412+K1413</f>
        <v>10101.8980419104</v>
      </c>
      <c r="T1413" s="68" t="n">
        <f aca="false">MAX(T1412,S1413)</f>
        <v>11218.5317883076</v>
      </c>
      <c r="U1413" s="68" t="n">
        <f aca="false">T1413-S1413</f>
        <v>1116.63374639723</v>
      </c>
      <c r="V1413" s="70" t="n">
        <f aca="false">V1412+F1413</f>
        <v>2.83880000000001</v>
      </c>
      <c r="W1413" s="70" t="n">
        <f aca="false">MAX(W1412,V1413)</f>
        <v>2.9075</v>
      </c>
      <c r="X1413" s="70" t="n">
        <f aca="false">W1413-V1413</f>
        <v>0.0686999999999993</v>
      </c>
      <c r="Y1413" s="70" t="n">
        <f aca="false">Y1412+M1413</f>
        <v>2.47446481745894</v>
      </c>
      <c r="Z1413" s="70" t="n">
        <f aca="false">MAX(Z1412,Y1413)</f>
        <v>2.5582250218069</v>
      </c>
      <c r="AA1413" s="70" t="n">
        <f aca="false">Z1413-Y1413</f>
        <v>0.0837602043479628</v>
      </c>
      <c r="AB1413" s="72" t="n">
        <f aca="false">AB1412*(1+F1413)</f>
        <v>14.6533785880815</v>
      </c>
      <c r="AC1413" s="73" t="n">
        <f aca="false">MAX(AC1412,AB1413)</f>
        <v>15.7252192309712</v>
      </c>
      <c r="AD1413" s="70" t="n">
        <f aca="false">1-AB1413/AC1413</f>
        <v>0.0681606168503323</v>
      </c>
      <c r="AE1413" s="73" t="n">
        <f aca="false">AE1412*(1+M1413)</f>
        <v>10.1853288426548</v>
      </c>
      <c r="AF1413" s="73" t="n">
        <f aca="false">MAX(AF1412,AE1413)</f>
        <v>11.0964338441299</v>
      </c>
      <c r="AG1413" s="70" t="n">
        <f aca="false">1-AE1413/AF1413</f>
        <v>0.0821079109084348</v>
      </c>
      <c r="AH1413" s="74" t="n">
        <f aca="false">IF(R1413&gt;0,AH1412+1,0)</f>
        <v>59</v>
      </c>
      <c r="AI1413" s="74" t="n">
        <f aca="false">IF(U1413&gt;0,AI1412+1,0)</f>
        <v>59</v>
      </c>
      <c r="AJ1413" s="74" t="n">
        <f aca="false">IF(G1413&gt;0,AJ1412+1,0)</f>
        <v>0</v>
      </c>
      <c r="AK1413" s="74" t="n">
        <f aca="false">IF(G1413&lt;=0,AK1412+1,0)</f>
        <v>3</v>
      </c>
      <c r="AL1413" s="74" t="n">
        <f aca="false">IF(K1413&gt;0,AL1412+1,0)</f>
        <v>0</v>
      </c>
      <c r="AM1413" s="74" t="n">
        <f aca="false">IF(K1413&lt;=0,AM1412+1,0)</f>
        <v>6</v>
      </c>
    </row>
    <row r="1414" customFormat="false" ht="15" hidden="false" customHeight="false" outlineLevel="0" collapsed="false">
      <c r="A1414" s="61" t="n">
        <v>1418</v>
      </c>
      <c r="B1414" s="62" t="n">
        <v>43804.6145833333</v>
      </c>
      <c r="C1414" s="63" t="n">
        <f aca="false">YEAR(B1414)</f>
        <v>2019</v>
      </c>
      <c r="D1414" s="32" t="s">
        <v>276</v>
      </c>
      <c r="E1414" s="64" t="n">
        <v>12015.85</v>
      </c>
      <c r="F1414" s="65" t="n">
        <v>0.004</v>
      </c>
      <c r="G1414" s="66" t="n">
        <v>48.0634</v>
      </c>
      <c r="H1414" s="67" t="n">
        <f aca="false">E1414+IF(D1414="Long",1,-1)*G1414</f>
        <v>11967.7866</v>
      </c>
      <c r="I1414" s="68" t="n">
        <f aca="false">Assumptions!$B$58</f>
        <v>5.35750011455817</v>
      </c>
      <c r="J1414" s="68" t="n">
        <f aca="false">INDEX(Yearly!$D$5:$D$22,MATCH(C1414,Yearly!$A$5:$A$22,0))</f>
        <v>0.431476519293275</v>
      </c>
      <c r="K1414" s="68" t="n">
        <f aca="false">G1414-I1414-J1414</f>
        <v>42.2744233661486</v>
      </c>
      <c r="L1414" s="69" t="n">
        <f aca="false">(I1414+J1414)/Assumptions!$B$8</f>
        <v>0.000255257700812932</v>
      </c>
      <c r="M1414" s="70" t="n">
        <f aca="false">F1414-L1414</f>
        <v>0.00374474229918707</v>
      </c>
      <c r="N1414" s="71" t="n">
        <f aca="false">G1414*Assumptions!$B$7</f>
        <v>378018.641</v>
      </c>
      <c r="O1414" s="71" t="n">
        <f aca="false">K1414*Assumptions!$B$7</f>
        <v>332488.339774758</v>
      </c>
      <c r="P1414" s="68" t="n">
        <f aca="false">P1413+G1414</f>
        <v>18412.70083</v>
      </c>
      <c r="Q1414" s="68" t="n">
        <f aca="false">MAX(Q1413,P1414)</f>
        <v>19139.721555</v>
      </c>
      <c r="R1414" s="68" t="n">
        <f aca="false">Q1414-P1414</f>
        <v>727.020724999995</v>
      </c>
      <c r="S1414" s="68" t="n">
        <f aca="false">S1413+K1414</f>
        <v>10144.1724652765</v>
      </c>
      <c r="T1414" s="68" t="n">
        <f aca="false">MAX(T1413,S1414)</f>
        <v>11218.5317883076</v>
      </c>
      <c r="U1414" s="68" t="n">
        <f aca="false">T1414-S1414</f>
        <v>1074.35932303109</v>
      </c>
      <c r="V1414" s="70" t="n">
        <f aca="false">V1413+F1414</f>
        <v>2.84280000000001</v>
      </c>
      <c r="W1414" s="70" t="n">
        <f aca="false">MAX(W1413,V1414)</f>
        <v>2.9075</v>
      </c>
      <c r="X1414" s="70" t="n">
        <f aca="false">W1414-V1414</f>
        <v>0.0646999999999993</v>
      </c>
      <c r="Y1414" s="70" t="n">
        <f aca="false">Y1413+M1414</f>
        <v>2.47820955975812</v>
      </c>
      <c r="Z1414" s="70" t="n">
        <f aca="false">MAX(Z1413,Y1414)</f>
        <v>2.5582250218069</v>
      </c>
      <c r="AA1414" s="70" t="n">
        <f aca="false">Z1414-Y1414</f>
        <v>0.0800154620487756</v>
      </c>
      <c r="AB1414" s="72" t="n">
        <f aca="false">AB1413*(1+F1414)</f>
        <v>14.7119921024339</v>
      </c>
      <c r="AC1414" s="73" t="n">
        <f aca="false">MAX(AC1413,AB1414)</f>
        <v>15.7252192309712</v>
      </c>
      <c r="AD1414" s="70" t="n">
        <f aca="false">1-AB1414/AC1414</f>
        <v>0.0644332593177336</v>
      </c>
      <c r="AE1414" s="73" t="n">
        <f aca="false">AE1413*(1+M1414)</f>
        <v>10.223470274403</v>
      </c>
      <c r="AF1414" s="73" t="n">
        <f aca="false">MAX(AF1413,AE1414)</f>
        <v>11.0964338441299</v>
      </c>
      <c r="AG1414" s="70" t="n">
        <f aca="false">1-AE1414/AF1414</f>
        <v>0.0786706415763245</v>
      </c>
      <c r="AH1414" s="74" t="n">
        <f aca="false">IF(R1414&gt;0,AH1413+1,0)</f>
        <v>60</v>
      </c>
      <c r="AI1414" s="74" t="n">
        <f aca="false">IF(U1414&gt;0,AI1413+1,0)</f>
        <v>60</v>
      </c>
      <c r="AJ1414" s="74" t="n">
        <f aca="false">IF(G1414&gt;0,AJ1413+1,0)</f>
        <v>1</v>
      </c>
      <c r="AK1414" s="74" t="n">
        <f aca="false">IF(G1414&lt;=0,AK1413+1,0)</f>
        <v>0</v>
      </c>
      <c r="AL1414" s="74" t="n">
        <f aca="false">IF(K1414&gt;0,AL1413+1,0)</f>
        <v>1</v>
      </c>
      <c r="AM1414" s="74" t="n">
        <f aca="false">IF(K1414&lt;=0,AM1413+1,0)</f>
        <v>0</v>
      </c>
    </row>
    <row r="1415" customFormat="false" ht="15" hidden="false" customHeight="false" outlineLevel="0" collapsed="false">
      <c r="A1415" s="61" t="n">
        <v>1419</v>
      </c>
      <c r="B1415" s="62" t="n">
        <v>43811.40625</v>
      </c>
      <c r="C1415" s="63" t="n">
        <f aca="false">YEAR(B1415)</f>
        <v>2019</v>
      </c>
      <c r="D1415" s="32" t="s">
        <v>277</v>
      </c>
      <c r="E1415" s="64" t="n">
        <v>11968.35</v>
      </c>
      <c r="F1415" s="65" t="n">
        <v>0.0203</v>
      </c>
      <c r="G1415" s="66" t="n">
        <v>242.957505</v>
      </c>
      <c r="H1415" s="67" t="n">
        <f aca="false">E1415+IF(D1415="Long",1,-1)*G1415</f>
        <v>12211.307505</v>
      </c>
      <c r="I1415" s="68" t="n">
        <f aca="false">Assumptions!$B$58</f>
        <v>5.35750011455817</v>
      </c>
      <c r="J1415" s="68" t="n">
        <f aca="false">INDEX(Yearly!$D$5:$D$22,MATCH(C1415,Yearly!$A$5:$A$22,0))</f>
        <v>0.431476519293275</v>
      </c>
      <c r="K1415" s="68" t="n">
        <f aca="false">G1415-I1415-J1415</f>
        <v>237.168528366149</v>
      </c>
      <c r="L1415" s="69" t="n">
        <f aca="false">(I1415+J1415)/Assumptions!$B$8</f>
        <v>0.000255257700812932</v>
      </c>
      <c r="M1415" s="70" t="n">
        <f aca="false">F1415-L1415</f>
        <v>0.0200447422991871</v>
      </c>
      <c r="N1415" s="71" t="n">
        <f aca="false">G1415*Assumptions!$B$7</f>
        <v>1910860.776825</v>
      </c>
      <c r="O1415" s="71" t="n">
        <f aca="false">K1415*Assumptions!$B$7</f>
        <v>1865330.47559976</v>
      </c>
      <c r="P1415" s="68" t="n">
        <f aca="false">P1414+G1415</f>
        <v>18655.658335</v>
      </c>
      <c r="Q1415" s="68" t="n">
        <f aca="false">MAX(Q1414,P1415)</f>
        <v>19139.721555</v>
      </c>
      <c r="R1415" s="68" t="n">
        <f aca="false">Q1415-P1415</f>
        <v>484.063219999996</v>
      </c>
      <c r="S1415" s="68" t="n">
        <f aca="false">S1414+K1415</f>
        <v>10381.3409936427</v>
      </c>
      <c r="T1415" s="68" t="n">
        <f aca="false">MAX(T1414,S1415)</f>
        <v>11218.5317883076</v>
      </c>
      <c r="U1415" s="68" t="n">
        <f aca="false">T1415-S1415</f>
        <v>837.190794664937</v>
      </c>
      <c r="V1415" s="70" t="n">
        <f aca="false">V1414+F1415</f>
        <v>2.86310000000001</v>
      </c>
      <c r="W1415" s="70" t="n">
        <f aca="false">MAX(W1414,V1415)</f>
        <v>2.9075</v>
      </c>
      <c r="X1415" s="70" t="n">
        <f aca="false">W1415-V1415</f>
        <v>0.0443999999999991</v>
      </c>
      <c r="Y1415" s="70" t="n">
        <f aca="false">Y1414+M1415</f>
        <v>2.49825430205731</v>
      </c>
      <c r="Z1415" s="70" t="n">
        <f aca="false">MAX(Z1414,Y1415)</f>
        <v>2.5582250218069</v>
      </c>
      <c r="AA1415" s="70" t="n">
        <f aca="false">Z1415-Y1415</f>
        <v>0.0599707197495887</v>
      </c>
      <c r="AB1415" s="72" t="n">
        <f aca="false">AB1414*(1+F1415)</f>
        <v>15.0106455421133</v>
      </c>
      <c r="AC1415" s="73" t="n">
        <f aca="false">MAX(AC1414,AB1415)</f>
        <v>15.7252192309712</v>
      </c>
      <c r="AD1415" s="70" t="n">
        <f aca="false">1-AB1415/AC1415</f>
        <v>0.0454412544818836</v>
      </c>
      <c r="AE1415" s="73" t="n">
        <f aca="false">AE1414*(1+M1415)</f>
        <v>10.4283971014568</v>
      </c>
      <c r="AF1415" s="73" t="n">
        <f aca="false">MAX(AF1414,AE1415)</f>
        <v>11.0964338441299</v>
      </c>
      <c r="AG1415" s="70" t="n">
        <f aca="false">1-AE1415/AF1415</f>
        <v>0.0602028320140468</v>
      </c>
      <c r="AH1415" s="74" t="n">
        <f aca="false">IF(R1415&gt;0,AH1414+1,0)</f>
        <v>61</v>
      </c>
      <c r="AI1415" s="74" t="n">
        <f aca="false">IF(U1415&gt;0,AI1414+1,0)</f>
        <v>61</v>
      </c>
      <c r="AJ1415" s="74" t="n">
        <f aca="false">IF(G1415&gt;0,AJ1414+1,0)</f>
        <v>2</v>
      </c>
      <c r="AK1415" s="74" t="n">
        <f aca="false">IF(G1415&lt;=0,AK1414+1,0)</f>
        <v>0</v>
      </c>
      <c r="AL1415" s="74" t="n">
        <f aca="false">IF(K1415&gt;0,AL1414+1,0)</f>
        <v>2</v>
      </c>
      <c r="AM1415" s="74" t="n">
        <f aca="false">IF(K1415&lt;=0,AM1414+1,0)</f>
        <v>0</v>
      </c>
    </row>
    <row r="1416" customFormat="false" ht="15" hidden="false" customHeight="false" outlineLevel="0" collapsed="false">
      <c r="A1416" s="61" t="n">
        <v>1420</v>
      </c>
      <c r="B1416" s="62" t="n">
        <v>43823.6354166667</v>
      </c>
      <c r="C1416" s="63" t="n">
        <f aca="false">YEAR(B1416)</f>
        <v>2019</v>
      </c>
      <c r="D1416" s="32" t="s">
        <v>276</v>
      </c>
      <c r="E1416" s="64" t="n">
        <v>12211.25</v>
      </c>
      <c r="F1416" s="65" t="n">
        <v>-0.0002</v>
      </c>
      <c r="G1416" s="66" t="n">
        <v>-2.44225</v>
      </c>
      <c r="H1416" s="67" t="n">
        <f aca="false">E1416+IF(D1416="Long",1,-1)*G1416</f>
        <v>12213.69225</v>
      </c>
      <c r="I1416" s="68" t="n">
        <f aca="false">Assumptions!$B$58</f>
        <v>5.35750011455817</v>
      </c>
      <c r="J1416" s="68" t="n">
        <f aca="false">INDEX(Yearly!$D$5:$D$22,MATCH(C1416,Yearly!$A$5:$A$22,0))</f>
        <v>0.431476519293275</v>
      </c>
      <c r="K1416" s="68" t="n">
        <f aca="false">G1416-I1416-J1416</f>
        <v>-8.23122663385144</v>
      </c>
      <c r="L1416" s="69" t="n">
        <f aca="false">(I1416+J1416)/Assumptions!$B$8</f>
        <v>0.000255257700812932</v>
      </c>
      <c r="M1416" s="70" t="n">
        <f aca="false">F1416-L1416</f>
        <v>-0.000455257700812932</v>
      </c>
      <c r="N1416" s="71" t="n">
        <f aca="false">G1416*Assumptions!$B$7</f>
        <v>-19208.29625</v>
      </c>
      <c r="O1416" s="71" t="n">
        <f aca="false">K1416*Assumptions!$B$7</f>
        <v>-64738.5974752416</v>
      </c>
      <c r="P1416" s="68" t="n">
        <f aca="false">P1415+G1416</f>
        <v>18653.216085</v>
      </c>
      <c r="Q1416" s="68" t="n">
        <f aca="false">MAX(Q1415,P1416)</f>
        <v>19139.721555</v>
      </c>
      <c r="R1416" s="68" t="n">
        <f aca="false">Q1416-P1416</f>
        <v>486.505469999996</v>
      </c>
      <c r="S1416" s="68" t="n">
        <f aca="false">S1415+K1416</f>
        <v>10373.1097670088</v>
      </c>
      <c r="T1416" s="68" t="n">
        <f aca="false">MAX(T1415,S1416)</f>
        <v>11218.5317883076</v>
      </c>
      <c r="U1416" s="68" t="n">
        <f aca="false">T1416-S1416</f>
        <v>845.422021298789</v>
      </c>
      <c r="V1416" s="70" t="n">
        <f aca="false">V1415+F1416</f>
        <v>2.86290000000001</v>
      </c>
      <c r="W1416" s="70" t="n">
        <f aca="false">MAX(W1415,V1416)</f>
        <v>2.9075</v>
      </c>
      <c r="X1416" s="70" t="n">
        <f aca="false">W1416-V1416</f>
        <v>0.0445999999999991</v>
      </c>
      <c r="Y1416" s="70" t="n">
        <f aca="false">Y1415+M1416</f>
        <v>2.4977990443565</v>
      </c>
      <c r="Z1416" s="70" t="n">
        <f aca="false">MAX(Z1415,Y1416)</f>
        <v>2.5582250218069</v>
      </c>
      <c r="AA1416" s="70" t="n">
        <f aca="false">Z1416-Y1416</f>
        <v>0.0604259774504015</v>
      </c>
      <c r="AB1416" s="72" t="n">
        <f aca="false">AB1415*(1+F1416)</f>
        <v>15.0076434130049</v>
      </c>
      <c r="AC1416" s="73" t="n">
        <f aca="false">MAX(AC1415,AB1416)</f>
        <v>15.7252192309712</v>
      </c>
      <c r="AD1416" s="70" t="n">
        <f aca="false">1-AB1416/AC1416</f>
        <v>0.0456321662309872</v>
      </c>
      <c r="AE1416" s="73" t="n">
        <f aca="false">AE1415*(1+M1416)</f>
        <v>10.4236494933692</v>
      </c>
      <c r="AF1416" s="73" t="n">
        <f aca="false">MAX(AF1415,AE1416)</f>
        <v>11.0964338441299</v>
      </c>
      <c r="AG1416" s="70" t="n">
        <f aca="false">1-AE1416/AF1416</f>
        <v>0.0606306819119745</v>
      </c>
      <c r="AH1416" s="74" t="n">
        <f aca="false">IF(R1416&gt;0,AH1415+1,0)</f>
        <v>62</v>
      </c>
      <c r="AI1416" s="74" t="n">
        <f aca="false">IF(U1416&gt;0,AI1415+1,0)</f>
        <v>62</v>
      </c>
      <c r="AJ1416" s="74" t="n">
        <f aca="false">IF(G1416&gt;0,AJ1415+1,0)</f>
        <v>0</v>
      </c>
      <c r="AK1416" s="74" t="n">
        <f aca="false">IF(G1416&lt;=0,AK1415+1,0)</f>
        <v>1</v>
      </c>
      <c r="AL1416" s="74" t="n">
        <f aca="false">IF(K1416&gt;0,AL1415+1,0)</f>
        <v>0</v>
      </c>
      <c r="AM1416" s="74" t="n">
        <f aca="false">IF(K1416&lt;=0,AM1415+1,0)</f>
        <v>1</v>
      </c>
    </row>
    <row r="1417" customFormat="false" ht="15" hidden="false" customHeight="false" outlineLevel="0" collapsed="false">
      <c r="A1417" s="61" t="n">
        <v>1421</v>
      </c>
      <c r="B1417" s="62" t="n">
        <v>43826.46875</v>
      </c>
      <c r="C1417" s="63" t="n">
        <f aca="false">YEAR(B1417)</f>
        <v>2019</v>
      </c>
      <c r="D1417" s="32" t="s">
        <v>277</v>
      </c>
      <c r="E1417" s="64" t="n">
        <v>12213.2</v>
      </c>
      <c r="F1417" s="65" t="n">
        <v>0.0004</v>
      </c>
      <c r="G1417" s="66" t="n">
        <v>4.88528</v>
      </c>
      <c r="H1417" s="67" t="n">
        <f aca="false">E1417+IF(D1417="Long",1,-1)*G1417</f>
        <v>12218.08528</v>
      </c>
      <c r="I1417" s="68" t="n">
        <f aca="false">Assumptions!$B$58</f>
        <v>5.35750011455817</v>
      </c>
      <c r="J1417" s="68" t="n">
        <f aca="false">INDEX(Yearly!$D$5:$D$22,MATCH(C1417,Yearly!$A$5:$A$22,0))</f>
        <v>0.431476519293275</v>
      </c>
      <c r="K1417" s="68" t="n">
        <f aca="false">G1417-I1417-J1417</f>
        <v>-0.903696633851444</v>
      </c>
      <c r="L1417" s="69" t="n">
        <f aca="false">(I1417+J1417)/Assumptions!$B$8</f>
        <v>0.000255257700812932</v>
      </c>
      <c r="M1417" s="70" t="n">
        <f aca="false">F1417-L1417</f>
        <v>0.000144742299187068</v>
      </c>
      <c r="N1417" s="71" t="n">
        <f aca="false">G1417*Assumptions!$B$7</f>
        <v>38422.7272</v>
      </c>
      <c r="O1417" s="71" t="n">
        <f aca="false">K1417*Assumptions!$B$7</f>
        <v>-7107.5740252416</v>
      </c>
      <c r="P1417" s="68" t="n">
        <f aca="false">P1416+G1417</f>
        <v>18658.101365</v>
      </c>
      <c r="Q1417" s="68" t="n">
        <f aca="false">MAX(Q1416,P1417)</f>
        <v>19139.721555</v>
      </c>
      <c r="R1417" s="68" t="n">
        <f aca="false">Q1417-P1417</f>
        <v>481.620189999998</v>
      </c>
      <c r="S1417" s="68" t="n">
        <f aca="false">S1416+K1417</f>
        <v>10372.206070375</v>
      </c>
      <c r="T1417" s="68" t="n">
        <f aca="false">MAX(T1416,S1417)</f>
        <v>11218.5317883076</v>
      </c>
      <c r="U1417" s="68" t="n">
        <f aca="false">T1417-S1417</f>
        <v>846.325717932641</v>
      </c>
      <c r="V1417" s="70" t="n">
        <f aca="false">V1416+F1417</f>
        <v>2.86330000000001</v>
      </c>
      <c r="W1417" s="70" t="n">
        <f aca="false">MAX(W1416,V1417)</f>
        <v>2.9075</v>
      </c>
      <c r="X1417" s="70" t="n">
        <f aca="false">W1417-V1417</f>
        <v>0.0441999999999991</v>
      </c>
      <c r="Y1417" s="70" t="n">
        <f aca="false">Y1416+M1417</f>
        <v>2.49794378665569</v>
      </c>
      <c r="Z1417" s="70" t="n">
        <f aca="false">MAX(Z1416,Y1417)</f>
        <v>2.5582250218069</v>
      </c>
      <c r="AA1417" s="70" t="n">
        <f aca="false">Z1417-Y1417</f>
        <v>0.0602812351512143</v>
      </c>
      <c r="AB1417" s="72" t="n">
        <f aca="false">AB1416*(1+F1417)</f>
        <v>15.0136464703701</v>
      </c>
      <c r="AC1417" s="73" t="n">
        <f aca="false">MAX(AC1416,AB1417)</f>
        <v>15.7252192309712</v>
      </c>
      <c r="AD1417" s="70" t="n">
        <f aca="false">1-AB1417/AC1417</f>
        <v>0.0452504190974796</v>
      </c>
      <c r="AE1417" s="73" t="n">
        <f aca="false">AE1416*(1+M1417)</f>
        <v>10.4251582363628</v>
      </c>
      <c r="AF1417" s="73" t="n">
        <f aca="false">MAX(AF1416,AE1417)</f>
        <v>11.0964338441299</v>
      </c>
      <c r="AG1417" s="70" t="n">
        <f aca="false">1-AE1417/AF1417</f>
        <v>0.0604947154370885</v>
      </c>
      <c r="AH1417" s="74" t="n">
        <f aca="false">IF(R1417&gt;0,AH1416+1,0)</f>
        <v>63</v>
      </c>
      <c r="AI1417" s="74" t="n">
        <f aca="false">IF(U1417&gt;0,AI1416+1,0)</f>
        <v>63</v>
      </c>
      <c r="AJ1417" s="74" t="n">
        <f aca="false">IF(G1417&gt;0,AJ1416+1,0)</f>
        <v>1</v>
      </c>
      <c r="AK1417" s="74" t="n">
        <f aca="false">IF(G1417&lt;=0,AK1416+1,0)</f>
        <v>0</v>
      </c>
      <c r="AL1417" s="74" t="n">
        <f aca="false">IF(K1417&gt;0,AL1416+1,0)</f>
        <v>0</v>
      </c>
      <c r="AM1417" s="74" t="n">
        <f aca="false">IF(K1417&lt;=0,AM1416+1,0)</f>
        <v>2</v>
      </c>
    </row>
    <row r="1418" customFormat="false" ht="15" hidden="false" customHeight="false" outlineLevel="0" collapsed="false">
      <c r="A1418" s="61" t="n">
        <v>1422</v>
      </c>
      <c r="B1418" s="62" t="n">
        <v>43829.53125</v>
      </c>
      <c r="C1418" s="63" t="n">
        <f aca="false">YEAR(B1418)</f>
        <v>2019</v>
      </c>
      <c r="D1418" s="32" t="s">
        <v>276</v>
      </c>
      <c r="E1418" s="64" t="n">
        <v>12217.5</v>
      </c>
      <c r="F1418" s="65" t="n">
        <v>-0.0019</v>
      </c>
      <c r="G1418" s="66" t="n">
        <v>-23.21325</v>
      </c>
      <c r="H1418" s="67" t="n">
        <f aca="false">E1418+IF(D1418="Long",1,-1)*G1418</f>
        <v>12240.71325</v>
      </c>
      <c r="I1418" s="68" t="n">
        <f aca="false">Assumptions!$B$58</f>
        <v>5.35750011455817</v>
      </c>
      <c r="J1418" s="68" t="n">
        <f aca="false">INDEX(Yearly!$D$5:$D$22,MATCH(C1418,Yearly!$A$5:$A$22,0))</f>
        <v>0.431476519293275</v>
      </c>
      <c r="K1418" s="68" t="n">
        <f aca="false">G1418-I1418-J1418</f>
        <v>-29.0022266338514</v>
      </c>
      <c r="L1418" s="69" t="n">
        <f aca="false">(I1418+J1418)/Assumptions!$B$8</f>
        <v>0.000255257700812932</v>
      </c>
      <c r="M1418" s="70" t="n">
        <f aca="false">F1418-L1418</f>
        <v>-0.00215525770081293</v>
      </c>
      <c r="N1418" s="71" t="n">
        <f aca="false">G1418*Assumptions!$B$7</f>
        <v>-182572.21125</v>
      </c>
      <c r="O1418" s="71" t="n">
        <f aca="false">K1418*Assumptions!$B$7</f>
        <v>-228102.512475242</v>
      </c>
      <c r="P1418" s="68" t="n">
        <f aca="false">P1417+G1418</f>
        <v>18634.888115</v>
      </c>
      <c r="Q1418" s="68" t="n">
        <f aca="false">MAX(Q1417,P1418)</f>
        <v>19139.721555</v>
      </c>
      <c r="R1418" s="68" t="n">
        <f aca="false">Q1418-P1418</f>
        <v>504.833439999999</v>
      </c>
      <c r="S1418" s="68" t="n">
        <f aca="false">S1417+K1418</f>
        <v>10343.2038437411</v>
      </c>
      <c r="T1418" s="68" t="n">
        <f aca="false">MAX(T1417,S1418)</f>
        <v>11218.5317883076</v>
      </c>
      <c r="U1418" s="68" t="n">
        <f aca="false">T1418-S1418</f>
        <v>875.327944566492</v>
      </c>
      <c r="V1418" s="70" t="n">
        <f aca="false">V1417+F1418</f>
        <v>2.86140000000001</v>
      </c>
      <c r="W1418" s="70" t="n">
        <f aca="false">MAX(W1417,V1418)</f>
        <v>2.9075</v>
      </c>
      <c r="X1418" s="70" t="n">
        <f aca="false">W1418-V1418</f>
        <v>0.0460999999999991</v>
      </c>
      <c r="Y1418" s="70" t="n">
        <f aca="false">Y1417+M1418</f>
        <v>2.49578852895487</v>
      </c>
      <c r="Z1418" s="70" t="n">
        <f aca="false">MAX(Z1417,Y1418)</f>
        <v>2.5582250218069</v>
      </c>
      <c r="AA1418" s="70" t="n">
        <f aca="false">Z1418-Y1418</f>
        <v>0.0624364928520271</v>
      </c>
      <c r="AB1418" s="72" t="n">
        <f aca="false">AB1417*(1+F1418)</f>
        <v>14.9851205420763</v>
      </c>
      <c r="AC1418" s="73" t="n">
        <f aca="false">MAX(AC1417,AB1418)</f>
        <v>15.7252192309712</v>
      </c>
      <c r="AD1418" s="70" t="n">
        <f aca="false">1-AB1418/AC1418</f>
        <v>0.0470644433011944</v>
      </c>
      <c r="AE1418" s="73" t="n">
        <f aca="false">AE1417*(1+M1418)</f>
        <v>10.4026893337917</v>
      </c>
      <c r="AF1418" s="73" t="n">
        <f aca="false">MAX(AF1417,AE1418)</f>
        <v>11.0964338441299</v>
      </c>
      <c r="AG1418" s="70" t="n">
        <f aca="false">1-AE1418/AF1418</f>
        <v>0.0625195914365972</v>
      </c>
      <c r="AH1418" s="74" t="n">
        <f aca="false">IF(R1418&gt;0,AH1417+1,0)</f>
        <v>64</v>
      </c>
      <c r="AI1418" s="74" t="n">
        <f aca="false">IF(U1418&gt;0,AI1417+1,0)</f>
        <v>64</v>
      </c>
      <c r="AJ1418" s="74" t="n">
        <f aca="false">IF(G1418&gt;0,AJ1417+1,0)</f>
        <v>0</v>
      </c>
      <c r="AK1418" s="74" t="n">
        <f aca="false">IF(G1418&lt;=0,AK1417+1,0)</f>
        <v>1</v>
      </c>
      <c r="AL1418" s="74" t="n">
        <f aca="false">IF(K1418&gt;0,AL1417+1,0)</f>
        <v>0</v>
      </c>
      <c r="AM1418" s="74" t="n">
        <f aca="false">IF(K1418&lt;=0,AM1417+1,0)</f>
        <v>3</v>
      </c>
    </row>
    <row r="1419" customFormat="false" ht="15" hidden="false" customHeight="false" outlineLevel="0" collapsed="false">
      <c r="A1419" s="61" t="n">
        <v>1423</v>
      </c>
      <c r="B1419" s="62" t="n">
        <v>43829.6159722222</v>
      </c>
      <c r="C1419" s="63" t="n">
        <f aca="false">YEAR(B1419)</f>
        <v>2019</v>
      </c>
      <c r="D1419" s="32" t="s">
        <v>277</v>
      </c>
      <c r="E1419" s="64" t="n">
        <v>12240.35</v>
      </c>
      <c r="F1419" s="65" t="n">
        <v>-0.0022</v>
      </c>
      <c r="G1419" s="66" t="n">
        <v>-26.92877</v>
      </c>
      <c r="H1419" s="67" t="n">
        <f aca="false">E1419+IF(D1419="Long",1,-1)*G1419</f>
        <v>12213.42123</v>
      </c>
      <c r="I1419" s="68" t="n">
        <f aca="false">Assumptions!$B$58</f>
        <v>5.35750011455817</v>
      </c>
      <c r="J1419" s="68" t="n">
        <f aca="false">INDEX(Yearly!$D$5:$D$22,MATCH(C1419,Yearly!$A$5:$A$22,0))</f>
        <v>0.431476519293275</v>
      </c>
      <c r="K1419" s="68" t="n">
        <f aca="false">G1419-I1419-J1419</f>
        <v>-32.7177466338515</v>
      </c>
      <c r="L1419" s="69" t="n">
        <f aca="false">(I1419+J1419)/Assumptions!$B$8</f>
        <v>0.000255257700812932</v>
      </c>
      <c r="M1419" s="70" t="n">
        <f aca="false">F1419-L1419</f>
        <v>-0.00245525770081293</v>
      </c>
      <c r="N1419" s="71" t="n">
        <f aca="false">G1419*Assumptions!$B$7</f>
        <v>-211794.77605</v>
      </c>
      <c r="O1419" s="71" t="n">
        <f aca="false">K1419*Assumptions!$B$7</f>
        <v>-257325.077275242</v>
      </c>
      <c r="P1419" s="68" t="n">
        <f aca="false">P1418+G1419</f>
        <v>18607.959345</v>
      </c>
      <c r="Q1419" s="68" t="n">
        <f aca="false">MAX(Q1418,P1419)</f>
        <v>19139.721555</v>
      </c>
      <c r="R1419" s="68" t="n">
        <f aca="false">Q1419-P1419</f>
        <v>531.762209999997</v>
      </c>
      <c r="S1419" s="68" t="n">
        <f aca="false">S1418+K1419</f>
        <v>10310.4860971073</v>
      </c>
      <c r="T1419" s="68" t="n">
        <f aca="false">MAX(T1418,S1419)</f>
        <v>11218.5317883076</v>
      </c>
      <c r="U1419" s="68" t="n">
        <f aca="false">T1419-S1419</f>
        <v>908.045691200343</v>
      </c>
      <c r="V1419" s="70" t="n">
        <f aca="false">V1418+F1419</f>
        <v>2.85920000000001</v>
      </c>
      <c r="W1419" s="70" t="n">
        <f aca="false">MAX(W1418,V1419)</f>
        <v>2.9075</v>
      </c>
      <c r="X1419" s="70" t="n">
        <f aca="false">W1419-V1419</f>
        <v>0.0482999999999993</v>
      </c>
      <c r="Y1419" s="70" t="n">
        <f aca="false">Y1418+M1419</f>
        <v>2.49333327125406</v>
      </c>
      <c r="Z1419" s="70" t="n">
        <f aca="false">MAX(Z1418,Y1419)</f>
        <v>2.5582250218069</v>
      </c>
      <c r="AA1419" s="70" t="n">
        <f aca="false">Z1419-Y1419</f>
        <v>0.0648917505528401</v>
      </c>
      <c r="AB1419" s="72" t="n">
        <f aca="false">AB1418*(1+F1419)</f>
        <v>14.9521532768838</v>
      </c>
      <c r="AC1419" s="73" t="n">
        <f aca="false">MAX(AC1418,AB1419)</f>
        <v>15.7252192309712</v>
      </c>
      <c r="AD1419" s="70" t="n">
        <f aca="false">1-AB1419/AC1419</f>
        <v>0.0491609015259318</v>
      </c>
      <c r="AE1419" s="73" t="n">
        <f aca="false">AE1418*(1+M1419)</f>
        <v>10.3771480506957</v>
      </c>
      <c r="AF1419" s="73" t="n">
        <f aca="false">MAX(AF1418,AE1419)</f>
        <v>11.0964338441299</v>
      </c>
      <c r="AG1419" s="70" t="n">
        <f aca="false">1-AE1419/AF1419</f>
        <v>0.0648213474290837</v>
      </c>
      <c r="AH1419" s="74" t="n">
        <f aca="false">IF(R1419&gt;0,AH1418+1,0)</f>
        <v>65</v>
      </c>
      <c r="AI1419" s="74" t="n">
        <f aca="false">IF(U1419&gt;0,AI1418+1,0)</f>
        <v>65</v>
      </c>
      <c r="AJ1419" s="74" t="n">
        <f aca="false">IF(G1419&gt;0,AJ1418+1,0)</f>
        <v>0</v>
      </c>
      <c r="AK1419" s="74" t="n">
        <f aca="false">IF(G1419&lt;=0,AK1418+1,0)</f>
        <v>2</v>
      </c>
      <c r="AL1419" s="74" t="n">
        <f aca="false">IF(K1419&gt;0,AL1418+1,0)</f>
        <v>0</v>
      </c>
      <c r="AM1419" s="74" t="n">
        <f aca="false">IF(K1419&lt;=0,AM1418+1,0)</f>
        <v>4</v>
      </c>
    </row>
    <row r="1420" customFormat="false" ht="15" hidden="false" customHeight="false" outlineLevel="0" collapsed="false">
      <c r="A1420" s="61" t="n">
        <v>1424</v>
      </c>
      <c r="B1420" s="62" t="n">
        <v>43830.40625</v>
      </c>
      <c r="C1420" s="63" t="n">
        <f aca="false">YEAR(B1420)</f>
        <v>2019</v>
      </c>
      <c r="D1420" s="32" t="s">
        <v>276</v>
      </c>
      <c r="E1420" s="64" t="n">
        <v>12213.9</v>
      </c>
      <c r="F1420" s="65" t="n">
        <v>-0.0008</v>
      </c>
      <c r="G1420" s="66" t="n">
        <v>-9.77112</v>
      </c>
      <c r="H1420" s="67" t="n">
        <f aca="false">E1420+IF(D1420="Long",1,-1)*G1420</f>
        <v>12223.67112</v>
      </c>
      <c r="I1420" s="68" t="n">
        <f aca="false">Assumptions!$B$58</f>
        <v>5.35750011455817</v>
      </c>
      <c r="J1420" s="68" t="n">
        <f aca="false">INDEX(Yearly!$D$5:$D$22,MATCH(C1420,Yearly!$A$5:$A$22,0))</f>
        <v>0.431476519293275</v>
      </c>
      <c r="K1420" s="68" t="n">
        <f aca="false">G1420-I1420-J1420</f>
        <v>-15.5600966338514</v>
      </c>
      <c r="L1420" s="69" t="n">
        <f aca="false">(I1420+J1420)/Assumptions!$B$8</f>
        <v>0.000255257700812932</v>
      </c>
      <c r="M1420" s="70" t="n">
        <f aca="false">F1420-L1420</f>
        <v>-0.00105525770081293</v>
      </c>
      <c r="N1420" s="71" t="n">
        <f aca="false">G1420*Assumptions!$B$7</f>
        <v>-76849.8588</v>
      </c>
      <c r="O1420" s="71" t="n">
        <f aca="false">K1420*Assumptions!$B$7</f>
        <v>-122380.160025242</v>
      </c>
      <c r="P1420" s="68" t="n">
        <f aca="false">P1419+G1420</f>
        <v>18598.188225</v>
      </c>
      <c r="Q1420" s="68" t="n">
        <f aca="false">MAX(Q1419,P1420)</f>
        <v>19139.721555</v>
      </c>
      <c r="R1420" s="68" t="n">
        <f aca="false">Q1420-P1420</f>
        <v>541.533329999998</v>
      </c>
      <c r="S1420" s="68" t="n">
        <f aca="false">S1419+K1420</f>
        <v>10294.9260004734</v>
      </c>
      <c r="T1420" s="68" t="n">
        <f aca="false">MAX(T1419,S1420)</f>
        <v>11218.5317883076</v>
      </c>
      <c r="U1420" s="68" t="n">
        <f aca="false">T1420-S1420</f>
        <v>923.605787834194</v>
      </c>
      <c r="V1420" s="70" t="n">
        <f aca="false">V1419+F1420</f>
        <v>2.85840000000001</v>
      </c>
      <c r="W1420" s="70" t="n">
        <f aca="false">MAX(W1419,V1420)</f>
        <v>2.9075</v>
      </c>
      <c r="X1420" s="70" t="n">
        <f aca="false">W1420-V1420</f>
        <v>0.0490999999999993</v>
      </c>
      <c r="Y1420" s="70" t="n">
        <f aca="false">Y1419+M1420</f>
        <v>2.49227801355325</v>
      </c>
      <c r="Z1420" s="70" t="n">
        <f aca="false">MAX(Z1419,Y1420)</f>
        <v>2.5582250218069</v>
      </c>
      <c r="AA1420" s="70" t="n">
        <f aca="false">Z1420-Y1420</f>
        <v>0.0659470082536529</v>
      </c>
      <c r="AB1420" s="72" t="n">
        <f aca="false">AB1419*(1+F1420)</f>
        <v>14.9401915542623</v>
      </c>
      <c r="AC1420" s="73" t="n">
        <f aca="false">MAX(AC1419,AB1420)</f>
        <v>15.7252192309712</v>
      </c>
      <c r="AD1420" s="70" t="n">
        <f aca="false">1-AB1420/AC1420</f>
        <v>0.049921572804711</v>
      </c>
      <c r="AE1420" s="73" t="n">
        <f aca="false">AE1419*(1+M1420)</f>
        <v>10.3661974853028</v>
      </c>
      <c r="AF1420" s="73" t="n">
        <f aca="false">MAX(AF1419,AE1420)</f>
        <v>11.0964338441299</v>
      </c>
      <c r="AG1420" s="70" t="n">
        <f aca="false">1-AE1420/AF1420</f>
        <v>0.0658082019038451</v>
      </c>
      <c r="AH1420" s="74" t="n">
        <f aca="false">IF(R1420&gt;0,AH1419+1,0)</f>
        <v>66</v>
      </c>
      <c r="AI1420" s="74" t="n">
        <f aca="false">IF(U1420&gt;0,AI1419+1,0)</f>
        <v>66</v>
      </c>
      <c r="AJ1420" s="74" t="n">
        <f aca="false">IF(G1420&gt;0,AJ1419+1,0)</f>
        <v>0</v>
      </c>
      <c r="AK1420" s="74" t="n">
        <f aca="false">IF(G1420&lt;=0,AK1419+1,0)</f>
        <v>3</v>
      </c>
      <c r="AL1420" s="74" t="n">
        <f aca="false">IF(K1420&gt;0,AL1419+1,0)</f>
        <v>0</v>
      </c>
      <c r="AM1420" s="74" t="n">
        <f aca="false">IF(K1420&lt;=0,AM1419+1,0)</f>
        <v>5</v>
      </c>
    </row>
    <row r="1421" customFormat="false" ht="15" hidden="false" customHeight="false" outlineLevel="0" collapsed="false">
      <c r="A1421" s="61" t="n">
        <v>1425</v>
      </c>
      <c r="B1421" s="62" t="n">
        <v>43830.5152777778</v>
      </c>
      <c r="C1421" s="63" t="n">
        <f aca="false">YEAR(B1421)</f>
        <v>2019</v>
      </c>
      <c r="D1421" s="32" t="s">
        <v>277</v>
      </c>
      <c r="E1421" s="64" t="n">
        <v>12223.55</v>
      </c>
      <c r="F1421" s="65" t="n">
        <v>-0.0012</v>
      </c>
      <c r="G1421" s="66" t="n">
        <v>-14.66826</v>
      </c>
      <c r="H1421" s="67" t="n">
        <f aca="false">E1421+IF(D1421="Long",1,-1)*G1421</f>
        <v>12208.88174</v>
      </c>
      <c r="I1421" s="68" t="n">
        <f aca="false">Assumptions!$B$58</f>
        <v>5.35750011455817</v>
      </c>
      <c r="J1421" s="68" t="n">
        <f aca="false">INDEX(Yearly!$D$5:$D$22,MATCH(C1421,Yearly!$A$5:$A$22,0))</f>
        <v>0.431476519293275</v>
      </c>
      <c r="K1421" s="68" t="n">
        <f aca="false">G1421-I1421-J1421</f>
        <v>-20.4572366338514</v>
      </c>
      <c r="L1421" s="69" t="n">
        <f aca="false">(I1421+J1421)/Assumptions!$B$8</f>
        <v>0.000255257700812932</v>
      </c>
      <c r="M1421" s="70" t="n">
        <f aca="false">F1421-L1421</f>
        <v>-0.00145525770081293</v>
      </c>
      <c r="N1421" s="71" t="n">
        <f aca="false">G1421*Assumptions!$B$7</f>
        <v>-115365.8649</v>
      </c>
      <c r="O1421" s="71" t="n">
        <f aca="false">K1421*Assumptions!$B$7</f>
        <v>-160896.166125242</v>
      </c>
      <c r="P1421" s="68" t="n">
        <f aca="false">P1420+G1421</f>
        <v>18583.519965</v>
      </c>
      <c r="Q1421" s="68" t="n">
        <f aca="false">MAX(Q1420,P1421)</f>
        <v>19139.721555</v>
      </c>
      <c r="R1421" s="68" t="n">
        <f aca="false">Q1421-P1421</f>
        <v>556.201589999997</v>
      </c>
      <c r="S1421" s="68" t="n">
        <f aca="false">S1420+K1421</f>
        <v>10274.4687638396</v>
      </c>
      <c r="T1421" s="68" t="n">
        <f aca="false">MAX(T1420,S1421)</f>
        <v>11218.5317883076</v>
      </c>
      <c r="U1421" s="68" t="n">
        <f aca="false">T1421-S1421</f>
        <v>944.063024468045</v>
      </c>
      <c r="V1421" s="70" t="n">
        <f aca="false">V1420+F1421</f>
        <v>2.85720000000001</v>
      </c>
      <c r="W1421" s="70" t="n">
        <f aca="false">MAX(W1420,V1421)</f>
        <v>2.9075</v>
      </c>
      <c r="X1421" s="70" t="n">
        <f aca="false">W1421-V1421</f>
        <v>0.0502999999999991</v>
      </c>
      <c r="Y1421" s="70" t="n">
        <f aca="false">Y1420+M1421</f>
        <v>2.49082275585243</v>
      </c>
      <c r="Z1421" s="70" t="n">
        <f aca="false">MAX(Z1420,Y1421)</f>
        <v>2.5582250218069</v>
      </c>
      <c r="AA1421" s="70" t="n">
        <f aca="false">Z1421-Y1421</f>
        <v>0.067402265954466</v>
      </c>
      <c r="AB1421" s="72" t="n">
        <f aca="false">AB1420*(1+F1421)</f>
        <v>14.9222633243972</v>
      </c>
      <c r="AC1421" s="73" t="n">
        <f aca="false">MAX(AC1420,AB1421)</f>
        <v>15.7252192309712</v>
      </c>
      <c r="AD1421" s="70" t="n">
        <f aca="false">1-AB1421/AC1421</f>
        <v>0.0510616669173454</v>
      </c>
      <c r="AE1421" s="73" t="n">
        <f aca="false">AE1420*(1+M1421)</f>
        <v>10.3511119965841</v>
      </c>
      <c r="AF1421" s="73" t="n">
        <f aca="false">MAX(AF1420,AE1421)</f>
        <v>11.0964338441299</v>
      </c>
      <c r="AG1421" s="70" t="n">
        <f aca="false">1-AE1421/AF1421</f>
        <v>0.0671676917120608</v>
      </c>
      <c r="AH1421" s="74" t="n">
        <f aca="false">IF(R1421&gt;0,AH1420+1,0)</f>
        <v>67</v>
      </c>
      <c r="AI1421" s="74" t="n">
        <f aca="false">IF(U1421&gt;0,AI1420+1,0)</f>
        <v>67</v>
      </c>
      <c r="AJ1421" s="74" t="n">
        <f aca="false">IF(G1421&gt;0,AJ1420+1,0)</f>
        <v>0</v>
      </c>
      <c r="AK1421" s="74" t="n">
        <f aca="false">IF(G1421&lt;=0,AK1420+1,0)</f>
        <v>4</v>
      </c>
      <c r="AL1421" s="74" t="n">
        <f aca="false">IF(K1421&gt;0,AL1420+1,0)</f>
        <v>0</v>
      </c>
      <c r="AM1421" s="74" t="n">
        <f aca="false">IF(K1421&lt;=0,AM1420+1,0)</f>
        <v>6</v>
      </c>
    </row>
    <row r="1422" customFormat="false" ht="15" hidden="false" customHeight="false" outlineLevel="0" collapsed="false">
      <c r="A1422" s="61" t="n">
        <v>1426</v>
      </c>
      <c r="B1422" s="62" t="n">
        <v>43830.6145833333</v>
      </c>
      <c r="C1422" s="63" t="n">
        <f aca="false">YEAR(B1422)</f>
        <v>2019</v>
      </c>
      <c r="D1422" s="32" t="s">
        <v>276</v>
      </c>
      <c r="E1422" s="64" t="n">
        <v>12209.25</v>
      </c>
      <c r="F1422" s="65" t="n">
        <v>-0.0004</v>
      </c>
      <c r="G1422" s="66" t="n">
        <v>-4.8837</v>
      </c>
      <c r="H1422" s="67" t="n">
        <f aca="false">E1422+IF(D1422="Long",1,-1)*G1422</f>
        <v>12214.1337</v>
      </c>
      <c r="I1422" s="68" t="n">
        <f aca="false">Assumptions!$B$58</f>
        <v>5.35750011455817</v>
      </c>
      <c r="J1422" s="68" t="n">
        <f aca="false">INDEX(Yearly!$D$5:$D$22,MATCH(C1422,Yearly!$A$5:$A$22,0))</f>
        <v>0.431476519293275</v>
      </c>
      <c r="K1422" s="68" t="n">
        <f aca="false">G1422-I1422-J1422</f>
        <v>-10.6726766338514</v>
      </c>
      <c r="L1422" s="69" t="n">
        <f aca="false">(I1422+J1422)/Assumptions!$B$8</f>
        <v>0.000255257700812932</v>
      </c>
      <c r="M1422" s="70" t="n">
        <f aca="false">F1422-L1422</f>
        <v>-0.000655257700812932</v>
      </c>
      <c r="N1422" s="71" t="n">
        <f aca="false">G1422*Assumptions!$B$7</f>
        <v>-38410.3005</v>
      </c>
      <c r="O1422" s="71" t="n">
        <f aca="false">K1422*Assumptions!$B$7</f>
        <v>-83940.6017252416</v>
      </c>
      <c r="P1422" s="68" t="n">
        <f aca="false">P1421+G1422</f>
        <v>18578.636265</v>
      </c>
      <c r="Q1422" s="68" t="n">
        <f aca="false">MAX(Q1421,P1422)</f>
        <v>19139.721555</v>
      </c>
      <c r="R1422" s="68" t="n">
        <f aca="false">Q1422-P1422</f>
        <v>561.085289999995</v>
      </c>
      <c r="S1422" s="68" t="n">
        <f aca="false">S1421+K1422</f>
        <v>10263.7960872057</v>
      </c>
      <c r="T1422" s="68" t="n">
        <f aca="false">MAX(T1421,S1422)</f>
        <v>11218.5317883076</v>
      </c>
      <c r="U1422" s="68" t="n">
        <f aca="false">T1422-S1422</f>
        <v>954.735701101896</v>
      </c>
      <c r="V1422" s="70" t="n">
        <f aca="false">V1421+F1422</f>
        <v>2.85680000000001</v>
      </c>
      <c r="W1422" s="70" t="n">
        <f aca="false">MAX(W1421,V1422)</f>
        <v>2.9075</v>
      </c>
      <c r="X1422" s="70" t="n">
        <f aca="false">W1422-V1422</f>
        <v>0.0506999999999991</v>
      </c>
      <c r="Y1422" s="70" t="n">
        <f aca="false">Y1421+M1422</f>
        <v>2.49016749815162</v>
      </c>
      <c r="Z1422" s="70" t="n">
        <f aca="false">MAX(Z1421,Y1422)</f>
        <v>2.5582250218069</v>
      </c>
      <c r="AA1422" s="70" t="n">
        <f aca="false">Z1422-Y1422</f>
        <v>0.0680575236552787</v>
      </c>
      <c r="AB1422" s="72" t="n">
        <f aca="false">AB1421*(1+F1422)</f>
        <v>14.9162944190674</v>
      </c>
      <c r="AC1422" s="73" t="n">
        <f aca="false">MAX(AC1421,AB1422)</f>
        <v>15.7252192309712</v>
      </c>
      <c r="AD1422" s="70" t="n">
        <f aca="false">1-AB1422/AC1422</f>
        <v>0.0514412422505784</v>
      </c>
      <c r="AE1422" s="73" t="n">
        <f aca="false">AE1421*(1+M1422)</f>
        <v>10.3443293507364</v>
      </c>
      <c r="AF1422" s="73" t="n">
        <f aca="false">MAX(AF1421,AE1422)</f>
        <v>11.0964338441299</v>
      </c>
      <c r="AG1422" s="70" t="n">
        <f aca="false">1-AE1422/AF1422</f>
        <v>0.0677789372656336</v>
      </c>
      <c r="AH1422" s="74" t="n">
        <f aca="false">IF(R1422&gt;0,AH1421+1,0)</f>
        <v>68</v>
      </c>
      <c r="AI1422" s="74" t="n">
        <f aca="false">IF(U1422&gt;0,AI1421+1,0)</f>
        <v>68</v>
      </c>
      <c r="AJ1422" s="74" t="n">
        <f aca="false">IF(G1422&gt;0,AJ1421+1,0)</f>
        <v>0</v>
      </c>
      <c r="AK1422" s="74" t="n">
        <f aca="false">IF(G1422&lt;=0,AK1421+1,0)</f>
        <v>5</v>
      </c>
      <c r="AL1422" s="74" t="n">
        <f aca="false">IF(K1422&gt;0,AL1421+1,0)</f>
        <v>0</v>
      </c>
      <c r="AM1422" s="74" t="n">
        <f aca="false">IF(K1422&lt;=0,AM1421+1,0)</f>
        <v>7</v>
      </c>
    </row>
    <row r="1423" customFormat="false" ht="15" hidden="false" customHeight="false" outlineLevel="0" collapsed="false">
      <c r="A1423" s="61" t="n">
        <v>1427</v>
      </c>
      <c r="B1423" s="62" t="n">
        <v>43832.40625</v>
      </c>
      <c r="C1423" s="63" t="n">
        <f aca="false">YEAR(B1423)</f>
        <v>2020</v>
      </c>
      <c r="D1423" s="32" t="s">
        <v>277</v>
      </c>
      <c r="E1423" s="64" t="n">
        <v>12213.7</v>
      </c>
      <c r="F1423" s="65" t="n">
        <v>0.0008</v>
      </c>
      <c r="G1423" s="66" t="n">
        <v>9.77096</v>
      </c>
      <c r="H1423" s="67" t="n">
        <f aca="false">E1423+IF(D1423="Long",1,-1)*G1423</f>
        <v>12223.47096</v>
      </c>
      <c r="I1423" s="68" t="n">
        <f aca="false">Assumptions!$B$58</f>
        <v>5.35750011455817</v>
      </c>
      <c r="J1423" s="68" t="n">
        <f aca="false">INDEX(Yearly!$D$5:$D$22,MATCH(C1423,Yearly!$A$5:$A$22,0))</f>
        <v>0.568938065262814</v>
      </c>
      <c r="K1423" s="68" t="n">
        <f aca="false">G1423-I1423-J1423</f>
        <v>3.84452182017902</v>
      </c>
      <c r="L1423" s="69" t="n">
        <f aca="false">(I1423+J1423)/Assumptions!$B$8</f>
        <v>0.000261318896149115</v>
      </c>
      <c r="M1423" s="70" t="n">
        <f aca="false">F1423-L1423</f>
        <v>0.000538681103850885</v>
      </c>
      <c r="N1423" s="71" t="n">
        <f aca="false">G1423*Assumptions!$B$7</f>
        <v>76848.6004</v>
      </c>
      <c r="O1423" s="71" t="n">
        <f aca="false">K1423*Assumptions!$B$7</f>
        <v>30237.164115708</v>
      </c>
      <c r="P1423" s="68" t="n">
        <f aca="false">P1422+G1423</f>
        <v>18588.407225</v>
      </c>
      <c r="Q1423" s="68" t="n">
        <f aca="false">MAX(Q1422,P1423)</f>
        <v>19139.721555</v>
      </c>
      <c r="R1423" s="68" t="n">
        <f aca="false">Q1423-P1423</f>
        <v>551.314329999994</v>
      </c>
      <c r="S1423" s="68" t="n">
        <f aca="false">S1422+K1423</f>
        <v>10267.6406090259</v>
      </c>
      <c r="T1423" s="68" t="n">
        <f aca="false">MAX(T1422,S1423)</f>
        <v>11218.5317883076</v>
      </c>
      <c r="U1423" s="68" t="n">
        <f aca="false">T1423-S1423</f>
        <v>950.891179281716</v>
      </c>
      <c r="V1423" s="70" t="n">
        <f aca="false">V1422+F1423</f>
        <v>2.85760000000001</v>
      </c>
      <c r="W1423" s="70" t="n">
        <f aca="false">MAX(W1422,V1423)</f>
        <v>2.9075</v>
      </c>
      <c r="X1423" s="70" t="n">
        <f aca="false">W1423-V1423</f>
        <v>0.0498999999999992</v>
      </c>
      <c r="Y1423" s="70" t="n">
        <f aca="false">Y1422+M1423</f>
        <v>2.49070617925547</v>
      </c>
      <c r="Z1423" s="70" t="n">
        <f aca="false">MAX(Z1422,Y1423)</f>
        <v>2.5582250218069</v>
      </c>
      <c r="AA1423" s="70" t="n">
        <f aca="false">Z1423-Y1423</f>
        <v>0.0675188425514279</v>
      </c>
      <c r="AB1423" s="72" t="n">
        <f aca="false">AB1422*(1+F1423)</f>
        <v>14.9282274546027</v>
      </c>
      <c r="AC1423" s="73" t="n">
        <f aca="false">MAX(AC1422,AB1423)</f>
        <v>15.7252192309712</v>
      </c>
      <c r="AD1423" s="70" t="n">
        <f aca="false">1-AB1423/AC1423</f>
        <v>0.050682395244379</v>
      </c>
      <c r="AE1423" s="73" t="n">
        <f aca="false">AE1422*(1+M1423)</f>
        <v>10.3499016454896</v>
      </c>
      <c r="AF1423" s="73" t="n">
        <f aca="false">MAX(AF1422,AE1423)</f>
        <v>11.0964338441299</v>
      </c>
      <c r="AG1423" s="70" t="n">
        <f aca="false">1-AE1423/AF1423</f>
        <v>0.0672767673945269</v>
      </c>
      <c r="AH1423" s="74" t="n">
        <f aca="false">IF(R1423&gt;0,AH1422+1,0)</f>
        <v>69</v>
      </c>
      <c r="AI1423" s="74" t="n">
        <f aca="false">IF(U1423&gt;0,AI1422+1,0)</f>
        <v>69</v>
      </c>
      <c r="AJ1423" s="74" t="n">
        <f aca="false">IF(G1423&gt;0,AJ1422+1,0)</f>
        <v>1</v>
      </c>
      <c r="AK1423" s="74" t="n">
        <f aca="false">IF(G1423&lt;=0,AK1422+1,0)</f>
        <v>0</v>
      </c>
      <c r="AL1423" s="74" t="n">
        <f aca="false">IF(K1423&gt;0,AL1422+1,0)</f>
        <v>1</v>
      </c>
      <c r="AM1423" s="74" t="n">
        <f aca="false">IF(K1423&lt;=0,AM1422+1,0)</f>
        <v>0</v>
      </c>
    </row>
    <row r="1424" customFormat="false" ht="15" hidden="false" customHeight="false" outlineLevel="0" collapsed="false">
      <c r="A1424" s="61" t="n">
        <v>1428</v>
      </c>
      <c r="B1424" s="62" t="n">
        <v>43833.5104166667</v>
      </c>
      <c r="C1424" s="63" t="n">
        <f aca="false">YEAR(B1424)</f>
        <v>2020</v>
      </c>
      <c r="D1424" s="32" t="s">
        <v>276</v>
      </c>
      <c r="E1424" s="64" t="n">
        <v>12222.9</v>
      </c>
      <c r="F1424" s="65" t="n">
        <v>0.0061</v>
      </c>
      <c r="G1424" s="66" t="n">
        <v>74.55969</v>
      </c>
      <c r="H1424" s="67" t="n">
        <f aca="false">E1424+IF(D1424="Long",1,-1)*G1424</f>
        <v>12148.34031</v>
      </c>
      <c r="I1424" s="68" t="n">
        <f aca="false">Assumptions!$B$58</f>
        <v>5.35750011455817</v>
      </c>
      <c r="J1424" s="68" t="n">
        <f aca="false">INDEX(Yearly!$D$5:$D$22,MATCH(C1424,Yearly!$A$5:$A$22,0))</f>
        <v>0.568938065262814</v>
      </c>
      <c r="K1424" s="68" t="n">
        <f aca="false">G1424-I1424-J1424</f>
        <v>68.633251820179</v>
      </c>
      <c r="L1424" s="69" t="n">
        <f aca="false">(I1424+J1424)/Assumptions!$B$8</f>
        <v>0.000261318896149115</v>
      </c>
      <c r="M1424" s="70" t="n">
        <f aca="false">F1424-L1424</f>
        <v>0.00583868110385089</v>
      </c>
      <c r="N1424" s="71" t="n">
        <f aca="false">G1424*Assumptions!$B$7</f>
        <v>586411.96185</v>
      </c>
      <c r="O1424" s="71" t="n">
        <f aca="false">K1424*Assumptions!$B$7</f>
        <v>539800.525565708</v>
      </c>
      <c r="P1424" s="68" t="n">
        <f aca="false">P1423+G1424</f>
        <v>18662.966915</v>
      </c>
      <c r="Q1424" s="68" t="n">
        <f aca="false">MAX(Q1423,P1424)</f>
        <v>19139.721555</v>
      </c>
      <c r="R1424" s="68" t="n">
        <f aca="false">Q1424-P1424</f>
        <v>476.754639999996</v>
      </c>
      <c r="S1424" s="68" t="n">
        <f aca="false">S1423+K1424</f>
        <v>10336.2738608461</v>
      </c>
      <c r="T1424" s="68" t="n">
        <f aca="false">MAX(T1423,S1424)</f>
        <v>11218.5317883076</v>
      </c>
      <c r="U1424" s="68" t="n">
        <f aca="false">T1424-S1424</f>
        <v>882.257927461536</v>
      </c>
      <c r="V1424" s="70" t="n">
        <f aca="false">V1423+F1424</f>
        <v>2.86370000000001</v>
      </c>
      <c r="W1424" s="70" t="n">
        <f aca="false">MAX(W1423,V1424)</f>
        <v>2.9075</v>
      </c>
      <c r="X1424" s="70" t="n">
        <f aca="false">W1424-V1424</f>
        <v>0.0437999999999992</v>
      </c>
      <c r="Y1424" s="70" t="n">
        <f aca="false">Y1423+M1424</f>
        <v>2.49654486035932</v>
      </c>
      <c r="Z1424" s="70" t="n">
        <f aca="false">MAX(Z1423,Y1424)</f>
        <v>2.5582250218069</v>
      </c>
      <c r="AA1424" s="70" t="n">
        <f aca="false">Z1424-Y1424</f>
        <v>0.061680161447577</v>
      </c>
      <c r="AB1424" s="72" t="n">
        <f aca="false">AB1423*(1+F1424)</f>
        <v>15.0192896420757</v>
      </c>
      <c r="AC1424" s="73" t="n">
        <f aca="false">MAX(AC1423,AB1424)</f>
        <v>15.7252192309712</v>
      </c>
      <c r="AD1424" s="70" t="n">
        <f aca="false">1-AB1424/AC1424</f>
        <v>0.0448915578553697</v>
      </c>
      <c r="AE1424" s="73" t="n">
        <f aca="false">AE1423*(1+M1424)</f>
        <v>10.4103314206539</v>
      </c>
      <c r="AF1424" s="73" t="n">
        <f aca="false">MAX(AF1423,AE1424)</f>
        <v>11.0964338441299</v>
      </c>
      <c r="AG1424" s="70" t="n">
        <f aca="false">1-AE1424/AF1424</f>
        <v>0.0618308938811906</v>
      </c>
      <c r="AH1424" s="74" t="n">
        <f aca="false">IF(R1424&gt;0,AH1423+1,0)</f>
        <v>70</v>
      </c>
      <c r="AI1424" s="74" t="n">
        <f aca="false">IF(U1424&gt;0,AI1423+1,0)</f>
        <v>70</v>
      </c>
      <c r="AJ1424" s="74" t="n">
        <f aca="false">IF(G1424&gt;0,AJ1423+1,0)</f>
        <v>2</v>
      </c>
      <c r="AK1424" s="74" t="n">
        <f aca="false">IF(G1424&lt;=0,AK1423+1,0)</f>
        <v>0</v>
      </c>
      <c r="AL1424" s="74" t="n">
        <f aca="false">IF(K1424&gt;0,AL1423+1,0)</f>
        <v>2</v>
      </c>
      <c r="AM1424" s="74" t="n">
        <f aca="false">IF(K1424&lt;=0,AM1423+1,0)</f>
        <v>0</v>
      </c>
    </row>
    <row r="1425" customFormat="false" ht="15" hidden="false" customHeight="false" outlineLevel="0" collapsed="false">
      <c r="A1425" s="61" t="n">
        <v>1429</v>
      </c>
      <c r="B1425" s="62" t="n">
        <v>43837.40625</v>
      </c>
      <c r="C1425" s="63" t="n">
        <f aca="false">YEAR(B1425)</f>
        <v>2020</v>
      </c>
      <c r="D1425" s="32" t="s">
        <v>277</v>
      </c>
      <c r="E1425" s="64" t="n">
        <v>12148.75</v>
      </c>
      <c r="F1425" s="65" t="n">
        <v>-0.0067</v>
      </c>
      <c r="G1425" s="66" t="n">
        <v>-81.396625</v>
      </c>
      <c r="H1425" s="67" t="n">
        <f aca="false">E1425+IF(D1425="Long",1,-1)*G1425</f>
        <v>12067.353375</v>
      </c>
      <c r="I1425" s="68" t="n">
        <f aca="false">Assumptions!$B$58</f>
        <v>5.35750011455817</v>
      </c>
      <c r="J1425" s="68" t="n">
        <f aca="false">INDEX(Yearly!$D$5:$D$22,MATCH(C1425,Yearly!$A$5:$A$22,0))</f>
        <v>0.568938065262814</v>
      </c>
      <c r="K1425" s="68" t="n">
        <f aca="false">G1425-I1425-J1425</f>
        <v>-87.323063179821</v>
      </c>
      <c r="L1425" s="69" t="n">
        <f aca="false">(I1425+J1425)/Assumptions!$B$8</f>
        <v>0.000261318896149115</v>
      </c>
      <c r="M1425" s="70" t="n">
        <f aca="false">F1425-L1425</f>
        <v>-0.00696131889614912</v>
      </c>
      <c r="N1425" s="71" t="n">
        <f aca="false">G1425*Assumptions!$B$7</f>
        <v>-640184.455625</v>
      </c>
      <c r="O1425" s="71" t="n">
        <f aca="false">K1425*Assumptions!$B$7</f>
        <v>-686795.891909292</v>
      </c>
      <c r="P1425" s="68" t="n">
        <f aca="false">P1424+G1425</f>
        <v>18581.57029</v>
      </c>
      <c r="Q1425" s="68" t="n">
        <f aca="false">MAX(Q1424,P1425)</f>
        <v>19139.721555</v>
      </c>
      <c r="R1425" s="68" t="n">
        <f aca="false">Q1425-P1425</f>
        <v>558.151264999997</v>
      </c>
      <c r="S1425" s="68" t="n">
        <f aca="false">S1424+K1425</f>
        <v>10248.9507976663</v>
      </c>
      <c r="T1425" s="68" t="n">
        <f aca="false">MAX(T1424,S1425)</f>
        <v>11218.5317883076</v>
      </c>
      <c r="U1425" s="68" t="n">
        <f aca="false">T1425-S1425</f>
        <v>969.580990641358</v>
      </c>
      <c r="V1425" s="70" t="n">
        <f aca="false">V1424+F1425</f>
        <v>2.85700000000001</v>
      </c>
      <c r="W1425" s="70" t="n">
        <f aca="false">MAX(W1424,V1425)</f>
        <v>2.9075</v>
      </c>
      <c r="X1425" s="70" t="n">
        <f aca="false">W1425-V1425</f>
        <v>0.0504999999999991</v>
      </c>
      <c r="Y1425" s="70" t="n">
        <f aca="false">Y1424+M1425</f>
        <v>2.48958354146317</v>
      </c>
      <c r="Z1425" s="70" t="n">
        <f aca="false">MAX(Z1424,Y1425)</f>
        <v>2.5582250218069</v>
      </c>
      <c r="AA1425" s="70" t="n">
        <f aca="false">Z1425-Y1425</f>
        <v>0.0686414803437261</v>
      </c>
      <c r="AB1425" s="72" t="n">
        <f aca="false">AB1424*(1+F1425)</f>
        <v>14.9186604014738</v>
      </c>
      <c r="AC1425" s="73" t="n">
        <f aca="false">MAX(AC1424,AB1425)</f>
        <v>15.7252192309712</v>
      </c>
      <c r="AD1425" s="70" t="n">
        <f aca="false">1-AB1425/AC1425</f>
        <v>0.0512907844177388</v>
      </c>
      <c r="AE1425" s="73" t="n">
        <f aca="false">AE1424*(1+M1425)</f>
        <v>10.3378617838201</v>
      </c>
      <c r="AF1425" s="73" t="n">
        <f aca="false">MAX(AF1424,AE1425)</f>
        <v>11.0964338441299</v>
      </c>
      <c r="AG1425" s="70" t="n">
        <f aca="false">1-AE1425/AF1425</f>
        <v>0.0683617882073988</v>
      </c>
      <c r="AH1425" s="74" t="n">
        <f aca="false">IF(R1425&gt;0,AH1424+1,0)</f>
        <v>71</v>
      </c>
      <c r="AI1425" s="74" t="n">
        <f aca="false">IF(U1425&gt;0,AI1424+1,0)</f>
        <v>71</v>
      </c>
      <c r="AJ1425" s="74" t="n">
        <f aca="false">IF(G1425&gt;0,AJ1424+1,0)</f>
        <v>0</v>
      </c>
      <c r="AK1425" s="74" t="n">
        <f aca="false">IF(G1425&lt;=0,AK1424+1,0)</f>
        <v>1</v>
      </c>
      <c r="AL1425" s="74" t="n">
        <f aca="false">IF(K1425&gt;0,AL1424+1,0)</f>
        <v>0</v>
      </c>
      <c r="AM1425" s="74" t="n">
        <f aca="false">IF(K1425&lt;=0,AM1424+1,0)</f>
        <v>1</v>
      </c>
    </row>
    <row r="1426" customFormat="false" ht="15" hidden="false" customHeight="false" outlineLevel="0" collapsed="false">
      <c r="A1426" s="61" t="n">
        <v>1430</v>
      </c>
      <c r="B1426" s="62" t="n">
        <v>43837.5</v>
      </c>
      <c r="C1426" s="63" t="n">
        <f aca="false">YEAR(B1426)</f>
        <v>2020</v>
      </c>
      <c r="D1426" s="32" t="s">
        <v>276</v>
      </c>
      <c r="E1426" s="64" t="n">
        <v>12066.95</v>
      </c>
      <c r="F1426" s="65" t="n">
        <v>-0.0074</v>
      </c>
      <c r="G1426" s="66" t="n">
        <v>-89.29543</v>
      </c>
      <c r="H1426" s="67" t="n">
        <f aca="false">E1426+IF(D1426="Long",1,-1)*G1426</f>
        <v>12156.24543</v>
      </c>
      <c r="I1426" s="68" t="n">
        <f aca="false">Assumptions!$B$58</f>
        <v>5.35750011455817</v>
      </c>
      <c r="J1426" s="68" t="n">
        <f aca="false">INDEX(Yearly!$D$5:$D$22,MATCH(C1426,Yearly!$A$5:$A$22,0))</f>
        <v>0.568938065262814</v>
      </c>
      <c r="K1426" s="68" t="n">
        <f aca="false">G1426-I1426-J1426</f>
        <v>-95.221868179821</v>
      </c>
      <c r="L1426" s="69" t="n">
        <f aca="false">(I1426+J1426)/Assumptions!$B$8</f>
        <v>0.000261318896149115</v>
      </c>
      <c r="M1426" s="70" t="n">
        <f aca="false">F1426-L1426</f>
        <v>-0.00766131889614912</v>
      </c>
      <c r="N1426" s="71" t="n">
        <f aca="false">G1426*Assumptions!$B$7</f>
        <v>-702308.55695</v>
      </c>
      <c r="O1426" s="71" t="n">
        <f aca="false">K1426*Assumptions!$B$7</f>
        <v>-748919.993234292</v>
      </c>
      <c r="P1426" s="68" t="n">
        <f aca="false">P1425+G1426</f>
        <v>18492.27486</v>
      </c>
      <c r="Q1426" s="68" t="n">
        <f aca="false">MAX(Q1425,P1426)</f>
        <v>19139.721555</v>
      </c>
      <c r="R1426" s="68" t="n">
        <f aca="false">Q1426-P1426</f>
        <v>647.446694999995</v>
      </c>
      <c r="S1426" s="68" t="n">
        <f aca="false">S1425+K1426</f>
        <v>10153.7289294864</v>
      </c>
      <c r="T1426" s="68" t="n">
        <f aca="false">MAX(T1425,S1426)</f>
        <v>11218.5317883076</v>
      </c>
      <c r="U1426" s="68" t="n">
        <f aca="false">T1426-S1426</f>
        <v>1064.80285882118</v>
      </c>
      <c r="V1426" s="70" t="n">
        <f aca="false">V1425+F1426</f>
        <v>2.84960000000001</v>
      </c>
      <c r="W1426" s="70" t="n">
        <f aca="false">MAX(W1425,V1426)</f>
        <v>2.9075</v>
      </c>
      <c r="X1426" s="70" t="n">
        <f aca="false">W1426-V1426</f>
        <v>0.0578999999999992</v>
      </c>
      <c r="Y1426" s="70" t="n">
        <f aca="false">Y1425+M1426</f>
        <v>2.48192222256702</v>
      </c>
      <c r="Z1426" s="70" t="n">
        <f aca="false">MAX(Z1425,Y1426)</f>
        <v>2.5582250218069</v>
      </c>
      <c r="AA1426" s="70" t="n">
        <f aca="false">Z1426-Y1426</f>
        <v>0.0763027992398753</v>
      </c>
      <c r="AB1426" s="72" t="n">
        <f aca="false">AB1425*(1+F1426)</f>
        <v>14.8082623145029</v>
      </c>
      <c r="AC1426" s="73" t="n">
        <f aca="false">MAX(AC1425,AB1426)</f>
        <v>15.7252192309712</v>
      </c>
      <c r="AD1426" s="70" t="n">
        <f aca="false">1-AB1426/AC1426</f>
        <v>0.0583112326130475</v>
      </c>
      <c r="AE1426" s="73" t="n">
        <f aca="false">AE1425*(1+M1426)</f>
        <v>10.2586601279899</v>
      </c>
      <c r="AF1426" s="73" t="n">
        <f aca="false">MAX(AF1425,AE1426)</f>
        <v>11.0964338441299</v>
      </c>
      <c r="AG1426" s="70" t="n">
        <f aca="false">1-AE1426/AF1426</f>
        <v>0.07549936564378</v>
      </c>
      <c r="AH1426" s="74" t="n">
        <f aca="false">IF(R1426&gt;0,AH1425+1,0)</f>
        <v>72</v>
      </c>
      <c r="AI1426" s="74" t="n">
        <f aca="false">IF(U1426&gt;0,AI1425+1,0)</f>
        <v>72</v>
      </c>
      <c r="AJ1426" s="74" t="n">
        <f aca="false">IF(G1426&gt;0,AJ1425+1,0)</f>
        <v>0</v>
      </c>
      <c r="AK1426" s="74" t="n">
        <f aca="false">IF(G1426&lt;=0,AK1425+1,0)</f>
        <v>2</v>
      </c>
      <c r="AL1426" s="74" t="n">
        <f aca="false">IF(K1426&gt;0,AL1425+1,0)</f>
        <v>0</v>
      </c>
      <c r="AM1426" s="74" t="n">
        <f aca="false">IF(K1426&lt;=0,AM1425+1,0)</f>
        <v>2</v>
      </c>
    </row>
    <row r="1427" customFormat="false" ht="15" hidden="false" customHeight="false" outlineLevel="0" collapsed="false">
      <c r="A1427" s="61" t="n">
        <v>1431</v>
      </c>
      <c r="B1427" s="62" t="n">
        <v>43839.40625</v>
      </c>
      <c r="C1427" s="63" t="n">
        <f aca="false">YEAR(B1427)</f>
        <v>2020</v>
      </c>
      <c r="D1427" s="32" t="s">
        <v>277</v>
      </c>
      <c r="E1427" s="64" t="n">
        <v>12156.45</v>
      </c>
      <c r="F1427" s="65" t="n">
        <v>0.0127</v>
      </c>
      <c r="G1427" s="66" t="n">
        <v>154.386915</v>
      </c>
      <c r="H1427" s="67" t="n">
        <f aca="false">E1427+IF(D1427="Long",1,-1)*G1427</f>
        <v>12310.836915</v>
      </c>
      <c r="I1427" s="68" t="n">
        <f aca="false">Assumptions!$B$58</f>
        <v>5.35750011455817</v>
      </c>
      <c r="J1427" s="68" t="n">
        <f aca="false">INDEX(Yearly!$D$5:$D$22,MATCH(C1427,Yearly!$A$5:$A$22,0))</f>
        <v>0.568938065262814</v>
      </c>
      <c r="K1427" s="68" t="n">
        <f aca="false">G1427-I1427-J1427</f>
        <v>148.460476820179</v>
      </c>
      <c r="L1427" s="69" t="n">
        <f aca="false">(I1427+J1427)/Assumptions!$B$8</f>
        <v>0.000261318896149115</v>
      </c>
      <c r="M1427" s="70" t="n">
        <f aca="false">F1427-L1427</f>
        <v>0.0124386811038509</v>
      </c>
      <c r="N1427" s="71" t="n">
        <f aca="false">G1427*Assumptions!$B$7</f>
        <v>1214253.086475</v>
      </c>
      <c r="O1427" s="71" t="n">
        <f aca="false">K1427*Assumptions!$B$7</f>
        <v>1167641.65019071</v>
      </c>
      <c r="P1427" s="68" t="n">
        <f aca="false">P1426+G1427</f>
        <v>18646.661775</v>
      </c>
      <c r="Q1427" s="68" t="n">
        <f aca="false">MAX(Q1426,P1427)</f>
        <v>19139.721555</v>
      </c>
      <c r="R1427" s="68" t="n">
        <f aca="false">Q1427-P1427</f>
        <v>493.059779999996</v>
      </c>
      <c r="S1427" s="68" t="n">
        <f aca="false">S1426+K1427</f>
        <v>10302.1894063066</v>
      </c>
      <c r="T1427" s="68" t="n">
        <f aca="false">MAX(T1426,S1427)</f>
        <v>11218.5317883076</v>
      </c>
      <c r="U1427" s="68" t="n">
        <f aca="false">T1427-S1427</f>
        <v>916.342382000999</v>
      </c>
      <c r="V1427" s="70" t="n">
        <f aca="false">V1426+F1427</f>
        <v>2.86230000000001</v>
      </c>
      <c r="W1427" s="70" t="n">
        <f aca="false">MAX(W1426,V1427)</f>
        <v>2.9075</v>
      </c>
      <c r="X1427" s="70" t="n">
        <f aca="false">W1427-V1427</f>
        <v>0.045199999999999</v>
      </c>
      <c r="Y1427" s="70" t="n">
        <f aca="false">Y1426+M1427</f>
        <v>2.49436090367088</v>
      </c>
      <c r="Z1427" s="70" t="n">
        <f aca="false">MAX(Z1426,Y1427)</f>
        <v>2.5582250218069</v>
      </c>
      <c r="AA1427" s="70" t="n">
        <f aca="false">Z1427-Y1427</f>
        <v>0.0638641181360242</v>
      </c>
      <c r="AB1427" s="72" t="n">
        <f aca="false">AB1426*(1+F1427)</f>
        <v>14.9963272458971</v>
      </c>
      <c r="AC1427" s="73" t="n">
        <f aca="false">MAX(AC1426,AB1427)</f>
        <v>15.7252192309712</v>
      </c>
      <c r="AD1427" s="70" t="n">
        <f aca="false">1-AB1427/AC1427</f>
        <v>0.0463517852672333</v>
      </c>
      <c r="AE1427" s="73" t="n">
        <f aca="false">AE1426*(1+M1427)</f>
        <v>10.3862643298748</v>
      </c>
      <c r="AF1427" s="73" t="n">
        <f aca="false">MAX(AF1426,AE1427)</f>
        <v>11.0964338441299</v>
      </c>
      <c r="AG1427" s="70" t="n">
        <f aca="false">1-AE1427/AF1427</f>
        <v>0.0639997970727151</v>
      </c>
      <c r="AH1427" s="74" t="n">
        <f aca="false">IF(R1427&gt;0,AH1426+1,0)</f>
        <v>73</v>
      </c>
      <c r="AI1427" s="74" t="n">
        <f aca="false">IF(U1427&gt;0,AI1426+1,0)</f>
        <v>73</v>
      </c>
      <c r="AJ1427" s="74" t="n">
        <f aca="false">IF(G1427&gt;0,AJ1426+1,0)</f>
        <v>1</v>
      </c>
      <c r="AK1427" s="74" t="n">
        <f aca="false">IF(G1427&lt;=0,AK1426+1,0)</f>
        <v>0</v>
      </c>
      <c r="AL1427" s="74" t="n">
        <f aca="false">IF(K1427&gt;0,AL1426+1,0)</f>
        <v>1</v>
      </c>
      <c r="AM1427" s="74" t="n">
        <f aca="false">IF(K1427&lt;=0,AM1426+1,0)</f>
        <v>0</v>
      </c>
    </row>
    <row r="1428" customFormat="false" ht="15" hidden="false" customHeight="false" outlineLevel="0" collapsed="false">
      <c r="A1428" s="61" t="n">
        <v>1432</v>
      </c>
      <c r="B1428" s="62" t="n">
        <v>43850.4270833333</v>
      </c>
      <c r="C1428" s="63" t="n">
        <f aca="false">YEAR(B1428)</f>
        <v>2020</v>
      </c>
      <c r="D1428" s="32" t="s">
        <v>276</v>
      </c>
      <c r="E1428" s="64" t="n">
        <v>12311.05</v>
      </c>
      <c r="F1428" s="65" t="n">
        <v>0.0076</v>
      </c>
      <c r="G1428" s="66" t="n">
        <v>93.56398</v>
      </c>
      <c r="H1428" s="67" t="n">
        <f aca="false">E1428+IF(D1428="Long",1,-1)*G1428</f>
        <v>12217.48602</v>
      </c>
      <c r="I1428" s="68" t="n">
        <f aca="false">Assumptions!$B$58</f>
        <v>5.35750011455817</v>
      </c>
      <c r="J1428" s="68" t="n">
        <f aca="false">INDEX(Yearly!$D$5:$D$22,MATCH(C1428,Yearly!$A$5:$A$22,0))</f>
        <v>0.568938065262814</v>
      </c>
      <c r="K1428" s="68" t="n">
        <f aca="false">G1428-I1428-J1428</f>
        <v>87.637541820179</v>
      </c>
      <c r="L1428" s="69" t="n">
        <f aca="false">(I1428+J1428)/Assumptions!$B$8</f>
        <v>0.000261318896149115</v>
      </c>
      <c r="M1428" s="70" t="n">
        <f aca="false">F1428-L1428</f>
        <v>0.00733868110385088</v>
      </c>
      <c r="N1428" s="71" t="n">
        <f aca="false">G1428*Assumptions!$B$7</f>
        <v>735880.7027</v>
      </c>
      <c r="O1428" s="71" t="n">
        <f aca="false">K1428*Assumptions!$B$7</f>
        <v>689269.266415708</v>
      </c>
      <c r="P1428" s="68" t="n">
        <f aca="false">P1427+G1428</f>
        <v>18740.225755</v>
      </c>
      <c r="Q1428" s="68" t="n">
        <f aca="false">MAX(Q1427,P1428)</f>
        <v>19139.721555</v>
      </c>
      <c r="R1428" s="68" t="n">
        <f aca="false">Q1428-P1428</f>
        <v>399.495799999997</v>
      </c>
      <c r="S1428" s="68" t="n">
        <f aca="false">S1427+K1428</f>
        <v>10389.8269481268</v>
      </c>
      <c r="T1428" s="68" t="n">
        <f aca="false">MAX(T1427,S1428)</f>
        <v>11218.5317883076</v>
      </c>
      <c r="U1428" s="68" t="n">
        <f aca="false">T1428-S1428</f>
        <v>828.704840180821</v>
      </c>
      <c r="V1428" s="70" t="n">
        <f aca="false">V1427+F1428</f>
        <v>2.86990000000001</v>
      </c>
      <c r="W1428" s="70" t="n">
        <f aca="false">MAX(W1427,V1428)</f>
        <v>2.9075</v>
      </c>
      <c r="X1428" s="70" t="n">
        <f aca="false">W1428-V1428</f>
        <v>0.037599999999999</v>
      </c>
      <c r="Y1428" s="70" t="n">
        <f aca="false">Y1427+M1428</f>
        <v>2.50169958477473</v>
      </c>
      <c r="Z1428" s="70" t="n">
        <f aca="false">MAX(Z1427,Y1428)</f>
        <v>2.5582250218069</v>
      </c>
      <c r="AA1428" s="70" t="n">
        <f aca="false">Z1428-Y1428</f>
        <v>0.0565254370321733</v>
      </c>
      <c r="AB1428" s="72" t="n">
        <f aca="false">AB1427*(1+F1428)</f>
        <v>15.1102993329659</v>
      </c>
      <c r="AC1428" s="73" t="n">
        <f aca="false">MAX(AC1427,AB1428)</f>
        <v>15.7252192309712</v>
      </c>
      <c r="AD1428" s="70" t="n">
        <f aca="false">1-AB1428/AC1428</f>
        <v>0.0391040588352641</v>
      </c>
      <c r="AE1428" s="73" t="n">
        <f aca="false">AE1427*(1+M1428)</f>
        <v>10.4624858116521</v>
      </c>
      <c r="AF1428" s="73" t="n">
        <f aca="false">MAX(AF1427,AE1428)</f>
        <v>11.0964338441299</v>
      </c>
      <c r="AG1428" s="70" t="n">
        <f aca="false">1-AE1428/AF1428</f>
        <v>0.057130790070292</v>
      </c>
      <c r="AH1428" s="74" t="n">
        <f aca="false">IF(R1428&gt;0,AH1427+1,0)</f>
        <v>74</v>
      </c>
      <c r="AI1428" s="74" t="n">
        <f aca="false">IF(U1428&gt;0,AI1427+1,0)</f>
        <v>74</v>
      </c>
      <c r="AJ1428" s="74" t="n">
        <f aca="false">IF(G1428&gt;0,AJ1427+1,0)</f>
        <v>2</v>
      </c>
      <c r="AK1428" s="74" t="n">
        <f aca="false">IF(G1428&lt;=0,AK1427+1,0)</f>
        <v>0</v>
      </c>
      <c r="AL1428" s="74" t="n">
        <f aca="false">IF(K1428&gt;0,AL1427+1,0)</f>
        <v>2</v>
      </c>
      <c r="AM1428" s="74" t="n">
        <f aca="false">IF(K1428&lt;=0,AM1427+1,0)</f>
        <v>0</v>
      </c>
    </row>
    <row r="1429" customFormat="false" ht="15" hidden="false" customHeight="false" outlineLevel="0" collapsed="false">
      <c r="A1429" s="61" t="n">
        <v>1433</v>
      </c>
      <c r="B1429" s="62" t="n">
        <v>43854.40625</v>
      </c>
      <c r="C1429" s="63" t="n">
        <f aca="false">YEAR(B1429)</f>
        <v>2020</v>
      </c>
      <c r="D1429" s="32" t="s">
        <v>277</v>
      </c>
      <c r="E1429" s="64" t="n">
        <v>12217.3</v>
      </c>
      <c r="F1429" s="65" t="n">
        <v>-0.0017</v>
      </c>
      <c r="G1429" s="66" t="n">
        <v>-20.76941</v>
      </c>
      <c r="H1429" s="67" t="n">
        <f aca="false">E1429+IF(D1429="Long",1,-1)*G1429</f>
        <v>12196.53059</v>
      </c>
      <c r="I1429" s="68" t="n">
        <f aca="false">Assumptions!$B$58</f>
        <v>5.35750011455817</v>
      </c>
      <c r="J1429" s="68" t="n">
        <f aca="false">INDEX(Yearly!$D$5:$D$22,MATCH(C1429,Yearly!$A$5:$A$22,0))</f>
        <v>0.568938065262814</v>
      </c>
      <c r="K1429" s="68" t="n">
        <f aca="false">G1429-I1429-J1429</f>
        <v>-26.695848179821</v>
      </c>
      <c r="L1429" s="69" t="n">
        <f aca="false">(I1429+J1429)/Assumptions!$B$8</f>
        <v>0.000261318896149115</v>
      </c>
      <c r="M1429" s="70" t="n">
        <f aca="false">F1429-L1429</f>
        <v>-0.00196131889614912</v>
      </c>
      <c r="N1429" s="71" t="n">
        <f aca="false">G1429*Assumptions!$B$7</f>
        <v>-163351.40965</v>
      </c>
      <c r="O1429" s="71" t="n">
        <f aca="false">K1429*Assumptions!$B$7</f>
        <v>-209962.845934292</v>
      </c>
      <c r="P1429" s="68" t="n">
        <f aca="false">P1428+G1429</f>
        <v>18719.456345</v>
      </c>
      <c r="Q1429" s="68" t="n">
        <f aca="false">MAX(Q1428,P1429)</f>
        <v>19139.721555</v>
      </c>
      <c r="R1429" s="68" t="n">
        <f aca="false">Q1429-P1429</f>
        <v>420.265209999998</v>
      </c>
      <c r="S1429" s="68" t="n">
        <f aca="false">S1428+K1429</f>
        <v>10363.131099947</v>
      </c>
      <c r="T1429" s="68" t="n">
        <f aca="false">MAX(T1428,S1429)</f>
        <v>11218.5317883076</v>
      </c>
      <c r="U1429" s="68" t="n">
        <f aca="false">T1429-S1429</f>
        <v>855.400688360642</v>
      </c>
      <c r="V1429" s="70" t="n">
        <f aca="false">V1428+F1429</f>
        <v>2.86820000000001</v>
      </c>
      <c r="W1429" s="70" t="n">
        <f aca="false">MAX(W1428,V1429)</f>
        <v>2.9075</v>
      </c>
      <c r="X1429" s="70" t="n">
        <f aca="false">W1429-V1429</f>
        <v>0.039299999999999</v>
      </c>
      <c r="Y1429" s="70" t="n">
        <f aca="false">Y1428+M1429</f>
        <v>2.49973826587858</v>
      </c>
      <c r="Z1429" s="70" t="n">
        <f aca="false">MAX(Z1428,Y1429)</f>
        <v>2.5582250218069</v>
      </c>
      <c r="AA1429" s="70" t="n">
        <f aca="false">Z1429-Y1429</f>
        <v>0.0584867559283224</v>
      </c>
      <c r="AB1429" s="72" t="n">
        <f aca="false">AB1428*(1+F1429)</f>
        <v>15.0846118240999</v>
      </c>
      <c r="AC1429" s="73" t="n">
        <f aca="false">MAX(AC1428,AB1429)</f>
        <v>15.7252192309712</v>
      </c>
      <c r="AD1429" s="70" t="n">
        <f aca="false">1-AB1429/AC1429</f>
        <v>0.0407375819352442</v>
      </c>
      <c r="AE1429" s="73" t="n">
        <f aca="false">AE1428*(1+M1429)</f>
        <v>10.441965540529</v>
      </c>
      <c r="AF1429" s="73" t="n">
        <f aca="false">MAX(AF1428,AE1429)</f>
        <v>11.0964338441299</v>
      </c>
      <c r="AG1429" s="70" t="n">
        <f aca="false">1-AE1429/AF1429</f>
        <v>0.0589800572683243</v>
      </c>
      <c r="AH1429" s="74" t="n">
        <f aca="false">IF(R1429&gt;0,AH1428+1,0)</f>
        <v>75</v>
      </c>
      <c r="AI1429" s="74" t="n">
        <f aca="false">IF(U1429&gt;0,AI1428+1,0)</f>
        <v>75</v>
      </c>
      <c r="AJ1429" s="74" t="n">
        <f aca="false">IF(G1429&gt;0,AJ1428+1,0)</f>
        <v>0</v>
      </c>
      <c r="AK1429" s="74" t="n">
        <f aca="false">IF(G1429&lt;=0,AK1428+1,0)</f>
        <v>1</v>
      </c>
      <c r="AL1429" s="74" t="n">
        <f aca="false">IF(K1429&gt;0,AL1428+1,0)</f>
        <v>0</v>
      </c>
      <c r="AM1429" s="74" t="n">
        <f aca="false">IF(K1429&lt;=0,AM1428+1,0)</f>
        <v>1</v>
      </c>
    </row>
    <row r="1430" customFormat="false" ht="15" hidden="false" customHeight="false" outlineLevel="0" collapsed="false">
      <c r="A1430" s="61" t="n">
        <v>1434</v>
      </c>
      <c r="B1430" s="62" t="n">
        <v>43857.40625</v>
      </c>
      <c r="C1430" s="63" t="n">
        <f aca="false">YEAR(B1430)</f>
        <v>2020</v>
      </c>
      <c r="D1430" s="32" t="s">
        <v>276</v>
      </c>
      <c r="E1430" s="64" t="n">
        <v>12196.8</v>
      </c>
      <c r="F1430" s="65" t="n">
        <v>0.0235</v>
      </c>
      <c r="G1430" s="66" t="n">
        <v>286.6248</v>
      </c>
      <c r="H1430" s="67" t="n">
        <f aca="false">E1430+IF(D1430="Long",1,-1)*G1430</f>
        <v>11910.1752</v>
      </c>
      <c r="I1430" s="68" t="n">
        <f aca="false">Assumptions!$B$58</f>
        <v>5.35750011455817</v>
      </c>
      <c r="J1430" s="68" t="n">
        <f aca="false">INDEX(Yearly!$D$5:$D$22,MATCH(C1430,Yearly!$A$5:$A$22,0))</f>
        <v>0.568938065262814</v>
      </c>
      <c r="K1430" s="68" t="n">
        <f aca="false">G1430-I1430-J1430</f>
        <v>280.698361820179</v>
      </c>
      <c r="L1430" s="69" t="n">
        <f aca="false">(I1430+J1430)/Assumptions!$B$8</f>
        <v>0.000261318896149115</v>
      </c>
      <c r="M1430" s="70" t="n">
        <f aca="false">F1430-L1430</f>
        <v>0.0232386811038509</v>
      </c>
      <c r="N1430" s="71" t="n">
        <f aca="false">G1430*Assumptions!$B$7</f>
        <v>2254304.052</v>
      </c>
      <c r="O1430" s="71" t="n">
        <f aca="false">K1430*Assumptions!$B$7</f>
        <v>2207692.61571571</v>
      </c>
      <c r="P1430" s="68" t="n">
        <f aca="false">P1429+G1430</f>
        <v>19006.081145</v>
      </c>
      <c r="Q1430" s="68" t="n">
        <f aca="false">MAX(Q1429,P1430)</f>
        <v>19139.721555</v>
      </c>
      <c r="R1430" s="68" t="n">
        <f aca="false">Q1430-P1430</f>
        <v>133.640409999996</v>
      </c>
      <c r="S1430" s="68" t="n">
        <f aca="false">S1429+K1430</f>
        <v>10643.8294617672</v>
      </c>
      <c r="T1430" s="68" t="n">
        <f aca="false">MAX(T1429,S1430)</f>
        <v>11218.5317883076</v>
      </c>
      <c r="U1430" s="68" t="n">
        <f aca="false">T1430-S1430</f>
        <v>574.702326540462</v>
      </c>
      <c r="V1430" s="70" t="n">
        <f aca="false">V1429+F1430</f>
        <v>2.89170000000001</v>
      </c>
      <c r="W1430" s="70" t="n">
        <f aca="false">MAX(W1429,V1430)</f>
        <v>2.9075</v>
      </c>
      <c r="X1430" s="70" t="n">
        <f aca="false">W1430-V1430</f>
        <v>0.0157999999999991</v>
      </c>
      <c r="Y1430" s="70" t="n">
        <f aca="false">Y1429+M1430</f>
        <v>2.52297694698243</v>
      </c>
      <c r="Z1430" s="70" t="n">
        <f aca="false">MAX(Z1429,Y1430)</f>
        <v>2.5582250218069</v>
      </c>
      <c r="AA1430" s="70" t="n">
        <f aca="false">Z1430-Y1430</f>
        <v>0.0352480748244717</v>
      </c>
      <c r="AB1430" s="72" t="n">
        <f aca="false">AB1429*(1+F1430)</f>
        <v>15.4391002019662</v>
      </c>
      <c r="AC1430" s="73" t="n">
        <f aca="false">MAX(AC1429,AB1430)</f>
        <v>15.7252192309712</v>
      </c>
      <c r="AD1430" s="70" t="n">
        <f aca="false">1-AB1430/AC1430</f>
        <v>0.0181949151107225</v>
      </c>
      <c r="AE1430" s="73" t="n">
        <f aca="false">AE1429*(1+M1430)</f>
        <v>10.6846230478227</v>
      </c>
      <c r="AF1430" s="73" t="n">
        <f aca="false">MAX(AF1429,AE1430)</f>
        <v>11.0964338441299</v>
      </c>
      <c r="AG1430" s="70" t="n">
        <f aca="false">1-AE1430/AF1430</f>
        <v>0.0371119949068189</v>
      </c>
      <c r="AH1430" s="74" t="n">
        <f aca="false">IF(R1430&gt;0,AH1429+1,0)</f>
        <v>76</v>
      </c>
      <c r="AI1430" s="74" t="n">
        <f aca="false">IF(U1430&gt;0,AI1429+1,0)</f>
        <v>76</v>
      </c>
      <c r="AJ1430" s="74" t="n">
        <f aca="false">IF(G1430&gt;0,AJ1429+1,0)</f>
        <v>1</v>
      </c>
      <c r="AK1430" s="74" t="n">
        <f aca="false">IF(G1430&lt;=0,AK1429+1,0)</f>
        <v>0</v>
      </c>
      <c r="AL1430" s="74" t="n">
        <f aca="false">IF(K1430&gt;0,AL1429+1,0)</f>
        <v>1</v>
      </c>
      <c r="AM1430" s="74" t="n">
        <f aca="false">IF(K1430&lt;=0,AM1429+1,0)</f>
        <v>0</v>
      </c>
    </row>
    <row r="1431" customFormat="false" ht="15" hidden="false" customHeight="false" outlineLevel="0" collapsed="false">
      <c r="A1431" s="61" t="n">
        <v>1435</v>
      </c>
      <c r="B1431" s="62" t="n">
        <v>43865.46875</v>
      </c>
      <c r="C1431" s="63" t="n">
        <f aca="false">YEAR(B1431)</f>
        <v>2020</v>
      </c>
      <c r="D1431" s="32" t="s">
        <v>277</v>
      </c>
      <c r="E1431" s="64" t="n">
        <v>11910.25</v>
      </c>
      <c r="F1431" s="65" t="n">
        <v>0.0095</v>
      </c>
      <c r="G1431" s="66" t="n">
        <v>113.147375</v>
      </c>
      <c r="H1431" s="67" t="n">
        <f aca="false">E1431+IF(D1431="Long",1,-1)*G1431</f>
        <v>12023.397375</v>
      </c>
      <c r="I1431" s="68" t="n">
        <f aca="false">Assumptions!$B$58</f>
        <v>5.35750011455817</v>
      </c>
      <c r="J1431" s="68" t="n">
        <f aca="false">INDEX(Yearly!$D$5:$D$22,MATCH(C1431,Yearly!$A$5:$A$22,0))</f>
        <v>0.568938065262814</v>
      </c>
      <c r="K1431" s="68" t="n">
        <f aca="false">G1431-I1431-J1431</f>
        <v>107.220936820179</v>
      </c>
      <c r="L1431" s="69" t="n">
        <f aca="false">(I1431+J1431)/Assumptions!$B$8</f>
        <v>0.000261318896149115</v>
      </c>
      <c r="M1431" s="70" t="n">
        <f aca="false">F1431-L1431</f>
        <v>0.00923868110385089</v>
      </c>
      <c r="N1431" s="71" t="n">
        <f aca="false">G1431*Assumptions!$B$7</f>
        <v>889904.104375</v>
      </c>
      <c r="O1431" s="71" t="n">
        <f aca="false">K1431*Assumptions!$B$7</f>
        <v>843292.668090708</v>
      </c>
      <c r="P1431" s="68" t="n">
        <f aca="false">P1430+G1431</f>
        <v>19119.22852</v>
      </c>
      <c r="Q1431" s="68" t="n">
        <f aca="false">MAX(Q1430,P1431)</f>
        <v>19139.721555</v>
      </c>
      <c r="R1431" s="68" t="n">
        <f aca="false">Q1431-P1431</f>
        <v>20.4930349999959</v>
      </c>
      <c r="S1431" s="68" t="n">
        <f aca="false">S1430+K1431</f>
        <v>10751.0503985873</v>
      </c>
      <c r="T1431" s="68" t="n">
        <f aca="false">MAX(T1430,S1431)</f>
        <v>11218.5317883076</v>
      </c>
      <c r="U1431" s="68" t="n">
        <f aca="false">T1431-S1431</f>
        <v>467.481389720284</v>
      </c>
      <c r="V1431" s="70" t="n">
        <f aca="false">V1430+F1431</f>
        <v>2.90120000000001</v>
      </c>
      <c r="W1431" s="70" t="n">
        <f aca="false">MAX(W1430,V1431)</f>
        <v>2.9075</v>
      </c>
      <c r="X1431" s="70" t="n">
        <f aca="false">W1431-V1431</f>
        <v>0.00629999999999908</v>
      </c>
      <c r="Y1431" s="70" t="n">
        <f aca="false">Y1430+M1431</f>
        <v>2.53221562808628</v>
      </c>
      <c r="Z1431" s="70" t="n">
        <f aca="false">MAX(Z1430,Y1431)</f>
        <v>2.5582250218069</v>
      </c>
      <c r="AA1431" s="70" t="n">
        <f aca="false">Z1431-Y1431</f>
        <v>0.0260093937206207</v>
      </c>
      <c r="AB1431" s="72" t="n">
        <f aca="false">AB1430*(1+F1431)</f>
        <v>15.5857716538849</v>
      </c>
      <c r="AC1431" s="73" t="n">
        <f aca="false">MAX(AC1430,AB1431)</f>
        <v>15.7252192309712</v>
      </c>
      <c r="AD1431" s="70" t="n">
        <f aca="false">1-AB1431/AC1431</f>
        <v>0.00886776680427426</v>
      </c>
      <c r="AE1431" s="73" t="n">
        <f aca="false">AE1430*(1+M1431)</f>
        <v>10.7833348728764</v>
      </c>
      <c r="AF1431" s="73" t="n">
        <f aca="false">MAX(AF1430,AE1431)</f>
        <v>11.0964338441299</v>
      </c>
      <c r="AG1431" s="70" t="n">
        <f aca="false">1-AE1431/AF1431</f>
        <v>0.0282161796890397</v>
      </c>
      <c r="AH1431" s="74" t="n">
        <f aca="false">IF(R1431&gt;0,AH1430+1,0)</f>
        <v>77</v>
      </c>
      <c r="AI1431" s="74" t="n">
        <f aca="false">IF(U1431&gt;0,AI1430+1,0)</f>
        <v>77</v>
      </c>
      <c r="AJ1431" s="74" t="n">
        <f aca="false">IF(G1431&gt;0,AJ1430+1,0)</f>
        <v>2</v>
      </c>
      <c r="AK1431" s="74" t="n">
        <f aca="false">IF(G1431&lt;=0,AK1430+1,0)</f>
        <v>0</v>
      </c>
      <c r="AL1431" s="74" t="n">
        <f aca="false">IF(K1431&gt;0,AL1430+1,0)</f>
        <v>2</v>
      </c>
      <c r="AM1431" s="74" t="n">
        <f aca="false">IF(K1431&lt;=0,AM1430+1,0)</f>
        <v>0</v>
      </c>
    </row>
    <row r="1432" customFormat="false" ht="15" hidden="false" customHeight="false" outlineLevel="0" collapsed="false">
      <c r="A1432" s="61" t="n">
        <v>1436</v>
      </c>
      <c r="B1432" s="62" t="n">
        <v>43871.4270833333</v>
      </c>
      <c r="C1432" s="63" t="n">
        <f aca="false">YEAR(B1432)</f>
        <v>2020</v>
      </c>
      <c r="D1432" s="32" t="s">
        <v>276</v>
      </c>
      <c r="E1432" s="64" t="n">
        <v>12023.8</v>
      </c>
      <c r="F1432" s="65" t="n">
        <v>-0.0071</v>
      </c>
      <c r="G1432" s="66" t="n">
        <v>-85.36898</v>
      </c>
      <c r="H1432" s="67" t="n">
        <f aca="false">E1432+IF(D1432="Long",1,-1)*G1432</f>
        <v>12109.16898</v>
      </c>
      <c r="I1432" s="68" t="n">
        <f aca="false">Assumptions!$B$58</f>
        <v>5.35750011455817</v>
      </c>
      <c r="J1432" s="68" t="n">
        <f aca="false">INDEX(Yearly!$D$5:$D$22,MATCH(C1432,Yearly!$A$5:$A$22,0))</f>
        <v>0.568938065262814</v>
      </c>
      <c r="K1432" s="68" t="n">
        <f aca="false">G1432-I1432-J1432</f>
        <v>-91.295418179821</v>
      </c>
      <c r="L1432" s="69" t="n">
        <f aca="false">(I1432+J1432)/Assumptions!$B$8</f>
        <v>0.000261318896149115</v>
      </c>
      <c r="M1432" s="70" t="n">
        <f aca="false">F1432-L1432</f>
        <v>-0.00736131889614912</v>
      </c>
      <c r="N1432" s="71" t="n">
        <f aca="false">G1432*Assumptions!$B$7</f>
        <v>-671427.0277</v>
      </c>
      <c r="O1432" s="71" t="n">
        <f aca="false">K1432*Assumptions!$B$7</f>
        <v>-718038.463984292</v>
      </c>
      <c r="P1432" s="68" t="n">
        <f aca="false">P1431+G1432</f>
        <v>19033.85954</v>
      </c>
      <c r="Q1432" s="68" t="n">
        <f aca="false">MAX(Q1431,P1432)</f>
        <v>19139.721555</v>
      </c>
      <c r="R1432" s="68" t="n">
        <f aca="false">Q1432-P1432</f>
        <v>105.862014999995</v>
      </c>
      <c r="S1432" s="68" t="n">
        <f aca="false">S1431+K1432</f>
        <v>10659.7549804075</v>
      </c>
      <c r="T1432" s="68" t="n">
        <f aca="false">MAX(T1431,S1432)</f>
        <v>11218.5317883076</v>
      </c>
      <c r="U1432" s="68" t="n">
        <f aca="false">T1432-S1432</f>
        <v>558.776807900105</v>
      </c>
      <c r="V1432" s="70" t="n">
        <f aca="false">V1431+F1432</f>
        <v>2.89410000000001</v>
      </c>
      <c r="W1432" s="70" t="n">
        <f aca="false">MAX(W1431,V1432)</f>
        <v>2.9075</v>
      </c>
      <c r="X1432" s="70" t="n">
        <f aca="false">W1432-V1432</f>
        <v>0.013399999999999</v>
      </c>
      <c r="Y1432" s="70" t="n">
        <f aca="false">Y1431+M1432</f>
        <v>2.52485430919013</v>
      </c>
      <c r="Z1432" s="70" t="n">
        <f aca="false">MAX(Z1431,Y1432)</f>
        <v>2.5582250218069</v>
      </c>
      <c r="AA1432" s="70" t="n">
        <f aca="false">Z1432-Y1432</f>
        <v>0.0333707126167697</v>
      </c>
      <c r="AB1432" s="72" t="n">
        <f aca="false">AB1431*(1+F1432)</f>
        <v>15.4751126751423</v>
      </c>
      <c r="AC1432" s="73" t="n">
        <f aca="false">MAX(AC1431,AB1432)</f>
        <v>15.7252192309712</v>
      </c>
      <c r="AD1432" s="70" t="n">
        <f aca="false">1-AB1432/AC1432</f>
        <v>0.0159048056599639</v>
      </c>
      <c r="AE1432" s="73" t="n">
        <f aca="false">AE1431*(1+M1432)</f>
        <v>10.7039553061132</v>
      </c>
      <c r="AF1432" s="73" t="n">
        <f aca="false">MAX(AF1431,AE1432)</f>
        <v>11.0964338441299</v>
      </c>
      <c r="AG1432" s="70" t="n">
        <f aca="false">1-AE1432/AF1432</f>
        <v>0.0353697902884668</v>
      </c>
      <c r="AH1432" s="74" t="n">
        <f aca="false">IF(R1432&gt;0,AH1431+1,0)</f>
        <v>78</v>
      </c>
      <c r="AI1432" s="74" t="n">
        <f aca="false">IF(U1432&gt;0,AI1431+1,0)</f>
        <v>78</v>
      </c>
      <c r="AJ1432" s="74" t="n">
        <f aca="false">IF(G1432&gt;0,AJ1431+1,0)</f>
        <v>0</v>
      </c>
      <c r="AK1432" s="74" t="n">
        <f aca="false">IF(G1432&lt;=0,AK1431+1,0)</f>
        <v>1</v>
      </c>
      <c r="AL1432" s="74" t="n">
        <f aca="false">IF(K1432&gt;0,AL1431+1,0)</f>
        <v>0</v>
      </c>
      <c r="AM1432" s="74" t="n">
        <f aca="false">IF(K1432&lt;=0,AM1431+1,0)</f>
        <v>1</v>
      </c>
    </row>
    <row r="1433" customFormat="false" ht="15" hidden="false" customHeight="false" outlineLevel="0" collapsed="false">
      <c r="A1433" s="61" t="n">
        <v>1437</v>
      </c>
      <c r="B1433" s="62" t="n">
        <v>43872.3854166667</v>
      </c>
      <c r="C1433" s="63" t="n">
        <f aca="false">YEAR(B1433)</f>
        <v>2020</v>
      </c>
      <c r="D1433" s="32" t="s">
        <v>277</v>
      </c>
      <c r="E1433" s="64" t="n">
        <v>12109.2</v>
      </c>
      <c r="F1433" s="65" t="n">
        <v>0.0011</v>
      </c>
      <c r="G1433" s="66" t="n">
        <v>13.32012</v>
      </c>
      <c r="H1433" s="67" t="n">
        <f aca="false">E1433+IF(D1433="Long",1,-1)*G1433</f>
        <v>12122.52012</v>
      </c>
      <c r="I1433" s="68" t="n">
        <f aca="false">Assumptions!$B$58</f>
        <v>5.35750011455817</v>
      </c>
      <c r="J1433" s="68" t="n">
        <f aca="false">INDEX(Yearly!$D$5:$D$22,MATCH(C1433,Yearly!$A$5:$A$22,0))</f>
        <v>0.568938065262814</v>
      </c>
      <c r="K1433" s="68" t="n">
        <f aca="false">G1433-I1433-J1433</f>
        <v>7.39368182017902</v>
      </c>
      <c r="L1433" s="69" t="n">
        <f aca="false">(I1433+J1433)/Assumptions!$B$8</f>
        <v>0.000261318896149115</v>
      </c>
      <c r="M1433" s="70" t="n">
        <f aca="false">F1433-L1433</f>
        <v>0.000838681103850885</v>
      </c>
      <c r="N1433" s="71" t="n">
        <f aca="false">G1433*Assumptions!$B$7</f>
        <v>104762.7438</v>
      </c>
      <c r="O1433" s="71" t="n">
        <f aca="false">K1433*Assumptions!$B$7</f>
        <v>58151.307515708</v>
      </c>
      <c r="P1433" s="68" t="n">
        <f aca="false">P1432+G1433</f>
        <v>19047.17966</v>
      </c>
      <c r="Q1433" s="68" t="n">
        <f aca="false">MAX(Q1432,P1433)</f>
        <v>19139.721555</v>
      </c>
      <c r="R1433" s="68" t="n">
        <f aca="false">Q1433-P1433</f>
        <v>92.5418949999948</v>
      </c>
      <c r="S1433" s="68" t="n">
        <f aca="false">S1432+K1433</f>
        <v>10667.1486622277</v>
      </c>
      <c r="T1433" s="68" t="n">
        <f aca="false">MAX(T1432,S1433)</f>
        <v>11218.5317883076</v>
      </c>
      <c r="U1433" s="68" t="n">
        <f aca="false">T1433-S1433</f>
        <v>551.383126079927</v>
      </c>
      <c r="V1433" s="70" t="n">
        <f aca="false">V1432+F1433</f>
        <v>2.89520000000001</v>
      </c>
      <c r="W1433" s="70" t="n">
        <f aca="false">MAX(W1432,V1433)</f>
        <v>2.9075</v>
      </c>
      <c r="X1433" s="70" t="n">
        <f aca="false">W1433-V1433</f>
        <v>0.0122999999999989</v>
      </c>
      <c r="Y1433" s="70" t="n">
        <f aca="false">Y1432+M1433</f>
        <v>2.52569299029398</v>
      </c>
      <c r="Z1433" s="70" t="n">
        <f aca="false">MAX(Z1432,Y1433)</f>
        <v>2.5582250218069</v>
      </c>
      <c r="AA1433" s="70" t="n">
        <f aca="false">Z1433-Y1433</f>
        <v>0.0325320315129187</v>
      </c>
      <c r="AB1433" s="72" t="n">
        <f aca="false">AB1432*(1+F1433)</f>
        <v>15.492135299085</v>
      </c>
      <c r="AC1433" s="73" t="n">
        <f aca="false">MAX(AC1432,AB1433)</f>
        <v>15.7252192309712</v>
      </c>
      <c r="AD1433" s="70" t="n">
        <f aca="false">1-AB1433/AC1433</f>
        <v>0.0148223009461897</v>
      </c>
      <c r="AE1433" s="73" t="n">
        <f aca="false">AE1432*(1+M1433)</f>
        <v>10.7129325111649</v>
      </c>
      <c r="AF1433" s="73" t="n">
        <f aca="false">MAX(AF1432,AE1433)</f>
        <v>11.0964338441299</v>
      </c>
      <c r="AG1433" s="70" t="n">
        <f aca="false">1-AE1433/AF1433</f>
        <v>0.0345607731593778</v>
      </c>
      <c r="AH1433" s="74" t="n">
        <f aca="false">IF(R1433&gt;0,AH1432+1,0)</f>
        <v>79</v>
      </c>
      <c r="AI1433" s="74" t="n">
        <f aca="false">IF(U1433&gt;0,AI1432+1,0)</f>
        <v>79</v>
      </c>
      <c r="AJ1433" s="74" t="n">
        <f aca="false">IF(G1433&gt;0,AJ1432+1,0)</f>
        <v>1</v>
      </c>
      <c r="AK1433" s="74" t="n">
        <f aca="false">IF(G1433&lt;=0,AK1432+1,0)</f>
        <v>0</v>
      </c>
      <c r="AL1433" s="74" t="n">
        <f aca="false">IF(K1433&gt;0,AL1432+1,0)</f>
        <v>1</v>
      </c>
      <c r="AM1433" s="74" t="n">
        <f aca="false">IF(K1433&lt;=0,AM1432+1,0)</f>
        <v>0</v>
      </c>
    </row>
    <row r="1434" customFormat="false" ht="15" hidden="false" customHeight="false" outlineLevel="0" collapsed="false">
      <c r="A1434" s="61" t="n">
        <v>1438</v>
      </c>
      <c r="B1434" s="62" t="n">
        <v>43875.46875</v>
      </c>
      <c r="C1434" s="63" t="n">
        <f aca="false">YEAR(B1434)</f>
        <v>2020</v>
      </c>
      <c r="D1434" s="32" t="s">
        <v>276</v>
      </c>
      <c r="E1434" s="64" t="n">
        <v>12122.15</v>
      </c>
      <c r="F1434" s="65" t="n">
        <v>0.003</v>
      </c>
      <c r="G1434" s="66" t="n">
        <v>36.36645</v>
      </c>
      <c r="H1434" s="67" t="n">
        <f aca="false">E1434+IF(D1434="Long",1,-1)*G1434</f>
        <v>12085.78355</v>
      </c>
      <c r="I1434" s="68" t="n">
        <f aca="false">Assumptions!$B$58</f>
        <v>5.35750011455817</v>
      </c>
      <c r="J1434" s="68" t="n">
        <f aca="false">INDEX(Yearly!$D$5:$D$22,MATCH(C1434,Yearly!$A$5:$A$22,0))</f>
        <v>0.568938065262814</v>
      </c>
      <c r="K1434" s="68" t="n">
        <f aca="false">G1434-I1434-J1434</f>
        <v>30.440011820179</v>
      </c>
      <c r="L1434" s="69" t="n">
        <f aca="false">(I1434+J1434)/Assumptions!$B$8</f>
        <v>0.000261318896149115</v>
      </c>
      <c r="M1434" s="70" t="n">
        <f aca="false">F1434-L1434</f>
        <v>0.00273868110385088</v>
      </c>
      <c r="N1434" s="71" t="n">
        <f aca="false">G1434*Assumptions!$B$7</f>
        <v>286022.12925</v>
      </c>
      <c r="O1434" s="71" t="n">
        <f aca="false">K1434*Assumptions!$B$7</f>
        <v>239410.692965708</v>
      </c>
      <c r="P1434" s="68" t="n">
        <f aca="false">P1433+G1434</f>
        <v>19083.54611</v>
      </c>
      <c r="Q1434" s="68" t="n">
        <f aca="false">MAX(Q1433,P1434)</f>
        <v>19139.721555</v>
      </c>
      <c r="R1434" s="68" t="n">
        <f aca="false">Q1434-P1434</f>
        <v>56.1754449999935</v>
      </c>
      <c r="S1434" s="68" t="n">
        <f aca="false">S1433+K1434</f>
        <v>10697.5886740479</v>
      </c>
      <c r="T1434" s="68" t="n">
        <f aca="false">MAX(T1433,S1434)</f>
        <v>11218.5317883076</v>
      </c>
      <c r="U1434" s="68" t="n">
        <f aca="false">T1434-S1434</f>
        <v>520.943114259748</v>
      </c>
      <c r="V1434" s="70" t="n">
        <f aca="false">V1433+F1434</f>
        <v>2.89820000000001</v>
      </c>
      <c r="W1434" s="70" t="n">
        <f aca="false">MAX(W1433,V1434)</f>
        <v>2.9075</v>
      </c>
      <c r="X1434" s="70" t="n">
        <f aca="false">W1434-V1434</f>
        <v>0.00929999999999875</v>
      </c>
      <c r="Y1434" s="70" t="n">
        <f aca="false">Y1433+M1434</f>
        <v>2.52843167139783</v>
      </c>
      <c r="Z1434" s="70" t="n">
        <f aca="false">MAX(Z1433,Y1434)</f>
        <v>2.5582250218069</v>
      </c>
      <c r="AA1434" s="70" t="n">
        <f aca="false">Z1434-Y1434</f>
        <v>0.0297933504090677</v>
      </c>
      <c r="AB1434" s="72" t="n">
        <f aca="false">AB1433*(1+F1434)</f>
        <v>15.5386117049822</v>
      </c>
      <c r="AC1434" s="73" t="n">
        <f aca="false">MAX(AC1433,AB1434)</f>
        <v>15.7252192309712</v>
      </c>
      <c r="AD1434" s="70" t="n">
        <f aca="false">1-AB1434/AC1434</f>
        <v>0.0118667678490284</v>
      </c>
      <c r="AE1434" s="73" t="n">
        <f aca="false">AE1433*(1+M1434)</f>
        <v>10.7422718170001</v>
      </c>
      <c r="AF1434" s="73" t="n">
        <f aca="false">MAX(AF1433,AE1434)</f>
        <v>11.0964338441299</v>
      </c>
      <c r="AG1434" s="70" t="n">
        <f aca="false">1-AE1434/AF1434</f>
        <v>0.0319167429919131</v>
      </c>
      <c r="AH1434" s="74" t="n">
        <f aca="false">IF(R1434&gt;0,AH1433+1,0)</f>
        <v>80</v>
      </c>
      <c r="AI1434" s="74" t="n">
        <f aca="false">IF(U1434&gt;0,AI1433+1,0)</f>
        <v>80</v>
      </c>
      <c r="AJ1434" s="74" t="n">
        <f aca="false">IF(G1434&gt;0,AJ1433+1,0)</f>
        <v>2</v>
      </c>
      <c r="AK1434" s="74" t="n">
        <f aca="false">IF(G1434&lt;=0,AK1433+1,0)</f>
        <v>0</v>
      </c>
      <c r="AL1434" s="74" t="n">
        <f aca="false">IF(K1434&gt;0,AL1433+1,0)</f>
        <v>2</v>
      </c>
      <c r="AM1434" s="74" t="n">
        <f aca="false">IF(K1434&lt;=0,AM1433+1,0)</f>
        <v>0</v>
      </c>
    </row>
    <row r="1435" customFormat="false" ht="15" hidden="false" customHeight="false" outlineLevel="0" collapsed="false">
      <c r="A1435" s="61" t="n">
        <v>1439</v>
      </c>
      <c r="B1435" s="62" t="n">
        <v>43880.40625</v>
      </c>
      <c r="C1435" s="63" t="n">
        <f aca="false">YEAR(B1435)</f>
        <v>2020</v>
      </c>
      <c r="D1435" s="32" t="s">
        <v>277</v>
      </c>
      <c r="E1435" s="64" t="n">
        <v>12085.6</v>
      </c>
      <c r="F1435" s="65" t="n">
        <v>-0.0001</v>
      </c>
      <c r="G1435" s="66" t="n">
        <v>-1.20856</v>
      </c>
      <c r="H1435" s="67" t="n">
        <f aca="false">E1435+IF(D1435="Long",1,-1)*G1435</f>
        <v>12084.39144</v>
      </c>
      <c r="I1435" s="68" t="n">
        <f aca="false">Assumptions!$B$58</f>
        <v>5.35750011455817</v>
      </c>
      <c r="J1435" s="68" t="n">
        <f aca="false">INDEX(Yearly!$D$5:$D$22,MATCH(C1435,Yearly!$A$5:$A$22,0))</f>
        <v>0.568938065262814</v>
      </c>
      <c r="K1435" s="68" t="n">
        <f aca="false">G1435-I1435-J1435</f>
        <v>-7.13499817982098</v>
      </c>
      <c r="L1435" s="69" t="n">
        <f aca="false">(I1435+J1435)/Assumptions!$B$8</f>
        <v>0.000261318896149115</v>
      </c>
      <c r="M1435" s="70" t="n">
        <f aca="false">F1435-L1435</f>
        <v>-0.000361318896149115</v>
      </c>
      <c r="N1435" s="71" t="n">
        <f aca="false">G1435*Assumptions!$B$7</f>
        <v>-9505.3244</v>
      </c>
      <c r="O1435" s="71" t="n">
        <f aca="false">K1435*Assumptions!$B$7</f>
        <v>-56116.760684292</v>
      </c>
      <c r="P1435" s="68" t="n">
        <f aca="false">P1434+G1435</f>
        <v>19082.33755</v>
      </c>
      <c r="Q1435" s="68" t="n">
        <f aca="false">MAX(Q1434,P1435)</f>
        <v>19139.721555</v>
      </c>
      <c r="R1435" s="68" t="n">
        <f aca="false">Q1435-P1435</f>
        <v>57.3840049999926</v>
      </c>
      <c r="S1435" s="68" t="n">
        <f aca="false">S1434+K1435</f>
        <v>10690.453675868</v>
      </c>
      <c r="T1435" s="68" t="n">
        <f aca="false">MAX(T1434,S1435)</f>
        <v>11218.5317883076</v>
      </c>
      <c r="U1435" s="68" t="n">
        <f aca="false">T1435-S1435</f>
        <v>528.078112439569</v>
      </c>
      <c r="V1435" s="70" t="n">
        <f aca="false">V1434+F1435</f>
        <v>2.89810000000001</v>
      </c>
      <c r="W1435" s="70" t="n">
        <f aca="false">MAX(W1434,V1435)</f>
        <v>2.9075</v>
      </c>
      <c r="X1435" s="70" t="n">
        <f aca="false">W1435-V1435</f>
        <v>0.00939999999999897</v>
      </c>
      <c r="Y1435" s="70" t="n">
        <f aca="false">Y1434+M1435</f>
        <v>2.52807035250168</v>
      </c>
      <c r="Z1435" s="70" t="n">
        <f aca="false">MAX(Z1434,Y1435)</f>
        <v>2.5582250218069</v>
      </c>
      <c r="AA1435" s="70" t="n">
        <f aca="false">Z1435-Y1435</f>
        <v>0.030154669305217</v>
      </c>
      <c r="AB1435" s="72" t="n">
        <f aca="false">AB1434*(1+F1435)</f>
        <v>15.5370578438117</v>
      </c>
      <c r="AC1435" s="73" t="n">
        <f aca="false">MAX(AC1434,AB1435)</f>
        <v>15.7252192309712</v>
      </c>
      <c r="AD1435" s="70" t="n">
        <f aca="false">1-AB1435/AC1435</f>
        <v>0.0119655811722434</v>
      </c>
      <c r="AE1435" s="73" t="n">
        <f aca="false">AE1434*(1+M1435)</f>
        <v>10.738390431205</v>
      </c>
      <c r="AF1435" s="73" t="n">
        <f aca="false">MAX(AF1434,AE1435)</f>
        <v>11.0964338441299</v>
      </c>
      <c r="AG1435" s="70" t="n">
        <f aca="false">1-AE1435/AF1435</f>
        <v>0.0322665297657156</v>
      </c>
      <c r="AH1435" s="74" t="n">
        <f aca="false">IF(R1435&gt;0,AH1434+1,0)</f>
        <v>81</v>
      </c>
      <c r="AI1435" s="74" t="n">
        <f aca="false">IF(U1435&gt;0,AI1434+1,0)</f>
        <v>81</v>
      </c>
      <c r="AJ1435" s="74" t="n">
        <f aca="false">IF(G1435&gt;0,AJ1434+1,0)</f>
        <v>0</v>
      </c>
      <c r="AK1435" s="74" t="n">
        <f aca="false">IF(G1435&lt;=0,AK1434+1,0)</f>
        <v>1</v>
      </c>
      <c r="AL1435" s="74" t="n">
        <f aca="false">IF(K1435&gt;0,AL1434+1,0)</f>
        <v>0</v>
      </c>
      <c r="AM1435" s="74" t="n">
        <f aca="false">IF(K1435&lt;=0,AM1434+1,0)</f>
        <v>1</v>
      </c>
    </row>
    <row r="1436" customFormat="false" ht="15" hidden="false" customHeight="false" outlineLevel="0" collapsed="false">
      <c r="A1436" s="61" t="n">
        <v>1440</v>
      </c>
      <c r="B1436" s="62" t="n">
        <v>43881.6354166667</v>
      </c>
      <c r="C1436" s="63" t="n">
        <f aca="false">YEAR(B1436)</f>
        <v>2020</v>
      </c>
      <c r="D1436" s="32" t="s">
        <v>276</v>
      </c>
      <c r="E1436" s="64" t="n">
        <v>12084.35</v>
      </c>
      <c r="F1436" s="65" t="n">
        <v>0.061</v>
      </c>
      <c r="G1436" s="66" t="n">
        <v>737.14535</v>
      </c>
      <c r="H1436" s="67" t="n">
        <f aca="false">E1436+IF(D1436="Long",1,-1)*G1436</f>
        <v>11347.20465</v>
      </c>
      <c r="I1436" s="68" t="n">
        <f aca="false">Assumptions!$B$58</f>
        <v>5.35750011455817</v>
      </c>
      <c r="J1436" s="68" t="n">
        <f aca="false">INDEX(Yearly!$D$5:$D$22,MATCH(C1436,Yearly!$A$5:$A$22,0))</f>
        <v>0.568938065262814</v>
      </c>
      <c r="K1436" s="68" t="n">
        <f aca="false">G1436-I1436-J1436</f>
        <v>731.218911820179</v>
      </c>
      <c r="L1436" s="69" t="n">
        <f aca="false">(I1436+J1436)/Assumptions!$B$8</f>
        <v>0.000261318896149115</v>
      </c>
      <c r="M1436" s="70" t="n">
        <f aca="false">F1436-L1436</f>
        <v>0.0607386811038509</v>
      </c>
      <c r="N1436" s="71" t="n">
        <f aca="false">G1436*Assumptions!$B$7</f>
        <v>5797648.17775</v>
      </c>
      <c r="O1436" s="71" t="n">
        <f aca="false">K1436*Assumptions!$B$7</f>
        <v>5751036.74146571</v>
      </c>
      <c r="P1436" s="68" t="n">
        <f aca="false">P1435+G1436</f>
        <v>19819.4829</v>
      </c>
      <c r="Q1436" s="68" t="n">
        <f aca="false">MAX(Q1435,P1436)</f>
        <v>19819.4829</v>
      </c>
      <c r="R1436" s="68" t="n">
        <f aca="false">Q1436-P1436</f>
        <v>0</v>
      </c>
      <c r="S1436" s="68" t="n">
        <f aca="false">S1435+K1436</f>
        <v>11421.6725876882</v>
      </c>
      <c r="T1436" s="68" t="n">
        <f aca="false">MAX(T1435,S1436)</f>
        <v>11421.6725876882</v>
      </c>
      <c r="U1436" s="68" t="n">
        <f aca="false">T1436-S1436</f>
        <v>0</v>
      </c>
      <c r="V1436" s="70" t="n">
        <f aca="false">V1435+F1436</f>
        <v>2.95910000000001</v>
      </c>
      <c r="W1436" s="70" t="n">
        <f aca="false">MAX(W1435,V1436)</f>
        <v>2.95910000000001</v>
      </c>
      <c r="X1436" s="70" t="n">
        <f aca="false">W1436-V1436</f>
        <v>0</v>
      </c>
      <c r="Y1436" s="70" t="n">
        <f aca="false">Y1435+M1436</f>
        <v>2.58880903360553</v>
      </c>
      <c r="Z1436" s="70" t="n">
        <f aca="false">MAX(Z1435,Y1436)</f>
        <v>2.58880903360553</v>
      </c>
      <c r="AA1436" s="70" t="n">
        <f aca="false">Z1436-Y1436</f>
        <v>0</v>
      </c>
      <c r="AB1436" s="72" t="n">
        <f aca="false">AB1435*(1+F1436)</f>
        <v>16.4848183722843</v>
      </c>
      <c r="AC1436" s="73" t="n">
        <f aca="false">MAX(AC1435,AB1436)</f>
        <v>16.4848183722843</v>
      </c>
      <c r="AD1436" s="70" t="n">
        <f aca="false">1-AB1436/AC1436</f>
        <v>0</v>
      </c>
      <c r="AE1436" s="73" t="n">
        <f aca="false">AE1435*(1+M1436)</f>
        <v>11.3906261031746</v>
      </c>
      <c r="AF1436" s="73" t="n">
        <f aca="false">MAX(AF1435,AE1436)</f>
        <v>11.3906261031746</v>
      </c>
      <c r="AG1436" s="70" t="n">
        <f aca="false">1-AE1436/AF1436</f>
        <v>0</v>
      </c>
      <c r="AH1436" s="74" t="n">
        <f aca="false">IF(R1436&gt;0,AH1435+1,0)</f>
        <v>0</v>
      </c>
      <c r="AI1436" s="74" t="n">
        <f aca="false">IF(U1436&gt;0,AI1435+1,0)</f>
        <v>0</v>
      </c>
      <c r="AJ1436" s="74" t="n">
        <f aca="false">IF(G1436&gt;0,AJ1435+1,0)</f>
        <v>1</v>
      </c>
      <c r="AK1436" s="74" t="n">
        <f aca="false">IF(G1436&lt;=0,AK1435+1,0)</f>
        <v>0</v>
      </c>
      <c r="AL1436" s="74" t="n">
        <f aca="false">IF(K1436&gt;0,AL1435+1,0)</f>
        <v>1</v>
      </c>
      <c r="AM1436" s="74" t="n">
        <f aca="false">IF(K1436&lt;=0,AM1435+1,0)</f>
        <v>0</v>
      </c>
    </row>
    <row r="1437" customFormat="false" ht="15" hidden="false" customHeight="false" outlineLevel="0" collapsed="false">
      <c r="A1437" s="61" t="n">
        <v>1441</v>
      </c>
      <c r="B1437" s="62" t="n">
        <v>43895.46875</v>
      </c>
      <c r="C1437" s="63" t="n">
        <f aca="false">YEAR(B1437)</f>
        <v>2020</v>
      </c>
      <c r="D1437" s="32" t="s">
        <v>277</v>
      </c>
      <c r="E1437" s="64" t="n">
        <v>11347.05</v>
      </c>
      <c r="F1437" s="65" t="n">
        <v>-0.0022</v>
      </c>
      <c r="G1437" s="66" t="n">
        <v>-24.96351</v>
      </c>
      <c r="H1437" s="67" t="n">
        <f aca="false">E1437+IF(D1437="Long",1,-1)*G1437</f>
        <v>11322.08649</v>
      </c>
      <c r="I1437" s="68" t="n">
        <f aca="false">Assumptions!$B$58</f>
        <v>5.35750011455817</v>
      </c>
      <c r="J1437" s="68" t="n">
        <f aca="false">INDEX(Yearly!$D$5:$D$22,MATCH(C1437,Yearly!$A$5:$A$22,0))</f>
        <v>0.568938065262814</v>
      </c>
      <c r="K1437" s="68" t="n">
        <f aca="false">G1437-I1437-J1437</f>
        <v>-30.889948179821</v>
      </c>
      <c r="L1437" s="69" t="n">
        <f aca="false">(I1437+J1437)/Assumptions!$B$8</f>
        <v>0.000261318896149115</v>
      </c>
      <c r="M1437" s="70" t="n">
        <f aca="false">F1437-L1437</f>
        <v>-0.00246131889614912</v>
      </c>
      <c r="N1437" s="71" t="n">
        <f aca="false">G1437*Assumptions!$B$7</f>
        <v>-196338.00615</v>
      </c>
      <c r="O1437" s="71" t="n">
        <f aca="false">K1437*Assumptions!$B$7</f>
        <v>-242949.442434292</v>
      </c>
      <c r="P1437" s="68" t="n">
        <f aca="false">P1436+G1437</f>
        <v>19794.51939</v>
      </c>
      <c r="Q1437" s="68" t="n">
        <f aca="false">MAX(Q1436,P1437)</f>
        <v>19819.4829</v>
      </c>
      <c r="R1437" s="68" t="n">
        <f aca="false">Q1437-P1437</f>
        <v>24.9635100000014</v>
      </c>
      <c r="S1437" s="68" t="n">
        <f aca="false">S1436+K1437</f>
        <v>11390.7826395084</v>
      </c>
      <c r="T1437" s="68" t="n">
        <f aca="false">MAX(T1436,S1437)</f>
        <v>11421.6725876882</v>
      </c>
      <c r="U1437" s="68" t="n">
        <f aca="false">T1437-S1437</f>
        <v>30.8899481798217</v>
      </c>
      <c r="V1437" s="70" t="n">
        <f aca="false">V1436+F1437</f>
        <v>2.95690000000001</v>
      </c>
      <c r="W1437" s="70" t="n">
        <f aca="false">MAX(W1436,V1437)</f>
        <v>2.95910000000001</v>
      </c>
      <c r="X1437" s="70" t="n">
        <f aca="false">W1437-V1437</f>
        <v>0.0022000000000002</v>
      </c>
      <c r="Y1437" s="70" t="n">
        <f aca="false">Y1436+M1437</f>
        <v>2.58634771470938</v>
      </c>
      <c r="Z1437" s="70" t="n">
        <f aca="false">MAX(Z1436,Y1437)</f>
        <v>2.58880903360553</v>
      </c>
      <c r="AA1437" s="70" t="n">
        <f aca="false">Z1437-Y1437</f>
        <v>0.00246131889614931</v>
      </c>
      <c r="AB1437" s="72" t="n">
        <f aca="false">AB1436*(1+F1437)</f>
        <v>16.4485517718652</v>
      </c>
      <c r="AC1437" s="73" t="n">
        <f aca="false">MAX(AC1436,AB1437)</f>
        <v>16.4848183722843</v>
      </c>
      <c r="AD1437" s="70" t="n">
        <f aca="false">1-AB1437/AC1437</f>
        <v>0.00220000000000009</v>
      </c>
      <c r="AE1437" s="73" t="n">
        <f aca="false">AE1436*(1+M1437)</f>
        <v>11.3625901399079</v>
      </c>
      <c r="AF1437" s="73" t="n">
        <f aca="false">MAX(AF1436,AE1437)</f>
        <v>11.3906261031746</v>
      </c>
      <c r="AG1437" s="70" t="n">
        <f aca="false">1-AE1437/AF1437</f>
        <v>0.0024613188961492</v>
      </c>
      <c r="AH1437" s="74" t="n">
        <f aca="false">IF(R1437&gt;0,AH1436+1,0)</f>
        <v>1</v>
      </c>
      <c r="AI1437" s="74" t="n">
        <f aca="false">IF(U1437&gt;0,AI1436+1,0)</f>
        <v>1</v>
      </c>
      <c r="AJ1437" s="74" t="n">
        <f aca="false">IF(G1437&gt;0,AJ1436+1,0)</f>
        <v>0</v>
      </c>
      <c r="AK1437" s="74" t="n">
        <f aca="false">IF(G1437&lt;=0,AK1436+1,0)</f>
        <v>1</v>
      </c>
      <c r="AL1437" s="74" t="n">
        <f aca="false">IF(K1437&gt;0,AL1436+1,0)</f>
        <v>0</v>
      </c>
      <c r="AM1437" s="74" t="n">
        <f aca="false">IF(K1437&lt;=0,AM1436+1,0)</f>
        <v>1</v>
      </c>
    </row>
    <row r="1438" customFormat="false" ht="15" hidden="false" customHeight="false" outlineLevel="0" collapsed="false">
      <c r="A1438" s="61" t="n">
        <v>1442</v>
      </c>
      <c r="B1438" s="62" t="n">
        <v>43895.5798611111</v>
      </c>
      <c r="C1438" s="63" t="n">
        <f aca="false">YEAR(B1438)</f>
        <v>2020</v>
      </c>
      <c r="D1438" s="32" t="s">
        <v>276</v>
      </c>
      <c r="E1438" s="64" t="n">
        <v>11321.65</v>
      </c>
      <c r="F1438" s="65" t="n">
        <v>0.2698</v>
      </c>
      <c r="G1438" s="66" t="n">
        <v>3054.58117</v>
      </c>
      <c r="H1438" s="67" t="n">
        <f aca="false">E1438+IF(D1438="Long",1,-1)*G1438</f>
        <v>8267.06883</v>
      </c>
      <c r="I1438" s="68" t="n">
        <f aca="false">Assumptions!$B$58</f>
        <v>5.35750011455817</v>
      </c>
      <c r="J1438" s="68" t="n">
        <f aca="false">INDEX(Yearly!$D$5:$D$22,MATCH(C1438,Yearly!$A$5:$A$22,0))</f>
        <v>0.568938065262814</v>
      </c>
      <c r="K1438" s="68" t="n">
        <f aca="false">G1438-I1438-J1438</f>
        <v>3048.65473182018</v>
      </c>
      <c r="L1438" s="69" t="n">
        <f aca="false">(I1438+J1438)/Assumptions!$B$8</f>
        <v>0.000261318896149115</v>
      </c>
      <c r="M1438" s="70" t="n">
        <f aca="false">F1438-L1438</f>
        <v>0.269538681103851</v>
      </c>
      <c r="N1438" s="71" t="n">
        <f aca="false">G1438*Assumptions!$B$7</f>
        <v>24024280.90205</v>
      </c>
      <c r="O1438" s="71" t="n">
        <f aca="false">K1438*Assumptions!$B$7</f>
        <v>23977669.4657657</v>
      </c>
      <c r="P1438" s="68" t="n">
        <f aca="false">P1437+G1438</f>
        <v>22849.10056</v>
      </c>
      <c r="Q1438" s="68" t="n">
        <f aca="false">MAX(Q1437,P1438)</f>
        <v>22849.10056</v>
      </c>
      <c r="R1438" s="68" t="n">
        <f aca="false">Q1438-P1438</f>
        <v>0</v>
      </c>
      <c r="S1438" s="68" t="n">
        <f aca="false">S1437+K1438</f>
        <v>14439.4373713286</v>
      </c>
      <c r="T1438" s="68" t="n">
        <f aca="false">MAX(T1437,S1438)</f>
        <v>14439.4373713286</v>
      </c>
      <c r="U1438" s="68" t="n">
        <f aca="false">T1438-S1438</f>
        <v>0</v>
      </c>
      <c r="V1438" s="70" t="n">
        <f aca="false">V1437+F1438</f>
        <v>3.22670000000001</v>
      </c>
      <c r="W1438" s="70" t="n">
        <f aca="false">MAX(W1437,V1438)</f>
        <v>3.22670000000001</v>
      </c>
      <c r="X1438" s="70" t="n">
        <f aca="false">W1438-V1438</f>
        <v>0</v>
      </c>
      <c r="Y1438" s="70" t="n">
        <f aca="false">Y1437+M1438</f>
        <v>2.85588639581323</v>
      </c>
      <c r="Z1438" s="70" t="n">
        <f aca="false">MAX(Z1437,Y1438)</f>
        <v>2.85588639581323</v>
      </c>
      <c r="AA1438" s="70" t="n">
        <f aca="false">Z1438-Y1438</f>
        <v>0</v>
      </c>
      <c r="AB1438" s="72" t="n">
        <f aca="false">AB1437*(1+F1438)</f>
        <v>20.8863710399145</v>
      </c>
      <c r="AC1438" s="73" t="n">
        <f aca="false">MAX(AC1437,AB1438)</f>
        <v>20.8863710399145</v>
      </c>
      <c r="AD1438" s="70" t="n">
        <f aca="false">1-AB1438/AC1438</f>
        <v>0</v>
      </c>
      <c r="AE1438" s="73" t="n">
        <f aca="false">AE1437*(1+M1438)</f>
        <v>14.4252477001423</v>
      </c>
      <c r="AF1438" s="73" t="n">
        <f aca="false">MAX(AF1437,AE1438)</f>
        <v>14.4252477001423</v>
      </c>
      <c r="AG1438" s="70" t="n">
        <f aca="false">1-AE1438/AF1438</f>
        <v>0</v>
      </c>
      <c r="AH1438" s="74" t="n">
        <f aca="false">IF(R1438&gt;0,AH1437+1,0)</f>
        <v>0</v>
      </c>
      <c r="AI1438" s="74" t="n">
        <f aca="false">IF(U1438&gt;0,AI1437+1,0)</f>
        <v>0</v>
      </c>
      <c r="AJ1438" s="74" t="n">
        <f aca="false">IF(G1438&gt;0,AJ1437+1,0)</f>
        <v>1</v>
      </c>
      <c r="AK1438" s="74" t="n">
        <f aca="false">IF(G1438&lt;=0,AK1437+1,0)</f>
        <v>0</v>
      </c>
      <c r="AL1438" s="74" t="n">
        <f aca="false">IF(K1438&gt;0,AL1437+1,0)</f>
        <v>1</v>
      </c>
      <c r="AM1438" s="74" t="n">
        <f aca="false">IF(K1438&lt;=0,AM1437+1,0)</f>
        <v>0</v>
      </c>
    </row>
    <row r="1439" customFormat="false" ht="15" hidden="false" customHeight="false" outlineLevel="0" collapsed="false">
      <c r="A1439" s="61" t="n">
        <v>1443</v>
      </c>
      <c r="B1439" s="62" t="n">
        <v>43915.5729166667</v>
      </c>
      <c r="C1439" s="63" t="n">
        <f aca="false">YEAR(B1439)</f>
        <v>2020</v>
      </c>
      <c r="D1439" s="32" t="s">
        <v>277</v>
      </c>
      <c r="E1439" s="64" t="n">
        <v>8267.15</v>
      </c>
      <c r="F1439" s="65" t="n">
        <v>0.0282</v>
      </c>
      <c r="G1439" s="66" t="n">
        <v>233.13363</v>
      </c>
      <c r="H1439" s="67" t="n">
        <f aca="false">E1439+IF(D1439="Long",1,-1)*G1439</f>
        <v>8500.28363</v>
      </c>
      <c r="I1439" s="68" t="n">
        <f aca="false">Assumptions!$B$58</f>
        <v>5.35750011455817</v>
      </c>
      <c r="J1439" s="68" t="n">
        <f aca="false">INDEX(Yearly!$D$5:$D$22,MATCH(C1439,Yearly!$A$5:$A$22,0))</f>
        <v>0.568938065262814</v>
      </c>
      <c r="K1439" s="68" t="n">
        <f aca="false">G1439-I1439-J1439</f>
        <v>227.207191820179</v>
      </c>
      <c r="L1439" s="69" t="n">
        <f aca="false">(I1439+J1439)/Assumptions!$B$8</f>
        <v>0.000261318896149115</v>
      </c>
      <c r="M1439" s="70" t="n">
        <f aca="false">F1439-L1439</f>
        <v>0.0279386811038509</v>
      </c>
      <c r="N1439" s="71" t="n">
        <f aca="false">G1439*Assumptions!$B$7</f>
        <v>1833595.99995</v>
      </c>
      <c r="O1439" s="71" t="n">
        <f aca="false">K1439*Assumptions!$B$7</f>
        <v>1786984.56366571</v>
      </c>
      <c r="P1439" s="68" t="n">
        <f aca="false">P1438+G1439</f>
        <v>23082.23419</v>
      </c>
      <c r="Q1439" s="68" t="n">
        <f aca="false">MAX(Q1438,P1439)</f>
        <v>23082.23419</v>
      </c>
      <c r="R1439" s="68" t="n">
        <f aca="false">Q1439-P1439</f>
        <v>0</v>
      </c>
      <c r="S1439" s="68" t="n">
        <f aca="false">S1438+K1439</f>
        <v>14666.6445631488</v>
      </c>
      <c r="T1439" s="68" t="n">
        <f aca="false">MAX(T1438,S1439)</f>
        <v>14666.6445631488</v>
      </c>
      <c r="U1439" s="68" t="n">
        <f aca="false">T1439-S1439</f>
        <v>0</v>
      </c>
      <c r="V1439" s="70" t="n">
        <f aca="false">V1438+F1439</f>
        <v>3.25490000000001</v>
      </c>
      <c r="W1439" s="70" t="n">
        <f aca="false">MAX(W1438,V1439)</f>
        <v>3.25490000000001</v>
      </c>
      <c r="X1439" s="70" t="n">
        <f aca="false">W1439-V1439</f>
        <v>0</v>
      </c>
      <c r="Y1439" s="70" t="n">
        <f aca="false">Y1438+M1439</f>
        <v>2.88382507691709</v>
      </c>
      <c r="Z1439" s="70" t="n">
        <f aca="false">MAX(Z1438,Y1439)</f>
        <v>2.88382507691709</v>
      </c>
      <c r="AA1439" s="70" t="n">
        <f aca="false">Z1439-Y1439</f>
        <v>0</v>
      </c>
      <c r="AB1439" s="72" t="n">
        <f aca="false">AB1438*(1+F1439)</f>
        <v>21.4753667032401</v>
      </c>
      <c r="AC1439" s="73" t="n">
        <f aca="false">MAX(AC1438,AB1439)</f>
        <v>21.4753667032401</v>
      </c>
      <c r="AD1439" s="70" t="n">
        <f aca="false">1-AB1439/AC1439</f>
        <v>0</v>
      </c>
      <c r="AE1439" s="73" t="n">
        <f aca="false">AE1438*(1+M1439)</f>
        <v>14.8282700954806</v>
      </c>
      <c r="AF1439" s="73" t="n">
        <f aca="false">MAX(AF1438,AE1439)</f>
        <v>14.8282700954806</v>
      </c>
      <c r="AG1439" s="70" t="n">
        <f aca="false">1-AE1439/AF1439</f>
        <v>0</v>
      </c>
      <c r="AH1439" s="74" t="n">
        <f aca="false">IF(R1439&gt;0,AH1438+1,0)</f>
        <v>0</v>
      </c>
      <c r="AI1439" s="74" t="n">
        <f aca="false">IF(U1439&gt;0,AI1438+1,0)</f>
        <v>0</v>
      </c>
      <c r="AJ1439" s="74" t="n">
        <f aca="false">IF(G1439&gt;0,AJ1438+1,0)</f>
        <v>2</v>
      </c>
      <c r="AK1439" s="74" t="n">
        <f aca="false">IF(G1439&lt;=0,AK1438+1,0)</f>
        <v>0</v>
      </c>
      <c r="AL1439" s="74" t="n">
        <f aca="false">IF(K1439&gt;0,AL1438+1,0)</f>
        <v>2</v>
      </c>
      <c r="AM1439" s="74" t="n">
        <f aca="false">IF(K1439&lt;=0,AM1438+1,0)</f>
        <v>0</v>
      </c>
    </row>
    <row r="1440" customFormat="false" ht="15" hidden="false" customHeight="false" outlineLevel="0" collapsed="false">
      <c r="A1440" s="61" t="n">
        <v>1444</v>
      </c>
      <c r="B1440" s="62" t="n">
        <v>43920.40625</v>
      </c>
      <c r="C1440" s="63" t="n">
        <f aca="false">YEAR(B1440)</f>
        <v>2020</v>
      </c>
      <c r="D1440" s="32" t="s">
        <v>276</v>
      </c>
      <c r="E1440" s="64" t="n">
        <v>8500.1</v>
      </c>
      <c r="F1440" s="65" t="n">
        <v>0.0073</v>
      </c>
      <c r="G1440" s="66" t="n">
        <v>62.05073</v>
      </c>
      <c r="H1440" s="67" t="n">
        <f aca="false">E1440+IF(D1440="Long",1,-1)*G1440</f>
        <v>8438.04927</v>
      </c>
      <c r="I1440" s="68" t="n">
        <f aca="false">Assumptions!$B$58</f>
        <v>5.35750011455817</v>
      </c>
      <c r="J1440" s="68" t="n">
        <f aca="false">INDEX(Yearly!$D$5:$D$22,MATCH(C1440,Yearly!$A$5:$A$22,0))</f>
        <v>0.568938065262814</v>
      </c>
      <c r="K1440" s="68" t="n">
        <f aca="false">G1440-I1440-J1440</f>
        <v>56.124291820179</v>
      </c>
      <c r="L1440" s="69" t="n">
        <f aca="false">(I1440+J1440)/Assumptions!$B$8</f>
        <v>0.000261318896149115</v>
      </c>
      <c r="M1440" s="70" t="n">
        <f aca="false">F1440-L1440</f>
        <v>0.00703868110385088</v>
      </c>
      <c r="N1440" s="71" t="n">
        <f aca="false">G1440*Assumptions!$B$7</f>
        <v>488028.99145</v>
      </c>
      <c r="O1440" s="71" t="n">
        <f aca="false">K1440*Assumptions!$B$7</f>
        <v>441417.555165708</v>
      </c>
      <c r="P1440" s="68" t="n">
        <f aca="false">P1439+G1440</f>
        <v>23144.28492</v>
      </c>
      <c r="Q1440" s="68" t="n">
        <f aca="false">MAX(Q1439,P1440)</f>
        <v>23144.28492</v>
      </c>
      <c r="R1440" s="68" t="n">
        <f aca="false">Q1440-P1440</f>
        <v>0</v>
      </c>
      <c r="S1440" s="68" t="n">
        <f aca="false">S1439+K1440</f>
        <v>14722.7688549689</v>
      </c>
      <c r="T1440" s="68" t="n">
        <f aca="false">MAX(T1439,S1440)</f>
        <v>14722.7688549689</v>
      </c>
      <c r="U1440" s="68" t="n">
        <f aca="false">T1440-S1440</f>
        <v>0</v>
      </c>
      <c r="V1440" s="70" t="n">
        <f aca="false">V1439+F1440</f>
        <v>3.26220000000001</v>
      </c>
      <c r="W1440" s="70" t="n">
        <f aca="false">MAX(W1439,V1440)</f>
        <v>3.26220000000001</v>
      </c>
      <c r="X1440" s="70" t="n">
        <f aca="false">W1440-V1440</f>
        <v>0</v>
      </c>
      <c r="Y1440" s="70" t="n">
        <f aca="false">Y1439+M1440</f>
        <v>2.89086375802094</v>
      </c>
      <c r="Z1440" s="70" t="n">
        <f aca="false">MAX(Z1439,Y1440)</f>
        <v>2.89086375802094</v>
      </c>
      <c r="AA1440" s="70" t="n">
        <f aca="false">Z1440-Y1440</f>
        <v>0</v>
      </c>
      <c r="AB1440" s="72" t="n">
        <f aca="false">AB1439*(1+F1440)</f>
        <v>21.6321368801737</v>
      </c>
      <c r="AC1440" s="73" t="n">
        <f aca="false">MAX(AC1439,AB1440)</f>
        <v>21.6321368801737</v>
      </c>
      <c r="AD1440" s="70" t="n">
        <f aca="false">1-AB1440/AC1440</f>
        <v>0</v>
      </c>
      <c r="AE1440" s="73" t="n">
        <f aca="false">AE1439*(1+M1440)</f>
        <v>14.9326415600045</v>
      </c>
      <c r="AF1440" s="73" t="n">
        <f aca="false">MAX(AF1439,AE1440)</f>
        <v>14.9326415600045</v>
      </c>
      <c r="AG1440" s="70" t="n">
        <f aca="false">1-AE1440/AF1440</f>
        <v>0</v>
      </c>
      <c r="AH1440" s="74" t="n">
        <f aca="false">IF(R1440&gt;0,AH1439+1,0)</f>
        <v>0</v>
      </c>
      <c r="AI1440" s="74" t="n">
        <f aca="false">IF(U1440&gt;0,AI1439+1,0)</f>
        <v>0</v>
      </c>
      <c r="AJ1440" s="74" t="n">
        <f aca="false">IF(G1440&gt;0,AJ1439+1,0)</f>
        <v>3</v>
      </c>
      <c r="AK1440" s="74" t="n">
        <f aca="false">IF(G1440&lt;=0,AK1439+1,0)</f>
        <v>0</v>
      </c>
      <c r="AL1440" s="74" t="n">
        <f aca="false">IF(K1440&gt;0,AL1439+1,0)</f>
        <v>3</v>
      </c>
      <c r="AM1440" s="74" t="n">
        <f aca="false">IF(K1440&lt;=0,AM1439+1,0)</f>
        <v>0</v>
      </c>
    </row>
    <row r="1441" customFormat="false" ht="15" hidden="false" customHeight="false" outlineLevel="0" collapsed="false">
      <c r="A1441" s="61" t="n">
        <v>1445</v>
      </c>
      <c r="B1441" s="62" t="n">
        <v>43921.4097222222</v>
      </c>
      <c r="C1441" s="63" t="n">
        <f aca="false">YEAR(B1441)</f>
        <v>2020</v>
      </c>
      <c r="D1441" s="32" t="s">
        <v>277</v>
      </c>
      <c r="E1441" s="64" t="n">
        <v>8438.05</v>
      </c>
      <c r="F1441" s="65" t="n">
        <v>-0.0029</v>
      </c>
      <c r="G1441" s="66" t="n">
        <v>-24.470345</v>
      </c>
      <c r="H1441" s="67" t="n">
        <f aca="false">E1441+IF(D1441="Long",1,-1)*G1441</f>
        <v>8413.579655</v>
      </c>
      <c r="I1441" s="68" t="n">
        <f aca="false">Assumptions!$B$58</f>
        <v>5.35750011455817</v>
      </c>
      <c r="J1441" s="68" t="n">
        <f aca="false">INDEX(Yearly!$D$5:$D$22,MATCH(C1441,Yearly!$A$5:$A$22,0))</f>
        <v>0.568938065262814</v>
      </c>
      <c r="K1441" s="68" t="n">
        <f aca="false">G1441-I1441-J1441</f>
        <v>-30.396783179821</v>
      </c>
      <c r="L1441" s="69" t="n">
        <f aca="false">(I1441+J1441)/Assumptions!$B$8</f>
        <v>0.000261318896149115</v>
      </c>
      <c r="M1441" s="70" t="n">
        <f aca="false">F1441-L1441</f>
        <v>-0.00316131889614912</v>
      </c>
      <c r="N1441" s="71" t="n">
        <f aca="false">G1441*Assumptions!$B$7</f>
        <v>-192459.263425</v>
      </c>
      <c r="O1441" s="71" t="n">
        <f aca="false">K1441*Assumptions!$B$7</f>
        <v>-239070.699709292</v>
      </c>
      <c r="P1441" s="68" t="n">
        <f aca="false">P1440+G1441</f>
        <v>23119.814575</v>
      </c>
      <c r="Q1441" s="68" t="n">
        <f aca="false">MAX(Q1440,P1441)</f>
        <v>23144.28492</v>
      </c>
      <c r="R1441" s="68" t="n">
        <f aca="false">Q1441-P1441</f>
        <v>24.4703450000015</v>
      </c>
      <c r="S1441" s="68" t="n">
        <f aca="false">S1440+K1441</f>
        <v>14692.3720717891</v>
      </c>
      <c r="T1441" s="68" t="n">
        <f aca="false">MAX(T1440,S1441)</f>
        <v>14722.7688549689</v>
      </c>
      <c r="U1441" s="68" t="n">
        <f aca="false">T1441-S1441</f>
        <v>30.3967831798218</v>
      </c>
      <c r="V1441" s="70" t="n">
        <f aca="false">V1440+F1441</f>
        <v>3.25930000000001</v>
      </c>
      <c r="W1441" s="70" t="n">
        <f aca="false">MAX(W1440,V1441)</f>
        <v>3.26220000000001</v>
      </c>
      <c r="X1441" s="70" t="n">
        <f aca="false">W1441-V1441</f>
        <v>0.0028999999999999</v>
      </c>
      <c r="Y1441" s="70" t="n">
        <f aca="false">Y1440+M1441</f>
        <v>2.88770243912479</v>
      </c>
      <c r="Z1441" s="70" t="n">
        <f aca="false">MAX(Z1440,Y1441)</f>
        <v>2.89086375802094</v>
      </c>
      <c r="AA1441" s="70" t="n">
        <f aca="false">Z1441-Y1441</f>
        <v>0.00316131889614901</v>
      </c>
      <c r="AB1441" s="72" t="n">
        <f aca="false">AB1440*(1+F1441)</f>
        <v>21.5694036832212</v>
      </c>
      <c r="AC1441" s="73" t="n">
        <f aca="false">MAX(AC1440,AB1441)</f>
        <v>21.6321368801737</v>
      </c>
      <c r="AD1441" s="70" t="n">
        <f aca="false">1-AB1441/AC1441</f>
        <v>0.00290000000000001</v>
      </c>
      <c r="AE1441" s="73" t="n">
        <f aca="false">AE1440*(1+M1441)</f>
        <v>14.8854347180714</v>
      </c>
      <c r="AF1441" s="73" t="n">
        <f aca="false">MAX(AF1440,AE1441)</f>
        <v>14.9326415600045</v>
      </c>
      <c r="AG1441" s="70" t="n">
        <f aca="false">1-AE1441/AF1441</f>
        <v>0.00316131889614912</v>
      </c>
      <c r="AH1441" s="74" t="n">
        <f aca="false">IF(R1441&gt;0,AH1440+1,0)</f>
        <v>1</v>
      </c>
      <c r="AI1441" s="74" t="n">
        <f aca="false">IF(U1441&gt;0,AI1440+1,0)</f>
        <v>1</v>
      </c>
      <c r="AJ1441" s="74" t="n">
        <f aca="false">IF(G1441&gt;0,AJ1440+1,0)</f>
        <v>0</v>
      </c>
      <c r="AK1441" s="74" t="n">
        <f aca="false">IF(G1441&lt;=0,AK1440+1,0)</f>
        <v>1</v>
      </c>
      <c r="AL1441" s="74" t="n">
        <f aca="false">IF(K1441&gt;0,AL1440+1,0)</f>
        <v>0</v>
      </c>
      <c r="AM1441" s="74" t="n">
        <f aca="false">IF(K1441&lt;=0,AM1440+1,0)</f>
        <v>1</v>
      </c>
    </row>
    <row r="1442" customFormat="false" ht="15" hidden="false" customHeight="false" outlineLevel="0" collapsed="false">
      <c r="A1442" s="61" t="n">
        <v>1446</v>
      </c>
      <c r="B1442" s="62" t="n">
        <v>43922.40625</v>
      </c>
      <c r="C1442" s="63" t="n">
        <f aca="false">YEAR(B1442)</f>
        <v>2020</v>
      </c>
      <c r="D1442" s="32" t="s">
        <v>276</v>
      </c>
      <c r="E1442" s="64" t="n">
        <v>8414</v>
      </c>
      <c r="F1442" s="65" t="n">
        <v>-0.0038</v>
      </c>
      <c r="G1442" s="66" t="n">
        <v>-31.9732</v>
      </c>
      <c r="H1442" s="67" t="n">
        <f aca="false">E1442+IF(D1442="Long",1,-1)*G1442</f>
        <v>8445.9732</v>
      </c>
      <c r="I1442" s="68" t="n">
        <f aca="false">Assumptions!$B$58</f>
        <v>5.35750011455817</v>
      </c>
      <c r="J1442" s="68" t="n">
        <f aca="false">INDEX(Yearly!$D$5:$D$22,MATCH(C1442,Yearly!$A$5:$A$22,0))</f>
        <v>0.568938065262814</v>
      </c>
      <c r="K1442" s="68" t="n">
        <f aca="false">G1442-I1442-J1442</f>
        <v>-37.899638179821</v>
      </c>
      <c r="L1442" s="69" t="n">
        <f aca="false">(I1442+J1442)/Assumptions!$B$8</f>
        <v>0.000261318896149115</v>
      </c>
      <c r="M1442" s="70" t="n">
        <f aca="false">F1442-L1442</f>
        <v>-0.00406131889614912</v>
      </c>
      <c r="N1442" s="71" t="n">
        <f aca="false">G1442*Assumptions!$B$7</f>
        <v>-251469.218</v>
      </c>
      <c r="O1442" s="71" t="n">
        <f aca="false">K1442*Assumptions!$B$7</f>
        <v>-298080.654284292</v>
      </c>
      <c r="P1442" s="68" t="n">
        <f aca="false">P1441+G1442</f>
        <v>23087.841375</v>
      </c>
      <c r="Q1442" s="68" t="n">
        <f aca="false">MAX(Q1441,P1442)</f>
        <v>23144.28492</v>
      </c>
      <c r="R1442" s="68" t="n">
        <f aca="false">Q1442-P1442</f>
        <v>56.4435450000019</v>
      </c>
      <c r="S1442" s="68" t="n">
        <f aca="false">S1441+K1442</f>
        <v>14654.4724336093</v>
      </c>
      <c r="T1442" s="68" t="n">
        <f aca="false">MAX(T1441,S1442)</f>
        <v>14722.7688549689</v>
      </c>
      <c r="U1442" s="68" t="n">
        <f aca="false">T1442-S1442</f>
        <v>68.2964213596424</v>
      </c>
      <c r="V1442" s="70" t="n">
        <f aca="false">V1441+F1442</f>
        <v>3.25550000000001</v>
      </c>
      <c r="W1442" s="70" t="n">
        <f aca="false">MAX(W1441,V1442)</f>
        <v>3.26220000000001</v>
      </c>
      <c r="X1442" s="70" t="n">
        <f aca="false">W1442-V1442</f>
        <v>0.00669999999999993</v>
      </c>
      <c r="Y1442" s="70" t="n">
        <f aca="false">Y1441+M1442</f>
        <v>2.88364112022864</v>
      </c>
      <c r="Z1442" s="70" t="n">
        <f aca="false">MAX(Z1441,Y1442)</f>
        <v>2.89086375802094</v>
      </c>
      <c r="AA1442" s="70" t="n">
        <f aca="false">Z1442-Y1442</f>
        <v>0.00722263779229815</v>
      </c>
      <c r="AB1442" s="72" t="n">
        <f aca="false">AB1441*(1+F1442)</f>
        <v>21.487439949225</v>
      </c>
      <c r="AC1442" s="73" t="n">
        <f aca="false">MAX(AC1441,AB1442)</f>
        <v>21.6321368801737</v>
      </c>
      <c r="AD1442" s="70" t="n">
        <f aca="false">1-AB1442/AC1442</f>
        <v>0.00668897999999996</v>
      </c>
      <c r="AE1442" s="73" t="n">
        <f aca="false">AE1441*(1+M1442)</f>
        <v>14.8249802207735</v>
      </c>
      <c r="AF1442" s="73" t="n">
        <f aca="false">MAX(AF1441,AE1442)</f>
        <v>14.9326415600045</v>
      </c>
      <c r="AG1442" s="70" t="n">
        <f aca="false">1-AE1442/AF1442</f>
        <v>0.00720979866812854</v>
      </c>
      <c r="AH1442" s="74" t="n">
        <f aca="false">IF(R1442&gt;0,AH1441+1,0)</f>
        <v>2</v>
      </c>
      <c r="AI1442" s="74" t="n">
        <f aca="false">IF(U1442&gt;0,AI1441+1,0)</f>
        <v>2</v>
      </c>
      <c r="AJ1442" s="74" t="n">
        <f aca="false">IF(G1442&gt;0,AJ1441+1,0)</f>
        <v>0</v>
      </c>
      <c r="AK1442" s="74" t="n">
        <f aca="false">IF(G1442&lt;=0,AK1441+1,0)</f>
        <v>2</v>
      </c>
      <c r="AL1442" s="74" t="n">
        <f aca="false">IF(K1442&gt;0,AL1441+1,0)</f>
        <v>0</v>
      </c>
      <c r="AM1442" s="74" t="n">
        <f aca="false">IF(K1442&lt;=0,AM1441+1,0)</f>
        <v>2</v>
      </c>
    </row>
    <row r="1443" customFormat="false" ht="15" hidden="false" customHeight="false" outlineLevel="0" collapsed="false">
      <c r="A1443" s="61" t="n">
        <v>1447</v>
      </c>
      <c r="B1443" s="62" t="n">
        <v>43928.40625</v>
      </c>
      <c r="C1443" s="63" t="n">
        <f aca="false">YEAR(B1443)</f>
        <v>2020</v>
      </c>
      <c r="D1443" s="32" t="s">
        <v>277</v>
      </c>
      <c r="E1443" s="64" t="n">
        <v>8445.6</v>
      </c>
      <c r="F1443" s="65" t="n">
        <v>0.0559</v>
      </c>
      <c r="G1443" s="66" t="n">
        <v>472.10904</v>
      </c>
      <c r="H1443" s="67" t="n">
        <f aca="false">E1443+IF(D1443="Long",1,-1)*G1443</f>
        <v>8917.70904</v>
      </c>
      <c r="I1443" s="68" t="n">
        <f aca="false">Assumptions!$B$58</f>
        <v>5.35750011455817</v>
      </c>
      <c r="J1443" s="68" t="n">
        <f aca="false">INDEX(Yearly!$D$5:$D$22,MATCH(C1443,Yearly!$A$5:$A$22,0))</f>
        <v>0.568938065262814</v>
      </c>
      <c r="K1443" s="68" t="n">
        <f aca="false">G1443-I1443-J1443</f>
        <v>466.182601820179</v>
      </c>
      <c r="L1443" s="69" t="n">
        <f aca="false">(I1443+J1443)/Assumptions!$B$8</f>
        <v>0.000261318896149115</v>
      </c>
      <c r="M1443" s="70" t="n">
        <f aca="false">F1443-L1443</f>
        <v>0.0556386811038509</v>
      </c>
      <c r="N1443" s="71" t="n">
        <f aca="false">G1443*Assumptions!$B$7</f>
        <v>3713137.5996</v>
      </c>
      <c r="O1443" s="71" t="n">
        <f aca="false">K1443*Assumptions!$B$7</f>
        <v>3666526.16331571</v>
      </c>
      <c r="P1443" s="68" t="n">
        <f aca="false">P1442+G1443</f>
        <v>23559.950415</v>
      </c>
      <c r="Q1443" s="68" t="n">
        <f aca="false">MAX(Q1442,P1443)</f>
        <v>23559.950415</v>
      </c>
      <c r="R1443" s="68" t="n">
        <f aca="false">Q1443-P1443</f>
        <v>0</v>
      </c>
      <c r="S1443" s="68" t="n">
        <f aca="false">S1442+K1443</f>
        <v>15120.6550354295</v>
      </c>
      <c r="T1443" s="68" t="n">
        <f aca="false">MAX(T1442,S1443)</f>
        <v>15120.6550354295</v>
      </c>
      <c r="U1443" s="68" t="n">
        <f aca="false">T1443-S1443</f>
        <v>0</v>
      </c>
      <c r="V1443" s="70" t="n">
        <f aca="false">V1442+F1443</f>
        <v>3.31140000000001</v>
      </c>
      <c r="W1443" s="70" t="n">
        <f aca="false">MAX(W1442,V1443)</f>
        <v>3.31140000000001</v>
      </c>
      <c r="X1443" s="70" t="n">
        <f aca="false">W1443-V1443</f>
        <v>0</v>
      </c>
      <c r="Y1443" s="70" t="n">
        <f aca="false">Y1442+M1443</f>
        <v>2.93927980133249</v>
      </c>
      <c r="Z1443" s="70" t="n">
        <f aca="false">MAX(Z1442,Y1443)</f>
        <v>2.93927980133249</v>
      </c>
      <c r="AA1443" s="70" t="n">
        <f aca="false">Z1443-Y1443</f>
        <v>0</v>
      </c>
      <c r="AB1443" s="72" t="n">
        <f aca="false">AB1442*(1+F1443)</f>
        <v>22.6885878423866</v>
      </c>
      <c r="AC1443" s="73" t="n">
        <f aca="false">MAX(AC1442,AB1443)</f>
        <v>22.6885878423866</v>
      </c>
      <c r="AD1443" s="70" t="n">
        <f aca="false">1-AB1443/AC1443</f>
        <v>0</v>
      </c>
      <c r="AE1443" s="73" t="n">
        <f aca="false">AE1442*(1+M1443)</f>
        <v>15.649822567648</v>
      </c>
      <c r="AF1443" s="73" t="n">
        <f aca="false">MAX(AF1442,AE1443)</f>
        <v>15.649822567648</v>
      </c>
      <c r="AG1443" s="70" t="n">
        <f aca="false">1-AE1443/AF1443</f>
        <v>0</v>
      </c>
      <c r="AH1443" s="74" t="n">
        <f aca="false">IF(R1443&gt;0,AH1442+1,0)</f>
        <v>0</v>
      </c>
      <c r="AI1443" s="74" t="n">
        <f aca="false">IF(U1443&gt;0,AI1442+1,0)</f>
        <v>0</v>
      </c>
      <c r="AJ1443" s="74" t="n">
        <f aca="false">IF(G1443&gt;0,AJ1442+1,0)</f>
        <v>1</v>
      </c>
      <c r="AK1443" s="74" t="n">
        <f aca="false">IF(G1443&lt;=0,AK1442+1,0)</f>
        <v>0</v>
      </c>
      <c r="AL1443" s="74" t="n">
        <f aca="false">IF(K1443&gt;0,AL1442+1,0)</f>
        <v>1</v>
      </c>
      <c r="AM1443" s="74" t="n">
        <f aca="false">IF(K1443&lt;=0,AM1442+1,0)</f>
        <v>0</v>
      </c>
    </row>
    <row r="1444" customFormat="false" ht="15" hidden="false" customHeight="false" outlineLevel="0" collapsed="false">
      <c r="A1444" s="61" t="n">
        <v>1448</v>
      </c>
      <c r="B1444" s="62" t="n">
        <v>43937.40625</v>
      </c>
      <c r="C1444" s="63" t="n">
        <f aca="false">YEAR(B1444)</f>
        <v>2020</v>
      </c>
      <c r="D1444" s="32" t="s">
        <v>276</v>
      </c>
      <c r="E1444" s="64" t="n">
        <v>8917.4</v>
      </c>
      <c r="F1444" s="65" t="n">
        <v>-0.0098</v>
      </c>
      <c r="G1444" s="66" t="n">
        <v>-87.39052</v>
      </c>
      <c r="H1444" s="67" t="n">
        <f aca="false">E1444+IF(D1444="Long",1,-1)*G1444</f>
        <v>9004.79052</v>
      </c>
      <c r="I1444" s="68" t="n">
        <f aca="false">Assumptions!$B$58</f>
        <v>5.35750011455817</v>
      </c>
      <c r="J1444" s="68" t="n">
        <f aca="false">INDEX(Yearly!$D$5:$D$22,MATCH(C1444,Yearly!$A$5:$A$22,0))</f>
        <v>0.568938065262814</v>
      </c>
      <c r="K1444" s="68" t="n">
        <f aca="false">G1444-I1444-J1444</f>
        <v>-93.316958179821</v>
      </c>
      <c r="L1444" s="69" t="n">
        <f aca="false">(I1444+J1444)/Assumptions!$B$8</f>
        <v>0.000261318896149115</v>
      </c>
      <c r="M1444" s="70" t="n">
        <f aca="false">F1444-L1444</f>
        <v>-0.0100613188961491</v>
      </c>
      <c r="N1444" s="71" t="n">
        <f aca="false">G1444*Assumptions!$B$7</f>
        <v>-687326.4398</v>
      </c>
      <c r="O1444" s="71" t="n">
        <f aca="false">K1444*Assumptions!$B$7</f>
        <v>-733937.876084292</v>
      </c>
      <c r="P1444" s="68" t="n">
        <f aca="false">P1443+G1444</f>
        <v>23472.559895</v>
      </c>
      <c r="Q1444" s="68" t="n">
        <f aca="false">MAX(Q1443,P1444)</f>
        <v>23559.950415</v>
      </c>
      <c r="R1444" s="68" t="n">
        <f aca="false">Q1444-P1444</f>
        <v>87.3905200000008</v>
      </c>
      <c r="S1444" s="68" t="n">
        <f aca="false">S1443+K1444</f>
        <v>15027.3380772497</v>
      </c>
      <c r="T1444" s="68" t="n">
        <f aca="false">MAX(T1443,S1444)</f>
        <v>15120.6550354295</v>
      </c>
      <c r="U1444" s="68" t="n">
        <f aca="false">T1444-S1444</f>
        <v>93.3169581798211</v>
      </c>
      <c r="V1444" s="70" t="n">
        <f aca="false">V1443+F1444</f>
        <v>3.30160000000001</v>
      </c>
      <c r="W1444" s="70" t="n">
        <f aca="false">MAX(W1443,V1444)</f>
        <v>3.31140000000001</v>
      </c>
      <c r="X1444" s="70" t="n">
        <f aca="false">W1444-V1444</f>
        <v>0.00979999999999981</v>
      </c>
      <c r="Y1444" s="70" t="n">
        <f aca="false">Y1443+M1444</f>
        <v>2.92921848243634</v>
      </c>
      <c r="Z1444" s="70" t="n">
        <f aca="false">MAX(Z1443,Y1444)</f>
        <v>2.93927980133249</v>
      </c>
      <c r="AA1444" s="70" t="n">
        <f aca="false">Z1444-Y1444</f>
        <v>0.0100613188961489</v>
      </c>
      <c r="AB1444" s="72" t="n">
        <f aca="false">AB1443*(1+F1444)</f>
        <v>22.4662396815313</v>
      </c>
      <c r="AC1444" s="73" t="n">
        <f aca="false">MAX(AC1443,AB1444)</f>
        <v>22.6885878423866</v>
      </c>
      <c r="AD1444" s="70" t="n">
        <f aca="false">1-AB1444/AC1444</f>
        <v>0.00980000000000003</v>
      </c>
      <c r="AE1444" s="73" t="n">
        <f aca="false">AE1443*(1+M1444)</f>
        <v>15.4923647121268</v>
      </c>
      <c r="AF1444" s="73" t="n">
        <f aca="false">MAX(AF1443,AE1444)</f>
        <v>15.649822567648</v>
      </c>
      <c r="AG1444" s="70" t="n">
        <f aca="false">1-AE1444/AF1444</f>
        <v>0.0100613188961491</v>
      </c>
      <c r="AH1444" s="74" t="n">
        <f aca="false">IF(R1444&gt;0,AH1443+1,0)</f>
        <v>1</v>
      </c>
      <c r="AI1444" s="74" t="n">
        <f aca="false">IF(U1444&gt;0,AI1443+1,0)</f>
        <v>1</v>
      </c>
      <c r="AJ1444" s="74" t="n">
        <f aca="false">IF(G1444&gt;0,AJ1443+1,0)</f>
        <v>0</v>
      </c>
      <c r="AK1444" s="74" t="n">
        <f aca="false">IF(G1444&lt;=0,AK1443+1,0)</f>
        <v>1</v>
      </c>
      <c r="AL1444" s="74" t="n">
        <f aca="false">IF(K1444&gt;0,AL1443+1,0)</f>
        <v>0</v>
      </c>
      <c r="AM1444" s="74" t="n">
        <f aca="false">IF(K1444&lt;=0,AM1443+1,0)</f>
        <v>1</v>
      </c>
    </row>
    <row r="1445" customFormat="false" ht="15" hidden="false" customHeight="false" outlineLevel="0" collapsed="false">
      <c r="A1445" s="61" t="n">
        <v>1449</v>
      </c>
      <c r="B1445" s="62" t="n">
        <v>43937.4798611111</v>
      </c>
      <c r="C1445" s="63" t="n">
        <f aca="false">YEAR(B1445)</f>
        <v>2020</v>
      </c>
      <c r="D1445" s="32" t="s">
        <v>277</v>
      </c>
      <c r="E1445" s="64" t="n">
        <v>9004.5</v>
      </c>
      <c r="F1445" s="65" t="n">
        <v>0.0028</v>
      </c>
      <c r="G1445" s="66" t="n">
        <v>25.2126</v>
      </c>
      <c r="H1445" s="67" t="n">
        <f aca="false">E1445+IF(D1445="Long",1,-1)*G1445</f>
        <v>9029.7126</v>
      </c>
      <c r="I1445" s="68" t="n">
        <f aca="false">Assumptions!$B$58</f>
        <v>5.35750011455817</v>
      </c>
      <c r="J1445" s="68" t="n">
        <f aca="false">INDEX(Yearly!$D$5:$D$22,MATCH(C1445,Yearly!$A$5:$A$22,0))</f>
        <v>0.568938065262814</v>
      </c>
      <c r="K1445" s="68" t="n">
        <f aca="false">G1445-I1445-J1445</f>
        <v>19.286161820179</v>
      </c>
      <c r="L1445" s="69" t="n">
        <f aca="false">(I1445+J1445)/Assumptions!$B$8</f>
        <v>0.000261318896149115</v>
      </c>
      <c r="M1445" s="70" t="n">
        <f aca="false">F1445-L1445</f>
        <v>0.00253868110385088</v>
      </c>
      <c r="N1445" s="71" t="n">
        <f aca="false">G1445*Assumptions!$B$7</f>
        <v>198297.099</v>
      </c>
      <c r="O1445" s="71" t="n">
        <f aca="false">K1445*Assumptions!$B$7</f>
        <v>151685.662715708</v>
      </c>
      <c r="P1445" s="68" t="n">
        <f aca="false">P1444+G1445</f>
        <v>23497.772495</v>
      </c>
      <c r="Q1445" s="68" t="n">
        <f aca="false">MAX(Q1444,P1445)</f>
        <v>23559.950415</v>
      </c>
      <c r="R1445" s="68" t="n">
        <f aca="false">Q1445-P1445</f>
        <v>62.1779200000019</v>
      </c>
      <c r="S1445" s="68" t="n">
        <f aca="false">S1444+K1445</f>
        <v>15046.6242390698</v>
      </c>
      <c r="T1445" s="68" t="n">
        <f aca="false">MAX(T1444,S1445)</f>
        <v>15120.6550354295</v>
      </c>
      <c r="U1445" s="68" t="n">
        <f aca="false">T1445-S1445</f>
        <v>74.0307963596424</v>
      </c>
      <c r="V1445" s="70" t="n">
        <f aca="false">V1444+F1445</f>
        <v>3.30440000000001</v>
      </c>
      <c r="W1445" s="70" t="n">
        <f aca="false">MAX(W1444,V1445)</f>
        <v>3.31140000000001</v>
      </c>
      <c r="X1445" s="70" t="n">
        <f aca="false">W1445-V1445</f>
        <v>0.00699999999999967</v>
      </c>
      <c r="Y1445" s="70" t="n">
        <f aca="false">Y1444+M1445</f>
        <v>2.93175716354019</v>
      </c>
      <c r="Z1445" s="70" t="n">
        <f aca="false">MAX(Z1444,Y1445)</f>
        <v>2.93927980133249</v>
      </c>
      <c r="AA1445" s="70" t="n">
        <f aca="false">Z1445-Y1445</f>
        <v>0.00752263779229789</v>
      </c>
      <c r="AB1445" s="72" t="n">
        <f aca="false">AB1444*(1+F1445)</f>
        <v>22.5291451526395</v>
      </c>
      <c r="AC1445" s="73" t="n">
        <f aca="false">MAX(AC1444,AB1445)</f>
        <v>22.6885878423866</v>
      </c>
      <c r="AD1445" s="70" t="n">
        <f aca="false">1-AB1445/AC1445</f>
        <v>0.00702744</v>
      </c>
      <c r="AE1445" s="73" t="n">
        <f aca="false">AE1444*(1+M1445)</f>
        <v>15.5316948856754</v>
      </c>
      <c r="AF1445" s="73" t="n">
        <f aca="false">MAX(AF1444,AE1445)</f>
        <v>15.649822567648</v>
      </c>
      <c r="AG1445" s="70" t="n">
        <f aca="false">1-AE1445/AF1445</f>
        <v>0.00754818027245974</v>
      </c>
      <c r="AH1445" s="74" t="n">
        <f aca="false">IF(R1445&gt;0,AH1444+1,0)</f>
        <v>2</v>
      </c>
      <c r="AI1445" s="74" t="n">
        <f aca="false">IF(U1445&gt;0,AI1444+1,0)</f>
        <v>2</v>
      </c>
      <c r="AJ1445" s="74" t="n">
        <f aca="false">IF(G1445&gt;0,AJ1444+1,0)</f>
        <v>1</v>
      </c>
      <c r="AK1445" s="74" t="n">
        <f aca="false">IF(G1445&lt;=0,AK1444+1,0)</f>
        <v>0</v>
      </c>
      <c r="AL1445" s="74" t="n">
        <f aca="false">IF(K1445&gt;0,AL1444+1,0)</f>
        <v>1</v>
      </c>
      <c r="AM1445" s="74" t="n">
        <f aca="false">IF(K1445&lt;=0,AM1444+1,0)</f>
        <v>0</v>
      </c>
    </row>
    <row r="1446" customFormat="false" ht="15" hidden="false" customHeight="false" outlineLevel="0" collapsed="false">
      <c r="A1446" s="61" t="n">
        <v>1450</v>
      </c>
      <c r="B1446" s="62" t="n">
        <v>43942.40625</v>
      </c>
      <c r="C1446" s="63" t="n">
        <f aca="false">YEAR(B1446)</f>
        <v>2020</v>
      </c>
      <c r="D1446" s="32" t="s">
        <v>276</v>
      </c>
      <c r="E1446" s="64" t="n">
        <v>9029.3</v>
      </c>
      <c r="F1446" s="65" t="n">
        <v>-0.0051</v>
      </c>
      <c r="G1446" s="66" t="n">
        <v>-46.04943</v>
      </c>
      <c r="H1446" s="67" t="n">
        <f aca="false">E1446+IF(D1446="Long",1,-1)*G1446</f>
        <v>9075.34943</v>
      </c>
      <c r="I1446" s="68" t="n">
        <f aca="false">Assumptions!$B$58</f>
        <v>5.35750011455817</v>
      </c>
      <c r="J1446" s="68" t="n">
        <f aca="false">INDEX(Yearly!$D$5:$D$22,MATCH(C1446,Yearly!$A$5:$A$22,0))</f>
        <v>0.568938065262814</v>
      </c>
      <c r="K1446" s="68" t="n">
        <f aca="false">G1446-I1446-J1446</f>
        <v>-51.975868179821</v>
      </c>
      <c r="L1446" s="69" t="n">
        <f aca="false">(I1446+J1446)/Assumptions!$B$8</f>
        <v>0.000261318896149115</v>
      </c>
      <c r="M1446" s="70" t="n">
        <f aca="false">F1446-L1446</f>
        <v>-0.00536131889614912</v>
      </c>
      <c r="N1446" s="71" t="n">
        <f aca="false">G1446*Assumptions!$B$7</f>
        <v>-362178.76695</v>
      </c>
      <c r="O1446" s="71" t="n">
        <f aca="false">K1446*Assumptions!$B$7</f>
        <v>-408790.203234292</v>
      </c>
      <c r="P1446" s="68" t="n">
        <f aca="false">P1445+G1446</f>
        <v>23451.723065</v>
      </c>
      <c r="Q1446" s="68" t="n">
        <f aca="false">MAX(Q1445,P1446)</f>
        <v>23559.950415</v>
      </c>
      <c r="R1446" s="68" t="n">
        <f aca="false">Q1446-P1446</f>
        <v>108.227350000001</v>
      </c>
      <c r="S1446" s="68" t="n">
        <f aca="false">S1445+K1446</f>
        <v>14994.64837089</v>
      </c>
      <c r="T1446" s="68" t="n">
        <f aca="false">MAX(T1445,S1446)</f>
        <v>15120.6550354295</v>
      </c>
      <c r="U1446" s="68" t="n">
        <f aca="false">T1446-S1446</f>
        <v>126.006664539464</v>
      </c>
      <c r="V1446" s="70" t="n">
        <f aca="false">V1445+F1446</f>
        <v>3.29930000000001</v>
      </c>
      <c r="W1446" s="70" t="n">
        <f aca="false">MAX(W1445,V1446)</f>
        <v>3.31140000000001</v>
      </c>
      <c r="X1446" s="70" t="n">
        <f aca="false">W1446-V1446</f>
        <v>0.0120999999999998</v>
      </c>
      <c r="Y1446" s="70" t="n">
        <f aca="false">Y1445+M1446</f>
        <v>2.92639584464404</v>
      </c>
      <c r="Z1446" s="70" t="n">
        <f aca="false">MAX(Z1445,Y1446)</f>
        <v>2.93927980133249</v>
      </c>
      <c r="AA1446" s="70" t="n">
        <f aca="false">Z1446-Y1446</f>
        <v>0.0128839566884471</v>
      </c>
      <c r="AB1446" s="72" t="n">
        <f aca="false">AB1445*(1+F1446)</f>
        <v>22.4142465123611</v>
      </c>
      <c r="AC1446" s="73" t="n">
        <f aca="false">MAX(AC1445,AB1446)</f>
        <v>22.6885878423866</v>
      </c>
      <c r="AD1446" s="70" t="n">
        <f aca="false">1-AB1446/AC1446</f>
        <v>0.0120916000560001</v>
      </c>
      <c r="AE1446" s="73" t="n">
        <f aca="false">AE1445*(1+M1446)</f>
        <v>15.4484245163956</v>
      </c>
      <c r="AF1446" s="73" t="n">
        <f aca="false">MAX(AF1445,AE1446)</f>
        <v>15.649822567648</v>
      </c>
      <c r="AG1446" s="70" t="n">
        <f aca="false">1-AE1446/AF1446</f>
        <v>0.0128690309670825</v>
      </c>
      <c r="AH1446" s="74" t="n">
        <f aca="false">IF(R1446&gt;0,AH1445+1,0)</f>
        <v>3</v>
      </c>
      <c r="AI1446" s="74" t="n">
        <f aca="false">IF(U1446&gt;0,AI1445+1,0)</f>
        <v>3</v>
      </c>
      <c r="AJ1446" s="74" t="n">
        <f aca="false">IF(G1446&gt;0,AJ1445+1,0)</f>
        <v>0</v>
      </c>
      <c r="AK1446" s="74" t="n">
        <f aca="false">IF(G1446&lt;=0,AK1445+1,0)</f>
        <v>1</v>
      </c>
      <c r="AL1446" s="74" t="n">
        <f aca="false">IF(K1446&gt;0,AL1445+1,0)</f>
        <v>0</v>
      </c>
      <c r="AM1446" s="74" t="n">
        <f aca="false">IF(K1446&lt;=0,AM1445+1,0)</f>
        <v>1</v>
      </c>
    </row>
    <row r="1447" customFormat="false" ht="15" hidden="false" customHeight="false" outlineLevel="0" collapsed="false">
      <c r="A1447" s="61" t="n">
        <v>1451</v>
      </c>
      <c r="B1447" s="62" t="n">
        <v>43943.4479166667</v>
      </c>
      <c r="C1447" s="63" t="n">
        <f aca="false">YEAR(B1447)</f>
        <v>2020</v>
      </c>
      <c r="D1447" s="32" t="s">
        <v>277</v>
      </c>
      <c r="E1447" s="64" t="n">
        <v>9074.9</v>
      </c>
      <c r="F1447" s="65" t="n">
        <v>0.0133</v>
      </c>
      <c r="G1447" s="66" t="n">
        <v>120.69617</v>
      </c>
      <c r="H1447" s="67" t="n">
        <f aca="false">E1447+IF(D1447="Long",1,-1)*G1447</f>
        <v>9195.59617</v>
      </c>
      <c r="I1447" s="68" t="n">
        <f aca="false">Assumptions!$B$58</f>
        <v>5.35750011455817</v>
      </c>
      <c r="J1447" s="68" t="n">
        <f aca="false">INDEX(Yearly!$D$5:$D$22,MATCH(C1447,Yearly!$A$5:$A$22,0))</f>
        <v>0.568938065262814</v>
      </c>
      <c r="K1447" s="68" t="n">
        <f aca="false">G1447-I1447-J1447</f>
        <v>114.769731820179</v>
      </c>
      <c r="L1447" s="69" t="n">
        <f aca="false">(I1447+J1447)/Assumptions!$B$8</f>
        <v>0.000261318896149115</v>
      </c>
      <c r="M1447" s="70" t="n">
        <f aca="false">F1447-L1447</f>
        <v>0.0130386811038509</v>
      </c>
      <c r="N1447" s="71" t="n">
        <f aca="false">G1447*Assumptions!$B$7</f>
        <v>949275.37705</v>
      </c>
      <c r="O1447" s="71" t="n">
        <f aca="false">K1447*Assumptions!$B$7</f>
        <v>902663.940765708</v>
      </c>
      <c r="P1447" s="68" t="n">
        <f aca="false">P1446+G1447</f>
        <v>23572.419235</v>
      </c>
      <c r="Q1447" s="68" t="n">
        <f aca="false">MAX(Q1446,P1447)</f>
        <v>23572.419235</v>
      </c>
      <c r="R1447" s="68" t="n">
        <f aca="false">Q1447-P1447</f>
        <v>0</v>
      </c>
      <c r="S1447" s="68" t="n">
        <f aca="false">S1446+K1447</f>
        <v>15109.4181027102</v>
      </c>
      <c r="T1447" s="68" t="n">
        <f aca="false">MAX(T1446,S1447)</f>
        <v>15120.6550354295</v>
      </c>
      <c r="U1447" s="68" t="n">
        <f aca="false">T1447-S1447</f>
        <v>11.2369327192846</v>
      </c>
      <c r="V1447" s="70" t="n">
        <f aca="false">V1446+F1447</f>
        <v>3.31260000000001</v>
      </c>
      <c r="W1447" s="70" t="n">
        <f aca="false">MAX(W1446,V1447)</f>
        <v>3.31260000000001</v>
      </c>
      <c r="X1447" s="70" t="n">
        <f aca="false">W1447-V1447</f>
        <v>0</v>
      </c>
      <c r="Y1447" s="70" t="n">
        <f aca="false">Y1446+M1447</f>
        <v>2.93943452574789</v>
      </c>
      <c r="Z1447" s="70" t="n">
        <f aca="false">MAX(Z1446,Y1447)</f>
        <v>2.93943452574789</v>
      </c>
      <c r="AA1447" s="70" t="n">
        <f aca="false">Z1447-Y1447</f>
        <v>0</v>
      </c>
      <c r="AB1447" s="72" t="n">
        <f aca="false">AB1446*(1+F1447)</f>
        <v>22.7123559909755</v>
      </c>
      <c r="AC1447" s="73" t="n">
        <f aca="false">MAX(AC1446,AB1447)</f>
        <v>22.7123559909755</v>
      </c>
      <c r="AD1447" s="70" t="n">
        <f aca="false">1-AB1447/AC1447</f>
        <v>0</v>
      </c>
      <c r="AE1447" s="73" t="n">
        <f aca="false">AE1446*(1+M1447)</f>
        <v>15.6498515972218</v>
      </c>
      <c r="AF1447" s="73" t="n">
        <f aca="false">MAX(AF1446,AE1447)</f>
        <v>15.6498515972218</v>
      </c>
      <c r="AG1447" s="70" t="n">
        <f aca="false">1-AE1447/AF1447</f>
        <v>0</v>
      </c>
      <c r="AH1447" s="74" t="n">
        <f aca="false">IF(R1447&gt;0,AH1446+1,0)</f>
        <v>0</v>
      </c>
      <c r="AI1447" s="74" t="n">
        <f aca="false">IF(U1447&gt;0,AI1446+1,0)</f>
        <v>4</v>
      </c>
      <c r="AJ1447" s="74" t="n">
        <f aca="false">IF(G1447&gt;0,AJ1446+1,0)</f>
        <v>1</v>
      </c>
      <c r="AK1447" s="74" t="n">
        <f aca="false">IF(G1447&lt;=0,AK1446+1,0)</f>
        <v>0</v>
      </c>
      <c r="AL1447" s="74" t="n">
        <f aca="false">IF(K1447&gt;0,AL1446+1,0)</f>
        <v>1</v>
      </c>
      <c r="AM1447" s="74" t="n">
        <f aca="false">IF(K1447&lt;=0,AM1446+1,0)</f>
        <v>0</v>
      </c>
    </row>
    <row r="1448" customFormat="false" ht="15" hidden="false" customHeight="false" outlineLevel="0" collapsed="false">
      <c r="A1448" s="61" t="n">
        <v>1452</v>
      </c>
      <c r="B1448" s="62" t="n">
        <v>43945.40625</v>
      </c>
      <c r="C1448" s="63" t="n">
        <f aca="false">YEAR(B1448)</f>
        <v>2020</v>
      </c>
      <c r="D1448" s="32" t="s">
        <v>276</v>
      </c>
      <c r="E1448" s="64" t="n">
        <v>9195.95</v>
      </c>
      <c r="F1448" s="65" t="n">
        <v>-0.0069</v>
      </c>
      <c r="G1448" s="66" t="n">
        <v>-63.452055</v>
      </c>
      <c r="H1448" s="67" t="n">
        <f aca="false">E1448+IF(D1448="Long",1,-1)*G1448</f>
        <v>9259.402055</v>
      </c>
      <c r="I1448" s="68" t="n">
        <f aca="false">Assumptions!$B$58</f>
        <v>5.35750011455817</v>
      </c>
      <c r="J1448" s="68" t="n">
        <f aca="false">INDEX(Yearly!$D$5:$D$22,MATCH(C1448,Yearly!$A$5:$A$22,0))</f>
        <v>0.568938065262814</v>
      </c>
      <c r="K1448" s="68" t="n">
        <f aca="false">G1448-I1448-J1448</f>
        <v>-69.378493179821</v>
      </c>
      <c r="L1448" s="69" t="n">
        <f aca="false">(I1448+J1448)/Assumptions!$B$8</f>
        <v>0.000261318896149115</v>
      </c>
      <c r="M1448" s="70" t="n">
        <f aca="false">F1448-L1448</f>
        <v>-0.00716131889614912</v>
      </c>
      <c r="N1448" s="71" t="n">
        <f aca="false">G1448*Assumptions!$B$7</f>
        <v>-499050.412575</v>
      </c>
      <c r="O1448" s="71" t="n">
        <f aca="false">K1448*Assumptions!$B$7</f>
        <v>-545661.848859292</v>
      </c>
      <c r="P1448" s="68" t="n">
        <f aca="false">P1447+G1448</f>
        <v>23508.96718</v>
      </c>
      <c r="Q1448" s="68" t="n">
        <f aca="false">MAX(Q1447,P1448)</f>
        <v>23572.419235</v>
      </c>
      <c r="R1448" s="68" t="n">
        <f aca="false">Q1448-P1448</f>
        <v>63.4520550000016</v>
      </c>
      <c r="S1448" s="68" t="n">
        <f aca="false">S1447+K1448</f>
        <v>15040.0396095304</v>
      </c>
      <c r="T1448" s="68" t="n">
        <f aca="false">MAX(T1447,S1448)</f>
        <v>15120.6550354295</v>
      </c>
      <c r="U1448" s="68" t="n">
        <f aca="false">T1448-S1448</f>
        <v>80.6154258991064</v>
      </c>
      <c r="V1448" s="70" t="n">
        <f aca="false">V1447+F1448</f>
        <v>3.30570000000001</v>
      </c>
      <c r="W1448" s="70" t="n">
        <f aca="false">MAX(W1447,V1448)</f>
        <v>3.31260000000001</v>
      </c>
      <c r="X1448" s="70" t="n">
        <f aca="false">W1448-V1448</f>
        <v>0.00689999999999991</v>
      </c>
      <c r="Y1448" s="70" t="n">
        <f aca="false">Y1447+M1448</f>
        <v>2.93227320685174</v>
      </c>
      <c r="Z1448" s="70" t="n">
        <f aca="false">MAX(Z1447,Y1448)</f>
        <v>2.93943452574789</v>
      </c>
      <c r="AA1448" s="70" t="n">
        <f aca="false">Z1448-Y1448</f>
        <v>0.00716131889614902</v>
      </c>
      <c r="AB1448" s="72" t="n">
        <f aca="false">AB1447*(1+F1448)</f>
        <v>22.5556407346378</v>
      </c>
      <c r="AC1448" s="73" t="n">
        <f aca="false">MAX(AC1447,AB1448)</f>
        <v>22.7123559909755</v>
      </c>
      <c r="AD1448" s="70" t="n">
        <f aca="false">1-AB1448/AC1448</f>
        <v>0.00689999999999991</v>
      </c>
      <c r="AE1448" s="73" t="n">
        <f aca="false">AE1447*(1+M1448)</f>
        <v>15.5377780192567</v>
      </c>
      <c r="AF1448" s="73" t="n">
        <f aca="false">MAX(AF1447,AE1448)</f>
        <v>15.6498515972218</v>
      </c>
      <c r="AG1448" s="70" t="n">
        <f aca="false">1-AE1448/AF1448</f>
        <v>0.00716131889614913</v>
      </c>
      <c r="AH1448" s="74" t="n">
        <f aca="false">IF(R1448&gt;0,AH1447+1,0)</f>
        <v>1</v>
      </c>
      <c r="AI1448" s="74" t="n">
        <f aca="false">IF(U1448&gt;0,AI1447+1,0)</f>
        <v>5</v>
      </c>
      <c r="AJ1448" s="74" t="n">
        <f aca="false">IF(G1448&gt;0,AJ1447+1,0)</f>
        <v>0</v>
      </c>
      <c r="AK1448" s="74" t="n">
        <f aca="false">IF(G1448&lt;=0,AK1447+1,0)</f>
        <v>1</v>
      </c>
      <c r="AL1448" s="74" t="n">
        <f aca="false">IF(K1448&gt;0,AL1447+1,0)</f>
        <v>0</v>
      </c>
      <c r="AM1448" s="74" t="n">
        <f aca="false">IF(K1448&lt;=0,AM1447+1,0)</f>
        <v>1</v>
      </c>
    </row>
    <row r="1449" customFormat="false" ht="15" hidden="false" customHeight="false" outlineLevel="0" collapsed="false">
      <c r="A1449" s="61" t="n">
        <v>1453</v>
      </c>
      <c r="B1449" s="62" t="n">
        <v>43945.5201388889</v>
      </c>
      <c r="C1449" s="63" t="n">
        <f aca="false">YEAR(B1449)</f>
        <v>2020</v>
      </c>
      <c r="D1449" s="32" t="s">
        <v>277</v>
      </c>
      <c r="E1449" s="64" t="n">
        <v>9259.75</v>
      </c>
      <c r="F1449" s="65" t="n">
        <v>-0.0124</v>
      </c>
      <c r="G1449" s="66" t="n">
        <v>-114.8209</v>
      </c>
      <c r="H1449" s="67" t="n">
        <f aca="false">E1449+IF(D1449="Long",1,-1)*G1449</f>
        <v>9144.9291</v>
      </c>
      <c r="I1449" s="68" t="n">
        <f aca="false">Assumptions!$B$58</f>
        <v>5.35750011455817</v>
      </c>
      <c r="J1449" s="68" t="n">
        <f aca="false">INDEX(Yearly!$D$5:$D$22,MATCH(C1449,Yearly!$A$5:$A$22,0))</f>
        <v>0.568938065262814</v>
      </c>
      <c r="K1449" s="68" t="n">
        <f aca="false">G1449-I1449-J1449</f>
        <v>-120.747338179821</v>
      </c>
      <c r="L1449" s="69" t="n">
        <f aca="false">(I1449+J1449)/Assumptions!$B$8</f>
        <v>0.000261318896149115</v>
      </c>
      <c r="M1449" s="70" t="n">
        <f aca="false">F1449-L1449</f>
        <v>-0.0126613188961491</v>
      </c>
      <c r="N1449" s="71" t="n">
        <f aca="false">G1449*Assumptions!$B$7</f>
        <v>-903066.3785</v>
      </c>
      <c r="O1449" s="71" t="n">
        <f aca="false">K1449*Assumptions!$B$7</f>
        <v>-949677.814784292</v>
      </c>
      <c r="P1449" s="68" t="n">
        <f aca="false">P1448+G1449</f>
        <v>23394.14628</v>
      </c>
      <c r="Q1449" s="68" t="n">
        <f aca="false">MAX(Q1448,P1449)</f>
        <v>23572.419235</v>
      </c>
      <c r="R1449" s="68" t="n">
        <f aca="false">Q1449-P1449</f>
        <v>178.272955</v>
      </c>
      <c r="S1449" s="68" t="n">
        <f aca="false">S1448+K1449</f>
        <v>14919.2922713505</v>
      </c>
      <c r="T1449" s="68" t="n">
        <f aca="false">MAX(T1448,S1449)</f>
        <v>15120.6550354295</v>
      </c>
      <c r="U1449" s="68" t="n">
        <f aca="false">T1449-S1449</f>
        <v>201.362764078927</v>
      </c>
      <c r="V1449" s="70" t="n">
        <f aca="false">V1448+F1449</f>
        <v>3.29330000000001</v>
      </c>
      <c r="W1449" s="70" t="n">
        <f aca="false">MAX(W1448,V1449)</f>
        <v>3.31260000000001</v>
      </c>
      <c r="X1449" s="70" t="n">
        <f aca="false">W1449-V1449</f>
        <v>0.0192999999999999</v>
      </c>
      <c r="Y1449" s="70" t="n">
        <f aca="false">Y1448+M1449</f>
        <v>2.91961188795559</v>
      </c>
      <c r="Z1449" s="70" t="n">
        <f aca="false">MAX(Z1448,Y1449)</f>
        <v>2.93943452574789</v>
      </c>
      <c r="AA1449" s="70" t="n">
        <f aca="false">Z1449-Y1449</f>
        <v>0.0198226377922981</v>
      </c>
      <c r="AB1449" s="72" t="n">
        <f aca="false">AB1448*(1+F1449)</f>
        <v>22.2759507895282</v>
      </c>
      <c r="AC1449" s="73" t="n">
        <f aca="false">MAX(AC1448,AB1449)</f>
        <v>22.7123559909755</v>
      </c>
      <c r="AD1449" s="70" t="n">
        <f aca="false">1-AB1449/AC1449</f>
        <v>0.0192144399999999</v>
      </c>
      <c r="AE1449" s="73" t="n">
        <f aca="false">AE1448*(1+M1449)</f>
        <v>15.3410492568173</v>
      </c>
      <c r="AF1449" s="73" t="n">
        <f aca="false">MAX(AF1448,AE1449)</f>
        <v>15.6498515972218</v>
      </c>
      <c r="AG1449" s="70" t="n">
        <f aca="false">1-AE1449/AF1449</f>
        <v>0.019731966050037</v>
      </c>
      <c r="AH1449" s="74" t="n">
        <f aca="false">IF(R1449&gt;0,AH1448+1,0)</f>
        <v>2</v>
      </c>
      <c r="AI1449" s="74" t="n">
        <f aca="false">IF(U1449&gt;0,AI1448+1,0)</f>
        <v>6</v>
      </c>
      <c r="AJ1449" s="74" t="n">
        <f aca="false">IF(G1449&gt;0,AJ1448+1,0)</f>
        <v>0</v>
      </c>
      <c r="AK1449" s="74" t="n">
        <f aca="false">IF(G1449&lt;=0,AK1448+1,0)</f>
        <v>2</v>
      </c>
      <c r="AL1449" s="74" t="n">
        <f aca="false">IF(K1449&gt;0,AL1448+1,0)</f>
        <v>0</v>
      </c>
      <c r="AM1449" s="74" t="n">
        <f aca="false">IF(K1449&lt;=0,AM1448+1,0)</f>
        <v>2</v>
      </c>
    </row>
    <row r="1450" customFormat="false" ht="15" hidden="false" customHeight="false" outlineLevel="0" collapsed="false">
      <c r="A1450" s="61" t="n">
        <v>1454</v>
      </c>
      <c r="B1450" s="62" t="n">
        <v>43945.6354166667</v>
      </c>
      <c r="C1450" s="63" t="n">
        <f aca="false">YEAR(B1450)</f>
        <v>2020</v>
      </c>
      <c r="D1450" s="32" t="s">
        <v>276</v>
      </c>
      <c r="E1450" s="64" t="n">
        <v>9145</v>
      </c>
      <c r="F1450" s="65" t="n">
        <v>-0.0206</v>
      </c>
      <c r="G1450" s="66" t="n">
        <v>-188.387</v>
      </c>
      <c r="H1450" s="67" t="n">
        <f aca="false">E1450+IF(D1450="Long",1,-1)*G1450</f>
        <v>9333.387</v>
      </c>
      <c r="I1450" s="68" t="n">
        <f aca="false">Assumptions!$B$58</f>
        <v>5.35750011455817</v>
      </c>
      <c r="J1450" s="68" t="n">
        <f aca="false">INDEX(Yearly!$D$5:$D$22,MATCH(C1450,Yearly!$A$5:$A$22,0))</f>
        <v>0.568938065262814</v>
      </c>
      <c r="K1450" s="68" t="n">
        <f aca="false">G1450-I1450-J1450</f>
        <v>-194.313438179821</v>
      </c>
      <c r="L1450" s="69" t="n">
        <f aca="false">(I1450+J1450)/Assumptions!$B$8</f>
        <v>0.000261318896149115</v>
      </c>
      <c r="M1450" s="70" t="n">
        <f aca="false">F1450-L1450</f>
        <v>-0.0208613188961491</v>
      </c>
      <c r="N1450" s="71" t="n">
        <f aca="false">G1450*Assumptions!$B$7</f>
        <v>-1481663.755</v>
      </c>
      <c r="O1450" s="71" t="n">
        <f aca="false">K1450*Assumptions!$B$7</f>
        <v>-1528275.19128429</v>
      </c>
      <c r="P1450" s="68" t="n">
        <f aca="false">P1449+G1450</f>
        <v>23205.75928</v>
      </c>
      <c r="Q1450" s="68" t="n">
        <f aca="false">MAX(Q1449,P1450)</f>
        <v>23572.419235</v>
      </c>
      <c r="R1450" s="68" t="n">
        <f aca="false">Q1450-P1450</f>
        <v>366.659954999999</v>
      </c>
      <c r="S1450" s="68" t="n">
        <f aca="false">S1449+K1450</f>
        <v>14724.9788331707</v>
      </c>
      <c r="T1450" s="68" t="n">
        <f aca="false">MAX(T1449,S1450)</f>
        <v>15120.6550354295</v>
      </c>
      <c r="U1450" s="68" t="n">
        <f aca="false">T1450-S1450</f>
        <v>395.676202258748</v>
      </c>
      <c r="V1450" s="70" t="n">
        <f aca="false">V1449+F1450</f>
        <v>3.27270000000001</v>
      </c>
      <c r="W1450" s="70" t="n">
        <f aca="false">MAX(W1449,V1450)</f>
        <v>3.31260000000001</v>
      </c>
      <c r="X1450" s="70" t="n">
        <f aca="false">W1450-V1450</f>
        <v>0.0398999999999998</v>
      </c>
      <c r="Y1450" s="70" t="n">
        <f aca="false">Y1449+M1450</f>
        <v>2.89875056905945</v>
      </c>
      <c r="Z1450" s="70" t="n">
        <f aca="false">MAX(Z1449,Y1450)</f>
        <v>2.93943452574789</v>
      </c>
      <c r="AA1450" s="70" t="n">
        <f aca="false">Z1450-Y1450</f>
        <v>0.0406839566884472</v>
      </c>
      <c r="AB1450" s="72" t="n">
        <f aca="false">AB1449*(1+F1450)</f>
        <v>21.817066203264</v>
      </c>
      <c r="AC1450" s="73" t="n">
        <f aca="false">MAX(AC1449,AB1450)</f>
        <v>22.7123559909755</v>
      </c>
      <c r="AD1450" s="70" t="n">
        <f aca="false">1-AB1450/AC1450</f>
        <v>0.0394186225359998</v>
      </c>
      <c r="AE1450" s="73" t="n">
        <f aca="false">AE1449*(1+M1450)</f>
        <v>15.0210147360693</v>
      </c>
      <c r="AF1450" s="73" t="n">
        <f aca="false">MAX(AF1449,AE1450)</f>
        <v>15.6498515972218</v>
      </c>
      <c r="AG1450" s="70" t="n">
        <f aca="false">1-AE1450/AF1450</f>
        <v>0.0401816501099683</v>
      </c>
      <c r="AH1450" s="74" t="n">
        <f aca="false">IF(R1450&gt;0,AH1449+1,0)</f>
        <v>3</v>
      </c>
      <c r="AI1450" s="74" t="n">
        <f aca="false">IF(U1450&gt;0,AI1449+1,0)</f>
        <v>7</v>
      </c>
      <c r="AJ1450" s="74" t="n">
        <f aca="false">IF(G1450&gt;0,AJ1449+1,0)</f>
        <v>0</v>
      </c>
      <c r="AK1450" s="74" t="n">
        <f aca="false">IF(G1450&lt;=0,AK1449+1,0)</f>
        <v>3</v>
      </c>
      <c r="AL1450" s="74" t="n">
        <f aca="false">IF(K1450&gt;0,AL1449+1,0)</f>
        <v>0</v>
      </c>
      <c r="AM1450" s="74" t="n">
        <f aca="false">IF(K1450&lt;=0,AM1449+1,0)</f>
        <v>3</v>
      </c>
    </row>
    <row r="1451" customFormat="false" ht="15" hidden="false" customHeight="false" outlineLevel="0" collapsed="false">
      <c r="A1451" s="61" t="n">
        <v>1455</v>
      </c>
      <c r="B1451" s="62" t="n">
        <v>43948.40625</v>
      </c>
      <c r="C1451" s="63" t="n">
        <f aca="false">YEAR(B1451)</f>
        <v>2020</v>
      </c>
      <c r="D1451" s="32" t="s">
        <v>277</v>
      </c>
      <c r="E1451" s="64" t="n">
        <v>9332.95</v>
      </c>
      <c r="F1451" s="65" t="n">
        <v>0.0089</v>
      </c>
      <c r="G1451" s="66" t="n">
        <v>83.063255</v>
      </c>
      <c r="H1451" s="67" t="n">
        <f aca="false">E1451+IF(D1451="Long",1,-1)*G1451</f>
        <v>9416.013255</v>
      </c>
      <c r="I1451" s="68" t="n">
        <f aca="false">Assumptions!$B$58</f>
        <v>5.35750011455817</v>
      </c>
      <c r="J1451" s="68" t="n">
        <f aca="false">INDEX(Yearly!$D$5:$D$22,MATCH(C1451,Yearly!$A$5:$A$22,0))</f>
        <v>0.568938065262814</v>
      </c>
      <c r="K1451" s="68" t="n">
        <f aca="false">G1451-I1451-J1451</f>
        <v>77.136816820179</v>
      </c>
      <c r="L1451" s="69" t="n">
        <f aca="false">(I1451+J1451)/Assumptions!$B$8</f>
        <v>0.000261318896149115</v>
      </c>
      <c r="M1451" s="70" t="n">
        <f aca="false">F1451-L1451</f>
        <v>0.00863868110385089</v>
      </c>
      <c r="N1451" s="71" t="n">
        <f aca="false">G1451*Assumptions!$B$7</f>
        <v>653292.500575</v>
      </c>
      <c r="O1451" s="71" t="n">
        <f aca="false">K1451*Assumptions!$B$7</f>
        <v>606681.064290708</v>
      </c>
      <c r="P1451" s="68" t="n">
        <f aca="false">P1450+G1451</f>
        <v>23288.822535</v>
      </c>
      <c r="Q1451" s="68" t="n">
        <f aca="false">MAX(Q1450,P1451)</f>
        <v>23572.419235</v>
      </c>
      <c r="R1451" s="68" t="n">
        <f aca="false">Q1451-P1451</f>
        <v>283.596699999998</v>
      </c>
      <c r="S1451" s="68" t="n">
        <f aca="false">S1450+K1451</f>
        <v>14802.1156499909</v>
      </c>
      <c r="T1451" s="68" t="n">
        <f aca="false">MAX(T1450,S1451)</f>
        <v>15120.6550354295</v>
      </c>
      <c r="U1451" s="68" t="n">
        <f aca="false">T1451-S1451</f>
        <v>318.539385438569</v>
      </c>
      <c r="V1451" s="70" t="n">
        <f aca="false">V1450+F1451</f>
        <v>3.28160000000001</v>
      </c>
      <c r="W1451" s="70" t="n">
        <f aca="false">MAX(W1450,V1451)</f>
        <v>3.31260000000001</v>
      </c>
      <c r="X1451" s="70" t="n">
        <f aca="false">W1451-V1451</f>
        <v>0.0309999999999997</v>
      </c>
      <c r="Y1451" s="70" t="n">
        <f aca="false">Y1450+M1451</f>
        <v>2.9073892501633</v>
      </c>
      <c r="Z1451" s="70" t="n">
        <f aca="false">MAX(Z1450,Y1451)</f>
        <v>2.93943452574789</v>
      </c>
      <c r="AA1451" s="70" t="n">
        <f aca="false">Z1451-Y1451</f>
        <v>0.0320452755845961</v>
      </c>
      <c r="AB1451" s="72" t="n">
        <f aca="false">AB1450*(1+F1451)</f>
        <v>22.011238092473</v>
      </c>
      <c r="AC1451" s="73" t="n">
        <f aca="false">MAX(AC1450,AB1451)</f>
        <v>22.7123559909755</v>
      </c>
      <c r="AD1451" s="70" t="n">
        <f aca="false">1-AB1451/AC1451</f>
        <v>0.0308694482765702</v>
      </c>
      <c r="AE1451" s="73" t="n">
        <f aca="false">AE1450*(1+M1451)</f>
        <v>15.1507764922305</v>
      </c>
      <c r="AF1451" s="73" t="n">
        <f aca="false">MAX(AF1450,AE1451)</f>
        <v>15.6498515972218</v>
      </c>
      <c r="AG1451" s="70" t="n">
        <f aca="false">1-AE1451/AF1451</f>
        <v>0.0318900854676441</v>
      </c>
      <c r="AH1451" s="74" t="n">
        <f aca="false">IF(R1451&gt;0,AH1450+1,0)</f>
        <v>4</v>
      </c>
      <c r="AI1451" s="74" t="n">
        <f aca="false">IF(U1451&gt;0,AI1450+1,0)</f>
        <v>8</v>
      </c>
      <c r="AJ1451" s="74" t="n">
        <f aca="false">IF(G1451&gt;0,AJ1450+1,0)</f>
        <v>1</v>
      </c>
      <c r="AK1451" s="74" t="n">
        <f aca="false">IF(G1451&lt;=0,AK1450+1,0)</f>
        <v>0</v>
      </c>
      <c r="AL1451" s="74" t="n">
        <f aca="false">IF(K1451&gt;0,AL1450+1,0)</f>
        <v>1</v>
      </c>
      <c r="AM1451" s="74" t="n">
        <f aca="false">IF(K1451&lt;=0,AM1450+1,0)</f>
        <v>0</v>
      </c>
    </row>
    <row r="1452" customFormat="false" ht="15" hidden="false" customHeight="false" outlineLevel="0" collapsed="false">
      <c r="A1452" s="61" t="n">
        <v>1456</v>
      </c>
      <c r="B1452" s="62" t="n">
        <v>43955.40625</v>
      </c>
      <c r="C1452" s="63" t="n">
        <f aca="false">YEAR(B1452)</f>
        <v>2020</v>
      </c>
      <c r="D1452" s="32" t="s">
        <v>276</v>
      </c>
      <c r="E1452" s="64" t="n">
        <v>9415.95</v>
      </c>
      <c r="F1452" s="65" t="n">
        <v>0.0089</v>
      </c>
      <c r="G1452" s="66" t="n">
        <v>83.801955</v>
      </c>
      <c r="H1452" s="67" t="n">
        <f aca="false">E1452+IF(D1452="Long",1,-1)*G1452</f>
        <v>9332.148045</v>
      </c>
      <c r="I1452" s="68" t="n">
        <f aca="false">Assumptions!$B$58</f>
        <v>5.35750011455817</v>
      </c>
      <c r="J1452" s="68" t="n">
        <f aca="false">INDEX(Yearly!$D$5:$D$22,MATCH(C1452,Yearly!$A$5:$A$22,0))</f>
        <v>0.568938065262814</v>
      </c>
      <c r="K1452" s="68" t="n">
        <f aca="false">G1452-I1452-J1452</f>
        <v>77.875516820179</v>
      </c>
      <c r="L1452" s="69" t="n">
        <f aca="false">(I1452+J1452)/Assumptions!$B$8</f>
        <v>0.000261318896149115</v>
      </c>
      <c r="M1452" s="70" t="n">
        <f aca="false">F1452-L1452</f>
        <v>0.00863868110385089</v>
      </c>
      <c r="N1452" s="71" t="n">
        <f aca="false">G1452*Assumptions!$B$7</f>
        <v>659102.376075</v>
      </c>
      <c r="O1452" s="71" t="n">
        <f aca="false">K1452*Assumptions!$B$7</f>
        <v>612490.939790708</v>
      </c>
      <c r="P1452" s="68" t="n">
        <f aca="false">P1451+G1452</f>
        <v>23372.62449</v>
      </c>
      <c r="Q1452" s="68" t="n">
        <f aca="false">MAX(Q1451,P1452)</f>
        <v>23572.419235</v>
      </c>
      <c r="R1452" s="68" t="n">
        <f aca="false">Q1452-P1452</f>
        <v>199.794744999999</v>
      </c>
      <c r="S1452" s="68" t="n">
        <f aca="false">S1451+K1452</f>
        <v>14879.9911668111</v>
      </c>
      <c r="T1452" s="68" t="n">
        <f aca="false">MAX(T1451,S1452)</f>
        <v>15120.6550354295</v>
      </c>
      <c r="U1452" s="68" t="n">
        <f aca="false">T1452-S1452</f>
        <v>240.663868618391</v>
      </c>
      <c r="V1452" s="70" t="n">
        <f aca="false">V1451+F1452</f>
        <v>3.29050000000001</v>
      </c>
      <c r="W1452" s="70" t="n">
        <f aca="false">MAX(W1451,V1452)</f>
        <v>3.31260000000001</v>
      </c>
      <c r="X1452" s="70" t="n">
        <f aca="false">W1452-V1452</f>
        <v>0.0220999999999996</v>
      </c>
      <c r="Y1452" s="70" t="n">
        <f aca="false">Y1451+M1452</f>
        <v>2.91602793126715</v>
      </c>
      <c r="Z1452" s="70" t="n">
        <f aca="false">MAX(Z1451,Y1452)</f>
        <v>2.93943452574789</v>
      </c>
      <c r="AA1452" s="70" t="n">
        <f aca="false">Z1452-Y1452</f>
        <v>0.0234065944807451</v>
      </c>
      <c r="AB1452" s="72" t="n">
        <f aca="false">AB1451*(1+F1452)</f>
        <v>22.207138111496</v>
      </c>
      <c r="AC1452" s="73" t="n">
        <f aca="false">MAX(AC1451,AB1452)</f>
        <v>22.7123559909755</v>
      </c>
      <c r="AD1452" s="70" t="n">
        <f aca="false">1-AB1452/AC1452</f>
        <v>0.0222441863662318</v>
      </c>
      <c r="AE1452" s="73" t="n">
        <f aca="false">AE1451*(1+M1452)</f>
        <v>15.2816592188226</v>
      </c>
      <c r="AF1452" s="73" t="n">
        <f aca="false">MAX(AF1451,AE1452)</f>
        <v>15.6498515972218</v>
      </c>
      <c r="AG1452" s="70" t="n">
        <f aca="false">1-AE1452/AF1452</f>
        <v>0.0235268926425228</v>
      </c>
      <c r="AH1452" s="74" t="n">
        <f aca="false">IF(R1452&gt;0,AH1451+1,0)</f>
        <v>5</v>
      </c>
      <c r="AI1452" s="74" t="n">
        <f aca="false">IF(U1452&gt;0,AI1451+1,0)</f>
        <v>9</v>
      </c>
      <c r="AJ1452" s="74" t="n">
        <f aca="false">IF(G1452&gt;0,AJ1451+1,0)</f>
        <v>2</v>
      </c>
      <c r="AK1452" s="74" t="n">
        <f aca="false">IF(G1452&lt;=0,AK1451+1,0)</f>
        <v>0</v>
      </c>
      <c r="AL1452" s="74" t="n">
        <f aca="false">IF(K1452&gt;0,AL1451+1,0)</f>
        <v>2</v>
      </c>
      <c r="AM1452" s="74" t="n">
        <f aca="false">IF(K1452&lt;=0,AM1451+1,0)</f>
        <v>0</v>
      </c>
    </row>
    <row r="1453" customFormat="false" ht="15" hidden="false" customHeight="false" outlineLevel="0" collapsed="false">
      <c r="A1453" s="61" t="n">
        <v>1457</v>
      </c>
      <c r="B1453" s="62" t="n">
        <v>43959.40625</v>
      </c>
      <c r="C1453" s="63" t="n">
        <f aca="false">YEAR(B1453)</f>
        <v>2020</v>
      </c>
      <c r="D1453" s="32" t="s">
        <v>277</v>
      </c>
      <c r="E1453" s="64" t="n">
        <v>9331.85</v>
      </c>
      <c r="F1453" s="65" t="n">
        <v>-0.0039</v>
      </c>
      <c r="G1453" s="66" t="n">
        <v>-36.394215</v>
      </c>
      <c r="H1453" s="67" t="n">
        <f aca="false">E1453+IF(D1453="Long",1,-1)*G1453</f>
        <v>9295.455785</v>
      </c>
      <c r="I1453" s="68" t="n">
        <f aca="false">Assumptions!$B$58</f>
        <v>5.35750011455817</v>
      </c>
      <c r="J1453" s="68" t="n">
        <f aca="false">INDEX(Yearly!$D$5:$D$22,MATCH(C1453,Yearly!$A$5:$A$22,0))</f>
        <v>0.568938065262814</v>
      </c>
      <c r="K1453" s="68" t="n">
        <f aca="false">G1453-I1453-J1453</f>
        <v>-42.320653179821</v>
      </c>
      <c r="L1453" s="69" t="n">
        <f aca="false">(I1453+J1453)/Assumptions!$B$8</f>
        <v>0.000261318896149115</v>
      </c>
      <c r="M1453" s="70" t="n">
        <f aca="false">F1453-L1453</f>
        <v>-0.00416131889614912</v>
      </c>
      <c r="N1453" s="71" t="n">
        <f aca="false">G1453*Assumptions!$B$7</f>
        <v>-286240.500975</v>
      </c>
      <c r="O1453" s="71" t="n">
        <f aca="false">K1453*Assumptions!$B$7</f>
        <v>-332851.937259292</v>
      </c>
      <c r="P1453" s="68" t="n">
        <f aca="false">P1452+G1453</f>
        <v>23336.230275</v>
      </c>
      <c r="Q1453" s="68" t="n">
        <f aca="false">MAX(Q1452,P1453)</f>
        <v>23572.419235</v>
      </c>
      <c r="R1453" s="68" t="n">
        <f aca="false">Q1453-P1453</f>
        <v>236.18896</v>
      </c>
      <c r="S1453" s="68" t="n">
        <f aca="false">S1452+K1453</f>
        <v>14837.6705136313</v>
      </c>
      <c r="T1453" s="68" t="n">
        <f aca="false">MAX(T1452,S1453)</f>
        <v>15120.6550354295</v>
      </c>
      <c r="U1453" s="68" t="n">
        <f aca="false">T1453-S1453</f>
        <v>282.984521798211</v>
      </c>
      <c r="V1453" s="70" t="n">
        <f aca="false">V1452+F1453</f>
        <v>3.28660000000001</v>
      </c>
      <c r="W1453" s="70" t="n">
        <f aca="false">MAX(W1452,V1453)</f>
        <v>3.31260000000001</v>
      </c>
      <c r="X1453" s="70" t="n">
        <f aca="false">W1453-V1453</f>
        <v>0.0259999999999994</v>
      </c>
      <c r="Y1453" s="70" t="n">
        <f aca="false">Y1452+M1453</f>
        <v>2.911866612371</v>
      </c>
      <c r="Z1453" s="70" t="n">
        <f aca="false">MAX(Z1452,Y1453)</f>
        <v>2.93943452574789</v>
      </c>
      <c r="AA1453" s="70" t="n">
        <f aca="false">Z1453-Y1453</f>
        <v>0.027567913376894</v>
      </c>
      <c r="AB1453" s="72" t="n">
        <f aca="false">AB1452*(1+F1453)</f>
        <v>22.1205302728612</v>
      </c>
      <c r="AC1453" s="73" t="n">
        <f aca="false">MAX(AC1452,AB1453)</f>
        <v>22.7123559909755</v>
      </c>
      <c r="AD1453" s="70" t="n">
        <f aca="false">1-AB1453/AC1453</f>
        <v>0.0260574340394034</v>
      </c>
      <c r="AE1453" s="73" t="n">
        <f aca="false">AE1452*(1+M1453)</f>
        <v>15.2180673615508</v>
      </c>
      <c r="AF1453" s="73" t="n">
        <f aca="false">MAX(AF1452,AE1453)</f>
        <v>15.6498515972218</v>
      </c>
      <c r="AG1453" s="70" t="n">
        <f aca="false">1-AE1453/AF1453</f>
        <v>0.0275903086357509</v>
      </c>
      <c r="AH1453" s="74" t="n">
        <f aca="false">IF(R1453&gt;0,AH1452+1,0)</f>
        <v>6</v>
      </c>
      <c r="AI1453" s="74" t="n">
        <f aca="false">IF(U1453&gt;0,AI1452+1,0)</f>
        <v>10</v>
      </c>
      <c r="AJ1453" s="74" t="n">
        <f aca="false">IF(G1453&gt;0,AJ1452+1,0)</f>
        <v>0</v>
      </c>
      <c r="AK1453" s="74" t="n">
        <f aca="false">IF(G1453&lt;=0,AK1452+1,0)</f>
        <v>1</v>
      </c>
      <c r="AL1453" s="74" t="n">
        <f aca="false">IF(K1453&gt;0,AL1452+1,0)</f>
        <v>0</v>
      </c>
      <c r="AM1453" s="74" t="n">
        <f aca="false">IF(K1453&lt;=0,AM1452+1,0)</f>
        <v>1</v>
      </c>
    </row>
    <row r="1454" customFormat="false" ht="15" hidden="false" customHeight="false" outlineLevel="0" collapsed="false">
      <c r="A1454" s="61" t="n">
        <v>1458</v>
      </c>
      <c r="B1454" s="62" t="n">
        <v>43959.59375</v>
      </c>
      <c r="C1454" s="63" t="n">
        <f aca="false">YEAR(B1454)</f>
        <v>2020</v>
      </c>
      <c r="D1454" s="32" t="s">
        <v>276</v>
      </c>
      <c r="E1454" s="64" t="n">
        <v>9295.4</v>
      </c>
      <c r="F1454" s="65" t="n">
        <v>-0.0137</v>
      </c>
      <c r="G1454" s="66" t="n">
        <v>-127.34698</v>
      </c>
      <c r="H1454" s="67" t="n">
        <f aca="false">E1454+IF(D1454="Long",1,-1)*G1454</f>
        <v>9422.74698</v>
      </c>
      <c r="I1454" s="68" t="n">
        <f aca="false">Assumptions!$B$58</f>
        <v>5.35750011455817</v>
      </c>
      <c r="J1454" s="68" t="n">
        <f aca="false">INDEX(Yearly!$D$5:$D$22,MATCH(C1454,Yearly!$A$5:$A$22,0))</f>
        <v>0.568938065262814</v>
      </c>
      <c r="K1454" s="68" t="n">
        <f aca="false">G1454-I1454-J1454</f>
        <v>-133.273418179821</v>
      </c>
      <c r="L1454" s="69" t="n">
        <f aca="false">(I1454+J1454)/Assumptions!$B$8</f>
        <v>0.000261318896149115</v>
      </c>
      <c r="M1454" s="70" t="n">
        <f aca="false">F1454-L1454</f>
        <v>-0.0139613188961491</v>
      </c>
      <c r="N1454" s="71" t="n">
        <f aca="false">G1454*Assumptions!$B$7</f>
        <v>-1001583.9977</v>
      </c>
      <c r="O1454" s="71" t="n">
        <f aca="false">K1454*Assumptions!$B$7</f>
        <v>-1048195.43398429</v>
      </c>
      <c r="P1454" s="68" t="n">
        <f aca="false">P1453+G1454</f>
        <v>23208.883295</v>
      </c>
      <c r="Q1454" s="68" t="n">
        <f aca="false">MAX(Q1453,P1454)</f>
        <v>23572.419235</v>
      </c>
      <c r="R1454" s="68" t="n">
        <f aca="false">Q1454-P1454</f>
        <v>363.535939999998</v>
      </c>
      <c r="S1454" s="68" t="n">
        <f aca="false">S1453+K1454</f>
        <v>14704.3970954514</v>
      </c>
      <c r="T1454" s="68" t="n">
        <f aca="false">MAX(T1453,S1454)</f>
        <v>15120.6550354295</v>
      </c>
      <c r="U1454" s="68" t="n">
        <f aca="false">T1454-S1454</f>
        <v>416.257939978032</v>
      </c>
      <c r="V1454" s="70" t="n">
        <f aca="false">V1453+F1454</f>
        <v>3.27290000000001</v>
      </c>
      <c r="W1454" s="70" t="n">
        <f aca="false">MAX(W1453,V1454)</f>
        <v>3.31260000000001</v>
      </c>
      <c r="X1454" s="70" t="n">
        <f aca="false">W1454-V1454</f>
        <v>0.0396999999999994</v>
      </c>
      <c r="Y1454" s="70" t="n">
        <f aca="false">Y1453+M1454</f>
        <v>2.89790529347485</v>
      </c>
      <c r="Z1454" s="70" t="n">
        <f aca="false">MAX(Z1453,Y1454)</f>
        <v>2.93943452574789</v>
      </c>
      <c r="AA1454" s="70" t="n">
        <f aca="false">Z1454-Y1454</f>
        <v>0.0415292322730432</v>
      </c>
      <c r="AB1454" s="72" t="n">
        <f aca="false">AB1453*(1+F1454)</f>
        <v>21.817479008123</v>
      </c>
      <c r="AC1454" s="73" t="n">
        <f aca="false">MAX(AC1453,AB1454)</f>
        <v>22.7123559909755</v>
      </c>
      <c r="AD1454" s="70" t="n">
        <f aca="false">1-AB1454/AC1454</f>
        <v>0.0394004471930636</v>
      </c>
      <c r="AE1454" s="73" t="n">
        <f aca="false">AE1453*(1+M1454)</f>
        <v>15.0056030701331</v>
      </c>
      <c r="AF1454" s="73" t="n">
        <f aca="false">MAX(AF1453,AE1454)</f>
        <v>15.6498515972218</v>
      </c>
      <c r="AG1454" s="70" t="n">
        <f aca="false">1-AE1454/AF1454</f>
        <v>0.0411664304345931</v>
      </c>
      <c r="AH1454" s="74" t="n">
        <f aca="false">IF(R1454&gt;0,AH1453+1,0)</f>
        <v>7</v>
      </c>
      <c r="AI1454" s="74" t="n">
        <f aca="false">IF(U1454&gt;0,AI1453+1,0)</f>
        <v>11</v>
      </c>
      <c r="AJ1454" s="74" t="n">
        <f aca="false">IF(G1454&gt;0,AJ1453+1,0)</f>
        <v>0</v>
      </c>
      <c r="AK1454" s="74" t="n">
        <f aca="false">IF(G1454&lt;=0,AK1453+1,0)</f>
        <v>2</v>
      </c>
      <c r="AL1454" s="74" t="n">
        <f aca="false">IF(K1454&gt;0,AL1453+1,0)</f>
        <v>0</v>
      </c>
      <c r="AM1454" s="74" t="n">
        <f aca="false">IF(K1454&lt;=0,AM1453+1,0)</f>
        <v>2</v>
      </c>
    </row>
    <row r="1455" customFormat="false" ht="15" hidden="false" customHeight="false" outlineLevel="0" collapsed="false">
      <c r="A1455" s="61" t="n">
        <v>1459</v>
      </c>
      <c r="B1455" s="62" t="n">
        <v>43962.40625</v>
      </c>
      <c r="C1455" s="63" t="n">
        <f aca="false">YEAR(B1455)</f>
        <v>2020</v>
      </c>
      <c r="D1455" s="32" t="s">
        <v>277</v>
      </c>
      <c r="E1455" s="64" t="n">
        <v>9422.55</v>
      </c>
      <c r="F1455" s="65" t="n">
        <v>-0.0138</v>
      </c>
      <c r="G1455" s="66" t="n">
        <v>-130.03119</v>
      </c>
      <c r="H1455" s="67" t="n">
        <f aca="false">E1455+IF(D1455="Long",1,-1)*G1455</f>
        <v>9292.51881</v>
      </c>
      <c r="I1455" s="68" t="n">
        <f aca="false">Assumptions!$B$58</f>
        <v>5.35750011455817</v>
      </c>
      <c r="J1455" s="68" t="n">
        <f aca="false">INDEX(Yearly!$D$5:$D$22,MATCH(C1455,Yearly!$A$5:$A$22,0))</f>
        <v>0.568938065262814</v>
      </c>
      <c r="K1455" s="68" t="n">
        <f aca="false">G1455-I1455-J1455</f>
        <v>-135.957628179821</v>
      </c>
      <c r="L1455" s="69" t="n">
        <f aca="false">(I1455+J1455)/Assumptions!$B$8</f>
        <v>0.000261318896149115</v>
      </c>
      <c r="M1455" s="70" t="n">
        <f aca="false">F1455-L1455</f>
        <v>-0.0140613188961491</v>
      </c>
      <c r="N1455" s="71" t="n">
        <f aca="false">G1455*Assumptions!$B$7</f>
        <v>-1022695.30935</v>
      </c>
      <c r="O1455" s="71" t="n">
        <f aca="false">K1455*Assumptions!$B$7</f>
        <v>-1069306.74563429</v>
      </c>
      <c r="P1455" s="68" t="n">
        <f aca="false">P1454+G1455</f>
        <v>23078.852105</v>
      </c>
      <c r="Q1455" s="68" t="n">
        <f aca="false">MAX(Q1454,P1455)</f>
        <v>23572.419235</v>
      </c>
      <c r="R1455" s="68" t="n">
        <f aca="false">Q1455-P1455</f>
        <v>493.567129999999</v>
      </c>
      <c r="S1455" s="68" t="n">
        <f aca="false">S1454+K1455</f>
        <v>14568.4394672716</v>
      </c>
      <c r="T1455" s="68" t="n">
        <f aca="false">MAX(T1454,S1455)</f>
        <v>15120.6550354295</v>
      </c>
      <c r="U1455" s="68" t="n">
        <f aca="false">T1455-S1455</f>
        <v>552.215568157853</v>
      </c>
      <c r="V1455" s="70" t="n">
        <f aca="false">V1454+F1455</f>
        <v>3.25910000000001</v>
      </c>
      <c r="W1455" s="70" t="n">
        <f aca="false">MAX(W1454,V1455)</f>
        <v>3.31260000000001</v>
      </c>
      <c r="X1455" s="70" t="n">
        <f aca="false">W1455-V1455</f>
        <v>0.0534999999999992</v>
      </c>
      <c r="Y1455" s="70" t="n">
        <f aca="false">Y1454+M1455</f>
        <v>2.8838439745787</v>
      </c>
      <c r="Z1455" s="70" t="n">
        <f aca="false">MAX(Z1454,Y1455)</f>
        <v>2.93943452574789</v>
      </c>
      <c r="AA1455" s="70" t="n">
        <f aca="false">Z1455-Y1455</f>
        <v>0.0555905511691921</v>
      </c>
      <c r="AB1455" s="72" t="n">
        <f aca="false">AB1454*(1+F1455)</f>
        <v>21.5163977978109</v>
      </c>
      <c r="AC1455" s="73" t="n">
        <f aca="false">MAX(AC1454,AB1455)</f>
        <v>22.7123559909755</v>
      </c>
      <c r="AD1455" s="70" t="n">
        <f aca="false">1-AB1455/AC1455</f>
        <v>0.0526567210217994</v>
      </c>
      <c r="AE1455" s="73" t="n">
        <f aca="false">AE1454*(1+M1455)</f>
        <v>14.7946045001349</v>
      </c>
      <c r="AF1455" s="73" t="n">
        <f aca="false">MAX(AF1454,AE1455)</f>
        <v>15.6498515972218</v>
      </c>
      <c r="AG1455" s="70" t="n">
        <f aca="false">1-AE1455/AF1455</f>
        <v>0.0546488950245854</v>
      </c>
      <c r="AH1455" s="74" t="n">
        <f aca="false">IF(R1455&gt;0,AH1454+1,0)</f>
        <v>8</v>
      </c>
      <c r="AI1455" s="74" t="n">
        <f aca="false">IF(U1455&gt;0,AI1454+1,0)</f>
        <v>12</v>
      </c>
      <c r="AJ1455" s="74" t="n">
        <f aca="false">IF(G1455&gt;0,AJ1454+1,0)</f>
        <v>0</v>
      </c>
      <c r="AK1455" s="74" t="n">
        <f aca="false">IF(G1455&lt;=0,AK1454+1,0)</f>
        <v>3</v>
      </c>
      <c r="AL1455" s="74" t="n">
        <f aca="false">IF(K1455&gt;0,AL1454+1,0)</f>
        <v>0</v>
      </c>
      <c r="AM1455" s="74" t="n">
        <f aca="false">IF(K1455&lt;=0,AM1454+1,0)</f>
        <v>3</v>
      </c>
    </row>
    <row r="1456" customFormat="false" ht="15" hidden="false" customHeight="false" outlineLevel="0" collapsed="false">
      <c r="A1456" s="61" t="n">
        <v>1460</v>
      </c>
      <c r="B1456" s="62" t="n">
        <v>43962.59375</v>
      </c>
      <c r="C1456" s="63" t="n">
        <f aca="false">YEAR(B1456)</f>
        <v>2020</v>
      </c>
      <c r="D1456" s="32" t="s">
        <v>276</v>
      </c>
      <c r="E1456" s="64" t="n">
        <v>9292.8</v>
      </c>
      <c r="F1456" s="65" t="n">
        <v>-0.0091</v>
      </c>
      <c r="G1456" s="66" t="n">
        <v>-84.56448</v>
      </c>
      <c r="H1456" s="67" t="n">
        <f aca="false">E1456+IF(D1456="Long",1,-1)*G1456</f>
        <v>9377.36448</v>
      </c>
      <c r="I1456" s="68" t="n">
        <f aca="false">Assumptions!$B$58</f>
        <v>5.35750011455817</v>
      </c>
      <c r="J1456" s="68" t="n">
        <f aca="false">INDEX(Yearly!$D$5:$D$22,MATCH(C1456,Yearly!$A$5:$A$22,0))</f>
        <v>0.568938065262814</v>
      </c>
      <c r="K1456" s="68" t="n">
        <f aca="false">G1456-I1456-J1456</f>
        <v>-90.490918179821</v>
      </c>
      <c r="L1456" s="69" t="n">
        <f aca="false">(I1456+J1456)/Assumptions!$B$8</f>
        <v>0.000261318896149115</v>
      </c>
      <c r="M1456" s="70" t="n">
        <f aca="false">F1456-L1456</f>
        <v>-0.00936131889614912</v>
      </c>
      <c r="N1456" s="71" t="n">
        <f aca="false">G1456*Assumptions!$B$7</f>
        <v>-665099.6352</v>
      </c>
      <c r="O1456" s="71" t="n">
        <f aca="false">K1456*Assumptions!$B$7</f>
        <v>-711711.071484292</v>
      </c>
      <c r="P1456" s="68" t="n">
        <f aca="false">P1455+G1456</f>
        <v>22994.287625</v>
      </c>
      <c r="Q1456" s="68" t="n">
        <f aca="false">MAX(Q1455,P1456)</f>
        <v>23572.419235</v>
      </c>
      <c r="R1456" s="68" t="n">
        <f aca="false">Q1456-P1456</f>
        <v>578.13161</v>
      </c>
      <c r="S1456" s="68" t="n">
        <f aca="false">S1455+K1456</f>
        <v>14477.9485490918</v>
      </c>
      <c r="T1456" s="68" t="n">
        <f aca="false">MAX(T1455,S1456)</f>
        <v>15120.6550354295</v>
      </c>
      <c r="U1456" s="68" t="n">
        <f aca="false">T1456-S1456</f>
        <v>642.706486337675</v>
      </c>
      <c r="V1456" s="70" t="n">
        <f aca="false">V1455+F1456</f>
        <v>3.25000000000001</v>
      </c>
      <c r="W1456" s="70" t="n">
        <f aca="false">MAX(W1455,V1456)</f>
        <v>3.31260000000001</v>
      </c>
      <c r="X1456" s="70" t="n">
        <f aca="false">W1456-V1456</f>
        <v>0.0625999999999993</v>
      </c>
      <c r="Y1456" s="70" t="n">
        <f aca="false">Y1455+M1456</f>
        <v>2.87448265568255</v>
      </c>
      <c r="Z1456" s="70" t="n">
        <f aca="false">MAX(Z1455,Y1456)</f>
        <v>2.93943452574789</v>
      </c>
      <c r="AA1456" s="70" t="n">
        <f aca="false">Z1456-Y1456</f>
        <v>0.0649518700653413</v>
      </c>
      <c r="AB1456" s="72" t="n">
        <f aca="false">AB1455*(1+F1456)</f>
        <v>21.3205985778508</v>
      </c>
      <c r="AC1456" s="73" t="n">
        <f aca="false">MAX(AC1455,AB1456)</f>
        <v>22.7123559909755</v>
      </c>
      <c r="AD1456" s="70" t="n">
        <f aca="false">1-AB1456/AC1456</f>
        <v>0.061277544860501</v>
      </c>
      <c r="AE1456" s="73" t="n">
        <f aca="false">AE1455*(1+M1456)</f>
        <v>14.6561074894667</v>
      </c>
      <c r="AF1456" s="73" t="n">
        <f aca="false">MAX(AF1455,AE1456)</f>
        <v>15.6498515972218</v>
      </c>
      <c r="AG1456" s="70" t="n">
        <f aca="false">1-AE1456/AF1456</f>
        <v>0.0634986281870872</v>
      </c>
      <c r="AH1456" s="74" t="n">
        <f aca="false">IF(R1456&gt;0,AH1455+1,0)</f>
        <v>9</v>
      </c>
      <c r="AI1456" s="74" t="n">
        <f aca="false">IF(U1456&gt;0,AI1455+1,0)</f>
        <v>13</v>
      </c>
      <c r="AJ1456" s="74" t="n">
        <f aca="false">IF(G1456&gt;0,AJ1455+1,0)</f>
        <v>0</v>
      </c>
      <c r="AK1456" s="74" t="n">
        <f aca="false">IF(G1456&lt;=0,AK1455+1,0)</f>
        <v>4</v>
      </c>
      <c r="AL1456" s="74" t="n">
        <f aca="false">IF(K1456&gt;0,AL1455+1,0)</f>
        <v>0</v>
      </c>
      <c r="AM1456" s="74" t="n">
        <f aca="false">IF(K1456&lt;=0,AM1455+1,0)</f>
        <v>4</v>
      </c>
    </row>
    <row r="1457" customFormat="false" ht="15" hidden="false" customHeight="false" outlineLevel="0" collapsed="false">
      <c r="A1457" s="61" t="n">
        <v>1461</v>
      </c>
      <c r="B1457" s="62" t="n">
        <v>43964.40625</v>
      </c>
      <c r="C1457" s="63" t="n">
        <f aca="false">YEAR(B1457)</f>
        <v>2020</v>
      </c>
      <c r="D1457" s="32" t="s">
        <v>277</v>
      </c>
      <c r="E1457" s="64" t="n">
        <v>9376.95</v>
      </c>
      <c r="F1457" s="65" t="n">
        <v>-0.0104</v>
      </c>
      <c r="G1457" s="66" t="n">
        <v>-97.52028</v>
      </c>
      <c r="H1457" s="67" t="n">
        <f aca="false">E1457+IF(D1457="Long",1,-1)*G1457</f>
        <v>9279.42972</v>
      </c>
      <c r="I1457" s="68" t="n">
        <f aca="false">Assumptions!$B$58</f>
        <v>5.35750011455817</v>
      </c>
      <c r="J1457" s="68" t="n">
        <f aca="false">INDEX(Yearly!$D$5:$D$22,MATCH(C1457,Yearly!$A$5:$A$22,0))</f>
        <v>0.568938065262814</v>
      </c>
      <c r="K1457" s="68" t="n">
        <f aca="false">G1457-I1457-J1457</f>
        <v>-103.446718179821</v>
      </c>
      <c r="L1457" s="69" t="n">
        <f aca="false">(I1457+J1457)/Assumptions!$B$8</f>
        <v>0.000261318896149115</v>
      </c>
      <c r="M1457" s="70" t="n">
        <f aca="false">F1457-L1457</f>
        <v>-0.0106613188961491</v>
      </c>
      <c r="N1457" s="71" t="n">
        <f aca="false">G1457*Assumptions!$B$7</f>
        <v>-766997.0022</v>
      </c>
      <c r="O1457" s="71" t="n">
        <f aca="false">K1457*Assumptions!$B$7</f>
        <v>-813608.438484292</v>
      </c>
      <c r="P1457" s="68" t="n">
        <f aca="false">P1456+G1457</f>
        <v>22896.767345</v>
      </c>
      <c r="Q1457" s="68" t="n">
        <f aca="false">MAX(Q1456,P1457)</f>
        <v>23572.419235</v>
      </c>
      <c r="R1457" s="68" t="n">
        <f aca="false">Q1457-P1457</f>
        <v>675.651890000001</v>
      </c>
      <c r="S1457" s="68" t="n">
        <f aca="false">S1456+K1457</f>
        <v>14374.501830912</v>
      </c>
      <c r="T1457" s="68" t="n">
        <f aca="false">MAX(T1456,S1457)</f>
        <v>15120.6550354295</v>
      </c>
      <c r="U1457" s="68" t="n">
        <f aca="false">T1457-S1457</f>
        <v>746.153204517495</v>
      </c>
      <c r="V1457" s="70" t="n">
        <f aca="false">V1456+F1457</f>
        <v>3.23960000000001</v>
      </c>
      <c r="W1457" s="70" t="n">
        <f aca="false">MAX(W1456,V1457)</f>
        <v>3.31260000000001</v>
      </c>
      <c r="X1457" s="70" t="n">
        <f aca="false">W1457-V1457</f>
        <v>0.0729999999999995</v>
      </c>
      <c r="Y1457" s="70" t="n">
        <f aca="false">Y1456+M1457</f>
        <v>2.8638213367864</v>
      </c>
      <c r="Z1457" s="70" t="n">
        <f aca="false">MAX(Z1456,Y1457)</f>
        <v>2.93943452574789</v>
      </c>
      <c r="AA1457" s="70" t="n">
        <f aca="false">Z1457-Y1457</f>
        <v>0.0756131889614906</v>
      </c>
      <c r="AB1457" s="72" t="n">
        <f aca="false">AB1456*(1+F1457)</f>
        <v>21.0988643526412</v>
      </c>
      <c r="AC1457" s="73" t="n">
        <f aca="false">MAX(AC1456,AB1457)</f>
        <v>22.7123559909755</v>
      </c>
      <c r="AD1457" s="70" t="n">
        <f aca="false">1-AB1457/AC1457</f>
        <v>0.0710402583939518</v>
      </c>
      <c r="AE1457" s="73" t="n">
        <f aca="false">AE1456*(1+M1457)</f>
        <v>14.4998540537453</v>
      </c>
      <c r="AF1457" s="73" t="n">
        <f aca="false">MAX(AF1456,AE1457)</f>
        <v>15.6498515972218</v>
      </c>
      <c r="AG1457" s="70" t="n">
        <f aca="false">1-AE1457/AF1457</f>
        <v>0.0734829679586657</v>
      </c>
      <c r="AH1457" s="74" t="n">
        <f aca="false">IF(R1457&gt;0,AH1456+1,0)</f>
        <v>10</v>
      </c>
      <c r="AI1457" s="74" t="n">
        <f aca="false">IF(U1457&gt;0,AI1456+1,0)</f>
        <v>14</v>
      </c>
      <c r="AJ1457" s="74" t="n">
        <f aca="false">IF(G1457&gt;0,AJ1456+1,0)</f>
        <v>0</v>
      </c>
      <c r="AK1457" s="74" t="n">
        <f aca="false">IF(G1457&lt;=0,AK1456+1,0)</f>
        <v>5</v>
      </c>
      <c r="AL1457" s="74" t="n">
        <f aca="false">IF(K1457&gt;0,AL1456+1,0)</f>
        <v>0</v>
      </c>
      <c r="AM1457" s="74" t="n">
        <f aca="false">IF(K1457&lt;=0,AM1456+1,0)</f>
        <v>5</v>
      </c>
    </row>
    <row r="1458" customFormat="false" ht="15" hidden="false" customHeight="false" outlineLevel="0" collapsed="false">
      <c r="A1458" s="61" t="n">
        <v>1462</v>
      </c>
      <c r="B1458" s="62" t="n">
        <v>43965.40625</v>
      </c>
      <c r="C1458" s="63" t="n">
        <f aca="false">YEAR(B1458)</f>
        <v>2020</v>
      </c>
      <c r="D1458" s="32" t="s">
        <v>276</v>
      </c>
      <c r="E1458" s="64" t="n">
        <v>9279.1</v>
      </c>
      <c r="F1458" s="65" t="n">
        <v>0.0234</v>
      </c>
      <c r="G1458" s="66" t="n">
        <v>217.13094</v>
      </c>
      <c r="H1458" s="67" t="n">
        <f aca="false">E1458+IF(D1458="Long",1,-1)*G1458</f>
        <v>9061.96906</v>
      </c>
      <c r="I1458" s="68" t="n">
        <f aca="false">Assumptions!$B$58</f>
        <v>5.35750011455817</v>
      </c>
      <c r="J1458" s="68" t="n">
        <f aca="false">INDEX(Yearly!$D$5:$D$22,MATCH(C1458,Yearly!$A$5:$A$22,0))</f>
        <v>0.568938065262814</v>
      </c>
      <c r="K1458" s="68" t="n">
        <f aca="false">G1458-I1458-J1458</f>
        <v>211.204501820179</v>
      </c>
      <c r="L1458" s="69" t="n">
        <f aca="false">(I1458+J1458)/Assumptions!$B$8</f>
        <v>0.000261318896149115</v>
      </c>
      <c r="M1458" s="70" t="n">
        <f aca="false">F1458-L1458</f>
        <v>0.0231386811038509</v>
      </c>
      <c r="N1458" s="71" t="n">
        <f aca="false">G1458*Assumptions!$B$7</f>
        <v>1707734.8431</v>
      </c>
      <c r="O1458" s="71" t="n">
        <f aca="false">K1458*Assumptions!$B$7</f>
        <v>1661123.40681571</v>
      </c>
      <c r="P1458" s="68" t="n">
        <f aca="false">P1457+G1458</f>
        <v>23113.898285</v>
      </c>
      <c r="Q1458" s="68" t="n">
        <f aca="false">MAX(Q1457,P1458)</f>
        <v>23572.419235</v>
      </c>
      <c r="R1458" s="68" t="n">
        <f aca="false">Q1458-P1458</f>
        <v>458.520950000002</v>
      </c>
      <c r="S1458" s="68" t="n">
        <f aca="false">S1457+K1458</f>
        <v>14585.7063327322</v>
      </c>
      <c r="T1458" s="68" t="n">
        <f aca="false">MAX(T1457,S1458)</f>
        <v>15120.6550354295</v>
      </c>
      <c r="U1458" s="68" t="n">
        <f aca="false">T1458-S1458</f>
        <v>534.948702697317</v>
      </c>
      <c r="V1458" s="70" t="n">
        <f aca="false">V1457+F1458</f>
        <v>3.26300000000001</v>
      </c>
      <c r="W1458" s="70" t="n">
        <f aca="false">MAX(W1457,V1458)</f>
        <v>3.31260000000001</v>
      </c>
      <c r="X1458" s="70" t="n">
        <f aca="false">W1458-V1458</f>
        <v>0.0495999999999994</v>
      </c>
      <c r="Y1458" s="70" t="n">
        <f aca="false">Y1457+M1458</f>
        <v>2.88696001789025</v>
      </c>
      <c r="Z1458" s="70" t="n">
        <f aca="false">MAX(Z1457,Y1458)</f>
        <v>2.93943452574789</v>
      </c>
      <c r="AA1458" s="70" t="n">
        <f aca="false">Z1458-Y1458</f>
        <v>0.0524745078576396</v>
      </c>
      <c r="AB1458" s="72" t="n">
        <f aca="false">AB1457*(1+F1458)</f>
        <v>21.592577778493</v>
      </c>
      <c r="AC1458" s="73" t="n">
        <f aca="false">MAX(AC1457,AB1458)</f>
        <v>22.7123559909755</v>
      </c>
      <c r="AD1458" s="70" t="n">
        <f aca="false">1-AB1458/AC1458</f>
        <v>0.0493026004403702</v>
      </c>
      <c r="AE1458" s="73" t="n">
        <f aca="false">AE1457*(1+M1458)</f>
        <v>14.8353615527473</v>
      </c>
      <c r="AF1458" s="73" t="n">
        <f aca="false">MAX(AF1457,AE1458)</f>
        <v>15.6498515972218</v>
      </c>
      <c r="AG1458" s="70" t="n">
        <f aca="false">1-AE1458/AF1458</f>
        <v>0.0520445858169748</v>
      </c>
      <c r="AH1458" s="74" t="n">
        <f aca="false">IF(R1458&gt;0,AH1457+1,0)</f>
        <v>11</v>
      </c>
      <c r="AI1458" s="74" t="n">
        <f aca="false">IF(U1458&gt;0,AI1457+1,0)</f>
        <v>15</v>
      </c>
      <c r="AJ1458" s="74" t="n">
        <f aca="false">IF(G1458&gt;0,AJ1457+1,0)</f>
        <v>1</v>
      </c>
      <c r="AK1458" s="74" t="n">
        <f aca="false">IF(G1458&lt;=0,AK1457+1,0)</f>
        <v>0</v>
      </c>
      <c r="AL1458" s="74" t="n">
        <f aca="false">IF(K1458&gt;0,AL1457+1,0)</f>
        <v>1</v>
      </c>
      <c r="AM1458" s="74" t="n">
        <f aca="false">IF(K1458&lt;=0,AM1457+1,0)</f>
        <v>0</v>
      </c>
    </row>
    <row r="1459" customFormat="false" ht="15" hidden="false" customHeight="false" outlineLevel="0" collapsed="false">
      <c r="A1459" s="61" t="n">
        <v>1463</v>
      </c>
      <c r="B1459" s="62" t="n">
        <v>43971.6145833333</v>
      </c>
      <c r="C1459" s="63" t="n">
        <f aca="false">YEAR(B1459)</f>
        <v>2020</v>
      </c>
      <c r="D1459" s="32" t="s">
        <v>277</v>
      </c>
      <c r="E1459" s="64" t="n">
        <v>9061.65</v>
      </c>
      <c r="F1459" s="65" t="n">
        <v>-0.0068</v>
      </c>
      <c r="G1459" s="66" t="n">
        <v>-61.61922</v>
      </c>
      <c r="H1459" s="67" t="n">
        <f aca="false">E1459+IF(D1459="Long",1,-1)*G1459</f>
        <v>9000.03078</v>
      </c>
      <c r="I1459" s="68" t="n">
        <f aca="false">Assumptions!$B$58</f>
        <v>5.35750011455817</v>
      </c>
      <c r="J1459" s="68" t="n">
        <f aca="false">INDEX(Yearly!$D$5:$D$22,MATCH(C1459,Yearly!$A$5:$A$22,0))</f>
        <v>0.568938065262814</v>
      </c>
      <c r="K1459" s="68" t="n">
        <f aca="false">G1459-I1459-J1459</f>
        <v>-67.545658179821</v>
      </c>
      <c r="L1459" s="69" t="n">
        <f aca="false">(I1459+J1459)/Assumptions!$B$8</f>
        <v>0.000261318896149115</v>
      </c>
      <c r="M1459" s="70" t="n">
        <f aca="false">F1459-L1459</f>
        <v>-0.00706131889614912</v>
      </c>
      <c r="N1459" s="71" t="n">
        <f aca="false">G1459*Assumptions!$B$7</f>
        <v>-484635.1653</v>
      </c>
      <c r="O1459" s="71" t="n">
        <f aca="false">K1459*Assumptions!$B$7</f>
        <v>-531246.601584292</v>
      </c>
      <c r="P1459" s="68" t="n">
        <f aca="false">P1458+G1459</f>
        <v>23052.279065</v>
      </c>
      <c r="Q1459" s="68" t="n">
        <f aca="false">MAX(Q1458,P1459)</f>
        <v>23572.419235</v>
      </c>
      <c r="R1459" s="68" t="n">
        <f aca="false">Q1459-P1459</f>
        <v>520.140170000002</v>
      </c>
      <c r="S1459" s="68" t="n">
        <f aca="false">S1458+K1459</f>
        <v>14518.1606745523</v>
      </c>
      <c r="T1459" s="68" t="n">
        <f aca="false">MAX(T1458,S1459)</f>
        <v>15120.6550354295</v>
      </c>
      <c r="U1459" s="68" t="n">
        <f aca="false">T1459-S1459</f>
        <v>602.494360877137</v>
      </c>
      <c r="V1459" s="70" t="n">
        <f aca="false">V1458+F1459</f>
        <v>3.25620000000001</v>
      </c>
      <c r="W1459" s="70" t="n">
        <f aca="false">MAX(W1458,V1459)</f>
        <v>3.31260000000001</v>
      </c>
      <c r="X1459" s="70" t="n">
        <f aca="false">W1459-V1459</f>
        <v>0.0563999999999996</v>
      </c>
      <c r="Y1459" s="70" t="n">
        <f aca="false">Y1458+M1459</f>
        <v>2.8798986989941</v>
      </c>
      <c r="Z1459" s="70" t="n">
        <f aca="false">MAX(Z1458,Y1459)</f>
        <v>2.93943452574789</v>
      </c>
      <c r="AA1459" s="70" t="n">
        <f aca="false">Z1459-Y1459</f>
        <v>0.0595358267537889</v>
      </c>
      <c r="AB1459" s="72" t="n">
        <f aca="false">AB1458*(1+F1459)</f>
        <v>21.4457482495992</v>
      </c>
      <c r="AC1459" s="73" t="n">
        <f aca="false">MAX(AC1458,AB1459)</f>
        <v>22.7123559909755</v>
      </c>
      <c r="AD1459" s="70" t="n">
        <f aca="false">1-AB1459/AC1459</f>
        <v>0.0557673427573757</v>
      </c>
      <c r="AE1459" s="73" t="n">
        <f aca="false">AE1458*(1+M1459)</f>
        <v>14.7306043338837</v>
      </c>
      <c r="AF1459" s="73" t="n">
        <f aca="false">MAX(AF1458,AE1459)</f>
        <v>15.6498515972218</v>
      </c>
      <c r="AG1459" s="70" t="n">
        <f aca="false">1-AE1459/AF1459</f>
        <v>0.0587384012958523</v>
      </c>
      <c r="AH1459" s="74" t="n">
        <f aca="false">IF(R1459&gt;0,AH1458+1,0)</f>
        <v>12</v>
      </c>
      <c r="AI1459" s="74" t="n">
        <f aca="false">IF(U1459&gt;0,AI1458+1,0)</f>
        <v>16</v>
      </c>
      <c r="AJ1459" s="74" t="n">
        <f aca="false">IF(G1459&gt;0,AJ1458+1,0)</f>
        <v>0</v>
      </c>
      <c r="AK1459" s="74" t="n">
        <f aca="false">IF(G1459&lt;=0,AK1458+1,0)</f>
        <v>1</v>
      </c>
      <c r="AL1459" s="74" t="n">
        <f aca="false">IF(K1459&gt;0,AL1458+1,0)</f>
        <v>0</v>
      </c>
      <c r="AM1459" s="74" t="n">
        <f aca="false">IF(K1459&lt;=0,AM1458+1,0)</f>
        <v>1</v>
      </c>
    </row>
    <row r="1460" customFormat="false" ht="15" hidden="false" customHeight="false" outlineLevel="0" collapsed="false">
      <c r="A1460" s="61" t="n">
        <v>1464</v>
      </c>
      <c r="B1460" s="62" t="n">
        <v>43973.4479166667</v>
      </c>
      <c r="C1460" s="63" t="n">
        <f aca="false">YEAR(B1460)</f>
        <v>2020</v>
      </c>
      <c r="D1460" s="32" t="s">
        <v>276</v>
      </c>
      <c r="E1460" s="64" t="n">
        <v>8999.7</v>
      </c>
      <c r="F1460" s="65" t="n">
        <v>-0.0118</v>
      </c>
      <c r="G1460" s="66" t="n">
        <v>-106.19646</v>
      </c>
      <c r="H1460" s="67" t="n">
        <f aca="false">E1460+IF(D1460="Long",1,-1)*G1460</f>
        <v>9105.89646</v>
      </c>
      <c r="I1460" s="68" t="n">
        <f aca="false">Assumptions!$B$58</f>
        <v>5.35750011455817</v>
      </c>
      <c r="J1460" s="68" t="n">
        <f aca="false">INDEX(Yearly!$D$5:$D$22,MATCH(C1460,Yearly!$A$5:$A$22,0))</f>
        <v>0.568938065262814</v>
      </c>
      <c r="K1460" s="68" t="n">
        <f aca="false">G1460-I1460-J1460</f>
        <v>-112.122898179821</v>
      </c>
      <c r="L1460" s="69" t="n">
        <f aca="false">(I1460+J1460)/Assumptions!$B$8</f>
        <v>0.000261318896149115</v>
      </c>
      <c r="M1460" s="70" t="n">
        <f aca="false">F1460-L1460</f>
        <v>-0.0120613188961491</v>
      </c>
      <c r="N1460" s="71" t="n">
        <f aca="false">G1460*Assumptions!$B$7</f>
        <v>-835235.1579</v>
      </c>
      <c r="O1460" s="71" t="n">
        <f aca="false">K1460*Assumptions!$B$7</f>
        <v>-881846.594184292</v>
      </c>
      <c r="P1460" s="68" t="n">
        <f aca="false">P1459+G1460</f>
        <v>22946.082605</v>
      </c>
      <c r="Q1460" s="68" t="n">
        <f aca="false">MAX(Q1459,P1460)</f>
        <v>23572.419235</v>
      </c>
      <c r="R1460" s="68" t="n">
        <f aca="false">Q1460-P1460</f>
        <v>626.336630000002</v>
      </c>
      <c r="S1460" s="68" t="n">
        <f aca="false">S1459+K1460</f>
        <v>14406.0377763725</v>
      </c>
      <c r="T1460" s="68" t="n">
        <f aca="false">MAX(T1459,S1460)</f>
        <v>15120.6550354295</v>
      </c>
      <c r="U1460" s="68" t="n">
        <f aca="false">T1460-S1460</f>
        <v>714.617259056959</v>
      </c>
      <c r="V1460" s="70" t="n">
        <f aca="false">V1459+F1460</f>
        <v>3.24440000000001</v>
      </c>
      <c r="W1460" s="70" t="n">
        <f aca="false">MAX(W1459,V1460)</f>
        <v>3.31260000000001</v>
      </c>
      <c r="X1460" s="70" t="n">
        <f aca="false">W1460-V1460</f>
        <v>0.0681999999999996</v>
      </c>
      <c r="Y1460" s="70" t="n">
        <f aca="false">Y1459+M1460</f>
        <v>2.86783738009795</v>
      </c>
      <c r="Z1460" s="70" t="n">
        <f aca="false">MAX(Z1459,Y1460)</f>
        <v>2.93943452574789</v>
      </c>
      <c r="AA1460" s="70" t="n">
        <f aca="false">Z1460-Y1460</f>
        <v>0.071597145649938</v>
      </c>
      <c r="AB1460" s="72" t="n">
        <f aca="false">AB1459*(1+F1460)</f>
        <v>21.1926884202539</v>
      </c>
      <c r="AC1460" s="73" t="n">
        <f aca="false">MAX(AC1459,AB1460)</f>
        <v>22.7123559909755</v>
      </c>
      <c r="AD1460" s="70" t="n">
        <f aca="false">1-AB1460/AC1460</f>
        <v>0.0669092881128388</v>
      </c>
      <c r="AE1460" s="73" t="n">
        <f aca="false">AE1459*(1+M1460)</f>
        <v>14.5529338174797</v>
      </c>
      <c r="AF1460" s="73" t="n">
        <f aca="false">MAX(AF1459,AE1460)</f>
        <v>15.6498515972218</v>
      </c>
      <c r="AG1460" s="70" t="n">
        <f aca="false">1-AE1460/AF1460</f>
        <v>0.0700912576025221</v>
      </c>
      <c r="AH1460" s="74" t="n">
        <f aca="false">IF(R1460&gt;0,AH1459+1,0)</f>
        <v>13</v>
      </c>
      <c r="AI1460" s="74" t="n">
        <f aca="false">IF(U1460&gt;0,AI1459+1,0)</f>
        <v>17</v>
      </c>
      <c r="AJ1460" s="74" t="n">
        <f aca="false">IF(G1460&gt;0,AJ1459+1,0)</f>
        <v>0</v>
      </c>
      <c r="AK1460" s="74" t="n">
        <f aca="false">IF(G1460&lt;=0,AK1459+1,0)</f>
        <v>2</v>
      </c>
      <c r="AL1460" s="74" t="n">
        <f aca="false">IF(K1460&gt;0,AL1459+1,0)</f>
        <v>0</v>
      </c>
      <c r="AM1460" s="74" t="n">
        <f aca="false">IF(K1460&lt;=0,AM1459+1,0)</f>
        <v>2</v>
      </c>
    </row>
    <row r="1461" customFormat="false" ht="15" hidden="false" customHeight="false" outlineLevel="0" collapsed="false">
      <c r="A1461" s="61" t="n">
        <v>1465</v>
      </c>
      <c r="B1461" s="62" t="n">
        <v>43977.3854166667</v>
      </c>
      <c r="C1461" s="63" t="n">
        <f aca="false">YEAR(B1461)</f>
        <v>2020</v>
      </c>
      <c r="D1461" s="32" t="s">
        <v>277</v>
      </c>
      <c r="E1461" s="64" t="n">
        <v>9106.25</v>
      </c>
      <c r="F1461" s="65" t="n">
        <v>-0.0064</v>
      </c>
      <c r="G1461" s="66" t="n">
        <v>-58.28</v>
      </c>
      <c r="H1461" s="67" t="n">
        <f aca="false">E1461+IF(D1461="Long",1,-1)*G1461</f>
        <v>9047.97</v>
      </c>
      <c r="I1461" s="68" t="n">
        <f aca="false">Assumptions!$B$58</f>
        <v>5.35750011455817</v>
      </c>
      <c r="J1461" s="68" t="n">
        <f aca="false">INDEX(Yearly!$D$5:$D$22,MATCH(C1461,Yearly!$A$5:$A$22,0))</f>
        <v>0.568938065262814</v>
      </c>
      <c r="K1461" s="68" t="n">
        <f aca="false">G1461-I1461-J1461</f>
        <v>-64.206438179821</v>
      </c>
      <c r="L1461" s="69" t="n">
        <f aca="false">(I1461+J1461)/Assumptions!$B$8</f>
        <v>0.000261318896149115</v>
      </c>
      <c r="M1461" s="70" t="n">
        <f aca="false">F1461-L1461</f>
        <v>-0.00666131889614912</v>
      </c>
      <c r="N1461" s="71" t="n">
        <f aca="false">G1461*Assumptions!$B$7</f>
        <v>-458372.2</v>
      </c>
      <c r="O1461" s="71" t="n">
        <f aca="false">K1461*Assumptions!$B$7</f>
        <v>-504983.636284292</v>
      </c>
      <c r="P1461" s="68" t="n">
        <f aca="false">P1460+G1461</f>
        <v>22887.802605</v>
      </c>
      <c r="Q1461" s="68" t="n">
        <f aca="false">MAX(Q1460,P1461)</f>
        <v>23572.419235</v>
      </c>
      <c r="R1461" s="68" t="n">
        <f aca="false">Q1461-P1461</f>
        <v>684.61663</v>
      </c>
      <c r="S1461" s="68" t="n">
        <f aca="false">S1460+K1461</f>
        <v>14341.8313381927</v>
      </c>
      <c r="T1461" s="68" t="n">
        <f aca="false">MAX(T1460,S1461)</f>
        <v>15120.6550354295</v>
      </c>
      <c r="U1461" s="68" t="n">
        <f aca="false">T1461-S1461</f>
        <v>778.82369723678</v>
      </c>
      <c r="V1461" s="70" t="n">
        <f aca="false">V1460+F1461</f>
        <v>3.23800000000001</v>
      </c>
      <c r="W1461" s="70" t="n">
        <f aca="false">MAX(W1460,V1461)</f>
        <v>3.31260000000001</v>
      </c>
      <c r="X1461" s="70" t="n">
        <f aca="false">W1461-V1461</f>
        <v>0.0745999999999998</v>
      </c>
      <c r="Y1461" s="70" t="n">
        <f aca="false">Y1460+M1461</f>
        <v>2.86117606120181</v>
      </c>
      <c r="Z1461" s="70" t="n">
        <f aca="false">MAX(Z1460,Y1461)</f>
        <v>2.93943452574789</v>
      </c>
      <c r="AA1461" s="70" t="n">
        <f aca="false">Z1461-Y1461</f>
        <v>0.0782584645460873</v>
      </c>
      <c r="AB1461" s="72" t="n">
        <f aca="false">AB1460*(1+F1461)</f>
        <v>21.0570552143643</v>
      </c>
      <c r="AC1461" s="73" t="n">
        <f aca="false">MAX(AC1460,AB1461)</f>
        <v>22.7123559909755</v>
      </c>
      <c r="AD1461" s="70" t="n">
        <f aca="false">1-AB1461/AC1461</f>
        <v>0.0728810686689166</v>
      </c>
      <c r="AE1461" s="73" t="n">
        <f aca="false">AE1460*(1+M1461)</f>
        <v>14.4559920844469</v>
      </c>
      <c r="AF1461" s="73" t="n">
        <f aca="false">MAX(AF1460,AE1461)</f>
        <v>15.6498515972218</v>
      </c>
      <c r="AG1461" s="70" t="n">
        <f aca="false">1-AE1461/AF1461</f>
        <v>0.0762856762799486</v>
      </c>
      <c r="AH1461" s="74" t="n">
        <f aca="false">IF(R1461&gt;0,AH1460+1,0)</f>
        <v>14</v>
      </c>
      <c r="AI1461" s="74" t="n">
        <f aca="false">IF(U1461&gt;0,AI1460+1,0)</f>
        <v>18</v>
      </c>
      <c r="AJ1461" s="74" t="n">
        <f aca="false">IF(G1461&gt;0,AJ1460+1,0)</f>
        <v>0</v>
      </c>
      <c r="AK1461" s="74" t="n">
        <f aca="false">IF(G1461&lt;=0,AK1460+1,0)</f>
        <v>3</v>
      </c>
      <c r="AL1461" s="74" t="n">
        <f aca="false">IF(K1461&gt;0,AL1460+1,0)</f>
        <v>0</v>
      </c>
      <c r="AM1461" s="74" t="n">
        <f aca="false">IF(K1461&lt;=0,AM1460+1,0)</f>
        <v>3</v>
      </c>
    </row>
    <row r="1462" customFormat="false" ht="15" hidden="false" customHeight="false" outlineLevel="0" collapsed="false">
      <c r="A1462" s="61" t="n">
        <v>1466</v>
      </c>
      <c r="B1462" s="62" t="n">
        <v>43977.5729166667</v>
      </c>
      <c r="C1462" s="63" t="n">
        <f aca="false">YEAR(B1462)</f>
        <v>2020</v>
      </c>
      <c r="D1462" s="32" t="s">
        <v>276</v>
      </c>
      <c r="E1462" s="64" t="n">
        <v>9047.75</v>
      </c>
      <c r="F1462" s="65" t="n">
        <v>-0.0059</v>
      </c>
      <c r="G1462" s="66" t="n">
        <v>-53.381725</v>
      </c>
      <c r="H1462" s="67" t="n">
        <f aca="false">E1462+IF(D1462="Long",1,-1)*G1462</f>
        <v>9101.131725</v>
      </c>
      <c r="I1462" s="68" t="n">
        <f aca="false">Assumptions!$B$58</f>
        <v>5.35750011455817</v>
      </c>
      <c r="J1462" s="68" t="n">
        <f aca="false">INDEX(Yearly!$D$5:$D$22,MATCH(C1462,Yearly!$A$5:$A$22,0))</f>
        <v>0.568938065262814</v>
      </c>
      <c r="K1462" s="68" t="n">
        <f aca="false">G1462-I1462-J1462</f>
        <v>-59.308163179821</v>
      </c>
      <c r="L1462" s="69" t="n">
        <f aca="false">(I1462+J1462)/Assumptions!$B$8</f>
        <v>0.000261318896149115</v>
      </c>
      <c r="M1462" s="70" t="n">
        <f aca="false">F1462-L1462</f>
        <v>-0.00616131889614912</v>
      </c>
      <c r="N1462" s="71" t="n">
        <f aca="false">G1462*Assumptions!$B$7</f>
        <v>-419847.267125</v>
      </c>
      <c r="O1462" s="71" t="n">
        <f aca="false">K1462*Assumptions!$B$7</f>
        <v>-466458.703409292</v>
      </c>
      <c r="P1462" s="68" t="n">
        <f aca="false">P1461+G1462</f>
        <v>22834.42088</v>
      </c>
      <c r="Q1462" s="68" t="n">
        <f aca="false">MAX(Q1461,P1462)</f>
        <v>23572.419235</v>
      </c>
      <c r="R1462" s="68" t="n">
        <f aca="false">Q1462-P1462</f>
        <v>737.998355</v>
      </c>
      <c r="S1462" s="68" t="n">
        <f aca="false">S1461+K1462</f>
        <v>14282.5231750129</v>
      </c>
      <c r="T1462" s="68" t="n">
        <f aca="false">MAX(T1461,S1462)</f>
        <v>15120.6550354295</v>
      </c>
      <c r="U1462" s="68" t="n">
        <f aca="false">T1462-S1462</f>
        <v>838.131860416601</v>
      </c>
      <c r="V1462" s="70" t="n">
        <f aca="false">V1461+F1462</f>
        <v>3.23210000000001</v>
      </c>
      <c r="W1462" s="70" t="n">
        <f aca="false">MAX(W1461,V1462)</f>
        <v>3.31260000000001</v>
      </c>
      <c r="X1462" s="70" t="n">
        <f aca="false">W1462-V1462</f>
        <v>0.0804999999999998</v>
      </c>
      <c r="Y1462" s="70" t="n">
        <f aca="false">Y1461+M1462</f>
        <v>2.85501474230566</v>
      </c>
      <c r="Z1462" s="70" t="n">
        <f aca="false">MAX(Z1461,Y1462)</f>
        <v>2.93943452574789</v>
      </c>
      <c r="AA1462" s="70" t="n">
        <f aca="false">Z1462-Y1462</f>
        <v>0.0844197834422364</v>
      </c>
      <c r="AB1462" s="72" t="n">
        <f aca="false">AB1461*(1+F1462)</f>
        <v>20.9328185885996</v>
      </c>
      <c r="AC1462" s="73" t="n">
        <f aca="false">MAX(AC1461,AB1462)</f>
        <v>22.7123559909755</v>
      </c>
      <c r="AD1462" s="70" t="n">
        <f aca="false">1-AB1462/AC1462</f>
        <v>0.07835107036377</v>
      </c>
      <c r="AE1462" s="73" t="n">
        <f aca="false">AE1461*(1+M1462)</f>
        <v>14.3669241072544</v>
      </c>
      <c r="AF1462" s="73" t="n">
        <f aca="false">MAX(AF1461,AE1462)</f>
        <v>15.6498515972218</v>
      </c>
      <c r="AG1462" s="70" t="n">
        <f aca="false">1-AE1462/AF1462</f>
        <v>0.0819769747973286</v>
      </c>
      <c r="AH1462" s="74" t="n">
        <f aca="false">IF(R1462&gt;0,AH1461+1,0)</f>
        <v>15</v>
      </c>
      <c r="AI1462" s="74" t="n">
        <f aca="false">IF(U1462&gt;0,AI1461+1,0)</f>
        <v>19</v>
      </c>
      <c r="AJ1462" s="74" t="n">
        <f aca="false">IF(G1462&gt;0,AJ1461+1,0)</f>
        <v>0</v>
      </c>
      <c r="AK1462" s="74" t="n">
        <f aca="false">IF(G1462&lt;=0,AK1461+1,0)</f>
        <v>4</v>
      </c>
      <c r="AL1462" s="74" t="n">
        <f aca="false">IF(K1462&gt;0,AL1461+1,0)</f>
        <v>0</v>
      </c>
      <c r="AM1462" s="74" t="n">
        <f aca="false">IF(K1462&lt;=0,AM1461+1,0)</f>
        <v>4</v>
      </c>
    </row>
    <row r="1463" customFormat="false" ht="15" hidden="false" customHeight="false" outlineLevel="0" collapsed="false">
      <c r="A1463" s="61" t="n">
        <v>1467</v>
      </c>
      <c r="B1463" s="62" t="n">
        <v>43978.4479166667</v>
      </c>
      <c r="C1463" s="63" t="n">
        <f aca="false">YEAR(B1463)</f>
        <v>2020</v>
      </c>
      <c r="D1463" s="32" t="s">
        <v>277</v>
      </c>
      <c r="E1463" s="64" t="n">
        <v>9101.35</v>
      </c>
      <c r="F1463" s="65" t="n">
        <v>0.103</v>
      </c>
      <c r="G1463" s="66" t="n">
        <v>937.43905</v>
      </c>
      <c r="H1463" s="67" t="n">
        <f aca="false">E1463+IF(D1463="Long",1,-1)*G1463</f>
        <v>10038.78905</v>
      </c>
      <c r="I1463" s="68" t="n">
        <f aca="false">Assumptions!$B$58</f>
        <v>5.35750011455817</v>
      </c>
      <c r="J1463" s="68" t="n">
        <f aca="false">INDEX(Yearly!$D$5:$D$22,MATCH(C1463,Yearly!$A$5:$A$22,0))</f>
        <v>0.568938065262814</v>
      </c>
      <c r="K1463" s="68" t="n">
        <f aca="false">G1463-I1463-J1463</f>
        <v>931.512611820179</v>
      </c>
      <c r="L1463" s="69" t="n">
        <f aca="false">(I1463+J1463)/Assumptions!$B$8</f>
        <v>0.000261318896149115</v>
      </c>
      <c r="M1463" s="70" t="n">
        <f aca="false">F1463-L1463</f>
        <v>0.102738681103851</v>
      </c>
      <c r="N1463" s="71" t="n">
        <f aca="false">G1463*Assumptions!$B$7</f>
        <v>7372958.12825</v>
      </c>
      <c r="O1463" s="71" t="n">
        <f aca="false">K1463*Assumptions!$B$7</f>
        <v>7326346.69196571</v>
      </c>
      <c r="P1463" s="68" t="n">
        <f aca="false">P1462+G1463</f>
        <v>23771.85993</v>
      </c>
      <c r="Q1463" s="68" t="n">
        <f aca="false">MAX(Q1462,P1463)</f>
        <v>23771.85993</v>
      </c>
      <c r="R1463" s="68" t="n">
        <f aca="false">Q1463-P1463</f>
        <v>0</v>
      </c>
      <c r="S1463" s="68" t="n">
        <f aca="false">S1462+K1463</f>
        <v>15214.0357868331</v>
      </c>
      <c r="T1463" s="68" t="n">
        <f aca="false">MAX(T1462,S1463)</f>
        <v>15214.0357868331</v>
      </c>
      <c r="U1463" s="68" t="n">
        <f aca="false">T1463-S1463</f>
        <v>0</v>
      </c>
      <c r="V1463" s="70" t="n">
        <f aca="false">V1462+F1463</f>
        <v>3.33510000000001</v>
      </c>
      <c r="W1463" s="70" t="n">
        <f aca="false">MAX(W1462,V1463)</f>
        <v>3.33510000000001</v>
      </c>
      <c r="X1463" s="70" t="n">
        <f aca="false">W1463-V1463</f>
        <v>0</v>
      </c>
      <c r="Y1463" s="70" t="n">
        <f aca="false">Y1462+M1463</f>
        <v>2.95775342340951</v>
      </c>
      <c r="Z1463" s="70" t="n">
        <f aca="false">MAX(Z1462,Y1463)</f>
        <v>2.95775342340951</v>
      </c>
      <c r="AA1463" s="70" t="n">
        <f aca="false">Z1463-Y1463</f>
        <v>0</v>
      </c>
      <c r="AB1463" s="72" t="n">
        <f aca="false">AB1462*(1+F1463)</f>
        <v>23.0888989032253</v>
      </c>
      <c r="AC1463" s="73" t="n">
        <f aca="false">MAX(AC1462,AB1463)</f>
        <v>23.0888989032253</v>
      </c>
      <c r="AD1463" s="70" t="n">
        <f aca="false">1-AB1463/AC1463</f>
        <v>0</v>
      </c>
      <c r="AE1463" s="73" t="n">
        <f aca="false">AE1462*(1+M1463)</f>
        <v>15.8429629415529</v>
      </c>
      <c r="AF1463" s="73" t="n">
        <f aca="false">MAX(AF1462,AE1463)</f>
        <v>15.8429629415529</v>
      </c>
      <c r="AG1463" s="70" t="n">
        <f aca="false">1-AE1463/AF1463</f>
        <v>0</v>
      </c>
      <c r="AH1463" s="74" t="n">
        <f aca="false">IF(R1463&gt;0,AH1462+1,0)</f>
        <v>0</v>
      </c>
      <c r="AI1463" s="74" t="n">
        <f aca="false">IF(U1463&gt;0,AI1462+1,0)</f>
        <v>0</v>
      </c>
      <c r="AJ1463" s="74" t="n">
        <f aca="false">IF(G1463&gt;0,AJ1462+1,0)</f>
        <v>1</v>
      </c>
      <c r="AK1463" s="74" t="n">
        <f aca="false">IF(G1463&lt;=0,AK1462+1,0)</f>
        <v>0</v>
      </c>
      <c r="AL1463" s="74" t="n">
        <f aca="false">IF(K1463&gt;0,AL1462+1,0)</f>
        <v>1</v>
      </c>
      <c r="AM1463" s="74" t="n">
        <f aca="false">IF(K1463&lt;=0,AM1462+1,0)</f>
        <v>0</v>
      </c>
    </row>
    <row r="1464" customFormat="false" ht="15" hidden="false" customHeight="false" outlineLevel="0" collapsed="false">
      <c r="A1464" s="61" t="n">
        <v>1468</v>
      </c>
      <c r="B1464" s="62" t="n">
        <v>43991.6145833333</v>
      </c>
      <c r="C1464" s="63" t="n">
        <f aca="false">YEAR(B1464)</f>
        <v>2020</v>
      </c>
      <c r="D1464" s="32" t="s">
        <v>276</v>
      </c>
      <c r="E1464" s="64" t="n">
        <v>10038.75</v>
      </c>
      <c r="F1464" s="65" t="n">
        <v>-0.0082</v>
      </c>
      <c r="G1464" s="66" t="n">
        <v>-82.31775</v>
      </c>
      <c r="H1464" s="67" t="n">
        <f aca="false">E1464+IF(D1464="Long",1,-1)*G1464</f>
        <v>10121.06775</v>
      </c>
      <c r="I1464" s="68" t="n">
        <f aca="false">Assumptions!$B$58</f>
        <v>5.35750011455817</v>
      </c>
      <c r="J1464" s="68" t="n">
        <f aca="false">INDEX(Yearly!$D$5:$D$22,MATCH(C1464,Yearly!$A$5:$A$22,0))</f>
        <v>0.568938065262814</v>
      </c>
      <c r="K1464" s="68" t="n">
        <f aca="false">G1464-I1464-J1464</f>
        <v>-88.244188179821</v>
      </c>
      <c r="L1464" s="69" t="n">
        <f aca="false">(I1464+J1464)/Assumptions!$B$8</f>
        <v>0.000261318896149115</v>
      </c>
      <c r="M1464" s="70" t="n">
        <f aca="false">F1464-L1464</f>
        <v>-0.00846131889614911</v>
      </c>
      <c r="N1464" s="71" t="n">
        <f aca="false">G1464*Assumptions!$B$7</f>
        <v>-647429.10375</v>
      </c>
      <c r="O1464" s="71" t="n">
        <f aca="false">K1464*Assumptions!$B$7</f>
        <v>-694040.540034292</v>
      </c>
      <c r="P1464" s="68" t="n">
        <f aca="false">P1463+G1464</f>
        <v>23689.54218</v>
      </c>
      <c r="Q1464" s="68" t="n">
        <f aca="false">MAX(Q1463,P1464)</f>
        <v>23771.85993</v>
      </c>
      <c r="R1464" s="68" t="n">
        <f aca="false">Q1464-P1464</f>
        <v>82.3177499999983</v>
      </c>
      <c r="S1464" s="68" t="n">
        <f aca="false">S1463+K1464</f>
        <v>15125.7915986532</v>
      </c>
      <c r="T1464" s="68" t="n">
        <f aca="false">MAX(T1463,S1464)</f>
        <v>15214.0357868331</v>
      </c>
      <c r="U1464" s="68" t="n">
        <f aca="false">T1464-S1464</f>
        <v>88.2441881798204</v>
      </c>
      <c r="V1464" s="70" t="n">
        <f aca="false">V1463+F1464</f>
        <v>3.32690000000001</v>
      </c>
      <c r="W1464" s="70" t="n">
        <f aca="false">MAX(W1463,V1464)</f>
        <v>3.33510000000001</v>
      </c>
      <c r="X1464" s="70" t="n">
        <f aca="false">W1464-V1464</f>
        <v>0.00819999999999999</v>
      </c>
      <c r="Y1464" s="70" t="n">
        <f aca="false">Y1463+M1464</f>
        <v>2.94929210451336</v>
      </c>
      <c r="Z1464" s="70" t="n">
        <f aca="false">MAX(Z1463,Y1464)</f>
        <v>2.95775342340951</v>
      </c>
      <c r="AA1464" s="70" t="n">
        <f aca="false">Z1464-Y1464</f>
        <v>0.0084613188961491</v>
      </c>
      <c r="AB1464" s="72" t="n">
        <f aca="false">AB1463*(1+F1464)</f>
        <v>22.8995699322189</v>
      </c>
      <c r="AC1464" s="73" t="n">
        <f aca="false">MAX(AC1463,AB1464)</f>
        <v>23.0888989032253</v>
      </c>
      <c r="AD1464" s="70" t="n">
        <f aca="false">1-AB1464/AC1464</f>
        <v>0.00819999999999999</v>
      </c>
      <c r="AE1464" s="73" t="n">
        <f aca="false">AE1463*(1+M1464)</f>
        <v>15.7089105798445</v>
      </c>
      <c r="AF1464" s="73" t="n">
        <f aca="false">MAX(AF1463,AE1464)</f>
        <v>15.8429629415529</v>
      </c>
      <c r="AG1464" s="70" t="n">
        <f aca="false">1-AE1464/AF1464</f>
        <v>0.0084613188961491</v>
      </c>
      <c r="AH1464" s="74" t="n">
        <f aca="false">IF(R1464&gt;0,AH1463+1,0)</f>
        <v>1</v>
      </c>
      <c r="AI1464" s="74" t="n">
        <f aca="false">IF(U1464&gt;0,AI1463+1,0)</f>
        <v>1</v>
      </c>
      <c r="AJ1464" s="74" t="n">
        <f aca="false">IF(G1464&gt;0,AJ1463+1,0)</f>
        <v>0</v>
      </c>
      <c r="AK1464" s="74" t="n">
        <f aca="false">IF(G1464&lt;=0,AK1463+1,0)</f>
        <v>1</v>
      </c>
      <c r="AL1464" s="74" t="n">
        <f aca="false">IF(K1464&gt;0,AL1463+1,0)</f>
        <v>0</v>
      </c>
      <c r="AM1464" s="74" t="n">
        <f aca="false">IF(K1464&lt;=0,AM1463+1,0)</f>
        <v>1</v>
      </c>
    </row>
    <row r="1465" customFormat="false" ht="15" hidden="false" customHeight="false" outlineLevel="0" collapsed="false">
      <c r="A1465" s="61" t="n">
        <v>1469</v>
      </c>
      <c r="B1465" s="62" t="n">
        <v>43992.4520833333</v>
      </c>
      <c r="C1465" s="63" t="n">
        <f aca="false">YEAR(B1465)</f>
        <v>2020</v>
      </c>
      <c r="D1465" s="32" t="s">
        <v>277</v>
      </c>
      <c r="E1465" s="64" t="n">
        <v>10120.9</v>
      </c>
      <c r="F1465" s="65" t="n">
        <v>-0.0049</v>
      </c>
      <c r="G1465" s="66" t="n">
        <v>-49.59241</v>
      </c>
      <c r="H1465" s="67" t="n">
        <f aca="false">E1465+IF(D1465="Long",1,-1)*G1465</f>
        <v>10071.30759</v>
      </c>
      <c r="I1465" s="68" t="n">
        <f aca="false">Assumptions!$B$58</f>
        <v>5.35750011455817</v>
      </c>
      <c r="J1465" s="68" t="n">
        <f aca="false">INDEX(Yearly!$D$5:$D$22,MATCH(C1465,Yearly!$A$5:$A$22,0))</f>
        <v>0.568938065262814</v>
      </c>
      <c r="K1465" s="68" t="n">
        <f aca="false">G1465-I1465-J1465</f>
        <v>-55.518848179821</v>
      </c>
      <c r="L1465" s="69" t="n">
        <f aca="false">(I1465+J1465)/Assumptions!$B$8</f>
        <v>0.000261318896149115</v>
      </c>
      <c r="M1465" s="70" t="n">
        <f aca="false">F1465-L1465</f>
        <v>-0.00516131889614912</v>
      </c>
      <c r="N1465" s="71" t="n">
        <f aca="false">G1465*Assumptions!$B$7</f>
        <v>-390044.30465</v>
      </c>
      <c r="O1465" s="71" t="n">
        <f aca="false">K1465*Assumptions!$B$7</f>
        <v>-436655.740934292</v>
      </c>
      <c r="P1465" s="68" t="n">
        <f aca="false">P1464+G1465</f>
        <v>23639.94977</v>
      </c>
      <c r="Q1465" s="68" t="n">
        <f aca="false">MAX(Q1464,P1465)</f>
        <v>23771.85993</v>
      </c>
      <c r="R1465" s="68" t="n">
        <f aca="false">Q1465-P1465</f>
        <v>131.910159999999</v>
      </c>
      <c r="S1465" s="68" t="n">
        <f aca="false">S1464+K1465</f>
        <v>15070.2727504734</v>
      </c>
      <c r="T1465" s="68" t="n">
        <f aca="false">MAX(T1464,S1465)</f>
        <v>15214.0357868331</v>
      </c>
      <c r="U1465" s="68" t="n">
        <f aca="false">T1465-S1465</f>
        <v>143.763036359642</v>
      </c>
      <c r="V1465" s="70" t="n">
        <f aca="false">V1464+F1465</f>
        <v>3.32200000000001</v>
      </c>
      <c r="W1465" s="70" t="n">
        <f aca="false">MAX(W1464,V1465)</f>
        <v>3.33510000000001</v>
      </c>
      <c r="X1465" s="70" t="n">
        <f aca="false">W1465-V1465</f>
        <v>0.0131000000000001</v>
      </c>
      <c r="Y1465" s="70" t="n">
        <f aca="false">Y1464+M1465</f>
        <v>2.94413078561721</v>
      </c>
      <c r="Z1465" s="70" t="n">
        <f aca="false">MAX(Z1464,Y1465)</f>
        <v>2.95775342340951</v>
      </c>
      <c r="AA1465" s="70" t="n">
        <f aca="false">Z1465-Y1465</f>
        <v>0.0136226377922983</v>
      </c>
      <c r="AB1465" s="72" t="n">
        <f aca="false">AB1464*(1+F1465)</f>
        <v>22.787362039551</v>
      </c>
      <c r="AC1465" s="73" t="n">
        <f aca="false">MAX(AC1464,AB1465)</f>
        <v>23.0888989032253</v>
      </c>
      <c r="AD1465" s="70" t="n">
        <f aca="false">1-AB1465/AC1465</f>
        <v>0.0130598199999999</v>
      </c>
      <c r="AE1465" s="73" t="n">
        <f aca="false">AE1464*(1+M1465)</f>
        <v>15.6278318828309</v>
      </c>
      <c r="AF1465" s="73" t="n">
        <f aca="false">MAX(AF1464,AE1465)</f>
        <v>15.8429629415529</v>
      </c>
      <c r="AG1465" s="70" t="n">
        <f aca="false">1-AE1465/AF1465</f>
        <v>0.0135789662271931</v>
      </c>
      <c r="AH1465" s="74" t="n">
        <f aca="false">IF(R1465&gt;0,AH1464+1,0)</f>
        <v>2</v>
      </c>
      <c r="AI1465" s="74" t="n">
        <f aca="false">IF(U1465&gt;0,AI1464+1,0)</f>
        <v>2</v>
      </c>
      <c r="AJ1465" s="74" t="n">
        <f aca="false">IF(G1465&gt;0,AJ1464+1,0)</f>
        <v>0</v>
      </c>
      <c r="AK1465" s="74" t="n">
        <f aca="false">IF(G1465&lt;=0,AK1464+1,0)</f>
        <v>2</v>
      </c>
      <c r="AL1465" s="74" t="n">
        <f aca="false">IF(K1465&gt;0,AL1464+1,0)</f>
        <v>0</v>
      </c>
      <c r="AM1465" s="74" t="n">
        <f aca="false">IF(K1465&lt;=0,AM1464+1,0)</f>
        <v>2</v>
      </c>
    </row>
    <row r="1466" customFormat="false" ht="15" hidden="false" customHeight="false" outlineLevel="0" collapsed="false">
      <c r="A1466" s="61" t="n">
        <v>1470</v>
      </c>
      <c r="B1466" s="62" t="n">
        <v>43992.5</v>
      </c>
      <c r="C1466" s="63" t="n">
        <f aca="false">YEAR(B1466)</f>
        <v>2020</v>
      </c>
      <c r="D1466" s="32" t="s">
        <v>276</v>
      </c>
      <c r="E1466" s="64" t="n">
        <v>10071.6</v>
      </c>
      <c r="F1466" s="65" t="n">
        <v>-0.0044</v>
      </c>
      <c r="G1466" s="66" t="n">
        <v>-44.31504</v>
      </c>
      <c r="H1466" s="67" t="n">
        <f aca="false">E1466+IF(D1466="Long",1,-1)*G1466</f>
        <v>10115.91504</v>
      </c>
      <c r="I1466" s="68" t="n">
        <f aca="false">Assumptions!$B$58</f>
        <v>5.35750011455817</v>
      </c>
      <c r="J1466" s="68" t="n">
        <f aca="false">INDEX(Yearly!$D$5:$D$22,MATCH(C1466,Yearly!$A$5:$A$22,0))</f>
        <v>0.568938065262814</v>
      </c>
      <c r="K1466" s="68" t="n">
        <f aca="false">G1466-I1466-J1466</f>
        <v>-50.241478179821</v>
      </c>
      <c r="L1466" s="69" t="n">
        <f aca="false">(I1466+J1466)/Assumptions!$B$8</f>
        <v>0.000261318896149115</v>
      </c>
      <c r="M1466" s="70" t="n">
        <f aca="false">F1466-L1466</f>
        <v>-0.00466131889614912</v>
      </c>
      <c r="N1466" s="71" t="n">
        <f aca="false">G1466*Assumptions!$B$7</f>
        <v>-348537.7896</v>
      </c>
      <c r="O1466" s="71" t="n">
        <f aca="false">K1466*Assumptions!$B$7</f>
        <v>-395149.225884292</v>
      </c>
      <c r="P1466" s="68" t="n">
        <f aca="false">P1465+G1466</f>
        <v>23595.63473</v>
      </c>
      <c r="Q1466" s="68" t="n">
        <f aca="false">MAX(Q1465,P1466)</f>
        <v>23771.85993</v>
      </c>
      <c r="R1466" s="68" t="n">
        <f aca="false">Q1466-P1466</f>
        <v>176.225200000001</v>
      </c>
      <c r="S1466" s="68" t="n">
        <f aca="false">S1465+K1466</f>
        <v>15020.0312722936</v>
      </c>
      <c r="T1466" s="68" t="n">
        <f aca="false">MAX(T1465,S1466)</f>
        <v>15214.0357868331</v>
      </c>
      <c r="U1466" s="68" t="n">
        <f aca="false">T1466-S1466</f>
        <v>194.004514539463</v>
      </c>
      <c r="V1466" s="70" t="n">
        <f aca="false">V1465+F1466</f>
        <v>3.31760000000001</v>
      </c>
      <c r="W1466" s="70" t="n">
        <f aca="false">MAX(W1465,V1466)</f>
        <v>3.33510000000001</v>
      </c>
      <c r="X1466" s="70" t="n">
        <f aca="false">W1466-V1466</f>
        <v>0.0175000000000001</v>
      </c>
      <c r="Y1466" s="70" t="n">
        <f aca="false">Y1465+M1466</f>
        <v>2.93946946672106</v>
      </c>
      <c r="Z1466" s="70" t="n">
        <f aca="false">MAX(Z1465,Y1466)</f>
        <v>2.95775342340951</v>
      </c>
      <c r="AA1466" s="70" t="n">
        <f aca="false">Z1466-Y1466</f>
        <v>0.0182839566884474</v>
      </c>
      <c r="AB1466" s="72" t="n">
        <f aca="false">AB1465*(1+F1466)</f>
        <v>22.687097646577</v>
      </c>
      <c r="AC1466" s="73" t="n">
        <f aca="false">MAX(AC1465,AB1466)</f>
        <v>23.0888989032253</v>
      </c>
      <c r="AD1466" s="70" t="n">
        <f aca="false">1-AB1466/AC1466</f>
        <v>0.0174023567919999</v>
      </c>
      <c r="AE1466" s="73" t="n">
        <f aca="false">AE1465*(1+M1466)</f>
        <v>15.5549855747696</v>
      </c>
      <c r="AF1466" s="73" t="n">
        <f aca="false">MAX(AF1465,AE1466)</f>
        <v>15.8429629415529</v>
      </c>
      <c r="AG1466" s="70" t="n">
        <f aca="false">1-AE1466/AF1466</f>
        <v>0.0181769892314771</v>
      </c>
      <c r="AH1466" s="74" t="n">
        <f aca="false">IF(R1466&gt;0,AH1465+1,0)</f>
        <v>3</v>
      </c>
      <c r="AI1466" s="74" t="n">
        <f aca="false">IF(U1466&gt;0,AI1465+1,0)</f>
        <v>3</v>
      </c>
      <c r="AJ1466" s="74" t="n">
        <f aca="false">IF(G1466&gt;0,AJ1465+1,0)</f>
        <v>0</v>
      </c>
      <c r="AK1466" s="74" t="n">
        <f aca="false">IF(G1466&lt;=0,AK1465+1,0)</f>
        <v>3</v>
      </c>
      <c r="AL1466" s="74" t="n">
        <f aca="false">IF(K1466&gt;0,AL1465+1,0)</f>
        <v>0</v>
      </c>
      <c r="AM1466" s="74" t="n">
        <f aca="false">IF(K1466&lt;=0,AM1465+1,0)</f>
        <v>3</v>
      </c>
    </row>
    <row r="1467" customFormat="false" ht="15" hidden="false" customHeight="false" outlineLevel="0" collapsed="false">
      <c r="A1467" s="61" t="n">
        <v>1471</v>
      </c>
      <c r="B1467" s="62" t="n">
        <v>43992.53125</v>
      </c>
      <c r="C1467" s="63" t="n">
        <f aca="false">YEAR(B1467)</f>
        <v>2020</v>
      </c>
      <c r="D1467" s="32" t="s">
        <v>277</v>
      </c>
      <c r="E1467" s="64" t="n">
        <v>10116.05</v>
      </c>
      <c r="F1467" s="65" t="n">
        <v>-0.0051</v>
      </c>
      <c r="G1467" s="66" t="n">
        <v>-51.591855</v>
      </c>
      <c r="H1467" s="67" t="n">
        <f aca="false">E1467+IF(D1467="Long",1,-1)*G1467</f>
        <v>10064.458145</v>
      </c>
      <c r="I1467" s="68" t="n">
        <f aca="false">Assumptions!$B$58</f>
        <v>5.35750011455817</v>
      </c>
      <c r="J1467" s="68" t="n">
        <f aca="false">INDEX(Yearly!$D$5:$D$22,MATCH(C1467,Yearly!$A$5:$A$22,0))</f>
        <v>0.568938065262814</v>
      </c>
      <c r="K1467" s="68" t="n">
        <f aca="false">G1467-I1467-J1467</f>
        <v>-57.518293179821</v>
      </c>
      <c r="L1467" s="69" t="n">
        <f aca="false">(I1467+J1467)/Assumptions!$B$8</f>
        <v>0.000261318896149115</v>
      </c>
      <c r="M1467" s="70" t="n">
        <f aca="false">F1467-L1467</f>
        <v>-0.00536131889614912</v>
      </c>
      <c r="N1467" s="71" t="n">
        <f aca="false">G1467*Assumptions!$B$7</f>
        <v>-405769.939575</v>
      </c>
      <c r="O1467" s="71" t="n">
        <f aca="false">K1467*Assumptions!$B$7</f>
        <v>-452381.375859292</v>
      </c>
      <c r="P1467" s="68" t="n">
        <f aca="false">P1466+G1467</f>
        <v>23544.042875</v>
      </c>
      <c r="Q1467" s="68" t="n">
        <f aca="false">MAX(Q1466,P1467)</f>
        <v>23771.85993</v>
      </c>
      <c r="R1467" s="68" t="n">
        <f aca="false">Q1467-P1467</f>
        <v>227.817055</v>
      </c>
      <c r="S1467" s="68" t="n">
        <f aca="false">S1466+K1467</f>
        <v>14962.5129791138</v>
      </c>
      <c r="T1467" s="68" t="n">
        <f aca="false">MAX(T1466,S1467)</f>
        <v>15214.0357868331</v>
      </c>
      <c r="U1467" s="68" t="n">
        <f aca="false">T1467-S1467</f>
        <v>251.522807719284</v>
      </c>
      <c r="V1467" s="70" t="n">
        <f aca="false">V1466+F1467</f>
        <v>3.31250000000001</v>
      </c>
      <c r="W1467" s="70" t="n">
        <f aca="false">MAX(W1466,V1467)</f>
        <v>3.33510000000001</v>
      </c>
      <c r="X1467" s="70" t="n">
        <f aca="false">W1467-V1467</f>
        <v>0.0226000000000002</v>
      </c>
      <c r="Y1467" s="70" t="n">
        <f aca="false">Y1466+M1467</f>
        <v>2.93410814782491</v>
      </c>
      <c r="Z1467" s="70" t="n">
        <f aca="false">MAX(Z1466,Y1467)</f>
        <v>2.95775342340951</v>
      </c>
      <c r="AA1467" s="70" t="n">
        <f aca="false">Z1467-Y1467</f>
        <v>0.0236452755845966</v>
      </c>
      <c r="AB1467" s="72" t="n">
        <f aca="false">AB1466*(1+F1467)</f>
        <v>22.5713934485794</v>
      </c>
      <c r="AC1467" s="73" t="n">
        <f aca="false">MAX(AC1466,AB1467)</f>
        <v>23.0888989032253</v>
      </c>
      <c r="AD1467" s="70" t="n">
        <f aca="false">1-AB1467/AC1467</f>
        <v>0.0224136047723605</v>
      </c>
      <c r="AE1467" s="73" t="n">
        <f aca="false">AE1466*(1+M1467)</f>
        <v>15.4715903366782</v>
      </c>
      <c r="AF1467" s="73" t="n">
        <f aca="false">MAX(AF1466,AE1467)</f>
        <v>15.8429629415529</v>
      </c>
      <c r="AG1467" s="70" t="n">
        <f aca="false">1-AE1467/AF1467</f>
        <v>0.0234408554917844</v>
      </c>
      <c r="AH1467" s="74" t="n">
        <f aca="false">IF(R1467&gt;0,AH1466+1,0)</f>
        <v>4</v>
      </c>
      <c r="AI1467" s="74" t="n">
        <f aca="false">IF(U1467&gt;0,AI1466+1,0)</f>
        <v>4</v>
      </c>
      <c r="AJ1467" s="74" t="n">
        <f aca="false">IF(G1467&gt;0,AJ1466+1,0)</f>
        <v>0</v>
      </c>
      <c r="AK1467" s="74" t="n">
        <f aca="false">IF(G1467&lt;=0,AK1466+1,0)</f>
        <v>4</v>
      </c>
      <c r="AL1467" s="74" t="n">
        <f aca="false">IF(K1467&gt;0,AL1466+1,0)</f>
        <v>0</v>
      </c>
      <c r="AM1467" s="74" t="n">
        <f aca="false">IF(K1467&lt;=0,AM1466+1,0)</f>
        <v>4</v>
      </c>
    </row>
    <row r="1468" customFormat="false" ht="15" hidden="false" customHeight="false" outlineLevel="0" collapsed="false">
      <c r="A1468" s="61" t="n">
        <v>1472</v>
      </c>
      <c r="B1468" s="62" t="n">
        <v>43992.6145833333</v>
      </c>
      <c r="C1468" s="63" t="n">
        <f aca="false">YEAR(B1468)</f>
        <v>2020</v>
      </c>
      <c r="D1468" s="32" t="s">
        <v>276</v>
      </c>
      <c r="E1468" s="64" t="n">
        <v>10064.3</v>
      </c>
      <c r="F1468" s="65" t="n">
        <v>-0.0075</v>
      </c>
      <c r="G1468" s="66" t="n">
        <v>-75.48225</v>
      </c>
      <c r="H1468" s="67" t="n">
        <f aca="false">E1468+IF(D1468="Long",1,-1)*G1468</f>
        <v>10139.78225</v>
      </c>
      <c r="I1468" s="68" t="n">
        <f aca="false">Assumptions!$B$58</f>
        <v>5.35750011455817</v>
      </c>
      <c r="J1468" s="68" t="n">
        <f aca="false">INDEX(Yearly!$D$5:$D$22,MATCH(C1468,Yearly!$A$5:$A$22,0))</f>
        <v>0.568938065262814</v>
      </c>
      <c r="K1468" s="68" t="n">
        <f aca="false">G1468-I1468-J1468</f>
        <v>-81.408688179821</v>
      </c>
      <c r="L1468" s="69" t="n">
        <f aca="false">(I1468+J1468)/Assumptions!$B$8</f>
        <v>0.000261318896149115</v>
      </c>
      <c r="M1468" s="70" t="n">
        <f aca="false">F1468-L1468</f>
        <v>-0.00776131889614912</v>
      </c>
      <c r="N1468" s="71" t="n">
        <f aca="false">G1468*Assumptions!$B$7</f>
        <v>-593667.89625</v>
      </c>
      <c r="O1468" s="71" t="n">
        <f aca="false">K1468*Assumptions!$B$7</f>
        <v>-640279.332534292</v>
      </c>
      <c r="P1468" s="68" t="n">
        <f aca="false">P1467+G1468</f>
        <v>23468.560625</v>
      </c>
      <c r="Q1468" s="68" t="n">
        <f aca="false">MAX(Q1467,P1468)</f>
        <v>23771.85993</v>
      </c>
      <c r="R1468" s="68" t="n">
        <f aca="false">Q1468-P1468</f>
        <v>303.299305</v>
      </c>
      <c r="S1468" s="68" t="n">
        <f aca="false">S1467+K1468</f>
        <v>14881.1042909339</v>
      </c>
      <c r="T1468" s="68" t="n">
        <f aca="false">MAX(T1467,S1468)</f>
        <v>15214.0357868331</v>
      </c>
      <c r="U1468" s="68" t="n">
        <f aca="false">T1468-S1468</f>
        <v>332.931495899105</v>
      </c>
      <c r="V1468" s="70" t="n">
        <f aca="false">V1467+F1468</f>
        <v>3.30500000000001</v>
      </c>
      <c r="W1468" s="70" t="n">
        <f aca="false">MAX(W1467,V1468)</f>
        <v>3.33510000000001</v>
      </c>
      <c r="X1468" s="70" t="n">
        <f aca="false">W1468-V1468</f>
        <v>0.0301</v>
      </c>
      <c r="Y1468" s="70" t="n">
        <f aca="false">Y1467+M1468</f>
        <v>2.92634682892876</v>
      </c>
      <c r="Z1468" s="70" t="n">
        <f aca="false">MAX(Z1467,Y1468)</f>
        <v>2.95775342340951</v>
      </c>
      <c r="AA1468" s="70" t="n">
        <f aca="false">Z1468-Y1468</f>
        <v>0.0314065944807456</v>
      </c>
      <c r="AB1468" s="72" t="n">
        <f aca="false">AB1467*(1+F1468)</f>
        <v>22.4021079977151</v>
      </c>
      <c r="AC1468" s="73" t="n">
        <f aca="false">MAX(AC1467,AB1468)</f>
        <v>23.0888989032253</v>
      </c>
      <c r="AD1468" s="70" t="n">
        <f aca="false">1-AB1468/AC1468</f>
        <v>0.0297455027365677</v>
      </c>
      <c r="AE1468" s="73" t="n">
        <f aca="false">AE1467*(1+M1468)</f>
        <v>15.3515103902447</v>
      </c>
      <c r="AF1468" s="73" t="n">
        <f aca="false">MAX(AF1467,AE1468)</f>
        <v>15.8429629415529</v>
      </c>
      <c r="AG1468" s="70" t="n">
        <f aca="false">1-AE1468/AF1468</f>
        <v>0.0310202424332632</v>
      </c>
      <c r="AH1468" s="74" t="n">
        <f aca="false">IF(R1468&gt;0,AH1467+1,0)</f>
        <v>5</v>
      </c>
      <c r="AI1468" s="74" t="n">
        <f aca="false">IF(U1468&gt;0,AI1467+1,0)</f>
        <v>5</v>
      </c>
      <c r="AJ1468" s="74" t="n">
        <f aca="false">IF(G1468&gt;0,AJ1467+1,0)</f>
        <v>0</v>
      </c>
      <c r="AK1468" s="74" t="n">
        <f aca="false">IF(G1468&lt;=0,AK1467+1,0)</f>
        <v>5</v>
      </c>
      <c r="AL1468" s="74" t="n">
        <f aca="false">IF(K1468&gt;0,AL1467+1,0)</f>
        <v>0</v>
      </c>
      <c r="AM1468" s="74" t="n">
        <f aca="false">IF(K1468&lt;=0,AM1467+1,0)</f>
        <v>5</v>
      </c>
    </row>
    <row r="1469" customFormat="false" ht="15" hidden="false" customHeight="false" outlineLevel="0" collapsed="false">
      <c r="A1469" s="61" t="n">
        <v>1473</v>
      </c>
      <c r="B1469" s="62" t="n">
        <v>43992.6416666667</v>
      </c>
      <c r="C1469" s="63" t="n">
        <f aca="false">YEAR(B1469)</f>
        <v>2020</v>
      </c>
      <c r="D1469" s="32" t="s">
        <v>277</v>
      </c>
      <c r="E1469" s="64" t="n">
        <v>10139.55</v>
      </c>
      <c r="F1469" s="65" t="n">
        <v>-0.005</v>
      </c>
      <c r="G1469" s="66" t="n">
        <v>-50.69775</v>
      </c>
      <c r="H1469" s="67" t="n">
        <f aca="false">E1469+IF(D1469="Long",1,-1)*G1469</f>
        <v>10088.85225</v>
      </c>
      <c r="I1469" s="68" t="n">
        <f aca="false">Assumptions!$B$58</f>
        <v>5.35750011455817</v>
      </c>
      <c r="J1469" s="68" t="n">
        <f aca="false">INDEX(Yearly!$D$5:$D$22,MATCH(C1469,Yearly!$A$5:$A$22,0))</f>
        <v>0.568938065262814</v>
      </c>
      <c r="K1469" s="68" t="n">
        <f aca="false">G1469-I1469-J1469</f>
        <v>-56.624188179821</v>
      </c>
      <c r="L1469" s="69" t="n">
        <f aca="false">(I1469+J1469)/Assumptions!$B$8</f>
        <v>0.000261318896149115</v>
      </c>
      <c r="M1469" s="70" t="n">
        <f aca="false">F1469-L1469</f>
        <v>-0.00526131889614912</v>
      </c>
      <c r="N1469" s="71" t="n">
        <f aca="false">G1469*Assumptions!$B$7</f>
        <v>-398737.80375</v>
      </c>
      <c r="O1469" s="71" t="n">
        <f aca="false">K1469*Assumptions!$B$7</f>
        <v>-445349.240034292</v>
      </c>
      <c r="P1469" s="68" t="n">
        <f aca="false">P1468+G1469</f>
        <v>23417.862875</v>
      </c>
      <c r="Q1469" s="68" t="n">
        <f aca="false">MAX(Q1468,P1469)</f>
        <v>23771.85993</v>
      </c>
      <c r="R1469" s="68" t="n">
        <f aca="false">Q1469-P1469</f>
        <v>353.997055</v>
      </c>
      <c r="S1469" s="68" t="n">
        <f aca="false">S1468+K1469</f>
        <v>14824.4801027541</v>
      </c>
      <c r="T1469" s="68" t="n">
        <f aca="false">MAX(T1468,S1469)</f>
        <v>15214.0357868331</v>
      </c>
      <c r="U1469" s="68" t="n">
        <f aca="false">T1469-S1469</f>
        <v>389.555684078927</v>
      </c>
      <c r="V1469" s="70" t="n">
        <f aca="false">V1468+F1469</f>
        <v>3.30000000000001</v>
      </c>
      <c r="W1469" s="70" t="n">
        <f aca="false">MAX(W1468,V1469)</f>
        <v>3.33510000000001</v>
      </c>
      <c r="X1469" s="70" t="n">
        <f aca="false">W1469-V1469</f>
        <v>0.0350999999999999</v>
      </c>
      <c r="Y1469" s="70" t="n">
        <f aca="false">Y1468+M1469</f>
        <v>2.92108551003261</v>
      </c>
      <c r="Z1469" s="70" t="n">
        <f aca="false">MAX(Z1468,Y1469)</f>
        <v>2.95775342340951</v>
      </c>
      <c r="AA1469" s="70" t="n">
        <f aca="false">Z1469-Y1469</f>
        <v>0.0366679133768946</v>
      </c>
      <c r="AB1469" s="72" t="n">
        <f aca="false">AB1468*(1+F1469)</f>
        <v>22.2900974577265</v>
      </c>
      <c r="AC1469" s="73" t="n">
        <f aca="false">MAX(AC1468,AB1469)</f>
        <v>23.0888989032253</v>
      </c>
      <c r="AD1469" s="70" t="n">
        <f aca="false">1-AB1469/AC1469</f>
        <v>0.0345967752228848</v>
      </c>
      <c r="AE1469" s="73" t="n">
        <f aca="false">AE1468*(1+M1469)</f>
        <v>15.2707411985441</v>
      </c>
      <c r="AF1469" s="73" t="n">
        <f aca="false">MAX(AF1468,AE1469)</f>
        <v>15.8429629415529</v>
      </c>
      <c r="AG1469" s="70" t="n">
        <f aca="false">1-AE1469/AF1469</f>
        <v>0.036118353941735</v>
      </c>
      <c r="AH1469" s="74" t="n">
        <f aca="false">IF(R1469&gt;0,AH1468+1,0)</f>
        <v>6</v>
      </c>
      <c r="AI1469" s="74" t="n">
        <f aca="false">IF(U1469&gt;0,AI1468+1,0)</f>
        <v>6</v>
      </c>
      <c r="AJ1469" s="74" t="n">
        <f aca="false">IF(G1469&gt;0,AJ1468+1,0)</f>
        <v>0</v>
      </c>
      <c r="AK1469" s="74" t="n">
        <f aca="false">IF(G1469&lt;=0,AK1468+1,0)</f>
        <v>6</v>
      </c>
      <c r="AL1469" s="74" t="n">
        <f aca="false">IF(K1469&gt;0,AL1468+1,0)</f>
        <v>0</v>
      </c>
      <c r="AM1469" s="74" t="n">
        <f aca="false">IF(K1469&lt;=0,AM1468+1,0)</f>
        <v>6</v>
      </c>
    </row>
    <row r="1470" customFormat="false" ht="15" hidden="false" customHeight="false" outlineLevel="0" collapsed="false">
      <c r="A1470" s="61" t="n">
        <v>1474</v>
      </c>
      <c r="B1470" s="62" t="n">
        <v>43993.40625</v>
      </c>
      <c r="C1470" s="63" t="n">
        <f aca="false">YEAR(B1470)</f>
        <v>2020</v>
      </c>
      <c r="D1470" s="32" t="s">
        <v>276</v>
      </c>
      <c r="E1470" s="64" t="n">
        <v>10088.7</v>
      </c>
      <c r="F1470" s="65" t="n">
        <v>0.0113</v>
      </c>
      <c r="G1470" s="66" t="n">
        <v>114.00231</v>
      </c>
      <c r="H1470" s="67" t="n">
        <f aca="false">E1470+IF(D1470="Long",1,-1)*G1470</f>
        <v>9974.69769</v>
      </c>
      <c r="I1470" s="68" t="n">
        <f aca="false">Assumptions!$B$58</f>
        <v>5.35750011455817</v>
      </c>
      <c r="J1470" s="68" t="n">
        <f aca="false">INDEX(Yearly!$D$5:$D$22,MATCH(C1470,Yearly!$A$5:$A$22,0))</f>
        <v>0.568938065262814</v>
      </c>
      <c r="K1470" s="68" t="n">
        <f aca="false">G1470-I1470-J1470</f>
        <v>108.075871820179</v>
      </c>
      <c r="L1470" s="69" t="n">
        <f aca="false">(I1470+J1470)/Assumptions!$B$8</f>
        <v>0.000261318896149115</v>
      </c>
      <c r="M1470" s="70" t="n">
        <f aca="false">F1470-L1470</f>
        <v>0.0110386811038509</v>
      </c>
      <c r="N1470" s="71" t="n">
        <f aca="false">G1470*Assumptions!$B$7</f>
        <v>896628.16815</v>
      </c>
      <c r="O1470" s="71" t="n">
        <f aca="false">K1470*Assumptions!$B$7</f>
        <v>850016.731865708</v>
      </c>
      <c r="P1470" s="68" t="n">
        <f aca="false">P1469+G1470</f>
        <v>23531.865185</v>
      </c>
      <c r="Q1470" s="68" t="n">
        <f aca="false">MAX(Q1469,P1470)</f>
        <v>23771.85993</v>
      </c>
      <c r="R1470" s="68" t="n">
        <f aca="false">Q1470-P1470</f>
        <v>239.994745</v>
      </c>
      <c r="S1470" s="68" t="n">
        <f aca="false">S1469+K1470</f>
        <v>14932.5559745743</v>
      </c>
      <c r="T1470" s="68" t="n">
        <f aca="false">MAX(T1469,S1470)</f>
        <v>15214.0357868331</v>
      </c>
      <c r="U1470" s="68" t="n">
        <f aca="false">T1470-S1470</f>
        <v>281.479812258747</v>
      </c>
      <c r="V1470" s="70" t="n">
        <f aca="false">V1469+F1470</f>
        <v>3.31130000000001</v>
      </c>
      <c r="W1470" s="70" t="n">
        <f aca="false">MAX(W1469,V1470)</f>
        <v>3.33510000000001</v>
      </c>
      <c r="X1470" s="70" t="n">
        <f aca="false">W1470-V1470</f>
        <v>0.0238</v>
      </c>
      <c r="Y1470" s="70" t="n">
        <f aca="false">Y1469+M1470</f>
        <v>2.93212419113646</v>
      </c>
      <c r="Z1470" s="70" t="n">
        <f aca="false">MAX(Z1469,Y1470)</f>
        <v>2.95775342340951</v>
      </c>
      <c r="AA1470" s="70" t="n">
        <f aca="false">Z1470-Y1470</f>
        <v>0.0256292322730438</v>
      </c>
      <c r="AB1470" s="72" t="n">
        <f aca="false">AB1469*(1+F1470)</f>
        <v>22.5419755589988</v>
      </c>
      <c r="AC1470" s="73" t="n">
        <f aca="false">MAX(AC1469,AB1470)</f>
        <v>23.0888989032253</v>
      </c>
      <c r="AD1470" s="70" t="n">
        <f aca="false">1-AB1470/AC1470</f>
        <v>0.0236877187829034</v>
      </c>
      <c r="AE1470" s="73" t="n">
        <f aca="false">AE1469*(1+M1470)</f>
        <v>15.4393100408542</v>
      </c>
      <c r="AF1470" s="73" t="n">
        <f aca="false">MAX(AF1469,AE1470)</f>
        <v>15.8429629415529</v>
      </c>
      <c r="AG1470" s="70" t="n">
        <f aca="false">1-AE1470/AF1470</f>
        <v>0.0254783718290429</v>
      </c>
      <c r="AH1470" s="74" t="n">
        <f aca="false">IF(R1470&gt;0,AH1469+1,0)</f>
        <v>7</v>
      </c>
      <c r="AI1470" s="74" t="n">
        <f aca="false">IF(U1470&gt;0,AI1469+1,0)</f>
        <v>7</v>
      </c>
      <c r="AJ1470" s="74" t="n">
        <f aca="false">IF(G1470&gt;0,AJ1469+1,0)</f>
        <v>1</v>
      </c>
      <c r="AK1470" s="74" t="n">
        <f aca="false">IF(G1470&lt;=0,AK1469+1,0)</f>
        <v>0</v>
      </c>
      <c r="AL1470" s="74" t="n">
        <f aca="false">IF(K1470&gt;0,AL1469+1,0)</f>
        <v>1</v>
      </c>
      <c r="AM1470" s="74" t="n">
        <f aca="false">IF(K1470&lt;=0,AM1469+1,0)</f>
        <v>0</v>
      </c>
    </row>
    <row r="1471" customFormat="false" ht="15" hidden="false" customHeight="false" outlineLevel="0" collapsed="false">
      <c r="A1471" s="61" t="n">
        <v>1475</v>
      </c>
      <c r="B1471" s="62" t="n">
        <v>43994.6354166667</v>
      </c>
      <c r="C1471" s="63" t="n">
        <f aca="false">YEAR(B1471)</f>
        <v>2020</v>
      </c>
      <c r="D1471" s="32" t="s">
        <v>277</v>
      </c>
      <c r="E1471" s="64" t="n">
        <v>9974.7</v>
      </c>
      <c r="F1471" s="65" t="n">
        <v>-0.0142</v>
      </c>
      <c r="G1471" s="66" t="n">
        <v>-141.64074</v>
      </c>
      <c r="H1471" s="67" t="n">
        <f aca="false">E1471+IF(D1471="Long",1,-1)*G1471</f>
        <v>9833.05926</v>
      </c>
      <c r="I1471" s="68" t="n">
        <f aca="false">Assumptions!$B$58</f>
        <v>5.35750011455817</v>
      </c>
      <c r="J1471" s="68" t="n">
        <f aca="false">INDEX(Yearly!$D$5:$D$22,MATCH(C1471,Yearly!$A$5:$A$22,0))</f>
        <v>0.568938065262814</v>
      </c>
      <c r="K1471" s="68" t="n">
        <f aca="false">G1471-I1471-J1471</f>
        <v>-147.567178179821</v>
      </c>
      <c r="L1471" s="69" t="n">
        <f aca="false">(I1471+J1471)/Assumptions!$B$8</f>
        <v>0.000261318896149115</v>
      </c>
      <c r="M1471" s="70" t="n">
        <f aca="false">F1471-L1471</f>
        <v>-0.0144613188961491</v>
      </c>
      <c r="N1471" s="71" t="n">
        <f aca="false">G1471*Assumptions!$B$7</f>
        <v>-1114004.4201</v>
      </c>
      <c r="O1471" s="71" t="n">
        <f aca="false">K1471*Assumptions!$B$7</f>
        <v>-1160615.85638429</v>
      </c>
      <c r="P1471" s="68" t="n">
        <f aca="false">P1470+G1471</f>
        <v>23390.224445</v>
      </c>
      <c r="Q1471" s="68" t="n">
        <f aca="false">MAX(Q1470,P1471)</f>
        <v>23771.85993</v>
      </c>
      <c r="R1471" s="68" t="n">
        <f aca="false">Q1471-P1471</f>
        <v>381.635484999999</v>
      </c>
      <c r="S1471" s="68" t="n">
        <f aca="false">S1470+K1471</f>
        <v>14784.9887963945</v>
      </c>
      <c r="T1471" s="68" t="n">
        <f aca="false">MAX(T1470,S1471)</f>
        <v>15214.0357868331</v>
      </c>
      <c r="U1471" s="68" t="n">
        <f aca="false">T1471-S1471</f>
        <v>429.046990438568</v>
      </c>
      <c r="V1471" s="70" t="n">
        <f aca="false">V1470+F1471</f>
        <v>3.29710000000001</v>
      </c>
      <c r="W1471" s="70" t="n">
        <f aca="false">MAX(W1470,V1471)</f>
        <v>3.33510000000001</v>
      </c>
      <c r="X1471" s="70" t="n">
        <f aca="false">W1471-V1471</f>
        <v>0.0380000000000003</v>
      </c>
      <c r="Y1471" s="70" t="n">
        <f aca="false">Y1470+M1471</f>
        <v>2.91766287224031</v>
      </c>
      <c r="Z1471" s="70" t="n">
        <f aca="false">MAX(Z1470,Y1471)</f>
        <v>2.95775342340951</v>
      </c>
      <c r="AA1471" s="70" t="n">
        <f aca="false">Z1471-Y1471</f>
        <v>0.0400905511691931</v>
      </c>
      <c r="AB1471" s="72" t="n">
        <f aca="false">AB1470*(1+F1471)</f>
        <v>22.2218795060611</v>
      </c>
      <c r="AC1471" s="73" t="n">
        <f aca="false">MAX(AC1470,AB1471)</f>
        <v>23.0888989032253</v>
      </c>
      <c r="AD1471" s="70" t="n">
        <f aca="false">1-AB1471/AC1471</f>
        <v>0.0375513531761861</v>
      </c>
      <c r="AE1471" s="73" t="n">
        <f aca="false">AE1470*(1+M1471)</f>
        <v>15.2160372548169</v>
      </c>
      <c r="AF1471" s="73" t="n">
        <f aca="false">MAX(AF1470,AE1471)</f>
        <v>15.8429629415529</v>
      </c>
      <c r="AG1471" s="70" t="n">
        <f aca="false">1-AE1471/AF1471</f>
        <v>0.0395712398652175</v>
      </c>
      <c r="AH1471" s="74" t="n">
        <f aca="false">IF(R1471&gt;0,AH1470+1,0)</f>
        <v>8</v>
      </c>
      <c r="AI1471" s="74" t="n">
        <f aca="false">IF(U1471&gt;0,AI1470+1,0)</f>
        <v>8</v>
      </c>
      <c r="AJ1471" s="74" t="n">
        <f aca="false">IF(G1471&gt;0,AJ1470+1,0)</f>
        <v>0</v>
      </c>
      <c r="AK1471" s="74" t="n">
        <f aca="false">IF(G1471&lt;=0,AK1470+1,0)</f>
        <v>1</v>
      </c>
      <c r="AL1471" s="74" t="n">
        <f aca="false">IF(K1471&gt;0,AL1470+1,0)</f>
        <v>0</v>
      </c>
      <c r="AM1471" s="74" t="n">
        <f aca="false">IF(K1471&lt;=0,AM1470+1,0)</f>
        <v>1</v>
      </c>
    </row>
    <row r="1472" customFormat="false" ht="15" hidden="false" customHeight="false" outlineLevel="0" collapsed="false">
      <c r="A1472" s="61" t="n">
        <v>1476</v>
      </c>
      <c r="B1472" s="62" t="n">
        <v>43997.4347222222</v>
      </c>
      <c r="C1472" s="63" t="n">
        <f aca="false">YEAR(B1472)</f>
        <v>2020</v>
      </c>
      <c r="D1472" s="32" t="s">
        <v>276</v>
      </c>
      <c r="E1472" s="64" t="n">
        <v>9832.7</v>
      </c>
      <c r="F1472" s="65" t="n">
        <v>-0.0165</v>
      </c>
      <c r="G1472" s="66" t="n">
        <v>-162.23955</v>
      </c>
      <c r="H1472" s="67" t="n">
        <f aca="false">E1472+IF(D1472="Long",1,-1)*G1472</f>
        <v>9994.93955</v>
      </c>
      <c r="I1472" s="68" t="n">
        <f aca="false">Assumptions!$B$58</f>
        <v>5.35750011455817</v>
      </c>
      <c r="J1472" s="68" t="n">
        <f aca="false">INDEX(Yearly!$D$5:$D$22,MATCH(C1472,Yearly!$A$5:$A$22,0))</f>
        <v>0.568938065262814</v>
      </c>
      <c r="K1472" s="68" t="n">
        <f aca="false">G1472-I1472-J1472</f>
        <v>-168.165988179821</v>
      </c>
      <c r="L1472" s="69" t="n">
        <f aca="false">(I1472+J1472)/Assumptions!$B$8</f>
        <v>0.000261318896149115</v>
      </c>
      <c r="M1472" s="70" t="n">
        <f aca="false">F1472-L1472</f>
        <v>-0.0167613188961491</v>
      </c>
      <c r="N1472" s="71" t="n">
        <f aca="false">G1472*Assumptions!$B$7</f>
        <v>-1276014.06075</v>
      </c>
      <c r="O1472" s="71" t="n">
        <f aca="false">K1472*Assumptions!$B$7</f>
        <v>-1322625.49703429</v>
      </c>
      <c r="P1472" s="68" t="n">
        <f aca="false">P1471+G1472</f>
        <v>23227.984895</v>
      </c>
      <c r="Q1472" s="68" t="n">
        <f aca="false">MAX(Q1471,P1472)</f>
        <v>23771.85993</v>
      </c>
      <c r="R1472" s="68" t="n">
        <f aca="false">Q1472-P1472</f>
        <v>543.875034999997</v>
      </c>
      <c r="S1472" s="68" t="n">
        <f aca="false">S1471+K1472</f>
        <v>14616.8228082147</v>
      </c>
      <c r="T1472" s="68" t="n">
        <f aca="false">MAX(T1471,S1472)</f>
        <v>15214.0357868331</v>
      </c>
      <c r="U1472" s="68" t="n">
        <f aca="false">T1472-S1472</f>
        <v>597.212978618389</v>
      </c>
      <c r="V1472" s="70" t="n">
        <f aca="false">V1471+F1472</f>
        <v>3.28060000000001</v>
      </c>
      <c r="W1472" s="70" t="n">
        <f aca="false">MAX(W1471,V1472)</f>
        <v>3.33510000000001</v>
      </c>
      <c r="X1472" s="70" t="n">
        <f aca="false">W1472-V1472</f>
        <v>0.0545000000000004</v>
      </c>
      <c r="Y1472" s="70" t="n">
        <f aca="false">Y1471+M1472</f>
        <v>2.90090155334417</v>
      </c>
      <c r="Z1472" s="70" t="n">
        <f aca="false">MAX(Z1471,Y1472)</f>
        <v>2.95775342340951</v>
      </c>
      <c r="AA1472" s="70" t="n">
        <f aca="false">Z1472-Y1472</f>
        <v>0.0568518700653424</v>
      </c>
      <c r="AB1472" s="72" t="n">
        <f aca="false">AB1471*(1+F1472)</f>
        <v>21.855218494211</v>
      </c>
      <c r="AC1472" s="73" t="n">
        <f aca="false">MAX(AC1471,AB1472)</f>
        <v>23.0888989032253</v>
      </c>
      <c r="AD1472" s="70" t="n">
        <f aca="false">1-AB1472/AC1472</f>
        <v>0.053431755848779</v>
      </c>
      <c r="AE1472" s="73" t="n">
        <f aca="false">AE1471*(1+M1472)</f>
        <v>14.9609964020533</v>
      </c>
      <c r="AF1472" s="73" t="n">
        <f aca="false">MAX(AF1471,AE1472)</f>
        <v>15.8429629415529</v>
      </c>
      <c r="AG1472" s="70" t="n">
        <f aca="false">1-AE1472/AF1472</f>
        <v>0.0556692925908696</v>
      </c>
      <c r="AH1472" s="74" t="n">
        <f aca="false">IF(R1472&gt;0,AH1471+1,0)</f>
        <v>9</v>
      </c>
      <c r="AI1472" s="74" t="n">
        <f aca="false">IF(U1472&gt;0,AI1471+1,0)</f>
        <v>9</v>
      </c>
      <c r="AJ1472" s="74" t="n">
        <f aca="false">IF(G1472&gt;0,AJ1471+1,0)</f>
        <v>0</v>
      </c>
      <c r="AK1472" s="74" t="n">
        <f aca="false">IF(G1472&lt;=0,AK1471+1,0)</f>
        <v>2</v>
      </c>
      <c r="AL1472" s="74" t="n">
        <f aca="false">IF(K1472&gt;0,AL1471+1,0)</f>
        <v>0</v>
      </c>
      <c r="AM1472" s="74" t="n">
        <f aca="false">IF(K1472&lt;=0,AM1471+1,0)</f>
        <v>2</v>
      </c>
    </row>
    <row r="1473" customFormat="false" ht="15" hidden="false" customHeight="false" outlineLevel="0" collapsed="false">
      <c r="A1473" s="61" t="n">
        <v>1477</v>
      </c>
      <c r="B1473" s="62" t="n">
        <v>43998.40625</v>
      </c>
      <c r="C1473" s="63" t="n">
        <f aca="false">YEAR(B1473)</f>
        <v>2020</v>
      </c>
      <c r="D1473" s="32" t="s">
        <v>277</v>
      </c>
      <c r="E1473" s="64" t="n">
        <v>9994.6</v>
      </c>
      <c r="F1473" s="65" t="n">
        <v>-0.0075</v>
      </c>
      <c r="G1473" s="66" t="n">
        <v>-74.9595</v>
      </c>
      <c r="H1473" s="67" t="n">
        <f aca="false">E1473+IF(D1473="Long",1,-1)*G1473</f>
        <v>9919.6405</v>
      </c>
      <c r="I1473" s="68" t="n">
        <f aca="false">Assumptions!$B$58</f>
        <v>5.35750011455817</v>
      </c>
      <c r="J1473" s="68" t="n">
        <f aca="false">INDEX(Yearly!$D$5:$D$22,MATCH(C1473,Yearly!$A$5:$A$22,0))</f>
        <v>0.568938065262814</v>
      </c>
      <c r="K1473" s="68" t="n">
        <f aca="false">G1473-I1473-J1473</f>
        <v>-80.885938179821</v>
      </c>
      <c r="L1473" s="69" t="n">
        <f aca="false">(I1473+J1473)/Assumptions!$B$8</f>
        <v>0.000261318896149115</v>
      </c>
      <c r="M1473" s="70" t="n">
        <f aca="false">F1473-L1473</f>
        <v>-0.00776131889614912</v>
      </c>
      <c r="N1473" s="71" t="n">
        <f aca="false">G1473*Assumptions!$B$7</f>
        <v>-589556.4675</v>
      </c>
      <c r="O1473" s="71" t="n">
        <f aca="false">K1473*Assumptions!$B$7</f>
        <v>-636167.903784292</v>
      </c>
      <c r="P1473" s="68" t="n">
        <f aca="false">P1472+G1473</f>
        <v>23153.025395</v>
      </c>
      <c r="Q1473" s="68" t="n">
        <f aca="false">MAX(Q1472,P1473)</f>
        <v>23771.85993</v>
      </c>
      <c r="R1473" s="68" t="n">
        <f aca="false">Q1473-P1473</f>
        <v>618.834534999998</v>
      </c>
      <c r="S1473" s="68" t="n">
        <f aca="false">S1472+K1473</f>
        <v>14535.9368700348</v>
      </c>
      <c r="T1473" s="68" t="n">
        <f aca="false">MAX(T1472,S1473)</f>
        <v>15214.0357868331</v>
      </c>
      <c r="U1473" s="68" t="n">
        <f aca="false">T1473-S1473</f>
        <v>678.09891679821</v>
      </c>
      <c r="V1473" s="70" t="n">
        <f aca="false">V1472+F1473</f>
        <v>3.27310000000001</v>
      </c>
      <c r="W1473" s="70" t="n">
        <f aca="false">MAX(W1472,V1473)</f>
        <v>3.33510000000001</v>
      </c>
      <c r="X1473" s="70" t="n">
        <f aca="false">W1473-V1473</f>
        <v>0.0620000000000003</v>
      </c>
      <c r="Y1473" s="70" t="n">
        <f aca="false">Y1472+M1473</f>
        <v>2.89314023444802</v>
      </c>
      <c r="Z1473" s="70" t="n">
        <f aca="false">MAX(Z1472,Y1473)</f>
        <v>2.95775342340951</v>
      </c>
      <c r="AA1473" s="70" t="n">
        <f aca="false">Z1473-Y1473</f>
        <v>0.0646131889614914</v>
      </c>
      <c r="AB1473" s="72" t="n">
        <f aca="false">AB1472*(1+F1473)</f>
        <v>21.6913043555045</v>
      </c>
      <c r="AC1473" s="73" t="n">
        <f aca="false">MAX(AC1472,AB1473)</f>
        <v>23.0888989032253</v>
      </c>
      <c r="AD1473" s="70" t="n">
        <f aca="false">1-AB1473/AC1473</f>
        <v>0.0605310176799131</v>
      </c>
      <c r="AE1473" s="73" t="n">
        <f aca="false">AE1472*(1+M1473)</f>
        <v>14.8448793379728</v>
      </c>
      <c r="AF1473" s="73" t="n">
        <f aca="false">MAX(AF1472,AE1473)</f>
        <v>15.8429629415529</v>
      </c>
      <c r="AG1473" s="70" t="n">
        <f aca="false">1-AE1473/AF1473</f>
        <v>0.0629985443544978</v>
      </c>
      <c r="AH1473" s="74" t="n">
        <f aca="false">IF(R1473&gt;0,AH1472+1,0)</f>
        <v>10</v>
      </c>
      <c r="AI1473" s="74" t="n">
        <f aca="false">IF(U1473&gt;0,AI1472+1,0)</f>
        <v>10</v>
      </c>
      <c r="AJ1473" s="74" t="n">
        <f aca="false">IF(G1473&gt;0,AJ1472+1,0)</f>
        <v>0</v>
      </c>
      <c r="AK1473" s="74" t="n">
        <f aca="false">IF(G1473&lt;=0,AK1472+1,0)</f>
        <v>3</v>
      </c>
      <c r="AL1473" s="74" t="n">
        <f aca="false">IF(K1473&gt;0,AL1472+1,0)</f>
        <v>0</v>
      </c>
      <c r="AM1473" s="74" t="n">
        <f aca="false">IF(K1473&lt;=0,AM1472+1,0)</f>
        <v>3</v>
      </c>
    </row>
    <row r="1474" customFormat="false" ht="15" hidden="false" customHeight="false" outlineLevel="0" collapsed="false">
      <c r="A1474" s="61" t="n">
        <v>1478</v>
      </c>
      <c r="B1474" s="62" t="n">
        <v>43998.53125</v>
      </c>
      <c r="C1474" s="63" t="n">
        <f aca="false">YEAR(B1474)</f>
        <v>2020</v>
      </c>
      <c r="D1474" s="32" t="s">
        <v>276</v>
      </c>
      <c r="E1474" s="64" t="n">
        <v>9919.9</v>
      </c>
      <c r="F1474" s="65" t="n">
        <v>-0.0018</v>
      </c>
      <c r="G1474" s="66" t="n">
        <v>-17.85582</v>
      </c>
      <c r="H1474" s="67" t="n">
        <f aca="false">E1474+IF(D1474="Long",1,-1)*G1474</f>
        <v>9937.75582</v>
      </c>
      <c r="I1474" s="68" t="n">
        <f aca="false">Assumptions!$B$58</f>
        <v>5.35750011455817</v>
      </c>
      <c r="J1474" s="68" t="n">
        <f aca="false">INDEX(Yearly!$D$5:$D$22,MATCH(C1474,Yearly!$A$5:$A$22,0))</f>
        <v>0.568938065262814</v>
      </c>
      <c r="K1474" s="68" t="n">
        <f aca="false">G1474-I1474-J1474</f>
        <v>-23.782258179821</v>
      </c>
      <c r="L1474" s="69" t="n">
        <f aca="false">(I1474+J1474)/Assumptions!$B$8</f>
        <v>0.000261318896149115</v>
      </c>
      <c r="M1474" s="70" t="n">
        <f aca="false">F1474-L1474</f>
        <v>-0.00206131889614912</v>
      </c>
      <c r="N1474" s="71" t="n">
        <f aca="false">G1474*Assumptions!$B$7</f>
        <v>-140436.0243</v>
      </c>
      <c r="O1474" s="71" t="n">
        <f aca="false">K1474*Assumptions!$B$7</f>
        <v>-187047.460584292</v>
      </c>
      <c r="P1474" s="68" t="n">
        <f aca="false">P1473+G1474</f>
        <v>23135.169575</v>
      </c>
      <c r="Q1474" s="68" t="n">
        <f aca="false">MAX(Q1473,P1474)</f>
        <v>23771.85993</v>
      </c>
      <c r="R1474" s="68" t="n">
        <f aca="false">Q1474-P1474</f>
        <v>636.690354999999</v>
      </c>
      <c r="S1474" s="68" t="n">
        <f aca="false">S1473+K1474</f>
        <v>14512.154611855</v>
      </c>
      <c r="T1474" s="68" t="n">
        <f aca="false">MAX(T1473,S1474)</f>
        <v>15214.0357868331</v>
      </c>
      <c r="U1474" s="68" t="n">
        <f aca="false">T1474-S1474</f>
        <v>701.881174978031</v>
      </c>
      <c r="V1474" s="70" t="n">
        <f aca="false">V1473+F1474</f>
        <v>3.27130000000001</v>
      </c>
      <c r="W1474" s="70" t="n">
        <f aca="false">MAX(W1473,V1474)</f>
        <v>3.33510000000001</v>
      </c>
      <c r="X1474" s="70" t="n">
        <f aca="false">W1474-V1474</f>
        <v>0.0638000000000001</v>
      </c>
      <c r="Y1474" s="70" t="n">
        <f aca="false">Y1473+M1474</f>
        <v>2.89107891555187</v>
      </c>
      <c r="Z1474" s="70" t="n">
        <f aca="false">MAX(Z1473,Y1474)</f>
        <v>2.95775342340951</v>
      </c>
      <c r="AA1474" s="70" t="n">
        <f aca="false">Z1474-Y1474</f>
        <v>0.0666745078576403</v>
      </c>
      <c r="AB1474" s="72" t="n">
        <f aca="false">AB1473*(1+F1474)</f>
        <v>21.6522600076646</v>
      </c>
      <c r="AC1474" s="73" t="n">
        <f aca="false">MAX(AC1473,AB1474)</f>
        <v>23.0888989032253</v>
      </c>
      <c r="AD1474" s="70" t="n">
        <f aca="false">1-AB1474/AC1474</f>
        <v>0.0622220618480892</v>
      </c>
      <c r="AE1474" s="73" t="n">
        <f aca="false">AE1473*(1+M1474)</f>
        <v>14.8142793076824</v>
      </c>
      <c r="AF1474" s="73" t="n">
        <f aca="false">MAX(AF1473,AE1474)</f>
        <v>15.8429629415529</v>
      </c>
      <c r="AG1474" s="70" t="n">
        <f aca="false">1-AE1474/AF1474</f>
        <v>0.0649300031607392</v>
      </c>
      <c r="AH1474" s="74" t="n">
        <f aca="false">IF(R1474&gt;0,AH1473+1,0)</f>
        <v>11</v>
      </c>
      <c r="AI1474" s="74" t="n">
        <f aca="false">IF(U1474&gt;0,AI1473+1,0)</f>
        <v>11</v>
      </c>
      <c r="AJ1474" s="74" t="n">
        <f aca="false">IF(G1474&gt;0,AJ1473+1,0)</f>
        <v>0</v>
      </c>
      <c r="AK1474" s="74" t="n">
        <f aca="false">IF(G1474&lt;=0,AK1473+1,0)</f>
        <v>4</v>
      </c>
      <c r="AL1474" s="74" t="n">
        <f aca="false">IF(K1474&gt;0,AL1473+1,0)</f>
        <v>0</v>
      </c>
      <c r="AM1474" s="74" t="n">
        <f aca="false">IF(K1474&lt;=0,AM1473+1,0)</f>
        <v>4</v>
      </c>
    </row>
    <row r="1475" customFormat="false" ht="15" hidden="false" customHeight="false" outlineLevel="0" collapsed="false">
      <c r="A1475" s="61" t="n">
        <v>1479</v>
      </c>
      <c r="B1475" s="62" t="n">
        <v>43999.4270833333</v>
      </c>
      <c r="C1475" s="63" t="n">
        <f aca="false">YEAR(B1475)</f>
        <v>2020</v>
      </c>
      <c r="D1475" s="32" t="s">
        <v>277</v>
      </c>
      <c r="E1475" s="64" t="n">
        <v>9937.7</v>
      </c>
      <c r="F1475" s="65" t="n">
        <v>-0.0063</v>
      </c>
      <c r="G1475" s="66" t="n">
        <v>-62.60751</v>
      </c>
      <c r="H1475" s="67" t="n">
        <f aca="false">E1475+IF(D1475="Long",1,-1)*G1475</f>
        <v>9875.09249</v>
      </c>
      <c r="I1475" s="68" t="n">
        <f aca="false">Assumptions!$B$58</f>
        <v>5.35750011455817</v>
      </c>
      <c r="J1475" s="68" t="n">
        <f aca="false">INDEX(Yearly!$D$5:$D$22,MATCH(C1475,Yearly!$A$5:$A$22,0))</f>
        <v>0.568938065262814</v>
      </c>
      <c r="K1475" s="68" t="n">
        <f aca="false">G1475-I1475-J1475</f>
        <v>-68.533948179821</v>
      </c>
      <c r="L1475" s="69" t="n">
        <f aca="false">(I1475+J1475)/Assumptions!$B$8</f>
        <v>0.000261318896149115</v>
      </c>
      <c r="M1475" s="70" t="n">
        <f aca="false">F1475-L1475</f>
        <v>-0.00656131889614912</v>
      </c>
      <c r="N1475" s="71" t="n">
        <f aca="false">G1475*Assumptions!$B$7</f>
        <v>-492408.06615</v>
      </c>
      <c r="O1475" s="71" t="n">
        <f aca="false">K1475*Assumptions!$B$7</f>
        <v>-539019.502434292</v>
      </c>
      <c r="P1475" s="68" t="n">
        <f aca="false">P1474+G1475</f>
        <v>23072.562065</v>
      </c>
      <c r="Q1475" s="68" t="n">
        <f aca="false">MAX(Q1474,P1475)</f>
        <v>23771.85993</v>
      </c>
      <c r="R1475" s="68" t="n">
        <f aca="false">Q1475-P1475</f>
        <v>699.297865000001</v>
      </c>
      <c r="S1475" s="68" t="n">
        <f aca="false">S1474+K1475</f>
        <v>14443.6206636752</v>
      </c>
      <c r="T1475" s="68" t="n">
        <f aca="false">MAX(T1474,S1475)</f>
        <v>15214.0357868331</v>
      </c>
      <c r="U1475" s="68" t="n">
        <f aca="false">T1475-S1475</f>
        <v>770.415123157853</v>
      </c>
      <c r="V1475" s="70" t="n">
        <f aca="false">V1474+F1475</f>
        <v>3.26500000000001</v>
      </c>
      <c r="W1475" s="70" t="n">
        <f aca="false">MAX(W1474,V1475)</f>
        <v>3.33510000000001</v>
      </c>
      <c r="X1475" s="70" t="n">
        <f aca="false">W1475-V1475</f>
        <v>0.0701000000000001</v>
      </c>
      <c r="Y1475" s="70" t="n">
        <f aca="false">Y1474+M1475</f>
        <v>2.88451759665572</v>
      </c>
      <c r="Z1475" s="70" t="n">
        <f aca="false">MAX(Z1474,Y1475)</f>
        <v>2.95775342340951</v>
      </c>
      <c r="AA1475" s="70" t="n">
        <f aca="false">Z1475-Y1475</f>
        <v>0.0732358267537894</v>
      </c>
      <c r="AB1475" s="72" t="n">
        <f aca="false">AB1474*(1+F1475)</f>
        <v>21.5158507696163</v>
      </c>
      <c r="AC1475" s="73" t="n">
        <f aca="false">MAX(AC1474,AB1475)</f>
        <v>23.0888989032253</v>
      </c>
      <c r="AD1475" s="70" t="n">
        <f aca="false">1-AB1475/AC1475</f>
        <v>0.0681300628584463</v>
      </c>
      <c r="AE1475" s="73" t="n">
        <f aca="false">AE1474*(1+M1475)</f>
        <v>14.7170780969281</v>
      </c>
      <c r="AF1475" s="73" t="n">
        <f aca="false">MAX(AF1474,AE1475)</f>
        <v>15.8429629415529</v>
      </c>
      <c r="AG1475" s="70" t="n">
        <f aca="false">1-AE1475/AF1475</f>
        <v>0.0710652956002227</v>
      </c>
      <c r="AH1475" s="74" t="n">
        <f aca="false">IF(R1475&gt;0,AH1474+1,0)</f>
        <v>12</v>
      </c>
      <c r="AI1475" s="74" t="n">
        <f aca="false">IF(U1475&gt;0,AI1474+1,0)</f>
        <v>12</v>
      </c>
      <c r="AJ1475" s="74" t="n">
        <f aca="false">IF(G1475&gt;0,AJ1474+1,0)</f>
        <v>0</v>
      </c>
      <c r="AK1475" s="74" t="n">
        <f aca="false">IF(G1475&lt;=0,AK1474+1,0)</f>
        <v>5</v>
      </c>
      <c r="AL1475" s="74" t="n">
        <f aca="false">IF(K1475&gt;0,AL1474+1,0)</f>
        <v>0</v>
      </c>
      <c r="AM1475" s="74" t="n">
        <f aca="false">IF(K1475&lt;=0,AM1474+1,0)</f>
        <v>5</v>
      </c>
    </row>
    <row r="1476" customFormat="false" ht="15" hidden="false" customHeight="false" outlineLevel="0" collapsed="false">
      <c r="A1476" s="61" t="n">
        <v>1480</v>
      </c>
      <c r="B1476" s="62" t="n">
        <v>43999.4576388889</v>
      </c>
      <c r="C1476" s="63" t="n">
        <f aca="false">YEAR(B1476)</f>
        <v>2020</v>
      </c>
      <c r="D1476" s="32" t="s">
        <v>276</v>
      </c>
      <c r="E1476" s="64" t="n">
        <v>9875.15</v>
      </c>
      <c r="F1476" s="65" t="n">
        <v>-0.0065</v>
      </c>
      <c r="G1476" s="66" t="n">
        <v>-64.188475</v>
      </c>
      <c r="H1476" s="67" t="n">
        <f aca="false">E1476+IF(D1476="Long",1,-1)*G1476</f>
        <v>9939.338475</v>
      </c>
      <c r="I1476" s="68" t="n">
        <f aca="false">Assumptions!$B$58</f>
        <v>5.35750011455817</v>
      </c>
      <c r="J1476" s="68" t="n">
        <f aca="false">INDEX(Yearly!$D$5:$D$22,MATCH(C1476,Yearly!$A$5:$A$22,0))</f>
        <v>0.568938065262814</v>
      </c>
      <c r="K1476" s="68" t="n">
        <f aca="false">G1476-I1476-J1476</f>
        <v>-70.114913179821</v>
      </c>
      <c r="L1476" s="69" t="n">
        <f aca="false">(I1476+J1476)/Assumptions!$B$8</f>
        <v>0.000261318896149115</v>
      </c>
      <c r="M1476" s="70" t="n">
        <f aca="false">F1476-L1476</f>
        <v>-0.00676131889614912</v>
      </c>
      <c r="N1476" s="71" t="n">
        <f aca="false">G1476*Assumptions!$B$7</f>
        <v>-504842.355875</v>
      </c>
      <c r="O1476" s="71" t="n">
        <f aca="false">K1476*Assumptions!$B$7</f>
        <v>-551453.792159292</v>
      </c>
      <c r="P1476" s="68" t="n">
        <f aca="false">P1475+G1476</f>
        <v>23008.37359</v>
      </c>
      <c r="Q1476" s="68" t="n">
        <f aca="false">MAX(Q1475,P1476)</f>
        <v>23771.85993</v>
      </c>
      <c r="R1476" s="68" t="n">
        <f aca="false">Q1476-P1476</f>
        <v>763.48634</v>
      </c>
      <c r="S1476" s="68" t="n">
        <f aca="false">S1475+K1476</f>
        <v>14373.5057504954</v>
      </c>
      <c r="T1476" s="68" t="n">
        <f aca="false">MAX(T1475,S1476)</f>
        <v>15214.0357868331</v>
      </c>
      <c r="U1476" s="68" t="n">
        <f aca="false">T1476-S1476</f>
        <v>840.530036337674</v>
      </c>
      <c r="V1476" s="70" t="n">
        <f aca="false">V1475+F1476</f>
        <v>3.25850000000001</v>
      </c>
      <c r="W1476" s="70" t="n">
        <f aca="false">MAX(W1475,V1476)</f>
        <v>3.33510000000001</v>
      </c>
      <c r="X1476" s="70" t="n">
        <f aca="false">W1476-V1476</f>
        <v>0.0766</v>
      </c>
      <c r="Y1476" s="70" t="n">
        <f aca="false">Y1475+M1476</f>
        <v>2.87775627775957</v>
      </c>
      <c r="Z1476" s="70" t="n">
        <f aca="false">MAX(Z1475,Y1476)</f>
        <v>2.95775342340951</v>
      </c>
      <c r="AA1476" s="70" t="n">
        <f aca="false">Z1476-Y1476</f>
        <v>0.0799971456499384</v>
      </c>
      <c r="AB1476" s="72" t="n">
        <f aca="false">AB1475*(1+F1476)</f>
        <v>21.3759977396138</v>
      </c>
      <c r="AC1476" s="73" t="n">
        <f aca="false">MAX(AC1475,AB1476)</f>
        <v>23.0888989032253</v>
      </c>
      <c r="AD1476" s="70" t="n">
        <f aca="false">1-AB1476/AC1476</f>
        <v>0.0741872174498663</v>
      </c>
      <c r="AE1476" s="73" t="n">
        <f aca="false">AE1475*(1+M1476)</f>
        <v>14.6175712386952</v>
      </c>
      <c r="AF1476" s="73" t="n">
        <f aca="false">MAX(AF1475,AE1476)</f>
        <v>15.8429629415529</v>
      </c>
      <c r="AG1476" s="70" t="n">
        <f aca="false">1-AE1476/AF1476</f>
        <v>0.0773461193703696</v>
      </c>
      <c r="AH1476" s="74" t="n">
        <f aca="false">IF(R1476&gt;0,AH1475+1,0)</f>
        <v>13</v>
      </c>
      <c r="AI1476" s="74" t="n">
        <f aca="false">IF(U1476&gt;0,AI1475+1,0)</f>
        <v>13</v>
      </c>
      <c r="AJ1476" s="74" t="n">
        <f aca="false">IF(G1476&gt;0,AJ1475+1,0)</f>
        <v>0</v>
      </c>
      <c r="AK1476" s="74" t="n">
        <f aca="false">IF(G1476&lt;=0,AK1475+1,0)</f>
        <v>6</v>
      </c>
      <c r="AL1476" s="74" t="n">
        <f aca="false">IF(K1476&gt;0,AL1475+1,0)</f>
        <v>0</v>
      </c>
      <c r="AM1476" s="74" t="n">
        <f aca="false">IF(K1476&lt;=0,AM1475+1,0)</f>
        <v>6</v>
      </c>
    </row>
    <row r="1477" customFormat="false" ht="15" hidden="false" customHeight="false" outlineLevel="0" collapsed="false">
      <c r="A1477" s="61" t="n">
        <v>1481</v>
      </c>
      <c r="B1477" s="62" t="n">
        <v>43999.5104166667</v>
      </c>
      <c r="C1477" s="63" t="n">
        <f aca="false">YEAR(B1477)</f>
        <v>2020</v>
      </c>
      <c r="D1477" s="32" t="s">
        <v>277</v>
      </c>
      <c r="E1477" s="64" t="n">
        <v>9939.25</v>
      </c>
      <c r="F1477" s="65" t="n">
        <v>-0.0059</v>
      </c>
      <c r="G1477" s="66" t="n">
        <v>-58.641575</v>
      </c>
      <c r="H1477" s="67" t="n">
        <f aca="false">E1477+IF(D1477="Long",1,-1)*G1477</f>
        <v>9880.608425</v>
      </c>
      <c r="I1477" s="68" t="n">
        <f aca="false">Assumptions!$B$58</f>
        <v>5.35750011455817</v>
      </c>
      <c r="J1477" s="68" t="n">
        <f aca="false">INDEX(Yearly!$D$5:$D$22,MATCH(C1477,Yearly!$A$5:$A$22,0))</f>
        <v>0.568938065262814</v>
      </c>
      <c r="K1477" s="68" t="n">
        <f aca="false">G1477-I1477-J1477</f>
        <v>-64.568013179821</v>
      </c>
      <c r="L1477" s="69" t="n">
        <f aca="false">(I1477+J1477)/Assumptions!$B$8</f>
        <v>0.000261318896149115</v>
      </c>
      <c r="M1477" s="70" t="n">
        <f aca="false">F1477-L1477</f>
        <v>-0.00616131889614912</v>
      </c>
      <c r="N1477" s="71" t="n">
        <f aca="false">G1477*Assumptions!$B$7</f>
        <v>-461215.987375</v>
      </c>
      <c r="O1477" s="71" t="n">
        <f aca="false">K1477*Assumptions!$B$7</f>
        <v>-507827.423659292</v>
      </c>
      <c r="P1477" s="68" t="n">
        <f aca="false">P1476+G1477</f>
        <v>22949.732015</v>
      </c>
      <c r="Q1477" s="68" t="n">
        <f aca="false">MAX(Q1476,P1477)</f>
        <v>23771.85993</v>
      </c>
      <c r="R1477" s="68" t="n">
        <f aca="false">Q1477-P1477</f>
        <v>822.127915000001</v>
      </c>
      <c r="S1477" s="68" t="n">
        <f aca="false">S1476+K1477</f>
        <v>14308.9377373156</v>
      </c>
      <c r="T1477" s="68" t="n">
        <f aca="false">MAX(T1476,S1477)</f>
        <v>15214.0357868331</v>
      </c>
      <c r="U1477" s="68" t="n">
        <f aca="false">T1477-S1477</f>
        <v>905.098049517495</v>
      </c>
      <c r="V1477" s="70" t="n">
        <f aca="false">V1476+F1477</f>
        <v>3.25260000000001</v>
      </c>
      <c r="W1477" s="70" t="n">
        <f aca="false">MAX(W1476,V1477)</f>
        <v>3.33510000000001</v>
      </c>
      <c r="X1477" s="70" t="n">
        <f aca="false">W1477-V1477</f>
        <v>0.0825</v>
      </c>
      <c r="Y1477" s="70" t="n">
        <f aca="false">Y1476+M1477</f>
        <v>2.87159495886342</v>
      </c>
      <c r="Z1477" s="70" t="n">
        <f aca="false">MAX(Z1476,Y1477)</f>
        <v>2.95775342340951</v>
      </c>
      <c r="AA1477" s="70" t="n">
        <f aca="false">Z1477-Y1477</f>
        <v>0.0861584645460876</v>
      </c>
      <c r="AB1477" s="72" t="n">
        <f aca="false">AB1476*(1+F1477)</f>
        <v>21.24987935295</v>
      </c>
      <c r="AC1477" s="73" t="n">
        <f aca="false">MAX(AC1476,AB1477)</f>
        <v>23.0888989032253</v>
      </c>
      <c r="AD1477" s="70" t="n">
        <f aca="false">1-AB1477/AC1477</f>
        <v>0.0796495128669122</v>
      </c>
      <c r="AE1477" s="73" t="n">
        <f aca="false">AE1476*(1+M1477)</f>
        <v>14.5275077208064</v>
      </c>
      <c r="AF1477" s="73" t="n">
        <f aca="false">MAX(AF1476,AE1477)</f>
        <v>15.8429629415529</v>
      </c>
      <c r="AG1477" s="70" t="n">
        <f aca="false">1-AE1477/AF1477</f>
        <v>0.0830308841596982</v>
      </c>
      <c r="AH1477" s="74" t="n">
        <f aca="false">IF(R1477&gt;0,AH1476+1,0)</f>
        <v>14</v>
      </c>
      <c r="AI1477" s="74" t="n">
        <f aca="false">IF(U1477&gt;0,AI1476+1,0)</f>
        <v>14</v>
      </c>
      <c r="AJ1477" s="74" t="n">
        <f aca="false">IF(G1477&gt;0,AJ1476+1,0)</f>
        <v>0</v>
      </c>
      <c r="AK1477" s="74" t="n">
        <f aca="false">IF(G1477&lt;=0,AK1476+1,0)</f>
        <v>7</v>
      </c>
      <c r="AL1477" s="74" t="n">
        <f aca="false">IF(K1477&gt;0,AL1476+1,0)</f>
        <v>0</v>
      </c>
      <c r="AM1477" s="74" t="n">
        <f aca="false">IF(K1477&lt;=0,AM1476+1,0)</f>
        <v>7</v>
      </c>
    </row>
    <row r="1478" customFormat="false" ht="15" hidden="false" customHeight="false" outlineLevel="0" collapsed="false">
      <c r="A1478" s="61" t="n">
        <v>1482</v>
      </c>
      <c r="B1478" s="62" t="n">
        <v>43999.6354166667</v>
      </c>
      <c r="C1478" s="63" t="n">
        <f aca="false">YEAR(B1478)</f>
        <v>2020</v>
      </c>
      <c r="D1478" s="32" t="s">
        <v>276</v>
      </c>
      <c r="E1478" s="64" t="n">
        <v>9881.1</v>
      </c>
      <c r="F1478" s="65" t="n">
        <v>-0.0042</v>
      </c>
      <c r="G1478" s="66" t="n">
        <v>-41.50062</v>
      </c>
      <c r="H1478" s="67" t="n">
        <f aca="false">E1478+IF(D1478="Long",1,-1)*G1478</f>
        <v>9922.60062</v>
      </c>
      <c r="I1478" s="68" t="n">
        <f aca="false">Assumptions!$B$58</f>
        <v>5.35750011455817</v>
      </c>
      <c r="J1478" s="68" t="n">
        <f aca="false">INDEX(Yearly!$D$5:$D$22,MATCH(C1478,Yearly!$A$5:$A$22,0))</f>
        <v>0.568938065262814</v>
      </c>
      <c r="K1478" s="68" t="n">
        <f aca="false">G1478-I1478-J1478</f>
        <v>-47.427058179821</v>
      </c>
      <c r="L1478" s="69" t="n">
        <f aca="false">(I1478+J1478)/Assumptions!$B$8</f>
        <v>0.000261318896149115</v>
      </c>
      <c r="M1478" s="70" t="n">
        <f aca="false">F1478-L1478</f>
        <v>-0.00446131889614912</v>
      </c>
      <c r="N1478" s="71" t="n">
        <f aca="false">G1478*Assumptions!$B$7</f>
        <v>-326402.3763</v>
      </c>
      <c r="O1478" s="71" t="n">
        <f aca="false">K1478*Assumptions!$B$7</f>
        <v>-373013.812584292</v>
      </c>
      <c r="P1478" s="68" t="n">
        <f aca="false">P1477+G1478</f>
        <v>22908.231395</v>
      </c>
      <c r="Q1478" s="68" t="n">
        <f aca="false">MAX(Q1477,P1478)</f>
        <v>23771.85993</v>
      </c>
      <c r="R1478" s="68" t="n">
        <f aca="false">Q1478-P1478</f>
        <v>863.628535</v>
      </c>
      <c r="S1478" s="68" t="n">
        <f aca="false">S1477+K1478</f>
        <v>14261.5106791357</v>
      </c>
      <c r="T1478" s="68" t="n">
        <f aca="false">MAX(T1477,S1478)</f>
        <v>15214.0357868331</v>
      </c>
      <c r="U1478" s="68" t="n">
        <f aca="false">T1478-S1478</f>
        <v>952.525107697316</v>
      </c>
      <c r="V1478" s="70" t="n">
        <f aca="false">V1477+F1478</f>
        <v>3.24840000000001</v>
      </c>
      <c r="W1478" s="70" t="n">
        <f aca="false">MAX(W1477,V1478)</f>
        <v>3.33510000000001</v>
      </c>
      <c r="X1478" s="70" t="n">
        <f aca="false">W1478-V1478</f>
        <v>0.0867</v>
      </c>
      <c r="Y1478" s="70" t="n">
        <f aca="false">Y1477+M1478</f>
        <v>2.86713363996727</v>
      </c>
      <c r="Z1478" s="70" t="n">
        <f aca="false">MAX(Z1477,Y1478)</f>
        <v>2.95775342340951</v>
      </c>
      <c r="AA1478" s="70" t="n">
        <f aca="false">Z1478-Y1478</f>
        <v>0.0906197834422367</v>
      </c>
      <c r="AB1478" s="72" t="n">
        <f aca="false">AB1477*(1+F1478)</f>
        <v>21.1606298596676</v>
      </c>
      <c r="AC1478" s="73" t="n">
        <f aca="false">MAX(AC1477,AB1478)</f>
        <v>23.0888989032253</v>
      </c>
      <c r="AD1478" s="70" t="n">
        <f aca="false">1-AB1478/AC1478</f>
        <v>0.0835149849128714</v>
      </c>
      <c r="AE1478" s="73" t="n">
        <f aca="false">AE1477*(1+M1478)</f>
        <v>14.4626958760976</v>
      </c>
      <c r="AF1478" s="73" t="n">
        <f aca="false">MAX(AF1477,AE1478)</f>
        <v>15.8429629415529</v>
      </c>
      <c r="AG1478" s="70" t="n">
        <f aca="false">1-AE1478/AF1478</f>
        <v>0.0871217758033817</v>
      </c>
      <c r="AH1478" s="74" t="n">
        <f aca="false">IF(R1478&gt;0,AH1477+1,0)</f>
        <v>15</v>
      </c>
      <c r="AI1478" s="74" t="n">
        <f aca="false">IF(U1478&gt;0,AI1477+1,0)</f>
        <v>15</v>
      </c>
      <c r="AJ1478" s="74" t="n">
        <f aca="false">IF(G1478&gt;0,AJ1477+1,0)</f>
        <v>0</v>
      </c>
      <c r="AK1478" s="74" t="n">
        <f aca="false">IF(G1478&lt;=0,AK1477+1,0)</f>
        <v>8</v>
      </c>
      <c r="AL1478" s="74" t="n">
        <f aca="false">IF(K1478&gt;0,AL1477+1,0)</f>
        <v>0</v>
      </c>
      <c r="AM1478" s="74" t="n">
        <f aca="false">IF(K1478&lt;=0,AM1477+1,0)</f>
        <v>8</v>
      </c>
    </row>
    <row r="1479" customFormat="false" ht="15" hidden="false" customHeight="false" outlineLevel="0" collapsed="false">
      <c r="A1479" s="61" t="n">
        <v>1483</v>
      </c>
      <c r="B1479" s="62" t="n">
        <v>44000.4895833333</v>
      </c>
      <c r="C1479" s="63" t="n">
        <f aca="false">YEAR(B1479)</f>
        <v>2020</v>
      </c>
      <c r="D1479" s="32" t="s">
        <v>277</v>
      </c>
      <c r="E1479" s="64" t="n">
        <v>9922.4</v>
      </c>
      <c r="F1479" s="65" t="n">
        <v>0.0352</v>
      </c>
      <c r="G1479" s="66" t="n">
        <v>349.26848</v>
      </c>
      <c r="H1479" s="67" t="n">
        <f aca="false">E1479+IF(D1479="Long",1,-1)*G1479</f>
        <v>10271.66848</v>
      </c>
      <c r="I1479" s="68" t="n">
        <f aca="false">Assumptions!$B$58</f>
        <v>5.35750011455817</v>
      </c>
      <c r="J1479" s="68" t="n">
        <f aca="false">INDEX(Yearly!$D$5:$D$22,MATCH(C1479,Yearly!$A$5:$A$22,0))</f>
        <v>0.568938065262814</v>
      </c>
      <c r="K1479" s="68" t="n">
        <f aca="false">G1479-I1479-J1479</f>
        <v>343.342041820179</v>
      </c>
      <c r="L1479" s="69" t="n">
        <f aca="false">(I1479+J1479)/Assumptions!$B$8</f>
        <v>0.000261318896149115</v>
      </c>
      <c r="M1479" s="70" t="n">
        <f aca="false">F1479-L1479</f>
        <v>0.0349386811038509</v>
      </c>
      <c r="N1479" s="71" t="n">
        <f aca="false">G1479*Assumptions!$B$7</f>
        <v>2746996.5952</v>
      </c>
      <c r="O1479" s="71" t="n">
        <f aca="false">K1479*Assumptions!$B$7</f>
        <v>2700385.15891571</v>
      </c>
      <c r="P1479" s="68" t="n">
        <f aca="false">P1478+G1479</f>
        <v>23257.499875</v>
      </c>
      <c r="Q1479" s="68" t="n">
        <f aca="false">MAX(Q1478,P1479)</f>
        <v>23771.85993</v>
      </c>
      <c r="R1479" s="68" t="n">
        <f aca="false">Q1479-P1479</f>
        <v>514.360055000001</v>
      </c>
      <c r="S1479" s="68" t="n">
        <f aca="false">S1478+K1479</f>
        <v>14604.8527209559</v>
      </c>
      <c r="T1479" s="68" t="n">
        <f aca="false">MAX(T1478,S1479)</f>
        <v>15214.0357868331</v>
      </c>
      <c r="U1479" s="68" t="n">
        <f aca="false">T1479-S1479</f>
        <v>609.183065877138</v>
      </c>
      <c r="V1479" s="70" t="n">
        <f aca="false">V1478+F1479</f>
        <v>3.28360000000001</v>
      </c>
      <c r="W1479" s="70" t="n">
        <f aca="false">MAX(W1478,V1479)</f>
        <v>3.33510000000001</v>
      </c>
      <c r="X1479" s="70" t="n">
        <f aca="false">W1479-V1479</f>
        <v>0.0514999999999999</v>
      </c>
      <c r="Y1479" s="70" t="n">
        <f aca="false">Y1478+M1479</f>
        <v>2.90207232107112</v>
      </c>
      <c r="Z1479" s="70" t="n">
        <f aca="false">MAX(Z1478,Y1479)</f>
        <v>2.95775342340951</v>
      </c>
      <c r="AA1479" s="70" t="n">
        <f aca="false">Z1479-Y1479</f>
        <v>0.0556811023383856</v>
      </c>
      <c r="AB1479" s="72" t="n">
        <f aca="false">AB1478*(1+F1479)</f>
        <v>21.9054840307279</v>
      </c>
      <c r="AC1479" s="73" t="n">
        <f aca="false">MAX(AC1478,AB1479)</f>
        <v>23.0888989032253</v>
      </c>
      <c r="AD1479" s="70" t="n">
        <f aca="false">1-AB1479/AC1479</f>
        <v>0.0512547123818045</v>
      </c>
      <c r="AE1479" s="73" t="n">
        <f aca="false">AE1478*(1+M1479)</f>
        <v>14.9680033952146</v>
      </c>
      <c r="AF1479" s="73" t="n">
        <f aca="false">MAX(AF1478,AE1479)</f>
        <v>15.8429629415529</v>
      </c>
      <c r="AG1479" s="70" t="n">
        <f aca="false">1-AE1479/AF1479</f>
        <v>0.0552270146415265</v>
      </c>
      <c r="AH1479" s="74" t="n">
        <f aca="false">IF(R1479&gt;0,AH1478+1,0)</f>
        <v>16</v>
      </c>
      <c r="AI1479" s="74" t="n">
        <f aca="false">IF(U1479&gt;0,AI1478+1,0)</f>
        <v>16</v>
      </c>
      <c r="AJ1479" s="74" t="n">
        <f aca="false">IF(G1479&gt;0,AJ1478+1,0)</f>
        <v>1</v>
      </c>
      <c r="AK1479" s="74" t="n">
        <f aca="false">IF(G1479&lt;=0,AK1478+1,0)</f>
        <v>0</v>
      </c>
      <c r="AL1479" s="74" t="n">
        <f aca="false">IF(K1479&gt;0,AL1478+1,0)</f>
        <v>1</v>
      </c>
      <c r="AM1479" s="74" t="n">
        <f aca="false">IF(K1479&lt;=0,AM1478+1,0)</f>
        <v>0</v>
      </c>
    </row>
    <row r="1480" customFormat="false" ht="15" hidden="false" customHeight="false" outlineLevel="0" collapsed="false">
      <c r="A1480" s="61" t="n">
        <v>1484</v>
      </c>
      <c r="B1480" s="62" t="n">
        <v>44007.40625</v>
      </c>
      <c r="C1480" s="63" t="n">
        <f aca="false">YEAR(B1480)</f>
        <v>2020</v>
      </c>
      <c r="D1480" s="32" t="s">
        <v>276</v>
      </c>
      <c r="E1480" s="64" t="n">
        <v>10271.35</v>
      </c>
      <c r="F1480" s="65" t="n">
        <v>-0.0068</v>
      </c>
      <c r="G1480" s="66" t="n">
        <v>-69.84518</v>
      </c>
      <c r="H1480" s="67" t="n">
        <f aca="false">E1480+IF(D1480="Long",1,-1)*G1480</f>
        <v>10341.19518</v>
      </c>
      <c r="I1480" s="68" t="n">
        <f aca="false">Assumptions!$B$58</f>
        <v>5.35750011455817</v>
      </c>
      <c r="J1480" s="68" t="n">
        <f aca="false">INDEX(Yearly!$D$5:$D$22,MATCH(C1480,Yearly!$A$5:$A$22,0))</f>
        <v>0.568938065262814</v>
      </c>
      <c r="K1480" s="68" t="n">
        <f aca="false">G1480-I1480-J1480</f>
        <v>-75.771618179821</v>
      </c>
      <c r="L1480" s="69" t="n">
        <f aca="false">(I1480+J1480)/Assumptions!$B$8</f>
        <v>0.000261318896149115</v>
      </c>
      <c r="M1480" s="70" t="n">
        <f aca="false">F1480-L1480</f>
        <v>-0.00706131889614912</v>
      </c>
      <c r="N1480" s="71" t="n">
        <f aca="false">G1480*Assumptions!$B$7</f>
        <v>-549332.3407</v>
      </c>
      <c r="O1480" s="71" t="n">
        <f aca="false">K1480*Assumptions!$B$7</f>
        <v>-595943.776984292</v>
      </c>
      <c r="P1480" s="68" t="n">
        <f aca="false">P1479+G1480</f>
        <v>23187.654695</v>
      </c>
      <c r="Q1480" s="68" t="n">
        <f aca="false">MAX(Q1479,P1480)</f>
        <v>23771.85993</v>
      </c>
      <c r="R1480" s="68" t="n">
        <f aca="false">Q1480-P1480</f>
        <v>584.205235000001</v>
      </c>
      <c r="S1480" s="68" t="n">
        <f aca="false">S1479+K1480</f>
        <v>14529.0811027761</v>
      </c>
      <c r="T1480" s="68" t="n">
        <f aca="false">MAX(T1479,S1480)</f>
        <v>15214.0357868331</v>
      </c>
      <c r="U1480" s="68" t="n">
        <f aca="false">T1480-S1480</f>
        <v>684.954684056958</v>
      </c>
      <c r="V1480" s="70" t="n">
        <f aca="false">V1479+F1480</f>
        <v>3.27680000000001</v>
      </c>
      <c r="W1480" s="70" t="n">
        <f aca="false">MAX(W1479,V1480)</f>
        <v>3.33510000000001</v>
      </c>
      <c r="X1480" s="70" t="n">
        <f aca="false">W1480-V1480</f>
        <v>0.0583</v>
      </c>
      <c r="Y1480" s="70" t="n">
        <f aca="false">Y1479+M1480</f>
        <v>2.89501100217497</v>
      </c>
      <c r="Z1480" s="70" t="n">
        <f aca="false">MAX(Z1479,Y1480)</f>
        <v>2.95775342340951</v>
      </c>
      <c r="AA1480" s="70" t="n">
        <f aca="false">Z1480-Y1480</f>
        <v>0.0627424212345349</v>
      </c>
      <c r="AB1480" s="72" t="n">
        <f aca="false">AB1479*(1+F1480)</f>
        <v>21.756526739319</v>
      </c>
      <c r="AC1480" s="73" t="n">
        <f aca="false">MAX(AC1479,AB1480)</f>
        <v>23.0888989032253</v>
      </c>
      <c r="AD1480" s="70" t="n">
        <f aca="false">1-AB1480/AC1480</f>
        <v>0.0577061803376082</v>
      </c>
      <c r="AE1480" s="73" t="n">
        <f aca="false">AE1479*(1+M1480)</f>
        <v>14.8623095500023</v>
      </c>
      <c r="AF1480" s="73" t="n">
        <f aca="false">MAX(AF1479,AE1480)</f>
        <v>15.8429629415529</v>
      </c>
      <c r="AG1480" s="70" t="n">
        <f aca="false">1-AE1480/AF1480</f>
        <v>0.0618983579756094</v>
      </c>
      <c r="AH1480" s="74" t="n">
        <f aca="false">IF(R1480&gt;0,AH1479+1,0)</f>
        <v>17</v>
      </c>
      <c r="AI1480" s="74" t="n">
        <f aca="false">IF(U1480&gt;0,AI1479+1,0)</f>
        <v>17</v>
      </c>
      <c r="AJ1480" s="74" t="n">
        <f aca="false">IF(G1480&gt;0,AJ1479+1,0)</f>
        <v>0</v>
      </c>
      <c r="AK1480" s="74" t="n">
        <f aca="false">IF(G1480&lt;=0,AK1479+1,0)</f>
        <v>1</v>
      </c>
      <c r="AL1480" s="74" t="n">
        <f aca="false">IF(K1480&gt;0,AL1479+1,0)</f>
        <v>0</v>
      </c>
      <c r="AM1480" s="74" t="n">
        <f aca="false">IF(K1480&lt;=0,AM1479+1,0)</f>
        <v>1</v>
      </c>
    </row>
    <row r="1481" customFormat="false" ht="15" hidden="false" customHeight="false" outlineLevel="0" collapsed="false">
      <c r="A1481" s="61" t="n">
        <v>1485</v>
      </c>
      <c r="B1481" s="62" t="n">
        <v>44007.4715277778</v>
      </c>
      <c r="C1481" s="63" t="n">
        <f aca="false">YEAR(B1481)</f>
        <v>2020</v>
      </c>
      <c r="D1481" s="32" t="s">
        <v>277</v>
      </c>
      <c r="E1481" s="64" t="n">
        <v>10340.7</v>
      </c>
      <c r="F1481" s="65" t="n">
        <v>-0.0069</v>
      </c>
      <c r="G1481" s="66" t="n">
        <v>-71.35083</v>
      </c>
      <c r="H1481" s="67" t="n">
        <f aca="false">E1481+IF(D1481="Long",1,-1)*G1481</f>
        <v>10269.34917</v>
      </c>
      <c r="I1481" s="68" t="n">
        <f aca="false">Assumptions!$B$58</f>
        <v>5.35750011455817</v>
      </c>
      <c r="J1481" s="68" t="n">
        <f aca="false">INDEX(Yearly!$D$5:$D$22,MATCH(C1481,Yearly!$A$5:$A$22,0))</f>
        <v>0.568938065262814</v>
      </c>
      <c r="K1481" s="68" t="n">
        <f aca="false">G1481-I1481-J1481</f>
        <v>-77.277268179821</v>
      </c>
      <c r="L1481" s="69" t="n">
        <f aca="false">(I1481+J1481)/Assumptions!$B$8</f>
        <v>0.000261318896149115</v>
      </c>
      <c r="M1481" s="70" t="n">
        <f aca="false">F1481-L1481</f>
        <v>-0.00716131889614912</v>
      </c>
      <c r="N1481" s="71" t="n">
        <f aca="false">G1481*Assumptions!$B$7</f>
        <v>-561174.27795</v>
      </c>
      <c r="O1481" s="71" t="n">
        <f aca="false">K1481*Assumptions!$B$7</f>
        <v>-607785.714234292</v>
      </c>
      <c r="P1481" s="68" t="n">
        <f aca="false">P1480+G1481</f>
        <v>23116.303865</v>
      </c>
      <c r="Q1481" s="68" t="n">
        <f aca="false">MAX(Q1480,P1481)</f>
        <v>23771.85993</v>
      </c>
      <c r="R1481" s="68" t="n">
        <f aca="false">Q1481-P1481</f>
        <v>655.556065000001</v>
      </c>
      <c r="S1481" s="68" t="n">
        <f aca="false">S1480+K1481</f>
        <v>14451.8038345963</v>
      </c>
      <c r="T1481" s="68" t="n">
        <f aca="false">MAX(T1480,S1481)</f>
        <v>15214.0357868331</v>
      </c>
      <c r="U1481" s="68" t="n">
        <f aca="false">T1481-S1481</f>
        <v>762.23195223678</v>
      </c>
      <c r="V1481" s="70" t="n">
        <f aca="false">V1480+F1481</f>
        <v>3.26990000000001</v>
      </c>
      <c r="W1481" s="70" t="n">
        <f aca="false">MAX(W1480,V1481)</f>
        <v>3.33510000000001</v>
      </c>
      <c r="X1481" s="70" t="n">
        <f aca="false">W1481-V1481</f>
        <v>0.0651999999999999</v>
      </c>
      <c r="Y1481" s="70" t="n">
        <f aca="false">Y1480+M1481</f>
        <v>2.88784968327882</v>
      </c>
      <c r="Z1481" s="70" t="n">
        <f aca="false">MAX(Z1480,Y1481)</f>
        <v>2.95775342340951</v>
      </c>
      <c r="AA1481" s="70" t="n">
        <f aca="false">Z1481-Y1481</f>
        <v>0.0699037401306839</v>
      </c>
      <c r="AB1481" s="72" t="n">
        <f aca="false">AB1480*(1+F1481)</f>
        <v>21.6064067048177</v>
      </c>
      <c r="AC1481" s="73" t="n">
        <f aca="false">MAX(AC1480,AB1481)</f>
        <v>23.0888989032253</v>
      </c>
      <c r="AD1481" s="70" t="n">
        <f aca="false">1-AB1481/AC1481</f>
        <v>0.0642080076932787</v>
      </c>
      <c r="AE1481" s="73" t="n">
        <f aca="false">AE1480*(1+M1481)</f>
        <v>14.7558758117815</v>
      </c>
      <c r="AF1481" s="73" t="n">
        <f aca="false">MAX(AF1480,AE1481)</f>
        <v>15.8429629415529</v>
      </c>
      <c r="AG1481" s="70" t="n">
        <f aca="false">1-AE1481/AF1481</f>
        <v>0.0686164029911471</v>
      </c>
      <c r="AH1481" s="74" t="n">
        <f aca="false">IF(R1481&gt;0,AH1480+1,0)</f>
        <v>18</v>
      </c>
      <c r="AI1481" s="74" t="n">
        <f aca="false">IF(U1481&gt;0,AI1480+1,0)</f>
        <v>18</v>
      </c>
      <c r="AJ1481" s="74" t="n">
        <f aca="false">IF(G1481&gt;0,AJ1480+1,0)</f>
        <v>0</v>
      </c>
      <c r="AK1481" s="74" t="n">
        <f aca="false">IF(G1481&lt;=0,AK1480+1,0)</f>
        <v>2</v>
      </c>
      <c r="AL1481" s="74" t="n">
        <f aca="false">IF(K1481&gt;0,AL1480+1,0)</f>
        <v>0</v>
      </c>
      <c r="AM1481" s="74" t="n">
        <f aca="false">IF(K1481&lt;=0,AM1480+1,0)</f>
        <v>2</v>
      </c>
    </row>
    <row r="1482" customFormat="false" ht="15" hidden="false" customHeight="false" outlineLevel="0" collapsed="false">
      <c r="A1482" s="61" t="n">
        <v>1486</v>
      </c>
      <c r="B1482" s="62" t="n">
        <v>44007.5104166667</v>
      </c>
      <c r="C1482" s="63" t="n">
        <f aca="false">YEAR(B1482)</f>
        <v>2020</v>
      </c>
      <c r="D1482" s="32" t="s">
        <v>276</v>
      </c>
      <c r="E1482" s="64" t="n">
        <v>10269.3</v>
      </c>
      <c r="F1482" s="65" t="n">
        <v>-0.003</v>
      </c>
      <c r="G1482" s="66" t="n">
        <v>-30.8079</v>
      </c>
      <c r="H1482" s="67" t="n">
        <f aca="false">E1482+IF(D1482="Long",1,-1)*G1482</f>
        <v>10300.1079</v>
      </c>
      <c r="I1482" s="68" t="n">
        <f aca="false">Assumptions!$B$58</f>
        <v>5.35750011455817</v>
      </c>
      <c r="J1482" s="68" t="n">
        <f aca="false">INDEX(Yearly!$D$5:$D$22,MATCH(C1482,Yearly!$A$5:$A$22,0))</f>
        <v>0.568938065262814</v>
      </c>
      <c r="K1482" s="68" t="n">
        <f aca="false">G1482-I1482-J1482</f>
        <v>-36.734338179821</v>
      </c>
      <c r="L1482" s="69" t="n">
        <f aca="false">(I1482+J1482)/Assumptions!$B$8</f>
        <v>0.000261318896149115</v>
      </c>
      <c r="M1482" s="70" t="n">
        <f aca="false">F1482-L1482</f>
        <v>-0.00326131889614912</v>
      </c>
      <c r="N1482" s="71" t="n">
        <f aca="false">G1482*Assumptions!$B$7</f>
        <v>-242304.1335</v>
      </c>
      <c r="O1482" s="71" t="n">
        <f aca="false">K1482*Assumptions!$B$7</f>
        <v>-288915.569784292</v>
      </c>
      <c r="P1482" s="68" t="n">
        <f aca="false">P1481+G1482</f>
        <v>23085.495965</v>
      </c>
      <c r="Q1482" s="68" t="n">
        <f aca="false">MAX(Q1481,P1482)</f>
        <v>23771.85993</v>
      </c>
      <c r="R1482" s="68" t="n">
        <f aca="false">Q1482-P1482</f>
        <v>686.363965000001</v>
      </c>
      <c r="S1482" s="68" t="n">
        <f aca="false">S1481+K1482</f>
        <v>14415.0694964165</v>
      </c>
      <c r="T1482" s="68" t="n">
        <f aca="false">MAX(T1481,S1482)</f>
        <v>15214.0357868331</v>
      </c>
      <c r="U1482" s="68" t="n">
        <f aca="false">T1482-S1482</f>
        <v>798.966290416602</v>
      </c>
      <c r="V1482" s="70" t="n">
        <f aca="false">V1481+F1482</f>
        <v>3.26690000000001</v>
      </c>
      <c r="W1482" s="70" t="n">
        <f aca="false">MAX(W1481,V1482)</f>
        <v>3.33510000000001</v>
      </c>
      <c r="X1482" s="70" t="n">
        <f aca="false">W1482-V1482</f>
        <v>0.0682</v>
      </c>
      <c r="Y1482" s="70" t="n">
        <f aca="false">Y1481+M1482</f>
        <v>2.88458836438267</v>
      </c>
      <c r="Z1482" s="70" t="n">
        <f aca="false">MAX(Z1481,Y1482)</f>
        <v>2.95775342340951</v>
      </c>
      <c r="AA1482" s="70" t="n">
        <f aca="false">Z1482-Y1482</f>
        <v>0.0731650590268331</v>
      </c>
      <c r="AB1482" s="72" t="n">
        <f aca="false">AB1481*(1+F1482)</f>
        <v>21.5415874847032</v>
      </c>
      <c r="AC1482" s="73" t="n">
        <f aca="false">MAX(AC1481,AB1482)</f>
        <v>23.0888989032253</v>
      </c>
      <c r="AD1482" s="70" t="n">
        <f aca="false">1-AB1482/AC1482</f>
        <v>0.067015383670199</v>
      </c>
      <c r="AE1482" s="73" t="n">
        <f aca="false">AE1481*(1+M1482)</f>
        <v>14.7077521951673</v>
      </c>
      <c r="AF1482" s="73" t="n">
        <f aca="false">MAX(AF1481,AE1482)</f>
        <v>15.8429629415529</v>
      </c>
      <c r="AG1482" s="70" t="n">
        <f aca="false">1-AE1482/AF1482</f>
        <v>0.0716539419156355</v>
      </c>
      <c r="AH1482" s="74" t="n">
        <f aca="false">IF(R1482&gt;0,AH1481+1,0)</f>
        <v>19</v>
      </c>
      <c r="AI1482" s="74" t="n">
        <f aca="false">IF(U1482&gt;0,AI1481+1,0)</f>
        <v>19</v>
      </c>
      <c r="AJ1482" s="74" t="n">
        <f aca="false">IF(G1482&gt;0,AJ1481+1,0)</f>
        <v>0</v>
      </c>
      <c r="AK1482" s="74" t="n">
        <f aca="false">IF(G1482&lt;=0,AK1481+1,0)</f>
        <v>3</v>
      </c>
      <c r="AL1482" s="74" t="n">
        <f aca="false">IF(K1482&gt;0,AL1481+1,0)</f>
        <v>0</v>
      </c>
      <c r="AM1482" s="74" t="n">
        <f aca="false">IF(K1482&lt;=0,AM1481+1,0)</f>
        <v>3</v>
      </c>
    </row>
    <row r="1483" customFormat="false" ht="15" hidden="false" customHeight="false" outlineLevel="0" collapsed="false">
      <c r="A1483" s="61" t="n">
        <v>1487</v>
      </c>
      <c r="B1483" s="62" t="n">
        <v>44007.5826388889</v>
      </c>
      <c r="C1483" s="63" t="n">
        <f aca="false">YEAR(B1483)</f>
        <v>2020</v>
      </c>
      <c r="D1483" s="32" t="s">
        <v>277</v>
      </c>
      <c r="E1483" s="64" t="n">
        <v>10300</v>
      </c>
      <c r="F1483" s="65" t="n">
        <v>-0.0034</v>
      </c>
      <c r="G1483" s="66" t="n">
        <v>-35.02</v>
      </c>
      <c r="H1483" s="67" t="n">
        <f aca="false">E1483+IF(D1483="Long",1,-1)*G1483</f>
        <v>10264.98</v>
      </c>
      <c r="I1483" s="68" t="n">
        <f aca="false">Assumptions!$B$58</f>
        <v>5.35750011455817</v>
      </c>
      <c r="J1483" s="68" t="n">
        <f aca="false">INDEX(Yearly!$D$5:$D$22,MATCH(C1483,Yearly!$A$5:$A$22,0))</f>
        <v>0.568938065262814</v>
      </c>
      <c r="K1483" s="68" t="n">
        <f aca="false">G1483-I1483-J1483</f>
        <v>-40.946438179821</v>
      </c>
      <c r="L1483" s="69" t="n">
        <f aca="false">(I1483+J1483)/Assumptions!$B$8</f>
        <v>0.000261318896149115</v>
      </c>
      <c r="M1483" s="70" t="n">
        <f aca="false">F1483-L1483</f>
        <v>-0.00366131889614912</v>
      </c>
      <c r="N1483" s="71" t="n">
        <f aca="false">G1483*Assumptions!$B$7</f>
        <v>-275432.3</v>
      </c>
      <c r="O1483" s="71" t="n">
        <f aca="false">K1483*Assumptions!$B$7</f>
        <v>-322043.736284292</v>
      </c>
      <c r="P1483" s="68" t="n">
        <f aca="false">P1482+G1483</f>
        <v>23050.475965</v>
      </c>
      <c r="Q1483" s="68" t="n">
        <f aca="false">MAX(Q1482,P1483)</f>
        <v>23771.85993</v>
      </c>
      <c r="R1483" s="68" t="n">
        <f aca="false">Q1483-P1483</f>
        <v>721.383965000001</v>
      </c>
      <c r="S1483" s="68" t="n">
        <f aca="false">S1482+K1483</f>
        <v>14374.1230582366</v>
      </c>
      <c r="T1483" s="68" t="n">
        <f aca="false">MAX(T1482,S1483)</f>
        <v>15214.0357868331</v>
      </c>
      <c r="U1483" s="68" t="n">
        <f aca="false">T1483-S1483</f>
        <v>839.912728596422</v>
      </c>
      <c r="V1483" s="70" t="n">
        <f aca="false">V1482+F1483</f>
        <v>3.26350000000001</v>
      </c>
      <c r="W1483" s="70" t="n">
        <f aca="false">MAX(W1482,V1483)</f>
        <v>3.33510000000001</v>
      </c>
      <c r="X1483" s="70" t="n">
        <f aca="false">W1483-V1483</f>
        <v>0.0716000000000001</v>
      </c>
      <c r="Y1483" s="70" t="n">
        <f aca="false">Y1482+M1483</f>
        <v>2.88092704548653</v>
      </c>
      <c r="Z1483" s="70" t="n">
        <f aca="false">MAX(Z1482,Y1483)</f>
        <v>2.95775342340951</v>
      </c>
      <c r="AA1483" s="70" t="n">
        <f aca="false">Z1483-Y1483</f>
        <v>0.0768263779229823</v>
      </c>
      <c r="AB1483" s="72" t="n">
        <f aca="false">AB1482*(1+F1483)</f>
        <v>21.4683460872553</v>
      </c>
      <c r="AC1483" s="73" t="n">
        <f aca="false">MAX(AC1482,AB1483)</f>
        <v>23.0888989032253</v>
      </c>
      <c r="AD1483" s="70" t="n">
        <f aca="false">1-AB1483/AC1483</f>
        <v>0.0701875313657203</v>
      </c>
      <c r="AE1483" s="73" t="n">
        <f aca="false">AE1482*(1+M1483)</f>
        <v>14.6539024241352</v>
      </c>
      <c r="AF1483" s="73" t="n">
        <f aca="false">MAX(AF1482,AE1483)</f>
        <v>15.8429629415529</v>
      </c>
      <c r="AG1483" s="70" t="n">
        <f aca="false">1-AE1483/AF1483</f>
        <v>0.0750529128802653</v>
      </c>
      <c r="AH1483" s="74" t="n">
        <f aca="false">IF(R1483&gt;0,AH1482+1,0)</f>
        <v>20</v>
      </c>
      <c r="AI1483" s="74" t="n">
        <f aca="false">IF(U1483&gt;0,AI1482+1,0)</f>
        <v>20</v>
      </c>
      <c r="AJ1483" s="74" t="n">
        <f aca="false">IF(G1483&gt;0,AJ1482+1,0)</f>
        <v>0</v>
      </c>
      <c r="AK1483" s="74" t="n">
        <f aca="false">IF(G1483&lt;=0,AK1482+1,0)</f>
        <v>4</v>
      </c>
      <c r="AL1483" s="74" t="n">
        <f aca="false">IF(K1483&gt;0,AL1482+1,0)</f>
        <v>0</v>
      </c>
      <c r="AM1483" s="74" t="n">
        <f aca="false">IF(K1483&lt;=0,AM1482+1,0)</f>
        <v>4</v>
      </c>
    </row>
    <row r="1484" customFormat="false" ht="15" hidden="false" customHeight="false" outlineLevel="0" collapsed="false">
      <c r="A1484" s="61" t="n">
        <v>1488</v>
      </c>
      <c r="B1484" s="62" t="n">
        <v>44011.40625</v>
      </c>
      <c r="C1484" s="63" t="n">
        <f aca="false">YEAR(B1484)</f>
        <v>2020</v>
      </c>
      <c r="D1484" s="32" t="s">
        <v>276</v>
      </c>
      <c r="E1484" s="64" t="n">
        <v>10264.9</v>
      </c>
      <c r="F1484" s="65" t="n">
        <v>-0.006</v>
      </c>
      <c r="G1484" s="66" t="n">
        <v>-61.5894</v>
      </c>
      <c r="H1484" s="67" t="n">
        <f aca="false">E1484+IF(D1484="Long",1,-1)*G1484</f>
        <v>10326.4894</v>
      </c>
      <c r="I1484" s="68" t="n">
        <f aca="false">Assumptions!$B$58</f>
        <v>5.35750011455817</v>
      </c>
      <c r="J1484" s="68" t="n">
        <f aca="false">INDEX(Yearly!$D$5:$D$22,MATCH(C1484,Yearly!$A$5:$A$22,0))</f>
        <v>0.568938065262814</v>
      </c>
      <c r="K1484" s="68" t="n">
        <f aca="false">G1484-I1484-J1484</f>
        <v>-67.515838179821</v>
      </c>
      <c r="L1484" s="69" t="n">
        <f aca="false">(I1484+J1484)/Assumptions!$B$8</f>
        <v>0.000261318896149115</v>
      </c>
      <c r="M1484" s="70" t="n">
        <f aca="false">F1484-L1484</f>
        <v>-0.00626131889614912</v>
      </c>
      <c r="N1484" s="71" t="n">
        <f aca="false">G1484*Assumptions!$B$7</f>
        <v>-484400.631</v>
      </c>
      <c r="O1484" s="71" t="n">
        <f aca="false">K1484*Assumptions!$B$7</f>
        <v>-531012.067284292</v>
      </c>
      <c r="P1484" s="68" t="n">
        <f aca="false">P1483+G1484</f>
        <v>22988.886565</v>
      </c>
      <c r="Q1484" s="68" t="n">
        <f aca="false">MAX(Q1483,P1484)</f>
        <v>23771.85993</v>
      </c>
      <c r="R1484" s="68" t="n">
        <f aca="false">Q1484-P1484</f>
        <v>782.973365000002</v>
      </c>
      <c r="S1484" s="68" t="n">
        <f aca="false">S1483+K1484</f>
        <v>14306.6072200568</v>
      </c>
      <c r="T1484" s="68" t="n">
        <f aca="false">MAX(T1483,S1484)</f>
        <v>15214.0357868331</v>
      </c>
      <c r="U1484" s="68" t="n">
        <f aca="false">T1484-S1484</f>
        <v>907.428566776243</v>
      </c>
      <c r="V1484" s="70" t="n">
        <f aca="false">V1483+F1484</f>
        <v>3.25750000000001</v>
      </c>
      <c r="W1484" s="70" t="n">
        <f aca="false">MAX(W1483,V1484)</f>
        <v>3.33510000000001</v>
      </c>
      <c r="X1484" s="70" t="n">
        <f aca="false">W1484-V1484</f>
        <v>0.0775999999999999</v>
      </c>
      <c r="Y1484" s="70" t="n">
        <f aca="false">Y1483+M1484</f>
        <v>2.87466572659038</v>
      </c>
      <c r="Z1484" s="70" t="n">
        <f aca="false">MAX(Z1483,Y1484)</f>
        <v>2.95775342340951</v>
      </c>
      <c r="AA1484" s="70" t="n">
        <f aca="false">Z1484-Y1484</f>
        <v>0.0830876968191316</v>
      </c>
      <c r="AB1484" s="72" t="n">
        <f aca="false">AB1483*(1+F1484)</f>
        <v>21.3395360107317</v>
      </c>
      <c r="AC1484" s="73" t="n">
        <f aca="false">MAX(AC1483,AB1484)</f>
        <v>23.0888989032253</v>
      </c>
      <c r="AD1484" s="70" t="n">
        <f aca="false">1-AB1484/AC1484</f>
        <v>0.075766406177526</v>
      </c>
      <c r="AE1484" s="73" t="n">
        <f aca="false">AE1483*(1+M1484)</f>
        <v>14.5621496679847</v>
      </c>
      <c r="AF1484" s="73" t="n">
        <f aca="false">MAX(AF1483,AE1484)</f>
        <v>15.8429629415529</v>
      </c>
      <c r="AG1484" s="70" t="n">
        <f aca="false">1-AE1484/AF1484</f>
        <v>0.0808443015547862</v>
      </c>
      <c r="AH1484" s="74" t="n">
        <f aca="false">IF(R1484&gt;0,AH1483+1,0)</f>
        <v>21</v>
      </c>
      <c r="AI1484" s="74" t="n">
        <f aca="false">IF(U1484&gt;0,AI1483+1,0)</f>
        <v>21</v>
      </c>
      <c r="AJ1484" s="74" t="n">
        <f aca="false">IF(G1484&gt;0,AJ1483+1,0)</f>
        <v>0</v>
      </c>
      <c r="AK1484" s="74" t="n">
        <f aca="false">IF(G1484&lt;=0,AK1483+1,0)</f>
        <v>5</v>
      </c>
      <c r="AL1484" s="74" t="n">
        <f aca="false">IF(K1484&gt;0,AL1483+1,0)</f>
        <v>0</v>
      </c>
      <c r="AM1484" s="74" t="n">
        <f aca="false">IF(K1484&lt;=0,AM1483+1,0)</f>
        <v>5</v>
      </c>
    </row>
    <row r="1485" customFormat="false" ht="15" hidden="false" customHeight="false" outlineLevel="0" collapsed="false">
      <c r="A1485" s="61" t="n">
        <v>1489</v>
      </c>
      <c r="B1485" s="62" t="n">
        <v>44011.6354166667</v>
      </c>
      <c r="C1485" s="63" t="n">
        <f aca="false">YEAR(B1485)</f>
        <v>2020</v>
      </c>
      <c r="D1485" s="32" t="s">
        <v>277</v>
      </c>
      <c r="E1485" s="64" t="n">
        <v>10326.05</v>
      </c>
      <c r="F1485" s="65" t="n">
        <v>-0.0026</v>
      </c>
      <c r="G1485" s="66" t="n">
        <v>-26.84773</v>
      </c>
      <c r="H1485" s="67" t="n">
        <f aca="false">E1485+IF(D1485="Long",1,-1)*G1485</f>
        <v>10299.20227</v>
      </c>
      <c r="I1485" s="68" t="n">
        <f aca="false">Assumptions!$B$58</f>
        <v>5.35750011455817</v>
      </c>
      <c r="J1485" s="68" t="n">
        <f aca="false">INDEX(Yearly!$D$5:$D$22,MATCH(C1485,Yearly!$A$5:$A$22,0))</f>
        <v>0.568938065262814</v>
      </c>
      <c r="K1485" s="68" t="n">
        <f aca="false">G1485-I1485-J1485</f>
        <v>-32.774168179821</v>
      </c>
      <c r="L1485" s="69" t="n">
        <f aca="false">(I1485+J1485)/Assumptions!$B$8</f>
        <v>0.000261318896149115</v>
      </c>
      <c r="M1485" s="70" t="n">
        <f aca="false">F1485-L1485</f>
        <v>-0.00286131889614912</v>
      </c>
      <c r="N1485" s="71" t="n">
        <f aca="false">G1485*Assumptions!$B$7</f>
        <v>-211157.39645</v>
      </c>
      <c r="O1485" s="71" t="n">
        <f aca="false">K1485*Assumptions!$B$7</f>
        <v>-257768.832734292</v>
      </c>
      <c r="P1485" s="68" t="n">
        <f aca="false">P1484+G1485</f>
        <v>22962.038835</v>
      </c>
      <c r="Q1485" s="68" t="n">
        <f aca="false">MAX(Q1484,P1485)</f>
        <v>23771.85993</v>
      </c>
      <c r="R1485" s="68" t="n">
        <f aca="false">Q1485-P1485</f>
        <v>809.821095000003</v>
      </c>
      <c r="S1485" s="68" t="n">
        <f aca="false">S1484+K1485</f>
        <v>14273.833051877</v>
      </c>
      <c r="T1485" s="68" t="n">
        <f aca="false">MAX(T1484,S1485)</f>
        <v>15214.0357868331</v>
      </c>
      <c r="U1485" s="68" t="n">
        <f aca="false">T1485-S1485</f>
        <v>940.202734956065</v>
      </c>
      <c r="V1485" s="70" t="n">
        <f aca="false">V1484+F1485</f>
        <v>3.25490000000001</v>
      </c>
      <c r="W1485" s="70" t="n">
        <f aca="false">MAX(W1484,V1485)</f>
        <v>3.33510000000001</v>
      </c>
      <c r="X1485" s="70" t="n">
        <f aca="false">W1485-V1485</f>
        <v>0.0802000000000001</v>
      </c>
      <c r="Y1485" s="70" t="n">
        <f aca="false">Y1484+M1485</f>
        <v>2.87180440769423</v>
      </c>
      <c r="Z1485" s="70" t="n">
        <f aca="false">MAX(Z1484,Y1485)</f>
        <v>2.95775342340951</v>
      </c>
      <c r="AA1485" s="70" t="n">
        <f aca="false">Z1485-Y1485</f>
        <v>0.0859490157152809</v>
      </c>
      <c r="AB1485" s="72" t="n">
        <f aca="false">AB1484*(1+F1485)</f>
        <v>21.2840532171038</v>
      </c>
      <c r="AC1485" s="73" t="n">
        <f aca="false">MAX(AC1484,AB1485)</f>
        <v>23.0888989032253</v>
      </c>
      <c r="AD1485" s="70" t="n">
        <f aca="false">1-AB1485/AC1485</f>
        <v>0.0781694135214645</v>
      </c>
      <c r="AE1485" s="73" t="n">
        <f aca="false">AE1484*(1+M1485)</f>
        <v>14.5204827139711</v>
      </c>
      <c r="AF1485" s="73" t="n">
        <f aca="false">MAX(AF1484,AE1485)</f>
        <v>15.8429629415529</v>
      </c>
      <c r="AG1485" s="70" t="n">
        <f aca="false">1-AE1485/AF1485</f>
        <v>0.0834742991232507</v>
      </c>
      <c r="AH1485" s="74" t="n">
        <f aca="false">IF(R1485&gt;0,AH1484+1,0)</f>
        <v>22</v>
      </c>
      <c r="AI1485" s="74" t="n">
        <f aca="false">IF(U1485&gt;0,AI1484+1,0)</f>
        <v>22</v>
      </c>
      <c r="AJ1485" s="74" t="n">
        <f aca="false">IF(G1485&gt;0,AJ1484+1,0)</f>
        <v>0</v>
      </c>
      <c r="AK1485" s="74" t="n">
        <f aca="false">IF(G1485&lt;=0,AK1484+1,0)</f>
        <v>6</v>
      </c>
      <c r="AL1485" s="74" t="n">
        <f aca="false">IF(K1485&gt;0,AL1484+1,0)</f>
        <v>0</v>
      </c>
      <c r="AM1485" s="74" t="n">
        <f aca="false">IF(K1485&lt;=0,AM1484+1,0)</f>
        <v>6</v>
      </c>
    </row>
    <row r="1486" customFormat="false" ht="15" hidden="false" customHeight="false" outlineLevel="0" collapsed="false">
      <c r="A1486" s="61" t="n">
        <v>1490</v>
      </c>
      <c r="B1486" s="62" t="n">
        <v>44012.6145833333</v>
      </c>
      <c r="C1486" s="63" t="n">
        <f aca="false">YEAR(B1486)</f>
        <v>2020</v>
      </c>
      <c r="D1486" s="32" t="s">
        <v>276</v>
      </c>
      <c r="E1486" s="64" t="n">
        <v>10299.65</v>
      </c>
      <c r="F1486" s="65" t="n">
        <v>-0.0045</v>
      </c>
      <c r="G1486" s="66" t="n">
        <v>-46.348425</v>
      </c>
      <c r="H1486" s="67" t="n">
        <f aca="false">E1486+IF(D1486="Long",1,-1)*G1486</f>
        <v>10345.998425</v>
      </c>
      <c r="I1486" s="68" t="n">
        <f aca="false">Assumptions!$B$58</f>
        <v>5.35750011455817</v>
      </c>
      <c r="J1486" s="68" t="n">
        <f aca="false">INDEX(Yearly!$D$5:$D$22,MATCH(C1486,Yearly!$A$5:$A$22,0))</f>
        <v>0.568938065262814</v>
      </c>
      <c r="K1486" s="68" t="n">
        <f aca="false">G1486-I1486-J1486</f>
        <v>-52.274863179821</v>
      </c>
      <c r="L1486" s="69" t="n">
        <f aca="false">(I1486+J1486)/Assumptions!$B$8</f>
        <v>0.000261318896149115</v>
      </c>
      <c r="M1486" s="70" t="n">
        <f aca="false">F1486-L1486</f>
        <v>-0.00476131889614912</v>
      </c>
      <c r="N1486" s="71" t="n">
        <f aca="false">G1486*Assumptions!$B$7</f>
        <v>-364530.362625</v>
      </c>
      <c r="O1486" s="71" t="n">
        <f aca="false">K1486*Assumptions!$B$7</f>
        <v>-411141.798909292</v>
      </c>
      <c r="P1486" s="68" t="n">
        <f aca="false">P1485+G1486</f>
        <v>22915.69041</v>
      </c>
      <c r="Q1486" s="68" t="n">
        <f aca="false">MAX(Q1485,P1486)</f>
        <v>23771.85993</v>
      </c>
      <c r="R1486" s="68" t="n">
        <f aca="false">Q1486-P1486</f>
        <v>856.169520000003</v>
      </c>
      <c r="S1486" s="68" t="n">
        <f aca="false">S1485+K1486</f>
        <v>14221.5581886972</v>
      </c>
      <c r="T1486" s="68" t="n">
        <f aca="false">MAX(T1485,S1486)</f>
        <v>15214.0357868331</v>
      </c>
      <c r="U1486" s="68" t="n">
        <f aca="false">T1486-S1486</f>
        <v>992.477598135885</v>
      </c>
      <c r="V1486" s="70" t="n">
        <f aca="false">V1485+F1486</f>
        <v>3.25040000000001</v>
      </c>
      <c r="W1486" s="70" t="n">
        <f aca="false">MAX(W1485,V1486)</f>
        <v>3.33510000000001</v>
      </c>
      <c r="X1486" s="70" t="n">
        <f aca="false">W1486-V1486</f>
        <v>0.0847000000000002</v>
      </c>
      <c r="Y1486" s="70" t="n">
        <f aca="false">Y1485+M1486</f>
        <v>2.86704308879808</v>
      </c>
      <c r="Z1486" s="70" t="n">
        <f aca="false">MAX(Z1485,Y1486)</f>
        <v>2.95775342340951</v>
      </c>
      <c r="AA1486" s="70" t="n">
        <f aca="false">Z1486-Y1486</f>
        <v>0.0907103346114302</v>
      </c>
      <c r="AB1486" s="72" t="n">
        <f aca="false">AB1485*(1+F1486)</f>
        <v>21.1882749776268</v>
      </c>
      <c r="AC1486" s="73" t="n">
        <f aca="false">MAX(AC1485,AB1486)</f>
        <v>23.0888989032253</v>
      </c>
      <c r="AD1486" s="70" t="n">
        <f aca="false">1-AB1486/AC1486</f>
        <v>0.0823176511606178</v>
      </c>
      <c r="AE1486" s="73" t="n">
        <f aca="false">AE1485*(1+M1486)</f>
        <v>14.4513460652439</v>
      </c>
      <c r="AF1486" s="73" t="n">
        <f aca="false">MAX(AF1485,AE1486)</f>
        <v>15.8429629415529</v>
      </c>
      <c r="AG1486" s="70" t="n">
        <f aca="false">1-AE1486/AF1486</f>
        <v>0.0878381702616414</v>
      </c>
      <c r="AH1486" s="74" t="n">
        <f aca="false">IF(R1486&gt;0,AH1485+1,0)</f>
        <v>23</v>
      </c>
      <c r="AI1486" s="74" t="n">
        <f aca="false">IF(U1486&gt;0,AI1485+1,0)</f>
        <v>23</v>
      </c>
      <c r="AJ1486" s="74" t="n">
        <f aca="false">IF(G1486&gt;0,AJ1485+1,0)</f>
        <v>0</v>
      </c>
      <c r="AK1486" s="74" t="n">
        <f aca="false">IF(G1486&lt;=0,AK1485+1,0)</f>
        <v>7</v>
      </c>
      <c r="AL1486" s="74" t="n">
        <f aca="false">IF(K1486&gt;0,AL1485+1,0)</f>
        <v>0</v>
      </c>
      <c r="AM1486" s="74" t="n">
        <f aca="false">IF(K1486&lt;=0,AM1485+1,0)</f>
        <v>7</v>
      </c>
    </row>
    <row r="1487" customFormat="false" ht="15" hidden="false" customHeight="false" outlineLevel="0" collapsed="false">
      <c r="A1487" s="61" t="n">
        <v>1491</v>
      </c>
      <c r="B1487" s="62" t="n">
        <v>44013.4208333333</v>
      </c>
      <c r="C1487" s="63" t="n">
        <f aca="false">YEAR(B1487)</f>
        <v>2020</v>
      </c>
      <c r="D1487" s="32" t="s">
        <v>277</v>
      </c>
      <c r="E1487" s="64" t="n">
        <v>10345.6</v>
      </c>
      <c r="F1487" s="65" t="n">
        <v>0.0349</v>
      </c>
      <c r="G1487" s="66" t="n">
        <v>361.06144</v>
      </c>
      <c r="H1487" s="67" t="n">
        <f aca="false">E1487+IF(D1487="Long",1,-1)*G1487</f>
        <v>10706.66144</v>
      </c>
      <c r="I1487" s="68" t="n">
        <f aca="false">Assumptions!$B$58</f>
        <v>5.35750011455817</v>
      </c>
      <c r="J1487" s="68" t="n">
        <f aca="false">INDEX(Yearly!$D$5:$D$22,MATCH(C1487,Yearly!$A$5:$A$22,0))</f>
        <v>0.568938065262814</v>
      </c>
      <c r="K1487" s="68" t="n">
        <f aca="false">G1487-I1487-J1487</f>
        <v>355.135001820179</v>
      </c>
      <c r="L1487" s="69" t="n">
        <f aca="false">(I1487+J1487)/Assumptions!$B$8</f>
        <v>0.000261318896149115</v>
      </c>
      <c r="M1487" s="70" t="n">
        <f aca="false">F1487-L1487</f>
        <v>0.0346386811038509</v>
      </c>
      <c r="N1487" s="71" t="n">
        <f aca="false">G1487*Assumptions!$B$7</f>
        <v>2839748.2256</v>
      </c>
      <c r="O1487" s="71" t="n">
        <f aca="false">K1487*Assumptions!$B$7</f>
        <v>2793136.78931571</v>
      </c>
      <c r="P1487" s="68" t="n">
        <f aca="false">P1486+G1487</f>
        <v>23276.75185</v>
      </c>
      <c r="Q1487" s="68" t="n">
        <f aca="false">MAX(Q1486,P1487)</f>
        <v>23771.85993</v>
      </c>
      <c r="R1487" s="68" t="n">
        <f aca="false">Q1487-P1487</f>
        <v>495.108080000002</v>
      </c>
      <c r="S1487" s="68" t="n">
        <f aca="false">S1486+K1487</f>
        <v>14576.6931905173</v>
      </c>
      <c r="T1487" s="68" t="n">
        <f aca="false">MAX(T1486,S1487)</f>
        <v>15214.0357868331</v>
      </c>
      <c r="U1487" s="68" t="n">
        <f aca="false">T1487-S1487</f>
        <v>637.342596315706</v>
      </c>
      <c r="V1487" s="70" t="n">
        <f aca="false">V1486+F1487</f>
        <v>3.28530000000001</v>
      </c>
      <c r="W1487" s="70" t="n">
        <f aca="false">MAX(W1486,V1487)</f>
        <v>3.33510000000001</v>
      </c>
      <c r="X1487" s="70" t="n">
        <f aca="false">W1487-V1487</f>
        <v>0.0498000000000003</v>
      </c>
      <c r="Y1487" s="70" t="n">
        <f aca="false">Y1486+M1487</f>
        <v>2.90168176990193</v>
      </c>
      <c r="Z1487" s="70" t="n">
        <f aca="false">MAX(Z1486,Y1487)</f>
        <v>2.95775342340951</v>
      </c>
      <c r="AA1487" s="70" t="n">
        <f aca="false">Z1487-Y1487</f>
        <v>0.0560716535075794</v>
      </c>
      <c r="AB1487" s="72" t="n">
        <f aca="false">AB1486*(1+F1487)</f>
        <v>21.927745774346</v>
      </c>
      <c r="AC1487" s="73" t="n">
        <f aca="false">MAX(AC1486,AB1487)</f>
        <v>23.0888989032253</v>
      </c>
      <c r="AD1487" s="70" t="n">
        <f aca="false">1-AB1487/AC1487</f>
        <v>0.0502905371861235</v>
      </c>
      <c r="AE1487" s="73" t="n">
        <f aca="false">AE1486*(1+M1487)</f>
        <v>14.9519216331193</v>
      </c>
      <c r="AF1487" s="73" t="n">
        <f aca="false">MAX(AF1486,AE1487)</f>
        <v>15.8429629415529</v>
      </c>
      <c r="AG1487" s="70" t="n">
        <f aca="false">1-AE1487/AF1487</f>
        <v>0.0562420875262293</v>
      </c>
      <c r="AH1487" s="74" t="n">
        <f aca="false">IF(R1487&gt;0,AH1486+1,0)</f>
        <v>24</v>
      </c>
      <c r="AI1487" s="74" t="n">
        <f aca="false">IF(U1487&gt;0,AI1486+1,0)</f>
        <v>24</v>
      </c>
      <c r="AJ1487" s="74" t="n">
        <f aca="false">IF(G1487&gt;0,AJ1486+1,0)</f>
        <v>1</v>
      </c>
      <c r="AK1487" s="74" t="n">
        <f aca="false">IF(G1487&lt;=0,AK1486+1,0)</f>
        <v>0</v>
      </c>
      <c r="AL1487" s="74" t="n">
        <f aca="false">IF(K1487&gt;0,AL1486+1,0)</f>
        <v>1</v>
      </c>
      <c r="AM1487" s="74" t="n">
        <f aca="false">IF(K1487&lt;=0,AM1486+1,0)</f>
        <v>0</v>
      </c>
    </row>
    <row r="1488" customFormat="false" ht="15" hidden="false" customHeight="false" outlineLevel="0" collapsed="false">
      <c r="A1488" s="61" t="n">
        <v>1492</v>
      </c>
      <c r="B1488" s="62" t="n">
        <v>44026.40625</v>
      </c>
      <c r="C1488" s="63" t="n">
        <f aca="false">YEAR(B1488)</f>
        <v>2020</v>
      </c>
      <c r="D1488" s="32" t="s">
        <v>276</v>
      </c>
      <c r="E1488" s="64" t="n">
        <v>10706.4</v>
      </c>
      <c r="F1488" s="65" t="n">
        <v>-0.0021</v>
      </c>
      <c r="G1488" s="66" t="n">
        <v>-22.48344</v>
      </c>
      <c r="H1488" s="67" t="n">
        <f aca="false">E1488+IF(D1488="Long",1,-1)*G1488</f>
        <v>10728.88344</v>
      </c>
      <c r="I1488" s="68" t="n">
        <f aca="false">Assumptions!$B$58</f>
        <v>5.35750011455817</v>
      </c>
      <c r="J1488" s="68" t="n">
        <f aca="false">INDEX(Yearly!$D$5:$D$22,MATCH(C1488,Yearly!$A$5:$A$22,0))</f>
        <v>0.568938065262814</v>
      </c>
      <c r="K1488" s="68" t="n">
        <f aca="false">G1488-I1488-J1488</f>
        <v>-28.409878179821</v>
      </c>
      <c r="L1488" s="69" t="n">
        <f aca="false">(I1488+J1488)/Assumptions!$B$8</f>
        <v>0.000261318896149115</v>
      </c>
      <c r="M1488" s="70" t="n">
        <f aca="false">F1488-L1488</f>
        <v>-0.00236131889614912</v>
      </c>
      <c r="N1488" s="71" t="n">
        <f aca="false">G1488*Assumptions!$B$7</f>
        <v>-176832.2556</v>
      </c>
      <c r="O1488" s="71" t="n">
        <f aca="false">K1488*Assumptions!$B$7</f>
        <v>-223443.691884292</v>
      </c>
      <c r="P1488" s="68" t="n">
        <f aca="false">P1487+G1488</f>
        <v>23254.26841</v>
      </c>
      <c r="Q1488" s="68" t="n">
        <f aca="false">MAX(Q1487,P1488)</f>
        <v>23771.85993</v>
      </c>
      <c r="R1488" s="68" t="n">
        <f aca="false">Q1488-P1488</f>
        <v>517.591520000002</v>
      </c>
      <c r="S1488" s="68" t="n">
        <f aca="false">S1487+K1488</f>
        <v>14548.2833123375</v>
      </c>
      <c r="T1488" s="68" t="n">
        <f aca="false">MAX(T1487,S1488)</f>
        <v>15214.0357868331</v>
      </c>
      <c r="U1488" s="68" t="n">
        <f aca="false">T1488-S1488</f>
        <v>665.752474495526</v>
      </c>
      <c r="V1488" s="70" t="n">
        <f aca="false">V1487+F1488</f>
        <v>3.28320000000001</v>
      </c>
      <c r="W1488" s="70" t="n">
        <f aca="false">MAX(W1487,V1488)</f>
        <v>3.33510000000001</v>
      </c>
      <c r="X1488" s="70" t="n">
        <f aca="false">W1488-V1488</f>
        <v>0.0519000000000003</v>
      </c>
      <c r="Y1488" s="70" t="n">
        <f aca="false">Y1487+M1488</f>
        <v>2.89932045100578</v>
      </c>
      <c r="Z1488" s="70" t="n">
        <f aca="false">MAX(Z1487,Y1488)</f>
        <v>2.95775342340951</v>
      </c>
      <c r="AA1488" s="70" t="n">
        <f aca="false">Z1488-Y1488</f>
        <v>0.0584329724037285</v>
      </c>
      <c r="AB1488" s="72" t="n">
        <f aca="false">AB1487*(1+F1488)</f>
        <v>21.8816975082199</v>
      </c>
      <c r="AC1488" s="73" t="n">
        <f aca="false">MAX(AC1487,AB1488)</f>
        <v>23.0888989032253</v>
      </c>
      <c r="AD1488" s="70" t="n">
        <f aca="false">1-AB1488/AC1488</f>
        <v>0.0522849270580327</v>
      </c>
      <c r="AE1488" s="73" t="n">
        <f aca="false">AE1487*(1+M1488)</f>
        <v>14.9166153780332</v>
      </c>
      <c r="AF1488" s="73" t="n">
        <f aca="false">MAX(AF1487,AE1488)</f>
        <v>15.8429629415529</v>
      </c>
      <c r="AG1488" s="70" t="n">
        <f aca="false">1-AE1488/AF1488</f>
        <v>0.0584706009183439</v>
      </c>
      <c r="AH1488" s="74" t="n">
        <f aca="false">IF(R1488&gt;0,AH1487+1,0)</f>
        <v>25</v>
      </c>
      <c r="AI1488" s="74" t="n">
        <f aca="false">IF(U1488&gt;0,AI1487+1,0)</f>
        <v>25</v>
      </c>
      <c r="AJ1488" s="74" t="n">
        <f aca="false">IF(G1488&gt;0,AJ1487+1,0)</f>
        <v>0</v>
      </c>
      <c r="AK1488" s="74" t="n">
        <f aca="false">IF(G1488&lt;=0,AK1487+1,0)</f>
        <v>1</v>
      </c>
      <c r="AL1488" s="74" t="n">
        <f aca="false">IF(K1488&gt;0,AL1487+1,0)</f>
        <v>0</v>
      </c>
      <c r="AM1488" s="74" t="n">
        <f aca="false">IF(K1488&lt;=0,AM1487+1,0)</f>
        <v>1</v>
      </c>
    </row>
    <row r="1489" customFormat="false" ht="15" hidden="false" customHeight="false" outlineLevel="0" collapsed="false">
      <c r="A1489" s="61" t="n">
        <v>1493</v>
      </c>
      <c r="B1489" s="62" t="n">
        <v>44027.40625</v>
      </c>
      <c r="C1489" s="63" t="n">
        <f aca="false">YEAR(B1489)</f>
        <v>2020</v>
      </c>
      <c r="D1489" s="32" t="s">
        <v>277</v>
      </c>
      <c r="E1489" s="64" t="n">
        <v>10728.75</v>
      </c>
      <c r="F1489" s="65" t="n">
        <v>-0.0037</v>
      </c>
      <c r="G1489" s="66" t="n">
        <v>-39.696375</v>
      </c>
      <c r="H1489" s="67" t="n">
        <f aca="false">E1489+IF(D1489="Long",1,-1)*G1489</f>
        <v>10689.053625</v>
      </c>
      <c r="I1489" s="68" t="n">
        <f aca="false">Assumptions!$B$58</f>
        <v>5.35750011455817</v>
      </c>
      <c r="J1489" s="68" t="n">
        <f aca="false">INDEX(Yearly!$D$5:$D$22,MATCH(C1489,Yearly!$A$5:$A$22,0))</f>
        <v>0.568938065262814</v>
      </c>
      <c r="K1489" s="68" t="n">
        <f aca="false">G1489-I1489-J1489</f>
        <v>-45.622813179821</v>
      </c>
      <c r="L1489" s="69" t="n">
        <f aca="false">(I1489+J1489)/Assumptions!$B$8</f>
        <v>0.000261318896149115</v>
      </c>
      <c r="M1489" s="70" t="n">
        <f aca="false">F1489-L1489</f>
        <v>-0.00396131889614912</v>
      </c>
      <c r="N1489" s="71" t="n">
        <f aca="false">G1489*Assumptions!$B$7</f>
        <v>-312211.989375</v>
      </c>
      <c r="O1489" s="71" t="n">
        <f aca="false">K1489*Assumptions!$B$7</f>
        <v>-358823.425659292</v>
      </c>
      <c r="P1489" s="68" t="n">
        <f aca="false">P1488+G1489</f>
        <v>23214.572035</v>
      </c>
      <c r="Q1489" s="68" t="n">
        <f aca="false">MAX(Q1488,P1489)</f>
        <v>23771.85993</v>
      </c>
      <c r="R1489" s="68" t="n">
        <f aca="false">Q1489-P1489</f>
        <v>557.287895000001</v>
      </c>
      <c r="S1489" s="68" t="n">
        <f aca="false">S1488+K1489</f>
        <v>14502.6604991577</v>
      </c>
      <c r="T1489" s="68" t="n">
        <f aca="false">MAX(T1488,S1489)</f>
        <v>15214.0357868331</v>
      </c>
      <c r="U1489" s="68" t="n">
        <f aca="false">T1489-S1489</f>
        <v>711.375287675348</v>
      </c>
      <c r="V1489" s="70" t="n">
        <f aca="false">V1488+F1489</f>
        <v>3.27950000000001</v>
      </c>
      <c r="W1489" s="70" t="n">
        <f aca="false">MAX(W1488,V1489)</f>
        <v>3.33510000000001</v>
      </c>
      <c r="X1489" s="70" t="n">
        <f aca="false">W1489-V1489</f>
        <v>0.0556000000000001</v>
      </c>
      <c r="Y1489" s="70" t="n">
        <f aca="false">Y1488+M1489</f>
        <v>2.89535913210963</v>
      </c>
      <c r="Z1489" s="70" t="n">
        <f aca="false">MAX(Z1488,Y1489)</f>
        <v>2.95775342340951</v>
      </c>
      <c r="AA1489" s="70" t="n">
        <f aca="false">Z1489-Y1489</f>
        <v>0.0623942912998774</v>
      </c>
      <c r="AB1489" s="72" t="n">
        <f aca="false">AB1488*(1+F1489)</f>
        <v>21.8007352274395</v>
      </c>
      <c r="AC1489" s="73" t="n">
        <f aca="false">MAX(AC1488,AB1489)</f>
        <v>23.0888989032253</v>
      </c>
      <c r="AD1489" s="70" t="n">
        <f aca="false">1-AB1489/AC1489</f>
        <v>0.0557914728279181</v>
      </c>
      <c r="AE1489" s="73" t="n">
        <f aca="false">AE1488*(1+M1489)</f>
        <v>14.8575259076696</v>
      </c>
      <c r="AF1489" s="73" t="n">
        <f aca="false">MAX(AF1488,AE1489)</f>
        <v>15.8429629415529</v>
      </c>
      <c r="AG1489" s="70" t="n">
        <f aca="false">1-AE1489/AF1489</f>
        <v>0.062200299118206</v>
      </c>
      <c r="AH1489" s="74" t="n">
        <f aca="false">IF(R1489&gt;0,AH1488+1,0)</f>
        <v>26</v>
      </c>
      <c r="AI1489" s="74" t="n">
        <f aca="false">IF(U1489&gt;0,AI1488+1,0)</f>
        <v>26</v>
      </c>
      <c r="AJ1489" s="74" t="n">
        <f aca="false">IF(G1489&gt;0,AJ1488+1,0)</f>
        <v>0</v>
      </c>
      <c r="AK1489" s="74" t="n">
        <f aca="false">IF(G1489&lt;=0,AK1488+1,0)</f>
        <v>2</v>
      </c>
      <c r="AL1489" s="74" t="n">
        <f aca="false">IF(K1489&gt;0,AL1488+1,0)</f>
        <v>0</v>
      </c>
      <c r="AM1489" s="74" t="n">
        <f aca="false">IF(K1489&lt;=0,AM1488+1,0)</f>
        <v>2</v>
      </c>
    </row>
    <row r="1490" customFormat="false" ht="15" hidden="false" customHeight="false" outlineLevel="0" collapsed="false">
      <c r="A1490" s="61" t="n">
        <v>1494</v>
      </c>
      <c r="B1490" s="62" t="n">
        <v>44027.6145833333</v>
      </c>
      <c r="C1490" s="63" t="n">
        <f aca="false">YEAR(B1490)</f>
        <v>2020</v>
      </c>
      <c r="D1490" s="32" t="s">
        <v>276</v>
      </c>
      <c r="E1490" s="64" t="n">
        <v>10689.55</v>
      </c>
      <c r="F1490" s="65" t="n">
        <v>-0.0053</v>
      </c>
      <c r="G1490" s="66" t="n">
        <v>-56.654615</v>
      </c>
      <c r="H1490" s="67" t="n">
        <f aca="false">E1490+IF(D1490="Long",1,-1)*G1490</f>
        <v>10746.204615</v>
      </c>
      <c r="I1490" s="68" t="n">
        <f aca="false">Assumptions!$B$58</f>
        <v>5.35750011455817</v>
      </c>
      <c r="J1490" s="68" t="n">
        <f aca="false">INDEX(Yearly!$D$5:$D$22,MATCH(C1490,Yearly!$A$5:$A$22,0))</f>
        <v>0.568938065262814</v>
      </c>
      <c r="K1490" s="68" t="n">
        <f aca="false">G1490-I1490-J1490</f>
        <v>-62.581053179821</v>
      </c>
      <c r="L1490" s="69" t="n">
        <f aca="false">(I1490+J1490)/Assumptions!$B$8</f>
        <v>0.000261318896149115</v>
      </c>
      <c r="M1490" s="70" t="n">
        <f aca="false">F1490-L1490</f>
        <v>-0.00556131889614912</v>
      </c>
      <c r="N1490" s="71" t="n">
        <f aca="false">G1490*Assumptions!$B$7</f>
        <v>-445588.546975</v>
      </c>
      <c r="O1490" s="71" t="n">
        <f aca="false">K1490*Assumptions!$B$7</f>
        <v>-492199.983259292</v>
      </c>
      <c r="P1490" s="68" t="n">
        <f aca="false">P1489+G1490</f>
        <v>23157.91742</v>
      </c>
      <c r="Q1490" s="68" t="n">
        <f aca="false">MAX(Q1489,P1490)</f>
        <v>23771.85993</v>
      </c>
      <c r="R1490" s="68" t="n">
        <f aca="false">Q1490-P1490</f>
        <v>613.942510000001</v>
      </c>
      <c r="S1490" s="68" t="n">
        <f aca="false">S1489+K1490</f>
        <v>14440.0794459779</v>
      </c>
      <c r="T1490" s="68" t="n">
        <f aca="false">MAX(T1489,S1490)</f>
        <v>15214.0357868331</v>
      </c>
      <c r="U1490" s="68" t="n">
        <f aca="false">T1490-S1490</f>
        <v>773.956340855169</v>
      </c>
      <c r="V1490" s="70" t="n">
        <f aca="false">V1489+F1490</f>
        <v>3.27420000000001</v>
      </c>
      <c r="W1490" s="70" t="n">
        <f aca="false">MAX(W1489,V1490)</f>
        <v>3.33510000000001</v>
      </c>
      <c r="X1490" s="70" t="n">
        <f aca="false">W1490-V1490</f>
        <v>0.0609000000000002</v>
      </c>
      <c r="Y1490" s="70" t="n">
        <f aca="false">Y1489+M1490</f>
        <v>2.88979781321348</v>
      </c>
      <c r="Z1490" s="70" t="n">
        <f aca="false">MAX(Z1489,Y1490)</f>
        <v>2.95775342340951</v>
      </c>
      <c r="AA1490" s="70" t="n">
        <f aca="false">Z1490-Y1490</f>
        <v>0.0679556101960266</v>
      </c>
      <c r="AB1490" s="72" t="n">
        <f aca="false">AB1489*(1+F1490)</f>
        <v>21.6851913307341</v>
      </c>
      <c r="AC1490" s="73" t="n">
        <f aca="false">MAX(AC1489,AB1490)</f>
        <v>23.0888989032253</v>
      </c>
      <c r="AD1490" s="70" t="n">
        <f aca="false">1-AB1490/AC1490</f>
        <v>0.06079577802193</v>
      </c>
      <c r="AE1490" s="73" t="n">
        <f aca="false">AE1489*(1+M1490)</f>
        <v>14.7748984680893</v>
      </c>
      <c r="AF1490" s="73" t="n">
        <f aca="false">MAX(AF1489,AE1490)</f>
        <v>15.8429629415529</v>
      </c>
      <c r="AG1490" s="70" t="n">
        <f aca="false">1-AE1490/AF1490</f>
        <v>0.0674157023155229</v>
      </c>
      <c r="AH1490" s="74" t="n">
        <f aca="false">IF(R1490&gt;0,AH1489+1,0)</f>
        <v>27</v>
      </c>
      <c r="AI1490" s="74" t="n">
        <f aca="false">IF(U1490&gt;0,AI1489+1,0)</f>
        <v>27</v>
      </c>
      <c r="AJ1490" s="74" t="n">
        <f aca="false">IF(G1490&gt;0,AJ1489+1,0)</f>
        <v>0</v>
      </c>
      <c r="AK1490" s="74" t="n">
        <f aca="false">IF(G1490&lt;=0,AK1489+1,0)</f>
        <v>3</v>
      </c>
      <c r="AL1490" s="74" t="n">
        <f aca="false">IF(K1490&gt;0,AL1489+1,0)</f>
        <v>0</v>
      </c>
      <c r="AM1490" s="74" t="n">
        <f aca="false">IF(K1490&lt;=0,AM1489+1,0)</f>
        <v>3</v>
      </c>
    </row>
    <row r="1491" customFormat="false" ht="15" hidden="false" customHeight="false" outlineLevel="0" collapsed="false">
      <c r="A1491" s="61" t="n">
        <v>1495</v>
      </c>
      <c r="B1491" s="62" t="n">
        <v>44028.6354166667</v>
      </c>
      <c r="C1491" s="63" t="n">
        <f aca="false">YEAR(B1491)</f>
        <v>2020</v>
      </c>
      <c r="D1491" s="32" t="s">
        <v>277</v>
      </c>
      <c r="E1491" s="64" t="n">
        <v>10746.05</v>
      </c>
      <c r="F1491" s="65" t="n">
        <v>0.0408</v>
      </c>
      <c r="G1491" s="66" t="n">
        <v>438.43884</v>
      </c>
      <c r="H1491" s="67" t="n">
        <f aca="false">E1491+IF(D1491="Long",1,-1)*G1491</f>
        <v>11184.48884</v>
      </c>
      <c r="I1491" s="68" t="n">
        <f aca="false">Assumptions!$B$58</f>
        <v>5.35750011455817</v>
      </c>
      <c r="J1491" s="68" t="n">
        <f aca="false">INDEX(Yearly!$D$5:$D$22,MATCH(C1491,Yearly!$A$5:$A$22,0))</f>
        <v>0.568938065262814</v>
      </c>
      <c r="K1491" s="68" t="n">
        <f aca="false">G1491-I1491-J1491</f>
        <v>432.512401820179</v>
      </c>
      <c r="L1491" s="69" t="n">
        <f aca="false">(I1491+J1491)/Assumptions!$B$8</f>
        <v>0.000261318896149115</v>
      </c>
      <c r="M1491" s="70" t="n">
        <f aca="false">F1491-L1491</f>
        <v>0.0405386811038509</v>
      </c>
      <c r="N1491" s="71" t="n">
        <f aca="false">G1491*Assumptions!$B$7</f>
        <v>3448321.4766</v>
      </c>
      <c r="O1491" s="71" t="n">
        <f aca="false">K1491*Assumptions!$B$7</f>
        <v>3401710.04031571</v>
      </c>
      <c r="P1491" s="68" t="n">
        <f aca="false">P1490+G1491</f>
        <v>23596.35626</v>
      </c>
      <c r="Q1491" s="68" t="n">
        <f aca="false">MAX(Q1490,P1491)</f>
        <v>23771.85993</v>
      </c>
      <c r="R1491" s="68" t="n">
        <f aca="false">Q1491-P1491</f>
        <v>175.503670000002</v>
      </c>
      <c r="S1491" s="68" t="n">
        <f aca="false">S1490+K1491</f>
        <v>14872.5918477981</v>
      </c>
      <c r="T1491" s="68" t="n">
        <f aca="false">MAX(T1490,S1491)</f>
        <v>15214.0357868331</v>
      </c>
      <c r="U1491" s="68" t="n">
        <f aca="false">T1491-S1491</f>
        <v>341.443939034991</v>
      </c>
      <c r="V1491" s="70" t="n">
        <f aca="false">V1490+F1491</f>
        <v>3.31500000000001</v>
      </c>
      <c r="W1491" s="70" t="n">
        <f aca="false">MAX(W1490,V1491)</f>
        <v>3.33510000000001</v>
      </c>
      <c r="X1491" s="70" t="n">
        <f aca="false">W1491-V1491</f>
        <v>0.0201000000000002</v>
      </c>
      <c r="Y1491" s="70" t="n">
        <f aca="false">Y1490+M1491</f>
        <v>2.93033649431733</v>
      </c>
      <c r="Z1491" s="70" t="n">
        <f aca="false">MAX(Z1490,Y1491)</f>
        <v>2.95775342340951</v>
      </c>
      <c r="AA1491" s="70" t="n">
        <f aca="false">Z1491-Y1491</f>
        <v>0.0274169290921757</v>
      </c>
      <c r="AB1491" s="72" t="n">
        <f aca="false">AB1490*(1+F1491)</f>
        <v>22.569947137028</v>
      </c>
      <c r="AC1491" s="73" t="n">
        <f aca="false">MAX(AC1490,AB1491)</f>
        <v>23.0888989032253</v>
      </c>
      <c r="AD1491" s="70" t="n">
        <f aca="false">1-AB1491/AC1491</f>
        <v>0.0224762457652248</v>
      </c>
      <c r="AE1491" s="73" t="n">
        <f aca="false">AE1490*(1+M1491)</f>
        <v>15.3738533654289</v>
      </c>
      <c r="AF1491" s="73" t="n">
        <f aca="false">MAX(AF1490,AE1491)</f>
        <v>15.8429629415529</v>
      </c>
      <c r="AG1491" s="70" t="n">
        <f aca="false">1-AE1491/AF1491</f>
        <v>0.0296099648692332</v>
      </c>
      <c r="AH1491" s="74" t="n">
        <f aca="false">IF(R1491&gt;0,AH1490+1,0)</f>
        <v>28</v>
      </c>
      <c r="AI1491" s="74" t="n">
        <f aca="false">IF(U1491&gt;0,AI1490+1,0)</f>
        <v>28</v>
      </c>
      <c r="AJ1491" s="74" t="n">
        <f aca="false">IF(G1491&gt;0,AJ1490+1,0)</f>
        <v>1</v>
      </c>
      <c r="AK1491" s="74" t="n">
        <f aca="false">IF(G1491&lt;=0,AK1490+1,0)</f>
        <v>0</v>
      </c>
      <c r="AL1491" s="74" t="n">
        <f aca="false">IF(K1491&gt;0,AL1490+1,0)</f>
        <v>1</v>
      </c>
      <c r="AM1491" s="74" t="n">
        <f aca="false">IF(K1491&lt;=0,AM1490+1,0)</f>
        <v>0</v>
      </c>
    </row>
    <row r="1492" customFormat="false" ht="15" hidden="false" customHeight="false" outlineLevel="0" collapsed="false">
      <c r="A1492" s="61" t="n">
        <v>1496</v>
      </c>
      <c r="B1492" s="62" t="n">
        <v>44042.5520833333</v>
      </c>
      <c r="C1492" s="63" t="n">
        <f aca="false">YEAR(B1492)</f>
        <v>2020</v>
      </c>
      <c r="D1492" s="32" t="s">
        <v>276</v>
      </c>
      <c r="E1492" s="64" t="n">
        <v>11184.25</v>
      </c>
      <c r="F1492" s="65" t="n">
        <v>0.008</v>
      </c>
      <c r="G1492" s="66" t="n">
        <v>89.474</v>
      </c>
      <c r="H1492" s="67" t="n">
        <f aca="false">E1492+IF(D1492="Long",1,-1)*G1492</f>
        <v>11094.776</v>
      </c>
      <c r="I1492" s="68" t="n">
        <f aca="false">Assumptions!$B$58</f>
        <v>5.35750011455817</v>
      </c>
      <c r="J1492" s="68" t="n">
        <f aca="false">INDEX(Yearly!$D$5:$D$22,MATCH(C1492,Yearly!$A$5:$A$22,0))</f>
        <v>0.568938065262814</v>
      </c>
      <c r="K1492" s="68" t="n">
        <f aca="false">G1492-I1492-J1492</f>
        <v>83.547561820179</v>
      </c>
      <c r="L1492" s="69" t="n">
        <f aca="false">(I1492+J1492)/Assumptions!$B$8</f>
        <v>0.000261318896149115</v>
      </c>
      <c r="M1492" s="70" t="n">
        <f aca="false">F1492-L1492</f>
        <v>0.00773868110385088</v>
      </c>
      <c r="N1492" s="71" t="n">
        <f aca="false">G1492*Assumptions!$B$7</f>
        <v>703713.01</v>
      </c>
      <c r="O1492" s="71" t="n">
        <f aca="false">K1492*Assumptions!$B$7</f>
        <v>657101.573715708</v>
      </c>
      <c r="P1492" s="68" t="n">
        <f aca="false">P1491+G1492</f>
        <v>23685.83026</v>
      </c>
      <c r="Q1492" s="68" t="n">
        <f aca="false">MAX(Q1491,P1492)</f>
        <v>23771.85993</v>
      </c>
      <c r="R1492" s="68" t="n">
        <f aca="false">Q1492-P1492</f>
        <v>86.0296700000035</v>
      </c>
      <c r="S1492" s="68" t="n">
        <f aca="false">S1491+K1492</f>
        <v>14956.1394096182</v>
      </c>
      <c r="T1492" s="68" t="n">
        <f aca="false">MAX(T1491,S1492)</f>
        <v>15214.0357868331</v>
      </c>
      <c r="U1492" s="68" t="n">
        <f aca="false">T1492-S1492</f>
        <v>257.896377214811</v>
      </c>
      <c r="V1492" s="70" t="n">
        <f aca="false">V1491+F1492</f>
        <v>3.32300000000001</v>
      </c>
      <c r="W1492" s="70" t="n">
        <f aca="false">MAX(W1491,V1492)</f>
        <v>3.33510000000001</v>
      </c>
      <c r="X1492" s="70" t="n">
        <f aca="false">W1492-V1492</f>
        <v>0.0121000000000002</v>
      </c>
      <c r="Y1492" s="70" t="n">
        <f aca="false">Y1491+M1492</f>
        <v>2.93807517542118</v>
      </c>
      <c r="Z1492" s="70" t="n">
        <f aca="false">MAX(Z1491,Y1492)</f>
        <v>2.95775342340951</v>
      </c>
      <c r="AA1492" s="70" t="n">
        <f aca="false">Z1492-Y1492</f>
        <v>0.0196782479883249</v>
      </c>
      <c r="AB1492" s="72" t="n">
        <f aca="false">AB1491*(1+F1492)</f>
        <v>22.7505067141242</v>
      </c>
      <c r="AC1492" s="73" t="n">
        <f aca="false">MAX(AC1491,AB1492)</f>
        <v>23.0888989032253</v>
      </c>
      <c r="AD1492" s="70" t="n">
        <f aca="false">1-AB1492/AC1492</f>
        <v>0.0146560557313465</v>
      </c>
      <c r="AE1492" s="73" t="n">
        <f aca="false">AE1491*(1+M1492)</f>
        <v>15.4928267139614</v>
      </c>
      <c r="AF1492" s="73" t="n">
        <f aca="false">MAX(AF1491,AE1492)</f>
        <v>15.8429629415529</v>
      </c>
      <c r="AG1492" s="70" t="n">
        <f aca="false">1-AE1492/AF1492</f>
        <v>0.0221004258410016</v>
      </c>
      <c r="AH1492" s="74" t="n">
        <f aca="false">IF(R1492&gt;0,AH1491+1,0)</f>
        <v>29</v>
      </c>
      <c r="AI1492" s="74" t="n">
        <f aca="false">IF(U1492&gt;0,AI1491+1,0)</f>
        <v>29</v>
      </c>
      <c r="AJ1492" s="74" t="n">
        <f aca="false">IF(G1492&gt;0,AJ1491+1,0)</f>
        <v>2</v>
      </c>
      <c r="AK1492" s="74" t="n">
        <f aca="false">IF(G1492&lt;=0,AK1491+1,0)</f>
        <v>0</v>
      </c>
      <c r="AL1492" s="74" t="n">
        <f aca="false">IF(K1492&gt;0,AL1491+1,0)</f>
        <v>2</v>
      </c>
      <c r="AM1492" s="74" t="n">
        <f aca="false">IF(K1492&lt;=0,AM1491+1,0)</f>
        <v>0</v>
      </c>
    </row>
    <row r="1493" customFormat="false" ht="15" hidden="false" customHeight="false" outlineLevel="0" collapsed="false">
      <c r="A1493" s="61" t="n">
        <v>1497</v>
      </c>
      <c r="B1493" s="62" t="n">
        <v>44047.6145833333</v>
      </c>
      <c r="C1493" s="63" t="n">
        <f aca="false">YEAR(B1493)</f>
        <v>2020</v>
      </c>
      <c r="D1493" s="32" t="s">
        <v>277</v>
      </c>
      <c r="E1493" s="64" t="n">
        <v>11094.55</v>
      </c>
      <c r="F1493" s="65" t="n">
        <v>0.0165</v>
      </c>
      <c r="G1493" s="66" t="n">
        <v>183.060075</v>
      </c>
      <c r="H1493" s="67" t="n">
        <f aca="false">E1493+IF(D1493="Long",1,-1)*G1493</f>
        <v>11277.610075</v>
      </c>
      <c r="I1493" s="68" t="n">
        <f aca="false">Assumptions!$B$58</f>
        <v>5.35750011455817</v>
      </c>
      <c r="J1493" s="68" t="n">
        <f aca="false">INDEX(Yearly!$D$5:$D$22,MATCH(C1493,Yearly!$A$5:$A$22,0))</f>
        <v>0.568938065262814</v>
      </c>
      <c r="K1493" s="68" t="n">
        <f aca="false">G1493-I1493-J1493</f>
        <v>177.133636820179</v>
      </c>
      <c r="L1493" s="69" t="n">
        <f aca="false">(I1493+J1493)/Assumptions!$B$8</f>
        <v>0.000261318896149115</v>
      </c>
      <c r="M1493" s="70" t="n">
        <f aca="false">F1493-L1493</f>
        <v>0.0162386811038509</v>
      </c>
      <c r="N1493" s="71" t="n">
        <f aca="false">G1493*Assumptions!$B$7</f>
        <v>1439767.489875</v>
      </c>
      <c r="O1493" s="71" t="n">
        <f aca="false">K1493*Assumptions!$B$7</f>
        <v>1393156.05359071</v>
      </c>
      <c r="P1493" s="68" t="n">
        <f aca="false">P1492+G1493</f>
        <v>23868.890335</v>
      </c>
      <c r="Q1493" s="68" t="n">
        <f aca="false">MAX(Q1492,P1493)</f>
        <v>23868.890335</v>
      </c>
      <c r="R1493" s="68" t="n">
        <f aca="false">Q1493-P1493</f>
        <v>0</v>
      </c>
      <c r="S1493" s="68" t="n">
        <f aca="false">S1492+K1493</f>
        <v>15133.2730464384</v>
      </c>
      <c r="T1493" s="68" t="n">
        <f aca="false">MAX(T1492,S1493)</f>
        <v>15214.0357868331</v>
      </c>
      <c r="U1493" s="68" t="n">
        <f aca="false">T1493-S1493</f>
        <v>80.7627403946317</v>
      </c>
      <c r="V1493" s="70" t="n">
        <f aca="false">V1492+F1493</f>
        <v>3.33950000000001</v>
      </c>
      <c r="W1493" s="70" t="n">
        <f aca="false">MAX(W1492,V1493)</f>
        <v>3.33950000000001</v>
      </c>
      <c r="X1493" s="70" t="n">
        <f aca="false">W1493-V1493</f>
        <v>0</v>
      </c>
      <c r="Y1493" s="70" t="n">
        <f aca="false">Y1492+M1493</f>
        <v>2.95431385652503</v>
      </c>
      <c r="Z1493" s="70" t="n">
        <f aca="false">MAX(Z1492,Y1493)</f>
        <v>2.95775342340951</v>
      </c>
      <c r="AA1493" s="70" t="n">
        <f aca="false">Z1493-Y1493</f>
        <v>0.00343956688447378</v>
      </c>
      <c r="AB1493" s="72" t="n">
        <f aca="false">AB1492*(1+F1493)</f>
        <v>23.1258900749073</v>
      </c>
      <c r="AC1493" s="73" t="n">
        <f aca="false">MAX(AC1492,AB1493)</f>
        <v>23.1258900749073</v>
      </c>
      <c r="AD1493" s="70" t="n">
        <f aca="false">1-AB1493/AC1493</f>
        <v>0</v>
      </c>
      <c r="AE1493" s="73" t="n">
        <f aca="false">AE1492*(1+M1493)</f>
        <v>15.7444097863666</v>
      </c>
      <c r="AF1493" s="73" t="n">
        <f aca="false">MAX(AF1492,AE1493)</f>
        <v>15.8429629415529</v>
      </c>
      <c r="AG1493" s="70" t="n">
        <f aca="false">1-AE1493/AF1493</f>
        <v>0.00622062650464206</v>
      </c>
      <c r="AH1493" s="74" t="n">
        <f aca="false">IF(R1493&gt;0,AH1492+1,0)</f>
        <v>0</v>
      </c>
      <c r="AI1493" s="74" t="n">
        <f aca="false">IF(U1493&gt;0,AI1492+1,0)</f>
        <v>30</v>
      </c>
      <c r="AJ1493" s="74" t="n">
        <f aca="false">IF(G1493&gt;0,AJ1492+1,0)</f>
        <v>3</v>
      </c>
      <c r="AK1493" s="74" t="n">
        <f aca="false">IF(G1493&lt;=0,AK1492+1,0)</f>
        <v>0</v>
      </c>
      <c r="AL1493" s="74" t="n">
        <f aca="false">IF(K1493&gt;0,AL1492+1,0)</f>
        <v>3</v>
      </c>
      <c r="AM1493" s="74" t="n">
        <f aca="false">IF(K1493&lt;=0,AM1492+1,0)</f>
        <v>0</v>
      </c>
    </row>
    <row r="1494" customFormat="false" ht="15" hidden="false" customHeight="false" outlineLevel="0" collapsed="false">
      <c r="A1494" s="61" t="n">
        <v>1498</v>
      </c>
      <c r="B1494" s="62" t="n">
        <v>44057.5729166667</v>
      </c>
      <c r="C1494" s="63" t="n">
        <f aca="false">YEAR(B1494)</f>
        <v>2020</v>
      </c>
      <c r="D1494" s="32" t="s">
        <v>276</v>
      </c>
      <c r="E1494" s="64" t="n">
        <v>11277.6</v>
      </c>
      <c r="F1494" s="65" t="n">
        <v>0.0019</v>
      </c>
      <c r="G1494" s="66" t="n">
        <v>21.42744</v>
      </c>
      <c r="H1494" s="67" t="n">
        <f aca="false">E1494+IF(D1494="Long",1,-1)*G1494</f>
        <v>11256.17256</v>
      </c>
      <c r="I1494" s="68" t="n">
        <f aca="false">Assumptions!$B$58</f>
        <v>5.35750011455817</v>
      </c>
      <c r="J1494" s="68" t="n">
        <f aca="false">INDEX(Yearly!$D$5:$D$22,MATCH(C1494,Yearly!$A$5:$A$22,0))</f>
        <v>0.568938065262814</v>
      </c>
      <c r="K1494" s="68" t="n">
        <f aca="false">G1494-I1494-J1494</f>
        <v>15.501001820179</v>
      </c>
      <c r="L1494" s="69" t="n">
        <f aca="false">(I1494+J1494)/Assumptions!$B$8</f>
        <v>0.000261318896149115</v>
      </c>
      <c r="M1494" s="70" t="n">
        <f aca="false">F1494-L1494</f>
        <v>0.00163868110385088</v>
      </c>
      <c r="N1494" s="71" t="n">
        <f aca="false">G1494*Assumptions!$B$7</f>
        <v>168526.8156</v>
      </c>
      <c r="O1494" s="71" t="n">
        <f aca="false">K1494*Assumptions!$B$7</f>
        <v>121915.379315708</v>
      </c>
      <c r="P1494" s="68" t="n">
        <f aca="false">P1493+G1494</f>
        <v>23890.317775</v>
      </c>
      <c r="Q1494" s="68" t="n">
        <f aca="false">MAX(Q1493,P1494)</f>
        <v>23890.317775</v>
      </c>
      <c r="R1494" s="68" t="n">
        <f aca="false">Q1494-P1494</f>
        <v>0</v>
      </c>
      <c r="S1494" s="68" t="n">
        <f aca="false">S1493+K1494</f>
        <v>15148.7740482586</v>
      </c>
      <c r="T1494" s="68" t="n">
        <f aca="false">MAX(T1493,S1494)</f>
        <v>15214.0357868331</v>
      </c>
      <c r="U1494" s="68" t="n">
        <f aca="false">T1494-S1494</f>
        <v>65.2617385744525</v>
      </c>
      <c r="V1494" s="70" t="n">
        <f aca="false">V1493+F1494</f>
        <v>3.34140000000001</v>
      </c>
      <c r="W1494" s="70" t="n">
        <f aca="false">MAX(W1493,V1494)</f>
        <v>3.34140000000001</v>
      </c>
      <c r="X1494" s="70" t="n">
        <f aca="false">W1494-V1494</f>
        <v>0</v>
      </c>
      <c r="Y1494" s="70" t="n">
        <f aca="false">Y1493+M1494</f>
        <v>2.95595253762888</v>
      </c>
      <c r="Z1494" s="70" t="n">
        <f aca="false">MAX(Z1493,Y1494)</f>
        <v>2.95775342340951</v>
      </c>
      <c r="AA1494" s="70" t="n">
        <f aca="false">Z1494-Y1494</f>
        <v>0.00180088578062287</v>
      </c>
      <c r="AB1494" s="72" t="n">
        <f aca="false">AB1493*(1+F1494)</f>
        <v>23.1698292660496</v>
      </c>
      <c r="AC1494" s="73" t="n">
        <f aca="false">MAX(AC1493,AB1494)</f>
        <v>23.1698292660496</v>
      </c>
      <c r="AD1494" s="70" t="n">
        <f aca="false">1-AB1494/AC1494</f>
        <v>0</v>
      </c>
      <c r="AE1494" s="73" t="n">
        <f aca="false">AE1493*(1+M1494)</f>
        <v>15.7702098531748</v>
      </c>
      <c r="AF1494" s="73" t="n">
        <f aca="false">MAX(AF1493,AE1494)</f>
        <v>15.8429629415529</v>
      </c>
      <c r="AG1494" s="70" t="n">
        <f aca="false">1-AE1494/AF1494</f>
        <v>0.00459213902389843</v>
      </c>
      <c r="AH1494" s="74" t="n">
        <f aca="false">IF(R1494&gt;0,AH1493+1,0)</f>
        <v>0</v>
      </c>
      <c r="AI1494" s="74" t="n">
        <f aca="false">IF(U1494&gt;0,AI1493+1,0)</f>
        <v>31</v>
      </c>
      <c r="AJ1494" s="74" t="n">
        <f aca="false">IF(G1494&gt;0,AJ1493+1,0)</f>
        <v>4</v>
      </c>
      <c r="AK1494" s="74" t="n">
        <f aca="false">IF(G1494&lt;=0,AK1493+1,0)</f>
        <v>0</v>
      </c>
      <c r="AL1494" s="74" t="n">
        <f aca="false">IF(K1494&gt;0,AL1493+1,0)</f>
        <v>4</v>
      </c>
      <c r="AM1494" s="74" t="n">
        <f aca="false">IF(K1494&lt;=0,AM1493+1,0)</f>
        <v>0</v>
      </c>
    </row>
    <row r="1495" customFormat="false" ht="15" hidden="false" customHeight="false" outlineLevel="0" collapsed="false">
      <c r="A1495" s="61" t="n">
        <v>1499</v>
      </c>
      <c r="B1495" s="62" t="n">
        <v>44061.3854166667</v>
      </c>
      <c r="C1495" s="63" t="n">
        <f aca="false">YEAR(B1495)</f>
        <v>2020</v>
      </c>
      <c r="D1495" s="32" t="s">
        <v>277</v>
      </c>
      <c r="E1495" s="64" t="n">
        <v>11256.7</v>
      </c>
      <c r="F1495" s="65" t="n">
        <v>0.0071</v>
      </c>
      <c r="G1495" s="66" t="n">
        <v>79.92257</v>
      </c>
      <c r="H1495" s="67" t="n">
        <f aca="false">E1495+IF(D1495="Long",1,-1)*G1495</f>
        <v>11336.62257</v>
      </c>
      <c r="I1495" s="68" t="n">
        <f aca="false">Assumptions!$B$58</f>
        <v>5.35750011455817</v>
      </c>
      <c r="J1495" s="68" t="n">
        <f aca="false">INDEX(Yearly!$D$5:$D$22,MATCH(C1495,Yearly!$A$5:$A$22,0))</f>
        <v>0.568938065262814</v>
      </c>
      <c r="K1495" s="68" t="n">
        <f aca="false">G1495-I1495-J1495</f>
        <v>73.996131820179</v>
      </c>
      <c r="L1495" s="69" t="n">
        <f aca="false">(I1495+J1495)/Assumptions!$B$8</f>
        <v>0.000261318896149115</v>
      </c>
      <c r="M1495" s="70" t="n">
        <f aca="false">F1495-L1495</f>
        <v>0.00683868110385089</v>
      </c>
      <c r="N1495" s="71" t="n">
        <f aca="false">G1495*Assumptions!$B$7</f>
        <v>628591.01305</v>
      </c>
      <c r="O1495" s="71" t="n">
        <f aca="false">K1495*Assumptions!$B$7</f>
        <v>581979.576765708</v>
      </c>
      <c r="P1495" s="68" t="n">
        <f aca="false">P1494+G1495</f>
        <v>23970.240345</v>
      </c>
      <c r="Q1495" s="68" t="n">
        <f aca="false">MAX(Q1494,P1495)</f>
        <v>23970.240345</v>
      </c>
      <c r="R1495" s="68" t="n">
        <f aca="false">Q1495-P1495</f>
        <v>0</v>
      </c>
      <c r="S1495" s="68" t="n">
        <f aca="false">S1494+K1495</f>
        <v>15222.7701800788</v>
      </c>
      <c r="T1495" s="68" t="n">
        <f aca="false">MAX(T1494,S1495)</f>
        <v>15222.7701800788</v>
      </c>
      <c r="U1495" s="68" t="n">
        <f aca="false">T1495-S1495</f>
        <v>0</v>
      </c>
      <c r="V1495" s="70" t="n">
        <f aca="false">V1494+F1495</f>
        <v>3.34850000000001</v>
      </c>
      <c r="W1495" s="70" t="n">
        <f aca="false">MAX(W1494,V1495)</f>
        <v>3.34850000000001</v>
      </c>
      <c r="X1495" s="70" t="n">
        <f aca="false">W1495-V1495</f>
        <v>0</v>
      </c>
      <c r="Y1495" s="70" t="n">
        <f aca="false">Y1494+M1495</f>
        <v>2.96279121873274</v>
      </c>
      <c r="Z1495" s="70" t="n">
        <f aca="false">MAX(Z1494,Y1495)</f>
        <v>2.96279121873274</v>
      </c>
      <c r="AA1495" s="70" t="n">
        <f aca="false">Z1495-Y1495</f>
        <v>0</v>
      </c>
      <c r="AB1495" s="72" t="n">
        <f aca="false">AB1494*(1+F1495)</f>
        <v>23.3343350538386</v>
      </c>
      <c r="AC1495" s="73" t="n">
        <f aca="false">MAX(AC1494,AB1495)</f>
        <v>23.3343350538386</v>
      </c>
      <c r="AD1495" s="70" t="n">
        <f aca="false">1-AB1495/AC1495</f>
        <v>0</v>
      </c>
      <c r="AE1495" s="73" t="n">
        <f aca="false">AE1494*(1+M1495)</f>
        <v>15.8780572893015</v>
      </c>
      <c r="AF1495" s="73" t="n">
        <f aca="false">MAX(AF1494,AE1495)</f>
        <v>15.8780572893015</v>
      </c>
      <c r="AG1495" s="70" t="n">
        <f aca="false">1-AE1495/AF1495</f>
        <v>0</v>
      </c>
      <c r="AH1495" s="74" t="n">
        <f aca="false">IF(R1495&gt;0,AH1494+1,0)</f>
        <v>0</v>
      </c>
      <c r="AI1495" s="74" t="n">
        <f aca="false">IF(U1495&gt;0,AI1494+1,0)</f>
        <v>0</v>
      </c>
      <c r="AJ1495" s="74" t="n">
        <f aca="false">IF(G1495&gt;0,AJ1494+1,0)</f>
        <v>5</v>
      </c>
      <c r="AK1495" s="74" t="n">
        <f aca="false">IF(G1495&lt;=0,AK1494+1,0)</f>
        <v>0</v>
      </c>
      <c r="AL1495" s="74" t="n">
        <f aca="false">IF(K1495&gt;0,AL1494+1,0)</f>
        <v>5</v>
      </c>
      <c r="AM1495" s="74" t="n">
        <f aca="false">IF(K1495&lt;=0,AM1494+1,0)</f>
        <v>0</v>
      </c>
    </row>
    <row r="1496" customFormat="false" ht="15" hidden="false" customHeight="false" outlineLevel="0" collapsed="false">
      <c r="A1496" s="61" t="n">
        <v>1500</v>
      </c>
      <c r="B1496" s="62" t="n">
        <v>44063.40625</v>
      </c>
      <c r="C1496" s="63" t="n">
        <f aca="false">YEAR(B1496)</f>
        <v>2020</v>
      </c>
      <c r="D1496" s="32" t="s">
        <v>276</v>
      </c>
      <c r="E1496" s="64" t="n">
        <v>11336.15</v>
      </c>
      <c r="F1496" s="65" t="n">
        <v>-0.0068</v>
      </c>
      <c r="G1496" s="66" t="n">
        <v>-77.08582</v>
      </c>
      <c r="H1496" s="67" t="n">
        <f aca="false">E1496+IF(D1496="Long",1,-1)*G1496</f>
        <v>11413.23582</v>
      </c>
      <c r="I1496" s="68" t="n">
        <f aca="false">Assumptions!$B$58</f>
        <v>5.35750011455817</v>
      </c>
      <c r="J1496" s="68" t="n">
        <f aca="false">INDEX(Yearly!$D$5:$D$22,MATCH(C1496,Yearly!$A$5:$A$22,0))</f>
        <v>0.568938065262814</v>
      </c>
      <c r="K1496" s="68" t="n">
        <f aca="false">G1496-I1496-J1496</f>
        <v>-83.012258179821</v>
      </c>
      <c r="L1496" s="69" t="n">
        <f aca="false">(I1496+J1496)/Assumptions!$B$8</f>
        <v>0.000261318896149115</v>
      </c>
      <c r="M1496" s="70" t="n">
        <f aca="false">F1496-L1496</f>
        <v>-0.00706131889614912</v>
      </c>
      <c r="N1496" s="71" t="n">
        <f aca="false">G1496*Assumptions!$B$7</f>
        <v>-606279.9743</v>
      </c>
      <c r="O1496" s="71" t="n">
        <f aca="false">K1496*Assumptions!$B$7</f>
        <v>-652891.410584292</v>
      </c>
      <c r="P1496" s="68" t="n">
        <f aca="false">P1495+G1496</f>
        <v>23893.154525</v>
      </c>
      <c r="Q1496" s="68" t="n">
        <f aca="false">MAX(Q1495,P1496)</f>
        <v>23970.240345</v>
      </c>
      <c r="R1496" s="68" t="n">
        <f aca="false">Q1496-P1496</f>
        <v>77.0858200000002</v>
      </c>
      <c r="S1496" s="68" t="n">
        <f aca="false">S1495+K1496</f>
        <v>15139.757921899</v>
      </c>
      <c r="T1496" s="68" t="n">
        <f aca="false">MAX(T1495,S1496)</f>
        <v>15222.7701800788</v>
      </c>
      <c r="U1496" s="68" t="n">
        <f aca="false">T1496-S1496</f>
        <v>83.0122581798205</v>
      </c>
      <c r="V1496" s="70" t="n">
        <f aca="false">V1495+F1496</f>
        <v>3.34170000000001</v>
      </c>
      <c r="W1496" s="70" t="n">
        <f aca="false">MAX(W1495,V1496)</f>
        <v>3.34850000000001</v>
      </c>
      <c r="X1496" s="70" t="n">
        <f aca="false">W1496-V1496</f>
        <v>0.00680000000000014</v>
      </c>
      <c r="Y1496" s="70" t="n">
        <f aca="false">Y1495+M1496</f>
        <v>2.95572989983659</v>
      </c>
      <c r="Z1496" s="70" t="n">
        <f aca="false">MAX(Z1495,Y1496)</f>
        <v>2.96279121873274</v>
      </c>
      <c r="AA1496" s="70" t="n">
        <f aca="false">Z1496-Y1496</f>
        <v>0.00706131889614925</v>
      </c>
      <c r="AB1496" s="72" t="n">
        <f aca="false">AB1495*(1+F1496)</f>
        <v>23.1756615754724</v>
      </c>
      <c r="AC1496" s="73" t="n">
        <f aca="false">MAX(AC1495,AB1496)</f>
        <v>23.3343350538386</v>
      </c>
      <c r="AD1496" s="70" t="n">
        <f aca="false">1-AB1496/AC1496</f>
        <v>0.00680000000000014</v>
      </c>
      <c r="AE1496" s="73" t="n">
        <f aca="false">AE1495*(1+M1496)</f>
        <v>15.7659372633304</v>
      </c>
      <c r="AF1496" s="73" t="n">
        <f aca="false">MAX(AF1495,AE1496)</f>
        <v>15.8780572893015</v>
      </c>
      <c r="AG1496" s="70" t="n">
        <f aca="false">1-AE1496/AF1496</f>
        <v>0.00706131889614914</v>
      </c>
      <c r="AH1496" s="74" t="n">
        <f aca="false">IF(R1496&gt;0,AH1495+1,0)</f>
        <v>1</v>
      </c>
      <c r="AI1496" s="74" t="n">
        <f aca="false">IF(U1496&gt;0,AI1495+1,0)</f>
        <v>1</v>
      </c>
      <c r="AJ1496" s="74" t="n">
        <f aca="false">IF(G1496&gt;0,AJ1495+1,0)</f>
        <v>0</v>
      </c>
      <c r="AK1496" s="74" t="n">
        <f aca="false">IF(G1496&lt;=0,AK1495+1,0)</f>
        <v>1</v>
      </c>
      <c r="AL1496" s="74" t="n">
        <f aca="false">IF(K1496&gt;0,AL1495+1,0)</f>
        <v>0</v>
      </c>
      <c r="AM1496" s="74" t="n">
        <f aca="false">IF(K1496&lt;=0,AM1495+1,0)</f>
        <v>1</v>
      </c>
    </row>
    <row r="1497" customFormat="false" ht="15" hidden="false" customHeight="false" outlineLevel="0" collapsed="false">
      <c r="A1497" s="61" t="n">
        <v>1501</v>
      </c>
      <c r="B1497" s="62" t="n">
        <v>44064.40625</v>
      </c>
      <c r="C1497" s="63" t="n">
        <f aca="false">YEAR(B1497)</f>
        <v>2020</v>
      </c>
      <c r="D1497" s="32" t="s">
        <v>277</v>
      </c>
      <c r="E1497" s="64" t="n">
        <v>11413.05</v>
      </c>
      <c r="F1497" s="65" t="n">
        <v>0.0086</v>
      </c>
      <c r="G1497" s="66" t="n">
        <v>98.15223</v>
      </c>
      <c r="H1497" s="67" t="n">
        <f aca="false">E1497+IF(D1497="Long",1,-1)*G1497</f>
        <v>11511.20223</v>
      </c>
      <c r="I1497" s="68" t="n">
        <f aca="false">Assumptions!$B$58</f>
        <v>5.35750011455817</v>
      </c>
      <c r="J1497" s="68" t="n">
        <f aca="false">INDEX(Yearly!$D$5:$D$22,MATCH(C1497,Yearly!$A$5:$A$22,0))</f>
        <v>0.568938065262814</v>
      </c>
      <c r="K1497" s="68" t="n">
        <f aca="false">G1497-I1497-J1497</f>
        <v>92.225791820179</v>
      </c>
      <c r="L1497" s="69" t="n">
        <f aca="false">(I1497+J1497)/Assumptions!$B$8</f>
        <v>0.000261318896149115</v>
      </c>
      <c r="M1497" s="70" t="n">
        <f aca="false">F1497-L1497</f>
        <v>0.00833868110385089</v>
      </c>
      <c r="N1497" s="71" t="n">
        <f aca="false">G1497*Assumptions!$B$7</f>
        <v>771967.28895</v>
      </c>
      <c r="O1497" s="71" t="n">
        <f aca="false">K1497*Assumptions!$B$7</f>
        <v>725355.852665708</v>
      </c>
      <c r="P1497" s="68" t="n">
        <f aca="false">P1496+G1497</f>
        <v>23991.306755</v>
      </c>
      <c r="Q1497" s="68" t="n">
        <f aca="false">MAX(Q1496,P1497)</f>
        <v>23991.306755</v>
      </c>
      <c r="R1497" s="68" t="n">
        <f aca="false">Q1497-P1497</f>
        <v>0</v>
      </c>
      <c r="S1497" s="68" t="n">
        <f aca="false">S1496+K1497</f>
        <v>15231.9837137191</v>
      </c>
      <c r="T1497" s="68" t="n">
        <f aca="false">MAX(T1496,S1497)</f>
        <v>15231.9837137191</v>
      </c>
      <c r="U1497" s="68" t="n">
        <f aca="false">T1497-S1497</f>
        <v>0</v>
      </c>
      <c r="V1497" s="70" t="n">
        <f aca="false">V1496+F1497</f>
        <v>3.35030000000001</v>
      </c>
      <c r="W1497" s="70" t="n">
        <f aca="false">MAX(W1496,V1497)</f>
        <v>3.35030000000001</v>
      </c>
      <c r="X1497" s="70" t="n">
        <f aca="false">W1497-V1497</f>
        <v>0</v>
      </c>
      <c r="Y1497" s="70" t="n">
        <f aca="false">Y1496+M1497</f>
        <v>2.96406858094044</v>
      </c>
      <c r="Z1497" s="70" t="n">
        <f aca="false">MAX(Z1496,Y1497)</f>
        <v>2.96406858094044</v>
      </c>
      <c r="AA1497" s="70" t="n">
        <f aca="false">Z1497-Y1497</f>
        <v>0</v>
      </c>
      <c r="AB1497" s="72" t="n">
        <f aca="false">AB1496*(1+F1497)</f>
        <v>23.3749722650215</v>
      </c>
      <c r="AC1497" s="73" t="n">
        <f aca="false">MAX(AC1496,AB1497)</f>
        <v>23.3749722650215</v>
      </c>
      <c r="AD1497" s="70" t="n">
        <f aca="false">1-AB1497/AC1497</f>
        <v>0</v>
      </c>
      <c r="AE1497" s="73" t="n">
        <f aca="false">AE1496*(1+M1497)</f>
        <v>15.8974043864726</v>
      </c>
      <c r="AF1497" s="73" t="n">
        <f aca="false">MAX(AF1496,AE1497)</f>
        <v>15.8974043864726</v>
      </c>
      <c r="AG1497" s="70" t="n">
        <f aca="false">1-AE1497/AF1497</f>
        <v>0</v>
      </c>
      <c r="AH1497" s="74" t="n">
        <f aca="false">IF(R1497&gt;0,AH1496+1,0)</f>
        <v>0</v>
      </c>
      <c r="AI1497" s="74" t="n">
        <f aca="false">IF(U1497&gt;0,AI1496+1,0)</f>
        <v>0</v>
      </c>
      <c r="AJ1497" s="74" t="n">
        <f aca="false">IF(G1497&gt;0,AJ1496+1,0)</f>
        <v>1</v>
      </c>
      <c r="AK1497" s="74" t="n">
        <f aca="false">IF(G1497&lt;=0,AK1496+1,0)</f>
        <v>0</v>
      </c>
      <c r="AL1497" s="74" t="n">
        <f aca="false">IF(K1497&gt;0,AL1496+1,0)</f>
        <v>1</v>
      </c>
      <c r="AM1497" s="74" t="n">
        <f aca="false">IF(K1497&lt;=0,AM1496+1,0)</f>
        <v>0</v>
      </c>
    </row>
    <row r="1498" customFormat="false" ht="15" hidden="false" customHeight="false" outlineLevel="0" collapsed="false">
      <c r="A1498" s="61" t="n">
        <v>1502</v>
      </c>
      <c r="B1498" s="62" t="n">
        <v>44074.5520833333</v>
      </c>
      <c r="C1498" s="63" t="n">
        <f aca="false">YEAR(B1498)</f>
        <v>2020</v>
      </c>
      <c r="D1498" s="32" t="s">
        <v>276</v>
      </c>
      <c r="E1498" s="64" t="n">
        <v>11511.05</v>
      </c>
      <c r="F1498" s="65" t="n">
        <v>-0.0023</v>
      </c>
      <c r="G1498" s="66" t="n">
        <v>-26.475415</v>
      </c>
      <c r="H1498" s="67" t="n">
        <f aca="false">E1498+IF(D1498="Long",1,-1)*G1498</f>
        <v>11537.525415</v>
      </c>
      <c r="I1498" s="68" t="n">
        <f aca="false">Assumptions!$B$58</f>
        <v>5.35750011455817</v>
      </c>
      <c r="J1498" s="68" t="n">
        <f aca="false">INDEX(Yearly!$D$5:$D$22,MATCH(C1498,Yearly!$A$5:$A$22,0))</f>
        <v>0.568938065262814</v>
      </c>
      <c r="K1498" s="68" t="n">
        <f aca="false">G1498-I1498-J1498</f>
        <v>-32.401853179821</v>
      </c>
      <c r="L1498" s="69" t="n">
        <f aca="false">(I1498+J1498)/Assumptions!$B$8</f>
        <v>0.000261318896149115</v>
      </c>
      <c r="M1498" s="70" t="n">
        <f aca="false">F1498-L1498</f>
        <v>-0.00256131889614912</v>
      </c>
      <c r="N1498" s="71" t="n">
        <f aca="false">G1498*Assumptions!$B$7</f>
        <v>-208229.138975</v>
      </c>
      <c r="O1498" s="71" t="n">
        <f aca="false">K1498*Assumptions!$B$7</f>
        <v>-254840.575259292</v>
      </c>
      <c r="P1498" s="68" t="n">
        <f aca="false">P1497+G1498</f>
        <v>23964.83134</v>
      </c>
      <c r="Q1498" s="68" t="n">
        <f aca="false">MAX(Q1497,P1498)</f>
        <v>23991.306755</v>
      </c>
      <c r="R1498" s="68" t="n">
        <f aca="false">Q1498-P1498</f>
        <v>26.4754150000008</v>
      </c>
      <c r="S1498" s="68" t="n">
        <f aca="false">S1497+K1498</f>
        <v>15199.5818605393</v>
      </c>
      <c r="T1498" s="68" t="n">
        <f aca="false">MAX(T1497,S1498)</f>
        <v>15231.9837137191</v>
      </c>
      <c r="U1498" s="68" t="n">
        <f aca="false">T1498-S1498</f>
        <v>32.401853179821</v>
      </c>
      <c r="V1498" s="70" t="n">
        <f aca="false">V1497+F1498</f>
        <v>3.34800000000001</v>
      </c>
      <c r="W1498" s="70" t="n">
        <f aca="false">MAX(W1497,V1498)</f>
        <v>3.35030000000001</v>
      </c>
      <c r="X1498" s="70" t="n">
        <f aca="false">W1498-V1498</f>
        <v>0.00229999999999997</v>
      </c>
      <c r="Y1498" s="70" t="n">
        <f aca="false">Y1497+M1498</f>
        <v>2.96150726204429</v>
      </c>
      <c r="Z1498" s="70" t="n">
        <f aca="false">MAX(Z1497,Y1498)</f>
        <v>2.96406858094044</v>
      </c>
      <c r="AA1498" s="70" t="n">
        <f aca="false">Z1498-Y1498</f>
        <v>0.00256131889614908</v>
      </c>
      <c r="AB1498" s="72" t="n">
        <f aca="false">AB1497*(1+F1498)</f>
        <v>23.321209828812</v>
      </c>
      <c r="AC1498" s="73" t="n">
        <f aca="false">MAX(AC1497,AB1498)</f>
        <v>23.3749722650215</v>
      </c>
      <c r="AD1498" s="70" t="n">
        <f aca="false">1-AB1498/AC1498</f>
        <v>0.00229999999999997</v>
      </c>
      <c r="AE1498" s="73" t="n">
        <f aca="false">AE1497*(1+M1498)</f>
        <v>15.8566860642178</v>
      </c>
      <c r="AF1498" s="73" t="n">
        <f aca="false">MAX(AF1497,AE1498)</f>
        <v>15.8974043864726</v>
      </c>
      <c r="AG1498" s="70" t="n">
        <f aca="false">1-AE1498/AF1498</f>
        <v>0.00256131889614908</v>
      </c>
      <c r="AH1498" s="74" t="n">
        <f aca="false">IF(R1498&gt;0,AH1497+1,0)</f>
        <v>1</v>
      </c>
      <c r="AI1498" s="74" t="n">
        <f aca="false">IF(U1498&gt;0,AI1497+1,0)</f>
        <v>1</v>
      </c>
      <c r="AJ1498" s="74" t="n">
        <f aca="false">IF(G1498&gt;0,AJ1497+1,0)</f>
        <v>0</v>
      </c>
      <c r="AK1498" s="74" t="n">
        <f aca="false">IF(G1498&lt;=0,AK1497+1,0)</f>
        <v>1</v>
      </c>
      <c r="AL1498" s="74" t="n">
        <f aca="false">IF(K1498&gt;0,AL1497+1,0)</f>
        <v>0</v>
      </c>
      <c r="AM1498" s="74" t="n">
        <f aca="false">IF(K1498&lt;=0,AM1497+1,0)</f>
        <v>1</v>
      </c>
    </row>
    <row r="1499" customFormat="false" ht="15" hidden="false" customHeight="false" outlineLevel="0" collapsed="false">
      <c r="A1499" s="61" t="n">
        <v>1503</v>
      </c>
      <c r="B1499" s="62" t="n">
        <v>44075.5520833333</v>
      </c>
      <c r="C1499" s="63" t="n">
        <f aca="false">YEAR(B1499)</f>
        <v>2020</v>
      </c>
      <c r="D1499" s="32" t="s">
        <v>277</v>
      </c>
      <c r="E1499" s="64" t="n">
        <v>11537.65</v>
      </c>
      <c r="F1499" s="65" t="n">
        <v>-0.0108</v>
      </c>
      <c r="G1499" s="66" t="n">
        <v>-124.60662</v>
      </c>
      <c r="H1499" s="67" t="n">
        <f aca="false">E1499+IF(D1499="Long",1,-1)*G1499</f>
        <v>11413.04338</v>
      </c>
      <c r="I1499" s="68" t="n">
        <f aca="false">Assumptions!$B$58</f>
        <v>5.35750011455817</v>
      </c>
      <c r="J1499" s="68" t="n">
        <f aca="false">INDEX(Yearly!$D$5:$D$22,MATCH(C1499,Yearly!$A$5:$A$22,0))</f>
        <v>0.568938065262814</v>
      </c>
      <c r="K1499" s="68" t="n">
        <f aca="false">G1499-I1499-J1499</f>
        <v>-130.533058179821</v>
      </c>
      <c r="L1499" s="69" t="n">
        <f aca="false">(I1499+J1499)/Assumptions!$B$8</f>
        <v>0.000261318896149115</v>
      </c>
      <c r="M1499" s="70" t="n">
        <f aca="false">F1499-L1499</f>
        <v>-0.0110613188961491</v>
      </c>
      <c r="N1499" s="71" t="n">
        <f aca="false">G1499*Assumptions!$B$7</f>
        <v>-980031.0663</v>
      </c>
      <c r="O1499" s="71" t="n">
        <f aca="false">K1499*Assumptions!$B$7</f>
        <v>-1026642.50258429</v>
      </c>
      <c r="P1499" s="68" t="n">
        <f aca="false">P1498+G1499</f>
        <v>23840.22472</v>
      </c>
      <c r="Q1499" s="68" t="n">
        <f aca="false">MAX(Q1498,P1499)</f>
        <v>23991.306755</v>
      </c>
      <c r="R1499" s="68" t="n">
        <f aca="false">Q1499-P1499</f>
        <v>151.082034999999</v>
      </c>
      <c r="S1499" s="68" t="n">
        <f aca="false">S1498+K1499</f>
        <v>15069.0488023595</v>
      </c>
      <c r="T1499" s="68" t="n">
        <f aca="false">MAX(T1498,S1499)</f>
        <v>15231.9837137191</v>
      </c>
      <c r="U1499" s="68" t="n">
        <f aca="false">T1499-S1499</f>
        <v>162.934911359642</v>
      </c>
      <c r="V1499" s="70" t="n">
        <f aca="false">V1498+F1499</f>
        <v>3.33720000000001</v>
      </c>
      <c r="W1499" s="70" t="n">
        <f aca="false">MAX(W1498,V1499)</f>
        <v>3.35030000000001</v>
      </c>
      <c r="X1499" s="70" t="n">
        <f aca="false">W1499-V1499</f>
        <v>0.0131000000000001</v>
      </c>
      <c r="Y1499" s="70" t="n">
        <f aca="false">Y1498+M1499</f>
        <v>2.95044594314814</v>
      </c>
      <c r="Z1499" s="70" t="n">
        <f aca="false">MAX(Z1498,Y1499)</f>
        <v>2.96406858094044</v>
      </c>
      <c r="AA1499" s="70" t="n">
        <f aca="false">Z1499-Y1499</f>
        <v>0.0136226377922983</v>
      </c>
      <c r="AB1499" s="72" t="n">
        <f aca="false">AB1498*(1+F1499)</f>
        <v>23.0693407626608</v>
      </c>
      <c r="AC1499" s="73" t="n">
        <f aca="false">MAX(AC1498,AB1499)</f>
        <v>23.3749722650215</v>
      </c>
      <c r="AD1499" s="70" t="n">
        <f aca="false">1-AB1499/AC1499</f>
        <v>0.01307516</v>
      </c>
      <c r="AE1499" s="73" t="n">
        <f aca="false">AE1498*(1+M1499)</f>
        <v>15.6812902030254</v>
      </c>
      <c r="AF1499" s="73" t="n">
        <f aca="false">MAX(AF1498,AE1499)</f>
        <v>15.8974043864726</v>
      </c>
      <c r="AG1499" s="70" t="n">
        <f aca="false">1-AE1499/AF1499</f>
        <v>0.0135943062271933</v>
      </c>
      <c r="AH1499" s="74" t="n">
        <f aca="false">IF(R1499&gt;0,AH1498+1,0)</f>
        <v>2</v>
      </c>
      <c r="AI1499" s="74" t="n">
        <f aca="false">IF(U1499&gt;0,AI1498+1,0)</f>
        <v>2</v>
      </c>
      <c r="AJ1499" s="74" t="n">
        <f aca="false">IF(G1499&gt;0,AJ1498+1,0)</f>
        <v>0</v>
      </c>
      <c r="AK1499" s="74" t="n">
        <f aca="false">IF(G1499&lt;=0,AK1498+1,0)</f>
        <v>2</v>
      </c>
      <c r="AL1499" s="74" t="n">
        <f aca="false">IF(K1499&gt;0,AL1498+1,0)</f>
        <v>0</v>
      </c>
      <c r="AM1499" s="74" t="n">
        <f aca="false">IF(K1499&lt;=0,AM1498+1,0)</f>
        <v>2</v>
      </c>
    </row>
    <row r="1500" customFormat="false" ht="15" hidden="false" customHeight="false" outlineLevel="0" collapsed="false">
      <c r="A1500" s="61" t="n">
        <v>1504</v>
      </c>
      <c r="B1500" s="62" t="n">
        <v>44075.6083333333</v>
      </c>
      <c r="C1500" s="63" t="n">
        <f aca="false">YEAR(B1500)</f>
        <v>2020</v>
      </c>
      <c r="D1500" s="32" t="s">
        <v>276</v>
      </c>
      <c r="E1500" s="64" t="n">
        <v>11412.65</v>
      </c>
      <c r="F1500" s="65" t="n">
        <v>-0.0099</v>
      </c>
      <c r="G1500" s="66" t="n">
        <v>-112.985235</v>
      </c>
      <c r="H1500" s="67" t="n">
        <f aca="false">E1500+IF(D1500="Long",1,-1)*G1500</f>
        <v>11525.635235</v>
      </c>
      <c r="I1500" s="68" t="n">
        <f aca="false">Assumptions!$B$58</f>
        <v>5.35750011455817</v>
      </c>
      <c r="J1500" s="68" t="n">
        <f aca="false">INDEX(Yearly!$D$5:$D$22,MATCH(C1500,Yearly!$A$5:$A$22,0))</f>
        <v>0.568938065262814</v>
      </c>
      <c r="K1500" s="68" t="n">
        <f aca="false">G1500-I1500-J1500</f>
        <v>-118.911673179821</v>
      </c>
      <c r="L1500" s="69" t="n">
        <f aca="false">(I1500+J1500)/Assumptions!$B$8</f>
        <v>0.000261318896149115</v>
      </c>
      <c r="M1500" s="70" t="n">
        <f aca="false">F1500-L1500</f>
        <v>-0.0101613188961491</v>
      </c>
      <c r="N1500" s="71" t="n">
        <f aca="false">G1500*Assumptions!$B$7</f>
        <v>-888628.873275</v>
      </c>
      <c r="O1500" s="71" t="n">
        <f aca="false">K1500*Assumptions!$B$7</f>
        <v>-935240.309559292</v>
      </c>
      <c r="P1500" s="68" t="n">
        <f aca="false">P1499+G1500</f>
        <v>23727.239485</v>
      </c>
      <c r="Q1500" s="68" t="n">
        <f aca="false">MAX(Q1499,P1500)</f>
        <v>23991.306755</v>
      </c>
      <c r="R1500" s="68" t="n">
        <f aca="false">Q1500-P1500</f>
        <v>264.06727</v>
      </c>
      <c r="S1500" s="68" t="n">
        <f aca="false">S1499+K1500</f>
        <v>14950.1371291797</v>
      </c>
      <c r="T1500" s="68" t="n">
        <f aca="false">MAX(T1499,S1500)</f>
        <v>15231.9837137191</v>
      </c>
      <c r="U1500" s="68" t="n">
        <f aca="false">T1500-S1500</f>
        <v>281.846584539462</v>
      </c>
      <c r="V1500" s="70" t="n">
        <f aca="false">V1499+F1500</f>
        <v>3.32730000000001</v>
      </c>
      <c r="W1500" s="70" t="n">
        <f aca="false">MAX(W1499,V1500)</f>
        <v>3.35030000000001</v>
      </c>
      <c r="X1500" s="70" t="n">
        <f aca="false">W1500-V1500</f>
        <v>0.0230000000000001</v>
      </c>
      <c r="Y1500" s="70" t="n">
        <f aca="false">Y1499+M1500</f>
        <v>2.94028462425199</v>
      </c>
      <c r="Z1500" s="70" t="n">
        <f aca="false">MAX(Z1499,Y1500)</f>
        <v>2.96406858094044</v>
      </c>
      <c r="AA1500" s="70" t="n">
        <f aca="false">Z1500-Y1500</f>
        <v>0.0237839566884475</v>
      </c>
      <c r="AB1500" s="72" t="n">
        <f aca="false">AB1499*(1+F1500)</f>
        <v>22.8409542891105</v>
      </c>
      <c r="AC1500" s="73" t="n">
        <f aca="false">MAX(AC1499,AB1500)</f>
        <v>23.3749722650215</v>
      </c>
      <c r="AD1500" s="70" t="n">
        <f aca="false">1-AB1500/AC1500</f>
        <v>0.0228457159159999</v>
      </c>
      <c r="AE1500" s="73" t="n">
        <f aca="false">AE1499*(1+M1500)</f>
        <v>15.5219476125694</v>
      </c>
      <c r="AF1500" s="73" t="n">
        <f aca="false">MAX(AF1499,AE1500)</f>
        <v>15.8974043864726</v>
      </c>
      <c r="AG1500" s="70" t="n">
        <f aca="false">1-AE1500/AF1500</f>
        <v>0.0236174890425959</v>
      </c>
      <c r="AH1500" s="74" t="n">
        <f aca="false">IF(R1500&gt;0,AH1499+1,0)</f>
        <v>3</v>
      </c>
      <c r="AI1500" s="74" t="n">
        <f aca="false">IF(U1500&gt;0,AI1499+1,0)</f>
        <v>3</v>
      </c>
      <c r="AJ1500" s="74" t="n">
        <f aca="false">IF(G1500&gt;0,AJ1499+1,0)</f>
        <v>0</v>
      </c>
      <c r="AK1500" s="74" t="n">
        <f aca="false">IF(G1500&lt;=0,AK1499+1,0)</f>
        <v>3</v>
      </c>
      <c r="AL1500" s="74" t="n">
        <f aca="false">IF(K1500&gt;0,AL1499+1,0)</f>
        <v>0</v>
      </c>
      <c r="AM1500" s="74" t="n">
        <f aca="false">IF(K1500&lt;=0,AM1499+1,0)</f>
        <v>3</v>
      </c>
    </row>
    <row r="1501" customFormat="false" ht="15" hidden="false" customHeight="false" outlineLevel="0" collapsed="false">
      <c r="A1501" s="61" t="n">
        <v>1505</v>
      </c>
      <c r="B1501" s="62" t="n">
        <v>44076.6145833333</v>
      </c>
      <c r="C1501" s="63" t="n">
        <f aca="false">YEAR(B1501)</f>
        <v>2020</v>
      </c>
      <c r="D1501" s="32" t="s">
        <v>277</v>
      </c>
      <c r="E1501" s="64" t="n">
        <v>11525.35</v>
      </c>
      <c r="F1501" s="65" t="n">
        <v>-0.0128</v>
      </c>
      <c r="G1501" s="66" t="n">
        <v>-147.52448</v>
      </c>
      <c r="H1501" s="67" t="n">
        <f aca="false">E1501+IF(D1501="Long",1,-1)*G1501</f>
        <v>11377.82552</v>
      </c>
      <c r="I1501" s="68" t="n">
        <f aca="false">Assumptions!$B$58</f>
        <v>5.35750011455817</v>
      </c>
      <c r="J1501" s="68" t="n">
        <f aca="false">INDEX(Yearly!$D$5:$D$22,MATCH(C1501,Yearly!$A$5:$A$22,0))</f>
        <v>0.568938065262814</v>
      </c>
      <c r="K1501" s="68" t="n">
        <f aca="false">G1501-I1501-J1501</f>
        <v>-153.450918179821</v>
      </c>
      <c r="L1501" s="69" t="n">
        <f aca="false">(I1501+J1501)/Assumptions!$B$8</f>
        <v>0.000261318896149115</v>
      </c>
      <c r="M1501" s="70" t="n">
        <f aca="false">F1501-L1501</f>
        <v>-0.0130613188961491</v>
      </c>
      <c r="N1501" s="71" t="n">
        <f aca="false">G1501*Assumptions!$B$7</f>
        <v>-1160280.0352</v>
      </c>
      <c r="O1501" s="71" t="n">
        <f aca="false">K1501*Assumptions!$B$7</f>
        <v>-1206891.47148429</v>
      </c>
      <c r="P1501" s="68" t="n">
        <f aca="false">P1500+G1501</f>
        <v>23579.715005</v>
      </c>
      <c r="Q1501" s="68" t="n">
        <f aca="false">MAX(Q1500,P1501)</f>
        <v>23991.306755</v>
      </c>
      <c r="R1501" s="68" t="n">
        <f aca="false">Q1501-P1501</f>
        <v>411.59175</v>
      </c>
      <c r="S1501" s="68" t="n">
        <f aca="false">S1500+K1501</f>
        <v>14796.6862109999</v>
      </c>
      <c r="T1501" s="68" t="n">
        <f aca="false">MAX(T1500,S1501)</f>
        <v>15231.9837137191</v>
      </c>
      <c r="U1501" s="68" t="n">
        <f aca="false">T1501-S1501</f>
        <v>435.297502719282</v>
      </c>
      <c r="V1501" s="70" t="n">
        <f aca="false">V1500+F1501</f>
        <v>3.31450000000001</v>
      </c>
      <c r="W1501" s="70" t="n">
        <f aca="false">MAX(W1500,V1501)</f>
        <v>3.35030000000001</v>
      </c>
      <c r="X1501" s="70" t="n">
        <f aca="false">W1501-V1501</f>
        <v>0.0358000000000001</v>
      </c>
      <c r="Y1501" s="70" t="n">
        <f aca="false">Y1500+M1501</f>
        <v>2.92722330535584</v>
      </c>
      <c r="Z1501" s="70" t="n">
        <f aca="false">MAX(Z1500,Y1501)</f>
        <v>2.96406858094044</v>
      </c>
      <c r="AA1501" s="70" t="n">
        <f aca="false">Z1501-Y1501</f>
        <v>0.0368452755845965</v>
      </c>
      <c r="AB1501" s="72" t="n">
        <f aca="false">AB1500*(1+F1501)</f>
        <v>22.5485900742098</v>
      </c>
      <c r="AC1501" s="73" t="n">
        <f aca="false">MAX(AC1500,AB1501)</f>
        <v>23.3749722650215</v>
      </c>
      <c r="AD1501" s="70" t="n">
        <f aca="false">1-AB1501/AC1501</f>
        <v>0.0353532907522752</v>
      </c>
      <c r="AE1501" s="73" t="n">
        <f aca="false">AE1500*(1+M1501)</f>
        <v>15.3192105049123</v>
      </c>
      <c r="AF1501" s="73" t="n">
        <f aca="false">MAX(AF1500,AE1501)</f>
        <v>15.8974043864726</v>
      </c>
      <c r="AG1501" s="70" t="n">
        <f aca="false">1-AE1501/AF1501</f>
        <v>0.0363703323828334</v>
      </c>
      <c r="AH1501" s="74" t="n">
        <f aca="false">IF(R1501&gt;0,AH1500+1,0)</f>
        <v>4</v>
      </c>
      <c r="AI1501" s="74" t="n">
        <f aca="false">IF(U1501&gt;0,AI1500+1,0)</f>
        <v>4</v>
      </c>
      <c r="AJ1501" s="74" t="n">
        <f aca="false">IF(G1501&gt;0,AJ1500+1,0)</f>
        <v>0</v>
      </c>
      <c r="AK1501" s="74" t="n">
        <f aca="false">IF(G1501&lt;=0,AK1500+1,0)</f>
        <v>4</v>
      </c>
      <c r="AL1501" s="74" t="n">
        <f aca="false">IF(K1501&gt;0,AL1500+1,0)</f>
        <v>0</v>
      </c>
      <c r="AM1501" s="74" t="n">
        <f aca="false">IF(K1501&lt;=0,AM1500+1,0)</f>
        <v>4</v>
      </c>
    </row>
    <row r="1502" customFormat="false" ht="15" hidden="false" customHeight="false" outlineLevel="0" collapsed="false">
      <c r="A1502" s="61" t="n">
        <v>1506</v>
      </c>
      <c r="B1502" s="62" t="n">
        <v>44078.40625</v>
      </c>
      <c r="C1502" s="63" t="n">
        <f aca="false">YEAR(B1502)</f>
        <v>2020</v>
      </c>
      <c r="D1502" s="32" t="s">
        <v>276</v>
      </c>
      <c r="E1502" s="64" t="n">
        <v>11378.15</v>
      </c>
      <c r="F1502" s="65" t="n">
        <v>-0.0045</v>
      </c>
      <c r="G1502" s="66" t="n">
        <v>-51.201675</v>
      </c>
      <c r="H1502" s="67" t="n">
        <f aca="false">E1502+IF(D1502="Long",1,-1)*G1502</f>
        <v>11429.351675</v>
      </c>
      <c r="I1502" s="68" t="n">
        <f aca="false">Assumptions!$B$58</f>
        <v>5.35750011455817</v>
      </c>
      <c r="J1502" s="68" t="n">
        <f aca="false">INDEX(Yearly!$D$5:$D$22,MATCH(C1502,Yearly!$A$5:$A$22,0))</f>
        <v>0.568938065262814</v>
      </c>
      <c r="K1502" s="68" t="n">
        <f aca="false">G1502-I1502-J1502</f>
        <v>-57.128113179821</v>
      </c>
      <c r="L1502" s="69" t="n">
        <f aca="false">(I1502+J1502)/Assumptions!$B$8</f>
        <v>0.000261318896149115</v>
      </c>
      <c r="M1502" s="70" t="n">
        <f aca="false">F1502-L1502</f>
        <v>-0.00476131889614912</v>
      </c>
      <c r="N1502" s="71" t="n">
        <f aca="false">G1502*Assumptions!$B$7</f>
        <v>-402701.173875</v>
      </c>
      <c r="O1502" s="71" t="n">
        <f aca="false">K1502*Assumptions!$B$7</f>
        <v>-449312.610159292</v>
      </c>
      <c r="P1502" s="68" t="n">
        <f aca="false">P1501+G1502</f>
        <v>23528.51333</v>
      </c>
      <c r="Q1502" s="68" t="n">
        <f aca="false">MAX(Q1501,P1502)</f>
        <v>23991.306755</v>
      </c>
      <c r="R1502" s="68" t="n">
        <f aca="false">Q1502-P1502</f>
        <v>462.793425</v>
      </c>
      <c r="S1502" s="68" t="n">
        <f aca="false">S1501+K1502</f>
        <v>14739.55809782</v>
      </c>
      <c r="T1502" s="68" t="n">
        <f aca="false">MAX(T1501,S1502)</f>
        <v>15231.9837137191</v>
      </c>
      <c r="U1502" s="68" t="n">
        <f aca="false">T1502-S1502</f>
        <v>492.425615899103</v>
      </c>
      <c r="V1502" s="70" t="n">
        <f aca="false">V1501+F1502</f>
        <v>3.31000000000001</v>
      </c>
      <c r="W1502" s="70" t="n">
        <f aca="false">MAX(W1501,V1502)</f>
        <v>3.35030000000001</v>
      </c>
      <c r="X1502" s="70" t="n">
        <f aca="false">W1502-V1502</f>
        <v>0.0403000000000002</v>
      </c>
      <c r="Y1502" s="70" t="n">
        <f aca="false">Y1501+M1502</f>
        <v>2.92246198645969</v>
      </c>
      <c r="Z1502" s="70" t="n">
        <f aca="false">MAX(Z1501,Y1502)</f>
        <v>2.96406858094044</v>
      </c>
      <c r="AA1502" s="70" t="n">
        <f aca="false">Z1502-Y1502</f>
        <v>0.0416065944807458</v>
      </c>
      <c r="AB1502" s="72" t="n">
        <f aca="false">AB1501*(1+F1502)</f>
        <v>22.4471214188759</v>
      </c>
      <c r="AC1502" s="73" t="n">
        <f aca="false">MAX(AC1501,AB1502)</f>
        <v>23.3749722650215</v>
      </c>
      <c r="AD1502" s="70" t="n">
        <f aca="false">1-AB1502/AC1502</f>
        <v>0.0396942009438899</v>
      </c>
      <c r="AE1502" s="73" t="n">
        <f aca="false">AE1501*(1+M1502)</f>
        <v>15.2462708584612</v>
      </c>
      <c r="AF1502" s="73" t="n">
        <f aca="false">MAX(AF1501,AE1502)</f>
        <v>15.8974043864726</v>
      </c>
      <c r="AG1502" s="70" t="n">
        <f aca="false">1-AE1502/AF1502</f>
        <v>0.0409584805281489</v>
      </c>
      <c r="AH1502" s="74" t="n">
        <f aca="false">IF(R1502&gt;0,AH1501+1,0)</f>
        <v>5</v>
      </c>
      <c r="AI1502" s="74" t="n">
        <f aca="false">IF(U1502&gt;0,AI1501+1,0)</f>
        <v>5</v>
      </c>
      <c r="AJ1502" s="74" t="n">
        <f aca="false">IF(G1502&gt;0,AJ1501+1,0)</f>
        <v>0</v>
      </c>
      <c r="AK1502" s="74" t="n">
        <f aca="false">IF(G1502&lt;=0,AK1501+1,0)</f>
        <v>5</v>
      </c>
      <c r="AL1502" s="74" t="n">
        <f aca="false">IF(K1502&gt;0,AL1501+1,0)</f>
        <v>0</v>
      </c>
      <c r="AM1502" s="74" t="n">
        <f aca="false">IF(K1502&lt;=0,AM1501+1,0)</f>
        <v>5</v>
      </c>
    </row>
    <row r="1503" customFormat="false" ht="15" hidden="false" customHeight="false" outlineLevel="0" collapsed="false">
      <c r="A1503" s="61" t="n">
        <v>1507</v>
      </c>
      <c r="B1503" s="62" t="n">
        <v>44082.53125</v>
      </c>
      <c r="C1503" s="63" t="n">
        <f aca="false">YEAR(B1503)</f>
        <v>2020</v>
      </c>
      <c r="D1503" s="32" t="s">
        <v>277</v>
      </c>
      <c r="E1503" s="64" t="n">
        <v>11429.6</v>
      </c>
      <c r="F1503" s="65" t="n">
        <v>-0.0034</v>
      </c>
      <c r="G1503" s="66" t="n">
        <v>-38.86064</v>
      </c>
      <c r="H1503" s="67" t="n">
        <f aca="false">E1503+IF(D1503="Long",1,-1)*G1503</f>
        <v>11390.73936</v>
      </c>
      <c r="I1503" s="68" t="n">
        <f aca="false">Assumptions!$B$58</f>
        <v>5.35750011455817</v>
      </c>
      <c r="J1503" s="68" t="n">
        <f aca="false">INDEX(Yearly!$D$5:$D$22,MATCH(C1503,Yearly!$A$5:$A$22,0))</f>
        <v>0.568938065262814</v>
      </c>
      <c r="K1503" s="68" t="n">
        <f aca="false">G1503-I1503-J1503</f>
        <v>-44.787078179821</v>
      </c>
      <c r="L1503" s="69" t="n">
        <f aca="false">(I1503+J1503)/Assumptions!$B$8</f>
        <v>0.000261318896149115</v>
      </c>
      <c r="M1503" s="70" t="n">
        <f aca="false">F1503-L1503</f>
        <v>-0.00366131889614912</v>
      </c>
      <c r="N1503" s="71" t="n">
        <f aca="false">G1503*Assumptions!$B$7</f>
        <v>-305638.9336</v>
      </c>
      <c r="O1503" s="71" t="n">
        <f aca="false">K1503*Assumptions!$B$7</f>
        <v>-352250.369884292</v>
      </c>
      <c r="P1503" s="68" t="n">
        <f aca="false">P1502+G1503</f>
        <v>23489.65269</v>
      </c>
      <c r="Q1503" s="68" t="n">
        <f aca="false">MAX(Q1502,P1503)</f>
        <v>23991.306755</v>
      </c>
      <c r="R1503" s="68" t="n">
        <f aca="false">Q1503-P1503</f>
        <v>501.654064999999</v>
      </c>
      <c r="S1503" s="68" t="n">
        <f aca="false">S1502+K1503</f>
        <v>14694.7710196402</v>
      </c>
      <c r="T1503" s="68" t="n">
        <f aca="false">MAX(T1502,S1503)</f>
        <v>15231.9837137191</v>
      </c>
      <c r="U1503" s="68" t="n">
        <f aca="false">T1503-S1503</f>
        <v>537.212694078924</v>
      </c>
      <c r="V1503" s="70" t="n">
        <f aca="false">V1502+F1503</f>
        <v>3.30660000000001</v>
      </c>
      <c r="W1503" s="70" t="n">
        <f aca="false">MAX(W1502,V1503)</f>
        <v>3.35030000000001</v>
      </c>
      <c r="X1503" s="70" t="n">
        <f aca="false">W1503-V1503</f>
        <v>0.0437000000000003</v>
      </c>
      <c r="Y1503" s="70" t="n">
        <f aca="false">Y1502+M1503</f>
        <v>2.91880066756354</v>
      </c>
      <c r="Z1503" s="70" t="n">
        <f aca="false">MAX(Z1502,Y1503)</f>
        <v>2.96406858094044</v>
      </c>
      <c r="AA1503" s="70" t="n">
        <f aca="false">Z1503-Y1503</f>
        <v>0.045267913376895</v>
      </c>
      <c r="AB1503" s="72" t="n">
        <f aca="false">AB1502*(1+F1503)</f>
        <v>22.3708012060517</v>
      </c>
      <c r="AC1503" s="73" t="n">
        <f aca="false">MAX(AC1502,AB1503)</f>
        <v>23.3749722650215</v>
      </c>
      <c r="AD1503" s="70" t="n">
        <f aca="false">1-AB1503/AC1503</f>
        <v>0.0429592406606807</v>
      </c>
      <c r="AE1503" s="73" t="n">
        <f aca="false">AE1502*(1+M1503)</f>
        <v>15.1904493988713</v>
      </c>
      <c r="AF1503" s="73" t="n">
        <f aca="false">MAX(AF1502,AE1503)</f>
        <v>15.8974043864726</v>
      </c>
      <c r="AG1503" s="70" t="n">
        <f aca="false">1-AE1503/AF1503</f>
        <v>0.0444698373655827</v>
      </c>
      <c r="AH1503" s="74" t="n">
        <f aca="false">IF(R1503&gt;0,AH1502+1,0)</f>
        <v>6</v>
      </c>
      <c r="AI1503" s="74" t="n">
        <f aca="false">IF(U1503&gt;0,AI1502+1,0)</f>
        <v>6</v>
      </c>
      <c r="AJ1503" s="74" t="n">
        <f aca="false">IF(G1503&gt;0,AJ1502+1,0)</f>
        <v>0</v>
      </c>
      <c r="AK1503" s="74" t="n">
        <f aca="false">IF(G1503&lt;=0,AK1502+1,0)</f>
        <v>6</v>
      </c>
      <c r="AL1503" s="74" t="n">
        <f aca="false">IF(K1503&gt;0,AL1502+1,0)</f>
        <v>0</v>
      </c>
      <c r="AM1503" s="74" t="n">
        <f aca="false">IF(K1503&lt;=0,AM1502+1,0)</f>
        <v>6</v>
      </c>
    </row>
    <row r="1504" customFormat="false" ht="15" hidden="false" customHeight="false" outlineLevel="0" collapsed="false">
      <c r="A1504" s="61" t="n">
        <v>1508</v>
      </c>
      <c r="B1504" s="62" t="n">
        <v>44082.5791666667</v>
      </c>
      <c r="C1504" s="63" t="n">
        <f aca="false">YEAR(B1504)</f>
        <v>2020</v>
      </c>
      <c r="D1504" s="32" t="s">
        <v>276</v>
      </c>
      <c r="E1504" s="64" t="n">
        <v>11391</v>
      </c>
      <c r="F1504" s="65" t="n">
        <v>0.0034</v>
      </c>
      <c r="G1504" s="66" t="n">
        <v>38.7294</v>
      </c>
      <c r="H1504" s="67" t="n">
        <f aca="false">E1504+IF(D1504="Long",1,-1)*G1504</f>
        <v>11352.2706</v>
      </c>
      <c r="I1504" s="68" t="n">
        <f aca="false">Assumptions!$B$58</f>
        <v>5.35750011455817</v>
      </c>
      <c r="J1504" s="68" t="n">
        <f aca="false">INDEX(Yearly!$D$5:$D$22,MATCH(C1504,Yearly!$A$5:$A$22,0))</f>
        <v>0.568938065262814</v>
      </c>
      <c r="K1504" s="68" t="n">
        <f aca="false">G1504-I1504-J1504</f>
        <v>32.802961820179</v>
      </c>
      <c r="L1504" s="69" t="n">
        <f aca="false">(I1504+J1504)/Assumptions!$B$8</f>
        <v>0.000261318896149115</v>
      </c>
      <c r="M1504" s="70" t="n">
        <f aca="false">F1504-L1504</f>
        <v>0.00313868110385088</v>
      </c>
      <c r="N1504" s="71" t="n">
        <f aca="false">G1504*Assumptions!$B$7</f>
        <v>304606.731</v>
      </c>
      <c r="O1504" s="71" t="n">
        <f aca="false">K1504*Assumptions!$B$7</f>
        <v>257995.294715708</v>
      </c>
      <c r="P1504" s="68" t="n">
        <f aca="false">P1503+G1504</f>
        <v>23528.38209</v>
      </c>
      <c r="Q1504" s="68" t="n">
        <f aca="false">MAX(Q1503,P1504)</f>
        <v>23991.306755</v>
      </c>
      <c r="R1504" s="68" t="n">
        <f aca="false">Q1504-P1504</f>
        <v>462.924664999999</v>
      </c>
      <c r="S1504" s="68" t="n">
        <f aca="false">S1503+K1504</f>
        <v>14727.5739814604</v>
      </c>
      <c r="T1504" s="68" t="n">
        <f aca="false">MAX(T1503,S1504)</f>
        <v>15231.9837137191</v>
      </c>
      <c r="U1504" s="68" t="n">
        <f aca="false">T1504-S1504</f>
        <v>504.409732258744</v>
      </c>
      <c r="V1504" s="70" t="n">
        <f aca="false">V1503+F1504</f>
        <v>3.31000000000001</v>
      </c>
      <c r="W1504" s="70" t="n">
        <f aca="false">MAX(W1503,V1504)</f>
        <v>3.35030000000001</v>
      </c>
      <c r="X1504" s="70" t="n">
        <f aca="false">W1504-V1504</f>
        <v>0.0403000000000002</v>
      </c>
      <c r="Y1504" s="70" t="n">
        <f aca="false">Y1503+M1504</f>
        <v>2.92193934866739</v>
      </c>
      <c r="Z1504" s="70" t="n">
        <f aca="false">MAX(Z1503,Y1504)</f>
        <v>2.96406858094044</v>
      </c>
      <c r="AA1504" s="70" t="n">
        <f aca="false">Z1504-Y1504</f>
        <v>0.042129232273044</v>
      </c>
      <c r="AB1504" s="72" t="n">
        <f aca="false">AB1503*(1+F1504)</f>
        <v>22.4468619301523</v>
      </c>
      <c r="AC1504" s="73" t="n">
        <f aca="false">MAX(AC1503,AB1504)</f>
        <v>23.3749722650215</v>
      </c>
      <c r="AD1504" s="70" t="n">
        <f aca="false">1-AB1504/AC1504</f>
        <v>0.0397053020789269</v>
      </c>
      <c r="AE1504" s="73" t="n">
        <f aca="false">AE1503*(1+M1504)</f>
        <v>15.2381273753585</v>
      </c>
      <c r="AF1504" s="73" t="n">
        <f aca="false">MAX(AF1503,AE1504)</f>
        <v>15.8974043864726</v>
      </c>
      <c r="AG1504" s="70" t="n">
        <f aca="false">1-AE1504/AF1504</f>
        <v>0.0414707328999625</v>
      </c>
      <c r="AH1504" s="74" t="n">
        <f aca="false">IF(R1504&gt;0,AH1503+1,0)</f>
        <v>7</v>
      </c>
      <c r="AI1504" s="74" t="n">
        <f aca="false">IF(U1504&gt;0,AI1503+1,0)</f>
        <v>7</v>
      </c>
      <c r="AJ1504" s="74" t="n">
        <f aca="false">IF(G1504&gt;0,AJ1503+1,0)</f>
        <v>1</v>
      </c>
      <c r="AK1504" s="74" t="n">
        <f aca="false">IF(G1504&lt;=0,AK1503+1,0)</f>
        <v>0</v>
      </c>
      <c r="AL1504" s="74" t="n">
        <f aca="false">IF(K1504&gt;0,AL1503+1,0)</f>
        <v>1</v>
      </c>
      <c r="AM1504" s="74" t="n">
        <f aca="false">IF(K1504&lt;=0,AM1503+1,0)</f>
        <v>0</v>
      </c>
    </row>
    <row r="1505" customFormat="false" ht="15" hidden="false" customHeight="false" outlineLevel="0" collapsed="false">
      <c r="A1505" s="61" t="n">
        <v>1509</v>
      </c>
      <c r="B1505" s="62" t="n">
        <v>44084.40625</v>
      </c>
      <c r="C1505" s="63" t="n">
        <f aca="false">YEAR(B1505)</f>
        <v>2020</v>
      </c>
      <c r="D1505" s="32" t="s">
        <v>277</v>
      </c>
      <c r="E1505" s="64" t="n">
        <v>11352.35</v>
      </c>
      <c r="F1505" s="65" t="n">
        <v>0.0063</v>
      </c>
      <c r="G1505" s="66" t="n">
        <v>71.519805</v>
      </c>
      <c r="H1505" s="67" t="n">
        <f aca="false">E1505+IF(D1505="Long",1,-1)*G1505</f>
        <v>11423.869805</v>
      </c>
      <c r="I1505" s="68" t="n">
        <f aca="false">Assumptions!$B$58</f>
        <v>5.35750011455817</v>
      </c>
      <c r="J1505" s="68" t="n">
        <f aca="false">INDEX(Yearly!$D$5:$D$22,MATCH(C1505,Yearly!$A$5:$A$22,0))</f>
        <v>0.568938065262814</v>
      </c>
      <c r="K1505" s="68" t="n">
        <f aca="false">G1505-I1505-J1505</f>
        <v>65.593366820179</v>
      </c>
      <c r="L1505" s="69" t="n">
        <f aca="false">(I1505+J1505)/Assumptions!$B$8</f>
        <v>0.000261318896149115</v>
      </c>
      <c r="M1505" s="70" t="n">
        <f aca="false">F1505-L1505</f>
        <v>0.00603868110385088</v>
      </c>
      <c r="N1505" s="71" t="n">
        <f aca="false">G1505*Assumptions!$B$7</f>
        <v>562503.266325</v>
      </c>
      <c r="O1505" s="71" t="n">
        <f aca="false">K1505*Assumptions!$B$7</f>
        <v>515891.830040708</v>
      </c>
      <c r="P1505" s="68" t="n">
        <f aca="false">P1504+G1505</f>
        <v>23599.901895</v>
      </c>
      <c r="Q1505" s="68" t="n">
        <f aca="false">MAX(Q1504,P1505)</f>
        <v>23991.306755</v>
      </c>
      <c r="R1505" s="68" t="n">
        <f aca="false">Q1505-P1505</f>
        <v>391.404859999999</v>
      </c>
      <c r="S1505" s="68" t="n">
        <f aca="false">S1504+K1505</f>
        <v>14793.1673482806</v>
      </c>
      <c r="T1505" s="68" t="n">
        <f aca="false">MAX(T1504,S1505)</f>
        <v>15231.9837137191</v>
      </c>
      <c r="U1505" s="68" t="n">
        <f aca="false">T1505-S1505</f>
        <v>438.816365438564</v>
      </c>
      <c r="V1505" s="70" t="n">
        <f aca="false">V1504+F1505</f>
        <v>3.31630000000001</v>
      </c>
      <c r="W1505" s="70" t="n">
        <f aca="false">MAX(W1504,V1505)</f>
        <v>3.35030000000001</v>
      </c>
      <c r="X1505" s="70" t="n">
        <f aca="false">W1505-V1505</f>
        <v>0.0340000000000003</v>
      </c>
      <c r="Y1505" s="70" t="n">
        <f aca="false">Y1504+M1505</f>
        <v>2.92797802977124</v>
      </c>
      <c r="Z1505" s="70" t="n">
        <f aca="false">MAX(Z1504,Y1505)</f>
        <v>2.96406858094044</v>
      </c>
      <c r="AA1505" s="70" t="n">
        <f aca="false">Z1505-Y1505</f>
        <v>0.0360905511691931</v>
      </c>
      <c r="AB1505" s="72" t="n">
        <f aca="false">AB1504*(1+F1505)</f>
        <v>22.5882771603123</v>
      </c>
      <c r="AC1505" s="73" t="n">
        <f aca="false">MAX(AC1504,AB1505)</f>
        <v>23.3749722650215</v>
      </c>
      <c r="AD1505" s="70" t="n">
        <f aca="false">1-AB1505/AC1505</f>
        <v>0.0336554454820243</v>
      </c>
      <c r="AE1505" s="73" t="n">
        <f aca="false">AE1504*(1+M1505)</f>
        <v>15.3301455671982</v>
      </c>
      <c r="AF1505" s="73" t="n">
        <f aca="false">MAX(AF1504,AE1505)</f>
        <v>15.8974043864726</v>
      </c>
      <c r="AG1505" s="70" t="n">
        <f aca="false">1-AE1505/AF1505</f>
        <v>0.0356824803272375</v>
      </c>
      <c r="AH1505" s="74" t="n">
        <f aca="false">IF(R1505&gt;0,AH1504+1,0)</f>
        <v>8</v>
      </c>
      <c r="AI1505" s="74" t="n">
        <f aca="false">IF(U1505&gt;0,AI1504+1,0)</f>
        <v>8</v>
      </c>
      <c r="AJ1505" s="74" t="n">
        <f aca="false">IF(G1505&gt;0,AJ1504+1,0)</f>
        <v>2</v>
      </c>
      <c r="AK1505" s="74" t="n">
        <f aca="false">IF(G1505&lt;=0,AK1504+1,0)</f>
        <v>0</v>
      </c>
      <c r="AL1505" s="74" t="n">
        <f aca="false">IF(K1505&gt;0,AL1504+1,0)</f>
        <v>2</v>
      </c>
      <c r="AM1505" s="74" t="n">
        <f aca="false">IF(K1505&lt;=0,AM1504+1,0)</f>
        <v>0</v>
      </c>
    </row>
    <row r="1506" customFormat="false" ht="15" hidden="false" customHeight="false" outlineLevel="0" collapsed="false">
      <c r="A1506" s="61" t="n">
        <v>1510</v>
      </c>
      <c r="B1506" s="62" t="n">
        <v>44088.6145833333</v>
      </c>
      <c r="C1506" s="63" t="n">
        <f aca="false">YEAR(B1506)</f>
        <v>2020</v>
      </c>
      <c r="D1506" s="32" t="s">
        <v>276</v>
      </c>
      <c r="E1506" s="64" t="n">
        <v>11423.95</v>
      </c>
      <c r="F1506" s="65" t="n">
        <v>-0.005</v>
      </c>
      <c r="G1506" s="66" t="n">
        <v>-57.11975</v>
      </c>
      <c r="H1506" s="67" t="n">
        <f aca="false">E1506+IF(D1506="Long",1,-1)*G1506</f>
        <v>11481.06975</v>
      </c>
      <c r="I1506" s="68" t="n">
        <f aca="false">Assumptions!$B$58</f>
        <v>5.35750011455817</v>
      </c>
      <c r="J1506" s="68" t="n">
        <f aca="false">INDEX(Yearly!$D$5:$D$22,MATCH(C1506,Yearly!$A$5:$A$22,0))</f>
        <v>0.568938065262814</v>
      </c>
      <c r="K1506" s="68" t="n">
        <f aca="false">G1506-I1506-J1506</f>
        <v>-63.046188179821</v>
      </c>
      <c r="L1506" s="69" t="n">
        <f aca="false">(I1506+J1506)/Assumptions!$B$8</f>
        <v>0.000261318896149115</v>
      </c>
      <c r="M1506" s="70" t="n">
        <f aca="false">F1506-L1506</f>
        <v>-0.00526131889614912</v>
      </c>
      <c r="N1506" s="71" t="n">
        <f aca="false">G1506*Assumptions!$B$7</f>
        <v>-449246.83375</v>
      </c>
      <c r="O1506" s="71" t="n">
        <f aca="false">K1506*Assumptions!$B$7</f>
        <v>-495858.270034292</v>
      </c>
      <c r="P1506" s="68" t="n">
        <f aca="false">P1505+G1506</f>
        <v>23542.782145</v>
      </c>
      <c r="Q1506" s="68" t="n">
        <f aca="false">MAX(Q1505,P1506)</f>
        <v>23991.306755</v>
      </c>
      <c r="R1506" s="68" t="n">
        <f aca="false">Q1506-P1506</f>
        <v>448.52461</v>
      </c>
      <c r="S1506" s="68" t="n">
        <f aca="false">S1505+K1506</f>
        <v>14730.1211601008</v>
      </c>
      <c r="T1506" s="68" t="n">
        <f aca="false">MAX(T1505,S1506)</f>
        <v>15231.9837137191</v>
      </c>
      <c r="U1506" s="68" t="n">
        <f aca="false">T1506-S1506</f>
        <v>501.862553618385</v>
      </c>
      <c r="V1506" s="70" t="n">
        <f aca="false">V1505+F1506</f>
        <v>3.31130000000001</v>
      </c>
      <c r="W1506" s="70" t="n">
        <f aca="false">MAX(W1505,V1506)</f>
        <v>3.35030000000001</v>
      </c>
      <c r="X1506" s="70" t="n">
        <f aca="false">W1506-V1506</f>
        <v>0.0390000000000001</v>
      </c>
      <c r="Y1506" s="70" t="n">
        <f aca="false">Y1505+M1506</f>
        <v>2.92271671087509</v>
      </c>
      <c r="Z1506" s="70" t="n">
        <f aca="false">MAX(Z1505,Y1506)</f>
        <v>2.96406858094044</v>
      </c>
      <c r="AA1506" s="70" t="n">
        <f aca="false">Z1506-Y1506</f>
        <v>0.0413518700653421</v>
      </c>
      <c r="AB1506" s="72" t="n">
        <f aca="false">AB1505*(1+F1506)</f>
        <v>22.4753357745107</v>
      </c>
      <c r="AC1506" s="73" t="n">
        <f aca="false">MAX(AC1505,AB1506)</f>
        <v>23.3749722650215</v>
      </c>
      <c r="AD1506" s="70" t="n">
        <f aca="false">1-AB1506/AC1506</f>
        <v>0.0384871682546142</v>
      </c>
      <c r="AE1506" s="73" t="n">
        <f aca="false">AE1505*(1+M1506)</f>
        <v>15.2494887826448</v>
      </c>
      <c r="AF1506" s="73" t="n">
        <f aca="false">MAX(AF1505,AE1506)</f>
        <v>15.8974043864726</v>
      </c>
      <c r="AG1506" s="70" t="n">
        <f aca="false">1-AE1506/AF1506</f>
        <v>0.0407560623153795</v>
      </c>
      <c r="AH1506" s="74" t="n">
        <f aca="false">IF(R1506&gt;0,AH1505+1,0)</f>
        <v>9</v>
      </c>
      <c r="AI1506" s="74" t="n">
        <f aca="false">IF(U1506&gt;0,AI1505+1,0)</f>
        <v>9</v>
      </c>
      <c r="AJ1506" s="74" t="n">
        <f aca="false">IF(G1506&gt;0,AJ1505+1,0)</f>
        <v>0</v>
      </c>
      <c r="AK1506" s="74" t="n">
        <f aca="false">IF(G1506&lt;=0,AK1505+1,0)</f>
        <v>1</v>
      </c>
      <c r="AL1506" s="74" t="n">
        <f aca="false">IF(K1506&gt;0,AL1505+1,0)</f>
        <v>0</v>
      </c>
      <c r="AM1506" s="74" t="n">
        <f aca="false">IF(K1506&lt;=0,AM1505+1,0)</f>
        <v>1</v>
      </c>
    </row>
    <row r="1507" customFormat="false" ht="15" hidden="false" customHeight="false" outlineLevel="0" collapsed="false">
      <c r="A1507" s="61" t="n">
        <v>1511</v>
      </c>
      <c r="B1507" s="62" t="n">
        <v>44089.41875</v>
      </c>
      <c r="C1507" s="63" t="n">
        <f aca="false">YEAR(B1507)</f>
        <v>2020</v>
      </c>
      <c r="D1507" s="32" t="s">
        <v>277</v>
      </c>
      <c r="E1507" s="64" t="n">
        <v>11481.25</v>
      </c>
      <c r="F1507" s="65" t="n">
        <v>-0.0001</v>
      </c>
      <c r="G1507" s="66" t="n">
        <v>-1.148125</v>
      </c>
      <c r="H1507" s="67" t="n">
        <f aca="false">E1507+IF(D1507="Long",1,-1)*G1507</f>
        <v>11480.101875</v>
      </c>
      <c r="I1507" s="68" t="n">
        <f aca="false">Assumptions!$B$58</f>
        <v>5.35750011455817</v>
      </c>
      <c r="J1507" s="68" t="n">
        <f aca="false">INDEX(Yearly!$D$5:$D$22,MATCH(C1507,Yearly!$A$5:$A$22,0))</f>
        <v>0.568938065262814</v>
      </c>
      <c r="K1507" s="68" t="n">
        <f aca="false">G1507-I1507-J1507</f>
        <v>-7.07456317982098</v>
      </c>
      <c r="L1507" s="69" t="n">
        <f aca="false">(I1507+J1507)/Assumptions!$B$8</f>
        <v>0.000261318896149115</v>
      </c>
      <c r="M1507" s="70" t="n">
        <f aca="false">F1507-L1507</f>
        <v>-0.000361318896149115</v>
      </c>
      <c r="N1507" s="71" t="n">
        <f aca="false">G1507*Assumptions!$B$7</f>
        <v>-9030.003125</v>
      </c>
      <c r="O1507" s="71" t="n">
        <f aca="false">K1507*Assumptions!$B$7</f>
        <v>-55641.439409292</v>
      </c>
      <c r="P1507" s="68" t="n">
        <f aca="false">P1506+G1507</f>
        <v>23541.63402</v>
      </c>
      <c r="Q1507" s="68" t="n">
        <f aca="false">MAX(Q1506,P1507)</f>
        <v>23991.306755</v>
      </c>
      <c r="R1507" s="68" t="n">
        <f aca="false">Q1507-P1507</f>
        <v>449.672735</v>
      </c>
      <c r="S1507" s="68" t="n">
        <f aca="false">S1506+K1507</f>
        <v>14723.0465969209</v>
      </c>
      <c r="T1507" s="68" t="n">
        <f aca="false">MAX(T1506,S1507)</f>
        <v>15231.9837137191</v>
      </c>
      <c r="U1507" s="68" t="n">
        <f aca="false">T1507-S1507</f>
        <v>508.937116798206</v>
      </c>
      <c r="V1507" s="70" t="n">
        <f aca="false">V1506+F1507</f>
        <v>3.31120000000001</v>
      </c>
      <c r="W1507" s="70" t="n">
        <f aca="false">MAX(W1506,V1507)</f>
        <v>3.35030000000001</v>
      </c>
      <c r="X1507" s="70" t="n">
        <f aca="false">W1507-V1507</f>
        <v>0.0391000000000004</v>
      </c>
      <c r="Y1507" s="70" t="n">
        <f aca="false">Y1506+M1507</f>
        <v>2.92235539197895</v>
      </c>
      <c r="Z1507" s="70" t="n">
        <f aca="false">MAX(Z1506,Y1507)</f>
        <v>2.96406858094044</v>
      </c>
      <c r="AA1507" s="70" t="n">
        <f aca="false">Z1507-Y1507</f>
        <v>0.0417131889614915</v>
      </c>
      <c r="AB1507" s="72" t="n">
        <f aca="false">AB1506*(1+F1507)</f>
        <v>22.4730882409332</v>
      </c>
      <c r="AC1507" s="73" t="n">
        <f aca="false">MAX(AC1506,AB1507)</f>
        <v>23.3749722650215</v>
      </c>
      <c r="AD1507" s="70" t="n">
        <f aca="false">1-AB1507/AC1507</f>
        <v>0.0385833195377886</v>
      </c>
      <c r="AE1507" s="73" t="n">
        <f aca="false">AE1506*(1+M1507)</f>
        <v>15.243978854191</v>
      </c>
      <c r="AF1507" s="73" t="n">
        <f aca="false">MAX(AF1506,AE1507)</f>
        <v>15.8974043864726</v>
      </c>
      <c r="AG1507" s="70" t="n">
        <f aca="false">1-AE1507/AF1507</f>
        <v>0.0411026552760814</v>
      </c>
      <c r="AH1507" s="74" t="n">
        <f aca="false">IF(R1507&gt;0,AH1506+1,0)</f>
        <v>10</v>
      </c>
      <c r="AI1507" s="74" t="n">
        <f aca="false">IF(U1507&gt;0,AI1506+1,0)</f>
        <v>10</v>
      </c>
      <c r="AJ1507" s="74" t="n">
        <f aca="false">IF(G1507&gt;0,AJ1506+1,0)</f>
        <v>0</v>
      </c>
      <c r="AK1507" s="74" t="n">
        <f aca="false">IF(G1507&lt;=0,AK1506+1,0)</f>
        <v>2</v>
      </c>
      <c r="AL1507" s="74" t="n">
        <f aca="false">IF(K1507&gt;0,AL1506+1,0)</f>
        <v>0</v>
      </c>
      <c r="AM1507" s="74" t="n">
        <f aca="false">IF(K1507&lt;=0,AM1506+1,0)</f>
        <v>2</v>
      </c>
    </row>
    <row r="1508" customFormat="false" ht="15" hidden="false" customHeight="false" outlineLevel="0" collapsed="false">
      <c r="A1508" s="61" t="n">
        <v>1512</v>
      </c>
      <c r="B1508" s="62" t="n">
        <v>44092.6145833333</v>
      </c>
      <c r="C1508" s="63" t="n">
        <f aca="false">YEAR(B1508)</f>
        <v>2020</v>
      </c>
      <c r="D1508" s="32" t="s">
        <v>276</v>
      </c>
      <c r="E1508" s="64" t="n">
        <v>11479.8</v>
      </c>
      <c r="F1508" s="65" t="n">
        <v>0.0281</v>
      </c>
      <c r="G1508" s="66" t="n">
        <v>322.58238</v>
      </c>
      <c r="H1508" s="67" t="n">
        <f aca="false">E1508+IF(D1508="Long",1,-1)*G1508</f>
        <v>11157.21762</v>
      </c>
      <c r="I1508" s="68" t="n">
        <f aca="false">Assumptions!$B$58</f>
        <v>5.35750011455817</v>
      </c>
      <c r="J1508" s="68" t="n">
        <f aca="false">INDEX(Yearly!$D$5:$D$22,MATCH(C1508,Yearly!$A$5:$A$22,0))</f>
        <v>0.568938065262814</v>
      </c>
      <c r="K1508" s="68" t="n">
        <f aca="false">G1508-I1508-J1508</f>
        <v>316.655941820179</v>
      </c>
      <c r="L1508" s="69" t="n">
        <f aca="false">(I1508+J1508)/Assumptions!$B$8</f>
        <v>0.000261318896149115</v>
      </c>
      <c r="M1508" s="70" t="n">
        <f aca="false">F1508-L1508</f>
        <v>0.0278386811038509</v>
      </c>
      <c r="N1508" s="71" t="n">
        <f aca="false">G1508*Assumptions!$B$7</f>
        <v>2537110.4187</v>
      </c>
      <c r="O1508" s="71" t="n">
        <f aca="false">K1508*Assumptions!$B$7</f>
        <v>2490498.98241571</v>
      </c>
      <c r="P1508" s="68" t="n">
        <f aca="false">P1507+G1508</f>
        <v>23864.2164</v>
      </c>
      <c r="Q1508" s="68" t="n">
        <f aca="false">MAX(Q1507,P1508)</f>
        <v>23991.306755</v>
      </c>
      <c r="R1508" s="68" t="n">
        <f aca="false">Q1508-P1508</f>
        <v>127.090355</v>
      </c>
      <c r="S1508" s="68" t="n">
        <f aca="false">S1507+K1508</f>
        <v>15039.7025387411</v>
      </c>
      <c r="T1508" s="68" t="n">
        <f aca="false">MAX(T1507,S1508)</f>
        <v>15231.9837137191</v>
      </c>
      <c r="U1508" s="68" t="n">
        <f aca="false">T1508-S1508</f>
        <v>192.281174978027</v>
      </c>
      <c r="V1508" s="70" t="n">
        <f aca="false">V1507+F1508</f>
        <v>3.33930000000001</v>
      </c>
      <c r="W1508" s="70" t="n">
        <f aca="false">MAX(W1507,V1508)</f>
        <v>3.35030000000001</v>
      </c>
      <c r="X1508" s="70" t="n">
        <f aca="false">W1508-V1508</f>
        <v>0.0110000000000006</v>
      </c>
      <c r="Y1508" s="70" t="n">
        <f aca="false">Y1507+M1508</f>
        <v>2.9501940730828</v>
      </c>
      <c r="Z1508" s="70" t="n">
        <f aca="false">MAX(Z1507,Y1508)</f>
        <v>2.96406858094044</v>
      </c>
      <c r="AA1508" s="70" t="n">
        <f aca="false">Z1508-Y1508</f>
        <v>0.0138745078576408</v>
      </c>
      <c r="AB1508" s="72" t="n">
        <f aca="false">AB1507*(1+F1508)</f>
        <v>23.1045820205035</v>
      </c>
      <c r="AC1508" s="73" t="n">
        <f aca="false">MAX(AC1507,AB1508)</f>
        <v>23.3749722650215</v>
      </c>
      <c r="AD1508" s="70" t="n">
        <f aca="false">1-AB1508/AC1508</f>
        <v>0.0115675108168005</v>
      </c>
      <c r="AE1508" s="73" t="n">
        <f aca="false">AE1507*(1+M1508)</f>
        <v>15.6683511202666</v>
      </c>
      <c r="AF1508" s="73" t="n">
        <f aca="false">MAX(AF1507,AE1508)</f>
        <v>15.8974043864726</v>
      </c>
      <c r="AG1508" s="70" t="n">
        <f aca="false">1-AE1508/AF1508</f>
        <v>0.0144082178849829</v>
      </c>
      <c r="AH1508" s="74" t="n">
        <f aca="false">IF(R1508&gt;0,AH1507+1,0)</f>
        <v>11</v>
      </c>
      <c r="AI1508" s="74" t="n">
        <f aca="false">IF(U1508&gt;0,AI1507+1,0)</f>
        <v>11</v>
      </c>
      <c r="AJ1508" s="74" t="n">
        <f aca="false">IF(G1508&gt;0,AJ1507+1,0)</f>
        <v>1</v>
      </c>
      <c r="AK1508" s="74" t="n">
        <f aca="false">IF(G1508&lt;=0,AK1507+1,0)</f>
        <v>0</v>
      </c>
      <c r="AL1508" s="74" t="n">
        <f aca="false">IF(K1508&gt;0,AL1507+1,0)</f>
        <v>1</v>
      </c>
      <c r="AM1508" s="74" t="n">
        <f aca="false">IF(K1508&lt;=0,AM1507+1,0)</f>
        <v>0</v>
      </c>
    </row>
    <row r="1509" customFormat="false" ht="15" hidden="false" customHeight="false" outlineLevel="0" collapsed="false">
      <c r="A1509" s="61" t="n">
        <v>1513</v>
      </c>
      <c r="B1509" s="62" t="n">
        <v>44102.40625</v>
      </c>
      <c r="C1509" s="63" t="n">
        <f aca="false">YEAR(B1509)</f>
        <v>2020</v>
      </c>
      <c r="D1509" s="32" t="s">
        <v>277</v>
      </c>
      <c r="E1509" s="64" t="n">
        <v>11157.7</v>
      </c>
      <c r="F1509" s="65" t="n">
        <v>0.0622</v>
      </c>
      <c r="G1509" s="66" t="n">
        <v>694.00894</v>
      </c>
      <c r="H1509" s="67" t="n">
        <f aca="false">E1509+IF(D1509="Long",1,-1)*G1509</f>
        <v>11851.70894</v>
      </c>
      <c r="I1509" s="68" t="n">
        <f aca="false">Assumptions!$B$58</f>
        <v>5.35750011455817</v>
      </c>
      <c r="J1509" s="68" t="n">
        <f aca="false">INDEX(Yearly!$D$5:$D$22,MATCH(C1509,Yearly!$A$5:$A$22,0))</f>
        <v>0.568938065262814</v>
      </c>
      <c r="K1509" s="68" t="n">
        <f aca="false">G1509-I1509-J1509</f>
        <v>688.082501820179</v>
      </c>
      <c r="L1509" s="69" t="n">
        <f aca="false">(I1509+J1509)/Assumptions!$B$8</f>
        <v>0.000261318896149115</v>
      </c>
      <c r="M1509" s="70" t="n">
        <f aca="false">F1509-L1509</f>
        <v>0.0619386811038509</v>
      </c>
      <c r="N1509" s="71" t="n">
        <f aca="false">G1509*Assumptions!$B$7</f>
        <v>5458380.3131</v>
      </c>
      <c r="O1509" s="71" t="n">
        <f aca="false">K1509*Assumptions!$B$7</f>
        <v>5411768.87681571</v>
      </c>
      <c r="P1509" s="68" t="n">
        <f aca="false">P1508+G1509</f>
        <v>24558.22534</v>
      </c>
      <c r="Q1509" s="68" t="n">
        <f aca="false">MAX(Q1508,P1509)</f>
        <v>24558.22534</v>
      </c>
      <c r="R1509" s="68" t="n">
        <f aca="false">Q1509-P1509</f>
        <v>0</v>
      </c>
      <c r="S1509" s="68" t="n">
        <f aca="false">S1508+K1509</f>
        <v>15727.7850405613</v>
      </c>
      <c r="T1509" s="68" t="n">
        <f aca="false">MAX(T1508,S1509)</f>
        <v>15727.7850405613</v>
      </c>
      <c r="U1509" s="68" t="n">
        <f aca="false">T1509-S1509</f>
        <v>0</v>
      </c>
      <c r="V1509" s="70" t="n">
        <f aca="false">V1508+F1509</f>
        <v>3.40150000000001</v>
      </c>
      <c r="W1509" s="70" t="n">
        <f aca="false">MAX(W1508,V1509)</f>
        <v>3.40150000000001</v>
      </c>
      <c r="X1509" s="70" t="n">
        <f aca="false">W1509-V1509</f>
        <v>0</v>
      </c>
      <c r="Y1509" s="70" t="n">
        <f aca="false">Y1508+M1509</f>
        <v>3.01213275418665</v>
      </c>
      <c r="Z1509" s="70" t="n">
        <f aca="false">MAX(Z1508,Y1509)</f>
        <v>3.01213275418665</v>
      </c>
      <c r="AA1509" s="70" t="n">
        <f aca="false">Z1509-Y1509</f>
        <v>0</v>
      </c>
      <c r="AB1509" s="72" t="n">
        <f aca="false">AB1508*(1+F1509)</f>
        <v>24.5416870221788</v>
      </c>
      <c r="AC1509" s="73" t="n">
        <f aca="false">MAX(AC1508,AB1509)</f>
        <v>24.5416870221788</v>
      </c>
      <c r="AD1509" s="70" t="n">
        <f aca="false">1-AB1509/AC1509</f>
        <v>0</v>
      </c>
      <c r="AE1509" s="73" t="n">
        <f aca="false">AE1508*(1+M1509)</f>
        <v>16.638828123728</v>
      </c>
      <c r="AF1509" s="73" t="n">
        <f aca="false">MAX(AF1508,AE1509)</f>
        <v>16.638828123728</v>
      </c>
      <c r="AG1509" s="70" t="n">
        <f aca="false">1-AE1509/AF1509</f>
        <v>0</v>
      </c>
      <c r="AH1509" s="74" t="n">
        <f aca="false">IF(R1509&gt;0,AH1508+1,0)</f>
        <v>0</v>
      </c>
      <c r="AI1509" s="74" t="n">
        <f aca="false">IF(U1509&gt;0,AI1508+1,0)</f>
        <v>0</v>
      </c>
      <c r="AJ1509" s="74" t="n">
        <f aca="false">IF(G1509&gt;0,AJ1508+1,0)</f>
        <v>2</v>
      </c>
      <c r="AK1509" s="74" t="n">
        <f aca="false">IF(G1509&lt;=0,AK1508+1,0)</f>
        <v>0</v>
      </c>
      <c r="AL1509" s="74" t="n">
        <f aca="false">IF(K1509&gt;0,AL1508+1,0)</f>
        <v>2</v>
      </c>
      <c r="AM1509" s="74" t="n">
        <f aca="false">IF(K1509&lt;=0,AM1508+1,0)</f>
        <v>0</v>
      </c>
    </row>
    <row r="1510" customFormat="false" ht="15" hidden="false" customHeight="false" outlineLevel="0" collapsed="false">
      <c r="A1510" s="61" t="n">
        <v>1514</v>
      </c>
      <c r="B1510" s="62" t="n">
        <v>44118.4270833333</v>
      </c>
      <c r="C1510" s="63" t="n">
        <f aca="false">YEAR(B1510)</f>
        <v>2020</v>
      </c>
      <c r="D1510" s="32" t="s">
        <v>276</v>
      </c>
      <c r="E1510" s="64" t="n">
        <v>11851.3</v>
      </c>
      <c r="F1510" s="65" t="n">
        <v>-0.0011</v>
      </c>
      <c r="G1510" s="66" t="n">
        <v>-13.03643</v>
      </c>
      <c r="H1510" s="67" t="n">
        <f aca="false">E1510+IF(D1510="Long",1,-1)*G1510</f>
        <v>11864.33643</v>
      </c>
      <c r="I1510" s="68" t="n">
        <f aca="false">Assumptions!$B$58</f>
        <v>5.35750011455817</v>
      </c>
      <c r="J1510" s="68" t="n">
        <f aca="false">INDEX(Yearly!$D$5:$D$22,MATCH(C1510,Yearly!$A$5:$A$22,0))</f>
        <v>0.568938065262814</v>
      </c>
      <c r="K1510" s="68" t="n">
        <f aca="false">G1510-I1510-J1510</f>
        <v>-18.962868179821</v>
      </c>
      <c r="L1510" s="69" t="n">
        <f aca="false">(I1510+J1510)/Assumptions!$B$8</f>
        <v>0.000261318896149115</v>
      </c>
      <c r="M1510" s="70" t="n">
        <f aca="false">F1510-L1510</f>
        <v>-0.00136131889614912</v>
      </c>
      <c r="N1510" s="71" t="n">
        <f aca="false">G1510*Assumptions!$B$7</f>
        <v>-102531.52195</v>
      </c>
      <c r="O1510" s="71" t="n">
        <f aca="false">K1510*Assumptions!$B$7</f>
        <v>-149142.958234292</v>
      </c>
      <c r="P1510" s="68" t="n">
        <f aca="false">P1509+G1510</f>
        <v>24545.18891</v>
      </c>
      <c r="Q1510" s="68" t="n">
        <f aca="false">MAX(Q1509,P1510)</f>
        <v>24558.22534</v>
      </c>
      <c r="R1510" s="68" t="n">
        <f aca="false">Q1510-P1510</f>
        <v>13.0364300000001</v>
      </c>
      <c r="S1510" s="68" t="n">
        <f aca="false">S1509+K1510</f>
        <v>15708.8221723815</v>
      </c>
      <c r="T1510" s="68" t="n">
        <f aca="false">MAX(T1509,S1510)</f>
        <v>15727.7850405613</v>
      </c>
      <c r="U1510" s="68" t="n">
        <f aca="false">T1510-S1510</f>
        <v>18.9628681798204</v>
      </c>
      <c r="V1510" s="70" t="n">
        <f aca="false">V1509+F1510</f>
        <v>3.4004</v>
      </c>
      <c r="W1510" s="70" t="n">
        <f aca="false">MAX(W1509,V1510)</f>
        <v>3.40150000000001</v>
      </c>
      <c r="X1510" s="70" t="n">
        <f aca="false">W1510-V1510</f>
        <v>0.0011000000000001</v>
      </c>
      <c r="Y1510" s="70" t="n">
        <f aca="false">Y1509+M1510</f>
        <v>3.0107714352905</v>
      </c>
      <c r="Z1510" s="70" t="n">
        <f aca="false">MAX(Z1509,Y1510)</f>
        <v>3.01213275418665</v>
      </c>
      <c r="AA1510" s="70" t="n">
        <f aca="false">Z1510-Y1510</f>
        <v>0.00136131889614921</v>
      </c>
      <c r="AB1510" s="72" t="n">
        <f aca="false">AB1509*(1+F1510)</f>
        <v>24.5146911664544</v>
      </c>
      <c r="AC1510" s="73" t="n">
        <f aca="false">MAX(AC1509,AB1510)</f>
        <v>24.5416870221788</v>
      </c>
      <c r="AD1510" s="70" t="n">
        <f aca="false">1-AB1510/AC1510</f>
        <v>0.00109999999999999</v>
      </c>
      <c r="AE1510" s="73" t="n">
        <f aca="false">AE1509*(1+M1510)</f>
        <v>16.6161773725934</v>
      </c>
      <c r="AF1510" s="73" t="n">
        <f aca="false">MAX(AF1509,AE1510)</f>
        <v>16.638828123728</v>
      </c>
      <c r="AG1510" s="70" t="n">
        <f aca="false">1-AE1510/AF1510</f>
        <v>0.00136131889614921</v>
      </c>
      <c r="AH1510" s="74" t="n">
        <f aca="false">IF(R1510&gt;0,AH1509+1,0)</f>
        <v>1</v>
      </c>
      <c r="AI1510" s="74" t="n">
        <f aca="false">IF(U1510&gt;0,AI1509+1,0)</f>
        <v>1</v>
      </c>
      <c r="AJ1510" s="74" t="n">
        <f aca="false">IF(G1510&gt;0,AJ1509+1,0)</f>
        <v>0</v>
      </c>
      <c r="AK1510" s="74" t="n">
        <f aca="false">IF(G1510&lt;=0,AK1509+1,0)</f>
        <v>1</v>
      </c>
      <c r="AL1510" s="74" t="n">
        <f aca="false">IF(K1510&gt;0,AL1509+1,0)</f>
        <v>0</v>
      </c>
      <c r="AM1510" s="74" t="n">
        <f aca="false">IF(K1510&lt;=0,AM1509+1,0)</f>
        <v>1</v>
      </c>
    </row>
    <row r="1511" customFormat="false" ht="15" hidden="false" customHeight="false" outlineLevel="0" collapsed="false">
      <c r="A1511" s="61" t="n">
        <v>1515</v>
      </c>
      <c r="B1511" s="62" t="n">
        <v>44118.5423611111</v>
      </c>
      <c r="C1511" s="63" t="n">
        <f aca="false">YEAR(B1511)</f>
        <v>2020</v>
      </c>
      <c r="D1511" s="32" t="s">
        <v>277</v>
      </c>
      <c r="E1511" s="64" t="n">
        <v>11864.45</v>
      </c>
      <c r="F1511" s="65" t="n">
        <v>-0.0018</v>
      </c>
      <c r="G1511" s="66" t="n">
        <v>-21.35601</v>
      </c>
      <c r="H1511" s="67" t="n">
        <f aca="false">E1511+IF(D1511="Long",1,-1)*G1511</f>
        <v>11843.09399</v>
      </c>
      <c r="I1511" s="68" t="n">
        <f aca="false">Assumptions!$B$58</f>
        <v>5.35750011455817</v>
      </c>
      <c r="J1511" s="68" t="n">
        <f aca="false">INDEX(Yearly!$D$5:$D$22,MATCH(C1511,Yearly!$A$5:$A$22,0))</f>
        <v>0.568938065262814</v>
      </c>
      <c r="K1511" s="68" t="n">
        <f aca="false">G1511-I1511-J1511</f>
        <v>-27.282448179821</v>
      </c>
      <c r="L1511" s="69" t="n">
        <f aca="false">(I1511+J1511)/Assumptions!$B$8</f>
        <v>0.000261318896149115</v>
      </c>
      <c r="M1511" s="70" t="n">
        <f aca="false">F1511-L1511</f>
        <v>-0.00206131889614912</v>
      </c>
      <c r="N1511" s="71" t="n">
        <f aca="false">G1511*Assumptions!$B$7</f>
        <v>-167965.01865</v>
      </c>
      <c r="O1511" s="71" t="n">
        <f aca="false">K1511*Assumptions!$B$7</f>
        <v>-214576.454934292</v>
      </c>
      <c r="P1511" s="68" t="n">
        <f aca="false">P1510+G1511</f>
        <v>24523.8329</v>
      </c>
      <c r="Q1511" s="68" t="n">
        <f aca="false">MAX(Q1510,P1511)</f>
        <v>24558.22534</v>
      </c>
      <c r="R1511" s="68" t="n">
        <f aca="false">Q1511-P1511</f>
        <v>34.3924399999996</v>
      </c>
      <c r="S1511" s="68" t="n">
        <f aca="false">S1510+K1511</f>
        <v>15681.5397242016</v>
      </c>
      <c r="T1511" s="68" t="n">
        <f aca="false">MAX(T1510,S1511)</f>
        <v>15727.7850405613</v>
      </c>
      <c r="U1511" s="68" t="n">
        <f aca="false">T1511-S1511</f>
        <v>46.245316359642</v>
      </c>
      <c r="V1511" s="70" t="n">
        <f aca="false">V1510+F1511</f>
        <v>3.39860000000001</v>
      </c>
      <c r="W1511" s="70" t="n">
        <f aca="false">MAX(W1510,V1511)</f>
        <v>3.40150000000001</v>
      </c>
      <c r="X1511" s="70" t="n">
        <f aca="false">W1511-V1511</f>
        <v>0.0028999999999999</v>
      </c>
      <c r="Y1511" s="70" t="n">
        <f aca="false">Y1510+M1511</f>
        <v>3.00871011639435</v>
      </c>
      <c r="Z1511" s="70" t="n">
        <f aca="false">MAX(Z1510,Y1511)</f>
        <v>3.01213275418665</v>
      </c>
      <c r="AA1511" s="70" t="n">
        <f aca="false">Z1511-Y1511</f>
        <v>0.00342263779229812</v>
      </c>
      <c r="AB1511" s="72" t="n">
        <f aca="false">AB1510*(1+F1511)</f>
        <v>24.4705647223548</v>
      </c>
      <c r="AC1511" s="73" t="n">
        <f aca="false">MAX(AC1510,AB1511)</f>
        <v>24.5416870221788</v>
      </c>
      <c r="AD1511" s="70" t="n">
        <f aca="false">1-AB1511/AC1511</f>
        <v>0.00289802000000006</v>
      </c>
      <c r="AE1511" s="73" t="n">
        <f aca="false">AE1510*(1+M1511)</f>
        <v>16.5819261321935</v>
      </c>
      <c r="AF1511" s="73" t="n">
        <f aca="false">MAX(AF1510,AE1511)</f>
        <v>16.638828123728</v>
      </c>
      <c r="AG1511" s="70" t="n">
        <f aca="false">1-AE1511/AF1511</f>
        <v>0.00341983167993398</v>
      </c>
      <c r="AH1511" s="74" t="n">
        <f aca="false">IF(R1511&gt;0,AH1510+1,0)</f>
        <v>2</v>
      </c>
      <c r="AI1511" s="74" t="n">
        <f aca="false">IF(U1511&gt;0,AI1510+1,0)</f>
        <v>2</v>
      </c>
      <c r="AJ1511" s="74" t="n">
        <f aca="false">IF(G1511&gt;0,AJ1510+1,0)</f>
        <v>0</v>
      </c>
      <c r="AK1511" s="74" t="n">
        <f aca="false">IF(G1511&lt;=0,AK1510+1,0)</f>
        <v>2</v>
      </c>
      <c r="AL1511" s="74" t="n">
        <f aca="false">IF(K1511&gt;0,AL1510+1,0)</f>
        <v>0</v>
      </c>
      <c r="AM1511" s="74" t="n">
        <f aca="false">IF(K1511&lt;=0,AM1510+1,0)</f>
        <v>2</v>
      </c>
    </row>
    <row r="1512" customFormat="false" ht="15" hidden="false" customHeight="false" outlineLevel="0" collapsed="false">
      <c r="A1512" s="61" t="n">
        <v>1516</v>
      </c>
      <c r="B1512" s="62" t="n">
        <v>44118.5520833333</v>
      </c>
      <c r="C1512" s="63" t="n">
        <f aca="false">YEAR(B1512)</f>
        <v>2020</v>
      </c>
      <c r="D1512" s="32" t="s">
        <v>276</v>
      </c>
      <c r="E1512" s="64" t="n">
        <v>11843.65</v>
      </c>
      <c r="F1512" s="65" t="n">
        <v>-0.0022</v>
      </c>
      <c r="G1512" s="66" t="n">
        <v>-26.05603</v>
      </c>
      <c r="H1512" s="67" t="n">
        <f aca="false">E1512+IF(D1512="Long",1,-1)*G1512</f>
        <v>11869.70603</v>
      </c>
      <c r="I1512" s="68" t="n">
        <f aca="false">Assumptions!$B$58</f>
        <v>5.35750011455817</v>
      </c>
      <c r="J1512" s="68" t="n">
        <f aca="false">INDEX(Yearly!$D$5:$D$22,MATCH(C1512,Yearly!$A$5:$A$22,0))</f>
        <v>0.568938065262814</v>
      </c>
      <c r="K1512" s="68" t="n">
        <f aca="false">G1512-I1512-J1512</f>
        <v>-31.982468179821</v>
      </c>
      <c r="L1512" s="69" t="n">
        <f aca="false">(I1512+J1512)/Assumptions!$B$8</f>
        <v>0.000261318896149115</v>
      </c>
      <c r="M1512" s="70" t="n">
        <f aca="false">F1512-L1512</f>
        <v>-0.00246131889614912</v>
      </c>
      <c r="N1512" s="71" t="n">
        <f aca="false">G1512*Assumptions!$B$7</f>
        <v>-204930.67595</v>
      </c>
      <c r="O1512" s="71" t="n">
        <f aca="false">K1512*Assumptions!$B$7</f>
        <v>-251542.112234292</v>
      </c>
      <c r="P1512" s="68" t="n">
        <f aca="false">P1511+G1512</f>
        <v>24497.77687</v>
      </c>
      <c r="Q1512" s="68" t="n">
        <f aca="false">MAX(Q1511,P1512)</f>
        <v>24558.22534</v>
      </c>
      <c r="R1512" s="68" t="n">
        <f aca="false">Q1512-P1512</f>
        <v>60.4484699999994</v>
      </c>
      <c r="S1512" s="68" t="n">
        <f aca="false">S1511+K1512</f>
        <v>15649.5572560218</v>
      </c>
      <c r="T1512" s="68" t="n">
        <f aca="false">MAX(T1511,S1512)</f>
        <v>15727.7850405613</v>
      </c>
      <c r="U1512" s="68" t="n">
        <f aca="false">T1512-S1512</f>
        <v>78.2277845394638</v>
      </c>
      <c r="V1512" s="70" t="n">
        <f aca="false">V1511+F1512</f>
        <v>3.3964</v>
      </c>
      <c r="W1512" s="70" t="n">
        <f aca="false">MAX(W1511,V1512)</f>
        <v>3.40150000000001</v>
      </c>
      <c r="X1512" s="70" t="n">
        <f aca="false">W1512-V1512</f>
        <v>0.0051000000000001</v>
      </c>
      <c r="Y1512" s="70" t="n">
        <f aca="false">Y1511+M1512</f>
        <v>3.0062487974982</v>
      </c>
      <c r="Z1512" s="70" t="n">
        <f aca="false">MAX(Z1511,Y1512)</f>
        <v>3.01213275418665</v>
      </c>
      <c r="AA1512" s="70" t="n">
        <f aca="false">Z1512-Y1512</f>
        <v>0.00588395668844743</v>
      </c>
      <c r="AB1512" s="72" t="n">
        <f aca="false">AB1511*(1+F1512)</f>
        <v>24.4167294799656</v>
      </c>
      <c r="AC1512" s="73" t="n">
        <f aca="false">MAX(AC1511,AB1512)</f>
        <v>24.5416870221788</v>
      </c>
      <c r="AD1512" s="70" t="n">
        <f aca="false">1-AB1512/AC1512</f>
        <v>0.00509164435600007</v>
      </c>
      <c r="AE1512" s="73" t="n">
        <f aca="false">AE1511*(1+M1512)</f>
        <v>16.5411127240698</v>
      </c>
      <c r="AF1512" s="73" t="n">
        <f aca="false">MAX(AF1511,AE1512)</f>
        <v>16.638828123728</v>
      </c>
      <c r="AG1512" s="70" t="n">
        <f aca="false">1-AE1512/AF1512</f>
        <v>0.0058727332797478</v>
      </c>
      <c r="AH1512" s="74" t="n">
        <f aca="false">IF(R1512&gt;0,AH1511+1,0)</f>
        <v>3</v>
      </c>
      <c r="AI1512" s="74" t="n">
        <f aca="false">IF(U1512&gt;0,AI1511+1,0)</f>
        <v>3</v>
      </c>
      <c r="AJ1512" s="74" t="n">
        <f aca="false">IF(G1512&gt;0,AJ1511+1,0)</f>
        <v>0</v>
      </c>
      <c r="AK1512" s="74" t="n">
        <f aca="false">IF(G1512&lt;=0,AK1511+1,0)</f>
        <v>3</v>
      </c>
      <c r="AL1512" s="74" t="n">
        <f aca="false">IF(K1512&gt;0,AL1511+1,0)</f>
        <v>0</v>
      </c>
      <c r="AM1512" s="74" t="n">
        <f aca="false">IF(K1512&lt;=0,AM1511+1,0)</f>
        <v>3</v>
      </c>
    </row>
    <row r="1513" customFormat="false" ht="15" hidden="false" customHeight="false" outlineLevel="0" collapsed="false">
      <c r="A1513" s="61" t="n">
        <v>1517</v>
      </c>
      <c r="B1513" s="62" t="n">
        <v>44118.5958333333</v>
      </c>
      <c r="C1513" s="63" t="n">
        <f aca="false">YEAR(B1513)</f>
        <v>2020</v>
      </c>
      <c r="D1513" s="32" t="s">
        <v>277</v>
      </c>
      <c r="E1513" s="64" t="n">
        <v>11869.75</v>
      </c>
      <c r="F1513" s="65" t="n">
        <v>-0.0017</v>
      </c>
      <c r="G1513" s="66" t="n">
        <v>-20.178575</v>
      </c>
      <c r="H1513" s="67" t="n">
        <f aca="false">E1513+IF(D1513="Long",1,-1)*G1513</f>
        <v>11849.571425</v>
      </c>
      <c r="I1513" s="68" t="n">
        <f aca="false">Assumptions!$B$58</f>
        <v>5.35750011455817</v>
      </c>
      <c r="J1513" s="68" t="n">
        <f aca="false">INDEX(Yearly!$D$5:$D$22,MATCH(C1513,Yearly!$A$5:$A$22,0))</f>
        <v>0.568938065262814</v>
      </c>
      <c r="K1513" s="68" t="n">
        <f aca="false">G1513-I1513-J1513</f>
        <v>-26.105013179821</v>
      </c>
      <c r="L1513" s="69" t="n">
        <f aca="false">(I1513+J1513)/Assumptions!$B$8</f>
        <v>0.000261318896149115</v>
      </c>
      <c r="M1513" s="70" t="n">
        <f aca="false">F1513-L1513</f>
        <v>-0.00196131889614912</v>
      </c>
      <c r="N1513" s="71" t="n">
        <f aca="false">G1513*Assumptions!$B$7</f>
        <v>-158704.492375</v>
      </c>
      <c r="O1513" s="71" t="n">
        <f aca="false">K1513*Assumptions!$B$7</f>
        <v>-205315.928659292</v>
      </c>
      <c r="P1513" s="68" t="n">
        <f aca="false">P1512+G1513</f>
        <v>24477.598295</v>
      </c>
      <c r="Q1513" s="68" t="n">
        <f aca="false">MAX(Q1512,P1513)</f>
        <v>24558.22534</v>
      </c>
      <c r="R1513" s="68" t="n">
        <f aca="false">Q1513-P1513</f>
        <v>80.6270450000011</v>
      </c>
      <c r="S1513" s="68" t="n">
        <f aca="false">S1512+K1513</f>
        <v>15623.452242842</v>
      </c>
      <c r="T1513" s="68" t="n">
        <f aca="false">MAX(T1512,S1513)</f>
        <v>15727.7850405613</v>
      </c>
      <c r="U1513" s="68" t="n">
        <f aca="false">T1513-S1513</f>
        <v>104.332797719284</v>
      </c>
      <c r="V1513" s="70" t="n">
        <f aca="false">V1512+F1513</f>
        <v>3.3947</v>
      </c>
      <c r="W1513" s="70" t="n">
        <f aca="false">MAX(W1512,V1513)</f>
        <v>3.40150000000001</v>
      </c>
      <c r="X1513" s="70" t="n">
        <f aca="false">W1513-V1513</f>
        <v>0.00680000000000014</v>
      </c>
      <c r="Y1513" s="70" t="n">
        <f aca="false">Y1512+M1513</f>
        <v>3.00428747860205</v>
      </c>
      <c r="Z1513" s="70" t="n">
        <f aca="false">MAX(Z1512,Y1513)</f>
        <v>3.01213275418665</v>
      </c>
      <c r="AA1513" s="70" t="n">
        <f aca="false">Z1513-Y1513</f>
        <v>0.00784527558459658</v>
      </c>
      <c r="AB1513" s="72" t="n">
        <f aca="false">AB1512*(1+F1513)</f>
        <v>24.3752210398496</v>
      </c>
      <c r="AC1513" s="73" t="n">
        <f aca="false">MAX(AC1512,AB1513)</f>
        <v>24.5416870221788</v>
      </c>
      <c r="AD1513" s="70" t="n">
        <f aca="false">1-AB1513/AC1513</f>
        <v>0.00678298856059489</v>
      </c>
      <c r="AE1513" s="73" t="n">
        <f aca="false">AE1512*(1+M1513)</f>
        <v>16.5086703271207</v>
      </c>
      <c r="AF1513" s="73" t="n">
        <f aca="false">MAX(AF1512,AE1513)</f>
        <v>16.638828123728</v>
      </c>
      <c r="AG1513" s="70" t="n">
        <f aca="false">1-AE1513/AF1513</f>
        <v>0.00782253387314325</v>
      </c>
      <c r="AH1513" s="74" t="n">
        <f aca="false">IF(R1513&gt;0,AH1512+1,0)</f>
        <v>4</v>
      </c>
      <c r="AI1513" s="74" t="n">
        <f aca="false">IF(U1513&gt;0,AI1512+1,0)</f>
        <v>4</v>
      </c>
      <c r="AJ1513" s="74" t="n">
        <f aca="false">IF(G1513&gt;0,AJ1512+1,0)</f>
        <v>0</v>
      </c>
      <c r="AK1513" s="74" t="n">
        <f aca="false">IF(G1513&lt;=0,AK1512+1,0)</f>
        <v>4</v>
      </c>
      <c r="AL1513" s="74" t="n">
        <f aca="false">IF(K1513&gt;0,AL1512+1,0)</f>
        <v>0</v>
      </c>
      <c r="AM1513" s="74" t="n">
        <f aca="false">IF(K1513&lt;=0,AM1512+1,0)</f>
        <v>4</v>
      </c>
    </row>
    <row r="1514" customFormat="false" ht="15" hidden="false" customHeight="false" outlineLevel="0" collapsed="false">
      <c r="A1514" s="61" t="n">
        <v>1518</v>
      </c>
      <c r="B1514" s="62" t="n">
        <v>44119.5520833333</v>
      </c>
      <c r="C1514" s="63" t="n">
        <f aca="false">YEAR(B1514)</f>
        <v>2020</v>
      </c>
      <c r="D1514" s="32" t="s">
        <v>276</v>
      </c>
      <c r="E1514" s="64" t="n">
        <v>11849.15</v>
      </c>
      <c r="F1514" s="65" t="n">
        <v>0.0005</v>
      </c>
      <c r="G1514" s="66" t="n">
        <v>5.924575</v>
      </c>
      <c r="H1514" s="67" t="n">
        <f aca="false">E1514+IF(D1514="Long",1,-1)*G1514</f>
        <v>11843.225425</v>
      </c>
      <c r="I1514" s="68" t="n">
        <f aca="false">Assumptions!$B$58</f>
        <v>5.35750011455817</v>
      </c>
      <c r="J1514" s="68" t="n">
        <f aca="false">INDEX(Yearly!$D$5:$D$22,MATCH(C1514,Yearly!$A$5:$A$22,0))</f>
        <v>0.568938065262814</v>
      </c>
      <c r="K1514" s="68" t="n">
        <f aca="false">G1514-I1514-J1514</f>
        <v>-0.00186317982098261</v>
      </c>
      <c r="L1514" s="69" t="n">
        <f aca="false">(I1514+J1514)/Assumptions!$B$8</f>
        <v>0.000261318896149115</v>
      </c>
      <c r="M1514" s="70" t="n">
        <f aca="false">F1514-L1514</f>
        <v>0.000238681103850885</v>
      </c>
      <c r="N1514" s="71" t="n">
        <f aca="false">G1514*Assumptions!$B$7</f>
        <v>46596.782375</v>
      </c>
      <c r="O1514" s="71" t="n">
        <f aca="false">K1514*Assumptions!$B$7</f>
        <v>-14.6539092920282</v>
      </c>
      <c r="P1514" s="68" t="n">
        <f aca="false">P1513+G1514</f>
        <v>24483.52287</v>
      </c>
      <c r="Q1514" s="68" t="n">
        <f aca="false">MAX(Q1513,P1514)</f>
        <v>24558.22534</v>
      </c>
      <c r="R1514" s="68" t="n">
        <f aca="false">Q1514-P1514</f>
        <v>74.7024700000002</v>
      </c>
      <c r="S1514" s="68" t="n">
        <f aca="false">S1513+K1514</f>
        <v>15623.4503796622</v>
      </c>
      <c r="T1514" s="68" t="n">
        <f aca="false">MAX(T1513,S1514)</f>
        <v>15727.7850405613</v>
      </c>
      <c r="U1514" s="68" t="n">
        <f aca="false">T1514-S1514</f>
        <v>104.334660899105</v>
      </c>
      <c r="V1514" s="70" t="n">
        <f aca="false">V1513+F1514</f>
        <v>3.39520000000001</v>
      </c>
      <c r="W1514" s="70" t="n">
        <f aca="false">MAX(W1513,V1514)</f>
        <v>3.40150000000001</v>
      </c>
      <c r="X1514" s="70" t="n">
        <f aca="false">W1514-V1514</f>
        <v>0.00629999999999997</v>
      </c>
      <c r="Y1514" s="70" t="n">
        <f aca="false">Y1513+M1514</f>
        <v>3.0045261597059</v>
      </c>
      <c r="Z1514" s="70" t="n">
        <f aca="false">MAX(Z1513,Y1514)</f>
        <v>3.01213275418665</v>
      </c>
      <c r="AA1514" s="70" t="n">
        <f aca="false">Z1514-Y1514</f>
        <v>0.00760659448074552</v>
      </c>
      <c r="AB1514" s="72" t="n">
        <f aca="false">AB1513*(1+F1514)</f>
        <v>24.3874086503696</v>
      </c>
      <c r="AC1514" s="73" t="n">
        <f aca="false">MAX(AC1513,AB1514)</f>
        <v>24.5416870221788</v>
      </c>
      <c r="AD1514" s="70" t="n">
        <f aca="false">1-AB1514/AC1514</f>
        <v>0.00628638005487525</v>
      </c>
      <c r="AE1514" s="73" t="n">
        <f aca="false">AE1513*(1+M1514)</f>
        <v>16.5126106347775</v>
      </c>
      <c r="AF1514" s="73" t="n">
        <f aca="false">MAX(AF1513,AE1514)</f>
        <v>16.638828123728</v>
      </c>
      <c r="AG1514" s="70" t="n">
        <f aca="false">1-AE1514/AF1514</f>
        <v>0.0075857198603122</v>
      </c>
      <c r="AH1514" s="74" t="n">
        <f aca="false">IF(R1514&gt;0,AH1513+1,0)</f>
        <v>5</v>
      </c>
      <c r="AI1514" s="74" t="n">
        <f aca="false">IF(U1514&gt;0,AI1513+1,0)</f>
        <v>5</v>
      </c>
      <c r="AJ1514" s="74" t="n">
        <f aca="false">IF(G1514&gt;0,AJ1513+1,0)</f>
        <v>1</v>
      </c>
      <c r="AK1514" s="74" t="n">
        <f aca="false">IF(G1514&lt;=0,AK1513+1,0)</f>
        <v>0</v>
      </c>
      <c r="AL1514" s="74" t="n">
        <f aca="false">IF(K1514&gt;0,AL1513+1,0)</f>
        <v>0</v>
      </c>
      <c r="AM1514" s="74" t="n">
        <f aca="false">IF(K1514&lt;=0,AM1513+1,0)</f>
        <v>5</v>
      </c>
    </row>
    <row r="1515" customFormat="false" ht="15" hidden="false" customHeight="false" outlineLevel="0" collapsed="false">
      <c r="A1515" s="61" t="n">
        <v>1519</v>
      </c>
      <c r="B1515" s="62" t="n">
        <v>44123.40625</v>
      </c>
      <c r="C1515" s="63" t="n">
        <f aca="false">YEAR(B1515)</f>
        <v>2020</v>
      </c>
      <c r="D1515" s="32" t="s">
        <v>277</v>
      </c>
      <c r="E1515" s="64" t="n">
        <v>11843.35</v>
      </c>
      <c r="F1515" s="65" t="n">
        <v>0.0022</v>
      </c>
      <c r="G1515" s="66" t="n">
        <v>26.05537</v>
      </c>
      <c r="H1515" s="67" t="n">
        <f aca="false">E1515+IF(D1515="Long",1,-1)*G1515</f>
        <v>11869.40537</v>
      </c>
      <c r="I1515" s="68" t="n">
        <f aca="false">Assumptions!$B$58</f>
        <v>5.35750011455817</v>
      </c>
      <c r="J1515" s="68" t="n">
        <f aca="false">INDEX(Yearly!$D$5:$D$22,MATCH(C1515,Yearly!$A$5:$A$22,0))</f>
        <v>0.568938065262814</v>
      </c>
      <c r="K1515" s="68" t="n">
        <f aca="false">G1515-I1515-J1515</f>
        <v>20.128931820179</v>
      </c>
      <c r="L1515" s="69" t="n">
        <f aca="false">(I1515+J1515)/Assumptions!$B$8</f>
        <v>0.000261318896149115</v>
      </c>
      <c r="M1515" s="70" t="n">
        <f aca="false">F1515-L1515</f>
        <v>0.00193868110385088</v>
      </c>
      <c r="N1515" s="71" t="n">
        <f aca="false">G1515*Assumptions!$B$7</f>
        <v>204925.48505</v>
      </c>
      <c r="O1515" s="71" t="n">
        <f aca="false">K1515*Assumptions!$B$7</f>
        <v>158314.048765708</v>
      </c>
      <c r="P1515" s="68" t="n">
        <f aca="false">P1514+G1515</f>
        <v>24509.57824</v>
      </c>
      <c r="Q1515" s="68" t="n">
        <f aca="false">MAX(Q1514,P1515)</f>
        <v>24558.22534</v>
      </c>
      <c r="R1515" s="68" t="n">
        <f aca="false">Q1515-P1515</f>
        <v>48.647100000002</v>
      </c>
      <c r="S1515" s="68" t="n">
        <f aca="false">S1514+K1515</f>
        <v>15643.5793114824</v>
      </c>
      <c r="T1515" s="68" t="n">
        <f aca="false">MAX(T1514,S1515)</f>
        <v>15727.7850405613</v>
      </c>
      <c r="U1515" s="68" t="n">
        <f aca="false">T1515-S1515</f>
        <v>84.2057290789253</v>
      </c>
      <c r="V1515" s="70" t="n">
        <f aca="false">V1514+F1515</f>
        <v>3.39740000000001</v>
      </c>
      <c r="W1515" s="70" t="n">
        <f aca="false">MAX(W1514,V1515)</f>
        <v>3.40150000000001</v>
      </c>
      <c r="X1515" s="70" t="n">
        <f aca="false">W1515-V1515</f>
        <v>0.00409999999999977</v>
      </c>
      <c r="Y1515" s="70" t="n">
        <f aca="false">Y1514+M1515</f>
        <v>3.00646484080975</v>
      </c>
      <c r="Z1515" s="70" t="n">
        <f aca="false">MAX(Z1514,Y1515)</f>
        <v>3.01213275418665</v>
      </c>
      <c r="AA1515" s="70" t="n">
        <f aca="false">Z1515-Y1515</f>
        <v>0.00566791337689443</v>
      </c>
      <c r="AB1515" s="72" t="n">
        <f aca="false">AB1514*(1+F1515)</f>
        <v>24.4410609494004</v>
      </c>
      <c r="AC1515" s="73" t="n">
        <f aca="false">MAX(AC1514,AB1515)</f>
        <v>24.5416870221788</v>
      </c>
      <c r="AD1515" s="70" t="n">
        <f aca="false">1-AB1515/AC1515</f>
        <v>0.00410021009099604</v>
      </c>
      <c r="AE1515" s="73" t="n">
        <f aca="false">AE1514*(1+M1515)</f>
        <v>16.5446233209904</v>
      </c>
      <c r="AF1515" s="73" t="n">
        <f aca="false">MAX(AF1514,AE1515)</f>
        <v>16.638828123728</v>
      </c>
      <c r="AG1515" s="70" t="n">
        <f aca="false">1-AE1515/AF1515</f>
        <v>0.0056617450482136</v>
      </c>
      <c r="AH1515" s="74" t="n">
        <f aca="false">IF(R1515&gt;0,AH1514+1,0)</f>
        <v>6</v>
      </c>
      <c r="AI1515" s="74" t="n">
        <f aca="false">IF(U1515&gt;0,AI1514+1,0)</f>
        <v>6</v>
      </c>
      <c r="AJ1515" s="74" t="n">
        <f aca="false">IF(G1515&gt;0,AJ1514+1,0)</f>
        <v>2</v>
      </c>
      <c r="AK1515" s="74" t="n">
        <f aca="false">IF(G1515&lt;=0,AK1514+1,0)</f>
        <v>0</v>
      </c>
      <c r="AL1515" s="74" t="n">
        <f aca="false">IF(K1515&gt;0,AL1514+1,0)</f>
        <v>1</v>
      </c>
      <c r="AM1515" s="74" t="n">
        <f aca="false">IF(K1515&lt;=0,AM1514+1,0)</f>
        <v>0</v>
      </c>
    </row>
    <row r="1516" customFormat="false" ht="15" hidden="false" customHeight="false" outlineLevel="0" collapsed="false">
      <c r="A1516" s="61" t="n">
        <v>1520</v>
      </c>
      <c r="B1516" s="62" t="n">
        <v>44125.5729166667</v>
      </c>
      <c r="C1516" s="63" t="n">
        <f aca="false">YEAR(B1516)</f>
        <v>2020</v>
      </c>
      <c r="D1516" s="32" t="s">
        <v>276</v>
      </c>
      <c r="E1516" s="64" t="n">
        <v>11869.55</v>
      </c>
      <c r="F1516" s="65" t="n">
        <v>-0.0024</v>
      </c>
      <c r="G1516" s="66" t="n">
        <v>-28.48692</v>
      </c>
      <c r="H1516" s="67" t="n">
        <f aca="false">E1516+IF(D1516="Long",1,-1)*G1516</f>
        <v>11898.03692</v>
      </c>
      <c r="I1516" s="68" t="n">
        <f aca="false">Assumptions!$B$58</f>
        <v>5.35750011455817</v>
      </c>
      <c r="J1516" s="68" t="n">
        <f aca="false">INDEX(Yearly!$D$5:$D$22,MATCH(C1516,Yearly!$A$5:$A$22,0))</f>
        <v>0.568938065262814</v>
      </c>
      <c r="K1516" s="68" t="n">
        <f aca="false">G1516-I1516-J1516</f>
        <v>-34.413358179821</v>
      </c>
      <c r="L1516" s="69" t="n">
        <f aca="false">(I1516+J1516)/Assumptions!$B$8</f>
        <v>0.000261318896149115</v>
      </c>
      <c r="M1516" s="70" t="n">
        <f aca="false">F1516-L1516</f>
        <v>-0.00266131889614912</v>
      </c>
      <c r="N1516" s="71" t="n">
        <f aca="false">G1516*Assumptions!$B$7</f>
        <v>-224049.6258</v>
      </c>
      <c r="O1516" s="71" t="n">
        <f aca="false">K1516*Assumptions!$B$7</f>
        <v>-270661.062084292</v>
      </c>
      <c r="P1516" s="68" t="n">
        <f aca="false">P1515+G1516</f>
        <v>24481.09132</v>
      </c>
      <c r="Q1516" s="68" t="n">
        <f aca="false">MAX(Q1515,P1516)</f>
        <v>24558.22534</v>
      </c>
      <c r="R1516" s="68" t="n">
        <f aca="false">Q1516-P1516</f>
        <v>77.1340200000013</v>
      </c>
      <c r="S1516" s="68" t="n">
        <f aca="false">S1515+K1516</f>
        <v>15609.1659533025</v>
      </c>
      <c r="T1516" s="68" t="n">
        <f aca="false">MAX(T1515,S1516)</f>
        <v>15727.7850405613</v>
      </c>
      <c r="U1516" s="68" t="n">
        <f aca="false">T1516-S1516</f>
        <v>118.619087258747</v>
      </c>
      <c r="V1516" s="70" t="n">
        <f aca="false">V1515+F1516</f>
        <v>3.39500000000001</v>
      </c>
      <c r="W1516" s="70" t="n">
        <f aca="false">MAX(W1515,V1516)</f>
        <v>3.40150000000001</v>
      </c>
      <c r="X1516" s="70" t="n">
        <f aca="false">W1516-V1516</f>
        <v>0.00649999999999995</v>
      </c>
      <c r="Y1516" s="70" t="n">
        <f aca="false">Y1515+M1516</f>
        <v>3.0038035219136</v>
      </c>
      <c r="Z1516" s="70" t="n">
        <f aca="false">MAX(Z1515,Y1516)</f>
        <v>3.01213275418665</v>
      </c>
      <c r="AA1516" s="70" t="n">
        <f aca="false">Z1516-Y1516</f>
        <v>0.00832923227304372</v>
      </c>
      <c r="AB1516" s="72" t="n">
        <f aca="false">AB1515*(1+F1516)</f>
        <v>24.3824024031218</v>
      </c>
      <c r="AC1516" s="73" t="n">
        <f aca="false">MAX(AC1515,AB1516)</f>
        <v>24.5416870221788</v>
      </c>
      <c r="AD1516" s="70" t="n">
        <f aca="false">1-AB1516/AC1516</f>
        <v>0.00649036958677762</v>
      </c>
      <c r="AE1516" s="73" t="n">
        <f aca="false">AE1515*(1+M1516)</f>
        <v>16.5005928023166</v>
      </c>
      <c r="AF1516" s="73" t="n">
        <f aca="false">MAX(AF1515,AE1516)</f>
        <v>16.638828123728</v>
      </c>
      <c r="AG1516" s="70" t="n">
        <f aca="false">1-AE1516/AF1516</f>
        <v>0.00830799623528067</v>
      </c>
      <c r="AH1516" s="74" t="n">
        <f aca="false">IF(R1516&gt;0,AH1515+1,0)</f>
        <v>7</v>
      </c>
      <c r="AI1516" s="74" t="n">
        <f aca="false">IF(U1516&gt;0,AI1515+1,0)</f>
        <v>7</v>
      </c>
      <c r="AJ1516" s="74" t="n">
        <f aca="false">IF(G1516&gt;0,AJ1515+1,0)</f>
        <v>0</v>
      </c>
      <c r="AK1516" s="74" t="n">
        <f aca="false">IF(G1516&lt;=0,AK1515+1,0)</f>
        <v>1</v>
      </c>
      <c r="AL1516" s="74" t="n">
        <f aca="false">IF(K1516&gt;0,AL1515+1,0)</f>
        <v>0</v>
      </c>
      <c r="AM1516" s="74" t="n">
        <f aca="false">IF(K1516&lt;=0,AM1515+1,0)</f>
        <v>1</v>
      </c>
    </row>
    <row r="1517" customFormat="false" ht="15" hidden="false" customHeight="false" outlineLevel="0" collapsed="false">
      <c r="A1517" s="61" t="n">
        <v>1521</v>
      </c>
      <c r="B1517" s="62" t="n">
        <v>44126.4270833333</v>
      </c>
      <c r="C1517" s="63" t="n">
        <f aca="false">YEAR(B1517)</f>
        <v>2020</v>
      </c>
      <c r="D1517" s="32" t="s">
        <v>277</v>
      </c>
      <c r="E1517" s="64" t="n">
        <v>11897.8</v>
      </c>
      <c r="F1517" s="65" t="n">
        <v>-0.0004</v>
      </c>
      <c r="G1517" s="66" t="n">
        <v>-4.75912</v>
      </c>
      <c r="H1517" s="67" t="n">
        <f aca="false">E1517+IF(D1517="Long",1,-1)*G1517</f>
        <v>11893.04088</v>
      </c>
      <c r="I1517" s="68" t="n">
        <f aca="false">Assumptions!$B$58</f>
        <v>5.35750011455817</v>
      </c>
      <c r="J1517" s="68" t="n">
        <f aca="false">INDEX(Yearly!$D$5:$D$22,MATCH(C1517,Yearly!$A$5:$A$22,0))</f>
        <v>0.568938065262814</v>
      </c>
      <c r="K1517" s="68" t="n">
        <f aca="false">G1517-I1517-J1517</f>
        <v>-10.685558179821</v>
      </c>
      <c r="L1517" s="69" t="n">
        <f aca="false">(I1517+J1517)/Assumptions!$B$8</f>
        <v>0.000261318896149115</v>
      </c>
      <c r="M1517" s="70" t="n">
        <f aca="false">F1517-L1517</f>
        <v>-0.000661318896149116</v>
      </c>
      <c r="N1517" s="71" t="n">
        <f aca="false">G1517*Assumptions!$B$7</f>
        <v>-37430.4788</v>
      </c>
      <c r="O1517" s="71" t="n">
        <f aca="false">K1517*Assumptions!$B$7</f>
        <v>-84041.915084292</v>
      </c>
      <c r="P1517" s="68" t="n">
        <f aca="false">P1516+G1517</f>
        <v>24476.3322</v>
      </c>
      <c r="Q1517" s="68" t="n">
        <f aca="false">MAX(Q1516,P1517)</f>
        <v>24558.22534</v>
      </c>
      <c r="R1517" s="68" t="n">
        <f aca="false">Q1517-P1517</f>
        <v>81.8931400000001</v>
      </c>
      <c r="S1517" s="68" t="n">
        <f aca="false">S1516+K1517</f>
        <v>15598.4803951227</v>
      </c>
      <c r="T1517" s="68" t="n">
        <f aca="false">MAX(T1516,S1517)</f>
        <v>15727.7850405613</v>
      </c>
      <c r="U1517" s="68" t="n">
        <f aca="false">T1517-S1517</f>
        <v>129.304645438568</v>
      </c>
      <c r="V1517" s="70" t="n">
        <f aca="false">V1516+F1517</f>
        <v>3.39460000000001</v>
      </c>
      <c r="W1517" s="70" t="n">
        <f aca="false">MAX(W1516,V1517)</f>
        <v>3.40150000000001</v>
      </c>
      <c r="X1517" s="70" t="n">
        <f aca="false">W1517-V1517</f>
        <v>0.00689999999999991</v>
      </c>
      <c r="Y1517" s="70" t="n">
        <f aca="false">Y1516+M1517</f>
        <v>3.00314220301745</v>
      </c>
      <c r="Z1517" s="70" t="n">
        <f aca="false">MAX(Z1516,Y1517)</f>
        <v>3.01213275418665</v>
      </c>
      <c r="AA1517" s="70" t="n">
        <f aca="false">Z1517-Y1517</f>
        <v>0.00899055116919278</v>
      </c>
      <c r="AB1517" s="72" t="n">
        <f aca="false">AB1516*(1+F1517)</f>
        <v>24.3726494421606</v>
      </c>
      <c r="AC1517" s="73" t="n">
        <f aca="false">MAX(AC1516,AB1517)</f>
        <v>24.5416870221788</v>
      </c>
      <c r="AD1517" s="70" t="n">
        <f aca="false">1-AB1517/AC1517</f>
        <v>0.00688777343894287</v>
      </c>
      <c r="AE1517" s="73" t="n">
        <f aca="false">AE1516*(1+M1517)</f>
        <v>16.4896806484987</v>
      </c>
      <c r="AF1517" s="73" t="n">
        <f aca="false">MAX(AF1516,AE1517)</f>
        <v>16.638828123728</v>
      </c>
      <c r="AG1517" s="70" t="n">
        <f aca="false">1-AE1517/AF1517</f>
        <v>0.00896382089653025</v>
      </c>
      <c r="AH1517" s="74" t="n">
        <f aca="false">IF(R1517&gt;0,AH1516+1,0)</f>
        <v>8</v>
      </c>
      <c r="AI1517" s="74" t="n">
        <f aca="false">IF(U1517&gt;0,AI1516+1,0)</f>
        <v>8</v>
      </c>
      <c r="AJ1517" s="74" t="n">
        <f aca="false">IF(G1517&gt;0,AJ1516+1,0)</f>
        <v>0</v>
      </c>
      <c r="AK1517" s="74" t="n">
        <f aca="false">IF(G1517&lt;=0,AK1516+1,0)</f>
        <v>2</v>
      </c>
      <c r="AL1517" s="74" t="n">
        <f aca="false">IF(K1517&gt;0,AL1516+1,0)</f>
        <v>0</v>
      </c>
      <c r="AM1517" s="74" t="n">
        <f aca="false">IF(K1517&lt;=0,AM1516+1,0)</f>
        <v>2</v>
      </c>
    </row>
    <row r="1518" customFormat="false" ht="15" hidden="false" customHeight="false" outlineLevel="0" collapsed="false">
      <c r="A1518" s="61" t="n">
        <v>1522</v>
      </c>
      <c r="B1518" s="62" t="n">
        <v>44126.4479166667</v>
      </c>
      <c r="C1518" s="63" t="n">
        <f aca="false">YEAR(B1518)</f>
        <v>2020</v>
      </c>
      <c r="D1518" s="32" t="s">
        <v>276</v>
      </c>
      <c r="E1518" s="64" t="n">
        <v>11892.45</v>
      </c>
      <c r="F1518" s="65" t="n">
        <v>-0.0012</v>
      </c>
      <c r="G1518" s="66" t="n">
        <v>-14.27094</v>
      </c>
      <c r="H1518" s="67" t="n">
        <f aca="false">E1518+IF(D1518="Long",1,-1)*G1518</f>
        <v>11906.72094</v>
      </c>
      <c r="I1518" s="68" t="n">
        <f aca="false">Assumptions!$B$58</f>
        <v>5.35750011455817</v>
      </c>
      <c r="J1518" s="68" t="n">
        <f aca="false">INDEX(Yearly!$D$5:$D$22,MATCH(C1518,Yearly!$A$5:$A$22,0))</f>
        <v>0.568938065262814</v>
      </c>
      <c r="K1518" s="68" t="n">
        <f aca="false">G1518-I1518-J1518</f>
        <v>-20.197378179821</v>
      </c>
      <c r="L1518" s="69" t="n">
        <f aca="false">(I1518+J1518)/Assumptions!$B$8</f>
        <v>0.000261318896149115</v>
      </c>
      <c r="M1518" s="70" t="n">
        <f aca="false">F1518-L1518</f>
        <v>-0.00146131889614912</v>
      </c>
      <c r="N1518" s="71" t="n">
        <f aca="false">G1518*Assumptions!$B$7</f>
        <v>-112240.9431</v>
      </c>
      <c r="O1518" s="71" t="n">
        <f aca="false">K1518*Assumptions!$B$7</f>
        <v>-158852.379384292</v>
      </c>
      <c r="P1518" s="68" t="n">
        <f aca="false">P1517+G1518</f>
        <v>24462.06126</v>
      </c>
      <c r="Q1518" s="68" t="n">
        <f aca="false">MAX(Q1517,P1518)</f>
        <v>24558.22534</v>
      </c>
      <c r="R1518" s="68" t="n">
        <f aca="false">Q1518-P1518</f>
        <v>96.1640799999987</v>
      </c>
      <c r="S1518" s="68" t="n">
        <f aca="false">S1517+K1518</f>
        <v>15578.2830169429</v>
      </c>
      <c r="T1518" s="68" t="n">
        <f aca="false">MAX(T1517,S1518)</f>
        <v>15727.7850405613</v>
      </c>
      <c r="U1518" s="68" t="n">
        <f aca="false">T1518-S1518</f>
        <v>149.502023618388</v>
      </c>
      <c r="V1518" s="70" t="n">
        <f aca="false">V1517+F1518</f>
        <v>3.39340000000001</v>
      </c>
      <c r="W1518" s="70" t="n">
        <f aca="false">MAX(W1517,V1518)</f>
        <v>3.40150000000001</v>
      </c>
      <c r="X1518" s="70" t="n">
        <f aca="false">W1518-V1518</f>
        <v>0.00809999999999977</v>
      </c>
      <c r="Y1518" s="70" t="n">
        <f aca="false">Y1517+M1518</f>
        <v>3.00168088412131</v>
      </c>
      <c r="Z1518" s="70" t="n">
        <f aca="false">MAX(Z1517,Y1518)</f>
        <v>3.01213275418665</v>
      </c>
      <c r="AA1518" s="70" t="n">
        <f aca="false">Z1518-Y1518</f>
        <v>0.0104518700653418</v>
      </c>
      <c r="AB1518" s="72" t="n">
        <f aca="false">AB1517*(1+F1518)</f>
        <v>24.34340226283</v>
      </c>
      <c r="AC1518" s="73" t="n">
        <f aca="false">MAX(AC1517,AB1518)</f>
        <v>24.5416870221788</v>
      </c>
      <c r="AD1518" s="70" t="n">
        <f aca="false">1-AB1518/AC1518</f>
        <v>0.00807950811081615</v>
      </c>
      <c r="AE1518" s="73" t="n">
        <f aca="false">AE1517*(1+M1518)</f>
        <v>16.4655839665756</v>
      </c>
      <c r="AF1518" s="73" t="n">
        <f aca="false">MAX(AF1517,AE1518)</f>
        <v>16.638828123728</v>
      </c>
      <c r="AG1518" s="70" t="n">
        <f aca="false">1-AE1518/AF1518</f>
        <v>0.0104120407918216</v>
      </c>
      <c r="AH1518" s="74" t="n">
        <f aca="false">IF(R1518&gt;0,AH1517+1,0)</f>
        <v>9</v>
      </c>
      <c r="AI1518" s="74" t="n">
        <f aca="false">IF(U1518&gt;0,AI1517+1,0)</f>
        <v>9</v>
      </c>
      <c r="AJ1518" s="74" t="n">
        <f aca="false">IF(G1518&gt;0,AJ1517+1,0)</f>
        <v>0</v>
      </c>
      <c r="AK1518" s="74" t="n">
        <f aca="false">IF(G1518&lt;=0,AK1517+1,0)</f>
        <v>3</v>
      </c>
      <c r="AL1518" s="74" t="n">
        <f aca="false">IF(K1518&gt;0,AL1517+1,0)</f>
        <v>0</v>
      </c>
      <c r="AM1518" s="74" t="n">
        <f aca="false">IF(K1518&lt;=0,AM1517+1,0)</f>
        <v>3</v>
      </c>
    </row>
    <row r="1519" customFormat="false" ht="15" hidden="false" customHeight="false" outlineLevel="0" collapsed="false">
      <c r="A1519" s="61" t="n">
        <v>1523</v>
      </c>
      <c r="B1519" s="62" t="n">
        <v>44126.46875</v>
      </c>
      <c r="C1519" s="63" t="n">
        <f aca="false">YEAR(B1519)</f>
        <v>2020</v>
      </c>
      <c r="D1519" s="32" t="s">
        <v>277</v>
      </c>
      <c r="E1519" s="64" t="n">
        <v>11906.35</v>
      </c>
      <c r="F1519" s="65" t="n">
        <v>-0.0006</v>
      </c>
      <c r="G1519" s="66" t="n">
        <v>-7.14381</v>
      </c>
      <c r="H1519" s="67" t="n">
        <f aca="false">E1519+IF(D1519="Long",1,-1)*G1519</f>
        <v>11899.20619</v>
      </c>
      <c r="I1519" s="68" t="n">
        <f aca="false">Assumptions!$B$58</f>
        <v>5.35750011455817</v>
      </c>
      <c r="J1519" s="68" t="n">
        <f aca="false">INDEX(Yearly!$D$5:$D$22,MATCH(C1519,Yearly!$A$5:$A$22,0))</f>
        <v>0.568938065262814</v>
      </c>
      <c r="K1519" s="68" t="n">
        <f aca="false">G1519-I1519-J1519</f>
        <v>-13.070248179821</v>
      </c>
      <c r="L1519" s="69" t="n">
        <f aca="false">(I1519+J1519)/Assumptions!$B$8</f>
        <v>0.000261318896149115</v>
      </c>
      <c r="M1519" s="70" t="n">
        <f aca="false">F1519-L1519</f>
        <v>-0.000861318896149115</v>
      </c>
      <c r="N1519" s="71" t="n">
        <f aca="false">G1519*Assumptions!$B$7</f>
        <v>-56186.06565</v>
      </c>
      <c r="O1519" s="71" t="n">
        <f aca="false">K1519*Assumptions!$B$7</f>
        <v>-102797.501934292</v>
      </c>
      <c r="P1519" s="68" t="n">
        <f aca="false">P1518+G1519</f>
        <v>24454.91745</v>
      </c>
      <c r="Q1519" s="68" t="n">
        <f aca="false">MAX(Q1518,P1519)</f>
        <v>24558.22534</v>
      </c>
      <c r="R1519" s="68" t="n">
        <f aca="false">Q1519-P1519</f>
        <v>103.30789</v>
      </c>
      <c r="S1519" s="68" t="n">
        <f aca="false">S1518+K1519</f>
        <v>15565.2127687631</v>
      </c>
      <c r="T1519" s="68" t="n">
        <f aca="false">MAX(T1518,S1519)</f>
        <v>15727.7850405613</v>
      </c>
      <c r="U1519" s="68" t="n">
        <f aca="false">T1519-S1519</f>
        <v>162.57227179821</v>
      </c>
      <c r="V1519" s="70" t="n">
        <f aca="false">V1518+F1519</f>
        <v>3.39280000000001</v>
      </c>
      <c r="W1519" s="70" t="n">
        <f aca="false">MAX(W1518,V1519)</f>
        <v>3.40150000000001</v>
      </c>
      <c r="X1519" s="70" t="n">
        <f aca="false">W1519-V1519</f>
        <v>0.00869999999999971</v>
      </c>
      <c r="Y1519" s="70" t="n">
        <f aca="false">Y1518+M1519</f>
        <v>3.00081956522516</v>
      </c>
      <c r="Z1519" s="70" t="n">
        <f aca="false">MAX(Z1518,Y1519)</f>
        <v>3.01213275418665</v>
      </c>
      <c r="AA1519" s="70" t="n">
        <f aca="false">Z1519-Y1519</f>
        <v>0.0113131889614908</v>
      </c>
      <c r="AB1519" s="72" t="n">
        <f aca="false">AB1518*(1+F1519)</f>
        <v>24.3287962214723</v>
      </c>
      <c r="AC1519" s="73" t="n">
        <f aca="false">MAX(AC1518,AB1519)</f>
        <v>24.5416870221788</v>
      </c>
      <c r="AD1519" s="70" t="n">
        <f aca="false">1-AB1519/AC1519</f>
        <v>0.00867466040594966</v>
      </c>
      <c r="AE1519" s="73" t="n">
        <f aca="false">AE1518*(1+M1519)</f>
        <v>16.4514018479691</v>
      </c>
      <c r="AF1519" s="73" t="n">
        <f aca="false">MAX(AF1518,AE1519)</f>
        <v>16.638828123728</v>
      </c>
      <c r="AG1519" s="70" t="n">
        <f aca="false">1-AE1519/AF1519</f>
        <v>0.0112643916004892</v>
      </c>
      <c r="AH1519" s="74" t="n">
        <f aca="false">IF(R1519&gt;0,AH1518+1,0)</f>
        <v>10</v>
      </c>
      <c r="AI1519" s="74" t="n">
        <f aca="false">IF(U1519&gt;0,AI1518+1,0)</f>
        <v>10</v>
      </c>
      <c r="AJ1519" s="74" t="n">
        <f aca="false">IF(G1519&gt;0,AJ1518+1,0)</f>
        <v>0</v>
      </c>
      <c r="AK1519" s="74" t="n">
        <f aca="false">IF(G1519&lt;=0,AK1518+1,0)</f>
        <v>4</v>
      </c>
      <c r="AL1519" s="74" t="n">
        <f aca="false">IF(K1519&gt;0,AL1518+1,0)</f>
        <v>0</v>
      </c>
      <c r="AM1519" s="74" t="n">
        <f aca="false">IF(K1519&lt;=0,AM1518+1,0)</f>
        <v>4</v>
      </c>
    </row>
    <row r="1520" customFormat="false" ht="15" hidden="false" customHeight="false" outlineLevel="0" collapsed="false">
      <c r="A1520" s="61" t="n">
        <v>1524</v>
      </c>
      <c r="B1520" s="62" t="n">
        <v>44126.4895833333</v>
      </c>
      <c r="C1520" s="63" t="n">
        <f aca="false">YEAR(B1520)</f>
        <v>2020</v>
      </c>
      <c r="D1520" s="32" t="s">
        <v>276</v>
      </c>
      <c r="E1520" s="64" t="n">
        <v>11899.6</v>
      </c>
      <c r="F1520" s="65" t="n">
        <v>-0.0003</v>
      </c>
      <c r="G1520" s="66" t="n">
        <v>-3.56988</v>
      </c>
      <c r="H1520" s="67" t="n">
        <f aca="false">E1520+IF(D1520="Long",1,-1)*G1520</f>
        <v>11903.16988</v>
      </c>
      <c r="I1520" s="68" t="n">
        <f aca="false">Assumptions!$B$58</f>
        <v>5.35750011455817</v>
      </c>
      <c r="J1520" s="68" t="n">
        <f aca="false">INDEX(Yearly!$D$5:$D$22,MATCH(C1520,Yearly!$A$5:$A$22,0))</f>
        <v>0.568938065262814</v>
      </c>
      <c r="K1520" s="68" t="n">
        <f aca="false">G1520-I1520-J1520</f>
        <v>-9.49631817982098</v>
      </c>
      <c r="L1520" s="69" t="n">
        <f aca="false">(I1520+J1520)/Assumptions!$B$8</f>
        <v>0.000261318896149115</v>
      </c>
      <c r="M1520" s="70" t="n">
        <f aca="false">F1520-L1520</f>
        <v>-0.000561318896149115</v>
      </c>
      <c r="N1520" s="71" t="n">
        <f aca="false">G1520*Assumptions!$B$7</f>
        <v>-28077.1062</v>
      </c>
      <c r="O1520" s="71" t="n">
        <f aca="false">K1520*Assumptions!$B$7</f>
        <v>-74688.542484292</v>
      </c>
      <c r="P1520" s="68" t="n">
        <f aca="false">P1519+G1520</f>
        <v>24451.34757</v>
      </c>
      <c r="Q1520" s="68" t="n">
        <f aca="false">MAX(Q1519,P1520)</f>
        <v>24558.22534</v>
      </c>
      <c r="R1520" s="68" t="n">
        <f aca="false">Q1520-P1520</f>
        <v>106.877769999999</v>
      </c>
      <c r="S1520" s="68" t="n">
        <f aca="false">S1519+K1520</f>
        <v>15555.7164505833</v>
      </c>
      <c r="T1520" s="68" t="n">
        <f aca="false">MAX(T1519,S1520)</f>
        <v>15727.7850405613</v>
      </c>
      <c r="U1520" s="68" t="n">
        <f aca="false">T1520-S1520</f>
        <v>172.068589978031</v>
      </c>
      <c r="V1520" s="70" t="n">
        <f aca="false">V1519+F1520</f>
        <v>3.39250000000001</v>
      </c>
      <c r="W1520" s="70" t="n">
        <f aca="false">MAX(W1519,V1520)</f>
        <v>3.40150000000001</v>
      </c>
      <c r="X1520" s="70" t="n">
        <f aca="false">W1520-V1520</f>
        <v>0.0089999999999999</v>
      </c>
      <c r="Y1520" s="70" t="n">
        <f aca="false">Y1519+M1520</f>
        <v>3.00025824632901</v>
      </c>
      <c r="Z1520" s="70" t="n">
        <f aca="false">MAX(Z1519,Y1520)</f>
        <v>3.01213275418665</v>
      </c>
      <c r="AA1520" s="70" t="n">
        <f aca="false">Z1520-Y1520</f>
        <v>0.0118745078576401</v>
      </c>
      <c r="AB1520" s="72" t="n">
        <f aca="false">AB1519*(1+F1520)</f>
        <v>24.3214975826058</v>
      </c>
      <c r="AC1520" s="73" t="n">
        <f aca="false">MAX(AC1519,AB1520)</f>
        <v>24.5416870221788</v>
      </c>
      <c r="AD1520" s="70" t="n">
        <f aca="false">1-AB1520/AC1520</f>
        <v>0.00897205800782785</v>
      </c>
      <c r="AE1520" s="73" t="n">
        <f aca="false">AE1519*(1+M1520)</f>
        <v>16.4421673652437</v>
      </c>
      <c r="AF1520" s="73" t="n">
        <f aca="false">MAX(AF1519,AE1520)</f>
        <v>16.638828123728</v>
      </c>
      <c r="AG1520" s="70" t="n">
        <f aca="false">1-AE1520/AF1520</f>
        <v>0.0118193875807794</v>
      </c>
      <c r="AH1520" s="74" t="n">
        <f aca="false">IF(R1520&gt;0,AH1519+1,0)</f>
        <v>11</v>
      </c>
      <c r="AI1520" s="74" t="n">
        <f aca="false">IF(U1520&gt;0,AI1519+1,0)</f>
        <v>11</v>
      </c>
      <c r="AJ1520" s="74" t="n">
        <f aca="false">IF(G1520&gt;0,AJ1519+1,0)</f>
        <v>0</v>
      </c>
      <c r="AK1520" s="74" t="n">
        <f aca="false">IF(G1520&lt;=0,AK1519+1,0)</f>
        <v>5</v>
      </c>
      <c r="AL1520" s="74" t="n">
        <f aca="false">IF(K1520&gt;0,AL1519+1,0)</f>
        <v>0</v>
      </c>
      <c r="AM1520" s="74" t="n">
        <f aca="false">IF(K1520&lt;=0,AM1519+1,0)</f>
        <v>5</v>
      </c>
    </row>
    <row r="1521" customFormat="false" ht="15" hidden="false" customHeight="false" outlineLevel="0" collapsed="false">
      <c r="A1521" s="61" t="n">
        <v>1525</v>
      </c>
      <c r="B1521" s="62" t="n">
        <v>44126.5104166667</v>
      </c>
      <c r="C1521" s="63" t="n">
        <f aca="false">YEAR(B1521)</f>
        <v>2020</v>
      </c>
      <c r="D1521" s="32" t="s">
        <v>277</v>
      </c>
      <c r="E1521" s="64" t="n">
        <v>11903.55</v>
      </c>
      <c r="F1521" s="65" t="n">
        <v>-0.0043</v>
      </c>
      <c r="G1521" s="66" t="n">
        <v>-51.185265</v>
      </c>
      <c r="H1521" s="67" t="n">
        <f aca="false">E1521+IF(D1521="Long",1,-1)*G1521</f>
        <v>11852.364735</v>
      </c>
      <c r="I1521" s="68" t="n">
        <f aca="false">Assumptions!$B$58</f>
        <v>5.35750011455817</v>
      </c>
      <c r="J1521" s="68" t="n">
        <f aca="false">INDEX(Yearly!$D$5:$D$22,MATCH(C1521,Yearly!$A$5:$A$22,0))</f>
        <v>0.568938065262814</v>
      </c>
      <c r="K1521" s="68" t="n">
        <f aca="false">G1521-I1521-J1521</f>
        <v>-57.111703179821</v>
      </c>
      <c r="L1521" s="69" t="n">
        <f aca="false">(I1521+J1521)/Assumptions!$B$8</f>
        <v>0.000261318896149115</v>
      </c>
      <c r="M1521" s="70" t="n">
        <f aca="false">F1521-L1521</f>
        <v>-0.00456131889614912</v>
      </c>
      <c r="N1521" s="71" t="n">
        <f aca="false">G1521*Assumptions!$B$7</f>
        <v>-402572.109225</v>
      </c>
      <c r="O1521" s="71" t="n">
        <f aca="false">K1521*Assumptions!$B$7</f>
        <v>-449183.545509292</v>
      </c>
      <c r="P1521" s="68" t="n">
        <f aca="false">P1520+G1521</f>
        <v>24400.162305</v>
      </c>
      <c r="Q1521" s="68" t="n">
        <f aca="false">MAX(Q1520,P1521)</f>
        <v>24558.22534</v>
      </c>
      <c r="R1521" s="68" t="n">
        <f aca="false">Q1521-P1521</f>
        <v>158.063034999999</v>
      </c>
      <c r="S1521" s="68" t="n">
        <f aca="false">S1520+K1521</f>
        <v>15498.6047474034</v>
      </c>
      <c r="T1521" s="68" t="n">
        <f aca="false">MAX(T1520,S1521)</f>
        <v>15727.7850405613</v>
      </c>
      <c r="U1521" s="68" t="n">
        <f aca="false">T1521-S1521</f>
        <v>229.180293157851</v>
      </c>
      <c r="V1521" s="70" t="n">
        <f aca="false">V1520+F1521</f>
        <v>3.3882</v>
      </c>
      <c r="W1521" s="70" t="n">
        <f aca="false">MAX(W1520,V1521)</f>
        <v>3.40150000000001</v>
      </c>
      <c r="X1521" s="70" t="n">
        <f aca="false">W1521-V1521</f>
        <v>0.0133000000000001</v>
      </c>
      <c r="Y1521" s="70" t="n">
        <f aca="false">Y1520+M1521</f>
        <v>2.99569692743286</v>
      </c>
      <c r="Z1521" s="70" t="n">
        <f aca="false">MAX(Z1520,Y1521)</f>
        <v>3.01213275418665</v>
      </c>
      <c r="AA1521" s="70" t="n">
        <f aca="false">Z1521-Y1521</f>
        <v>0.0164358267537894</v>
      </c>
      <c r="AB1521" s="72" t="n">
        <f aca="false">AB1520*(1+F1521)</f>
        <v>24.2169151430006</v>
      </c>
      <c r="AC1521" s="73" t="n">
        <f aca="false">MAX(AC1520,AB1521)</f>
        <v>24.5416870221788</v>
      </c>
      <c r="AD1521" s="70" t="n">
        <f aca="false">1-AB1521/AC1521</f>
        <v>0.0132334781583942</v>
      </c>
      <c r="AE1521" s="73" t="n">
        <f aca="false">AE1520*(1+M1521)</f>
        <v>16.367169396547</v>
      </c>
      <c r="AF1521" s="73" t="n">
        <f aca="false">MAX(AF1520,AE1521)</f>
        <v>16.638828123728</v>
      </c>
      <c r="AG1521" s="70" t="n">
        <f aca="false">1-AE1521/AF1521</f>
        <v>0.0163267944810153</v>
      </c>
      <c r="AH1521" s="74" t="n">
        <f aca="false">IF(R1521&gt;0,AH1520+1,0)</f>
        <v>12</v>
      </c>
      <c r="AI1521" s="74" t="n">
        <f aca="false">IF(U1521&gt;0,AI1520+1,0)</f>
        <v>12</v>
      </c>
      <c r="AJ1521" s="74" t="n">
        <f aca="false">IF(G1521&gt;0,AJ1520+1,0)</f>
        <v>0</v>
      </c>
      <c r="AK1521" s="74" t="n">
        <f aca="false">IF(G1521&lt;=0,AK1520+1,0)</f>
        <v>6</v>
      </c>
      <c r="AL1521" s="74" t="n">
        <f aca="false">IF(K1521&gt;0,AL1520+1,0)</f>
        <v>0</v>
      </c>
      <c r="AM1521" s="74" t="n">
        <f aca="false">IF(K1521&lt;=0,AM1520+1,0)</f>
        <v>6</v>
      </c>
    </row>
    <row r="1522" customFormat="false" ht="15" hidden="false" customHeight="false" outlineLevel="0" collapsed="false">
      <c r="A1522" s="61" t="n">
        <v>1526</v>
      </c>
      <c r="B1522" s="62" t="n">
        <v>44126.53125</v>
      </c>
      <c r="C1522" s="63" t="n">
        <f aca="false">YEAR(B1522)</f>
        <v>2020</v>
      </c>
      <c r="D1522" s="32" t="s">
        <v>276</v>
      </c>
      <c r="E1522" s="64" t="n">
        <v>11852.65</v>
      </c>
      <c r="F1522" s="65" t="n">
        <v>-0.0091</v>
      </c>
      <c r="G1522" s="66" t="n">
        <v>-107.859115</v>
      </c>
      <c r="H1522" s="67" t="n">
        <f aca="false">E1522+IF(D1522="Long",1,-1)*G1522</f>
        <v>11960.509115</v>
      </c>
      <c r="I1522" s="68" t="n">
        <f aca="false">Assumptions!$B$58</f>
        <v>5.35750011455817</v>
      </c>
      <c r="J1522" s="68" t="n">
        <f aca="false">INDEX(Yearly!$D$5:$D$22,MATCH(C1522,Yearly!$A$5:$A$22,0))</f>
        <v>0.568938065262814</v>
      </c>
      <c r="K1522" s="68" t="n">
        <f aca="false">G1522-I1522-J1522</f>
        <v>-113.785553179821</v>
      </c>
      <c r="L1522" s="69" t="n">
        <f aca="false">(I1522+J1522)/Assumptions!$B$8</f>
        <v>0.000261318896149115</v>
      </c>
      <c r="M1522" s="70" t="n">
        <f aca="false">F1522-L1522</f>
        <v>-0.00936131889614912</v>
      </c>
      <c r="N1522" s="71" t="n">
        <f aca="false">G1522*Assumptions!$B$7</f>
        <v>-848311.939475</v>
      </c>
      <c r="O1522" s="71" t="n">
        <f aca="false">K1522*Assumptions!$B$7</f>
        <v>-894923.375759292</v>
      </c>
      <c r="P1522" s="68" t="n">
        <f aca="false">P1521+G1522</f>
        <v>24292.30319</v>
      </c>
      <c r="Q1522" s="68" t="n">
        <f aca="false">MAX(Q1521,P1522)</f>
        <v>24558.22534</v>
      </c>
      <c r="R1522" s="68" t="n">
        <f aca="false">Q1522-P1522</f>
        <v>265.922149999999</v>
      </c>
      <c r="S1522" s="68" t="n">
        <f aca="false">S1521+K1522</f>
        <v>15384.8191942236</v>
      </c>
      <c r="T1522" s="68" t="n">
        <f aca="false">MAX(T1521,S1522)</f>
        <v>15727.7850405613</v>
      </c>
      <c r="U1522" s="68" t="n">
        <f aca="false">T1522-S1522</f>
        <v>342.965846337673</v>
      </c>
      <c r="V1522" s="70" t="n">
        <f aca="false">V1521+F1522</f>
        <v>3.3791</v>
      </c>
      <c r="W1522" s="70" t="n">
        <f aca="false">MAX(W1521,V1522)</f>
        <v>3.40150000000001</v>
      </c>
      <c r="X1522" s="70" t="n">
        <f aca="false">W1522-V1522</f>
        <v>0.0224000000000002</v>
      </c>
      <c r="Y1522" s="70" t="n">
        <f aca="false">Y1521+M1522</f>
        <v>2.98633560853671</v>
      </c>
      <c r="Z1522" s="70" t="n">
        <f aca="false">MAX(Z1521,Y1522)</f>
        <v>3.01213275418665</v>
      </c>
      <c r="AA1522" s="70" t="n">
        <f aca="false">Z1522-Y1522</f>
        <v>0.0257971456499386</v>
      </c>
      <c r="AB1522" s="72" t="n">
        <f aca="false">AB1521*(1+F1522)</f>
        <v>23.9965412151993</v>
      </c>
      <c r="AC1522" s="73" t="n">
        <f aca="false">MAX(AC1521,AB1522)</f>
        <v>24.5416870221788</v>
      </c>
      <c r="AD1522" s="70" t="n">
        <f aca="false">1-AB1522/AC1522</f>
        <v>0.0222130535071526</v>
      </c>
      <c r="AE1522" s="73" t="n">
        <f aca="false">AE1521*(1+M1522)</f>
        <v>16.2139511043986</v>
      </c>
      <c r="AF1522" s="73" t="n">
        <f aca="false">MAX(AF1521,AE1522)</f>
        <v>16.638828123728</v>
      </c>
      <c r="AG1522" s="70" t="n">
        <f aca="false">1-AE1522/AF1522</f>
        <v>0.0255352730474756</v>
      </c>
      <c r="AH1522" s="74" t="n">
        <f aca="false">IF(R1522&gt;0,AH1521+1,0)</f>
        <v>13</v>
      </c>
      <c r="AI1522" s="74" t="n">
        <f aca="false">IF(U1522&gt;0,AI1521+1,0)</f>
        <v>13</v>
      </c>
      <c r="AJ1522" s="74" t="n">
        <f aca="false">IF(G1522&gt;0,AJ1521+1,0)</f>
        <v>0</v>
      </c>
      <c r="AK1522" s="74" t="n">
        <f aca="false">IF(G1522&lt;=0,AK1521+1,0)</f>
        <v>7</v>
      </c>
      <c r="AL1522" s="74" t="n">
        <f aca="false">IF(K1522&gt;0,AL1521+1,0)</f>
        <v>0</v>
      </c>
      <c r="AM1522" s="74" t="n">
        <f aca="false">IF(K1522&lt;=0,AM1521+1,0)</f>
        <v>7</v>
      </c>
    </row>
    <row r="1523" customFormat="false" ht="15" hidden="false" customHeight="false" outlineLevel="0" collapsed="false">
      <c r="A1523" s="61" t="n">
        <v>1527</v>
      </c>
      <c r="B1523" s="62" t="n">
        <v>44127.3854166667</v>
      </c>
      <c r="C1523" s="63" t="n">
        <f aca="false">YEAR(B1523)</f>
        <v>2020</v>
      </c>
      <c r="D1523" s="32" t="s">
        <v>277</v>
      </c>
      <c r="E1523" s="64" t="n">
        <v>11960.85</v>
      </c>
      <c r="F1523" s="65" t="n">
        <v>-0.0048</v>
      </c>
      <c r="G1523" s="66" t="n">
        <v>-57.41208</v>
      </c>
      <c r="H1523" s="67" t="n">
        <f aca="false">E1523+IF(D1523="Long",1,-1)*G1523</f>
        <v>11903.43792</v>
      </c>
      <c r="I1523" s="68" t="n">
        <f aca="false">Assumptions!$B$58</f>
        <v>5.35750011455817</v>
      </c>
      <c r="J1523" s="68" t="n">
        <f aca="false">INDEX(Yearly!$D$5:$D$22,MATCH(C1523,Yearly!$A$5:$A$22,0))</f>
        <v>0.568938065262814</v>
      </c>
      <c r="K1523" s="68" t="n">
        <f aca="false">G1523-I1523-J1523</f>
        <v>-63.338518179821</v>
      </c>
      <c r="L1523" s="69" t="n">
        <f aca="false">(I1523+J1523)/Assumptions!$B$8</f>
        <v>0.000261318896149115</v>
      </c>
      <c r="M1523" s="70" t="n">
        <f aca="false">F1523-L1523</f>
        <v>-0.00506131889614912</v>
      </c>
      <c r="N1523" s="71" t="n">
        <f aca="false">G1523*Assumptions!$B$7</f>
        <v>-451546.0092</v>
      </c>
      <c r="O1523" s="71" t="n">
        <f aca="false">K1523*Assumptions!$B$7</f>
        <v>-498157.445484292</v>
      </c>
      <c r="P1523" s="68" t="n">
        <f aca="false">P1522+G1523</f>
        <v>24234.89111</v>
      </c>
      <c r="Q1523" s="68" t="n">
        <f aca="false">MAX(Q1522,P1523)</f>
        <v>24558.22534</v>
      </c>
      <c r="R1523" s="68" t="n">
        <f aca="false">Q1523-P1523</f>
        <v>323.334229999997</v>
      </c>
      <c r="S1523" s="68" t="n">
        <f aca="false">S1522+K1523</f>
        <v>15321.4806760438</v>
      </c>
      <c r="T1523" s="68" t="n">
        <f aca="false">MAX(T1522,S1523)</f>
        <v>15727.7850405613</v>
      </c>
      <c r="U1523" s="68" t="n">
        <f aca="false">T1523-S1523</f>
        <v>406.304364517493</v>
      </c>
      <c r="V1523" s="70" t="n">
        <f aca="false">V1522+F1523</f>
        <v>3.3743</v>
      </c>
      <c r="W1523" s="70" t="n">
        <f aca="false">MAX(W1522,V1523)</f>
        <v>3.40150000000001</v>
      </c>
      <c r="X1523" s="70" t="n">
        <f aca="false">W1523-V1523</f>
        <v>0.0272000000000001</v>
      </c>
      <c r="Y1523" s="70" t="n">
        <f aca="false">Y1522+M1523</f>
        <v>2.98127428964056</v>
      </c>
      <c r="Z1523" s="70" t="n">
        <f aca="false">MAX(Z1522,Y1523)</f>
        <v>3.01213275418665</v>
      </c>
      <c r="AA1523" s="70" t="n">
        <f aca="false">Z1523-Y1523</f>
        <v>0.0308584645460877</v>
      </c>
      <c r="AB1523" s="72" t="n">
        <f aca="false">AB1522*(1+F1523)</f>
        <v>23.8813578173664</v>
      </c>
      <c r="AC1523" s="73" t="n">
        <f aca="false">MAX(AC1522,AB1523)</f>
        <v>24.5416870221788</v>
      </c>
      <c r="AD1523" s="70" t="n">
        <f aca="false">1-AB1523/AC1523</f>
        <v>0.0269064308503184</v>
      </c>
      <c r="AE1523" s="73" t="n">
        <f aca="false">AE1522*(1+M1523)</f>
        <v>16.1318871272927</v>
      </c>
      <c r="AF1523" s="73" t="n">
        <f aca="false">MAX(AF1522,AE1523)</f>
        <v>16.638828123728</v>
      </c>
      <c r="AG1523" s="70" t="n">
        <f aca="false">1-AE1523/AF1523</f>
        <v>0.0304673497836313</v>
      </c>
      <c r="AH1523" s="74" t="n">
        <f aca="false">IF(R1523&gt;0,AH1522+1,0)</f>
        <v>14</v>
      </c>
      <c r="AI1523" s="74" t="n">
        <f aca="false">IF(U1523&gt;0,AI1522+1,0)</f>
        <v>14</v>
      </c>
      <c r="AJ1523" s="74" t="n">
        <f aca="false">IF(G1523&gt;0,AJ1522+1,0)</f>
        <v>0</v>
      </c>
      <c r="AK1523" s="74" t="n">
        <f aca="false">IF(G1523&lt;=0,AK1522+1,0)</f>
        <v>8</v>
      </c>
      <c r="AL1523" s="74" t="n">
        <f aca="false">IF(K1523&gt;0,AL1522+1,0)</f>
        <v>0</v>
      </c>
      <c r="AM1523" s="74" t="n">
        <f aca="false">IF(K1523&lt;=0,AM1522+1,0)</f>
        <v>8</v>
      </c>
    </row>
    <row r="1524" customFormat="false" ht="15" hidden="false" customHeight="false" outlineLevel="0" collapsed="false">
      <c r="A1524" s="61" t="n">
        <v>1528</v>
      </c>
      <c r="B1524" s="62" t="n">
        <v>44130.40625</v>
      </c>
      <c r="C1524" s="63" t="n">
        <f aca="false">YEAR(B1524)</f>
        <v>2020</v>
      </c>
      <c r="D1524" s="32" t="s">
        <v>276</v>
      </c>
      <c r="E1524" s="64" t="n">
        <v>11903.05</v>
      </c>
      <c r="F1524" s="65" t="n">
        <v>0.0029</v>
      </c>
      <c r="G1524" s="66" t="n">
        <v>34.518845</v>
      </c>
      <c r="H1524" s="67" t="n">
        <f aca="false">E1524+IF(D1524="Long",1,-1)*G1524</f>
        <v>11868.531155</v>
      </c>
      <c r="I1524" s="68" t="n">
        <f aca="false">Assumptions!$B$58</f>
        <v>5.35750011455817</v>
      </c>
      <c r="J1524" s="68" t="n">
        <f aca="false">INDEX(Yearly!$D$5:$D$22,MATCH(C1524,Yearly!$A$5:$A$22,0))</f>
        <v>0.568938065262814</v>
      </c>
      <c r="K1524" s="68" t="n">
        <f aca="false">G1524-I1524-J1524</f>
        <v>28.592406820179</v>
      </c>
      <c r="L1524" s="69" t="n">
        <f aca="false">(I1524+J1524)/Assumptions!$B$8</f>
        <v>0.000261318896149115</v>
      </c>
      <c r="M1524" s="70" t="n">
        <f aca="false">F1524-L1524</f>
        <v>0.00263868110385088</v>
      </c>
      <c r="N1524" s="71" t="n">
        <f aca="false">G1524*Assumptions!$B$7</f>
        <v>271490.715925</v>
      </c>
      <c r="O1524" s="71" t="n">
        <f aca="false">K1524*Assumptions!$B$7</f>
        <v>224879.279640708</v>
      </c>
      <c r="P1524" s="68" t="n">
        <f aca="false">P1523+G1524</f>
        <v>24269.409955</v>
      </c>
      <c r="Q1524" s="68" t="n">
        <f aca="false">MAX(Q1523,P1524)</f>
        <v>24558.22534</v>
      </c>
      <c r="R1524" s="68" t="n">
        <f aca="false">Q1524-P1524</f>
        <v>288.815384999998</v>
      </c>
      <c r="S1524" s="68" t="n">
        <f aca="false">S1523+K1524</f>
        <v>15350.073082864</v>
      </c>
      <c r="T1524" s="68" t="n">
        <f aca="false">MAX(T1523,S1524)</f>
        <v>15727.7850405613</v>
      </c>
      <c r="U1524" s="68" t="n">
        <f aca="false">T1524-S1524</f>
        <v>377.711957697315</v>
      </c>
      <c r="V1524" s="70" t="n">
        <f aca="false">V1523+F1524</f>
        <v>3.3772</v>
      </c>
      <c r="W1524" s="70" t="n">
        <f aca="false">MAX(W1523,V1524)</f>
        <v>3.40150000000001</v>
      </c>
      <c r="X1524" s="70" t="n">
        <f aca="false">W1524-V1524</f>
        <v>0.0243000000000002</v>
      </c>
      <c r="Y1524" s="70" t="n">
        <f aca="false">Y1523+M1524</f>
        <v>2.98391297074441</v>
      </c>
      <c r="Z1524" s="70" t="n">
        <f aca="false">MAX(Z1523,Y1524)</f>
        <v>3.01213275418665</v>
      </c>
      <c r="AA1524" s="70" t="n">
        <f aca="false">Z1524-Y1524</f>
        <v>0.0282197834422369</v>
      </c>
      <c r="AB1524" s="72" t="n">
        <f aca="false">AB1523*(1+F1524)</f>
        <v>23.9506137550367</v>
      </c>
      <c r="AC1524" s="73" t="n">
        <f aca="false">MAX(AC1523,AB1524)</f>
        <v>24.5416870221788</v>
      </c>
      <c r="AD1524" s="70" t="n">
        <f aca="false">1-AB1524/AC1524</f>
        <v>0.0240844594997844</v>
      </c>
      <c r="AE1524" s="73" t="n">
        <f aca="false">AE1523*(1+M1524)</f>
        <v>16.1744540330249</v>
      </c>
      <c r="AF1524" s="73" t="n">
        <f aca="false">MAX(AF1523,AE1524)</f>
        <v>16.638828123728</v>
      </c>
      <c r="AG1524" s="70" t="n">
        <f aca="false">1-AE1524/AF1524</f>
        <v>0.0279090622999391</v>
      </c>
      <c r="AH1524" s="74" t="n">
        <f aca="false">IF(R1524&gt;0,AH1523+1,0)</f>
        <v>15</v>
      </c>
      <c r="AI1524" s="74" t="n">
        <f aca="false">IF(U1524&gt;0,AI1523+1,0)</f>
        <v>15</v>
      </c>
      <c r="AJ1524" s="74" t="n">
        <f aca="false">IF(G1524&gt;0,AJ1523+1,0)</f>
        <v>1</v>
      </c>
      <c r="AK1524" s="74" t="n">
        <f aca="false">IF(G1524&lt;=0,AK1523+1,0)</f>
        <v>0</v>
      </c>
      <c r="AL1524" s="74" t="n">
        <f aca="false">IF(K1524&gt;0,AL1523+1,0)</f>
        <v>1</v>
      </c>
      <c r="AM1524" s="74" t="n">
        <f aca="false">IF(K1524&lt;=0,AM1523+1,0)</f>
        <v>0</v>
      </c>
    </row>
    <row r="1525" customFormat="false" ht="15" hidden="false" customHeight="false" outlineLevel="0" collapsed="false">
      <c r="A1525" s="61" t="n">
        <v>1529</v>
      </c>
      <c r="B1525" s="62" t="n">
        <v>44131.6145833333</v>
      </c>
      <c r="C1525" s="63" t="n">
        <f aca="false">YEAR(B1525)</f>
        <v>2020</v>
      </c>
      <c r="D1525" s="32" t="s">
        <v>277</v>
      </c>
      <c r="E1525" s="64" t="n">
        <v>11868.75</v>
      </c>
      <c r="F1525" s="65" t="n">
        <v>-0.0032</v>
      </c>
      <c r="G1525" s="66" t="n">
        <v>-37.98</v>
      </c>
      <c r="H1525" s="67" t="n">
        <f aca="false">E1525+IF(D1525="Long",1,-1)*G1525</f>
        <v>11830.77</v>
      </c>
      <c r="I1525" s="68" t="n">
        <f aca="false">Assumptions!$B$58</f>
        <v>5.35750011455817</v>
      </c>
      <c r="J1525" s="68" t="n">
        <f aca="false">INDEX(Yearly!$D$5:$D$22,MATCH(C1525,Yearly!$A$5:$A$22,0))</f>
        <v>0.568938065262814</v>
      </c>
      <c r="K1525" s="68" t="n">
        <f aca="false">G1525-I1525-J1525</f>
        <v>-43.906438179821</v>
      </c>
      <c r="L1525" s="69" t="n">
        <f aca="false">(I1525+J1525)/Assumptions!$B$8</f>
        <v>0.000261318896149115</v>
      </c>
      <c r="M1525" s="70" t="n">
        <f aca="false">F1525-L1525</f>
        <v>-0.00346131889614912</v>
      </c>
      <c r="N1525" s="71" t="n">
        <f aca="false">G1525*Assumptions!$B$7</f>
        <v>-298712.7</v>
      </c>
      <c r="O1525" s="71" t="n">
        <f aca="false">K1525*Assumptions!$B$7</f>
        <v>-345324.136284292</v>
      </c>
      <c r="P1525" s="68" t="n">
        <f aca="false">P1524+G1525</f>
        <v>24231.429955</v>
      </c>
      <c r="Q1525" s="68" t="n">
        <f aca="false">MAX(Q1524,P1525)</f>
        <v>24558.22534</v>
      </c>
      <c r="R1525" s="68" t="n">
        <f aca="false">Q1525-P1525</f>
        <v>326.795384999998</v>
      </c>
      <c r="S1525" s="68" t="n">
        <f aca="false">S1524+K1525</f>
        <v>15306.1666446842</v>
      </c>
      <c r="T1525" s="68" t="n">
        <f aca="false">MAX(T1524,S1525)</f>
        <v>15727.7850405613</v>
      </c>
      <c r="U1525" s="68" t="n">
        <f aca="false">T1525-S1525</f>
        <v>421.618395877136</v>
      </c>
      <c r="V1525" s="70" t="n">
        <f aca="false">V1524+F1525</f>
        <v>3.374</v>
      </c>
      <c r="W1525" s="70" t="n">
        <f aca="false">MAX(W1524,V1525)</f>
        <v>3.40150000000001</v>
      </c>
      <c r="X1525" s="70" t="n">
        <f aca="false">W1525-V1525</f>
        <v>0.0275000000000003</v>
      </c>
      <c r="Y1525" s="70" t="n">
        <f aca="false">Y1524+M1525</f>
        <v>2.98045165184826</v>
      </c>
      <c r="Z1525" s="70" t="n">
        <f aca="false">MAX(Z1524,Y1525)</f>
        <v>3.01213275418665</v>
      </c>
      <c r="AA1525" s="70" t="n">
        <f aca="false">Z1525-Y1525</f>
        <v>0.0316811023383861</v>
      </c>
      <c r="AB1525" s="72" t="n">
        <f aca="false">AB1524*(1+F1525)</f>
        <v>23.8739717910206</v>
      </c>
      <c r="AC1525" s="73" t="n">
        <f aca="false">MAX(AC1524,AB1525)</f>
        <v>24.5416870221788</v>
      </c>
      <c r="AD1525" s="70" t="n">
        <f aca="false">1-AB1525/AC1525</f>
        <v>0.027207389229385</v>
      </c>
      <c r="AE1525" s="73" t="n">
        <f aca="false">AE1524*(1+M1525)</f>
        <v>16.1184690896455</v>
      </c>
      <c r="AF1525" s="73" t="n">
        <f aca="false">MAX(AF1524,AE1525)</f>
        <v>16.638828123728</v>
      </c>
      <c r="AG1525" s="70" t="n">
        <f aca="false">1-AE1525/AF1525</f>
        <v>0.0312737790313755</v>
      </c>
      <c r="AH1525" s="74" t="n">
        <f aca="false">IF(R1525&gt;0,AH1524+1,0)</f>
        <v>16</v>
      </c>
      <c r="AI1525" s="74" t="n">
        <f aca="false">IF(U1525&gt;0,AI1524+1,0)</f>
        <v>16</v>
      </c>
      <c r="AJ1525" s="74" t="n">
        <f aca="false">IF(G1525&gt;0,AJ1524+1,0)</f>
        <v>0</v>
      </c>
      <c r="AK1525" s="74" t="n">
        <f aca="false">IF(G1525&lt;=0,AK1524+1,0)</f>
        <v>1</v>
      </c>
      <c r="AL1525" s="74" t="n">
        <f aca="false">IF(K1525&gt;0,AL1524+1,0)</f>
        <v>0</v>
      </c>
      <c r="AM1525" s="74" t="n">
        <f aca="false">IF(K1525&lt;=0,AM1524+1,0)</f>
        <v>1</v>
      </c>
    </row>
    <row r="1526" customFormat="false" ht="15" hidden="false" customHeight="false" outlineLevel="0" collapsed="false">
      <c r="A1526" s="61" t="n">
        <v>1530</v>
      </c>
      <c r="B1526" s="62" t="n">
        <v>44132.4479166667</v>
      </c>
      <c r="C1526" s="63" t="n">
        <f aca="false">YEAR(B1526)</f>
        <v>2020</v>
      </c>
      <c r="D1526" s="32" t="s">
        <v>276</v>
      </c>
      <c r="E1526" s="64" t="n">
        <v>11830.25</v>
      </c>
      <c r="F1526" s="65" t="n">
        <v>0.0097</v>
      </c>
      <c r="G1526" s="66" t="n">
        <v>114.753425</v>
      </c>
      <c r="H1526" s="67" t="n">
        <f aca="false">E1526+IF(D1526="Long",1,-1)*G1526</f>
        <v>11715.496575</v>
      </c>
      <c r="I1526" s="68" t="n">
        <f aca="false">Assumptions!$B$58</f>
        <v>5.35750011455817</v>
      </c>
      <c r="J1526" s="68" t="n">
        <f aca="false">INDEX(Yearly!$D$5:$D$22,MATCH(C1526,Yearly!$A$5:$A$22,0))</f>
        <v>0.568938065262814</v>
      </c>
      <c r="K1526" s="68" t="n">
        <f aca="false">G1526-I1526-J1526</f>
        <v>108.826986820179</v>
      </c>
      <c r="L1526" s="69" t="n">
        <f aca="false">(I1526+J1526)/Assumptions!$B$8</f>
        <v>0.000261318896149115</v>
      </c>
      <c r="M1526" s="70" t="n">
        <f aca="false">F1526-L1526</f>
        <v>0.00943868110385089</v>
      </c>
      <c r="N1526" s="71" t="n">
        <f aca="false">G1526*Assumptions!$B$7</f>
        <v>902535.687625</v>
      </c>
      <c r="O1526" s="71" t="n">
        <f aca="false">K1526*Assumptions!$B$7</f>
        <v>855924.251340708</v>
      </c>
      <c r="P1526" s="68" t="n">
        <f aca="false">P1525+G1526</f>
        <v>24346.18338</v>
      </c>
      <c r="Q1526" s="68" t="n">
        <f aca="false">MAX(Q1525,P1526)</f>
        <v>24558.22534</v>
      </c>
      <c r="R1526" s="68" t="n">
        <f aca="false">Q1526-P1526</f>
        <v>212.041959999999</v>
      </c>
      <c r="S1526" s="68" t="n">
        <f aca="false">S1525+K1526</f>
        <v>15414.9936315043</v>
      </c>
      <c r="T1526" s="68" t="n">
        <f aca="false">MAX(T1525,S1526)</f>
        <v>15727.7850405613</v>
      </c>
      <c r="U1526" s="68" t="n">
        <f aca="false">T1526-S1526</f>
        <v>312.791409056958</v>
      </c>
      <c r="V1526" s="70" t="n">
        <f aca="false">V1525+F1526</f>
        <v>3.3837</v>
      </c>
      <c r="W1526" s="70" t="n">
        <f aca="false">MAX(W1525,V1526)</f>
        <v>3.40150000000001</v>
      </c>
      <c r="X1526" s="70" t="n">
        <f aca="false">W1526-V1526</f>
        <v>0.0178000000000003</v>
      </c>
      <c r="Y1526" s="70" t="n">
        <f aca="false">Y1525+M1526</f>
        <v>2.98989033295211</v>
      </c>
      <c r="Z1526" s="70" t="n">
        <f aca="false">MAX(Z1525,Y1526)</f>
        <v>3.01213275418665</v>
      </c>
      <c r="AA1526" s="70" t="n">
        <f aca="false">Z1526-Y1526</f>
        <v>0.0222424212345351</v>
      </c>
      <c r="AB1526" s="72" t="n">
        <f aca="false">AB1525*(1+F1526)</f>
        <v>24.1055493173935</v>
      </c>
      <c r="AC1526" s="73" t="n">
        <f aca="false">MAX(AC1525,AB1526)</f>
        <v>24.5416870221788</v>
      </c>
      <c r="AD1526" s="70" t="n">
        <f aca="false">1-AB1526/AC1526</f>
        <v>0.01777130090491</v>
      </c>
      <c r="AE1526" s="73" t="n">
        <f aca="false">AE1525*(1+M1526)</f>
        <v>16.2706061792649</v>
      </c>
      <c r="AF1526" s="73" t="n">
        <f aca="false">MAX(AF1525,AE1526)</f>
        <v>16.638828123728</v>
      </c>
      <c r="AG1526" s="70" t="n">
        <f aca="false">1-AE1526/AF1526</f>
        <v>0.0221302811547142</v>
      </c>
      <c r="AH1526" s="74" t="n">
        <f aca="false">IF(R1526&gt;0,AH1525+1,0)</f>
        <v>17</v>
      </c>
      <c r="AI1526" s="74" t="n">
        <f aca="false">IF(U1526&gt;0,AI1525+1,0)</f>
        <v>17</v>
      </c>
      <c r="AJ1526" s="74" t="n">
        <f aca="false">IF(G1526&gt;0,AJ1525+1,0)</f>
        <v>1</v>
      </c>
      <c r="AK1526" s="74" t="n">
        <f aca="false">IF(G1526&lt;=0,AK1525+1,0)</f>
        <v>0</v>
      </c>
      <c r="AL1526" s="74" t="n">
        <f aca="false">IF(K1526&gt;0,AL1525+1,0)</f>
        <v>1</v>
      </c>
      <c r="AM1526" s="74" t="n">
        <f aca="false">IF(K1526&lt;=0,AM1525+1,0)</f>
        <v>0</v>
      </c>
    </row>
    <row r="1527" customFormat="false" ht="15" hidden="false" customHeight="false" outlineLevel="0" collapsed="false">
      <c r="A1527" s="61" t="n">
        <v>1531</v>
      </c>
      <c r="B1527" s="62" t="n">
        <v>44137.6145833333</v>
      </c>
      <c r="C1527" s="63" t="n">
        <f aca="false">YEAR(B1527)</f>
        <v>2020</v>
      </c>
      <c r="D1527" s="32" t="s">
        <v>277</v>
      </c>
      <c r="E1527" s="64" t="n">
        <v>11715.45</v>
      </c>
      <c r="F1527" s="65" t="n">
        <v>0.0901</v>
      </c>
      <c r="G1527" s="66" t="n">
        <v>1055.562045</v>
      </c>
      <c r="H1527" s="67" t="n">
        <f aca="false">E1527+IF(D1527="Long",1,-1)*G1527</f>
        <v>12771.012045</v>
      </c>
      <c r="I1527" s="68" t="n">
        <f aca="false">Assumptions!$B$58</f>
        <v>5.35750011455817</v>
      </c>
      <c r="J1527" s="68" t="n">
        <f aca="false">INDEX(Yearly!$D$5:$D$22,MATCH(C1527,Yearly!$A$5:$A$22,0))</f>
        <v>0.568938065262814</v>
      </c>
      <c r="K1527" s="68" t="n">
        <f aca="false">G1527-I1527-J1527</f>
        <v>1049.63560682018</v>
      </c>
      <c r="L1527" s="69" t="n">
        <f aca="false">(I1527+J1527)/Assumptions!$B$8</f>
        <v>0.000261318896149115</v>
      </c>
      <c r="M1527" s="70" t="n">
        <f aca="false">F1527-L1527</f>
        <v>0.0898386811038509</v>
      </c>
      <c r="N1527" s="71" t="n">
        <f aca="false">G1527*Assumptions!$B$7</f>
        <v>8301995.483925</v>
      </c>
      <c r="O1527" s="71" t="n">
        <f aca="false">K1527*Assumptions!$B$7</f>
        <v>8255384.04764071</v>
      </c>
      <c r="P1527" s="68" t="n">
        <f aca="false">P1526+G1527</f>
        <v>25401.745425</v>
      </c>
      <c r="Q1527" s="68" t="n">
        <f aca="false">MAX(Q1526,P1527)</f>
        <v>25401.745425</v>
      </c>
      <c r="R1527" s="68" t="n">
        <f aca="false">Q1527-P1527</f>
        <v>0</v>
      </c>
      <c r="S1527" s="68" t="n">
        <f aca="false">S1526+K1527</f>
        <v>16464.6292383245</v>
      </c>
      <c r="T1527" s="68" t="n">
        <f aca="false">MAX(T1526,S1527)</f>
        <v>16464.6292383245</v>
      </c>
      <c r="U1527" s="68" t="n">
        <f aca="false">T1527-S1527</f>
        <v>0</v>
      </c>
      <c r="V1527" s="70" t="n">
        <f aca="false">V1526+F1527</f>
        <v>3.4738</v>
      </c>
      <c r="W1527" s="70" t="n">
        <f aca="false">MAX(W1526,V1527)</f>
        <v>3.4738</v>
      </c>
      <c r="X1527" s="70" t="n">
        <f aca="false">W1527-V1527</f>
        <v>0</v>
      </c>
      <c r="Y1527" s="70" t="n">
        <f aca="false">Y1526+M1527</f>
        <v>3.07972901405596</v>
      </c>
      <c r="Z1527" s="70" t="n">
        <f aca="false">MAX(Z1526,Y1527)</f>
        <v>3.07972901405596</v>
      </c>
      <c r="AA1527" s="70" t="n">
        <f aca="false">Z1527-Y1527</f>
        <v>0</v>
      </c>
      <c r="AB1527" s="72" t="n">
        <f aca="false">AB1526*(1+F1527)</f>
        <v>26.2774593108907</v>
      </c>
      <c r="AC1527" s="73" t="n">
        <f aca="false">MAX(AC1526,AB1527)</f>
        <v>26.2774593108907</v>
      </c>
      <c r="AD1527" s="70" t="n">
        <f aca="false">1-AB1527/AC1527</f>
        <v>0</v>
      </c>
      <c r="AE1527" s="73" t="n">
        <f aca="false">AE1526*(1+M1527)</f>
        <v>17.7323359791703</v>
      </c>
      <c r="AF1527" s="73" t="n">
        <f aca="false">MAX(AF1526,AE1527)</f>
        <v>17.7323359791703</v>
      </c>
      <c r="AG1527" s="70" t="n">
        <f aca="false">1-AE1527/AF1527</f>
        <v>0</v>
      </c>
      <c r="AH1527" s="74" t="n">
        <f aca="false">IF(R1527&gt;0,AH1526+1,0)</f>
        <v>0</v>
      </c>
      <c r="AI1527" s="74" t="n">
        <f aca="false">IF(U1527&gt;0,AI1526+1,0)</f>
        <v>0</v>
      </c>
      <c r="AJ1527" s="74" t="n">
        <f aca="false">IF(G1527&gt;0,AJ1526+1,0)</f>
        <v>2</v>
      </c>
      <c r="AK1527" s="74" t="n">
        <f aca="false">IF(G1527&lt;=0,AK1526+1,0)</f>
        <v>0</v>
      </c>
      <c r="AL1527" s="74" t="n">
        <f aca="false">IF(K1527&gt;0,AL1526+1,0)</f>
        <v>2</v>
      </c>
      <c r="AM1527" s="74" t="n">
        <f aca="false">IF(K1527&lt;=0,AM1526+1,0)</f>
        <v>0</v>
      </c>
    </row>
    <row r="1528" customFormat="false" ht="15" hidden="false" customHeight="false" outlineLevel="0" collapsed="false">
      <c r="A1528" s="61" t="n">
        <v>1532</v>
      </c>
      <c r="B1528" s="62" t="n">
        <v>44154.6354166667</v>
      </c>
      <c r="C1528" s="63" t="n">
        <f aca="false">YEAR(B1528)</f>
        <v>2020</v>
      </c>
      <c r="D1528" s="32" t="s">
        <v>276</v>
      </c>
      <c r="E1528" s="64" t="n">
        <v>12771.3</v>
      </c>
      <c r="F1528" s="65" t="n">
        <v>-0.0033</v>
      </c>
      <c r="G1528" s="66" t="n">
        <v>-42.14529</v>
      </c>
      <c r="H1528" s="67" t="n">
        <f aca="false">E1528+IF(D1528="Long",1,-1)*G1528</f>
        <v>12813.44529</v>
      </c>
      <c r="I1528" s="68" t="n">
        <f aca="false">Assumptions!$B$58</f>
        <v>5.35750011455817</v>
      </c>
      <c r="J1528" s="68" t="n">
        <f aca="false">INDEX(Yearly!$D$5:$D$22,MATCH(C1528,Yearly!$A$5:$A$22,0))</f>
        <v>0.568938065262814</v>
      </c>
      <c r="K1528" s="68" t="n">
        <f aca="false">G1528-I1528-J1528</f>
        <v>-48.071728179821</v>
      </c>
      <c r="L1528" s="69" t="n">
        <f aca="false">(I1528+J1528)/Assumptions!$B$8</f>
        <v>0.000261318896149115</v>
      </c>
      <c r="M1528" s="70" t="n">
        <f aca="false">F1528-L1528</f>
        <v>-0.00356131889614912</v>
      </c>
      <c r="N1528" s="71" t="n">
        <f aca="false">G1528*Assumptions!$B$7</f>
        <v>-331472.70585</v>
      </c>
      <c r="O1528" s="71" t="n">
        <f aca="false">K1528*Assumptions!$B$7</f>
        <v>-378084.142134292</v>
      </c>
      <c r="P1528" s="68" t="n">
        <f aca="false">P1527+G1528</f>
        <v>25359.600135</v>
      </c>
      <c r="Q1528" s="68" t="n">
        <f aca="false">MAX(Q1527,P1528)</f>
        <v>25401.745425</v>
      </c>
      <c r="R1528" s="68" t="n">
        <f aca="false">Q1528-P1528</f>
        <v>42.1452900000004</v>
      </c>
      <c r="S1528" s="68" t="n">
        <f aca="false">S1527+K1528</f>
        <v>16416.5575101447</v>
      </c>
      <c r="T1528" s="68" t="n">
        <f aca="false">MAX(T1527,S1528)</f>
        <v>16464.6292383245</v>
      </c>
      <c r="U1528" s="68" t="n">
        <f aca="false">T1528-S1528</f>
        <v>48.0717281798206</v>
      </c>
      <c r="V1528" s="70" t="n">
        <f aca="false">V1527+F1528</f>
        <v>3.47050000000001</v>
      </c>
      <c r="W1528" s="70" t="n">
        <f aca="false">MAX(W1527,V1528)</f>
        <v>3.4738</v>
      </c>
      <c r="X1528" s="70" t="n">
        <f aca="false">W1528-V1528</f>
        <v>0.00329999999999986</v>
      </c>
      <c r="Y1528" s="70" t="n">
        <f aca="false">Y1527+M1528</f>
        <v>3.07616769515981</v>
      </c>
      <c r="Z1528" s="70" t="n">
        <f aca="false">MAX(Z1527,Y1528)</f>
        <v>3.07972901405596</v>
      </c>
      <c r="AA1528" s="70" t="n">
        <f aca="false">Z1528-Y1528</f>
        <v>0.00356131889614897</v>
      </c>
      <c r="AB1528" s="72" t="n">
        <f aca="false">AB1527*(1+F1528)</f>
        <v>26.1907436951647</v>
      </c>
      <c r="AC1528" s="73" t="n">
        <f aca="false">MAX(AC1527,AB1528)</f>
        <v>26.2774593108907</v>
      </c>
      <c r="AD1528" s="70" t="n">
        <f aca="false">1-AB1528/AC1528</f>
        <v>0.00329999999999997</v>
      </c>
      <c r="AE1528" s="73" t="n">
        <f aca="false">AE1527*(1+M1528)</f>
        <v>17.6691854759748</v>
      </c>
      <c r="AF1528" s="73" t="n">
        <f aca="false">MAX(AF1527,AE1528)</f>
        <v>17.7323359791703</v>
      </c>
      <c r="AG1528" s="70" t="n">
        <f aca="false">1-AE1528/AF1528</f>
        <v>0.00356131889614908</v>
      </c>
      <c r="AH1528" s="74" t="n">
        <f aca="false">IF(R1528&gt;0,AH1527+1,0)</f>
        <v>1</v>
      </c>
      <c r="AI1528" s="74" t="n">
        <f aca="false">IF(U1528&gt;0,AI1527+1,0)</f>
        <v>1</v>
      </c>
      <c r="AJ1528" s="74" t="n">
        <f aca="false">IF(G1528&gt;0,AJ1527+1,0)</f>
        <v>0</v>
      </c>
      <c r="AK1528" s="74" t="n">
        <f aca="false">IF(G1528&lt;=0,AK1527+1,0)</f>
        <v>1</v>
      </c>
      <c r="AL1528" s="74" t="n">
        <f aca="false">IF(K1528&gt;0,AL1527+1,0)</f>
        <v>0</v>
      </c>
      <c r="AM1528" s="74" t="n">
        <f aca="false">IF(K1528&lt;=0,AM1527+1,0)</f>
        <v>1</v>
      </c>
    </row>
    <row r="1529" customFormat="false" ht="15" hidden="false" customHeight="false" outlineLevel="0" collapsed="false">
      <c r="A1529" s="61" t="n">
        <v>1533</v>
      </c>
      <c r="B1529" s="62" t="n">
        <v>44155.5520833333</v>
      </c>
      <c r="C1529" s="63" t="n">
        <f aca="false">YEAR(B1529)</f>
        <v>2020</v>
      </c>
      <c r="D1529" s="32" t="s">
        <v>277</v>
      </c>
      <c r="E1529" s="64" t="n">
        <v>12813.45</v>
      </c>
      <c r="F1529" s="65" t="n">
        <v>0.0049</v>
      </c>
      <c r="G1529" s="66" t="n">
        <v>62.785905</v>
      </c>
      <c r="H1529" s="67" t="n">
        <f aca="false">E1529+IF(D1529="Long",1,-1)*G1529</f>
        <v>12876.235905</v>
      </c>
      <c r="I1529" s="68" t="n">
        <f aca="false">Assumptions!$B$58</f>
        <v>5.35750011455817</v>
      </c>
      <c r="J1529" s="68" t="n">
        <f aca="false">INDEX(Yearly!$D$5:$D$22,MATCH(C1529,Yearly!$A$5:$A$22,0))</f>
        <v>0.568938065262814</v>
      </c>
      <c r="K1529" s="68" t="n">
        <f aca="false">G1529-I1529-J1529</f>
        <v>56.859466820179</v>
      </c>
      <c r="L1529" s="69" t="n">
        <f aca="false">(I1529+J1529)/Assumptions!$B$8</f>
        <v>0.000261318896149115</v>
      </c>
      <c r="M1529" s="70" t="n">
        <f aca="false">F1529-L1529</f>
        <v>0.00463868110385088</v>
      </c>
      <c r="N1529" s="71" t="n">
        <f aca="false">G1529*Assumptions!$B$7</f>
        <v>493811.142825</v>
      </c>
      <c r="O1529" s="71" t="n">
        <f aca="false">K1529*Assumptions!$B$7</f>
        <v>447199.706540708</v>
      </c>
      <c r="P1529" s="68" t="n">
        <f aca="false">P1528+G1529</f>
        <v>25422.38604</v>
      </c>
      <c r="Q1529" s="68" t="n">
        <f aca="false">MAX(Q1528,P1529)</f>
        <v>25422.38604</v>
      </c>
      <c r="R1529" s="68" t="n">
        <f aca="false">Q1529-P1529</f>
        <v>0</v>
      </c>
      <c r="S1529" s="68" t="n">
        <f aca="false">S1528+K1529</f>
        <v>16473.4169769649</v>
      </c>
      <c r="T1529" s="68" t="n">
        <f aca="false">MAX(T1528,S1529)</f>
        <v>16473.4169769649</v>
      </c>
      <c r="U1529" s="68" t="n">
        <f aca="false">T1529-S1529</f>
        <v>0</v>
      </c>
      <c r="V1529" s="70" t="n">
        <f aca="false">V1528+F1529</f>
        <v>3.47540000000001</v>
      </c>
      <c r="W1529" s="70" t="n">
        <f aca="false">MAX(W1528,V1529)</f>
        <v>3.47540000000001</v>
      </c>
      <c r="X1529" s="70" t="n">
        <f aca="false">W1529-V1529</f>
        <v>0</v>
      </c>
      <c r="Y1529" s="70" t="n">
        <f aca="false">Y1528+M1529</f>
        <v>3.08080637626366</v>
      </c>
      <c r="Z1529" s="70" t="n">
        <f aca="false">MAX(Z1528,Y1529)</f>
        <v>3.08080637626366</v>
      </c>
      <c r="AA1529" s="70" t="n">
        <f aca="false">Z1529-Y1529</f>
        <v>0</v>
      </c>
      <c r="AB1529" s="72" t="n">
        <f aca="false">AB1528*(1+F1529)</f>
        <v>26.319078339271</v>
      </c>
      <c r="AC1529" s="73" t="n">
        <f aca="false">MAX(AC1528,AB1529)</f>
        <v>26.319078339271</v>
      </c>
      <c r="AD1529" s="70" t="n">
        <f aca="false">1-AB1529/AC1529</f>
        <v>0</v>
      </c>
      <c r="AE1529" s="73" t="n">
        <f aca="false">AE1528*(1+M1529)</f>
        <v>17.7511471927626</v>
      </c>
      <c r="AF1529" s="73" t="n">
        <f aca="false">MAX(AF1528,AE1529)</f>
        <v>17.7511471927626</v>
      </c>
      <c r="AG1529" s="70" t="n">
        <f aca="false">1-AE1529/AF1529</f>
        <v>0</v>
      </c>
      <c r="AH1529" s="74" t="n">
        <f aca="false">IF(R1529&gt;0,AH1528+1,0)</f>
        <v>0</v>
      </c>
      <c r="AI1529" s="74" t="n">
        <f aca="false">IF(U1529&gt;0,AI1528+1,0)</f>
        <v>0</v>
      </c>
      <c r="AJ1529" s="74" t="n">
        <f aca="false">IF(G1529&gt;0,AJ1528+1,0)</f>
        <v>1</v>
      </c>
      <c r="AK1529" s="74" t="n">
        <f aca="false">IF(G1529&lt;=0,AK1528+1,0)</f>
        <v>0</v>
      </c>
      <c r="AL1529" s="74" t="n">
        <f aca="false">IF(K1529&gt;0,AL1528+1,0)</f>
        <v>1</v>
      </c>
      <c r="AM1529" s="74" t="n">
        <f aca="false">IF(K1529&lt;=0,AM1528+1,0)</f>
        <v>0</v>
      </c>
    </row>
    <row r="1530" customFormat="false" ht="15" hidden="false" customHeight="false" outlineLevel="0" collapsed="false">
      <c r="A1530" s="61" t="n">
        <v>1534</v>
      </c>
      <c r="B1530" s="62" t="n">
        <v>44160.59375</v>
      </c>
      <c r="C1530" s="63" t="n">
        <f aca="false">YEAR(B1530)</f>
        <v>2020</v>
      </c>
      <c r="D1530" s="32" t="s">
        <v>276</v>
      </c>
      <c r="E1530" s="64" t="n">
        <v>12876.8</v>
      </c>
      <c r="F1530" s="65" t="n">
        <v>-0.0045</v>
      </c>
      <c r="G1530" s="66" t="n">
        <v>-57.9456</v>
      </c>
      <c r="H1530" s="67" t="n">
        <f aca="false">E1530+IF(D1530="Long",1,-1)*G1530</f>
        <v>12934.7456</v>
      </c>
      <c r="I1530" s="68" t="n">
        <f aca="false">Assumptions!$B$58</f>
        <v>5.35750011455817</v>
      </c>
      <c r="J1530" s="68" t="n">
        <f aca="false">INDEX(Yearly!$D$5:$D$22,MATCH(C1530,Yearly!$A$5:$A$22,0))</f>
        <v>0.568938065262814</v>
      </c>
      <c r="K1530" s="68" t="n">
        <f aca="false">G1530-I1530-J1530</f>
        <v>-63.872038179821</v>
      </c>
      <c r="L1530" s="69" t="n">
        <f aca="false">(I1530+J1530)/Assumptions!$B$8</f>
        <v>0.000261318896149115</v>
      </c>
      <c r="M1530" s="70" t="n">
        <f aca="false">F1530-L1530</f>
        <v>-0.00476131889614912</v>
      </c>
      <c r="N1530" s="71" t="n">
        <f aca="false">G1530*Assumptions!$B$7</f>
        <v>-455742.144</v>
      </c>
      <c r="O1530" s="71" t="n">
        <f aca="false">K1530*Assumptions!$B$7</f>
        <v>-502353.580284292</v>
      </c>
      <c r="P1530" s="68" t="n">
        <f aca="false">P1529+G1530</f>
        <v>25364.44044</v>
      </c>
      <c r="Q1530" s="68" t="n">
        <f aca="false">MAX(Q1529,P1530)</f>
        <v>25422.38604</v>
      </c>
      <c r="R1530" s="68" t="n">
        <f aca="false">Q1530-P1530</f>
        <v>57.9455999999991</v>
      </c>
      <c r="S1530" s="68" t="n">
        <f aca="false">S1529+K1530</f>
        <v>16409.5449387851</v>
      </c>
      <c r="T1530" s="68" t="n">
        <f aca="false">MAX(T1529,S1530)</f>
        <v>16473.4169769649</v>
      </c>
      <c r="U1530" s="68" t="n">
        <f aca="false">T1530-S1530</f>
        <v>63.8720381798194</v>
      </c>
      <c r="V1530" s="70" t="n">
        <f aca="false">V1529+F1530</f>
        <v>3.4709</v>
      </c>
      <c r="W1530" s="70" t="n">
        <f aca="false">MAX(W1529,V1530)</f>
        <v>3.47540000000001</v>
      </c>
      <c r="X1530" s="70" t="n">
        <f aca="false">W1530-V1530</f>
        <v>0.00450000000000017</v>
      </c>
      <c r="Y1530" s="70" t="n">
        <f aca="false">Y1529+M1530</f>
        <v>3.07604505736752</v>
      </c>
      <c r="Z1530" s="70" t="n">
        <f aca="false">MAX(Z1529,Y1530)</f>
        <v>3.08080637626366</v>
      </c>
      <c r="AA1530" s="70" t="n">
        <f aca="false">Z1530-Y1530</f>
        <v>0.00476131889614928</v>
      </c>
      <c r="AB1530" s="72" t="n">
        <f aca="false">AB1529*(1+F1530)</f>
        <v>26.2006424867443</v>
      </c>
      <c r="AC1530" s="73" t="n">
        <f aca="false">MAX(AC1529,AB1530)</f>
        <v>26.319078339271</v>
      </c>
      <c r="AD1530" s="70" t="n">
        <f aca="false">1-AB1530/AC1530</f>
        <v>0.00449999999999995</v>
      </c>
      <c r="AE1530" s="73" t="n">
        <f aca="false">AE1529*(1+M1530)</f>
        <v>17.6666283202054</v>
      </c>
      <c r="AF1530" s="73" t="n">
        <f aca="false">MAX(AF1529,AE1530)</f>
        <v>17.7511471927626</v>
      </c>
      <c r="AG1530" s="70" t="n">
        <f aca="false">1-AE1530/AF1530</f>
        <v>0.00476131889614917</v>
      </c>
      <c r="AH1530" s="74" t="n">
        <f aca="false">IF(R1530&gt;0,AH1529+1,0)</f>
        <v>1</v>
      </c>
      <c r="AI1530" s="74" t="n">
        <f aca="false">IF(U1530&gt;0,AI1529+1,0)</f>
        <v>1</v>
      </c>
      <c r="AJ1530" s="74" t="n">
        <f aca="false">IF(G1530&gt;0,AJ1529+1,0)</f>
        <v>0</v>
      </c>
      <c r="AK1530" s="74" t="n">
        <f aca="false">IF(G1530&lt;=0,AK1529+1,0)</f>
        <v>1</v>
      </c>
      <c r="AL1530" s="74" t="n">
        <f aca="false">IF(K1530&gt;0,AL1529+1,0)</f>
        <v>0</v>
      </c>
      <c r="AM1530" s="74" t="n">
        <f aca="false">IF(K1530&lt;=0,AM1529+1,0)</f>
        <v>1</v>
      </c>
    </row>
    <row r="1531" customFormat="false" ht="15" hidden="false" customHeight="false" outlineLevel="0" collapsed="false">
      <c r="A1531" s="61" t="n">
        <v>1535</v>
      </c>
      <c r="B1531" s="62" t="n">
        <v>44161.59375</v>
      </c>
      <c r="C1531" s="63" t="n">
        <f aca="false">YEAR(B1531)</f>
        <v>2020</v>
      </c>
      <c r="D1531" s="32" t="s">
        <v>277</v>
      </c>
      <c r="E1531" s="64" t="n">
        <v>12934.5</v>
      </c>
      <c r="F1531" s="65" t="n">
        <v>0.0057</v>
      </c>
      <c r="G1531" s="66" t="n">
        <v>73.72665</v>
      </c>
      <c r="H1531" s="67" t="n">
        <f aca="false">E1531+IF(D1531="Long",1,-1)*G1531</f>
        <v>13008.22665</v>
      </c>
      <c r="I1531" s="68" t="n">
        <f aca="false">Assumptions!$B$58</f>
        <v>5.35750011455817</v>
      </c>
      <c r="J1531" s="68" t="n">
        <f aca="false">INDEX(Yearly!$D$5:$D$22,MATCH(C1531,Yearly!$A$5:$A$22,0))</f>
        <v>0.568938065262814</v>
      </c>
      <c r="K1531" s="68" t="n">
        <f aca="false">G1531-I1531-J1531</f>
        <v>67.800211820179</v>
      </c>
      <c r="L1531" s="69" t="n">
        <f aca="false">(I1531+J1531)/Assumptions!$B$8</f>
        <v>0.000261318896149115</v>
      </c>
      <c r="M1531" s="70" t="n">
        <f aca="false">F1531-L1531</f>
        <v>0.00543868110385088</v>
      </c>
      <c r="N1531" s="71" t="n">
        <f aca="false">G1531*Assumptions!$B$7</f>
        <v>579860.10225</v>
      </c>
      <c r="O1531" s="71" t="n">
        <f aca="false">K1531*Assumptions!$B$7</f>
        <v>533248.665965708</v>
      </c>
      <c r="P1531" s="68" t="n">
        <f aca="false">P1530+G1531</f>
        <v>25438.16709</v>
      </c>
      <c r="Q1531" s="68" t="n">
        <f aca="false">MAX(Q1530,P1531)</f>
        <v>25438.16709</v>
      </c>
      <c r="R1531" s="68" t="n">
        <f aca="false">Q1531-P1531</f>
        <v>0</v>
      </c>
      <c r="S1531" s="68" t="n">
        <f aca="false">S1530+K1531</f>
        <v>16477.3451506052</v>
      </c>
      <c r="T1531" s="68" t="n">
        <f aca="false">MAX(T1530,S1531)</f>
        <v>16477.3451506052</v>
      </c>
      <c r="U1531" s="68" t="n">
        <f aca="false">T1531-S1531</f>
        <v>0</v>
      </c>
      <c r="V1531" s="70" t="n">
        <f aca="false">V1530+F1531</f>
        <v>3.47660000000001</v>
      </c>
      <c r="W1531" s="70" t="n">
        <f aca="false">MAX(W1530,V1531)</f>
        <v>3.47660000000001</v>
      </c>
      <c r="X1531" s="70" t="n">
        <f aca="false">W1531-V1531</f>
        <v>0</v>
      </c>
      <c r="Y1531" s="70" t="n">
        <f aca="false">Y1530+M1531</f>
        <v>3.08148373847137</v>
      </c>
      <c r="Z1531" s="70" t="n">
        <f aca="false">MAX(Z1530,Y1531)</f>
        <v>3.08148373847137</v>
      </c>
      <c r="AA1531" s="70" t="n">
        <f aca="false">Z1531-Y1531</f>
        <v>0</v>
      </c>
      <c r="AB1531" s="72" t="n">
        <f aca="false">AB1530*(1+F1531)</f>
        <v>26.3499861489188</v>
      </c>
      <c r="AC1531" s="73" t="n">
        <f aca="false">MAX(AC1530,AB1531)</f>
        <v>26.3499861489188</v>
      </c>
      <c r="AD1531" s="70" t="n">
        <f aca="false">1-AB1531/AC1531</f>
        <v>0</v>
      </c>
      <c r="AE1531" s="73" t="n">
        <f aca="false">AE1530*(1+M1531)</f>
        <v>17.7627114778192</v>
      </c>
      <c r="AF1531" s="73" t="n">
        <f aca="false">MAX(AF1530,AE1531)</f>
        <v>17.7627114778192</v>
      </c>
      <c r="AG1531" s="70" t="n">
        <f aca="false">1-AE1531/AF1531</f>
        <v>0</v>
      </c>
      <c r="AH1531" s="74" t="n">
        <f aca="false">IF(R1531&gt;0,AH1530+1,0)</f>
        <v>0</v>
      </c>
      <c r="AI1531" s="74" t="n">
        <f aca="false">IF(U1531&gt;0,AI1530+1,0)</f>
        <v>0</v>
      </c>
      <c r="AJ1531" s="74" t="n">
        <f aca="false">IF(G1531&gt;0,AJ1530+1,0)</f>
        <v>1</v>
      </c>
      <c r="AK1531" s="74" t="n">
        <f aca="false">IF(G1531&lt;=0,AK1530+1,0)</f>
        <v>0</v>
      </c>
      <c r="AL1531" s="74" t="n">
        <f aca="false">IF(K1531&gt;0,AL1530+1,0)</f>
        <v>1</v>
      </c>
      <c r="AM1531" s="74" t="n">
        <f aca="false">IF(K1531&lt;=0,AM1530+1,0)</f>
        <v>0</v>
      </c>
    </row>
    <row r="1532" customFormat="false" ht="15" hidden="false" customHeight="false" outlineLevel="0" collapsed="false">
      <c r="A1532" s="61" t="n">
        <v>1536</v>
      </c>
      <c r="B1532" s="62" t="n">
        <v>44167.5729166667</v>
      </c>
      <c r="C1532" s="63" t="n">
        <f aca="false">YEAR(B1532)</f>
        <v>2020</v>
      </c>
      <c r="D1532" s="32" t="s">
        <v>276</v>
      </c>
      <c r="E1532" s="64" t="n">
        <v>13007.75</v>
      </c>
      <c r="F1532" s="65" t="n">
        <v>-0.0083</v>
      </c>
      <c r="G1532" s="66" t="n">
        <v>-107.964325</v>
      </c>
      <c r="H1532" s="67" t="n">
        <f aca="false">E1532+IF(D1532="Long",1,-1)*G1532</f>
        <v>13115.714325</v>
      </c>
      <c r="I1532" s="68" t="n">
        <f aca="false">Assumptions!$B$58</f>
        <v>5.35750011455817</v>
      </c>
      <c r="J1532" s="68" t="n">
        <f aca="false">INDEX(Yearly!$D$5:$D$22,MATCH(C1532,Yearly!$A$5:$A$22,0))</f>
        <v>0.568938065262814</v>
      </c>
      <c r="K1532" s="68" t="n">
        <f aca="false">G1532-I1532-J1532</f>
        <v>-113.890763179821</v>
      </c>
      <c r="L1532" s="69" t="n">
        <f aca="false">(I1532+J1532)/Assumptions!$B$8</f>
        <v>0.000261318896149115</v>
      </c>
      <c r="M1532" s="70" t="n">
        <f aca="false">F1532-L1532</f>
        <v>-0.00856131889614912</v>
      </c>
      <c r="N1532" s="71" t="n">
        <f aca="false">G1532*Assumptions!$B$7</f>
        <v>-849139.416125</v>
      </c>
      <c r="O1532" s="71" t="n">
        <f aca="false">K1532*Assumptions!$B$7</f>
        <v>-895750.852409292</v>
      </c>
      <c r="P1532" s="68" t="n">
        <f aca="false">P1531+G1532</f>
        <v>25330.202765</v>
      </c>
      <c r="Q1532" s="68" t="n">
        <f aca="false">MAX(Q1531,P1532)</f>
        <v>25438.16709</v>
      </c>
      <c r="R1532" s="68" t="n">
        <f aca="false">Q1532-P1532</f>
        <v>107.964325000001</v>
      </c>
      <c r="S1532" s="68" t="n">
        <f aca="false">S1531+K1532</f>
        <v>16363.4543874254</v>
      </c>
      <c r="T1532" s="68" t="n">
        <f aca="false">MAX(T1531,S1532)</f>
        <v>16477.3451506052</v>
      </c>
      <c r="U1532" s="68" t="n">
        <f aca="false">T1532-S1532</f>
        <v>113.890763179821</v>
      </c>
      <c r="V1532" s="70" t="n">
        <f aca="false">V1531+F1532</f>
        <v>3.4683</v>
      </c>
      <c r="W1532" s="70" t="n">
        <f aca="false">MAX(W1531,V1532)</f>
        <v>3.47660000000001</v>
      </c>
      <c r="X1532" s="70" t="n">
        <f aca="false">W1532-V1532</f>
        <v>0.0083000000000002</v>
      </c>
      <c r="Y1532" s="70" t="n">
        <f aca="false">Y1531+M1532</f>
        <v>3.07292241957522</v>
      </c>
      <c r="Z1532" s="70" t="n">
        <f aca="false">MAX(Z1531,Y1532)</f>
        <v>3.08148373847137</v>
      </c>
      <c r="AA1532" s="70" t="n">
        <f aca="false">Z1532-Y1532</f>
        <v>0.00856131889614931</v>
      </c>
      <c r="AB1532" s="72" t="n">
        <f aca="false">AB1531*(1+F1532)</f>
        <v>26.1312812638827</v>
      </c>
      <c r="AC1532" s="73" t="n">
        <f aca="false">MAX(AC1531,AB1532)</f>
        <v>26.3499861489188</v>
      </c>
      <c r="AD1532" s="70" t="n">
        <f aca="false">1-AB1532/AC1532</f>
        <v>0.00829999999999997</v>
      </c>
      <c r="AE1532" s="73" t="n">
        <f aca="false">AE1531*(1+M1532)</f>
        <v>17.6106392403973</v>
      </c>
      <c r="AF1532" s="73" t="n">
        <f aca="false">MAX(AF1531,AE1532)</f>
        <v>17.7627114778192</v>
      </c>
      <c r="AG1532" s="70" t="n">
        <f aca="false">1-AE1532/AF1532</f>
        <v>0.00856131889614908</v>
      </c>
      <c r="AH1532" s="74" t="n">
        <f aca="false">IF(R1532&gt;0,AH1531+1,0)</f>
        <v>1</v>
      </c>
      <c r="AI1532" s="74" t="n">
        <f aca="false">IF(U1532&gt;0,AI1531+1,0)</f>
        <v>1</v>
      </c>
      <c r="AJ1532" s="74" t="n">
        <f aca="false">IF(G1532&gt;0,AJ1531+1,0)</f>
        <v>0</v>
      </c>
      <c r="AK1532" s="74" t="n">
        <f aca="false">IF(G1532&lt;=0,AK1531+1,0)</f>
        <v>1</v>
      </c>
      <c r="AL1532" s="74" t="n">
        <f aca="false">IF(K1532&gt;0,AL1531+1,0)</f>
        <v>0</v>
      </c>
      <c r="AM1532" s="74" t="n">
        <f aca="false">IF(K1532&lt;=0,AM1531+1,0)</f>
        <v>1</v>
      </c>
    </row>
    <row r="1533" customFormat="false" ht="15" hidden="false" customHeight="false" outlineLevel="0" collapsed="false">
      <c r="A1533" s="61" t="n">
        <v>1537</v>
      </c>
      <c r="B1533" s="62" t="n">
        <v>44167.6270833333</v>
      </c>
      <c r="C1533" s="63" t="n">
        <f aca="false">YEAR(B1533)</f>
        <v>2020</v>
      </c>
      <c r="D1533" s="32" t="s">
        <v>277</v>
      </c>
      <c r="E1533" s="64" t="n">
        <v>13115.3</v>
      </c>
      <c r="F1533" s="65" t="n">
        <v>0.0392</v>
      </c>
      <c r="G1533" s="66" t="n">
        <v>514.11976</v>
      </c>
      <c r="H1533" s="67" t="n">
        <f aca="false">E1533+IF(D1533="Long",1,-1)*G1533</f>
        <v>13629.41976</v>
      </c>
      <c r="I1533" s="68" t="n">
        <f aca="false">Assumptions!$B$58</f>
        <v>5.35750011455817</v>
      </c>
      <c r="J1533" s="68" t="n">
        <f aca="false">INDEX(Yearly!$D$5:$D$22,MATCH(C1533,Yearly!$A$5:$A$22,0))</f>
        <v>0.568938065262814</v>
      </c>
      <c r="K1533" s="68" t="n">
        <f aca="false">G1533-I1533-J1533</f>
        <v>508.193321820179</v>
      </c>
      <c r="L1533" s="69" t="n">
        <f aca="false">(I1533+J1533)/Assumptions!$B$8</f>
        <v>0.000261318896149115</v>
      </c>
      <c r="M1533" s="70" t="n">
        <f aca="false">F1533-L1533</f>
        <v>0.0389386811038509</v>
      </c>
      <c r="N1533" s="71" t="n">
        <f aca="false">G1533*Assumptions!$B$7</f>
        <v>4043551.9124</v>
      </c>
      <c r="O1533" s="71" t="n">
        <f aca="false">K1533*Assumptions!$B$7</f>
        <v>3996940.47611571</v>
      </c>
      <c r="P1533" s="68" t="n">
        <f aca="false">P1532+G1533</f>
        <v>25844.322525</v>
      </c>
      <c r="Q1533" s="68" t="n">
        <f aca="false">MAX(Q1532,P1533)</f>
        <v>25844.322525</v>
      </c>
      <c r="R1533" s="68" t="n">
        <f aca="false">Q1533-P1533</f>
        <v>0</v>
      </c>
      <c r="S1533" s="68" t="n">
        <f aca="false">S1532+K1533</f>
        <v>16871.6477092456</v>
      </c>
      <c r="T1533" s="68" t="n">
        <f aca="false">MAX(T1532,S1533)</f>
        <v>16871.6477092456</v>
      </c>
      <c r="U1533" s="68" t="n">
        <f aca="false">T1533-S1533</f>
        <v>0</v>
      </c>
      <c r="V1533" s="70" t="n">
        <f aca="false">V1532+F1533</f>
        <v>3.5075</v>
      </c>
      <c r="W1533" s="70" t="n">
        <f aca="false">MAX(W1532,V1533)</f>
        <v>3.5075</v>
      </c>
      <c r="X1533" s="70" t="n">
        <f aca="false">W1533-V1533</f>
        <v>0</v>
      </c>
      <c r="Y1533" s="70" t="n">
        <f aca="false">Y1532+M1533</f>
        <v>3.11186110067907</v>
      </c>
      <c r="Z1533" s="70" t="n">
        <f aca="false">MAX(Z1532,Y1533)</f>
        <v>3.11186110067907</v>
      </c>
      <c r="AA1533" s="70" t="n">
        <f aca="false">Z1533-Y1533</f>
        <v>0</v>
      </c>
      <c r="AB1533" s="72" t="n">
        <f aca="false">AB1532*(1+F1533)</f>
        <v>27.1556274894269</v>
      </c>
      <c r="AC1533" s="73" t="n">
        <f aca="false">MAX(AC1532,AB1533)</f>
        <v>27.1556274894269</v>
      </c>
      <c r="AD1533" s="70" t="n">
        <f aca="false">1-AB1533/AC1533</f>
        <v>0</v>
      </c>
      <c r="AE1533" s="73" t="n">
        <f aca="false">AE1532*(1+M1533)</f>
        <v>18.2963743058141</v>
      </c>
      <c r="AF1533" s="73" t="n">
        <f aca="false">MAX(AF1532,AE1533)</f>
        <v>18.2963743058141</v>
      </c>
      <c r="AG1533" s="70" t="n">
        <f aca="false">1-AE1533/AF1533</f>
        <v>0</v>
      </c>
      <c r="AH1533" s="74" t="n">
        <f aca="false">IF(R1533&gt;0,AH1532+1,0)</f>
        <v>0</v>
      </c>
      <c r="AI1533" s="74" t="n">
        <f aca="false">IF(U1533&gt;0,AI1532+1,0)</f>
        <v>0</v>
      </c>
      <c r="AJ1533" s="74" t="n">
        <f aca="false">IF(G1533&gt;0,AJ1532+1,0)</f>
        <v>1</v>
      </c>
      <c r="AK1533" s="74" t="n">
        <f aca="false">IF(G1533&lt;=0,AK1532+1,0)</f>
        <v>0</v>
      </c>
      <c r="AL1533" s="74" t="n">
        <f aca="false">IF(K1533&gt;0,AL1532+1,0)</f>
        <v>1</v>
      </c>
      <c r="AM1533" s="74" t="n">
        <f aca="false">IF(K1533&lt;=0,AM1532+1,0)</f>
        <v>0</v>
      </c>
    </row>
    <row r="1534" customFormat="false" ht="15" hidden="false" customHeight="false" outlineLevel="0" collapsed="false">
      <c r="A1534" s="61" t="n">
        <v>1538</v>
      </c>
      <c r="B1534" s="62" t="n">
        <v>44186.5729166667</v>
      </c>
      <c r="C1534" s="63" t="n">
        <f aca="false">YEAR(B1534)</f>
        <v>2020</v>
      </c>
      <c r="D1534" s="32" t="s">
        <v>276</v>
      </c>
      <c r="E1534" s="64" t="n">
        <v>13629.85</v>
      </c>
      <c r="F1534" s="65" t="n">
        <v>0.0067</v>
      </c>
      <c r="G1534" s="66" t="n">
        <v>91.319995</v>
      </c>
      <c r="H1534" s="67" t="n">
        <f aca="false">E1534+IF(D1534="Long",1,-1)*G1534</f>
        <v>13538.530005</v>
      </c>
      <c r="I1534" s="68" t="n">
        <f aca="false">Assumptions!$B$58</f>
        <v>5.35750011455817</v>
      </c>
      <c r="J1534" s="68" t="n">
        <f aca="false">INDEX(Yearly!$D$5:$D$22,MATCH(C1534,Yearly!$A$5:$A$22,0))</f>
        <v>0.568938065262814</v>
      </c>
      <c r="K1534" s="68" t="n">
        <f aca="false">G1534-I1534-J1534</f>
        <v>85.393556820179</v>
      </c>
      <c r="L1534" s="69" t="n">
        <f aca="false">(I1534+J1534)/Assumptions!$B$8</f>
        <v>0.000261318896149115</v>
      </c>
      <c r="M1534" s="70" t="n">
        <f aca="false">F1534-L1534</f>
        <v>0.00643868110385088</v>
      </c>
      <c r="N1534" s="71" t="n">
        <f aca="false">G1534*Assumptions!$B$7</f>
        <v>718231.760675</v>
      </c>
      <c r="O1534" s="71" t="n">
        <f aca="false">K1534*Assumptions!$B$7</f>
        <v>671620.324390708</v>
      </c>
      <c r="P1534" s="68" t="n">
        <f aca="false">P1533+G1534</f>
        <v>25935.64252</v>
      </c>
      <c r="Q1534" s="68" t="n">
        <f aca="false">MAX(Q1533,P1534)</f>
        <v>25935.64252</v>
      </c>
      <c r="R1534" s="68" t="n">
        <f aca="false">Q1534-P1534</f>
        <v>0</v>
      </c>
      <c r="S1534" s="68" t="n">
        <f aca="false">S1533+K1534</f>
        <v>16957.0412660658</v>
      </c>
      <c r="T1534" s="68" t="n">
        <f aca="false">MAX(T1533,S1534)</f>
        <v>16957.0412660658</v>
      </c>
      <c r="U1534" s="68" t="n">
        <f aca="false">T1534-S1534</f>
        <v>0</v>
      </c>
      <c r="V1534" s="70" t="n">
        <f aca="false">V1533+F1534</f>
        <v>3.5142</v>
      </c>
      <c r="W1534" s="70" t="n">
        <f aca="false">MAX(W1533,V1534)</f>
        <v>3.5142</v>
      </c>
      <c r="X1534" s="70" t="n">
        <f aca="false">W1534-V1534</f>
        <v>0</v>
      </c>
      <c r="Y1534" s="70" t="n">
        <f aca="false">Y1533+M1534</f>
        <v>3.11829978178292</v>
      </c>
      <c r="Z1534" s="70" t="n">
        <f aca="false">MAX(Z1533,Y1534)</f>
        <v>3.11829978178292</v>
      </c>
      <c r="AA1534" s="70" t="n">
        <f aca="false">Z1534-Y1534</f>
        <v>0</v>
      </c>
      <c r="AB1534" s="72" t="n">
        <f aca="false">AB1533*(1+F1534)</f>
        <v>27.3375701936061</v>
      </c>
      <c r="AC1534" s="73" t="n">
        <f aca="false">MAX(AC1533,AB1534)</f>
        <v>27.3375701936061</v>
      </c>
      <c r="AD1534" s="70" t="n">
        <f aca="false">1-AB1534/AC1534</f>
        <v>0</v>
      </c>
      <c r="AE1534" s="73" t="n">
        <f aca="false">AE1533*(1+M1534)</f>
        <v>18.414178825326</v>
      </c>
      <c r="AF1534" s="73" t="n">
        <f aca="false">MAX(AF1533,AE1534)</f>
        <v>18.414178825326</v>
      </c>
      <c r="AG1534" s="70" t="n">
        <f aca="false">1-AE1534/AF1534</f>
        <v>0</v>
      </c>
      <c r="AH1534" s="74" t="n">
        <f aca="false">IF(R1534&gt;0,AH1533+1,0)</f>
        <v>0</v>
      </c>
      <c r="AI1534" s="74" t="n">
        <f aca="false">IF(U1534&gt;0,AI1533+1,0)</f>
        <v>0</v>
      </c>
      <c r="AJ1534" s="74" t="n">
        <f aca="false">IF(G1534&gt;0,AJ1533+1,0)</f>
        <v>2</v>
      </c>
      <c r="AK1534" s="74" t="n">
        <f aca="false">IF(G1534&lt;=0,AK1533+1,0)</f>
        <v>0</v>
      </c>
      <c r="AL1534" s="74" t="n">
        <f aca="false">IF(K1534&gt;0,AL1533+1,0)</f>
        <v>2</v>
      </c>
      <c r="AM1534" s="74" t="n">
        <f aca="false">IF(K1534&lt;=0,AM1533+1,0)</f>
        <v>0</v>
      </c>
    </row>
    <row r="1535" customFormat="false" ht="15" hidden="false" customHeight="false" outlineLevel="0" collapsed="false">
      <c r="A1535" s="61" t="n">
        <v>1539</v>
      </c>
      <c r="B1535" s="62" t="n">
        <v>44188.5104166667</v>
      </c>
      <c r="C1535" s="63" t="n">
        <f aca="false">YEAR(B1535)</f>
        <v>2020</v>
      </c>
      <c r="D1535" s="32" t="s">
        <v>277</v>
      </c>
      <c r="E1535" s="64" t="n">
        <v>13538.1</v>
      </c>
      <c r="F1535" s="65" t="n">
        <v>0.0396</v>
      </c>
      <c r="G1535" s="66" t="n">
        <v>536.10876</v>
      </c>
      <c r="H1535" s="67" t="n">
        <f aca="false">E1535+IF(D1535="Long",1,-1)*G1535</f>
        <v>14074.20876</v>
      </c>
      <c r="I1535" s="68" t="n">
        <f aca="false">Assumptions!$B$58</f>
        <v>5.35750011455817</v>
      </c>
      <c r="J1535" s="68" t="n">
        <f aca="false">INDEX(Yearly!$D$5:$D$22,MATCH(C1535,Yearly!$A$5:$A$22,0))</f>
        <v>0.568938065262814</v>
      </c>
      <c r="K1535" s="68" t="n">
        <f aca="false">G1535-I1535-J1535</f>
        <v>530.182321820179</v>
      </c>
      <c r="L1535" s="69" t="n">
        <f aca="false">(I1535+J1535)/Assumptions!$B$8</f>
        <v>0.000261318896149115</v>
      </c>
      <c r="M1535" s="70" t="n">
        <f aca="false">F1535-L1535</f>
        <v>0.0393386811038509</v>
      </c>
      <c r="N1535" s="71" t="n">
        <f aca="false">G1535*Assumptions!$B$7</f>
        <v>4216495.3974</v>
      </c>
      <c r="O1535" s="71" t="n">
        <f aca="false">K1535*Assumptions!$B$7</f>
        <v>4169883.96111571</v>
      </c>
      <c r="P1535" s="68" t="n">
        <f aca="false">P1534+G1535</f>
        <v>26471.75128</v>
      </c>
      <c r="Q1535" s="68" t="n">
        <f aca="false">MAX(Q1534,P1535)</f>
        <v>26471.75128</v>
      </c>
      <c r="R1535" s="68" t="n">
        <f aca="false">Q1535-P1535</f>
        <v>0</v>
      </c>
      <c r="S1535" s="68" t="n">
        <f aca="false">S1534+K1535</f>
        <v>17487.2235878859</v>
      </c>
      <c r="T1535" s="68" t="n">
        <f aca="false">MAX(T1534,S1535)</f>
        <v>17487.2235878859</v>
      </c>
      <c r="U1535" s="68" t="n">
        <f aca="false">T1535-S1535</f>
        <v>0</v>
      </c>
      <c r="V1535" s="70" t="n">
        <f aca="false">V1534+F1535</f>
        <v>3.5538</v>
      </c>
      <c r="W1535" s="70" t="n">
        <f aca="false">MAX(W1534,V1535)</f>
        <v>3.5538</v>
      </c>
      <c r="X1535" s="70" t="n">
        <f aca="false">W1535-V1535</f>
        <v>0</v>
      </c>
      <c r="Y1535" s="70" t="n">
        <f aca="false">Y1534+M1535</f>
        <v>3.15763846288677</v>
      </c>
      <c r="Z1535" s="70" t="n">
        <f aca="false">MAX(Z1534,Y1535)</f>
        <v>3.15763846288677</v>
      </c>
      <c r="AA1535" s="70" t="n">
        <f aca="false">Z1535-Y1535</f>
        <v>0</v>
      </c>
      <c r="AB1535" s="72" t="n">
        <f aca="false">AB1534*(1+F1535)</f>
        <v>28.4201379732729</v>
      </c>
      <c r="AC1535" s="73" t="n">
        <f aca="false">MAX(AC1534,AB1535)</f>
        <v>28.4201379732729</v>
      </c>
      <c r="AD1535" s="70" t="n">
        <f aca="false">1-AB1535/AC1535</f>
        <v>0</v>
      </c>
      <c r="AE1535" s="73" t="n">
        <f aca="false">AE1534*(1+M1535)</f>
        <v>19.1385683339248</v>
      </c>
      <c r="AF1535" s="73" t="n">
        <f aca="false">MAX(AF1534,AE1535)</f>
        <v>19.1385683339248</v>
      </c>
      <c r="AG1535" s="70" t="n">
        <f aca="false">1-AE1535/AF1535</f>
        <v>0</v>
      </c>
      <c r="AH1535" s="74" t="n">
        <f aca="false">IF(R1535&gt;0,AH1534+1,0)</f>
        <v>0</v>
      </c>
      <c r="AI1535" s="74" t="n">
        <f aca="false">IF(U1535&gt;0,AI1534+1,0)</f>
        <v>0</v>
      </c>
      <c r="AJ1535" s="74" t="n">
        <f aca="false">IF(G1535&gt;0,AJ1534+1,0)</f>
        <v>3</v>
      </c>
      <c r="AK1535" s="74" t="n">
        <f aca="false">IF(G1535&lt;=0,AK1534+1,0)</f>
        <v>0</v>
      </c>
      <c r="AL1535" s="74" t="n">
        <f aca="false">IF(K1535&gt;0,AL1534+1,0)</f>
        <v>3</v>
      </c>
      <c r="AM1535" s="74" t="n">
        <f aca="false">IF(K1535&lt;=0,AM1534+1,0)</f>
        <v>0</v>
      </c>
    </row>
    <row r="1536" customFormat="false" ht="15" hidden="false" customHeight="false" outlineLevel="0" collapsed="false">
      <c r="A1536" s="61" t="n">
        <v>1540</v>
      </c>
      <c r="B1536" s="62" t="n">
        <v>44202.59375</v>
      </c>
      <c r="C1536" s="63" t="n">
        <f aca="false">YEAR(B1536)</f>
        <v>2021</v>
      </c>
      <c r="D1536" s="32" t="s">
        <v>276</v>
      </c>
      <c r="E1536" s="64" t="n">
        <v>14073.6</v>
      </c>
      <c r="F1536" s="65" t="n">
        <v>-0.0107</v>
      </c>
      <c r="G1536" s="66" t="n">
        <v>-150.58752</v>
      </c>
      <c r="H1536" s="67" t="n">
        <f aca="false">E1536+IF(D1536="Long",1,-1)*G1536</f>
        <v>14224.18752</v>
      </c>
      <c r="I1536" s="68" t="n">
        <f aca="false">Assumptions!$B$58</f>
        <v>5.35750011455817</v>
      </c>
      <c r="J1536" s="68" t="n">
        <f aca="false">INDEX(Yearly!$D$5:$D$22,MATCH(C1536,Yearly!$A$5:$A$22,0))</f>
        <v>0.459214295533557</v>
      </c>
      <c r="K1536" s="68" t="n">
        <f aca="false">G1536-I1536-J1536</f>
        <v>-156.404234410092</v>
      </c>
      <c r="L1536" s="69" t="n">
        <f aca="false">(I1536+J1536)/Assumptions!$B$8</f>
        <v>0.000256480763443269</v>
      </c>
      <c r="M1536" s="70" t="n">
        <f aca="false">F1536-L1536</f>
        <v>-0.0109564807634433</v>
      </c>
      <c r="N1536" s="71" t="n">
        <f aca="false">G1536*Assumptions!$B$7</f>
        <v>-1184370.8448</v>
      </c>
      <c r="O1536" s="71" t="n">
        <f aca="false">K1536*Assumptions!$B$7</f>
        <v>-1230119.30363537</v>
      </c>
      <c r="P1536" s="68" t="n">
        <f aca="false">P1535+G1536</f>
        <v>26321.16376</v>
      </c>
      <c r="Q1536" s="68" t="n">
        <f aca="false">MAX(Q1535,P1536)</f>
        <v>26471.75128</v>
      </c>
      <c r="R1536" s="68" t="n">
        <f aca="false">Q1536-P1536</f>
        <v>150.587520000001</v>
      </c>
      <c r="S1536" s="68" t="n">
        <f aca="false">S1535+K1536</f>
        <v>17330.8193534759</v>
      </c>
      <c r="T1536" s="68" t="n">
        <f aca="false">MAX(T1535,S1536)</f>
        <v>17487.2235878859</v>
      </c>
      <c r="U1536" s="68" t="n">
        <f aca="false">T1536-S1536</f>
        <v>156.404234410093</v>
      </c>
      <c r="V1536" s="70" t="n">
        <f aca="false">V1535+F1536</f>
        <v>3.54310000000001</v>
      </c>
      <c r="W1536" s="70" t="n">
        <f aca="false">MAX(W1535,V1536)</f>
        <v>3.5538</v>
      </c>
      <c r="X1536" s="70" t="n">
        <f aca="false">W1536-V1536</f>
        <v>0.0106999999999999</v>
      </c>
      <c r="Y1536" s="70" t="n">
        <f aca="false">Y1535+M1536</f>
        <v>3.14668198212333</v>
      </c>
      <c r="Z1536" s="70" t="n">
        <f aca="false">MAX(Z1535,Y1536)</f>
        <v>3.15763846288677</v>
      </c>
      <c r="AA1536" s="70" t="n">
        <f aca="false">Z1536-Y1536</f>
        <v>0.0109564807634435</v>
      </c>
      <c r="AB1536" s="72" t="n">
        <f aca="false">AB1535*(1+F1536)</f>
        <v>28.1160424969589</v>
      </c>
      <c r="AC1536" s="73" t="n">
        <f aca="false">MAX(AC1535,AB1536)</f>
        <v>28.4201379732729</v>
      </c>
      <c r="AD1536" s="70" t="n">
        <f aca="false">1-AB1536/AC1536</f>
        <v>0.0107</v>
      </c>
      <c r="AE1536" s="73" t="n">
        <f aca="false">AE1535*(1+M1536)</f>
        <v>18.9288769781343</v>
      </c>
      <c r="AF1536" s="73" t="n">
        <f aca="false">MAX(AF1535,AE1536)</f>
        <v>19.1385683339248</v>
      </c>
      <c r="AG1536" s="70" t="n">
        <f aca="false">1-AE1536/AF1536</f>
        <v>0.0109564807634432</v>
      </c>
      <c r="AH1536" s="74" t="n">
        <f aca="false">IF(R1536&gt;0,AH1535+1,0)</f>
        <v>1</v>
      </c>
      <c r="AI1536" s="74" t="n">
        <f aca="false">IF(U1536&gt;0,AI1535+1,0)</f>
        <v>1</v>
      </c>
      <c r="AJ1536" s="74" t="n">
        <f aca="false">IF(G1536&gt;0,AJ1535+1,0)</f>
        <v>0</v>
      </c>
      <c r="AK1536" s="74" t="n">
        <f aca="false">IF(G1536&lt;=0,AK1535+1,0)</f>
        <v>1</v>
      </c>
      <c r="AL1536" s="74" t="n">
        <f aca="false">IF(K1536&gt;0,AL1535+1,0)</f>
        <v>0</v>
      </c>
      <c r="AM1536" s="74" t="n">
        <f aca="false">IF(K1536&lt;=0,AM1535+1,0)</f>
        <v>1</v>
      </c>
    </row>
    <row r="1537" customFormat="false" ht="15" hidden="false" customHeight="false" outlineLevel="0" collapsed="false">
      <c r="A1537" s="61" t="n">
        <v>1541</v>
      </c>
      <c r="B1537" s="62" t="n">
        <v>44203.3916666667</v>
      </c>
      <c r="C1537" s="63" t="n">
        <f aca="false">YEAR(B1537)</f>
        <v>2021</v>
      </c>
      <c r="D1537" s="32" t="s">
        <v>277</v>
      </c>
      <c r="E1537" s="64" t="n">
        <v>14223.6</v>
      </c>
      <c r="F1537" s="65" t="n">
        <v>0.0129</v>
      </c>
      <c r="G1537" s="66" t="n">
        <v>183.48444</v>
      </c>
      <c r="H1537" s="67" t="n">
        <f aca="false">E1537+IF(D1537="Long",1,-1)*G1537</f>
        <v>14407.08444</v>
      </c>
      <c r="I1537" s="68" t="n">
        <f aca="false">Assumptions!$B$58</f>
        <v>5.35750011455817</v>
      </c>
      <c r="J1537" s="68" t="n">
        <f aca="false">INDEX(Yearly!$D$5:$D$22,MATCH(C1537,Yearly!$A$5:$A$22,0))</f>
        <v>0.459214295533557</v>
      </c>
      <c r="K1537" s="68" t="n">
        <f aca="false">G1537-I1537-J1537</f>
        <v>177.667725589908</v>
      </c>
      <c r="L1537" s="69" t="n">
        <f aca="false">(I1537+J1537)/Assumptions!$B$8</f>
        <v>0.000256480763443269</v>
      </c>
      <c r="M1537" s="70" t="n">
        <f aca="false">F1537-L1537</f>
        <v>0.0126435192365567</v>
      </c>
      <c r="N1537" s="71" t="n">
        <f aca="false">G1537*Assumptions!$B$7</f>
        <v>1443105.1206</v>
      </c>
      <c r="O1537" s="71" t="n">
        <f aca="false">K1537*Assumptions!$B$7</f>
        <v>1397356.66176463</v>
      </c>
      <c r="P1537" s="68" t="n">
        <f aca="false">P1536+G1537</f>
        <v>26504.6482</v>
      </c>
      <c r="Q1537" s="68" t="n">
        <f aca="false">MAX(Q1536,P1537)</f>
        <v>26504.6482</v>
      </c>
      <c r="R1537" s="68" t="n">
        <f aca="false">Q1537-P1537</f>
        <v>0</v>
      </c>
      <c r="S1537" s="68" t="n">
        <f aca="false">S1536+K1537</f>
        <v>17508.4870790658</v>
      </c>
      <c r="T1537" s="68" t="n">
        <f aca="false">MAX(T1536,S1537)</f>
        <v>17508.4870790658</v>
      </c>
      <c r="U1537" s="68" t="n">
        <f aca="false">T1537-S1537</f>
        <v>0</v>
      </c>
      <c r="V1537" s="70" t="n">
        <f aca="false">V1536+F1537</f>
        <v>3.55600000000001</v>
      </c>
      <c r="W1537" s="70" t="n">
        <f aca="false">MAX(W1536,V1537)</f>
        <v>3.55600000000001</v>
      </c>
      <c r="X1537" s="70" t="n">
        <f aca="false">W1537-V1537</f>
        <v>0</v>
      </c>
      <c r="Y1537" s="70" t="n">
        <f aca="false">Y1536+M1537</f>
        <v>3.15932550135988</v>
      </c>
      <c r="Z1537" s="70" t="n">
        <f aca="false">MAX(Z1536,Y1537)</f>
        <v>3.15932550135988</v>
      </c>
      <c r="AA1537" s="70" t="n">
        <f aca="false">Z1537-Y1537</f>
        <v>0</v>
      </c>
      <c r="AB1537" s="72" t="n">
        <f aca="false">AB1536*(1+F1537)</f>
        <v>28.4787394451696</v>
      </c>
      <c r="AC1537" s="73" t="n">
        <f aca="false">MAX(AC1536,AB1537)</f>
        <v>28.4787394451696</v>
      </c>
      <c r="AD1537" s="70" t="n">
        <f aca="false">1-AB1537/AC1537</f>
        <v>0</v>
      </c>
      <c r="AE1537" s="73" t="n">
        <f aca="false">AE1536*(1+M1537)</f>
        <v>19.1682045983337</v>
      </c>
      <c r="AF1537" s="73" t="n">
        <f aca="false">MAX(AF1536,AE1537)</f>
        <v>19.1682045983337</v>
      </c>
      <c r="AG1537" s="70" t="n">
        <f aca="false">1-AE1537/AF1537</f>
        <v>0</v>
      </c>
      <c r="AH1537" s="74" t="n">
        <f aca="false">IF(R1537&gt;0,AH1536+1,0)</f>
        <v>0</v>
      </c>
      <c r="AI1537" s="74" t="n">
        <f aca="false">IF(U1537&gt;0,AI1536+1,0)</f>
        <v>0</v>
      </c>
      <c r="AJ1537" s="74" t="n">
        <f aca="false">IF(G1537&gt;0,AJ1536+1,0)</f>
        <v>1</v>
      </c>
      <c r="AK1537" s="74" t="n">
        <f aca="false">IF(G1537&lt;=0,AK1536+1,0)</f>
        <v>0</v>
      </c>
      <c r="AL1537" s="74" t="n">
        <f aca="false">IF(K1537&gt;0,AL1536+1,0)</f>
        <v>1</v>
      </c>
      <c r="AM1537" s="74" t="n">
        <f aca="false">IF(K1537&lt;=0,AM1536+1,0)</f>
        <v>0</v>
      </c>
    </row>
    <row r="1538" customFormat="false" ht="15" hidden="false" customHeight="false" outlineLevel="0" collapsed="false">
      <c r="A1538" s="61" t="n">
        <v>1542</v>
      </c>
      <c r="B1538" s="62" t="n">
        <v>44211.59375</v>
      </c>
      <c r="C1538" s="63" t="n">
        <f aca="false">YEAR(B1538)</f>
        <v>2021</v>
      </c>
      <c r="D1538" s="32" t="s">
        <v>276</v>
      </c>
      <c r="E1538" s="64" t="n">
        <v>14406.85</v>
      </c>
      <c r="F1538" s="65" t="n">
        <v>-0.0024</v>
      </c>
      <c r="G1538" s="66" t="n">
        <v>-34.57644</v>
      </c>
      <c r="H1538" s="67" t="n">
        <f aca="false">E1538+IF(D1538="Long",1,-1)*G1538</f>
        <v>14441.42644</v>
      </c>
      <c r="I1538" s="68" t="n">
        <f aca="false">Assumptions!$B$58</f>
        <v>5.35750011455817</v>
      </c>
      <c r="J1538" s="68" t="n">
        <f aca="false">INDEX(Yearly!$D$5:$D$22,MATCH(C1538,Yearly!$A$5:$A$22,0))</f>
        <v>0.459214295533557</v>
      </c>
      <c r="K1538" s="68" t="n">
        <f aca="false">G1538-I1538-J1538</f>
        <v>-40.3931544100917</v>
      </c>
      <c r="L1538" s="69" t="n">
        <f aca="false">(I1538+J1538)/Assumptions!$B$8</f>
        <v>0.000256480763443269</v>
      </c>
      <c r="M1538" s="70" t="n">
        <f aca="false">F1538-L1538</f>
        <v>-0.00265648076344327</v>
      </c>
      <c r="N1538" s="71" t="n">
        <f aca="false">G1538*Assumptions!$B$7</f>
        <v>-271943.7006</v>
      </c>
      <c r="O1538" s="71" t="n">
        <f aca="false">K1538*Assumptions!$B$7</f>
        <v>-317692.159435371</v>
      </c>
      <c r="P1538" s="68" t="n">
        <f aca="false">P1537+G1538</f>
        <v>26470.07176</v>
      </c>
      <c r="Q1538" s="68" t="n">
        <f aca="false">MAX(Q1537,P1538)</f>
        <v>26504.6482</v>
      </c>
      <c r="R1538" s="68" t="n">
        <f aca="false">Q1538-P1538</f>
        <v>34.5764400000007</v>
      </c>
      <c r="S1538" s="68" t="n">
        <f aca="false">S1537+K1538</f>
        <v>17468.0939246557</v>
      </c>
      <c r="T1538" s="68" t="n">
        <f aca="false">MAX(T1537,S1538)</f>
        <v>17508.4870790658</v>
      </c>
      <c r="U1538" s="68" t="n">
        <f aca="false">T1538-S1538</f>
        <v>40.3931544100924</v>
      </c>
      <c r="V1538" s="70" t="n">
        <f aca="false">V1537+F1538</f>
        <v>3.5536</v>
      </c>
      <c r="W1538" s="70" t="n">
        <f aca="false">MAX(W1537,V1538)</f>
        <v>3.55600000000001</v>
      </c>
      <c r="X1538" s="70" t="n">
        <f aca="false">W1538-V1538</f>
        <v>0.00240000000000018</v>
      </c>
      <c r="Y1538" s="70" t="n">
        <f aca="false">Y1537+M1538</f>
        <v>3.15666902059644</v>
      </c>
      <c r="Z1538" s="70" t="n">
        <f aca="false">MAX(Z1537,Y1538)</f>
        <v>3.15932550135988</v>
      </c>
      <c r="AA1538" s="70" t="n">
        <f aca="false">Z1538-Y1538</f>
        <v>0.00265648076344327</v>
      </c>
      <c r="AB1538" s="72" t="n">
        <f aca="false">AB1537*(1+F1538)</f>
        <v>28.4103904705012</v>
      </c>
      <c r="AC1538" s="73" t="n">
        <f aca="false">MAX(AC1537,AB1538)</f>
        <v>28.4787394451696</v>
      </c>
      <c r="AD1538" s="70" t="n">
        <f aca="false">1-AB1538/AC1538</f>
        <v>0.00239999999999996</v>
      </c>
      <c r="AE1538" s="73" t="n">
        <f aca="false">AE1537*(1+M1538)</f>
        <v>19.1172846315485</v>
      </c>
      <c r="AF1538" s="73" t="n">
        <f aca="false">MAX(AF1537,AE1538)</f>
        <v>19.1682045983337</v>
      </c>
      <c r="AG1538" s="70" t="n">
        <f aca="false">1-AE1538/AF1538</f>
        <v>0.00265648076344327</v>
      </c>
      <c r="AH1538" s="74" t="n">
        <f aca="false">IF(R1538&gt;0,AH1537+1,0)</f>
        <v>1</v>
      </c>
      <c r="AI1538" s="74" t="n">
        <f aca="false">IF(U1538&gt;0,AI1537+1,0)</f>
        <v>1</v>
      </c>
      <c r="AJ1538" s="74" t="n">
        <f aca="false">IF(G1538&gt;0,AJ1537+1,0)</f>
        <v>0</v>
      </c>
      <c r="AK1538" s="74" t="n">
        <f aca="false">IF(G1538&lt;=0,AK1537+1,0)</f>
        <v>1</v>
      </c>
      <c r="AL1538" s="74" t="n">
        <f aca="false">IF(K1538&gt;0,AL1537+1,0)</f>
        <v>0</v>
      </c>
      <c r="AM1538" s="74" t="n">
        <f aca="false">IF(K1538&lt;=0,AM1537+1,0)</f>
        <v>1</v>
      </c>
    </row>
    <row r="1539" customFormat="false" ht="15" hidden="false" customHeight="false" outlineLevel="0" collapsed="false">
      <c r="A1539" s="61" t="n">
        <v>1543</v>
      </c>
      <c r="B1539" s="62" t="n">
        <v>44215.4479166667</v>
      </c>
      <c r="C1539" s="63" t="n">
        <f aca="false">YEAR(B1539)</f>
        <v>2021</v>
      </c>
      <c r="D1539" s="32" t="s">
        <v>277</v>
      </c>
      <c r="E1539" s="64" t="n">
        <v>14441.75</v>
      </c>
      <c r="F1539" s="65" t="n">
        <v>0.0103</v>
      </c>
      <c r="G1539" s="66" t="n">
        <v>148.750025</v>
      </c>
      <c r="H1539" s="67" t="n">
        <f aca="false">E1539+IF(D1539="Long",1,-1)*G1539</f>
        <v>14590.500025</v>
      </c>
      <c r="I1539" s="68" t="n">
        <f aca="false">Assumptions!$B$58</f>
        <v>5.35750011455817</v>
      </c>
      <c r="J1539" s="68" t="n">
        <f aca="false">INDEX(Yearly!$D$5:$D$22,MATCH(C1539,Yearly!$A$5:$A$22,0))</f>
        <v>0.459214295533557</v>
      </c>
      <c r="K1539" s="68" t="n">
        <f aca="false">G1539-I1539-J1539</f>
        <v>142.933310589908</v>
      </c>
      <c r="L1539" s="69" t="n">
        <f aca="false">(I1539+J1539)/Assumptions!$B$8</f>
        <v>0.000256480763443269</v>
      </c>
      <c r="M1539" s="70" t="n">
        <f aca="false">F1539-L1539</f>
        <v>0.0100435192365567</v>
      </c>
      <c r="N1539" s="71" t="n">
        <f aca="false">G1539*Assumptions!$B$7</f>
        <v>1169918.946625</v>
      </c>
      <c r="O1539" s="71" t="n">
        <f aca="false">K1539*Assumptions!$B$7</f>
        <v>1124170.48778963</v>
      </c>
      <c r="P1539" s="68" t="n">
        <f aca="false">P1538+G1539</f>
        <v>26618.821785</v>
      </c>
      <c r="Q1539" s="68" t="n">
        <f aca="false">MAX(Q1538,P1539)</f>
        <v>26618.821785</v>
      </c>
      <c r="R1539" s="68" t="n">
        <f aca="false">Q1539-P1539</f>
        <v>0</v>
      </c>
      <c r="S1539" s="68" t="n">
        <f aca="false">S1538+K1539</f>
        <v>17611.0272352456</v>
      </c>
      <c r="T1539" s="68" t="n">
        <f aca="false">MAX(T1538,S1539)</f>
        <v>17611.0272352456</v>
      </c>
      <c r="U1539" s="68" t="n">
        <f aca="false">T1539-S1539</f>
        <v>0</v>
      </c>
      <c r="V1539" s="70" t="n">
        <f aca="false">V1538+F1539</f>
        <v>3.5639</v>
      </c>
      <c r="W1539" s="70" t="n">
        <f aca="false">MAX(W1538,V1539)</f>
        <v>3.5639</v>
      </c>
      <c r="X1539" s="70" t="n">
        <f aca="false">W1539-V1539</f>
        <v>0</v>
      </c>
      <c r="Y1539" s="70" t="n">
        <f aca="false">Y1538+M1539</f>
        <v>3.166712539833</v>
      </c>
      <c r="Z1539" s="70" t="n">
        <f aca="false">MAX(Z1538,Y1539)</f>
        <v>3.166712539833</v>
      </c>
      <c r="AA1539" s="70" t="n">
        <f aca="false">Z1539-Y1539</f>
        <v>0</v>
      </c>
      <c r="AB1539" s="72" t="n">
        <f aca="false">AB1538*(1+F1539)</f>
        <v>28.7030174923474</v>
      </c>
      <c r="AC1539" s="73" t="n">
        <f aca="false">MAX(AC1538,AB1539)</f>
        <v>28.7030174923474</v>
      </c>
      <c r="AD1539" s="70" t="n">
        <f aca="false">1-AB1539/AC1539</f>
        <v>0</v>
      </c>
      <c r="AE1539" s="73" t="n">
        <f aca="false">AE1538*(1+M1539)</f>
        <v>19.3092894474962</v>
      </c>
      <c r="AF1539" s="73" t="n">
        <f aca="false">MAX(AF1538,AE1539)</f>
        <v>19.3092894474962</v>
      </c>
      <c r="AG1539" s="70" t="n">
        <f aca="false">1-AE1539/AF1539</f>
        <v>0</v>
      </c>
      <c r="AH1539" s="74" t="n">
        <f aca="false">IF(R1539&gt;0,AH1538+1,0)</f>
        <v>0</v>
      </c>
      <c r="AI1539" s="74" t="n">
        <f aca="false">IF(U1539&gt;0,AI1538+1,0)</f>
        <v>0</v>
      </c>
      <c r="AJ1539" s="74" t="n">
        <f aca="false">IF(G1539&gt;0,AJ1538+1,0)</f>
        <v>1</v>
      </c>
      <c r="AK1539" s="74" t="n">
        <f aca="false">IF(G1539&lt;=0,AK1538+1,0)</f>
        <v>0</v>
      </c>
      <c r="AL1539" s="74" t="n">
        <f aca="false">IF(K1539&gt;0,AL1538+1,0)</f>
        <v>1</v>
      </c>
      <c r="AM1539" s="74" t="n">
        <f aca="false">IF(K1539&lt;=0,AM1538+1,0)</f>
        <v>0</v>
      </c>
    </row>
    <row r="1540" customFormat="false" ht="15" hidden="false" customHeight="false" outlineLevel="0" collapsed="false">
      <c r="A1540" s="61" t="n">
        <v>1544</v>
      </c>
      <c r="B1540" s="62" t="n">
        <v>44218.40625</v>
      </c>
      <c r="C1540" s="63" t="n">
        <f aca="false">YEAR(B1540)</f>
        <v>2021</v>
      </c>
      <c r="D1540" s="32" t="s">
        <v>276</v>
      </c>
      <c r="E1540" s="64" t="n">
        <v>14590.6</v>
      </c>
      <c r="F1540" s="65" t="n">
        <v>0.0388</v>
      </c>
      <c r="G1540" s="66" t="n">
        <v>566.11528</v>
      </c>
      <c r="H1540" s="67" t="n">
        <f aca="false">E1540+IF(D1540="Long",1,-1)*G1540</f>
        <v>14024.48472</v>
      </c>
      <c r="I1540" s="68" t="n">
        <f aca="false">Assumptions!$B$58</f>
        <v>5.35750011455817</v>
      </c>
      <c r="J1540" s="68" t="n">
        <f aca="false">INDEX(Yearly!$D$5:$D$22,MATCH(C1540,Yearly!$A$5:$A$22,0))</f>
        <v>0.459214295533557</v>
      </c>
      <c r="K1540" s="68" t="n">
        <f aca="false">G1540-I1540-J1540</f>
        <v>560.298565589908</v>
      </c>
      <c r="L1540" s="69" t="n">
        <f aca="false">(I1540+J1540)/Assumptions!$B$8</f>
        <v>0.000256480763443269</v>
      </c>
      <c r="M1540" s="70" t="n">
        <f aca="false">F1540-L1540</f>
        <v>0.0385435192365567</v>
      </c>
      <c r="N1540" s="71" t="n">
        <f aca="false">G1540*Assumptions!$B$7</f>
        <v>4452496.6772</v>
      </c>
      <c r="O1540" s="71" t="n">
        <f aca="false">K1540*Assumptions!$B$7</f>
        <v>4406748.21836463</v>
      </c>
      <c r="P1540" s="68" t="n">
        <f aca="false">P1539+G1540</f>
        <v>27184.937065</v>
      </c>
      <c r="Q1540" s="68" t="n">
        <f aca="false">MAX(Q1539,P1540)</f>
        <v>27184.937065</v>
      </c>
      <c r="R1540" s="68" t="n">
        <f aca="false">Q1540-P1540</f>
        <v>0</v>
      </c>
      <c r="S1540" s="68" t="n">
        <f aca="false">S1539+K1540</f>
        <v>18171.3258008355</v>
      </c>
      <c r="T1540" s="68" t="n">
        <f aca="false">MAX(T1539,S1540)</f>
        <v>18171.3258008355</v>
      </c>
      <c r="U1540" s="68" t="n">
        <f aca="false">T1540-S1540</f>
        <v>0</v>
      </c>
      <c r="V1540" s="70" t="n">
        <f aca="false">V1539+F1540</f>
        <v>3.60270000000001</v>
      </c>
      <c r="W1540" s="70" t="n">
        <f aca="false">MAX(W1539,V1540)</f>
        <v>3.60270000000001</v>
      </c>
      <c r="X1540" s="70" t="n">
        <f aca="false">W1540-V1540</f>
        <v>0</v>
      </c>
      <c r="Y1540" s="70" t="n">
        <f aca="false">Y1539+M1540</f>
        <v>3.20525605906955</v>
      </c>
      <c r="Z1540" s="70" t="n">
        <f aca="false">MAX(Z1539,Y1540)</f>
        <v>3.20525605906955</v>
      </c>
      <c r="AA1540" s="70" t="n">
        <f aca="false">Z1540-Y1540</f>
        <v>0</v>
      </c>
      <c r="AB1540" s="72" t="n">
        <f aca="false">AB1539*(1+F1540)</f>
        <v>29.8166945710505</v>
      </c>
      <c r="AC1540" s="73" t="n">
        <f aca="false">MAX(AC1539,AB1540)</f>
        <v>29.8166945710505</v>
      </c>
      <c r="AD1540" s="70" t="n">
        <f aca="false">1-AB1540/AC1540</f>
        <v>0</v>
      </c>
      <c r="AE1540" s="73" t="n">
        <f aca="false">AE1539*(1+M1540)</f>
        <v>20.05353741676</v>
      </c>
      <c r="AF1540" s="73" t="n">
        <f aca="false">MAX(AF1539,AE1540)</f>
        <v>20.05353741676</v>
      </c>
      <c r="AG1540" s="70" t="n">
        <f aca="false">1-AE1540/AF1540</f>
        <v>0</v>
      </c>
      <c r="AH1540" s="74" t="n">
        <f aca="false">IF(R1540&gt;0,AH1539+1,0)</f>
        <v>0</v>
      </c>
      <c r="AI1540" s="74" t="n">
        <f aca="false">IF(U1540&gt;0,AI1539+1,0)</f>
        <v>0</v>
      </c>
      <c r="AJ1540" s="74" t="n">
        <f aca="false">IF(G1540&gt;0,AJ1539+1,0)</f>
        <v>2</v>
      </c>
      <c r="AK1540" s="74" t="n">
        <f aca="false">IF(G1540&lt;=0,AK1539+1,0)</f>
        <v>0</v>
      </c>
      <c r="AL1540" s="74" t="n">
        <f aca="false">IF(K1540&gt;0,AL1539+1,0)</f>
        <v>2</v>
      </c>
      <c r="AM1540" s="74" t="n">
        <f aca="false">IF(K1540&lt;=0,AM1539+1,0)</f>
        <v>0</v>
      </c>
    </row>
    <row r="1541" customFormat="false" ht="15" hidden="false" customHeight="false" outlineLevel="0" collapsed="false">
      <c r="A1541" s="61" t="n">
        <v>1545</v>
      </c>
      <c r="B1541" s="62" t="n">
        <v>44228.5520833333</v>
      </c>
      <c r="C1541" s="63" t="n">
        <f aca="false">YEAR(B1541)</f>
        <v>2021</v>
      </c>
      <c r="D1541" s="32" t="s">
        <v>277</v>
      </c>
      <c r="E1541" s="64" t="n">
        <v>14024.65</v>
      </c>
      <c r="F1541" s="65" t="n">
        <v>0.0859</v>
      </c>
      <c r="G1541" s="66" t="n">
        <v>1204.717435</v>
      </c>
      <c r="H1541" s="67" t="n">
        <f aca="false">E1541+IF(D1541="Long",1,-1)*G1541</f>
        <v>15229.367435</v>
      </c>
      <c r="I1541" s="68" t="n">
        <f aca="false">Assumptions!$B$58</f>
        <v>5.35750011455817</v>
      </c>
      <c r="J1541" s="68" t="n">
        <f aca="false">INDEX(Yearly!$D$5:$D$22,MATCH(C1541,Yearly!$A$5:$A$22,0))</f>
        <v>0.459214295533557</v>
      </c>
      <c r="K1541" s="68" t="n">
        <f aca="false">G1541-I1541-J1541</f>
        <v>1198.90072058991</v>
      </c>
      <c r="L1541" s="69" t="n">
        <f aca="false">(I1541+J1541)/Assumptions!$B$8</f>
        <v>0.000256480763443269</v>
      </c>
      <c r="M1541" s="70" t="n">
        <f aca="false">F1541-L1541</f>
        <v>0.0856435192365567</v>
      </c>
      <c r="N1541" s="71" t="n">
        <f aca="false">G1541*Assumptions!$B$7</f>
        <v>9475102.626275</v>
      </c>
      <c r="O1541" s="71" t="n">
        <f aca="false">K1541*Assumptions!$B$7</f>
        <v>9429354.16743963</v>
      </c>
      <c r="P1541" s="68" t="n">
        <f aca="false">P1540+G1541</f>
        <v>28389.6545</v>
      </c>
      <c r="Q1541" s="68" t="n">
        <f aca="false">MAX(Q1540,P1541)</f>
        <v>28389.6545</v>
      </c>
      <c r="R1541" s="68" t="n">
        <f aca="false">Q1541-P1541</f>
        <v>0</v>
      </c>
      <c r="S1541" s="68" t="n">
        <f aca="false">S1540+K1541</f>
        <v>19370.2265214254</v>
      </c>
      <c r="T1541" s="68" t="n">
        <f aca="false">MAX(T1540,S1541)</f>
        <v>19370.2265214254</v>
      </c>
      <c r="U1541" s="68" t="n">
        <f aca="false">T1541-S1541</f>
        <v>0</v>
      </c>
      <c r="V1541" s="70" t="n">
        <f aca="false">V1540+F1541</f>
        <v>3.68860000000001</v>
      </c>
      <c r="W1541" s="70" t="n">
        <f aca="false">MAX(W1540,V1541)</f>
        <v>3.68860000000001</v>
      </c>
      <c r="X1541" s="70" t="n">
        <f aca="false">W1541-V1541</f>
        <v>0</v>
      </c>
      <c r="Y1541" s="70" t="n">
        <f aca="false">Y1540+M1541</f>
        <v>3.29089957830611</v>
      </c>
      <c r="Z1541" s="70" t="n">
        <f aca="false">MAX(Z1540,Y1541)</f>
        <v>3.29089957830611</v>
      </c>
      <c r="AA1541" s="70" t="n">
        <f aca="false">Z1541-Y1541</f>
        <v>0</v>
      </c>
      <c r="AB1541" s="72" t="n">
        <f aca="false">AB1540*(1+F1541)</f>
        <v>32.3779486347037</v>
      </c>
      <c r="AC1541" s="73" t="n">
        <f aca="false">MAX(AC1540,AB1541)</f>
        <v>32.3779486347037</v>
      </c>
      <c r="AD1541" s="70" t="n">
        <f aca="false">1-AB1541/AC1541</f>
        <v>0</v>
      </c>
      <c r="AE1541" s="73" t="n">
        <f aca="false">AE1540*(1+M1541)</f>
        <v>21.7709929342733</v>
      </c>
      <c r="AF1541" s="73" t="n">
        <f aca="false">MAX(AF1540,AE1541)</f>
        <v>21.7709929342733</v>
      </c>
      <c r="AG1541" s="70" t="n">
        <f aca="false">1-AE1541/AF1541</f>
        <v>0</v>
      </c>
      <c r="AH1541" s="74" t="n">
        <f aca="false">IF(R1541&gt;0,AH1540+1,0)</f>
        <v>0</v>
      </c>
      <c r="AI1541" s="74" t="n">
        <f aca="false">IF(U1541&gt;0,AI1540+1,0)</f>
        <v>0</v>
      </c>
      <c r="AJ1541" s="74" t="n">
        <f aca="false">IF(G1541&gt;0,AJ1540+1,0)</f>
        <v>3</v>
      </c>
      <c r="AK1541" s="74" t="n">
        <f aca="false">IF(G1541&lt;=0,AK1540+1,0)</f>
        <v>0</v>
      </c>
      <c r="AL1541" s="74" t="n">
        <f aca="false">IF(K1541&gt;0,AL1540+1,0)</f>
        <v>3</v>
      </c>
      <c r="AM1541" s="74" t="n">
        <f aca="false">IF(K1541&lt;=0,AM1540+1,0)</f>
        <v>0</v>
      </c>
    </row>
    <row r="1542" customFormat="false" ht="15" hidden="false" customHeight="false" outlineLevel="0" collapsed="false">
      <c r="A1542" s="61" t="n">
        <v>1546</v>
      </c>
      <c r="B1542" s="62" t="n">
        <v>44244.5520833333</v>
      </c>
      <c r="C1542" s="63" t="n">
        <f aca="false">YEAR(B1542)</f>
        <v>2021</v>
      </c>
      <c r="D1542" s="32" t="s">
        <v>276</v>
      </c>
      <c r="E1542" s="64" t="n">
        <v>15229.7</v>
      </c>
      <c r="F1542" s="65" t="n">
        <v>-0.0004</v>
      </c>
      <c r="G1542" s="66" t="n">
        <v>-6.09188</v>
      </c>
      <c r="H1542" s="67" t="n">
        <f aca="false">E1542+IF(D1542="Long",1,-1)*G1542</f>
        <v>15235.79188</v>
      </c>
      <c r="I1542" s="68" t="n">
        <f aca="false">Assumptions!$B$58</f>
        <v>5.35750011455817</v>
      </c>
      <c r="J1542" s="68" t="n">
        <f aca="false">INDEX(Yearly!$D$5:$D$22,MATCH(C1542,Yearly!$A$5:$A$22,0))</f>
        <v>0.459214295533557</v>
      </c>
      <c r="K1542" s="68" t="n">
        <f aca="false">G1542-I1542-J1542</f>
        <v>-11.9085944100917</v>
      </c>
      <c r="L1542" s="69" t="n">
        <f aca="false">(I1542+J1542)/Assumptions!$B$8</f>
        <v>0.000256480763443269</v>
      </c>
      <c r="M1542" s="70" t="n">
        <f aca="false">F1542-L1542</f>
        <v>-0.000656480763443269</v>
      </c>
      <c r="N1542" s="71" t="n">
        <f aca="false">G1542*Assumptions!$B$7</f>
        <v>-47912.6362</v>
      </c>
      <c r="O1542" s="71" t="n">
        <f aca="false">K1542*Assumptions!$B$7</f>
        <v>-93661.0950353714</v>
      </c>
      <c r="P1542" s="68" t="n">
        <f aca="false">P1541+G1542</f>
        <v>28383.56262</v>
      </c>
      <c r="Q1542" s="68" t="n">
        <f aca="false">MAX(Q1541,P1542)</f>
        <v>28389.6545</v>
      </c>
      <c r="R1542" s="68" t="n">
        <f aca="false">Q1542-P1542</f>
        <v>6.09187999999995</v>
      </c>
      <c r="S1542" s="68" t="n">
        <f aca="false">S1541+K1542</f>
        <v>19358.3179270153</v>
      </c>
      <c r="T1542" s="68" t="n">
        <f aca="false">MAX(T1541,S1542)</f>
        <v>19370.2265214254</v>
      </c>
      <c r="U1542" s="68" t="n">
        <f aca="false">T1542-S1542</f>
        <v>11.9085944100916</v>
      </c>
      <c r="V1542" s="70" t="n">
        <f aca="false">V1541+F1542</f>
        <v>3.68820000000001</v>
      </c>
      <c r="W1542" s="70" t="n">
        <f aca="false">MAX(W1541,V1542)</f>
        <v>3.68860000000001</v>
      </c>
      <c r="X1542" s="70" t="n">
        <f aca="false">W1542-V1542</f>
        <v>0.000399999999999956</v>
      </c>
      <c r="Y1542" s="70" t="n">
        <f aca="false">Y1541+M1542</f>
        <v>3.29024309754267</v>
      </c>
      <c r="Z1542" s="70" t="n">
        <f aca="false">MAX(Z1541,Y1542)</f>
        <v>3.29089957830611</v>
      </c>
      <c r="AA1542" s="70" t="n">
        <f aca="false">Z1542-Y1542</f>
        <v>0.00065648076344349</v>
      </c>
      <c r="AB1542" s="72" t="n">
        <f aca="false">AB1541*(1+F1542)</f>
        <v>32.3649974552498</v>
      </c>
      <c r="AC1542" s="73" t="n">
        <f aca="false">MAX(AC1541,AB1542)</f>
        <v>32.3779486347037</v>
      </c>
      <c r="AD1542" s="70" t="n">
        <f aca="false">1-AB1542/AC1542</f>
        <v>0.000399999999999956</v>
      </c>
      <c r="AE1542" s="73" t="n">
        <f aca="false">AE1541*(1+M1542)</f>
        <v>21.7567006962109</v>
      </c>
      <c r="AF1542" s="73" t="n">
        <f aca="false">MAX(AF1541,AE1542)</f>
        <v>21.7709929342733</v>
      </c>
      <c r="AG1542" s="70" t="n">
        <f aca="false">1-AE1542/AF1542</f>
        <v>0.000656480763443268</v>
      </c>
      <c r="AH1542" s="74" t="n">
        <f aca="false">IF(R1542&gt;0,AH1541+1,0)</f>
        <v>1</v>
      </c>
      <c r="AI1542" s="74" t="n">
        <f aca="false">IF(U1542&gt;0,AI1541+1,0)</f>
        <v>1</v>
      </c>
      <c r="AJ1542" s="74" t="n">
        <f aca="false">IF(G1542&gt;0,AJ1541+1,0)</f>
        <v>0</v>
      </c>
      <c r="AK1542" s="74" t="n">
        <f aca="false">IF(G1542&lt;=0,AK1541+1,0)</f>
        <v>1</v>
      </c>
      <c r="AL1542" s="74" t="n">
        <f aca="false">IF(K1542&gt;0,AL1541+1,0)</f>
        <v>0</v>
      </c>
      <c r="AM1542" s="74" t="n">
        <f aca="false">IF(K1542&lt;=0,AM1541+1,0)</f>
        <v>1</v>
      </c>
    </row>
    <row r="1543" customFormat="false" ht="15" hidden="false" customHeight="false" outlineLevel="0" collapsed="false">
      <c r="A1543" s="61" t="n">
        <v>1547</v>
      </c>
      <c r="B1543" s="62" t="n">
        <v>44245.4479166667</v>
      </c>
      <c r="C1543" s="63" t="n">
        <f aca="false">YEAR(B1543)</f>
        <v>2021</v>
      </c>
      <c r="D1543" s="32" t="s">
        <v>277</v>
      </c>
      <c r="E1543" s="64" t="n">
        <v>15235.25</v>
      </c>
      <c r="F1543" s="65" t="n">
        <v>-0.0023</v>
      </c>
      <c r="G1543" s="66" t="n">
        <v>-35.041075</v>
      </c>
      <c r="H1543" s="67" t="n">
        <f aca="false">E1543+IF(D1543="Long",1,-1)*G1543</f>
        <v>15200.208925</v>
      </c>
      <c r="I1543" s="68" t="n">
        <f aca="false">Assumptions!$B$58</f>
        <v>5.35750011455817</v>
      </c>
      <c r="J1543" s="68" t="n">
        <f aca="false">INDEX(Yearly!$D$5:$D$22,MATCH(C1543,Yearly!$A$5:$A$22,0))</f>
        <v>0.459214295533557</v>
      </c>
      <c r="K1543" s="68" t="n">
        <f aca="false">G1543-I1543-J1543</f>
        <v>-40.8577894100917</v>
      </c>
      <c r="L1543" s="69" t="n">
        <f aca="false">(I1543+J1543)/Assumptions!$B$8</f>
        <v>0.000256480763443269</v>
      </c>
      <c r="M1543" s="70" t="n">
        <f aca="false">F1543-L1543</f>
        <v>-0.00255648076344327</v>
      </c>
      <c r="N1543" s="71" t="n">
        <f aca="false">G1543*Assumptions!$B$7</f>
        <v>-275598.054875</v>
      </c>
      <c r="O1543" s="71" t="n">
        <f aca="false">K1543*Assumptions!$B$7</f>
        <v>-321346.513710371</v>
      </c>
      <c r="P1543" s="68" t="n">
        <f aca="false">P1542+G1543</f>
        <v>28348.521545</v>
      </c>
      <c r="Q1543" s="68" t="n">
        <f aca="false">MAX(Q1542,P1543)</f>
        <v>28389.6545</v>
      </c>
      <c r="R1543" s="68" t="n">
        <f aca="false">Q1543-P1543</f>
        <v>41.132955000001</v>
      </c>
      <c r="S1543" s="68" t="n">
        <f aca="false">S1542+K1543</f>
        <v>19317.4601376052</v>
      </c>
      <c r="T1543" s="68" t="n">
        <f aca="false">MAX(T1542,S1543)</f>
        <v>19370.2265214254</v>
      </c>
      <c r="U1543" s="68" t="n">
        <f aca="false">T1543-S1543</f>
        <v>52.7663838201843</v>
      </c>
      <c r="V1543" s="70" t="n">
        <f aca="false">V1542+F1543</f>
        <v>3.68590000000001</v>
      </c>
      <c r="W1543" s="70" t="n">
        <f aca="false">MAX(W1542,V1543)</f>
        <v>3.68860000000001</v>
      </c>
      <c r="X1543" s="70" t="n">
        <f aca="false">W1543-V1543</f>
        <v>0.00269999999999992</v>
      </c>
      <c r="Y1543" s="70" t="n">
        <f aca="false">Y1542+M1543</f>
        <v>3.28768661677922</v>
      </c>
      <c r="Z1543" s="70" t="n">
        <f aca="false">MAX(Z1542,Y1543)</f>
        <v>3.29089957830611</v>
      </c>
      <c r="AA1543" s="70" t="n">
        <f aca="false">Z1543-Y1543</f>
        <v>0.00321296152688655</v>
      </c>
      <c r="AB1543" s="72" t="n">
        <f aca="false">AB1542*(1+F1543)</f>
        <v>32.2905579611028</v>
      </c>
      <c r="AC1543" s="73" t="n">
        <f aca="false">MAX(AC1542,AB1543)</f>
        <v>32.3779486347037</v>
      </c>
      <c r="AD1543" s="70" t="n">
        <f aca="false">1-AB1543/AC1543</f>
        <v>0.00269907999999985</v>
      </c>
      <c r="AE1543" s="73" t="n">
        <f aca="false">AE1542*(1+M1543)</f>
        <v>21.701080109405</v>
      </c>
      <c r="AF1543" s="73" t="n">
        <f aca="false">MAX(AF1542,AE1543)</f>
        <v>21.7709929342733</v>
      </c>
      <c r="AG1543" s="70" t="n">
        <f aca="false">1-AE1543/AF1543</f>
        <v>0.00321128324644315</v>
      </c>
      <c r="AH1543" s="74" t="n">
        <f aca="false">IF(R1543&gt;0,AH1542+1,0)</f>
        <v>2</v>
      </c>
      <c r="AI1543" s="74" t="n">
        <f aca="false">IF(U1543&gt;0,AI1542+1,0)</f>
        <v>2</v>
      </c>
      <c r="AJ1543" s="74" t="n">
        <f aca="false">IF(G1543&gt;0,AJ1542+1,0)</f>
        <v>0</v>
      </c>
      <c r="AK1543" s="74" t="n">
        <f aca="false">IF(G1543&lt;=0,AK1542+1,0)</f>
        <v>2</v>
      </c>
      <c r="AL1543" s="74" t="n">
        <f aca="false">IF(K1543&gt;0,AL1542+1,0)</f>
        <v>0</v>
      </c>
      <c r="AM1543" s="74" t="n">
        <f aca="false">IF(K1543&lt;=0,AM1542+1,0)</f>
        <v>2</v>
      </c>
    </row>
    <row r="1544" customFormat="false" ht="15" hidden="false" customHeight="false" outlineLevel="0" collapsed="false">
      <c r="A1544" s="61" t="n">
        <v>1548</v>
      </c>
      <c r="B1544" s="62" t="n">
        <v>44245.4729166667</v>
      </c>
      <c r="C1544" s="63" t="n">
        <f aca="false">YEAR(B1544)</f>
        <v>2021</v>
      </c>
      <c r="D1544" s="32" t="s">
        <v>276</v>
      </c>
      <c r="E1544" s="64" t="n">
        <v>15200.8</v>
      </c>
      <c r="F1544" s="65" t="n">
        <v>0.0133</v>
      </c>
      <c r="G1544" s="66" t="n">
        <v>202.17064</v>
      </c>
      <c r="H1544" s="67" t="n">
        <f aca="false">E1544+IF(D1544="Long",1,-1)*G1544</f>
        <v>14998.62936</v>
      </c>
      <c r="I1544" s="68" t="n">
        <f aca="false">Assumptions!$B$58</f>
        <v>5.35750011455817</v>
      </c>
      <c r="J1544" s="68" t="n">
        <f aca="false">INDEX(Yearly!$D$5:$D$22,MATCH(C1544,Yearly!$A$5:$A$22,0))</f>
        <v>0.459214295533557</v>
      </c>
      <c r="K1544" s="68" t="n">
        <f aca="false">G1544-I1544-J1544</f>
        <v>196.353925589908</v>
      </c>
      <c r="L1544" s="69" t="n">
        <f aca="false">(I1544+J1544)/Assumptions!$B$8</f>
        <v>0.000256480763443269</v>
      </c>
      <c r="M1544" s="70" t="n">
        <f aca="false">F1544-L1544</f>
        <v>0.0130435192365567</v>
      </c>
      <c r="N1544" s="71" t="n">
        <f aca="false">G1544*Assumptions!$B$7</f>
        <v>1590072.0836</v>
      </c>
      <c r="O1544" s="71" t="n">
        <f aca="false">K1544*Assumptions!$B$7</f>
        <v>1544323.62476463</v>
      </c>
      <c r="P1544" s="68" t="n">
        <f aca="false">P1543+G1544</f>
        <v>28550.692185</v>
      </c>
      <c r="Q1544" s="68" t="n">
        <f aca="false">MAX(Q1543,P1544)</f>
        <v>28550.692185</v>
      </c>
      <c r="R1544" s="68" t="n">
        <f aca="false">Q1544-P1544</f>
        <v>0</v>
      </c>
      <c r="S1544" s="68" t="n">
        <f aca="false">S1543+K1544</f>
        <v>19513.8140631951</v>
      </c>
      <c r="T1544" s="68" t="n">
        <f aca="false">MAX(T1543,S1544)</f>
        <v>19513.8140631951</v>
      </c>
      <c r="U1544" s="68" t="n">
        <f aca="false">T1544-S1544</f>
        <v>0</v>
      </c>
      <c r="V1544" s="70" t="n">
        <f aca="false">V1543+F1544</f>
        <v>3.69920000000001</v>
      </c>
      <c r="W1544" s="70" t="n">
        <f aca="false">MAX(W1543,V1544)</f>
        <v>3.69920000000001</v>
      </c>
      <c r="X1544" s="70" t="n">
        <f aca="false">W1544-V1544</f>
        <v>0</v>
      </c>
      <c r="Y1544" s="70" t="n">
        <f aca="false">Y1543+M1544</f>
        <v>3.30073013601578</v>
      </c>
      <c r="Z1544" s="70" t="n">
        <f aca="false">MAX(Z1543,Y1544)</f>
        <v>3.30073013601578</v>
      </c>
      <c r="AA1544" s="70" t="n">
        <f aca="false">Z1544-Y1544</f>
        <v>0</v>
      </c>
      <c r="AB1544" s="72" t="n">
        <f aca="false">AB1543*(1+F1544)</f>
        <v>32.7200223819854</v>
      </c>
      <c r="AC1544" s="73" t="n">
        <f aca="false">MAX(AC1543,AB1544)</f>
        <v>32.7200223819854</v>
      </c>
      <c r="AD1544" s="70" t="n">
        <f aca="false">1-AB1544/AC1544</f>
        <v>0</v>
      </c>
      <c r="AE1544" s="73" t="n">
        <f aca="false">AE1543*(1+M1544)</f>
        <v>21.9841385652661</v>
      </c>
      <c r="AF1544" s="73" t="n">
        <f aca="false">MAX(AF1543,AE1544)</f>
        <v>21.9841385652661</v>
      </c>
      <c r="AG1544" s="70" t="n">
        <f aca="false">1-AE1544/AF1544</f>
        <v>0</v>
      </c>
      <c r="AH1544" s="74" t="n">
        <f aca="false">IF(R1544&gt;0,AH1543+1,0)</f>
        <v>0</v>
      </c>
      <c r="AI1544" s="74" t="n">
        <f aca="false">IF(U1544&gt;0,AI1543+1,0)</f>
        <v>0</v>
      </c>
      <c r="AJ1544" s="74" t="n">
        <f aca="false">IF(G1544&gt;0,AJ1543+1,0)</f>
        <v>1</v>
      </c>
      <c r="AK1544" s="74" t="n">
        <f aca="false">IF(G1544&lt;=0,AK1543+1,0)</f>
        <v>0</v>
      </c>
      <c r="AL1544" s="74" t="n">
        <f aca="false">IF(K1544&gt;0,AL1543+1,0)</f>
        <v>1</v>
      </c>
      <c r="AM1544" s="74" t="n">
        <f aca="false">IF(K1544&lt;=0,AM1543+1,0)</f>
        <v>0</v>
      </c>
    </row>
    <row r="1545" customFormat="false" ht="15" hidden="false" customHeight="false" outlineLevel="0" collapsed="false">
      <c r="A1545" s="61" t="n">
        <v>1549</v>
      </c>
      <c r="B1545" s="62" t="n">
        <v>44251.6979166667</v>
      </c>
      <c r="C1545" s="63" t="n">
        <f aca="false">YEAR(B1545)</f>
        <v>2021</v>
      </c>
      <c r="D1545" s="32" t="s">
        <v>277</v>
      </c>
      <c r="E1545" s="64" t="n">
        <v>14998.25</v>
      </c>
      <c r="F1545" s="65" t="n">
        <v>-0.0083</v>
      </c>
      <c r="G1545" s="66" t="n">
        <v>-124.485475</v>
      </c>
      <c r="H1545" s="67" t="n">
        <f aca="false">E1545+IF(D1545="Long",1,-1)*G1545</f>
        <v>14873.764525</v>
      </c>
      <c r="I1545" s="68" t="n">
        <f aca="false">Assumptions!$B$58</f>
        <v>5.35750011455817</v>
      </c>
      <c r="J1545" s="68" t="n">
        <f aca="false">INDEX(Yearly!$D$5:$D$22,MATCH(C1545,Yearly!$A$5:$A$22,0))</f>
        <v>0.459214295533557</v>
      </c>
      <c r="K1545" s="68" t="n">
        <f aca="false">G1545-I1545-J1545</f>
        <v>-130.302189410092</v>
      </c>
      <c r="L1545" s="69" t="n">
        <f aca="false">(I1545+J1545)/Assumptions!$B$8</f>
        <v>0.000256480763443269</v>
      </c>
      <c r="M1545" s="70" t="n">
        <f aca="false">F1545-L1545</f>
        <v>-0.00855648076344327</v>
      </c>
      <c r="N1545" s="71" t="n">
        <f aca="false">G1545*Assumptions!$B$7</f>
        <v>-979078.260875</v>
      </c>
      <c r="O1545" s="71" t="n">
        <f aca="false">K1545*Assumptions!$B$7</f>
        <v>-1024826.71971037</v>
      </c>
      <c r="P1545" s="68" t="n">
        <f aca="false">P1544+G1545</f>
        <v>28426.20671</v>
      </c>
      <c r="Q1545" s="68" t="n">
        <f aca="false">MAX(Q1544,P1545)</f>
        <v>28550.692185</v>
      </c>
      <c r="R1545" s="68" t="n">
        <f aca="false">Q1545-P1545</f>
        <v>124.485475000001</v>
      </c>
      <c r="S1545" s="68" t="n">
        <f aca="false">S1544+K1545</f>
        <v>19383.511873785</v>
      </c>
      <c r="T1545" s="68" t="n">
        <f aca="false">MAX(T1544,S1545)</f>
        <v>19513.8140631951</v>
      </c>
      <c r="U1545" s="68" t="n">
        <f aca="false">T1545-S1545</f>
        <v>130.302189410093</v>
      </c>
      <c r="V1545" s="70" t="n">
        <f aca="false">V1544+F1545</f>
        <v>3.69090000000001</v>
      </c>
      <c r="W1545" s="70" t="n">
        <f aca="false">MAX(W1544,V1545)</f>
        <v>3.69920000000001</v>
      </c>
      <c r="X1545" s="70" t="n">
        <f aca="false">W1545-V1545</f>
        <v>0.0083000000000002</v>
      </c>
      <c r="Y1545" s="70" t="n">
        <f aca="false">Y1544+M1545</f>
        <v>3.29217365525234</v>
      </c>
      <c r="Z1545" s="70" t="n">
        <f aca="false">MAX(Z1544,Y1545)</f>
        <v>3.30073013601578</v>
      </c>
      <c r="AA1545" s="70" t="n">
        <f aca="false">Z1545-Y1545</f>
        <v>0.00855648076344329</v>
      </c>
      <c r="AB1545" s="72" t="n">
        <f aca="false">AB1544*(1+F1545)</f>
        <v>32.448446196215</v>
      </c>
      <c r="AC1545" s="73" t="n">
        <f aca="false">MAX(AC1544,AB1545)</f>
        <v>32.7200223819854</v>
      </c>
      <c r="AD1545" s="70" t="n">
        <f aca="false">1-AB1545/AC1545</f>
        <v>0.00829999999999997</v>
      </c>
      <c r="AE1545" s="73" t="n">
        <f aca="false">AE1544*(1+M1545)</f>
        <v>21.7960317065315</v>
      </c>
      <c r="AF1545" s="73" t="n">
        <f aca="false">MAX(AF1544,AE1545)</f>
        <v>21.9841385652661</v>
      </c>
      <c r="AG1545" s="70" t="n">
        <f aca="false">1-AE1545/AF1545</f>
        <v>0.00855648076344329</v>
      </c>
      <c r="AH1545" s="74" t="n">
        <f aca="false">IF(R1545&gt;0,AH1544+1,0)</f>
        <v>1</v>
      </c>
      <c r="AI1545" s="74" t="n">
        <f aca="false">IF(U1545&gt;0,AI1544+1,0)</f>
        <v>1</v>
      </c>
      <c r="AJ1545" s="74" t="n">
        <f aca="false">IF(G1545&gt;0,AJ1544+1,0)</f>
        <v>0</v>
      </c>
      <c r="AK1545" s="74" t="n">
        <f aca="false">IF(G1545&lt;=0,AK1544+1,0)</f>
        <v>1</v>
      </c>
      <c r="AL1545" s="74" t="n">
        <f aca="false">IF(K1545&gt;0,AL1544+1,0)</f>
        <v>0</v>
      </c>
      <c r="AM1545" s="74" t="n">
        <f aca="false">IF(K1545&lt;=0,AM1544+1,0)</f>
        <v>1</v>
      </c>
    </row>
    <row r="1546" customFormat="false" ht="15" hidden="false" customHeight="false" outlineLevel="0" collapsed="false">
      <c r="A1546" s="61" t="n">
        <v>1550</v>
      </c>
      <c r="B1546" s="62" t="n">
        <v>44253.40625</v>
      </c>
      <c r="C1546" s="63" t="n">
        <f aca="false">YEAR(B1546)</f>
        <v>2021</v>
      </c>
      <c r="D1546" s="32" t="s">
        <v>276</v>
      </c>
      <c r="E1546" s="64" t="n">
        <v>14873.35</v>
      </c>
      <c r="F1546" s="65" t="n">
        <v>-0.0006</v>
      </c>
      <c r="G1546" s="66" t="n">
        <v>-8.92401</v>
      </c>
      <c r="H1546" s="67" t="n">
        <f aca="false">E1546+IF(D1546="Long",1,-1)*G1546</f>
        <v>14882.27401</v>
      </c>
      <c r="I1546" s="68" t="n">
        <f aca="false">Assumptions!$B$58</f>
        <v>5.35750011455817</v>
      </c>
      <c r="J1546" s="68" t="n">
        <f aca="false">INDEX(Yearly!$D$5:$D$22,MATCH(C1546,Yearly!$A$5:$A$22,0))</f>
        <v>0.459214295533557</v>
      </c>
      <c r="K1546" s="68" t="n">
        <f aca="false">G1546-I1546-J1546</f>
        <v>-14.7407244100917</v>
      </c>
      <c r="L1546" s="69" t="n">
        <f aca="false">(I1546+J1546)/Assumptions!$B$8</f>
        <v>0.000256480763443269</v>
      </c>
      <c r="M1546" s="70" t="n">
        <f aca="false">F1546-L1546</f>
        <v>-0.000856480763443269</v>
      </c>
      <c r="N1546" s="71" t="n">
        <f aca="false">G1546*Assumptions!$B$7</f>
        <v>-70187.33865</v>
      </c>
      <c r="O1546" s="71" t="n">
        <f aca="false">K1546*Assumptions!$B$7</f>
        <v>-115935.797485371</v>
      </c>
      <c r="P1546" s="68" t="n">
        <f aca="false">P1545+G1546</f>
        <v>28417.2827</v>
      </c>
      <c r="Q1546" s="68" t="n">
        <f aca="false">MAX(Q1545,P1546)</f>
        <v>28550.692185</v>
      </c>
      <c r="R1546" s="68" t="n">
        <f aca="false">Q1546-P1546</f>
        <v>133.409485</v>
      </c>
      <c r="S1546" s="68" t="n">
        <f aca="false">S1545+K1546</f>
        <v>19368.7711493749</v>
      </c>
      <c r="T1546" s="68" t="n">
        <f aca="false">MAX(T1545,S1546)</f>
        <v>19513.8140631951</v>
      </c>
      <c r="U1546" s="68" t="n">
        <f aca="false">T1546-S1546</f>
        <v>145.042913820183</v>
      </c>
      <c r="V1546" s="70" t="n">
        <f aca="false">V1545+F1546</f>
        <v>3.69030000000001</v>
      </c>
      <c r="W1546" s="70" t="n">
        <f aca="false">MAX(W1545,V1546)</f>
        <v>3.69920000000001</v>
      </c>
      <c r="X1546" s="70" t="n">
        <f aca="false">W1546-V1546</f>
        <v>0.00890000000000013</v>
      </c>
      <c r="Y1546" s="70" t="n">
        <f aca="false">Y1545+M1546</f>
        <v>3.29131717448889</v>
      </c>
      <c r="Z1546" s="70" t="n">
        <f aca="false">MAX(Z1545,Y1546)</f>
        <v>3.30073013601578</v>
      </c>
      <c r="AA1546" s="70" t="n">
        <f aca="false">Z1546-Y1546</f>
        <v>0.00941296152688675</v>
      </c>
      <c r="AB1546" s="72" t="n">
        <f aca="false">AB1545*(1+F1546)</f>
        <v>32.4289771284972</v>
      </c>
      <c r="AC1546" s="73" t="n">
        <f aca="false">MAX(AC1545,AB1546)</f>
        <v>32.7200223819854</v>
      </c>
      <c r="AD1546" s="70" t="n">
        <f aca="false">1-AB1546/AC1546</f>
        <v>0.00889501999999998</v>
      </c>
      <c r="AE1546" s="73" t="n">
        <f aca="false">AE1545*(1+M1546)</f>
        <v>21.7773638246555</v>
      </c>
      <c r="AF1546" s="73" t="n">
        <f aca="false">MAX(AF1545,AE1546)</f>
        <v>21.9841385652661</v>
      </c>
      <c r="AG1546" s="70" t="n">
        <f aca="false">1-AE1546/AF1546</f>
        <v>0.00940563306570996</v>
      </c>
      <c r="AH1546" s="74" t="n">
        <f aca="false">IF(R1546&gt;0,AH1545+1,0)</f>
        <v>2</v>
      </c>
      <c r="AI1546" s="74" t="n">
        <f aca="false">IF(U1546&gt;0,AI1545+1,0)</f>
        <v>2</v>
      </c>
      <c r="AJ1546" s="74" t="n">
        <f aca="false">IF(G1546&gt;0,AJ1545+1,0)</f>
        <v>0</v>
      </c>
      <c r="AK1546" s="74" t="n">
        <f aca="false">IF(G1546&lt;=0,AK1545+1,0)</f>
        <v>2</v>
      </c>
      <c r="AL1546" s="74" t="n">
        <f aca="false">IF(K1546&gt;0,AL1545+1,0)</f>
        <v>0</v>
      </c>
      <c r="AM1546" s="74" t="n">
        <f aca="false">IF(K1546&lt;=0,AM1545+1,0)</f>
        <v>2</v>
      </c>
    </row>
    <row r="1547" customFormat="false" ht="15" hidden="false" customHeight="false" outlineLevel="0" collapsed="false">
      <c r="A1547" s="61" t="n">
        <v>1551</v>
      </c>
      <c r="B1547" s="62" t="n">
        <v>44257.40625</v>
      </c>
      <c r="C1547" s="63" t="n">
        <f aca="false">YEAR(B1547)</f>
        <v>2021</v>
      </c>
      <c r="D1547" s="32" t="s">
        <v>277</v>
      </c>
      <c r="E1547" s="64" t="n">
        <v>14882.6</v>
      </c>
      <c r="F1547" s="65" t="n">
        <v>-0.0053</v>
      </c>
      <c r="G1547" s="66" t="n">
        <v>-78.87778</v>
      </c>
      <c r="H1547" s="67" t="n">
        <f aca="false">E1547+IF(D1547="Long",1,-1)*G1547</f>
        <v>14803.72222</v>
      </c>
      <c r="I1547" s="68" t="n">
        <f aca="false">Assumptions!$B$58</f>
        <v>5.35750011455817</v>
      </c>
      <c r="J1547" s="68" t="n">
        <f aca="false">INDEX(Yearly!$D$5:$D$22,MATCH(C1547,Yearly!$A$5:$A$22,0))</f>
        <v>0.459214295533557</v>
      </c>
      <c r="K1547" s="68" t="n">
        <f aca="false">G1547-I1547-J1547</f>
        <v>-84.6944944100917</v>
      </c>
      <c r="L1547" s="69" t="n">
        <f aca="false">(I1547+J1547)/Assumptions!$B$8</f>
        <v>0.000256480763443269</v>
      </c>
      <c r="M1547" s="70" t="n">
        <f aca="false">F1547-L1547</f>
        <v>-0.00555648076344327</v>
      </c>
      <c r="N1547" s="71" t="n">
        <f aca="false">G1547*Assumptions!$B$7</f>
        <v>-620373.7397</v>
      </c>
      <c r="O1547" s="71" t="n">
        <f aca="false">K1547*Assumptions!$B$7</f>
        <v>-666122.198535371</v>
      </c>
      <c r="P1547" s="68" t="n">
        <f aca="false">P1546+G1547</f>
        <v>28338.40492</v>
      </c>
      <c r="Q1547" s="68" t="n">
        <f aca="false">MAX(Q1546,P1547)</f>
        <v>28550.692185</v>
      </c>
      <c r="R1547" s="68" t="n">
        <f aca="false">Q1547-P1547</f>
        <v>212.287264999999</v>
      </c>
      <c r="S1547" s="68" t="n">
        <f aca="false">S1546+K1547</f>
        <v>19284.0766549648</v>
      </c>
      <c r="T1547" s="68" t="n">
        <f aca="false">MAX(T1546,S1547)</f>
        <v>19513.8140631951</v>
      </c>
      <c r="U1547" s="68" t="n">
        <f aca="false">T1547-S1547</f>
        <v>229.737408230274</v>
      </c>
      <c r="V1547" s="70" t="n">
        <f aca="false">V1546+F1547</f>
        <v>3.68500000000001</v>
      </c>
      <c r="W1547" s="70" t="n">
        <f aca="false">MAX(W1546,V1547)</f>
        <v>3.69920000000001</v>
      </c>
      <c r="X1547" s="70" t="n">
        <f aca="false">W1547-V1547</f>
        <v>0.0142000000000002</v>
      </c>
      <c r="Y1547" s="70" t="n">
        <f aca="false">Y1546+M1547</f>
        <v>3.28576069372545</v>
      </c>
      <c r="Z1547" s="70" t="n">
        <f aca="false">MAX(Z1546,Y1547)</f>
        <v>3.30073013601578</v>
      </c>
      <c r="AA1547" s="70" t="n">
        <f aca="false">Z1547-Y1547</f>
        <v>0.0149694422903299</v>
      </c>
      <c r="AB1547" s="72" t="n">
        <f aca="false">AB1546*(1+F1547)</f>
        <v>32.2571035497162</v>
      </c>
      <c r="AC1547" s="73" t="n">
        <f aca="false">MAX(AC1546,AB1547)</f>
        <v>32.7200223819854</v>
      </c>
      <c r="AD1547" s="70" t="n">
        <f aca="false">1-AB1547/AC1547</f>
        <v>0.0141478763939998</v>
      </c>
      <c r="AE1547" s="73" t="n">
        <f aca="false">AE1546*(1+M1547)</f>
        <v>21.6563583214853</v>
      </c>
      <c r="AF1547" s="73" t="n">
        <f aca="false">MAX(AF1546,AE1547)</f>
        <v>21.9841385652661</v>
      </c>
      <c r="AG1547" s="70" t="n">
        <f aca="false">1-AE1547/AF1547</f>
        <v>0.0149098516099555</v>
      </c>
      <c r="AH1547" s="74" t="n">
        <f aca="false">IF(R1547&gt;0,AH1546+1,0)</f>
        <v>3</v>
      </c>
      <c r="AI1547" s="74" t="n">
        <f aca="false">IF(U1547&gt;0,AI1546+1,0)</f>
        <v>3</v>
      </c>
      <c r="AJ1547" s="74" t="n">
        <f aca="false">IF(G1547&gt;0,AJ1546+1,0)</f>
        <v>0</v>
      </c>
      <c r="AK1547" s="74" t="n">
        <f aca="false">IF(G1547&lt;=0,AK1546+1,0)</f>
        <v>3</v>
      </c>
      <c r="AL1547" s="74" t="n">
        <f aca="false">IF(K1547&gt;0,AL1546+1,0)</f>
        <v>0</v>
      </c>
      <c r="AM1547" s="74" t="n">
        <f aca="false">IF(K1547&lt;=0,AM1546+1,0)</f>
        <v>3</v>
      </c>
    </row>
    <row r="1548" customFormat="false" ht="15" hidden="false" customHeight="false" outlineLevel="0" collapsed="false">
      <c r="A1548" s="61" t="n">
        <v>1552</v>
      </c>
      <c r="B1548" s="62" t="n">
        <v>44257.4819444444</v>
      </c>
      <c r="C1548" s="63" t="n">
        <f aca="false">YEAR(B1548)</f>
        <v>2021</v>
      </c>
      <c r="D1548" s="32" t="s">
        <v>276</v>
      </c>
      <c r="E1548" s="64" t="n">
        <v>14804.4</v>
      </c>
      <c r="F1548" s="65" t="n">
        <v>-0.0035</v>
      </c>
      <c r="G1548" s="66" t="n">
        <v>-51.8154</v>
      </c>
      <c r="H1548" s="67" t="n">
        <f aca="false">E1548+IF(D1548="Long",1,-1)*G1548</f>
        <v>14856.2154</v>
      </c>
      <c r="I1548" s="68" t="n">
        <f aca="false">Assumptions!$B$58</f>
        <v>5.35750011455817</v>
      </c>
      <c r="J1548" s="68" t="n">
        <f aca="false">INDEX(Yearly!$D$5:$D$22,MATCH(C1548,Yearly!$A$5:$A$22,0))</f>
        <v>0.459214295533557</v>
      </c>
      <c r="K1548" s="68" t="n">
        <f aca="false">G1548-I1548-J1548</f>
        <v>-57.6321144100917</v>
      </c>
      <c r="L1548" s="69" t="n">
        <f aca="false">(I1548+J1548)/Assumptions!$B$8</f>
        <v>0.000256480763443269</v>
      </c>
      <c r="M1548" s="70" t="n">
        <f aca="false">F1548-L1548</f>
        <v>-0.00375648076344327</v>
      </c>
      <c r="N1548" s="71" t="n">
        <f aca="false">G1548*Assumptions!$B$7</f>
        <v>-407528.121</v>
      </c>
      <c r="O1548" s="71" t="n">
        <f aca="false">K1548*Assumptions!$B$7</f>
        <v>-453276.579835371</v>
      </c>
      <c r="P1548" s="68" t="n">
        <f aca="false">P1547+G1548</f>
        <v>28286.58952</v>
      </c>
      <c r="Q1548" s="68" t="n">
        <f aca="false">MAX(Q1547,P1548)</f>
        <v>28550.692185</v>
      </c>
      <c r="R1548" s="68" t="n">
        <f aca="false">Q1548-P1548</f>
        <v>264.102664999999</v>
      </c>
      <c r="S1548" s="68" t="n">
        <f aca="false">S1547+K1548</f>
        <v>19226.4445405548</v>
      </c>
      <c r="T1548" s="68" t="n">
        <f aca="false">MAX(T1547,S1548)</f>
        <v>19513.8140631951</v>
      </c>
      <c r="U1548" s="68" t="n">
        <f aca="false">T1548-S1548</f>
        <v>287.369522640365</v>
      </c>
      <c r="V1548" s="70" t="n">
        <f aca="false">V1547+F1548</f>
        <v>3.68150000000001</v>
      </c>
      <c r="W1548" s="70" t="n">
        <f aca="false">MAX(W1547,V1548)</f>
        <v>3.69920000000001</v>
      </c>
      <c r="X1548" s="70" t="n">
        <f aca="false">W1548-V1548</f>
        <v>0.0177000000000001</v>
      </c>
      <c r="Y1548" s="70" t="n">
        <f aca="false">Y1547+M1548</f>
        <v>3.28200421296201</v>
      </c>
      <c r="Z1548" s="70" t="n">
        <f aca="false">MAX(Z1547,Y1548)</f>
        <v>3.30073013601578</v>
      </c>
      <c r="AA1548" s="70" t="n">
        <f aca="false">Z1548-Y1548</f>
        <v>0.0187259230537733</v>
      </c>
      <c r="AB1548" s="72" t="n">
        <f aca="false">AB1547*(1+F1548)</f>
        <v>32.1442036872922</v>
      </c>
      <c r="AC1548" s="73" t="n">
        <f aca="false">MAX(AC1547,AB1548)</f>
        <v>32.7200223819854</v>
      </c>
      <c r="AD1548" s="70" t="n">
        <f aca="false">1-AB1548/AC1548</f>
        <v>0.0175983588266209</v>
      </c>
      <c r="AE1548" s="73" t="n">
        <f aca="false">AE1547*(1+M1548)</f>
        <v>21.5750066280444</v>
      </c>
      <c r="AF1548" s="73" t="n">
        <f aca="false">MAX(AF1547,AE1548)</f>
        <v>21.9841385652661</v>
      </c>
      <c r="AG1548" s="70" t="n">
        <f aca="false">1-AE1548/AF1548</f>
        <v>0.0186103238026402</v>
      </c>
      <c r="AH1548" s="74" t="n">
        <f aca="false">IF(R1548&gt;0,AH1547+1,0)</f>
        <v>4</v>
      </c>
      <c r="AI1548" s="74" t="n">
        <f aca="false">IF(U1548&gt;0,AI1547+1,0)</f>
        <v>4</v>
      </c>
      <c r="AJ1548" s="74" t="n">
        <f aca="false">IF(G1548&gt;0,AJ1547+1,0)</f>
        <v>0</v>
      </c>
      <c r="AK1548" s="74" t="n">
        <f aca="false">IF(G1548&lt;=0,AK1547+1,0)</f>
        <v>4</v>
      </c>
      <c r="AL1548" s="74" t="n">
        <f aca="false">IF(K1548&gt;0,AL1547+1,0)</f>
        <v>0</v>
      </c>
      <c r="AM1548" s="74" t="n">
        <f aca="false">IF(K1548&lt;=0,AM1547+1,0)</f>
        <v>4</v>
      </c>
    </row>
    <row r="1549" customFormat="false" ht="15" hidden="false" customHeight="false" outlineLevel="0" collapsed="false">
      <c r="A1549" s="61" t="n">
        <v>1553</v>
      </c>
      <c r="B1549" s="62" t="n">
        <v>44257.59375</v>
      </c>
      <c r="C1549" s="63" t="n">
        <f aca="false">YEAR(B1549)</f>
        <v>2021</v>
      </c>
      <c r="D1549" s="32" t="s">
        <v>277</v>
      </c>
      <c r="E1549" s="64" t="n">
        <v>14856.95</v>
      </c>
      <c r="F1549" s="65" t="n">
        <v>0.0118</v>
      </c>
      <c r="G1549" s="66" t="n">
        <v>175.31201</v>
      </c>
      <c r="H1549" s="67" t="n">
        <f aca="false">E1549+IF(D1549="Long",1,-1)*G1549</f>
        <v>15032.26201</v>
      </c>
      <c r="I1549" s="68" t="n">
        <f aca="false">Assumptions!$B$58</f>
        <v>5.35750011455817</v>
      </c>
      <c r="J1549" s="68" t="n">
        <f aca="false">INDEX(Yearly!$D$5:$D$22,MATCH(C1549,Yearly!$A$5:$A$22,0))</f>
        <v>0.459214295533557</v>
      </c>
      <c r="K1549" s="68" t="n">
        <f aca="false">G1549-I1549-J1549</f>
        <v>169.495295589908</v>
      </c>
      <c r="L1549" s="69" t="n">
        <f aca="false">(I1549+J1549)/Assumptions!$B$8</f>
        <v>0.000256480763443269</v>
      </c>
      <c r="M1549" s="70" t="n">
        <f aca="false">F1549-L1549</f>
        <v>0.0115435192365567</v>
      </c>
      <c r="N1549" s="71" t="n">
        <f aca="false">G1549*Assumptions!$B$7</f>
        <v>1378828.95865</v>
      </c>
      <c r="O1549" s="71" t="n">
        <f aca="false">K1549*Assumptions!$B$7</f>
        <v>1333080.49981463</v>
      </c>
      <c r="P1549" s="68" t="n">
        <f aca="false">P1548+G1549</f>
        <v>28461.90153</v>
      </c>
      <c r="Q1549" s="68" t="n">
        <f aca="false">MAX(Q1548,P1549)</f>
        <v>28550.692185</v>
      </c>
      <c r="R1549" s="68" t="n">
        <f aca="false">Q1549-P1549</f>
        <v>88.7906549999971</v>
      </c>
      <c r="S1549" s="68" t="n">
        <f aca="false">S1548+K1549</f>
        <v>19395.9398361447</v>
      </c>
      <c r="T1549" s="68" t="n">
        <f aca="false">MAX(T1548,S1549)</f>
        <v>19513.8140631951</v>
      </c>
      <c r="U1549" s="68" t="n">
        <f aca="false">T1549-S1549</f>
        <v>117.874227050455</v>
      </c>
      <c r="V1549" s="70" t="n">
        <f aca="false">V1548+F1549</f>
        <v>3.69330000000001</v>
      </c>
      <c r="W1549" s="70" t="n">
        <f aca="false">MAX(W1548,V1549)</f>
        <v>3.69920000000001</v>
      </c>
      <c r="X1549" s="70" t="n">
        <f aca="false">W1549-V1549</f>
        <v>0.00590000000000002</v>
      </c>
      <c r="Y1549" s="70" t="n">
        <f aca="false">Y1548+M1549</f>
        <v>3.29354773219856</v>
      </c>
      <c r="Z1549" s="70" t="n">
        <f aca="false">MAX(Z1548,Y1549)</f>
        <v>3.30073013601578</v>
      </c>
      <c r="AA1549" s="70" t="n">
        <f aca="false">Z1549-Y1549</f>
        <v>0.00718240381721635</v>
      </c>
      <c r="AB1549" s="72" t="n">
        <f aca="false">AB1548*(1+F1549)</f>
        <v>32.5235052908022</v>
      </c>
      <c r="AC1549" s="73" t="n">
        <f aca="false">MAX(AC1548,AB1549)</f>
        <v>32.7200223819854</v>
      </c>
      <c r="AD1549" s="70" t="n">
        <f aca="false">1-AB1549/AC1549</f>
        <v>0.00600601946077495</v>
      </c>
      <c r="AE1549" s="73" t="n">
        <f aca="false">AE1548*(1+M1549)</f>
        <v>21.8240581320841</v>
      </c>
      <c r="AF1549" s="73" t="n">
        <f aca="false">MAX(AF1548,AE1549)</f>
        <v>21.9841385652661</v>
      </c>
      <c r="AG1549" s="70" t="n">
        <f aca="false">1-AE1549/AF1549</f>
        <v>0.00728163319689779</v>
      </c>
      <c r="AH1549" s="74" t="n">
        <f aca="false">IF(R1549&gt;0,AH1548+1,0)</f>
        <v>5</v>
      </c>
      <c r="AI1549" s="74" t="n">
        <f aca="false">IF(U1549&gt;0,AI1548+1,0)</f>
        <v>5</v>
      </c>
      <c r="AJ1549" s="74" t="n">
        <f aca="false">IF(G1549&gt;0,AJ1548+1,0)</f>
        <v>1</v>
      </c>
      <c r="AK1549" s="74" t="n">
        <f aca="false">IF(G1549&lt;=0,AK1548+1,0)</f>
        <v>0</v>
      </c>
      <c r="AL1549" s="74" t="n">
        <f aca="false">IF(K1549&gt;0,AL1548+1,0)</f>
        <v>1</v>
      </c>
      <c r="AM1549" s="74" t="n">
        <f aca="false">IF(K1549&lt;=0,AM1548+1,0)</f>
        <v>0</v>
      </c>
    </row>
    <row r="1550" customFormat="false" ht="15" hidden="false" customHeight="false" outlineLevel="0" collapsed="false">
      <c r="A1550" s="61" t="n">
        <v>1554</v>
      </c>
      <c r="B1550" s="62" t="n">
        <v>44260.40625</v>
      </c>
      <c r="C1550" s="63" t="n">
        <f aca="false">YEAR(B1550)</f>
        <v>2021</v>
      </c>
      <c r="D1550" s="32" t="s">
        <v>276</v>
      </c>
      <c r="E1550" s="64" t="n">
        <v>15032.9</v>
      </c>
      <c r="F1550" s="65" t="n">
        <v>0</v>
      </c>
      <c r="G1550" s="66" t="n">
        <v>0</v>
      </c>
      <c r="H1550" s="67" t="n">
        <f aca="false">E1550+IF(D1550="Long",1,-1)*G1550</f>
        <v>15032.9</v>
      </c>
      <c r="I1550" s="68" t="n">
        <f aca="false">Assumptions!$B$58</f>
        <v>5.35750011455817</v>
      </c>
      <c r="J1550" s="68" t="n">
        <f aca="false">INDEX(Yearly!$D$5:$D$22,MATCH(C1550,Yearly!$A$5:$A$22,0))</f>
        <v>0.459214295533557</v>
      </c>
      <c r="K1550" s="68" t="n">
        <f aca="false">G1550-I1550-J1550</f>
        <v>-5.81671441009173</v>
      </c>
      <c r="L1550" s="69" t="n">
        <f aca="false">(I1550+J1550)/Assumptions!$B$8</f>
        <v>0.000256480763443269</v>
      </c>
      <c r="M1550" s="70" t="n">
        <f aca="false">F1550-L1550</f>
        <v>-0.000256480763443269</v>
      </c>
      <c r="N1550" s="71" t="n">
        <f aca="false">G1550*Assumptions!$B$7</f>
        <v>0</v>
      </c>
      <c r="O1550" s="71" t="n">
        <f aca="false">K1550*Assumptions!$B$7</f>
        <v>-45748.4588353714</v>
      </c>
      <c r="P1550" s="68" t="n">
        <f aca="false">P1549+G1550</f>
        <v>28461.90153</v>
      </c>
      <c r="Q1550" s="68" t="n">
        <f aca="false">MAX(Q1549,P1550)</f>
        <v>28550.692185</v>
      </c>
      <c r="R1550" s="68" t="n">
        <f aca="false">Q1550-P1550</f>
        <v>88.7906549999971</v>
      </c>
      <c r="S1550" s="68" t="n">
        <f aca="false">S1549+K1550</f>
        <v>19390.1231217346</v>
      </c>
      <c r="T1550" s="68" t="n">
        <f aca="false">MAX(T1549,S1550)</f>
        <v>19513.8140631951</v>
      </c>
      <c r="U1550" s="68" t="n">
        <f aca="false">T1550-S1550</f>
        <v>123.690941460547</v>
      </c>
      <c r="V1550" s="70" t="n">
        <f aca="false">V1549+F1550</f>
        <v>3.69330000000001</v>
      </c>
      <c r="W1550" s="70" t="n">
        <f aca="false">MAX(W1549,V1550)</f>
        <v>3.69920000000001</v>
      </c>
      <c r="X1550" s="70" t="n">
        <f aca="false">W1550-V1550</f>
        <v>0.00590000000000002</v>
      </c>
      <c r="Y1550" s="70" t="n">
        <f aca="false">Y1549+M1550</f>
        <v>3.29329125143512</v>
      </c>
      <c r="Z1550" s="70" t="n">
        <f aca="false">MAX(Z1549,Y1550)</f>
        <v>3.30073013601578</v>
      </c>
      <c r="AA1550" s="70" t="n">
        <f aca="false">Z1550-Y1550</f>
        <v>0.00743888458065944</v>
      </c>
      <c r="AB1550" s="72" t="n">
        <f aca="false">AB1549*(1+F1550)</f>
        <v>32.5235052908022</v>
      </c>
      <c r="AC1550" s="73" t="n">
        <f aca="false">MAX(AC1549,AB1550)</f>
        <v>32.7200223819854</v>
      </c>
      <c r="AD1550" s="70" t="n">
        <f aca="false">1-AB1550/AC1550</f>
        <v>0.00600601946077495</v>
      </c>
      <c r="AE1550" s="73" t="n">
        <f aca="false">AE1549*(1+M1550)</f>
        <v>21.8184606809929</v>
      </c>
      <c r="AF1550" s="73" t="n">
        <f aca="false">MAX(AF1549,AE1550)</f>
        <v>21.9841385652661</v>
      </c>
      <c r="AG1550" s="70" t="n">
        <f aca="false">1-AE1550/AF1550</f>
        <v>0.00753624636149963</v>
      </c>
      <c r="AH1550" s="74" t="n">
        <f aca="false">IF(R1550&gt;0,AH1549+1,0)</f>
        <v>6</v>
      </c>
      <c r="AI1550" s="74" t="n">
        <f aca="false">IF(U1550&gt;0,AI1549+1,0)</f>
        <v>6</v>
      </c>
      <c r="AJ1550" s="74" t="n">
        <f aca="false">IF(G1550&gt;0,AJ1549+1,0)</f>
        <v>0</v>
      </c>
      <c r="AK1550" s="74" t="n">
        <f aca="false">IF(G1550&lt;=0,AK1549+1,0)</f>
        <v>1</v>
      </c>
      <c r="AL1550" s="74" t="n">
        <f aca="false">IF(K1550&gt;0,AL1549+1,0)</f>
        <v>0</v>
      </c>
      <c r="AM1550" s="74" t="n">
        <f aca="false">IF(K1550&lt;=0,AM1549+1,0)</f>
        <v>1</v>
      </c>
    </row>
    <row r="1551" customFormat="false" ht="15" hidden="false" customHeight="false" outlineLevel="0" collapsed="false">
      <c r="A1551" s="61" t="n">
        <v>1555</v>
      </c>
      <c r="B1551" s="62" t="n">
        <v>44263.40625</v>
      </c>
      <c r="C1551" s="63" t="n">
        <f aca="false">YEAR(B1551)</f>
        <v>2021</v>
      </c>
      <c r="D1551" s="32" t="s">
        <v>277</v>
      </c>
      <c r="E1551" s="64" t="n">
        <v>15032.8</v>
      </c>
      <c r="F1551" s="65" t="n">
        <v>-0.0035</v>
      </c>
      <c r="G1551" s="66" t="n">
        <v>-52.6148</v>
      </c>
      <c r="H1551" s="67" t="n">
        <f aca="false">E1551+IF(D1551="Long",1,-1)*G1551</f>
        <v>14980.1852</v>
      </c>
      <c r="I1551" s="68" t="n">
        <f aca="false">Assumptions!$B$58</f>
        <v>5.35750011455817</v>
      </c>
      <c r="J1551" s="68" t="n">
        <f aca="false">INDEX(Yearly!$D$5:$D$22,MATCH(C1551,Yearly!$A$5:$A$22,0))</f>
        <v>0.459214295533557</v>
      </c>
      <c r="K1551" s="68" t="n">
        <f aca="false">G1551-I1551-J1551</f>
        <v>-58.4315144100917</v>
      </c>
      <c r="L1551" s="69" t="n">
        <f aca="false">(I1551+J1551)/Assumptions!$B$8</f>
        <v>0.000256480763443269</v>
      </c>
      <c r="M1551" s="70" t="n">
        <f aca="false">F1551-L1551</f>
        <v>-0.00375648076344327</v>
      </c>
      <c r="N1551" s="71" t="n">
        <f aca="false">G1551*Assumptions!$B$7</f>
        <v>-413815.402</v>
      </c>
      <c r="O1551" s="71" t="n">
        <f aca="false">K1551*Assumptions!$B$7</f>
        <v>-459563.860835372</v>
      </c>
      <c r="P1551" s="68" t="n">
        <f aca="false">P1550+G1551</f>
        <v>28409.28673</v>
      </c>
      <c r="Q1551" s="68" t="n">
        <f aca="false">MAX(Q1550,P1551)</f>
        <v>28550.692185</v>
      </c>
      <c r="R1551" s="68" t="n">
        <f aca="false">Q1551-P1551</f>
        <v>141.405454999996</v>
      </c>
      <c r="S1551" s="68" t="n">
        <f aca="false">S1550+K1551</f>
        <v>19331.6916073245</v>
      </c>
      <c r="T1551" s="68" t="n">
        <f aca="false">MAX(T1550,S1551)</f>
        <v>19513.8140631951</v>
      </c>
      <c r="U1551" s="68" t="n">
        <f aca="false">T1551-S1551</f>
        <v>182.122455870638</v>
      </c>
      <c r="V1551" s="70" t="n">
        <f aca="false">V1550+F1551</f>
        <v>3.68980000000001</v>
      </c>
      <c r="W1551" s="70" t="n">
        <f aca="false">MAX(W1550,V1551)</f>
        <v>3.69920000000001</v>
      </c>
      <c r="X1551" s="70" t="n">
        <f aca="false">W1551-V1551</f>
        <v>0.00939999999999985</v>
      </c>
      <c r="Y1551" s="70" t="n">
        <f aca="false">Y1550+M1551</f>
        <v>3.28953477067168</v>
      </c>
      <c r="Z1551" s="70" t="n">
        <f aca="false">MAX(Z1550,Y1551)</f>
        <v>3.30073013601578</v>
      </c>
      <c r="AA1551" s="70" t="n">
        <f aca="false">Z1551-Y1551</f>
        <v>0.0111953653441028</v>
      </c>
      <c r="AB1551" s="72" t="n">
        <f aca="false">AB1550*(1+F1551)</f>
        <v>32.4096730222844</v>
      </c>
      <c r="AC1551" s="73" t="n">
        <f aca="false">MAX(AC1550,AB1551)</f>
        <v>32.7200223819854</v>
      </c>
      <c r="AD1551" s="70" t="n">
        <f aca="false">1-AB1551/AC1551</f>
        <v>0.00948499839266215</v>
      </c>
      <c r="AE1551" s="73" t="n">
        <f aca="false">AE1550*(1+M1551)</f>
        <v>21.7365000531568</v>
      </c>
      <c r="AF1551" s="73" t="n">
        <f aca="false">MAX(AF1550,AE1551)</f>
        <v>21.9841385652661</v>
      </c>
      <c r="AG1551" s="70" t="n">
        <f aca="false">1-AE1551/AF1551</f>
        <v>0.0112644173604574</v>
      </c>
      <c r="AH1551" s="74" t="n">
        <f aca="false">IF(R1551&gt;0,AH1550+1,0)</f>
        <v>7</v>
      </c>
      <c r="AI1551" s="74" t="n">
        <f aca="false">IF(U1551&gt;0,AI1550+1,0)</f>
        <v>7</v>
      </c>
      <c r="AJ1551" s="74" t="n">
        <f aca="false">IF(G1551&gt;0,AJ1550+1,0)</f>
        <v>0</v>
      </c>
      <c r="AK1551" s="74" t="n">
        <f aca="false">IF(G1551&lt;=0,AK1550+1,0)</f>
        <v>2</v>
      </c>
      <c r="AL1551" s="74" t="n">
        <f aca="false">IF(K1551&gt;0,AL1550+1,0)</f>
        <v>0</v>
      </c>
      <c r="AM1551" s="74" t="n">
        <f aca="false">IF(K1551&lt;=0,AM1550+1,0)</f>
        <v>2</v>
      </c>
    </row>
    <row r="1552" customFormat="false" ht="15" hidden="false" customHeight="false" outlineLevel="0" collapsed="false">
      <c r="A1552" s="61" t="n">
        <v>1556</v>
      </c>
      <c r="B1552" s="62" t="n">
        <v>44263.53125</v>
      </c>
      <c r="C1552" s="63" t="n">
        <f aca="false">YEAR(B1552)</f>
        <v>2021</v>
      </c>
      <c r="D1552" s="32" t="s">
        <v>276</v>
      </c>
      <c r="E1552" s="64" t="n">
        <v>14980.65</v>
      </c>
      <c r="F1552" s="65" t="n">
        <v>-0.0032</v>
      </c>
      <c r="G1552" s="66" t="n">
        <v>-47.93808</v>
      </c>
      <c r="H1552" s="67" t="n">
        <f aca="false">E1552+IF(D1552="Long",1,-1)*G1552</f>
        <v>15028.58808</v>
      </c>
      <c r="I1552" s="68" t="n">
        <f aca="false">Assumptions!$B$58</f>
        <v>5.35750011455817</v>
      </c>
      <c r="J1552" s="68" t="n">
        <f aca="false">INDEX(Yearly!$D$5:$D$22,MATCH(C1552,Yearly!$A$5:$A$22,0))</f>
        <v>0.459214295533557</v>
      </c>
      <c r="K1552" s="68" t="n">
        <f aca="false">G1552-I1552-J1552</f>
        <v>-53.7547944100917</v>
      </c>
      <c r="L1552" s="69" t="n">
        <f aca="false">(I1552+J1552)/Assumptions!$B$8</f>
        <v>0.000256480763443269</v>
      </c>
      <c r="M1552" s="70" t="n">
        <f aca="false">F1552-L1552</f>
        <v>-0.00345648076344327</v>
      </c>
      <c r="N1552" s="71" t="n">
        <f aca="false">G1552*Assumptions!$B$7</f>
        <v>-377032.9992</v>
      </c>
      <c r="O1552" s="71" t="n">
        <f aca="false">K1552*Assumptions!$B$7</f>
        <v>-422781.458035371</v>
      </c>
      <c r="P1552" s="68" t="n">
        <f aca="false">P1551+G1552</f>
        <v>28361.34865</v>
      </c>
      <c r="Q1552" s="68" t="n">
        <f aca="false">MAX(Q1551,P1552)</f>
        <v>28550.692185</v>
      </c>
      <c r="R1552" s="68" t="n">
        <f aca="false">Q1552-P1552</f>
        <v>189.343534999996</v>
      </c>
      <c r="S1552" s="68" t="n">
        <f aca="false">S1551+K1552</f>
        <v>19277.9368129144</v>
      </c>
      <c r="T1552" s="68" t="n">
        <f aca="false">MAX(T1551,S1552)</f>
        <v>19513.8140631951</v>
      </c>
      <c r="U1552" s="68" t="n">
        <f aca="false">T1552-S1552</f>
        <v>235.87725028073</v>
      </c>
      <c r="V1552" s="70" t="n">
        <f aca="false">V1551+F1552</f>
        <v>3.68660000000001</v>
      </c>
      <c r="W1552" s="70" t="n">
        <f aca="false">MAX(W1551,V1552)</f>
        <v>3.69920000000001</v>
      </c>
      <c r="X1552" s="70" t="n">
        <f aca="false">W1552-V1552</f>
        <v>0.0125999999999999</v>
      </c>
      <c r="Y1552" s="70" t="n">
        <f aca="false">Y1551+M1552</f>
        <v>3.28607828990823</v>
      </c>
      <c r="Z1552" s="70" t="n">
        <f aca="false">MAX(Z1551,Y1552)</f>
        <v>3.30073013601578</v>
      </c>
      <c r="AA1552" s="70" t="n">
        <f aca="false">Z1552-Y1552</f>
        <v>0.014651846107546</v>
      </c>
      <c r="AB1552" s="72" t="n">
        <f aca="false">AB1551*(1+F1552)</f>
        <v>32.3059620686131</v>
      </c>
      <c r="AC1552" s="73" t="n">
        <f aca="false">MAX(AC1551,AB1552)</f>
        <v>32.7200223819854</v>
      </c>
      <c r="AD1552" s="70" t="n">
        <f aca="false">1-AB1552/AC1552</f>
        <v>0.0126546463978056</v>
      </c>
      <c r="AE1552" s="73" t="n">
        <f aca="false">AE1551*(1+M1552)</f>
        <v>21.6613682588585</v>
      </c>
      <c r="AF1552" s="73" t="n">
        <f aca="false">MAX(AF1551,AE1552)</f>
        <v>21.9841385652661</v>
      </c>
      <c r="AG1552" s="70" t="n">
        <f aca="false">1-AE1552/AF1552</f>
        <v>0.0146819628819829</v>
      </c>
      <c r="AH1552" s="74" t="n">
        <f aca="false">IF(R1552&gt;0,AH1551+1,0)</f>
        <v>8</v>
      </c>
      <c r="AI1552" s="74" t="n">
        <f aca="false">IF(U1552&gt;0,AI1551+1,0)</f>
        <v>8</v>
      </c>
      <c r="AJ1552" s="74" t="n">
        <f aca="false">IF(G1552&gt;0,AJ1551+1,0)</f>
        <v>0</v>
      </c>
      <c r="AK1552" s="74" t="n">
        <f aca="false">IF(G1552&lt;=0,AK1551+1,0)</f>
        <v>3</v>
      </c>
      <c r="AL1552" s="74" t="n">
        <f aca="false">IF(K1552&gt;0,AL1551+1,0)</f>
        <v>0</v>
      </c>
      <c r="AM1552" s="74" t="n">
        <f aca="false">IF(K1552&lt;=0,AM1551+1,0)</f>
        <v>3</v>
      </c>
    </row>
    <row r="1553" customFormat="false" ht="15" hidden="false" customHeight="false" outlineLevel="0" collapsed="false">
      <c r="A1553" s="61" t="n">
        <v>1557</v>
      </c>
      <c r="B1553" s="62" t="n">
        <v>44263.6145833333</v>
      </c>
      <c r="C1553" s="63" t="n">
        <f aca="false">YEAR(B1553)</f>
        <v>2021</v>
      </c>
      <c r="D1553" s="32" t="s">
        <v>277</v>
      </c>
      <c r="E1553" s="64" t="n">
        <v>15029.05</v>
      </c>
      <c r="F1553" s="65" t="n">
        <v>-0.0044</v>
      </c>
      <c r="G1553" s="66" t="n">
        <v>-66.12782</v>
      </c>
      <c r="H1553" s="67" t="n">
        <f aca="false">E1553+IF(D1553="Long",1,-1)*G1553</f>
        <v>14962.92218</v>
      </c>
      <c r="I1553" s="68" t="n">
        <f aca="false">Assumptions!$B$58</f>
        <v>5.35750011455817</v>
      </c>
      <c r="J1553" s="68" t="n">
        <f aca="false">INDEX(Yearly!$D$5:$D$22,MATCH(C1553,Yearly!$A$5:$A$22,0))</f>
        <v>0.459214295533557</v>
      </c>
      <c r="K1553" s="68" t="n">
        <f aca="false">G1553-I1553-J1553</f>
        <v>-71.9445344100917</v>
      </c>
      <c r="L1553" s="69" t="n">
        <f aca="false">(I1553+J1553)/Assumptions!$B$8</f>
        <v>0.000256480763443269</v>
      </c>
      <c r="M1553" s="70" t="n">
        <f aca="false">F1553-L1553</f>
        <v>-0.00465648076344327</v>
      </c>
      <c r="N1553" s="71" t="n">
        <f aca="false">G1553*Assumptions!$B$7</f>
        <v>-520095.3043</v>
      </c>
      <c r="O1553" s="71" t="n">
        <f aca="false">K1553*Assumptions!$B$7</f>
        <v>-565843.763135371</v>
      </c>
      <c r="P1553" s="68" t="n">
        <f aca="false">P1552+G1553</f>
        <v>28295.22083</v>
      </c>
      <c r="Q1553" s="68" t="n">
        <f aca="false">MAX(Q1552,P1553)</f>
        <v>28550.692185</v>
      </c>
      <c r="R1553" s="68" t="n">
        <f aca="false">Q1553-P1553</f>
        <v>255.471354999998</v>
      </c>
      <c r="S1553" s="68" t="n">
        <f aca="false">S1552+K1553</f>
        <v>19205.9922785043</v>
      </c>
      <c r="T1553" s="68" t="n">
        <f aca="false">MAX(T1552,S1553)</f>
        <v>19513.8140631951</v>
      </c>
      <c r="U1553" s="68" t="n">
        <f aca="false">T1553-S1553</f>
        <v>307.821784690823</v>
      </c>
      <c r="V1553" s="70" t="n">
        <f aca="false">V1552+F1553</f>
        <v>3.68220000000001</v>
      </c>
      <c r="W1553" s="70" t="n">
        <f aca="false">MAX(W1552,V1553)</f>
        <v>3.69920000000001</v>
      </c>
      <c r="X1553" s="70" t="n">
        <f aca="false">W1553-V1553</f>
        <v>0.0169999999999999</v>
      </c>
      <c r="Y1553" s="70" t="n">
        <f aca="false">Y1552+M1553</f>
        <v>3.28142180914479</v>
      </c>
      <c r="Z1553" s="70" t="n">
        <f aca="false">MAX(Z1552,Y1553)</f>
        <v>3.30073013601578</v>
      </c>
      <c r="AA1553" s="70" t="n">
        <f aca="false">Z1553-Y1553</f>
        <v>0.019308326870989</v>
      </c>
      <c r="AB1553" s="72" t="n">
        <f aca="false">AB1552*(1+F1553)</f>
        <v>32.1638158355112</v>
      </c>
      <c r="AC1553" s="73" t="n">
        <f aca="false">MAX(AC1552,AB1553)</f>
        <v>32.7200223819854</v>
      </c>
      <c r="AD1553" s="70" t="n">
        <f aca="false">1-AB1553/AC1553</f>
        <v>0.0169989659536552</v>
      </c>
      <c r="AE1553" s="73" t="n">
        <f aca="false">AE1552*(1+M1553)</f>
        <v>21.5605025142513</v>
      </c>
      <c r="AF1553" s="73" t="n">
        <f aca="false">MAX(AF1552,AE1553)</f>
        <v>21.9841385652661</v>
      </c>
      <c r="AG1553" s="70" t="n">
        <f aca="false">1-AE1553/AF1553</f>
        <v>0.0192700773676967</v>
      </c>
      <c r="AH1553" s="74" t="n">
        <f aca="false">IF(R1553&gt;0,AH1552+1,0)</f>
        <v>9</v>
      </c>
      <c r="AI1553" s="74" t="n">
        <f aca="false">IF(U1553&gt;0,AI1552+1,0)</f>
        <v>9</v>
      </c>
      <c r="AJ1553" s="74" t="n">
        <f aca="false">IF(G1553&gt;0,AJ1552+1,0)</f>
        <v>0</v>
      </c>
      <c r="AK1553" s="74" t="n">
        <f aca="false">IF(G1553&lt;=0,AK1552+1,0)</f>
        <v>4</v>
      </c>
      <c r="AL1553" s="74" t="n">
        <f aca="false">IF(K1553&gt;0,AL1552+1,0)</f>
        <v>0</v>
      </c>
      <c r="AM1553" s="74" t="n">
        <f aca="false">IF(K1553&lt;=0,AM1552+1,0)</f>
        <v>4</v>
      </c>
    </row>
    <row r="1554" customFormat="false" ht="15" hidden="false" customHeight="false" outlineLevel="0" collapsed="false">
      <c r="A1554" s="61" t="n">
        <v>1558</v>
      </c>
      <c r="B1554" s="62" t="n">
        <v>44263.6354166667</v>
      </c>
      <c r="C1554" s="63" t="n">
        <f aca="false">YEAR(B1554)</f>
        <v>2021</v>
      </c>
      <c r="D1554" s="32" t="s">
        <v>276</v>
      </c>
      <c r="E1554" s="64" t="n">
        <v>14963.65</v>
      </c>
      <c r="F1554" s="65" t="n">
        <v>-0.0073</v>
      </c>
      <c r="G1554" s="66" t="n">
        <v>-109.234645</v>
      </c>
      <c r="H1554" s="67" t="n">
        <f aca="false">E1554+IF(D1554="Long",1,-1)*G1554</f>
        <v>15072.884645</v>
      </c>
      <c r="I1554" s="68" t="n">
        <f aca="false">Assumptions!$B$58</f>
        <v>5.35750011455817</v>
      </c>
      <c r="J1554" s="68" t="n">
        <f aca="false">INDEX(Yearly!$D$5:$D$22,MATCH(C1554,Yearly!$A$5:$A$22,0))</f>
        <v>0.459214295533557</v>
      </c>
      <c r="K1554" s="68" t="n">
        <f aca="false">G1554-I1554-J1554</f>
        <v>-115.051359410092</v>
      </c>
      <c r="L1554" s="69" t="n">
        <f aca="false">(I1554+J1554)/Assumptions!$B$8</f>
        <v>0.000256480763443269</v>
      </c>
      <c r="M1554" s="70" t="n">
        <f aca="false">F1554-L1554</f>
        <v>-0.00755648076344327</v>
      </c>
      <c r="N1554" s="71" t="n">
        <f aca="false">G1554*Assumptions!$B$7</f>
        <v>-859130.482925</v>
      </c>
      <c r="O1554" s="71" t="n">
        <f aca="false">K1554*Assumptions!$B$7</f>
        <v>-904878.941760371</v>
      </c>
      <c r="P1554" s="68" t="n">
        <f aca="false">P1553+G1554</f>
        <v>28185.986185</v>
      </c>
      <c r="Q1554" s="68" t="n">
        <f aca="false">MAX(Q1553,P1554)</f>
        <v>28550.692185</v>
      </c>
      <c r="R1554" s="68" t="n">
        <f aca="false">Q1554-P1554</f>
        <v>364.705999999998</v>
      </c>
      <c r="S1554" s="68" t="n">
        <f aca="false">S1553+K1554</f>
        <v>19090.9409190942</v>
      </c>
      <c r="T1554" s="68" t="n">
        <f aca="false">MAX(T1553,S1554)</f>
        <v>19513.8140631951</v>
      </c>
      <c r="U1554" s="68" t="n">
        <f aca="false">T1554-S1554</f>
        <v>422.873144100915</v>
      </c>
      <c r="V1554" s="70" t="n">
        <f aca="false">V1553+F1554</f>
        <v>3.67490000000001</v>
      </c>
      <c r="W1554" s="70" t="n">
        <f aca="false">MAX(W1553,V1554)</f>
        <v>3.69920000000001</v>
      </c>
      <c r="X1554" s="70" t="n">
        <f aca="false">W1554-V1554</f>
        <v>0.0242999999999998</v>
      </c>
      <c r="Y1554" s="70" t="n">
        <f aca="false">Y1553+M1554</f>
        <v>3.27386532838135</v>
      </c>
      <c r="Z1554" s="70" t="n">
        <f aca="false">MAX(Z1553,Y1554)</f>
        <v>3.30073013601578</v>
      </c>
      <c r="AA1554" s="70" t="n">
        <f aca="false">Z1554-Y1554</f>
        <v>0.0268648076344324</v>
      </c>
      <c r="AB1554" s="72" t="n">
        <f aca="false">AB1553*(1+F1554)</f>
        <v>31.929019979912</v>
      </c>
      <c r="AC1554" s="73" t="n">
        <f aca="false">MAX(AC1553,AB1554)</f>
        <v>32.7200223819854</v>
      </c>
      <c r="AD1554" s="70" t="n">
        <f aca="false">1-AB1554/AC1554</f>
        <v>0.0241748735021935</v>
      </c>
      <c r="AE1554" s="73" t="n">
        <f aca="false">AE1553*(1+M1554)</f>
        <v>21.3975809917522</v>
      </c>
      <c r="AF1554" s="73" t="n">
        <f aca="false">MAX(AF1553,AE1554)</f>
        <v>21.9841385652661</v>
      </c>
      <c r="AG1554" s="70" t="n">
        <f aca="false">1-AE1554/AF1554</f>
        <v>0.0266809441622009</v>
      </c>
      <c r="AH1554" s="74" t="n">
        <f aca="false">IF(R1554&gt;0,AH1553+1,0)</f>
        <v>10</v>
      </c>
      <c r="AI1554" s="74" t="n">
        <f aca="false">IF(U1554&gt;0,AI1553+1,0)</f>
        <v>10</v>
      </c>
      <c r="AJ1554" s="74" t="n">
        <f aca="false">IF(G1554&gt;0,AJ1553+1,0)</f>
        <v>0</v>
      </c>
      <c r="AK1554" s="74" t="n">
        <f aca="false">IF(G1554&lt;=0,AK1553+1,0)</f>
        <v>5</v>
      </c>
      <c r="AL1554" s="74" t="n">
        <f aca="false">IF(K1554&gt;0,AL1553+1,0)</f>
        <v>0</v>
      </c>
      <c r="AM1554" s="74" t="n">
        <f aca="false">IF(K1554&lt;=0,AM1553+1,0)</f>
        <v>5</v>
      </c>
    </row>
    <row r="1555" customFormat="false" ht="15" hidden="false" customHeight="false" outlineLevel="0" collapsed="false">
      <c r="A1555" s="61" t="n">
        <v>1559</v>
      </c>
      <c r="B1555" s="62" t="n">
        <v>44264.40625</v>
      </c>
      <c r="C1555" s="63" t="n">
        <f aca="false">YEAR(B1555)</f>
        <v>2021</v>
      </c>
      <c r="D1555" s="32" t="s">
        <v>277</v>
      </c>
      <c r="E1555" s="64" t="n">
        <v>15073.1</v>
      </c>
      <c r="F1555" s="65" t="n">
        <v>-0.0067</v>
      </c>
      <c r="G1555" s="66" t="n">
        <v>-100.98977</v>
      </c>
      <c r="H1555" s="67" t="n">
        <f aca="false">E1555+IF(D1555="Long",1,-1)*G1555</f>
        <v>14972.11023</v>
      </c>
      <c r="I1555" s="68" t="n">
        <f aca="false">Assumptions!$B$58</f>
        <v>5.35750011455817</v>
      </c>
      <c r="J1555" s="68" t="n">
        <f aca="false">INDEX(Yearly!$D$5:$D$22,MATCH(C1555,Yearly!$A$5:$A$22,0))</f>
        <v>0.459214295533557</v>
      </c>
      <c r="K1555" s="68" t="n">
        <f aca="false">G1555-I1555-J1555</f>
        <v>-106.806484410092</v>
      </c>
      <c r="L1555" s="69" t="n">
        <f aca="false">(I1555+J1555)/Assumptions!$B$8</f>
        <v>0.000256480763443269</v>
      </c>
      <c r="M1555" s="70" t="n">
        <f aca="false">F1555-L1555</f>
        <v>-0.00695648076344327</v>
      </c>
      <c r="N1555" s="71" t="n">
        <f aca="false">G1555*Assumptions!$B$7</f>
        <v>-794284.54105</v>
      </c>
      <c r="O1555" s="71" t="n">
        <f aca="false">K1555*Assumptions!$B$7</f>
        <v>-840032.999885371</v>
      </c>
      <c r="P1555" s="68" t="n">
        <f aca="false">P1554+G1555</f>
        <v>28084.996415</v>
      </c>
      <c r="Q1555" s="68" t="n">
        <f aca="false">MAX(Q1554,P1555)</f>
        <v>28550.692185</v>
      </c>
      <c r="R1555" s="68" t="n">
        <f aca="false">Q1555-P1555</f>
        <v>465.695769999998</v>
      </c>
      <c r="S1555" s="68" t="n">
        <f aca="false">S1554+K1555</f>
        <v>18984.1344346841</v>
      </c>
      <c r="T1555" s="68" t="n">
        <f aca="false">MAX(T1554,S1555)</f>
        <v>19513.8140631951</v>
      </c>
      <c r="U1555" s="68" t="n">
        <f aca="false">T1555-S1555</f>
        <v>529.679628511007</v>
      </c>
      <c r="V1555" s="70" t="n">
        <f aca="false">V1554+F1555</f>
        <v>3.66820000000001</v>
      </c>
      <c r="W1555" s="70" t="n">
        <f aca="false">MAX(W1554,V1555)</f>
        <v>3.69920000000001</v>
      </c>
      <c r="X1555" s="70" t="n">
        <f aca="false">W1555-V1555</f>
        <v>0.0309999999999997</v>
      </c>
      <c r="Y1555" s="70" t="n">
        <f aca="false">Y1554+M1555</f>
        <v>3.2669088476179</v>
      </c>
      <c r="Z1555" s="70" t="n">
        <f aca="false">MAX(Z1554,Y1555)</f>
        <v>3.30073013601578</v>
      </c>
      <c r="AA1555" s="70" t="n">
        <f aca="false">Z1555-Y1555</f>
        <v>0.0338212883978759</v>
      </c>
      <c r="AB1555" s="72" t="n">
        <f aca="false">AB1554*(1+F1555)</f>
        <v>31.7150955460466</v>
      </c>
      <c r="AC1555" s="73" t="n">
        <f aca="false">MAX(AC1554,AB1555)</f>
        <v>32.7200223819854</v>
      </c>
      <c r="AD1555" s="70" t="n">
        <f aca="false">1-AB1555/AC1555</f>
        <v>0.0307129018497289</v>
      </c>
      <c r="AE1555" s="73" t="n">
        <f aca="false">AE1554*(1+M1555)</f>
        <v>21.2487291311988</v>
      </c>
      <c r="AF1555" s="73" t="n">
        <f aca="false">MAX(AF1554,AE1555)</f>
        <v>21.9841385652661</v>
      </c>
      <c r="AG1555" s="70" t="n">
        <f aca="false">1-AE1555/AF1555</f>
        <v>0.0334518194508293</v>
      </c>
      <c r="AH1555" s="74" t="n">
        <f aca="false">IF(R1555&gt;0,AH1554+1,0)</f>
        <v>11</v>
      </c>
      <c r="AI1555" s="74" t="n">
        <f aca="false">IF(U1555&gt;0,AI1554+1,0)</f>
        <v>11</v>
      </c>
      <c r="AJ1555" s="74" t="n">
        <f aca="false">IF(G1555&gt;0,AJ1554+1,0)</f>
        <v>0</v>
      </c>
      <c r="AK1555" s="74" t="n">
        <f aca="false">IF(G1555&lt;=0,AK1554+1,0)</f>
        <v>6</v>
      </c>
      <c r="AL1555" s="74" t="n">
        <f aca="false">IF(K1555&gt;0,AL1554+1,0)</f>
        <v>0</v>
      </c>
      <c r="AM1555" s="74" t="n">
        <f aca="false">IF(K1555&lt;=0,AM1554+1,0)</f>
        <v>6</v>
      </c>
    </row>
    <row r="1556" customFormat="false" ht="15" hidden="false" customHeight="false" outlineLevel="0" collapsed="false">
      <c r="A1556" s="61" t="n">
        <v>1560</v>
      </c>
      <c r="B1556" s="62" t="n">
        <v>44264.5520833333</v>
      </c>
      <c r="C1556" s="63" t="n">
        <f aca="false">YEAR(B1556)</f>
        <v>2021</v>
      </c>
      <c r="D1556" s="32" t="s">
        <v>276</v>
      </c>
      <c r="E1556" s="64" t="n">
        <v>14972.4</v>
      </c>
      <c r="F1556" s="65" t="n">
        <v>-0.006</v>
      </c>
      <c r="G1556" s="66" t="n">
        <v>-89.8344</v>
      </c>
      <c r="H1556" s="67" t="n">
        <f aca="false">E1556+IF(D1556="Long",1,-1)*G1556</f>
        <v>15062.2344</v>
      </c>
      <c r="I1556" s="68" t="n">
        <f aca="false">Assumptions!$B$58</f>
        <v>5.35750011455817</v>
      </c>
      <c r="J1556" s="68" t="n">
        <f aca="false">INDEX(Yearly!$D$5:$D$22,MATCH(C1556,Yearly!$A$5:$A$22,0))</f>
        <v>0.459214295533557</v>
      </c>
      <c r="K1556" s="68" t="n">
        <f aca="false">G1556-I1556-J1556</f>
        <v>-95.6511144100917</v>
      </c>
      <c r="L1556" s="69" t="n">
        <f aca="false">(I1556+J1556)/Assumptions!$B$8</f>
        <v>0.000256480763443269</v>
      </c>
      <c r="M1556" s="70" t="n">
        <f aca="false">F1556-L1556</f>
        <v>-0.00625648076344327</v>
      </c>
      <c r="N1556" s="71" t="n">
        <f aca="false">G1556*Assumptions!$B$7</f>
        <v>-706547.556</v>
      </c>
      <c r="O1556" s="71" t="n">
        <f aca="false">K1556*Assumptions!$B$7</f>
        <v>-752296.014835371</v>
      </c>
      <c r="P1556" s="68" t="n">
        <f aca="false">P1555+G1556</f>
        <v>27995.162015</v>
      </c>
      <c r="Q1556" s="68" t="n">
        <f aca="false">MAX(Q1555,P1556)</f>
        <v>28550.692185</v>
      </c>
      <c r="R1556" s="68" t="n">
        <f aca="false">Q1556-P1556</f>
        <v>555.530169999998</v>
      </c>
      <c r="S1556" s="68" t="n">
        <f aca="false">S1555+K1556</f>
        <v>18888.483320274</v>
      </c>
      <c r="T1556" s="68" t="n">
        <f aca="false">MAX(T1555,S1556)</f>
        <v>19513.8140631951</v>
      </c>
      <c r="U1556" s="68" t="n">
        <f aca="false">T1556-S1556</f>
        <v>625.330742921098</v>
      </c>
      <c r="V1556" s="70" t="n">
        <f aca="false">V1555+F1556</f>
        <v>3.66220000000001</v>
      </c>
      <c r="W1556" s="70" t="n">
        <f aca="false">MAX(W1555,V1556)</f>
        <v>3.69920000000001</v>
      </c>
      <c r="X1556" s="70" t="n">
        <f aca="false">W1556-V1556</f>
        <v>0.0369999999999995</v>
      </c>
      <c r="Y1556" s="70" t="n">
        <f aca="false">Y1555+M1556</f>
        <v>3.26065236685446</v>
      </c>
      <c r="Z1556" s="70" t="n">
        <f aca="false">MAX(Z1555,Y1556)</f>
        <v>3.30073013601578</v>
      </c>
      <c r="AA1556" s="70" t="n">
        <f aca="false">Z1556-Y1556</f>
        <v>0.0400777691613192</v>
      </c>
      <c r="AB1556" s="72" t="n">
        <f aca="false">AB1555*(1+F1556)</f>
        <v>31.5248049727703</v>
      </c>
      <c r="AC1556" s="73" t="n">
        <f aca="false">MAX(AC1555,AB1556)</f>
        <v>32.7200223819854</v>
      </c>
      <c r="AD1556" s="70" t="n">
        <f aca="false">1-AB1556/AC1556</f>
        <v>0.0365286244386305</v>
      </c>
      <c r="AE1556" s="73" t="n">
        <f aca="false">AE1555*(1+M1556)</f>
        <v>21.1157868661419</v>
      </c>
      <c r="AF1556" s="73" t="n">
        <f aca="false">MAX(AF1555,AE1556)</f>
        <v>21.9841385652661</v>
      </c>
      <c r="AG1556" s="70" t="n">
        <f aca="false">1-AE1556/AF1556</f>
        <v>0.0394990095493765</v>
      </c>
      <c r="AH1556" s="74" t="n">
        <f aca="false">IF(R1556&gt;0,AH1555+1,0)</f>
        <v>12</v>
      </c>
      <c r="AI1556" s="74" t="n">
        <f aca="false">IF(U1556&gt;0,AI1555+1,0)</f>
        <v>12</v>
      </c>
      <c r="AJ1556" s="74" t="n">
        <f aca="false">IF(G1556&gt;0,AJ1555+1,0)</f>
        <v>0</v>
      </c>
      <c r="AK1556" s="74" t="n">
        <f aca="false">IF(G1556&lt;=0,AK1555+1,0)</f>
        <v>7</v>
      </c>
      <c r="AL1556" s="74" t="n">
        <f aca="false">IF(K1556&gt;0,AL1555+1,0)</f>
        <v>0</v>
      </c>
      <c r="AM1556" s="74" t="n">
        <f aca="false">IF(K1556&lt;=0,AM1555+1,0)</f>
        <v>7</v>
      </c>
    </row>
    <row r="1557" customFormat="false" ht="15" hidden="false" customHeight="false" outlineLevel="0" collapsed="false">
      <c r="A1557" s="61" t="n">
        <v>1561</v>
      </c>
      <c r="B1557" s="62" t="n">
        <v>44264.6270833333</v>
      </c>
      <c r="C1557" s="63" t="n">
        <f aca="false">YEAR(B1557)</f>
        <v>2021</v>
      </c>
      <c r="D1557" s="32" t="s">
        <v>277</v>
      </c>
      <c r="E1557" s="64" t="n">
        <v>15062</v>
      </c>
      <c r="F1557" s="65" t="n">
        <v>0.0005</v>
      </c>
      <c r="G1557" s="66" t="n">
        <v>7.531</v>
      </c>
      <c r="H1557" s="67" t="n">
        <f aca="false">E1557+IF(D1557="Long",1,-1)*G1557</f>
        <v>15069.531</v>
      </c>
      <c r="I1557" s="68" t="n">
        <f aca="false">Assumptions!$B$58</f>
        <v>5.35750011455817</v>
      </c>
      <c r="J1557" s="68" t="n">
        <f aca="false">INDEX(Yearly!$D$5:$D$22,MATCH(C1557,Yearly!$A$5:$A$22,0))</f>
        <v>0.459214295533557</v>
      </c>
      <c r="K1557" s="68" t="n">
        <f aca="false">G1557-I1557-J1557</f>
        <v>1.71428558990827</v>
      </c>
      <c r="L1557" s="69" t="n">
        <f aca="false">(I1557+J1557)/Assumptions!$B$8</f>
        <v>0.000256480763443269</v>
      </c>
      <c r="M1557" s="70" t="n">
        <f aca="false">F1557-L1557</f>
        <v>0.000243519236556731</v>
      </c>
      <c r="N1557" s="71" t="n">
        <f aca="false">G1557*Assumptions!$B$7</f>
        <v>59231.315</v>
      </c>
      <c r="O1557" s="71" t="n">
        <f aca="false">K1557*Assumptions!$B$7</f>
        <v>13482.8561646286</v>
      </c>
      <c r="P1557" s="68" t="n">
        <f aca="false">P1556+G1557</f>
        <v>28002.693015</v>
      </c>
      <c r="Q1557" s="68" t="n">
        <f aca="false">MAX(Q1556,P1557)</f>
        <v>28550.692185</v>
      </c>
      <c r="R1557" s="68" t="n">
        <f aca="false">Q1557-P1557</f>
        <v>547.999169999999</v>
      </c>
      <c r="S1557" s="68" t="n">
        <f aca="false">S1556+K1557</f>
        <v>18890.1976058639</v>
      </c>
      <c r="T1557" s="68" t="n">
        <f aca="false">MAX(T1556,S1557)</f>
        <v>19513.8140631951</v>
      </c>
      <c r="U1557" s="68" t="n">
        <f aca="false">T1557-S1557</f>
        <v>623.616457331191</v>
      </c>
      <c r="V1557" s="70" t="n">
        <f aca="false">V1556+F1557</f>
        <v>3.66270000000001</v>
      </c>
      <c r="W1557" s="70" t="n">
        <f aca="false">MAX(W1556,V1557)</f>
        <v>3.69920000000001</v>
      </c>
      <c r="X1557" s="70" t="n">
        <f aca="false">W1557-V1557</f>
        <v>0.0364999999999993</v>
      </c>
      <c r="Y1557" s="70" t="n">
        <f aca="false">Y1556+M1557</f>
        <v>3.26089588609102</v>
      </c>
      <c r="Z1557" s="70" t="n">
        <f aca="false">MAX(Z1556,Y1557)</f>
        <v>3.30073013601578</v>
      </c>
      <c r="AA1557" s="70" t="n">
        <f aca="false">Z1557-Y1557</f>
        <v>0.0398342499247626</v>
      </c>
      <c r="AB1557" s="72" t="n">
        <f aca="false">AB1556*(1+F1557)</f>
        <v>31.5405673752567</v>
      </c>
      <c r="AC1557" s="73" t="n">
        <f aca="false">MAX(AC1556,AB1557)</f>
        <v>32.7200223819854</v>
      </c>
      <c r="AD1557" s="70" t="n">
        <f aca="false">1-AB1557/AC1557</f>
        <v>0.0360468887508498</v>
      </c>
      <c r="AE1557" s="73" t="n">
        <f aca="false">AE1556*(1+M1557)</f>
        <v>21.1209289664388</v>
      </c>
      <c r="AF1557" s="73" t="n">
        <f aca="false">MAX(AF1556,AE1557)</f>
        <v>21.9841385652661</v>
      </c>
      <c r="AG1557" s="70" t="n">
        <f aca="false">1-AE1557/AF1557</f>
        <v>0.03926510908147</v>
      </c>
      <c r="AH1557" s="74" t="n">
        <f aca="false">IF(R1557&gt;0,AH1556+1,0)</f>
        <v>13</v>
      </c>
      <c r="AI1557" s="74" t="n">
        <f aca="false">IF(U1557&gt;0,AI1556+1,0)</f>
        <v>13</v>
      </c>
      <c r="AJ1557" s="74" t="n">
        <f aca="false">IF(G1557&gt;0,AJ1556+1,0)</f>
        <v>1</v>
      </c>
      <c r="AK1557" s="74" t="n">
        <f aca="false">IF(G1557&lt;=0,AK1556+1,0)</f>
        <v>0</v>
      </c>
      <c r="AL1557" s="74" t="n">
        <f aca="false">IF(K1557&gt;0,AL1556+1,0)</f>
        <v>1</v>
      </c>
      <c r="AM1557" s="74" t="n">
        <f aca="false">IF(K1557&lt;=0,AM1556+1,0)</f>
        <v>0</v>
      </c>
    </row>
    <row r="1558" customFormat="false" ht="15" hidden="false" customHeight="false" outlineLevel="0" collapsed="false">
      <c r="A1558" s="61" t="n">
        <v>1562</v>
      </c>
      <c r="B1558" s="62" t="n">
        <v>44267.5729166667</v>
      </c>
      <c r="C1558" s="63" t="n">
        <f aca="false">YEAR(B1558)</f>
        <v>2021</v>
      </c>
      <c r="D1558" s="32" t="s">
        <v>276</v>
      </c>
      <c r="E1558" s="64" t="n">
        <v>15069.3</v>
      </c>
      <c r="F1558" s="65" t="n">
        <v>0.0015</v>
      </c>
      <c r="G1558" s="66" t="n">
        <v>22.60395</v>
      </c>
      <c r="H1558" s="67" t="n">
        <f aca="false">E1558+IF(D1558="Long",1,-1)*G1558</f>
        <v>15046.69605</v>
      </c>
      <c r="I1558" s="68" t="n">
        <f aca="false">Assumptions!$B$58</f>
        <v>5.35750011455817</v>
      </c>
      <c r="J1558" s="68" t="n">
        <f aca="false">INDEX(Yearly!$D$5:$D$22,MATCH(C1558,Yearly!$A$5:$A$22,0))</f>
        <v>0.459214295533557</v>
      </c>
      <c r="K1558" s="68" t="n">
        <f aca="false">G1558-I1558-J1558</f>
        <v>16.7872355899083</v>
      </c>
      <c r="L1558" s="69" t="n">
        <f aca="false">(I1558+J1558)/Assumptions!$B$8</f>
        <v>0.000256480763443269</v>
      </c>
      <c r="M1558" s="70" t="n">
        <f aca="false">F1558-L1558</f>
        <v>0.00124351923655673</v>
      </c>
      <c r="N1558" s="71" t="n">
        <f aca="false">G1558*Assumptions!$B$7</f>
        <v>177780.06675</v>
      </c>
      <c r="O1558" s="71" t="n">
        <f aca="false">K1558*Assumptions!$B$7</f>
        <v>132031.607914629</v>
      </c>
      <c r="P1558" s="68" t="n">
        <f aca="false">P1557+G1558</f>
        <v>28025.296965</v>
      </c>
      <c r="Q1558" s="68" t="n">
        <f aca="false">MAX(Q1557,P1558)</f>
        <v>28550.692185</v>
      </c>
      <c r="R1558" s="68" t="n">
        <f aca="false">Q1558-P1558</f>
        <v>525.395219999999</v>
      </c>
      <c r="S1558" s="68" t="n">
        <f aca="false">S1557+K1558</f>
        <v>18906.9848414538</v>
      </c>
      <c r="T1558" s="68" t="n">
        <f aca="false">MAX(T1557,S1558)</f>
        <v>19513.8140631951</v>
      </c>
      <c r="U1558" s="68" t="n">
        <f aca="false">T1558-S1558</f>
        <v>606.829221741282</v>
      </c>
      <c r="V1558" s="70" t="n">
        <f aca="false">V1557+F1558</f>
        <v>3.66420000000001</v>
      </c>
      <c r="W1558" s="70" t="n">
        <f aca="false">MAX(W1557,V1558)</f>
        <v>3.69920000000001</v>
      </c>
      <c r="X1558" s="70" t="n">
        <f aca="false">W1558-V1558</f>
        <v>0.0349999999999993</v>
      </c>
      <c r="Y1558" s="70" t="n">
        <f aca="false">Y1557+M1558</f>
        <v>3.26213940532757</v>
      </c>
      <c r="Z1558" s="70" t="n">
        <f aca="false">MAX(Z1557,Y1558)</f>
        <v>3.30073013601578</v>
      </c>
      <c r="AA1558" s="70" t="n">
        <f aca="false">Z1558-Y1558</f>
        <v>0.0385907306882061</v>
      </c>
      <c r="AB1558" s="72" t="n">
        <f aca="false">AB1557*(1+F1558)</f>
        <v>31.5878782263196</v>
      </c>
      <c r="AC1558" s="73" t="n">
        <f aca="false">MAX(AC1557,AB1558)</f>
        <v>32.7200223819854</v>
      </c>
      <c r="AD1558" s="70" t="n">
        <f aca="false">1-AB1558/AC1558</f>
        <v>0.0346009590839761</v>
      </c>
      <c r="AE1558" s="73" t="n">
        <f aca="false">AE1557*(1+M1558)</f>
        <v>21.1471932479025</v>
      </c>
      <c r="AF1558" s="73" t="n">
        <f aca="false">MAX(AF1557,AE1558)</f>
        <v>21.9841385652661</v>
      </c>
      <c r="AG1558" s="70" t="n">
        <f aca="false">1-AE1558/AF1558</f>
        <v>0.0380704167633816</v>
      </c>
      <c r="AH1558" s="74" t="n">
        <f aca="false">IF(R1558&gt;0,AH1557+1,0)</f>
        <v>14</v>
      </c>
      <c r="AI1558" s="74" t="n">
        <f aca="false">IF(U1558&gt;0,AI1557+1,0)</f>
        <v>14</v>
      </c>
      <c r="AJ1558" s="74" t="n">
        <f aca="false">IF(G1558&gt;0,AJ1557+1,0)</f>
        <v>2</v>
      </c>
      <c r="AK1558" s="74" t="n">
        <f aca="false">IF(G1558&lt;=0,AK1557+1,0)</f>
        <v>0</v>
      </c>
      <c r="AL1558" s="74" t="n">
        <f aca="false">IF(K1558&gt;0,AL1557+1,0)</f>
        <v>2</v>
      </c>
      <c r="AM1558" s="74" t="n">
        <f aca="false">IF(K1558&lt;=0,AM1557+1,0)</f>
        <v>0</v>
      </c>
    </row>
    <row r="1559" customFormat="false" ht="15" hidden="false" customHeight="false" outlineLevel="0" collapsed="false">
      <c r="A1559" s="61" t="n">
        <v>1563</v>
      </c>
      <c r="B1559" s="62" t="n">
        <v>44271.4479166667</v>
      </c>
      <c r="C1559" s="63" t="n">
        <f aca="false">YEAR(B1559)</f>
        <v>2021</v>
      </c>
      <c r="D1559" s="32" t="s">
        <v>277</v>
      </c>
      <c r="E1559" s="64" t="n">
        <v>15046.8</v>
      </c>
      <c r="F1559" s="65" t="n">
        <v>-0.0054</v>
      </c>
      <c r="G1559" s="66" t="n">
        <v>-81.25272</v>
      </c>
      <c r="H1559" s="67" t="n">
        <f aca="false">E1559+IF(D1559="Long",1,-1)*G1559</f>
        <v>14965.54728</v>
      </c>
      <c r="I1559" s="68" t="n">
        <f aca="false">Assumptions!$B$58</f>
        <v>5.35750011455817</v>
      </c>
      <c r="J1559" s="68" t="n">
        <f aca="false">INDEX(Yearly!$D$5:$D$22,MATCH(C1559,Yearly!$A$5:$A$22,0))</f>
        <v>0.459214295533557</v>
      </c>
      <c r="K1559" s="68" t="n">
        <f aca="false">G1559-I1559-J1559</f>
        <v>-87.0694344100917</v>
      </c>
      <c r="L1559" s="69" t="n">
        <f aca="false">(I1559+J1559)/Assumptions!$B$8</f>
        <v>0.000256480763443269</v>
      </c>
      <c r="M1559" s="70" t="n">
        <f aca="false">F1559-L1559</f>
        <v>-0.00565648076344327</v>
      </c>
      <c r="N1559" s="71" t="n">
        <f aca="false">G1559*Assumptions!$B$7</f>
        <v>-639052.6428</v>
      </c>
      <c r="O1559" s="71" t="n">
        <f aca="false">K1559*Assumptions!$B$7</f>
        <v>-684801.101635371</v>
      </c>
      <c r="P1559" s="68" t="n">
        <f aca="false">P1558+G1559</f>
        <v>27944.044245</v>
      </c>
      <c r="Q1559" s="68" t="n">
        <f aca="false">MAX(Q1558,P1559)</f>
        <v>28550.692185</v>
      </c>
      <c r="R1559" s="68" t="n">
        <f aca="false">Q1559-P1559</f>
        <v>606.647939999999</v>
      </c>
      <c r="S1559" s="68" t="n">
        <f aca="false">S1558+K1559</f>
        <v>18819.9154070437</v>
      </c>
      <c r="T1559" s="68" t="n">
        <f aca="false">MAX(T1558,S1559)</f>
        <v>19513.8140631951</v>
      </c>
      <c r="U1559" s="68" t="n">
        <f aca="false">T1559-S1559</f>
        <v>693.898656151374</v>
      </c>
      <c r="V1559" s="70" t="n">
        <f aca="false">V1558+F1559</f>
        <v>3.65880000000001</v>
      </c>
      <c r="W1559" s="70" t="n">
        <f aca="false">MAX(W1558,V1559)</f>
        <v>3.69920000000001</v>
      </c>
      <c r="X1559" s="70" t="n">
        <f aca="false">W1559-V1559</f>
        <v>0.0403999999999991</v>
      </c>
      <c r="Y1559" s="70" t="n">
        <f aca="false">Y1558+M1559</f>
        <v>3.25648292456413</v>
      </c>
      <c r="Z1559" s="70" t="n">
        <f aca="false">MAX(Z1558,Y1559)</f>
        <v>3.30073013601578</v>
      </c>
      <c r="AA1559" s="70" t="n">
        <f aca="false">Z1559-Y1559</f>
        <v>0.0442472114516495</v>
      </c>
      <c r="AB1559" s="72" t="n">
        <f aca="false">AB1558*(1+F1559)</f>
        <v>31.4173036838974</v>
      </c>
      <c r="AC1559" s="73" t="n">
        <f aca="false">MAX(AC1558,AB1559)</f>
        <v>32.7200223819854</v>
      </c>
      <c r="AD1559" s="70" t="n">
        <f aca="false">1-AB1559/AC1559</f>
        <v>0.0398141139049225</v>
      </c>
      <c r="AE1559" s="73" t="n">
        <f aca="false">AE1558*(1+M1559)</f>
        <v>21.0275745560949</v>
      </c>
      <c r="AF1559" s="73" t="n">
        <f aca="false">MAX(AF1558,AE1559)</f>
        <v>21.9841385652661</v>
      </c>
      <c r="AG1559" s="70" t="n">
        <f aca="false">1-AE1559/AF1559</f>
        <v>0.0435115529467465</v>
      </c>
      <c r="AH1559" s="74" t="n">
        <f aca="false">IF(R1559&gt;0,AH1558+1,0)</f>
        <v>15</v>
      </c>
      <c r="AI1559" s="74" t="n">
        <f aca="false">IF(U1559&gt;0,AI1558+1,0)</f>
        <v>15</v>
      </c>
      <c r="AJ1559" s="74" t="n">
        <f aca="false">IF(G1559&gt;0,AJ1558+1,0)</f>
        <v>0</v>
      </c>
      <c r="AK1559" s="74" t="n">
        <f aca="false">IF(G1559&lt;=0,AK1558+1,0)</f>
        <v>1</v>
      </c>
      <c r="AL1559" s="74" t="n">
        <f aca="false">IF(K1559&gt;0,AL1558+1,0)</f>
        <v>0</v>
      </c>
      <c r="AM1559" s="74" t="n">
        <f aca="false">IF(K1559&lt;=0,AM1558+1,0)</f>
        <v>1</v>
      </c>
    </row>
    <row r="1560" customFormat="false" ht="15" hidden="false" customHeight="false" outlineLevel="0" collapsed="false">
      <c r="A1560" s="61" t="n">
        <v>1564</v>
      </c>
      <c r="B1560" s="62" t="n">
        <v>44271.5486111111</v>
      </c>
      <c r="C1560" s="63" t="n">
        <f aca="false">YEAR(B1560)</f>
        <v>2021</v>
      </c>
      <c r="D1560" s="32" t="s">
        <v>276</v>
      </c>
      <c r="E1560" s="64" t="n">
        <v>14964.9</v>
      </c>
      <c r="F1560" s="65" t="n">
        <v>0.0129</v>
      </c>
      <c r="G1560" s="66" t="n">
        <v>193.04721</v>
      </c>
      <c r="H1560" s="67" t="n">
        <f aca="false">E1560+IF(D1560="Long",1,-1)*G1560</f>
        <v>14771.85279</v>
      </c>
      <c r="I1560" s="68" t="n">
        <f aca="false">Assumptions!$B$58</f>
        <v>5.35750011455817</v>
      </c>
      <c r="J1560" s="68" t="n">
        <f aca="false">INDEX(Yearly!$D$5:$D$22,MATCH(C1560,Yearly!$A$5:$A$22,0))</f>
        <v>0.459214295533557</v>
      </c>
      <c r="K1560" s="68" t="n">
        <f aca="false">G1560-I1560-J1560</f>
        <v>187.230495589908</v>
      </c>
      <c r="L1560" s="69" t="n">
        <f aca="false">(I1560+J1560)/Assumptions!$B$8</f>
        <v>0.000256480763443269</v>
      </c>
      <c r="M1560" s="70" t="n">
        <f aca="false">F1560-L1560</f>
        <v>0.0126435192365567</v>
      </c>
      <c r="N1560" s="71" t="n">
        <f aca="false">G1560*Assumptions!$B$7</f>
        <v>1518316.30665</v>
      </c>
      <c r="O1560" s="71" t="n">
        <f aca="false">K1560*Assumptions!$B$7</f>
        <v>1472567.84781463</v>
      </c>
      <c r="P1560" s="68" t="n">
        <f aca="false">P1559+G1560</f>
        <v>28137.091455</v>
      </c>
      <c r="Q1560" s="68" t="n">
        <f aca="false">MAX(Q1559,P1560)</f>
        <v>28550.692185</v>
      </c>
      <c r="R1560" s="68" t="n">
        <f aca="false">Q1560-P1560</f>
        <v>413.600729999998</v>
      </c>
      <c r="S1560" s="68" t="n">
        <f aca="false">S1559+K1560</f>
        <v>19007.1459026337</v>
      </c>
      <c r="T1560" s="68" t="n">
        <f aca="false">MAX(T1559,S1560)</f>
        <v>19513.8140631951</v>
      </c>
      <c r="U1560" s="68" t="n">
        <f aca="false">T1560-S1560</f>
        <v>506.668160561465</v>
      </c>
      <c r="V1560" s="70" t="n">
        <f aca="false">V1559+F1560</f>
        <v>3.67170000000001</v>
      </c>
      <c r="W1560" s="70" t="n">
        <f aca="false">MAX(W1559,V1560)</f>
        <v>3.69920000000001</v>
      </c>
      <c r="X1560" s="70" t="n">
        <f aca="false">W1560-V1560</f>
        <v>0.027499999999999</v>
      </c>
      <c r="Y1560" s="70" t="n">
        <f aca="false">Y1559+M1560</f>
        <v>3.26912644380069</v>
      </c>
      <c r="Z1560" s="70" t="n">
        <f aca="false">MAX(Z1559,Y1560)</f>
        <v>3.30073013601578</v>
      </c>
      <c r="AA1560" s="70" t="n">
        <f aca="false">Z1560-Y1560</f>
        <v>0.0316036922150929</v>
      </c>
      <c r="AB1560" s="72" t="n">
        <f aca="false">AB1559*(1+F1560)</f>
        <v>31.8225869014197</v>
      </c>
      <c r="AC1560" s="73" t="n">
        <f aca="false">MAX(AC1559,AB1560)</f>
        <v>32.7200223819854</v>
      </c>
      <c r="AD1560" s="70" t="n">
        <f aca="false">1-AB1560/AC1560</f>
        <v>0.0274277159742961</v>
      </c>
      <c r="AE1560" s="73" t="n">
        <f aca="false">AE1559*(1+M1560)</f>
        <v>21.293437099493</v>
      </c>
      <c r="AF1560" s="73" t="n">
        <f aca="false">MAX(AF1559,AE1560)</f>
        <v>21.9841385652661</v>
      </c>
      <c r="AG1560" s="70" t="n">
        <f aca="false">1-AE1560/AF1560</f>
        <v>0.0314181728668844</v>
      </c>
      <c r="AH1560" s="74" t="n">
        <f aca="false">IF(R1560&gt;0,AH1559+1,0)</f>
        <v>16</v>
      </c>
      <c r="AI1560" s="74" t="n">
        <f aca="false">IF(U1560&gt;0,AI1559+1,0)</f>
        <v>16</v>
      </c>
      <c r="AJ1560" s="74" t="n">
        <f aca="false">IF(G1560&gt;0,AJ1559+1,0)</f>
        <v>1</v>
      </c>
      <c r="AK1560" s="74" t="n">
        <f aca="false">IF(G1560&lt;=0,AK1559+1,0)</f>
        <v>0</v>
      </c>
      <c r="AL1560" s="74" t="n">
        <f aca="false">IF(K1560&gt;0,AL1559+1,0)</f>
        <v>1</v>
      </c>
      <c r="AM1560" s="74" t="n">
        <f aca="false">IF(K1560&lt;=0,AM1559+1,0)</f>
        <v>0</v>
      </c>
    </row>
    <row r="1561" customFormat="false" ht="15" hidden="false" customHeight="false" outlineLevel="0" collapsed="false">
      <c r="A1561" s="61" t="n">
        <v>1565</v>
      </c>
      <c r="B1561" s="62" t="n">
        <v>44278.3854166667</v>
      </c>
      <c r="C1561" s="63" t="n">
        <f aca="false">YEAR(B1561)</f>
        <v>2021</v>
      </c>
      <c r="D1561" s="32" t="s">
        <v>277</v>
      </c>
      <c r="E1561" s="64" t="n">
        <v>14772.45</v>
      </c>
      <c r="F1561" s="65" t="n">
        <v>-0.0022</v>
      </c>
      <c r="G1561" s="66" t="n">
        <v>-32.49939</v>
      </c>
      <c r="H1561" s="67" t="n">
        <f aca="false">E1561+IF(D1561="Long",1,-1)*G1561</f>
        <v>14739.95061</v>
      </c>
      <c r="I1561" s="68" t="n">
        <f aca="false">Assumptions!$B$58</f>
        <v>5.35750011455817</v>
      </c>
      <c r="J1561" s="68" t="n">
        <f aca="false">INDEX(Yearly!$D$5:$D$22,MATCH(C1561,Yearly!$A$5:$A$22,0))</f>
        <v>0.459214295533557</v>
      </c>
      <c r="K1561" s="68" t="n">
        <f aca="false">G1561-I1561-J1561</f>
        <v>-38.3161044100917</v>
      </c>
      <c r="L1561" s="69" t="n">
        <f aca="false">(I1561+J1561)/Assumptions!$B$8</f>
        <v>0.000256480763443269</v>
      </c>
      <c r="M1561" s="70" t="n">
        <f aca="false">F1561-L1561</f>
        <v>-0.00245648076344327</v>
      </c>
      <c r="N1561" s="71" t="n">
        <f aca="false">G1561*Assumptions!$B$7</f>
        <v>-255607.70235</v>
      </c>
      <c r="O1561" s="71" t="n">
        <f aca="false">K1561*Assumptions!$B$7</f>
        <v>-301356.161185371</v>
      </c>
      <c r="P1561" s="68" t="n">
        <f aca="false">P1560+G1561</f>
        <v>28104.592065</v>
      </c>
      <c r="Q1561" s="68" t="n">
        <f aca="false">MAX(Q1560,P1561)</f>
        <v>28550.692185</v>
      </c>
      <c r="R1561" s="68" t="n">
        <f aca="false">Q1561-P1561</f>
        <v>446.100119999999</v>
      </c>
      <c r="S1561" s="68" t="n">
        <f aca="false">S1560+K1561</f>
        <v>18968.8297982236</v>
      </c>
      <c r="T1561" s="68" t="n">
        <f aca="false">MAX(T1560,S1561)</f>
        <v>19513.8140631951</v>
      </c>
      <c r="U1561" s="68" t="n">
        <f aca="false">T1561-S1561</f>
        <v>544.984264971557</v>
      </c>
      <c r="V1561" s="70" t="n">
        <f aca="false">V1560+F1561</f>
        <v>3.66950000000001</v>
      </c>
      <c r="W1561" s="70" t="n">
        <f aca="false">MAX(W1560,V1561)</f>
        <v>3.69920000000001</v>
      </c>
      <c r="X1561" s="70" t="n">
        <f aca="false">W1561-V1561</f>
        <v>0.0296999999999992</v>
      </c>
      <c r="Y1561" s="70" t="n">
        <f aca="false">Y1560+M1561</f>
        <v>3.26666996303724</v>
      </c>
      <c r="Z1561" s="70" t="n">
        <f aca="false">MAX(Z1560,Y1561)</f>
        <v>3.30073013601578</v>
      </c>
      <c r="AA1561" s="70" t="n">
        <f aca="false">Z1561-Y1561</f>
        <v>0.0340601729785361</v>
      </c>
      <c r="AB1561" s="72" t="n">
        <f aca="false">AB1560*(1+F1561)</f>
        <v>31.7525772102366</v>
      </c>
      <c r="AC1561" s="73" t="n">
        <f aca="false">MAX(AC1560,AB1561)</f>
        <v>32.7200223819854</v>
      </c>
      <c r="AD1561" s="70" t="n">
        <f aca="false">1-AB1561/AC1561</f>
        <v>0.0295673749991526</v>
      </c>
      <c r="AE1561" s="73" t="n">
        <f aca="false">AE1560*(1+M1561)</f>
        <v>21.2411301808706</v>
      </c>
      <c r="AF1561" s="73" t="n">
        <f aca="false">MAX(AF1560,AE1561)</f>
        <v>21.9841385652661</v>
      </c>
      <c r="AG1561" s="70" t="n">
        <f aca="false">1-AE1561/AF1561</f>
        <v>0.0337974754930577</v>
      </c>
      <c r="AH1561" s="74" t="n">
        <f aca="false">IF(R1561&gt;0,AH1560+1,0)</f>
        <v>17</v>
      </c>
      <c r="AI1561" s="74" t="n">
        <f aca="false">IF(U1561&gt;0,AI1560+1,0)</f>
        <v>17</v>
      </c>
      <c r="AJ1561" s="74" t="n">
        <f aca="false">IF(G1561&gt;0,AJ1560+1,0)</f>
        <v>0</v>
      </c>
      <c r="AK1561" s="74" t="n">
        <f aca="false">IF(G1561&lt;=0,AK1560+1,0)</f>
        <v>1</v>
      </c>
      <c r="AL1561" s="74" t="n">
        <f aca="false">IF(K1561&gt;0,AL1560+1,0)</f>
        <v>0</v>
      </c>
      <c r="AM1561" s="74" t="n">
        <f aca="false">IF(K1561&lt;=0,AM1560+1,0)</f>
        <v>1</v>
      </c>
    </row>
    <row r="1562" customFormat="false" ht="15" hidden="false" customHeight="false" outlineLevel="0" collapsed="false">
      <c r="A1562" s="61" t="n">
        <v>1566</v>
      </c>
      <c r="B1562" s="62" t="n">
        <v>44278.4979166667</v>
      </c>
      <c r="C1562" s="63" t="n">
        <f aca="false">YEAR(B1562)</f>
        <v>2021</v>
      </c>
      <c r="D1562" s="32" t="s">
        <v>276</v>
      </c>
      <c r="E1562" s="64" t="n">
        <v>14740.55</v>
      </c>
      <c r="F1562" s="65" t="n">
        <v>-0.0029</v>
      </c>
      <c r="G1562" s="66" t="n">
        <v>-42.747595</v>
      </c>
      <c r="H1562" s="67" t="n">
        <f aca="false">E1562+IF(D1562="Long",1,-1)*G1562</f>
        <v>14783.297595</v>
      </c>
      <c r="I1562" s="68" t="n">
        <f aca="false">Assumptions!$B$58</f>
        <v>5.35750011455817</v>
      </c>
      <c r="J1562" s="68" t="n">
        <f aca="false">INDEX(Yearly!$D$5:$D$22,MATCH(C1562,Yearly!$A$5:$A$22,0))</f>
        <v>0.459214295533557</v>
      </c>
      <c r="K1562" s="68" t="n">
        <f aca="false">G1562-I1562-J1562</f>
        <v>-48.5643094100917</v>
      </c>
      <c r="L1562" s="69" t="n">
        <f aca="false">(I1562+J1562)/Assumptions!$B$8</f>
        <v>0.000256480763443269</v>
      </c>
      <c r="M1562" s="70" t="n">
        <f aca="false">F1562-L1562</f>
        <v>-0.00315648076344327</v>
      </c>
      <c r="N1562" s="71" t="n">
        <f aca="false">G1562*Assumptions!$B$7</f>
        <v>-336209.834675</v>
      </c>
      <c r="O1562" s="71" t="n">
        <f aca="false">K1562*Assumptions!$B$7</f>
        <v>-381958.293510371</v>
      </c>
      <c r="P1562" s="68" t="n">
        <f aca="false">P1561+G1562</f>
        <v>28061.84447</v>
      </c>
      <c r="Q1562" s="68" t="n">
        <f aca="false">MAX(Q1561,P1562)</f>
        <v>28550.692185</v>
      </c>
      <c r="R1562" s="68" t="n">
        <f aca="false">Q1562-P1562</f>
        <v>488.847715</v>
      </c>
      <c r="S1562" s="68" t="n">
        <f aca="false">S1561+K1562</f>
        <v>18920.2654888135</v>
      </c>
      <c r="T1562" s="68" t="n">
        <f aca="false">MAX(T1561,S1562)</f>
        <v>19513.8140631951</v>
      </c>
      <c r="U1562" s="68" t="n">
        <f aca="false">T1562-S1562</f>
        <v>593.54857438165</v>
      </c>
      <c r="V1562" s="70" t="n">
        <f aca="false">V1561+F1562</f>
        <v>3.66660000000001</v>
      </c>
      <c r="W1562" s="70" t="n">
        <f aca="false">MAX(W1561,V1562)</f>
        <v>3.69920000000001</v>
      </c>
      <c r="X1562" s="70" t="n">
        <f aca="false">W1562-V1562</f>
        <v>0.0325999999999991</v>
      </c>
      <c r="Y1562" s="70" t="n">
        <f aca="false">Y1561+M1562</f>
        <v>3.2635134822738</v>
      </c>
      <c r="Z1562" s="70" t="n">
        <f aca="false">MAX(Z1561,Y1562)</f>
        <v>3.30073013601578</v>
      </c>
      <c r="AA1562" s="70" t="n">
        <f aca="false">Z1562-Y1562</f>
        <v>0.0372166537419796</v>
      </c>
      <c r="AB1562" s="72" t="n">
        <f aca="false">AB1561*(1+F1562)</f>
        <v>31.6604947363269</v>
      </c>
      <c r="AC1562" s="73" t="n">
        <f aca="false">MAX(AC1561,AB1562)</f>
        <v>32.7200223819854</v>
      </c>
      <c r="AD1562" s="70" t="n">
        <f aca="false">1-AB1562/AC1562</f>
        <v>0.0323816296116551</v>
      </c>
      <c r="AE1562" s="73" t="n">
        <f aca="false">AE1561*(1+M1562)</f>
        <v>21.1740829620608</v>
      </c>
      <c r="AF1562" s="73" t="n">
        <f aca="false">MAX(AF1561,AE1562)</f>
        <v>21.9841385652661</v>
      </c>
      <c r="AG1562" s="70" t="n">
        <f aca="false">1-AE1562/AF1562</f>
        <v>0.0368472751752542</v>
      </c>
      <c r="AH1562" s="74" t="n">
        <f aca="false">IF(R1562&gt;0,AH1561+1,0)</f>
        <v>18</v>
      </c>
      <c r="AI1562" s="74" t="n">
        <f aca="false">IF(U1562&gt;0,AI1561+1,0)</f>
        <v>18</v>
      </c>
      <c r="AJ1562" s="74" t="n">
        <f aca="false">IF(G1562&gt;0,AJ1561+1,0)</f>
        <v>0</v>
      </c>
      <c r="AK1562" s="74" t="n">
        <f aca="false">IF(G1562&lt;=0,AK1561+1,0)</f>
        <v>2</v>
      </c>
      <c r="AL1562" s="74" t="n">
        <f aca="false">IF(K1562&gt;0,AL1561+1,0)</f>
        <v>0</v>
      </c>
      <c r="AM1562" s="74" t="n">
        <f aca="false">IF(K1562&lt;=0,AM1561+1,0)</f>
        <v>2</v>
      </c>
    </row>
    <row r="1563" customFormat="false" ht="15" hidden="false" customHeight="false" outlineLevel="0" collapsed="false">
      <c r="A1563" s="61" t="n">
        <v>1567</v>
      </c>
      <c r="B1563" s="62" t="n">
        <v>44278.5513888889</v>
      </c>
      <c r="C1563" s="63" t="n">
        <f aca="false">YEAR(B1563)</f>
        <v>2021</v>
      </c>
      <c r="D1563" s="32" t="s">
        <v>277</v>
      </c>
      <c r="E1563" s="64" t="n">
        <v>14783.15</v>
      </c>
      <c r="F1563" s="65" t="n">
        <v>-0.0032</v>
      </c>
      <c r="G1563" s="66" t="n">
        <v>-47.30608</v>
      </c>
      <c r="H1563" s="67" t="n">
        <f aca="false">E1563+IF(D1563="Long",1,-1)*G1563</f>
        <v>14735.84392</v>
      </c>
      <c r="I1563" s="68" t="n">
        <f aca="false">Assumptions!$B$58</f>
        <v>5.35750011455817</v>
      </c>
      <c r="J1563" s="68" t="n">
        <f aca="false">INDEX(Yearly!$D$5:$D$22,MATCH(C1563,Yearly!$A$5:$A$22,0))</f>
        <v>0.459214295533557</v>
      </c>
      <c r="K1563" s="68" t="n">
        <f aca="false">G1563-I1563-J1563</f>
        <v>-53.1227944100917</v>
      </c>
      <c r="L1563" s="69" t="n">
        <f aca="false">(I1563+J1563)/Assumptions!$B$8</f>
        <v>0.000256480763443269</v>
      </c>
      <c r="M1563" s="70" t="n">
        <f aca="false">F1563-L1563</f>
        <v>-0.00345648076344327</v>
      </c>
      <c r="N1563" s="71" t="n">
        <f aca="false">G1563*Assumptions!$B$7</f>
        <v>-372062.3192</v>
      </c>
      <c r="O1563" s="71" t="n">
        <f aca="false">K1563*Assumptions!$B$7</f>
        <v>-417810.778035371</v>
      </c>
      <c r="P1563" s="68" t="n">
        <f aca="false">P1562+G1563</f>
        <v>28014.53839</v>
      </c>
      <c r="Q1563" s="68" t="n">
        <f aca="false">MAX(Q1562,P1563)</f>
        <v>28550.692185</v>
      </c>
      <c r="R1563" s="68" t="n">
        <f aca="false">Q1563-P1563</f>
        <v>536.153794999998</v>
      </c>
      <c r="S1563" s="68" t="n">
        <f aca="false">S1562+K1563</f>
        <v>18867.1426944034</v>
      </c>
      <c r="T1563" s="68" t="n">
        <f aca="false">MAX(T1562,S1563)</f>
        <v>19513.8140631951</v>
      </c>
      <c r="U1563" s="68" t="n">
        <f aca="false">T1563-S1563</f>
        <v>646.67136879174</v>
      </c>
      <c r="V1563" s="70" t="n">
        <f aca="false">V1562+F1563</f>
        <v>3.66340000000001</v>
      </c>
      <c r="W1563" s="70" t="n">
        <f aca="false">MAX(W1562,V1563)</f>
        <v>3.69920000000001</v>
      </c>
      <c r="X1563" s="70" t="n">
        <f aca="false">W1563-V1563</f>
        <v>0.0357999999999992</v>
      </c>
      <c r="Y1563" s="70" t="n">
        <f aca="false">Y1562+M1563</f>
        <v>3.26005700151036</v>
      </c>
      <c r="Z1563" s="70" t="n">
        <f aca="false">MAX(Z1562,Y1563)</f>
        <v>3.30073013601578</v>
      </c>
      <c r="AA1563" s="70" t="n">
        <f aca="false">Z1563-Y1563</f>
        <v>0.0406731345054228</v>
      </c>
      <c r="AB1563" s="72" t="n">
        <f aca="false">AB1562*(1+F1563)</f>
        <v>31.5591811531707</v>
      </c>
      <c r="AC1563" s="73" t="n">
        <f aca="false">MAX(AC1562,AB1563)</f>
        <v>32.7200223819854</v>
      </c>
      <c r="AD1563" s="70" t="n">
        <f aca="false">1-AB1563/AC1563</f>
        <v>0.0354780083968979</v>
      </c>
      <c r="AE1563" s="73" t="n">
        <f aca="false">AE1562*(1+M1563)</f>
        <v>21.1008951516189</v>
      </c>
      <c r="AF1563" s="73" t="n">
        <f aca="false">MAX(AF1562,AE1563)</f>
        <v>21.9841385652661</v>
      </c>
      <c r="AG1563" s="70" t="n">
        <f aca="false">1-AE1563/AF1563</f>
        <v>0.0401763940408689</v>
      </c>
      <c r="AH1563" s="74" t="n">
        <f aca="false">IF(R1563&gt;0,AH1562+1,0)</f>
        <v>19</v>
      </c>
      <c r="AI1563" s="74" t="n">
        <f aca="false">IF(U1563&gt;0,AI1562+1,0)</f>
        <v>19</v>
      </c>
      <c r="AJ1563" s="74" t="n">
        <f aca="false">IF(G1563&gt;0,AJ1562+1,0)</f>
        <v>0</v>
      </c>
      <c r="AK1563" s="74" t="n">
        <f aca="false">IF(G1563&lt;=0,AK1562+1,0)</f>
        <v>3</v>
      </c>
      <c r="AL1563" s="74" t="n">
        <f aca="false">IF(K1563&gt;0,AL1562+1,0)</f>
        <v>0</v>
      </c>
      <c r="AM1563" s="74" t="n">
        <f aca="false">IF(K1563&lt;=0,AM1562+1,0)</f>
        <v>3</v>
      </c>
    </row>
    <row r="1564" customFormat="false" ht="15" hidden="false" customHeight="false" outlineLevel="0" collapsed="false">
      <c r="A1564" s="61" t="n">
        <v>1568</v>
      </c>
      <c r="B1564" s="62" t="n">
        <v>44279.40625</v>
      </c>
      <c r="C1564" s="63" t="n">
        <f aca="false">YEAR(B1564)</f>
        <v>2021</v>
      </c>
      <c r="D1564" s="32" t="s">
        <v>276</v>
      </c>
      <c r="E1564" s="64" t="n">
        <v>14735.9</v>
      </c>
      <c r="F1564" s="65" t="n">
        <v>0.0032</v>
      </c>
      <c r="G1564" s="66" t="n">
        <v>47.15488</v>
      </c>
      <c r="H1564" s="67" t="n">
        <f aca="false">E1564+IF(D1564="Long",1,-1)*G1564</f>
        <v>14688.74512</v>
      </c>
      <c r="I1564" s="68" t="n">
        <f aca="false">Assumptions!$B$58</f>
        <v>5.35750011455817</v>
      </c>
      <c r="J1564" s="68" t="n">
        <f aca="false">INDEX(Yearly!$D$5:$D$22,MATCH(C1564,Yearly!$A$5:$A$22,0))</f>
        <v>0.459214295533557</v>
      </c>
      <c r="K1564" s="68" t="n">
        <f aca="false">G1564-I1564-J1564</f>
        <v>41.3381655899083</v>
      </c>
      <c r="L1564" s="69" t="n">
        <f aca="false">(I1564+J1564)/Assumptions!$B$8</f>
        <v>0.000256480763443269</v>
      </c>
      <c r="M1564" s="70" t="n">
        <f aca="false">F1564-L1564</f>
        <v>0.00294351923655673</v>
      </c>
      <c r="N1564" s="71" t="n">
        <f aca="false">G1564*Assumptions!$B$7</f>
        <v>370873.1312</v>
      </c>
      <c r="O1564" s="71" t="n">
        <f aca="false">K1564*Assumptions!$B$7</f>
        <v>325124.672364629</v>
      </c>
      <c r="P1564" s="68" t="n">
        <f aca="false">P1563+G1564</f>
        <v>28061.69327</v>
      </c>
      <c r="Q1564" s="68" t="n">
        <f aca="false">MAX(Q1563,P1564)</f>
        <v>28550.692185</v>
      </c>
      <c r="R1564" s="68" t="n">
        <f aca="false">Q1564-P1564</f>
        <v>488.998915</v>
      </c>
      <c r="S1564" s="68" t="n">
        <f aca="false">S1563+K1564</f>
        <v>18908.4808599933</v>
      </c>
      <c r="T1564" s="68" t="n">
        <f aca="false">MAX(T1563,S1564)</f>
        <v>19513.8140631951</v>
      </c>
      <c r="U1564" s="68" t="n">
        <f aca="false">T1564-S1564</f>
        <v>605.333203201833</v>
      </c>
      <c r="V1564" s="70" t="n">
        <f aca="false">V1563+F1564</f>
        <v>3.66660000000001</v>
      </c>
      <c r="W1564" s="70" t="n">
        <f aca="false">MAX(W1563,V1564)</f>
        <v>3.69920000000001</v>
      </c>
      <c r="X1564" s="70" t="n">
        <f aca="false">W1564-V1564</f>
        <v>0.0325999999999991</v>
      </c>
      <c r="Y1564" s="70" t="n">
        <f aca="false">Y1563+M1564</f>
        <v>3.26300052074691</v>
      </c>
      <c r="Z1564" s="70" t="n">
        <f aca="false">MAX(Z1563,Y1564)</f>
        <v>3.30073013601578</v>
      </c>
      <c r="AA1564" s="70" t="n">
        <f aca="false">Z1564-Y1564</f>
        <v>0.0377296152688662</v>
      </c>
      <c r="AB1564" s="72" t="n">
        <f aca="false">AB1563*(1+F1564)</f>
        <v>31.6601705328608</v>
      </c>
      <c r="AC1564" s="73" t="n">
        <f aca="false">MAX(AC1563,AB1564)</f>
        <v>32.7200223819854</v>
      </c>
      <c r="AD1564" s="70" t="n">
        <f aca="false">1-AB1564/AC1564</f>
        <v>0.0323915380237678</v>
      </c>
      <c r="AE1564" s="73" t="n">
        <f aca="false">AE1563*(1+M1564)</f>
        <v>21.1630060424063</v>
      </c>
      <c r="AF1564" s="73" t="n">
        <f aca="false">MAX(AF1563,AE1564)</f>
        <v>21.9841385652661</v>
      </c>
      <c r="AG1564" s="70" t="n">
        <f aca="false">1-AE1564/AF1564</f>
        <v>0.0373511347930269</v>
      </c>
      <c r="AH1564" s="74" t="n">
        <f aca="false">IF(R1564&gt;0,AH1563+1,0)</f>
        <v>20</v>
      </c>
      <c r="AI1564" s="74" t="n">
        <f aca="false">IF(U1564&gt;0,AI1563+1,0)</f>
        <v>20</v>
      </c>
      <c r="AJ1564" s="74" t="n">
        <f aca="false">IF(G1564&gt;0,AJ1563+1,0)</f>
        <v>1</v>
      </c>
      <c r="AK1564" s="74" t="n">
        <f aca="false">IF(G1564&lt;=0,AK1563+1,0)</f>
        <v>0</v>
      </c>
      <c r="AL1564" s="74" t="n">
        <f aca="false">IF(K1564&gt;0,AL1563+1,0)</f>
        <v>1</v>
      </c>
      <c r="AM1564" s="74" t="n">
        <f aca="false">IF(K1564&lt;=0,AM1563+1,0)</f>
        <v>0</v>
      </c>
    </row>
    <row r="1565" customFormat="false" ht="15" hidden="false" customHeight="false" outlineLevel="0" collapsed="false">
      <c r="A1565" s="61" t="n">
        <v>1569</v>
      </c>
      <c r="B1565" s="62" t="n">
        <v>44285.40625</v>
      </c>
      <c r="C1565" s="63" t="n">
        <f aca="false">YEAR(B1565)</f>
        <v>2021</v>
      </c>
      <c r="D1565" s="32" t="s">
        <v>277</v>
      </c>
      <c r="E1565" s="64" t="n">
        <v>14688.45</v>
      </c>
      <c r="F1565" s="65" t="n">
        <v>-0.0078</v>
      </c>
      <c r="G1565" s="66" t="n">
        <v>-114.56991</v>
      </c>
      <c r="H1565" s="67" t="n">
        <f aca="false">E1565+IF(D1565="Long",1,-1)*G1565</f>
        <v>14573.88009</v>
      </c>
      <c r="I1565" s="68" t="n">
        <f aca="false">Assumptions!$B$58</f>
        <v>5.35750011455817</v>
      </c>
      <c r="J1565" s="68" t="n">
        <f aca="false">INDEX(Yearly!$D$5:$D$22,MATCH(C1565,Yearly!$A$5:$A$22,0))</f>
        <v>0.459214295533557</v>
      </c>
      <c r="K1565" s="68" t="n">
        <f aca="false">G1565-I1565-J1565</f>
        <v>-120.386624410092</v>
      </c>
      <c r="L1565" s="69" t="n">
        <f aca="false">(I1565+J1565)/Assumptions!$B$8</f>
        <v>0.000256480763443269</v>
      </c>
      <c r="M1565" s="70" t="n">
        <f aca="false">F1565-L1565</f>
        <v>-0.00805648076344327</v>
      </c>
      <c r="N1565" s="71" t="n">
        <f aca="false">G1565*Assumptions!$B$7</f>
        <v>-901092.34215</v>
      </c>
      <c r="O1565" s="71" t="n">
        <f aca="false">K1565*Assumptions!$B$7</f>
        <v>-946840.800985371</v>
      </c>
      <c r="P1565" s="68" t="n">
        <f aca="false">P1564+G1565</f>
        <v>27947.12336</v>
      </c>
      <c r="Q1565" s="68" t="n">
        <f aca="false">MAX(Q1564,P1565)</f>
        <v>28550.692185</v>
      </c>
      <c r="R1565" s="68" t="n">
        <f aca="false">Q1565-P1565</f>
        <v>603.568824999999</v>
      </c>
      <c r="S1565" s="68" t="n">
        <f aca="false">S1564+K1565</f>
        <v>18788.0942355832</v>
      </c>
      <c r="T1565" s="68" t="n">
        <f aca="false">MAX(T1564,S1565)</f>
        <v>19513.8140631951</v>
      </c>
      <c r="U1565" s="68" t="n">
        <f aca="false">T1565-S1565</f>
        <v>725.719827611923</v>
      </c>
      <c r="V1565" s="70" t="n">
        <f aca="false">V1564+F1565</f>
        <v>3.65880000000001</v>
      </c>
      <c r="W1565" s="70" t="n">
        <f aca="false">MAX(W1564,V1565)</f>
        <v>3.69920000000001</v>
      </c>
      <c r="X1565" s="70" t="n">
        <f aca="false">W1565-V1565</f>
        <v>0.0403999999999991</v>
      </c>
      <c r="Y1565" s="70" t="n">
        <f aca="false">Y1564+M1565</f>
        <v>3.25494403998347</v>
      </c>
      <c r="Z1565" s="70" t="n">
        <f aca="false">MAX(Z1564,Y1565)</f>
        <v>3.30073013601578</v>
      </c>
      <c r="AA1565" s="70" t="n">
        <f aca="false">Z1565-Y1565</f>
        <v>0.0457860960323093</v>
      </c>
      <c r="AB1565" s="72" t="n">
        <f aca="false">AB1564*(1+F1565)</f>
        <v>31.4132212027045</v>
      </c>
      <c r="AC1565" s="73" t="n">
        <f aca="false">MAX(AC1564,AB1565)</f>
        <v>32.7200223819854</v>
      </c>
      <c r="AD1565" s="70" t="n">
        <f aca="false">1-AB1565/AC1565</f>
        <v>0.0399388840271825</v>
      </c>
      <c r="AE1565" s="73" t="n">
        <f aca="false">AE1564*(1+M1565)</f>
        <v>20.992506691329</v>
      </c>
      <c r="AF1565" s="73" t="n">
        <f aca="false">MAX(AF1564,AE1565)</f>
        <v>21.9841385652661</v>
      </c>
      <c r="AG1565" s="70" t="n">
        <f aca="false">1-AE1565/AF1565</f>
        <v>0.0451066968575172</v>
      </c>
      <c r="AH1565" s="74" t="n">
        <f aca="false">IF(R1565&gt;0,AH1564+1,0)</f>
        <v>21</v>
      </c>
      <c r="AI1565" s="74" t="n">
        <f aca="false">IF(U1565&gt;0,AI1564+1,0)</f>
        <v>21</v>
      </c>
      <c r="AJ1565" s="74" t="n">
        <f aca="false">IF(G1565&gt;0,AJ1564+1,0)</f>
        <v>0</v>
      </c>
      <c r="AK1565" s="74" t="n">
        <f aca="false">IF(G1565&lt;=0,AK1564+1,0)</f>
        <v>1</v>
      </c>
      <c r="AL1565" s="74" t="n">
        <f aca="false">IF(K1565&gt;0,AL1564+1,0)</f>
        <v>0</v>
      </c>
      <c r="AM1565" s="74" t="n">
        <f aca="false">IF(K1565&lt;=0,AM1564+1,0)</f>
        <v>1</v>
      </c>
    </row>
    <row r="1566" customFormat="false" ht="15" hidden="false" customHeight="false" outlineLevel="0" collapsed="false">
      <c r="A1566" s="61" t="n">
        <v>1570</v>
      </c>
      <c r="B1566" s="62" t="n">
        <v>44291.4270833333</v>
      </c>
      <c r="C1566" s="63" t="n">
        <f aca="false">YEAR(B1566)</f>
        <v>2021</v>
      </c>
      <c r="D1566" s="32" t="s">
        <v>276</v>
      </c>
      <c r="E1566" s="64" t="n">
        <v>14574.45</v>
      </c>
      <c r="F1566" s="65" t="n">
        <v>-0.0106</v>
      </c>
      <c r="G1566" s="66" t="n">
        <v>-154.48917</v>
      </c>
      <c r="H1566" s="67" t="n">
        <f aca="false">E1566+IF(D1566="Long",1,-1)*G1566</f>
        <v>14728.93917</v>
      </c>
      <c r="I1566" s="68" t="n">
        <f aca="false">Assumptions!$B$58</f>
        <v>5.35750011455817</v>
      </c>
      <c r="J1566" s="68" t="n">
        <f aca="false">INDEX(Yearly!$D$5:$D$22,MATCH(C1566,Yearly!$A$5:$A$22,0))</f>
        <v>0.459214295533557</v>
      </c>
      <c r="K1566" s="68" t="n">
        <f aca="false">G1566-I1566-J1566</f>
        <v>-160.305884410092</v>
      </c>
      <c r="L1566" s="69" t="n">
        <f aca="false">(I1566+J1566)/Assumptions!$B$8</f>
        <v>0.000256480763443269</v>
      </c>
      <c r="M1566" s="70" t="n">
        <f aca="false">F1566-L1566</f>
        <v>-0.0108564807634433</v>
      </c>
      <c r="N1566" s="71" t="n">
        <f aca="false">G1566*Assumptions!$B$7</f>
        <v>-1215057.32205</v>
      </c>
      <c r="O1566" s="71" t="n">
        <f aca="false">K1566*Assumptions!$B$7</f>
        <v>-1260805.78088537</v>
      </c>
      <c r="P1566" s="68" t="n">
        <f aca="false">P1565+G1566</f>
        <v>27792.63419</v>
      </c>
      <c r="Q1566" s="68" t="n">
        <f aca="false">MAX(Q1565,P1566)</f>
        <v>28550.692185</v>
      </c>
      <c r="R1566" s="68" t="n">
        <f aca="false">Q1566-P1566</f>
        <v>758.057994999999</v>
      </c>
      <c r="S1566" s="68" t="n">
        <f aca="false">S1565+K1566</f>
        <v>18627.7883511731</v>
      </c>
      <c r="T1566" s="68" t="n">
        <f aca="false">MAX(T1565,S1566)</f>
        <v>19513.8140631951</v>
      </c>
      <c r="U1566" s="68" t="n">
        <f aca="false">T1566-S1566</f>
        <v>886.025712022016</v>
      </c>
      <c r="V1566" s="70" t="n">
        <f aca="false">V1565+F1566</f>
        <v>3.64820000000001</v>
      </c>
      <c r="W1566" s="70" t="n">
        <f aca="false">MAX(W1565,V1566)</f>
        <v>3.69920000000001</v>
      </c>
      <c r="X1566" s="70" t="n">
        <f aca="false">W1566-V1566</f>
        <v>0.0509999999999993</v>
      </c>
      <c r="Y1566" s="70" t="n">
        <f aca="false">Y1565+M1566</f>
        <v>3.24408755922003</v>
      </c>
      <c r="Z1566" s="70" t="n">
        <f aca="false">MAX(Z1565,Y1566)</f>
        <v>3.30073013601578</v>
      </c>
      <c r="AA1566" s="70" t="n">
        <f aca="false">Z1566-Y1566</f>
        <v>0.0566425767957526</v>
      </c>
      <c r="AB1566" s="72" t="n">
        <f aca="false">AB1565*(1+F1566)</f>
        <v>31.0802410579558</v>
      </c>
      <c r="AC1566" s="73" t="n">
        <f aca="false">MAX(AC1565,AB1566)</f>
        <v>32.7200223819854</v>
      </c>
      <c r="AD1566" s="70" t="n">
        <f aca="false">1-AB1566/AC1566</f>
        <v>0.0501155318564944</v>
      </c>
      <c r="AE1566" s="73" t="n">
        <f aca="false">AE1565*(1+M1566)</f>
        <v>20.7646019462581</v>
      </c>
      <c r="AF1566" s="73" t="n">
        <f aca="false">MAX(AF1565,AE1566)</f>
        <v>21.9841385652661</v>
      </c>
      <c r="AG1566" s="70" t="n">
        <f aca="false">1-AE1566/AF1566</f>
        <v>0.0554734776342244</v>
      </c>
      <c r="AH1566" s="74" t="n">
        <f aca="false">IF(R1566&gt;0,AH1565+1,0)</f>
        <v>22</v>
      </c>
      <c r="AI1566" s="74" t="n">
        <f aca="false">IF(U1566&gt;0,AI1565+1,0)</f>
        <v>22</v>
      </c>
      <c r="AJ1566" s="74" t="n">
        <f aca="false">IF(G1566&gt;0,AJ1565+1,0)</f>
        <v>0</v>
      </c>
      <c r="AK1566" s="74" t="n">
        <f aca="false">IF(G1566&lt;=0,AK1565+1,0)</f>
        <v>2</v>
      </c>
      <c r="AL1566" s="74" t="n">
        <f aca="false">IF(K1566&gt;0,AL1565+1,0)</f>
        <v>0</v>
      </c>
      <c r="AM1566" s="74" t="n">
        <f aca="false">IF(K1566&lt;=0,AM1565+1,0)</f>
        <v>2</v>
      </c>
    </row>
    <row r="1567" customFormat="false" ht="15" hidden="false" customHeight="false" outlineLevel="0" collapsed="false">
      <c r="A1567" s="61" t="n">
        <v>1571</v>
      </c>
      <c r="B1567" s="62" t="n">
        <v>44292.40625</v>
      </c>
      <c r="C1567" s="63" t="n">
        <f aca="false">YEAR(B1567)</f>
        <v>2021</v>
      </c>
      <c r="D1567" s="32" t="s">
        <v>277</v>
      </c>
      <c r="E1567" s="64" t="n">
        <v>14729.55</v>
      </c>
      <c r="F1567" s="65" t="n">
        <v>-0.0066</v>
      </c>
      <c r="G1567" s="66" t="n">
        <v>-97.21503</v>
      </c>
      <c r="H1567" s="67" t="n">
        <f aca="false">E1567+IF(D1567="Long",1,-1)*G1567</f>
        <v>14632.33497</v>
      </c>
      <c r="I1567" s="68" t="n">
        <f aca="false">Assumptions!$B$58</f>
        <v>5.35750011455817</v>
      </c>
      <c r="J1567" s="68" t="n">
        <f aca="false">INDEX(Yearly!$D$5:$D$22,MATCH(C1567,Yearly!$A$5:$A$22,0))</f>
        <v>0.459214295533557</v>
      </c>
      <c r="K1567" s="68" t="n">
        <f aca="false">G1567-I1567-J1567</f>
        <v>-103.031744410092</v>
      </c>
      <c r="L1567" s="69" t="n">
        <f aca="false">(I1567+J1567)/Assumptions!$B$8</f>
        <v>0.000256480763443269</v>
      </c>
      <c r="M1567" s="70" t="n">
        <f aca="false">F1567-L1567</f>
        <v>-0.00685648076344327</v>
      </c>
      <c r="N1567" s="71" t="n">
        <f aca="false">G1567*Assumptions!$B$7</f>
        <v>-764596.21095</v>
      </c>
      <c r="O1567" s="71" t="n">
        <f aca="false">K1567*Assumptions!$B$7</f>
        <v>-810344.669785371</v>
      </c>
      <c r="P1567" s="68" t="n">
        <f aca="false">P1566+G1567</f>
        <v>27695.41916</v>
      </c>
      <c r="Q1567" s="68" t="n">
        <f aca="false">MAX(Q1566,P1567)</f>
        <v>28550.692185</v>
      </c>
      <c r="R1567" s="68" t="n">
        <f aca="false">Q1567-P1567</f>
        <v>855.273024999999</v>
      </c>
      <c r="S1567" s="68" t="n">
        <f aca="false">S1566+K1567</f>
        <v>18524.756606763</v>
      </c>
      <c r="T1567" s="68" t="n">
        <f aca="false">MAX(T1566,S1567)</f>
        <v>19513.8140631951</v>
      </c>
      <c r="U1567" s="68" t="n">
        <f aca="false">T1567-S1567</f>
        <v>989.057456432107</v>
      </c>
      <c r="V1567" s="70" t="n">
        <f aca="false">V1566+F1567</f>
        <v>3.64160000000001</v>
      </c>
      <c r="W1567" s="70" t="n">
        <f aca="false">MAX(W1566,V1567)</f>
        <v>3.69920000000001</v>
      </c>
      <c r="X1567" s="70" t="n">
        <f aca="false">W1567-V1567</f>
        <v>0.0575999999999994</v>
      </c>
      <c r="Y1567" s="70" t="n">
        <f aca="false">Y1566+M1567</f>
        <v>3.23723107845658</v>
      </c>
      <c r="Z1567" s="70" t="n">
        <f aca="false">MAX(Z1566,Y1567)</f>
        <v>3.30073013601578</v>
      </c>
      <c r="AA1567" s="70" t="n">
        <f aca="false">Z1567-Y1567</f>
        <v>0.0634990575591958</v>
      </c>
      <c r="AB1567" s="72" t="n">
        <f aca="false">AB1566*(1+F1567)</f>
        <v>30.8751114669733</v>
      </c>
      <c r="AC1567" s="73" t="n">
        <f aca="false">MAX(AC1566,AB1567)</f>
        <v>32.7200223819854</v>
      </c>
      <c r="AD1567" s="70" t="n">
        <f aca="false">1-AB1567/AC1567</f>
        <v>0.0563847693462416</v>
      </c>
      <c r="AE1567" s="73" t="n">
        <f aca="false">AE1566*(1+M1567)</f>
        <v>20.6222298524531</v>
      </c>
      <c r="AF1567" s="73" t="n">
        <f aca="false">MAX(AF1566,AE1567)</f>
        <v>21.9841385652661</v>
      </c>
      <c r="AG1567" s="70" t="n">
        <f aca="false">1-AE1567/AF1567</f>
        <v>0.0619496055653873</v>
      </c>
      <c r="AH1567" s="74" t="n">
        <f aca="false">IF(R1567&gt;0,AH1566+1,0)</f>
        <v>23</v>
      </c>
      <c r="AI1567" s="74" t="n">
        <f aca="false">IF(U1567&gt;0,AI1566+1,0)</f>
        <v>23</v>
      </c>
      <c r="AJ1567" s="74" t="n">
        <f aca="false">IF(G1567&gt;0,AJ1566+1,0)</f>
        <v>0</v>
      </c>
      <c r="AK1567" s="74" t="n">
        <f aca="false">IF(G1567&lt;=0,AK1566+1,0)</f>
        <v>3</v>
      </c>
      <c r="AL1567" s="74" t="n">
        <f aca="false">IF(K1567&gt;0,AL1566+1,0)</f>
        <v>0</v>
      </c>
      <c r="AM1567" s="74" t="n">
        <f aca="false">IF(K1567&lt;=0,AM1566+1,0)</f>
        <v>3</v>
      </c>
    </row>
    <row r="1568" customFormat="false" ht="15" hidden="false" customHeight="false" outlineLevel="0" collapsed="false">
      <c r="A1568" s="61" t="n">
        <v>1572</v>
      </c>
      <c r="B1568" s="62" t="n">
        <v>44292.53125</v>
      </c>
      <c r="C1568" s="63" t="n">
        <f aca="false">YEAR(B1568)</f>
        <v>2021</v>
      </c>
      <c r="D1568" s="32" t="s">
        <v>276</v>
      </c>
      <c r="E1568" s="64" t="n">
        <v>14633.05</v>
      </c>
      <c r="F1568" s="65" t="n">
        <v>-0.0047</v>
      </c>
      <c r="G1568" s="66" t="n">
        <v>-68.775335</v>
      </c>
      <c r="H1568" s="67" t="n">
        <f aca="false">E1568+IF(D1568="Long",1,-1)*G1568</f>
        <v>14701.825335</v>
      </c>
      <c r="I1568" s="68" t="n">
        <f aca="false">Assumptions!$B$58</f>
        <v>5.35750011455817</v>
      </c>
      <c r="J1568" s="68" t="n">
        <f aca="false">INDEX(Yearly!$D$5:$D$22,MATCH(C1568,Yearly!$A$5:$A$22,0))</f>
        <v>0.459214295533557</v>
      </c>
      <c r="K1568" s="68" t="n">
        <f aca="false">G1568-I1568-J1568</f>
        <v>-74.5920494100917</v>
      </c>
      <c r="L1568" s="69" t="n">
        <f aca="false">(I1568+J1568)/Assumptions!$B$8</f>
        <v>0.000256480763443269</v>
      </c>
      <c r="M1568" s="70" t="n">
        <f aca="false">F1568-L1568</f>
        <v>-0.00495648076344327</v>
      </c>
      <c r="N1568" s="71" t="n">
        <f aca="false">G1568*Assumptions!$B$7</f>
        <v>-540918.009775</v>
      </c>
      <c r="O1568" s="71" t="n">
        <f aca="false">K1568*Assumptions!$B$7</f>
        <v>-586666.468610371</v>
      </c>
      <c r="P1568" s="68" t="n">
        <f aca="false">P1567+G1568</f>
        <v>27626.643825</v>
      </c>
      <c r="Q1568" s="68" t="n">
        <f aca="false">MAX(Q1567,P1568)</f>
        <v>28550.692185</v>
      </c>
      <c r="R1568" s="68" t="n">
        <f aca="false">Q1568-P1568</f>
        <v>924.048359999997</v>
      </c>
      <c r="S1568" s="68" t="n">
        <f aca="false">S1567+K1568</f>
        <v>18450.1645573529</v>
      </c>
      <c r="T1568" s="68" t="n">
        <f aca="false">MAX(T1567,S1568)</f>
        <v>19513.8140631951</v>
      </c>
      <c r="U1568" s="68" t="n">
        <f aca="false">T1568-S1568</f>
        <v>1063.6495058422</v>
      </c>
      <c r="V1568" s="70" t="n">
        <f aca="false">V1567+F1568</f>
        <v>3.63690000000001</v>
      </c>
      <c r="W1568" s="70" t="n">
        <f aca="false">MAX(W1567,V1568)</f>
        <v>3.69920000000001</v>
      </c>
      <c r="X1568" s="70" t="n">
        <f aca="false">W1568-V1568</f>
        <v>0.0622999999999996</v>
      </c>
      <c r="Y1568" s="70" t="n">
        <f aca="false">Y1567+M1568</f>
        <v>3.23227459769314</v>
      </c>
      <c r="Z1568" s="70" t="n">
        <f aca="false">MAX(Z1567,Y1568)</f>
        <v>3.30073013601578</v>
      </c>
      <c r="AA1568" s="70" t="n">
        <f aca="false">Z1568-Y1568</f>
        <v>0.0684555383226391</v>
      </c>
      <c r="AB1568" s="72" t="n">
        <f aca="false">AB1567*(1+F1568)</f>
        <v>30.7299984430785</v>
      </c>
      <c r="AC1568" s="73" t="n">
        <f aca="false">MAX(AC1567,AB1568)</f>
        <v>32.7200223819854</v>
      </c>
      <c r="AD1568" s="70" t="n">
        <f aca="false">1-AB1568/AC1568</f>
        <v>0.0608197609303143</v>
      </c>
      <c r="AE1568" s="73" t="n">
        <f aca="false">AE1567*(1+M1568)</f>
        <v>20.5200161668901</v>
      </c>
      <c r="AF1568" s="73" t="n">
        <f aca="false">MAX(AF1567,AE1568)</f>
        <v>21.9841385652661</v>
      </c>
      <c r="AG1568" s="70" t="n">
        <f aca="false">1-AE1568/AF1568</f>
        <v>0.0665990343005427</v>
      </c>
      <c r="AH1568" s="74" t="n">
        <f aca="false">IF(R1568&gt;0,AH1567+1,0)</f>
        <v>24</v>
      </c>
      <c r="AI1568" s="74" t="n">
        <f aca="false">IF(U1568&gt;0,AI1567+1,0)</f>
        <v>24</v>
      </c>
      <c r="AJ1568" s="74" t="n">
        <f aca="false">IF(G1568&gt;0,AJ1567+1,0)</f>
        <v>0</v>
      </c>
      <c r="AK1568" s="74" t="n">
        <f aca="false">IF(G1568&lt;=0,AK1567+1,0)</f>
        <v>4</v>
      </c>
      <c r="AL1568" s="74" t="n">
        <f aca="false">IF(K1568&gt;0,AL1567+1,0)</f>
        <v>0</v>
      </c>
      <c r="AM1568" s="74" t="n">
        <f aca="false">IF(K1568&lt;=0,AM1567+1,0)</f>
        <v>4</v>
      </c>
    </row>
    <row r="1569" customFormat="false" ht="15" hidden="false" customHeight="false" outlineLevel="0" collapsed="false">
      <c r="A1569" s="61" t="n">
        <v>1573</v>
      </c>
      <c r="B1569" s="62" t="n">
        <v>44293.3861111111</v>
      </c>
      <c r="C1569" s="63" t="n">
        <f aca="false">YEAR(B1569)</f>
        <v>2021</v>
      </c>
      <c r="D1569" s="32" t="s">
        <v>277</v>
      </c>
      <c r="E1569" s="64" t="n">
        <v>14701.15</v>
      </c>
      <c r="F1569" s="65" t="n">
        <v>0.0083</v>
      </c>
      <c r="G1569" s="66" t="n">
        <v>122.019545</v>
      </c>
      <c r="H1569" s="67" t="n">
        <f aca="false">E1569+IF(D1569="Long",1,-1)*G1569</f>
        <v>14823.169545</v>
      </c>
      <c r="I1569" s="68" t="n">
        <f aca="false">Assumptions!$B$58</f>
        <v>5.35750011455817</v>
      </c>
      <c r="J1569" s="68" t="n">
        <f aca="false">INDEX(Yearly!$D$5:$D$22,MATCH(C1569,Yearly!$A$5:$A$22,0))</f>
        <v>0.459214295533557</v>
      </c>
      <c r="K1569" s="68" t="n">
        <f aca="false">G1569-I1569-J1569</f>
        <v>116.202830589908</v>
      </c>
      <c r="L1569" s="69" t="n">
        <f aca="false">(I1569+J1569)/Assumptions!$B$8</f>
        <v>0.000256480763443269</v>
      </c>
      <c r="M1569" s="70" t="n">
        <f aca="false">F1569-L1569</f>
        <v>0.00804351923655673</v>
      </c>
      <c r="N1569" s="71" t="n">
        <f aca="false">G1569*Assumptions!$B$7</f>
        <v>959683.721425</v>
      </c>
      <c r="O1569" s="71" t="n">
        <f aca="false">K1569*Assumptions!$B$7</f>
        <v>913935.262589629</v>
      </c>
      <c r="P1569" s="68" t="n">
        <f aca="false">P1568+G1569</f>
        <v>27748.66337</v>
      </c>
      <c r="Q1569" s="68" t="n">
        <f aca="false">MAX(Q1568,P1569)</f>
        <v>28550.692185</v>
      </c>
      <c r="R1569" s="68" t="n">
        <f aca="false">Q1569-P1569</f>
        <v>802.028814999998</v>
      </c>
      <c r="S1569" s="68" t="n">
        <f aca="false">S1568+K1569</f>
        <v>18566.3673879428</v>
      </c>
      <c r="T1569" s="68" t="n">
        <f aca="false">MAX(T1568,S1569)</f>
        <v>19513.8140631951</v>
      </c>
      <c r="U1569" s="68" t="n">
        <f aca="false">T1569-S1569</f>
        <v>947.446675252289</v>
      </c>
      <c r="V1569" s="70" t="n">
        <f aca="false">V1568+F1569</f>
        <v>3.64520000000001</v>
      </c>
      <c r="W1569" s="70" t="n">
        <f aca="false">MAX(W1568,V1569)</f>
        <v>3.69920000000001</v>
      </c>
      <c r="X1569" s="70" t="n">
        <f aca="false">W1569-V1569</f>
        <v>0.0539999999999994</v>
      </c>
      <c r="Y1569" s="70" t="n">
        <f aca="false">Y1568+M1569</f>
        <v>3.2403181169297</v>
      </c>
      <c r="Z1569" s="70" t="n">
        <f aca="false">MAX(Z1568,Y1569)</f>
        <v>3.30073013601578</v>
      </c>
      <c r="AA1569" s="70" t="n">
        <f aca="false">Z1569-Y1569</f>
        <v>0.0604120190860824</v>
      </c>
      <c r="AB1569" s="72" t="n">
        <f aca="false">AB1568*(1+F1569)</f>
        <v>30.9850574301561</v>
      </c>
      <c r="AC1569" s="73" t="n">
        <f aca="false">MAX(AC1568,AB1569)</f>
        <v>32.7200223819854</v>
      </c>
      <c r="AD1569" s="70" t="n">
        <f aca="false">1-AB1569/AC1569</f>
        <v>0.0530245649460359</v>
      </c>
      <c r="AE1569" s="73" t="n">
        <f aca="false">AE1568*(1+M1569)</f>
        <v>20.6850693116629</v>
      </c>
      <c r="AF1569" s="73" t="n">
        <f aca="false">MAX(AF1568,AE1569)</f>
        <v>21.9841385652661</v>
      </c>
      <c r="AG1569" s="70" t="n">
        <f aca="false">1-AE1569/AF1569</f>
        <v>0.0590912056775186</v>
      </c>
      <c r="AH1569" s="74" t="n">
        <f aca="false">IF(R1569&gt;0,AH1568+1,0)</f>
        <v>25</v>
      </c>
      <c r="AI1569" s="74" t="n">
        <f aca="false">IF(U1569&gt;0,AI1568+1,0)</f>
        <v>25</v>
      </c>
      <c r="AJ1569" s="74" t="n">
        <f aca="false">IF(G1569&gt;0,AJ1568+1,0)</f>
        <v>1</v>
      </c>
      <c r="AK1569" s="74" t="n">
        <f aca="false">IF(G1569&lt;=0,AK1568+1,0)</f>
        <v>0</v>
      </c>
      <c r="AL1569" s="74" t="n">
        <f aca="false">IF(K1569&gt;0,AL1568+1,0)</f>
        <v>1</v>
      </c>
      <c r="AM1569" s="74" t="n">
        <f aca="false">IF(K1569&lt;=0,AM1568+1,0)</f>
        <v>0</v>
      </c>
    </row>
    <row r="1570" customFormat="false" ht="15" hidden="false" customHeight="false" outlineLevel="0" collapsed="false">
      <c r="A1570" s="61" t="n">
        <v>1574</v>
      </c>
      <c r="B1570" s="62" t="n">
        <v>44295.59375</v>
      </c>
      <c r="C1570" s="63" t="n">
        <f aca="false">YEAR(B1570)</f>
        <v>2021</v>
      </c>
      <c r="D1570" s="32" t="s">
        <v>276</v>
      </c>
      <c r="E1570" s="64" t="n">
        <v>14822.6</v>
      </c>
      <c r="F1570" s="65" t="n">
        <v>0.0158</v>
      </c>
      <c r="G1570" s="66" t="n">
        <v>234.19708</v>
      </c>
      <c r="H1570" s="67" t="n">
        <f aca="false">E1570+IF(D1570="Long",1,-1)*G1570</f>
        <v>14588.40292</v>
      </c>
      <c r="I1570" s="68" t="n">
        <f aca="false">Assumptions!$B$58</f>
        <v>5.35750011455817</v>
      </c>
      <c r="J1570" s="68" t="n">
        <f aca="false">INDEX(Yearly!$D$5:$D$22,MATCH(C1570,Yearly!$A$5:$A$22,0))</f>
        <v>0.459214295533557</v>
      </c>
      <c r="K1570" s="68" t="n">
        <f aca="false">G1570-I1570-J1570</f>
        <v>228.380365589908</v>
      </c>
      <c r="L1570" s="69" t="n">
        <f aca="false">(I1570+J1570)/Assumptions!$B$8</f>
        <v>0.000256480763443269</v>
      </c>
      <c r="M1570" s="70" t="n">
        <f aca="false">F1570-L1570</f>
        <v>0.0155435192365567</v>
      </c>
      <c r="N1570" s="71" t="n">
        <f aca="false">G1570*Assumptions!$B$7</f>
        <v>1841960.0342</v>
      </c>
      <c r="O1570" s="71" t="n">
        <f aca="false">K1570*Assumptions!$B$7</f>
        <v>1796211.57536463</v>
      </c>
      <c r="P1570" s="68" t="n">
        <f aca="false">P1569+G1570</f>
        <v>27982.86045</v>
      </c>
      <c r="Q1570" s="68" t="n">
        <f aca="false">MAX(Q1569,P1570)</f>
        <v>28550.692185</v>
      </c>
      <c r="R1570" s="68" t="n">
        <f aca="false">Q1570-P1570</f>
        <v>567.831734999996</v>
      </c>
      <c r="S1570" s="68" t="n">
        <f aca="false">S1569+K1570</f>
        <v>18794.7477535327</v>
      </c>
      <c r="T1570" s="68" t="n">
        <f aca="false">MAX(T1569,S1570)</f>
        <v>19513.8140631951</v>
      </c>
      <c r="U1570" s="68" t="n">
        <f aca="false">T1570-S1570</f>
        <v>719.066309662383</v>
      </c>
      <c r="V1570" s="70" t="n">
        <f aca="false">V1569+F1570</f>
        <v>3.66100000000001</v>
      </c>
      <c r="W1570" s="70" t="n">
        <f aca="false">MAX(W1569,V1570)</f>
        <v>3.69920000000001</v>
      </c>
      <c r="X1570" s="70" t="n">
        <f aca="false">W1570-V1570</f>
        <v>0.0381999999999993</v>
      </c>
      <c r="Y1570" s="70" t="n">
        <f aca="false">Y1569+M1570</f>
        <v>3.25586163616625</v>
      </c>
      <c r="Z1570" s="70" t="n">
        <f aca="false">MAX(Z1569,Y1570)</f>
        <v>3.30073013601578</v>
      </c>
      <c r="AA1570" s="70" t="n">
        <f aca="false">Z1570-Y1570</f>
        <v>0.0448684998495255</v>
      </c>
      <c r="AB1570" s="72" t="n">
        <f aca="false">AB1569*(1+F1570)</f>
        <v>31.4746213375526</v>
      </c>
      <c r="AC1570" s="73" t="n">
        <f aca="false">MAX(AC1569,AB1570)</f>
        <v>32.7200223819854</v>
      </c>
      <c r="AD1570" s="70" t="n">
        <f aca="false">1-AB1570/AC1570</f>
        <v>0.0380623530721833</v>
      </c>
      <c r="AE1570" s="73" t="n">
        <f aca="false">AE1569*(1+M1570)</f>
        <v>21.0065880844182</v>
      </c>
      <c r="AF1570" s="73" t="n">
        <f aca="false">MAX(AF1569,AE1570)</f>
        <v>21.9841385652661</v>
      </c>
      <c r="AG1570" s="70" t="n">
        <f aca="false">1-AE1570/AF1570</f>
        <v>0.0444661717331217</v>
      </c>
      <c r="AH1570" s="74" t="n">
        <f aca="false">IF(R1570&gt;0,AH1569+1,0)</f>
        <v>26</v>
      </c>
      <c r="AI1570" s="74" t="n">
        <f aca="false">IF(U1570&gt;0,AI1569+1,0)</f>
        <v>26</v>
      </c>
      <c r="AJ1570" s="74" t="n">
        <f aca="false">IF(G1570&gt;0,AJ1569+1,0)</f>
        <v>2</v>
      </c>
      <c r="AK1570" s="74" t="n">
        <f aca="false">IF(G1570&lt;=0,AK1569+1,0)</f>
        <v>0</v>
      </c>
      <c r="AL1570" s="74" t="n">
        <f aca="false">IF(K1570&gt;0,AL1569+1,0)</f>
        <v>2</v>
      </c>
      <c r="AM1570" s="74" t="n">
        <f aca="false">IF(K1570&lt;=0,AM1569+1,0)</f>
        <v>0</v>
      </c>
    </row>
    <row r="1571" customFormat="false" ht="15" hidden="false" customHeight="false" outlineLevel="0" collapsed="false">
      <c r="A1571" s="61" t="n">
        <v>1575</v>
      </c>
      <c r="B1571" s="62" t="n">
        <v>44301.6354166667</v>
      </c>
      <c r="C1571" s="63" t="n">
        <f aca="false">YEAR(B1571)</f>
        <v>2021</v>
      </c>
      <c r="D1571" s="32" t="s">
        <v>277</v>
      </c>
      <c r="E1571" s="64" t="n">
        <v>14587.7</v>
      </c>
      <c r="F1571" s="65" t="n">
        <v>-0.0263</v>
      </c>
      <c r="G1571" s="66" t="n">
        <v>-383.65651</v>
      </c>
      <c r="H1571" s="67" t="n">
        <f aca="false">E1571+IF(D1571="Long",1,-1)*G1571</f>
        <v>14204.04349</v>
      </c>
      <c r="I1571" s="68" t="n">
        <f aca="false">Assumptions!$B$58</f>
        <v>5.35750011455817</v>
      </c>
      <c r="J1571" s="68" t="n">
        <f aca="false">INDEX(Yearly!$D$5:$D$22,MATCH(C1571,Yearly!$A$5:$A$22,0))</f>
        <v>0.459214295533557</v>
      </c>
      <c r="K1571" s="68" t="n">
        <f aca="false">G1571-I1571-J1571</f>
        <v>-389.473224410092</v>
      </c>
      <c r="L1571" s="69" t="n">
        <f aca="false">(I1571+J1571)/Assumptions!$B$8</f>
        <v>0.000256480763443269</v>
      </c>
      <c r="M1571" s="70" t="n">
        <f aca="false">F1571-L1571</f>
        <v>-0.0265564807634433</v>
      </c>
      <c r="N1571" s="71" t="n">
        <f aca="false">G1571*Assumptions!$B$7</f>
        <v>-3017458.45115</v>
      </c>
      <c r="O1571" s="71" t="n">
        <f aca="false">K1571*Assumptions!$B$7</f>
        <v>-3063206.90998537</v>
      </c>
      <c r="P1571" s="68" t="n">
        <f aca="false">P1570+G1571</f>
        <v>27599.20394</v>
      </c>
      <c r="Q1571" s="68" t="n">
        <f aca="false">MAX(Q1570,P1571)</f>
        <v>28550.692185</v>
      </c>
      <c r="R1571" s="68" t="n">
        <f aca="false">Q1571-P1571</f>
        <v>951.488244999997</v>
      </c>
      <c r="S1571" s="68" t="n">
        <f aca="false">S1570+K1571</f>
        <v>18405.2745291226</v>
      </c>
      <c r="T1571" s="68" t="n">
        <f aca="false">MAX(T1570,S1571)</f>
        <v>19513.8140631951</v>
      </c>
      <c r="U1571" s="68" t="n">
        <f aca="false">T1571-S1571</f>
        <v>1108.53953407248</v>
      </c>
      <c r="V1571" s="70" t="n">
        <f aca="false">V1570+F1571</f>
        <v>3.63470000000001</v>
      </c>
      <c r="W1571" s="70" t="n">
        <f aca="false">MAX(W1570,V1571)</f>
        <v>3.69920000000001</v>
      </c>
      <c r="X1571" s="70" t="n">
        <f aca="false">W1571-V1571</f>
        <v>0.0644999999999993</v>
      </c>
      <c r="Y1571" s="70" t="n">
        <f aca="false">Y1570+M1571</f>
        <v>3.22930515540281</v>
      </c>
      <c r="Z1571" s="70" t="n">
        <f aca="false">MAX(Z1570,Y1571)</f>
        <v>3.30073013601578</v>
      </c>
      <c r="AA1571" s="70" t="n">
        <f aca="false">Z1571-Y1571</f>
        <v>0.0714249806129685</v>
      </c>
      <c r="AB1571" s="72" t="n">
        <f aca="false">AB1570*(1+F1571)</f>
        <v>30.6468387963749</v>
      </c>
      <c r="AC1571" s="73" t="n">
        <f aca="false">MAX(AC1570,AB1571)</f>
        <v>32.7200223819854</v>
      </c>
      <c r="AD1571" s="70" t="n">
        <f aca="false">1-AB1571/AC1571</f>
        <v>0.0633613131863849</v>
      </c>
      <c r="AE1571" s="73" t="n">
        <f aca="false">AE1570*(1+M1571)</f>
        <v>20.4487270320488</v>
      </c>
      <c r="AF1571" s="73" t="n">
        <f aca="false">MAX(AF1570,AE1571)</f>
        <v>21.9841385652661</v>
      </c>
      <c r="AG1571" s="70" t="n">
        <f aca="false">1-AE1571/AF1571</f>
        <v>0.0698417874623103</v>
      </c>
      <c r="AH1571" s="74" t="n">
        <f aca="false">IF(R1571&gt;0,AH1570+1,0)</f>
        <v>27</v>
      </c>
      <c r="AI1571" s="74" t="n">
        <f aca="false">IF(U1571&gt;0,AI1570+1,0)</f>
        <v>27</v>
      </c>
      <c r="AJ1571" s="74" t="n">
        <f aca="false">IF(G1571&gt;0,AJ1570+1,0)</f>
        <v>0</v>
      </c>
      <c r="AK1571" s="74" t="n">
        <f aca="false">IF(G1571&lt;=0,AK1570+1,0)</f>
        <v>1</v>
      </c>
      <c r="AL1571" s="74" t="n">
        <f aca="false">IF(K1571&gt;0,AL1570+1,0)</f>
        <v>0</v>
      </c>
      <c r="AM1571" s="74" t="n">
        <f aca="false">IF(K1571&lt;=0,AM1570+1,0)</f>
        <v>1</v>
      </c>
    </row>
    <row r="1572" customFormat="false" ht="15" hidden="false" customHeight="false" outlineLevel="0" collapsed="false">
      <c r="A1572" s="61" t="n">
        <v>1576</v>
      </c>
      <c r="B1572" s="62" t="n">
        <v>44305.40625</v>
      </c>
      <c r="C1572" s="63" t="n">
        <f aca="false">YEAR(B1572)</f>
        <v>2021</v>
      </c>
      <c r="D1572" s="32" t="s">
        <v>276</v>
      </c>
      <c r="E1572" s="64" t="n">
        <v>14203.9</v>
      </c>
      <c r="F1572" s="65" t="n">
        <v>-0.0199</v>
      </c>
      <c r="G1572" s="66" t="n">
        <v>-282.65761</v>
      </c>
      <c r="H1572" s="67" t="n">
        <f aca="false">E1572+IF(D1572="Long",1,-1)*G1572</f>
        <v>14486.55761</v>
      </c>
      <c r="I1572" s="68" t="n">
        <f aca="false">Assumptions!$B$58</f>
        <v>5.35750011455817</v>
      </c>
      <c r="J1572" s="68" t="n">
        <f aca="false">INDEX(Yearly!$D$5:$D$22,MATCH(C1572,Yearly!$A$5:$A$22,0))</f>
        <v>0.459214295533557</v>
      </c>
      <c r="K1572" s="68" t="n">
        <f aca="false">G1572-I1572-J1572</f>
        <v>-288.474324410092</v>
      </c>
      <c r="L1572" s="69" t="n">
        <f aca="false">(I1572+J1572)/Assumptions!$B$8</f>
        <v>0.000256480763443269</v>
      </c>
      <c r="M1572" s="70" t="n">
        <f aca="false">F1572-L1572</f>
        <v>-0.0201564807634433</v>
      </c>
      <c r="N1572" s="71" t="n">
        <f aca="false">G1572*Assumptions!$B$7</f>
        <v>-2223102.10265</v>
      </c>
      <c r="O1572" s="71" t="n">
        <f aca="false">K1572*Assumptions!$B$7</f>
        <v>-2268850.56148537</v>
      </c>
      <c r="P1572" s="68" t="n">
        <f aca="false">P1571+G1572</f>
        <v>27316.54633</v>
      </c>
      <c r="Q1572" s="68" t="n">
        <f aca="false">MAX(Q1571,P1572)</f>
        <v>28550.692185</v>
      </c>
      <c r="R1572" s="68" t="n">
        <f aca="false">Q1572-P1572</f>
        <v>1234.145855</v>
      </c>
      <c r="S1572" s="68" t="n">
        <f aca="false">S1571+K1572</f>
        <v>18116.8002047126</v>
      </c>
      <c r="T1572" s="68" t="n">
        <f aca="false">MAX(T1571,S1572)</f>
        <v>19513.8140631951</v>
      </c>
      <c r="U1572" s="68" t="n">
        <f aca="false">T1572-S1572</f>
        <v>1397.01385848257</v>
      </c>
      <c r="V1572" s="70" t="n">
        <f aca="false">V1571+F1572</f>
        <v>3.61480000000001</v>
      </c>
      <c r="W1572" s="70" t="n">
        <f aca="false">MAX(W1571,V1572)</f>
        <v>3.69920000000001</v>
      </c>
      <c r="X1572" s="70" t="n">
        <f aca="false">W1572-V1572</f>
        <v>0.0843999999999991</v>
      </c>
      <c r="Y1572" s="70" t="n">
        <f aca="false">Y1571+M1572</f>
        <v>3.20914867463937</v>
      </c>
      <c r="Z1572" s="70" t="n">
        <f aca="false">MAX(Z1571,Y1572)</f>
        <v>3.30073013601578</v>
      </c>
      <c r="AA1572" s="70" t="n">
        <f aca="false">Z1572-Y1572</f>
        <v>0.0915814613764119</v>
      </c>
      <c r="AB1572" s="72" t="n">
        <f aca="false">AB1571*(1+F1572)</f>
        <v>30.0369667043271</v>
      </c>
      <c r="AC1572" s="73" t="n">
        <f aca="false">MAX(AC1571,AB1572)</f>
        <v>32.7200223819854</v>
      </c>
      <c r="AD1572" s="70" t="n">
        <f aca="false">1-AB1572/AC1572</f>
        <v>0.0820004230539759</v>
      </c>
      <c r="AE1572" s="73" t="n">
        <f aca="false">AE1571*(1+M1572)</f>
        <v>20.0365526589904</v>
      </c>
      <c r="AF1572" s="73" t="n">
        <f aca="false">MAX(AF1571,AE1572)</f>
        <v>21.9841385652661</v>
      </c>
      <c r="AG1572" s="70" t="n">
        <f aca="false">1-AE1572/AF1572</f>
        <v>0.0885905035802851</v>
      </c>
      <c r="AH1572" s="74" t="n">
        <f aca="false">IF(R1572&gt;0,AH1571+1,0)</f>
        <v>28</v>
      </c>
      <c r="AI1572" s="74" t="n">
        <f aca="false">IF(U1572&gt;0,AI1571+1,0)</f>
        <v>28</v>
      </c>
      <c r="AJ1572" s="74" t="n">
        <f aca="false">IF(G1572&gt;0,AJ1571+1,0)</f>
        <v>0</v>
      </c>
      <c r="AK1572" s="74" t="n">
        <f aca="false">IF(G1572&lt;=0,AK1571+1,0)</f>
        <v>2</v>
      </c>
      <c r="AL1572" s="74" t="n">
        <f aca="false">IF(K1572&gt;0,AL1571+1,0)</f>
        <v>0</v>
      </c>
      <c r="AM1572" s="74" t="n">
        <f aca="false">IF(K1572&lt;=0,AM1571+1,0)</f>
        <v>2</v>
      </c>
    </row>
    <row r="1573" customFormat="false" ht="15" hidden="false" customHeight="false" outlineLevel="0" collapsed="false">
      <c r="A1573" s="61" t="n">
        <v>1577</v>
      </c>
      <c r="B1573" s="62" t="n">
        <v>44306.40625</v>
      </c>
      <c r="C1573" s="63" t="n">
        <f aca="false">YEAR(B1573)</f>
        <v>2021</v>
      </c>
      <c r="D1573" s="32" t="s">
        <v>277</v>
      </c>
      <c r="E1573" s="64" t="n">
        <v>14486.85</v>
      </c>
      <c r="F1573" s="65" t="n">
        <v>-0.0052</v>
      </c>
      <c r="G1573" s="66" t="n">
        <v>-75.33162</v>
      </c>
      <c r="H1573" s="67" t="n">
        <f aca="false">E1573+IF(D1573="Long",1,-1)*G1573</f>
        <v>14411.51838</v>
      </c>
      <c r="I1573" s="68" t="n">
        <f aca="false">Assumptions!$B$58</f>
        <v>5.35750011455817</v>
      </c>
      <c r="J1573" s="68" t="n">
        <f aca="false">INDEX(Yearly!$D$5:$D$22,MATCH(C1573,Yearly!$A$5:$A$22,0))</f>
        <v>0.459214295533557</v>
      </c>
      <c r="K1573" s="68" t="n">
        <f aca="false">G1573-I1573-J1573</f>
        <v>-81.1483344100917</v>
      </c>
      <c r="L1573" s="69" t="n">
        <f aca="false">(I1573+J1573)/Assumptions!$B$8</f>
        <v>0.000256480763443269</v>
      </c>
      <c r="M1573" s="70" t="n">
        <f aca="false">F1573-L1573</f>
        <v>-0.00545648076344327</v>
      </c>
      <c r="N1573" s="71" t="n">
        <f aca="false">G1573*Assumptions!$B$7</f>
        <v>-592483.1913</v>
      </c>
      <c r="O1573" s="71" t="n">
        <f aca="false">K1573*Assumptions!$B$7</f>
        <v>-638231.650135371</v>
      </c>
      <c r="P1573" s="68" t="n">
        <f aca="false">P1572+G1573</f>
        <v>27241.21471</v>
      </c>
      <c r="Q1573" s="68" t="n">
        <f aca="false">MAX(Q1572,P1573)</f>
        <v>28550.692185</v>
      </c>
      <c r="R1573" s="68" t="n">
        <f aca="false">Q1573-P1573</f>
        <v>1309.477475</v>
      </c>
      <c r="S1573" s="68" t="n">
        <f aca="false">S1572+K1573</f>
        <v>18035.6518703025</v>
      </c>
      <c r="T1573" s="68" t="n">
        <f aca="false">MAX(T1572,S1573)</f>
        <v>19513.8140631951</v>
      </c>
      <c r="U1573" s="68" t="n">
        <f aca="false">T1573-S1573</f>
        <v>1478.16219289266</v>
      </c>
      <c r="V1573" s="70" t="n">
        <f aca="false">V1572+F1573</f>
        <v>3.60960000000001</v>
      </c>
      <c r="W1573" s="70" t="n">
        <f aca="false">MAX(W1572,V1573)</f>
        <v>3.69920000000001</v>
      </c>
      <c r="X1573" s="70" t="n">
        <f aca="false">W1573-V1573</f>
        <v>0.089599999999999</v>
      </c>
      <c r="Y1573" s="70" t="n">
        <f aca="false">Y1572+M1573</f>
        <v>3.20369219387592</v>
      </c>
      <c r="Z1573" s="70" t="n">
        <f aca="false">MAX(Z1572,Y1573)</f>
        <v>3.30073013601578</v>
      </c>
      <c r="AA1573" s="70" t="n">
        <f aca="false">Z1573-Y1573</f>
        <v>0.0970379421398553</v>
      </c>
      <c r="AB1573" s="72" t="n">
        <f aca="false">AB1572*(1+F1573)</f>
        <v>29.8807744774646</v>
      </c>
      <c r="AC1573" s="73" t="n">
        <f aca="false">MAX(AC1572,AB1573)</f>
        <v>32.7200223819854</v>
      </c>
      <c r="AD1573" s="70" t="n">
        <f aca="false">1-AB1573/AC1573</f>
        <v>0.0867740208540953</v>
      </c>
      <c r="AE1573" s="73" t="n">
        <f aca="false">AE1572*(1+M1573)</f>
        <v>19.9272235948409</v>
      </c>
      <c r="AF1573" s="73" t="n">
        <f aca="false">MAX(AF1572,AE1573)</f>
        <v>21.9841385652661</v>
      </c>
      <c r="AG1573" s="70" t="n">
        <f aca="false">1-AE1573/AF1573</f>
        <v>0.0935635919651188</v>
      </c>
      <c r="AH1573" s="74" t="n">
        <f aca="false">IF(R1573&gt;0,AH1572+1,0)</f>
        <v>29</v>
      </c>
      <c r="AI1573" s="74" t="n">
        <f aca="false">IF(U1573&gt;0,AI1572+1,0)</f>
        <v>29</v>
      </c>
      <c r="AJ1573" s="74" t="n">
        <f aca="false">IF(G1573&gt;0,AJ1572+1,0)</f>
        <v>0</v>
      </c>
      <c r="AK1573" s="74" t="n">
        <f aca="false">IF(G1573&lt;=0,AK1572+1,0)</f>
        <v>3</v>
      </c>
      <c r="AL1573" s="74" t="n">
        <f aca="false">IF(K1573&gt;0,AL1572+1,0)</f>
        <v>0</v>
      </c>
      <c r="AM1573" s="74" t="n">
        <f aca="false">IF(K1573&lt;=0,AM1572+1,0)</f>
        <v>3</v>
      </c>
    </row>
    <row r="1574" customFormat="false" ht="15" hidden="false" customHeight="false" outlineLevel="0" collapsed="false">
      <c r="A1574" s="61" t="n">
        <v>1578</v>
      </c>
      <c r="B1574" s="62" t="n">
        <v>44306.4909722222</v>
      </c>
      <c r="C1574" s="63" t="n">
        <f aca="false">YEAR(B1574)</f>
        <v>2021</v>
      </c>
      <c r="D1574" s="32" t="s">
        <v>276</v>
      </c>
      <c r="E1574" s="64" t="n">
        <v>14411.6</v>
      </c>
      <c r="F1574" s="65" t="n">
        <v>0.0004</v>
      </c>
      <c r="G1574" s="66" t="n">
        <v>5.76464</v>
      </c>
      <c r="H1574" s="67" t="n">
        <f aca="false">E1574+IF(D1574="Long",1,-1)*G1574</f>
        <v>14405.83536</v>
      </c>
      <c r="I1574" s="68" t="n">
        <f aca="false">Assumptions!$B$58</f>
        <v>5.35750011455817</v>
      </c>
      <c r="J1574" s="68" t="n">
        <f aca="false">INDEX(Yearly!$D$5:$D$22,MATCH(C1574,Yearly!$A$5:$A$22,0))</f>
        <v>0.459214295533557</v>
      </c>
      <c r="K1574" s="68" t="n">
        <f aca="false">G1574-I1574-J1574</f>
        <v>-0.0520744100917255</v>
      </c>
      <c r="L1574" s="69" t="n">
        <f aca="false">(I1574+J1574)/Assumptions!$B$8</f>
        <v>0.000256480763443269</v>
      </c>
      <c r="M1574" s="70" t="n">
        <f aca="false">F1574-L1574</f>
        <v>0.000143519236556731</v>
      </c>
      <c r="N1574" s="71" t="n">
        <f aca="false">G1574*Assumptions!$B$7</f>
        <v>45338.8936</v>
      </c>
      <c r="O1574" s="71" t="n">
        <f aca="false">K1574*Assumptions!$B$7</f>
        <v>-409.565235371421</v>
      </c>
      <c r="P1574" s="68" t="n">
        <f aca="false">P1573+G1574</f>
        <v>27246.97935</v>
      </c>
      <c r="Q1574" s="68" t="n">
        <f aca="false">MAX(Q1573,P1574)</f>
        <v>28550.692185</v>
      </c>
      <c r="R1574" s="68" t="n">
        <f aca="false">Q1574-P1574</f>
        <v>1303.71283499999</v>
      </c>
      <c r="S1574" s="68" t="n">
        <f aca="false">S1573+K1574</f>
        <v>18035.5997958924</v>
      </c>
      <c r="T1574" s="68" t="n">
        <f aca="false">MAX(T1573,S1574)</f>
        <v>19513.8140631951</v>
      </c>
      <c r="U1574" s="68" t="n">
        <f aca="false">T1574-S1574</f>
        <v>1478.21426730275</v>
      </c>
      <c r="V1574" s="70" t="n">
        <f aca="false">V1573+F1574</f>
        <v>3.61000000000001</v>
      </c>
      <c r="W1574" s="70" t="n">
        <f aca="false">MAX(W1573,V1574)</f>
        <v>3.69920000000001</v>
      </c>
      <c r="X1574" s="70" t="n">
        <f aca="false">W1574-V1574</f>
        <v>0.0891999999999991</v>
      </c>
      <c r="Y1574" s="70" t="n">
        <f aca="false">Y1573+M1574</f>
        <v>3.20383571311248</v>
      </c>
      <c r="Z1574" s="70" t="n">
        <f aca="false">MAX(Z1573,Y1574)</f>
        <v>3.30073013601578</v>
      </c>
      <c r="AA1574" s="70" t="n">
        <f aca="false">Z1574-Y1574</f>
        <v>0.0968944229032984</v>
      </c>
      <c r="AB1574" s="72" t="n">
        <f aca="false">AB1573*(1+F1574)</f>
        <v>29.8927267872555</v>
      </c>
      <c r="AC1574" s="73" t="n">
        <f aca="false">MAX(AC1573,AB1574)</f>
        <v>32.7200223819854</v>
      </c>
      <c r="AD1574" s="70" t="n">
        <f aca="false">1-AB1574/AC1574</f>
        <v>0.0864087304624369</v>
      </c>
      <c r="AE1574" s="73" t="n">
        <f aca="false">AE1573*(1+M1574)</f>
        <v>19.930083534758</v>
      </c>
      <c r="AF1574" s="73" t="n">
        <f aca="false">MAX(AF1573,AE1574)</f>
        <v>21.9841385652661</v>
      </c>
      <c r="AG1574" s="70" t="n">
        <f aca="false">1-AE1574/AF1574</f>
        <v>0.0934335009038504</v>
      </c>
      <c r="AH1574" s="74" t="n">
        <f aca="false">IF(R1574&gt;0,AH1573+1,0)</f>
        <v>30</v>
      </c>
      <c r="AI1574" s="74" t="n">
        <f aca="false">IF(U1574&gt;0,AI1573+1,0)</f>
        <v>30</v>
      </c>
      <c r="AJ1574" s="74" t="n">
        <f aca="false">IF(G1574&gt;0,AJ1573+1,0)</f>
        <v>1</v>
      </c>
      <c r="AK1574" s="74" t="n">
        <f aca="false">IF(G1574&lt;=0,AK1573+1,0)</f>
        <v>0</v>
      </c>
      <c r="AL1574" s="74" t="n">
        <f aca="false">IF(K1574&gt;0,AL1573+1,0)</f>
        <v>0</v>
      </c>
      <c r="AM1574" s="74" t="n">
        <f aca="false">IF(K1574&lt;=0,AM1573+1,0)</f>
        <v>4</v>
      </c>
    </row>
    <row r="1575" customFormat="false" ht="15" hidden="false" customHeight="false" outlineLevel="0" collapsed="false">
      <c r="A1575" s="61" t="n">
        <v>1579</v>
      </c>
      <c r="B1575" s="62" t="n">
        <v>44308.6354166667</v>
      </c>
      <c r="C1575" s="63" t="n">
        <f aca="false">YEAR(B1575)</f>
        <v>2021</v>
      </c>
      <c r="D1575" s="32" t="s">
        <v>277</v>
      </c>
      <c r="E1575" s="64" t="n">
        <v>14406.3</v>
      </c>
      <c r="F1575" s="65" t="n">
        <v>-0.0045</v>
      </c>
      <c r="G1575" s="66" t="n">
        <v>-64.82835</v>
      </c>
      <c r="H1575" s="67" t="n">
        <f aca="false">E1575+IF(D1575="Long",1,-1)*G1575</f>
        <v>14341.47165</v>
      </c>
      <c r="I1575" s="68" t="n">
        <f aca="false">Assumptions!$B$58</f>
        <v>5.35750011455817</v>
      </c>
      <c r="J1575" s="68" t="n">
        <f aca="false">INDEX(Yearly!$D$5:$D$22,MATCH(C1575,Yearly!$A$5:$A$22,0))</f>
        <v>0.459214295533557</v>
      </c>
      <c r="K1575" s="68" t="n">
        <f aca="false">G1575-I1575-J1575</f>
        <v>-70.6450644100917</v>
      </c>
      <c r="L1575" s="69" t="n">
        <f aca="false">(I1575+J1575)/Assumptions!$B$8</f>
        <v>0.000256480763443269</v>
      </c>
      <c r="M1575" s="70" t="n">
        <f aca="false">F1575-L1575</f>
        <v>-0.00475648076344327</v>
      </c>
      <c r="N1575" s="71" t="n">
        <f aca="false">G1575*Assumptions!$B$7</f>
        <v>-509874.97275</v>
      </c>
      <c r="O1575" s="71" t="n">
        <f aca="false">K1575*Assumptions!$B$7</f>
        <v>-555623.431585371</v>
      </c>
      <c r="P1575" s="68" t="n">
        <f aca="false">P1574+G1575</f>
        <v>27182.151</v>
      </c>
      <c r="Q1575" s="68" t="n">
        <f aca="false">MAX(Q1574,P1575)</f>
        <v>28550.692185</v>
      </c>
      <c r="R1575" s="68" t="n">
        <f aca="false">Q1575-P1575</f>
        <v>1368.54118499999</v>
      </c>
      <c r="S1575" s="68" t="n">
        <f aca="false">S1574+K1575</f>
        <v>17964.9547314823</v>
      </c>
      <c r="T1575" s="68" t="n">
        <f aca="false">MAX(T1574,S1575)</f>
        <v>19513.8140631951</v>
      </c>
      <c r="U1575" s="68" t="n">
        <f aca="false">T1575-S1575</f>
        <v>1548.85933171284</v>
      </c>
      <c r="V1575" s="70" t="n">
        <f aca="false">V1574+F1575</f>
        <v>3.60550000000001</v>
      </c>
      <c r="W1575" s="70" t="n">
        <f aca="false">MAX(W1574,V1575)</f>
        <v>3.69920000000001</v>
      </c>
      <c r="X1575" s="70" t="n">
        <f aca="false">W1575-V1575</f>
        <v>0.0936999999999992</v>
      </c>
      <c r="Y1575" s="70" t="n">
        <f aca="false">Y1574+M1575</f>
        <v>3.19907923234904</v>
      </c>
      <c r="Z1575" s="70" t="n">
        <f aca="false">MAX(Z1574,Y1575)</f>
        <v>3.30073013601578</v>
      </c>
      <c r="AA1575" s="70" t="n">
        <f aca="false">Z1575-Y1575</f>
        <v>0.101650903666742</v>
      </c>
      <c r="AB1575" s="72" t="n">
        <f aca="false">AB1574*(1+F1575)</f>
        <v>29.7582095167129</v>
      </c>
      <c r="AC1575" s="73" t="n">
        <f aca="false">MAX(AC1574,AB1575)</f>
        <v>32.7200223819854</v>
      </c>
      <c r="AD1575" s="70" t="n">
        <f aca="false">1-AB1575/AC1575</f>
        <v>0.090519891175356</v>
      </c>
      <c r="AE1575" s="73" t="n">
        <f aca="false">AE1574*(1+M1575)</f>
        <v>19.8352864758111</v>
      </c>
      <c r="AF1575" s="73" t="n">
        <f aca="false">MAX(AF1574,AE1575)</f>
        <v>21.9841385652661</v>
      </c>
      <c r="AG1575" s="70" t="n">
        <f aca="false">1-AE1575/AF1575</f>
        <v>0.0977455670175834</v>
      </c>
      <c r="AH1575" s="74" t="n">
        <f aca="false">IF(R1575&gt;0,AH1574+1,0)</f>
        <v>31</v>
      </c>
      <c r="AI1575" s="74" t="n">
        <f aca="false">IF(U1575&gt;0,AI1574+1,0)</f>
        <v>31</v>
      </c>
      <c r="AJ1575" s="74" t="n">
        <f aca="false">IF(G1575&gt;0,AJ1574+1,0)</f>
        <v>0</v>
      </c>
      <c r="AK1575" s="74" t="n">
        <f aca="false">IF(G1575&lt;=0,AK1574+1,0)</f>
        <v>1</v>
      </c>
      <c r="AL1575" s="74" t="n">
        <f aca="false">IF(K1575&gt;0,AL1574+1,0)</f>
        <v>0</v>
      </c>
      <c r="AM1575" s="74" t="n">
        <f aca="false">IF(K1575&lt;=0,AM1574+1,0)</f>
        <v>5</v>
      </c>
    </row>
    <row r="1576" customFormat="false" ht="15" hidden="false" customHeight="false" outlineLevel="0" collapsed="false">
      <c r="A1576" s="61" t="n">
        <v>1580</v>
      </c>
      <c r="B1576" s="62" t="n">
        <v>44309.4118055556</v>
      </c>
      <c r="C1576" s="63" t="n">
        <f aca="false">YEAR(B1576)</f>
        <v>2021</v>
      </c>
      <c r="D1576" s="32" t="s">
        <v>276</v>
      </c>
      <c r="E1576" s="64" t="n">
        <v>14341.9</v>
      </c>
      <c r="F1576" s="65" t="n">
        <v>-0.0041</v>
      </c>
      <c r="G1576" s="66" t="n">
        <v>-58.80179</v>
      </c>
      <c r="H1576" s="67" t="n">
        <f aca="false">E1576+IF(D1576="Long",1,-1)*G1576</f>
        <v>14400.70179</v>
      </c>
      <c r="I1576" s="68" t="n">
        <f aca="false">Assumptions!$B$58</f>
        <v>5.35750011455817</v>
      </c>
      <c r="J1576" s="68" t="n">
        <f aca="false">INDEX(Yearly!$D$5:$D$22,MATCH(C1576,Yearly!$A$5:$A$22,0))</f>
        <v>0.459214295533557</v>
      </c>
      <c r="K1576" s="68" t="n">
        <f aca="false">G1576-I1576-J1576</f>
        <v>-64.6185044100917</v>
      </c>
      <c r="L1576" s="69" t="n">
        <f aca="false">(I1576+J1576)/Assumptions!$B$8</f>
        <v>0.000256480763443269</v>
      </c>
      <c r="M1576" s="70" t="n">
        <f aca="false">F1576-L1576</f>
        <v>-0.00435648076344327</v>
      </c>
      <c r="N1576" s="71" t="n">
        <f aca="false">G1576*Assumptions!$B$7</f>
        <v>-462476.07835</v>
      </c>
      <c r="O1576" s="71" t="n">
        <f aca="false">K1576*Assumptions!$B$7</f>
        <v>-508224.537185371</v>
      </c>
      <c r="P1576" s="68" t="n">
        <f aca="false">P1575+G1576</f>
        <v>27123.34921</v>
      </c>
      <c r="Q1576" s="68" t="n">
        <f aca="false">MAX(Q1575,P1576)</f>
        <v>28550.692185</v>
      </c>
      <c r="R1576" s="68" t="n">
        <f aca="false">Q1576-P1576</f>
        <v>1427.342975</v>
      </c>
      <c r="S1576" s="68" t="n">
        <f aca="false">S1575+K1576</f>
        <v>17900.3362270722</v>
      </c>
      <c r="T1576" s="68" t="n">
        <f aca="false">MAX(T1575,S1576)</f>
        <v>19513.8140631951</v>
      </c>
      <c r="U1576" s="68" t="n">
        <f aca="false">T1576-S1576</f>
        <v>1613.47783612293</v>
      </c>
      <c r="V1576" s="70" t="n">
        <f aca="false">V1575+F1576</f>
        <v>3.60140000000001</v>
      </c>
      <c r="W1576" s="70" t="n">
        <f aca="false">MAX(W1575,V1576)</f>
        <v>3.69920000000001</v>
      </c>
      <c r="X1576" s="70" t="n">
        <f aca="false">W1576-V1576</f>
        <v>0.0977999999999994</v>
      </c>
      <c r="Y1576" s="70" t="n">
        <f aca="false">Y1575+M1576</f>
        <v>3.19472275158559</v>
      </c>
      <c r="Z1576" s="70" t="n">
        <f aca="false">MAX(Z1575,Y1576)</f>
        <v>3.30073013601578</v>
      </c>
      <c r="AA1576" s="70" t="n">
        <f aca="false">Z1576-Y1576</f>
        <v>0.106007384430185</v>
      </c>
      <c r="AB1576" s="72" t="n">
        <f aca="false">AB1575*(1+F1576)</f>
        <v>29.6362008576944</v>
      </c>
      <c r="AC1576" s="73" t="n">
        <f aca="false">MAX(AC1575,AB1576)</f>
        <v>32.7200223819854</v>
      </c>
      <c r="AD1576" s="70" t="n">
        <f aca="false">1-AB1576/AC1576</f>
        <v>0.094248759621537</v>
      </c>
      <c r="AE1576" s="73" t="n">
        <f aca="false">AE1575*(1+M1576)</f>
        <v>19.7488744318418</v>
      </c>
      <c r="AF1576" s="73" t="n">
        <f aca="false">MAX(AF1575,AE1576)</f>
        <v>21.9841385652661</v>
      </c>
      <c r="AG1576" s="70" t="n">
        <f aca="false">1-AE1576/AF1576</f>
        <v>0.101676221098603</v>
      </c>
      <c r="AH1576" s="74" t="n">
        <f aca="false">IF(R1576&gt;0,AH1575+1,0)</f>
        <v>32</v>
      </c>
      <c r="AI1576" s="74" t="n">
        <f aca="false">IF(U1576&gt;0,AI1575+1,0)</f>
        <v>32</v>
      </c>
      <c r="AJ1576" s="74" t="n">
        <f aca="false">IF(G1576&gt;0,AJ1575+1,0)</f>
        <v>0</v>
      </c>
      <c r="AK1576" s="74" t="n">
        <f aca="false">IF(G1576&lt;=0,AK1575+1,0)</f>
        <v>2</v>
      </c>
      <c r="AL1576" s="74" t="n">
        <f aca="false">IF(K1576&gt;0,AL1575+1,0)</f>
        <v>0</v>
      </c>
      <c r="AM1576" s="74" t="n">
        <f aca="false">IF(K1576&lt;=0,AM1575+1,0)</f>
        <v>6</v>
      </c>
    </row>
    <row r="1577" customFormat="false" ht="15" hidden="false" customHeight="false" outlineLevel="0" collapsed="false">
      <c r="A1577" s="61" t="n">
        <v>1581</v>
      </c>
      <c r="B1577" s="62" t="n">
        <v>44309.4479166667</v>
      </c>
      <c r="C1577" s="63" t="n">
        <f aca="false">YEAR(B1577)</f>
        <v>2021</v>
      </c>
      <c r="D1577" s="32" t="s">
        <v>277</v>
      </c>
      <c r="E1577" s="64" t="n">
        <v>14400.9</v>
      </c>
      <c r="F1577" s="65" t="n">
        <v>-0.0004</v>
      </c>
      <c r="G1577" s="66" t="n">
        <v>-5.76036</v>
      </c>
      <c r="H1577" s="67" t="n">
        <f aca="false">E1577+IF(D1577="Long",1,-1)*G1577</f>
        <v>14395.13964</v>
      </c>
      <c r="I1577" s="68" t="n">
        <f aca="false">Assumptions!$B$58</f>
        <v>5.35750011455817</v>
      </c>
      <c r="J1577" s="68" t="n">
        <f aca="false">INDEX(Yearly!$D$5:$D$22,MATCH(C1577,Yearly!$A$5:$A$22,0))</f>
        <v>0.459214295533557</v>
      </c>
      <c r="K1577" s="68" t="n">
        <f aca="false">G1577-I1577-J1577</f>
        <v>-11.5770744100917</v>
      </c>
      <c r="L1577" s="69" t="n">
        <f aca="false">(I1577+J1577)/Assumptions!$B$8</f>
        <v>0.000256480763443269</v>
      </c>
      <c r="M1577" s="70" t="n">
        <f aca="false">F1577-L1577</f>
        <v>-0.000656480763443269</v>
      </c>
      <c r="N1577" s="71" t="n">
        <f aca="false">G1577*Assumptions!$B$7</f>
        <v>-45305.2314</v>
      </c>
      <c r="O1577" s="71" t="n">
        <f aca="false">K1577*Assumptions!$B$7</f>
        <v>-91053.6902353714</v>
      </c>
      <c r="P1577" s="68" t="n">
        <f aca="false">P1576+G1577</f>
        <v>27117.58885</v>
      </c>
      <c r="Q1577" s="68" t="n">
        <f aca="false">MAX(Q1576,P1577)</f>
        <v>28550.692185</v>
      </c>
      <c r="R1577" s="68" t="n">
        <f aca="false">Q1577-P1577</f>
        <v>1433.103335</v>
      </c>
      <c r="S1577" s="68" t="n">
        <f aca="false">S1576+K1577</f>
        <v>17888.7591526621</v>
      </c>
      <c r="T1577" s="68" t="n">
        <f aca="false">MAX(T1576,S1577)</f>
        <v>19513.8140631951</v>
      </c>
      <c r="U1577" s="68" t="n">
        <f aca="false">T1577-S1577</f>
        <v>1625.05491053302</v>
      </c>
      <c r="V1577" s="70" t="n">
        <f aca="false">V1576+F1577</f>
        <v>3.60100000000001</v>
      </c>
      <c r="W1577" s="70" t="n">
        <f aca="false">MAX(W1576,V1577)</f>
        <v>3.69920000000001</v>
      </c>
      <c r="X1577" s="70" t="n">
        <f aca="false">W1577-V1577</f>
        <v>0.0981999999999994</v>
      </c>
      <c r="Y1577" s="70" t="n">
        <f aca="false">Y1576+M1577</f>
        <v>3.19406627082215</v>
      </c>
      <c r="Z1577" s="70" t="n">
        <f aca="false">MAX(Z1576,Y1577)</f>
        <v>3.30073013601578</v>
      </c>
      <c r="AA1577" s="70" t="n">
        <f aca="false">Z1577-Y1577</f>
        <v>0.106663865193628</v>
      </c>
      <c r="AB1577" s="72" t="n">
        <f aca="false">AB1576*(1+F1577)</f>
        <v>29.6243463773513</v>
      </c>
      <c r="AC1577" s="73" t="n">
        <f aca="false">MAX(AC1576,AB1577)</f>
        <v>32.7200223819854</v>
      </c>
      <c r="AD1577" s="70" t="n">
        <f aca="false">1-AB1577/AC1577</f>
        <v>0.0946110601176883</v>
      </c>
      <c r="AE1577" s="73" t="n">
        <f aca="false">AE1576*(1+M1577)</f>
        <v>19.7359096756776</v>
      </c>
      <c r="AF1577" s="73" t="n">
        <f aca="false">MAX(AF1576,AE1577)</f>
        <v>21.9841385652661</v>
      </c>
      <c r="AG1577" s="70" t="n">
        <f aca="false">1-AE1577/AF1577</f>
        <v>0.102265953378795</v>
      </c>
      <c r="AH1577" s="74" t="n">
        <f aca="false">IF(R1577&gt;0,AH1576+1,0)</f>
        <v>33</v>
      </c>
      <c r="AI1577" s="74" t="n">
        <f aca="false">IF(U1577&gt;0,AI1576+1,0)</f>
        <v>33</v>
      </c>
      <c r="AJ1577" s="74" t="n">
        <f aca="false">IF(G1577&gt;0,AJ1576+1,0)</f>
        <v>0</v>
      </c>
      <c r="AK1577" s="74" t="n">
        <f aca="false">IF(G1577&lt;=0,AK1576+1,0)</f>
        <v>3</v>
      </c>
      <c r="AL1577" s="74" t="n">
        <f aca="false">IF(K1577&gt;0,AL1576+1,0)</f>
        <v>0</v>
      </c>
      <c r="AM1577" s="74" t="n">
        <f aca="false">IF(K1577&lt;=0,AM1576+1,0)</f>
        <v>7</v>
      </c>
    </row>
    <row r="1578" customFormat="false" ht="15" hidden="false" customHeight="false" outlineLevel="0" collapsed="false">
      <c r="A1578" s="61" t="n">
        <v>1582</v>
      </c>
      <c r="B1578" s="62" t="n">
        <v>44309.5375</v>
      </c>
      <c r="C1578" s="63" t="n">
        <f aca="false">YEAR(B1578)</f>
        <v>2021</v>
      </c>
      <c r="D1578" s="32" t="s">
        <v>276</v>
      </c>
      <c r="E1578" s="64" t="n">
        <v>14395.5</v>
      </c>
      <c r="F1578" s="65" t="n">
        <v>-0.0081</v>
      </c>
      <c r="G1578" s="66" t="n">
        <v>-116.60355</v>
      </c>
      <c r="H1578" s="67" t="n">
        <f aca="false">E1578+IF(D1578="Long",1,-1)*G1578</f>
        <v>14512.10355</v>
      </c>
      <c r="I1578" s="68" t="n">
        <f aca="false">Assumptions!$B$58</f>
        <v>5.35750011455817</v>
      </c>
      <c r="J1578" s="68" t="n">
        <f aca="false">INDEX(Yearly!$D$5:$D$22,MATCH(C1578,Yearly!$A$5:$A$22,0))</f>
        <v>0.459214295533557</v>
      </c>
      <c r="K1578" s="68" t="n">
        <f aca="false">G1578-I1578-J1578</f>
        <v>-122.420264410092</v>
      </c>
      <c r="L1578" s="69" t="n">
        <f aca="false">(I1578+J1578)/Assumptions!$B$8</f>
        <v>0.000256480763443269</v>
      </c>
      <c r="M1578" s="70" t="n">
        <f aca="false">F1578-L1578</f>
        <v>-0.00835648076344327</v>
      </c>
      <c r="N1578" s="71" t="n">
        <f aca="false">G1578*Assumptions!$B$7</f>
        <v>-917086.92075</v>
      </c>
      <c r="O1578" s="71" t="n">
        <f aca="false">K1578*Assumptions!$B$7</f>
        <v>-962835.379585371</v>
      </c>
      <c r="P1578" s="68" t="n">
        <f aca="false">P1577+G1578</f>
        <v>27000.9853</v>
      </c>
      <c r="Q1578" s="68" t="n">
        <f aca="false">MAX(Q1577,P1578)</f>
        <v>28550.692185</v>
      </c>
      <c r="R1578" s="68" t="n">
        <f aca="false">Q1578-P1578</f>
        <v>1549.706885</v>
      </c>
      <c r="S1578" s="68" t="n">
        <f aca="false">S1577+K1578</f>
        <v>17766.338888252</v>
      </c>
      <c r="T1578" s="68" t="n">
        <f aca="false">MAX(T1577,S1578)</f>
        <v>19513.8140631951</v>
      </c>
      <c r="U1578" s="68" t="n">
        <f aca="false">T1578-S1578</f>
        <v>1747.47517494312</v>
      </c>
      <c r="V1578" s="70" t="n">
        <f aca="false">V1577+F1578</f>
        <v>3.59290000000001</v>
      </c>
      <c r="W1578" s="70" t="n">
        <f aca="false">MAX(W1577,V1578)</f>
        <v>3.69920000000001</v>
      </c>
      <c r="X1578" s="70" t="n">
        <f aca="false">W1578-V1578</f>
        <v>0.1063</v>
      </c>
      <c r="Y1578" s="70" t="n">
        <f aca="false">Y1577+M1578</f>
        <v>3.18570979005871</v>
      </c>
      <c r="Z1578" s="70" t="n">
        <f aca="false">MAX(Z1577,Y1578)</f>
        <v>3.30073013601578</v>
      </c>
      <c r="AA1578" s="70" t="n">
        <f aca="false">Z1578-Y1578</f>
        <v>0.115020345957072</v>
      </c>
      <c r="AB1578" s="72" t="n">
        <f aca="false">AB1577*(1+F1578)</f>
        <v>29.3843891716948</v>
      </c>
      <c r="AC1578" s="73" t="n">
        <f aca="false">MAX(AC1577,AB1578)</f>
        <v>32.7200223819854</v>
      </c>
      <c r="AD1578" s="70" t="n">
        <f aca="false">1-AB1578/AC1578</f>
        <v>0.101944710530735</v>
      </c>
      <c r="AE1578" s="73" t="n">
        <f aca="false">AE1577*(1+M1578)</f>
        <v>19.5709869261238</v>
      </c>
      <c r="AF1578" s="73" t="n">
        <f aca="false">MAX(AF1577,AE1578)</f>
        <v>21.9841385652661</v>
      </c>
      <c r="AG1578" s="70" t="n">
        <f aca="false">1-AE1578/AF1578</f>
        <v>0.109767850670073</v>
      </c>
      <c r="AH1578" s="74" t="n">
        <f aca="false">IF(R1578&gt;0,AH1577+1,0)</f>
        <v>34</v>
      </c>
      <c r="AI1578" s="74" t="n">
        <f aca="false">IF(U1578&gt;0,AI1577+1,0)</f>
        <v>34</v>
      </c>
      <c r="AJ1578" s="74" t="n">
        <f aca="false">IF(G1578&gt;0,AJ1577+1,0)</f>
        <v>0</v>
      </c>
      <c r="AK1578" s="74" t="n">
        <f aca="false">IF(G1578&lt;=0,AK1577+1,0)</f>
        <v>4</v>
      </c>
      <c r="AL1578" s="74" t="n">
        <f aca="false">IF(K1578&gt;0,AL1577+1,0)</f>
        <v>0</v>
      </c>
      <c r="AM1578" s="74" t="n">
        <f aca="false">IF(K1578&lt;=0,AM1577+1,0)</f>
        <v>8</v>
      </c>
    </row>
    <row r="1579" customFormat="false" ht="15" hidden="false" customHeight="false" outlineLevel="0" collapsed="false">
      <c r="A1579" s="61" t="n">
        <v>1583</v>
      </c>
      <c r="B1579" s="62" t="n">
        <v>44312.40625</v>
      </c>
      <c r="C1579" s="63" t="n">
        <f aca="false">YEAR(B1579)</f>
        <v>2021</v>
      </c>
      <c r="D1579" s="32" t="s">
        <v>277</v>
      </c>
      <c r="E1579" s="64" t="n">
        <v>14512.2</v>
      </c>
      <c r="F1579" s="65" t="n">
        <v>0.013</v>
      </c>
      <c r="G1579" s="66" t="n">
        <v>188.6586</v>
      </c>
      <c r="H1579" s="67" t="n">
        <f aca="false">E1579+IF(D1579="Long",1,-1)*G1579</f>
        <v>14700.8586</v>
      </c>
      <c r="I1579" s="68" t="n">
        <f aca="false">Assumptions!$B$58</f>
        <v>5.35750011455817</v>
      </c>
      <c r="J1579" s="68" t="n">
        <f aca="false">INDEX(Yearly!$D$5:$D$22,MATCH(C1579,Yearly!$A$5:$A$22,0))</f>
        <v>0.459214295533557</v>
      </c>
      <c r="K1579" s="68" t="n">
        <f aca="false">G1579-I1579-J1579</f>
        <v>182.841885589908</v>
      </c>
      <c r="L1579" s="69" t="n">
        <f aca="false">(I1579+J1579)/Assumptions!$B$8</f>
        <v>0.000256480763443269</v>
      </c>
      <c r="M1579" s="70" t="n">
        <f aca="false">F1579-L1579</f>
        <v>0.0127435192365567</v>
      </c>
      <c r="N1579" s="71" t="n">
        <f aca="false">G1579*Assumptions!$B$7</f>
        <v>1483799.889</v>
      </c>
      <c r="O1579" s="71" t="n">
        <f aca="false">K1579*Assumptions!$B$7</f>
        <v>1438051.43016463</v>
      </c>
      <c r="P1579" s="68" t="n">
        <f aca="false">P1578+G1579</f>
        <v>27189.6439</v>
      </c>
      <c r="Q1579" s="68" t="n">
        <f aca="false">MAX(Q1578,P1579)</f>
        <v>28550.692185</v>
      </c>
      <c r="R1579" s="68" t="n">
        <f aca="false">Q1579-P1579</f>
        <v>1361.048285</v>
      </c>
      <c r="S1579" s="68" t="n">
        <f aca="false">S1578+K1579</f>
        <v>17949.1807738419</v>
      </c>
      <c r="T1579" s="68" t="n">
        <f aca="false">MAX(T1578,S1579)</f>
        <v>19513.8140631951</v>
      </c>
      <c r="U1579" s="68" t="n">
        <f aca="false">T1579-S1579</f>
        <v>1564.63328935321</v>
      </c>
      <c r="V1579" s="70" t="n">
        <f aca="false">V1578+F1579</f>
        <v>3.60590000000001</v>
      </c>
      <c r="W1579" s="70" t="n">
        <f aca="false">MAX(W1578,V1579)</f>
        <v>3.69920000000001</v>
      </c>
      <c r="X1579" s="70" t="n">
        <f aca="false">W1579-V1579</f>
        <v>0.0932999999999997</v>
      </c>
      <c r="Y1579" s="70" t="n">
        <f aca="false">Y1578+M1579</f>
        <v>3.19845330929526</v>
      </c>
      <c r="Z1579" s="70" t="n">
        <f aca="false">MAX(Z1578,Y1579)</f>
        <v>3.30073013601578</v>
      </c>
      <c r="AA1579" s="70" t="n">
        <f aca="false">Z1579-Y1579</f>
        <v>0.102276826720515</v>
      </c>
      <c r="AB1579" s="72" t="n">
        <f aca="false">AB1578*(1+F1579)</f>
        <v>29.7663862309268</v>
      </c>
      <c r="AC1579" s="73" t="n">
        <f aca="false">MAX(AC1578,AB1579)</f>
        <v>32.7200223819854</v>
      </c>
      <c r="AD1579" s="70" t="n">
        <f aca="false">1-AB1579/AC1579</f>
        <v>0.0902699917676346</v>
      </c>
      <c r="AE1579" s="73" t="n">
        <f aca="false">AE1578*(1+M1579)</f>
        <v>19.8203901744952</v>
      </c>
      <c r="AF1579" s="73" t="n">
        <f aca="false">MAX(AF1578,AE1579)</f>
        <v>21.9841385652661</v>
      </c>
      <c r="AG1579" s="70" t="n">
        <f aca="false">1-AE1579/AF1579</f>
        <v>0.098423160150086</v>
      </c>
      <c r="AH1579" s="74" t="n">
        <f aca="false">IF(R1579&gt;0,AH1578+1,0)</f>
        <v>35</v>
      </c>
      <c r="AI1579" s="74" t="n">
        <f aca="false">IF(U1579&gt;0,AI1578+1,0)</f>
        <v>35</v>
      </c>
      <c r="AJ1579" s="74" t="n">
        <f aca="false">IF(G1579&gt;0,AJ1578+1,0)</f>
        <v>1</v>
      </c>
      <c r="AK1579" s="74" t="n">
        <f aca="false">IF(G1579&lt;=0,AK1578+1,0)</f>
        <v>0</v>
      </c>
      <c r="AL1579" s="74" t="n">
        <f aca="false">IF(K1579&gt;0,AL1578+1,0)</f>
        <v>1</v>
      </c>
      <c r="AM1579" s="74" t="n">
        <f aca="false">IF(K1579&lt;=0,AM1578+1,0)</f>
        <v>0</v>
      </c>
    </row>
    <row r="1580" customFormat="false" ht="15" hidden="false" customHeight="false" outlineLevel="0" collapsed="false">
      <c r="A1580" s="61" t="n">
        <v>1584</v>
      </c>
      <c r="B1580" s="62" t="n">
        <v>44316.59375</v>
      </c>
      <c r="C1580" s="63" t="n">
        <f aca="false">YEAR(B1580)</f>
        <v>2021</v>
      </c>
      <c r="D1580" s="32" t="s">
        <v>276</v>
      </c>
      <c r="E1580" s="64" t="n">
        <v>14700.35</v>
      </c>
      <c r="F1580" s="65" t="n">
        <v>0.001</v>
      </c>
      <c r="G1580" s="66" t="n">
        <v>14.70035</v>
      </c>
      <c r="H1580" s="67" t="n">
        <f aca="false">E1580+IF(D1580="Long",1,-1)*G1580</f>
        <v>14685.64965</v>
      </c>
      <c r="I1580" s="68" t="n">
        <f aca="false">Assumptions!$B$58</f>
        <v>5.35750011455817</v>
      </c>
      <c r="J1580" s="68" t="n">
        <f aca="false">INDEX(Yearly!$D$5:$D$22,MATCH(C1580,Yearly!$A$5:$A$22,0))</f>
        <v>0.459214295533557</v>
      </c>
      <c r="K1580" s="68" t="n">
        <f aca="false">G1580-I1580-J1580</f>
        <v>8.88363558990828</v>
      </c>
      <c r="L1580" s="69" t="n">
        <f aca="false">(I1580+J1580)/Assumptions!$B$8</f>
        <v>0.000256480763443269</v>
      </c>
      <c r="M1580" s="70" t="n">
        <f aca="false">F1580-L1580</f>
        <v>0.000743519236556731</v>
      </c>
      <c r="N1580" s="71" t="n">
        <f aca="false">G1580*Assumptions!$B$7</f>
        <v>115618.25275</v>
      </c>
      <c r="O1580" s="71" t="n">
        <f aca="false">K1580*Assumptions!$B$7</f>
        <v>69869.7939146286</v>
      </c>
      <c r="P1580" s="68" t="n">
        <f aca="false">P1579+G1580</f>
        <v>27204.34425</v>
      </c>
      <c r="Q1580" s="68" t="n">
        <f aca="false">MAX(Q1579,P1580)</f>
        <v>28550.692185</v>
      </c>
      <c r="R1580" s="68" t="n">
        <f aca="false">Q1580-P1580</f>
        <v>1346.347935</v>
      </c>
      <c r="S1580" s="68" t="n">
        <f aca="false">S1579+K1580</f>
        <v>17958.0644094318</v>
      </c>
      <c r="T1580" s="68" t="n">
        <f aca="false">MAX(T1579,S1580)</f>
        <v>19513.8140631951</v>
      </c>
      <c r="U1580" s="68" t="n">
        <f aca="false">T1580-S1580</f>
        <v>1555.7496537633</v>
      </c>
      <c r="V1580" s="70" t="n">
        <f aca="false">V1579+F1580</f>
        <v>3.60690000000001</v>
      </c>
      <c r="W1580" s="70" t="n">
        <f aca="false">MAX(W1579,V1580)</f>
        <v>3.69920000000001</v>
      </c>
      <c r="X1580" s="70" t="n">
        <f aca="false">W1580-V1580</f>
        <v>0.0922999999999998</v>
      </c>
      <c r="Y1580" s="70" t="n">
        <f aca="false">Y1579+M1580</f>
        <v>3.19919682853182</v>
      </c>
      <c r="Z1580" s="70" t="n">
        <f aca="false">MAX(Z1579,Y1580)</f>
        <v>3.30073013601578</v>
      </c>
      <c r="AA1580" s="70" t="n">
        <f aca="false">Z1580-Y1580</f>
        <v>0.101533307483958</v>
      </c>
      <c r="AB1580" s="72" t="n">
        <f aca="false">AB1579*(1+F1580)</f>
        <v>29.7961526171577</v>
      </c>
      <c r="AC1580" s="73" t="n">
        <f aca="false">MAX(AC1579,AB1580)</f>
        <v>32.7200223819854</v>
      </c>
      <c r="AD1580" s="70" t="n">
        <f aca="false">1-AB1580/AC1580</f>
        <v>0.0893602617594024</v>
      </c>
      <c r="AE1580" s="73" t="n">
        <f aca="false">AE1579*(1+M1580)</f>
        <v>19.835127015866</v>
      </c>
      <c r="AF1580" s="73" t="n">
        <f aca="false">MAX(AF1579,AE1580)</f>
        <v>21.9841385652661</v>
      </c>
      <c r="AG1580" s="70" t="n">
        <f aca="false">1-AE1580/AF1580</f>
        <v>0.0977528204264236</v>
      </c>
      <c r="AH1580" s="74" t="n">
        <f aca="false">IF(R1580&gt;0,AH1579+1,0)</f>
        <v>36</v>
      </c>
      <c r="AI1580" s="74" t="n">
        <f aca="false">IF(U1580&gt;0,AI1579+1,0)</f>
        <v>36</v>
      </c>
      <c r="AJ1580" s="74" t="n">
        <f aca="false">IF(G1580&gt;0,AJ1579+1,0)</f>
        <v>2</v>
      </c>
      <c r="AK1580" s="74" t="n">
        <f aca="false">IF(G1580&lt;=0,AK1579+1,0)</f>
        <v>0</v>
      </c>
      <c r="AL1580" s="74" t="n">
        <f aca="false">IF(K1580&gt;0,AL1579+1,0)</f>
        <v>2</v>
      </c>
      <c r="AM1580" s="74" t="n">
        <f aca="false">IF(K1580&lt;=0,AM1579+1,0)</f>
        <v>0</v>
      </c>
    </row>
    <row r="1581" customFormat="false" ht="15" hidden="false" customHeight="false" outlineLevel="0" collapsed="false">
      <c r="A1581" s="61" t="n">
        <v>1585</v>
      </c>
      <c r="B1581" s="62" t="n">
        <v>44320.46875</v>
      </c>
      <c r="C1581" s="63" t="n">
        <f aca="false">YEAR(B1581)</f>
        <v>2021</v>
      </c>
      <c r="D1581" s="32" t="s">
        <v>277</v>
      </c>
      <c r="E1581" s="64" t="n">
        <v>14686.25</v>
      </c>
      <c r="F1581" s="65" t="n">
        <v>-0.0044</v>
      </c>
      <c r="G1581" s="66" t="n">
        <v>-64.6195</v>
      </c>
      <c r="H1581" s="67" t="n">
        <f aca="false">E1581+IF(D1581="Long",1,-1)*G1581</f>
        <v>14621.6305</v>
      </c>
      <c r="I1581" s="68" t="n">
        <f aca="false">Assumptions!$B$58</f>
        <v>5.35750011455817</v>
      </c>
      <c r="J1581" s="68" t="n">
        <f aca="false">INDEX(Yearly!$D$5:$D$22,MATCH(C1581,Yearly!$A$5:$A$22,0))</f>
        <v>0.459214295533557</v>
      </c>
      <c r="K1581" s="68" t="n">
        <f aca="false">G1581-I1581-J1581</f>
        <v>-70.4362144100917</v>
      </c>
      <c r="L1581" s="69" t="n">
        <f aca="false">(I1581+J1581)/Assumptions!$B$8</f>
        <v>0.000256480763443269</v>
      </c>
      <c r="M1581" s="70" t="n">
        <f aca="false">F1581-L1581</f>
        <v>-0.00465648076344327</v>
      </c>
      <c r="N1581" s="71" t="n">
        <f aca="false">G1581*Assumptions!$B$7</f>
        <v>-508232.3675</v>
      </c>
      <c r="O1581" s="71" t="n">
        <f aca="false">K1581*Assumptions!$B$7</f>
        <v>-553980.826335371</v>
      </c>
      <c r="P1581" s="68" t="n">
        <f aca="false">P1580+G1581</f>
        <v>27139.72475</v>
      </c>
      <c r="Q1581" s="68" t="n">
        <f aca="false">MAX(Q1580,P1581)</f>
        <v>28550.692185</v>
      </c>
      <c r="R1581" s="68" t="n">
        <f aca="false">Q1581-P1581</f>
        <v>1410.967435</v>
      </c>
      <c r="S1581" s="68" t="n">
        <f aca="false">S1580+K1581</f>
        <v>17887.6281950217</v>
      </c>
      <c r="T1581" s="68" t="n">
        <f aca="false">MAX(T1580,S1581)</f>
        <v>19513.8140631951</v>
      </c>
      <c r="U1581" s="68" t="n">
        <f aca="false">T1581-S1581</f>
        <v>1626.18586817339</v>
      </c>
      <c r="V1581" s="70" t="n">
        <f aca="false">V1580+F1581</f>
        <v>3.60250000000001</v>
      </c>
      <c r="W1581" s="70" t="n">
        <f aca="false">MAX(W1580,V1581)</f>
        <v>3.69920000000001</v>
      </c>
      <c r="X1581" s="70" t="n">
        <f aca="false">W1581-V1581</f>
        <v>0.0966999999999998</v>
      </c>
      <c r="Y1581" s="70" t="n">
        <f aca="false">Y1580+M1581</f>
        <v>3.19454034776838</v>
      </c>
      <c r="Z1581" s="70" t="n">
        <f aca="false">MAX(Z1580,Y1581)</f>
        <v>3.30073013601578</v>
      </c>
      <c r="AA1581" s="70" t="n">
        <f aca="false">Z1581-Y1581</f>
        <v>0.106189788247401</v>
      </c>
      <c r="AB1581" s="72" t="n">
        <f aca="false">AB1580*(1+F1581)</f>
        <v>29.6650495456422</v>
      </c>
      <c r="AC1581" s="73" t="n">
        <f aca="false">MAX(AC1580,AB1581)</f>
        <v>32.7200223819854</v>
      </c>
      <c r="AD1581" s="70" t="n">
        <f aca="false">1-AB1581/AC1581</f>
        <v>0.093367076607661</v>
      </c>
      <c r="AE1581" s="73" t="n">
        <f aca="false">AE1580*(1+M1581)</f>
        <v>19.7427651284762</v>
      </c>
      <c r="AF1581" s="73" t="n">
        <f aca="false">MAX(AF1580,AE1581)</f>
        <v>21.9841385652661</v>
      </c>
      <c r="AG1581" s="70" t="n">
        <f aca="false">1-AE1581/AF1581</f>
        <v>0.101954117061979</v>
      </c>
      <c r="AH1581" s="74" t="n">
        <f aca="false">IF(R1581&gt;0,AH1580+1,0)</f>
        <v>37</v>
      </c>
      <c r="AI1581" s="74" t="n">
        <f aca="false">IF(U1581&gt;0,AI1580+1,0)</f>
        <v>37</v>
      </c>
      <c r="AJ1581" s="74" t="n">
        <f aca="false">IF(G1581&gt;0,AJ1580+1,0)</f>
        <v>0</v>
      </c>
      <c r="AK1581" s="74" t="n">
        <f aca="false">IF(G1581&lt;=0,AK1580+1,0)</f>
        <v>1</v>
      </c>
      <c r="AL1581" s="74" t="n">
        <f aca="false">IF(K1581&gt;0,AL1580+1,0)</f>
        <v>0</v>
      </c>
      <c r="AM1581" s="74" t="n">
        <f aca="false">IF(K1581&lt;=0,AM1580+1,0)</f>
        <v>1</v>
      </c>
    </row>
    <row r="1582" customFormat="false" ht="15" hidden="false" customHeight="false" outlineLevel="0" collapsed="false">
      <c r="A1582" s="61" t="n">
        <v>1586</v>
      </c>
      <c r="B1582" s="62" t="n">
        <v>44320.5465277778</v>
      </c>
      <c r="C1582" s="63" t="n">
        <f aca="false">YEAR(B1582)</f>
        <v>2021</v>
      </c>
      <c r="D1582" s="32" t="s">
        <v>276</v>
      </c>
      <c r="E1582" s="64" t="n">
        <v>14621.6</v>
      </c>
      <c r="F1582" s="65" t="n">
        <v>-0.0032</v>
      </c>
      <c r="G1582" s="66" t="n">
        <v>-46.78912</v>
      </c>
      <c r="H1582" s="67" t="n">
        <f aca="false">E1582+IF(D1582="Long",1,-1)*G1582</f>
        <v>14668.38912</v>
      </c>
      <c r="I1582" s="68" t="n">
        <f aca="false">Assumptions!$B$58</f>
        <v>5.35750011455817</v>
      </c>
      <c r="J1582" s="68" t="n">
        <f aca="false">INDEX(Yearly!$D$5:$D$22,MATCH(C1582,Yearly!$A$5:$A$22,0))</f>
        <v>0.459214295533557</v>
      </c>
      <c r="K1582" s="68" t="n">
        <f aca="false">G1582-I1582-J1582</f>
        <v>-52.6058344100917</v>
      </c>
      <c r="L1582" s="69" t="n">
        <f aca="false">(I1582+J1582)/Assumptions!$B$8</f>
        <v>0.000256480763443269</v>
      </c>
      <c r="M1582" s="70" t="n">
        <f aca="false">F1582-L1582</f>
        <v>-0.00345648076344327</v>
      </c>
      <c r="N1582" s="71" t="n">
        <f aca="false">G1582*Assumptions!$B$7</f>
        <v>-367996.4288</v>
      </c>
      <c r="O1582" s="71" t="n">
        <f aca="false">K1582*Assumptions!$B$7</f>
        <v>-413744.887635371</v>
      </c>
      <c r="P1582" s="68" t="n">
        <f aca="false">P1581+G1582</f>
        <v>27092.93563</v>
      </c>
      <c r="Q1582" s="68" t="n">
        <f aca="false">MAX(Q1581,P1582)</f>
        <v>28550.692185</v>
      </c>
      <c r="R1582" s="68" t="n">
        <f aca="false">Q1582-P1582</f>
        <v>1457.756555</v>
      </c>
      <c r="S1582" s="68" t="n">
        <f aca="false">S1581+K1582</f>
        <v>17835.0223606116</v>
      </c>
      <c r="T1582" s="68" t="n">
        <f aca="false">MAX(T1581,S1582)</f>
        <v>19513.8140631951</v>
      </c>
      <c r="U1582" s="68" t="n">
        <f aca="false">T1582-S1582</f>
        <v>1678.79170258349</v>
      </c>
      <c r="V1582" s="70" t="n">
        <f aca="false">V1581+F1582</f>
        <v>3.59930000000001</v>
      </c>
      <c r="W1582" s="70" t="n">
        <f aca="false">MAX(W1581,V1582)</f>
        <v>3.69920000000001</v>
      </c>
      <c r="X1582" s="70" t="n">
        <f aca="false">W1582-V1582</f>
        <v>0.0998999999999999</v>
      </c>
      <c r="Y1582" s="70" t="n">
        <f aca="false">Y1581+M1582</f>
        <v>3.19108386700494</v>
      </c>
      <c r="Z1582" s="70" t="n">
        <f aca="false">MAX(Z1581,Y1582)</f>
        <v>3.30073013601578</v>
      </c>
      <c r="AA1582" s="70" t="n">
        <f aca="false">Z1582-Y1582</f>
        <v>0.109646269010844</v>
      </c>
      <c r="AB1582" s="72" t="n">
        <f aca="false">AB1581*(1+F1582)</f>
        <v>29.5701213870962</v>
      </c>
      <c r="AC1582" s="73" t="n">
        <f aca="false">MAX(AC1581,AB1582)</f>
        <v>32.7200223819854</v>
      </c>
      <c r="AD1582" s="70" t="n">
        <f aca="false">1-AB1582/AC1582</f>
        <v>0.0962683019625163</v>
      </c>
      <c r="AE1582" s="73" t="n">
        <f aca="false">AE1581*(1+M1582)</f>
        <v>19.6745246405925</v>
      </c>
      <c r="AF1582" s="73" t="n">
        <f aca="false">MAX(AF1581,AE1582)</f>
        <v>21.9841385652661</v>
      </c>
      <c r="AG1582" s="70" t="n">
        <f aca="false">1-AE1582/AF1582</f>
        <v>0.105058195381044</v>
      </c>
      <c r="AH1582" s="74" t="n">
        <f aca="false">IF(R1582&gt;0,AH1581+1,0)</f>
        <v>38</v>
      </c>
      <c r="AI1582" s="74" t="n">
        <f aca="false">IF(U1582&gt;0,AI1581+1,0)</f>
        <v>38</v>
      </c>
      <c r="AJ1582" s="74" t="n">
        <f aca="false">IF(G1582&gt;0,AJ1581+1,0)</f>
        <v>0</v>
      </c>
      <c r="AK1582" s="74" t="n">
        <f aca="false">IF(G1582&lt;=0,AK1581+1,0)</f>
        <v>2</v>
      </c>
      <c r="AL1582" s="74" t="n">
        <f aca="false">IF(K1582&gt;0,AL1581+1,0)</f>
        <v>0</v>
      </c>
      <c r="AM1582" s="74" t="n">
        <f aca="false">IF(K1582&lt;=0,AM1581+1,0)</f>
        <v>2</v>
      </c>
    </row>
    <row r="1583" customFormat="false" ht="15" hidden="false" customHeight="false" outlineLevel="0" collapsed="false">
      <c r="A1583" s="61" t="n">
        <v>1587</v>
      </c>
      <c r="B1583" s="62" t="n">
        <v>44322.3854166667</v>
      </c>
      <c r="C1583" s="63" t="n">
        <f aca="false">YEAR(B1583)</f>
        <v>2021</v>
      </c>
      <c r="D1583" s="32" t="s">
        <v>277</v>
      </c>
      <c r="E1583" s="64" t="n">
        <v>14668.6</v>
      </c>
      <c r="F1583" s="65" t="n">
        <v>0.0106</v>
      </c>
      <c r="G1583" s="66" t="n">
        <v>155.48716</v>
      </c>
      <c r="H1583" s="67" t="n">
        <f aca="false">E1583+IF(D1583="Long",1,-1)*G1583</f>
        <v>14824.08716</v>
      </c>
      <c r="I1583" s="68" t="n">
        <f aca="false">Assumptions!$B$58</f>
        <v>5.35750011455817</v>
      </c>
      <c r="J1583" s="68" t="n">
        <f aca="false">INDEX(Yearly!$D$5:$D$22,MATCH(C1583,Yearly!$A$5:$A$22,0))</f>
        <v>0.459214295533557</v>
      </c>
      <c r="K1583" s="68" t="n">
        <f aca="false">G1583-I1583-J1583</f>
        <v>149.670445589908</v>
      </c>
      <c r="L1583" s="69" t="n">
        <f aca="false">(I1583+J1583)/Assumptions!$B$8</f>
        <v>0.000256480763443269</v>
      </c>
      <c r="M1583" s="70" t="n">
        <f aca="false">F1583-L1583</f>
        <v>0.0103435192365567</v>
      </c>
      <c r="N1583" s="71" t="n">
        <f aca="false">G1583*Assumptions!$B$7</f>
        <v>1222906.5134</v>
      </c>
      <c r="O1583" s="71" t="n">
        <f aca="false">K1583*Assumptions!$B$7</f>
        <v>1177158.05456463</v>
      </c>
      <c r="P1583" s="68" t="n">
        <f aca="false">P1582+G1583</f>
        <v>27248.42279</v>
      </c>
      <c r="Q1583" s="68" t="n">
        <f aca="false">MAX(Q1582,P1583)</f>
        <v>28550.692185</v>
      </c>
      <c r="R1583" s="68" t="n">
        <f aca="false">Q1583-P1583</f>
        <v>1302.269395</v>
      </c>
      <c r="S1583" s="68" t="n">
        <f aca="false">S1582+K1583</f>
        <v>17984.6928062015</v>
      </c>
      <c r="T1583" s="68" t="n">
        <f aca="false">MAX(T1582,S1583)</f>
        <v>19513.8140631951</v>
      </c>
      <c r="U1583" s="68" t="n">
        <f aca="false">T1583-S1583</f>
        <v>1529.12125699358</v>
      </c>
      <c r="V1583" s="70" t="n">
        <f aca="false">V1582+F1583</f>
        <v>3.60990000000001</v>
      </c>
      <c r="W1583" s="70" t="n">
        <f aca="false">MAX(W1582,V1583)</f>
        <v>3.69920000000001</v>
      </c>
      <c r="X1583" s="70" t="n">
        <f aca="false">W1583-V1583</f>
        <v>0.0892999999999997</v>
      </c>
      <c r="Y1583" s="70" t="n">
        <f aca="false">Y1582+M1583</f>
        <v>3.20142738624149</v>
      </c>
      <c r="Z1583" s="70" t="n">
        <f aca="false">MAX(Z1582,Y1583)</f>
        <v>3.30073013601578</v>
      </c>
      <c r="AA1583" s="70" t="n">
        <f aca="false">Z1583-Y1583</f>
        <v>0.0993027497742878</v>
      </c>
      <c r="AB1583" s="72" t="n">
        <f aca="false">AB1582*(1+F1583)</f>
        <v>29.8835646737994</v>
      </c>
      <c r="AC1583" s="73" t="n">
        <f aca="false">MAX(AC1582,AB1583)</f>
        <v>32.7200223819854</v>
      </c>
      <c r="AD1583" s="70" t="n">
        <f aca="false">1-AB1583/AC1583</f>
        <v>0.0866887459633191</v>
      </c>
      <c r="AE1583" s="73" t="n">
        <f aca="false">AE1582*(1+M1583)</f>
        <v>19.8780284646825</v>
      </c>
      <c r="AF1583" s="73" t="n">
        <f aca="false">MAX(AF1582,AE1583)</f>
        <v>21.9841385652661</v>
      </c>
      <c r="AG1583" s="70" t="n">
        <f aca="false">1-AE1583/AF1583</f>
        <v>0.0958013476093688</v>
      </c>
      <c r="AH1583" s="74" t="n">
        <f aca="false">IF(R1583&gt;0,AH1582+1,0)</f>
        <v>39</v>
      </c>
      <c r="AI1583" s="74" t="n">
        <f aca="false">IF(U1583&gt;0,AI1582+1,0)</f>
        <v>39</v>
      </c>
      <c r="AJ1583" s="74" t="n">
        <f aca="false">IF(G1583&gt;0,AJ1582+1,0)</f>
        <v>1</v>
      </c>
      <c r="AK1583" s="74" t="n">
        <f aca="false">IF(G1583&lt;=0,AK1582+1,0)</f>
        <v>0</v>
      </c>
      <c r="AL1583" s="74" t="n">
        <f aca="false">IF(K1583&gt;0,AL1582+1,0)</f>
        <v>1</v>
      </c>
      <c r="AM1583" s="74" t="n">
        <f aca="false">IF(K1583&lt;=0,AM1582+1,0)</f>
        <v>0</v>
      </c>
    </row>
    <row r="1584" customFormat="false" ht="15" hidden="false" customHeight="false" outlineLevel="0" collapsed="false">
      <c r="A1584" s="61" t="n">
        <v>1588</v>
      </c>
      <c r="B1584" s="62" t="n">
        <v>44327.40625</v>
      </c>
      <c r="C1584" s="63" t="n">
        <f aca="false">YEAR(B1584)</f>
        <v>2021</v>
      </c>
      <c r="D1584" s="32" t="s">
        <v>276</v>
      </c>
      <c r="E1584" s="64" t="n">
        <v>14824</v>
      </c>
      <c r="F1584" s="65" t="n">
        <v>-0.0037</v>
      </c>
      <c r="G1584" s="66" t="n">
        <v>-54.8488</v>
      </c>
      <c r="H1584" s="67" t="n">
        <f aca="false">E1584+IF(D1584="Long",1,-1)*G1584</f>
        <v>14878.8488</v>
      </c>
      <c r="I1584" s="68" t="n">
        <f aca="false">Assumptions!$B$58</f>
        <v>5.35750011455817</v>
      </c>
      <c r="J1584" s="68" t="n">
        <f aca="false">INDEX(Yearly!$D$5:$D$22,MATCH(C1584,Yearly!$A$5:$A$22,0))</f>
        <v>0.459214295533557</v>
      </c>
      <c r="K1584" s="68" t="n">
        <f aca="false">G1584-I1584-J1584</f>
        <v>-60.6655144100917</v>
      </c>
      <c r="L1584" s="69" t="n">
        <f aca="false">(I1584+J1584)/Assumptions!$B$8</f>
        <v>0.000256480763443269</v>
      </c>
      <c r="M1584" s="70" t="n">
        <f aca="false">F1584-L1584</f>
        <v>-0.00395648076344327</v>
      </c>
      <c r="N1584" s="71" t="n">
        <f aca="false">G1584*Assumptions!$B$7</f>
        <v>-431385.812</v>
      </c>
      <c r="O1584" s="71" t="n">
        <f aca="false">K1584*Assumptions!$B$7</f>
        <v>-477134.270835371</v>
      </c>
      <c r="P1584" s="68" t="n">
        <f aca="false">P1583+G1584</f>
        <v>27193.57399</v>
      </c>
      <c r="Q1584" s="68" t="n">
        <f aca="false">MAX(Q1583,P1584)</f>
        <v>28550.692185</v>
      </c>
      <c r="R1584" s="68" t="n">
        <f aca="false">Q1584-P1584</f>
        <v>1357.118195</v>
      </c>
      <c r="S1584" s="68" t="n">
        <f aca="false">S1583+K1584</f>
        <v>17924.0272917914</v>
      </c>
      <c r="T1584" s="68" t="n">
        <f aca="false">MAX(T1583,S1584)</f>
        <v>19513.8140631951</v>
      </c>
      <c r="U1584" s="68" t="n">
        <f aca="false">T1584-S1584</f>
        <v>1589.78677140367</v>
      </c>
      <c r="V1584" s="70" t="n">
        <f aca="false">V1583+F1584</f>
        <v>3.60620000000001</v>
      </c>
      <c r="W1584" s="70" t="n">
        <f aca="false">MAX(W1583,V1584)</f>
        <v>3.69920000000001</v>
      </c>
      <c r="X1584" s="70" t="n">
        <f aca="false">W1584-V1584</f>
        <v>0.0929999999999995</v>
      </c>
      <c r="Y1584" s="70" t="n">
        <f aca="false">Y1583+M1584</f>
        <v>3.19747090547805</v>
      </c>
      <c r="Z1584" s="70" t="n">
        <f aca="false">MAX(Z1583,Y1584)</f>
        <v>3.30073013601578</v>
      </c>
      <c r="AA1584" s="70" t="n">
        <f aca="false">Z1584-Y1584</f>
        <v>0.103259230537731</v>
      </c>
      <c r="AB1584" s="72" t="n">
        <f aca="false">AB1583*(1+F1584)</f>
        <v>29.7729954845063</v>
      </c>
      <c r="AC1584" s="73" t="n">
        <f aca="false">MAX(AC1583,AB1584)</f>
        <v>32.7200223819854</v>
      </c>
      <c r="AD1584" s="70" t="n">
        <f aca="false">1-AB1584/AC1584</f>
        <v>0.0900679976032549</v>
      </c>
      <c r="AE1584" s="73" t="n">
        <f aca="false">AE1583*(1+M1584)</f>
        <v>19.7993814274468</v>
      </c>
      <c r="AF1584" s="73" t="n">
        <f aca="false">MAX(AF1583,AE1584)</f>
        <v>21.9841385652661</v>
      </c>
      <c r="AG1584" s="70" t="n">
        <f aca="false">1-AE1584/AF1584</f>
        <v>0.0993787921838836</v>
      </c>
      <c r="AH1584" s="74" t="n">
        <f aca="false">IF(R1584&gt;0,AH1583+1,0)</f>
        <v>40</v>
      </c>
      <c r="AI1584" s="74" t="n">
        <f aca="false">IF(U1584&gt;0,AI1583+1,0)</f>
        <v>40</v>
      </c>
      <c r="AJ1584" s="74" t="n">
        <f aca="false">IF(G1584&gt;0,AJ1583+1,0)</f>
        <v>0</v>
      </c>
      <c r="AK1584" s="74" t="n">
        <f aca="false">IF(G1584&lt;=0,AK1583+1,0)</f>
        <v>1</v>
      </c>
      <c r="AL1584" s="74" t="n">
        <f aca="false">IF(K1584&gt;0,AL1583+1,0)</f>
        <v>0</v>
      </c>
      <c r="AM1584" s="74" t="n">
        <f aca="false">IF(K1584&lt;=0,AM1583+1,0)</f>
        <v>1</v>
      </c>
    </row>
    <row r="1585" customFormat="false" ht="15" hidden="false" customHeight="false" outlineLevel="0" collapsed="false">
      <c r="A1585" s="61" t="n">
        <v>1589</v>
      </c>
      <c r="B1585" s="62" t="n">
        <v>44327.5055555556</v>
      </c>
      <c r="C1585" s="63" t="n">
        <f aca="false">YEAR(B1585)</f>
        <v>2021</v>
      </c>
      <c r="D1585" s="32" t="s">
        <v>277</v>
      </c>
      <c r="E1585" s="64" t="n">
        <v>14879.15</v>
      </c>
      <c r="F1585" s="65" t="n">
        <v>-0.0074</v>
      </c>
      <c r="G1585" s="66" t="n">
        <v>-110.10571</v>
      </c>
      <c r="H1585" s="67" t="n">
        <f aca="false">E1585+IF(D1585="Long",1,-1)*G1585</f>
        <v>14769.04429</v>
      </c>
      <c r="I1585" s="68" t="n">
        <f aca="false">Assumptions!$B$58</f>
        <v>5.35750011455817</v>
      </c>
      <c r="J1585" s="68" t="n">
        <f aca="false">INDEX(Yearly!$D$5:$D$22,MATCH(C1585,Yearly!$A$5:$A$22,0))</f>
        <v>0.459214295533557</v>
      </c>
      <c r="K1585" s="68" t="n">
        <f aca="false">G1585-I1585-J1585</f>
        <v>-115.922424410092</v>
      </c>
      <c r="L1585" s="69" t="n">
        <f aca="false">(I1585+J1585)/Assumptions!$B$8</f>
        <v>0.000256480763443269</v>
      </c>
      <c r="M1585" s="70" t="n">
        <f aca="false">F1585-L1585</f>
        <v>-0.00765648076344327</v>
      </c>
      <c r="N1585" s="71" t="n">
        <f aca="false">G1585*Assumptions!$B$7</f>
        <v>-865981.40915</v>
      </c>
      <c r="O1585" s="71" t="n">
        <f aca="false">K1585*Assumptions!$B$7</f>
        <v>-911729.867985371</v>
      </c>
      <c r="P1585" s="68" t="n">
        <f aca="false">P1584+G1585</f>
        <v>27083.46828</v>
      </c>
      <c r="Q1585" s="68" t="n">
        <f aca="false">MAX(Q1584,P1585)</f>
        <v>28550.692185</v>
      </c>
      <c r="R1585" s="68" t="n">
        <f aca="false">Q1585-P1585</f>
        <v>1467.223905</v>
      </c>
      <c r="S1585" s="68" t="n">
        <f aca="false">S1584+K1585</f>
        <v>17808.1048673814</v>
      </c>
      <c r="T1585" s="68" t="n">
        <f aca="false">MAX(T1584,S1585)</f>
        <v>19513.8140631951</v>
      </c>
      <c r="U1585" s="68" t="n">
        <f aca="false">T1585-S1585</f>
        <v>1705.70919581376</v>
      </c>
      <c r="V1585" s="70" t="n">
        <f aca="false">V1584+F1585</f>
        <v>3.59880000000001</v>
      </c>
      <c r="W1585" s="70" t="n">
        <f aca="false">MAX(W1584,V1585)</f>
        <v>3.69920000000001</v>
      </c>
      <c r="X1585" s="70" t="n">
        <f aca="false">W1585-V1585</f>
        <v>0.1004</v>
      </c>
      <c r="Y1585" s="70" t="n">
        <f aca="false">Y1584+M1585</f>
        <v>3.18981442471461</v>
      </c>
      <c r="Z1585" s="70" t="n">
        <f aca="false">MAX(Z1584,Y1585)</f>
        <v>3.30073013601578</v>
      </c>
      <c r="AA1585" s="70" t="n">
        <f aca="false">Z1585-Y1585</f>
        <v>0.110915711301174</v>
      </c>
      <c r="AB1585" s="72" t="n">
        <f aca="false">AB1584*(1+F1585)</f>
        <v>29.552675317921</v>
      </c>
      <c r="AC1585" s="73" t="n">
        <f aca="false">MAX(AC1584,AB1585)</f>
        <v>32.7200223819854</v>
      </c>
      <c r="AD1585" s="70" t="n">
        <f aca="false">1-AB1585/AC1585</f>
        <v>0.0968014944209907</v>
      </c>
      <c r="AE1585" s="73" t="n">
        <f aca="false">AE1584*(1+M1585)</f>
        <v>19.6477878444195</v>
      </c>
      <c r="AF1585" s="73" t="n">
        <f aca="false">MAX(AF1584,AE1585)</f>
        <v>21.9841385652661</v>
      </c>
      <c r="AG1585" s="70" t="n">
        <f aca="false">1-AE1585/AF1585</f>
        <v>0.106274381136677</v>
      </c>
      <c r="AH1585" s="74" t="n">
        <f aca="false">IF(R1585&gt;0,AH1584+1,0)</f>
        <v>41</v>
      </c>
      <c r="AI1585" s="74" t="n">
        <f aca="false">IF(U1585&gt;0,AI1584+1,0)</f>
        <v>41</v>
      </c>
      <c r="AJ1585" s="74" t="n">
        <f aca="false">IF(G1585&gt;0,AJ1584+1,0)</f>
        <v>0</v>
      </c>
      <c r="AK1585" s="74" t="n">
        <f aca="false">IF(G1585&lt;=0,AK1584+1,0)</f>
        <v>2</v>
      </c>
      <c r="AL1585" s="74" t="n">
        <f aca="false">IF(K1585&gt;0,AL1584+1,0)</f>
        <v>0</v>
      </c>
      <c r="AM1585" s="74" t="n">
        <f aca="false">IF(K1585&lt;=0,AM1584+1,0)</f>
        <v>2</v>
      </c>
    </row>
    <row r="1586" customFormat="false" ht="15" hidden="false" customHeight="false" outlineLevel="0" collapsed="false">
      <c r="A1586" s="61" t="n">
        <v>1590</v>
      </c>
      <c r="B1586" s="62" t="n">
        <v>44328.40625</v>
      </c>
      <c r="C1586" s="63" t="n">
        <f aca="false">YEAR(B1586)</f>
        <v>2021</v>
      </c>
      <c r="D1586" s="32" t="s">
        <v>276</v>
      </c>
      <c r="E1586" s="64" t="n">
        <v>14769.4</v>
      </c>
      <c r="F1586" s="65" t="n">
        <v>0.0001</v>
      </c>
      <c r="G1586" s="66" t="n">
        <v>1.47694</v>
      </c>
      <c r="H1586" s="67" t="n">
        <f aca="false">E1586+IF(D1586="Long",1,-1)*G1586</f>
        <v>14767.92306</v>
      </c>
      <c r="I1586" s="68" t="n">
        <f aca="false">Assumptions!$B$58</f>
        <v>5.35750011455817</v>
      </c>
      <c r="J1586" s="68" t="n">
        <f aca="false">INDEX(Yearly!$D$5:$D$22,MATCH(C1586,Yearly!$A$5:$A$22,0))</f>
        <v>0.459214295533557</v>
      </c>
      <c r="K1586" s="68" t="n">
        <f aca="false">G1586-I1586-J1586</f>
        <v>-4.33977441009173</v>
      </c>
      <c r="L1586" s="69" t="n">
        <f aca="false">(I1586+J1586)/Assumptions!$B$8</f>
        <v>0.000256480763443269</v>
      </c>
      <c r="M1586" s="70" t="n">
        <f aca="false">F1586-L1586</f>
        <v>-0.000156480763443269</v>
      </c>
      <c r="N1586" s="71" t="n">
        <f aca="false">G1586*Assumptions!$B$7</f>
        <v>11616.1331</v>
      </c>
      <c r="O1586" s="71" t="n">
        <f aca="false">K1586*Assumptions!$B$7</f>
        <v>-34132.3257353714</v>
      </c>
      <c r="P1586" s="68" t="n">
        <f aca="false">P1585+G1586</f>
        <v>27084.94522</v>
      </c>
      <c r="Q1586" s="68" t="n">
        <f aca="false">MAX(Q1585,P1586)</f>
        <v>28550.692185</v>
      </c>
      <c r="R1586" s="68" t="n">
        <f aca="false">Q1586-P1586</f>
        <v>1465.746965</v>
      </c>
      <c r="S1586" s="68" t="n">
        <f aca="false">S1585+K1586</f>
        <v>17803.7650929713</v>
      </c>
      <c r="T1586" s="68" t="n">
        <f aca="false">MAX(T1585,S1586)</f>
        <v>19513.8140631951</v>
      </c>
      <c r="U1586" s="68" t="n">
        <f aca="false">T1586-S1586</f>
        <v>1710.04897022385</v>
      </c>
      <c r="V1586" s="70" t="n">
        <f aca="false">V1585+F1586</f>
        <v>3.59890000000001</v>
      </c>
      <c r="W1586" s="70" t="n">
        <f aca="false">MAX(W1585,V1586)</f>
        <v>3.69920000000001</v>
      </c>
      <c r="X1586" s="70" t="n">
        <f aca="false">W1586-V1586</f>
        <v>0.100299999999999</v>
      </c>
      <c r="Y1586" s="70" t="n">
        <f aca="false">Y1585+M1586</f>
        <v>3.18965794395116</v>
      </c>
      <c r="Z1586" s="70" t="n">
        <f aca="false">MAX(Z1585,Y1586)</f>
        <v>3.30073013601578</v>
      </c>
      <c r="AA1586" s="70" t="n">
        <f aca="false">Z1586-Y1586</f>
        <v>0.111072192064618</v>
      </c>
      <c r="AB1586" s="72" t="n">
        <f aca="false">AB1585*(1+F1586)</f>
        <v>29.5556305854528</v>
      </c>
      <c r="AC1586" s="73" t="n">
        <f aca="false">MAX(AC1585,AB1586)</f>
        <v>32.7200223819854</v>
      </c>
      <c r="AD1586" s="70" t="n">
        <f aca="false">1-AB1586/AC1586</f>
        <v>0.0967111745704329</v>
      </c>
      <c r="AE1586" s="73" t="n">
        <f aca="false">AE1585*(1+M1586)</f>
        <v>19.6447133435776</v>
      </c>
      <c r="AF1586" s="73" t="n">
        <f aca="false">MAX(AF1585,AE1586)</f>
        <v>21.9841385652661</v>
      </c>
      <c r="AG1586" s="70" t="n">
        <f aca="false">1-AE1586/AF1586</f>
        <v>0.106414232003825</v>
      </c>
      <c r="AH1586" s="74" t="n">
        <f aca="false">IF(R1586&gt;0,AH1585+1,0)</f>
        <v>42</v>
      </c>
      <c r="AI1586" s="74" t="n">
        <f aca="false">IF(U1586&gt;0,AI1585+1,0)</f>
        <v>42</v>
      </c>
      <c r="AJ1586" s="74" t="n">
        <f aca="false">IF(G1586&gt;0,AJ1585+1,0)</f>
        <v>1</v>
      </c>
      <c r="AK1586" s="74" t="n">
        <f aca="false">IF(G1586&lt;=0,AK1585+1,0)</f>
        <v>0</v>
      </c>
      <c r="AL1586" s="74" t="n">
        <f aca="false">IF(K1586&gt;0,AL1585+1,0)</f>
        <v>0</v>
      </c>
      <c r="AM1586" s="74" t="n">
        <f aca="false">IF(K1586&lt;=0,AM1585+1,0)</f>
        <v>3</v>
      </c>
    </row>
    <row r="1587" customFormat="false" ht="15" hidden="false" customHeight="false" outlineLevel="0" collapsed="false">
      <c r="A1587" s="61" t="n">
        <v>1591</v>
      </c>
      <c r="B1587" s="62" t="n">
        <v>44333.40625</v>
      </c>
      <c r="C1587" s="63" t="n">
        <f aca="false">YEAR(B1587)</f>
        <v>2021</v>
      </c>
      <c r="D1587" s="32" t="s">
        <v>277</v>
      </c>
      <c r="E1587" s="64" t="n">
        <v>14768.2</v>
      </c>
      <c r="F1587" s="65" t="n">
        <v>0.0118</v>
      </c>
      <c r="G1587" s="66" t="n">
        <v>174.26476</v>
      </c>
      <c r="H1587" s="67" t="n">
        <f aca="false">E1587+IF(D1587="Long",1,-1)*G1587</f>
        <v>14942.46476</v>
      </c>
      <c r="I1587" s="68" t="n">
        <f aca="false">Assumptions!$B$58</f>
        <v>5.35750011455817</v>
      </c>
      <c r="J1587" s="68" t="n">
        <f aca="false">INDEX(Yearly!$D$5:$D$22,MATCH(C1587,Yearly!$A$5:$A$22,0))</f>
        <v>0.459214295533557</v>
      </c>
      <c r="K1587" s="68" t="n">
        <f aca="false">G1587-I1587-J1587</f>
        <v>168.448045589908</v>
      </c>
      <c r="L1587" s="69" t="n">
        <f aca="false">(I1587+J1587)/Assumptions!$B$8</f>
        <v>0.000256480763443269</v>
      </c>
      <c r="M1587" s="70" t="n">
        <f aca="false">F1587-L1587</f>
        <v>0.0115435192365567</v>
      </c>
      <c r="N1587" s="71" t="n">
        <f aca="false">G1587*Assumptions!$B$7</f>
        <v>1370592.3374</v>
      </c>
      <c r="O1587" s="71" t="n">
        <f aca="false">K1587*Assumptions!$B$7</f>
        <v>1324843.87856463</v>
      </c>
      <c r="P1587" s="68" t="n">
        <f aca="false">P1586+G1587</f>
        <v>27259.20998</v>
      </c>
      <c r="Q1587" s="68" t="n">
        <f aca="false">MAX(Q1586,P1587)</f>
        <v>28550.692185</v>
      </c>
      <c r="R1587" s="68" t="n">
        <f aca="false">Q1587-P1587</f>
        <v>1291.482205</v>
      </c>
      <c r="S1587" s="68" t="n">
        <f aca="false">S1586+K1587</f>
        <v>17972.2131385612</v>
      </c>
      <c r="T1587" s="68" t="n">
        <f aca="false">MAX(T1586,S1587)</f>
        <v>19513.8140631951</v>
      </c>
      <c r="U1587" s="68" t="n">
        <f aca="false">T1587-S1587</f>
        <v>1541.60092463395</v>
      </c>
      <c r="V1587" s="70" t="n">
        <f aca="false">V1586+F1587</f>
        <v>3.61070000000001</v>
      </c>
      <c r="W1587" s="70" t="n">
        <f aca="false">MAX(W1586,V1587)</f>
        <v>3.69920000000001</v>
      </c>
      <c r="X1587" s="70" t="n">
        <f aca="false">W1587-V1587</f>
        <v>0.0884999999999994</v>
      </c>
      <c r="Y1587" s="70" t="n">
        <f aca="false">Y1586+M1587</f>
        <v>3.20120146318772</v>
      </c>
      <c r="Z1587" s="70" t="n">
        <f aca="false">MAX(Z1586,Y1587)</f>
        <v>3.30073013601578</v>
      </c>
      <c r="AA1587" s="70" t="n">
        <f aca="false">Z1587-Y1587</f>
        <v>0.0995286728280607</v>
      </c>
      <c r="AB1587" s="72" t="n">
        <f aca="false">AB1586*(1+F1587)</f>
        <v>29.9043870263611</v>
      </c>
      <c r="AC1587" s="73" t="n">
        <f aca="false">MAX(AC1586,AB1587)</f>
        <v>32.7200223819854</v>
      </c>
      <c r="AD1587" s="70" t="n">
        <f aca="false">1-AB1587/AC1587</f>
        <v>0.086052366430364</v>
      </c>
      <c r="AE1587" s="73" t="n">
        <f aca="false">AE1586*(1+M1587)</f>
        <v>19.8714824699559</v>
      </c>
      <c r="AF1587" s="73" t="n">
        <f aca="false">MAX(AF1586,AE1587)</f>
        <v>21.9841385652661</v>
      </c>
      <c r="AG1587" s="70" t="n">
        <f aca="false">1-AE1587/AF1587</f>
        <v>0.0960991075014482</v>
      </c>
      <c r="AH1587" s="74" t="n">
        <f aca="false">IF(R1587&gt;0,AH1586+1,0)</f>
        <v>43</v>
      </c>
      <c r="AI1587" s="74" t="n">
        <f aca="false">IF(U1587&gt;0,AI1586+1,0)</f>
        <v>43</v>
      </c>
      <c r="AJ1587" s="74" t="n">
        <f aca="false">IF(G1587&gt;0,AJ1586+1,0)</f>
        <v>2</v>
      </c>
      <c r="AK1587" s="74" t="n">
        <f aca="false">IF(G1587&lt;=0,AK1586+1,0)</f>
        <v>0</v>
      </c>
      <c r="AL1587" s="74" t="n">
        <f aca="false">IF(K1587&gt;0,AL1586+1,0)</f>
        <v>1</v>
      </c>
      <c r="AM1587" s="74" t="n">
        <f aca="false">IF(K1587&lt;=0,AM1586+1,0)</f>
        <v>0</v>
      </c>
    </row>
    <row r="1588" customFormat="false" ht="15" hidden="false" customHeight="false" outlineLevel="0" collapsed="false">
      <c r="A1588" s="61" t="n">
        <v>1592</v>
      </c>
      <c r="B1588" s="62" t="n">
        <v>44336.6145833333</v>
      </c>
      <c r="C1588" s="63" t="n">
        <f aca="false">YEAR(B1588)</f>
        <v>2021</v>
      </c>
      <c r="D1588" s="32" t="s">
        <v>276</v>
      </c>
      <c r="E1588" s="64" t="n">
        <v>14942.05</v>
      </c>
      <c r="F1588" s="65" t="n">
        <v>-0.0066</v>
      </c>
      <c r="G1588" s="66" t="n">
        <v>-98.61753</v>
      </c>
      <c r="H1588" s="67" t="n">
        <f aca="false">E1588+IF(D1588="Long",1,-1)*G1588</f>
        <v>15040.66753</v>
      </c>
      <c r="I1588" s="68" t="n">
        <f aca="false">Assumptions!$B$58</f>
        <v>5.35750011455817</v>
      </c>
      <c r="J1588" s="68" t="n">
        <f aca="false">INDEX(Yearly!$D$5:$D$22,MATCH(C1588,Yearly!$A$5:$A$22,0))</f>
        <v>0.459214295533557</v>
      </c>
      <c r="K1588" s="68" t="n">
        <f aca="false">G1588-I1588-J1588</f>
        <v>-104.434244410092</v>
      </c>
      <c r="L1588" s="69" t="n">
        <f aca="false">(I1588+J1588)/Assumptions!$B$8</f>
        <v>0.000256480763443269</v>
      </c>
      <c r="M1588" s="70" t="n">
        <f aca="false">F1588-L1588</f>
        <v>-0.00685648076344327</v>
      </c>
      <c r="N1588" s="71" t="n">
        <f aca="false">G1588*Assumptions!$B$7</f>
        <v>-775626.87345</v>
      </c>
      <c r="O1588" s="71" t="n">
        <f aca="false">K1588*Assumptions!$B$7</f>
        <v>-821375.332285371</v>
      </c>
      <c r="P1588" s="68" t="n">
        <f aca="false">P1587+G1588</f>
        <v>27160.59245</v>
      </c>
      <c r="Q1588" s="68" t="n">
        <f aca="false">MAX(Q1587,P1588)</f>
        <v>28550.692185</v>
      </c>
      <c r="R1588" s="68" t="n">
        <f aca="false">Q1588-P1588</f>
        <v>1390.099735</v>
      </c>
      <c r="S1588" s="68" t="n">
        <f aca="false">S1587+K1588</f>
        <v>17867.7788941511</v>
      </c>
      <c r="T1588" s="68" t="n">
        <f aca="false">MAX(T1587,S1588)</f>
        <v>19513.8140631951</v>
      </c>
      <c r="U1588" s="68" t="n">
        <f aca="false">T1588-S1588</f>
        <v>1646.03516904404</v>
      </c>
      <c r="V1588" s="70" t="n">
        <f aca="false">V1587+F1588</f>
        <v>3.60410000000001</v>
      </c>
      <c r="W1588" s="70" t="n">
        <f aca="false">MAX(W1587,V1588)</f>
        <v>3.69920000000001</v>
      </c>
      <c r="X1588" s="70" t="n">
        <f aca="false">W1588-V1588</f>
        <v>0.0950999999999995</v>
      </c>
      <c r="Y1588" s="70" t="n">
        <f aca="false">Y1587+M1588</f>
        <v>3.19434498242428</v>
      </c>
      <c r="Z1588" s="70" t="n">
        <f aca="false">MAX(Z1587,Y1588)</f>
        <v>3.30073013601578</v>
      </c>
      <c r="AA1588" s="70" t="n">
        <f aca="false">Z1588-Y1588</f>
        <v>0.106385153591504</v>
      </c>
      <c r="AB1588" s="72" t="n">
        <f aca="false">AB1587*(1+F1588)</f>
        <v>29.7070180719871</v>
      </c>
      <c r="AC1588" s="73" t="n">
        <f aca="false">MAX(AC1587,AB1588)</f>
        <v>32.7200223819854</v>
      </c>
      <c r="AD1588" s="70" t="n">
        <f aca="false">1-AB1588/AC1588</f>
        <v>0.0920844208119236</v>
      </c>
      <c r="AE1588" s="73" t="n">
        <f aca="false">AE1587*(1+M1588)</f>
        <v>19.7352340326595</v>
      </c>
      <c r="AF1588" s="73" t="n">
        <f aca="false">MAX(AF1587,AE1588)</f>
        <v>21.9841385652661</v>
      </c>
      <c r="AG1588" s="70" t="n">
        <f aca="false">1-AE1588/AF1588</f>
        <v>0.102296686582924</v>
      </c>
      <c r="AH1588" s="74" t="n">
        <f aca="false">IF(R1588&gt;0,AH1587+1,0)</f>
        <v>44</v>
      </c>
      <c r="AI1588" s="74" t="n">
        <f aca="false">IF(U1588&gt;0,AI1587+1,0)</f>
        <v>44</v>
      </c>
      <c r="AJ1588" s="74" t="n">
        <f aca="false">IF(G1588&gt;0,AJ1587+1,0)</f>
        <v>0</v>
      </c>
      <c r="AK1588" s="74" t="n">
        <f aca="false">IF(G1588&lt;=0,AK1587+1,0)</f>
        <v>1</v>
      </c>
      <c r="AL1588" s="74" t="n">
        <f aca="false">IF(K1588&gt;0,AL1587+1,0)</f>
        <v>0</v>
      </c>
      <c r="AM1588" s="74" t="n">
        <f aca="false">IF(K1588&lt;=0,AM1587+1,0)</f>
        <v>1</v>
      </c>
    </row>
    <row r="1589" customFormat="false" ht="15" hidden="false" customHeight="false" outlineLevel="0" collapsed="false">
      <c r="A1589" s="61" t="n">
        <v>1593</v>
      </c>
      <c r="B1589" s="62" t="n">
        <v>44337.40625</v>
      </c>
      <c r="C1589" s="63" t="n">
        <f aca="false">YEAR(B1589)</f>
        <v>2021</v>
      </c>
      <c r="D1589" s="32" t="s">
        <v>277</v>
      </c>
      <c r="E1589" s="64" t="n">
        <v>15040.65</v>
      </c>
      <c r="F1589" s="65" t="n">
        <v>0.0412</v>
      </c>
      <c r="G1589" s="66" t="n">
        <v>619.67478</v>
      </c>
      <c r="H1589" s="67" t="n">
        <f aca="false">E1589+IF(D1589="Long",1,-1)*G1589</f>
        <v>15660.32478</v>
      </c>
      <c r="I1589" s="68" t="n">
        <f aca="false">Assumptions!$B$58</f>
        <v>5.35750011455817</v>
      </c>
      <c r="J1589" s="68" t="n">
        <f aca="false">INDEX(Yearly!$D$5:$D$22,MATCH(C1589,Yearly!$A$5:$A$22,0))</f>
        <v>0.459214295533557</v>
      </c>
      <c r="K1589" s="68" t="n">
        <f aca="false">G1589-I1589-J1589</f>
        <v>613.858065589908</v>
      </c>
      <c r="L1589" s="69" t="n">
        <f aca="false">(I1589+J1589)/Assumptions!$B$8</f>
        <v>0.000256480763443269</v>
      </c>
      <c r="M1589" s="70" t="n">
        <f aca="false">F1589-L1589</f>
        <v>0.0409435192365567</v>
      </c>
      <c r="N1589" s="71" t="n">
        <f aca="false">G1589*Assumptions!$B$7</f>
        <v>4873742.1447</v>
      </c>
      <c r="O1589" s="71" t="n">
        <f aca="false">K1589*Assumptions!$B$7</f>
        <v>4827993.68586463</v>
      </c>
      <c r="P1589" s="68" t="n">
        <f aca="false">P1588+G1589</f>
        <v>27780.26723</v>
      </c>
      <c r="Q1589" s="68" t="n">
        <f aca="false">MAX(Q1588,P1589)</f>
        <v>28550.692185</v>
      </c>
      <c r="R1589" s="68" t="n">
        <f aca="false">Q1589-P1589</f>
        <v>770.424954999999</v>
      </c>
      <c r="S1589" s="68" t="n">
        <f aca="false">S1588+K1589</f>
        <v>18481.636959741</v>
      </c>
      <c r="T1589" s="68" t="n">
        <f aca="false">MAX(T1588,S1589)</f>
        <v>19513.8140631951</v>
      </c>
      <c r="U1589" s="68" t="n">
        <f aca="false">T1589-S1589</f>
        <v>1032.17710345413</v>
      </c>
      <c r="V1589" s="70" t="n">
        <f aca="false">V1588+F1589</f>
        <v>3.64530000000001</v>
      </c>
      <c r="W1589" s="70" t="n">
        <f aca="false">MAX(W1588,V1589)</f>
        <v>3.69920000000001</v>
      </c>
      <c r="X1589" s="70" t="n">
        <f aca="false">W1589-V1589</f>
        <v>0.0538999999999996</v>
      </c>
      <c r="Y1589" s="70" t="n">
        <f aca="false">Y1588+M1589</f>
        <v>3.23528850166083</v>
      </c>
      <c r="Z1589" s="70" t="n">
        <f aca="false">MAX(Z1588,Y1589)</f>
        <v>3.30073013601578</v>
      </c>
      <c r="AA1589" s="70" t="n">
        <f aca="false">Z1589-Y1589</f>
        <v>0.0654416343549471</v>
      </c>
      <c r="AB1589" s="72" t="n">
        <f aca="false">AB1588*(1+F1589)</f>
        <v>30.930947216553</v>
      </c>
      <c r="AC1589" s="73" t="n">
        <f aca="false">MAX(AC1588,AB1589)</f>
        <v>32.7200223819854</v>
      </c>
      <c r="AD1589" s="70" t="n">
        <f aca="false">1-AB1589/AC1589</f>
        <v>0.0546782989493749</v>
      </c>
      <c r="AE1589" s="73" t="n">
        <f aca="false">AE1588*(1+M1589)</f>
        <v>20.5432639669137</v>
      </c>
      <c r="AF1589" s="73" t="n">
        <f aca="false">MAX(AF1588,AE1589)</f>
        <v>21.9841385652661</v>
      </c>
      <c r="AG1589" s="70" t="n">
        <f aca="false">1-AE1589/AF1589</f>
        <v>0.0655415537013109</v>
      </c>
      <c r="AH1589" s="74" t="n">
        <f aca="false">IF(R1589&gt;0,AH1588+1,0)</f>
        <v>45</v>
      </c>
      <c r="AI1589" s="74" t="n">
        <f aca="false">IF(U1589&gt;0,AI1588+1,0)</f>
        <v>45</v>
      </c>
      <c r="AJ1589" s="74" t="n">
        <f aca="false">IF(G1589&gt;0,AJ1588+1,0)</f>
        <v>1</v>
      </c>
      <c r="AK1589" s="74" t="n">
        <f aca="false">IF(G1589&lt;=0,AK1588+1,0)</f>
        <v>0</v>
      </c>
      <c r="AL1589" s="74" t="n">
        <f aca="false">IF(K1589&gt;0,AL1588+1,0)</f>
        <v>1</v>
      </c>
      <c r="AM1589" s="74" t="n">
        <f aca="false">IF(K1589&lt;=0,AM1588+1,0)</f>
        <v>0</v>
      </c>
    </row>
    <row r="1590" customFormat="false" ht="15" hidden="false" customHeight="false" outlineLevel="0" collapsed="false">
      <c r="A1590" s="61" t="n">
        <v>1594</v>
      </c>
      <c r="B1590" s="62" t="n">
        <v>44356.5520833333</v>
      </c>
      <c r="C1590" s="63" t="n">
        <f aca="false">YEAR(B1590)</f>
        <v>2021</v>
      </c>
      <c r="D1590" s="32" t="s">
        <v>276</v>
      </c>
      <c r="E1590" s="64" t="n">
        <v>15660.35</v>
      </c>
      <c r="F1590" s="65" t="n">
        <v>-0.0026</v>
      </c>
      <c r="G1590" s="66" t="n">
        <v>-40.71691</v>
      </c>
      <c r="H1590" s="67" t="n">
        <f aca="false">E1590+IF(D1590="Long",1,-1)*G1590</f>
        <v>15701.06691</v>
      </c>
      <c r="I1590" s="68" t="n">
        <f aca="false">Assumptions!$B$58</f>
        <v>5.35750011455817</v>
      </c>
      <c r="J1590" s="68" t="n">
        <f aca="false">INDEX(Yearly!$D$5:$D$22,MATCH(C1590,Yearly!$A$5:$A$22,0))</f>
        <v>0.459214295533557</v>
      </c>
      <c r="K1590" s="68" t="n">
        <f aca="false">G1590-I1590-J1590</f>
        <v>-46.5336244100917</v>
      </c>
      <c r="L1590" s="69" t="n">
        <f aca="false">(I1590+J1590)/Assumptions!$B$8</f>
        <v>0.000256480763443269</v>
      </c>
      <c r="M1590" s="70" t="n">
        <f aca="false">F1590-L1590</f>
        <v>-0.00285648076344327</v>
      </c>
      <c r="N1590" s="71" t="n">
        <f aca="false">G1590*Assumptions!$B$7</f>
        <v>-320238.49715</v>
      </c>
      <c r="O1590" s="71" t="n">
        <f aca="false">K1590*Assumptions!$B$7</f>
        <v>-365986.955985371</v>
      </c>
      <c r="P1590" s="68" t="n">
        <f aca="false">P1589+G1590</f>
        <v>27739.55032</v>
      </c>
      <c r="Q1590" s="68" t="n">
        <f aca="false">MAX(Q1589,P1590)</f>
        <v>28550.692185</v>
      </c>
      <c r="R1590" s="68" t="n">
        <f aca="false">Q1590-P1590</f>
        <v>811.141864999998</v>
      </c>
      <c r="S1590" s="68" t="n">
        <f aca="false">S1589+K1590</f>
        <v>18435.1033353309</v>
      </c>
      <c r="T1590" s="68" t="n">
        <f aca="false">MAX(T1589,S1590)</f>
        <v>19513.8140631951</v>
      </c>
      <c r="U1590" s="68" t="n">
        <f aca="false">T1590-S1590</f>
        <v>1078.71072786422</v>
      </c>
      <c r="V1590" s="70" t="n">
        <f aca="false">V1589+F1590</f>
        <v>3.64270000000001</v>
      </c>
      <c r="W1590" s="70" t="n">
        <f aca="false">MAX(W1589,V1590)</f>
        <v>3.69920000000001</v>
      </c>
      <c r="X1590" s="70" t="n">
        <f aca="false">W1590-V1590</f>
        <v>0.0564999999999998</v>
      </c>
      <c r="Y1590" s="70" t="n">
        <f aca="false">Y1589+M1590</f>
        <v>3.23243202089739</v>
      </c>
      <c r="Z1590" s="70" t="n">
        <f aca="false">MAX(Z1589,Y1590)</f>
        <v>3.30073013601578</v>
      </c>
      <c r="AA1590" s="70" t="n">
        <f aca="false">Z1590-Y1590</f>
        <v>0.0682981151183904</v>
      </c>
      <c r="AB1590" s="72" t="n">
        <f aca="false">AB1589*(1+F1590)</f>
        <v>30.85052675379</v>
      </c>
      <c r="AC1590" s="73" t="n">
        <f aca="false">MAX(AC1589,AB1590)</f>
        <v>32.7200223819854</v>
      </c>
      <c r="AD1590" s="70" t="n">
        <f aca="false">1-AB1590/AC1590</f>
        <v>0.0571361353721067</v>
      </c>
      <c r="AE1590" s="73" t="n">
        <f aca="false">AE1589*(1+M1590)</f>
        <v>20.4845825285738</v>
      </c>
      <c r="AF1590" s="73" t="n">
        <f aca="false">MAX(AF1589,AE1590)</f>
        <v>21.9841385652661</v>
      </c>
      <c r="AG1590" s="70" t="n">
        <f aca="false">1-AE1590/AF1590</f>
        <v>0.0682108162774001</v>
      </c>
      <c r="AH1590" s="74" t="n">
        <f aca="false">IF(R1590&gt;0,AH1589+1,0)</f>
        <v>46</v>
      </c>
      <c r="AI1590" s="74" t="n">
        <f aca="false">IF(U1590&gt;0,AI1589+1,0)</f>
        <v>46</v>
      </c>
      <c r="AJ1590" s="74" t="n">
        <f aca="false">IF(G1590&gt;0,AJ1589+1,0)</f>
        <v>0</v>
      </c>
      <c r="AK1590" s="74" t="n">
        <f aca="false">IF(G1590&lt;=0,AK1589+1,0)</f>
        <v>1</v>
      </c>
      <c r="AL1590" s="74" t="n">
        <f aca="false">IF(K1590&gt;0,AL1589+1,0)</f>
        <v>0</v>
      </c>
      <c r="AM1590" s="74" t="n">
        <f aca="false">IF(K1590&lt;=0,AM1589+1,0)</f>
        <v>1</v>
      </c>
    </row>
    <row r="1591" customFormat="false" ht="15" hidden="false" customHeight="false" outlineLevel="0" collapsed="false">
      <c r="A1591" s="61" t="n">
        <v>1595</v>
      </c>
      <c r="B1591" s="62" t="n">
        <v>44357.4180555556</v>
      </c>
      <c r="C1591" s="63" t="n">
        <f aca="false">YEAR(B1591)</f>
        <v>2021</v>
      </c>
      <c r="D1591" s="32" t="s">
        <v>277</v>
      </c>
      <c r="E1591" s="64" t="n">
        <v>15700.6</v>
      </c>
      <c r="F1591" s="65" t="n">
        <v>-0.0013</v>
      </c>
      <c r="G1591" s="66" t="n">
        <v>-20.41078</v>
      </c>
      <c r="H1591" s="67" t="n">
        <f aca="false">E1591+IF(D1591="Long",1,-1)*G1591</f>
        <v>15680.18922</v>
      </c>
      <c r="I1591" s="68" t="n">
        <f aca="false">Assumptions!$B$58</f>
        <v>5.35750011455817</v>
      </c>
      <c r="J1591" s="68" t="n">
        <f aca="false">INDEX(Yearly!$D$5:$D$22,MATCH(C1591,Yearly!$A$5:$A$22,0))</f>
        <v>0.459214295533557</v>
      </c>
      <c r="K1591" s="68" t="n">
        <f aca="false">G1591-I1591-J1591</f>
        <v>-26.2274944100917</v>
      </c>
      <c r="L1591" s="69" t="n">
        <f aca="false">(I1591+J1591)/Assumptions!$B$8</f>
        <v>0.000256480763443269</v>
      </c>
      <c r="M1591" s="70" t="n">
        <f aca="false">F1591-L1591</f>
        <v>-0.00155648076344327</v>
      </c>
      <c r="N1591" s="71" t="n">
        <f aca="false">G1591*Assumptions!$B$7</f>
        <v>-160530.7847</v>
      </c>
      <c r="O1591" s="71" t="n">
        <f aca="false">K1591*Assumptions!$B$7</f>
        <v>-206279.243535371</v>
      </c>
      <c r="P1591" s="68" t="n">
        <f aca="false">P1590+G1591</f>
        <v>27719.13954</v>
      </c>
      <c r="Q1591" s="68" t="n">
        <f aca="false">MAX(Q1590,P1591)</f>
        <v>28550.692185</v>
      </c>
      <c r="R1591" s="68" t="n">
        <f aca="false">Q1591-P1591</f>
        <v>831.552644999996</v>
      </c>
      <c r="S1591" s="68" t="n">
        <f aca="false">S1590+K1591</f>
        <v>18408.8758409208</v>
      </c>
      <c r="T1591" s="68" t="n">
        <f aca="false">MAX(T1590,S1591)</f>
        <v>19513.8140631951</v>
      </c>
      <c r="U1591" s="68" t="n">
        <f aca="false">T1591-S1591</f>
        <v>1104.93822227431</v>
      </c>
      <c r="V1591" s="70" t="n">
        <f aca="false">V1590+F1591</f>
        <v>3.64140000000001</v>
      </c>
      <c r="W1591" s="70" t="n">
        <f aca="false">MAX(W1590,V1591)</f>
        <v>3.69920000000001</v>
      </c>
      <c r="X1591" s="70" t="n">
        <f aca="false">W1591-V1591</f>
        <v>0.0577999999999999</v>
      </c>
      <c r="Y1591" s="70" t="n">
        <f aca="false">Y1590+M1591</f>
        <v>3.23087554013395</v>
      </c>
      <c r="Z1591" s="70" t="n">
        <f aca="false">MAX(Z1590,Y1591)</f>
        <v>3.30073013601578</v>
      </c>
      <c r="AA1591" s="70" t="n">
        <f aca="false">Z1591-Y1591</f>
        <v>0.0698545958818335</v>
      </c>
      <c r="AB1591" s="72" t="n">
        <f aca="false">AB1590*(1+F1591)</f>
        <v>30.81042106901</v>
      </c>
      <c r="AC1591" s="73" t="n">
        <f aca="false">MAX(AC1590,AB1591)</f>
        <v>32.7200223819854</v>
      </c>
      <c r="AD1591" s="70" t="n">
        <f aca="false">1-AB1591/AC1591</f>
        <v>0.058361858396123</v>
      </c>
      <c r="AE1591" s="73" t="n">
        <f aca="false">AE1590*(1+M1591)</f>
        <v>20.452698669921</v>
      </c>
      <c r="AF1591" s="73" t="n">
        <f aca="false">MAX(AF1590,AE1591)</f>
        <v>21.9841385652661</v>
      </c>
      <c r="AG1591" s="70" t="n">
        <f aca="false">1-AE1591/AF1591</f>
        <v>0.0696611282174487</v>
      </c>
      <c r="AH1591" s="74" t="n">
        <f aca="false">IF(R1591&gt;0,AH1590+1,0)</f>
        <v>47</v>
      </c>
      <c r="AI1591" s="74" t="n">
        <f aca="false">IF(U1591&gt;0,AI1590+1,0)</f>
        <v>47</v>
      </c>
      <c r="AJ1591" s="74" t="n">
        <f aca="false">IF(G1591&gt;0,AJ1590+1,0)</f>
        <v>0</v>
      </c>
      <c r="AK1591" s="74" t="n">
        <f aca="false">IF(G1591&lt;=0,AK1590+1,0)</f>
        <v>2</v>
      </c>
      <c r="AL1591" s="74" t="n">
        <f aca="false">IF(K1591&gt;0,AL1590+1,0)</f>
        <v>0</v>
      </c>
      <c r="AM1591" s="74" t="n">
        <f aca="false">IF(K1591&lt;=0,AM1590+1,0)</f>
        <v>2</v>
      </c>
    </row>
    <row r="1592" customFormat="false" ht="15" hidden="false" customHeight="false" outlineLevel="0" collapsed="false">
      <c r="A1592" s="61" t="n">
        <v>1596</v>
      </c>
      <c r="B1592" s="62" t="n">
        <v>44361.40625</v>
      </c>
      <c r="C1592" s="63" t="n">
        <f aca="false">YEAR(B1592)</f>
        <v>2021</v>
      </c>
      <c r="D1592" s="32" t="s">
        <v>276</v>
      </c>
      <c r="E1592" s="64" t="n">
        <v>15680.45</v>
      </c>
      <c r="F1592" s="65" t="n">
        <v>-0.0035</v>
      </c>
      <c r="G1592" s="66" t="n">
        <v>-54.881575</v>
      </c>
      <c r="H1592" s="67" t="n">
        <f aca="false">E1592+IF(D1592="Long",1,-1)*G1592</f>
        <v>15735.331575</v>
      </c>
      <c r="I1592" s="68" t="n">
        <f aca="false">Assumptions!$B$58</f>
        <v>5.35750011455817</v>
      </c>
      <c r="J1592" s="68" t="n">
        <f aca="false">INDEX(Yearly!$D$5:$D$22,MATCH(C1592,Yearly!$A$5:$A$22,0))</f>
        <v>0.459214295533557</v>
      </c>
      <c r="K1592" s="68" t="n">
        <f aca="false">G1592-I1592-J1592</f>
        <v>-60.6982894100917</v>
      </c>
      <c r="L1592" s="69" t="n">
        <f aca="false">(I1592+J1592)/Assumptions!$B$8</f>
        <v>0.000256480763443269</v>
      </c>
      <c r="M1592" s="70" t="n">
        <f aca="false">F1592-L1592</f>
        <v>-0.00375648076344327</v>
      </c>
      <c r="N1592" s="71" t="n">
        <f aca="false">G1592*Assumptions!$B$7</f>
        <v>-431643.587375</v>
      </c>
      <c r="O1592" s="71" t="n">
        <f aca="false">K1592*Assumptions!$B$7</f>
        <v>-477392.046210371</v>
      </c>
      <c r="P1592" s="68" t="n">
        <f aca="false">P1591+G1592</f>
        <v>27664.257965</v>
      </c>
      <c r="Q1592" s="68" t="n">
        <f aca="false">MAX(Q1591,P1592)</f>
        <v>28550.692185</v>
      </c>
      <c r="R1592" s="68" t="n">
        <f aca="false">Q1592-P1592</f>
        <v>886.434219999996</v>
      </c>
      <c r="S1592" s="68" t="n">
        <f aca="false">S1591+K1592</f>
        <v>18348.1775515107</v>
      </c>
      <c r="T1592" s="68" t="n">
        <f aca="false">MAX(T1591,S1592)</f>
        <v>19513.8140631951</v>
      </c>
      <c r="U1592" s="68" t="n">
        <f aca="false">T1592-S1592</f>
        <v>1165.6365116844</v>
      </c>
      <c r="V1592" s="70" t="n">
        <f aca="false">V1591+F1592</f>
        <v>3.63790000000001</v>
      </c>
      <c r="W1592" s="70" t="n">
        <f aca="false">MAX(W1591,V1592)</f>
        <v>3.69920000000001</v>
      </c>
      <c r="X1592" s="70" t="n">
        <f aca="false">W1592-V1592</f>
        <v>0.0612999999999997</v>
      </c>
      <c r="Y1592" s="70" t="n">
        <f aca="false">Y1591+M1592</f>
        <v>3.2271190593705</v>
      </c>
      <c r="Z1592" s="70" t="n">
        <f aca="false">MAX(Z1591,Y1592)</f>
        <v>3.30073013601578</v>
      </c>
      <c r="AA1592" s="70" t="n">
        <f aca="false">Z1592-Y1592</f>
        <v>0.0736110766452769</v>
      </c>
      <c r="AB1592" s="72" t="n">
        <f aca="false">AB1591*(1+F1592)</f>
        <v>30.7025845952685</v>
      </c>
      <c r="AC1592" s="73" t="n">
        <f aca="false">MAX(AC1591,AB1592)</f>
        <v>32.7200223819854</v>
      </c>
      <c r="AD1592" s="70" t="n">
        <f aca="false">1-AB1592/AC1592</f>
        <v>0.0616575918917365</v>
      </c>
      <c r="AE1592" s="73" t="n">
        <f aca="false">AE1591*(1+M1592)</f>
        <v>20.3758685008069</v>
      </c>
      <c r="AF1592" s="73" t="n">
        <f aca="false">MAX(AF1591,AE1592)</f>
        <v>21.9841385652661</v>
      </c>
      <c r="AG1592" s="70" t="n">
        <f aca="false">1-AE1592/AF1592</f>
        <v>0.0731559282927834</v>
      </c>
      <c r="AH1592" s="74" t="n">
        <f aca="false">IF(R1592&gt;0,AH1591+1,0)</f>
        <v>48</v>
      </c>
      <c r="AI1592" s="74" t="n">
        <f aca="false">IF(U1592&gt;0,AI1591+1,0)</f>
        <v>48</v>
      </c>
      <c r="AJ1592" s="74" t="n">
        <f aca="false">IF(G1592&gt;0,AJ1591+1,0)</f>
        <v>0</v>
      </c>
      <c r="AK1592" s="74" t="n">
        <f aca="false">IF(G1592&lt;=0,AK1591+1,0)</f>
        <v>3</v>
      </c>
      <c r="AL1592" s="74" t="n">
        <f aca="false">IF(K1592&gt;0,AL1591+1,0)</f>
        <v>0</v>
      </c>
      <c r="AM1592" s="74" t="n">
        <f aca="false">IF(K1592&lt;=0,AM1591+1,0)</f>
        <v>3</v>
      </c>
    </row>
    <row r="1593" customFormat="false" ht="15" hidden="false" customHeight="false" outlineLevel="0" collapsed="false">
      <c r="A1593" s="61" t="n">
        <v>1597</v>
      </c>
      <c r="B1593" s="62" t="n">
        <v>44361.53125</v>
      </c>
      <c r="C1593" s="63" t="n">
        <f aca="false">YEAR(B1593)</f>
        <v>2021</v>
      </c>
      <c r="D1593" s="32" t="s">
        <v>277</v>
      </c>
      <c r="E1593" s="64" t="n">
        <v>15736.1</v>
      </c>
      <c r="F1593" s="65" t="n">
        <v>0.003</v>
      </c>
      <c r="G1593" s="66" t="n">
        <v>47.2083</v>
      </c>
      <c r="H1593" s="67" t="n">
        <f aca="false">E1593+IF(D1593="Long",1,-1)*G1593</f>
        <v>15783.3083</v>
      </c>
      <c r="I1593" s="68" t="n">
        <f aca="false">Assumptions!$B$58</f>
        <v>5.35750011455817</v>
      </c>
      <c r="J1593" s="68" t="n">
        <f aca="false">INDEX(Yearly!$D$5:$D$22,MATCH(C1593,Yearly!$A$5:$A$22,0))</f>
        <v>0.459214295533557</v>
      </c>
      <c r="K1593" s="68" t="n">
        <f aca="false">G1593-I1593-J1593</f>
        <v>41.3915855899083</v>
      </c>
      <c r="L1593" s="69" t="n">
        <f aca="false">(I1593+J1593)/Assumptions!$B$8</f>
        <v>0.000256480763443269</v>
      </c>
      <c r="M1593" s="70" t="n">
        <f aca="false">F1593-L1593</f>
        <v>0.00274351923655673</v>
      </c>
      <c r="N1593" s="71" t="n">
        <f aca="false">G1593*Assumptions!$B$7</f>
        <v>371293.2795</v>
      </c>
      <c r="O1593" s="71" t="n">
        <f aca="false">K1593*Assumptions!$B$7</f>
        <v>325544.820664629</v>
      </c>
      <c r="P1593" s="68" t="n">
        <f aca="false">P1592+G1593</f>
        <v>27711.466265</v>
      </c>
      <c r="Q1593" s="68" t="n">
        <f aca="false">MAX(Q1592,P1593)</f>
        <v>28550.692185</v>
      </c>
      <c r="R1593" s="68" t="n">
        <f aca="false">Q1593-P1593</f>
        <v>839.225919999997</v>
      </c>
      <c r="S1593" s="68" t="n">
        <f aca="false">S1592+K1593</f>
        <v>18389.5691371006</v>
      </c>
      <c r="T1593" s="68" t="n">
        <f aca="false">MAX(T1592,S1593)</f>
        <v>19513.8140631951</v>
      </c>
      <c r="U1593" s="68" t="n">
        <f aca="false">T1593-S1593</f>
        <v>1124.24492609449</v>
      </c>
      <c r="V1593" s="70" t="n">
        <f aca="false">V1592+F1593</f>
        <v>3.64090000000001</v>
      </c>
      <c r="W1593" s="70" t="n">
        <f aca="false">MAX(W1592,V1593)</f>
        <v>3.69920000000001</v>
      </c>
      <c r="X1593" s="70" t="n">
        <f aca="false">W1593-V1593</f>
        <v>0.0582999999999996</v>
      </c>
      <c r="Y1593" s="70" t="n">
        <f aca="false">Y1592+M1593</f>
        <v>3.22986257860706</v>
      </c>
      <c r="Z1593" s="70" t="n">
        <f aca="false">MAX(Z1592,Y1593)</f>
        <v>3.30073013601578</v>
      </c>
      <c r="AA1593" s="70" t="n">
        <f aca="false">Z1593-Y1593</f>
        <v>0.0708675574087203</v>
      </c>
      <c r="AB1593" s="72" t="n">
        <f aca="false">AB1592*(1+F1593)</f>
        <v>30.7946923490543</v>
      </c>
      <c r="AC1593" s="73" t="n">
        <f aca="false">MAX(AC1592,AB1593)</f>
        <v>32.7200223819854</v>
      </c>
      <c r="AD1593" s="70" t="n">
        <f aca="false">1-AB1593/AC1593</f>
        <v>0.0588425646674118</v>
      </c>
      <c r="AE1593" s="73" t="n">
        <f aca="false">AE1592*(1+M1593)</f>
        <v>20.4317700880004</v>
      </c>
      <c r="AF1593" s="73" t="n">
        <f aca="false">MAX(AF1592,AE1593)</f>
        <v>21.9841385652661</v>
      </c>
      <c r="AG1593" s="70" t="n">
        <f aca="false">1-AE1593/AF1593</f>
        <v>0.0706131137527661</v>
      </c>
      <c r="AH1593" s="74" t="n">
        <f aca="false">IF(R1593&gt;0,AH1592+1,0)</f>
        <v>49</v>
      </c>
      <c r="AI1593" s="74" t="n">
        <f aca="false">IF(U1593&gt;0,AI1592+1,0)</f>
        <v>49</v>
      </c>
      <c r="AJ1593" s="74" t="n">
        <f aca="false">IF(G1593&gt;0,AJ1592+1,0)</f>
        <v>1</v>
      </c>
      <c r="AK1593" s="74" t="n">
        <f aca="false">IF(G1593&lt;=0,AK1592+1,0)</f>
        <v>0</v>
      </c>
      <c r="AL1593" s="74" t="n">
        <f aca="false">IF(K1593&gt;0,AL1592+1,0)</f>
        <v>1</v>
      </c>
      <c r="AM1593" s="74" t="n">
        <f aca="false">IF(K1593&lt;=0,AM1592+1,0)</f>
        <v>0</v>
      </c>
    </row>
    <row r="1594" customFormat="false" ht="15" hidden="false" customHeight="false" outlineLevel="0" collapsed="false">
      <c r="A1594" s="61" t="n">
        <v>1598</v>
      </c>
      <c r="B1594" s="62" t="n">
        <v>44363.46875</v>
      </c>
      <c r="C1594" s="63" t="n">
        <f aca="false">YEAR(B1594)</f>
        <v>2021</v>
      </c>
      <c r="D1594" s="32" t="s">
        <v>276</v>
      </c>
      <c r="E1594" s="64" t="n">
        <v>15783.8</v>
      </c>
      <c r="F1594" s="65" t="n">
        <v>-0.0014</v>
      </c>
      <c r="G1594" s="66" t="n">
        <v>-22.09732</v>
      </c>
      <c r="H1594" s="67" t="n">
        <f aca="false">E1594+IF(D1594="Long",1,-1)*G1594</f>
        <v>15805.89732</v>
      </c>
      <c r="I1594" s="68" t="n">
        <f aca="false">Assumptions!$B$58</f>
        <v>5.35750011455817</v>
      </c>
      <c r="J1594" s="68" t="n">
        <f aca="false">INDEX(Yearly!$D$5:$D$22,MATCH(C1594,Yearly!$A$5:$A$22,0))</f>
        <v>0.459214295533557</v>
      </c>
      <c r="K1594" s="68" t="n">
        <f aca="false">G1594-I1594-J1594</f>
        <v>-27.9140344100917</v>
      </c>
      <c r="L1594" s="69" t="n">
        <f aca="false">(I1594+J1594)/Assumptions!$B$8</f>
        <v>0.000256480763443269</v>
      </c>
      <c r="M1594" s="70" t="n">
        <f aca="false">F1594-L1594</f>
        <v>-0.00165648076344327</v>
      </c>
      <c r="N1594" s="71" t="n">
        <f aca="false">G1594*Assumptions!$B$7</f>
        <v>-173795.4218</v>
      </c>
      <c r="O1594" s="71" t="n">
        <f aca="false">K1594*Assumptions!$B$7</f>
        <v>-219543.880635371</v>
      </c>
      <c r="P1594" s="68" t="n">
        <f aca="false">P1593+G1594</f>
        <v>27689.368945</v>
      </c>
      <c r="Q1594" s="68" t="n">
        <f aca="false">MAX(Q1593,P1594)</f>
        <v>28550.692185</v>
      </c>
      <c r="R1594" s="68" t="n">
        <f aca="false">Q1594-P1594</f>
        <v>861.323239999998</v>
      </c>
      <c r="S1594" s="68" t="n">
        <f aca="false">S1593+K1594</f>
        <v>18361.6551026905</v>
      </c>
      <c r="T1594" s="68" t="n">
        <f aca="false">MAX(T1593,S1594)</f>
        <v>19513.8140631951</v>
      </c>
      <c r="U1594" s="68" t="n">
        <f aca="false">T1594-S1594</f>
        <v>1152.15896050458</v>
      </c>
      <c r="V1594" s="70" t="n">
        <f aca="false">V1593+F1594</f>
        <v>3.63950000000001</v>
      </c>
      <c r="W1594" s="70" t="n">
        <f aca="false">MAX(W1593,V1594)</f>
        <v>3.69920000000001</v>
      </c>
      <c r="X1594" s="70" t="n">
        <f aca="false">W1594-V1594</f>
        <v>0.0596999999999994</v>
      </c>
      <c r="Y1594" s="70" t="n">
        <f aca="false">Y1593+M1594</f>
        <v>3.22820609784362</v>
      </c>
      <c r="Z1594" s="70" t="n">
        <f aca="false">MAX(Z1593,Y1594)</f>
        <v>3.30073013601578</v>
      </c>
      <c r="AA1594" s="70" t="n">
        <f aca="false">Z1594-Y1594</f>
        <v>0.0725240381721637</v>
      </c>
      <c r="AB1594" s="72" t="n">
        <f aca="false">AB1593*(1+F1594)</f>
        <v>30.7515797797656</v>
      </c>
      <c r="AC1594" s="73" t="n">
        <f aca="false">MAX(AC1593,AB1594)</f>
        <v>32.7200223819854</v>
      </c>
      <c r="AD1594" s="70" t="n">
        <f aca="false">1-AB1594/AC1594</f>
        <v>0.0601601850768774</v>
      </c>
      <c r="AE1594" s="73" t="n">
        <f aca="false">AE1593*(1+M1594)</f>
        <v>20.3979252538865</v>
      </c>
      <c r="AF1594" s="73" t="n">
        <f aca="false">MAX(AF1593,AE1594)</f>
        <v>21.9841385652661</v>
      </c>
      <c r="AG1594" s="70" t="n">
        <f aca="false">1-AE1594/AF1594</f>
        <v>0.0721526252516311</v>
      </c>
      <c r="AH1594" s="74" t="n">
        <f aca="false">IF(R1594&gt;0,AH1593+1,0)</f>
        <v>50</v>
      </c>
      <c r="AI1594" s="74" t="n">
        <f aca="false">IF(U1594&gt;0,AI1593+1,0)</f>
        <v>50</v>
      </c>
      <c r="AJ1594" s="74" t="n">
        <f aca="false">IF(G1594&gt;0,AJ1593+1,0)</f>
        <v>0</v>
      </c>
      <c r="AK1594" s="74" t="n">
        <f aca="false">IF(G1594&lt;=0,AK1593+1,0)</f>
        <v>1</v>
      </c>
      <c r="AL1594" s="74" t="n">
        <f aca="false">IF(K1594&gt;0,AL1593+1,0)</f>
        <v>0</v>
      </c>
      <c r="AM1594" s="74" t="n">
        <f aca="false">IF(K1594&lt;=0,AM1593+1,0)</f>
        <v>1</v>
      </c>
    </row>
    <row r="1595" customFormat="false" ht="15" hidden="false" customHeight="false" outlineLevel="0" collapsed="false">
      <c r="A1595" s="61" t="n">
        <v>1599</v>
      </c>
      <c r="B1595" s="62" t="n">
        <v>44363.5847222222</v>
      </c>
      <c r="C1595" s="63" t="n">
        <f aca="false">YEAR(B1595)</f>
        <v>2021</v>
      </c>
      <c r="D1595" s="32" t="s">
        <v>277</v>
      </c>
      <c r="E1595" s="64" t="n">
        <v>15805.8</v>
      </c>
      <c r="F1595" s="65" t="n">
        <v>-0.002</v>
      </c>
      <c r="G1595" s="66" t="n">
        <v>-31.6116</v>
      </c>
      <c r="H1595" s="67" t="n">
        <f aca="false">E1595+IF(D1595="Long",1,-1)*G1595</f>
        <v>15774.1884</v>
      </c>
      <c r="I1595" s="68" t="n">
        <f aca="false">Assumptions!$B$58</f>
        <v>5.35750011455817</v>
      </c>
      <c r="J1595" s="68" t="n">
        <f aca="false">INDEX(Yearly!$D$5:$D$22,MATCH(C1595,Yearly!$A$5:$A$22,0))</f>
        <v>0.459214295533557</v>
      </c>
      <c r="K1595" s="68" t="n">
        <f aca="false">G1595-I1595-J1595</f>
        <v>-37.4283144100917</v>
      </c>
      <c r="L1595" s="69" t="n">
        <f aca="false">(I1595+J1595)/Assumptions!$B$8</f>
        <v>0.000256480763443269</v>
      </c>
      <c r="M1595" s="70" t="n">
        <f aca="false">F1595-L1595</f>
        <v>-0.00225648076344327</v>
      </c>
      <c r="N1595" s="71" t="n">
        <f aca="false">G1595*Assumptions!$B$7</f>
        <v>-248625.234</v>
      </c>
      <c r="O1595" s="71" t="n">
        <f aca="false">K1595*Assumptions!$B$7</f>
        <v>-294373.692835371</v>
      </c>
      <c r="P1595" s="68" t="n">
        <f aca="false">P1594+G1595</f>
        <v>27657.757345</v>
      </c>
      <c r="Q1595" s="68" t="n">
        <f aca="false">MAX(Q1594,P1595)</f>
        <v>28550.692185</v>
      </c>
      <c r="R1595" s="68" t="n">
        <f aca="false">Q1595-P1595</f>
        <v>892.934839999998</v>
      </c>
      <c r="S1595" s="68" t="n">
        <f aca="false">S1594+K1595</f>
        <v>18324.2267882804</v>
      </c>
      <c r="T1595" s="68" t="n">
        <f aca="false">MAX(T1594,S1595)</f>
        <v>19513.8140631951</v>
      </c>
      <c r="U1595" s="68" t="n">
        <f aca="false">T1595-S1595</f>
        <v>1189.58727491468</v>
      </c>
      <c r="V1595" s="70" t="n">
        <f aca="false">V1594+F1595</f>
        <v>3.63750000000001</v>
      </c>
      <c r="W1595" s="70" t="n">
        <f aca="false">MAX(W1594,V1595)</f>
        <v>3.69920000000001</v>
      </c>
      <c r="X1595" s="70" t="n">
        <f aca="false">W1595-V1595</f>
        <v>0.0616999999999992</v>
      </c>
      <c r="Y1595" s="70" t="n">
        <f aca="false">Y1594+M1595</f>
        <v>3.22594961708017</v>
      </c>
      <c r="Z1595" s="70" t="n">
        <f aca="false">MAX(Z1594,Y1595)</f>
        <v>3.30073013601578</v>
      </c>
      <c r="AA1595" s="70" t="n">
        <f aca="false">Z1595-Y1595</f>
        <v>0.074780518935607</v>
      </c>
      <c r="AB1595" s="72" t="n">
        <f aca="false">AB1594*(1+F1595)</f>
        <v>30.6900766202061</v>
      </c>
      <c r="AC1595" s="73" t="n">
        <f aca="false">MAX(AC1594,AB1595)</f>
        <v>32.7200223819854</v>
      </c>
      <c r="AD1595" s="70" t="n">
        <f aca="false">1-AB1595/AC1595</f>
        <v>0.0620398647067236</v>
      </c>
      <c r="AE1595" s="73" t="n">
        <f aca="false">AE1594*(1+M1595)</f>
        <v>20.351897727937</v>
      </c>
      <c r="AF1595" s="73" t="n">
        <f aca="false">MAX(AF1594,AE1595)</f>
        <v>21.9841385652661</v>
      </c>
      <c r="AG1595" s="70" t="n">
        <f aca="false">1-AE1595/AF1595</f>
        <v>0.0742462950041622</v>
      </c>
      <c r="AH1595" s="74" t="n">
        <f aca="false">IF(R1595&gt;0,AH1594+1,0)</f>
        <v>51</v>
      </c>
      <c r="AI1595" s="74" t="n">
        <f aca="false">IF(U1595&gt;0,AI1594+1,0)</f>
        <v>51</v>
      </c>
      <c r="AJ1595" s="74" t="n">
        <f aca="false">IF(G1595&gt;0,AJ1594+1,0)</f>
        <v>0</v>
      </c>
      <c r="AK1595" s="74" t="n">
        <f aca="false">IF(G1595&lt;=0,AK1594+1,0)</f>
        <v>2</v>
      </c>
      <c r="AL1595" s="74" t="n">
        <f aca="false">IF(K1595&gt;0,AL1594+1,0)</f>
        <v>0</v>
      </c>
      <c r="AM1595" s="74" t="n">
        <f aca="false">IF(K1595&lt;=0,AM1594+1,0)</f>
        <v>2</v>
      </c>
    </row>
    <row r="1596" customFormat="false" ht="15" hidden="false" customHeight="false" outlineLevel="0" collapsed="false">
      <c r="A1596" s="61" t="n">
        <v>1600</v>
      </c>
      <c r="B1596" s="62" t="n">
        <v>44363.6368055556</v>
      </c>
      <c r="C1596" s="63" t="n">
        <f aca="false">YEAR(B1596)</f>
        <v>2021</v>
      </c>
      <c r="D1596" s="32" t="s">
        <v>276</v>
      </c>
      <c r="E1596" s="64" t="n">
        <v>15774.65</v>
      </c>
      <c r="F1596" s="65" t="n">
        <v>0.0153</v>
      </c>
      <c r="G1596" s="66" t="n">
        <v>241.352145</v>
      </c>
      <c r="H1596" s="67" t="n">
        <f aca="false">E1596+IF(D1596="Long",1,-1)*G1596</f>
        <v>15533.297855</v>
      </c>
      <c r="I1596" s="68" t="n">
        <f aca="false">Assumptions!$B$58</f>
        <v>5.35750011455817</v>
      </c>
      <c r="J1596" s="68" t="n">
        <f aca="false">INDEX(Yearly!$D$5:$D$22,MATCH(C1596,Yearly!$A$5:$A$22,0))</f>
        <v>0.459214295533557</v>
      </c>
      <c r="K1596" s="68" t="n">
        <f aca="false">G1596-I1596-J1596</f>
        <v>235.535430589908</v>
      </c>
      <c r="L1596" s="69" t="n">
        <f aca="false">(I1596+J1596)/Assumptions!$B$8</f>
        <v>0.000256480763443269</v>
      </c>
      <c r="M1596" s="70" t="n">
        <f aca="false">F1596-L1596</f>
        <v>0.0150435192365567</v>
      </c>
      <c r="N1596" s="71" t="n">
        <f aca="false">G1596*Assumptions!$B$7</f>
        <v>1898234.620425</v>
      </c>
      <c r="O1596" s="71" t="n">
        <f aca="false">K1596*Assumptions!$B$7</f>
        <v>1852486.16158963</v>
      </c>
      <c r="P1596" s="68" t="n">
        <f aca="false">P1595+G1596</f>
        <v>27899.10949</v>
      </c>
      <c r="Q1596" s="68" t="n">
        <f aca="false">MAX(Q1595,P1596)</f>
        <v>28550.692185</v>
      </c>
      <c r="R1596" s="68" t="n">
        <f aca="false">Q1596-P1596</f>
        <v>651.582694999997</v>
      </c>
      <c r="S1596" s="68" t="n">
        <f aca="false">S1595+K1596</f>
        <v>18559.7622188704</v>
      </c>
      <c r="T1596" s="68" t="n">
        <f aca="false">MAX(T1595,S1596)</f>
        <v>19513.8140631951</v>
      </c>
      <c r="U1596" s="68" t="n">
        <f aca="false">T1596-S1596</f>
        <v>954.051844324767</v>
      </c>
      <c r="V1596" s="70" t="n">
        <f aca="false">V1595+F1596</f>
        <v>3.65280000000001</v>
      </c>
      <c r="W1596" s="70" t="n">
        <f aca="false">MAX(W1595,V1596)</f>
        <v>3.69920000000001</v>
      </c>
      <c r="X1596" s="70" t="n">
        <f aca="false">W1596-V1596</f>
        <v>0.0463999999999993</v>
      </c>
      <c r="Y1596" s="70" t="n">
        <f aca="false">Y1595+M1596</f>
        <v>3.24099313631673</v>
      </c>
      <c r="Z1596" s="70" t="n">
        <f aca="false">MAX(Z1595,Y1596)</f>
        <v>3.30073013601578</v>
      </c>
      <c r="AA1596" s="70" t="n">
        <f aca="false">Z1596-Y1596</f>
        <v>0.0597369996990502</v>
      </c>
      <c r="AB1596" s="72" t="n">
        <f aca="false">AB1595*(1+F1596)</f>
        <v>31.1596347924952</v>
      </c>
      <c r="AC1596" s="73" t="n">
        <f aca="false">MAX(AC1595,AB1596)</f>
        <v>32.7200223819854</v>
      </c>
      <c r="AD1596" s="70" t="n">
        <f aca="false">1-AB1596/AC1596</f>
        <v>0.0476890746367364</v>
      </c>
      <c r="AE1596" s="73" t="n">
        <f aca="false">AE1595*(1+M1596)</f>
        <v>20.6580618929076</v>
      </c>
      <c r="AF1596" s="73" t="n">
        <f aca="false">MAX(AF1595,AE1596)</f>
        <v>21.9841385652661</v>
      </c>
      <c r="AG1596" s="70" t="n">
        <f aca="false">1-AE1596/AF1596</f>
        <v>0.0603197013347436</v>
      </c>
      <c r="AH1596" s="74" t="n">
        <f aca="false">IF(R1596&gt;0,AH1595+1,0)</f>
        <v>52</v>
      </c>
      <c r="AI1596" s="74" t="n">
        <f aca="false">IF(U1596&gt;0,AI1595+1,0)</f>
        <v>52</v>
      </c>
      <c r="AJ1596" s="74" t="n">
        <f aca="false">IF(G1596&gt;0,AJ1595+1,0)</f>
        <v>1</v>
      </c>
      <c r="AK1596" s="74" t="n">
        <f aca="false">IF(G1596&lt;=0,AK1595+1,0)</f>
        <v>0</v>
      </c>
      <c r="AL1596" s="74" t="n">
        <f aca="false">IF(K1596&gt;0,AL1595+1,0)</f>
        <v>1</v>
      </c>
      <c r="AM1596" s="74" t="n">
        <f aca="false">IF(K1596&lt;=0,AM1595+1,0)</f>
        <v>0</v>
      </c>
    </row>
    <row r="1597" customFormat="false" ht="15" hidden="false" customHeight="false" outlineLevel="0" collapsed="false">
      <c r="A1597" s="61" t="n">
        <v>1601</v>
      </c>
      <c r="B1597" s="62" t="n">
        <v>44368.3854166667</v>
      </c>
      <c r="C1597" s="63" t="n">
        <f aca="false">YEAR(B1597)</f>
        <v>2021</v>
      </c>
      <c r="D1597" s="32" t="s">
        <v>277</v>
      </c>
      <c r="E1597" s="64" t="n">
        <v>15533.1</v>
      </c>
      <c r="F1597" s="65" t="n">
        <v>0.0032</v>
      </c>
      <c r="G1597" s="66" t="n">
        <v>49.70592</v>
      </c>
      <c r="H1597" s="67" t="n">
        <f aca="false">E1597+IF(D1597="Long",1,-1)*G1597</f>
        <v>15582.80592</v>
      </c>
      <c r="I1597" s="68" t="n">
        <f aca="false">Assumptions!$B$58</f>
        <v>5.35750011455817</v>
      </c>
      <c r="J1597" s="68" t="n">
        <f aca="false">INDEX(Yearly!$D$5:$D$22,MATCH(C1597,Yearly!$A$5:$A$22,0))</f>
        <v>0.459214295533557</v>
      </c>
      <c r="K1597" s="68" t="n">
        <f aca="false">G1597-I1597-J1597</f>
        <v>43.8892055899083</v>
      </c>
      <c r="L1597" s="69" t="n">
        <f aca="false">(I1597+J1597)/Assumptions!$B$8</f>
        <v>0.000256480763443269</v>
      </c>
      <c r="M1597" s="70" t="n">
        <f aca="false">F1597-L1597</f>
        <v>0.00294351923655673</v>
      </c>
      <c r="N1597" s="71" t="n">
        <f aca="false">G1597*Assumptions!$B$7</f>
        <v>390937.0608</v>
      </c>
      <c r="O1597" s="71" t="n">
        <f aca="false">K1597*Assumptions!$B$7</f>
        <v>345188.601964629</v>
      </c>
      <c r="P1597" s="68" t="n">
        <f aca="false">P1596+G1597</f>
        <v>27948.81541</v>
      </c>
      <c r="Q1597" s="68" t="n">
        <f aca="false">MAX(Q1596,P1597)</f>
        <v>28550.692185</v>
      </c>
      <c r="R1597" s="68" t="n">
        <f aca="false">Q1597-P1597</f>
        <v>601.876774999997</v>
      </c>
      <c r="S1597" s="68" t="n">
        <f aca="false">S1596+K1597</f>
        <v>18603.6514244603</v>
      </c>
      <c r="T1597" s="68" t="n">
        <f aca="false">MAX(T1596,S1597)</f>
        <v>19513.8140631951</v>
      </c>
      <c r="U1597" s="68" t="n">
        <f aca="false">T1597-S1597</f>
        <v>910.162638734859</v>
      </c>
      <c r="V1597" s="70" t="n">
        <f aca="false">V1596+F1597</f>
        <v>3.65600000000001</v>
      </c>
      <c r="W1597" s="70" t="n">
        <f aca="false">MAX(W1596,V1597)</f>
        <v>3.69920000000001</v>
      </c>
      <c r="X1597" s="70" t="n">
        <f aca="false">W1597-V1597</f>
        <v>0.0431999999999992</v>
      </c>
      <c r="Y1597" s="70" t="n">
        <f aca="false">Y1596+M1597</f>
        <v>3.24393665555329</v>
      </c>
      <c r="Z1597" s="70" t="n">
        <f aca="false">MAX(Z1596,Y1597)</f>
        <v>3.30073013601578</v>
      </c>
      <c r="AA1597" s="70" t="n">
        <f aca="false">Z1597-Y1597</f>
        <v>0.0567934804624937</v>
      </c>
      <c r="AB1597" s="72" t="n">
        <f aca="false">AB1596*(1+F1597)</f>
        <v>31.2593456238312</v>
      </c>
      <c r="AC1597" s="73" t="n">
        <f aca="false">MAX(AC1596,AB1597)</f>
        <v>32.7200223819854</v>
      </c>
      <c r="AD1597" s="70" t="n">
        <f aca="false">1-AB1597/AC1597</f>
        <v>0.044641679675574</v>
      </c>
      <c r="AE1597" s="73" t="n">
        <f aca="false">AE1596*(1+M1597)</f>
        <v>20.7188692954794</v>
      </c>
      <c r="AF1597" s="73" t="n">
        <f aca="false">MAX(AF1596,AE1597)</f>
        <v>21.9841385652661</v>
      </c>
      <c r="AG1597" s="70" t="n">
        <f aca="false">1-AE1597/AF1597</f>
        <v>0.057553734299409</v>
      </c>
      <c r="AH1597" s="74" t="n">
        <f aca="false">IF(R1597&gt;0,AH1596+1,0)</f>
        <v>53</v>
      </c>
      <c r="AI1597" s="74" t="n">
        <f aca="false">IF(U1597&gt;0,AI1596+1,0)</f>
        <v>53</v>
      </c>
      <c r="AJ1597" s="74" t="n">
        <f aca="false">IF(G1597&gt;0,AJ1596+1,0)</f>
        <v>2</v>
      </c>
      <c r="AK1597" s="74" t="n">
        <f aca="false">IF(G1597&lt;=0,AK1596+1,0)</f>
        <v>0</v>
      </c>
      <c r="AL1597" s="74" t="n">
        <f aca="false">IF(K1597&gt;0,AL1596+1,0)</f>
        <v>2</v>
      </c>
      <c r="AM1597" s="74" t="n">
        <f aca="false">IF(K1597&lt;=0,AM1596+1,0)</f>
        <v>0</v>
      </c>
    </row>
    <row r="1598" customFormat="false" ht="15" hidden="false" customHeight="false" outlineLevel="0" collapsed="false">
      <c r="A1598" s="61" t="n">
        <v>1602</v>
      </c>
      <c r="B1598" s="62" t="n">
        <v>44368.40625</v>
      </c>
      <c r="C1598" s="63" t="n">
        <f aca="false">YEAR(B1598)</f>
        <v>2021</v>
      </c>
      <c r="D1598" s="32" t="s">
        <v>276</v>
      </c>
      <c r="E1598" s="64" t="n">
        <v>15582.75</v>
      </c>
      <c r="F1598" s="65" t="n">
        <v>-0.0085</v>
      </c>
      <c r="G1598" s="66" t="n">
        <v>-132.453375</v>
      </c>
      <c r="H1598" s="67" t="n">
        <f aca="false">E1598+IF(D1598="Long",1,-1)*G1598</f>
        <v>15715.203375</v>
      </c>
      <c r="I1598" s="68" t="n">
        <f aca="false">Assumptions!$B$58</f>
        <v>5.35750011455817</v>
      </c>
      <c r="J1598" s="68" t="n">
        <f aca="false">INDEX(Yearly!$D$5:$D$22,MATCH(C1598,Yearly!$A$5:$A$22,0))</f>
        <v>0.459214295533557</v>
      </c>
      <c r="K1598" s="68" t="n">
        <f aca="false">G1598-I1598-J1598</f>
        <v>-138.270089410092</v>
      </c>
      <c r="L1598" s="69" t="n">
        <f aca="false">(I1598+J1598)/Assumptions!$B$8</f>
        <v>0.000256480763443269</v>
      </c>
      <c r="M1598" s="70" t="n">
        <f aca="false">F1598-L1598</f>
        <v>-0.00875648076344327</v>
      </c>
      <c r="N1598" s="71" t="n">
        <f aca="false">G1598*Assumptions!$B$7</f>
        <v>-1041745.794375</v>
      </c>
      <c r="O1598" s="71" t="n">
        <f aca="false">K1598*Assumptions!$B$7</f>
        <v>-1087494.25321037</v>
      </c>
      <c r="P1598" s="68" t="n">
        <f aca="false">P1597+G1598</f>
        <v>27816.362035</v>
      </c>
      <c r="Q1598" s="68" t="n">
        <f aca="false">MAX(Q1597,P1598)</f>
        <v>28550.692185</v>
      </c>
      <c r="R1598" s="68" t="n">
        <f aca="false">Q1598-P1598</f>
        <v>734.330149999998</v>
      </c>
      <c r="S1598" s="68" t="n">
        <f aca="false">S1597+K1598</f>
        <v>18465.3813350502</v>
      </c>
      <c r="T1598" s="68" t="n">
        <f aca="false">MAX(T1597,S1598)</f>
        <v>19513.8140631951</v>
      </c>
      <c r="U1598" s="68" t="n">
        <f aca="false">T1598-S1598</f>
        <v>1048.43272814495</v>
      </c>
      <c r="V1598" s="70" t="n">
        <f aca="false">V1597+F1598</f>
        <v>3.64750000000001</v>
      </c>
      <c r="W1598" s="70" t="n">
        <f aca="false">MAX(W1597,V1598)</f>
        <v>3.69920000000001</v>
      </c>
      <c r="X1598" s="70" t="n">
        <f aca="false">W1598-V1598</f>
        <v>0.0516999999999994</v>
      </c>
      <c r="Y1598" s="70" t="n">
        <f aca="false">Y1597+M1598</f>
        <v>3.23518017478984</v>
      </c>
      <c r="Z1598" s="70" t="n">
        <f aca="false">MAX(Z1597,Y1598)</f>
        <v>3.30073013601578</v>
      </c>
      <c r="AA1598" s="70" t="n">
        <f aca="false">Z1598-Y1598</f>
        <v>0.0655499612259369</v>
      </c>
      <c r="AB1598" s="72" t="n">
        <f aca="false">AB1597*(1+F1598)</f>
        <v>30.9936411860287</v>
      </c>
      <c r="AC1598" s="73" t="n">
        <f aca="false">MAX(AC1597,AB1598)</f>
        <v>32.7200223819854</v>
      </c>
      <c r="AD1598" s="70" t="n">
        <f aca="false">1-AB1598/AC1598</f>
        <v>0.0527622253983315</v>
      </c>
      <c r="AE1598" s="73" t="n">
        <f aca="false">AE1597*(1+M1598)</f>
        <v>20.5374449150532</v>
      </c>
      <c r="AF1598" s="73" t="n">
        <f aca="false">MAX(AF1597,AE1598)</f>
        <v>21.9841385652661</v>
      </c>
      <c r="AG1598" s="70" t="n">
        <f aca="false">1-AE1598/AF1598</f>
        <v>0.0658062468955952</v>
      </c>
      <c r="AH1598" s="74" t="n">
        <f aca="false">IF(R1598&gt;0,AH1597+1,0)</f>
        <v>54</v>
      </c>
      <c r="AI1598" s="74" t="n">
        <f aca="false">IF(U1598&gt;0,AI1597+1,0)</f>
        <v>54</v>
      </c>
      <c r="AJ1598" s="74" t="n">
        <f aca="false">IF(G1598&gt;0,AJ1597+1,0)</f>
        <v>0</v>
      </c>
      <c r="AK1598" s="74" t="n">
        <f aca="false">IF(G1598&lt;=0,AK1597+1,0)</f>
        <v>1</v>
      </c>
      <c r="AL1598" s="74" t="n">
        <f aca="false">IF(K1598&gt;0,AL1597+1,0)</f>
        <v>0</v>
      </c>
      <c r="AM1598" s="74" t="n">
        <f aca="false">IF(K1598&lt;=0,AM1597+1,0)</f>
        <v>1</v>
      </c>
    </row>
    <row r="1599" customFormat="false" ht="15" hidden="false" customHeight="false" outlineLevel="0" collapsed="false">
      <c r="A1599" s="61" t="n">
        <v>1603</v>
      </c>
      <c r="B1599" s="62" t="n">
        <v>44368.59375</v>
      </c>
      <c r="C1599" s="63" t="n">
        <f aca="false">YEAR(B1599)</f>
        <v>2021</v>
      </c>
      <c r="D1599" s="32" t="s">
        <v>277</v>
      </c>
      <c r="E1599" s="64" t="n">
        <v>15715.75</v>
      </c>
      <c r="F1599" s="65" t="n">
        <v>0.001</v>
      </c>
      <c r="G1599" s="66" t="n">
        <v>15.71575</v>
      </c>
      <c r="H1599" s="67" t="n">
        <f aca="false">E1599+IF(D1599="Long",1,-1)*G1599</f>
        <v>15731.46575</v>
      </c>
      <c r="I1599" s="68" t="n">
        <f aca="false">Assumptions!$B$58</f>
        <v>5.35750011455817</v>
      </c>
      <c r="J1599" s="68" t="n">
        <f aca="false">INDEX(Yearly!$D$5:$D$22,MATCH(C1599,Yearly!$A$5:$A$22,0))</f>
        <v>0.459214295533557</v>
      </c>
      <c r="K1599" s="68" t="n">
        <f aca="false">G1599-I1599-J1599</f>
        <v>9.89903558990828</v>
      </c>
      <c r="L1599" s="69" t="n">
        <f aca="false">(I1599+J1599)/Assumptions!$B$8</f>
        <v>0.000256480763443269</v>
      </c>
      <c r="M1599" s="70" t="n">
        <f aca="false">F1599-L1599</f>
        <v>0.000743519236556731</v>
      </c>
      <c r="N1599" s="71" t="n">
        <f aca="false">G1599*Assumptions!$B$7</f>
        <v>123604.37375</v>
      </c>
      <c r="O1599" s="71" t="n">
        <f aca="false">K1599*Assumptions!$B$7</f>
        <v>77855.9149146286</v>
      </c>
      <c r="P1599" s="68" t="n">
        <f aca="false">P1598+G1599</f>
        <v>27832.077785</v>
      </c>
      <c r="Q1599" s="68" t="n">
        <f aca="false">MAX(Q1598,P1599)</f>
        <v>28550.692185</v>
      </c>
      <c r="R1599" s="68" t="n">
        <f aca="false">Q1599-P1599</f>
        <v>718.614399999999</v>
      </c>
      <c r="S1599" s="68" t="n">
        <f aca="false">S1598+K1599</f>
        <v>18475.2803706401</v>
      </c>
      <c r="T1599" s="68" t="n">
        <f aca="false">MAX(T1598,S1599)</f>
        <v>19513.8140631951</v>
      </c>
      <c r="U1599" s="68" t="n">
        <f aca="false">T1599-S1599</f>
        <v>1038.53369255504</v>
      </c>
      <c r="V1599" s="70" t="n">
        <f aca="false">V1598+F1599</f>
        <v>3.64850000000001</v>
      </c>
      <c r="W1599" s="70" t="n">
        <f aca="false">MAX(W1598,V1599)</f>
        <v>3.69920000000001</v>
      </c>
      <c r="X1599" s="70" t="n">
        <f aca="false">W1599-V1599</f>
        <v>0.0506999999999995</v>
      </c>
      <c r="Y1599" s="70" t="n">
        <f aca="false">Y1598+M1599</f>
        <v>3.2359236940264</v>
      </c>
      <c r="Z1599" s="70" t="n">
        <f aca="false">MAX(Z1598,Y1599)</f>
        <v>3.30073013601578</v>
      </c>
      <c r="AA1599" s="70" t="n">
        <f aca="false">Z1599-Y1599</f>
        <v>0.0648064419893801</v>
      </c>
      <c r="AB1599" s="72" t="n">
        <f aca="false">AB1598*(1+F1599)</f>
        <v>31.0246348272147</v>
      </c>
      <c r="AC1599" s="73" t="n">
        <f aca="false">MAX(AC1598,AB1599)</f>
        <v>32.7200223819854</v>
      </c>
      <c r="AD1599" s="70" t="n">
        <f aca="false">1-AB1599/AC1599</f>
        <v>0.0518149876237299</v>
      </c>
      <c r="AE1599" s="73" t="n">
        <f aca="false">AE1598*(1+M1599)</f>
        <v>20.5527149004173</v>
      </c>
      <c r="AF1599" s="73" t="n">
        <f aca="false">MAX(AF1598,AE1599)</f>
        <v>21.9841385652661</v>
      </c>
      <c r="AG1599" s="70" t="n">
        <f aca="false">1-AE1599/AF1599</f>
        <v>0.065111655869491</v>
      </c>
      <c r="AH1599" s="74" t="n">
        <f aca="false">IF(R1599&gt;0,AH1598+1,0)</f>
        <v>55</v>
      </c>
      <c r="AI1599" s="74" t="n">
        <f aca="false">IF(U1599&gt;0,AI1598+1,0)</f>
        <v>55</v>
      </c>
      <c r="AJ1599" s="74" t="n">
        <f aca="false">IF(G1599&gt;0,AJ1598+1,0)</f>
        <v>1</v>
      </c>
      <c r="AK1599" s="74" t="n">
        <f aca="false">IF(G1599&lt;=0,AK1598+1,0)</f>
        <v>0</v>
      </c>
      <c r="AL1599" s="74" t="n">
        <f aca="false">IF(K1599&gt;0,AL1598+1,0)</f>
        <v>1</v>
      </c>
      <c r="AM1599" s="74" t="n">
        <f aca="false">IF(K1599&lt;=0,AM1598+1,0)</f>
        <v>0</v>
      </c>
    </row>
    <row r="1600" customFormat="false" ht="15" hidden="false" customHeight="false" outlineLevel="0" collapsed="false">
      <c r="A1600" s="61" t="n">
        <v>1604</v>
      </c>
      <c r="B1600" s="62" t="n">
        <v>44370.53125</v>
      </c>
      <c r="C1600" s="63" t="n">
        <f aca="false">YEAR(B1600)</f>
        <v>2021</v>
      </c>
      <c r="D1600" s="32" t="s">
        <v>276</v>
      </c>
      <c r="E1600" s="64" t="n">
        <v>15731.65</v>
      </c>
      <c r="F1600" s="65" t="n">
        <v>-0.0011</v>
      </c>
      <c r="G1600" s="66" t="n">
        <v>-17.304815</v>
      </c>
      <c r="H1600" s="67" t="n">
        <f aca="false">E1600+IF(D1600="Long",1,-1)*G1600</f>
        <v>15748.954815</v>
      </c>
      <c r="I1600" s="68" t="n">
        <f aca="false">Assumptions!$B$58</f>
        <v>5.35750011455817</v>
      </c>
      <c r="J1600" s="68" t="n">
        <f aca="false">INDEX(Yearly!$D$5:$D$22,MATCH(C1600,Yearly!$A$5:$A$22,0))</f>
        <v>0.459214295533557</v>
      </c>
      <c r="K1600" s="68" t="n">
        <f aca="false">G1600-I1600-J1600</f>
        <v>-23.1215294100917</v>
      </c>
      <c r="L1600" s="69" t="n">
        <f aca="false">(I1600+J1600)/Assumptions!$B$8</f>
        <v>0.000256480763443269</v>
      </c>
      <c r="M1600" s="70" t="n">
        <f aca="false">F1600-L1600</f>
        <v>-0.00135648076344327</v>
      </c>
      <c r="N1600" s="71" t="n">
        <f aca="false">G1600*Assumptions!$B$7</f>
        <v>-136102.369975</v>
      </c>
      <c r="O1600" s="71" t="n">
        <f aca="false">K1600*Assumptions!$B$7</f>
        <v>-181850.828810371</v>
      </c>
      <c r="P1600" s="68" t="n">
        <f aca="false">P1599+G1600</f>
        <v>27814.77297</v>
      </c>
      <c r="Q1600" s="68" t="n">
        <f aca="false">MAX(Q1599,P1600)</f>
        <v>28550.692185</v>
      </c>
      <c r="R1600" s="68" t="n">
        <f aca="false">Q1600-P1600</f>
        <v>735.919214999998</v>
      </c>
      <c r="S1600" s="68" t="n">
        <f aca="false">S1599+K1600</f>
        <v>18452.15884123</v>
      </c>
      <c r="T1600" s="68" t="n">
        <f aca="false">MAX(T1599,S1600)</f>
        <v>19513.8140631951</v>
      </c>
      <c r="U1600" s="68" t="n">
        <f aca="false">T1600-S1600</f>
        <v>1061.65522196513</v>
      </c>
      <c r="V1600" s="70" t="n">
        <f aca="false">V1599+F1600</f>
        <v>3.64740000000001</v>
      </c>
      <c r="W1600" s="70" t="n">
        <f aca="false">MAX(W1599,V1600)</f>
        <v>3.69920000000001</v>
      </c>
      <c r="X1600" s="70" t="n">
        <f aca="false">W1600-V1600</f>
        <v>0.0517999999999996</v>
      </c>
      <c r="Y1600" s="70" t="n">
        <f aca="false">Y1599+M1600</f>
        <v>3.23456721326296</v>
      </c>
      <c r="Z1600" s="70" t="n">
        <f aca="false">MAX(Z1599,Y1600)</f>
        <v>3.30073013601578</v>
      </c>
      <c r="AA1600" s="70" t="n">
        <f aca="false">Z1600-Y1600</f>
        <v>0.0661629227528233</v>
      </c>
      <c r="AB1600" s="72" t="n">
        <f aca="false">AB1599*(1+F1600)</f>
        <v>30.9905077289048</v>
      </c>
      <c r="AC1600" s="73" t="n">
        <f aca="false">MAX(AC1599,AB1600)</f>
        <v>32.7200223819854</v>
      </c>
      <c r="AD1600" s="70" t="n">
        <f aca="false">1-AB1600/AC1600</f>
        <v>0.0528579911373438</v>
      </c>
      <c r="AE1600" s="73" t="n">
        <f aca="false">AE1599*(1+M1600)</f>
        <v>20.5248355380184</v>
      </c>
      <c r="AF1600" s="73" t="n">
        <f aca="false">MAX(AF1599,AE1600)</f>
        <v>21.9841385652661</v>
      </c>
      <c r="AG1600" s="70" t="n">
        <f aca="false">1-AE1600/AF1600</f>
        <v>0.0663798139242714</v>
      </c>
      <c r="AH1600" s="74" t="n">
        <f aca="false">IF(R1600&gt;0,AH1599+1,0)</f>
        <v>56</v>
      </c>
      <c r="AI1600" s="74" t="n">
        <f aca="false">IF(U1600&gt;0,AI1599+1,0)</f>
        <v>56</v>
      </c>
      <c r="AJ1600" s="74" t="n">
        <f aca="false">IF(G1600&gt;0,AJ1599+1,0)</f>
        <v>0</v>
      </c>
      <c r="AK1600" s="74" t="n">
        <f aca="false">IF(G1600&lt;=0,AK1599+1,0)</f>
        <v>1</v>
      </c>
      <c r="AL1600" s="74" t="n">
        <f aca="false">IF(K1600&gt;0,AL1599+1,0)</f>
        <v>0</v>
      </c>
      <c r="AM1600" s="74" t="n">
        <f aca="false">IF(K1600&lt;=0,AM1599+1,0)</f>
        <v>1</v>
      </c>
    </row>
    <row r="1601" customFormat="false" ht="15" hidden="false" customHeight="false" outlineLevel="0" collapsed="false">
      <c r="A1601" s="61" t="n">
        <v>1605</v>
      </c>
      <c r="B1601" s="62" t="n">
        <v>44370.59375</v>
      </c>
      <c r="C1601" s="63" t="n">
        <f aca="false">YEAR(B1601)</f>
        <v>2021</v>
      </c>
      <c r="D1601" s="32" t="s">
        <v>277</v>
      </c>
      <c r="E1601" s="64" t="n">
        <v>15748.6</v>
      </c>
      <c r="F1601" s="65" t="n">
        <v>-0.003</v>
      </c>
      <c r="G1601" s="66" t="n">
        <v>-47.2458</v>
      </c>
      <c r="H1601" s="67" t="n">
        <f aca="false">E1601+IF(D1601="Long",1,-1)*G1601</f>
        <v>15701.3542</v>
      </c>
      <c r="I1601" s="68" t="n">
        <f aca="false">Assumptions!$B$58</f>
        <v>5.35750011455817</v>
      </c>
      <c r="J1601" s="68" t="n">
        <f aca="false">INDEX(Yearly!$D$5:$D$22,MATCH(C1601,Yearly!$A$5:$A$22,0))</f>
        <v>0.459214295533557</v>
      </c>
      <c r="K1601" s="68" t="n">
        <f aca="false">G1601-I1601-J1601</f>
        <v>-53.0625144100917</v>
      </c>
      <c r="L1601" s="69" t="n">
        <f aca="false">(I1601+J1601)/Assumptions!$B$8</f>
        <v>0.000256480763443269</v>
      </c>
      <c r="M1601" s="70" t="n">
        <f aca="false">F1601-L1601</f>
        <v>-0.00325648076344327</v>
      </c>
      <c r="N1601" s="71" t="n">
        <f aca="false">G1601*Assumptions!$B$7</f>
        <v>-371588.217</v>
      </c>
      <c r="O1601" s="71" t="n">
        <f aca="false">K1601*Assumptions!$B$7</f>
        <v>-417336.675835371</v>
      </c>
      <c r="P1601" s="68" t="n">
        <f aca="false">P1600+G1601</f>
        <v>27767.52717</v>
      </c>
      <c r="Q1601" s="68" t="n">
        <f aca="false">MAX(Q1600,P1601)</f>
        <v>28550.692185</v>
      </c>
      <c r="R1601" s="68" t="n">
        <f aca="false">Q1601-P1601</f>
        <v>783.165014999999</v>
      </c>
      <c r="S1601" s="68" t="n">
        <f aca="false">S1600+K1601</f>
        <v>18399.0963268199</v>
      </c>
      <c r="T1601" s="68" t="n">
        <f aca="false">MAX(T1600,S1601)</f>
        <v>19513.8140631951</v>
      </c>
      <c r="U1601" s="68" t="n">
        <f aca="false">T1601-S1601</f>
        <v>1114.71773637523</v>
      </c>
      <c r="V1601" s="70" t="n">
        <f aca="false">V1600+F1601</f>
        <v>3.64440000000001</v>
      </c>
      <c r="W1601" s="70" t="n">
        <f aca="false">MAX(W1600,V1601)</f>
        <v>3.69920000000001</v>
      </c>
      <c r="X1601" s="70" t="n">
        <f aca="false">W1601-V1601</f>
        <v>0.0547999999999997</v>
      </c>
      <c r="Y1601" s="70" t="n">
        <f aca="false">Y1600+M1601</f>
        <v>3.23131073249951</v>
      </c>
      <c r="Z1601" s="70" t="n">
        <f aca="false">MAX(Z1600,Y1601)</f>
        <v>3.30073013601578</v>
      </c>
      <c r="AA1601" s="70" t="n">
        <f aca="false">Z1601-Y1601</f>
        <v>0.0694194035162665</v>
      </c>
      <c r="AB1601" s="72" t="n">
        <f aca="false">AB1600*(1+F1601)</f>
        <v>30.897536205718</v>
      </c>
      <c r="AC1601" s="73" t="n">
        <f aca="false">MAX(AC1600,AB1601)</f>
        <v>32.7200223819854</v>
      </c>
      <c r="AD1601" s="70" t="n">
        <f aca="false">1-AB1601/AC1601</f>
        <v>0.0556994171639318</v>
      </c>
      <c r="AE1601" s="73" t="n">
        <f aca="false">AE1600*(1+M1601)</f>
        <v>20.457996805916</v>
      </c>
      <c r="AF1601" s="73" t="n">
        <f aca="false">MAX(AF1600,AE1601)</f>
        <v>21.9841385652661</v>
      </c>
      <c r="AG1601" s="70" t="n">
        <f aca="false">1-AE1601/AF1601</f>
        <v>0.0694201301005893</v>
      </c>
      <c r="AH1601" s="74" t="n">
        <f aca="false">IF(R1601&gt;0,AH1600+1,0)</f>
        <v>57</v>
      </c>
      <c r="AI1601" s="74" t="n">
        <f aca="false">IF(U1601&gt;0,AI1600+1,0)</f>
        <v>57</v>
      </c>
      <c r="AJ1601" s="74" t="n">
        <f aca="false">IF(G1601&gt;0,AJ1600+1,0)</f>
        <v>0</v>
      </c>
      <c r="AK1601" s="74" t="n">
        <f aca="false">IF(G1601&lt;=0,AK1600+1,0)</f>
        <v>2</v>
      </c>
      <c r="AL1601" s="74" t="n">
        <f aca="false">IF(K1601&gt;0,AL1600+1,0)</f>
        <v>0</v>
      </c>
      <c r="AM1601" s="74" t="n">
        <f aca="false">IF(K1601&lt;=0,AM1600+1,0)</f>
        <v>2</v>
      </c>
    </row>
    <row r="1602" customFormat="false" ht="15" hidden="false" customHeight="false" outlineLevel="0" collapsed="false">
      <c r="A1602" s="61" t="n">
        <v>1606</v>
      </c>
      <c r="B1602" s="62" t="n">
        <v>44370.6145833333</v>
      </c>
      <c r="C1602" s="63" t="n">
        <f aca="false">YEAR(B1602)</f>
        <v>2021</v>
      </c>
      <c r="D1602" s="32" t="s">
        <v>276</v>
      </c>
      <c r="E1602" s="64" t="n">
        <v>15701.75</v>
      </c>
      <c r="F1602" s="65" t="n">
        <v>-0.002</v>
      </c>
      <c r="G1602" s="66" t="n">
        <v>-31.4035</v>
      </c>
      <c r="H1602" s="67" t="n">
        <f aca="false">E1602+IF(D1602="Long",1,-1)*G1602</f>
        <v>15733.1535</v>
      </c>
      <c r="I1602" s="68" t="n">
        <f aca="false">Assumptions!$B$58</f>
        <v>5.35750011455817</v>
      </c>
      <c r="J1602" s="68" t="n">
        <f aca="false">INDEX(Yearly!$D$5:$D$22,MATCH(C1602,Yearly!$A$5:$A$22,0))</f>
        <v>0.459214295533557</v>
      </c>
      <c r="K1602" s="68" t="n">
        <f aca="false">G1602-I1602-J1602</f>
        <v>-37.2202144100917</v>
      </c>
      <c r="L1602" s="69" t="n">
        <f aca="false">(I1602+J1602)/Assumptions!$B$8</f>
        <v>0.000256480763443269</v>
      </c>
      <c r="M1602" s="70" t="n">
        <f aca="false">F1602-L1602</f>
        <v>-0.00225648076344327</v>
      </c>
      <c r="N1602" s="71" t="n">
        <f aca="false">G1602*Assumptions!$B$7</f>
        <v>-246988.5275</v>
      </c>
      <c r="O1602" s="71" t="n">
        <f aca="false">K1602*Assumptions!$B$7</f>
        <v>-292736.986335371</v>
      </c>
      <c r="P1602" s="68" t="n">
        <f aca="false">P1601+G1602</f>
        <v>27736.12367</v>
      </c>
      <c r="Q1602" s="68" t="n">
        <f aca="false">MAX(Q1601,P1602)</f>
        <v>28550.692185</v>
      </c>
      <c r="R1602" s="68" t="n">
        <f aca="false">Q1602-P1602</f>
        <v>814.568514999999</v>
      </c>
      <c r="S1602" s="68" t="n">
        <f aca="false">S1601+K1602</f>
        <v>18361.8761124098</v>
      </c>
      <c r="T1602" s="68" t="n">
        <f aca="false">MAX(T1601,S1602)</f>
        <v>19513.8140631951</v>
      </c>
      <c r="U1602" s="68" t="n">
        <f aca="false">T1602-S1602</f>
        <v>1151.93795078532</v>
      </c>
      <c r="V1602" s="70" t="n">
        <f aca="false">V1601+F1602</f>
        <v>3.64240000000001</v>
      </c>
      <c r="W1602" s="70" t="n">
        <f aca="false">MAX(W1601,V1602)</f>
        <v>3.69920000000001</v>
      </c>
      <c r="X1602" s="70" t="n">
        <f aca="false">W1602-V1602</f>
        <v>0.0567999999999995</v>
      </c>
      <c r="Y1602" s="70" t="n">
        <f aca="false">Y1601+M1602</f>
        <v>3.22905425173607</v>
      </c>
      <c r="Z1602" s="70" t="n">
        <f aca="false">MAX(Z1601,Y1602)</f>
        <v>3.30073013601578</v>
      </c>
      <c r="AA1602" s="70" t="n">
        <f aca="false">Z1602-Y1602</f>
        <v>0.0716758842797098</v>
      </c>
      <c r="AB1602" s="72" t="n">
        <f aca="false">AB1601*(1+F1602)</f>
        <v>30.8357411333066</v>
      </c>
      <c r="AC1602" s="73" t="n">
        <f aca="false">MAX(AC1601,AB1602)</f>
        <v>32.7200223819854</v>
      </c>
      <c r="AD1602" s="70" t="n">
        <f aca="false">1-AB1602/AC1602</f>
        <v>0.0575880183296039</v>
      </c>
      <c r="AE1602" s="73" t="n">
        <f aca="false">AE1601*(1+M1602)</f>
        <v>20.4118337296648</v>
      </c>
      <c r="AF1602" s="73" t="n">
        <f aca="false">MAX(AF1601,AE1602)</f>
        <v>21.9841385652661</v>
      </c>
      <c r="AG1602" s="70" t="n">
        <f aca="false">1-AE1602/AF1602</f>
        <v>0.0715199656758649</v>
      </c>
      <c r="AH1602" s="74" t="n">
        <f aca="false">IF(R1602&gt;0,AH1601+1,0)</f>
        <v>58</v>
      </c>
      <c r="AI1602" s="74" t="n">
        <f aca="false">IF(U1602&gt;0,AI1601+1,0)</f>
        <v>58</v>
      </c>
      <c r="AJ1602" s="74" t="n">
        <f aca="false">IF(G1602&gt;0,AJ1601+1,0)</f>
        <v>0</v>
      </c>
      <c r="AK1602" s="74" t="n">
        <f aca="false">IF(G1602&lt;=0,AK1601+1,0)</f>
        <v>3</v>
      </c>
      <c r="AL1602" s="74" t="n">
        <f aca="false">IF(K1602&gt;0,AL1601+1,0)</f>
        <v>0</v>
      </c>
      <c r="AM1602" s="74" t="n">
        <f aca="false">IF(K1602&lt;=0,AM1601+1,0)</f>
        <v>3</v>
      </c>
    </row>
    <row r="1603" customFormat="false" ht="15" hidden="false" customHeight="false" outlineLevel="0" collapsed="false">
      <c r="A1603" s="61" t="n">
        <v>1607</v>
      </c>
      <c r="B1603" s="62" t="n">
        <v>44371.4138888889</v>
      </c>
      <c r="C1603" s="63" t="n">
        <f aca="false">YEAR(B1603)</f>
        <v>2021</v>
      </c>
      <c r="D1603" s="32" t="s">
        <v>277</v>
      </c>
      <c r="E1603" s="64" t="n">
        <v>15732.7</v>
      </c>
      <c r="F1603" s="65" t="n">
        <v>0.0023</v>
      </c>
      <c r="G1603" s="66" t="n">
        <v>36.18521</v>
      </c>
      <c r="H1603" s="67" t="n">
        <f aca="false">E1603+IF(D1603="Long",1,-1)*G1603</f>
        <v>15768.88521</v>
      </c>
      <c r="I1603" s="68" t="n">
        <f aca="false">Assumptions!$B$58</f>
        <v>5.35750011455817</v>
      </c>
      <c r="J1603" s="68" t="n">
        <f aca="false">INDEX(Yearly!$D$5:$D$22,MATCH(C1603,Yearly!$A$5:$A$22,0))</f>
        <v>0.459214295533557</v>
      </c>
      <c r="K1603" s="68" t="n">
        <f aca="false">G1603-I1603-J1603</f>
        <v>30.3684955899083</v>
      </c>
      <c r="L1603" s="69" t="n">
        <f aca="false">(I1603+J1603)/Assumptions!$B$8</f>
        <v>0.000256480763443269</v>
      </c>
      <c r="M1603" s="70" t="n">
        <f aca="false">F1603-L1603</f>
        <v>0.00204351923655673</v>
      </c>
      <c r="N1603" s="71" t="n">
        <f aca="false">G1603*Assumptions!$B$7</f>
        <v>284596.67665</v>
      </c>
      <c r="O1603" s="71" t="n">
        <f aca="false">K1603*Assumptions!$B$7</f>
        <v>238848.217814629</v>
      </c>
      <c r="P1603" s="68" t="n">
        <f aca="false">P1602+G1603</f>
        <v>27772.30888</v>
      </c>
      <c r="Q1603" s="68" t="n">
        <f aca="false">MAX(Q1602,P1603)</f>
        <v>28550.692185</v>
      </c>
      <c r="R1603" s="68" t="n">
        <f aca="false">Q1603-P1603</f>
        <v>778.383304999999</v>
      </c>
      <c r="S1603" s="68" t="n">
        <f aca="false">S1602+K1603</f>
        <v>18392.2446079997</v>
      </c>
      <c r="T1603" s="68" t="n">
        <f aca="false">MAX(T1602,S1603)</f>
        <v>19513.8140631951</v>
      </c>
      <c r="U1603" s="68" t="n">
        <f aca="false">T1603-S1603</f>
        <v>1121.56945519541</v>
      </c>
      <c r="V1603" s="70" t="n">
        <f aca="false">V1602+F1603</f>
        <v>3.64470000000001</v>
      </c>
      <c r="W1603" s="70" t="n">
        <f aca="false">MAX(W1602,V1603)</f>
        <v>3.69920000000001</v>
      </c>
      <c r="X1603" s="70" t="n">
        <f aca="false">W1603-V1603</f>
        <v>0.0544999999999996</v>
      </c>
      <c r="Y1603" s="70" t="n">
        <f aca="false">Y1602+M1603</f>
        <v>3.23109777097263</v>
      </c>
      <c r="Z1603" s="70" t="n">
        <f aca="false">MAX(Z1602,Y1603)</f>
        <v>3.30073013601578</v>
      </c>
      <c r="AA1603" s="70" t="n">
        <f aca="false">Z1603-Y1603</f>
        <v>0.069632365043153</v>
      </c>
      <c r="AB1603" s="72" t="n">
        <f aca="false">AB1602*(1+F1603)</f>
        <v>30.9066633379132</v>
      </c>
      <c r="AC1603" s="73" t="n">
        <f aca="false">MAX(AC1602,AB1603)</f>
        <v>32.7200223819854</v>
      </c>
      <c r="AD1603" s="70" t="n">
        <f aca="false">1-AB1603/AC1603</f>
        <v>0.055420470771762</v>
      </c>
      <c r="AE1603" s="73" t="n">
        <f aca="false">AE1602*(1+M1603)</f>
        <v>20.4535457045448</v>
      </c>
      <c r="AF1603" s="73" t="n">
        <f aca="false">MAX(AF1602,AE1603)</f>
        <v>21.9841385652661</v>
      </c>
      <c r="AG1603" s="70" t="n">
        <f aca="false">1-AE1603/AF1603</f>
        <v>0.0696225988649647</v>
      </c>
      <c r="AH1603" s="74" t="n">
        <f aca="false">IF(R1603&gt;0,AH1602+1,0)</f>
        <v>59</v>
      </c>
      <c r="AI1603" s="74" t="n">
        <f aca="false">IF(U1603&gt;0,AI1602+1,0)</f>
        <v>59</v>
      </c>
      <c r="AJ1603" s="74" t="n">
        <f aca="false">IF(G1603&gt;0,AJ1602+1,0)</f>
        <v>1</v>
      </c>
      <c r="AK1603" s="74" t="n">
        <f aca="false">IF(G1603&lt;=0,AK1602+1,0)</f>
        <v>0</v>
      </c>
      <c r="AL1603" s="74" t="n">
        <f aca="false">IF(K1603&gt;0,AL1602+1,0)</f>
        <v>1</v>
      </c>
      <c r="AM1603" s="74" t="n">
        <f aca="false">IF(K1603&lt;=0,AM1602+1,0)</f>
        <v>0</v>
      </c>
    </row>
    <row r="1604" customFormat="false" ht="15" hidden="false" customHeight="false" outlineLevel="0" collapsed="false">
      <c r="A1604" s="61" t="n">
        <v>1608</v>
      </c>
      <c r="B1604" s="62" t="n">
        <v>44376.4270833333</v>
      </c>
      <c r="C1604" s="63" t="n">
        <f aca="false">YEAR(B1604)</f>
        <v>2021</v>
      </c>
      <c r="D1604" s="32" t="s">
        <v>276</v>
      </c>
      <c r="E1604" s="64" t="n">
        <v>15768.3</v>
      </c>
      <c r="F1604" s="65" t="n">
        <v>-0.0008</v>
      </c>
      <c r="G1604" s="66" t="n">
        <v>-12.61464</v>
      </c>
      <c r="H1604" s="67" t="n">
        <f aca="false">E1604+IF(D1604="Long",1,-1)*G1604</f>
        <v>15780.91464</v>
      </c>
      <c r="I1604" s="68" t="n">
        <f aca="false">Assumptions!$B$58</f>
        <v>5.35750011455817</v>
      </c>
      <c r="J1604" s="68" t="n">
        <f aca="false">INDEX(Yearly!$D$5:$D$22,MATCH(C1604,Yearly!$A$5:$A$22,0))</f>
        <v>0.459214295533557</v>
      </c>
      <c r="K1604" s="68" t="n">
        <f aca="false">G1604-I1604-J1604</f>
        <v>-18.4313544100917</v>
      </c>
      <c r="L1604" s="69" t="n">
        <f aca="false">(I1604+J1604)/Assumptions!$B$8</f>
        <v>0.000256480763443269</v>
      </c>
      <c r="M1604" s="70" t="n">
        <f aca="false">F1604-L1604</f>
        <v>-0.00105648076344327</v>
      </c>
      <c r="N1604" s="71" t="n">
        <f aca="false">G1604*Assumptions!$B$7</f>
        <v>-99214.1436</v>
      </c>
      <c r="O1604" s="71" t="n">
        <f aca="false">K1604*Assumptions!$B$7</f>
        <v>-144962.602435371</v>
      </c>
      <c r="P1604" s="68" t="n">
        <f aca="false">P1603+G1604</f>
        <v>27759.69424</v>
      </c>
      <c r="Q1604" s="68" t="n">
        <f aca="false">MAX(Q1603,P1604)</f>
        <v>28550.692185</v>
      </c>
      <c r="R1604" s="68" t="n">
        <f aca="false">Q1604-P1604</f>
        <v>790.997944999999</v>
      </c>
      <c r="S1604" s="68" t="n">
        <f aca="false">S1603+K1604</f>
        <v>18373.8132535896</v>
      </c>
      <c r="T1604" s="68" t="n">
        <f aca="false">MAX(T1603,S1604)</f>
        <v>19513.8140631951</v>
      </c>
      <c r="U1604" s="68" t="n">
        <f aca="false">T1604-S1604</f>
        <v>1140.0008096055</v>
      </c>
      <c r="V1604" s="70" t="n">
        <f aca="false">V1603+F1604</f>
        <v>3.64390000000001</v>
      </c>
      <c r="W1604" s="70" t="n">
        <f aca="false">MAX(W1603,V1604)</f>
        <v>3.69920000000001</v>
      </c>
      <c r="X1604" s="70" t="n">
        <f aca="false">W1604-V1604</f>
        <v>0.0552999999999995</v>
      </c>
      <c r="Y1604" s="70" t="n">
        <f aca="false">Y1603+M1604</f>
        <v>3.23004129020918</v>
      </c>
      <c r="Z1604" s="70" t="n">
        <f aca="false">MAX(Z1603,Y1604)</f>
        <v>3.30073013601578</v>
      </c>
      <c r="AA1604" s="70" t="n">
        <f aca="false">Z1604-Y1604</f>
        <v>0.0706888458065964</v>
      </c>
      <c r="AB1604" s="72" t="n">
        <f aca="false">AB1603*(1+F1604)</f>
        <v>30.8819380072429</v>
      </c>
      <c r="AC1604" s="73" t="n">
        <f aca="false">MAX(AC1603,AB1604)</f>
        <v>32.7200223819854</v>
      </c>
      <c r="AD1604" s="70" t="n">
        <f aca="false">1-AB1604/AC1604</f>
        <v>0.0561761343951447</v>
      </c>
      <c r="AE1604" s="73" t="n">
        <f aca="false">AE1603*(1+M1604)</f>
        <v>20.4319369269637</v>
      </c>
      <c r="AF1604" s="73" t="n">
        <f aca="false">MAX(AF1603,AE1604)</f>
        <v>21.9841385652661</v>
      </c>
      <c r="AG1604" s="70" t="n">
        <f aca="false">1-AE1604/AF1604</f>
        <v>0.0706055246920062</v>
      </c>
      <c r="AH1604" s="74" t="n">
        <f aca="false">IF(R1604&gt;0,AH1603+1,0)</f>
        <v>60</v>
      </c>
      <c r="AI1604" s="74" t="n">
        <f aca="false">IF(U1604&gt;0,AI1603+1,0)</f>
        <v>60</v>
      </c>
      <c r="AJ1604" s="74" t="n">
        <f aca="false">IF(G1604&gt;0,AJ1603+1,0)</f>
        <v>0</v>
      </c>
      <c r="AK1604" s="74" t="n">
        <f aca="false">IF(G1604&lt;=0,AK1603+1,0)</f>
        <v>1</v>
      </c>
      <c r="AL1604" s="74" t="n">
        <f aca="false">IF(K1604&gt;0,AL1603+1,0)</f>
        <v>0</v>
      </c>
      <c r="AM1604" s="74" t="n">
        <f aca="false">IF(K1604&lt;=0,AM1603+1,0)</f>
        <v>1</v>
      </c>
    </row>
    <row r="1605" customFormat="false" ht="15" hidden="false" customHeight="false" outlineLevel="0" collapsed="false">
      <c r="A1605" s="61" t="n">
        <v>1609</v>
      </c>
      <c r="B1605" s="62" t="n">
        <v>44377.40625</v>
      </c>
      <c r="C1605" s="63" t="n">
        <f aca="false">YEAR(B1605)</f>
        <v>2021</v>
      </c>
      <c r="D1605" s="32" t="s">
        <v>277</v>
      </c>
      <c r="E1605" s="64" t="n">
        <v>15781.05</v>
      </c>
      <c r="F1605" s="65" t="n">
        <v>0.0001</v>
      </c>
      <c r="G1605" s="66" t="n">
        <v>1.578105</v>
      </c>
      <c r="H1605" s="67" t="n">
        <f aca="false">E1605+IF(D1605="Long",1,-1)*G1605</f>
        <v>15782.628105</v>
      </c>
      <c r="I1605" s="68" t="n">
        <f aca="false">Assumptions!$B$58</f>
        <v>5.35750011455817</v>
      </c>
      <c r="J1605" s="68" t="n">
        <f aca="false">INDEX(Yearly!$D$5:$D$22,MATCH(C1605,Yearly!$A$5:$A$22,0))</f>
        <v>0.459214295533557</v>
      </c>
      <c r="K1605" s="68" t="n">
        <f aca="false">G1605-I1605-J1605</f>
        <v>-4.23860941009173</v>
      </c>
      <c r="L1605" s="69" t="n">
        <f aca="false">(I1605+J1605)/Assumptions!$B$8</f>
        <v>0.000256480763443269</v>
      </c>
      <c r="M1605" s="70" t="n">
        <f aca="false">F1605-L1605</f>
        <v>-0.000156480763443269</v>
      </c>
      <c r="N1605" s="71" t="n">
        <f aca="false">G1605*Assumptions!$B$7</f>
        <v>12411.795825</v>
      </c>
      <c r="O1605" s="71" t="n">
        <f aca="false">K1605*Assumptions!$B$7</f>
        <v>-33336.6630103714</v>
      </c>
      <c r="P1605" s="68" t="n">
        <f aca="false">P1604+G1605</f>
        <v>27761.272345</v>
      </c>
      <c r="Q1605" s="68" t="n">
        <f aca="false">MAX(Q1604,P1605)</f>
        <v>28550.692185</v>
      </c>
      <c r="R1605" s="68" t="n">
        <f aca="false">Q1605-P1605</f>
        <v>789.419839999999</v>
      </c>
      <c r="S1605" s="68" t="n">
        <f aca="false">S1604+K1605</f>
        <v>18369.5746441795</v>
      </c>
      <c r="T1605" s="68" t="n">
        <f aca="false">MAX(T1604,S1605)</f>
        <v>19513.8140631951</v>
      </c>
      <c r="U1605" s="68" t="n">
        <f aca="false">T1605-S1605</f>
        <v>1144.23941901559</v>
      </c>
      <c r="V1605" s="70" t="n">
        <f aca="false">V1604+F1605</f>
        <v>3.64400000000001</v>
      </c>
      <c r="W1605" s="70" t="n">
        <f aca="false">MAX(W1604,V1605)</f>
        <v>3.69920000000001</v>
      </c>
      <c r="X1605" s="70" t="n">
        <f aca="false">W1605-V1605</f>
        <v>0.0551999999999993</v>
      </c>
      <c r="Y1605" s="70" t="n">
        <f aca="false">Y1604+M1605</f>
        <v>3.22988480944574</v>
      </c>
      <c r="Z1605" s="70" t="n">
        <f aca="false">MAX(Z1604,Y1605)</f>
        <v>3.30073013601578</v>
      </c>
      <c r="AA1605" s="70" t="n">
        <f aca="false">Z1605-Y1605</f>
        <v>0.0708453265700397</v>
      </c>
      <c r="AB1605" s="72" t="n">
        <f aca="false">AB1604*(1+F1605)</f>
        <v>30.8850262010436</v>
      </c>
      <c r="AC1605" s="73" t="n">
        <f aca="false">MAX(AC1604,AB1605)</f>
        <v>32.7200223819854</v>
      </c>
      <c r="AD1605" s="70" t="n">
        <f aca="false">1-AB1605/AC1605</f>
        <v>0.0560817520085842</v>
      </c>
      <c r="AE1605" s="73" t="n">
        <f aca="false">AE1604*(1+M1605)</f>
        <v>20.4287397218748</v>
      </c>
      <c r="AF1605" s="73" t="n">
        <f aca="false">MAX(AF1604,AE1605)</f>
        <v>21.9841385652661</v>
      </c>
      <c r="AG1605" s="70" t="n">
        <f aca="false">1-AE1605/AF1605</f>
        <v>0.0707509570490423</v>
      </c>
      <c r="AH1605" s="74" t="n">
        <f aca="false">IF(R1605&gt;0,AH1604+1,0)</f>
        <v>61</v>
      </c>
      <c r="AI1605" s="74" t="n">
        <f aca="false">IF(U1605&gt;0,AI1604+1,0)</f>
        <v>61</v>
      </c>
      <c r="AJ1605" s="74" t="n">
        <f aca="false">IF(G1605&gt;0,AJ1604+1,0)</f>
        <v>1</v>
      </c>
      <c r="AK1605" s="74" t="n">
        <f aca="false">IF(G1605&lt;=0,AK1604+1,0)</f>
        <v>0</v>
      </c>
      <c r="AL1605" s="74" t="n">
        <f aca="false">IF(K1605&gt;0,AL1604+1,0)</f>
        <v>0</v>
      </c>
      <c r="AM1605" s="74" t="n">
        <f aca="false">IF(K1605&lt;=0,AM1604+1,0)</f>
        <v>2</v>
      </c>
    </row>
    <row r="1606" customFormat="false" ht="15" hidden="false" customHeight="false" outlineLevel="0" collapsed="false">
      <c r="A1606" s="61" t="n">
        <v>1610</v>
      </c>
      <c r="B1606" s="62" t="n">
        <v>44377.5729166667</v>
      </c>
      <c r="C1606" s="63" t="n">
        <f aca="false">YEAR(B1606)</f>
        <v>2021</v>
      </c>
      <c r="D1606" s="32" t="s">
        <v>276</v>
      </c>
      <c r="E1606" s="64" t="n">
        <v>15783.15</v>
      </c>
      <c r="F1606" s="65" t="n">
        <v>-0.0019</v>
      </c>
      <c r="G1606" s="66" t="n">
        <v>-29.987985</v>
      </c>
      <c r="H1606" s="67" t="n">
        <f aca="false">E1606+IF(D1606="Long",1,-1)*G1606</f>
        <v>15813.137985</v>
      </c>
      <c r="I1606" s="68" t="n">
        <f aca="false">Assumptions!$B$58</f>
        <v>5.35750011455817</v>
      </c>
      <c r="J1606" s="68" t="n">
        <f aca="false">INDEX(Yearly!$D$5:$D$22,MATCH(C1606,Yearly!$A$5:$A$22,0))</f>
        <v>0.459214295533557</v>
      </c>
      <c r="K1606" s="68" t="n">
        <f aca="false">G1606-I1606-J1606</f>
        <v>-35.8046994100917</v>
      </c>
      <c r="L1606" s="69" t="n">
        <f aca="false">(I1606+J1606)/Assumptions!$B$8</f>
        <v>0.000256480763443269</v>
      </c>
      <c r="M1606" s="70" t="n">
        <f aca="false">F1606-L1606</f>
        <v>-0.00215648076344327</v>
      </c>
      <c r="N1606" s="71" t="n">
        <f aca="false">G1606*Assumptions!$B$7</f>
        <v>-235855.502025</v>
      </c>
      <c r="O1606" s="71" t="n">
        <f aca="false">K1606*Assumptions!$B$7</f>
        <v>-281603.960860371</v>
      </c>
      <c r="P1606" s="68" t="n">
        <f aca="false">P1605+G1606</f>
        <v>27731.28436</v>
      </c>
      <c r="Q1606" s="68" t="n">
        <f aca="false">MAX(Q1605,P1606)</f>
        <v>28550.692185</v>
      </c>
      <c r="R1606" s="68" t="n">
        <f aca="false">Q1606-P1606</f>
        <v>819.407824999998</v>
      </c>
      <c r="S1606" s="68" t="n">
        <f aca="false">S1605+K1606</f>
        <v>18333.7699447694</v>
      </c>
      <c r="T1606" s="68" t="n">
        <f aca="false">MAX(T1605,S1606)</f>
        <v>19513.8140631951</v>
      </c>
      <c r="U1606" s="68" t="n">
        <f aca="false">T1606-S1606</f>
        <v>1180.04411842569</v>
      </c>
      <c r="V1606" s="70" t="n">
        <f aca="false">V1605+F1606</f>
        <v>3.64210000000001</v>
      </c>
      <c r="W1606" s="70" t="n">
        <f aca="false">MAX(W1605,V1606)</f>
        <v>3.69920000000001</v>
      </c>
      <c r="X1606" s="70" t="n">
        <f aca="false">W1606-V1606</f>
        <v>0.0570999999999993</v>
      </c>
      <c r="Y1606" s="70" t="n">
        <f aca="false">Y1605+M1606</f>
        <v>3.2277283286823</v>
      </c>
      <c r="Z1606" s="70" t="n">
        <f aca="false">MAX(Z1605,Y1606)</f>
        <v>3.30073013601578</v>
      </c>
      <c r="AA1606" s="70" t="n">
        <f aca="false">Z1606-Y1606</f>
        <v>0.0730018073334828</v>
      </c>
      <c r="AB1606" s="72" t="n">
        <f aca="false">AB1605*(1+F1606)</f>
        <v>30.8263446512616</v>
      </c>
      <c r="AC1606" s="73" t="n">
        <f aca="false">MAX(AC1605,AB1606)</f>
        <v>32.7200223819854</v>
      </c>
      <c r="AD1606" s="70" t="n">
        <f aca="false">1-AB1606/AC1606</f>
        <v>0.0578751966797679</v>
      </c>
      <c r="AE1606" s="73" t="n">
        <f aca="false">AE1605*(1+M1606)</f>
        <v>20.3846855376432</v>
      </c>
      <c r="AF1606" s="73" t="n">
        <f aca="false">MAX(AF1605,AE1606)</f>
        <v>21.9841385652661</v>
      </c>
      <c r="AG1606" s="70" t="n">
        <f aca="false">1-AE1606/AF1606</f>
        <v>0.0727548647346141</v>
      </c>
      <c r="AH1606" s="74" t="n">
        <f aca="false">IF(R1606&gt;0,AH1605+1,0)</f>
        <v>62</v>
      </c>
      <c r="AI1606" s="74" t="n">
        <f aca="false">IF(U1606&gt;0,AI1605+1,0)</f>
        <v>62</v>
      </c>
      <c r="AJ1606" s="74" t="n">
        <f aca="false">IF(G1606&gt;0,AJ1605+1,0)</f>
        <v>0</v>
      </c>
      <c r="AK1606" s="74" t="n">
        <f aca="false">IF(G1606&lt;=0,AK1605+1,0)</f>
        <v>1</v>
      </c>
      <c r="AL1606" s="74" t="n">
        <f aca="false">IF(K1606&gt;0,AL1605+1,0)</f>
        <v>0</v>
      </c>
      <c r="AM1606" s="74" t="n">
        <f aca="false">IF(K1606&lt;=0,AM1605+1,0)</f>
        <v>3</v>
      </c>
    </row>
    <row r="1607" customFormat="false" ht="15" hidden="false" customHeight="false" outlineLevel="0" collapsed="false">
      <c r="A1607" s="61" t="n">
        <v>1611</v>
      </c>
      <c r="B1607" s="62" t="n">
        <v>44382.40625</v>
      </c>
      <c r="C1607" s="63" t="n">
        <f aca="false">YEAR(B1607)</f>
        <v>2021</v>
      </c>
      <c r="D1607" s="32" t="s">
        <v>277</v>
      </c>
      <c r="E1607" s="64" t="n">
        <v>15813.85</v>
      </c>
      <c r="F1607" s="65" t="n">
        <v>-0.0013</v>
      </c>
      <c r="G1607" s="66" t="n">
        <v>-20.558005</v>
      </c>
      <c r="H1607" s="67" t="n">
        <f aca="false">E1607+IF(D1607="Long",1,-1)*G1607</f>
        <v>15793.291995</v>
      </c>
      <c r="I1607" s="68" t="n">
        <f aca="false">Assumptions!$B$58</f>
        <v>5.35750011455817</v>
      </c>
      <c r="J1607" s="68" t="n">
        <f aca="false">INDEX(Yearly!$D$5:$D$22,MATCH(C1607,Yearly!$A$5:$A$22,0))</f>
        <v>0.459214295533557</v>
      </c>
      <c r="K1607" s="68" t="n">
        <f aca="false">G1607-I1607-J1607</f>
        <v>-26.3747194100917</v>
      </c>
      <c r="L1607" s="69" t="n">
        <f aca="false">(I1607+J1607)/Assumptions!$B$8</f>
        <v>0.000256480763443269</v>
      </c>
      <c r="M1607" s="70" t="n">
        <f aca="false">F1607-L1607</f>
        <v>-0.00155648076344327</v>
      </c>
      <c r="N1607" s="71" t="n">
        <f aca="false">G1607*Assumptions!$B$7</f>
        <v>-161688.709325</v>
      </c>
      <c r="O1607" s="71" t="n">
        <f aca="false">K1607*Assumptions!$B$7</f>
        <v>-207437.168160371</v>
      </c>
      <c r="P1607" s="68" t="n">
        <f aca="false">P1606+G1607</f>
        <v>27710.726355</v>
      </c>
      <c r="Q1607" s="68" t="n">
        <f aca="false">MAX(Q1606,P1607)</f>
        <v>28550.692185</v>
      </c>
      <c r="R1607" s="68" t="n">
        <f aca="false">Q1607-P1607</f>
        <v>839.965829999997</v>
      </c>
      <c r="S1607" s="68" t="n">
        <f aca="false">S1606+K1607</f>
        <v>18307.3952253593</v>
      </c>
      <c r="T1607" s="68" t="n">
        <f aca="false">MAX(T1606,S1607)</f>
        <v>19513.8140631951</v>
      </c>
      <c r="U1607" s="68" t="n">
        <f aca="false">T1607-S1607</f>
        <v>1206.41883783578</v>
      </c>
      <c r="V1607" s="70" t="n">
        <f aca="false">V1606+F1607</f>
        <v>3.64080000000001</v>
      </c>
      <c r="W1607" s="70" t="n">
        <f aca="false">MAX(W1606,V1607)</f>
        <v>3.69920000000001</v>
      </c>
      <c r="X1607" s="70" t="n">
        <f aca="false">W1607-V1607</f>
        <v>0.0583999999999993</v>
      </c>
      <c r="Y1607" s="70" t="n">
        <f aca="false">Y1606+M1607</f>
        <v>3.22617184791885</v>
      </c>
      <c r="Z1607" s="70" t="n">
        <f aca="false">MAX(Z1606,Y1607)</f>
        <v>3.30073013601578</v>
      </c>
      <c r="AA1607" s="70" t="n">
        <f aca="false">Z1607-Y1607</f>
        <v>0.074558288096926</v>
      </c>
      <c r="AB1607" s="72" t="n">
        <f aca="false">AB1606*(1+F1607)</f>
        <v>30.786270403215</v>
      </c>
      <c r="AC1607" s="73" t="n">
        <f aca="false">MAX(AC1606,AB1607)</f>
        <v>32.7200223819854</v>
      </c>
      <c r="AD1607" s="70" t="n">
        <f aca="false">1-AB1607/AC1607</f>
        <v>0.0590999589240843</v>
      </c>
      <c r="AE1607" s="73" t="n">
        <f aca="false">AE1606*(1+M1607)</f>
        <v>20.352957166735</v>
      </c>
      <c r="AF1607" s="73" t="n">
        <f aca="false">MAX(AF1606,AE1607)</f>
        <v>21.9841385652661</v>
      </c>
      <c r="AG1607" s="70" t="n">
        <f aca="false">1-AE1607/AF1607</f>
        <v>0.0741981039506511</v>
      </c>
      <c r="AH1607" s="74" t="n">
        <f aca="false">IF(R1607&gt;0,AH1606+1,0)</f>
        <v>63</v>
      </c>
      <c r="AI1607" s="74" t="n">
        <f aca="false">IF(U1607&gt;0,AI1606+1,0)</f>
        <v>63</v>
      </c>
      <c r="AJ1607" s="74" t="n">
        <f aca="false">IF(G1607&gt;0,AJ1606+1,0)</f>
        <v>0</v>
      </c>
      <c r="AK1607" s="74" t="n">
        <f aca="false">IF(G1607&lt;=0,AK1606+1,0)</f>
        <v>2</v>
      </c>
      <c r="AL1607" s="74" t="n">
        <f aca="false">IF(K1607&gt;0,AL1606+1,0)</f>
        <v>0</v>
      </c>
      <c r="AM1607" s="74" t="n">
        <f aca="false">IF(K1607&lt;=0,AM1606+1,0)</f>
        <v>4</v>
      </c>
    </row>
    <row r="1608" customFormat="false" ht="15" hidden="false" customHeight="false" outlineLevel="0" collapsed="false">
      <c r="A1608" s="61" t="n">
        <v>1612</v>
      </c>
      <c r="B1608" s="62" t="n">
        <v>44385.5104166667</v>
      </c>
      <c r="C1608" s="63" t="n">
        <f aca="false">YEAR(B1608)</f>
        <v>2021</v>
      </c>
      <c r="D1608" s="32" t="s">
        <v>276</v>
      </c>
      <c r="E1608" s="64" t="n">
        <v>15793.1</v>
      </c>
      <c r="F1608" s="65" t="n">
        <v>0.0023</v>
      </c>
      <c r="G1608" s="66" t="n">
        <v>36.32413</v>
      </c>
      <c r="H1608" s="67" t="n">
        <f aca="false">E1608+IF(D1608="Long",1,-1)*G1608</f>
        <v>15756.77587</v>
      </c>
      <c r="I1608" s="68" t="n">
        <f aca="false">Assumptions!$B$58</f>
        <v>5.35750011455817</v>
      </c>
      <c r="J1608" s="68" t="n">
        <f aca="false">INDEX(Yearly!$D$5:$D$22,MATCH(C1608,Yearly!$A$5:$A$22,0))</f>
        <v>0.459214295533557</v>
      </c>
      <c r="K1608" s="68" t="n">
        <f aca="false">G1608-I1608-J1608</f>
        <v>30.5074155899083</v>
      </c>
      <c r="L1608" s="69" t="n">
        <f aca="false">(I1608+J1608)/Assumptions!$B$8</f>
        <v>0.000256480763443269</v>
      </c>
      <c r="M1608" s="70" t="n">
        <f aca="false">F1608-L1608</f>
        <v>0.00204351923655673</v>
      </c>
      <c r="N1608" s="71" t="n">
        <f aca="false">G1608*Assumptions!$B$7</f>
        <v>285689.28245</v>
      </c>
      <c r="O1608" s="71" t="n">
        <f aca="false">K1608*Assumptions!$B$7</f>
        <v>239940.823614629</v>
      </c>
      <c r="P1608" s="68" t="n">
        <f aca="false">P1607+G1608</f>
        <v>27747.050485</v>
      </c>
      <c r="Q1608" s="68" t="n">
        <f aca="false">MAX(Q1607,P1608)</f>
        <v>28550.692185</v>
      </c>
      <c r="R1608" s="68" t="n">
        <f aca="false">Q1608-P1608</f>
        <v>803.641699999997</v>
      </c>
      <c r="S1608" s="68" t="n">
        <f aca="false">S1607+K1608</f>
        <v>18337.9026409493</v>
      </c>
      <c r="T1608" s="68" t="n">
        <f aca="false">MAX(T1607,S1608)</f>
        <v>19513.8140631951</v>
      </c>
      <c r="U1608" s="68" t="n">
        <f aca="false">T1608-S1608</f>
        <v>1175.91142224587</v>
      </c>
      <c r="V1608" s="70" t="n">
        <f aca="false">V1607+F1608</f>
        <v>3.64310000000001</v>
      </c>
      <c r="W1608" s="70" t="n">
        <f aca="false">MAX(W1607,V1608)</f>
        <v>3.69920000000001</v>
      </c>
      <c r="X1608" s="70" t="n">
        <f aca="false">W1608-V1608</f>
        <v>0.0560999999999994</v>
      </c>
      <c r="Y1608" s="70" t="n">
        <f aca="false">Y1607+M1608</f>
        <v>3.22821536715541</v>
      </c>
      <c r="Z1608" s="70" t="n">
        <f aca="false">MAX(Z1607,Y1608)</f>
        <v>3.30073013601578</v>
      </c>
      <c r="AA1608" s="70" t="n">
        <f aca="false">Z1608-Y1608</f>
        <v>0.0725147688603691</v>
      </c>
      <c r="AB1608" s="72" t="n">
        <f aca="false">AB1607*(1+F1608)</f>
        <v>30.8570788251424</v>
      </c>
      <c r="AC1608" s="73" t="n">
        <f aca="false">MAX(AC1607,AB1608)</f>
        <v>32.7200223819854</v>
      </c>
      <c r="AD1608" s="70" t="n">
        <f aca="false">1-AB1608/AC1608</f>
        <v>0.0569358888296097</v>
      </c>
      <c r="AE1608" s="73" t="n">
        <f aca="false">AE1607*(1+M1608)</f>
        <v>20.394548826226</v>
      </c>
      <c r="AF1608" s="73" t="n">
        <f aca="false">MAX(AF1607,AE1608)</f>
        <v>21.9841385652661</v>
      </c>
      <c r="AG1608" s="70" t="n">
        <f aca="false">1-AE1608/AF1608</f>
        <v>0.0723062099668337</v>
      </c>
      <c r="AH1608" s="74" t="n">
        <f aca="false">IF(R1608&gt;0,AH1607+1,0)</f>
        <v>64</v>
      </c>
      <c r="AI1608" s="74" t="n">
        <f aca="false">IF(U1608&gt;0,AI1607+1,0)</f>
        <v>64</v>
      </c>
      <c r="AJ1608" s="74" t="n">
        <f aca="false">IF(G1608&gt;0,AJ1607+1,0)</f>
        <v>1</v>
      </c>
      <c r="AK1608" s="74" t="n">
        <f aca="false">IF(G1608&lt;=0,AK1607+1,0)</f>
        <v>0</v>
      </c>
      <c r="AL1608" s="74" t="n">
        <f aca="false">IF(K1608&gt;0,AL1607+1,0)</f>
        <v>1</v>
      </c>
      <c r="AM1608" s="74" t="n">
        <f aca="false">IF(K1608&lt;=0,AM1607+1,0)</f>
        <v>0</v>
      </c>
    </row>
    <row r="1609" customFormat="false" ht="15" hidden="false" customHeight="false" outlineLevel="0" collapsed="false">
      <c r="A1609" s="61" t="n">
        <v>1613</v>
      </c>
      <c r="B1609" s="62" t="n">
        <v>44389.40625</v>
      </c>
      <c r="C1609" s="63" t="n">
        <f aca="false">YEAR(B1609)</f>
        <v>2021</v>
      </c>
      <c r="D1609" s="32" t="s">
        <v>277</v>
      </c>
      <c r="E1609" s="64" t="n">
        <v>15756.2</v>
      </c>
      <c r="F1609" s="65" t="n">
        <v>-0.0018</v>
      </c>
      <c r="G1609" s="66" t="n">
        <v>-28.36116</v>
      </c>
      <c r="H1609" s="67" t="n">
        <f aca="false">E1609+IF(D1609="Long",1,-1)*G1609</f>
        <v>15727.83884</v>
      </c>
      <c r="I1609" s="68" t="n">
        <f aca="false">Assumptions!$B$58</f>
        <v>5.35750011455817</v>
      </c>
      <c r="J1609" s="68" t="n">
        <f aca="false">INDEX(Yearly!$D$5:$D$22,MATCH(C1609,Yearly!$A$5:$A$22,0))</f>
        <v>0.459214295533557</v>
      </c>
      <c r="K1609" s="68" t="n">
        <f aca="false">G1609-I1609-J1609</f>
        <v>-34.1778744100917</v>
      </c>
      <c r="L1609" s="69" t="n">
        <f aca="false">(I1609+J1609)/Assumptions!$B$8</f>
        <v>0.000256480763443269</v>
      </c>
      <c r="M1609" s="70" t="n">
        <f aca="false">F1609-L1609</f>
        <v>-0.00205648076344327</v>
      </c>
      <c r="N1609" s="71" t="n">
        <f aca="false">G1609*Assumptions!$B$7</f>
        <v>-223060.5234</v>
      </c>
      <c r="O1609" s="71" t="n">
        <f aca="false">K1609*Assumptions!$B$7</f>
        <v>-268808.982235371</v>
      </c>
      <c r="P1609" s="68" t="n">
        <f aca="false">P1608+G1609</f>
        <v>27718.689325</v>
      </c>
      <c r="Q1609" s="68" t="n">
        <f aca="false">MAX(Q1608,P1609)</f>
        <v>28550.692185</v>
      </c>
      <c r="R1609" s="68" t="n">
        <f aca="false">Q1609-P1609</f>
        <v>832.002859999997</v>
      </c>
      <c r="S1609" s="68" t="n">
        <f aca="false">S1608+K1609</f>
        <v>18303.7247665392</v>
      </c>
      <c r="T1609" s="68" t="n">
        <f aca="false">MAX(T1608,S1609)</f>
        <v>19513.8140631951</v>
      </c>
      <c r="U1609" s="68" t="n">
        <f aca="false">T1609-S1609</f>
        <v>1210.08929665596</v>
      </c>
      <c r="V1609" s="70" t="n">
        <f aca="false">V1608+F1609</f>
        <v>3.64130000000001</v>
      </c>
      <c r="W1609" s="70" t="n">
        <f aca="false">MAX(W1608,V1609)</f>
        <v>3.69920000000001</v>
      </c>
      <c r="X1609" s="70" t="n">
        <f aca="false">W1609-V1609</f>
        <v>0.0578999999999992</v>
      </c>
      <c r="Y1609" s="70" t="n">
        <f aca="false">Y1608+M1609</f>
        <v>3.22615888639197</v>
      </c>
      <c r="Z1609" s="70" t="n">
        <f aca="false">MAX(Z1608,Y1609)</f>
        <v>3.30073013601578</v>
      </c>
      <c r="AA1609" s="70" t="n">
        <f aca="false">Z1609-Y1609</f>
        <v>0.0745712496238125</v>
      </c>
      <c r="AB1609" s="72" t="n">
        <f aca="false">AB1608*(1+F1609)</f>
        <v>30.8015360832571</v>
      </c>
      <c r="AC1609" s="73" t="n">
        <f aca="false">MAX(AC1608,AB1609)</f>
        <v>32.7200223819854</v>
      </c>
      <c r="AD1609" s="70" t="n">
        <f aca="false">1-AB1609/AC1609</f>
        <v>0.0586334042297164</v>
      </c>
      <c r="AE1609" s="73" t="n">
        <f aca="false">AE1608*(1+M1609)</f>
        <v>20.3526078288858</v>
      </c>
      <c r="AF1609" s="73" t="n">
        <f aca="false">MAX(AF1608,AE1609)</f>
        <v>21.9841385652661</v>
      </c>
      <c r="AG1609" s="70" t="n">
        <f aca="false">1-AE1609/AF1609</f>
        <v>0.0742139944004026</v>
      </c>
      <c r="AH1609" s="74" t="n">
        <f aca="false">IF(R1609&gt;0,AH1608+1,0)</f>
        <v>65</v>
      </c>
      <c r="AI1609" s="74" t="n">
        <f aca="false">IF(U1609&gt;0,AI1608+1,0)</f>
        <v>65</v>
      </c>
      <c r="AJ1609" s="74" t="n">
        <f aca="false">IF(G1609&gt;0,AJ1608+1,0)</f>
        <v>0</v>
      </c>
      <c r="AK1609" s="74" t="n">
        <f aca="false">IF(G1609&lt;=0,AK1608+1,0)</f>
        <v>1</v>
      </c>
      <c r="AL1609" s="74" t="n">
        <f aca="false">IF(K1609&gt;0,AL1608+1,0)</f>
        <v>0</v>
      </c>
      <c r="AM1609" s="74" t="n">
        <f aca="false">IF(K1609&lt;=0,AM1608+1,0)</f>
        <v>1</v>
      </c>
    </row>
    <row r="1610" customFormat="false" ht="15" hidden="false" customHeight="false" outlineLevel="0" collapsed="false">
      <c r="A1610" s="61" t="n">
        <v>1614</v>
      </c>
      <c r="B1610" s="62" t="n">
        <v>44389.5493055556</v>
      </c>
      <c r="C1610" s="63" t="n">
        <f aca="false">YEAR(B1610)</f>
        <v>2021</v>
      </c>
      <c r="D1610" s="32" t="s">
        <v>276</v>
      </c>
      <c r="E1610" s="64" t="n">
        <v>15728.3</v>
      </c>
      <c r="F1610" s="65" t="n">
        <v>-0.0026</v>
      </c>
      <c r="G1610" s="66" t="n">
        <v>-40.89358</v>
      </c>
      <c r="H1610" s="67" t="n">
        <f aca="false">E1610+IF(D1610="Long",1,-1)*G1610</f>
        <v>15769.19358</v>
      </c>
      <c r="I1610" s="68" t="n">
        <f aca="false">Assumptions!$B$58</f>
        <v>5.35750011455817</v>
      </c>
      <c r="J1610" s="68" t="n">
        <f aca="false">INDEX(Yearly!$D$5:$D$22,MATCH(C1610,Yearly!$A$5:$A$22,0))</f>
        <v>0.459214295533557</v>
      </c>
      <c r="K1610" s="68" t="n">
        <f aca="false">G1610-I1610-J1610</f>
        <v>-46.7102944100917</v>
      </c>
      <c r="L1610" s="69" t="n">
        <f aca="false">(I1610+J1610)/Assumptions!$B$8</f>
        <v>0.000256480763443269</v>
      </c>
      <c r="M1610" s="70" t="n">
        <f aca="false">F1610-L1610</f>
        <v>-0.00285648076344327</v>
      </c>
      <c r="N1610" s="71" t="n">
        <f aca="false">G1610*Assumptions!$B$7</f>
        <v>-321628.0067</v>
      </c>
      <c r="O1610" s="71" t="n">
        <f aca="false">K1610*Assumptions!$B$7</f>
        <v>-367376.465535371</v>
      </c>
      <c r="P1610" s="68" t="n">
        <f aca="false">P1609+G1610</f>
        <v>27677.795745</v>
      </c>
      <c r="Q1610" s="68" t="n">
        <f aca="false">MAX(Q1609,P1610)</f>
        <v>28550.692185</v>
      </c>
      <c r="R1610" s="68" t="n">
        <f aca="false">Q1610-P1610</f>
        <v>872.896439999997</v>
      </c>
      <c r="S1610" s="68" t="n">
        <f aca="false">S1609+K1610</f>
        <v>18257.0144721291</v>
      </c>
      <c r="T1610" s="68" t="n">
        <f aca="false">MAX(T1609,S1610)</f>
        <v>19513.8140631951</v>
      </c>
      <c r="U1610" s="68" t="n">
        <f aca="false">T1610-S1610</f>
        <v>1256.79959106605</v>
      </c>
      <c r="V1610" s="70" t="n">
        <f aca="false">V1609+F1610</f>
        <v>3.63870000000001</v>
      </c>
      <c r="W1610" s="70" t="n">
        <f aca="false">MAX(W1609,V1610)</f>
        <v>3.69920000000001</v>
      </c>
      <c r="X1610" s="70" t="n">
        <f aca="false">W1610-V1610</f>
        <v>0.0604999999999993</v>
      </c>
      <c r="Y1610" s="70" t="n">
        <f aca="false">Y1609+M1610</f>
        <v>3.22330240562852</v>
      </c>
      <c r="Z1610" s="70" t="n">
        <f aca="false">MAX(Z1609,Y1610)</f>
        <v>3.30073013601578</v>
      </c>
      <c r="AA1610" s="70" t="n">
        <f aca="false">Z1610-Y1610</f>
        <v>0.0774277303872557</v>
      </c>
      <c r="AB1610" s="72" t="n">
        <f aca="false">AB1609*(1+F1610)</f>
        <v>30.7214520894406</v>
      </c>
      <c r="AC1610" s="73" t="n">
        <f aca="false">MAX(AC1609,AB1610)</f>
        <v>32.7200223819854</v>
      </c>
      <c r="AD1610" s="70" t="n">
        <f aca="false">1-AB1610/AC1610</f>
        <v>0.0610809573787192</v>
      </c>
      <c r="AE1610" s="73" t="n">
        <f aca="false">AE1609*(1+M1610)</f>
        <v>20.2944709961367</v>
      </c>
      <c r="AF1610" s="73" t="n">
        <f aca="false">MAX(AF1609,AE1610)</f>
        <v>21.9841385652661</v>
      </c>
      <c r="AG1610" s="70" t="n">
        <f aca="false">1-AE1610/AF1610</f>
        <v>0.0768584843164628</v>
      </c>
      <c r="AH1610" s="74" t="n">
        <f aca="false">IF(R1610&gt;0,AH1609+1,0)</f>
        <v>66</v>
      </c>
      <c r="AI1610" s="74" t="n">
        <f aca="false">IF(U1610&gt;0,AI1609+1,0)</f>
        <v>66</v>
      </c>
      <c r="AJ1610" s="74" t="n">
        <f aca="false">IF(G1610&gt;0,AJ1609+1,0)</f>
        <v>0</v>
      </c>
      <c r="AK1610" s="74" t="n">
        <f aca="false">IF(G1610&lt;=0,AK1609+1,0)</f>
        <v>2</v>
      </c>
      <c r="AL1610" s="74" t="n">
        <f aca="false">IF(K1610&gt;0,AL1609+1,0)</f>
        <v>0</v>
      </c>
      <c r="AM1610" s="74" t="n">
        <f aca="false">IF(K1610&lt;=0,AM1609+1,0)</f>
        <v>2</v>
      </c>
    </row>
    <row r="1611" customFormat="false" ht="15" hidden="false" customHeight="false" outlineLevel="0" collapsed="false">
      <c r="A1611" s="61" t="n">
        <v>1615</v>
      </c>
      <c r="B1611" s="62" t="n">
        <v>44390.40625</v>
      </c>
      <c r="C1611" s="63" t="n">
        <f aca="false">YEAR(B1611)</f>
        <v>2021</v>
      </c>
      <c r="D1611" s="32" t="s">
        <v>277</v>
      </c>
      <c r="E1611" s="64" t="n">
        <v>15768.75</v>
      </c>
      <c r="F1611" s="65" t="n">
        <v>0.0032</v>
      </c>
      <c r="G1611" s="66" t="n">
        <v>50.46</v>
      </c>
      <c r="H1611" s="67" t="n">
        <f aca="false">E1611+IF(D1611="Long",1,-1)*G1611</f>
        <v>15819.21</v>
      </c>
      <c r="I1611" s="68" t="n">
        <f aca="false">Assumptions!$B$58</f>
        <v>5.35750011455817</v>
      </c>
      <c r="J1611" s="68" t="n">
        <f aca="false">INDEX(Yearly!$D$5:$D$22,MATCH(C1611,Yearly!$A$5:$A$22,0))</f>
        <v>0.459214295533557</v>
      </c>
      <c r="K1611" s="68" t="n">
        <f aca="false">G1611-I1611-J1611</f>
        <v>44.6432855899083</v>
      </c>
      <c r="L1611" s="69" t="n">
        <f aca="false">(I1611+J1611)/Assumptions!$B$8</f>
        <v>0.000256480763443269</v>
      </c>
      <c r="M1611" s="70" t="n">
        <f aca="false">F1611-L1611</f>
        <v>0.00294351923655673</v>
      </c>
      <c r="N1611" s="71" t="n">
        <f aca="false">G1611*Assumptions!$B$7</f>
        <v>396867.9</v>
      </c>
      <c r="O1611" s="71" t="n">
        <f aca="false">K1611*Assumptions!$B$7</f>
        <v>351119.441164629</v>
      </c>
      <c r="P1611" s="68" t="n">
        <f aca="false">P1610+G1611</f>
        <v>27728.255745</v>
      </c>
      <c r="Q1611" s="68" t="n">
        <f aca="false">MAX(Q1610,P1611)</f>
        <v>28550.692185</v>
      </c>
      <c r="R1611" s="68" t="n">
        <f aca="false">Q1611-P1611</f>
        <v>822.436439999998</v>
      </c>
      <c r="S1611" s="68" t="n">
        <f aca="false">S1610+K1611</f>
        <v>18301.657757719</v>
      </c>
      <c r="T1611" s="68" t="n">
        <f aca="false">MAX(T1610,S1611)</f>
        <v>19513.8140631951</v>
      </c>
      <c r="U1611" s="68" t="n">
        <f aca="false">T1611-S1611</f>
        <v>1212.15630547614</v>
      </c>
      <c r="V1611" s="70" t="n">
        <f aca="false">V1610+F1611</f>
        <v>3.64190000000001</v>
      </c>
      <c r="W1611" s="70" t="n">
        <f aca="false">MAX(W1610,V1611)</f>
        <v>3.69920000000001</v>
      </c>
      <c r="X1611" s="70" t="n">
        <f aca="false">W1611-V1611</f>
        <v>0.0572999999999992</v>
      </c>
      <c r="Y1611" s="70" t="n">
        <f aca="false">Y1610+M1611</f>
        <v>3.22624592486508</v>
      </c>
      <c r="Z1611" s="70" t="n">
        <f aca="false">MAX(Z1610,Y1611)</f>
        <v>3.30073013601578</v>
      </c>
      <c r="AA1611" s="70" t="n">
        <f aca="false">Z1611-Y1611</f>
        <v>0.0744842111506991</v>
      </c>
      <c r="AB1611" s="72" t="n">
        <f aca="false">AB1610*(1+F1611)</f>
        <v>30.8197607361269</v>
      </c>
      <c r="AC1611" s="73" t="n">
        <f aca="false">MAX(AC1610,AB1611)</f>
        <v>32.7200223819854</v>
      </c>
      <c r="AD1611" s="70" t="n">
        <f aca="false">1-AB1611/AC1611</f>
        <v>0.058076416442331</v>
      </c>
      <c r="AE1611" s="73" t="n">
        <f aca="false">AE1610*(1+M1611)</f>
        <v>20.3542081619095</v>
      </c>
      <c r="AF1611" s="73" t="n">
        <f aca="false">MAX(AF1610,AE1611)</f>
        <v>21.9841385652661</v>
      </c>
      <c r="AG1611" s="70" t="n">
        <f aca="false">1-AE1611/AF1611</f>
        <v>0.0741411995069841</v>
      </c>
      <c r="AH1611" s="74" t="n">
        <f aca="false">IF(R1611&gt;0,AH1610+1,0)</f>
        <v>67</v>
      </c>
      <c r="AI1611" s="74" t="n">
        <f aca="false">IF(U1611&gt;0,AI1610+1,0)</f>
        <v>67</v>
      </c>
      <c r="AJ1611" s="74" t="n">
        <f aca="false">IF(G1611&gt;0,AJ1610+1,0)</f>
        <v>1</v>
      </c>
      <c r="AK1611" s="74" t="n">
        <f aca="false">IF(G1611&lt;=0,AK1610+1,0)</f>
        <v>0</v>
      </c>
      <c r="AL1611" s="74" t="n">
        <f aca="false">IF(K1611&gt;0,AL1610+1,0)</f>
        <v>1</v>
      </c>
      <c r="AM1611" s="74" t="n">
        <f aca="false">IF(K1611&lt;=0,AM1610+1,0)</f>
        <v>0</v>
      </c>
    </row>
    <row r="1612" customFormat="false" ht="15" hidden="false" customHeight="false" outlineLevel="0" collapsed="false">
      <c r="A1612" s="61" t="n">
        <v>1616</v>
      </c>
      <c r="B1612" s="62" t="n">
        <v>44396.40625</v>
      </c>
      <c r="C1612" s="63" t="n">
        <f aca="false">YEAR(B1612)</f>
        <v>2021</v>
      </c>
      <c r="D1612" s="32" t="s">
        <v>276</v>
      </c>
      <c r="E1612" s="64" t="n">
        <v>15818.55</v>
      </c>
      <c r="F1612" s="65" t="n">
        <v>0.0034</v>
      </c>
      <c r="G1612" s="66" t="n">
        <v>53.78307</v>
      </c>
      <c r="H1612" s="67" t="n">
        <f aca="false">E1612+IF(D1612="Long",1,-1)*G1612</f>
        <v>15764.76693</v>
      </c>
      <c r="I1612" s="68" t="n">
        <f aca="false">Assumptions!$B$58</f>
        <v>5.35750011455817</v>
      </c>
      <c r="J1612" s="68" t="n">
        <f aca="false">INDEX(Yearly!$D$5:$D$22,MATCH(C1612,Yearly!$A$5:$A$22,0))</f>
        <v>0.459214295533557</v>
      </c>
      <c r="K1612" s="68" t="n">
        <f aca="false">G1612-I1612-J1612</f>
        <v>47.9663555899083</v>
      </c>
      <c r="L1612" s="69" t="n">
        <f aca="false">(I1612+J1612)/Assumptions!$B$8</f>
        <v>0.000256480763443269</v>
      </c>
      <c r="M1612" s="70" t="n">
        <f aca="false">F1612-L1612</f>
        <v>0.00314351923655673</v>
      </c>
      <c r="N1612" s="71" t="n">
        <f aca="false">G1612*Assumptions!$B$7</f>
        <v>423003.84555</v>
      </c>
      <c r="O1612" s="71" t="n">
        <f aca="false">K1612*Assumptions!$B$7</f>
        <v>377255.386714629</v>
      </c>
      <c r="P1612" s="68" t="n">
        <f aca="false">P1611+G1612</f>
        <v>27782.038815</v>
      </c>
      <c r="Q1612" s="68" t="n">
        <f aca="false">MAX(Q1611,P1612)</f>
        <v>28550.692185</v>
      </c>
      <c r="R1612" s="68" t="n">
        <f aca="false">Q1612-P1612</f>
        <v>768.653369999996</v>
      </c>
      <c r="S1612" s="68" t="n">
        <f aca="false">S1611+K1612</f>
        <v>18349.6241133089</v>
      </c>
      <c r="T1612" s="68" t="n">
        <f aca="false">MAX(T1611,S1612)</f>
        <v>19513.8140631951</v>
      </c>
      <c r="U1612" s="68" t="n">
        <f aca="false">T1612-S1612</f>
        <v>1164.18994988623</v>
      </c>
      <c r="V1612" s="70" t="n">
        <f aca="false">V1611+F1612</f>
        <v>3.64530000000001</v>
      </c>
      <c r="W1612" s="70" t="n">
        <f aca="false">MAX(W1611,V1612)</f>
        <v>3.69920000000001</v>
      </c>
      <c r="X1612" s="70" t="n">
        <f aca="false">W1612-V1612</f>
        <v>0.0538999999999992</v>
      </c>
      <c r="Y1612" s="70" t="n">
        <f aca="false">Y1611+M1612</f>
        <v>3.22938944410164</v>
      </c>
      <c r="Z1612" s="70" t="n">
        <f aca="false">MAX(Z1611,Y1612)</f>
        <v>3.30073013601578</v>
      </c>
      <c r="AA1612" s="70" t="n">
        <f aca="false">Z1612-Y1612</f>
        <v>0.0713406919141426</v>
      </c>
      <c r="AB1612" s="72" t="n">
        <f aca="false">AB1611*(1+F1612)</f>
        <v>30.9245479226297</v>
      </c>
      <c r="AC1612" s="73" t="n">
        <f aca="false">MAX(AC1611,AB1612)</f>
        <v>32.7200223819854</v>
      </c>
      <c r="AD1612" s="70" t="n">
        <f aca="false">1-AB1612/AC1612</f>
        <v>0.0548738762582349</v>
      </c>
      <c r="AE1612" s="73" t="n">
        <f aca="false">AE1611*(1+M1612)</f>
        <v>20.4181920068114</v>
      </c>
      <c r="AF1612" s="73" t="n">
        <f aca="false">MAX(AF1611,AE1612)</f>
        <v>21.9841385652661</v>
      </c>
      <c r="AG1612" s="70" t="n">
        <f aca="false">1-AE1612/AF1612</f>
        <v>0.0712307445572988</v>
      </c>
      <c r="AH1612" s="74" t="n">
        <f aca="false">IF(R1612&gt;0,AH1611+1,0)</f>
        <v>68</v>
      </c>
      <c r="AI1612" s="74" t="n">
        <f aca="false">IF(U1612&gt;0,AI1611+1,0)</f>
        <v>68</v>
      </c>
      <c r="AJ1612" s="74" t="n">
        <f aca="false">IF(G1612&gt;0,AJ1611+1,0)</f>
        <v>2</v>
      </c>
      <c r="AK1612" s="74" t="n">
        <f aca="false">IF(G1612&lt;=0,AK1611+1,0)</f>
        <v>0</v>
      </c>
      <c r="AL1612" s="74" t="n">
        <f aca="false">IF(K1612&gt;0,AL1611+1,0)</f>
        <v>2</v>
      </c>
      <c r="AM1612" s="74" t="n">
        <f aca="false">IF(K1612&lt;=0,AM1611+1,0)</f>
        <v>0</v>
      </c>
    </row>
    <row r="1613" customFormat="false" ht="15" hidden="false" customHeight="false" outlineLevel="0" collapsed="false">
      <c r="A1613" s="61" t="n">
        <v>1617</v>
      </c>
      <c r="B1613" s="62" t="n">
        <v>44399.40625</v>
      </c>
      <c r="C1613" s="63" t="n">
        <f aca="false">YEAR(B1613)</f>
        <v>2021</v>
      </c>
      <c r="D1613" s="32" t="s">
        <v>277</v>
      </c>
      <c r="E1613" s="64" t="n">
        <v>15765.5</v>
      </c>
      <c r="F1613" s="65" t="n">
        <v>0.0004</v>
      </c>
      <c r="G1613" s="66" t="n">
        <v>6.3062</v>
      </c>
      <c r="H1613" s="67" t="n">
        <f aca="false">E1613+IF(D1613="Long",1,-1)*G1613</f>
        <v>15771.8062</v>
      </c>
      <c r="I1613" s="68" t="n">
        <f aca="false">Assumptions!$B$58</f>
        <v>5.35750011455817</v>
      </c>
      <c r="J1613" s="68" t="n">
        <f aca="false">INDEX(Yearly!$D$5:$D$22,MATCH(C1613,Yearly!$A$5:$A$22,0))</f>
        <v>0.459214295533557</v>
      </c>
      <c r="K1613" s="68" t="n">
        <f aca="false">G1613-I1613-J1613</f>
        <v>0.489485589908274</v>
      </c>
      <c r="L1613" s="69" t="n">
        <f aca="false">(I1613+J1613)/Assumptions!$B$8</f>
        <v>0.000256480763443269</v>
      </c>
      <c r="M1613" s="70" t="n">
        <f aca="false">F1613-L1613</f>
        <v>0.000143519236556731</v>
      </c>
      <c r="N1613" s="71" t="n">
        <f aca="false">G1613*Assumptions!$B$7</f>
        <v>49598.263</v>
      </c>
      <c r="O1613" s="71" t="n">
        <f aca="false">K1613*Assumptions!$B$7</f>
        <v>3849.80416462858</v>
      </c>
      <c r="P1613" s="68" t="n">
        <f aca="false">P1612+G1613</f>
        <v>27788.345015</v>
      </c>
      <c r="Q1613" s="68" t="n">
        <f aca="false">MAX(Q1612,P1613)</f>
        <v>28550.692185</v>
      </c>
      <c r="R1613" s="68" t="n">
        <f aca="false">Q1613-P1613</f>
        <v>762.347169999997</v>
      </c>
      <c r="S1613" s="68" t="n">
        <f aca="false">S1612+K1613</f>
        <v>18350.1135988988</v>
      </c>
      <c r="T1613" s="68" t="n">
        <f aca="false">MAX(T1612,S1613)</f>
        <v>19513.8140631951</v>
      </c>
      <c r="U1613" s="68" t="n">
        <f aca="false">T1613-S1613</f>
        <v>1163.70046429633</v>
      </c>
      <c r="V1613" s="70" t="n">
        <f aca="false">V1612+F1613</f>
        <v>3.64570000000001</v>
      </c>
      <c r="W1613" s="70" t="n">
        <f aca="false">MAX(W1612,V1613)</f>
        <v>3.69920000000001</v>
      </c>
      <c r="X1613" s="70" t="n">
        <f aca="false">W1613-V1613</f>
        <v>0.0534999999999992</v>
      </c>
      <c r="Y1613" s="70" t="n">
        <f aca="false">Y1612+M1613</f>
        <v>3.22953296333819</v>
      </c>
      <c r="Z1613" s="70" t="n">
        <f aca="false">MAX(Z1612,Y1613)</f>
        <v>3.30073013601578</v>
      </c>
      <c r="AA1613" s="70" t="n">
        <f aca="false">Z1613-Y1613</f>
        <v>0.0711971726775857</v>
      </c>
      <c r="AB1613" s="72" t="n">
        <f aca="false">AB1612*(1+F1613)</f>
        <v>30.9369177417987</v>
      </c>
      <c r="AC1613" s="73" t="n">
        <f aca="false">MAX(AC1612,AB1613)</f>
        <v>32.7200223819854</v>
      </c>
      <c r="AD1613" s="70" t="n">
        <f aca="false">1-AB1613/AC1613</f>
        <v>0.0544958258087382</v>
      </c>
      <c r="AE1613" s="73" t="n">
        <f aca="false">AE1612*(1+M1613)</f>
        <v>20.4211224101401</v>
      </c>
      <c r="AF1613" s="73" t="n">
        <f aca="false">MAX(AF1612,AE1613)</f>
        <v>21.9841385652661</v>
      </c>
      <c r="AG1613" s="70" t="n">
        <f aca="false">1-AE1613/AF1613</f>
        <v>0.0710974483028205</v>
      </c>
      <c r="AH1613" s="74" t="n">
        <f aca="false">IF(R1613&gt;0,AH1612+1,0)</f>
        <v>69</v>
      </c>
      <c r="AI1613" s="74" t="n">
        <f aca="false">IF(U1613&gt;0,AI1612+1,0)</f>
        <v>69</v>
      </c>
      <c r="AJ1613" s="74" t="n">
        <f aca="false">IF(G1613&gt;0,AJ1612+1,0)</f>
        <v>3</v>
      </c>
      <c r="AK1613" s="74" t="n">
        <f aca="false">IF(G1613&lt;=0,AK1612+1,0)</f>
        <v>0</v>
      </c>
      <c r="AL1613" s="74" t="n">
        <f aca="false">IF(K1613&gt;0,AL1612+1,0)</f>
        <v>3</v>
      </c>
      <c r="AM1613" s="74" t="n">
        <f aca="false">IF(K1613&lt;=0,AM1612+1,0)</f>
        <v>0</v>
      </c>
    </row>
    <row r="1614" customFormat="false" ht="15" hidden="false" customHeight="false" outlineLevel="0" collapsed="false">
      <c r="A1614" s="61" t="n">
        <v>1618</v>
      </c>
      <c r="B1614" s="62" t="n">
        <v>44404.53125</v>
      </c>
      <c r="C1614" s="63" t="n">
        <f aca="false">YEAR(B1614)</f>
        <v>2021</v>
      </c>
      <c r="D1614" s="32" t="s">
        <v>276</v>
      </c>
      <c r="E1614" s="64" t="n">
        <v>15772.25</v>
      </c>
      <c r="F1614" s="65" t="n">
        <v>0.0015</v>
      </c>
      <c r="G1614" s="66" t="n">
        <v>23.658375</v>
      </c>
      <c r="H1614" s="67" t="n">
        <f aca="false">E1614+IF(D1614="Long",1,-1)*G1614</f>
        <v>15748.591625</v>
      </c>
      <c r="I1614" s="68" t="n">
        <f aca="false">Assumptions!$B$58</f>
        <v>5.35750011455817</v>
      </c>
      <c r="J1614" s="68" t="n">
        <f aca="false">INDEX(Yearly!$D$5:$D$22,MATCH(C1614,Yearly!$A$5:$A$22,0))</f>
        <v>0.459214295533557</v>
      </c>
      <c r="K1614" s="68" t="n">
        <f aca="false">G1614-I1614-J1614</f>
        <v>17.8416605899083</v>
      </c>
      <c r="L1614" s="69" t="n">
        <f aca="false">(I1614+J1614)/Assumptions!$B$8</f>
        <v>0.000256480763443269</v>
      </c>
      <c r="M1614" s="70" t="n">
        <f aca="false">F1614-L1614</f>
        <v>0.00124351923655673</v>
      </c>
      <c r="N1614" s="71" t="n">
        <f aca="false">G1614*Assumptions!$B$7</f>
        <v>186073.119375</v>
      </c>
      <c r="O1614" s="71" t="n">
        <f aca="false">K1614*Assumptions!$B$7</f>
        <v>140324.660539629</v>
      </c>
      <c r="P1614" s="68" t="n">
        <f aca="false">P1613+G1614</f>
        <v>27812.00339</v>
      </c>
      <c r="Q1614" s="68" t="n">
        <f aca="false">MAX(Q1613,P1614)</f>
        <v>28550.692185</v>
      </c>
      <c r="R1614" s="68" t="n">
        <f aca="false">Q1614-P1614</f>
        <v>738.688794999998</v>
      </c>
      <c r="S1614" s="68" t="n">
        <f aca="false">S1613+K1614</f>
        <v>18367.9552594887</v>
      </c>
      <c r="T1614" s="68" t="n">
        <f aca="false">MAX(T1613,S1614)</f>
        <v>19513.8140631951</v>
      </c>
      <c r="U1614" s="68" t="n">
        <f aca="false">T1614-S1614</f>
        <v>1145.85880370642</v>
      </c>
      <c r="V1614" s="70" t="n">
        <f aca="false">V1613+F1614</f>
        <v>3.64720000000001</v>
      </c>
      <c r="W1614" s="70" t="n">
        <f aca="false">MAX(W1613,V1614)</f>
        <v>3.69920000000001</v>
      </c>
      <c r="X1614" s="70" t="n">
        <f aca="false">W1614-V1614</f>
        <v>0.0519999999999992</v>
      </c>
      <c r="Y1614" s="70" t="n">
        <f aca="false">Y1613+M1614</f>
        <v>3.23077648257475</v>
      </c>
      <c r="Z1614" s="70" t="n">
        <f aca="false">MAX(Z1613,Y1614)</f>
        <v>3.30073013601578</v>
      </c>
      <c r="AA1614" s="70" t="n">
        <f aca="false">Z1614-Y1614</f>
        <v>0.0699536534410292</v>
      </c>
      <c r="AB1614" s="72" t="n">
        <f aca="false">AB1613*(1+F1614)</f>
        <v>30.9833231184114</v>
      </c>
      <c r="AC1614" s="73" t="n">
        <f aca="false">MAX(AC1613,AB1614)</f>
        <v>32.7200223819854</v>
      </c>
      <c r="AD1614" s="70" t="n">
        <f aca="false">1-AB1614/AC1614</f>
        <v>0.0530775695474512</v>
      </c>
      <c r="AE1614" s="73" t="n">
        <f aca="false">AE1613*(1+M1614)</f>
        <v>20.4465164686892</v>
      </c>
      <c r="AF1614" s="73" t="n">
        <f aca="false">MAX(AF1613,AE1614)</f>
        <v>21.9841385652661</v>
      </c>
      <c r="AG1614" s="70" t="n">
        <f aca="false">1-AE1614/AF1614</f>
        <v>0.0699423401108984</v>
      </c>
      <c r="AH1614" s="74" t="n">
        <f aca="false">IF(R1614&gt;0,AH1613+1,0)</f>
        <v>70</v>
      </c>
      <c r="AI1614" s="74" t="n">
        <f aca="false">IF(U1614&gt;0,AI1613+1,0)</f>
        <v>70</v>
      </c>
      <c r="AJ1614" s="74" t="n">
        <f aca="false">IF(G1614&gt;0,AJ1613+1,0)</f>
        <v>4</v>
      </c>
      <c r="AK1614" s="74" t="n">
        <f aca="false">IF(G1614&lt;=0,AK1613+1,0)</f>
        <v>0</v>
      </c>
      <c r="AL1614" s="74" t="n">
        <f aca="false">IF(K1614&gt;0,AL1613+1,0)</f>
        <v>4</v>
      </c>
      <c r="AM1614" s="74" t="n">
        <f aca="false">IF(K1614&lt;=0,AM1613+1,0)</f>
        <v>0</v>
      </c>
    </row>
    <row r="1615" customFormat="false" ht="15" hidden="false" customHeight="false" outlineLevel="0" collapsed="false">
      <c r="A1615" s="61" t="n">
        <v>1619</v>
      </c>
      <c r="B1615" s="62" t="n">
        <v>44406.40625</v>
      </c>
      <c r="C1615" s="63" t="n">
        <f aca="false">YEAR(B1615)</f>
        <v>2021</v>
      </c>
      <c r="D1615" s="32" t="s">
        <v>277</v>
      </c>
      <c r="E1615" s="64" t="n">
        <v>15748</v>
      </c>
      <c r="F1615" s="65" t="n">
        <v>0.0001</v>
      </c>
      <c r="G1615" s="66" t="n">
        <v>1.5748</v>
      </c>
      <c r="H1615" s="67" t="n">
        <f aca="false">E1615+IF(D1615="Long",1,-1)*G1615</f>
        <v>15749.5748</v>
      </c>
      <c r="I1615" s="68" t="n">
        <f aca="false">Assumptions!$B$58</f>
        <v>5.35750011455817</v>
      </c>
      <c r="J1615" s="68" t="n">
        <f aca="false">INDEX(Yearly!$D$5:$D$22,MATCH(C1615,Yearly!$A$5:$A$22,0))</f>
        <v>0.459214295533557</v>
      </c>
      <c r="K1615" s="68" t="n">
        <f aca="false">G1615-I1615-J1615</f>
        <v>-4.24191441009173</v>
      </c>
      <c r="L1615" s="69" t="n">
        <f aca="false">(I1615+J1615)/Assumptions!$B$8</f>
        <v>0.000256480763443269</v>
      </c>
      <c r="M1615" s="70" t="n">
        <f aca="false">F1615-L1615</f>
        <v>-0.000156480763443269</v>
      </c>
      <c r="N1615" s="71" t="n">
        <f aca="false">G1615*Assumptions!$B$7</f>
        <v>12385.802</v>
      </c>
      <c r="O1615" s="71" t="n">
        <f aca="false">K1615*Assumptions!$B$7</f>
        <v>-33362.6568353714</v>
      </c>
      <c r="P1615" s="68" t="n">
        <f aca="false">P1614+G1615</f>
        <v>27813.57819</v>
      </c>
      <c r="Q1615" s="68" t="n">
        <f aca="false">MAX(Q1614,P1615)</f>
        <v>28550.692185</v>
      </c>
      <c r="R1615" s="68" t="n">
        <f aca="false">Q1615-P1615</f>
        <v>737.113995</v>
      </c>
      <c r="S1615" s="68" t="n">
        <f aca="false">S1614+K1615</f>
        <v>18363.7133450786</v>
      </c>
      <c r="T1615" s="68" t="n">
        <f aca="false">MAX(T1614,S1615)</f>
        <v>19513.8140631951</v>
      </c>
      <c r="U1615" s="68" t="n">
        <f aca="false">T1615-S1615</f>
        <v>1150.10071811651</v>
      </c>
      <c r="V1615" s="70" t="n">
        <f aca="false">V1614+F1615</f>
        <v>3.64730000000001</v>
      </c>
      <c r="W1615" s="70" t="n">
        <f aca="false">MAX(W1614,V1615)</f>
        <v>3.69920000000001</v>
      </c>
      <c r="X1615" s="70" t="n">
        <f aca="false">W1615-V1615</f>
        <v>0.051899999999999</v>
      </c>
      <c r="Y1615" s="70" t="n">
        <f aca="false">Y1614+M1615</f>
        <v>3.23062000181131</v>
      </c>
      <c r="Z1615" s="70" t="n">
        <f aca="false">MAX(Z1614,Y1615)</f>
        <v>3.30073013601578</v>
      </c>
      <c r="AA1615" s="70" t="n">
        <f aca="false">Z1615-Y1615</f>
        <v>0.0701101342044725</v>
      </c>
      <c r="AB1615" s="72" t="n">
        <f aca="false">AB1614*(1+F1615)</f>
        <v>30.9864214507233</v>
      </c>
      <c r="AC1615" s="73" t="n">
        <f aca="false">MAX(AC1614,AB1615)</f>
        <v>32.7200223819854</v>
      </c>
      <c r="AD1615" s="70" t="n">
        <f aca="false">1-AB1615/AC1615</f>
        <v>0.052982877304406</v>
      </c>
      <c r="AE1615" s="73" t="n">
        <f aca="false">AE1614*(1+M1615)</f>
        <v>20.4433169821824</v>
      </c>
      <c r="AF1615" s="73" t="n">
        <f aca="false">MAX(AF1614,AE1615)</f>
        <v>21.9841385652661</v>
      </c>
      <c r="AG1615" s="70" t="n">
        <f aca="false">1-AE1615/AF1615</f>
        <v>0.0700878762435642</v>
      </c>
      <c r="AH1615" s="74" t="n">
        <f aca="false">IF(R1615&gt;0,AH1614+1,0)</f>
        <v>71</v>
      </c>
      <c r="AI1615" s="74" t="n">
        <f aca="false">IF(U1615&gt;0,AI1614+1,0)</f>
        <v>71</v>
      </c>
      <c r="AJ1615" s="74" t="n">
        <f aca="false">IF(G1615&gt;0,AJ1614+1,0)</f>
        <v>5</v>
      </c>
      <c r="AK1615" s="74" t="n">
        <f aca="false">IF(G1615&lt;=0,AK1614+1,0)</f>
        <v>0</v>
      </c>
      <c r="AL1615" s="74" t="n">
        <f aca="false">IF(K1615&gt;0,AL1614+1,0)</f>
        <v>0</v>
      </c>
      <c r="AM1615" s="74" t="n">
        <f aca="false">IF(K1615&lt;=0,AM1614+1,0)</f>
        <v>1</v>
      </c>
    </row>
    <row r="1616" customFormat="false" ht="15" hidden="false" customHeight="false" outlineLevel="0" collapsed="false">
      <c r="A1616" s="61" t="n">
        <v>1620</v>
      </c>
      <c r="B1616" s="62" t="n">
        <v>44407.6354166667</v>
      </c>
      <c r="C1616" s="63" t="n">
        <f aca="false">YEAR(B1616)</f>
        <v>2021</v>
      </c>
      <c r="D1616" s="32" t="s">
        <v>276</v>
      </c>
      <c r="E1616" s="64" t="n">
        <v>15749.05</v>
      </c>
      <c r="F1616" s="65" t="n">
        <v>-0.0066</v>
      </c>
      <c r="G1616" s="66" t="n">
        <v>-103.94373</v>
      </c>
      <c r="H1616" s="67" t="n">
        <f aca="false">E1616+IF(D1616="Long",1,-1)*G1616</f>
        <v>15852.99373</v>
      </c>
      <c r="I1616" s="68" t="n">
        <f aca="false">Assumptions!$B$58</f>
        <v>5.35750011455817</v>
      </c>
      <c r="J1616" s="68" t="n">
        <f aca="false">INDEX(Yearly!$D$5:$D$22,MATCH(C1616,Yearly!$A$5:$A$22,0))</f>
        <v>0.459214295533557</v>
      </c>
      <c r="K1616" s="68" t="n">
        <f aca="false">G1616-I1616-J1616</f>
        <v>-109.760444410092</v>
      </c>
      <c r="L1616" s="69" t="n">
        <f aca="false">(I1616+J1616)/Assumptions!$B$8</f>
        <v>0.000256480763443269</v>
      </c>
      <c r="M1616" s="70" t="n">
        <f aca="false">F1616-L1616</f>
        <v>-0.00685648076344327</v>
      </c>
      <c r="N1616" s="71" t="n">
        <f aca="false">G1616*Assumptions!$B$7</f>
        <v>-817517.43645</v>
      </c>
      <c r="O1616" s="71" t="n">
        <f aca="false">K1616*Assumptions!$B$7</f>
        <v>-863265.895285371</v>
      </c>
      <c r="P1616" s="68" t="n">
        <f aca="false">P1615+G1616</f>
        <v>27709.63446</v>
      </c>
      <c r="Q1616" s="68" t="n">
        <f aca="false">MAX(Q1615,P1616)</f>
        <v>28550.692185</v>
      </c>
      <c r="R1616" s="68" t="n">
        <f aca="false">Q1616-P1616</f>
        <v>841.057724999999</v>
      </c>
      <c r="S1616" s="68" t="n">
        <f aca="false">S1615+K1616</f>
        <v>18253.9529006685</v>
      </c>
      <c r="T1616" s="68" t="n">
        <f aca="false">MAX(T1615,S1616)</f>
        <v>19513.8140631951</v>
      </c>
      <c r="U1616" s="68" t="n">
        <f aca="false">T1616-S1616</f>
        <v>1259.8611625266</v>
      </c>
      <c r="V1616" s="70" t="n">
        <f aca="false">V1615+F1616</f>
        <v>3.64070000000001</v>
      </c>
      <c r="W1616" s="70" t="n">
        <f aca="false">MAX(W1615,V1616)</f>
        <v>3.69920000000001</v>
      </c>
      <c r="X1616" s="70" t="n">
        <f aca="false">W1616-V1616</f>
        <v>0.0584999999999991</v>
      </c>
      <c r="Y1616" s="70" t="n">
        <f aca="false">Y1615+M1616</f>
        <v>3.22376352104786</v>
      </c>
      <c r="Z1616" s="70" t="n">
        <f aca="false">MAX(Z1615,Y1616)</f>
        <v>3.30073013601578</v>
      </c>
      <c r="AA1616" s="70" t="n">
        <f aca="false">Z1616-Y1616</f>
        <v>0.0769666149679158</v>
      </c>
      <c r="AB1616" s="72" t="n">
        <f aca="false">AB1615*(1+F1616)</f>
        <v>30.7819110691485</v>
      </c>
      <c r="AC1616" s="73" t="n">
        <f aca="false">MAX(AC1615,AB1616)</f>
        <v>32.7200223819854</v>
      </c>
      <c r="AD1616" s="70" t="n">
        <f aca="false">1-AB1616/AC1616</f>
        <v>0.0592331903141969</v>
      </c>
      <c r="AE1616" s="73" t="n">
        <f aca="false">AE1615*(1+M1616)</f>
        <v>20.3031477725531</v>
      </c>
      <c r="AF1616" s="73" t="n">
        <f aca="false">MAX(AF1615,AE1616)</f>
        <v>21.9841385652661</v>
      </c>
      <c r="AG1616" s="70" t="n">
        <f aca="false">1-AE1616/AF1616</f>
        <v>0.0764638008317928</v>
      </c>
      <c r="AH1616" s="74" t="n">
        <f aca="false">IF(R1616&gt;0,AH1615+1,0)</f>
        <v>72</v>
      </c>
      <c r="AI1616" s="74" t="n">
        <f aca="false">IF(U1616&gt;0,AI1615+1,0)</f>
        <v>72</v>
      </c>
      <c r="AJ1616" s="74" t="n">
        <f aca="false">IF(G1616&gt;0,AJ1615+1,0)</f>
        <v>0</v>
      </c>
      <c r="AK1616" s="74" t="n">
        <f aca="false">IF(G1616&lt;=0,AK1615+1,0)</f>
        <v>1</v>
      </c>
      <c r="AL1616" s="74" t="n">
        <f aca="false">IF(K1616&gt;0,AL1615+1,0)</f>
        <v>0</v>
      </c>
      <c r="AM1616" s="74" t="n">
        <f aca="false">IF(K1616&lt;=0,AM1615+1,0)</f>
        <v>2</v>
      </c>
    </row>
    <row r="1617" customFormat="false" ht="15" hidden="false" customHeight="false" outlineLevel="0" collapsed="false">
      <c r="A1617" s="61" t="n">
        <v>1621</v>
      </c>
      <c r="B1617" s="62" t="n">
        <v>44410.40625</v>
      </c>
      <c r="C1617" s="63" t="n">
        <f aca="false">YEAR(B1617)</f>
        <v>2021</v>
      </c>
      <c r="D1617" s="32" t="s">
        <v>277</v>
      </c>
      <c r="E1617" s="64" t="n">
        <v>15852.65</v>
      </c>
      <c r="F1617" s="65" t="n">
        <v>0.023</v>
      </c>
      <c r="G1617" s="66" t="n">
        <v>364.61095</v>
      </c>
      <c r="H1617" s="67" t="n">
        <f aca="false">E1617+IF(D1617="Long",1,-1)*G1617</f>
        <v>16217.26095</v>
      </c>
      <c r="I1617" s="68" t="n">
        <f aca="false">Assumptions!$B$58</f>
        <v>5.35750011455817</v>
      </c>
      <c r="J1617" s="68" t="n">
        <f aca="false">INDEX(Yearly!$D$5:$D$22,MATCH(C1617,Yearly!$A$5:$A$22,0))</f>
        <v>0.459214295533557</v>
      </c>
      <c r="K1617" s="68" t="n">
        <f aca="false">G1617-I1617-J1617</f>
        <v>358.794235589908</v>
      </c>
      <c r="L1617" s="69" t="n">
        <f aca="false">(I1617+J1617)/Assumptions!$B$8</f>
        <v>0.000256480763443269</v>
      </c>
      <c r="M1617" s="70" t="n">
        <f aca="false">F1617-L1617</f>
        <v>0.0227435192365567</v>
      </c>
      <c r="N1617" s="71" t="n">
        <f aca="false">G1617*Assumptions!$B$7</f>
        <v>2867665.12175</v>
      </c>
      <c r="O1617" s="71" t="n">
        <f aca="false">K1617*Assumptions!$B$7</f>
        <v>2821916.66291463</v>
      </c>
      <c r="P1617" s="68" t="n">
        <f aca="false">P1616+G1617</f>
        <v>28074.24541</v>
      </c>
      <c r="Q1617" s="68" t="n">
        <f aca="false">MAX(Q1616,P1617)</f>
        <v>28550.692185</v>
      </c>
      <c r="R1617" s="68" t="n">
        <f aca="false">Q1617-P1617</f>
        <v>476.446775</v>
      </c>
      <c r="S1617" s="68" t="n">
        <f aca="false">S1616+K1617</f>
        <v>18612.7471362584</v>
      </c>
      <c r="T1617" s="68" t="n">
        <f aca="false">MAX(T1616,S1617)</f>
        <v>19513.8140631951</v>
      </c>
      <c r="U1617" s="68" t="n">
        <f aca="false">T1617-S1617</f>
        <v>901.066926936695</v>
      </c>
      <c r="V1617" s="70" t="n">
        <f aca="false">V1616+F1617</f>
        <v>3.66370000000001</v>
      </c>
      <c r="W1617" s="70" t="n">
        <f aca="false">MAX(W1616,V1617)</f>
        <v>3.69920000000001</v>
      </c>
      <c r="X1617" s="70" t="n">
        <f aca="false">W1617-V1617</f>
        <v>0.035499999999999</v>
      </c>
      <c r="Y1617" s="70" t="n">
        <f aca="false">Y1616+M1617</f>
        <v>3.24650704028442</v>
      </c>
      <c r="Z1617" s="70" t="n">
        <f aca="false">MAX(Z1616,Y1617)</f>
        <v>3.30073013601578</v>
      </c>
      <c r="AA1617" s="70" t="n">
        <f aca="false">Z1617-Y1617</f>
        <v>0.0542230957313592</v>
      </c>
      <c r="AB1617" s="72" t="n">
        <f aca="false">AB1616*(1+F1617)</f>
        <v>31.4898950237389</v>
      </c>
      <c r="AC1617" s="73" t="n">
        <f aca="false">MAX(AC1616,AB1617)</f>
        <v>32.7200223819854</v>
      </c>
      <c r="AD1617" s="70" t="n">
        <f aca="false">1-AB1617/AC1617</f>
        <v>0.0375955536914235</v>
      </c>
      <c r="AE1617" s="73" t="n">
        <f aca="false">AE1616*(1+M1617)</f>
        <v>20.7649128044808</v>
      </c>
      <c r="AF1617" s="73" t="n">
        <f aca="false">MAX(AF1616,AE1617)</f>
        <v>21.9841385652661</v>
      </c>
      <c r="AG1617" s="70" t="n">
        <f aca="false">1-AE1617/AF1617</f>
        <v>0.0554593375203541</v>
      </c>
      <c r="AH1617" s="74" t="n">
        <f aca="false">IF(R1617&gt;0,AH1616+1,0)</f>
        <v>73</v>
      </c>
      <c r="AI1617" s="74" t="n">
        <f aca="false">IF(U1617&gt;0,AI1616+1,0)</f>
        <v>73</v>
      </c>
      <c r="AJ1617" s="74" t="n">
        <f aca="false">IF(G1617&gt;0,AJ1616+1,0)</f>
        <v>1</v>
      </c>
      <c r="AK1617" s="74" t="n">
        <f aca="false">IF(G1617&lt;=0,AK1616+1,0)</f>
        <v>0</v>
      </c>
      <c r="AL1617" s="74" t="n">
        <f aca="false">IF(K1617&gt;0,AL1616+1,0)</f>
        <v>1</v>
      </c>
      <c r="AM1617" s="74" t="n">
        <f aca="false">IF(K1617&lt;=0,AM1616+1,0)</f>
        <v>0</v>
      </c>
    </row>
    <row r="1618" customFormat="false" ht="15" hidden="false" customHeight="false" outlineLevel="0" collapsed="false">
      <c r="A1618" s="61" t="n">
        <v>1622</v>
      </c>
      <c r="B1618" s="62" t="n">
        <v>44419.4270833333</v>
      </c>
      <c r="C1618" s="63" t="n">
        <f aca="false">YEAR(B1618)</f>
        <v>2021</v>
      </c>
      <c r="D1618" s="32" t="s">
        <v>276</v>
      </c>
      <c r="E1618" s="64" t="n">
        <v>16218</v>
      </c>
      <c r="F1618" s="65" t="n">
        <v>-0.0009</v>
      </c>
      <c r="G1618" s="66" t="n">
        <v>-14.5962</v>
      </c>
      <c r="H1618" s="67" t="n">
        <f aca="false">E1618+IF(D1618="Long",1,-1)*G1618</f>
        <v>16232.5962</v>
      </c>
      <c r="I1618" s="68" t="n">
        <f aca="false">Assumptions!$B$58</f>
        <v>5.35750011455817</v>
      </c>
      <c r="J1618" s="68" t="n">
        <f aca="false">INDEX(Yearly!$D$5:$D$22,MATCH(C1618,Yearly!$A$5:$A$22,0))</f>
        <v>0.459214295533557</v>
      </c>
      <c r="K1618" s="68" t="n">
        <f aca="false">G1618-I1618-J1618</f>
        <v>-20.4129144100917</v>
      </c>
      <c r="L1618" s="69" t="n">
        <f aca="false">(I1618+J1618)/Assumptions!$B$8</f>
        <v>0.000256480763443269</v>
      </c>
      <c r="M1618" s="70" t="n">
        <f aca="false">F1618-L1618</f>
        <v>-0.00115648076344327</v>
      </c>
      <c r="N1618" s="71" t="n">
        <f aca="false">G1618*Assumptions!$B$7</f>
        <v>-114799.113</v>
      </c>
      <c r="O1618" s="71" t="n">
        <f aca="false">K1618*Assumptions!$B$7</f>
        <v>-160547.571835371</v>
      </c>
      <c r="P1618" s="68" t="n">
        <f aca="false">P1617+G1618</f>
        <v>28059.64921</v>
      </c>
      <c r="Q1618" s="68" t="n">
        <f aca="false">MAX(Q1617,P1618)</f>
        <v>28550.692185</v>
      </c>
      <c r="R1618" s="68" t="n">
        <f aca="false">Q1618-P1618</f>
        <v>491.042975</v>
      </c>
      <c r="S1618" s="68" t="n">
        <f aca="false">S1617+K1618</f>
        <v>18592.3342218483</v>
      </c>
      <c r="T1618" s="68" t="n">
        <f aca="false">MAX(T1617,S1618)</f>
        <v>19513.8140631951</v>
      </c>
      <c r="U1618" s="68" t="n">
        <f aca="false">T1618-S1618</f>
        <v>921.479841346787</v>
      </c>
      <c r="V1618" s="70" t="n">
        <f aca="false">V1617+F1618</f>
        <v>3.66280000000001</v>
      </c>
      <c r="W1618" s="70" t="n">
        <f aca="false">MAX(W1617,V1618)</f>
        <v>3.69920000000001</v>
      </c>
      <c r="X1618" s="70" t="n">
        <f aca="false">W1618-V1618</f>
        <v>0.0363999999999991</v>
      </c>
      <c r="Y1618" s="70" t="n">
        <f aca="false">Y1617+M1618</f>
        <v>3.24535055952098</v>
      </c>
      <c r="Z1618" s="70" t="n">
        <f aca="false">MAX(Z1617,Y1618)</f>
        <v>3.30073013601578</v>
      </c>
      <c r="AA1618" s="70" t="n">
        <f aca="false">Z1618-Y1618</f>
        <v>0.0553795764948024</v>
      </c>
      <c r="AB1618" s="72" t="n">
        <f aca="false">AB1617*(1+F1618)</f>
        <v>31.4615541182176</v>
      </c>
      <c r="AC1618" s="73" t="n">
        <f aca="false">MAX(AC1617,AB1618)</f>
        <v>32.7200223819854</v>
      </c>
      <c r="AD1618" s="70" t="n">
        <f aca="false">1-AB1618/AC1618</f>
        <v>0.0384617176931013</v>
      </c>
      <c r="AE1618" s="73" t="n">
        <f aca="false">AE1617*(1+M1618)</f>
        <v>20.7408985822678</v>
      </c>
      <c r="AF1618" s="73" t="n">
        <f aca="false">MAX(AF1617,AE1618)</f>
        <v>21.9841385652661</v>
      </c>
      <c r="AG1618" s="70" t="n">
        <f aca="false">1-AE1618/AF1618</f>
        <v>0.0565516806268018</v>
      </c>
      <c r="AH1618" s="74" t="n">
        <f aca="false">IF(R1618&gt;0,AH1617+1,0)</f>
        <v>74</v>
      </c>
      <c r="AI1618" s="74" t="n">
        <f aca="false">IF(U1618&gt;0,AI1617+1,0)</f>
        <v>74</v>
      </c>
      <c r="AJ1618" s="74" t="n">
        <f aca="false">IF(G1618&gt;0,AJ1617+1,0)</f>
        <v>0</v>
      </c>
      <c r="AK1618" s="74" t="n">
        <f aca="false">IF(G1618&lt;=0,AK1617+1,0)</f>
        <v>1</v>
      </c>
      <c r="AL1618" s="74" t="n">
        <f aca="false">IF(K1618&gt;0,AL1617+1,0)</f>
        <v>0</v>
      </c>
      <c r="AM1618" s="74" t="n">
        <f aca="false">IF(K1618&lt;=0,AM1617+1,0)</f>
        <v>1</v>
      </c>
    </row>
    <row r="1619" customFormat="false" ht="15" hidden="false" customHeight="false" outlineLevel="0" collapsed="false">
      <c r="A1619" s="61" t="n">
        <v>1623</v>
      </c>
      <c r="B1619" s="62" t="n">
        <v>44419.5520833333</v>
      </c>
      <c r="C1619" s="63" t="n">
        <f aca="false">YEAR(B1619)</f>
        <v>2021</v>
      </c>
      <c r="D1619" s="32" t="s">
        <v>277</v>
      </c>
      <c r="E1619" s="64" t="n">
        <v>16232.1</v>
      </c>
      <c r="F1619" s="65" t="n">
        <v>0.0159</v>
      </c>
      <c r="G1619" s="66" t="n">
        <v>258.09039</v>
      </c>
      <c r="H1619" s="67" t="n">
        <f aca="false">E1619+IF(D1619="Long",1,-1)*G1619</f>
        <v>16490.19039</v>
      </c>
      <c r="I1619" s="68" t="n">
        <f aca="false">Assumptions!$B$58</f>
        <v>5.35750011455817</v>
      </c>
      <c r="J1619" s="68" t="n">
        <f aca="false">INDEX(Yearly!$D$5:$D$22,MATCH(C1619,Yearly!$A$5:$A$22,0))</f>
        <v>0.459214295533557</v>
      </c>
      <c r="K1619" s="68" t="n">
        <f aca="false">G1619-I1619-J1619</f>
        <v>252.273675589908</v>
      </c>
      <c r="L1619" s="69" t="n">
        <f aca="false">(I1619+J1619)/Assumptions!$B$8</f>
        <v>0.000256480763443269</v>
      </c>
      <c r="M1619" s="70" t="n">
        <f aca="false">F1619-L1619</f>
        <v>0.0156435192365567</v>
      </c>
      <c r="N1619" s="71" t="n">
        <f aca="false">G1619*Assumptions!$B$7</f>
        <v>2029880.91735</v>
      </c>
      <c r="O1619" s="71" t="n">
        <f aca="false">K1619*Assumptions!$B$7</f>
        <v>1984132.45851463</v>
      </c>
      <c r="P1619" s="68" t="n">
        <f aca="false">P1618+G1619</f>
        <v>28317.7396</v>
      </c>
      <c r="Q1619" s="68" t="n">
        <f aca="false">MAX(Q1618,P1619)</f>
        <v>28550.692185</v>
      </c>
      <c r="R1619" s="68" t="n">
        <f aca="false">Q1619-P1619</f>
        <v>232.952584999999</v>
      </c>
      <c r="S1619" s="68" t="n">
        <f aca="false">S1618+K1619</f>
        <v>18844.6078974382</v>
      </c>
      <c r="T1619" s="68" t="n">
        <f aca="false">MAX(T1618,S1619)</f>
        <v>19513.8140631951</v>
      </c>
      <c r="U1619" s="68" t="n">
        <f aca="false">T1619-S1619</f>
        <v>669.206165756878</v>
      </c>
      <c r="V1619" s="70" t="n">
        <f aca="false">V1618+F1619</f>
        <v>3.67870000000001</v>
      </c>
      <c r="W1619" s="70" t="n">
        <f aca="false">MAX(W1618,V1619)</f>
        <v>3.69920000000001</v>
      </c>
      <c r="X1619" s="70" t="n">
        <f aca="false">W1619-V1619</f>
        <v>0.0204999999999993</v>
      </c>
      <c r="Y1619" s="70" t="n">
        <f aca="false">Y1618+M1619</f>
        <v>3.26099407875753</v>
      </c>
      <c r="Z1619" s="70" t="n">
        <f aca="false">MAX(Z1618,Y1619)</f>
        <v>3.30073013601578</v>
      </c>
      <c r="AA1619" s="70" t="n">
        <f aca="false">Z1619-Y1619</f>
        <v>0.0397360572582457</v>
      </c>
      <c r="AB1619" s="72" t="n">
        <f aca="false">AB1618*(1+F1619)</f>
        <v>31.9617928286972</v>
      </c>
      <c r="AC1619" s="73" t="n">
        <f aca="false">MAX(AC1618,AB1619)</f>
        <v>32.7200223819854</v>
      </c>
      <c r="AD1619" s="70" t="n">
        <f aca="false">1-AB1619/AC1619</f>
        <v>0.0231732590044215</v>
      </c>
      <c r="AE1619" s="73" t="n">
        <f aca="false">AE1618*(1+M1619)</f>
        <v>21.065359228223</v>
      </c>
      <c r="AF1619" s="73" t="n">
        <f aca="false">MAX(AF1618,AE1619)</f>
        <v>21.9841385652661</v>
      </c>
      <c r="AG1619" s="70" t="n">
        <f aca="false">1-AE1619/AF1619</f>
        <v>0.0417928286939902</v>
      </c>
      <c r="AH1619" s="74" t="n">
        <f aca="false">IF(R1619&gt;0,AH1618+1,0)</f>
        <v>75</v>
      </c>
      <c r="AI1619" s="74" t="n">
        <f aca="false">IF(U1619&gt;0,AI1618+1,0)</f>
        <v>75</v>
      </c>
      <c r="AJ1619" s="74" t="n">
        <f aca="false">IF(G1619&gt;0,AJ1618+1,0)</f>
        <v>1</v>
      </c>
      <c r="AK1619" s="74" t="n">
        <f aca="false">IF(G1619&lt;=0,AK1618+1,0)</f>
        <v>0</v>
      </c>
      <c r="AL1619" s="74" t="n">
        <f aca="false">IF(K1619&gt;0,AL1618+1,0)</f>
        <v>1</v>
      </c>
      <c r="AM1619" s="74" t="n">
        <f aca="false">IF(K1619&lt;=0,AM1618+1,0)</f>
        <v>0</v>
      </c>
    </row>
    <row r="1620" customFormat="false" ht="15" hidden="false" customHeight="false" outlineLevel="0" collapsed="false">
      <c r="A1620" s="61" t="n">
        <v>1624</v>
      </c>
      <c r="B1620" s="62" t="n">
        <v>44428.40625</v>
      </c>
      <c r="C1620" s="63" t="n">
        <f aca="false">YEAR(B1620)</f>
        <v>2021</v>
      </c>
      <c r="D1620" s="32" t="s">
        <v>276</v>
      </c>
      <c r="E1620" s="64" t="n">
        <v>16490.15</v>
      </c>
      <c r="F1620" s="65" t="n">
        <v>-0.0025</v>
      </c>
      <c r="G1620" s="66" t="n">
        <v>-41.225375</v>
      </c>
      <c r="H1620" s="67" t="n">
        <f aca="false">E1620+IF(D1620="Long",1,-1)*G1620</f>
        <v>16531.375375</v>
      </c>
      <c r="I1620" s="68" t="n">
        <f aca="false">Assumptions!$B$58</f>
        <v>5.35750011455817</v>
      </c>
      <c r="J1620" s="68" t="n">
        <f aca="false">INDEX(Yearly!$D$5:$D$22,MATCH(C1620,Yearly!$A$5:$A$22,0))</f>
        <v>0.459214295533557</v>
      </c>
      <c r="K1620" s="68" t="n">
        <f aca="false">G1620-I1620-J1620</f>
        <v>-47.0420894100917</v>
      </c>
      <c r="L1620" s="69" t="n">
        <f aca="false">(I1620+J1620)/Assumptions!$B$8</f>
        <v>0.000256480763443269</v>
      </c>
      <c r="M1620" s="70" t="n">
        <f aca="false">F1620-L1620</f>
        <v>-0.00275648076344327</v>
      </c>
      <c r="N1620" s="71" t="n">
        <f aca="false">G1620*Assumptions!$B$7</f>
        <v>-324237.574375</v>
      </c>
      <c r="O1620" s="71" t="n">
        <f aca="false">K1620*Assumptions!$B$7</f>
        <v>-369986.033210371</v>
      </c>
      <c r="P1620" s="68" t="n">
        <f aca="false">P1619+G1620</f>
        <v>28276.514225</v>
      </c>
      <c r="Q1620" s="68" t="n">
        <f aca="false">MAX(Q1619,P1620)</f>
        <v>28550.692185</v>
      </c>
      <c r="R1620" s="68" t="n">
        <f aca="false">Q1620-P1620</f>
        <v>274.177960000001</v>
      </c>
      <c r="S1620" s="68" t="n">
        <f aca="false">S1619+K1620</f>
        <v>18797.5658080281</v>
      </c>
      <c r="T1620" s="68" t="n">
        <f aca="false">MAX(T1619,S1620)</f>
        <v>19513.8140631951</v>
      </c>
      <c r="U1620" s="68" t="n">
        <f aca="false">T1620-S1620</f>
        <v>716.248255166971</v>
      </c>
      <c r="V1620" s="70" t="n">
        <f aca="false">V1619+F1620</f>
        <v>3.67620000000001</v>
      </c>
      <c r="W1620" s="70" t="n">
        <f aca="false">MAX(W1619,V1620)</f>
        <v>3.69920000000001</v>
      </c>
      <c r="X1620" s="70" t="n">
        <f aca="false">W1620-V1620</f>
        <v>0.0229999999999992</v>
      </c>
      <c r="Y1620" s="70" t="n">
        <f aca="false">Y1619+M1620</f>
        <v>3.25823759799409</v>
      </c>
      <c r="Z1620" s="70" t="n">
        <f aca="false">MAX(Z1619,Y1620)</f>
        <v>3.30073013601578</v>
      </c>
      <c r="AA1620" s="70" t="n">
        <f aca="false">Z1620-Y1620</f>
        <v>0.0424925380216892</v>
      </c>
      <c r="AB1620" s="72" t="n">
        <f aca="false">AB1619*(1+F1620)</f>
        <v>31.8818883466255</v>
      </c>
      <c r="AC1620" s="73" t="n">
        <f aca="false">MAX(AC1619,AB1620)</f>
        <v>32.7200223819854</v>
      </c>
      <c r="AD1620" s="70" t="n">
        <f aca="false">1-AB1620/AC1620</f>
        <v>0.0256153258569104</v>
      </c>
      <c r="AE1620" s="73" t="n">
        <f aca="false">AE1619*(1+M1620)</f>
        <v>21.0072929707354</v>
      </c>
      <c r="AF1620" s="73" t="n">
        <f aca="false">MAX(AF1619,AE1620)</f>
        <v>21.9841385652661</v>
      </c>
      <c r="AG1620" s="70" t="n">
        <f aca="false">1-AE1620/AF1620</f>
        <v>0.0444341083290885</v>
      </c>
      <c r="AH1620" s="74" t="n">
        <f aca="false">IF(R1620&gt;0,AH1619+1,0)</f>
        <v>76</v>
      </c>
      <c r="AI1620" s="74" t="n">
        <f aca="false">IF(U1620&gt;0,AI1619+1,0)</f>
        <v>76</v>
      </c>
      <c r="AJ1620" s="74" t="n">
        <f aca="false">IF(G1620&gt;0,AJ1619+1,0)</f>
        <v>0</v>
      </c>
      <c r="AK1620" s="74" t="n">
        <f aca="false">IF(G1620&lt;=0,AK1619+1,0)</f>
        <v>1</v>
      </c>
      <c r="AL1620" s="74" t="n">
        <f aca="false">IF(K1620&gt;0,AL1619+1,0)</f>
        <v>0</v>
      </c>
      <c r="AM1620" s="74" t="n">
        <f aca="false">IF(K1620&lt;=0,AM1619+1,0)</f>
        <v>1</v>
      </c>
    </row>
    <row r="1621" customFormat="false" ht="15" hidden="false" customHeight="false" outlineLevel="0" collapsed="false">
      <c r="A1621" s="61" t="n">
        <v>1625</v>
      </c>
      <c r="B1621" s="62" t="n">
        <v>44431.40625</v>
      </c>
      <c r="C1621" s="63" t="n">
        <f aca="false">YEAR(B1621)</f>
        <v>2021</v>
      </c>
      <c r="D1621" s="32" t="s">
        <v>277</v>
      </c>
      <c r="E1621" s="64" t="n">
        <v>16532.15</v>
      </c>
      <c r="F1621" s="65" t="n">
        <v>-0.0067</v>
      </c>
      <c r="G1621" s="66" t="n">
        <v>-110.765405</v>
      </c>
      <c r="H1621" s="67" t="n">
        <f aca="false">E1621+IF(D1621="Long",1,-1)*G1621</f>
        <v>16421.384595</v>
      </c>
      <c r="I1621" s="68" t="n">
        <f aca="false">Assumptions!$B$58</f>
        <v>5.35750011455817</v>
      </c>
      <c r="J1621" s="68" t="n">
        <f aca="false">INDEX(Yearly!$D$5:$D$22,MATCH(C1621,Yearly!$A$5:$A$22,0))</f>
        <v>0.459214295533557</v>
      </c>
      <c r="K1621" s="68" t="n">
        <f aca="false">G1621-I1621-J1621</f>
        <v>-116.582119410092</v>
      </c>
      <c r="L1621" s="69" t="n">
        <f aca="false">(I1621+J1621)/Assumptions!$B$8</f>
        <v>0.000256480763443269</v>
      </c>
      <c r="M1621" s="70" t="n">
        <f aca="false">F1621-L1621</f>
        <v>-0.00695648076344327</v>
      </c>
      <c r="N1621" s="71" t="n">
        <f aca="false">G1621*Assumptions!$B$7</f>
        <v>-871169.910325</v>
      </c>
      <c r="O1621" s="71" t="n">
        <f aca="false">K1621*Assumptions!$B$7</f>
        <v>-916918.369160371</v>
      </c>
      <c r="P1621" s="68" t="n">
        <f aca="false">P1620+G1621</f>
        <v>28165.74882</v>
      </c>
      <c r="Q1621" s="68" t="n">
        <f aca="false">MAX(Q1620,P1621)</f>
        <v>28550.692185</v>
      </c>
      <c r="R1621" s="68" t="n">
        <f aca="false">Q1621-P1621</f>
        <v>384.943364999999</v>
      </c>
      <c r="S1621" s="68" t="n">
        <f aca="false">S1620+K1621</f>
        <v>18680.9836886181</v>
      </c>
      <c r="T1621" s="68" t="n">
        <f aca="false">MAX(T1620,S1621)</f>
        <v>19513.8140631951</v>
      </c>
      <c r="U1621" s="68" t="n">
        <f aca="false">T1621-S1621</f>
        <v>832.830374577061</v>
      </c>
      <c r="V1621" s="70" t="n">
        <f aca="false">V1620+F1621</f>
        <v>3.66950000000001</v>
      </c>
      <c r="W1621" s="70" t="n">
        <f aca="false">MAX(W1620,V1621)</f>
        <v>3.69920000000001</v>
      </c>
      <c r="X1621" s="70" t="n">
        <f aca="false">W1621-V1621</f>
        <v>0.0296999999999992</v>
      </c>
      <c r="Y1621" s="70" t="n">
        <f aca="false">Y1620+M1621</f>
        <v>3.25128111723065</v>
      </c>
      <c r="Z1621" s="70" t="n">
        <f aca="false">MAX(Z1620,Y1621)</f>
        <v>3.30073013601578</v>
      </c>
      <c r="AA1621" s="70" t="n">
        <f aca="false">Z1621-Y1621</f>
        <v>0.0494490187851326</v>
      </c>
      <c r="AB1621" s="72" t="n">
        <f aca="false">AB1620*(1+F1621)</f>
        <v>31.6682796947031</v>
      </c>
      <c r="AC1621" s="73" t="n">
        <f aca="false">MAX(AC1620,AB1621)</f>
        <v>32.7200223819854</v>
      </c>
      <c r="AD1621" s="70" t="n">
        <f aca="false">1-AB1621/AC1621</f>
        <v>0.0321437031736691</v>
      </c>
      <c r="AE1621" s="73" t="n">
        <f aca="false">AE1620*(1+M1621)</f>
        <v>20.8611561412925</v>
      </c>
      <c r="AF1621" s="73" t="n">
        <f aca="false">MAX(AF1620,AE1621)</f>
        <v>21.9841385652661</v>
      </c>
      <c r="AG1621" s="70" t="n">
        <f aca="false">1-AE1621/AF1621</f>
        <v>0.0510814840726996</v>
      </c>
      <c r="AH1621" s="74" t="n">
        <f aca="false">IF(R1621&gt;0,AH1620+1,0)</f>
        <v>77</v>
      </c>
      <c r="AI1621" s="74" t="n">
        <f aca="false">IF(U1621&gt;0,AI1620+1,0)</f>
        <v>77</v>
      </c>
      <c r="AJ1621" s="74" t="n">
        <f aca="false">IF(G1621&gt;0,AJ1620+1,0)</f>
        <v>0</v>
      </c>
      <c r="AK1621" s="74" t="n">
        <f aca="false">IF(G1621&lt;=0,AK1620+1,0)</f>
        <v>2</v>
      </c>
      <c r="AL1621" s="74" t="n">
        <f aca="false">IF(K1621&gt;0,AL1620+1,0)</f>
        <v>0</v>
      </c>
      <c r="AM1621" s="74" t="n">
        <f aca="false">IF(K1621&lt;=0,AM1620+1,0)</f>
        <v>2</v>
      </c>
    </row>
    <row r="1622" customFormat="false" ht="15" hidden="false" customHeight="false" outlineLevel="0" collapsed="false">
      <c r="A1622" s="61" t="n">
        <v>1626</v>
      </c>
      <c r="B1622" s="62" t="n">
        <v>44431.4493055556</v>
      </c>
      <c r="C1622" s="63" t="n">
        <f aca="false">YEAR(B1622)</f>
        <v>2021</v>
      </c>
      <c r="D1622" s="32" t="s">
        <v>276</v>
      </c>
      <c r="E1622" s="64" t="n">
        <v>16422</v>
      </c>
      <c r="F1622" s="65" t="n">
        <v>-0.0056</v>
      </c>
      <c r="G1622" s="66" t="n">
        <v>-91.9632</v>
      </c>
      <c r="H1622" s="67" t="n">
        <f aca="false">E1622+IF(D1622="Long",1,-1)*G1622</f>
        <v>16513.9632</v>
      </c>
      <c r="I1622" s="68" t="n">
        <f aca="false">Assumptions!$B$58</f>
        <v>5.35750011455817</v>
      </c>
      <c r="J1622" s="68" t="n">
        <f aca="false">INDEX(Yearly!$D$5:$D$22,MATCH(C1622,Yearly!$A$5:$A$22,0))</f>
        <v>0.459214295533557</v>
      </c>
      <c r="K1622" s="68" t="n">
        <f aca="false">G1622-I1622-J1622</f>
        <v>-97.7799144100917</v>
      </c>
      <c r="L1622" s="69" t="n">
        <f aca="false">(I1622+J1622)/Assumptions!$B$8</f>
        <v>0.000256480763443269</v>
      </c>
      <c r="M1622" s="70" t="n">
        <f aca="false">F1622-L1622</f>
        <v>-0.00585648076344327</v>
      </c>
      <c r="N1622" s="71" t="n">
        <f aca="false">G1622*Assumptions!$B$7</f>
        <v>-723290.568</v>
      </c>
      <c r="O1622" s="71" t="n">
        <f aca="false">K1622*Assumptions!$B$7</f>
        <v>-769039.026835371</v>
      </c>
      <c r="P1622" s="68" t="n">
        <f aca="false">P1621+G1622</f>
        <v>28073.78562</v>
      </c>
      <c r="Q1622" s="68" t="n">
        <f aca="false">MAX(Q1621,P1622)</f>
        <v>28550.692185</v>
      </c>
      <c r="R1622" s="68" t="n">
        <f aca="false">Q1622-P1622</f>
        <v>476.906564999998</v>
      </c>
      <c r="S1622" s="68" t="n">
        <f aca="false">S1621+K1622</f>
        <v>18583.203774208</v>
      </c>
      <c r="T1622" s="68" t="n">
        <f aca="false">MAX(T1621,S1622)</f>
        <v>19513.8140631951</v>
      </c>
      <c r="U1622" s="68" t="n">
        <f aca="false">T1622-S1622</f>
        <v>930.610288987151</v>
      </c>
      <c r="V1622" s="70" t="n">
        <f aca="false">V1621+F1622</f>
        <v>3.66390000000001</v>
      </c>
      <c r="W1622" s="70" t="n">
        <f aca="false">MAX(W1621,V1622)</f>
        <v>3.69920000000001</v>
      </c>
      <c r="X1622" s="70" t="n">
        <f aca="false">W1622-V1622</f>
        <v>0.035299999999999</v>
      </c>
      <c r="Y1622" s="70" t="n">
        <f aca="false">Y1621+M1622</f>
        <v>3.2454246364672</v>
      </c>
      <c r="Z1622" s="70" t="n">
        <f aca="false">MAX(Z1621,Y1622)</f>
        <v>3.30073013601578</v>
      </c>
      <c r="AA1622" s="70" t="n">
        <f aca="false">Z1622-Y1622</f>
        <v>0.055305499548576</v>
      </c>
      <c r="AB1622" s="72" t="n">
        <f aca="false">AB1621*(1+F1622)</f>
        <v>31.4909373284127</v>
      </c>
      <c r="AC1622" s="73" t="n">
        <f aca="false">MAX(AC1621,AB1622)</f>
        <v>32.7200223819854</v>
      </c>
      <c r="AD1622" s="70" t="n">
        <f aca="false">1-AB1622/AC1622</f>
        <v>0.0375636984358967</v>
      </c>
      <c r="AE1622" s="73" t="n">
        <f aca="false">AE1621*(1+M1622)</f>
        <v>20.7389831816478</v>
      </c>
      <c r="AF1622" s="73" t="n">
        <f aca="false">MAX(AF1621,AE1622)</f>
        <v>21.9841385652661</v>
      </c>
      <c r="AG1622" s="70" t="n">
        <f aca="false">1-AE1622/AF1622</f>
        <v>0.056638807107303</v>
      </c>
      <c r="AH1622" s="74" t="n">
        <f aca="false">IF(R1622&gt;0,AH1621+1,0)</f>
        <v>78</v>
      </c>
      <c r="AI1622" s="74" t="n">
        <f aca="false">IF(U1622&gt;0,AI1621+1,0)</f>
        <v>78</v>
      </c>
      <c r="AJ1622" s="74" t="n">
        <f aca="false">IF(G1622&gt;0,AJ1621+1,0)</f>
        <v>0</v>
      </c>
      <c r="AK1622" s="74" t="n">
        <f aca="false">IF(G1622&lt;=0,AK1621+1,0)</f>
        <v>3</v>
      </c>
      <c r="AL1622" s="74" t="n">
        <f aca="false">IF(K1622&gt;0,AL1621+1,0)</f>
        <v>0</v>
      </c>
      <c r="AM1622" s="74" t="n">
        <f aca="false">IF(K1622&lt;=0,AM1621+1,0)</f>
        <v>3</v>
      </c>
    </row>
    <row r="1623" customFormat="false" ht="15" hidden="false" customHeight="false" outlineLevel="0" collapsed="false">
      <c r="A1623" s="61" t="n">
        <v>1627</v>
      </c>
      <c r="B1623" s="62" t="n">
        <v>44431.5104166667</v>
      </c>
      <c r="C1623" s="63" t="n">
        <f aca="false">YEAR(B1623)</f>
        <v>2021</v>
      </c>
      <c r="D1623" s="32" t="s">
        <v>277</v>
      </c>
      <c r="E1623" s="64" t="n">
        <v>16513.9</v>
      </c>
      <c r="F1623" s="65" t="n">
        <v>0.0032</v>
      </c>
      <c r="G1623" s="66" t="n">
        <v>52.84448</v>
      </c>
      <c r="H1623" s="67" t="n">
        <f aca="false">E1623+IF(D1623="Long",1,-1)*G1623</f>
        <v>16566.74448</v>
      </c>
      <c r="I1623" s="68" t="n">
        <f aca="false">Assumptions!$B$58</f>
        <v>5.35750011455817</v>
      </c>
      <c r="J1623" s="68" t="n">
        <f aca="false">INDEX(Yearly!$D$5:$D$22,MATCH(C1623,Yearly!$A$5:$A$22,0))</f>
        <v>0.459214295533557</v>
      </c>
      <c r="K1623" s="68" t="n">
        <f aca="false">G1623-I1623-J1623</f>
        <v>47.0277655899083</v>
      </c>
      <c r="L1623" s="69" t="n">
        <f aca="false">(I1623+J1623)/Assumptions!$B$8</f>
        <v>0.000256480763443269</v>
      </c>
      <c r="M1623" s="70" t="n">
        <f aca="false">F1623-L1623</f>
        <v>0.00294351923655673</v>
      </c>
      <c r="N1623" s="71" t="n">
        <f aca="false">G1623*Assumptions!$B$7</f>
        <v>415621.8352</v>
      </c>
      <c r="O1623" s="71" t="n">
        <f aca="false">K1623*Assumptions!$B$7</f>
        <v>369873.376364629</v>
      </c>
      <c r="P1623" s="68" t="n">
        <f aca="false">P1622+G1623</f>
        <v>28126.6301</v>
      </c>
      <c r="Q1623" s="68" t="n">
        <f aca="false">MAX(Q1622,P1623)</f>
        <v>28550.692185</v>
      </c>
      <c r="R1623" s="68" t="n">
        <f aca="false">Q1623-P1623</f>
        <v>424.062084999998</v>
      </c>
      <c r="S1623" s="68" t="n">
        <f aca="false">S1622+K1623</f>
        <v>18630.2315397979</v>
      </c>
      <c r="T1623" s="68" t="n">
        <f aca="false">MAX(T1622,S1623)</f>
        <v>19513.8140631951</v>
      </c>
      <c r="U1623" s="68" t="n">
        <f aca="false">T1623-S1623</f>
        <v>883.582523397243</v>
      </c>
      <c r="V1623" s="70" t="n">
        <f aca="false">V1622+F1623</f>
        <v>3.66710000000001</v>
      </c>
      <c r="W1623" s="70" t="n">
        <f aca="false">MAX(W1622,V1623)</f>
        <v>3.69920000000001</v>
      </c>
      <c r="X1623" s="70" t="n">
        <f aca="false">W1623-V1623</f>
        <v>0.0320999999999989</v>
      </c>
      <c r="Y1623" s="70" t="n">
        <f aca="false">Y1622+M1623</f>
        <v>3.24836815570376</v>
      </c>
      <c r="Z1623" s="70" t="n">
        <f aca="false">MAX(Z1622,Y1623)</f>
        <v>3.30073013601578</v>
      </c>
      <c r="AA1623" s="70" t="n">
        <f aca="false">Z1623-Y1623</f>
        <v>0.0523619803120194</v>
      </c>
      <c r="AB1623" s="72" t="n">
        <f aca="false">AB1622*(1+F1623)</f>
        <v>31.5917083278637</v>
      </c>
      <c r="AC1623" s="73" t="n">
        <f aca="false">MAX(AC1622,AB1623)</f>
        <v>32.7200223819854</v>
      </c>
      <c r="AD1623" s="70" t="n">
        <f aca="false">1-AB1623/AC1623</f>
        <v>0.0344839022708915</v>
      </c>
      <c r="AE1623" s="73" t="n">
        <f aca="false">AE1622*(1+M1623)</f>
        <v>20.8000287775896</v>
      </c>
      <c r="AF1623" s="73" t="n">
        <f aca="false">MAX(AF1622,AE1623)</f>
        <v>21.9841385652661</v>
      </c>
      <c r="AG1623" s="70" t="n">
        <f aca="false">1-AE1623/AF1623</f>
        <v>0.0538620052890023</v>
      </c>
      <c r="AH1623" s="74" t="n">
        <f aca="false">IF(R1623&gt;0,AH1622+1,0)</f>
        <v>79</v>
      </c>
      <c r="AI1623" s="74" t="n">
        <f aca="false">IF(U1623&gt;0,AI1622+1,0)</f>
        <v>79</v>
      </c>
      <c r="AJ1623" s="74" t="n">
        <f aca="false">IF(G1623&gt;0,AJ1622+1,0)</f>
        <v>1</v>
      </c>
      <c r="AK1623" s="74" t="n">
        <f aca="false">IF(G1623&lt;=0,AK1622+1,0)</f>
        <v>0</v>
      </c>
      <c r="AL1623" s="74" t="n">
        <f aca="false">IF(K1623&gt;0,AL1622+1,0)</f>
        <v>1</v>
      </c>
      <c r="AM1623" s="74" t="n">
        <f aca="false">IF(K1623&lt;=0,AM1622+1,0)</f>
        <v>0</v>
      </c>
    </row>
    <row r="1624" customFormat="false" ht="15" hidden="false" customHeight="false" outlineLevel="0" collapsed="false">
      <c r="A1624" s="61" t="n">
        <v>1628</v>
      </c>
      <c r="B1624" s="62" t="n">
        <v>44432.3854166667</v>
      </c>
      <c r="C1624" s="63" t="n">
        <f aca="false">YEAR(B1624)</f>
        <v>2021</v>
      </c>
      <c r="D1624" s="32" t="s">
        <v>276</v>
      </c>
      <c r="E1624" s="64" t="n">
        <v>16566.4</v>
      </c>
      <c r="F1624" s="65" t="n">
        <v>0.002</v>
      </c>
      <c r="G1624" s="66" t="n">
        <v>33.1328</v>
      </c>
      <c r="H1624" s="67" t="n">
        <f aca="false">E1624+IF(D1624="Long",1,-1)*G1624</f>
        <v>16533.2672</v>
      </c>
      <c r="I1624" s="68" t="n">
        <f aca="false">Assumptions!$B$58</f>
        <v>5.35750011455817</v>
      </c>
      <c r="J1624" s="68" t="n">
        <f aca="false">INDEX(Yearly!$D$5:$D$22,MATCH(C1624,Yearly!$A$5:$A$22,0))</f>
        <v>0.459214295533557</v>
      </c>
      <c r="K1624" s="68" t="n">
        <f aca="false">G1624-I1624-J1624</f>
        <v>27.3160855899083</v>
      </c>
      <c r="L1624" s="69" t="n">
        <f aca="false">(I1624+J1624)/Assumptions!$B$8</f>
        <v>0.000256480763443269</v>
      </c>
      <c r="M1624" s="70" t="n">
        <f aca="false">F1624-L1624</f>
        <v>0.00174351923655673</v>
      </c>
      <c r="N1624" s="71" t="n">
        <f aca="false">G1624*Assumptions!$B$7</f>
        <v>260589.472</v>
      </c>
      <c r="O1624" s="71" t="n">
        <f aca="false">K1624*Assumptions!$B$7</f>
        <v>214841.013164629</v>
      </c>
      <c r="P1624" s="68" t="n">
        <f aca="false">P1623+G1624</f>
        <v>28159.7629</v>
      </c>
      <c r="Q1624" s="68" t="n">
        <f aca="false">MAX(Q1623,P1624)</f>
        <v>28550.692185</v>
      </c>
      <c r="R1624" s="68" t="n">
        <f aca="false">Q1624-P1624</f>
        <v>390.929284999998</v>
      </c>
      <c r="S1624" s="68" t="n">
        <f aca="false">S1623+K1624</f>
        <v>18657.5476253878</v>
      </c>
      <c r="T1624" s="68" t="n">
        <f aca="false">MAX(T1623,S1624)</f>
        <v>19513.8140631951</v>
      </c>
      <c r="U1624" s="68" t="n">
        <f aca="false">T1624-S1624</f>
        <v>856.266437807335</v>
      </c>
      <c r="V1624" s="70" t="n">
        <f aca="false">V1623+F1624</f>
        <v>3.66910000000001</v>
      </c>
      <c r="W1624" s="70" t="n">
        <f aca="false">MAX(W1623,V1624)</f>
        <v>3.69920000000001</v>
      </c>
      <c r="X1624" s="70" t="n">
        <f aca="false">W1624-V1624</f>
        <v>0.0300999999999991</v>
      </c>
      <c r="Y1624" s="70" t="n">
        <f aca="false">Y1623+M1624</f>
        <v>3.25011167494032</v>
      </c>
      <c r="Z1624" s="70" t="n">
        <f aca="false">MAX(Z1623,Y1624)</f>
        <v>3.30073013601578</v>
      </c>
      <c r="AA1624" s="70" t="n">
        <f aca="false">Z1624-Y1624</f>
        <v>0.0506184610754628</v>
      </c>
      <c r="AB1624" s="72" t="n">
        <f aca="false">AB1623*(1+F1624)</f>
        <v>31.6548917445194</v>
      </c>
      <c r="AC1624" s="73" t="n">
        <f aca="false">MAX(AC1623,AB1624)</f>
        <v>32.7200223819854</v>
      </c>
      <c r="AD1624" s="70" t="n">
        <f aca="false">1-AB1624/AC1624</f>
        <v>0.0325528700754332</v>
      </c>
      <c r="AE1624" s="73" t="n">
        <f aca="false">AE1623*(1+M1624)</f>
        <v>20.8362940278843</v>
      </c>
      <c r="AF1624" s="73" t="n">
        <f aca="false">MAX(AF1623,AE1624)</f>
        <v>21.9841385652661</v>
      </c>
      <c r="AG1624" s="70" t="n">
        <f aca="false">1-AE1624/AF1624</f>
        <v>0.0522123954947864</v>
      </c>
      <c r="AH1624" s="74" t="n">
        <f aca="false">IF(R1624&gt;0,AH1623+1,0)</f>
        <v>80</v>
      </c>
      <c r="AI1624" s="74" t="n">
        <f aca="false">IF(U1624&gt;0,AI1623+1,0)</f>
        <v>80</v>
      </c>
      <c r="AJ1624" s="74" t="n">
        <f aca="false">IF(G1624&gt;0,AJ1623+1,0)</f>
        <v>2</v>
      </c>
      <c r="AK1624" s="74" t="n">
        <f aca="false">IF(G1624&lt;=0,AK1623+1,0)</f>
        <v>0</v>
      </c>
      <c r="AL1624" s="74" t="n">
        <f aca="false">IF(K1624&gt;0,AL1623+1,0)</f>
        <v>2</v>
      </c>
      <c r="AM1624" s="74" t="n">
        <f aca="false">IF(K1624&lt;=0,AM1623+1,0)</f>
        <v>0</v>
      </c>
    </row>
    <row r="1625" customFormat="false" ht="15" hidden="false" customHeight="false" outlineLevel="0" collapsed="false">
      <c r="A1625" s="61" t="n">
        <v>1629</v>
      </c>
      <c r="B1625" s="62" t="n">
        <v>44432.40625</v>
      </c>
      <c r="C1625" s="63" t="n">
        <f aca="false">YEAR(B1625)</f>
        <v>2021</v>
      </c>
      <c r="D1625" s="32" t="s">
        <v>277</v>
      </c>
      <c r="E1625" s="64" t="n">
        <v>16533.05</v>
      </c>
      <c r="F1625" s="65" t="n">
        <v>0.0441</v>
      </c>
      <c r="G1625" s="66" t="n">
        <v>729.107505</v>
      </c>
      <c r="H1625" s="67" t="n">
        <f aca="false">E1625+IF(D1625="Long",1,-1)*G1625</f>
        <v>17262.157505</v>
      </c>
      <c r="I1625" s="68" t="n">
        <f aca="false">Assumptions!$B$58</f>
        <v>5.35750011455817</v>
      </c>
      <c r="J1625" s="68" t="n">
        <f aca="false">INDEX(Yearly!$D$5:$D$22,MATCH(C1625,Yearly!$A$5:$A$22,0))</f>
        <v>0.459214295533557</v>
      </c>
      <c r="K1625" s="68" t="n">
        <f aca="false">G1625-I1625-J1625</f>
        <v>723.290790589908</v>
      </c>
      <c r="L1625" s="69" t="n">
        <f aca="false">(I1625+J1625)/Assumptions!$B$8</f>
        <v>0.000256480763443269</v>
      </c>
      <c r="M1625" s="70" t="n">
        <f aca="false">F1625-L1625</f>
        <v>0.0438435192365567</v>
      </c>
      <c r="N1625" s="71" t="n">
        <f aca="false">G1625*Assumptions!$B$7</f>
        <v>5734430.526825</v>
      </c>
      <c r="O1625" s="71" t="n">
        <f aca="false">K1625*Assumptions!$B$7</f>
        <v>5688682.06798963</v>
      </c>
      <c r="P1625" s="68" t="n">
        <f aca="false">P1624+G1625</f>
        <v>28888.870405</v>
      </c>
      <c r="Q1625" s="68" t="n">
        <f aca="false">MAX(Q1624,P1625)</f>
        <v>28888.870405</v>
      </c>
      <c r="R1625" s="68" t="n">
        <f aca="false">Q1625-P1625</f>
        <v>0</v>
      </c>
      <c r="S1625" s="68" t="n">
        <f aca="false">S1624+K1625</f>
        <v>19380.8384159777</v>
      </c>
      <c r="T1625" s="68" t="n">
        <f aca="false">MAX(T1624,S1625)</f>
        <v>19513.8140631951</v>
      </c>
      <c r="U1625" s="68" t="n">
        <f aca="false">T1625-S1625</f>
        <v>132.975647217427</v>
      </c>
      <c r="V1625" s="70" t="n">
        <f aca="false">V1624+F1625</f>
        <v>3.71320000000001</v>
      </c>
      <c r="W1625" s="70" t="n">
        <f aca="false">MAX(W1624,V1625)</f>
        <v>3.71320000000001</v>
      </c>
      <c r="X1625" s="70" t="n">
        <f aca="false">W1625-V1625</f>
        <v>0</v>
      </c>
      <c r="Y1625" s="70" t="n">
        <f aca="false">Y1624+M1625</f>
        <v>3.29395519417687</v>
      </c>
      <c r="Z1625" s="70" t="n">
        <f aca="false">MAX(Z1624,Y1625)</f>
        <v>3.30073013601578</v>
      </c>
      <c r="AA1625" s="70" t="n">
        <f aca="false">Z1625-Y1625</f>
        <v>0.00677494183890603</v>
      </c>
      <c r="AB1625" s="72" t="n">
        <f aca="false">AB1624*(1+F1625)</f>
        <v>33.0508724704527</v>
      </c>
      <c r="AC1625" s="73" t="n">
        <f aca="false">MAX(AC1624,AB1625)</f>
        <v>33.0508724704527</v>
      </c>
      <c r="AD1625" s="70" t="n">
        <f aca="false">1-AB1625/AC1625</f>
        <v>0</v>
      </c>
      <c r="AE1625" s="73" t="n">
        <f aca="false">AE1624*(1+M1625)</f>
        <v>21.7498304859143</v>
      </c>
      <c r="AF1625" s="73" t="n">
        <f aca="false">MAX(AF1624,AE1625)</f>
        <v>21.9841385652661</v>
      </c>
      <c r="AG1625" s="70" t="n">
        <f aca="false">1-AE1625/AF1625</f>
        <v>0.0106580514244922</v>
      </c>
      <c r="AH1625" s="74" t="n">
        <f aca="false">IF(R1625&gt;0,AH1624+1,0)</f>
        <v>0</v>
      </c>
      <c r="AI1625" s="74" t="n">
        <f aca="false">IF(U1625&gt;0,AI1624+1,0)</f>
        <v>81</v>
      </c>
      <c r="AJ1625" s="74" t="n">
        <f aca="false">IF(G1625&gt;0,AJ1624+1,0)</f>
        <v>3</v>
      </c>
      <c r="AK1625" s="74" t="n">
        <f aca="false">IF(G1625&lt;=0,AK1624+1,0)</f>
        <v>0</v>
      </c>
      <c r="AL1625" s="74" t="n">
        <f aca="false">IF(K1625&gt;0,AL1624+1,0)</f>
        <v>3</v>
      </c>
      <c r="AM1625" s="74" t="n">
        <f aca="false">IF(K1625&lt;=0,AM1624+1,0)</f>
        <v>0</v>
      </c>
    </row>
    <row r="1626" customFormat="false" ht="15" hidden="false" customHeight="false" outlineLevel="0" collapsed="false">
      <c r="A1626" s="61" t="n">
        <v>1630</v>
      </c>
      <c r="B1626" s="62" t="n">
        <v>44447.5520833333</v>
      </c>
      <c r="C1626" s="63" t="n">
        <f aca="false">YEAR(B1626)</f>
        <v>2021</v>
      </c>
      <c r="D1626" s="32" t="s">
        <v>276</v>
      </c>
      <c r="E1626" s="64" t="n">
        <v>17262.25</v>
      </c>
      <c r="F1626" s="65" t="n">
        <v>-0.0041</v>
      </c>
      <c r="G1626" s="66" t="n">
        <v>-70.775225</v>
      </c>
      <c r="H1626" s="67" t="n">
        <f aca="false">E1626+IF(D1626="Long",1,-1)*G1626</f>
        <v>17333.025225</v>
      </c>
      <c r="I1626" s="68" t="n">
        <f aca="false">Assumptions!$B$58</f>
        <v>5.35750011455817</v>
      </c>
      <c r="J1626" s="68" t="n">
        <f aca="false">INDEX(Yearly!$D$5:$D$22,MATCH(C1626,Yearly!$A$5:$A$22,0))</f>
        <v>0.459214295533557</v>
      </c>
      <c r="K1626" s="68" t="n">
        <f aca="false">G1626-I1626-J1626</f>
        <v>-76.5919394100917</v>
      </c>
      <c r="L1626" s="69" t="n">
        <f aca="false">(I1626+J1626)/Assumptions!$B$8</f>
        <v>0.000256480763443269</v>
      </c>
      <c r="M1626" s="70" t="n">
        <f aca="false">F1626-L1626</f>
        <v>-0.00435648076344327</v>
      </c>
      <c r="N1626" s="71" t="n">
        <f aca="false">G1626*Assumptions!$B$7</f>
        <v>-556647.144625</v>
      </c>
      <c r="O1626" s="71" t="n">
        <f aca="false">K1626*Assumptions!$B$7</f>
        <v>-602395.603460371</v>
      </c>
      <c r="P1626" s="68" t="n">
        <f aca="false">P1625+G1626</f>
        <v>28818.09518</v>
      </c>
      <c r="Q1626" s="68" t="n">
        <f aca="false">MAX(Q1625,P1626)</f>
        <v>28888.870405</v>
      </c>
      <c r="R1626" s="68" t="n">
        <f aca="false">Q1626-P1626</f>
        <v>70.7752250000012</v>
      </c>
      <c r="S1626" s="68" t="n">
        <f aca="false">S1625+K1626</f>
        <v>19304.2464765676</v>
      </c>
      <c r="T1626" s="68" t="n">
        <f aca="false">MAX(T1625,S1626)</f>
        <v>19513.8140631951</v>
      </c>
      <c r="U1626" s="68" t="n">
        <f aca="false">T1626-S1626</f>
        <v>209.56758662752</v>
      </c>
      <c r="V1626" s="70" t="n">
        <f aca="false">V1625+F1626</f>
        <v>3.70910000000001</v>
      </c>
      <c r="W1626" s="70" t="n">
        <f aca="false">MAX(W1625,V1626)</f>
        <v>3.71320000000001</v>
      </c>
      <c r="X1626" s="70" t="n">
        <f aca="false">W1626-V1626</f>
        <v>0.00410000000000022</v>
      </c>
      <c r="Y1626" s="70" t="n">
        <f aca="false">Y1625+M1626</f>
        <v>3.28959871341343</v>
      </c>
      <c r="Z1626" s="70" t="n">
        <f aca="false">MAX(Z1625,Y1626)</f>
        <v>3.30073013601578</v>
      </c>
      <c r="AA1626" s="70" t="n">
        <f aca="false">Z1626-Y1626</f>
        <v>0.0111314226023493</v>
      </c>
      <c r="AB1626" s="72" t="n">
        <f aca="false">AB1625*(1+F1626)</f>
        <v>32.9153638933238</v>
      </c>
      <c r="AC1626" s="73" t="n">
        <f aca="false">MAX(AC1625,AB1626)</f>
        <v>33.0508724704527</v>
      </c>
      <c r="AD1626" s="70" t="n">
        <f aca="false">1-AB1626/AC1626</f>
        <v>0.00409999999999988</v>
      </c>
      <c r="AE1626" s="73" t="n">
        <f aca="false">AE1625*(1+M1626)</f>
        <v>21.6550777677943</v>
      </c>
      <c r="AF1626" s="73" t="n">
        <f aca="false">MAX(AF1625,AE1626)</f>
        <v>21.9841385652661</v>
      </c>
      <c r="AG1626" s="70" t="n">
        <f aca="false">1-AE1626/AF1626</f>
        <v>0.0149681005919288</v>
      </c>
      <c r="AH1626" s="74" t="n">
        <f aca="false">IF(R1626&gt;0,AH1625+1,0)</f>
        <v>1</v>
      </c>
      <c r="AI1626" s="74" t="n">
        <f aca="false">IF(U1626&gt;0,AI1625+1,0)</f>
        <v>82</v>
      </c>
      <c r="AJ1626" s="74" t="n">
        <f aca="false">IF(G1626&gt;0,AJ1625+1,0)</f>
        <v>0</v>
      </c>
      <c r="AK1626" s="74" t="n">
        <f aca="false">IF(G1626&lt;=0,AK1625+1,0)</f>
        <v>1</v>
      </c>
      <c r="AL1626" s="74" t="n">
        <f aca="false">IF(K1626&gt;0,AL1625+1,0)</f>
        <v>0</v>
      </c>
      <c r="AM1626" s="74" t="n">
        <f aca="false">IF(K1626&lt;=0,AM1625+1,0)</f>
        <v>1</v>
      </c>
    </row>
    <row r="1627" customFormat="false" ht="15" hidden="false" customHeight="false" outlineLevel="0" collapsed="false">
      <c r="A1627" s="61" t="n">
        <v>1631</v>
      </c>
      <c r="B1627" s="62" t="n">
        <v>44447.6291666667</v>
      </c>
      <c r="C1627" s="63" t="n">
        <f aca="false">YEAR(B1627)</f>
        <v>2021</v>
      </c>
      <c r="D1627" s="32" t="s">
        <v>277</v>
      </c>
      <c r="E1627" s="64" t="n">
        <v>17333.25</v>
      </c>
      <c r="F1627" s="65" t="n">
        <v>-0.0027</v>
      </c>
      <c r="G1627" s="66" t="n">
        <v>-46.799775</v>
      </c>
      <c r="H1627" s="67" t="n">
        <f aca="false">E1627+IF(D1627="Long",1,-1)*G1627</f>
        <v>17286.450225</v>
      </c>
      <c r="I1627" s="68" t="n">
        <f aca="false">Assumptions!$B$58</f>
        <v>5.35750011455817</v>
      </c>
      <c r="J1627" s="68" t="n">
        <f aca="false">INDEX(Yearly!$D$5:$D$22,MATCH(C1627,Yearly!$A$5:$A$22,0))</f>
        <v>0.459214295533557</v>
      </c>
      <c r="K1627" s="68" t="n">
        <f aca="false">G1627-I1627-J1627</f>
        <v>-52.6164894100917</v>
      </c>
      <c r="L1627" s="69" t="n">
        <f aca="false">(I1627+J1627)/Assumptions!$B$8</f>
        <v>0.000256480763443269</v>
      </c>
      <c r="M1627" s="70" t="n">
        <f aca="false">F1627-L1627</f>
        <v>-0.00295648076344327</v>
      </c>
      <c r="N1627" s="71" t="n">
        <f aca="false">G1627*Assumptions!$B$7</f>
        <v>-368080.230375</v>
      </c>
      <c r="O1627" s="71" t="n">
        <f aca="false">K1627*Assumptions!$B$7</f>
        <v>-413828.689210371</v>
      </c>
      <c r="P1627" s="68" t="n">
        <f aca="false">P1626+G1627</f>
        <v>28771.295405</v>
      </c>
      <c r="Q1627" s="68" t="n">
        <f aca="false">MAX(Q1626,P1627)</f>
        <v>28888.870405</v>
      </c>
      <c r="R1627" s="68" t="n">
        <f aca="false">Q1627-P1627</f>
        <v>117.575000000001</v>
      </c>
      <c r="S1627" s="68" t="n">
        <f aca="false">S1626+K1627</f>
        <v>19251.6299871575</v>
      </c>
      <c r="T1627" s="68" t="n">
        <f aca="false">MAX(T1626,S1627)</f>
        <v>19513.8140631951</v>
      </c>
      <c r="U1627" s="68" t="n">
        <f aca="false">T1627-S1627</f>
        <v>262.184076037611</v>
      </c>
      <c r="V1627" s="70" t="n">
        <f aca="false">V1626+F1627</f>
        <v>3.70640000000001</v>
      </c>
      <c r="W1627" s="70" t="n">
        <f aca="false">MAX(W1626,V1627)</f>
        <v>3.71320000000001</v>
      </c>
      <c r="X1627" s="70" t="n">
        <f aca="false">W1627-V1627</f>
        <v>0.00680000000000014</v>
      </c>
      <c r="Y1627" s="70" t="n">
        <f aca="false">Y1626+M1627</f>
        <v>3.28664223264999</v>
      </c>
      <c r="Z1627" s="70" t="n">
        <f aca="false">MAX(Z1626,Y1627)</f>
        <v>3.30073013601578</v>
      </c>
      <c r="AA1627" s="70" t="n">
        <f aca="false">Z1627-Y1627</f>
        <v>0.0140879033657928</v>
      </c>
      <c r="AB1627" s="72" t="n">
        <f aca="false">AB1626*(1+F1627)</f>
        <v>32.8264924108119</v>
      </c>
      <c r="AC1627" s="73" t="n">
        <f aca="false">MAX(AC1626,AB1627)</f>
        <v>33.0508724704527</v>
      </c>
      <c r="AD1627" s="70" t="n">
        <f aca="false">1-AB1627/AC1627</f>
        <v>0.00678892999999992</v>
      </c>
      <c r="AE1627" s="73" t="n">
        <f aca="false">AE1626*(1+M1627)</f>
        <v>21.591054946943</v>
      </c>
      <c r="AF1627" s="73" t="n">
        <f aca="false">MAX(AF1626,AE1627)</f>
        <v>21.9841385652661</v>
      </c>
      <c r="AG1627" s="70" t="n">
        <f aca="false">1-AE1627/AF1627</f>
        <v>0.0178803284539067</v>
      </c>
      <c r="AH1627" s="74" t="n">
        <f aca="false">IF(R1627&gt;0,AH1626+1,0)</f>
        <v>2</v>
      </c>
      <c r="AI1627" s="74" t="n">
        <f aca="false">IF(U1627&gt;0,AI1626+1,0)</f>
        <v>83</v>
      </c>
      <c r="AJ1627" s="74" t="n">
        <f aca="false">IF(G1627&gt;0,AJ1626+1,0)</f>
        <v>0</v>
      </c>
      <c r="AK1627" s="74" t="n">
        <f aca="false">IF(G1627&lt;=0,AK1626+1,0)</f>
        <v>2</v>
      </c>
      <c r="AL1627" s="74" t="n">
        <f aca="false">IF(K1627&gt;0,AL1626+1,0)</f>
        <v>0</v>
      </c>
      <c r="AM1627" s="74" t="n">
        <f aca="false">IF(K1627&lt;=0,AM1626+1,0)</f>
        <v>2</v>
      </c>
    </row>
    <row r="1628" customFormat="false" ht="15" hidden="false" customHeight="false" outlineLevel="0" collapsed="false">
      <c r="A1628" s="61" t="n">
        <v>1632</v>
      </c>
      <c r="B1628" s="62" t="n">
        <v>44452.4270833333</v>
      </c>
      <c r="C1628" s="63" t="n">
        <f aca="false">YEAR(B1628)</f>
        <v>2021</v>
      </c>
      <c r="D1628" s="32" t="s">
        <v>276</v>
      </c>
      <c r="E1628" s="64" t="n">
        <v>17286.55</v>
      </c>
      <c r="F1628" s="65" t="n">
        <v>-0.0026</v>
      </c>
      <c r="G1628" s="66" t="n">
        <v>-44.94503</v>
      </c>
      <c r="H1628" s="67" t="n">
        <f aca="false">E1628+IF(D1628="Long",1,-1)*G1628</f>
        <v>17331.49503</v>
      </c>
      <c r="I1628" s="68" t="n">
        <f aca="false">Assumptions!$B$58</f>
        <v>5.35750011455817</v>
      </c>
      <c r="J1628" s="68" t="n">
        <f aca="false">INDEX(Yearly!$D$5:$D$22,MATCH(C1628,Yearly!$A$5:$A$22,0))</f>
        <v>0.459214295533557</v>
      </c>
      <c r="K1628" s="68" t="n">
        <f aca="false">G1628-I1628-J1628</f>
        <v>-50.7617444100917</v>
      </c>
      <c r="L1628" s="69" t="n">
        <f aca="false">(I1628+J1628)/Assumptions!$B$8</f>
        <v>0.000256480763443269</v>
      </c>
      <c r="M1628" s="70" t="n">
        <f aca="false">F1628-L1628</f>
        <v>-0.00285648076344327</v>
      </c>
      <c r="N1628" s="71" t="n">
        <f aca="false">G1628*Assumptions!$B$7</f>
        <v>-353492.66095</v>
      </c>
      <c r="O1628" s="71" t="n">
        <f aca="false">K1628*Assumptions!$B$7</f>
        <v>-399241.119785371</v>
      </c>
      <c r="P1628" s="68" t="n">
        <f aca="false">P1627+G1628</f>
        <v>28726.350375</v>
      </c>
      <c r="Q1628" s="68" t="n">
        <f aca="false">MAX(Q1627,P1628)</f>
        <v>28888.870405</v>
      </c>
      <c r="R1628" s="68" t="n">
        <f aca="false">Q1628-P1628</f>
        <v>162.52003</v>
      </c>
      <c r="S1628" s="68" t="n">
        <f aca="false">S1627+K1628</f>
        <v>19200.8682427474</v>
      </c>
      <c r="T1628" s="68" t="n">
        <f aca="false">MAX(T1627,S1628)</f>
        <v>19513.8140631951</v>
      </c>
      <c r="U1628" s="68" t="n">
        <f aca="false">T1628-S1628</f>
        <v>312.945820447701</v>
      </c>
      <c r="V1628" s="70" t="n">
        <f aca="false">V1627+F1628</f>
        <v>3.70380000000001</v>
      </c>
      <c r="W1628" s="70" t="n">
        <f aca="false">MAX(W1627,V1628)</f>
        <v>3.71320000000001</v>
      </c>
      <c r="X1628" s="70" t="n">
        <f aca="false">W1628-V1628</f>
        <v>0.0094000000000003</v>
      </c>
      <c r="Y1628" s="70" t="n">
        <f aca="false">Y1627+M1628</f>
        <v>3.28378575188654</v>
      </c>
      <c r="Z1628" s="70" t="n">
        <f aca="false">MAX(Z1627,Y1628)</f>
        <v>3.30073013601578</v>
      </c>
      <c r="AA1628" s="70" t="n">
        <f aca="false">Z1628-Y1628</f>
        <v>0.016944384129236</v>
      </c>
      <c r="AB1628" s="72" t="n">
        <f aca="false">AB1627*(1+F1628)</f>
        <v>32.7411435305438</v>
      </c>
      <c r="AC1628" s="73" t="n">
        <f aca="false">MAX(AC1627,AB1628)</f>
        <v>33.0508724704527</v>
      </c>
      <c r="AD1628" s="70" t="n">
        <f aca="false">1-AB1628/AC1628</f>
        <v>0.00937127878200006</v>
      </c>
      <c r="AE1628" s="73" t="n">
        <f aca="false">AE1627*(1+M1628)</f>
        <v>21.5293805138246</v>
      </c>
      <c r="AF1628" s="73" t="n">
        <f aca="false">MAX(AF1627,AE1628)</f>
        <v>21.9841385652661</v>
      </c>
      <c r="AG1628" s="70" t="n">
        <f aca="false">1-AE1628/AF1628</f>
        <v>0.0206857344030773</v>
      </c>
      <c r="AH1628" s="74" t="n">
        <f aca="false">IF(R1628&gt;0,AH1627+1,0)</f>
        <v>3</v>
      </c>
      <c r="AI1628" s="74" t="n">
        <f aca="false">IF(U1628&gt;0,AI1627+1,0)</f>
        <v>84</v>
      </c>
      <c r="AJ1628" s="74" t="n">
        <f aca="false">IF(G1628&gt;0,AJ1627+1,0)</f>
        <v>0</v>
      </c>
      <c r="AK1628" s="74" t="n">
        <f aca="false">IF(G1628&lt;=0,AK1627+1,0)</f>
        <v>3</v>
      </c>
      <c r="AL1628" s="74" t="n">
        <f aca="false">IF(K1628&gt;0,AL1627+1,0)</f>
        <v>0</v>
      </c>
      <c r="AM1628" s="74" t="n">
        <f aca="false">IF(K1628&lt;=0,AM1627+1,0)</f>
        <v>3</v>
      </c>
    </row>
    <row r="1629" customFormat="false" ht="15" hidden="false" customHeight="false" outlineLevel="0" collapsed="false">
      <c r="A1629" s="61" t="n">
        <v>1633</v>
      </c>
      <c r="B1629" s="62" t="n">
        <v>44452.5013888889</v>
      </c>
      <c r="C1629" s="63" t="n">
        <f aca="false">YEAR(B1629)</f>
        <v>2021</v>
      </c>
      <c r="D1629" s="32" t="s">
        <v>277</v>
      </c>
      <c r="E1629" s="64" t="n">
        <v>17331.1</v>
      </c>
      <c r="F1629" s="65" t="n">
        <v>0.0119</v>
      </c>
      <c r="G1629" s="66" t="n">
        <v>206.24009</v>
      </c>
      <c r="H1629" s="67" t="n">
        <f aca="false">E1629+IF(D1629="Long",1,-1)*G1629</f>
        <v>17537.34009</v>
      </c>
      <c r="I1629" s="68" t="n">
        <f aca="false">Assumptions!$B$58</f>
        <v>5.35750011455817</v>
      </c>
      <c r="J1629" s="68" t="n">
        <f aca="false">INDEX(Yearly!$D$5:$D$22,MATCH(C1629,Yearly!$A$5:$A$22,0))</f>
        <v>0.459214295533557</v>
      </c>
      <c r="K1629" s="68" t="n">
        <f aca="false">G1629-I1629-J1629</f>
        <v>200.423375589908</v>
      </c>
      <c r="L1629" s="69" t="n">
        <f aca="false">(I1629+J1629)/Assumptions!$B$8</f>
        <v>0.000256480763443269</v>
      </c>
      <c r="M1629" s="70" t="n">
        <f aca="false">F1629-L1629</f>
        <v>0.0116435192365567</v>
      </c>
      <c r="N1629" s="71" t="n">
        <f aca="false">G1629*Assumptions!$B$7</f>
        <v>1622078.30785</v>
      </c>
      <c r="O1629" s="71" t="n">
        <f aca="false">K1629*Assumptions!$B$7</f>
        <v>1576329.84901463</v>
      </c>
      <c r="P1629" s="68" t="n">
        <f aca="false">P1628+G1629</f>
        <v>28932.590465</v>
      </c>
      <c r="Q1629" s="68" t="n">
        <f aca="false">MAX(Q1628,P1629)</f>
        <v>28932.590465</v>
      </c>
      <c r="R1629" s="68" t="n">
        <f aca="false">Q1629-P1629</f>
        <v>0</v>
      </c>
      <c r="S1629" s="68" t="n">
        <f aca="false">S1628+K1629</f>
        <v>19401.2916183373</v>
      </c>
      <c r="T1629" s="68" t="n">
        <f aca="false">MAX(T1628,S1629)</f>
        <v>19513.8140631951</v>
      </c>
      <c r="U1629" s="68" t="n">
        <f aca="false">T1629-S1629</f>
        <v>112.522444857794</v>
      </c>
      <c r="V1629" s="70" t="n">
        <f aca="false">V1628+F1629</f>
        <v>3.71570000000001</v>
      </c>
      <c r="W1629" s="70" t="n">
        <f aca="false">MAX(W1628,V1629)</f>
        <v>3.71570000000001</v>
      </c>
      <c r="X1629" s="70" t="n">
        <f aca="false">W1629-V1629</f>
        <v>0</v>
      </c>
      <c r="Y1629" s="70" t="n">
        <f aca="false">Y1628+M1629</f>
        <v>3.2954292711231</v>
      </c>
      <c r="Z1629" s="70" t="n">
        <f aca="false">MAX(Z1628,Y1629)</f>
        <v>3.30073013601578</v>
      </c>
      <c r="AA1629" s="70" t="n">
        <f aca="false">Z1629-Y1629</f>
        <v>0.00530086489267934</v>
      </c>
      <c r="AB1629" s="72" t="n">
        <f aca="false">AB1628*(1+F1629)</f>
        <v>33.1307631385572</v>
      </c>
      <c r="AC1629" s="73" t="n">
        <f aca="false">MAX(AC1628,AB1629)</f>
        <v>33.1307631385572</v>
      </c>
      <c r="AD1629" s="70" t="n">
        <f aca="false">1-AB1629/AC1629</f>
        <v>0</v>
      </c>
      <c r="AE1629" s="73" t="n">
        <f aca="false">AE1628*(1+M1629)</f>
        <v>21.7800582699884</v>
      </c>
      <c r="AF1629" s="73" t="n">
        <f aca="false">MAX(AF1628,AE1629)</f>
        <v>21.9841385652661</v>
      </c>
      <c r="AG1629" s="70" t="n">
        <f aca="false">1-AE1629/AF1629</f>
        <v>0.00928306991296513</v>
      </c>
      <c r="AH1629" s="74" t="n">
        <f aca="false">IF(R1629&gt;0,AH1628+1,0)</f>
        <v>0</v>
      </c>
      <c r="AI1629" s="74" t="n">
        <f aca="false">IF(U1629&gt;0,AI1628+1,0)</f>
        <v>85</v>
      </c>
      <c r="AJ1629" s="74" t="n">
        <f aca="false">IF(G1629&gt;0,AJ1628+1,0)</f>
        <v>1</v>
      </c>
      <c r="AK1629" s="74" t="n">
        <f aca="false">IF(G1629&lt;=0,AK1628+1,0)</f>
        <v>0</v>
      </c>
      <c r="AL1629" s="74" t="n">
        <f aca="false">IF(K1629&gt;0,AL1628+1,0)</f>
        <v>1</v>
      </c>
      <c r="AM1629" s="74" t="n">
        <f aca="false">IF(K1629&lt;=0,AM1628+1,0)</f>
        <v>0</v>
      </c>
    </row>
    <row r="1630" customFormat="false" ht="15" hidden="false" customHeight="false" outlineLevel="0" collapsed="false">
      <c r="A1630" s="61" t="n">
        <v>1634</v>
      </c>
      <c r="B1630" s="62" t="n">
        <v>44459.40625</v>
      </c>
      <c r="C1630" s="63" t="n">
        <f aca="false">YEAR(B1630)</f>
        <v>2021</v>
      </c>
      <c r="D1630" s="32" t="s">
        <v>276</v>
      </c>
      <c r="E1630" s="64" t="n">
        <v>17537.6</v>
      </c>
      <c r="F1630" s="65" t="n">
        <v>-0.0031</v>
      </c>
      <c r="G1630" s="66" t="n">
        <v>-54.36656</v>
      </c>
      <c r="H1630" s="67" t="n">
        <f aca="false">E1630+IF(D1630="Long",1,-1)*G1630</f>
        <v>17591.96656</v>
      </c>
      <c r="I1630" s="68" t="n">
        <f aca="false">Assumptions!$B$58</f>
        <v>5.35750011455817</v>
      </c>
      <c r="J1630" s="68" t="n">
        <f aca="false">INDEX(Yearly!$D$5:$D$22,MATCH(C1630,Yearly!$A$5:$A$22,0))</f>
        <v>0.459214295533557</v>
      </c>
      <c r="K1630" s="68" t="n">
        <f aca="false">G1630-I1630-J1630</f>
        <v>-60.1832744100917</v>
      </c>
      <c r="L1630" s="69" t="n">
        <f aca="false">(I1630+J1630)/Assumptions!$B$8</f>
        <v>0.000256480763443269</v>
      </c>
      <c r="M1630" s="70" t="n">
        <f aca="false">F1630-L1630</f>
        <v>-0.00335648076344327</v>
      </c>
      <c r="N1630" s="71" t="n">
        <f aca="false">G1630*Assumptions!$B$7</f>
        <v>-427592.9944</v>
      </c>
      <c r="O1630" s="71" t="n">
        <f aca="false">K1630*Assumptions!$B$7</f>
        <v>-473341.453235371</v>
      </c>
      <c r="P1630" s="68" t="n">
        <f aca="false">P1629+G1630</f>
        <v>28878.223905</v>
      </c>
      <c r="Q1630" s="68" t="n">
        <f aca="false">MAX(Q1629,P1630)</f>
        <v>28932.590465</v>
      </c>
      <c r="R1630" s="68" t="n">
        <f aca="false">Q1630-P1630</f>
        <v>54.3665599999986</v>
      </c>
      <c r="S1630" s="68" t="n">
        <f aca="false">S1629+K1630</f>
        <v>19341.1083439272</v>
      </c>
      <c r="T1630" s="68" t="n">
        <f aca="false">MAX(T1629,S1630)</f>
        <v>19513.8140631951</v>
      </c>
      <c r="U1630" s="68" t="n">
        <f aca="false">T1630-S1630</f>
        <v>172.705719267884</v>
      </c>
      <c r="V1630" s="70" t="n">
        <f aca="false">V1629+F1630</f>
        <v>3.71260000000001</v>
      </c>
      <c r="W1630" s="70" t="n">
        <f aca="false">MAX(W1629,V1630)</f>
        <v>3.71570000000001</v>
      </c>
      <c r="X1630" s="70" t="n">
        <f aca="false">W1630-V1630</f>
        <v>0.00309999999999988</v>
      </c>
      <c r="Y1630" s="70" t="n">
        <f aca="false">Y1629+M1630</f>
        <v>3.29207279035966</v>
      </c>
      <c r="Z1630" s="70" t="n">
        <f aca="false">MAX(Z1629,Y1630)</f>
        <v>3.30073013601578</v>
      </c>
      <c r="AA1630" s="70" t="n">
        <f aca="false">Z1630-Y1630</f>
        <v>0.00865734565612275</v>
      </c>
      <c r="AB1630" s="72" t="n">
        <f aca="false">AB1629*(1+F1630)</f>
        <v>33.0280577728277</v>
      </c>
      <c r="AC1630" s="73" t="n">
        <f aca="false">MAX(AC1629,AB1630)</f>
        <v>33.1307631385572</v>
      </c>
      <c r="AD1630" s="70" t="n">
        <f aca="false">1-AB1630/AC1630</f>
        <v>0.00309999999999999</v>
      </c>
      <c r="AE1630" s="73" t="n">
        <f aca="false">AE1629*(1+M1630)</f>
        <v>21.7069539233785</v>
      </c>
      <c r="AF1630" s="73" t="n">
        <f aca="false">MAX(AF1629,AE1630)</f>
        <v>21.9841385652661</v>
      </c>
      <c r="AG1630" s="70" t="n">
        <f aca="false">1-AE1630/AF1630</f>
        <v>0.0126083922308199</v>
      </c>
      <c r="AH1630" s="74" t="n">
        <f aca="false">IF(R1630&gt;0,AH1629+1,0)</f>
        <v>1</v>
      </c>
      <c r="AI1630" s="74" t="n">
        <f aca="false">IF(U1630&gt;0,AI1629+1,0)</f>
        <v>86</v>
      </c>
      <c r="AJ1630" s="74" t="n">
        <f aca="false">IF(G1630&gt;0,AJ1629+1,0)</f>
        <v>0</v>
      </c>
      <c r="AK1630" s="74" t="n">
        <f aca="false">IF(G1630&lt;=0,AK1629+1,0)</f>
        <v>1</v>
      </c>
      <c r="AL1630" s="74" t="n">
        <f aca="false">IF(K1630&gt;0,AL1629+1,0)</f>
        <v>0</v>
      </c>
      <c r="AM1630" s="74" t="n">
        <f aca="false">IF(K1630&lt;=0,AM1629+1,0)</f>
        <v>1</v>
      </c>
    </row>
    <row r="1631" customFormat="false" ht="15" hidden="false" customHeight="false" outlineLevel="0" collapsed="false">
      <c r="A1631" s="61" t="n">
        <v>1635</v>
      </c>
      <c r="B1631" s="62" t="n">
        <v>44459.4625</v>
      </c>
      <c r="C1631" s="63" t="n">
        <f aca="false">YEAR(B1631)</f>
        <v>2021</v>
      </c>
      <c r="D1631" s="32" t="s">
        <v>277</v>
      </c>
      <c r="E1631" s="64" t="n">
        <v>17591.85</v>
      </c>
      <c r="F1631" s="65" t="n">
        <v>-0.0045</v>
      </c>
      <c r="G1631" s="66" t="n">
        <v>-79.163325</v>
      </c>
      <c r="H1631" s="67" t="n">
        <f aca="false">E1631+IF(D1631="Long",1,-1)*G1631</f>
        <v>17512.686675</v>
      </c>
      <c r="I1631" s="68" t="n">
        <f aca="false">Assumptions!$B$58</f>
        <v>5.35750011455817</v>
      </c>
      <c r="J1631" s="68" t="n">
        <f aca="false">INDEX(Yearly!$D$5:$D$22,MATCH(C1631,Yearly!$A$5:$A$22,0))</f>
        <v>0.459214295533557</v>
      </c>
      <c r="K1631" s="68" t="n">
        <f aca="false">G1631-I1631-J1631</f>
        <v>-84.9800394100917</v>
      </c>
      <c r="L1631" s="69" t="n">
        <f aca="false">(I1631+J1631)/Assumptions!$B$8</f>
        <v>0.000256480763443269</v>
      </c>
      <c r="M1631" s="70" t="n">
        <f aca="false">F1631-L1631</f>
        <v>-0.00475648076344327</v>
      </c>
      <c r="N1631" s="71" t="n">
        <f aca="false">G1631*Assumptions!$B$7</f>
        <v>-622619.551125</v>
      </c>
      <c r="O1631" s="71" t="n">
        <f aca="false">K1631*Assumptions!$B$7</f>
        <v>-668368.009960371</v>
      </c>
      <c r="P1631" s="68" t="n">
        <f aca="false">P1630+G1631</f>
        <v>28799.06058</v>
      </c>
      <c r="Q1631" s="68" t="n">
        <f aca="false">MAX(Q1630,P1631)</f>
        <v>28932.590465</v>
      </c>
      <c r="R1631" s="68" t="n">
        <f aca="false">Q1631-P1631</f>
        <v>133.529885</v>
      </c>
      <c r="S1631" s="68" t="n">
        <f aca="false">S1630+K1631</f>
        <v>19256.1283045171</v>
      </c>
      <c r="T1631" s="68" t="n">
        <f aca="false">MAX(T1630,S1631)</f>
        <v>19513.8140631951</v>
      </c>
      <c r="U1631" s="68" t="n">
        <f aca="false">T1631-S1631</f>
        <v>257.685758677977</v>
      </c>
      <c r="V1631" s="70" t="n">
        <f aca="false">V1630+F1631</f>
        <v>3.70810000000001</v>
      </c>
      <c r="W1631" s="70" t="n">
        <f aca="false">MAX(W1630,V1631)</f>
        <v>3.71570000000001</v>
      </c>
      <c r="X1631" s="70" t="n">
        <f aca="false">W1631-V1631</f>
        <v>0.00760000000000005</v>
      </c>
      <c r="Y1631" s="70" t="n">
        <f aca="false">Y1630+M1631</f>
        <v>3.28731630959621</v>
      </c>
      <c r="Z1631" s="70" t="n">
        <f aca="false">MAX(Z1630,Y1631)</f>
        <v>3.30073013601578</v>
      </c>
      <c r="AA1631" s="70" t="n">
        <f aca="false">Z1631-Y1631</f>
        <v>0.013413826419566</v>
      </c>
      <c r="AB1631" s="72" t="n">
        <f aca="false">AB1630*(1+F1631)</f>
        <v>32.87943151285</v>
      </c>
      <c r="AC1631" s="73" t="n">
        <f aca="false">MAX(AC1630,AB1631)</f>
        <v>33.1307631385572</v>
      </c>
      <c r="AD1631" s="70" t="n">
        <f aca="false">1-AB1631/AC1631</f>
        <v>0.00758605000000001</v>
      </c>
      <c r="AE1631" s="73" t="n">
        <f aca="false">AE1630*(1+M1631)</f>
        <v>21.603705214609</v>
      </c>
      <c r="AF1631" s="73" t="n">
        <f aca="false">MAX(AF1630,AE1631)</f>
        <v>21.9841385652661</v>
      </c>
      <c r="AG1631" s="70" t="n">
        <f aca="false">1-AE1631/AF1631</f>
        <v>0.0173049014191593</v>
      </c>
      <c r="AH1631" s="74" t="n">
        <f aca="false">IF(R1631&gt;0,AH1630+1,0)</f>
        <v>2</v>
      </c>
      <c r="AI1631" s="74" t="n">
        <f aca="false">IF(U1631&gt;0,AI1630+1,0)</f>
        <v>87</v>
      </c>
      <c r="AJ1631" s="74" t="n">
        <f aca="false">IF(G1631&gt;0,AJ1630+1,0)</f>
        <v>0</v>
      </c>
      <c r="AK1631" s="74" t="n">
        <f aca="false">IF(G1631&lt;=0,AK1630+1,0)</f>
        <v>2</v>
      </c>
      <c r="AL1631" s="74" t="n">
        <f aca="false">IF(K1631&gt;0,AL1630+1,0)</f>
        <v>0</v>
      </c>
      <c r="AM1631" s="74" t="n">
        <f aca="false">IF(K1631&lt;=0,AM1630+1,0)</f>
        <v>2</v>
      </c>
    </row>
    <row r="1632" customFormat="false" ht="15" hidden="false" customHeight="false" outlineLevel="0" collapsed="false">
      <c r="A1632" s="61" t="n">
        <v>1636</v>
      </c>
      <c r="B1632" s="62" t="n">
        <v>44459.5104166667</v>
      </c>
      <c r="C1632" s="63" t="n">
        <f aca="false">YEAR(B1632)</f>
        <v>2021</v>
      </c>
      <c r="D1632" s="32" t="s">
        <v>276</v>
      </c>
      <c r="E1632" s="64" t="n">
        <v>17511.9</v>
      </c>
      <c r="F1632" s="65" t="n">
        <v>-0.0011</v>
      </c>
      <c r="G1632" s="66" t="n">
        <v>-19.26309</v>
      </c>
      <c r="H1632" s="67" t="n">
        <f aca="false">E1632+IF(D1632="Long",1,-1)*G1632</f>
        <v>17531.16309</v>
      </c>
      <c r="I1632" s="68" t="n">
        <f aca="false">Assumptions!$B$58</f>
        <v>5.35750011455817</v>
      </c>
      <c r="J1632" s="68" t="n">
        <f aca="false">INDEX(Yearly!$D$5:$D$22,MATCH(C1632,Yearly!$A$5:$A$22,0))</f>
        <v>0.459214295533557</v>
      </c>
      <c r="K1632" s="68" t="n">
        <f aca="false">G1632-I1632-J1632</f>
        <v>-25.0798044100917</v>
      </c>
      <c r="L1632" s="69" t="n">
        <f aca="false">(I1632+J1632)/Assumptions!$B$8</f>
        <v>0.000256480763443269</v>
      </c>
      <c r="M1632" s="70" t="n">
        <f aca="false">F1632-L1632</f>
        <v>-0.00135648076344327</v>
      </c>
      <c r="N1632" s="71" t="n">
        <f aca="false">G1632*Assumptions!$B$7</f>
        <v>-151504.20285</v>
      </c>
      <c r="O1632" s="71" t="n">
        <f aca="false">K1632*Assumptions!$B$7</f>
        <v>-197252.661685371</v>
      </c>
      <c r="P1632" s="68" t="n">
        <f aca="false">P1631+G1632</f>
        <v>28779.79749</v>
      </c>
      <c r="Q1632" s="68" t="n">
        <f aca="false">MAX(Q1631,P1632)</f>
        <v>28932.590465</v>
      </c>
      <c r="R1632" s="68" t="n">
        <f aca="false">Q1632-P1632</f>
        <v>152.792975</v>
      </c>
      <c r="S1632" s="68" t="n">
        <f aca="false">S1631+K1632</f>
        <v>19231.0485001071</v>
      </c>
      <c r="T1632" s="68" t="n">
        <f aca="false">MAX(T1631,S1632)</f>
        <v>19513.8140631951</v>
      </c>
      <c r="U1632" s="68" t="n">
        <f aca="false">T1632-S1632</f>
        <v>282.765563088069</v>
      </c>
      <c r="V1632" s="70" t="n">
        <f aca="false">V1631+F1632</f>
        <v>3.70700000000001</v>
      </c>
      <c r="W1632" s="70" t="n">
        <f aca="false">MAX(W1631,V1632)</f>
        <v>3.71570000000001</v>
      </c>
      <c r="X1632" s="70" t="n">
        <f aca="false">W1632-V1632</f>
        <v>0.00870000000000015</v>
      </c>
      <c r="Y1632" s="70" t="n">
        <f aca="false">Y1631+M1632</f>
        <v>3.28595982883277</v>
      </c>
      <c r="Z1632" s="70" t="n">
        <f aca="false">MAX(Z1631,Y1632)</f>
        <v>3.30073013601578</v>
      </c>
      <c r="AA1632" s="70" t="n">
        <f aca="false">Z1632-Y1632</f>
        <v>0.0147703071830092</v>
      </c>
      <c r="AB1632" s="72" t="n">
        <f aca="false">AB1631*(1+F1632)</f>
        <v>32.8432641381858</v>
      </c>
      <c r="AC1632" s="73" t="n">
        <f aca="false">MAX(AC1631,AB1632)</f>
        <v>33.1307631385572</v>
      </c>
      <c r="AD1632" s="70" t="n">
        <f aca="false">1-AB1632/AC1632</f>
        <v>0.0086777053449999</v>
      </c>
      <c r="AE1632" s="73" t="n">
        <f aca="false">AE1631*(1+M1632)</f>
        <v>21.5744002040663</v>
      </c>
      <c r="AF1632" s="73" t="n">
        <f aca="false">MAX(AF1631,AE1632)</f>
        <v>21.9841385652661</v>
      </c>
      <c r="AG1632" s="70" t="n">
        <f aca="false">1-AE1632/AF1632</f>
        <v>0.0186379084167142</v>
      </c>
      <c r="AH1632" s="74" t="n">
        <f aca="false">IF(R1632&gt;0,AH1631+1,0)</f>
        <v>3</v>
      </c>
      <c r="AI1632" s="74" t="n">
        <f aca="false">IF(U1632&gt;0,AI1631+1,0)</f>
        <v>88</v>
      </c>
      <c r="AJ1632" s="74" t="n">
        <f aca="false">IF(G1632&gt;0,AJ1631+1,0)</f>
        <v>0</v>
      </c>
      <c r="AK1632" s="74" t="n">
        <f aca="false">IF(G1632&lt;=0,AK1631+1,0)</f>
        <v>3</v>
      </c>
      <c r="AL1632" s="74" t="n">
        <f aca="false">IF(K1632&gt;0,AL1631+1,0)</f>
        <v>0</v>
      </c>
      <c r="AM1632" s="74" t="n">
        <f aca="false">IF(K1632&lt;=0,AM1631+1,0)</f>
        <v>3</v>
      </c>
    </row>
    <row r="1633" customFormat="false" ht="15" hidden="false" customHeight="false" outlineLevel="0" collapsed="false">
      <c r="A1633" s="61" t="n">
        <v>1637</v>
      </c>
      <c r="B1633" s="62" t="n">
        <v>44460.6145833333</v>
      </c>
      <c r="C1633" s="63" t="n">
        <f aca="false">YEAR(B1633)</f>
        <v>2021</v>
      </c>
      <c r="D1633" s="32" t="s">
        <v>277</v>
      </c>
      <c r="E1633" s="64" t="n">
        <v>17531.2</v>
      </c>
      <c r="F1633" s="65" t="n">
        <v>0.0114</v>
      </c>
      <c r="G1633" s="66" t="n">
        <v>199.85568</v>
      </c>
      <c r="H1633" s="67" t="n">
        <f aca="false">E1633+IF(D1633="Long",1,-1)*G1633</f>
        <v>17731.05568</v>
      </c>
      <c r="I1633" s="68" t="n">
        <f aca="false">Assumptions!$B$58</f>
        <v>5.35750011455817</v>
      </c>
      <c r="J1633" s="68" t="n">
        <f aca="false">INDEX(Yearly!$D$5:$D$22,MATCH(C1633,Yearly!$A$5:$A$22,0))</f>
        <v>0.459214295533557</v>
      </c>
      <c r="K1633" s="68" t="n">
        <f aca="false">G1633-I1633-J1633</f>
        <v>194.038965589908</v>
      </c>
      <c r="L1633" s="69" t="n">
        <f aca="false">(I1633+J1633)/Assumptions!$B$8</f>
        <v>0.000256480763443269</v>
      </c>
      <c r="M1633" s="70" t="n">
        <f aca="false">F1633-L1633</f>
        <v>0.0111435192365567</v>
      </c>
      <c r="N1633" s="71" t="n">
        <f aca="false">G1633*Assumptions!$B$7</f>
        <v>1571864.9232</v>
      </c>
      <c r="O1633" s="71" t="n">
        <f aca="false">K1633*Assumptions!$B$7</f>
        <v>1526116.46436463</v>
      </c>
      <c r="P1633" s="68" t="n">
        <f aca="false">P1632+G1633</f>
        <v>28979.65317</v>
      </c>
      <c r="Q1633" s="68" t="n">
        <f aca="false">MAX(Q1632,P1633)</f>
        <v>28979.65317</v>
      </c>
      <c r="R1633" s="68" t="n">
        <f aca="false">Q1633-P1633</f>
        <v>0</v>
      </c>
      <c r="S1633" s="68" t="n">
        <f aca="false">S1632+K1633</f>
        <v>19425.087465697</v>
      </c>
      <c r="T1633" s="68" t="n">
        <f aca="false">MAX(T1632,S1633)</f>
        <v>19513.8140631951</v>
      </c>
      <c r="U1633" s="68" t="n">
        <f aca="false">T1633-S1633</f>
        <v>88.7265974981601</v>
      </c>
      <c r="V1633" s="70" t="n">
        <f aca="false">V1632+F1633</f>
        <v>3.71840000000001</v>
      </c>
      <c r="W1633" s="70" t="n">
        <f aca="false">MAX(W1632,V1633)</f>
        <v>3.71840000000001</v>
      </c>
      <c r="X1633" s="70" t="n">
        <f aca="false">W1633-V1633</f>
        <v>0</v>
      </c>
      <c r="Y1633" s="70" t="n">
        <f aca="false">Y1632+M1633</f>
        <v>3.29710334806933</v>
      </c>
      <c r="Z1633" s="70" t="n">
        <f aca="false">MAX(Z1632,Y1633)</f>
        <v>3.30073013601578</v>
      </c>
      <c r="AA1633" s="70" t="n">
        <f aca="false">Z1633-Y1633</f>
        <v>0.00362678794645266</v>
      </c>
      <c r="AB1633" s="72" t="n">
        <f aca="false">AB1632*(1+F1633)</f>
        <v>33.2176773493612</v>
      </c>
      <c r="AC1633" s="73" t="n">
        <f aca="false">MAX(AC1632,AB1633)</f>
        <v>33.2176773493612</v>
      </c>
      <c r="AD1633" s="70" t="n">
        <f aca="false">1-AB1633/AC1633</f>
        <v>0</v>
      </c>
      <c r="AE1633" s="73" t="n">
        <f aca="false">AE1632*(1+M1633)</f>
        <v>21.8148149477575</v>
      </c>
      <c r="AF1633" s="73" t="n">
        <f aca="false">MAX(AF1632,AE1633)</f>
        <v>21.9841385652661</v>
      </c>
      <c r="AG1633" s="70" t="n">
        <f aca="false">1-AE1633/AF1633</f>
        <v>0.00770208107112835</v>
      </c>
      <c r="AH1633" s="74" t="n">
        <f aca="false">IF(R1633&gt;0,AH1632+1,0)</f>
        <v>0</v>
      </c>
      <c r="AI1633" s="74" t="n">
        <f aca="false">IF(U1633&gt;0,AI1632+1,0)</f>
        <v>89</v>
      </c>
      <c r="AJ1633" s="74" t="n">
        <f aca="false">IF(G1633&gt;0,AJ1632+1,0)</f>
        <v>1</v>
      </c>
      <c r="AK1633" s="74" t="n">
        <f aca="false">IF(G1633&lt;=0,AK1632+1,0)</f>
        <v>0</v>
      </c>
      <c r="AL1633" s="74" t="n">
        <f aca="false">IF(K1633&gt;0,AL1632+1,0)</f>
        <v>1</v>
      </c>
      <c r="AM1633" s="74" t="n">
        <f aca="false">IF(K1633&lt;=0,AM1632+1,0)</f>
        <v>0</v>
      </c>
    </row>
    <row r="1634" customFormat="false" ht="15" hidden="false" customHeight="false" outlineLevel="0" collapsed="false">
      <c r="A1634" s="61" t="n">
        <v>1638</v>
      </c>
      <c r="B1634" s="62" t="n">
        <v>44467.5104166667</v>
      </c>
      <c r="C1634" s="63" t="n">
        <f aca="false">YEAR(B1634)</f>
        <v>2021</v>
      </c>
      <c r="D1634" s="32" t="s">
        <v>276</v>
      </c>
      <c r="E1634" s="64" t="n">
        <v>17731.75</v>
      </c>
      <c r="F1634" s="65" t="n">
        <v>-0.0008</v>
      </c>
      <c r="G1634" s="66" t="n">
        <v>-14.1854</v>
      </c>
      <c r="H1634" s="67" t="n">
        <f aca="false">E1634+IF(D1634="Long",1,-1)*G1634</f>
        <v>17745.9354</v>
      </c>
      <c r="I1634" s="68" t="n">
        <f aca="false">Assumptions!$B$58</f>
        <v>5.35750011455817</v>
      </c>
      <c r="J1634" s="68" t="n">
        <f aca="false">INDEX(Yearly!$D$5:$D$22,MATCH(C1634,Yearly!$A$5:$A$22,0))</f>
        <v>0.459214295533557</v>
      </c>
      <c r="K1634" s="68" t="n">
        <f aca="false">G1634-I1634-J1634</f>
        <v>-20.0021144100917</v>
      </c>
      <c r="L1634" s="69" t="n">
        <f aca="false">(I1634+J1634)/Assumptions!$B$8</f>
        <v>0.000256480763443269</v>
      </c>
      <c r="M1634" s="70" t="n">
        <f aca="false">F1634-L1634</f>
        <v>-0.00105648076344327</v>
      </c>
      <c r="N1634" s="71" t="n">
        <f aca="false">G1634*Assumptions!$B$7</f>
        <v>-111568.171</v>
      </c>
      <c r="O1634" s="71" t="n">
        <f aca="false">K1634*Assumptions!$B$7</f>
        <v>-157316.629835371</v>
      </c>
      <c r="P1634" s="68" t="n">
        <f aca="false">P1633+G1634</f>
        <v>28965.46777</v>
      </c>
      <c r="Q1634" s="68" t="n">
        <f aca="false">MAX(Q1633,P1634)</f>
        <v>28979.65317</v>
      </c>
      <c r="R1634" s="68" t="n">
        <f aca="false">Q1634-P1634</f>
        <v>14.1853999999985</v>
      </c>
      <c r="S1634" s="68" t="n">
        <f aca="false">S1633+K1634</f>
        <v>19405.0853512869</v>
      </c>
      <c r="T1634" s="68" t="n">
        <f aca="false">MAX(T1633,S1634)</f>
        <v>19513.8140631951</v>
      </c>
      <c r="U1634" s="68" t="n">
        <f aca="false">T1634-S1634</f>
        <v>108.72871190825</v>
      </c>
      <c r="V1634" s="70" t="n">
        <f aca="false">V1633+F1634</f>
        <v>3.71760000000001</v>
      </c>
      <c r="W1634" s="70" t="n">
        <f aca="false">MAX(W1633,V1634)</f>
        <v>3.71840000000001</v>
      </c>
      <c r="X1634" s="70" t="n">
        <f aca="false">W1634-V1634</f>
        <v>0.000799999999999912</v>
      </c>
      <c r="Y1634" s="70" t="n">
        <f aca="false">Y1633+M1634</f>
        <v>3.29604686730588</v>
      </c>
      <c r="Z1634" s="70" t="n">
        <f aca="false">MAX(Z1633,Y1634)</f>
        <v>3.30073013601578</v>
      </c>
      <c r="AA1634" s="70" t="n">
        <f aca="false">Z1634-Y1634</f>
        <v>0.0046832687098961</v>
      </c>
      <c r="AB1634" s="72" t="n">
        <f aca="false">AB1633*(1+F1634)</f>
        <v>33.1911032074817</v>
      </c>
      <c r="AC1634" s="73" t="n">
        <f aca="false">MAX(AC1633,AB1634)</f>
        <v>33.2176773493612</v>
      </c>
      <c r="AD1634" s="70" t="n">
        <f aca="false">1-AB1634/AC1634</f>
        <v>0.000800000000000134</v>
      </c>
      <c r="AE1634" s="73" t="n">
        <f aca="false">AE1633*(1+M1634)</f>
        <v>21.7917680154071</v>
      </c>
      <c r="AF1634" s="73" t="n">
        <f aca="false">MAX(AF1633,AE1634)</f>
        <v>21.9841385652661</v>
      </c>
      <c r="AG1634" s="70" t="n">
        <f aca="false">1-AE1634/AF1634</f>
        <v>0.00875042473408139</v>
      </c>
      <c r="AH1634" s="74" t="n">
        <f aca="false">IF(R1634&gt;0,AH1633+1,0)</f>
        <v>1</v>
      </c>
      <c r="AI1634" s="74" t="n">
        <f aca="false">IF(U1634&gt;0,AI1633+1,0)</f>
        <v>90</v>
      </c>
      <c r="AJ1634" s="74" t="n">
        <f aca="false">IF(G1634&gt;0,AJ1633+1,0)</f>
        <v>0</v>
      </c>
      <c r="AK1634" s="74" t="n">
        <f aca="false">IF(G1634&lt;=0,AK1633+1,0)</f>
        <v>1</v>
      </c>
      <c r="AL1634" s="74" t="n">
        <f aca="false">IF(K1634&gt;0,AL1633+1,0)</f>
        <v>0</v>
      </c>
      <c r="AM1634" s="74" t="n">
        <f aca="false">IF(K1634&lt;=0,AM1633+1,0)</f>
        <v>1</v>
      </c>
    </row>
    <row r="1635" customFormat="false" ht="15" hidden="false" customHeight="false" outlineLevel="0" collapsed="false">
      <c r="A1635" s="61" t="n">
        <v>1639</v>
      </c>
      <c r="B1635" s="62" t="n">
        <v>44467.6368055556</v>
      </c>
      <c r="C1635" s="63" t="n">
        <f aca="false">YEAR(B1635)</f>
        <v>2021</v>
      </c>
      <c r="D1635" s="32" t="s">
        <v>277</v>
      </c>
      <c r="E1635" s="64" t="n">
        <v>17746.3</v>
      </c>
      <c r="F1635" s="65" t="n">
        <v>-0.0076</v>
      </c>
      <c r="G1635" s="66" t="n">
        <v>-134.87188</v>
      </c>
      <c r="H1635" s="67" t="n">
        <f aca="false">E1635+IF(D1635="Long",1,-1)*G1635</f>
        <v>17611.42812</v>
      </c>
      <c r="I1635" s="68" t="n">
        <f aca="false">Assumptions!$B$58</f>
        <v>5.35750011455817</v>
      </c>
      <c r="J1635" s="68" t="n">
        <f aca="false">INDEX(Yearly!$D$5:$D$22,MATCH(C1635,Yearly!$A$5:$A$22,0))</f>
        <v>0.459214295533557</v>
      </c>
      <c r="K1635" s="68" t="n">
        <f aca="false">G1635-I1635-J1635</f>
        <v>-140.688594410092</v>
      </c>
      <c r="L1635" s="69" t="n">
        <f aca="false">(I1635+J1635)/Assumptions!$B$8</f>
        <v>0.000256480763443269</v>
      </c>
      <c r="M1635" s="70" t="n">
        <f aca="false">F1635-L1635</f>
        <v>-0.00785648076344327</v>
      </c>
      <c r="N1635" s="71" t="n">
        <f aca="false">G1635*Assumptions!$B$7</f>
        <v>-1060767.3362</v>
      </c>
      <c r="O1635" s="71" t="n">
        <f aca="false">K1635*Assumptions!$B$7</f>
        <v>-1106515.79503537</v>
      </c>
      <c r="P1635" s="68" t="n">
        <f aca="false">P1634+G1635</f>
        <v>28830.59589</v>
      </c>
      <c r="Q1635" s="68" t="n">
        <f aca="false">MAX(Q1634,P1635)</f>
        <v>28979.65317</v>
      </c>
      <c r="R1635" s="68" t="n">
        <f aca="false">Q1635-P1635</f>
        <v>149.057279999997</v>
      </c>
      <c r="S1635" s="68" t="n">
        <f aca="false">S1634+K1635</f>
        <v>19264.3967568768</v>
      </c>
      <c r="T1635" s="68" t="n">
        <f aca="false">MAX(T1634,S1635)</f>
        <v>19513.8140631951</v>
      </c>
      <c r="U1635" s="68" t="n">
        <f aca="false">T1635-S1635</f>
        <v>249.417306318341</v>
      </c>
      <c r="V1635" s="70" t="n">
        <f aca="false">V1634+F1635</f>
        <v>3.71000000000001</v>
      </c>
      <c r="W1635" s="70" t="n">
        <f aca="false">MAX(W1634,V1635)</f>
        <v>3.71840000000001</v>
      </c>
      <c r="X1635" s="70" t="n">
        <f aca="false">W1635-V1635</f>
        <v>0.00839999999999996</v>
      </c>
      <c r="Y1635" s="70" t="n">
        <f aca="false">Y1634+M1635</f>
        <v>3.28819038654244</v>
      </c>
      <c r="Z1635" s="70" t="n">
        <f aca="false">MAX(Z1634,Y1635)</f>
        <v>3.30073013601578</v>
      </c>
      <c r="AA1635" s="70" t="n">
        <f aca="false">Z1635-Y1635</f>
        <v>0.0125397494733392</v>
      </c>
      <c r="AB1635" s="72" t="n">
        <f aca="false">AB1634*(1+F1635)</f>
        <v>32.9388508231048</v>
      </c>
      <c r="AC1635" s="73" t="n">
        <f aca="false">MAX(AC1634,AB1635)</f>
        <v>33.2176773493612</v>
      </c>
      <c r="AD1635" s="70" t="n">
        <f aca="false">1-AB1635/AC1635</f>
        <v>0.00839392000000006</v>
      </c>
      <c r="AE1635" s="73" t="n">
        <f aca="false">AE1634*(1+M1635)</f>
        <v>21.6205614091927</v>
      </c>
      <c r="AF1635" s="73" t="n">
        <f aca="false">MAX(AF1634,AE1635)</f>
        <v>21.9841385652661</v>
      </c>
      <c r="AG1635" s="70" t="n">
        <f aca="false">1-AE1635/AF1635</f>
        <v>0.0165381579539294</v>
      </c>
      <c r="AH1635" s="74" t="n">
        <f aca="false">IF(R1635&gt;0,AH1634+1,0)</f>
        <v>2</v>
      </c>
      <c r="AI1635" s="74" t="n">
        <f aca="false">IF(U1635&gt;0,AI1634+1,0)</f>
        <v>91</v>
      </c>
      <c r="AJ1635" s="74" t="n">
        <f aca="false">IF(G1635&gt;0,AJ1634+1,0)</f>
        <v>0</v>
      </c>
      <c r="AK1635" s="74" t="n">
        <f aca="false">IF(G1635&lt;=0,AK1634+1,0)</f>
        <v>2</v>
      </c>
      <c r="AL1635" s="74" t="n">
        <f aca="false">IF(K1635&gt;0,AL1634+1,0)</f>
        <v>0</v>
      </c>
      <c r="AM1635" s="74" t="n">
        <f aca="false">IF(K1635&lt;=0,AM1634+1,0)</f>
        <v>2</v>
      </c>
    </row>
    <row r="1636" customFormat="false" ht="15" hidden="false" customHeight="false" outlineLevel="0" collapsed="false">
      <c r="A1636" s="61" t="n">
        <v>1640</v>
      </c>
      <c r="B1636" s="62" t="n">
        <v>44468.3986111111</v>
      </c>
      <c r="C1636" s="63" t="n">
        <f aca="false">YEAR(B1636)</f>
        <v>2021</v>
      </c>
      <c r="D1636" s="32" t="s">
        <v>276</v>
      </c>
      <c r="E1636" s="64" t="n">
        <v>17611.95</v>
      </c>
      <c r="F1636" s="65" t="n">
        <v>-0.009</v>
      </c>
      <c r="G1636" s="66" t="n">
        <v>-158.50755</v>
      </c>
      <c r="H1636" s="67" t="n">
        <f aca="false">E1636+IF(D1636="Long",1,-1)*G1636</f>
        <v>17770.45755</v>
      </c>
      <c r="I1636" s="68" t="n">
        <f aca="false">Assumptions!$B$58</f>
        <v>5.35750011455817</v>
      </c>
      <c r="J1636" s="68" t="n">
        <f aca="false">INDEX(Yearly!$D$5:$D$22,MATCH(C1636,Yearly!$A$5:$A$22,0))</f>
        <v>0.459214295533557</v>
      </c>
      <c r="K1636" s="68" t="n">
        <f aca="false">G1636-I1636-J1636</f>
        <v>-164.324264410092</v>
      </c>
      <c r="L1636" s="69" t="n">
        <f aca="false">(I1636+J1636)/Assumptions!$B$8</f>
        <v>0.000256480763443269</v>
      </c>
      <c r="M1636" s="70" t="n">
        <f aca="false">F1636-L1636</f>
        <v>-0.00925648076344327</v>
      </c>
      <c r="N1636" s="71" t="n">
        <f aca="false">G1636*Assumptions!$B$7</f>
        <v>-1246661.88075</v>
      </c>
      <c r="O1636" s="71" t="n">
        <f aca="false">K1636*Assumptions!$B$7</f>
        <v>-1292410.33958537</v>
      </c>
      <c r="P1636" s="68" t="n">
        <f aca="false">P1635+G1636</f>
        <v>28672.08834</v>
      </c>
      <c r="Q1636" s="68" t="n">
        <f aca="false">MAX(Q1635,P1636)</f>
        <v>28979.65317</v>
      </c>
      <c r="R1636" s="68" t="n">
        <f aca="false">Q1636-P1636</f>
        <v>307.564829999996</v>
      </c>
      <c r="S1636" s="68" t="n">
        <f aca="false">S1635+K1636</f>
        <v>19100.0724924667</v>
      </c>
      <c r="T1636" s="68" t="n">
        <f aca="false">MAX(T1635,S1636)</f>
        <v>19513.8140631951</v>
      </c>
      <c r="U1636" s="68" t="n">
        <f aca="false">T1636-S1636</f>
        <v>413.741570728431</v>
      </c>
      <c r="V1636" s="70" t="n">
        <f aca="false">V1635+F1636</f>
        <v>3.70100000000001</v>
      </c>
      <c r="W1636" s="70" t="n">
        <f aca="false">MAX(W1635,V1636)</f>
        <v>3.71840000000001</v>
      </c>
      <c r="X1636" s="70" t="n">
        <f aca="false">W1636-V1636</f>
        <v>0.0173999999999999</v>
      </c>
      <c r="Y1636" s="70" t="n">
        <f aca="false">Y1635+M1636</f>
        <v>3.278933905779</v>
      </c>
      <c r="Z1636" s="70" t="n">
        <f aca="false">MAX(Z1635,Y1636)</f>
        <v>3.30073013601578</v>
      </c>
      <c r="AA1636" s="70" t="n">
        <f aca="false">Z1636-Y1636</f>
        <v>0.0217962302367827</v>
      </c>
      <c r="AB1636" s="72" t="n">
        <f aca="false">AB1635*(1+F1636)</f>
        <v>32.6424011656969</v>
      </c>
      <c r="AC1636" s="73" t="n">
        <f aca="false">MAX(AC1635,AB1636)</f>
        <v>33.2176773493612</v>
      </c>
      <c r="AD1636" s="70" t="n">
        <f aca="false">1-AB1636/AC1636</f>
        <v>0.01731837472</v>
      </c>
      <c r="AE1636" s="73" t="n">
        <f aca="false">AE1635*(1+M1636)</f>
        <v>21.4204310984136</v>
      </c>
      <c r="AF1636" s="73" t="n">
        <f aca="false">MAX(AF1635,AE1636)</f>
        <v>21.9841385652661</v>
      </c>
      <c r="AG1636" s="70" t="n">
        <f aca="false">1-AE1636/AF1636</f>
        <v>0.0256415535764095</v>
      </c>
      <c r="AH1636" s="74" t="n">
        <f aca="false">IF(R1636&gt;0,AH1635+1,0)</f>
        <v>3</v>
      </c>
      <c r="AI1636" s="74" t="n">
        <f aca="false">IF(U1636&gt;0,AI1635+1,0)</f>
        <v>92</v>
      </c>
      <c r="AJ1636" s="74" t="n">
        <f aca="false">IF(G1636&gt;0,AJ1635+1,0)</f>
        <v>0</v>
      </c>
      <c r="AK1636" s="74" t="n">
        <f aca="false">IF(G1636&lt;=0,AK1635+1,0)</f>
        <v>3</v>
      </c>
      <c r="AL1636" s="74" t="n">
        <f aca="false">IF(K1636&gt;0,AL1635+1,0)</f>
        <v>0</v>
      </c>
      <c r="AM1636" s="74" t="n">
        <f aca="false">IF(K1636&lt;=0,AM1635+1,0)</f>
        <v>3</v>
      </c>
    </row>
    <row r="1637" customFormat="false" ht="15" hidden="false" customHeight="false" outlineLevel="0" collapsed="false">
      <c r="A1637" s="61" t="n">
        <v>1641</v>
      </c>
      <c r="B1637" s="62" t="n">
        <v>44468.6145833333</v>
      </c>
      <c r="C1637" s="63" t="n">
        <f aca="false">YEAR(B1637)</f>
        <v>2021</v>
      </c>
      <c r="D1637" s="32" t="s">
        <v>277</v>
      </c>
      <c r="E1637" s="64" t="n">
        <v>17770.7</v>
      </c>
      <c r="F1637" s="65" t="n">
        <v>-0.0049</v>
      </c>
      <c r="G1637" s="66" t="n">
        <v>-87.07643</v>
      </c>
      <c r="H1637" s="67" t="n">
        <f aca="false">E1637+IF(D1637="Long",1,-1)*G1637</f>
        <v>17683.62357</v>
      </c>
      <c r="I1637" s="68" t="n">
        <f aca="false">Assumptions!$B$58</f>
        <v>5.35750011455817</v>
      </c>
      <c r="J1637" s="68" t="n">
        <f aca="false">INDEX(Yearly!$D$5:$D$22,MATCH(C1637,Yearly!$A$5:$A$22,0))</f>
        <v>0.459214295533557</v>
      </c>
      <c r="K1637" s="68" t="n">
        <f aca="false">G1637-I1637-J1637</f>
        <v>-92.8931444100917</v>
      </c>
      <c r="L1637" s="69" t="n">
        <f aca="false">(I1637+J1637)/Assumptions!$B$8</f>
        <v>0.000256480763443269</v>
      </c>
      <c r="M1637" s="70" t="n">
        <f aca="false">F1637-L1637</f>
        <v>-0.00515648076344327</v>
      </c>
      <c r="N1637" s="71" t="n">
        <f aca="false">G1637*Assumptions!$B$7</f>
        <v>-684856.12195</v>
      </c>
      <c r="O1637" s="71" t="n">
        <f aca="false">K1637*Assumptions!$B$7</f>
        <v>-730604.580785371</v>
      </c>
      <c r="P1637" s="68" t="n">
        <f aca="false">P1636+G1637</f>
        <v>28585.01191</v>
      </c>
      <c r="Q1637" s="68" t="n">
        <f aca="false">MAX(Q1636,P1637)</f>
        <v>28979.65317</v>
      </c>
      <c r="R1637" s="68" t="n">
        <f aca="false">Q1637-P1637</f>
        <v>394.641259999997</v>
      </c>
      <c r="S1637" s="68" t="n">
        <f aca="false">S1636+K1637</f>
        <v>19007.1793480566</v>
      </c>
      <c r="T1637" s="68" t="n">
        <f aca="false">MAX(T1636,S1637)</f>
        <v>19513.8140631951</v>
      </c>
      <c r="U1637" s="68" t="n">
        <f aca="false">T1637-S1637</f>
        <v>506.634715138523</v>
      </c>
      <c r="V1637" s="70" t="n">
        <f aca="false">V1636+F1637</f>
        <v>3.69610000000001</v>
      </c>
      <c r="W1637" s="70" t="n">
        <f aca="false">MAX(W1636,V1637)</f>
        <v>3.71840000000001</v>
      </c>
      <c r="X1637" s="70" t="n">
        <f aca="false">W1637-V1637</f>
        <v>0.0223</v>
      </c>
      <c r="Y1637" s="70" t="n">
        <f aca="false">Y1636+M1637</f>
        <v>3.27377742501555</v>
      </c>
      <c r="Z1637" s="70" t="n">
        <f aca="false">MAX(Z1636,Y1637)</f>
        <v>3.30073013601578</v>
      </c>
      <c r="AA1637" s="70" t="n">
        <f aca="false">Z1637-Y1637</f>
        <v>0.0269527110002259</v>
      </c>
      <c r="AB1637" s="72" t="n">
        <f aca="false">AB1636*(1+F1637)</f>
        <v>32.482453399985</v>
      </c>
      <c r="AC1637" s="73" t="n">
        <f aca="false">MAX(AC1636,AB1637)</f>
        <v>33.2176773493612</v>
      </c>
      <c r="AD1637" s="70" t="n">
        <f aca="false">1-AB1637/AC1637</f>
        <v>0.0221335146838719</v>
      </c>
      <c r="AE1637" s="73" t="n">
        <f aca="false">AE1636*(1+M1637)</f>
        <v>21.30997705751</v>
      </c>
      <c r="AF1637" s="73" t="n">
        <f aca="false">MAX(AF1636,AE1637)</f>
        <v>21.9841385652661</v>
      </c>
      <c r="AG1637" s="70" t="n">
        <f aca="false">1-AE1637/AF1637</f>
        <v>0.0306658141620911</v>
      </c>
      <c r="AH1637" s="74" t="n">
        <f aca="false">IF(R1637&gt;0,AH1636+1,0)</f>
        <v>4</v>
      </c>
      <c r="AI1637" s="74" t="n">
        <f aca="false">IF(U1637&gt;0,AI1636+1,0)</f>
        <v>93</v>
      </c>
      <c r="AJ1637" s="74" t="n">
        <f aca="false">IF(G1637&gt;0,AJ1636+1,0)</f>
        <v>0</v>
      </c>
      <c r="AK1637" s="74" t="n">
        <f aca="false">IF(G1637&lt;=0,AK1636+1,0)</f>
        <v>4</v>
      </c>
      <c r="AL1637" s="74" t="n">
        <f aca="false">IF(K1637&gt;0,AL1636+1,0)</f>
        <v>0</v>
      </c>
      <c r="AM1637" s="74" t="n">
        <f aca="false">IF(K1637&lt;=0,AM1636+1,0)</f>
        <v>4</v>
      </c>
    </row>
    <row r="1638" customFormat="false" ht="15" hidden="false" customHeight="false" outlineLevel="0" collapsed="false">
      <c r="A1638" s="61" t="n">
        <v>1642</v>
      </c>
      <c r="B1638" s="62" t="n">
        <v>44469.4</v>
      </c>
      <c r="C1638" s="63" t="n">
        <f aca="false">YEAR(B1638)</f>
        <v>2021</v>
      </c>
      <c r="D1638" s="32" t="s">
        <v>276</v>
      </c>
      <c r="E1638" s="64" t="n">
        <v>17684.35</v>
      </c>
      <c r="F1638" s="65" t="n">
        <v>-0.0026</v>
      </c>
      <c r="G1638" s="66" t="n">
        <v>-45.97931</v>
      </c>
      <c r="H1638" s="67" t="n">
        <f aca="false">E1638+IF(D1638="Long",1,-1)*G1638</f>
        <v>17730.32931</v>
      </c>
      <c r="I1638" s="68" t="n">
        <f aca="false">Assumptions!$B$58</f>
        <v>5.35750011455817</v>
      </c>
      <c r="J1638" s="68" t="n">
        <f aca="false">INDEX(Yearly!$D$5:$D$22,MATCH(C1638,Yearly!$A$5:$A$22,0))</f>
        <v>0.459214295533557</v>
      </c>
      <c r="K1638" s="68" t="n">
        <f aca="false">G1638-I1638-J1638</f>
        <v>-51.7960244100917</v>
      </c>
      <c r="L1638" s="69" t="n">
        <f aca="false">(I1638+J1638)/Assumptions!$B$8</f>
        <v>0.000256480763443269</v>
      </c>
      <c r="M1638" s="70" t="n">
        <f aca="false">F1638-L1638</f>
        <v>-0.00285648076344327</v>
      </c>
      <c r="N1638" s="71" t="n">
        <f aca="false">G1638*Assumptions!$B$7</f>
        <v>-361627.27315</v>
      </c>
      <c r="O1638" s="71" t="n">
        <f aca="false">K1638*Assumptions!$B$7</f>
        <v>-407375.731985371</v>
      </c>
      <c r="P1638" s="68" t="n">
        <f aca="false">P1637+G1638</f>
        <v>28539.0326</v>
      </c>
      <c r="Q1638" s="68" t="n">
        <f aca="false">MAX(Q1637,P1638)</f>
        <v>28979.65317</v>
      </c>
      <c r="R1638" s="68" t="n">
        <f aca="false">Q1638-P1638</f>
        <v>440.620569999996</v>
      </c>
      <c r="S1638" s="68" t="n">
        <f aca="false">S1637+K1638</f>
        <v>18955.3833236465</v>
      </c>
      <c r="T1638" s="68" t="n">
        <f aca="false">MAX(T1637,S1638)</f>
        <v>19513.8140631951</v>
      </c>
      <c r="U1638" s="68" t="n">
        <f aca="false">T1638-S1638</f>
        <v>558.430739548614</v>
      </c>
      <c r="V1638" s="70" t="n">
        <f aca="false">V1637+F1638</f>
        <v>3.69350000000001</v>
      </c>
      <c r="W1638" s="70" t="n">
        <f aca="false">MAX(W1637,V1638)</f>
        <v>3.71840000000001</v>
      </c>
      <c r="X1638" s="70" t="n">
        <f aca="false">W1638-V1638</f>
        <v>0.0249000000000001</v>
      </c>
      <c r="Y1638" s="70" t="n">
        <f aca="false">Y1637+M1638</f>
        <v>3.27092094425211</v>
      </c>
      <c r="Z1638" s="70" t="n">
        <f aca="false">MAX(Z1637,Y1638)</f>
        <v>3.30073013601578</v>
      </c>
      <c r="AA1638" s="70" t="n">
        <f aca="false">Z1638-Y1638</f>
        <v>0.0298091917636691</v>
      </c>
      <c r="AB1638" s="72" t="n">
        <f aca="false">AB1637*(1+F1638)</f>
        <v>32.397999021145</v>
      </c>
      <c r="AC1638" s="73" t="n">
        <f aca="false">MAX(AC1637,AB1638)</f>
        <v>33.2176773493612</v>
      </c>
      <c r="AD1638" s="70" t="n">
        <f aca="false">1-AB1638/AC1638</f>
        <v>0.024675967545694</v>
      </c>
      <c r="AE1638" s="73" t="n">
        <f aca="false">AE1637*(1+M1638)</f>
        <v>21.2491055179758</v>
      </c>
      <c r="AF1638" s="73" t="n">
        <f aca="false">MAX(AF1637,AE1638)</f>
        <v>21.9841385652661</v>
      </c>
      <c r="AG1638" s="70" t="n">
        <f aca="false">1-AE1638/AF1638</f>
        <v>0.033434698617285</v>
      </c>
      <c r="AH1638" s="74" t="n">
        <f aca="false">IF(R1638&gt;0,AH1637+1,0)</f>
        <v>5</v>
      </c>
      <c r="AI1638" s="74" t="n">
        <f aca="false">IF(U1638&gt;0,AI1637+1,0)</f>
        <v>94</v>
      </c>
      <c r="AJ1638" s="74" t="n">
        <f aca="false">IF(G1638&gt;0,AJ1637+1,0)</f>
        <v>0</v>
      </c>
      <c r="AK1638" s="74" t="n">
        <f aca="false">IF(G1638&lt;=0,AK1637+1,0)</f>
        <v>5</v>
      </c>
      <c r="AL1638" s="74" t="n">
        <f aca="false">IF(K1638&gt;0,AL1637+1,0)</f>
        <v>0</v>
      </c>
      <c r="AM1638" s="74" t="n">
        <f aca="false">IF(K1638&lt;=0,AM1637+1,0)</f>
        <v>5</v>
      </c>
    </row>
    <row r="1639" customFormat="false" ht="15" hidden="false" customHeight="false" outlineLevel="0" collapsed="false">
      <c r="A1639" s="61" t="n">
        <v>1643</v>
      </c>
      <c r="B1639" s="62" t="n">
        <v>44469.5104166667</v>
      </c>
      <c r="C1639" s="63" t="n">
        <f aca="false">YEAR(B1639)</f>
        <v>2021</v>
      </c>
      <c r="D1639" s="32" t="s">
        <v>277</v>
      </c>
      <c r="E1639" s="64" t="n">
        <v>17729.8</v>
      </c>
      <c r="F1639" s="65" t="n">
        <v>-0.0043</v>
      </c>
      <c r="G1639" s="66" t="n">
        <v>-76.23814</v>
      </c>
      <c r="H1639" s="67" t="n">
        <f aca="false">E1639+IF(D1639="Long",1,-1)*G1639</f>
        <v>17653.56186</v>
      </c>
      <c r="I1639" s="68" t="n">
        <f aca="false">Assumptions!$B$58</f>
        <v>5.35750011455817</v>
      </c>
      <c r="J1639" s="68" t="n">
        <f aca="false">INDEX(Yearly!$D$5:$D$22,MATCH(C1639,Yearly!$A$5:$A$22,0))</f>
        <v>0.459214295533557</v>
      </c>
      <c r="K1639" s="68" t="n">
        <f aca="false">G1639-I1639-J1639</f>
        <v>-82.0548544100917</v>
      </c>
      <c r="L1639" s="69" t="n">
        <f aca="false">(I1639+J1639)/Assumptions!$B$8</f>
        <v>0.000256480763443269</v>
      </c>
      <c r="M1639" s="70" t="n">
        <f aca="false">F1639-L1639</f>
        <v>-0.00455648076344327</v>
      </c>
      <c r="N1639" s="71" t="n">
        <f aca="false">G1639*Assumptions!$B$7</f>
        <v>-599612.9711</v>
      </c>
      <c r="O1639" s="71" t="n">
        <f aca="false">K1639*Assumptions!$B$7</f>
        <v>-645361.429935371</v>
      </c>
      <c r="P1639" s="68" t="n">
        <f aca="false">P1638+G1639</f>
        <v>28462.79446</v>
      </c>
      <c r="Q1639" s="68" t="n">
        <f aca="false">MAX(Q1638,P1639)</f>
        <v>28979.65317</v>
      </c>
      <c r="R1639" s="68" t="n">
        <f aca="false">Q1639-P1639</f>
        <v>516.858709999997</v>
      </c>
      <c r="S1639" s="68" t="n">
        <f aca="false">S1638+K1639</f>
        <v>18873.3284692364</v>
      </c>
      <c r="T1639" s="68" t="n">
        <f aca="false">MAX(T1638,S1639)</f>
        <v>19513.8140631951</v>
      </c>
      <c r="U1639" s="68" t="n">
        <f aca="false">T1639-S1639</f>
        <v>640.485593958707</v>
      </c>
      <c r="V1639" s="70" t="n">
        <f aca="false">V1638+F1639</f>
        <v>3.68920000000001</v>
      </c>
      <c r="W1639" s="70" t="n">
        <f aca="false">MAX(W1638,V1639)</f>
        <v>3.71840000000001</v>
      </c>
      <c r="X1639" s="70" t="n">
        <f aca="false">W1639-V1639</f>
        <v>0.0292000000000003</v>
      </c>
      <c r="Y1639" s="70" t="n">
        <f aca="false">Y1638+M1639</f>
        <v>3.26636446348867</v>
      </c>
      <c r="Z1639" s="70" t="n">
        <f aca="false">MAX(Z1638,Y1639)</f>
        <v>3.30073013601578</v>
      </c>
      <c r="AA1639" s="70" t="n">
        <f aca="false">Z1639-Y1639</f>
        <v>0.0343656725271124</v>
      </c>
      <c r="AB1639" s="72" t="n">
        <f aca="false">AB1638*(1+F1639)</f>
        <v>32.2586876253541</v>
      </c>
      <c r="AC1639" s="73" t="n">
        <f aca="false">MAX(AC1638,AB1639)</f>
        <v>33.2176773493612</v>
      </c>
      <c r="AD1639" s="70" t="n">
        <f aca="false">1-AB1639/AC1639</f>
        <v>0.0288698608852473</v>
      </c>
      <c r="AE1639" s="73" t="n">
        <f aca="false">AE1638*(1+M1639)</f>
        <v>21.1522843774428</v>
      </c>
      <c r="AF1639" s="73" t="n">
        <f aca="false">MAX(AF1638,AE1639)</f>
        <v>21.9841385652661</v>
      </c>
      <c r="AG1639" s="70" t="n">
        <f aca="false">1-AE1639/AF1639</f>
        <v>0.0378388348196471</v>
      </c>
      <c r="AH1639" s="74" t="n">
        <f aca="false">IF(R1639&gt;0,AH1638+1,0)</f>
        <v>6</v>
      </c>
      <c r="AI1639" s="74" t="n">
        <f aca="false">IF(U1639&gt;0,AI1638+1,0)</f>
        <v>95</v>
      </c>
      <c r="AJ1639" s="74" t="n">
        <f aca="false">IF(G1639&gt;0,AJ1638+1,0)</f>
        <v>0</v>
      </c>
      <c r="AK1639" s="74" t="n">
        <f aca="false">IF(G1639&lt;=0,AK1638+1,0)</f>
        <v>6</v>
      </c>
      <c r="AL1639" s="74" t="n">
        <f aca="false">IF(K1639&gt;0,AL1638+1,0)</f>
        <v>0</v>
      </c>
      <c r="AM1639" s="74" t="n">
        <f aca="false">IF(K1639&lt;=0,AM1638+1,0)</f>
        <v>6</v>
      </c>
    </row>
    <row r="1640" customFormat="false" ht="15" hidden="false" customHeight="false" outlineLevel="0" collapsed="false">
      <c r="A1640" s="61" t="n">
        <v>1644</v>
      </c>
      <c r="B1640" s="62" t="n">
        <v>44469.53125</v>
      </c>
      <c r="C1640" s="63" t="n">
        <f aca="false">YEAR(B1640)</f>
        <v>2021</v>
      </c>
      <c r="D1640" s="32" t="s">
        <v>276</v>
      </c>
      <c r="E1640" s="64" t="n">
        <v>17653.65</v>
      </c>
      <c r="F1640" s="65" t="n">
        <v>0.0001</v>
      </c>
      <c r="G1640" s="66" t="n">
        <v>1.765365</v>
      </c>
      <c r="H1640" s="67" t="n">
        <f aca="false">E1640+IF(D1640="Long",1,-1)*G1640</f>
        <v>17651.884635</v>
      </c>
      <c r="I1640" s="68" t="n">
        <f aca="false">Assumptions!$B$58</f>
        <v>5.35750011455817</v>
      </c>
      <c r="J1640" s="68" t="n">
        <f aca="false">INDEX(Yearly!$D$5:$D$22,MATCH(C1640,Yearly!$A$5:$A$22,0))</f>
        <v>0.459214295533557</v>
      </c>
      <c r="K1640" s="68" t="n">
        <f aca="false">G1640-I1640-J1640</f>
        <v>-4.05134941009173</v>
      </c>
      <c r="L1640" s="69" t="n">
        <f aca="false">(I1640+J1640)/Assumptions!$B$8</f>
        <v>0.000256480763443269</v>
      </c>
      <c r="M1640" s="70" t="n">
        <f aca="false">F1640-L1640</f>
        <v>-0.000156480763443269</v>
      </c>
      <c r="N1640" s="71" t="n">
        <f aca="false">G1640*Assumptions!$B$7</f>
        <v>13884.595725</v>
      </c>
      <c r="O1640" s="71" t="n">
        <f aca="false">K1640*Assumptions!$B$7</f>
        <v>-31863.8631103714</v>
      </c>
      <c r="P1640" s="68" t="n">
        <f aca="false">P1639+G1640</f>
        <v>28464.559825</v>
      </c>
      <c r="Q1640" s="68" t="n">
        <f aca="false">MAX(Q1639,P1640)</f>
        <v>28979.65317</v>
      </c>
      <c r="R1640" s="68" t="n">
        <f aca="false">Q1640-P1640</f>
        <v>515.093344999998</v>
      </c>
      <c r="S1640" s="68" t="n">
        <f aca="false">S1639+K1640</f>
        <v>18869.2771198263</v>
      </c>
      <c r="T1640" s="68" t="n">
        <f aca="false">MAX(T1639,S1640)</f>
        <v>19513.8140631951</v>
      </c>
      <c r="U1640" s="68" t="n">
        <f aca="false">T1640-S1640</f>
        <v>644.536943368799</v>
      </c>
      <c r="V1640" s="70" t="n">
        <f aca="false">V1639+F1640</f>
        <v>3.68930000000001</v>
      </c>
      <c r="W1640" s="70" t="n">
        <f aca="false">MAX(W1639,V1640)</f>
        <v>3.71840000000001</v>
      </c>
      <c r="X1640" s="70" t="n">
        <f aca="false">W1640-V1640</f>
        <v>0.0291000000000001</v>
      </c>
      <c r="Y1640" s="70" t="n">
        <f aca="false">Y1639+M1640</f>
        <v>3.26620798272522</v>
      </c>
      <c r="Z1640" s="70" t="n">
        <f aca="false">MAX(Z1639,Y1640)</f>
        <v>3.30073013601578</v>
      </c>
      <c r="AA1640" s="70" t="n">
        <f aca="false">Z1640-Y1640</f>
        <v>0.0345221532905557</v>
      </c>
      <c r="AB1640" s="72" t="n">
        <f aca="false">AB1639*(1+F1640)</f>
        <v>32.2619134941166</v>
      </c>
      <c r="AC1640" s="73" t="n">
        <f aca="false">MAX(AC1639,AB1640)</f>
        <v>33.2176773493612</v>
      </c>
      <c r="AD1640" s="70" t="n">
        <f aca="false">1-AB1640/AC1640</f>
        <v>0.028772747871336</v>
      </c>
      <c r="AE1640" s="73" t="n">
        <f aca="false">AE1639*(1+M1640)</f>
        <v>21.1489744518348</v>
      </c>
      <c r="AF1640" s="73" t="n">
        <f aca="false">MAX(AF1639,AE1640)</f>
        <v>21.9841385652661</v>
      </c>
      <c r="AG1640" s="70" t="n">
        <f aca="false">1-AE1640/AF1640</f>
        <v>0.0379893945333301</v>
      </c>
      <c r="AH1640" s="74" t="n">
        <f aca="false">IF(R1640&gt;0,AH1639+1,0)</f>
        <v>7</v>
      </c>
      <c r="AI1640" s="74" t="n">
        <f aca="false">IF(U1640&gt;0,AI1639+1,0)</f>
        <v>96</v>
      </c>
      <c r="AJ1640" s="74" t="n">
        <f aca="false">IF(G1640&gt;0,AJ1639+1,0)</f>
        <v>1</v>
      </c>
      <c r="AK1640" s="74" t="n">
        <f aca="false">IF(G1640&lt;=0,AK1639+1,0)</f>
        <v>0</v>
      </c>
      <c r="AL1640" s="74" t="n">
        <f aca="false">IF(K1640&gt;0,AL1639+1,0)</f>
        <v>0</v>
      </c>
      <c r="AM1640" s="74" t="n">
        <f aca="false">IF(K1640&lt;=0,AM1639+1,0)</f>
        <v>7</v>
      </c>
    </row>
    <row r="1641" customFormat="false" ht="15" hidden="false" customHeight="false" outlineLevel="0" collapsed="false">
      <c r="A1641" s="61" t="n">
        <v>1645</v>
      </c>
      <c r="B1641" s="62" t="n">
        <v>44473.40625</v>
      </c>
      <c r="C1641" s="63" t="n">
        <f aca="false">YEAR(B1641)</f>
        <v>2021</v>
      </c>
      <c r="D1641" s="32" t="s">
        <v>277</v>
      </c>
      <c r="E1641" s="64" t="n">
        <v>17652.6</v>
      </c>
      <c r="F1641" s="65" t="n">
        <v>0.0012</v>
      </c>
      <c r="G1641" s="66" t="n">
        <v>21.18312</v>
      </c>
      <c r="H1641" s="67" t="n">
        <f aca="false">E1641+IF(D1641="Long",1,-1)*G1641</f>
        <v>17673.78312</v>
      </c>
      <c r="I1641" s="68" t="n">
        <f aca="false">Assumptions!$B$58</f>
        <v>5.35750011455817</v>
      </c>
      <c r="J1641" s="68" t="n">
        <f aca="false">INDEX(Yearly!$D$5:$D$22,MATCH(C1641,Yearly!$A$5:$A$22,0))</f>
        <v>0.459214295533557</v>
      </c>
      <c r="K1641" s="68" t="n">
        <f aca="false">G1641-I1641-J1641</f>
        <v>15.3664055899083</v>
      </c>
      <c r="L1641" s="69" t="n">
        <f aca="false">(I1641+J1641)/Assumptions!$B$8</f>
        <v>0.000256480763443269</v>
      </c>
      <c r="M1641" s="70" t="n">
        <f aca="false">F1641-L1641</f>
        <v>0.000943519236556731</v>
      </c>
      <c r="N1641" s="71" t="n">
        <f aca="false">G1641*Assumptions!$B$7</f>
        <v>166605.2388</v>
      </c>
      <c r="O1641" s="71" t="n">
        <f aca="false">K1641*Assumptions!$B$7</f>
        <v>120856.779964629</v>
      </c>
      <c r="P1641" s="68" t="n">
        <f aca="false">P1640+G1641</f>
        <v>28485.742945</v>
      </c>
      <c r="Q1641" s="68" t="n">
        <f aca="false">MAX(Q1640,P1641)</f>
        <v>28979.65317</v>
      </c>
      <c r="R1641" s="68" t="n">
        <f aca="false">Q1641-P1641</f>
        <v>493.910224999996</v>
      </c>
      <c r="S1641" s="68" t="n">
        <f aca="false">S1640+K1641</f>
        <v>18884.6435254162</v>
      </c>
      <c r="T1641" s="68" t="n">
        <f aca="false">MAX(T1640,S1641)</f>
        <v>19513.8140631951</v>
      </c>
      <c r="U1641" s="68" t="n">
        <f aca="false">T1641-S1641</f>
        <v>629.170537778889</v>
      </c>
      <c r="V1641" s="70" t="n">
        <f aca="false">V1640+F1641</f>
        <v>3.69050000000001</v>
      </c>
      <c r="W1641" s="70" t="n">
        <f aca="false">MAX(W1640,V1641)</f>
        <v>3.71840000000001</v>
      </c>
      <c r="X1641" s="70" t="n">
        <f aca="false">W1641-V1641</f>
        <v>0.0279000000000003</v>
      </c>
      <c r="Y1641" s="70" t="n">
        <f aca="false">Y1640+M1641</f>
        <v>3.26715150196178</v>
      </c>
      <c r="Z1641" s="70" t="n">
        <f aca="false">MAX(Z1640,Y1641)</f>
        <v>3.30073013601578</v>
      </c>
      <c r="AA1641" s="70" t="n">
        <f aca="false">Z1641-Y1641</f>
        <v>0.033578634053999</v>
      </c>
      <c r="AB1641" s="72" t="n">
        <f aca="false">AB1640*(1+F1641)</f>
        <v>32.3006277903096</v>
      </c>
      <c r="AC1641" s="73" t="n">
        <f aca="false">MAX(AC1640,AB1641)</f>
        <v>33.2176773493612</v>
      </c>
      <c r="AD1641" s="70" t="n">
        <f aca="false">1-AB1641/AC1641</f>
        <v>0.0276072751687815</v>
      </c>
      <c r="AE1641" s="73" t="n">
        <f aca="false">AE1640*(1+M1641)</f>
        <v>21.1689289160636</v>
      </c>
      <c r="AF1641" s="73" t="n">
        <f aca="false">MAX(AF1640,AE1641)</f>
        <v>21.9841385652661</v>
      </c>
      <c r="AG1641" s="70" t="n">
        <f aca="false">1-AE1641/AF1641</f>
        <v>0.0370817190213006</v>
      </c>
      <c r="AH1641" s="74" t="n">
        <f aca="false">IF(R1641&gt;0,AH1640+1,0)</f>
        <v>8</v>
      </c>
      <c r="AI1641" s="74" t="n">
        <f aca="false">IF(U1641&gt;0,AI1640+1,0)</f>
        <v>97</v>
      </c>
      <c r="AJ1641" s="74" t="n">
        <f aca="false">IF(G1641&gt;0,AJ1640+1,0)</f>
        <v>2</v>
      </c>
      <c r="AK1641" s="74" t="n">
        <f aca="false">IF(G1641&lt;=0,AK1640+1,0)</f>
        <v>0</v>
      </c>
      <c r="AL1641" s="74" t="n">
        <f aca="false">IF(K1641&gt;0,AL1640+1,0)</f>
        <v>1</v>
      </c>
      <c r="AM1641" s="74" t="n">
        <f aca="false">IF(K1641&lt;=0,AM1640+1,0)</f>
        <v>0</v>
      </c>
    </row>
    <row r="1642" customFormat="false" ht="15" hidden="false" customHeight="false" outlineLevel="0" collapsed="false">
      <c r="A1642" s="61" t="n">
        <v>1646</v>
      </c>
      <c r="B1642" s="62" t="n">
        <v>44475.6145833333</v>
      </c>
      <c r="C1642" s="63" t="n">
        <f aca="false">YEAR(B1642)</f>
        <v>2021</v>
      </c>
      <c r="D1642" s="32" t="s">
        <v>276</v>
      </c>
      <c r="E1642" s="64" t="n">
        <v>17673.9</v>
      </c>
      <c r="F1642" s="65" t="n">
        <v>-0.0081</v>
      </c>
      <c r="G1642" s="66" t="n">
        <v>-143.15859</v>
      </c>
      <c r="H1642" s="67" t="n">
        <f aca="false">E1642+IF(D1642="Long",1,-1)*G1642</f>
        <v>17817.05859</v>
      </c>
      <c r="I1642" s="68" t="n">
        <f aca="false">Assumptions!$B$58</f>
        <v>5.35750011455817</v>
      </c>
      <c r="J1642" s="68" t="n">
        <f aca="false">INDEX(Yearly!$D$5:$D$22,MATCH(C1642,Yearly!$A$5:$A$22,0))</f>
        <v>0.459214295533557</v>
      </c>
      <c r="K1642" s="68" t="n">
        <f aca="false">G1642-I1642-J1642</f>
        <v>-148.975304410092</v>
      </c>
      <c r="L1642" s="69" t="n">
        <f aca="false">(I1642+J1642)/Assumptions!$B$8</f>
        <v>0.000256480763443269</v>
      </c>
      <c r="M1642" s="70" t="n">
        <f aca="false">F1642-L1642</f>
        <v>-0.00835648076344327</v>
      </c>
      <c r="N1642" s="71" t="n">
        <f aca="false">G1642*Assumptions!$B$7</f>
        <v>-1125942.31035</v>
      </c>
      <c r="O1642" s="71" t="n">
        <f aca="false">K1642*Assumptions!$B$7</f>
        <v>-1171690.76918537</v>
      </c>
      <c r="P1642" s="68" t="n">
        <f aca="false">P1641+G1642</f>
        <v>28342.584355</v>
      </c>
      <c r="Q1642" s="68" t="n">
        <f aca="false">MAX(Q1641,P1642)</f>
        <v>28979.65317</v>
      </c>
      <c r="R1642" s="68" t="n">
        <f aca="false">Q1642-P1642</f>
        <v>637.068814999995</v>
      </c>
      <c r="S1642" s="68" t="n">
        <f aca="false">S1641+K1642</f>
        <v>18735.6682210061</v>
      </c>
      <c r="T1642" s="68" t="n">
        <f aca="false">MAX(T1641,S1642)</f>
        <v>19513.8140631951</v>
      </c>
      <c r="U1642" s="68" t="n">
        <f aca="false">T1642-S1642</f>
        <v>778.14584218898</v>
      </c>
      <c r="V1642" s="70" t="n">
        <f aca="false">V1641+F1642</f>
        <v>3.68240000000001</v>
      </c>
      <c r="W1642" s="70" t="n">
        <f aca="false">MAX(W1641,V1642)</f>
        <v>3.71840000000001</v>
      </c>
      <c r="X1642" s="70" t="n">
        <f aca="false">W1642-V1642</f>
        <v>0.0360000000000005</v>
      </c>
      <c r="Y1642" s="70" t="n">
        <f aca="false">Y1641+M1642</f>
        <v>3.25879502119834</v>
      </c>
      <c r="Z1642" s="70" t="n">
        <f aca="false">MAX(Z1641,Y1642)</f>
        <v>3.30073013601578</v>
      </c>
      <c r="AA1642" s="70" t="n">
        <f aca="false">Z1642-Y1642</f>
        <v>0.0419351148174423</v>
      </c>
      <c r="AB1642" s="72" t="n">
        <f aca="false">AB1641*(1+F1642)</f>
        <v>32.038992705208</v>
      </c>
      <c r="AC1642" s="73" t="n">
        <f aca="false">MAX(AC1641,AB1642)</f>
        <v>33.2176773493612</v>
      </c>
      <c r="AD1642" s="70" t="n">
        <f aca="false">1-AB1642/AC1642</f>
        <v>0.0354836562399145</v>
      </c>
      <c r="AE1642" s="73" t="n">
        <f aca="false">AE1641*(1+M1642)</f>
        <v>20.9920311687938</v>
      </c>
      <c r="AF1642" s="73" t="n">
        <f aca="false">MAX(AF1641,AE1642)</f>
        <v>21.9841385652661</v>
      </c>
      <c r="AG1642" s="70" t="n">
        <f aca="false">1-AE1642/AF1642</f>
        <v>0.045128327113067</v>
      </c>
      <c r="AH1642" s="74" t="n">
        <f aca="false">IF(R1642&gt;0,AH1641+1,0)</f>
        <v>9</v>
      </c>
      <c r="AI1642" s="74" t="n">
        <f aca="false">IF(U1642&gt;0,AI1641+1,0)</f>
        <v>98</v>
      </c>
      <c r="AJ1642" s="74" t="n">
        <f aca="false">IF(G1642&gt;0,AJ1641+1,0)</f>
        <v>0</v>
      </c>
      <c r="AK1642" s="74" t="n">
        <f aca="false">IF(G1642&lt;=0,AK1641+1,0)</f>
        <v>1</v>
      </c>
      <c r="AL1642" s="74" t="n">
        <f aca="false">IF(K1642&gt;0,AL1641+1,0)</f>
        <v>0</v>
      </c>
      <c r="AM1642" s="74" t="n">
        <f aca="false">IF(K1642&lt;=0,AM1641+1,0)</f>
        <v>1</v>
      </c>
    </row>
    <row r="1643" customFormat="false" ht="15" hidden="false" customHeight="false" outlineLevel="0" collapsed="false">
      <c r="A1643" s="61" t="n">
        <v>1647</v>
      </c>
      <c r="B1643" s="62" t="n">
        <v>44476.40625</v>
      </c>
      <c r="C1643" s="63" t="n">
        <f aca="false">YEAR(B1643)</f>
        <v>2021</v>
      </c>
      <c r="D1643" s="32" t="s">
        <v>277</v>
      </c>
      <c r="E1643" s="64" t="n">
        <v>17817.75</v>
      </c>
      <c r="F1643" s="65" t="n">
        <v>0.0272</v>
      </c>
      <c r="G1643" s="66" t="n">
        <v>484.6428</v>
      </c>
      <c r="H1643" s="67" t="n">
        <f aca="false">E1643+IF(D1643="Long",1,-1)*G1643</f>
        <v>18302.3928</v>
      </c>
      <c r="I1643" s="68" t="n">
        <f aca="false">Assumptions!$B$58</f>
        <v>5.35750011455817</v>
      </c>
      <c r="J1643" s="68" t="n">
        <f aca="false">INDEX(Yearly!$D$5:$D$22,MATCH(C1643,Yearly!$A$5:$A$22,0))</f>
        <v>0.459214295533557</v>
      </c>
      <c r="K1643" s="68" t="n">
        <f aca="false">G1643-I1643-J1643</f>
        <v>478.826085589908</v>
      </c>
      <c r="L1643" s="69" t="n">
        <f aca="false">(I1643+J1643)/Assumptions!$B$8</f>
        <v>0.000256480763443269</v>
      </c>
      <c r="M1643" s="70" t="n">
        <f aca="false">F1643-L1643</f>
        <v>0.0269435192365567</v>
      </c>
      <c r="N1643" s="71" t="n">
        <f aca="false">G1643*Assumptions!$B$7</f>
        <v>3811715.622</v>
      </c>
      <c r="O1643" s="71" t="n">
        <f aca="false">K1643*Assumptions!$B$7</f>
        <v>3765967.16316463</v>
      </c>
      <c r="P1643" s="68" t="n">
        <f aca="false">P1642+G1643</f>
        <v>28827.227155</v>
      </c>
      <c r="Q1643" s="68" t="n">
        <f aca="false">MAX(Q1642,P1643)</f>
        <v>28979.65317</v>
      </c>
      <c r="R1643" s="68" t="n">
        <f aca="false">Q1643-P1643</f>
        <v>152.426014999994</v>
      </c>
      <c r="S1643" s="68" t="n">
        <f aca="false">S1642+K1643</f>
        <v>19214.494306596</v>
      </c>
      <c r="T1643" s="68" t="n">
        <f aca="false">MAX(T1642,S1643)</f>
        <v>19513.8140631951</v>
      </c>
      <c r="U1643" s="68" t="n">
        <f aca="false">T1643-S1643</f>
        <v>299.31975659907</v>
      </c>
      <c r="V1643" s="70" t="n">
        <f aca="false">V1642+F1643</f>
        <v>3.70960000000001</v>
      </c>
      <c r="W1643" s="70" t="n">
        <f aca="false">MAX(W1642,V1643)</f>
        <v>3.71840000000001</v>
      </c>
      <c r="X1643" s="70" t="n">
        <f aca="false">W1643-V1643</f>
        <v>0.00880000000000036</v>
      </c>
      <c r="Y1643" s="70" t="n">
        <f aca="false">Y1642+M1643</f>
        <v>3.28573854043489</v>
      </c>
      <c r="Z1643" s="70" t="n">
        <f aca="false">MAX(Z1642,Y1643)</f>
        <v>3.30073013601578</v>
      </c>
      <c r="AA1643" s="70" t="n">
        <f aca="false">Z1643-Y1643</f>
        <v>0.0149915955808857</v>
      </c>
      <c r="AB1643" s="72" t="n">
        <f aca="false">AB1642*(1+F1643)</f>
        <v>32.9104533067897</v>
      </c>
      <c r="AC1643" s="73" t="n">
        <f aca="false">MAX(AC1642,AB1643)</f>
        <v>33.2176773493612</v>
      </c>
      <c r="AD1643" s="70" t="n">
        <f aca="false">1-AB1643/AC1643</f>
        <v>0.0092488116896402</v>
      </c>
      <c r="AE1643" s="73" t="n">
        <f aca="false">AE1642*(1+M1643)</f>
        <v>21.5576303644046</v>
      </c>
      <c r="AF1643" s="73" t="n">
        <f aca="false">MAX(AF1642,AE1643)</f>
        <v>21.9841385652661</v>
      </c>
      <c r="AG1643" s="70" t="n">
        <f aca="false">1-AE1643/AF1643</f>
        <v>0.0194007238261948</v>
      </c>
      <c r="AH1643" s="74" t="n">
        <f aca="false">IF(R1643&gt;0,AH1642+1,0)</f>
        <v>10</v>
      </c>
      <c r="AI1643" s="74" t="n">
        <f aca="false">IF(U1643&gt;0,AI1642+1,0)</f>
        <v>99</v>
      </c>
      <c r="AJ1643" s="74" t="n">
        <f aca="false">IF(G1643&gt;0,AJ1642+1,0)</f>
        <v>1</v>
      </c>
      <c r="AK1643" s="74" t="n">
        <f aca="false">IF(G1643&lt;=0,AK1642+1,0)</f>
        <v>0</v>
      </c>
      <c r="AL1643" s="74" t="n">
        <f aca="false">IF(K1643&gt;0,AL1642+1,0)</f>
        <v>1</v>
      </c>
      <c r="AM1643" s="74" t="n">
        <f aca="false">IF(K1643&lt;=0,AM1642+1,0)</f>
        <v>0</v>
      </c>
    </row>
    <row r="1644" customFormat="false" ht="15" hidden="false" customHeight="false" outlineLevel="0" collapsed="false">
      <c r="A1644" s="61" t="n">
        <v>1648</v>
      </c>
      <c r="B1644" s="62" t="n">
        <v>44489.5104166667</v>
      </c>
      <c r="C1644" s="63" t="n">
        <f aca="false">YEAR(B1644)</f>
        <v>2021</v>
      </c>
      <c r="D1644" s="32" t="s">
        <v>276</v>
      </c>
      <c r="E1644" s="64" t="n">
        <v>18301.55</v>
      </c>
      <c r="F1644" s="65" t="n">
        <v>-0.0004</v>
      </c>
      <c r="G1644" s="66" t="n">
        <v>-7.32062</v>
      </c>
      <c r="H1644" s="67" t="n">
        <f aca="false">E1644+IF(D1644="Long",1,-1)*G1644</f>
        <v>18308.87062</v>
      </c>
      <c r="I1644" s="68" t="n">
        <f aca="false">Assumptions!$B$58</f>
        <v>5.35750011455817</v>
      </c>
      <c r="J1644" s="68" t="n">
        <f aca="false">INDEX(Yearly!$D$5:$D$22,MATCH(C1644,Yearly!$A$5:$A$22,0))</f>
        <v>0.459214295533557</v>
      </c>
      <c r="K1644" s="68" t="n">
        <f aca="false">G1644-I1644-J1644</f>
        <v>-13.1373344100917</v>
      </c>
      <c r="L1644" s="69" t="n">
        <f aca="false">(I1644+J1644)/Assumptions!$B$8</f>
        <v>0.000256480763443269</v>
      </c>
      <c r="M1644" s="70" t="n">
        <f aca="false">F1644-L1644</f>
        <v>-0.000656480763443269</v>
      </c>
      <c r="N1644" s="71" t="n">
        <f aca="false">G1644*Assumptions!$B$7</f>
        <v>-57576.6763</v>
      </c>
      <c r="O1644" s="71" t="n">
        <f aca="false">K1644*Assumptions!$B$7</f>
        <v>-103325.135135371</v>
      </c>
      <c r="P1644" s="68" t="n">
        <f aca="false">P1643+G1644</f>
        <v>28819.906535</v>
      </c>
      <c r="Q1644" s="68" t="n">
        <f aca="false">MAX(Q1643,P1644)</f>
        <v>28979.65317</v>
      </c>
      <c r="R1644" s="68" t="n">
        <f aca="false">Q1644-P1644</f>
        <v>159.746634999992</v>
      </c>
      <c r="S1644" s="68" t="n">
        <f aca="false">S1643+K1644</f>
        <v>19201.356972186</v>
      </c>
      <c r="T1644" s="68" t="n">
        <f aca="false">MAX(T1643,S1644)</f>
        <v>19513.8140631951</v>
      </c>
      <c r="U1644" s="68" t="n">
        <f aca="false">T1644-S1644</f>
        <v>312.457091009161</v>
      </c>
      <c r="V1644" s="70" t="n">
        <f aca="false">V1643+F1644</f>
        <v>3.70920000000001</v>
      </c>
      <c r="W1644" s="70" t="n">
        <f aca="false">MAX(W1643,V1644)</f>
        <v>3.71840000000001</v>
      </c>
      <c r="X1644" s="70" t="n">
        <f aca="false">W1644-V1644</f>
        <v>0.00920000000000032</v>
      </c>
      <c r="Y1644" s="70" t="n">
        <f aca="false">Y1643+M1644</f>
        <v>3.28508205967145</v>
      </c>
      <c r="Z1644" s="70" t="n">
        <f aca="false">MAX(Z1643,Y1644)</f>
        <v>3.30073013601578</v>
      </c>
      <c r="AA1644" s="70" t="n">
        <f aca="false">Z1644-Y1644</f>
        <v>0.0156480763443292</v>
      </c>
      <c r="AB1644" s="72" t="n">
        <f aca="false">AB1643*(1+F1644)</f>
        <v>32.897289125467</v>
      </c>
      <c r="AC1644" s="73" t="n">
        <f aca="false">MAX(AC1643,AB1644)</f>
        <v>33.2176773493612</v>
      </c>
      <c r="AD1644" s="70" t="n">
        <f aca="false">1-AB1644/AC1644</f>
        <v>0.00964511216496433</v>
      </c>
      <c r="AE1644" s="73" t="n">
        <f aca="false">AE1643*(1+M1644)</f>
        <v>21.5434781947649</v>
      </c>
      <c r="AF1644" s="73" t="n">
        <f aca="false">MAX(AF1643,AE1644)</f>
        <v>21.9841385652661</v>
      </c>
      <c r="AG1644" s="70" t="n">
        <f aca="false">1-AE1644/AF1644</f>
        <v>0.0200444683876493</v>
      </c>
      <c r="AH1644" s="74" t="n">
        <f aca="false">IF(R1644&gt;0,AH1643+1,0)</f>
        <v>11</v>
      </c>
      <c r="AI1644" s="74" t="n">
        <f aca="false">IF(U1644&gt;0,AI1643+1,0)</f>
        <v>100</v>
      </c>
      <c r="AJ1644" s="74" t="n">
        <f aca="false">IF(G1644&gt;0,AJ1643+1,0)</f>
        <v>0</v>
      </c>
      <c r="AK1644" s="74" t="n">
        <f aca="false">IF(G1644&lt;=0,AK1643+1,0)</f>
        <v>1</v>
      </c>
      <c r="AL1644" s="74" t="n">
        <f aca="false">IF(K1644&gt;0,AL1643+1,0)</f>
        <v>0</v>
      </c>
      <c r="AM1644" s="74" t="n">
        <f aca="false">IF(K1644&lt;=0,AM1643+1,0)</f>
        <v>1</v>
      </c>
    </row>
    <row r="1645" customFormat="false" ht="15" hidden="false" customHeight="false" outlineLevel="0" collapsed="false">
      <c r="A1645" s="61" t="n">
        <v>1649</v>
      </c>
      <c r="B1645" s="62" t="n">
        <v>44491.40625</v>
      </c>
      <c r="C1645" s="63" t="n">
        <f aca="false">YEAR(B1645)</f>
        <v>2021</v>
      </c>
      <c r="D1645" s="32" t="s">
        <v>277</v>
      </c>
      <c r="E1645" s="64" t="n">
        <v>18308.25</v>
      </c>
      <c r="F1645" s="65" t="n">
        <v>-0.006</v>
      </c>
      <c r="G1645" s="66" t="n">
        <v>-109.8495</v>
      </c>
      <c r="H1645" s="67" t="n">
        <f aca="false">E1645+IF(D1645="Long",1,-1)*G1645</f>
        <v>18198.4005</v>
      </c>
      <c r="I1645" s="68" t="n">
        <f aca="false">Assumptions!$B$58</f>
        <v>5.35750011455817</v>
      </c>
      <c r="J1645" s="68" t="n">
        <f aca="false">INDEX(Yearly!$D$5:$D$22,MATCH(C1645,Yearly!$A$5:$A$22,0))</f>
        <v>0.459214295533557</v>
      </c>
      <c r="K1645" s="68" t="n">
        <f aca="false">G1645-I1645-J1645</f>
        <v>-115.666214410092</v>
      </c>
      <c r="L1645" s="69" t="n">
        <f aca="false">(I1645+J1645)/Assumptions!$B$8</f>
        <v>0.000256480763443269</v>
      </c>
      <c r="M1645" s="70" t="n">
        <f aca="false">F1645-L1645</f>
        <v>-0.00625648076344327</v>
      </c>
      <c r="N1645" s="71" t="n">
        <f aca="false">G1645*Assumptions!$B$7</f>
        <v>-863966.3175</v>
      </c>
      <c r="O1645" s="71" t="n">
        <f aca="false">K1645*Assumptions!$B$7</f>
        <v>-909714.776335371</v>
      </c>
      <c r="P1645" s="68" t="n">
        <f aca="false">P1644+G1645</f>
        <v>28710.057035</v>
      </c>
      <c r="Q1645" s="68" t="n">
        <f aca="false">MAX(Q1644,P1645)</f>
        <v>28979.65317</v>
      </c>
      <c r="R1645" s="68" t="n">
        <f aca="false">Q1645-P1645</f>
        <v>269.596134999993</v>
      </c>
      <c r="S1645" s="68" t="n">
        <f aca="false">S1644+K1645</f>
        <v>19085.6907577759</v>
      </c>
      <c r="T1645" s="68" t="n">
        <f aca="false">MAX(T1644,S1645)</f>
        <v>19513.8140631951</v>
      </c>
      <c r="U1645" s="68" t="n">
        <f aca="false">T1645-S1645</f>
        <v>428.123305419253</v>
      </c>
      <c r="V1645" s="70" t="n">
        <f aca="false">V1644+F1645</f>
        <v>3.70320000000001</v>
      </c>
      <c r="W1645" s="70" t="n">
        <f aca="false">MAX(W1644,V1645)</f>
        <v>3.71840000000001</v>
      </c>
      <c r="X1645" s="70" t="n">
        <f aca="false">W1645-V1645</f>
        <v>0.0152000000000001</v>
      </c>
      <c r="Y1645" s="70" t="n">
        <f aca="false">Y1644+M1645</f>
        <v>3.27882557890801</v>
      </c>
      <c r="Z1645" s="70" t="n">
        <f aca="false">MAX(Z1644,Y1645)</f>
        <v>3.30073013601578</v>
      </c>
      <c r="AA1645" s="70" t="n">
        <f aca="false">Z1645-Y1645</f>
        <v>0.0219045571077725</v>
      </c>
      <c r="AB1645" s="72" t="n">
        <f aca="false">AB1644*(1+F1645)</f>
        <v>32.6999053907142</v>
      </c>
      <c r="AC1645" s="73" t="n">
        <f aca="false">MAX(AC1644,AB1645)</f>
        <v>33.2176773493612</v>
      </c>
      <c r="AD1645" s="70" t="n">
        <f aca="false">1-AB1645/AC1645</f>
        <v>0.0155872414919747</v>
      </c>
      <c r="AE1645" s="73" t="n">
        <f aca="false">AE1644*(1+M1645)</f>
        <v>21.4086918378617</v>
      </c>
      <c r="AF1645" s="73" t="n">
        <f aca="false">MAX(AF1644,AE1645)</f>
        <v>21.9841385652661</v>
      </c>
      <c r="AG1645" s="70" t="n">
        <f aca="false">1-AE1645/AF1645</f>
        <v>0.0261755413202117</v>
      </c>
      <c r="AH1645" s="74" t="n">
        <f aca="false">IF(R1645&gt;0,AH1644+1,0)</f>
        <v>12</v>
      </c>
      <c r="AI1645" s="74" t="n">
        <f aca="false">IF(U1645&gt;0,AI1644+1,0)</f>
        <v>101</v>
      </c>
      <c r="AJ1645" s="74" t="n">
        <f aca="false">IF(G1645&gt;0,AJ1644+1,0)</f>
        <v>0</v>
      </c>
      <c r="AK1645" s="74" t="n">
        <f aca="false">IF(G1645&lt;=0,AK1644+1,0)</f>
        <v>2</v>
      </c>
      <c r="AL1645" s="74" t="n">
        <f aca="false">IF(K1645&gt;0,AL1644+1,0)</f>
        <v>0</v>
      </c>
      <c r="AM1645" s="74" t="n">
        <f aca="false">IF(K1645&lt;=0,AM1644+1,0)</f>
        <v>2</v>
      </c>
    </row>
    <row r="1646" customFormat="false" ht="15" hidden="false" customHeight="false" outlineLevel="0" collapsed="false">
      <c r="A1646" s="61" t="n">
        <v>1650</v>
      </c>
      <c r="B1646" s="62" t="n">
        <v>44491.4923611111</v>
      </c>
      <c r="C1646" s="63" t="n">
        <f aca="false">YEAR(B1646)</f>
        <v>2021</v>
      </c>
      <c r="D1646" s="32" t="s">
        <v>276</v>
      </c>
      <c r="E1646" s="64" t="n">
        <v>18198.25</v>
      </c>
      <c r="F1646" s="65" t="n">
        <v>-0.0014</v>
      </c>
      <c r="G1646" s="66" t="n">
        <v>-25.47755</v>
      </c>
      <c r="H1646" s="67" t="n">
        <f aca="false">E1646+IF(D1646="Long",1,-1)*G1646</f>
        <v>18223.72755</v>
      </c>
      <c r="I1646" s="68" t="n">
        <f aca="false">Assumptions!$B$58</f>
        <v>5.35750011455817</v>
      </c>
      <c r="J1646" s="68" t="n">
        <f aca="false">INDEX(Yearly!$D$5:$D$22,MATCH(C1646,Yearly!$A$5:$A$22,0))</f>
        <v>0.459214295533557</v>
      </c>
      <c r="K1646" s="68" t="n">
        <f aca="false">G1646-I1646-J1646</f>
        <v>-31.2942644100917</v>
      </c>
      <c r="L1646" s="69" t="n">
        <f aca="false">(I1646+J1646)/Assumptions!$B$8</f>
        <v>0.000256480763443269</v>
      </c>
      <c r="M1646" s="70" t="n">
        <f aca="false">F1646-L1646</f>
        <v>-0.00165648076344327</v>
      </c>
      <c r="N1646" s="71" t="n">
        <f aca="false">G1646*Assumptions!$B$7</f>
        <v>-200380.93075</v>
      </c>
      <c r="O1646" s="71" t="n">
        <f aca="false">K1646*Assumptions!$B$7</f>
        <v>-246129.389585371</v>
      </c>
      <c r="P1646" s="68" t="n">
        <f aca="false">P1645+G1646</f>
        <v>28684.579485</v>
      </c>
      <c r="Q1646" s="68" t="n">
        <f aca="false">MAX(Q1645,P1646)</f>
        <v>28979.65317</v>
      </c>
      <c r="R1646" s="68" t="n">
        <f aca="false">Q1646-P1646</f>
        <v>295.073684999992</v>
      </c>
      <c r="S1646" s="68" t="n">
        <f aca="false">S1645+K1646</f>
        <v>19054.3964933658</v>
      </c>
      <c r="T1646" s="68" t="n">
        <f aca="false">MAX(T1645,S1646)</f>
        <v>19513.8140631951</v>
      </c>
      <c r="U1646" s="68" t="n">
        <f aca="false">T1646-S1646</f>
        <v>459.417569829344</v>
      </c>
      <c r="V1646" s="70" t="n">
        <f aca="false">V1645+F1646</f>
        <v>3.70180000000001</v>
      </c>
      <c r="W1646" s="70" t="n">
        <f aca="false">MAX(W1645,V1646)</f>
        <v>3.71840000000001</v>
      </c>
      <c r="X1646" s="70" t="n">
        <f aca="false">W1646-V1646</f>
        <v>0.0165999999999999</v>
      </c>
      <c r="Y1646" s="70" t="n">
        <f aca="false">Y1645+M1646</f>
        <v>3.27716909814456</v>
      </c>
      <c r="Z1646" s="70" t="n">
        <f aca="false">MAX(Z1645,Y1646)</f>
        <v>3.30073013601578</v>
      </c>
      <c r="AA1646" s="70" t="n">
        <f aca="false">Z1646-Y1646</f>
        <v>0.0235610378712159</v>
      </c>
      <c r="AB1646" s="72" t="n">
        <f aca="false">AB1645*(1+F1646)</f>
        <v>32.6541255231672</v>
      </c>
      <c r="AC1646" s="73" t="n">
        <f aca="false">MAX(AC1645,AB1646)</f>
        <v>33.2176773493612</v>
      </c>
      <c r="AD1646" s="70" t="n">
        <f aca="false">1-AB1646/AC1646</f>
        <v>0.0169654193538858</v>
      </c>
      <c r="AE1646" s="73" t="n">
        <f aca="false">AE1645*(1+M1646)</f>
        <v>21.3732287516618</v>
      </c>
      <c r="AF1646" s="73" t="n">
        <f aca="false">MAX(AF1645,AE1646)</f>
        <v>21.9841385652661</v>
      </c>
      <c r="AG1646" s="70" t="n">
        <f aca="false">1-AE1646/AF1646</f>
        <v>0.0277886628029854</v>
      </c>
      <c r="AH1646" s="74" t="n">
        <f aca="false">IF(R1646&gt;0,AH1645+1,0)</f>
        <v>13</v>
      </c>
      <c r="AI1646" s="74" t="n">
        <f aca="false">IF(U1646&gt;0,AI1645+1,0)</f>
        <v>102</v>
      </c>
      <c r="AJ1646" s="74" t="n">
        <f aca="false">IF(G1646&gt;0,AJ1645+1,0)</f>
        <v>0</v>
      </c>
      <c r="AK1646" s="74" t="n">
        <f aca="false">IF(G1646&lt;=0,AK1645+1,0)</f>
        <v>3</v>
      </c>
      <c r="AL1646" s="74" t="n">
        <f aca="false">IF(K1646&gt;0,AL1645+1,0)</f>
        <v>0</v>
      </c>
      <c r="AM1646" s="74" t="n">
        <f aca="false">IF(K1646&lt;=0,AM1645+1,0)</f>
        <v>3</v>
      </c>
    </row>
    <row r="1647" customFormat="false" ht="15" hidden="false" customHeight="false" outlineLevel="0" collapsed="false">
      <c r="A1647" s="61" t="n">
        <v>1651</v>
      </c>
      <c r="B1647" s="62" t="n">
        <v>44495.40625</v>
      </c>
      <c r="C1647" s="63" t="n">
        <f aca="false">YEAR(B1647)</f>
        <v>2021</v>
      </c>
      <c r="D1647" s="32" t="s">
        <v>277</v>
      </c>
      <c r="E1647" s="64" t="n">
        <v>18223.75</v>
      </c>
      <c r="F1647" s="65" t="n">
        <v>-0.0043</v>
      </c>
      <c r="G1647" s="66" t="n">
        <v>-78.362125</v>
      </c>
      <c r="H1647" s="67" t="n">
        <f aca="false">E1647+IF(D1647="Long",1,-1)*G1647</f>
        <v>18145.387875</v>
      </c>
      <c r="I1647" s="68" t="n">
        <f aca="false">Assumptions!$B$58</f>
        <v>5.35750011455817</v>
      </c>
      <c r="J1647" s="68" t="n">
        <f aca="false">INDEX(Yearly!$D$5:$D$22,MATCH(C1647,Yearly!$A$5:$A$22,0))</f>
        <v>0.459214295533557</v>
      </c>
      <c r="K1647" s="68" t="n">
        <f aca="false">G1647-I1647-J1647</f>
        <v>-84.1788394100917</v>
      </c>
      <c r="L1647" s="69" t="n">
        <f aca="false">(I1647+J1647)/Assumptions!$B$8</f>
        <v>0.000256480763443269</v>
      </c>
      <c r="M1647" s="70" t="n">
        <f aca="false">F1647-L1647</f>
        <v>-0.00455648076344327</v>
      </c>
      <c r="N1647" s="71" t="n">
        <f aca="false">G1647*Assumptions!$B$7</f>
        <v>-616318.113125</v>
      </c>
      <c r="O1647" s="71" t="n">
        <f aca="false">K1647*Assumptions!$B$7</f>
        <v>-662066.571960372</v>
      </c>
      <c r="P1647" s="68" t="n">
        <f aca="false">P1646+G1647</f>
        <v>28606.21736</v>
      </c>
      <c r="Q1647" s="68" t="n">
        <f aca="false">MAX(Q1646,P1647)</f>
        <v>28979.65317</v>
      </c>
      <c r="R1647" s="68" t="n">
        <f aca="false">Q1647-P1647</f>
        <v>373.435809999992</v>
      </c>
      <c r="S1647" s="68" t="n">
        <f aca="false">S1646+K1647</f>
        <v>18970.2176539557</v>
      </c>
      <c r="T1647" s="68" t="n">
        <f aca="false">MAX(T1646,S1647)</f>
        <v>19513.8140631951</v>
      </c>
      <c r="U1647" s="68" t="n">
        <f aca="false">T1647-S1647</f>
        <v>543.596409239435</v>
      </c>
      <c r="V1647" s="70" t="n">
        <f aca="false">V1646+F1647</f>
        <v>3.69750000000001</v>
      </c>
      <c r="W1647" s="70" t="n">
        <f aca="false">MAX(W1646,V1647)</f>
        <v>3.71840000000001</v>
      </c>
      <c r="X1647" s="70" t="n">
        <f aca="false">W1647-V1647</f>
        <v>0.0209000000000001</v>
      </c>
      <c r="Y1647" s="70" t="n">
        <f aca="false">Y1646+M1647</f>
        <v>3.27261261738112</v>
      </c>
      <c r="Z1647" s="70" t="n">
        <f aca="false">MAX(Z1646,Y1647)</f>
        <v>3.30073013601578</v>
      </c>
      <c r="AA1647" s="70" t="n">
        <f aca="false">Z1647-Y1647</f>
        <v>0.0281175186346592</v>
      </c>
      <c r="AB1647" s="72" t="n">
        <f aca="false">AB1646*(1+F1647)</f>
        <v>32.5137127834176</v>
      </c>
      <c r="AC1647" s="73" t="n">
        <f aca="false">MAX(AC1646,AB1647)</f>
        <v>33.2176773493612</v>
      </c>
      <c r="AD1647" s="70" t="n">
        <f aca="false">1-AB1647/AC1647</f>
        <v>0.0211924680506642</v>
      </c>
      <c r="AE1647" s="73" t="n">
        <f aca="false">AE1646*(1+M1647)</f>
        <v>21.2758420460022</v>
      </c>
      <c r="AF1647" s="73" t="n">
        <f aca="false">MAX(AF1646,AE1647)</f>
        <v>21.9841385652661</v>
      </c>
      <c r="AG1647" s="70" t="n">
        <f aca="false">1-AE1647/AF1647</f>
        <v>0.0322185250589251</v>
      </c>
      <c r="AH1647" s="74" t="n">
        <f aca="false">IF(R1647&gt;0,AH1646+1,0)</f>
        <v>14</v>
      </c>
      <c r="AI1647" s="74" t="n">
        <f aca="false">IF(U1647&gt;0,AI1646+1,0)</f>
        <v>103</v>
      </c>
      <c r="AJ1647" s="74" t="n">
        <f aca="false">IF(G1647&gt;0,AJ1646+1,0)</f>
        <v>0</v>
      </c>
      <c r="AK1647" s="74" t="n">
        <f aca="false">IF(G1647&lt;=0,AK1646+1,0)</f>
        <v>4</v>
      </c>
      <c r="AL1647" s="74" t="n">
        <f aca="false">IF(K1647&gt;0,AL1646+1,0)</f>
        <v>0</v>
      </c>
      <c r="AM1647" s="74" t="n">
        <f aca="false">IF(K1647&lt;=0,AM1646+1,0)</f>
        <v>4</v>
      </c>
    </row>
    <row r="1648" customFormat="false" ht="15" hidden="false" customHeight="false" outlineLevel="0" collapsed="false">
      <c r="A1648" s="61" t="n">
        <v>1652</v>
      </c>
      <c r="B1648" s="62" t="n">
        <v>44495.4666666667</v>
      </c>
      <c r="C1648" s="63" t="n">
        <f aca="false">YEAR(B1648)</f>
        <v>2021</v>
      </c>
      <c r="D1648" s="32" t="s">
        <v>276</v>
      </c>
      <c r="E1648" s="64" t="n">
        <v>18144.95</v>
      </c>
      <c r="F1648" s="65" t="n">
        <v>-0.0047</v>
      </c>
      <c r="G1648" s="66" t="n">
        <v>-85.281265</v>
      </c>
      <c r="H1648" s="67" t="n">
        <f aca="false">E1648+IF(D1648="Long",1,-1)*G1648</f>
        <v>18230.231265</v>
      </c>
      <c r="I1648" s="68" t="n">
        <f aca="false">Assumptions!$B$58</f>
        <v>5.35750011455817</v>
      </c>
      <c r="J1648" s="68" t="n">
        <f aca="false">INDEX(Yearly!$D$5:$D$22,MATCH(C1648,Yearly!$A$5:$A$22,0))</f>
        <v>0.459214295533557</v>
      </c>
      <c r="K1648" s="68" t="n">
        <f aca="false">G1648-I1648-J1648</f>
        <v>-91.0979794100917</v>
      </c>
      <c r="L1648" s="69" t="n">
        <f aca="false">(I1648+J1648)/Assumptions!$B$8</f>
        <v>0.000256480763443269</v>
      </c>
      <c r="M1648" s="70" t="n">
        <f aca="false">F1648-L1648</f>
        <v>-0.00495648076344327</v>
      </c>
      <c r="N1648" s="71" t="n">
        <f aca="false">G1648*Assumptions!$B$7</f>
        <v>-670737.149225</v>
      </c>
      <c r="O1648" s="71" t="n">
        <f aca="false">K1648*Assumptions!$B$7</f>
        <v>-716485.608060371</v>
      </c>
      <c r="P1648" s="68" t="n">
        <f aca="false">P1647+G1648</f>
        <v>28520.936095</v>
      </c>
      <c r="Q1648" s="68" t="n">
        <f aca="false">MAX(Q1647,P1648)</f>
        <v>28979.65317</v>
      </c>
      <c r="R1648" s="68" t="n">
        <f aca="false">Q1648-P1648</f>
        <v>458.717074999993</v>
      </c>
      <c r="S1648" s="68" t="n">
        <f aca="false">S1647+K1648</f>
        <v>18879.1196745456</v>
      </c>
      <c r="T1648" s="68" t="n">
        <f aca="false">MAX(T1647,S1648)</f>
        <v>19513.8140631951</v>
      </c>
      <c r="U1648" s="68" t="n">
        <f aca="false">T1648-S1648</f>
        <v>634.694388649528</v>
      </c>
      <c r="V1648" s="70" t="n">
        <f aca="false">V1647+F1648</f>
        <v>3.69280000000001</v>
      </c>
      <c r="W1648" s="70" t="n">
        <f aca="false">MAX(W1647,V1648)</f>
        <v>3.71840000000001</v>
      </c>
      <c r="X1648" s="70" t="n">
        <f aca="false">W1648-V1648</f>
        <v>0.0256000000000003</v>
      </c>
      <c r="Y1648" s="70" t="n">
        <f aca="false">Y1647+M1648</f>
        <v>3.26765613661768</v>
      </c>
      <c r="Z1648" s="70" t="n">
        <f aca="false">MAX(Z1647,Y1648)</f>
        <v>3.30073013601578</v>
      </c>
      <c r="AA1648" s="70" t="n">
        <f aca="false">Z1648-Y1648</f>
        <v>0.0330739993981024</v>
      </c>
      <c r="AB1648" s="72" t="n">
        <f aca="false">AB1647*(1+F1648)</f>
        <v>32.3608983333355</v>
      </c>
      <c r="AC1648" s="73" t="n">
        <f aca="false">MAX(AC1647,AB1648)</f>
        <v>33.2176773493612</v>
      </c>
      <c r="AD1648" s="70" t="n">
        <f aca="false">1-AB1648/AC1648</f>
        <v>0.025792863450826</v>
      </c>
      <c r="AE1648" s="73" t="n">
        <f aca="false">AE1647*(1+M1648)</f>
        <v>21.1703887441751</v>
      </c>
      <c r="AF1648" s="73" t="n">
        <f aca="false">MAX(AF1647,AE1648)</f>
        <v>21.9841385652661</v>
      </c>
      <c r="AG1648" s="70" t="n">
        <f aca="false">1-AE1648/AF1648</f>
        <v>0.0370153153226872</v>
      </c>
      <c r="AH1648" s="74" t="n">
        <f aca="false">IF(R1648&gt;0,AH1647+1,0)</f>
        <v>15</v>
      </c>
      <c r="AI1648" s="74" t="n">
        <f aca="false">IF(U1648&gt;0,AI1647+1,0)</f>
        <v>104</v>
      </c>
      <c r="AJ1648" s="74" t="n">
        <f aca="false">IF(G1648&gt;0,AJ1647+1,0)</f>
        <v>0</v>
      </c>
      <c r="AK1648" s="74" t="n">
        <f aca="false">IF(G1648&lt;=0,AK1647+1,0)</f>
        <v>5</v>
      </c>
      <c r="AL1648" s="74" t="n">
        <f aca="false">IF(K1648&gt;0,AL1647+1,0)</f>
        <v>0</v>
      </c>
      <c r="AM1648" s="74" t="n">
        <f aca="false">IF(K1648&lt;=0,AM1647+1,0)</f>
        <v>5</v>
      </c>
    </row>
    <row r="1649" customFormat="false" ht="15" hidden="false" customHeight="false" outlineLevel="0" collapsed="false">
      <c r="A1649" s="61" t="n">
        <v>1653</v>
      </c>
      <c r="B1649" s="62" t="n">
        <v>44495.5729166667</v>
      </c>
      <c r="C1649" s="63" t="n">
        <f aca="false">YEAR(B1649)</f>
        <v>2021</v>
      </c>
      <c r="D1649" s="32" t="s">
        <v>277</v>
      </c>
      <c r="E1649" s="64" t="n">
        <v>18230.6</v>
      </c>
      <c r="F1649" s="65" t="n">
        <v>-0.0002</v>
      </c>
      <c r="G1649" s="66" t="n">
        <v>-3.64612</v>
      </c>
      <c r="H1649" s="67" t="n">
        <f aca="false">E1649+IF(D1649="Long",1,-1)*G1649</f>
        <v>18226.95388</v>
      </c>
      <c r="I1649" s="68" t="n">
        <f aca="false">Assumptions!$B$58</f>
        <v>5.35750011455817</v>
      </c>
      <c r="J1649" s="68" t="n">
        <f aca="false">INDEX(Yearly!$D$5:$D$22,MATCH(C1649,Yearly!$A$5:$A$22,0))</f>
        <v>0.459214295533557</v>
      </c>
      <c r="K1649" s="68" t="n">
        <f aca="false">G1649-I1649-J1649</f>
        <v>-9.46283441009173</v>
      </c>
      <c r="L1649" s="69" t="n">
        <f aca="false">(I1649+J1649)/Assumptions!$B$8</f>
        <v>0.000256480763443269</v>
      </c>
      <c r="M1649" s="70" t="n">
        <f aca="false">F1649-L1649</f>
        <v>-0.000456480763443269</v>
      </c>
      <c r="N1649" s="71" t="n">
        <f aca="false">G1649*Assumptions!$B$7</f>
        <v>-28676.7338</v>
      </c>
      <c r="O1649" s="71" t="n">
        <f aca="false">K1649*Assumptions!$B$7</f>
        <v>-74425.1926353714</v>
      </c>
      <c r="P1649" s="68" t="n">
        <f aca="false">P1648+G1649</f>
        <v>28517.289975</v>
      </c>
      <c r="Q1649" s="68" t="n">
        <f aca="false">MAX(Q1648,P1649)</f>
        <v>28979.65317</v>
      </c>
      <c r="R1649" s="68" t="n">
        <f aca="false">Q1649-P1649</f>
        <v>462.363194999994</v>
      </c>
      <c r="S1649" s="68" t="n">
        <f aca="false">S1648+K1649</f>
        <v>18869.6568401355</v>
      </c>
      <c r="T1649" s="68" t="n">
        <f aca="false">MAX(T1648,S1649)</f>
        <v>19513.8140631951</v>
      </c>
      <c r="U1649" s="68" t="n">
        <f aca="false">T1649-S1649</f>
        <v>644.157223059621</v>
      </c>
      <c r="V1649" s="70" t="n">
        <f aca="false">V1648+F1649</f>
        <v>3.69260000000001</v>
      </c>
      <c r="W1649" s="70" t="n">
        <f aca="false">MAX(W1648,V1649)</f>
        <v>3.71840000000001</v>
      </c>
      <c r="X1649" s="70" t="n">
        <f aca="false">W1649-V1649</f>
        <v>0.0258000000000003</v>
      </c>
      <c r="Y1649" s="70" t="n">
        <f aca="false">Y1648+M1649</f>
        <v>3.26719965585423</v>
      </c>
      <c r="Z1649" s="70" t="n">
        <f aca="false">MAX(Z1648,Y1649)</f>
        <v>3.30073013601578</v>
      </c>
      <c r="AA1649" s="70" t="n">
        <f aca="false">Z1649-Y1649</f>
        <v>0.0335304801615455</v>
      </c>
      <c r="AB1649" s="72" t="n">
        <f aca="false">AB1648*(1+F1649)</f>
        <v>32.3544261536688</v>
      </c>
      <c r="AC1649" s="73" t="n">
        <f aca="false">MAX(AC1648,AB1649)</f>
        <v>33.2176773493612</v>
      </c>
      <c r="AD1649" s="70" t="n">
        <f aca="false">1-AB1649/AC1649</f>
        <v>0.0259877048781358</v>
      </c>
      <c r="AE1649" s="73" t="n">
        <f aca="false">AE1648*(1+M1649)</f>
        <v>21.1607248689588</v>
      </c>
      <c r="AF1649" s="73" t="n">
        <f aca="false">MAX(AF1648,AE1649)</f>
        <v>21.9841385652661</v>
      </c>
      <c r="AG1649" s="70" t="n">
        <f aca="false">1-AE1649/AF1649</f>
        <v>0.0374548993067329</v>
      </c>
      <c r="AH1649" s="74" t="n">
        <f aca="false">IF(R1649&gt;0,AH1648+1,0)</f>
        <v>16</v>
      </c>
      <c r="AI1649" s="74" t="n">
        <f aca="false">IF(U1649&gt;0,AI1648+1,0)</f>
        <v>105</v>
      </c>
      <c r="AJ1649" s="74" t="n">
        <f aca="false">IF(G1649&gt;0,AJ1648+1,0)</f>
        <v>0</v>
      </c>
      <c r="AK1649" s="74" t="n">
        <f aca="false">IF(G1649&lt;=0,AK1648+1,0)</f>
        <v>6</v>
      </c>
      <c r="AL1649" s="74" t="n">
        <f aca="false">IF(K1649&gt;0,AL1648+1,0)</f>
        <v>0</v>
      </c>
      <c r="AM1649" s="74" t="n">
        <f aca="false">IF(K1649&lt;=0,AM1648+1,0)</f>
        <v>6</v>
      </c>
    </row>
    <row r="1650" customFormat="false" ht="15" hidden="false" customHeight="false" outlineLevel="0" collapsed="false">
      <c r="A1650" s="61" t="n">
        <v>1654</v>
      </c>
      <c r="B1650" s="62" t="n">
        <v>44496.6354166667</v>
      </c>
      <c r="C1650" s="63" t="n">
        <f aca="false">YEAR(B1650)</f>
        <v>2021</v>
      </c>
      <c r="D1650" s="32" t="s">
        <v>276</v>
      </c>
      <c r="E1650" s="64" t="n">
        <v>18227.2</v>
      </c>
      <c r="F1650" s="65" t="n">
        <v>0.015</v>
      </c>
      <c r="G1650" s="66" t="n">
        <v>273.408</v>
      </c>
      <c r="H1650" s="67" t="n">
        <f aca="false">E1650+IF(D1650="Long",1,-1)*G1650</f>
        <v>17953.792</v>
      </c>
      <c r="I1650" s="68" t="n">
        <f aca="false">Assumptions!$B$58</f>
        <v>5.35750011455817</v>
      </c>
      <c r="J1650" s="68" t="n">
        <f aca="false">INDEX(Yearly!$D$5:$D$22,MATCH(C1650,Yearly!$A$5:$A$22,0))</f>
        <v>0.459214295533557</v>
      </c>
      <c r="K1650" s="68" t="n">
        <f aca="false">G1650-I1650-J1650</f>
        <v>267.591285589908</v>
      </c>
      <c r="L1650" s="69" t="n">
        <f aca="false">(I1650+J1650)/Assumptions!$B$8</f>
        <v>0.000256480763443269</v>
      </c>
      <c r="M1650" s="70" t="n">
        <f aca="false">F1650-L1650</f>
        <v>0.0147435192365567</v>
      </c>
      <c r="N1650" s="71" t="n">
        <f aca="false">G1650*Assumptions!$B$7</f>
        <v>2150353.92</v>
      </c>
      <c r="O1650" s="71" t="n">
        <f aca="false">K1650*Assumptions!$B$7</f>
        <v>2104605.46116463</v>
      </c>
      <c r="P1650" s="68" t="n">
        <f aca="false">P1649+G1650</f>
        <v>28790.697975</v>
      </c>
      <c r="Q1650" s="68" t="n">
        <f aca="false">MAX(Q1649,P1650)</f>
        <v>28979.65317</v>
      </c>
      <c r="R1650" s="68" t="n">
        <f aca="false">Q1650-P1650</f>
        <v>188.955194999995</v>
      </c>
      <c r="S1650" s="68" t="n">
        <f aca="false">S1649+K1650</f>
        <v>19137.2481257254</v>
      </c>
      <c r="T1650" s="68" t="n">
        <f aca="false">MAX(T1649,S1650)</f>
        <v>19513.8140631951</v>
      </c>
      <c r="U1650" s="68" t="n">
        <f aca="false">T1650-S1650</f>
        <v>376.565937469713</v>
      </c>
      <c r="V1650" s="70" t="n">
        <f aca="false">V1649+F1650</f>
        <v>3.70760000000001</v>
      </c>
      <c r="W1650" s="70" t="n">
        <f aca="false">MAX(W1649,V1650)</f>
        <v>3.71840000000001</v>
      </c>
      <c r="X1650" s="70" t="n">
        <f aca="false">W1650-V1650</f>
        <v>0.0108000000000001</v>
      </c>
      <c r="Y1650" s="70" t="n">
        <f aca="false">Y1649+M1650</f>
        <v>3.28194317509079</v>
      </c>
      <c r="Z1650" s="70" t="n">
        <f aca="false">MAX(Z1649,Y1650)</f>
        <v>3.30073013601578</v>
      </c>
      <c r="AA1650" s="70" t="n">
        <f aca="false">Z1650-Y1650</f>
        <v>0.0187869609249889</v>
      </c>
      <c r="AB1650" s="72" t="n">
        <f aca="false">AB1649*(1+F1650)</f>
        <v>32.8397425459739</v>
      </c>
      <c r="AC1650" s="73" t="n">
        <f aca="false">MAX(AC1649,AB1650)</f>
        <v>33.2176773493612</v>
      </c>
      <c r="AD1650" s="70" t="n">
        <f aca="false">1-AB1650/AC1650</f>
        <v>0.0113775204513079</v>
      </c>
      <c r="AE1650" s="73" t="n">
        <f aca="false">AE1649*(1+M1650)</f>
        <v>21.4727084231238</v>
      </c>
      <c r="AF1650" s="73" t="n">
        <f aca="false">MAX(AF1649,AE1650)</f>
        <v>21.9841385652661</v>
      </c>
      <c r="AG1650" s="70" t="n">
        <f aca="false">1-AE1650/AF1650</f>
        <v>0.0232635970986081</v>
      </c>
      <c r="AH1650" s="74" t="n">
        <f aca="false">IF(R1650&gt;0,AH1649+1,0)</f>
        <v>17</v>
      </c>
      <c r="AI1650" s="74" t="n">
        <f aca="false">IF(U1650&gt;0,AI1649+1,0)</f>
        <v>106</v>
      </c>
      <c r="AJ1650" s="74" t="n">
        <f aca="false">IF(G1650&gt;0,AJ1649+1,0)</f>
        <v>1</v>
      </c>
      <c r="AK1650" s="74" t="n">
        <f aca="false">IF(G1650&lt;=0,AK1649+1,0)</f>
        <v>0</v>
      </c>
      <c r="AL1650" s="74" t="n">
        <f aca="false">IF(K1650&gt;0,AL1649+1,0)</f>
        <v>1</v>
      </c>
      <c r="AM1650" s="74" t="n">
        <f aca="false">IF(K1650&lt;=0,AM1649+1,0)</f>
        <v>0</v>
      </c>
    </row>
    <row r="1651" customFormat="false" ht="15" hidden="false" customHeight="false" outlineLevel="0" collapsed="false">
      <c r="A1651" s="61" t="n">
        <v>1655</v>
      </c>
      <c r="B1651" s="62" t="n">
        <v>44502.40625</v>
      </c>
      <c r="C1651" s="63" t="n">
        <f aca="false">YEAR(B1651)</f>
        <v>2021</v>
      </c>
      <c r="D1651" s="32" t="s">
        <v>277</v>
      </c>
      <c r="E1651" s="64" t="n">
        <v>17953.1</v>
      </c>
      <c r="F1651" s="65" t="n">
        <v>-0.0027</v>
      </c>
      <c r="G1651" s="66" t="n">
        <v>-48.47337</v>
      </c>
      <c r="H1651" s="67" t="n">
        <f aca="false">E1651+IF(D1651="Long",1,-1)*G1651</f>
        <v>17904.62663</v>
      </c>
      <c r="I1651" s="68" t="n">
        <f aca="false">Assumptions!$B$58</f>
        <v>5.35750011455817</v>
      </c>
      <c r="J1651" s="68" t="n">
        <f aca="false">INDEX(Yearly!$D$5:$D$22,MATCH(C1651,Yearly!$A$5:$A$22,0))</f>
        <v>0.459214295533557</v>
      </c>
      <c r="K1651" s="68" t="n">
        <f aca="false">G1651-I1651-J1651</f>
        <v>-54.2900844100917</v>
      </c>
      <c r="L1651" s="69" t="n">
        <f aca="false">(I1651+J1651)/Assumptions!$B$8</f>
        <v>0.000256480763443269</v>
      </c>
      <c r="M1651" s="70" t="n">
        <f aca="false">F1651-L1651</f>
        <v>-0.00295648076344327</v>
      </c>
      <c r="N1651" s="71" t="n">
        <f aca="false">G1651*Assumptions!$B$7</f>
        <v>-381243.05505</v>
      </c>
      <c r="O1651" s="71" t="n">
        <f aca="false">K1651*Assumptions!$B$7</f>
        <v>-426991.513885371</v>
      </c>
      <c r="P1651" s="68" t="n">
        <f aca="false">P1650+G1651</f>
        <v>28742.224605</v>
      </c>
      <c r="Q1651" s="68" t="n">
        <f aca="false">MAX(Q1650,P1651)</f>
        <v>28979.65317</v>
      </c>
      <c r="R1651" s="68" t="n">
        <f aca="false">Q1651-P1651</f>
        <v>237.428564999995</v>
      </c>
      <c r="S1651" s="68" t="n">
        <f aca="false">S1650+K1651</f>
        <v>19082.9580413153</v>
      </c>
      <c r="T1651" s="68" t="n">
        <f aca="false">MAX(T1650,S1651)</f>
        <v>19513.8140631951</v>
      </c>
      <c r="U1651" s="68" t="n">
        <f aca="false">T1651-S1651</f>
        <v>430.856021879805</v>
      </c>
      <c r="V1651" s="70" t="n">
        <f aca="false">V1650+F1651</f>
        <v>3.70490000000001</v>
      </c>
      <c r="W1651" s="70" t="n">
        <f aca="false">MAX(W1650,V1651)</f>
        <v>3.71840000000001</v>
      </c>
      <c r="X1651" s="70" t="n">
        <f aca="false">W1651-V1651</f>
        <v>0.0135000000000001</v>
      </c>
      <c r="Y1651" s="70" t="n">
        <f aca="false">Y1650+M1651</f>
        <v>3.27898669432735</v>
      </c>
      <c r="Z1651" s="70" t="n">
        <f aca="false">MAX(Z1650,Y1651)</f>
        <v>3.30073013601578</v>
      </c>
      <c r="AA1651" s="70" t="n">
        <f aca="false">Z1651-Y1651</f>
        <v>0.0217434416884323</v>
      </c>
      <c r="AB1651" s="72" t="n">
        <f aca="false">AB1650*(1+F1651)</f>
        <v>32.7510752410997</v>
      </c>
      <c r="AC1651" s="73" t="n">
        <f aca="false">MAX(AC1650,AB1651)</f>
        <v>33.2176773493612</v>
      </c>
      <c r="AD1651" s="70" t="n">
        <f aca="false">1-AB1651/AC1651</f>
        <v>0.0140468011460894</v>
      </c>
      <c r="AE1651" s="73" t="n">
        <f aca="false">AE1650*(1+M1651)</f>
        <v>21.4092247737318</v>
      </c>
      <c r="AF1651" s="73" t="n">
        <f aca="false">MAX(AF1650,AE1651)</f>
        <v>21.9841385652661</v>
      </c>
      <c r="AG1651" s="70" t="n">
        <f aca="false">1-AE1651/AF1651</f>
        <v>0.0261512994847408</v>
      </c>
      <c r="AH1651" s="74" t="n">
        <f aca="false">IF(R1651&gt;0,AH1650+1,0)</f>
        <v>18</v>
      </c>
      <c r="AI1651" s="74" t="n">
        <f aca="false">IF(U1651&gt;0,AI1650+1,0)</f>
        <v>107</v>
      </c>
      <c r="AJ1651" s="74" t="n">
        <f aca="false">IF(G1651&gt;0,AJ1650+1,0)</f>
        <v>0</v>
      </c>
      <c r="AK1651" s="74" t="n">
        <f aca="false">IF(G1651&lt;=0,AK1650+1,0)</f>
        <v>1</v>
      </c>
      <c r="AL1651" s="74" t="n">
        <f aca="false">IF(K1651&gt;0,AL1650+1,0)</f>
        <v>0</v>
      </c>
      <c r="AM1651" s="74" t="n">
        <f aca="false">IF(K1651&lt;=0,AM1650+1,0)</f>
        <v>1</v>
      </c>
    </row>
    <row r="1652" customFormat="false" ht="15" hidden="false" customHeight="false" outlineLevel="0" collapsed="false">
      <c r="A1652" s="61" t="n">
        <v>1656</v>
      </c>
      <c r="B1652" s="62" t="n">
        <v>44502.45625</v>
      </c>
      <c r="C1652" s="63" t="n">
        <f aca="false">YEAR(B1652)</f>
        <v>2021</v>
      </c>
      <c r="D1652" s="32" t="s">
        <v>276</v>
      </c>
      <c r="E1652" s="64" t="n">
        <v>17904.4</v>
      </c>
      <c r="F1652" s="65" t="n">
        <v>-0.0038</v>
      </c>
      <c r="G1652" s="66" t="n">
        <v>-68.03672</v>
      </c>
      <c r="H1652" s="67" t="n">
        <f aca="false">E1652+IF(D1652="Long",1,-1)*G1652</f>
        <v>17972.43672</v>
      </c>
      <c r="I1652" s="68" t="n">
        <f aca="false">Assumptions!$B$58</f>
        <v>5.35750011455817</v>
      </c>
      <c r="J1652" s="68" t="n">
        <f aca="false">INDEX(Yearly!$D$5:$D$22,MATCH(C1652,Yearly!$A$5:$A$22,0))</f>
        <v>0.459214295533557</v>
      </c>
      <c r="K1652" s="68" t="n">
        <f aca="false">G1652-I1652-J1652</f>
        <v>-73.8534344100917</v>
      </c>
      <c r="L1652" s="69" t="n">
        <f aca="false">(I1652+J1652)/Assumptions!$B$8</f>
        <v>0.000256480763443269</v>
      </c>
      <c r="M1652" s="70" t="n">
        <f aca="false">F1652-L1652</f>
        <v>-0.00405648076344327</v>
      </c>
      <c r="N1652" s="71" t="n">
        <f aca="false">G1652*Assumptions!$B$7</f>
        <v>-535108.8028</v>
      </c>
      <c r="O1652" s="71" t="n">
        <f aca="false">K1652*Assumptions!$B$7</f>
        <v>-580857.261635371</v>
      </c>
      <c r="P1652" s="68" t="n">
        <f aca="false">P1651+G1652</f>
        <v>28674.187885</v>
      </c>
      <c r="Q1652" s="68" t="n">
        <f aca="false">MAX(Q1651,P1652)</f>
        <v>28979.65317</v>
      </c>
      <c r="R1652" s="68" t="n">
        <f aca="false">Q1652-P1652</f>
        <v>305.465284999995</v>
      </c>
      <c r="S1652" s="68" t="n">
        <f aca="false">S1651+K1652</f>
        <v>19009.1046069052</v>
      </c>
      <c r="T1652" s="68" t="n">
        <f aca="false">MAX(T1651,S1652)</f>
        <v>19513.8140631951</v>
      </c>
      <c r="U1652" s="68" t="n">
        <f aca="false">T1652-S1652</f>
        <v>504.709456289897</v>
      </c>
      <c r="V1652" s="70" t="n">
        <f aca="false">V1651+F1652</f>
        <v>3.70110000000001</v>
      </c>
      <c r="W1652" s="70" t="n">
        <f aca="false">MAX(W1651,V1652)</f>
        <v>3.71840000000001</v>
      </c>
      <c r="X1652" s="70" t="n">
        <f aca="false">W1652-V1652</f>
        <v>0.0173000000000001</v>
      </c>
      <c r="Y1652" s="70" t="n">
        <f aca="false">Y1651+M1652</f>
        <v>3.2749302135639</v>
      </c>
      <c r="Z1652" s="70" t="n">
        <f aca="false">MAX(Z1651,Y1652)</f>
        <v>3.30073013601578</v>
      </c>
      <c r="AA1652" s="70" t="n">
        <f aca="false">Z1652-Y1652</f>
        <v>0.0257999224518755</v>
      </c>
      <c r="AB1652" s="72" t="n">
        <f aca="false">AB1651*(1+F1652)</f>
        <v>32.6266211551836</v>
      </c>
      <c r="AC1652" s="73" t="n">
        <f aca="false">MAX(AC1651,AB1652)</f>
        <v>33.2176773493612</v>
      </c>
      <c r="AD1652" s="70" t="n">
        <f aca="false">1-AB1652/AC1652</f>
        <v>0.0177934233017342</v>
      </c>
      <c r="AE1652" s="73" t="n">
        <f aca="false">AE1651*(1+M1652)</f>
        <v>21.3223786652769</v>
      </c>
      <c r="AF1652" s="73" t="n">
        <f aca="false">MAX(AF1651,AE1652)</f>
        <v>21.9841385652661</v>
      </c>
      <c r="AG1652" s="70" t="n">
        <f aca="false">1-AE1652/AF1652</f>
        <v>0.0301016980048852</v>
      </c>
      <c r="AH1652" s="74" t="n">
        <f aca="false">IF(R1652&gt;0,AH1651+1,0)</f>
        <v>19</v>
      </c>
      <c r="AI1652" s="74" t="n">
        <f aca="false">IF(U1652&gt;0,AI1651+1,0)</f>
        <v>108</v>
      </c>
      <c r="AJ1652" s="74" t="n">
        <f aca="false">IF(G1652&gt;0,AJ1651+1,0)</f>
        <v>0</v>
      </c>
      <c r="AK1652" s="74" t="n">
        <f aca="false">IF(G1652&lt;=0,AK1651+1,0)</f>
        <v>2</v>
      </c>
      <c r="AL1652" s="74" t="n">
        <f aca="false">IF(K1652&gt;0,AL1651+1,0)</f>
        <v>0</v>
      </c>
      <c r="AM1652" s="74" t="n">
        <f aca="false">IF(K1652&lt;=0,AM1651+1,0)</f>
        <v>2</v>
      </c>
    </row>
    <row r="1653" customFormat="false" ht="15" hidden="false" customHeight="false" outlineLevel="0" collapsed="false">
      <c r="A1653" s="61" t="n">
        <v>1657</v>
      </c>
      <c r="B1653" s="62" t="n">
        <v>44503.40625</v>
      </c>
      <c r="C1653" s="63" t="n">
        <f aca="false">YEAR(B1653)</f>
        <v>2021</v>
      </c>
      <c r="D1653" s="32" t="s">
        <v>277</v>
      </c>
      <c r="E1653" s="64" t="n">
        <v>17971.7</v>
      </c>
      <c r="F1653" s="65" t="n">
        <v>-0.0041</v>
      </c>
      <c r="G1653" s="66" t="n">
        <v>-73.68397</v>
      </c>
      <c r="H1653" s="67" t="n">
        <f aca="false">E1653+IF(D1653="Long",1,-1)*G1653</f>
        <v>17898.01603</v>
      </c>
      <c r="I1653" s="68" t="n">
        <f aca="false">Assumptions!$B$58</f>
        <v>5.35750011455817</v>
      </c>
      <c r="J1653" s="68" t="n">
        <f aca="false">INDEX(Yearly!$D$5:$D$22,MATCH(C1653,Yearly!$A$5:$A$22,0))</f>
        <v>0.459214295533557</v>
      </c>
      <c r="K1653" s="68" t="n">
        <f aca="false">G1653-I1653-J1653</f>
        <v>-79.5006844100917</v>
      </c>
      <c r="L1653" s="69" t="n">
        <f aca="false">(I1653+J1653)/Assumptions!$B$8</f>
        <v>0.000256480763443269</v>
      </c>
      <c r="M1653" s="70" t="n">
        <f aca="false">F1653-L1653</f>
        <v>-0.00435648076344327</v>
      </c>
      <c r="N1653" s="71" t="n">
        <f aca="false">G1653*Assumptions!$B$7</f>
        <v>-579524.42405</v>
      </c>
      <c r="O1653" s="71" t="n">
        <f aca="false">K1653*Assumptions!$B$7</f>
        <v>-625272.882885372</v>
      </c>
      <c r="P1653" s="68" t="n">
        <f aca="false">P1652+G1653</f>
        <v>28600.503915</v>
      </c>
      <c r="Q1653" s="68" t="n">
        <f aca="false">MAX(Q1652,P1653)</f>
        <v>28979.65317</v>
      </c>
      <c r="R1653" s="68" t="n">
        <f aca="false">Q1653-P1653</f>
        <v>379.149254999993</v>
      </c>
      <c r="S1653" s="68" t="n">
        <f aca="false">S1652+K1653</f>
        <v>18929.6039224951</v>
      </c>
      <c r="T1653" s="68" t="n">
        <f aca="false">MAX(T1652,S1653)</f>
        <v>19513.8140631951</v>
      </c>
      <c r="U1653" s="68" t="n">
        <f aca="false">T1653-S1653</f>
        <v>584.21014069999</v>
      </c>
      <c r="V1653" s="70" t="n">
        <f aca="false">V1652+F1653</f>
        <v>3.69700000000001</v>
      </c>
      <c r="W1653" s="70" t="n">
        <f aca="false">MAX(W1652,V1653)</f>
        <v>3.71840000000001</v>
      </c>
      <c r="X1653" s="70" t="n">
        <f aca="false">W1653-V1653</f>
        <v>0.0214000000000003</v>
      </c>
      <c r="Y1653" s="70" t="n">
        <f aca="false">Y1652+M1653</f>
        <v>3.27057373280046</v>
      </c>
      <c r="Z1653" s="70" t="n">
        <f aca="false">MAX(Z1652,Y1653)</f>
        <v>3.30073013601578</v>
      </c>
      <c r="AA1653" s="70" t="n">
        <f aca="false">Z1653-Y1653</f>
        <v>0.0301564032153188</v>
      </c>
      <c r="AB1653" s="72" t="n">
        <f aca="false">AB1652*(1+F1653)</f>
        <v>32.4928520084473</v>
      </c>
      <c r="AC1653" s="73" t="n">
        <f aca="false">MAX(AC1652,AB1653)</f>
        <v>33.2176773493612</v>
      </c>
      <c r="AD1653" s="70" t="n">
        <f aca="false">1-AB1653/AC1653</f>
        <v>0.0218204702661969</v>
      </c>
      <c r="AE1653" s="73" t="n">
        <f aca="false">AE1652*(1+M1653)</f>
        <v>21.2294881327908</v>
      </c>
      <c r="AF1653" s="73" t="n">
        <f aca="false">MAX(AF1652,AE1653)</f>
        <v>21.9841385652661</v>
      </c>
      <c r="AG1653" s="70" t="n">
        <f aca="false">1-AE1653/AF1653</f>
        <v>0.0343270413000232</v>
      </c>
      <c r="AH1653" s="74" t="n">
        <f aca="false">IF(R1653&gt;0,AH1652+1,0)</f>
        <v>20</v>
      </c>
      <c r="AI1653" s="74" t="n">
        <f aca="false">IF(U1653&gt;0,AI1652+1,0)</f>
        <v>109</v>
      </c>
      <c r="AJ1653" s="74" t="n">
        <f aca="false">IF(G1653&gt;0,AJ1652+1,0)</f>
        <v>0</v>
      </c>
      <c r="AK1653" s="74" t="n">
        <f aca="false">IF(G1653&lt;=0,AK1652+1,0)</f>
        <v>3</v>
      </c>
      <c r="AL1653" s="74" t="n">
        <f aca="false">IF(K1653&gt;0,AL1652+1,0)</f>
        <v>0</v>
      </c>
      <c r="AM1653" s="74" t="n">
        <f aca="false">IF(K1653&lt;=0,AM1652+1,0)</f>
        <v>3</v>
      </c>
    </row>
    <row r="1654" customFormat="false" ht="15" hidden="false" customHeight="false" outlineLevel="0" collapsed="false">
      <c r="A1654" s="61" t="n">
        <v>1658</v>
      </c>
      <c r="B1654" s="62" t="n">
        <v>44503.5104166667</v>
      </c>
      <c r="C1654" s="63" t="n">
        <f aca="false">YEAR(B1654)</f>
        <v>2021</v>
      </c>
      <c r="D1654" s="32" t="s">
        <v>276</v>
      </c>
      <c r="E1654" s="64" t="n">
        <v>17897.3</v>
      </c>
      <c r="F1654" s="65" t="n">
        <v>-0.0015</v>
      </c>
      <c r="G1654" s="66" t="n">
        <v>-26.84595</v>
      </c>
      <c r="H1654" s="67" t="n">
        <f aca="false">E1654+IF(D1654="Long",1,-1)*G1654</f>
        <v>17924.14595</v>
      </c>
      <c r="I1654" s="68" t="n">
        <f aca="false">Assumptions!$B$58</f>
        <v>5.35750011455817</v>
      </c>
      <c r="J1654" s="68" t="n">
        <f aca="false">INDEX(Yearly!$D$5:$D$22,MATCH(C1654,Yearly!$A$5:$A$22,0))</f>
        <v>0.459214295533557</v>
      </c>
      <c r="K1654" s="68" t="n">
        <f aca="false">G1654-I1654-J1654</f>
        <v>-32.6626644100917</v>
      </c>
      <c r="L1654" s="69" t="n">
        <f aca="false">(I1654+J1654)/Assumptions!$B$8</f>
        <v>0.000256480763443269</v>
      </c>
      <c r="M1654" s="70" t="n">
        <f aca="false">F1654-L1654</f>
        <v>-0.00175648076344327</v>
      </c>
      <c r="N1654" s="71" t="n">
        <f aca="false">G1654*Assumptions!$B$7</f>
        <v>-211143.39675</v>
      </c>
      <c r="O1654" s="71" t="n">
        <f aca="false">K1654*Assumptions!$B$7</f>
        <v>-256891.855585371</v>
      </c>
      <c r="P1654" s="68" t="n">
        <f aca="false">P1653+G1654</f>
        <v>28573.657965</v>
      </c>
      <c r="Q1654" s="68" t="n">
        <f aca="false">MAX(Q1653,P1654)</f>
        <v>28979.65317</v>
      </c>
      <c r="R1654" s="68" t="n">
        <f aca="false">Q1654-P1654</f>
        <v>405.995204999992</v>
      </c>
      <c r="S1654" s="68" t="n">
        <f aca="false">S1653+K1654</f>
        <v>18896.941258085</v>
      </c>
      <c r="T1654" s="68" t="n">
        <f aca="false">MAX(T1653,S1654)</f>
        <v>19513.8140631951</v>
      </c>
      <c r="U1654" s="68" t="n">
        <f aca="false">T1654-S1654</f>
        <v>616.872805110081</v>
      </c>
      <c r="V1654" s="70" t="n">
        <f aca="false">V1653+F1654</f>
        <v>3.69550000000001</v>
      </c>
      <c r="W1654" s="70" t="n">
        <f aca="false">MAX(W1653,V1654)</f>
        <v>3.71840000000001</v>
      </c>
      <c r="X1654" s="70" t="n">
        <f aca="false">W1654-V1654</f>
        <v>0.0229000000000004</v>
      </c>
      <c r="Y1654" s="70" t="n">
        <f aca="false">Y1653+M1654</f>
        <v>3.26881725203702</v>
      </c>
      <c r="Z1654" s="70" t="n">
        <f aca="false">MAX(Z1653,Y1654)</f>
        <v>3.30073013601578</v>
      </c>
      <c r="AA1654" s="70" t="n">
        <f aca="false">Z1654-Y1654</f>
        <v>0.0319128839787619</v>
      </c>
      <c r="AB1654" s="72" t="n">
        <f aca="false">AB1653*(1+F1654)</f>
        <v>32.4441127304346</v>
      </c>
      <c r="AC1654" s="73" t="n">
        <f aca="false">MAX(AC1653,AB1654)</f>
        <v>33.2176773493612</v>
      </c>
      <c r="AD1654" s="70" t="n">
        <f aca="false">1-AB1654/AC1654</f>
        <v>0.0232877395607976</v>
      </c>
      <c r="AE1654" s="73" t="n">
        <f aca="false">AE1653*(1+M1654)</f>
        <v>21.1921989452678</v>
      </c>
      <c r="AF1654" s="73" t="n">
        <f aca="false">MAX(AF1653,AE1654)</f>
        <v>21.9841385652661</v>
      </c>
      <c r="AG1654" s="70" t="n">
        <f aca="false">1-AE1654/AF1654</f>
        <v>0.036023227275757</v>
      </c>
      <c r="AH1654" s="74" t="n">
        <f aca="false">IF(R1654&gt;0,AH1653+1,0)</f>
        <v>21</v>
      </c>
      <c r="AI1654" s="74" t="n">
        <f aca="false">IF(U1654&gt;0,AI1653+1,0)</f>
        <v>110</v>
      </c>
      <c r="AJ1654" s="74" t="n">
        <f aca="false">IF(G1654&gt;0,AJ1653+1,0)</f>
        <v>0</v>
      </c>
      <c r="AK1654" s="74" t="n">
        <f aca="false">IF(G1654&lt;=0,AK1653+1,0)</f>
        <v>4</v>
      </c>
      <c r="AL1654" s="74" t="n">
        <f aca="false">IF(K1654&gt;0,AL1653+1,0)</f>
        <v>0</v>
      </c>
      <c r="AM1654" s="74" t="n">
        <f aca="false">IF(K1654&lt;=0,AM1653+1,0)</f>
        <v>4</v>
      </c>
    </row>
    <row r="1655" customFormat="false" ht="15" hidden="false" customHeight="false" outlineLevel="0" collapsed="false">
      <c r="A1655" s="61" t="n">
        <v>1659</v>
      </c>
      <c r="B1655" s="62" t="n">
        <v>44504.7916666667</v>
      </c>
      <c r="C1655" s="63" t="n">
        <f aca="false">YEAR(B1655)</f>
        <v>2021</v>
      </c>
      <c r="D1655" s="32" t="s">
        <v>277</v>
      </c>
      <c r="E1655" s="64" t="n">
        <v>17924.05</v>
      </c>
      <c r="F1655" s="65" t="n">
        <v>-0.0044</v>
      </c>
      <c r="G1655" s="66" t="n">
        <v>-78.86582</v>
      </c>
      <c r="H1655" s="67" t="n">
        <f aca="false">E1655+IF(D1655="Long",1,-1)*G1655</f>
        <v>17845.18418</v>
      </c>
      <c r="I1655" s="68" t="n">
        <f aca="false">Assumptions!$B$58</f>
        <v>5.35750011455817</v>
      </c>
      <c r="J1655" s="68" t="n">
        <f aca="false">INDEX(Yearly!$D$5:$D$22,MATCH(C1655,Yearly!$A$5:$A$22,0))</f>
        <v>0.459214295533557</v>
      </c>
      <c r="K1655" s="68" t="n">
        <f aca="false">G1655-I1655-J1655</f>
        <v>-84.6825344100917</v>
      </c>
      <c r="L1655" s="69" t="n">
        <f aca="false">(I1655+J1655)/Assumptions!$B$8</f>
        <v>0.000256480763443269</v>
      </c>
      <c r="M1655" s="70" t="n">
        <f aca="false">F1655-L1655</f>
        <v>-0.00465648076344327</v>
      </c>
      <c r="N1655" s="71" t="n">
        <f aca="false">G1655*Assumptions!$B$7</f>
        <v>-620279.6743</v>
      </c>
      <c r="O1655" s="71" t="n">
        <f aca="false">K1655*Assumptions!$B$7</f>
        <v>-666028.133135371</v>
      </c>
      <c r="P1655" s="68" t="n">
        <f aca="false">P1654+G1655</f>
        <v>28494.792145</v>
      </c>
      <c r="Q1655" s="68" t="n">
        <f aca="false">MAX(Q1654,P1655)</f>
        <v>28979.65317</v>
      </c>
      <c r="R1655" s="68" t="n">
        <f aca="false">Q1655-P1655</f>
        <v>484.861024999991</v>
      </c>
      <c r="S1655" s="68" t="n">
        <f aca="false">S1654+K1655</f>
        <v>18812.2587236749</v>
      </c>
      <c r="T1655" s="68" t="n">
        <f aca="false">MAX(T1654,S1655)</f>
        <v>19513.8140631951</v>
      </c>
      <c r="U1655" s="68" t="n">
        <f aca="false">T1655-S1655</f>
        <v>701.555339520171</v>
      </c>
      <c r="V1655" s="70" t="n">
        <f aca="false">V1654+F1655</f>
        <v>3.69110000000001</v>
      </c>
      <c r="W1655" s="70" t="n">
        <f aca="false">MAX(W1654,V1655)</f>
        <v>3.71840000000001</v>
      </c>
      <c r="X1655" s="70" t="n">
        <f aca="false">W1655-V1655</f>
        <v>0.0273000000000003</v>
      </c>
      <c r="Y1655" s="70" t="n">
        <f aca="false">Y1654+M1655</f>
        <v>3.26416077127357</v>
      </c>
      <c r="Z1655" s="70" t="n">
        <f aca="false">MAX(Z1654,Y1655)</f>
        <v>3.30073013601578</v>
      </c>
      <c r="AA1655" s="70" t="n">
        <f aca="false">Z1655-Y1655</f>
        <v>0.036569364742205</v>
      </c>
      <c r="AB1655" s="72" t="n">
        <f aca="false">AB1654*(1+F1655)</f>
        <v>32.3013586344207</v>
      </c>
      <c r="AC1655" s="73" t="n">
        <f aca="false">MAX(AC1654,AB1655)</f>
        <v>33.2176773493612</v>
      </c>
      <c r="AD1655" s="70" t="n">
        <f aca="false">1-AB1655/AC1655</f>
        <v>0.02758527350673</v>
      </c>
      <c r="AE1655" s="73" t="n">
        <f aca="false">AE1654*(1+M1655)</f>
        <v>21.0935178785441</v>
      </c>
      <c r="AF1655" s="73" t="n">
        <f aca="false">MAX(AF1654,AE1655)</f>
        <v>21.9841385652661</v>
      </c>
      <c r="AG1655" s="70" t="n">
        <f aca="false">1-AE1655/AF1655</f>
        <v>0.0405119665743536</v>
      </c>
      <c r="AH1655" s="74" t="n">
        <f aca="false">IF(R1655&gt;0,AH1654+1,0)</f>
        <v>22</v>
      </c>
      <c r="AI1655" s="74" t="n">
        <f aca="false">IF(U1655&gt;0,AI1654+1,0)</f>
        <v>111</v>
      </c>
      <c r="AJ1655" s="74" t="n">
        <f aca="false">IF(G1655&gt;0,AJ1654+1,0)</f>
        <v>0</v>
      </c>
      <c r="AK1655" s="74" t="n">
        <f aca="false">IF(G1655&lt;=0,AK1654+1,0)</f>
        <v>5</v>
      </c>
      <c r="AL1655" s="74" t="n">
        <f aca="false">IF(K1655&gt;0,AL1654+1,0)</f>
        <v>0</v>
      </c>
      <c r="AM1655" s="74" t="n">
        <f aca="false">IF(K1655&lt;=0,AM1654+1,0)</f>
        <v>5</v>
      </c>
    </row>
    <row r="1656" customFormat="false" ht="15" hidden="false" customHeight="false" outlineLevel="0" collapsed="false">
      <c r="A1656" s="61" t="n">
        <v>1660</v>
      </c>
      <c r="B1656" s="62" t="n">
        <v>44508.4284722222</v>
      </c>
      <c r="C1656" s="63" t="n">
        <f aca="false">YEAR(B1656)</f>
        <v>2021</v>
      </c>
      <c r="D1656" s="32" t="s">
        <v>276</v>
      </c>
      <c r="E1656" s="64" t="n">
        <v>17844.65</v>
      </c>
      <c r="F1656" s="65" t="n">
        <v>-0.0068</v>
      </c>
      <c r="G1656" s="66" t="n">
        <v>-121.34362</v>
      </c>
      <c r="H1656" s="67" t="n">
        <f aca="false">E1656+IF(D1656="Long",1,-1)*G1656</f>
        <v>17965.99362</v>
      </c>
      <c r="I1656" s="68" t="n">
        <f aca="false">Assumptions!$B$58</f>
        <v>5.35750011455817</v>
      </c>
      <c r="J1656" s="68" t="n">
        <f aca="false">INDEX(Yearly!$D$5:$D$22,MATCH(C1656,Yearly!$A$5:$A$22,0))</f>
        <v>0.459214295533557</v>
      </c>
      <c r="K1656" s="68" t="n">
        <f aca="false">G1656-I1656-J1656</f>
        <v>-127.160334410092</v>
      </c>
      <c r="L1656" s="69" t="n">
        <f aca="false">(I1656+J1656)/Assumptions!$B$8</f>
        <v>0.000256480763443269</v>
      </c>
      <c r="M1656" s="70" t="n">
        <f aca="false">F1656-L1656</f>
        <v>-0.00705648076344327</v>
      </c>
      <c r="N1656" s="71" t="n">
        <f aca="false">G1656*Assumptions!$B$7</f>
        <v>-954367.5713</v>
      </c>
      <c r="O1656" s="71" t="n">
        <f aca="false">K1656*Assumptions!$B$7</f>
        <v>-1000116.03013537</v>
      </c>
      <c r="P1656" s="68" t="n">
        <f aca="false">P1655+G1656</f>
        <v>28373.448525</v>
      </c>
      <c r="Q1656" s="68" t="n">
        <f aca="false">MAX(Q1655,P1656)</f>
        <v>28979.65317</v>
      </c>
      <c r="R1656" s="68" t="n">
        <f aca="false">Q1656-P1656</f>
        <v>606.204644999991</v>
      </c>
      <c r="S1656" s="68" t="n">
        <f aca="false">S1655+K1656</f>
        <v>18685.0983892649</v>
      </c>
      <c r="T1656" s="68" t="n">
        <f aca="false">MAX(T1655,S1656)</f>
        <v>19513.8140631951</v>
      </c>
      <c r="U1656" s="68" t="n">
        <f aca="false">T1656-S1656</f>
        <v>828.715673930263</v>
      </c>
      <c r="V1656" s="70" t="n">
        <f aca="false">V1655+F1656</f>
        <v>3.68430000000001</v>
      </c>
      <c r="W1656" s="70" t="n">
        <f aca="false">MAX(W1655,V1656)</f>
        <v>3.71840000000001</v>
      </c>
      <c r="X1656" s="70" t="n">
        <f aca="false">W1656-V1656</f>
        <v>0.0341000000000005</v>
      </c>
      <c r="Y1656" s="70" t="n">
        <f aca="false">Y1655+M1656</f>
        <v>3.25710429051013</v>
      </c>
      <c r="Z1656" s="70" t="n">
        <f aca="false">MAX(Z1655,Y1656)</f>
        <v>3.30073013601578</v>
      </c>
      <c r="AA1656" s="70" t="n">
        <f aca="false">Z1656-Y1656</f>
        <v>0.0436258455056482</v>
      </c>
      <c r="AB1656" s="72" t="n">
        <f aca="false">AB1655*(1+F1656)</f>
        <v>32.0817093957067</v>
      </c>
      <c r="AC1656" s="73" t="n">
        <f aca="false">MAX(AC1655,AB1656)</f>
        <v>33.2176773493612</v>
      </c>
      <c r="AD1656" s="70" t="n">
        <f aca="false">1-AB1656/AC1656</f>
        <v>0.0341976936468843</v>
      </c>
      <c r="AE1656" s="73" t="n">
        <f aca="false">AE1655*(1+M1656)</f>
        <v>20.9446718754008</v>
      </c>
      <c r="AF1656" s="73" t="n">
        <f aca="false">MAX(AF1655,AE1656)</f>
        <v>21.9841385652661</v>
      </c>
      <c r="AG1656" s="70" t="n">
        <f aca="false">1-AE1656/AF1656</f>
        <v>0.0472825754249756</v>
      </c>
      <c r="AH1656" s="74" t="n">
        <f aca="false">IF(R1656&gt;0,AH1655+1,0)</f>
        <v>23</v>
      </c>
      <c r="AI1656" s="74" t="n">
        <f aca="false">IF(U1656&gt;0,AI1655+1,0)</f>
        <v>112</v>
      </c>
      <c r="AJ1656" s="74" t="n">
        <f aca="false">IF(G1656&gt;0,AJ1655+1,0)</f>
        <v>0</v>
      </c>
      <c r="AK1656" s="74" t="n">
        <f aca="false">IF(G1656&lt;=0,AK1655+1,0)</f>
        <v>6</v>
      </c>
      <c r="AL1656" s="74" t="n">
        <f aca="false">IF(K1656&gt;0,AL1655+1,0)</f>
        <v>0</v>
      </c>
      <c r="AM1656" s="74" t="n">
        <f aca="false">IF(K1656&lt;=0,AM1655+1,0)</f>
        <v>6</v>
      </c>
    </row>
    <row r="1657" customFormat="false" ht="15" hidden="false" customHeight="false" outlineLevel="0" collapsed="false">
      <c r="A1657" s="61" t="n">
        <v>1661</v>
      </c>
      <c r="B1657" s="62" t="n">
        <v>44508.5104166667</v>
      </c>
      <c r="C1657" s="63" t="n">
        <f aca="false">YEAR(B1657)</f>
        <v>2021</v>
      </c>
      <c r="D1657" s="32" t="s">
        <v>277</v>
      </c>
      <c r="E1657" s="64" t="n">
        <v>17966.8</v>
      </c>
      <c r="F1657" s="65" t="n">
        <v>-0.0019</v>
      </c>
      <c r="G1657" s="66" t="n">
        <v>-34.13692</v>
      </c>
      <c r="H1657" s="67" t="n">
        <f aca="false">E1657+IF(D1657="Long",1,-1)*G1657</f>
        <v>17932.66308</v>
      </c>
      <c r="I1657" s="68" t="n">
        <f aca="false">Assumptions!$B$58</f>
        <v>5.35750011455817</v>
      </c>
      <c r="J1657" s="68" t="n">
        <f aca="false">INDEX(Yearly!$D$5:$D$22,MATCH(C1657,Yearly!$A$5:$A$22,0))</f>
        <v>0.459214295533557</v>
      </c>
      <c r="K1657" s="68" t="n">
        <f aca="false">G1657-I1657-J1657</f>
        <v>-39.9536344100917</v>
      </c>
      <c r="L1657" s="69" t="n">
        <f aca="false">(I1657+J1657)/Assumptions!$B$8</f>
        <v>0.000256480763443269</v>
      </c>
      <c r="M1657" s="70" t="n">
        <f aca="false">F1657-L1657</f>
        <v>-0.00215648076344327</v>
      </c>
      <c r="N1657" s="71" t="n">
        <f aca="false">G1657*Assumptions!$B$7</f>
        <v>-268486.8758</v>
      </c>
      <c r="O1657" s="71" t="n">
        <f aca="false">K1657*Assumptions!$B$7</f>
        <v>-314235.334635371</v>
      </c>
      <c r="P1657" s="68" t="n">
        <f aca="false">P1656+G1657</f>
        <v>28339.311605</v>
      </c>
      <c r="Q1657" s="68" t="n">
        <f aca="false">MAX(Q1656,P1657)</f>
        <v>28979.65317</v>
      </c>
      <c r="R1657" s="68" t="n">
        <f aca="false">Q1657-P1657</f>
        <v>640.341564999992</v>
      </c>
      <c r="S1657" s="68" t="n">
        <f aca="false">S1656+K1657</f>
        <v>18645.1447548548</v>
      </c>
      <c r="T1657" s="68" t="n">
        <f aca="false">MAX(T1656,S1657)</f>
        <v>19513.8140631951</v>
      </c>
      <c r="U1657" s="68" t="n">
        <f aca="false">T1657-S1657</f>
        <v>868.669308340355</v>
      </c>
      <c r="V1657" s="70" t="n">
        <f aca="false">V1656+F1657</f>
        <v>3.68240000000001</v>
      </c>
      <c r="W1657" s="70" t="n">
        <f aca="false">MAX(W1656,V1657)</f>
        <v>3.71840000000001</v>
      </c>
      <c r="X1657" s="70" t="n">
        <f aca="false">W1657-V1657</f>
        <v>0.0360000000000005</v>
      </c>
      <c r="Y1657" s="70" t="n">
        <f aca="false">Y1656+M1657</f>
        <v>3.25494780974669</v>
      </c>
      <c r="Z1657" s="70" t="n">
        <f aca="false">MAX(Z1656,Y1657)</f>
        <v>3.30073013601578</v>
      </c>
      <c r="AA1657" s="70" t="n">
        <f aca="false">Z1657-Y1657</f>
        <v>0.0457823262690913</v>
      </c>
      <c r="AB1657" s="72" t="n">
        <f aca="false">AB1656*(1+F1657)</f>
        <v>32.0207541478548</v>
      </c>
      <c r="AC1657" s="73" t="n">
        <f aca="false">MAX(AC1656,AB1657)</f>
        <v>33.2176773493612</v>
      </c>
      <c r="AD1657" s="70" t="n">
        <f aca="false">1-AB1657/AC1657</f>
        <v>0.0360327180289552</v>
      </c>
      <c r="AE1657" s="73" t="n">
        <f aca="false">AE1656*(1+M1657)</f>
        <v>20.8995050934049</v>
      </c>
      <c r="AF1657" s="73" t="n">
        <f aca="false">MAX(AF1656,AE1657)</f>
        <v>21.9841385652661</v>
      </c>
      <c r="AG1657" s="70" t="n">
        <f aca="false">1-AE1657/AF1657</f>
        <v>0.0493370922240688</v>
      </c>
      <c r="AH1657" s="74" t="n">
        <f aca="false">IF(R1657&gt;0,AH1656+1,0)</f>
        <v>24</v>
      </c>
      <c r="AI1657" s="74" t="n">
        <f aca="false">IF(U1657&gt;0,AI1656+1,0)</f>
        <v>113</v>
      </c>
      <c r="AJ1657" s="74" t="n">
        <f aca="false">IF(G1657&gt;0,AJ1656+1,0)</f>
        <v>0</v>
      </c>
      <c r="AK1657" s="74" t="n">
        <f aca="false">IF(G1657&lt;=0,AK1656+1,0)</f>
        <v>7</v>
      </c>
      <c r="AL1657" s="74" t="n">
        <f aca="false">IF(K1657&gt;0,AL1656+1,0)</f>
        <v>0</v>
      </c>
      <c r="AM1657" s="74" t="n">
        <f aca="false">IF(K1657&lt;=0,AM1656+1,0)</f>
        <v>7</v>
      </c>
    </row>
    <row r="1658" customFormat="false" ht="15" hidden="false" customHeight="false" outlineLevel="0" collapsed="false">
      <c r="A1658" s="61" t="n">
        <v>1662</v>
      </c>
      <c r="B1658" s="62" t="n">
        <v>44510.40625</v>
      </c>
      <c r="C1658" s="63" t="n">
        <f aca="false">YEAR(B1658)</f>
        <v>2021</v>
      </c>
      <c r="D1658" s="32" t="s">
        <v>276</v>
      </c>
      <c r="E1658" s="64" t="n">
        <v>17932</v>
      </c>
      <c r="F1658" s="65" t="n">
        <v>-0.0023</v>
      </c>
      <c r="G1658" s="66" t="n">
        <v>-41.2436</v>
      </c>
      <c r="H1658" s="67" t="n">
        <f aca="false">E1658+IF(D1658="Long",1,-1)*G1658</f>
        <v>17973.2436</v>
      </c>
      <c r="I1658" s="68" t="n">
        <f aca="false">Assumptions!$B$58</f>
        <v>5.35750011455817</v>
      </c>
      <c r="J1658" s="68" t="n">
        <f aca="false">INDEX(Yearly!$D$5:$D$22,MATCH(C1658,Yearly!$A$5:$A$22,0))</f>
        <v>0.459214295533557</v>
      </c>
      <c r="K1658" s="68" t="n">
        <f aca="false">G1658-I1658-J1658</f>
        <v>-47.0603144100917</v>
      </c>
      <c r="L1658" s="69" t="n">
        <f aca="false">(I1658+J1658)/Assumptions!$B$8</f>
        <v>0.000256480763443269</v>
      </c>
      <c r="M1658" s="70" t="n">
        <f aca="false">F1658-L1658</f>
        <v>-0.00255648076344327</v>
      </c>
      <c r="N1658" s="71" t="n">
        <f aca="false">G1658*Assumptions!$B$7</f>
        <v>-324380.914</v>
      </c>
      <c r="O1658" s="71" t="n">
        <f aca="false">K1658*Assumptions!$B$7</f>
        <v>-370129.372835371</v>
      </c>
      <c r="P1658" s="68" t="n">
        <f aca="false">P1657+G1658</f>
        <v>28298.068005</v>
      </c>
      <c r="Q1658" s="68" t="n">
        <f aca="false">MAX(Q1657,P1658)</f>
        <v>28979.65317</v>
      </c>
      <c r="R1658" s="68" t="n">
        <f aca="false">Q1658-P1658</f>
        <v>681.585164999993</v>
      </c>
      <c r="S1658" s="68" t="n">
        <f aca="false">S1657+K1658</f>
        <v>18598.0844404447</v>
      </c>
      <c r="T1658" s="68" t="n">
        <f aca="false">MAX(T1657,S1658)</f>
        <v>19513.8140631951</v>
      </c>
      <c r="U1658" s="68" t="n">
        <f aca="false">T1658-S1658</f>
        <v>915.729622750449</v>
      </c>
      <c r="V1658" s="70" t="n">
        <f aca="false">V1657+F1658</f>
        <v>3.68010000000001</v>
      </c>
      <c r="W1658" s="70" t="n">
        <f aca="false">MAX(W1657,V1658)</f>
        <v>3.71840000000001</v>
      </c>
      <c r="X1658" s="70" t="n">
        <f aca="false">W1658-V1658</f>
        <v>0.0383000000000004</v>
      </c>
      <c r="Y1658" s="70" t="n">
        <f aca="false">Y1657+M1658</f>
        <v>3.25239132898325</v>
      </c>
      <c r="Z1658" s="70" t="n">
        <f aca="false">MAX(Z1657,Y1658)</f>
        <v>3.30073013601578</v>
      </c>
      <c r="AA1658" s="70" t="n">
        <f aca="false">Z1658-Y1658</f>
        <v>0.0483388070325344</v>
      </c>
      <c r="AB1658" s="72" t="n">
        <f aca="false">AB1657*(1+F1658)</f>
        <v>31.9471064133148</v>
      </c>
      <c r="AC1658" s="73" t="n">
        <f aca="false">MAX(AC1657,AB1658)</f>
        <v>33.2176773493612</v>
      </c>
      <c r="AD1658" s="70" t="n">
        <f aca="false">1-AB1658/AC1658</f>
        <v>0.0382498427774886</v>
      </c>
      <c r="AE1658" s="73" t="n">
        <f aca="false">AE1657*(1+M1658)</f>
        <v>20.8460759106681</v>
      </c>
      <c r="AF1658" s="73" t="n">
        <f aca="false">MAX(AF1657,AE1658)</f>
        <v>21.9841385652661</v>
      </c>
      <c r="AG1658" s="70" t="n">
        <f aca="false">1-AE1658/AF1658</f>
        <v>0.0517674436603171</v>
      </c>
      <c r="AH1658" s="74" t="n">
        <f aca="false">IF(R1658&gt;0,AH1657+1,0)</f>
        <v>25</v>
      </c>
      <c r="AI1658" s="74" t="n">
        <f aca="false">IF(U1658&gt;0,AI1657+1,0)</f>
        <v>114</v>
      </c>
      <c r="AJ1658" s="74" t="n">
        <f aca="false">IF(G1658&gt;0,AJ1657+1,0)</f>
        <v>0</v>
      </c>
      <c r="AK1658" s="74" t="n">
        <f aca="false">IF(G1658&lt;=0,AK1657+1,0)</f>
        <v>8</v>
      </c>
      <c r="AL1658" s="74" t="n">
        <f aca="false">IF(K1658&gt;0,AL1657+1,0)</f>
        <v>0</v>
      </c>
      <c r="AM1658" s="74" t="n">
        <f aca="false">IF(K1658&lt;=0,AM1657+1,0)</f>
        <v>8</v>
      </c>
    </row>
    <row r="1659" customFormat="false" ht="15" hidden="false" customHeight="false" outlineLevel="0" collapsed="false">
      <c r="A1659" s="61" t="n">
        <v>1663</v>
      </c>
      <c r="B1659" s="62" t="n">
        <v>44510.5333333333</v>
      </c>
      <c r="C1659" s="63" t="n">
        <f aca="false">YEAR(B1659)</f>
        <v>2021</v>
      </c>
      <c r="D1659" s="32" t="s">
        <v>277</v>
      </c>
      <c r="E1659" s="64" t="n">
        <v>17973.9</v>
      </c>
      <c r="F1659" s="65" t="n">
        <v>-0.0026</v>
      </c>
      <c r="G1659" s="66" t="n">
        <v>-46.73214</v>
      </c>
      <c r="H1659" s="67" t="n">
        <f aca="false">E1659+IF(D1659="Long",1,-1)*G1659</f>
        <v>17927.16786</v>
      </c>
      <c r="I1659" s="68" t="n">
        <f aca="false">Assumptions!$B$58</f>
        <v>5.35750011455817</v>
      </c>
      <c r="J1659" s="68" t="n">
        <f aca="false">INDEX(Yearly!$D$5:$D$22,MATCH(C1659,Yearly!$A$5:$A$22,0))</f>
        <v>0.459214295533557</v>
      </c>
      <c r="K1659" s="68" t="n">
        <f aca="false">G1659-I1659-J1659</f>
        <v>-52.5488544100917</v>
      </c>
      <c r="L1659" s="69" t="n">
        <f aca="false">(I1659+J1659)/Assumptions!$B$8</f>
        <v>0.000256480763443269</v>
      </c>
      <c r="M1659" s="70" t="n">
        <f aca="false">F1659-L1659</f>
        <v>-0.00285648076344327</v>
      </c>
      <c r="N1659" s="71" t="n">
        <f aca="false">G1659*Assumptions!$B$7</f>
        <v>-367548.2811</v>
      </c>
      <c r="O1659" s="71" t="n">
        <f aca="false">K1659*Assumptions!$B$7</f>
        <v>-413296.739935371</v>
      </c>
      <c r="P1659" s="68" t="n">
        <f aca="false">P1658+G1659</f>
        <v>28251.335865</v>
      </c>
      <c r="Q1659" s="68" t="n">
        <f aca="false">MAX(Q1658,P1659)</f>
        <v>28979.65317</v>
      </c>
      <c r="R1659" s="68" t="n">
        <f aca="false">Q1659-P1659</f>
        <v>728.317304999993</v>
      </c>
      <c r="S1659" s="68" t="n">
        <f aca="false">S1658+K1659</f>
        <v>18545.5355860346</v>
      </c>
      <c r="T1659" s="68" t="n">
        <f aca="false">MAX(T1658,S1659)</f>
        <v>19513.8140631951</v>
      </c>
      <c r="U1659" s="68" t="n">
        <f aca="false">T1659-S1659</f>
        <v>968.27847716054</v>
      </c>
      <c r="V1659" s="70" t="n">
        <f aca="false">V1658+F1659</f>
        <v>3.6775</v>
      </c>
      <c r="W1659" s="70" t="n">
        <f aca="false">MAX(W1658,V1659)</f>
        <v>3.71840000000001</v>
      </c>
      <c r="X1659" s="70" t="n">
        <f aca="false">W1659-V1659</f>
        <v>0.0409000000000006</v>
      </c>
      <c r="Y1659" s="70" t="n">
        <f aca="false">Y1658+M1659</f>
        <v>3.2495348482198</v>
      </c>
      <c r="Z1659" s="70" t="n">
        <f aca="false">MAX(Z1658,Y1659)</f>
        <v>3.30073013601578</v>
      </c>
      <c r="AA1659" s="70" t="n">
        <f aca="false">Z1659-Y1659</f>
        <v>0.0511952877959776</v>
      </c>
      <c r="AB1659" s="72" t="n">
        <f aca="false">AB1658*(1+F1659)</f>
        <v>31.8640439366401</v>
      </c>
      <c r="AC1659" s="73" t="n">
        <f aca="false">MAX(AC1658,AB1659)</f>
        <v>33.2176773493612</v>
      </c>
      <c r="AD1659" s="70" t="n">
        <f aca="false">1-AB1659/AC1659</f>
        <v>0.0407503931862672</v>
      </c>
      <c r="AE1659" s="73" t="n">
        <f aca="false">AE1658*(1+M1659)</f>
        <v>20.786529495836</v>
      </c>
      <c r="AF1659" s="73" t="n">
        <f aca="false">MAX(AF1658,AE1659)</f>
        <v>21.9841385652661</v>
      </c>
      <c r="AG1659" s="70" t="n">
        <f aca="false">1-AE1659/AF1659</f>
        <v>0.0544760517167719</v>
      </c>
      <c r="AH1659" s="74" t="n">
        <f aca="false">IF(R1659&gt;0,AH1658+1,0)</f>
        <v>26</v>
      </c>
      <c r="AI1659" s="74" t="n">
        <f aca="false">IF(U1659&gt;0,AI1658+1,0)</f>
        <v>115</v>
      </c>
      <c r="AJ1659" s="74" t="n">
        <f aca="false">IF(G1659&gt;0,AJ1658+1,0)</f>
        <v>0</v>
      </c>
      <c r="AK1659" s="74" t="n">
        <f aca="false">IF(G1659&lt;=0,AK1658+1,0)</f>
        <v>9</v>
      </c>
      <c r="AL1659" s="74" t="n">
        <f aca="false">IF(K1659&gt;0,AL1658+1,0)</f>
        <v>0</v>
      </c>
      <c r="AM1659" s="74" t="n">
        <f aca="false">IF(K1659&lt;=0,AM1658+1,0)</f>
        <v>9</v>
      </c>
    </row>
    <row r="1660" customFormat="false" ht="15" hidden="false" customHeight="false" outlineLevel="0" collapsed="false">
      <c r="A1660" s="61" t="n">
        <v>1664</v>
      </c>
      <c r="B1660" s="62" t="n">
        <v>44511.40625</v>
      </c>
      <c r="C1660" s="63" t="n">
        <f aca="false">YEAR(B1660)</f>
        <v>2021</v>
      </c>
      <c r="D1660" s="32" t="s">
        <v>276</v>
      </c>
      <c r="E1660" s="64" t="n">
        <v>17926.5</v>
      </c>
      <c r="F1660" s="65" t="n">
        <v>-0.0014</v>
      </c>
      <c r="G1660" s="66" t="n">
        <v>-25.0971</v>
      </c>
      <c r="H1660" s="67" t="n">
        <f aca="false">E1660+IF(D1660="Long",1,-1)*G1660</f>
        <v>17951.5971</v>
      </c>
      <c r="I1660" s="68" t="n">
        <f aca="false">Assumptions!$B$58</f>
        <v>5.35750011455817</v>
      </c>
      <c r="J1660" s="68" t="n">
        <f aca="false">INDEX(Yearly!$D$5:$D$22,MATCH(C1660,Yearly!$A$5:$A$22,0))</f>
        <v>0.459214295533557</v>
      </c>
      <c r="K1660" s="68" t="n">
        <f aca="false">G1660-I1660-J1660</f>
        <v>-30.9138144100917</v>
      </c>
      <c r="L1660" s="69" t="n">
        <f aca="false">(I1660+J1660)/Assumptions!$B$8</f>
        <v>0.000256480763443269</v>
      </c>
      <c r="M1660" s="70" t="n">
        <f aca="false">F1660-L1660</f>
        <v>-0.00165648076344327</v>
      </c>
      <c r="N1660" s="71" t="n">
        <f aca="false">G1660*Assumptions!$B$7</f>
        <v>-197388.6915</v>
      </c>
      <c r="O1660" s="71" t="n">
        <f aca="false">K1660*Assumptions!$B$7</f>
        <v>-243137.150335371</v>
      </c>
      <c r="P1660" s="68" t="n">
        <f aca="false">P1659+G1660</f>
        <v>28226.238765</v>
      </c>
      <c r="Q1660" s="68" t="n">
        <f aca="false">MAX(Q1659,P1660)</f>
        <v>28979.65317</v>
      </c>
      <c r="R1660" s="68" t="n">
        <f aca="false">Q1660-P1660</f>
        <v>753.414404999992</v>
      </c>
      <c r="S1660" s="68" t="n">
        <f aca="false">S1659+K1660</f>
        <v>18514.6217716245</v>
      </c>
      <c r="T1660" s="68" t="n">
        <f aca="false">MAX(T1659,S1660)</f>
        <v>19513.8140631951</v>
      </c>
      <c r="U1660" s="68" t="n">
        <f aca="false">T1660-S1660</f>
        <v>999.192291570631</v>
      </c>
      <c r="V1660" s="70" t="n">
        <f aca="false">V1659+F1660</f>
        <v>3.67610000000001</v>
      </c>
      <c r="W1660" s="70" t="n">
        <f aca="false">MAX(W1659,V1660)</f>
        <v>3.71840000000001</v>
      </c>
      <c r="X1660" s="70" t="n">
        <f aca="false">W1660-V1660</f>
        <v>0.0423000000000005</v>
      </c>
      <c r="Y1660" s="70" t="n">
        <f aca="false">Y1659+M1660</f>
        <v>3.24787836745636</v>
      </c>
      <c r="Z1660" s="70" t="n">
        <f aca="false">MAX(Z1659,Y1660)</f>
        <v>3.30073013601578</v>
      </c>
      <c r="AA1660" s="70" t="n">
        <f aca="false">Z1660-Y1660</f>
        <v>0.052851768559421</v>
      </c>
      <c r="AB1660" s="72" t="n">
        <f aca="false">AB1659*(1+F1660)</f>
        <v>31.8194342751288</v>
      </c>
      <c r="AC1660" s="73" t="n">
        <f aca="false">MAX(AC1659,AB1660)</f>
        <v>33.2176773493612</v>
      </c>
      <c r="AD1660" s="70" t="n">
        <f aca="false">1-AB1660/AC1660</f>
        <v>0.0420933426358063</v>
      </c>
      <c r="AE1660" s="73" t="n">
        <f aca="false">AE1659*(1+M1660)</f>
        <v>20.7520970095874</v>
      </c>
      <c r="AF1660" s="73" t="n">
        <f aca="false">MAX(AF1659,AE1660)</f>
        <v>21.9841385652661</v>
      </c>
      <c r="AG1660" s="70" t="n">
        <f aca="false">1-AE1660/AF1660</f>
        <v>0.056042293948478</v>
      </c>
      <c r="AH1660" s="74" t="n">
        <f aca="false">IF(R1660&gt;0,AH1659+1,0)</f>
        <v>27</v>
      </c>
      <c r="AI1660" s="74" t="n">
        <f aca="false">IF(U1660&gt;0,AI1659+1,0)</f>
        <v>116</v>
      </c>
      <c r="AJ1660" s="74" t="n">
        <f aca="false">IF(G1660&gt;0,AJ1659+1,0)</f>
        <v>0</v>
      </c>
      <c r="AK1660" s="74" t="n">
        <f aca="false">IF(G1660&lt;=0,AK1659+1,0)</f>
        <v>10</v>
      </c>
      <c r="AL1660" s="74" t="n">
        <f aca="false">IF(K1660&gt;0,AL1659+1,0)</f>
        <v>0</v>
      </c>
      <c r="AM1660" s="74" t="n">
        <f aca="false">IF(K1660&lt;=0,AM1659+1,0)</f>
        <v>10</v>
      </c>
    </row>
    <row r="1661" customFormat="false" ht="15" hidden="false" customHeight="false" outlineLevel="0" collapsed="false">
      <c r="A1661" s="61" t="n">
        <v>1665</v>
      </c>
      <c r="B1661" s="62" t="n">
        <v>44512.40625</v>
      </c>
      <c r="C1661" s="63" t="n">
        <f aca="false">YEAR(B1661)</f>
        <v>2021</v>
      </c>
      <c r="D1661" s="32" t="s">
        <v>277</v>
      </c>
      <c r="E1661" s="64" t="n">
        <v>17952.35</v>
      </c>
      <c r="F1661" s="65" t="n">
        <v>0.0038</v>
      </c>
      <c r="G1661" s="66" t="n">
        <v>68.21893</v>
      </c>
      <c r="H1661" s="67" t="n">
        <f aca="false">E1661+IF(D1661="Long",1,-1)*G1661</f>
        <v>18020.56893</v>
      </c>
      <c r="I1661" s="68" t="n">
        <f aca="false">Assumptions!$B$58</f>
        <v>5.35750011455817</v>
      </c>
      <c r="J1661" s="68" t="n">
        <f aca="false">INDEX(Yearly!$D$5:$D$22,MATCH(C1661,Yearly!$A$5:$A$22,0))</f>
        <v>0.459214295533557</v>
      </c>
      <c r="K1661" s="68" t="n">
        <f aca="false">G1661-I1661-J1661</f>
        <v>62.4022155899083</v>
      </c>
      <c r="L1661" s="69" t="n">
        <f aca="false">(I1661+J1661)/Assumptions!$B$8</f>
        <v>0.000256480763443269</v>
      </c>
      <c r="M1661" s="70" t="n">
        <f aca="false">F1661-L1661</f>
        <v>0.00354351923655673</v>
      </c>
      <c r="N1661" s="71" t="n">
        <f aca="false">G1661*Assumptions!$B$7</f>
        <v>536541.88445</v>
      </c>
      <c r="O1661" s="71" t="n">
        <f aca="false">K1661*Assumptions!$B$7</f>
        <v>490793.425614629</v>
      </c>
      <c r="P1661" s="68" t="n">
        <f aca="false">P1660+G1661</f>
        <v>28294.457695</v>
      </c>
      <c r="Q1661" s="68" t="n">
        <f aca="false">MAX(Q1660,P1661)</f>
        <v>28979.65317</v>
      </c>
      <c r="R1661" s="68" t="n">
        <f aca="false">Q1661-P1661</f>
        <v>685.195474999993</v>
      </c>
      <c r="S1661" s="68" t="n">
        <f aca="false">S1660+K1661</f>
        <v>18577.0239872144</v>
      </c>
      <c r="T1661" s="68" t="n">
        <f aca="false">MAX(T1660,S1661)</f>
        <v>19513.8140631951</v>
      </c>
      <c r="U1661" s="68" t="n">
        <f aca="false">T1661-S1661</f>
        <v>936.790075980724</v>
      </c>
      <c r="V1661" s="70" t="n">
        <f aca="false">V1660+F1661</f>
        <v>3.67990000000001</v>
      </c>
      <c r="W1661" s="70" t="n">
        <f aca="false">MAX(W1660,V1661)</f>
        <v>3.71840000000001</v>
      </c>
      <c r="X1661" s="70" t="n">
        <f aca="false">W1661-V1661</f>
        <v>0.0385000000000004</v>
      </c>
      <c r="Y1661" s="70" t="n">
        <f aca="false">Y1660+M1661</f>
        <v>3.25142188669292</v>
      </c>
      <c r="Z1661" s="70" t="n">
        <f aca="false">MAX(Z1660,Y1661)</f>
        <v>3.30073013601578</v>
      </c>
      <c r="AA1661" s="70" t="n">
        <f aca="false">Z1661-Y1661</f>
        <v>0.049308249322864</v>
      </c>
      <c r="AB1661" s="72" t="n">
        <f aca="false">AB1660*(1+F1661)</f>
        <v>31.9403481253743</v>
      </c>
      <c r="AC1661" s="73" t="n">
        <f aca="false">MAX(AC1660,AB1661)</f>
        <v>33.2176773493612</v>
      </c>
      <c r="AD1661" s="70" t="n">
        <f aca="false">1-AB1661/AC1661</f>
        <v>0.0384532973378224</v>
      </c>
      <c r="AE1661" s="73" t="n">
        <f aca="false">AE1660*(1+M1661)</f>
        <v>20.8256324645398</v>
      </c>
      <c r="AF1661" s="73" t="n">
        <f aca="false">MAX(AF1660,AE1661)</f>
        <v>21.9841385652661</v>
      </c>
      <c r="AG1661" s="70" t="n">
        <f aca="false">1-AE1661/AF1661</f>
        <v>0.0526973616585885</v>
      </c>
      <c r="AH1661" s="74" t="n">
        <f aca="false">IF(R1661&gt;0,AH1660+1,0)</f>
        <v>28</v>
      </c>
      <c r="AI1661" s="74" t="n">
        <f aca="false">IF(U1661&gt;0,AI1660+1,0)</f>
        <v>117</v>
      </c>
      <c r="AJ1661" s="74" t="n">
        <f aca="false">IF(G1661&gt;0,AJ1660+1,0)</f>
        <v>1</v>
      </c>
      <c r="AK1661" s="74" t="n">
        <f aca="false">IF(G1661&lt;=0,AK1660+1,0)</f>
        <v>0</v>
      </c>
      <c r="AL1661" s="74" t="n">
        <f aca="false">IF(K1661&gt;0,AL1660+1,0)</f>
        <v>1</v>
      </c>
      <c r="AM1661" s="74" t="n">
        <f aca="false">IF(K1661&lt;=0,AM1660+1,0)</f>
        <v>0</v>
      </c>
    </row>
    <row r="1662" customFormat="false" ht="15" hidden="false" customHeight="false" outlineLevel="0" collapsed="false">
      <c r="A1662" s="61" t="n">
        <v>1666</v>
      </c>
      <c r="B1662" s="62" t="n">
        <v>44516.6145833333</v>
      </c>
      <c r="C1662" s="63" t="n">
        <f aca="false">YEAR(B1662)</f>
        <v>2021</v>
      </c>
      <c r="D1662" s="32" t="s">
        <v>276</v>
      </c>
      <c r="E1662" s="64" t="n">
        <v>18021.1</v>
      </c>
      <c r="F1662" s="65" t="n">
        <v>0.042</v>
      </c>
      <c r="G1662" s="66" t="n">
        <v>756.8862</v>
      </c>
      <c r="H1662" s="67" t="n">
        <f aca="false">E1662+IF(D1662="Long",1,-1)*G1662</f>
        <v>17264.2138</v>
      </c>
      <c r="I1662" s="68" t="n">
        <f aca="false">Assumptions!$B$58</f>
        <v>5.35750011455817</v>
      </c>
      <c r="J1662" s="68" t="n">
        <f aca="false">INDEX(Yearly!$D$5:$D$22,MATCH(C1662,Yearly!$A$5:$A$22,0))</f>
        <v>0.459214295533557</v>
      </c>
      <c r="K1662" s="68" t="n">
        <f aca="false">G1662-I1662-J1662</f>
        <v>751.069485589908</v>
      </c>
      <c r="L1662" s="69" t="n">
        <f aca="false">(I1662+J1662)/Assumptions!$B$8</f>
        <v>0.000256480763443269</v>
      </c>
      <c r="M1662" s="70" t="n">
        <f aca="false">F1662-L1662</f>
        <v>0.0417435192365567</v>
      </c>
      <c r="N1662" s="71" t="n">
        <f aca="false">G1662*Assumptions!$B$7</f>
        <v>5952909.963</v>
      </c>
      <c r="O1662" s="71" t="n">
        <f aca="false">K1662*Assumptions!$B$7</f>
        <v>5907161.50416463</v>
      </c>
      <c r="P1662" s="68" t="n">
        <f aca="false">P1661+G1662</f>
        <v>29051.343895</v>
      </c>
      <c r="Q1662" s="68" t="n">
        <f aca="false">MAX(Q1661,P1662)</f>
        <v>29051.343895</v>
      </c>
      <c r="R1662" s="68" t="n">
        <f aca="false">Q1662-P1662</f>
        <v>0</v>
      </c>
      <c r="S1662" s="68" t="n">
        <f aca="false">S1661+K1662</f>
        <v>19328.0934728043</v>
      </c>
      <c r="T1662" s="68" t="n">
        <f aca="false">MAX(T1661,S1662)</f>
        <v>19513.8140631951</v>
      </c>
      <c r="U1662" s="68" t="n">
        <f aca="false">T1662-S1662</f>
        <v>185.720590390814</v>
      </c>
      <c r="V1662" s="70" t="n">
        <f aca="false">V1661+F1662</f>
        <v>3.7219</v>
      </c>
      <c r="W1662" s="70" t="n">
        <f aca="false">MAX(W1661,V1662)</f>
        <v>3.7219</v>
      </c>
      <c r="X1662" s="70" t="n">
        <f aca="false">W1662-V1662</f>
        <v>0</v>
      </c>
      <c r="Y1662" s="70" t="n">
        <f aca="false">Y1661+M1662</f>
        <v>3.29316540592947</v>
      </c>
      <c r="Z1662" s="70" t="n">
        <f aca="false">MAX(Z1661,Y1662)</f>
        <v>3.30073013601578</v>
      </c>
      <c r="AA1662" s="70" t="n">
        <f aca="false">Z1662-Y1662</f>
        <v>0.00756473008630731</v>
      </c>
      <c r="AB1662" s="72" t="n">
        <f aca="false">AB1661*(1+F1662)</f>
        <v>33.2818427466401</v>
      </c>
      <c r="AC1662" s="73" t="n">
        <f aca="false">MAX(AC1661,AB1662)</f>
        <v>33.2818427466401</v>
      </c>
      <c r="AD1662" s="70" t="n">
        <f aca="false">1-AB1662/AC1662</f>
        <v>0</v>
      </c>
      <c r="AE1662" s="73" t="n">
        <f aca="false">AE1661*(1+M1662)</f>
        <v>21.6949676539367</v>
      </c>
      <c r="AF1662" s="73" t="n">
        <f aca="false">MAX(AF1661,AE1662)</f>
        <v>21.9841385652661</v>
      </c>
      <c r="AG1662" s="70" t="n">
        <f aca="false">1-AE1662/AF1662</f>
        <v>0.013153615752143</v>
      </c>
      <c r="AH1662" s="74" t="n">
        <f aca="false">IF(R1662&gt;0,AH1661+1,0)</f>
        <v>0</v>
      </c>
      <c r="AI1662" s="74" t="n">
        <f aca="false">IF(U1662&gt;0,AI1661+1,0)</f>
        <v>118</v>
      </c>
      <c r="AJ1662" s="74" t="n">
        <f aca="false">IF(G1662&gt;0,AJ1661+1,0)</f>
        <v>2</v>
      </c>
      <c r="AK1662" s="74" t="n">
        <f aca="false">IF(G1662&lt;=0,AK1661+1,0)</f>
        <v>0</v>
      </c>
      <c r="AL1662" s="74" t="n">
        <f aca="false">IF(K1662&gt;0,AL1661+1,0)</f>
        <v>2</v>
      </c>
      <c r="AM1662" s="74" t="n">
        <f aca="false">IF(K1662&lt;=0,AM1661+1,0)</f>
        <v>0</v>
      </c>
    </row>
    <row r="1663" customFormat="false" ht="15" hidden="false" customHeight="false" outlineLevel="0" collapsed="false">
      <c r="A1663" s="61" t="n">
        <v>1667</v>
      </c>
      <c r="B1663" s="62" t="n">
        <v>44532.40625</v>
      </c>
      <c r="C1663" s="63" t="n">
        <f aca="false">YEAR(B1663)</f>
        <v>2021</v>
      </c>
      <c r="D1663" s="32" t="s">
        <v>277</v>
      </c>
      <c r="E1663" s="64" t="n">
        <v>17263.5</v>
      </c>
      <c r="F1663" s="65" t="n">
        <v>0.0001</v>
      </c>
      <c r="G1663" s="66" t="n">
        <v>1.72635</v>
      </c>
      <c r="H1663" s="67" t="n">
        <f aca="false">E1663+IF(D1663="Long",1,-1)*G1663</f>
        <v>17265.22635</v>
      </c>
      <c r="I1663" s="68" t="n">
        <f aca="false">Assumptions!$B$58</f>
        <v>5.35750011455817</v>
      </c>
      <c r="J1663" s="68" t="n">
        <f aca="false">INDEX(Yearly!$D$5:$D$22,MATCH(C1663,Yearly!$A$5:$A$22,0))</f>
        <v>0.459214295533557</v>
      </c>
      <c r="K1663" s="68" t="n">
        <f aca="false">G1663-I1663-J1663</f>
        <v>-4.09036441009173</v>
      </c>
      <c r="L1663" s="69" t="n">
        <f aca="false">(I1663+J1663)/Assumptions!$B$8</f>
        <v>0.000256480763443269</v>
      </c>
      <c r="M1663" s="70" t="n">
        <f aca="false">F1663-L1663</f>
        <v>-0.000156480763443269</v>
      </c>
      <c r="N1663" s="71" t="n">
        <f aca="false">G1663*Assumptions!$B$7</f>
        <v>13577.74275</v>
      </c>
      <c r="O1663" s="71" t="n">
        <f aca="false">K1663*Assumptions!$B$7</f>
        <v>-32170.7160853714</v>
      </c>
      <c r="P1663" s="68" t="n">
        <f aca="false">P1662+G1663</f>
        <v>29053.070245</v>
      </c>
      <c r="Q1663" s="68" t="n">
        <f aca="false">MAX(Q1662,P1663)</f>
        <v>29053.070245</v>
      </c>
      <c r="R1663" s="68" t="n">
        <f aca="false">Q1663-P1663</f>
        <v>0</v>
      </c>
      <c r="S1663" s="68" t="n">
        <f aca="false">S1662+K1663</f>
        <v>19324.0031083942</v>
      </c>
      <c r="T1663" s="68" t="n">
        <f aca="false">MAX(T1662,S1663)</f>
        <v>19513.8140631951</v>
      </c>
      <c r="U1663" s="68" t="n">
        <f aca="false">T1663-S1663</f>
        <v>189.810954800905</v>
      </c>
      <c r="V1663" s="70" t="n">
        <f aca="false">V1662+F1663</f>
        <v>3.72200000000001</v>
      </c>
      <c r="W1663" s="70" t="n">
        <f aca="false">MAX(W1662,V1663)</f>
        <v>3.72200000000001</v>
      </c>
      <c r="X1663" s="70" t="n">
        <f aca="false">W1663-V1663</f>
        <v>0</v>
      </c>
      <c r="Y1663" s="70" t="n">
        <f aca="false">Y1662+M1663</f>
        <v>3.29300892516603</v>
      </c>
      <c r="Z1663" s="70" t="n">
        <f aca="false">MAX(Z1662,Y1663)</f>
        <v>3.30073013601578</v>
      </c>
      <c r="AA1663" s="70" t="n">
        <f aca="false">Z1663-Y1663</f>
        <v>0.00772121084975064</v>
      </c>
      <c r="AB1663" s="72" t="n">
        <f aca="false">AB1662*(1+F1663)</f>
        <v>33.2851709309147</v>
      </c>
      <c r="AC1663" s="73" t="n">
        <f aca="false">MAX(AC1662,AB1663)</f>
        <v>33.2851709309147</v>
      </c>
      <c r="AD1663" s="70" t="n">
        <f aca="false">1-AB1663/AC1663</f>
        <v>0</v>
      </c>
      <c r="AE1663" s="73" t="n">
        <f aca="false">AE1662*(1+M1663)</f>
        <v>21.6915728088354</v>
      </c>
      <c r="AF1663" s="73" t="n">
        <f aca="false">MAX(AF1662,AE1663)</f>
        <v>21.9841385652661</v>
      </c>
      <c r="AG1663" s="70" t="n">
        <f aca="false">1-AE1663/AF1663</f>
        <v>0.0133080382277513</v>
      </c>
      <c r="AH1663" s="74" t="n">
        <f aca="false">IF(R1663&gt;0,AH1662+1,0)</f>
        <v>0</v>
      </c>
      <c r="AI1663" s="74" t="n">
        <f aca="false">IF(U1663&gt;0,AI1662+1,0)</f>
        <v>119</v>
      </c>
      <c r="AJ1663" s="74" t="n">
        <f aca="false">IF(G1663&gt;0,AJ1662+1,0)</f>
        <v>3</v>
      </c>
      <c r="AK1663" s="74" t="n">
        <f aca="false">IF(G1663&lt;=0,AK1662+1,0)</f>
        <v>0</v>
      </c>
      <c r="AL1663" s="74" t="n">
        <f aca="false">IF(K1663&gt;0,AL1662+1,0)</f>
        <v>0</v>
      </c>
      <c r="AM1663" s="74" t="n">
        <f aca="false">IF(K1663&lt;=0,AM1662+1,0)</f>
        <v>1</v>
      </c>
    </row>
    <row r="1664" customFormat="false" ht="15" hidden="false" customHeight="false" outlineLevel="0" collapsed="false">
      <c r="A1664" s="61" t="n">
        <v>1668</v>
      </c>
      <c r="B1664" s="62" t="n">
        <v>44533.5729166667</v>
      </c>
      <c r="C1664" s="63" t="n">
        <f aca="false">YEAR(B1664)</f>
        <v>2021</v>
      </c>
      <c r="D1664" s="32" t="s">
        <v>276</v>
      </c>
      <c r="E1664" s="64" t="n">
        <v>17265.6</v>
      </c>
      <c r="F1664" s="65" t="n">
        <v>0.0041</v>
      </c>
      <c r="G1664" s="66" t="n">
        <v>70.78896</v>
      </c>
      <c r="H1664" s="67" t="n">
        <f aca="false">E1664+IF(D1664="Long",1,-1)*G1664</f>
        <v>17194.81104</v>
      </c>
      <c r="I1664" s="68" t="n">
        <f aca="false">Assumptions!$B$58</f>
        <v>5.35750011455817</v>
      </c>
      <c r="J1664" s="68" t="n">
        <f aca="false">INDEX(Yearly!$D$5:$D$22,MATCH(C1664,Yearly!$A$5:$A$22,0))</f>
        <v>0.459214295533557</v>
      </c>
      <c r="K1664" s="68" t="n">
        <f aca="false">G1664-I1664-J1664</f>
        <v>64.9722455899083</v>
      </c>
      <c r="L1664" s="69" t="n">
        <f aca="false">(I1664+J1664)/Assumptions!$B$8</f>
        <v>0.000256480763443269</v>
      </c>
      <c r="M1664" s="70" t="n">
        <f aca="false">F1664-L1664</f>
        <v>0.00384351923655673</v>
      </c>
      <c r="N1664" s="71" t="n">
        <f aca="false">G1664*Assumptions!$B$7</f>
        <v>556755.1704</v>
      </c>
      <c r="O1664" s="71" t="n">
        <f aca="false">K1664*Assumptions!$B$7</f>
        <v>511006.711564629</v>
      </c>
      <c r="P1664" s="68" t="n">
        <f aca="false">P1663+G1664</f>
        <v>29123.859205</v>
      </c>
      <c r="Q1664" s="68" t="n">
        <f aca="false">MAX(Q1663,P1664)</f>
        <v>29123.859205</v>
      </c>
      <c r="R1664" s="68" t="n">
        <f aca="false">Q1664-P1664</f>
        <v>0</v>
      </c>
      <c r="S1664" s="68" t="n">
        <f aca="false">S1663+K1664</f>
        <v>19388.9753539841</v>
      </c>
      <c r="T1664" s="68" t="n">
        <f aca="false">MAX(T1663,S1664)</f>
        <v>19513.8140631951</v>
      </c>
      <c r="U1664" s="68" t="n">
        <f aca="false">T1664-S1664</f>
        <v>124.838709210995</v>
      </c>
      <c r="V1664" s="70" t="n">
        <f aca="false">V1663+F1664</f>
        <v>3.72610000000001</v>
      </c>
      <c r="W1664" s="70" t="n">
        <f aca="false">MAX(W1663,V1664)</f>
        <v>3.72610000000001</v>
      </c>
      <c r="X1664" s="70" t="n">
        <f aca="false">W1664-V1664</f>
        <v>0</v>
      </c>
      <c r="Y1664" s="70" t="n">
        <f aca="false">Y1663+M1664</f>
        <v>3.29685244440259</v>
      </c>
      <c r="Z1664" s="70" t="n">
        <f aca="false">MAX(Z1663,Y1664)</f>
        <v>3.30073013601578</v>
      </c>
      <c r="AA1664" s="70" t="n">
        <f aca="false">Z1664-Y1664</f>
        <v>0.00387769161319396</v>
      </c>
      <c r="AB1664" s="72" t="n">
        <f aca="false">AB1663*(1+F1664)</f>
        <v>33.4216401317315</v>
      </c>
      <c r="AC1664" s="73" t="n">
        <f aca="false">MAX(AC1663,AB1664)</f>
        <v>33.4216401317315</v>
      </c>
      <c r="AD1664" s="70" t="n">
        <f aca="false">1-AB1664/AC1664</f>
        <v>0</v>
      </c>
      <c r="AE1664" s="73" t="n">
        <f aca="false">AE1663*(1+M1664)</f>
        <v>21.7749447861973</v>
      </c>
      <c r="AF1664" s="73" t="n">
        <f aca="false">MAX(AF1663,AE1664)</f>
        <v>21.9841385652661</v>
      </c>
      <c r="AG1664" s="70" t="n">
        <f aca="false">1-AE1664/AF1664</f>
        <v>0.00951566869212384</v>
      </c>
      <c r="AH1664" s="74" t="n">
        <f aca="false">IF(R1664&gt;0,AH1663+1,0)</f>
        <v>0</v>
      </c>
      <c r="AI1664" s="74" t="n">
        <f aca="false">IF(U1664&gt;0,AI1663+1,0)</f>
        <v>120</v>
      </c>
      <c r="AJ1664" s="74" t="n">
        <f aca="false">IF(G1664&gt;0,AJ1663+1,0)</f>
        <v>4</v>
      </c>
      <c r="AK1664" s="74" t="n">
        <f aca="false">IF(G1664&lt;=0,AK1663+1,0)</f>
        <v>0</v>
      </c>
      <c r="AL1664" s="74" t="n">
        <f aca="false">IF(K1664&gt;0,AL1663+1,0)</f>
        <v>1</v>
      </c>
      <c r="AM1664" s="74" t="n">
        <f aca="false">IF(K1664&lt;=0,AM1663+1,0)</f>
        <v>0</v>
      </c>
    </row>
    <row r="1665" customFormat="false" ht="15" hidden="false" customHeight="false" outlineLevel="0" collapsed="false">
      <c r="A1665" s="61" t="n">
        <v>1669</v>
      </c>
      <c r="B1665" s="62" t="n">
        <v>44537.5104166667</v>
      </c>
      <c r="C1665" s="63" t="n">
        <f aca="false">YEAR(B1665)</f>
        <v>2021</v>
      </c>
      <c r="D1665" s="32" t="s">
        <v>277</v>
      </c>
      <c r="E1665" s="64" t="n">
        <v>17195</v>
      </c>
      <c r="F1665" s="65" t="n">
        <v>-0.0012</v>
      </c>
      <c r="G1665" s="66" t="n">
        <v>-20.634</v>
      </c>
      <c r="H1665" s="67" t="n">
        <f aca="false">E1665+IF(D1665="Long",1,-1)*G1665</f>
        <v>17174.366</v>
      </c>
      <c r="I1665" s="68" t="n">
        <f aca="false">Assumptions!$B$58</f>
        <v>5.35750011455817</v>
      </c>
      <c r="J1665" s="68" t="n">
        <f aca="false">INDEX(Yearly!$D$5:$D$22,MATCH(C1665,Yearly!$A$5:$A$22,0))</f>
        <v>0.459214295533557</v>
      </c>
      <c r="K1665" s="68" t="n">
        <f aca="false">G1665-I1665-J1665</f>
        <v>-26.4507144100917</v>
      </c>
      <c r="L1665" s="69" t="n">
        <f aca="false">(I1665+J1665)/Assumptions!$B$8</f>
        <v>0.000256480763443269</v>
      </c>
      <c r="M1665" s="70" t="n">
        <f aca="false">F1665-L1665</f>
        <v>-0.00145648076344327</v>
      </c>
      <c r="N1665" s="71" t="n">
        <f aca="false">G1665*Assumptions!$B$7</f>
        <v>-162286.41</v>
      </c>
      <c r="O1665" s="71" t="n">
        <f aca="false">K1665*Assumptions!$B$7</f>
        <v>-208034.868835371</v>
      </c>
      <c r="P1665" s="68" t="n">
        <f aca="false">P1664+G1665</f>
        <v>29103.225205</v>
      </c>
      <c r="Q1665" s="68" t="n">
        <f aca="false">MAX(Q1664,P1665)</f>
        <v>29123.859205</v>
      </c>
      <c r="R1665" s="68" t="n">
        <f aca="false">Q1665-P1665</f>
        <v>20.6339999999982</v>
      </c>
      <c r="S1665" s="68" t="n">
        <f aca="false">S1664+K1665</f>
        <v>19362.524639574</v>
      </c>
      <c r="T1665" s="68" t="n">
        <f aca="false">MAX(T1664,S1665)</f>
        <v>19513.8140631951</v>
      </c>
      <c r="U1665" s="68" t="n">
        <f aca="false">T1665-S1665</f>
        <v>151.289423621089</v>
      </c>
      <c r="V1665" s="70" t="n">
        <f aca="false">V1664+F1665</f>
        <v>3.72490000000001</v>
      </c>
      <c r="W1665" s="70" t="n">
        <f aca="false">MAX(W1664,V1665)</f>
        <v>3.72610000000001</v>
      </c>
      <c r="X1665" s="70" t="n">
        <f aca="false">W1665-V1665</f>
        <v>0.00119999999999987</v>
      </c>
      <c r="Y1665" s="70" t="n">
        <f aca="false">Y1664+M1665</f>
        <v>3.29539596363914</v>
      </c>
      <c r="Z1665" s="70" t="n">
        <f aca="false">MAX(Z1664,Y1665)</f>
        <v>3.30073013601578</v>
      </c>
      <c r="AA1665" s="70" t="n">
        <f aca="false">Z1665-Y1665</f>
        <v>0.00533417237663736</v>
      </c>
      <c r="AB1665" s="72" t="n">
        <f aca="false">AB1664*(1+F1665)</f>
        <v>33.3815341635734</v>
      </c>
      <c r="AC1665" s="73" t="n">
        <f aca="false">MAX(AC1664,AB1665)</f>
        <v>33.4216401317315</v>
      </c>
      <c r="AD1665" s="70" t="n">
        <f aca="false">1-AB1665/AC1665</f>
        <v>0.00120000000000009</v>
      </c>
      <c r="AE1665" s="73" t="n">
        <f aca="false">AE1664*(1+M1665)</f>
        <v>21.7432299979912</v>
      </c>
      <c r="AF1665" s="73" t="n">
        <f aca="false">MAX(AF1664,AE1665)</f>
        <v>21.9841385652661</v>
      </c>
      <c r="AG1665" s="70" t="n">
        <f aca="false">1-AE1665/AF1665</f>
        <v>0.0109582900671659</v>
      </c>
      <c r="AH1665" s="74" t="n">
        <f aca="false">IF(R1665&gt;0,AH1664+1,0)</f>
        <v>1</v>
      </c>
      <c r="AI1665" s="74" t="n">
        <f aca="false">IF(U1665&gt;0,AI1664+1,0)</f>
        <v>121</v>
      </c>
      <c r="AJ1665" s="74" t="n">
        <f aca="false">IF(G1665&gt;0,AJ1664+1,0)</f>
        <v>0</v>
      </c>
      <c r="AK1665" s="74" t="n">
        <f aca="false">IF(G1665&lt;=0,AK1664+1,0)</f>
        <v>1</v>
      </c>
      <c r="AL1665" s="74" t="n">
        <f aca="false">IF(K1665&gt;0,AL1664+1,0)</f>
        <v>0</v>
      </c>
      <c r="AM1665" s="74" t="n">
        <f aca="false">IF(K1665&lt;=0,AM1664+1,0)</f>
        <v>1</v>
      </c>
    </row>
    <row r="1666" customFormat="false" ht="15" hidden="false" customHeight="false" outlineLevel="0" collapsed="false">
      <c r="A1666" s="61" t="n">
        <v>1670</v>
      </c>
      <c r="B1666" s="62" t="n">
        <v>44537.6444444444</v>
      </c>
      <c r="C1666" s="63" t="n">
        <f aca="false">YEAR(B1666)</f>
        <v>2021</v>
      </c>
      <c r="D1666" s="32" t="s">
        <v>276</v>
      </c>
      <c r="E1666" s="64" t="n">
        <v>17174.7</v>
      </c>
      <c r="F1666" s="65" t="n">
        <v>-0.0133</v>
      </c>
      <c r="G1666" s="66" t="n">
        <v>-228.42351</v>
      </c>
      <c r="H1666" s="67" t="n">
        <f aca="false">E1666+IF(D1666="Long",1,-1)*G1666</f>
        <v>17403.12351</v>
      </c>
      <c r="I1666" s="68" t="n">
        <f aca="false">Assumptions!$B$58</f>
        <v>5.35750011455817</v>
      </c>
      <c r="J1666" s="68" t="n">
        <f aca="false">INDEX(Yearly!$D$5:$D$22,MATCH(C1666,Yearly!$A$5:$A$22,0))</f>
        <v>0.459214295533557</v>
      </c>
      <c r="K1666" s="68" t="n">
        <f aca="false">G1666-I1666-J1666</f>
        <v>-234.240224410092</v>
      </c>
      <c r="L1666" s="69" t="n">
        <f aca="false">(I1666+J1666)/Assumptions!$B$8</f>
        <v>0.000256480763443269</v>
      </c>
      <c r="M1666" s="70" t="n">
        <f aca="false">F1666-L1666</f>
        <v>-0.0135564807634433</v>
      </c>
      <c r="N1666" s="71" t="n">
        <f aca="false">G1666*Assumptions!$B$7</f>
        <v>-1796550.90615</v>
      </c>
      <c r="O1666" s="71" t="n">
        <f aca="false">K1666*Assumptions!$B$7</f>
        <v>-1842299.36498537</v>
      </c>
      <c r="P1666" s="68" t="n">
        <f aca="false">P1665+G1666</f>
        <v>28874.801695</v>
      </c>
      <c r="Q1666" s="68" t="n">
        <f aca="false">MAX(Q1665,P1666)</f>
        <v>29123.859205</v>
      </c>
      <c r="R1666" s="68" t="n">
        <f aca="false">Q1666-P1666</f>
        <v>249.057509999999</v>
      </c>
      <c r="S1666" s="68" t="n">
        <f aca="false">S1665+K1666</f>
        <v>19128.2844151639</v>
      </c>
      <c r="T1666" s="68" t="n">
        <f aca="false">MAX(T1665,S1666)</f>
        <v>19513.8140631951</v>
      </c>
      <c r="U1666" s="68" t="n">
        <f aca="false">T1666-S1666</f>
        <v>385.529648031181</v>
      </c>
      <c r="V1666" s="70" t="n">
        <f aca="false">V1665+F1666</f>
        <v>3.71160000000001</v>
      </c>
      <c r="W1666" s="70" t="n">
        <f aca="false">MAX(W1665,V1666)</f>
        <v>3.72610000000001</v>
      </c>
      <c r="X1666" s="70" t="n">
        <f aca="false">W1666-V1666</f>
        <v>0.0145</v>
      </c>
      <c r="Y1666" s="70" t="n">
        <f aca="false">Y1665+M1666</f>
        <v>3.2818394828757</v>
      </c>
      <c r="Z1666" s="70" t="n">
        <f aca="false">MAX(Z1665,Y1666)</f>
        <v>3.30073013601578</v>
      </c>
      <c r="AA1666" s="70" t="n">
        <f aca="false">Z1666-Y1666</f>
        <v>0.0188906531400805</v>
      </c>
      <c r="AB1666" s="72" t="n">
        <f aca="false">AB1665*(1+F1666)</f>
        <v>32.9375597591979</v>
      </c>
      <c r="AC1666" s="73" t="n">
        <f aca="false">MAX(AC1665,AB1666)</f>
        <v>33.4216401317315</v>
      </c>
      <c r="AD1666" s="70" t="n">
        <f aca="false">1-AB1666/AC1666</f>
        <v>0.01448404</v>
      </c>
      <c r="AE1666" s="73" t="n">
        <f aca="false">AE1665*(1+M1666)</f>
        <v>21.4484683187883</v>
      </c>
      <c r="AF1666" s="73" t="n">
        <f aca="false">MAX(AF1665,AE1666)</f>
        <v>21.9841385652661</v>
      </c>
      <c r="AG1666" s="70" t="n">
        <f aca="false">1-AE1666/AF1666</f>
        <v>0.0243662149821133</v>
      </c>
      <c r="AH1666" s="74" t="n">
        <f aca="false">IF(R1666&gt;0,AH1665+1,0)</f>
        <v>2</v>
      </c>
      <c r="AI1666" s="74" t="n">
        <f aca="false">IF(U1666&gt;0,AI1665+1,0)</f>
        <v>122</v>
      </c>
      <c r="AJ1666" s="74" t="n">
        <f aca="false">IF(G1666&gt;0,AJ1665+1,0)</f>
        <v>0</v>
      </c>
      <c r="AK1666" s="74" t="n">
        <f aca="false">IF(G1666&lt;=0,AK1665+1,0)</f>
        <v>2</v>
      </c>
      <c r="AL1666" s="74" t="n">
        <f aca="false">IF(K1666&gt;0,AL1665+1,0)</f>
        <v>0</v>
      </c>
      <c r="AM1666" s="74" t="n">
        <f aca="false">IF(K1666&lt;=0,AM1665+1,0)</f>
        <v>2</v>
      </c>
    </row>
    <row r="1667" customFormat="false" ht="15" hidden="false" customHeight="false" outlineLevel="0" collapsed="false">
      <c r="A1667" s="61" t="n">
        <v>1671</v>
      </c>
      <c r="B1667" s="62" t="n">
        <v>44538.40625</v>
      </c>
      <c r="C1667" s="63" t="n">
        <f aca="false">YEAR(B1667)</f>
        <v>2021</v>
      </c>
      <c r="D1667" s="32" t="s">
        <v>277</v>
      </c>
      <c r="E1667" s="64" t="n">
        <v>17402.6</v>
      </c>
      <c r="F1667" s="65" t="n">
        <v>-0.0005</v>
      </c>
      <c r="G1667" s="66" t="n">
        <v>-8.7013</v>
      </c>
      <c r="H1667" s="67" t="n">
        <f aca="false">E1667+IF(D1667="Long",1,-1)*G1667</f>
        <v>17393.8987</v>
      </c>
      <c r="I1667" s="68" t="n">
        <f aca="false">Assumptions!$B$58</f>
        <v>5.35750011455817</v>
      </c>
      <c r="J1667" s="68" t="n">
        <f aca="false">INDEX(Yearly!$D$5:$D$22,MATCH(C1667,Yearly!$A$5:$A$22,0))</f>
        <v>0.459214295533557</v>
      </c>
      <c r="K1667" s="68" t="n">
        <f aca="false">G1667-I1667-J1667</f>
        <v>-14.5180144100917</v>
      </c>
      <c r="L1667" s="69" t="n">
        <f aca="false">(I1667+J1667)/Assumptions!$B$8</f>
        <v>0.000256480763443269</v>
      </c>
      <c r="M1667" s="70" t="n">
        <f aca="false">F1667-L1667</f>
        <v>-0.000756480763443269</v>
      </c>
      <c r="N1667" s="71" t="n">
        <f aca="false">G1667*Assumptions!$B$7</f>
        <v>-68435.7245</v>
      </c>
      <c r="O1667" s="71" t="n">
        <f aca="false">K1667*Assumptions!$B$7</f>
        <v>-114184.183335371</v>
      </c>
      <c r="P1667" s="68" t="n">
        <f aca="false">P1666+G1667</f>
        <v>28866.100395</v>
      </c>
      <c r="Q1667" s="68" t="n">
        <f aca="false">MAX(Q1666,P1667)</f>
        <v>29123.859205</v>
      </c>
      <c r="R1667" s="68" t="n">
        <f aca="false">Q1667-P1667</f>
        <v>257.758809999999</v>
      </c>
      <c r="S1667" s="68" t="n">
        <f aca="false">S1666+K1667</f>
        <v>19113.7664007538</v>
      </c>
      <c r="T1667" s="68" t="n">
        <f aca="false">MAX(T1666,S1667)</f>
        <v>19513.8140631951</v>
      </c>
      <c r="U1667" s="68" t="n">
        <f aca="false">T1667-S1667</f>
        <v>400.047662441273</v>
      </c>
      <c r="V1667" s="70" t="n">
        <f aca="false">V1666+F1667</f>
        <v>3.71110000000001</v>
      </c>
      <c r="W1667" s="70" t="n">
        <f aca="false">MAX(W1666,V1667)</f>
        <v>3.72610000000001</v>
      </c>
      <c r="X1667" s="70" t="n">
        <f aca="false">W1667-V1667</f>
        <v>0.0150000000000001</v>
      </c>
      <c r="Y1667" s="70" t="n">
        <f aca="false">Y1666+M1667</f>
        <v>3.28108300211226</v>
      </c>
      <c r="Z1667" s="70" t="n">
        <f aca="false">MAX(Z1666,Y1667)</f>
        <v>3.30073013601578</v>
      </c>
      <c r="AA1667" s="70" t="n">
        <f aca="false">Z1667-Y1667</f>
        <v>0.0196471339035238</v>
      </c>
      <c r="AB1667" s="72" t="n">
        <f aca="false">AB1666*(1+F1667)</f>
        <v>32.9210909793183</v>
      </c>
      <c r="AC1667" s="73" t="n">
        <f aca="false">MAX(AC1666,AB1667)</f>
        <v>33.4216401317315</v>
      </c>
      <c r="AD1667" s="70" t="n">
        <f aca="false">1-AB1667/AC1667</f>
        <v>0.01497679798</v>
      </c>
      <c r="AE1667" s="73" t="n">
        <f aca="false">AE1666*(1+M1667)</f>
        <v>21.4322429650998</v>
      </c>
      <c r="AF1667" s="73" t="n">
        <f aca="false">MAX(AF1666,AE1667)</f>
        <v>21.9841385652661</v>
      </c>
      <c r="AG1667" s="70" t="n">
        <f aca="false">1-AE1667/AF1667</f>
        <v>0.0251042631726447</v>
      </c>
      <c r="AH1667" s="74" t="n">
        <f aca="false">IF(R1667&gt;0,AH1666+1,0)</f>
        <v>3</v>
      </c>
      <c r="AI1667" s="74" t="n">
        <f aca="false">IF(U1667&gt;0,AI1666+1,0)</f>
        <v>123</v>
      </c>
      <c r="AJ1667" s="74" t="n">
        <f aca="false">IF(G1667&gt;0,AJ1666+1,0)</f>
        <v>0</v>
      </c>
      <c r="AK1667" s="74" t="n">
        <f aca="false">IF(G1667&lt;=0,AK1666+1,0)</f>
        <v>3</v>
      </c>
      <c r="AL1667" s="74" t="n">
        <f aca="false">IF(K1667&gt;0,AL1666+1,0)</f>
        <v>0</v>
      </c>
      <c r="AM1667" s="74" t="n">
        <f aca="false">IF(K1667&lt;=0,AM1666+1,0)</f>
        <v>3</v>
      </c>
    </row>
    <row r="1668" customFormat="false" ht="15" hidden="false" customHeight="false" outlineLevel="0" collapsed="false">
      <c r="A1668" s="61" t="n">
        <v>1672</v>
      </c>
      <c r="B1668" s="62" t="n">
        <v>44543.5520833333</v>
      </c>
      <c r="C1668" s="63" t="n">
        <f aca="false">YEAR(B1668)</f>
        <v>2021</v>
      </c>
      <c r="D1668" s="32" t="s">
        <v>276</v>
      </c>
      <c r="E1668" s="64" t="n">
        <v>17393.65</v>
      </c>
      <c r="F1668" s="65" t="n">
        <v>0.0053</v>
      </c>
      <c r="G1668" s="66" t="n">
        <v>92.186345</v>
      </c>
      <c r="H1668" s="67" t="n">
        <f aca="false">E1668+IF(D1668="Long",1,-1)*G1668</f>
        <v>17301.463655</v>
      </c>
      <c r="I1668" s="68" t="n">
        <f aca="false">Assumptions!$B$58</f>
        <v>5.35750011455817</v>
      </c>
      <c r="J1668" s="68" t="n">
        <f aca="false">INDEX(Yearly!$D$5:$D$22,MATCH(C1668,Yearly!$A$5:$A$22,0))</f>
        <v>0.459214295533557</v>
      </c>
      <c r="K1668" s="68" t="n">
        <f aca="false">G1668-I1668-J1668</f>
        <v>86.3696305899083</v>
      </c>
      <c r="L1668" s="69" t="n">
        <f aca="false">(I1668+J1668)/Assumptions!$B$8</f>
        <v>0.000256480763443269</v>
      </c>
      <c r="M1668" s="70" t="n">
        <f aca="false">F1668-L1668</f>
        <v>0.00504351923655673</v>
      </c>
      <c r="N1668" s="71" t="n">
        <f aca="false">G1668*Assumptions!$B$7</f>
        <v>725045.603425</v>
      </c>
      <c r="O1668" s="71" t="n">
        <f aca="false">K1668*Assumptions!$B$7</f>
        <v>679297.144589629</v>
      </c>
      <c r="P1668" s="68" t="n">
        <f aca="false">P1667+G1668</f>
        <v>28958.28674</v>
      </c>
      <c r="Q1668" s="68" t="n">
        <f aca="false">MAX(Q1667,P1668)</f>
        <v>29123.859205</v>
      </c>
      <c r="R1668" s="68" t="n">
        <f aca="false">Q1668-P1668</f>
        <v>165.572465000001</v>
      </c>
      <c r="S1668" s="68" t="n">
        <f aca="false">S1667+K1668</f>
        <v>19200.1360313438</v>
      </c>
      <c r="T1668" s="68" t="n">
        <f aca="false">MAX(T1667,S1668)</f>
        <v>19513.8140631951</v>
      </c>
      <c r="U1668" s="68" t="n">
        <f aca="false">T1668-S1668</f>
        <v>313.678031851367</v>
      </c>
      <c r="V1668" s="70" t="n">
        <f aca="false">V1667+F1668</f>
        <v>3.71640000000001</v>
      </c>
      <c r="W1668" s="70" t="n">
        <f aca="false">MAX(W1667,V1668)</f>
        <v>3.72610000000001</v>
      </c>
      <c r="X1668" s="70" t="n">
        <f aca="false">W1668-V1668</f>
        <v>0.00970000000000004</v>
      </c>
      <c r="Y1668" s="70" t="n">
        <f aca="false">Y1667+M1668</f>
        <v>3.28612652134881</v>
      </c>
      <c r="Z1668" s="70" t="n">
        <f aca="false">MAX(Z1667,Y1668)</f>
        <v>3.30073013601578</v>
      </c>
      <c r="AA1668" s="70" t="n">
        <f aca="false">Z1668-Y1668</f>
        <v>0.0146036146669672</v>
      </c>
      <c r="AB1668" s="72" t="n">
        <f aca="false">AB1667*(1+F1668)</f>
        <v>33.0955727615087</v>
      </c>
      <c r="AC1668" s="73" t="n">
        <f aca="false">MAX(AC1667,AB1668)</f>
        <v>33.4216401317315</v>
      </c>
      <c r="AD1668" s="70" t="n">
        <f aca="false">1-AB1668/AC1668</f>
        <v>0.00975617500929382</v>
      </c>
      <c r="AE1668" s="73" t="n">
        <f aca="false">AE1667*(1+M1668)</f>
        <v>21.5403368947768</v>
      </c>
      <c r="AF1668" s="73" t="n">
        <f aca="false">MAX(AF1667,AE1668)</f>
        <v>21.9841385652661</v>
      </c>
      <c r="AG1668" s="70" t="n">
        <f aca="false">1-AE1668/AF1668</f>
        <v>0.0201873577703188</v>
      </c>
      <c r="AH1668" s="74" t="n">
        <f aca="false">IF(R1668&gt;0,AH1667+1,0)</f>
        <v>4</v>
      </c>
      <c r="AI1668" s="74" t="n">
        <f aca="false">IF(U1668&gt;0,AI1667+1,0)</f>
        <v>124</v>
      </c>
      <c r="AJ1668" s="74" t="n">
        <f aca="false">IF(G1668&gt;0,AJ1667+1,0)</f>
        <v>1</v>
      </c>
      <c r="AK1668" s="74" t="n">
        <f aca="false">IF(G1668&lt;=0,AK1667+1,0)</f>
        <v>0</v>
      </c>
      <c r="AL1668" s="74" t="n">
        <f aca="false">IF(K1668&gt;0,AL1667+1,0)</f>
        <v>1</v>
      </c>
      <c r="AM1668" s="74" t="n">
        <f aca="false">IF(K1668&lt;=0,AM1667+1,0)</f>
        <v>0</v>
      </c>
    </row>
    <row r="1669" customFormat="false" ht="15" hidden="false" customHeight="false" outlineLevel="0" collapsed="false">
      <c r="A1669" s="61" t="n">
        <v>1673</v>
      </c>
      <c r="B1669" s="62" t="n">
        <v>44546.40625</v>
      </c>
      <c r="C1669" s="63" t="n">
        <f aca="false">YEAR(B1669)</f>
        <v>2021</v>
      </c>
      <c r="D1669" s="32" t="s">
        <v>277</v>
      </c>
      <c r="E1669" s="64" t="n">
        <v>17301.05</v>
      </c>
      <c r="F1669" s="65" t="n">
        <v>-0.0035</v>
      </c>
      <c r="G1669" s="66" t="n">
        <v>-60.553675</v>
      </c>
      <c r="H1669" s="67" t="n">
        <f aca="false">E1669+IF(D1669="Long",1,-1)*G1669</f>
        <v>17240.496325</v>
      </c>
      <c r="I1669" s="68" t="n">
        <f aca="false">Assumptions!$B$58</f>
        <v>5.35750011455817</v>
      </c>
      <c r="J1669" s="68" t="n">
        <f aca="false">INDEX(Yearly!$D$5:$D$22,MATCH(C1669,Yearly!$A$5:$A$22,0))</f>
        <v>0.459214295533557</v>
      </c>
      <c r="K1669" s="68" t="n">
        <f aca="false">G1669-I1669-J1669</f>
        <v>-66.3703894100917</v>
      </c>
      <c r="L1669" s="69" t="n">
        <f aca="false">(I1669+J1669)/Assumptions!$B$8</f>
        <v>0.000256480763443269</v>
      </c>
      <c r="M1669" s="70" t="n">
        <f aca="false">F1669-L1669</f>
        <v>-0.00375648076344327</v>
      </c>
      <c r="N1669" s="71" t="n">
        <f aca="false">G1669*Assumptions!$B$7</f>
        <v>-476254.653875</v>
      </c>
      <c r="O1669" s="71" t="n">
        <f aca="false">K1669*Assumptions!$B$7</f>
        <v>-522003.112710371</v>
      </c>
      <c r="P1669" s="68" t="n">
        <f aca="false">P1668+G1669</f>
        <v>28897.733065</v>
      </c>
      <c r="Q1669" s="68" t="n">
        <f aca="false">MAX(Q1668,P1669)</f>
        <v>29123.859205</v>
      </c>
      <c r="R1669" s="68" t="n">
        <f aca="false">Q1669-P1669</f>
        <v>226.12614</v>
      </c>
      <c r="S1669" s="68" t="n">
        <f aca="false">S1668+K1669</f>
        <v>19133.7656419337</v>
      </c>
      <c r="T1669" s="68" t="n">
        <f aca="false">MAX(T1668,S1669)</f>
        <v>19513.8140631951</v>
      </c>
      <c r="U1669" s="68" t="n">
        <f aca="false">T1669-S1669</f>
        <v>380.048421261457</v>
      </c>
      <c r="V1669" s="70" t="n">
        <f aca="false">V1668+F1669</f>
        <v>3.71290000000001</v>
      </c>
      <c r="W1669" s="70" t="n">
        <f aca="false">MAX(W1668,V1669)</f>
        <v>3.72610000000001</v>
      </c>
      <c r="X1669" s="70" t="n">
        <f aca="false">W1669-V1669</f>
        <v>0.0131999999999999</v>
      </c>
      <c r="Y1669" s="70" t="n">
        <f aca="false">Y1668+M1669</f>
        <v>3.28237004058537</v>
      </c>
      <c r="Z1669" s="70" t="n">
        <f aca="false">MAX(Z1668,Y1669)</f>
        <v>3.30073013601578</v>
      </c>
      <c r="AA1669" s="70" t="n">
        <f aca="false">Z1669-Y1669</f>
        <v>0.0183600954304106</v>
      </c>
      <c r="AB1669" s="72" t="n">
        <f aca="false">AB1668*(1+F1669)</f>
        <v>32.9797382568434</v>
      </c>
      <c r="AC1669" s="73" t="n">
        <f aca="false">MAX(AC1668,AB1669)</f>
        <v>33.4216401317315</v>
      </c>
      <c r="AD1669" s="70" t="n">
        <f aca="false">1-AB1669/AC1669</f>
        <v>0.0132220283967612</v>
      </c>
      <c r="AE1669" s="73" t="n">
        <f aca="false">AE1668*(1+M1669)</f>
        <v>21.4594210335935</v>
      </c>
      <c r="AF1669" s="73" t="n">
        <f aca="false">MAX(AF1668,AE1669)</f>
        <v>21.9841385652661</v>
      </c>
      <c r="AG1669" s="70" t="n">
        <f aca="false">1-AE1669/AF1669</f>
        <v>0.0238680051126331</v>
      </c>
      <c r="AH1669" s="74" t="n">
        <f aca="false">IF(R1669&gt;0,AH1668+1,0)</f>
        <v>5</v>
      </c>
      <c r="AI1669" s="74" t="n">
        <f aca="false">IF(U1669&gt;0,AI1668+1,0)</f>
        <v>125</v>
      </c>
      <c r="AJ1669" s="74" t="n">
        <f aca="false">IF(G1669&gt;0,AJ1668+1,0)</f>
        <v>0</v>
      </c>
      <c r="AK1669" s="74" t="n">
        <f aca="false">IF(G1669&lt;=0,AK1668+1,0)</f>
        <v>1</v>
      </c>
      <c r="AL1669" s="74" t="n">
        <f aca="false">IF(K1669&gt;0,AL1668+1,0)</f>
        <v>0</v>
      </c>
      <c r="AM1669" s="74" t="n">
        <f aca="false">IF(K1669&lt;=0,AM1668+1,0)</f>
        <v>1</v>
      </c>
    </row>
    <row r="1670" customFormat="false" ht="15" hidden="false" customHeight="false" outlineLevel="0" collapsed="false">
      <c r="A1670" s="61" t="n">
        <v>1674</v>
      </c>
      <c r="B1670" s="62" t="n">
        <v>44546.4798611111</v>
      </c>
      <c r="C1670" s="63" t="n">
        <f aca="false">YEAR(B1670)</f>
        <v>2021</v>
      </c>
      <c r="D1670" s="32" t="s">
        <v>276</v>
      </c>
      <c r="E1670" s="64" t="n">
        <v>17240.5</v>
      </c>
      <c r="F1670" s="65" t="n">
        <v>0.017</v>
      </c>
      <c r="G1670" s="66" t="n">
        <v>293.0885</v>
      </c>
      <c r="H1670" s="67" t="n">
        <f aca="false">E1670+IF(D1670="Long",1,-1)*G1670</f>
        <v>16947.4115</v>
      </c>
      <c r="I1670" s="68" t="n">
        <f aca="false">Assumptions!$B$58</f>
        <v>5.35750011455817</v>
      </c>
      <c r="J1670" s="68" t="n">
        <f aca="false">INDEX(Yearly!$D$5:$D$22,MATCH(C1670,Yearly!$A$5:$A$22,0))</f>
        <v>0.459214295533557</v>
      </c>
      <c r="K1670" s="68" t="n">
        <f aca="false">G1670-I1670-J1670</f>
        <v>287.271785589908</v>
      </c>
      <c r="L1670" s="69" t="n">
        <f aca="false">(I1670+J1670)/Assumptions!$B$8</f>
        <v>0.000256480763443269</v>
      </c>
      <c r="M1670" s="70" t="n">
        <f aca="false">F1670-L1670</f>
        <v>0.0167435192365567</v>
      </c>
      <c r="N1670" s="71" t="n">
        <f aca="false">G1670*Assumptions!$B$7</f>
        <v>2305141.0525</v>
      </c>
      <c r="O1670" s="71" t="n">
        <f aca="false">K1670*Assumptions!$B$7</f>
        <v>2259392.59366463</v>
      </c>
      <c r="P1670" s="68" t="n">
        <f aca="false">P1669+G1670</f>
        <v>29190.821565</v>
      </c>
      <c r="Q1670" s="68" t="n">
        <f aca="false">MAX(Q1669,P1670)</f>
        <v>29190.821565</v>
      </c>
      <c r="R1670" s="68" t="n">
        <f aca="false">Q1670-P1670</f>
        <v>0</v>
      </c>
      <c r="S1670" s="68" t="n">
        <f aca="false">S1669+K1670</f>
        <v>19421.0374275236</v>
      </c>
      <c r="T1670" s="68" t="n">
        <f aca="false">MAX(T1669,S1670)</f>
        <v>19513.8140631951</v>
      </c>
      <c r="U1670" s="68" t="n">
        <f aca="false">T1670-S1670</f>
        <v>92.7766356715474</v>
      </c>
      <c r="V1670" s="70" t="n">
        <f aca="false">V1669+F1670</f>
        <v>3.72990000000001</v>
      </c>
      <c r="W1670" s="70" t="n">
        <f aca="false">MAX(W1669,V1670)</f>
        <v>3.72990000000001</v>
      </c>
      <c r="X1670" s="70" t="n">
        <f aca="false">W1670-V1670</f>
        <v>0</v>
      </c>
      <c r="Y1670" s="70" t="n">
        <f aca="false">Y1669+M1670</f>
        <v>3.29911355982193</v>
      </c>
      <c r="Z1670" s="70" t="n">
        <f aca="false">MAX(Z1669,Y1670)</f>
        <v>3.30073013601578</v>
      </c>
      <c r="AA1670" s="70" t="n">
        <f aca="false">Z1670-Y1670</f>
        <v>0.0016165761938538</v>
      </c>
      <c r="AB1670" s="72" t="n">
        <f aca="false">AB1669*(1+F1670)</f>
        <v>33.5403938072097</v>
      </c>
      <c r="AC1670" s="73" t="n">
        <f aca="false">MAX(AC1669,AB1670)</f>
        <v>33.5403938072097</v>
      </c>
      <c r="AD1670" s="70" t="n">
        <f aca="false">1-AB1670/AC1670</f>
        <v>0</v>
      </c>
      <c r="AE1670" s="73" t="n">
        <f aca="false">AE1669*(1+M1670)</f>
        <v>21.8187272624749</v>
      </c>
      <c r="AF1670" s="73" t="n">
        <f aca="false">MAX(AF1669,AE1670)</f>
        <v>21.9841385652661</v>
      </c>
      <c r="AG1670" s="70" t="n">
        <f aca="false">1-AE1670/AF1670</f>
        <v>0.00752412027881799</v>
      </c>
      <c r="AH1670" s="74" t="n">
        <f aca="false">IF(R1670&gt;0,AH1669+1,0)</f>
        <v>0</v>
      </c>
      <c r="AI1670" s="74" t="n">
        <f aca="false">IF(U1670&gt;0,AI1669+1,0)</f>
        <v>126</v>
      </c>
      <c r="AJ1670" s="74" t="n">
        <f aca="false">IF(G1670&gt;0,AJ1669+1,0)</f>
        <v>1</v>
      </c>
      <c r="AK1670" s="74" t="n">
        <f aca="false">IF(G1670&lt;=0,AK1669+1,0)</f>
        <v>0</v>
      </c>
      <c r="AL1670" s="74" t="n">
        <f aca="false">IF(K1670&gt;0,AL1669+1,0)</f>
        <v>1</v>
      </c>
      <c r="AM1670" s="74" t="n">
        <f aca="false">IF(K1670&lt;=0,AM1669+1,0)</f>
        <v>0</v>
      </c>
    </row>
    <row r="1671" customFormat="false" ht="15" hidden="false" customHeight="false" outlineLevel="0" collapsed="false">
      <c r="A1671" s="61" t="n">
        <v>1675</v>
      </c>
      <c r="B1671" s="62" t="n">
        <v>44552.6354166667</v>
      </c>
      <c r="C1671" s="63" t="n">
        <f aca="false">YEAR(B1671)</f>
        <v>2021</v>
      </c>
      <c r="D1671" s="32" t="s">
        <v>277</v>
      </c>
      <c r="E1671" s="64" t="n">
        <v>16947.65</v>
      </c>
      <c r="F1671" s="65" t="n">
        <v>-0.0002</v>
      </c>
      <c r="G1671" s="66" t="n">
        <v>-3.38953</v>
      </c>
      <c r="H1671" s="67" t="n">
        <f aca="false">E1671+IF(D1671="Long",1,-1)*G1671</f>
        <v>16944.26047</v>
      </c>
      <c r="I1671" s="68" t="n">
        <f aca="false">Assumptions!$B$58</f>
        <v>5.35750011455817</v>
      </c>
      <c r="J1671" s="68" t="n">
        <f aca="false">INDEX(Yearly!$D$5:$D$22,MATCH(C1671,Yearly!$A$5:$A$22,0))</f>
        <v>0.459214295533557</v>
      </c>
      <c r="K1671" s="68" t="n">
        <f aca="false">G1671-I1671-J1671</f>
        <v>-9.20624441009173</v>
      </c>
      <c r="L1671" s="69" t="n">
        <f aca="false">(I1671+J1671)/Assumptions!$B$8</f>
        <v>0.000256480763443269</v>
      </c>
      <c r="M1671" s="70" t="n">
        <f aca="false">F1671-L1671</f>
        <v>-0.000456480763443269</v>
      </c>
      <c r="N1671" s="71" t="n">
        <f aca="false">G1671*Assumptions!$B$7</f>
        <v>-26658.65345</v>
      </c>
      <c r="O1671" s="71" t="n">
        <f aca="false">K1671*Assumptions!$B$7</f>
        <v>-72407.1122853714</v>
      </c>
      <c r="P1671" s="68" t="n">
        <f aca="false">P1670+G1671</f>
        <v>29187.432035</v>
      </c>
      <c r="Q1671" s="68" t="n">
        <f aca="false">MAX(Q1670,P1671)</f>
        <v>29190.821565</v>
      </c>
      <c r="R1671" s="68" t="n">
        <f aca="false">Q1671-P1671</f>
        <v>3.38953000000038</v>
      </c>
      <c r="S1671" s="68" t="n">
        <f aca="false">S1670+K1671</f>
        <v>19411.8311831135</v>
      </c>
      <c r="T1671" s="68" t="n">
        <f aca="false">MAX(T1670,S1671)</f>
        <v>19513.8140631951</v>
      </c>
      <c r="U1671" s="68" t="n">
        <f aca="false">T1671-S1671</f>
        <v>101.982880081639</v>
      </c>
      <c r="V1671" s="70" t="n">
        <f aca="false">V1670+F1671</f>
        <v>3.72970000000001</v>
      </c>
      <c r="W1671" s="70" t="n">
        <f aca="false">MAX(W1670,V1671)</f>
        <v>3.72990000000001</v>
      </c>
      <c r="X1671" s="70" t="n">
        <f aca="false">W1671-V1671</f>
        <v>0.000199999999999978</v>
      </c>
      <c r="Y1671" s="70" t="n">
        <f aca="false">Y1670+M1671</f>
        <v>3.29865707905848</v>
      </c>
      <c r="Z1671" s="70" t="n">
        <f aca="false">MAX(Z1670,Y1671)</f>
        <v>3.30073013601578</v>
      </c>
      <c r="AA1671" s="70" t="n">
        <f aca="false">Z1671-Y1671</f>
        <v>0.00207305695729687</v>
      </c>
      <c r="AB1671" s="72" t="n">
        <f aca="false">AB1670*(1+F1671)</f>
        <v>33.5336857284483</v>
      </c>
      <c r="AC1671" s="73" t="n">
        <f aca="false">MAX(AC1670,AB1671)</f>
        <v>33.5403938072097</v>
      </c>
      <c r="AD1671" s="70" t="n">
        <f aca="false">1-AB1671/AC1671</f>
        <v>0.000199999999999978</v>
      </c>
      <c r="AE1671" s="73" t="n">
        <f aca="false">AE1670*(1+M1671)</f>
        <v>21.8087674331967</v>
      </c>
      <c r="AF1671" s="73" t="n">
        <f aca="false">MAX(AF1670,AE1671)</f>
        <v>21.9841385652661</v>
      </c>
      <c r="AG1671" s="70" t="n">
        <f aca="false">1-AE1671/AF1671</f>
        <v>0.00797716642609214</v>
      </c>
      <c r="AH1671" s="74" t="n">
        <f aca="false">IF(R1671&gt;0,AH1670+1,0)</f>
        <v>1</v>
      </c>
      <c r="AI1671" s="74" t="n">
        <f aca="false">IF(U1671&gt;0,AI1670+1,0)</f>
        <v>127</v>
      </c>
      <c r="AJ1671" s="74" t="n">
        <f aca="false">IF(G1671&gt;0,AJ1670+1,0)</f>
        <v>0</v>
      </c>
      <c r="AK1671" s="74" t="n">
        <f aca="false">IF(G1671&lt;=0,AK1670+1,0)</f>
        <v>1</v>
      </c>
      <c r="AL1671" s="74" t="n">
        <f aca="false">IF(K1671&gt;0,AL1670+1,0)</f>
        <v>0</v>
      </c>
      <c r="AM1671" s="74" t="n">
        <f aca="false">IF(K1671&lt;=0,AM1670+1,0)</f>
        <v>1</v>
      </c>
    </row>
    <row r="1672" customFormat="false" ht="15" hidden="false" customHeight="false" outlineLevel="0" collapsed="false">
      <c r="A1672" s="61" t="n">
        <v>1676</v>
      </c>
      <c r="B1672" s="62" t="n">
        <v>44554.4270833333</v>
      </c>
      <c r="C1672" s="63" t="n">
        <f aca="false">YEAR(B1672)</f>
        <v>2021</v>
      </c>
      <c r="D1672" s="32" t="s">
        <v>276</v>
      </c>
      <c r="E1672" s="64" t="n">
        <v>16944.7</v>
      </c>
      <c r="F1672" s="65" t="n">
        <v>-0.0031</v>
      </c>
      <c r="G1672" s="66" t="n">
        <v>-52.52857</v>
      </c>
      <c r="H1672" s="67" t="n">
        <f aca="false">E1672+IF(D1672="Long",1,-1)*G1672</f>
        <v>16997.22857</v>
      </c>
      <c r="I1672" s="68" t="n">
        <f aca="false">Assumptions!$B$58</f>
        <v>5.35750011455817</v>
      </c>
      <c r="J1672" s="68" t="n">
        <f aca="false">INDEX(Yearly!$D$5:$D$22,MATCH(C1672,Yearly!$A$5:$A$22,0))</f>
        <v>0.459214295533557</v>
      </c>
      <c r="K1672" s="68" t="n">
        <f aca="false">G1672-I1672-J1672</f>
        <v>-58.3452844100917</v>
      </c>
      <c r="L1672" s="69" t="n">
        <f aca="false">(I1672+J1672)/Assumptions!$B$8</f>
        <v>0.000256480763443269</v>
      </c>
      <c r="M1672" s="70" t="n">
        <f aca="false">F1672-L1672</f>
        <v>-0.00335648076344327</v>
      </c>
      <c r="N1672" s="71" t="n">
        <f aca="false">G1672*Assumptions!$B$7</f>
        <v>-413137.20305</v>
      </c>
      <c r="O1672" s="71" t="n">
        <f aca="false">K1672*Assumptions!$B$7</f>
        <v>-458885.661885371</v>
      </c>
      <c r="P1672" s="68" t="n">
        <f aca="false">P1671+G1672</f>
        <v>29134.903465</v>
      </c>
      <c r="Q1672" s="68" t="n">
        <f aca="false">MAX(Q1671,P1672)</f>
        <v>29190.821565</v>
      </c>
      <c r="R1672" s="68" t="n">
        <f aca="false">Q1672-P1672</f>
        <v>55.918099999999</v>
      </c>
      <c r="S1672" s="68" t="n">
        <f aca="false">S1671+K1672</f>
        <v>19353.4858987034</v>
      </c>
      <c r="T1672" s="68" t="n">
        <f aca="false">MAX(T1671,S1672)</f>
        <v>19513.8140631951</v>
      </c>
      <c r="U1672" s="68" t="n">
        <f aca="false">T1672-S1672</f>
        <v>160.32816449173</v>
      </c>
      <c r="V1672" s="70" t="n">
        <f aca="false">V1671+F1672</f>
        <v>3.72660000000001</v>
      </c>
      <c r="W1672" s="70" t="n">
        <f aca="false">MAX(W1671,V1672)</f>
        <v>3.72990000000001</v>
      </c>
      <c r="X1672" s="70" t="n">
        <f aca="false">W1672-V1672</f>
        <v>0.00329999999999986</v>
      </c>
      <c r="Y1672" s="70" t="n">
        <f aca="false">Y1671+M1672</f>
        <v>3.29530059829504</v>
      </c>
      <c r="Z1672" s="70" t="n">
        <f aca="false">MAX(Z1671,Y1672)</f>
        <v>3.30073013601578</v>
      </c>
      <c r="AA1672" s="70" t="n">
        <f aca="false">Z1672-Y1672</f>
        <v>0.00542953772074029</v>
      </c>
      <c r="AB1672" s="72" t="n">
        <f aca="false">AB1671*(1+F1672)</f>
        <v>33.4297313026901</v>
      </c>
      <c r="AC1672" s="73" t="n">
        <f aca="false">MAX(AC1671,AB1672)</f>
        <v>33.5403938072097</v>
      </c>
      <c r="AD1672" s="70" t="n">
        <f aca="false">1-AB1672/AC1672</f>
        <v>0.00329937999999996</v>
      </c>
      <c r="AE1672" s="73" t="n">
        <f aca="false">AE1671*(1+M1672)</f>
        <v>21.7355667248328</v>
      </c>
      <c r="AF1672" s="73" t="n">
        <f aca="false">MAX(AF1671,AE1672)</f>
        <v>21.9841385652661</v>
      </c>
      <c r="AG1672" s="70" t="n">
        <f aca="false">1-AE1672/AF1672</f>
        <v>0.0113068719838795</v>
      </c>
      <c r="AH1672" s="74" t="n">
        <f aca="false">IF(R1672&gt;0,AH1671+1,0)</f>
        <v>2</v>
      </c>
      <c r="AI1672" s="74" t="n">
        <f aca="false">IF(U1672&gt;0,AI1671+1,0)</f>
        <v>128</v>
      </c>
      <c r="AJ1672" s="74" t="n">
        <f aca="false">IF(G1672&gt;0,AJ1671+1,0)</f>
        <v>0</v>
      </c>
      <c r="AK1672" s="74" t="n">
        <f aca="false">IF(G1672&lt;=0,AK1671+1,0)</f>
        <v>2</v>
      </c>
      <c r="AL1672" s="74" t="n">
        <f aca="false">IF(K1672&gt;0,AL1671+1,0)</f>
        <v>0</v>
      </c>
      <c r="AM1672" s="74" t="n">
        <f aca="false">IF(K1672&lt;=0,AM1671+1,0)</f>
        <v>2</v>
      </c>
    </row>
    <row r="1673" customFormat="false" ht="15" hidden="false" customHeight="false" outlineLevel="0" collapsed="false">
      <c r="A1673" s="61" t="n">
        <v>1677</v>
      </c>
      <c r="B1673" s="62" t="n">
        <v>44554.5729166667</v>
      </c>
      <c r="C1673" s="63" t="n">
        <f aca="false">YEAR(B1673)</f>
        <v>2021</v>
      </c>
      <c r="D1673" s="32" t="s">
        <v>277</v>
      </c>
      <c r="E1673" s="64" t="n">
        <v>16997</v>
      </c>
      <c r="F1673" s="65" t="n">
        <v>-0.0051</v>
      </c>
      <c r="G1673" s="66" t="n">
        <v>-86.6847</v>
      </c>
      <c r="H1673" s="67" t="n">
        <f aca="false">E1673+IF(D1673="Long",1,-1)*G1673</f>
        <v>16910.3153</v>
      </c>
      <c r="I1673" s="68" t="n">
        <f aca="false">Assumptions!$B$58</f>
        <v>5.35750011455817</v>
      </c>
      <c r="J1673" s="68" t="n">
        <f aca="false">INDEX(Yearly!$D$5:$D$22,MATCH(C1673,Yearly!$A$5:$A$22,0))</f>
        <v>0.459214295533557</v>
      </c>
      <c r="K1673" s="68" t="n">
        <f aca="false">G1673-I1673-J1673</f>
        <v>-92.5014144100917</v>
      </c>
      <c r="L1673" s="69" t="n">
        <f aca="false">(I1673+J1673)/Assumptions!$B$8</f>
        <v>0.000256480763443269</v>
      </c>
      <c r="M1673" s="70" t="n">
        <f aca="false">F1673-L1673</f>
        <v>-0.00535648076344327</v>
      </c>
      <c r="N1673" s="71" t="n">
        <f aca="false">G1673*Assumptions!$B$7</f>
        <v>-681775.1655</v>
      </c>
      <c r="O1673" s="71" t="n">
        <f aca="false">K1673*Assumptions!$B$7</f>
        <v>-727523.624335371</v>
      </c>
      <c r="P1673" s="68" t="n">
        <f aca="false">P1672+G1673</f>
        <v>29048.218765</v>
      </c>
      <c r="Q1673" s="68" t="n">
        <f aca="false">MAX(Q1672,P1673)</f>
        <v>29190.821565</v>
      </c>
      <c r="R1673" s="68" t="n">
        <f aca="false">Q1673-P1673</f>
        <v>142.602800000001</v>
      </c>
      <c r="S1673" s="68" t="n">
        <f aca="false">S1672+K1673</f>
        <v>19260.9844842933</v>
      </c>
      <c r="T1673" s="68" t="n">
        <f aca="false">MAX(T1672,S1673)</f>
        <v>19513.8140631951</v>
      </c>
      <c r="U1673" s="68" t="n">
        <f aca="false">T1673-S1673</f>
        <v>252.829578901823</v>
      </c>
      <c r="V1673" s="70" t="n">
        <f aca="false">V1672+F1673</f>
        <v>3.72150000000001</v>
      </c>
      <c r="W1673" s="70" t="n">
        <f aca="false">MAX(W1672,V1673)</f>
        <v>3.72990000000001</v>
      </c>
      <c r="X1673" s="70" t="n">
        <f aca="false">W1673-V1673</f>
        <v>0.00839999999999996</v>
      </c>
      <c r="Y1673" s="70" t="n">
        <f aca="false">Y1672+M1673</f>
        <v>3.2899441175316</v>
      </c>
      <c r="Z1673" s="70" t="n">
        <f aca="false">MAX(Z1672,Y1673)</f>
        <v>3.30073013601578</v>
      </c>
      <c r="AA1673" s="70" t="n">
        <f aca="false">Z1673-Y1673</f>
        <v>0.0107860184841835</v>
      </c>
      <c r="AB1673" s="72" t="n">
        <f aca="false">AB1672*(1+F1673)</f>
        <v>33.2592396730464</v>
      </c>
      <c r="AC1673" s="73" t="n">
        <f aca="false">MAX(AC1672,AB1673)</f>
        <v>33.5403938072097</v>
      </c>
      <c r="AD1673" s="70" t="n">
        <f aca="false">1-AB1673/AC1673</f>
        <v>0.00838255316199998</v>
      </c>
      <c r="AE1673" s="73" t="n">
        <f aca="false">AE1672*(1+M1673)</f>
        <v>21.6191405797887</v>
      </c>
      <c r="AF1673" s="73" t="n">
        <f aca="false">MAX(AF1672,AE1673)</f>
        <v>21.9841385652661</v>
      </c>
      <c r="AG1673" s="70" t="n">
        <f aca="false">1-AE1673/AF1673</f>
        <v>0.0166027877050464</v>
      </c>
      <c r="AH1673" s="74" t="n">
        <f aca="false">IF(R1673&gt;0,AH1672+1,0)</f>
        <v>3</v>
      </c>
      <c r="AI1673" s="74" t="n">
        <f aca="false">IF(U1673&gt;0,AI1672+1,0)</f>
        <v>129</v>
      </c>
      <c r="AJ1673" s="74" t="n">
        <f aca="false">IF(G1673&gt;0,AJ1672+1,0)</f>
        <v>0</v>
      </c>
      <c r="AK1673" s="74" t="n">
        <f aca="false">IF(G1673&lt;=0,AK1672+1,0)</f>
        <v>3</v>
      </c>
      <c r="AL1673" s="74" t="n">
        <f aca="false">IF(K1673&gt;0,AL1672+1,0)</f>
        <v>0</v>
      </c>
      <c r="AM1673" s="74" t="n">
        <f aca="false">IF(K1673&lt;=0,AM1672+1,0)</f>
        <v>3</v>
      </c>
    </row>
    <row r="1674" customFormat="false" ht="15" hidden="false" customHeight="false" outlineLevel="0" collapsed="false">
      <c r="A1674" s="61" t="n">
        <v>1678</v>
      </c>
      <c r="B1674" s="62" t="n">
        <v>44557.40625</v>
      </c>
      <c r="C1674" s="63" t="n">
        <f aca="false">YEAR(B1674)</f>
        <v>2021</v>
      </c>
      <c r="D1674" s="32" t="s">
        <v>276</v>
      </c>
      <c r="E1674" s="64" t="n">
        <v>16910.65</v>
      </c>
      <c r="F1674" s="65" t="n">
        <v>-0.0069</v>
      </c>
      <c r="G1674" s="66" t="n">
        <v>-116.683485</v>
      </c>
      <c r="H1674" s="67" t="n">
        <f aca="false">E1674+IF(D1674="Long",1,-1)*G1674</f>
        <v>17027.333485</v>
      </c>
      <c r="I1674" s="68" t="n">
        <f aca="false">Assumptions!$B$58</f>
        <v>5.35750011455817</v>
      </c>
      <c r="J1674" s="68" t="n">
        <f aca="false">INDEX(Yearly!$D$5:$D$22,MATCH(C1674,Yearly!$A$5:$A$22,0))</f>
        <v>0.459214295533557</v>
      </c>
      <c r="K1674" s="68" t="n">
        <f aca="false">G1674-I1674-J1674</f>
        <v>-122.500199410092</v>
      </c>
      <c r="L1674" s="69" t="n">
        <f aca="false">(I1674+J1674)/Assumptions!$B$8</f>
        <v>0.000256480763443269</v>
      </c>
      <c r="M1674" s="70" t="n">
        <f aca="false">F1674-L1674</f>
        <v>-0.00715648076344327</v>
      </c>
      <c r="N1674" s="71" t="n">
        <f aca="false">G1674*Assumptions!$B$7</f>
        <v>-917715.609525</v>
      </c>
      <c r="O1674" s="71" t="n">
        <f aca="false">K1674*Assumptions!$B$7</f>
        <v>-963464.068360371</v>
      </c>
      <c r="P1674" s="68" t="n">
        <f aca="false">P1673+G1674</f>
        <v>28931.53528</v>
      </c>
      <c r="Q1674" s="68" t="n">
        <f aca="false">MAX(Q1673,P1674)</f>
        <v>29190.821565</v>
      </c>
      <c r="R1674" s="68" t="n">
        <f aca="false">Q1674-P1674</f>
        <v>259.286285000002</v>
      </c>
      <c r="S1674" s="68" t="n">
        <f aca="false">S1673+K1674</f>
        <v>19138.4842848832</v>
      </c>
      <c r="T1674" s="68" t="n">
        <f aca="false">MAX(T1673,S1674)</f>
        <v>19513.8140631951</v>
      </c>
      <c r="U1674" s="68" t="n">
        <f aca="false">T1674-S1674</f>
        <v>375.329778311916</v>
      </c>
      <c r="V1674" s="70" t="n">
        <f aca="false">V1673+F1674</f>
        <v>3.71460000000001</v>
      </c>
      <c r="W1674" s="70" t="n">
        <f aca="false">MAX(W1673,V1674)</f>
        <v>3.72990000000001</v>
      </c>
      <c r="X1674" s="70" t="n">
        <f aca="false">W1674-V1674</f>
        <v>0.0152999999999999</v>
      </c>
      <c r="Y1674" s="70" t="n">
        <f aca="false">Y1673+M1674</f>
        <v>3.28278763676815</v>
      </c>
      <c r="Z1674" s="70" t="n">
        <f aca="false">MAX(Z1673,Y1674)</f>
        <v>3.30073013601578</v>
      </c>
      <c r="AA1674" s="70" t="n">
        <f aca="false">Z1674-Y1674</f>
        <v>0.0179424992476269</v>
      </c>
      <c r="AB1674" s="72" t="n">
        <f aca="false">AB1673*(1+F1674)</f>
        <v>33.0297509193023</v>
      </c>
      <c r="AC1674" s="73" t="n">
        <f aca="false">MAX(AC1673,AB1674)</f>
        <v>33.5403938072097</v>
      </c>
      <c r="AD1674" s="70" t="n">
        <f aca="false">1-AB1674/AC1674</f>
        <v>0.0152247135451823</v>
      </c>
      <c r="AE1674" s="73" t="n">
        <f aca="false">AE1673*(1+M1674)</f>
        <v>21.4644236161072</v>
      </c>
      <c r="AF1674" s="73" t="n">
        <f aca="false">MAX(AF1673,AE1674)</f>
        <v>21.9841385652661</v>
      </c>
      <c r="AG1674" s="70" t="n">
        <f aca="false">1-AE1674/AF1674</f>
        <v>0.023640450937659</v>
      </c>
      <c r="AH1674" s="74" t="n">
        <f aca="false">IF(R1674&gt;0,AH1673+1,0)</f>
        <v>4</v>
      </c>
      <c r="AI1674" s="74" t="n">
        <f aca="false">IF(U1674&gt;0,AI1673+1,0)</f>
        <v>130</v>
      </c>
      <c r="AJ1674" s="74" t="n">
        <f aca="false">IF(G1674&gt;0,AJ1673+1,0)</f>
        <v>0</v>
      </c>
      <c r="AK1674" s="74" t="n">
        <f aca="false">IF(G1674&lt;=0,AK1673+1,0)</f>
        <v>4</v>
      </c>
      <c r="AL1674" s="74" t="n">
        <f aca="false">IF(K1674&gt;0,AL1673+1,0)</f>
        <v>0</v>
      </c>
      <c r="AM1674" s="74" t="n">
        <f aca="false">IF(K1674&lt;=0,AM1673+1,0)</f>
        <v>4</v>
      </c>
    </row>
    <row r="1675" customFormat="false" ht="15" hidden="false" customHeight="false" outlineLevel="0" collapsed="false">
      <c r="A1675" s="61" t="n">
        <v>1679</v>
      </c>
      <c r="B1675" s="62" t="n">
        <v>44557.4493055556</v>
      </c>
      <c r="C1675" s="63" t="n">
        <f aca="false">YEAR(B1675)</f>
        <v>2021</v>
      </c>
      <c r="D1675" s="32" t="s">
        <v>277</v>
      </c>
      <c r="E1675" s="64" t="n">
        <v>17027.2</v>
      </c>
      <c r="F1675" s="65" t="n">
        <v>0.0628</v>
      </c>
      <c r="G1675" s="66" t="n">
        <v>1069.30816</v>
      </c>
      <c r="H1675" s="67" t="n">
        <f aca="false">E1675+IF(D1675="Long",1,-1)*G1675</f>
        <v>18096.50816</v>
      </c>
      <c r="I1675" s="68" t="n">
        <f aca="false">Assumptions!$B$58</f>
        <v>5.35750011455817</v>
      </c>
      <c r="J1675" s="68" t="n">
        <f aca="false">INDEX(Yearly!$D$5:$D$22,MATCH(C1675,Yearly!$A$5:$A$22,0))</f>
        <v>0.459214295533557</v>
      </c>
      <c r="K1675" s="68" t="n">
        <f aca="false">G1675-I1675-J1675</f>
        <v>1063.49144558991</v>
      </c>
      <c r="L1675" s="69" t="n">
        <f aca="false">(I1675+J1675)/Assumptions!$B$8</f>
        <v>0.000256480763443269</v>
      </c>
      <c r="M1675" s="70" t="n">
        <f aca="false">F1675-L1675</f>
        <v>0.0625435192365567</v>
      </c>
      <c r="N1675" s="71" t="n">
        <f aca="false">G1675*Assumptions!$B$7</f>
        <v>8410108.6784</v>
      </c>
      <c r="O1675" s="71" t="n">
        <f aca="false">K1675*Assumptions!$B$7</f>
        <v>8364360.21956463</v>
      </c>
      <c r="P1675" s="68" t="n">
        <f aca="false">P1674+G1675</f>
        <v>30000.84344</v>
      </c>
      <c r="Q1675" s="68" t="n">
        <f aca="false">MAX(Q1674,P1675)</f>
        <v>30000.84344</v>
      </c>
      <c r="R1675" s="68" t="n">
        <f aca="false">Q1675-P1675</f>
        <v>0</v>
      </c>
      <c r="S1675" s="68" t="n">
        <f aca="false">S1674+K1675</f>
        <v>20201.9757304731</v>
      </c>
      <c r="T1675" s="68" t="n">
        <f aca="false">MAX(T1674,S1675)</f>
        <v>20201.9757304731</v>
      </c>
      <c r="U1675" s="68" t="n">
        <f aca="false">T1675-S1675</f>
        <v>0</v>
      </c>
      <c r="V1675" s="70" t="n">
        <f aca="false">V1674+F1675</f>
        <v>3.77740000000001</v>
      </c>
      <c r="W1675" s="70" t="n">
        <f aca="false">MAX(W1674,V1675)</f>
        <v>3.77740000000001</v>
      </c>
      <c r="X1675" s="70" t="n">
        <f aca="false">W1675-V1675</f>
        <v>0</v>
      </c>
      <c r="Y1675" s="70" t="n">
        <f aca="false">Y1674+M1675</f>
        <v>3.34533115600471</v>
      </c>
      <c r="Z1675" s="70" t="n">
        <f aca="false">MAX(Z1674,Y1675)</f>
        <v>3.34533115600471</v>
      </c>
      <c r="AA1675" s="70" t="n">
        <f aca="false">Z1675-Y1675</f>
        <v>0</v>
      </c>
      <c r="AB1675" s="72" t="n">
        <f aca="false">AB1674*(1+F1675)</f>
        <v>35.1040192770345</v>
      </c>
      <c r="AC1675" s="73" t="n">
        <f aca="false">MAX(AC1674,AB1675)</f>
        <v>35.1040192770345</v>
      </c>
      <c r="AD1675" s="70" t="n">
        <f aca="false">1-AB1675/AC1675</f>
        <v>0</v>
      </c>
      <c r="AE1675" s="73" t="n">
        <f aca="false">AE1674*(1+M1675)</f>
        <v>22.8068842074429</v>
      </c>
      <c r="AF1675" s="73" t="n">
        <f aca="false">MAX(AF1674,AE1675)</f>
        <v>22.8068842074429</v>
      </c>
      <c r="AG1675" s="70" t="n">
        <f aca="false">1-AE1675/AF1675</f>
        <v>0</v>
      </c>
      <c r="AH1675" s="74" t="n">
        <f aca="false">IF(R1675&gt;0,AH1674+1,0)</f>
        <v>0</v>
      </c>
      <c r="AI1675" s="74" t="n">
        <f aca="false">IF(U1675&gt;0,AI1674+1,0)</f>
        <v>0</v>
      </c>
      <c r="AJ1675" s="74" t="n">
        <f aca="false">IF(G1675&gt;0,AJ1674+1,0)</f>
        <v>1</v>
      </c>
      <c r="AK1675" s="74" t="n">
        <f aca="false">IF(G1675&lt;=0,AK1674+1,0)</f>
        <v>0</v>
      </c>
      <c r="AL1675" s="74" t="n">
        <f aca="false">IF(K1675&gt;0,AL1674+1,0)</f>
        <v>1</v>
      </c>
      <c r="AM1675" s="74" t="n">
        <f aca="false">IF(K1675&lt;=0,AM1674+1,0)</f>
        <v>0</v>
      </c>
    </row>
    <row r="1676" customFormat="false" ht="15" hidden="false" customHeight="false" outlineLevel="0" collapsed="false">
      <c r="A1676" s="61" t="n">
        <v>1680</v>
      </c>
      <c r="B1676" s="62" t="n">
        <v>44579.6354166667</v>
      </c>
      <c r="C1676" s="63" t="n">
        <f aca="false">YEAR(B1676)</f>
        <v>2022</v>
      </c>
      <c r="D1676" s="32" t="s">
        <v>276</v>
      </c>
      <c r="E1676" s="64" t="n">
        <v>18096.55</v>
      </c>
      <c r="F1676" s="65" t="n">
        <v>0.0419</v>
      </c>
      <c r="G1676" s="66" t="n">
        <v>758.245445</v>
      </c>
      <c r="H1676" s="67" t="n">
        <f aca="false">E1676+IF(D1676="Long",1,-1)*G1676</f>
        <v>17338.304555</v>
      </c>
      <c r="I1676" s="68" t="n">
        <f aca="false">Assumptions!$B$58</f>
        <v>5.35750011455817</v>
      </c>
      <c r="J1676" s="68" t="n">
        <f aca="false">INDEX(Yearly!$D$5:$D$22,MATCH(C1676,Yearly!$A$5:$A$22,0))</f>
        <v>0.431476519293275</v>
      </c>
      <c r="K1676" s="68" t="n">
        <f aca="false">G1676-I1676-J1676</f>
        <v>752.456468366149</v>
      </c>
      <c r="L1676" s="69" t="n">
        <f aca="false">(I1676+J1676)/Assumptions!$B$8</f>
        <v>0.000255257700812932</v>
      </c>
      <c r="M1676" s="70" t="n">
        <f aca="false">F1676-L1676</f>
        <v>0.0416447422991871</v>
      </c>
      <c r="N1676" s="71" t="n">
        <f aca="false">G1676*Assumptions!$B$7</f>
        <v>5963600.424925</v>
      </c>
      <c r="O1676" s="71" t="n">
        <f aca="false">K1676*Assumptions!$B$7</f>
        <v>5918070.12369976</v>
      </c>
      <c r="P1676" s="68" t="n">
        <f aca="false">P1675+G1676</f>
        <v>30759.088885</v>
      </c>
      <c r="Q1676" s="68" t="n">
        <f aca="false">MAX(Q1675,P1676)</f>
        <v>30759.088885</v>
      </c>
      <c r="R1676" s="68" t="n">
        <f aca="false">Q1676-P1676</f>
        <v>0</v>
      </c>
      <c r="S1676" s="68" t="n">
        <f aca="false">S1675+K1676</f>
        <v>20954.4321988393</v>
      </c>
      <c r="T1676" s="68" t="n">
        <f aca="false">MAX(T1675,S1676)</f>
        <v>20954.4321988393</v>
      </c>
      <c r="U1676" s="68" t="n">
        <f aca="false">T1676-S1676</f>
        <v>0</v>
      </c>
      <c r="V1676" s="70" t="n">
        <f aca="false">V1675+F1676</f>
        <v>3.81930000000001</v>
      </c>
      <c r="W1676" s="70" t="n">
        <f aca="false">MAX(W1675,V1676)</f>
        <v>3.81930000000001</v>
      </c>
      <c r="X1676" s="70" t="n">
        <f aca="false">W1676-V1676</f>
        <v>0</v>
      </c>
      <c r="Y1676" s="70" t="n">
        <f aca="false">Y1675+M1676</f>
        <v>3.3869758983039</v>
      </c>
      <c r="Z1676" s="70" t="n">
        <f aca="false">MAX(Z1675,Y1676)</f>
        <v>3.3869758983039</v>
      </c>
      <c r="AA1676" s="70" t="n">
        <f aca="false">Z1676-Y1676</f>
        <v>0</v>
      </c>
      <c r="AB1676" s="72" t="n">
        <f aca="false">AB1675*(1+F1676)</f>
        <v>36.5748776847423</v>
      </c>
      <c r="AC1676" s="73" t="n">
        <f aca="false">MAX(AC1675,AB1676)</f>
        <v>36.5748776847423</v>
      </c>
      <c r="AD1676" s="70" t="n">
        <f aca="false">1-AB1676/AC1676</f>
        <v>0</v>
      </c>
      <c r="AE1676" s="73" t="n">
        <f aca="false">AE1675*(1+M1676)</f>
        <v>23.7566710229092</v>
      </c>
      <c r="AF1676" s="73" t="n">
        <f aca="false">MAX(AF1675,AE1676)</f>
        <v>23.7566710229092</v>
      </c>
      <c r="AG1676" s="70" t="n">
        <f aca="false">1-AE1676/AF1676</f>
        <v>0</v>
      </c>
      <c r="AH1676" s="74" t="n">
        <f aca="false">IF(R1676&gt;0,AH1675+1,0)</f>
        <v>0</v>
      </c>
      <c r="AI1676" s="74" t="n">
        <f aca="false">IF(U1676&gt;0,AI1675+1,0)</f>
        <v>0</v>
      </c>
      <c r="AJ1676" s="74" t="n">
        <f aca="false">IF(G1676&gt;0,AJ1675+1,0)</f>
        <v>2</v>
      </c>
      <c r="AK1676" s="74" t="n">
        <f aca="false">IF(G1676&lt;=0,AK1675+1,0)</f>
        <v>0</v>
      </c>
      <c r="AL1676" s="74" t="n">
        <f aca="false">IF(K1676&gt;0,AL1675+1,0)</f>
        <v>2</v>
      </c>
      <c r="AM1676" s="74" t="n">
        <f aca="false">IF(K1676&lt;=0,AM1675+1,0)</f>
        <v>0</v>
      </c>
    </row>
    <row r="1677" customFormat="false" ht="15" hidden="false" customHeight="false" outlineLevel="0" collapsed="false">
      <c r="A1677" s="61" t="n">
        <v>1681</v>
      </c>
      <c r="B1677" s="62" t="n">
        <v>44589.40625</v>
      </c>
      <c r="C1677" s="63" t="n">
        <f aca="false">YEAR(B1677)</f>
        <v>2022</v>
      </c>
      <c r="D1677" s="32" t="s">
        <v>277</v>
      </c>
      <c r="E1677" s="64" t="n">
        <v>17338.95</v>
      </c>
      <c r="F1677" s="65" t="n">
        <v>-0.0047</v>
      </c>
      <c r="G1677" s="66" t="n">
        <v>-81.493065</v>
      </c>
      <c r="H1677" s="67" t="n">
        <f aca="false">E1677+IF(D1677="Long",1,-1)*G1677</f>
        <v>17257.456935</v>
      </c>
      <c r="I1677" s="68" t="n">
        <f aca="false">Assumptions!$B$58</f>
        <v>5.35750011455817</v>
      </c>
      <c r="J1677" s="68" t="n">
        <f aca="false">INDEX(Yearly!$D$5:$D$22,MATCH(C1677,Yearly!$A$5:$A$22,0))</f>
        <v>0.431476519293275</v>
      </c>
      <c r="K1677" s="68" t="n">
        <f aca="false">G1677-I1677-J1677</f>
        <v>-87.2820416338514</v>
      </c>
      <c r="L1677" s="69" t="n">
        <f aca="false">(I1677+J1677)/Assumptions!$B$8</f>
        <v>0.000255257700812932</v>
      </c>
      <c r="M1677" s="70" t="n">
        <f aca="false">F1677-L1677</f>
        <v>-0.00495525770081293</v>
      </c>
      <c r="N1677" s="71" t="n">
        <f aca="false">G1677*Assumptions!$B$7</f>
        <v>-640942.956225</v>
      </c>
      <c r="O1677" s="71" t="n">
        <f aca="false">K1677*Assumptions!$B$7</f>
        <v>-686473.257450242</v>
      </c>
      <c r="P1677" s="68" t="n">
        <f aca="false">P1676+G1677</f>
        <v>30677.59582</v>
      </c>
      <c r="Q1677" s="68" t="n">
        <f aca="false">MAX(Q1676,P1677)</f>
        <v>30759.088885</v>
      </c>
      <c r="R1677" s="68" t="n">
        <f aca="false">Q1677-P1677</f>
        <v>81.4930649999988</v>
      </c>
      <c r="S1677" s="68" t="n">
        <f aca="false">S1676+K1677</f>
        <v>20867.1501572054</v>
      </c>
      <c r="T1677" s="68" t="n">
        <f aca="false">MAX(T1676,S1677)</f>
        <v>20954.4321988393</v>
      </c>
      <c r="U1677" s="68" t="n">
        <f aca="false">T1677-S1677</f>
        <v>87.2820416338509</v>
      </c>
      <c r="V1677" s="70" t="n">
        <f aca="false">V1676+F1677</f>
        <v>3.81460000000001</v>
      </c>
      <c r="W1677" s="70" t="n">
        <f aca="false">MAX(W1676,V1677)</f>
        <v>3.81930000000001</v>
      </c>
      <c r="X1677" s="70" t="n">
        <f aca="false">W1677-V1677</f>
        <v>0.00470000000000015</v>
      </c>
      <c r="Y1677" s="70" t="n">
        <f aca="false">Y1676+M1677</f>
        <v>3.38202064060308</v>
      </c>
      <c r="Z1677" s="70" t="n">
        <f aca="false">MAX(Z1676,Y1677)</f>
        <v>3.3869758983039</v>
      </c>
      <c r="AA1677" s="70" t="n">
        <f aca="false">Z1677-Y1677</f>
        <v>0.00495525770081295</v>
      </c>
      <c r="AB1677" s="72" t="n">
        <f aca="false">AB1676*(1+F1677)</f>
        <v>36.402975759624</v>
      </c>
      <c r="AC1677" s="73" t="n">
        <f aca="false">MAX(AC1676,AB1677)</f>
        <v>36.5748776847423</v>
      </c>
      <c r="AD1677" s="70" t="n">
        <f aca="false">1-AB1677/AC1677</f>
        <v>0.00470000000000004</v>
      </c>
      <c r="AE1677" s="73" t="n">
        <f aca="false">AE1676*(1+M1677)</f>
        <v>23.6389505958773</v>
      </c>
      <c r="AF1677" s="73" t="n">
        <f aca="false">MAX(AF1676,AE1677)</f>
        <v>23.7566710229092</v>
      </c>
      <c r="AG1677" s="70" t="n">
        <f aca="false">1-AE1677/AF1677</f>
        <v>0.00495525770081295</v>
      </c>
      <c r="AH1677" s="74" t="n">
        <f aca="false">IF(R1677&gt;0,AH1676+1,0)</f>
        <v>1</v>
      </c>
      <c r="AI1677" s="74" t="n">
        <f aca="false">IF(U1677&gt;0,AI1676+1,0)</f>
        <v>1</v>
      </c>
      <c r="AJ1677" s="74" t="n">
        <f aca="false">IF(G1677&gt;0,AJ1676+1,0)</f>
        <v>0</v>
      </c>
      <c r="AK1677" s="74" t="n">
        <f aca="false">IF(G1677&lt;=0,AK1676+1,0)</f>
        <v>1</v>
      </c>
      <c r="AL1677" s="74" t="n">
        <f aca="false">IF(K1677&gt;0,AL1676+1,0)</f>
        <v>0</v>
      </c>
      <c r="AM1677" s="74" t="n">
        <f aca="false">IF(K1677&lt;=0,AM1676+1,0)</f>
        <v>1</v>
      </c>
    </row>
    <row r="1678" customFormat="false" ht="15" hidden="false" customHeight="false" outlineLevel="0" collapsed="false">
      <c r="A1678" s="61" t="n">
        <v>1682</v>
      </c>
      <c r="B1678" s="62" t="n">
        <v>44589.5743055556</v>
      </c>
      <c r="C1678" s="63" t="n">
        <f aca="false">YEAR(B1678)</f>
        <v>2022</v>
      </c>
      <c r="D1678" s="32" t="s">
        <v>276</v>
      </c>
      <c r="E1678" s="64" t="n">
        <v>17257</v>
      </c>
      <c r="F1678" s="65" t="n">
        <v>-0.005</v>
      </c>
      <c r="G1678" s="66" t="n">
        <v>-86.285</v>
      </c>
      <c r="H1678" s="67" t="n">
        <f aca="false">E1678+IF(D1678="Long",1,-1)*G1678</f>
        <v>17343.285</v>
      </c>
      <c r="I1678" s="68" t="n">
        <f aca="false">Assumptions!$B$58</f>
        <v>5.35750011455817</v>
      </c>
      <c r="J1678" s="68" t="n">
        <f aca="false">INDEX(Yearly!$D$5:$D$22,MATCH(C1678,Yearly!$A$5:$A$22,0))</f>
        <v>0.431476519293275</v>
      </c>
      <c r="K1678" s="68" t="n">
        <f aca="false">G1678-I1678-J1678</f>
        <v>-92.0739766338514</v>
      </c>
      <c r="L1678" s="69" t="n">
        <f aca="false">(I1678+J1678)/Assumptions!$B$8</f>
        <v>0.000255257700812932</v>
      </c>
      <c r="M1678" s="70" t="n">
        <f aca="false">F1678-L1678</f>
        <v>-0.00525525770081293</v>
      </c>
      <c r="N1678" s="71" t="n">
        <f aca="false">G1678*Assumptions!$B$7</f>
        <v>-678631.525</v>
      </c>
      <c r="O1678" s="71" t="n">
        <f aca="false">K1678*Assumptions!$B$7</f>
        <v>-724161.826225242</v>
      </c>
      <c r="P1678" s="68" t="n">
        <f aca="false">P1677+G1678</f>
        <v>30591.31082</v>
      </c>
      <c r="Q1678" s="68" t="n">
        <f aca="false">MAX(Q1677,P1678)</f>
        <v>30759.088885</v>
      </c>
      <c r="R1678" s="68" t="n">
        <f aca="false">Q1678-P1678</f>
        <v>167.778064999999</v>
      </c>
      <c r="S1678" s="68" t="n">
        <f aca="false">S1677+K1678</f>
        <v>20775.0761805716</v>
      </c>
      <c r="T1678" s="68" t="n">
        <f aca="false">MAX(T1677,S1678)</f>
        <v>20954.4321988393</v>
      </c>
      <c r="U1678" s="68" t="n">
        <f aca="false">T1678-S1678</f>
        <v>179.356018267703</v>
      </c>
      <c r="V1678" s="70" t="n">
        <f aca="false">V1677+F1678</f>
        <v>3.80960000000001</v>
      </c>
      <c r="W1678" s="70" t="n">
        <f aca="false">MAX(W1677,V1678)</f>
        <v>3.81930000000001</v>
      </c>
      <c r="X1678" s="70" t="n">
        <f aca="false">W1678-V1678</f>
        <v>0.00970000000000004</v>
      </c>
      <c r="Y1678" s="70" t="n">
        <f aca="false">Y1677+M1678</f>
        <v>3.37676538290227</v>
      </c>
      <c r="Z1678" s="70" t="n">
        <f aca="false">MAX(Z1677,Y1678)</f>
        <v>3.3869758983039</v>
      </c>
      <c r="AA1678" s="70" t="n">
        <f aca="false">Z1678-Y1678</f>
        <v>0.0102105154016261</v>
      </c>
      <c r="AB1678" s="72" t="n">
        <f aca="false">AB1677*(1+F1678)</f>
        <v>36.2209608808259</v>
      </c>
      <c r="AC1678" s="73" t="n">
        <f aca="false">MAX(AC1677,AB1678)</f>
        <v>36.5748776847423</v>
      </c>
      <c r="AD1678" s="70" t="n">
        <f aca="false">1-AB1678/AC1678</f>
        <v>0.00967650000000009</v>
      </c>
      <c r="AE1678" s="73" t="n">
        <f aca="false">AE1677*(1+M1678)</f>
        <v>23.5147218187191</v>
      </c>
      <c r="AF1678" s="73" t="n">
        <f aca="false">MAX(AF1677,AE1678)</f>
        <v>23.7566710229092</v>
      </c>
      <c r="AG1678" s="70" t="n">
        <f aca="false">1-AE1678/AF1678</f>
        <v>0.0101844742454341</v>
      </c>
      <c r="AH1678" s="74" t="n">
        <f aca="false">IF(R1678&gt;0,AH1677+1,0)</f>
        <v>2</v>
      </c>
      <c r="AI1678" s="74" t="n">
        <f aca="false">IF(U1678&gt;0,AI1677+1,0)</f>
        <v>2</v>
      </c>
      <c r="AJ1678" s="74" t="n">
        <f aca="false">IF(G1678&gt;0,AJ1677+1,0)</f>
        <v>0</v>
      </c>
      <c r="AK1678" s="74" t="n">
        <f aca="false">IF(G1678&lt;=0,AK1677+1,0)</f>
        <v>2</v>
      </c>
      <c r="AL1678" s="74" t="n">
        <f aca="false">IF(K1678&gt;0,AL1677+1,0)</f>
        <v>0</v>
      </c>
      <c r="AM1678" s="74" t="n">
        <f aca="false">IF(K1678&lt;=0,AM1677+1,0)</f>
        <v>2</v>
      </c>
    </row>
    <row r="1679" customFormat="false" ht="15" hidden="false" customHeight="false" outlineLevel="0" collapsed="false">
      <c r="A1679" s="61" t="n">
        <v>1683</v>
      </c>
      <c r="B1679" s="62" t="n">
        <v>44592.40625</v>
      </c>
      <c r="C1679" s="63" t="n">
        <f aca="false">YEAR(B1679)</f>
        <v>2022</v>
      </c>
      <c r="D1679" s="32" t="s">
        <v>277</v>
      </c>
      <c r="E1679" s="64" t="n">
        <v>17343.95</v>
      </c>
      <c r="F1679" s="65" t="n">
        <v>-0.0038</v>
      </c>
      <c r="G1679" s="66" t="n">
        <v>-65.90701</v>
      </c>
      <c r="H1679" s="67" t="n">
        <f aca="false">E1679+IF(D1679="Long",1,-1)*G1679</f>
        <v>17278.04299</v>
      </c>
      <c r="I1679" s="68" t="n">
        <f aca="false">Assumptions!$B$58</f>
        <v>5.35750011455817</v>
      </c>
      <c r="J1679" s="68" t="n">
        <f aca="false">INDEX(Yearly!$D$5:$D$22,MATCH(C1679,Yearly!$A$5:$A$22,0))</f>
        <v>0.431476519293275</v>
      </c>
      <c r="K1679" s="68" t="n">
        <f aca="false">G1679-I1679-J1679</f>
        <v>-71.6959866338514</v>
      </c>
      <c r="L1679" s="69" t="n">
        <f aca="false">(I1679+J1679)/Assumptions!$B$8</f>
        <v>0.000255257700812932</v>
      </c>
      <c r="M1679" s="70" t="n">
        <f aca="false">F1679-L1679</f>
        <v>-0.00405525770081293</v>
      </c>
      <c r="N1679" s="71" t="n">
        <f aca="false">G1679*Assumptions!$B$7</f>
        <v>-518358.63365</v>
      </c>
      <c r="O1679" s="71" t="n">
        <f aca="false">K1679*Assumptions!$B$7</f>
        <v>-563888.934875242</v>
      </c>
      <c r="P1679" s="68" t="n">
        <f aca="false">P1678+G1679</f>
        <v>30525.40381</v>
      </c>
      <c r="Q1679" s="68" t="n">
        <f aca="false">MAX(Q1678,P1679)</f>
        <v>30759.088885</v>
      </c>
      <c r="R1679" s="68" t="n">
        <f aca="false">Q1679-P1679</f>
        <v>233.685074999998</v>
      </c>
      <c r="S1679" s="68" t="n">
        <f aca="false">S1678+K1679</f>
        <v>20703.3801939377</v>
      </c>
      <c r="T1679" s="68" t="n">
        <f aca="false">MAX(T1678,S1679)</f>
        <v>20954.4321988393</v>
      </c>
      <c r="U1679" s="68" t="n">
        <f aca="false">T1679-S1679</f>
        <v>251.052004901554</v>
      </c>
      <c r="V1679" s="70" t="n">
        <f aca="false">V1678+F1679</f>
        <v>3.80580000000001</v>
      </c>
      <c r="W1679" s="70" t="n">
        <f aca="false">MAX(W1678,V1679)</f>
        <v>3.81930000000001</v>
      </c>
      <c r="X1679" s="70" t="n">
        <f aca="false">W1679-V1679</f>
        <v>0.0135000000000001</v>
      </c>
      <c r="Y1679" s="70" t="n">
        <f aca="false">Y1678+M1679</f>
        <v>3.37271012520146</v>
      </c>
      <c r="Z1679" s="70" t="n">
        <f aca="false">MAX(Z1678,Y1679)</f>
        <v>3.3869758983039</v>
      </c>
      <c r="AA1679" s="70" t="n">
        <f aca="false">Z1679-Y1679</f>
        <v>0.0142657731024389</v>
      </c>
      <c r="AB1679" s="72" t="n">
        <f aca="false">AB1678*(1+F1679)</f>
        <v>36.0833212294787</v>
      </c>
      <c r="AC1679" s="73" t="n">
        <f aca="false">MAX(AC1678,AB1679)</f>
        <v>36.5748776847423</v>
      </c>
      <c r="AD1679" s="70" t="n">
        <f aca="false">1-AB1679/AC1679</f>
        <v>0.0134397293</v>
      </c>
      <c r="AE1679" s="73" t="n">
        <f aca="false">AE1678*(1+M1679)</f>
        <v>23.4193635619813</v>
      </c>
      <c r="AF1679" s="73" t="n">
        <f aca="false">MAX(AF1678,AE1679)</f>
        <v>23.7566710229092</v>
      </c>
      <c r="AG1679" s="70" t="n">
        <f aca="false">1-AE1679/AF1679</f>
        <v>0.0141984312786346</v>
      </c>
      <c r="AH1679" s="74" t="n">
        <f aca="false">IF(R1679&gt;0,AH1678+1,0)</f>
        <v>3</v>
      </c>
      <c r="AI1679" s="74" t="n">
        <f aca="false">IF(U1679&gt;0,AI1678+1,0)</f>
        <v>3</v>
      </c>
      <c r="AJ1679" s="74" t="n">
        <f aca="false">IF(G1679&gt;0,AJ1678+1,0)</f>
        <v>0</v>
      </c>
      <c r="AK1679" s="74" t="n">
        <f aca="false">IF(G1679&lt;=0,AK1678+1,0)</f>
        <v>3</v>
      </c>
      <c r="AL1679" s="74" t="n">
        <f aca="false">IF(K1679&gt;0,AL1678+1,0)</f>
        <v>0</v>
      </c>
      <c r="AM1679" s="74" t="n">
        <f aca="false">IF(K1679&lt;=0,AM1678+1,0)</f>
        <v>3</v>
      </c>
    </row>
    <row r="1680" customFormat="false" ht="15" hidden="false" customHeight="false" outlineLevel="0" collapsed="false">
      <c r="A1680" s="61" t="n">
        <v>1684</v>
      </c>
      <c r="B1680" s="62" t="n">
        <v>44593.5520833333</v>
      </c>
      <c r="C1680" s="63" t="n">
        <f aca="false">YEAR(B1680)</f>
        <v>2022</v>
      </c>
      <c r="D1680" s="32" t="s">
        <v>276</v>
      </c>
      <c r="E1680" s="64" t="n">
        <v>17277.6</v>
      </c>
      <c r="F1680" s="65" t="n">
        <v>-0.0186</v>
      </c>
      <c r="G1680" s="66" t="n">
        <v>-321.36336</v>
      </c>
      <c r="H1680" s="67" t="n">
        <f aca="false">E1680+IF(D1680="Long",1,-1)*G1680</f>
        <v>17598.96336</v>
      </c>
      <c r="I1680" s="68" t="n">
        <f aca="false">Assumptions!$B$58</f>
        <v>5.35750011455817</v>
      </c>
      <c r="J1680" s="68" t="n">
        <f aca="false">INDEX(Yearly!$D$5:$D$22,MATCH(C1680,Yearly!$A$5:$A$22,0))</f>
        <v>0.431476519293275</v>
      </c>
      <c r="K1680" s="68" t="n">
        <f aca="false">G1680-I1680-J1680</f>
        <v>-327.152336633851</v>
      </c>
      <c r="L1680" s="69" t="n">
        <f aca="false">(I1680+J1680)/Assumptions!$B$8</f>
        <v>0.000255257700812932</v>
      </c>
      <c r="M1680" s="70" t="n">
        <f aca="false">F1680-L1680</f>
        <v>-0.0188552577008129</v>
      </c>
      <c r="N1680" s="71" t="n">
        <f aca="false">G1680*Assumptions!$B$7</f>
        <v>-2527522.8264</v>
      </c>
      <c r="O1680" s="71" t="n">
        <f aca="false">K1680*Assumptions!$B$7</f>
        <v>-2573053.12762524</v>
      </c>
      <c r="P1680" s="68" t="n">
        <f aca="false">P1679+G1680</f>
        <v>30204.04045</v>
      </c>
      <c r="Q1680" s="68" t="n">
        <f aca="false">MAX(Q1679,P1680)</f>
        <v>30759.088885</v>
      </c>
      <c r="R1680" s="68" t="n">
        <f aca="false">Q1680-P1680</f>
        <v>555.048434999997</v>
      </c>
      <c r="S1680" s="68" t="n">
        <f aca="false">S1679+K1680</f>
        <v>20376.2278573039</v>
      </c>
      <c r="T1680" s="68" t="n">
        <f aca="false">MAX(T1679,S1680)</f>
        <v>20954.4321988393</v>
      </c>
      <c r="U1680" s="68" t="n">
        <f aca="false">T1680-S1680</f>
        <v>578.204341535406</v>
      </c>
      <c r="V1680" s="70" t="n">
        <f aca="false">V1679+F1680</f>
        <v>3.78720000000001</v>
      </c>
      <c r="W1680" s="70" t="n">
        <f aca="false">MAX(W1679,V1680)</f>
        <v>3.81930000000001</v>
      </c>
      <c r="X1680" s="70" t="n">
        <f aca="false">W1680-V1680</f>
        <v>0.0321000000000002</v>
      </c>
      <c r="Y1680" s="70" t="n">
        <f aca="false">Y1679+M1680</f>
        <v>3.35385486750064</v>
      </c>
      <c r="Z1680" s="70" t="n">
        <f aca="false">MAX(Z1679,Y1680)</f>
        <v>3.3869758983039</v>
      </c>
      <c r="AA1680" s="70" t="n">
        <f aca="false">Z1680-Y1680</f>
        <v>0.0331210308032519</v>
      </c>
      <c r="AB1680" s="72" t="n">
        <f aca="false">AB1679*(1+F1680)</f>
        <v>35.4121714546104</v>
      </c>
      <c r="AC1680" s="73" t="n">
        <f aca="false">MAX(AC1679,AB1680)</f>
        <v>36.5748776847423</v>
      </c>
      <c r="AD1680" s="70" t="n">
        <f aca="false">1-AB1680/AC1680</f>
        <v>0.0317897503350201</v>
      </c>
      <c r="AE1680" s="73" t="n">
        <f aca="false">AE1679*(1+M1680)</f>
        <v>22.9777854268311</v>
      </c>
      <c r="AF1680" s="73" t="n">
        <f aca="false">MAX(AF1679,AE1680)</f>
        <v>23.7566710229092</v>
      </c>
      <c r="AG1680" s="70" t="n">
        <f aca="false">1-AE1680/AF1680</f>
        <v>0.0327859738987417</v>
      </c>
      <c r="AH1680" s="74" t="n">
        <f aca="false">IF(R1680&gt;0,AH1679+1,0)</f>
        <v>4</v>
      </c>
      <c r="AI1680" s="74" t="n">
        <f aca="false">IF(U1680&gt;0,AI1679+1,0)</f>
        <v>4</v>
      </c>
      <c r="AJ1680" s="74" t="n">
        <f aca="false">IF(G1680&gt;0,AJ1679+1,0)</f>
        <v>0</v>
      </c>
      <c r="AK1680" s="74" t="n">
        <f aca="false">IF(G1680&lt;=0,AK1679+1,0)</f>
        <v>4</v>
      </c>
      <c r="AL1680" s="74" t="n">
        <f aca="false">IF(K1680&gt;0,AL1679+1,0)</f>
        <v>0</v>
      </c>
      <c r="AM1680" s="74" t="n">
        <f aca="false">IF(K1680&lt;=0,AM1679+1,0)</f>
        <v>4</v>
      </c>
    </row>
    <row r="1681" customFormat="false" ht="15" hidden="false" customHeight="false" outlineLevel="0" collapsed="false">
      <c r="A1681" s="61" t="n">
        <v>1685</v>
      </c>
      <c r="B1681" s="62" t="n">
        <v>44593.6048611111</v>
      </c>
      <c r="C1681" s="63" t="n">
        <f aca="false">YEAR(B1681)</f>
        <v>2022</v>
      </c>
      <c r="D1681" s="32" t="s">
        <v>277</v>
      </c>
      <c r="E1681" s="64" t="n">
        <v>17599.75</v>
      </c>
      <c r="F1681" s="65" t="n">
        <v>-0.0003</v>
      </c>
      <c r="G1681" s="66" t="n">
        <v>-5.279925</v>
      </c>
      <c r="H1681" s="67" t="n">
        <f aca="false">E1681+IF(D1681="Long",1,-1)*G1681</f>
        <v>17594.470075</v>
      </c>
      <c r="I1681" s="68" t="n">
        <f aca="false">Assumptions!$B$58</f>
        <v>5.35750011455817</v>
      </c>
      <c r="J1681" s="68" t="n">
        <f aca="false">INDEX(Yearly!$D$5:$D$22,MATCH(C1681,Yearly!$A$5:$A$22,0))</f>
        <v>0.431476519293275</v>
      </c>
      <c r="K1681" s="68" t="n">
        <f aca="false">G1681-I1681-J1681</f>
        <v>-11.0689016338514</v>
      </c>
      <c r="L1681" s="69" t="n">
        <f aca="false">(I1681+J1681)/Assumptions!$B$8</f>
        <v>0.000255257700812932</v>
      </c>
      <c r="M1681" s="70" t="n">
        <f aca="false">F1681-L1681</f>
        <v>-0.000555257700812932</v>
      </c>
      <c r="N1681" s="71" t="n">
        <f aca="false">G1681*Assumptions!$B$7</f>
        <v>-41526.610125</v>
      </c>
      <c r="O1681" s="71" t="n">
        <f aca="false">K1681*Assumptions!$B$7</f>
        <v>-87056.9113502416</v>
      </c>
      <c r="P1681" s="68" t="n">
        <f aca="false">P1680+G1681</f>
        <v>30198.760525</v>
      </c>
      <c r="Q1681" s="68" t="n">
        <f aca="false">MAX(Q1680,P1681)</f>
        <v>30759.088885</v>
      </c>
      <c r="R1681" s="68" t="n">
        <f aca="false">Q1681-P1681</f>
        <v>560.328359999996</v>
      </c>
      <c r="S1681" s="68" t="n">
        <f aca="false">S1680+K1681</f>
        <v>20365.15895567</v>
      </c>
      <c r="T1681" s="68" t="n">
        <f aca="false">MAX(T1680,S1681)</f>
        <v>20954.4321988393</v>
      </c>
      <c r="U1681" s="68" t="n">
        <f aca="false">T1681-S1681</f>
        <v>589.273243169257</v>
      </c>
      <c r="V1681" s="70" t="n">
        <f aca="false">V1680+F1681</f>
        <v>3.78690000000001</v>
      </c>
      <c r="W1681" s="70" t="n">
        <f aca="false">MAX(W1680,V1681)</f>
        <v>3.81930000000001</v>
      </c>
      <c r="X1681" s="70" t="n">
        <f aca="false">W1681-V1681</f>
        <v>0.0324000000000004</v>
      </c>
      <c r="Y1681" s="70" t="n">
        <f aca="false">Y1680+M1681</f>
        <v>3.35329960979983</v>
      </c>
      <c r="Z1681" s="70" t="n">
        <f aca="false">MAX(Z1680,Y1681)</f>
        <v>3.3869758983039</v>
      </c>
      <c r="AA1681" s="70" t="n">
        <f aca="false">Z1681-Y1681</f>
        <v>0.0336762885040649</v>
      </c>
      <c r="AB1681" s="72" t="n">
        <f aca="false">AB1680*(1+F1681)</f>
        <v>35.401547803174</v>
      </c>
      <c r="AC1681" s="73" t="n">
        <f aca="false">MAX(AC1680,AB1681)</f>
        <v>36.5748776847423</v>
      </c>
      <c r="AD1681" s="70" t="n">
        <f aca="false">1-AB1681/AC1681</f>
        <v>0.0320802134099195</v>
      </c>
      <c r="AE1681" s="73" t="n">
        <f aca="false">AE1680*(1+M1681)</f>
        <v>22.9650268345252</v>
      </c>
      <c r="AF1681" s="73" t="n">
        <f aca="false">MAX(AF1680,AE1681)</f>
        <v>23.7566710229092</v>
      </c>
      <c r="AG1681" s="70" t="n">
        <f aca="false">1-AE1681/AF1681</f>
        <v>0.0333230269350687</v>
      </c>
      <c r="AH1681" s="74" t="n">
        <f aca="false">IF(R1681&gt;0,AH1680+1,0)</f>
        <v>5</v>
      </c>
      <c r="AI1681" s="74" t="n">
        <f aca="false">IF(U1681&gt;0,AI1680+1,0)</f>
        <v>5</v>
      </c>
      <c r="AJ1681" s="74" t="n">
        <f aca="false">IF(G1681&gt;0,AJ1680+1,0)</f>
        <v>0</v>
      </c>
      <c r="AK1681" s="74" t="n">
        <f aca="false">IF(G1681&lt;=0,AK1680+1,0)</f>
        <v>5</v>
      </c>
      <c r="AL1681" s="74" t="n">
        <f aca="false">IF(K1681&gt;0,AL1680+1,0)</f>
        <v>0</v>
      </c>
      <c r="AM1681" s="74" t="n">
        <f aca="false">IF(K1681&lt;=0,AM1680+1,0)</f>
        <v>5</v>
      </c>
    </row>
    <row r="1682" customFormat="false" ht="15" hidden="false" customHeight="false" outlineLevel="0" collapsed="false">
      <c r="A1682" s="61" t="n">
        <v>1686</v>
      </c>
      <c r="B1682" s="62" t="n">
        <v>44596.3854166667</v>
      </c>
      <c r="C1682" s="63" t="n">
        <f aca="false">YEAR(B1682)</f>
        <v>2022</v>
      </c>
      <c r="D1682" s="32" t="s">
        <v>276</v>
      </c>
      <c r="E1682" s="64" t="n">
        <v>17593.9</v>
      </c>
      <c r="F1682" s="65" t="n">
        <v>0.0028</v>
      </c>
      <c r="G1682" s="66" t="n">
        <v>49.26292</v>
      </c>
      <c r="H1682" s="67" t="n">
        <f aca="false">E1682+IF(D1682="Long",1,-1)*G1682</f>
        <v>17544.63708</v>
      </c>
      <c r="I1682" s="68" t="n">
        <f aca="false">Assumptions!$B$58</f>
        <v>5.35750011455817</v>
      </c>
      <c r="J1682" s="68" t="n">
        <f aca="false">INDEX(Yearly!$D$5:$D$22,MATCH(C1682,Yearly!$A$5:$A$22,0))</f>
        <v>0.431476519293275</v>
      </c>
      <c r="K1682" s="68" t="n">
        <f aca="false">G1682-I1682-J1682</f>
        <v>43.4739433661486</v>
      </c>
      <c r="L1682" s="69" t="n">
        <f aca="false">(I1682+J1682)/Assumptions!$B$8</f>
        <v>0.000255257700812932</v>
      </c>
      <c r="M1682" s="70" t="n">
        <f aca="false">F1682-L1682</f>
        <v>0.00254474229918707</v>
      </c>
      <c r="N1682" s="71" t="n">
        <f aca="false">G1682*Assumptions!$B$7</f>
        <v>387452.8658</v>
      </c>
      <c r="O1682" s="71" t="n">
        <f aca="false">K1682*Assumptions!$B$7</f>
        <v>341922.564574758</v>
      </c>
      <c r="P1682" s="68" t="n">
        <f aca="false">P1681+G1682</f>
        <v>30248.023445</v>
      </c>
      <c r="Q1682" s="68" t="n">
        <f aca="false">MAX(Q1681,P1682)</f>
        <v>30759.088885</v>
      </c>
      <c r="R1682" s="68" t="n">
        <f aca="false">Q1682-P1682</f>
        <v>511.065439999995</v>
      </c>
      <c r="S1682" s="68" t="n">
        <f aca="false">S1681+K1682</f>
        <v>20408.6328990362</v>
      </c>
      <c r="T1682" s="68" t="n">
        <f aca="false">MAX(T1681,S1682)</f>
        <v>20954.4321988393</v>
      </c>
      <c r="U1682" s="68" t="n">
        <f aca="false">T1682-S1682</f>
        <v>545.799299803108</v>
      </c>
      <c r="V1682" s="70" t="n">
        <f aca="false">V1681+F1682</f>
        <v>3.78970000000001</v>
      </c>
      <c r="W1682" s="70" t="n">
        <f aca="false">MAX(W1681,V1682)</f>
        <v>3.81930000000001</v>
      </c>
      <c r="X1682" s="70" t="n">
        <f aca="false">W1682-V1682</f>
        <v>0.0296000000000003</v>
      </c>
      <c r="Y1682" s="70" t="n">
        <f aca="false">Y1681+M1682</f>
        <v>3.35584435209902</v>
      </c>
      <c r="Z1682" s="70" t="n">
        <f aca="false">MAX(Z1681,Y1682)</f>
        <v>3.3869758983039</v>
      </c>
      <c r="AA1682" s="70" t="n">
        <f aca="false">Z1682-Y1682</f>
        <v>0.031131546204878</v>
      </c>
      <c r="AB1682" s="72" t="n">
        <f aca="false">AB1681*(1+F1682)</f>
        <v>35.5006721370229</v>
      </c>
      <c r="AC1682" s="73" t="n">
        <f aca="false">MAX(AC1681,AB1682)</f>
        <v>36.5748776847423</v>
      </c>
      <c r="AD1682" s="70" t="n">
        <f aca="false">1-AB1682/AC1682</f>
        <v>0.0293700380074674</v>
      </c>
      <c r="AE1682" s="73" t="n">
        <f aca="false">AE1681*(1+M1682)</f>
        <v>23.023466909713</v>
      </c>
      <c r="AF1682" s="73" t="n">
        <f aca="false">MAX(AF1681,AE1682)</f>
        <v>23.7566710229092</v>
      </c>
      <c r="AG1682" s="70" t="n">
        <f aca="false">1-AE1682/AF1682</f>
        <v>0.0308630831520602</v>
      </c>
      <c r="AH1682" s="74" t="n">
        <f aca="false">IF(R1682&gt;0,AH1681+1,0)</f>
        <v>6</v>
      </c>
      <c r="AI1682" s="74" t="n">
        <f aca="false">IF(U1682&gt;0,AI1681+1,0)</f>
        <v>6</v>
      </c>
      <c r="AJ1682" s="74" t="n">
        <f aca="false">IF(G1682&gt;0,AJ1681+1,0)</f>
        <v>1</v>
      </c>
      <c r="AK1682" s="74" t="n">
        <f aca="false">IF(G1682&lt;=0,AK1681+1,0)</f>
        <v>0</v>
      </c>
      <c r="AL1682" s="74" t="n">
        <f aca="false">IF(K1682&gt;0,AL1681+1,0)</f>
        <v>1</v>
      </c>
      <c r="AM1682" s="74" t="n">
        <f aca="false">IF(K1682&lt;=0,AM1681+1,0)</f>
        <v>0</v>
      </c>
    </row>
    <row r="1683" customFormat="false" ht="15" hidden="false" customHeight="false" outlineLevel="0" collapsed="false">
      <c r="A1683" s="61" t="n">
        <v>1687</v>
      </c>
      <c r="B1683" s="62" t="n">
        <v>44596.59375</v>
      </c>
      <c r="C1683" s="63" t="n">
        <f aca="false">YEAR(B1683)</f>
        <v>2022</v>
      </c>
      <c r="D1683" s="32" t="s">
        <v>277</v>
      </c>
      <c r="E1683" s="64" t="n">
        <v>17545.3</v>
      </c>
      <c r="F1683" s="65" t="n">
        <v>-0.003</v>
      </c>
      <c r="G1683" s="66" t="n">
        <v>-52.6359</v>
      </c>
      <c r="H1683" s="67" t="n">
        <f aca="false">E1683+IF(D1683="Long",1,-1)*G1683</f>
        <v>17492.6641</v>
      </c>
      <c r="I1683" s="68" t="n">
        <f aca="false">Assumptions!$B$58</f>
        <v>5.35750011455817</v>
      </c>
      <c r="J1683" s="68" t="n">
        <f aca="false">INDEX(Yearly!$D$5:$D$22,MATCH(C1683,Yearly!$A$5:$A$22,0))</f>
        <v>0.431476519293275</v>
      </c>
      <c r="K1683" s="68" t="n">
        <f aca="false">G1683-I1683-J1683</f>
        <v>-58.4248766338515</v>
      </c>
      <c r="L1683" s="69" t="n">
        <f aca="false">(I1683+J1683)/Assumptions!$B$8</f>
        <v>0.000255257700812932</v>
      </c>
      <c r="M1683" s="70" t="n">
        <f aca="false">F1683-L1683</f>
        <v>-0.00325525770081293</v>
      </c>
      <c r="N1683" s="71" t="n">
        <f aca="false">G1683*Assumptions!$B$7</f>
        <v>-413981.3535</v>
      </c>
      <c r="O1683" s="71" t="n">
        <f aca="false">K1683*Assumptions!$B$7</f>
        <v>-459511.654725242</v>
      </c>
      <c r="P1683" s="68" t="n">
        <f aca="false">P1682+G1683</f>
        <v>30195.387545</v>
      </c>
      <c r="Q1683" s="68" t="n">
        <f aca="false">MAX(Q1682,P1683)</f>
        <v>30759.088885</v>
      </c>
      <c r="R1683" s="68" t="n">
        <f aca="false">Q1683-P1683</f>
        <v>563.701339999996</v>
      </c>
      <c r="S1683" s="68" t="n">
        <f aca="false">S1682+K1683</f>
        <v>20350.2080224023</v>
      </c>
      <c r="T1683" s="68" t="n">
        <f aca="false">MAX(T1682,S1683)</f>
        <v>20954.4321988393</v>
      </c>
      <c r="U1683" s="68" t="n">
        <f aca="false">T1683-S1683</f>
        <v>604.224176436957</v>
      </c>
      <c r="V1683" s="70" t="n">
        <f aca="false">V1682+F1683</f>
        <v>3.78670000000001</v>
      </c>
      <c r="W1683" s="70" t="n">
        <f aca="false">MAX(W1682,V1683)</f>
        <v>3.81930000000001</v>
      </c>
      <c r="X1683" s="70" t="n">
        <f aca="false">W1683-V1683</f>
        <v>0.0326000000000004</v>
      </c>
      <c r="Y1683" s="70" t="n">
        <f aca="false">Y1682+M1683</f>
        <v>3.35258909439821</v>
      </c>
      <c r="Z1683" s="70" t="n">
        <f aca="false">MAX(Z1682,Y1683)</f>
        <v>3.3869758983039</v>
      </c>
      <c r="AA1683" s="70" t="n">
        <f aca="false">Z1683-Y1683</f>
        <v>0.0343868039056909</v>
      </c>
      <c r="AB1683" s="72" t="n">
        <f aca="false">AB1682*(1+F1683)</f>
        <v>35.3941701206119</v>
      </c>
      <c r="AC1683" s="73" t="n">
        <f aca="false">MAX(AC1682,AB1683)</f>
        <v>36.5748776847423</v>
      </c>
      <c r="AD1683" s="70" t="n">
        <f aca="false">1-AB1683/AC1683</f>
        <v>0.0322819278934451</v>
      </c>
      <c r="AE1683" s="73" t="n">
        <f aca="false">AE1682*(1+M1683)</f>
        <v>22.9485195917558</v>
      </c>
      <c r="AF1683" s="73" t="n">
        <f aca="false">MAX(AF1682,AE1683)</f>
        <v>23.7566710229092</v>
      </c>
      <c r="AG1683" s="70" t="n">
        <f aca="false">1-AE1683/AF1683</f>
        <v>0.0340178735637715</v>
      </c>
      <c r="AH1683" s="74" t="n">
        <f aca="false">IF(R1683&gt;0,AH1682+1,0)</f>
        <v>7</v>
      </c>
      <c r="AI1683" s="74" t="n">
        <f aca="false">IF(U1683&gt;0,AI1682+1,0)</f>
        <v>7</v>
      </c>
      <c r="AJ1683" s="74" t="n">
        <f aca="false">IF(G1683&gt;0,AJ1682+1,0)</f>
        <v>0</v>
      </c>
      <c r="AK1683" s="74" t="n">
        <f aca="false">IF(G1683&lt;=0,AK1682+1,0)</f>
        <v>1</v>
      </c>
      <c r="AL1683" s="74" t="n">
        <f aca="false">IF(K1683&gt;0,AL1682+1,0)</f>
        <v>0</v>
      </c>
      <c r="AM1683" s="74" t="n">
        <f aca="false">IF(K1683&lt;=0,AM1682+1,0)</f>
        <v>1</v>
      </c>
    </row>
    <row r="1684" customFormat="false" ht="15" hidden="false" customHeight="false" outlineLevel="0" collapsed="false">
      <c r="A1684" s="61" t="n">
        <v>1688</v>
      </c>
      <c r="B1684" s="62" t="n">
        <v>44596.6201388889</v>
      </c>
      <c r="C1684" s="63" t="n">
        <f aca="false">YEAR(B1684)</f>
        <v>2022</v>
      </c>
      <c r="D1684" s="32" t="s">
        <v>276</v>
      </c>
      <c r="E1684" s="64" t="n">
        <v>17492.2</v>
      </c>
      <c r="F1684" s="65" t="n">
        <v>0.0057</v>
      </c>
      <c r="G1684" s="66" t="n">
        <v>99.70554</v>
      </c>
      <c r="H1684" s="67" t="n">
        <f aca="false">E1684+IF(D1684="Long",1,-1)*G1684</f>
        <v>17392.49446</v>
      </c>
      <c r="I1684" s="68" t="n">
        <f aca="false">Assumptions!$B$58</f>
        <v>5.35750011455817</v>
      </c>
      <c r="J1684" s="68" t="n">
        <f aca="false">INDEX(Yearly!$D$5:$D$22,MATCH(C1684,Yearly!$A$5:$A$22,0))</f>
        <v>0.431476519293275</v>
      </c>
      <c r="K1684" s="68" t="n">
        <f aca="false">G1684-I1684-J1684</f>
        <v>93.9165633661486</v>
      </c>
      <c r="L1684" s="69" t="n">
        <f aca="false">(I1684+J1684)/Assumptions!$B$8</f>
        <v>0.000255257700812932</v>
      </c>
      <c r="M1684" s="70" t="n">
        <f aca="false">F1684-L1684</f>
        <v>0.00544474229918707</v>
      </c>
      <c r="N1684" s="71" t="n">
        <f aca="false">G1684*Assumptions!$B$7</f>
        <v>784184.0721</v>
      </c>
      <c r="O1684" s="71" t="n">
        <f aca="false">K1684*Assumptions!$B$7</f>
        <v>738653.770874759</v>
      </c>
      <c r="P1684" s="68" t="n">
        <f aca="false">P1683+G1684</f>
        <v>30295.093085</v>
      </c>
      <c r="Q1684" s="68" t="n">
        <f aca="false">MAX(Q1683,P1684)</f>
        <v>30759.088885</v>
      </c>
      <c r="R1684" s="68" t="n">
        <f aca="false">Q1684-P1684</f>
        <v>463.995799999997</v>
      </c>
      <c r="S1684" s="68" t="n">
        <f aca="false">S1683+K1684</f>
        <v>20444.1245857684</v>
      </c>
      <c r="T1684" s="68" t="n">
        <f aca="false">MAX(T1683,S1684)</f>
        <v>20954.4321988393</v>
      </c>
      <c r="U1684" s="68" t="n">
        <f aca="false">T1684-S1684</f>
        <v>510.307613070811</v>
      </c>
      <c r="V1684" s="70" t="n">
        <f aca="false">V1683+F1684</f>
        <v>3.79240000000001</v>
      </c>
      <c r="W1684" s="70" t="n">
        <f aca="false">MAX(W1683,V1684)</f>
        <v>3.81930000000001</v>
      </c>
      <c r="X1684" s="70" t="n">
        <f aca="false">W1684-V1684</f>
        <v>0.0269000000000004</v>
      </c>
      <c r="Y1684" s="70" t="n">
        <f aca="false">Y1683+M1684</f>
        <v>3.35803383669739</v>
      </c>
      <c r="Z1684" s="70" t="n">
        <f aca="false">MAX(Z1683,Y1684)</f>
        <v>3.3869758983039</v>
      </c>
      <c r="AA1684" s="70" t="n">
        <f aca="false">Z1684-Y1684</f>
        <v>0.0289420616065037</v>
      </c>
      <c r="AB1684" s="72" t="n">
        <f aca="false">AB1683*(1+F1684)</f>
        <v>35.5959168902993</v>
      </c>
      <c r="AC1684" s="73" t="n">
        <f aca="false">MAX(AC1683,AB1684)</f>
        <v>36.5748776847423</v>
      </c>
      <c r="AD1684" s="70" t="n">
        <f aca="false">1-AB1684/AC1684</f>
        <v>0.0267659348824376</v>
      </c>
      <c r="AE1684" s="73" t="n">
        <f aca="false">AE1683*(1+M1684)</f>
        <v>23.0734683670807</v>
      </c>
      <c r="AF1684" s="73" t="n">
        <f aca="false">MAX(AF1683,AE1684)</f>
        <v>23.7566710229092</v>
      </c>
      <c r="AG1684" s="70" t="n">
        <f aca="false">1-AE1684/AF1684</f>
        <v>0.0287583498197055</v>
      </c>
      <c r="AH1684" s="74" t="n">
        <f aca="false">IF(R1684&gt;0,AH1683+1,0)</f>
        <v>8</v>
      </c>
      <c r="AI1684" s="74" t="n">
        <f aca="false">IF(U1684&gt;0,AI1683+1,0)</f>
        <v>8</v>
      </c>
      <c r="AJ1684" s="74" t="n">
        <f aca="false">IF(G1684&gt;0,AJ1683+1,0)</f>
        <v>1</v>
      </c>
      <c r="AK1684" s="74" t="n">
        <f aca="false">IF(G1684&lt;=0,AK1683+1,0)</f>
        <v>0</v>
      </c>
      <c r="AL1684" s="74" t="n">
        <f aca="false">IF(K1684&gt;0,AL1683+1,0)</f>
        <v>1</v>
      </c>
      <c r="AM1684" s="74" t="n">
        <f aca="false">IF(K1684&lt;=0,AM1683+1,0)</f>
        <v>0</v>
      </c>
    </row>
    <row r="1685" customFormat="false" ht="15" hidden="false" customHeight="false" outlineLevel="0" collapsed="false">
      <c r="A1685" s="61" t="n">
        <v>1689</v>
      </c>
      <c r="B1685" s="62" t="n">
        <v>44601.40625</v>
      </c>
      <c r="C1685" s="63" t="n">
        <f aca="false">YEAR(B1685)</f>
        <v>2022</v>
      </c>
      <c r="D1685" s="32" t="s">
        <v>277</v>
      </c>
      <c r="E1685" s="64" t="n">
        <v>17392</v>
      </c>
      <c r="F1685" s="65" t="n">
        <v>0.0008</v>
      </c>
      <c r="G1685" s="66" t="n">
        <v>13.9136</v>
      </c>
      <c r="H1685" s="67" t="n">
        <f aca="false">E1685+IF(D1685="Long",1,-1)*G1685</f>
        <v>17405.9136</v>
      </c>
      <c r="I1685" s="68" t="n">
        <f aca="false">Assumptions!$B$58</f>
        <v>5.35750011455817</v>
      </c>
      <c r="J1685" s="68" t="n">
        <f aca="false">INDEX(Yearly!$D$5:$D$22,MATCH(C1685,Yearly!$A$5:$A$22,0))</f>
        <v>0.431476519293275</v>
      </c>
      <c r="K1685" s="68" t="n">
        <f aca="false">G1685-I1685-J1685</f>
        <v>8.12462336614856</v>
      </c>
      <c r="L1685" s="69" t="n">
        <f aca="false">(I1685+J1685)/Assumptions!$B$8</f>
        <v>0.000255257700812932</v>
      </c>
      <c r="M1685" s="70" t="n">
        <f aca="false">F1685-L1685</f>
        <v>0.000544742299187068</v>
      </c>
      <c r="N1685" s="71" t="n">
        <f aca="false">G1685*Assumptions!$B$7</f>
        <v>109430.464</v>
      </c>
      <c r="O1685" s="71" t="n">
        <f aca="false">K1685*Assumptions!$B$7</f>
        <v>63900.1627747584</v>
      </c>
      <c r="P1685" s="68" t="n">
        <f aca="false">P1684+G1685</f>
        <v>30309.006685</v>
      </c>
      <c r="Q1685" s="68" t="n">
        <f aca="false">MAX(Q1684,P1685)</f>
        <v>30759.088885</v>
      </c>
      <c r="R1685" s="68" t="n">
        <f aca="false">Q1685-P1685</f>
        <v>450.082199999997</v>
      </c>
      <c r="S1685" s="68" t="n">
        <f aca="false">S1684+K1685</f>
        <v>20452.2492091346</v>
      </c>
      <c r="T1685" s="68" t="n">
        <f aca="false">MAX(T1684,S1685)</f>
        <v>20954.4321988393</v>
      </c>
      <c r="U1685" s="68" t="n">
        <f aca="false">T1685-S1685</f>
        <v>502.182989704663</v>
      </c>
      <c r="V1685" s="70" t="n">
        <f aca="false">V1684+F1685</f>
        <v>3.79320000000001</v>
      </c>
      <c r="W1685" s="70" t="n">
        <f aca="false">MAX(W1684,V1685)</f>
        <v>3.81930000000001</v>
      </c>
      <c r="X1685" s="70" t="n">
        <f aca="false">W1685-V1685</f>
        <v>0.0261000000000005</v>
      </c>
      <c r="Y1685" s="70" t="n">
        <f aca="false">Y1684+M1685</f>
        <v>3.35857857899658</v>
      </c>
      <c r="Z1685" s="70" t="n">
        <f aca="false">MAX(Z1684,Y1685)</f>
        <v>3.3869758983039</v>
      </c>
      <c r="AA1685" s="70" t="n">
        <f aca="false">Z1685-Y1685</f>
        <v>0.0283973193073166</v>
      </c>
      <c r="AB1685" s="72" t="n">
        <f aca="false">AB1684*(1+F1685)</f>
        <v>35.6243936238116</v>
      </c>
      <c r="AC1685" s="73" t="n">
        <f aca="false">MAX(AC1684,AB1685)</f>
        <v>36.5748776847423</v>
      </c>
      <c r="AD1685" s="70" t="n">
        <f aca="false">1-AB1685/AC1685</f>
        <v>0.0259873476303437</v>
      </c>
      <c r="AE1685" s="73" t="n">
        <f aca="false">AE1684*(1+M1685)</f>
        <v>23.0860374612892</v>
      </c>
      <c r="AF1685" s="73" t="n">
        <f aca="false">MAX(AF1684,AE1685)</f>
        <v>23.7566710229092</v>
      </c>
      <c r="AG1685" s="70" t="n">
        <f aca="false">1-AE1685/AF1685</f>
        <v>0.02822927341012</v>
      </c>
      <c r="AH1685" s="74" t="n">
        <f aca="false">IF(R1685&gt;0,AH1684+1,0)</f>
        <v>9</v>
      </c>
      <c r="AI1685" s="74" t="n">
        <f aca="false">IF(U1685&gt;0,AI1684+1,0)</f>
        <v>9</v>
      </c>
      <c r="AJ1685" s="74" t="n">
        <f aca="false">IF(G1685&gt;0,AJ1684+1,0)</f>
        <v>2</v>
      </c>
      <c r="AK1685" s="74" t="n">
        <f aca="false">IF(G1685&lt;=0,AK1684+1,0)</f>
        <v>0</v>
      </c>
      <c r="AL1685" s="74" t="n">
        <f aca="false">IF(K1685&gt;0,AL1684+1,0)</f>
        <v>2</v>
      </c>
      <c r="AM1685" s="74" t="n">
        <f aca="false">IF(K1685&lt;=0,AM1684+1,0)</f>
        <v>0</v>
      </c>
    </row>
    <row r="1686" customFormat="false" ht="15" hidden="false" customHeight="false" outlineLevel="0" collapsed="false">
      <c r="A1686" s="61" t="n">
        <v>1690</v>
      </c>
      <c r="B1686" s="62" t="n">
        <v>44603.40625</v>
      </c>
      <c r="C1686" s="63" t="n">
        <f aca="false">YEAR(B1686)</f>
        <v>2022</v>
      </c>
      <c r="D1686" s="32" t="s">
        <v>276</v>
      </c>
      <c r="E1686" s="64" t="n">
        <v>17405.7</v>
      </c>
      <c r="F1686" s="65" t="n">
        <v>-0.0022</v>
      </c>
      <c r="G1686" s="66" t="n">
        <v>-38.29254</v>
      </c>
      <c r="H1686" s="67" t="n">
        <f aca="false">E1686+IF(D1686="Long",1,-1)*G1686</f>
        <v>17443.99254</v>
      </c>
      <c r="I1686" s="68" t="n">
        <f aca="false">Assumptions!$B$58</f>
        <v>5.35750011455817</v>
      </c>
      <c r="J1686" s="68" t="n">
        <f aca="false">INDEX(Yearly!$D$5:$D$22,MATCH(C1686,Yearly!$A$5:$A$22,0))</f>
        <v>0.431476519293275</v>
      </c>
      <c r="K1686" s="68" t="n">
        <f aca="false">G1686-I1686-J1686</f>
        <v>-44.0815166338515</v>
      </c>
      <c r="L1686" s="69" t="n">
        <f aca="false">(I1686+J1686)/Assumptions!$B$8</f>
        <v>0.000255257700812932</v>
      </c>
      <c r="M1686" s="70" t="n">
        <f aca="false">F1686-L1686</f>
        <v>-0.00245525770081293</v>
      </c>
      <c r="N1686" s="71" t="n">
        <f aca="false">G1686*Assumptions!$B$7</f>
        <v>-301170.8271</v>
      </c>
      <c r="O1686" s="71" t="n">
        <f aca="false">K1686*Assumptions!$B$7</f>
        <v>-346701.128325242</v>
      </c>
      <c r="P1686" s="68" t="n">
        <f aca="false">P1685+G1686</f>
        <v>30270.714145</v>
      </c>
      <c r="Q1686" s="68" t="n">
        <f aca="false">MAX(Q1685,P1686)</f>
        <v>30759.088885</v>
      </c>
      <c r="R1686" s="68" t="n">
        <f aca="false">Q1686-P1686</f>
        <v>488.374739999996</v>
      </c>
      <c r="S1686" s="68" t="n">
        <f aca="false">S1685+K1686</f>
        <v>20408.1676925007</v>
      </c>
      <c r="T1686" s="68" t="n">
        <f aca="false">MAX(T1685,S1686)</f>
        <v>20954.4321988393</v>
      </c>
      <c r="U1686" s="68" t="n">
        <f aca="false">T1686-S1686</f>
        <v>546.264506338514</v>
      </c>
      <c r="V1686" s="70" t="n">
        <f aca="false">V1685+F1686</f>
        <v>3.79100000000001</v>
      </c>
      <c r="W1686" s="70" t="n">
        <f aca="false">MAX(W1685,V1686)</f>
        <v>3.81930000000001</v>
      </c>
      <c r="X1686" s="70" t="n">
        <f aca="false">W1686-V1686</f>
        <v>0.0283000000000007</v>
      </c>
      <c r="Y1686" s="70" t="n">
        <f aca="false">Y1685+M1686</f>
        <v>3.35612332129577</v>
      </c>
      <c r="Z1686" s="70" t="n">
        <f aca="false">MAX(Z1685,Y1686)</f>
        <v>3.3869758983039</v>
      </c>
      <c r="AA1686" s="70" t="n">
        <f aca="false">Z1686-Y1686</f>
        <v>0.0308525770081296</v>
      </c>
      <c r="AB1686" s="72" t="n">
        <f aca="false">AB1685*(1+F1686)</f>
        <v>35.5460199578392</v>
      </c>
      <c r="AC1686" s="73" t="n">
        <f aca="false">MAX(AC1685,AB1686)</f>
        <v>36.5748776847423</v>
      </c>
      <c r="AD1686" s="70" t="n">
        <f aca="false">1-AB1686/AC1686</f>
        <v>0.028130175465557</v>
      </c>
      <c r="AE1686" s="73" t="n">
        <f aca="false">AE1685*(1+M1686)</f>
        <v>23.0293552900311</v>
      </c>
      <c r="AF1686" s="73" t="n">
        <f aca="false">MAX(AF1685,AE1686)</f>
        <v>23.7566710229092</v>
      </c>
      <c r="AG1686" s="70" t="n">
        <f aca="false">1-AE1686/AF1686</f>
        <v>0.0306152209700044</v>
      </c>
      <c r="AH1686" s="74" t="n">
        <f aca="false">IF(R1686&gt;0,AH1685+1,0)</f>
        <v>10</v>
      </c>
      <c r="AI1686" s="74" t="n">
        <f aca="false">IF(U1686&gt;0,AI1685+1,0)</f>
        <v>10</v>
      </c>
      <c r="AJ1686" s="74" t="n">
        <f aca="false">IF(G1686&gt;0,AJ1685+1,0)</f>
        <v>0</v>
      </c>
      <c r="AK1686" s="74" t="n">
        <f aca="false">IF(G1686&lt;=0,AK1685+1,0)</f>
        <v>1</v>
      </c>
      <c r="AL1686" s="74" t="n">
        <f aca="false">IF(K1686&gt;0,AL1685+1,0)</f>
        <v>0</v>
      </c>
      <c r="AM1686" s="74" t="n">
        <f aca="false">IF(K1686&lt;=0,AM1685+1,0)</f>
        <v>1</v>
      </c>
    </row>
    <row r="1687" customFormat="false" ht="15" hidden="false" customHeight="false" outlineLevel="0" collapsed="false">
      <c r="A1687" s="61" t="n">
        <v>1691</v>
      </c>
      <c r="B1687" s="62" t="n">
        <v>44603.5729166667</v>
      </c>
      <c r="C1687" s="63" t="n">
        <f aca="false">YEAR(B1687)</f>
        <v>2022</v>
      </c>
      <c r="D1687" s="32" t="s">
        <v>277</v>
      </c>
      <c r="E1687" s="64" t="n">
        <v>17444.1</v>
      </c>
      <c r="F1687" s="65" t="n">
        <v>-0.0054</v>
      </c>
      <c r="G1687" s="66" t="n">
        <v>-94.19814</v>
      </c>
      <c r="H1687" s="67" t="n">
        <f aca="false">E1687+IF(D1687="Long",1,-1)*G1687</f>
        <v>17349.90186</v>
      </c>
      <c r="I1687" s="68" t="n">
        <f aca="false">Assumptions!$B$58</f>
        <v>5.35750011455817</v>
      </c>
      <c r="J1687" s="68" t="n">
        <f aca="false">INDEX(Yearly!$D$5:$D$22,MATCH(C1687,Yearly!$A$5:$A$22,0))</f>
        <v>0.431476519293275</v>
      </c>
      <c r="K1687" s="68" t="n">
        <f aca="false">G1687-I1687-J1687</f>
        <v>-99.9871166338514</v>
      </c>
      <c r="L1687" s="69" t="n">
        <f aca="false">(I1687+J1687)/Assumptions!$B$8</f>
        <v>0.000255257700812932</v>
      </c>
      <c r="M1687" s="70" t="n">
        <f aca="false">F1687-L1687</f>
        <v>-0.00565525770081293</v>
      </c>
      <c r="N1687" s="71" t="n">
        <f aca="false">G1687*Assumptions!$B$7</f>
        <v>-740868.3711</v>
      </c>
      <c r="O1687" s="71" t="n">
        <f aca="false">K1687*Assumptions!$B$7</f>
        <v>-786398.672325242</v>
      </c>
      <c r="P1687" s="68" t="n">
        <f aca="false">P1686+G1687</f>
        <v>30176.516005</v>
      </c>
      <c r="Q1687" s="68" t="n">
        <f aca="false">MAX(Q1686,P1687)</f>
        <v>30759.088885</v>
      </c>
      <c r="R1687" s="68" t="n">
        <f aca="false">Q1687-P1687</f>
        <v>582.572879999996</v>
      </c>
      <c r="S1687" s="68" t="n">
        <f aca="false">S1686+K1687</f>
        <v>20308.1805758669</v>
      </c>
      <c r="T1687" s="68" t="n">
        <f aca="false">MAX(T1686,S1687)</f>
        <v>20954.4321988393</v>
      </c>
      <c r="U1687" s="68" t="n">
        <f aca="false">T1687-S1687</f>
        <v>646.251622972366</v>
      </c>
      <c r="V1687" s="70" t="n">
        <f aca="false">V1686+F1687</f>
        <v>3.78560000000001</v>
      </c>
      <c r="W1687" s="70" t="n">
        <f aca="false">MAX(W1686,V1687)</f>
        <v>3.81930000000001</v>
      </c>
      <c r="X1687" s="70" t="n">
        <f aca="false">W1687-V1687</f>
        <v>0.0337000000000005</v>
      </c>
      <c r="Y1687" s="70" t="n">
        <f aca="false">Y1686+M1687</f>
        <v>3.35046806359495</v>
      </c>
      <c r="Z1687" s="70" t="n">
        <f aca="false">MAX(Z1686,Y1687)</f>
        <v>3.3869758983039</v>
      </c>
      <c r="AA1687" s="70" t="n">
        <f aca="false">Z1687-Y1687</f>
        <v>0.0365078347089427</v>
      </c>
      <c r="AB1687" s="72" t="n">
        <f aca="false">AB1686*(1+F1687)</f>
        <v>35.3540714500669</v>
      </c>
      <c r="AC1687" s="73" t="n">
        <f aca="false">MAX(AC1686,AB1687)</f>
        <v>36.5748776847423</v>
      </c>
      <c r="AD1687" s="70" t="n">
        <f aca="false">1-AB1687/AC1687</f>
        <v>0.0333782725180429</v>
      </c>
      <c r="AE1687" s="73" t="n">
        <f aca="false">AE1686*(1+M1687)</f>
        <v>22.8991183511824</v>
      </c>
      <c r="AF1687" s="73" t="n">
        <f aca="false">MAX(AF1686,AE1687)</f>
        <v>23.7566710229092</v>
      </c>
      <c r="AG1687" s="70" t="n">
        <f aca="false">1-AE1687/AF1687</f>
        <v>0.0360973417066645</v>
      </c>
      <c r="AH1687" s="74" t="n">
        <f aca="false">IF(R1687&gt;0,AH1686+1,0)</f>
        <v>11</v>
      </c>
      <c r="AI1687" s="74" t="n">
        <f aca="false">IF(U1687&gt;0,AI1686+1,0)</f>
        <v>11</v>
      </c>
      <c r="AJ1687" s="74" t="n">
        <f aca="false">IF(G1687&gt;0,AJ1686+1,0)</f>
        <v>0</v>
      </c>
      <c r="AK1687" s="74" t="n">
        <f aca="false">IF(G1687&lt;=0,AK1686+1,0)</f>
        <v>2</v>
      </c>
      <c r="AL1687" s="74" t="n">
        <f aca="false">IF(K1687&gt;0,AL1686+1,0)</f>
        <v>0</v>
      </c>
      <c r="AM1687" s="74" t="n">
        <f aca="false">IF(K1687&lt;=0,AM1686+1,0)</f>
        <v>2</v>
      </c>
    </row>
    <row r="1688" customFormat="false" ht="15" hidden="false" customHeight="false" outlineLevel="0" collapsed="false">
      <c r="A1688" s="61" t="n">
        <v>1692</v>
      </c>
      <c r="B1688" s="62" t="n">
        <v>44603.6194444444</v>
      </c>
      <c r="C1688" s="63" t="n">
        <f aca="false">YEAR(B1688)</f>
        <v>2022</v>
      </c>
      <c r="D1688" s="32" t="s">
        <v>276</v>
      </c>
      <c r="E1688" s="64" t="n">
        <v>17349.2</v>
      </c>
      <c r="F1688" s="65" t="n">
        <v>0.0037</v>
      </c>
      <c r="G1688" s="66" t="n">
        <v>64.19204</v>
      </c>
      <c r="H1688" s="67" t="n">
        <f aca="false">E1688+IF(D1688="Long",1,-1)*G1688</f>
        <v>17285.00796</v>
      </c>
      <c r="I1688" s="68" t="n">
        <f aca="false">Assumptions!$B$58</f>
        <v>5.35750011455817</v>
      </c>
      <c r="J1688" s="68" t="n">
        <f aca="false">INDEX(Yearly!$D$5:$D$22,MATCH(C1688,Yearly!$A$5:$A$22,0))</f>
        <v>0.431476519293275</v>
      </c>
      <c r="K1688" s="68" t="n">
        <f aca="false">G1688-I1688-J1688</f>
        <v>58.4030633661486</v>
      </c>
      <c r="L1688" s="69" t="n">
        <f aca="false">(I1688+J1688)/Assumptions!$B$8</f>
        <v>0.000255257700812932</v>
      </c>
      <c r="M1688" s="70" t="n">
        <f aca="false">F1688-L1688</f>
        <v>0.00344474229918707</v>
      </c>
      <c r="N1688" s="71" t="n">
        <f aca="false">G1688*Assumptions!$B$7</f>
        <v>504870.3946</v>
      </c>
      <c r="O1688" s="71" t="n">
        <f aca="false">K1688*Assumptions!$B$7</f>
        <v>459340.093374758</v>
      </c>
      <c r="P1688" s="68" t="n">
        <f aca="false">P1687+G1688</f>
        <v>30240.708045</v>
      </c>
      <c r="Q1688" s="68" t="n">
        <f aca="false">MAX(Q1687,P1688)</f>
        <v>30759.088885</v>
      </c>
      <c r="R1688" s="68" t="n">
        <f aca="false">Q1688-P1688</f>
        <v>518.380839999994</v>
      </c>
      <c r="S1688" s="68" t="n">
        <f aca="false">S1687+K1688</f>
        <v>20366.583639233</v>
      </c>
      <c r="T1688" s="68" t="n">
        <f aca="false">MAX(T1687,S1688)</f>
        <v>20954.4321988393</v>
      </c>
      <c r="U1688" s="68" t="n">
        <f aca="false">T1688-S1688</f>
        <v>587.848559606216</v>
      </c>
      <c r="V1688" s="70" t="n">
        <f aca="false">V1687+F1688</f>
        <v>3.7893</v>
      </c>
      <c r="W1688" s="70" t="n">
        <f aca="false">MAX(W1687,V1688)</f>
        <v>3.81930000000001</v>
      </c>
      <c r="X1688" s="70" t="n">
        <f aca="false">W1688-V1688</f>
        <v>0.0300000000000007</v>
      </c>
      <c r="Y1688" s="70" t="n">
        <f aca="false">Y1687+M1688</f>
        <v>3.35391280589414</v>
      </c>
      <c r="Z1688" s="70" t="n">
        <f aca="false">MAX(Z1687,Y1688)</f>
        <v>3.3869758983039</v>
      </c>
      <c r="AA1688" s="70" t="n">
        <f aca="false">Z1688-Y1688</f>
        <v>0.0330630924097557</v>
      </c>
      <c r="AB1688" s="72" t="n">
        <f aca="false">AB1687*(1+F1688)</f>
        <v>35.4848815144321</v>
      </c>
      <c r="AC1688" s="73" t="n">
        <f aca="false">MAX(AC1687,AB1688)</f>
        <v>36.5748776847423</v>
      </c>
      <c r="AD1688" s="70" t="n">
        <f aca="false">1-AB1688/AC1688</f>
        <v>0.0298017721263596</v>
      </c>
      <c r="AE1688" s="73" t="n">
        <f aca="false">AE1687*(1+M1688)</f>
        <v>22.9779999127808</v>
      </c>
      <c r="AF1688" s="73" t="n">
        <f aca="false">MAX(AF1687,AE1688)</f>
        <v>23.7566710229092</v>
      </c>
      <c r="AG1688" s="70" t="n">
        <f aca="false">1-AE1688/AF1688</f>
        <v>0.0327769454473427</v>
      </c>
      <c r="AH1688" s="74" t="n">
        <f aca="false">IF(R1688&gt;0,AH1687+1,0)</f>
        <v>12</v>
      </c>
      <c r="AI1688" s="74" t="n">
        <f aca="false">IF(U1688&gt;0,AI1687+1,0)</f>
        <v>12</v>
      </c>
      <c r="AJ1688" s="74" t="n">
        <f aca="false">IF(G1688&gt;0,AJ1687+1,0)</f>
        <v>1</v>
      </c>
      <c r="AK1688" s="74" t="n">
        <f aca="false">IF(G1688&lt;=0,AK1687+1,0)</f>
        <v>0</v>
      </c>
      <c r="AL1688" s="74" t="n">
        <f aca="false">IF(K1688&gt;0,AL1687+1,0)</f>
        <v>1</v>
      </c>
      <c r="AM1688" s="74" t="n">
        <f aca="false">IF(K1688&lt;=0,AM1687+1,0)</f>
        <v>0</v>
      </c>
    </row>
    <row r="1689" customFormat="false" ht="15" hidden="false" customHeight="false" outlineLevel="0" collapsed="false">
      <c r="A1689" s="61" t="n">
        <v>1693</v>
      </c>
      <c r="B1689" s="62" t="n">
        <v>44607.59375</v>
      </c>
      <c r="C1689" s="63" t="n">
        <f aca="false">YEAR(B1689)</f>
        <v>2022</v>
      </c>
      <c r="D1689" s="32" t="s">
        <v>277</v>
      </c>
      <c r="E1689" s="64" t="n">
        <v>17284.95</v>
      </c>
      <c r="F1689" s="65" t="n">
        <v>-0.0025</v>
      </c>
      <c r="G1689" s="66" t="n">
        <v>-43.212375</v>
      </c>
      <c r="H1689" s="67" t="n">
        <f aca="false">E1689+IF(D1689="Long",1,-1)*G1689</f>
        <v>17241.737625</v>
      </c>
      <c r="I1689" s="68" t="n">
        <f aca="false">Assumptions!$B$58</f>
        <v>5.35750011455817</v>
      </c>
      <c r="J1689" s="68" t="n">
        <f aca="false">INDEX(Yearly!$D$5:$D$22,MATCH(C1689,Yearly!$A$5:$A$22,0))</f>
        <v>0.431476519293275</v>
      </c>
      <c r="K1689" s="68" t="n">
        <f aca="false">G1689-I1689-J1689</f>
        <v>-49.0013516338515</v>
      </c>
      <c r="L1689" s="69" t="n">
        <f aca="false">(I1689+J1689)/Assumptions!$B$8</f>
        <v>0.000255257700812932</v>
      </c>
      <c r="M1689" s="70" t="n">
        <f aca="false">F1689-L1689</f>
        <v>-0.00275525770081293</v>
      </c>
      <c r="N1689" s="71" t="n">
        <f aca="false">G1689*Assumptions!$B$7</f>
        <v>-339865.329375</v>
      </c>
      <c r="O1689" s="71" t="n">
        <f aca="false">K1689*Assumptions!$B$7</f>
        <v>-385395.630600242</v>
      </c>
      <c r="P1689" s="68" t="n">
        <f aca="false">P1688+G1689</f>
        <v>30197.49567</v>
      </c>
      <c r="Q1689" s="68" t="n">
        <f aca="false">MAX(Q1688,P1689)</f>
        <v>30759.088885</v>
      </c>
      <c r="R1689" s="68" t="n">
        <f aca="false">Q1689-P1689</f>
        <v>561.593214999994</v>
      </c>
      <c r="S1689" s="68" t="n">
        <f aca="false">S1688+K1689</f>
        <v>20317.5822875992</v>
      </c>
      <c r="T1689" s="68" t="n">
        <f aca="false">MAX(T1688,S1689)</f>
        <v>20954.4321988393</v>
      </c>
      <c r="U1689" s="68" t="n">
        <f aca="false">T1689-S1689</f>
        <v>636.849911240068</v>
      </c>
      <c r="V1689" s="70" t="n">
        <f aca="false">V1688+F1689</f>
        <v>3.78680000000001</v>
      </c>
      <c r="W1689" s="70" t="n">
        <f aca="false">MAX(W1688,V1689)</f>
        <v>3.81930000000001</v>
      </c>
      <c r="X1689" s="70" t="n">
        <f aca="false">W1689-V1689</f>
        <v>0.0325000000000006</v>
      </c>
      <c r="Y1689" s="70" t="n">
        <f aca="false">Y1688+M1689</f>
        <v>3.35115754819333</v>
      </c>
      <c r="Z1689" s="70" t="n">
        <f aca="false">MAX(Z1688,Y1689)</f>
        <v>3.3869758983039</v>
      </c>
      <c r="AA1689" s="70" t="n">
        <f aca="false">Z1689-Y1689</f>
        <v>0.0358183501105684</v>
      </c>
      <c r="AB1689" s="72" t="n">
        <f aca="false">AB1688*(1+F1689)</f>
        <v>35.396169310646</v>
      </c>
      <c r="AC1689" s="73" t="n">
        <f aca="false">MAX(AC1688,AB1689)</f>
        <v>36.5748776847423</v>
      </c>
      <c r="AD1689" s="70" t="n">
        <f aca="false">1-AB1689/AC1689</f>
        <v>0.0322272676960438</v>
      </c>
      <c r="AE1689" s="73" t="n">
        <f aca="false">AE1688*(1+M1689)</f>
        <v>22.9146896015719</v>
      </c>
      <c r="AF1689" s="73" t="n">
        <f aca="false">MAX(AF1688,AE1689)</f>
        <v>23.7566710229092</v>
      </c>
      <c r="AG1689" s="70" t="n">
        <f aca="false">1-AE1689/AF1689</f>
        <v>0.0354418942168027</v>
      </c>
      <c r="AH1689" s="74" t="n">
        <f aca="false">IF(R1689&gt;0,AH1688+1,0)</f>
        <v>13</v>
      </c>
      <c r="AI1689" s="74" t="n">
        <f aca="false">IF(U1689&gt;0,AI1688+1,0)</f>
        <v>13</v>
      </c>
      <c r="AJ1689" s="74" t="n">
        <f aca="false">IF(G1689&gt;0,AJ1688+1,0)</f>
        <v>0</v>
      </c>
      <c r="AK1689" s="74" t="n">
        <f aca="false">IF(G1689&lt;=0,AK1688+1,0)</f>
        <v>1</v>
      </c>
      <c r="AL1689" s="74" t="n">
        <f aca="false">IF(K1689&gt;0,AL1688+1,0)</f>
        <v>0</v>
      </c>
      <c r="AM1689" s="74" t="n">
        <f aca="false">IF(K1689&lt;=0,AM1688+1,0)</f>
        <v>1</v>
      </c>
    </row>
    <row r="1690" customFormat="false" ht="15" hidden="false" customHeight="false" outlineLevel="0" collapsed="false">
      <c r="A1690" s="61" t="n">
        <v>1694</v>
      </c>
      <c r="B1690" s="62" t="n">
        <v>44610.3854166667</v>
      </c>
      <c r="C1690" s="63" t="n">
        <f aca="false">YEAR(B1690)</f>
        <v>2022</v>
      </c>
      <c r="D1690" s="32" t="s">
        <v>276</v>
      </c>
      <c r="E1690" s="64" t="n">
        <v>17241.8</v>
      </c>
      <c r="F1690" s="65" t="n">
        <v>-0.0048</v>
      </c>
      <c r="G1690" s="66" t="n">
        <v>-82.76064</v>
      </c>
      <c r="H1690" s="67" t="n">
        <f aca="false">E1690+IF(D1690="Long",1,-1)*G1690</f>
        <v>17324.56064</v>
      </c>
      <c r="I1690" s="68" t="n">
        <f aca="false">Assumptions!$B$58</f>
        <v>5.35750011455817</v>
      </c>
      <c r="J1690" s="68" t="n">
        <f aca="false">INDEX(Yearly!$D$5:$D$22,MATCH(C1690,Yearly!$A$5:$A$22,0))</f>
        <v>0.431476519293275</v>
      </c>
      <c r="K1690" s="68" t="n">
        <f aca="false">G1690-I1690-J1690</f>
        <v>-88.5496166338514</v>
      </c>
      <c r="L1690" s="69" t="n">
        <f aca="false">(I1690+J1690)/Assumptions!$B$8</f>
        <v>0.000255257700812932</v>
      </c>
      <c r="M1690" s="70" t="n">
        <f aca="false">F1690-L1690</f>
        <v>-0.00505525770081293</v>
      </c>
      <c r="N1690" s="71" t="n">
        <f aca="false">G1690*Assumptions!$B$7</f>
        <v>-650912.4336</v>
      </c>
      <c r="O1690" s="71" t="n">
        <f aca="false">K1690*Assumptions!$B$7</f>
        <v>-696442.734825242</v>
      </c>
      <c r="P1690" s="68" t="n">
        <f aca="false">P1689+G1690</f>
        <v>30114.73503</v>
      </c>
      <c r="Q1690" s="68" t="n">
        <f aca="false">MAX(Q1689,P1690)</f>
        <v>30759.088885</v>
      </c>
      <c r="R1690" s="68" t="n">
        <f aca="false">Q1690-P1690</f>
        <v>644.353854999994</v>
      </c>
      <c r="S1690" s="68" t="n">
        <f aca="false">S1689+K1690</f>
        <v>20229.0326709653</v>
      </c>
      <c r="T1690" s="68" t="n">
        <f aca="false">MAX(T1689,S1690)</f>
        <v>20954.4321988393</v>
      </c>
      <c r="U1690" s="68" t="n">
        <f aca="false">T1690-S1690</f>
        <v>725.39952787392</v>
      </c>
      <c r="V1690" s="70" t="n">
        <f aca="false">V1689+F1690</f>
        <v>3.78200000000001</v>
      </c>
      <c r="W1690" s="70" t="n">
        <f aca="false">MAX(W1689,V1690)</f>
        <v>3.81930000000001</v>
      </c>
      <c r="X1690" s="70" t="n">
        <f aca="false">W1690-V1690</f>
        <v>0.0373000000000006</v>
      </c>
      <c r="Y1690" s="70" t="n">
        <f aca="false">Y1689+M1690</f>
        <v>3.34610229049252</v>
      </c>
      <c r="Z1690" s="70" t="n">
        <f aca="false">MAX(Z1689,Y1690)</f>
        <v>3.3869758983039</v>
      </c>
      <c r="AA1690" s="70" t="n">
        <f aca="false">Z1690-Y1690</f>
        <v>0.0408736078113812</v>
      </c>
      <c r="AB1690" s="72" t="n">
        <f aca="false">AB1689*(1+F1690)</f>
        <v>35.2262676979549</v>
      </c>
      <c r="AC1690" s="73" t="n">
        <f aca="false">MAX(AC1689,AB1690)</f>
        <v>36.5748776847423</v>
      </c>
      <c r="AD1690" s="70" t="n">
        <f aca="false">1-AB1690/AC1690</f>
        <v>0.0368725768111027</v>
      </c>
      <c r="AE1690" s="73" t="n">
        <f aca="false">AE1689*(1+M1690)</f>
        <v>22.7988499405018</v>
      </c>
      <c r="AF1690" s="73" t="n">
        <f aca="false">MAX(AF1689,AE1690)</f>
        <v>23.7566710229092</v>
      </c>
      <c r="AG1690" s="70" t="n">
        <f aca="false">1-AE1690/AF1690</f>
        <v>0.0403179840089447</v>
      </c>
      <c r="AH1690" s="74" t="n">
        <f aca="false">IF(R1690&gt;0,AH1689+1,0)</f>
        <v>14</v>
      </c>
      <c r="AI1690" s="74" t="n">
        <f aca="false">IF(U1690&gt;0,AI1689+1,0)</f>
        <v>14</v>
      </c>
      <c r="AJ1690" s="74" t="n">
        <f aca="false">IF(G1690&gt;0,AJ1689+1,0)</f>
        <v>0</v>
      </c>
      <c r="AK1690" s="74" t="n">
        <f aca="false">IF(G1690&lt;=0,AK1689+1,0)</f>
        <v>2</v>
      </c>
      <c r="AL1690" s="74" t="n">
        <f aca="false">IF(K1690&gt;0,AL1689+1,0)</f>
        <v>0</v>
      </c>
      <c r="AM1690" s="74" t="n">
        <f aca="false">IF(K1690&lt;=0,AM1689+1,0)</f>
        <v>2</v>
      </c>
    </row>
    <row r="1691" customFormat="false" ht="15" hidden="false" customHeight="false" outlineLevel="0" collapsed="false">
      <c r="A1691" s="61" t="n">
        <v>1695</v>
      </c>
      <c r="B1691" s="62" t="n">
        <v>44610.4868055556</v>
      </c>
      <c r="C1691" s="63" t="n">
        <f aca="false">YEAR(B1691)</f>
        <v>2022</v>
      </c>
      <c r="D1691" s="32" t="s">
        <v>277</v>
      </c>
      <c r="E1691" s="64" t="n">
        <v>17325.15</v>
      </c>
      <c r="F1691" s="65" t="n">
        <v>-0.0037</v>
      </c>
      <c r="G1691" s="66" t="n">
        <v>-64.103055</v>
      </c>
      <c r="H1691" s="67" t="n">
        <f aca="false">E1691+IF(D1691="Long",1,-1)*G1691</f>
        <v>17261.046945</v>
      </c>
      <c r="I1691" s="68" t="n">
        <f aca="false">Assumptions!$B$58</f>
        <v>5.35750011455817</v>
      </c>
      <c r="J1691" s="68" t="n">
        <f aca="false">INDEX(Yearly!$D$5:$D$22,MATCH(C1691,Yearly!$A$5:$A$22,0))</f>
        <v>0.431476519293275</v>
      </c>
      <c r="K1691" s="68" t="n">
        <f aca="false">G1691-I1691-J1691</f>
        <v>-69.8920316338514</v>
      </c>
      <c r="L1691" s="69" t="n">
        <f aca="false">(I1691+J1691)/Assumptions!$B$8</f>
        <v>0.000255257700812932</v>
      </c>
      <c r="M1691" s="70" t="n">
        <f aca="false">F1691-L1691</f>
        <v>-0.00395525770081293</v>
      </c>
      <c r="N1691" s="71" t="n">
        <f aca="false">G1691*Assumptions!$B$7</f>
        <v>-504170.527575</v>
      </c>
      <c r="O1691" s="71" t="n">
        <f aca="false">K1691*Assumptions!$B$7</f>
        <v>-549700.828800242</v>
      </c>
      <c r="P1691" s="68" t="n">
        <f aca="false">P1690+G1691</f>
        <v>30050.631975</v>
      </c>
      <c r="Q1691" s="68" t="n">
        <f aca="false">MAX(Q1690,P1691)</f>
        <v>30759.088885</v>
      </c>
      <c r="R1691" s="68" t="n">
        <f aca="false">Q1691-P1691</f>
        <v>708.456909999994</v>
      </c>
      <c r="S1691" s="68" t="n">
        <f aca="false">S1690+K1691</f>
        <v>20159.1406393315</v>
      </c>
      <c r="T1691" s="68" t="n">
        <f aca="false">MAX(T1690,S1691)</f>
        <v>20954.4321988393</v>
      </c>
      <c r="U1691" s="68" t="n">
        <f aca="false">T1691-S1691</f>
        <v>795.291559507772</v>
      </c>
      <c r="V1691" s="70" t="n">
        <f aca="false">V1690+F1691</f>
        <v>3.77830000000001</v>
      </c>
      <c r="W1691" s="70" t="n">
        <f aca="false">MAX(W1690,V1691)</f>
        <v>3.81930000000001</v>
      </c>
      <c r="X1691" s="70" t="n">
        <f aca="false">W1691-V1691</f>
        <v>0.0410000000000004</v>
      </c>
      <c r="Y1691" s="70" t="n">
        <f aca="false">Y1690+M1691</f>
        <v>3.3421470327917</v>
      </c>
      <c r="Z1691" s="70" t="n">
        <f aca="false">MAX(Z1690,Y1691)</f>
        <v>3.3869758983039</v>
      </c>
      <c r="AA1691" s="70" t="n">
        <f aca="false">Z1691-Y1691</f>
        <v>0.0448288655121942</v>
      </c>
      <c r="AB1691" s="72" t="n">
        <f aca="false">AB1690*(1+F1691)</f>
        <v>35.0959305074725</v>
      </c>
      <c r="AC1691" s="73" t="n">
        <f aca="false">MAX(AC1690,AB1691)</f>
        <v>36.5748776847423</v>
      </c>
      <c r="AD1691" s="70" t="n">
        <f aca="false">1-AB1691/AC1691</f>
        <v>0.0404361482769017</v>
      </c>
      <c r="AE1691" s="73" t="n">
        <f aca="false">AE1690*(1+M1691)</f>
        <v>22.7086746137049</v>
      </c>
      <c r="AF1691" s="73" t="n">
        <f aca="false">MAX(AF1690,AE1691)</f>
        <v>23.7566710229092</v>
      </c>
      <c r="AG1691" s="70" t="n">
        <f aca="false">1-AE1691/AF1691</f>
        <v>0.0441137736930251</v>
      </c>
      <c r="AH1691" s="74" t="n">
        <f aca="false">IF(R1691&gt;0,AH1690+1,0)</f>
        <v>15</v>
      </c>
      <c r="AI1691" s="74" t="n">
        <f aca="false">IF(U1691&gt;0,AI1690+1,0)</f>
        <v>15</v>
      </c>
      <c r="AJ1691" s="74" t="n">
        <f aca="false">IF(G1691&gt;0,AJ1690+1,0)</f>
        <v>0</v>
      </c>
      <c r="AK1691" s="74" t="n">
        <f aca="false">IF(G1691&lt;=0,AK1690+1,0)</f>
        <v>3</v>
      </c>
      <c r="AL1691" s="74" t="n">
        <f aca="false">IF(K1691&gt;0,AL1690+1,0)</f>
        <v>0</v>
      </c>
      <c r="AM1691" s="74" t="n">
        <f aca="false">IF(K1691&lt;=0,AM1690+1,0)</f>
        <v>3</v>
      </c>
    </row>
    <row r="1692" customFormat="false" ht="15" hidden="false" customHeight="false" outlineLevel="0" collapsed="false">
      <c r="A1692" s="61" t="n">
        <v>1696</v>
      </c>
      <c r="B1692" s="62" t="n">
        <v>44610.6145833333</v>
      </c>
      <c r="C1692" s="63" t="n">
        <f aca="false">YEAR(B1692)</f>
        <v>2022</v>
      </c>
      <c r="D1692" s="32" t="s">
        <v>276</v>
      </c>
      <c r="E1692" s="64" t="n">
        <v>17261.2</v>
      </c>
      <c r="F1692" s="65" t="n">
        <v>-0.0023</v>
      </c>
      <c r="G1692" s="66" t="n">
        <v>-39.70076</v>
      </c>
      <c r="H1692" s="67" t="n">
        <f aca="false">E1692+IF(D1692="Long",1,-1)*G1692</f>
        <v>17300.90076</v>
      </c>
      <c r="I1692" s="68" t="n">
        <f aca="false">Assumptions!$B$58</f>
        <v>5.35750011455817</v>
      </c>
      <c r="J1692" s="68" t="n">
        <f aca="false">INDEX(Yearly!$D$5:$D$22,MATCH(C1692,Yearly!$A$5:$A$22,0))</f>
        <v>0.431476519293275</v>
      </c>
      <c r="K1692" s="68" t="n">
        <f aca="false">G1692-I1692-J1692</f>
        <v>-45.4897366338515</v>
      </c>
      <c r="L1692" s="69" t="n">
        <f aca="false">(I1692+J1692)/Assumptions!$B$8</f>
        <v>0.000255257700812932</v>
      </c>
      <c r="M1692" s="70" t="n">
        <f aca="false">F1692-L1692</f>
        <v>-0.00255525770081293</v>
      </c>
      <c r="N1692" s="71" t="n">
        <f aca="false">G1692*Assumptions!$B$7</f>
        <v>-312246.4774</v>
      </c>
      <c r="O1692" s="71" t="n">
        <f aca="false">K1692*Assumptions!$B$7</f>
        <v>-357776.778625242</v>
      </c>
      <c r="P1692" s="68" t="n">
        <f aca="false">P1691+G1692</f>
        <v>30010.931215</v>
      </c>
      <c r="Q1692" s="68" t="n">
        <f aca="false">MAX(Q1691,P1692)</f>
        <v>30759.088885</v>
      </c>
      <c r="R1692" s="68" t="n">
        <f aca="false">Q1692-P1692</f>
        <v>748.157669999993</v>
      </c>
      <c r="S1692" s="68" t="n">
        <f aca="false">S1691+K1692</f>
        <v>20113.6509026976</v>
      </c>
      <c r="T1692" s="68" t="n">
        <f aca="false">MAX(T1691,S1692)</f>
        <v>20954.4321988393</v>
      </c>
      <c r="U1692" s="68" t="n">
        <f aca="false">T1692-S1692</f>
        <v>840.781296141624</v>
      </c>
      <c r="V1692" s="70" t="n">
        <f aca="false">V1691+F1692</f>
        <v>3.77600000000001</v>
      </c>
      <c r="W1692" s="70" t="n">
        <f aca="false">MAX(W1691,V1692)</f>
        <v>3.81930000000001</v>
      </c>
      <c r="X1692" s="70" t="n">
        <f aca="false">W1692-V1692</f>
        <v>0.0433000000000003</v>
      </c>
      <c r="Y1692" s="70" t="n">
        <f aca="false">Y1691+M1692</f>
        <v>3.33959177509089</v>
      </c>
      <c r="Z1692" s="70" t="n">
        <f aca="false">MAX(Z1691,Y1692)</f>
        <v>3.3869758983039</v>
      </c>
      <c r="AA1692" s="70" t="n">
        <f aca="false">Z1692-Y1692</f>
        <v>0.047384123213007</v>
      </c>
      <c r="AB1692" s="72" t="n">
        <f aca="false">AB1691*(1+F1692)</f>
        <v>35.0152098673053</v>
      </c>
      <c r="AC1692" s="73" t="n">
        <f aca="false">MAX(AC1691,AB1692)</f>
        <v>36.5748776847423</v>
      </c>
      <c r="AD1692" s="70" t="n">
        <f aca="false">1-AB1692/AC1692</f>
        <v>0.0426431451358648</v>
      </c>
      <c r="AE1692" s="73" t="n">
        <f aca="false">AE1691*(1+M1692)</f>
        <v>22.650648098023</v>
      </c>
      <c r="AF1692" s="73" t="n">
        <f aca="false">MAX(AF1691,AE1692)</f>
        <v>23.7566710229092</v>
      </c>
      <c r="AG1692" s="70" t="n">
        <f aca="false">1-AE1692/AF1692</f>
        <v>0.046556309333897</v>
      </c>
      <c r="AH1692" s="74" t="n">
        <f aca="false">IF(R1692&gt;0,AH1691+1,0)</f>
        <v>16</v>
      </c>
      <c r="AI1692" s="74" t="n">
        <f aca="false">IF(U1692&gt;0,AI1691+1,0)</f>
        <v>16</v>
      </c>
      <c r="AJ1692" s="74" t="n">
        <f aca="false">IF(G1692&gt;0,AJ1691+1,0)</f>
        <v>0</v>
      </c>
      <c r="AK1692" s="74" t="n">
        <f aca="false">IF(G1692&lt;=0,AK1691+1,0)</f>
        <v>4</v>
      </c>
      <c r="AL1692" s="74" t="n">
        <f aca="false">IF(K1692&gt;0,AL1691+1,0)</f>
        <v>0</v>
      </c>
      <c r="AM1692" s="74" t="n">
        <f aca="false">IF(K1692&lt;=0,AM1691+1,0)</f>
        <v>4</v>
      </c>
    </row>
    <row r="1693" customFormat="false" ht="15" hidden="false" customHeight="false" outlineLevel="0" collapsed="false">
      <c r="A1693" s="61" t="n">
        <v>1697</v>
      </c>
      <c r="B1693" s="62" t="n">
        <v>44613.5104166667</v>
      </c>
      <c r="C1693" s="63" t="n">
        <f aca="false">YEAR(B1693)</f>
        <v>2022</v>
      </c>
      <c r="D1693" s="32" t="s">
        <v>277</v>
      </c>
      <c r="E1693" s="64" t="n">
        <v>17301.25</v>
      </c>
      <c r="F1693" s="65" t="n">
        <v>-0.0031</v>
      </c>
      <c r="G1693" s="66" t="n">
        <v>-53.633875</v>
      </c>
      <c r="H1693" s="67" t="n">
        <f aca="false">E1693+IF(D1693="Long",1,-1)*G1693</f>
        <v>17247.616125</v>
      </c>
      <c r="I1693" s="68" t="n">
        <f aca="false">Assumptions!$B$58</f>
        <v>5.35750011455817</v>
      </c>
      <c r="J1693" s="68" t="n">
        <f aca="false">INDEX(Yearly!$D$5:$D$22,MATCH(C1693,Yearly!$A$5:$A$22,0))</f>
        <v>0.431476519293275</v>
      </c>
      <c r="K1693" s="68" t="n">
        <f aca="false">G1693-I1693-J1693</f>
        <v>-59.4228516338515</v>
      </c>
      <c r="L1693" s="69" t="n">
        <f aca="false">(I1693+J1693)/Assumptions!$B$8</f>
        <v>0.000255257700812932</v>
      </c>
      <c r="M1693" s="70" t="n">
        <f aca="false">F1693-L1693</f>
        <v>-0.00335525770081293</v>
      </c>
      <c r="N1693" s="71" t="n">
        <f aca="false">G1693*Assumptions!$B$7</f>
        <v>-421830.426875</v>
      </c>
      <c r="O1693" s="71" t="n">
        <f aca="false">K1693*Assumptions!$B$7</f>
        <v>-467360.728100242</v>
      </c>
      <c r="P1693" s="68" t="n">
        <f aca="false">P1692+G1693</f>
        <v>29957.29734</v>
      </c>
      <c r="Q1693" s="68" t="n">
        <f aca="false">MAX(Q1692,P1693)</f>
        <v>30759.088885</v>
      </c>
      <c r="R1693" s="68" t="n">
        <f aca="false">Q1693-P1693</f>
        <v>801.791544999993</v>
      </c>
      <c r="S1693" s="68" t="n">
        <f aca="false">S1692+K1693</f>
        <v>20054.2280510638</v>
      </c>
      <c r="T1693" s="68" t="n">
        <f aca="false">MAX(T1692,S1693)</f>
        <v>20954.4321988393</v>
      </c>
      <c r="U1693" s="68" t="n">
        <f aca="false">T1693-S1693</f>
        <v>900.204147775476</v>
      </c>
      <c r="V1693" s="70" t="n">
        <f aca="false">V1692+F1693</f>
        <v>3.77290000000001</v>
      </c>
      <c r="W1693" s="70" t="n">
        <f aca="false">MAX(W1692,V1693)</f>
        <v>3.81930000000001</v>
      </c>
      <c r="X1693" s="70" t="n">
        <f aca="false">W1693-V1693</f>
        <v>0.0464000000000002</v>
      </c>
      <c r="Y1693" s="70" t="n">
        <f aca="false">Y1692+M1693</f>
        <v>3.33623651739008</v>
      </c>
      <c r="Z1693" s="70" t="n">
        <f aca="false">MAX(Z1692,Y1693)</f>
        <v>3.3869758983039</v>
      </c>
      <c r="AA1693" s="70" t="n">
        <f aca="false">Z1693-Y1693</f>
        <v>0.0507393809138201</v>
      </c>
      <c r="AB1693" s="72" t="n">
        <f aca="false">AB1692*(1+F1693)</f>
        <v>34.9066627167167</v>
      </c>
      <c r="AC1693" s="73" t="n">
        <f aca="false">MAX(AC1692,AB1693)</f>
        <v>36.5748776847423</v>
      </c>
      <c r="AD1693" s="70" t="n">
        <f aca="false">1-AB1693/AC1693</f>
        <v>0.0456109513859436</v>
      </c>
      <c r="AE1693" s="73" t="n">
        <f aca="false">AE1692*(1+M1693)</f>
        <v>22.5746493365637</v>
      </c>
      <c r="AF1693" s="73" t="n">
        <f aca="false">MAX(AF1692,AE1693)</f>
        <v>23.7566710229092</v>
      </c>
      <c r="AG1693" s="70" t="n">
        <f aca="false">1-AE1693/AF1693</f>
        <v>0.0497553586192959</v>
      </c>
      <c r="AH1693" s="74" t="n">
        <f aca="false">IF(R1693&gt;0,AH1692+1,0)</f>
        <v>17</v>
      </c>
      <c r="AI1693" s="74" t="n">
        <f aca="false">IF(U1693&gt;0,AI1692+1,0)</f>
        <v>17</v>
      </c>
      <c r="AJ1693" s="74" t="n">
        <f aca="false">IF(G1693&gt;0,AJ1692+1,0)</f>
        <v>0</v>
      </c>
      <c r="AK1693" s="74" t="n">
        <f aca="false">IF(G1693&lt;=0,AK1692+1,0)</f>
        <v>5</v>
      </c>
      <c r="AL1693" s="74" t="n">
        <f aca="false">IF(K1693&gt;0,AL1692+1,0)</f>
        <v>0</v>
      </c>
      <c r="AM1693" s="74" t="n">
        <f aca="false">IF(K1693&lt;=0,AM1692+1,0)</f>
        <v>5</v>
      </c>
    </row>
    <row r="1694" customFormat="false" ht="15" hidden="false" customHeight="false" outlineLevel="0" collapsed="false">
      <c r="A1694" s="61" t="n">
        <v>1698</v>
      </c>
      <c r="B1694" s="62" t="n">
        <v>44613.6055555556</v>
      </c>
      <c r="C1694" s="63" t="n">
        <f aca="false">YEAR(B1694)</f>
        <v>2022</v>
      </c>
      <c r="D1694" s="32" t="s">
        <v>276</v>
      </c>
      <c r="E1694" s="64" t="n">
        <v>17247.6</v>
      </c>
      <c r="F1694" s="65" t="n">
        <v>0.005</v>
      </c>
      <c r="G1694" s="66" t="n">
        <v>86.238</v>
      </c>
      <c r="H1694" s="67" t="n">
        <f aca="false">E1694+IF(D1694="Long",1,-1)*G1694</f>
        <v>17161.362</v>
      </c>
      <c r="I1694" s="68" t="n">
        <f aca="false">Assumptions!$B$58</f>
        <v>5.35750011455817</v>
      </c>
      <c r="J1694" s="68" t="n">
        <f aca="false">INDEX(Yearly!$D$5:$D$22,MATCH(C1694,Yearly!$A$5:$A$22,0))</f>
        <v>0.431476519293275</v>
      </c>
      <c r="K1694" s="68" t="n">
        <f aca="false">G1694-I1694-J1694</f>
        <v>80.4490233661486</v>
      </c>
      <c r="L1694" s="69" t="n">
        <f aca="false">(I1694+J1694)/Assumptions!$B$8</f>
        <v>0.000255257700812932</v>
      </c>
      <c r="M1694" s="70" t="n">
        <f aca="false">F1694-L1694</f>
        <v>0.00474474229918707</v>
      </c>
      <c r="N1694" s="71" t="n">
        <f aca="false">G1694*Assumptions!$B$7</f>
        <v>678261.87</v>
      </c>
      <c r="O1694" s="71" t="n">
        <f aca="false">K1694*Assumptions!$B$7</f>
        <v>632731.568774759</v>
      </c>
      <c r="P1694" s="68" t="n">
        <f aca="false">P1693+G1694</f>
        <v>30043.53534</v>
      </c>
      <c r="Q1694" s="68" t="n">
        <f aca="false">MAX(Q1693,P1694)</f>
        <v>30759.088885</v>
      </c>
      <c r="R1694" s="68" t="n">
        <f aca="false">Q1694-P1694</f>
        <v>715.553544999992</v>
      </c>
      <c r="S1694" s="68" t="n">
        <f aca="false">S1693+K1694</f>
        <v>20134.6770744299</v>
      </c>
      <c r="T1694" s="68" t="n">
        <f aca="false">MAX(T1693,S1694)</f>
        <v>20954.4321988393</v>
      </c>
      <c r="U1694" s="68" t="n">
        <f aca="false">T1694-S1694</f>
        <v>819.755124409327</v>
      </c>
      <c r="V1694" s="70" t="n">
        <f aca="false">V1693+F1694</f>
        <v>3.77790000000001</v>
      </c>
      <c r="W1694" s="70" t="n">
        <f aca="false">MAX(W1693,V1694)</f>
        <v>3.81930000000001</v>
      </c>
      <c r="X1694" s="70" t="n">
        <f aca="false">W1694-V1694</f>
        <v>0.0414000000000003</v>
      </c>
      <c r="Y1694" s="70" t="n">
        <f aca="false">Y1693+M1694</f>
        <v>3.34098125968926</v>
      </c>
      <c r="Z1694" s="70" t="n">
        <f aca="false">MAX(Z1693,Y1694)</f>
        <v>3.3869758983039</v>
      </c>
      <c r="AA1694" s="70" t="n">
        <f aca="false">Z1694-Y1694</f>
        <v>0.045994638614633</v>
      </c>
      <c r="AB1694" s="72" t="n">
        <f aca="false">AB1693*(1+F1694)</f>
        <v>35.0811960303002</v>
      </c>
      <c r="AC1694" s="73" t="n">
        <f aca="false">MAX(AC1693,AB1694)</f>
        <v>36.5748776847423</v>
      </c>
      <c r="AD1694" s="70" t="n">
        <f aca="false">1-AB1694/AC1694</f>
        <v>0.0408390061428735</v>
      </c>
      <c r="AE1694" s="73" t="n">
        <f aca="false">AE1693*(1+M1694)</f>
        <v>22.6817602301602</v>
      </c>
      <c r="AF1694" s="73" t="n">
        <f aca="false">MAX(AF1693,AE1694)</f>
        <v>23.7566710229092</v>
      </c>
      <c r="AG1694" s="70" t="n">
        <f aca="false">1-AE1694/AF1694</f>
        <v>0.045246692674761</v>
      </c>
      <c r="AH1694" s="74" t="n">
        <f aca="false">IF(R1694&gt;0,AH1693+1,0)</f>
        <v>18</v>
      </c>
      <c r="AI1694" s="74" t="n">
        <f aca="false">IF(U1694&gt;0,AI1693+1,0)</f>
        <v>18</v>
      </c>
      <c r="AJ1694" s="74" t="n">
        <f aca="false">IF(G1694&gt;0,AJ1693+1,0)</f>
        <v>1</v>
      </c>
      <c r="AK1694" s="74" t="n">
        <f aca="false">IF(G1694&lt;=0,AK1693+1,0)</f>
        <v>0</v>
      </c>
      <c r="AL1694" s="74" t="n">
        <f aca="false">IF(K1694&gt;0,AL1693+1,0)</f>
        <v>1</v>
      </c>
      <c r="AM1694" s="74" t="n">
        <f aca="false">IF(K1694&lt;=0,AM1693+1,0)</f>
        <v>0</v>
      </c>
    </row>
    <row r="1695" customFormat="false" ht="15" hidden="false" customHeight="false" outlineLevel="0" collapsed="false">
      <c r="A1695" s="61" t="n">
        <v>1699</v>
      </c>
      <c r="B1695" s="62" t="n">
        <v>44615.40625</v>
      </c>
      <c r="C1695" s="63" t="n">
        <f aca="false">YEAR(B1695)</f>
        <v>2022</v>
      </c>
      <c r="D1695" s="32" t="s">
        <v>277</v>
      </c>
      <c r="E1695" s="64" t="n">
        <v>17161.75</v>
      </c>
      <c r="F1695" s="65" t="n">
        <v>-0.0015</v>
      </c>
      <c r="G1695" s="66" t="n">
        <v>-25.742625</v>
      </c>
      <c r="H1695" s="67" t="n">
        <f aca="false">E1695+IF(D1695="Long",1,-1)*G1695</f>
        <v>17136.007375</v>
      </c>
      <c r="I1695" s="68" t="n">
        <f aca="false">Assumptions!$B$58</f>
        <v>5.35750011455817</v>
      </c>
      <c r="J1695" s="68" t="n">
        <f aca="false">INDEX(Yearly!$D$5:$D$22,MATCH(C1695,Yearly!$A$5:$A$22,0))</f>
        <v>0.431476519293275</v>
      </c>
      <c r="K1695" s="68" t="n">
        <f aca="false">G1695-I1695-J1695</f>
        <v>-31.5316016338514</v>
      </c>
      <c r="L1695" s="69" t="n">
        <f aca="false">(I1695+J1695)/Assumptions!$B$8</f>
        <v>0.000255257700812932</v>
      </c>
      <c r="M1695" s="70" t="n">
        <f aca="false">F1695-L1695</f>
        <v>-0.00175525770081293</v>
      </c>
      <c r="N1695" s="71" t="n">
        <f aca="false">G1695*Assumptions!$B$7</f>
        <v>-202465.745625</v>
      </c>
      <c r="O1695" s="71" t="n">
        <f aca="false">K1695*Assumptions!$B$7</f>
        <v>-247996.046850242</v>
      </c>
      <c r="P1695" s="68" t="n">
        <f aca="false">P1694+G1695</f>
        <v>30017.792715</v>
      </c>
      <c r="Q1695" s="68" t="n">
        <f aca="false">MAX(Q1694,P1695)</f>
        <v>30759.088885</v>
      </c>
      <c r="R1695" s="68" t="n">
        <f aca="false">Q1695-P1695</f>
        <v>741.296169999991</v>
      </c>
      <c r="S1695" s="68" t="n">
        <f aca="false">S1694+K1695</f>
        <v>20103.1454727961</v>
      </c>
      <c r="T1695" s="68" t="n">
        <f aca="false">MAX(T1694,S1695)</f>
        <v>20954.4321988393</v>
      </c>
      <c r="U1695" s="68" t="n">
        <f aca="false">T1695-S1695</f>
        <v>851.286726043178</v>
      </c>
      <c r="V1695" s="70" t="n">
        <f aca="false">V1694+F1695</f>
        <v>3.77640000000001</v>
      </c>
      <c r="W1695" s="70" t="n">
        <f aca="false">MAX(W1694,V1695)</f>
        <v>3.81930000000001</v>
      </c>
      <c r="X1695" s="70" t="n">
        <f aca="false">W1695-V1695</f>
        <v>0.0429000000000004</v>
      </c>
      <c r="Y1695" s="70" t="n">
        <f aca="false">Y1694+M1695</f>
        <v>3.33922600198845</v>
      </c>
      <c r="Z1695" s="70" t="n">
        <f aca="false">MAX(Z1694,Y1695)</f>
        <v>3.3869758983039</v>
      </c>
      <c r="AA1695" s="70" t="n">
        <f aca="false">Z1695-Y1695</f>
        <v>0.0477498963154459</v>
      </c>
      <c r="AB1695" s="72" t="n">
        <f aca="false">AB1694*(1+F1695)</f>
        <v>35.0285742362548</v>
      </c>
      <c r="AC1695" s="73" t="n">
        <f aca="false">MAX(AC1694,AB1695)</f>
        <v>36.5748776847423</v>
      </c>
      <c r="AD1695" s="70" t="n">
        <f aca="false">1-AB1695/AC1695</f>
        <v>0.0422777476336591</v>
      </c>
      <c r="AE1695" s="73" t="n">
        <f aca="false">AE1694*(1+M1695)</f>
        <v>22.6419478958483</v>
      </c>
      <c r="AF1695" s="73" t="n">
        <f aca="false">MAX(AF1694,AE1695)</f>
        <v>23.7566710229092</v>
      </c>
      <c r="AG1695" s="70" t="n">
        <f aca="false">1-AE1695/AF1695</f>
        <v>0.0469225307698203</v>
      </c>
      <c r="AH1695" s="74" t="n">
        <f aca="false">IF(R1695&gt;0,AH1694+1,0)</f>
        <v>19</v>
      </c>
      <c r="AI1695" s="74" t="n">
        <f aca="false">IF(U1695&gt;0,AI1694+1,0)</f>
        <v>19</v>
      </c>
      <c r="AJ1695" s="74" t="n">
        <f aca="false">IF(G1695&gt;0,AJ1694+1,0)</f>
        <v>0</v>
      </c>
      <c r="AK1695" s="74" t="n">
        <f aca="false">IF(G1695&lt;=0,AK1694+1,0)</f>
        <v>1</v>
      </c>
      <c r="AL1695" s="74" t="n">
        <f aca="false">IF(K1695&gt;0,AL1694+1,0)</f>
        <v>0</v>
      </c>
      <c r="AM1695" s="74" t="n">
        <f aca="false">IF(K1695&lt;=0,AM1694+1,0)</f>
        <v>1</v>
      </c>
    </row>
    <row r="1696" customFormat="false" ht="15" hidden="false" customHeight="false" outlineLevel="0" collapsed="false">
      <c r="A1696" s="61" t="n">
        <v>1700</v>
      </c>
      <c r="B1696" s="62" t="n">
        <v>44615.5430555556</v>
      </c>
      <c r="C1696" s="63" t="n">
        <f aca="false">YEAR(B1696)</f>
        <v>2022</v>
      </c>
      <c r="D1696" s="32" t="s">
        <v>276</v>
      </c>
      <c r="E1696" s="64" t="n">
        <v>17135.4</v>
      </c>
      <c r="F1696" s="65" t="n">
        <v>0.0197</v>
      </c>
      <c r="G1696" s="66" t="n">
        <v>337.56738</v>
      </c>
      <c r="H1696" s="67" t="n">
        <f aca="false">E1696+IF(D1696="Long",1,-1)*G1696</f>
        <v>16797.83262</v>
      </c>
      <c r="I1696" s="68" t="n">
        <f aca="false">Assumptions!$B$58</f>
        <v>5.35750011455817</v>
      </c>
      <c r="J1696" s="68" t="n">
        <f aca="false">INDEX(Yearly!$D$5:$D$22,MATCH(C1696,Yearly!$A$5:$A$22,0))</f>
        <v>0.431476519293275</v>
      </c>
      <c r="K1696" s="68" t="n">
        <f aca="false">G1696-I1696-J1696</f>
        <v>331.778403366149</v>
      </c>
      <c r="L1696" s="69" t="n">
        <f aca="false">(I1696+J1696)/Assumptions!$B$8</f>
        <v>0.000255257700812932</v>
      </c>
      <c r="M1696" s="70" t="n">
        <f aca="false">F1696-L1696</f>
        <v>0.0194447422991871</v>
      </c>
      <c r="N1696" s="71" t="n">
        <f aca="false">G1696*Assumptions!$B$7</f>
        <v>2654967.4437</v>
      </c>
      <c r="O1696" s="71" t="n">
        <f aca="false">K1696*Assumptions!$B$7</f>
        <v>2609437.14247476</v>
      </c>
      <c r="P1696" s="68" t="n">
        <f aca="false">P1695+G1696</f>
        <v>30355.360095</v>
      </c>
      <c r="Q1696" s="68" t="n">
        <f aca="false">MAX(Q1695,P1696)</f>
        <v>30759.088885</v>
      </c>
      <c r="R1696" s="68" t="n">
        <f aca="false">Q1696-P1696</f>
        <v>403.72878999999</v>
      </c>
      <c r="S1696" s="68" t="n">
        <f aca="false">S1695+K1696</f>
        <v>20434.9238761622</v>
      </c>
      <c r="T1696" s="68" t="n">
        <f aca="false">MAX(T1695,S1696)</f>
        <v>20954.4321988393</v>
      </c>
      <c r="U1696" s="68" t="n">
        <f aca="false">T1696-S1696</f>
        <v>519.508322677029</v>
      </c>
      <c r="V1696" s="70" t="n">
        <f aca="false">V1695+F1696</f>
        <v>3.79610000000001</v>
      </c>
      <c r="W1696" s="70" t="n">
        <f aca="false">MAX(W1695,V1696)</f>
        <v>3.81930000000001</v>
      </c>
      <c r="X1696" s="70" t="n">
        <f aca="false">W1696-V1696</f>
        <v>0.0232000000000006</v>
      </c>
      <c r="Y1696" s="70" t="n">
        <f aca="false">Y1695+M1696</f>
        <v>3.35867074428764</v>
      </c>
      <c r="Z1696" s="70" t="n">
        <f aca="false">MAX(Z1695,Y1696)</f>
        <v>3.3869758983039</v>
      </c>
      <c r="AA1696" s="70" t="n">
        <f aca="false">Z1696-Y1696</f>
        <v>0.0283051540162589</v>
      </c>
      <c r="AB1696" s="72" t="n">
        <f aca="false">AB1695*(1+F1696)</f>
        <v>35.718637148709</v>
      </c>
      <c r="AC1696" s="73" t="n">
        <f aca="false">MAX(AC1695,AB1696)</f>
        <v>36.5748776847423</v>
      </c>
      <c r="AD1696" s="70" t="n">
        <f aca="false">1-AB1696/AC1696</f>
        <v>0.0234106192620421</v>
      </c>
      <c r="AE1696" s="73" t="n">
        <f aca="false">AE1695*(1+M1696)</f>
        <v>23.0822147378346</v>
      </c>
      <c r="AF1696" s="73" t="n">
        <f aca="false">MAX(AF1695,AE1696)</f>
        <v>23.7566710229092</v>
      </c>
      <c r="AG1696" s="70" t="n">
        <f aca="false">1-AE1696/AF1696</f>
        <v>0.0283901849894781</v>
      </c>
      <c r="AH1696" s="74" t="n">
        <f aca="false">IF(R1696&gt;0,AH1695+1,0)</f>
        <v>20</v>
      </c>
      <c r="AI1696" s="74" t="n">
        <f aca="false">IF(U1696&gt;0,AI1695+1,0)</f>
        <v>20</v>
      </c>
      <c r="AJ1696" s="74" t="n">
        <f aca="false">IF(G1696&gt;0,AJ1695+1,0)</f>
        <v>1</v>
      </c>
      <c r="AK1696" s="74" t="n">
        <f aca="false">IF(G1696&lt;=0,AK1695+1,0)</f>
        <v>0</v>
      </c>
      <c r="AL1696" s="74" t="n">
        <f aca="false">IF(K1696&gt;0,AL1695+1,0)</f>
        <v>1</v>
      </c>
      <c r="AM1696" s="74" t="n">
        <f aca="false">IF(K1696&lt;=0,AM1695+1,0)</f>
        <v>0</v>
      </c>
    </row>
    <row r="1697" customFormat="false" ht="15" hidden="false" customHeight="false" outlineLevel="0" collapsed="false">
      <c r="A1697" s="61" t="n">
        <v>1701</v>
      </c>
      <c r="B1697" s="62" t="n">
        <v>44620.6354166667</v>
      </c>
      <c r="C1697" s="63" t="n">
        <f aca="false">YEAR(B1697)</f>
        <v>2022</v>
      </c>
      <c r="D1697" s="32" t="s">
        <v>277</v>
      </c>
      <c r="E1697" s="64" t="n">
        <v>16798.25</v>
      </c>
      <c r="F1697" s="65" t="n">
        <v>-0.0108</v>
      </c>
      <c r="G1697" s="66" t="n">
        <v>-181.4211</v>
      </c>
      <c r="H1697" s="67" t="n">
        <f aca="false">E1697+IF(D1697="Long",1,-1)*G1697</f>
        <v>16616.8289</v>
      </c>
      <c r="I1697" s="68" t="n">
        <f aca="false">Assumptions!$B$58</f>
        <v>5.35750011455817</v>
      </c>
      <c r="J1697" s="68" t="n">
        <f aca="false">INDEX(Yearly!$D$5:$D$22,MATCH(C1697,Yearly!$A$5:$A$22,0))</f>
        <v>0.431476519293275</v>
      </c>
      <c r="K1697" s="68" t="n">
        <f aca="false">G1697-I1697-J1697</f>
        <v>-187.210076633851</v>
      </c>
      <c r="L1697" s="69" t="n">
        <f aca="false">(I1697+J1697)/Assumptions!$B$8</f>
        <v>0.000255257700812932</v>
      </c>
      <c r="M1697" s="70" t="n">
        <f aca="false">F1697-L1697</f>
        <v>-0.0110552577008129</v>
      </c>
      <c r="N1697" s="71" t="n">
        <f aca="false">G1697*Assumptions!$B$7</f>
        <v>-1426876.9515</v>
      </c>
      <c r="O1697" s="71" t="n">
        <f aca="false">K1697*Assumptions!$B$7</f>
        <v>-1472407.25272524</v>
      </c>
      <c r="P1697" s="68" t="n">
        <f aca="false">P1696+G1697</f>
        <v>30173.938995</v>
      </c>
      <c r="Q1697" s="68" t="n">
        <f aca="false">MAX(Q1696,P1697)</f>
        <v>30759.088885</v>
      </c>
      <c r="R1697" s="68" t="n">
        <f aca="false">Q1697-P1697</f>
        <v>585.14988999999</v>
      </c>
      <c r="S1697" s="68" t="n">
        <f aca="false">S1696+K1697</f>
        <v>20247.7137995284</v>
      </c>
      <c r="T1697" s="68" t="n">
        <f aca="false">MAX(T1696,S1697)</f>
        <v>20954.4321988393</v>
      </c>
      <c r="U1697" s="68" t="n">
        <f aca="false">T1697-S1697</f>
        <v>706.718399310881</v>
      </c>
      <c r="V1697" s="70" t="n">
        <f aca="false">V1696+F1697</f>
        <v>3.7853</v>
      </c>
      <c r="W1697" s="70" t="n">
        <f aca="false">MAX(W1696,V1697)</f>
        <v>3.81930000000001</v>
      </c>
      <c r="X1697" s="70" t="n">
        <f aca="false">W1697-V1697</f>
        <v>0.0340000000000007</v>
      </c>
      <c r="Y1697" s="70" t="n">
        <f aca="false">Y1696+M1697</f>
        <v>3.34761548658683</v>
      </c>
      <c r="Z1697" s="70" t="n">
        <f aca="false">MAX(Z1696,Y1697)</f>
        <v>3.3869758983039</v>
      </c>
      <c r="AA1697" s="70" t="n">
        <f aca="false">Z1697-Y1697</f>
        <v>0.0393604117170718</v>
      </c>
      <c r="AB1697" s="72" t="n">
        <f aca="false">AB1696*(1+F1697)</f>
        <v>35.332875867503</v>
      </c>
      <c r="AC1697" s="73" t="n">
        <f aca="false">MAX(AC1696,AB1697)</f>
        <v>36.5748776847423</v>
      </c>
      <c r="AD1697" s="70" t="n">
        <f aca="false">1-AB1697/AC1697</f>
        <v>0.0339577845740121</v>
      </c>
      <c r="AE1697" s="73" t="n">
        <f aca="false">AE1696*(1+M1697)</f>
        <v>22.8270349056024</v>
      </c>
      <c r="AF1697" s="73" t="n">
        <f aca="false">MAX(AF1696,AE1697)</f>
        <v>23.7566710229092</v>
      </c>
      <c r="AG1697" s="70" t="n">
        <f aca="false">1-AE1697/AF1697</f>
        <v>0.0391315818790586</v>
      </c>
      <c r="AH1697" s="74" t="n">
        <f aca="false">IF(R1697&gt;0,AH1696+1,0)</f>
        <v>21</v>
      </c>
      <c r="AI1697" s="74" t="n">
        <f aca="false">IF(U1697&gt;0,AI1696+1,0)</f>
        <v>21</v>
      </c>
      <c r="AJ1697" s="74" t="n">
        <f aca="false">IF(G1697&gt;0,AJ1696+1,0)</f>
        <v>0</v>
      </c>
      <c r="AK1697" s="74" t="n">
        <f aca="false">IF(G1697&lt;=0,AK1696+1,0)</f>
        <v>1</v>
      </c>
      <c r="AL1697" s="74" t="n">
        <f aca="false">IF(K1697&gt;0,AL1696+1,0)</f>
        <v>0</v>
      </c>
      <c r="AM1697" s="74" t="n">
        <f aca="false">IF(K1697&lt;=0,AM1696+1,0)</f>
        <v>1</v>
      </c>
    </row>
    <row r="1698" customFormat="false" ht="15" hidden="false" customHeight="false" outlineLevel="0" collapsed="false">
      <c r="A1698" s="61" t="n">
        <v>1702</v>
      </c>
      <c r="B1698" s="62" t="n">
        <v>44622.40625</v>
      </c>
      <c r="C1698" s="63" t="n">
        <f aca="false">YEAR(B1698)</f>
        <v>2022</v>
      </c>
      <c r="D1698" s="32" t="s">
        <v>276</v>
      </c>
      <c r="E1698" s="64" t="n">
        <v>16616.3</v>
      </c>
      <c r="F1698" s="65" t="n">
        <v>-0.0025</v>
      </c>
      <c r="G1698" s="66" t="n">
        <v>-41.54075</v>
      </c>
      <c r="H1698" s="67" t="n">
        <f aca="false">E1698+IF(D1698="Long",1,-1)*G1698</f>
        <v>16657.84075</v>
      </c>
      <c r="I1698" s="68" t="n">
        <f aca="false">Assumptions!$B$58</f>
        <v>5.35750011455817</v>
      </c>
      <c r="J1698" s="68" t="n">
        <f aca="false">INDEX(Yearly!$D$5:$D$22,MATCH(C1698,Yearly!$A$5:$A$22,0))</f>
        <v>0.431476519293275</v>
      </c>
      <c r="K1698" s="68" t="n">
        <f aca="false">G1698-I1698-J1698</f>
        <v>-47.3297266338515</v>
      </c>
      <c r="L1698" s="69" t="n">
        <f aca="false">(I1698+J1698)/Assumptions!$B$8</f>
        <v>0.000255257700812932</v>
      </c>
      <c r="M1698" s="70" t="n">
        <f aca="false">F1698-L1698</f>
        <v>-0.00275525770081293</v>
      </c>
      <c r="N1698" s="71" t="n">
        <f aca="false">G1698*Assumptions!$B$7</f>
        <v>-326717.99875</v>
      </c>
      <c r="O1698" s="71" t="n">
        <f aca="false">K1698*Assumptions!$B$7</f>
        <v>-372248.299975242</v>
      </c>
      <c r="P1698" s="68" t="n">
        <f aca="false">P1697+G1698</f>
        <v>30132.398245</v>
      </c>
      <c r="Q1698" s="68" t="n">
        <f aca="false">MAX(Q1697,P1698)</f>
        <v>30759.088885</v>
      </c>
      <c r="R1698" s="68" t="n">
        <f aca="false">Q1698-P1698</f>
        <v>626.69063999999</v>
      </c>
      <c r="S1698" s="68" t="n">
        <f aca="false">S1697+K1698</f>
        <v>20200.3840728945</v>
      </c>
      <c r="T1698" s="68" t="n">
        <f aca="false">MAX(T1697,S1698)</f>
        <v>20954.4321988393</v>
      </c>
      <c r="U1698" s="68" t="n">
        <f aca="false">T1698-S1698</f>
        <v>754.048125944733</v>
      </c>
      <c r="V1698" s="70" t="n">
        <f aca="false">V1697+F1698</f>
        <v>3.78280000000001</v>
      </c>
      <c r="W1698" s="70" t="n">
        <f aca="false">MAX(W1697,V1698)</f>
        <v>3.81930000000001</v>
      </c>
      <c r="X1698" s="70" t="n">
        <f aca="false">W1698-V1698</f>
        <v>0.0365000000000006</v>
      </c>
      <c r="Y1698" s="70" t="n">
        <f aca="false">Y1697+M1698</f>
        <v>3.34486022888601</v>
      </c>
      <c r="Z1698" s="70" t="n">
        <f aca="false">MAX(Z1697,Y1698)</f>
        <v>3.3869758983039</v>
      </c>
      <c r="AA1698" s="70" t="n">
        <f aca="false">Z1698-Y1698</f>
        <v>0.0421156694178846</v>
      </c>
      <c r="AB1698" s="72" t="n">
        <f aca="false">AB1697*(1+F1698)</f>
        <v>35.2445436778342</v>
      </c>
      <c r="AC1698" s="73" t="n">
        <f aca="false">MAX(AC1697,AB1698)</f>
        <v>36.5748776847423</v>
      </c>
      <c r="AD1698" s="70" t="n">
        <f aca="false">1-AB1698/AC1698</f>
        <v>0.0363728901125769</v>
      </c>
      <c r="AE1698" s="73" t="n">
        <f aca="false">AE1697*(1+M1698)</f>
        <v>22.764140541892</v>
      </c>
      <c r="AF1698" s="73" t="n">
        <f aca="false">MAX(AF1697,AE1698)</f>
        <v>23.7566710229092</v>
      </c>
      <c r="AG1698" s="70" t="n">
        <f aca="false">1-AE1698/AF1698</f>
        <v>0.0417790219875543</v>
      </c>
      <c r="AH1698" s="74" t="n">
        <f aca="false">IF(R1698&gt;0,AH1697+1,0)</f>
        <v>22</v>
      </c>
      <c r="AI1698" s="74" t="n">
        <f aca="false">IF(U1698&gt;0,AI1697+1,0)</f>
        <v>22</v>
      </c>
      <c r="AJ1698" s="74" t="n">
        <f aca="false">IF(G1698&gt;0,AJ1697+1,0)</f>
        <v>0</v>
      </c>
      <c r="AK1698" s="74" t="n">
        <f aca="false">IF(G1698&lt;=0,AK1697+1,0)</f>
        <v>2</v>
      </c>
      <c r="AL1698" s="74" t="n">
        <f aca="false">IF(K1698&gt;0,AL1697+1,0)</f>
        <v>0</v>
      </c>
      <c r="AM1698" s="74" t="n">
        <f aca="false">IF(K1698&lt;=0,AM1697+1,0)</f>
        <v>2</v>
      </c>
    </row>
    <row r="1699" customFormat="false" ht="15" hidden="false" customHeight="false" outlineLevel="0" collapsed="false">
      <c r="A1699" s="61" t="n">
        <v>1703</v>
      </c>
      <c r="B1699" s="62" t="n">
        <v>44623.40625</v>
      </c>
      <c r="C1699" s="63" t="n">
        <f aca="false">YEAR(B1699)</f>
        <v>2022</v>
      </c>
      <c r="D1699" s="32" t="s">
        <v>277</v>
      </c>
      <c r="E1699" s="64" t="n">
        <v>16657.2</v>
      </c>
      <c r="F1699" s="65" t="n">
        <v>-0.0046</v>
      </c>
      <c r="G1699" s="66" t="n">
        <v>-76.62312</v>
      </c>
      <c r="H1699" s="67" t="n">
        <f aca="false">E1699+IF(D1699="Long",1,-1)*G1699</f>
        <v>16580.57688</v>
      </c>
      <c r="I1699" s="68" t="n">
        <f aca="false">Assumptions!$B$58</f>
        <v>5.35750011455817</v>
      </c>
      <c r="J1699" s="68" t="n">
        <f aca="false">INDEX(Yearly!$D$5:$D$22,MATCH(C1699,Yearly!$A$5:$A$22,0))</f>
        <v>0.431476519293275</v>
      </c>
      <c r="K1699" s="68" t="n">
        <f aca="false">G1699-I1699-J1699</f>
        <v>-82.4120966338514</v>
      </c>
      <c r="L1699" s="69" t="n">
        <f aca="false">(I1699+J1699)/Assumptions!$B$8</f>
        <v>0.000255257700812932</v>
      </c>
      <c r="M1699" s="70" t="n">
        <f aca="false">F1699-L1699</f>
        <v>-0.00485525770081293</v>
      </c>
      <c r="N1699" s="71" t="n">
        <f aca="false">G1699*Assumptions!$B$7</f>
        <v>-602640.8388</v>
      </c>
      <c r="O1699" s="71" t="n">
        <f aca="false">K1699*Assumptions!$B$7</f>
        <v>-648171.140025242</v>
      </c>
      <c r="P1699" s="68" t="n">
        <f aca="false">P1698+G1699</f>
        <v>30055.775125</v>
      </c>
      <c r="Q1699" s="68" t="n">
        <f aca="false">MAX(Q1698,P1699)</f>
        <v>30759.088885</v>
      </c>
      <c r="R1699" s="68" t="n">
        <f aca="false">Q1699-P1699</f>
        <v>703.31375999999</v>
      </c>
      <c r="S1699" s="68" t="n">
        <f aca="false">S1698+K1699</f>
        <v>20117.9719762607</v>
      </c>
      <c r="T1699" s="68" t="n">
        <f aca="false">MAX(T1698,S1699)</f>
        <v>20954.4321988393</v>
      </c>
      <c r="U1699" s="68" t="n">
        <f aca="false">T1699-S1699</f>
        <v>836.460222578586</v>
      </c>
      <c r="V1699" s="70" t="n">
        <f aca="false">V1698+F1699</f>
        <v>3.77820000000001</v>
      </c>
      <c r="W1699" s="70" t="n">
        <f aca="false">MAX(W1698,V1699)</f>
        <v>3.81930000000001</v>
      </c>
      <c r="X1699" s="70" t="n">
        <f aca="false">W1699-V1699</f>
        <v>0.0411000000000006</v>
      </c>
      <c r="Y1699" s="70" t="n">
        <f aca="false">Y1698+M1699</f>
        <v>3.3400049711852</v>
      </c>
      <c r="Z1699" s="70" t="n">
        <f aca="false">MAX(Z1698,Y1699)</f>
        <v>3.3869758983039</v>
      </c>
      <c r="AA1699" s="70" t="n">
        <f aca="false">Z1699-Y1699</f>
        <v>0.0469709271186973</v>
      </c>
      <c r="AB1699" s="72" t="n">
        <f aca="false">AB1698*(1+F1699)</f>
        <v>35.0824187769162</v>
      </c>
      <c r="AC1699" s="73" t="n">
        <f aca="false">MAX(AC1698,AB1699)</f>
        <v>36.5748776847423</v>
      </c>
      <c r="AD1699" s="70" t="n">
        <f aca="false">1-AB1699/AC1699</f>
        <v>0.0408055748180591</v>
      </c>
      <c r="AE1699" s="73" t="n">
        <f aca="false">AE1698*(1+M1699)</f>
        <v>22.6536147732236</v>
      </c>
      <c r="AF1699" s="73" t="n">
        <f aca="false">MAX(AF1698,AE1699)</f>
        <v>23.7566710229092</v>
      </c>
      <c r="AG1699" s="70" t="n">
        <f aca="false">1-AE1699/AF1699</f>
        <v>0.0464314317701299</v>
      </c>
      <c r="AH1699" s="74" t="n">
        <f aca="false">IF(R1699&gt;0,AH1698+1,0)</f>
        <v>23</v>
      </c>
      <c r="AI1699" s="74" t="n">
        <f aca="false">IF(U1699&gt;0,AI1698+1,0)</f>
        <v>23</v>
      </c>
      <c r="AJ1699" s="74" t="n">
        <f aca="false">IF(G1699&gt;0,AJ1698+1,0)</f>
        <v>0</v>
      </c>
      <c r="AK1699" s="74" t="n">
        <f aca="false">IF(G1699&lt;=0,AK1698+1,0)</f>
        <v>3</v>
      </c>
      <c r="AL1699" s="74" t="n">
        <f aca="false">IF(K1699&gt;0,AL1698+1,0)</f>
        <v>0</v>
      </c>
      <c r="AM1699" s="74" t="n">
        <f aca="false">IF(K1699&lt;=0,AM1698+1,0)</f>
        <v>3</v>
      </c>
    </row>
    <row r="1700" customFormat="false" ht="15" hidden="false" customHeight="false" outlineLevel="0" collapsed="false">
      <c r="A1700" s="61" t="n">
        <v>1704</v>
      </c>
      <c r="B1700" s="62" t="n">
        <v>44623.5194444444</v>
      </c>
      <c r="C1700" s="63" t="n">
        <f aca="false">YEAR(B1700)</f>
        <v>2022</v>
      </c>
      <c r="D1700" s="32" t="s">
        <v>276</v>
      </c>
      <c r="E1700" s="64" t="n">
        <v>16581.3</v>
      </c>
      <c r="F1700" s="65" t="n">
        <v>0.0265</v>
      </c>
      <c r="G1700" s="66" t="n">
        <v>439.40445</v>
      </c>
      <c r="H1700" s="67" t="n">
        <f aca="false">E1700+IF(D1700="Long",1,-1)*G1700</f>
        <v>16141.89555</v>
      </c>
      <c r="I1700" s="68" t="n">
        <f aca="false">Assumptions!$B$58</f>
        <v>5.35750011455817</v>
      </c>
      <c r="J1700" s="68" t="n">
        <f aca="false">INDEX(Yearly!$D$5:$D$22,MATCH(C1700,Yearly!$A$5:$A$22,0))</f>
        <v>0.431476519293275</v>
      </c>
      <c r="K1700" s="68" t="n">
        <f aca="false">G1700-I1700-J1700</f>
        <v>433.615473366149</v>
      </c>
      <c r="L1700" s="69" t="n">
        <f aca="false">(I1700+J1700)/Assumptions!$B$8</f>
        <v>0.000255257700812932</v>
      </c>
      <c r="M1700" s="70" t="n">
        <f aca="false">F1700-L1700</f>
        <v>0.0262447422991871</v>
      </c>
      <c r="N1700" s="71" t="n">
        <f aca="false">G1700*Assumptions!$B$7</f>
        <v>3455915.99925</v>
      </c>
      <c r="O1700" s="71" t="n">
        <f aca="false">K1700*Assumptions!$B$7</f>
        <v>3410385.69802476</v>
      </c>
      <c r="P1700" s="68" t="n">
        <f aca="false">P1699+G1700</f>
        <v>30495.179575</v>
      </c>
      <c r="Q1700" s="68" t="n">
        <f aca="false">MAX(Q1699,P1700)</f>
        <v>30759.088885</v>
      </c>
      <c r="R1700" s="68" t="n">
        <f aca="false">Q1700-P1700</f>
        <v>263.909309999992</v>
      </c>
      <c r="S1700" s="68" t="n">
        <f aca="false">S1699+K1700</f>
        <v>20551.5874496268</v>
      </c>
      <c r="T1700" s="68" t="n">
        <f aca="false">MAX(T1699,S1700)</f>
        <v>20954.4321988393</v>
      </c>
      <c r="U1700" s="68" t="n">
        <f aca="false">T1700-S1700</f>
        <v>402.844749212436</v>
      </c>
      <c r="V1700" s="70" t="n">
        <f aca="false">V1699+F1700</f>
        <v>3.80470000000001</v>
      </c>
      <c r="W1700" s="70" t="n">
        <f aca="false">MAX(W1699,V1700)</f>
        <v>3.81930000000001</v>
      </c>
      <c r="X1700" s="70" t="n">
        <f aca="false">W1700-V1700</f>
        <v>0.0146000000000006</v>
      </c>
      <c r="Y1700" s="70" t="n">
        <f aca="false">Y1699+M1700</f>
        <v>3.36624971348439</v>
      </c>
      <c r="Z1700" s="70" t="n">
        <f aca="false">MAX(Z1699,Y1700)</f>
        <v>3.3869758983039</v>
      </c>
      <c r="AA1700" s="70" t="n">
        <f aca="false">Z1700-Y1700</f>
        <v>0.0207261848195102</v>
      </c>
      <c r="AB1700" s="72" t="n">
        <f aca="false">AB1699*(1+F1700)</f>
        <v>36.0121028745044</v>
      </c>
      <c r="AC1700" s="73" t="n">
        <f aca="false">MAX(AC1699,AB1700)</f>
        <v>36.5748776847423</v>
      </c>
      <c r="AD1700" s="70" t="n">
        <f aca="false">1-AB1700/AC1700</f>
        <v>0.0153869225507377</v>
      </c>
      <c r="AE1700" s="73" t="n">
        <f aca="false">AE1699*(1+M1700)</f>
        <v>23.2481530550919</v>
      </c>
      <c r="AF1700" s="73" t="n">
        <f aca="false">MAX(AF1699,AE1700)</f>
        <v>23.7566710229092</v>
      </c>
      <c r="AG1700" s="70" t="n">
        <f aca="false">1-AE1700/AF1700</f>
        <v>0.021405270432332</v>
      </c>
      <c r="AH1700" s="74" t="n">
        <f aca="false">IF(R1700&gt;0,AH1699+1,0)</f>
        <v>24</v>
      </c>
      <c r="AI1700" s="74" t="n">
        <f aca="false">IF(U1700&gt;0,AI1699+1,0)</f>
        <v>24</v>
      </c>
      <c r="AJ1700" s="74" t="n">
        <f aca="false">IF(G1700&gt;0,AJ1699+1,0)</f>
        <v>1</v>
      </c>
      <c r="AK1700" s="74" t="n">
        <f aca="false">IF(G1700&lt;=0,AK1699+1,0)</f>
        <v>0</v>
      </c>
      <c r="AL1700" s="74" t="n">
        <f aca="false">IF(K1700&gt;0,AL1699+1,0)</f>
        <v>1</v>
      </c>
      <c r="AM1700" s="74" t="n">
        <f aca="false">IF(K1700&lt;=0,AM1699+1,0)</f>
        <v>0</v>
      </c>
    </row>
    <row r="1701" customFormat="false" ht="15" hidden="false" customHeight="false" outlineLevel="0" collapsed="false">
      <c r="A1701" s="61" t="n">
        <v>1705</v>
      </c>
      <c r="B1701" s="62" t="n">
        <v>44629.4479166667</v>
      </c>
      <c r="C1701" s="63" t="n">
        <f aca="false">YEAR(B1701)</f>
        <v>2022</v>
      </c>
      <c r="D1701" s="32" t="s">
        <v>277</v>
      </c>
      <c r="E1701" s="64" t="n">
        <v>16142.55</v>
      </c>
      <c r="F1701" s="65" t="n">
        <v>0.0286</v>
      </c>
      <c r="G1701" s="66" t="n">
        <v>461.67693</v>
      </c>
      <c r="H1701" s="67" t="n">
        <f aca="false">E1701+IF(D1701="Long",1,-1)*G1701</f>
        <v>16604.22693</v>
      </c>
      <c r="I1701" s="68" t="n">
        <f aca="false">Assumptions!$B$58</f>
        <v>5.35750011455817</v>
      </c>
      <c r="J1701" s="68" t="n">
        <f aca="false">INDEX(Yearly!$D$5:$D$22,MATCH(C1701,Yearly!$A$5:$A$22,0))</f>
        <v>0.431476519293275</v>
      </c>
      <c r="K1701" s="68" t="n">
        <f aca="false">G1701-I1701-J1701</f>
        <v>455.887953366149</v>
      </c>
      <c r="L1701" s="69" t="n">
        <f aca="false">(I1701+J1701)/Assumptions!$B$8</f>
        <v>0.000255257700812932</v>
      </c>
      <c r="M1701" s="70" t="n">
        <f aca="false">F1701-L1701</f>
        <v>0.0283447422991871</v>
      </c>
      <c r="N1701" s="71" t="n">
        <f aca="false">G1701*Assumptions!$B$7</f>
        <v>3631089.05445</v>
      </c>
      <c r="O1701" s="71" t="n">
        <f aca="false">K1701*Assumptions!$B$7</f>
        <v>3585558.75322476</v>
      </c>
      <c r="P1701" s="68" t="n">
        <f aca="false">P1700+G1701</f>
        <v>30956.856505</v>
      </c>
      <c r="Q1701" s="68" t="n">
        <f aca="false">MAX(Q1700,P1701)</f>
        <v>30956.856505</v>
      </c>
      <c r="R1701" s="68" t="n">
        <f aca="false">Q1701-P1701</f>
        <v>0</v>
      </c>
      <c r="S1701" s="68" t="n">
        <f aca="false">S1700+K1701</f>
        <v>21007.475402993</v>
      </c>
      <c r="T1701" s="68" t="n">
        <f aca="false">MAX(T1700,S1701)</f>
        <v>21007.475402993</v>
      </c>
      <c r="U1701" s="68" t="n">
        <f aca="false">T1701-S1701</f>
        <v>0</v>
      </c>
      <c r="V1701" s="70" t="n">
        <f aca="false">V1700+F1701</f>
        <v>3.83330000000001</v>
      </c>
      <c r="W1701" s="70" t="n">
        <f aca="false">MAX(W1700,V1701)</f>
        <v>3.83330000000001</v>
      </c>
      <c r="X1701" s="70" t="n">
        <f aca="false">W1701-V1701</f>
        <v>0</v>
      </c>
      <c r="Y1701" s="70" t="n">
        <f aca="false">Y1700+M1701</f>
        <v>3.39459445578357</v>
      </c>
      <c r="Z1701" s="70" t="n">
        <f aca="false">MAX(Z1700,Y1701)</f>
        <v>3.39459445578357</v>
      </c>
      <c r="AA1701" s="70" t="n">
        <f aca="false">Z1701-Y1701</f>
        <v>0</v>
      </c>
      <c r="AB1701" s="72" t="n">
        <f aca="false">AB1700*(1+F1701)</f>
        <v>37.0420490167153</v>
      </c>
      <c r="AC1701" s="73" t="n">
        <f aca="false">MAX(AC1700,AB1701)</f>
        <v>37.0420490167153</v>
      </c>
      <c r="AD1701" s="70" t="n">
        <f aca="false">1-AB1701/AC1701</f>
        <v>0</v>
      </c>
      <c r="AE1701" s="73" t="n">
        <f aca="false">AE1700*(1+M1701)</f>
        <v>23.9071159623705</v>
      </c>
      <c r="AF1701" s="73" t="n">
        <f aca="false">MAX(AF1700,AE1701)</f>
        <v>23.9071159623705</v>
      </c>
      <c r="AG1701" s="70" t="n">
        <f aca="false">1-AE1701/AF1701</f>
        <v>0</v>
      </c>
      <c r="AH1701" s="74" t="n">
        <f aca="false">IF(R1701&gt;0,AH1700+1,0)</f>
        <v>0</v>
      </c>
      <c r="AI1701" s="74" t="n">
        <f aca="false">IF(U1701&gt;0,AI1700+1,0)</f>
        <v>0</v>
      </c>
      <c r="AJ1701" s="74" t="n">
        <f aca="false">IF(G1701&gt;0,AJ1700+1,0)</f>
        <v>2</v>
      </c>
      <c r="AK1701" s="74" t="n">
        <f aca="false">IF(G1701&lt;=0,AK1700+1,0)</f>
        <v>0</v>
      </c>
      <c r="AL1701" s="74" t="n">
        <f aca="false">IF(K1701&gt;0,AL1700+1,0)</f>
        <v>2</v>
      </c>
      <c r="AM1701" s="74" t="n">
        <f aca="false">IF(K1701&lt;=0,AM1700+1,0)</f>
        <v>0</v>
      </c>
    </row>
    <row r="1702" customFormat="false" ht="15" hidden="false" customHeight="false" outlineLevel="0" collapsed="false">
      <c r="A1702" s="61" t="n">
        <v>1706</v>
      </c>
      <c r="B1702" s="62" t="n">
        <v>44635.6145833333</v>
      </c>
      <c r="C1702" s="63" t="n">
        <f aca="false">YEAR(B1702)</f>
        <v>2022</v>
      </c>
      <c r="D1702" s="32" t="s">
        <v>276</v>
      </c>
      <c r="E1702" s="64" t="n">
        <v>16604.9</v>
      </c>
      <c r="F1702" s="65" t="n">
        <v>-0.0187</v>
      </c>
      <c r="G1702" s="66" t="n">
        <v>-310.51163</v>
      </c>
      <c r="H1702" s="67" t="n">
        <f aca="false">E1702+IF(D1702="Long",1,-1)*G1702</f>
        <v>16915.41163</v>
      </c>
      <c r="I1702" s="68" t="n">
        <f aca="false">Assumptions!$B$58</f>
        <v>5.35750011455817</v>
      </c>
      <c r="J1702" s="68" t="n">
        <f aca="false">INDEX(Yearly!$D$5:$D$22,MATCH(C1702,Yearly!$A$5:$A$22,0))</f>
        <v>0.431476519293275</v>
      </c>
      <c r="K1702" s="68" t="n">
        <f aca="false">G1702-I1702-J1702</f>
        <v>-316.300606633851</v>
      </c>
      <c r="L1702" s="69" t="n">
        <f aca="false">(I1702+J1702)/Assumptions!$B$8</f>
        <v>0.000255257700812932</v>
      </c>
      <c r="M1702" s="70" t="n">
        <f aca="false">F1702-L1702</f>
        <v>-0.0189552577008129</v>
      </c>
      <c r="N1702" s="71" t="n">
        <f aca="false">G1702*Assumptions!$B$7</f>
        <v>-2442173.96995</v>
      </c>
      <c r="O1702" s="71" t="n">
        <f aca="false">K1702*Assumptions!$B$7</f>
        <v>-2487704.27117524</v>
      </c>
      <c r="P1702" s="68" t="n">
        <f aca="false">P1701+G1702</f>
        <v>30646.344875</v>
      </c>
      <c r="Q1702" s="68" t="n">
        <f aca="false">MAX(Q1701,P1702)</f>
        <v>30956.856505</v>
      </c>
      <c r="R1702" s="68" t="n">
        <f aca="false">Q1702-P1702</f>
        <v>310.511630000001</v>
      </c>
      <c r="S1702" s="68" t="n">
        <f aca="false">S1701+K1702</f>
        <v>20691.1747963591</v>
      </c>
      <c r="T1702" s="68" t="n">
        <f aca="false">MAX(T1701,S1702)</f>
        <v>21007.475402993</v>
      </c>
      <c r="U1702" s="68" t="n">
        <f aca="false">T1702-S1702</f>
        <v>316.300606633853</v>
      </c>
      <c r="V1702" s="70" t="n">
        <f aca="false">V1701+F1702</f>
        <v>3.81460000000001</v>
      </c>
      <c r="W1702" s="70" t="n">
        <f aca="false">MAX(W1701,V1702)</f>
        <v>3.83330000000001</v>
      </c>
      <c r="X1702" s="70" t="n">
        <f aca="false">W1702-V1702</f>
        <v>0.0186999999999999</v>
      </c>
      <c r="Y1702" s="70" t="n">
        <f aca="false">Y1701+M1702</f>
        <v>3.37563919808276</v>
      </c>
      <c r="Z1702" s="70" t="n">
        <f aca="false">MAX(Z1701,Y1702)</f>
        <v>3.39459445578357</v>
      </c>
      <c r="AA1702" s="70" t="n">
        <f aca="false">Z1702-Y1702</f>
        <v>0.0189552577008127</v>
      </c>
      <c r="AB1702" s="72" t="n">
        <f aca="false">AB1701*(1+F1702)</f>
        <v>36.3493627001027</v>
      </c>
      <c r="AC1702" s="73" t="n">
        <f aca="false">MAX(AC1701,AB1702)</f>
        <v>37.0420490167153</v>
      </c>
      <c r="AD1702" s="70" t="n">
        <f aca="false">1-AB1702/AC1702</f>
        <v>0.0187000000000002</v>
      </c>
      <c r="AE1702" s="73" t="n">
        <f aca="false">AE1701*(1+M1702)</f>
        <v>23.4539504184206</v>
      </c>
      <c r="AF1702" s="73" t="n">
        <f aca="false">MAX(AF1701,AE1702)</f>
        <v>23.9071159623705</v>
      </c>
      <c r="AG1702" s="70" t="n">
        <f aca="false">1-AE1702/AF1702</f>
        <v>0.018955257700813</v>
      </c>
      <c r="AH1702" s="74" t="n">
        <f aca="false">IF(R1702&gt;0,AH1701+1,0)</f>
        <v>1</v>
      </c>
      <c r="AI1702" s="74" t="n">
        <f aca="false">IF(U1702&gt;0,AI1701+1,0)</f>
        <v>1</v>
      </c>
      <c r="AJ1702" s="74" t="n">
        <f aca="false">IF(G1702&gt;0,AJ1701+1,0)</f>
        <v>0</v>
      </c>
      <c r="AK1702" s="74" t="n">
        <f aca="false">IF(G1702&lt;=0,AK1701+1,0)</f>
        <v>1</v>
      </c>
      <c r="AL1702" s="74" t="n">
        <f aca="false">IF(K1702&gt;0,AL1701+1,0)</f>
        <v>0</v>
      </c>
      <c r="AM1702" s="74" t="n">
        <f aca="false">IF(K1702&lt;=0,AM1701+1,0)</f>
        <v>1</v>
      </c>
    </row>
    <row r="1703" customFormat="false" ht="15" hidden="false" customHeight="false" outlineLevel="0" collapsed="false">
      <c r="A1703" s="61" t="n">
        <v>1707</v>
      </c>
      <c r="B1703" s="62" t="n">
        <v>44636.3930555556</v>
      </c>
      <c r="C1703" s="63" t="n">
        <f aca="false">YEAR(B1703)</f>
        <v>2022</v>
      </c>
      <c r="D1703" s="32" t="s">
        <v>277</v>
      </c>
      <c r="E1703" s="64" t="n">
        <v>16915.25</v>
      </c>
      <c r="F1703" s="65" t="n">
        <v>0.0125</v>
      </c>
      <c r="G1703" s="66" t="n">
        <v>211.440625</v>
      </c>
      <c r="H1703" s="67" t="n">
        <f aca="false">E1703+IF(D1703="Long",1,-1)*G1703</f>
        <v>17126.690625</v>
      </c>
      <c r="I1703" s="68" t="n">
        <f aca="false">Assumptions!$B$58</f>
        <v>5.35750011455817</v>
      </c>
      <c r="J1703" s="68" t="n">
        <f aca="false">INDEX(Yearly!$D$5:$D$22,MATCH(C1703,Yearly!$A$5:$A$22,0))</f>
        <v>0.431476519293275</v>
      </c>
      <c r="K1703" s="68" t="n">
        <f aca="false">G1703-I1703-J1703</f>
        <v>205.651648366149</v>
      </c>
      <c r="L1703" s="69" t="n">
        <f aca="false">(I1703+J1703)/Assumptions!$B$8</f>
        <v>0.000255257700812932</v>
      </c>
      <c r="M1703" s="70" t="n">
        <f aca="false">F1703-L1703</f>
        <v>0.0122447422991871</v>
      </c>
      <c r="N1703" s="71" t="n">
        <f aca="false">G1703*Assumptions!$B$7</f>
        <v>1662980.515625</v>
      </c>
      <c r="O1703" s="71" t="n">
        <f aca="false">K1703*Assumptions!$B$7</f>
        <v>1617450.21439976</v>
      </c>
      <c r="P1703" s="68" t="n">
        <f aca="false">P1702+G1703</f>
        <v>30857.7855</v>
      </c>
      <c r="Q1703" s="68" t="n">
        <f aca="false">MAX(Q1702,P1703)</f>
        <v>30956.856505</v>
      </c>
      <c r="R1703" s="68" t="n">
        <f aca="false">Q1703-P1703</f>
        <v>99.0710050000016</v>
      </c>
      <c r="S1703" s="68" t="n">
        <f aca="false">S1702+K1703</f>
        <v>20896.8264447253</v>
      </c>
      <c r="T1703" s="68" t="n">
        <f aca="false">MAX(T1702,S1703)</f>
        <v>21007.475402993</v>
      </c>
      <c r="U1703" s="68" t="n">
        <f aca="false">T1703-S1703</f>
        <v>110.648958267706</v>
      </c>
      <c r="V1703" s="70" t="n">
        <f aca="false">V1702+F1703</f>
        <v>3.82710000000001</v>
      </c>
      <c r="W1703" s="70" t="n">
        <f aca="false">MAX(W1702,V1703)</f>
        <v>3.83330000000001</v>
      </c>
      <c r="X1703" s="70" t="n">
        <f aca="false">W1703-V1703</f>
        <v>0.00619999999999976</v>
      </c>
      <c r="Y1703" s="70" t="n">
        <f aca="false">Y1702+M1703</f>
        <v>3.38788394038195</v>
      </c>
      <c r="Z1703" s="70" t="n">
        <f aca="false">MAX(Z1702,Y1703)</f>
        <v>3.39459445578357</v>
      </c>
      <c r="AA1703" s="70" t="n">
        <f aca="false">Z1703-Y1703</f>
        <v>0.00671051540162582</v>
      </c>
      <c r="AB1703" s="72" t="n">
        <f aca="false">AB1702*(1+F1703)</f>
        <v>36.803729733854</v>
      </c>
      <c r="AC1703" s="73" t="n">
        <f aca="false">MAX(AC1702,AB1703)</f>
        <v>37.0420490167153</v>
      </c>
      <c r="AD1703" s="70" t="n">
        <f aca="false">1-AB1703/AC1703</f>
        <v>0.00643375000000013</v>
      </c>
      <c r="AE1703" s="73" t="n">
        <f aca="false">AE1702*(1+M1703)</f>
        <v>23.741137997192</v>
      </c>
      <c r="AF1703" s="73" t="n">
        <f aca="false">MAX(AF1702,AE1703)</f>
        <v>23.9071159623705</v>
      </c>
      <c r="AG1703" s="70" t="n">
        <f aca="false">1-AE1703/AF1703</f>
        <v>0.00694261764738702</v>
      </c>
      <c r="AH1703" s="74" t="n">
        <f aca="false">IF(R1703&gt;0,AH1702+1,0)</f>
        <v>2</v>
      </c>
      <c r="AI1703" s="74" t="n">
        <f aca="false">IF(U1703&gt;0,AI1702+1,0)</f>
        <v>2</v>
      </c>
      <c r="AJ1703" s="74" t="n">
        <f aca="false">IF(G1703&gt;0,AJ1702+1,0)</f>
        <v>1</v>
      </c>
      <c r="AK1703" s="74" t="n">
        <f aca="false">IF(G1703&lt;=0,AK1702+1,0)</f>
        <v>0</v>
      </c>
      <c r="AL1703" s="74" t="n">
        <f aca="false">IF(K1703&gt;0,AL1702+1,0)</f>
        <v>1</v>
      </c>
      <c r="AM1703" s="74" t="n">
        <f aca="false">IF(K1703&lt;=0,AM1702+1,0)</f>
        <v>0</v>
      </c>
    </row>
    <row r="1704" customFormat="false" ht="15" hidden="false" customHeight="false" outlineLevel="0" collapsed="false">
      <c r="A1704" s="61" t="n">
        <v>1708</v>
      </c>
      <c r="B1704" s="62" t="n">
        <v>44645.5104166667</v>
      </c>
      <c r="C1704" s="63" t="n">
        <f aca="false">YEAR(B1704)</f>
        <v>2022</v>
      </c>
      <c r="D1704" s="32" t="s">
        <v>276</v>
      </c>
      <c r="E1704" s="64" t="n">
        <v>17125.9</v>
      </c>
      <c r="F1704" s="65" t="n">
        <v>-0.0041</v>
      </c>
      <c r="G1704" s="66" t="n">
        <v>-70.21619</v>
      </c>
      <c r="H1704" s="67" t="n">
        <f aca="false">E1704+IF(D1704="Long",1,-1)*G1704</f>
        <v>17196.11619</v>
      </c>
      <c r="I1704" s="68" t="n">
        <f aca="false">Assumptions!$B$58</f>
        <v>5.35750011455817</v>
      </c>
      <c r="J1704" s="68" t="n">
        <f aca="false">INDEX(Yearly!$D$5:$D$22,MATCH(C1704,Yearly!$A$5:$A$22,0))</f>
        <v>0.431476519293275</v>
      </c>
      <c r="K1704" s="68" t="n">
        <f aca="false">G1704-I1704-J1704</f>
        <v>-76.0051666338514</v>
      </c>
      <c r="L1704" s="69" t="n">
        <f aca="false">(I1704+J1704)/Assumptions!$B$8</f>
        <v>0.000255257700812932</v>
      </c>
      <c r="M1704" s="70" t="n">
        <f aca="false">F1704-L1704</f>
        <v>-0.00435525770081293</v>
      </c>
      <c r="N1704" s="71" t="n">
        <f aca="false">G1704*Assumptions!$B$7</f>
        <v>-552250.33435</v>
      </c>
      <c r="O1704" s="71" t="n">
        <f aca="false">K1704*Assumptions!$B$7</f>
        <v>-597780.635575242</v>
      </c>
      <c r="P1704" s="68" t="n">
        <f aca="false">P1703+G1704</f>
        <v>30787.56931</v>
      </c>
      <c r="Q1704" s="68" t="n">
        <f aca="false">MAX(Q1703,P1704)</f>
        <v>30956.856505</v>
      </c>
      <c r="R1704" s="68" t="n">
        <f aca="false">Q1704-P1704</f>
        <v>169.287195000001</v>
      </c>
      <c r="S1704" s="68" t="n">
        <f aca="false">S1703+K1704</f>
        <v>20820.8212780914</v>
      </c>
      <c r="T1704" s="68" t="n">
        <f aca="false">MAX(T1703,S1704)</f>
        <v>21007.475402993</v>
      </c>
      <c r="U1704" s="68" t="n">
        <f aca="false">T1704-S1704</f>
        <v>186.654124901557</v>
      </c>
      <c r="V1704" s="70" t="n">
        <f aca="false">V1703+F1704</f>
        <v>3.82300000000001</v>
      </c>
      <c r="W1704" s="70" t="n">
        <f aca="false">MAX(W1703,V1704)</f>
        <v>3.83330000000001</v>
      </c>
      <c r="X1704" s="70" t="n">
        <f aca="false">W1704-V1704</f>
        <v>0.0103</v>
      </c>
      <c r="Y1704" s="70" t="n">
        <f aca="false">Y1703+M1704</f>
        <v>3.38352868268114</v>
      </c>
      <c r="Z1704" s="70" t="n">
        <f aca="false">MAX(Z1703,Y1704)</f>
        <v>3.39459445578357</v>
      </c>
      <c r="AA1704" s="70" t="n">
        <f aca="false">Z1704-Y1704</f>
        <v>0.0110657731024388</v>
      </c>
      <c r="AB1704" s="72" t="n">
        <f aca="false">AB1703*(1+F1704)</f>
        <v>36.6528344419452</v>
      </c>
      <c r="AC1704" s="73" t="n">
        <f aca="false">MAX(AC1703,AB1704)</f>
        <v>37.0420490167153</v>
      </c>
      <c r="AD1704" s="70" t="n">
        <f aca="false">1-AB1704/AC1704</f>
        <v>0.0105073716250003</v>
      </c>
      <c r="AE1704" s="73" t="n">
        <f aca="false">AE1703*(1+M1704)</f>
        <v>23.6377392231037</v>
      </c>
      <c r="AF1704" s="73" t="n">
        <f aca="false">MAX(AF1703,AE1704)</f>
        <v>23.9071159623705</v>
      </c>
      <c r="AG1704" s="70" t="n">
        <f aca="false">1-AE1704/AF1704</f>
        <v>0.0112676384592274</v>
      </c>
      <c r="AH1704" s="74" t="n">
        <f aca="false">IF(R1704&gt;0,AH1703+1,0)</f>
        <v>3</v>
      </c>
      <c r="AI1704" s="74" t="n">
        <f aca="false">IF(U1704&gt;0,AI1703+1,0)</f>
        <v>3</v>
      </c>
      <c r="AJ1704" s="74" t="n">
        <f aca="false">IF(G1704&gt;0,AJ1703+1,0)</f>
        <v>0</v>
      </c>
      <c r="AK1704" s="74" t="n">
        <f aca="false">IF(G1704&lt;=0,AK1703+1,0)</f>
        <v>1</v>
      </c>
      <c r="AL1704" s="74" t="n">
        <f aca="false">IF(K1704&gt;0,AL1703+1,0)</f>
        <v>0</v>
      </c>
      <c r="AM1704" s="74" t="n">
        <f aca="false">IF(K1704&lt;=0,AM1703+1,0)</f>
        <v>1</v>
      </c>
    </row>
    <row r="1705" customFormat="false" ht="15" hidden="false" customHeight="false" outlineLevel="0" collapsed="false">
      <c r="A1705" s="61" t="n">
        <v>1709</v>
      </c>
      <c r="B1705" s="62" t="n">
        <v>44648.3854166667</v>
      </c>
      <c r="C1705" s="63" t="n">
        <f aca="false">YEAR(B1705)</f>
        <v>2022</v>
      </c>
      <c r="D1705" s="32" t="s">
        <v>277</v>
      </c>
      <c r="E1705" s="64" t="n">
        <v>17196.6</v>
      </c>
      <c r="F1705" s="65" t="n">
        <v>-0.0075</v>
      </c>
      <c r="G1705" s="66" t="n">
        <v>-128.9745</v>
      </c>
      <c r="H1705" s="67" t="n">
        <f aca="false">E1705+IF(D1705="Long",1,-1)*G1705</f>
        <v>17067.6255</v>
      </c>
      <c r="I1705" s="68" t="n">
        <f aca="false">Assumptions!$B$58</f>
        <v>5.35750011455817</v>
      </c>
      <c r="J1705" s="68" t="n">
        <f aca="false">INDEX(Yearly!$D$5:$D$22,MATCH(C1705,Yearly!$A$5:$A$22,0))</f>
        <v>0.431476519293275</v>
      </c>
      <c r="K1705" s="68" t="n">
        <f aca="false">G1705-I1705-J1705</f>
        <v>-134.763476633851</v>
      </c>
      <c r="L1705" s="69" t="n">
        <f aca="false">(I1705+J1705)/Assumptions!$B$8</f>
        <v>0.000255257700812932</v>
      </c>
      <c r="M1705" s="70" t="n">
        <f aca="false">F1705-L1705</f>
        <v>-0.00775525770081293</v>
      </c>
      <c r="N1705" s="71" t="n">
        <f aca="false">G1705*Assumptions!$B$7</f>
        <v>-1014384.4425</v>
      </c>
      <c r="O1705" s="71" t="n">
        <f aca="false">K1705*Assumptions!$B$7</f>
        <v>-1059914.74372524</v>
      </c>
      <c r="P1705" s="68" t="n">
        <f aca="false">P1704+G1705</f>
        <v>30658.59481</v>
      </c>
      <c r="Q1705" s="68" t="n">
        <f aca="false">MAX(Q1704,P1705)</f>
        <v>30956.856505</v>
      </c>
      <c r="R1705" s="68" t="n">
        <f aca="false">Q1705-P1705</f>
        <v>298.261695000001</v>
      </c>
      <c r="S1705" s="68" t="n">
        <f aca="false">S1704+K1705</f>
        <v>20686.0578014576</v>
      </c>
      <c r="T1705" s="68" t="n">
        <f aca="false">MAX(T1704,S1705)</f>
        <v>21007.475402993</v>
      </c>
      <c r="U1705" s="68" t="n">
        <f aca="false">T1705-S1705</f>
        <v>321.41760153541</v>
      </c>
      <c r="V1705" s="70" t="n">
        <f aca="false">V1704+F1705</f>
        <v>3.81550000000001</v>
      </c>
      <c r="W1705" s="70" t="n">
        <f aca="false">MAX(W1704,V1705)</f>
        <v>3.83330000000001</v>
      </c>
      <c r="X1705" s="70" t="n">
        <f aca="false">W1705-V1705</f>
        <v>0.0177999999999998</v>
      </c>
      <c r="Y1705" s="70" t="n">
        <f aca="false">Y1704+M1705</f>
        <v>3.37577342498032</v>
      </c>
      <c r="Z1705" s="70" t="n">
        <f aca="false">MAX(Z1704,Y1705)</f>
        <v>3.39459445578357</v>
      </c>
      <c r="AA1705" s="70" t="n">
        <f aca="false">Z1705-Y1705</f>
        <v>0.0188210308032519</v>
      </c>
      <c r="AB1705" s="72" t="n">
        <f aca="false">AB1704*(1+F1705)</f>
        <v>36.3779381836306</v>
      </c>
      <c r="AC1705" s="73" t="n">
        <f aca="false">MAX(AC1704,AB1705)</f>
        <v>37.0420490167153</v>
      </c>
      <c r="AD1705" s="70" t="n">
        <f aca="false">1-AB1705/AC1705</f>
        <v>0.0179285663378126</v>
      </c>
      <c r="AE1705" s="73" t="n">
        <f aca="false">AE1704*(1+M1705)</f>
        <v>23.4544224639639</v>
      </c>
      <c r="AF1705" s="73" t="n">
        <f aca="false">MAX(AF1704,AE1705)</f>
        <v>23.9071159623705</v>
      </c>
      <c r="AG1705" s="70" t="n">
        <f aca="false">1-AE1705/AF1705</f>
        <v>0.0189355127201095</v>
      </c>
      <c r="AH1705" s="74" t="n">
        <f aca="false">IF(R1705&gt;0,AH1704+1,0)</f>
        <v>4</v>
      </c>
      <c r="AI1705" s="74" t="n">
        <f aca="false">IF(U1705&gt;0,AI1704+1,0)</f>
        <v>4</v>
      </c>
      <c r="AJ1705" s="74" t="n">
        <f aca="false">IF(G1705&gt;0,AJ1704+1,0)</f>
        <v>0</v>
      </c>
      <c r="AK1705" s="74" t="n">
        <f aca="false">IF(G1705&lt;=0,AK1704+1,0)</f>
        <v>2</v>
      </c>
      <c r="AL1705" s="74" t="n">
        <f aca="false">IF(K1705&gt;0,AL1704+1,0)</f>
        <v>0</v>
      </c>
      <c r="AM1705" s="74" t="n">
        <f aca="false">IF(K1705&lt;=0,AM1704+1,0)</f>
        <v>2</v>
      </c>
    </row>
    <row r="1706" customFormat="false" ht="15" hidden="false" customHeight="false" outlineLevel="0" collapsed="false">
      <c r="A1706" s="61" t="n">
        <v>1710</v>
      </c>
      <c r="B1706" s="62" t="n">
        <v>44648.40625</v>
      </c>
      <c r="C1706" s="63" t="n">
        <f aca="false">YEAR(B1706)</f>
        <v>2022</v>
      </c>
      <c r="D1706" s="32" t="s">
        <v>276</v>
      </c>
      <c r="E1706" s="64" t="n">
        <v>17068.45</v>
      </c>
      <c r="F1706" s="65" t="n">
        <v>-0.0044</v>
      </c>
      <c r="G1706" s="66" t="n">
        <v>-75.10118</v>
      </c>
      <c r="H1706" s="67" t="n">
        <f aca="false">E1706+IF(D1706="Long",1,-1)*G1706</f>
        <v>17143.55118</v>
      </c>
      <c r="I1706" s="68" t="n">
        <f aca="false">Assumptions!$B$58</f>
        <v>5.35750011455817</v>
      </c>
      <c r="J1706" s="68" t="n">
        <f aca="false">INDEX(Yearly!$D$5:$D$22,MATCH(C1706,Yearly!$A$5:$A$22,0))</f>
        <v>0.431476519293275</v>
      </c>
      <c r="K1706" s="68" t="n">
        <f aca="false">G1706-I1706-J1706</f>
        <v>-80.8901566338514</v>
      </c>
      <c r="L1706" s="69" t="n">
        <f aca="false">(I1706+J1706)/Assumptions!$B$8</f>
        <v>0.000255257700812932</v>
      </c>
      <c r="M1706" s="70" t="n">
        <f aca="false">F1706-L1706</f>
        <v>-0.00465525770081293</v>
      </c>
      <c r="N1706" s="71" t="n">
        <f aca="false">G1706*Assumptions!$B$7</f>
        <v>-590670.7807</v>
      </c>
      <c r="O1706" s="71" t="n">
        <f aca="false">K1706*Assumptions!$B$7</f>
        <v>-636201.081925242</v>
      </c>
      <c r="P1706" s="68" t="n">
        <f aca="false">P1705+G1706</f>
        <v>30583.49363</v>
      </c>
      <c r="Q1706" s="68" t="n">
        <f aca="false">MAX(Q1705,P1706)</f>
        <v>30956.856505</v>
      </c>
      <c r="R1706" s="68" t="n">
        <f aca="false">Q1706-P1706</f>
        <v>373.362875000003</v>
      </c>
      <c r="S1706" s="68" t="n">
        <f aca="false">S1705+K1706</f>
        <v>20605.1676448237</v>
      </c>
      <c r="T1706" s="68" t="n">
        <f aca="false">MAX(T1705,S1706)</f>
        <v>21007.475402993</v>
      </c>
      <c r="U1706" s="68" t="n">
        <f aca="false">T1706-S1706</f>
        <v>402.30775816926</v>
      </c>
      <c r="V1706" s="70" t="n">
        <f aca="false">V1705+F1706</f>
        <v>3.81110000000001</v>
      </c>
      <c r="W1706" s="70" t="n">
        <f aca="false">MAX(W1705,V1706)</f>
        <v>3.83330000000001</v>
      </c>
      <c r="X1706" s="70" t="n">
        <f aca="false">W1706-V1706</f>
        <v>0.0221999999999998</v>
      </c>
      <c r="Y1706" s="70" t="n">
        <f aca="false">Y1705+M1706</f>
        <v>3.37111816727951</v>
      </c>
      <c r="Z1706" s="70" t="n">
        <f aca="false">MAX(Z1705,Y1706)</f>
        <v>3.39459445578357</v>
      </c>
      <c r="AA1706" s="70" t="n">
        <f aca="false">Z1706-Y1706</f>
        <v>0.0234762885040647</v>
      </c>
      <c r="AB1706" s="72" t="n">
        <f aca="false">AB1705*(1+F1706)</f>
        <v>36.2178752556226</v>
      </c>
      <c r="AC1706" s="73" t="n">
        <f aca="false">MAX(AC1705,AB1706)</f>
        <v>37.0420490167153</v>
      </c>
      <c r="AD1706" s="70" t="n">
        <f aca="false">1-AB1706/AC1706</f>
        <v>0.0222496806459263</v>
      </c>
      <c r="AE1706" s="73" t="n">
        <f aca="false">AE1705*(1+M1706)</f>
        <v>23.3452360831704</v>
      </c>
      <c r="AF1706" s="73" t="n">
        <f aca="false">MAX(AF1705,AE1706)</f>
        <v>23.9071159623705</v>
      </c>
      <c r="AG1706" s="70" t="n">
        <f aca="false">1-AE1706/AF1706</f>
        <v>0.0235026207295133</v>
      </c>
      <c r="AH1706" s="74" t="n">
        <f aca="false">IF(R1706&gt;0,AH1705+1,0)</f>
        <v>5</v>
      </c>
      <c r="AI1706" s="74" t="n">
        <f aca="false">IF(U1706&gt;0,AI1705+1,0)</f>
        <v>5</v>
      </c>
      <c r="AJ1706" s="74" t="n">
        <f aca="false">IF(G1706&gt;0,AJ1705+1,0)</f>
        <v>0</v>
      </c>
      <c r="AK1706" s="74" t="n">
        <f aca="false">IF(G1706&lt;=0,AK1705+1,0)</f>
        <v>3</v>
      </c>
      <c r="AL1706" s="74" t="n">
        <f aca="false">IF(K1706&gt;0,AL1705+1,0)</f>
        <v>0</v>
      </c>
      <c r="AM1706" s="74" t="n">
        <f aca="false">IF(K1706&lt;=0,AM1705+1,0)</f>
        <v>3</v>
      </c>
    </row>
    <row r="1707" customFormat="false" ht="15" hidden="false" customHeight="false" outlineLevel="0" collapsed="false">
      <c r="A1707" s="61" t="n">
        <v>1711</v>
      </c>
      <c r="B1707" s="62" t="n">
        <v>44648.53125</v>
      </c>
      <c r="C1707" s="63" t="n">
        <f aca="false">YEAR(B1707)</f>
        <v>2022</v>
      </c>
      <c r="D1707" s="32" t="s">
        <v>277</v>
      </c>
      <c r="E1707" s="64" t="n">
        <v>17143.25</v>
      </c>
      <c r="F1707" s="65" t="n">
        <v>0.0337</v>
      </c>
      <c r="G1707" s="66" t="n">
        <v>577.727525</v>
      </c>
      <c r="H1707" s="67" t="n">
        <f aca="false">E1707+IF(D1707="Long",1,-1)*G1707</f>
        <v>17720.977525</v>
      </c>
      <c r="I1707" s="68" t="n">
        <f aca="false">Assumptions!$B$58</f>
        <v>5.35750011455817</v>
      </c>
      <c r="J1707" s="68" t="n">
        <f aca="false">INDEX(Yearly!$D$5:$D$22,MATCH(C1707,Yearly!$A$5:$A$22,0))</f>
        <v>0.431476519293275</v>
      </c>
      <c r="K1707" s="68" t="n">
        <f aca="false">G1707-I1707-J1707</f>
        <v>571.938548366149</v>
      </c>
      <c r="L1707" s="69" t="n">
        <f aca="false">(I1707+J1707)/Assumptions!$B$8</f>
        <v>0.000255257700812932</v>
      </c>
      <c r="M1707" s="70" t="n">
        <f aca="false">F1707-L1707</f>
        <v>0.0334447422991871</v>
      </c>
      <c r="N1707" s="71" t="n">
        <f aca="false">G1707*Assumptions!$B$7</f>
        <v>4543826.984125</v>
      </c>
      <c r="O1707" s="71" t="n">
        <f aca="false">K1707*Assumptions!$B$7</f>
        <v>4498296.68289976</v>
      </c>
      <c r="P1707" s="68" t="n">
        <f aca="false">P1706+G1707</f>
        <v>31161.221155</v>
      </c>
      <c r="Q1707" s="68" t="n">
        <f aca="false">MAX(Q1706,P1707)</f>
        <v>31161.221155</v>
      </c>
      <c r="R1707" s="68" t="n">
        <f aca="false">Q1707-P1707</f>
        <v>0</v>
      </c>
      <c r="S1707" s="68" t="n">
        <f aca="false">S1706+K1707</f>
        <v>21177.1061931899</v>
      </c>
      <c r="T1707" s="68" t="n">
        <f aca="false">MAX(T1706,S1707)</f>
        <v>21177.1061931899</v>
      </c>
      <c r="U1707" s="68" t="n">
        <f aca="false">T1707-S1707</f>
        <v>0</v>
      </c>
      <c r="V1707" s="70" t="n">
        <f aca="false">V1706+F1707</f>
        <v>3.84480000000001</v>
      </c>
      <c r="W1707" s="70" t="n">
        <f aca="false">MAX(W1706,V1707)</f>
        <v>3.84480000000001</v>
      </c>
      <c r="X1707" s="70" t="n">
        <f aca="false">W1707-V1707</f>
        <v>0</v>
      </c>
      <c r="Y1707" s="70" t="n">
        <f aca="false">Y1706+M1707</f>
        <v>3.4045629095787</v>
      </c>
      <c r="Z1707" s="70" t="n">
        <f aca="false">MAX(Z1706,Y1707)</f>
        <v>3.4045629095787</v>
      </c>
      <c r="AA1707" s="70" t="n">
        <f aca="false">Z1707-Y1707</f>
        <v>0</v>
      </c>
      <c r="AB1707" s="72" t="n">
        <f aca="false">AB1706*(1+F1707)</f>
        <v>37.4384176517371</v>
      </c>
      <c r="AC1707" s="73" t="n">
        <f aca="false">MAX(AC1706,AB1707)</f>
        <v>37.4384176517371</v>
      </c>
      <c r="AD1707" s="70" t="n">
        <f aca="false">1-AB1707/AC1707</f>
        <v>0</v>
      </c>
      <c r="AE1707" s="73" t="n">
        <f aca="false">AE1706*(1+M1707)</f>
        <v>24.1260114878858</v>
      </c>
      <c r="AF1707" s="73" t="n">
        <f aca="false">MAX(AF1706,AE1707)</f>
        <v>24.1260114878858</v>
      </c>
      <c r="AG1707" s="70" t="n">
        <f aca="false">1-AE1707/AF1707</f>
        <v>0</v>
      </c>
      <c r="AH1707" s="74" t="n">
        <f aca="false">IF(R1707&gt;0,AH1706+1,0)</f>
        <v>0</v>
      </c>
      <c r="AI1707" s="74" t="n">
        <f aca="false">IF(U1707&gt;0,AI1706+1,0)</f>
        <v>0</v>
      </c>
      <c r="AJ1707" s="74" t="n">
        <f aca="false">IF(G1707&gt;0,AJ1706+1,0)</f>
        <v>1</v>
      </c>
      <c r="AK1707" s="74" t="n">
        <f aca="false">IF(G1707&lt;=0,AK1706+1,0)</f>
        <v>0</v>
      </c>
      <c r="AL1707" s="74" t="n">
        <f aca="false">IF(K1707&gt;0,AL1706+1,0)</f>
        <v>1</v>
      </c>
      <c r="AM1707" s="74" t="n">
        <f aca="false">IF(K1707&lt;=0,AM1706+1,0)</f>
        <v>0</v>
      </c>
    </row>
    <row r="1708" customFormat="false" ht="15" hidden="false" customHeight="false" outlineLevel="0" collapsed="false">
      <c r="A1708" s="61" t="n">
        <v>1712</v>
      </c>
      <c r="B1708" s="62" t="n">
        <v>44658.40625</v>
      </c>
      <c r="C1708" s="63" t="n">
        <f aca="false">YEAR(B1708)</f>
        <v>2022</v>
      </c>
      <c r="D1708" s="32" t="s">
        <v>276</v>
      </c>
      <c r="E1708" s="64" t="n">
        <v>17720.9</v>
      </c>
      <c r="F1708" s="65" t="n">
        <v>-0.0033</v>
      </c>
      <c r="G1708" s="66" t="n">
        <v>-58.47897</v>
      </c>
      <c r="H1708" s="67" t="n">
        <f aca="false">E1708+IF(D1708="Long",1,-1)*G1708</f>
        <v>17779.37897</v>
      </c>
      <c r="I1708" s="68" t="n">
        <f aca="false">Assumptions!$B$58</f>
        <v>5.35750011455817</v>
      </c>
      <c r="J1708" s="68" t="n">
        <f aca="false">INDEX(Yearly!$D$5:$D$22,MATCH(C1708,Yearly!$A$5:$A$22,0))</f>
        <v>0.431476519293275</v>
      </c>
      <c r="K1708" s="68" t="n">
        <f aca="false">G1708-I1708-J1708</f>
        <v>-64.2679466338514</v>
      </c>
      <c r="L1708" s="69" t="n">
        <f aca="false">(I1708+J1708)/Assumptions!$B$8</f>
        <v>0.000255257700812932</v>
      </c>
      <c r="M1708" s="70" t="n">
        <f aca="false">F1708-L1708</f>
        <v>-0.00355525770081293</v>
      </c>
      <c r="N1708" s="71" t="n">
        <f aca="false">G1708*Assumptions!$B$7</f>
        <v>-459937.09905</v>
      </c>
      <c r="O1708" s="71" t="n">
        <f aca="false">K1708*Assumptions!$B$7</f>
        <v>-505467.400275242</v>
      </c>
      <c r="P1708" s="68" t="n">
        <f aca="false">P1707+G1708</f>
        <v>31102.742185</v>
      </c>
      <c r="Q1708" s="68" t="n">
        <f aca="false">MAX(Q1707,P1708)</f>
        <v>31161.221155</v>
      </c>
      <c r="R1708" s="68" t="n">
        <f aca="false">Q1708-P1708</f>
        <v>58.4789700000001</v>
      </c>
      <c r="S1708" s="68" t="n">
        <f aca="false">S1707+K1708</f>
        <v>21112.838246556</v>
      </c>
      <c r="T1708" s="68" t="n">
        <f aca="false">MAX(T1707,S1708)</f>
        <v>21177.1061931899</v>
      </c>
      <c r="U1708" s="68" t="n">
        <f aca="false">T1708-S1708</f>
        <v>64.2679466338523</v>
      </c>
      <c r="V1708" s="70" t="n">
        <f aca="false">V1707+F1708</f>
        <v>3.84150000000001</v>
      </c>
      <c r="W1708" s="70" t="n">
        <f aca="false">MAX(W1707,V1708)</f>
        <v>3.84480000000001</v>
      </c>
      <c r="X1708" s="70" t="n">
        <f aca="false">W1708-V1708</f>
        <v>0.00329999999999986</v>
      </c>
      <c r="Y1708" s="70" t="n">
        <f aca="false">Y1707+M1708</f>
        <v>3.40100765187788</v>
      </c>
      <c r="Z1708" s="70" t="n">
        <f aca="false">MAX(Z1707,Y1708)</f>
        <v>3.4045629095787</v>
      </c>
      <c r="AA1708" s="70" t="n">
        <f aca="false">Z1708-Y1708</f>
        <v>0.00355525770081311</v>
      </c>
      <c r="AB1708" s="72" t="n">
        <f aca="false">AB1707*(1+F1708)</f>
        <v>37.3148708734864</v>
      </c>
      <c r="AC1708" s="73" t="n">
        <f aca="false">MAX(AC1707,AB1708)</f>
        <v>37.4384176517371</v>
      </c>
      <c r="AD1708" s="70" t="n">
        <f aca="false">1-AB1708/AC1708</f>
        <v>0.00330000000000008</v>
      </c>
      <c r="AE1708" s="73" t="n">
        <f aca="false">AE1707*(1+M1708)</f>
        <v>24.0402372997536</v>
      </c>
      <c r="AF1708" s="73" t="n">
        <f aca="false">MAX(AF1707,AE1708)</f>
        <v>24.1260114878858</v>
      </c>
      <c r="AG1708" s="70" t="n">
        <f aca="false">1-AE1708/AF1708</f>
        <v>0.00355525770081289</v>
      </c>
      <c r="AH1708" s="74" t="n">
        <f aca="false">IF(R1708&gt;0,AH1707+1,0)</f>
        <v>1</v>
      </c>
      <c r="AI1708" s="74" t="n">
        <f aca="false">IF(U1708&gt;0,AI1707+1,0)</f>
        <v>1</v>
      </c>
      <c r="AJ1708" s="74" t="n">
        <f aca="false">IF(G1708&gt;0,AJ1707+1,0)</f>
        <v>0</v>
      </c>
      <c r="AK1708" s="74" t="n">
        <f aca="false">IF(G1708&lt;=0,AK1707+1,0)</f>
        <v>1</v>
      </c>
      <c r="AL1708" s="74" t="n">
        <f aca="false">IF(K1708&gt;0,AL1707+1,0)</f>
        <v>0</v>
      </c>
      <c r="AM1708" s="74" t="n">
        <f aca="false">IF(K1708&lt;=0,AM1707+1,0)</f>
        <v>1</v>
      </c>
    </row>
    <row r="1709" customFormat="false" ht="15" hidden="false" customHeight="false" outlineLevel="0" collapsed="false">
      <c r="A1709" s="61" t="n">
        <v>1713</v>
      </c>
      <c r="B1709" s="62" t="n">
        <v>44658.53125</v>
      </c>
      <c r="C1709" s="63" t="n">
        <f aca="false">YEAR(B1709)</f>
        <v>2022</v>
      </c>
      <c r="D1709" s="32" t="s">
        <v>277</v>
      </c>
      <c r="E1709" s="64" t="n">
        <v>17779.7</v>
      </c>
      <c r="F1709" s="65" t="n">
        <v>-0.0054</v>
      </c>
      <c r="G1709" s="66" t="n">
        <v>-96.01038</v>
      </c>
      <c r="H1709" s="67" t="n">
        <f aca="false">E1709+IF(D1709="Long",1,-1)*G1709</f>
        <v>17683.68962</v>
      </c>
      <c r="I1709" s="68" t="n">
        <f aca="false">Assumptions!$B$58</f>
        <v>5.35750011455817</v>
      </c>
      <c r="J1709" s="68" t="n">
        <f aca="false">INDEX(Yearly!$D$5:$D$22,MATCH(C1709,Yearly!$A$5:$A$22,0))</f>
        <v>0.431476519293275</v>
      </c>
      <c r="K1709" s="68" t="n">
        <f aca="false">G1709-I1709-J1709</f>
        <v>-101.799356633851</v>
      </c>
      <c r="L1709" s="69" t="n">
        <f aca="false">(I1709+J1709)/Assumptions!$B$8</f>
        <v>0.000255257700812932</v>
      </c>
      <c r="M1709" s="70" t="n">
        <f aca="false">F1709-L1709</f>
        <v>-0.00565525770081293</v>
      </c>
      <c r="N1709" s="71" t="n">
        <f aca="false">G1709*Assumptions!$B$7</f>
        <v>-755121.6387</v>
      </c>
      <c r="O1709" s="71" t="n">
        <f aca="false">K1709*Assumptions!$B$7</f>
        <v>-800651.939925242</v>
      </c>
      <c r="P1709" s="68" t="n">
        <f aca="false">P1708+G1709</f>
        <v>31006.731805</v>
      </c>
      <c r="Q1709" s="68" t="n">
        <f aca="false">MAX(Q1708,P1709)</f>
        <v>31161.221155</v>
      </c>
      <c r="R1709" s="68" t="n">
        <f aca="false">Q1709-P1709</f>
        <v>154.48935</v>
      </c>
      <c r="S1709" s="68" t="n">
        <f aca="false">S1708+K1709</f>
        <v>21011.0388899222</v>
      </c>
      <c r="T1709" s="68" t="n">
        <f aca="false">MAX(T1708,S1709)</f>
        <v>21177.1061931899</v>
      </c>
      <c r="U1709" s="68" t="n">
        <f aca="false">T1709-S1709</f>
        <v>166.067303267704</v>
      </c>
      <c r="V1709" s="70" t="n">
        <f aca="false">V1708+F1709</f>
        <v>3.83610000000001</v>
      </c>
      <c r="W1709" s="70" t="n">
        <f aca="false">MAX(W1708,V1709)</f>
        <v>3.84480000000001</v>
      </c>
      <c r="X1709" s="70" t="n">
        <f aca="false">W1709-V1709</f>
        <v>0.00869999999999971</v>
      </c>
      <c r="Y1709" s="70" t="n">
        <f aca="false">Y1708+M1709</f>
        <v>3.39535239417707</v>
      </c>
      <c r="Z1709" s="70" t="n">
        <f aca="false">MAX(Z1708,Y1709)</f>
        <v>3.4045629095787</v>
      </c>
      <c r="AA1709" s="70" t="n">
        <f aca="false">Z1709-Y1709</f>
        <v>0.00921051540162621</v>
      </c>
      <c r="AB1709" s="72" t="n">
        <f aca="false">AB1708*(1+F1709)</f>
        <v>37.1133705707695</v>
      </c>
      <c r="AC1709" s="73" t="n">
        <f aca="false">MAX(AC1708,AB1709)</f>
        <v>37.4384176517371</v>
      </c>
      <c r="AD1709" s="70" t="n">
        <f aca="false">1-AB1709/AC1709</f>
        <v>0.00868217999999998</v>
      </c>
      <c r="AE1709" s="73" t="n">
        <f aca="false">AE1708*(1+M1709)</f>
        <v>23.9042835626348</v>
      </c>
      <c r="AF1709" s="73" t="n">
        <f aca="false">MAX(AF1708,AE1709)</f>
        <v>24.1260114878858</v>
      </c>
      <c r="AG1709" s="70" t="n">
        <f aca="false">1-AE1709/AF1709</f>
        <v>0.00919040950313488</v>
      </c>
      <c r="AH1709" s="74" t="n">
        <f aca="false">IF(R1709&gt;0,AH1708+1,0)</f>
        <v>2</v>
      </c>
      <c r="AI1709" s="74" t="n">
        <f aca="false">IF(U1709&gt;0,AI1708+1,0)</f>
        <v>2</v>
      </c>
      <c r="AJ1709" s="74" t="n">
        <f aca="false">IF(G1709&gt;0,AJ1708+1,0)</f>
        <v>0</v>
      </c>
      <c r="AK1709" s="74" t="n">
        <f aca="false">IF(G1709&lt;=0,AK1708+1,0)</f>
        <v>2</v>
      </c>
      <c r="AL1709" s="74" t="n">
        <f aca="false">IF(K1709&gt;0,AL1708+1,0)</f>
        <v>0</v>
      </c>
      <c r="AM1709" s="74" t="n">
        <f aca="false">IF(K1709&lt;=0,AM1708+1,0)</f>
        <v>2</v>
      </c>
    </row>
    <row r="1710" customFormat="false" ht="15" hidden="false" customHeight="false" outlineLevel="0" collapsed="false">
      <c r="A1710" s="61" t="n">
        <v>1714</v>
      </c>
      <c r="B1710" s="62" t="n">
        <v>44658.5743055556</v>
      </c>
      <c r="C1710" s="63" t="n">
        <f aca="false">YEAR(B1710)</f>
        <v>2022</v>
      </c>
      <c r="D1710" s="32" t="s">
        <v>276</v>
      </c>
      <c r="E1710" s="64" t="n">
        <v>17682.9</v>
      </c>
      <c r="F1710" s="65" t="n">
        <v>-0.0031</v>
      </c>
      <c r="G1710" s="66" t="n">
        <v>-54.81699</v>
      </c>
      <c r="H1710" s="67" t="n">
        <f aca="false">E1710+IF(D1710="Long",1,-1)*G1710</f>
        <v>17737.71699</v>
      </c>
      <c r="I1710" s="68" t="n">
        <f aca="false">Assumptions!$B$58</f>
        <v>5.35750011455817</v>
      </c>
      <c r="J1710" s="68" t="n">
        <f aca="false">INDEX(Yearly!$D$5:$D$22,MATCH(C1710,Yearly!$A$5:$A$22,0))</f>
        <v>0.431476519293275</v>
      </c>
      <c r="K1710" s="68" t="n">
        <f aca="false">G1710-I1710-J1710</f>
        <v>-60.6059666338514</v>
      </c>
      <c r="L1710" s="69" t="n">
        <f aca="false">(I1710+J1710)/Assumptions!$B$8</f>
        <v>0.000255257700812932</v>
      </c>
      <c r="M1710" s="70" t="n">
        <f aca="false">F1710-L1710</f>
        <v>-0.00335525770081293</v>
      </c>
      <c r="N1710" s="71" t="n">
        <f aca="false">G1710*Assumptions!$B$7</f>
        <v>-431135.62635</v>
      </c>
      <c r="O1710" s="71" t="n">
        <f aca="false">K1710*Assumptions!$B$7</f>
        <v>-476665.927575242</v>
      </c>
      <c r="P1710" s="68" t="n">
        <f aca="false">P1709+G1710</f>
        <v>30951.914815</v>
      </c>
      <c r="Q1710" s="68" t="n">
        <f aca="false">MAX(Q1709,P1710)</f>
        <v>31161.221155</v>
      </c>
      <c r="R1710" s="68" t="n">
        <f aca="false">Q1710-P1710</f>
        <v>209.306339999999</v>
      </c>
      <c r="S1710" s="68" t="n">
        <f aca="false">S1709+K1710</f>
        <v>20950.4329232883</v>
      </c>
      <c r="T1710" s="68" t="n">
        <f aca="false">MAX(T1709,S1710)</f>
        <v>21177.1061931899</v>
      </c>
      <c r="U1710" s="68" t="n">
        <f aca="false">T1710-S1710</f>
        <v>226.673269901556</v>
      </c>
      <c r="V1710" s="70" t="n">
        <f aca="false">V1709+F1710</f>
        <v>3.83300000000001</v>
      </c>
      <c r="W1710" s="70" t="n">
        <f aca="false">MAX(W1709,V1710)</f>
        <v>3.84480000000001</v>
      </c>
      <c r="X1710" s="70" t="n">
        <f aca="false">W1710-V1710</f>
        <v>0.0117999999999996</v>
      </c>
      <c r="Y1710" s="70" t="n">
        <f aca="false">Y1709+M1710</f>
        <v>3.39199713647626</v>
      </c>
      <c r="Z1710" s="70" t="n">
        <f aca="false">MAX(Z1709,Y1710)</f>
        <v>3.4045629095787</v>
      </c>
      <c r="AA1710" s="70" t="n">
        <f aca="false">Z1710-Y1710</f>
        <v>0.0125657731024393</v>
      </c>
      <c r="AB1710" s="72" t="n">
        <f aca="false">AB1709*(1+F1710)</f>
        <v>36.9983191220002</v>
      </c>
      <c r="AC1710" s="73" t="n">
        <f aca="false">MAX(AC1709,AB1710)</f>
        <v>37.4384176517371</v>
      </c>
      <c r="AD1710" s="70" t="n">
        <f aca="false">1-AB1710/AC1710</f>
        <v>0.011755265242</v>
      </c>
      <c r="AE1710" s="73" t="n">
        <f aca="false">AE1709*(1+M1710)</f>
        <v>23.8240785311288</v>
      </c>
      <c r="AF1710" s="73" t="n">
        <f aca="false">MAX(AF1709,AE1710)</f>
        <v>24.1260114878858</v>
      </c>
      <c r="AG1710" s="70" t="n">
        <f aca="false">1-AE1710/AF1710</f>
        <v>0.0125148310116887</v>
      </c>
      <c r="AH1710" s="74" t="n">
        <f aca="false">IF(R1710&gt;0,AH1709+1,0)</f>
        <v>3</v>
      </c>
      <c r="AI1710" s="74" t="n">
        <f aca="false">IF(U1710&gt;0,AI1709+1,0)</f>
        <v>3</v>
      </c>
      <c r="AJ1710" s="74" t="n">
        <f aca="false">IF(G1710&gt;0,AJ1709+1,0)</f>
        <v>0</v>
      </c>
      <c r="AK1710" s="74" t="n">
        <f aca="false">IF(G1710&lt;=0,AK1709+1,0)</f>
        <v>3</v>
      </c>
      <c r="AL1710" s="74" t="n">
        <f aca="false">IF(K1710&gt;0,AL1709+1,0)</f>
        <v>0</v>
      </c>
      <c r="AM1710" s="74" t="n">
        <f aca="false">IF(K1710&lt;=0,AM1709+1,0)</f>
        <v>3</v>
      </c>
    </row>
    <row r="1711" customFormat="false" ht="15" hidden="false" customHeight="false" outlineLevel="0" collapsed="false">
      <c r="A1711" s="61" t="n">
        <v>1715</v>
      </c>
      <c r="B1711" s="62" t="n">
        <v>44659.53125</v>
      </c>
      <c r="C1711" s="63" t="n">
        <f aca="false">YEAR(B1711)</f>
        <v>2022</v>
      </c>
      <c r="D1711" s="32" t="s">
        <v>277</v>
      </c>
      <c r="E1711" s="64" t="n">
        <v>17737.3</v>
      </c>
      <c r="F1711" s="65" t="n">
        <v>-0.0037</v>
      </c>
      <c r="G1711" s="66" t="n">
        <v>-65.62801</v>
      </c>
      <c r="H1711" s="67" t="n">
        <f aca="false">E1711+IF(D1711="Long",1,-1)*G1711</f>
        <v>17671.67199</v>
      </c>
      <c r="I1711" s="68" t="n">
        <f aca="false">Assumptions!$B$58</f>
        <v>5.35750011455817</v>
      </c>
      <c r="J1711" s="68" t="n">
        <f aca="false">INDEX(Yearly!$D$5:$D$22,MATCH(C1711,Yearly!$A$5:$A$22,0))</f>
        <v>0.431476519293275</v>
      </c>
      <c r="K1711" s="68" t="n">
        <f aca="false">G1711-I1711-J1711</f>
        <v>-71.4169866338514</v>
      </c>
      <c r="L1711" s="69" t="n">
        <f aca="false">(I1711+J1711)/Assumptions!$B$8</f>
        <v>0.000255257700812932</v>
      </c>
      <c r="M1711" s="70" t="n">
        <f aca="false">F1711-L1711</f>
        <v>-0.00395525770081293</v>
      </c>
      <c r="N1711" s="71" t="n">
        <f aca="false">G1711*Assumptions!$B$7</f>
        <v>-516164.29865</v>
      </c>
      <c r="O1711" s="71" t="n">
        <f aca="false">K1711*Assumptions!$B$7</f>
        <v>-561694.599875242</v>
      </c>
      <c r="P1711" s="68" t="n">
        <f aca="false">P1710+G1711</f>
        <v>30886.286805</v>
      </c>
      <c r="Q1711" s="68" t="n">
        <f aca="false">MAX(Q1710,P1711)</f>
        <v>31161.221155</v>
      </c>
      <c r="R1711" s="68" t="n">
        <f aca="false">Q1711-P1711</f>
        <v>274.93435</v>
      </c>
      <c r="S1711" s="68" t="n">
        <f aca="false">S1710+K1711</f>
        <v>20879.0159366545</v>
      </c>
      <c r="T1711" s="68" t="n">
        <f aca="false">MAX(T1710,S1711)</f>
        <v>21177.1061931899</v>
      </c>
      <c r="U1711" s="68" t="n">
        <f aca="false">T1711-S1711</f>
        <v>298.090256535408</v>
      </c>
      <c r="V1711" s="70" t="n">
        <f aca="false">V1710+F1711</f>
        <v>3.82930000000001</v>
      </c>
      <c r="W1711" s="70" t="n">
        <f aca="false">MAX(W1710,V1711)</f>
        <v>3.84480000000001</v>
      </c>
      <c r="X1711" s="70" t="n">
        <f aca="false">W1711-V1711</f>
        <v>0.0154999999999994</v>
      </c>
      <c r="Y1711" s="70" t="n">
        <f aca="false">Y1710+M1711</f>
        <v>3.38804187877544</v>
      </c>
      <c r="Z1711" s="70" t="n">
        <f aca="false">MAX(Z1710,Y1711)</f>
        <v>3.4045629095787</v>
      </c>
      <c r="AA1711" s="70" t="n">
        <f aca="false">Z1711-Y1711</f>
        <v>0.0165210308032524</v>
      </c>
      <c r="AB1711" s="72" t="n">
        <f aca="false">AB1710*(1+F1711)</f>
        <v>36.8614253412488</v>
      </c>
      <c r="AC1711" s="73" t="n">
        <f aca="false">MAX(AC1710,AB1711)</f>
        <v>37.4384176517371</v>
      </c>
      <c r="AD1711" s="70" t="n">
        <f aca="false">1-AB1711/AC1711</f>
        <v>0.0154117707606045</v>
      </c>
      <c r="AE1711" s="73" t="n">
        <f aca="false">AE1710*(1+M1711)</f>
        <v>23.7298481610538</v>
      </c>
      <c r="AF1711" s="73" t="n">
        <f aca="false">MAX(AF1710,AE1711)</f>
        <v>24.1260114878858</v>
      </c>
      <c r="AG1711" s="70" t="n">
        <f aca="false">1-AE1711/AF1711</f>
        <v>0.0164205893307683</v>
      </c>
      <c r="AH1711" s="74" t="n">
        <f aca="false">IF(R1711&gt;0,AH1710+1,0)</f>
        <v>4</v>
      </c>
      <c r="AI1711" s="74" t="n">
        <f aca="false">IF(U1711&gt;0,AI1710+1,0)</f>
        <v>4</v>
      </c>
      <c r="AJ1711" s="74" t="n">
        <f aca="false">IF(G1711&gt;0,AJ1710+1,0)</f>
        <v>0</v>
      </c>
      <c r="AK1711" s="74" t="n">
        <f aca="false">IF(G1711&lt;=0,AK1710+1,0)</f>
        <v>4</v>
      </c>
      <c r="AL1711" s="74" t="n">
        <f aca="false">IF(K1711&gt;0,AL1710+1,0)</f>
        <v>0</v>
      </c>
      <c r="AM1711" s="74" t="n">
        <f aca="false">IF(K1711&lt;=0,AM1710+1,0)</f>
        <v>4</v>
      </c>
    </row>
    <row r="1712" customFormat="false" ht="15" hidden="false" customHeight="false" outlineLevel="0" collapsed="false">
      <c r="A1712" s="61" t="n">
        <v>1716</v>
      </c>
      <c r="B1712" s="62" t="n">
        <v>44662.40625</v>
      </c>
      <c r="C1712" s="63" t="n">
        <f aca="false">YEAR(B1712)</f>
        <v>2022</v>
      </c>
      <c r="D1712" s="32" t="s">
        <v>276</v>
      </c>
      <c r="E1712" s="64" t="n">
        <v>17671.75</v>
      </c>
      <c r="F1712" s="65" t="n">
        <v>-0.0041</v>
      </c>
      <c r="G1712" s="66" t="n">
        <v>-72.454175</v>
      </c>
      <c r="H1712" s="67" t="n">
        <f aca="false">E1712+IF(D1712="Long",1,-1)*G1712</f>
        <v>17744.204175</v>
      </c>
      <c r="I1712" s="68" t="n">
        <f aca="false">Assumptions!$B$58</f>
        <v>5.35750011455817</v>
      </c>
      <c r="J1712" s="68" t="n">
        <f aca="false">INDEX(Yearly!$D$5:$D$22,MATCH(C1712,Yearly!$A$5:$A$22,0))</f>
        <v>0.431476519293275</v>
      </c>
      <c r="K1712" s="68" t="n">
        <f aca="false">G1712-I1712-J1712</f>
        <v>-78.2431516338514</v>
      </c>
      <c r="L1712" s="69" t="n">
        <f aca="false">(I1712+J1712)/Assumptions!$B$8</f>
        <v>0.000255257700812932</v>
      </c>
      <c r="M1712" s="70" t="n">
        <f aca="false">F1712-L1712</f>
        <v>-0.00435525770081293</v>
      </c>
      <c r="N1712" s="71" t="n">
        <f aca="false">G1712*Assumptions!$B$7</f>
        <v>-569852.086375</v>
      </c>
      <c r="O1712" s="71" t="n">
        <f aca="false">K1712*Assumptions!$B$7</f>
        <v>-615382.387600242</v>
      </c>
      <c r="P1712" s="68" t="n">
        <f aca="false">P1711+G1712</f>
        <v>30813.83263</v>
      </c>
      <c r="Q1712" s="68" t="n">
        <f aca="false">MAX(Q1711,P1712)</f>
        <v>31161.221155</v>
      </c>
      <c r="R1712" s="68" t="n">
        <f aca="false">Q1712-P1712</f>
        <v>347.388524999999</v>
      </c>
      <c r="S1712" s="68" t="n">
        <f aca="false">S1711+K1712</f>
        <v>20800.7727850206</v>
      </c>
      <c r="T1712" s="68" t="n">
        <f aca="false">MAX(T1711,S1712)</f>
        <v>21177.1061931899</v>
      </c>
      <c r="U1712" s="68" t="n">
        <f aca="false">T1712-S1712</f>
        <v>376.333408169259</v>
      </c>
      <c r="V1712" s="70" t="n">
        <f aca="false">V1711+F1712</f>
        <v>3.82520000000001</v>
      </c>
      <c r="W1712" s="70" t="n">
        <f aca="false">MAX(W1711,V1712)</f>
        <v>3.84480000000001</v>
      </c>
      <c r="X1712" s="70" t="n">
        <f aca="false">W1712-V1712</f>
        <v>0.0195999999999996</v>
      </c>
      <c r="Y1712" s="70" t="n">
        <f aca="false">Y1711+M1712</f>
        <v>3.38368662107463</v>
      </c>
      <c r="Z1712" s="70" t="n">
        <f aca="false">MAX(Z1711,Y1712)</f>
        <v>3.4045629095787</v>
      </c>
      <c r="AA1712" s="70" t="n">
        <f aca="false">Z1712-Y1712</f>
        <v>0.0208762885040654</v>
      </c>
      <c r="AB1712" s="72" t="n">
        <f aca="false">AB1711*(1+F1712)</f>
        <v>36.7102934973496</v>
      </c>
      <c r="AC1712" s="73" t="n">
        <f aca="false">MAX(AC1711,AB1712)</f>
        <v>37.4384176517371</v>
      </c>
      <c r="AD1712" s="70" t="n">
        <f aca="false">1-AB1712/AC1712</f>
        <v>0.0194485825004862</v>
      </c>
      <c r="AE1712" s="73" t="n">
        <f aca="false">AE1711*(1+M1712)</f>
        <v>23.6264985571112</v>
      </c>
      <c r="AF1712" s="73" t="n">
        <f aca="false">MAX(AF1711,AE1712)</f>
        <v>24.1260114878858</v>
      </c>
      <c r="AG1712" s="70" t="n">
        <f aca="false">1-AE1712/AF1712</f>
        <v>0.0207043311334465</v>
      </c>
      <c r="AH1712" s="74" t="n">
        <f aca="false">IF(R1712&gt;0,AH1711+1,0)</f>
        <v>5</v>
      </c>
      <c r="AI1712" s="74" t="n">
        <f aca="false">IF(U1712&gt;0,AI1711+1,0)</f>
        <v>5</v>
      </c>
      <c r="AJ1712" s="74" t="n">
        <f aca="false">IF(G1712&gt;0,AJ1711+1,0)</f>
        <v>0</v>
      </c>
      <c r="AK1712" s="74" t="n">
        <f aca="false">IF(G1712&lt;=0,AK1711+1,0)</f>
        <v>5</v>
      </c>
      <c r="AL1712" s="74" t="n">
        <f aca="false">IF(K1712&gt;0,AL1711+1,0)</f>
        <v>0</v>
      </c>
      <c r="AM1712" s="74" t="n">
        <f aca="false">IF(K1712&lt;=0,AM1711+1,0)</f>
        <v>5</v>
      </c>
    </row>
    <row r="1713" customFormat="false" ht="15" hidden="false" customHeight="false" outlineLevel="0" collapsed="false">
      <c r="A1713" s="61" t="n">
        <v>1717</v>
      </c>
      <c r="B1713" s="62" t="n">
        <v>44662.5729166667</v>
      </c>
      <c r="C1713" s="63" t="n">
        <f aca="false">YEAR(B1713)</f>
        <v>2022</v>
      </c>
      <c r="D1713" s="32" t="s">
        <v>277</v>
      </c>
      <c r="E1713" s="64" t="n">
        <v>17744.45</v>
      </c>
      <c r="F1713" s="65" t="n">
        <v>-0.0021</v>
      </c>
      <c r="G1713" s="66" t="n">
        <v>-37.263345</v>
      </c>
      <c r="H1713" s="67" t="n">
        <f aca="false">E1713+IF(D1713="Long",1,-1)*G1713</f>
        <v>17707.186655</v>
      </c>
      <c r="I1713" s="68" t="n">
        <f aca="false">Assumptions!$B$58</f>
        <v>5.35750011455817</v>
      </c>
      <c r="J1713" s="68" t="n">
        <f aca="false">INDEX(Yearly!$D$5:$D$22,MATCH(C1713,Yearly!$A$5:$A$22,0))</f>
        <v>0.431476519293275</v>
      </c>
      <c r="K1713" s="68" t="n">
        <f aca="false">G1713-I1713-J1713</f>
        <v>-43.0523216338515</v>
      </c>
      <c r="L1713" s="69" t="n">
        <f aca="false">(I1713+J1713)/Assumptions!$B$8</f>
        <v>0.000255257700812932</v>
      </c>
      <c r="M1713" s="70" t="n">
        <f aca="false">F1713-L1713</f>
        <v>-0.00235525770081293</v>
      </c>
      <c r="N1713" s="71" t="n">
        <f aca="false">G1713*Assumptions!$B$7</f>
        <v>-293076.208425</v>
      </c>
      <c r="O1713" s="71" t="n">
        <f aca="false">K1713*Assumptions!$B$7</f>
        <v>-338606.509650242</v>
      </c>
      <c r="P1713" s="68" t="n">
        <f aca="false">P1712+G1713</f>
        <v>30776.569285</v>
      </c>
      <c r="Q1713" s="68" t="n">
        <f aca="false">MAX(Q1712,P1713)</f>
        <v>31161.221155</v>
      </c>
      <c r="R1713" s="68" t="n">
        <f aca="false">Q1713-P1713</f>
        <v>384.651869999998</v>
      </c>
      <c r="S1713" s="68" t="n">
        <f aca="false">S1712+K1713</f>
        <v>20757.7204633868</v>
      </c>
      <c r="T1713" s="68" t="n">
        <f aca="false">MAX(T1712,S1713)</f>
        <v>21177.1061931899</v>
      </c>
      <c r="U1713" s="68" t="n">
        <f aca="false">T1713-S1713</f>
        <v>419.385729803111</v>
      </c>
      <c r="V1713" s="70" t="n">
        <f aca="false">V1712+F1713</f>
        <v>3.82310000000001</v>
      </c>
      <c r="W1713" s="70" t="n">
        <f aca="false">MAX(W1712,V1713)</f>
        <v>3.84480000000001</v>
      </c>
      <c r="X1713" s="70" t="n">
        <f aca="false">W1713-V1713</f>
        <v>0.0216999999999996</v>
      </c>
      <c r="Y1713" s="70" t="n">
        <f aca="false">Y1712+M1713</f>
        <v>3.38133136337382</v>
      </c>
      <c r="Z1713" s="70" t="n">
        <f aca="false">MAX(Z1712,Y1713)</f>
        <v>3.4045629095787</v>
      </c>
      <c r="AA1713" s="70" t="n">
        <f aca="false">Z1713-Y1713</f>
        <v>0.0232315462048782</v>
      </c>
      <c r="AB1713" s="72" t="n">
        <f aca="false">AB1712*(1+F1713)</f>
        <v>36.6332018810052</v>
      </c>
      <c r="AC1713" s="73" t="n">
        <f aca="false">MAX(AC1712,AB1713)</f>
        <v>37.4384176517371</v>
      </c>
      <c r="AD1713" s="70" t="n">
        <f aca="false">1-AB1713/AC1713</f>
        <v>0.0215077404772351</v>
      </c>
      <c r="AE1713" s="73" t="n">
        <f aca="false">AE1712*(1+M1713)</f>
        <v>23.5708520644414</v>
      </c>
      <c r="AF1713" s="73" t="n">
        <f aca="false">MAX(AF1712,AE1713)</f>
        <v>24.1260114878858</v>
      </c>
      <c r="AG1713" s="70" t="n">
        <f aca="false">1-AE1713/AF1713</f>
        <v>0.0230108247989173</v>
      </c>
      <c r="AH1713" s="74" t="n">
        <f aca="false">IF(R1713&gt;0,AH1712+1,0)</f>
        <v>6</v>
      </c>
      <c r="AI1713" s="74" t="n">
        <f aca="false">IF(U1713&gt;0,AI1712+1,0)</f>
        <v>6</v>
      </c>
      <c r="AJ1713" s="74" t="n">
        <f aca="false">IF(G1713&gt;0,AJ1712+1,0)</f>
        <v>0</v>
      </c>
      <c r="AK1713" s="74" t="n">
        <f aca="false">IF(G1713&lt;=0,AK1712+1,0)</f>
        <v>6</v>
      </c>
      <c r="AL1713" s="74" t="n">
        <f aca="false">IF(K1713&gt;0,AL1712+1,0)</f>
        <v>0</v>
      </c>
      <c r="AM1713" s="74" t="n">
        <f aca="false">IF(K1713&lt;=0,AM1712+1,0)</f>
        <v>6</v>
      </c>
    </row>
    <row r="1714" customFormat="false" ht="15" hidden="false" customHeight="false" outlineLevel="0" collapsed="false">
      <c r="A1714" s="61" t="n">
        <v>1718</v>
      </c>
      <c r="B1714" s="62" t="n">
        <v>44662.6229166667</v>
      </c>
      <c r="C1714" s="63" t="n">
        <f aca="false">YEAR(B1714)</f>
        <v>2022</v>
      </c>
      <c r="D1714" s="32" t="s">
        <v>276</v>
      </c>
      <c r="E1714" s="64" t="n">
        <v>17706.45</v>
      </c>
      <c r="F1714" s="65" t="n">
        <v>0.0208</v>
      </c>
      <c r="G1714" s="66" t="n">
        <v>368.29416</v>
      </c>
      <c r="H1714" s="67" t="n">
        <f aca="false">E1714+IF(D1714="Long",1,-1)*G1714</f>
        <v>17338.15584</v>
      </c>
      <c r="I1714" s="68" t="n">
        <f aca="false">Assumptions!$B$58</f>
        <v>5.35750011455817</v>
      </c>
      <c r="J1714" s="68" t="n">
        <f aca="false">INDEX(Yearly!$D$5:$D$22,MATCH(C1714,Yearly!$A$5:$A$22,0))</f>
        <v>0.431476519293275</v>
      </c>
      <c r="K1714" s="68" t="n">
        <f aca="false">G1714-I1714-J1714</f>
        <v>362.505183366149</v>
      </c>
      <c r="L1714" s="69" t="n">
        <f aca="false">(I1714+J1714)/Assumptions!$B$8</f>
        <v>0.000255257700812932</v>
      </c>
      <c r="M1714" s="70" t="n">
        <f aca="false">F1714-L1714</f>
        <v>0.0205447422991871</v>
      </c>
      <c r="N1714" s="71" t="n">
        <f aca="false">G1714*Assumptions!$B$7</f>
        <v>2896633.5684</v>
      </c>
      <c r="O1714" s="71" t="n">
        <f aca="false">K1714*Assumptions!$B$7</f>
        <v>2851103.26717476</v>
      </c>
      <c r="P1714" s="68" t="n">
        <f aca="false">P1713+G1714</f>
        <v>31144.863445</v>
      </c>
      <c r="Q1714" s="68" t="n">
        <f aca="false">MAX(Q1713,P1714)</f>
        <v>31161.221155</v>
      </c>
      <c r="R1714" s="68" t="n">
        <f aca="false">Q1714-P1714</f>
        <v>16.3577099999966</v>
      </c>
      <c r="S1714" s="68" t="n">
        <f aca="false">S1713+K1714</f>
        <v>21120.2256467529</v>
      </c>
      <c r="T1714" s="68" t="n">
        <f aca="false">MAX(T1713,S1714)</f>
        <v>21177.1061931899</v>
      </c>
      <c r="U1714" s="68" t="n">
        <f aca="false">T1714-S1714</f>
        <v>56.8805464369616</v>
      </c>
      <c r="V1714" s="70" t="n">
        <f aca="false">V1713+F1714</f>
        <v>3.84390000000001</v>
      </c>
      <c r="W1714" s="70" t="n">
        <f aca="false">MAX(W1713,V1714)</f>
        <v>3.84480000000001</v>
      </c>
      <c r="X1714" s="70" t="n">
        <f aca="false">W1714-V1714</f>
        <v>0.000899999999999679</v>
      </c>
      <c r="Y1714" s="70" t="n">
        <f aca="false">Y1713+M1714</f>
        <v>3.40187610567301</v>
      </c>
      <c r="Z1714" s="70" t="n">
        <f aca="false">MAX(Z1713,Y1714)</f>
        <v>3.4045629095787</v>
      </c>
      <c r="AA1714" s="70" t="n">
        <f aca="false">Z1714-Y1714</f>
        <v>0.00268680390569109</v>
      </c>
      <c r="AB1714" s="72" t="n">
        <f aca="false">AB1713*(1+F1714)</f>
        <v>37.3951724801301</v>
      </c>
      <c r="AC1714" s="73" t="n">
        <f aca="false">MAX(AC1713,AB1714)</f>
        <v>37.4384176517371</v>
      </c>
      <c r="AD1714" s="70" t="n">
        <f aca="false">1-AB1714/AC1714</f>
        <v>0.00115510147916154</v>
      </c>
      <c r="AE1714" s="73" t="n">
        <f aca="false">AE1713*(1+M1714)</f>
        <v>24.0551091458776</v>
      </c>
      <c r="AF1714" s="73" t="n">
        <f aca="false">MAX(AF1713,AE1714)</f>
        <v>24.1260114878858</v>
      </c>
      <c r="AG1714" s="70" t="n">
        <f aca="false">1-AE1714/AF1714</f>
        <v>0.00293883396531558</v>
      </c>
      <c r="AH1714" s="74" t="n">
        <f aca="false">IF(R1714&gt;0,AH1713+1,0)</f>
        <v>7</v>
      </c>
      <c r="AI1714" s="74" t="n">
        <f aca="false">IF(U1714&gt;0,AI1713+1,0)</f>
        <v>7</v>
      </c>
      <c r="AJ1714" s="74" t="n">
        <f aca="false">IF(G1714&gt;0,AJ1713+1,0)</f>
        <v>1</v>
      </c>
      <c r="AK1714" s="74" t="n">
        <f aca="false">IF(G1714&lt;=0,AK1713+1,0)</f>
        <v>0</v>
      </c>
      <c r="AL1714" s="74" t="n">
        <f aca="false">IF(K1714&gt;0,AL1713+1,0)</f>
        <v>1</v>
      </c>
      <c r="AM1714" s="74" t="n">
        <f aca="false">IF(K1714&lt;=0,AM1713+1,0)</f>
        <v>0</v>
      </c>
    </row>
    <row r="1715" customFormat="false" ht="15" hidden="false" customHeight="false" outlineLevel="0" collapsed="false">
      <c r="A1715" s="61" t="n">
        <v>1719</v>
      </c>
      <c r="B1715" s="62" t="n">
        <v>44672.46875</v>
      </c>
      <c r="C1715" s="63" t="n">
        <f aca="false">YEAR(B1715)</f>
        <v>2022</v>
      </c>
      <c r="D1715" s="32" t="s">
        <v>277</v>
      </c>
      <c r="E1715" s="64" t="n">
        <v>17338.85</v>
      </c>
      <c r="F1715" s="65" t="n">
        <v>-0.0059</v>
      </c>
      <c r="G1715" s="66" t="n">
        <v>-102.299215</v>
      </c>
      <c r="H1715" s="67" t="n">
        <f aca="false">E1715+IF(D1715="Long",1,-1)*G1715</f>
        <v>17236.550785</v>
      </c>
      <c r="I1715" s="68" t="n">
        <f aca="false">Assumptions!$B$58</f>
        <v>5.35750011455817</v>
      </c>
      <c r="J1715" s="68" t="n">
        <f aca="false">INDEX(Yearly!$D$5:$D$22,MATCH(C1715,Yearly!$A$5:$A$22,0))</f>
        <v>0.431476519293275</v>
      </c>
      <c r="K1715" s="68" t="n">
        <f aca="false">G1715-I1715-J1715</f>
        <v>-108.088191633851</v>
      </c>
      <c r="L1715" s="69" t="n">
        <f aca="false">(I1715+J1715)/Assumptions!$B$8</f>
        <v>0.000255257700812932</v>
      </c>
      <c r="M1715" s="70" t="n">
        <f aca="false">F1715-L1715</f>
        <v>-0.00615525770081293</v>
      </c>
      <c r="N1715" s="71" t="n">
        <f aca="false">G1715*Assumptions!$B$7</f>
        <v>-804583.325975</v>
      </c>
      <c r="O1715" s="71" t="n">
        <f aca="false">K1715*Assumptions!$B$7</f>
        <v>-850113.627200242</v>
      </c>
      <c r="P1715" s="68" t="n">
        <f aca="false">P1714+G1715</f>
        <v>31042.56423</v>
      </c>
      <c r="Q1715" s="68" t="n">
        <f aca="false">MAX(Q1714,P1715)</f>
        <v>31161.221155</v>
      </c>
      <c r="R1715" s="68" t="n">
        <f aca="false">Q1715-P1715</f>
        <v>118.656924999996</v>
      </c>
      <c r="S1715" s="68" t="n">
        <f aca="false">S1714+K1715</f>
        <v>21012.1374551191</v>
      </c>
      <c r="T1715" s="68" t="n">
        <f aca="false">MAX(T1714,S1715)</f>
        <v>21177.1061931899</v>
      </c>
      <c r="U1715" s="68" t="n">
        <f aca="false">T1715-S1715</f>
        <v>164.968738070813</v>
      </c>
      <c r="V1715" s="70" t="n">
        <f aca="false">V1714+F1715</f>
        <v>3.83800000000001</v>
      </c>
      <c r="W1715" s="70" t="n">
        <f aca="false">MAX(W1714,V1715)</f>
        <v>3.84480000000001</v>
      </c>
      <c r="X1715" s="70" t="n">
        <f aca="false">W1715-V1715</f>
        <v>0.0067999999999997</v>
      </c>
      <c r="Y1715" s="70" t="n">
        <f aca="false">Y1714+M1715</f>
        <v>3.39572084797219</v>
      </c>
      <c r="Z1715" s="70" t="n">
        <f aca="false">MAX(Z1714,Y1715)</f>
        <v>3.4045629095787</v>
      </c>
      <c r="AA1715" s="70" t="n">
        <f aca="false">Z1715-Y1715</f>
        <v>0.00884206160650392</v>
      </c>
      <c r="AB1715" s="72" t="n">
        <f aca="false">AB1714*(1+F1715)</f>
        <v>37.1745409624973</v>
      </c>
      <c r="AC1715" s="73" t="n">
        <f aca="false">MAX(AC1714,AB1715)</f>
        <v>37.4384176517371</v>
      </c>
      <c r="AD1715" s="70" t="n">
        <f aca="false">1-AB1715/AC1715</f>
        <v>0.00704828638043453</v>
      </c>
      <c r="AE1715" s="73" t="n">
        <f aca="false">AE1714*(1+M1715)</f>
        <v>23.9070437500635</v>
      </c>
      <c r="AF1715" s="73" t="n">
        <f aca="false">MAX(AF1714,AE1715)</f>
        <v>24.1260114878858</v>
      </c>
      <c r="AG1715" s="70" t="n">
        <f aca="false">1-AE1715/AF1715</f>
        <v>0.00907600238573203</v>
      </c>
      <c r="AH1715" s="74" t="n">
        <f aca="false">IF(R1715&gt;0,AH1714+1,0)</f>
        <v>8</v>
      </c>
      <c r="AI1715" s="74" t="n">
        <f aca="false">IF(U1715&gt;0,AI1714+1,0)</f>
        <v>8</v>
      </c>
      <c r="AJ1715" s="74" t="n">
        <f aca="false">IF(G1715&gt;0,AJ1714+1,0)</f>
        <v>0</v>
      </c>
      <c r="AK1715" s="74" t="n">
        <f aca="false">IF(G1715&lt;=0,AK1714+1,0)</f>
        <v>1</v>
      </c>
      <c r="AL1715" s="74" t="n">
        <f aca="false">IF(K1715&gt;0,AL1714+1,0)</f>
        <v>0</v>
      </c>
      <c r="AM1715" s="74" t="n">
        <f aca="false">IF(K1715&lt;=0,AM1714+1,0)</f>
        <v>1</v>
      </c>
    </row>
    <row r="1716" customFormat="false" ht="15" hidden="false" customHeight="false" outlineLevel="0" collapsed="false">
      <c r="A1716" s="61" t="n">
        <v>1720</v>
      </c>
      <c r="B1716" s="62" t="n">
        <v>44673.40625</v>
      </c>
      <c r="C1716" s="63" t="n">
        <f aca="false">YEAR(B1716)</f>
        <v>2022</v>
      </c>
      <c r="D1716" s="32" t="s">
        <v>276</v>
      </c>
      <c r="E1716" s="64" t="n">
        <v>17237.15</v>
      </c>
      <c r="F1716" s="65" t="n">
        <v>-0.0039</v>
      </c>
      <c r="G1716" s="66" t="n">
        <v>-67.224885</v>
      </c>
      <c r="H1716" s="67" t="n">
        <f aca="false">E1716+IF(D1716="Long",1,-1)*G1716</f>
        <v>17304.374885</v>
      </c>
      <c r="I1716" s="68" t="n">
        <f aca="false">Assumptions!$B$58</f>
        <v>5.35750011455817</v>
      </c>
      <c r="J1716" s="68" t="n">
        <f aca="false">INDEX(Yearly!$D$5:$D$22,MATCH(C1716,Yearly!$A$5:$A$22,0))</f>
        <v>0.431476519293275</v>
      </c>
      <c r="K1716" s="68" t="n">
        <f aca="false">G1716-I1716-J1716</f>
        <v>-73.0138616338514</v>
      </c>
      <c r="L1716" s="69" t="n">
        <f aca="false">(I1716+J1716)/Assumptions!$B$8</f>
        <v>0.000255257700812932</v>
      </c>
      <c r="M1716" s="70" t="n">
        <f aca="false">F1716-L1716</f>
        <v>-0.00415525770081293</v>
      </c>
      <c r="N1716" s="71" t="n">
        <f aca="false">G1716*Assumptions!$B$7</f>
        <v>-528723.720525</v>
      </c>
      <c r="O1716" s="71" t="n">
        <f aca="false">K1716*Assumptions!$B$7</f>
        <v>-574254.021750242</v>
      </c>
      <c r="P1716" s="68" t="n">
        <f aca="false">P1715+G1716</f>
        <v>30975.339345</v>
      </c>
      <c r="Q1716" s="68" t="n">
        <f aca="false">MAX(Q1715,P1716)</f>
        <v>31161.221155</v>
      </c>
      <c r="R1716" s="68" t="n">
        <f aca="false">Q1716-P1716</f>
        <v>185.881809999995</v>
      </c>
      <c r="S1716" s="68" t="n">
        <f aca="false">S1715+K1716</f>
        <v>20939.1235934852</v>
      </c>
      <c r="T1716" s="68" t="n">
        <f aca="false">MAX(T1715,S1716)</f>
        <v>21177.1061931899</v>
      </c>
      <c r="U1716" s="68" t="n">
        <f aca="false">T1716-S1716</f>
        <v>237.982599704665</v>
      </c>
      <c r="V1716" s="70" t="n">
        <f aca="false">V1715+F1716</f>
        <v>3.83410000000001</v>
      </c>
      <c r="W1716" s="70" t="n">
        <f aca="false">MAX(W1715,V1716)</f>
        <v>3.84480000000001</v>
      </c>
      <c r="X1716" s="70" t="n">
        <f aca="false">W1716-V1716</f>
        <v>0.0106999999999995</v>
      </c>
      <c r="Y1716" s="70" t="n">
        <f aca="false">Y1715+M1716</f>
        <v>3.39156559027138</v>
      </c>
      <c r="Z1716" s="70" t="n">
        <f aca="false">MAX(Z1715,Y1716)</f>
        <v>3.4045629095787</v>
      </c>
      <c r="AA1716" s="70" t="n">
        <f aca="false">Z1716-Y1716</f>
        <v>0.012997319307317</v>
      </c>
      <c r="AB1716" s="72" t="n">
        <f aca="false">AB1715*(1+F1716)</f>
        <v>37.0295602527436</v>
      </c>
      <c r="AC1716" s="73" t="n">
        <f aca="false">MAX(AC1715,AB1716)</f>
        <v>37.4384176517371</v>
      </c>
      <c r="AD1716" s="70" t="n">
        <f aca="false">1-AB1716/AC1716</f>
        <v>0.0109207980635508</v>
      </c>
      <c r="AE1716" s="73" t="n">
        <f aca="false">AE1715*(1+M1716)</f>
        <v>23.8077038224174</v>
      </c>
      <c r="AF1716" s="73" t="n">
        <f aca="false">MAX(AF1715,AE1716)</f>
        <v>24.1260114878858</v>
      </c>
      <c r="AG1716" s="70" t="n">
        <f aca="false">1-AE1716/AF1716</f>
        <v>0.0131935469577391</v>
      </c>
      <c r="AH1716" s="74" t="n">
        <f aca="false">IF(R1716&gt;0,AH1715+1,0)</f>
        <v>9</v>
      </c>
      <c r="AI1716" s="74" t="n">
        <f aca="false">IF(U1716&gt;0,AI1715+1,0)</f>
        <v>9</v>
      </c>
      <c r="AJ1716" s="74" t="n">
        <f aca="false">IF(G1716&gt;0,AJ1715+1,0)</f>
        <v>0</v>
      </c>
      <c r="AK1716" s="74" t="n">
        <f aca="false">IF(G1716&lt;=0,AK1715+1,0)</f>
        <v>2</v>
      </c>
      <c r="AL1716" s="74" t="n">
        <f aca="false">IF(K1716&gt;0,AL1715+1,0)</f>
        <v>0</v>
      </c>
      <c r="AM1716" s="74" t="n">
        <f aca="false">IF(K1716&lt;=0,AM1715+1,0)</f>
        <v>2</v>
      </c>
    </row>
    <row r="1717" customFormat="false" ht="15" hidden="false" customHeight="false" outlineLevel="0" collapsed="false">
      <c r="A1717" s="61" t="n">
        <v>1721</v>
      </c>
      <c r="B1717" s="62" t="n">
        <v>44673.5</v>
      </c>
      <c r="C1717" s="63" t="n">
        <f aca="false">YEAR(B1717)</f>
        <v>2022</v>
      </c>
      <c r="D1717" s="32" t="s">
        <v>277</v>
      </c>
      <c r="E1717" s="64" t="n">
        <v>17304.35</v>
      </c>
      <c r="F1717" s="65" t="n">
        <v>-0.0017</v>
      </c>
      <c r="G1717" s="66" t="n">
        <v>-29.417395</v>
      </c>
      <c r="H1717" s="67" t="n">
        <f aca="false">E1717+IF(D1717="Long",1,-1)*G1717</f>
        <v>17274.932605</v>
      </c>
      <c r="I1717" s="68" t="n">
        <f aca="false">Assumptions!$B$58</f>
        <v>5.35750011455817</v>
      </c>
      <c r="J1717" s="68" t="n">
        <f aca="false">INDEX(Yearly!$D$5:$D$22,MATCH(C1717,Yearly!$A$5:$A$22,0))</f>
        <v>0.431476519293275</v>
      </c>
      <c r="K1717" s="68" t="n">
        <f aca="false">G1717-I1717-J1717</f>
        <v>-35.2063716338515</v>
      </c>
      <c r="L1717" s="69" t="n">
        <f aca="false">(I1717+J1717)/Assumptions!$B$8</f>
        <v>0.000255257700812932</v>
      </c>
      <c r="M1717" s="70" t="n">
        <f aca="false">F1717-L1717</f>
        <v>-0.00195525770081293</v>
      </c>
      <c r="N1717" s="71" t="n">
        <f aca="false">G1717*Assumptions!$B$7</f>
        <v>-231367.811675</v>
      </c>
      <c r="O1717" s="71" t="n">
        <f aca="false">K1717*Assumptions!$B$7</f>
        <v>-276898.112900242</v>
      </c>
      <c r="P1717" s="68" t="n">
        <f aca="false">P1716+G1717</f>
        <v>30945.92195</v>
      </c>
      <c r="Q1717" s="68" t="n">
        <f aca="false">MAX(Q1716,P1717)</f>
        <v>31161.221155</v>
      </c>
      <c r="R1717" s="68" t="n">
        <f aca="false">Q1717-P1717</f>
        <v>215.299204999996</v>
      </c>
      <c r="S1717" s="68" t="n">
        <f aca="false">S1716+K1717</f>
        <v>20903.9172218513</v>
      </c>
      <c r="T1717" s="68" t="n">
        <f aca="false">MAX(T1716,S1717)</f>
        <v>21177.1061931899</v>
      </c>
      <c r="U1717" s="68" t="n">
        <f aca="false">T1717-S1717</f>
        <v>273.188971338517</v>
      </c>
      <c r="V1717" s="70" t="n">
        <f aca="false">V1716+F1717</f>
        <v>3.83240000000001</v>
      </c>
      <c r="W1717" s="70" t="n">
        <f aca="false">MAX(W1716,V1717)</f>
        <v>3.84480000000001</v>
      </c>
      <c r="X1717" s="70" t="n">
        <f aca="false">W1717-V1717</f>
        <v>0.0123999999999995</v>
      </c>
      <c r="Y1717" s="70" t="n">
        <f aca="false">Y1716+M1717</f>
        <v>3.38961033257057</v>
      </c>
      <c r="Z1717" s="70" t="n">
        <f aca="false">MAX(Z1716,Y1717)</f>
        <v>3.4045629095787</v>
      </c>
      <c r="AA1717" s="70" t="n">
        <f aca="false">Z1717-Y1717</f>
        <v>0.0149525770081298</v>
      </c>
      <c r="AB1717" s="72" t="n">
        <f aca="false">AB1716*(1+F1717)</f>
        <v>36.9666100003139</v>
      </c>
      <c r="AC1717" s="73" t="n">
        <f aca="false">MAX(AC1716,AB1717)</f>
        <v>37.4384176517371</v>
      </c>
      <c r="AD1717" s="70" t="n">
        <f aca="false">1-AB1717/AC1717</f>
        <v>0.0126022327068428</v>
      </c>
      <c r="AE1717" s="73" t="n">
        <f aca="false">AE1716*(1+M1717)</f>
        <v>23.7611536261799</v>
      </c>
      <c r="AF1717" s="73" t="n">
        <f aca="false">MAX(AF1716,AE1717)</f>
        <v>24.1260114878858</v>
      </c>
      <c r="AG1717" s="70" t="n">
        <f aca="false">1-AE1717/AF1717</f>
        <v>0.0151230078742619</v>
      </c>
      <c r="AH1717" s="74" t="n">
        <f aca="false">IF(R1717&gt;0,AH1716+1,0)</f>
        <v>10</v>
      </c>
      <c r="AI1717" s="74" t="n">
        <f aca="false">IF(U1717&gt;0,AI1716+1,0)</f>
        <v>10</v>
      </c>
      <c r="AJ1717" s="74" t="n">
        <f aca="false">IF(G1717&gt;0,AJ1716+1,0)</f>
        <v>0</v>
      </c>
      <c r="AK1717" s="74" t="n">
        <f aca="false">IF(G1717&lt;=0,AK1716+1,0)</f>
        <v>3</v>
      </c>
      <c r="AL1717" s="74" t="n">
        <f aca="false">IF(K1717&gt;0,AL1716+1,0)</f>
        <v>0</v>
      </c>
      <c r="AM1717" s="74" t="n">
        <f aca="false">IF(K1717&lt;=0,AM1716+1,0)</f>
        <v>3</v>
      </c>
    </row>
    <row r="1718" customFormat="false" ht="15" hidden="false" customHeight="false" outlineLevel="0" collapsed="false">
      <c r="A1718" s="61" t="n">
        <v>1722</v>
      </c>
      <c r="B1718" s="62" t="n">
        <v>44673.5784722222</v>
      </c>
      <c r="C1718" s="63" t="n">
        <f aca="false">YEAR(B1718)</f>
        <v>2022</v>
      </c>
      <c r="D1718" s="32" t="s">
        <v>276</v>
      </c>
      <c r="E1718" s="64" t="n">
        <v>17274.45</v>
      </c>
      <c r="F1718" s="65" t="n">
        <v>0.0058</v>
      </c>
      <c r="G1718" s="66" t="n">
        <v>100.19181</v>
      </c>
      <c r="H1718" s="67" t="n">
        <f aca="false">E1718+IF(D1718="Long",1,-1)*G1718</f>
        <v>17174.25819</v>
      </c>
      <c r="I1718" s="68" t="n">
        <f aca="false">Assumptions!$B$58</f>
        <v>5.35750011455817</v>
      </c>
      <c r="J1718" s="68" t="n">
        <f aca="false">INDEX(Yearly!$D$5:$D$22,MATCH(C1718,Yearly!$A$5:$A$22,0))</f>
        <v>0.431476519293275</v>
      </c>
      <c r="K1718" s="68" t="n">
        <f aca="false">G1718-I1718-J1718</f>
        <v>94.4028333661486</v>
      </c>
      <c r="L1718" s="69" t="n">
        <f aca="false">(I1718+J1718)/Assumptions!$B$8</f>
        <v>0.000255257700812932</v>
      </c>
      <c r="M1718" s="70" t="n">
        <f aca="false">F1718-L1718</f>
        <v>0.00554474229918707</v>
      </c>
      <c r="N1718" s="71" t="n">
        <f aca="false">G1718*Assumptions!$B$7</f>
        <v>788008.58565</v>
      </c>
      <c r="O1718" s="71" t="n">
        <f aca="false">K1718*Assumptions!$B$7</f>
        <v>742478.284424759</v>
      </c>
      <c r="P1718" s="68" t="n">
        <f aca="false">P1717+G1718</f>
        <v>31046.11376</v>
      </c>
      <c r="Q1718" s="68" t="n">
        <f aca="false">MAX(Q1717,P1718)</f>
        <v>31161.221155</v>
      </c>
      <c r="R1718" s="68" t="n">
        <f aca="false">Q1718-P1718</f>
        <v>115.107394999995</v>
      </c>
      <c r="S1718" s="68" t="n">
        <f aca="false">S1717+K1718</f>
        <v>20998.3200552175</v>
      </c>
      <c r="T1718" s="68" t="n">
        <f aca="false">MAX(T1717,S1718)</f>
        <v>21177.1061931899</v>
      </c>
      <c r="U1718" s="68" t="n">
        <f aca="false">T1718-S1718</f>
        <v>178.786137972369</v>
      </c>
      <c r="V1718" s="70" t="n">
        <f aca="false">V1717+F1718</f>
        <v>3.83820000000001</v>
      </c>
      <c r="W1718" s="70" t="n">
        <f aca="false">MAX(W1717,V1718)</f>
        <v>3.84480000000001</v>
      </c>
      <c r="X1718" s="70" t="n">
        <f aca="false">W1718-V1718</f>
        <v>0.00659999999999972</v>
      </c>
      <c r="Y1718" s="70" t="n">
        <f aca="false">Y1717+M1718</f>
        <v>3.39515507486975</v>
      </c>
      <c r="Z1718" s="70" t="n">
        <f aca="false">MAX(Z1717,Y1718)</f>
        <v>3.4045629095787</v>
      </c>
      <c r="AA1718" s="70" t="n">
        <f aca="false">Z1718-Y1718</f>
        <v>0.0094078347089428</v>
      </c>
      <c r="AB1718" s="72" t="n">
        <f aca="false">AB1717*(1+F1718)</f>
        <v>37.1810163383158</v>
      </c>
      <c r="AC1718" s="73" t="n">
        <f aca="false">MAX(AC1717,AB1718)</f>
        <v>37.4384176517371</v>
      </c>
      <c r="AD1718" s="70" t="n">
        <f aca="false">1-AB1718/AC1718</f>
        <v>0.00687532565654248</v>
      </c>
      <c r="AE1718" s="73" t="n">
        <f aca="false">AE1717*(1+M1718)</f>
        <v>23.8929030997685</v>
      </c>
      <c r="AF1718" s="73" t="n">
        <f aca="false">MAX(AF1717,AE1718)</f>
        <v>24.1260114878858</v>
      </c>
      <c r="AG1718" s="70" t="n">
        <f aca="false">1-AE1718/AF1718</f>
        <v>0.00966211875652623</v>
      </c>
      <c r="AH1718" s="74" t="n">
        <f aca="false">IF(R1718&gt;0,AH1717+1,0)</f>
        <v>11</v>
      </c>
      <c r="AI1718" s="74" t="n">
        <f aca="false">IF(U1718&gt;0,AI1717+1,0)</f>
        <v>11</v>
      </c>
      <c r="AJ1718" s="74" t="n">
        <f aca="false">IF(G1718&gt;0,AJ1717+1,0)</f>
        <v>1</v>
      </c>
      <c r="AK1718" s="74" t="n">
        <f aca="false">IF(G1718&lt;=0,AK1717+1,0)</f>
        <v>0</v>
      </c>
      <c r="AL1718" s="74" t="n">
        <f aca="false">IF(K1718&gt;0,AL1717+1,0)</f>
        <v>1</v>
      </c>
      <c r="AM1718" s="74" t="n">
        <f aca="false">IF(K1718&lt;=0,AM1717+1,0)</f>
        <v>0</v>
      </c>
    </row>
    <row r="1719" customFormat="false" ht="15" hidden="false" customHeight="false" outlineLevel="0" collapsed="false">
      <c r="A1719" s="61" t="n">
        <v>1723</v>
      </c>
      <c r="B1719" s="62" t="n">
        <v>44677.40625</v>
      </c>
      <c r="C1719" s="63" t="n">
        <f aca="false">YEAR(B1719)</f>
        <v>2022</v>
      </c>
      <c r="D1719" s="32" t="s">
        <v>277</v>
      </c>
      <c r="E1719" s="64" t="n">
        <v>17174.1</v>
      </c>
      <c r="F1719" s="65" t="n">
        <v>-0.0052</v>
      </c>
      <c r="G1719" s="66" t="n">
        <v>-89.30532</v>
      </c>
      <c r="H1719" s="67" t="n">
        <f aca="false">E1719+IF(D1719="Long",1,-1)*G1719</f>
        <v>17084.79468</v>
      </c>
      <c r="I1719" s="68" t="n">
        <f aca="false">Assumptions!$B$58</f>
        <v>5.35750011455817</v>
      </c>
      <c r="J1719" s="68" t="n">
        <f aca="false">INDEX(Yearly!$D$5:$D$22,MATCH(C1719,Yearly!$A$5:$A$22,0))</f>
        <v>0.431476519293275</v>
      </c>
      <c r="K1719" s="68" t="n">
        <f aca="false">G1719-I1719-J1719</f>
        <v>-95.0942966338514</v>
      </c>
      <c r="L1719" s="69" t="n">
        <f aca="false">(I1719+J1719)/Assumptions!$B$8</f>
        <v>0.000255257700812932</v>
      </c>
      <c r="M1719" s="70" t="n">
        <f aca="false">F1719-L1719</f>
        <v>-0.00545525770081293</v>
      </c>
      <c r="N1719" s="71" t="n">
        <f aca="false">G1719*Assumptions!$B$7</f>
        <v>-702386.3418</v>
      </c>
      <c r="O1719" s="71" t="n">
        <f aca="false">K1719*Assumptions!$B$7</f>
        <v>-747916.643025241</v>
      </c>
      <c r="P1719" s="68" t="n">
        <f aca="false">P1718+G1719</f>
        <v>30956.80844</v>
      </c>
      <c r="Q1719" s="68" t="n">
        <f aca="false">MAX(Q1718,P1719)</f>
        <v>31161.221155</v>
      </c>
      <c r="R1719" s="68" t="n">
        <f aca="false">Q1719-P1719</f>
        <v>204.412714999995</v>
      </c>
      <c r="S1719" s="68" t="n">
        <f aca="false">S1718+K1719</f>
        <v>20903.2257585836</v>
      </c>
      <c r="T1719" s="68" t="n">
        <f aca="false">MAX(T1718,S1719)</f>
        <v>21177.1061931899</v>
      </c>
      <c r="U1719" s="68" t="n">
        <f aca="false">T1719-S1719</f>
        <v>273.880434606221</v>
      </c>
      <c r="V1719" s="70" t="n">
        <f aca="false">V1718+F1719</f>
        <v>3.83300000000001</v>
      </c>
      <c r="W1719" s="70" t="n">
        <f aca="false">MAX(W1718,V1719)</f>
        <v>3.84480000000001</v>
      </c>
      <c r="X1719" s="70" t="n">
        <f aca="false">W1719-V1719</f>
        <v>0.0117999999999996</v>
      </c>
      <c r="Y1719" s="70" t="n">
        <f aca="false">Y1718+M1719</f>
        <v>3.38969981716894</v>
      </c>
      <c r="Z1719" s="70" t="n">
        <f aca="false">MAX(Z1718,Y1719)</f>
        <v>3.4045629095787</v>
      </c>
      <c r="AA1719" s="70" t="n">
        <f aca="false">Z1719-Y1719</f>
        <v>0.0148630924097559</v>
      </c>
      <c r="AB1719" s="72" t="n">
        <f aca="false">AB1718*(1+F1719)</f>
        <v>36.9876750533565</v>
      </c>
      <c r="AC1719" s="73" t="n">
        <f aca="false">MAX(AC1718,AB1719)</f>
        <v>37.4384176517371</v>
      </c>
      <c r="AD1719" s="70" t="n">
        <f aca="false">1-AB1719/AC1719</f>
        <v>0.0120395739631284</v>
      </c>
      <c r="AE1719" s="73" t="n">
        <f aca="false">AE1718*(1+M1719)</f>
        <v>23.7625611561387</v>
      </c>
      <c r="AF1719" s="73" t="n">
        <f aca="false">MAX(AF1718,AE1719)</f>
        <v>24.1260114878858</v>
      </c>
      <c r="AG1719" s="70" t="n">
        <f aca="false">1-AE1719/AF1719</f>
        <v>0.0150646671095864</v>
      </c>
      <c r="AH1719" s="74" t="n">
        <f aca="false">IF(R1719&gt;0,AH1718+1,0)</f>
        <v>12</v>
      </c>
      <c r="AI1719" s="74" t="n">
        <f aca="false">IF(U1719&gt;0,AI1718+1,0)</f>
        <v>12</v>
      </c>
      <c r="AJ1719" s="74" t="n">
        <f aca="false">IF(G1719&gt;0,AJ1718+1,0)</f>
        <v>0</v>
      </c>
      <c r="AK1719" s="74" t="n">
        <f aca="false">IF(G1719&lt;=0,AK1718+1,0)</f>
        <v>1</v>
      </c>
      <c r="AL1719" s="74" t="n">
        <f aca="false">IF(K1719&gt;0,AL1718+1,0)</f>
        <v>0</v>
      </c>
      <c r="AM1719" s="74" t="n">
        <f aca="false">IF(K1719&lt;=0,AM1718+1,0)</f>
        <v>1</v>
      </c>
    </row>
    <row r="1720" customFormat="false" ht="15" hidden="false" customHeight="false" outlineLevel="0" collapsed="false">
      <c r="A1720" s="61" t="n">
        <v>1724</v>
      </c>
      <c r="B1720" s="62" t="n">
        <v>44677.5430555556</v>
      </c>
      <c r="C1720" s="63" t="n">
        <f aca="false">YEAR(B1720)</f>
        <v>2022</v>
      </c>
      <c r="D1720" s="32" t="s">
        <v>276</v>
      </c>
      <c r="E1720" s="64" t="n">
        <v>17084.35</v>
      </c>
      <c r="F1720" s="65" t="n">
        <v>-0.0075</v>
      </c>
      <c r="G1720" s="66" t="n">
        <v>-128.132625</v>
      </c>
      <c r="H1720" s="67" t="n">
        <f aca="false">E1720+IF(D1720="Long",1,-1)*G1720</f>
        <v>17212.482625</v>
      </c>
      <c r="I1720" s="68" t="n">
        <f aca="false">Assumptions!$B$58</f>
        <v>5.35750011455817</v>
      </c>
      <c r="J1720" s="68" t="n">
        <f aca="false">INDEX(Yearly!$D$5:$D$22,MATCH(C1720,Yearly!$A$5:$A$22,0))</f>
        <v>0.431476519293275</v>
      </c>
      <c r="K1720" s="68" t="n">
        <f aca="false">G1720-I1720-J1720</f>
        <v>-133.921601633851</v>
      </c>
      <c r="L1720" s="69" t="n">
        <f aca="false">(I1720+J1720)/Assumptions!$B$8</f>
        <v>0.000255257700812932</v>
      </c>
      <c r="M1720" s="70" t="n">
        <f aca="false">F1720-L1720</f>
        <v>-0.00775525770081293</v>
      </c>
      <c r="N1720" s="71" t="n">
        <f aca="false">G1720*Assumptions!$B$7</f>
        <v>-1007763.095625</v>
      </c>
      <c r="O1720" s="71" t="n">
        <f aca="false">K1720*Assumptions!$B$7</f>
        <v>-1053293.39685024</v>
      </c>
      <c r="P1720" s="68" t="n">
        <f aca="false">P1719+G1720</f>
        <v>30828.675815</v>
      </c>
      <c r="Q1720" s="68" t="n">
        <f aca="false">MAX(Q1719,P1720)</f>
        <v>31161.221155</v>
      </c>
      <c r="R1720" s="68" t="n">
        <f aca="false">Q1720-P1720</f>
        <v>332.545339999993</v>
      </c>
      <c r="S1720" s="68" t="n">
        <f aca="false">S1719+K1720</f>
        <v>20769.3041569498</v>
      </c>
      <c r="T1720" s="68" t="n">
        <f aca="false">MAX(T1719,S1720)</f>
        <v>21177.1061931899</v>
      </c>
      <c r="U1720" s="68" t="n">
        <f aca="false">T1720-S1720</f>
        <v>407.802036240071</v>
      </c>
      <c r="V1720" s="70" t="n">
        <f aca="false">V1719+F1720</f>
        <v>3.82550000000001</v>
      </c>
      <c r="W1720" s="70" t="n">
        <f aca="false">MAX(W1719,V1720)</f>
        <v>3.84480000000001</v>
      </c>
      <c r="X1720" s="70" t="n">
        <f aca="false">W1720-V1720</f>
        <v>0.0192999999999994</v>
      </c>
      <c r="Y1720" s="70" t="n">
        <f aca="false">Y1719+M1720</f>
        <v>3.38194455946813</v>
      </c>
      <c r="Z1720" s="70" t="n">
        <f aca="false">MAX(Z1719,Y1720)</f>
        <v>3.4045629095787</v>
      </c>
      <c r="AA1720" s="70" t="n">
        <f aca="false">Z1720-Y1720</f>
        <v>0.022618350110569</v>
      </c>
      <c r="AB1720" s="72" t="n">
        <f aca="false">AB1719*(1+F1720)</f>
        <v>36.7102674904563</v>
      </c>
      <c r="AC1720" s="73" t="n">
        <f aca="false">MAX(AC1719,AB1720)</f>
        <v>37.4384176517371</v>
      </c>
      <c r="AD1720" s="70" t="n">
        <f aca="false">1-AB1720/AC1720</f>
        <v>0.0194492771584048</v>
      </c>
      <c r="AE1720" s="73" t="n">
        <f aca="false">AE1719*(1+M1720)</f>
        <v>23.5782763707415</v>
      </c>
      <c r="AF1720" s="73" t="n">
        <f aca="false">MAX(AF1719,AE1720)</f>
        <v>24.1260114878858</v>
      </c>
      <c r="AG1720" s="70" t="n">
        <f aca="false">1-AE1720/AF1720</f>
        <v>0.0227030944347877</v>
      </c>
      <c r="AH1720" s="74" t="n">
        <f aca="false">IF(R1720&gt;0,AH1719+1,0)</f>
        <v>13</v>
      </c>
      <c r="AI1720" s="74" t="n">
        <f aca="false">IF(U1720&gt;0,AI1719+1,0)</f>
        <v>13</v>
      </c>
      <c r="AJ1720" s="74" t="n">
        <f aca="false">IF(G1720&gt;0,AJ1719+1,0)</f>
        <v>0</v>
      </c>
      <c r="AK1720" s="74" t="n">
        <f aca="false">IF(G1720&lt;=0,AK1719+1,0)</f>
        <v>2</v>
      </c>
      <c r="AL1720" s="74" t="n">
        <f aca="false">IF(K1720&gt;0,AL1719+1,0)</f>
        <v>0</v>
      </c>
      <c r="AM1720" s="74" t="n">
        <f aca="false">IF(K1720&lt;=0,AM1719+1,0)</f>
        <v>2</v>
      </c>
    </row>
    <row r="1721" customFormat="false" ht="15" hidden="false" customHeight="false" outlineLevel="0" collapsed="false">
      <c r="A1721" s="61" t="n">
        <v>1725</v>
      </c>
      <c r="B1721" s="62" t="n">
        <v>44677.6354166667</v>
      </c>
      <c r="C1721" s="63" t="n">
        <f aca="false">YEAR(B1721)</f>
        <v>2022</v>
      </c>
      <c r="D1721" s="32" t="s">
        <v>277</v>
      </c>
      <c r="E1721" s="64" t="n">
        <v>17211.95</v>
      </c>
      <c r="F1721" s="65" t="n">
        <v>-0.0083</v>
      </c>
      <c r="G1721" s="66" t="n">
        <v>-142.859185</v>
      </c>
      <c r="H1721" s="67" t="n">
        <f aca="false">E1721+IF(D1721="Long",1,-1)*G1721</f>
        <v>17069.090815</v>
      </c>
      <c r="I1721" s="68" t="n">
        <f aca="false">Assumptions!$B$58</f>
        <v>5.35750011455817</v>
      </c>
      <c r="J1721" s="68" t="n">
        <f aca="false">INDEX(Yearly!$D$5:$D$22,MATCH(C1721,Yearly!$A$5:$A$22,0))</f>
        <v>0.431476519293275</v>
      </c>
      <c r="K1721" s="68" t="n">
        <f aca="false">G1721-I1721-J1721</f>
        <v>-148.648161633851</v>
      </c>
      <c r="L1721" s="69" t="n">
        <f aca="false">(I1721+J1721)/Assumptions!$B$8</f>
        <v>0.000255257700812932</v>
      </c>
      <c r="M1721" s="70" t="n">
        <f aca="false">F1721-L1721</f>
        <v>-0.00855525770081293</v>
      </c>
      <c r="N1721" s="71" t="n">
        <f aca="false">G1721*Assumptions!$B$7</f>
        <v>-1123587.490025</v>
      </c>
      <c r="O1721" s="71" t="n">
        <f aca="false">K1721*Assumptions!$B$7</f>
        <v>-1169117.79125024</v>
      </c>
      <c r="P1721" s="68" t="n">
        <f aca="false">P1720+G1721</f>
        <v>30685.81663</v>
      </c>
      <c r="Q1721" s="68" t="n">
        <f aca="false">MAX(Q1720,P1721)</f>
        <v>31161.221155</v>
      </c>
      <c r="R1721" s="68" t="n">
        <f aca="false">Q1721-P1721</f>
        <v>475.404524999994</v>
      </c>
      <c r="S1721" s="68" t="n">
        <f aca="false">S1720+K1721</f>
        <v>20620.6559953159</v>
      </c>
      <c r="T1721" s="68" t="n">
        <f aca="false">MAX(T1720,S1721)</f>
        <v>21177.1061931899</v>
      </c>
      <c r="U1721" s="68" t="n">
        <f aca="false">T1721-S1721</f>
        <v>556.450197873921</v>
      </c>
      <c r="V1721" s="70" t="n">
        <f aca="false">V1720+F1721</f>
        <v>3.81720000000001</v>
      </c>
      <c r="W1721" s="70" t="n">
        <f aca="false">MAX(W1720,V1721)</f>
        <v>3.84480000000001</v>
      </c>
      <c r="X1721" s="70" t="n">
        <f aca="false">W1721-V1721</f>
        <v>0.0275999999999996</v>
      </c>
      <c r="Y1721" s="70" t="n">
        <f aca="false">Y1720+M1721</f>
        <v>3.37338930176731</v>
      </c>
      <c r="Z1721" s="70" t="n">
        <f aca="false">MAX(Z1720,Y1721)</f>
        <v>3.4045629095787</v>
      </c>
      <c r="AA1721" s="70" t="n">
        <f aca="false">Z1721-Y1721</f>
        <v>0.031173607811382</v>
      </c>
      <c r="AB1721" s="72" t="n">
        <f aca="false">AB1720*(1+F1721)</f>
        <v>36.4055722702856</v>
      </c>
      <c r="AC1721" s="73" t="n">
        <f aca="false">MAX(AC1720,AB1721)</f>
        <v>37.4384176517371</v>
      </c>
      <c r="AD1721" s="70" t="n">
        <f aca="false">1-AB1721/AC1721</f>
        <v>0.0275878481579901</v>
      </c>
      <c r="AE1721" s="73" t="n">
        <f aca="false">AE1720*(1+M1721)</f>
        <v>23.3765581402488</v>
      </c>
      <c r="AF1721" s="73" t="n">
        <f aca="false">MAX(AF1720,AE1721)</f>
        <v>24.1260114878858</v>
      </c>
      <c r="AG1721" s="70" t="n">
        <f aca="false">1-AE1721/AF1721</f>
        <v>0.031064121312105</v>
      </c>
      <c r="AH1721" s="74" t="n">
        <f aca="false">IF(R1721&gt;0,AH1720+1,0)</f>
        <v>14</v>
      </c>
      <c r="AI1721" s="74" t="n">
        <f aca="false">IF(U1721&gt;0,AI1720+1,0)</f>
        <v>14</v>
      </c>
      <c r="AJ1721" s="74" t="n">
        <f aca="false">IF(G1721&gt;0,AJ1720+1,0)</f>
        <v>0</v>
      </c>
      <c r="AK1721" s="74" t="n">
        <f aca="false">IF(G1721&lt;=0,AK1720+1,0)</f>
        <v>3</v>
      </c>
      <c r="AL1721" s="74" t="n">
        <f aca="false">IF(K1721&gt;0,AL1720+1,0)</f>
        <v>0</v>
      </c>
      <c r="AM1721" s="74" t="n">
        <f aca="false">IF(K1721&lt;=0,AM1720+1,0)</f>
        <v>3</v>
      </c>
    </row>
    <row r="1722" customFormat="false" ht="15" hidden="false" customHeight="false" outlineLevel="0" collapsed="false">
      <c r="A1722" s="61" t="n">
        <v>1726</v>
      </c>
      <c r="B1722" s="62" t="n">
        <v>44678.40625</v>
      </c>
      <c r="C1722" s="63" t="n">
        <f aca="false">YEAR(B1722)</f>
        <v>2022</v>
      </c>
      <c r="D1722" s="32" t="s">
        <v>276</v>
      </c>
      <c r="E1722" s="64" t="n">
        <v>17069.45</v>
      </c>
      <c r="F1722" s="65" t="n">
        <v>-0.0024</v>
      </c>
      <c r="G1722" s="66" t="n">
        <v>-40.96668</v>
      </c>
      <c r="H1722" s="67" t="n">
        <f aca="false">E1722+IF(D1722="Long",1,-1)*G1722</f>
        <v>17110.41668</v>
      </c>
      <c r="I1722" s="68" t="n">
        <f aca="false">Assumptions!$B$58</f>
        <v>5.35750011455817</v>
      </c>
      <c r="J1722" s="68" t="n">
        <f aca="false">INDEX(Yearly!$D$5:$D$22,MATCH(C1722,Yearly!$A$5:$A$22,0))</f>
        <v>0.431476519293275</v>
      </c>
      <c r="K1722" s="68" t="n">
        <f aca="false">G1722-I1722-J1722</f>
        <v>-46.7556566338514</v>
      </c>
      <c r="L1722" s="69" t="n">
        <f aca="false">(I1722+J1722)/Assumptions!$B$8</f>
        <v>0.000255257700812932</v>
      </c>
      <c r="M1722" s="70" t="n">
        <f aca="false">F1722-L1722</f>
        <v>-0.00265525770081293</v>
      </c>
      <c r="N1722" s="71" t="n">
        <f aca="false">G1722*Assumptions!$B$7</f>
        <v>-322202.9382</v>
      </c>
      <c r="O1722" s="71" t="n">
        <f aca="false">K1722*Assumptions!$B$7</f>
        <v>-367733.239425242</v>
      </c>
      <c r="P1722" s="68" t="n">
        <f aca="false">P1721+G1722</f>
        <v>30644.84995</v>
      </c>
      <c r="Q1722" s="68" t="n">
        <f aca="false">MAX(Q1721,P1722)</f>
        <v>31161.221155</v>
      </c>
      <c r="R1722" s="68" t="n">
        <f aca="false">Q1722-P1722</f>
        <v>516.371204999996</v>
      </c>
      <c r="S1722" s="68" t="n">
        <f aca="false">S1721+K1722</f>
        <v>20573.9003386821</v>
      </c>
      <c r="T1722" s="68" t="n">
        <f aca="false">MAX(T1721,S1722)</f>
        <v>21177.1061931899</v>
      </c>
      <c r="U1722" s="68" t="n">
        <f aca="false">T1722-S1722</f>
        <v>603.205854507771</v>
      </c>
      <c r="V1722" s="70" t="n">
        <f aca="false">V1721+F1722</f>
        <v>3.81480000000001</v>
      </c>
      <c r="W1722" s="70" t="n">
        <f aca="false">MAX(W1721,V1722)</f>
        <v>3.84480000000001</v>
      </c>
      <c r="X1722" s="70" t="n">
        <f aca="false">W1722-V1722</f>
        <v>0.0299999999999998</v>
      </c>
      <c r="Y1722" s="70" t="n">
        <f aca="false">Y1721+M1722</f>
        <v>3.3707340440665</v>
      </c>
      <c r="Z1722" s="70" t="n">
        <f aca="false">MAX(Z1721,Y1722)</f>
        <v>3.4045629095787</v>
      </c>
      <c r="AA1722" s="70" t="n">
        <f aca="false">Z1722-Y1722</f>
        <v>0.033828865512195</v>
      </c>
      <c r="AB1722" s="72" t="n">
        <f aca="false">AB1721*(1+F1722)</f>
        <v>36.3181988968369</v>
      </c>
      <c r="AC1722" s="73" t="n">
        <f aca="false">MAX(AC1721,AB1722)</f>
        <v>37.4384176517371</v>
      </c>
      <c r="AD1722" s="70" t="n">
        <f aca="false">1-AB1722/AC1722</f>
        <v>0.0299216373224108</v>
      </c>
      <c r="AE1722" s="73" t="n">
        <f aca="false">AE1721*(1+M1722)</f>
        <v>23.3144873542284</v>
      </c>
      <c r="AF1722" s="73" t="n">
        <f aca="false">MAX(AF1721,AE1722)</f>
        <v>24.1260114878858</v>
      </c>
      <c r="AG1722" s="70" t="n">
        <f aca="false">1-AE1722/AF1722</f>
        <v>0.0336368957655852</v>
      </c>
      <c r="AH1722" s="74" t="n">
        <f aca="false">IF(R1722&gt;0,AH1721+1,0)</f>
        <v>15</v>
      </c>
      <c r="AI1722" s="74" t="n">
        <f aca="false">IF(U1722&gt;0,AI1721+1,0)</f>
        <v>15</v>
      </c>
      <c r="AJ1722" s="74" t="n">
        <f aca="false">IF(G1722&gt;0,AJ1721+1,0)</f>
        <v>0</v>
      </c>
      <c r="AK1722" s="74" t="n">
        <f aca="false">IF(G1722&lt;=0,AK1721+1,0)</f>
        <v>4</v>
      </c>
      <c r="AL1722" s="74" t="n">
        <f aca="false">IF(K1722&gt;0,AL1721+1,0)</f>
        <v>0</v>
      </c>
      <c r="AM1722" s="74" t="n">
        <f aca="false">IF(K1722&lt;=0,AM1721+1,0)</f>
        <v>4</v>
      </c>
    </row>
    <row r="1723" customFormat="false" ht="15" hidden="false" customHeight="false" outlineLevel="0" collapsed="false">
      <c r="A1723" s="61" t="n">
        <v>1727</v>
      </c>
      <c r="B1723" s="62" t="n">
        <v>44679.40625</v>
      </c>
      <c r="C1723" s="63" t="n">
        <f aca="false">YEAR(B1723)</f>
        <v>2022</v>
      </c>
      <c r="D1723" s="32" t="s">
        <v>277</v>
      </c>
      <c r="E1723" s="64" t="n">
        <v>17110.05</v>
      </c>
      <c r="F1723" s="65" t="n">
        <v>-0.0022</v>
      </c>
      <c r="G1723" s="66" t="n">
        <v>-37.64211</v>
      </c>
      <c r="H1723" s="67" t="n">
        <f aca="false">E1723+IF(D1723="Long",1,-1)*G1723</f>
        <v>17072.40789</v>
      </c>
      <c r="I1723" s="68" t="n">
        <f aca="false">Assumptions!$B$58</f>
        <v>5.35750011455817</v>
      </c>
      <c r="J1723" s="68" t="n">
        <f aca="false">INDEX(Yearly!$D$5:$D$22,MATCH(C1723,Yearly!$A$5:$A$22,0))</f>
        <v>0.431476519293275</v>
      </c>
      <c r="K1723" s="68" t="n">
        <f aca="false">G1723-I1723-J1723</f>
        <v>-43.4310866338515</v>
      </c>
      <c r="L1723" s="69" t="n">
        <f aca="false">(I1723+J1723)/Assumptions!$B$8</f>
        <v>0.000255257700812932</v>
      </c>
      <c r="M1723" s="70" t="n">
        <f aca="false">F1723-L1723</f>
        <v>-0.00245525770081293</v>
      </c>
      <c r="N1723" s="71" t="n">
        <f aca="false">G1723*Assumptions!$B$7</f>
        <v>-296055.19515</v>
      </c>
      <c r="O1723" s="71" t="n">
        <f aca="false">K1723*Assumptions!$B$7</f>
        <v>-341585.496375242</v>
      </c>
      <c r="P1723" s="68" t="n">
        <f aca="false">P1722+G1723</f>
        <v>30607.20784</v>
      </c>
      <c r="Q1723" s="68" t="n">
        <f aca="false">MAX(Q1722,P1723)</f>
        <v>31161.221155</v>
      </c>
      <c r="R1723" s="68" t="n">
        <f aca="false">Q1723-P1723</f>
        <v>554.013314999997</v>
      </c>
      <c r="S1723" s="68" t="n">
        <f aca="false">S1722+K1723</f>
        <v>20530.4692520482</v>
      </c>
      <c r="T1723" s="68" t="n">
        <f aca="false">MAX(T1722,S1723)</f>
        <v>21177.1061931899</v>
      </c>
      <c r="U1723" s="68" t="n">
        <f aca="false">T1723-S1723</f>
        <v>646.636941141624</v>
      </c>
      <c r="V1723" s="70" t="n">
        <f aca="false">V1722+F1723</f>
        <v>3.81260000000001</v>
      </c>
      <c r="W1723" s="70" t="n">
        <f aca="false">MAX(W1722,V1723)</f>
        <v>3.84480000000001</v>
      </c>
      <c r="X1723" s="70" t="n">
        <f aca="false">W1723-V1723</f>
        <v>0.0322</v>
      </c>
      <c r="Y1723" s="70" t="n">
        <f aca="false">Y1722+M1723</f>
        <v>3.36827878636569</v>
      </c>
      <c r="Z1723" s="70" t="n">
        <f aca="false">MAX(Z1722,Y1723)</f>
        <v>3.4045629095787</v>
      </c>
      <c r="AA1723" s="70" t="n">
        <f aca="false">Z1723-Y1723</f>
        <v>0.036284123213008</v>
      </c>
      <c r="AB1723" s="72" t="n">
        <f aca="false">AB1722*(1+F1723)</f>
        <v>36.2382988592638</v>
      </c>
      <c r="AC1723" s="73" t="n">
        <f aca="false">MAX(AC1722,AB1723)</f>
        <v>37.4384176517371</v>
      </c>
      <c r="AD1723" s="70" t="n">
        <f aca="false">1-AB1723/AC1723</f>
        <v>0.0320558097203015</v>
      </c>
      <c r="AE1723" s="73" t="n">
        <f aca="false">AE1722*(1+M1723)</f>
        <v>23.2572442796115</v>
      </c>
      <c r="AF1723" s="73" t="n">
        <f aca="false">MAX(AF1722,AE1723)</f>
        <v>24.1260114878858</v>
      </c>
      <c r="AG1723" s="70" t="n">
        <f aca="false">1-AE1723/AF1723</f>
        <v>0.0360095662190381</v>
      </c>
      <c r="AH1723" s="74" t="n">
        <f aca="false">IF(R1723&gt;0,AH1722+1,0)</f>
        <v>16</v>
      </c>
      <c r="AI1723" s="74" t="n">
        <f aca="false">IF(U1723&gt;0,AI1722+1,0)</f>
        <v>16</v>
      </c>
      <c r="AJ1723" s="74" t="n">
        <f aca="false">IF(G1723&gt;0,AJ1722+1,0)</f>
        <v>0</v>
      </c>
      <c r="AK1723" s="74" t="n">
        <f aca="false">IF(G1723&lt;=0,AK1722+1,0)</f>
        <v>5</v>
      </c>
      <c r="AL1723" s="74" t="n">
        <f aca="false">IF(K1723&gt;0,AL1722+1,0)</f>
        <v>0</v>
      </c>
      <c r="AM1723" s="74" t="n">
        <f aca="false">IF(K1723&lt;=0,AM1722+1,0)</f>
        <v>5</v>
      </c>
    </row>
    <row r="1724" customFormat="false" ht="15" hidden="false" customHeight="false" outlineLevel="0" collapsed="false">
      <c r="A1724" s="61" t="n">
        <v>1728</v>
      </c>
      <c r="B1724" s="62" t="n">
        <v>44680.6354166667</v>
      </c>
      <c r="C1724" s="63" t="n">
        <f aca="false">YEAR(B1724)</f>
        <v>2022</v>
      </c>
      <c r="D1724" s="32" t="s">
        <v>276</v>
      </c>
      <c r="E1724" s="64" t="n">
        <v>17072.05</v>
      </c>
      <c r="F1724" s="65" t="n">
        <v>0.0586</v>
      </c>
      <c r="G1724" s="66" t="n">
        <v>1000.42213</v>
      </c>
      <c r="H1724" s="67" t="n">
        <f aca="false">E1724+IF(D1724="Long",1,-1)*G1724</f>
        <v>16071.62787</v>
      </c>
      <c r="I1724" s="68" t="n">
        <f aca="false">Assumptions!$B$58</f>
        <v>5.35750011455817</v>
      </c>
      <c r="J1724" s="68" t="n">
        <f aca="false">INDEX(Yearly!$D$5:$D$22,MATCH(C1724,Yearly!$A$5:$A$22,0))</f>
        <v>0.431476519293275</v>
      </c>
      <c r="K1724" s="68" t="n">
        <f aca="false">G1724-I1724-J1724</f>
        <v>994.633153366149</v>
      </c>
      <c r="L1724" s="69" t="n">
        <f aca="false">(I1724+J1724)/Assumptions!$B$8</f>
        <v>0.000255257700812932</v>
      </c>
      <c r="M1724" s="70" t="n">
        <f aca="false">F1724-L1724</f>
        <v>0.0583447422991871</v>
      </c>
      <c r="N1724" s="71" t="n">
        <f aca="false">G1724*Assumptions!$B$7</f>
        <v>7868320.05245</v>
      </c>
      <c r="O1724" s="71" t="n">
        <f aca="false">K1724*Assumptions!$B$7</f>
        <v>7822789.75122476</v>
      </c>
      <c r="P1724" s="68" t="n">
        <f aca="false">P1723+G1724</f>
        <v>31607.62997</v>
      </c>
      <c r="Q1724" s="68" t="n">
        <f aca="false">MAX(Q1723,P1724)</f>
        <v>31607.62997</v>
      </c>
      <c r="R1724" s="68" t="n">
        <f aca="false">Q1724-P1724</f>
        <v>0</v>
      </c>
      <c r="S1724" s="68" t="n">
        <f aca="false">S1723+K1724</f>
        <v>21525.1024054144</v>
      </c>
      <c r="T1724" s="68" t="n">
        <f aca="false">MAX(T1723,S1724)</f>
        <v>21525.1024054144</v>
      </c>
      <c r="U1724" s="68" t="n">
        <f aca="false">T1724-S1724</f>
        <v>0</v>
      </c>
      <c r="V1724" s="70" t="n">
        <f aca="false">V1723+F1724</f>
        <v>3.87120000000001</v>
      </c>
      <c r="W1724" s="70" t="n">
        <f aca="false">MAX(W1723,V1724)</f>
        <v>3.87120000000001</v>
      </c>
      <c r="X1724" s="70" t="n">
        <f aca="false">W1724-V1724</f>
        <v>0</v>
      </c>
      <c r="Y1724" s="70" t="n">
        <f aca="false">Y1723+M1724</f>
        <v>3.42662352866488</v>
      </c>
      <c r="Z1724" s="70" t="n">
        <f aca="false">MAX(Z1723,Y1724)</f>
        <v>3.42662352866488</v>
      </c>
      <c r="AA1724" s="70" t="n">
        <f aca="false">Z1724-Y1724</f>
        <v>0</v>
      </c>
      <c r="AB1724" s="72" t="n">
        <f aca="false">AB1723*(1+F1724)</f>
        <v>38.3618631724167</v>
      </c>
      <c r="AC1724" s="73" t="n">
        <f aca="false">MAX(AC1723,AB1724)</f>
        <v>38.3618631724167</v>
      </c>
      <c r="AD1724" s="70" t="n">
        <f aca="false">1-AB1724/AC1724</f>
        <v>0</v>
      </c>
      <c r="AE1724" s="73" t="n">
        <f aca="false">AE1723*(1+M1724)</f>
        <v>24.6141822036946</v>
      </c>
      <c r="AF1724" s="73" t="n">
        <f aca="false">MAX(AF1723,AE1724)</f>
        <v>24.6141822036946</v>
      </c>
      <c r="AG1724" s="70" t="n">
        <f aca="false">1-AE1724/AF1724</f>
        <v>0</v>
      </c>
      <c r="AH1724" s="74" t="n">
        <f aca="false">IF(R1724&gt;0,AH1723+1,0)</f>
        <v>0</v>
      </c>
      <c r="AI1724" s="74" t="n">
        <f aca="false">IF(U1724&gt;0,AI1723+1,0)</f>
        <v>0</v>
      </c>
      <c r="AJ1724" s="74" t="n">
        <f aca="false">IF(G1724&gt;0,AJ1723+1,0)</f>
        <v>1</v>
      </c>
      <c r="AK1724" s="74" t="n">
        <f aca="false">IF(G1724&lt;=0,AK1723+1,0)</f>
        <v>0</v>
      </c>
      <c r="AL1724" s="74" t="n">
        <f aca="false">IF(K1724&gt;0,AL1723+1,0)</f>
        <v>1</v>
      </c>
      <c r="AM1724" s="74" t="n">
        <f aca="false">IF(K1724&lt;=0,AM1723+1,0)</f>
        <v>0</v>
      </c>
    </row>
    <row r="1725" customFormat="false" ht="15" hidden="false" customHeight="false" outlineLevel="0" collapsed="false">
      <c r="A1725" s="61" t="n">
        <v>1729</v>
      </c>
      <c r="B1725" s="62" t="n">
        <v>44698.4479166667</v>
      </c>
      <c r="C1725" s="63" t="n">
        <f aca="false">YEAR(B1725)</f>
        <v>2022</v>
      </c>
      <c r="D1725" s="32" t="s">
        <v>277</v>
      </c>
      <c r="E1725" s="64" t="n">
        <v>16071.4</v>
      </c>
      <c r="F1725" s="65" t="n">
        <v>-0.0094</v>
      </c>
      <c r="G1725" s="66" t="n">
        <v>-151.07116</v>
      </c>
      <c r="H1725" s="67" t="n">
        <f aca="false">E1725+IF(D1725="Long",1,-1)*G1725</f>
        <v>15920.32884</v>
      </c>
      <c r="I1725" s="68" t="n">
        <f aca="false">Assumptions!$B$58</f>
        <v>5.35750011455817</v>
      </c>
      <c r="J1725" s="68" t="n">
        <f aca="false">INDEX(Yearly!$D$5:$D$22,MATCH(C1725,Yearly!$A$5:$A$22,0))</f>
        <v>0.431476519293275</v>
      </c>
      <c r="K1725" s="68" t="n">
        <f aca="false">G1725-I1725-J1725</f>
        <v>-156.860136633851</v>
      </c>
      <c r="L1725" s="69" t="n">
        <f aca="false">(I1725+J1725)/Assumptions!$B$8</f>
        <v>0.000255257700812932</v>
      </c>
      <c r="M1725" s="70" t="n">
        <f aca="false">F1725-L1725</f>
        <v>-0.00965525770081293</v>
      </c>
      <c r="N1725" s="71" t="n">
        <f aca="false">G1725*Assumptions!$B$7</f>
        <v>-1188174.6734</v>
      </c>
      <c r="O1725" s="71" t="n">
        <f aca="false">K1725*Assumptions!$B$7</f>
        <v>-1233704.97462524</v>
      </c>
      <c r="P1725" s="68" t="n">
        <f aca="false">P1724+G1725</f>
        <v>31456.55881</v>
      </c>
      <c r="Q1725" s="68" t="n">
        <f aca="false">MAX(Q1724,P1725)</f>
        <v>31607.62997</v>
      </c>
      <c r="R1725" s="68" t="n">
        <f aca="false">Q1725-P1725</f>
        <v>151.07116</v>
      </c>
      <c r="S1725" s="68" t="n">
        <f aca="false">S1724+K1725</f>
        <v>21368.2422687805</v>
      </c>
      <c r="T1725" s="68" t="n">
        <f aca="false">MAX(T1724,S1725)</f>
        <v>21525.1024054144</v>
      </c>
      <c r="U1725" s="68" t="n">
        <f aca="false">T1725-S1725</f>
        <v>156.860136633852</v>
      </c>
      <c r="V1725" s="70" t="n">
        <f aca="false">V1724+F1725</f>
        <v>3.86180000000001</v>
      </c>
      <c r="W1725" s="70" t="n">
        <f aca="false">MAX(W1724,V1725)</f>
        <v>3.87120000000001</v>
      </c>
      <c r="X1725" s="70" t="n">
        <f aca="false">W1725-V1725</f>
        <v>0.00939999999999985</v>
      </c>
      <c r="Y1725" s="70" t="n">
        <f aca="false">Y1724+M1725</f>
        <v>3.41696827096406</v>
      </c>
      <c r="Z1725" s="70" t="n">
        <f aca="false">MAX(Z1724,Y1725)</f>
        <v>3.42662352866488</v>
      </c>
      <c r="AA1725" s="70" t="n">
        <f aca="false">Z1725-Y1725</f>
        <v>0.0096552577008131</v>
      </c>
      <c r="AB1725" s="72" t="n">
        <f aca="false">AB1724*(1+F1725)</f>
        <v>38.001261658596</v>
      </c>
      <c r="AC1725" s="73" t="n">
        <f aca="false">MAX(AC1724,AB1725)</f>
        <v>38.3618631724167</v>
      </c>
      <c r="AD1725" s="70" t="n">
        <f aca="false">1-AB1725/AC1725</f>
        <v>0.00940000000000008</v>
      </c>
      <c r="AE1725" s="73" t="n">
        <f aca="false">AE1724*(1+M1725)</f>
        <v>24.3765259314232</v>
      </c>
      <c r="AF1725" s="73" t="n">
        <f aca="false">MAX(AF1724,AE1725)</f>
        <v>24.6141822036946</v>
      </c>
      <c r="AG1725" s="70" t="n">
        <f aca="false">1-AE1725/AF1725</f>
        <v>0.00965525770081288</v>
      </c>
      <c r="AH1725" s="74" t="n">
        <f aca="false">IF(R1725&gt;0,AH1724+1,0)</f>
        <v>1</v>
      </c>
      <c r="AI1725" s="74" t="n">
        <f aca="false">IF(U1725&gt;0,AI1724+1,0)</f>
        <v>1</v>
      </c>
      <c r="AJ1725" s="74" t="n">
        <f aca="false">IF(G1725&gt;0,AJ1724+1,0)</f>
        <v>0</v>
      </c>
      <c r="AK1725" s="74" t="n">
        <f aca="false">IF(G1725&lt;=0,AK1724+1,0)</f>
        <v>1</v>
      </c>
      <c r="AL1725" s="74" t="n">
        <f aca="false">IF(K1725&gt;0,AL1724+1,0)</f>
        <v>0</v>
      </c>
      <c r="AM1725" s="74" t="n">
        <f aca="false">IF(K1725&lt;=0,AM1724+1,0)</f>
        <v>1</v>
      </c>
    </row>
    <row r="1726" customFormat="false" ht="15" hidden="false" customHeight="false" outlineLevel="0" collapsed="false">
      <c r="A1726" s="61" t="n">
        <v>1730</v>
      </c>
      <c r="B1726" s="62" t="n">
        <v>44700.40625</v>
      </c>
      <c r="C1726" s="63" t="n">
        <f aca="false">YEAR(B1726)</f>
        <v>2022</v>
      </c>
      <c r="D1726" s="32" t="s">
        <v>276</v>
      </c>
      <c r="E1726" s="64" t="n">
        <v>15919.7</v>
      </c>
      <c r="F1726" s="65" t="n">
        <v>-0.0124</v>
      </c>
      <c r="G1726" s="66" t="n">
        <v>-197.40428</v>
      </c>
      <c r="H1726" s="67" t="n">
        <f aca="false">E1726+IF(D1726="Long",1,-1)*G1726</f>
        <v>16117.10428</v>
      </c>
      <c r="I1726" s="68" t="n">
        <f aca="false">Assumptions!$B$58</f>
        <v>5.35750011455817</v>
      </c>
      <c r="J1726" s="68" t="n">
        <f aca="false">INDEX(Yearly!$D$5:$D$22,MATCH(C1726,Yearly!$A$5:$A$22,0))</f>
        <v>0.431476519293275</v>
      </c>
      <c r="K1726" s="68" t="n">
        <f aca="false">G1726-I1726-J1726</f>
        <v>-203.193256633851</v>
      </c>
      <c r="L1726" s="69" t="n">
        <f aca="false">(I1726+J1726)/Assumptions!$B$8</f>
        <v>0.000255257700812932</v>
      </c>
      <c r="M1726" s="70" t="n">
        <f aca="false">F1726-L1726</f>
        <v>-0.0126552577008129</v>
      </c>
      <c r="N1726" s="71" t="n">
        <f aca="false">G1726*Assumptions!$B$7</f>
        <v>-1552584.6622</v>
      </c>
      <c r="O1726" s="71" t="n">
        <f aca="false">K1726*Assumptions!$B$7</f>
        <v>-1598114.96342524</v>
      </c>
      <c r="P1726" s="68" t="n">
        <f aca="false">P1725+G1726</f>
        <v>31259.15453</v>
      </c>
      <c r="Q1726" s="68" t="n">
        <f aca="false">MAX(Q1725,P1726)</f>
        <v>31607.62997</v>
      </c>
      <c r="R1726" s="68" t="n">
        <f aca="false">Q1726-P1726</f>
        <v>348.475439999998</v>
      </c>
      <c r="S1726" s="68" t="n">
        <f aca="false">S1725+K1726</f>
        <v>21165.0490121467</v>
      </c>
      <c r="T1726" s="68" t="n">
        <f aca="false">MAX(T1725,S1726)</f>
        <v>21525.1024054144</v>
      </c>
      <c r="U1726" s="68" t="n">
        <f aca="false">T1726-S1726</f>
        <v>360.053393267703</v>
      </c>
      <c r="V1726" s="70" t="n">
        <f aca="false">V1725+F1726</f>
        <v>3.84940000000001</v>
      </c>
      <c r="W1726" s="70" t="n">
        <f aca="false">MAX(W1725,V1726)</f>
        <v>3.87120000000001</v>
      </c>
      <c r="X1726" s="70" t="n">
        <f aca="false">W1726-V1726</f>
        <v>0.0217999999999998</v>
      </c>
      <c r="Y1726" s="70" t="n">
        <f aca="false">Y1725+M1726</f>
        <v>3.40431301326325</v>
      </c>
      <c r="Z1726" s="70" t="n">
        <f aca="false">MAX(Z1725,Y1726)</f>
        <v>3.42662352866488</v>
      </c>
      <c r="AA1726" s="70" t="n">
        <f aca="false">Z1726-Y1726</f>
        <v>0.0223105154016259</v>
      </c>
      <c r="AB1726" s="72" t="n">
        <f aca="false">AB1725*(1+F1726)</f>
        <v>37.5300460140294</v>
      </c>
      <c r="AC1726" s="73" t="n">
        <f aca="false">MAX(AC1725,AB1726)</f>
        <v>38.3618631724167</v>
      </c>
      <c r="AD1726" s="70" t="n">
        <f aca="false">1-AB1726/AC1726</f>
        <v>0.0216834400000001</v>
      </c>
      <c r="AE1726" s="73" t="n">
        <f aca="false">AE1725*(1+M1726)</f>
        <v>24.0680347139105</v>
      </c>
      <c r="AF1726" s="73" t="n">
        <f aca="false">MAX(AF1725,AE1726)</f>
        <v>24.6141822036946</v>
      </c>
      <c r="AG1726" s="70" t="n">
        <f aca="false">1-AE1726/AF1726</f>
        <v>0.0221883256272543</v>
      </c>
      <c r="AH1726" s="74" t="n">
        <f aca="false">IF(R1726&gt;0,AH1725+1,0)</f>
        <v>2</v>
      </c>
      <c r="AI1726" s="74" t="n">
        <f aca="false">IF(U1726&gt;0,AI1725+1,0)</f>
        <v>2</v>
      </c>
      <c r="AJ1726" s="74" t="n">
        <f aca="false">IF(G1726&gt;0,AJ1725+1,0)</f>
        <v>0</v>
      </c>
      <c r="AK1726" s="74" t="n">
        <f aca="false">IF(G1726&lt;=0,AK1725+1,0)</f>
        <v>2</v>
      </c>
      <c r="AL1726" s="74" t="n">
        <f aca="false">IF(K1726&gt;0,AL1725+1,0)</f>
        <v>0</v>
      </c>
      <c r="AM1726" s="74" t="n">
        <f aca="false">IF(K1726&lt;=0,AM1725+1,0)</f>
        <v>2</v>
      </c>
    </row>
    <row r="1727" customFormat="false" ht="15" hidden="false" customHeight="false" outlineLevel="0" collapsed="false">
      <c r="A1727" s="61" t="n">
        <v>1731</v>
      </c>
      <c r="B1727" s="62" t="n">
        <v>44701.40625</v>
      </c>
      <c r="C1727" s="63" t="n">
        <f aca="false">YEAR(B1727)</f>
        <v>2022</v>
      </c>
      <c r="D1727" s="32" t="s">
        <v>277</v>
      </c>
      <c r="E1727" s="64" t="n">
        <v>16116.45</v>
      </c>
      <c r="F1727" s="65" t="n">
        <v>0.002</v>
      </c>
      <c r="G1727" s="66" t="n">
        <v>32.2329</v>
      </c>
      <c r="H1727" s="67" t="n">
        <f aca="false">E1727+IF(D1727="Long",1,-1)*G1727</f>
        <v>16148.6829</v>
      </c>
      <c r="I1727" s="68" t="n">
        <f aca="false">Assumptions!$B$58</f>
        <v>5.35750011455817</v>
      </c>
      <c r="J1727" s="68" t="n">
        <f aca="false">INDEX(Yearly!$D$5:$D$22,MATCH(C1727,Yearly!$A$5:$A$22,0))</f>
        <v>0.431476519293275</v>
      </c>
      <c r="K1727" s="68" t="n">
        <f aca="false">G1727-I1727-J1727</f>
        <v>26.4439233661486</v>
      </c>
      <c r="L1727" s="69" t="n">
        <f aca="false">(I1727+J1727)/Assumptions!$B$8</f>
        <v>0.000255257700812932</v>
      </c>
      <c r="M1727" s="70" t="n">
        <f aca="false">F1727-L1727</f>
        <v>0.00174474229918707</v>
      </c>
      <c r="N1727" s="71" t="n">
        <f aca="false">G1727*Assumptions!$B$7</f>
        <v>253511.7585</v>
      </c>
      <c r="O1727" s="71" t="n">
        <f aca="false">K1727*Assumptions!$B$7</f>
        <v>207981.457274758</v>
      </c>
      <c r="P1727" s="68" t="n">
        <f aca="false">P1726+G1727</f>
        <v>31291.38743</v>
      </c>
      <c r="Q1727" s="68" t="n">
        <f aca="false">MAX(Q1726,P1727)</f>
        <v>31607.62997</v>
      </c>
      <c r="R1727" s="68" t="n">
        <f aca="false">Q1727-P1727</f>
        <v>316.242539999999</v>
      </c>
      <c r="S1727" s="68" t="n">
        <f aca="false">S1726+K1727</f>
        <v>21191.4929355128</v>
      </c>
      <c r="T1727" s="68" t="n">
        <f aca="false">MAX(T1726,S1727)</f>
        <v>21525.1024054144</v>
      </c>
      <c r="U1727" s="68" t="n">
        <f aca="false">T1727-S1727</f>
        <v>333.609469901556</v>
      </c>
      <c r="V1727" s="70" t="n">
        <f aca="false">V1726+F1727</f>
        <v>3.85140000000001</v>
      </c>
      <c r="W1727" s="70" t="n">
        <f aca="false">MAX(W1726,V1727)</f>
        <v>3.87120000000001</v>
      </c>
      <c r="X1727" s="70" t="n">
        <f aca="false">W1727-V1727</f>
        <v>0.0198</v>
      </c>
      <c r="Y1727" s="70" t="n">
        <f aca="false">Y1726+M1727</f>
        <v>3.40605775556244</v>
      </c>
      <c r="Z1727" s="70" t="n">
        <f aca="false">MAX(Z1726,Y1727)</f>
        <v>3.42662352866488</v>
      </c>
      <c r="AA1727" s="70" t="n">
        <f aca="false">Z1727-Y1727</f>
        <v>0.0205657731024389</v>
      </c>
      <c r="AB1727" s="72" t="n">
        <f aca="false">AB1726*(1+F1727)</f>
        <v>37.6051061060574</v>
      </c>
      <c r="AC1727" s="73" t="n">
        <f aca="false">MAX(AC1726,AB1727)</f>
        <v>38.3618631724167</v>
      </c>
      <c r="AD1727" s="70" t="n">
        <f aca="false">1-AB1727/AC1727</f>
        <v>0.0197268068800001</v>
      </c>
      <c r="AE1727" s="73" t="n">
        <f aca="false">AE1726*(1+M1727)</f>
        <v>24.1100272321342</v>
      </c>
      <c r="AF1727" s="73" t="n">
        <f aca="false">MAX(AF1726,AE1727)</f>
        <v>24.6141822036946</v>
      </c>
      <c r="AG1727" s="70" t="n">
        <f aca="false">1-AE1727/AF1727</f>
        <v>0.0204822962383372</v>
      </c>
      <c r="AH1727" s="74" t="n">
        <f aca="false">IF(R1727&gt;0,AH1726+1,0)</f>
        <v>3</v>
      </c>
      <c r="AI1727" s="74" t="n">
        <f aca="false">IF(U1727&gt;0,AI1726+1,0)</f>
        <v>3</v>
      </c>
      <c r="AJ1727" s="74" t="n">
        <f aca="false">IF(G1727&gt;0,AJ1726+1,0)</f>
        <v>1</v>
      </c>
      <c r="AK1727" s="74" t="n">
        <f aca="false">IF(G1727&lt;=0,AK1726+1,0)</f>
        <v>0</v>
      </c>
      <c r="AL1727" s="74" t="n">
        <f aca="false">IF(K1727&gt;0,AL1726+1,0)</f>
        <v>1</v>
      </c>
      <c r="AM1727" s="74" t="n">
        <f aca="false">IF(K1727&lt;=0,AM1726+1,0)</f>
        <v>0</v>
      </c>
    </row>
    <row r="1728" customFormat="false" ht="15" hidden="false" customHeight="false" outlineLevel="0" collapsed="false">
      <c r="A1728" s="61" t="n">
        <v>1732</v>
      </c>
      <c r="B1728" s="62" t="n">
        <v>44705.4270833333</v>
      </c>
      <c r="C1728" s="63" t="n">
        <f aca="false">YEAR(B1728)</f>
        <v>2022</v>
      </c>
      <c r="D1728" s="32" t="s">
        <v>276</v>
      </c>
      <c r="E1728" s="64" t="n">
        <v>16148.8</v>
      </c>
      <c r="F1728" s="65" t="n">
        <v>-0.0035</v>
      </c>
      <c r="G1728" s="66" t="n">
        <v>-56.5208</v>
      </c>
      <c r="H1728" s="67" t="n">
        <f aca="false">E1728+IF(D1728="Long",1,-1)*G1728</f>
        <v>16205.3208</v>
      </c>
      <c r="I1728" s="68" t="n">
        <f aca="false">Assumptions!$B$58</f>
        <v>5.35750011455817</v>
      </c>
      <c r="J1728" s="68" t="n">
        <f aca="false">INDEX(Yearly!$D$5:$D$22,MATCH(C1728,Yearly!$A$5:$A$22,0))</f>
        <v>0.431476519293275</v>
      </c>
      <c r="K1728" s="68" t="n">
        <f aca="false">G1728-I1728-J1728</f>
        <v>-62.3097766338515</v>
      </c>
      <c r="L1728" s="69" t="n">
        <f aca="false">(I1728+J1728)/Assumptions!$B$8</f>
        <v>0.000255257700812932</v>
      </c>
      <c r="M1728" s="70" t="n">
        <f aca="false">F1728-L1728</f>
        <v>-0.00375525770081293</v>
      </c>
      <c r="N1728" s="71" t="n">
        <f aca="false">G1728*Assumptions!$B$7</f>
        <v>-444536.092</v>
      </c>
      <c r="O1728" s="71" t="n">
        <f aca="false">K1728*Assumptions!$B$7</f>
        <v>-490066.393225242</v>
      </c>
      <c r="P1728" s="68" t="n">
        <f aca="false">P1727+G1728</f>
        <v>31234.86663</v>
      </c>
      <c r="Q1728" s="68" t="n">
        <f aca="false">MAX(Q1727,P1728)</f>
        <v>31607.62997</v>
      </c>
      <c r="R1728" s="68" t="n">
        <f aca="false">Q1728-P1728</f>
        <v>372.763339999998</v>
      </c>
      <c r="S1728" s="68" t="n">
        <f aca="false">S1727+K1728</f>
        <v>21129.183158879</v>
      </c>
      <c r="T1728" s="68" t="n">
        <f aca="false">MAX(T1727,S1728)</f>
        <v>21525.1024054144</v>
      </c>
      <c r="U1728" s="68" t="n">
        <f aca="false">T1728-S1728</f>
        <v>395.919246535406</v>
      </c>
      <c r="V1728" s="70" t="n">
        <f aca="false">V1727+F1728</f>
        <v>3.84790000000001</v>
      </c>
      <c r="W1728" s="70" t="n">
        <f aca="false">MAX(W1727,V1728)</f>
        <v>3.87120000000001</v>
      </c>
      <c r="X1728" s="70" t="n">
        <f aca="false">W1728-V1728</f>
        <v>0.0232999999999999</v>
      </c>
      <c r="Y1728" s="70" t="n">
        <f aca="false">Y1727+M1728</f>
        <v>3.40230249786162</v>
      </c>
      <c r="Z1728" s="70" t="n">
        <f aca="false">MAX(Z1727,Y1728)</f>
        <v>3.42662352866488</v>
      </c>
      <c r="AA1728" s="70" t="n">
        <f aca="false">Z1728-Y1728</f>
        <v>0.024321030803252</v>
      </c>
      <c r="AB1728" s="72" t="n">
        <f aca="false">AB1727*(1+F1728)</f>
        <v>37.4734882346862</v>
      </c>
      <c r="AC1728" s="73" t="n">
        <f aca="false">MAX(AC1727,AB1728)</f>
        <v>38.3618631724167</v>
      </c>
      <c r="AD1728" s="70" t="n">
        <f aca="false">1-AB1728/AC1728</f>
        <v>0.02315776305592</v>
      </c>
      <c r="AE1728" s="73" t="n">
        <f aca="false">AE1727*(1+M1728)</f>
        <v>24.0194878667039</v>
      </c>
      <c r="AF1728" s="73" t="n">
        <f aca="false">MAX(AF1727,AE1728)</f>
        <v>24.6141822036946</v>
      </c>
      <c r="AG1728" s="70" t="n">
        <f aca="false">1-AE1728/AF1728</f>
        <v>0.0241606376384708</v>
      </c>
      <c r="AH1728" s="74" t="n">
        <f aca="false">IF(R1728&gt;0,AH1727+1,0)</f>
        <v>4</v>
      </c>
      <c r="AI1728" s="74" t="n">
        <f aca="false">IF(U1728&gt;0,AI1727+1,0)</f>
        <v>4</v>
      </c>
      <c r="AJ1728" s="74" t="n">
        <f aca="false">IF(G1728&gt;0,AJ1727+1,0)</f>
        <v>0</v>
      </c>
      <c r="AK1728" s="74" t="n">
        <f aca="false">IF(G1728&lt;=0,AK1727+1,0)</f>
        <v>1</v>
      </c>
      <c r="AL1728" s="74" t="n">
        <f aca="false">IF(K1728&gt;0,AL1727+1,0)</f>
        <v>0</v>
      </c>
      <c r="AM1728" s="74" t="n">
        <f aca="false">IF(K1728&lt;=0,AM1727+1,0)</f>
        <v>1</v>
      </c>
    </row>
    <row r="1729" customFormat="false" ht="15" hidden="false" customHeight="false" outlineLevel="0" collapsed="false">
      <c r="A1729" s="61" t="n">
        <v>1733</v>
      </c>
      <c r="B1729" s="62" t="n">
        <v>44705.5027777778</v>
      </c>
      <c r="C1729" s="63" t="n">
        <f aca="false">YEAR(B1729)</f>
        <v>2022</v>
      </c>
      <c r="D1729" s="32" t="s">
        <v>277</v>
      </c>
      <c r="E1729" s="64" t="n">
        <v>16205.6</v>
      </c>
      <c r="F1729" s="65" t="n">
        <v>-0.0035</v>
      </c>
      <c r="G1729" s="66" t="n">
        <v>-56.7196</v>
      </c>
      <c r="H1729" s="67" t="n">
        <f aca="false">E1729+IF(D1729="Long",1,-1)*G1729</f>
        <v>16148.8804</v>
      </c>
      <c r="I1729" s="68" t="n">
        <f aca="false">Assumptions!$B$58</f>
        <v>5.35750011455817</v>
      </c>
      <c r="J1729" s="68" t="n">
        <f aca="false">INDEX(Yearly!$D$5:$D$22,MATCH(C1729,Yearly!$A$5:$A$22,0))</f>
        <v>0.431476519293275</v>
      </c>
      <c r="K1729" s="68" t="n">
        <f aca="false">G1729-I1729-J1729</f>
        <v>-62.5085766338515</v>
      </c>
      <c r="L1729" s="69" t="n">
        <f aca="false">(I1729+J1729)/Assumptions!$B$8</f>
        <v>0.000255257700812932</v>
      </c>
      <c r="M1729" s="70" t="n">
        <f aca="false">F1729-L1729</f>
        <v>-0.00375525770081293</v>
      </c>
      <c r="N1729" s="71" t="n">
        <f aca="false">G1729*Assumptions!$B$7</f>
        <v>-446099.654</v>
      </c>
      <c r="O1729" s="71" t="n">
        <f aca="false">K1729*Assumptions!$B$7</f>
        <v>-491629.955225242</v>
      </c>
      <c r="P1729" s="68" t="n">
        <f aca="false">P1728+G1729</f>
        <v>31178.14703</v>
      </c>
      <c r="Q1729" s="68" t="n">
        <f aca="false">MAX(Q1728,P1729)</f>
        <v>31607.62997</v>
      </c>
      <c r="R1729" s="68" t="n">
        <f aca="false">Q1729-P1729</f>
        <v>429.482939999998</v>
      </c>
      <c r="S1729" s="68" t="n">
        <f aca="false">S1728+K1729</f>
        <v>21066.6745822451</v>
      </c>
      <c r="T1729" s="68" t="n">
        <f aca="false">MAX(T1728,S1729)</f>
        <v>21525.1024054144</v>
      </c>
      <c r="U1729" s="68" t="n">
        <f aca="false">T1729-S1729</f>
        <v>458.427823169259</v>
      </c>
      <c r="V1729" s="70" t="n">
        <f aca="false">V1728+F1729</f>
        <v>3.84440000000001</v>
      </c>
      <c r="W1729" s="70" t="n">
        <f aca="false">MAX(W1728,V1729)</f>
        <v>3.87120000000001</v>
      </c>
      <c r="X1729" s="70" t="n">
        <f aca="false">W1729-V1729</f>
        <v>0.0267999999999997</v>
      </c>
      <c r="Y1729" s="70" t="n">
        <f aca="false">Y1728+M1729</f>
        <v>3.39854724016081</v>
      </c>
      <c r="Z1729" s="70" t="n">
        <f aca="false">MAX(Z1728,Y1729)</f>
        <v>3.42662352866488</v>
      </c>
      <c r="AA1729" s="70" t="n">
        <f aca="false">Z1729-Y1729</f>
        <v>0.0280762885040651</v>
      </c>
      <c r="AB1729" s="72" t="n">
        <f aca="false">AB1728*(1+F1729)</f>
        <v>37.3423310258648</v>
      </c>
      <c r="AC1729" s="73" t="n">
        <f aca="false">MAX(AC1728,AB1729)</f>
        <v>38.3618631724167</v>
      </c>
      <c r="AD1729" s="70" t="n">
        <f aca="false">1-AB1729/AC1729</f>
        <v>0.0265767108852242</v>
      </c>
      <c r="AE1729" s="73" t="n">
        <f aca="false">AE1728*(1+M1729)</f>
        <v>23.9292884999229</v>
      </c>
      <c r="AF1729" s="73" t="n">
        <f aca="false">MAX(AF1728,AE1729)</f>
        <v>24.6141822036946</v>
      </c>
      <c r="AG1729" s="70" t="n">
        <f aca="false">1-AE1729/AF1729</f>
        <v>0.0278251659187354</v>
      </c>
      <c r="AH1729" s="74" t="n">
        <f aca="false">IF(R1729&gt;0,AH1728+1,0)</f>
        <v>5</v>
      </c>
      <c r="AI1729" s="74" t="n">
        <f aca="false">IF(U1729&gt;0,AI1728+1,0)</f>
        <v>5</v>
      </c>
      <c r="AJ1729" s="74" t="n">
        <f aca="false">IF(G1729&gt;0,AJ1728+1,0)</f>
        <v>0</v>
      </c>
      <c r="AK1729" s="74" t="n">
        <f aca="false">IF(G1729&lt;=0,AK1728+1,0)</f>
        <v>2</v>
      </c>
      <c r="AL1729" s="74" t="n">
        <f aca="false">IF(K1729&gt;0,AL1728+1,0)</f>
        <v>0</v>
      </c>
      <c r="AM1729" s="74" t="n">
        <f aca="false">IF(K1729&lt;=0,AM1728+1,0)</f>
        <v>2</v>
      </c>
    </row>
    <row r="1730" customFormat="false" ht="15" hidden="false" customHeight="false" outlineLevel="0" collapsed="false">
      <c r="A1730" s="61" t="n">
        <v>1734</v>
      </c>
      <c r="B1730" s="62" t="n">
        <v>44705.59375</v>
      </c>
      <c r="C1730" s="63" t="n">
        <f aca="false">YEAR(B1730)</f>
        <v>2022</v>
      </c>
      <c r="D1730" s="32" t="s">
        <v>276</v>
      </c>
      <c r="E1730" s="64" t="n">
        <v>16148.25</v>
      </c>
      <c r="F1730" s="65" t="n">
        <v>-0.001</v>
      </c>
      <c r="G1730" s="66" t="n">
        <v>-16.14825</v>
      </c>
      <c r="H1730" s="67" t="n">
        <f aca="false">E1730+IF(D1730="Long",1,-1)*G1730</f>
        <v>16164.39825</v>
      </c>
      <c r="I1730" s="68" t="n">
        <f aca="false">Assumptions!$B$58</f>
        <v>5.35750011455817</v>
      </c>
      <c r="J1730" s="68" t="n">
        <f aca="false">INDEX(Yearly!$D$5:$D$22,MATCH(C1730,Yearly!$A$5:$A$22,0))</f>
        <v>0.431476519293275</v>
      </c>
      <c r="K1730" s="68" t="n">
        <f aca="false">G1730-I1730-J1730</f>
        <v>-21.9372266338514</v>
      </c>
      <c r="L1730" s="69" t="n">
        <f aca="false">(I1730+J1730)/Assumptions!$B$8</f>
        <v>0.000255257700812932</v>
      </c>
      <c r="M1730" s="70" t="n">
        <f aca="false">F1730-L1730</f>
        <v>-0.00125525770081293</v>
      </c>
      <c r="N1730" s="71" t="n">
        <f aca="false">G1730*Assumptions!$B$7</f>
        <v>-127005.98625</v>
      </c>
      <c r="O1730" s="71" t="n">
        <f aca="false">K1730*Assumptions!$B$7</f>
        <v>-172536.287475242</v>
      </c>
      <c r="P1730" s="68" t="n">
        <f aca="false">P1729+G1730</f>
        <v>31161.99878</v>
      </c>
      <c r="Q1730" s="68" t="n">
        <f aca="false">MAX(Q1729,P1730)</f>
        <v>31607.62997</v>
      </c>
      <c r="R1730" s="68" t="n">
        <f aca="false">Q1730-P1730</f>
        <v>445.631189999996</v>
      </c>
      <c r="S1730" s="68" t="n">
        <f aca="false">S1729+K1730</f>
        <v>21044.7373556113</v>
      </c>
      <c r="T1730" s="68" t="n">
        <f aca="false">MAX(T1729,S1730)</f>
        <v>21525.1024054144</v>
      </c>
      <c r="U1730" s="68" t="n">
        <f aca="false">T1730-S1730</f>
        <v>480.365049803109</v>
      </c>
      <c r="V1730" s="70" t="n">
        <f aca="false">V1729+F1730</f>
        <v>3.84340000000001</v>
      </c>
      <c r="W1730" s="70" t="n">
        <f aca="false">MAX(W1729,V1730)</f>
        <v>3.87120000000001</v>
      </c>
      <c r="X1730" s="70" t="n">
        <f aca="false">W1730-V1730</f>
        <v>0.0277999999999996</v>
      </c>
      <c r="Y1730" s="70" t="n">
        <f aca="false">Y1729+M1730</f>
        <v>3.39729198246</v>
      </c>
      <c r="Z1730" s="70" t="n">
        <f aca="false">MAX(Z1729,Y1730)</f>
        <v>3.42662352866488</v>
      </c>
      <c r="AA1730" s="70" t="n">
        <f aca="false">Z1730-Y1730</f>
        <v>0.0293315462048782</v>
      </c>
      <c r="AB1730" s="72" t="n">
        <f aca="false">AB1729*(1+F1730)</f>
        <v>37.304988694839</v>
      </c>
      <c r="AC1730" s="73" t="n">
        <f aca="false">MAX(AC1729,AB1730)</f>
        <v>38.3618631724167</v>
      </c>
      <c r="AD1730" s="70" t="n">
        <f aca="false">1-AB1730/AC1730</f>
        <v>0.0275501341743388</v>
      </c>
      <c r="AE1730" s="73" t="n">
        <f aca="false">AE1729*(1+M1730)</f>
        <v>23.8992510762584</v>
      </c>
      <c r="AF1730" s="73" t="n">
        <f aca="false">MAX(AF1729,AE1730)</f>
        <v>24.6141822036946</v>
      </c>
      <c r="AG1730" s="70" t="n">
        <f aca="false">1-AE1730/AF1730</f>
        <v>0.0290454958657524</v>
      </c>
      <c r="AH1730" s="74" t="n">
        <f aca="false">IF(R1730&gt;0,AH1729+1,0)</f>
        <v>6</v>
      </c>
      <c r="AI1730" s="74" t="n">
        <f aca="false">IF(U1730&gt;0,AI1729+1,0)</f>
        <v>6</v>
      </c>
      <c r="AJ1730" s="74" t="n">
        <f aca="false">IF(G1730&gt;0,AJ1729+1,0)</f>
        <v>0</v>
      </c>
      <c r="AK1730" s="74" t="n">
        <f aca="false">IF(G1730&lt;=0,AK1729+1,0)</f>
        <v>3</v>
      </c>
      <c r="AL1730" s="74" t="n">
        <f aca="false">IF(K1730&gt;0,AL1729+1,0)</f>
        <v>0</v>
      </c>
      <c r="AM1730" s="74" t="n">
        <f aca="false">IF(K1730&lt;=0,AM1729+1,0)</f>
        <v>3</v>
      </c>
    </row>
    <row r="1731" customFormat="false" ht="15" hidden="false" customHeight="false" outlineLevel="0" collapsed="false">
      <c r="A1731" s="61" t="n">
        <v>1735</v>
      </c>
      <c r="B1731" s="62" t="n">
        <v>44706.40625</v>
      </c>
      <c r="C1731" s="63" t="n">
        <f aca="false">YEAR(B1731)</f>
        <v>2022</v>
      </c>
      <c r="D1731" s="32" t="s">
        <v>277</v>
      </c>
      <c r="E1731" s="64" t="n">
        <v>16164.1</v>
      </c>
      <c r="F1731" s="65" t="n">
        <v>-0.0018</v>
      </c>
      <c r="G1731" s="66" t="n">
        <v>-29.09538</v>
      </c>
      <c r="H1731" s="67" t="n">
        <f aca="false">E1731+IF(D1731="Long",1,-1)*G1731</f>
        <v>16135.00462</v>
      </c>
      <c r="I1731" s="68" t="n">
        <f aca="false">Assumptions!$B$58</f>
        <v>5.35750011455817</v>
      </c>
      <c r="J1731" s="68" t="n">
        <f aca="false">INDEX(Yearly!$D$5:$D$22,MATCH(C1731,Yearly!$A$5:$A$22,0))</f>
        <v>0.431476519293275</v>
      </c>
      <c r="K1731" s="68" t="n">
        <f aca="false">G1731-I1731-J1731</f>
        <v>-34.8843566338514</v>
      </c>
      <c r="L1731" s="69" t="n">
        <f aca="false">(I1731+J1731)/Assumptions!$B$8</f>
        <v>0.000255257700812932</v>
      </c>
      <c r="M1731" s="70" t="n">
        <f aca="false">F1731-L1731</f>
        <v>-0.00205525770081293</v>
      </c>
      <c r="N1731" s="71" t="n">
        <f aca="false">G1731*Assumptions!$B$7</f>
        <v>-228835.1637</v>
      </c>
      <c r="O1731" s="71" t="n">
        <f aca="false">K1731*Assumptions!$B$7</f>
        <v>-274365.464925242</v>
      </c>
      <c r="P1731" s="68" t="n">
        <f aca="false">P1730+G1731</f>
        <v>31132.9034</v>
      </c>
      <c r="Q1731" s="68" t="n">
        <f aca="false">MAX(Q1730,P1731)</f>
        <v>31607.62997</v>
      </c>
      <c r="R1731" s="68" t="n">
        <f aca="false">Q1731-P1731</f>
        <v>474.726569999995</v>
      </c>
      <c r="S1731" s="68" t="n">
        <f aca="false">S1730+K1731</f>
        <v>21009.8529989774</v>
      </c>
      <c r="T1731" s="68" t="n">
        <f aca="false">MAX(T1730,S1731)</f>
        <v>21525.1024054144</v>
      </c>
      <c r="U1731" s="68" t="n">
        <f aca="false">T1731-S1731</f>
        <v>515.24940643696</v>
      </c>
      <c r="V1731" s="70" t="n">
        <f aca="false">V1730+F1731</f>
        <v>3.84160000000001</v>
      </c>
      <c r="W1731" s="70" t="n">
        <f aca="false">MAX(W1730,V1731)</f>
        <v>3.87120000000001</v>
      </c>
      <c r="X1731" s="70" t="n">
        <f aca="false">W1731-V1731</f>
        <v>0.0295999999999994</v>
      </c>
      <c r="Y1731" s="70" t="n">
        <f aca="false">Y1730+M1731</f>
        <v>3.39523672475918</v>
      </c>
      <c r="Z1731" s="70" t="n">
        <f aca="false">MAX(Z1730,Y1731)</f>
        <v>3.42662352866488</v>
      </c>
      <c r="AA1731" s="70" t="n">
        <f aca="false">Z1731-Y1731</f>
        <v>0.0313868039056913</v>
      </c>
      <c r="AB1731" s="72" t="n">
        <f aca="false">AB1730*(1+F1731)</f>
        <v>37.2378397151883</v>
      </c>
      <c r="AC1731" s="73" t="n">
        <f aca="false">MAX(AC1730,AB1731)</f>
        <v>38.3618631724167</v>
      </c>
      <c r="AD1731" s="70" t="n">
        <f aca="false">1-AB1731/AC1731</f>
        <v>0.029300543932825</v>
      </c>
      <c r="AE1731" s="73" t="n">
        <f aca="false">AE1730*(1+M1731)</f>
        <v>23.8501319564402</v>
      </c>
      <c r="AF1731" s="73" t="n">
        <f aca="false">MAX(AF1730,AE1731)</f>
        <v>24.6141822036946</v>
      </c>
      <c r="AG1731" s="70" t="n">
        <f aca="false">1-AE1731/AF1731</f>
        <v>0.0310410575875133</v>
      </c>
      <c r="AH1731" s="74" t="n">
        <f aca="false">IF(R1731&gt;0,AH1730+1,0)</f>
        <v>7</v>
      </c>
      <c r="AI1731" s="74" t="n">
        <f aca="false">IF(U1731&gt;0,AI1730+1,0)</f>
        <v>7</v>
      </c>
      <c r="AJ1731" s="74" t="n">
        <f aca="false">IF(G1731&gt;0,AJ1730+1,0)</f>
        <v>0</v>
      </c>
      <c r="AK1731" s="74" t="n">
        <f aca="false">IF(G1731&lt;=0,AK1730+1,0)</f>
        <v>4</v>
      </c>
      <c r="AL1731" s="74" t="n">
        <f aca="false">IF(K1731&gt;0,AL1730+1,0)</f>
        <v>0</v>
      </c>
      <c r="AM1731" s="74" t="n">
        <f aca="false">IF(K1731&lt;=0,AM1730+1,0)</f>
        <v>4</v>
      </c>
    </row>
    <row r="1732" customFormat="false" ht="15" hidden="false" customHeight="false" outlineLevel="0" collapsed="false">
      <c r="A1732" s="61" t="n">
        <v>1736</v>
      </c>
      <c r="B1732" s="62" t="n">
        <v>44706.4270833333</v>
      </c>
      <c r="C1732" s="63" t="n">
        <f aca="false">YEAR(B1732)</f>
        <v>2022</v>
      </c>
      <c r="D1732" s="32" t="s">
        <v>276</v>
      </c>
      <c r="E1732" s="64" t="n">
        <v>16134.75</v>
      </c>
      <c r="F1732" s="65" t="n">
        <v>-0.0004</v>
      </c>
      <c r="G1732" s="66" t="n">
        <v>-6.4539</v>
      </c>
      <c r="H1732" s="67" t="n">
        <f aca="false">E1732+IF(D1732="Long",1,-1)*G1732</f>
        <v>16141.2039</v>
      </c>
      <c r="I1732" s="68" t="n">
        <f aca="false">Assumptions!$B$58</f>
        <v>5.35750011455817</v>
      </c>
      <c r="J1732" s="68" t="n">
        <f aca="false">INDEX(Yearly!$D$5:$D$22,MATCH(C1732,Yearly!$A$5:$A$22,0))</f>
        <v>0.431476519293275</v>
      </c>
      <c r="K1732" s="68" t="n">
        <f aca="false">G1732-I1732-J1732</f>
        <v>-12.2428766338514</v>
      </c>
      <c r="L1732" s="69" t="n">
        <f aca="false">(I1732+J1732)/Assumptions!$B$8</f>
        <v>0.000255257700812932</v>
      </c>
      <c r="M1732" s="70" t="n">
        <f aca="false">F1732-L1732</f>
        <v>-0.000655257700812932</v>
      </c>
      <c r="N1732" s="71" t="n">
        <f aca="false">G1732*Assumptions!$B$7</f>
        <v>-50759.9235</v>
      </c>
      <c r="O1732" s="71" t="n">
        <f aca="false">K1732*Assumptions!$B$7</f>
        <v>-96290.2247252416</v>
      </c>
      <c r="P1732" s="68" t="n">
        <f aca="false">P1731+G1732</f>
        <v>31126.4495</v>
      </c>
      <c r="Q1732" s="68" t="n">
        <f aca="false">MAX(Q1731,P1732)</f>
        <v>31607.62997</v>
      </c>
      <c r="R1732" s="68" t="n">
        <f aca="false">Q1732-P1732</f>
        <v>481.180469999996</v>
      </c>
      <c r="S1732" s="68" t="n">
        <f aca="false">S1731+K1732</f>
        <v>20997.6101223436</v>
      </c>
      <c r="T1732" s="68" t="n">
        <f aca="false">MAX(T1731,S1732)</f>
        <v>21525.1024054144</v>
      </c>
      <c r="U1732" s="68" t="n">
        <f aca="false">T1732-S1732</f>
        <v>527.492283070813</v>
      </c>
      <c r="V1732" s="70" t="n">
        <f aca="false">V1731+F1732</f>
        <v>3.84120000000001</v>
      </c>
      <c r="W1732" s="70" t="n">
        <f aca="false">MAX(W1731,V1732)</f>
        <v>3.87120000000001</v>
      </c>
      <c r="X1732" s="70" t="n">
        <f aca="false">W1732-V1732</f>
        <v>0.0299999999999994</v>
      </c>
      <c r="Y1732" s="70" t="n">
        <f aca="false">Y1731+M1732</f>
        <v>3.39458146705837</v>
      </c>
      <c r="Z1732" s="70" t="n">
        <f aca="false">MAX(Z1731,Y1732)</f>
        <v>3.42662352866488</v>
      </c>
      <c r="AA1732" s="70" t="n">
        <f aca="false">Z1732-Y1732</f>
        <v>0.032042061606504</v>
      </c>
      <c r="AB1732" s="72" t="n">
        <f aca="false">AB1731*(1+F1732)</f>
        <v>37.2229445793022</v>
      </c>
      <c r="AC1732" s="73" t="n">
        <f aca="false">MAX(AC1731,AB1732)</f>
        <v>38.3618631724167</v>
      </c>
      <c r="AD1732" s="70" t="n">
        <f aca="false">1-AB1732/AC1732</f>
        <v>0.0296888237152518</v>
      </c>
      <c r="AE1732" s="73" t="n">
        <f aca="false">AE1731*(1+M1732)</f>
        <v>23.8345039738103</v>
      </c>
      <c r="AF1732" s="73" t="n">
        <f aca="false">MAX(AF1731,AE1732)</f>
        <v>24.6141822036946</v>
      </c>
      <c r="AG1732" s="70" t="n">
        <f aca="false">1-AE1732/AF1732</f>
        <v>0.0316759753963006</v>
      </c>
      <c r="AH1732" s="74" t="n">
        <f aca="false">IF(R1732&gt;0,AH1731+1,0)</f>
        <v>8</v>
      </c>
      <c r="AI1732" s="74" t="n">
        <f aca="false">IF(U1732&gt;0,AI1731+1,0)</f>
        <v>8</v>
      </c>
      <c r="AJ1732" s="74" t="n">
        <f aca="false">IF(G1732&gt;0,AJ1731+1,0)</f>
        <v>0</v>
      </c>
      <c r="AK1732" s="74" t="n">
        <f aca="false">IF(G1732&lt;=0,AK1731+1,0)</f>
        <v>5</v>
      </c>
      <c r="AL1732" s="74" t="n">
        <f aca="false">IF(K1732&gt;0,AL1731+1,0)</f>
        <v>0</v>
      </c>
      <c r="AM1732" s="74" t="n">
        <f aca="false">IF(K1732&lt;=0,AM1731+1,0)</f>
        <v>5</v>
      </c>
    </row>
    <row r="1733" customFormat="false" ht="15" hidden="false" customHeight="false" outlineLevel="0" collapsed="false">
      <c r="A1733" s="61" t="n">
        <v>1737</v>
      </c>
      <c r="B1733" s="62" t="n">
        <v>44707.5729166667</v>
      </c>
      <c r="C1733" s="63" t="n">
        <f aca="false">YEAR(B1733)</f>
        <v>2022</v>
      </c>
      <c r="D1733" s="32" t="s">
        <v>277</v>
      </c>
      <c r="E1733" s="64" t="n">
        <v>16142</v>
      </c>
      <c r="F1733" s="65" t="n">
        <v>0.0189</v>
      </c>
      <c r="G1733" s="66" t="n">
        <v>305.0838</v>
      </c>
      <c r="H1733" s="67" t="n">
        <f aca="false">E1733+IF(D1733="Long",1,-1)*G1733</f>
        <v>16447.0838</v>
      </c>
      <c r="I1733" s="68" t="n">
        <f aca="false">Assumptions!$B$58</f>
        <v>5.35750011455817</v>
      </c>
      <c r="J1733" s="68" t="n">
        <f aca="false">INDEX(Yearly!$D$5:$D$22,MATCH(C1733,Yearly!$A$5:$A$22,0))</f>
        <v>0.431476519293275</v>
      </c>
      <c r="K1733" s="68" t="n">
        <f aca="false">G1733-I1733-J1733</f>
        <v>299.294823366149</v>
      </c>
      <c r="L1733" s="69" t="n">
        <f aca="false">(I1733+J1733)/Assumptions!$B$8</f>
        <v>0.000255257700812932</v>
      </c>
      <c r="M1733" s="70" t="n">
        <f aca="false">F1733-L1733</f>
        <v>0.0186447422991871</v>
      </c>
      <c r="N1733" s="71" t="n">
        <f aca="false">G1733*Assumptions!$B$7</f>
        <v>2399484.087</v>
      </c>
      <c r="O1733" s="71" t="n">
        <f aca="false">K1733*Assumptions!$B$7</f>
        <v>2353953.78577476</v>
      </c>
      <c r="P1733" s="68" t="n">
        <f aca="false">P1732+G1733</f>
        <v>31431.5333</v>
      </c>
      <c r="Q1733" s="68" t="n">
        <f aca="false">MAX(Q1732,P1733)</f>
        <v>31607.62997</v>
      </c>
      <c r="R1733" s="68" t="n">
        <f aca="false">Q1733-P1733</f>
        <v>176.096669999995</v>
      </c>
      <c r="S1733" s="68" t="n">
        <f aca="false">S1732+K1733</f>
        <v>21296.9049457097</v>
      </c>
      <c r="T1733" s="68" t="n">
        <f aca="false">MAX(T1732,S1733)</f>
        <v>21525.1024054144</v>
      </c>
      <c r="U1733" s="68" t="n">
        <f aca="false">T1733-S1733</f>
        <v>228.197459704665</v>
      </c>
      <c r="V1733" s="70" t="n">
        <f aca="false">V1732+F1733</f>
        <v>3.86010000000001</v>
      </c>
      <c r="W1733" s="70" t="n">
        <f aca="false">MAX(W1732,V1733)</f>
        <v>3.87120000000001</v>
      </c>
      <c r="X1733" s="70" t="n">
        <f aca="false">W1733-V1733</f>
        <v>0.0110999999999994</v>
      </c>
      <c r="Y1733" s="70" t="n">
        <f aca="false">Y1732+M1733</f>
        <v>3.41322620935756</v>
      </c>
      <c r="Z1733" s="70" t="n">
        <f aca="false">MAX(Z1732,Y1733)</f>
        <v>3.42662352866488</v>
      </c>
      <c r="AA1733" s="70" t="n">
        <f aca="false">Z1733-Y1733</f>
        <v>0.0133973193073169</v>
      </c>
      <c r="AB1733" s="72" t="n">
        <f aca="false">AB1732*(1+F1733)</f>
        <v>37.926458231851</v>
      </c>
      <c r="AC1733" s="73" t="n">
        <f aca="false">MAX(AC1732,AB1733)</f>
        <v>38.3618631724167</v>
      </c>
      <c r="AD1733" s="70" t="n">
        <f aca="false">1-AB1733/AC1733</f>
        <v>0.0113499424834702</v>
      </c>
      <c r="AE1733" s="73" t="n">
        <f aca="false">AE1732*(1+M1733)</f>
        <v>24.278892158231</v>
      </c>
      <c r="AF1733" s="73" t="n">
        <f aca="false">MAX(AF1732,AE1733)</f>
        <v>24.6141822036946</v>
      </c>
      <c r="AG1733" s="70" t="n">
        <f aca="false">1-AE1733/AF1733</f>
        <v>0.0136218234954529</v>
      </c>
      <c r="AH1733" s="74" t="n">
        <f aca="false">IF(R1733&gt;0,AH1732+1,0)</f>
        <v>9</v>
      </c>
      <c r="AI1733" s="74" t="n">
        <f aca="false">IF(U1733&gt;0,AI1732+1,0)</f>
        <v>9</v>
      </c>
      <c r="AJ1733" s="74" t="n">
        <f aca="false">IF(G1733&gt;0,AJ1732+1,0)</f>
        <v>1</v>
      </c>
      <c r="AK1733" s="74" t="n">
        <f aca="false">IF(G1733&lt;=0,AK1732+1,0)</f>
        <v>0</v>
      </c>
      <c r="AL1733" s="74" t="n">
        <f aca="false">IF(K1733&gt;0,AL1732+1,0)</f>
        <v>1</v>
      </c>
      <c r="AM1733" s="74" t="n">
        <f aca="false">IF(K1733&lt;=0,AM1732+1,0)</f>
        <v>0</v>
      </c>
    </row>
    <row r="1734" customFormat="false" ht="15" hidden="false" customHeight="false" outlineLevel="0" collapsed="false">
      <c r="A1734" s="61" t="n">
        <v>1738</v>
      </c>
      <c r="B1734" s="62" t="n">
        <v>44713.6145833333</v>
      </c>
      <c r="C1734" s="63" t="n">
        <f aca="false">YEAR(B1734)</f>
        <v>2022</v>
      </c>
      <c r="D1734" s="32" t="s">
        <v>276</v>
      </c>
      <c r="E1734" s="64" t="n">
        <v>16446.85</v>
      </c>
      <c r="F1734" s="65" t="n">
        <v>-0.0054</v>
      </c>
      <c r="G1734" s="66" t="n">
        <v>-88.81299</v>
      </c>
      <c r="H1734" s="67" t="n">
        <f aca="false">E1734+IF(D1734="Long",1,-1)*G1734</f>
        <v>16535.66299</v>
      </c>
      <c r="I1734" s="68" t="n">
        <f aca="false">Assumptions!$B$58</f>
        <v>5.35750011455817</v>
      </c>
      <c r="J1734" s="68" t="n">
        <f aca="false">INDEX(Yearly!$D$5:$D$22,MATCH(C1734,Yearly!$A$5:$A$22,0))</f>
        <v>0.431476519293275</v>
      </c>
      <c r="K1734" s="68" t="n">
        <f aca="false">G1734-I1734-J1734</f>
        <v>-94.6019666338514</v>
      </c>
      <c r="L1734" s="69" t="n">
        <f aca="false">(I1734+J1734)/Assumptions!$B$8</f>
        <v>0.000255257700812932</v>
      </c>
      <c r="M1734" s="70" t="n">
        <f aca="false">F1734-L1734</f>
        <v>-0.00565525770081293</v>
      </c>
      <c r="N1734" s="71" t="n">
        <f aca="false">G1734*Assumptions!$B$7</f>
        <v>-698514.16635</v>
      </c>
      <c r="O1734" s="71" t="n">
        <f aca="false">K1734*Assumptions!$B$7</f>
        <v>-744044.467575242</v>
      </c>
      <c r="P1734" s="68" t="n">
        <f aca="false">P1733+G1734</f>
        <v>31342.72031</v>
      </c>
      <c r="Q1734" s="68" t="n">
        <f aca="false">MAX(Q1733,P1734)</f>
        <v>31607.62997</v>
      </c>
      <c r="R1734" s="68" t="n">
        <f aca="false">Q1734-P1734</f>
        <v>264.909659999994</v>
      </c>
      <c r="S1734" s="68" t="n">
        <f aca="false">S1733+K1734</f>
        <v>21202.3029790759</v>
      </c>
      <c r="T1734" s="68" t="n">
        <f aca="false">MAX(T1733,S1734)</f>
        <v>21525.1024054144</v>
      </c>
      <c r="U1734" s="68" t="n">
        <f aca="false">T1734-S1734</f>
        <v>322.799426338515</v>
      </c>
      <c r="V1734" s="70" t="n">
        <f aca="false">V1733+F1734</f>
        <v>3.85470000000001</v>
      </c>
      <c r="W1734" s="70" t="n">
        <f aca="false">MAX(W1733,V1734)</f>
        <v>3.87120000000001</v>
      </c>
      <c r="X1734" s="70" t="n">
        <f aca="false">W1734-V1734</f>
        <v>0.0164999999999993</v>
      </c>
      <c r="Y1734" s="70" t="n">
        <f aca="false">Y1733+M1734</f>
        <v>3.40757095165675</v>
      </c>
      <c r="Z1734" s="70" t="n">
        <f aca="false">MAX(Z1733,Y1734)</f>
        <v>3.42662352866488</v>
      </c>
      <c r="AA1734" s="70" t="n">
        <f aca="false">Z1734-Y1734</f>
        <v>0.01905257700813</v>
      </c>
      <c r="AB1734" s="72" t="n">
        <f aca="false">AB1733*(1+F1734)</f>
        <v>37.721655357399</v>
      </c>
      <c r="AC1734" s="73" t="n">
        <f aca="false">MAX(AC1733,AB1734)</f>
        <v>38.3618631724167</v>
      </c>
      <c r="AD1734" s="70" t="n">
        <f aca="false">1-AB1734/AC1734</f>
        <v>0.0166886527940594</v>
      </c>
      <c r="AE1734" s="73" t="n">
        <f aca="false">AE1733*(1+M1734)</f>
        <v>24.141588766386</v>
      </c>
      <c r="AF1734" s="73" t="n">
        <f aca="false">MAX(AF1733,AE1734)</f>
        <v>24.6141822036946</v>
      </c>
      <c r="AG1734" s="70" t="n">
        <f aca="false">1-AE1734/AF1734</f>
        <v>0.019200046274044</v>
      </c>
      <c r="AH1734" s="74" t="n">
        <f aca="false">IF(R1734&gt;0,AH1733+1,0)</f>
        <v>10</v>
      </c>
      <c r="AI1734" s="74" t="n">
        <f aca="false">IF(U1734&gt;0,AI1733+1,0)</f>
        <v>10</v>
      </c>
      <c r="AJ1734" s="74" t="n">
        <f aca="false">IF(G1734&gt;0,AJ1733+1,0)</f>
        <v>0</v>
      </c>
      <c r="AK1734" s="74" t="n">
        <f aca="false">IF(G1734&lt;=0,AK1733+1,0)</f>
        <v>1</v>
      </c>
      <c r="AL1734" s="74" t="n">
        <f aca="false">IF(K1734&gt;0,AL1733+1,0)</f>
        <v>0</v>
      </c>
      <c r="AM1734" s="74" t="n">
        <f aca="false">IF(K1734&lt;=0,AM1733+1,0)</f>
        <v>1</v>
      </c>
    </row>
    <row r="1735" customFormat="false" ht="15" hidden="false" customHeight="false" outlineLevel="0" collapsed="false">
      <c r="A1735" s="61" t="n">
        <v>1739</v>
      </c>
      <c r="B1735" s="62" t="n">
        <v>44714.4270833333</v>
      </c>
      <c r="C1735" s="63" t="n">
        <f aca="false">YEAR(B1735)</f>
        <v>2022</v>
      </c>
      <c r="D1735" s="32" t="s">
        <v>277</v>
      </c>
      <c r="E1735" s="64" t="n">
        <v>16536.2</v>
      </c>
      <c r="F1735" s="65" t="n">
        <v>-0.0033</v>
      </c>
      <c r="G1735" s="66" t="n">
        <v>-54.56946</v>
      </c>
      <c r="H1735" s="67" t="n">
        <f aca="false">E1735+IF(D1735="Long",1,-1)*G1735</f>
        <v>16481.63054</v>
      </c>
      <c r="I1735" s="68" t="n">
        <f aca="false">Assumptions!$B$58</f>
        <v>5.35750011455817</v>
      </c>
      <c r="J1735" s="68" t="n">
        <f aca="false">INDEX(Yearly!$D$5:$D$22,MATCH(C1735,Yearly!$A$5:$A$22,0))</f>
        <v>0.431476519293275</v>
      </c>
      <c r="K1735" s="68" t="n">
        <f aca="false">G1735-I1735-J1735</f>
        <v>-60.3584366338515</v>
      </c>
      <c r="L1735" s="69" t="n">
        <f aca="false">(I1735+J1735)/Assumptions!$B$8</f>
        <v>0.000255257700812932</v>
      </c>
      <c r="M1735" s="70" t="n">
        <f aca="false">F1735-L1735</f>
        <v>-0.00355525770081293</v>
      </c>
      <c r="N1735" s="71" t="n">
        <f aca="false">G1735*Assumptions!$B$7</f>
        <v>-429188.8029</v>
      </c>
      <c r="O1735" s="71" t="n">
        <f aca="false">K1735*Assumptions!$B$7</f>
        <v>-474719.104125242</v>
      </c>
      <c r="P1735" s="68" t="n">
        <f aca="false">P1734+G1735</f>
        <v>31288.15085</v>
      </c>
      <c r="Q1735" s="68" t="n">
        <f aca="false">MAX(Q1734,P1735)</f>
        <v>31607.62997</v>
      </c>
      <c r="R1735" s="68" t="n">
        <f aca="false">Q1735-P1735</f>
        <v>319.479119999993</v>
      </c>
      <c r="S1735" s="68" t="n">
        <f aca="false">S1734+K1735</f>
        <v>21141.944542442</v>
      </c>
      <c r="T1735" s="68" t="n">
        <f aca="false">MAX(T1734,S1735)</f>
        <v>21525.1024054144</v>
      </c>
      <c r="U1735" s="68" t="n">
        <f aca="false">T1735-S1735</f>
        <v>383.157862972366</v>
      </c>
      <c r="V1735" s="70" t="n">
        <f aca="false">V1734+F1735</f>
        <v>3.85140000000001</v>
      </c>
      <c r="W1735" s="70" t="n">
        <f aca="false">MAX(W1734,V1735)</f>
        <v>3.87120000000001</v>
      </c>
      <c r="X1735" s="70" t="n">
        <f aca="false">W1735-V1735</f>
        <v>0.0197999999999992</v>
      </c>
      <c r="Y1735" s="70" t="n">
        <f aca="false">Y1734+M1735</f>
        <v>3.40401569395593</v>
      </c>
      <c r="Z1735" s="70" t="n">
        <f aca="false">MAX(Z1734,Y1735)</f>
        <v>3.42662352866488</v>
      </c>
      <c r="AA1735" s="70" t="n">
        <f aca="false">Z1735-Y1735</f>
        <v>0.0226078347089431</v>
      </c>
      <c r="AB1735" s="72" t="n">
        <f aca="false">AB1734*(1+F1735)</f>
        <v>37.5971738947196</v>
      </c>
      <c r="AC1735" s="73" t="n">
        <f aca="false">MAX(AC1734,AB1735)</f>
        <v>38.3618631724167</v>
      </c>
      <c r="AD1735" s="70" t="n">
        <f aca="false">1-AB1735/AC1735</f>
        <v>0.0199335802398388</v>
      </c>
      <c r="AE1735" s="73" t="n">
        <f aca="false">AE1734*(1+M1735)</f>
        <v>24.0557591970144</v>
      </c>
      <c r="AF1735" s="73" t="n">
        <f aca="false">MAX(AF1734,AE1735)</f>
        <v>24.6141822036946</v>
      </c>
      <c r="AG1735" s="70" t="n">
        <f aca="false">1-AE1735/AF1735</f>
        <v>0.0226870428624851</v>
      </c>
      <c r="AH1735" s="74" t="n">
        <f aca="false">IF(R1735&gt;0,AH1734+1,0)</f>
        <v>11</v>
      </c>
      <c r="AI1735" s="74" t="n">
        <f aca="false">IF(U1735&gt;0,AI1734+1,0)</f>
        <v>11</v>
      </c>
      <c r="AJ1735" s="74" t="n">
        <f aca="false">IF(G1735&gt;0,AJ1734+1,0)</f>
        <v>0</v>
      </c>
      <c r="AK1735" s="74" t="n">
        <f aca="false">IF(G1735&lt;=0,AK1734+1,0)</f>
        <v>2</v>
      </c>
      <c r="AL1735" s="74" t="n">
        <f aca="false">IF(K1735&gt;0,AL1734+1,0)</f>
        <v>0</v>
      </c>
      <c r="AM1735" s="74" t="n">
        <f aca="false">IF(K1735&lt;=0,AM1734+1,0)</f>
        <v>2</v>
      </c>
    </row>
    <row r="1736" customFormat="false" ht="15" hidden="false" customHeight="false" outlineLevel="0" collapsed="false">
      <c r="A1736" s="61" t="n">
        <v>1740</v>
      </c>
      <c r="B1736" s="62" t="n">
        <v>44718.40625</v>
      </c>
      <c r="C1736" s="63" t="n">
        <f aca="false">YEAR(B1736)</f>
        <v>2022</v>
      </c>
      <c r="D1736" s="32" t="s">
        <v>276</v>
      </c>
      <c r="E1736" s="64" t="n">
        <v>16480.95</v>
      </c>
      <c r="F1736" s="65" t="n">
        <v>-0.0048</v>
      </c>
      <c r="G1736" s="66" t="n">
        <v>-79.10856</v>
      </c>
      <c r="H1736" s="67" t="n">
        <f aca="false">E1736+IF(D1736="Long",1,-1)*G1736</f>
        <v>16560.05856</v>
      </c>
      <c r="I1736" s="68" t="n">
        <f aca="false">Assumptions!$B$58</f>
        <v>5.35750011455817</v>
      </c>
      <c r="J1736" s="68" t="n">
        <f aca="false">INDEX(Yearly!$D$5:$D$22,MATCH(C1736,Yearly!$A$5:$A$22,0))</f>
        <v>0.431476519293275</v>
      </c>
      <c r="K1736" s="68" t="n">
        <f aca="false">G1736-I1736-J1736</f>
        <v>-84.8975366338514</v>
      </c>
      <c r="L1736" s="69" t="n">
        <f aca="false">(I1736+J1736)/Assumptions!$B$8</f>
        <v>0.000255257700812932</v>
      </c>
      <c r="M1736" s="70" t="n">
        <f aca="false">F1736-L1736</f>
        <v>-0.00505525770081293</v>
      </c>
      <c r="N1736" s="71" t="n">
        <f aca="false">G1736*Assumptions!$B$7</f>
        <v>-622188.8244</v>
      </c>
      <c r="O1736" s="71" t="n">
        <f aca="false">K1736*Assumptions!$B$7</f>
        <v>-667719.125625242</v>
      </c>
      <c r="P1736" s="68" t="n">
        <f aca="false">P1735+G1736</f>
        <v>31209.04229</v>
      </c>
      <c r="Q1736" s="68" t="n">
        <f aca="false">MAX(Q1735,P1736)</f>
        <v>31607.62997</v>
      </c>
      <c r="R1736" s="68" t="n">
        <f aca="false">Q1736-P1736</f>
        <v>398.587679999993</v>
      </c>
      <c r="S1736" s="68" t="n">
        <f aca="false">S1735+K1736</f>
        <v>21057.0470058082</v>
      </c>
      <c r="T1736" s="68" t="n">
        <f aca="false">MAX(T1735,S1736)</f>
        <v>21525.1024054144</v>
      </c>
      <c r="U1736" s="68" t="n">
        <f aca="false">T1736-S1736</f>
        <v>468.055399606219</v>
      </c>
      <c r="V1736" s="70" t="n">
        <f aca="false">V1735+F1736</f>
        <v>3.84660000000001</v>
      </c>
      <c r="W1736" s="70" t="n">
        <f aca="false">MAX(W1735,V1736)</f>
        <v>3.87120000000001</v>
      </c>
      <c r="X1736" s="70" t="n">
        <f aca="false">W1736-V1736</f>
        <v>0.0245999999999991</v>
      </c>
      <c r="Y1736" s="70" t="n">
        <f aca="false">Y1735+M1736</f>
        <v>3.39896043625512</v>
      </c>
      <c r="Z1736" s="70" t="n">
        <f aca="false">MAX(Z1735,Y1736)</f>
        <v>3.42662352866488</v>
      </c>
      <c r="AA1736" s="70" t="n">
        <f aca="false">Z1736-Y1736</f>
        <v>0.0276630924097558</v>
      </c>
      <c r="AB1736" s="72" t="n">
        <f aca="false">AB1735*(1+F1736)</f>
        <v>37.4167074600249</v>
      </c>
      <c r="AC1736" s="73" t="n">
        <f aca="false">MAX(AC1735,AB1736)</f>
        <v>38.3618631724167</v>
      </c>
      <c r="AD1736" s="70" t="n">
        <f aca="false">1-AB1736/AC1736</f>
        <v>0.0246378990546877</v>
      </c>
      <c r="AE1736" s="73" t="n">
        <f aca="false">AE1735*(1+M1736)</f>
        <v>23.9341511350848</v>
      </c>
      <c r="AF1736" s="73" t="n">
        <f aca="false">MAX(AF1735,AE1736)</f>
        <v>24.6141822036946</v>
      </c>
      <c r="AG1736" s="70" t="n">
        <f aca="false">1-AE1736/AF1736</f>
        <v>0.0276276117151589</v>
      </c>
      <c r="AH1736" s="74" t="n">
        <f aca="false">IF(R1736&gt;0,AH1735+1,0)</f>
        <v>12</v>
      </c>
      <c r="AI1736" s="74" t="n">
        <f aca="false">IF(U1736&gt;0,AI1735+1,0)</f>
        <v>12</v>
      </c>
      <c r="AJ1736" s="74" t="n">
        <f aca="false">IF(G1736&gt;0,AJ1735+1,0)</f>
        <v>0</v>
      </c>
      <c r="AK1736" s="74" t="n">
        <f aca="false">IF(G1736&lt;=0,AK1735+1,0)</f>
        <v>3</v>
      </c>
      <c r="AL1736" s="74" t="n">
        <f aca="false">IF(K1736&gt;0,AL1735+1,0)</f>
        <v>0</v>
      </c>
      <c r="AM1736" s="74" t="n">
        <f aca="false">IF(K1736&lt;=0,AM1735+1,0)</f>
        <v>3</v>
      </c>
    </row>
    <row r="1737" customFormat="false" ht="15" hidden="false" customHeight="false" outlineLevel="0" collapsed="false">
      <c r="A1737" s="61" t="n">
        <v>1741</v>
      </c>
      <c r="B1737" s="62" t="n">
        <v>44718.5520833333</v>
      </c>
      <c r="C1737" s="63" t="n">
        <f aca="false">YEAR(B1737)</f>
        <v>2022</v>
      </c>
      <c r="D1737" s="32" t="s">
        <v>277</v>
      </c>
      <c r="E1737" s="64" t="n">
        <v>16560.7</v>
      </c>
      <c r="F1737" s="65" t="n">
        <v>-0.0089</v>
      </c>
      <c r="G1737" s="66" t="n">
        <v>-147.39023</v>
      </c>
      <c r="H1737" s="67" t="n">
        <f aca="false">E1737+IF(D1737="Long",1,-1)*G1737</f>
        <v>16413.30977</v>
      </c>
      <c r="I1737" s="68" t="n">
        <f aca="false">Assumptions!$B$58</f>
        <v>5.35750011455817</v>
      </c>
      <c r="J1737" s="68" t="n">
        <f aca="false">INDEX(Yearly!$D$5:$D$22,MATCH(C1737,Yearly!$A$5:$A$22,0))</f>
        <v>0.431476519293275</v>
      </c>
      <c r="K1737" s="68" t="n">
        <f aca="false">G1737-I1737-J1737</f>
        <v>-153.179206633851</v>
      </c>
      <c r="L1737" s="69" t="n">
        <f aca="false">(I1737+J1737)/Assumptions!$B$8</f>
        <v>0.000255257700812932</v>
      </c>
      <c r="M1737" s="70" t="n">
        <f aca="false">F1737-L1737</f>
        <v>-0.00915525770081293</v>
      </c>
      <c r="N1737" s="71" t="n">
        <f aca="false">G1737*Assumptions!$B$7</f>
        <v>-1159224.15895</v>
      </c>
      <c r="O1737" s="71" t="n">
        <f aca="false">K1737*Assumptions!$B$7</f>
        <v>-1204754.46017524</v>
      </c>
      <c r="P1737" s="68" t="n">
        <f aca="false">P1736+G1737</f>
        <v>31061.65206</v>
      </c>
      <c r="Q1737" s="68" t="n">
        <f aca="false">MAX(Q1736,P1737)</f>
        <v>31607.62997</v>
      </c>
      <c r="R1737" s="68" t="n">
        <f aca="false">Q1737-P1737</f>
        <v>545.977909999994</v>
      </c>
      <c r="S1737" s="68" t="n">
        <f aca="false">S1736+K1737</f>
        <v>20903.8677991743</v>
      </c>
      <c r="T1737" s="68" t="n">
        <f aca="false">MAX(T1736,S1737)</f>
        <v>21525.1024054144</v>
      </c>
      <c r="U1737" s="68" t="n">
        <f aca="false">T1737-S1737</f>
        <v>621.234606240072</v>
      </c>
      <c r="V1737" s="70" t="n">
        <f aca="false">V1736+F1737</f>
        <v>3.83770000000001</v>
      </c>
      <c r="W1737" s="70" t="n">
        <f aca="false">MAX(W1736,V1737)</f>
        <v>3.87120000000001</v>
      </c>
      <c r="X1737" s="70" t="n">
        <f aca="false">W1737-V1737</f>
        <v>0.0334999999999992</v>
      </c>
      <c r="Y1737" s="70" t="n">
        <f aca="false">Y1736+M1737</f>
        <v>3.38980517855431</v>
      </c>
      <c r="Z1737" s="70" t="n">
        <f aca="false">MAX(Z1736,Y1737)</f>
        <v>3.42662352866488</v>
      </c>
      <c r="AA1737" s="70" t="n">
        <f aca="false">Z1737-Y1737</f>
        <v>0.0368183501105688</v>
      </c>
      <c r="AB1737" s="72" t="n">
        <f aca="false">AB1736*(1+F1737)</f>
        <v>37.0836987636307</v>
      </c>
      <c r="AC1737" s="73" t="n">
        <f aca="false">MAX(AC1736,AB1737)</f>
        <v>38.3618631724167</v>
      </c>
      <c r="AD1737" s="70" t="n">
        <f aca="false">1-AB1737/AC1737</f>
        <v>0.0333186217531011</v>
      </c>
      <c r="AE1737" s="73" t="n">
        <f aca="false">AE1736*(1+M1737)</f>
        <v>23.7150278135929</v>
      </c>
      <c r="AF1737" s="73" t="n">
        <f aca="false">MAX(AF1736,AE1737)</f>
        <v>24.6141822036946</v>
      </c>
      <c r="AG1737" s="70" t="n">
        <f aca="false">1-AE1737/AF1737</f>
        <v>0.0365299315110617</v>
      </c>
      <c r="AH1737" s="74" t="n">
        <f aca="false">IF(R1737&gt;0,AH1736+1,0)</f>
        <v>13</v>
      </c>
      <c r="AI1737" s="74" t="n">
        <f aca="false">IF(U1737&gt;0,AI1736+1,0)</f>
        <v>13</v>
      </c>
      <c r="AJ1737" s="74" t="n">
        <f aca="false">IF(G1737&gt;0,AJ1736+1,0)</f>
        <v>0</v>
      </c>
      <c r="AK1737" s="74" t="n">
        <f aca="false">IF(G1737&lt;=0,AK1736+1,0)</f>
        <v>4</v>
      </c>
      <c r="AL1737" s="74" t="n">
        <f aca="false">IF(K1737&gt;0,AL1736+1,0)</f>
        <v>0</v>
      </c>
      <c r="AM1737" s="74" t="n">
        <f aca="false">IF(K1737&lt;=0,AM1736+1,0)</f>
        <v>4</v>
      </c>
    </row>
    <row r="1738" customFormat="false" ht="15" hidden="false" customHeight="false" outlineLevel="0" collapsed="false">
      <c r="A1738" s="61" t="n">
        <v>1742</v>
      </c>
      <c r="B1738" s="62" t="n">
        <v>44719.3875</v>
      </c>
      <c r="C1738" s="63" t="n">
        <f aca="false">YEAR(B1738)</f>
        <v>2022</v>
      </c>
      <c r="D1738" s="32" t="s">
        <v>276</v>
      </c>
      <c r="E1738" s="64" t="n">
        <v>16412.5</v>
      </c>
      <c r="F1738" s="65" t="n">
        <v>-0.004</v>
      </c>
      <c r="G1738" s="66" t="n">
        <v>-65.65</v>
      </c>
      <c r="H1738" s="67" t="n">
        <f aca="false">E1738+IF(D1738="Long",1,-1)*G1738</f>
        <v>16478.15</v>
      </c>
      <c r="I1738" s="68" t="n">
        <f aca="false">Assumptions!$B$58</f>
        <v>5.35750011455817</v>
      </c>
      <c r="J1738" s="68" t="n">
        <f aca="false">INDEX(Yearly!$D$5:$D$22,MATCH(C1738,Yearly!$A$5:$A$22,0))</f>
        <v>0.431476519293275</v>
      </c>
      <c r="K1738" s="68" t="n">
        <f aca="false">G1738-I1738-J1738</f>
        <v>-71.4389766338514</v>
      </c>
      <c r="L1738" s="69" t="n">
        <f aca="false">(I1738+J1738)/Assumptions!$B$8</f>
        <v>0.000255257700812932</v>
      </c>
      <c r="M1738" s="70" t="n">
        <f aca="false">F1738-L1738</f>
        <v>-0.00425525770081293</v>
      </c>
      <c r="N1738" s="71" t="n">
        <f aca="false">G1738*Assumptions!$B$7</f>
        <v>-516337.25</v>
      </c>
      <c r="O1738" s="71" t="n">
        <f aca="false">K1738*Assumptions!$B$7</f>
        <v>-561867.551225242</v>
      </c>
      <c r="P1738" s="68" t="n">
        <f aca="false">P1737+G1738</f>
        <v>30996.00206</v>
      </c>
      <c r="Q1738" s="68" t="n">
        <f aca="false">MAX(Q1737,P1738)</f>
        <v>31607.62997</v>
      </c>
      <c r="R1738" s="68" t="n">
        <f aca="false">Q1738-P1738</f>
        <v>611.627909999996</v>
      </c>
      <c r="S1738" s="68" t="n">
        <f aca="false">S1737+K1738</f>
        <v>20832.4288225405</v>
      </c>
      <c r="T1738" s="68" t="n">
        <f aca="false">MAX(T1737,S1738)</f>
        <v>21525.1024054144</v>
      </c>
      <c r="U1738" s="68" t="n">
        <f aca="false">T1738-S1738</f>
        <v>692.673582873922</v>
      </c>
      <c r="V1738" s="70" t="n">
        <f aca="false">V1737+F1738</f>
        <v>3.83370000000001</v>
      </c>
      <c r="W1738" s="70" t="n">
        <f aca="false">MAX(W1737,V1738)</f>
        <v>3.87120000000001</v>
      </c>
      <c r="X1738" s="70" t="n">
        <f aca="false">W1738-V1738</f>
        <v>0.0374999999999992</v>
      </c>
      <c r="Y1738" s="70" t="n">
        <f aca="false">Y1737+M1738</f>
        <v>3.38554992085349</v>
      </c>
      <c r="Z1738" s="70" t="n">
        <f aca="false">MAX(Z1737,Y1738)</f>
        <v>3.42662352866488</v>
      </c>
      <c r="AA1738" s="70" t="n">
        <f aca="false">Z1738-Y1738</f>
        <v>0.0410736078113816</v>
      </c>
      <c r="AB1738" s="72" t="n">
        <f aca="false">AB1737*(1+F1738)</f>
        <v>36.9353639685762</v>
      </c>
      <c r="AC1738" s="73" t="n">
        <f aca="false">MAX(AC1737,AB1738)</f>
        <v>38.3618631724167</v>
      </c>
      <c r="AD1738" s="70" t="n">
        <f aca="false">1-AB1738/AC1738</f>
        <v>0.0371853472660887</v>
      </c>
      <c r="AE1738" s="73" t="n">
        <f aca="false">AE1737*(1+M1738)</f>
        <v>23.6141142588641</v>
      </c>
      <c r="AF1738" s="73" t="n">
        <f aca="false">MAX(AF1737,AE1738)</f>
        <v>24.6141822036946</v>
      </c>
      <c r="AG1738" s="70" t="n">
        <f aca="false">1-AE1738/AF1738</f>
        <v>0.0406297449395019</v>
      </c>
      <c r="AH1738" s="74" t="n">
        <f aca="false">IF(R1738&gt;0,AH1737+1,0)</f>
        <v>14</v>
      </c>
      <c r="AI1738" s="74" t="n">
        <f aca="false">IF(U1738&gt;0,AI1737+1,0)</f>
        <v>14</v>
      </c>
      <c r="AJ1738" s="74" t="n">
        <f aca="false">IF(G1738&gt;0,AJ1737+1,0)</f>
        <v>0</v>
      </c>
      <c r="AK1738" s="74" t="n">
        <f aca="false">IF(G1738&lt;=0,AK1737+1,0)</f>
        <v>5</v>
      </c>
      <c r="AL1738" s="74" t="n">
        <f aca="false">IF(K1738&gt;0,AL1737+1,0)</f>
        <v>0</v>
      </c>
      <c r="AM1738" s="74" t="n">
        <f aca="false">IF(K1738&lt;=0,AM1737+1,0)</f>
        <v>5</v>
      </c>
    </row>
    <row r="1739" customFormat="false" ht="15" hidden="false" customHeight="false" outlineLevel="0" collapsed="false">
      <c r="A1739" s="61" t="n">
        <v>1743</v>
      </c>
      <c r="B1739" s="62" t="n">
        <v>44721.6354166667</v>
      </c>
      <c r="C1739" s="63" t="n">
        <f aca="false">YEAR(B1739)</f>
        <v>2022</v>
      </c>
      <c r="D1739" s="32" t="s">
        <v>277</v>
      </c>
      <c r="E1739" s="64" t="n">
        <v>16477.65</v>
      </c>
      <c r="F1739" s="65" t="n">
        <v>-0.0118</v>
      </c>
      <c r="G1739" s="66" t="n">
        <v>-194.43627</v>
      </c>
      <c r="H1739" s="67" t="n">
        <f aca="false">E1739+IF(D1739="Long",1,-1)*G1739</f>
        <v>16283.21373</v>
      </c>
      <c r="I1739" s="68" t="n">
        <f aca="false">Assumptions!$B$58</f>
        <v>5.35750011455817</v>
      </c>
      <c r="J1739" s="68" t="n">
        <f aca="false">INDEX(Yearly!$D$5:$D$22,MATCH(C1739,Yearly!$A$5:$A$22,0))</f>
        <v>0.431476519293275</v>
      </c>
      <c r="K1739" s="68" t="n">
        <f aca="false">G1739-I1739-J1739</f>
        <v>-200.225246633851</v>
      </c>
      <c r="L1739" s="69" t="n">
        <f aca="false">(I1739+J1739)/Assumptions!$B$8</f>
        <v>0.000255257700812932</v>
      </c>
      <c r="M1739" s="70" t="n">
        <f aca="false">F1739-L1739</f>
        <v>-0.0120552577008129</v>
      </c>
      <c r="N1739" s="71" t="n">
        <f aca="false">G1739*Assumptions!$B$7</f>
        <v>-1529241.26355</v>
      </c>
      <c r="O1739" s="71" t="n">
        <f aca="false">K1739*Assumptions!$B$7</f>
        <v>-1574771.56477524</v>
      </c>
      <c r="P1739" s="68" t="n">
        <f aca="false">P1738+G1739</f>
        <v>30801.56579</v>
      </c>
      <c r="Q1739" s="68" t="n">
        <f aca="false">MAX(Q1738,P1739)</f>
        <v>31607.62997</v>
      </c>
      <c r="R1739" s="68" t="n">
        <f aca="false">Q1739-P1739</f>
        <v>806.064179999994</v>
      </c>
      <c r="S1739" s="68" t="n">
        <f aca="false">S1738+K1739</f>
        <v>20632.2035759066</v>
      </c>
      <c r="T1739" s="68" t="n">
        <f aca="false">MAX(T1738,S1739)</f>
        <v>21525.1024054144</v>
      </c>
      <c r="U1739" s="68" t="n">
        <f aca="false">T1739-S1739</f>
        <v>892.898829507773</v>
      </c>
      <c r="V1739" s="70" t="n">
        <f aca="false">V1738+F1739</f>
        <v>3.82190000000001</v>
      </c>
      <c r="W1739" s="70" t="n">
        <f aca="false">MAX(W1738,V1739)</f>
        <v>3.87120000000001</v>
      </c>
      <c r="X1739" s="70" t="n">
        <f aca="false">W1739-V1739</f>
        <v>0.0492999999999992</v>
      </c>
      <c r="Y1739" s="70" t="n">
        <f aca="false">Y1738+M1739</f>
        <v>3.37349466315268</v>
      </c>
      <c r="Z1739" s="70" t="n">
        <f aca="false">MAX(Z1738,Y1739)</f>
        <v>3.42662352866488</v>
      </c>
      <c r="AA1739" s="70" t="n">
        <f aca="false">Z1739-Y1739</f>
        <v>0.0531288655121944</v>
      </c>
      <c r="AB1739" s="72" t="n">
        <f aca="false">AB1738*(1+F1739)</f>
        <v>36.499526673747</v>
      </c>
      <c r="AC1739" s="73" t="n">
        <f aca="false">MAX(AC1738,AB1739)</f>
        <v>38.3618631724167</v>
      </c>
      <c r="AD1739" s="70" t="n">
        <f aca="false">1-AB1739/AC1739</f>
        <v>0.0485465601683488</v>
      </c>
      <c r="AE1739" s="73" t="n">
        <f aca="false">AE1738*(1+M1739)</f>
        <v>23.3294400260971</v>
      </c>
      <c r="AF1739" s="73" t="n">
        <f aca="false">MAX(AF1738,AE1739)</f>
        <v>24.6141822036946</v>
      </c>
      <c r="AG1739" s="70" t="n">
        <f aca="false">1-AE1739/AF1739</f>
        <v>0.0521952005947509</v>
      </c>
      <c r="AH1739" s="74" t="n">
        <f aca="false">IF(R1739&gt;0,AH1738+1,0)</f>
        <v>15</v>
      </c>
      <c r="AI1739" s="74" t="n">
        <f aca="false">IF(U1739&gt;0,AI1738+1,0)</f>
        <v>15</v>
      </c>
      <c r="AJ1739" s="74" t="n">
        <f aca="false">IF(G1739&gt;0,AJ1738+1,0)</f>
        <v>0</v>
      </c>
      <c r="AK1739" s="74" t="n">
        <f aca="false">IF(G1739&lt;=0,AK1738+1,0)</f>
        <v>6</v>
      </c>
      <c r="AL1739" s="74" t="n">
        <f aca="false">IF(K1739&gt;0,AL1738+1,0)</f>
        <v>0</v>
      </c>
      <c r="AM1739" s="74" t="n">
        <f aca="false">IF(K1739&lt;=0,AM1738+1,0)</f>
        <v>6</v>
      </c>
    </row>
    <row r="1740" customFormat="false" ht="15" hidden="false" customHeight="false" outlineLevel="0" collapsed="false">
      <c r="A1740" s="61" t="n">
        <v>1744</v>
      </c>
      <c r="B1740" s="62" t="n">
        <v>44722.40625</v>
      </c>
      <c r="C1740" s="63" t="n">
        <f aca="false">YEAR(B1740)</f>
        <v>2022</v>
      </c>
      <c r="D1740" s="32" t="s">
        <v>276</v>
      </c>
      <c r="E1740" s="64" t="n">
        <v>16282.7</v>
      </c>
      <c r="F1740" s="65" t="n">
        <v>0.0446</v>
      </c>
      <c r="G1740" s="66" t="n">
        <v>726.20842</v>
      </c>
      <c r="H1740" s="67" t="n">
        <f aca="false">E1740+IF(D1740="Long",1,-1)*G1740</f>
        <v>15556.49158</v>
      </c>
      <c r="I1740" s="68" t="n">
        <f aca="false">Assumptions!$B$58</f>
        <v>5.35750011455817</v>
      </c>
      <c r="J1740" s="68" t="n">
        <f aca="false">INDEX(Yearly!$D$5:$D$22,MATCH(C1740,Yearly!$A$5:$A$22,0))</f>
        <v>0.431476519293275</v>
      </c>
      <c r="K1740" s="68" t="n">
        <f aca="false">G1740-I1740-J1740</f>
        <v>720.419443366149</v>
      </c>
      <c r="L1740" s="69" t="n">
        <f aca="false">(I1740+J1740)/Assumptions!$B$8</f>
        <v>0.000255257700812932</v>
      </c>
      <c r="M1740" s="70" t="n">
        <f aca="false">F1740-L1740</f>
        <v>0.0443447422991871</v>
      </c>
      <c r="N1740" s="71" t="n">
        <f aca="false">G1740*Assumptions!$B$7</f>
        <v>5711629.2233</v>
      </c>
      <c r="O1740" s="71" t="n">
        <f aca="false">K1740*Assumptions!$B$7</f>
        <v>5666098.92207476</v>
      </c>
      <c r="P1740" s="68" t="n">
        <f aca="false">P1739+G1740</f>
        <v>31527.77421</v>
      </c>
      <c r="Q1740" s="68" t="n">
        <f aca="false">MAX(Q1739,P1740)</f>
        <v>31607.62997</v>
      </c>
      <c r="R1740" s="68" t="n">
        <f aca="false">Q1740-P1740</f>
        <v>79.8557599999949</v>
      </c>
      <c r="S1740" s="68" t="n">
        <f aca="false">S1739+K1740</f>
        <v>21352.6230192728</v>
      </c>
      <c r="T1740" s="68" t="n">
        <f aca="false">MAX(T1739,S1740)</f>
        <v>21525.1024054144</v>
      </c>
      <c r="U1740" s="68" t="n">
        <f aca="false">T1740-S1740</f>
        <v>172.479386141626</v>
      </c>
      <c r="V1740" s="70" t="n">
        <f aca="false">V1739+F1740</f>
        <v>3.86650000000001</v>
      </c>
      <c r="W1740" s="70" t="n">
        <f aca="false">MAX(W1739,V1740)</f>
        <v>3.87120000000001</v>
      </c>
      <c r="X1740" s="70" t="n">
        <f aca="false">W1740-V1740</f>
        <v>0.00469999999999926</v>
      </c>
      <c r="Y1740" s="70" t="n">
        <f aca="false">Y1739+M1740</f>
        <v>3.41783940545187</v>
      </c>
      <c r="Z1740" s="70" t="n">
        <f aca="false">MAX(Z1739,Y1740)</f>
        <v>3.42662352866488</v>
      </c>
      <c r="AA1740" s="70" t="n">
        <f aca="false">Z1740-Y1740</f>
        <v>0.00878412321300726</v>
      </c>
      <c r="AB1740" s="72" t="n">
        <f aca="false">AB1739*(1+F1740)</f>
        <v>38.1274055633961</v>
      </c>
      <c r="AC1740" s="73" t="n">
        <f aca="false">MAX(AC1739,AB1740)</f>
        <v>38.3618631724167</v>
      </c>
      <c r="AD1740" s="70" t="n">
        <f aca="false">1-AB1740/AC1740</f>
        <v>0.00611173675185717</v>
      </c>
      <c r="AE1740" s="73" t="n">
        <f aca="false">AE1739*(1+M1740)</f>
        <v>24.3639780320387</v>
      </c>
      <c r="AF1740" s="73" t="n">
        <f aca="false">MAX(AF1739,AE1740)</f>
        <v>24.6141822036946</v>
      </c>
      <c r="AG1740" s="70" t="n">
        <f aca="false">1-AE1740/AF1740</f>
        <v>0.0101650410151923</v>
      </c>
      <c r="AH1740" s="74" t="n">
        <f aca="false">IF(R1740&gt;0,AH1739+1,0)</f>
        <v>16</v>
      </c>
      <c r="AI1740" s="74" t="n">
        <f aca="false">IF(U1740&gt;0,AI1739+1,0)</f>
        <v>16</v>
      </c>
      <c r="AJ1740" s="74" t="n">
        <f aca="false">IF(G1740&gt;0,AJ1739+1,0)</f>
        <v>1</v>
      </c>
      <c r="AK1740" s="74" t="n">
        <f aca="false">IF(G1740&lt;=0,AK1739+1,0)</f>
        <v>0</v>
      </c>
      <c r="AL1740" s="74" t="n">
        <f aca="false">IF(K1740&gt;0,AL1739+1,0)</f>
        <v>1</v>
      </c>
      <c r="AM1740" s="74" t="n">
        <f aca="false">IF(K1740&lt;=0,AM1739+1,0)</f>
        <v>0</v>
      </c>
    </row>
    <row r="1741" customFormat="false" ht="15" hidden="false" customHeight="false" outlineLevel="0" collapsed="false">
      <c r="A1741" s="61" t="n">
        <v>1745</v>
      </c>
      <c r="B1741" s="62" t="n">
        <v>44733.4270833333</v>
      </c>
      <c r="C1741" s="63" t="n">
        <f aca="false">YEAR(B1741)</f>
        <v>2022</v>
      </c>
      <c r="D1741" s="32" t="s">
        <v>277</v>
      </c>
      <c r="E1741" s="64" t="n">
        <v>15556.3</v>
      </c>
      <c r="F1741" s="65" t="n">
        <v>-0.0064</v>
      </c>
      <c r="G1741" s="66" t="n">
        <v>-99.56032</v>
      </c>
      <c r="H1741" s="67" t="n">
        <f aca="false">E1741+IF(D1741="Long",1,-1)*G1741</f>
        <v>15456.73968</v>
      </c>
      <c r="I1741" s="68" t="n">
        <f aca="false">Assumptions!$B$58</f>
        <v>5.35750011455817</v>
      </c>
      <c r="J1741" s="68" t="n">
        <f aca="false">INDEX(Yearly!$D$5:$D$22,MATCH(C1741,Yearly!$A$5:$A$22,0))</f>
        <v>0.431476519293275</v>
      </c>
      <c r="K1741" s="68" t="n">
        <f aca="false">G1741-I1741-J1741</f>
        <v>-105.349296633851</v>
      </c>
      <c r="L1741" s="69" t="n">
        <f aca="false">(I1741+J1741)/Assumptions!$B$8</f>
        <v>0.000255257700812932</v>
      </c>
      <c r="M1741" s="70" t="n">
        <f aca="false">F1741-L1741</f>
        <v>-0.00665525770081293</v>
      </c>
      <c r="N1741" s="71" t="n">
        <f aca="false">G1741*Assumptions!$B$7</f>
        <v>-783041.9168</v>
      </c>
      <c r="O1741" s="71" t="n">
        <f aca="false">K1741*Assumptions!$B$7</f>
        <v>-828572.218025242</v>
      </c>
      <c r="P1741" s="68" t="n">
        <f aca="false">P1740+G1741</f>
        <v>31428.21389</v>
      </c>
      <c r="Q1741" s="68" t="n">
        <f aca="false">MAX(Q1740,P1741)</f>
        <v>31607.62997</v>
      </c>
      <c r="R1741" s="68" t="n">
        <f aca="false">Q1741-P1741</f>
        <v>179.416079999995</v>
      </c>
      <c r="S1741" s="68" t="n">
        <f aca="false">S1740+K1741</f>
        <v>21247.2737226389</v>
      </c>
      <c r="T1741" s="68" t="n">
        <f aca="false">MAX(T1740,S1741)</f>
        <v>21525.1024054144</v>
      </c>
      <c r="U1741" s="68" t="n">
        <f aca="false">T1741-S1741</f>
        <v>277.828682775478</v>
      </c>
      <c r="V1741" s="70" t="n">
        <f aca="false">V1740+F1741</f>
        <v>3.86010000000001</v>
      </c>
      <c r="W1741" s="70" t="n">
        <f aca="false">MAX(W1740,V1741)</f>
        <v>3.87120000000001</v>
      </c>
      <c r="X1741" s="70" t="n">
        <f aca="false">W1741-V1741</f>
        <v>0.0110999999999994</v>
      </c>
      <c r="Y1741" s="70" t="n">
        <f aca="false">Y1740+M1741</f>
        <v>3.41118414775106</v>
      </c>
      <c r="Z1741" s="70" t="n">
        <f aca="false">MAX(Z1740,Y1741)</f>
        <v>3.42662352866488</v>
      </c>
      <c r="AA1741" s="70" t="n">
        <f aca="false">Z1741-Y1741</f>
        <v>0.0154393809138202</v>
      </c>
      <c r="AB1741" s="72" t="n">
        <f aca="false">AB1740*(1+F1741)</f>
        <v>37.8833901677904</v>
      </c>
      <c r="AC1741" s="73" t="n">
        <f aca="false">MAX(AC1740,AB1741)</f>
        <v>38.3618631724167</v>
      </c>
      <c r="AD1741" s="70" t="n">
        <f aca="false">1-AB1741/AC1741</f>
        <v>0.0124726216366453</v>
      </c>
      <c r="AE1741" s="73" t="n">
        <f aca="false">AE1740*(1+M1741)</f>
        <v>24.2018294796185</v>
      </c>
      <c r="AF1741" s="73" t="n">
        <f aca="false">MAX(AF1740,AE1741)</f>
        <v>24.6141822036946</v>
      </c>
      <c r="AG1741" s="70" t="n">
        <f aca="false">1-AE1741/AF1741</f>
        <v>0.0167526477485097</v>
      </c>
      <c r="AH1741" s="74" t="n">
        <f aca="false">IF(R1741&gt;0,AH1740+1,0)</f>
        <v>17</v>
      </c>
      <c r="AI1741" s="74" t="n">
        <f aca="false">IF(U1741&gt;0,AI1740+1,0)</f>
        <v>17</v>
      </c>
      <c r="AJ1741" s="74" t="n">
        <f aca="false">IF(G1741&gt;0,AJ1740+1,0)</f>
        <v>0</v>
      </c>
      <c r="AK1741" s="74" t="n">
        <f aca="false">IF(G1741&lt;=0,AK1740+1,0)</f>
        <v>1</v>
      </c>
      <c r="AL1741" s="74" t="n">
        <f aca="false">IF(K1741&gt;0,AL1740+1,0)</f>
        <v>0</v>
      </c>
      <c r="AM1741" s="74" t="n">
        <f aca="false">IF(K1741&lt;=0,AM1740+1,0)</f>
        <v>1</v>
      </c>
    </row>
    <row r="1742" customFormat="false" ht="15" hidden="false" customHeight="false" outlineLevel="0" collapsed="false">
      <c r="A1742" s="61" t="n">
        <v>1746</v>
      </c>
      <c r="B1742" s="62" t="n">
        <v>44734.40625</v>
      </c>
      <c r="C1742" s="63" t="n">
        <f aca="false">YEAR(B1742)</f>
        <v>2022</v>
      </c>
      <c r="D1742" s="32" t="s">
        <v>276</v>
      </c>
      <c r="E1742" s="64" t="n">
        <v>15456.1</v>
      </c>
      <c r="F1742" s="65" t="n">
        <v>-0.0059</v>
      </c>
      <c r="G1742" s="66" t="n">
        <v>-91.19099</v>
      </c>
      <c r="H1742" s="67" t="n">
        <f aca="false">E1742+IF(D1742="Long",1,-1)*G1742</f>
        <v>15547.29099</v>
      </c>
      <c r="I1742" s="68" t="n">
        <f aca="false">Assumptions!$B$58</f>
        <v>5.35750011455817</v>
      </c>
      <c r="J1742" s="68" t="n">
        <f aca="false">INDEX(Yearly!$D$5:$D$22,MATCH(C1742,Yearly!$A$5:$A$22,0))</f>
        <v>0.431476519293275</v>
      </c>
      <c r="K1742" s="68" t="n">
        <f aca="false">G1742-I1742-J1742</f>
        <v>-96.9799666338514</v>
      </c>
      <c r="L1742" s="69" t="n">
        <f aca="false">(I1742+J1742)/Assumptions!$B$8</f>
        <v>0.000255257700812932</v>
      </c>
      <c r="M1742" s="70" t="n">
        <f aca="false">F1742-L1742</f>
        <v>-0.00615525770081293</v>
      </c>
      <c r="N1742" s="71" t="n">
        <f aca="false">G1742*Assumptions!$B$7</f>
        <v>-717217.13635</v>
      </c>
      <c r="O1742" s="71" t="n">
        <f aca="false">K1742*Assumptions!$B$7</f>
        <v>-762747.437575242</v>
      </c>
      <c r="P1742" s="68" t="n">
        <f aca="false">P1741+G1742</f>
        <v>31337.0229</v>
      </c>
      <c r="Q1742" s="68" t="n">
        <f aca="false">MAX(Q1741,P1742)</f>
        <v>31607.62997</v>
      </c>
      <c r="R1742" s="68" t="n">
        <f aca="false">Q1742-P1742</f>
        <v>270.607069999995</v>
      </c>
      <c r="S1742" s="68" t="n">
        <f aca="false">S1741+K1742</f>
        <v>21150.2937560051</v>
      </c>
      <c r="T1742" s="68" t="n">
        <f aca="false">MAX(T1741,S1742)</f>
        <v>21525.1024054144</v>
      </c>
      <c r="U1742" s="68" t="n">
        <f aca="false">T1742-S1742</f>
        <v>374.80864940933</v>
      </c>
      <c r="V1742" s="70" t="n">
        <f aca="false">V1741+F1742</f>
        <v>3.85420000000001</v>
      </c>
      <c r="W1742" s="70" t="n">
        <f aca="false">MAX(W1741,V1742)</f>
        <v>3.87120000000001</v>
      </c>
      <c r="X1742" s="70" t="n">
        <f aca="false">W1742-V1742</f>
        <v>0.0169999999999995</v>
      </c>
      <c r="Y1742" s="70" t="n">
        <f aca="false">Y1741+M1742</f>
        <v>3.40502889005024</v>
      </c>
      <c r="Z1742" s="70" t="n">
        <f aca="false">MAX(Z1741,Y1742)</f>
        <v>3.42662352866488</v>
      </c>
      <c r="AA1742" s="70" t="n">
        <f aca="false">Z1742-Y1742</f>
        <v>0.0215946386146331</v>
      </c>
      <c r="AB1742" s="72" t="n">
        <f aca="false">AB1741*(1+F1742)</f>
        <v>37.6598781658004</v>
      </c>
      <c r="AC1742" s="73" t="n">
        <f aca="false">MAX(AC1741,AB1742)</f>
        <v>38.3618631724167</v>
      </c>
      <c r="AD1742" s="70" t="n">
        <f aca="false">1-AB1742/AC1742</f>
        <v>0.0182990331689892</v>
      </c>
      <c r="AE1742" s="73" t="n">
        <f aca="false">AE1741*(1+M1742)</f>
        <v>24.0528609823403</v>
      </c>
      <c r="AF1742" s="73" t="n">
        <f aca="false">MAX(AF1741,AE1742)</f>
        <v>24.6141822036946</v>
      </c>
      <c r="AG1742" s="70" t="n">
        <f aca="false">1-AE1742/AF1742</f>
        <v>0.0228047885852596</v>
      </c>
      <c r="AH1742" s="74" t="n">
        <f aca="false">IF(R1742&gt;0,AH1741+1,0)</f>
        <v>18</v>
      </c>
      <c r="AI1742" s="74" t="n">
        <f aca="false">IF(U1742&gt;0,AI1741+1,0)</f>
        <v>18</v>
      </c>
      <c r="AJ1742" s="74" t="n">
        <f aca="false">IF(G1742&gt;0,AJ1741+1,0)</f>
        <v>0</v>
      </c>
      <c r="AK1742" s="74" t="n">
        <f aca="false">IF(G1742&lt;=0,AK1741+1,0)</f>
        <v>2</v>
      </c>
      <c r="AL1742" s="74" t="n">
        <f aca="false">IF(K1742&gt;0,AL1741+1,0)</f>
        <v>0</v>
      </c>
      <c r="AM1742" s="74" t="n">
        <f aca="false">IF(K1742&lt;=0,AM1741+1,0)</f>
        <v>2</v>
      </c>
    </row>
    <row r="1743" customFormat="false" ht="15" hidden="false" customHeight="false" outlineLevel="0" collapsed="false">
      <c r="A1743" s="61" t="n">
        <v>1747</v>
      </c>
      <c r="B1743" s="62" t="n">
        <v>44735.40625</v>
      </c>
      <c r="C1743" s="63" t="n">
        <f aca="false">YEAR(B1743)</f>
        <v>2022</v>
      </c>
      <c r="D1743" s="32" t="s">
        <v>277</v>
      </c>
      <c r="E1743" s="64" t="n">
        <v>15546.55</v>
      </c>
      <c r="F1743" s="65" t="n">
        <v>-0.0051</v>
      </c>
      <c r="G1743" s="66" t="n">
        <v>-79.287405</v>
      </c>
      <c r="H1743" s="67" t="n">
        <f aca="false">E1743+IF(D1743="Long",1,-1)*G1743</f>
        <v>15467.262595</v>
      </c>
      <c r="I1743" s="68" t="n">
        <f aca="false">Assumptions!$B$58</f>
        <v>5.35750011455817</v>
      </c>
      <c r="J1743" s="68" t="n">
        <f aca="false">INDEX(Yearly!$D$5:$D$22,MATCH(C1743,Yearly!$A$5:$A$22,0))</f>
        <v>0.431476519293275</v>
      </c>
      <c r="K1743" s="68" t="n">
        <f aca="false">G1743-I1743-J1743</f>
        <v>-85.0763816338514</v>
      </c>
      <c r="L1743" s="69" t="n">
        <f aca="false">(I1743+J1743)/Assumptions!$B$8</f>
        <v>0.000255257700812932</v>
      </c>
      <c r="M1743" s="70" t="n">
        <f aca="false">F1743-L1743</f>
        <v>-0.00535525770081293</v>
      </c>
      <c r="N1743" s="71" t="n">
        <f aca="false">G1743*Assumptions!$B$7</f>
        <v>-623595.440325</v>
      </c>
      <c r="O1743" s="71" t="n">
        <f aca="false">K1743*Assumptions!$B$7</f>
        <v>-669125.741550242</v>
      </c>
      <c r="P1743" s="68" t="n">
        <f aca="false">P1742+G1743</f>
        <v>31257.735495</v>
      </c>
      <c r="Q1743" s="68" t="n">
        <f aca="false">MAX(Q1742,P1743)</f>
        <v>31607.62997</v>
      </c>
      <c r="R1743" s="68" t="n">
        <f aca="false">Q1743-P1743</f>
        <v>349.894474999994</v>
      </c>
      <c r="S1743" s="68" t="n">
        <f aca="false">S1742+K1743</f>
        <v>21065.2173743712</v>
      </c>
      <c r="T1743" s="68" t="n">
        <f aca="false">MAX(T1742,S1743)</f>
        <v>21525.1024054144</v>
      </c>
      <c r="U1743" s="68" t="n">
        <f aca="false">T1743-S1743</f>
        <v>459.885031043181</v>
      </c>
      <c r="V1743" s="70" t="n">
        <f aca="false">V1742+F1743</f>
        <v>3.84910000000001</v>
      </c>
      <c r="W1743" s="70" t="n">
        <f aca="false">MAX(W1742,V1743)</f>
        <v>3.87120000000001</v>
      </c>
      <c r="X1743" s="70" t="n">
        <f aca="false">W1743-V1743</f>
        <v>0.0220999999999996</v>
      </c>
      <c r="Y1743" s="70" t="n">
        <f aca="false">Y1742+M1743</f>
        <v>3.39967363234943</v>
      </c>
      <c r="Z1743" s="70" t="n">
        <f aca="false">MAX(Z1742,Y1743)</f>
        <v>3.42662352866488</v>
      </c>
      <c r="AA1743" s="70" t="n">
        <f aca="false">Z1743-Y1743</f>
        <v>0.026949896315446</v>
      </c>
      <c r="AB1743" s="72" t="n">
        <f aca="false">AB1742*(1+F1743)</f>
        <v>37.4678127871548</v>
      </c>
      <c r="AC1743" s="73" t="n">
        <f aca="false">MAX(AC1742,AB1743)</f>
        <v>38.3618631724167</v>
      </c>
      <c r="AD1743" s="70" t="n">
        <f aca="false">1-AB1743/AC1743</f>
        <v>0.0233057080998272</v>
      </c>
      <c r="AE1743" s="73" t="n">
        <f aca="false">AE1742*(1+M1743)</f>
        <v>23.9240517133381</v>
      </c>
      <c r="AF1743" s="73" t="n">
        <f aca="false">MAX(AF1742,AE1743)</f>
        <v>24.6141822036946</v>
      </c>
      <c r="AG1743" s="70" t="n">
        <f aca="false">1-AE1743/AF1743</f>
        <v>0.0280379207663859</v>
      </c>
      <c r="AH1743" s="74" t="n">
        <f aca="false">IF(R1743&gt;0,AH1742+1,0)</f>
        <v>19</v>
      </c>
      <c r="AI1743" s="74" t="n">
        <f aca="false">IF(U1743&gt;0,AI1742+1,0)</f>
        <v>19</v>
      </c>
      <c r="AJ1743" s="74" t="n">
        <f aca="false">IF(G1743&gt;0,AJ1742+1,0)</f>
        <v>0</v>
      </c>
      <c r="AK1743" s="74" t="n">
        <f aca="false">IF(G1743&lt;=0,AK1742+1,0)</f>
        <v>3</v>
      </c>
      <c r="AL1743" s="74" t="n">
        <f aca="false">IF(K1743&gt;0,AL1742+1,0)</f>
        <v>0</v>
      </c>
      <c r="AM1743" s="74" t="n">
        <f aca="false">IF(K1743&lt;=0,AM1742+1,0)</f>
        <v>3</v>
      </c>
    </row>
    <row r="1744" customFormat="false" ht="15" hidden="false" customHeight="false" outlineLevel="0" collapsed="false">
      <c r="A1744" s="61" t="n">
        <v>1748</v>
      </c>
      <c r="B1744" s="62" t="n">
        <v>44735.53125</v>
      </c>
      <c r="C1744" s="63" t="n">
        <f aca="false">YEAR(B1744)</f>
        <v>2022</v>
      </c>
      <c r="D1744" s="32" t="s">
        <v>276</v>
      </c>
      <c r="E1744" s="64" t="n">
        <v>15467.65</v>
      </c>
      <c r="F1744" s="65" t="n">
        <v>-0.0034</v>
      </c>
      <c r="G1744" s="66" t="n">
        <v>-52.59001</v>
      </c>
      <c r="H1744" s="67" t="n">
        <f aca="false">E1744+IF(D1744="Long",1,-1)*G1744</f>
        <v>15520.24001</v>
      </c>
      <c r="I1744" s="68" t="n">
        <f aca="false">Assumptions!$B$58</f>
        <v>5.35750011455817</v>
      </c>
      <c r="J1744" s="68" t="n">
        <f aca="false">INDEX(Yearly!$D$5:$D$22,MATCH(C1744,Yearly!$A$5:$A$22,0))</f>
        <v>0.431476519293275</v>
      </c>
      <c r="K1744" s="68" t="n">
        <f aca="false">G1744-I1744-J1744</f>
        <v>-58.3789866338515</v>
      </c>
      <c r="L1744" s="69" t="n">
        <f aca="false">(I1744+J1744)/Assumptions!$B$8</f>
        <v>0.000255257700812932</v>
      </c>
      <c r="M1744" s="70" t="n">
        <f aca="false">F1744-L1744</f>
        <v>-0.00365525770081293</v>
      </c>
      <c r="N1744" s="71" t="n">
        <f aca="false">G1744*Assumptions!$B$7</f>
        <v>-413620.42865</v>
      </c>
      <c r="O1744" s="71" t="n">
        <f aca="false">K1744*Assumptions!$B$7</f>
        <v>-459150.729875242</v>
      </c>
      <c r="P1744" s="68" t="n">
        <f aca="false">P1743+G1744</f>
        <v>31205.145485</v>
      </c>
      <c r="Q1744" s="68" t="n">
        <f aca="false">MAX(Q1743,P1744)</f>
        <v>31607.62997</v>
      </c>
      <c r="R1744" s="68" t="n">
        <f aca="false">Q1744-P1744</f>
        <v>402.484484999994</v>
      </c>
      <c r="S1744" s="68" t="n">
        <f aca="false">S1743+K1744</f>
        <v>21006.8383877374</v>
      </c>
      <c r="T1744" s="68" t="n">
        <f aca="false">MAX(T1743,S1744)</f>
        <v>21525.1024054144</v>
      </c>
      <c r="U1744" s="68" t="n">
        <f aca="false">T1744-S1744</f>
        <v>518.264017677033</v>
      </c>
      <c r="V1744" s="70" t="n">
        <f aca="false">V1743+F1744</f>
        <v>3.84570000000001</v>
      </c>
      <c r="W1744" s="70" t="n">
        <f aca="false">MAX(W1743,V1744)</f>
        <v>3.87120000000001</v>
      </c>
      <c r="X1744" s="70" t="n">
        <f aca="false">W1744-V1744</f>
        <v>0.0254999999999996</v>
      </c>
      <c r="Y1744" s="70" t="n">
        <f aca="false">Y1743+M1744</f>
        <v>3.39601837464862</v>
      </c>
      <c r="Z1744" s="70" t="n">
        <f aca="false">MAX(Z1743,Y1744)</f>
        <v>3.42662352866488</v>
      </c>
      <c r="AA1744" s="70" t="n">
        <f aca="false">Z1744-Y1744</f>
        <v>0.0306051540162589</v>
      </c>
      <c r="AB1744" s="72" t="n">
        <f aca="false">AB1743*(1+F1744)</f>
        <v>37.3404222236785</v>
      </c>
      <c r="AC1744" s="73" t="n">
        <f aca="false">MAX(AC1743,AB1744)</f>
        <v>38.3618631724167</v>
      </c>
      <c r="AD1744" s="70" t="n">
        <f aca="false">1-AB1744/AC1744</f>
        <v>0.0266264686922878</v>
      </c>
      <c r="AE1744" s="73" t="n">
        <f aca="false">AE1743*(1+M1744)</f>
        <v>23.8366031390782</v>
      </c>
      <c r="AF1744" s="73" t="n">
        <f aca="false">MAX(AF1743,AE1744)</f>
        <v>24.6141822036946</v>
      </c>
      <c r="AG1744" s="70" t="n">
        <f aca="false">1-AE1744/AF1744</f>
        <v>0.0315906926414028</v>
      </c>
      <c r="AH1744" s="74" t="n">
        <f aca="false">IF(R1744&gt;0,AH1743+1,0)</f>
        <v>20</v>
      </c>
      <c r="AI1744" s="74" t="n">
        <f aca="false">IF(U1744&gt;0,AI1743+1,0)</f>
        <v>20</v>
      </c>
      <c r="AJ1744" s="74" t="n">
        <f aca="false">IF(G1744&gt;0,AJ1743+1,0)</f>
        <v>0</v>
      </c>
      <c r="AK1744" s="74" t="n">
        <f aca="false">IF(G1744&lt;=0,AK1743+1,0)</f>
        <v>4</v>
      </c>
      <c r="AL1744" s="74" t="n">
        <f aca="false">IF(K1744&gt;0,AL1743+1,0)</f>
        <v>0</v>
      </c>
      <c r="AM1744" s="74" t="n">
        <f aca="false">IF(K1744&lt;=0,AM1743+1,0)</f>
        <v>4</v>
      </c>
    </row>
    <row r="1745" customFormat="false" ht="15" hidden="false" customHeight="false" outlineLevel="0" collapsed="false">
      <c r="A1745" s="61" t="n">
        <v>1749</v>
      </c>
      <c r="B1745" s="62" t="n">
        <v>44735.5993055556</v>
      </c>
      <c r="C1745" s="63" t="n">
        <f aca="false">YEAR(B1745)</f>
        <v>2022</v>
      </c>
      <c r="D1745" s="32" t="s">
        <v>277</v>
      </c>
      <c r="E1745" s="64" t="n">
        <v>15519.5</v>
      </c>
      <c r="F1745" s="65" t="n">
        <v>0.0144</v>
      </c>
      <c r="G1745" s="66" t="n">
        <v>223.4808</v>
      </c>
      <c r="H1745" s="67" t="n">
        <f aca="false">E1745+IF(D1745="Long",1,-1)*G1745</f>
        <v>15742.9808</v>
      </c>
      <c r="I1745" s="68" t="n">
        <f aca="false">Assumptions!$B$58</f>
        <v>5.35750011455817</v>
      </c>
      <c r="J1745" s="68" t="n">
        <f aca="false">INDEX(Yearly!$D$5:$D$22,MATCH(C1745,Yearly!$A$5:$A$22,0))</f>
        <v>0.431476519293275</v>
      </c>
      <c r="K1745" s="68" t="n">
        <f aca="false">G1745-I1745-J1745</f>
        <v>217.691823366149</v>
      </c>
      <c r="L1745" s="69" t="n">
        <f aca="false">(I1745+J1745)/Assumptions!$B$8</f>
        <v>0.000255257700812932</v>
      </c>
      <c r="M1745" s="70" t="n">
        <f aca="false">F1745-L1745</f>
        <v>0.0141447422991871</v>
      </c>
      <c r="N1745" s="71" t="n">
        <f aca="false">G1745*Assumptions!$B$7</f>
        <v>1757676.492</v>
      </c>
      <c r="O1745" s="71" t="n">
        <f aca="false">K1745*Assumptions!$B$7</f>
        <v>1712146.19077476</v>
      </c>
      <c r="P1745" s="68" t="n">
        <f aca="false">P1744+G1745</f>
        <v>31428.626285</v>
      </c>
      <c r="Q1745" s="68" t="n">
        <f aca="false">MAX(Q1744,P1745)</f>
        <v>31607.62997</v>
      </c>
      <c r="R1745" s="68" t="n">
        <f aca="false">Q1745-P1745</f>
        <v>179.003684999992</v>
      </c>
      <c r="S1745" s="68" t="n">
        <f aca="false">S1744+K1745</f>
        <v>21224.5302111035</v>
      </c>
      <c r="T1745" s="68" t="n">
        <f aca="false">MAX(T1744,S1745)</f>
        <v>21525.1024054144</v>
      </c>
      <c r="U1745" s="68" t="n">
        <f aca="false">T1745-S1745</f>
        <v>300.572194310884</v>
      </c>
      <c r="V1745" s="70" t="n">
        <f aca="false">V1744+F1745</f>
        <v>3.86010000000001</v>
      </c>
      <c r="W1745" s="70" t="n">
        <f aca="false">MAX(W1744,V1745)</f>
        <v>3.87120000000001</v>
      </c>
      <c r="X1745" s="70" t="n">
        <f aca="false">W1745-V1745</f>
        <v>0.0110999999999994</v>
      </c>
      <c r="Y1745" s="70" t="n">
        <f aca="false">Y1744+M1745</f>
        <v>3.4101631169478</v>
      </c>
      <c r="Z1745" s="70" t="n">
        <f aca="false">MAX(Z1744,Y1745)</f>
        <v>3.42662352866488</v>
      </c>
      <c r="AA1745" s="70" t="n">
        <f aca="false">Z1745-Y1745</f>
        <v>0.0164604117170719</v>
      </c>
      <c r="AB1745" s="72" t="n">
        <f aca="false">AB1744*(1+F1745)</f>
        <v>37.8781243036995</v>
      </c>
      <c r="AC1745" s="73" t="n">
        <f aca="false">MAX(AC1744,AB1745)</f>
        <v>38.3618631724167</v>
      </c>
      <c r="AD1745" s="70" t="n">
        <f aca="false">1-AB1745/AC1745</f>
        <v>0.0126098898414567</v>
      </c>
      <c r="AE1745" s="73" t="n">
        <f aca="false">AE1744*(1+M1745)</f>
        <v>24.1737657477685</v>
      </c>
      <c r="AF1745" s="73" t="n">
        <f aca="false">MAX(AF1744,AE1745)</f>
        <v>24.6141822036946</v>
      </c>
      <c r="AG1745" s="70" t="n">
        <f aca="false">1-AE1745/AF1745</f>
        <v>0.0178927925486811</v>
      </c>
      <c r="AH1745" s="74" t="n">
        <f aca="false">IF(R1745&gt;0,AH1744+1,0)</f>
        <v>21</v>
      </c>
      <c r="AI1745" s="74" t="n">
        <f aca="false">IF(U1745&gt;0,AI1744+1,0)</f>
        <v>21</v>
      </c>
      <c r="AJ1745" s="74" t="n">
        <f aca="false">IF(G1745&gt;0,AJ1744+1,0)</f>
        <v>1</v>
      </c>
      <c r="AK1745" s="74" t="n">
        <f aca="false">IF(G1745&lt;=0,AK1744+1,0)</f>
        <v>0</v>
      </c>
      <c r="AL1745" s="74" t="n">
        <f aca="false">IF(K1745&gt;0,AL1744+1,0)</f>
        <v>1</v>
      </c>
      <c r="AM1745" s="74" t="n">
        <f aca="false">IF(K1745&lt;=0,AM1744+1,0)</f>
        <v>0</v>
      </c>
    </row>
    <row r="1746" customFormat="false" ht="15" hidden="false" customHeight="false" outlineLevel="0" collapsed="false">
      <c r="A1746" s="61" t="n">
        <v>1750</v>
      </c>
      <c r="B1746" s="62" t="n">
        <v>44741.40625</v>
      </c>
      <c r="C1746" s="63" t="n">
        <f aca="false">YEAR(B1746)</f>
        <v>2022</v>
      </c>
      <c r="D1746" s="32" t="s">
        <v>276</v>
      </c>
      <c r="E1746" s="64" t="n">
        <v>15742.3</v>
      </c>
      <c r="F1746" s="65" t="n">
        <v>-0.0031</v>
      </c>
      <c r="G1746" s="66" t="n">
        <v>-48.80113</v>
      </c>
      <c r="H1746" s="67" t="n">
        <f aca="false">E1746+IF(D1746="Long",1,-1)*G1746</f>
        <v>15791.10113</v>
      </c>
      <c r="I1746" s="68" t="n">
        <f aca="false">Assumptions!$B$58</f>
        <v>5.35750011455817</v>
      </c>
      <c r="J1746" s="68" t="n">
        <f aca="false">INDEX(Yearly!$D$5:$D$22,MATCH(C1746,Yearly!$A$5:$A$22,0))</f>
        <v>0.431476519293275</v>
      </c>
      <c r="K1746" s="68" t="n">
        <f aca="false">G1746-I1746-J1746</f>
        <v>-54.5901066338515</v>
      </c>
      <c r="L1746" s="69" t="n">
        <f aca="false">(I1746+J1746)/Assumptions!$B$8</f>
        <v>0.000255257700812932</v>
      </c>
      <c r="M1746" s="70" t="n">
        <f aca="false">F1746-L1746</f>
        <v>-0.00335525770081293</v>
      </c>
      <c r="N1746" s="71" t="n">
        <f aca="false">G1746*Assumptions!$B$7</f>
        <v>-383820.88745</v>
      </c>
      <c r="O1746" s="71" t="n">
        <f aca="false">K1746*Assumptions!$B$7</f>
        <v>-429351.188675242</v>
      </c>
      <c r="P1746" s="68" t="n">
        <f aca="false">P1745+G1746</f>
        <v>31379.825155</v>
      </c>
      <c r="Q1746" s="68" t="n">
        <f aca="false">MAX(Q1745,P1746)</f>
        <v>31607.62997</v>
      </c>
      <c r="R1746" s="68" t="n">
        <f aca="false">Q1746-P1746</f>
        <v>227.804814999992</v>
      </c>
      <c r="S1746" s="68" t="n">
        <f aca="false">S1745+K1746</f>
        <v>21169.9401044697</v>
      </c>
      <c r="T1746" s="68" t="n">
        <f aca="false">MAX(T1745,S1746)</f>
        <v>21525.1024054144</v>
      </c>
      <c r="U1746" s="68" t="n">
        <f aca="false">T1746-S1746</f>
        <v>355.162300944736</v>
      </c>
      <c r="V1746" s="70" t="n">
        <f aca="false">V1745+F1746</f>
        <v>3.85700000000001</v>
      </c>
      <c r="W1746" s="70" t="n">
        <f aca="false">MAX(W1745,V1746)</f>
        <v>3.87120000000001</v>
      </c>
      <c r="X1746" s="70" t="n">
        <f aca="false">W1746-V1746</f>
        <v>0.0141999999999993</v>
      </c>
      <c r="Y1746" s="70" t="n">
        <f aca="false">Y1745+M1746</f>
        <v>3.40680785924699</v>
      </c>
      <c r="Z1746" s="70" t="n">
        <f aca="false">MAX(Z1745,Y1746)</f>
        <v>3.42662352866488</v>
      </c>
      <c r="AA1746" s="70" t="n">
        <f aca="false">Z1746-Y1746</f>
        <v>0.019815669417885</v>
      </c>
      <c r="AB1746" s="72" t="n">
        <f aca="false">AB1745*(1+F1746)</f>
        <v>37.760702118358</v>
      </c>
      <c r="AC1746" s="73" t="n">
        <f aca="false">MAX(AC1745,AB1746)</f>
        <v>38.3618631724167</v>
      </c>
      <c r="AD1746" s="70" t="n">
        <f aca="false">1-AB1746/AC1746</f>
        <v>0.0156707991829482</v>
      </c>
      <c r="AE1746" s="73" t="n">
        <f aca="false">AE1745*(1+M1746)</f>
        <v>24.0926565340856</v>
      </c>
      <c r="AF1746" s="73" t="n">
        <f aca="false">MAX(AF1745,AE1746)</f>
        <v>24.6141822036946</v>
      </c>
      <c r="AG1746" s="70" t="n">
        <f aca="false">1-AE1746/AF1746</f>
        <v>0.021188015319506</v>
      </c>
      <c r="AH1746" s="74" t="n">
        <f aca="false">IF(R1746&gt;0,AH1745+1,0)</f>
        <v>22</v>
      </c>
      <c r="AI1746" s="74" t="n">
        <f aca="false">IF(U1746&gt;0,AI1745+1,0)</f>
        <v>22</v>
      </c>
      <c r="AJ1746" s="74" t="n">
        <f aca="false">IF(G1746&gt;0,AJ1745+1,0)</f>
        <v>0</v>
      </c>
      <c r="AK1746" s="74" t="n">
        <f aca="false">IF(G1746&lt;=0,AK1745+1,0)</f>
        <v>1</v>
      </c>
      <c r="AL1746" s="74" t="n">
        <f aca="false">IF(K1746&gt;0,AL1745+1,0)</f>
        <v>0</v>
      </c>
      <c r="AM1746" s="74" t="n">
        <f aca="false">IF(K1746&lt;=0,AM1745+1,0)</f>
        <v>1</v>
      </c>
    </row>
    <row r="1747" customFormat="false" ht="15" hidden="false" customHeight="false" outlineLevel="0" collapsed="false">
      <c r="A1747" s="61" t="n">
        <v>1751</v>
      </c>
      <c r="B1747" s="62" t="n">
        <v>44741.4895833333</v>
      </c>
      <c r="C1747" s="63" t="n">
        <f aca="false">YEAR(B1747)</f>
        <v>2022</v>
      </c>
      <c r="D1747" s="32" t="s">
        <v>277</v>
      </c>
      <c r="E1747" s="64" t="n">
        <v>15790.75</v>
      </c>
      <c r="F1747" s="65" t="n">
        <v>-0.0052</v>
      </c>
      <c r="G1747" s="66" t="n">
        <v>-82.1119</v>
      </c>
      <c r="H1747" s="67" t="n">
        <f aca="false">E1747+IF(D1747="Long",1,-1)*G1747</f>
        <v>15708.6381</v>
      </c>
      <c r="I1747" s="68" t="n">
        <f aca="false">Assumptions!$B$58</f>
        <v>5.35750011455817</v>
      </c>
      <c r="J1747" s="68" t="n">
        <f aca="false">INDEX(Yearly!$D$5:$D$22,MATCH(C1747,Yearly!$A$5:$A$22,0))</f>
        <v>0.431476519293275</v>
      </c>
      <c r="K1747" s="68" t="n">
        <f aca="false">G1747-I1747-J1747</f>
        <v>-87.9008766338514</v>
      </c>
      <c r="L1747" s="69" t="n">
        <f aca="false">(I1747+J1747)/Assumptions!$B$8</f>
        <v>0.000255257700812932</v>
      </c>
      <c r="M1747" s="70" t="n">
        <f aca="false">F1747-L1747</f>
        <v>-0.00545525770081293</v>
      </c>
      <c r="N1747" s="71" t="n">
        <f aca="false">G1747*Assumptions!$B$7</f>
        <v>-645810.0935</v>
      </c>
      <c r="O1747" s="71" t="n">
        <f aca="false">K1747*Assumptions!$B$7</f>
        <v>-691340.394725242</v>
      </c>
      <c r="P1747" s="68" t="n">
        <f aca="false">P1746+G1747</f>
        <v>31297.713255</v>
      </c>
      <c r="Q1747" s="68" t="n">
        <f aca="false">MAX(Q1746,P1747)</f>
        <v>31607.62997</v>
      </c>
      <c r="R1747" s="68" t="n">
        <f aca="false">Q1747-P1747</f>
        <v>309.916714999992</v>
      </c>
      <c r="S1747" s="68" t="n">
        <f aca="false">S1746+K1747</f>
        <v>21082.0392278358</v>
      </c>
      <c r="T1747" s="68" t="n">
        <f aca="false">MAX(T1746,S1747)</f>
        <v>21525.1024054144</v>
      </c>
      <c r="U1747" s="68" t="n">
        <f aca="false">T1747-S1747</f>
        <v>443.063177578588</v>
      </c>
      <c r="V1747" s="70" t="n">
        <f aca="false">V1746+F1747</f>
        <v>3.85180000000001</v>
      </c>
      <c r="W1747" s="70" t="n">
        <f aca="false">MAX(W1746,V1747)</f>
        <v>3.87120000000001</v>
      </c>
      <c r="X1747" s="70" t="n">
        <f aca="false">W1747-V1747</f>
        <v>0.0193999999999992</v>
      </c>
      <c r="Y1747" s="70" t="n">
        <f aca="false">Y1746+M1747</f>
        <v>3.40135260154618</v>
      </c>
      <c r="Z1747" s="70" t="n">
        <f aca="false">MAX(Z1746,Y1747)</f>
        <v>3.42662352866488</v>
      </c>
      <c r="AA1747" s="70" t="n">
        <f aca="false">Z1747-Y1747</f>
        <v>0.0252709271186982</v>
      </c>
      <c r="AB1747" s="72" t="n">
        <f aca="false">AB1746*(1+F1747)</f>
        <v>37.5643464673426</v>
      </c>
      <c r="AC1747" s="73" t="n">
        <f aca="false">MAX(AC1746,AB1747)</f>
        <v>38.3618631724167</v>
      </c>
      <c r="AD1747" s="70" t="n">
        <f aca="false">1-AB1747/AC1747</f>
        <v>0.0207893110271968</v>
      </c>
      <c r="AE1747" s="73" t="n">
        <f aca="false">AE1746*(1+M1747)</f>
        <v>23.961224883995</v>
      </c>
      <c r="AF1747" s="73" t="n">
        <f aca="false">MAX(AF1746,AE1747)</f>
        <v>24.6141822036946</v>
      </c>
      <c r="AG1747" s="70" t="n">
        <f aca="false">1-AE1747/AF1747</f>
        <v>0.0265276869365823</v>
      </c>
      <c r="AH1747" s="74" t="n">
        <f aca="false">IF(R1747&gt;0,AH1746+1,0)</f>
        <v>23</v>
      </c>
      <c r="AI1747" s="74" t="n">
        <f aca="false">IF(U1747&gt;0,AI1746+1,0)</f>
        <v>23</v>
      </c>
      <c r="AJ1747" s="74" t="n">
        <f aca="false">IF(G1747&gt;0,AJ1746+1,0)</f>
        <v>0</v>
      </c>
      <c r="AK1747" s="74" t="n">
        <f aca="false">IF(G1747&lt;=0,AK1746+1,0)</f>
        <v>2</v>
      </c>
      <c r="AL1747" s="74" t="n">
        <f aca="false">IF(K1747&gt;0,AL1746+1,0)</f>
        <v>0</v>
      </c>
      <c r="AM1747" s="74" t="n">
        <f aca="false">IF(K1747&lt;=0,AM1746+1,0)</f>
        <v>2</v>
      </c>
    </row>
    <row r="1748" customFormat="false" ht="15" hidden="false" customHeight="false" outlineLevel="0" collapsed="false">
      <c r="A1748" s="61" t="n">
        <v>1752</v>
      </c>
      <c r="B1748" s="62" t="n">
        <v>44743.3854166667</v>
      </c>
      <c r="C1748" s="63" t="n">
        <f aca="false">YEAR(B1748)</f>
        <v>2022</v>
      </c>
      <c r="D1748" s="32" t="s">
        <v>276</v>
      </c>
      <c r="E1748" s="64" t="n">
        <v>15708.3</v>
      </c>
      <c r="F1748" s="65" t="n">
        <v>-0.0024</v>
      </c>
      <c r="G1748" s="66" t="n">
        <v>-37.69992</v>
      </c>
      <c r="H1748" s="67" t="n">
        <f aca="false">E1748+IF(D1748="Long",1,-1)*G1748</f>
        <v>15745.99992</v>
      </c>
      <c r="I1748" s="68" t="n">
        <f aca="false">Assumptions!$B$58</f>
        <v>5.35750011455817</v>
      </c>
      <c r="J1748" s="68" t="n">
        <f aca="false">INDEX(Yearly!$D$5:$D$22,MATCH(C1748,Yearly!$A$5:$A$22,0))</f>
        <v>0.431476519293275</v>
      </c>
      <c r="K1748" s="68" t="n">
        <f aca="false">G1748-I1748-J1748</f>
        <v>-43.4888966338514</v>
      </c>
      <c r="L1748" s="69" t="n">
        <f aca="false">(I1748+J1748)/Assumptions!$B$8</f>
        <v>0.000255257700812932</v>
      </c>
      <c r="M1748" s="70" t="n">
        <f aca="false">F1748-L1748</f>
        <v>-0.00265525770081293</v>
      </c>
      <c r="N1748" s="71" t="n">
        <f aca="false">G1748*Assumptions!$B$7</f>
        <v>-296509.8708</v>
      </c>
      <c r="O1748" s="71" t="n">
        <f aca="false">K1748*Assumptions!$B$7</f>
        <v>-342040.172025242</v>
      </c>
      <c r="P1748" s="68" t="n">
        <f aca="false">P1747+G1748</f>
        <v>31260.013335</v>
      </c>
      <c r="Q1748" s="68" t="n">
        <f aca="false">MAX(Q1747,P1748)</f>
        <v>31607.62997</v>
      </c>
      <c r="R1748" s="68" t="n">
        <f aca="false">Q1748-P1748</f>
        <v>347.616634999991</v>
      </c>
      <c r="S1748" s="68" t="n">
        <f aca="false">S1747+K1748</f>
        <v>21038.5503312019</v>
      </c>
      <c r="T1748" s="68" t="n">
        <f aca="false">MAX(T1747,S1748)</f>
        <v>21525.1024054144</v>
      </c>
      <c r="U1748" s="68" t="n">
        <f aca="false">T1748-S1748</f>
        <v>486.552074212439</v>
      </c>
      <c r="V1748" s="70" t="n">
        <f aca="false">V1747+F1748</f>
        <v>3.84940000000001</v>
      </c>
      <c r="W1748" s="70" t="n">
        <f aca="false">MAX(W1747,V1748)</f>
        <v>3.87120000000001</v>
      </c>
      <c r="X1748" s="70" t="n">
        <f aca="false">W1748-V1748</f>
        <v>0.0217999999999994</v>
      </c>
      <c r="Y1748" s="70" t="n">
        <f aca="false">Y1747+M1748</f>
        <v>3.39869734384536</v>
      </c>
      <c r="Z1748" s="70" t="n">
        <f aca="false">MAX(Z1747,Y1748)</f>
        <v>3.42662352866488</v>
      </c>
      <c r="AA1748" s="70" t="n">
        <f aca="false">Z1748-Y1748</f>
        <v>0.0279261848195111</v>
      </c>
      <c r="AB1748" s="72" t="n">
        <f aca="false">AB1747*(1+F1748)</f>
        <v>37.4741920358209</v>
      </c>
      <c r="AC1748" s="73" t="n">
        <f aca="false">MAX(AC1747,AB1748)</f>
        <v>38.3618631724167</v>
      </c>
      <c r="AD1748" s="70" t="n">
        <f aca="false">1-AB1748/AC1748</f>
        <v>0.0231394166807315</v>
      </c>
      <c r="AE1748" s="73" t="n">
        <f aca="false">AE1747*(1+M1748)</f>
        <v>23.8976016571009</v>
      </c>
      <c r="AF1748" s="73" t="n">
        <f aca="false">MAX(AF1747,AE1748)</f>
        <v>24.6141822036946</v>
      </c>
      <c r="AG1748" s="70" t="n">
        <f aca="false">1-AE1748/AF1748</f>
        <v>0.0291125067923722</v>
      </c>
      <c r="AH1748" s="74" t="n">
        <f aca="false">IF(R1748&gt;0,AH1747+1,0)</f>
        <v>24</v>
      </c>
      <c r="AI1748" s="74" t="n">
        <f aca="false">IF(U1748&gt;0,AI1747+1,0)</f>
        <v>24</v>
      </c>
      <c r="AJ1748" s="74" t="n">
        <f aca="false">IF(G1748&gt;0,AJ1747+1,0)</f>
        <v>0</v>
      </c>
      <c r="AK1748" s="74" t="n">
        <f aca="false">IF(G1748&lt;=0,AK1747+1,0)</f>
        <v>3</v>
      </c>
      <c r="AL1748" s="74" t="n">
        <f aca="false">IF(K1748&gt;0,AL1747+1,0)</f>
        <v>0</v>
      </c>
      <c r="AM1748" s="74" t="n">
        <f aca="false">IF(K1748&lt;=0,AM1747+1,0)</f>
        <v>3</v>
      </c>
    </row>
    <row r="1749" customFormat="false" ht="15" hidden="false" customHeight="false" outlineLevel="0" collapsed="false">
      <c r="A1749" s="61" t="n">
        <v>1753</v>
      </c>
      <c r="B1749" s="62" t="n">
        <v>44743.6354166667</v>
      </c>
      <c r="C1749" s="63" t="n">
        <f aca="false">YEAR(B1749)</f>
        <v>2022</v>
      </c>
      <c r="D1749" s="32" t="s">
        <v>277</v>
      </c>
      <c r="E1749" s="64" t="n">
        <v>15746.7</v>
      </c>
      <c r="F1749" s="65" t="n">
        <v>-0.0034</v>
      </c>
      <c r="G1749" s="66" t="n">
        <v>-53.53878</v>
      </c>
      <c r="H1749" s="67" t="n">
        <f aca="false">E1749+IF(D1749="Long",1,-1)*G1749</f>
        <v>15693.16122</v>
      </c>
      <c r="I1749" s="68" t="n">
        <f aca="false">Assumptions!$B$58</f>
        <v>5.35750011455817</v>
      </c>
      <c r="J1749" s="68" t="n">
        <f aca="false">INDEX(Yearly!$D$5:$D$22,MATCH(C1749,Yearly!$A$5:$A$22,0))</f>
        <v>0.431476519293275</v>
      </c>
      <c r="K1749" s="68" t="n">
        <f aca="false">G1749-I1749-J1749</f>
        <v>-59.3277566338515</v>
      </c>
      <c r="L1749" s="69" t="n">
        <f aca="false">(I1749+J1749)/Assumptions!$B$8</f>
        <v>0.000255257700812932</v>
      </c>
      <c r="M1749" s="70" t="n">
        <f aca="false">F1749-L1749</f>
        <v>-0.00365525770081293</v>
      </c>
      <c r="N1749" s="71" t="n">
        <f aca="false">G1749*Assumptions!$B$7</f>
        <v>-421082.5047</v>
      </c>
      <c r="O1749" s="71" t="n">
        <f aca="false">K1749*Assumptions!$B$7</f>
        <v>-466612.805925242</v>
      </c>
      <c r="P1749" s="68" t="n">
        <f aca="false">P1748+G1749</f>
        <v>31206.474555</v>
      </c>
      <c r="Q1749" s="68" t="n">
        <f aca="false">MAX(Q1748,P1749)</f>
        <v>31607.62997</v>
      </c>
      <c r="R1749" s="68" t="n">
        <f aca="false">Q1749-P1749</f>
        <v>401.15541499999</v>
      </c>
      <c r="S1749" s="68" t="n">
        <f aca="false">S1748+K1749</f>
        <v>20979.2225745681</v>
      </c>
      <c r="T1749" s="68" t="n">
        <f aca="false">MAX(T1748,S1749)</f>
        <v>21525.1024054144</v>
      </c>
      <c r="U1749" s="68" t="n">
        <f aca="false">T1749-S1749</f>
        <v>545.87983084629</v>
      </c>
      <c r="V1749" s="70" t="n">
        <f aca="false">V1748+F1749</f>
        <v>3.84600000000001</v>
      </c>
      <c r="W1749" s="70" t="n">
        <f aca="false">MAX(W1748,V1749)</f>
        <v>3.87120000000001</v>
      </c>
      <c r="X1749" s="70" t="n">
        <f aca="false">W1749-V1749</f>
        <v>0.0251999999999994</v>
      </c>
      <c r="Y1749" s="70" t="n">
        <f aca="false">Y1748+M1749</f>
        <v>3.39504208614455</v>
      </c>
      <c r="Z1749" s="70" t="n">
        <f aca="false">MAX(Z1748,Y1749)</f>
        <v>3.42662352866488</v>
      </c>
      <c r="AA1749" s="70" t="n">
        <f aca="false">Z1749-Y1749</f>
        <v>0.031581442520324</v>
      </c>
      <c r="AB1749" s="72" t="n">
        <f aca="false">AB1748*(1+F1749)</f>
        <v>37.3467797828992</v>
      </c>
      <c r="AC1749" s="73" t="n">
        <f aca="false">MAX(AC1748,AB1749)</f>
        <v>38.3618631724167</v>
      </c>
      <c r="AD1749" s="70" t="n">
        <f aca="false">1-AB1749/AC1749</f>
        <v>0.0264607426640169</v>
      </c>
      <c r="AE1749" s="73" t="n">
        <f aca="false">AE1748*(1+M1749)</f>
        <v>23.8102497646128</v>
      </c>
      <c r="AF1749" s="73" t="n">
        <f aca="false">MAX(AF1748,AE1749)</f>
        <v>24.6141822036946</v>
      </c>
      <c r="AG1749" s="70" t="n">
        <f aca="false">1-AE1749/AF1749</f>
        <v>0.0326613507785424</v>
      </c>
      <c r="AH1749" s="74" t="n">
        <f aca="false">IF(R1749&gt;0,AH1748+1,0)</f>
        <v>25</v>
      </c>
      <c r="AI1749" s="74" t="n">
        <f aca="false">IF(U1749&gt;0,AI1748+1,0)</f>
        <v>25</v>
      </c>
      <c r="AJ1749" s="74" t="n">
        <f aca="false">IF(G1749&gt;0,AJ1748+1,0)</f>
        <v>0</v>
      </c>
      <c r="AK1749" s="74" t="n">
        <f aca="false">IF(G1749&lt;=0,AK1748+1,0)</f>
        <v>4</v>
      </c>
      <c r="AL1749" s="74" t="n">
        <f aca="false">IF(K1749&gt;0,AL1748+1,0)</f>
        <v>0</v>
      </c>
      <c r="AM1749" s="74" t="n">
        <f aca="false">IF(K1749&lt;=0,AM1748+1,0)</f>
        <v>4</v>
      </c>
    </row>
    <row r="1750" customFormat="false" ht="15" hidden="false" customHeight="false" outlineLevel="0" collapsed="false">
      <c r="A1750" s="61" t="n">
        <v>1754</v>
      </c>
      <c r="B1750" s="62" t="n">
        <v>44746.4395833333</v>
      </c>
      <c r="C1750" s="63" t="n">
        <f aca="false">YEAR(B1750)</f>
        <v>2022</v>
      </c>
      <c r="D1750" s="32" t="s">
        <v>276</v>
      </c>
      <c r="E1750" s="64" t="n">
        <v>15693.3</v>
      </c>
      <c r="F1750" s="65" t="n">
        <v>-0.0026</v>
      </c>
      <c r="G1750" s="66" t="n">
        <v>-40.80258</v>
      </c>
      <c r="H1750" s="67" t="n">
        <f aca="false">E1750+IF(D1750="Long",1,-1)*G1750</f>
        <v>15734.10258</v>
      </c>
      <c r="I1750" s="68" t="n">
        <f aca="false">Assumptions!$B$58</f>
        <v>5.35750011455817</v>
      </c>
      <c r="J1750" s="68" t="n">
        <f aca="false">INDEX(Yearly!$D$5:$D$22,MATCH(C1750,Yearly!$A$5:$A$22,0))</f>
        <v>0.431476519293275</v>
      </c>
      <c r="K1750" s="68" t="n">
        <f aca="false">G1750-I1750-J1750</f>
        <v>-46.5915566338515</v>
      </c>
      <c r="L1750" s="69" t="n">
        <f aca="false">(I1750+J1750)/Assumptions!$B$8</f>
        <v>0.000255257700812932</v>
      </c>
      <c r="M1750" s="70" t="n">
        <f aca="false">F1750-L1750</f>
        <v>-0.00285525770081293</v>
      </c>
      <c r="N1750" s="71" t="n">
        <f aca="false">G1750*Assumptions!$B$7</f>
        <v>-320912.2917</v>
      </c>
      <c r="O1750" s="71" t="n">
        <f aca="false">K1750*Assumptions!$B$7</f>
        <v>-366442.592925242</v>
      </c>
      <c r="P1750" s="68" t="n">
        <f aca="false">P1749+G1750</f>
        <v>31165.671975</v>
      </c>
      <c r="Q1750" s="68" t="n">
        <f aca="false">MAX(Q1749,P1750)</f>
        <v>31607.62997</v>
      </c>
      <c r="R1750" s="68" t="n">
        <f aca="false">Q1750-P1750</f>
        <v>441.95799499999</v>
      </c>
      <c r="S1750" s="68" t="n">
        <f aca="false">S1749+K1750</f>
        <v>20932.6310179342</v>
      </c>
      <c r="T1750" s="68" t="n">
        <f aca="false">MAX(T1749,S1750)</f>
        <v>21525.1024054144</v>
      </c>
      <c r="U1750" s="68" t="n">
        <f aca="false">T1750-S1750</f>
        <v>592.471387480142</v>
      </c>
      <c r="V1750" s="70" t="n">
        <f aca="false">V1749+F1750</f>
        <v>3.84340000000001</v>
      </c>
      <c r="W1750" s="70" t="n">
        <f aca="false">MAX(W1749,V1750)</f>
        <v>3.87120000000001</v>
      </c>
      <c r="X1750" s="70" t="n">
        <f aca="false">W1750-V1750</f>
        <v>0.0277999999999996</v>
      </c>
      <c r="Y1750" s="70" t="n">
        <f aca="false">Y1749+M1750</f>
        <v>3.39218682844374</v>
      </c>
      <c r="Z1750" s="70" t="n">
        <f aca="false">MAX(Z1749,Y1750)</f>
        <v>3.42662352866488</v>
      </c>
      <c r="AA1750" s="70" t="n">
        <f aca="false">Z1750-Y1750</f>
        <v>0.034436700221137</v>
      </c>
      <c r="AB1750" s="72" t="n">
        <f aca="false">AB1749*(1+F1750)</f>
        <v>37.2496781554636</v>
      </c>
      <c r="AC1750" s="73" t="n">
        <f aca="false">MAX(AC1749,AB1750)</f>
        <v>38.3618631724167</v>
      </c>
      <c r="AD1750" s="70" t="n">
        <f aca="false">1-AB1750/AC1750</f>
        <v>0.0289919447330905</v>
      </c>
      <c r="AE1750" s="73" t="n">
        <f aca="false">AE1749*(1+M1750)</f>
        <v>23.7422653656141</v>
      </c>
      <c r="AF1750" s="73" t="n">
        <f aca="false">MAX(AF1749,AE1750)</f>
        <v>24.6141822036946</v>
      </c>
      <c r="AG1750" s="70" t="n">
        <f aca="false">1-AE1750/AF1750</f>
        <v>0.035423351906026</v>
      </c>
      <c r="AH1750" s="74" t="n">
        <f aca="false">IF(R1750&gt;0,AH1749+1,0)</f>
        <v>26</v>
      </c>
      <c r="AI1750" s="74" t="n">
        <f aca="false">IF(U1750&gt;0,AI1749+1,0)</f>
        <v>26</v>
      </c>
      <c r="AJ1750" s="74" t="n">
        <f aca="false">IF(G1750&gt;0,AJ1749+1,0)</f>
        <v>0</v>
      </c>
      <c r="AK1750" s="74" t="n">
        <f aca="false">IF(G1750&lt;=0,AK1749+1,0)</f>
        <v>5</v>
      </c>
      <c r="AL1750" s="74" t="n">
        <f aca="false">IF(K1750&gt;0,AL1749+1,0)</f>
        <v>0</v>
      </c>
      <c r="AM1750" s="74" t="n">
        <f aca="false">IF(K1750&lt;=0,AM1749+1,0)</f>
        <v>5</v>
      </c>
    </row>
    <row r="1751" customFormat="false" ht="15" hidden="false" customHeight="false" outlineLevel="0" collapsed="false">
      <c r="A1751" s="61" t="n">
        <v>1755</v>
      </c>
      <c r="B1751" s="62" t="n">
        <v>44746.46875</v>
      </c>
      <c r="C1751" s="63" t="n">
        <f aca="false">YEAR(B1751)</f>
        <v>2022</v>
      </c>
      <c r="D1751" s="32" t="s">
        <v>277</v>
      </c>
      <c r="E1751" s="64" t="n">
        <v>15734.35</v>
      </c>
      <c r="F1751" s="65" t="n">
        <v>0.0061</v>
      </c>
      <c r="G1751" s="66" t="n">
        <v>95.979535</v>
      </c>
      <c r="H1751" s="67" t="n">
        <f aca="false">E1751+IF(D1751="Long",1,-1)*G1751</f>
        <v>15830.329535</v>
      </c>
      <c r="I1751" s="68" t="n">
        <f aca="false">Assumptions!$B$58</f>
        <v>5.35750011455817</v>
      </c>
      <c r="J1751" s="68" t="n">
        <f aca="false">INDEX(Yearly!$D$5:$D$22,MATCH(C1751,Yearly!$A$5:$A$22,0))</f>
        <v>0.431476519293275</v>
      </c>
      <c r="K1751" s="68" t="n">
        <f aca="false">G1751-I1751-J1751</f>
        <v>90.1905583661486</v>
      </c>
      <c r="L1751" s="69" t="n">
        <f aca="false">(I1751+J1751)/Assumptions!$B$8</f>
        <v>0.000255257700812932</v>
      </c>
      <c r="M1751" s="70" t="n">
        <f aca="false">F1751-L1751</f>
        <v>0.00584474229918707</v>
      </c>
      <c r="N1751" s="71" t="n">
        <f aca="false">G1751*Assumptions!$B$7</f>
        <v>754879.042775</v>
      </c>
      <c r="O1751" s="71" t="n">
        <f aca="false">K1751*Assumptions!$B$7</f>
        <v>709348.741549759</v>
      </c>
      <c r="P1751" s="68" t="n">
        <f aca="false">P1750+G1751</f>
        <v>31261.65151</v>
      </c>
      <c r="Q1751" s="68" t="n">
        <f aca="false">MAX(Q1750,P1751)</f>
        <v>31607.62997</v>
      </c>
      <c r="R1751" s="68" t="n">
        <f aca="false">Q1751-P1751</f>
        <v>345.978459999991</v>
      </c>
      <c r="S1751" s="68" t="n">
        <f aca="false">S1750+K1751</f>
        <v>21022.8215763004</v>
      </c>
      <c r="T1751" s="68" t="n">
        <f aca="false">MAX(T1750,S1751)</f>
        <v>21525.1024054144</v>
      </c>
      <c r="U1751" s="68" t="n">
        <f aca="false">T1751-S1751</f>
        <v>502.280829113992</v>
      </c>
      <c r="V1751" s="70" t="n">
        <f aca="false">V1750+F1751</f>
        <v>3.84950000000001</v>
      </c>
      <c r="W1751" s="70" t="n">
        <f aca="false">MAX(W1750,V1751)</f>
        <v>3.87120000000001</v>
      </c>
      <c r="X1751" s="70" t="n">
        <f aca="false">W1751-V1751</f>
        <v>0.0216999999999996</v>
      </c>
      <c r="Y1751" s="70" t="n">
        <f aca="false">Y1750+M1751</f>
        <v>3.39803157074293</v>
      </c>
      <c r="Z1751" s="70" t="n">
        <f aca="false">MAX(Z1750,Y1751)</f>
        <v>3.42662352866488</v>
      </c>
      <c r="AA1751" s="70" t="n">
        <f aca="false">Z1751-Y1751</f>
        <v>0.0285919579219498</v>
      </c>
      <c r="AB1751" s="72" t="n">
        <f aca="false">AB1750*(1+F1751)</f>
        <v>37.4769011922119</v>
      </c>
      <c r="AC1751" s="73" t="n">
        <f aca="false">MAX(AC1750,AB1751)</f>
        <v>38.3618631724167</v>
      </c>
      <c r="AD1751" s="70" t="n">
        <f aca="false">1-AB1751/AC1751</f>
        <v>0.0230687955959624</v>
      </c>
      <c r="AE1751" s="73" t="n">
        <f aca="false">AE1750*(1+M1751)</f>
        <v>23.8810327882751</v>
      </c>
      <c r="AF1751" s="73" t="n">
        <f aca="false">MAX(AF1750,AE1751)</f>
        <v>24.6141822036946</v>
      </c>
      <c r="AG1751" s="70" t="n">
        <f aca="false">1-AE1751/AF1751</f>
        <v>0.0297856499701031</v>
      </c>
      <c r="AH1751" s="74" t="n">
        <f aca="false">IF(R1751&gt;0,AH1750+1,0)</f>
        <v>27</v>
      </c>
      <c r="AI1751" s="74" t="n">
        <f aca="false">IF(U1751&gt;0,AI1750+1,0)</f>
        <v>27</v>
      </c>
      <c r="AJ1751" s="74" t="n">
        <f aca="false">IF(G1751&gt;0,AJ1750+1,0)</f>
        <v>1</v>
      </c>
      <c r="AK1751" s="74" t="n">
        <f aca="false">IF(G1751&lt;=0,AK1750+1,0)</f>
        <v>0</v>
      </c>
      <c r="AL1751" s="74" t="n">
        <f aca="false">IF(K1751&gt;0,AL1750+1,0)</f>
        <v>1</v>
      </c>
      <c r="AM1751" s="74" t="n">
        <f aca="false">IF(K1751&lt;=0,AM1750+1,0)</f>
        <v>0</v>
      </c>
    </row>
    <row r="1752" customFormat="false" ht="15" hidden="false" customHeight="false" outlineLevel="0" collapsed="false">
      <c r="A1752" s="61" t="n">
        <v>1756</v>
      </c>
      <c r="B1752" s="62" t="n">
        <v>44748.3854166667</v>
      </c>
      <c r="C1752" s="63" t="n">
        <f aca="false">YEAR(B1752)</f>
        <v>2022</v>
      </c>
      <c r="D1752" s="32" t="s">
        <v>276</v>
      </c>
      <c r="E1752" s="64" t="n">
        <v>15830.05</v>
      </c>
      <c r="F1752" s="65" t="n">
        <v>-0.0047</v>
      </c>
      <c r="G1752" s="66" t="n">
        <v>-74.401235</v>
      </c>
      <c r="H1752" s="67" t="n">
        <f aca="false">E1752+IF(D1752="Long",1,-1)*G1752</f>
        <v>15904.451235</v>
      </c>
      <c r="I1752" s="68" t="n">
        <f aca="false">Assumptions!$B$58</f>
        <v>5.35750011455817</v>
      </c>
      <c r="J1752" s="68" t="n">
        <f aca="false">INDEX(Yearly!$D$5:$D$22,MATCH(C1752,Yearly!$A$5:$A$22,0))</f>
        <v>0.431476519293275</v>
      </c>
      <c r="K1752" s="68" t="n">
        <f aca="false">G1752-I1752-J1752</f>
        <v>-80.1902116338514</v>
      </c>
      <c r="L1752" s="69" t="n">
        <f aca="false">(I1752+J1752)/Assumptions!$B$8</f>
        <v>0.000255257700812932</v>
      </c>
      <c r="M1752" s="70" t="n">
        <f aca="false">F1752-L1752</f>
        <v>-0.00495525770081293</v>
      </c>
      <c r="N1752" s="71" t="n">
        <f aca="false">G1752*Assumptions!$B$7</f>
        <v>-585165.713275</v>
      </c>
      <c r="O1752" s="71" t="n">
        <f aca="false">K1752*Assumptions!$B$7</f>
        <v>-630696.014500242</v>
      </c>
      <c r="P1752" s="68" t="n">
        <f aca="false">P1751+G1752</f>
        <v>31187.250275</v>
      </c>
      <c r="Q1752" s="68" t="n">
        <f aca="false">MAX(Q1751,P1752)</f>
        <v>31607.62997</v>
      </c>
      <c r="R1752" s="68" t="n">
        <f aca="false">Q1752-P1752</f>
        <v>420.379694999992</v>
      </c>
      <c r="S1752" s="68" t="n">
        <f aca="false">S1751+K1752</f>
        <v>20942.6313646665</v>
      </c>
      <c r="T1752" s="68" t="n">
        <f aca="false">MAX(T1751,S1752)</f>
        <v>21525.1024054144</v>
      </c>
      <c r="U1752" s="68" t="n">
        <f aca="false">T1752-S1752</f>
        <v>582.471040747842</v>
      </c>
      <c r="V1752" s="70" t="n">
        <f aca="false">V1751+F1752</f>
        <v>3.84480000000001</v>
      </c>
      <c r="W1752" s="70" t="n">
        <f aca="false">MAX(W1751,V1752)</f>
        <v>3.87120000000001</v>
      </c>
      <c r="X1752" s="70" t="n">
        <f aca="false">W1752-V1752</f>
        <v>0.0263999999999998</v>
      </c>
      <c r="Y1752" s="70" t="n">
        <f aca="false">Y1751+M1752</f>
        <v>3.39307631304211</v>
      </c>
      <c r="Z1752" s="70" t="n">
        <f aca="false">MAX(Z1751,Y1752)</f>
        <v>3.42662352866488</v>
      </c>
      <c r="AA1752" s="70" t="n">
        <f aca="false">Z1752-Y1752</f>
        <v>0.0335472156227628</v>
      </c>
      <c r="AB1752" s="72" t="n">
        <f aca="false">AB1751*(1+F1752)</f>
        <v>37.3007597566085</v>
      </c>
      <c r="AC1752" s="73" t="n">
        <f aca="false">MAX(AC1751,AB1752)</f>
        <v>38.3618631724167</v>
      </c>
      <c r="AD1752" s="70" t="n">
        <f aca="false">1-AB1752/AC1752</f>
        <v>0.0276603722566614</v>
      </c>
      <c r="AE1752" s="73" t="n">
        <f aca="false">AE1751*(1+M1752)</f>
        <v>23.7626961166476</v>
      </c>
      <c r="AF1752" s="73" t="n">
        <f aca="false">MAX(AF1751,AE1752)</f>
        <v>24.6141822036946</v>
      </c>
      <c r="AG1752" s="70" t="n">
        <f aca="false">1-AE1752/AF1752</f>
        <v>0.034593312099528</v>
      </c>
      <c r="AH1752" s="74" t="n">
        <f aca="false">IF(R1752&gt;0,AH1751+1,0)</f>
        <v>28</v>
      </c>
      <c r="AI1752" s="74" t="n">
        <f aca="false">IF(U1752&gt;0,AI1751+1,0)</f>
        <v>28</v>
      </c>
      <c r="AJ1752" s="74" t="n">
        <f aca="false">IF(G1752&gt;0,AJ1751+1,0)</f>
        <v>0</v>
      </c>
      <c r="AK1752" s="74" t="n">
        <f aca="false">IF(G1752&lt;=0,AK1751+1,0)</f>
        <v>1</v>
      </c>
      <c r="AL1752" s="74" t="n">
        <f aca="false">IF(K1752&gt;0,AL1751+1,0)</f>
        <v>0</v>
      </c>
      <c r="AM1752" s="74" t="n">
        <f aca="false">IF(K1752&lt;=0,AM1751+1,0)</f>
        <v>1</v>
      </c>
    </row>
    <row r="1753" customFormat="false" ht="15" hidden="false" customHeight="false" outlineLevel="0" collapsed="false">
      <c r="A1753" s="61" t="n">
        <v>1757</v>
      </c>
      <c r="B1753" s="62" t="n">
        <v>44748.45</v>
      </c>
      <c r="C1753" s="63" t="n">
        <f aca="false">YEAR(B1753)</f>
        <v>2022</v>
      </c>
      <c r="D1753" s="32" t="s">
        <v>277</v>
      </c>
      <c r="E1753" s="64" t="n">
        <v>15903.9</v>
      </c>
      <c r="F1753" s="65" t="n">
        <v>0.0111</v>
      </c>
      <c r="G1753" s="66" t="n">
        <v>176.53329</v>
      </c>
      <c r="H1753" s="67" t="n">
        <f aca="false">E1753+IF(D1753="Long",1,-1)*G1753</f>
        <v>16080.43329</v>
      </c>
      <c r="I1753" s="68" t="n">
        <f aca="false">Assumptions!$B$58</f>
        <v>5.35750011455817</v>
      </c>
      <c r="J1753" s="68" t="n">
        <f aca="false">INDEX(Yearly!$D$5:$D$22,MATCH(C1753,Yearly!$A$5:$A$22,0))</f>
        <v>0.431476519293275</v>
      </c>
      <c r="K1753" s="68" t="n">
        <f aca="false">G1753-I1753-J1753</f>
        <v>170.744313366149</v>
      </c>
      <c r="L1753" s="69" t="n">
        <f aca="false">(I1753+J1753)/Assumptions!$B$8</f>
        <v>0.000255257700812932</v>
      </c>
      <c r="M1753" s="70" t="n">
        <f aca="false">F1753-L1753</f>
        <v>0.0108447422991871</v>
      </c>
      <c r="N1753" s="71" t="n">
        <f aca="false">G1753*Assumptions!$B$7</f>
        <v>1388434.32585</v>
      </c>
      <c r="O1753" s="71" t="n">
        <f aca="false">K1753*Assumptions!$B$7</f>
        <v>1342904.02462476</v>
      </c>
      <c r="P1753" s="68" t="n">
        <f aca="false">P1752+G1753</f>
        <v>31363.783565</v>
      </c>
      <c r="Q1753" s="68" t="n">
        <f aca="false">MAX(Q1752,P1753)</f>
        <v>31607.62997</v>
      </c>
      <c r="R1753" s="68" t="n">
        <f aca="false">Q1753-P1753</f>
        <v>243.846404999993</v>
      </c>
      <c r="S1753" s="68" t="n">
        <f aca="false">S1752+K1753</f>
        <v>21113.3756780327</v>
      </c>
      <c r="T1753" s="68" t="n">
        <f aca="false">MAX(T1752,S1753)</f>
        <v>21525.1024054144</v>
      </c>
      <c r="U1753" s="68" t="n">
        <f aca="false">T1753-S1753</f>
        <v>411.726727381694</v>
      </c>
      <c r="V1753" s="70" t="n">
        <f aca="false">V1752+F1753</f>
        <v>3.85590000000001</v>
      </c>
      <c r="W1753" s="70" t="n">
        <f aca="false">MAX(W1752,V1753)</f>
        <v>3.87120000000001</v>
      </c>
      <c r="X1753" s="70" t="n">
        <f aca="false">W1753-V1753</f>
        <v>0.0152999999999999</v>
      </c>
      <c r="Y1753" s="70" t="n">
        <f aca="false">Y1752+M1753</f>
        <v>3.4039210553413</v>
      </c>
      <c r="Z1753" s="70" t="n">
        <f aca="false">MAX(Z1752,Y1753)</f>
        <v>3.42662352866488</v>
      </c>
      <c r="AA1753" s="70" t="n">
        <f aca="false">Z1753-Y1753</f>
        <v>0.0227024733235757</v>
      </c>
      <c r="AB1753" s="72" t="n">
        <f aca="false">AB1752*(1+F1753)</f>
        <v>37.7147981899069</v>
      </c>
      <c r="AC1753" s="73" t="n">
        <f aca="false">MAX(AC1752,AB1753)</f>
        <v>38.3618631724167</v>
      </c>
      <c r="AD1753" s="70" t="n">
        <f aca="false">1-AB1753/AC1753</f>
        <v>0.0168674023887102</v>
      </c>
      <c r="AE1753" s="73" t="n">
        <f aca="false">AE1752*(1+M1753)</f>
        <v>24.0203964323665</v>
      </c>
      <c r="AF1753" s="73" t="n">
        <f aca="false">MAX(AF1752,AE1753)</f>
        <v>24.6141822036946</v>
      </c>
      <c r="AG1753" s="70" t="n">
        <f aca="false">1-AE1753/AF1753</f>
        <v>0.0241237253553357</v>
      </c>
      <c r="AH1753" s="74" t="n">
        <f aca="false">IF(R1753&gt;0,AH1752+1,0)</f>
        <v>29</v>
      </c>
      <c r="AI1753" s="74" t="n">
        <f aca="false">IF(U1753&gt;0,AI1752+1,0)</f>
        <v>29</v>
      </c>
      <c r="AJ1753" s="74" t="n">
        <f aca="false">IF(G1753&gt;0,AJ1752+1,0)</f>
        <v>1</v>
      </c>
      <c r="AK1753" s="74" t="n">
        <f aca="false">IF(G1753&lt;=0,AK1752+1,0)</f>
        <v>0</v>
      </c>
      <c r="AL1753" s="74" t="n">
        <f aca="false">IF(K1753&gt;0,AL1752+1,0)</f>
        <v>1</v>
      </c>
      <c r="AM1753" s="74" t="n">
        <f aca="false">IF(K1753&lt;=0,AM1752+1,0)</f>
        <v>0</v>
      </c>
    </row>
    <row r="1754" customFormat="false" ht="15" hidden="false" customHeight="false" outlineLevel="0" collapsed="false">
      <c r="A1754" s="61" t="n">
        <v>1758</v>
      </c>
      <c r="B1754" s="62" t="n">
        <v>44754.5520833333</v>
      </c>
      <c r="C1754" s="63" t="n">
        <f aca="false">YEAR(B1754)</f>
        <v>2022</v>
      </c>
      <c r="D1754" s="32" t="s">
        <v>276</v>
      </c>
      <c r="E1754" s="64" t="n">
        <v>16080.5</v>
      </c>
      <c r="F1754" s="65" t="n">
        <v>-0.003</v>
      </c>
      <c r="G1754" s="66" t="n">
        <v>-48.2415</v>
      </c>
      <c r="H1754" s="67" t="n">
        <f aca="false">E1754+IF(D1754="Long",1,-1)*G1754</f>
        <v>16128.7415</v>
      </c>
      <c r="I1754" s="68" t="n">
        <f aca="false">Assumptions!$B$58</f>
        <v>5.35750011455817</v>
      </c>
      <c r="J1754" s="68" t="n">
        <f aca="false">INDEX(Yearly!$D$5:$D$22,MATCH(C1754,Yearly!$A$5:$A$22,0))</f>
        <v>0.431476519293275</v>
      </c>
      <c r="K1754" s="68" t="n">
        <f aca="false">G1754-I1754-J1754</f>
        <v>-54.0304766338515</v>
      </c>
      <c r="L1754" s="69" t="n">
        <f aca="false">(I1754+J1754)/Assumptions!$B$8</f>
        <v>0.000255257700812932</v>
      </c>
      <c r="M1754" s="70" t="n">
        <f aca="false">F1754-L1754</f>
        <v>-0.00325525770081293</v>
      </c>
      <c r="N1754" s="71" t="n">
        <f aca="false">G1754*Assumptions!$B$7</f>
        <v>-379419.3975</v>
      </c>
      <c r="O1754" s="71" t="n">
        <f aca="false">K1754*Assumptions!$B$7</f>
        <v>-424949.698725242</v>
      </c>
      <c r="P1754" s="68" t="n">
        <f aca="false">P1753+G1754</f>
        <v>31315.542065</v>
      </c>
      <c r="Q1754" s="68" t="n">
        <f aca="false">MAX(Q1753,P1754)</f>
        <v>31607.62997</v>
      </c>
      <c r="R1754" s="68" t="n">
        <f aca="false">Q1754-P1754</f>
        <v>292.087904999993</v>
      </c>
      <c r="S1754" s="68" t="n">
        <f aca="false">S1753+K1754</f>
        <v>21059.3452013988</v>
      </c>
      <c r="T1754" s="68" t="n">
        <f aca="false">MAX(T1753,S1754)</f>
        <v>21525.1024054144</v>
      </c>
      <c r="U1754" s="68" t="n">
        <f aca="false">T1754-S1754</f>
        <v>465.757204015546</v>
      </c>
      <c r="V1754" s="70" t="n">
        <f aca="false">V1753+F1754</f>
        <v>3.85290000000001</v>
      </c>
      <c r="W1754" s="70" t="n">
        <f aca="false">MAX(W1753,V1754)</f>
        <v>3.87120000000001</v>
      </c>
      <c r="X1754" s="70" t="n">
        <f aca="false">W1754-V1754</f>
        <v>0.0183</v>
      </c>
      <c r="Y1754" s="70" t="n">
        <f aca="false">Y1753+M1754</f>
        <v>3.40066579764049</v>
      </c>
      <c r="Z1754" s="70" t="n">
        <f aca="false">MAX(Z1753,Y1754)</f>
        <v>3.42662352866488</v>
      </c>
      <c r="AA1754" s="70" t="n">
        <f aca="false">Z1754-Y1754</f>
        <v>0.0259577310243886</v>
      </c>
      <c r="AB1754" s="72" t="n">
        <f aca="false">AB1753*(1+F1754)</f>
        <v>37.6016537953372</v>
      </c>
      <c r="AC1754" s="73" t="n">
        <f aca="false">MAX(AC1753,AB1754)</f>
        <v>38.3618631724167</v>
      </c>
      <c r="AD1754" s="70" t="n">
        <f aca="false">1-AB1754/AC1754</f>
        <v>0.0198168001815442</v>
      </c>
      <c r="AE1754" s="73" t="n">
        <f aca="false">AE1753*(1+M1754)</f>
        <v>23.9422038519035</v>
      </c>
      <c r="AF1754" s="73" t="n">
        <f aca="false">MAX(AF1753,AE1754)</f>
        <v>24.6141822036946</v>
      </c>
      <c r="AG1754" s="70" t="n">
        <f aca="false">1-AE1754/AF1754</f>
        <v>0.0273004541134133</v>
      </c>
      <c r="AH1754" s="74" t="n">
        <f aca="false">IF(R1754&gt;0,AH1753+1,0)</f>
        <v>30</v>
      </c>
      <c r="AI1754" s="74" t="n">
        <f aca="false">IF(U1754&gt;0,AI1753+1,0)</f>
        <v>30</v>
      </c>
      <c r="AJ1754" s="74" t="n">
        <f aca="false">IF(G1754&gt;0,AJ1753+1,0)</f>
        <v>0</v>
      </c>
      <c r="AK1754" s="74" t="n">
        <f aca="false">IF(G1754&lt;=0,AK1753+1,0)</f>
        <v>1</v>
      </c>
      <c r="AL1754" s="74" t="n">
        <f aca="false">IF(K1754&gt;0,AL1753+1,0)</f>
        <v>0</v>
      </c>
      <c r="AM1754" s="74" t="n">
        <f aca="false">IF(K1754&lt;=0,AM1753+1,0)</f>
        <v>1</v>
      </c>
    </row>
    <row r="1755" customFormat="false" ht="15" hidden="false" customHeight="false" outlineLevel="0" collapsed="false">
      <c r="A1755" s="61" t="n">
        <v>1759</v>
      </c>
      <c r="B1755" s="62" t="n">
        <v>44754.6027777778</v>
      </c>
      <c r="C1755" s="63" t="n">
        <f aca="false">YEAR(B1755)</f>
        <v>2022</v>
      </c>
      <c r="D1755" s="32" t="s">
        <v>277</v>
      </c>
      <c r="E1755" s="64" t="n">
        <v>16129.35</v>
      </c>
      <c r="F1755" s="65" t="n">
        <v>-0.0046</v>
      </c>
      <c r="G1755" s="66" t="n">
        <v>-74.19501</v>
      </c>
      <c r="H1755" s="67" t="n">
        <f aca="false">E1755+IF(D1755="Long",1,-1)*G1755</f>
        <v>16055.15499</v>
      </c>
      <c r="I1755" s="68" t="n">
        <f aca="false">Assumptions!$B$58</f>
        <v>5.35750011455817</v>
      </c>
      <c r="J1755" s="68" t="n">
        <f aca="false">INDEX(Yearly!$D$5:$D$22,MATCH(C1755,Yearly!$A$5:$A$22,0))</f>
        <v>0.431476519293275</v>
      </c>
      <c r="K1755" s="68" t="n">
        <f aca="false">G1755-I1755-J1755</f>
        <v>-79.9839866338514</v>
      </c>
      <c r="L1755" s="69" t="n">
        <f aca="false">(I1755+J1755)/Assumptions!$B$8</f>
        <v>0.000255257700812932</v>
      </c>
      <c r="M1755" s="70" t="n">
        <f aca="false">F1755-L1755</f>
        <v>-0.00485525770081293</v>
      </c>
      <c r="N1755" s="71" t="n">
        <f aca="false">G1755*Assumptions!$B$7</f>
        <v>-583543.75365</v>
      </c>
      <c r="O1755" s="71" t="n">
        <f aca="false">K1755*Assumptions!$B$7</f>
        <v>-629074.054875242</v>
      </c>
      <c r="P1755" s="68" t="n">
        <f aca="false">P1754+G1755</f>
        <v>31241.347055</v>
      </c>
      <c r="Q1755" s="68" t="n">
        <f aca="false">MAX(Q1754,P1755)</f>
        <v>31607.62997</v>
      </c>
      <c r="R1755" s="68" t="n">
        <f aca="false">Q1755-P1755</f>
        <v>366.282914999993</v>
      </c>
      <c r="S1755" s="68" t="n">
        <f aca="false">S1754+K1755</f>
        <v>20979.361214765</v>
      </c>
      <c r="T1755" s="68" t="n">
        <f aca="false">MAX(T1754,S1755)</f>
        <v>21525.1024054144</v>
      </c>
      <c r="U1755" s="68" t="n">
        <f aca="false">T1755-S1755</f>
        <v>545.741190649398</v>
      </c>
      <c r="V1755" s="70" t="n">
        <f aca="false">V1754+F1755</f>
        <v>3.84830000000001</v>
      </c>
      <c r="W1755" s="70" t="n">
        <f aca="false">MAX(W1754,V1755)</f>
        <v>3.87120000000001</v>
      </c>
      <c r="X1755" s="70" t="n">
        <f aca="false">W1755-V1755</f>
        <v>0.0228999999999999</v>
      </c>
      <c r="Y1755" s="70" t="n">
        <f aca="false">Y1754+M1755</f>
        <v>3.39581053993967</v>
      </c>
      <c r="Z1755" s="70" t="n">
        <f aca="false">MAX(Z1754,Y1755)</f>
        <v>3.42662352866488</v>
      </c>
      <c r="AA1755" s="70" t="n">
        <f aca="false">Z1755-Y1755</f>
        <v>0.0308129887252013</v>
      </c>
      <c r="AB1755" s="72" t="n">
        <f aca="false">AB1754*(1+F1755)</f>
        <v>37.4286861878786</v>
      </c>
      <c r="AC1755" s="73" t="n">
        <f aca="false">MAX(AC1754,AB1755)</f>
        <v>38.3618631724167</v>
      </c>
      <c r="AD1755" s="70" t="n">
        <f aca="false">1-AB1755/AC1755</f>
        <v>0.0243256429007092</v>
      </c>
      <c r="AE1755" s="73" t="n">
        <f aca="false">AE1754*(1+M1755)</f>
        <v>23.8259582822771</v>
      </c>
      <c r="AF1755" s="73" t="n">
        <f aca="false">MAX(AF1754,AE1755)</f>
        <v>24.6141822036946</v>
      </c>
      <c r="AG1755" s="70" t="n">
        <f aca="false">1-AE1755/AF1755</f>
        <v>0.0320231610741565</v>
      </c>
      <c r="AH1755" s="74" t="n">
        <f aca="false">IF(R1755&gt;0,AH1754+1,0)</f>
        <v>31</v>
      </c>
      <c r="AI1755" s="74" t="n">
        <f aca="false">IF(U1755&gt;0,AI1754+1,0)</f>
        <v>31</v>
      </c>
      <c r="AJ1755" s="74" t="n">
        <f aca="false">IF(G1755&gt;0,AJ1754+1,0)</f>
        <v>0</v>
      </c>
      <c r="AK1755" s="74" t="n">
        <f aca="false">IF(G1755&lt;=0,AK1754+1,0)</f>
        <v>2</v>
      </c>
      <c r="AL1755" s="74" t="n">
        <f aca="false">IF(K1755&gt;0,AL1754+1,0)</f>
        <v>0</v>
      </c>
      <c r="AM1755" s="74" t="n">
        <f aca="false">IF(K1755&lt;=0,AM1754+1,0)</f>
        <v>2</v>
      </c>
    </row>
    <row r="1756" customFormat="false" ht="15" hidden="false" customHeight="false" outlineLevel="0" collapsed="false">
      <c r="A1756" s="61" t="n">
        <v>1760</v>
      </c>
      <c r="B1756" s="62" t="n">
        <v>44754.6354166667</v>
      </c>
      <c r="C1756" s="63" t="n">
        <f aca="false">YEAR(B1756)</f>
        <v>2022</v>
      </c>
      <c r="D1756" s="32" t="s">
        <v>276</v>
      </c>
      <c r="E1756" s="64" t="n">
        <v>16055.75</v>
      </c>
      <c r="F1756" s="65" t="n">
        <v>-0.0045</v>
      </c>
      <c r="G1756" s="66" t="n">
        <v>-72.250875</v>
      </c>
      <c r="H1756" s="67" t="n">
        <f aca="false">E1756+IF(D1756="Long",1,-1)*G1756</f>
        <v>16128.000875</v>
      </c>
      <c r="I1756" s="68" t="n">
        <f aca="false">Assumptions!$B$58</f>
        <v>5.35750011455817</v>
      </c>
      <c r="J1756" s="68" t="n">
        <f aca="false">INDEX(Yearly!$D$5:$D$22,MATCH(C1756,Yearly!$A$5:$A$22,0))</f>
        <v>0.431476519293275</v>
      </c>
      <c r="K1756" s="68" t="n">
        <f aca="false">G1756-I1756-J1756</f>
        <v>-78.0398516338514</v>
      </c>
      <c r="L1756" s="69" t="n">
        <f aca="false">(I1756+J1756)/Assumptions!$B$8</f>
        <v>0.000255257700812932</v>
      </c>
      <c r="M1756" s="70" t="n">
        <f aca="false">F1756-L1756</f>
        <v>-0.00475525770081293</v>
      </c>
      <c r="N1756" s="71" t="n">
        <f aca="false">G1756*Assumptions!$B$7</f>
        <v>-568253.131875</v>
      </c>
      <c r="O1756" s="71" t="n">
        <f aca="false">K1756*Assumptions!$B$7</f>
        <v>-613783.433100242</v>
      </c>
      <c r="P1756" s="68" t="n">
        <f aca="false">P1755+G1756</f>
        <v>31169.09618</v>
      </c>
      <c r="Q1756" s="68" t="n">
        <f aca="false">MAX(Q1755,P1756)</f>
        <v>31607.62997</v>
      </c>
      <c r="R1756" s="68" t="n">
        <f aca="false">Q1756-P1756</f>
        <v>438.533789999994</v>
      </c>
      <c r="S1756" s="68" t="n">
        <f aca="false">S1755+K1756</f>
        <v>20901.3213631311</v>
      </c>
      <c r="T1756" s="68" t="n">
        <f aca="false">MAX(T1755,S1756)</f>
        <v>21525.1024054144</v>
      </c>
      <c r="U1756" s="68" t="n">
        <f aca="false">T1756-S1756</f>
        <v>623.781042283248</v>
      </c>
      <c r="V1756" s="70" t="n">
        <f aca="false">V1755+F1756</f>
        <v>3.84380000000001</v>
      </c>
      <c r="W1756" s="70" t="n">
        <f aca="false">MAX(W1755,V1756)</f>
        <v>3.87120000000001</v>
      </c>
      <c r="X1756" s="70" t="n">
        <f aca="false">W1756-V1756</f>
        <v>0.0274000000000001</v>
      </c>
      <c r="Y1756" s="70" t="n">
        <f aca="false">Y1755+M1756</f>
        <v>3.39105528223886</v>
      </c>
      <c r="Z1756" s="70" t="n">
        <f aca="false">MAX(Z1755,Y1756)</f>
        <v>3.42662352866488</v>
      </c>
      <c r="AA1756" s="70" t="n">
        <f aca="false">Z1756-Y1756</f>
        <v>0.0355682464260143</v>
      </c>
      <c r="AB1756" s="72" t="n">
        <f aca="false">AB1755*(1+F1756)</f>
        <v>37.2602571000332</v>
      </c>
      <c r="AC1756" s="73" t="n">
        <f aca="false">MAX(AC1755,AB1756)</f>
        <v>38.3618631724167</v>
      </c>
      <c r="AD1756" s="70" t="n">
        <f aca="false">1-AB1756/AC1756</f>
        <v>0.0287161775076559</v>
      </c>
      <c r="AE1756" s="73" t="n">
        <f aca="false">AE1755*(1+M1756)</f>
        <v>23.712659710676</v>
      </c>
      <c r="AF1756" s="73" t="n">
        <f aca="false">MAX(AF1755,AE1756)</f>
        <v>24.6141822036946</v>
      </c>
      <c r="AG1756" s="70" t="n">
        <f aca="false">1-AE1756/AF1756</f>
        <v>0.0366261403916672</v>
      </c>
      <c r="AH1756" s="74" t="n">
        <f aca="false">IF(R1756&gt;0,AH1755+1,0)</f>
        <v>32</v>
      </c>
      <c r="AI1756" s="74" t="n">
        <f aca="false">IF(U1756&gt;0,AI1755+1,0)</f>
        <v>32</v>
      </c>
      <c r="AJ1756" s="74" t="n">
        <f aca="false">IF(G1756&gt;0,AJ1755+1,0)</f>
        <v>0</v>
      </c>
      <c r="AK1756" s="74" t="n">
        <f aca="false">IF(G1756&lt;=0,AK1755+1,0)</f>
        <v>3</v>
      </c>
      <c r="AL1756" s="74" t="n">
        <f aca="false">IF(K1756&gt;0,AL1755+1,0)</f>
        <v>0</v>
      </c>
      <c r="AM1756" s="74" t="n">
        <f aca="false">IF(K1756&lt;=0,AM1755+1,0)</f>
        <v>3</v>
      </c>
    </row>
    <row r="1757" customFormat="false" ht="15" hidden="false" customHeight="false" outlineLevel="0" collapsed="false">
      <c r="A1757" s="61" t="n">
        <v>1761</v>
      </c>
      <c r="B1757" s="62" t="n">
        <v>44755.4090277778</v>
      </c>
      <c r="C1757" s="63" t="n">
        <f aca="false">YEAR(B1757)</f>
        <v>2022</v>
      </c>
      <c r="D1757" s="32" t="s">
        <v>277</v>
      </c>
      <c r="E1757" s="64" t="n">
        <v>16127.95</v>
      </c>
      <c r="F1757" s="65" t="n">
        <v>-0.0034</v>
      </c>
      <c r="G1757" s="66" t="n">
        <v>-54.83503</v>
      </c>
      <c r="H1757" s="67" t="n">
        <f aca="false">E1757+IF(D1757="Long",1,-1)*G1757</f>
        <v>16073.11497</v>
      </c>
      <c r="I1757" s="68" t="n">
        <f aca="false">Assumptions!$B$58</f>
        <v>5.35750011455817</v>
      </c>
      <c r="J1757" s="68" t="n">
        <f aca="false">INDEX(Yearly!$D$5:$D$22,MATCH(C1757,Yearly!$A$5:$A$22,0))</f>
        <v>0.431476519293275</v>
      </c>
      <c r="K1757" s="68" t="n">
        <f aca="false">G1757-I1757-J1757</f>
        <v>-60.6240066338515</v>
      </c>
      <c r="L1757" s="69" t="n">
        <f aca="false">(I1757+J1757)/Assumptions!$B$8</f>
        <v>0.000255257700812932</v>
      </c>
      <c r="M1757" s="70" t="n">
        <f aca="false">F1757-L1757</f>
        <v>-0.00365525770081293</v>
      </c>
      <c r="N1757" s="71" t="n">
        <f aca="false">G1757*Assumptions!$B$7</f>
        <v>-431277.51095</v>
      </c>
      <c r="O1757" s="71" t="n">
        <f aca="false">K1757*Assumptions!$B$7</f>
        <v>-476807.812175242</v>
      </c>
      <c r="P1757" s="68" t="n">
        <f aca="false">P1756+G1757</f>
        <v>31114.26115</v>
      </c>
      <c r="Q1757" s="68" t="n">
        <f aca="false">MAX(Q1756,P1757)</f>
        <v>31607.62997</v>
      </c>
      <c r="R1757" s="68" t="n">
        <f aca="false">Q1757-P1757</f>
        <v>493.368819999992</v>
      </c>
      <c r="S1757" s="68" t="n">
        <f aca="false">S1756+K1757</f>
        <v>20840.6973564973</v>
      </c>
      <c r="T1757" s="68" t="n">
        <f aca="false">MAX(T1756,S1757)</f>
        <v>21525.1024054144</v>
      </c>
      <c r="U1757" s="68" t="n">
        <f aca="false">T1757-S1757</f>
        <v>684.405048917099</v>
      </c>
      <c r="V1757" s="70" t="n">
        <f aca="false">V1756+F1757</f>
        <v>3.84040000000001</v>
      </c>
      <c r="W1757" s="70" t="n">
        <f aca="false">MAX(W1756,V1757)</f>
        <v>3.87120000000001</v>
      </c>
      <c r="X1757" s="70" t="n">
        <f aca="false">W1757-V1757</f>
        <v>0.0308000000000002</v>
      </c>
      <c r="Y1757" s="70" t="n">
        <f aca="false">Y1756+M1757</f>
        <v>3.38740002453805</v>
      </c>
      <c r="Z1757" s="70" t="n">
        <f aca="false">MAX(Z1756,Y1757)</f>
        <v>3.42662352866488</v>
      </c>
      <c r="AA1757" s="70" t="n">
        <f aca="false">Z1757-Y1757</f>
        <v>0.0392235041268272</v>
      </c>
      <c r="AB1757" s="72" t="n">
        <f aca="false">AB1756*(1+F1757)</f>
        <v>37.1335722258931</v>
      </c>
      <c r="AC1757" s="73" t="n">
        <f aca="false">MAX(AC1756,AB1757)</f>
        <v>38.3618631724167</v>
      </c>
      <c r="AD1757" s="70" t="n">
        <f aca="false">1-AB1757/AC1757</f>
        <v>0.0320185425041298</v>
      </c>
      <c r="AE1757" s="73" t="n">
        <f aca="false">AE1756*(1+M1757)</f>
        <v>23.6259838286618</v>
      </c>
      <c r="AF1757" s="73" t="n">
        <f aca="false">MAX(AF1756,AE1757)</f>
        <v>24.6141822036946</v>
      </c>
      <c r="AG1757" s="70" t="n">
        <f aca="false">1-AE1757/AF1757</f>
        <v>0.0401475201107625</v>
      </c>
      <c r="AH1757" s="74" t="n">
        <f aca="false">IF(R1757&gt;0,AH1756+1,0)</f>
        <v>33</v>
      </c>
      <c r="AI1757" s="74" t="n">
        <f aca="false">IF(U1757&gt;0,AI1756+1,0)</f>
        <v>33</v>
      </c>
      <c r="AJ1757" s="74" t="n">
        <f aca="false">IF(G1757&gt;0,AJ1756+1,0)</f>
        <v>0</v>
      </c>
      <c r="AK1757" s="74" t="n">
        <f aca="false">IF(G1757&lt;=0,AK1756+1,0)</f>
        <v>4</v>
      </c>
      <c r="AL1757" s="74" t="n">
        <f aca="false">IF(K1757&gt;0,AL1756+1,0)</f>
        <v>0</v>
      </c>
      <c r="AM1757" s="74" t="n">
        <f aca="false">IF(K1757&lt;=0,AM1756+1,0)</f>
        <v>4</v>
      </c>
    </row>
    <row r="1758" customFormat="false" ht="15" hidden="false" customHeight="false" outlineLevel="0" collapsed="false">
      <c r="A1758" s="61" t="n">
        <v>1762</v>
      </c>
      <c r="B1758" s="62" t="n">
        <v>44755.4479166667</v>
      </c>
      <c r="C1758" s="63" t="n">
        <f aca="false">YEAR(B1758)</f>
        <v>2022</v>
      </c>
      <c r="D1758" s="32" t="s">
        <v>276</v>
      </c>
      <c r="E1758" s="64" t="n">
        <v>16073.75</v>
      </c>
      <c r="F1758" s="65" t="n">
        <v>0.0035</v>
      </c>
      <c r="G1758" s="66" t="n">
        <v>56.258125</v>
      </c>
      <c r="H1758" s="67" t="n">
        <f aca="false">E1758+IF(D1758="Long",1,-1)*G1758</f>
        <v>16017.491875</v>
      </c>
      <c r="I1758" s="68" t="n">
        <f aca="false">Assumptions!$B$58</f>
        <v>5.35750011455817</v>
      </c>
      <c r="J1758" s="68" t="n">
        <f aca="false">INDEX(Yearly!$D$5:$D$22,MATCH(C1758,Yearly!$A$5:$A$22,0))</f>
        <v>0.431476519293275</v>
      </c>
      <c r="K1758" s="68" t="n">
        <f aca="false">G1758-I1758-J1758</f>
        <v>50.4691483661486</v>
      </c>
      <c r="L1758" s="69" t="n">
        <f aca="false">(I1758+J1758)/Assumptions!$B$8</f>
        <v>0.000255257700812932</v>
      </c>
      <c r="M1758" s="70" t="n">
        <f aca="false">F1758-L1758</f>
        <v>0.00324474229918707</v>
      </c>
      <c r="N1758" s="71" t="n">
        <f aca="false">G1758*Assumptions!$B$7</f>
        <v>442470.153125</v>
      </c>
      <c r="O1758" s="71" t="n">
        <f aca="false">K1758*Assumptions!$B$7</f>
        <v>396939.851899758</v>
      </c>
      <c r="P1758" s="68" t="n">
        <f aca="false">P1757+G1758</f>
        <v>31170.519275</v>
      </c>
      <c r="Q1758" s="68" t="n">
        <f aca="false">MAX(Q1757,P1758)</f>
        <v>31607.62997</v>
      </c>
      <c r="R1758" s="68" t="n">
        <f aca="false">Q1758-P1758</f>
        <v>437.110694999992</v>
      </c>
      <c r="S1758" s="68" t="n">
        <f aca="false">S1757+K1758</f>
        <v>20891.1665048634</v>
      </c>
      <c r="T1758" s="68" t="n">
        <f aca="false">MAX(T1757,S1758)</f>
        <v>21525.1024054144</v>
      </c>
      <c r="U1758" s="68" t="n">
        <f aca="false">T1758-S1758</f>
        <v>633.935900550951</v>
      </c>
      <c r="V1758" s="70" t="n">
        <f aca="false">V1757+F1758</f>
        <v>3.84390000000001</v>
      </c>
      <c r="W1758" s="70" t="n">
        <f aca="false">MAX(W1757,V1758)</f>
        <v>3.87120000000001</v>
      </c>
      <c r="X1758" s="70" t="n">
        <f aca="false">W1758-V1758</f>
        <v>0.0273000000000003</v>
      </c>
      <c r="Y1758" s="70" t="n">
        <f aca="false">Y1757+M1758</f>
        <v>3.39064476683724</v>
      </c>
      <c r="Z1758" s="70" t="n">
        <f aca="false">MAX(Z1757,Y1758)</f>
        <v>3.42662352866488</v>
      </c>
      <c r="AA1758" s="70" t="n">
        <f aca="false">Z1758-Y1758</f>
        <v>0.0359787618276402</v>
      </c>
      <c r="AB1758" s="72" t="n">
        <f aca="false">AB1757*(1+F1758)</f>
        <v>37.2635397286837</v>
      </c>
      <c r="AC1758" s="73" t="n">
        <f aca="false">MAX(AC1757,AB1758)</f>
        <v>38.3618631724167</v>
      </c>
      <c r="AD1758" s="70" t="n">
        <f aca="false">1-AB1758/AC1758</f>
        <v>0.0286306074028942</v>
      </c>
      <c r="AE1758" s="73" t="n">
        <f aca="false">AE1757*(1+M1758)</f>
        <v>23.7026440577506</v>
      </c>
      <c r="AF1758" s="73" t="n">
        <f aca="false">MAX(AF1757,AE1758)</f>
        <v>24.6141822036946</v>
      </c>
      <c r="AG1758" s="70" t="n">
        <f aca="false">1-AE1758/AF1758</f>
        <v>0.0370330461682864</v>
      </c>
      <c r="AH1758" s="74" t="n">
        <f aca="false">IF(R1758&gt;0,AH1757+1,0)</f>
        <v>34</v>
      </c>
      <c r="AI1758" s="74" t="n">
        <f aca="false">IF(U1758&gt;0,AI1757+1,0)</f>
        <v>34</v>
      </c>
      <c r="AJ1758" s="74" t="n">
        <f aca="false">IF(G1758&gt;0,AJ1757+1,0)</f>
        <v>1</v>
      </c>
      <c r="AK1758" s="74" t="n">
        <f aca="false">IF(G1758&lt;=0,AK1757+1,0)</f>
        <v>0</v>
      </c>
      <c r="AL1758" s="74" t="n">
        <f aca="false">IF(K1758&gt;0,AL1757+1,0)</f>
        <v>1</v>
      </c>
      <c r="AM1758" s="74" t="n">
        <f aca="false">IF(K1758&lt;=0,AM1757+1,0)</f>
        <v>0</v>
      </c>
    </row>
    <row r="1759" customFormat="false" ht="15" hidden="false" customHeight="false" outlineLevel="0" collapsed="false">
      <c r="A1759" s="61" t="n">
        <v>1763</v>
      </c>
      <c r="B1759" s="62" t="n">
        <v>44757.6145833333</v>
      </c>
      <c r="C1759" s="63" t="n">
        <f aca="false">YEAR(B1759)</f>
        <v>2022</v>
      </c>
      <c r="D1759" s="32" t="s">
        <v>277</v>
      </c>
      <c r="E1759" s="64" t="n">
        <v>16018.15</v>
      </c>
      <c r="F1759" s="65" t="n">
        <v>0.0308</v>
      </c>
      <c r="G1759" s="66" t="n">
        <v>493.35902</v>
      </c>
      <c r="H1759" s="67" t="n">
        <f aca="false">E1759+IF(D1759="Long",1,-1)*G1759</f>
        <v>16511.50902</v>
      </c>
      <c r="I1759" s="68" t="n">
        <f aca="false">Assumptions!$B$58</f>
        <v>5.35750011455817</v>
      </c>
      <c r="J1759" s="68" t="n">
        <f aca="false">INDEX(Yearly!$D$5:$D$22,MATCH(C1759,Yearly!$A$5:$A$22,0))</f>
        <v>0.431476519293275</v>
      </c>
      <c r="K1759" s="68" t="n">
        <f aca="false">G1759-I1759-J1759</f>
        <v>487.570043366149</v>
      </c>
      <c r="L1759" s="69" t="n">
        <f aca="false">(I1759+J1759)/Assumptions!$B$8</f>
        <v>0.000255257700812932</v>
      </c>
      <c r="M1759" s="70" t="n">
        <f aca="false">F1759-L1759</f>
        <v>0.0305447422991871</v>
      </c>
      <c r="N1759" s="71" t="n">
        <f aca="false">G1759*Assumptions!$B$7</f>
        <v>3880268.6923</v>
      </c>
      <c r="O1759" s="71" t="n">
        <f aca="false">K1759*Assumptions!$B$7</f>
        <v>3834738.39107476</v>
      </c>
      <c r="P1759" s="68" t="n">
        <f aca="false">P1758+G1759</f>
        <v>31663.878295</v>
      </c>
      <c r="Q1759" s="68" t="n">
        <f aca="false">MAX(Q1758,P1759)</f>
        <v>31663.878295</v>
      </c>
      <c r="R1759" s="68" t="n">
        <f aca="false">Q1759-P1759</f>
        <v>0</v>
      </c>
      <c r="S1759" s="68" t="n">
        <f aca="false">S1758+K1759</f>
        <v>21378.7365482296</v>
      </c>
      <c r="T1759" s="68" t="n">
        <f aca="false">MAX(T1758,S1759)</f>
        <v>21525.1024054144</v>
      </c>
      <c r="U1759" s="68" t="n">
        <f aca="false">T1759-S1759</f>
        <v>146.365857184803</v>
      </c>
      <c r="V1759" s="70" t="n">
        <f aca="false">V1758+F1759</f>
        <v>3.87470000000001</v>
      </c>
      <c r="W1759" s="70" t="n">
        <f aca="false">MAX(W1758,V1759)</f>
        <v>3.87470000000001</v>
      </c>
      <c r="X1759" s="70" t="n">
        <f aca="false">W1759-V1759</f>
        <v>0</v>
      </c>
      <c r="Y1759" s="70" t="n">
        <f aca="false">Y1758+M1759</f>
        <v>3.42118950913642</v>
      </c>
      <c r="Z1759" s="70" t="n">
        <f aca="false">MAX(Z1758,Y1759)</f>
        <v>3.42662352866488</v>
      </c>
      <c r="AA1759" s="70" t="n">
        <f aca="false">Z1759-Y1759</f>
        <v>0.00543401952845324</v>
      </c>
      <c r="AB1759" s="72" t="n">
        <f aca="false">AB1758*(1+F1759)</f>
        <v>38.4112567523271</v>
      </c>
      <c r="AC1759" s="73" t="n">
        <f aca="false">MAX(AC1758,AB1759)</f>
        <v>38.4112567523271</v>
      </c>
      <c r="AD1759" s="70" t="n">
        <f aca="false">1-AB1759/AC1759</f>
        <v>0</v>
      </c>
      <c r="AE1759" s="73" t="n">
        <f aca="false">AE1758*(1+M1759)</f>
        <v>24.426635212304</v>
      </c>
      <c r="AF1759" s="73" t="n">
        <f aca="false">MAX(AF1758,AE1759)</f>
        <v>24.6141822036946</v>
      </c>
      <c r="AG1759" s="70" t="n">
        <f aca="false">1-AE1759/AF1759</f>
        <v>0.00761946872086339</v>
      </c>
      <c r="AH1759" s="74" t="n">
        <f aca="false">IF(R1759&gt;0,AH1758+1,0)</f>
        <v>0</v>
      </c>
      <c r="AI1759" s="74" t="n">
        <f aca="false">IF(U1759&gt;0,AI1758+1,0)</f>
        <v>35</v>
      </c>
      <c r="AJ1759" s="74" t="n">
        <f aca="false">IF(G1759&gt;0,AJ1758+1,0)</f>
        <v>2</v>
      </c>
      <c r="AK1759" s="74" t="n">
        <f aca="false">IF(G1759&lt;=0,AK1758+1,0)</f>
        <v>0</v>
      </c>
      <c r="AL1759" s="74" t="n">
        <f aca="false">IF(K1759&gt;0,AL1758+1,0)</f>
        <v>2</v>
      </c>
      <c r="AM1759" s="74" t="n">
        <f aca="false">IF(K1759&lt;=0,AM1758+1,0)</f>
        <v>0</v>
      </c>
    </row>
    <row r="1760" customFormat="false" ht="15" hidden="false" customHeight="false" outlineLevel="0" collapsed="false">
      <c r="A1760" s="61" t="n">
        <v>1764</v>
      </c>
      <c r="B1760" s="62" t="n">
        <v>44768.4270833333</v>
      </c>
      <c r="C1760" s="63" t="n">
        <f aca="false">YEAR(B1760)</f>
        <v>2022</v>
      </c>
      <c r="D1760" s="32" t="s">
        <v>276</v>
      </c>
      <c r="E1760" s="64" t="n">
        <v>16512.1</v>
      </c>
      <c r="F1760" s="65" t="n">
        <v>-0.0021</v>
      </c>
      <c r="G1760" s="66" t="n">
        <v>-34.67541</v>
      </c>
      <c r="H1760" s="67" t="n">
        <f aca="false">E1760+IF(D1760="Long",1,-1)*G1760</f>
        <v>16546.77541</v>
      </c>
      <c r="I1760" s="68" t="n">
        <f aca="false">Assumptions!$B$58</f>
        <v>5.35750011455817</v>
      </c>
      <c r="J1760" s="68" t="n">
        <f aca="false">INDEX(Yearly!$D$5:$D$22,MATCH(C1760,Yearly!$A$5:$A$22,0))</f>
        <v>0.431476519293275</v>
      </c>
      <c r="K1760" s="68" t="n">
        <f aca="false">G1760-I1760-J1760</f>
        <v>-40.4643866338515</v>
      </c>
      <c r="L1760" s="69" t="n">
        <f aca="false">(I1760+J1760)/Assumptions!$B$8</f>
        <v>0.000255257700812932</v>
      </c>
      <c r="M1760" s="70" t="n">
        <f aca="false">F1760-L1760</f>
        <v>-0.00235525770081293</v>
      </c>
      <c r="N1760" s="71" t="n">
        <f aca="false">G1760*Assumptions!$B$7</f>
        <v>-272722.09965</v>
      </c>
      <c r="O1760" s="71" t="n">
        <f aca="false">K1760*Assumptions!$B$7</f>
        <v>-318252.400875242</v>
      </c>
      <c r="P1760" s="68" t="n">
        <f aca="false">P1759+G1760</f>
        <v>31629.202885</v>
      </c>
      <c r="Q1760" s="68" t="n">
        <f aca="false">MAX(Q1759,P1760)</f>
        <v>31663.878295</v>
      </c>
      <c r="R1760" s="68" t="n">
        <f aca="false">Q1760-P1760</f>
        <v>34.6754099999998</v>
      </c>
      <c r="S1760" s="68" t="n">
        <f aca="false">S1759+K1760</f>
        <v>21338.2721615957</v>
      </c>
      <c r="T1760" s="68" t="n">
        <f aca="false">MAX(T1759,S1760)</f>
        <v>21525.1024054144</v>
      </c>
      <c r="U1760" s="68" t="n">
        <f aca="false">T1760-S1760</f>
        <v>186.830243818655</v>
      </c>
      <c r="V1760" s="70" t="n">
        <f aca="false">V1759+F1760</f>
        <v>3.87260000000001</v>
      </c>
      <c r="W1760" s="70" t="n">
        <f aca="false">MAX(W1759,V1760)</f>
        <v>3.87470000000001</v>
      </c>
      <c r="X1760" s="70" t="n">
        <f aca="false">W1760-V1760</f>
        <v>0.00209999999999999</v>
      </c>
      <c r="Y1760" s="70" t="n">
        <f aca="false">Y1759+M1760</f>
        <v>3.41883425143561</v>
      </c>
      <c r="Z1760" s="70" t="n">
        <f aca="false">MAX(Z1759,Y1760)</f>
        <v>3.42662352866488</v>
      </c>
      <c r="AA1760" s="70" t="n">
        <f aca="false">Z1760-Y1760</f>
        <v>0.00778927722926603</v>
      </c>
      <c r="AB1760" s="72" t="n">
        <f aca="false">AB1759*(1+F1760)</f>
        <v>38.3305931131472</v>
      </c>
      <c r="AC1760" s="73" t="n">
        <f aca="false">MAX(AC1759,AB1760)</f>
        <v>38.4112567523271</v>
      </c>
      <c r="AD1760" s="70" t="n">
        <f aca="false">1-AB1760/AC1760</f>
        <v>0.0021000000000001</v>
      </c>
      <c r="AE1760" s="73" t="n">
        <f aca="false">AE1759*(1+M1760)</f>
        <v>24.3691041916152</v>
      </c>
      <c r="AF1760" s="73" t="n">
        <f aca="false">MAX(AF1759,AE1760)</f>
        <v>24.6141822036946</v>
      </c>
      <c r="AG1760" s="70" t="n">
        <f aca="false">1-AE1760/AF1760</f>
        <v>0.00995678060929539</v>
      </c>
      <c r="AH1760" s="74" t="n">
        <f aca="false">IF(R1760&gt;0,AH1759+1,0)</f>
        <v>1</v>
      </c>
      <c r="AI1760" s="74" t="n">
        <f aca="false">IF(U1760&gt;0,AI1759+1,0)</f>
        <v>36</v>
      </c>
      <c r="AJ1760" s="74" t="n">
        <f aca="false">IF(G1760&gt;0,AJ1759+1,0)</f>
        <v>0</v>
      </c>
      <c r="AK1760" s="74" t="n">
        <f aca="false">IF(G1760&lt;=0,AK1759+1,0)</f>
        <v>1</v>
      </c>
      <c r="AL1760" s="74" t="n">
        <f aca="false">IF(K1760&gt;0,AL1759+1,0)</f>
        <v>0</v>
      </c>
      <c r="AM1760" s="74" t="n">
        <f aca="false">IF(K1760&lt;=0,AM1759+1,0)</f>
        <v>1</v>
      </c>
    </row>
    <row r="1761" customFormat="false" ht="15" hidden="false" customHeight="false" outlineLevel="0" collapsed="false">
      <c r="A1761" s="61" t="n">
        <v>1765</v>
      </c>
      <c r="B1761" s="62" t="n">
        <v>44768.53125</v>
      </c>
      <c r="C1761" s="63" t="n">
        <f aca="false">YEAR(B1761)</f>
        <v>2022</v>
      </c>
      <c r="D1761" s="32" t="s">
        <v>277</v>
      </c>
      <c r="E1761" s="64" t="n">
        <v>16547.15</v>
      </c>
      <c r="F1761" s="65" t="n">
        <v>-0.0005</v>
      </c>
      <c r="G1761" s="66" t="n">
        <v>-8.273575</v>
      </c>
      <c r="H1761" s="67" t="n">
        <f aca="false">E1761+IF(D1761="Long",1,-1)*G1761</f>
        <v>16538.876425</v>
      </c>
      <c r="I1761" s="68" t="n">
        <f aca="false">Assumptions!$B$58</f>
        <v>5.35750011455817</v>
      </c>
      <c r="J1761" s="68" t="n">
        <f aca="false">INDEX(Yearly!$D$5:$D$22,MATCH(C1761,Yearly!$A$5:$A$22,0))</f>
        <v>0.431476519293275</v>
      </c>
      <c r="K1761" s="68" t="n">
        <f aca="false">G1761-I1761-J1761</f>
        <v>-14.0625516338514</v>
      </c>
      <c r="L1761" s="69" t="n">
        <f aca="false">(I1761+J1761)/Assumptions!$B$8</f>
        <v>0.000255257700812932</v>
      </c>
      <c r="M1761" s="70" t="n">
        <f aca="false">F1761-L1761</f>
        <v>-0.000755257700812932</v>
      </c>
      <c r="N1761" s="71" t="n">
        <f aca="false">G1761*Assumptions!$B$7</f>
        <v>-65071.667375</v>
      </c>
      <c r="O1761" s="71" t="n">
        <f aca="false">K1761*Assumptions!$B$7</f>
        <v>-110601.968600242</v>
      </c>
      <c r="P1761" s="68" t="n">
        <f aca="false">P1760+G1761</f>
        <v>31620.92931</v>
      </c>
      <c r="Q1761" s="68" t="n">
        <f aca="false">MAX(Q1760,P1761)</f>
        <v>31663.878295</v>
      </c>
      <c r="R1761" s="68" t="n">
        <f aca="false">Q1761-P1761</f>
        <v>42.9489849999991</v>
      </c>
      <c r="S1761" s="68" t="n">
        <f aca="false">S1760+K1761</f>
        <v>21324.2096099619</v>
      </c>
      <c r="T1761" s="68" t="n">
        <f aca="false">MAX(T1760,S1761)</f>
        <v>21525.1024054144</v>
      </c>
      <c r="U1761" s="68" t="n">
        <f aca="false">T1761-S1761</f>
        <v>200.892795452506</v>
      </c>
      <c r="V1761" s="70" t="n">
        <f aca="false">V1760+F1761</f>
        <v>3.87210000000001</v>
      </c>
      <c r="W1761" s="70" t="n">
        <f aca="false">MAX(W1760,V1761)</f>
        <v>3.87470000000001</v>
      </c>
      <c r="X1761" s="70" t="n">
        <f aca="false">W1761-V1761</f>
        <v>0.00260000000000016</v>
      </c>
      <c r="Y1761" s="70" t="n">
        <f aca="false">Y1760+M1761</f>
        <v>3.4180789937348</v>
      </c>
      <c r="Z1761" s="70" t="n">
        <f aca="false">MAX(Z1760,Y1761)</f>
        <v>3.42662352866488</v>
      </c>
      <c r="AA1761" s="70" t="n">
        <f aca="false">Z1761-Y1761</f>
        <v>0.00854453493007901</v>
      </c>
      <c r="AB1761" s="72" t="n">
        <f aca="false">AB1760*(1+F1761)</f>
        <v>38.3114278165907</v>
      </c>
      <c r="AC1761" s="73" t="n">
        <f aca="false">MAX(AC1760,AB1761)</f>
        <v>38.4112567523271</v>
      </c>
      <c r="AD1761" s="70" t="n">
        <f aca="false">1-AB1761/AC1761</f>
        <v>0.00259894999999999</v>
      </c>
      <c r="AE1761" s="73" t="n">
        <f aca="false">AE1760*(1+M1761)</f>
        <v>24.3506992380126</v>
      </c>
      <c r="AF1761" s="73" t="n">
        <f aca="false">MAX(AF1760,AE1761)</f>
        <v>24.6141822036946</v>
      </c>
      <c r="AG1761" s="70" t="n">
        <f aca="false">1-AE1761/AF1761</f>
        <v>0.0107045183748778</v>
      </c>
      <c r="AH1761" s="74" t="n">
        <f aca="false">IF(R1761&gt;0,AH1760+1,0)</f>
        <v>2</v>
      </c>
      <c r="AI1761" s="74" t="n">
        <f aca="false">IF(U1761&gt;0,AI1760+1,0)</f>
        <v>37</v>
      </c>
      <c r="AJ1761" s="74" t="n">
        <f aca="false">IF(G1761&gt;0,AJ1760+1,0)</f>
        <v>0</v>
      </c>
      <c r="AK1761" s="74" t="n">
        <f aca="false">IF(G1761&lt;=0,AK1760+1,0)</f>
        <v>2</v>
      </c>
      <c r="AL1761" s="74" t="n">
        <f aca="false">IF(K1761&gt;0,AL1760+1,0)</f>
        <v>0</v>
      </c>
      <c r="AM1761" s="74" t="n">
        <f aca="false">IF(K1761&lt;=0,AM1760+1,0)</f>
        <v>2</v>
      </c>
    </row>
    <row r="1762" customFormat="false" ht="15" hidden="false" customHeight="false" outlineLevel="0" collapsed="false">
      <c r="A1762" s="61" t="n">
        <v>1766</v>
      </c>
      <c r="B1762" s="62" t="n">
        <v>44768.59375</v>
      </c>
      <c r="C1762" s="63" t="n">
        <f aca="false">YEAR(B1762)</f>
        <v>2022</v>
      </c>
      <c r="D1762" s="32" t="s">
        <v>276</v>
      </c>
      <c r="E1762" s="64" t="n">
        <v>16538.6</v>
      </c>
      <c r="F1762" s="65" t="n">
        <v>0</v>
      </c>
      <c r="G1762" s="66" t="n">
        <v>0</v>
      </c>
      <c r="H1762" s="67" t="n">
        <f aca="false">E1762+IF(D1762="Long",1,-1)*G1762</f>
        <v>16538.6</v>
      </c>
      <c r="I1762" s="68" t="n">
        <f aca="false">Assumptions!$B$58</f>
        <v>5.35750011455817</v>
      </c>
      <c r="J1762" s="68" t="n">
        <f aca="false">INDEX(Yearly!$D$5:$D$22,MATCH(C1762,Yearly!$A$5:$A$22,0))</f>
        <v>0.431476519293275</v>
      </c>
      <c r="K1762" s="68" t="n">
        <f aca="false">G1762-I1762-J1762</f>
        <v>-5.78897663385144</v>
      </c>
      <c r="L1762" s="69" t="n">
        <f aca="false">(I1762+J1762)/Assumptions!$B$8</f>
        <v>0.000255257700812932</v>
      </c>
      <c r="M1762" s="70" t="n">
        <f aca="false">F1762-L1762</f>
        <v>-0.000255257700812932</v>
      </c>
      <c r="N1762" s="71" t="n">
        <f aca="false">G1762*Assumptions!$B$7</f>
        <v>0</v>
      </c>
      <c r="O1762" s="71" t="n">
        <f aca="false">K1762*Assumptions!$B$7</f>
        <v>-45530.3012252416</v>
      </c>
      <c r="P1762" s="68" t="n">
        <f aca="false">P1761+G1762</f>
        <v>31620.92931</v>
      </c>
      <c r="Q1762" s="68" t="n">
        <f aca="false">MAX(Q1761,P1762)</f>
        <v>31663.878295</v>
      </c>
      <c r="R1762" s="68" t="n">
        <f aca="false">Q1762-P1762</f>
        <v>42.9489849999991</v>
      </c>
      <c r="S1762" s="68" t="n">
        <f aca="false">S1761+K1762</f>
        <v>21318.420633328</v>
      </c>
      <c r="T1762" s="68" t="n">
        <f aca="false">MAX(T1761,S1762)</f>
        <v>21525.1024054144</v>
      </c>
      <c r="U1762" s="68" t="n">
        <f aca="false">T1762-S1762</f>
        <v>206.681772086358</v>
      </c>
      <c r="V1762" s="70" t="n">
        <f aca="false">V1761+F1762</f>
        <v>3.87210000000001</v>
      </c>
      <c r="W1762" s="70" t="n">
        <f aca="false">MAX(W1761,V1762)</f>
        <v>3.87470000000001</v>
      </c>
      <c r="X1762" s="70" t="n">
        <f aca="false">W1762-V1762</f>
        <v>0.00260000000000016</v>
      </c>
      <c r="Y1762" s="70" t="n">
        <f aca="false">Y1761+M1762</f>
        <v>3.41782373603398</v>
      </c>
      <c r="Z1762" s="70" t="n">
        <f aca="false">MAX(Z1761,Y1762)</f>
        <v>3.42662352866488</v>
      </c>
      <c r="AA1762" s="70" t="n">
        <f aca="false">Z1762-Y1762</f>
        <v>0.00879979263089181</v>
      </c>
      <c r="AB1762" s="72" t="n">
        <f aca="false">AB1761*(1+F1762)</f>
        <v>38.3114278165907</v>
      </c>
      <c r="AC1762" s="73" t="n">
        <f aca="false">MAX(AC1761,AB1762)</f>
        <v>38.4112567523271</v>
      </c>
      <c r="AD1762" s="70" t="n">
        <f aca="false">1-AB1762/AC1762</f>
        <v>0.00259894999999999</v>
      </c>
      <c r="AE1762" s="73" t="n">
        <f aca="false">AE1761*(1+M1762)</f>
        <v>24.3444835345119</v>
      </c>
      <c r="AF1762" s="73" t="n">
        <f aca="false">MAX(AF1761,AE1762)</f>
        <v>24.6141822036946</v>
      </c>
      <c r="AG1762" s="70" t="n">
        <f aca="false">1-AE1762/AF1762</f>
        <v>0.0109570436649421</v>
      </c>
      <c r="AH1762" s="74" t="n">
        <f aca="false">IF(R1762&gt;0,AH1761+1,0)</f>
        <v>3</v>
      </c>
      <c r="AI1762" s="74" t="n">
        <f aca="false">IF(U1762&gt;0,AI1761+1,0)</f>
        <v>38</v>
      </c>
      <c r="AJ1762" s="74" t="n">
        <f aca="false">IF(G1762&gt;0,AJ1761+1,0)</f>
        <v>0</v>
      </c>
      <c r="AK1762" s="74" t="n">
        <f aca="false">IF(G1762&lt;=0,AK1761+1,0)</f>
        <v>3</v>
      </c>
      <c r="AL1762" s="74" t="n">
        <f aca="false">IF(K1762&gt;0,AL1761+1,0)</f>
        <v>0</v>
      </c>
      <c r="AM1762" s="74" t="n">
        <f aca="false">IF(K1762&lt;=0,AM1761+1,0)</f>
        <v>3</v>
      </c>
    </row>
    <row r="1763" customFormat="false" ht="15" hidden="false" customHeight="false" outlineLevel="0" collapsed="false">
      <c r="A1763" s="61" t="n">
        <v>1767</v>
      </c>
      <c r="B1763" s="62" t="n">
        <v>44769.4479166667</v>
      </c>
      <c r="C1763" s="63" t="n">
        <f aca="false">YEAR(B1763)</f>
        <v>2022</v>
      </c>
      <c r="D1763" s="32" t="s">
        <v>277</v>
      </c>
      <c r="E1763" s="64" t="n">
        <v>16538.2</v>
      </c>
      <c r="F1763" s="65" t="n">
        <v>0.0756</v>
      </c>
      <c r="G1763" s="66" t="n">
        <v>1250.28792</v>
      </c>
      <c r="H1763" s="67" t="n">
        <f aca="false">E1763+IF(D1763="Long",1,-1)*G1763</f>
        <v>17788.48792</v>
      </c>
      <c r="I1763" s="68" t="n">
        <f aca="false">Assumptions!$B$58</f>
        <v>5.35750011455817</v>
      </c>
      <c r="J1763" s="68" t="n">
        <f aca="false">INDEX(Yearly!$D$5:$D$22,MATCH(C1763,Yearly!$A$5:$A$22,0))</f>
        <v>0.431476519293275</v>
      </c>
      <c r="K1763" s="68" t="n">
        <f aca="false">G1763-I1763-J1763</f>
        <v>1244.49894336615</v>
      </c>
      <c r="L1763" s="69" t="n">
        <f aca="false">(I1763+J1763)/Assumptions!$B$8</f>
        <v>0.000255257700812932</v>
      </c>
      <c r="M1763" s="70" t="n">
        <f aca="false">F1763-L1763</f>
        <v>0.0753447422991871</v>
      </c>
      <c r="N1763" s="71" t="n">
        <f aca="false">G1763*Assumptions!$B$7</f>
        <v>9833514.4908</v>
      </c>
      <c r="O1763" s="71" t="n">
        <f aca="false">K1763*Assumptions!$B$7</f>
        <v>9787984.18957476</v>
      </c>
      <c r="P1763" s="68" t="n">
        <f aca="false">P1762+G1763</f>
        <v>32871.21723</v>
      </c>
      <c r="Q1763" s="68" t="n">
        <f aca="false">MAX(Q1762,P1763)</f>
        <v>32871.21723</v>
      </c>
      <c r="R1763" s="68" t="n">
        <f aca="false">Q1763-P1763</f>
        <v>0</v>
      </c>
      <c r="S1763" s="68" t="n">
        <f aca="false">S1762+K1763</f>
        <v>22562.9195766942</v>
      </c>
      <c r="T1763" s="68" t="n">
        <f aca="false">MAX(T1762,S1763)</f>
        <v>22562.9195766942</v>
      </c>
      <c r="U1763" s="68" t="n">
        <f aca="false">T1763-S1763</f>
        <v>0</v>
      </c>
      <c r="V1763" s="70" t="n">
        <f aca="false">V1762+F1763</f>
        <v>3.94770000000001</v>
      </c>
      <c r="W1763" s="70" t="n">
        <f aca="false">MAX(W1762,V1763)</f>
        <v>3.94770000000001</v>
      </c>
      <c r="X1763" s="70" t="n">
        <f aca="false">W1763-V1763</f>
        <v>0</v>
      </c>
      <c r="Y1763" s="70" t="n">
        <f aca="false">Y1762+M1763</f>
        <v>3.49316847833317</v>
      </c>
      <c r="Z1763" s="70" t="n">
        <f aca="false">MAX(Z1762,Y1763)</f>
        <v>3.49316847833317</v>
      </c>
      <c r="AA1763" s="70" t="n">
        <f aca="false">Z1763-Y1763</f>
        <v>0</v>
      </c>
      <c r="AB1763" s="72" t="n">
        <f aca="false">AB1762*(1+F1763)</f>
        <v>41.2077717595249</v>
      </c>
      <c r="AC1763" s="73" t="n">
        <f aca="false">MAX(AC1762,AB1763)</f>
        <v>41.2077717595249</v>
      </c>
      <c r="AD1763" s="70" t="n">
        <f aca="false">1-AB1763/AC1763</f>
        <v>0</v>
      </c>
      <c r="AE1763" s="73" t="n">
        <f aca="false">AE1762*(1+M1763)</f>
        <v>26.1787123728265</v>
      </c>
      <c r="AF1763" s="73" t="n">
        <f aca="false">MAX(AF1762,AE1763)</f>
        <v>26.1787123728265</v>
      </c>
      <c r="AG1763" s="70" t="n">
        <f aca="false">1-AE1763/AF1763</f>
        <v>0</v>
      </c>
      <c r="AH1763" s="74" t="n">
        <f aca="false">IF(R1763&gt;0,AH1762+1,0)</f>
        <v>0</v>
      </c>
      <c r="AI1763" s="74" t="n">
        <f aca="false">IF(U1763&gt;0,AI1762+1,0)</f>
        <v>0</v>
      </c>
      <c r="AJ1763" s="74" t="n">
        <f aca="false">IF(G1763&gt;0,AJ1762+1,0)</f>
        <v>1</v>
      </c>
      <c r="AK1763" s="74" t="n">
        <f aca="false">IF(G1763&lt;=0,AK1762+1,0)</f>
        <v>0</v>
      </c>
      <c r="AL1763" s="74" t="n">
        <f aca="false">IF(K1763&gt;0,AL1762+1,0)</f>
        <v>1</v>
      </c>
      <c r="AM1763" s="74" t="n">
        <f aca="false">IF(K1763&lt;=0,AM1762+1,0)</f>
        <v>0</v>
      </c>
    </row>
    <row r="1764" customFormat="false" ht="15" hidden="false" customHeight="false" outlineLevel="0" collapsed="false">
      <c r="A1764" s="61" t="n">
        <v>1768</v>
      </c>
      <c r="B1764" s="62" t="n">
        <v>44792.4895833333</v>
      </c>
      <c r="C1764" s="63" t="n">
        <f aca="false">YEAR(B1764)</f>
        <v>2022</v>
      </c>
      <c r="D1764" s="32" t="s">
        <v>276</v>
      </c>
      <c r="E1764" s="64" t="n">
        <v>17788</v>
      </c>
      <c r="F1764" s="65" t="n">
        <v>0.0047</v>
      </c>
      <c r="G1764" s="66" t="n">
        <v>83.6036</v>
      </c>
      <c r="H1764" s="67" t="n">
        <f aca="false">E1764+IF(D1764="Long",1,-1)*G1764</f>
        <v>17704.3964</v>
      </c>
      <c r="I1764" s="68" t="n">
        <f aca="false">Assumptions!$B$58</f>
        <v>5.35750011455817</v>
      </c>
      <c r="J1764" s="68" t="n">
        <f aca="false">INDEX(Yearly!$D$5:$D$22,MATCH(C1764,Yearly!$A$5:$A$22,0))</f>
        <v>0.431476519293275</v>
      </c>
      <c r="K1764" s="68" t="n">
        <f aca="false">G1764-I1764-J1764</f>
        <v>77.8146233661486</v>
      </c>
      <c r="L1764" s="69" t="n">
        <f aca="false">(I1764+J1764)/Assumptions!$B$8</f>
        <v>0.000255257700812932</v>
      </c>
      <c r="M1764" s="70" t="n">
        <f aca="false">F1764-L1764</f>
        <v>0.00444474229918707</v>
      </c>
      <c r="N1764" s="71" t="n">
        <f aca="false">G1764*Assumptions!$B$7</f>
        <v>657542.314</v>
      </c>
      <c r="O1764" s="71" t="n">
        <f aca="false">K1764*Assumptions!$B$7</f>
        <v>612012.012774759</v>
      </c>
      <c r="P1764" s="68" t="n">
        <f aca="false">P1763+G1764</f>
        <v>32954.82083</v>
      </c>
      <c r="Q1764" s="68" t="n">
        <f aca="false">MAX(Q1763,P1764)</f>
        <v>32954.82083</v>
      </c>
      <c r="R1764" s="68" t="n">
        <f aca="false">Q1764-P1764</f>
        <v>0</v>
      </c>
      <c r="S1764" s="68" t="n">
        <f aca="false">S1763+K1764</f>
        <v>22640.7342000603</v>
      </c>
      <c r="T1764" s="68" t="n">
        <f aca="false">MAX(T1763,S1764)</f>
        <v>22640.7342000603</v>
      </c>
      <c r="U1764" s="68" t="n">
        <f aca="false">T1764-S1764</f>
        <v>0</v>
      </c>
      <c r="V1764" s="70" t="n">
        <f aca="false">V1763+F1764</f>
        <v>3.95240000000001</v>
      </c>
      <c r="W1764" s="70" t="n">
        <f aca="false">MAX(W1763,V1764)</f>
        <v>3.95240000000001</v>
      </c>
      <c r="X1764" s="70" t="n">
        <f aca="false">W1764-V1764</f>
        <v>0</v>
      </c>
      <c r="Y1764" s="70" t="n">
        <f aca="false">Y1763+M1764</f>
        <v>3.49761322063236</v>
      </c>
      <c r="Z1764" s="70" t="n">
        <f aca="false">MAX(Z1763,Y1764)</f>
        <v>3.49761322063236</v>
      </c>
      <c r="AA1764" s="70" t="n">
        <f aca="false">Z1764-Y1764</f>
        <v>0</v>
      </c>
      <c r="AB1764" s="72" t="n">
        <f aca="false">AB1763*(1+F1764)</f>
        <v>41.4014482867947</v>
      </c>
      <c r="AC1764" s="73" t="n">
        <f aca="false">MAX(AC1763,AB1764)</f>
        <v>41.4014482867947</v>
      </c>
      <c r="AD1764" s="70" t="n">
        <f aca="false">1-AB1764/AC1764</f>
        <v>0</v>
      </c>
      <c r="AE1764" s="73" t="n">
        <f aca="false">AE1763*(1+M1764)</f>
        <v>26.2950700030483</v>
      </c>
      <c r="AF1764" s="73" t="n">
        <f aca="false">MAX(AF1763,AE1764)</f>
        <v>26.2950700030483</v>
      </c>
      <c r="AG1764" s="70" t="n">
        <f aca="false">1-AE1764/AF1764</f>
        <v>0</v>
      </c>
      <c r="AH1764" s="74" t="n">
        <f aca="false">IF(R1764&gt;0,AH1763+1,0)</f>
        <v>0</v>
      </c>
      <c r="AI1764" s="74" t="n">
        <f aca="false">IF(U1764&gt;0,AI1763+1,0)</f>
        <v>0</v>
      </c>
      <c r="AJ1764" s="74" t="n">
        <f aca="false">IF(G1764&gt;0,AJ1763+1,0)</f>
        <v>2</v>
      </c>
      <c r="AK1764" s="74" t="n">
        <f aca="false">IF(G1764&lt;=0,AK1763+1,0)</f>
        <v>0</v>
      </c>
      <c r="AL1764" s="74" t="n">
        <f aca="false">IF(K1764&gt;0,AL1763+1,0)</f>
        <v>2</v>
      </c>
      <c r="AM1764" s="74" t="n">
        <f aca="false">IF(K1764&lt;=0,AM1763+1,0)</f>
        <v>0</v>
      </c>
    </row>
    <row r="1765" customFormat="false" ht="15" hidden="false" customHeight="false" outlineLevel="0" collapsed="false">
      <c r="A1765" s="61" t="n">
        <v>1769</v>
      </c>
      <c r="B1765" s="62" t="n">
        <v>44798.40625</v>
      </c>
      <c r="C1765" s="63" t="n">
        <f aca="false">YEAR(B1765)</f>
        <v>2022</v>
      </c>
      <c r="D1765" s="32" t="s">
        <v>277</v>
      </c>
      <c r="E1765" s="64" t="n">
        <v>17703.95</v>
      </c>
      <c r="F1765" s="65" t="n">
        <v>-0.0032</v>
      </c>
      <c r="G1765" s="66" t="n">
        <v>-56.65264</v>
      </c>
      <c r="H1765" s="67" t="n">
        <f aca="false">E1765+IF(D1765="Long",1,-1)*G1765</f>
        <v>17647.29736</v>
      </c>
      <c r="I1765" s="68" t="n">
        <f aca="false">Assumptions!$B$58</f>
        <v>5.35750011455817</v>
      </c>
      <c r="J1765" s="68" t="n">
        <f aca="false">INDEX(Yearly!$D$5:$D$22,MATCH(C1765,Yearly!$A$5:$A$22,0))</f>
        <v>0.431476519293275</v>
      </c>
      <c r="K1765" s="68" t="n">
        <f aca="false">G1765-I1765-J1765</f>
        <v>-62.4416166338514</v>
      </c>
      <c r="L1765" s="69" t="n">
        <f aca="false">(I1765+J1765)/Assumptions!$B$8</f>
        <v>0.000255257700812932</v>
      </c>
      <c r="M1765" s="70" t="n">
        <f aca="false">F1765-L1765</f>
        <v>-0.00345525770081293</v>
      </c>
      <c r="N1765" s="71" t="n">
        <f aca="false">G1765*Assumptions!$B$7</f>
        <v>-445573.0136</v>
      </c>
      <c r="O1765" s="71" t="n">
        <f aca="false">K1765*Assumptions!$B$7</f>
        <v>-491103.314825242</v>
      </c>
      <c r="P1765" s="68" t="n">
        <f aca="false">P1764+G1765</f>
        <v>32898.16819</v>
      </c>
      <c r="Q1765" s="68" t="n">
        <f aca="false">MAX(Q1764,P1765)</f>
        <v>32954.82083</v>
      </c>
      <c r="R1765" s="68" t="n">
        <f aca="false">Q1765-P1765</f>
        <v>56.6526400000003</v>
      </c>
      <c r="S1765" s="68" t="n">
        <f aca="false">S1764+K1765</f>
        <v>22578.2925834265</v>
      </c>
      <c r="T1765" s="68" t="n">
        <f aca="false">MAX(T1764,S1765)</f>
        <v>22640.7342000603</v>
      </c>
      <c r="U1765" s="68" t="n">
        <f aca="false">T1765-S1765</f>
        <v>62.4416166338524</v>
      </c>
      <c r="V1765" s="70" t="n">
        <f aca="false">V1764+F1765</f>
        <v>3.94920000000001</v>
      </c>
      <c r="W1765" s="70" t="n">
        <f aca="false">MAX(W1764,V1765)</f>
        <v>3.95240000000001</v>
      </c>
      <c r="X1765" s="70" t="n">
        <f aca="false">W1765-V1765</f>
        <v>0.00320000000000009</v>
      </c>
      <c r="Y1765" s="70" t="n">
        <f aca="false">Y1764+M1765</f>
        <v>3.49415796293154</v>
      </c>
      <c r="Z1765" s="70" t="n">
        <f aca="false">MAX(Z1764,Y1765)</f>
        <v>3.49761322063236</v>
      </c>
      <c r="AA1765" s="70" t="n">
        <f aca="false">Z1765-Y1765</f>
        <v>0.0034552577008129</v>
      </c>
      <c r="AB1765" s="72" t="n">
        <f aca="false">AB1764*(1+F1765)</f>
        <v>41.268963652277</v>
      </c>
      <c r="AC1765" s="73" t="n">
        <f aca="false">MAX(AC1764,AB1765)</f>
        <v>41.4014482867947</v>
      </c>
      <c r="AD1765" s="70" t="n">
        <f aca="false">1-AB1765/AC1765</f>
        <v>0.00320000000000009</v>
      </c>
      <c r="AE1765" s="73" t="n">
        <f aca="false">AE1764*(1+M1765)</f>
        <v>26.2042137599268</v>
      </c>
      <c r="AF1765" s="73" t="n">
        <f aca="false">MAX(AF1764,AE1765)</f>
        <v>26.2950700030483</v>
      </c>
      <c r="AG1765" s="70" t="n">
        <f aca="false">1-AE1765/AF1765</f>
        <v>0.0034552577008129</v>
      </c>
      <c r="AH1765" s="74" t="n">
        <f aca="false">IF(R1765&gt;0,AH1764+1,0)</f>
        <v>1</v>
      </c>
      <c r="AI1765" s="74" t="n">
        <f aca="false">IF(U1765&gt;0,AI1764+1,0)</f>
        <v>1</v>
      </c>
      <c r="AJ1765" s="74" t="n">
        <f aca="false">IF(G1765&gt;0,AJ1764+1,0)</f>
        <v>0</v>
      </c>
      <c r="AK1765" s="74" t="n">
        <f aca="false">IF(G1765&lt;=0,AK1764+1,0)</f>
        <v>1</v>
      </c>
      <c r="AL1765" s="74" t="n">
        <f aca="false">IF(K1765&gt;0,AL1764+1,0)</f>
        <v>0</v>
      </c>
      <c r="AM1765" s="74" t="n">
        <f aca="false">IF(K1765&lt;=0,AM1764+1,0)</f>
        <v>1</v>
      </c>
    </row>
    <row r="1766" customFormat="false" ht="15" hidden="false" customHeight="false" outlineLevel="0" collapsed="false">
      <c r="A1766" s="61" t="n">
        <v>1770</v>
      </c>
      <c r="B1766" s="62" t="n">
        <v>44798.6145833333</v>
      </c>
      <c r="C1766" s="63" t="n">
        <f aca="false">YEAR(B1766)</f>
        <v>2022</v>
      </c>
      <c r="D1766" s="32" t="s">
        <v>276</v>
      </c>
      <c r="E1766" s="64" t="n">
        <v>17646.85</v>
      </c>
      <c r="F1766" s="65" t="n">
        <v>0.0059</v>
      </c>
      <c r="G1766" s="66" t="n">
        <v>104.116415</v>
      </c>
      <c r="H1766" s="67" t="n">
        <f aca="false">E1766+IF(D1766="Long",1,-1)*G1766</f>
        <v>17542.733585</v>
      </c>
      <c r="I1766" s="68" t="n">
        <f aca="false">Assumptions!$B$58</f>
        <v>5.35750011455817</v>
      </c>
      <c r="J1766" s="68" t="n">
        <f aca="false">INDEX(Yearly!$D$5:$D$22,MATCH(C1766,Yearly!$A$5:$A$22,0))</f>
        <v>0.431476519293275</v>
      </c>
      <c r="K1766" s="68" t="n">
        <f aca="false">G1766-I1766-J1766</f>
        <v>98.3274383661486</v>
      </c>
      <c r="L1766" s="69" t="n">
        <f aca="false">(I1766+J1766)/Assumptions!$B$8</f>
        <v>0.000255257700812932</v>
      </c>
      <c r="M1766" s="70" t="n">
        <f aca="false">F1766-L1766</f>
        <v>0.00564474229918707</v>
      </c>
      <c r="N1766" s="71" t="n">
        <f aca="false">G1766*Assumptions!$B$7</f>
        <v>818875.603975</v>
      </c>
      <c r="O1766" s="71" t="n">
        <f aca="false">K1766*Assumptions!$B$7</f>
        <v>773345.302749759</v>
      </c>
      <c r="P1766" s="68" t="n">
        <f aca="false">P1765+G1766</f>
        <v>33002.284605</v>
      </c>
      <c r="Q1766" s="68" t="n">
        <f aca="false">MAX(Q1765,P1766)</f>
        <v>33002.284605</v>
      </c>
      <c r="R1766" s="68" t="n">
        <f aca="false">Q1766-P1766</f>
        <v>0</v>
      </c>
      <c r="S1766" s="68" t="n">
        <f aca="false">S1765+K1766</f>
        <v>22676.6200217926</v>
      </c>
      <c r="T1766" s="68" t="n">
        <f aca="false">MAX(T1765,S1766)</f>
        <v>22676.6200217926</v>
      </c>
      <c r="U1766" s="68" t="n">
        <f aca="false">T1766-S1766</f>
        <v>0</v>
      </c>
      <c r="V1766" s="70" t="n">
        <f aca="false">V1765+F1766</f>
        <v>3.95510000000001</v>
      </c>
      <c r="W1766" s="70" t="n">
        <f aca="false">MAX(W1765,V1766)</f>
        <v>3.95510000000001</v>
      </c>
      <c r="X1766" s="70" t="n">
        <f aca="false">W1766-V1766</f>
        <v>0</v>
      </c>
      <c r="Y1766" s="70" t="n">
        <f aca="false">Y1765+M1766</f>
        <v>3.49980270523073</v>
      </c>
      <c r="Z1766" s="70" t="n">
        <f aca="false">MAX(Z1765,Y1766)</f>
        <v>3.49980270523073</v>
      </c>
      <c r="AA1766" s="70" t="n">
        <f aca="false">Z1766-Y1766</f>
        <v>0</v>
      </c>
      <c r="AB1766" s="72" t="n">
        <f aca="false">AB1765*(1+F1766)</f>
        <v>41.5124505378254</v>
      </c>
      <c r="AC1766" s="73" t="n">
        <f aca="false">MAX(AC1765,AB1766)</f>
        <v>41.5124505378254</v>
      </c>
      <c r="AD1766" s="70" t="n">
        <f aca="false">1-AB1766/AC1766</f>
        <v>0</v>
      </c>
      <c r="AE1766" s="73" t="n">
        <f aca="false">AE1765*(1+M1766)</f>
        <v>26.3521297937544</v>
      </c>
      <c r="AF1766" s="73" t="n">
        <f aca="false">MAX(AF1765,AE1766)</f>
        <v>26.3521297937544</v>
      </c>
      <c r="AG1766" s="70" t="n">
        <f aca="false">1-AE1766/AF1766</f>
        <v>0</v>
      </c>
      <c r="AH1766" s="74" t="n">
        <f aca="false">IF(R1766&gt;0,AH1765+1,0)</f>
        <v>0</v>
      </c>
      <c r="AI1766" s="74" t="n">
        <f aca="false">IF(U1766&gt;0,AI1765+1,0)</f>
        <v>0</v>
      </c>
      <c r="AJ1766" s="74" t="n">
        <f aca="false">IF(G1766&gt;0,AJ1765+1,0)</f>
        <v>1</v>
      </c>
      <c r="AK1766" s="74" t="n">
        <f aca="false">IF(G1766&lt;=0,AK1765+1,0)</f>
        <v>0</v>
      </c>
      <c r="AL1766" s="74" t="n">
        <f aca="false">IF(K1766&gt;0,AL1765+1,0)</f>
        <v>1</v>
      </c>
      <c r="AM1766" s="74" t="n">
        <f aca="false">IF(K1766&lt;=0,AM1765+1,0)</f>
        <v>0</v>
      </c>
    </row>
    <row r="1767" customFormat="false" ht="15" hidden="false" customHeight="false" outlineLevel="0" collapsed="false">
      <c r="A1767" s="61" t="n">
        <v>1771</v>
      </c>
      <c r="B1767" s="62" t="n">
        <v>44803.46875</v>
      </c>
      <c r="C1767" s="63" t="n">
        <f aca="false">YEAR(B1767)</f>
        <v>2022</v>
      </c>
      <c r="D1767" s="32" t="s">
        <v>277</v>
      </c>
      <c r="E1767" s="64" t="n">
        <v>17543.15</v>
      </c>
      <c r="F1767" s="65" t="n">
        <v>0.0049</v>
      </c>
      <c r="G1767" s="66" t="n">
        <v>85.961435</v>
      </c>
      <c r="H1767" s="67" t="n">
        <f aca="false">E1767+IF(D1767="Long",1,-1)*G1767</f>
        <v>17629.111435</v>
      </c>
      <c r="I1767" s="68" t="n">
        <f aca="false">Assumptions!$B$58</f>
        <v>5.35750011455817</v>
      </c>
      <c r="J1767" s="68" t="n">
        <f aca="false">INDEX(Yearly!$D$5:$D$22,MATCH(C1767,Yearly!$A$5:$A$22,0))</f>
        <v>0.431476519293275</v>
      </c>
      <c r="K1767" s="68" t="n">
        <f aca="false">G1767-I1767-J1767</f>
        <v>80.1724583661486</v>
      </c>
      <c r="L1767" s="69" t="n">
        <f aca="false">(I1767+J1767)/Assumptions!$B$8</f>
        <v>0.000255257700812932</v>
      </c>
      <c r="M1767" s="70" t="n">
        <f aca="false">F1767-L1767</f>
        <v>0.00464474229918707</v>
      </c>
      <c r="N1767" s="71" t="n">
        <f aca="false">G1767*Assumptions!$B$7</f>
        <v>676086.686275</v>
      </c>
      <c r="O1767" s="71" t="n">
        <f aca="false">K1767*Assumptions!$B$7</f>
        <v>630556.385049759</v>
      </c>
      <c r="P1767" s="68" t="n">
        <f aca="false">P1766+G1767</f>
        <v>33088.24604</v>
      </c>
      <c r="Q1767" s="68" t="n">
        <f aca="false">MAX(Q1766,P1767)</f>
        <v>33088.24604</v>
      </c>
      <c r="R1767" s="68" t="n">
        <f aca="false">Q1767-P1767</f>
        <v>0</v>
      </c>
      <c r="S1767" s="68" t="n">
        <f aca="false">S1766+K1767</f>
        <v>22756.7924801588</v>
      </c>
      <c r="T1767" s="68" t="n">
        <f aca="false">MAX(T1766,S1767)</f>
        <v>22756.7924801588</v>
      </c>
      <c r="U1767" s="68" t="n">
        <f aca="false">T1767-S1767</f>
        <v>0</v>
      </c>
      <c r="V1767" s="70" t="n">
        <f aca="false">V1766+F1767</f>
        <v>3.96000000000001</v>
      </c>
      <c r="W1767" s="70" t="n">
        <f aca="false">MAX(W1766,V1767)</f>
        <v>3.96000000000001</v>
      </c>
      <c r="X1767" s="70" t="n">
        <f aca="false">W1767-V1767</f>
        <v>0</v>
      </c>
      <c r="Y1767" s="70" t="n">
        <f aca="false">Y1766+M1767</f>
        <v>3.50444744752992</v>
      </c>
      <c r="Z1767" s="70" t="n">
        <f aca="false">MAX(Z1766,Y1767)</f>
        <v>3.50444744752992</v>
      </c>
      <c r="AA1767" s="70" t="n">
        <f aca="false">Z1767-Y1767</f>
        <v>0</v>
      </c>
      <c r="AB1767" s="72" t="n">
        <f aca="false">AB1766*(1+F1767)</f>
        <v>41.7158615454607</v>
      </c>
      <c r="AC1767" s="73" t="n">
        <f aca="false">MAX(AC1766,AB1767)</f>
        <v>41.7158615454607</v>
      </c>
      <c r="AD1767" s="70" t="n">
        <f aca="false">1-AB1767/AC1767</f>
        <v>0</v>
      </c>
      <c r="AE1767" s="73" t="n">
        <f aca="false">AE1766*(1+M1767)</f>
        <v>26.4745286456811</v>
      </c>
      <c r="AF1767" s="73" t="n">
        <f aca="false">MAX(AF1766,AE1767)</f>
        <v>26.4745286456811</v>
      </c>
      <c r="AG1767" s="70" t="n">
        <f aca="false">1-AE1767/AF1767</f>
        <v>0</v>
      </c>
      <c r="AH1767" s="74" t="n">
        <f aca="false">IF(R1767&gt;0,AH1766+1,0)</f>
        <v>0</v>
      </c>
      <c r="AI1767" s="74" t="n">
        <f aca="false">IF(U1767&gt;0,AI1766+1,0)</f>
        <v>0</v>
      </c>
      <c r="AJ1767" s="74" t="n">
        <f aca="false">IF(G1767&gt;0,AJ1766+1,0)</f>
        <v>2</v>
      </c>
      <c r="AK1767" s="74" t="n">
        <f aca="false">IF(G1767&lt;=0,AK1766+1,0)</f>
        <v>0</v>
      </c>
      <c r="AL1767" s="74" t="n">
        <f aca="false">IF(K1767&gt;0,AL1766+1,0)</f>
        <v>2</v>
      </c>
      <c r="AM1767" s="74" t="n">
        <f aca="false">IF(K1767&lt;=0,AM1766+1,0)</f>
        <v>0</v>
      </c>
    </row>
    <row r="1768" customFormat="false" ht="15" hidden="false" customHeight="false" outlineLevel="0" collapsed="false">
      <c r="A1768" s="61" t="n">
        <v>1772</v>
      </c>
      <c r="B1768" s="62" t="n">
        <v>44805.40625</v>
      </c>
      <c r="C1768" s="63" t="n">
        <f aca="false">YEAR(B1768)</f>
        <v>2022</v>
      </c>
      <c r="D1768" s="32" t="s">
        <v>276</v>
      </c>
      <c r="E1768" s="64" t="n">
        <v>17629.55</v>
      </c>
      <c r="F1768" s="65" t="n">
        <v>0.003</v>
      </c>
      <c r="G1768" s="66" t="n">
        <v>52.88865</v>
      </c>
      <c r="H1768" s="67" t="n">
        <f aca="false">E1768+IF(D1768="Long",1,-1)*G1768</f>
        <v>17576.66135</v>
      </c>
      <c r="I1768" s="68" t="n">
        <f aca="false">Assumptions!$B$58</f>
        <v>5.35750011455817</v>
      </c>
      <c r="J1768" s="68" t="n">
        <f aca="false">INDEX(Yearly!$D$5:$D$22,MATCH(C1768,Yearly!$A$5:$A$22,0))</f>
        <v>0.431476519293275</v>
      </c>
      <c r="K1768" s="68" t="n">
        <f aca="false">G1768-I1768-J1768</f>
        <v>47.0996733661486</v>
      </c>
      <c r="L1768" s="69" t="n">
        <f aca="false">(I1768+J1768)/Assumptions!$B$8</f>
        <v>0.000255257700812932</v>
      </c>
      <c r="M1768" s="70" t="n">
        <f aca="false">F1768-L1768</f>
        <v>0.00274474229918707</v>
      </c>
      <c r="N1768" s="71" t="n">
        <f aca="false">G1768*Assumptions!$B$7</f>
        <v>415969.23225</v>
      </c>
      <c r="O1768" s="71" t="n">
        <f aca="false">K1768*Assumptions!$B$7</f>
        <v>370438.931024758</v>
      </c>
      <c r="P1768" s="68" t="n">
        <f aca="false">P1767+G1768</f>
        <v>33141.13469</v>
      </c>
      <c r="Q1768" s="68" t="n">
        <f aca="false">MAX(Q1767,P1768)</f>
        <v>33141.13469</v>
      </c>
      <c r="R1768" s="68" t="n">
        <f aca="false">Q1768-P1768</f>
        <v>0</v>
      </c>
      <c r="S1768" s="68" t="n">
        <f aca="false">S1767+K1768</f>
        <v>22803.8921535249</v>
      </c>
      <c r="T1768" s="68" t="n">
        <f aca="false">MAX(T1767,S1768)</f>
        <v>22803.8921535249</v>
      </c>
      <c r="U1768" s="68" t="n">
        <f aca="false">T1768-S1768</f>
        <v>0</v>
      </c>
      <c r="V1768" s="70" t="n">
        <f aca="false">V1767+F1768</f>
        <v>3.96300000000001</v>
      </c>
      <c r="W1768" s="70" t="n">
        <f aca="false">MAX(W1767,V1768)</f>
        <v>3.96300000000001</v>
      </c>
      <c r="X1768" s="70" t="n">
        <f aca="false">W1768-V1768</f>
        <v>0</v>
      </c>
      <c r="Y1768" s="70" t="n">
        <f aca="false">Y1767+M1768</f>
        <v>3.50719218982911</v>
      </c>
      <c r="Z1768" s="70" t="n">
        <f aca="false">MAX(Z1767,Y1768)</f>
        <v>3.50719218982911</v>
      </c>
      <c r="AA1768" s="70" t="n">
        <f aca="false">Z1768-Y1768</f>
        <v>0</v>
      </c>
      <c r="AB1768" s="72" t="n">
        <f aca="false">AB1767*(1+F1768)</f>
        <v>41.8410091300971</v>
      </c>
      <c r="AC1768" s="73" t="n">
        <f aca="false">MAX(AC1767,AB1768)</f>
        <v>41.8410091300971</v>
      </c>
      <c r="AD1768" s="70" t="n">
        <f aca="false">1-AB1768/AC1768</f>
        <v>0</v>
      </c>
      <c r="AE1768" s="73" t="n">
        <f aca="false">AE1767*(1+M1768)</f>
        <v>26.547194404306</v>
      </c>
      <c r="AF1768" s="73" t="n">
        <f aca="false">MAX(AF1767,AE1768)</f>
        <v>26.547194404306</v>
      </c>
      <c r="AG1768" s="70" t="n">
        <f aca="false">1-AE1768/AF1768</f>
        <v>0</v>
      </c>
      <c r="AH1768" s="74" t="n">
        <f aca="false">IF(R1768&gt;0,AH1767+1,0)</f>
        <v>0</v>
      </c>
      <c r="AI1768" s="74" t="n">
        <f aca="false">IF(U1768&gt;0,AI1767+1,0)</f>
        <v>0</v>
      </c>
      <c r="AJ1768" s="74" t="n">
        <f aca="false">IF(G1768&gt;0,AJ1767+1,0)</f>
        <v>3</v>
      </c>
      <c r="AK1768" s="74" t="n">
        <f aca="false">IF(G1768&lt;=0,AK1767+1,0)</f>
        <v>0</v>
      </c>
      <c r="AL1768" s="74" t="n">
        <f aca="false">IF(K1768&gt;0,AL1767+1,0)</f>
        <v>3</v>
      </c>
      <c r="AM1768" s="74" t="n">
        <f aca="false">IF(K1768&lt;=0,AM1767+1,0)</f>
        <v>0</v>
      </c>
    </row>
    <row r="1769" customFormat="false" ht="15" hidden="false" customHeight="false" outlineLevel="0" collapsed="false">
      <c r="A1769" s="61" t="n">
        <v>1773</v>
      </c>
      <c r="B1769" s="62" t="n">
        <v>44806.4083333333</v>
      </c>
      <c r="C1769" s="63" t="n">
        <f aca="false">YEAR(B1769)</f>
        <v>2022</v>
      </c>
      <c r="D1769" s="32" t="s">
        <v>277</v>
      </c>
      <c r="E1769" s="64" t="n">
        <v>17576.35</v>
      </c>
      <c r="F1769" s="65" t="n">
        <v>-0.0046</v>
      </c>
      <c r="G1769" s="66" t="n">
        <v>-80.85121</v>
      </c>
      <c r="H1769" s="67" t="n">
        <f aca="false">E1769+IF(D1769="Long",1,-1)*G1769</f>
        <v>17495.49879</v>
      </c>
      <c r="I1769" s="68" t="n">
        <f aca="false">Assumptions!$B$58</f>
        <v>5.35750011455817</v>
      </c>
      <c r="J1769" s="68" t="n">
        <f aca="false">INDEX(Yearly!$D$5:$D$22,MATCH(C1769,Yearly!$A$5:$A$22,0))</f>
        <v>0.431476519293275</v>
      </c>
      <c r="K1769" s="68" t="n">
        <f aca="false">G1769-I1769-J1769</f>
        <v>-86.6401866338514</v>
      </c>
      <c r="L1769" s="69" t="n">
        <f aca="false">(I1769+J1769)/Assumptions!$B$8</f>
        <v>0.000255257700812932</v>
      </c>
      <c r="M1769" s="70" t="n">
        <f aca="false">F1769-L1769</f>
        <v>-0.00485525770081293</v>
      </c>
      <c r="N1769" s="71" t="n">
        <f aca="false">G1769*Assumptions!$B$7</f>
        <v>-635894.76665</v>
      </c>
      <c r="O1769" s="71" t="n">
        <f aca="false">K1769*Assumptions!$B$7</f>
        <v>-681425.067875242</v>
      </c>
      <c r="P1769" s="68" t="n">
        <f aca="false">P1768+G1769</f>
        <v>33060.28348</v>
      </c>
      <c r="Q1769" s="68" t="n">
        <f aca="false">MAX(Q1768,P1769)</f>
        <v>33141.13469</v>
      </c>
      <c r="R1769" s="68" t="n">
        <f aca="false">Q1769-P1769</f>
        <v>80.8512100000007</v>
      </c>
      <c r="S1769" s="68" t="n">
        <f aca="false">S1768+K1769</f>
        <v>22717.2519668911</v>
      </c>
      <c r="T1769" s="68" t="n">
        <f aca="false">MAX(T1768,S1769)</f>
        <v>22803.8921535249</v>
      </c>
      <c r="U1769" s="68" t="n">
        <f aca="false">T1769-S1769</f>
        <v>86.6401866338529</v>
      </c>
      <c r="V1769" s="70" t="n">
        <f aca="false">V1768+F1769</f>
        <v>3.95840000000001</v>
      </c>
      <c r="W1769" s="70" t="n">
        <f aca="false">MAX(W1768,V1769)</f>
        <v>3.96300000000001</v>
      </c>
      <c r="X1769" s="70" t="n">
        <f aca="false">W1769-V1769</f>
        <v>0.00459999999999994</v>
      </c>
      <c r="Y1769" s="70" t="n">
        <f aca="false">Y1768+M1769</f>
        <v>3.50233693212829</v>
      </c>
      <c r="Z1769" s="70" t="n">
        <f aca="false">MAX(Z1768,Y1769)</f>
        <v>3.50719218982911</v>
      </c>
      <c r="AA1769" s="70" t="n">
        <f aca="false">Z1769-Y1769</f>
        <v>0.00485525770081274</v>
      </c>
      <c r="AB1769" s="72" t="n">
        <f aca="false">AB1768*(1+F1769)</f>
        <v>41.6485404880987</v>
      </c>
      <c r="AC1769" s="73" t="n">
        <f aca="false">MAX(AC1768,AB1769)</f>
        <v>41.8410091300971</v>
      </c>
      <c r="AD1769" s="70" t="n">
        <f aca="false">1-AB1769/AC1769</f>
        <v>0.00459999999999994</v>
      </c>
      <c r="AE1769" s="73" t="n">
        <f aca="false">AE1768*(1+M1769)</f>
        <v>26.4183009342395</v>
      </c>
      <c r="AF1769" s="73" t="n">
        <f aca="false">MAX(AF1768,AE1769)</f>
        <v>26.547194404306</v>
      </c>
      <c r="AG1769" s="70" t="n">
        <f aca="false">1-AE1769/AF1769</f>
        <v>0.00485525770081297</v>
      </c>
      <c r="AH1769" s="74" t="n">
        <f aca="false">IF(R1769&gt;0,AH1768+1,0)</f>
        <v>1</v>
      </c>
      <c r="AI1769" s="74" t="n">
        <f aca="false">IF(U1769&gt;0,AI1768+1,0)</f>
        <v>1</v>
      </c>
      <c r="AJ1769" s="74" t="n">
        <f aca="false">IF(G1769&gt;0,AJ1768+1,0)</f>
        <v>0</v>
      </c>
      <c r="AK1769" s="74" t="n">
        <f aca="false">IF(G1769&lt;=0,AK1768+1,0)</f>
        <v>1</v>
      </c>
      <c r="AL1769" s="74" t="n">
        <f aca="false">IF(K1769&gt;0,AL1768+1,0)</f>
        <v>0</v>
      </c>
      <c r="AM1769" s="74" t="n">
        <f aca="false">IF(K1769&lt;=0,AM1768+1,0)</f>
        <v>1</v>
      </c>
    </row>
    <row r="1770" customFormat="false" ht="15" hidden="false" customHeight="false" outlineLevel="0" collapsed="false">
      <c r="A1770" s="61" t="n">
        <v>1774</v>
      </c>
      <c r="B1770" s="62" t="n">
        <v>44806.4270833333</v>
      </c>
      <c r="C1770" s="63" t="n">
        <f aca="false">YEAR(B1770)</f>
        <v>2022</v>
      </c>
      <c r="D1770" s="32" t="s">
        <v>276</v>
      </c>
      <c r="E1770" s="64" t="n">
        <v>17495.85</v>
      </c>
      <c r="F1770" s="65" t="n">
        <v>-0.0041</v>
      </c>
      <c r="G1770" s="66" t="n">
        <v>-71.732985</v>
      </c>
      <c r="H1770" s="67" t="n">
        <f aca="false">E1770+IF(D1770="Long",1,-1)*G1770</f>
        <v>17567.582985</v>
      </c>
      <c r="I1770" s="68" t="n">
        <f aca="false">Assumptions!$B$58</f>
        <v>5.35750011455817</v>
      </c>
      <c r="J1770" s="68" t="n">
        <f aca="false">INDEX(Yearly!$D$5:$D$22,MATCH(C1770,Yearly!$A$5:$A$22,0))</f>
        <v>0.431476519293275</v>
      </c>
      <c r="K1770" s="68" t="n">
        <f aca="false">G1770-I1770-J1770</f>
        <v>-77.5219616338514</v>
      </c>
      <c r="L1770" s="69" t="n">
        <f aca="false">(I1770+J1770)/Assumptions!$B$8</f>
        <v>0.000255257700812932</v>
      </c>
      <c r="M1770" s="70" t="n">
        <f aca="false">F1770-L1770</f>
        <v>-0.00435525770081293</v>
      </c>
      <c r="N1770" s="71" t="n">
        <f aca="false">G1770*Assumptions!$B$7</f>
        <v>-564179.927025</v>
      </c>
      <c r="O1770" s="71" t="n">
        <f aca="false">K1770*Assumptions!$B$7</f>
        <v>-609710.228250242</v>
      </c>
      <c r="P1770" s="68" t="n">
        <f aca="false">P1769+G1770</f>
        <v>32988.550495</v>
      </c>
      <c r="Q1770" s="68" t="n">
        <f aca="false">MAX(Q1769,P1770)</f>
        <v>33141.13469</v>
      </c>
      <c r="R1770" s="68" t="n">
        <f aca="false">Q1770-P1770</f>
        <v>152.584195000003</v>
      </c>
      <c r="S1770" s="68" t="n">
        <f aca="false">S1769+K1770</f>
        <v>22639.7300052572</v>
      </c>
      <c r="T1770" s="68" t="n">
        <f aca="false">MAX(T1769,S1770)</f>
        <v>22803.8921535249</v>
      </c>
      <c r="U1770" s="68" t="n">
        <f aca="false">T1770-S1770</f>
        <v>164.162148267704</v>
      </c>
      <c r="V1770" s="70" t="n">
        <f aca="false">V1769+F1770</f>
        <v>3.95430000000001</v>
      </c>
      <c r="W1770" s="70" t="n">
        <f aca="false">MAX(W1769,V1770)</f>
        <v>3.96300000000001</v>
      </c>
      <c r="X1770" s="70" t="n">
        <f aca="false">W1770-V1770</f>
        <v>0.00870000000000015</v>
      </c>
      <c r="Y1770" s="70" t="n">
        <f aca="false">Y1769+M1770</f>
        <v>3.49798167442748</v>
      </c>
      <c r="Z1770" s="70" t="n">
        <f aca="false">MAX(Z1769,Y1770)</f>
        <v>3.50719218982911</v>
      </c>
      <c r="AA1770" s="70" t="n">
        <f aca="false">Z1770-Y1770</f>
        <v>0.00921051540162576</v>
      </c>
      <c r="AB1770" s="72" t="n">
        <f aca="false">AB1769*(1+F1770)</f>
        <v>41.4777814720975</v>
      </c>
      <c r="AC1770" s="73" t="n">
        <f aca="false">MAX(AC1769,AB1770)</f>
        <v>41.8410091300971</v>
      </c>
      <c r="AD1770" s="70" t="n">
        <f aca="false">1-AB1770/AC1770</f>
        <v>0.00868113999999998</v>
      </c>
      <c r="AE1770" s="73" t="n">
        <f aca="false">AE1769*(1+M1770)</f>
        <v>26.3032424256533</v>
      </c>
      <c r="AF1770" s="73" t="n">
        <f aca="false">MAX(AF1769,AE1770)</f>
        <v>26.547194404306</v>
      </c>
      <c r="AG1770" s="70" t="n">
        <f aca="false">1-AE1770/AF1770</f>
        <v>0.00918936950313509</v>
      </c>
      <c r="AH1770" s="74" t="n">
        <f aca="false">IF(R1770&gt;0,AH1769+1,0)</f>
        <v>2</v>
      </c>
      <c r="AI1770" s="74" t="n">
        <f aca="false">IF(U1770&gt;0,AI1769+1,0)</f>
        <v>2</v>
      </c>
      <c r="AJ1770" s="74" t="n">
        <f aca="false">IF(G1770&gt;0,AJ1769+1,0)</f>
        <v>0</v>
      </c>
      <c r="AK1770" s="74" t="n">
        <f aca="false">IF(G1770&lt;=0,AK1769+1,0)</f>
        <v>2</v>
      </c>
      <c r="AL1770" s="74" t="n">
        <f aca="false">IF(K1770&gt;0,AL1769+1,0)</f>
        <v>0</v>
      </c>
      <c r="AM1770" s="74" t="n">
        <f aca="false">IF(K1770&lt;=0,AM1769+1,0)</f>
        <v>2</v>
      </c>
    </row>
    <row r="1771" customFormat="false" ht="15" hidden="false" customHeight="false" outlineLevel="0" collapsed="false">
      <c r="A1771" s="61" t="n">
        <v>1775</v>
      </c>
      <c r="B1771" s="62" t="n">
        <v>44806.53125</v>
      </c>
      <c r="C1771" s="63" t="n">
        <f aca="false">YEAR(B1771)</f>
        <v>2022</v>
      </c>
      <c r="D1771" s="32" t="s">
        <v>277</v>
      </c>
      <c r="E1771" s="64" t="n">
        <v>17567.55</v>
      </c>
      <c r="F1771" s="65" t="n">
        <v>-0.0009</v>
      </c>
      <c r="G1771" s="66" t="n">
        <v>-15.810795</v>
      </c>
      <c r="H1771" s="67" t="n">
        <f aca="false">E1771+IF(D1771="Long",1,-1)*G1771</f>
        <v>17551.739205</v>
      </c>
      <c r="I1771" s="68" t="n">
        <f aca="false">Assumptions!$B$58</f>
        <v>5.35750011455817</v>
      </c>
      <c r="J1771" s="68" t="n">
        <f aca="false">INDEX(Yearly!$D$5:$D$22,MATCH(C1771,Yearly!$A$5:$A$22,0))</f>
        <v>0.431476519293275</v>
      </c>
      <c r="K1771" s="68" t="n">
        <f aca="false">G1771-I1771-J1771</f>
        <v>-21.5997716338514</v>
      </c>
      <c r="L1771" s="69" t="n">
        <f aca="false">(I1771+J1771)/Assumptions!$B$8</f>
        <v>0.000255257700812932</v>
      </c>
      <c r="M1771" s="70" t="n">
        <f aca="false">F1771-L1771</f>
        <v>-0.00115525770081293</v>
      </c>
      <c r="N1771" s="71" t="n">
        <f aca="false">G1771*Assumptions!$B$7</f>
        <v>-124351.902675</v>
      </c>
      <c r="O1771" s="71" t="n">
        <f aca="false">K1771*Assumptions!$B$7</f>
        <v>-169882.203900242</v>
      </c>
      <c r="P1771" s="68" t="n">
        <f aca="false">P1770+G1771</f>
        <v>32972.7397</v>
      </c>
      <c r="Q1771" s="68" t="n">
        <f aca="false">MAX(Q1770,P1771)</f>
        <v>33141.13469</v>
      </c>
      <c r="R1771" s="68" t="n">
        <f aca="false">Q1771-P1771</f>
        <v>168.394990000001</v>
      </c>
      <c r="S1771" s="68" t="n">
        <f aca="false">S1770+K1771</f>
        <v>22618.1302336234</v>
      </c>
      <c r="T1771" s="68" t="n">
        <f aca="false">MAX(T1770,S1771)</f>
        <v>22803.8921535249</v>
      </c>
      <c r="U1771" s="68" t="n">
        <f aca="false">T1771-S1771</f>
        <v>185.761919901553</v>
      </c>
      <c r="V1771" s="70" t="n">
        <f aca="false">V1770+F1771</f>
        <v>3.95340000000001</v>
      </c>
      <c r="W1771" s="70" t="n">
        <f aca="false">MAX(W1770,V1771)</f>
        <v>3.96300000000001</v>
      </c>
      <c r="X1771" s="70" t="n">
        <f aca="false">W1771-V1771</f>
        <v>0.00960000000000028</v>
      </c>
      <c r="Y1771" s="70" t="n">
        <f aca="false">Y1770+M1771</f>
        <v>3.49682641672667</v>
      </c>
      <c r="Z1771" s="70" t="n">
        <f aca="false">MAX(Z1770,Y1771)</f>
        <v>3.50719218982911</v>
      </c>
      <c r="AA1771" s="70" t="n">
        <f aca="false">Z1771-Y1771</f>
        <v>0.0103657731024387</v>
      </c>
      <c r="AB1771" s="72" t="n">
        <f aca="false">AB1770*(1+F1771)</f>
        <v>41.4404514687726</v>
      </c>
      <c r="AC1771" s="73" t="n">
        <f aca="false">MAX(AC1770,AB1771)</f>
        <v>41.8410091300971</v>
      </c>
      <c r="AD1771" s="70" t="n">
        <f aca="false">1-AB1771/AC1771</f>
        <v>0.00957332697400004</v>
      </c>
      <c r="AE1771" s="73" t="n">
        <f aca="false">AE1770*(1+M1771)</f>
        <v>26.2728554022847</v>
      </c>
      <c r="AF1771" s="73" t="n">
        <f aca="false">MAX(AF1770,AE1771)</f>
        <v>26.547194404306</v>
      </c>
      <c r="AG1771" s="70" t="n">
        <f aca="false">1-AE1771/AF1771</f>
        <v>0.010334011114064</v>
      </c>
      <c r="AH1771" s="74" t="n">
        <f aca="false">IF(R1771&gt;0,AH1770+1,0)</f>
        <v>3</v>
      </c>
      <c r="AI1771" s="74" t="n">
        <f aca="false">IF(U1771&gt;0,AI1770+1,0)</f>
        <v>3</v>
      </c>
      <c r="AJ1771" s="74" t="n">
        <f aca="false">IF(G1771&gt;0,AJ1770+1,0)</f>
        <v>0</v>
      </c>
      <c r="AK1771" s="74" t="n">
        <f aca="false">IF(G1771&lt;=0,AK1770+1,0)</f>
        <v>3</v>
      </c>
      <c r="AL1771" s="74" t="n">
        <f aca="false">IF(K1771&gt;0,AL1770+1,0)</f>
        <v>0</v>
      </c>
      <c r="AM1771" s="74" t="n">
        <f aca="false">IF(K1771&lt;=0,AM1770+1,0)</f>
        <v>3</v>
      </c>
    </row>
    <row r="1772" customFormat="false" ht="15" hidden="false" customHeight="false" outlineLevel="0" collapsed="false">
      <c r="A1772" s="61" t="n">
        <v>1776</v>
      </c>
      <c r="B1772" s="62" t="n">
        <v>44806.6354166667</v>
      </c>
      <c r="C1772" s="63" t="n">
        <f aca="false">YEAR(B1772)</f>
        <v>2022</v>
      </c>
      <c r="D1772" s="32" t="s">
        <v>276</v>
      </c>
      <c r="E1772" s="64" t="n">
        <v>17551.5</v>
      </c>
      <c r="F1772" s="65" t="n">
        <v>-0.005</v>
      </c>
      <c r="G1772" s="66" t="n">
        <v>-87.7575</v>
      </c>
      <c r="H1772" s="67" t="n">
        <f aca="false">E1772+IF(D1772="Long",1,-1)*G1772</f>
        <v>17639.2575</v>
      </c>
      <c r="I1772" s="68" t="n">
        <f aca="false">Assumptions!$B$58</f>
        <v>5.35750011455817</v>
      </c>
      <c r="J1772" s="68" t="n">
        <f aca="false">INDEX(Yearly!$D$5:$D$22,MATCH(C1772,Yearly!$A$5:$A$22,0))</f>
        <v>0.431476519293275</v>
      </c>
      <c r="K1772" s="68" t="n">
        <f aca="false">G1772-I1772-J1772</f>
        <v>-93.5464766338514</v>
      </c>
      <c r="L1772" s="69" t="n">
        <f aca="false">(I1772+J1772)/Assumptions!$B$8</f>
        <v>0.000255257700812932</v>
      </c>
      <c r="M1772" s="70" t="n">
        <f aca="false">F1772-L1772</f>
        <v>-0.00525525770081293</v>
      </c>
      <c r="N1772" s="71" t="n">
        <f aca="false">G1772*Assumptions!$B$7</f>
        <v>-690212.7375</v>
      </c>
      <c r="O1772" s="71" t="n">
        <f aca="false">K1772*Assumptions!$B$7</f>
        <v>-735743.038725241</v>
      </c>
      <c r="P1772" s="68" t="n">
        <f aca="false">P1771+G1772</f>
        <v>32884.9822</v>
      </c>
      <c r="Q1772" s="68" t="n">
        <f aca="false">MAX(Q1771,P1772)</f>
        <v>33141.13469</v>
      </c>
      <c r="R1772" s="68" t="n">
        <f aca="false">Q1772-P1772</f>
        <v>256.15249</v>
      </c>
      <c r="S1772" s="68" t="n">
        <f aca="false">S1771+K1772</f>
        <v>22524.5837569895</v>
      </c>
      <c r="T1772" s="68" t="n">
        <f aca="false">MAX(T1771,S1772)</f>
        <v>22803.8921535249</v>
      </c>
      <c r="U1772" s="68" t="n">
        <f aca="false">T1772-S1772</f>
        <v>279.308396535405</v>
      </c>
      <c r="V1772" s="70" t="n">
        <f aca="false">V1771+F1772</f>
        <v>3.94840000000001</v>
      </c>
      <c r="W1772" s="70" t="n">
        <f aca="false">MAX(W1771,V1772)</f>
        <v>3.96300000000001</v>
      </c>
      <c r="X1772" s="70" t="n">
        <f aca="false">W1772-V1772</f>
        <v>0.0146000000000002</v>
      </c>
      <c r="Y1772" s="70" t="n">
        <f aca="false">Y1771+M1772</f>
        <v>3.49157115902585</v>
      </c>
      <c r="Z1772" s="70" t="n">
        <f aca="false">MAX(Z1771,Y1772)</f>
        <v>3.50719218982911</v>
      </c>
      <c r="AA1772" s="70" t="n">
        <f aca="false">Z1772-Y1772</f>
        <v>0.0156210308032518</v>
      </c>
      <c r="AB1772" s="72" t="n">
        <f aca="false">AB1771*(1+F1772)</f>
        <v>41.2332492114287</v>
      </c>
      <c r="AC1772" s="73" t="n">
        <f aca="false">MAX(AC1771,AB1772)</f>
        <v>41.8410091300971</v>
      </c>
      <c r="AD1772" s="70" t="n">
        <f aca="false">1-AB1772/AC1772</f>
        <v>0.0145254603391302</v>
      </c>
      <c r="AE1772" s="73" t="n">
        <f aca="false">AE1771*(1+M1772)</f>
        <v>26.1347847766095</v>
      </c>
      <c r="AF1772" s="73" t="n">
        <f aca="false">MAX(AF1771,AE1772)</f>
        <v>26.547194404306</v>
      </c>
      <c r="AG1772" s="70" t="n">
        <f aca="false">1-AE1772/AF1772</f>
        <v>0.0155349609233895</v>
      </c>
      <c r="AH1772" s="74" t="n">
        <f aca="false">IF(R1772&gt;0,AH1771+1,0)</f>
        <v>4</v>
      </c>
      <c r="AI1772" s="74" t="n">
        <f aca="false">IF(U1772&gt;0,AI1771+1,0)</f>
        <v>4</v>
      </c>
      <c r="AJ1772" s="74" t="n">
        <f aca="false">IF(G1772&gt;0,AJ1771+1,0)</f>
        <v>0</v>
      </c>
      <c r="AK1772" s="74" t="n">
        <f aca="false">IF(G1772&lt;=0,AK1771+1,0)</f>
        <v>4</v>
      </c>
      <c r="AL1772" s="74" t="n">
        <f aca="false">IF(K1772&gt;0,AL1771+1,0)</f>
        <v>0</v>
      </c>
      <c r="AM1772" s="74" t="n">
        <f aca="false">IF(K1772&lt;=0,AM1771+1,0)</f>
        <v>4</v>
      </c>
    </row>
    <row r="1773" customFormat="false" ht="15" hidden="false" customHeight="false" outlineLevel="0" collapsed="false">
      <c r="A1773" s="61" t="n">
        <v>1777</v>
      </c>
      <c r="B1773" s="62" t="n">
        <v>44809.40625</v>
      </c>
      <c r="C1773" s="63" t="n">
        <f aca="false">YEAR(B1773)</f>
        <v>2022</v>
      </c>
      <c r="D1773" s="32" t="s">
        <v>277</v>
      </c>
      <c r="E1773" s="64" t="n">
        <v>17638.8</v>
      </c>
      <c r="F1773" s="65" t="n">
        <v>-0.0035</v>
      </c>
      <c r="G1773" s="66" t="n">
        <v>-61.7358</v>
      </c>
      <c r="H1773" s="67" t="n">
        <f aca="false">E1773+IF(D1773="Long",1,-1)*G1773</f>
        <v>17577.0642</v>
      </c>
      <c r="I1773" s="68" t="n">
        <f aca="false">Assumptions!$B$58</f>
        <v>5.35750011455817</v>
      </c>
      <c r="J1773" s="68" t="n">
        <f aca="false">INDEX(Yearly!$D$5:$D$22,MATCH(C1773,Yearly!$A$5:$A$22,0))</f>
        <v>0.431476519293275</v>
      </c>
      <c r="K1773" s="68" t="n">
        <f aca="false">G1773-I1773-J1773</f>
        <v>-67.5247766338514</v>
      </c>
      <c r="L1773" s="69" t="n">
        <f aca="false">(I1773+J1773)/Assumptions!$B$8</f>
        <v>0.000255257700812932</v>
      </c>
      <c r="M1773" s="70" t="n">
        <f aca="false">F1773-L1773</f>
        <v>-0.00375525770081293</v>
      </c>
      <c r="N1773" s="71" t="n">
        <f aca="false">G1773*Assumptions!$B$7</f>
        <v>-485552.067</v>
      </c>
      <c r="O1773" s="71" t="n">
        <f aca="false">K1773*Assumptions!$B$7</f>
        <v>-531082.368225242</v>
      </c>
      <c r="P1773" s="68" t="n">
        <f aca="false">P1772+G1773</f>
        <v>32823.2464</v>
      </c>
      <c r="Q1773" s="68" t="n">
        <f aca="false">MAX(Q1772,P1773)</f>
        <v>33141.13469</v>
      </c>
      <c r="R1773" s="68" t="n">
        <f aca="false">Q1773-P1773</f>
        <v>317.888290000003</v>
      </c>
      <c r="S1773" s="68" t="n">
        <f aca="false">S1772+K1773</f>
        <v>22457.0589803557</v>
      </c>
      <c r="T1773" s="68" t="n">
        <f aca="false">MAX(T1772,S1773)</f>
        <v>22803.8921535249</v>
      </c>
      <c r="U1773" s="68" t="n">
        <f aca="false">T1773-S1773</f>
        <v>346.833173169256</v>
      </c>
      <c r="V1773" s="70" t="n">
        <f aca="false">V1772+F1773</f>
        <v>3.94490000000001</v>
      </c>
      <c r="W1773" s="70" t="n">
        <f aca="false">MAX(W1772,V1773)</f>
        <v>3.96300000000001</v>
      </c>
      <c r="X1773" s="70" t="n">
        <f aca="false">W1773-V1773</f>
        <v>0.0181</v>
      </c>
      <c r="Y1773" s="70" t="n">
        <f aca="false">Y1772+M1773</f>
        <v>3.48781590132504</v>
      </c>
      <c r="Z1773" s="70" t="n">
        <f aca="false">MAX(Z1772,Y1773)</f>
        <v>3.50719218982911</v>
      </c>
      <c r="AA1773" s="70" t="n">
        <f aca="false">Z1773-Y1773</f>
        <v>0.0193762885040649</v>
      </c>
      <c r="AB1773" s="72" t="n">
        <f aca="false">AB1772*(1+F1773)</f>
        <v>41.0889328391887</v>
      </c>
      <c r="AC1773" s="73" t="n">
        <f aca="false">MAX(AC1772,AB1773)</f>
        <v>41.8410091300971</v>
      </c>
      <c r="AD1773" s="70" t="n">
        <f aca="false">1-AB1773/AC1773</f>
        <v>0.0179746212279431</v>
      </c>
      <c r="AE1773" s="73" t="n">
        <f aca="false">AE1772*(1+M1773)</f>
        <v>26.036641924818</v>
      </c>
      <c r="AF1773" s="73" t="n">
        <f aca="false">MAX(AF1772,AE1773)</f>
        <v>26.547194404306</v>
      </c>
      <c r="AG1773" s="70" t="n">
        <f aca="false">1-AE1773/AF1773</f>
        <v>0.0192318808425629</v>
      </c>
      <c r="AH1773" s="74" t="n">
        <f aca="false">IF(R1773&gt;0,AH1772+1,0)</f>
        <v>5</v>
      </c>
      <c r="AI1773" s="74" t="n">
        <f aca="false">IF(U1773&gt;0,AI1772+1,0)</f>
        <v>5</v>
      </c>
      <c r="AJ1773" s="74" t="n">
        <f aca="false">IF(G1773&gt;0,AJ1772+1,0)</f>
        <v>0</v>
      </c>
      <c r="AK1773" s="74" t="n">
        <f aca="false">IF(G1773&lt;=0,AK1772+1,0)</f>
        <v>5</v>
      </c>
      <c r="AL1773" s="74" t="n">
        <f aca="false">IF(K1773&gt;0,AL1772+1,0)</f>
        <v>0</v>
      </c>
      <c r="AM1773" s="74" t="n">
        <f aca="false">IF(K1773&lt;=0,AM1772+1,0)</f>
        <v>5</v>
      </c>
    </row>
    <row r="1774" customFormat="false" ht="15" hidden="false" customHeight="false" outlineLevel="0" collapsed="false">
      <c r="A1774" s="61" t="n">
        <v>1778</v>
      </c>
      <c r="B1774" s="62" t="n">
        <v>44811.40625</v>
      </c>
      <c r="C1774" s="63" t="n">
        <f aca="false">YEAR(B1774)</f>
        <v>2022</v>
      </c>
      <c r="D1774" s="32" t="s">
        <v>276</v>
      </c>
      <c r="E1774" s="64" t="n">
        <v>17577.4</v>
      </c>
      <c r="F1774" s="65" t="n">
        <v>-0.003</v>
      </c>
      <c r="G1774" s="66" t="n">
        <v>-52.7322</v>
      </c>
      <c r="H1774" s="67" t="n">
        <f aca="false">E1774+IF(D1774="Long",1,-1)*G1774</f>
        <v>17630.1322</v>
      </c>
      <c r="I1774" s="68" t="n">
        <f aca="false">Assumptions!$B$58</f>
        <v>5.35750011455817</v>
      </c>
      <c r="J1774" s="68" t="n">
        <f aca="false">INDEX(Yearly!$D$5:$D$22,MATCH(C1774,Yearly!$A$5:$A$22,0))</f>
        <v>0.431476519293275</v>
      </c>
      <c r="K1774" s="68" t="n">
        <f aca="false">G1774-I1774-J1774</f>
        <v>-58.5211766338515</v>
      </c>
      <c r="L1774" s="69" t="n">
        <f aca="false">(I1774+J1774)/Assumptions!$B$8</f>
        <v>0.000255257700812932</v>
      </c>
      <c r="M1774" s="70" t="n">
        <f aca="false">F1774-L1774</f>
        <v>-0.00325525770081293</v>
      </c>
      <c r="N1774" s="71" t="n">
        <f aca="false">G1774*Assumptions!$B$7</f>
        <v>-414738.753</v>
      </c>
      <c r="O1774" s="71" t="n">
        <f aca="false">K1774*Assumptions!$B$7</f>
        <v>-460269.054225242</v>
      </c>
      <c r="P1774" s="68" t="n">
        <f aca="false">P1773+G1774</f>
        <v>32770.5142</v>
      </c>
      <c r="Q1774" s="68" t="n">
        <f aca="false">MAX(Q1773,P1774)</f>
        <v>33141.13469</v>
      </c>
      <c r="R1774" s="68" t="n">
        <f aca="false">Q1774-P1774</f>
        <v>370.620490000001</v>
      </c>
      <c r="S1774" s="68" t="n">
        <f aca="false">S1773+K1774</f>
        <v>22398.5378037218</v>
      </c>
      <c r="T1774" s="68" t="n">
        <f aca="false">MAX(T1773,S1774)</f>
        <v>22803.8921535249</v>
      </c>
      <c r="U1774" s="68" t="n">
        <f aca="false">T1774-S1774</f>
        <v>405.354349803107</v>
      </c>
      <c r="V1774" s="70" t="n">
        <f aca="false">V1773+F1774</f>
        <v>3.94190000000001</v>
      </c>
      <c r="W1774" s="70" t="n">
        <f aca="false">MAX(W1773,V1774)</f>
        <v>3.96300000000001</v>
      </c>
      <c r="X1774" s="70" t="n">
        <f aca="false">W1774-V1774</f>
        <v>0.0211000000000001</v>
      </c>
      <c r="Y1774" s="70" t="n">
        <f aca="false">Y1773+M1774</f>
        <v>3.48456064362423</v>
      </c>
      <c r="Z1774" s="70" t="n">
        <f aca="false">MAX(Z1773,Y1774)</f>
        <v>3.50719218982911</v>
      </c>
      <c r="AA1774" s="70" t="n">
        <f aca="false">Z1774-Y1774</f>
        <v>0.0226315462048778</v>
      </c>
      <c r="AB1774" s="72" t="n">
        <f aca="false">AB1773*(1+F1774)</f>
        <v>40.9656660406711</v>
      </c>
      <c r="AC1774" s="73" t="n">
        <f aca="false">MAX(AC1773,AB1774)</f>
        <v>41.8410091300971</v>
      </c>
      <c r="AD1774" s="70" t="n">
        <f aca="false">1-AB1774/AC1774</f>
        <v>0.0209206973642594</v>
      </c>
      <c r="AE1774" s="73" t="n">
        <f aca="false">AE1773*(1+M1774)</f>
        <v>25.9518859456889</v>
      </c>
      <c r="AF1774" s="73" t="n">
        <f aca="false">MAX(AF1773,AE1774)</f>
        <v>26.547194404306</v>
      </c>
      <c r="AG1774" s="70" t="n">
        <f aca="false">1-AE1774/AF1774</f>
        <v>0.022424533815162</v>
      </c>
      <c r="AH1774" s="74" t="n">
        <f aca="false">IF(R1774&gt;0,AH1773+1,0)</f>
        <v>6</v>
      </c>
      <c r="AI1774" s="74" t="n">
        <f aca="false">IF(U1774&gt;0,AI1773+1,0)</f>
        <v>6</v>
      </c>
      <c r="AJ1774" s="74" t="n">
        <f aca="false">IF(G1774&gt;0,AJ1773+1,0)</f>
        <v>0</v>
      </c>
      <c r="AK1774" s="74" t="n">
        <f aca="false">IF(G1774&lt;=0,AK1773+1,0)</f>
        <v>6</v>
      </c>
      <c r="AL1774" s="74" t="n">
        <f aca="false">IF(K1774&gt;0,AL1773+1,0)</f>
        <v>0</v>
      </c>
      <c r="AM1774" s="74" t="n">
        <f aca="false">IF(K1774&lt;=0,AM1773+1,0)</f>
        <v>6</v>
      </c>
    </row>
    <row r="1775" customFormat="false" ht="15" hidden="false" customHeight="false" outlineLevel="0" collapsed="false">
      <c r="A1775" s="61" t="n">
        <v>1779</v>
      </c>
      <c r="B1775" s="62" t="n">
        <v>44811.5138888889</v>
      </c>
      <c r="C1775" s="63" t="n">
        <f aca="false">YEAR(B1775)</f>
        <v>2022</v>
      </c>
      <c r="D1775" s="32" t="s">
        <v>277</v>
      </c>
      <c r="E1775" s="64" t="n">
        <v>17630.85</v>
      </c>
      <c r="F1775" s="65" t="n">
        <v>0.0167</v>
      </c>
      <c r="G1775" s="66" t="n">
        <v>294.435195</v>
      </c>
      <c r="H1775" s="67" t="n">
        <f aca="false">E1775+IF(D1775="Long",1,-1)*G1775</f>
        <v>17925.285195</v>
      </c>
      <c r="I1775" s="68" t="n">
        <f aca="false">Assumptions!$B$58</f>
        <v>5.35750011455817</v>
      </c>
      <c r="J1775" s="68" t="n">
        <f aca="false">INDEX(Yearly!$D$5:$D$22,MATCH(C1775,Yearly!$A$5:$A$22,0))</f>
        <v>0.431476519293275</v>
      </c>
      <c r="K1775" s="68" t="n">
        <f aca="false">G1775-I1775-J1775</f>
        <v>288.646218366149</v>
      </c>
      <c r="L1775" s="69" t="n">
        <f aca="false">(I1775+J1775)/Assumptions!$B$8</f>
        <v>0.000255257700812932</v>
      </c>
      <c r="M1775" s="70" t="n">
        <f aca="false">F1775-L1775</f>
        <v>0.0164447422991871</v>
      </c>
      <c r="N1775" s="71" t="n">
        <f aca="false">G1775*Assumptions!$B$7</f>
        <v>2315732.808675</v>
      </c>
      <c r="O1775" s="71" t="n">
        <f aca="false">K1775*Assumptions!$B$7</f>
        <v>2270202.50744976</v>
      </c>
      <c r="P1775" s="68" t="n">
        <f aca="false">P1774+G1775</f>
        <v>33064.949395</v>
      </c>
      <c r="Q1775" s="68" t="n">
        <f aca="false">MAX(Q1774,P1775)</f>
        <v>33141.13469</v>
      </c>
      <c r="R1775" s="68" t="n">
        <f aca="false">Q1775-P1775</f>
        <v>76.185295000003</v>
      </c>
      <c r="S1775" s="68" t="n">
        <f aca="false">S1774+K1775</f>
        <v>22687.184022088</v>
      </c>
      <c r="T1775" s="68" t="n">
        <f aca="false">MAX(T1774,S1775)</f>
        <v>22803.8921535249</v>
      </c>
      <c r="U1775" s="68" t="n">
        <f aca="false">T1775-S1775</f>
        <v>116.708131436957</v>
      </c>
      <c r="V1775" s="70" t="n">
        <f aca="false">V1774+F1775</f>
        <v>3.95860000000001</v>
      </c>
      <c r="W1775" s="70" t="n">
        <f aca="false">MAX(W1774,V1775)</f>
        <v>3.96300000000001</v>
      </c>
      <c r="X1775" s="70" t="n">
        <f aca="false">W1775-V1775</f>
        <v>0.00439999999999996</v>
      </c>
      <c r="Y1775" s="70" t="n">
        <f aca="false">Y1774+M1775</f>
        <v>3.50100538592341</v>
      </c>
      <c r="Z1775" s="70" t="n">
        <f aca="false">MAX(Z1774,Y1775)</f>
        <v>3.50719218982911</v>
      </c>
      <c r="AA1775" s="70" t="n">
        <f aca="false">Z1775-Y1775</f>
        <v>0.00618680390569093</v>
      </c>
      <c r="AB1775" s="72" t="n">
        <f aca="false">AB1774*(1+F1775)</f>
        <v>41.6497926635503</v>
      </c>
      <c r="AC1775" s="73" t="n">
        <f aca="false">MAX(AC1774,AB1775)</f>
        <v>41.8410091300971</v>
      </c>
      <c r="AD1775" s="70" t="n">
        <f aca="false">1-AB1775/AC1775</f>
        <v>0.00457007301024259</v>
      </c>
      <c r="AE1775" s="73" t="n">
        <f aca="false">AE1774*(1+M1775)</f>
        <v>26.3786580222437</v>
      </c>
      <c r="AF1775" s="73" t="n">
        <f aca="false">MAX(AF1774,AE1775)</f>
        <v>26.547194404306</v>
      </c>
      <c r="AG1775" s="70" t="n">
        <f aca="false">1-AE1775/AF1775</f>
        <v>0.00634855719574456</v>
      </c>
      <c r="AH1775" s="74" t="n">
        <f aca="false">IF(R1775&gt;0,AH1774+1,0)</f>
        <v>7</v>
      </c>
      <c r="AI1775" s="74" t="n">
        <f aca="false">IF(U1775&gt;0,AI1774+1,0)</f>
        <v>7</v>
      </c>
      <c r="AJ1775" s="74" t="n">
        <f aca="false">IF(G1775&gt;0,AJ1774+1,0)</f>
        <v>1</v>
      </c>
      <c r="AK1775" s="74" t="n">
        <f aca="false">IF(G1775&lt;=0,AK1774+1,0)</f>
        <v>0</v>
      </c>
      <c r="AL1775" s="74" t="n">
        <f aca="false">IF(K1775&gt;0,AL1774+1,0)</f>
        <v>1</v>
      </c>
      <c r="AM1775" s="74" t="n">
        <f aca="false">IF(K1775&lt;=0,AM1774+1,0)</f>
        <v>0</v>
      </c>
    </row>
    <row r="1776" customFormat="false" ht="15" hidden="false" customHeight="false" outlineLevel="0" collapsed="false">
      <c r="A1776" s="61" t="n">
        <v>1780</v>
      </c>
      <c r="B1776" s="62" t="n">
        <v>44818.40625</v>
      </c>
      <c r="C1776" s="63" t="n">
        <f aca="false">YEAR(B1776)</f>
        <v>2022</v>
      </c>
      <c r="D1776" s="32" t="s">
        <v>276</v>
      </c>
      <c r="E1776" s="64" t="n">
        <v>17925.9</v>
      </c>
      <c r="F1776" s="65" t="n">
        <v>-0.004</v>
      </c>
      <c r="G1776" s="66" t="n">
        <v>-71.7036</v>
      </c>
      <c r="H1776" s="67" t="n">
        <f aca="false">E1776+IF(D1776="Long",1,-1)*G1776</f>
        <v>17997.6036</v>
      </c>
      <c r="I1776" s="68" t="n">
        <f aca="false">Assumptions!$B$58</f>
        <v>5.35750011455817</v>
      </c>
      <c r="J1776" s="68" t="n">
        <f aca="false">INDEX(Yearly!$D$5:$D$22,MATCH(C1776,Yearly!$A$5:$A$22,0))</f>
        <v>0.431476519293275</v>
      </c>
      <c r="K1776" s="68" t="n">
        <f aca="false">G1776-I1776-J1776</f>
        <v>-77.4925766338514</v>
      </c>
      <c r="L1776" s="69" t="n">
        <f aca="false">(I1776+J1776)/Assumptions!$B$8</f>
        <v>0.000255257700812932</v>
      </c>
      <c r="M1776" s="70" t="n">
        <f aca="false">F1776-L1776</f>
        <v>-0.00425525770081293</v>
      </c>
      <c r="N1776" s="71" t="n">
        <f aca="false">G1776*Assumptions!$B$7</f>
        <v>-563948.814</v>
      </c>
      <c r="O1776" s="71" t="n">
        <f aca="false">K1776*Assumptions!$B$7</f>
        <v>-609479.115225242</v>
      </c>
      <c r="P1776" s="68" t="n">
        <f aca="false">P1775+G1776</f>
        <v>32993.245795</v>
      </c>
      <c r="Q1776" s="68" t="n">
        <f aca="false">MAX(Q1775,P1776)</f>
        <v>33141.13469</v>
      </c>
      <c r="R1776" s="68" t="n">
        <f aca="false">Q1776-P1776</f>
        <v>147.888895000004</v>
      </c>
      <c r="S1776" s="68" t="n">
        <f aca="false">S1775+K1776</f>
        <v>22609.6914454541</v>
      </c>
      <c r="T1776" s="68" t="n">
        <f aca="false">MAX(T1775,S1776)</f>
        <v>22803.8921535249</v>
      </c>
      <c r="U1776" s="68" t="n">
        <f aca="false">T1776-S1776</f>
        <v>194.20070807081</v>
      </c>
      <c r="V1776" s="70" t="n">
        <f aca="false">V1775+F1776</f>
        <v>3.95460000000001</v>
      </c>
      <c r="W1776" s="70" t="n">
        <f aca="false">MAX(W1775,V1776)</f>
        <v>3.96300000000001</v>
      </c>
      <c r="X1776" s="70" t="n">
        <f aca="false">W1776-V1776</f>
        <v>0.00839999999999996</v>
      </c>
      <c r="Y1776" s="70" t="n">
        <f aca="false">Y1775+M1776</f>
        <v>3.4967501282226</v>
      </c>
      <c r="Z1776" s="70" t="n">
        <f aca="false">MAX(Z1775,Y1776)</f>
        <v>3.50719218982911</v>
      </c>
      <c r="AA1776" s="70" t="n">
        <f aca="false">Z1776-Y1776</f>
        <v>0.0104420616065037</v>
      </c>
      <c r="AB1776" s="72" t="n">
        <f aca="false">AB1775*(1+F1776)</f>
        <v>41.4831934928961</v>
      </c>
      <c r="AC1776" s="73" t="n">
        <f aca="false">MAX(AC1775,AB1776)</f>
        <v>41.8410091300971</v>
      </c>
      <c r="AD1776" s="70" t="n">
        <f aca="false">1-AB1776/AC1776</f>
        <v>0.00855179271820161</v>
      </c>
      <c r="AE1776" s="73" t="n">
        <f aca="false">AE1775*(1+M1776)</f>
        <v>26.2664100345574</v>
      </c>
      <c r="AF1776" s="73" t="n">
        <f aca="false">MAX(AF1775,AE1776)</f>
        <v>26.547194404306</v>
      </c>
      <c r="AG1776" s="70" t="n">
        <f aca="false">1-AE1776/AF1776</f>
        <v>0.0105768001496612</v>
      </c>
      <c r="AH1776" s="74" t="n">
        <f aca="false">IF(R1776&gt;0,AH1775+1,0)</f>
        <v>8</v>
      </c>
      <c r="AI1776" s="74" t="n">
        <f aca="false">IF(U1776&gt;0,AI1775+1,0)</f>
        <v>8</v>
      </c>
      <c r="AJ1776" s="74" t="n">
        <f aca="false">IF(G1776&gt;0,AJ1775+1,0)</f>
        <v>0</v>
      </c>
      <c r="AK1776" s="74" t="n">
        <f aca="false">IF(G1776&lt;=0,AK1775+1,0)</f>
        <v>1</v>
      </c>
      <c r="AL1776" s="74" t="n">
        <f aca="false">IF(K1776&gt;0,AL1775+1,0)</f>
        <v>0</v>
      </c>
      <c r="AM1776" s="74" t="n">
        <f aca="false">IF(K1776&lt;=0,AM1775+1,0)</f>
        <v>1</v>
      </c>
    </row>
    <row r="1777" customFormat="false" ht="15" hidden="false" customHeight="false" outlineLevel="0" collapsed="false">
      <c r="A1777" s="61" t="n">
        <v>1781</v>
      </c>
      <c r="B1777" s="62" t="n">
        <v>44818.5041666667</v>
      </c>
      <c r="C1777" s="63" t="n">
        <f aca="false">YEAR(B1777)</f>
        <v>2022</v>
      </c>
      <c r="D1777" s="32" t="s">
        <v>277</v>
      </c>
      <c r="E1777" s="64" t="n">
        <v>17998.25</v>
      </c>
      <c r="F1777" s="65" t="n">
        <v>-0.0062</v>
      </c>
      <c r="G1777" s="66" t="n">
        <v>-111.58915</v>
      </c>
      <c r="H1777" s="67" t="n">
        <f aca="false">E1777+IF(D1777="Long",1,-1)*G1777</f>
        <v>17886.66085</v>
      </c>
      <c r="I1777" s="68" t="n">
        <f aca="false">Assumptions!$B$58</f>
        <v>5.35750011455817</v>
      </c>
      <c r="J1777" s="68" t="n">
        <f aca="false">INDEX(Yearly!$D$5:$D$22,MATCH(C1777,Yearly!$A$5:$A$22,0))</f>
        <v>0.431476519293275</v>
      </c>
      <c r="K1777" s="68" t="n">
        <f aca="false">G1777-I1777-J1777</f>
        <v>-117.378126633851</v>
      </c>
      <c r="L1777" s="69" t="n">
        <f aca="false">(I1777+J1777)/Assumptions!$B$8</f>
        <v>0.000255257700812932</v>
      </c>
      <c r="M1777" s="70" t="n">
        <f aca="false">F1777-L1777</f>
        <v>-0.00645525770081293</v>
      </c>
      <c r="N1777" s="71" t="n">
        <f aca="false">G1777*Assumptions!$B$7</f>
        <v>-877648.66475</v>
      </c>
      <c r="O1777" s="71" t="n">
        <f aca="false">K1777*Assumptions!$B$7</f>
        <v>-923178.965975242</v>
      </c>
      <c r="P1777" s="68" t="n">
        <f aca="false">P1776+G1777</f>
        <v>32881.656645</v>
      </c>
      <c r="Q1777" s="68" t="n">
        <f aca="false">MAX(Q1776,P1777)</f>
        <v>33141.13469</v>
      </c>
      <c r="R1777" s="68" t="n">
        <f aca="false">Q1777-P1777</f>
        <v>259.478045000004</v>
      </c>
      <c r="S1777" s="68" t="n">
        <f aca="false">S1776+K1777</f>
        <v>22492.3133188203</v>
      </c>
      <c r="T1777" s="68" t="n">
        <f aca="false">MAX(T1776,S1777)</f>
        <v>22803.8921535249</v>
      </c>
      <c r="U1777" s="68" t="n">
        <f aca="false">T1777-S1777</f>
        <v>311.578834704662</v>
      </c>
      <c r="V1777" s="70" t="n">
        <f aca="false">V1776+F1777</f>
        <v>3.94840000000001</v>
      </c>
      <c r="W1777" s="70" t="n">
        <f aca="false">MAX(W1776,V1777)</f>
        <v>3.96300000000001</v>
      </c>
      <c r="X1777" s="70" t="n">
        <f aca="false">W1777-V1777</f>
        <v>0.0146000000000002</v>
      </c>
      <c r="Y1777" s="70" t="n">
        <f aca="false">Y1776+M1777</f>
        <v>3.49029487052179</v>
      </c>
      <c r="Z1777" s="70" t="n">
        <f aca="false">MAX(Z1776,Y1777)</f>
        <v>3.50719218982911</v>
      </c>
      <c r="AA1777" s="70" t="n">
        <f aca="false">Z1777-Y1777</f>
        <v>0.0168973193073168</v>
      </c>
      <c r="AB1777" s="72" t="n">
        <f aca="false">AB1776*(1+F1777)</f>
        <v>41.2259976932402</v>
      </c>
      <c r="AC1777" s="73" t="n">
        <f aca="false">MAX(AC1776,AB1777)</f>
        <v>41.8410091300971</v>
      </c>
      <c r="AD1777" s="70" t="n">
        <f aca="false">1-AB1777/AC1777</f>
        <v>0.0146987716033486</v>
      </c>
      <c r="AE1777" s="73" t="n">
        <f aca="false">AE1776*(1+M1777)</f>
        <v>26.0968535889092</v>
      </c>
      <c r="AF1777" s="73" t="n">
        <f aca="false">MAX(AF1776,AE1777)</f>
        <v>26.547194404306</v>
      </c>
      <c r="AG1777" s="70" t="n">
        <f aca="false">1-AE1777/AF1777</f>
        <v>0.016963781879858</v>
      </c>
      <c r="AH1777" s="74" t="n">
        <f aca="false">IF(R1777&gt;0,AH1776+1,0)</f>
        <v>9</v>
      </c>
      <c r="AI1777" s="74" t="n">
        <f aca="false">IF(U1777&gt;0,AI1776+1,0)</f>
        <v>9</v>
      </c>
      <c r="AJ1777" s="74" t="n">
        <f aca="false">IF(G1777&gt;0,AJ1776+1,0)</f>
        <v>0</v>
      </c>
      <c r="AK1777" s="74" t="n">
        <f aca="false">IF(G1777&lt;=0,AK1776+1,0)</f>
        <v>2</v>
      </c>
      <c r="AL1777" s="74" t="n">
        <f aca="false">IF(K1777&gt;0,AL1776+1,0)</f>
        <v>0</v>
      </c>
      <c r="AM1777" s="74" t="n">
        <f aca="false">IF(K1777&lt;=0,AM1776+1,0)</f>
        <v>2</v>
      </c>
    </row>
    <row r="1778" customFormat="false" ht="15" hidden="false" customHeight="false" outlineLevel="0" collapsed="false">
      <c r="A1778" s="61" t="n">
        <v>1782</v>
      </c>
      <c r="B1778" s="62" t="n">
        <v>44819.46875</v>
      </c>
      <c r="C1778" s="63" t="n">
        <f aca="false">YEAR(B1778)</f>
        <v>2022</v>
      </c>
      <c r="D1778" s="32" t="s">
        <v>276</v>
      </c>
      <c r="E1778" s="64" t="n">
        <v>17887.4</v>
      </c>
      <c r="F1778" s="65" t="n">
        <v>-0.0032</v>
      </c>
      <c r="G1778" s="66" t="n">
        <v>-57.23968</v>
      </c>
      <c r="H1778" s="67" t="n">
        <f aca="false">E1778+IF(D1778="Long",1,-1)*G1778</f>
        <v>17944.63968</v>
      </c>
      <c r="I1778" s="68" t="n">
        <f aca="false">Assumptions!$B$58</f>
        <v>5.35750011455817</v>
      </c>
      <c r="J1778" s="68" t="n">
        <f aca="false">INDEX(Yearly!$D$5:$D$22,MATCH(C1778,Yearly!$A$5:$A$22,0))</f>
        <v>0.431476519293275</v>
      </c>
      <c r="K1778" s="68" t="n">
        <f aca="false">G1778-I1778-J1778</f>
        <v>-63.0286566338515</v>
      </c>
      <c r="L1778" s="69" t="n">
        <f aca="false">(I1778+J1778)/Assumptions!$B$8</f>
        <v>0.000255257700812932</v>
      </c>
      <c r="M1778" s="70" t="n">
        <f aca="false">F1778-L1778</f>
        <v>-0.00345525770081293</v>
      </c>
      <c r="N1778" s="71" t="n">
        <f aca="false">G1778*Assumptions!$B$7</f>
        <v>-450190.0832</v>
      </c>
      <c r="O1778" s="71" t="n">
        <f aca="false">K1778*Assumptions!$B$7</f>
        <v>-495720.384425242</v>
      </c>
      <c r="P1778" s="68" t="n">
        <f aca="false">P1777+G1778</f>
        <v>32824.416965</v>
      </c>
      <c r="Q1778" s="68" t="n">
        <f aca="false">MAX(Q1777,P1778)</f>
        <v>33141.13469</v>
      </c>
      <c r="R1778" s="68" t="n">
        <f aca="false">Q1778-P1778</f>
        <v>316.717725000002</v>
      </c>
      <c r="S1778" s="68" t="n">
        <f aca="false">S1777+K1778</f>
        <v>22429.2846621864</v>
      </c>
      <c r="T1778" s="68" t="n">
        <f aca="false">MAX(T1777,S1778)</f>
        <v>22803.8921535249</v>
      </c>
      <c r="U1778" s="68" t="n">
        <f aca="false">T1778-S1778</f>
        <v>374.607491338513</v>
      </c>
      <c r="V1778" s="70" t="n">
        <f aca="false">V1777+F1778</f>
        <v>3.94520000000001</v>
      </c>
      <c r="W1778" s="70" t="n">
        <f aca="false">MAX(W1777,V1778)</f>
        <v>3.96300000000001</v>
      </c>
      <c r="X1778" s="70" t="n">
        <f aca="false">W1778-V1778</f>
        <v>0.0178000000000003</v>
      </c>
      <c r="Y1778" s="70" t="n">
        <f aca="false">Y1777+M1778</f>
        <v>3.48683961282098</v>
      </c>
      <c r="Z1778" s="70" t="n">
        <f aca="false">MAX(Z1777,Y1778)</f>
        <v>3.50719218982911</v>
      </c>
      <c r="AA1778" s="70" t="n">
        <f aca="false">Z1778-Y1778</f>
        <v>0.0203525770081296</v>
      </c>
      <c r="AB1778" s="72" t="n">
        <f aca="false">AB1777*(1+F1778)</f>
        <v>41.0940745006218</v>
      </c>
      <c r="AC1778" s="73" t="n">
        <f aca="false">MAX(AC1777,AB1778)</f>
        <v>41.8410091300971</v>
      </c>
      <c r="AD1778" s="70" t="n">
        <f aca="false">1-AB1778/AC1778</f>
        <v>0.0178517355342179</v>
      </c>
      <c r="AE1778" s="73" t="n">
        <f aca="false">AE1777*(1+M1778)</f>
        <v>26.0066822345791</v>
      </c>
      <c r="AF1778" s="73" t="n">
        <f aca="false">MAX(AF1777,AE1778)</f>
        <v>26.547194404306</v>
      </c>
      <c r="AG1778" s="70" t="n">
        <f aca="false">1-AE1778/AF1778</f>
        <v>0.0203604253426957</v>
      </c>
      <c r="AH1778" s="74" t="n">
        <f aca="false">IF(R1778&gt;0,AH1777+1,0)</f>
        <v>10</v>
      </c>
      <c r="AI1778" s="74" t="n">
        <f aca="false">IF(U1778&gt;0,AI1777+1,0)</f>
        <v>10</v>
      </c>
      <c r="AJ1778" s="74" t="n">
        <f aca="false">IF(G1778&gt;0,AJ1777+1,0)</f>
        <v>0</v>
      </c>
      <c r="AK1778" s="74" t="n">
        <f aca="false">IF(G1778&lt;=0,AK1777+1,0)</f>
        <v>3</v>
      </c>
      <c r="AL1778" s="74" t="n">
        <f aca="false">IF(K1778&gt;0,AL1777+1,0)</f>
        <v>0</v>
      </c>
      <c r="AM1778" s="74" t="n">
        <f aca="false">IF(K1778&lt;=0,AM1777+1,0)</f>
        <v>3</v>
      </c>
    </row>
    <row r="1779" customFormat="false" ht="15" hidden="false" customHeight="false" outlineLevel="0" collapsed="false">
      <c r="A1779" s="61" t="n">
        <v>1783</v>
      </c>
      <c r="B1779" s="62" t="n">
        <v>44819.6145833333</v>
      </c>
      <c r="C1779" s="63" t="n">
        <f aca="false">YEAR(B1779)</f>
        <v>2022</v>
      </c>
      <c r="D1779" s="32" t="s">
        <v>277</v>
      </c>
      <c r="E1779" s="64" t="n">
        <v>17944.95</v>
      </c>
      <c r="F1779" s="65" t="n">
        <v>-0.0038</v>
      </c>
      <c r="G1779" s="66" t="n">
        <v>-68.19081</v>
      </c>
      <c r="H1779" s="67" t="n">
        <f aca="false">E1779+IF(D1779="Long",1,-1)*G1779</f>
        <v>17876.75919</v>
      </c>
      <c r="I1779" s="68" t="n">
        <f aca="false">Assumptions!$B$58</f>
        <v>5.35750011455817</v>
      </c>
      <c r="J1779" s="68" t="n">
        <f aca="false">INDEX(Yearly!$D$5:$D$22,MATCH(C1779,Yearly!$A$5:$A$22,0))</f>
        <v>0.431476519293275</v>
      </c>
      <c r="K1779" s="68" t="n">
        <f aca="false">G1779-I1779-J1779</f>
        <v>-73.9797866338514</v>
      </c>
      <c r="L1779" s="69" t="n">
        <f aca="false">(I1779+J1779)/Assumptions!$B$8</f>
        <v>0.000255257700812932</v>
      </c>
      <c r="M1779" s="70" t="n">
        <f aca="false">F1779-L1779</f>
        <v>-0.00405525770081293</v>
      </c>
      <c r="N1779" s="71" t="n">
        <f aca="false">G1779*Assumptions!$B$7</f>
        <v>-536320.72065</v>
      </c>
      <c r="O1779" s="71" t="n">
        <f aca="false">K1779*Assumptions!$B$7</f>
        <v>-581851.021875242</v>
      </c>
      <c r="P1779" s="68" t="n">
        <f aca="false">P1778+G1779</f>
        <v>32756.226155</v>
      </c>
      <c r="Q1779" s="68" t="n">
        <f aca="false">MAX(Q1778,P1779)</f>
        <v>33141.13469</v>
      </c>
      <c r="R1779" s="68" t="n">
        <f aca="false">Q1779-P1779</f>
        <v>384.908535000002</v>
      </c>
      <c r="S1779" s="68" t="n">
        <f aca="false">S1778+K1779</f>
        <v>22355.3048755526</v>
      </c>
      <c r="T1779" s="68" t="n">
        <f aca="false">MAX(T1778,S1779)</f>
        <v>22803.8921535249</v>
      </c>
      <c r="U1779" s="68" t="n">
        <f aca="false">T1779-S1779</f>
        <v>448.587277972365</v>
      </c>
      <c r="V1779" s="70" t="n">
        <f aca="false">V1778+F1779</f>
        <v>3.94140000000001</v>
      </c>
      <c r="W1779" s="70" t="n">
        <f aca="false">MAX(W1778,V1779)</f>
        <v>3.96300000000001</v>
      </c>
      <c r="X1779" s="70" t="n">
        <f aca="false">W1779-V1779</f>
        <v>0.0216000000000003</v>
      </c>
      <c r="Y1779" s="70" t="n">
        <f aca="false">Y1778+M1779</f>
        <v>3.48278435512016</v>
      </c>
      <c r="Z1779" s="70" t="n">
        <f aca="false">MAX(Z1778,Y1779)</f>
        <v>3.50719218982911</v>
      </c>
      <c r="AA1779" s="70" t="n">
        <f aca="false">Z1779-Y1779</f>
        <v>0.0244078347089425</v>
      </c>
      <c r="AB1779" s="72" t="n">
        <f aca="false">AB1778*(1+F1779)</f>
        <v>40.9379170175195</v>
      </c>
      <c r="AC1779" s="73" t="n">
        <f aca="false">MAX(AC1778,AB1779)</f>
        <v>41.8410091300971</v>
      </c>
      <c r="AD1779" s="70" t="n">
        <f aca="false">1-AB1779/AC1779</f>
        <v>0.0215838989391879</v>
      </c>
      <c r="AE1779" s="73" t="n">
        <f aca="false">AE1778*(1+M1779)</f>
        <v>25.9012184361747</v>
      </c>
      <c r="AF1779" s="73" t="n">
        <f aca="false">MAX(AF1778,AE1779)</f>
        <v>26.547194404306</v>
      </c>
      <c r="AG1779" s="70" t="n">
        <f aca="false">1-AE1779/AF1779</f>
        <v>0.0243331162718458</v>
      </c>
      <c r="AH1779" s="74" t="n">
        <f aca="false">IF(R1779&gt;0,AH1778+1,0)</f>
        <v>11</v>
      </c>
      <c r="AI1779" s="74" t="n">
        <f aca="false">IF(U1779&gt;0,AI1778+1,0)</f>
        <v>11</v>
      </c>
      <c r="AJ1779" s="74" t="n">
        <f aca="false">IF(G1779&gt;0,AJ1778+1,0)</f>
        <v>0</v>
      </c>
      <c r="AK1779" s="74" t="n">
        <f aca="false">IF(G1779&lt;=0,AK1778+1,0)</f>
        <v>4</v>
      </c>
      <c r="AL1779" s="74" t="n">
        <f aca="false">IF(K1779&gt;0,AL1778+1,0)</f>
        <v>0</v>
      </c>
      <c r="AM1779" s="74" t="n">
        <f aca="false">IF(K1779&lt;=0,AM1778+1,0)</f>
        <v>4</v>
      </c>
    </row>
    <row r="1780" customFormat="false" ht="15" hidden="false" customHeight="false" outlineLevel="0" collapsed="false">
      <c r="A1780" s="61" t="n">
        <v>1784</v>
      </c>
      <c r="B1780" s="62" t="n">
        <v>44819.6354166667</v>
      </c>
      <c r="C1780" s="63" t="n">
        <f aca="false">YEAR(B1780)</f>
        <v>2022</v>
      </c>
      <c r="D1780" s="32" t="s">
        <v>276</v>
      </c>
      <c r="E1780" s="64" t="n">
        <v>17876.9</v>
      </c>
      <c r="F1780" s="65" t="n">
        <v>0.0031</v>
      </c>
      <c r="G1780" s="66" t="n">
        <v>55.41839</v>
      </c>
      <c r="H1780" s="67" t="n">
        <f aca="false">E1780+IF(D1780="Long",1,-1)*G1780</f>
        <v>17821.48161</v>
      </c>
      <c r="I1780" s="68" t="n">
        <f aca="false">Assumptions!$B$58</f>
        <v>5.35750011455817</v>
      </c>
      <c r="J1780" s="68" t="n">
        <f aca="false">INDEX(Yearly!$D$5:$D$22,MATCH(C1780,Yearly!$A$5:$A$22,0))</f>
        <v>0.431476519293275</v>
      </c>
      <c r="K1780" s="68" t="n">
        <f aca="false">G1780-I1780-J1780</f>
        <v>49.6294133661486</v>
      </c>
      <c r="L1780" s="69" t="n">
        <f aca="false">(I1780+J1780)/Assumptions!$B$8</f>
        <v>0.000255257700812932</v>
      </c>
      <c r="M1780" s="70" t="n">
        <f aca="false">F1780-L1780</f>
        <v>0.00284474229918707</v>
      </c>
      <c r="N1780" s="71" t="n">
        <f aca="false">G1780*Assumptions!$B$7</f>
        <v>435865.63735</v>
      </c>
      <c r="O1780" s="71" t="n">
        <f aca="false">K1780*Assumptions!$B$7</f>
        <v>390335.336124758</v>
      </c>
      <c r="P1780" s="68" t="n">
        <f aca="false">P1779+G1780</f>
        <v>32811.644545</v>
      </c>
      <c r="Q1780" s="68" t="n">
        <f aca="false">MAX(Q1779,P1780)</f>
        <v>33141.13469</v>
      </c>
      <c r="R1780" s="68" t="n">
        <f aca="false">Q1780-P1780</f>
        <v>329.490145000003</v>
      </c>
      <c r="S1780" s="68" t="n">
        <f aca="false">S1779+K1780</f>
        <v>22404.9342889187</v>
      </c>
      <c r="T1780" s="68" t="n">
        <f aca="false">MAX(T1779,S1780)</f>
        <v>22803.8921535249</v>
      </c>
      <c r="U1780" s="68" t="n">
        <f aca="false">T1780-S1780</f>
        <v>398.957864606218</v>
      </c>
      <c r="V1780" s="70" t="n">
        <f aca="false">V1779+F1780</f>
        <v>3.94450000000001</v>
      </c>
      <c r="W1780" s="70" t="n">
        <f aca="false">MAX(W1779,V1780)</f>
        <v>3.96300000000001</v>
      </c>
      <c r="X1780" s="70" t="n">
        <f aca="false">W1780-V1780</f>
        <v>0.0185000000000004</v>
      </c>
      <c r="Y1780" s="70" t="n">
        <f aca="false">Y1779+M1780</f>
        <v>3.48562909741935</v>
      </c>
      <c r="Z1780" s="70" t="n">
        <f aca="false">MAX(Z1779,Y1780)</f>
        <v>3.50719218982911</v>
      </c>
      <c r="AA1780" s="70" t="n">
        <f aca="false">Z1780-Y1780</f>
        <v>0.0215630924097554</v>
      </c>
      <c r="AB1780" s="72" t="n">
        <f aca="false">AB1779*(1+F1780)</f>
        <v>41.0648245602738</v>
      </c>
      <c r="AC1780" s="73" t="n">
        <f aca="false">MAX(AC1779,AB1780)</f>
        <v>41.8410091300971</v>
      </c>
      <c r="AD1780" s="70" t="n">
        <f aca="false">1-AB1780/AC1780</f>
        <v>0.0185508090258992</v>
      </c>
      <c r="AE1780" s="73" t="n">
        <f aca="false">AE1779*(1+M1780)</f>
        <v>25.9749007278606</v>
      </c>
      <c r="AF1780" s="73" t="n">
        <f aca="false">MAX(AF1779,AE1780)</f>
        <v>26.547194404306</v>
      </c>
      <c r="AG1780" s="70" t="n">
        <f aca="false">1-AE1780/AF1780</f>
        <v>0.0215575954177882</v>
      </c>
      <c r="AH1780" s="74" t="n">
        <f aca="false">IF(R1780&gt;0,AH1779+1,0)</f>
        <v>12</v>
      </c>
      <c r="AI1780" s="74" t="n">
        <f aca="false">IF(U1780&gt;0,AI1779+1,0)</f>
        <v>12</v>
      </c>
      <c r="AJ1780" s="74" t="n">
        <f aca="false">IF(G1780&gt;0,AJ1779+1,0)</f>
        <v>1</v>
      </c>
      <c r="AK1780" s="74" t="n">
        <f aca="false">IF(G1780&lt;=0,AK1779+1,0)</f>
        <v>0</v>
      </c>
      <c r="AL1780" s="74" t="n">
        <f aca="false">IF(K1780&gt;0,AL1779+1,0)</f>
        <v>1</v>
      </c>
      <c r="AM1780" s="74" t="n">
        <f aca="false">IF(K1780&lt;=0,AM1779+1,0)</f>
        <v>0</v>
      </c>
    </row>
    <row r="1781" customFormat="false" ht="15" hidden="false" customHeight="false" outlineLevel="0" collapsed="false">
      <c r="A1781" s="61" t="n">
        <v>1785</v>
      </c>
      <c r="B1781" s="62" t="n">
        <v>44824.40625</v>
      </c>
      <c r="C1781" s="63" t="n">
        <f aca="false">YEAR(B1781)</f>
        <v>2022</v>
      </c>
      <c r="D1781" s="32" t="s">
        <v>277</v>
      </c>
      <c r="E1781" s="64" t="n">
        <v>17822.25</v>
      </c>
      <c r="F1781" s="65" t="n">
        <v>-0.003</v>
      </c>
      <c r="G1781" s="66" t="n">
        <v>-53.46675</v>
      </c>
      <c r="H1781" s="67" t="n">
        <f aca="false">E1781+IF(D1781="Long",1,-1)*G1781</f>
        <v>17768.78325</v>
      </c>
      <c r="I1781" s="68" t="n">
        <f aca="false">Assumptions!$B$58</f>
        <v>5.35750011455817</v>
      </c>
      <c r="J1781" s="68" t="n">
        <f aca="false">INDEX(Yearly!$D$5:$D$22,MATCH(C1781,Yearly!$A$5:$A$22,0))</f>
        <v>0.431476519293275</v>
      </c>
      <c r="K1781" s="68" t="n">
        <f aca="false">G1781-I1781-J1781</f>
        <v>-59.2557266338514</v>
      </c>
      <c r="L1781" s="69" t="n">
        <f aca="false">(I1781+J1781)/Assumptions!$B$8</f>
        <v>0.000255257700812932</v>
      </c>
      <c r="M1781" s="70" t="n">
        <f aca="false">F1781-L1781</f>
        <v>-0.00325525770081293</v>
      </c>
      <c r="N1781" s="71" t="n">
        <f aca="false">G1781*Assumptions!$B$7</f>
        <v>-420515.98875</v>
      </c>
      <c r="O1781" s="71" t="n">
        <f aca="false">K1781*Assumptions!$B$7</f>
        <v>-466046.289975242</v>
      </c>
      <c r="P1781" s="68" t="n">
        <f aca="false">P1780+G1781</f>
        <v>32758.177795</v>
      </c>
      <c r="Q1781" s="68" t="n">
        <f aca="false">MAX(Q1780,P1781)</f>
        <v>33141.13469</v>
      </c>
      <c r="R1781" s="68" t="n">
        <f aca="false">Q1781-P1781</f>
        <v>382.956895000003</v>
      </c>
      <c r="S1781" s="68" t="n">
        <f aca="false">S1780+K1781</f>
        <v>22345.6785622849</v>
      </c>
      <c r="T1781" s="68" t="n">
        <f aca="false">MAX(T1780,S1781)</f>
        <v>22803.8921535249</v>
      </c>
      <c r="U1781" s="68" t="n">
        <f aca="false">T1781-S1781</f>
        <v>458.21359124007</v>
      </c>
      <c r="V1781" s="70" t="n">
        <f aca="false">V1780+F1781</f>
        <v>3.94150000000001</v>
      </c>
      <c r="W1781" s="70" t="n">
        <f aca="false">MAX(W1780,V1781)</f>
        <v>3.96300000000001</v>
      </c>
      <c r="X1781" s="70" t="n">
        <f aca="false">W1781-V1781</f>
        <v>0.0215000000000005</v>
      </c>
      <c r="Y1781" s="70" t="n">
        <f aca="false">Y1780+M1781</f>
        <v>3.48237383971854</v>
      </c>
      <c r="Z1781" s="70" t="n">
        <f aca="false">MAX(Z1780,Y1781)</f>
        <v>3.50719218982911</v>
      </c>
      <c r="AA1781" s="70" t="n">
        <f aca="false">Z1781-Y1781</f>
        <v>0.0248183501105683</v>
      </c>
      <c r="AB1781" s="72" t="n">
        <f aca="false">AB1780*(1+F1781)</f>
        <v>40.941630086593</v>
      </c>
      <c r="AC1781" s="73" t="n">
        <f aca="false">MAX(AC1780,AB1781)</f>
        <v>41.8410091300971</v>
      </c>
      <c r="AD1781" s="70" t="n">
        <f aca="false">1-AB1781/AC1781</f>
        <v>0.0214951565988214</v>
      </c>
      <c r="AE1781" s="73" t="n">
        <f aca="false">AE1780*(1+M1781)</f>
        <v>25.8903457322384</v>
      </c>
      <c r="AF1781" s="73" t="n">
        <f aca="false">MAX(AF1780,AE1781)</f>
        <v>26.547194404306</v>
      </c>
      <c r="AG1781" s="70" t="n">
        <f aca="false">1-AE1781/AF1781</f>
        <v>0.0247426775901065</v>
      </c>
      <c r="AH1781" s="74" t="n">
        <f aca="false">IF(R1781&gt;0,AH1780+1,0)</f>
        <v>13</v>
      </c>
      <c r="AI1781" s="74" t="n">
        <f aca="false">IF(U1781&gt;0,AI1780+1,0)</f>
        <v>13</v>
      </c>
      <c r="AJ1781" s="74" t="n">
        <f aca="false">IF(G1781&gt;0,AJ1780+1,0)</f>
        <v>0</v>
      </c>
      <c r="AK1781" s="74" t="n">
        <f aca="false">IF(G1781&lt;=0,AK1780+1,0)</f>
        <v>1</v>
      </c>
      <c r="AL1781" s="74" t="n">
        <f aca="false">IF(K1781&gt;0,AL1780+1,0)</f>
        <v>0</v>
      </c>
      <c r="AM1781" s="74" t="n">
        <f aca="false">IF(K1781&lt;=0,AM1780+1,0)</f>
        <v>1</v>
      </c>
    </row>
    <row r="1782" customFormat="false" ht="15" hidden="false" customHeight="false" outlineLevel="0" collapsed="false">
      <c r="A1782" s="61" t="n">
        <v>1786</v>
      </c>
      <c r="B1782" s="62" t="n">
        <v>44825.3854166667</v>
      </c>
      <c r="C1782" s="63" t="n">
        <f aca="false">YEAR(B1782)</f>
        <v>2022</v>
      </c>
      <c r="D1782" s="32" t="s">
        <v>276</v>
      </c>
      <c r="E1782" s="64" t="n">
        <v>17769.45</v>
      </c>
      <c r="F1782" s="65" t="n">
        <v>-0.0009</v>
      </c>
      <c r="G1782" s="66" t="n">
        <v>-15.992505</v>
      </c>
      <c r="H1782" s="67" t="n">
        <f aca="false">E1782+IF(D1782="Long",1,-1)*G1782</f>
        <v>17785.442505</v>
      </c>
      <c r="I1782" s="68" t="n">
        <f aca="false">Assumptions!$B$58</f>
        <v>5.35750011455817</v>
      </c>
      <c r="J1782" s="68" t="n">
        <f aca="false">INDEX(Yearly!$D$5:$D$22,MATCH(C1782,Yearly!$A$5:$A$22,0))</f>
        <v>0.431476519293275</v>
      </c>
      <c r="K1782" s="68" t="n">
        <f aca="false">G1782-I1782-J1782</f>
        <v>-21.7814816338514</v>
      </c>
      <c r="L1782" s="69" t="n">
        <f aca="false">(I1782+J1782)/Assumptions!$B$8</f>
        <v>0.000255257700812932</v>
      </c>
      <c r="M1782" s="70" t="n">
        <f aca="false">F1782-L1782</f>
        <v>-0.00115525770081293</v>
      </c>
      <c r="N1782" s="71" t="n">
        <f aca="false">G1782*Assumptions!$B$7</f>
        <v>-125781.051825</v>
      </c>
      <c r="O1782" s="71" t="n">
        <f aca="false">K1782*Assumptions!$B$7</f>
        <v>-171311.353050242</v>
      </c>
      <c r="P1782" s="68" t="n">
        <f aca="false">P1781+G1782</f>
        <v>32742.18529</v>
      </c>
      <c r="Q1782" s="68" t="n">
        <f aca="false">MAX(Q1781,P1782)</f>
        <v>33141.13469</v>
      </c>
      <c r="R1782" s="68" t="n">
        <f aca="false">Q1782-P1782</f>
        <v>398.949400000001</v>
      </c>
      <c r="S1782" s="68" t="n">
        <f aca="false">S1781+K1782</f>
        <v>22323.897080651</v>
      </c>
      <c r="T1782" s="68" t="n">
        <f aca="false">MAX(T1781,S1782)</f>
        <v>22803.8921535249</v>
      </c>
      <c r="U1782" s="68" t="n">
        <f aca="false">T1782-S1782</f>
        <v>479.99507287392</v>
      </c>
      <c r="V1782" s="70" t="n">
        <f aca="false">V1781+F1782</f>
        <v>3.9406</v>
      </c>
      <c r="W1782" s="70" t="n">
        <f aca="false">MAX(W1781,V1782)</f>
        <v>3.96300000000001</v>
      </c>
      <c r="X1782" s="70" t="n">
        <f aca="false">W1782-V1782</f>
        <v>0.0224000000000006</v>
      </c>
      <c r="Y1782" s="70" t="n">
        <f aca="false">Y1781+M1782</f>
        <v>3.48121858201772</v>
      </c>
      <c r="Z1782" s="70" t="n">
        <f aca="false">MAX(Z1781,Y1782)</f>
        <v>3.50719218982911</v>
      </c>
      <c r="AA1782" s="70" t="n">
        <f aca="false">Z1782-Y1782</f>
        <v>0.0259736078113813</v>
      </c>
      <c r="AB1782" s="72" t="n">
        <f aca="false">AB1781*(1+F1782)</f>
        <v>40.904782619515</v>
      </c>
      <c r="AC1782" s="73" t="n">
        <f aca="false">MAX(AC1781,AB1782)</f>
        <v>41.8410091300971</v>
      </c>
      <c r="AD1782" s="70" t="n">
        <f aca="false">1-AB1782/AC1782</f>
        <v>0.0223758109578824</v>
      </c>
      <c r="AE1782" s="73" t="n">
        <f aca="false">AE1781*(1+M1782)</f>
        <v>25.8604357109545</v>
      </c>
      <c r="AF1782" s="73" t="n">
        <f aca="false">MAX(AF1781,AE1782)</f>
        <v>26.547194404306</v>
      </c>
      <c r="AG1782" s="70" t="n">
        <f aca="false">1-AE1782/AF1782</f>
        <v>0.0258693511220948</v>
      </c>
      <c r="AH1782" s="74" t="n">
        <f aca="false">IF(R1782&gt;0,AH1781+1,0)</f>
        <v>14</v>
      </c>
      <c r="AI1782" s="74" t="n">
        <f aca="false">IF(U1782&gt;0,AI1781+1,0)</f>
        <v>14</v>
      </c>
      <c r="AJ1782" s="74" t="n">
        <f aca="false">IF(G1782&gt;0,AJ1781+1,0)</f>
        <v>0</v>
      </c>
      <c r="AK1782" s="74" t="n">
        <f aca="false">IF(G1782&lt;=0,AK1781+1,0)</f>
        <v>2</v>
      </c>
      <c r="AL1782" s="74" t="n">
        <f aca="false">IF(K1782&gt;0,AL1781+1,0)</f>
        <v>0</v>
      </c>
      <c r="AM1782" s="74" t="n">
        <f aca="false">IF(K1782&lt;=0,AM1781+1,0)</f>
        <v>2</v>
      </c>
    </row>
    <row r="1783" customFormat="false" ht="15" hidden="false" customHeight="false" outlineLevel="0" collapsed="false">
      <c r="A1783" s="61" t="n">
        <v>1787</v>
      </c>
      <c r="B1783" s="62" t="n">
        <v>44825.59375</v>
      </c>
      <c r="C1783" s="63" t="n">
        <f aca="false">YEAR(B1783)</f>
        <v>2022</v>
      </c>
      <c r="D1783" s="32" t="s">
        <v>277</v>
      </c>
      <c r="E1783" s="64" t="n">
        <v>17786.25</v>
      </c>
      <c r="F1783" s="65" t="n">
        <v>-0.0037</v>
      </c>
      <c r="G1783" s="66" t="n">
        <v>-65.809125</v>
      </c>
      <c r="H1783" s="67" t="n">
        <f aca="false">E1783+IF(D1783="Long",1,-1)*G1783</f>
        <v>17720.440875</v>
      </c>
      <c r="I1783" s="68" t="n">
        <f aca="false">Assumptions!$B$58</f>
        <v>5.35750011455817</v>
      </c>
      <c r="J1783" s="68" t="n">
        <f aca="false">INDEX(Yearly!$D$5:$D$22,MATCH(C1783,Yearly!$A$5:$A$22,0))</f>
        <v>0.431476519293275</v>
      </c>
      <c r="K1783" s="68" t="n">
        <f aca="false">G1783-I1783-J1783</f>
        <v>-71.5981016338514</v>
      </c>
      <c r="L1783" s="69" t="n">
        <f aca="false">(I1783+J1783)/Assumptions!$B$8</f>
        <v>0.000255257700812932</v>
      </c>
      <c r="M1783" s="70" t="n">
        <f aca="false">F1783-L1783</f>
        <v>-0.00395525770081293</v>
      </c>
      <c r="N1783" s="71" t="n">
        <f aca="false">G1783*Assumptions!$B$7</f>
        <v>-517588.768125</v>
      </c>
      <c r="O1783" s="71" t="n">
        <f aca="false">K1783*Assumptions!$B$7</f>
        <v>-563119.069350242</v>
      </c>
      <c r="P1783" s="68" t="n">
        <f aca="false">P1782+G1783</f>
        <v>32676.376165</v>
      </c>
      <c r="Q1783" s="68" t="n">
        <f aca="false">MAX(Q1782,P1783)</f>
        <v>33141.13469</v>
      </c>
      <c r="R1783" s="68" t="n">
        <f aca="false">Q1783-P1783</f>
        <v>464.758525000001</v>
      </c>
      <c r="S1783" s="68" t="n">
        <f aca="false">S1782+K1783</f>
        <v>22252.2989790172</v>
      </c>
      <c r="T1783" s="68" t="n">
        <f aca="false">MAX(T1782,S1783)</f>
        <v>22803.8921535249</v>
      </c>
      <c r="U1783" s="68" t="n">
        <f aca="false">T1783-S1783</f>
        <v>551.593174507772</v>
      </c>
      <c r="V1783" s="70" t="n">
        <f aca="false">V1782+F1783</f>
        <v>3.93690000000001</v>
      </c>
      <c r="W1783" s="70" t="n">
        <f aca="false">MAX(W1782,V1783)</f>
        <v>3.96300000000001</v>
      </c>
      <c r="X1783" s="70" t="n">
        <f aca="false">W1783-V1783</f>
        <v>0.0261000000000005</v>
      </c>
      <c r="Y1783" s="70" t="n">
        <f aca="false">Y1782+M1783</f>
        <v>3.47726332431691</v>
      </c>
      <c r="Z1783" s="70" t="n">
        <f aca="false">MAX(Z1782,Y1783)</f>
        <v>3.50719218982911</v>
      </c>
      <c r="AA1783" s="70" t="n">
        <f aca="false">Z1783-Y1783</f>
        <v>0.0299288655121943</v>
      </c>
      <c r="AB1783" s="72" t="n">
        <f aca="false">AB1782*(1+F1783)</f>
        <v>40.7534349238228</v>
      </c>
      <c r="AC1783" s="73" t="n">
        <f aca="false">MAX(AC1782,AB1783)</f>
        <v>41.8410091300971</v>
      </c>
      <c r="AD1783" s="70" t="n">
        <f aca="false">1-AB1783/AC1783</f>
        <v>0.0259930204573384</v>
      </c>
      <c r="AE1783" s="73" t="n">
        <f aca="false">AE1782*(1+M1783)</f>
        <v>25.7581510234624</v>
      </c>
      <c r="AF1783" s="73" t="n">
        <f aca="false">MAX(AF1782,AE1783)</f>
        <v>26.547194404306</v>
      </c>
      <c r="AG1783" s="70" t="n">
        <f aca="false">1-AE1783/AF1783</f>
        <v>0.0297222888726669</v>
      </c>
      <c r="AH1783" s="74" t="n">
        <f aca="false">IF(R1783&gt;0,AH1782+1,0)</f>
        <v>15</v>
      </c>
      <c r="AI1783" s="74" t="n">
        <f aca="false">IF(U1783&gt;0,AI1782+1,0)</f>
        <v>15</v>
      </c>
      <c r="AJ1783" s="74" t="n">
        <f aca="false">IF(G1783&gt;0,AJ1782+1,0)</f>
        <v>0</v>
      </c>
      <c r="AK1783" s="74" t="n">
        <f aca="false">IF(G1783&lt;=0,AK1782+1,0)</f>
        <v>3</v>
      </c>
      <c r="AL1783" s="74" t="n">
        <f aca="false">IF(K1783&gt;0,AL1782+1,0)</f>
        <v>0</v>
      </c>
      <c r="AM1783" s="74" t="n">
        <f aca="false">IF(K1783&lt;=0,AM1782+1,0)</f>
        <v>3</v>
      </c>
    </row>
    <row r="1784" customFormat="false" ht="15" hidden="false" customHeight="false" outlineLevel="0" collapsed="false">
      <c r="A1784" s="61" t="n">
        <v>1788</v>
      </c>
      <c r="B1784" s="62" t="n">
        <v>44825.6340277778</v>
      </c>
      <c r="C1784" s="63" t="n">
        <f aca="false">YEAR(B1784)</f>
        <v>2022</v>
      </c>
      <c r="D1784" s="32" t="s">
        <v>276</v>
      </c>
      <c r="E1784" s="64" t="n">
        <v>17720.15</v>
      </c>
      <c r="F1784" s="65" t="n">
        <v>0.0357</v>
      </c>
      <c r="G1784" s="66" t="n">
        <v>632.609355</v>
      </c>
      <c r="H1784" s="67" t="n">
        <f aca="false">E1784+IF(D1784="Long",1,-1)*G1784</f>
        <v>17087.540645</v>
      </c>
      <c r="I1784" s="68" t="n">
        <f aca="false">Assumptions!$B$58</f>
        <v>5.35750011455817</v>
      </c>
      <c r="J1784" s="68" t="n">
        <f aca="false">INDEX(Yearly!$D$5:$D$22,MATCH(C1784,Yearly!$A$5:$A$22,0))</f>
        <v>0.431476519293275</v>
      </c>
      <c r="K1784" s="68" t="n">
        <f aca="false">G1784-I1784-J1784</f>
        <v>626.820378366149</v>
      </c>
      <c r="L1784" s="69" t="n">
        <f aca="false">(I1784+J1784)/Assumptions!$B$8</f>
        <v>0.000255257700812932</v>
      </c>
      <c r="M1784" s="70" t="n">
        <f aca="false">F1784-L1784</f>
        <v>0.0354447422991871</v>
      </c>
      <c r="N1784" s="71" t="n">
        <f aca="false">G1784*Assumptions!$B$7</f>
        <v>4975472.577075</v>
      </c>
      <c r="O1784" s="71" t="n">
        <f aca="false">K1784*Assumptions!$B$7</f>
        <v>4929942.27584976</v>
      </c>
      <c r="P1784" s="68" t="n">
        <f aca="false">P1783+G1784</f>
        <v>33308.98552</v>
      </c>
      <c r="Q1784" s="68" t="n">
        <f aca="false">MAX(Q1783,P1784)</f>
        <v>33308.98552</v>
      </c>
      <c r="R1784" s="68" t="n">
        <f aca="false">Q1784-P1784</f>
        <v>0</v>
      </c>
      <c r="S1784" s="68" t="n">
        <f aca="false">S1783+K1784</f>
        <v>22879.1193573833</v>
      </c>
      <c r="T1784" s="68" t="n">
        <f aca="false">MAX(T1783,S1784)</f>
        <v>22879.1193573833</v>
      </c>
      <c r="U1784" s="68" t="n">
        <f aca="false">T1784-S1784</f>
        <v>0</v>
      </c>
      <c r="V1784" s="70" t="n">
        <f aca="false">V1783+F1784</f>
        <v>3.97260000000001</v>
      </c>
      <c r="W1784" s="70" t="n">
        <f aca="false">MAX(W1783,V1784)</f>
        <v>3.97260000000001</v>
      </c>
      <c r="X1784" s="70" t="n">
        <f aca="false">W1784-V1784</f>
        <v>0</v>
      </c>
      <c r="Y1784" s="70" t="n">
        <f aca="false">Y1783+M1784</f>
        <v>3.5127080666161</v>
      </c>
      <c r="Z1784" s="70" t="n">
        <f aca="false">MAX(Z1783,Y1784)</f>
        <v>3.5127080666161</v>
      </c>
      <c r="AA1784" s="70" t="n">
        <f aca="false">Z1784-Y1784</f>
        <v>0</v>
      </c>
      <c r="AB1784" s="72" t="n">
        <f aca="false">AB1783*(1+F1784)</f>
        <v>42.2083325506033</v>
      </c>
      <c r="AC1784" s="73" t="n">
        <f aca="false">MAX(AC1783,AB1784)</f>
        <v>42.2083325506033</v>
      </c>
      <c r="AD1784" s="70" t="n">
        <f aca="false">1-AB1784/AC1784</f>
        <v>0</v>
      </c>
      <c r="AE1784" s="73" t="n">
        <f aca="false">AE1783*(1+M1784)</f>
        <v>26.6711420485925</v>
      </c>
      <c r="AF1784" s="73" t="n">
        <f aca="false">MAX(AF1783,AE1784)</f>
        <v>26.6711420485925</v>
      </c>
      <c r="AG1784" s="70" t="n">
        <f aca="false">1-AE1784/AF1784</f>
        <v>0</v>
      </c>
      <c r="AH1784" s="74" t="n">
        <f aca="false">IF(R1784&gt;0,AH1783+1,0)</f>
        <v>0</v>
      </c>
      <c r="AI1784" s="74" t="n">
        <f aca="false">IF(U1784&gt;0,AI1783+1,0)</f>
        <v>0</v>
      </c>
      <c r="AJ1784" s="74" t="n">
        <f aca="false">IF(G1784&gt;0,AJ1783+1,0)</f>
        <v>1</v>
      </c>
      <c r="AK1784" s="74" t="n">
        <f aca="false">IF(G1784&lt;=0,AK1783+1,0)</f>
        <v>0</v>
      </c>
      <c r="AL1784" s="74" t="n">
        <f aca="false">IF(K1784&gt;0,AL1783+1,0)</f>
        <v>1</v>
      </c>
      <c r="AM1784" s="74" t="n">
        <f aca="false">IF(K1784&lt;=0,AM1783+1,0)</f>
        <v>0</v>
      </c>
    </row>
    <row r="1785" customFormat="false" ht="15" hidden="false" customHeight="false" outlineLevel="0" collapsed="false">
      <c r="A1785" s="61" t="n">
        <v>1789</v>
      </c>
      <c r="B1785" s="62" t="n">
        <v>44834.53125</v>
      </c>
      <c r="C1785" s="63" t="n">
        <f aca="false">YEAR(B1785)</f>
        <v>2022</v>
      </c>
      <c r="D1785" s="32" t="s">
        <v>277</v>
      </c>
      <c r="E1785" s="64" t="n">
        <v>17087.3</v>
      </c>
      <c r="F1785" s="65" t="n">
        <v>-0.0056</v>
      </c>
      <c r="G1785" s="66" t="n">
        <v>-95.68888</v>
      </c>
      <c r="H1785" s="67" t="n">
        <f aca="false">E1785+IF(D1785="Long",1,-1)*G1785</f>
        <v>16991.61112</v>
      </c>
      <c r="I1785" s="68" t="n">
        <f aca="false">Assumptions!$B$58</f>
        <v>5.35750011455817</v>
      </c>
      <c r="J1785" s="68" t="n">
        <f aca="false">INDEX(Yearly!$D$5:$D$22,MATCH(C1785,Yearly!$A$5:$A$22,0))</f>
        <v>0.431476519293275</v>
      </c>
      <c r="K1785" s="68" t="n">
        <f aca="false">G1785-I1785-J1785</f>
        <v>-101.477856633851</v>
      </c>
      <c r="L1785" s="69" t="n">
        <f aca="false">(I1785+J1785)/Assumptions!$B$8</f>
        <v>0.000255257700812932</v>
      </c>
      <c r="M1785" s="70" t="n">
        <f aca="false">F1785-L1785</f>
        <v>-0.00585525770081293</v>
      </c>
      <c r="N1785" s="71" t="n">
        <f aca="false">G1785*Assumptions!$B$7</f>
        <v>-752593.0412</v>
      </c>
      <c r="O1785" s="71" t="n">
        <f aca="false">K1785*Assumptions!$B$7</f>
        <v>-798123.342425242</v>
      </c>
      <c r="P1785" s="68" t="n">
        <f aca="false">P1784+G1785</f>
        <v>33213.29664</v>
      </c>
      <c r="Q1785" s="68" t="n">
        <f aca="false">MAX(Q1784,P1785)</f>
        <v>33308.98552</v>
      </c>
      <c r="R1785" s="68" t="n">
        <f aca="false">Q1785-P1785</f>
        <v>95.6888800000015</v>
      </c>
      <c r="S1785" s="68" t="n">
        <f aca="false">S1784+K1785</f>
        <v>22777.6415007494</v>
      </c>
      <c r="T1785" s="68" t="n">
        <f aca="false">MAX(T1784,S1785)</f>
        <v>22879.1193573833</v>
      </c>
      <c r="U1785" s="68" t="n">
        <f aca="false">T1785-S1785</f>
        <v>101.47785663385</v>
      </c>
      <c r="V1785" s="70" t="n">
        <f aca="false">V1784+F1785</f>
        <v>3.96700000000001</v>
      </c>
      <c r="W1785" s="70" t="n">
        <f aca="false">MAX(W1784,V1785)</f>
        <v>3.97260000000001</v>
      </c>
      <c r="X1785" s="70" t="n">
        <f aca="false">W1785-V1785</f>
        <v>0.00559999999999983</v>
      </c>
      <c r="Y1785" s="70" t="n">
        <f aca="false">Y1784+M1785</f>
        <v>3.50685280891529</v>
      </c>
      <c r="Z1785" s="70" t="n">
        <f aca="false">MAX(Z1784,Y1785)</f>
        <v>3.5127080666161</v>
      </c>
      <c r="AA1785" s="70" t="n">
        <f aca="false">Z1785-Y1785</f>
        <v>0.00585525770081308</v>
      </c>
      <c r="AB1785" s="72" t="n">
        <f aca="false">AB1784*(1+F1785)</f>
        <v>41.9719658883199</v>
      </c>
      <c r="AC1785" s="73" t="n">
        <f aca="false">MAX(AC1784,AB1785)</f>
        <v>42.2083325506033</v>
      </c>
      <c r="AD1785" s="70" t="n">
        <f aca="false">1-AB1785/AC1785</f>
        <v>0.00560000000000005</v>
      </c>
      <c r="AE1785" s="73" t="n">
        <f aca="false">AE1784*(1+M1785)</f>
        <v>26.514975638723</v>
      </c>
      <c r="AF1785" s="73" t="n">
        <f aca="false">MAX(AF1784,AE1785)</f>
        <v>26.6711420485925</v>
      </c>
      <c r="AG1785" s="70" t="n">
        <f aca="false">1-AE1785/AF1785</f>
        <v>0.00585525770081297</v>
      </c>
      <c r="AH1785" s="74" t="n">
        <f aca="false">IF(R1785&gt;0,AH1784+1,0)</f>
        <v>1</v>
      </c>
      <c r="AI1785" s="74" t="n">
        <f aca="false">IF(U1785&gt;0,AI1784+1,0)</f>
        <v>1</v>
      </c>
      <c r="AJ1785" s="74" t="n">
        <f aca="false">IF(G1785&gt;0,AJ1784+1,0)</f>
        <v>0</v>
      </c>
      <c r="AK1785" s="74" t="n">
        <f aca="false">IF(G1785&lt;=0,AK1784+1,0)</f>
        <v>1</v>
      </c>
      <c r="AL1785" s="74" t="n">
        <f aca="false">IF(K1785&gt;0,AL1784+1,0)</f>
        <v>0</v>
      </c>
      <c r="AM1785" s="74" t="n">
        <f aca="false">IF(K1785&lt;=0,AM1784+1,0)</f>
        <v>1</v>
      </c>
    </row>
    <row r="1786" customFormat="false" ht="15" hidden="false" customHeight="false" outlineLevel="0" collapsed="false">
      <c r="A1786" s="61" t="n">
        <v>1790</v>
      </c>
      <c r="B1786" s="62" t="n">
        <v>44837.40625</v>
      </c>
      <c r="C1786" s="63" t="n">
        <f aca="false">YEAR(B1786)</f>
        <v>2022</v>
      </c>
      <c r="D1786" s="32" t="s">
        <v>276</v>
      </c>
      <c r="E1786" s="64" t="n">
        <v>16991.45</v>
      </c>
      <c r="F1786" s="65" t="n">
        <v>-0.0112</v>
      </c>
      <c r="G1786" s="66" t="n">
        <v>-190.30424</v>
      </c>
      <c r="H1786" s="67" t="n">
        <f aca="false">E1786+IF(D1786="Long",1,-1)*G1786</f>
        <v>17181.75424</v>
      </c>
      <c r="I1786" s="68" t="n">
        <f aca="false">Assumptions!$B$58</f>
        <v>5.35750011455817</v>
      </c>
      <c r="J1786" s="68" t="n">
        <f aca="false">INDEX(Yearly!$D$5:$D$22,MATCH(C1786,Yearly!$A$5:$A$22,0))</f>
        <v>0.431476519293275</v>
      </c>
      <c r="K1786" s="68" t="n">
        <f aca="false">G1786-I1786-J1786</f>
        <v>-196.093216633851</v>
      </c>
      <c r="L1786" s="69" t="n">
        <f aca="false">(I1786+J1786)/Assumptions!$B$8</f>
        <v>0.000255257700812932</v>
      </c>
      <c r="M1786" s="70" t="n">
        <f aca="false">F1786-L1786</f>
        <v>-0.0114552577008129</v>
      </c>
      <c r="N1786" s="71" t="n">
        <f aca="false">G1786*Assumptions!$B$7</f>
        <v>-1496742.8476</v>
      </c>
      <c r="O1786" s="71" t="n">
        <f aca="false">K1786*Assumptions!$B$7</f>
        <v>-1542273.14882524</v>
      </c>
      <c r="P1786" s="68" t="n">
        <f aca="false">P1785+G1786</f>
        <v>33022.9924</v>
      </c>
      <c r="Q1786" s="68" t="n">
        <f aca="false">MAX(Q1785,P1786)</f>
        <v>33308.98552</v>
      </c>
      <c r="R1786" s="68" t="n">
        <f aca="false">Q1786-P1786</f>
        <v>285.993119999999</v>
      </c>
      <c r="S1786" s="68" t="n">
        <f aca="false">S1785+K1786</f>
        <v>22581.5482841156</v>
      </c>
      <c r="T1786" s="68" t="n">
        <f aca="false">MAX(T1785,S1786)</f>
        <v>22879.1193573833</v>
      </c>
      <c r="U1786" s="68" t="n">
        <f aca="false">T1786-S1786</f>
        <v>297.5710732677</v>
      </c>
      <c r="V1786" s="70" t="n">
        <f aca="false">V1785+F1786</f>
        <v>3.95580000000001</v>
      </c>
      <c r="W1786" s="70" t="n">
        <f aca="false">MAX(W1785,V1786)</f>
        <v>3.97260000000001</v>
      </c>
      <c r="X1786" s="70" t="n">
        <f aca="false">W1786-V1786</f>
        <v>0.0167999999999999</v>
      </c>
      <c r="Y1786" s="70" t="n">
        <f aca="false">Y1785+M1786</f>
        <v>3.49539755121447</v>
      </c>
      <c r="Z1786" s="70" t="n">
        <f aca="false">MAX(Z1785,Y1786)</f>
        <v>3.5127080666161</v>
      </c>
      <c r="AA1786" s="70" t="n">
        <f aca="false">Z1786-Y1786</f>
        <v>0.017310515401626</v>
      </c>
      <c r="AB1786" s="72" t="n">
        <f aca="false">AB1785*(1+F1786)</f>
        <v>41.5018798703707</v>
      </c>
      <c r="AC1786" s="73" t="n">
        <f aca="false">MAX(AC1785,AB1786)</f>
        <v>42.2083325506033</v>
      </c>
      <c r="AD1786" s="70" t="n">
        <f aca="false">1-AB1786/AC1786</f>
        <v>0.0167372800000001</v>
      </c>
      <c r="AE1786" s="73" t="n">
        <f aca="false">AE1785*(1+M1786)</f>
        <v>26.2112397598507</v>
      </c>
      <c r="AF1786" s="73" t="n">
        <f aca="false">MAX(AF1785,AE1786)</f>
        <v>26.6711420485925</v>
      </c>
      <c r="AG1786" s="70" t="n">
        <f aca="false">1-AE1786/AF1786</f>
        <v>0.0172434419157584</v>
      </c>
      <c r="AH1786" s="74" t="n">
        <f aca="false">IF(R1786&gt;0,AH1785+1,0)</f>
        <v>2</v>
      </c>
      <c r="AI1786" s="74" t="n">
        <f aca="false">IF(U1786&gt;0,AI1785+1,0)</f>
        <v>2</v>
      </c>
      <c r="AJ1786" s="74" t="n">
        <f aca="false">IF(G1786&gt;0,AJ1785+1,0)</f>
        <v>0</v>
      </c>
      <c r="AK1786" s="74" t="n">
        <f aca="false">IF(G1786&lt;=0,AK1785+1,0)</f>
        <v>2</v>
      </c>
      <c r="AL1786" s="74" t="n">
        <f aca="false">IF(K1786&gt;0,AL1785+1,0)</f>
        <v>0</v>
      </c>
      <c r="AM1786" s="74" t="n">
        <f aca="false">IF(K1786&lt;=0,AM1785+1,0)</f>
        <v>2</v>
      </c>
    </row>
    <row r="1787" customFormat="false" ht="15" hidden="false" customHeight="false" outlineLevel="0" collapsed="false">
      <c r="A1787" s="61" t="n">
        <v>1791</v>
      </c>
      <c r="B1787" s="62" t="n">
        <v>44838.40625</v>
      </c>
      <c r="C1787" s="63" t="n">
        <f aca="false">YEAR(B1787)</f>
        <v>2022</v>
      </c>
      <c r="D1787" s="32" t="s">
        <v>277</v>
      </c>
      <c r="E1787" s="64" t="n">
        <v>17181.1</v>
      </c>
      <c r="F1787" s="65" t="n">
        <v>-0.0042</v>
      </c>
      <c r="G1787" s="66" t="n">
        <v>-72.16062</v>
      </c>
      <c r="H1787" s="67" t="n">
        <f aca="false">E1787+IF(D1787="Long",1,-1)*G1787</f>
        <v>17108.93938</v>
      </c>
      <c r="I1787" s="68" t="n">
        <f aca="false">Assumptions!$B$58</f>
        <v>5.35750011455817</v>
      </c>
      <c r="J1787" s="68" t="n">
        <f aca="false">INDEX(Yearly!$D$5:$D$22,MATCH(C1787,Yearly!$A$5:$A$22,0))</f>
        <v>0.431476519293275</v>
      </c>
      <c r="K1787" s="68" t="n">
        <f aca="false">G1787-I1787-J1787</f>
        <v>-77.9495966338514</v>
      </c>
      <c r="L1787" s="69" t="n">
        <f aca="false">(I1787+J1787)/Assumptions!$B$8</f>
        <v>0.000255257700812932</v>
      </c>
      <c r="M1787" s="70" t="n">
        <f aca="false">F1787-L1787</f>
        <v>-0.00445525770081293</v>
      </c>
      <c r="N1787" s="71" t="n">
        <f aca="false">G1787*Assumptions!$B$7</f>
        <v>-567543.2763</v>
      </c>
      <c r="O1787" s="71" t="n">
        <f aca="false">K1787*Assumptions!$B$7</f>
        <v>-613073.577525242</v>
      </c>
      <c r="P1787" s="68" t="n">
        <f aca="false">P1786+G1787</f>
        <v>32950.83178</v>
      </c>
      <c r="Q1787" s="68" t="n">
        <f aca="false">MAX(Q1786,P1787)</f>
        <v>33308.98552</v>
      </c>
      <c r="R1787" s="68" t="n">
        <f aca="false">Q1787-P1787</f>
        <v>358.153740000002</v>
      </c>
      <c r="S1787" s="68" t="n">
        <f aca="false">S1786+K1787</f>
        <v>22503.5986874817</v>
      </c>
      <c r="T1787" s="68" t="n">
        <f aca="false">MAX(T1786,S1787)</f>
        <v>22879.1193573833</v>
      </c>
      <c r="U1787" s="68" t="n">
        <f aca="false">T1787-S1787</f>
        <v>375.520669901551</v>
      </c>
      <c r="V1787" s="70" t="n">
        <f aca="false">V1786+F1787</f>
        <v>3.95160000000001</v>
      </c>
      <c r="W1787" s="70" t="n">
        <f aca="false">MAX(W1786,V1787)</f>
        <v>3.97260000000001</v>
      </c>
      <c r="X1787" s="70" t="n">
        <f aca="false">W1787-V1787</f>
        <v>0.0209999999999999</v>
      </c>
      <c r="Y1787" s="70" t="n">
        <f aca="false">Y1786+M1787</f>
        <v>3.49094229351366</v>
      </c>
      <c r="Z1787" s="70" t="n">
        <f aca="false">MAX(Z1786,Y1787)</f>
        <v>3.5127080666161</v>
      </c>
      <c r="AA1787" s="70" t="n">
        <f aca="false">Z1787-Y1787</f>
        <v>0.0217657731024388</v>
      </c>
      <c r="AB1787" s="72" t="n">
        <f aca="false">AB1786*(1+F1787)</f>
        <v>41.3275719749152</v>
      </c>
      <c r="AC1787" s="73" t="n">
        <f aca="false">MAX(AC1786,AB1787)</f>
        <v>42.2083325506033</v>
      </c>
      <c r="AD1787" s="70" t="n">
        <f aca="false">1-AB1787/AC1787</f>
        <v>0.0208669834240001</v>
      </c>
      <c r="AE1787" s="73" t="n">
        <f aca="false">AE1786*(1+M1787)</f>
        <v>26.0944619320627</v>
      </c>
      <c r="AF1787" s="73" t="n">
        <f aca="false">MAX(AF1786,AE1787)</f>
        <v>26.6711420485925</v>
      </c>
      <c r="AG1787" s="70" t="n">
        <f aca="false">1-AE1787/AF1787</f>
        <v>0.0216218756391876</v>
      </c>
      <c r="AH1787" s="74" t="n">
        <f aca="false">IF(R1787&gt;0,AH1786+1,0)</f>
        <v>3</v>
      </c>
      <c r="AI1787" s="74" t="n">
        <f aca="false">IF(U1787&gt;0,AI1786+1,0)</f>
        <v>3</v>
      </c>
      <c r="AJ1787" s="74" t="n">
        <f aca="false">IF(G1787&gt;0,AJ1786+1,0)</f>
        <v>0</v>
      </c>
      <c r="AK1787" s="74" t="n">
        <f aca="false">IF(G1787&lt;=0,AK1786+1,0)</f>
        <v>3</v>
      </c>
      <c r="AL1787" s="74" t="n">
        <f aca="false">IF(K1787&gt;0,AL1786+1,0)</f>
        <v>0</v>
      </c>
      <c r="AM1787" s="74" t="n">
        <f aca="false">IF(K1787&lt;=0,AM1786+1,0)</f>
        <v>3</v>
      </c>
    </row>
    <row r="1788" customFormat="false" ht="15" hidden="false" customHeight="false" outlineLevel="0" collapsed="false">
      <c r="A1788" s="61" t="n">
        <v>1792</v>
      </c>
      <c r="B1788" s="62" t="n">
        <v>44844.40625</v>
      </c>
      <c r="C1788" s="63" t="n">
        <f aca="false">YEAR(B1788)</f>
        <v>2022</v>
      </c>
      <c r="D1788" s="32" t="s">
        <v>276</v>
      </c>
      <c r="E1788" s="64" t="n">
        <v>17108.1</v>
      </c>
      <c r="F1788" s="65" t="n">
        <v>-0.0061</v>
      </c>
      <c r="G1788" s="66" t="n">
        <v>-104.35941</v>
      </c>
      <c r="H1788" s="67" t="n">
        <f aca="false">E1788+IF(D1788="Long",1,-1)*G1788</f>
        <v>17212.45941</v>
      </c>
      <c r="I1788" s="68" t="n">
        <f aca="false">Assumptions!$B$58</f>
        <v>5.35750011455817</v>
      </c>
      <c r="J1788" s="68" t="n">
        <f aca="false">INDEX(Yearly!$D$5:$D$22,MATCH(C1788,Yearly!$A$5:$A$22,0))</f>
        <v>0.431476519293275</v>
      </c>
      <c r="K1788" s="68" t="n">
        <f aca="false">G1788-I1788-J1788</f>
        <v>-110.148386633851</v>
      </c>
      <c r="L1788" s="69" t="n">
        <f aca="false">(I1788+J1788)/Assumptions!$B$8</f>
        <v>0.000255257700812932</v>
      </c>
      <c r="M1788" s="70" t="n">
        <f aca="false">F1788-L1788</f>
        <v>-0.00635525770081293</v>
      </c>
      <c r="N1788" s="71" t="n">
        <f aca="false">G1788*Assumptions!$B$7</f>
        <v>-820786.75965</v>
      </c>
      <c r="O1788" s="71" t="n">
        <f aca="false">K1788*Assumptions!$B$7</f>
        <v>-866317.060875242</v>
      </c>
      <c r="P1788" s="68" t="n">
        <f aca="false">P1787+G1788</f>
        <v>32846.47237</v>
      </c>
      <c r="Q1788" s="68" t="n">
        <f aca="false">MAX(Q1787,P1788)</f>
        <v>33308.98552</v>
      </c>
      <c r="R1788" s="68" t="n">
        <f aca="false">Q1788-P1788</f>
        <v>462.513149999999</v>
      </c>
      <c r="S1788" s="68" t="n">
        <f aca="false">S1787+K1788</f>
        <v>22393.4503008479</v>
      </c>
      <c r="T1788" s="68" t="n">
        <f aca="false">MAX(T1787,S1788)</f>
        <v>22879.1193573833</v>
      </c>
      <c r="U1788" s="68" t="n">
        <f aca="false">T1788-S1788</f>
        <v>485.669056535404</v>
      </c>
      <c r="V1788" s="70" t="n">
        <f aca="false">V1787+F1788</f>
        <v>3.94550000000001</v>
      </c>
      <c r="W1788" s="70" t="n">
        <f aca="false">MAX(W1787,V1788)</f>
        <v>3.97260000000001</v>
      </c>
      <c r="X1788" s="70" t="n">
        <f aca="false">W1788-V1788</f>
        <v>0.0270999999999999</v>
      </c>
      <c r="Y1788" s="70" t="n">
        <f aca="false">Y1787+M1788</f>
        <v>3.48458703581285</v>
      </c>
      <c r="Z1788" s="70" t="n">
        <f aca="false">MAX(Z1787,Y1788)</f>
        <v>3.5127080666161</v>
      </c>
      <c r="AA1788" s="70" t="n">
        <f aca="false">Z1788-Y1788</f>
        <v>0.0281210308032516</v>
      </c>
      <c r="AB1788" s="72" t="n">
        <f aca="false">AB1787*(1+F1788)</f>
        <v>41.0754737858682</v>
      </c>
      <c r="AC1788" s="73" t="n">
        <f aca="false">MAX(AC1787,AB1788)</f>
        <v>42.2083325506033</v>
      </c>
      <c r="AD1788" s="70" t="n">
        <f aca="false">1-AB1788/AC1788</f>
        <v>0.0268396948251137</v>
      </c>
      <c r="AE1788" s="73" t="n">
        <f aca="false">AE1787*(1+M1788)</f>
        <v>25.9286249019204</v>
      </c>
      <c r="AF1788" s="73" t="n">
        <f aca="false">MAX(AF1787,AE1788)</f>
        <v>26.6711420485925</v>
      </c>
      <c r="AG1788" s="70" t="n">
        <f aca="false">1-AE1788/AF1788</f>
        <v>0.0278397207483385</v>
      </c>
      <c r="AH1788" s="74" t="n">
        <f aca="false">IF(R1788&gt;0,AH1787+1,0)</f>
        <v>4</v>
      </c>
      <c r="AI1788" s="74" t="n">
        <f aca="false">IF(U1788&gt;0,AI1787+1,0)</f>
        <v>4</v>
      </c>
      <c r="AJ1788" s="74" t="n">
        <f aca="false">IF(G1788&gt;0,AJ1787+1,0)</f>
        <v>0</v>
      </c>
      <c r="AK1788" s="74" t="n">
        <f aca="false">IF(G1788&lt;=0,AK1787+1,0)</f>
        <v>4</v>
      </c>
      <c r="AL1788" s="74" t="n">
        <f aca="false">IF(K1788&gt;0,AL1787+1,0)</f>
        <v>0</v>
      </c>
      <c r="AM1788" s="74" t="n">
        <f aca="false">IF(K1788&lt;=0,AM1787+1,0)</f>
        <v>4</v>
      </c>
    </row>
    <row r="1789" customFormat="false" ht="15" hidden="false" customHeight="false" outlineLevel="0" collapsed="false">
      <c r="A1789" s="61" t="n">
        <v>1793</v>
      </c>
      <c r="B1789" s="62" t="n">
        <v>44844.5104166667</v>
      </c>
      <c r="C1789" s="63" t="n">
        <f aca="false">YEAR(B1789)</f>
        <v>2022</v>
      </c>
      <c r="D1789" s="32" t="s">
        <v>277</v>
      </c>
      <c r="E1789" s="64" t="n">
        <v>17213.15</v>
      </c>
      <c r="F1789" s="65" t="n">
        <v>-0.0028</v>
      </c>
      <c r="G1789" s="66" t="n">
        <v>-48.19682</v>
      </c>
      <c r="H1789" s="67" t="n">
        <f aca="false">E1789+IF(D1789="Long",1,-1)*G1789</f>
        <v>17164.95318</v>
      </c>
      <c r="I1789" s="68" t="n">
        <f aca="false">Assumptions!$B$58</f>
        <v>5.35750011455817</v>
      </c>
      <c r="J1789" s="68" t="n">
        <f aca="false">INDEX(Yearly!$D$5:$D$22,MATCH(C1789,Yearly!$A$5:$A$22,0))</f>
        <v>0.431476519293275</v>
      </c>
      <c r="K1789" s="68" t="n">
        <f aca="false">G1789-I1789-J1789</f>
        <v>-53.9857966338515</v>
      </c>
      <c r="L1789" s="69" t="n">
        <f aca="false">(I1789+J1789)/Assumptions!$B$8</f>
        <v>0.000255257700812932</v>
      </c>
      <c r="M1789" s="70" t="n">
        <f aca="false">F1789-L1789</f>
        <v>-0.00305525770081293</v>
      </c>
      <c r="N1789" s="71" t="n">
        <f aca="false">G1789*Assumptions!$B$7</f>
        <v>-379067.9893</v>
      </c>
      <c r="O1789" s="71" t="n">
        <f aca="false">K1789*Assumptions!$B$7</f>
        <v>-424598.290525242</v>
      </c>
      <c r="P1789" s="68" t="n">
        <f aca="false">P1788+G1789</f>
        <v>32798.27555</v>
      </c>
      <c r="Q1789" s="68" t="n">
        <f aca="false">MAX(Q1788,P1789)</f>
        <v>33308.98552</v>
      </c>
      <c r="R1789" s="68" t="n">
        <f aca="false">Q1789-P1789</f>
        <v>510.709969999996</v>
      </c>
      <c r="S1789" s="68" t="n">
        <f aca="false">S1788+K1789</f>
        <v>22339.464504214</v>
      </c>
      <c r="T1789" s="68" t="n">
        <f aca="false">MAX(T1788,S1789)</f>
        <v>22879.1193573833</v>
      </c>
      <c r="U1789" s="68" t="n">
        <f aca="false">T1789-S1789</f>
        <v>539.654853169257</v>
      </c>
      <c r="V1789" s="70" t="n">
        <f aca="false">V1788+F1789</f>
        <v>3.9427</v>
      </c>
      <c r="W1789" s="70" t="n">
        <f aca="false">MAX(W1788,V1789)</f>
        <v>3.97260000000001</v>
      </c>
      <c r="X1789" s="70" t="n">
        <f aca="false">W1789-V1789</f>
        <v>0.0299</v>
      </c>
      <c r="Y1789" s="70" t="n">
        <f aca="false">Y1788+M1789</f>
        <v>3.48153177811203</v>
      </c>
      <c r="Z1789" s="70" t="n">
        <f aca="false">MAX(Z1788,Y1789)</f>
        <v>3.5127080666161</v>
      </c>
      <c r="AA1789" s="70" t="n">
        <f aca="false">Z1789-Y1789</f>
        <v>0.0311762885040645</v>
      </c>
      <c r="AB1789" s="72" t="n">
        <f aca="false">AB1788*(1+F1789)</f>
        <v>40.9604624592678</v>
      </c>
      <c r="AC1789" s="73" t="n">
        <f aca="false">MAX(AC1788,AB1789)</f>
        <v>42.2083325506033</v>
      </c>
      <c r="AD1789" s="70" t="n">
        <f aca="false">1-AB1789/AC1789</f>
        <v>0.0295645436796034</v>
      </c>
      <c r="AE1789" s="73" t="n">
        <f aca="false">AE1788*(1+M1789)</f>
        <v>25.8494062710174</v>
      </c>
      <c r="AF1789" s="73" t="n">
        <f aca="false">MAX(AF1788,AE1789)</f>
        <v>26.6711420485925</v>
      </c>
      <c r="AG1789" s="70" t="n">
        <f aca="false">1-AE1789/AF1789</f>
        <v>0.0308099209279467</v>
      </c>
      <c r="AH1789" s="74" t="n">
        <f aca="false">IF(R1789&gt;0,AH1788+1,0)</f>
        <v>5</v>
      </c>
      <c r="AI1789" s="74" t="n">
        <f aca="false">IF(U1789&gt;0,AI1788+1,0)</f>
        <v>5</v>
      </c>
      <c r="AJ1789" s="74" t="n">
        <f aca="false">IF(G1789&gt;0,AJ1788+1,0)</f>
        <v>0</v>
      </c>
      <c r="AK1789" s="74" t="n">
        <f aca="false">IF(G1789&lt;=0,AK1788+1,0)</f>
        <v>5</v>
      </c>
      <c r="AL1789" s="74" t="n">
        <f aca="false">IF(K1789&gt;0,AL1788+1,0)</f>
        <v>0</v>
      </c>
      <c r="AM1789" s="74" t="n">
        <f aca="false">IF(K1789&lt;=0,AM1788+1,0)</f>
        <v>5</v>
      </c>
    </row>
    <row r="1790" customFormat="false" ht="15" hidden="false" customHeight="false" outlineLevel="0" collapsed="false">
      <c r="A1790" s="61" t="n">
        <v>1794</v>
      </c>
      <c r="B1790" s="62" t="n">
        <v>44844.5951388889</v>
      </c>
      <c r="C1790" s="63" t="n">
        <f aca="false">YEAR(B1790)</f>
        <v>2022</v>
      </c>
      <c r="D1790" s="32" t="s">
        <v>276</v>
      </c>
      <c r="E1790" s="64" t="n">
        <v>17164.75</v>
      </c>
      <c r="F1790" s="65" t="n">
        <v>-0.0052</v>
      </c>
      <c r="G1790" s="66" t="n">
        <v>-89.2567</v>
      </c>
      <c r="H1790" s="67" t="n">
        <f aca="false">E1790+IF(D1790="Long",1,-1)*G1790</f>
        <v>17254.0067</v>
      </c>
      <c r="I1790" s="68" t="n">
        <f aca="false">Assumptions!$B$58</f>
        <v>5.35750011455817</v>
      </c>
      <c r="J1790" s="68" t="n">
        <f aca="false">INDEX(Yearly!$D$5:$D$22,MATCH(C1790,Yearly!$A$5:$A$22,0))</f>
        <v>0.431476519293275</v>
      </c>
      <c r="K1790" s="68" t="n">
        <f aca="false">G1790-I1790-J1790</f>
        <v>-95.0456766338514</v>
      </c>
      <c r="L1790" s="69" t="n">
        <f aca="false">(I1790+J1790)/Assumptions!$B$8</f>
        <v>0.000255257700812932</v>
      </c>
      <c r="M1790" s="70" t="n">
        <f aca="false">F1790-L1790</f>
        <v>-0.00545525770081293</v>
      </c>
      <c r="N1790" s="71" t="n">
        <f aca="false">G1790*Assumptions!$B$7</f>
        <v>-702003.9455</v>
      </c>
      <c r="O1790" s="71" t="n">
        <f aca="false">K1790*Assumptions!$B$7</f>
        <v>-747534.246725242</v>
      </c>
      <c r="P1790" s="68" t="n">
        <f aca="false">P1789+G1790</f>
        <v>32709.01885</v>
      </c>
      <c r="Q1790" s="68" t="n">
        <f aca="false">MAX(Q1789,P1790)</f>
        <v>33308.98552</v>
      </c>
      <c r="R1790" s="68" t="n">
        <f aca="false">Q1790-P1790</f>
        <v>599.966669999998</v>
      </c>
      <c r="S1790" s="68" t="n">
        <f aca="false">S1789+K1790</f>
        <v>22244.4188275802</v>
      </c>
      <c r="T1790" s="68" t="n">
        <f aca="false">MAX(T1789,S1790)</f>
        <v>22879.1193573833</v>
      </c>
      <c r="U1790" s="68" t="n">
        <f aca="false">T1790-S1790</f>
        <v>634.700529803107</v>
      </c>
      <c r="V1790" s="70" t="n">
        <f aca="false">V1789+F1790</f>
        <v>3.93750000000001</v>
      </c>
      <c r="W1790" s="70" t="n">
        <f aca="false">MAX(W1789,V1790)</f>
        <v>3.97260000000001</v>
      </c>
      <c r="X1790" s="70" t="n">
        <f aca="false">W1790-V1790</f>
        <v>0.0350999999999999</v>
      </c>
      <c r="Y1790" s="70" t="n">
        <f aca="false">Y1789+M1790</f>
        <v>3.47607652041122</v>
      </c>
      <c r="Z1790" s="70" t="n">
        <f aca="false">MAX(Z1789,Y1790)</f>
        <v>3.5127080666161</v>
      </c>
      <c r="AA1790" s="70" t="n">
        <f aca="false">Z1790-Y1790</f>
        <v>0.0366315462048776</v>
      </c>
      <c r="AB1790" s="72" t="n">
        <f aca="false">AB1789*(1+F1790)</f>
        <v>40.7474680544796</v>
      </c>
      <c r="AC1790" s="73" t="n">
        <f aca="false">MAX(AC1789,AB1790)</f>
        <v>42.2083325506033</v>
      </c>
      <c r="AD1790" s="70" t="n">
        <f aca="false">1-AB1790/AC1790</f>
        <v>0.0346108080524694</v>
      </c>
      <c r="AE1790" s="73" t="n">
        <f aca="false">AE1789*(1+M1790)</f>
        <v>25.7083910983959</v>
      </c>
      <c r="AF1790" s="73" t="n">
        <f aca="false">MAX(AF1789,AE1790)</f>
        <v>26.6711420485925</v>
      </c>
      <c r="AG1790" s="70" t="n">
        <f aca="false">1-AE1790/AF1790</f>
        <v>0.0360971025703559</v>
      </c>
      <c r="AH1790" s="74" t="n">
        <f aca="false">IF(R1790&gt;0,AH1789+1,0)</f>
        <v>6</v>
      </c>
      <c r="AI1790" s="74" t="n">
        <f aca="false">IF(U1790&gt;0,AI1789+1,0)</f>
        <v>6</v>
      </c>
      <c r="AJ1790" s="74" t="n">
        <f aca="false">IF(G1790&gt;0,AJ1789+1,0)</f>
        <v>0</v>
      </c>
      <c r="AK1790" s="74" t="n">
        <f aca="false">IF(G1790&lt;=0,AK1789+1,0)</f>
        <v>6</v>
      </c>
      <c r="AL1790" s="74" t="n">
        <f aca="false">IF(K1790&gt;0,AL1789+1,0)</f>
        <v>0</v>
      </c>
      <c r="AM1790" s="74" t="n">
        <f aca="false">IF(K1790&lt;=0,AM1789+1,0)</f>
        <v>6</v>
      </c>
    </row>
    <row r="1791" customFormat="false" ht="15" hidden="false" customHeight="false" outlineLevel="0" collapsed="false">
      <c r="A1791" s="61" t="n">
        <v>1795</v>
      </c>
      <c r="B1791" s="62" t="n">
        <v>44844.6354166667</v>
      </c>
      <c r="C1791" s="63" t="n">
        <f aca="false">YEAR(B1791)</f>
        <v>2022</v>
      </c>
      <c r="D1791" s="32" t="s">
        <v>277</v>
      </c>
      <c r="E1791" s="64" t="n">
        <v>17253.45</v>
      </c>
      <c r="F1791" s="65" t="n">
        <v>-0.0038</v>
      </c>
      <c r="G1791" s="66" t="n">
        <v>-65.56311</v>
      </c>
      <c r="H1791" s="67" t="n">
        <f aca="false">E1791+IF(D1791="Long",1,-1)*G1791</f>
        <v>17187.88689</v>
      </c>
      <c r="I1791" s="68" t="n">
        <f aca="false">Assumptions!$B$58</f>
        <v>5.35750011455817</v>
      </c>
      <c r="J1791" s="68" t="n">
        <f aca="false">INDEX(Yearly!$D$5:$D$22,MATCH(C1791,Yearly!$A$5:$A$22,0))</f>
        <v>0.431476519293275</v>
      </c>
      <c r="K1791" s="68" t="n">
        <f aca="false">G1791-I1791-J1791</f>
        <v>-71.3520866338514</v>
      </c>
      <c r="L1791" s="69" t="n">
        <f aca="false">(I1791+J1791)/Assumptions!$B$8</f>
        <v>0.000255257700812932</v>
      </c>
      <c r="M1791" s="70" t="n">
        <f aca="false">F1791-L1791</f>
        <v>-0.00405525770081293</v>
      </c>
      <c r="N1791" s="71" t="n">
        <f aca="false">G1791*Assumptions!$B$7</f>
        <v>-515653.86015</v>
      </c>
      <c r="O1791" s="71" t="n">
        <f aca="false">K1791*Assumptions!$B$7</f>
        <v>-561184.161375242</v>
      </c>
      <c r="P1791" s="68" t="n">
        <f aca="false">P1790+G1791</f>
        <v>32643.45574</v>
      </c>
      <c r="Q1791" s="68" t="n">
        <f aca="false">MAX(Q1790,P1791)</f>
        <v>33308.98552</v>
      </c>
      <c r="R1791" s="68" t="n">
        <f aca="false">Q1791-P1791</f>
        <v>665.529779999997</v>
      </c>
      <c r="S1791" s="68" t="n">
        <f aca="false">S1790+K1791</f>
        <v>22173.0667409463</v>
      </c>
      <c r="T1791" s="68" t="n">
        <f aca="false">MAX(T1790,S1791)</f>
        <v>22879.1193573833</v>
      </c>
      <c r="U1791" s="68" t="n">
        <f aca="false">T1791-S1791</f>
        <v>706.052616436959</v>
      </c>
      <c r="V1791" s="70" t="n">
        <f aca="false">V1790+F1791</f>
        <v>3.93370000000001</v>
      </c>
      <c r="W1791" s="70" t="n">
        <f aca="false">MAX(W1790,V1791)</f>
        <v>3.97260000000001</v>
      </c>
      <c r="X1791" s="70" t="n">
        <f aca="false">W1791-V1791</f>
        <v>0.0388999999999999</v>
      </c>
      <c r="Y1791" s="70" t="n">
        <f aca="false">Y1790+M1791</f>
        <v>3.47202126271041</v>
      </c>
      <c r="Z1791" s="70" t="n">
        <f aca="false">MAX(Z1790,Y1791)</f>
        <v>3.5127080666161</v>
      </c>
      <c r="AA1791" s="70" t="n">
        <f aca="false">Z1791-Y1791</f>
        <v>0.0406868039056905</v>
      </c>
      <c r="AB1791" s="72" t="n">
        <f aca="false">AB1790*(1+F1791)</f>
        <v>40.5926276758725</v>
      </c>
      <c r="AC1791" s="73" t="n">
        <f aca="false">MAX(AC1790,AB1791)</f>
        <v>42.2083325506033</v>
      </c>
      <c r="AD1791" s="70" t="n">
        <f aca="false">1-AB1791/AC1791</f>
        <v>0.0382792869818701</v>
      </c>
      <c r="AE1791" s="73" t="n">
        <f aca="false">AE1790*(1+M1791)</f>
        <v>25.6041369474187</v>
      </c>
      <c r="AF1791" s="73" t="n">
        <f aca="false">MAX(AF1790,AE1791)</f>
        <v>26.6711420485925</v>
      </c>
      <c r="AG1791" s="70" t="n">
        <f aca="false">1-AE1791/AF1791</f>
        <v>0.0400059772179933</v>
      </c>
      <c r="AH1791" s="74" t="n">
        <f aca="false">IF(R1791&gt;0,AH1790+1,0)</f>
        <v>7</v>
      </c>
      <c r="AI1791" s="74" t="n">
        <f aca="false">IF(U1791&gt;0,AI1790+1,0)</f>
        <v>7</v>
      </c>
      <c r="AJ1791" s="74" t="n">
        <f aca="false">IF(G1791&gt;0,AJ1790+1,0)</f>
        <v>0</v>
      </c>
      <c r="AK1791" s="74" t="n">
        <f aca="false">IF(G1791&lt;=0,AK1790+1,0)</f>
        <v>7</v>
      </c>
      <c r="AL1791" s="74" t="n">
        <f aca="false">IF(K1791&gt;0,AL1790+1,0)</f>
        <v>0</v>
      </c>
      <c r="AM1791" s="74" t="n">
        <f aca="false">IF(K1791&lt;=0,AM1790+1,0)</f>
        <v>7</v>
      </c>
    </row>
    <row r="1792" customFormat="false" ht="15" hidden="false" customHeight="false" outlineLevel="0" collapsed="false">
      <c r="A1792" s="61" t="n">
        <v>1796</v>
      </c>
      <c r="B1792" s="62" t="n">
        <v>44845.40625</v>
      </c>
      <c r="C1792" s="63" t="n">
        <f aca="false">YEAR(B1792)</f>
        <v>2022</v>
      </c>
      <c r="D1792" s="32" t="s">
        <v>276</v>
      </c>
      <c r="E1792" s="64" t="n">
        <v>17187.3</v>
      </c>
      <c r="F1792" s="65" t="n">
        <v>-0.0008</v>
      </c>
      <c r="G1792" s="66" t="n">
        <v>-13.74984</v>
      </c>
      <c r="H1792" s="67" t="n">
        <f aca="false">E1792+IF(D1792="Long",1,-1)*G1792</f>
        <v>17201.04984</v>
      </c>
      <c r="I1792" s="68" t="n">
        <f aca="false">Assumptions!$B$58</f>
        <v>5.35750011455817</v>
      </c>
      <c r="J1792" s="68" t="n">
        <f aca="false">INDEX(Yearly!$D$5:$D$22,MATCH(C1792,Yearly!$A$5:$A$22,0))</f>
        <v>0.431476519293275</v>
      </c>
      <c r="K1792" s="68" t="n">
        <f aca="false">G1792-I1792-J1792</f>
        <v>-19.5388166338514</v>
      </c>
      <c r="L1792" s="69" t="n">
        <f aca="false">(I1792+J1792)/Assumptions!$B$8</f>
        <v>0.000255257700812932</v>
      </c>
      <c r="M1792" s="70" t="n">
        <f aca="false">F1792-L1792</f>
        <v>-0.00105525770081293</v>
      </c>
      <c r="N1792" s="71" t="n">
        <f aca="false">G1792*Assumptions!$B$7</f>
        <v>-108142.4916</v>
      </c>
      <c r="O1792" s="71" t="n">
        <f aca="false">K1792*Assumptions!$B$7</f>
        <v>-153672.792825242</v>
      </c>
      <c r="P1792" s="68" t="n">
        <f aca="false">P1791+G1792</f>
        <v>32629.7059</v>
      </c>
      <c r="Q1792" s="68" t="n">
        <f aca="false">MAX(Q1791,P1792)</f>
        <v>33308.98552</v>
      </c>
      <c r="R1792" s="68" t="n">
        <f aca="false">Q1792-P1792</f>
        <v>679.279619999998</v>
      </c>
      <c r="S1792" s="68" t="n">
        <f aca="false">S1791+K1792</f>
        <v>22153.5279243125</v>
      </c>
      <c r="T1792" s="68" t="n">
        <f aca="false">MAX(T1791,S1792)</f>
        <v>22879.1193573833</v>
      </c>
      <c r="U1792" s="68" t="n">
        <f aca="false">T1792-S1792</f>
        <v>725.591433070811</v>
      </c>
      <c r="V1792" s="70" t="n">
        <f aca="false">V1791+F1792</f>
        <v>3.93290000000001</v>
      </c>
      <c r="W1792" s="70" t="n">
        <f aca="false">MAX(W1791,V1792)</f>
        <v>3.97260000000001</v>
      </c>
      <c r="X1792" s="70" t="n">
        <f aca="false">W1792-V1792</f>
        <v>0.0396999999999998</v>
      </c>
      <c r="Y1792" s="70" t="n">
        <f aca="false">Y1791+M1792</f>
        <v>3.47096600500959</v>
      </c>
      <c r="Z1792" s="70" t="n">
        <f aca="false">MAX(Z1791,Y1792)</f>
        <v>3.5127080666161</v>
      </c>
      <c r="AA1792" s="70" t="n">
        <f aca="false">Z1792-Y1792</f>
        <v>0.0417420616065032</v>
      </c>
      <c r="AB1792" s="72" t="n">
        <f aca="false">AB1791*(1+F1792)</f>
        <v>40.5601535737318</v>
      </c>
      <c r="AC1792" s="73" t="n">
        <f aca="false">MAX(AC1791,AB1792)</f>
        <v>42.2083325506033</v>
      </c>
      <c r="AD1792" s="70" t="n">
        <f aca="false">1-AB1792/AC1792</f>
        <v>0.0390486635522845</v>
      </c>
      <c r="AE1792" s="73" t="n">
        <f aca="false">AE1791*(1+M1792)</f>
        <v>25.5771179847322</v>
      </c>
      <c r="AF1792" s="73" t="n">
        <f aca="false">MAX(AF1791,AE1792)</f>
        <v>26.6711420485925</v>
      </c>
      <c r="AG1792" s="70" t="n">
        <f aca="false">1-AE1792/AF1792</f>
        <v>0.0410190183032685</v>
      </c>
      <c r="AH1792" s="74" t="n">
        <f aca="false">IF(R1792&gt;0,AH1791+1,0)</f>
        <v>8</v>
      </c>
      <c r="AI1792" s="74" t="n">
        <f aca="false">IF(U1792&gt;0,AI1791+1,0)</f>
        <v>8</v>
      </c>
      <c r="AJ1792" s="74" t="n">
        <f aca="false">IF(G1792&gt;0,AJ1791+1,0)</f>
        <v>0</v>
      </c>
      <c r="AK1792" s="74" t="n">
        <f aca="false">IF(G1792&lt;=0,AK1791+1,0)</f>
        <v>8</v>
      </c>
      <c r="AL1792" s="74" t="n">
        <f aca="false">IF(K1792&gt;0,AL1791+1,0)</f>
        <v>0</v>
      </c>
      <c r="AM1792" s="74" t="n">
        <f aca="false">IF(K1792&lt;=0,AM1791+1,0)</f>
        <v>8</v>
      </c>
    </row>
    <row r="1793" customFormat="false" ht="15" hidden="false" customHeight="false" outlineLevel="0" collapsed="false">
      <c r="A1793" s="61" t="n">
        <v>1797</v>
      </c>
      <c r="B1793" s="62" t="n">
        <v>44845.5104166667</v>
      </c>
      <c r="C1793" s="63" t="n">
        <f aca="false">YEAR(B1793)</f>
        <v>2022</v>
      </c>
      <c r="D1793" s="32" t="s">
        <v>277</v>
      </c>
      <c r="E1793" s="64" t="n">
        <v>17201.5</v>
      </c>
      <c r="F1793" s="65" t="n">
        <v>-0.0051</v>
      </c>
      <c r="G1793" s="66" t="n">
        <v>-87.72765</v>
      </c>
      <c r="H1793" s="67" t="n">
        <f aca="false">E1793+IF(D1793="Long",1,-1)*G1793</f>
        <v>17113.77235</v>
      </c>
      <c r="I1793" s="68" t="n">
        <f aca="false">Assumptions!$B$58</f>
        <v>5.35750011455817</v>
      </c>
      <c r="J1793" s="68" t="n">
        <f aca="false">INDEX(Yearly!$D$5:$D$22,MATCH(C1793,Yearly!$A$5:$A$22,0))</f>
        <v>0.431476519293275</v>
      </c>
      <c r="K1793" s="68" t="n">
        <f aca="false">G1793-I1793-J1793</f>
        <v>-93.5166266338514</v>
      </c>
      <c r="L1793" s="69" t="n">
        <f aca="false">(I1793+J1793)/Assumptions!$B$8</f>
        <v>0.000255257700812932</v>
      </c>
      <c r="M1793" s="70" t="n">
        <f aca="false">F1793-L1793</f>
        <v>-0.00535525770081293</v>
      </c>
      <c r="N1793" s="71" t="n">
        <f aca="false">G1793*Assumptions!$B$7</f>
        <v>-689977.96725</v>
      </c>
      <c r="O1793" s="71" t="n">
        <f aca="false">K1793*Assumptions!$B$7</f>
        <v>-735508.268475242</v>
      </c>
      <c r="P1793" s="68" t="n">
        <f aca="false">P1792+G1793</f>
        <v>32541.97825</v>
      </c>
      <c r="Q1793" s="68" t="n">
        <f aca="false">MAX(Q1792,P1793)</f>
        <v>33308.98552</v>
      </c>
      <c r="R1793" s="68" t="n">
        <f aca="false">Q1793-P1793</f>
        <v>767.007269999998</v>
      </c>
      <c r="S1793" s="68" t="n">
        <f aca="false">S1792+K1793</f>
        <v>22060.0112976786</v>
      </c>
      <c r="T1793" s="68" t="n">
        <f aca="false">MAX(T1792,S1793)</f>
        <v>22879.1193573833</v>
      </c>
      <c r="U1793" s="68" t="n">
        <f aca="false">T1793-S1793</f>
        <v>819.108059704664</v>
      </c>
      <c r="V1793" s="70" t="n">
        <f aca="false">V1792+F1793</f>
        <v>3.92780000000001</v>
      </c>
      <c r="W1793" s="70" t="n">
        <f aca="false">MAX(W1792,V1793)</f>
        <v>3.97260000000001</v>
      </c>
      <c r="X1793" s="70" t="n">
        <f aca="false">W1793-V1793</f>
        <v>0.0448</v>
      </c>
      <c r="Y1793" s="70" t="n">
        <f aca="false">Y1792+M1793</f>
        <v>3.46561074730878</v>
      </c>
      <c r="Z1793" s="70" t="n">
        <f aca="false">MAX(Z1792,Y1793)</f>
        <v>3.5127080666161</v>
      </c>
      <c r="AA1793" s="70" t="n">
        <f aca="false">Z1793-Y1793</f>
        <v>0.0470973193073161</v>
      </c>
      <c r="AB1793" s="72" t="n">
        <f aca="false">AB1792*(1+F1793)</f>
        <v>40.3532967905058</v>
      </c>
      <c r="AC1793" s="73" t="n">
        <f aca="false">MAX(AC1792,AB1793)</f>
        <v>42.2083325506033</v>
      </c>
      <c r="AD1793" s="70" t="n">
        <f aca="false">1-AB1793/AC1793</f>
        <v>0.0439495153681678</v>
      </c>
      <c r="AE1793" s="73" t="n">
        <f aca="false">AE1792*(1+M1793)</f>
        <v>25.4401459266799</v>
      </c>
      <c r="AF1793" s="73" t="n">
        <f aca="false">MAX(AF1792,AE1793)</f>
        <v>26.6711420485925</v>
      </c>
      <c r="AG1793" s="70" t="n">
        <f aca="false">1-AE1793/AF1793</f>
        <v>0.046154608590433</v>
      </c>
      <c r="AH1793" s="74" t="n">
        <f aca="false">IF(R1793&gt;0,AH1792+1,0)</f>
        <v>9</v>
      </c>
      <c r="AI1793" s="74" t="n">
        <f aca="false">IF(U1793&gt;0,AI1792+1,0)</f>
        <v>9</v>
      </c>
      <c r="AJ1793" s="74" t="n">
        <f aca="false">IF(G1793&gt;0,AJ1792+1,0)</f>
        <v>0</v>
      </c>
      <c r="AK1793" s="74" t="n">
        <f aca="false">IF(G1793&lt;=0,AK1792+1,0)</f>
        <v>9</v>
      </c>
      <c r="AL1793" s="74" t="n">
        <f aca="false">IF(K1793&gt;0,AL1792+1,0)</f>
        <v>0</v>
      </c>
      <c r="AM1793" s="74" t="n">
        <f aca="false">IF(K1793&lt;=0,AM1792+1,0)</f>
        <v>9</v>
      </c>
    </row>
    <row r="1794" customFormat="false" ht="15" hidden="false" customHeight="false" outlineLevel="0" collapsed="false">
      <c r="A1794" s="61" t="n">
        <v>1798</v>
      </c>
      <c r="B1794" s="62" t="n">
        <v>44845.53125</v>
      </c>
      <c r="C1794" s="63" t="n">
        <f aca="false">YEAR(B1794)</f>
        <v>2022</v>
      </c>
      <c r="D1794" s="32" t="s">
        <v>276</v>
      </c>
      <c r="E1794" s="64" t="n">
        <v>17113</v>
      </c>
      <c r="F1794" s="65" t="n">
        <v>-0.0098</v>
      </c>
      <c r="G1794" s="66" t="n">
        <v>-167.7074</v>
      </c>
      <c r="H1794" s="67" t="n">
        <f aca="false">E1794+IF(D1794="Long",1,-1)*G1794</f>
        <v>17280.7074</v>
      </c>
      <c r="I1794" s="68" t="n">
        <f aca="false">Assumptions!$B$58</f>
        <v>5.35750011455817</v>
      </c>
      <c r="J1794" s="68" t="n">
        <f aca="false">INDEX(Yearly!$D$5:$D$22,MATCH(C1794,Yearly!$A$5:$A$22,0))</f>
        <v>0.431476519293275</v>
      </c>
      <c r="K1794" s="68" t="n">
        <f aca="false">G1794-I1794-J1794</f>
        <v>-173.496376633851</v>
      </c>
      <c r="L1794" s="69" t="n">
        <f aca="false">(I1794+J1794)/Assumptions!$B$8</f>
        <v>0.000255257700812932</v>
      </c>
      <c r="M1794" s="70" t="n">
        <f aca="false">F1794-L1794</f>
        <v>-0.0100552577008129</v>
      </c>
      <c r="N1794" s="71" t="n">
        <f aca="false">G1794*Assumptions!$B$7</f>
        <v>-1319018.701</v>
      </c>
      <c r="O1794" s="71" t="n">
        <f aca="false">K1794*Assumptions!$B$7</f>
        <v>-1364549.00222524</v>
      </c>
      <c r="P1794" s="68" t="n">
        <f aca="false">P1793+G1794</f>
        <v>32374.27085</v>
      </c>
      <c r="Q1794" s="68" t="n">
        <f aca="false">MAX(Q1793,P1794)</f>
        <v>33308.98552</v>
      </c>
      <c r="R1794" s="68" t="n">
        <f aca="false">Q1794-P1794</f>
        <v>934.714669999998</v>
      </c>
      <c r="S1794" s="68" t="n">
        <f aca="false">S1793+K1794</f>
        <v>21886.5149210448</v>
      </c>
      <c r="T1794" s="68" t="n">
        <f aca="false">MAX(T1793,S1794)</f>
        <v>22879.1193573833</v>
      </c>
      <c r="U1794" s="68" t="n">
        <f aca="false">T1794-S1794</f>
        <v>992.604436338515</v>
      </c>
      <c r="V1794" s="70" t="n">
        <f aca="false">V1793+F1794</f>
        <v>3.91800000000001</v>
      </c>
      <c r="W1794" s="70" t="n">
        <f aca="false">MAX(W1793,V1794)</f>
        <v>3.97260000000001</v>
      </c>
      <c r="X1794" s="70" t="n">
        <f aca="false">W1794-V1794</f>
        <v>0.0545999999999998</v>
      </c>
      <c r="Y1794" s="70" t="n">
        <f aca="false">Y1793+M1794</f>
        <v>3.45555548960797</v>
      </c>
      <c r="Z1794" s="70" t="n">
        <f aca="false">MAX(Z1793,Y1794)</f>
        <v>3.5127080666161</v>
      </c>
      <c r="AA1794" s="70" t="n">
        <f aca="false">Z1794-Y1794</f>
        <v>0.0571525770081291</v>
      </c>
      <c r="AB1794" s="72" t="n">
        <f aca="false">AB1793*(1+F1794)</f>
        <v>39.9578344819589</v>
      </c>
      <c r="AC1794" s="73" t="n">
        <f aca="false">MAX(AC1793,AB1794)</f>
        <v>42.2083325506033</v>
      </c>
      <c r="AD1794" s="70" t="n">
        <f aca="false">1-AB1794/AC1794</f>
        <v>0.0533188101175599</v>
      </c>
      <c r="AE1794" s="73" t="n">
        <f aca="false">AE1793*(1+M1794)</f>
        <v>25.1843387034408</v>
      </c>
      <c r="AF1794" s="73" t="n">
        <f aca="false">MAX(AF1793,AE1794)</f>
        <v>26.6711420485925</v>
      </c>
      <c r="AG1794" s="70" t="n">
        <f aca="false">1-AE1794/AF1794</f>
        <v>0.0557457698077889</v>
      </c>
      <c r="AH1794" s="74" t="n">
        <f aca="false">IF(R1794&gt;0,AH1793+1,0)</f>
        <v>10</v>
      </c>
      <c r="AI1794" s="74" t="n">
        <f aca="false">IF(U1794&gt;0,AI1793+1,0)</f>
        <v>10</v>
      </c>
      <c r="AJ1794" s="74" t="n">
        <f aca="false">IF(G1794&gt;0,AJ1793+1,0)</f>
        <v>0</v>
      </c>
      <c r="AK1794" s="74" t="n">
        <f aca="false">IF(G1794&lt;=0,AK1793+1,0)</f>
        <v>10</v>
      </c>
      <c r="AL1794" s="74" t="n">
        <f aca="false">IF(K1794&gt;0,AL1793+1,0)</f>
        <v>0</v>
      </c>
      <c r="AM1794" s="74" t="n">
        <f aca="false">IF(K1794&lt;=0,AM1793+1,0)</f>
        <v>10</v>
      </c>
    </row>
    <row r="1795" customFormat="false" ht="15" hidden="false" customHeight="false" outlineLevel="0" collapsed="false">
      <c r="A1795" s="61" t="n">
        <v>1799</v>
      </c>
      <c r="B1795" s="62" t="n">
        <v>44848.40625</v>
      </c>
      <c r="C1795" s="63" t="n">
        <f aca="false">YEAR(B1795)</f>
        <v>2022</v>
      </c>
      <c r="D1795" s="32" t="s">
        <v>277</v>
      </c>
      <c r="E1795" s="64" t="n">
        <v>17280.2</v>
      </c>
      <c r="F1795" s="65" t="n">
        <v>-0.0082</v>
      </c>
      <c r="G1795" s="66" t="n">
        <v>-141.69764</v>
      </c>
      <c r="H1795" s="67" t="n">
        <f aca="false">E1795+IF(D1795="Long",1,-1)*G1795</f>
        <v>17138.50236</v>
      </c>
      <c r="I1795" s="68" t="n">
        <f aca="false">Assumptions!$B$58</f>
        <v>5.35750011455817</v>
      </c>
      <c r="J1795" s="68" t="n">
        <f aca="false">INDEX(Yearly!$D$5:$D$22,MATCH(C1795,Yearly!$A$5:$A$22,0))</f>
        <v>0.431476519293275</v>
      </c>
      <c r="K1795" s="68" t="n">
        <f aca="false">G1795-I1795-J1795</f>
        <v>-147.486616633851</v>
      </c>
      <c r="L1795" s="69" t="n">
        <f aca="false">(I1795+J1795)/Assumptions!$B$8</f>
        <v>0.000255257700812932</v>
      </c>
      <c r="M1795" s="70" t="n">
        <f aca="false">F1795-L1795</f>
        <v>-0.00845525770081293</v>
      </c>
      <c r="N1795" s="71" t="n">
        <f aca="false">G1795*Assumptions!$B$7</f>
        <v>-1114451.9386</v>
      </c>
      <c r="O1795" s="71" t="n">
        <f aca="false">K1795*Assumptions!$B$7</f>
        <v>-1159982.23982524</v>
      </c>
      <c r="P1795" s="68" t="n">
        <f aca="false">P1794+G1795</f>
        <v>32232.57321</v>
      </c>
      <c r="Q1795" s="68" t="n">
        <f aca="false">MAX(Q1794,P1795)</f>
        <v>33308.98552</v>
      </c>
      <c r="R1795" s="68" t="n">
        <f aca="false">Q1795-P1795</f>
        <v>1076.41231</v>
      </c>
      <c r="S1795" s="68" t="n">
        <f aca="false">S1794+K1795</f>
        <v>21739.0283044109</v>
      </c>
      <c r="T1795" s="68" t="n">
        <f aca="false">MAX(T1794,S1795)</f>
        <v>22879.1193573833</v>
      </c>
      <c r="U1795" s="68" t="n">
        <f aca="false">T1795-S1795</f>
        <v>1140.09105297237</v>
      </c>
      <c r="V1795" s="70" t="n">
        <f aca="false">V1794+F1795</f>
        <v>3.90980000000001</v>
      </c>
      <c r="W1795" s="70" t="n">
        <f aca="false">MAX(W1794,V1795)</f>
        <v>3.97260000000001</v>
      </c>
      <c r="X1795" s="70" t="n">
        <f aca="false">W1795-V1795</f>
        <v>0.0627999999999997</v>
      </c>
      <c r="Y1795" s="70" t="n">
        <f aca="false">Y1794+M1795</f>
        <v>3.44710023190716</v>
      </c>
      <c r="Z1795" s="70" t="n">
        <f aca="false">MAX(Z1794,Y1795)</f>
        <v>3.5127080666161</v>
      </c>
      <c r="AA1795" s="70" t="n">
        <f aca="false">Z1795-Y1795</f>
        <v>0.0656078347089419</v>
      </c>
      <c r="AB1795" s="72" t="n">
        <f aca="false">AB1794*(1+F1795)</f>
        <v>39.6301802392068</v>
      </c>
      <c r="AC1795" s="73" t="n">
        <f aca="false">MAX(AC1794,AB1795)</f>
        <v>42.2083325506033</v>
      </c>
      <c r="AD1795" s="70" t="n">
        <f aca="false">1-AB1795/AC1795</f>
        <v>0.0610815958745958</v>
      </c>
      <c r="AE1795" s="73" t="n">
        <f aca="false">AE1794*(1+M1795)</f>
        <v>24.9713986296787</v>
      </c>
      <c r="AF1795" s="73" t="n">
        <f aca="false">MAX(AF1794,AE1795)</f>
        <v>26.6711420485925</v>
      </c>
      <c r="AG1795" s="70" t="n">
        <f aca="false">1-AE1795/AF1795</f>
        <v>0.0637296826591467</v>
      </c>
      <c r="AH1795" s="74" t="n">
        <f aca="false">IF(R1795&gt;0,AH1794+1,0)</f>
        <v>11</v>
      </c>
      <c r="AI1795" s="74" t="n">
        <f aca="false">IF(U1795&gt;0,AI1794+1,0)</f>
        <v>11</v>
      </c>
      <c r="AJ1795" s="74" t="n">
        <f aca="false">IF(G1795&gt;0,AJ1794+1,0)</f>
        <v>0</v>
      </c>
      <c r="AK1795" s="74" t="n">
        <f aca="false">IF(G1795&lt;=0,AK1794+1,0)</f>
        <v>11</v>
      </c>
      <c r="AL1795" s="74" t="n">
        <f aca="false">IF(K1795&gt;0,AL1794+1,0)</f>
        <v>0</v>
      </c>
      <c r="AM1795" s="74" t="n">
        <f aca="false">IF(K1795&lt;=0,AM1794+1,0)</f>
        <v>11</v>
      </c>
    </row>
    <row r="1796" customFormat="false" ht="15" hidden="false" customHeight="false" outlineLevel="0" collapsed="false">
      <c r="A1796" s="61" t="n">
        <v>1800</v>
      </c>
      <c r="B1796" s="62" t="n">
        <v>44851.40625</v>
      </c>
      <c r="C1796" s="63" t="n">
        <f aca="false">YEAR(B1796)</f>
        <v>2022</v>
      </c>
      <c r="D1796" s="32" t="s">
        <v>276</v>
      </c>
      <c r="E1796" s="64" t="n">
        <v>17139</v>
      </c>
      <c r="F1796" s="65" t="n">
        <v>-0.0075</v>
      </c>
      <c r="G1796" s="66" t="n">
        <v>-128.5425</v>
      </c>
      <c r="H1796" s="67" t="n">
        <f aca="false">E1796+IF(D1796="Long",1,-1)*G1796</f>
        <v>17267.5425</v>
      </c>
      <c r="I1796" s="68" t="n">
        <f aca="false">Assumptions!$B$58</f>
        <v>5.35750011455817</v>
      </c>
      <c r="J1796" s="68" t="n">
        <f aca="false">INDEX(Yearly!$D$5:$D$22,MATCH(C1796,Yearly!$A$5:$A$22,0))</f>
        <v>0.431476519293275</v>
      </c>
      <c r="K1796" s="68" t="n">
        <f aca="false">G1796-I1796-J1796</f>
        <v>-134.331476633851</v>
      </c>
      <c r="L1796" s="69" t="n">
        <f aca="false">(I1796+J1796)/Assumptions!$B$8</f>
        <v>0.000255257700812932</v>
      </c>
      <c r="M1796" s="70" t="n">
        <f aca="false">F1796-L1796</f>
        <v>-0.00775525770081293</v>
      </c>
      <c r="N1796" s="71" t="n">
        <f aca="false">G1796*Assumptions!$B$7</f>
        <v>-1010986.7625</v>
      </c>
      <c r="O1796" s="71" t="n">
        <f aca="false">K1796*Assumptions!$B$7</f>
        <v>-1056517.06372524</v>
      </c>
      <c r="P1796" s="68" t="n">
        <f aca="false">P1795+G1796</f>
        <v>32104.03071</v>
      </c>
      <c r="Q1796" s="68" t="n">
        <f aca="false">MAX(Q1795,P1796)</f>
        <v>33308.98552</v>
      </c>
      <c r="R1796" s="68" t="n">
        <f aca="false">Q1796-P1796</f>
        <v>1204.95481</v>
      </c>
      <c r="S1796" s="68" t="n">
        <f aca="false">S1795+K1796</f>
        <v>21604.6968277771</v>
      </c>
      <c r="T1796" s="68" t="n">
        <f aca="false">MAX(T1795,S1796)</f>
        <v>22879.1193573833</v>
      </c>
      <c r="U1796" s="68" t="n">
        <f aca="false">T1796-S1796</f>
        <v>1274.42252960622</v>
      </c>
      <c r="V1796" s="70" t="n">
        <f aca="false">V1795+F1796</f>
        <v>3.90230000000001</v>
      </c>
      <c r="W1796" s="70" t="n">
        <f aca="false">MAX(W1795,V1796)</f>
        <v>3.97260000000001</v>
      </c>
      <c r="X1796" s="70" t="n">
        <f aca="false">W1796-V1796</f>
        <v>0.0702999999999996</v>
      </c>
      <c r="Y1796" s="70" t="n">
        <f aca="false">Y1795+M1796</f>
        <v>3.43934497420634</v>
      </c>
      <c r="Z1796" s="70" t="n">
        <f aca="false">MAX(Z1795,Y1796)</f>
        <v>3.5127080666161</v>
      </c>
      <c r="AA1796" s="70" t="n">
        <f aca="false">Z1796-Y1796</f>
        <v>0.073363092409755</v>
      </c>
      <c r="AB1796" s="72" t="n">
        <f aca="false">AB1795*(1+F1796)</f>
        <v>39.3329538874127</v>
      </c>
      <c r="AC1796" s="73" t="n">
        <f aca="false">MAX(AC1795,AB1796)</f>
        <v>42.2083325506033</v>
      </c>
      <c r="AD1796" s="70" t="n">
        <f aca="false">1-AB1796/AC1796</f>
        <v>0.0681234839055365</v>
      </c>
      <c r="AE1796" s="73" t="n">
        <f aca="false">AE1795*(1+M1796)</f>
        <v>24.7777389981558</v>
      </c>
      <c r="AF1796" s="73" t="n">
        <f aca="false">MAX(AF1795,AE1796)</f>
        <v>26.6711420485925</v>
      </c>
      <c r="AG1796" s="70" t="n">
        <f aca="false">1-AE1796/AF1796</f>
        <v>0.070990700247747</v>
      </c>
      <c r="AH1796" s="74" t="n">
        <f aca="false">IF(R1796&gt;0,AH1795+1,0)</f>
        <v>12</v>
      </c>
      <c r="AI1796" s="74" t="n">
        <f aca="false">IF(U1796&gt;0,AI1795+1,0)</f>
        <v>12</v>
      </c>
      <c r="AJ1796" s="74" t="n">
        <f aca="false">IF(G1796&gt;0,AJ1795+1,0)</f>
        <v>0</v>
      </c>
      <c r="AK1796" s="74" t="n">
        <f aca="false">IF(G1796&lt;=0,AK1795+1,0)</f>
        <v>12</v>
      </c>
      <c r="AL1796" s="74" t="n">
        <f aca="false">IF(K1796&gt;0,AL1795+1,0)</f>
        <v>0</v>
      </c>
      <c r="AM1796" s="74" t="n">
        <f aca="false">IF(K1796&lt;=0,AM1795+1,0)</f>
        <v>12</v>
      </c>
    </row>
    <row r="1797" customFormat="false" ht="15" hidden="false" customHeight="false" outlineLevel="0" collapsed="false">
      <c r="A1797" s="61" t="n">
        <v>1801</v>
      </c>
      <c r="B1797" s="62" t="n">
        <v>44851.4472222222</v>
      </c>
      <c r="C1797" s="63" t="n">
        <f aca="false">YEAR(B1797)</f>
        <v>2022</v>
      </c>
      <c r="D1797" s="32" t="s">
        <v>277</v>
      </c>
      <c r="E1797" s="64" t="n">
        <v>17267.4</v>
      </c>
      <c r="F1797" s="65" t="n">
        <v>0.044</v>
      </c>
      <c r="G1797" s="66" t="n">
        <v>759.7656</v>
      </c>
      <c r="H1797" s="67" t="n">
        <f aca="false">E1797+IF(D1797="Long",1,-1)*G1797</f>
        <v>18027.1656</v>
      </c>
      <c r="I1797" s="68" t="n">
        <f aca="false">Assumptions!$B$58</f>
        <v>5.35750011455817</v>
      </c>
      <c r="J1797" s="68" t="n">
        <f aca="false">INDEX(Yearly!$D$5:$D$22,MATCH(C1797,Yearly!$A$5:$A$22,0))</f>
        <v>0.431476519293275</v>
      </c>
      <c r="K1797" s="68" t="n">
        <f aca="false">G1797-I1797-J1797</f>
        <v>753.976623366149</v>
      </c>
      <c r="L1797" s="69" t="n">
        <f aca="false">(I1797+J1797)/Assumptions!$B$8</f>
        <v>0.000255257700812932</v>
      </c>
      <c r="M1797" s="70" t="n">
        <f aca="false">F1797-L1797</f>
        <v>0.0437447422991871</v>
      </c>
      <c r="N1797" s="71" t="n">
        <f aca="false">G1797*Assumptions!$B$7</f>
        <v>5975556.444</v>
      </c>
      <c r="O1797" s="71" t="n">
        <f aca="false">K1797*Assumptions!$B$7</f>
        <v>5930026.14277476</v>
      </c>
      <c r="P1797" s="68" t="n">
        <f aca="false">P1796+G1797</f>
        <v>32863.79631</v>
      </c>
      <c r="Q1797" s="68" t="n">
        <f aca="false">MAX(Q1796,P1797)</f>
        <v>33308.98552</v>
      </c>
      <c r="R1797" s="68" t="n">
        <f aca="false">Q1797-P1797</f>
        <v>445.189209999997</v>
      </c>
      <c r="S1797" s="68" t="n">
        <f aca="false">S1796+K1797</f>
        <v>22358.6734511432</v>
      </c>
      <c r="T1797" s="68" t="n">
        <f aca="false">MAX(T1796,S1797)</f>
        <v>22879.1193573833</v>
      </c>
      <c r="U1797" s="68" t="n">
        <f aca="false">T1797-S1797</f>
        <v>520.445906240067</v>
      </c>
      <c r="V1797" s="70" t="n">
        <f aca="false">V1796+F1797</f>
        <v>3.94630000000001</v>
      </c>
      <c r="W1797" s="70" t="n">
        <f aca="false">MAX(W1796,V1797)</f>
        <v>3.97260000000001</v>
      </c>
      <c r="X1797" s="70" t="n">
        <f aca="false">W1797-V1797</f>
        <v>0.0262999999999995</v>
      </c>
      <c r="Y1797" s="70" t="n">
        <f aca="false">Y1796+M1797</f>
        <v>3.48308971650553</v>
      </c>
      <c r="Z1797" s="70" t="n">
        <f aca="false">MAX(Z1796,Y1797)</f>
        <v>3.5127080666161</v>
      </c>
      <c r="AA1797" s="70" t="n">
        <f aca="false">Z1797-Y1797</f>
        <v>0.0296183501105678</v>
      </c>
      <c r="AB1797" s="72" t="n">
        <f aca="false">AB1796*(1+F1797)</f>
        <v>41.0636038584589</v>
      </c>
      <c r="AC1797" s="73" t="n">
        <f aca="false">MAX(AC1796,AB1797)</f>
        <v>42.2083325506033</v>
      </c>
      <c r="AD1797" s="70" t="n">
        <f aca="false">1-AB1797/AC1797</f>
        <v>0.02712091719738</v>
      </c>
      <c r="AE1797" s="73" t="n">
        <f aca="false">AE1796*(1+M1797)</f>
        <v>25.8616348053866</v>
      </c>
      <c r="AF1797" s="73" t="n">
        <f aca="false">MAX(AF1796,AE1797)</f>
        <v>26.6711420485925</v>
      </c>
      <c r="AG1797" s="70" t="n">
        <f aca="false">1-AE1797/AF1797</f>
        <v>0.0303514278365366</v>
      </c>
      <c r="AH1797" s="74" t="n">
        <f aca="false">IF(R1797&gt;0,AH1796+1,0)</f>
        <v>13</v>
      </c>
      <c r="AI1797" s="74" t="n">
        <f aca="false">IF(U1797&gt;0,AI1796+1,0)</f>
        <v>13</v>
      </c>
      <c r="AJ1797" s="74" t="n">
        <f aca="false">IF(G1797&gt;0,AJ1796+1,0)</f>
        <v>1</v>
      </c>
      <c r="AK1797" s="74" t="n">
        <f aca="false">IF(G1797&lt;=0,AK1796+1,0)</f>
        <v>0</v>
      </c>
      <c r="AL1797" s="74" t="n">
        <f aca="false">IF(K1797&gt;0,AL1796+1,0)</f>
        <v>1</v>
      </c>
      <c r="AM1797" s="74" t="n">
        <f aca="false">IF(K1797&lt;=0,AM1796+1,0)</f>
        <v>0</v>
      </c>
    </row>
    <row r="1798" customFormat="false" ht="15" hidden="false" customHeight="false" outlineLevel="0" collapsed="false">
      <c r="A1798" s="61" t="n">
        <v>1802</v>
      </c>
      <c r="B1798" s="62" t="n">
        <v>44875.40625</v>
      </c>
      <c r="C1798" s="63" t="n">
        <f aca="false">YEAR(B1798)</f>
        <v>2022</v>
      </c>
      <c r="D1798" s="32" t="s">
        <v>276</v>
      </c>
      <c r="E1798" s="64" t="n">
        <v>18027.1</v>
      </c>
      <c r="F1798" s="65" t="n">
        <v>-0.0148</v>
      </c>
      <c r="G1798" s="66" t="n">
        <v>-266.80108</v>
      </c>
      <c r="H1798" s="67" t="n">
        <f aca="false">E1798+IF(D1798="Long",1,-1)*G1798</f>
        <v>18293.90108</v>
      </c>
      <c r="I1798" s="68" t="n">
        <f aca="false">Assumptions!$B$58</f>
        <v>5.35750011455817</v>
      </c>
      <c r="J1798" s="68" t="n">
        <f aca="false">INDEX(Yearly!$D$5:$D$22,MATCH(C1798,Yearly!$A$5:$A$22,0))</f>
        <v>0.431476519293275</v>
      </c>
      <c r="K1798" s="68" t="n">
        <f aca="false">G1798-I1798-J1798</f>
        <v>-272.590056633851</v>
      </c>
      <c r="L1798" s="69" t="n">
        <f aca="false">(I1798+J1798)/Assumptions!$B$8</f>
        <v>0.000255257700812932</v>
      </c>
      <c r="M1798" s="70" t="n">
        <f aca="false">F1798-L1798</f>
        <v>-0.0150552577008129</v>
      </c>
      <c r="N1798" s="71" t="n">
        <f aca="false">G1798*Assumptions!$B$7</f>
        <v>-2098390.4942</v>
      </c>
      <c r="O1798" s="71" t="n">
        <f aca="false">K1798*Assumptions!$B$7</f>
        <v>-2143920.79542524</v>
      </c>
      <c r="P1798" s="68" t="n">
        <f aca="false">P1797+G1798</f>
        <v>32596.99523</v>
      </c>
      <c r="Q1798" s="68" t="n">
        <f aca="false">MAX(Q1797,P1798)</f>
        <v>33308.98552</v>
      </c>
      <c r="R1798" s="68" t="n">
        <f aca="false">Q1798-P1798</f>
        <v>711.990289999998</v>
      </c>
      <c r="S1798" s="68" t="n">
        <f aca="false">S1797+K1798</f>
        <v>22086.0833945094</v>
      </c>
      <c r="T1798" s="68" t="n">
        <f aca="false">MAX(T1797,S1798)</f>
        <v>22879.1193573833</v>
      </c>
      <c r="U1798" s="68" t="n">
        <f aca="false">T1798-S1798</f>
        <v>793.035962873921</v>
      </c>
      <c r="V1798" s="70" t="n">
        <f aca="false">V1797+F1798</f>
        <v>3.93150000000001</v>
      </c>
      <c r="W1798" s="70" t="n">
        <f aca="false">MAX(W1797,V1798)</f>
        <v>3.97260000000001</v>
      </c>
      <c r="X1798" s="70" t="n">
        <f aca="false">W1798-V1798</f>
        <v>0.0410999999999997</v>
      </c>
      <c r="Y1798" s="70" t="n">
        <f aca="false">Y1797+M1798</f>
        <v>3.46803445880472</v>
      </c>
      <c r="Z1798" s="70" t="n">
        <f aca="false">MAX(Z1797,Y1798)</f>
        <v>3.5127080666161</v>
      </c>
      <c r="AA1798" s="70" t="n">
        <f aca="false">Z1798-Y1798</f>
        <v>0.0446736078113807</v>
      </c>
      <c r="AB1798" s="72" t="n">
        <f aca="false">AB1797*(1+F1798)</f>
        <v>40.4558625213537</v>
      </c>
      <c r="AC1798" s="73" t="n">
        <f aca="false">MAX(AC1797,AB1798)</f>
        <v>42.2083325506033</v>
      </c>
      <c r="AD1798" s="70" t="n">
        <f aca="false">1-AB1798/AC1798</f>
        <v>0.0415195276228588</v>
      </c>
      <c r="AE1798" s="73" t="n">
        <f aca="false">AE1797*(1+M1798)</f>
        <v>25.4722812288272</v>
      </c>
      <c r="AF1798" s="73" t="n">
        <f aca="false">MAX(AF1797,AE1798)</f>
        <v>26.6711420485925</v>
      </c>
      <c r="AG1798" s="70" t="n">
        <f aca="false">1-AE1798/AF1798</f>
        <v>0.0449497369696827</v>
      </c>
      <c r="AH1798" s="74" t="n">
        <f aca="false">IF(R1798&gt;0,AH1797+1,0)</f>
        <v>14</v>
      </c>
      <c r="AI1798" s="74" t="n">
        <f aca="false">IF(U1798&gt;0,AI1797+1,0)</f>
        <v>14</v>
      </c>
      <c r="AJ1798" s="74" t="n">
        <f aca="false">IF(G1798&gt;0,AJ1797+1,0)</f>
        <v>0</v>
      </c>
      <c r="AK1798" s="74" t="n">
        <f aca="false">IF(G1798&lt;=0,AK1797+1,0)</f>
        <v>1</v>
      </c>
      <c r="AL1798" s="74" t="n">
        <f aca="false">IF(K1798&gt;0,AL1797+1,0)</f>
        <v>0</v>
      </c>
      <c r="AM1798" s="74" t="n">
        <f aca="false">IF(K1798&lt;=0,AM1797+1,0)</f>
        <v>1</v>
      </c>
    </row>
    <row r="1799" customFormat="false" ht="15" hidden="false" customHeight="false" outlineLevel="0" collapsed="false">
      <c r="A1799" s="61" t="n">
        <v>1803</v>
      </c>
      <c r="B1799" s="62" t="n">
        <v>44876.40625</v>
      </c>
      <c r="C1799" s="63" t="n">
        <f aca="false">YEAR(B1799)</f>
        <v>2022</v>
      </c>
      <c r="D1799" s="32" t="s">
        <v>277</v>
      </c>
      <c r="E1799" s="64" t="n">
        <v>18294.1</v>
      </c>
      <c r="F1799" s="65" t="n">
        <v>0.005</v>
      </c>
      <c r="G1799" s="66" t="n">
        <v>91.4705</v>
      </c>
      <c r="H1799" s="67" t="n">
        <f aca="false">E1799+IF(D1799="Long",1,-1)*G1799</f>
        <v>18385.5705</v>
      </c>
      <c r="I1799" s="68" t="n">
        <f aca="false">Assumptions!$B$58</f>
        <v>5.35750011455817</v>
      </c>
      <c r="J1799" s="68" t="n">
        <f aca="false">INDEX(Yearly!$D$5:$D$22,MATCH(C1799,Yearly!$A$5:$A$22,0))</f>
        <v>0.431476519293275</v>
      </c>
      <c r="K1799" s="68" t="n">
        <f aca="false">G1799-I1799-J1799</f>
        <v>85.6815233661486</v>
      </c>
      <c r="L1799" s="69" t="n">
        <f aca="false">(I1799+J1799)/Assumptions!$B$8</f>
        <v>0.000255257700812932</v>
      </c>
      <c r="M1799" s="70" t="n">
        <f aca="false">F1799-L1799</f>
        <v>0.00474474229918707</v>
      </c>
      <c r="N1799" s="71" t="n">
        <f aca="false">G1799*Assumptions!$B$7</f>
        <v>719415.4825</v>
      </c>
      <c r="O1799" s="71" t="n">
        <f aca="false">K1799*Assumptions!$B$7</f>
        <v>673885.181274759</v>
      </c>
      <c r="P1799" s="68" t="n">
        <f aca="false">P1798+G1799</f>
        <v>32688.46573</v>
      </c>
      <c r="Q1799" s="68" t="n">
        <f aca="false">MAX(Q1798,P1799)</f>
        <v>33308.98552</v>
      </c>
      <c r="R1799" s="68" t="n">
        <f aca="false">Q1799-P1799</f>
        <v>620.519789999999</v>
      </c>
      <c r="S1799" s="68" t="n">
        <f aca="false">S1798+K1799</f>
        <v>22171.7649178755</v>
      </c>
      <c r="T1799" s="68" t="n">
        <f aca="false">MAX(T1798,S1799)</f>
        <v>22879.1193573833</v>
      </c>
      <c r="U1799" s="68" t="n">
        <f aca="false">T1799-S1799</f>
        <v>707.354439507773</v>
      </c>
      <c r="V1799" s="70" t="n">
        <f aca="false">V1798+F1799</f>
        <v>3.93650000000001</v>
      </c>
      <c r="W1799" s="70" t="n">
        <f aca="false">MAX(W1798,V1799)</f>
        <v>3.97260000000001</v>
      </c>
      <c r="X1799" s="70" t="n">
        <f aca="false">W1799-V1799</f>
        <v>0.0360999999999998</v>
      </c>
      <c r="Y1799" s="70" t="n">
        <f aca="false">Y1798+M1799</f>
        <v>3.4727792011039</v>
      </c>
      <c r="Z1799" s="70" t="n">
        <f aca="false">MAX(Z1798,Y1799)</f>
        <v>3.5127080666161</v>
      </c>
      <c r="AA1799" s="70" t="n">
        <f aca="false">Z1799-Y1799</f>
        <v>0.0399288655121937</v>
      </c>
      <c r="AB1799" s="72" t="n">
        <f aca="false">AB1798*(1+F1799)</f>
        <v>40.6581418339605</v>
      </c>
      <c r="AC1799" s="73" t="n">
        <f aca="false">MAX(AC1798,AB1799)</f>
        <v>42.2083325506033</v>
      </c>
      <c r="AD1799" s="70" t="n">
        <f aca="false">1-AB1799/AC1799</f>
        <v>0.0367271252609733</v>
      </c>
      <c r="AE1799" s="73" t="n">
        <f aca="false">AE1798*(1+M1799)</f>
        <v>25.5931406390304</v>
      </c>
      <c r="AF1799" s="73" t="n">
        <f aca="false">MAX(AF1798,AE1799)</f>
        <v>26.6711420485925</v>
      </c>
      <c r="AG1799" s="70" t="n">
        <f aca="false">1-AE1799/AF1799</f>
        <v>0.0404182695888331</v>
      </c>
      <c r="AH1799" s="74" t="n">
        <f aca="false">IF(R1799&gt;0,AH1798+1,0)</f>
        <v>15</v>
      </c>
      <c r="AI1799" s="74" t="n">
        <f aca="false">IF(U1799&gt;0,AI1798+1,0)</f>
        <v>15</v>
      </c>
      <c r="AJ1799" s="74" t="n">
        <f aca="false">IF(G1799&gt;0,AJ1798+1,0)</f>
        <v>1</v>
      </c>
      <c r="AK1799" s="74" t="n">
        <f aca="false">IF(G1799&lt;=0,AK1798+1,0)</f>
        <v>0</v>
      </c>
      <c r="AL1799" s="74" t="n">
        <f aca="false">IF(K1799&gt;0,AL1798+1,0)</f>
        <v>1</v>
      </c>
      <c r="AM1799" s="74" t="n">
        <f aca="false">IF(K1799&lt;=0,AM1798+1,0)</f>
        <v>0</v>
      </c>
    </row>
    <row r="1800" customFormat="false" ht="15" hidden="false" customHeight="false" outlineLevel="0" collapsed="false">
      <c r="A1800" s="61" t="n">
        <v>1804</v>
      </c>
      <c r="B1800" s="62" t="n">
        <v>44883.3854166667</v>
      </c>
      <c r="C1800" s="63" t="n">
        <f aca="false">YEAR(B1800)</f>
        <v>2022</v>
      </c>
      <c r="D1800" s="32" t="s">
        <v>276</v>
      </c>
      <c r="E1800" s="64" t="n">
        <v>18385.05</v>
      </c>
      <c r="F1800" s="65" t="n">
        <v>0.0033</v>
      </c>
      <c r="G1800" s="66" t="n">
        <v>60.670665</v>
      </c>
      <c r="H1800" s="67" t="n">
        <f aca="false">E1800+IF(D1800="Long",1,-1)*G1800</f>
        <v>18324.379335</v>
      </c>
      <c r="I1800" s="68" t="n">
        <f aca="false">Assumptions!$B$58</f>
        <v>5.35750011455817</v>
      </c>
      <c r="J1800" s="68" t="n">
        <f aca="false">INDEX(Yearly!$D$5:$D$22,MATCH(C1800,Yearly!$A$5:$A$22,0))</f>
        <v>0.431476519293275</v>
      </c>
      <c r="K1800" s="68" t="n">
        <f aca="false">G1800-I1800-J1800</f>
        <v>54.8816883661486</v>
      </c>
      <c r="L1800" s="69" t="n">
        <f aca="false">(I1800+J1800)/Assumptions!$B$8</f>
        <v>0.000255257700812932</v>
      </c>
      <c r="M1800" s="70" t="n">
        <f aca="false">F1800-L1800</f>
        <v>0.00304474229918707</v>
      </c>
      <c r="N1800" s="71" t="n">
        <f aca="false">G1800*Assumptions!$B$7</f>
        <v>477174.780225</v>
      </c>
      <c r="O1800" s="71" t="n">
        <f aca="false">K1800*Assumptions!$B$7</f>
        <v>431644.478999758</v>
      </c>
      <c r="P1800" s="68" t="n">
        <f aca="false">P1799+G1800</f>
        <v>32749.136395</v>
      </c>
      <c r="Q1800" s="68" t="n">
        <f aca="false">MAX(Q1799,P1800)</f>
        <v>33308.98552</v>
      </c>
      <c r="R1800" s="68" t="n">
        <f aca="false">Q1800-P1800</f>
        <v>559.849124999997</v>
      </c>
      <c r="S1800" s="68" t="n">
        <f aca="false">S1799+K1800</f>
        <v>22226.6466062417</v>
      </c>
      <c r="T1800" s="68" t="n">
        <f aca="false">MAX(T1799,S1800)</f>
        <v>22879.1193573833</v>
      </c>
      <c r="U1800" s="68" t="n">
        <f aca="false">T1800-S1800</f>
        <v>652.472751141624</v>
      </c>
      <c r="V1800" s="70" t="n">
        <f aca="false">V1799+F1800</f>
        <v>3.93980000000001</v>
      </c>
      <c r="W1800" s="70" t="n">
        <f aca="false">MAX(W1799,V1800)</f>
        <v>3.97260000000001</v>
      </c>
      <c r="X1800" s="70" t="n">
        <f aca="false">W1800-V1800</f>
        <v>0.0327999999999999</v>
      </c>
      <c r="Y1800" s="70" t="n">
        <f aca="false">Y1799+M1800</f>
        <v>3.47582394340309</v>
      </c>
      <c r="Z1800" s="70" t="n">
        <f aca="false">MAX(Z1799,Y1800)</f>
        <v>3.5127080666161</v>
      </c>
      <c r="AA1800" s="70" t="n">
        <f aca="false">Z1800-Y1800</f>
        <v>0.0368841232130066</v>
      </c>
      <c r="AB1800" s="72" t="n">
        <f aca="false">AB1799*(1+F1800)</f>
        <v>40.7923137020125</v>
      </c>
      <c r="AC1800" s="73" t="n">
        <f aca="false">MAX(AC1799,AB1800)</f>
        <v>42.2083325506033</v>
      </c>
      <c r="AD1800" s="70" t="n">
        <f aca="false">1-AB1800/AC1800</f>
        <v>0.0335483247743345</v>
      </c>
      <c r="AE1800" s="73" t="n">
        <f aca="false">AE1799*(1+M1800)</f>
        <v>25.6710651569031</v>
      </c>
      <c r="AF1800" s="73" t="n">
        <f aca="false">MAX(AF1799,AE1800)</f>
        <v>26.6711420485925</v>
      </c>
      <c r="AG1800" s="70" t="n">
        <f aca="false">1-AE1800/AF1800</f>
        <v>0.0374965905047231</v>
      </c>
      <c r="AH1800" s="74" t="n">
        <f aca="false">IF(R1800&gt;0,AH1799+1,0)</f>
        <v>16</v>
      </c>
      <c r="AI1800" s="74" t="n">
        <f aca="false">IF(U1800&gt;0,AI1799+1,0)</f>
        <v>16</v>
      </c>
      <c r="AJ1800" s="74" t="n">
        <f aca="false">IF(G1800&gt;0,AJ1799+1,0)</f>
        <v>2</v>
      </c>
      <c r="AK1800" s="74" t="n">
        <f aca="false">IF(G1800&lt;=0,AK1799+1,0)</f>
        <v>0</v>
      </c>
      <c r="AL1800" s="74" t="n">
        <f aca="false">IF(K1800&gt;0,AL1799+1,0)</f>
        <v>2</v>
      </c>
      <c r="AM1800" s="74" t="n">
        <f aca="false">IF(K1800&lt;=0,AM1799+1,0)</f>
        <v>0</v>
      </c>
    </row>
    <row r="1801" customFormat="false" ht="15" hidden="false" customHeight="false" outlineLevel="0" collapsed="false">
      <c r="A1801" s="61" t="n">
        <v>1805</v>
      </c>
      <c r="B1801" s="62" t="n">
        <v>44883.6354166667</v>
      </c>
      <c r="C1801" s="63" t="n">
        <f aca="false">YEAR(B1801)</f>
        <v>2022</v>
      </c>
      <c r="D1801" s="32" t="s">
        <v>277</v>
      </c>
      <c r="E1801" s="64" t="n">
        <v>18323.75</v>
      </c>
      <c r="F1801" s="65" t="n">
        <v>-0.0083</v>
      </c>
      <c r="G1801" s="66" t="n">
        <v>-152.087125</v>
      </c>
      <c r="H1801" s="67" t="n">
        <f aca="false">E1801+IF(D1801="Long",1,-1)*G1801</f>
        <v>18171.662875</v>
      </c>
      <c r="I1801" s="68" t="n">
        <f aca="false">Assumptions!$B$58</f>
        <v>5.35750011455817</v>
      </c>
      <c r="J1801" s="68" t="n">
        <f aca="false">INDEX(Yearly!$D$5:$D$22,MATCH(C1801,Yearly!$A$5:$A$22,0))</f>
        <v>0.431476519293275</v>
      </c>
      <c r="K1801" s="68" t="n">
        <f aca="false">G1801-I1801-J1801</f>
        <v>-157.876101633851</v>
      </c>
      <c r="L1801" s="69" t="n">
        <f aca="false">(I1801+J1801)/Assumptions!$B$8</f>
        <v>0.000255257700812932</v>
      </c>
      <c r="M1801" s="70" t="n">
        <f aca="false">F1801-L1801</f>
        <v>-0.00855525770081293</v>
      </c>
      <c r="N1801" s="71" t="n">
        <f aca="false">G1801*Assumptions!$B$7</f>
        <v>-1196165.238125</v>
      </c>
      <c r="O1801" s="71" t="n">
        <f aca="false">K1801*Assumptions!$B$7</f>
        <v>-1241695.53935024</v>
      </c>
      <c r="P1801" s="68" t="n">
        <f aca="false">P1800+G1801</f>
        <v>32597.04927</v>
      </c>
      <c r="Q1801" s="68" t="n">
        <f aca="false">MAX(Q1800,P1801)</f>
        <v>33308.98552</v>
      </c>
      <c r="R1801" s="68" t="n">
        <f aca="false">Q1801-P1801</f>
        <v>711.936249999995</v>
      </c>
      <c r="S1801" s="68" t="n">
        <f aca="false">S1800+K1801</f>
        <v>22068.7705046078</v>
      </c>
      <c r="T1801" s="68" t="n">
        <f aca="false">MAX(T1800,S1801)</f>
        <v>22879.1193573833</v>
      </c>
      <c r="U1801" s="68" t="n">
        <f aca="false">T1801-S1801</f>
        <v>810.348852775474</v>
      </c>
      <c r="V1801" s="70" t="n">
        <f aca="false">V1800+F1801</f>
        <v>3.9315</v>
      </c>
      <c r="W1801" s="70" t="n">
        <f aca="false">MAX(W1800,V1801)</f>
        <v>3.97260000000001</v>
      </c>
      <c r="X1801" s="70" t="n">
        <f aca="false">W1801-V1801</f>
        <v>0.0411000000000001</v>
      </c>
      <c r="Y1801" s="70" t="n">
        <f aca="false">Y1800+M1801</f>
        <v>3.46726868570228</v>
      </c>
      <c r="Z1801" s="70" t="n">
        <f aca="false">MAX(Z1800,Y1801)</f>
        <v>3.5127080666161</v>
      </c>
      <c r="AA1801" s="70" t="n">
        <f aca="false">Z1801-Y1801</f>
        <v>0.0454393809138196</v>
      </c>
      <c r="AB1801" s="72" t="n">
        <f aca="false">AB1800*(1+F1801)</f>
        <v>40.4537374982858</v>
      </c>
      <c r="AC1801" s="73" t="n">
        <f aca="false">MAX(AC1800,AB1801)</f>
        <v>42.2083325506033</v>
      </c>
      <c r="AD1801" s="70" t="n">
        <f aca="false">1-AB1801/AC1801</f>
        <v>0.0415698736787075</v>
      </c>
      <c r="AE1801" s="73" t="n">
        <f aca="false">AE1800*(1+M1801)</f>
        <v>25.4514425790315</v>
      </c>
      <c r="AF1801" s="73" t="n">
        <f aca="false">MAX(AF1800,AE1801)</f>
        <v>26.6711420485925</v>
      </c>
      <c r="AG1801" s="70" t="n">
        <f aca="false">1-AE1801/AF1801</f>
        <v>0.0457310552108662</v>
      </c>
      <c r="AH1801" s="74" t="n">
        <f aca="false">IF(R1801&gt;0,AH1800+1,0)</f>
        <v>17</v>
      </c>
      <c r="AI1801" s="74" t="n">
        <f aca="false">IF(U1801&gt;0,AI1800+1,0)</f>
        <v>17</v>
      </c>
      <c r="AJ1801" s="74" t="n">
        <f aca="false">IF(G1801&gt;0,AJ1800+1,0)</f>
        <v>0</v>
      </c>
      <c r="AK1801" s="74" t="n">
        <f aca="false">IF(G1801&lt;=0,AK1800+1,0)</f>
        <v>1</v>
      </c>
      <c r="AL1801" s="74" t="n">
        <f aca="false">IF(K1801&gt;0,AL1800+1,0)</f>
        <v>0</v>
      </c>
      <c r="AM1801" s="74" t="n">
        <f aca="false">IF(K1801&lt;=0,AM1800+1,0)</f>
        <v>1</v>
      </c>
    </row>
    <row r="1802" customFormat="false" ht="15" hidden="false" customHeight="false" outlineLevel="0" collapsed="false">
      <c r="A1802" s="61" t="n">
        <v>1806</v>
      </c>
      <c r="B1802" s="62" t="n">
        <v>44886.3972222222</v>
      </c>
      <c r="C1802" s="63" t="n">
        <f aca="false">YEAR(B1802)</f>
        <v>2022</v>
      </c>
      <c r="D1802" s="32" t="s">
        <v>276</v>
      </c>
      <c r="E1802" s="64" t="n">
        <v>18171</v>
      </c>
      <c r="F1802" s="65" t="n">
        <v>-0.0085</v>
      </c>
      <c r="G1802" s="66" t="n">
        <v>-154.4535</v>
      </c>
      <c r="H1802" s="67" t="n">
        <f aca="false">E1802+IF(D1802="Long",1,-1)*G1802</f>
        <v>18325.4535</v>
      </c>
      <c r="I1802" s="68" t="n">
        <f aca="false">Assumptions!$B$58</f>
        <v>5.35750011455817</v>
      </c>
      <c r="J1802" s="68" t="n">
        <f aca="false">INDEX(Yearly!$D$5:$D$22,MATCH(C1802,Yearly!$A$5:$A$22,0))</f>
        <v>0.431476519293275</v>
      </c>
      <c r="K1802" s="68" t="n">
        <f aca="false">G1802-I1802-J1802</f>
        <v>-160.242476633851</v>
      </c>
      <c r="L1802" s="69" t="n">
        <f aca="false">(I1802+J1802)/Assumptions!$B$8</f>
        <v>0.000255257700812932</v>
      </c>
      <c r="M1802" s="70" t="n">
        <f aca="false">F1802-L1802</f>
        <v>-0.00875525770081293</v>
      </c>
      <c r="N1802" s="71" t="n">
        <f aca="false">G1802*Assumptions!$B$7</f>
        <v>-1214776.7775</v>
      </c>
      <c r="O1802" s="71" t="n">
        <f aca="false">K1802*Assumptions!$B$7</f>
        <v>-1260307.07872524</v>
      </c>
      <c r="P1802" s="68" t="n">
        <f aca="false">P1801+G1802</f>
        <v>32442.59577</v>
      </c>
      <c r="Q1802" s="68" t="n">
        <f aca="false">MAX(Q1801,P1802)</f>
        <v>33308.98552</v>
      </c>
      <c r="R1802" s="68" t="n">
        <f aca="false">Q1802-P1802</f>
        <v>866.389749999995</v>
      </c>
      <c r="S1802" s="68" t="n">
        <f aca="false">S1801+K1802</f>
        <v>21908.528027974</v>
      </c>
      <c r="T1802" s="68" t="n">
        <f aca="false">MAX(T1801,S1802)</f>
        <v>22879.1193573833</v>
      </c>
      <c r="U1802" s="68" t="n">
        <f aca="false">T1802-S1802</f>
        <v>970.591329409326</v>
      </c>
      <c r="V1802" s="70" t="n">
        <f aca="false">V1801+F1802</f>
        <v>3.923</v>
      </c>
      <c r="W1802" s="70" t="n">
        <f aca="false">MAX(W1801,V1802)</f>
        <v>3.97260000000001</v>
      </c>
      <c r="X1802" s="70" t="n">
        <f aca="false">W1802-V1802</f>
        <v>0.0496000000000003</v>
      </c>
      <c r="Y1802" s="70" t="n">
        <f aca="false">Y1801+M1802</f>
        <v>3.45851342800147</v>
      </c>
      <c r="Z1802" s="70" t="n">
        <f aca="false">MAX(Z1801,Y1802)</f>
        <v>3.5127080666161</v>
      </c>
      <c r="AA1802" s="70" t="n">
        <f aca="false">Z1802-Y1802</f>
        <v>0.0541946386146326</v>
      </c>
      <c r="AB1802" s="72" t="n">
        <f aca="false">AB1801*(1+F1802)</f>
        <v>40.1098807295504</v>
      </c>
      <c r="AC1802" s="73" t="n">
        <f aca="false">MAX(AC1801,AB1802)</f>
        <v>42.2083325506033</v>
      </c>
      <c r="AD1802" s="70" t="n">
        <f aca="false">1-AB1802/AC1802</f>
        <v>0.0497165297524385</v>
      </c>
      <c r="AE1802" s="73" t="n">
        <f aca="false">AE1801*(1+M1802)</f>
        <v>25.2286086403946</v>
      </c>
      <c r="AF1802" s="73" t="n">
        <f aca="false">MAX(AF1801,AE1802)</f>
        <v>26.6711420485925</v>
      </c>
      <c r="AG1802" s="70" t="n">
        <f aca="false">1-AE1802/AF1802</f>
        <v>0.0540859257383779</v>
      </c>
      <c r="AH1802" s="74" t="n">
        <f aca="false">IF(R1802&gt;0,AH1801+1,0)</f>
        <v>18</v>
      </c>
      <c r="AI1802" s="74" t="n">
        <f aca="false">IF(U1802&gt;0,AI1801+1,0)</f>
        <v>18</v>
      </c>
      <c r="AJ1802" s="74" t="n">
        <f aca="false">IF(G1802&gt;0,AJ1801+1,0)</f>
        <v>0</v>
      </c>
      <c r="AK1802" s="74" t="n">
        <f aca="false">IF(G1802&lt;=0,AK1801+1,0)</f>
        <v>2</v>
      </c>
      <c r="AL1802" s="74" t="n">
        <f aca="false">IF(K1802&gt;0,AL1801+1,0)</f>
        <v>0</v>
      </c>
      <c r="AM1802" s="74" t="n">
        <f aca="false">IF(K1802&lt;=0,AM1801+1,0)</f>
        <v>2</v>
      </c>
    </row>
    <row r="1803" customFormat="false" ht="15" hidden="false" customHeight="false" outlineLevel="0" collapsed="false">
      <c r="A1803" s="61" t="n">
        <v>1807</v>
      </c>
      <c r="B1803" s="62" t="n">
        <v>44888.3854166667</v>
      </c>
      <c r="C1803" s="63" t="n">
        <f aca="false">YEAR(B1803)</f>
        <v>2022</v>
      </c>
      <c r="D1803" s="32" t="s">
        <v>277</v>
      </c>
      <c r="E1803" s="64" t="n">
        <v>18325.4</v>
      </c>
      <c r="F1803" s="65" t="n">
        <v>0.0001</v>
      </c>
      <c r="G1803" s="66" t="n">
        <v>1.83254</v>
      </c>
      <c r="H1803" s="67" t="n">
        <f aca="false">E1803+IF(D1803="Long",1,-1)*G1803</f>
        <v>18327.23254</v>
      </c>
      <c r="I1803" s="68" t="n">
        <f aca="false">Assumptions!$B$58</f>
        <v>5.35750011455817</v>
      </c>
      <c r="J1803" s="68" t="n">
        <f aca="false">INDEX(Yearly!$D$5:$D$22,MATCH(C1803,Yearly!$A$5:$A$22,0))</f>
        <v>0.431476519293275</v>
      </c>
      <c r="K1803" s="68" t="n">
        <f aca="false">G1803-I1803-J1803</f>
        <v>-3.95643663385144</v>
      </c>
      <c r="L1803" s="69" t="n">
        <f aca="false">(I1803+J1803)/Assumptions!$B$8</f>
        <v>0.000255257700812932</v>
      </c>
      <c r="M1803" s="70" t="n">
        <f aca="false">F1803-L1803</f>
        <v>-0.000155257700812932</v>
      </c>
      <c r="N1803" s="71" t="n">
        <f aca="false">G1803*Assumptions!$B$7</f>
        <v>14412.9271</v>
      </c>
      <c r="O1803" s="71" t="n">
        <f aca="false">K1803*Assumptions!$B$7</f>
        <v>-31117.3741252416</v>
      </c>
      <c r="P1803" s="68" t="n">
        <f aca="false">P1802+G1803</f>
        <v>32444.42831</v>
      </c>
      <c r="Q1803" s="68" t="n">
        <f aca="false">MAX(Q1802,P1803)</f>
        <v>33308.98552</v>
      </c>
      <c r="R1803" s="68" t="n">
        <f aca="false">Q1803-P1803</f>
        <v>864.557209999995</v>
      </c>
      <c r="S1803" s="68" t="n">
        <f aca="false">S1802+K1803</f>
        <v>21904.5715913401</v>
      </c>
      <c r="T1803" s="68" t="n">
        <f aca="false">MAX(T1802,S1803)</f>
        <v>22879.1193573833</v>
      </c>
      <c r="U1803" s="68" t="n">
        <f aca="false">T1803-S1803</f>
        <v>974.547766043179</v>
      </c>
      <c r="V1803" s="70" t="n">
        <f aca="false">V1802+F1803</f>
        <v>3.9231</v>
      </c>
      <c r="W1803" s="70" t="n">
        <f aca="false">MAX(W1802,V1803)</f>
        <v>3.97260000000001</v>
      </c>
      <c r="X1803" s="70" t="n">
        <f aca="false">W1803-V1803</f>
        <v>0.0495000000000001</v>
      </c>
      <c r="Y1803" s="70" t="n">
        <f aca="false">Y1802+M1803</f>
        <v>3.45835817030065</v>
      </c>
      <c r="Z1803" s="70" t="n">
        <f aca="false">MAX(Z1802,Y1803)</f>
        <v>3.5127080666161</v>
      </c>
      <c r="AA1803" s="70" t="n">
        <f aca="false">Z1803-Y1803</f>
        <v>0.0543498963154456</v>
      </c>
      <c r="AB1803" s="72" t="n">
        <f aca="false">AB1802*(1+F1803)</f>
        <v>40.1138917176234</v>
      </c>
      <c r="AC1803" s="73" t="n">
        <f aca="false">MAX(AC1802,AB1803)</f>
        <v>42.2083325506033</v>
      </c>
      <c r="AD1803" s="70" t="n">
        <f aca="false">1-AB1803/AC1803</f>
        <v>0.0496215014054137</v>
      </c>
      <c r="AE1803" s="73" t="n">
        <f aca="false">AE1802*(1+M1803)</f>
        <v>25.2246917046224</v>
      </c>
      <c r="AF1803" s="73" t="n">
        <f aca="false">MAX(AF1802,AE1803)</f>
        <v>26.6711420485925</v>
      </c>
      <c r="AG1803" s="70" t="n">
        <f aca="false">1-AE1803/AF1803</f>
        <v>0.0542327861827143</v>
      </c>
      <c r="AH1803" s="74" t="n">
        <f aca="false">IF(R1803&gt;0,AH1802+1,0)</f>
        <v>19</v>
      </c>
      <c r="AI1803" s="74" t="n">
        <f aca="false">IF(U1803&gt;0,AI1802+1,0)</f>
        <v>19</v>
      </c>
      <c r="AJ1803" s="74" t="n">
        <f aca="false">IF(G1803&gt;0,AJ1802+1,0)</f>
        <v>1</v>
      </c>
      <c r="AK1803" s="74" t="n">
        <f aca="false">IF(G1803&lt;=0,AK1802+1,0)</f>
        <v>0</v>
      </c>
      <c r="AL1803" s="74" t="n">
        <f aca="false">IF(K1803&gt;0,AL1802+1,0)</f>
        <v>0</v>
      </c>
      <c r="AM1803" s="74" t="n">
        <f aca="false">IF(K1803&lt;=0,AM1802+1,0)</f>
        <v>3</v>
      </c>
    </row>
    <row r="1804" customFormat="false" ht="15" hidden="false" customHeight="false" outlineLevel="0" collapsed="false">
      <c r="A1804" s="61" t="n">
        <v>1808</v>
      </c>
      <c r="B1804" s="62" t="n">
        <v>44889.3854166667</v>
      </c>
      <c r="C1804" s="63" t="n">
        <f aca="false">YEAR(B1804)</f>
        <v>2022</v>
      </c>
      <c r="D1804" s="32" t="s">
        <v>276</v>
      </c>
      <c r="E1804" s="64" t="n">
        <v>18327</v>
      </c>
      <c r="F1804" s="65" t="n">
        <v>-0.0009</v>
      </c>
      <c r="G1804" s="66" t="n">
        <v>-16.4943</v>
      </c>
      <c r="H1804" s="67" t="n">
        <f aca="false">E1804+IF(D1804="Long",1,-1)*G1804</f>
        <v>18343.4943</v>
      </c>
      <c r="I1804" s="68" t="n">
        <f aca="false">Assumptions!$B$58</f>
        <v>5.35750011455817</v>
      </c>
      <c r="J1804" s="68" t="n">
        <f aca="false">INDEX(Yearly!$D$5:$D$22,MATCH(C1804,Yearly!$A$5:$A$22,0))</f>
        <v>0.431476519293275</v>
      </c>
      <c r="K1804" s="68" t="n">
        <f aca="false">G1804-I1804-J1804</f>
        <v>-22.2832766338514</v>
      </c>
      <c r="L1804" s="69" t="n">
        <f aca="false">(I1804+J1804)/Assumptions!$B$8</f>
        <v>0.000255257700812932</v>
      </c>
      <c r="M1804" s="70" t="n">
        <f aca="false">F1804-L1804</f>
        <v>-0.00115525770081293</v>
      </c>
      <c r="N1804" s="71" t="n">
        <f aca="false">G1804*Assumptions!$B$7</f>
        <v>-129727.6695</v>
      </c>
      <c r="O1804" s="71" t="n">
        <f aca="false">K1804*Assumptions!$B$7</f>
        <v>-175257.970725242</v>
      </c>
      <c r="P1804" s="68" t="n">
        <f aca="false">P1803+G1804</f>
        <v>32427.93401</v>
      </c>
      <c r="Q1804" s="68" t="n">
        <f aca="false">MAX(Q1803,P1804)</f>
        <v>33308.98552</v>
      </c>
      <c r="R1804" s="68" t="n">
        <f aca="false">Q1804-P1804</f>
        <v>881.051509999994</v>
      </c>
      <c r="S1804" s="68" t="n">
        <f aca="false">S1803+K1804</f>
        <v>21882.2883147063</v>
      </c>
      <c r="T1804" s="68" t="n">
        <f aca="false">MAX(T1803,S1804)</f>
        <v>22879.1193573833</v>
      </c>
      <c r="U1804" s="68" t="n">
        <f aca="false">T1804-S1804</f>
        <v>996.83104267703</v>
      </c>
      <c r="V1804" s="70" t="n">
        <f aca="false">V1803+F1804</f>
        <v>3.9222</v>
      </c>
      <c r="W1804" s="70" t="n">
        <f aca="false">MAX(W1803,V1804)</f>
        <v>3.97260000000001</v>
      </c>
      <c r="X1804" s="70" t="n">
        <f aca="false">W1804-V1804</f>
        <v>0.0504000000000002</v>
      </c>
      <c r="Y1804" s="70" t="n">
        <f aca="false">Y1803+M1804</f>
        <v>3.45720291259984</v>
      </c>
      <c r="Z1804" s="70" t="n">
        <f aca="false">MAX(Z1803,Y1804)</f>
        <v>3.5127080666161</v>
      </c>
      <c r="AA1804" s="70" t="n">
        <f aca="false">Z1804-Y1804</f>
        <v>0.0555051540162586</v>
      </c>
      <c r="AB1804" s="72" t="n">
        <f aca="false">AB1803*(1+F1804)</f>
        <v>40.0777892150775</v>
      </c>
      <c r="AC1804" s="73" t="n">
        <f aca="false">MAX(AC1803,AB1804)</f>
        <v>42.2083325506033</v>
      </c>
      <c r="AD1804" s="70" t="n">
        <f aca="false">1-AB1804/AC1804</f>
        <v>0.0504768420541487</v>
      </c>
      <c r="AE1804" s="73" t="n">
        <f aca="false">AE1803*(1+M1804)</f>
        <v>25.19555068528</v>
      </c>
      <c r="AF1804" s="73" t="n">
        <f aca="false">MAX(AF1803,AE1804)</f>
        <v>26.6711420485925</v>
      </c>
      <c r="AG1804" s="70" t="n">
        <f aca="false">1-AE1804/AF1804</f>
        <v>0.0553253910396532</v>
      </c>
      <c r="AH1804" s="74" t="n">
        <f aca="false">IF(R1804&gt;0,AH1803+1,0)</f>
        <v>20</v>
      </c>
      <c r="AI1804" s="74" t="n">
        <f aca="false">IF(U1804&gt;0,AI1803+1,0)</f>
        <v>20</v>
      </c>
      <c r="AJ1804" s="74" t="n">
        <f aca="false">IF(G1804&gt;0,AJ1803+1,0)</f>
        <v>0</v>
      </c>
      <c r="AK1804" s="74" t="n">
        <f aca="false">IF(G1804&lt;=0,AK1803+1,0)</f>
        <v>1</v>
      </c>
      <c r="AL1804" s="74" t="n">
        <f aca="false">IF(K1804&gt;0,AL1803+1,0)</f>
        <v>0</v>
      </c>
      <c r="AM1804" s="74" t="n">
        <f aca="false">IF(K1804&lt;=0,AM1803+1,0)</f>
        <v>4</v>
      </c>
    </row>
    <row r="1805" customFormat="false" ht="15" hidden="false" customHeight="false" outlineLevel="0" collapsed="false">
      <c r="A1805" s="61" t="n">
        <v>1809</v>
      </c>
      <c r="B1805" s="62" t="n">
        <v>44889.40625</v>
      </c>
      <c r="C1805" s="63" t="n">
        <f aca="false">YEAR(B1805)</f>
        <v>2022</v>
      </c>
      <c r="D1805" s="32" t="s">
        <v>277</v>
      </c>
      <c r="E1805" s="64" t="n">
        <v>18342.95</v>
      </c>
      <c r="F1805" s="65" t="n">
        <v>0.0165</v>
      </c>
      <c r="G1805" s="66" t="n">
        <v>302.658675</v>
      </c>
      <c r="H1805" s="67" t="n">
        <f aca="false">E1805+IF(D1805="Long",1,-1)*G1805</f>
        <v>18645.608675</v>
      </c>
      <c r="I1805" s="68" t="n">
        <f aca="false">Assumptions!$B$58</f>
        <v>5.35750011455817</v>
      </c>
      <c r="J1805" s="68" t="n">
        <f aca="false">INDEX(Yearly!$D$5:$D$22,MATCH(C1805,Yearly!$A$5:$A$22,0))</f>
        <v>0.431476519293275</v>
      </c>
      <c r="K1805" s="68" t="n">
        <f aca="false">G1805-I1805-J1805</f>
        <v>296.869698366149</v>
      </c>
      <c r="L1805" s="69" t="n">
        <f aca="false">(I1805+J1805)/Assumptions!$B$8</f>
        <v>0.000255257700812932</v>
      </c>
      <c r="M1805" s="70" t="n">
        <f aca="false">F1805-L1805</f>
        <v>0.0162447422991871</v>
      </c>
      <c r="N1805" s="71" t="n">
        <f aca="false">G1805*Assumptions!$B$7</f>
        <v>2380410.478875</v>
      </c>
      <c r="O1805" s="71" t="n">
        <f aca="false">K1805*Assumptions!$B$7</f>
        <v>2334880.17764976</v>
      </c>
      <c r="P1805" s="68" t="n">
        <f aca="false">P1804+G1805</f>
        <v>32730.592685</v>
      </c>
      <c r="Q1805" s="68" t="n">
        <f aca="false">MAX(Q1804,P1805)</f>
        <v>33308.98552</v>
      </c>
      <c r="R1805" s="68" t="n">
        <f aca="false">Q1805-P1805</f>
        <v>578.392834999995</v>
      </c>
      <c r="S1805" s="68" t="n">
        <f aca="false">S1804+K1805</f>
        <v>22179.1580130724</v>
      </c>
      <c r="T1805" s="68" t="n">
        <f aca="false">MAX(T1804,S1805)</f>
        <v>22879.1193573833</v>
      </c>
      <c r="U1805" s="68" t="n">
        <f aca="false">T1805-S1805</f>
        <v>699.961344310879</v>
      </c>
      <c r="V1805" s="70" t="n">
        <f aca="false">V1804+F1805</f>
        <v>3.9387</v>
      </c>
      <c r="W1805" s="70" t="n">
        <f aca="false">MAX(W1804,V1805)</f>
        <v>3.97260000000001</v>
      </c>
      <c r="X1805" s="70" t="n">
        <f aca="false">W1805-V1805</f>
        <v>0.0339</v>
      </c>
      <c r="Y1805" s="70" t="n">
        <f aca="false">Y1804+M1805</f>
        <v>3.47344765489903</v>
      </c>
      <c r="Z1805" s="70" t="n">
        <f aca="false">MAX(Z1804,Y1805)</f>
        <v>3.5127080666161</v>
      </c>
      <c r="AA1805" s="70" t="n">
        <f aca="false">Z1805-Y1805</f>
        <v>0.0392604117170716</v>
      </c>
      <c r="AB1805" s="72" t="n">
        <f aca="false">AB1804*(1+F1805)</f>
        <v>40.7390727371263</v>
      </c>
      <c r="AC1805" s="73" t="n">
        <f aca="false">MAX(AC1804,AB1805)</f>
        <v>42.2083325506033</v>
      </c>
      <c r="AD1805" s="70" t="n">
        <f aca="false">1-AB1805/AC1805</f>
        <v>0.0348097099480422</v>
      </c>
      <c r="AE1805" s="73" t="n">
        <f aca="false">AE1804*(1+M1805)</f>
        <v>25.6048459132485</v>
      </c>
      <c r="AF1805" s="73" t="n">
        <f aca="false">MAX(AF1804,AE1805)</f>
        <v>26.6711420485925</v>
      </c>
      <c r="AG1805" s="70" t="n">
        <f aca="false">1-AE1805/AF1805</f>
        <v>0.039979395460507</v>
      </c>
      <c r="AH1805" s="74" t="n">
        <f aca="false">IF(R1805&gt;0,AH1804+1,0)</f>
        <v>21</v>
      </c>
      <c r="AI1805" s="74" t="n">
        <f aca="false">IF(U1805&gt;0,AI1804+1,0)</f>
        <v>21</v>
      </c>
      <c r="AJ1805" s="74" t="n">
        <f aca="false">IF(G1805&gt;0,AJ1804+1,0)</f>
        <v>1</v>
      </c>
      <c r="AK1805" s="74" t="n">
        <f aca="false">IF(G1805&lt;=0,AK1804+1,0)</f>
        <v>0</v>
      </c>
      <c r="AL1805" s="74" t="n">
        <f aca="false">IF(K1805&gt;0,AL1804+1,0)</f>
        <v>1</v>
      </c>
      <c r="AM1805" s="74" t="n">
        <f aca="false">IF(K1805&lt;=0,AM1804+1,0)</f>
        <v>0</v>
      </c>
    </row>
    <row r="1806" customFormat="false" ht="15" hidden="false" customHeight="false" outlineLevel="0" collapsed="false">
      <c r="A1806" s="61" t="n">
        <v>1810</v>
      </c>
      <c r="B1806" s="62" t="n">
        <v>44897.5104166667</v>
      </c>
      <c r="C1806" s="63" t="n">
        <f aca="false">YEAR(B1806)</f>
        <v>2022</v>
      </c>
      <c r="D1806" s="32" t="s">
        <v>276</v>
      </c>
      <c r="E1806" s="64" t="n">
        <v>18646.35</v>
      </c>
      <c r="F1806" s="65" t="n">
        <v>-0.0024</v>
      </c>
      <c r="G1806" s="66" t="n">
        <v>-44.75124</v>
      </c>
      <c r="H1806" s="67" t="n">
        <f aca="false">E1806+IF(D1806="Long",1,-1)*G1806</f>
        <v>18691.10124</v>
      </c>
      <c r="I1806" s="68" t="n">
        <f aca="false">Assumptions!$B$58</f>
        <v>5.35750011455817</v>
      </c>
      <c r="J1806" s="68" t="n">
        <f aca="false">INDEX(Yearly!$D$5:$D$22,MATCH(C1806,Yearly!$A$5:$A$22,0))</f>
        <v>0.431476519293275</v>
      </c>
      <c r="K1806" s="68" t="n">
        <f aca="false">G1806-I1806-J1806</f>
        <v>-50.5402166338515</v>
      </c>
      <c r="L1806" s="69" t="n">
        <f aca="false">(I1806+J1806)/Assumptions!$B$8</f>
        <v>0.000255257700812932</v>
      </c>
      <c r="M1806" s="70" t="n">
        <f aca="false">F1806-L1806</f>
        <v>-0.00265525770081293</v>
      </c>
      <c r="N1806" s="71" t="n">
        <f aca="false">G1806*Assumptions!$B$7</f>
        <v>-351968.5026</v>
      </c>
      <c r="O1806" s="71" t="n">
        <f aca="false">K1806*Assumptions!$B$7</f>
        <v>-397498.803825242</v>
      </c>
      <c r="P1806" s="68" t="n">
        <f aca="false">P1805+G1806</f>
        <v>32685.841445</v>
      </c>
      <c r="Q1806" s="68" t="n">
        <f aca="false">MAX(Q1805,P1806)</f>
        <v>33308.98552</v>
      </c>
      <c r="R1806" s="68" t="n">
        <f aca="false">Q1806-P1806</f>
        <v>623.144074999997</v>
      </c>
      <c r="S1806" s="68" t="n">
        <f aca="false">S1805+K1806</f>
        <v>22128.6177964386</v>
      </c>
      <c r="T1806" s="68" t="n">
        <f aca="false">MAX(T1805,S1806)</f>
        <v>22879.1193573833</v>
      </c>
      <c r="U1806" s="68" t="n">
        <f aca="false">T1806-S1806</f>
        <v>750.501560944729</v>
      </c>
      <c r="V1806" s="70" t="n">
        <f aca="false">V1805+F1806</f>
        <v>3.9363</v>
      </c>
      <c r="W1806" s="70" t="n">
        <f aca="false">MAX(W1805,V1806)</f>
        <v>3.97260000000001</v>
      </c>
      <c r="X1806" s="70" t="n">
        <f aca="false">W1806-V1806</f>
        <v>0.0363000000000002</v>
      </c>
      <c r="Y1806" s="70" t="n">
        <f aca="false">Y1805+M1806</f>
        <v>3.47079239719821</v>
      </c>
      <c r="Z1806" s="70" t="n">
        <f aca="false">MAX(Z1805,Y1806)</f>
        <v>3.5127080666161</v>
      </c>
      <c r="AA1806" s="70" t="n">
        <f aca="false">Z1806-Y1806</f>
        <v>0.0419156694178846</v>
      </c>
      <c r="AB1806" s="72" t="n">
        <f aca="false">AB1805*(1+F1806)</f>
        <v>40.6412989625572</v>
      </c>
      <c r="AC1806" s="73" t="n">
        <f aca="false">MAX(AC1805,AB1806)</f>
        <v>42.2083325506033</v>
      </c>
      <c r="AD1806" s="70" t="n">
        <f aca="false">1-AB1806/AC1806</f>
        <v>0.0371261666441668</v>
      </c>
      <c r="AE1806" s="73" t="n">
        <f aca="false">AE1805*(1+M1806)</f>
        <v>25.5368584489592</v>
      </c>
      <c r="AF1806" s="73" t="n">
        <f aca="false">MAX(AF1805,AE1806)</f>
        <v>26.6711420485925</v>
      </c>
      <c r="AG1806" s="70" t="n">
        <f aca="false">1-AE1806/AF1806</f>
        <v>0.0425284975636495</v>
      </c>
      <c r="AH1806" s="74" t="n">
        <f aca="false">IF(R1806&gt;0,AH1805+1,0)</f>
        <v>22</v>
      </c>
      <c r="AI1806" s="74" t="n">
        <f aca="false">IF(U1806&gt;0,AI1805+1,0)</f>
        <v>22</v>
      </c>
      <c r="AJ1806" s="74" t="n">
        <f aca="false">IF(G1806&gt;0,AJ1805+1,0)</f>
        <v>0</v>
      </c>
      <c r="AK1806" s="74" t="n">
        <f aca="false">IF(G1806&lt;=0,AK1805+1,0)</f>
        <v>1</v>
      </c>
      <c r="AL1806" s="74" t="n">
        <f aca="false">IF(K1806&gt;0,AL1805+1,0)</f>
        <v>0</v>
      </c>
      <c r="AM1806" s="74" t="n">
        <f aca="false">IF(K1806&lt;=0,AM1805+1,0)</f>
        <v>1</v>
      </c>
    </row>
    <row r="1807" customFormat="false" ht="15" hidden="false" customHeight="false" outlineLevel="0" collapsed="false">
      <c r="A1807" s="61" t="n">
        <v>1811</v>
      </c>
      <c r="B1807" s="62" t="n">
        <v>44897.5861111111</v>
      </c>
      <c r="C1807" s="63" t="n">
        <f aca="false">YEAR(B1807)</f>
        <v>2022</v>
      </c>
      <c r="D1807" s="32" t="s">
        <v>277</v>
      </c>
      <c r="E1807" s="64" t="n">
        <v>18691.9</v>
      </c>
      <c r="F1807" s="65" t="n">
        <v>-0.0051</v>
      </c>
      <c r="G1807" s="66" t="n">
        <v>-95.32869</v>
      </c>
      <c r="H1807" s="67" t="n">
        <f aca="false">E1807+IF(D1807="Long",1,-1)*G1807</f>
        <v>18596.57131</v>
      </c>
      <c r="I1807" s="68" t="n">
        <f aca="false">Assumptions!$B$58</f>
        <v>5.35750011455817</v>
      </c>
      <c r="J1807" s="68" t="n">
        <f aca="false">INDEX(Yearly!$D$5:$D$22,MATCH(C1807,Yearly!$A$5:$A$22,0))</f>
        <v>0.431476519293275</v>
      </c>
      <c r="K1807" s="68" t="n">
        <f aca="false">G1807-I1807-J1807</f>
        <v>-101.117666633851</v>
      </c>
      <c r="L1807" s="69" t="n">
        <f aca="false">(I1807+J1807)/Assumptions!$B$8</f>
        <v>0.000255257700812932</v>
      </c>
      <c r="M1807" s="70" t="n">
        <f aca="false">F1807-L1807</f>
        <v>-0.00535525770081293</v>
      </c>
      <c r="N1807" s="71" t="n">
        <f aca="false">G1807*Assumptions!$B$7</f>
        <v>-749760.14685</v>
      </c>
      <c r="O1807" s="71" t="n">
        <f aca="false">K1807*Assumptions!$B$7</f>
        <v>-795290.448075242</v>
      </c>
      <c r="P1807" s="68" t="n">
        <f aca="false">P1806+G1807</f>
        <v>32590.512755</v>
      </c>
      <c r="Q1807" s="68" t="n">
        <f aca="false">MAX(Q1806,P1807)</f>
        <v>33308.98552</v>
      </c>
      <c r="R1807" s="68" t="n">
        <f aca="false">Q1807-P1807</f>
        <v>718.472764999995</v>
      </c>
      <c r="S1807" s="68" t="n">
        <f aca="false">S1806+K1807</f>
        <v>22027.5001298047</v>
      </c>
      <c r="T1807" s="68" t="n">
        <f aca="false">MAX(T1806,S1807)</f>
        <v>22879.1193573833</v>
      </c>
      <c r="U1807" s="68" t="n">
        <f aca="false">T1807-S1807</f>
        <v>851.61922757858</v>
      </c>
      <c r="V1807" s="70" t="n">
        <f aca="false">V1806+F1807</f>
        <v>3.9312</v>
      </c>
      <c r="W1807" s="70" t="n">
        <f aca="false">MAX(W1806,V1807)</f>
        <v>3.97260000000001</v>
      </c>
      <c r="X1807" s="70" t="n">
        <f aca="false">W1807-V1807</f>
        <v>0.0414000000000003</v>
      </c>
      <c r="Y1807" s="70" t="n">
        <f aca="false">Y1806+M1807</f>
        <v>3.4654371394974</v>
      </c>
      <c r="Z1807" s="70" t="n">
        <f aca="false">MAX(Z1806,Y1807)</f>
        <v>3.5127080666161</v>
      </c>
      <c r="AA1807" s="70" t="n">
        <f aca="false">Z1807-Y1807</f>
        <v>0.0472709271186975</v>
      </c>
      <c r="AB1807" s="72" t="n">
        <f aca="false">AB1806*(1+F1807)</f>
        <v>40.4340283378481</v>
      </c>
      <c r="AC1807" s="73" t="n">
        <f aca="false">MAX(AC1806,AB1807)</f>
        <v>42.2083325506033</v>
      </c>
      <c r="AD1807" s="70" t="n">
        <f aca="false">1-AB1807/AC1807</f>
        <v>0.0420368231942815</v>
      </c>
      <c r="AE1807" s="73" t="n">
        <f aca="false">AE1806*(1+M1807)</f>
        <v>25.4001019910958</v>
      </c>
      <c r="AF1807" s="73" t="n">
        <f aca="false">MAX(AF1806,AE1807)</f>
        <v>26.6711420485925</v>
      </c>
      <c r="AG1807" s="70" t="n">
        <f aca="false">1-AE1807/AF1807</f>
        <v>0.0476560042003806</v>
      </c>
      <c r="AH1807" s="74" t="n">
        <f aca="false">IF(R1807&gt;0,AH1806+1,0)</f>
        <v>23</v>
      </c>
      <c r="AI1807" s="74" t="n">
        <f aca="false">IF(U1807&gt;0,AI1806+1,0)</f>
        <v>23</v>
      </c>
      <c r="AJ1807" s="74" t="n">
        <f aca="false">IF(G1807&gt;0,AJ1806+1,0)</f>
        <v>0</v>
      </c>
      <c r="AK1807" s="74" t="n">
        <f aca="false">IF(G1807&lt;=0,AK1806+1,0)</f>
        <v>2</v>
      </c>
      <c r="AL1807" s="74" t="n">
        <f aca="false">IF(K1807&gt;0,AL1806+1,0)</f>
        <v>0</v>
      </c>
      <c r="AM1807" s="74" t="n">
        <f aca="false">IF(K1807&lt;=0,AM1806+1,0)</f>
        <v>2</v>
      </c>
    </row>
    <row r="1808" customFormat="false" ht="15" hidden="false" customHeight="false" outlineLevel="0" collapsed="false">
      <c r="A1808" s="61" t="n">
        <v>1812</v>
      </c>
      <c r="B1808" s="62" t="n">
        <v>44900.4270833333</v>
      </c>
      <c r="C1808" s="63" t="n">
        <f aca="false">YEAR(B1808)</f>
        <v>2022</v>
      </c>
      <c r="D1808" s="32" t="s">
        <v>276</v>
      </c>
      <c r="E1808" s="64" t="n">
        <v>18597.1</v>
      </c>
      <c r="F1808" s="65" t="n">
        <v>-0.0038</v>
      </c>
      <c r="G1808" s="66" t="n">
        <v>-70.66898</v>
      </c>
      <c r="H1808" s="67" t="n">
        <f aca="false">E1808+IF(D1808="Long",1,-1)*G1808</f>
        <v>18667.76898</v>
      </c>
      <c r="I1808" s="68" t="n">
        <f aca="false">Assumptions!$B$58</f>
        <v>5.35750011455817</v>
      </c>
      <c r="J1808" s="68" t="n">
        <f aca="false">INDEX(Yearly!$D$5:$D$22,MATCH(C1808,Yearly!$A$5:$A$22,0))</f>
        <v>0.431476519293275</v>
      </c>
      <c r="K1808" s="68" t="n">
        <f aca="false">G1808-I1808-J1808</f>
        <v>-76.4579566338514</v>
      </c>
      <c r="L1808" s="69" t="n">
        <f aca="false">(I1808+J1808)/Assumptions!$B$8</f>
        <v>0.000255257700812932</v>
      </c>
      <c r="M1808" s="70" t="n">
        <f aca="false">F1808-L1808</f>
        <v>-0.00405525770081293</v>
      </c>
      <c r="N1808" s="71" t="n">
        <f aca="false">G1808*Assumptions!$B$7</f>
        <v>-555811.5277</v>
      </c>
      <c r="O1808" s="71" t="n">
        <f aca="false">K1808*Assumptions!$B$7</f>
        <v>-601341.828925242</v>
      </c>
      <c r="P1808" s="68" t="n">
        <f aca="false">P1807+G1808</f>
        <v>32519.843775</v>
      </c>
      <c r="Q1808" s="68" t="n">
        <f aca="false">MAX(Q1807,P1808)</f>
        <v>33308.98552</v>
      </c>
      <c r="R1808" s="68" t="n">
        <f aca="false">Q1808-P1808</f>
        <v>789.141744999994</v>
      </c>
      <c r="S1808" s="68" t="n">
        <f aca="false">S1807+K1808</f>
        <v>21951.0421731709</v>
      </c>
      <c r="T1808" s="68" t="n">
        <f aca="false">MAX(T1807,S1808)</f>
        <v>22879.1193573833</v>
      </c>
      <c r="U1808" s="68" t="n">
        <f aca="false">T1808-S1808</f>
        <v>928.07718421243</v>
      </c>
      <c r="V1808" s="70" t="n">
        <f aca="false">V1807+F1808</f>
        <v>3.9274</v>
      </c>
      <c r="W1808" s="70" t="n">
        <f aca="false">MAX(W1807,V1808)</f>
        <v>3.97260000000001</v>
      </c>
      <c r="X1808" s="70" t="n">
        <f aca="false">W1808-V1808</f>
        <v>0.0452000000000004</v>
      </c>
      <c r="Y1808" s="70" t="n">
        <f aca="false">Y1807+M1808</f>
        <v>3.46138188179659</v>
      </c>
      <c r="Z1808" s="70" t="n">
        <f aca="false">MAX(Z1807,Y1808)</f>
        <v>3.5127080666161</v>
      </c>
      <c r="AA1808" s="70" t="n">
        <f aca="false">Z1808-Y1808</f>
        <v>0.0513261848195103</v>
      </c>
      <c r="AB1808" s="72" t="n">
        <f aca="false">AB1807*(1+F1808)</f>
        <v>40.2803790301643</v>
      </c>
      <c r="AC1808" s="73" t="n">
        <f aca="false">MAX(AC1807,AB1808)</f>
        <v>42.2083325506033</v>
      </c>
      <c r="AD1808" s="70" t="n">
        <f aca="false">1-AB1808/AC1808</f>
        <v>0.0456770832661432</v>
      </c>
      <c r="AE1808" s="73" t="n">
        <f aca="false">AE1807*(1+M1808)</f>
        <v>25.297098031895</v>
      </c>
      <c r="AF1808" s="73" t="n">
        <f aca="false">MAX(AF1807,AE1808)</f>
        <v>26.6711420485925</v>
      </c>
      <c r="AG1808" s="70" t="n">
        <f aca="false">1-AE1808/AF1808</f>
        <v>0.05151800452317</v>
      </c>
      <c r="AH1808" s="74" t="n">
        <f aca="false">IF(R1808&gt;0,AH1807+1,0)</f>
        <v>24</v>
      </c>
      <c r="AI1808" s="74" t="n">
        <f aca="false">IF(U1808&gt;0,AI1807+1,0)</f>
        <v>24</v>
      </c>
      <c r="AJ1808" s="74" t="n">
        <f aca="false">IF(G1808&gt;0,AJ1807+1,0)</f>
        <v>0</v>
      </c>
      <c r="AK1808" s="74" t="n">
        <f aca="false">IF(G1808&lt;=0,AK1807+1,0)</f>
        <v>3</v>
      </c>
      <c r="AL1808" s="74" t="n">
        <f aca="false">IF(K1808&gt;0,AL1807+1,0)</f>
        <v>0</v>
      </c>
      <c r="AM1808" s="74" t="n">
        <f aca="false">IF(K1808&lt;=0,AM1807+1,0)</f>
        <v>3</v>
      </c>
    </row>
    <row r="1809" customFormat="false" ht="15" hidden="false" customHeight="false" outlineLevel="0" collapsed="false">
      <c r="A1809" s="61" t="n">
        <v>1813</v>
      </c>
      <c r="B1809" s="62" t="n">
        <v>44900.5104166667</v>
      </c>
      <c r="C1809" s="63" t="n">
        <f aca="false">YEAR(B1809)</f>
        <v>2022</v>
      </c>
      <c r="D1809" s="32" t="s">
        <v>277</v>
      </c>
      <c r="E1809" s="64" t="n">
        <v>18667.55</v>
      </c>
      <c r="F1809" s="65" t="n">
        <v>-0.0012</v>
      </c>
      <c r="G1809" s="66" t="n">
        <v>-22.40106</v>
      </c>
      <c r="H1809" s="67" t="n">
        <f aca="false">E1809+IF(D1809="Long",1,-1)*G1809</f>
        <v>18645.14894</v>
      </c>
      <c r="I1809" s="68" t="n">
        <f aca="false">Assumptions!$B$58</f>
        <v>5.35750011455817</v>
      </c>
      <c r="J1809" s="68" t="n">
        <f aca="false">INDEX(Yearly!$D$5:$D$22,MATCH(C1809,Yearly!$A$5:$A$22,0))</f>
        <v>0.431476519293275</v>
      </c>
      <c r="K1809" s="68" t="n">
        <f aca="false">G1809-I1809-J1809</f>
        <v>-28.1900366338514</v>
      </c>
      <c r="L1809" s="69" t="n">
        <f aca="false">(I1809+J1809)/Assumptions!$B$8</f>
        <v>0.000255257700812932</v>
      </c>
      <c r="M1809" s="70" t="n">
        <f aca="false">F1809-L1809</f>
        <v>-0.00145525770081293</v>
      </c>
      <c r="N1809" s="71" t="n">
        <f aca="false">G1809*Assumptions!$B$7</f>
        <v>-176184.3369</v>
      </c>
      <c r="O1809" s="71" t="n">
        <f aca="false">K1809*Assumptions!$B$7</f>
        <v>-221714.638125242</v>
      </c>
      <c r="P1809" s="68" t="n">
        <f aca="false">P1808+G1809</f>
        <v>32497.442715</v>
      </c>
      <c r="Q1809" s="68" t="n">
        <f aca="false">MAX(Q1808,P1809)</f>
        <v>33308.98552</v>
      </c>
      <c r="R1809" s="68" t="n">
        <f aca="false">Q1809-P1809</f>
        <v>811.542804999994</v>
      </c>
      <c r="S1809" s="68" t="n">
        <f aca="false">S1808+K1809</f>
        <v>21922.852136537</v>
      </c>
      <c r="T1809" s="68" t="n">
        <f aca="false">MAX(T1808,S1809)</f>
        <v>22879.1193573833</v>
      </c>
      <c r="U1809" s="68" t="n">
        <f aca="false">T1809-S1809</f>
        <v>956.267220846283</v>
      </c>
      <c r="V1809" s="70" t="n">
        <f aca="false">V1808+F1809</f>
        <v>3.9262</v>
      </c>
      <c r="W1809" s="70" t="n">
        <f aca="false">MAX(W1808,V1809)</f>
        <v>3.97260000000001</v>
      </c>
      <c r="X1809" s="70" t="n">
        <f aca="false">W1809-V1809</f>
        <v>0.0464000000000002</v>
      </c>
      <c r="Y1809" s="70" t="n">
        <f aca="false">Y1808+M1809</f>
        <v>3.45992662409577</v>
      </c>
      <c r="Z1809" s="70" t="n">
        <f aca="false">MAX(Z1808,Y1809)</f>
        <v>3.5127080666161</v>
      </c>
      <c r="AA1809" s="70" t="n">
        <f aca="false">Z1809-Y1809</f>
        <v>0.0527814425203235</v>
      </c>
      <c r="AB1809" s="72" t="n">
        <f aca="false">AB1808*(1+F1809)</f>
        <v>40.2320425753281</v>
      </c>
      <c r="AC1809" s="73" t="n">
        <f aca="false">MAX(AC1808,AB1809)</f>
        <v>42.2083325506033</v>
      </c>
      <c r="AD1809" s="70" t="n">
        <f aca="false">1-AB1809/AC1809</f>
        <v>0.0468222707662238</v>
      </c>
      <c r="AE1809" s="73" t="n">
        <f aca="false">AE1808*(1+M1809)</f>
        <v>25.2602842351759</v>
      </c>
      <c r="AF1809" s="73" t="n">
        <f aca="false">MAX(AF1808,AE1809)</f>
        <v>26.6711420485925</v>
      </c>
      <c r="AG1809" s="70" t="n">
        <f aca="false">1-AE1809/AF1809</f>
        <v>0.0528982902511701</v>
      </c>
      <c r="AH1809" s="74" t="n">
        <f aca="false">IF(R1809&gt;0,AH1808+1,0)</f>
        <v>25</v>
      </c>
      <c r="AI1809" s="74" t="n">
        <f aca="false">IF(U1809&gt;0,AI1808+1,0)</f>
        <v>25</v>
      </c>
      <c r="AJ1809" s="74" t="n">
        <f aca="false">IF(G1809&gt;0,AJ1808+1,0)</f>
        <v>0</v>
      </c>
      <c r="AK1809" s="74" t="n">
        <f aca="false">IF(G1809&lt;=0,AK1808+1,0)</f>
        <v>4</v>
      </c>
      <c r="AL1809" s="74" t="n">
        <f aca="false">IF(K1809&gt;0,AL1808+1,0)</f>
        <v>0</v>
      </c>
      <c r="AM1809" s="74" t="n">
        <f aca="false">IF(K1809&lt;=0,AM1808+1,0)</f>
        <v>4</v>
      </c>
    </row>
    <row r="1810" customFormat="false" ht="15" hidden="false" customHeight="false" outlineLevel="0" collapsed="false">
      <c r="A1810" s="61" t="n">
        <v>1814</v>
      </c>
      <c r="B1810" s="62" t="n">
        <v>44900.5847222222</v>
      </c>
      <c r="C1810" s="63" t="n">
        <f aca="false">YEAR(B1810)</f>
        <v>2022</v>
      </c>
      <c r="D1810" s="32" t="s">
        <v>276</v>
      </c>
      <c r="E1810" s="64" t="n">
        <v>18645.25</v>
      </c>
      <c r="F1810" s="65" t="n">
        <v>-0.001</v>
      </c>
      <c r="G1810" s="66" t="n">
        <v>-18.64525</v>
      </c>
      <c r="H1810" s="67" t="n">
        <f aca="false">E1810+IF(D1810="Long",1,-1)*G1810</f>
        <v>18663.89525</v>
      </c>
      <c r="I1810" s="68" t="n">
        <f aca="false">Assumptions!$B$58</f>
        <v>5.35750011455817</v>
      </c>
      <c r="J1810" s="68" t="n">
        <f aca="false">INDEX(Yearly!$D$5:$D$22,MATCH(C1810,Yearly!$A$5:$A$22,0))</f>
        <v>0.431476519293275</v>
      </c>
      <c r="K1810" s="68" t="n">
        <f aca="false">G1810-I1810-J1810</f>
        <v>-24.4342266338514</v>
      </c>
      <c r="L1810" s="69" t="n">
        <f aca="false">(I1810+J1810)/Assumptions!$B$8</f>
        <v>0.000255257700812932</v>
      </c>
      <c r="M1810" s="70" t="n">
        <f aca="false">F1810-L1810</f>
        <v>-0.00125525770081293</v>
      </c>
      <c r="N1810" s="71" t="n">
        <f aca="false">G1810*Assumptions!$B$7</f>
        <v>-146644.89125</v>
      </c>
      <c r="O1810" s="71" t="n">
        <f aca="false">K1810*Assumptions!$B$7</f>
        <v>-192175.192475242</v>
      </c>
      <c r="P1810" s="68" t="n">
        <f aca="false">P1809+G1810</f>
        <v>32478.797465</v>
      </c>
      <c r="Q1810" s="68" t="n">
        <f aca="false">MAX(Q1809,P1810)</f>
        <v>33308.98552</v>
      </c>
      <c r="R1810" s="68" t="n">
        <f aca="false">Q1810-P1810</f>
        <v>830.188054999995</v>
      </c>
      <c r="S1810" s="68" t="n">
        <f aca="false">S1809+K1810</f>
        <v>21898.4179099032</v>
      </c>
      <c r="T1810" s="68" t="n">
        <f aca="false">MAX(T1809,S1810)</f>
        <v>22879.1193573833</v>
      </c>
      <c r="U1810" s="68" t="n">
        <f aca="false">T1810-S1810</f>
        <v>980.701447480133</v>
      </c>
      <c r="V1810" s="70" t="n">
        <f aca="false">V1809+F1810</f>
        <v>3.9252</v>
      </c>
      <c r="W1810" s="70" t="n">
        <f aca="false">MAX(W1809,V1810)</f>
        <v>3.97260000000001</v>
      </c>
      <c r="X1810" s="70" t="n">
        <f aca="false">W1810-V1810</f>
        <v>0.0474000000000001</v>
      </c>
      <c r="Y1810" s="70" t="n">
        <f aca="false">Y1809+M1810</f>
        <v>3.45867136639496</v>
      </c>
      <c r="Z1810" s="70" t="n">
        <f aca="false">MAX(Z1809,Y1810)</f>
        <v>3.5127080666161</v>
      </c>
      <c r="AA1810" s="70" t="n">
        <f aca="false">Z1810-Y1810</f>
        <v>0.0540367002211366</v>
      </c>
      <c r="AB1810" s="72" t="n">
        <f aca="false">AB1809*(1+F1810)</f>
        <v>40.1918105327528</v>
      </c>
      <c r="AC1810" s="73" t="n">
        <f aca="false">MAX(AC1809,AB1810)</f>
        <v>42.2083325506033</v>
      </c>
      <c r="AD1810" s="70" t="n">
        <f aca="false">1-AB1810/AC1810</f>
        <v>0.0477754484954576</v>
      </c>
      <c r="AE1810" s="73" t="n">
        <f aca="false">AE1809*(1+M1810)</f>
        <v>25.228576068865</v>
      </c>
      <c r="AF1810" s="73" t="n">
        <f aca="false">MAX(AF1809,AE1810)</f>
        <v>26.6711420485925</v>
      </c>
      <c r="AG1810" s="70" t="n">
        <f aca="false">1-AE1810/AF1810</f>
        <v>0.0540871469657853</v>
      </c>
      <c r="AH1810" s="74" t="n">
        <f aca="false">IF(R1810&gt;0,AH1809+1,0)</f>
        <v>26</v>
      </c>
      <c r="AI1810" s="74" t="n">
        <f aca="false">IF(U1810&gt;0,AI1809+1,0)</f>
        <v>26</v>
      </c>
      <c r="AJ1810" s="74" t="n">
        <f aca="false">IF(G1810&gt;0,AJ1809+1,0)</f>
        <v>0</v>
      </c>
      <c r="AK1810" s="74" t="n">
        <f aca="false">IF(G1810&lt;=0,AK1809+1,0)</f>
        <v>5</v>
      </c>
      <c r="AL1810" s="74" t="n">
        <f aca="false">IF(K1810&gt;0,AL1809+1,0)</f>
        <v>0</v>
      </c>
      <c r="AM1810" s="74" t="n">
        <f aca="false">IF(K1810&lt;=0,AM1809+1,0)</f>
        <v>5</v>
      </c>
    </row>
    <row r="1811" customFormat="false" ht="15" hidden="false" customHeight="false" outlineLevel="0" collapsed="false">
      <c r="A1811" s="61" t="n">
        <v>1815</v>
      </c>
      <c r="B1811" s="62" t="n">
        <v>44900.6145833333</v>
      </c>
      <c r="C1811" s="63" t="n">
        <f aca="false">YEAR(B1811)</f>
        <v>2022</v>
      </c>
      <c r="D1811" s="32" t="s">
        <v>277</v>
      </c>
      <c r="E1811" s="64" t="n">
        <v>18663.9</v>
      </c>
      <c r="F1811" s="65" t="n">
        <v>-0.0038</v>
      </c>
      <c r="G1811" s="66" t="n">
        <v>-70.92282</v>
      </c>
      <c r="H1811" s="67" t="n">
        <f aca="false">E1811+IF(D1811="Long",1,-1)*G1811</f>
        <v>18592.97718</v>
      </c>
      <c r="I1811" s="68" t="n">
        <f aca="false">Assumptions!$B$58</f>
        <v>5.35750011455817</v>
      </c>
      <c r="J1811" s="68" t="n">
        <f aca="false">INDEX(Yearly!$D$5:$D$22,MATCH(C1811,Yearly!$A$5:$A$22,0))</f>
        <v>0.431476519293275</v>
      </c>
      <c r="K1811" s="68" t="n">
        <f aca="false">G1811-I1811-J1811</f>
        <v>-76.7117966338514</v>
      </c>
      <c r="L1811" s="69" t="n">
        <f aca="false">(I1811+J1811)/Assumptions!$B$8</f>
        <v>0.000255257700812932</v>
      </c>
      <c r="M1811" s="70" t="n">
        <f aca="false">F1811-L1811</f>
        <v>-0.00405525770081293</v>
      </c>
      <c r="N1811" s="71" t="n">
        <f aca="false">G1811*Assumptions!$B$7</f>
        <v>-557807.9793</v>
      </c>
      <c r="O1811" s="71" t="n">
        <f aca="false">K1811*Assumptions!$B$7</f>
        <v>-603338.280525242</v>
      </c>
      <c r="P1811" s="68" t="n">
        <f aca="false">P1810+G1811</f>
        <v>32407.874645</v>
      </c>
      <c r="Q1811" s="68" t="n">
        <f aca="false">MAX(Q1810,P1811)</f>
        <v>33308.98552</v>
      </c>
      <c r="R1811" s="68" t="n">
        <f aca="false">Q1811-P1811</f>
        <v>901.110874999995</v>
      </c>
      <c r="S1811" s="68" t="n">
        <f aca="false">S1810+K1811</f>
        <v>21821.7061132693</v>
      </c>
      <c r="T1811" s="68" t="n">
        <f aca="false">MAX(T1810,S1811)</f>
        <v>22879.1193573833</v>
      </c>
      <c r="U1811" s="68" t="n">
        <f aca="false">T1811-S1811</f>
        <v>1057.41324411398</v>
      </c>
      <c r="V1811" s="70" t="n">
        <f aca="false">V1810+F1811</f>
        <v>3.9214</v>
      </c>
      <c r="W1811" s="70" t="n">
        <f aca="false">MAX(W1810,V1811)</f>
        <v>3.97260000000001</v>
      </c>
      <c r="X1811" s="70" t="n">
        <f aca="false">W1811-V1811</f>
        <v>0.0512000000000001</v>
      </c>
      <c r="Y1811" s="70" t="n">
        <f aca="false">Y1810+M1811</f>
        <v>3.45461610869415</v>
      </c>
      <c r="Z1811" s="70" t="n">
        <f aca="false">MAX(Z1810,Y1811)</f>
        <v>3.5127080666161</v>
      </c>
      <c r="AA1811" s="70" t="n">
        <f aca="false">Z1811-Y1811</f>
        <v>0.0580919579219494</v>
      </c>
      <c r="AB1811" s="72" t="n">
        <f aca="false">AB1810*(1+F1811)</f>
        <v>40.0390816527283</v>
      </c>
      <c r="AC1811" s="73" t="n">
        <f aca="false">MAX(AC1810,AB1811)</f>
        <v>42.2083325506033</v>
      </c>
      <c r="AD1811" s="70" t="n">
        <f aca="false">1-AB1811/AC1811</f>
        <v>0.0513939017911749</v>
      </c>
      <c r="AE1811" s="73" t="n">
        <f aca="false">AE1810*(1+M1811)</f>
        <v>25.1262676914811</v>
      </c>
      <c r="AF1811" s="73" t="n">
        <f aca="false">MAX(AF1810,AE1811)</f>
        <v>26.6711420485925</v>
      </c>
      <c r="AG1811" s="70" t="n">
        <f aca="false">1-AE1811/AF1811</f>
        <v>0.0579230673473503</v>
      </c>
      <c r="AH1811" s="74" t="n">
        <f aca="false">IF(R1811&gt;0,AH1810+1,0)</f>
        <v>27</v>
      </c>
      <c r="AI1811" s="74" t="n">
        <f aca="false">IF(U1811&gt;0,AI1810+1,0)</f>
        <v>27</v>
      </c>
      <c r="AJ1811" s="74" t="n">
        <f aca="false">IF(G1811&gt;0,AJ1810+1,0)</f>
        <v>0</v>
      </c>
      <c r="AK1811" s="74" t="n">
        <f aca="false">IF(G1811&lt;=0,AK1810+1,0)</f>
        <v>6</v>
      </c>
      <c r="AL1811" s="74" t="n">
        <f aca="false">IF(K1811&gt;0,AL1810+1,0)</f>
        <v>0</v>
      </c>
      <c r="AM1811" s="74" t="n">
        <f aca="false">IF(K1811&lt;=0,AM1810+1,0)</f>
        <v>6</v>
      </c>
    </row>
    <row r="1812" customFormat="false" ht="15" hidden="false" customHeight="false" outlineLevel="0" collapsed="false">
      <c r="A1812" s="61" t="n">
        <v>1816</v>
      </c>
      <c r="B1812" s="62" t="n">
        <v>44901.40625</v>
      </c>
      <c r="C1812" s="63" t="n">
        <f aca="false">YEAR(B1812)</f>
        <v>2022</v>
      </c>
      <c r="D1812" s="32" t="s">
        <v>276</v>
      </c>
      <c r="E1812" s="64" t="n">
        <v>18593.5</v>
      </c>
      <c r="F1812" s="65" t="n">
        <v>-0.0037</v>
      </c>
      <c r="G1812" s="66" t="n">
        <v>-68.79595</v>
      </c>
      <c r="H1812" s="67" t="n">
        <f aca="false">E1812+IF(D1812="Long",1,-1)*G1812</f>
        <v>18662.29595</v>
      </c>
      <c r="I1812" s="68" t="n">
        <f aca="false">Assumptions!$B$58</f>
        <v>5.35750011455817</v>
      </c>
      <c r="J1812" s="68" t="n">
        <f aca="false">INDEX(Yearly!$D$5:$D$22,MATCH(C1812,Yearly!$A$5:$A$22,0))</f>
        <v>0.431476519293275</v>
      </c>
      <c r="K1812" s="68" t="n">
        <f aca="false">G1812-I1812-J1812</f>
        <v>-74.5849266338514</v>
      </c>
      <c r="L1812" s="69" t="n">
        <f aca="false">(I1812+J1812)/Assumptions!$B$8</f>
        <v>0.000255257700812932</v>
      </c>
      <c r="M1812" s="70" t="n">
        <f aca="false">F1812-L1812</f>
        <v>-0.00395525770081293</v>
      </c>
      <c r="N1812" s="71" t="n">
        <f aca="false">G1812*Assumptions!$B$7</f>
        <v>-541080.14675</v>
      </c>
      <c r="O1812" s="71" t="n">
        <f aca="false">K1812*Assumptions!$B$7</f>
        <v>-586610.447975242</v>
      </c>
      <c r="P1812" s="68" t="n">
        <f aca="false">P1811+G1812</f>
        <v>32339.078695</v>
      </c>
      <c r="Q1812" s="68" t="n">
        <f aca="false">MAX(Q1811,P1812)</f>
        <v>33308.98552</v>
      </c>
      <c r="R1812" s="68" t="n">
        <f aca="false">Q1812-P1812</f>
        <v>969.906824999995</v>
      </c>
      <c r="S1812" s="68" t="n">
        <f aca="false">S1811+K1812</f>
        <v>21747.1211866355</v>
      </c>
      <c r="T1812" s="68" t="n">
        <f aca="false">MAX(T1811,S1812)</f>
        <v>22879.1193573833</v>
      </c>
      <c r="U1812" s="68" t="n">
        <f aca="false">T1812-S1812</f>
        <v>1131.99817074784</v>
      </c>
      <c r="V1812" s="70" t="n">
        <f aca="false">V1811+F1812</f>
        <v>3.91770000000001</v>
      </c>
      <c r="W1812" s="70" t="n">
        <f aca="false">MAX(W1811,V1812)</f>
        <v>3.97260000000001</v>
      </c>
      <c r="X1812" s="70" t="n">
        <f aca="false">W1812-V1812</f>
        <v>0.0549</v>
      </c>
      <c r="Y1812" s="70" t="n">
        <f aca="false">Y1811+M1812</f>
        <v>3.45066085099334</v>
      </c>
      <c r="Z1812" s="70" t="n">
        <f aca="false">MAX(Z1811,Y1812)</f>
        <v>3.5127080666161</v>
      </c>
      <c r="AA1812" s="70" t="n">
        <f aca="false">Z1812-Y1812</f>
        <v>0.0620472156227625</v>
      </c>
      <c r="AB1812" s="72" t="n">
        <f aca="false">AB1811*(1+F1812)</f>
        <v>39.8909370506132</v>
      </c>
      <c r="AC1812" s="73" t="n">
        <f aca="false">MAX(AC1811,AB1812)</f>
        <v>42.2083325506033</v>
      </c>
      <c r="AD1812" s="70" t="n">
        <f aca="false">1-AB1812/AC1812</f>
        <v>0.0549037443545475</v>
      </c>
      <c r="AE1812" s="73" t="n">
        <f aca="false">AE1811*(1+M1812)</f>
        <v>25.0268868277017</v>
      </c>
      <c r="AF1812" s="73" t="n">
        <f aca="false">MAX(AF1811,AE1812)</f>
        <v>26.6711420485925</v>
      </c>
      <c r="AG1812" s="70" t="n">
        <f aca="false">1-AE1812/AF1812</f>
        <v>0.061649224389983</v>
      </c>
      <c r="AH1812" s="74" t="n">
        <f aca="false">IF(R1812&gt;0,AH1811+1,0)</f>
        <v>28</v>
      </c>
      <c r="AI1812" s="74" t="n">
        <f aca="false">IF(U1812&gt;0,AI1811+1,0)</f>
        <v>28</v>
      </c>
      <c r="AJ1812" s="74" t="n">
        <f aca="false">IF(G1812&gt;0,AJ1811+1,0)</f>
        <v>0</v>
      </c>
      <c r="AK1812" s="74" t="n">
        <f aca="false">IF(G1812&lt;=0,AK1811+1,0)</f>
        <v>7</v>
      </c>
      <c r="AL1812" s="74" t="n">
        <f aca="false">IF(K1812&gt;0,AL1811+1,0)</f>
        <v>0</v>
      </c>
      <c r="AM1812" s="74" t="n">
        <f aca="false">IF(K1812&lt;=0,AM1811+1,0)</f>
        <v>7</v>
      </c>
    </row>
    <row r="1813" customFormat="false" ht="15" hidden="false" customHeight="false" outlineLevel="0" collapsed="false">
      <c r="A1813" s="61" t="n">
        <v>1817</v>
      </c>
      <c r="B1813" s="62" t="n">
        <v>44902.4270833333</v>
      </c>
      <c r="C1813" s="63" t="n">
        <f aca="false">YEAR(B1813)</f>
        <v>2022</v>
      </c>
      <c r="D1813" s="32" t="s">
        <v>277</v>
      </c>
      <c r="E1813" s="64" t="n">
        <v>18662.75</v>
      </c>
      <c r="F1813" s="65" t="n">
        <v>-0.0044</v>
      </c>
      <c r="G1813" s="66" t="n">
        <v>-82.1161</v>
      </c>
      <c r="H1813" s="67" t="n">
        <f aca="false">E1813+IF(D1813="Long",1,-1)*G1813</f>
        <v>18580.6339</v>
      </c>
      <c r="I1813" s="68" t="n">
        <f aca="false">Assumptions!$B$58</f>
        <v>5.35750011455817</v>
      </c>
      <c r="J1813" s="68" t="n">
        <f aca="false">INDEX(Yearly!$D$5:$D$22,MATCH(C1813,Yearly!$A$5:$A$22,0))</f>
        <v>0.431476519293275</v>
      </c>
      <c r="K1813" s="68" t="n">
        <f aca="false">G1813-I1813-J1813</f>
        <v>-87.9050766338514</v>
      </c>
      <c r="L1813" s="69" t="n">
        <f aca="false">(I1813+J1813)/Assumptions!$B$8</f>
        <v>0.000255257700812932</v>
      </c>
      <c r="M1813" s="70" t="n">
        <f aca="false">F1813-L1813</f>
        <v>-0.00465525770081293</v>
      </c>
      <c r="N1813" s="71" t="n">
        <f aca="false">G1813*Assumptions!$B$7</f>
        <v>-645843.1265</v>
      </c>
      <c r="O1813" s="71" t="n">
        <f aca="false">K1813*Assumptions!$B$7</f>
        <v>-691373.427725242</v>
      </c>
      <c r="P1813" s="68" t="n">
        <f aca="false">P1812+G1813</f>
        <v>32256.962595</v>
      </c>
      <c r="Q1813" s="68" t="n">
        <f aca="false">MAX(Q1812,P1813)</f>
        <v>33308.98552</v>
      </c>
      <c r="R1813" s="68" t="n">
        <f aca="false">Q1813-P1813</f>
        <v>1052.02292499999</v>
      </c>
      <c r="S1813" s="68" t="n">
        <f aca="false">S1812+K1813</f>
        <v>21659.2161100016</v>
      </c>
      <c r="T1813" s="68" t="n">
        <f aca="false">MAX(T1812,S1813)</f>
        <v>22879.1193573833</v>
      </c>
      <c r="U1813" s="68" t="n">
        <f aca="false">T1813-S1813</f>
        <v>1219.90324738169</v>
      </c>
      <c r="V1813" s="70" t="n">
        <f aca="false">V1812+F1813</f>
        <v>3.91330000000001</v>
      </c>
      <c r="W1813" s="70" t="n">
        <f aca="false">MAX(W1812,V1813)</f>
        <v>3.97260000000001</v>
      </c>
      <c r="X1813" s="70" t="n">
        <f aca="false">W1813-V1813</f>
        <v>0.0592999999999999</v>
      </c>
      <c r="Y1813" s="70" t="n">
        <f aca="false">Y1812+M1813</f>
        <v>3.44600559329252</v>
      </c>
      <c r="Z1813" s="70" t="n">
        <f aca="false">MAX(Z1812,Y1813)</f>
        <v>3.5127080666161</v>
      </c>
      <c r="AA1813" s="70" t="n">
        <f aca="false">Z1813-Y1813</f>
        <v>0.0667024733235753</v>
      </c>
      <c r="AB1813" s="72" t="n">
        <f aca="false">AB1812*(1+F1813)</f>
        <v>39.7154169275905</v>
      </c>
      <c r="AC1813" s="73" t="n">
        <f aca="false">MAX(AC1812,AB1813)</f>
        <v>42.2083325506033</v>
      </c>
      <c r="AD1813" s="70" t="n">
        <f aca="false">1-AB1813/AC1813</f>
        <v>0.0590621678793876</v>
      </c>
      <c r="AE1813" s="73" t="n">
        <f aca="false">AE1812*(1+M1813)</f>
        <v>24.9103802200697</v>
      </c>
      <c r="AF1813" s="73" t="n">
        <f aca="false">MAX(AF1812,AE1813)</f>
        <v>26.6711420485925</v>
      </c>
      <c r="AG1813" s="70" t="n">
        <f aca="false">1-AE1813/AF1813</f>
        <v>0.0660174890642054</v>
      </c>
      <c r="AH1813" s="74" t="n">
        <f aca="false">IF(R1813&gt;0,AH1812+1,0)</f>
        <v>29</v>
      </c>
      <c r="AI1813" s="74" t="n">
        <f aca="false">IF(U1813&gt;0,AI1812+1,0)</f>
        <v>29</v>
      </c>
      <c r="AJ1813" s="74" t="n">
        <f aca="false">IF(G1813&gt;0,AJ1812+1,0)</f>
        <v>0</v>
      </c>
      <c r="AK1813" s="74" t="n">
        <f aca="false">IF(G1813&lt;=0,AK1812+1,0)</f>
        <v>8</v>
      </c>
      <c r="AL1813" s="74" t="n">
        <f aca="false">IF(K1813&gt;0,AL1812+1,0)</f>
        <v>0</v>
      </c>
      <c r="AM1813" s="74" t="n">
        <f aca="false">IF(K1813&lt;=0,AM1812+1,0)</f>
        <v>8</v>
      </c>
    </row>
    <row r="1814" customFormat="false" ht="15" hidden="false" customHeight="false" outlineLevel="0" collapsed="false">
      <c r="A1814" s="61" t="n">
        <v>1818</v>
      </c>
      <c r="B1814" s="62" t="n">
        <v>44902.4583333333</v>
      </c>
      <c r="C1814" s="63" t="n">
        <f aca="false">YEAR(B1814)</f>
        <v>2022</v>
      </c>
      <c r="D1814" s="32" t="s">
        <v>276</v>
      </c>
      <c r="E1814" s="64" t="n">
        <v>18580.45</v>
      </c>
      <c r="F1814" s="65" t="n">
        <v>-0.0045</v>
      </c>
      <c r="G1814" s="66" t="n">
        <v>-83.612025</v>
      </c>
      <c r="H1814" s="67" t="n">
        <f aca="false">E1814+IF(D1814="Long",1,-1)*G1814</f>
        <v>18664.062025</v>
      </c>
      <c r="I1814" s="68" t="n">
        <f aca="false">Assumptions!$B$58</f>
        <v>5.35750011455817</v>
      </c>
      <c r="J1814" s="68" t="n">
        <f aca="false">INDEX(Yearly!$D$5:$D$22,MATCH(C1814,Yearly!$A$5:$A$22,0))</f>
        <v>0.431476519293275</v>
      </c>
      <c r="K1814" s="68" t="n">
        <f aca="false">G1814-I1814-J1814</f>
        <v>-89.4010016338514</v>
      </c>
      <c r="L1814" s="69" t="n">
        <f aca="false">(I1814+J1814)/Assumptions!$B$8</f>
        <v>0.000255257700812932</v>
      </c>
      <c r="M1814" s="70" t="n">
        <f aca="false">F1814-L1814</f>
        <v>-0.00475525770081293</v>
      </c>
      <c r="N1814" s="71" t="n">
        <f aca="false">G1814*Assumptions!$B$7</f>
        <v>-657608.576625</v>
      </c>
      <c r="O1814" s="71" t="n">
        <f aca="false">K1814*Assumptions!$B$7</f>
        <v>-703138.877850242</v>
      </c>
      <c r="P1814" s="68" t="n">
        <f aca="false">P1813+G1814</f>
        <v>32173.35057</v>
      </c>
      <c r="Q1814" s="68" t="n">
        <f aca="false">MAX(Q1813,P1814)</f>
        <v>33308.98552</v>
      </c>
      <c r="R1814" s="68" t="n">
        <f aca="false">Q1814-P1814</f>
        <v>1135.63494999999</v>
      </c>
      <c r="S1814" s="68" t="n">
        <f aca="false">S1813+K1814</f>
        <v>21569.8151083678</v>
      </c>
      <c r="T1814" s="68" t="n">
        <f aca="false">MAX(T1813,S1814)</f>
        <v>22879.1193573833</v>
      </c>
      <c r="U1814" s="68" t="n">
        <f aca="false">T1814-S1814</f>
        <v>1309.30424901554</v>
      </c>
      <c r="V1814" s="70" t="n">
        <f aca="false">V1813+F1814</f>
        <v>3.9088</v>
      </c>
      <c r="W1814" s="70" t="n">
        <f aca="false">MAX(W1813,V1814)</f>
        <v>3.97260000000001</v>
      </c>
      <c r="X1814" s="70" t="n">
        <f aca="false">W1814-V1814</f>
        <v>0.0638000000000001</v>
      </c>
      <c r="Y1814" s="70" t="n">
        <f aca="false">Y1813+M1814</f>
        <v>3.44125033559171</v>
      </c>
      <c r="Z1814" s="70" t="n">
        <f aca="false">MAX(Z1813,Y1814)</f>
        <v>3.5127080666161</v>
      </c>
      <c r="AA1814" s="70" t="n">
        <f aca="false">Z1814-Y1814</f>
        <v>0.0714577310243882</v>
      </c>
      <c r="AB1814" s="72" t="n">
        <f aca="false">AB1813*(1+F1814)</f>
        <v>39.5366975514164</v>
      </c>
      <c r="AC1814" s="73" t="n">
        <f aca="false">MAX(AC1813,AB1814)</f>
        <v>42.2083325506033</v>
      </c>
      <c r="AD1814" s="70" t="n">
        <f aca="false">1-AB1814/AC1814</f>
        <v>0.0632963881239304</v>
      </c>
      <c r="AE1814" s="73" t="n">
        <f aca="false">AE1813*(1+M1814)</f>
        <v>24.791924942698</v>
      </c>
      <c r="AF1814" s="73" t="n">
        <f aca="false">MAX(AF1813,AE1814)</f>
        <v>26.6711420485925</v>
      </c>
      <c r="AG1814" s="70" t="n">
        <f aca="false">1-AE1814/AF1814</f>
        <v>0.0704588165917575</v>
      </c>
      <c r="AH1814" s="74" t="n">
        <f aca="false">IF(R1814&gt;0,AH1813+1,0)</f>
        <v>30</v>
      </c>
      <c r="AI1814" s="74" t="n">
        <f aca="false">IF(U1814&gt;0,AI1813+1,0)</f>
        <v>30</v>
      </c>
      <c r="AJ1814" s="74" t="n">
        <f aca="false">IF(G1814&gt;0,AJ1813+1,0)</f>
        <v>0</v>
      </c>
      <c r="AK1814" s="74" t="n">
        <f aca="false">IF(G1814&lt;=0,AK1813+1,0)</f>
        <v>9</v>
      </c>
      <c r="AL1814" s="74" t="n">
        <f aca="false">IF(K1814&gt;0,AL1813+1,0)</f>
        <v>0</v>
      </c>
      <c r="AM1814" s="74" t="n">
        <f aca="false">IF(K1814&lt;=0,AM1813+1,0)</f>
        <v>9</v>
      </c>
    </row>
    <row r="1815" customFormat="false" ht="15" hidden="false" customHeight="false" outlineLevel="0" collapsed="false">
      <c r="A1815" s="61" t="n">
        <v>1819</v>
      </c>
      <c r="B1815" s="62" t="n">
        <v>44904.3854166667</v>
      </c>
      <c r="C1815" s="63" t="n">
        <f aca="false">YEAR(B1815)</f>
        <v>2022</v>
      </c>
      <c r="D1815" s="32" t="s">
        <v>277</v>
      </c>
      <c r="E1815" s="64" t="n">
        <v>18664.65</v>
      </c>
      <c r="F1815" s="65" t="n">
        <v>-0.0051</v>
      </c>
      <c r="G1815" s="66" t="n">
        <v>-95.189715</v>
      </c>
      <c r="H1815" s="67" t="n">
        <f aca="false">E1815+IF(D1815="Long",1,-1)*G1815</f>
        <v>18569.460285</v>
      </c>
      <c r="I1815" s="68" t="n">
        <f aca="false">Assumptions!$B$58</f>
        <v>5.35750011455817</v>
      </c>
      <c r="J1815" s="68" t="n">
        <f aca="false">INDEX(Yearly!$D$5:$D$22,MATCH(C1815,Yearly!$A$5:$A$22,0))</f>
        <v>0.431476519293275</v>
      </c>
      <c r="K1815" s="68" t="n">
        <f aca="false">G1815-I1815-J1815</f>
        <v>-100.978691633851</v>
      </c>
      <c r="L1815" s="69" t="n">
        <f aca="false">(I1815+J1815)/Assumptions!$B$8</f>
        <v>0.000255257700812932</v>
      </c>
      <c r="M1815" s="70" t="n">
        <f aca="false">F1815-L1815</f>
        <v>-0.00535525770081293</v>
      </c>
      <c r="N1815" s="71" t="n">
        <f aca="false">G1815*Assumptions!$B$7</f>
        <v>-748667.108475</v>
      </c>
      <c r="O1815" s="71" t="n">
        <f aca="false">K1815*Assumptions!$B$7</f>
        <v>-794197.409700242</v>
      </c>
      <c r="P1815" s="68" t="n">
        <f aca="false">P1814+G1815</f>
        <v>32078.160855</v>
      </c>
      <c r="Q1815" s="68" t="n">
        <f aca="false">MAX(Q1814,P1815)</f>
        <v>33308.98552</v>
      </c>
      <c r="R1815" s="68" t="n">
        <f aca="false">Q1815-P1815</f>
        <v>1230.82466499999</v>
      </c>
      <c r="S1815" s="68" t="n">
        <f aca="false">S1814+K1815</f>
        <v>21468.8364167339</v>
      </c>
      <c r="T1815" s="68" t="n">
        <f aca="false">MAX(T1814,S1815)</f>
        <v>22879.1193573833</v>
      </c>
      <c r="U1815" s="68" t="n">
        <f aca="false">T1815-S1815</f>
        <v>1410.28294064939</v>
      </c>
      <c r="V1815" s="70" t="n">
        <f aca="false">V1814+F1815</f>
        <v>3.9037</v>
      </c>
      <c r="W1815" s="70" t="n">
        <f aca="false">MAX(W1814,V1815)</f>
        <v>3.97260000000001</v>
      </c>
      <c r="X1815" s="70" t="n">
        <f aca="false">W1815-V1815</f>
        <v>0.0689000000000002</v>
      </c>
      <c r="Y1815" s="70" t="n">
        <f aca="false">Y1814+M1815</f>
        <v>3.4358950778909</v>
      </c>
      <c r="Z1815" s="70" t="n">
        <f aca="false">MAX(Z1814,Y1815)</f>
        <v>3.5127080666161</v>
      </c>
      <c r="AA1815" s="70" t="n">
        <f aca="false">Z1815-Y1815</f>
        <v>0.0768129887252012</v>
      </c>
      <c r="AB1815" s="72" t="n">
        <f aca="false">AB1814*(1+F1815)</f>
        <v>39.3350603939042</v>
      </c>
      <c r="AC1815" s="73" t="n">
        <f aca="false">MAX(AC1814,AB1815)</f>
        <v>42.2083325506033</v>
      </c>
      <c r="AD1815" s="70" t="n">
        <f aca="false">1-AB1815/AC1815</f>
        <v>0.0680735765444983</v>
      </c>
      <c r="AE1815" s="73" t="n">
        <f aca="false">AE1814*(1+M1815)</f>
        <v>24.6591577957307</v>
      </c>
      <c r="AF1815" s="73" t="n">
        <f aca="false">MAX(AF1814,AE1815)</f>
        <v>26.6711420485925</v>
      </c>
      <c r="AG1815" s="70" t="n">
        <f aca="false">1-AE1815/AF1815</f>
        <v>0.0754367491724273</v>
      </c>
      <c r="AH1815" s="74" t="n">
        <f aca="false">IF(R1815&gt;0,AH1814+1,0)</f>
        <v>31</v>
      </c>
      <c r="AI1815" s="74" t="n">
        <f aca="false">IF(U1815&gt;0,AI1814+1,0)</f>
        <v>31</v>
      </c>
      <c r="AJ1815" s="74" t="n">
        <f aca="false">IF(G1815&gt;0,AJ1814+1,0)</f>
        <v>0</v>
      </c>
      <c r="AK1815" s="74" t="n">
        <f aca="false">IF(G1815&lt;=0,AK1814+1,0)</f>
        <v>10</v>
      </c>
      <c r="AL1815" s="74" t="n">
        <f aca="false">IF(K1815&gt;0,AL1814+1,0)</f>
        <v>0</v>
      </c>
      <c r="AM1815" s="74" t="n">
        <f aca="false">IF(K1815&lt;=0,AM1814+1,0)</f>
        <v>10</v>
      </c>
    </row>
    <row r="1816" customFormat="false" ht="15" hidden="false" customHeight="false" outlineLevel="0" collapsed="false">
      <c r="A1816" s="61" t="n">
        <v>1820</v>
      </c>
      <c r="B1816" s="62" t="n">
        <v>44904.4430555556</v>
      </c>
      <c r="C1816" s="63" t="n">
        <f aca="false">YEAR(B1816)</f>
        <v>2022</v>
      </c>
      <c r="D1816" s="32" t="s">
        <v>276</v>
      </c>
      <c r="E1816" s="64" t="n">
        <v>18569.75</v>
      </c>
      <c r="F1816" s="65" t="n">
        <v>0.0009</v>
      </c>
      <c r="G1816" s="66" t="n">
        <v>16.712775</v>
      </c>
      <c r="H1816" s="67" t="n">
        <f aca="false">E1816+IF(D1816="Long",1,-1)*G1816</f>
        <v>18553.037225</v>
      </c>
      <c r="I1816" s="68" t="n">
        <f aca="false">Assumptions!$B$58</f>
        <v>5.35750011455817</v>
      </c>
      <c r="J1816" s="68" t="n">
        <f aca="false">INDEX(Yearly!$D$5:$D$22,MATCH(C1816,Yearly!$A$5:$A$22,0))</f>
        <v>0.431476519293275</v>
      </c>
      <c r="K1816" s="68" t="n">
        <f aca="false">G1816-I1816-J1816</f>
        <v>10.9237983661486</v>
      </c>
      <c r="L1816" s="69" t="n">
        <f aca="false">(I1816+J1816)/Assumptions!$B$8</f>
        <v>0.000255257700812932</v>
      </c>
      <c r="M1816" s="70" t="n">
        <f aca="false">F1816-L1816</f>
        <v>0.000644742299187068</v>
      </c>
      <c r="N1816" s="71" t="n">
        <f aca="false">G1816*Assumptions!$B$7</f>
        <v>131445.975375</v>
      </c>
      <c r="O1816" s="71" t="n">
        <f aca="false">K1816*Assumptions!$B$7</f>
        <v>85915.6741497584</v>
      </c>
      <c r="P1816" s="68" t="n">
        <f aca="false">P1815+G1816</f>
        <v>32094.87363</v>
      </c>
      <c r="Q1816" s="68" t="n">
        <f aca="false">MAX(Q1815,P1816)</f>
        <v>33308.98552</v>
      </c>
      <c r="R1816" s="68" t="n">
        <f aca="false">Q1816-P1816</f>
        <v>1214.11188999999</v>
      </c>
      <c r="S1816" s="68" t="n">
        <f aca="false">S1815+K1816</f>
        <v>21479.7602151001</v>
      </c>
      <c r="T1816" s="68" t="n">
        <f aca="false">MAX(T1815,S1816)</f>
        <v>22879.1193573833</v>
      </c>
      <c r="U1816" s="68" t="n">
        <f aca="false">T1816-S1816</f>
        <v>1399.35914228324</v>
      </c>
      <c r="V1816" s="70" t="n">
        <f aca="false">V1815+F1816</f>
        <v>3.9046</v>
      </c>
      <c r="W1816" s="70" t="n">
        <f aca="false">MAX(W1815,V1816)</f>
        <v>3.97260000000001</v>
      </c>
      <c r="X1816" s="70" t="n">
        <f aca="false">W1816-V1816</f>
        <v>0.0680000000000001</v>
      </c>
      <c r="Y1816" s="70" t="n">
        <f aca="false">Y1815+M1816</f>
        <v>3.43653982019008</v>
      </c>
      <c r="Z1816" s="70" t="n">
        <f aca="false">MAX(Z1815,Y1816)</f>
        <v>3.5127080666161</v>
      </c>
      <c r="AA1816" s="70" t="n">
        <f aca="false">Z1816-Y1816</f>
        <v>0.0761682464260143</v>
      </c>
      <c r="AB1816" s="72" t="n">
        <f aca="false">AB1815*(1+F1816)</f>
        <v>39.3704619482587</v>
      </c>
      <c r="AC1816" s="73" t="n">
        <f aca="false">MAX(AC1815,AB1816)</f>
        <v>42.2083325506033</v>
      </c>
      <c r="AD1816" s="70" t="n">
        <f aca="false">1-AB1816/AC1816</f>
        <v>0.0672348427633884</v>
      </c>
      <c r="AE1816" s="73" t="n">
        <f aca="false">AE1815*(1+M1816)</f>
        <v>24.6750565978239</v>
      </c>
      <c r="AF1816" s="73" t="n">
        <f aca="false">MAX(AF1815,AE1816)</f>
        <v>26.6711420485925</v>
      </c>
      <c r="AG1816" s="70" t="n">
        <f aca="false">1-AE1816/AF1816</f>
        <v>0.0748406441363447</v>
      </c>
      <c r="AH1816" s="74" t="n">
        <f aca="false">IF(R1816&gt;0,AH1815+1,0)</f>
        <v>32</v>
      </c>
      <c r="AI1816" s="74" t="n">
        <f aca="false">IF(U1816&gt;0,AI1815+1,0)</f>
        <v>32</v>
      </c>
      <c r="AJ1816" s="74" t="n">
        <f aca="false">IF(G1816&gt;0,AJ1815+1,0)</f>
        <v>1</v>
      </c>
      <c r="AK1816" s="74" t="n">
        <f aca="false">IF(G1816&lt;=0,AK1815+1,0)</f>
        <v>0</v>
      </c>
      <c r="AL1816" s="74" t="n">
        <f aca="false">IF(K1816&gt;0,AL1815+1,0)</f>
        <v>1</v>
      </c>
      <c r="AM1816" s="74" t="n">
        <f aca="false">IF(K1816&lt;=0,AM1815+1,0)</f>
        <v>0</v>
      </c>
    </row>
    <row r="1817" customFormat="false" ht="15" hidden="false" customHeight="false" outlineLevel="0" collapsed="false">
      <c r="A1817" s="61" t="n">
        <v>1821</v>
      </c>
      <c r="B1817" s="62" t="n">
        <v>44908.46875</v>
      </c>
      <c r="C1817" s="63" t="n">
        <f aca="false">YEAR(B1817)</f>
        <v>2022</v>
      </c>
      <c r="D1817" s="32" t="s">
        <v>277</v>
      </c>
      <c r="E1817" s="64" t="n">
        <v>18553</v>
      </c>
      <c r="F1817" s="65" t="n">
        <v>0.0018</v>
      </c>
      <c r="G1817" s="66" t="n">
        <v>33.3954</v>
      </c>
      <c r="H1817" s="67" t="n">
        <f aca="false">E1817+IF(D1817="Long",1,-1)*G1817</f>
        <v>18586.3954</v>
      </c>
      <c r="I1817" s="68" t="n">
        <f aca="false">Assumptions!$B$58</f>
        <v>5.35750011455817</v>
      </c>
      <c r="J1817" s="68" t="n">
        <f aca="false">INDEX(Yearly!$D$5:$D$22,MATCH(C1817,Yearly!$A$5:$A$22,0))</f>
        <v>0.431476519293275</v>
      </c>
      <c r="K1817" s="68" t="n">
        <f aca="false">G1817-I1817-J1817</f>
        <v>27.6064233661486</v>
      </c>
      <c r="L1817" s="69" t="n">
        <f aca="false">(I1817+J1817)/Assumptions!$B$8</f>
        <v>0.000255257700812932</v>
      </c>
      <c r="M1817" s="70" t="n">
        <f aca="false">F1817-L1817</f>
        <v>0.00154474229918707</v>
      </c>
      <c r="N1817" s="71" t="n">
        <f aca="false">G1817*Assumptions!$B$7</f>
        <v>262654.821</v>
      </c>
      <c r="O1817" s="71" t="n">
        <f aca="false">K1817*Assumptions!$B$7</f>
        <v>217124.519774758</v>
      </c>
      <c r="P1817" s="68" t="n">
        <f aca="false">P1816+G1817</f>
        <v>32128.26903</v>
      </c>
      <c r="Q1817" s="68" t="n">
        <f aca="false">MAX(Q1816,P1817)</f>
        <v>33308.98552</v>
      </c>
      <c r="R1817" s="68" t="n">
        <f aca="false">Q1817-P1817</f>
        <v>1180.71648999999</v>
      </c>
      <c r="S1817" s="68" t="n">
        <f aca="false">S1816+K1817</f>
        <v>21507.3666384662</v>
      </c>
      <c r="T1817" s="68" t="n">
        <f aca="false">MAX(T1816,S1817)</f>
        <v>22879.1193573833</v>
      </c>
      <c r="U1817" s="68" t="n">
        <f aca="false">T1817-S1817</f>
        <v>1371.75271891709</v>
      </c>
      <c r="V1817" s="70" t="n">
        <f aca="false">V1816+F1817</f>
        <v>3.9064</v>
      </c>
      <c r="W1817" s="70" t="n">
        <f aca="false">MAX(W1816,V1817)</f>
        <v>3.97260000000001</v>
      </c>
      <c r="X1817" s="70" t="n">
        <f aca="false">W1817-V1817</f>
        <v>0.0662000000000003</v>
      </c>
      <c r="Y1817" s="70" t="n">
        <f aca="false">Y1816+M1817</f>
        <v>3.43808456248927</v>
      </c>
      <c r="Z1817" s="70" t="n">
        <f aca="false">MAX(Z1816,Y1817)</f>
        <v>3.5127080666161</v>
      </c>
      <c r="AA1817" s="70" t="n">
        <f aca="false">Z1817-Y1817</f>
        <v>0.0746235041268273</v>
      </c>
      <c r="AB1817" s="72" t="n">
        <f aca="false">AB1816*(1+F1817)</f>
        <v>39.4413287797655</v>
      </c>
      <c r="AC1817" s="73" t="n">
        <f aca="false">MAX(AC1816,AB1817)</f>
        <v>42.2083325506033</v>
      </c>
      <c r="AD1817" s="70" t="n">
        <f aca="false">1-AB1817/AC1817</f>
        <v>0.0655558654803625</v>
      </c>
      <c r="AE1817" s="73" t="n">
        <f aca="false">AE1816*(1+M1817)</f>
        <v>24.7131732014854</v>
      </c>
      <c r="AF1817" s="73" t="n">
        <f aca="false">MAX(AF1816,AE1817)</f>
        <v>26.6711420485925</v>
      </c>
      <c r="AG1817" s="70" t="n">
        <f aca="false">1-AE1817/AF1817</f>
        <v>0.0734115113458536</v>
      </c>
      <c r="AH1817" s="74" t="n">
        <f aca="false">IF(R1817&gt;0,AH1816+1,0)</f>
        <v>33</v>
      </c>
      <c r="AI1817" s="74" t="n">
        <f aca="false">IF(U1817&gt;0,AI1816+1,0)</f>
        <v>33</v>
      </c>
      <c r="AJ1817" s="74" t="n">
        <f aca="false">IF(G1817&gt;0,AJ1816+1,0)</f>
        <v>2</v>
      </c>
      <c r="AK1817" s="74" t="n">
        <f aca="false">IF(G1817&lt;=0,AK1816+1,0)</f>
        <v>0</v>
      </c>
      <c r="AL1817" s="74" t="n">
        <f aca="false">IF(K1817&gt;0,AL1816+1,0)</f>
        <v>2</v>
      </c>
      <c r="AM1817" s="74" t="n">
        <f aca="false">IF(K1817&lt;=0,AM1816+1,0)</f>
        <v>0</v>
      </c>
    </row>
    <row r="1818" customFormat="false" ht="15" hidden="false" customHeight="false" outlineLevel="0" collapsed="false">
      <c r="A1818" s="61" t="n">
        <v>1822</v>
      </c>
      <c r="B1818" s="62" t="n">
        <v>44910.40625</v>
      </c>
      <c r="C1818" s="63" t="n">
        <f aca="false">YEAR(B1818)</f>
        <v>2022</v>
      </c>
      <c r="D1818" s="32" t="s">
        <v>276</v>
      </c>
      <c r="E1818" s="64" t="n">
        <v>18586.65</v>
      </c>
      <c r="F1818" s="65" t="n">
        <v>0.0076</v>
      </c>
      <c r="G1818" s="66" t="n">
        <v>141.25854</v>
      </c>
      <c r="H1818" s="67" t="n">
        <f aca="false">E1818+IF(D1818="Long",1,-1)*G1818</f>
        <v>18445.39146</v>
      </c>
      <c r="I1818" s="68" t="n">
        <f aca="false">Assumptions!$B$58</f>
        <v>5.35750011455817</v>
      </c>
      <c r="J1818" s="68" t="n">
        <f aca="false">INDEX(Yearly!$D$5:$D$22,MATCH(C1818,Yearly!$A$5:$A$22,0))</f>
        <v>0.431476519293275</v>
      </c>
      <c r="K1818" s="68" t="n">
        <f aca="false">G1818-I1818-J1818</f>
        <v>135.469563366149</v>
      </c>
      <c r="L1818" s="69" t="n">
        <f aca="false">(I1818+J1818)/Assumptions!$B$8</f>
        <v>0.000255257700812932</v>
      </c>
      <c r="M1818" s="70" t="n">
        <f aca="false">F1818-L1818</f>
        <v>0.00734474229918707</v>
      </c>
      <c r="N1818" s="71" t="n">
        <f aca="false">G1818*Assumptions!$B$7</f>
        <v>1110998.4171</v>
      </c>
      <c r="O1818" s="71" t="n">
        <f aca="false">K1818*Assumptions!$B$7</f>
        <v>1065468.11587476</v>
      </c>
      <c r="P1818" s="68" t="n">
        <f aca="false">P1817+G1818</f>
        <v>32269.52757</v>
      </c>
      <c r="Q1818" s="68" t="n">
        <f aca="false">MAX(Q1817,P1818)</f>
        <v>33308.98552</v>
      </c>
      <c r="R1818" s="68" t="n">
        <f aca="false">Q1818-P1818</f>
        <v>1039.45794999999</v>
      </c>
      <c r="S1818" s="68" t="n">
        <f aca="false">S1817+K1818</f>
        <v>21642.8362018324</v>
      </c>
      <c r="T1818" s="68" t="n">
        <f aca="false">MAX(T1817,S1818)</f>
        <v>22879.1193573833</v>
      </c>
      <c r="U1818" s="68" t="n">
        <f aca="false">T1818-S1818</f>
        <v>1236.28315555095</v>
      </c>
      <c r="V1818" s="70" t="n">
        <f aca="false">V1817+F1818</f>
        <v>3.914</v>
      </c>
      <c r="W1818" s="70" t="n">
        <f aca="false">MAX(W1817,V1818)</f>
        <v>3.97260000000001</v>
      </c>
      <c r="X1818" s="70" t="n">
        <f aca="false">W1818-V1818</f>
        <v>0.0586000000000002</v>
      </c>
      <c r="Y1818" s="70" t="n">
        <f aca="false">Y1817+M1818</f>
        <v>3.44542930478846</v>
      </c>
      <c r="Z1818" s="70" t="n">
        <f aca="false">MAX(Z1817,Y1818)</f>
        <v>3.5127080666161</v>
      </c>
      <c r="AA1818" s="70" t="n">
        <f aca="false">Z1818-Y1818</f>
        <v>0.06727876182764</v>
      </c>
      <c r="AB1818" s="72" t="n">
        <f aca="false">AB1817*(1+F1818)</f>
        <v>39.7410828784918</v>
      </c>
      <c r="AC1818" s="73" t="n">
        <f aca="false">MAX(AC1817,AB1818)</f>
        <v>42.2083325506033</v>
      </c>
      <c r="AD1818" s="70" t="n">
        <f aca="false">1-AB1818/AC1818</f>
        <v>0.0584540900580132</v>
      </c>
      <c r="AE1818" s="73" t="n">
        <f aca="false">AE1817*(1+M1818)</f>
        <v>24.8946850900455</v>
      </c>
      <c r="AF1818" s="73" t="n">
        <f aca="false">MAX(AF1817,AE1818)</f>
        <v>26.6711420485925</v>
      </c>
      <c r="AG1818" s="70" t="n">
        <f aca="false">1-AE1818/AF1818</f>
        <v>0.0666059576792957</v>
      </c>
      <c r="AH1818" s="74" t="n">
        <f aca="false">IF(R1818&gt;0,AH1817+1,0)</f>
        <v>34</v>
      </c>
      <c r="AI1818" s="74" t="n">
        <f aca="false">IF(U1818&gt;0,AI1817+1,0)</f>
        <v>34</v>
      </c>
      <c r="AJ1818" s="74" t="n">
        <f aca="false">IF(G1818&gt;0,AJ1817+1,0)</f>
        <v>3</v>
      </c>
      <c r="AK1818" s="74" t="n">
        <f aca="false">IF(G1818&lt;=0,AK1817+1,0)</f>
        <v>0</v>
      </c>
      <c r="AL1818" s="74" t="n">
        <f aca="false">IF(K1818&gt;0,AL1817+1,0)</f>
        <v>3</v>
      </c>
      <c r="AM1818" s="74" t="n">
        <f aca="false">IF(K1818&lt;=0,AM1817+1,0)</f>
        <v>0</v>
      </c>
    </row>
    <row r="1819" customFormat="false" ht="15" hidden="false" customHeight="false" outlineLevel="0" collapsed="false">
      <c r="A1819" s="61" t="n">
        <v>1823</v>
      </c>
      <c r="B1819" s="62" t="n">
        <v>44916.3854166667</v>
      </c>
      <c r="C1819" s="63" t="n">
        <f aca="false">YEAR(B1819)</f>
        <v>2022</v>
      </c>
      <c r="D1819" s="32" t="s">
        <v>277</v>
      </c>
      <c r="E1819" s="64" t="n">
        <v>18445.7</v>
      </c>
      <c r="F1819" s="65" t="n">
        <v>-0.0048</v>
      </c>
      <c r="G1819" s="66" t="n">
        <v>-88.53936</v>
      </c>
      <c r="H1819" s="67" t="n">
        <f aca="false">E1819+IF(D1819="Long",1,-1)*G1819</f>
        <v>18357.16064</v>
      </c>
      <c r="I1819" s="68" t="n">
        <f aca="false">Assumptions!$B$58</f>
        <v>5.35750011455817</v>
      </c>
      <c r="J1819" s="68" t="n">
        <f aca="false">INDEX(Yearly!$D$5:$D$22,MATCH(C1819,Yearly!$A$5:$A$22,0))</f>
        <v>0.431476519293275</v>
      </c>
      <c r="K1819" s="68" t="n">
        <f aca="false">G1819-I1819-J1819</f>
        <v>-94.3283366338514</v>
      </c>
      <c r="L1819" s="69" t="n">
        <f aca="false">(I1819+J1819)/Assumptions!$B$8</f>
        <v>0.000255257700812932</v>
      </c>
      <c r="M1819" s="70" t="n">
        <f aca="false">F1819-L1819</f>
        <v>-0.00505525770081293</v>
      </c>
      <c r="N1819" s="71" t="n">
        <f aca="false">G1819*Assumptions!$B$7</f>
        <v>-696362.0664</v>
      </c>
      <c r="O1819" s="71" t="n">
        <f aca="false">K1819*Assumptions!$B$7</f>
        <v>-741892.367625242</v>
      </c>
      <c r="P1819" s="68" t="n">
        <f aca="false">P1818+G1819</f>
        <v>32180.98821</v>
      </c>
      <c r="Q1819" s="68" t="n">
        <f aca="false">MAX(Q1818,P1819)</f>
        <v>33308.98552</v>
      </c>
      <c r="R1819" s="68" t="n">
        <f aca="false">Q1819-P1819</f>
        <v>1127.99730999999</v>
      </c>
      <c r="S1819" s="68" t="n">
        <f aca="false">S1818+K1819</f>
        <v>21548.5078651985</v>
      </c>
      <c r="T1819" s="68" t="n">
        <f aca="false">MAX(T1818,S1819)</f>
        <v>22879.1193573833</v>
      </c>
      <c r="U1819" s="68" t="n">
        <f aca="false">T1819-S1819</f>
        <v>1330.6114921848</v>
      </c>
      <c r="V1819" s="70" t="n">
        <f aca="false">V1818+F1819</f>
        <v>3.9092</v>
      </c>
      <c r="W1819" s="70" t="n">
        <f aca="false">MAX(W1818,V1819)</f>
        <v>3.97260000000001</v>
      </c>
      <c r="X1819" s="70" t="n">
        <f aca="false">W1819-V1819</f>
        <v>0.0634000000000001</v>
      </c>
      <c r="Y1819" s="70" t="n">
        <f aca="false">Y1818+M1819</f>
        <v>3.44037404708765</v>
      </c>
      <c r="Z1819" s="70" t="n">
        <f aca="false">MAX(Z1818,Y1819)</f>
        <v>3.5127080666161</v>
      </c>
      <c r="AA1819" s="70" t="n">
        <f aca="false">Z1819-Y1819</f>
        <v>0.0723340195284528</v>
      </c>
      <c r="AB1819" s="72" t="n">
        <f aca="false">AB1818*(1+F1819)</f>
        <v>39.550325680675</v>
      </c>
      <c r="AC1819" s="73" t="n">
        <f aca="false">MAX(AC1818,AB1819)</f>
        <v>42.2083325506033</v>
      </c>
      <c r="AD1819" s="70" t="n">
        <f aca="false">1-AB1819/AC1819</f>
        <v>0.0629735104257347</v>
      </c>
      <c r="AE1819" s="73" t="n">
        <f aca="false">AE1818*(1+M1819)</f>
        <v>24.7688360415347</v>
      </c>
      <c r="AF1819" s="73" t="n">
        <f aca="false">MAX(AF1818,AE1819)</f>
        <v>26.6711420485925</v>
      </c>
      <c r="AG1819" s="70" t="n">
        <f aca="false">1-AE1819/AF1819</f>
        <v>0.0713245050996304</v>
      </c>
      <c r="AH1819" s="74" t="n">
        <f aca="false">IF(R1819&gt;0,AH1818+1,0)</f>
        <v>35</v>
      </c>
      <c r="AI1819" s="74" t="n">
        <f aca="false">IF(U1819&gt;0,AI1818+1,0)</f>
        <v>35</v>
      </c>
      <c r="AJ1819" s="74" t="n">
        <f aca="false">IF(G1819&gt;0,AJ1818+1,0)</f>
        <v>0</v>
      </c>
      <c r="AK1819" s="74" t="n">
        <f aca="false">IF(G1819&lt;=0,AK1818+1,0)</f>
        <v>1</v>
      </c>
      <c r="AL1819" s="74" t="n">
        <f aca="false">IF(K1819&gt;0,AL1818+1,0)</f>
        <v>0</v>
      </c>
      <c r="AM1819" s="74" t="n">
        <f aca="false">IF(K1819&lt;=0,AM1818+1,0)</f>
        <v>1</v>
      </c>
    </row>
    <row r="1820" customFormat="false" ht="15" hidden="false" customHeight="false" outlineLevel="0" collapsed="false">
      <c r="A1820" s="61" t="n">
        <v>1824</v>
      </c>
      <c r="B1820" s="62" t="n">
        <v>44916.4659722222</v>
      </c>
      <c r="C1820" s="63" t="n">
        <f aca="false">YEAR(B1820)</f>
        <v>2022</v>
      </c>
      <c r="D1820" s="32" t="s">
        <v>276</v>
      </c>
      <c r="E1820" s="64" t="n">
        <v>18357.7</v>
      </c>
      <c r="F1820" s="65" t="n">
        <v>0.0128</v>
      </c>
      <c r="G1820" s="66" t="n">
        <v>234.97856</v>
      </c>
      <c r="H1820" s="67" t="n">
        <f aca="false">E1820+IF(D1820="Long",1,-1)*G1820</f>
        <v>18122.72144</v>
      </c>
      <c r="I1820" s="68" t="n">
        <f aca="false">Assumptions!$B$58</f>
        <v>5.35750011455817</v>
      </c>
      <c r="J1820" s="68" t="n">
        <f aca="false">INDEX(Yearly!$D$5:$D$22,MATCH(C1820,Yearly!$A$5:$A$22,0))</f>
        <v>0.431476519293275</v>
      </c>
      <c r="K1820" s="68" t="n">
        <f aca="false">G1820-I1820-J1820</f>
        <v>229.189583366149</v>
      </c>
      <c r="L1820" s="69" t="n">
        <f aca="false">(I1820+J1820)/Assumptions!$B$8</f>
        <v>0.000255257700812932</v>
      </c>
      <c r="M1820" s="70" t="n">
        <f aca="false">F1820-L1820</f>
        <v>0.0125447422991871</v>
      </c>
      <c r="N1820" s="71" t="n">
        <f aca="false">G1820*Assumptions!$B$7</f>
        <v>1848106.3744</v>
      </c>
      <c r="O1820" s="71" t="n">
        <f aca="false">K1820*Assumptions!$B$7</f>
        <v>1802576.07317476</v>
      </c>
      <c r="P1820" s="68" t="n">
        <f aca="false">P1819+G1820</f>
        <v>32415.96677</v>
      </c>
      <c r="Q1820" s="68" t="n">
        <f aca="false">MAX(Q1819,P1820)</f>
        <v>33308.98552</v>
      </c>
      <c r="R1820" s="68" t="n">
        <f aca="false">Q1820-P1820</f>
        <v>893.018749999992</v>
      </c>
      <c r="S1820" s="68" t="n">
        <f aca="false">S1819+K1820</f>
        <v>21777.6974485646</v>
      </c>
      <c r="T1820" s="68" t="n">
        <f aca="false">MAX(T1819,S1820)</f>
        <v>22879.1193573833</v>
      </c>
      <c r="U1820" s="68" t="n">
        <f aca="false">T1820-S1820</f>
        <v>1101.42190881865</v>
      </c>
      <c r="V1820" s="70" t="n">
        <f aca="false">V1819+F1820</f>
        <v>3.922</v>
      </c>
      <c r="W1820" s="70" t="n">
        <f aca="false">MAX(W1819,V1820)</f>
        <v>3.97260000000001</v>
      </c>
      <c r="X1820" s="70" t="n">
        <f aca="false">W1820-V1820</f>
        <v>0.0506000000000002</v>
      </c>
      <c r="Y1820" s="70" t="n">
        <f aca="false">Y1819+M1820</f>
        <v>3.45291878938683</v>
      </c>
      <c r="Z1820" s="70" t="n">
        <f aca="false">MAX(Z1819,Y1820)</f>
        <v>3.5127080666161</v>
      </c>
      <c r="AA1820" s="70" t="n">
        <f aca="false">Z1820-Y1820</f>
        <v>0.0597892772292656</v>
      </c>
      <c r="AB1820" s="72" t="n">
        <f aca="false">AB1819*(1+F1820)</f>
        <v>40.0565698493876</v>
      </c>
      <c r="AC1820" s="73" t="n">
        <f aca="false">MAX(AC1819,AB1820)</f>
        <v>42.2083325506033</v>
      </c>
      <c r="AD1820" s="70" t="n">
        <f aca="false">1-AB1820/AC1820</f>
        <v>0.0509795713591843</v>
      </c>
      <c r="AE1820" s="73" t="n">
        <f aca="false">AE1819*(1+M1820)</f>
        <v>25.0795547067266</v>
      </c>
      <c r="AF1820" s="73" t="n">
        <f aca="false">MAX(AF1819,AE1820)</f>
        <v>26.6711420485925</v>
      </c>
      <c r="AG1820" s="70" t="n">
        <f aca="false">1-AE1820/AF1820</f>
        <v>0.0596745103365352</v>
      </c>
      <c r="AH1820" s="74" t="n">
        <f aca="false">IF(R1820&gt;0,AH1819+1,0)</f>
        <v>36</v>
      </c>
      <c r="AI1820" s="74" t="n">
        <f aca="false">IF(U1820&gt;0,AI1819+1,0)</f>
        <v>36</v>
      </c>
      <c r="AJ1820" s="74" t="n">
        <f aca="false">IF(G1820&gt;0,AJ1819+1,0)</f>
        <v>1</v>
      </c>
      <c r="AK1820" s="74" t="n">
        <f aca="false">IF(G1820&lt;=0,AK1819+1,0)</f>
        <v>0</v>
      </c>
      <c r="AL1820" s="74" t="n">
        <f aca="false">IF(K1820&gt;0,AL1819+1,0)</f>
        <v>1</v>
      </c>
      <c r="AM1820" s="74" t="n">
        <f aca="false">IF(K1820&lt;=0,AM1819+1,0)</f>
        <v>0</v>
      </c>
    </row>
    <row r="1821" customFormat="false" ht="15" hidden="false" customHeight="false" outlineLevel="0" collapsed="false">
      <c r="A1821" s="61" t="n">
        <v>1825</v>
      </c>
      <c r="B1821" s="62" t="n">
        <v>44922.59375</v>
      </c>
      <c r="C1821" s="63" t="n">
        <f aca="false">YEAR(B1821)</f>
        <v>2022</v>
      </c>
      <c r="D1821" s="32" t="s">
        <v>277</v>
      </c>
      <c r="E1821" s="64" t="n">
        <v>18122.8</v>
      </c>
      <c r="F1821" s="65" t="n">
        <v>-0.0062</v>
      </c>
      <c r="G1821" s="66" t="n">
        <v>-112.36136</v>
      </c>
      <c r="H1821" s="67" t="n">
        <f aca="false">E1821+IF(D1821="Long",1,-1)*G1821</f>
        <v>18010.43864</v>
      </c>
      <c r="I1821" s="68" t="n">
        <f aca="false">Assumptions!$B$58</f>
        <v>5.35750011455817</v>
      </c>
      <c r="J1821" s="68" t="n">
        <f aca="false">INDEX(Yearly!$D$5:$D$22,MATCH(C1821,Yearly!$A$5:$A$22,0))</f>
        <v>0.431476519293275</v>
      </c>
      <c r="K1821" s="68" t="n">
        <f aca="false">G1821-I1821-J1821</f>
        <v>-118.150336633851</v>
      </c>
      <c r="L1821" s="69" t="n">
        <f aca="false">(I1821+J1821)/Assumptions!$B$8</f>
        <v>0.000255257700812932</v>
      </c>
      <c r="M1821" s="70" t="n">
        <f aca="false">F1821-L1821</f>
        <v>-0.00645525770081293</v>
      </c>
      <c r="N1821" s="71" t="n">
        <f aca="false">G1821*Assumptions!$B$7</f>
        <v>-883722.0964</v>
      </c>
      <c r="O1821" s="71" t="n">
        <f aca="false">K1821*Assumptions!$B$7</f>
        <v>-929252.397625242</v>
      </c>
      <c r="P1821" s="68" t="n">
        <f aca="false">P1820+G1821</f>
        <v>32303.60541</v>
      </c>
      <c r="Q1821" s="68" t="n">
        <f aca="false">MAX(Q1820,P1821)</f>
        <v>33308.98552</v>
      </c>
      <c r="R1821" s="68" t="n">
        <f aca="false">Q1821-P1821</f>
        <v>1005.38010999999</v>
      </c>
      <c r="S1821" s="68" t="n">
        <f aca="false">S1820+K1821</f>
        <v>21659.5471119308</v>
      </c>
      <c r="T1821" s="68" t="n">
        <f aca="false">MAX(T1820,S1821)</f>
        <v>22879.1193573833</v>
      </c>
      <c r="U1821" s="68" t="n">
        <f aca="false">T1821-S1821</f>
        <v>1219.5722454525</v>
      </c>
      <c r="V1821" s="70" t="n">
        <f aca="false">V1820+F1821</f>
        <v>3.9158</v>
      </c>
      <c r="W1821" s="70" t="n">
        <f aca="false">MAX(W1820,V1821)</f>
        <v>3.97260000000001</v>
      </c>
      <c r="X1821" s="70" t="n">
        <f aca="false">W1821-V1821</f>
        <v>0.0568000000000004</v>
      </c>
      <c r="Y1821" s="70" t="n">
        <f aca="false">Y1820+M1821</f>
        <v>3.44646353168602</v>
      </c>
      <c r="Z1821" s="70" t="n">
        <f aca="false">MAX(Z1820,Y1821)</f>
        <v>3.5127080666161</v>
      </c>
      <c r="AA1821" s="70" t="n">
        <f aca="false">Z1821-Y1821</f>
        <v>0.0662445349300787</v>
      </c>
      <c r="AB1821" s="72" t="n">
        <f aca="false">AB1820*(1+F1821)</f>
        <v>39.8082191163214</v>
      </c>
      <c r="AC1821" s="73" t="n">
        <f aca="false">MAX(AC1820,AB1821)</f>
        <v>42.2083325506033</v>
      </c>
      <c r="AD1821" s="70" t="n">
        <f aca="false">1-AB1821/AC1821</f>
        <v>0.0568634980167573</v>
      </c>
      <c r="AE1821" s="73" t="n">
        <f aca="false">AE1820*(1+M1821)</f>
        <v>24.917659718073</v>
      </c>
      <c r="AF1821" s="73" t="n">
        <f aca="false">MAX(AF1820,AE1821)</f>
        <v>26.6711420485925</v>
      </c>
      <c r="AG1821" s="70" t="n">
        <f aca="false">1-AE1821/AF1821</f>
        <v>0.0657445536949558</v>
      </c>
      <c r="AH1821" s="74" t="n">
        <f aca="false">IF(R1821&gt;0,AH1820+1,0)</f>
        <v>37</v>
      </c>
      <c r="AI1821" s="74" t="n">
        <f aca="false">IF(U1821&gt;0,AI1820+1,0)</f>
        <v>37</v>
      </c>
      <c r="AJ1821" s="74" t="n">
        <f aca="false">IF(G1821&gt;0,AJ1820+1,0)</f>
        <v>0</v>
      </c>
      <c r="AK1821" s="74" t="n">
        <f aca="false">IF(G1821&lt;=0,AK1820+1,0)</f>
        <v>1</v>
      </c>
      <c r="AL1821" s="74" t="n">
        <f aca="false">IF(K1821&gt;0,AL1820+1,0)</f>
        <v>0</v>
      </c>
      <c r="AM1821" s="74" t="n">
        <f aca="false">IF(K1821&lt;=0,AM1820+1,0)</f>
        <v>1</v>
      </c>
    </row>
    <row r="1822" customFormat="false" ht="15" hidden="false" customHeight="false" outlineLevel="0" collapsed="false">
      <c r="A1822" s="61" t="n">
        <v>1826</v>
      </c>
      <c r="B1822" s="62" t="n">
        <v>44924.40625</v>
      </c>
      <c r="C1822" s="63" t="n">
        <f aca="false">YEAR(B1822)</f>
        <v>2022</v>
      </c>
      <c r="D1822" s="32" t="s">
        <v>276</v>
      </c>
      <c r="E1822" s="64" t="n">
        <v>18010.45</v>
      </c>
      <c r="F1822" s="65" t="n">
        <v>-0.0041</v>
      </c>
      <c r="G1822" s="66" t="n">
        <v>-73.842845</v>
      </c>
      <c r="H1822" s="67" t="n">
        <f aca="false">E1822+IF(D1822="Long",1,-1)*G1822</f>
        <v>18084.292845</v>
      </c>
      <c r="I1822" s="68" t="n">
        <f aca="false">Assumptions!$B$58</f>
        <v>5.35750011455817</v>
      </c>
      <c r="J1822" s="68" t="n">
        <f aca="false">INDEX(Yearly!$D$5:$D$22,MATCH(C1822,Yearly!$A$5:$A$22,0))</f>
        <v>0.431476519293275</v>
      </c>
      <c r="K1822" s="68" t="n">
        <f aca="false">G1822-I1822-J1822</f>
        <v>-79.6318216338514</v>
      </c>
      <c r="L1822" s="69" t="n">
        <f aca="false">(I1822+J1822)/Assumptions!$B$8</f>
        <v>0.000255257700812932</v>
      </c>
      <c r="M1822" s="70" t="n">
        <f aca="false">F1822-L1822</f>
        <v>-0.00435525770081293</v>
      </c>
      <c r="N1822" s="71" t="n">
        <f aca="false">G1822*Assumptions!$B$7</f>
        <v>-580773.975925</v>
      </c>
      <c r="O1822" s="71" t="n">
        <f aca="false">K1822*Assumptions!$B$7</f>
        <v>-626304.277150242</v>
      </c>
      <c r="P1822" s="68" t="n">
        <f aca="false">P1821+G1822</f>
        <v>32229.762565</v>
      </c>
      <c r="Q1822" s="68" t="n">
        <f aca="false">MAX(Q1821,P1822)</f>
        <v>33308.98552</v>
      </c>
      <c r="R1822" s="68" t="n">
        <f aca="false">Q1822-P1822</f>
        <v>1079.22295499999</v>
      </c>
      <c r="S1822" s="68" t="n">
        <f aca="false">S1821+K1822</f>
        <v>21579.9152902969</v>
      </c>
      <c r="T1822" s="68" t="n">
        <f aca="false">MAX(T1821,S1822)</f>
        <v>22879.1193573833</v>
      </c>
      <c r="U1822" s="68" t="n">
        <f aca="false">T1822-S1822</f>
        <v>1299.20406708635</v>
      </c>
      <c r="V1822" s="70" t="n">
        <f aca="false">V1821+F1822</f>
        <v>3.9117</v>
      </c>
      <c r="W1822" s="70" t="n">
        <f aca="false">MAX(W1821,V1822)</f>
        <v>3.97260000000001</v>
      </c>
      <c r="X1822" s="70" t="n">
        <f aca="false">W1822-V1822</f>
        <v>0.0609000000000006</v>
      </c>
      <c r="Y1822" s="70" t="n">
        <f aca="false">Y1821+M1822</f>
        <v>3.44210827398521</v>
      </c>
      <c r="Z1822" s="70" t="n">
        <f aca="false">MAX(Z1821,Y1822)</f>
        <v>3.5127080666161</v>
      </c>
      <c r="AA1822" s="70" t="n">
        <f aca="false">Z1822-Y1822</f>
        <v>0.0705997926308917</v>
      </c>
      <c r="AB1822" s="72" t="n">
        <f aca="false">AB1821*(1+F1822)</f>
        <v>39.6450054179445</v>
      </c>
      <c r="AC1822" s="73" t="n">
        <f aca="false">MAX(AC1821,AB1822)</f>
        <v>42.2083325506033</v>
      </c>
      <c r="AD1822" s="70" t="n">
        <f aca="false">1-AB1822/AC1822</f>
        <v>0.0607303576748885</v>
      </c>
      <c r="AE1822" s="73" t="n">
        <f aca="false">AE1821*(1+M1822)</f>
        <v>24.8091368886997</v>
      </c>
      <c r="AF1822" s="73" t="n">
        <f aca="false">MAX(AF1821,AE1822)</f>
        <v>26.6711420485925</v>
      </c>
      <c r="AG1822" s="70" t="n">
        <f aca="false">1-AE1822/AF1822</f>
        <v>0.0698134769220024</v>
      </c>
      <c r="AH1822" s="74" t="n">
        <f aca="false">IF(R1822&gt;0,AH1821+1,0)</f>
        <v>38</v>
      </c>
      <c r="AI1822" s="74" t="n">
        <f aca="false">IF(U1822&gt;0,AI1821+1,0)</f>
        <v>38</v>
      </c>
      <c r="AJ1822" s="74" t="n">
        <f aca="false">IF(G1822&gt;0,AJ1821+1,0)</f>
        <v>0</v>
      </c>
      <c r="AK1822" s="74" t="n">
        <f aca="false">IF(G1822&lt;=0,AK1821+1,0)</f>
        <v>2</v>
      </c>
      <c r="AL1822" s="74" t="n">
        <f aca="false">IF(K1822&gt;0,AL1821+1,0)</f>
        <v>0</v>
      </c>
      <c r="AM1822" s="74" t="n">
        <f aca="false">IF(K1822&lt;=0,AM1821+1,0)</f>
        <v>2</v>
      </c>
    </row>
    <row r="1823" customFormat="false" ht="15" hidden="false" customHeight="false" outlineLevel="0" collapsed="false">
      <c r="A1823" s="61" t="n">
        <v>1827</v>
      </c>
      <c r="B1823" s="62" t="n">
        <v>44924.59375</v>
      </c>
      <c r="C1823" s="63" t="n">
        <f aca="false">YEAR(B1823)</f>
        <v>2022</v>
      </c>
      <c r="D1823" s="32" t="s">
        <v>277</v>
      </c>
      <c r="E1823" s="64" t="n">
        <v>18084.55</v>
      </c>
      <c r="F1823" s="65" t="n">
        <v>0.0007</v>
      </c>
      <c r="G1823" s="66" t="n">
        <v>12.659185</v>
      </c>
      <c r="H1823" s="67" t="n">
        <f aca="false">E1823+IF(D1823="Long",1,-1)*G1823</f>
        <v>18097.209185</v>
      </c>
      <c r="I1823" s="68" t="n">
        <f aca="false">Assumptions!$B$58</f>
        <v>5.35750011455817</v>
      </c>
      <c r="J1823" s="68" t="n">
        <f aca="false">INDEX(Yearly!$D$5:$D$22,MATCH(C1823,Yearly!$A$5:$A$22,0))</f>
        <v>0.431476519293275</v>
      </c>
      <c r="K1823" s="68" t="n">
        <f aca="false">G1823-I1823-J1823</f>
        <v>6.87020836614856</v>
      </c>
      <c r="L1823" s="69" t="n">
        <f aca="false">(I1823+J1823)/Assumptions!$B$8</f>
        <v>0.000255257700812932</v>
      </c>
      <c r="M1823" s="70" t="n">
        <f aca="false">F1823-L1823</f>
        <v>0.000444742299187068</v>
      </c>
      <c r="N1823" s="71" t="n">
        <f aca="false">G1823*Assumptions!$B$7</f>
        <v>99564.490025</v>
      </c>
      <c r="O1823" s="71" t="n">
        <f aca="false">K1823*Assumptions!$B$7</f>
        <v>54034.1887997584</v>
      </c>
      <c r="P1823" s="68" t="n">
        <f aca="false">P1822+G1823</f>
        <v>32242.42175</v>
      </c>
      <c r="Q1823" s="68" t="n">
        <f aca="false">MAX(Q1822,P1823)</f>
        <v>33308.98552</v>
      </c>
      <c r="R1823" s="68" t="n">
        <f aca="false">Q1823-P1823</f>
        <v>1066.56376999999</v>
      </c>
      <c r="S1823" s="68" t="n">
        <f aca="false">S1822+K1823</f>
        <v>21586.7854986631</v>
      </c>
      <c r="T1823" s="68" t="n">
        <f aca="false">MAX(T1822,S1823)</f>
        <v>22879.1193573833</v>
      </c>
      <c r="U1823" s="68" t="n">
        <f aca="false">T1823-S1823</f>
        <v>1292.33385872021</v>
      </c>
      <c r="V1823" s="70" t="n">
        <f aca="false">V1822+F1823</f>
        <v>3.9124</v>
      </c>
      <c r="W1823" s="70" t="n">
        <f aca="false">MAX(W1822,V1823)</f>
        <v>3.97260000000001</v>
      </c>
      <c r="X1823" s="70" t="n">
        <f aca="false">W1823-V1823</f>
        <v>0.0602000000000005</v>
      </c>
      <c r="Y1823" s="70" t="n">
        <f aca="false">Y1822+M1823</f>
        <v>3.44255301628439</v>
      </c>
      <c r="Z1823" s="70" t="n">
        <f aca="false">MAX(Z1822,Y1823)</f>
        <v>3.5127080666161</v>
      </c>
      <c r="AA1823" s="70" t="n">
        <f aca="false">Z1823-Y1823</f>
        <v>0.0701550503317048</v>
      </c>
      <c r="AB1823" s="72" t="n">
        <f aca="false">AB1822*(1+F1823)</f>
        <v>39.6727569217371</v>
      </c>
      <c r="AC1823" s="73" t="n">
        <f aca="false">MAX(AC1822,AB1823)</f>
        <v>42.2083325506033</v>
      </c>
      <c r="AD1823" s="70" t="n">
        <f aca="false">1-AB1823/AC1823</f>
        <v>0.060072868925261</v>
      </c>
      <c r="AE1823" s="73" t="n">
        <f aca="false">AE1822*(1+M1823)</f>
        <v>24.8201705612804</v>
      </c>
      <c r="AF1823" s="73" t="n">
        <f aca="false">MAX(AF1822,AE1823)</f>
        <v>26.6711420485925</v>
      </c>
      <c r="AG1823" s="70" t="n">
        <f aca="false">1-AE1823/AF1823</f>
        <v>0.0693997836290559</v>
      </c>
      <c r="AH1823" s="74" t="n">
        <f aca="false">IF(R1823&gt;0,AH1822+1,0)</f>
        <v>39</v>
      </c>
      <c r="AI1823" s="74" t="n">
        <f aca="false">IF(U1823&gt;0,AI1822+1,0)</f>
        <v>39</v>
      </c>
      <c r="AJ1823" s="74" t="n">
        <f aca="false">IF(G1823&gt;0,AJ1822+1,0)</f>
        <v>1</v>
      </c>
      <c r="AK1823" s="74" t="n">
        <f aca="false">IF(G1823&lt;=0,AK1822+1,0)</f>
        <v>0</v>
      </c>
      <c r="AL1823" s="74" t="n">
        <f aca="false">IF(K1823&gt;0,AL1822+1,0)</f>
        <v>1</v>
      </c>
      <c r="AM1823" s="74" t="n">
        <f aca="false">IF(K1823&lt;=0,AM1822+1,0)</f>
        <v>0</v>
      </c>
    </row>
    <row r="1824" customFormat="false" ht="15" hidden="false" customHeight="false" outlineLevel="0" collapsed="false">
      <c r="A1824" s="61" t="n">
        <v>1828</v>
      </c>
      <c r="B1824" s="62" t="n">
        <v>44925.6354166667</v>
      </c>
      <c r="C1824" s="63" t="n">
        <f aca="false">YEAR(B1824)</f>
        <v>2022</v>
      </c>
      <c r="D1824" s="32" t="s">
        <v>276</v>
      </c>
      <c r="E1824" s="64" t="n">
        <v>18097.95</v>
      </c>
      <c r="F1824" s="65" t="n">
        <v>-0.0049</v>
      </c>
      <c r="G1824" s="66" t="n">
        <v>-88.679955</v>
      </c>
      <c r="H1824" s="67" t="n">
        <f aca="false">E1824+IF(D1824="Long",1,-1)*G1824</f>
        <v>18186.629955</v>
      </c>
      <c r="I1824" s="68" t="n">
        <f aca="false">Assumptions!$B$58</f>
        <v>5.35750011455817</v>
      </c>
      <c r="J1824" s="68" t="n">
        <f aca="false">INDEX(Yearly!$D$5:$D$22,MATCH(C1824,Yearly!$A$5:$A$22,0))</f>
        <v>0.431476519293275</v>
      </c>
      <c r="K1824" s="68" t="n">
        <f aca="false">G1824-I1824-J1824</f>
        <v>-94.4689316338514</v>
      </c>
      <c r="L1824" s="69" t="n">
        <f aca="false">(I1824+J1824)/Assumptions!$B$8</f>
        <v>0.000255257700812932</v>
      </c>
      <c r="M1824" s="70" t="n">
        <f aca="false">F1824-L1824</f>
        <v>-0.00515525770081293</v>
      </c>
      <c r="N1824" s="71" t="n">
        <f aca="false">G1824*Assumptions!$B$7</f>
        <v>-697467.846075</v>
      </c>
      <c r="O1824" s="71" t="n">
        <f aca="false">K1824*Assumptions!$B$7</f>
        <v>-742998.147300242</v>
      </c>
      <c r="P1824" s="68" t="n">
        <f aca="false">P1823+G1824</f>
        <v>32153.741795</v>
      </c>
      <c r="Q1824" s="68" t="n">
        <f aca="false">MAX(Q1823,P1824)</f>
        <v>33308.98552</v>
      </c>
      <c r="R1824" s="68" t="n">
        <f aca="false">Q1824-P1824</f>
        <v>1155.24372499999</v>
      </c>
      <c r="S1824" s="68" t="n">
        <f aca="false">S1823+K1824</f>
        <v>21492.3165670292</v>
      </c>
      <c r="T1824" s="68" t="n">
        <f aca="false">MAX(T1823,S1824)</f>
        <v>22879.1193573833</v>
      </c>
      <c r="U1824" s="68" t="n">
        <f aca="false">T1824-S1824</f>
        <v>1386.80279035406</v>
      </c>
      <c r="V1824" s="70" t="n">
        <f aca="false">V1823+F1824</f>
        <v>3.9075</v>
      </c>
      <c r="W1824" s="70" t="n">
        <f aca="false">MAX(W1823,V1824)</f>
        <v>3.97260000000001</v>
      </c>
      <c r="X1824" s="70" t="n">
        <f aca="false">W1824-V1824</f>
        <v>0.0651000000000006</v>
      </c>
      <c r="Y1824" s="70" t="n">
        <f aca="false">Y1823+M1824</f>
        <v>3.43739775858358</v>
      </c>
      <c r="Z1824" s="70" t="n">
        <f aca="false">MAX(Z1823,Y1824)</f>
        <v>3.5127080666161</v>
      </c>
      <c r="AA1824" s="70" t="n">
        <f aca="false">Z1824-Y1824</f>
        <v>0.0753103080325177</v>
      </c>
      <c r="AB1824" s="72" t="n">
        <f aca="false">AB1823*(1+F1824)</f>
        <v>39.4783604128206</v>
      </c>
      <c r="AC1824" s="73" t="n">
        <f aca="false">MAX(AC1823,AB1824)</f>
        <v>42.2083325506033</v>
      </c>
      <c r="AD1824" s="70" t="n">
        <f aca="false">1-AB1824/AC1824</f>
        <v>0.0646785118675273</v>
      </c>
      <c r="AE1824" s="73" t="n">
        <f aca="false">AE1823*(1+M1824)</f>
        <v>24.6922161858589</v>
      </c>
      <c r="AF1824" s="73" t="n">
        <f aca="false">MAX(AF1823,AE1824)</f>
        <v>26.6711420485925</v>
      </c>
      <c r="AG1824" s="70" t="n">
        <f aca="false">1-AE1824/AF1824</f>
        <v>0.0741972675608803</v>
      </c>
      <c r="AH1824" s="74" t="n">
        <f aca="false">IF(R1824&gt;0,AH1823+1,0)</f>
        <v>40</v>
      </c>
      <c r="AI1824" s="74" t="n">
        <f aca="false">IF(U1824&gt;0,AI1823+1,0)</f>
        <v>40</v>
      </c>
      <c r="AJ1824" s="74" t="n">
        <f aca="false">IF(G1824&gt;0,AJ1823+1,0)</f>
        <v>0</v>
      </c>
      <c r="AK1824" s="74" t="n">
        <f aca="false">IF(G1824&lt;=0,AK1823+1,0)</f>
        <v>1</v>
      </c>
      <c r="AL1824" s="74" t="n">
        <f aca="false">IF(K1824&gt;0,AL1823+1,0)</f>
        <v>0</v>
      </c>
      <c r="AM1824" s="74" t="n">
        <f aca="false">IF(K1824&lt;=0,AM1823+1,0)</f>
        <v>1</v>
      </c>
    </row>
    <row r="1825" customFormat="false" ht="15" hidden="false" customHeight="false" outlineLevel="0" collapsed="false">
      <c r="A1825" s="61" t="n">
        <v>1829</v>
      </c>
      <c r="B1825" s="62" t="n">
        <v>44928.4465277778</v>
      </c>
      <c r="C1825" s="63" t="n">
        <f aca="false">YEAR(B1825)</f>
        <v>2023</v>
      </c>
      <c r="D1825" s="32" t="s">
        <v>277</v>
      </c>
      <c r="E1825" s="64" t="n">
        <v>18186.6</v>
      </c>
      <c r="F1825" s="65" t="n">
        <v>-0.0031</v>
      </c>
      <c r="G1825" s="66" t="n">
        <v>-56.37846</v>
      </c>
      <c r="H1825" s="67" t="n">
        <f aca="false">E1825+IF(D1825="Long",1,-1)*G1825</f>
        <v>18130.22154</v>
      </c>
      <c r="I1825" s="68" t="n">
        <f aca="false">Assumptions!$B$58</f>
        <v>5.35750011455817</v>
      </c>
      <c r="J1825" s="68" t="n">
        <f aca="false">INDEX(Yearly!$D$5:$D$22,MATCH(C1825,Yearly!$A$5:$A$22,0))</f>
        <v>0.449580429193692</v>
      </c>
      <c r="K1825" s="68" t="n">
        <f aca="false">G1825-I1825-J1825</f>
        <v>-62.1855405437519</v>
      </c>
      <c r="L1825" s="69" t="n">
        <f aca="false">(I1825+J1825)/Assumptions!$B$8</f>
        <v>0.00025605597012877</v>
      </c>
      <c r="M1825" s="70" t="n">
        <f aca="false">F1825-L1825</f>
        <v>-0.00335605597012877</v>
      </c>
      <c r="N1825" s="71" t="n">
        <f aca="false">G1825*Assumptions!$B$7</f>
        <v>-443416.5879</v>
      </c>
      <c r="O1825" s="71" t="n">
        <f aca="false">K1825*Assumptions!$B$7</f>
        <v>-489089.276376608</v>
      </c>
      <c r="P1825" s="68" t="n">
        <f aca="false">P1824+G1825</f>
        <v>32097.363335</v>
      </c>
      <c r="Q1825" s="68" t="n">
        <f aca="false">MAX(Q1824,P1825)</f>
        <v>33308.98552</v>
      </c>
      <c r="R1825" s="68" t="n">
        <f aca="false">Q1825-P1825</f>
        <v>1211.62218499999</v>
      </c>
      <c r="S1825" s="68" t="n">
        <f aca="false">S1824+K1825</f>
        <v>21430.1310264855</v>
      </c>
      <c r="T1825" s="68" t="n">
        <f aca="false">MAX(T1824,S1825)</f>
        <v>22879.1193573833</v>
      </c>
      <c r="U1825" s="68" t="n">
        <f aca="false">T1825-S1825</f>
        <v>1448.98833089781</v>
      </c>
      <c r="V1825" s="70" t="n">
        <f aca="false">V1824+F1825</f>
        <v>3.9044</v>
      </c>
      <c r="W1825" s="70" t="n">
        <f aca="false">MAX(W1824,V1825)</f>
        <v>3.97260000000001</v>
      </c>
      <c r="X1825" s="70" t="n">
        <f aca="false">W1825-V1825</f>
        <v>0.0682000000000005</v>
      </c>
      <c r="Y1825" s="70" t="n">
        <f aca="false">Y1824+M1825</f>
        <v>3.43404170261345</v>
      </c>
      <c r="Z1825" s="70" t="n">
        <f aca="false">MAX(Z1824,Y1825)</f>
        <v>3.5127080666161</v>
      </c>
      <c r="AA1825" s="70" t="n">
        <f aca="false">Z1825-Y1825</f>
        <v>0.0786663640026464</v>
      </c>
      <c r="AB1825" s="72" t="n">
        <f aca="false">AB1824*(1+F1825)</f>
        <v>39.3559774955408</v>
      </c>
      <c r="AC1825" s="73" t="n">
        <f aca="false">MAX(AC1824,AB1825)</f>
        <v>42.2083325506033</v>
      </c>
      <c r="AD1825" s="70" t="n">
        <f aca="false">1-AB1825/AC1825</f>
        <v>0.0675780084807379</v>
      </c>
      <c r="AE1825" s="73" t="n">
        <f aca="false">AE1824*(1+M1825)</f>
        <v>24.6093477263126</v>
      </c>
      <c r="AF1825" s="73" t="n">
        <f aca="false">MAX(AF1824,AE1825)</f>
        <v>26.6711420485925</v>
      </c>
      <c r="AG1825" s="70" t="n">
        <f aca="false">1-AE1825/AF1825</f>
        <v>0.0773043133482442</v>
      </c>
      <c r="AH1825" s="74" t="n">
        <f aca="false">IF(R1825&gt;0,AH1824+1,0)</f>
        <v>41</v>
      </c>
      <c r="AI1825" s="74" t="n">
        <f aca="false">IF(U1825&gt;0,AI1824+1,0)</f>
        <v>41</v>
      </c>
      <c r="AJ1825" s="74" t="n">
        <f aca="false">IF(G1825&gt;0,AJ1824+1,0)</f>
        <v>0</v>
      </c>
      <c r="AK1825" s="74" t="n">
        <f aca="false">IF(G1825&lt;=0,AK1824+1,0)</f>
        <v>2</v>
      </c>
      <c r="AL1825" s="74" t="n">
        <f aca="false">IF(K1825&gt;0,AL1824+1,0)</f>
        <v>0</v>
      </c>
      <c r="AM1825" s="74" t="n">
        <f aca="false">IF(K1825&lt;=0,AM1824+1,0)</f>
        <v>2</v>
      </c>
    </row>
    <row r="1826" customFormat="false" ht="15" hidden="false" customHeight="false" outlineLevel="0" collapsed="false">
      <c r="A1826" s="61" t="n">
        <v>1830</v>
      </c>
      <c r="B1826" s="62" t="n">
        <v>44930.4270833333</v>
      </c>
      <c r="C1826" s="63" t="n">
        <f aca="false">YEAR(B1826)</f>
        <v>2023</v>
      </c>
      <c r="D1826" s="32" t="s">
        <v>276</v>
      </c>
      <c r="E1826" s="64" t="n">
        <v>18129.65</v>
      </c>
      <c r="F1826" s="65" t="n">
        <v>0.0057</v>
      </c>
      <c r="G1826" s="66" t="n">
        <v>103.339005</v>
      </c>
      <c r="H1826" s="67" t="n">
        <f aca="false">E1826+IF(D1826="Long",1,-1)*G1826</f>
        <v>18026.310995</v>
      </c>
      <c r="I1826" s="68" t="n">
        <f aca="false">Assumptions!$B$58</f>
        <v>5.35750011455817</v>
      </c>
      <c r="J1826" s="68" t="n">
        <f aca="false">INDEX(Yearly!$D$5:$D$22,MATCH(C1826,Yearly!$A$5:$A$22,0))</f>
        <v>0.449580429193692</v>
      </c>
      <c r="K1826" s="68" t="n">
        <f aca="false">G1826-I1826-J1826</f>
        <v>97.5319244562482</v>
      </c>
      <c r="L1826" s="69" t="n">
        <f aca="false">(I1826+J1826)/Assumptions!$B$8</f>
        <v>0.00025605597012877</v>
      </c>
      <c r="M1826" s="70" t="n">
        <f aca="false">F1826-L1826</f>
        <v>0.00544394402987123</v>
      </c>
      <c r="N1826" s="71" t="n">
        <f aca="false">G1826*Assumptions!$B$7</f>
        <v>812761.274325</v>
      </c>
      <c r="O1826" s="71" t="n">
        <f aca="false">K1826*Assumptions!$B$7</f>
        <v>767088.585848392</v>
      </c>
      <c r="P1826" s="68" t="n">
        <f aca="false">P1825+G1826</f>
        <v>32200.70234</v>
      </c>
      <c r="Q1826" s="68" t="n">
        <f aca="false">MAX(Q1825,P1826)</f>
        <v>33308.98552</v>
      </c>
      <c r="R1826" s="68" t="n">
        <f aca="false">Q1826-P1826</f>
        <v>1108.28317999999</v>
      </c>
      <c r="S1826" s="68" t="n">
        <f aca="false">S1825+K1826</f>
        <v>21527.6629509417</v>
      </c>
      <c r="T1826" s="68" t="n">
        <f aca="false">MAX(T1825,S1826)</f>
        <v>22879.1193573833</v>
      </c>
      <c r="U1826" s="68" t="n">
        <f aca="false">T1826-S1826</f>
        <v>1351.45640644156</v>
      </c>
      <c r="V1826" s="70" t="n">
        <f aca="false">V1825+F1826</f>
        <v>3.9101</v>
      </c>
      <c r="W1826" s="70" t="n">
        <f aca="false">MAX(W1825,V1826)</f>
        <v>3.97260000000001</v>
      </c>
      <c r="X1826" s="70" t="n">
        <f aca="false">W1826-V1826</f>
        <v>0.0625000000000004</v>
      </c>
      <c r="Y1826" s="70" t="n">
        <f aca="false">Y1825+M1826</f>
        <v>3.43948564664332</v>
      </c>
      <c r="Z1826" s="70" t="n">
        <f aca="false">MAX(Z1825,Y1826)</f>
        <v>3.5127080666161</v>
      </c>
      <c r="AA1826" s="70" t="n">
        <f aca="false">Z1826-Y1826</f>
        <v>0.0732224199727751</v>
      </c>
      <c r="AB1826" s="72" t="n">
        <f aca="false">AB1825*(1+F1826)</f>
        <v>39.5803065672654</v>
      </c>
      <c r="AC1826" s="73" t="n">
        <f aca="false">MAX(AC1825,AB1826)</f>
        <v>42.2083325506033</v>
      </c>
      <c r="AD1826" s="70" t="n">
        <f aca="false">1-AB1826/AC1826</f>
        <v>0.0622632031290781</v>
      </c>
      <c r="AE1826" s="73" t="n">
        <f aca="false">AE1825*(1+M1826)</f>
        <v>24.7433196379463</v>
      </c>
      <c r="AF1826" s="73" t="n">
        <f aca="false">MAX(AF1825,AE1826)</f>
        <v>26.6711420485925</v>
      </c>
      <c r="AG1826" s="70" t="n">
        <f aca="false">1-AE1826/AF1826</f>
        <v>0.0722812096735083</v>
      </c>
      <c r="AH1826" s="74" t="n">
        <f aca="false">IF(R1826&gt;0,AH1825+1,0)</f>
        <v>42</v>
      </c>
      <c r="AI1826" s="74" t="n">
        <f aca="false">IF(U1826&gt;0,AI1825+1,0)</f>
        <v>42</v>
      </c>
      <c r="AJ1826" s="74" t="n">
        <f aca="false">IF(G1826&gt;0,AJ1825+1,0)</f>
        <v>1</v>
      </c>
      <c r="AK1826" s="74" t="n">
        <f aca="false">IF(G1826&lt;=0,AK1825+1,0)</f>
        <v>0</v>
      </c>
      <c r="AL1826" s="74" t="n">
        <f aca="false">IF(K1826&gt;0,AL1825+1,0)</f>
        <v>1</v>
      </c>
      <c r="AM1826" s="74" t="n">
        <f aca="false">IF(K1826&lt;=0,AM1825+1,0)</f>
        <v>0</v>
      </c>
    </row>
    <row r="1827" customFormat="false" ht="15" hidden="false" customHeight="false" outlineLevel="0" collapsed="false">
      <c r="A1827" s="61" t="n">
        <v>1831</v>
      </c>
      <c r="B1827" s="62" t="n">
        <v>44935.40625</v>
      </c>
      <c r="C1827" s="63" t="n">
        <f aca="false">YEAR(B1827)</f>
        <v>2023</v>
      </c>
      <c r="D1827" s="32" t="s">
        <v>277</v>
      </c>
      <c r="E1827" s="64" t="n">
        <v>18026.85</v>
      </c>
      <c r="F1827" s="65" t="n">
        <v>0</v>
      </c>
      <c r="G1827" s="66" t="n">
        <v>0</v>
      </c>
      <c r="H1827" s="67" t="n">
        <f aca="false">E1827+IF(D1827="Long",1,-1)*G1827</f>
        <v>18026.85</v>
      </c>
      <c r="I1827" s="68" t="n">
        <f aca="false">Assumptions!$B$58</f>
        <v>5.35750011455817</v>
      </c>
      <c r="J1827" s="68" t="n">
        <f aca="false">INDEX(Yearly!$D$5:$D$22,MATCH(C1827,Yearly!$A$5:$A$22,0))</f>
        <v>0.449580429193692</v>
      </c>
      <c r="K1827" s="68" t="n">
        <f aca="false">G1827-I1827-J1827</f>
        <v>-5.80708054375186</v>
      </c>
      <c r="L1827" s="69" t="n">
        <f aca="false">(I1827+J1827)/Assumptions!$B$8</f>
        <v>0.00025605597012877</v>
      </c>
      <c r="M1827" s="70" t="n">
        <f aca="false">F1827-L1827</f>
        <v>-0.00025605597012877</v>
      </c>
      <c r="N1827" s="71" t="n">
        <f aca="false">G1827*Assumptions!$B$7</f>
        <v>0</v>
      </c>
      <c r="O1827" s="71" t="n">
        <f aca="false">K1827*Assumptions!$B$7</f>
        <v>-45672.6884766084</v>
      </c>
      <c r="P1827" s="68" t="n">
        <f aca="false">P1826+G1827</f>
        <v>32200.70234</v>
      </c>
      <c r="Q1827" s="68" t="n">
        <f aca="false">MAX(Q1826,P1827)</f>
        <v>33308.98552</v>
      </c>
      <c r="R1827" s="68" t="n">
        <f aca="false">Q1827-P1827</f>
        <v>1108.28317999999</v>
      </c>
      <c r="S1827" s="68" t="n">
        <f aca="false">S1826+K1827</f>
        <v>21521.855870398</v>
      </c>
      <c r="T1827" s="68" t="n">
        <f aca="false">MAX(T1826,S1827)</f>
        <v>22879.1193573833</v>
      </c>
      <c r="U1827" s="68" t="n">
        <f aca="false">T1827-S1827</f>
        <v>1357.26348698531</v>
      </c>
      <c r="V1827" s="70" t="n">
        <f aca="false">V1826+F1827</f>
        <v>3.9101</v>
      </c>
      <c r="W1827" s="70" t="n">
        <f aca="false">MAX(W1826,V1827)</f>
        <v>3.97260000000001</v>
      </c>
      <c r="X1827" s="70" t="n">
        <f aca="false">W1827-V1827</f>
        <v>0.0625000000000004</v>
      </c>
      <c r="Y1827" s="70" t="n">
        <f aca="false">Y1826+M1827</f>
        <v>3.43922959067319</v>
      </c>
      <c r="Z1827" s="70" t="n">
        <f aca="false">MAX(Z1826,Y1827)</f>
        <v>3.5127080666161</v>
      </c>
      <c r="AA1827" s="70" t="n">
        <f aca="false">Z1827-Y1827</f>
        <v>0.0734784759429039</v>
      </c>
      <c r="AB1827" s="72" t="n">
        <f aca="false">AB1826*(1+F1827)</f>
        <v>39.5803065672654</v>
      </c>
      <c r="AC1827" s="73" t="n">
        <f aca="false">MAX(AC1826,AB1827)</f>
        <v>42.2083325506033</v>
      </c>
      <c r="AD1827" s="70" t="n">
        <f aca="false">1-AB1827/AC1827</f>
        <v>0.0622632031290781</v>
      </c>
      <c r="AE1827" s="73" t="n">
        <f aca="false">AE1826*(1+M1827)</f>
        <v>24.7369839632322</v>
      </c>
      <c r="AF1827" s="73" t="n">
        <f aca="false">MAX(AF1826,AE1827)</f>
        <v>26.6711420485925</v>
      </c>
      <c r="AG1827" s="70" t="n">
        <f aca="false">1-AE1827/AF1827</f>
        <v>0.0725187576083721</v>
      </c>
      <c r="AH1827" s="74" t="n">
        <f aca="false">IF(R1827&gt;0,AH1826+1,0)</f>
        <v>43</v>
      </c>
      <c r="AI1827" s="74" t="n">
        <f aca="false">IF(U1827&gt;0,AI1826+1,0)</f>
        <v>43</v>
      </c>
      <c r="AJ1827" s="74" t="n">
        <f aca="false">IF(G1827&gt;0,AJ1826+1,0)</f>
        <v>0</v>
      </c>
      <c r="AK1827" s="74" t="n">
        <f aca="false">IF(G1827&lt;=0,AK1826+1,0)</f>
        <v>1</v>
      </c>
      <c r="AL1827" s="74" t="n">
        <f aca="false">IF(K1827&gt;0,AL1826+1,0)</f>
        <v>0</v>
      </c>
      <c r="AM1827" s="74" t="n">
        <f aca="false">IF(K1827&lt;=0,AM1826+1,0)</f>
        <v>1</v>
      </c>
    </row>
    <row r="1828" customFormat="false" ht="15" hidden="false" customHeight="false" outlineLevel="0" collapsed="false">
      <c r="A1828" s="61" t="n">
        <v>1832</v>
      </c>
      <c r="B1828" s="62" t="n">
        <v>44935.5729166667</v>
      </c>
      <c r="C1828" s="63" t="n">
        <f aca="false">YEAR(B1828)</f>
        <v>2023</v>
      </c>
      <c r="D1828" s="32" t="s">
        <v>276</v>
      </c>
      <c r="E1828" s="64" t="n">
        <v>18026.35</v>
      </c>
      <c r="F1828" s="65" t="n">
        <v>-0.0044</v>
      </c>
      <c r="G1828" s="66" t="n">
        <v>-79.31594</v>
      </c>
      <c r="H1828" s="67" t="n">
        <f aca="false">E1828+IF(D1828="Long",1,-1)*G1828</f>
        <v>18105.66594</v>
      </c>
      <c r="I1828" s="68" t="n">
        <f aca="false">Assumptions!$B$58</f>
        <v>5.35750011455817</v>
      </c>
      <c r="J1828" s="68" t="n">
        <f aca="false">INDEX(Yearly!$D$5:$D$22,MATCH(C1828,Yearly!$A$5:$A$22,0))</f>
        <v>0.449580429193692</v>
      </c>
      <c r="K1828" s="68" t="n">
        <f aca="false">G1828-I1828-J1828</f>
        <v>-85.1230205437519</v>
      </c>
      <c r="L1828" s="69" t="n">
        <f aca="false">(I1828+J1828)/Assumptions!$B$8</f>
        <v>0.00025605597012877</v>
      </c>
      <c r="M1828" s="70" t="n">
        <f aca="false">F1828-L1828</f>
        <v>-0.00465605597012877</v>
      </c>
      <c r="N1828" s="71" t="n">
        <f aca="false">G1828*Assumptions!$B$7</f>
        <v>-623819.8681</v>
      </c>
      <c r="O1828" s="71" t="n">
        <f aca="false">K1828*Assumptions!$B$7</f>
        <v>-669492.556576608</v>
      </c>
      <c r="P1828" s="68" t="n">
        <f aca="false">P1827+G1828</f>
        <v>32121.3864</v>
      </c>
      <c r="Q1828" s="68" t="n">
        <f aca="false">MAX(Q1827,P1828)</f>
        <v>33308.98552</v>
      </c>
      <c r="R1828" s="68" t="n">
        <f aca="false">Q1828-P1828</f>
        <v>1187.59911999999</v>
      </c>
      <c r="S1828" s="68" t="n">
        <f aca="false">S1827+K1828</f>
        <v>21436.7328498542</v>
      </c>
      <c r="T1828" s="68" t="n">
        <f aca="false">MAX(T1827,S1828)</f>
        <v>22879.1193573833</v>
      </c>
      <c r="U1828" s="68" t="n">
        <f aca="false">T1828-S1828</f>
        <v>1442.38650752907</v>
      </c>
      <c r="V1828" s="70" t="n">
        <f aca="false">V1827+F1828</f>
        <v>3.9057</v>
      </c>
      <c r="W1828" s="70" t="n">
        <f aca="false">MAX(W1827,V1828)</f>
        <v>3.97260000000001</v>
      </c>
      <c r="X1828" s="70" t="n">
        <f aca="false">W1828-V1828</f>
        <v>0.0669000000000004</v>
      </c>
      <c r="Y1828" s="70" t="n">
        <f aca="false">Y1827+M1828</f>
        <v>3.43457353470307</v>
      </c>
      <c r="Z1828" s="70" t="n">
        <f aca="false">MAX(Z1827,Y1828)</f>
        <v>3.5127080666161</v>
      </c>
      <c r="AA1828" s="70" t="n">
        <f aca="false">Z1828-Y1828</f>
        <v>0.0781345319130327</v>
      </c>
      <c r="AB1828" s="72" t="n">
        <f aca="false">AB1827*(1+F1828)</f>
        <v>39.4061532183694</v>
      </c>
      <c r="AC1828" s="73" t="n">
        <f aca="false">MAX(AC1827,AB1828)</f>
        <v>42.2083325506033</v>
      </c>
      <c r="AD1828" s="70" t="n">
        <f aca="false">1-AB1828/AC1828</f>
        <v>0.0663892450353101</v>
      </c>
      <c r="AE1828" s="73" t="n">
        <f aca="false">AE1827*(1+M1828)</f>
        <v>24.6218071813672</v>
      </c>
      <c r="AF1828" s="73" t="n">
        <f aca="false">MAX(AF1827,AE1828)</f>
        <v>26.6711420485925</v>
      </c>
      <c r="AG1828" s="70" t="n">
        <f aca="false">1-AE1828/AF1828</f>
        <v>0.076837162184192</v>
      </c>
      <c r="AH1828" s="74" t="n">
        <f aca="false">IF(R1828&gt;0,AH1827+1,0)</f>
        <v>44</v>
      </c>
      <c r="AI1828" s="74" t="n">
        <f aca="false">IF(U1828&gt;0,AI1827+1,0)</f>
        <v>44</v>
      </c>
      <c r="AJ1828" s="74" t="n">
        <f aca="false">IF(G1828&gt;0,AJ1827+1,0)</f>
        <v>0</v>
      </c>
      <c r="AK1828" s="74" t="n">
        <f aca="false">IF(G1828&lt;=0,AK1827+1,0)</f>
        <v>2</v>
      </c>
      <c r="AL1828" s="74" t="n">
        <f aca="false">IF(K1828&gt;0,AL1827+1,0)</f>
        <v>0</v>
      </c>
      <c r="AM1828" s="74" t="n">
        <f aca="false">IF(K1828&lt;=0,AM1827+1,0)</f>
        <v>2</v>
      </c>
    </row>
    <row r="1829" customFormat="false" ht="15" hidden="false" customHeight="false" outlineLevel="0" collapsed="false">
      <c r="A1829" s="61" t="n">
        <v>1833</v>
      </c>
      <c r="B1829" s="62" t="n">
        <v>44935.6354166667</v>
      </c>
      <c r="C1829" s="63" t="n">
        <f aca="false">YEAR(B1829)</f>
        <v>2023</v>
      </c>
      <c r="D1829" s="32" t="s">
        <v>277</v>
      </c>
      <c r="E1829" s="64" t="n">
        <v>18106.4</v>
      </c>
      <c r="F1829" s="65" t="n">
        <v>-0.0048</v>
      </c>
      <c r="G1829" s="66" t="n">
        <v>-86.91072</v>
      </c>
      <c r="H1829" s="67" t="n">
        <f aca="false">E1829+IF(D1829="Long",1,-1)*G1829</f>
        <v>18019.48928</v>
      </c>
      <c r="I1829" s="68" t="n">
        <f aca="false">Assumptions!$B$58</f>
        <v>5.35750011455817</v>
      </c>
      <c r="J1829" s="68" t="n">
        <f aca="false">INDEX(Yearly!$D$5:$D$22,MATCH(C1829,Yearly!$A$5:$A$22,0))</f>
        <v>0.449580429193692</v>
      </c>
      <c r="K1829" s="68" t="n">
        <f aca="false">G1829-I1829-J1829</f>
        <v>-92.7178005437519</v>
      </c>
      <c r="L1829" s="69" t="n">
        <f aca="false">(I1829+J1829)/Assumptions!$B$8</f>
        <v>0.00025605597012877</v>
      </c>
      <c r="M1829" s="70" t="n">
        <f aca="false">F1829-L1829</f>
        <v>-0.00505605597012877</v>
      </c>
      <c r="N1829" s="71" t="n">
        <f aca="false">G1829*Assumptions!$B$7</f>
        <v>-683552.8128</v>
      </c>
      <c r="O1829" s="71" t="n">
        <f aca="false">K1829*Assumptions!$B$7</f>
        <v>-729225.501276608</v>
      </c>
      <c r="P1829" s="68" t="n">
        <f aca="false">P1828+G1829</f>
        <v>32034.47568</v>
      </c>
      <c r="Q1829" s="68" t="n">
        <f aca="false">MAX(Q1828,P1829)</f>
        <v>33308.98552</v>
      </c>
      <c r="R1829" s="68" t="n">
        <f aca="false">Q1829-P1829</f>
        <v>1274.50983999999</v>
      </c>
      <c r="S1829" s="68" t="n">
        <f aca="false">S1828+K1829</f>
        <v>21344.0150493105</v>
      </c>
      <c r="T1829" s="68" t="n">
        <f aca="false">MAX(T1828,S1829)</f>
        <v>22879.1193573833</v>
      </c>
      <c r="U1829" s="68" t="n">
        <f aca="false">T1829-S1829</f>
        <v>1535.10430807282</v>
      </c>
      <c r="V1829" s="70" t="n">
        <f aca="false">V1828+F1829</f>
        <v>3.9009</v>
      </c>
      <c r="W1829" s="70" t="n">
        <f aca="false">MAX(W1828,V1829)</f>
        <v>3.97260000000001</v>
      </c>
      <c r="X1829" s="70" t="n">
        <f aca="false">W1829-V1829</f>
        <v>0.0717000000000003</v>
      </c>
      <c r="Y1829" s="70" t="n">
        <f aca="false">Y1828+M1829</f>
        <v>3.42951747873294</v>
      </c>
      <c r="Z1829" s="70" t="n">
        <f aca="false">MAX(Z1828,Y1829)</f>
        <v>3.5127080666161</v>
      </c>
      <c r="AA1829" s="70" t="n">
        <f aca="false">Z1829-Y1829</f>
        <v>0.0831905878831614</v>
      </c>
      <c r="AB1829" s="72" t="n">
        <f aca="false">AB1828*(1+F1829)</f>
        <v>39.2170036829213</v>
      </c>
      <c r="AC1829" s="73" t="n">
        <f aca="false">MAX(AC1828,AB1829)</f>
        <v>42.2083325506033</v>
      </c>
      <c r="AD1829" s="70" t="n">
        <f aca="false">1-AB1829/AC1829</f>
        <v>0.0708705766591405</v>
      </c>
      <c r="AE1829" s="73" t="n">
        <f aca="false">AE1828*(1+M1829)</f>
        <v>24.4973179461725</v>
      </c>
      <c r="AF1829" s="73" t="n">
        <f aca="false">MAX(AF1828,AE1829)</f>
        <v>26.6711420485925</v>
      </c>
      <c r="AG1829" s="70" t="n">
        <f aca="false">1-AE1829/AF1829</f>
        <v>0.0815047251617317</v>
      </c>
      <c r="AH1829" s="74" t="n">
        <f aca="false">IF(R1829&gt;0,AH1828+1,0)</f>
        <v>45</v>
      </c>
      <c r="AI1829" s="74" t="n">
        <f aca="false">IF(U1829&gt;0,AI1828+1,0)</f>
        <v>45</v>
      </c>
      <c r="AJ1829" s="74" t="n">
        <f aca="false">IF(G1829&gt;0,AJ1828+1,0)</f>
        <v>0</v>
      </c>
      <c r="AK1829" s="74" t="n">
        <f aca="false">IF(G1829&lt;=0,AK1828+1,0)</f>
        <v>3</v>
      </c>
      <c r="AL1829" s="74" t="n">
        <f aca="false">IF(K1829&gt;0,AL1828+1,0)</f>
        <v>0</v>
      </c>
      <c r="AM1829" s="74" t="n">
        <f aca="false">IF(K1829&lt;=0,AM1828+1,0)</f>
        <v>3</v>
      </c>
    </row>
    <row r="1830" customFormat="false" ht="15" hidden="false" customHeight="false" outlineLevel="0" collapsed="false">
      <c r="A1830" s="61" t="n">
        <v>1834</v>
      </c>
      <c r="B1830" s="62" t="n">
        <v>44936.40625</v>
      </c>
      <c r="C1830" s="63" t="n">
        <f aca="false">YEAR(B1830)</f>
        <v>2023</v>
      </c>
      <c r="D1830" s="32" t="s">
        <v>276</v>
      </c>
      <c r="E1830" s="64" t="n">
        <v>18018.65</v>
      </c>
      <c r="F1830" s="65" t="n">
        <v>0.003</v>
      </c>
      <c r="G1830" s="66" t="n">
        <v>54.05595</v>
      </c>
      <c r="H1830" s="67" t="n">
        <f aca="false">E1830+IF(D1830="Long",1,-1)*G1830</f>
        <v>17964.59405</v>
      </c>
      <c r="I1830" s="68" t="n">
        <f aca="false">Assumptions!$B$58</f>
        <v>5.35750011455817</v>
      </c>
      <c r="J1830" s="68" t="n">
        <f aca="false">INDEX(Yearly!$D$5:$D$22,MATCH(C1830,Yearly!$A$5:$A$22,0))</f>
        <v>0.449580429193692</v>
      </c>
      <c r="K1830" s="68" t="n">
        <f aca="false">G1830-I1830-J1830</f>
        <v>48.2488694562481</v>
      </c>
      <c r="L1830" s="69" t="n">
        <f aca="false">(I1830+J1830)/Assumptions!$B$8</f>
        <v>0.00025605597012877</v>
      </c>
      <c r="M1830" s="70" t="n">
        <f aca="false">F1830-L1830</f>
        <v>0.00274394402987123</v>
      </c>
      <c r="N1830" s="71" t="n">
        <f aca="false">G1830*Assumptions!$B$7</f>
        <v>425150.04675</v>
      </c>
      <c r="O1830" s="71" t="n">
        <f aca="false">K1830*Assumptions!$B$7</f>
        <v>379477.358273392</v>
      </c>
      <c r="P1830" s="68" t="n">
        <f aca="false">P1829+G1830</f>
        <v>32088.53163</v>
      </c>
      <c r="Q1830" s="68" t="n">
        <f aca="false">MAX(Q1829,P1830)</f>
        <v>33308.98552</v>
      </c>
      <c r="R1830" s="68" t="n">
        <f aca="false">Q1830-P1830</f>
        <v>1220.45388999999</v>
      </c>
      <c r="S1830" s="68" t="n">
        <f aca="false">S1829+K1830</f>
        <v>21392.2639187667</v>
      </c>
      <c r="T1830" s="68" t="n">
        <f aca="false">MAX(T1829,S1830)</f>
        <v>22879.1193573833</v>
      </c>
      <c r="U1830" s="68" t="n">
        <f aca="false">T1830-S1830</f>
        <v>1486.85543861657</v>
      </c>
      <c r="V1830" s="70" t="n">
        <f aca="false">V1829+F1830</f>
        <v>3.9039</v>
      </c>
      <c r="W1830" s="70" t="n">
        <f aca="false">MAX(W1829,V1830)</f>
        <v>3.97260000000001</v>
      </c>
      <c r="X1830" s="70" t="n">
        <f aca="false">W1830-V1830</f>
        <v>0.0687000000000002</v>
      </c>
      <c r="Y1830" s="70" t="n">
        <f aca="false">Y1829+M1830</f>
        <v>3.43226142276281</v>
      </c>
      <c r="Z1830" s="70" t="n">
        <f aca="false">MAX(Z1829,Y1830)</f>
        <v>3.5127080666161</v>
      </c>
      <c r="AA1830" s="70" t="n">
        <f aca="false">Z1830-Y1830</f>
        <v>0.08044664385329</v>
      </c>
      <c r="AB1830" s="72" t="n">
        <f aca="false">AB1829*(1+F1830)</f>
        <v>39.33465469397</v>
      </c>
      <c r="AC1830" s="73" t="n">
        <f aca="false">MAX(AC1829,AB1830)</f>
        <v>42.2083325506033</v>
      </c>
      <c r="AD1830" s="70" t="n">
        <f aca="false">1-AB1830/AC1830</f>
        <v>0.0680831883891182</v>
      </c>
      <c r="AE1830" s="73" t="n">
        <f aca="false">AE1829*(1+M1830)</f>
        <v>24.5645372154987</v>
      </c>
      <c r="AF1830" s="73" t="n">
        <f aca="false">MAX(AF1829,AE1830)</f>
        <v>26.6711420485925</v>
      </c>
      <c r="AG1830" s="70" t="n">
        <f aca="false">1-AE1830/AF1830</f>
        <v>0.0789844255358743</v>
      </c>
      <c r="AH1830" s="74" t="n">
        <f aca="false">IF(R1830&gt;0,AH1829+1,0)</f>
        <v>46</v>
      </c>
      <c r="AI1830" s="74" t="n">
        <f aca="false">IF(U1830&gt;0,AI1829+1,0)</f>
        <v>46</v>
      </c>
      <c r="AJ1830" s="74" t="n">
        <f aca="false">IF(G1830&gt;0,AJ1829+1,0)</f>
        <v>1</v>
      </c>
      <c r="AK1830" s="74" t="n">
        <f aca="false">IF(G1830&lt;=0,AK1829+1,0)</f>
        <v>0</v>
      </c>
      <c r="AL1830" s="74" t="n">
        <f aca="false">IF(K1830&gt;0,AL1829+1,0)</f>
        <v>1</v>
      </c>
      <c r="AM1830" s="74" t="n">
        <f aca="false">IF(K1830&lt;=0,AM1829+1,0)</f>
        <v>0</v>
      </c>
    </row>
    <row r="1831" customFormat="false" ht="15" hidden="false" customHeight="false" outlineLevel="0" collapsed="false">
      <c r="A1831" s="61" t="n">
        <v>1835</v>
      </c>
      <c r="B1831" s="62" t="n">
        <v>44939.5520833333</v>
      </c>
      <c r="C1831" s="63" t="n">
        <f aca="false">YEAR(B1831)</f>
        <v>2023</v>
      </c>
      <c r="D1831" s="32" t="s">
        <v>277</v>
      </c>
      <c r="E1831" s="64" t="n">
        <v>17965.4</v>
      </c>
      <c r="F1831" s="65" t="n">
        <v>-0.0028</v>
      </c>
      <c r="G1831" s="66" t="n">
        <v>-50.30312</v>
      </c>
      <c r="H1831" s="67" t="n">
        <f aca="false">E1831+IF(D1831="Long",1,-1)*G1831</f>
        <v>17915.09688</v>
      </c>
      <c r="I1831" s="68" t="n">
        <f aca="false">Assumptions!$B$58</f>
        <v>5.35750011455817</v>
      </c>
      <c r="J1831" s="68" t="n">
        <f aca="false">INDEX(Yearly!$D$5:$D$22,MATCH(C1831,Yearly!$A$5:$A$22,0))</f>
        <v>0.449580429193692</v>
      </c>
      <c r="K1831" s="68" t="n">
        <f aca="false">G1831-I1831-J1831</f>
        <v>-56.1102005437519</v>
      </c>
      <c r="L1831" s="69" t="n">
        <f aca="false">(I1831+J1831)/Assumptions!$B$8</f>
        <v>0.00025605597012877</v>
      </c>
      <c r="M1831" s="70" t="n">
        <f aca="false">F1831-L1831</f>
        <v>-0.00305605597012877</v>
      </c>
      <c r="N1831" s="71" t="n">
        <f aca="false">G1831*Assumptions!$B$7</f>
        <v>-395634.0388</v>
      </c>
      <c r="O1831" s="71" t="n">
        <f aca="false">K1831*Assumptions!$B$7</f>
        <v>-441306.727276608</v>
      </c>
      <c r="P1831" s="68" t="n">
        <f aca="false">P1830+G1831</f>
        <v>32038.22851</v>
      </c>
      <c r="Q1831" s="68" t="n">
        <f aca="false">MAX(Q1830,P1831)</f>
        <v>33308.98552</v>
      </c>
      <c r="R1831" s="68" t="n">
        <f aca="false">Q1831-P1831</f>
        <v>1270.75700999999</v>
      </c>
      <c r="S1831" s="68" t="n">
        <f aca="false">S1830+K1831</f>
        <v>21336.153718223</v>
      </c>
      <c r="T1831" s="68" t="n">
        <f aca="false">MAX(T1830,S1831)</f>
        <v>22879.1193573833</v>
      </c>
      <c r="U1831" s="68" t="n">
        <f aca="false">T1831-S1831</f>
        <v>1542.96563916032</v>
      </c>
      <c r="V1831" s="70" t="n">
        <f aca="false">V1830+F1831</f>
        <v>3.9011</v>
      </c>
      <c r="W1831" s="70" t="n">
        <f aca="false">MAX(W1830,V1831)</f>
        <v>3.97260000000001</v>
      </c>
      <c r="X1831" s="70" t="n">
        <f aca="false">W1831-V1831</f>
        <v>0.0715000000000003</v>
      </c>
      <c r="Y1831" s="70" t="n">
        <f aca="false">Y1830+M1831</f>
        <v>3.42920536679268</v>
      </c>
      <c r="Z1831" s="70" t="n">
        <f aca="false">MAX(Z1830,Y1831)</f>
        <v>3.5127080666161</v>
      </c>
      <c r="AA1831" s="70" t="n">
        <f aca="false">Z1831-Y1831</f>
        <v>0.083502699823419</v>
      </c>
      <c r="AB1831" s="72" t="n">
        <f aca="false">AB1830*(1+F1831)</f>
        <v>39.2245176608269</v>
      </c>
      <c r="AC1831" s="73" t="n">
        <f aca="false">MAX(AC1830,AB1831)</f>
        <v>42.2083325506033</v>
      </c>
      <c r="AD1831" s="70" t="n">
        <f aca="false">1-AB1831/AC1831</f>
        <v>0.0706925554616287</v>
      </c>
      <c r="AE1831" s="73" t="n">
        <f aca="false">AE1830*(1+M1831)</f>
        <v>24.4894666148879</v>
      </c>
      <c r="AF1831" s="73" t="n">
        <f aca="false">MAX(AF1830,AE1831)</f>
        <v>26.6711420485925</v>
      </c>
      <c r="AG1831" s="70" t="n">
        <f aca="false">1-AE1831/AF1831</f>
        <v>0.0817991006807969</v>
      </c>
      <c r="AH1831" s="74" t="n">
        <f aca="false">IF(R1831&gt;0,AH1830+1,0)</f>
        <v>47</v>
      </c>
      <c r="AI1831" s="74" t="n">
        <f aca="false">IF(U1831&gt;0,AI1830+1,0)</f>
        <v>47</v>
      </c>
      <c r="AJ1831" s="74" t="n">
        <f aca="false">IF(G1831&gt;0,AJ1830+1,0)</f>
        <v>0</v>
      </c>
      <c r="AK1831" s="74" t="n">
        <f aca="false">IF(G1831&lt;=0,AK1830+1,0)</f>
        <v>1</v>
      </c>
      <c r="AL1831" s="74" t="n">
        <f aca="false">IF(K1831&gt;0,AL1830+1,0)</f>
        <v>0</v>
      </c>
      <c r="AM1831" s="74" t="n">
        <f aca="false">IF(K1831&lt;=0,AM1830+1,0)</f>
        <v>1</v>
      </c>
    </row>
    <row r="1832" customFormat="false" ht="15" hidden="false" customHeight="false" outlineLevel="0" collapsed="false">
      <c r="A1832" s="61" t="n">
        <v>1836</v>
      </c>
      <c r="B1832" s="62" t="n">
        <v>44942.5104166667</v>
      </c>
      <c r="C1832" s="63" t="n">
        <f aca="false">YEAR(B1832)</f>
        <v>2023</v>
      </c>
      <c r="D1832" s="32" t="s">
        <v>276</v>
      </c>
      <c r="E1832" s="64" t="n">
        <v>17914.45</v>
      </c>
      <c r="F1832" s="65" t="n">
        <v>-0.0027</v>
      </c>
      <c r="G1832" s="66" t="n">
        <v>-48.369015</v>
      </c>
      <c r="H1832" s="67" t="n">
        <f aca="false">E1832+IF(D1832="Long",1,-1)*G1832</f>
        <v>17962.819015</v>
      </c>
      <c r="I1832" s="68" t="n">
        <f aca="false">Assumptions!$B$58</f>
        <v>5.35750011455817</v>
      </c>
      <c r="J1832" s="68" t="n">
        <f aca="false">INDEX(Yearly!$D$5:$D$22,MATCH(C1832,Yearly!$A$5:$A$22,0))</f>
        <v>0.449580429193692</v>
      </c>
      <c r="K1832" s="68" t="n">
        <f aca="false">G1832-I1832-J1832</f>
        <v>-54.1760955437519</v>
      </c>
      <c r="L1832" s="69" t="n">
        <f aca="false">(I1832+J1832)/Assumptions!$B$8</f>
        <v>0.00025605597012877</v>
      </c>
      <c r="M1832" s="70" t="n">
        <f aca="false">F1832-L1832</f>
        <v>-0.00295605597012877</v>
      </c>
      <c r="N1832" s="71" t="n">
        <f aca="false">G1832*Assumptions!$B$7</f>
        <v>-380422.302975</v>
      </c>
      <c r="O1832" s="71" t="n">
        <f aca="false">K1832*Assumptions!$B$7</f>
        <v>-426094.991451608</v>
      </c>
      <c r="P1832" s="68" t="n">
        <f aca="false">P1831+G1832</f>
        <v>31989.859495</v>
      </c>
      <c r="Q1832" s="68" t="n">
        <f aca="false">MAX(Q1831,P1832)</f>
        <v>33308.98552</v>
      </c>
      <c r="R1832" s="68" t="n">
        <f aca="false">Q1832-P1832</f>
        <v>1319.12602499999</v>
      </c>
      <c r="S1832" s="68" t="n">
        <f aca="false">S1831+K1832</f>
        <v>21281.9776226792</v>
      </c>
      <c r="T1832" s="68" t="n">
        <f aca="false">MAX(T1831,S1832)</f>
        <v>22879.1193573833</v>
      </c>
      <c r="U1832" s="68" t="n">
        <f aca="false">T1832-S1832</f>
        <v>1597.14173470408</v>
      </c>
      <c r="V1832" s="70" t="n">
        <f aca="false">V1831+F1832</f>
        <v>3.8984</v>
      </c>
      <c r="W1832" s="70" t="n">
        <f aca="false">MAX(W1831,V1832)</f>
        <v>3.97260000000001</v>
      </c>
      <c r="X1832" s="70" t="n">
        <f aca="false">W1832-V1832</f>
        <v>0.0742000000000003</v>
      </c>
      <c r="Y1832" s="70" t="n">
        <f aca="false">Y1831+M1832</f>
        <v>3.42624931082255</v>
      </c>
      <c r="Z1832" s="70" t="n">
        <f aca="false">MAX(Z1831,Y1832)</f>
        <v>3.5127080666161</v>
      </c>
      <c r="AA1832" s="70" t="n">
        <f aca="false">Z1832-Y1832</f>
        <v>0.0864587557935477</v>
      </c>
      <c r="AB1832" s="72" t="n">
        <f aca="false">AB1831*(1+F1832)</f>
        <v>39.1186114631427</v>
      </c>
      <c r="AC1832" s="73" t="n">
        <f aca="false">MAX(AC1831,AB1832)</f>
        <v>42.2083325506033</v>
      </c>
      <c r="AD1832" s="70" t="n">
        <f aca="false">1-AB1832/AC1832</f>
        <v>0.0732016855618823</v>
      </c>
      <c r="AE1832" s="73" t="n">
        <f aca="false">AE1831*(1+M1832)</f>
        <v>24.4170743808957</v>
      </c>
      <c r="AF1832" s="73" t="n">
        <f aca="false">MAX(AF1831,AE1832)</f>
        <v>26.6711420485925</v>
      </c>
      <c r="AG1832" s="70" t="n">
        <f aca="false">1-AE1832/AF1832</f>
        <v>0.0845133539310071</v>
      </c>
      <c r="AH1832" s="74" t="n">
        <f aca="false">IF(R1832&gt;0,AH1831+1,0)</f>
        <v>48</v>
      </c>
      <c r="AI1832" s="74" t="n">
        <f aca="false">IF(U1832&gt;0,AI1831+1,0)</f>
        <v>48</v>
      </c>
      <c r="AJ1832" s="74" t="n">
        <f aca="false">IF(G1832&gt;0,AJ1831+1,0)</f>
        <v>0</v>
      </c>
      <c r="AK1832" s="74" t="n">
        <f aca="false">IF(G1832&lt;=0,AK1831+1,0)</f>
        <v>2</v>
      </c>
      <c r="AL1832" s="74" t="n">
        <f aca="false">IF(K1832&gt;0,AL1831+1,0)</f>
        <v>0</v>
      </c>
      <c r="AM1832" s="74" t="n">
        <f aca="false">IF(K1832&lt;=0,AM1831+1,0)</f>
        <v>2</v>
      </c>
    </row>
    <row r="1833" customFormat="false" ht="15" hidden="false" customHeight="false" outlineLevel="0" collapsed="false">
      <c r="A1833" s="61" t="n">
        <v>1837</v>
      </c>
      <c r="B1833" s="62" t="n">
        <v>44943.40625</v>
      </c>
      <c r="C1833" s="63" t="n">
        <f aca="false">YEAR(B1833)</f>
        <v>2023</v>
      </c>
      <c r="D1833" s="32" t="s">
        <v>277</v>
      </c>
      <c r="E1833" s="64" t="n">
        <v>17963.4</v>
      </c>
      <c r="F1833" s="65" t="n">
        <v>0.0054</v>
      </c>
      <c r="G1833" s="66" t="n">
        <v>97.00236</v>
      </c>
      <c r="H1833" s="67" t="n">
        <f aca="false">E1833+IF(D1833="Long",1,-1)*G1833</f>
        <v>18060.40236</v>
      </c>
      <c r="I1833" s="68" t="n">
        <f aca="false">Assumptions!$B$58</f>
        <v>5.35750011455817</v>
      </c>
      <c r="J1833" s="68" t="n">
        <f aca="false">INDEX(Yearly!$D$5:$D$22,MATCH(C1833,Yearly!$A$5:$A$22,0))</f>
        <v>0.449580429193692</v>
      </c>
      <c r="K1833" s="68" t="n">
        <f aca="false">G1833-I1833-J1833</f>
        <v>91.1952794562481</v>
      </c>
      <c r="L1833" s="69" t="n">
        <f aca="false">(I1833+J1833)/Assumptions!$B$8</f>
        <v>0.00025605597012877</v>
      </c>
      <c r="M1833" s="70" t="n">
        <f aca="false">F1833-L1833</f>
        <v>0.00514394402987123</v>
      </c>
      <c r="N1833" s="71" t="n">
        <f aca="false">G1833*Assumptions!$B$7</f>
        <v>762923.5614</v>
      </c>
      <c r="O1833" s="71" t="n">
        <f aca="false">K1833*Assumptions!$B$7</f>
        <v>717250.872923392</v>
      </c>
      <c r="P1833" s="68" t="n">
        <f aca="false">P1832+G1833</f>
        <v>32086.861855</v>
      </c>
      <c r="Q1833" s="68" t="n">
        <f aca="false">MAX(Q1832,P1833)</f>
        <v>33308.98552</v>
      </c>
      <c r="R1833" s="68" t="n">
        <f aca="false">Q1833-P1833</f>
        <v>1222.12366499999</v>
      </c>
      <c r="S1833" s="68" t="n">
        <f aca="false">S1832+K1833</f>
        <v>21373.1729021355</v>
      </c>
      <c r="T1833" s="68" t="n">
        <f aca="false">MAX(T1832,S1833)</f>
        <v>22879.1193573833</v>
      </c>
      <c r="U1833" s="68" t="n">
        <f aca="false">T1833-S1833</f>
        <v>1505.94645524783</v>
      </c>
      <c r="V1833" s="70" t="n">
        <f aca="false">V1832+F1833</f>
        <v>3.9038</v>
      </c>
      <c r="W1833" s="70" t="n">
        <f aca="false">MAX(W1832,V1833)</f>
        <v>3.97260000000001</v>
      </c>
      <c r="X1833" s="70" t="n">
        <f aca="false">W1833-V1833</f>
        <v>0.0688000000000004</v>
      </c>
      <c r="Y1833" s="70" t="n">
        <f aca="false">Y1832+M1833</f>
        <v>3.43139325485242</v>
      </c>
      <c r="Z1833" s="70" t="n">
        <f aca="false">MAX(Z1832,Y1833)</f>
        <v>3.5127080666161</v>
      </c>
      <c r="AA1833" s="70" t="n">
        <f aca="false">Z1833-Y1833</f>
        <v>0.0813148117636766</v>
      </c>
      <c r="AB1833" s="72" t="n">
        <f aca="false">AB1832*(1+F1833)</f>
        <v>39.3298519650436</v>
      </c>
      <c r="AC1833" s="73" t="n">
        <f aca="false">MAX(AC1832,AB1833)</f>
        <v>42.2083325506033</v>
      </c>
      <c r="AD1833" s="70" t="n">
        <f aca="false">1-AB1833/AC1833</f>
        <v>0.0681969746639164</v>
      </c>
      <c r="AE1833" s="73" t="n">
        <f aca="false">AE1832*(1+M1833)</f>
        <v>24.5426744448842</v>
      </c>
      <c r="AF1833" s="73" t="n">
        <f aca="false">MAX(AF1832,AE1833)</f>
        <v>26.6711420485925</v>
      </c>
      <c r="AG1833" s="70" t="n">
        <f aca="false">1-AE1833/AF1833</f>
        <v>0.0798041418635336</v>
      </c>
      <c r="AH1833" s="74" t="n">
        <f aca="false">IF(R1833&gt;0,AH1832+1,0)</f>
        <v>49</v>
      </c>
      <c r="AI1833" s="74" t="n">
        <f aca="false">IF(U1833&gt;0,AI1832+1,0)</f>
        <v>49</v>
      </c>
      <c r="AJ1833" s="74" t="n">
        <f aca="false">IF(G1833&gt;0,AJ1832+1,0)</f>
        <v>1</v>
      </c>
      <c r="AK1833" s="74" t="n">
        <f aca="false">IF(G1833&lt;=0,AK1832+1,0)</f>
        <v>0</v>
      </c>
      <c r="AL1833" s="74" t="n">
        <f aca="false">IF(K1833&gt;0,AL1832+1,0)</f>
        <v>1</v>
      </c>
      <c r="AM1833" s="74" t="n">
        <f aca="false">IF(K1833&lt;=0,AM1832+1,0)</f>
        <v>0</v>
      </c>
    </row>
    <row r="1834" customFormat="false" ht="15" hidden="false" customHeight="false" outlineLevel="0" collapsed="false">
      <c r="A1834" s="61" t="n">
        <v>1838</v>
      </c>
      <c r="B1834" s="62" t="n">
        <v>44946.59375</v>
      </c>
      <c r="C1834" s="63" t="n">
        <f aca="false">YEAR(B1834)</f>
        <v>2023</v>
      </c>
      <c r="D1834" s="32" t="s">
        <v>276</v>
      </c>
      <c r="E1834" s="64" t="n">
        <v>18060.25</v>
      </c>
      <c r="F1834" s="65" t="n">
        <v>-0.0037</v>
      </c>
      <c r="G1834" s="66" t="n">
        <v>-66.822925</v>
      </c>
      <c r="H1834" s="67" t="n">
        <f aca="false">E1834+IF(D1834="Long",1,-1)*G1834</f>
        <v>18127.072925</v>
      </c>
      <c r="I1834" s="68" t="n">
        <f aca="false">Assumptions!$B$58</f>
        <v>5.35750011455817</v>
      </c>
      <c r="J1834" s="68" t="n">
        <f aca="false">INDEX(Yearly!$D$5:$D$22,MATCH(C1834,Yearly!$A$5:$A$22,0))</f>
        <v>0.449580429193692</v>
      </c>
      <c r="K1834" s="68" t="n">
        <f aca="false">G1834-I1834-J1834</f>
        <v>-72.6300055437519</v>
      </c>
      <c r="L1834" s="69" t="n">
        <f aca="false">(I1834+J1834)/Assumptions!$B$8</f>
        <v>0.00025605597012877</v>
      </c>
      <c r="M1834" s="70" t="n">
        <f aca="false">F1834-L1834</f>
        <v>-0.00395605597012877</v>
      </c>
      <c r="N1834" s="71" t="n">
        <f aca="false">G1834*Assumptions!$B$7</f>
        <v>-525562.305125</v>
      </c>
      <c r="O1834" s="71" t="n">
        <f aca="false">K1834*Assumptions!$B$7</f>
        <v>-571234.993601608</v>
      </c>
      <c r="P1834" s="68" t="n">
        <f aca="false">P1833+G1834</f>
        <v>32020.03893</v>
      </c>
      <c r="Q1834" s="68" t="n">
        <f aca="false">MAX(Q1833,P1834)</f>
        <v>33308.98552</v>
      </c>
      <c r="R1834" s="68" t="n">
        <f aca="false">Q1834-P1834</f>
        <v>1288.94658999999</v>
      </c>
      <c r="S1834" s="68" t="n">
        <f aca="false">S1833+K1834</f>
        <v>21300.5428965917</v>
      </c>
      <c r="T1834" s="68" t="n">
        <f aca="false">MAX(T1833,S1834)</f>
        <v>22879.1193573833</v>
      </c>
      <c r="U1834" s="68" t="n">
        <f aca="false">T1834-S1834</f>
        <v>1578.57646079158</v>
      </c>
      <c r="V1834" s="70" t="n">
        <f aca="false">V1833+F1834</f>
        <v>3.9001</v>
      </c>
      <c r="W1834" s="70" t="n">
        <f aca="false">MAX(W1833,V1834)</f>
        <v>3.97260000000001</v>
      </c>
      <c r="X1834" s="70" t="n">
        <f aca="false">W1834-V1834</f>
        <v>0.0725000000000002</v>
      </c>
      <c r="Y1834" s="70" t="n">
        <f aca="false">Y1833+M1834</f>
        <v>3.42743719888229</v>
      </c>
      <c r="Z1834" s="70" t="n">
        <f aca="false">MAX(Z1833,Y1834)</f>
        <v>3.5127080666161</v>
      </c>
      <c r="AA1834" s="70" t="n">
        <f aca="false">Z1834-Y1834</f>
        <v>0.0852708677338052</v>
      </c>
      <c r="AB1834" s="72" t="n">
        <f aca="false">AB1833*(1+F1834)</f>
        <v>39.184331512773</v>
      </c>
      <c r="AC1834" s="73" t="n">
        <f aca="false">MAX(AC1833,AB1834)</f>
        <v>42.2083325506033</v>
      </c>
      <c r="AD1834" s="70" t="n">
        <f aca="false">1-AB1834/AC1834</f>
        <v>0.0716446458576598</v>
      </c>
      <c r="AE1834" s="73" t="n">
        <f aca="false">AE1833*(1+M1834)</f>
        <v>24.4455822511236</v>
      </c>
      <c r="AF1834" s="73" t="n">
        <f aca="false">MAX(AF1833,AE1834)</f>
        <v>26.6711420485925</v>
      </c>
      <c r="AG1834" s="70" t="n">
        <f aca="false">1-AE1834/AF1834</f>
        <v>0.0834444881818022</v>
      </c>
      <c r="AH1834" s="74" t="n">
        <f aca="false">IF(R1834&gt;0,AH1833+1,0)</f>
        <v>50</v>
      </c>
      <c r="AI1834" s="74" t="n">
        <f aca="false">IF(U1834&gt;0,AI1833+1,0)</f>
        <v>50</v>
      </c>
      <c r="AJ1834" s="74" t="n">
        <f aca="false">IF(G1834&gt;0,AJ1833+1,0)</f>
        <v>0</v>
      </c>
      <c r="AK1834" s="74" t="n">
        <f aca="false">IF(G1834&lt;=0,AK1833+1,0)</f>
        <v>1</v>
      </c>
      <c r="AL1834" s="74" t="n">
        <f aca="false">IF(K1834&gt;0,AL1833+1,0)</f>
        <v>0</v>
      </c>
      <c r="AM1834" s="74" t="n">
        <f aca="false">IF(K1834&lt;=0,AM1833+1,0)</f>
        <v>1</v>
      </c>
    </row>
    <row r="1835" customFormat="false" ht="15" hidden="false" customHeight="false" outlineLevel="0" collapsed="false">
      <c r="A1835" s="61" t="n">
        <v>1839</v>
      </c>
      <c r="B1835" s="62" t="n">
        <v>44949.40625</v>
      </c>
      <c r="C1835" s="63" t="n">
        <f aca="false">YEAR(B1835)</f>
        <v>2023</v>
      </c>
      <c r="D1835" s="32" t="s">
        <v>277</v>
      </c>
      <c r="E1835" s="64" t="n">
        <v>18126.5</v>
      </c>
      <c r="F1835" s="65" t="n">
        <v>-0.006</v>
      </c>
      <c r="G1835" s="66" t="n">
        <v>-108.759</v>
      </c>
      <c r="H1835" s="67" t="n">
        <f aca="false">E1835+IF(D1835="Long",1,-1)*G1835</f>
        <v>18017.741</v>
      </c>
      <c r="I1835" s="68" t="n">
        <f aca="false">Assumptions!$B$58</f>
        <v>5.35750011455817</v>
      </c>
      <c r="J1835" s="68" t="n">
        <f aca="false">INDEX(Yearly!$D$5:$D$22,MATCH(C1835,Yearly!$A$5:$A$22,0))</f>
        <v>0.449580429193692</v>
      </c>
      <c r="K1835" s="68" t="n">
        <f aca="false">G1835-I1835-J1835</f>
        <v>-114.566080543752</v>
      </c>
      <c r="L1835" s="69" t="n">
        <f aca="false">(I1835+J1835)/Assumptions!$B$8</f>
        <v>0.00025605597012877</v>
      </c>
      <c r="M1835" s="70" t="n">
        <f aca="false">F1835-L1835</f>
        <v>-0.00625605597012877</v>
      </c>
      <c r="N1835" s="71" t="n">
        <f aca="false">G1835*Assumptions!$B$7</f>
        <v>-855389.535</v>
      </c>
      <c r="O1835" s="71" t="n">
        <f aca="false">K1835*Assumptions!$B$7</f>
        <v>-901062.223476608</v>
      </c>
      <c r="P1835" s="68" t="n">
        <f aca="false">P1834+G1835</f>
        <v>31911.27993</v>
      </c>
      <c r="Q1835" s="68" t="n">
        <f aca="false">MAX(Q1834,P1835)</f>
        <v>33308.98552</v>
      </c>
      <c r="R1835" s="68" t="n">
        <f aca="false">Q1835-P1835</f>
        <v>1397.70558999999</v>
      </c>
      <c r="S1835" s="68" t="n">
        <f aca="false">S1834+K1835</f>
        <v>21185.976816048</v>
      </c>
      <c r="T1835" s="68" t="n">
        <f aca="false">MAX(T1834,S1835)</f>
        <v>22879.1193573833</v>
      </c>
      <c r="U1835" s="68" t="n">
        <f aca="false">T1835-S1835</f>
        <v>1693.14254133533</v>
      </c>
      <c r="V1835" s="70" t="n">
        <f aca="false">V1834+F1835</f>
        <v>3.89410000000001</v>
      </c>
      <c r="W1835" s="70" t="n">
        <f aca="false">MAX(W1834,V1835)</f>
        <v>3.97260000000001</v>
      </c>
      <c r="X1835" s="70" t="n">
        <f aca="false">W1835-V1835</f>
        <v>0.0785</v>
      </c>
      <c r="Y1835" s="70" t="n">
        <f aca="false">Y1834+M1835</f>
        <v>3.42118114291216</v>
      </c>
      <c r="Z1835" s="70" t="n">
        <f aca="false">MAX(Z1834,Y1835)</f>
        <v>3.5127080666161</v>
      </c>
      <c r="AA1835" s="70" t="n">
        <f aca="false">Z1835-Y1835</f>
        <v>0.0915269237039338</v>
      </c>
      <c r="AB1835" s="72" t="n">
        <f aca="false">AB1834*(1+F1835)</f>
        <v>38.9492255236963</v>
      </c>
      <c r="AC1835" s="73" t="n">
        <f aca="false">MAX(AC1834,AB1835)</f>
        <v>42.2083325506033</v>
      </c>
      <c r="AD1835" s="70" t="n">
        <f aca="false">1-AB1835/AC1835</f>
        <v>0.0772147779825139</v>
      </c>
      <c r="AE1835" s="73" t="n">
        <f aca="false">AE1834*(1+M1835)</f>
        <v>24.2926493203382</v>
      </c>
      <c r="AF1835" s="73" t="n">
        <f aca="false">MAX(AF1834,AE1835)</f>
        <v>26.6711420485925</v>
      </c>
      <c r="AG1835" s="70" t="n">
        <f aca="false">1-AE1835/AF1835</f>
        <v>0.0891785107634668</v>
      </c>
      <c r="AH1835" s="74" t="n">
        <f aca="false">IF(R1835&gt;0,AH1834+1,0)</f>
        <v>51</v>
      </c>
      <c r="AI1835" s="74" t="n">
        <f aca="false">IF(U1835&gt;0,AI1834+1,0)</f>
        <v>51</v>
      </c>
      <c r="AJ1835" s="74" t="n">
        <f aca="false">IF(G1835&gt;0,AJ1834+1,0)</f>
        <v>0</v>
      </c>
      <c r="AK1835" s="74" t="n">
        <f aca="false">IF(G1835&lt;=0,AK1834+1,0)</f>
        <v>2</v>
      </c>
      <c r="AL1835" s="74" t="n">
        <f aca="false">IF(K1835&gt;0,AL1834+1,0)</f>
        <v>0</v>
      </c>
      <c r="AM1835" s="74" t="n">
        <f aca="false">IF(K1835&lt;=0,AM1834+1,0)</f>
        <v>2</v>
      </c>
    </row>
    <row r="1836" customFormat="false" ht="15" hidden="false" customHeight="false" outlineLevel="0" collapsed="false">
      <c r="A1836" s="61" t="n">
        <v>1840</v>
      </c>
      <c r="B1836" s="62" t="n">
        <v>44951.40625</v>
      </c>
      <c r="C1836" s="63" t="n">
        <f aca="false">YEAR(B1836)</f>
        <v>2023</v>
      </c>
      <c r="D1836" s="32" t="s">
        <v>276</v>
      </c>
      <c r="E1836" s="64" t="n">
        <v>18017</v>
      </c>
      <c r="F1836" s="65" t="n">
        <v>0.0137</v>
      </c>
      <c r="G1836" s="66" t="n">
        <v>246.8329</v>
      </c>
      <c r="H1836" s="67" t="n">
        <f aca="false">E1836+IF(D1836="Long",1,-1)*G1836</f>
        <v>17770.1671</v>
      </c>
      <c r="I1836" s="68" t="n">
        <f aca="false">Assumptions!$B$58</f>
        <v>5.35750011455817</v>
      </c>
      <c r="J1836" s="68" t="n">
        <f aca="false">INDEX(Yearly!$D$5:$D$22,MATCH(C1836,Yearly!$A$5:$A$22,0))</f>
        <v>0.449580429193692</v>
      </c>
      <c r="K1836" s="68" t="n">
        <f aca="false">G1836-I1836-J1836</f>
        <v>241.025819456248</v>
      </c>
      <c r="L1836" s="69" t="n">
        <f aca="false">(I1836+J1836)/Assumptions!$B$8</f>
        <v>0.00025605597012877</v>
      </c>
      <c r="M1836" s="70" t="n">
        <f aca="false">F1836-L1836</f>
        <v>0.0134439440298712</v>
      </c>
      <c r="N1836" s="71" t="n">
        <f aca="false">G1836*Assumptions!$B$7</f>
        <v>1941340.7585</v>
      </c>
      <c r="O1836" s="71" t="n">
        <f aca="false">K1836*Assumptions!$B$7</f>
        <v>1895668.07002339</v>
      </c>
      <c r="P1836" s="68" t="n">
        <f aca="false">P1835+G1836</f>
        <v>32158.11283</v>
      </c>
      <c r="Q1836" s="68" t="n">
        <f aca="false">MAX(Q1835,P1836)</f>
        <v>33308.98552</v>
      </c>
      <c r="R1836" s="68" t="n">
        <f aca="false">Q1836-P1836</f>
        <v>1150.87268999999</v>
      </c>
      <c r="S1836" s="68" t="n">
        <f aca="false">S1835+K1836</f>
        <v>21427.0026355042</v>
      </c>
      <c r="T1836" s="68" t="n">
        <f aca="false">MAX(T1835,S1836)</f>
        <v>22879.1193573833</v>
      </c>
      <c r="U1836" s="68" t="n">
        <f aca="false">T1836-S1836</f>
        <v>1452.11672187908</v>
      </c>
      <c r="V1836" s="70" t="n">
        <f aca="false">V1835+F1836</f>
        <v>3.90780000000001</v>
      </c>
      <c r="W1836" s="70" t="n">
        <f aca="false">MAX(W1835,V1836)</f>
        <v>3.97260000000001</v>
      </c>
      <c r="X1836" s="70" t="n">
        <f aca="false">W1836-V1836</f>
        <v>0.0648</v>
      </c>
      <c r="Y1836" s="70" t="n">
        <f aca="false">Y1835+M1836</f>
        <v>3.43462508694204</v>
      </c>
      <c r="Z1836" s="70" t="n">
        <f aca="false">MAX(Z1835,Y1836)</f>
        <v>3.5127080666161</v>
      </c>
      <c r="AA1836" s="70" t="n">
        <f aca="false">Z1836-Y1836</f>
        <v>0.0780829796740625</v>
      </c>
      <c r="AB1836" s="72" t="n">
        <f aca="false">AB1835*(1+F1836)</f>
        <v>39.482829913371</v>
      </c>
      <c r="AC1836" s="73" t="n">
        <f aca="false">MAX(AC1835,AB1836)</f>
        <v>42.2083325506033</v>
      </c>
      <c r="AD1836" s="70" t="n">
        <f aca="false">1-AB1836/AC1836</f>
        <v>0.0645726204408742</v>
      </c>
      <c r="AE1836" s="73" t="n">
        <f aca="false">AE1835*(1+M1836)</f>
        <v>24.6192383381381</v>
      </c>
      <c r="AF1836" s="73" t="n">
        <f aca="false">MAX(AF1835,AE1836)</f>
        <v>26.6711420485925</v>
      </c>
      <c r="AG1836" s="70" t="n">
        <f aca="false">1-AE1836/AF1836</f>
        <v>0.076933477640967</v>
      </c>
      <c r="AH1836" s="74" t="n">
        <f aca="false">IF(R1836&gt;0,AH1835+1,0)</f>
        <v>52</v>
      </c>
      <c r="AI1836" s="74" t="n">
        <f aca="false">IF(U1836&gt;0,AI1835+1,0)</f>
        <v>52</v>
      </c>
      <c r="AJ1836" s="74" t="n">
        <f aca="false">IF(G1836&gt;0,AJ1835+1,0)</f>
        <v>1</v>
      </c>
      <c r="AK1836" s="74" t="n">
        <f aca="false">IF(G1836&lt;=0,AK1835+1,0)</f>
        <v>0</v>
      </c>
      <c r="AL1836" s="74" t="n">
        <f aca="false">IF(K1836&gt;0,AL1835+1,0)</f>
        <v>1</v>
      </c>
      <c r="AM1836" s="74" t="n">
        <f aca="false">IF(K1836&lt;=0,AM1835+1,0)</f>
        <v>0</v>
      </c>
    </row>
    <row r="1837" customFormat="false" ht="15" hidden="false" customHeight="false" outlineLevel="0" collapsed="false">
      <c r="A1837" s="61" t="n">
        <v>1841</v>
      </c>
      <c r="B1837" s="62" t="n">
        <v>44958.40625</v>
      </c>
      <c r="C1837" s="63" t="n">
        <f aca="false">YEAR(B1837)</f>
        <v>2023</v>
      </c>
      <c r="D1837" s="32" t="s">
        <v>277</v>
      </c>
      <c r="E1837" s="64" t="n">
        <v>17769.65</v>
      </c>
      <c r="F1837" s="65" t="n">
        <v>-0.0024</v>
      </c>
      <c r="G1837" s="66" t="n">
        <v>-42.64716</v>
      </c>
      <c r="H1837" s="67" t="n">
        <f aca="false">E1837+IF(D1837="Long",1,-1)*G1837</f>
        <v>17727.00284</v>
      </c>
      <c r="I1837" s="68" t="n">
        <f aca="false">Assumptions!$B$58</f>
        <v>5.35750011455817</v>
      </c>
      <c r="J1837" s="68" t="n">
        <f aca="false">INDEX(Yearly!$D$5:$D$22,MATCH(C1837,Yearly!$A$5:$A$22,0))</f>
        <v>0.449580429193692</v>
      </c>
      <c r="K1837" s="68" t="n">
        <f aca="false">G1837-I1837-J1837</f>
        <v>-48.4542405437519</v>
      </c>
      <c r="L1837" s="69" t="n">
        <f aca="false">(I1837+J1837)/Assumptions!$B$8</f>
        <v>0.00025605597012877</v>
      </c>
      <c r="M1837" s="70" t="n">
        <f aca="false">F1837-L1837</f>
        <v>-0.00265605597012877</v>
      </c>
      <c r="N1837" s="71" t="n">
        <f aca="false">G1837*Assumptions!$B$7</f>
        <v>-335419.9134</v>
      </c>
      <c r="O1837" s="71" t="n">
        <f aca="false">K1837*Assumptions!$B$7</f>
        <v>-381092.601876608</v>
      </c>
      <c r="P1837" s="68" t="n">
        <f aca="false">P1836+G1837</f>
        <v>32115.46567</v>
      </c>
      <c r="Q1837" s="68" t="n">
        <f aca="false">MAX(Q1836,P1837)</f>
        <v>33308.98552</v>
      </c>
      <c r="R1837" s="68" t="n">
        <f aca="false">Q1837-P1837</f>
        <v>1193.51984999999</v>
      </c>
      <c r="S1837" s="68" t="n">
        <f aca="false">S1836+K1837</f>
        <v>21378.5483949605</v>
      </c>
      <c r="T1837" s="68" t="n">
        <f aca="false">MAX(T1836,S1837)</f>
        <v>22879.1193573833</v>
      </c>
      <c r="U1837" s="68" t="n">
        <f aca="false">T1837-S1837</f>
        <v>1500.57096242284</v>
      </c>
      <c r="V1837" s="70" t="n">
        <f aca="false">V1836+F1837</f>
        <v>3.9054</v>
      </c>
      <c r="W1837" s="70" t="n">
        <f aca="false">MAX(W1836,V1837)</f>
        <v>3.97260000000001</v>
      </c>
      <c r="X1837" s="70" t="n">
        <f aca="false">W1837-V1837</f>
        <v>0.0672000000000002</v>
      </c>
      <c r="Y1837" s="70" t="n">
        <f aca="false">Y1836+M1837</f>
        <v>3.43196903097191</v>
      </c>
      <c r="Z1837" s="70" t="n">
        <f aca="false">MAX(Z1836,Y1837)</f>
        <v>3.5127080666161</v>
      </c>
      <c r="AA1837" s="70" t="n">
        <f aca="false">Z1837-Y1837</f>
        <v>0.0807390356441915</v>
      </c>
      <c r="AB1837" s="72" t="n">
        <f aca="false">AB1836*(1+F1837)</f>
        <v>39.3880711215789</v>
      </c>
      <c r="AC1837" s="73" t="n">
        <f aca="false">MAX(AC1836,AB1837)</f>
        <v>42.2083325506033</v>
      </c>
      <c r="AD1837" s="70" t="n">
        <f aca="false">1-AB1837/AC1837</f>
        <v>0.0668176461518161</v>
      </c>
      <c r="AE1837" s="73" t="n">
        <f aca="false">AE1836*(1+M1837)</f>
        <v>24.55384826317</v>
      </c>
      <c r="AF1837" s="73" t="n">
        <f aca="false">MAX(AF1836,AE1837)</f>
        <v>26.6711420485925</v>
      </c>
      <c r="AG1837" s="70" t="n">
        <f aca="false">1-AE1837/AF1837</f>
        <v>0.0793851939885046</v>
      </c>
      <c r="AH1837" s="74" t="n">
        <f aca="false">IF(R1837&gt;0,AH1836+1,0)</f>
        <v>53</v>
      </c>
      <c r="AI1837" s="74" t="n">
        <f aca="false">IF(U1837&gt;0,AI1836+1,0)</f>
        <v>53</v>
      </c>
      <c r="AJ1837" s="74" t="n">
        <f aca="false">IF(G1837&gt;0,AJ1836+1,0)</f>
        <v>0</v>
      </c>
      <c r="AK1837" s="74" t="n">
        <f aca="false">IF(G1837&lt;=0,AK1836+1,0)</f>
        <v>1</v>
      </c>
      <c r="AL1837" s="74" t="n">
        <f aca="false">IF(K1837&gt;0,AL1836+1,0)</f>
        <v>0</v>
      </c>
      <c r="AM1837" s="74" t="n">
        <f aca="false">IF(K1837&lt;=0,AM1836+1,0)</f>
        <v>1</v>
      </c>
    </row>
    <row r="1838" customFormat="false" ht="15" hidden="false" customHeight="false" outlineLevel="0" collapsed="false">
      <c r="A1838" s="61" t="n">
        <v>1842</v>
      </c>
      <c r="B1838" s="62" t="n">
        <v>44958.5777777778</v>
      </c>
      <c r="C1838" s="63" t="n">
        <f aca="false">YEAR(B1838)</f>
        <v>2023</v>
      </c>
      <c r="D1838" s="32" t="s">
        <v>276</v>
      </c>
      <c r="E1838" s="64" t="n">
        <v>17726.7</v>
      </c>
      <c r="F1838" s="65" t="n">
        <v>0.0038</v>
      </c>
      <c r="G1838" s="66" t="n">
        <v>67.36146</v>
      </c>
      <c r="H1838" s="67" t="n">
        <f aca="false">E1838+IF(D1838="Long",1,-1)*G1838</f>
        <v>17659.33854</v>
      </c>
      <c r="I1838" s="68" t="n">
        <f aca="false">Assumptions!$B$58</f>
        <v>5.35750011455817</v>
      </c>
      <c r="J1838" s="68" t="n">
        <f aca="false">INDEX(Yearly!$D$5:$D$22,MATCH(C1838,Yearly!$A$5:$A$22,0))</f>
        <v>0.449580429193692</v>
      </c>
      <c r="K1838" s="68" t="n">
        <f aca="false">G1838-I1838-J1838</f>
        <v>61.5543794562481</v>
      </c>
      <c r="L1838" s="69" t="n">
        <f aca="false">(I1838+J1838)/Assumptions!$B$8</f>
        <v>0.00025605597012877</v>
      </c>
      <c r="M1838" s="70" t="n">
        <f aca="false">F1838-L1838</f>
        <v>0.00354394402987123</v>
      </c>
      <c r="N1838" s="71" t="n">
        <f aca="false">G1838*Assumptions!$B$7</f>
        <v>529797.8829</v>
      </c>
      <c r="O1838" s="71" t="n">
        <f aca="false">K1838*Assumptions!$B$7</f>
        <v>484125.194423392</v>
      </c>
      <c r="P1838" s="68" t="n">
        <f aca="false">P1837+G1838</f>
        <v>32182.82713</v>
      </c>
      <c r="Q1838" s="68" t="n">
        <f aca="false">MAX(Q1837,P1838)</f>
        <v>33308.98552</v>
      </c>
      <c r="R1838" s="68" t="n">
        <f aca="false">Q1838-P1838</f>
        <v>1126.15838999999</v>
      </c>
      <c r="S1838" s="68" t="n">
        <f aca="false">S1837+K1838</f>
        <v>21440.1027744167</v>
      </c>
      <c r="T1838" s="68" t="n">
        <f aca="false">MAX(T1837,S1838)</f>
        <v>22879.1193573833</v>
      </c>
      <c r="U1838" s="68" t="n">
        <f aca="false">T1838-S1838</f>
        <v>1439.01658296659</v>
      </c>
      <c r="V1838" s="70" t="n">
        <f aca="false">V1837+F1838</f>
        <v>3.9092</v>
      </c>
      <c r="W1838" s="70" t="n">
        <f aca="false">MAX(W1837,V1838)</f>
        <v>3.97260000000001</v>
      </c>
      <c r="X1838" s="70" t="n">
        <f aca="false">W1838-V1838</f>
        <v>0.0634000000000001</v>
      </c>
      <c r="Y1838" s="70" t="n">
        <f aca="false">Y1837+M1838</f>
        <v>3.43551297500178</v>
      </c>
      <c r="Z1838" s="70" t="n">
        <f aca="false">MAX(Z1837,Y1838)</f>
        <v>3.5127080666161</v>
      </c>
      <c r="AA1838" s="70" t="n">
        <f aca="false">Z1838-Y1838</f>
        <v>0.0771950916143203</v>
      </c>
      <c r="AB1838" s="72" t="n">
        <f aca="false">AB1837*(1+F1838)</f>
        <v>39.5377457918409</v>
      </c>
      <c r="AC1838" s="73" t="n">
        <f aca="false">MAX(AC1837,AB1838)</f>
        <v>42.2083325506033</v>
      </c>
      <c r="AD1838" s="70" t="n">
        <f aca="false">1-AB1838/AC1838</f>
        <v>0.0632715532071929</v>
      </c>
      <c r="AE1838" s="73" t="n">
        <f aca="false">AE1837*(1+M1838)</f>
        <v>24.6408657271327</v>
      </c>
      <c r="AF1838" s="73" t="n">
        <f aca="false">MAX(AF1837,AE1838)</f>
        <v>26.6711420485925</v>
      </c>
      <c r="AG1838" s="70" t="n">
        <f aca="false">1-AE1838/AF1838</f>
        <v>0.0761225866429292</v>
      </c>
      <c r="AH1838" s="74" t="n">
        <f aca="false">IF(R1838&gt;0,AH1837+1,0)</f>
        <v>54</v>
      </c>
      <c r="AI1838" s="74" t="n">
        <f aca="false">IF(U1838&gt;0,AI1837+1,0)</f>
        <v>54</v>
      </c>
      <c r="AJ1838" s="74" t="n">
        <f aca="false">IF(G1838&gt;0,AJ1837+1,0)</f>
        <v>1</v>
      </c>
      <c r="AK1838" s="74" t="n">
        <f aca="false">IF(G1838&lt;=0,AK1837+1,0)</f>
        <v>0</v>
      </c>
      <c r="AL1838" s="74" t="n">
        <f aca="false">IF(K1838&gt;0,AL1837+1,0)</f>
        <v>1</v>
      </c>
      <c r="AM1838" s="74" t="n">
        <f aca="false">IF(K1838&lt;=0,AM1837+1,0)</f>
        <v>0</v>
      </c>
    </row>
    <row r="1839" customFormat="false" ht="15" hidden="false" customHeight="false" outlineLevel="0" collapsed="false">
      <c r="A1839" s="61" t="n">
        <v>1843</v>
      </c>
      <c r="B1839" s="62" t="n">
        <v>44960.40625</v>
      </c>
      <c r="C1839" s="63" t="n">
        <f aca="false">YEAR(B1839)</f>
        <v>2023</v>
      </c>
      <c r="D1839" s="32" t="s">
        <v>277</v>
      </c>
      <c r="E1839" s="64" t="n">
        <v>17658.85</v>
      </c>
      <c r="F1839" s="65" t="n">
        <v>-0.0037</v>
      </c>
      <c r="G1839" s="66" t="n">
        <v>-65.337745</v>
      </c>
      <c r="H1839" s="67" t="n">
        <f aca="false">E1839+IF(D1839="Long",1,-1)*G1839</f>
        <v>17593.512255</v>
      </c>
      <c r="I1839" s="68" t="n">
        <f aca="false">Assumptions!$B$58</f>
        <v>5.35750011455817</v>
      </c>
      <c r="J1839" s="68" t="n">
        <f aca="false">INDEX(Yearly!$D$5:$D$22,MATCH(C1839,Yearly!$A$5:$A$22,0))</f>
        <v>0.449580429193692</v>
      </c>
      <c r="K1839" s="68" t="n">
        <f aca="false">G1839-I1839-J1839</f>
        <v>-71.1448255437519</v>
      </c>
      <c r="L1839" s="69" t="n">
        <f aca="false">(I1839+J1839)/Assumptions!$B$8</f>
        <v>0.00025605597012877</v>
      </c>
      <c r="M1839" s="70" t="n">
        <f aca="false">F1839-L1839</f>
        <v>-0.00395605597012877</v>
      </c>
      <c r="N1839" s="71" t="n">
        <f aca="false">G1839*Assumptions!$B$7</f>
        <v>-513881.364425</v>
      </c>
      <c r="O1839" s="71" t="n">
        <f aca="false">K1839*Assumptions!$B$7</f>
        <v>-559554.052901608</v>
      </c>
      <c r="P1839" s="68" t="n">
        <f aca="false">P1838+G1839</f>
        <v>32117.489385</v>
      </c>
      <c r="Q1839" s="68" t="n">
        <f aca="false">MAX(Q1838,P1839)</f>
        <v>33308.98552</v>
      </c>
      <c r="R1839" s="68" t="n">
        <f aca="false">Q1839-P1839</f>
        <v>1191.49613499999</v>
      </c>
      <c r="S1839" s="68" t="n">
        <f aca="false">S1838+K1839</f>
        <v>21368.957948873</v>
      </c>
      <c r="T1839" s="68" t="n">
        <f aca="false">MAX(T1838,S1839)</f>
        <v>22879.1193573833</v>
      </c>
      <c r="U1839" s="68" t="n">
        <f aca="false">T1839-S1839</f>
        <v>1510.16140851034</v>
      </c>
      <c r="V1839" s="70" t="n">
        <f aca="false">V1838+F1839</f>
        <v>3.90550000000001</v>
      </c>
      <c r="W1839" s="70" t="n">
        <f aca="false">MAX(W1838,V1839)</f>
        <v>3.97260000000001</v>
      </c>
      <c r="X1839" s="70" t="n">
        <f aca="false">W1839-V1839</f>
        <v>0.0670999999999999</v>
      </c>
      <c r="Y1839" s="70" t="n">
        <f aca="false">Y1838+M1839</f>
        <v>3.43155691903165</v>
      </c>
      <c r="Z1839" s="70" t="n">
        <f aca="false">MAX(Z1838,Y1839)</f>
        <v>3.5127080666161</v>
      </c>
      <c r="AA1839" s="70" t="n">
        <f aca="false">Z1839-Y1839</f>
        <v>0.0811511475844489</v>
      </c>
      <c r="AB1839" s="72" t="n">
        <f aca="false">AB1838*(1+F1839)</f>
        <v>39.3914561324111</v>
      </c>
      <c r="AC1839" s="73" t="n">
        <f aca="false">MAX(AC1838,AB1839)</f>
        <v>42.2083325506033</v>
      </c>
      <c r="AD1839" s="70" t="n">
        <f aca="false">1-AB1839/AC1839</f>
        <v>0.0667374484603264</v>
      </c>
      <c r="AE1839" s="73" t="n">
        <f aca="false">AE1838*(1+M1839)</f>
        <v>24.5433850831637</v>
      </c>
      <c r="AF1839" s="73" t="n">
        <f aca="false">MAX(AF1838,AE1839)</f>
        <v>26.6711420485925</v>
      </c>
      <c r="AG1839" s="70" t="n">
        <f aca="false">1-AE1839/AF1839</f>
        <v>0.0797774973997075</v>
      </c>
      <c r="AH1839" s="74" t="n">
        <f aca="false">IF(R1839&gt;0,AH1838+1,0)</f>
        <v>55</v>
      </c>
      <c r="AI1839" s="74" t="n">
        <f aca="false">IF(U1839&gt;0,AI1838+1,0)</f>
        <v>55</v>
      </c>
      <c r="AJ1839" s="74" t="n">
        <f aca="false">IF(G1839&gt;0,AJ1838+1,0)</f>
        <v>0</v>
      </c>
      <c r="AK1839" s="74" t="n">
        <f aca="false">IF(G1839&lt;=0,AK1838+1,0)</f>
        <v>1</v>
      </c>
      <c r="AL1839" s="74" t="n">
        <f aca="false">IF(K1839&gt;0,AL1838+1,0)</f>
        <v>0</v>
      </c>
      <c r="AM1839" s="74" t="n">
        <f aca="false">IF(K1839&lt;=0,AM1838+1,0)</f>
        <v>1</v>
      </c>
    </row>
    <row r="1840" customFormat="false" ht="15" hidden="false" customHeight="false" outlineLevel="0" collapsed="false">
      <c r="A1840" s="61" t="n">
        <v>1844</v>
      </c>
      <c r="B1840" s="62" t="n">
        <v>44960.48125</v>
      </c>
      <c r="C1840" s="63" t="n">
        <f aca="false">YEAR(B1840)</f>
        <v>2023</v>
      </c>
      <c r="D1840" s="32" t="s">
        <v>276</v>
      </c>
      <c r="E1840" s="64" t="n">
        <v>17592.7</v>
      </c>
      <c r="F1840" s="65" t="n">
        <v>-0.0059</v>
      </c>
      <c r="G1840" s="66" t="n">
        <v>-103.79693</v>
      </c>
      <c r="H1840" s="67" t="n">
        <f aca="false">E1840+IF(D1840="Long",1,-1)*G1840</f>
        <v>17696.49693</v>
      </c>
      <c r="I1840" s="68" t="n">
        <f aca="false">Assumptions!$B$58</f>
        <v>5.35750011455817</v>
      </c>
      <c r="J1840" s="68" t="n">
        <f aca="false">INDEX(Yearly!$D$5:$D$22,MATCH(C1840,Yearly!$A$5:$A$22,0))</f>
        <v>0.449580429193692</v>
      </c>
      <c r="K1840" s="68" t="n">
        <f aca="false">G1840-I1840-J1840</f>
        <v>-109.604010543752</v>
      </c>
      <c r="L1840" s="69" t="n">
        <f aca="false">(I1840+J1840)/Assumptions!$B$8</f>
        <v>0.00025605597012877</v>
      </c>
      <c r="M1840" s="70" t="n">
        <f aca="false">F1840-L1840</f>
        <v>-0.00615605597012877</v>
      </c>
      <c r="N1840" s="71" t="n">
        <f aca="false">G1840*Assumptions!$B$7</f>
        <v>-816362.85445</v>
      </c>
      <c r="O1840" s="71" t="n">
        <f aca="false">K1840*Assumptions!$B$7</f>
        <v>-862035.542926608</v>
      </c>
      <c r="P1840" s="68" t="n">
        <f aca="false">P1839+G1840</f>
        <v>32013.692455</v>
      </c>
      <c r="Q1840" s="68" t="n">
        <f aca="false">MAX(Q1839,P1840)</f>
        <v>33308.98552</v>
      </c>
      <c r="R1840" s="68" t="n">
        <f aca="false">Q1840-P1840</f>
        <v>1295.29306499999</v>
      </c>
      <c r="S1840" s="68" t="n">
        <f aca="false">S1839+K1840</f>
        <v>21259.3539383292</v>
      </c>
      <c r="T1840" s="68" t="n">
        <f aca="false">MAX(T1839,S1840)</f>
        <v>22879.1193573833</v>
      </c>
      <c r="U1840" s="68" t="n">
        <f aca="false">T1840-S1840</f>
        <v>1619.7654190541</v>
      </c>
      <c r="V1840" s="70" t="n">
        <f aca="false">V1839+F1840</f>
        <v>3.89960000000001</v>
      </c>
      <c r="W1840" s="70" t="n">
        <f aca="false">MAX(W1839,V1840)</f>
        <v>3.97260000000001</v>
      </c>
      <c r="X1840" s="70" t="n">
        <f aca="false">W1840-V1840</f>
        <v>0.073</v>
      </c>
      <c r="Y1840" s="70" t="n">
        <f aca="false">Y1839+M1840</f>
        <v>3.42540086306152</v>
      </c>
      <c r="Z1840" s="70" t="n">
        <f aca="false">MAX(Z1839,Y1840)</f>
        <v>3.5127080666161</v>
      </c>
      <c r="AA1840" s="70" t="n">
        <f aca="false">Z1840-Y1840</f>
        <v>0.0873072035545777</v>
      </c>
      <c r="AB1840" s="72" t="n">
        <f aca="false">AB1839*(1+F1840)</f>
        <v>39.1590465412299</v>
      </c>
      <c r="AC1840" s="73" t="n">
        <f aca="false">MAX(AC1839,AB1840)</f>
        <v>42.2083325506033</v>
      </c>
      <c r="AD1840" s="70" t="n">
        <f aca="false">1-AB1840/AC1840</f>
        <v>0.0722436975144104</v>
      </c>
      <c r="AE1840" s="73" t="n">
        <f aca="false">AE1839*(1+M1840)</f>
        <v>24.3922946308953</v>
      </c>
      <c r="AF1840" s="73" t="n">
        <f aca="false">MAX(AF1839,AE1840)</f>
        <v>26.6711420485925</v>
      </c>
      <c r="AG1840" s="70" t="n">
        <f aca="false">1-AE1840/AF1840</f>
        <v>0.0854424386306869</v>
      </c>
      <c r="AH1840" s="74" t="n">
        <f aca="false">IF(R1840&gt;0,AH1839+1,0)</f>
        <v>56</v>
      </c>
      <c r="AI1840" s="74" t="n">
        <f aca="false">IF(U1840&gt;0,AI1839+1,0)</f>
        <v>56</v>
      </c>
      <c r="AJ1840" s="74" t="n">
        <f aca="false">IF(G1840&gt;0,AJ1839+1,0)</f>
        <v>0</v>
      </c>
      <c r="AK1840" s="74" t="n">
        <f aca="false">IF(G1840&lt;=0,AK1839+1,0)</f>
        <v>2</v>
      </c>
      <c r="AL1840" s="74" t="n">
        <f aca="false">IF(K1840&gt;0,AL1839+1,0)</f>
        <v>0</v>
      </c>
      <c r="AM1840" s="74" t="n">
        <f aca="false">IF(K1840&lt;=0,AM1839+1,0)</f>
        <v>2</v>
      </c>
    </row>
    <row r="1841" customFormat="false" ht="15" hidden="false" customHeight="false" outlineLevel="0" collapsed="false">
      <c r="A1841" s="61" t="n">
        <v>1845</v>
      </c>
      <c r="B1841" s="62" t="n">
        <v>44960.53125</v>
      </c>
      <c r="C1841" s="63" t="n">
        <f aca="false">YEAR(B1841)</f>
        <v>2023</v>
      </c>
      <c r="D1841" s="32" t="s">
        <v>277</v>
      </c>
      <c r="E1841" s="64" t="n">
        <v>17697.25</v>
      </c>
      <c r="F1841" s="65" t="n">
        <v>-0.0004</v>
      </c>
      <c r="G1841" s="66" t="n">
        <v>-7.0789</v>
      </c>
      <c r="H1841" s="67" t="n">
        <f aca="false">E1841+IF(D1841="Long",1,-1)*G1841</f>
        <v>17690.1711</v>
      </c>
      <c r="I1841" s="68" t="n">
        <f aca="false">Assumptions!$B$58</f>
        <v>5.35750011455817</v>
      </c>
      <c r="J1841" s="68" t="n">
        <f aca="false">INDEX(Yearly!$D$5:$D$22,MATCH(C1841,Yearly!$A$5:$A$22,0))</f>
        <v>0.449580429193692</v>
      </c>
      <c r="K1841" s="68" t="n">
        <f aca="false">G1841-I1841-J1841</f>
        <v>-12.8859805437519</v>
      </c>
      <c r="L1841" s="69" t="n">
        <f aca="false">(I1841+J1841)/Assumptions!$B$8</f>
        <v>0.00025605597012877</v>
      </c>
      <c r="M1841" s="70" t="n">
        <f aca="false">F1841-L1841</f>
        <v>-0.00065605597012877</v>
      </c>
      <c r="N1841" s="71" t="n">
        <f aca="false">G1841*Assumptions!$B$7</f>
        <v>-55675.5485</v>
      </c>
      <c r="O1841" s="71" t="n">
        <f aca="false">K1841*Assumptions!$B$7</f>
        <v>-101348.236976608</v>
      </c>
      <c r="P1841" s="68" t="n">
        <f aca="false">P1840+G1841</f>
        <v>32006.613555</v>
      </c>
      <c r="Q1841" s="68" t="n">
        <f aca="false">MAX(Q1840,P1841)</f>
        <v>33308.98552</v>
      </c>
      <c r="R1841" s="68" t="n">
        <f aca="false">Q1841-P1841</f>
        <v>1302.37196499999</v>
      </c>
      <c r="S1841" s="68" t="n">
        <f aca="false">S1840+K1841</f>
        <v>21246.4679577854</v>
      </c>
      <c r="T1841" s="68" t="n">
        <f aca="false">MAX(T1840,S1841)</f>
        <v>22879.1193573833</v>
      </c>
      <c r="U1841" s="68" t="n">
        <f aca="false">T1841-S1841</f>
        <v>1632.65139959785</v>
      </c>
      <c r="V1841" s="70" t="n">
        <f aca="false">V1840+F1841</f>
        <v>3.89920000000001</v>
      </c>
      <c r="W1841" s="70" t="n">
        <f aca="false">MAX(W1840,V1841)</f>
        <v>3.97260000000001</v>
      </c>
      <c r="X1841" s="70" t="n">
        <f aca="false">W1841-V1841</f>
        <v>0.0733999999999999</v>
      </c>
      <c r="Y1841" s="70" t="n">
        <f aca="false">Y1840+M1841</f>
        <v>3.42474480709139</v>
      </c>
      <c r="Z1841" s="70" t="n">
        <f aca="false">MAX(Z1840,Y1841)</f>
        <v>3.5127080666161</v>
      </c>
      <c r="AA1841" s="70" t="n">
        <f aca="false">Z1841-Y1841</f>
        <v>0.0879632595247064</v>
      </c>
      <c r="AB1841" s="72" t="n">
        <f aca="false">AB1840*(1+F1841)</f>
        <v>39.1433829226134</v>
      </c>
      <c r="AC1841" s="73" t="n">
        <f aca="false">MAX(AC1840,AB1841)</f>
        <v>42.2083325506033</v>
      </c>
      <c r="AD1841" s="70" t="n">
        <f aca="false">1-AB1841/AC1841</f>
        <v>0.0726148000354047</v>
      </c>
      <c r="AE1841" s="73" t="n">
        <f aca="false">AE1840*(1+M1841)</f>
        <v>24.3762919203776</v>
      </c>
      <c r="AF1841" s="73" t="n">
        <f aca="false">MAX(AF1840,AE1841)</f>
        <v>26.6711420485925</v>
      </c>
      <c r="AG1841" s="70" t="n">
        <f aca="false">1-AE1841/AF1841</f>
        <v>0.0860424395788497</v>
      </c>
      <c r="AH1841" s="74" t="n">
        <f aca="false">IF(R1841&gt;0,AH1840+1,0)</f>
        <v>57</v>
      </c>
      <c r="AI1841" s="74" t="n">
        <f aca="false">IF(U1841&gt;0,AI1840+1,0)</f>
        <v>57</v>
      </c>
      <c r="AJ1841" s="74" t="n">
        <f aca="false">IF(G1841&gt;0,AJ1840+1,0)</f>
        <v>0</v>
      </c>
      <c r="AK1841" s="74" t="n">
        <f aca="false">IF(G1841&lt;=0,AK1840+1,0)</f>
        <v>3</v>
      </c>
      <c r="AL1841" s="74" t="n">
        <f aca="false">IF(K1841&gt;0,AL1840+1,0)</f>
        <v>0</v>
      </c>
      <c r="AM1841" s="74" t="n">
        <f aca="false">IF(K1841&lt;=0,AM1840+1,0)</f>
        <v>3</v>
      </c>
    </row>
    <row r="1842" customFormat="false" ht="15" hidden="false" customHeight="false" outlineLevel="0" collapsed="false">
      <c r="A1842" s="61" t="n">
        <v>1846</v>
      </c>
      <c r="B1842" s="62" t="n">
        <v>44964.53125</v>
      </c>
      <c r="C1842" s="63" t="n">
        <f aca="false">YEAR(B1842)</f>
        <v>2023</v>
      </c>
      <c r="D1842" s="32" t="s">
        <v>276</v>
      </c>
      <c r="E1842" s="64" t="n">
        <v>17690.85</v>
      </c>
      <c r="F1842" s="65" t="n">
        <v>-0.0015</v>
      </c>
      <c r="G1842" s="66" t="n">
        <v>-26.536275</v>
      </c>
      <c r="H1842" s="67" t="n">
        <f aca="false">E1842+IF(D1842="Long",1,-1)*G1842</f>
        <v>17717.386275</v>
      </c>
      <c r="I1842" s="68" t="n">
        <f aca="false">Assumptions!$B$58</f>
        <v>5.35750011455817</v>
      </c>
      <c r="J1842" s="68" t="n">
        <f aca="false">INDEX(Yearly!$D$5:$D$22,MATCH(C1842,Yearly!$A$5:$A$22,0))</f>
        <v>0.449580429193692</v>
      </c>
      <c r="K1842" s="68" t="n">
        <f aca="false">G1842-I1842-J1842</f>
        <v>-32.3433555437519</v>
      </c>
      <c r="L1842" s="69" t="n">
        <f aca="false">(I1842+J1842)/Assumptions!$B$8</f>
        <v>0.00025605597012877</v>
      </c>
      <c r="M1842" s="70" t="n">
        <f aca="false">F1842-L1842</f>
        <v>-0.00175605597012877</v>
      </c>
      <c r="N1842" s="71" t="n">
        <f aca="false">G1842*Assumptions!$B$7</f>
        <v>-208707.802875</v>
      </c>
      <c r="O1842" s="71" t="n">
        <f aca="false">K1842*Assumptions!$B$7</f>
        <v>-254380.491351608</v>
      </c>
      <c r="P1842" s="68" t="n">
        <f aca="false">P1841+G1842</f>
        <v>31980.07728</v>
      </c>
      <c r="Q1842" s="68" t="n">
        <f aca="false">MAX(Q1841,P1842)</f>
        <v>33308.98552</v>
      </c>
      <c r="R1842" s="68" t="n">
        <f aca="false">Q1842-P1842</f>
        <v>1328.90823999999</v>
      </c>
      <c r="S1842" s="68" t="n">
        <f aca="false">S1841+K1842</f>
        <v>21214.1246022417</v>
      </c>
      <c r="T1842" s="68" t="n">
        <f aca="false">MAX(T1841,S1842)</f>
        <v>22879.1193573833</v>
      </c>
      <c r="U1842" s="68" t="n">
        <f aca="false">T1842-S1842</f>
        <v>1664.9947551416</v>
      </c>
      <c r="V1842" s="70" t="n">
        <f aca="false">V1841+F1842</f>
        <v>3.89770000000001</v>
      </c>
      <c r="W1842" s="70" t="n">
        <f aca="false">MAX(W1841,V1842)</f>
        <v>3.97260000000001</v>
      </c>
      <c r="X1842" s="70" t="n">
        <f aca="false">W1842-V1842</f>
        <v>0.0749</v>
      </c>
      <c r="Y1842" s="70" t="n">
        <f aca="false">Y1841+M1842</f>
        <v>3.42298875112126</v>
      </c>
      <c r="Z1842" s="70" t="n">
        <f aca="false">MAX(Z1841,Y1842)</f>
        <v>3.5127080666161</v>
      </c>
      <c r="AA1842" s="70" t="n">
        <f aca="false">Z1842-Y1842</f>
        <v>0.0897193154948353</v>
      </c>
      <c r="AB1842" s="72" t="n">
        <f aca="false">AB1841*(1+F1842)</f>
        <v>39.0846678482295</v>
      </c>
      <c r="AC1842" s="73" t="n">
        <f aca="false">MAX(AC1841,AB1842)</f>
        <v>42.2083325506033</v>
      </c>
      <c r="AD1842" s="70" t="n">
        <f aca="false">1-AB1842/AC1842</f>
        <v>0.0740058778353515</v>
      </c>
      <c r="AE1842" s="73" t="n">
        <f aca="false">AE1841*(1+M1842)</f>
        <v>24.3334857874212</v>
      </c>
      <c r="AF1842" s="73" t="n">
        <f aca="false">MAX(AF1841,AE1842)</f>
        <v>26.6711420485925</v>
      </c>
      <c r="AG1842" s="70" t="n">
        <f aca="false">1-AE1842/AF1842</f>
        <v>0.0876474002092715</v>
      </c>
      <c r="AH1842" s="74" t="n">
        <f aca="false">IF(R1842&gt;0,AH1841+1,0)</f>
        <v>58</v>
      </c>
      <c r="AI1842" s="74" t="n">
        <f aca="false">IF(U1842&gt;0,AI1841+1,0)</f>
        <v>58</v>
      </c>
      <c r="AJ1842" s="74" t="n">
        <f aca="false">IF(G1842&gt;0,AJ1841+1,0)</f>
        <v>0</v>
      </c>
      <c r="AK1842" s="74" t="n">
        <f aca="false">IF(G1842&lt;=0,AK1841+1,0)</f>
        <v>4</v>
      </c>
      <c r="AL1842" s="74" t="n">
        <f aca="false">IF(K1842&gt;0,AL1841+1,0)</f>
        <v>0</v>
      </c>
      <c r="AM1842" s="74" t="n">
        <f aca="false">IF(K1842&lt;=0,AM1841+1,0)</f>
        <v>4</v>
      </c>
    </row>
    <row r="1843" customFormat="false" ht="15" hidden="false" customHeight="false" outlineLevel="0" collapsed="false">
      <c r="A1843" s="61" t="n">
        <v>1847</v>
      </c>
      <c r="B1843" s="62" t="n">
        <v>44964.6041666667</v>
      </c>
      <c r="C1843" s="63" t="n">
        <f aca="false">YEAR(B1843)</f>
        <v>2023</v>
      </c>
      <c r="D1843" s="32" t="s">
        <v>277</v>
      </c>
      <c r="E1843" s="64" t="n">
        <v>17717</v>
      </c>
      <c r="F1843" s="65" t="n">
        <v>0.0016</v>
      </c>
      <c r="G1843" s="66" t="n">
        <v>28.3472</v>
      </c>
      <c r="H1843" s="67" t="n">
        <f aca="false">E1843+IF(D1843="Long",1,-1)*G1843</f>
        <v>17745.3472</v>
      </c>
      <c r="I1843" s="68" t="n">
        <f aca="false">Assumptions!$B$58</f>
        <v>5.35750011455817</v>
      </c>
      <c r="J1843" s="68" t="n">
        <f aca="false">INDEX(Yearly!$D$5:$D$22,MATCH(C1843,Yearly!$A$5:$A$22,0))</f>
        <v>0.449580429193692</v>
      </c>
      <c r="K1843" s="68" t="n">
        <f aca="false">G1843-I1843-J1843</f>
        <v>22.5401194562481</v>
      </c>
      <c r="L1843" s="69" t="n">
        <f aca="false">(I1843+J1843)/Assumptions!$B$8</f>
        <v>0.00025605597012877</v>
      </c>
      <c r="M1843" s="70" t="n">
        <f aca="false">F1843-L1843</f>
        <v>0.00134394402987123</v>
      </c>
      <c r="N1843" s="71" t="n">
        <f aca="false">G1843*Assumptions!$B$7</f>
        <v>222950.728</v>
      </c>
      <c r="O1843" s="71" t="n">
        <f aca="false">K1843*Assumptions!$B$7</f>
        <v>177278.039523392</v>
      </c>
      <c r="P1843" s="68" t="n">
        <f aca="false">P1842+G1843</f>
        <v>32008.42448</v>
      </c>
      <c r="Q1843" s="68" t="n">
        <f aca="false">MAX(Q1842,P1843)</f>
        <v>33308.98552</v>
      </c>
      <c r="R1843" s="68" t="n">
        <f aca="false">Q1843-P1843</f>
        <v>1300.56103999999</v>
      </c>
      <c r="S1843" s="68" t="n">
        <f aca="false">S1842+K1843</f>
        <v>21236.6647216979</v>
      </c>
      <c r="T1843" s="68" t="n">
        <f aca="false">MAX(T1842,S1843)</f>
        <v>22879.1193573833</v>
      </c>
      <c r="U1843" s="68" t="n">
        <f aca="false">T1843-S1843</f>
        <v>1642.45463568535</v>
      </c>
      <c r="V1843" s="70" t="n">
        <f aca="false">V1842+F1843</f>
        <v>3.8993</v>
      </c>
      <c r="W1843" s="70" t="n">
        <f aca="false">MAX(W1842,V1843)</f>
        <v>3.97260000000001</v>
      </c>
      <c r="X1843" s="70" t="n">
        <f aca="false">W1843-V1843</f>
        <v>0.0733000000000001</v>
      </c>
      <c r="Y1843" s="70" t="n">
        <f aca="false">Y1842+M1843</f>
        <v>3.42433269515113</v>
      </c>
      <c r="Z1843" s="70" t="n">
        <f aca="false">MAX(Z1842,Y1843)</f>
        <v>3.5127080666161</v>
      </c>
      <c r="AA1843" s="70" t="n">
        <f aca="false">Z1843-Y1843</f>
        <v>0.0883753714649642</v>
      </c>
      <c r="AB1843" s="72" t="n">
        <f aca="false">AB1842*(1+F1843)</f>
        <v>39.1472033167866</v>
      </c>
      <c r="AC1843" s="73" t="n">
        <f aca="false">MAX(AC1842,AB1843)</f>
        <v>42.2083325506033</v>
      </c>
      <c r="AD1843" s="70" t="n">
        <f aca="false">1-AB1843/AC1843</f>
        <v>0.0725242872398879</v>
      </c>
      <c r="AE1843" s="73" t="n">
        <f aca="false">AE1842*(1+M1843)</f>
        <v>24.3661886303712</v>
      </c>
      <c r="AF1843" s="73" t="n">
        <f aca="false">MAX(AF1842,AE1843)</f>
        <v>26.6711420485925</v>
      </c>
      <c r="AG1843" s="70" t="n">
        <f aca="false">1-AE1843/AF1843</f>
        <v>0.0864212493796452</v>
      </c>
      <c r="AH1843" s="74" t="n">
        <f aca="false">IF(R1843&gt;0,AH1842+1,0)</f>
        <v>59</v>
      </c>
      <c r="AI1843" s="74" t="n">
        <f aca="false">IF(U1843&gt;0,AI1842+1,0)</f>
        <v>59</v>
      </c>
      <c r="AJ1843" s="74" t="n">
        <f aca="false">IF(G1843&gt;0,AJ1842+1,0)</f>
        <v>1</v>
      </c>
      <c r="AK1843" s="74" t="n">
        <f aca="false">IF(G1843&lt;=0,AK1842+1,0)</f>
        <v>0</v>
      </c>
      <c r="AL1843" s="74" t="n">
        <f aca="false">IF(K1843&gt;0,AL1842+1,0)</f>
        <v>1</v>
      </c>
      <c r="AM1843" s="74" t="n">
        <f aca="false">IF(K1843&lt;=0,AM1842+1,0)</f>
        <v>0</v>
      </c>
    </row>
    <row r="1844" customFormat="false" ht="15" hidden="false" customHeight="false" outlineLevel="0" collapsed="false">
      <c r="A1844" s="61" t="n">
        <v>1848</v>
      </c>
      <c r="B1844" s="62" t="n">
        <v>44970.4270833333</v>
      </c>
      <c r="C1844" s="63" t="n">
        <f aca="false">YEAR(B1844)</f>
        <v>2023</v>
      </c>
      <c r="D1844" s="32" t="s">
        <v>276</v>
      </c>
      <c r="E1844" s="64" t="n">
        <v>17746.15</v>
      </c>
      <c r="F1844" s="65" t="n">
        <v>-0.0038</v>
      </c>
      <c r="G1844" s="66" t="n">
        <v>-67.43537</v>
      </c>
      <c r="H1844" s="67" t="n">
        <f aca="false">E1844+IF(D1844="Long",1,-1)*G1844</f>
        <v>17813.58537</v>
      </c>
      <c r="I1844" s="68" t="n">
        <f aca="false">Assumptions!$B$58</f>
        <v>5.35750011455817</v>
      </c>
      <c r="J1844" s="68" t="n">
        <f aca="false">INDEX(Yearly!$D$5:$D$22,MATCH(C1844,Yearly!$A$5:$A$22,0))</f>
        <v>0.449580429193692</v>
      </c>
      <c r="K1844" s="68" t="n">
        <f aca="false">G1844-I1844-J1844</f>
        <v>-73.2424505437519</v>
      </c>
      <c r="L1844" s="69" t="n">
        <f aca="false">(I1844+J1844)/Assumptions!$B$8</f>
        <v>0.00025605597012877</v>
      </c>
      <c r="M1844" s="70" t="n">
        <f aca="false">F1844-L1844</f>
        <v>-0.00405605597012877</v>
      </c>
      <c r="N1844" s="71" t="n">
        <f aca="false">G1844*Assumptions!$B$7</f>
        <v>-530379.18505</v>
      </c>
      <c r="O1844" s="71" t="n">
        <f aca="false">K1844*Assumptions!$B$7</f>
        <v>-576051.873526608</v>
      </c>
      <c r="P1844" s="68" t="n">
        <f aca="false">P1843+G1844</f>
        <v>31940.98911</v>
      </c>
      <c r="Q1844" s="68" t="n">
        <f aca="false">MAX(Q1843,P1844)</f>
        <v>33308.98552</v>
      </c>
      <c r="R1844" s="68" t="n">
        <f aca="false">Q1844-P1844</f>
        <v>1367.99640999999</v>
      </c>
      <c r="S1844" s="68" t="n">
        <f aca="false">S1843+K1844</f>
        <v>21163.4222711542</v>
      </c>
      <c r="T1844" s="68" t="n">
        <f aca="false">MAX(T1843,S1844)</f>
        <v>22879.1193573833</v>
      </c>
      <c r="U1844" s="68" t="n">
        <f aca="false">T1844-S1844</f>
        <v>1715.69708622911</v>
      </c>
      <c r="V1844" s="70" t="n">
        <f aca="false">V1843+F1844</f>
        <v>3.8955</v>
      </c>
      <c r="W1844" s="70" t="n">
        <f aca="false">MAX(W1843,V1844)</f>
        <v>3.97260000000001</v>
      </c>
      <c r="X1844" s="70" t="n">
        <f aca="false">W1844-V1844</f>
        <v>0.0771000000000002</v>
      </c>
      <c r="Y1844" s="70" t="n">
        <f aca="false">Y1843+M1844</f>
        <v>3.42027663918101</v>
      </c>
      <c r="Z1844" s="70" t="n">
        <f aca="false">MAX(Z1843,Y1844)</f>
        <v>3.5127080666161</v>
      </c>
      <c r="AA1844" s="70" t="n">
        <f aca="false">Z1844-Y1844</f>
        <v>0.092431427435093</v>
      </c>
      <c r="AB1844" s="72" t="n">
        <f aca="false">AB1843*(1+F1844)</f>
        <v>38.9984439441828</v>
      </c>
      <c r="AC1844" s="73" t="n">
        <f aca="false">MAX(AC1843,AB1844)</f>
        <v>42.2083325506033</v>
      </c>
      <c r="AD1844" s="70" t="n">
        <f aca="false">1-AB1844/AC1844</f>
        <v>0.0760486949483764</v>
      </c>
      <c r="AE1844" s="73" t="n">
        <f aca="false">AE1843*(1+M1844)</f>
        <v>24.2673580055077</v>
      </c>
      <c r="AF1844" s="73" t="n">
        <f aca="false">MAX(AF1843,AE1844)</f>
        <v>26.6711420485925</v>
      </c>
      <c r="AG1844" s="70" t="n">
        <f aca="false">1-AE1844/AF1844</f>
        <v>0.0901267759252817</v>
      </c>
      <c r="AH1844" s="74" t="n">
        <f aca="false">IF(R1844&gt;0,AH1843+1,0)</f>
        <v>60</v>
      </c>
      <c r="AI1844" s="74" t="n">
        <f aca="false">IF(U1844&gt;0,AI1843+1,0)</f>
        <v>60</v>
      </c>
      <c r="AJ1844" s="74" t="n">
        <f aca="false">IF(G1844&gt;0,AJ1843+1,0)</f>
        <v>0</v>
      </c>
      <c r="AK1844" s="74" t="n">
        <f aca="false">IF(G1844&lt;=0,AK1843+1,0)</f>
        <v>1</v>
      </c>
      <c r="AL1844" s="74" t="n">
        <f aca="false">IF(K1844&gt;0,AL1843+1,0)</f>
        <v>0</v>
      </c>
      <c r="AM1844" s="74" t="n">
        <f aca="false">IF(K1844&lt;=0,AM1843+1,0)</f>
        <v>1</v>
      </c>
    </row>
    <row r="1845" customFormat="false" ht="15" hidden="false" customHeight="false" outlineLevel="0" collapsed="false">
      <c r="A1845" s="61" t="n">
        <v>1849</v>
      </c>
      <c r="B1845" s="62" t="n">
        <v>44971.40625</v>
      </c>
      <c r="C1845" s="63" t="n">
        <f aca="false">YEAR(B1845)</f>
        <v>2023</v>
      </c>
      <c r="D1845" s="32" t="s">
        <v>277</v>
      </c>
      <c r="E1845" s="64" t="n">
        <v>17814.05</v>
      </c>
      <c r="F1845" s="65" t="n">
        <v>0.0073</v>
      </c>
      <c r="G1845" s="66" t="n">
        <v>130.042565</v>
      </c>
      <c r="H1845" s="67" t="n">
        <f aca="false">E1845+IF(D1845="Long",1,-1)*G1845</f>
        <v>17944.092565</v>
      </c>
      <c r="I1845" s="68" t="n">
        <f aca="false">Assumptions!$B$58</f>
        <v>5.35750011455817</v>
      </c>
      <c r="J1845" s="68" t="n">
        <f aca="false">INDEX(Yearly!$D$5:$D$22,MATCH(C1845,Yearly!$A$5:$A$22,0))</f>
        <v>0.449580429193692</v>
      </c>
      <c r="K1845" s="68" t="n">
        <f aca="false">G1845-I1845-J1845</f>
        <v>124.235484456248</v>
      </c>
      <c r="L1845" s="69" t="n">
        <f aca="false">(I1845+J1845)/Assumptions!$B$8</f>
        <v>0.00025605597012877</v>
      </c>
      <c r="M1845" s="70" t="n">
        <f aca="false">F1845-L1845</f>
        <v>0.00704394402987123</v>
      </c>
      <c r="N1845" s="71" t="n">
        <f aca="false">G1845*Assumptions!$B$7</f>
        <v>1022784.773725</v>
      </c>
      <c r="O1845" s="71" t="n">
        <f aca="false">K1845*Assumptions!$B$7</f>
        <v>977112.085248392</v>
      </c>
      <c r="P1845" s="68" t="n">
        <f aca="false">P1844+G1845</f>
        <v>32071.031675</v>
      </c>
      <c r="Q1845" s="68" t="n">
        <f aca="false">MAX(Q1844,P1845)</f>
        <v>33308.98552</v>
      </c>
      <c r="R1845" s="68" t="n">
        <f aca="false">Q1845-P1845</f>
        <v>1237.95384499999</v>
      </c>
      <c r="S1845" s="68" t="n">
        <f aca="false">S1844+K1845</f>
        <v>21287.6577556104</v>
      </c>
      <c r="T1845" s="68" t="n">
        <f aca="false">MAX(T1844,S1845)</f>
        <v>22879.1193573833</v>
      </c>
      <c r="U1845" s="68" t="n">
        <f aca="false">T1845-S1845</f>
        <v>1591.46160177286</v>
      </c>
      <c r="V1845" s="70" t="n">
        <f aca="false">V1844+F1845</f>
        <v>3.9028</v>
      </c>
      <c r="W1845" s="70" t="n">
        <f aca="false">MAX(W1844,V1845)</f>
        <v>3.97260000000001</v>
      </c>
      <c r="X1845" s="70" t="n">
        <f aca="false">W1845-V1845</f>
        <v>0.0698000000000003</v>
      </c>
      <c r="Y1845" s="70" t="n">
        <f aca="false">Y1844+M1845</f>
        <v>3.42732058321088</v>
      </c>
      <c r="Z1845" s="70" t="n">
        <f aca="false">MAX(Z1844,Y1845)</f>
        <v>3.5127080666161</v>
      </c>
      <c r="AA1845" s="70" t="n">
        <f aca="false">Z1845-Y1845</f>
        <v>0.085387483405222</v>
      </c>
      <c r="AB1845" s="72" t="n">
        <f aca="false">AB1844*(1+F1845)</f>
        <v>39.2831325849754</v>
      </c>
      <c r="AC1845" s="73" t="n">
        <f aca="false">MAX(AC1844,AB1845)</f>
        <v>42.2083325506033</v>
      </c>
      <c r="AD1845" s="70" t="n">
        <f aca="false">1-AB1845/AC1845</f>
        <v>0.0693038504214995</v>
      </c>
      <c r="AE1845" s="73" t="n">
        <f aca="false">AE1844*(1+M1845)</f>
        <v>24.4382959170513</v>
      </c>
      <c r="AF1845" s="73" t="n">
        <f aca="false">MAX(AF1844,AE1845)</f>
        <v>26.6711420485925</v>
      </c>
      <c r="AG1845" s="70" t="n">
        <f aca="false">1-AE1845/AF1845</f>
        <v>0.0837176798606208</v>
      </c>
      <c r="AH1845" s="74" t="n">
        <f aca="false">IF(R1845&gt;0,AH1844+1,0)</f>
        <v>61</v>
      </c>
      <c r="AI1845" s="74" t="n">
        <f aca="false">IF(U1845&gt;0,AI1844+1,0)</f>
        <v>61</v>
      </c>
      <c r="AJ1845" s="74" t="n">
        <f aca="false">IF(G1845&gt;0,AJ1844+1,0)</f>
        <v>1</v>
      </c>
      <c r="AK1845" s="74" t="n">
        <f aca="false">IF(G1845&lt;=0,AK1844+1,0)</f>
        <v>0</v>
      </c>
      <c r="AL1845" s="74" t="n">
        <f aca="false">IF(K1845&gt;0,AL1844+1,0)</f>
        <v>1</v>
      </c>
      <c r="AM1845" s="74" t="n">
        <f aca="false">IF(K1845&lt;=0,AM1844+1,0)</f>
        <v>0</v>
      </c>
    </row>
    <row r="1846" customFormat="false" ht="15" hidden="false" customHeight="false" outlineLevel="0" collapsed="false">
      <c r="A1846" s="61" t="n">
        <v>1850</v>
      </c>
      <c r="B1846" s="62" t="n">
        <v>44974.53125</v>
      </c>
      <c r="C1846" s="63" t="n">
        <f aca="false">YEAR(B1846)</f>
        <v>2023</v>
      </c>
      <c r="D1846" s="32" t="s">
        <v>276</v>
      </c>
      <c r="E1846" s="64" t="n">
        <v>17944.75</v>
      </c>
      <c r="F1846" s="65" t="n">
        <v>-0.0007</v>
      </c>
      <c r="G1846" s="66" t="n">
        <v>-12.561325</v>
      </c>
      <c r="H1846" s="67" t="n">
        <f aca="false">E1846+IF(D1846="Long",1,-1)*G1846</f>
        <v>17957.311325</v>
      </c>
      <c r="I1846" s="68" t="n">
        <f aca="false">Assumptions!$B$58</f>
        <v>5.35750011455817</v>
      </c>
      <c r="J1846" s="68" t="n">
        <f aca="false">INDEX(Yearly!$D$5:$D$22,MATCH(C1846,Yearly!$A$5:$A$22,0))</f>
        <v>0.449580429193692</v>
      </c>
      <c r="K1846" s="68" t="n">
        <f aca="false">G1846-I1846-J1846</f>
        <v>-18.3684055437519</v>
      </c>
      <c r="L1846" s="69" t="n">
        <f aca="false">(I1846+J1846)/Assumptions!$B$8</f>
        <v>0.00025605597012877</v>
      </c>
      <c r="M1846" s="70" t="n">
        <f aca="false">F1846-L1846</f>
        <v>-0.00095605597012877</v>
      </c>
      <c r="N1846" s="71" t="n">
        <f aca="false">G1846*Assumptions!$B$7</f>
        <v>-98794.821125</v>
      </c>
      <c r="O1846" s="71" t="n">
        <f aca="false">K1846*Assumptions!$B$7</f>
        <v>-144467.509601608</v>
      </c>
      <c r="P1846" s="68" t="n">
        <f aca="false">P1845+G1846</f>
        <v>32058.47035</v>
      </c>
      <c r="Q1846" s="68" t="n">
        <f aca="false">MAX(Q1845,P1846)</f>
        <v>33308.98552</v>
      </c>
      <c r="R1846" s="68" t="n">
        <f aca="false">Q1846-P1846</f>
        <v>1250.51516999998</v>
      </c>
      <c r="S1846" s="68" t="n">
        <f aca="false">S1845+K1846</f>
        <v>21269.2893500667</v>
      </c>
      <c r="T1846" s="68" t="n">
        <f aca="false">MAX(T1845,S1846)</f>
        <v>22879.1193573833</v>
      </c>
      <c r="U1846" s="68" t="n">
        <f aca="false">T1846-S1846</f>
        <v>1609.83000731661</v>
      </c>
      <c r="V1846" s="70" t="n">
        <f aca="false">V1845+F1846</f>
        <v>3.9021</v>
      </c>
      <c r="W1846" s="70" t="n">
        <f aca="false">MAX(W1845,V1846)</f>
        <v>3.97260000000001</v>
      </c>
      <c r="X1846" s="70" t="n">
        <f aca="false">W1846-V1846</f>
        <v>0.0705000000000005</v>
      </c>
      <c r="Y1846" s="70" t="n">
        <f aca="false">Y1845+M1846</f>
        <v>3.42636452724075</v>
      </c>
      <c r="Z1846" s="70" t="n">
        <f aca="false">MAX(Z1845,Y1846)</f>
        <v>3.5127080666161</v>
      </c>
      <c r="AA1846" s="70" t="n">
        <f aca="false">Z1846-Y1846</f>
        <v>0.0863435393753509</v>
      </c>
      <c r="AB1846" s="72" t="n">
        <f aca="false">AB1845*(1+F1846)</f>
        <v>39.2556343921659</v>
      </c>
      <c r="AC1846" s="73" t="n">
        <f aca="false">MAX(AC1845,AB1846)</f>
        <v>42.2083325506033</v>
      </c>
      <c r="AD1846" s="70" t="n">
        <f aca="false">1-AB1846/AC1846</f>
        <v>0.0699553377262044</v>
      </c>
      <c r="AE1846" s="73" t="n">
        <f aca="false">AE1845*(1+M1846)</f>
        <v>24.41493153834</v>
      </c>
      <c r="AF1846" s="73" t="n">
        <f aca="false">MAX(AF1845,AE1846)</f>
        <v>26.6711420485925</v>
      </c>
      <c r="AG1846" s="70" t="n">
        <f aca="false">1-AE1846/AF1846</f>
        <v>0.0845936970431136</v>
      </c>
      <c r="AH1846" s="74" t="n">
        <f aca="false">IF(R1846&gt;0,AH1845+1,0)</f>
        <v>62</v>
      </c>
      <c r="AI1846" s="74" t="n">
        <f aca="false">IF(U1846&gt;0,AI1845+1,0)</f>
        <v>62</v>
      </c>
      <c r="AJ1846" s="74" t="n">
        <f aca="false">IF(G1846&gt;0,AJ1845+1,0)</f>
        <v>0</v>
      </c>
      <c r="AK1846" s="74" t="n">
        <f aca="false">IF(G1846&lt;=0,AK1845+1,0)</f>
        <v>1</v>
      </c>
      <c r="AL1846" s="74" t="n">
        <f aca="false">IF(K1846&gt;0,AL1845+1,0)</f>
        <v>0</v>
      </c>
      <c r="AM1846" s="74" t="n">
        <f aca="false">IF(K1846&lt;=0,AM1845+1,0)</f>
        <v>1</v>
      </c>
    </row>
    <row r="1847" customFormat="false" ht="15" hidden="false" customHeight="false" outlineLevel="0" collapsed="false">
      <c r="A1847" s="61" t="n">
        <v>1851</v>
      </c>
      <c r="B1847" s="62" t="n">
        <v>44977.3888888889</v>
      </c>
      <c r="C1847" s="63" t="n">
        <f aca="false">YEAR(B1847)</f>
        <v>2023</v>
      </c>
      <c r="D1847" s="32" t="s">
        <v>277</v>
      </c>
      <c r="E1847" s="64" t="n">
        <v>17957.95</v>
      </c>
      <c r="F1847" s="65" t="n">
        <v>-0.0008</v>
      </c>
      <c r="G1847" s="66" t="n">
        <v>-14.36636</v>
      </c>
      <c r="H1847" s="67" t="n">
        <f aca="false">E1847+IF(D1847="Long",1,-1)*G1847</f>
        <v>17943.58364</v>
      </c>
      <c r="I1847" s="68" t="n">
        <f aca="false">Assumptions!$B$58</f>
        <v>5.35750011455817</v>
      </c>
      <c r="J1847" s="68" t="n">
        <f aca="false">INDEX(Yearly!$D$5:$D$22,MATCH(C1847,Yearly!$A$5:$A$22,0))</f>
        <v>0.449580429193692</v>
      </c>
      <c r="K1847" s="68" t="n">
        <f aca="false">G1847-I1847-J1847</f>
        <v>-20.1734405437519</v>
      </c>
      <c r="L1847" s="69" t="n">
        <f aca="false">(I1847+J1847)/Assumptions!$B$8</f>
        <v>0.00025605597012877</v>
      </c>
      <c r="M1847" s="70" t="n">
        <f aca="false">F1847-L1847</f>
        <v>-0.00105605597012877</v>
      </c>
      <c r="N1847" s="71" t="n">
        <f aca="false">G1847*Assumptions!$B$7</f>
        <v>-112991.4214</v>
      </c>
      <c r="O1847" s="71" t="n">
        <f aca="false">K1847*Assumptions!$B$7</f>
        <v>-158664.109876608</v>
      </c>
      <c r="P1847" s="68" t="n">
        <f aca="false">P1846+G1847</f>
        <v>32044.10399</v>
      </c>
      <c r="Q1847" s="68" t="n">
        <f aca="false">MAX(Q1846,P1847)</f>
        <v>33308.98552</v>
      </c>
      <c r="R1847" s="68" t="n">
        <f aca="false">Q1847-P1847</f>
        <v>1264.88152999998</v>
      </c>
      <c r="S1847" s="68" t="n">
        <f aca="false">S1846+K1847</f>
        <v>21249.1159095229</v>
      </c>
      <c r="T1847" s="68" t="n">
        <f aca="false">MAX(T1846,S1847)</f>
        <v>22879.1193573833</v>
      </c>
      <c r="U1847" s="68" t="n">
        <f aca="false">T1847-S1847</f>
        <v>1630.00344786036</v>
      </c>
      <c r="V1847" s="70" t="n">
        <f aca="false">V1846+F1847</f>
        <v>3.9013</v>
      </c>
      <c r="W1847" s="70" t="n">
        <f aca="false">MAX(W1846,V1847)</f>
        <v>3.97260000000001</v>
      </c>
      <c r="X1847" s="70" t="n">
        <f aca="false">W1847-V1847</f>
        <v>0.0713000000000004</v>
      </c>
      <c r="Y1847" s="70" t="n">
        <f aca="false">Y1846+M1847</f>
        <v>3.42530847127062</v>
      </c>
      <c r="Z1847" s="70" t="n">
        <f aca="false">MAX(Z1846,Y1847)</f>
        <v>3.5127080666161</v>
      </c>
      <c r="AA1847" s="70" t="n">
        <f aca="false">Z1847-Y1847</f>
        <v>0.0873995953454796</v>
      </c>
      <c r="AB1847" s="72" t="n">
        <f aca="false">AB1846*(1+F1847)</f>
        <v>39.2242298846522</v>
      </c>
      <c r="AC1847" s="73" t="n">
        <f aca="false">MAX(AC1846,AB1847)</f>
        <v>42.2083325506033</v>
      </c>
      <c r="AD1847" s="70" t="n">
        <f aca="false">1-AB1847/AC1847</f>
        <v>0.0706993734560235</v>
      </c>
      <c r="AE1847" s="73" t="n">
        <f aca="false">AE1846*(1+M1847)</f>
        <v>24.3891480041287</v>
      </c>
      <c r="AF1847" s="73" t="n">
        <f aca="false">MAX(AF1846,AE1847)</f>
        <v>26.6711420485925</v>
      </c>
      <c r="AG1847" s="70" t="n">
        <f aca="false">1-AE1847/AF1847</f>
        <v>0.0855604173344448</v>
      </c>
      <c r="AH1847" s="74" t="n">
        <f aca="false">IF(R1847&gt;0,AH1846+1,0)</f>
        <v>63</v>
      </c>
      <c r="AI1847" s="74" t="n">
        <f aca="false">IF(U1847&gt;0,AI1846+1,0)</f>
        <v>63</v>
      </c>
      <c r="AJ1847" s="74" t="n">
        <f aca="false">IF(G1847&gt;0,AJ1846+1,0)</f>
        <v>0</v>
      </c>
      <c r="AK1847" s="74" t="n">
        <f aca="false">IF(G1847&lt;=0,AK1846+1,0)</f>
        <v>2</v>
      </c>
      <c r="AL1847" s="74" t="n">
        <f aca="false">IF(K1847&gt;0,AL1846+1,0)</f>
        <v>0</v>
      </c>
      <c r="AM1847" s="74" t="n">
        <f aca="false">IF(K1847&lt;=0,AM1846+1,0)</f>
        <v>2</v>
      </c>
    </row>
    <row r="1848" customFormat="false" ht="15" hidden="false" customHeight="false" outlineLevel="0" collapsed="false">
      <c r="A1848" s="61" t="n">
        <v>1852</v>
      </c>
      <c r="B1848" s="62" t="n">
        <v>44977.4902777778</v>
      </c>
      <c r="C1848" s="63" t="n">
        <f aca="false">YEAR(B1848)</f>
        <v>2023</v>
      </c>
      <c r="D1848" s="32" t="s">
        <v>276</v>
      </c>
      <c r="E1848" s="64" t="n">
        <v>17942.95</v>
      </c>
      <c r="F1848" s="65" t="n">
        <v>0.0267</v>
      </c>
      <c r="G1848" s="66" t="n">
        <v>479.076765</v>
      </c>
      <c r="H1848" s="67" t="n">
        <f aca="false">E1848+IF(D1848="Long",1,-1)*G1848</f>
        <v>17463.873235</v>
      </c>
      <c r="I1848" s="68" t="n">
        <f aca="false">Assumptions!$B$58</f>
        <v>5.35750011455817</v>
      </c>
      <c r="J1848" s="68" t="n">
        <f aca="false">INDEX(Yearly!$D$5:$D$22,MATCH(C1848,Yearly!$A$5:$A$22,0))</f>
        <v>0.449580429193692</v>
      </c>
      <c r="K1848" s="68" t="n">
        <f aca="false">G1848-I1848-J1848</f>
        <v>473.269684456248</v>
      </c>
      <c r="L1848" s="69" t="n">
        <f aca="false">(I1848+J1848)/Assumptions!$B$8</f>
        <v>0.00025605597012877</v>
      </c>
      <c r="M1848" s="70" t="n">
        <f aca="false">F1848-L1848</f>
        <v>0.0264439440298712</v>
      </c>
      <c r="N1848" s="71" t="n">
        <f aca="false">G1848*Assumptions!$B$7</f>
        <v>3767938.756725</v>
      </c>
      <c r="O1848" s="71" t="n">
        <f aca="false">K1848*Assumptions!$B$7</f>
        <v>3722266.06824839</v>
      </c>
      <c r="P1848" s="68" t="n">
        <f aca="false">P1847+G1848</f>
        <v>32523.180755</v>
      </c>
      <c r="Q1848" s="68" t="n">
        <f aca="false">MAX(Q1847,P1848)</f>
        <v>33308.98552</v>
      </c>
      <c r="R1848" s="68" t="n">
        <f aca="false">Q1848-P1848</f>
        <v>785.804764999983</v>
      </c>
      <c r="S1848" s="68" t="n">
        <f aca="false">S1847+K1848</f>
        <v>21722.3855939792</v>
      </c>
      <c r="T1848" s="68" t="n">
        <f aca="false">MAX(T1847,S1848)</f>
        <v>22879.1193573833</v>
      </c>
      <c r="U1848" s="68" t="n">
        <f aca="false">T1848-S1848</f>
        <v>1156.73376340411</v>
      </c>
      <c r="V1848" s="70" t="n">
        <f aca="false">V1847+F1848</f>
        <v>3.928</v>
      </c>
      <c r="W1848" s="70" t="n">
        <f aca="false">MAX(W1847,V1848)</f>
        <v>3.97260000000001</v>
      </c>
      <c r="X1848" s="70" t="n">
        <f aca="false">W1848-V1848</f>
        <v>0.0446000000000004</v>
      </c>
      <c r="Y1848" s="70" t="n">
        <f aca="false">Y1847+M1848</f>
        <v>3.45175241530049</v>
      </c>
      <c r="Z1848" s="70" t="n">
        <f aca="false">MAX(Z1847,Y1848)</f>
        <v>3.5127080666161</v>
      </c>
      <c r="AA1848" s="70" t="n">
        <f aca="false">Z1848-Y1848</f>
        <v>0.0609556513156084</v>
      </c>
      <c r="AB1848" s="72" t="n">
        <f aca="false">AB1847*(1+F1848)</f>
        <v>40.2715168225724</v>
      </c>
      <c r="AC1848" s="73" t="n">
        <f aca="false">MAX(AC1847,AB1848)</f>
        <v>42.2083325506033</v>
      </c>
      <c r="AD1848" s="70" t="n">
        <f aca="false">1-AB1848/AC1848</f>
        <v>0.0458870467272994</v>
      </c>
      <c r="AE1848" s="73" t="n">
        <f aca="false">AE1847*(1+M1848)</f>
        <v>25.0340932688861</v>
      </c>
      <c r="AF1848" s="73" t="n">
        <f aca="false">MAX(AF1847,AE1848)</f>
        <v>26.6711420485925</v>
      </c>
      <c r="AG1848" s="70" t="n">
        <f aca="false">1-AE1848/AF1848</f>
        <v>0.0613790281917381</v>
      </c>
      <c r="AH1848" s="74" t="n">
        <f aca="false">IF(R1848&gt;0,AH1847+1,0)</f>
        <v>64</v>
      </c>
      <c r="AI1848" s="74" t="n">
        <f aca="false">IF(U1848&gt;0,AI1847+1,0)</f>
        <v>64</v>
      </c>
      <c r="AJ1848" s="74" t="n">
        <f aca="false">IF(G1848&gt;0,AJ1847+1,0)</f>
        <v>1</v>
      </c>
      <c r="AK1848" s="74" t="n">
        <f aca="false">IF(G1848&lt;=0,AK1847+1,0)</f>
        <v>0</v>
      </c>
      <c r="AL1848" s="74" t="n">
        <f aca="false">IF(K1848&gt;0,AL1847+1,0)</f>
        <v>1</v>
      </c>
      <c r="AM1848" s="74" t="n">
        <f aca="false">IF(K1848&lt;=0,AM1847+1,0)</f>
        <v>0</v>
      </c>
    </row>
    <row r="1849" customFormat="false" ht="15" hidden="false" customHeight="false" outlineLevel="0" collapsed="false">
      <c r="A1849" s="61" t="n">
        <v>1853</v>
      </c>
      <c r="B1849" s="62" t="n">
        <v>44988.40625</v>
      </c>
      <c r="C1849" s="63" t="n">
        <f aca="false">YEAR(B1849)</f>
        <v>2023</v>
      </c>
      <c r="D1849" s="32" t="s">
        <v>277</v>
      </c>
      <c r="E1849" s="64" t="n">
        <v>17463.5</v>
      </c>
      <c r="F1849" s="65" t="n">
        <v>0.0094</v>
      </c>
      <c r="G1849" s="66" t="n">
        <v>164.1569</v>
      </c>
      <c r="H1849" s="67" t="n">
        <f aca="false">E1849+IF(D1849="Long",1,-1)*G1849</f>
        <v>17627.6569</v>
      </c>
      <c r="I1849" s="68" t="n">
        <f aca="false">Assumptions!$B$58</f>
        <v>5.35750011455817</v>
      </c>
      <c r="J1849" s="68" t="n">
        <f aca="false">INDEX(Yearly!$D$5:$D$22,MATCH(C1849,Yearly!$A$5:$A$22,0))</f>
        <v>0.449580429193692</v>
      </c>
      <c r="K1849" s="68" t="n">
        <f aca="false">G1849-I1849-J1849</f>
        <v>158.349819456248</v>
      </c>
      <c r="L1849" s="69" t="n">
        <f aca="false">(I1849+J1849)/Assumptions!$B$8</f>
        <v>0.00025605597012877</v>
      </c>
      <c r="M1849" s="70" t="n">
        <f aca="false">F1849-L1849</f>
        <v>0.00914394402987123</v>
      </c>
      <c r="N1849" s="71" t="n">
        <f aca="false">G1849*Assumptions!$B$7</f>
        <v>1291094.0185</v>
      </c>
      <c r="O1849" s="71" t="n">
        <f aca="false">K1849*Assumptions!$B$7</f>
        <v>1245421.33002339</v>
      </c>
      <c r="P1849" s="68" t="n">
        <f aca="false">P1848+G1849</f>
        <v>32687.337655</v>
      </c>
      <c r="Q1849" s="68" t="n">
        <f aca="false">MAX(Q1848,P1849)</f>
        <v>33308.98552</v>
      </c>
      <c r="R1849" s="68" t="n">
        <f aca="false">Q1849-P1849</f>
        <v>621.647864999981</v>
      </c>
      <c r="S1849" s="68" t="n">
        <f aca="false">S1848+K1849</f>
        <v>21880.7354134354</v>
      </c>
      <c r="T1849" s="68" t="n">
        <f aca="false">MAX(T1848,S1849)</f>
        <v>22879.1193573833</v>
      </c>
      <c r="U1849" s="68" t="n">
        <f aca="false">T1849-S1849</f>
        <v>998.383943947865</v>
      </c>
      <c r="V1849" s="70" t="n">
        <f aca="false">V1848+F1849</f>
        <v>3.9374</v>
      </c>
      <c r="W1849" s="70" t="n">
        <f aca="false">MAX(W1848,V1849)</f>
        <v>3.97260000000001</v>
      </c>
      <c r="X1849" s="70" t="n">
        <f aca="false">W1849-V1849</f>
        <v>0.0352000000000006</v>
      </c>
      <c r="Y1849" s="70" t="n">
        <f aca="false">Y1848+M1849</f>
        <v>3.46089635933036</v>
      </c>
      <c r="Z1849" s="70" t="n">
        <f aca="false">MAX(Z1848,Y1849)</f>
        <v>3.5127080666161</v>
      </c>
      <c r="AA1849" s="70" t="n">
        <f aca="false">Z1849-Y1849</f>
        <v>0.0518117072857374</v>
      </c>
      <c r="AB1849" s="72" t="n">
        <f aca="false">AB1848*(1+F1849)</f>
        <v>40.6500690807046</v>
      </c>
      <c r="AC1849" s="73" t="n">
        <f aca="false">MAX(AC1848,AB1849)</f>
        <v>42.2083325506033</v>
      </c>
      <c r="AD1849" s="70" t="n">
        <f aca="false">1-AB1849/AC1849</f>
        <v>0.0369183849665359</v>
      </c>
      <c r="AE1849" s="73" t="n">
        <f aca="false">AE1848*(1+M1849)</f>
        <v>25.2630036165754</v>
      </c>
      <c r="AF1849" s="73" t="n">
        <f aca="false">MAX(AF1848,AE1849)</f>
        <v>26.6711420485925</v>
      </c>
      <c r="AG1849" s="70" t="n">
        <f aca="false">1-AE1849/AF1849</f>
        <v>0.05279633056026</v>
      </c>
      <c r="AH1849" s="74" t="n">
        <f aca="false">IF(R1849&gt;0,AH1848+1,0)</f>
        <v>65</v>
      </c>
      <c r="AI1849" s="74" t="n">
        <f aca="false">IF(U1849&gt;0,AI1848+1,0)</f>
        <v>65</v>
      </c>
      <c r="AJ1849" s="74" t="n">
        <f aca="false">IF(G1849&gt;0,AJ1848+1,0)</f>
        <v>2</v>
      </c>
      <c r="AK1849" s="74" t="n">
        <f aca="false">IF(G1849&lt;=0,AK1848+1,0)</f>
        <v>0</v>
      </c>
      <c r="AL1849" s="74" t="n">
        <f aca="false">IF(K1849&gt;0,AL1848+1,0)</f>
        <v>2</v>
      </c>
      <c r="AM1849" s="74" t="n">
        <f aca="false">IF(K1849&lt;=0,AM1848+1,0)</f>
        <v>0</v>
      </c>
    </row>
    <row r="1850" customFormat="false" ht="15" hidden="false" customHeight="false" outlineLevel="0" collapsed="false">
      <c r="A1850" s="61" t="n">
        <v>1854</v>
      </c>
      <c r="B1850" s="62" t="n">
        <v>44994.59375</v>
      </c>
      <c r="C1850" s="63" t="n">
        <f aca="false">YEAR(B1850)</f>
        <v>2023</v>
      </c>
      <c r="D1850" s="32" t="s">
        <v>276</v>
      </c>
      <c r="E1850" s="64" t="n">
        <v>17627.75</v>
      </c>
      <c r="F1850" s="65" t="n">
        <v>0.0334</v>
      </c>
      <c r="G1850" s="66" t="n">
        <v>588.76685</v>
      </c>
      <c r="H1850" s="67" t="n">
        <f aca="false">E1850+IF(D1850="Long",1,-1)*G1850</f>
        <v>17038.98315</v>
      </c>
      <c r="I1850" s="68" t="n">
        <f aca="false">Assumptions!$B$58</f>
        <v>5.35750011455817</v>
      </c>
      <c r="J1850" s="68" t="n">
        <f aca="false">INDEX(Yearly!$D$5:$D$22,MATCH(C1850,Yearly!$A$5:$A$22,0))</f>
        <v>0.449580429193692</v>
      </c>
      <c r="K1850" s="68" t="n">
        <f aca="false">G1850-I1850-J1850</f>
        <v>582.959769456248</v>
      </c>
      <c r="L1850" s="69" t="n">
        <f aca="false">(I1850+J1850)/Assumptions!$B$8</f>
        <v>0.00025605597012877</v>
      </c>
      <c r="M1850" s="70" t="n">
        <f aca="false">F1850-L1850</f>
        <v>0.0331439440298712</v>
      </c>
      <c r="N1850" s="71" t="n">
        <f aca="false">G1850*Assumptions!$B$7</f>
        <v>4630651.27525</v>
      </c>
      <c r="O1850" s="71" t="n">
        <f aca="false">K1850*Assumptions!$B$7</f>
        <v>4584978.58677339</v>
      </c>
      <c r="P1850" s="68" t="n">
        <f aca="false">P1849+G1850</f>
        <v>33276.104505</v>
      </c>
      <c r="Q1850" s="68" t="n">
        <f aca="false">MAX(Q1849,P1850)</f>
        <v>33308.98552</v>
      </c>
      <c r="R1850" s="68" t="n">
        <f aca="false">Q1850-P1850</f>
        <v>32.8810149999845</v>
      </c>
      <c r="S1850" s="68" t="n">
        <f aca="false">S1849+K1850</f>
        <v>22463.6951828917</v>
      </c>
      <c r="T1850" s="68" t="n">
        <f aca="false">MAX(T1849,S1850)</f>
        <v>22879.1193573833</v>
      </c>
      <c r="U1850" s="68" t="n">
        <f aca="false">T1850-S1850</f>
        <v>415.424174491618</v>
      </c>
      <c r="V1850" s="70" t="n">
        <f aca="false">V1849+F1850</f>
        <v>3.9708</v>
      </c>
      <c r="W1850" s="70" t="n">
        <f aca="false">MAX(W1849,V1850)</f>
        <v>3.97260000000001</v>
      </c>
      <c r="X1850" s="70" t="n">
        <f aca="false">W1850-V1850</f>
        <v>0.00180000000000069</v>
      </c>
      <c r="Y1850" s="70" t="n">
        <f aca="false">Y1849+M1850</f>
        <v>3.49404030336023</v>
      </c>
      <c r="Z1850" s="70" t="n">
        <f aca="false">MAX(Z1849,Y1850)</f>
        <v>3.5127080666161</v>
      </c>
      <c r="AA1850" s="70" t="n">
        <f aca="false">Z1850-Y1850</f>
        <v>0.0186677632558663</v>
      </c>
      <c r="AB1850" s="72" t="n">
        <f aca="false">AB1849*(1+F1850)</f>
        <v>42.0077813880001</v>
      </c>
      <c r="AC1850" s="73" t="n">
        <f aca="false">MAX(AC1849,AB1850)</f>
        <v>42.2083325506033</v>
      </c>
      <c r="AD1850" s="70" t="n">
        <f aca="false">1-AB1850/AC1850</f>
        <v>0.00475145902441809</v>
      </c>
      <c r="AE1850" s="73" t="n">
        <f aca="false">AE1849*(1+M1850)</f>
        <v>26.1003191944696</v>
      </c>
      <c r="AF1850" s="73" t="n">
        <f aca="false">MAX(AF1849,AE1850)</f>
        <v>26.6711420485925</v>
      </c>
      <c r="AG1850" s="70" t="n">
        <f aca="false">1-AE1850/AF1850</f>
        <v>0.0214022651554605</v>
      </c>
      <c r="AH1850" s="74" t="n">
        <f aca="false">IF(R1850&gt;0,AH1849+1,0)</f>
        <v>66</v>
      </c>
      <c r="AI1850" s="74" t="n">
        <f aca="false">IF(U1850&gt;0,AI1849+1,0)</f>
        <v>66</v>
      </c>
      <c r="AJ1850" s="74" t="n">
        <f aca="false">IF(G1850&gt;0,AJ1849+1,0)</f>
        <v>3</v>
      </c>
      <c r="AK1850" s="74" t="n">
        <f aca="false">IF(G1850&lt;=0,AK1849+1,0)</f>
        <v>0</v>
      </c>
      <c r="AL1850" s="74" t="n">
        <f aca="false">IF(K1850&gt;0,AL1849+1,0)</f>
        <v>3</v>
      </c>
      <c r="AM1850" s="74" t="n">
        <f aca="false">IF(K1850&lt;=0,AM1849+1,0)</f>
        <v>0</v>
      </c>
    </row>
    <row r="1851" customFormat="false" ht="15" hidden="false" customHeight="false" outlineLevel="0" collapsed="false">
      <c r="A1851" s="61" t="n">
        <v>1855</v>
      </c>
      <c r="B1851" s="62" t="n">
        <v>45006.40625</v>
      </c>
      <c r="C1851" s="63" t="n">
        <f aca="false">YEAR(B1851)</f>
        <v>2023</v>
      </c>
      <c r="D1851" s="32" t="s">
        <v>277</v>
      </c>
      <c r="E1851" s="64" t="n">
        <v>17039.45</v>
      </c>
      <c r="F1851" s="65" t="n">
        <v>0.0024</v>
      </c>
      <c r="G1851" s="66" t="n">
        <v>40.89468</v>
      </c>
      <c r="H1851" s="67" t="n">
        <f aca="false">E1851+IF(D1851="Long",1,-1)*G1851</f>
        <v>17080.34468</v>
      </c>
      <c r="I1851" s="68" t="n">
        <f aca="false">Assumptions!$B$58</f>
        <v>5.35750011455817</v>
      </c>
      <c r="J1851" s="68" t="n">
        <f aca="false">INDEX(Yearly!$D$5:$D$22,MATCH(C1851,Yearly!$A$5:$A$22,0))</f>
        <v>0.449580429193692</v>
      </c>
      <c r="K1851" s="68" t="n">
        <f aca="false">G1851-I1851-J1851</f>
        <v>35.0875994562481</v>
      </c>
      <c r="L1851" s="69" t="n">
        <f aca="false">(I1851+J1851)/Assumptions!$B$8</f>
        <v>0.00025605597012877</v>
      </c>
      <c r="M1851" s="70" t="n">
        <f aca="false">F1851-L1851</f>
        <v>0.00214394402987123</v>
      </c>
      <c r="N1851" s="71" t="n">
        <f aca="false">G1851*Assumptions!$B$7</f>
        <v>321636.6582</v>
      </c>
      <c r="O1851" s="71" t="n">
        <f aca="false">K1851*Assumptions!$B$7</f>
        <v>275963.969723392</v>
      </c>
      <c r="P1851" s="68" t="n">
        <f aca="false">P1850+G1851</f>
        <v>33316.999185</v>
      </c>
      <c r="Q1851" s="68" t="n">
        <f aca="false">MAX(Q1850,P1851)</f>
        <v>33316.999185</v>
      </c>
      <c r="R1851" s="68" t="n">
        <f aca="false">Q1851-P1851</f>
        <v>0</v>
      </c>
      <c r="S1851" s="68" t="n">
        <f aca="false">S1850+K1851</f>
        <v>22498.7827823479</v>
      </c>
      <c r="T1851" s="68" t="n">
        <f aca="false">MAX(T1850,S1851)</f>
        <v>22879.1193573833</v>
      </c>
      <c r="U1851" s="68" t="n">
        <f aca="false">T1851-S1851</f>
        <v>380.33657503537</v>
      </c>
      <c r="V1851" s="70" t="n">
        <f aca="false">V1850+F1851</f>
        <v>3.9732</v>
      </c>
      <c r="W1851" s="70" t="n">
        <f aca="false">MAX(W1850,V1851)</f>
        <v>3.9732</v>
      </c>
      <c r="X1851" s="70" t="n">
        <f aca="false">W1851-V1851</f>
        <v>0</v>
      </c>
      <c r="Y1851" s="70" t="n">
        <f aca="false">Y1850+M1851</f>
        <v>3.4961842473901</v>
      </c>
      <c r="Z1851" s="70" t="n">
        <f aca="false">MAX(Z1850,Y1851)</f>
        <v>3.5127080666161</v>
      </c>
      <c r="AA1851" s="70" t="n">
        <f aca="false">Z1851-Y1851</f>
        <v>0.0165238192259949</v>
      </c>
      <c r="AB1851" s="72" t="n">
        <f aca="false">AB1850*(1+F1851)</f>
        <v>42.1086000633313</v>
      </c>
      <c r="AC1851" s="73" t="n">
        <f aca="false">MAX(AC1850,AB1851)</f>
        <v>42.2083325506033</v>
      </c>
      <c r="AD1851" s="70" t="n">
        <f aca="false">1-AB1851/AC1851</f>
        <v>0.00236286252607676</v>
      </c>
      <c r="AE1851" s="73" t="n">
        <f aca="false">AE1850*(1+M1851)</f>
        <v>26.1562768179843</v>
      </c>
      <c r="AF1851" s="73" t="n">
        <f aca="false">MAX(AF1850,AE1851)</f>
        <v>26.6711420485925</v>
      </c>
      <c r="AG1851" s="70" t="n">
        <f aca="false">1-AE1851/AF1851</f>
        <v>0.0193042063841952</v>
      </c>
      <c r="AH1851" s="74" t="n">
        <f aca="false">IF(R1851&gt;0,AH1850+1,0)</f>
        <v>0</v>
      </c>
      <c r="AI1851" s="74" t="n">
        <f aca="false">IF(U1851&gt;0,AI1850+1,0)</f>
        <v>67</v>
      </c>
      <c r="AJ1851" s="74" t="n">
        <f aca="false">IF(G1851&gt;0,AJ1850+1,0)</f>
        <v>4</v>
      </c>
      <c r="AK1851" s="74" t="n">
        <f aca="false">IF(G1851&lt;=0,AK1850+1,0)</f>
        <v>0</v>
      </c>
      <c r="AL1851" s="74" t="n">
        <f aca="false">IF(K1851&gt;0,AL1850+1,0)</f>
        <v>4</v>
      </c>
      <c r="AM1851" s="74" t="n">
        <f aca="false">IF(K1851&lt;=0,AM1850+1,0)</f>
        <v>0</v>
      </c>
    </row>
    <row r="1852" customFormat="false" ht="15" hidden="false" customHeight="false" outlineLevel="0" collapsed="false">
      <c r="A1852" s="61" t="n">
        <v>1856</v>
      </c>
      <c r="B1852" s="62" t="n">
        <v>45008.40625</v>
      </c>
      <c r="C1852" s="63" t="n">
        <f aca="false">YEAR(B1852)</f>
        <v>2023</v>
      </c>
      <c r="D1852" s="32" t="s">
        <v>276</v>
      </c>
      <c r="E1852" s="64" t="n">
        <v>17080.45</v>
      </c>
      <c r="F1852" s="65" t="n">
        <v>-0.0043</v>
      </c>
      <c r="G1852" s="66" t="n">
        <v>-73.445935</v>
      </c>
      <c r="H1852" s="67" t="n">
        <f aca="false">E1852+IF(D1852="Long",1,-1)*G1852</f>
        <v>17153.895935</v>
      </c>
      <c r="I1852" s="68" t="n">
        <f aca="false">Assumptions!$B$58</f>
        <v>5.35750011455817</v>
      </c>
      <c r="J1852" s="68" t="n">
        <f aca="false">INDEX(Yearly!$D$5:$D$22,MATCH(C1852,Yearly!$A$5:$A$22,0))</f>
        <v>0.449580429193692</v>
      </c>
      <c r="K1852" s="68" t="n">
        <f aca="false">G1852-I1852-J1852</f>
        <v>-79.2530155437519</v>
      </c>
      <c r="L1852" s="69" t="n">
        <f aca="false">(I1852+J1852)/Assumptions!$B$8</f>
        <v>0.00025605597012877</v>
      </c>
      <c r="M1852" s="70" t="n">
        <f aca="false">F1852-L1852</f>
        <v>-0.00455605597012877</v>
      </c>
      <c r="N1852" s="71" t="n">
        <f aca="false">G1852*Assumptions!$B$7</f>
        <v>-577652.278775</v>
      </c>
      <c r="O1852" s="71" t="n">
        <f aca="false">K1852*Assumptions!$B$7</f>
        <v>-623324.967251608</v>
      </c>
      <c r="P1852" s="68" t="n">
        <f aca="false">P1851+G1852</f>
        <v>33243.55325</v>
      </c>
      <c r="Q1852" s="68" t="n">
        <f aca="false">MAX(Q1851,P1852)</f>
        <v>33316.999185</v>
      </c>
      <c r="R1852" s="68" t="n">
        <f aca="false">Q1852-P1852</f>
        <v>73.4459350000034</v>
      </c>
      <c r="S1852" s="68" t="n">
        <f aca="false">S1851+K1852</f>
        <v>22419.5297668042</v>
      </c>
      <c r="T1852" s="68" t="n">
        <f aca="false">MAX(T1851,S1852)</f>
        <v>22879.1193573833</v>
      </c>
      <c r="U1852" s="68" t="n">
        <f aca="false">T1852-S1852</f>
        <v>459.589590579122</v>
      </c>
      <c r="V1852" s="70" t="n">
        <f aca="false">V1851+F1852</f>
        <v>3.9689</v>
      </c>
      <c r="W1852" s="70" t="n">
        <f aca="false">MAX(W1851,V1852)</f>
        <v>3.9732</v>
      </c>
      <c r="X1852" s="70" t="n">
        <f aca="false">W1852-V1852</f>
        <v>0.00430000000000019</v>
      </c>
      <c r="Y1852" s="70" t="n">
        <f aca="false">Y1851+M1852</f>
        <v>3.49162819141997</v>
      </c>
      <c r="Z1852" s="70" t="n">
        <f aca="false">MAX(Z1851,Y1852)</f>
        <v>3.5127080666161</v>
      </c>
      <c r="AA1852" s="70" t="n">
        <f aca="false">Z1852-Y1852</f>
        <v>0.0210798751961239</v>
      </c>
      <c r="AB1852" s="72" t="n">
        <f aca="false">AB1851*(1+F1852)</f>
        <v>41.927533083059</v>
      </c>
      <c r="AC1852" s="73" t="n">
        <f aca="false">MAX(AC1851,AB1852)</f>
        <v>42.2083325506033</v>
      </c>
      <c r="AD1852" s="70" t="n">
        <f aca="false">1-AB1852/AC1852</f>
        <v>0.0066527022172147</v>
      </c>
      <c r="AE1852" s="73" t="n">
        <f aca="false">AE1851*(1+M1852)</f>
        <v>26.0371073568314</v>
      </c>
      <c r="AF1852" s="73" t="n">
        <f aca="false">MAX(AF1851,AE1852)</f>
        <v>26.6711420485925</v>
      </c>
      <c r="AG1852" s="70" t="n">
        <f aca="false">1-AE1852/AF1852</f>
        <v>0.0237723113095786</v>
      </c>
      <c r="AH1852" s="74" t="n">
        <f aca="false">IF(R1852&gt;0,AH1851+1,0)</f>
        <v>1</v>
      </c>
      <c r="AI1852" s="74" t="n">
        <f aca="false">IF(U1852&gt;0,AI1851+1,0)</f>
        <v>68</v>
      </c>
      <c r="AJ1852" s="74" t="n">
        <f aca="false">IF(G1852&gt;0,AJ1851+1,0)</f>
        <v>0</v>
      </c>
      <c r="AK1852" s="74" t="n">
        <f aca="false">IF(G1852&lt;=0,AK1851+1,0)</f>
        <v>1</v>
      </c>
      <c r="AL1852" s="74" t="n">
        <f aca="false">IF(K1852&gt;0,AL1851+1,0)</f>
        <v>0</v>
      </c>
      <c r="AM1852" s="74" t="n">
        <f aca="false">IF(K1852&lt;=0,AM1851+1,0)</f>
        <v>1</v>
      </c>
    </row>
    <row r="1853" customFormat="false" ht="15" hidden="false" customHeight="false" outlineLevel="0" collapsed="false">
      <c r="A1853" s="61" t="n">
        <v>1857</v>
      </c>
      <c r="B1853" s="62" t="n">
        <v>45008.4361111111</v>
      </c>
      <c r="C1853" s="63" t="n">
        <f aca="false">YEAR(B1853)</f>
        <v>2023</v>
      </c>
      <c r="D1853" s="32" t="s">
        <v>277</v>
      </c>
      <c r="E1853" s="64" t="n">
        <v>17154.15</v>
      </c>
      <c r="F1853" s="65" t="n">
        <v>-0.0036</v>
      </c>
      <c r="G1853" s="66" t="n">
        <v>-61.75494</v>
      </c>
      <c r="H1853" s="67" t="n">
        <f aca="false">E1853+IF(D1853="Long",1,-1)*G1853</f>
        <v>17092.39506</v>
      </c>
      <c r="I1853" s="68" t="n">
        <f aca="false">Assumptions!$B$58</f>
        <v>5.35750011455817</v>
      </c>
      <c r="J1853" s="68" t="n">
        <f aca="false">INDEX(Yearly!$D$5:$D$22,MATCH(C1853,Yearly!$A$5:$A$22,0))</f>
        <v>0.449580429193692</v>
      </c>
      <c r="K1853" s="68" t="n">
        <f aca="false">G1853-I1853-J1853</f>
        <v>-67.5620205437519</v>
      </c>
      <c r="L1853" s="69" t="n">
        <f aca="false">(I1853+J1853)/Assumptions!$B$8</f>
        <v>0.00025605597012877</v>
      </c>
      <c r="M1853" s="70" t="n">
        <f aca="false">F1853-L1853</f>
        <v>-0.00385605597012877</v>
      </c>
      <c r="N1853" s="71" t="n">
        <f aca="false">G1853*Assumptions!$B$7</f>
        <v>-485702.6031</v>
      </c>
      <c r="O1853" s="71" t="n">
        <f aca="false">K1853*Assumptions!$B$7</f>
        <v>-531375.291576608</v>
      </c>
      <c r="P1853" s="68" t="n">
        <f aca="false">P1852+G1853</f>
        <v>33181.79831</v>
      </c>
      <c r="Q1853" s="68" t="n">
        <f aca="false">MAX(Q1852,P1853)</f>
        <v>33316.999185</v>
      </c>
      <c r="R1853" s="68" t="n">
        <f aca="false">Q1853-P1853</f>
        <v>135.200875000002</v>
      </c>
      <c r="S1853" s="68" t="n">
        <f aca="false">S1852+K1853</f>
        <v>22351.9677462604</v>
      </c>
      <c r="T1853" s="68" t="n">
        <f aca="false">MAX(T1852,S1853)</f>
        <v>22879.1193573833</v>
      </c>
      <c r="U1853" s="68" t="n">
        <f aca="false">T1853-S1853</f>
        <v>527.151611122874</v>
      </c>
      <c r="V1853" s="70" t="n">
        <f aca="false">V1852+F1853</f>
        <v>3.9653</v>
      </c>
      <c r="W1853" s="70" t="n">
        <f aca="false">MAX(W1852,V1853)</f>
        <v>3.9732</v>
      </c>
      <c r="X1853" s="70" t="n">
        <f aca="false">W1853-V1853</f>
        <v>0.00790000000000024</v>
      </c>
      <c r="Y1853" s="70" t="n">
        <f aca="false">Y1852+M1853</f>
        <v>3.48777213544985</v>
      </c>
      <c r="Z1853" s="70" t="n">
        <f aca="false">MAX(Z1852,Y1853)</f>
        <v>3.5127080666161</v>
      </c>
      <c r="AA1853" s="70" t="n">
        <f aca="false">Z1853-Y1853</f>
        <v>0.0249359311662527</v>
      </c>
      <c r="AB1853" s="72" t="n">
        <f aca="false">AB1852*(1+F1853)</f>
        <v>41.7765939639599</v>
      </c>
      <c r="AC1853" s="73" t="n">
        <f aca="false">MAX(AC1852,AB1853)</f>
        <v>42.2083325506033</v>
      </c>
      <c r="AD1853" s="70" t="n">
        <f aca="false">1-AB1853/AC1853</f>
        <v>0.0102287524892328</v>
      </c>
      <c r="AE1853" s="73" t="n">
        <f aca="false">AE1852*(1+M1853)</f>
        <v>25.9367068135632</v>
      </c>
      <c r="AF1853" s="73" t="n">
        <f aca="false">MAX(AF1852,AE1853)</f>
        <v>26.6711420485925</v>
      </c>
      <c r="AG1853" s="70" t="n">
        <f aca="false">1-AE1853/AF1853</f>
        <v>0.0275366999167583</v>
      </c>
      <c r="AH1853" s="74" t="n">
        <f aca="false">IF(R1853&gt;0,AH1852+1,0)</f>
        <v>2</v>
      </c>
      <c r="AI1853" s="74" t="n">
        <f aca="false">IF(U1853&gt;0,AI1852+1,0)</f>
        <v>69</v>
      </c>
      <c r="AJ1853" s="74" t="n">
        <f aca="false">IF(G1853&gt;0,AJ1852+1,0)</f>
        <v>0</v>
      </c>
      <c r="AK1853" s="74" t="n">
        <f aca="false">IF(G1853&lt;=0,AK1852+1,0)</f>
        <v>2</v>
      </c>
      <c r="AL1853" s="74" t="n">
        <f aca="false">IF(K1853&gt;0,AL1852+1,0)</f>
        <v>0</v>
      </c>
      <c r="AM1853" s="74" t="n">
        <f aca="false">IF(K1853&lt;=0,AM1852+1,0)</f>
        <v>2</v>
      </c>
    </row>
    <row r="1854" customFormat="false" ht="15" hidden="false" customHeight="false" outlineLevel="0" collapsed="false">
      <c r="A1854" s="61" t="n">
        <v>1858</v>
      </c>
      <c r="B1854" s="62" t="n">
        <v>45008.6145833333</v>
      </c>
      <c r="C1854" s="63" t="n">
        <f aca="false">YEAR(B1854)</f>
        <v>2023</v>
      </c>
      <c r="D1854" s="32" t="s">
        <v>276</v>
      </c>
      <c r="E1854" s="64" t="n">
        <v>17091.9</v>
      </c>
      <c r="F1854" s="65" t="n">
        <v>0.0017</v>
      </c>
      <c r="G1854" s="66" t="n">
        <v>29.05623</v>
      </c>
      <c r="H1854" s="67" t="n">
        <f aca="false">E1854+IF(D1854="Long",1,-1)*G1854</f>
        <v>17062.84377</v>
      </c>
      <c r="I1854" s="68" t="n">
        <f aca="false">Assumptions!$B$58</f>
        <v>5.35750011455817</v>
      </c>
      <c r="J1854" s="68" t="n">
        <f aca="false">INDEX(Yearly!$D$5:$D$22,MATCH(C1854,Yearly!$A$5:$A$22,0))</f>
        <v>0.449580429193692</v>
      </c>
      <c r="K1854" s="68" t="n">
        <f aca="false">G1854-I1854-J1854</f>
        <v>23.2491494562481</v>
      </c>
      <c r="L1854" s="69" t="n">
        <f aca="false">(I1854+J1854)/Assumptions!$B$8</f>
        <v>0.00025605597012877</v>
      </c>
      <c r="M1854" s="70" t="n">
        <f aca="false">F1854-L1854</f>
        <v>0.00144394402987123</v>
      </c>
      <c r="N1854" s="71" t="n">
        <f aca="false">G1854*Assumptions!$B$7</f>
        <v>228527.24895</v>
      </c>
      <c r="O1854" s="71" t="n">
        <f aca="false">K1854*Assumptions!$B$7</f>
        <v>182854.560473392</v>
      </c>
      <c r="P1854" s="68" t="n">
        <f aca="false">P1853+G1854</f>
        <v>33210.85454</v>
      </c>
      <c r="Q1854" s="68" t="n">
        <f aca="false">MAX(Q1853,P1854)</f>
        <v>33316.999185</v>
      </c>
      <c r="R1854" s="68" t="n">
        <f aca="false">Q1854-P1854</f>
        <v>106.144645</v>
      </c>
      <c r="S1854" s="68" t="n">
        <f aca="false">S1853+K1854</f>
        <v>22375.2168957167</v>
      </c>
      <c r="T1854" s="68" t="n">
        <f aca="false">MAX(T1853,S1854)</f>
        <v>22879.1193573833</v>
      </c>
      <c r="U1854" s="68" t="n">
        <f aca="false">T1854-S1854</f>
        <v>503.902461666625</v>
      </c>
      <c r="V1854" s="70" t="n">
        <f aca="false">V1853+F1854</f>
        <v>3.967</v>
      </c>
      <c r="W1854" s="70" t="n">
        <f aca="false">MAX(W1853,V1854)</f>
        <v>3.9732</v>
      </c>
      <c r="X1854" s="70" t="n">
        <f aca="false">W1854-V1854</f>
        <v>0.00620000000000021</v>
      </c>
      <c r="Y1854" s="70" t="n">
        <f aca="false">Y1853+M1854</f>
        <v>3.48921607947972</v>
      </c>
      <c r="Z1854" s="70" t="n">
        <f aca="false">MAX(Z1853,Y1854)</f>
        <v>3.5127080666161</v>
      </c>
      <c r="AA1854" s="70" t="n">
        <f aca="false">Z1854-Y1854</f>
        <v>0.0234919871363815</v>
      </c>
      <c r="AB1854" s="72" t="n">
        <f aca="false">AB1853*(1+F1854)</f>
        <v>41.8476141736987</v>
      </c>
      <c r="AC1854" s="73" t="n">
        <f aca="false">MAX(AC1853,AB1854)</f>
        <v>42.2083325506033</v>
      </c>
      <c r="AD1854" s="70" t="n">
        <f aca="false">1-AB1854/AC1854</f>
        <v>0.00854614136846443</v>
      </c>
      <c r="AE1854" s="73" t="n">
        <f aca="false">AE1853*(1+M1854)</f>
        <v>25.9741579665212</v>
      </c>
      <c r="AF1854" s="73" t="n">
        <f aca="false">MAX(AF1853,AE1854)</f>
        <v>26.6711420485925</v>
      </c>
      <c r="AG1854" s="70" t="n">
        <f aca="false">1-AE1854/AF1854</f>
        <v>0.0261325173403342</v>
      </c>
      <c r="AH1854" s="74" t="n">
        <f aca="false">IF(R1854&gt;0,AH1853+1,0)</f>
        <v>3</v>
      </c>
      <c r="AI1854" s="74" t="n">
        <f aca="false">IF(U1854&gt;0,AI1853+1,0)</f>
        <v>70</v>
      </c>
      <c r="AJ1854" s="74" t="n">
        <f aca="false">IF(G1854&gt;0,AJ1853+1,0)</f>
        <v>1</v>
      </c>
      <c r="AK1854" s="74" t="n">
        <f aca="false">IF(G1854&lt;=0,AK1853+1,0)</f>
        <v>0</v>
      </c>
      <c r="AL1854" s="74" t="n">
        <f aca="false">IF(K1854&gt;0,AL1853+1,0)</f>
        <v>1</v>
      </c>
      <c r="AM1854" s="74" t="n">
        <f aca="false">IF(K1854&lt;=0,AM1853+1,0)</f>
        <v>0</v>
      </c>
    </row>
    <row r="1855" customFormat="false" ht="15" hidden="false" customHeight="false" outlineLevel="0" collapsed="false">
      <c r="A1855" s="61" t="n">
        <v>1859</v>
      </c>
      <c r="B1855" s="62" t="n">
        <v>45012.6145833333</v>
      </c>
      <c r="C1855" s="63" t="n">
        <f aca="false">YEAR(B1855)</f>
        <v>2023</v>
      </c>
      <c r="D1855" s="32" t="s">
        <v>277</v>
      </c>
      <c r="E1855" s="64" t="n">
        <v>17063.35</v>
      </c>
      <c r="F1855" s="65" t="n">
        <v>-0.0056</v>
      </c>
      <c r="G1855" s="66" t="n">
        <v>-95.55476</v>
      </c>
      <c r="H1855" s="67" t="n">
        <f aca="false">E1855+IF(D1855="Long",1,-1)*G1855</f>
        <v>16967.79524</v>
      </c>
      <c r="I1855" s="68" t="n">
        <f aca="false">Assumptions!$B$58</f>
        <v>5.35750011455817</v>
      </c>
      <c r="J1855" s="68" t="n">
        <f aca="false">INDEX(Yearly!$D$5:$D$22,MATCH(C1855,Yearly!$A$5:$A$22,0))</f>
        <v>0.449580429193692</v>
      </c>
      <c r="K1855" s="68" t="n">
        <f aca="false">G1855-I1855-J1855</f>
        <v>-101.361840543752</v>
      </c>
      <c r="L1855" s="69" t="n">
        <f aca="false">(I1855+J1855)/Assumptions!$B$8</f>
        <v>0.00025605597012877</v>
      </c>
      <c r="M1855" s="70" t="n">
        <f aca="false">F1855-L1855</f>
        <v>-0.00585605597012877</v>
      </c>
      <c r="N1855" s="71" t="n">
        <f aca="false">G1855*Assumptions!$B$7</f>
        <v>-751538.1874</v>
      </c>
      <c r="O1855" s="71" t="n">
        <f aca="false">K1855*Assumptions!$B$7</f>
        <v>-797210.875876608</v>
      </c>
      <c r="P1855" s="68" t="n">
        <f aca="false">P1854+G1855</f>
        <v>33115.29978</v>
      </c>
      <c r="Q1855" s="68" t="n">
        <f aca="false">MAX(Q1854,P1855)</f>
        <v>33316.999185</v>
      </c>
      <c r="R1855" s="68" t="n">
        <f aca="false">Q1855-P1855</f>
        <v>201.699404999999</v>
      </c>
      <c r="S1855" s="68" t="n">
        <f aca="false">S1854+K1855</f>
        <v>22273.8550551729</v>
      </c>
      <c r="T1855" s="68" t="n">
        <f aca="false">MAX(T1854,S1855)</f>
        <v>22879.1193573833</v>
      </c>
      <c r="U1855" s="68" t="n">
        <f aca="false">T1855-S1855</f>
        <v>605.264302210377</v>
      </c>
      <c r="V1855" s="70" t="n">
        <f aca="false">V1854+F1855</f>
        <v>3.9614</v>
      </c>
      <c r="W1855" s="70" t="n">
        <f aca="false">MAX(W1854,V1855)</f>
        <v>3.9732</v>
      </c>
      <c r="X1855" s="70" t="n">
        <f aca="false">W1855-V1855</f>
        <v>0.0118</v>
      </c>
      <c r="Y1855" s="70" t="n">
        <f aca="false">Y1854+M1855</f>
        <v>3.48336002350959</v>
      </c>
      <c r="Z1855" s="70" t="n">
        <f aca="false">MAX(Z1854,Y1855)</f>
        <v>3.5127080666161</v>
      </c>
      <c r="AA1855" s="70" t="n">
        <f aca="false">Z1855-Y1855</f>
        <v>0.0293480431065101</v>
      </c>
      <c r="AB1855" s="72" t="n">
        <f aca="false">AB1854*(1+F1855)</f>
        <v>41.613267534326</v>
      </c>
      <c r="AC1855" s="73" t="n">
        <f aca="false">MAX(AC1854,AB1855)</f>
        <v>42.2083325506033</v>
      </c>
      <c r="AD1855" s="70" t="n">
        <f aca="false">1-AB1855/AC1855</f>
        <v>0.0140982829768012</v>
      </c>
      <c r="AE1855" s="73" t="n">
        <f aca="false">AE1854*(1+M1855)</f>
        <v>25.8220518436922</v>
      </c>
      <c r="AF1855" s="73" t="n">
        <f aca="false">MAX(AF1854,AE1855)</f>
        <v>26.6711420485925</v>
      </c>
      <c r="AG1855" s="70" t="n">
        <f aca="false">1-AE1855/AF1855</f>
        <v>0.0318355398262775</v>
      </c>
      <c r="AH1855" s="74" t="n">
        <f aca="false">IF(R1855&gt;0,AH1854+1,0)</f>
        <v>4</v>
      </c>
      <c r="AI1855" s="74" t="n">
        <f aca="false">IF(U1855&gt;0,AI1854+1,0)</f>
        <v>71</v>
      </c>
      <c r="AJ1855" s="74" t="n">
        <f aca="false">IF(G1855&gt;0,AJ1854+1,0)</f>
        <v>0</v>
      </c>
      <c r="AK1855" s="74" t="n">
        <f aca="false">IF(G1855&lt;=0,AK1854+1,0)</f>
        <v>1</v>
      </c>
      <c r="AL1855" s="74" t="n">
        <f aca="false">IF(K1855&gt;0,AL1854+1,0)</f>
        <v>0</v>
      </c>
      <c r="AM1855" s="74" t="n">
        <f aca="false">IF(K1855&lt;=0,AM1854+1,0)</f>
        <v>1</v>
      </c>
    </row>
    <row r="1856" customFormat="false" ht="15" hidden="false" customHeight="false" outlineLevel="0" collapsed="false">
      <c r="A1856" s="61" t="n">
        <v>1860</v>
      </c>
      <c r="B1856" s="62" t="n">
        <v>45012.6375</v>
      </c>
      <c r="C1856" s="63" t="n">
        <f aca="false">YEAR(B1856)</f>
        <v>2023</v>
      </c>
      <c r="D1856" s="32" t="s">
        <v>276</v>
      </c>
      <c r="E1856" s="64" t="n">
        <v>16968.05</v>
      </c>
      <c r="F1856" s="65" t="n">
        <v>-0.0037</v>
      </c>
      <c r="G1856" s="66" t="n">
        <v>-62.781785</v>
      </c>
      <c r="H1856" s="67" t="n">
        <f aca="false">E1856+IF(D1856="Long",1,-1)*G1856</f>
        <v>17030.831785</v>
      </c>
      <c r="I1856" s="68" t="n">
        <f aca="false">Assumptions!$B$58</f>
        <v>5.35750011455817</v>
      </c>
      <c r="J1856" s="68" t="n">
        <f aca="false">INDEX(Yearly!$D$5:$D$22,MATCH(C1856,Yearly!$A$5:$A$22,0))</f>
        <v>0.449580429193692</v>
      </c>
      <c r="K1856" s="68" t="n">
        <f aca="false">G1856-I1856-J1856</f>
        <v>-68.5888655437519</v>
      </c>
      <c r="L1856" s="69" t="n">
        <f aca="false">(I1856+J1856)/Assumptions!$B$8</f>
        <v>0.00025605597012877</v>
      </c>
      <c r="M1856" s="70" t="n">
        <f aca="false">F1856-L1856</f>
        <v>-0.00395605597012877</v>
      </c>
      <c r="N1856" s="71" t="n">
        <f aca="false">G1856*Assumptions!$B$7</f>
        <v>-493778.739025</v>
      </c>
      <c r="O1856" s="71" t="n">
        <f aca="false">K1856*Assumptions!$B$7</f>
        <v>-539451.427501608</v>
      </c>
      <c r="P1856" s="68" t="n">
        <f aca="false">P1855+G1856</f>
        <v>33052.517995</v>
      </c>
      <c r="Q1856" s="68" t="n">
        <f aca="false">MAX(Q1855,P1856)</f>
        <v>33316.999185</v>
      </c>
      <c r="R1856" s="68" t="n">
        <f aca="false">Q1856-P1856</f>
        <v>264.481189999999</v>
      </c>
      <c r="S1856" s="68" t="n">
        <f aca="false">S1855+K1856</f>
        <v>22205.2661896292</v>
      </c>
      <c r="T1856" s="68" t="n">
        <f aca="false">MAX(T1855,S1856)</f>
        <v>22879.1193573833</v>
      </c>
      <c r="U1856" s="68" t="n">
        <f aca="false">T1856-S1856</f>
        <v>673.853167754129</v>
      </c>
      <c r="V1856" s="70" t="n">
        <f aca="false">V1855+F1856</f>
        <v>3.9577</v>
      </c>
      <c r="W1856" s="70" t="n">
        <f aca="false">MAX(W1855,V1856)</f>
        <v>3.9732</v>
      </c>
      <c r="X1856" s="70" t="n">
        <f aca="false">W1856-V1856</f>
        <v>0.0154999999999998</v>
      </c>
      <c r="Y1856" s="70" t="n">
        <f aca="false">Y1855+M1856</f>
        <v>3.47940396753946</v>
      </c>
      <c r="Z1856" s="70" t="n">
        <f aca="false">MAX(Z1855,Y1856)</f>
        <v>3.5127080666161</v>
      </c>
      <c r="AA1856" s="70" t="n">
        <f aca="false">Z1856-Y1856</f>
        <v>0.0333040990766387</v>
      </c>
      <c r="AB1856" s="72" t="n">
        <f aca="false">AB1855*(1+F1856)</f>
        <v>41.459298444449</v>
      </c>
      <c r="AC1856" s="73" t="n">
        <f aca="false">MAX(AC1855,AB1856)</f>
        <v>42.2083325506033</v>
      </c>
      <c r="AD1856" s="70" t="n">
        <f aca="false">1-AB1856/AC1856</f>
        <v>0.0177461193297871</v>
      </c>
      <c r="AE1856" s="73" t="n">
        <f aca="false">AE1855*(1+M1856)</f>
        <v>25.719898361335</v>
      </c>
      <c r="AF1856" s="73" t="n">
        <f aca="false">MAX(AF1855,AE1856)</f>
        <v>26.6711420485925</v>
      </c>
      <c r="AG1856" s="70" t="n">
        <f aca="false">1-AE1856/AF1856</f>
        <v>0.0356656526190142</v>
      </c>
      <c r="AH1856" s="74" t="n">
        <f aca="false">IF(R1856&gt;0,AH1855+1,0)</f>
        <v>5</v>
      </c>
      <c r="AI1856" s="74" t="n">
        <f aca="false">IF(U1856&gt;0,AI1855+1,0)</f>
        <v>72</v>
      </c>
      <c r="AJ1856" s="74" t="n">
        <f aca="false">IF(G1856&gt;0,AJ1855+1,0)</f>
        <v>0</v>
      </c>
      <c r="AK1856" s="74" t="n">
        <f aca="false">IF(G1856&lt;=0,AK1855+1,0)</f>
        <v>2</v>
      </c>
      <c r="AL1856" s="74" t="n">
        <f aca="false">IF(K1856&gt;0,AL1855+1,0)</f>
        <v>0</v>
      </c>
      <c r="AM1856" s="74" t="n">
        <f aca="false">IF(K1856&lt;=0,AM1855+1,0)</f>
        <v>2</v>
      </c>
    </row>
    <row r="1857" customFormat="false" ht="15" hidden="false" customHeight="false" outlineLevel="0" collapsed="false">
      <c r="A1857" s="61" t="n">
        <v>1861</v>
      </c>
      <c r="B1857" s="62" t="n">
        <v>45014.4479166667</v>
      </c>
      <c r="C1857" s="63" t="n">
        <f aca="false">YEAR(B1857)</f>
        <v>2023</v>
      </c>
      <c r="D1857" s="32" t="s">
        <v>277</v>
      </c>
      <c r="E1857" s="64" t="n">
        <v>17030.15</v>
      </c>
      <c r="F1857" s="65" t="n">
        <v>-0.0036</v>
      </c>
      <c r="G1857" s="66" t="n">
        <v>-61.30854</v>
      </c>
      <c r="H1857" s="67" t="n">
        <f aca="false">E1857+IF(D1857="Long",1,-1)*G1857</f>
        <v>16968.84146</v>
      </c>
      <c r="I1857" s="68" t="n">
        <f aca="false">Assumptions!$B$58</f>
        <v>5.35750011455817</v>
      </c>
      <c r="J1857" s="68" t="n">
        <f aca="false">INDEX(Yearly!$D$5:$D$22,MATCH(C1857,Yearly!$A$5:$A$22,0))</f>
        <v>0.449580429193692</v>
      </c>
      <c r="K1857" s="68" t="n">
        <f aca="false">G1857-I1857-J1857</f>
        <v>-67.1156205437519</v>
      </c>
      <c r="L1857" s="69" t="n">
        <f aca="false">(I1857+J1857)/Assumptions!$B$8</f>
        <v>0.00025605597012877</v>
      </c>
      <c r="M1857" s="70" t="n">
        <f aca="false">F1857-L1857</f>
        <v>-0.00385605597012877</v>
      </c>
      <c r="N1857" s="71" t="n">
        <f aca="false">G1857*Assumptions!$B$7</f>
        <v>-482191.6671</v>
      </c>
      <c r="O1857" s="71" t="n">
        <f aca="false">K1857*Assumptions!$B$7</f>
        <v>-527864.355576608</v>
      </c>
      <c r="P1857" s="68" t="n">
        <f aca="false">P1856+G1857</f>
        <v>32991.209455</v>
      </c>
      <c r="Q1857" s="68" t="n">
        <f aca="false">MAX(Q1856,P1857)</f>
        <v>33316.999185</v>
      </c>
      <c r="R1857" s="68" t="n">
        <f aca="false">Q1857-P1857</f>
        <v>325.789729999997</v>
      </c>
      <c r="S1857" s="68" t="n">
        <f aca="false">S1856+K1857</f>
        <v>22138.1505690854</v>
      </c>
      <c r="T1857" s="68" t="n">
        <f aca="false">MAX(T1856,S1857)</f>
        <v>22879.1193573833</v>
      </c>
      <c r="U1857" s="68" t="n">
        <f aca="false">T1857-S1857</f>
        <v>740.96878829788</v>
      </c>
      <c r="V1857" s="70" t="n">
        <f aca="false">V1856+F1857</f>
        <v>3.9541</v>
      </c>
      <c r="W1857" s="70" t="n">
        <f aca="false">MAX(W1856,V1857)</f>
        <v>3.9732</v>
      </c>
      <c r="X1857" s="70" t="n">
        <f aca="false">W1857-V1857</f>
        <v>0.0190999999999999</v>
      </c>
      <c r="Y1857" s="70" t="n">
        <f aca="false">Y1856+M1857</f>
        <v>3.47554791156933</v>
      </c>
      <c r="Z1857" s="70" t="n">
        <f aca="false">MAX(Z1856,Y1857)</f>
        <v>3.5127080666161</v>
      </c>
      <c r="AA1857" s="70" t="n">
        <f aca="false">Z1857-Y1857</f>
        <v>0.0371601550467675</v>
      </c>
      <c r="AB1857" s="72" t="n">
        <f aca="false">AB1856*(1+F1857)</f>
        <v>41.3100449700489</v>
      </c>
      <c r="AC1857" s="73" t="n">
        <f aca="false">MAX(AC1856,AB1857)</f>
        <v>42.2083325506033</v>
      </c>
      <c r="AD1857" s="70" t="n">
        <f aca="false">1-AB1857/AC1857</f>
        <v>0.0212822333001999</v>
      </c>
      <c r="AE1857" s="73" t="n">
        <f aca="false">AE1856*(1+M1857)</f>
        <v>25.6207209937077</v>
      </c>
      <c r="AF1857" s="73" t="n">
        <f aca="false">MAX(AF1856,AE1857)</f>
        <v>26.6711420485925</v>
      </c>
      <c r="AG1857" s="70" t="n">
        <f aca="false">1-AE1857/AF1857</f>
        <v>0.0393841798364329</v>
      </c>
      <c r="AH1857" s="74" t="n">
        <f aca="false">IF(R1857&gt;0,AH1856+1,0)</f>
        <v>6</v>
      </c>
      <c r="AI1857" s="74" t="n">
        <f aca="false">IF(U1857&gt;0,AI1856+1,0)</f>
        <v>73</v>
      </c>
      <c r="AJ1857" s="74" t="n">
        <f aca="false">IF(G1857&gt;0,AJ1856+1,0)</f>
        <v>0</v>
      </c>
      <c r="AK1857" s="74" t="n">
        <f aca="false">IF(G1857&lt;=0,AK1856+1,0)</f>
        <v>3</v>
      </c>
      <c r="AL1857" s="74" t="n">
        <f aca="false">IF(K1857&gt;0,AL1856+1,0)</f>
        <v>0</v>
      </c>
      <c r="AM1857" s="74" t="n">
        <f aca="false">IF(K1857&lt;=0,AM1856+1,0)</f>
        <v>3</v>
      </c>
    </row>
    <row r="1858" customFormat="false" ht="15" hidden="false" customHeight="false" outlineLevel="0" collapsed="false">
      <c r="A1858" s="61" t="n">
        <v>1862</v>
      </c>
      <c r="B1858" s="62" t="n">
        <v>45014.4888888889</v>
      </c>
      <c r="C1858" s="63" t="n">
        <f aca="false">YEAR(B1858)</f>
        <v>2023</v>
      </c>
      <c r="D1858" s="32" t="s">
        <v>276</v>
      </c>
      <c r="E1858" s="64" t="n">
        <v>16968.1</v>
      </c>
      <c r="F1858" s="65" t="n">
        <v>-0.0045</v>
      </c>
      <c r="G1858" s="66" t="n">
        <v>-76.35645</v>
      </c>
      <c r="H1858" s="67" t="n">
        <f aca="false">E1858+IF(D1858="Long",1,-1)*G1858</f>
        <v>17044.45645</v>
      </c>
      <c r="I1858" s="68" t="n">
        <f aca="false">Assumptions!$B$58</f>
        <v>5.35750011455817</v>
      </c>
      <c r="J1858" s="68" t="n">
        <f aca="false">INDEX(Yearly!$D$5:$D$22,MATCH(C1858,Yearly!$A$5:$A$22,0))</f>
        <v>0.449580429193692</v>
      </c>
      <c r="K1858" s="68" t="n">
        <f aca="false">G1858-I1858-J1858</f>
        <v>-82.1635305437519</v>
      </c>
      <c r="L1858" s="69" t="n">
        <f aca="false">(I1858+J1858)/Assumptions!$B$8</f>
        <v>0.00025605597012877</v>
      </c>
      <c r="M1858" s="70" t="n">
        <f aca="false">F1858-L1858</f>
        <v>-0.00475605597012877</v>
      </c>
      <c r="N1858" s="71" t="n">
        <f aca="false">G1858*Assumptions!$B$7</f>
        <v>-600543.47925</v>
      </c>
      <c r="O1858" s="71" t="n">
        <f aca="false">K1858*Assumptions!$B$7</f>
        <v>-646216.167726608</v>
      </c>
      <c r="P1858" s="68" t="n">
        <f aca="false">P1857+G1858</f>
        <v>32914.853005</v>
      </c>
      <c r="Q1858" s="68" t="n">
        <f aca="false">MAX(Q1857,P1858)</f>
        <v>33316.999185</v>
      </c>
      <c r="R1858" s="68" t="n">
        <f aca="false">Q1858-P1858</f>
        <v>402.146179999996</v>
      </c>
      <c r="S1858" s="68" t="n">
        <f aca="false">S1857+K1858</f>
        <v>22055.9870385417</v>
      </c>
      <c r="T1858" s="68" t="n">
        <f aca="false">MAX(T1857,S1858)</f>
        <v>22879.1193573833</v>
      </c>
      <c r="U1858" s="68" t="n">
        <f aca="false">T1858-S1858</f>
        <v>823.132318841632</v>
      </c>
      <c r="V1858" s="70" t="n">
        <f aca="false">V1857+F1858</f>
        <v>3.9496</v>
      </c>
      <c r="W1858" s="70" t="n">
        <f aca="false">MAX(W1857,V1858)</f>
        <v>3.9732</v>
      </c>
      <c r="X1858" s="70" t="n">
        <f aca="false">W1858-V1858</f>
        <v>0.0236000000000001</v>
      </c>
      <c r="Y1858" s="70" t="n">
        <f aca="false">Y1857+M1858</f>
        <v>3.4707918555992</v>
      </c>
      <c r="Z1858" s="70" t="n">
        <f aca="false">MAX(Z1857,Y1858)</f>
        <v>3.5127080666161</v>
      </c>
      <c r="AA1858" s="70" t="n">
        <f aca="false">Z1858-Y1858</f>
        <v>0.0419162110168965</v>
      </c>
      <c r="AB1858" s="72" t="n">
        <f aca="false">AB1857*(1+F1858)</f>
        <v>41.1241497676837</v>
      </c>
      <c r="AC1858" s="73" t="n">
        <f aca="false">MAX(AC1857,AB1858)</f>
        <v>42.2083325506033</v>
      </c>
      <c r="AD1858" s="70" t="n">
        <f aca="false">1-AB1858/AC1858</f>
        <v>0.0256864632503488</v>
      </c>
      <c r="AE1858" s="73" t="n">
        <f aca="false">AE1857*(1+M1858)</f>
        <v>25.4988674106666</v>
      </c>
      <c r="AF1858" s="73" t="n">
        <f aca="false">MAX(AF1857,AE1858)</f>
        <v>26.6711420485925</v>
      </c>
      <c r="AG1858" s="70" t="n">
        <f aca="false">1-AE1858/AF1858</f>
        <v>0.0439529224429219</v>
      </c>
      <c r="AH1858" s="74" t="n">
        <f aca="false">IF(R1858&gt;0,AH1857+1,0)</f>
        <v>7</v>
      </c>
      <c r="AI1858" s="74" t="n">
        <f aca="false">IF(U1858&gt;0,AI1857+1,0)</f>
        <v>74</v>
      </c>
      <c r="AJ1858" s="74" t="n">
        <f aca="false">IF(G1858&gt;0,AJ1857+1,0)</f>
        <v>0</v>
      </c>
      <c r="AK1858" s="74" t="n">
        <f aca="false">IF(G1858&lt;=0,AK1857+1,0)</f>
        <v>4</v>
      </c>
      <c r="AL1858" s="74" t="n">
        <f aca="false">IF(K1858&gt;0,AL1857+1,0)</f>
        <v>0</v>
      </c>
      <c r="AM1858" s="74" t="n">
        <f aca="false">IF(K1858&lt;=0,AM1857+1,0)</f>
        <v>4</v>
      </c>
    </row>
    <row r="1859" customFormat="false" ht="15" hidden="false" customHeight="false" outlineLevel="0" collapsed="false">
      <c r="A1859" s="61" t="n">
        <v>1863</v>
      </c>
      <c r="B1859" s="62" t="n">
        <v>45014.59375</v>
      </c>
      <c r="C1859" s="63" t="n">
        <f aca="false">YEAR(B1859)</f>
        <v>2023</v>
      </c>
      <c r="D1859" s="32" t="s">
        <v>277</v>
      </c>
      <c r="E1859" s="64" t="n">
        <v>17045.3</v>
      </c>
      <c r="F1859" s="65" t="n">
        <v>0.0346</v>
      </c>
      <c r="G1859" s="66" t="n">
        <v>589.76738</v>
      </c>
      <c r="H1859" s="67" t="n">
        <f aca="false">E1859+IF(D1859="Long",1,-1)*G1859</f>
        <v>17635.06738</v>
      </c>
      <c r="I1859" s="68" t="n">
        <f aca="false">Assumptions!$B$58</f>
        <v>5.35750011455817</v>
      </c>
      <c r="J1859" s="68" t="n">
        <f aca="false">INDEX(Yearly!$D$5:$D$22,MATCH(C1859,Yearly!$A$5:$A$22,0))</f>
        <v>0.449580429193692</v>
      </c>
      <c r="K1859" s="68" t="n">
        <f aca="false">G1859-I1859-J1859</f>
        <v>583.960299456248</v>
      </c>
      <c r="L1859" s="69" t="n">
        <f aca="false">(I1859+J1859)/Assumptions!$B$8</f>
        <v>0.00025605597012877</v>
      </c>
      <c r="M1859" s="70" t="n">
        <f aca="false">F1859-L1859</f>
        <v>0.0343439440298712</v>
      </c>
      <c r="N1859" s="71" t="n">
        <f aca="false">G1859*Assumptions!$B$7</f>
        <v>4638520.4437</v>
      </c>
      <c r="O1859" s="71" t="n">
        <f aca="false">K1859*Assumptions!$B$7</f>
        <v>4592847.75522339</v>
      </c>
      <c r="P1859" s="68" t="n">
        <f aca="false">P1858+G1859</f>
        <v>33504.620385</v>
      </c>
      <c r="Q1859" s="68" t="n">
        <f aca="false">MAX(Q1858,P1859)</f>
        <v>33504.620385</v>
      </c>
      <c r="R1859" s="68" t="n">
        <f aca="false">Q1859-P1859</f>
        <v>0</v>
      </c>
      <c r="S1859" s="68" t="n">
        <f aca="false">S1858+K1859</f>
        <v>22639.9473379979</v>
      </c>
      <c r="T1859" s="68" t="n">
        <f aca="false">MAX(T1858,S1859)</f>
        <v>22879.1193573833</v>
      </c>
      <c r="U1859" s="68" t="n">
        <f aca="false">T1859-S1859</f>
        <v>239.172019385383</v>
      </c>
      <c r="V1859" s="70" t="n">
        <f aca="false">V1858+F1859</f>
        <v>3.9842</v>
      </c>
      <c r="W1859" s="70" t="n">
        <f aca="false">MAX(W1858,V1859)</f>
        <v>3.9842</v>
      </c>
      <c r="X1859" s="70" t="n">
        <f aca="false">W1859-V1859</f>
        <v>0</v>
      </c>
      <c r="Y1859" s="70" t="n">
        <f aca="false">Y1858+M1859</f>
        <v>3.50513579962907</v>
      </c>
      <c r="Z1859" s="70" t="n">
        <f aca="false">MAX(Z1858,Y1859)</f>
        <v>3.5127080666161</v>
      </c>
      <c r="AA1859" s="70" t="n">
        <f aca="false">Z1859-Y1859</f>
        <v>0.00757226698702507</v>
      </c>
      <c r="AB1859" s="72" t="n">
        <f aca="false">AB1858*(1+F1859)</f>
        <v>42.5470453496456</v>
      </c>
      <c r="AC1859" s="73" t="n">
        <f aca="false">MAX(AC1858,AB1859)</f>
        <v>42.5470453496456</v>
      </c>
      <c r="AD1859" s="70" t="n">
        <f aca="false">1-AB1859/AC1859</f>
        <v>0</v>
      </c>
      <c r="AE1859" s="73" t="n">
        <f aca="false">AE1858*(1+M1859)</f>
        <v>26.3745990858436</v>
      </c>
      <c r="AF1859" s="73" t="n">
        <f aca="false">MAX(AF1858,AE1859)</f>
        <v>26.6711420485925</v>
      </c>
      <c r="AG1859" s="70" t="n">
        <f aca="false">1-AE1859/AF1859</f>
        <v>0.0111184951213797</v>
      </c>
      <c r="AH1859" s="74" t="n">
        <f aca="false">IF(R1859&gt;0,AH1858+1,0)</f>
        <v>0</v>
      </c>
      <c r="AI1859" s="74" t="n">
        <f aca="false">IF(U1859&gt;0,AI1858+1,0)</f>
        <v>75</v>
      </c>
      <c r="AJ1859" s="74" t="n">
        <f aca="false">IF(G1859&gt;0,AJ1858+1,0)</f>
        <v>1</v>
      </c>
      <c r="AK1859" s="74" t="n">
        <f aca="false">IF(G1859&lt;=0,AK1858+1,0)</f>
        <v>0</v>
      </c>
      <c r="AL1859" s="74" t="n">
        <f aca="false">IF(K1859&gt;0,AL1858+1,0)</f>
        <v>1</v>
      </c>
      <c r="AM1859" s="74" t="n">
        <f aca="false">IF(K1859&lt;=0,AM1858+1,0)</f>
        <v>0</v>
      </c>
    </row>
    <row r="1860" customFormat="false" ht="15" hidden="false" customHeight="false" outlineLevel="0" collapsed="false">
      <c r="A1860" s="61" t="n">
        <v>1864</v>
      </c>
      <c r="B1860" s="62" t="n">
        <v>45033.40625</v>
      </c>
      <c r="C1860" s="63" t="n">
        <f aca="false">YEAR(B1860)</f>
        <v>2023</v>
      </c>
      <c r="D1860" s="32" t="s">
        <v>276</v>
      </c>
      <c r="E1860" s="64" t="n">
        <v>17635.7</v>
      </c>
      <c r="F1860" s="65" t="n">
        <v>-0.0024</v>
      </c>
      <c r="G1860" s="66" t="n">
        <v>-42.32568</v>
      </c>
      <c r="H1860" s="67" t="n">
        <f aca="false">E1860+IF(D1860="Long",1,-1)*G1860</f>
        <v>17678.02568</v>
      </c>
      <c r="I1860" s="68" t="n">
        <f aca="false">Assumptions!$B$58</f>
        <v>5.35750011455817</v>
      </c>
      <c r="J1860" s="68" t="n">
        <f aca="false">INDEX(Yearly!$D$5:$D$22,MATCH(C1860,Yearly!$A$5:$A$22,0))</f>
        <v>0.449580429193692</v>
      </c>
      <c r="K1860" s="68" t="n">
        <f aca="false">G1860-I1860-J1860</f>
        <v>-48.1327605437519</v>
      </c>
      <c r="L1860" s="69" t="n">
        <f aca="false">(I1860+J1860)/Assumptions!$B$8</f>
        <v>0.00025605597012877</v>
      </c>
      <c r="M1860" s="70" t="n">
        <f aca="false">F1860-L1860</f>
        <v>-0.00265605597012877</v>
      </c>
      <c r="N1860" s="71" t="n">
        <f aca="false">G1860*Assumptions!$B$7</f>
        <v>-332891.4732</v>
      </c>
      <c r="O1860" s="71" t="n">
        <f aca="false">K1860*Assumptions!$B$7</f>
        <v>-378564.161676608</v>
      </c>
      <c r="P1860" s="68" t="n">
        <f aca="false">P1859+G1860</f>
        <v>33462.294705</v>
      </c>
      <c r="Q1860" s="68" t="n">
        <f aca="false">MAX(Q1859,P1860)</f>
        <v>33504.620385</v>
      </c>
      <c r="R1860" s="68" t="n">
        <f aca="false">Q1860-P1860</f>
        <v>42.3256800000017</v>
      </c>
      <c r="S1860" s="68" t="n">
        <f aca="false">S1859+K1860</f>
        <v>22591.8145774542</v>
      </c>
      <c r="T1860" s="68" t="n">
        <f aca="false">MAX(T1859,S1860)</f>
        <v>22879.1193573833</v>
      </c>
      <c r="U1860" s="68" t="n">
        <f aca="false">T1860-S1860</f>
        <v>287.304779929134</v>
      </c>
      <c r="V1860" s="70" t="n">
        <f aca="false">V1859+F1860</f>
        <v>3.9818</v>
      </c>
      <c r="W1860" s="70" t="n">
        <f aca="false">MAX(W1859,V1860)</f>
        <v>3.9842</v>
      </c>
      <c r="X1860" s="70" t="n">
        <f aca="false">W1860-V1860</f>
        <v>0.00240000000000018</v>
      </c>
      <c r="Y1860" s="70" t="n">
        <f aca="false">Y1859+M1860</f>
        <v>3.50247974365894</v>
      </c>
      <c r="Z1860" s="70" t="n">
        <f aca="false">MAX(Z1859,Y1860)</f>
        <v>3.5127080666161</v>
      </c>
      <c r="AA1860" s="70" t="n">
        <f aca="false">Z1860-Y1860</f>
        <v>0.010228322957154</v>
      </c>
      <c r="AB1860" s="72" t="n">
        <f aca="false">AB1859*(1+F1860)</f>
        <v>42.4449324408064</v>
      </c>
      <c r="AC1860" s="73" t="n">
        <f aca="false">MAX(AC1859,AB1860)</f>
        <v>42.5470453496456</v>
      </c>
      <c r="AD1860" s="70" t="n">
        <f aca="false">1-AB1860/AC1860</f>
        <v>0.00239999999999996</v>
      </c>
      <c r="AE1860" s="73" t="n">
        <f aca="false">AE1859*(1+M1860)</f>
        <v>26.3045466744819</v>
      </c>
      <c r="AF1860" s="73" t="n">
        <f aca="false">MAX(AF1859,AE1860)</f>
        <v>26.6711420485925</v>
      </c>
      <c r="AG1860" s="70" t="n">
        <f aca="false">1-AE1860/AF1860</f>
        <v>0.0137450197461625</v>
      </c>
      <c r="AH1860" s="74" t="n">
        <f aca="false">IF(R1860&gt;0,AH1859+1,0)</f>
        <v>1</v>
      </c>
      <c r="AI1860" s="74" t="n">
        <f aca="false">IF(U1860&gt;0,AI1859+1,0)</f>
        <v>76</v>
      </c>
      <c r="AJ1860" s="74" t="n">
        <f aca="false">IF(G1860&gt;0,AJ1859+1,0)</f>
        <v>0</v>
      </c>
      <c r="AK1860" s="74" t="n">
        <f aca="false">IF(G1860&lt;=0,AK1859+1,0)</f>
        <v>1</v>
      </c>
      <c r="AL1860" s="74" t="n">
        <f aca="false">IF(K1860&gt;0,AL1859+1,0)</f>
        <v>0</v>
      </c>
      <c r="AM1860" s="74" t="n">
        <f aca="false">IF(K1860&lt;=0,AM1859+1,0)</f>
        <v>1</v>
      </c>
    </row>
    <row r="1861" customFormat="false" ht="15" hidden="false" customHeight="false" outlineLevel="0" collapsed="false">
      <c r="A1861" s="61" t="n">
        <v>1865</v>
      </c>
      <c r="B1861" s="62" t="n">
        <v>45033.53125</v>
      </c>
      <c r="C1861" s="63" t="n">
        <f aca="false">YEAR(B1861)</f>
        <v>2023</v>
      </c>
      <c r="D1861" s="32" t="s">
        <v>277</v>
      </c>
      <c r="E1861" s="64" t="n">
        <v>17677.25</v>
      </c>
      <c r="F1861" s="65" t="n">
        <v>-0.0013</v>
      </c>
      <c r="G1861" s="66" t="n">
        <v>-22.980425</v>
      </c>
      <c r="H1861" s="67" t="n">
        <f aca="false">E1861+IF(D1861="Long",1,-1)*G1861</f>
        <v>17654.269575</v>
      </c>
      <c r="I1861" s="68" t="n">
        <f aca="false">Assumptions!$B$58</f>
        <v>5.35750011455817</v>
      </c>
      <c r="J1861" s="68" t="n">
        <f aca="false">INDEX(Yearly!$D$5:$D$22,MATCH(C1861,Yearly!$A$5:$A$22,0))</f>
        <v>0.449580429193692</v>
      </c>
      <c r="K1861" s="68" t="n">
        <f aca="false">G1861-I1861-J1861</f>
        <v>-28.7875055437519</v>
      </c>
      <c r="L1861" s="69" t="n">
        <f aca="false">(I1861+J1861)/Assumptions!$B$8</f>
        <v>0.00025605597012877</v>
      </c>
      <c r="M1861" s="70" t="n">
        <f aca="false">F1861-L1861</f>
        <v>-0.00155605597012877</v>
      </c>
      <c r="N1861" s="71" t="n">
        <f aca="false">G1861*Assumptions!$B$7</f>
        <v>-180741.042625</v>
      </c>
      <c r="O1861" s="71" t="n">
        <f aca="false">K1861*Assumptions!$B$7</f>
        <v>-226413.731101608</v>
      </c>
      <c r="P1861" s="68" t="n">
        <f aca="false">P1860+G1861</f>
        <v>33439.31428</v>
      </c>
      <c r="Q1861" s="68" t="n">
        <f aca="false">MAX(Q1860,P1861)</f>
        <v>33504.620385</v>
      </c>
      <c r="R1861" s="68" t="n">
        <f aca="false">Q1861-P1861</f>
        <v>65.3061050000033</v>
      </c>
      <c r="S1861" s="68" t="n">
        <f aca="false">S1860+K1861</f>
        <v>22563.0270719104</v>
      </c>
      <c r="T1861" s="68" t="n">
        <f aca="false">MAX(T1860,S1861)</f>
        <v>22879.1193573833</v>
      </c>
      <c r="U1861" s="68" t="n">
        <f aca="false">T1861-S1861</f>
        <v>316.092285472885</v>
      </c>
      <c r="V1861" s="70" t="n">
        <f aca="false">V1860+F1861</f>
        <v>3.9805</v>
      </c>
      <c r="W1861" s="70" t="n">
        <f aca="false">MAX(W1860,V1861)</f>
        <v>3.9842</v>
      </c>
      <c r="X1861" s="70" t="n">
        <f aca="false">W1861-V1861</f>
        <v>0.00370000000000026</v>
      </c>
      <c r="Y1861" s="70" t="n">
        <f aca="false">Y1860+M1861</f>
        <v>3.50092368768882</v>
      </c>
      <c r="Z1861" s="70" t="n">
        <f aca="false">MAX(Z1860,Y1861)</f>
        <v>3.5127080666161</v>
      </c>
      <c r="AA1861" s="70" t="n">
        <f aca="false">Z1861-Y1861</f>
        <v>0.0117843789272829</v>
      </c>
      <c r="AB1861" s="72" t="n">
        <f aca="false">AB1860*(1+F1861)</f>
        <v>42.3897540286334</v>
      </c>
      <c r="AC1861" s="73" t="n">
        <f aca="false">MAX(AC1860,AB1861)</f>
        <v>42.5470453496456</v>
      </c>
      <c r="AD1861" s="70" t="n">
        <f aca="false">1-AB1861/AC1861</f>
        <v>0.0036968799999999</v>
      </c>
      <c r="AE1861" s="73" t="n">
        <f aca="false">AE1860*(1+M1861)</f>
        <v>26.2636153275876</v>
      </c>
      <c r="AF1861" s="73" t="n">
        <f aca="false">MAX(AF1860,AE1861)</f>
        <v>26.6711420485925</v>
      </c>
      <c r="AG1861" s="70" t="n">
        <f aca="false">1-AE1861/AF1861</f>
        <v>0.0152796876962557</v>
      </c>
      <c r="AH1861" s="74" t="n">
        <f aca="false">IF(R1861&gt;0,AH1860+1,0)</f>
        <v>2</v>
      </c>
      <c r="AI1861" s="74" t="n">
        <f aca="false">IF(U1861&gt;0,AI1860+1,0)</f>
        <v>77</v>
      </c>
      <c r="AJ1861" s="74" t="n">
        <f aca="false">IF(G1861&gt;0,AJ1860+1,0)</f>
        <v>0</v>
      </c>
      <c r="AK1861" s="74" t="n">
        <f aca="false">IF(G1861&lt;=0,AK1860+1,0)</f>
        <v>2</v>
      </c>
      <c r="AL1861" s="74" t="n">
        <f aca="false">IF(K1861&gt;0,AL1860+1,0)</f>
        <v>0</v>
      </c>
      <c r="AM1861" s="74" t="n">
        <f aca="false">IF(K1861&lt;=0,AM1860+1,0)</f>
        <v>2</v>
      </c>
    </row>
    <row r="1862" customFormat="false" ht="15" hidden="false" customHeight="false" outlineLevel="0" collapsed="false">
      <c r="A1862" s="61" t="n">
        <v>1866</v>
      </c>
      <c r="B1862" s="62" t="n">
        <v>45034.4298611111</v>
      </c>
      <c r="C1862" s="63" t="n">
        <f aca="false">YEAR(B1862)</f>
        <v>2023</v>
      </c>
      <c r="D1862" s="32" t="s">
        <v>276</v>
      </c>
      <c r="E1862" s="64" t="n">
        <v>17654.9</v>
      </c>
      <c r="F1862" s="65" t="n">
        <v>-0.0022</v>
      </c>
      <c r="G1862" s="66" t="n">
        <v>-38.84078</v>
      </c>
      <c r="H1862" s="67" t="n">
        <f aca="false">E1862+IF(D1862="Long",1,-1)*G1862</f>
        <v>17693.74078</v>
      </c>
      <c r="I1862" s="68" t="n">
        <f aca="false">Assumptions!$B$58</f>
        <v>5.35750011455817</v>
      </c>
      <c r="J1862" s="68" t="n">
        <f aca="false">INDEX(Yearly!$D$5:$D$22,MATCH(C1862,Yearly!$A$5:$A$22,0))</f>
        <v>0.449580429193692</v>
      </c>
      <c r="K1862" s="68" t="n">
        <f aca="false">G1862-I1862-J1862</f>
        <v>-44.6478605437519</v>
      </c>
      <c r="L1862" s="69" t="n">
        <f aca="false">(I1862+J1862)/Assumptions!$B$8</f>
        <v>0.00025605597012877</v>
      </c>
      <c r="M1862" s="70" t="n">
        <f aca="false">F1862-L1862</f>
        <v>-0.00245605597012877</v>
      </c>
      <c r="N1862" s="71" t="n">
        <f aca="false">G1862*Assumptions!$B$7</f>
        <v>-305482.7347</v>
      </c>
      <c r="O1862" s="71" t="n">
        <f aca="false">K1862*Assumptions!$B$7</f>
        <v>-351155.423176608</v>
      </c>
      <c r="P1862" s="68" t="n">
        <f aca="false">P1861+G1862</f>
        <v>33400.4735</v>
      </c>
      <c r="Q1862" s="68" t="n">
        <f aca="false">MAX(Q1861,P1862)</f>
        <v>33504.620385</v>
      </c>
      <c r="R1862" s="68" t="n">
        <f aca="false">Q1862-P1862</f>
        <v>104.146885000002</v>
      </c>
      <c r="S1862" s="68" t="n">
        <f aca="false">S1861+K1862</f>
        <v>22518.3792113667</v>
      </c>
      <c r="T1862" s="68" t="n">
        <f aca="false">MAX(T1861,S1862)</f>
        <v>22879.1193573833</v>
      </c>
      <c r="U1862" s="68" t="n">
        <f aca="false">T1862-S1862</f>
        <v>360.740146016637</v>
      </c>
      <c r="V1862" s="70" t="n">
        <f aca="false">V1861+F1862</f>
        <v>3.9783</v>
      </c>
      <c r="W1862" s="70" t="n">
        <f aca="false">MAX(W1861,V1862)</f>
        <v>3.9842</v>
      </c>
      <c r="X1862" s="70" t="n">
        <f aca="false">W1862-V1862</f>
        <v>0.00590000000000046</v>
      </c>
      <c r="Y1862" s="70" t="n">
        <f aca="false">Y1861+M1862</f>
        <v>3.49846763171869</v>
      </c>
      <c r="Z1862" s="70" t="n">
        <f aca="false">MAX(Z1861,Y1862)</f>
        <v>3.5127080666161</v>
      </c>
      <c r="AA1862" s="70" t="n">
        <f aca="false">Z1862-Y1862</f>
        <v>0.0142404348974119</v>
      </c>
      <c r="AB1862" s="72" t="n">
        <f aca="false">AB1861*(1+F1862)</f>
        <v>42.2964965697704</v>
      </c>
      <c r="AC1862" s="73" t="n">
        <f aca="false">MAX(AC1861,AB1862)</f>
        <v>42.5470453496456</v>
      </c>
      <c r="AD1862" s="70" t="n">
        <f aca="false">1-AB1862/AC1862</f>
        <v>0.00588874686399998</v>
      </c>
      <c r="AE1862" s="73" t="n">
        <f aca="false">AE1861*(1+M1862)</f>
        <v>26.1991104183651</v>
      </c>
      <c r="AF1862" s="73" t="n">
        <f aca="false">MAX(AF1861,AE1862)</f>
        <v>26.6711420485925</v>
      </c>
      <c r="AG1862" s="70" t="n">
        <f aca="false">1-AE1862/AF1862</f>
        <v>0.0176982158981963</v>
      </c>
      <c r="AH1862" s="74" t="n">
        <f aca="false">IF(R1862&gt;0,AH1861+1,0)</f>
        <v>3</v>
      </c>
      <c r="AI1862" s="74" t="n">
        <f aca="false">IF(U1862&gt;0,AI1861+1,0)</f>
        <v>78</v>
      </c>
      <c r="AJ1862" s="74" t="n">
        <f aca="false">IF(G1862&gt;0,AJ1861+1,0)</f>
        <v>0</v>
      </c>
      <c r="AK1862" s="74" t="n">
        <f aca="false">IF(G1862&lt;=0,AK1861+1,0)</f>
        <v>3</v>
      </c>
      <c r="AL1862" s="74" t="n">
        <f aca="false">IF(K1862&gt;0,AL1861+1,0)</f>
        <v>0</v>
      </c>
      <c r="AM1862" s="74" t="n">
        <f aca="false">IF(K1862&lt;=0,AM1861+1,0)</f>
        <v>3</v>
      </c>
    </row>
    <row r="1863" customFormat="false" ht="15" hidden="false" customHeight="false" outlineLevel="0" collapsed="false">
      <c r="A1863" s="61" t="n">
        <v>1867</v>
      </c>
      <c r="B1863" s="62" t="n">
        <v>45034.53125</v>
      </c>
      <c r="C1863" s="63" t="n">
        <f aca="false">YEAR(B1863)</f>
        <v>2023</v>
      </c>
      <c r="D1863" s="32" t="s">
        <v>277</v>
      </c>
      <c r="E1863" s="64" t="n">
        <v>17693.9</v>
      </c>
      <c r="F1863" s="65" t="n">
        <v>-0.0042</v>
      </c>
      <c r="G1863" s="66" t="n">
        <v>-74.31438</v>
      </c>
      <c r="H1863" s="67" t="n">
        <f aca="false">E1863+IF(D1863="Long",1,-1)*G1863</f>
        <v>17619.58562</v>
      </c>
      <c r="I1863" s="68" t="n">
        <f aca="false">Assumptions!$B$58</f>
        <v>5.35750011455817</v>
      </c>
      <c r="J1863" s="68" t="n">
        <f aca="false">INDEX(Yearly!$D$5:$D$22,MATCH(C1863,Yearly!$A$5:$A$22,0))</f>
        <v>0.449580429193692</v>
      </c>
      <c r="K1863" s="68" t="n">
        <f aca="false">G1863-I1863-J1863</f>
        <v>-80.1214605437519</v>
      </c>
      <c r="L1863" s="69" t="n">
        <f aca="false">(I1863+J1863)/Assumptions!$B$8</f>
        <v>0.00025605597012877</v>
      </c>
      <c r="M1863" s="70" t="n">
        <f aca="false">F1863-L1863</f>
        <v>-0.00445605597012877</v>
      </c>
      <c r="N1863" s="71" t="n">
        <f aca="false">G1863*Assumptions!$B$7</f>
        <v>-584482.5987</v>
      </c>
      <c r="O1863" s="71" t="n">
        <f aca="false">K1863*Assumptions!$B$7</f>
        <v>-630155.287176608</v>
      </c>
      <c r="P1863" s="68" t="n">
        <f aca="false">P1862+G1863</f>
        <v>33326.15912</v>
      </c>
      <c r="Q1863" s="68" t="n">
        <f aca="false">MAX(Q1862,P1863)</f>
        <v>33504.620385</v>
      </c>
      <c r="R1863" s="68" t="n">
        <f aca="false">Q1863-P1863</f>
        <v>178.461265000005</v>
      </c>
      <c r="S1863" s="68" t="n">
        <f aca="false">S1862+K1863</f>
        <v>22438.2577508229</v>
      </c>
      <c r="T1863" s="68" t="n">
        <f aca="false">MAX(T1862,S1863)</f>
        <v>22879.1193573833</v>
      </c>
      <c r="U1863" s="68" t="n">
        <f aca="false">T1863-S1863</f>
        <v>440.861606560389</v>
      </c>
      <c r="V1863" s="70" t="n">
        <f aca="false">V1862+F1863</f>
        <v>3.9741</v>
      </c>
      <c r="W1863" s="70" t="n">
        <f aca="false">MAX(W1862,V1863)</f>
        <v>3.9842</v>
      </c>
      <c r="X1863" s="70" t="n">
        <f aca="false">W1863-V1863</f>
        <v>0.0101000000000004</v>
      </c>
      <c r="Y1863" s="70" t="n">
        <f aca="false">Y1862+M1863</f>
        <v>3.49401157574856</v>
      </c>
      <c r="Z1863" s="70" t="n">
        <f aca="false">MAX(Z1862,Y1863)</f>
        <v>3.5127080666161</v>
      </c>
      <c r="AA1863" s="70" t="n">
        <f aca="false">Z1863-Y1863</f>
        <v>0.0186964908675407</v>
      </c>
      <c r="AB1863" s="72" t="n">
        <f aca="false">AB1862*(1+F1863)</f>
        <v>42.1188512841773</v>
      </c>
      <c r="AC1863" s="73" t="n">
        <f aca="false">MAX(AC1862,AB1863)</f>
        <v>42.5470453496456</v>
      </c>
      <c r="AD1863" s="70" t="n">
        <f aca="false">1-AB1863/AC1863</f>
        <v>0.0100640141271712</v>
      </c>
      <c r="AE1863" s="73" t="n">
        <f aca="false">AE1862*(1+M1863)</f>
        <v>26.0823657159732</v>
      </c>
      <c r="AF1863" s="73" t="n">
        <f aca="false">MAX(AF1862,AE1863)</f>
        <v>26.6711420485925</v>
      </c>
      <c r="AG1863" s="70" t="n">
        <f aca="false">1-AE1863/AF1863</f>
        <v>0.0220754076277113</v>
      </c>
      <c r="AH1863" s="74" t="n">
        <f aca="false">IF(R1863&gt;0,AH1862+1,0)</f>
        <v>4</v>
      </c>
      <c r="AI1863" s="74" t="n">
        <f aca="false">IF(U1863&gt;0,AI1862+1,0)</f>
        <v>79</v>
      </c>
      <c r="AJ1863" s="74" t="n">
        <f aca="false">IF(G1863&gt;0,AJ1862+1,0)</f>
        <v>0</v>
      </c>
      <c r="AK1863" s="74" t="n">
        <f aca="false">IF(G1863&lt;=0,AK1862+1,0)</f>
        <v>4</v>
      </c>
      <c r="AL1863" s="74" t="n">
        <f aca="false">IF(K1863&gt;0,AL1862+1,0)</f>
        <v>0</v>
      </c>
      <c r="AM1863" s="74" t="n">
        <f aca="false">IF(K1863&lt;=0,AM1862+1,0)</f>
        <v>4</v>
      </c>
    </row>
    <row r="1864" customFormat="false" ht="15" hidden="false" customHeight="false" outlineLevel="0" collapsed="false">
      <c r="A1864" s="61" t="n">
        <v>1868</v>
      </c>
      <c r="B1864" s="62" t="n">
        <v>45034.5729166667</v>
      </c>
      <c r="C1864" s="63" t="n">
        <f aca="false">YEAR(B1864)</f>
        <v>2023</v>
      </c>
      <c r="D1864" s="32" t="s">
        <v>276</v>
      </c>
      <c r="E1864" s="64" t="n">
        <v>17620.2</v>
      </c>
      <c r="F1864" s="65" t="n">
        <v>-0.003</v>
      </c>
      <c r="G1864" s="66" t="n">
        <v>-52.8606</v>
      </c>
      <c r="H1864" s="67" t="n">
        <f aca="false">E1864+IF(D1864="Long",1,-1)*G1864</f>
        <v>17673.0606</v>
      </c>
      <c r="I1864" s="68" t="n">
        <f aca="false">Assumptions!$B$58</f>
        <v>5.35750011455817</v>
      </c>
      <c r="J1864" s="68" t="n">
        <f aca="false">INDEX(Yearly!$D$5:$D$22,MATCH(C1864,Yearly!$A$5:$A$22,0))</f>
        <v>0.449580429193692</v>
      </c>
      <c r="K1864" s="68" t="n">
        <f aca="false">G1864-I1864-J1864</f>
        <v>-58.6676805437519</v>
      </c>
      <c r="L1864" s="69" t="n">
        <f aca="false">(I1864+J1864)/Assumptions!$B$8</f>
        <v>0.00025605597012877</v>
      </c>
      <c r="M1864" s="70" t="n">
        <f aca="false">F1864-L1864</f>
        <v>-0.00325605597012877</v>
      </c>
      <c r="N1864" s="71" t="n">
        <f aca="false">G1864*Assumptions!$B$7</f>
        <v>-415748.619</v>
      </c>
      <c r="O1864" s="71" t="n">
        <f aca="false">K1864*Assumptions!$B$7</f>
        <v>-461421.307476608</v>
      </c>
      <c r="P1864" s="68" t="n">
        <f aca="false">P1863+G1864</f>
        <v>33273.29852</v>
      </c>
      <c r="Q1864" s="68" t="n">
        <f aca="false">MAX(Q1863,P1864)</f>
        <v>33504.620385</v>
      </c>
      <c r="R1864" s="68" t="n">
        <f aca="false">Q1864-P1864</f>
        <v>231.321865000005</v>
      </c>
      <c r="S1864" s="68" t="n">
        <f aca="false">S1863+K1864</f>
        <v>22379.5900702792</v>
      </c>
      <c r="T1864" s="68" t="n">
        <f aca="false">MAX(T1863,S1864)</f>
        <v>22879.1193573833</v>
      </c>
      <c r="U1864" s="68" t="n">
        <f aca="false">T1864-S1864</f>
        <v>499.529287104142</v>
      </c>
      <c r="V1864" s="70" t="n">
        <f aca="false">V1863+F1864</f>
        <v>3.9711</v>
      </c>
      <c r="W1864" s="70" t="n">
        <f aca="false">MAX(W1863,V1864)</f>
        <v>3.9842</v>
      </c>
      <c r="X1864" s="70" t="n">
        <f aca="false">W1864-V1864</f>
        <v>0.0131000000000006</v>
      </c>
      <c r="Y1864" s="70" t="n">
        <f aca="false">Y1863+M1864</f>
        <v>3.49075551977843</v>
      </c>
      <c r="Z1864" s="70" t="n">
        <f aca="false">MAX(Z1863,Y1864)</f>
        <v>3.5127080666161</v>
      </c>
      <c r="AA1864" s="70" t="n">
        <f aca="false">Z1864-Y1864</f>
        <v>0.0219525468376696</v>
      </c>
      <c r="AB1864" s="72" t="n">
        <f aca="false">AB1863*(1+F1864)</f>
        <v>41.9924947303248</v>
      </c>
      <c r="AC1864" s="73" t="n">
        <f aca="false">MAX(AC1863,AB1864)</f>
        <v>42.5470453496456</v>
      </c>
      <c r="AD1864" s="70" t="n">
        <f aca="false">1-AB1864/AC1864</f>
        <v>0.0130338220847896</v>
      </c>
      <c r="AE1864" s="73" t="n">
        <f aca="false">AE1863*(1+M1864)</f>
        <v>25.9974400733687</v>
      </c>
      <c r="AF1864" s="73" t="n">
        <f aca="false">MAX(AF1863,AE1864)</f>
        <v>26.6711420485925</v>
      </c>
      <c r="AG1864" s="70" t="n">
        <f aca="false">1-AE1864/AF1864</f>
        <v>0.0252595848350409</v>
      </c>
      <c r="AH1864" s="74" t="n">
        <f aca="false">IF(R1864&gt;0,AH1863+1,0)</f>
        <v>5</v>
      </c>
      <c r="AI1864" s="74" t="n">
        <f aca="false">IF(U1864&gt;0,AI1863+1,0)</f>
        <v>80</v>
      </c>
      <c r="AJ1864" s="74" t="n">
        <f aca="false">IF(G1864&gt;0,AJ1863+1,0)</f>
        <v>0</v>
      </c>
      <c r="AK1864" s="74" t="n">
        <f aca="false">IF(G1864&lt;=0,AK1863+1,0)</f>
        <v>5</v>
      </c>
      <c r="AL1864" s="74" t="n">
        <f aca="false">IF(K1864&gt;0,AL1863+1,0)</f>
        <v>0</v>
      </c>
      <c r="AM1864" s="74" t="n">
        <f aca="false">IF(K1864&lt;=0,AM1863+1,0)</f>
        <v>5</v>
      </c>
    </row>
    <row r="1865" customFormat="false" ht="15" hidden="false" customHeight="false" outlineLevel="0" collapsed="false">
      <c r="A1865" s="61" t="n">
        <v>1869</v>
      </c>
      <c r="B1865" s="62" t="n">
        <v>45036.40625</v>
      </c>
      <c r="C1865" s="63" t="n">
        <f aca="false">YEAR(B1865)</f>
        <v>2023</v>
      </c>
      <c r="D1865" s="32" t="s">
        <v>277</v>
      </c>
      <c r="E1865" s="64" t="n">
        <v>17672.7</v>
      </c>
      <c r="F1865" s="65" t="n">
        <v>-0.0042</v>
      </c>
      <c r="G1865" s="66" t="n">
        <v>-74.22534</v>
      </c>
      <c r="H1865" s="67" t="n">
        <f aca="false">E1865+IF(D1865="Long",1,-1)*G1865</f>
        <v>17598.47466</v>
      </c>
      <c r="I1865" s="68" t="n">
        <f aca="false">Assumptions!$B$58</f>
        <v>5.35750011455817</v>
      </c>
      <c r="J1865" s="68" t="n">
        <f aca="false">INDEX(Yearly!$D$5:$D$22,MATCH(C1865,Yearly!$A$5:$A$22,0))</f>
        <v>0.449580429193692</v>
      </c>
      <c r="K1865" s="68" t="n">
        <f aca="false">G1865-I1865-J1865</f>
        <v>-80.0324205437519</v>
      </c>
      <c r="L1865" s="69" t="n">
        <f aca="false">(I1865+J1865)/Assumptions!$B$8</f>
        <v>0.00025605597012877</v>
      </c>
      <c r="M1865" s="70" t="n">
        <f aca="false">F1865-L1865</f>
        <v>-0.00445605597012877</v>
      </c>
      <c r="N1865" s="71" t="n">
        <f aca="false">G1865*Assumptions!$B$7</f>
        <v>-583782.2991</v>
      </c>
      <c r="O1865" s="71" t="n">
        <f aca="false">K1865*Assumptions!$B$7</f>
        <v>-629454.987576608</v>
      </c>
      <c r="P1865" s="68" t="n">
        <f aca="false">P1864+G1865</f>
        <v>33199.07318</v>
      </c>
      <c r="Q1865" s="68" t="n">
        <f aca="false">MAX(Q1864,P1865)</f>
        <v>33504.620385</v>
      </c>
      <c r="R1865" s="68" t="n">
        <f aca="false">Q1865-P1865</f>
        <v>305.547205000003</v>
      </c>
      <c r="S1865" s="68" t="n">
        <f aca="false">S1864+K1865</f>
        <v>22299.5576497354</v>
      </c>
      <c r="T1865" s="68" t="n">
        <f aca="false">MAX(T1864,S1865)</f>
        <v>22879.1193573833</v>
      </c>
      <c r="U1865" s="68" t="n">
        <f aca="false">T1865-S1865</f>
        <v>579.561707647892</v>
      </c>
      <c r="V1865" s="70" t="n">
        <f aca="false">V1864+F1865</f>
        <v>3.9669</v>
      </c>
      <c r="W1865" s="70" t="n">
        <f aca="false">MAX(W1864,V1865)</f>
        <v>3.9842</v>
      </c>
      <c r="X1865" s="70" t="n">
        <f aca="false">W1865-V1865</f>
        <v>0.0173000000000005</v>
      </c>
      <c r="Y1865" s="70" t="n">
        <f aca="false">Y1864+M1865</f>
        <v>3.4862994638083</v>
      </c>
      <c r="Z1865" s="70" t="n">
        <f aca="false">MAX(Z1864,Y1865)</f>
        <v>3.5127080666161</v>
      </c>
      <c r="AA1865" s="70" t="n">
        <f aca="false">Z1865-Y1865</f>
        <v>0.0264086028077983</v>
      </c>
      <c r="AB1865" s="72" t="n">
        <f aca="false">AB1864*(1+F1865)</f>
        <v>41.8161262524574</v>
      </c>
      <c r="AC1865" s="73" t="n">
        <f aca="false">MAX(AC1864,AB1865)</f>
        <v>42.5470453496456</v>
      </c>
      <c r="AD1865" s="70" t="n">
        <f aca="false">1-AB1865/AC1865</f>
        <v>0.0171790800320335</v>
      </c>
      <c r="AE1865" s="73" t="n">
        <f aca="false">AE1864*(1+M1865)</f>
        <v>25.8815940253217</v>
      </c>
      <c r="AF1865" s="73" t="n">
        <f aca="false">MAX(AF1864,AE1865)</f>
        <v>26.6711420485925</v>
      </c>
      <c r="AG1865" s="70" t="n">
        <f aca="false">1-AE1865/AF1865</f>
        <v>0.0296030826813626</v>
      </c>
      <c r="AH1865" s="74" t="n">
        <f aca="false">IF(R1865&gt;0,AH1864+1,0)</f>
        <v>6</v>
      </c>
      <c r="AI1865" s="74" t="n">
        <f aca="false">IF(U1865&gt;0,AI1864+1,0)</f>
        <v>81</v>
      </c>
      <c r="AJ1865" s="74" t="n">
        <f aca="false">IF(G1865&gt;0,AJ1864+1,0)</f>
        <v>0</v>
      </c>
      <c r="AK1865" s="74" t="n">
        <f aca="false">IF(G1865&lt;=0,AK1864+1,0)</f>
        <v>6</v>
      </c>
      <c r="AL1865" s="74" t="n">
        <f aca="false">IF(K1865&gt;0,AL1864+1,0)</f>
        <v>0</v>
      </c>
      <c r="AM1865" s="74" t="n">
        <f aca="false">IF(K1865&lt;=0,AM1864+1,0)</f>
        <v>6</v>
      </c>
    </row>
    <row r="1866" customFormat="false" ht="15" hidden="false" customHeight="false" outlineLevel="0" collapsed="false">
      <c r="A1866" s="61" t="n">
        <v>1870</v>
      </c>
      <c r="B1866" s="62" t="n">
        <v>45036.4451388889</v>
      </c>
      <c r="C1866" s="63" t="n">
        <f aca="false">YEAR(B1866)</f>
        <v>2023</v>
      </c>
      <c r="D1866" s="32" t="s">
        <v>276</v>
      </c>
      <c r="E1866" s="64" t="n">
        <v>17598</v>
      </c>
      <c r="F1866" s="65" t="n">
        <v>-0.0016</v>
      </c>
      <c r="G1866" s="66" t="n">
        <v>-28.1568</v>
      </c>
      <c r="H1866" s="67" t="n">
        <f aca="false">E1866+IF(D1866="Long",1,-1)*G1866</f>
        <v>17626.1568</v>
      </c>
      <c r="I1866" s="68" t="n">
        <f aca="false">Assumptions!$B$58</f>
        <v>5.35750011455817</v>
      </c>
      <c r="J1866" s="68" t="n">
        <f aca="false">INDEX(Yearly!$D$5:$D$22,MATCH(C1866,Yearly!$A$5:$A$22,0))</f>
        <v>0.449580429193692</v>
      </c>
      <c r="K1866" s="68" t="n">
        <f aca="false">G1866-I1866-J1866</f>
        <v>-33.9638805437519</v>
      </c>
      <c r="L1866" s="69" t="n">
        <f aca="false">(I1866+J1866)/Assumptions!$B$8</f>
        <v>0.00025605597012877</v>
      </c>
      <c r="M1866" s="70" t="n">
        <f aca="false">F1866-L1866</f>
        <v>-0.00185605597012877</v>
      </c>
      <c r="N1866" s="71" t="n">
        <f aca="false">G1866*Assumptions!$B$7</f>
        <v>-221453.232</v>
      </c>
      <c r="O1866" s="71" t="n">
        <f aca="false">K1866*Assumptions!$B$7</f>
        <v>-267125.920476608</v>
      </c>
      <c r="P1866" s="68" t="n">
        <f aca="false">P1865+G1866</f>
        <v>33170.91638</v>
      </c>
      <c r="Q1866" s="68" t="n">
        <f aca="false">MAX(Q1865,P1866)</f>
        <v>33504.620385</v>
      </c>
      <c r="R1866" s="68" t="n">
        <f aca="false">Q1866-P1866</f>
        <v>333.704005</v>
      </c>
      <c r="S1866" s="68" t="n">
        <f aca="false">S1865+K1866</f>
        <v>22265.5937691917</v>
      </c>
      <c r="T1866" s="68" t="n">
        <f aca="false">MAX(T1865,S1866)</f>
        <v>22879.1193573833</v>
      </c>
      <c r="U1866" s="68" t="n">
        <f aca="false">T1866-S1866</f>
        <v>613.525588191646</v>
      </c>
      <c r="V1866" s="70" t="n">
        <f aca="false">V1865+F1866</f>
        <v>3.9653</v>
      </c>
      <c r="W1866" s="70" t="n">
        <f aca="false">MAX(W1865,V1866)</f>
        <v>3.9842</v>
      </c>
      <c r="X1866" s="70" t="n">
        <f aca="false">W1866-V1866</f>
        <v>0.0189000000000004</v>
      </c>
      <c r="Y1866" s="70" t="n">
        <f aca="false">Y1865+M1866</f>
        <v>3.48444340783817</v>
      </c>
      <c r="Z1866" s="70" t="n">
        <f aca="false">MAX(Z1865,Y1866)</f>
        <v>3.5127080666161</v>
      </c>
      <c r="AA1866" s="70" t="n">
        <f aca="false">Z1866-Y1866</f>
        <v>0.0282646587779269</v>
      </c>
      <c r="AB1866" s="72" t="n">
        <f aca="false">AB1865*(1+F1866)</f>
        <v>41.7492204504535</v>
      </c>
      <c r="AC1866" s="73" t="n">
        <f aca="false">MAX(AC1865,AB1866)</f>
        <v>42.5470453496456</v>
      </c>
      <c r="AD1866" s="70" t="n">
        <f aca="false">1-AB1866/AC1866</f>
        <v>0.0187515935039824</v>
      </c>
      <c r="AE1866" s="73" t="n">
        <f aca="false">AE1865*(1+M1866)</f>
        <v>25.8335563382145</v>
      </c>
      <c r="AF1866" s="73" t="n">
        <f aca="false">MAX(AF1865,AE1866)</f>
        <v>26.6711420485925</v>
      </c>
      <c r="AG1866" s="70" t="n">
        <f aca="false">1-AE1866/AF1866</f>
        <v>0.0314041936731464</v>
      </c>
      <c r="AH1866" s="74" t="n">
        <f aca="false">IF(R1866&gt;0,AH1865+1,0)</f>
        <v>7</v>
      </c>
      <c r="AI1866" s="74" t="n">
        <f aca="false">IF(U1866&gt;0,AI1865+1,0)</f>
        <v>82</v>
      </c>
      <c r="AJ1866" s="74" t="n">
        <f aca="false">IF(G1866&gt;0,AJ1865+1,0)</f>
        <v>0</v>
      </c>
      <c r="AK1866" s="74" t="n">
        <f aca="false">IF(G1866&lt;=0,AK1865+1,0)</f>
        <v>7</v>
      </c>
      <c r="AL1866" s="74" t="n">
        <f aca="false">IF(K1866&gt;0,AL1865+1,0)</f>
        <v>0</v>
      </c>
      <c r="AM1866" s="74" t="n">
        <f aca="false">IF(K1866&lt;=0,AM1865+1,0)</f>
        <v>7</v>
      </c>
    </row>
    <row r="1867" customFormat="false" ht="15" hidden="false" customHeight="false" outlineLevel="0" collapsed="false">
      <c r="A1867" s="61" t="n">
        <v>1871</v>
      </c>
      <c r="B1867" s="62" t="n">
        <v>45040.40625</v>
      </c>
      <c r="C1867" s="63" t="n">
        <f aca="false">YEAR(B1867)</f>
        <v>2023</v>
      </c>
      <c r="D1867" s="32" t="s">
        <v>277</v>
      </c>
      <c r="E1867" s="64" t="n">
        <v>17625.7</v>
      </c>
      <c r="F1867" s="65" t="n">
        <v>-0.0007</v>
      </c>
      <c r="G1867" s="66" t="n">
        <v>-12.33799</v>
      </c>
      <c r="H1867" s="67" t="n">
        <f aca="false">E1867+IF(D1867="Long",1,-1)*G1867</f>
        <v>17613.36201</v>
      </c>
      <c r="I1867" s="68" t="n">
        <f aca="false">Assumptions!$B$58</f>
        <v>5.35750011455817</v>
      </c>
      <c r="J1867" s="68" t="n">
        <f aca="false">INDEX(Yearly!$D$5:$D$22,MATCH(C1867,Yearly!$A$5:$A$22,0))</f>
        <v>0.449580429193692</v>
      </c>
      <c r="K1867" s="68" t="n">
        <f aca="false">G1867-I1867-J1867</f>
        <v>-18.1450705437519</v>
      </c>
      <c r="L1867" s="69" t="n">
        <f aca="false">(I1867+J1867)/Assumptions!$B$8</f>
        <v>0.00025605597012877</v>
      </c>
      <c r="M1867" s="70" t="n">
        <f aca="false">F1867-L1867</f>
        <v>-0.00095605597012877</v>
      </c>
      <c r="N1867" s="71" t="n">
        <f aca="false">G1867*Assumptions!$B$7</f>
        <v>-97038.29135</v>
      </c>
      <c r="O1867" s="71" t="n">
        <f aca="false">K1867*Assumptions!$B$7</f>
        <v>-142710.979826608</v>
      </c>
      <c r="P1867" s="68" t="n">
        <f aca="false">P1866+G1867</f>
        <v>33158.57839</v>
      </c>
      <c r="Q1867" s="68" t="n">
        <f aca="false">MAX(Q1866,P1867)</f>
        <v>33504.620385</v>
      </c>
      <c r="R1867" s="68" t="n">
        <f aca="false">Q1867-P1867</f>
        <v>346.041995</v>
      </c>
      <c r="S1867" s="68" t="n">
        <f aca="false">S1866+K1867</f>
        <v>22247.4486986479</v>
      </c>
      <c r="T1867" s="68" t="n">
        <f aca="false">MAX(T1866,S1867)</f>
        <v>22879.1193573833</v>
      </c>
      <c r="U1867" s="68" t="n">
        <f aca="false">T1867-S1867</f>
        <v>631.670658735398</v>
      </c>
      <c r="V1867" s="70" t="n">
        <f aca="false">V1866+F1867</f>
        <v>3.9646</v>
      </c>
      <c r="W1867" s="70" t="n">
        <f aca="false">MAX(W1866,V1867)</f>
        <v>3.9842</v>
      </c>
      <c r="X1867" s="70" t="n">
        <f aca="false">W1867-V1867</f>
        <v>0.0196000000000005</v>
      </c>
      <c r="Y1867" s="70" t="n">
        <f aca="false">Y1866+M1867</f>
        <v>3.48348735186804</v>
      </c>
      <c r="Z1867" s="70" t="n">
        <f aca="false">MAX(Z1866,Y1867)</f>
        <v>3.5127080666161</v>
      </c>
      <c r="AA1867" s="70" t="n">
        <f aca="false">Z1867-Y1867</f>
        <v>0.0292207147480559</v>
      </c>
      <c r="AB1867" s="72" t="n">
        <f aca="false">AB1866*(1+F1867)</f>
        <v>41.7199959961382</v>
      </c>
      <c r="AC1867" s="73" t="n">
        <f aca="false">MAX(AC1866,AB1867)</f>
        <v>42.5470453496456</v>
      </c>
      <c r="AD1867" s="70" t="n">
        <f aca="false">1-AB1867/AC1867</f>
        <v>0.0194384673885296</v>
      </c>
      <c r="AE1867" s="73" t="n">
        <f aca="false">AE1866*(1+M1867)</f>
        <v>25.8088580124477</v>
      </c>
      <c r="AF1867" s="73" t="n">
        <f aca="false">MAX(AF1866,AE1867)</f>
        <v>26.6711420485925</v>
      </c>
      <c r="AG1867" s="70" t="n">
        <f aca="false">1-AE1867/AF1867</f>
        <v>0.0323302254764269</v>
      </c>
      <c r="AH1867" s="74" t="n">
        <f aca="false">IF(R1867&gt;0,AH1866+1,0)</f>
        <v>8</v>
      </c>
      <c r="AI1867" s="74" t="n">
        <f aca="false">IF(U1867&gt;0,AI1866+1,0)</f>
        <v>83</v>
      </c>
      <c r="AJ1867" s="74" t="n">
        <f aca="false">IF(G1867&gt;0,AJ1866+1,0)</f>
        <v>0</v>
      </c>
      <c r="AK1867" s="74" t="n">
        <f aca="false">IF(G1867&lt;=0,AK1866+1,0)</f>
        <v>8</v>
      </c>
      <c r="AL1867" s="74" t="n">
        <f aca="false">IF(K1867&gt;0,AL1866+1,0)</f>
        <v>0</v>
      </c>
      <c r="AM1867" s="74" t="n">
        <f aca="false">IF(K1867&lt;=0,AM1866+1,0)</f>
        <v>8</v>
      </c>
    </row>
    <row r="1868" customFormat="false" ht="15" hidden="false" customHeight="false" outlineLevel="0" collapsed="false">
      <c r="A1868" s="61" t="n">
        <v>1872</v>
      </c>
      <c r="B1868" s="62" t="n">
        <v>45040.4944444444</v>
      </c>
      <c r="C1868" s="63" t="n">
        <f aca="false">YEAR(B1868)</f>
        <v>2023</v>
      </c>
      <c r="D1868" s="32" t="s">
        <v>276</v>
      </c>
      <c r="E1868" s="64" t="n">
        <v>17613.5</v>
      </c>
      <c r="F1868" s="65" t="n">
        <v>-0.0024</v>
      </c>
      <c r="G1868" s="66" t="n">
        <v>-42.2724</v>
      </c>
      <c r="H1868" s="67" t="n">
        <f aca="false">E1868+IF(D1868="Long",1,-1)*G1868</f>
        <v>17655.7724</v>
      </c>
      <c r="I1868" s="68" t="n">
        <f aca="false">Assumptions!$B$58</f>
        <v>5.35750011455817</v>
      </c>
      <c r="J1868" s="68" t="n">
        <f aca="false">INDEX(Yearly!$D$5:$D$22,MATCH(C1868,Yearly!$A$5:$A$22,0))</f>
        <v>0.449580429193692</v>
      </c>
      <c r="K1868" s="68" t="n">
        <f aca="false">G1868-I1868-J1868</f>
        <v>-48.0794805437519</v>
      </c>
      <c r="L1868" s="69" t="n">
        <f aca="false">(I1868+J1868)/Assumptions!$B$8</f>
        <v>0.00025605597012877</v>
      </c>
      <c r="M1868" s="70" t="n">
        <f aca="false">F1868-L1868</f>
        <v>-0.00265605597012877</v>
      </c>
      <c r="N1868" s="71" t="n">
        <f aca="false">G1868*Assumptions!$B$7</f>
        <v>-332472.426</v>
      </c>
      <c r="O1868" s="71" t="n">
        <f aca="false">K1868*Assumptions!$B$7</f>
        <v>-378145.114476608</v>
      </c>
      <c r="P1868" s="68" t="n">
        <f aca="false">P1867+G1868</f>
        <v>33116.30599</v>
      </c>
      <c r="Q1868" s="68" t="n">
        <f aca="false">MAX(Q1867,P1868)</f>
        <v>33504.620385</v>
      </c>
      <c r="R1868" s="68" t="n">
        <f aca="false">Q1868-P1868</f>
        <v>388.314395000001</v>
      </c>
      <c r="S1868" s="68" t="n">
        <f aca="false">S1867+K1868</f>
        <v>22199.3692181041</v>
      </c>
      <c r="T1868" s="68" t="n">
        <f aca="false">MAX(T1867,S1868)</f>
        <v>22879.1193573833</v>
      </c>
      <c r="U1868" s="68" t="n">
        <f aca="false">T1868-S1868</f>
        <v>679.750139279149</v>
      </c>
      <c r="V1868" s="70" t="n">
        <f aca="false">V1867+F1868</f>
        <v>3.9622</v>
      </c>
      <c r="W1868" s="70" t="n">
        <f aca="false">MAX(W1867,V1868)</f>
        <v>3.9842</v>
      </c>
      <c r="X1868" s="70" t="n">
        <f aca="false">W1868-V1868</f>
        <v>0.0220000000000007</v>
      </c>
      <c r="Y1868" s="70" t="n">
        <f aca="false">Y1867+M1868</f>
        <v>3.48083129589791</v>
      </c>
      <c r="Z1868" s="70" t="n">
        <f aca="false">MAX(Z1867,Y1868)</f>
        <v>3.5127080666161</v>
      </c>
      <c r="AA1868" s="70" t="n">
        <f aca="false">Z1868-Y1868</f>
        <v>0.0318767707181848</v>
      </c>
      <c r="AB1868" s="72" t="n">
        <f aca="false">AB1867*(1+F1868)</f>
        <v>41.6198680057475</v>
      </c>
      <c r="AC1868" s="73" t="n">
        <f aca="false">MAX(AC1867,AB1868)</f>
        <v>42.5470453496456</v>
      </c>
      <c r="AD1868" s="70" t="n">
        <f aca="false">1-AB1868/AC1868</f>
        <v>0.0217918150667972</v>
      </c>
      <c r="AE1868" s="73" t="n">
        <f aca="false">AE1867*(1+M1868)</f>
        <v>25.7403082410415</v>
      </c>
      <c r="AF1868" s="73" t="n">
        <f aca="false">MAX(AF1867,AE1868)</f>
        <v>26.6711420485925</v>
      </c>
      <c r="AG1868" s="70" t="n">
        <f aca="false">1-AE1868/AF1868</f>
        <v>0.0349004105581634</v>
      </c>
      <c r="AH1868" s="74" t="n">
        <f aca="false">IF(R1868&gt;0,AH1867+1,0)</f>
        <v>9</v>
      </c>
      <c r="AI1868" s="74" t="n">
        <f aca="false">IF(U1868&gt;0,AI1867+1,0)</f>
        <v>84</v>
      </c>
      <c r="AJ1868" s="74" t="n">
        <f aca="false">IF(G1868&gt;0,AJ1867+1,0)</f>
        <v>0</v>
      </c>
      <c r="AK1868" s="74" t="n">
        <f aca="false">IF(G1868&lt;=0,AK1867+1,0)</f>
        <v>9</v>
      </c>
      <c r="AL1868" s="74" t="n">
        <f aca="false">IF(K1868&gt;0,AL1867+1,0)</f>
        <v>0</v>
      </c>
      <c r="AM1868" s="74" t="n">
        <f aca="false">IF(K1868&lt;=0,AM1867+1,0)</f>
        <v>9</v>
      </c>
    </row>
    <row r="1869" customFormat="false" ht="15" hidden="false" customHeight="false" outlineLevel="0" collapsed="false">
      <c r="A1869" s="61" t="n">
        <v>1873</v>
      </c>
      <c r="B1869" s="62" t="n">
        <v>45040.53125</v>
      </c>
      <c r="C1869" s="63" t="n">
        <f aca="false">YEAR(B1869)</f>
        <v>2023</v>
      </c>
      <c r="D1869" s="32" t="s">
        <v>277</v>
      </c>
      <c r="E1869" s="64" t="n">
        <v>17656.55</v>
      </c>
      <c r="F1869" s="65" t="n">
        <v>0.0235</v>
      </c>
      <c r="G1869" s="66" t="n">
        <v>414.928925</v>
      </c>
      <c r="H1869" s="67" t="n">
        <f aca="false">E1869+IF(D1869="Long",1,-1)*G1869</f>
        <v>18071.478925</v>
      </c>
      <c r="I1869" s="68" t="n">
        <f aca="false">Assumptions!$B$58</f>
        <v>5.35750011455817</v>
      </c>
      <c r="J1869" s="68" t="n">
        <f aca="false">INDEX(Yearly!$D$5:$D$22,MATCH(C1869,Yearly!$A$5:$A$22,0))</f>
        <v>0.449580429193692</v>
      </c>
      <c r="K1869" s="68" t="n">
        <f aca="false">G1869-I1869-J1869</f>
        <v>409.121844456248</v>
      </c>
      <c r="L1869" s="69" t="n">
        <f aca="false">(I1869+J1869)/Assumptions!$B$8</f>
        <v>0.00025605597012877</v>
      </c>
      <c r="M1869" s="70" t="n">
        <f aca="false">F1869-L1869</f>
        <v>0.0232439440298712</v>
      </c>
      <c r="N1869" s="71" t="n">
        <f aca="false">G1869*Assumptions!$B$7</f>
        <v>3263415.995125</v>
      </c>
      <c r="O1869" s="71" t="n">
        <f aca="false">K1869*Assumptions!$B$7</f>
        <v>3217743.30664839</v>
      </c>
      <c r="P1869" s="68" t="n">
        <f aca="false">P1868+G1869</f>
        <v>33531.234915</v>
      </c>
      <c r="Q1869" s="68" t="n">
        <f aca="false">MAX(Q1868,P1869)</f>
        <v>33531.234915</v>
      </c>
      <c r="R1869" s="68" t="n">
        <f aca="false">Q1869-P1869</f>
        <v>0</v>
      </c>
      <c r="S1869" s="68" t="n">
        <f aca="false">S1868+K1869</f>
        <v>22608.4910625604</v>
      </c>
      <c r="T1869" s="68" t="n">
        <f aca="false">MAX(T1868,S1869)</f>
        <v>22879.1193573833</v>
      </c>
      <c r="U1869" s="68" t="n">
        <f aca="false">T1869-S1869</f>
        <v>270.628294822902</v>
      </c>
      <c r="V1869" s="70" t="n">
        <f aca="false">V1868+F1869</f>
        <v>3.9857</v>
      </c>
      <c r="W1869" s="70" t="n">
        <f aca="false">MAX(W1868,V1869)</f>
        <v>3.9857</v>
      </c>
      <c r="X1869" s="70" t="n">
        <f aca="false">W1869-V1869</f>
        <v>0</v>
      </c>
      <c r="Y1869" s="70" t="n">
        <f aca="false">Y1868+M1869</f>
        <v>3.50407523992778</v>
      </c>
      <c r="Z1869" s="70" t="n">
        <f aca="false">MAX(Z1868,Y1869)</f>
        <v>3.5127080666161</v>
      </c>
      <c r="AA1869" s="70" t="n">
        <f aca="false">Z1869-Y1869</f>
        <v>0.00863282668831378</v>
      </c>
      <c r="AB1869" s="72" t="n">
        <f aca="false">AB1868*(1+F1869)</f>
        <v>42.5979349038825</v>
      </c>
      <c r="AC1869" s="73" t="n">
        <f aca="false">MAX(AC1868,AB1869)</f>
        <v>42.5979349038825</v>
      </c>
      <c r="AD1869" s="70" t="n">
        <f aca="false">1-AB1869/AC1869</f>
        <v>0</v>
      </c>
      <c r="AE1869" s="73" t="n">
        <f aca="false">AE1868*(1+M1869)</f>
        <v>26.3386145251079</v>
      </c>
      <c r="AF1869" s="73" t="n">
        <f aca="false">MAX(AF1868,AE1869)</f>
        <v>26.6711420485925</v>
      </c>
      <c r="AG1869" s="70" t="n">
        <f aca="false">1-AE1869/AF1869</f>
        <v>0.0124676897179257</v>
      </c>
      <c r="AH1869" s="74" t="n">
        <f aca="false">IF(R1869&gt;0,AH1868+1,0)</f>
        <v>0</v>
      </c>
      <c r="AI1869" s="74" t="n">
        <f aca="false">IF(U1869&gt;0,AI1868+1,0)</f>
        <v>85</v>
      </c>
      <c r="AJ1869" s="74" t="n">
        <f aca="false">IF(G1869&gt;0,AJ1868+1,0)</f>
        <v>1</v>
      </c>
      <c r="AK1869" s="74" t="n">
        <f aca="false">IF(G1869&lt;=0,AK1868+1,0)</f>
        <v>0</v>
      </c>
      <c r="AL1869" s="74" t="n">
        <f aca="false">IF(K1869&gt;0,AL1868+1,0)</f>
        <v>1</v>
      </c>
      <c r="AM1869" s="74" t="n">
        <f aca="false">IF(K1869&lt;=0,AM1868+1,0)</f>
        <v>0</v>
      </c>
    </row>
    <row r="1870" customFormat="false" ht="15" hidden="false" customHeight="false" outlineLevel="0" collapsed="false">
      <c r="A1870" s="61" t="n">
        <v>1874</v>
      </c>
      <c r="B1870" s="62" t="n">
        <v>45051.6354166667</v>
      </c>
      <c r="C1870" s="63" t="n">
        <f aca="false">YEAR(B1870)</f>
        <v>2023</v>
      </c>
      <c r="D1870" s="32" t="s">
        <v>276</v>
      </c>
      <c r="E1870" s="64" t="n">
        <v>18071</v>
      </c>
      <c r="F1870" s="65" t="n">
        <v>-0.0067</v>
      </c>
      <c r="G1870" s="66" t="n">
        <v>-121.0757</v>
      </c>
      <c r="H1870" s="67" t="n">
        <f aca="false">E1870+IF(D1870="Long",1,-1)*G1870</f>
        <v>18192.0757</v>
      </c>
      <c r="I1870" s="68" t="n">
        <f aca="false">Assumptions!$B$58</f>
        <v>5.35750011455817</v>
      </c>
      <c r="J1870" s="68" t="n">
        <f aca="false">INDEX(Yearly!$D$5:$D$22,MATCH(C1870,Yearly!$A$5:$A$22,0))</f>
        <v>0.449580429193692</v>
      </c>
      <c r="K1870" s="68" t="n">
        <f aca="false">G1870-I1870-J1870</f>
        <v>-126.882780543752</v>
      </c>
      <c r="L1870" s="69" t="n">
        <f aca="false">(I1870+J1870)/Assumptions!$B$8</f>
        <v>0.00025605597012877</v>
      </c>
      <c r="M1870" s="70" t="n">
        <f aca="false">F1870-L1870</f>
        <v>-0.00695605597012877</v>
      </c>
      <c r="N1870" s="71" t="n">
        <f aca="false">G1870*Assumptions!$B$7</f>
        <v>-952260.3805</v>
      </c>
      <c r="O1870" s="71" t="n">
        <f aca="false">K1870*Assumptions!$B$7</f>
        <v>-997933.068976608</v>
      </c>
      <c r="P1870" s="68" t="n">
        <f aca="false">P1869+G1870</f>
        <v>33410.159215</v>
      </c>
      <c r="Q1870" s="68" t="n">
        <f aca="false">MAX(Q1869,P1870)</f>
        <v>33531.234915</v>
      </c>
      <c r="R1870" s="68" t="n">
        <f aca="false">Q1870-P1870</f>
        <v>121.075700000001</v>
      </c>
      <c r="S1870" s="68" t="n">
        <f aca="false">S1869+K1870</f>
        <v>22481.6082820166</v>
      </c>
      <c r="T1870" s="68" t="n">
        <f aca="false">MAX(T1869,S1870)</f>
        <v>22879.1193573833</v>
      </c>
      <c r="U1870" s="68" t="n">
        <f aca="false">T1870-S1870</f>
        <v>397.511075366652</v>
      </c>
      <c r="V1870" s="70" t="n">
        <f aca="false">V1869+F1870</f>
        <v>3.979</v>
      </c>
      <c r="W1870" s="70" t="n">
        <f aca="false">MAX(W1869,V1870)</f>
        <v>3.9857</v>
      </c>
      <c r="X1870" s="70" t="n">
        <f aca="false">W1870-V1870</f>
        <v>0.00669999999999993</v>
      </c>
      <c r="Y1870" s="70" t="n">
        <f aca="false">Y1869+M1870</f>
        <v>3.49711918395766</v>
      </c>
      <c r="Z1870" s="70" t="n">
        <f aca="false">MAX(Z1869,Y1870)</f>
        <v>3.5127080666161</v>
      </c>
      <c r="AA1870" s="70" t="n">
        <f aca="false">Z1870-Y1870</f>
        <v>0.0155888826584425</v>
      </c>
      <c r="AB1870" s="72" t="n">
        <f aca="false">AB1869*(1+F1870)</f>
        <v>42.3125287400265</v>
      </c>
      <c r="AC1870" s="73" t="n">
        <f aca="false">MAX(AC1869,AB1870)</f>
        <v>42.5979349038825</v>
      </c>
      <c r="AD1870" s="70" t="n">
        <f aca="false">1-AB1870/AC1870</f>
        <v>0.00670000000000004</v>
      </c>
      <c r="AE1870" s="73" t="n">
        <f aca="false">AE1869*(1+M1870)</f>
        <v>26.1554016482957</v>
      </c>
      <c r="AF1870" s="73" t="n">
        <f aca="false">MAX(AF1869,AE1870)</f>
        <v>26.6711420485925</v>
      </c>
      <c r="AG1870" s="70" t="n">
        <f aca="false">1-AE1870/AF1870</f>
        <v>0.0193370197405582</v>
      </c>
      <c r="AH1870" s="74" t="n">
        <f aca="false">IF(R1870&gt;0,AH1869+1,0)</f>
        <v>1</v>
      </c>
      <c r="AI1870" s="74" t="n">
        <f aca="false">IF(U1870&gt;0,AI1869+1,0)</f>
        <v>86</v>
      </c>
      <c r="AJ1870" s="74" t="n">
        <f aca="false">IF(G1870&gt;0,AJ1869+1,0)</f>
        <v>0</v>
      </c>
      <c r="AK1870" s="74" t="n">
        <f aca="false">IF(G1870&lt;=0,AK1869+1,0)</f>
        <v>1</v>
      </c>
      <c r="AL1870" s="74" t="n">
        <f aca="false">IF(K1870&gt;0,AL1869+1,0)</f>
        <v>0</v>
      </c>
      <c r="AM1870" s="74" t="n">
        <f aca="false">IF(K1870&lt;=0,AM1869+1,0)</f>
        <v>1</v>
      </c>
    </row>
    <row r="1871" customFormat="false" ht="15" hidden="false" customHeight="false" outlineLevel="0" collapsed="false">
      <c r="A1871" s="61" t="n">
        <v>1875</v>
      </c>
      <c r="B1871" s="62" t="n">
        <v>45054.40625</v>
      </c>
      <c r="C1871" s="63" t="n">
        <f aca="false">YEAR(B1871)</f>
        <v>2023</v>
      </c>
      <c r="D1871" s="32" t="s">
        <v>277</v>
      </c>
      <c r="E1871" s="64" t="n">
        <v>18192.25</v>
      </c>
      <c r="F1871" s="65" t="n">
        <v>0.0006</v>
      </c>
      <c r="G1871" s="66" t="n">
        <v>10.91535</v>
      </c>
      <c r="H1871" s="67" t="n">
        <f aca="false">E1871+IF(D1871="Long",1,-1)*G1871</f>
        <v>18203.16535</v>
      </c>
      <c r="I1871" s="68" t="n">
        <f aca="false">Assumptions!$B$58</f>
        <v>5.35750011455817</v>
      </c>
      <c r="J1871" s="68" t="n">
        <f aca="false">INDEX(Yearly!$D$5:$D$22,MATCH(C1871,Yearly!$A$5:$A$22,0))</f>
        <v>0.449580429193692</v>
      </c>
      <c r="K1871" s="68" t="n">
        <f aca="false">G1871-I1871-J1871</f>
        <v>5.10826945624814</v>
      </c>
      <c r="L1871" s="69" t="n">
        <f aca="false">(I1871+J1871)/Assumptions!$B$8</f>
        <v>0.00025605597012877</v>
      </c>
      <c r="M1871" s="70" t="n">
        <f aca="false">F1871-L1871</f>
        <v>0.00034394402987123</v>
      </c>
      <c r="N1871" s="71" t="n">
        <f aca="false">G1871*Assumptions!$B$7</f>
        <v>85849.22775</v>
      </c>
      <c r="O1871" s="71" t="n">
        <f aca="false">K1871*Assumptions!$B$7</f>
        <v>40176.5392733916</v>
      </c>
      <c r="P1871" s="68" t="n">
        <f aca="false">P1870+G1871</f>
        <v>33421.074565</v>
      </c>
      <c r="Q1871" s="68" t="n">
        <f aca="false">MAX(Q1870,P1871)</f>
        <v>33531.234915</v>
      </c>
      <c r="R1871" s="68" t="n">
        <f aca="false">Q1871-P1871</f>
        <v>110.160349999998</v>
      </c>
      <c r="S1871" s="68" t="n">
        <f aca="false">S1870+K1871</f>
        <v>22486.7165514729</v>
      </c>
      <c r="T1871" s="68" t="n">
        <f aca="false">MAX(T1870,S1871)</f>
        <v>22879.1193573833</v>
      </c>
      <c r="U1871" s="68" t="n">
        <f aca="false">T1871-S1871</f>
        <v>392.402805910406</v>
      </c>
      <c r="V1871" s="70" t="n">
        <f aca="false">V1870+F1871</f>
        <v>3.9796</v>
      </c>
      <c r="W1871" s="70" t="n">
        <f aca="false">MAX(W1870,V1871)</f>
        <v>3.9857</v>
      </c>
      <c r="X1871" s="70" t="n">
        <f aca="false">W1871-V1871</f>
        <v>0.00609999999999999</v>
      </c>
      <c r="Y1871" s="70" t="n">
        <f aca="false">Y1870+M1871</f>
        <v>3.49746312798753</v>
      </c>
      <c r="Z1871" s="70" t="n">
        <f aca="false">MAX(Z1870,Y1871)</f>
        <v>3.5127080666161</v>
      </c>
      <c r="AA1871" s="70" t="n">
        <f aca="false">Z1871-Y1871</f>
        <v>0.0152449386285713</v>
      </c>
      <c r="AB1871" s="72" t="n">
        <f aca="false">AB1870*(1+F1871)</f>
        <v>42.3379162572705</v>
      </c>
      <c r="AC1871" s="73" t="n">
        <f aca="false">MAX(AC1870,AB1871)</f>
        <v>42.5979349038825</v>
      </c>
      <c r="AD1871" s="70" t="n">
        <f aca="false">1-AB1871/AC1871</f>
        <v>0.0061040200000001</v>
      </c>
      <c r="AE1871" s="73" t="n">
        <f aca="false">AE1870*(1+M1871)</f>
        <v>26.1643976425415</v>
      </c>
      <c r="AF1871" s="73" t="n">
        <f aca="false">MAX(AF1870,AE1871)</f>
        <v>26.6711420485925</v>
      </c>
      <c r="AG1871" s="70" t="n">
        <f aca="false">1-AE1871/AF1871</f>
        <v>0.0189997265631824</v>
      </c>
      <c r="AH1871" s="74" t="n">
        <f aca="false">IF(R1871&gt;0,AH1870+1,0)</f>
        <v>2</v>
      </c>
      <c r="AI1871" s="74" t="n">
        <f aca="false">IF(U1871&gt;0,AI1870+1,0)</f>
        <v>87</v>
      </c>
      <c r="AJ1871" s="74" t="n">
        <f aca="false">IF(G1871&gt;0,AJ1870+1,0)</f>
        <v>1</v>
      </c>
      <c r="AK1871" s="74" t="n">
        <f aca="false">IF(G1871&lt;=0,AK1870+1,0)</f>
        <v>0</v>
      </c>
      <c r="AL1871" s="74" t="n">
        <f aca="false">IF(K1871&gt;0,AL1870+1,0)</f>
        <v>1</v>
      </c>
      <c r="AM1871" s="74" t="n">
        <f aca="false">IF(K1871&lt;=0,AM1870+1,0)</f>
        <v>0</v>
      </c>
    </row>
    <row r="1872" customFormat="false" ht="15" hidden="false" customHeight="false" outlineLevel="0" collapsed="false">
      <c r="A1872" s="61" t="n">
        <v>1876</v>
      </c>
      <c r="B1872" s="62" t="n">
        <v>45058.40625</v>
      </c>
      <c r="C1872" s="63" t="n">
        <f aca="false">YEAR(B1872)</f>
        <v>2023</v>
      </c>
      <c r="D1872" s="32" t="s">
        <v>276</v>
      </c>
      <c r="E1872" s="64" t="n">
        <v>18203.25</v>
      </c>
      <c r="F1872" s="65" t="n">
        <v>-0.0039</v>
      </c>
      <c r="G1872" s="66" t="n">
        <v>-70.992675</v>
      </c>
      <c r="H1872" s="67" t="n">
        <f aca="false">E1872+IF(D1872="Long",1,-1)*G1872</f>
        <v>18274.242675</v>
      </c>
      <c r="I1872" s="68" t="n">
        <f aca="false">Assumptions!$B$58</f>
        <v>5.35750011455817</v>
      </c>
      <c r="J1872" s="68" t="n">
        <f aca="false">INDEX(Yearly!$D$5:$D$22,MATCH(C1872,Yearly!$A$5:$A$22,0))</f>
        <v>0.449580429193692</v>
      </c>
      <c r="K1872" s="68" t="n">
        <f aca="false">G1872-I1872-J1872</f>
        <v>-76.7997555437519</v>
      </c>
      <c r="L1872" s="69" t="n">
        <f aca="false">(I1872+J1872)/Assumptions!$B$8</f>
        <v>0.00025605597012877</v>
      </c>
      <c r="M1872" s="70" t="n">
        <f aca="false">F1872-L1872</f>
        <v>-0.00415605597012877</v>
      </c>
      <c r="N1872" s="71" t="n">
        <f aca="false">G1872*Assumptions!$B$7</f>
        <v>-558357.388875</v>
      </c>
      <c r="O1872" s="71" t="n">
        <f aca="false">K1872*Assumptions!$B$7</f>
        <v>-604030.077351608</v>
      </c>
      <c r="P1872" s="68" t="n">
        <f aca="false">P1871+G1872</f>
        <v>33350.08189</v>
      </c>
      <c r="Q1872" s="68" t="n">
        <f aca="false">MAX(Q1871,P1872)</f>
        <v>33531.234915</v>
      </c>
      <c r="R1872" s="68" t="n">
        <f aca="false">Q1872-P1872</f>
        <v>181.153025</v>
      </c>
      <c r="S1872" s="68" t="n">
        <f aca="false">S1871+K1872</f>
        <v>22409.9167959291</v>
      </c>
      <c r="T1872" s="68" t="n">
        <f aca="false">MAX(T1871,S1872)</f>
        <v>22879.1193573833</v>
      </c>
      <c r="U1872" s="68" t="n">
        <f aca="false">T1872-S1872</f>
        <v>469.202561454156</v>
      </c>
      <c r="V1872" s="70" t="n">
        <f aca="false">V1871+F1872</f>
        <v>3.9757</v>
      </c>
      <c r="W1872" s="70" t="n">
        <f aca="false">MAX(W1871,V1872)</f>
        <v>3.9857</v>
      </c>
      <c r="X1872" s="70" t="n">
        <f aca="false">W1872-V1872</f>
        <v>0.00999999999999979</v>
      </c>
      <c r="Y1872" s="70" t="n">
        <f aca="false">Y1871+M1872</f>
        <v>3.4933070720174</v>
      </c>
      <c r="Z1872" s="70" t="n">
        <f aca="false">MAX(Z1871,Y1872)</f>
        <v>3.5127080666161</v>
      </c>
      <c r="AA1872" s="70" t="n">
        <f aca="false">Z1872-Y1872</f>
        <v>0.0194009945986999</v>
      </c>
      <c r="AB1872" s="72" t="n">
        <f aca="false">AB1871*(1+F1872)</f>
        <v>42.1727983838672</v>
      </c>
      <c r="AC1872" s="73" t="n">
        <f aca="false">MAX(AC1871,AB1872)</f>
        <v>42.5979349038825</v>
      </c>
      <c r="AD1872" s="70" t="n">
        <f aca="false">1-AB1872/AC1872</f>
        <v>0.00998021432200014</v>
      </c>
      <c r="AE1872" s="73" t="n">
        <f aca="false">AE1871*(1+M1872)</f>
        <v>26.0556569415144</v>
      </c>
      <c r="AF1872" s="73" t="n">
        <f aca="false">MAX(AF1871,AE1872)</f>
        <v>26.6711420485925</v>
      </c>
      <c r="AG1872" s="70" t="n">
        <f aca="false">1-AE1872/AF1872</f>
        <v>0.0230768186062975</v>
      </c>
      <c r="AH1872" s="74" t="n">
        <f aca="false">IF(R1872&gt;0,AH1871+1,0)</f>
        <v>3</v>
      </c>
      <c r="AI1872" s="74" t="n">
        <f aca="false">IF(U1872&gt;0,AI1871+1,0)</f>
        <v>88</v>
      </c>
      <c r="AJ1872" s="74" t="n">
        <f aca="false">IF(G1872&gt;0,AJ1871+1,0)</f>
        <v>0</v>
      </c>
      <c r="AK1872" s="74" t="n">
        <f aca="false">IF(G1872&lt;=0,AK1871+1,0)</f>
        <v>1</v>
      </c>
      <c r="AL1872" s="74" t="n">
        <f aca="false">IF(K1872&gt;0,AL1871+1,0)</f>
        <v>0</v>
      </c>
      <c r="AM1872" s="74" t="n">
        <f aca="false">IF(K1872&lt;=0,AM1871+1,0)</f>
        <v>1</v>
      </c>
    </row>
    <row r="1873" customFormat="false" ht="15" hidden="false" customHeight="false" outlineLevel="0" collapsed="false">
      <c r="A1873" s="61" t="n">
        <v>1877</v>
      </c>
      <c r="B1873" s="62" t="n">
        <v>45058.4763888889</v>
      </c>
      <c r="C1873" s="63" t="n">
        <f aca="false">YEAR(B1873)</f>
        <v>2023</v>
      </c>
      <c r="D1873" s="32" t="s">
        <v>277</v>
      </c>
      <c r="E1873" s="64" t="n">
        <v>18273.8</v>
      </c>
      <c r="F1873" s="65" t="n">
        <v>0.0005</v>
      </c>
      <c r="G1873" s="66" t="n">
        <v>9.1369</v>
      </c>
      <c r="H1873" s="67" t="n">
        <f aca="false">E1873+IF(D1873="Long",1,-1)*G1873</f>
        <v>18282.9369</v>
      </c>
      <c r="I1873" s="68" t="n">
        <f aca="false">Assumptions!$B$58</f>
        <v>5.35750011455817</v>
      </c>
      <c r="J1873" s="68" t="n">
        <f aca="false">INDEX(Yearly!$D$5:$D$22,MATCH(C1873,Yearly!$A$5:$A$22,0))</f>
        <v>0.449580429193692</v>
      </c>
      <c r="K1873" s="68" t="n">
        <f aca="false">G1873-I1873-J1873</f>
        <v>3.32981945624814</v>
      </c>
      <c r="L1873" s="69" t="n">
        <f aca="false">(I1873+J1873)/Assumptions!$B$8</f>
        <v>0.00025605597012877</v>
      </c>
      <c r="M1873" s="70" t="n">
        <f aca="false">F1873-L1873</f>
        <v>0.00024394402987123</v>
      </c>
      <c r="N1873" s="71" t="n">
        <f aca="false">G1873*Assumptions!$B$7</f>
        <v>71861.7185</v>
      </c>
      <c r="O1873" s="71" t="n">
        <f aca="false">K1873*Assumptions!$B$7</f>
        <v>26189.0300233916</v>
      </c>
      <c r="P1873" s="68" t="n">
        <f aca="false">P1872+G1873</f>
        <v>33359.21879</v>
      </c>
      <c r="Q1873" s="68" t="n">
        <f aca="false">MAX(Q1872,P1873)</f>
        <v>33531.234915</v>
      </c>
      <c r="R1873" s="68" t="n">
        <f aca="false">Q1873-P1873</f>
        <v>172.016125000002</v>
      </c>
      <c r="S1873" s="68" t="n">
        <f aca="false">S1872+K1873</f>
        <v>22413.2466153854</v>
      </c>
      <c r="T1873" s="68" t="n">
        <f aca="false">MAX(T1872,S1873)</f>
        <v>22879.1193573833</v>
      </c>
      <c r="U1873" s="68" t="n">
        <f aca="false">T1873-S1873</f>
        <v>465.872741997908</v>
      </c>
      <c r="V1873" s="70" t="n">
        <f aca="false">V1872+F1873</f>
        <v>3.9762</v>
      </c>
      <c r="W1873" s="70" t="n">
        <f aca="false">MAX(W1872,V1873)</f>
        <v>3.9857</v>
      </c>
      <c r="X1873" s="70" t="n">
        <f aca="false">W1873-V1873</f>
        <v>0.00949999999999962</v>
      </c>
      <c r="Y1873" s="70" t="n">
        <f aca="false">Y1872+M1873</f>
        <v>3.49355101604727</v>
      </c>
      <c r="Z1873" s="70" t="n">
        <f aca="false">MAX(Z1872,Y1873)</f>
        <v>3.5127080666161</v>
      </c>
      <c r="AA1873" s="70" t="n">
        <f aca="false">Z1873-Y1873</f>
        <v>0.0191570505688286</v>
      </c>
      <c r="AB1873" s="72" t="n">
        <f aca="false">AB1872*(1+F1873)</f>
        <v>42.1938847830591</v>
      </c>
      <c r="AC1873" s="73" t="n">
        <f aca="false">MAX(AC1872,AB1873)</f>
        <v>42.5979349038825</v>
      </c>
      <c r="AD1873" s="70" t="n">
        <f aca="false">1-AB1873/AC1873</f>
        <v>0.00948520442916123</v>
      </c>
      <c r="AE1873" s="73" t="n">
        <f aca="false">AE1872*(1+M1873)</f>
        <v>26.0620130634696</v>
      </c>
      <c r="AF1873" s="73" t="n">
        <f aca="false">MAX(AF1872,AE1873)</f>
        <v>26.6711420485925</v>
      </c>
      <c r="AG1873" s="70" t="n">
        <f aca="false">1-AE1873/AF1873</f>
        <v>0.0228385040285538</v>
      </c>
      <c r="AH1873" s="74" t="n">
        <f aca="false">IF(R1873&gt;0,AH1872+1,0)</f>
        <v>4</v>
      </c>
      <c r="AI1873" s="74" t="n">
        <f aca="false">IF(U1873&gt;0,AI1872+1,0)</f>
        <v>89</v>
      </c>
      <c r="AJ1873" s="74" t="n">
        <f aca="false">IF(G1873&gt;0,AJ1872+1,0)</f>
        <v>1</v>
      </c>
      <c r="AK1873" s="74" t="n">
        <f aca="false">IF(G1873&lt;=0,AK1872+1,0)</f>
        <v>0</v>
      </c>
      <c r="AL1873" s="74" t="n">
        <f aca="false">IF(K1873&gt;0,AL1872+1,0)</f>
        <v>1</v>
      </c>
      <c r="AM1873" s="74" t="n">
        <f aca="false">IF(K1873&lt;=0,AM1872+1,0)</f>
        <v>0</v>
      </c>
    </row>
    <row r="1874" customFormat="false" ht="15" hidden="false" customHeight="false" outlineLevel="0" collapsed="false">
      <c r="A1874" s="61" t="n">
        <v>1878</v>
      </c>
      <c r="B1874" s="62" t="n">
        <v>45062.6354166667</v>
      </c>
      <c r="C1874" s="63" t="n">
        <f aca="false">YEAR(B1874)</f>
        <v>2023</v>
      </c>
      <c r="D1874" s="32" t="s">
        <v>276</v>
      </c>
      <c r="E1874" s="64" t="n">
        <v>18283.25</v>
      </c>
      <c r="F1874" s="65" t="n">
        <v>0.0012</v>
      </c>
      <c r="G1874" s="66" t="n">
        <v>21.9399</v>
      </c>
      <c r="H1874" s="67" t="n">
        <f aca="false">E1874+IF(D1874="Long",1,-1)*G1874</f>
        <v>18261.3101</v>
      </c>
      <c r="I1874" s="68" t="n">
        <f aca="false">Assumptions!$B$58</f>
        <v>5.35750011455817</v>
      </c>
      <c r="J1874" s="68" t="n">
        <f aca="false">INDEX(Yearly!$D$5:$D$22,MATCH(C1874,Yearly!$A$5:$A$22,0))</f>
        <v>0.449580429193692</v>
      </c>
      <c r="K1874" s="68" t="n">
        <f aca="false">G1874-I1874-J1874</f>
        <v>16.1328194562481</v>
      </c>
      <c r="L1874" s="69" t="n">
        <f aca="false">(I1874+J1874)/Assumptions!$B$8</f>
        <v>0.00025605597012877</v>
      </c>
      <c r="M1874" s="70" t="n">
        <f aca="false">F1874-L1874</f>
        <v>0.00094394402987123</v>
      </c>
      <c r="N1874" s="71" t="n">
        <f aca="false">G1874*Assumptions!$B$7</f>
        <v>172557.3135</v>
      </c>
      <c r="O1874" s="71" t="n">
        <f aca="false">K1874*Assumptions!$B$7</f>
        <v>126884.625023392</v>
      </c>
      <c r="P1874" s="68" t="n">
        <f aca="false">P1873+G1874</f>
        <v>33381.15869</v>
      </c>
      <c r="Q1874" s="68" t="n">
        <f aca="false">MAX(Q1873,P1874)</f>
        <v>33531.234915</v>
      </c>
      <c r="R1874" s="68" t="n">
        <f aca="false">Q1874-P1874</f>
        <v>150.076225000004</v>
      </c>
      <c r="S1874" s="68" t="n">
        <f aca="false">S1873+K1874</f>
        <v>22429.3794348416</v>
      </c>
      <c r="T1874" s="68" t="n">
        <f aca="false">MAX(T1873,S1874)</f>
        <v>22879.1193573833</v>
      </c>
      <c r="U1874" s="68" t="n">
        <f aca="false">T1874-S1874</f>
        <v>449.739922541659</v>
      </c>
      <c r="V1874" s="70" t="n">
        <f aca="false">V1873+F1874</f>
        <v>3.9774</v>
      </c>
      <c r="W1874" s="70" t="n">
        <f aca="false">MAX(W1873,V1874)</f>
        <v>3.9857</v>
      </c>
      <c r="X1874" s="70" t="n">
        <f aca="false">W1874-V1874</f>
        <v>0.00829999999999975</v>
      </c>
      <c r="Y1874" s="70" t="n">
        <f aca="false">Y1873+M1874</f>
        <v>3.49449496007714</v>
      </c>
      <c r="Z1874" s="70" t="n">
        <f aca="false">MAX(Z1873,Y1874)</f>
        <v>3.5127080666161</v>
      </c>
      <c r="AA1874" s="70" t="n">
        <f aca="false">Z1874-Y1874</f>
        <v>0.0182131065389575</v>
      </c>
      <c r="AB1874" s="72" t="n">
        <f aca="false">AB1873*(1+F1874)</f>
        <v>42.2445174447988</v>
      </c>
      <c r="AC1874" s="73" t="n">
        <f aca="false">MAX(AC1873,AB1874)</f>
        <v>42.5979349038825</v>
      </c>
      <c r="AD1874" s="70" t="n">
        <f aca="false">1-AB1874/AC1874</f>
        <v>0.00829658667447608</v>
      </c>
      <c r="AE1874" s="73" t="n">
        <f aca="false">AE1873*(1+M1874)</f>
        <v>26.0866141451073</v>
      </c>
      <c r="AF1874" s="73" t="n">
        <f aca="false">MAX(AF1873,AE1874)</f>
        <v>26.6711420485925</v>
      </c>
      <c r="AG1874" s="70" t="n">
        <f aca="false">1-AE1874/AF1874</f>
        <v>0.0219161182682114</v>
      </c>
      <c r="AH1874" s="74" t="n">
        <f aca="false">IF(R1874&gt;0,AH1873+1,0)</f>
        <v>5</v>
      </c>
      <c r="AI1874" s="74" t="n">
        <f aca="false">IF(U1874&gt;0,AI1873+1,0)</f>
        <v>90</v>
      </c>
      <c r="AJ1874" s="74" t="n">
        <f aca="false">IF(G1874&gt;0,AJ1873+1,0)</f>
        <v>2</v>
      </c>
      <c r="AK1874" s="74" t="n">
        <f aca="false">IF(G1874&lt;=0,AK1873+1,0)</f>
        <v>0</v>
      </c>
      <c r="AL1874" s="74" t="n">
        <f aca="false">IF(K1874&gt;0,AL1873+1,0)</f>
        <v>2</v>
      </c>
      <c r="AM1874" s="74" t="n">
        <f aca="false">IF(K1874&lt;=0,AM1873+1,0)</f>
        <v>0</v>
      </c>
    </row>
    <row r="1875" customFormat="false" ht="15" hidden="false" customHeight="false" outlineLevel="0" collapsed="false">
      <c r="A1875" s="61" t="n">
        <v>1879</v>
      </c>
      <c r="B1875" s="62" t="n">
        <v>45064.40625</v>
      </c>
      <c r="C1875" s="63" t="n">
        <f aca="false">YEAR(B1875)</f>
        <v>2023</v>
      </c>
      <c r="D1875" s="32" t="s">
        <v>277</v>
      </c>
      <c r="E1875" s="64" t="n">
        <v>18260.7</v>
      </c>
      <c r="F1875" s="65" t="n">
        <v>-0.0026</v>
      </c>
      <c r="G1875" s="66" t="n">
        <v>-47.47782</v>
      </c>
      <c r="H1875" s="67" t="n">
        <f aca="false">E1875+IF(D1875="Long",1,-1)*G1875</f>
        <v>18213.22218</v>
      </c>
      <c r="I1875" s="68" t="n">
        <f aca="false">Assumptions!$B$58</f>
        <v>5.35750011455817</v>
      </c>
      <c r="J1875" s="68" t="n">
        <f aca="false">INDEX(Yearly!$D$5:$D$22,MATCH(C1875,Yearly!$A$5:$A$22,0))</f>
        <v>0.449580429193692</v>
      </c>
      <c r="K1875" s="68" t="n">
        <f aca="false">G1875-I1875-J1875</f>
        <v>-53.2849005437519</v>
      </c>
      <c r="L1875" s="69" t="n">
        <f aca="false">(I1875+J1875)/Assumptions!$B$8</f>
        <v>0.00025605597012877</v>
      </c>
      <c r="M1875" s="70" t="n">
        <f aca="false">F1875-L1875</f>
        <v>-0.00285605597012877</v>
      </c>
      <c r="N1875" s="71" t="n">
        <f aca="false">G1875*Assumptions!$B$7</f>
        <v>-373413.0543</v>
      </c>
      <c r="O1875" s="71" t="n">
        <f aca="false">K1875*Assumptions!$B$7</f>
        <v>-419085.742776608</v>
      </c>
      <c r="P1875" s="68" t="n">
        <f aca="false">P1874+G1875</f>
        <v>33333.68087</v>
      </c>
      <c r="Q1875" s="68" t="n">
        <f aca="false">MAX(Q1874,P1875)</f>
        <v>33531.234915</v>
      </c>
      <c r="R1875" s="68" t="n">
        <f aca="false">Q1875-P1875</f>
        <v>197.554045000004</v>
      </c>
      <c r="S1875" s="68" t="n">
        <f aca="false">S1874+K1875</f>
        <v>22376.0945342979</v>
      </c>
      <c r="T1875" s="68" t="n">
        <f aca="false">MAX(T1874,S1875)</f>
        <v>22879.1193573833</v>
      </c>
      <c r="U1875" s="68" t="n">
        <f aca="false">T1875-S1875</f>
        <v>503.024823085412</v>
      </c>
      <c r="V1875" s="70" t="n">
        <f aca="false">V1874+F1875</f>
        <v>3.9748</v>
      </c>
      <c r="W1875" s="70" t="n">
        <f aca="false">MAX(W1874,V1875)</f>
        <v>3.9857</v>
      </c>
      <c r="X1875" s="70" t="n">
        <f aca="false">W1875-V1875</f>
        <v>0.0108999999999999</v>
      </c>
      <c r="Y1875" s="70" t="n">
        <f aca="false">Y1874+M1875</f>
        <v>3.49163890410701</v>
      </c>
      <c r="Z1875" s="70" t="n">
        <f aca="false">MAX(Z1874,Y1875)</f>
        <v>3.5127080666161</v>
      </c>
      <c r="AA1875" s="70" t="n">
        <f aca="false">Z1875-Y1875</f>
        <v>0.0210691625090864</v>
      </c>
      <c r="AB1875" s="72" t="n">
        <f aca="false">AB1874*(1+F1875)</f>
        <v>42.1346816994423</v>
      </c>
      <c r="AC1875" s="73" t="n">
        <f aca="false">MAX(AC1874,AB1875)</f>
        <v>42.5979349038825</v>
      </c>
      <c r="AD1875" s="70" t="n">
        <f aca="false">1-AB1875/AC1875</f>
        <v>0.0108750155491224</v>
      </c>
      <c r="AE1875" s="73" t="n">
        <f aca="false">AE1874*(1+M1875)</f>
        <v>26.0121093150377</v>
      </c>
      <c r="AF1875" s="73" t="n">
        <f aca="false">MAX(AF1874,AE1875)</f>
        <v>26.6711420485925</v>
      </c>
      <c r="AG1875" s="70" t="n">
        <f aca="false">1-AE1875/AF1875</f>
        <v>0.0247095805779182</v>
      </c>
      <c r="AH1875" s="74" t="n">
        <f aca="false">IF(R1875&gt;0,AH1874+1,0)</f>
        <v>6</v>
      </c>
      <c r="AI1875" s="74" t="n">
        <f aca="false">IF(U1875&gt;0,AI1874+1,0)</f>
        <v>91</v>
      </c>
      <c r="AJ1875" s="74" t="n">
        <f aca="false">IF(G1875&gt;0,AJ1874+1,0)</f>
        <v>0</v>
      </c>
      <c r="AK1875" s="74" t="n">
        <f aca="false">IF(G1875&lt;=0,AK1874+1,0)</f>
        <v>1</v>
      </c>
      <c r="AL1875" s="74" t="n">
        <f aca="false">IF(K1875&gt;0,AL1874+1,0)</f>
        <v>0</v>
      </c>
      <c r="AM1875" s="74" t="n">
        <f aca="false">IF(K1875&lt;=0,AM1874+1,0)</f>
        <v>1</v>
      </c>
    </row>
    <row r="1876" customFormat="false" ht="15" hidden="false" customHeight="false" outlineLevel="0" collapsed="false">
      <c r="A1876" s="61" t="n">
        <v>1880</v>
      </c>
      <c r="B1876" s="62" t="n">
        <v>45064.525</v>
      </c>
      <c r="C1876" s="63" t="n">
        <f aca="false">YEAR(B1876)</f>
        <v>2023</v>
      </c>
      <c r="D1876" s="32" t="s">
        <v>276</v>
      </c>
      <c r="E1876" s="64" t="n">
        <v>18212.45</v>
      </c>
      <c r="F1876" s="65" t="n">
        <v>-0.0039</v>
      </c>
      <c r="G1876" s="66" t="n">
        <v>-71.028555</v>
      </c>
      <c r="H1876" s="67" t="n">
        <f aca="false">E1876+IF(D1876="Long",1,-1)*G1876</f>
        <v>18283.478555</v>
      </c>
      <c r="I1876" s="68" t="n">
        <f aca="false">Assumptions!$B$58</f>
        <v>5.35750011455817</v>
      </c>
      <c r="J1876" s="68" t="n">
        <f aca="false">INDEX(Yearly!$D$5:$D$22,MATCH(C1876,Yearly!$A$5:$A$22,0))</f>
        <v>0.449580429193692</v>
      </c>
      <c r="K1876" s="68" t="n">
        <f aca="false">G1876-I1876-J1876</f>
        <v>-76.8356355437519</v>
      </c>
      <c r="L1876" s="69" t="n">
        <f aca="false">(I1876+J1876)/Assumptions!$B$8</f>
        <v>0.00025605597012877</v>
      </c>
      <c r="M1876" s="70" t="n">
        <f aca="false">F1876-L1876</f>
        <v>-0.00415605597012877</v>
      </c>
      <c r="N1876" s="71" t="n">
        <f aca="false">G1876*Assumptions!$B$7</f>
        <v>-558639.585075</v>
      </c>
      <c r="O1876" s="71" t="n">
        <f aca="false">K1876*Assumptions!$B$7</f>
        <v>-604312.273551608</v>
      </c>
      <c r="P1876" s="68" t="n">
        <f aca="false">P1875+G1876</f>
        <v>33262.652315</v>
      </c>
      <c r="Q1876" s="68" t="n">
        <f aca="false">MAX(Q1875,P1876)</f>
        <v>33531.234915</v>
      </c>
      <c r="R1876" s="68" t="n">
        <f aca="false">Q1876-P1876</f>
        <v>268.582600000002</v>
      </c>
      <c r="S1876" s="68" t="n">
        <f aca="false">S1875+K1876</f>
        <v>22299.2588987541</v>
      </c>
      <c r="T1876" s="68" t="n">
        <f aca="false">MAX(T1875,S1876)</f>
        <v>22879.1193573833</v>
      </c>
      <c r="U1876" s="68" t="n">
        <f aca="false">T1876-S1876</f>
        <v>579.860458629166</v>
      </c>
      <c r="V1876" s="70" t="n">
        <f aca="false">V1875+F1876</f>
        <v>3.9709</v>
      </c>
      <c r="W1876" s="70" t="n">
        <f aca="false">MAX(W1875,V1876)</f>
        <v>3.9857</v>
      </c>
      <c r="X1876" s="70" t="n">
        <f aca="false">W1876-V1876</f>
        <v>0.0147999999999997</v>
      </c>
      <c r="Y1876" s="70" t="n">
        <f aca="false">Y1875+M1876</f>
        <v>3.48748284813688</v>
      </c>
      <c r="Z1876" s="70" t="n">
        <f aca="false">MAX(Z1875,Y1876)</f>
        <v>3.5127080666161</v>
      </c>
      <c r="AA1876" s="70" t="n">
        <f aca="false">Z1876-Y1876</f>
        <v>0.025225218479215</v>
      </c>
      <c r="AB1876" s="72" t="n">
        <f aca="false">AB1875*(1+F1876)</f>
        <v>41.9703564408145</v>
      </c>
      <c r="AC1876" s="73" t="n">
        <f aca="false">MAX(AC1875,AB1876)</f>
        <v>42.5979349038825</v>
      </c>
      <c r="AD1876" s="70" t="n">
        <f aca="false">1-AB1876/AC1876</f>
        <v>0.0147326029884809</v>
      </c>
      <c r="AE1876" s="73" t="n">
        <f aca="false">AE1875*(1+M1876)</f>
        <v>25.9040015328233</v>
      </c>
      <c r="AF1876" s="73" t="n">
        <f aca="false">MAX(AF1875,AE1876)</f>
        <v>26.6711420485925</v>
      </c>
      <c r="AG1876" s="70" t="n">
        <f aca="false">1-AE1876/AF1876</f>
        <v>0.0287629421481667</v>
      </c>
      <c r="AH1876" s="74" t="n">
        <f aca="false">IF(R1876&gt;0,AH1875+1,0)</f>
        <v>7</v>
      </c>
      <c r="AI1876" s="74" t="n">
        <f aca="false">IF(U1876&gt;0,AI1875+1,0)</f>
        <v>92</v>
      </c>
      <c r="AJ1876" s="74" t="n">
        <f aca="false">IF(G1876&gt;0,AJ1875+1,0)</f>
        <v>0</v>
      </c>
      <c r="AK1876" s="74" t="n">
        <f aca="false">IF(G1876&lt;=0,AK1875+1,0)</f>
        <v>2</v>
      </c>
      <c r="AL1876" s="74" t="n">
        <f aca="false">IF(K1876&gt;0,AL1875+1,0)</f>
        <v>0</v>
      </c>
      <c r="AM1876" s="74" t="n">
        <f aca="false">IF(K1876&lt;=0,AM1875+1,0)</f>
        <v>2</v>
      </c>
    </row>
    <row r="1877" customFormat="false" ht="15" hidden="false" customHeight="false" outlineLevel="0" collapsed="false">
      <c r="A1877" s="61" t="n">
        <v>1881</v>
      </c>
      <c r="B1877" s="62" t="n">
        <v>45068.40625</v>
      </c>
      <c r="C1877" s="63" t="n">
        <f aca="false">YEAR(B1877)</f>
        <v>2023</v>
      </c>
      <c r="D1877" s="32" t="s">
        <v>277</v>
      </c>
      <c r="E1877" s="64" t="n">
        <v>18282.7</v>
      </c>
      <c r="F1877" s="65" t="n">
        <v>-0.0002</v>
      </c>
      <c r="G1877" s="66" t="n">
        <v>-3.65654</v>
      </c>
      <c r="H1877" s="67" t="n">
        <f aca="false">E1877+IF(D1877="Long",1,-1)*G1877</f>
        <v>18279.04346</v>
      </c>
      <c r="I1877" s="68" t="n">
        <f aca="false">Assumptions!$B$58</f>
        <v>5.35750011455817</v>
      </c>
      <c r="J1877" s="68" t="n">
        <f aca="false">INDEX(Yearly!$D$5:$D$22,MATCH(C1877,Yearly!$A$5:$A$22,0))</f>
        <v>0.449580429193692</v>
      </c>
      <c r="K1877" s="68" t="n">
        <f aca="false">G1877-I1877-J1877</f>
        <v>-9.46362054375186</v>
      </c>
      <c r="L1877" s="69" t="n">
        <f aca="false">(I1877+J1877)/Assumptions!$B$8</f>
        <v>0.00025605597012877</v>
      </c>
      <c r="M1877" s="70" t="n">
        <f aca="false">F1877-L1877</f>
        <v>-0.00045605597012877</v>
      </c>
      <c r="N1877" s="71" t="n">
        <f aca="false">G1877*Assumptions!$B$7</f>
        <v>-28758.6871</v>
      </c>
      <c r="O1877" s="71" t="n">
        <f aca="false">K1877*Assumptions!$B$7</f>
        <v>-74431.3755766084</v>
      </c>
      <c r="P1877" s="68" t="n">
        <f aca="false">P1876+G1877</f>
        <v>33258.995775</v>
      </c>
      <c r="Q1877" s="68" t="n">
        <f aca="false">MAX(Q1876,P1877)</f>
        <v>33531.234915</v>
      </c>
      <c r="R1877" s="68" t="n">
        <f aca="false">Q1877-P1877</f>
        <v>272.239140000005</v>
      </c>
      <c r="S1877" s="68" t="n">
        <f aca="false">S1876+K1877</f>
        <v>22289.7952782104</v>
      </c>
      <c r="T1877" s="68" t="n">
        <f aca="false">MAX(T1876,S1877)</f>
        <v>22879.1193573833</v>
      </c>
      <c r="U1877" s="68" t="n">
        <f aca="false">T1877-S1877</f>
        <v>589.324079172919</v>
      </c>
      <c r="V1877" s="70" t="n">
        <f aca="false">V1876+F1877</f>
        <v>3.9707</v>
      </c>
      <c r="W1877" s="70" t="n">
        <f aca="false">MAX(W1876,V1877)</f>
        <v>3.9857</v>
      </c>
      <c r="X1877" s="70" t="n">
        <f aca="false">W1877-V1877</f>
        <v>0.0149999999999997</v>
      </c>
      <c r="Y1877" s="70" t="n">
        <f aca="false">Y1876+M1877</f>
        <v>3.48702679216675</v>
      </c>
      <c r="Z1877" s="70" t="n">
        <f aca="false">MAX(Z1876,Y1877)</f>
        <v>3.5127080666161</v>
      </c>
      <c r="AA1877" s="70" t="n">
        <f aca="false">Z1877-Y1877</f>
        <v>0.0256812744493438</v>
      </c>
      <c r="AB1877" s="72" t="n">
        <f aca="false">AB1876*(1+F1877)</f>
        <v>41.9619623695263</v>
      </c>
      <c r="AC1877" s="73" t="n">
        <f aca="false">MAX(AC1876,AB1877)</f>
        <v>42.5979349038825</v>
      </c>
      <c r="AD1877" s="70" t="n">
        <f aca="false">1-AB1877/AC1877</f>
        <v>0.0149296564678831</v>
      </c>
      <c r="AE1877" s="73" t="n">
        <f aca="false">AE1876*(1+M1877)</f>
        <v>25.892187858274</v>
      </c>
      <c r="AF1877" s="73" t="n">
        <f aca="false">MAX(AF1876,AE1877)</f>
        <v>26.6711420485925</v>
      </c>
      <c r="AG1877" s="70" t="n">
        <f aca="false">1-AE1877/AF1877</f>
        <v>0.0292058806068104</v>
      </c>
      <c r="AH1877" s="74" t="n">
        <f aca="false">IF(R1877&gt;0,AH1876+1,0)</f>
        <v>8</v>
      </c>
      <c r="AI1877" s="74" t="n">
        <f aca="false">IF(U1877&gt;0,AI1876+1,0)</f>
        <v>93</v>
      </c>
      <c r="AJ1877" s="74" t="n">
        <f aca="false">IF(G1877&gt;0,AJ1876+1,0)</f>
        <v>0</v>
      </c>
      <c r="AK1877" s="74" t="n">
        <f aca="false">IF(G1877&lt;=0,AK1876+1,0)</f>
        <v>3</v>
      </c>
      <c r="AL1877" s="74" t="n">
        <f aca="false">IF(K1877&gt;0,AL1876+1,0)</f>
        <v>0</v>
      </c>
      <c r="AM1877" s="74" t="n">
        <f aca="false">IF(K1877&lt;=0,AM1876+1,0)</f>
        <v>3</v>
      </c>
    </row>
    <row r="1878" customFormat="false" ht="15" hidden="false" customHeight="false" outlineLevel="0" collapsed="false">
      <c r="A1878" s="61" t="n">
        <v>1882</v>
      </c>
      <c r="B1878" s="62" t="n">
        <v>45070.6145833333</v>
      </c>
      <c r="C1878" s="63" t="n">
        <f aca="false">YEAR(B1878)</f>
        <v>2023</v>
      </c>
      <c r="D1878" s="32" t="s">
        <v>276</v>
      </c>
      <c r="E1878" s="64" t="n">
        <v>18279.55</v>
      </c>
      <c r="F1878" s="65" t="n">
        <v>-0.0027</v>
      </c>
      <c r="G1878" s="66" t="n">
        <v>-49.354785</v>
      </c>
      <c r="H1878" s="67" t="n">
        <f aca="false">E1878+IF(D1878="Long",1,-1)*G1878</f>
        <v>18328.904785</v>
      </c>
      <c r="I1878" s="68" t="n">
        <f aca="false">Assumptions!$B$58</f>
        <v>5.35750011455817</v>
      </c>
      <c r="J1878" s="68" t="n">
        <f aca="false">INDEX(Yearly!$D$5:$D$22,MATCH(C1878,Yearly!$A$5:$A$22,0))</f>
        <v>0.449580429193692</v>
      </c>
      <c r="K1878" s="68" t="n">
        <f aca="false">G1878-I1878-J1878</f>
        <v>-55.1618655437519</v>
      </c>
      <c r="L1878" s="69" t="n">
        <f aca="false">(I1878+J1878)/Assumptions!$B$8</f>
        <v>0.00025605597012877</v>
      </c>
      <c r="M1878" s="70" t="n">
        <f aca="false">F1878-L1878</f>
        <v>-0.00295605597012877</v>
      </c>
      <c r="N1878" s="71" t="n">
        <f aca="false">G1878*Assumptions!$B$7</f>
        <v>-388175.384025</v>
      </c>
      <c r="O1878" s="71" t="n">
        <f aca="false">K1878*Assumptions!$B$7</f>
        <v>-433848.072501608</v>
      </c>
      <c r="P1878" s="68" t="n">
        <f aca="false">P1877+G1878</f>
        <v>33209.64099</v>
      </c>
      <c r="Q1878" s="68" t="n">
        <f aca="false">MAX(Q1877,P1878)</f>
        <v>33531.234915</v>
      </c>
      <c r="R1878" s="68" t="n">
        <f aca="false">Q1878-P1878</f>
        <v>321.593925000008</v>
      </c>
      <c r="S1878" s="68" t="n">
        <f aca="false">S1877+K1878</f>
        <v>22234.6334126666</v>
      </c>
      <c r="T1878" s="68" t="n">
        <f aca="false">MAX(T1877,S1878)</f>
        <v>22879.1193573833</v>
      </c>
      <c r="U1878" s="68" t="n">
        <f aca="false">T1878-S1878</f>
        <v>644.485944716671</v>
      </c>
      <c r="V1878" s="70" t="n">
        <f aca="false">V1877+F1878</f>
        <v>3.968</v>
      </c>
      <c r="W1878" s="70" t="n">
        <f aca="false">MAX(W1877,V1878)</f>
        <v>3.9857</v>
      </c>
      <c r="X1878" s="70" t="n">
        <f aca="false">W1878-V1878</f>
        <v>0.0176999999999996</v>
      </c>
      <c r="Y1878" s="70" t="n">
        <f aca="false">Y1877+M1878</f>
        <v>3.48407073619663</v>
      </c>
      <c r="Z1878" s="70" t="n">
        <f aca="false">MAX(Z1877,Y1878)</f>
        <v>3.5127080666161</v>
      </c>
      <c r="AA1878" s="70" t="n">
        <f aca="false">Z1878-Y1878</f>
        <v>0.0286373304194725</v>
      </c>
      <c r="AB1878" s="72" t="n">
        <f aca="false">AB1877*(1+F1878)</f>
        <v>41.8486650711286</v>
      </c>
      <c r="AC1878" s="73" t="n">
        <f aca="false">MAX(AC1877,AB1878)</f>
        <v>42.5979349038825</v>
      </c>
      <c r="AD1878" s="70" t="n">
        <f aca="false">1-AB1878/AC1878</f>
        <v>0.0175893463954199</v>
      </c>
      <c r="AE1878" s="73" t="n">
        <f aca="false">AE1877*(1+M1878)</f>
        <v>25.8156491017759</v>
      </c>
      <c r="AF1878" s="73" t="n">
        <f aca="false">MAX(AF1877,AE1878)</f>
        <v>26.6711420485925</v>
      </c>
      <c r="AG1878" s="70" t="n">
        <f aca="false">1-AE1878/AF1878</f>
        <v>0.0320756023592086</v>
      </c>
      <c r="AH1878" s="74" t="n">
        <f aca="false">IF(R1878&gt;0,AH1877+1,0)</f>
        <v>9</v>
      </c>
      <c r="AI1878" s="74" t="n">
        <f aca="false">IF(U1878&gt;0,AI1877+1,0)</f>
        <v>94</v>
      </c>
      <c r="AJ1878" s="74" t="n">
        <f aca="false">IF(G1878&gt;0,AJ1877+1,0)</f>
        <v>0</v>
      </c>
      <c r="AK1878" s="74" t="n">
        <f aca="false">IF(G1878&lt;=0,AK1877+1,0)</f>
        <v>4</v>
      </c>
      <c r="AL1878" s="74" t="n">
        <f aca="false">IF(K1878&gt;0,AL1877+1,0)</f>
        <v>0</v>
      </c>
      <c r="AM1878" s="74" t="n">
        <f aca="false">IF(K1878&lt;=0,AM1877+1,0)</f>
        <v>4</v>
      </c>
    </row>
    <row r="1879" customFormat="false" ht="15" hidden="false" customHeight="false" outlineLevel="0" collapsed="false">
      <c r="A1879" s="61" t="n">
        <v>1883</v>
      </c>
      <c r="B1879" s="62" t="n">
        <v>45071.6354166667</v>
      </c>
      <c r="C1879" s="63" t="n">
        <f aca="false">YEAR(B1879)</f>
        <v>2023</v>
      </c>
      <c r="D1879" s="32" t="s">
        <v>277</v>
      </c>
      <c r="E1879" s="64" t="n">
        <v>18328.2</v>
      </c>
      <c r="F1879" s="65" t="n">
        <v>0.0093</v>
      </c>
      <c r="G1879" s="66" t="n">
        <v>170.45226</v>
      </c>
      <c r="H1879" s="67" t="n">
        <f aca="false">E1879+IF(D1879="Long",1,-1)*G1879</f>
        <v>18498.65226</v>
      </c>
      <c r="I1879" s="68" t="n">
        <f aca="false">Assumptions!$B$58</f>
        <v>5.35750011455817</v>
      </c>
      <c r="J1879" s="68" t="n">
        <f aca="false">INDEX(Yearly!$D$5:$D$22,MATCH(C1879,Yearly!$A$5:$A$22,0))</f>
        <v>0.449580429193692</v>
      </c>
      <c r="K1879" s="68" t="n">
        <f aca="false">G1879-I1879-J1879</f>
        <v>164.645179456248</v>
      </c>
      <c r="L1879" s="69" t="n">
        <f aca="false">(I1879+J1879)/Assumptions!$B$8</f>
        <v>0.00025605597012877</v>
      </c>
      <c r="M1879" s="70" t="n">
        <f aca="false">F1879-L1879</f>
        <v>0.00904394402987123</v>
      </c>
      <c r="N1879" s="71" t="n">
        <f aca="false">G1879*Assumptions!$B$7</f>
        <v>1340607.0249</v>
      </c>
      <c r="O1879" s="71" t="n">
        <f aca="false">K1879*Assumptions!$B$7</f>
        <v>1294934.33642339</v>
      </c>
      <c r="P1879" s="68" t="n">
        <f aca="false">P1878+G1879</f>
        <v>33380.09325</v>
      </c>
      <c r="Q1879" s="68" t="n">
        <f aca="false">MAX(Q1878,P1879)</f>
        <v>33531.234915</v>
      </c>
      <c r="R1879" s="68" t="n">
        <f aca="false">Q1879-P1879</f>
        <v>151.14166500001</v>
      </c>
      <c r="S1879" s="68" t="n">
        <f aca="false">S1878+K1879</f>
        <v>22399.2785921229</v>
      </c>
      <c r="T1879" s="68" t="n">
        <f aca="false">MAX(T1878,S1879)</f>
        <v>22879.1193573833</v>
      </c>
      <c r="U1879" s="68" t="n">
        <f aca="false">T1879-S1879</f>
        <v>479.840765260422</v>
      </c>
      <c r="V1879" s="70" t="n">
        <f aca="false">V1878+F1879</f>
        <v>3.9773</v>
      </c>
      <c r="W1879" s="70" t="n">
        <f aca="false">MAX(W1878,V1879)</f>
        <v>3.9857</v>
      </c>
      <c r="X1879" s="70" t="n">
        <f aca="false">W1879-V1879</f>
        <v>0.00839999999999952</v>
      </c>
      <c r="Y1879" s="70" t="n">
        <f aca="false">Y1878+M1879</f>
        <v>3.4931146802265</v>
      </c>
      <c r="Z1879" s="70" t="n">
        <f aca="false">MAX(Z1878,Y1879)</f>
        <v>3.5127080666161</v>
      </c>
      <c r="AA1879" s="70" t="n">
        <f aca="false">Z1879-Y1879</f>
        <v>0.0195933863896012</v>
      </c>
      <c r="AB1879" s="72" t="n">
        <f aca="false">AB1878*(1+F1879)</f>
        <v>42.2378576562901</v>
      </c>
      <c r="AC1879" s="73" t="n">
        <f aca="false">MAX(AC1878,AB1879)</f>
        <v>42.5979349038825</v>
      </c>
      <c r="AD1879" s="70" t="n">
        <f aca="false">1-AB1879/AC1879</f>
        <v>0.00845292731689717</v>
      </c>
      <c r="AE1879" s="73" t="n">
        <f aca="false">AE1878*(1+M1879)</f>
        <v>26.0491243873472</v>
      </c>
      <c r="AF1879" s="73" t="n">
        <f aca="false">MAX(AF1878,AE1879)</f>
        <v>26.6711420485925</v>
      </c>
      <c r="AG1879" s="70" t="n">
        <f aca="false">1-AE1879/AF1879</f>
        <v>0.0233217482817983</v>
      </c>
      <c r="AH1879" s="74" t="n">
        <f aca="false">IF(R1879&gt;0,AH1878+1,0)</f>
        <v>10</v>
      </c>
      <c r="AI1879" s="74" t="n">
        <f aca="false">IF(U1879&gt;0,AI1878+1,0)</f>
        <v>95</v>
      </c>
      <c r="AJ1879" s="74" t="n">
        <f aca="false">IF(G1879&gt;0,AJ1878+1,0)</f>
        <v>1</v>
      </c>
      <c r="AK1879" s="74" t="n">
        <f aca="false">IF(G1879&lt;=0,AK1878+1,0)</f>
        <v>0</v>
      </c>
      <c r="AL1879" s="74" t="n">
        <f aca="false">IF(K1879&gt;0,AL1878+1,0)</f>
        <v>1</v>
      </c>
      <c r="AM1879" s="74" t="n">
        <f aca="false">IF(K1879&lt;=0,AM1878+1,0)</f>
        <v>0</v>
      </c>
    </row>
    <row r="1880" customFormat="false" ht="15" hidden="false" customHeight="false" outlineLevel="0" collapsed="false">
      <c r="A1880" s="61" t="n">
        <v>1884</v>
      </c>
      <c r="B1880" s="62" t="n">
        <v>45077.5104166667</v>
      </c>
      <c r="C1880" s="63" t="n">
        <f aca="false">YEAR(B1880)</f>
        <v>2023</v>
      </c>
      <c r="D1880" s="32" t="s">
        <v>276</v>
      </c>
      <c r="E1880" s="64" t="n">
        <v>18498.65</v>
      </c>
      <c r="F1880" s="65" t="n">
        <v>-0.0021</v>
      </c>
      <c r="G1880" s="66" t="n">
        <v>-38.847165</v>
      </c>
      <c r="H1880" s="67" t="n">
        <f aca="false">E1880+IF(D1880="Long",1,-1)*G1880</f>
        <v>18537.497165</v>
      </c>
      <c r="I1880" s="68" t="n">
        <f aca="false">Assumptions!$B$58</f>
        <v>5.35750011455817</v>
      </c>
      <c r="J1880" s="68" t="n">
        <f aca="false">INDEX(Yearly!$D$5:$D$22,MATCH(C1880,Yearly!$A$5:$A$22,0))</f>
        <v>0.449580429193692</v>
      </c>
      <c r="K1880" s="68" t="n">
        <f aca="false">G1880-I1880-J1880</f>
        <v>-44.6542455437519</v>
      </c>
      <c r="L1880" s="69" t="n">
        <f aca="false">(I1880+J1880)/Assumptions!$B$8</f>
        <v>0.00025605597012877</v>
      </c>
      <c r="M1880" s="70" t="n">
        <f aca="false">F1880-L1880</f>
        <v>-0.00235605597012877</v>
      </c>
      <c r="N1880" s="71" t="n">
        <f aca="false">G1880*Assumptions!$B$7</f>
        <v>-305532.952725</v>
      </c>
      <c r="O1880" s="71" t="n">
        <f aca="false">K1880*Assumptions!$B$7</f>
        <v>-351205.641201608</v>
      </c>
      <c r="P1880" s="68" t="n">
        <f aca="false">P1879+G1880</f>
        <v>33341.246085</v>
      </c>
      <c r="Q1880" s="68" t="n">
        <f aca="false">MAX(Q1879,P1880)</f>
        <v>33531.234915</v>
      </c>
      <c r="R1880" s="68" t="n">
        <f aca="false">Q1880-P1880</f>
        <v>189.988830000009</v>
      </c>
      <c r="S1880" s="68" t="n">
        <f aca="false">S1879+K1880</f>
        <v>22354.6243465791</v>
      </c>
      <c r="T1880" s="68" t="n">
        <f aca="false">MAX(T1879,S1880)</f>
        <v>22879.1193573833</v>
      </c>
      <c r="U1880" s="68" t="n">
        <f aca="false">T1880-S1880</f>
        <v>524.495010804174</v>
      </c>
      <c r="V1880" s="70" t="n">
        <f aca="false">V1879+F1880</f>
        <v>3.9752</v>
      </c>
      <c r="W1880" s="70" t="n">
        <f aca="false">MAX(W1879,V1880)</f>
        <v>3.9857</v>
      </c>
      <c r="X1880" s="70" t="n">
        <f aca="false">W1880-V1880</f>
        <v>0.0104999999999995</v>
      </c>
      <c r="Y1880" s="70" t="n">
        <f aca="false">Y1879+M1880</f>
        <v>3.49075862425637</v>
      </c>
      <c r="Z1880" s="70" t="n">
        <f aca="false">MAX(Z1879,Y1880)</f>
        <v>3.5127080666161</v>
      </c>
      <c r="AA1880" s="70" t="n">
        <f aca="false">Z1880-Y1880</f>
        <v>0.02194944235973</v>
      </c>
      <c r="AB1880" s="72" t="n">
        <f aca="false">AB1879*(1+F1880)</f>
        <v>42.1491581552119</v>
      </c>
      <c r="AC1880" s="73" t="n">
        <f aca="false">MAX(AC1879,AB1880)</f>
        <v>42.5979349038825</v>
      </c>
      <c r="AD1880" s="70" t="n">
        <f aca="false">1-AB1880/AC1880</f>
        <v>0.0105351761695317</v>
      </c>
      <c r="AE1880" s="73" t="n">
        <f aca="false">AE1879*(1+M1880)</f>
        <v>25.9877511923177</v>
      </c>
      <c r="AF1880" s="73" t="n">
        <f aca="false">MAX(AF1879,AE1880)</f>
        <v>26.6711420485925</v>
      </c>
      <c r="AG1880" s="70" t="n">
        <f aca="false">1-AE1880/AF1880</f>
        <v>0.025622856907654</v>
      </c>
      <c r="AH1880" s="74" t="n">
        <f aca="false">IF(R1880&gt;0,AH1879+1,0)</f>
        <v>11</v>
      </c>
      <c r="AI1880" s="74" t="n">
        <f aca="false">IF(U1880&gt;0,AI1879+1,0)</f>
        <v>96</v>
      </c>
      <c r="AJ1880" s="74" t="n">
        <f aca="false">IF(G1880&gt;0,AJ1879+1,0)</f>
        <v>0</v>
      </c>
      <c r="AK1880" s="74" t="n">
        <f aca="false">IF(G1880&lt;=0,AK1879+1,0)</f>
        <v>1</v>
      </c>
      <c r="AL1880" s="74" t="n">
        <f aca="false">IF(K1880&gt;0,AL1879+1,0)</f>
        <v>0</v>
      </c>
      <c r="AM1880" s="74" t="n">
        <f aca="false">IF(K1880&lt;=0,AM1879+1,0)</f>
        <v>1</v>
      </c>
    </row>
    <row r="1881" customFormat="false" ht="15" hidden="false" customHeight="false" outlineLevel="0" collapsed="false">
      <c r="A1881" s="61" t="n">
        <v>1885</v>
      </c>
      <c r="B1881" s="62" t="n">
        <v>45077.60625</v>
      </c>
      <c r="C1881" s="63" t="n">
        <f aca="false">YEAR(B1881)</f>
        <v>2023</v>
      </c>
      <c r="D1881" s="32" t="s">
        <v>277</v>
      </c>
      <c r="E1881" s="64" t="n">
        <v>18537.15</v>
      </c>
      <c r="F1881" s="65" t="n">
        <v>-0.0013</v>
      </c>
      <c r="G1881" s="66" t="n">
        <v>-24.098295</v>
      </c>
      <c r="H1881" s="67" t="n">
        <f aca="false">E1881+IF(D1881="Long",1,-1)*G1881</f>
        <v>18513.051705</v>
      </c>
      <c r="I1881" s="68" t="n">
        <f aca="false">Assumptions!$B$58</f>
        <v>5.35750011455817</v>
      </c>
      <c r="J1881" s="68" t="n">
        <f aca="false">INDEX(Yearly!$D$5:$D$22,MATCH(C1881,Yearly!$A$5:$A$22,0))</f>
        <v>0.449580429193692</v>
      </c>
      <c r="K1881" s="68" t="n">
        <f aca="false">G1881-I1881-J1881</f>
        <v>-29.9053755437519</v>
      </c>
      <c r="L1881" s="69" t="n">
        <f aca="false">(I1881+J1881)/Assumptions!$B$8</f>
        <v>0.00025605597012877</v>
      </c>
      <c r="M1881" s="70" t="n">
        <f aca="false">F1881-L1881</f>
        <v>-0.00155605597012877</v>
      </c>
      <c r="N1881" s="71" t="n">
        <f aca="false">G1881*Assumptions!$B$7</f>
        <v>-189533.090175</v>
      </c>
      <c r="O1881" s="71" t="n">
        <f aca="false">K1881*Assumptions!$B$7</f>
        <v>-235205.778651608</v>
      </c>
      <c r="P1881" s="68" t="n">
        <f aca="false">P1880+G1881</f>
        <v>33317.14779</v>
      </c>
      <c r="Q1881" s="68" t="n">
        <f aca="false">MAX(Q1880,P1881)</f>
        <v>33531.234915</v>
      </c>
      <c r="R1881" s="68" t="n">
        <f aca="false">Q1881-P1881</f>
        <v>214.087125000013</v>
      </c>
      <c r="S1881" s="68" t="n">
        <f aca="false">S1880+K1881</f>
        <v>22324.7189710354</v>
      </c>
      <c r="T1881" s="68" t="n">
        <f aca="false">MAX(T1880,S1881)</f>
        <v>22879.1193573833</v>
      </c>
      <c r="U1881" s="68" t="n">
        <f aca="false">T1881-S1881</f>
        <v>554.400386347927</v>
      </c>
      <c r="V1881" s="70" t="n">
        <f aca="false">V1880+F1881</f>
        <v>3.9739</v>
      </c>
      <c r="W1881" s="70" t="n">
        <f aca="false">MAX(W1880,V1881)</f>
        <v>3.9857</v>
      </c>
      <c r="X1881" s="70" t="n">
        <f aca="false">W1881-V1881</f>
        <v>0.0117999999999996</v>
      </c>
      <c r="Y1881" s="70" t="n">
        <f aca="false">Y1880+M1881</f>
        <v>3.48920256828624</v>
      </c>
      <c r="Z1881" s="70" t="n">
        <f aca="false">MAX(Z1880,Y1881)</f>
        <v>3.5127080666161</v>
      </c>
      <c r="AA1881" s="70" t="n">
        <f aca="false">Z1881-Y1881</f>
        <v>0.0235054983298588</v>
      </c>
      <c r="AB1881" s="72" t="n">
        <f aca="false">AB1880*(1+F1881)</f>
        <v>42.0943642496101</v>
      </c>
      <c r="AC1881" s="73" t="n">
        <f aca="false">MAX(AC1880,AB1881)</f>
        <v>42.5979349038825</v>
      </c>
      <c r="AD1881" s="70" t="n">
        <f aca="false">1-AB1881/AC1881</f>
        <v>0.0118214804405113</v>
      </c>
      <c r="AE1881" s="73" t="n">
        <f aca="false">AE1880*(1+M1881)</f>
        <v>25.9473127969247</v>
      </c>
      <c r="AF1881" s="73" t="n">
        <f aca="false">MAX(AF1880,AE1881)</f>
        <v>26.6711420485925</v>
      </c>
      <c r="AG1881" s="70" t="n">
        <f aca="false">1-AE1881/AF1881</f>
        <v>0.0271390422783198</v>
      </c>
      <c r="AH1881" s="74" t="n">
        <f aca="false">IF(R1881&gt;0,AH1880+1,0)</f>
        <v>12</v>
      </c>
      <c r="AI1881" s="74" t="n">
        <f aca="false">IF(U1881&gt;0,AI1880+1,0)</f>
        <v>97</v>
      </c>
      <c r="AJ1881" s="74" t="n">
        <f aca="false">IF(G1881&gt;0,AJ1880+1,0)</f>
        <v>0</v>
      </c>
      <c r="AK1881" s="74" t="n">
        <f aca="false">IF(G1881&lt;=0,AK1880+1,0)</f>
        <v>2</v>
      </c>
      <c r="AL1881" s="74" t="n">
        <f aca="false">IF(K1881&gt;0,AL1880+1,0)</f>
        <v>0</v>
      </c>
      <c r="AM1881" s="74" t="n">
        <f aca="false">IF(K1881&lt;=0,AM1880+1,0)</f>
        <v>2</v>
      </c>
    </row>
    <row r="1882" customFormat="false" ht="15" hidden="false" customHeight="false" outlineLevel="0" collapsed="false">
      <c r="A1882" s="61" t="n">
        <v>1886</v>
      </c>
      <c r="B1882" s="62" t="n">
        <v>45078.6145833333</v>
      </c>
      <c r="C1882" s="63" t="n">
        <f aca="false">YEAR(B1882)</f>
        <v>2023</v>
      </c>
      <c r="D1882" s="32" t="s">
        <v>276</v>
      </c>
      <c r="E1882" s="64" t="n">
        <v>18512.35</v>
      </c>
      <c r="F1882" s="65" t="n">
        <v>-0.0022</v>
      </c>
      <c r="G1882" s="66" t="n">
        <v>-40.72717</v>
      </c>
      <c r="H1882" s="67" t="n">
        <f aca="false">E1882+IF(D1882="Long",1,-1)*G1882</f>
        <v>18553.07717</v>
      </c>
      <c r="I1882" s="68" t="n">
        <f aca="false">Assumptions!$B$58</f>
        <v>5.35750011455817</v>
      </c>
      <c r="J1882" s="68" t="n">
        <f aca="false">INDEX(Yearly!$D$5:$D$22,MATCH(C1882,Yearly!$A$5:$A$22,0))</f>
        <v>0.449580429193692</v>
      </c>
      <c r="K1882" s="68" t="n">
        <f aca="false">G1882-I1882-J1882</f>
        <v>-46.5342505437519</v>
      </c>
      <c r="L1882" s="69" t="n">
        <f aca="false">(I1882+J1882)/Assumptions!$B$8</f>
        <v>0.00025605597012877</v>
      </c>
      <c r="M1882" s="70" t="n">
        <f aca="false">F1882-L1882</f>
        <v>-0.00245605597012877</v>
      </c>
      <c r="N1882" s="71" t="n">
        <f aca="false">G1882*Assumptions!$B$7</f>
        <v>-320319.19205</v>
      </c>
      <c r="O1882" s="71" t="n">
        <f aca="false">K1882*Assumptions!$B$7</f>
        <v>-365991.880526608</v>
      </c>
      <c r="P1882" s="68" t="n">
        <f aca="false">P1881+G1882</f>
        <v>33276.42062</v>
      </c>
      <c r="Q1882" s="68" t="n">
        <f aca="false">MAX(Q1881,P1882)</f>
        <v>33531.234915</v>
      </c>
      <c r="R1882" s="68" t="n">
        <f aca="false">Q1882-P1882</f>
        <v>254.814295000011</v>
      </c>
      <c r="S1882" s="68" t="n">
        <f aca="false">S1881+K1882</f>
        <v>22278.1847204916</v>
      </c>
      <c r="T1882" s="68" t="n">
        <f aca="false">MAX(T1881,S1882)</f>
        <v>22879.1193573833</v>
      </c>
      <c r="U1882" s="68" t="n">
        <f aca="false">T1882-S1882</f>
        <v>600.934636891678</v>
      </c>
      <c r="V1882" s="70" t="n">
        <f aca="false">V1881+F1882</f>
        <v>3.9717</v>
      </c>
      <c r="W1882" s="70" t="n">
        <f aca="false">MAX(W1881,V1882)</f>
        <v>3.9857</v>
      </c>
      <c r="X1882" s="70" t="n">
        <f aca="false">W1882-V1882</f>
        <v>0.0139999999999998</v>
      </c>
      <c r="Y1882" s="70" t="n">
        <f aca="false">Y1881+M1882</f>
        <v>3.48674651231611</v>
      </c>
      <c r="Z1882" s="70" t="n">
        <f aca="false">MAX(Z1881,Y1882)</f>
        <v>3.5127080666161</v>
      </c>
      <c r="AA1882" s="70" t="n">
        <f aca="false">Z1882-Y1882</f>
        <v>0.0259615542999878</v>
      </c>
      <c r="AB1882" s="72" t="n">
        <f aca="false">AB1881*(1+F1882)</f>
        <v>42.001756648261</v>
      </c>
      <c r="AC1882" s="73" t="n">
        <f aca="false">MAX(AC1881,AB1882)</f>
        <v>42.5979349038825</v>
      </c>
      <c r="AD1882" s="70" t="n">
        <f aca="false">1-AB1882/AC1882</f>
        <v>0.0139954731835422</v>
      </c>
      <c r="AE1882" s="73" t="n">
        <f aca="false">AE1881*(1+M1882)</f>
        <v>25.883584744421</v>
      </c>
      <c r="AF1882" s="73" t="n">
        <f aca="false">MAX(AF1881,AE1882)</f>
        <v>26.6711420485925</v>
      </c>
      <c r="AG1882" s="70" t="n">
        <f aca="false">1-AE1882/AF1882</f>
        <v>0.0295284432416372</v>
      </c>
      <c r="AH1882" s="74" t="n">
        <f aca="false">IF(R1882&gt;0,AH1881+1,0)</f>
        <v>13</v>
      </c>
      <c r="AI1882" s="74" t="n">
        <f aca="false">IF(U1882&gt;0,AI1881+1,0)</f>
        <v>98</v>
      </c>
      <c r="AJ1882" s="74" t="n">
        <f aca="false">IF(G1882&gt;0,AJ1881+1,0)</f>
        <v>0</v>
      </c>
      <c r="AK1882" s="74" t="n">
        <f aca="false">IF(G1882&lt;=0,AK1881+1,0)</f>
        <v>3</v>
      </c>
      <c r="AL1882" s="74" t="n">
        <f aca="false">IF(K1882&gt;0,AL1881+1,0)</f>
        <v>0</v>
      </c>
      <c r="AM1882" s="74" t="n">
        <f aca="false">IF(K1882&lt;=0,AM1881+1,0)</f>
        <v>3</v>
      </c>
    </row>
    <row r="1883" customFormat="false" ht="15" hidden="false" customHeight="false" outlineLevel="0" collapsed="false">
      <c r="A1883" s="61" t="n">
        <v>1887</v>
      </c>
      <c r="B1883" s="62" t="n">
        <v>45079.40625</v>
      </c>
      <c r="C1883" s="63" t="n">
        <f aca="false">YEAR(B1883)</f>
        <v>2023</v>
      </c>
      <c r="D1883" s="32" t="s">
        <v>277</v>
      </c>
      <c r="E1883" s="64" t="n">
        <v>18552.6</v>
      </c>
      <c r="F1883" s="65" t="n">
        <v>-0.0032</v>
      </c>
      <c r="G1883" s="66" t="n">
        <v>-59.36832</v>
      </c>
      <c r="H1883" s="67" t="n">
        <f aca="false">E1883+IF(D1883="Long",1,-1)*G1883</f>
        <v>18493.23168</v>
      </c>
      <c r="I1883" s="68" t="n">
        <f aca="false">Assumptions!$B$58</f>
        <v>5.35750011455817</v>
      </c>
      <c r="J1883" s="68" t="n">
        <f aca="false">INDEX(Yearly!$D$5:$D$22,MATCH(C1883,Yearly!$A$5:$A$22,0))</f>
        <v>0.449580429193692</v>
      </c>
      <c r="K1883" s="68" t="n">
        <f aca="false">G1883-I1883-J1883</f>
        <v>-65.1754005437519</v>
      </c>
      <c r="L1883" s="69" t="n">
        <f aca="false">(I1883+J1883)/Assumptions!$B$8</f>
        <v>0.00025605597012877</v>
      </c>
      <c r="M1883" s="70" t="n">
        <f aca="false">F1883-L1883</f>
        <v>-0.00345605597012877</v>
      </c>
      <c r="N1883" s="71" t="n">
        <f aca="false">G1883*Assumptions!$B$7</f>
        <v>-466931.8368</v>
      </c>
      <c r="O1883" s="71" t="n">
        <f aca="false">K1883*Assumptions!$B$7</f>
        <v>-512604.525276608</v>
      </c>
      <c r="P1883" s="68" t="n">
        <f aca="false">P1882+G1883</f>
        <v>33217.0523</v>
      </c>
      <c r="Q1883" s="68" t="n">
        <f aca="false">MAX(Q1882,P1883)</f>
        <v>33531.234915</v>
      </c>
      <c r="R1883" s="68" t="n">
        <f aca="false">Q1883-P1883</f>
        <v>314.182615000012</v>
      </c>
      <c r="S1883" s="68" t="n">
        <f aca="false">S1882+K1883</f>
        <v>22213.0093199479</v>
      </c>
      <c r="T1883" s="68" t="n">
        <f aca="false">MAX(T1882,S1883)</f>
        <v>22879.1193573833</v>
      </c>
      <c r="U1883" s="68" t="n">
        <f aca="false">T1883-S1883</f>
        <v>666.110037435428</v>
      </c>
      <c r="V1883" s="70" t="n">
        <f aca="false">V1882+F1883</f>
        <v>3.9685</v>
      </c>
      <c r="W1883" s="70" t="n">
        <f aca="false">MAX(W1882,V1883)</f>
        <v>3.9857</v>
      </c>
      <c r="X1883" s="70" t="n">
        <f aca="false">W1883-V1883</f>
        <v>0.0171999999999999</v>
      </c>
      <c r="Y1883" s="70" t="n">
        <f aca="false">Y1882+M1883</f>
        <v>3.48329045634598</v>
      </c>
      <c r="Z1883" s="70" t="n">
        <f aca="false">MAX(Z1882,Y1883)</f>
        <v>3.5127080666161</v>
      </c>
      <c r="AA1883" s="70" t="n">
        <f aca="false">Z1883-Y1883</f>
        <v>0.0294176102701167</v>
      </c>
      <c r="AB1883" s="72" t="n">
        <f aca="false">AB1882*(1+F1883)</f>
        <v>41.8673510269865</v>
      </c>
      <c r="AC1883" s="73" t="n">
        <f aca="false">MAX(AC1882,AB1883)</f>
        <v>42.5979349038825</v>
      </c>
      <c r="AD1883" s="70" t="n">
        <f aca="false">1-AB1883/AC1883</f>
        <v>0.0171506876693549</v>
      </c>
      <c r="AE1883" s="73" t="n">
        <f aca="false">AE1882*(1+M1883)</f>
        <v>25.7941296268367</v>
      </c>
      <c r="AF1883" s="73" t="n">
        <f aca="false">MAX(AF1882,AE1883)</f>
        <v>26.6711420485925</v>
      </c>
      <c r="AG1883" s="70" t="n">
        <f aca="false">1-AE1883/AF1883</f>
        <v>0.0328824472592121</v>
      </c>
      <c r="AH1883" s="74" t="n">
        <f aca="false">IF(R1883&gt;0,AH1882+1,0)</f>
        <v>14</v>
      </c>
      <c r="AI1883" s="74" t="n">
        <f aca="false">IF(U1883&gt;0,AI1882+1,0)</f>
        <v>99</v>
      </c>
      <c r="AJ1883" s="74" t="n">
        <f aca="false">IF(G1883&gt;0,AJ1882+1,0)</f>
        <v>0</v>
      </c>
      <c r="AK1883" s="74" t="n">
        <f aca="false">IF(G1883&lt;=0,AK1882+1,0)</f>
        <v>4</v>
      </c>
      <c r="AL1883" s="74" t="n">
        <f aca="false">IF(K1883&gt;0,AL1882+1,0)</f>
        <v>0</v>
      </c>
      <c r="AM1883" s="74" t="n">
        <f aca="false">IF(K1883&lt;=0,AM1882+1,0)</f>
        <v>4</v>
      </c>
    </row>
    <row r="1884" customFormat="false" ht="15" hidden="false" customHeight="false" outlineLevel="0" collapsed="false">
      <c r="A1884" s="61" t="n">
        <v>1888</v>
      </c>
      <c r="B1884" s="62" t="n">
        <v>45079.4270833333</v>
      </c>
      <c r="C1884" s="63" t="n">
        <f aca="false">YEAR(B1884)</f>
        <v>2023</v>
      </c>
      <c r="D1884" s="32" t="s">
        <v>276</v>
      </c>
      <c r="E1884" s="64" t="n">
        <v>18492.4</v>
      </c>
      <c r="F1884" s="65" t="n">
        <v>-0.0019</v>
      </c>
      <c r="G1884" s="66" t="n">
        <v>-35.13556</v>
      </c>
      <c r="H1884" s="67" t="n">
        <f aca="false">E1884+IF(D1884="Long",1,-1)*G1884</f>
        <v>18527.53556</v>
      </c>
      <c r="I1884" s="68" t="n">
        <f aca="false">Assumptions!$B$58</f>
        <v>5.35750011455817</v>
      </c>
      <c r="J1884" s="68" t="n">
        <f aca="false">INDEX(Yearly!$D$5:$D$22,MATCH(C1884,Yearly!$A$5:$A$22,0))</f>
        <v>0.449580429193692</v>
      </c>
      <c r="K1884" s="68" t="n">
        <f aca="false">G1884-I1884-J1884</f>
        <v>-40.9426405437519</v>
      </c>
      <c r="L1884" s="69" t="n">
        <f aca="false">(I1884+J1884)/Assumptions!$B$8</f>
        <v>0.00025605597012877</v>
      </c>
      <c r="M1884" s="70" t="n">
        <f aca="false">F1884-L1884</f>
        <v>-0.00215605597012877</v>
      </c>
      <c r="N1884" s="71" t="n">
        <f aca="false">G1884*Assumptions!$B$7</f>
        <v>-276341.1794</v>
      </c>
      <c r="O1884" s="71" t="n">
        <f aca="false">K1884*Assumptions!$B$7</f>
        <v>-322013.867876608</v>
      </c>
      <c r="P1884" s="68" t="n">
        <f aca="false">P1883+G1884</f>
        <v>33181.91674</v>
      </c>
      <c r="Q1884" s="68" t="n">
        <f aca="false">MAX(Q1883,P1884)</f>
        <v>33531.234915</v>
      </c>
      <c r="R1884" s="68" t="n">
        <f aca="false">Q1884-P1884</f>
        <v>349.318175000015</v>
      </c>
      <c r="S1884" s="68" t="n">
        <f aca="false">S1883+K1884</f>
        <v>22172.0666794041</v>
      </c>
      <c r="T1884" s="68" t="n">
        <f aca="false">MAX(T1883,S1884)</f>
        <v>22879.1193573833</v>
      </c>
      <c r="U1884" s="68" t="n">
        <f aca="false">T1884-S1884</f>
        <v>707.05267797918</v>
      </c>
      <c r="V1884" s="70" t="n">
        <f aca="false">V1883+F1884</f>
        <v>3.9666</v>
      </c>
      <c r="W1884" s="70" t="n">
        <f aca="false">MAX(W1883,V1884)</f>
        <v>3.9857</v>
      </c>
      <c r="X1884" s="70" t="n">
        <f aca="false">W1884-V1884</f>
        <v>0.0190999999999999</v>
      </c>
      <c r="Y1884" s="70" t="n">
        <f aca="false">Y1883+M1884</f>
        <v>3.48113440037585</v>
      </c>
      <c r="Z1884" s="70" t="n">
        <f aca="false">MAX(Z1883,Y1884)</f>
        <v>3.5127080666161</v>
      </c>
      <c r="AA1884" s="70" t="n">
        <f aca="false">Z1884-Y1884</f>
        <v>0.0315736662402455</v>
      </c>
      <c r="AB1884" s="72" t="n">
        <f aca="false">AB1883*(1+F1884)</f>
        <v>41.7878030600353</v>
      </c>
      <c r="AC1884" s="73" t="n">
        <f aca="false">MAX(AC1883,AB1884)</f>
        <v>42.5979349038825</v>
      </c>
      <c r="AD1884" s="70" t="n">
        <f aca="false">1-AB1884/AC1884</f>
        <v>0.019018101362783</v>
      </c>
      <c r="AE1884" s="73" t="n">
        <f aca="false">AE1883*(1+M1884)</f>
        <v>25.7385160396605</v>
      </c>
      <c r="AF1884" s="73" t="n">
        <f aca="false">MAX(AF1883,AE1884)</f>
        <v>26.6711420485925</v>
      </c>
      <c r="AG1884" s="70" t="n">
        <f aca="false">1-AE1884/AF1884</f>
        <v>0.0349676068326152</v>
      </c>
      <c r="AH1884" s="74" t="n">
        <f aca="false">IF(R1884&gt;0,AH1883+1,0)</f>
        <v>15</v>
      </c>
      <c r="AI1884" s="74" t="n">
        <f aca="false">IF(U1884&gt;0,AI1883+1,0)</f>
        <v>100</v>
      </c>
      <c r="AJ1884" s="74" t="n">
        <f aca="false">IF(G1884&gt;0,AJ1883+1,0)</f>
        <v>0</v>
      </c>
      <c r="AK1884" s="74" t="n">
        <f aca="false">IF(G1884&lt;=0,AK1883+1,0)</f>
        <v>5</v>
      </c>
      <c r="AL1884" s="74" t="n">
        <f aca="false">IF(K1884&gt;0,AL1883+1,0)</f>
        <v>0</v>
      </c>
      <c r="AM1884" s="74" t="n">
        <f aca="false">IF(K1884&lt;=0,AM1883+1,0)</f>
        <v>5</v>
      </c>
    </row>
    <row r="1885" customFormat="false" ht="15" hidden="false" customHeight="false" outlineLevel="0" collapsed="false">
      <c r="A1885" s="61" t="n">
        <v>1889</v>
      </c>
      <c r="B1885" s="62" t="n">
        <v>45079.4972222222</v>
      </c>
      <c r="C1885" s="63" t="n">
        <f aca="false">YEAR(B1885)</f>
        <v>2023</v>
      </c>
      <c r="D1885" s="32" t="s">
        <v>277</v>
      </c>
      <c r="E1885" s="64" t="n">
        <v>18526.65</v>
      </c>
      <c r="F1885" s="65" t="n">
        <v>-0.0007</v>
      </c>
      <c r="G1885" s="66" t="n">
        <v>-12.968655</v>
      </c>
      <c r="H1885" s="67" t="n">
        <f aca="false">E1885+IF(D1885="Long",1,-1)*G1885</f>
        <v>18513.681345</v>
      </c>
      <c r="I1885" s="68" t="n">
        <f aca="false">Assumptions!$B$58</f>
        <v>5.35750011455817</v>
      </c>
      <c r="J1885" s="68" t="n">
        <f aca="false">INDEX(Yearly!$D$5:$D$22,MATCH(C1885,Yearly!$A$5:$A$22,0))</f>
        <v>0.449580429193692</v>
      </c>
      <c r="K1885" s="68" t="n">
        <f aca="false">G1885-I1885-J1885</f>
        <v>-18.7757355437519</v>
      </c>
      <c r="L1885" s="69" t="n">
        <f aca="false">(I1885+J1885)/Assumptions!$B$8</f>
        <v>0.00025605597012877</v>
      </c>
      <c r="M1885" s="70" t="n">
        <f aca="false">F1885-L1885</f>
        <v>-0.00095605597012877</v>
      </c>
      <c r="N1885" s="71" t="n">
        <f aca="false">G1885*Assumptions!$B$7</f>
        <v>-101998.471575</v>
      </c>
      <c r="O1885" s="71" t="n">
        <f aca="false">K1885*Assumptions!$B$7</f>
        <v>-147671.160051608</v>
      </c>
      <c r="P1885" s="68" t="n">
        <f aca="false">P1884+G1885</f>
        <v>33168.948085</v>
      </c>
      <c r="Q1885" s="68" t="n">
        <f aca="false">MAX(Q1884,P1885)</f>
        <v>33531.234915</v>
      </c>
      <c r="R1885" s="68" t="n">
        <f aca="false">Q1885-P1885</f>
        <v>362.286830000012</v>
      </c>
      <c r="S1885" s="68" t="n">
        <f aca="false">S1884+K1885</f>
        <v>22153.2909438604</v>
      </c>
      <c r="T1885" s="68" t="n">
        <f aca="false">MAX(T1884,S1885)</f>
        <v>22879.1193573833</v>
      </c>
      <c r="U1885" s="68" t="n">
        <f aca="false">T1885-S1885</f>
        <v>725.828413522933</v>
      </c>
      <c r="V1885" s="70" t="n">
        <f aca="false">V1884+F1885</f>
        <v>3.9659</v>
      </c>
      <c r="W1885" s="70" t="n">
        <f aca="false">MAX(W1884,V1885)</f>
        <v>3.9857</v>
      </c>
      <c r="X1885" s="70" t="n">
        <f aca="false">W1885-V1885</f>
        <v>0.0198</v>
      </c>
      <c r="Y1885" s="70" t="n">
        <f aca="false">Y1884+M1885</f>
        <v>3.48017834440572</v>
      </c>
      <c r="Z1885" s="70" t="n">
        <f aca="false">MAX(Z1884,Y1885)</f>
        <v>3.5127080666161</v>
      </c>
      <c r="AA1885" s="70" t="n">
        <f aca="false">Z1885-Y1885</f>
        <v>0.0325297222103744</v>
      </c>
      <c r="AB1885" s="72" t="n">
        <f aca="false">AB1884*(1+F1885)</f>
        <v>41.7585515978932</v>
      </c>
      <c r="AC1885" s="73" t="n">
        <f aca="false">MAX(AC1884,AB1885)</f>
        <v>42.5979349038825</v>
      </c>
      <c r="AD1885" s="70" t="n">
        <f aca="false">1-AB1885/AC1885</f>
        <v>0.0197047886918292</v>
      </c>
      <c r="AE1885" s="73" t="n">
        <f aca="false">AE1884*(1+M1885)</f>
        <v>25.7139085777385</v>
      </c>
      <c r="AF1885" s="73" t="n">
        <f aca="false">MAX(AF1884,AE1885)</f>
        <v>26.6711420485925</v>
      </c>
      <c r="AG1885" s="70" t="n">
        <f aca="false">1-AE1885/AF1885</f>
        <v>0.0358902318134706</v>
      </c>
      <c r="AH1885" s="74" t="n">
        <f aca="false">IF(R1885&gt;0,AH1884+1,0)</f>
        <v>16</v>
      </c>
      <c r="AI1885" s="74" t="n">
        <f aca="false">IF(U1885&gt;0,AI1884+1,0)</f>
        <v>101</v>
      </c>
      <c r="AJ1885" s="74" t="n">
        <f aca="false">IF(G1885&gt;0,AJ1884+1,0)</f>
        <v>0</v>
      </c>
      <c r="AK1885" s="74" t="n">
        <f aca="false">IF(G1885&lt;=0,AK1884+1,0)</f>
        <v>6</v>
      </c>
      <c r="AL1885" s="74" t="n">
        <f aca="false">IF(K1885&gt;0,AL1884+1,0)</f>
        <v>0</v>
      </c>
      <c r="AM1885" s="74" t="n">
        <f aca="false">IF(K1885&lt;=0,AM1884+1,0)</f>
        <v>6</v>
      </c>
    </row>
    <row r="1886" customFormat="false" ht="15" hidden="false" customHeight="false" outlineLevel="0" collapsed="false">
      <c r="A1886" s="61" t="n">
        <v>1890</v>
      </c>
      <c r="B1886" s="62" t="n">
        <v>45079.6145833333</v>
      </c>
      <c r="C1886" s="63" t="n">
        <f aca="false">YEAR(B1886)</f>
        <v>2023</v>
      </c>
      <c r="D1886" s="32" t="s">
        <v>276</v>
      </c>
      <c r="E1886" s="64" t="n">
        <v>18514.5</v>
      </c>
      <c r="F1886" s="65" t="n">
        <v>-0.0049</v>
      </c>
      <c r="G1886" s="66" t="n">
        <v>-90.72105</v>
      </c>
      <c r="H1886" s="67" t="n">
        <f aca="false">E1886+IF(D1886="Long",1,-1)*G1886</f>
        <v>18605.22105</v>
      </c>
      <c r="I1886" s="68" t="n">
        <f aca="false">Assumptions!$B$58</f>
        <v>5.35750011455817</v>
      </c>
      <c r="J1886" s="68" t="n">
        <f aca="false">INDEX(Yearly!$D$5:$D$22,MATCH(C1886,Yearly!$A$5:$A$22,0))</f>
        <v>0.449580429193692</v>
      </c>
      <c r="K1886" s="68" t="n">
        <f aca="false">G1886-I1886-J1886</f>
        <v>-96.5281305437519</v>
      </c>
      <c r="L1886" s="69" t="n">
        <f aca="false">(I1886+J1886)/Assumptions!$B$8</f>
        <v>0.00025605597012877</v>
      </c>
      <c r="M1886" s="70" t="n">
        <f aca="false">F1886-L1886</f>
        <v>-0.00515605597012877</v>
      </c>
      <c r="N1886" s="71" t="n">
        <f aca="false">G1886*Assumptions!$B$7</f>
        <v>-713521.05825</v>
      </c>
      <c r="O1886" s="71" t="n">
        <f aca="false">K1886*Assumptions!$B$7</f>
        <v>-759193.746726608</v>
      </c>
      <c r="P1886" s="68" t="n">
        <f aca="false">P1885+G1886</f>
        <v>33078.227035</v>
      </c>
      <c r="Q1886" s="68" t="n">
        <f aca="false">MAX(Q1885,P1886)</f>
        <v>33531.234915</v>
      </c>
      <c r="R1886" s="68" t="n">
        <f aca="false">Q1886-P1886</f>
        <v>453.007880000012</v>
      </c>
      <c r="S1886" s="68" t="n">
        <f aca="false">S1885+K1886</f>
        <v>22056.7628133166</v>
      </c>
      <c r="T1886" s="68" t="n">
        <f aca="false">MAX(T1885,S1886)</f>
        <v>22879.1193573833</v>
      </c>
      <c r="U1886" s="68" t="n">
        <f aca="false">T1886-S1886</f>
        <v>822.356544066686</v>
      </c>
      <c r="V1886" s="70" t="n">
        <f aca="false">V1885+F1886</f>
        <v>3.961</v>
      </c>
      <c r="W1886" s="70" t="n">
        <f aca="false">MAX(W1885,V1886)</f>
        <v>3.9857</v>
      </c>
      <c r="X1886" s="70" t="n">
        <f aca="false">W1886-V1886</f>
        <v>0.0247000000000002</v>
      </c>
      <c r="Y1886" s="70" t="n">
        <f aca="false">Y1885+M1886</f>
        <v>3.47502228843559</v>
      </c>
      <c r="Z1886" s="70" t="n">
        <f aca="false">MAX(Z1885,Y1886)</f>
        <v>3.5127080666161</v>
      </c>
      <c r="AA1886" s="70" t="n">
        <f aca="false">Z1886-Y1886</f>
        <v>0.0376857781805033</v>
      </c>
      <c r="AB1886" s="72" t="n">
        <f aca="false">AB1885*(1+F1886)</f>
        <v>41.5539346950635</v>
      </c>
      <c r="AC1886" s="73" t="n">
        <f aca="false">MAX(AC1885,AB1886)</f>
        <v>42.5979349038825</v>
      </c>
      <c r="AD1886" s="70" t="n">
        <f aca="false">1-AB1886/AC1886</f>
        <v>0.0245082352272392</v>
      </c>
      <c r="AE1886" s="73" t="n">
        <f aca="false">AE1885*(1+M1886)</f>
        <v>25.5813262259009</v>
      </c>
      <c r="AF1886" s="73" t="n">
        <f aca="false">MAX(AF1885,AE1886)</f>
        <v>26.6711420485925</v>
      </c>
      <c r="AG1886" s="70" t="n">
        <f aca="false">1-AE1886/AF1886</f>
        <v>0.0408612357395882</v>
      </c>
      <c r="AH1886" s="74" t="n">
        <f aca="false">IF(R1886&gt;0,AH1885+1,0)</f>
        <v>17</v>
      </c>
      <c r="AI1886" s="74" t="n">
        <f aca="false">IF(U1886&gt;0,AI1885+1,0)</f>
        <v>102</v>
      </c>
      <c r="AJ1886" s="74" t="n">
        <f aca="false">IF(G1886&gt;0,AJ1885+1,0)</f>
        <v>0</v>
      </c>
      <c r="AK1886" s="74" t="n">
        <f aca="false">IF(G1886&lt;=0,AK1885+1,0)</f>
        <v>7</v>
      </c>
      <c r="AL1886" s="74" t="n">
        <f aca="false">IF(K1886&gt;0,AL1885+1,0)</f>
        <v>0</v>
      </c>
      <c r="AM1886" s="74" t="n">
        <f aca="false">IF(K1886&lt;=0,AM1885+1,0)</f>
        <v>7</v>
      </c>
    </row>
    <row r="1887" customFormat="false" ht="15" hidden="false" customHeight="false" outlineLevel="0" collapsed="false">
      <c r="A1887" s="61" t="n">
        <v>1891</v>
      </c>
      <c r="B1887" s="62" t="n">
        <v>45082.40625</v>
      </c>
      <c r="C1887" s="63" t="n">
        <f aca="false">YEAR(B1887)</f>
        <v>2023</v>
      </c>
      <c r="D1887" s="32" t="s">
        <v>277</v>
      </c>
      <c r="E1887" s="64" t="n">
        <v>18605</v>
      </c>
      <c r="F1887" s="65" t="n">
        <v>-0.0029</v>
      </c>
      <c r="G1887" s="66" t="n">
        <v>-53.9545</v>
      </c>
      <c r="H1887" s="67" t="n">
        <f aca="false">E1887+IF(D1887="Long",1,-1)*G1887</f>
        <v>18551.0455</v>
      </c>
      <c r="I1887" s="68" t="n">
        <f aca="false">Assumptions!$B$58</f>
        <v>5.35750011455817</v>
      </c>
      <c r="J1887" s="68" t="n">
        <f aca="false">INDEX(Yearly!$D$5:$D$22,MATCH(C1887,Yearly!$A$5:$A$22,0))</f>
        <v>0.449580429193692</v>
      </c>
      <c r="K1887" s="68" t="n">
        <f aca="false">G1887-I1887-J1887</f>
        <v>-59.7615805437519</v>
      </c>
      <c r="L1887" s="69" t="n">
        <f aca="false">(I1887+J1887)/Assumptions!$B$8</f>
        <v>0.00025605597012877</v>
      </c>
      <c r="M1887" s="70" t="n">
        <f aca="false">F1887-L1887</f>
        <v>-0.00315605597012877</v>
      </c>
      <c r="N1887" s="71" t="n">
        <f aca="false">G1887*Assumptions!$B$7</f>
        <v>-424352.1425</v>
      </c>
      <c r="O1887" s="71" t="n">
        <f aca="false">K1887*Assumptions!$B$7</f>
        <v>-470024.830976608</v>
      </c>
      <c r="P1887" s="68" t="n">
        <f aca="false">P1886+G1887</f>
        <v>33024.272535</v>
      </c>
      <c r="Q1887" s="68" t="n">
        <f aca="false">MAX(Q1886,P1887)</f>
        <v>33531.234915</v>
      </c>
      <c r="R1887" s="68" t="n">
        <f aca="false">Q1887-P1887</f>
        <v>506.962380000012</v>
      </c>
      <c r="S1887" s="68" t="n">
        <f aca="false">S1886+K1887</f>
        <v>21997.0012327729</v>
      </c>
      <c r="T1887" s="68" t="n">
        <f aca="false">MAX(T1886,S1887)</f>
        <v>22879.1193573833</v>
      </c>
      <c r="U1887" s="68" t="n">
        <f aca="false">T1887-S1887</f>
        <v>882.118124610439</v>
      </c>
      <c r="V1887" s="70" t="n">
        <f aca="false">V1886+F1887</f>
        <v>3.9581</v>
      </c>
      <c r="W1887" s="70" t="n">
        <f aca="false">MAX(W1886,V1887)</f>
        <v>3.9857</v>
      </c>
      <c r="X1887" s="70" t="n">
        <f aca="false">W1887-V1887</f>
        <v>0.0276000000000001</v>
      </c>
      <c r="Y1887" s="70" t="n">
        <f aca="false">Y1886+M1887</f>
        <v>3.47186623246547</v>
      </c>
      <c r="Z1887" s="70" t="n">
        <f aca="false">MAX(Z1886,Y1887)</f>
        <v>3.5127080666161</v>
      </c>
      <c r="AA1887" s="70" t="n">
        <f aca="false">Z1887-Y1887</f>
        <v>0.040841834150632</v>
      </c>
      <c r="AB1887" s="72" t="n">
        <f aca="false">AB1886*(1+F1887)</f>
        <v>41.4334282844479</v>
      </c>
      <c r="AC1887" s="73" t="n">
        <f aca="false">MAX(AC1886,AB1887)</f>
        <v>42.5979349038825</v>
      </c>
      <c r="AD1887" s="70" t="n">
        <f aca="false">1-AB1887/AC1887</f>
        <v>0.0273371613450802</v>
      </c>
      <c r="AE1887" s="73" t="n">
        <f aca="false">AE1886*(1+M1887)</f>
        <v>25.5005901285419</v>
      </c>
      <c r="AF1887" s="73" t="n">
        <f aca="false">MAX(AF1886,AE1887)</f>
        <v>26.6711420485925</v>
      </c>
      <c r="AG1887" s="70" t="n">
        <f aca="false">1-AE1887/AF1887</f>
        <v>0.0438883313627143</v>
      </c>
      <c r="AH1887" s="74" t="n">
        <f aca="false">IF(R1887&gt;0,AH1886+1,0)</f>
        <v>18</v>
      </c>
      <c r="AI1887" s="74" t="n">
        <f aca="false">IF(U1887&gt;0,AI1886+1,0)</f>
        <v>103</v>
      </c>
      <c r="AJ1887" s="74" t="n">
        <f aca="false">IF(G1887&gt;0,AJ1886+1,0)</f>
        <v>0</v>
      </c>
      <c r="AK1887" s="74" t="n">
        <f aca="false">IF(G1887&lt;=0,AK1886+1,0)</f>
        <v>8</v>
      </c>
      <c r="AL1887" s="74" t="n">
        <f aca="false">IF(K1887&gt;0,AL1886+1,0)</f>
        <v>0</v>
      </c>
      <c r="AM1887" s="74" t="n">
        <f aca="false">IF(K1887&lt;=0,AM1886+1,0)</f>
        <v>8</v>
      </c>
    </row>
    <row r="1888" customFormat="false" ht="15" hidden="false" customHeight="false" outlineLevel="0" collapsed="false">
      <c r="A1888" s="61" t="n">
        <v>1892</v>
      </c>
      <c r="B1888" s="62" t="n">
        <v>45083.46875</v>
      </c>
      <c r="C1888" s="63" t="n">
        <f aca="false">YEAR(B1888)</f>
        <v>2023</v>
      </c>
      <c r="D1888" s="32" t="s">
        <v>276</v>
      </c>
      <c r="E1888" s="64" t="n">
        <v>18550.8</v>
      </c>
      <c r="F1888" s="65" t="n">
        <v>-0.0007</v>
      </c>
      <c r="G1888" s="66" t="n">
        <v>-12.98556</v>
      </c>
      <c r="H1888" s="67" t="n">
        <f aca="false">E1888+IF(D1888="Long",1,-1)*G1888</f>
        <v>18563.78556</v>
      </c>
      <c r="I1888" s="68" t="n">
        <f aca="false">Assumptions!$B$58</f>
        <v>5.35750011455817</v>
      </c>
      <c r="J1888" s="68" t="n">
        <f aca="false">INDEX(Yearly!$D$5:$D$22,MATCH(C1888,Yearly!$A$5:$A$22,0))</f>
        <v>0.449580429193692</v>
      </c>
      <c r="K1888" s="68" t="n">
        <f aca="false">G1888-I1888-J1888</f>
        <v>-18.7926405437519</v>
      </c>
      <c r="L1888" s="69" t="n">
        <f aca="false">(I1888+J1888)/Assumptions!$B$8</f>
        <v>0.00025605597012877</v>
      </c>
      <c r="M1888" s="70" t="n">
        <f aca="false">F1888-L1888</f>
        <v>-0.00095605597012877</v>
      </c>
      <c r="N1888" s="71" t="n">
        <f aca="false">G1888*Assumptions!$B$7</f>
        <v>-102131.4294</v>
      </c>
      <c r="O1888" s="71" t="n">
        <f aca="false">K1888*Assumptions!$B$7</f>
        <v>-147804.117876608</v>
      </c>
      <c r="P1888" s="68" t="n">
        <f aca="false">P1887+G1888</f>
        <v>33011.286975</v>
      </c>
      <c r="Q1888" s="68" t="n">
        <f aca="false">MAX(Q1887,P1888)</f>
        <v>33531.234915</v>
      </c>
      <c r="R1888" s="68" t="n">
        <f aca="false">Q1888-P1888</f>
        <v>519.947940000013</v>
      </c>
      <c r="S1888" s="68" t="n">
        <f aca="false">S1887+K1888</f>
        <v>21978.2085922291</v>
      </c>
      <c r="T1888" s="68" t="n">
        <f aca="false">MAX(T1887,S1888)</f>
        <v>22879.1193573833</v>
      </c>
      <c r="U1888" s="68" t="n">
        <f aca="false">T1888-S1888</f>
        <v>900.910765154189</v>
      </c>
      <c r="V1888" s="70" t="n">
        <f aca="false">V1887+F1888</f>
        <v>3.9574</v>
      </c>
      <c r="W1888" s="70" t="n">
        <f aca="false">MAX(W1887,V1888)</f>
        <v>3.9857</v>
      </c>
      <c r="X1888" s="70" t="n">
        <f aca="false">W1888-V1888</f>
        <v>0.0283000000000002</v>
      </c>
      <c r="Y1888" s="70" t="n">
        <f aca="false">Y1887+M1888</f>
        <v>3.47091017649534</v>
      </c>
      <c r="Z1888" s="70" t="n">
        <f aca="false">MAX(Z1887,Y1888)</f>
        <v>3.5127080666161</v>
      </c>
      <c r="AA1888" s="70" t="n">
        <f aca="false">Z1888-Y1888</f>
        <v>0.041797890120761</v>
      </c>
      <c r="AB1888" s="72" t="n">
        <f aca="false">AB1887*(1+F1888)</f>
        <v>41.4044248846488</v>
      </c>
      <c r="AC1888" s="73" t="n">
        <f aca="false">MAX(AC1887,AB1888)</f>
        <v>42.5979349038825</v>
      </c>
      <c r="AD1888" s="70" t="n">
        <f aca="false">1-AB1888/AC1888</f>
        <v>0.0280180253321387</v>
      </c>
      <c r="AE1888" s="73" t="n">
        <f aca="false">AE1887*(1+M1888)</f>
        <v>25.4762101371077</v>
      </c>
      <c r="AF1888" s="73" t="n">
        <f aca="false">MAX(AF1887,AE1888)</f>
        <v>26.6711420485925</v>
      </c>
      <c r="AG1888" s="70" t="n">
        <f aca="false">1-AE1888/AF1888</f>
        <v>0.0448024276316249</v>
      </c>
      <c r="AH1888" s="74" t="n">
        <f aca="false">IF(R1888&gt;0,AH1887+1,0)</f>
        <v>19</v>
      </c>
      <c r="AI1888" s="74" t="n">
        <f aca="false">IF(U1888&gt;0,AI1887+1,0)</f>
        <v>104</v>
      </c>
      <c r="AJ1888" s="74" t="n">
        <f aca="false">IF(G1888&gt;0,AJ1887+1,0)</f>
        <v>0</v>
      </c>
      <c r="AK1888" s="74" t="n">
        <f aca="false">IF(G1888&lt;=0,AK1887+1,0)</f>
        <v>9</v>
      </c>
      <c r="AL1888" s="74" t="n">
        <f aca="false">IF(K1888&gt;0,AL1887+1,0)</f>
        <v>0</v>
      </c>
      <c r="AM1888" s="74" t="n">
        <f aca="false">IF(K1888&lt;=0,AM1887+1,0)</f>
        <v>9</v>
      </c>
    </row>
    <row r="1889" customFormat="false" ht="15" hidden="false" customHeight="false" outlineLevel="0" collapsed="false">
      <c r="A1889" s="61" t="n">
        <v>1893</v>
      </c>
      <c r="B1889" s="62" t="n">
        <v>45083.5819444444</v>
      </c>
      <c r="C1889" s="63" t="n">
        <f aca="false">YEAR(B1889)</f>
        <v>2023</v>
      </c>
      <c r="D1889" s="32" t="s">
        <v>277</v>
      </c>
      <c r="E1889" s="64" t="n">
        <v>18563.2</v>
      </c>
      <c r="F1889" s="65" t="n">
        <v>-0.0006</v>
      </c>
      <c r="G1889" s="66" t="n">
        <v>-11.13792</v>
      </c>
      <c r="H1889" s="67" t="n">
        <f aca="false">E1889+IF(D1889="Long",1,-1)*G1889</f>
        <v>18552.06208</v>
      </c>
      <c r="I1889" s="68" t="n">
        <f aca="false">Assumptions!$B$58</f>
        <v>5.35750011455817</v>
      </c>
      <c r="J1889" s="68" t="n">
        <f aca="false">INDEX(Yearly!$D$5:$D$22,MATCH(C1889,Yearly!$A$5:$A$22,0))</f>
        <v>0.449580429193692</v>
      </c>
      <c r="K1889" s="68" t="n">
        <f aca="false">G1889-I1889-J1889</f>
        <v>-16.9450005437519</v>
      </c>
      <c r="L1889" s="69" t="n">
        <f aca="false">(I1889+J1889)/Assumptions!$B$8</f>
        <v>0.00025605597012877</v>
      </c>
      <c r="M1889" s="70" t="n">
        <f aca="false">F1889-L1889</f>
        <v>-0.00085605597012877</v>
      </c>
      <c r="N1889" s="71" t="n">
        <f aca="false">G1889*Assumptions!$B$7</f>
        <v>-87599.7408</v>
      </c>
      <c r="O1889" s="71" t="n">
        <f aca="false">K1889*Assumptions!$B$7</f>
        <v>-133272.429276608</v>
      </c>
      <c r="P1889" s="68" t="n">
        <f aca="false">P1888+G1889</f>
        <v>33000.149055</v>
      </c>
      <c r="Q1889" s="68" t="n">
        <f aca="false">MAX(Q1888,P1889)</f>
        <v>33531.234915</v>
      </c>
      <c r="R1889" s="68" t="n">
        <f aca="false">Q1889-P1889</f>
        <v>531.085860000014</v>
      </c>
      <c r="S1889" s="68" t="n">
        <f aca="false">S1888+K1889</f>
        <v>21961.2635916854</v>
      </c>
      <c r="T1889" s="68" t="n">
        <f aca="false">MAX(T1888,S1889)</f>
        <v>22879.1193573833</v>
      </c>
      <c r="U1889" s="68" t="n">
        <f aca="false">T1889-S1889</f>
        <v>917.855765697939</v>
      </c>
      <c r="V1889" s="70" t="n">
        <f aca="false">V1888+F1889</f>
        <v>3.9568</v>
      </c>
      <c r="W1889" s="70" t="n">
        <f aca="false">MAX(W1888,V1889)</f>
        <v>3.9857</v>
      </c>
      <c r="X1889" s="70" t="n">
        <f aca="false">W1889-V1889</f>
        <v>0.0289000000000001</v>
      </c>
      <c r="Y1889" s="70" t="n">
        <f aca="false">Y1888+M1889</f>
        <v>3.47005412052521</v>
      </c>
      <c r="Z1889" s="70" t="n">
        <f aca="false">MAX(Z1888,Y1889)</f>
        <v>3.5127080666161</v>
      </c>
      <c r="AA1889" s="70" t="n">
        <f aca="false">Z1889-Y1889</f>
        <v>0.0426539460908897</v>
      </c>
      <c r="AB1889" s="72" t="n">
        <f aca="false">AB1888*(1+F1889)</f>
        <v>41.379582229718</v>
      </c>
      <c r="AC1889" s="73" t="n">
        <f aca="false">MAX(AC1888,AB1889)</f>
        <v>42.5979349038825</v>
      </c>
      <c r="AD1889" s="70" t="n">
        <f aca="false">1-AB1889/AC1889</f>
        <v>0.0286012145169395</v>
      </c>
      <c r="AE1889" s="73" t="n">
        <f aca="false">AE1888*(1+M1889)</f>
        <v>25.4544010753235</v>
      </c>
      <c r="AF1889" s="73" t="n">
        <f aca="false">MAX(AF1888,AE1889)</f>
        <v>26.6711420485925</v>
      </c>
      <c r="AG1889" s="70" t="n">
        <f aca="false">1-AE1889/AF1889</f>
        <v>0.0456201302161033</v>
      </c>
      <c r="AH1889" s="74" t="n">
        <f aca="false">IF(R1889&gt;0,AH1888+1,0)</f>
        <v>20</v>
      </c>
      <c r="AI1889" s="74" t="n">
        <f aca="false">IF(U1889&gt;0,AI1888+1,0)</f>
        <v>105</v>
      </c>
      <c r="AJ1889" s="74" t="n">
        <f aca="false">IF(G1889&gt;0,AJ1888+1,0)</f>
        <v>0</v>
      </c>
      <c r="AK1889" s="74" t="n">
        <f aca="false">IF(G1889&lt;=0,AK1888+1,0)</f>
        <v>10</v>
      </c>
      <c r="AL1889" s="74" t="n">
        <f aca="false">IF(K1889&gt;0,AL1888+1,0)</f>
        <v>0</v>
      </c>
      <c r="AM1889" s="74" t="n">
        <f aca="false">IF(K1889&lt;=0,AM1888+1,0)</f>
        <v>10</v>
      </c>
    </row>
    <row r="1890" customFormat="false" ht="15" hidden="false" customHeight="false" outlineLevel="0" collapsed="false">
      <c r="A1890" s="61" t="n">
        <v>1894</v>
      </c>
      <c r="B1890" s="62" t="n">
        <v>45083.59375</v>
      </c>
      <c r="C1890" s="63" t="n">
        <f aca="false">YEAR(B1890)</f>
        <v>2023</v>
      </c>
      <c r="D1890" s="32" t="s">
        <v>276</v>
      </c>
      <c r="E1890" s="64" t="n">
        <v>18551.15</v>
      </c>
      <c r="F1890" s="65" t="n">
        <v>0</v>
      </c>
      <c r="G1890" s="66" t="n">
        <v>0</v>
      </c>
      <c r="H1890" s="67" t="n">
        <f aca="false">E1890+IF(D1890="Long",1,-1)*G1890</f>
        <v>18551.15</v>
      </c>
      <c r="I1890" s="68" t="n">
        <f aca="false">Assumptions!$B$58</f>
        <v>5.35750011455817</v>
      </c>
      <c r="J1890" s="68" t="n">
        <f aca="false">INDEX(Yearly!$D$5:$D$22,MATCH(C1890,Yearly!$A$5:$A$22,0))</f>
        <v>0.449580429193692</v>
      </c>
      <c r="K1890" s="68" t="n">
        <f aca="false">G1890-I1890-J1890</f>
        <v>-5.80708054375186</v>
      </c>
      <c r="L1890" s="69" t="n">
        <f aca="false">(I1890+J1890)/Assumptions!$B$8</f>
        <v>0.00025605597012877</v>
      </c>
      <c r="M1890" s="70" t="n">
        <f aca="false">F1890-L1890</f>
        <v>-0.00025605597012877</v>
      </c>
      <c r="N1890" s="71" t="n">
        <f aca="false">G1890*Assumptions!$B$7</f>
        <v>0</v>
      </c>
      <c r="O1890" s="71" t="n">
        <f aca="false">K1890*Assumptions!$B$7</f>
        <v>-45672.6884766084</v>
      </c>
      <c r="P1890" s="68" t="n">
        <f aca="false">P1889+G1890</f>
        <v>33000.149055</v>
      </c>
      <c r="Q1890" s="68" t="n">
        <f aca="false">MAX(Q1889,P1890)</f>
        <v>33531.234915</v>
      </c>
      <c r="R1890" s="68" t="n">
        <f aca="false">Q1890-P1890</f>
        <v>531.085860000014</v>
      </c>
      <c r="S1890" s="68" t="n">
        <f aca="false">S1889+K1890</f>
        <v>21955.4565111416</v>
      </c>
      <c r="T1890" s="68" t="n">
        <f aca="false">MAX(T1889,S1890)</f>
        <v>22879.1193573833</v>
      </c>
      <c r="U1890" s="68" t="n">
        <f aca="false">T1890-S1890</f>
        <v>923.662846241692</v>
      </c>
      <c r="V1890" s="70" t="n">
        <f aca="false">V1889+F1890</f>
        <v>3.9568</v>
      </c>
      <c r="W1890" s="70" t="n">
        <f aca="false">MAX(W1889,V1890)</f>
        <v>3.9857</v>
      </c>
      <c r="X1890" s="70" t="n">
        <f aca="false">W1890-V1890</f>
        <v>0.0289000000000001</v>
      </c>
      <c r="Y1890" s="70" t="n">
        <f aca="false">Y1889+M1890</f>
        <v>3.46979806455508</v>
      </c>
      <c r="Z1890" s="70" t="n">
        <f aca="false">MAX(Z1889,Y1890)</f>
        <v>3.5127080666161</v>
      </c>
      <c r="AA1890" s="70" t="n">
        <f aca="false">Z1890-Y1890</f>
        <v>0.0429100020610185</v>
      </c>
      <c r="AB1890" s="72" t="n">
        <f aca="false">AB1889*(1+F1890)</f>
        <v>41.379582229718</v>
      </c>
      <c r="AC1890" s="73" t="n">
        <f aca="false">MAX(AC1889,AB1890)</f>
        <v>42.5979349038825</v>
      </c>
      <c r="AD1890" s="70" t="n">
        <f aca="false">1-AB1890/AC1890</f>
        <v>0.0286012145169395</v>
      </c>
      <c r="AE1890" s="73" t="n">
        <f aca="false">AE1889*(1+M1890)</f>
        <v>25.4478833239622</v>
      </c>
      <c r="AF1890" s="73" t="n">
        <f aca="false">MAX(AF1889,AE1890)</f>
        <v>26.6711420485925</v>
      </c>
      <c r="AG1890" s="70" t="n">
        <f aca="false">1-AE1890/AF1890</f>
        <v>0.0458645048795323</v>
      </c>
      <c r="AH1890" s="74" t="n">
        <f aca="false">IF(R1890&gt;0,AH1889+1,0)</f>
        <v>21</v>
      </c>
      <c r="AI1890" s="74" t="n">
        <f aca="false">IF(U1890&gt;0,AI1889+1,0)</f>
        <v>106</v>
      </c>
      <c r="AJ1890" s="74" t="n">
        <f aca="false">IF(G1890&gt;0,AJ1889+1,0)</f>
        <v>0</v>
      </c>
      <c r="AK1890" s="74" t="n">
        <f aca="false">IF(G1890&lt;=0,AK1889+1,0)</f>
        <v>11</v>
      </c>
      <c r="AL1890" s="74" t="n">
        <f aca="false">IF(K1890&gt;0,AL1889+1,0)</f>
        <v>0</v>
      </c>
      <c r="AM1890" s="74" t="n">
        <f aca="false">IF(K1890&lt;=0,AM1889+1,0)</f>
        <v>11</v>
      </c>
    </row>
    <row r="1891" customFormat="false" ht="15" hidden="false" customHeight="false" outlineLevel="0" collapsed="false">
      <c r="A1891" s="61" t="n">
        <v>1895</v>
      </c>
      <c r="B1891" s="62" t="n">
        <v>45083.6145833333</v>
      </c>
      <c r="C1891" s="63" t="n">
        <f aca="false">YEAR(B1891)</f>
        <v>2023</v>
      </c>
      <c r="D1891" s="32" t="s">
        <v>277</v>
      </c>
      <c r="E1891" s="64" t="n">
        <v>18551.1</v>
      </c>
      <c r="F1891" s="65" t="n">
        <v>0.0041</v>
      </c>
      <c r="G1891" s="66" t="n">
        <v>76.05951</v>
      </c>
      <c r="H1891" s="67" t="n">
        <f aca="false">E1891+IF(D1891="Long",1,-1)*G1891</f>
        <v>18627.15951</v>
      </c>
      <c r="I1891" s="68" t="n">
        <f aca="false">Assumptions!$B$58</f>
        <v>5.35750011455817</v>
      </c>
      <c r="J1891" s="68" t="n">
        <f aca="false">INDEX(Yearly!$D$5:$D$22,MATCH(C1891,Yearly!$A$5:$A$22,0))</f>
        <v>0.449580429193692</v>
      </c>
      <c r="K1891" s="68" t="n">
        <f aca="false">G1891-I1891-J1891</f>
        <v>70.2524294562482</v>
      </c>
      <c r="L1891" s="69" t="n">
        <f aca="false">(I1891+J1891)/Assumptions!$B$8</f>
        <v>0.00025605597012877</v>
      </c>
      <c r="M1891" s="70" t="n">
        <f aca="false">F1891-L1891</f>
        <v>0.00384394402987123</v>
      </c>
      <c r="N1891" s="71" t="n">
        <f aca="false">G1891*Assumptions!$B$7</f>
        <v>598208.04615</v>
      </c>
      <c r="O1891" s="71" t="n">
        <f aca="false">K1891*Assumptions!$B$7</f>
        <v>552535.357673392</v>
      </c>
      <c r="P1891" s="68" t="n">
        <f aca="false">P1890+G1891</f>
        <v>33076.208565</v>
      </c>
      <c r="Q1891" s="68" t="n">
        <f aca="false">MAX(Q1890,P1891)</f>
        <v>33531.234915</v>
      </c>
      <c r="R1891" s="68" t="n">
        <f aca="false">Q1891-P1891</f>
        <v>455.026350000015</v>
      </c>
      <c r="S1891" s="68" t="n">
        <f aca="false">S1890+K1891</f>
        <v>22025.7089405979</v>
      </c>
      <c r="T1891" s="68" t="n">
        <f aca="false">MAX(T1890,S1891)</f>
        <v>22879.1193573833</v>
      </c>
      <c r="U1891" s="68" t="n">
        <f aca="false">T1891-S1891</f>
        <v>853.410416785442</v>
      </c>
      <c r="V1891" s="70" t="n">
        <f aca="false">V1890+F1891</f>
        <v>3.9609</v>
      </c>
      <c r="W1891" s="70" t="n">
        <f aca="false">MAX(W1890,V1891)</f>
        <v>3.9857</v>
      </c>
      <c r="X1891" s="70" t="n">
        <f aca="false">W1891-V1891</f>
        <v>0.0247999999999999</v>
      </c>
      <c r="Y1891" s="70" t="n">
        <f aca="false">Y1890+M1891</f>
        <v>3.47364200858495</v>
      </c>
      <c r="Z1891" s="70" t="n">
        <f aca="false">MAX(Z1890,Y1891)</f>
        <v>3.5127080666161</v>
      </c>
      <c r="AA1891" s="70" t="n">
        <f aca="false">Z1891-Y1891</f>
        <v>0.039066058031147</v>
      </c>
      <c r="AB1891" s="72" t="n">
        <f aca="false">AB1890*(1+F1891)</f>
        <v>41.5492385168598</v>
      </c>
      <c r="AC1891" s="73" t="n">
        <f aca="false">MAX(AC1890,AB1891)</f>
        <v>42.5979349038825</v>
      </c>
      <c r="AD1891" s="70" t="n">
        <f aca="false">1-AB1891/AC1891</f>
        <v>0.024618479496459</v>
      </c>
      <c r="AE1891" s="73" t="n">
        <f aca="false">AE1890*(1+M1891)</f>
        <v>25.5457035631382</v>
      </c>
      <c r="AF1891" s="73" t="n">
        <f aca="false">MAX(AF1890,AE1891)</f>
        <v>26.6711420485925</v>
      </c>
      <c r="AG1891" s="70" t="n">
        <f aca="false">1-AE1891/AF1891</f>
        <v>0.0421968614393757</v>
      </c>
      <c r="AH1891" s="74" t="n">
        <f aca="false">IF(R1891&gt;0,AH1890+1,0)</f>
        <v>22</v>
      </c>
      <c r="AI1891" s="74" t="n">
        <f aca="false">IF(U1891&gt;0,AI1890+1,0)</f>
        <v>107</v>
      </c>
      <c r="AJ1891" s="74" t="n">
        <f aca="false">IF(G1891&gt;0,AJ1890+1,0)</f>
        <v>1</v>
      </c>
      <c r="AK1891" s="74" t="n">
        <f aca="false">IF(G1891&lt;=0,AK1890+1,0)</f>
        <v>0</v>
      </c>
      <c r="AL1891" s="74" t="n">
        <f aca="false">IF(K1891&gt;0,AL1890+1,0)</f>
        <v>1</v>
      </c>
      <c r="AM1891" s="74" t="n">
        <f aca="false">IF(K1891&lt;=0,AM1890+1,0)</f>
        <v>0</v>
      </c>
    </row>
    <row r="1892" customFormat="false" ht="15" hidden="false" customHeight="false" outlineLevel="0" collapsed="false">
      <c r="A1892" s="61" t="n">
        <v>1896</v>
      </c>
      <c r="B1892" s="62" t="n">
        <v>45086.4479166667</v>
      </c>
      <c r="C1892" s="63" t="n">
        <f aca="false">YEAR(B1892)</f>
        <v>2023</v>
      </c>
      <c r="D1892" s="32" t="s">
        <v>276</v>
      </c>
      <c r="E1892" s="64" t="n">
        <v>18626.65</v>
      </c>
      <c r="F1892" s="65" t="n">
        <v>-0.0038</v>
      </c>
      <c r="G1892" s="66" t="n">
        <v>-70.78127</v>
      </c>
      <c r="H1892" s="67" t="n">
        <f aca="false">E1892+IF(D1892="Long",1,-1)*G1892</f>
        <v>18697.43127</v>
      </c>
      <c r="I1892" s="68" t="n">
        <f aca="false">Assumptions!$B$58</f>
        <v>5.35750011455817</v>
      </c>
      <c r="J1892" s="68" t="n">
        <f aca="false">INDEX(Yearly!$D$5:$D$22,MATCH(C1892,Yearly!$A$5:$A$22,0))</f>
        <v>0.449580429193692</v>
      </c>
      <c r="K1892" s="68" t="n">
        <f aca="false">G1892-I1892-J1892</f>
        <v>-76.5883505437519</v>
      </c>
      <c r="L1892" s="69" t="n">
        <f aca="false">(I1892+J1892)/Assumptions!$B$8</f>
        <v>0.00025605597012877</v>
      </c>
      <c r="M1892" s="70" t="n">
        <f aca="false">F1892-L1892</f>
        <v>-0.00405605597012877</v>
      </c>
      <c r="N1892" s="71" t="n">
        <f aca="false">G1892*Assumptions!$B$7</f>
        <v>-556694.68855</v>
      </c>
      <c r="O1892" s="71" t="n">
        <f aca="false">K1892*Assumptions!$B$7</f>
        <v>-602367.377026608</v>
      </c>
      <c r="P1892" s="68" t="n">
        <f aca="false">P1891+G1892</f>
        <v>33005.427295</v>
      </c>
      <c r="Q1892" s="68" t="n">
        <f aca="false">MAX(Q1891,P1892)</f>
        <v>33531.234915</v>
      </c>
      <c r="R1892" s="68" t="n">
        <f aca="false">Q1892-P1892</f>
        <v>525.807620000014</v>
      </c>
      <c r="S1892" s="68" t="n">
        <f aca="false">S1891+K1892</f>
        <v>21949.1205900541</v>
      </c>
      <c r="T1892" s="68" t="n">
        <f aca="false">MAX(T1891,S1892)</f>
        <v>22879.1193573833</v>
      </c>
      <c r="U1892" s="68" t="n">
        <f aca="false">T1892-S1892</f>
        <v>929.998767329194</v>
      </c>
      <c r="V1892" s="70" t="n">
        <f aca="false">V1891+F1892</f>
        <v>3.9571</v>
      </c>
      <c r="W1892" s="70" t="n">
        <f aca="false">MAX(W1891,V1892)</f>
        <v>3.9857</v>
      </c>
      <c r="X1892" s="70" t="n">
        <f aca="false">W1892-V1892</f>
        <v>0.0286</v>
      </c>
      <c r="Y1892" s="70" t="n">
        <f aca="false">Y1891+M1892</f>
        <v>3.46958595261482</v>
      </c>
      <c r="Z1892" s="70" t="n">
        <f aca="false">MAX(Z1891,Y1892)</f>
        <v>3.5127080666161</v>
      </c>
      <c r="AA1892" s="70" t="n">
        <f aca="false">Z1892-Y1892</f>
        <v>0.0431221140012759</v>
      </c>
      <c r="AB1892" s="72" t="n">
        <f aca="false">AB1891*(1+F1892)</f>
        <v>41.3913514104957</v>
      </c>
      <c r="AC1892" s="73" t="n">
        <f aca="false">MAX(AC1891,AB1892)</f>
        <v>42.5979349038825</v>
      </c>
      <c r="AD1892" s="70" t="n">
        <f aca="false">1-AB1892/AC1892</f>
        <v>0.0283249292743725</v>
      </c>
      <c r="AE1892" s="73" t="n">
        <f aca="false">AE1891*(1+M1892)</f>
        <v>25.4420887596897</v>
      </c>
      <c r="AF1892" s="73" t="n">
        <f aca="false">MAX(AF1891,AE1892)</f>
        <v>26.6711420485925</v>
      </c>
      <c r="AG1892" s="70" t="n">
        <f aca="false">1-AE1892/AF1892</f>
        <v>0.0460817645777427</v>
      </c>
      <c r="AH1892" s="74" t="n">
        <f aca="false">IF(R1892&gt;0,AH1891+1,0)</f>
        <v>23</v>
      </c>
      <c r="AI1892" s="74" t="n">
        <f aca="false">IF(U1892&gt;0,AI1891+1,0)</f>
        <v>108</v>
      </c>
      <c r="AJ1892" s="74" t="n">
        <f aca="false">IF(G1892&gt;0,AJ1891+1,0)</f>
        <v>0</v>
      </c>
      <c r="AK1892" s="74" t="n">
        <f aca="false">IF(G1892&lt;=0,AK1891+1,0)</f>
        <v>1</v>
      </c>
      <c r="AL1892" s="74" t="n">
        <f aca="false">IF(K1892&gt;0,AL1891+1,0)</f>
        <v>0</v>
      </c>
      <c r="AM1892" s="74" t="n">
        <f aca="false">IF(K1892&lt;=0,AM1891+1,0)</f>
        <v>1</v>
      </c>
    </row>
    <row r="1893" customFormat="false" ht="15" hidden="false" customHeight="false" outlineLevel="0" collapsed="false">
      <c r="A1893" s="61" t="n">
        <v>1897</v>
      </c>
      <c r="B1893" s="62" t="n">
        <v>45090.40625</v>
      </c>
      <c r="C1893" s="63" t="n">
        <f aca="false">YEAR(B1893)</f>
        <v>2023</v>
      </c>
      <c r="D1893" s="32" t="s">
        <v>277</v>
      </c>
      <c r="E1893" s="64" t="n">
        <v>18697.65</v>
      </c>
      <c r="F1893" s="65" t="n">
        <v>-0.0004</v>
      </c>
      <c r="G1893" s="66" t="n">
        <v>-7.47906</v>
      </c>
      <c r="H1893" s="67" t="n">
        <f aca="false">E1893+IF(D1893="Long",1,-1)*G1893</f>
        <v>18690.17094</v>
      </c>
      <c r="I1893" s="68" t="n">
        <f aca="false">Assumptions!$B$58</f>
        <v>5.35750011455817</v>
      </c>
      <c r="J1893" s="68" t="n">
        <f aca="false">INDEX(Yearly!$D$5:$D$22,MATCH(C1893,Yearly!$A$5:$A$22,0))</f>
        <v>0.449580429193692</v>
      </c>
      <c r="K1893" s="68" t="n">
        <f aca="false">G1893-I1893-J1893</f>
        <v>-13.2861405437519</v>
      </c>
      <c r="L1893" s="69" t="n">
        <f aca="false">(I1893+J1893)/Assumptions!$B$8</f>
        <v>0.00025605597012877</v>
      </c>
      <c r="M1893" s="70" t="n">
        <f aca="false">F1893-L1893</f>
        <v>-0.00065605597012877</v>
      </c>
      <c r="N1893" s="71" t="n">
        <f aca="false">G1893*Assumptions!$B$7</f>
        <v>-58822.8069</v>
      </c>
      <c r="O1893" s="71" t="n">
        <f aca="false">K1893*Assumptions!$B$7</f>
        <v>-104495.495376608</v>
      </c>
      <c r="P1893" s="68" t="n">
        <f aca="false">P1892+G1893</f>
        <v>32997.948235</v>
      </c>
      <c r="Q1893" s="68" t="n">
        <f aca="false">MAX(Q1892,P1893)</f>
        <v>33531.234915</v>
      </c>
      <c r="R1893" s="68" t="n">
        <f aca="false">Q1893-P1893</f>
        <v>533.286680000012</v>
      </c>
      <c r="S1893" s="68" t="n">
        <f aca="false">S1892+K1893</f>
        <v>21935.8344495104</v>
      </c>
      <c r="T1893" s="68" t="n">
        <f aca="false">MAX(T1892,S1893)</f>
        <v>22879.1193573833</v>
      </c>
      <c r="U1893" s="68" t="n">
        <f aca="false">T1893-S1893</f>
        <v>943.284907872945</v>
      </c>
      <c r="V1893" s="70" t="n">
        <f aca="false">V1892+F1893</f>
        <v>3.9567</v>
      </c>
      <c r="W1893" s="70" t="n">
        <f aca="false">MAX(W1892,V1893)</f>
        <v>3.9857</v>
      </c>
      <c r="X1893" s="70" t="n">
        <f aca="false">W1893-V1893</f>
        <v>0.0289999999999999</v>
      </c>
      <c r="Y1893" s="70" t="n">
        <f aca="false">Y1892+M1893</f>
        <v>3.46892989664469</v>
      </c>
      <c r="Z1893" s="70" t="n">
        <f aca="false">MAX(Z1892,Y1893)</f>
        <v>3.5127080666161</v>
      </c>
      <c r="AA1893" s="70" t="n">
        <f aca="false">Z1893-Y1893</f>
        <v>0.0437781699714046</v>
      </c>
      <c r="AB1893" s="72" t="n">
        <f aca="false">AB1892*(1+F1893)</f>
        <v>41.3747948699315</v>
      </c>
      <c r="AC1893" s="73" t="n">
        <f aca="false">MAX(AC1892,AB1893)</f>
        <v>42.5979349038825</v>
      </c>
      <c r="AD1893" s="70" t="n">
        <f aca="false">1-AB1893/AC1893</f>
        <v>0.0287135993026627</v>
      </c>
      <c r="AE1893" s="73" t="n">
        <f aca="false">AE1892*(1+M1893)</f>
        <v>25.4253973254664</v>
      </c>
      <c r="AF1893" s="73" t="n">
        <f aca="false">MAX(AF1892,AE1893)</f>
        <v>26.6711420485925</v>
      </c>
      <c r="AG1893" s="70" t="n">
        <f aca="false">1-AE1893/AF1893</f>
        <v>0.0467075883311062</v>
      </c>
      <c r="AH1893" s="74" t="n">
        <f aca="false">IF(R1893&gt;0,AH1892+1,0)</f>
        <v>24</v>
      </c>
      <c r="AI1893" s="74" t="n">
        <f aca="false">IF(U1893&gt;0,AI1892+1,0)</f>
        <v>109</v>
      </c>
      <c r="AJ1893" s="74" t="n">
        <f aca="false">IF(G1893&gt;0,AJ1892+1,0)</f>
        <v>0</v>
      </c>
      <c r="AK1893" s="74" t="n">
        <f aca="false">IF(G1893&lt;=0,AK1892+1,0)</f>
        <v>2</v>
      </c>
      <c r="AL1893" s="74" t="n">
        <f aca="false">IF(K1893&gt;0,AL1892+1,0)</f>
        <v>0</v>
      </c>
      <c r="AM1893" s="74" t="n">
        <f aca="false">IF(K1893&lt;=0,AM1892+1,0)</f>
        <v>2</v>
      </c>
    </row>
    <row r="1894" customFormat="false" ht="15" hidden="false" customHeight="false" outlineLevel="0" collapsed="false">
      <c r="A1894" s="61" t="n">
        <v>1898</v>
      </c>
      <c r="B1894" s="62" t="n">
        <v>45092.6145833333</v>
      </c>
      <c r="C1894" s="63" t="n">
        <f aca="false">YEAR(B1894)</f>
        <v>2023</v>
      </c>
      <c r="D1894" s="32" t="s">
        <v>276</v>
      </c>
      <c r="E1894" s="64" t="n">
        <v>18689.4</v>
      </c>
      <c r="F1894" s="65" t="n">
        <v>-0.0042</v>
      </c>
      <c r="G1894" s="66" t="n">
        <v>-78.49548</v>
      </c>
      <c r="H1894" s="67" t="n">
        <f aca="false">E1894+IF(D1894="Long",1,-1)*G1894</f>
        <v>18767.89548</v>
      </c>
      <c r="I1894" s="68" t="n">
        <f aca="false">Assumptions!$B$58</f>
        <v>5.35750011455817</v>
      </c>
      <c r="J1894" s="68" t="n">
        <f aca="false">INDEX(Yearly!$D$5:$D$22,MATCH(C1894,Yearly!$A$5:$A$22,0))</f>
        <v>0.449580429193692</v>
      </c>
      <c r="K1894" s="68" t="n">
        <f aca="false">G1894-I1894-J1894</f>
        <v>-84.3025605437519</v>
      </c>
      <c r="L1894" s="69" t="n">
        <f aca="false">(I1894+J1894)/Assumptions!$B$8</f>
        <v>0.00025605597012877</v>
      </c>
      <c r="M1894" s="70" t="n">
        <f aca="false">F1894-L1894</f>
        <v>-0.00445605597012877</v>
      </c>
      <c r="N1894" s="71" t="n">
        <f aca="false">G1894*Assumptions!$B$7</f>
        <v>-617366.9502</v>
      </c>
      <c r="O1894" s="71" t="n">
        <f aca="false">K1894*Assumptions!$B$7</f>
        <v>-663039.638676608</v>
      </c>
      <c r="P1894" s="68" t="n">
        <f aca="false">P1893+G1894</f>
        <v>32919.452755</v>
      </c>
      <c r="Q1894" s="68" t="n">
        <f aca="false">MAX(Q1893,P1894)</f>
        <v>33531.234915</v>
      </c>
      <c r="R1894" s="68" t="n">
        <f aca="false">Q1894-P1894</f>
        <v>611.78216000001</v>
      </c>
      <c r="S1894" s="68" t="n">
        <f aca="false">S1893+K1894</f>
        <v>21851.5318889666</v>
      </c>
      <c r="T1894" s="68" t="n">
        <f aca="false">MAX(T1893,S1894)</f>
        <v>22879.1193573833</v>
      </c>
      <c r="U1894" s="68" t="n">
        <f aca="false">T1894-S1894</f>
        <v>1027.5874684167</v>
      </c>
      <c r="V1894" s="70" t="n">
        <f aca="false">V1893+F1894</f>
        <v>3.9525</v>
      </c>
      <c r="W1894" s="70" t="n">
        <f aca="false">MAX(W1893,V1894)</f>
        <v>3.9857</v>
      </c>
      <c r="X1894" s="70" t="n">
        <f aca="false">W1894-V1894</f>
        <v>0.0331999999999999</v>
      </c>
      <c r="Y1894" s="70" t="n">
        <f aca="false">Y1893+M1894</f>
        <v>3.46447384067456</v>
      </c>
      <c r="Z1894" s="70" t="n">
        <f aca="false">MAX(Z1893,Y1894)</f>
        <v>3.5127080666161</v>
      </c>
      <c r="AA1894" s="70" t="n">
        <f aca="false">Z1894-Y1894</f>
        <v>0.0482342259415334</v>
      </c>
      <c r="AB1894" s="72" t="n">
        <f aca="false">AB1893*(1+F1894)</f>
        <v>41.2010207314778</v>
      </c>
      <c r="AC1894" s="73" t="n">
        <f aca="false">MAX(AC1893,AB1894)</f>
        <v>42.5979349038825</v>
      </c>
      <c r="AD1894" s="70" t="n">
        <f aca="false">1-AB1894/AC1894</f>
        <v>0.0327930021855913</v>
      </c>
      <c r="AE1894" s="73" t="n">
        <f aca="false">AE1893*(1+M1894)</f>
        <v>25.3121003319214</v>
      </c>
      <c r="AF1894" s="73" t="n">
        <f aca="false">MAX(AF1893,AE1894)</f>
        <v>26.6711420485925</v>
      </c>
      <c r="AG1894" s="70" t="n">
        <f aca="false">1-AE1894/AF1894</f>
        <v>0.0509555126734018</v>
      </c>
      <c r="AH1894" s="74" t="n">
        <f aca="false">IF(R1894&gt;0,AH1893+1,0)</f>
        <v>25</v>
      </c>
      <c r="AI1894" s="74" t="n">
        <f aca="false">IF(U1894&gt;0,AI1893+1,0)</f>
        <v>110</v>
      </c>
      <c r="AJ1894" s="74" t="n">
        <f aca="false">IF(G1894&gt;0,AJ1893+1,0)</f>
        <v>0</v>
      </c>
      <c r="AK1894" s="74" t="n">
        <f aca="false">IF(G1894&lt;=0,AK1893+1,0)</f>
        <v>3</v>
      </c>
      <c r="AL1894" s="74" t="n">
        <f aca="false">IF(K1894&gt;0,AL1893+1,0)</f>
        <v>0</v>
      </c>
      <c r="AM1894" s="74" t="n">
        <f aca="false">IF(K1894&lt;=0,AM1893+1,0)</f>
        <v>3</v>
      </c>
    </row>
    <row r="1895" customFormat="false" ht="15" hidden="false" customHeight="false" outlineLevel="0" collapsed="false">
      <c r="A1895" s="61" t="n">
        <v>1899</v>
      </c>
      <c r="B1895" s="62" t="n">
        <v>45093.40625</v>
      </c>
      <c r="C1895" s="63" t="n">
        <f aca="false">YEAR(B1895)</f>
        <v>2023</v>
      </c>
      <c r="D1895" s="32" t="s">
        <v>277</v>
      </c>
      <c r="E1895" s="64" t="n">
        <v>18768.35</v>
      </c>
      <c r="F1895" s="65" t="n">
        <v>-0.0018</v>
      </c>
      <c r="G1895" s="66" t="n">
        <v>-33.78303</v>
      </c>
      <c r="H1895" s="67" t="n">
        <f aca="false">E1895+IF(D1895="Long",1,-1)*G1895</f>
        <v>18734.56697</v>
      </c>
      <c r="I1895" s="68" t="n">
        <f aca="false">Assumptions!$B$58</f>
        <v>5.35750011455817</v>
      </c>
      <c r="J1895" s="68" t="n">
        <f aca="false">INDEX(Yearly!$D$5:$D$22,MATCH(C1895,Yearly!$A$5:$A$22,0))</f>
        <v>0.449580429193692</v>
      </c>
      <c r="K1895" s="68" t="n">
        <f aca="false">G1895-I1895-J1895</f>
        <v>-39.5901105437519</v>
      </c>
      <c r="L1895" s="69" t="n">
        <f aca="false">(I1895+J1895)/Assumptions!$B$8</f>
        <v>0.00025605597012877</v>
      </c>
      <c r="M1895" s="70" t="n">
        <f aca="false">F1895-L1895</f>
        <v>-0.00205605597012877</v>
      </c>
      <c r="N1895" s="71" t="n">
        <f aca="false">G1895*Assumptions!$B$7</f>
        <v>-265703.53095</v>
      </c>
      <c r="O1895" s="71" t="n">
        <f aca="false">K1895*Assumptions!$B$7</f>
        <v>-311376.219426608</v>
      </c>
      <c r="P1895" s="68" t="n">
        <f aca="false">P1894+G1895</f>
        <v>32885.669725</v>
      </c>
      <c r="Q1895" s="68" t="n">
        <f aca="false">MAX(Q1894,P1895)</f>
        <v>33531.234915</v>
      </c>
      <c r="R1895" s="68" t="n">
        <f aca="false">Q1895-P1895</f>
        <v>645.565190000008</v>
      </c>
      <c r="S1895" s="68" t="n">
        <f aca="false">S1894+K1895</f>
        <v>21811.9417784229</v>
      </c>
      <c r="T1895" s="68" t="n">
        <f aca="false">MAX(T1894,S1895)</f>
        <v>22879.1193573833</v>
      </c>
      <c r="U1895" s="68" t="n">
        <f aca="false">T1895-S1895</f>
        <v>1067.17757896045</v>
      </c>
      <c r="V1895" s="70" t="n">
        <f aca="false">V1894+F1895</f>
        <v>3.9507</v>
      </c>
      <c r="W1895" s="70" t="n">
        <f aca="false">MAX(W1894,V1895)</f>
        <v>3.9857</v>
      </c>
      <c r="X1895" s="70" t="n">
        <f aca="false">W1895-V1895</f>
        <v>0.0349999999999997</v>
      </c>
      <c r="Y1895" s="70" t="n">
        <f aca="false">Y1894+M1895</f>
        <v>3.46241778470444</v>
      </c>
      <c r="Z1895" s="70" t="n">
        <f aca="false">MAX(Z1894,Y1895)</f>
        <v>3.5127080666161</v>
      </c>
      <c r="AA1895" s="70" t="n">
        <f aca="false">Z1895-Y1895</f>
        <v>0.050290281911662</v>
      </c>
      <c r="AB1895" s="72" t="n">
        <f aca="false">AB1894*(1+F1895)</f>
        <v>41.1268588941612</v>
      </c>
      <c r="AC1895" s="73" t="n">
        <f aca="false">MAX(AC1894,AB1895)</f>
        <v>42.5979349038825</v>
      </c>
      <c r="AD1895" s="70" t="n">
        <f aca="false">1-AB1895/AC1895</f>
        <v>0.0345339747816573</v>
      </c>
      <c r="AE1895" s="73" t="n">
        <f aca="false">AE1894*(1+M1895)</f>
        <v>25.2600572369174</v>
      </c>
      <c r="AF1895" s="73" t="n">
        <f aca="false">MAX(AF1894,AE1895)</f>
        <v>26.6711420485925</v>
      </c>
      <c r="AG1895" s="70" t="n">
        <f aca="false">1-AE1895/AF1895</f>
        <v>0.0529068012574875</v>
      </c>
      <c r="AH1895" s="74" t="n">
        <f aca="false">IF(R1895&gt;0,AH1894+1,0)</f>
        <v>26</v>
      </c>
      <c r="AI1895" s="74" t="n">
        <f aca="false">IF(U1895&gt;0,AI1894+1,0)</f>
        <v>111</v>
      </c>
      <c r="AJ1895" s="74" t="n">
        <f aca="false">IF(G1895&gt;0,AJ1894+1,0)</f>
        <v>0</v>
      </c>
      <c r="AK1895" s="74" t="n">
        <f aca="false">IF(G1895&lt;=0,AK1894+1,0)</f>
        <v>4</v>
      </c>
      <c r="AL1895" s="74" t="n">
        <f aca="false">IF(K1895&gt;0,AL1894+1,0)</f>
        <v>0</v>
      </c>
      <c r="AM1895" s="74" t="n">
        <f aca="false">IF(K1895&lt;=0,AM1894+1,0)</f>
        <v>4</v>
      </c>
    </row>
    <row r="1896" customFormat="false" ht="15" hidden="false" customHeight="false" outlineLevel="0" collapsed="false">
      <c r="A1896" s="61" t="n">
        <v>1900</v>
      </c>
      <c r="B1896" s="62" t="n">
        <v>45096.5729166667</v>
      </c>
      <c r="C1896" s="63" t="n">
        <f aca="false">YEAR(B1896)</f>
        <v>2023</v>
      </c>
      <c r="D1896" s="32" t="s">
        <v>276</v>
      </c>
      <c r="E1896" s="64" t="n">
        <v>18734.65</v>
      </c>
      <c r="F1896" s="65" t="n">
        <v>-0.0004</v>
      </c>
      <c r="G1896" s="66" t="n">
        <v>-7.49386</v>
      </c>
      <c r="H1896" s="67" t="n">
        <f aca="false">E1896+IF(D1896="Long",1,-1)*G1896</f>
        <v>18742.14386</v>
      </c>
      <c r="I1896" s="68" t="n">
        <f aca="false">Assumptions!$B$58</f>
        <v>5.35750011455817</v>
      </c>
      <c r="J1896" s="68" t="n">
        <f aca="false">INDEX(Yearly!$D$5:$D$22,MATCH(C1896,Yearly!$A$5:$A$22,0))</f>
        <v>0.449580429193692</v>
      </c>
      <c r="K1896" s="68" t="n">
        <f aca="false">G1896-I1896-J1896</f>
        <v>-13.3009405437519</v>
      </c>
      <c r="L1896" s="69" t="n">
        <f aca="false">(I1896+J1896)/Assumptions!$B$8</f>
        <v>0.00025605597012877</v>
      </c>
      <c r="M1896" s="70" t="n">
        <f aca="false">F1896-L1896</f>
        <v>-0.00065605597012877</v>
      </c>
      <c r="N1896" s="71" t="n">
        <f aca="false">G1896*Assumptions!$B$7</f>
        <v>-58939.2089</v>
      </c>
      <c r="O1896" s="71" t="n">
        <f aca="false">K1896*Assumptions!$B$7</f>
        <v>-104611.897376608</v>
      </c>
      <c r="P1896" s="68" t="n">
        <f aca="false">P1895+G1896</f>
        <v>32878.175865</v>
      </c>
      <c r="Q1896" s="68" t="n">
        <f aca="false">MAX(Q1895,P1896)</f>
        <v>33531.234915</v>
      </c>
      <c r="R1896" s="68" t="n">
        <f aca="false">Q1896-P1896</f>
        <v>653.059050000011</v>
      </c>
      <c r="S1896" s="68" t="n">
        <f aca="false">S1895+K1896</f>
        <v>21798.6408378791</v>
      </c>
      <c r="T1896" s="68" t="n">
        <f aca="false">MAX(T1895,S1896)</f>
        <v>22879.1193573833</v>
      </c>
      <c r="U1896" s="68" t="n">
        <f aca="false">T1896-S1896</f>
        <v>1080.4785195042</v>
      </c>
      <c r="V1896" s="70" t="n">
        <f aca="false">V1895+F1896</f>
        <v>3.9503</v>
      </c>
      <c r="W1896" s="70" t="n">
        <f aca="false">MAX(W1895,V1896)</f>
        <v>3.9857</v>
      </c>
      <c r="X1896" s="70" t="n">
        <f aca="false">W1896-V1896</f>
        <v>0.0353999999999997</v>
      </c>
      <c r="Y1896" s="70" t="n">
        <f aca="false">Y1895+M1896</f>
        <v>3.46176172873431</v>
      </c>
      <c r="Z1896" s="70" t="n">
        <f aca="false">MAX(Z1895,Y1896)</f>
        <v>3.5127080666161</v>
      </c>
      <c r="AA1896" s="70" t="n">
        <f aca="false">Z1896-Y1896</f>
        <v>0.0509463378817907</v>
      </c>
      <c r="AB1896" s="72" t="n">
        <f aca="false">AB1895*(1+F1896)</f>
        <v>41.1104081506035</v>
      </c>
      <c r="AC1896" s="73" t="n">
        <f aca="false">MAX(AC1895,AB1896)</f>
        <v>42.5979349038825</v>
      </c>
      <c r="AD1896" s="70" t="n">
        <f aca="false">1-AB1896/AC1896</f>
        <v>0.0349201611917446</v>
      </c>
      <c r="AE1896" s="73" t="n">
        <f aca="false">AE1895*(1+M1896)</f>
        <v>25.2434852255613</v>
      </c>
      <c r="AF1896" s="73" t="n">
        <f aca="false">MAX(AF1895,AE1896)</f>
        <v>26.6711420485925</v>
      </c>
      <c r="AG1896" s="70" t="n">
        <f aca="false">1-AE1896/AF1896</f>
        <v>0.053528147404791</v>
      </c>
      <c r="AH1896" s="74" t="n">
        <f aca="false">IF(R1896&gt;0,AH1895+1,0)</f>
        <v>27</v>
      </c>
      <c r="AI1896" s="74" t="n">
        <f aca="false">IF(U1896&gt;0,AI1895+1,0)</f>
        <v>112</v>
      </c>
      <c r="AJ1896" s="74" t="n">
        <f aca="false">IF(G1896&gt;0,AJ1895+1,0)</f>
        <v>0</v>
      </c>
      <c r="AK1896" s="74" t="n">
        <f aca="false">IF(G1896&lt;=0,AK1895+1,0)</f>
        <v>5</v>
      </c>
      <c r="AL1896" s="74" t="n">
        <f aca="false">IF(K1896&gt;0,AL1895+1,0)</f>
        <v>0</v>
      </c>
      <c r="AM1896" s="74" t="n">
        <f aca="false">IF(K1896&lt;=0,AM1895+1,0)</f>
        <v>5</v>
      </c>
    </row>
    <row r="1897" customFormat="false" ht="15" hidden="false" customHeight="false" outlineLevel="0" collapsed="false">
      <c r="A1897" s="61" t="n">
        <v>1901</v>
      </c>
      <c r="B1897" s="62" t="n">
        <v>45097.5520833333</v>
      </c>
      <c r="C1897" s="63" t="n">
        <f aca="false">YEAR(B1897)</f>
        <v>2023</v>
      </c>
      <c r="D1897" s="32" t="s">
        <v>277</v>
      </c>
      <c r="E1897" s="64" t="n">
        <v>18743.05</v>
      </c>
      <c r="F1897" s="65" t="n">
        <v>0.0032</v>
      </c>
      <c r="G1897" s="66" t="n">
        <v>59.97776</v>
      </c>
      <c r="H1897" s="67" t="n">
        <f aca="false">E1897+IF(D1897="Long",1,-1)*G1897</f>
        <v>18803.02776</v>
      </c>
      <c r="I1897" s="68" t="n">
        <f aca="false">Assumptions!$B$58</f>
        <v>5.35750011455817</v>
      </c>
      <c r="J1897" s="68" t="n">
        <f aca="false">INDEX(Yearly!$D$5:$D$22,MATCH(C1897,Yearly!$A$5:$A$22,0))</f>
        <v>0.449580429193692</v>
      </c>
      <c r="K1897" s="68" t="n">
        <f aca="false">G1897-I1897-J1897</f>
        <v>54.1706794562481</v>
      </c>
      <c r="L1897" s="69" t="n">
        <f aca="false">(I1897+J1897)/Assumptions!$B$8</f>
        <v>0.00025605597012877</v>
      </c>
      <c r="M1897" s="70" t="n">
        <f aca="false">F1897-L1897</f>
        <v>0.00294394402987123</v>
      </c>
      <c r="N1897" s="71" t="n">
        <f aca="false">G1897*Assumptions!$B$7</f>
        <v>471725.0824</v>
      </c>
      <c r="O1897" s="71" t="n">
        <f aca="false">K1897*Assumptions!$B$7</f>
        <v>426052.393923392</v>
      </c>
      <c r="P1897" s="68" t="n">
        <f aca="false">P1896+G1897</f>
        <v>32938.153625</v>
      </c>
      <c r="Q1897" s="68" t="n">
        <f aca="false">MAX(Q1896,P1897)</f>
        <v>33531.234915</v>
      </c>
      <c r="R1897" s="68" t="n">
        <f aca="false">Q1897-P1897</f>
        <v>593.081290000009</v>
      </c>
      <c r="S1897" s="68" t="n">
        <f aca="false">S1896+K1897</f>
        <v>21852.8115173353</v>
      </c>
      <c r="T1897" s="68" t="n">
        <f aca="false">MAX(T1896,S1897)</f>
        <v>22879.1193573833</v>
      </c>
      <c r="U1897" s="68" t="n">
        <f aca="false">T1897-S1897</f>
        <v>1026.30784004795</v>
      </c>
      <c r="V1897" s="70" t="n">
        <f aca="false">V1896+F1897</f>
        <v>3.9535</v>
      </c>
      <c r="W1897" s="70" t="n">
        <f aca="false">MAX(W1896,V1897)</f>
        <v>3.9857</v>
      </c>
      <c r="X1897" s="70" t="n">
        <f aca="false">W1897-V1897</f>
        <v>0.0321999999999996</v>
      </c>
      <c r="Y1897" s="70" t="n">
        <f aca="false">Y1896+M1897</f>
        <v>3.46470567276418</v>
      </c>
      <c r="Z1897" s="70" t="n">
        <f aca="false">MAX(Z1896,Y1897)</f>
        <v>3.5127080666161</v>
      </c>
      <c r="AA1897" s="70" t="n">
        <f aca="false">Z1897-Y1897</f>
        <v>0.0480023938519194</v>
      </c>
      <c r="AB1897" s="72" t="n">
        <f aca="false">AB1896*(1+F1897)</f>
        <v>41.2419614566854</v>
      </c>
      <c r="AC1897" s="73" t="n">
        <f aca="false">MAX(AC1896,AB1897)</f>
        <v>42.5979349038825</v>
      </c>
      <c r="AD1897" s="70" t="n">
        <f aca="false">1-AB1897/AC1897</f>
        <v>0.0318319057075581</v>
      </c>
      <c r="AE1897" s="73" t="n">
        <f aca="false">AE1896*(1+M1897)</f>
        <v>25.3178006331843</v>
      </c>
      <c r="AF1897" s="73" t="n">
        <f aca="false">MAX(AF1896,AE1897)</f>
        <v>26.6711420485925</v>
      </c>
      <c r="AG1897" s="70" t="n">
        <f aca="false">1-AE1897/AF1897</f>
        <v>0.050741787244902</v>
      </c>
      <c r="AH1897" s="74" t="n">
        <f aca="false">IF(R1897&gt;0,AH1896+1,0)</f>
        <v>28</v>
      </c>
      <c r="AI1897" s="74" t="n">
        <f aca="false">IF(U1897&gt;0,AI1896+1,0)</f>
        <v>113</v>
      </c>
      <c r="AJ1897" s="74" t="n">
        <f aca="false">IF(G1897&gt;0,AJ1896+1,0)</f>
        <v>1</v>
      </c>
      <c r="AK1897" s="74" t="n">
        <f aca="false">IF(G1897&lt;=0,AK1896+1,0)</f>
        <v>0</v>
      </c>
      <c r="AL1897" s="74" t="n">
        <f aca="false">IF(K1897&gt;0,AL1896+1,0)</f>
        <v>1</v>
      </c>
      <c r="AM1897" s="74" t="n">
        <f aca="false">IF(K1897&lt;=0,AM1896+1,0)</f>
        <v>0</v>
      </c>
    </row>
    <row r="1898" customFormat="false" ht="15" hidden="false" customHeight="false" outlineLevel="0" collapsed="false">
      <c r="A1898" s="61" t="n">
        <v>1902</v>
      </c>
      <c r="B1898" s="62" t="n">
        <v>45099.6145833333</v>
      </c>
      <c r="C1898" s="63" t="n">
        <f aca="false">YEAR(B1898)</f>
        <v>2023</v>
      </c>
      <c r="D1898" s="32" t="s">
        <v>276</v>
      </c>
      <c r="E1898" s="64" t="n">
        <v>18802.65</v>
      </c>
      <c r="F1898" s="65" t="n">
        <v>0.0036</v>
      </c>
      <c r="G1898" s="66" t="n">
        <v>67.68954</v>
      </c>
      <c r="H1898" s="67" t="n">
        <f aca="false">E1898+IF(D1898="Long",1,-1)*G1898</f>
        <v>18734.96046</v>
      </c>
      <c r="I1898" s="68" t="n">
        <f aca="false">Assumptions!$B$58</f>
        <v>5.35750011455817</v>
      </c>
      <c r="J1898" s="68" t="n">
        <f aca="false">INDEX(Yearly!$D$5:$D$22,MATCH(C1898,Yearly!$A$5:$A$22,0))</f>
        <v>0.449580429193692</v>
      </c>
      <c r="K1898" s="68" t="n">
        <f aca="false">G1898-I1898-J1898</f>
        <v>61.8824594562481</v>
      </c>
      <c r="L1898" s="69" t="n">
        <f aca="false">(I1898+J1898)/Assumptions!$B$8</f>
        <v>0.00025605597012877</v>
      </c>
      <c r="M1898" s="70" t="n">
        <f aca="false">F1898-L1898</f>
        <v>0.00334394402987123</v>
      </c>
      <c r="N1898" s="71" t="n">
        <f aca="false">G1898*Assumptions!$B$7</f>
        <v>532378.2321</v>
      </c>
      <c r="O1898" s="71" t="n">
        <f aca="false">K1898*Assumptions!$B$7</f>
        <v>486705.543623392</v>
      </c>
      <c r="P1898" s="68" t="n">
        <f aca="false">P1897+G1898</f>
        <v>33005.843165</v>
      </c>
      <c r="Q1898" s="68" t="n">
        <f aca="false">MAX(Q1897,P1898)</f>
        <v>33531.234915</v>
      </c>
      <c r="R1898" s="68" t="n">
        <f aca="false">Q1898-P1898</f>
        <v>525.39175000001</v>
      </c>
      <c r="S1898" s="68" t="n">
        <f aca="false">S1897+K1898</f>
        <v>21914.6939767916</v>
      </c>
      <c r="T1898" s="68" t="n">
        <f aca="false">MAX(T1897,S1898)</f>
        <v>22879.1193573833</v>
      </c>
      <c r="U1898" s="68" t="n">
        <f aca="false">T1898-S1898</f>
        <v>964.425380591703</v>
      </c>
      <c r="V1898" s="70" t="n">
        <f aca="false">V1897+F1898</f>
        <v>3.9571</v>
      </c>
      <c r="W1898" s="70" t="n">
        <f aca="false">MAX(W1897,V1898)</f>
        <v>3.9857</v>
      </c>
      <c r="X1898" s="70" t="n">
        <f aca="false">W1898-V1898</f>
        <v>0.0285999999999995</v>
      </c>
      <c r="Y1898" s="70" t="n">
        <f aca="false">Y1897+M1898</f>
        <v>3.46804961679405</v>
      </c>
      <c r="Z1898" s="70" t="n">
        <f aca="false">MAX(Z1897,Y1898)</f>
        <v>3.5127080666161</v>
      </c>
      <c r="AA1898" s="70" t="n">
        <f aca="false">Z1898-Y1898</f>
        <v>0.0446584498220481</v>
      </c>
      <c r="AB1898" s="72" t="n">
        <f aca="false">AB1897*(1+F1898)</f>
        <v>41.3904325179295</v>
      </c>
      <c r="AC1898" s="73" t="n">
        <f aca="false">MAX(AC1897,AB1898)</f>
        <v>42.5979349038825</v>
      </c>
      <c r="AD1898" s="70" t="n">
        <f aca="false">1-AB1898/AC1898</f>
        <v>0.0283465005681054</v>
      </c>
      <c r="AE1898" s="73" t="n">
        <f aca="false">AE1897*(1+M1898)</f>
        <v>25.4024619414611</v>
      </c>
      <c r="AF1898" s="73" t="n">
        <f aca="false">MAX(AF1897,AE1898)</f>
        <v>26.6711420485925</v>
      </c>
      <c r="AG1898" s="70" t="n">
        <f aca="false">1-AE1898/AF1898</f>
        <v>0.0475675209115534</v>
      </c>
      <c r="AH1898" s="74" t="n">
        <f aca="false">IF(R1898&gt;0,AH1897+1,0)</f>
        <v>29</v>
      </c>
      <c r="AI1898" s="74" t="n">
        <f aca="false">IF(U1898&gt;0,AI1897+1,0)</f>
        <v>114</v>
      </c>
      <c r="AJ1898" s="74" t="n">
        <f aca="false">IF(G1898&gt;0,AJ1897+1,0)</f>
        <v>2</v>
      </c>
      <c r="AK1898" s="74" t="n">
        <f aca="false">IF(G1898&lt;=0,AK1897+1,0)</f>
        <v>0</v>
      </c>
      <c r="AL1898" s="74" t="n">
        <f aca="false">IF(K1898&gt;0,AL1897+1,0)</f>
        <v>2</v>
      </c>
      <c r="AM1898" s="74" t="n">
        <f aca="false">IF(K1898&lt;=0,AM1897+1,0)</f>
        <v>0</v>
      </c>
    </row>
    <row r="1899" customFormat="false" ht="15" hidden="false" customHeight="false" outlineLevel="0" collapsed="false">
      <c r="A1899" s="61" t="n">
        <v>1903</v>
      </c>
      <c r="B1899" s="62" t="n">
        <v>45104.40625</v>
      </c>
      <c r="C1899" s="63" t="n">
        <f aca="false">YEAR(B1899)</f>
        <v>2023</v>
      </c>
      <c r="D1899" s="32" t="s">
        <v>277</v>
      </c>
      <c r="E1899" s="64" t="n">
        <v>18735.4</v>
      </c>
      <c r="F1899" s="65" t="n">
        <v>0.0358</v>
      </c>
      <c r="G1899" s="66" t="n">
        <v>670.72732</v>
      </c>
      <c r="H1899" s="67" t="n">
        <f aca="false">E1899+IF(D1899="Long",1,-1)*G1899</f>
        <v>19406.12732</v>
      </c>
      <c r="I1899" s="68" t="n">
        <f aca="false">Assumptions!$B$58</f>
        <v>5.35750011455817</v>
      </c>
      <c r="J1899" s="68" t="n">
        <f aca="false">INDEX(Yearly!$D$5:$D$22,MATCH(C1899,Yearly!$A$5:$A$22,0))</f>
        <v>0.449580429193692</v>
      </c>
      <c r="K1899" s="68" t="n">
        <f aca="false">G1899-I1899-J1899</f>
        <v>664.920239456248</v>
      </c>
      <c r="L1899" s="69" t="n">
        <f aca="false">(I1899+J1899)/Assumptions!$B$8</f>
        <v>0.00025605597012877</v>
      </c>
      <c r="M1899" s="70" t="n">
        <f aca="false">F1899-L1899</f>
        <v>0.0355439440298712</v>
      </c>
      <c r="N1899" s="71" t="n">
        <f aca="false">G1899*Assumptions!$B$7</f>
        <v>5275270.3718</v>
      </c>
      <c r="O1899" s="71" t="n">
        <f aca="false">K1899*Assumptions!$B$7</f>
        <v>5229597.68332339</v>
      </c>
      <c r="P1899" s="68" t="n">
        <f aca="false">P1898+G1899</f>
        <v>33676.570485</v>
      </c>
      <c r="Q1899" s="68" t="n">
        <f aca="false">MAX(Q1898,P1899)</f>
        <v>33676.570485</v>
      </c>
      <c r="R1899" s="68" t="n">
        <f aca="false">Q1899-P1899</f>
        <v>0</v>
      </c>
      <c r="S1899" s="68" t="n">
        <f aca="false">S1898+K1899</f>
        <v>22579.6142162478</v>
      </c>
      <c r="T1899" s="68" t="n">
        <f aca="false">MAX(T1898,S1899)</f>
        <v>22879.1193573833</v>
      </c>
      <c r="U1899" s="68" t="n">
        <f aca="false">T1899-S1899</f>
        <v>299.505141135454</v>
      </c>
      <c r="V1899" s="70" t="n">
        <f aca="false">V1898+F1899</f>
        <v>3.9929</v>
      </c>
      <c r="W1899" s="70" t="n">
        <f aca="false">MAX(W1898,V1899)</f>
        <v>3.9929</v>
      </c>
      <c r="X1899" s="70" t="n">
        <f aca="false">W1899-V1899</f>
        <v>0</v>
      </c>
      <c r="Y1899" s="70" t="n">
        <f aca="false">Y1898+M1899</f>
        <v>3.50359356082392</v>
      </c>
      <c r="Z1899" s="70" t="n">
        <f aca="false">MAX(Z1898,Y1899)</f>
        <v>3.5127080666161</v>
      </c>
      <c r="AA1899" s="70" t="n">
        <f aca="false">Z1899-Y1899</f>
        <v>0.00911450579217688</v>
      </c>
      <c r="AB1899" s="72" t="n">
        <f aca="false">AB1898*(1+F1899)</f>
        <v>42.8722100020714</v>
      </c>
      <c r="AC1899" s="73" t="n">
        <f aca="false">MAX(AC1898,AB1899)</f>
        <v>42.8722100020714</v>
      </c>
      <c r="AD1899" s="70" t="n">
        <f aca="false">1-AB1899/AC1899</f>
        <v>0</v>
      </c>
      <c r="AE1899" s="73" t="n">
        <f aca="false">AE1898*(1+M1899)</f>
        <v>26.3053656269293</v>
      </c>
      <c r="AF1899" s="73" t="n">
        <f aca="false">MAX(AF1898,AE1899)</f>
        <v>26.6711420485925</v>
      </c>
      <c r="AG1899" s="70" t="n">
        <f aca="false">1-AE1899/AF1899</f>
        <v>0.0137143141826021</v>
      </c>
      <c r="AH1899" s="74" t="n">
        <f aca="false">IF(R1899&gt;0,AH1898+1,0)</f>
        <v>0</v>
      </c>
      <c r="AI1899" s="74" t="n">
        <f aca="false">IF(U1899&gt;0,AI1898+1,0)</f>
        <v>115</v>
      </c>
      <c r="AJ1899" s="74" t="n">
        <f aca="false">IF(G1899&gt;0,AJ1898+1,0)</f>
        <v>3</v>
      </c>
      <c r="AK1899" s="74" t="n">
        <f aca="false">IF(G1899&lt;=0,AK1898+1,0)</f>
        <v>0</v>
      </c>
      <c r="AL1899" s="74" t="n">
        <f aca="false">IF(K1899&gt;0,AL1898+1,0)</f>
        <v>3</v>
      </c>
      <c r="AM1899" s="74" t="n">
        <f aca="false">IF(K1899&lt;=0,AM1898+1,0)</f>
        <v>0</v>
      </c>
    </row>
    <row r="1900" customFormat="false" ht="15" hidden="false" customHeight="false" outlineLevel="0" collapsed="false">
      <c r="A1900" s="61" t="n">
        <v>1904</v>
      </c>
      <c r="B1900" s="62" t="n">
        <v>45117.3854166667</v>
      </c>
      <c r="C1900" s="63" t="n">
        <f aca="false">YEAR(B1900)</f>
        <v>2023</v>
      </c>
      <c r="D1900" s="32" t="s">
        <v>276</v>
      </c>
      <c r="E1900" s="64" t="n">
        <v>19405.35</v>
      </c>
      <c r="F1900" s="65" t="n">
        <v>-0.0001</v>
      </c>
      <c r="G1900" s="66" t="n">
        <v>-1.940535</v>
      </c>
      <c r="H1900" s="67" t="n">
        <f aca="false">E1900+IF(D1900="Long",1,-1)*G1900</f>
        <v>19407.290535</v>
      </c>
      <c r="I1900" s="68" t="n">
        <f aca="false">Assumptions!$B$58</f>
        <v>5.35750011455817</v>
      </c>
      <c r="J1900" s="68" t="n">
        <f aca="false">INDEX(Yearly!$D$5:$D$22,MATCH(C1900,Yearly!$A$5:$A$22,0))</f>
        <v>0.449580429193692</v>
      </c>
      <c r="K1900" s="68" t="n">
        <f aca="false">G1900-I1900-J1900</f>
        <v>-7.74761554375186</v>
      </c>
      <c r="L1900" s="69" t="n">
        <f aca="false">(I1900+J1900)/Assumptions!$B$8</f>
        <v>0.00025605597012877</v>
      </c>
      <c r="M1900" s="70" t="n">
        <f aca="false">F1900-L1900</f>
        <v>-0.00035605597012877</v>
      </c>
      <c r="N1900" s="71" t="n">
        <f aca="false">G1900*Assumptions!$B$7</f>
        <v>-15262.307775</v>
      </c>
      <c r="O1900" s="71" t="n">
        <f aca="false">K1900*Assumptions!$B$7</f>
        <v>-60934.9962516084</v>
      </c>
      <c r="P1900" s="68" t="n">
        <f aca="false">P1899+G1900</f>
        <v>33674.62995</v>
      </c>
      <c r="Q1900" s="68" t="n">
        <f aca="false">MAX(Q1899,P1900)</f>
        <v>33676.570485</v>
      </c>
      <c r="R1900" s="68" t="n">
        <f aca="false">Q1900-P1900</f>
        <v>1.94053500000155</v>
      </c>
      <c r="S1900" s="68" t="n">
        <f aca="false">S1899+K1900</f>
        <v>22571.8666007041</v>
      </c>
      <c r="T1900" s="68" t="n">
        <f aca="false">MAX(T1899,S1900)</f>
        <v>22879.1193573833</v>
      </c>
      <c r="U1900" s="68" t="n">
        <f aca="false">T1900-S1900</f>
        <v>307.252756679205</v>
      </c>
      <c r="V1900" s="70" t="n">
        <f aca="false">V1899+F1900</f>
        <v>3.9928</v>
      </c>
      <c r="W1900" s="70" t="n">
        <f aca="false">MAX(W1899,V1900)</f>
        <v>3.9929</v>
      </c>
      <c r="X1900" s="70" t="n">
        <f aca="false">W1900-V1900</f>
        <v>0.000100000000000211</v>
      </c>
      <c r="Y1900" s="70" t="n">
        <f aca="false">Y1899+M1900</f>
        <v>3.50323750485379</v>
      </c>
      <c r="Z1900" s="70" t="n">
        <f aca="false">MAX(Z1899,Y1900)</f>
        <v>3.5127080666161</v>
      </c>
      <c r="AA1900" s="70" t="n">
        <f aca="false">Z1900-Y1900</f>
        <v>0.00947056176230543</v>
      </c>
      <c r="AB1900" s="72" t="n">
        <f aca="false">AB1899*(1+F1900)</f>
        <v>42.8679227810712</v>
      </c>
      <c r="AC1900" s="73" t="n">
        <f aca="false">MAX(AC1899,AB1900)</f>
        <v>42.8722100020714</v>
      </c>
      <c r="AD1900" s="70" t="n">
        <f aca="false">1-AB1900/AC1900</f>
        <v>9.9999999999989E-005</v>
      </c>
      <c r="AE1900" s="73" t="n">
        <f aca="false">AE1899*(1+M1900)</f>
        <v>26.2959994444514</v>
      </c>
      <c r="AF1900" s="73" t="n">
        <f aca="false">MAX(AF1899,AE1900)</f>
        <v>26.6711420485925</v>
      </c>
      <c r="AG1900" s="70" t="n">
        <f aca="false">1-AE1900/AF1900</f>
        <v>0.0140654870892898</v>
      </c>
      <c r="AH1900" s="74" t="n">
        <f aca="false">IF(R1900&gt;0,AH1899+1,0)</f>
        <v>1</v>
      </c>
      <c r="AI1900" s="74" t="n">
        <f aca="false">IF(U1900&gt;0,AI1899+1,0)</f>
        <v>116</v>
      </c>
      <c r="AJ1900" s="74" t="n">
        <f aca="false">IF(G1900&gt;0,AJ1899+1,0)</f>
        <v>0</v>
      </c>
      <c r="AK1900" s="74" t="n">
        <f aca="false">IF(G1900&lt;=0,AK1899+1,0)</f>
        <v>1</v>
      </c>
      <c r="AL1900" s="74" t="n">
        <f aca="false">IF(K1900&gt;0,AL1899+1,0)</f>
        <v>0</v>
      </c>
      <c r="AM1900" s="74" t="n">
        <f aca="false">IF(K1900&lt;=0,AM1899+1,0)</f>
        <v>1</v>
      </c>
    </row>
    <row r="1901" customFormat="false" ht="15" hidden="false" customHeight="false" outlineLevel="0" collapsed="false">
      <c r="A1901" s="61" t="n">
        <v>1905</v>
      </c>
      <c r="B1901" s="62" t="n">
        <v>45117.4104166667</v>
      </c>
      <c r="C1901" s="63" t="n">
        <f aca="false">YEAR(B1901)</f>
        <v>2023</v>
      </c>
      <c r="D1901" s="32" t="s">
        <v>277</v>
      </c>
      <c r="E1901" s="64" t="n">
        <v>19407.9</v>
      </c>
      <c r="F1901" s="65" t="n">
        <v>-0.0027</v>
      </c>
      <c r="G1901" s="66" t="n">
        <v>-52.40133</v>
      </c>
      <c r="H1901" s="67" t="n">
        <f aca="false">E1901+IF(D1901="Long",1,-1)*G1901</f>
        <v>19355.49867</v>
      </c>
      <c r="I1901" s="68" t="n">
        <f aca="false">Assumptions!$B$58</f>
        <v>5.35750011455817</v>
      </c>
      <c r="J1901" s="68" t="n">
        <f aca="false">INDEX(Yearly!$D$5:$D$22,MATCH(C1901,Yearly!$A$5:$A$22,0))</f>
        <v>0.449580429193692</v>
      </c>
      <c r="K1901" s="68" t="n">
        <f aca="false">G1901-I1901-J1901</f>
        <v>-58.2084105437519</v>
      </c>
      <c r="L1901" s="69" t="n">
        <f aca="false">(I1901+J1901)/Assumptions!$B$8</f>
        <v>0.00025605597012877</v>
      </c>
      <c r="M1901" s="70" t="n">
        <f aca="false">F1901-L1901</f>
        <v>-0.00295605597012877</v>
      </c>
      <c r="N1901" s="71" t="n">
        <f aca="false">G1901*Assumptions!$B$7</f>
        <v>-412136.46045</v>
      </c>
      <c r="O1901" s="71" t="n">
        <f aca="false">K1901*Assumptions!$B$7</f>
        <v>-457809.148926608</v>
      </c>
      <c r="P1901" s="68" t="n">
        <f aca="false">P1900+G1901</f>
        <v>33622.22862</v>
      </c>
      <c r="Q1901" s="68" t="n">
        <f aca="false">MAX(Q1900,P1901)</f>
        <v>33676.570485</v>
      </c>
      <c r="R1901" s="68" t="n">
        <f aca="false">Q1901-P1901</f>
        <v>54.3418650000021</v>
      </c>
      <c r="S1901" s="68" t="n">
        <f aca="false">S1900+K1901</f>
        <v>22513.6581901603</v>
      </c>
      <c r="T1901" s="68" t="n">
        <f aca="false">MAX(T1900,S1901)</f>
        <v>22879.1193573833</v>
      </c>
      <c r="U1901" s="68" t="n">
        <f aca="false">T1901-S1901</f>
        <v>365.461167222958</v>
      </c>
      <c r="V1901" s="70" t="n">
        <f aca="false">V1900+F1901</f>
        <v>3.9901</v>
      </c>
      <c r="W1901" s="70" t="n">
        <f aca="false">MAX(W1900,V1901)</f>
        <v>3.9929</v>
      </c>
      <c r="X1901" s="70" t="n">
        <f aca="false">W1901-V1901</f>
        <v>0.00280000000000014</v>
      </c>
      <c r="Y1901" s="70" t="n">
        <f aca="false">Y1900+M1901</f>
        <v>3.50028144888366</v>
      </c>
      <c r="Z1901" s="70" t="n">
        <f aca="false">MAX(Z1900,Y1901)</f>
        <v>3.5127080666161</v>
      </c>
      <c r="AA1901" s="70" t="n">
        <f aca="false">Z1901-Y1901</f>
        <v>0.0124266177324341</v>
      </c>
      <c r="AB1901" s="72" t="n">
        <f aca="false">AB1900*(1+F1901)</f>
        <v>42.7521793895623</v>
      </c>
      <c r="AC1901" s="73" t="n">
        <f aca="false">MAX(AC1900,AB1901)</f>
        <v>42.8722100020714</v>
      </c>
      <c r="AD1901" s="70" t="n">
        <f aca="false">1-AB1901/AC1901</f>
        <v>0.00279973</v>
      </c>
      <c r="AE1901" s="73" t="n">
        <f aca="false">AE1900*(1+M1901)</f>
        <v>26.2182669983032</v>
      </c>
      <c r="AF1901" s="73" t="n">
        <f aca="false">MAX(AF1900,AE1901)</f>
        <v>26.6711420485925</v>
      </c>
      <c r="AG1901" s="70" t="n">
        <f aca="false">1-AE1901/AF1901</f>
        <v>0.0169799646923355</v>
      </c>
      <c r="AH1901" s="74" t="n">
        <f aca="false">IF(R1901&gt;0,AH1900+1,0)</f>
        <v>2</v>
      </c>
      <c r="AI1901" s="74" t="n">
        <f aca="false">IF(U1901&gt;0,AI1900+1,0)</f>
        <v>117</v>
      </c>
      <c r="AJ1901" s="74" t="n">
        <f aca="false">IF(G1901&gt;0,AJ1900+1,0)</f>
        <v>0</v>
      </c>
      <c r="AK1901" s="74" t="n">
        <f aca="false">IF(G1901&lt;=0,AK1900+1,0)</f>
        <v>2</v>
      </c>
      <c r="AL1901" s="74" t="n">
        <f aca="false">IF(K1901&gt;0,AL1900+1,0)</f>
        <v>0</v>
      </c>
      <c r="AM1901" s="74" t="n">
        <f aca="false">IF(K1901&lt;=0,AM1900+1,0)</f>
        <v>2</v>
      </c>
    </row>
    <row r="1902" customFormat="false" ht="15" hidden="false" customHeight="false" outlineLevel="0" collapsed="false">
      <c r="A1902" s="61" t="n">
        <v>1906</v>
      </c>
      <c r="B1902" s="62" t="n">
        <v>45117.6354166667</v>
      </c>
      <c r="C1902" s="63" t="n">
        <f aca="false">YEAR(B1902)</f>
        <v>2023</v>
      </c>
      <c r="D1902" s="32" t="s">
        <v>276</v>
      </c>
      <c r="E1902" s="64" t="n">
        <v>19356.35</v>
      </c>
      <c r="F1902" s="65" t="n">
        <v>-0.005</v>
      </c>
      <c r="G1902" s="66" t="n">
        <v>-96.78175</v>
      </c>
      <c r="H1902" s="67" t="n">
        <f aca="false">E1902+IF(D1902="Long",1,-1)*G1902</f>
        <v>19453.13175</v>
      </c>
      <c r="I1902" s="68" t="n">
        <f aca="false">Assumptions!$B$58</f>
        <v>5.35750011455817</v>
      </c>
      <c r="J1902" s="68" t="n">
        <f aca="false">INDEX(Yearly!$D$5:$D$22,MATCH(C1902,Yearly!$A$5:$A$22,0))</f>
        <v>0.449580429193692</v>
      </c>
      <c r="K1902" s="68" t="n">
        <f aca="false">G1902-I1902-J1902</f>
        <v>-102.588830543752</v>
      </c>
      <c r="L1902" s="69" t="n">
        <f aca="false">(I1902+J1902)/Assumptions!$B$8</f>
        <v>0.00025605597012877</v>
      </c>
      <c r="M1902" s="70" t="n">
        <f aca="false">F1902-L1902</f>
        <v>-0.00525605597012877</v>
      </c>
      <c r="N1902" s="71" t="n">
        <f aca="false">G1902*Assumptions!$B$7</f>
        <v>-761188.46375</v>
      </c>
      <c r="O1902" s="71" t="n">
        <f aca="false">K1902*Assumptions!$B$7</f>
        <v>-806861.152226608</v>
      </c>
      <c r="P1902" s="68" t="n">
        <f aca="false">P1901+G1902</f>
        <v>33525.44687</v>
      </c>
      <c r="Q1902" s="68" t="n">
        <f aca="false">MAX(Q1901,P1902)</f>
        <v>33676.570485</v>
      </c>
      <c r="R1902" s="68" t="n">
        <f aca="false">Q1902-P1902</f>
        <v>151.123615000004</v>
      </c>
      <c r="S1902" s="68" t="n">
        <f aca="false">S1901+K1902</f>
        <v>22411.0693596166</v>
      </c>
      <c r="T1902" s="68" t="n">
        <f aca="false">MAX(T1901,S1902)</f>
        <v>22879.1193573833</v>
      </c>
      <c r="U1902" s="68" t="n">
        <f aca="false">T1902-S1902</f>
        <v>468.04999776671</v>
      </c>
      <c r="V1902" s="70" t="n">
        <f aca="false">V1901+F1902</f>
        <v>3.9851</v>
      </c>
      <c r="W1902" s="70" t="n">
        <f aca="false">MAX(W1901,V1902)</f>
        <v>3.9929</v>
      </c>
      <c r="X1902" s="70" t="n">
        <f aca="false">W1902-V1902</f>
        <v>0.00780000000000003</v>
      </c>
      <c r="Y1902" s="70" t="n">
        <f aca="false">Y1901+M1902</f>
        <v>3.49502539291354</v>
      </c>
      <c r="Z1902" s="70" t="n">
        <f aca="false">MAX(Z1901,Y1902)</f>
        <v>3.5127080666161</v>
      </c>
      <c r="AA1902" s="70" t="n">
        <f aca="false">Z1902-Y1902</f>
        <v>0.0176826737025628</v>
      </c>
      <c r="AB1902" s="72" t="n">
        <f aca="false">AB1901*(1+F1902)</f>
        <v>42.5384184926145</v>
      </c>
      <c r="AC1902" s="73" t="n">
        <f aca="false">MAX(AC1901,AB1902)</f>
        <v>42.8722100020714</v>
      </c>
      <c r="AD1902" s="70" t="n">
        <f aca="false">1-AB1902/AC1902</f>
        <v>0.00778573134999994</v>
      </c>
      <c r="AE1902" s="73" t="n">
        <f aca="false">AE1901*(1+M1902)</f>
        <v>26.0804623195203</v>
      </c>
      <c r="AF1902" s="73" t="n">
        <f aca="false">MAX(AF1901,AE1902)</f>
        <v>26.6711420485925</v>
      </c>
      <c r="AG1902" s="70" t="n">
        <f aca="false">1-AE1902/AF1902</f>
        <v>0.0221467730176708</v>
      </c>
      <c r="AH1902" s="74" t="n">
        <f aca="false">IF(R1902&gt;0,AH1901+1,0)</f>
        <v>3</v>
      </c>
      <c r="AI1902" s="74" t="n">
        <f aca="false">IF(U1902&gt;0,AI1901+1,0)</f>
        <v>118</v>
      </c>
      <c r="AJ1902" s="74" t="n">
        <f aca="false">IF(G1902&gt;0,AJ1901+1,0)</f>
        <v>0</v>
      </c>
      <c r="AK1902" s="74" t="n">
        <f aca="false">IF(G1902&lt;=0,AK1901+1,0)</f>
        <v>3</v>
      </c>
      <c r="AL1902" s="74" t="n">
        <f aca="false">IF(K1902&gt;0,AL1901+1,0)</f>
        <v>0</v>
      </c>
      <c r="AM1902" s="74" t="n">
        <f aca="false">IF(K1902&lt;=0,AM1901+1,0)</f>
        <v>3</v>
      </c>
    </row>
    <row r="1903" customFormat="false" ht="15" hidden="false" customHeight="false" outlineLevel="0" collapsed="false">
      <c r="A1903" s="61" t="n">
        <v>1907</v>
      </c>
      <c r="B1903" s="62" t="n">
        <v>45118.3909722222</v>
      </c>
      <c r="C1903" s="63" t="n">
        <f aca="false">YEAR(B1903)</f>
        <v>2023</v>
      </c>
      <c r="D1903" s="32" t="s">
        <v>277</v>
      </c>
      <c r="E1903" s="64" t="n">
        <v>19453.6</v>
      </c>
      <c r="F1903" s="65" t="n">
        <v>-0.0042</v>
      </c>
      <c r="G1903" s="66" t="n">
        <v>-81.70512</v>
      </c>
      <c r="H1903" s="67" t="n">
        <f aca="false">E1903+IF(D1903="Long",1,-1)*G1903</f>
        <v>19371.89488</v>
      </c>
      <c r="I1903" s="68" t="n">
        <f aca="false">Assumptions!$B$58</f>
        <v>5.35750011455817</v>
      </c>
      <c r="J1903" s="68" t="n">
        <f aca="false">INDEX(Yearly!$D$5:$D$22,MATCH(C1903,Yearly!$A$5:$A$22,0))</f>
        <v>0.449580429193692</v>
      </c>
      <c r="K1903" s="68" t="n">
        <f aca="false">G1903-I1903-J1903</f>
        <v>-87.5122005437519</v>
      </c>
      <c r="L1903" s="69" t="n">
        <f aca="false">(I1903+J1903)/Assumptions!$B$8</f>
        <v>0.00025605597012877</v>
      </c>
      <c r="M1903" s="70" t="n">
        <f aca="false">F1903-L1903</f>
        <v>-0.00445605597012877</v>
      </c>
      <c r="N1903" s="71" t="n">
        <f aca="false">G1903*Assumptions!$B$7</f>
        <v>-642610.7688</v>
      </c>
      <c r="O1903" s="71" t="n">
        <f aca="false">K1903*Assumptions!$B$7</f>
        <v>-688283.457276608</v>
      </c>
      <c r="P1903" s="68" t="n">
        <f aca="false">P1902+G1903</f>
        <v>33443.74175</v>
      </c>
      <c r="Q1903" s="68" t="n">
        <f aca="false">MAX(Q1902,P1903)</f>
        <v>33676.570485</v>
      </c>
      <c r="R1903" s="68" t="n">
        <f aca="false">Q1903-P1903</f>
        <v>232.828735000003</v>
      </c>
      <c r="S1903" s="68" t="n">
        <f aca="false">S1902+K1903</f>
        <v>22323.5571590728</v>
      </c>
      <c r="T1903" s="68" t="n">
        <f aca="false">MAX(T1902,S1903)</f>
        <v>22879.1193573833</v>
      </c>
      <c r="U1903" s="68" t="n">
        <f aca="false">T1903-S1903</f>
        <v>555.562198310461</v>
      </c>
      <c r="V1903" s="70" t="n">
        <f aca="false">V1902+F1903</f>
        <v>3.9809</v>
      </c>
      <c r="W1903" s="70" t="n">
        <f aca="false">MAX(W1902,V1903)</f>
        <v>3.9929</v>
      </c>
      <c r="X1903" s="70" t="n">
        <f aca="false">W1903-V1903</f>
        <v>0.012</v>
      </c>
      <c r="Y1903" s="70" t="n">
        <f aca="false">Y1902+M1903</f>
        <v>3.49056933694341</v>
      </c>
      <c r="Z1903" s="70" t="n">
        <f aca="false">MAX(Z1902,Y1903)</f>
        <v>3.5127080666161</v>
      </c>
      <c r="AA1903" s="70" t="n">
        <f aca="false">Z1903-Y1903</f>
        <v>0.0221387296726916</v>
      </c>
      <c r="AB1903" s="72" t="n">
        <f aca="false">AB1902*(1+F1903)</f>
        <v>42.3597571349455</v>
      </c>
      <c r="AC1903" s="73" t="n">
        <f aca="false">MAX(AC1902,AB1903)</f>
        <v>42.8722100020714</v>
      </c>
      <c r="AD1903" s="70" t="n">
        <f aca="false">1-AB1903/AC1903</f>
        <v>0.0119530312783299</v>
      </c>
      <c r="AE1903" s="73" t="n">
        <f aca="false">AE1902*(1+M1903)</f>
        <v>25.9642463196977</v>
      </c>
      <c r="AF1903" s="73" t="n">
        <f aca="false">MAX(AF1902,AE1903)</f>
        <v>26.6711420485925</v>
      </c>
      <c r="AG1903" s="70" t="n">
        <f aca="false">1-AE1903/AF1903</f>
        <v>0.026504141727675</v>
      </c>
      <c r="AH1903" s="74" t="n">
        <f aca="false">IF(R1903&gt;0,AH1902+1,0)</f>
        <v>4</v>
      </c>
      <c r="AI1903" s="74" t="n">
        <f aca="false">IF(U1903&gt;0,AI1902+1,0)</f>
        <v>119</v>
      </c>
      <c r="AJ1903" s="74" t="n">
        <f aca="false">IF(G1903&gt;0,AJ1902+1,0)</f>
        <v>0</v>
      </c>
      <c r="AK1903" s="74" t="n">
        <f aca="false">IF(G1903&lt;=0,AK1902+1,0)</f>
        <v>4</v>
      </c>
      <c r="AL1903" s="74" t="n">
        <f aca="false">IF(K1903&gt;0,AL1902+1,0)</f>
        <v>0</v>
      </c>
      <c r="AM1903" s="74" t="n">
        <f aca="false">IF(K1903&lt;=0,AM1902+1,0)</f>
        <v>4</v>
      </c>
    </row>
    <row r="1904" customFormat="false" ht="15" hidden="false" customHeight="false" outlineLevel="0" collapsed="false">
      <c r="A1904" s="61" t="n">
        <v>1908</v>
      </c>
      <c r="B1904" s="62" t="n">
        <v>45119.6354166667</v>
      </c>
      <c r="C1904" s="63" t="n">
        <f aca="false">YEAR(B1904)</f>
        <v>2023</v>
      </c>
      <c r="D1904" s="32" t="s">
        <v>276</v>
      </c>
      <c r="E1904" s="64" t="n">
        <v>19371.45</v>
      </c>
      <c r="F1904" s="65" t="n">
        <v>-0.0078</v>
      </c>
      <c r="G1904" s="66" t="n">
        <v>-151.09731</v>
      </c>
      <c r="H1904" s="67" t="n">
        <f aca="false">E1904+IF(D1904="Long",1,-1)*G1904</f>
        <v>19522.54731</v>
      </c>
      <c r="I1904" s="68" t="n">
        <f aca="false">Assumptions!$B$58</f>
        <v>5.35750011455817</v>
      </c>
      <c r="J1904" s="68" t="n">
        <f aca="false">INDEX(Yearly!$D$5:$D$22,MATCH(C1904,Yearly!$A$5:$A$22,0))</f>
        <v>0.449580429193692</v>
      </c>
      <c r="K1904" s="68" t="n">
        <f aca="false">G1904-I1904-J1904</f>
        <v>-156.904390543752</v>
      </c>
      <c r="L1904" s="69" t="n">
        <f aca="false">(I1904+J1904)/Assumptions!$B$8</f>
        <v>0.00025605597012877</v>
      </c>
      <c r="M1904" s="70" t="n">
        <f aca="false">F1904-L1904</f>
        <v>-0.00805605597012877</v>
      </c>
      <c r="N1904" s="71" t="n">
        <f aca="false">G1904*Assumptions!$B$7</f>
        <v>-1188380.34315</v>
      </c>
      <c r="O1904" s="71" t="n">
        <f aca="false">K1904*Assumptions!$B$7</f>
        <v>-1234053.03162661</v>
      </c>
      <c r="P1904" s="68" t="n">
        <f aca="false">P1903+G1904</f>
        <v>33292.64444</v>
      </c>
      <c r="Q1904" s="68" t="n">
        <f aca="false">MAX(Q1903,P1904)</f>
        <v>33676.570485</v>
      </c>
      <c r="R1904" s="68" t="n">
        <f aca="false">Q1904-P1904</f>
        <v>383.926045</v>
      </c>
      <c r="S1904" s="68" t="n">
        <f aca="false">S1903+K1904</f>
        <v>22166.6527685291</v>
      </c>
      <c r="T1904" s="68" t="n">
        <f aca="false">MAX(T1903,S1904)</f>
        <v>22879.1193573833</v>
      </c>
      <c r="U1904" s="68" t="n">
        <f aca="false">T1904-S1904</f>
        <v>712.466588854211</v>
      </c>
      <c r="V1904" s="70" t="n">
        <f aca="false">V1903+F1904</f>
        <v>3.9731</v>
      </c>
      <c r="W1904" s="70" t="n">
        <f aca="false">MAX(W1903,V1904)</f>
        <v>3.9929</v>
      </c>
      <c r="X1904" s="70" t="n">
        <f aca="false">W1904-V1904</f>
        <v>0.0198</v>
      </c>
      <c r="Y1904" s="70" t="n">
        <f aca="false">Y1903+M1904</f>
        <v>3.48251328097328</v>
      </c>
      <c r="Z1904" s="70" t="n">
        <f aca="false">MAX(Z1903,Y1904)</f>
        <v>3.5127080666161</v>
      </c>
      <c r="AA1904" s="70" t="n">
        <f aca="false">Z1904-Y1904</f>
        <v>0.0301947856428204</v>
      </c>
      <c r="AB1904" s="72" t="n">
        <f aca="false">AB1903*(1+F1904)</f>
        <v>42.0293510292929</v>
      </c>
      <c r="AC1904" s="73" t="n">
        <f aca="false">MAX(AC1903,AB1904)</f>
        <v>42.8722100020714</v>
      </c>
      <c r="AD1904" s="70" t="n">
        <f aca="false">1-AB1904/AC1904</f>
        <v>0.019659797634359</v>
      </c>
      <c r="AE1904" s="73" t="n">
        <f aca="false">AE1903*(1+M1904)</f>
        <v>25.755076898124</v>
      </c>
      <c r="AF1904" s="73" t="n">
        <f aca="false">MAX(AF1903,AE1904)</f>
        <v>26.6711420485925</v>
      </c>
      <c r="AG1904" s="70" t="n">
        <f aca="false">1-AE1904/AF1904</f>
        <v>0.0343466788486054</v>
      </c>
      <c r="AH1904" s="74" t="n">
        <f aca="false">IF(R1904&gt;0,AH1903+1,0)</f>
        <v>5</v>
      </c>
      <c r="AI1904" s="74" t="n">
        <f aca="false">IF(U1904&gt;0,AI1903+1,0)</f>
        <v>120</v>
      </c>
      <c r="AJ1904" s="74" t="n">
        <f aca="false">IF(G1904&gt;0,AJ1903+1,0)</f>
        <v>0</v>
      </c>
      <c r="AK1904" s="74" t="n">
        <f aca="false">IF(G1904&lt;=0,AK1903+1,0)</f>
        <v>5</v>
      </c>
      <c r="AL1904" s="74" t="n">
        <f aca="false">IF(K1904&gt;0,AL1903+1,0)</f>
        <v>0</v>
      </c>
      <c r="AM1904" s="74" t="n">
        <f aca="false">IF(K1904&lt;=0,AM1903+1,0)</f>
        <v>5</v>
      </c>
    </row>
    <row r="1905" customFormat="false" ht="15" hidden="false" customHeight="false" outlineLevel="0" collapsed="false">
      <c r="A1905" s="61" t="n">
        <v>1909</v>
      </c>
      <c r="B1905" s="62" t="n">
        <v>45120.40625</v>
      </c>
      <c r="C1905" s="63" t="n">
        <f aca="false">YEAR(B1905)</f>
        <v>2023</v>
      </c>
      <c r="D1905" s="32" t="s">
        <v>277</v>
      </c>
      <c r="E1905" s="64" t="n">
        <v>19523.15</v>
      </c>
      <c r="F1905" s="65" t="n">
        <v>-0.0056</v>
      </c>
      <c r="G1905" s="66" t="n">
        <v>-109.32964</v>
      </c>
      <c r="H1905" s="67" t="n">
        <f aca="false">E1905+IF(D1905="Long",1,-1)*G1905</f>
        <v>19413.82036</v>
      </c>
      <c r="I1905" s="68" t="n">
        <f aca="false">Assumptions!$B$58</f>
        <v>5.35750011455817</v>
      </c>
      <c r="J1905" s="68" t="n">
        <f aca="false">INDEX(Yearly!$D$5:$D$22,MATCH(C1905,Yearly!$A$5:$A$22,0))</f>
        <v>0.449580429193692</v>
      </c>
      <c r="K1905" s="68" t="n">
        <f aca="false">G1905-I1905-J1905</f>
        <v>-115.136720543752</v>
      </c>
      <c r="L1905" s="69" t="n">
        <f aca="false">(I1905+J1905)/Assumptions!$B$8</f>
        <v>0.00025605597012877</v>
      </c>
      <c r="M1905" s="70" t="n">
        <f aca="false">F1905-L1905</f>
        <v>-0.00585605597012877</v>
      </c>
      <c r="N1905" s="71" t="n">
        <f aca="false">G1905*Assumptions!$B$7</f>
        <v>-859877.6186</v>
      </c>
      <c r="O1905" s="71" t="n">
        <f aca="false">K1905*Assumptions!$B$7</f>
        <v>-905550.307076608</v>
      </c>
      <c r="P1905" s="68" t="n">
        <f aca="false">P1904+G1905</f>
        <v>33183.3148</v>
      </c>
      <c r="Q1905" s="68" t="n">
        <f aca="false">MAX(Q1904,P1905)</f>
        <v>33676.570485</v>
      </c>
      <c r="R1905" s="68" t="n">
        <f aca="false">Q1905-P1905</f>
        <v>493.255685000004</v>
      </c>
      <c r="S1905" s="68" t="n">
        <f aca="false">S1904+K1905</f>
        <v>22051.5160479853</v>
      </c>
      <c r="T1905" s="68" t="n">
        <f aca="false">MAX(T1904,S1905)</f>
        <v>22879.1193573833</v>
      </c>
      <c r="U1905" s="68" t="n">
        <f aca="false">T1905-S1905</f>
        <v>827.603309397964</v>
      </c>
      <c r="V1905" s="70" t="n">
        <f aca="false">V1904+F1905</f>
        <v>3.9675</v>
      </c>
      <c r="W1905" s="70" t="n">
        <f aca="false">MAX(W1904,V1905)</f>
        <v>3.9929</v>
      </c>
      <c r="X1905" s="70" t="n">
        <f aca="false">W1905-V1905</f>
        <v>0.0253999999999999</v>
      </c>
      <c r="Y1905" s="70" t="n">
        <f aca="false">Y1904+M1905</f>
        <v>3.47665722500315</v>
      </c>
      <c r="Z1905" s="70" t="n">
        <f aca="false">MAX(Z1904,Y1905)</f>
        <v>3.5127080666161</v>
      </c>
      <c r="AA1905" s="70" t="n">
        <f aca="false">Z1905-Y1905</f>
        <v>0.036050841612949</v>
      </c>
      <c r="AB1905" s="72" t="n">
        <f aca="false">AB1904*(1+F1905)</f>
        <v>41.7939866635289</v>
      </c>
      <c r="AC1905" s="73" t="n">
        <f aca="false">MAX(AC1904,AB1905)</f>
        <v>42.8722100020714</v>
      </c>
      <c r="AD1905" s="70" t="n">
        <f aca="false">1-AB1905/AC1905</f>
        <v>0.0251497027676066</v>
      </c>
      <c r="AE1905" s="73" t="n">
        <f aca="false">AE1904*(1+M1905)</f>
        <v>25.6042537262936</v>
      </c>
      <c r="AF1905" s="73" t="n">
        <f aca="false">MAX(AF1904,AE1905)</f>
        <v>26.6711420485925</v>
      </c>
      <c r="AG1905" s="70" t="n">
        <f aca="false">1-AE1905/AF1905</f>
        <v>0.0400015987450086</v>
      </c>
      <c r="AH1905" s="74" t="n">
        <f aca="false">IF(R1905&gt;0,AH1904+1,0)</f>
        <v>6</v>
      </c>
      <c r="AI1905" s="74" t="n">
        <f aca="false">IF(U1905&gt;0,AI1904+1,0)</f>
        <v>121</v>
      </c>
      <c r="AJ1905" s="74" t="n">
        <f aca="false">IF(G1905&gt;0,AJ1904+1,0)</f>
        <v>0</v>
      </c>
      <c r="AK1905" s="74" t="n">
        <f aca="false">IF(G1905&lt;=0,AK1904+1,0)</f>
        <v>6</v>
      </c>
      <c r="AL1905" s="74" t="n">
        <f aca="false">IF(K1905&gt;0,AL1904+1,0)</f>
        <v>0</v>
      </c>
      <c r="AM1905" s="74" t="n">
        <f aca="false">IF(K1905&lt;=0,AM1904+1,0)</f>
        <v>6</v>
      </c>
    </row>
    <row r="1906" customFormat="false" ht="15" hidden="false" customHeight="false" outlineLevel="0" collapsed="false">
      <c r="A1906" s="61" t="n">
        <v>1910</v>
      </c>
      <c r="B1906" s="62" t="n">
        <v>45120.6145833333</v>
      </c>
      <c r="C1906" s="63" t="n">
        <f aca="false">YEAR(B1906)</f>
        <v>2023</v>
      </c>
      <c r="D1906" s="32" t="s">
        <v>276</v>
      </c>
      <c r="E1906" s="64" t="n">
        <v>19414.75</v>
      </c>
      <c r="F1906" s="65" t="n">
        <v>-0.0033</v>
      </c>
      <c r="G1906" s="66" t="n">
        <v>-64.068675</v>
      </c>
      <c r="H1906" s="67" t="n">
        <f aca="false">E1906+IF(D1906="Long",1,-1)*G1906</f>
        <v>19478.818675</v>
      </c>
      <c r="I1906" s="68" t="n">
        <f aca="false">Assumptions!$B$58</f>
        <v>5.35750011455817</v>
      </c>
      <c r="J1906" s="68" t="n">
        <f aca="false">INDEX(Yearly!$D$5:$D$22,MATCH(C1906,Yearly!$A$5:$A$22,0))</f>
        <v>0.449580429193692</v>
      </c>
      <c r="K1906" s="68" t="n">
        <f aca="false">G1906-I1906-J1906</f>
        <v>-69.8757555437519</v>
      </c>
      <c r="L1906" s="69" t="n">
        <f aca="false">(I1906+J1906)/Assumptions!$B$8</f>
        <v>0.00025605597012877</v>
      </c>
      <c r="M1906" s="70" t="n">
        <f aca="false">F1906-L1906</f>
        <v>-0.00355605597012877</v>
      </c>
      <c r="N1906" s="71" t="n">
        <f aca="false">G1906*Assumptions!$B$7</f>
        <v>-503900.128875</v>
      </c>
      <c r="O1906" s="71" t="n">
        <f aca="false">K1906*Assumptions!$B$7</f>
        <v>-549572.817351608</v>
      </c>
      <c r="P1906" s="68" t="n">
        <f aca="false">P1905+G1906</f>
        <v>33119.246125</v>
      </c>
      <c r="Q1906" s="68" t="n">
        <f aca="false">MAX(Q1905,P1906)</f>
        <v>33676.570485</v>
      </c>
      <c r="R1906" s="68" t="n">
        <f aca="false">Q1906-P1906</f>
        <v>557.324360000006</v>
      </c>
      <c r="S1906" s="68" t="n">
        <f aca="false">S1905+K1906</f>
        <v>21981.6402924416</v>
      </c>
      <c r="T1906" s="68" t="n">
        <f aca="false">MAX(T1905,S1906)</f>
        <v>22879.1193573833</v>
      </c>
      <c r="U1906" s="68" t="n">
        <f aca="false">T1906-S1906</f>
        <v>897.479064941716</v>
      </c>
      <c r="V1906" s="70" t="n">
        <f aca="false">V1905+F1906</f>
        <v>3.9642</v>
      </c>
      <c r="W1906" s="70" t="n">
        <f aca="false">MAX(W1905,V1906)</f>
        <v>3.9929</v>
      </c>
      <c r="X1906" s="70" t="n">
        <f aca="false">W1906-V1906</f>
        <v>0.0286999999999997</v>
      </c>
      <c r="Y1906" s="70" t="n">
        <f aca="false">Y1905+M1906</f>
        <v>3.47310116903302</v>
      </c>
      <c r="Z1906" s="70" t="n">
        <f aca="false">MAX(Z1905,Y1906)</f>
        <v>3.5127080666161</v>
      </c>
      <c r="AA1906" s="70" t="n">
        <f aca="false">Z1906-Y1906</f>
        <v>0.0396068975830777</v>
      </c>
      <c r="AB1906" s="72" t="n">
        <f aca="false">AB1905*(1+F1906)</f>
        <v>41.6560665075392</v>
      </c>
      <c r="AC1906" s="73" t="n">
        <f aca="false">MAX(AC1905,AB1906)</f>
        <v>42.8722100020714</v>
      </c>
      <c r="AD1906" s="70" t="n">
        <f aca="false">1-AB1906/AC1906</f>
        <v>0.0283667087484736</v>
      </c>
      <c r="AE1906" s="73" t="n">
        <f aca="false">AE1905*(1+M1906)</f>
        <v>25.5132035669695</v>
      </c>
      <c r="AF1906" s="73" t="n">
        <f aca="false">MAX(AF1905,AE1906)</f>
        <v>26.6711420485925</v>
      </c>
      <c r="AG1906" s="70" t="n">
        <f aca="false">1-AE1906/AF1906</f>
        <v>0.0434154067911055</v>
      </c>
      <c r="AH1906" s="74" t="n">
        <f aca="false">IF(R1906&gt;0,AH1905+1,0)</f>
        <v>7</v>
      </c>
      <c r="AI1906" s="74" t="n">
        <f aca="false">IF(U1906&gt;0,AI1905+1,0)</f>
        <v>122</v>
      </c>
      <c r="AJ1906" s="74" t="n">
        <f aca="false">IF(G1906&gt;0,AJ1905+1,0)</f>
        <v>0</v>
      </c>
      <c r="AK1906" s="74" t="n">
        <f aca="false">IF(G1906&lt;=0,AK1905+1,0)</f>
        <v>7</v>
      </c>
      <c r="AL1906" s="74" t="n">
        <f aca="false">IF(K1906&gt;0,AL1905+1,0)</f>
        <v>0</v>
      </c>
      <c r="AM1906" s="74" t="n">
        <f aca="false">IF(K1906&lt;=0,AM1905+1,0)</f>
        <v>7</v>
      </c>
    </row>
    <row r="1907" customFormat="false" ht="15" hidden="false" customHeight="false" outlineLevel="0" collapsed="false">
      <c r="A1907" s="61" t="n">
        <v>1911</v>
      </c>
      <c r="B1907" s="62" t="n">
        <v>45121.4708333333</v>
      </c>
      <c r="C1907" s="63" t="n">
        <f aca="false">YEAR(B1907)</f>
        <v>2023</v>
      </c>
      <c r="D1907" s="32" t="s">
        <v>277</v>
      </c>
      <c r="E1907" s="64" t="n">
        <v>19479.4</v>
      </c>
      <c r="F1907" s="65" t="n">
        <v>0.014</v>
      </c>
      <c r="G1907" s="66" t="n">
        <v>272.7116</v>
      </c>
      <c r="H1907" s="67" t="n">
        <f aca="false">E1907+IF(D1907="Long",1,-1)*G1907</f>
        <v>19752.1116</v>
      </c>
      <c r="I1907" s="68" t="n">
        <f aca="false">Assumptions!$B$58</f>
        <v>5.35750011455817</v>
      </c>
      <c r="J1907" s="68" t="n">
        <f aca="false">INDEX(Yearly!$D$5:$D$22,MATCH(C1907,Yearly!$A$5:$A$22,0))</f>
        <v>0.449580429193692</v>
      </c>
      <c r="K1907" s="68" t="n">
        <f aca="false">G1907-I1907-J1907</f>
        <v>266.904519456248</v>
      </c>
      <c r="L1907" s="69" t="n">
        <f aca="false">(I1907+J1907)/Assumptions!$B$8</f>
        <v>0.00025605597012877</v>
      </c>
      <c r="M1907" s="70" t="n">
        <f aca="false">F1907-L1907</f>
        <v>0.0137439440298712</v>
      </c>
      <c r="N1907" s="71" t="n">
        <f aca="false">G1907*Assumptions!$B$7</f>
        <v>2144876.734</v>
      </c>
      <c r="O1907" s="71" t="n">
        <f aca="false">K1907*Assumptions!$B$7</f>
        <v>2099204.04552339</v>
      </c>
      <c r="P1907" s="68" t="n">
        <f aca="false">P1906+G1907</f>
        <v>33391.957725</v>
      </c>
      <c r="Q1907" s="68" t="n">
        <f aca="false">MAX(Q1906,P1907)</f>
        <v>33676.570485</v>
      </c>
      <c r="R1907" s="68" t="n">
        <f aca="false">Q1907-P1907</f>
        <v>284.612760000004</v>
      </c>
      <c r="S1907" s="68" t="n">
        <f aca="false">S1906+K1907</f>
        <v>22248.5448118978</v>
      </c>
      <c r="T1907" s="68" t="n">
        <f aca="false">MAX(T1906,S1907)</f>
        <v>22879.1193573833</v>
      </c>
      <c r="U1907" s="68" t="n">
        <f aca="false">T1907-S1907</f>
        <v>630.574545485466</v>
      </c>
      <c r="V1907" s="70" t="n">
        <f aca="false">V1906+F1907</f>
        <v>3.9782</v>
      </c>
      <c r="W1907" s="70" t="n">
        <f aca="false">MAX(W1906,V1907)</f>
        <v>3.9929</v>
      </c>
      <c r="X1907" s="70" t="n">
        <f aca="false">W1907-V1907</f>
        <v>0.0146999999999999</v>
      </c>
      <c r="Y1907" s="70" t="n">
        <f aca="false">Y1906+M1907</f>
        <v>3.48684511306289</v>
      </c>
      <c r="Z1907" s="70" t="n">
        <f aca="false">MAX(Z1906,Y1907)</f>
        <v>3.5127080666161</v>
      </c>
      <c r="AA1907" s="70" t="n">
        <f aca="false">Z1907-Y1907</f>
        <v>0.0258629535532062</v>
      </c>
      <c r="AB1907" s="72" t="n">
        <f aca="false">AB1906*(1+F1907)</f>
        <v>42.2392514386448</v>
      </c>
      <c r="AC1907" s="73" t="n">
        <f aca="false">MAX(AC1906,AB1907)</f>
        <v>42.8722100020714</v>
      </c>
      <c r="AD1907" s="70" t="n">
        <f aca="false">1-AB1907/AC1907</f>
        <v>0.0147638426709522</v>
      </c>
      <c r="AE1907" s="73" t="n">
        <f aca="false">AE1906*(1+M1907)</f>
        <v>25.8638556088167</v>
      </c>
      <c r="AF1907" s="73" t="n">
        <f aca="false">MAX(AF1906,AE1907)</f>
        <v>26.6711420485925</v>
      </c>
      <c r="AG1907" s="70" t="n">
        <f aca="false">1-AE1907/AF1907</f>
        <v>0.0302681616822053</v>
      </c>
      <c r="AH1907" s="74" t="n">
        <f aca="false">IF(R1907&gt;0,AH1906+1,0)</f>
        <v>8</v>
      </c>
      <c r="AI1907" s="74" t="n">
        <f aca="false">IF(U1907&gt;0,AI1906+1,0)</f>
        <v>123</v>
      </c>
      <c r="AJ1907" s="74" t="n">
        <f aca="false">IF(G1907&gt;0,AJ1906+1,0)</f>
        <v>1</v>
      </c>
      <c r="AK1907" s="74" t="n">
        <f aca="false">IF(G1907&lt;=0,AK1906+1,0)</f>
        <v>0</v>
      </c>
      <c r="AL1907" s="74" t="n">
        <f aca="false">IF(K1907&gt;0,AL1906+1,0)</f>
        <v>1</v>
      </c>
      <c r="AM1907" s="74" t="n">
        <f aca="false">IF(K1907&lt;=0,AM1906+1,0)</f>
        <v>0</v>
      </c>
    </row>
    <row r="1908" customFormat="false" ht="15" hidden="false" customHeight="false" outlineLevel="0" collapsed="false">
      <c r="A1908" s="61" t="n">
        <v>1912</v>
      </c>
      <c r="B1908" s="62" t="n">
        <v>45128.53125</v>
      </c>
      <c r="C1908" s="63" t="n">
        <f aca="false">YEAR(B1908)</f>
        <v>2023</v>
      </c>
      <c r="D1908" s="32" t="s">
        <v>276</v>
      </c>
      <c r="E1908" s="64" t="n">
        <v>19752.35</v>
      </c>
      <c r="F1908" s="65" t="n">
        <v>-0.0031</v>
      </c>
      <c r="G1908" s="66" t="n">
        <v>-61.232285</v>
      </c>
      <c r="H1908" s="67" t="n">
        <f aca="false">E1908+IF(D1908="Long",1,-1)*G1908</f>
        <v>19813.582285</v>
      </c>
      <c r="I1908" s="68" t="n">
        <f aca="false">Assumptions!$B$58</f>
        <v>5.35750011455817</v>
      </c>
      <c r="J1908" s="68" t="n">
        <f aca="false">INDEX(Yearly!$D$5:$D$22,MATCH(C1908,Yearly!$A$5:$A$22,0))</f>
        <v>0.449580429193692</v>
      </c>
      <c r="K1908" s="68" t="n">
        <f aca="false">G1908-I1908-J1908</f>
        <v>-67.0393655437519</v>
      </c>
      <c r="L1908" s="69" t="n">
        <f aca="false">(I1908+J1908)/Assumptions!$B$8</f>
        <v>0.00025605597012877</v>
      </c>
      <c r="M1908" s="70" t="n">
        <f aca="false">F1908-L1908</f>
        <v>-0.00335605597012877</v>
      </c>
      <c r="N1908" s="71" t="n">
        <f aca="false">G1908*Assumptions!$B$7</f>
        <v>-481591.921525</v>
      </c>
      <c r="O1908" s="71" t="n">
        <f aca="false">K1908*Assumptions!$B$7</f>
        <v>-527264.610001608</v>
      </c>
      <c r="P1908" s="68" t="n">
        <f aca="false">P1907+G1908</f>
        <v>33330.72544</v>
      </c>
      <c r="Q1908" s="68" t="n">
        <f aca="false">MAX(Q1907,P1908)</f>
        <v>33676.570485</v>
      </c>
      <c r="R1908" s="68" t="n">
        <f aca="false">Q1908-P1908</f>
        <v>345.845045000002</v>
      </c>
      <c r="S1908" s="68" t="n">
        <f aca="false">S1907+K1908</f>
        <v>22181.5054463541</v>
      </c>
      <c r="T1908" s="68" t="n">
        <f aca="false">MAX(T1907,S1908)</f>
        <v>22879.1193573833</v>
      </c>
      <c r="U1908" s="68" t="n">
        <f aca="false">T1908-S1908</f>
        <v>697.613911029217</v>
      </c>
      <c r="V1908" s="70" t="n">
        <f aca="false">V1907+F1908</f>
        <v>3.9751</v>
      </c>
      <c r="W1908" s="70" t="n">
        <f aca="false">MAX(W1907,V1908)</f>
        <v>3.9929</v>
      </c>
      <c r="X1908" s="70" t="n">
        <f aca="false">W1908-V1908</f>
        <v>0.0177999999999998</v>
      </c>
      <c r="Y1908" s="70" t="n">
        <f aca="false">Y1907+M1908</f>
        <v>3.48348905709276</v>
      </c>
      <c r="Z1908" s="70" t="n">
        <f aca="false">MAX(Z1907,Y1908)</f>
        <v>3.5127080666161</v>
      </c>
      <c r="AA1908" s="70" t="n">
        <f aca="false">Z1908-Y1908</f>
        <v>0.0292190095233349</v>
      </c>
      <c r="AB1908" s="72" t="n">
        <f aca="false">AB1907*(1+F1908)</f>
        <v>42.108309759185</v>
      </c>
      <c r="AC1908" s="73" t="n">
        <f aca="false">MAX(AC1907,AB1908)</f>
        <v>42.8722100020714</v>
      </c>
      <c r="AD1908" s="70" t="n">
        <f aca="false">1-AB1908/AC1908</f>
        <v>0.0178180747586721</v>
      </c>
      <c r="AE1908" s="73" t="n">
        <f aca="false">AE1907*(1+M1908)</f>
        <v>25.7770550617901</v>
      </c>
      <c r="AF1908" s="73" t="n">
        <f aca="false">MAX(AF1907,AE1908)</f>
        <v>26.6711420485925</v>
      </c>
      <c r="AG1908" s="70" t="n">
        <f aca="false">1-AE1908/AF1908</f>
        <v>0.0335226360076156</v>
      </c>
      <c r="AH1908" s="74" t="n">
        <f aca="false">IF(R1908&gt;0,AH1907+1,0)</f>
        <v>9</v>
      </c>
      <c r="AI1908" s="74" t="n">
        <f aca="false">IF(U1908&gt;0,AI1907+1,0)</f>
        <v>124</v>
      </c>
      <c r="AJ1908" s="74" t="n">
        <f aca="false">IF(G1908&gt;0,AJ1907+1,0)</f>
        <v>0</v>
      </c>
      <c r="AK1908" s="74" t="n">
        <f aca="false">IF(G1908&lt;=0,AK1907+1,0)</f>
        <v>1</v>
      </c>
      <c r="AL1908" s="74" t="n">
        <f aca="false">IF(K1908&gt;0,AL1907+1,0)</f>
        <v>0</v>
      </c>
      <c r="AM1908" s="74" t="n">
        <f aca="false">IF(K1908&lt;=0,AM1907+1,0)</f>
        <v>1</v>
      </c>
    </row>
    <row r="1909" customFormat="false" ht="15" hidden="false" customHeight="false" outlineLevel="0" collapsed="false">
      <c r="A1909" s="61" t="n">
        <v>1913</v>
      </c>
      <c r="B1909" s="62" t="n">
        <v>45128.575</v>
      </c>
      <c r="C1909" s="63" t="n">
        <f aca="false">YEAR(B1909)</f>
        <v>2023</v>
      </c>
      <c r="D1909" s="32" t="s">
        <v>277</v>
      </c>
      <c r="E1909" s="64" t="n">
        <v>19813.4</v>
      </c>
      <c r="F1909" s="65" t="n">
        <v>-0.0037</v>
      </c>
      <c r="G1909" s="66" t="n">
        <v>-73.30958</v>
      </c>
      <c r="H1909" s="67" t="n">
        <f aca="false">E1909+IF(D1909="Long",1,-1)*G1909</f>
        <v>19740.09042</v>
      </c>
      <c r="I1909" s="68" t="n">
        <f aca="false">Assumptions!$B$58</f>
        <v>5.35750011455817</v>
      </c>
      <c r="J1909" s="68" t="n">
        <f aca="false">INDEX(Yearly!$D$5:$D$22,MATCH(C1909,Yearly!$A$5:$A$22,0))</f>
        <v>0.449580429193692</v>
      </c>
      <c r="K1909" s="68" t="n">
        <f aca="false">G1909-I1909-J1909</f>
        <v>-79.1166605437519</v>
      </c>
      <c r="L1909" s="69" t="n">
        <f aca="false">(I1909+J1909)/Assumptions!$B$8</f>
        <v>0.00025605597012877</v>
      </c>
      <c r="M1909" s="70" t="n">
        <f aca="false">F1909-L1909</f>
        <v>-0.00395605597012877</v>
      </c>
      <c r="N1909" s="71" t="n">
        <f aca="false">G1909*Assumptions!$B$7</f>
        <v>-576579.8467</v>
      </c>
      <c r="O1909" s="71" t="n">
        <f aca="false">K1909*Assumptions!$B$7</f>
        <v>-622252.535176608</v>
      </c>
      <c r="P1909" s="68" t="n">
        <f aca="false">P1908+G1909</f>
        <v>33257.41586</v>
      </c>
      <c r="Q1909" s="68" t="n">
        <f aca="false">MAX(Q1908,P1909)</f>
        <v>33676.570485</v>
      </c>
      <c r="R1909" s="68" t="n">
        <f aca="false">Q1909-P1909</f>
        <v>419.154625000003</v>
      </c>
      <c r="S1909" s="68" t="n">
        <f aca="false">S1908+K1909</f>
        <v>22102.3887858103</v>
      </c>
      <c r="T1909" s="68" t="n">
        <f aca="false">MAX(T1908,S1909)</f>
        <v>22879.1193573833</v>
      </c>
      <c r="U1909" s="68" t="n">
        <f aca="false">T1909-S1909</f>
        <v>776.730571572967</v>
      </c>
      <c r="V1909" s="70" t="n">
        <f aca="false">V1908+F1909</f>
        <v>3.9714</v>
      </c>
      <c r="W1909" s="70" t="n">
        <f aca="false">MAX(W1908,V1909)</f>
        <v>3.9929</v>
      </c>
      <c r="X1909" s="70" t="n">
        <f aca="false">W1909-V1909</f>
        <v>0.0214999999999996</v>
      </c>
      <c r="Y1909" s="70" t="n">
        <f aca="false">Y1908+M1909</f>
        <v>3.47953300112263</v>
      </c>
      <c r="Z1909" s="70" t="n">
        <f aca="false">MAX(Z1908,Y1909)</f>
        <v>3.5127080666161</v>
      </c>
      <c r="AA1909" s="70" t="n">
        <f aca="false">Z1909-Y1909</f>
        <v>0.0331750654934635</v>
      </c>
      <c r="AB1909" s="72" t="n">
        <f aca="false">AB1908*(1+F1909)</f>
        <v>41.952509013076</v>
      </c>
      <c r="AC1909" s="73" t="n">
        <f aca="false">MAX(AC1908,AB1909)</f>
        <v>42.8722100020714</v>
      </c>
      <c r="AD1909" s="70" t="n">
        <f aca="false">1-AB1909/AC1909</f>
        <v>0.0214521478820652</v>
      </c>
      <c r="AE1909" s="73" t="n">
        <f aca="false">AE1908*(1+M1909)</f>
        <v>25.6750795892206</v>
      </c>
      <c r="AF1909" s="73" t="n">
        <f aca="false">MAX(AF1908,AE1909)</f>
        <v>26.6711420485925</v>
      </c>
      <c r="AG1909" s="70" t="n">
        <f aca="false">1-AE1909/AF1909</f>
        <v>0.0373460745534321</v>
      </c>
      <c r="AH1909" s="74" t="n">
        <f aca="false">IF(R1909&gt;0,AH1908+1,0)</f>
        <v>10</v>
      </c>
      <c r="AI1909" s="74" t="n">
        <f aca="false">IF(U1909&gt;0,AI1908+1,0)</f>
        <v>125</v>
      </c>
      <c r="AJ1909" s="74" t="n">
        <f aca="false">IF(G1909&gt;0,AJ1908+1,0)</f>
        <v>0</v>
      </c>
      <c r="AK1909" s="74" t="n">
        <f aca="false">IF(G1909&lt;=0,AK1908+1,0)</f>
        <v>2</v>
      </c>
      <c r="AL1909" s="74" t="n">
        <f aca="false">IF(K1909&gt;0,AL1908+1,0)</f>
        <v>0</v>
      </c>
      <c r="AM1909" s="74" t="n">
        <f aca="false">IF(K1909&lt;=0,AM1908+1,0)</f>
        <v>2</v>
      </c>
    </row>
    <row r="1910" customFormat="false" ht="15" hidden="false" customHeight="false" outlineLevel="0" collapsed="false">
      <c r="A1910" s="61" t="n">
        <v>1914</v>
      </c>
      <c r="B1910" s="62" t="n">
        <v>45128.6145833333</v>
      </c>
      <c r="C1910" s="63" t="n">
        <f aca="false">YEAR(B1910)</f>
        <v>2023</v>
      </c>
      <c r="D1910" s="32" t="s">
        <v>276</v>
      </c>
      <c r="E1910" s="64" t="n">
        <v>19739.15</v>
      </c>
      <c r="F1910" s="65" t="n">
        <v>-0.0018</v>
      </c>
      <c r="G1910" s="66" t="n">
        <v>-35.53047</v>
      </c>
      <c r="H1910" s="67" t="n">
        <f aca="false">E1910+IF(D1910="Long",1,-1)*G1910</f>
        <v>19774.68047</v>
      </c>
      <c r="I1910" s="68" t="n">
        <f aca="false">Assumptions!$B$58</f>
        <v>5.35750011455817</v>
      </c>
      <c r="J1910" s="68" t="n">
        <f aca="false">INDEX(Yearly!$D$5:$D$22,MATCH(C1910,Yearly!$A$5:$A$22,0))</f>
        <v>0.449580429193692</v>
      </c>
      <c r="K1910" s="68" t="n">
        <f aca="false">G1910-I1910-J1910</f>
        <v>-41.3375505437519</v>
      </c>
      <c r="L1910" s="69" t="n">
        <f aca="false">(I1910+J1910)/Assumptions!$B$8</f>
        <v>0.00025605597012877</v>
      </c>
      <c r="M1910" s="70" t="n">
        <f aca="false">F1910-L1910</f>
        <v>-0.00205605597012877</v>
      </c>
      <c r="N1910" s="71" t="n">
        <f aca="false">G1910*Assumptions!$B$7</f>
        <v>-279447.14655</v>
      </c>
      <c r="O1910" s="71" t="n">
        <f aca="false">K1910*Assumptions!$B$7</f>
        <v>-325119.835026608</v>
      </c>
      <c r="P1910" s="68" t="n">
        <f aca="false">P1909+G1910</f>
        <v>33221.88539</v>
      </c>
      <c r="Q1910" s="68" t="n">
        <f aca="false">MAX(Q1909,P1910)</f>
        <v>33676.570485</v>
      </c>
      <c r="R1910" s="68" t="n">
        <f aca="false">Q1910-P1910</f>
        <v>454.685095000001</v>
      </c>
      <c r="S1910" s="68" t="n">
        <f aca="false">S1909+K1910</f>
        <v>22061.0512352666</v>
      </c>
      <c r="T1910" s="68" t="n">
        <f aca="false">MAX(T1909,S1910)</f>
        <v>22879.1193573833</v>
      </c>
      <c r="U1910" s="68" t="n">
        <f aca="false">T1910-S1910</f>
        <v>818.068122116718</v>
      </c>
      <c r="V1910" s="70" t="n">
        <f aca="false">V1909+F1910</f>
        <v>3.9696</v>
      </c>
      <c r="W1910" s="70" t="n">
        <f aca="false">MAX(W1909,V1910)</f>
        <v>3.9929</v>
      </c>
      <c r="X1910" s="70" t="n">
        <f aca="false">W1910-V1910</f>
        <v>0.0232999999999994</v>
      </c>
      <c r="Y1910" s="70" t="n">
        <f aca="false">Y1909+M1910</f>
        <v>3.47747694515251</v>
      </c>
      <c r="Z1910" s="70" t="n">
        <f aca="false">MAX(Z1909,Y1910)</f>
        <v>3.5127080666161</v>
      </c>
      <c r="AA1910" s="70" t="n">
        <f aca="false">Z1910-Y1910</f>
        <v>0.0352311214635921</v>
      </c>
      <c r="AB1910" s="72" t="n">
        <f aca="false">AB1909*(1+F1910)</f>
        <v>41.8769944968525</v>
      </c>
      <c r="AC1910" s="73" t="n">
        <f aca="false">MAX(AC1909,AB1910)</f>
        <v>42.8722100020714</v>
      </c>
      <c r="AD1910" s="70" t="n">
        <f aca="false">1-AB1910/AC1910</f>
        <v>0.0232135340158773</v>
      </c>
      <c r="AE1910" s="73" t="n">
        <f aca="false">AE1909*(1+M1910)</f>
        <v>25.6222901885477</v>
      </c>
      <c r="AF1910" s="73" t="n">
        <f aca="false">MAX(AF1909,AE1910)</f>
        <v>26.6711420485925</v>
      </c>
      <c r="AG1910" s="70" t="n">
        <f aca="false">1-AE1910/AF1910</f>
        <v>0.0393253449040144</v>
      </c>
      <c r="AH1910" s="74" t="n">
        <f aca="false">IF(R1910&gt;0,AH1909+1,0)</f>
        <v>11</v>
      </c>
      <c r="AI1910" s="74" t="n">
        <f aca="false">IF(U1910&gt;0,AI1909+1,0)</f>
        <v>126</v>
      </c>
      <c r="AJ1910" s="74" t="n">
        <f aca="false">IF(G1910&gt;0,AJ1909+1,0)</f>
        <v>0</v>
      </c>
      <c r="AK1910" s="74" t="n">
        <f aca="false">IF(G1910&lt;=0,AK1909+1,0)</f>
        <v>3</v>
      </c>
      <c r="AL1910" s="74" t="n">
        <f aca="false">IF(K1910&gt;0,AL1909+1,0)</f>
        <v>0</v>
      </c>
      <c r="AM1910" s="74" t="n">
        <f aca="false">IF(K1910&lt;=0,AM1909+1,0)</f>
        <v>3</v>
      </c>
    </row>
    <row r="1911" customFormat="false" ht="15" hidden="false" customHeight="false" outlineLevel="0" collapsed="false">
      <c r="A1911" s="61" t="n">
        <v>1915</v>
      </c>
      <c r="B1911" s="62" t="n">
        <v>45131.4479166667</v>
      </c>
      <c r="C1911" s="63" t="n">
        <f aca="false">YEAR(B1911)</f>
        <v>2023</v>
      </c>
      <c r="D1911" s="32" t="s">
        <v>277</v>
      </c>
      <c r="E1911" s="64" t="n">
        <v>19775.6</v>
      </c>
      <c r="F1911" s="65" t="n">
        <v>-0.0035</v>
      </c>
      <c r="G1911" s="66" t="n">
        <v>-69.2146</v>
      </c>
      <c r="H1911" s="67" t="n">
        <f aca="false">E1911+IF(D1911="Long",1,-1)*G1911</f>
        <v>19706.3854</v>
      </c>
      <c r="I1911" s="68" t="n">
        <f aca="false">Assumptions!$B$58</f>
        <v>5.35750011455817</v>
      </c>
      <c r="J1911" s="68" t="n">
        <f aca="false">INDEX(Yearly!$D$5:$D$22,MATCH(C1911,Yearly!$A$5:$A$22,0))</f>
        <v>0.449580429193692</v>
      </c>
      <c r="K1911" s="68" t="n">
        <f aca="false">G1911-I1911-J1911</f>
        <v>-75.0216805437519</v>
      </c>
      <c r="L1911" s="69" t="n">
        <f aca="false">(I1911+J1911)/Assumptions!$B$8</f>
        <v>0.00025605597012877</v>
      </c>
      <c r="M1911" s="70" t="n">
        <f aca="false">F1911-L1911</f>
        <v>-0.00375605597012877</v>
      </c>
      <c r="N1911" s="71" t="n">
        <f aca="false">G1911*Assumptions!$B$7</f>
        <v>-544372.829</v>
      </c>
      <c r="O1911" s="71" t="n">
        <f aca="false">K1911*Assumptions!$B$7</f>
        <v>-590045.517476608</v>
      </c>
      <c r="P1911" s="68" t="n">
        <f aca="false">P1910+G1911</f>
        <v>33152.67079</v>
      </c>
      <c r="Q1911" s="68" t="n">
        <f aca="false">MAX(Q1910,P1911)</f>
        <v>33676.570485</v>
      </c>
      <c r="R1911" s="68" t="n">
        <f aca="false">Q1911-P1911</f>
        <v>523.899695</v>
      </c>
      <c r="S1911" s="68" t="n">
        <f aca="false">S1910+K1911</f>
        <v>21986.0295547228</v>
      </c>
      <c r="T1911" s="68" t="n">
        <f aca="false">MAX(T1910,S1911)</f>
        <v>22879.1193573833</v>
      </c>
      <c r="U1911" s="68" t="n">
        <f aca="false">T1911-S1911</f>
        <v>893.08980266047</v>
      </c>
      <c r="V1911" s="70" t="n">
        <f aca="false">V1910+F1911</f>
        <v>3.96610000000001</v>
      </c>
      <c r="W1911" s="70" t="n">
        <f aca="false">MAX(W1910,V1911)</f>
        <v>3.9929</v>
      </c>
      <c r="X1911" s="70" t="n">
        <f aca="false">W1911-V1911</f>
        <v>0.0267999999999993</v>
      </c>
      <c r="Y1911" s="70" t="n">
        <f aca="false">Y1910+M1911</f>
        <v>3.47372088918238</v>
      </c>
      <c r="Z1911" s="70" t="n">
        <f aca="false">MAX(Z1910,Y1911)</f>
        <v>3.5127080666161</v>
      </c>
      <c r="AA1911" s="70" t="n">
        <f aca="false">Z1911-Y1911</f>
        <v>0.0389871774337207</v>
      </c>
      <c r="AB1911" s="72" t="n">
        <f aca="false">AB1910*(1+F1911)</f>
        <v>41.7304250161135</v>
      </c>
      <c r="AC1911" s="73" t="n">
        <f aca="false">MAX(AC1910,AB1911)</f>
        <v>42.8722100020714</v>
      </c>
      <c r="AD1911" s="70" t="n">
        <f aca="false">1-AB1911/AC1911</f>
        <v>0.0266322866468218</v>
      </c>
      <c r="AE1911" s="73" t="n">
        <f aca="false">AE1910*(1+M1911)</f>
        <v>25.5260514325166</v>
      </c>
      <c r="AF1911" s="73" t="n">
        <f aca="false">MAX(AF1910,AE1911)</f>
        <v>26.6711420485925</v>
      </c>
      <c r="AG1911" s="70" t="n">
        <f aca="false">1-AE1911/AF1911</f>
        <v>0.0429336926776391</v>
      </c>
      <c r="AH1911" s="74" t="n">
        <f aca="false">IF(R1911&gt;0,AH1910+1,0)</f>
        <v>12</v>
      </c>
      <c r="AI1911" s="74" t="n">
        <f aca="false">IF(U1911&gt;0,AI1910+1,0)</f>
        <v>127</v>
      </c>
      <c r="AJ1911" s="74" t="n">
        <f aca="false">IF(G1911&gt;0,AJ1910+1,0)</f>
        <v>0</v>
      </c>
      <c r="AK1911" s="74" t="n">
        <f aca="false">IF(G1911&lt;=0,AK1910+1,0)</f>
        <v>4</v>
      </c>
      <c r="AL1911" s="74" t="n">
        <f aca="false">IF(K1911&gt;0,AL1910+1,0)</f>
        <v>0</v>
      </c>
      <c r="AM1911" s="74" t="n">
        <f aca="false">IF(K1911&lt;=0,AM1910+1,0)</f>
        <v>4</v>
      </c>
    </row>
    <row r="1912" customFormat="false" ht="15" hidden="false" customHeight="false" outlineLevel="0" collapsed="false">
      <c r="A1912" s="61" t="n">
        <v>1916</v>
      </c>
      <c r="B1912" s="62" t="n">
        <v>45131.4909722222</v>
      </c>
      <c r="C1912" s="63" t="n">
        <f aca="false">YEAR(B1912)</f>
        <v>2023</v>
      </c>
      <c r="D1912" s="32" t="s">
        <v>276</v>
      </c>
      <c r="E1912" s="64" t="n">
        <v>19705.8</v>
      </c>
      <c r="F1912" s="65" t="n">
        <v>-0.0029</v>
      </c>
      <c r="G1912" s="66" t="n">
        <v>-57.14682</v>
      </c>
      <c r="H1912" s="67" t="n">
        <f aca="false">E1912+IF(D1912="Long",1,-1)*G1912</f>
        <v>19762.94682</v>
      </c>
      <c r="I1912" s="68" t="n">
        <f aca="false">Assumptions!$B$58</f>
        <v>5.35750011455817</v>
      </c>
      <c r="J1912" s="68" t="n">
        <f aca="false">INDEX(Yearly!$D$5:$D$22,MATCH(C1912,Yearly!$A$5:$A$22,0))</f>
        <v>0.449580429193692</v>
      </c>
      <c r="K1912" s="68" t="n">
        <f aca="false">G1912-I1912-J1912</f>
        <v>-62.9539005437519</v>
      </c>
      <c r="L1912" s="69" t="n">
        <f aca="false">(I1912+J1912)/Assumptions!$B$8</f>
        <v>0.00025605597012877</v>
      </c>
      <c r="M1912" s="70" t="n">
        <f aca="false">F1912-L1912</f>
        <v>-0.00315605597012877</v>
      </c>
      <c r="N1912" s="71" t="n">
        <f aca="false">G1912*Assumptions!$B$7</f>
        <v>-449459.7393</v>
      </c>
      <c r="O1912" s="71" t="n">
        <f aca="false">K1912*Assumptions!$B$7</f>
        <v>-495132.427776608</v>
      </c>
      <c r="P1912" s="68" t="n">
        <f aca="false">P1911+G1912</f>
        <v>33095.52397</v>
      </c>
      <c r="Q1912" s="68" t="n">
        <f aca="false">MAX(Q1911,P1912)</f>
        <v>33676.570485</v>
      </c>
      <c r="R1912" s="68" t="n">
        <f aca="false">Q1912-P1912</f>
        <v>581.046515000002</v>
      </c>
      <c r="S1912" s="68" t="n">
        <f aca="false">S1911+K1912</f>
        <v>21923.0756541791</v>
      </c>
      <c r="T1912" s="68" t="n">
        <f aca="false">MAX(T1911,S1912)</f>
        <v>22879.1193573833</v>
      </c>
      <c r="U1912" s="68" t="n">
        <f aca="false">T1912-S1912</f>
        <v>956.043703204221</v>
      </c>
      <c r="V1912" s="70" t="n">
        <f aca="false">V1911+F1912</f>
        <v>3.96320000000001</v>
      </c>
      <c r="W1912" s="70" t="n">
        <f aca="false">MAX(W1911,V1912)</f>
        <v>3.9929</v>
      </c>
      <c r="X1912" s="70" t="n">
        <f aca="false">W1912-V1912</f>
        <v>0.0296999999999992</v>
      </c>
      <c r="Y1912" s="70" t="n">
        <f aca="false">Y1911+M1912</f>
        <v>3.47056483321225</v>
      </c>
      <c r="Z1912" s="70" t="n">
        <f aca="false">MAX(Z1911,Y1912)</f>
        <v>3.5127080666161</v>
      </c>
      <c r="AA1912" s="70" t="n">
        <f aca="false">Z1912-Y1912</f>
        <v>0.0421432334038494</v>
      </c>
      <c r="AB1912" s="72" t="n">
        <f aca="false">AB1911*(1+F1912)</f>
        <v>41.6094067835668</v>
      </c>
      <c r="AC1912" s="73" t="n">
        <f aca="false">MAX(AC1911,AB1912)</f>
        <v>42.8722100020714</v>
      </c>
      <c r="AD1912" s="70" t="n">
        <f aca="false">1-AB1912/AC1912</f>
        <v>0.0294550530155461</v>
      </c>
      <c r="AE1912" s="73" t="n">
        <f aca="false">AE1911*(1+M1912)</f>
        <v>25.4454897854992</v>
      </c>
      <c r="AF1912" s="73" t="n">
        <f aca="false">MAX(AF1911,AE1912)</f>
        <v>26.6711420485925</v>
      </c>
      <c r="AG1912" s="70" t="n">
        <f aca="false">1-AE1912/AF1912</f>
        <v>0.045954247510673</v>
      </c>
      <c r="AH1912" s="74" t="n">
        <f aca="false">IF(R1912&gt;0,AH1911+1,0)</f>
        <v>13</v>
      </c>
      <c r="AI1912" s="74" t="n">
        <f aca="false">IF(U1912&gt;0,AI1911+1,0)</f>
        <v>128</v>
      </c>
      <c r="AJ1912" s="74" t="n">
        <f aca="false">IF(G1912&gt;0,AJ1911+1,0)</f>
        <v>0</v>
      </c>
      <c r="AK1912" s="74" t="n">
        <f aca="false">IF(G1912&lt;=0,AK1911+1,0)</f>
        <v>5</v>
      </c>
      <c r="AL1912" s="74" t="n">
        <f aca="false">IF(K1912&gt;0,AL1911+1,0)</f>
        <v>0</v>
      </c>
      <c r="AM1912" s="74" t="n">
        <f aca="false">IF(K1912&lt;=0,AM1911+1,0)</f>
        <v>5</v>
      </c>
    </row>
    <row r="1913" customFormat="false" ht="15" hidden="false" customHeight="false" outlineLevel="0" collapsed="false">
      <c r="A1913" s="61" t="n">
        <v>1917</v>
      </c>
      <c r="B1913" s="62" t="n">
        <v>45131.5527777778</v>
      </c>
      <c r="C1913" s="63" t="n">
        <f aca="false">YEAR(B1913)</f>
        <v>2023</v>
      </c>
      <c r="D1913" s="32" t="s">
        <v>277</v>
      </c>
      <c r="E1913" s="64" t="n">
        <v>19762.3</v>
      </c>
      <c r="F1913" s="65" t="n">
        <v>-0.0013</v>
      </c>
      <c r="G1913" s="66" t="n">
        <v>-25.69099</v>
      </c>
      <c r="H1913" s="67" t="n">
        <f aca="false">E1913+IF(D1913="Long",1,-1)*G1913</f>
        <v>19736.60901</v>
      </c>
      <c r="I1913" s="68" t="n">
        <f aca="false">Assumptions!$B$58</f>
        <v>5.35750011455817</v>
      </c>
      <c r="J1913" s="68" t="n">
        <f aca="false">INDEX(Yearly!$D$5:$D$22,MATCH(C1913,Yearly!$A$5:$A$22,0))</f>
        <v>0.449580429193692</v>
      </c>
      <c r="K1913" s="68" t="n">
        <f aca="false">G1913-I1913-J1913</f>
        <v>-31.4980705437519</v>
      </c>
      <c r="L1913" s="69" t="n">
        <f aca="false">(I1913+J1913)/Assumptions!$B$8</f>
        <v>0.00025605597012877</v>
      </c>
      <c r="M1913" s="70" t="n">
        <f aca="false">F1913-L1913</f>
        <v>-0.00155605597012877</v>
      </c>
      <c r="N1913" s="71" t="n">
        <f aca="false">G1913*Assumptions!$B$7</f>
        <v>-202059.63635</v>
      </c>
      <c r="O1913" s="71" t="n">
        <f aca="false">K1913*Assumptions!$B$7</f>
        <v>-247732.324826608</v>
      </c>
      <c r="P1913" s="68" t="n">
        <f aca="false">P1912+G1913</f>
        <v>33069.83298</v>
      </c>
      <c r="Q1913" s="68" t="n">
        <f aca="false">MAX(Q1912,P1913)</f>
        <v>33676.570485</v>
      </c>
      <c r="R1913" s="68" t="n">
        <f aca="false">Q1913-P1913</f>
        <v>606.737505000005</v>
      </c>
      <c r="S1913" s="68" t="n">
        <f aca="false">S1912+K1913</f>
        <v>21891.5775836353</v>
      </c>
      <c r="T1913" s="68" t="n">
        <f aca="false">MAX(T1912,S1913)</f>
        <v>22879.1193573833</v>
      </c>
      <c r="U1913" s="68" t="n">
        <f aca="false">T1913-S1913</f>
        <v>987.541773747973</v>
      </c>
      <c r="V1913" s="70" t="n">
        <f aca="false">V1912+F1913</f>
        <v>3.96190000000001</v>
      </c>
      <c r="W1913" s="70" t="n">
        <f aca="false">MAX(W1912,V1913)</f>
        <v>3.9929</v>
      </c>
      <c r="X1913" s="70" t="n">
        <f aca="false">W1913-V1913</f>
        <v>0.0309999999999993</v>
      </c>
      <c r="Y1913" s="70" t="n">
        <f aca="false">Y1912+M1913</f>
        <v>3.46900877724212</v>
      </c>
      <c r="Z1913" s="70" t="n">
        <f aca="false">MAX(Z1912,Y1913)</f>
        <v>3.5127080666161</v>
      </c>
      <c r="AA1913" s="70" t="n">
        <f aca="false">Z1913-Y1913</f>
        <v>0.0436992893739783</v>
      </c>
      <c r="AB1913" s="72" t="n">
        <f aca="false">AB1912*(1+F1913)</f>
        <v>41.5553145547481</v>
      </c>
      <c r="AC1913" s="73" t="n">
        <f aca="false">MAX(AC1912,AB1913)</f>
        <v>42.8722100020714</v>
      </c>
      <c r="AD1913" s="70" t="n">
        <f aca="false">1-AB1913/AC1913</f>
        <v>0.0307167614466257</v>
      </c>
      <c r="AE1913" s="73" t="n">
        <f aca="false">AE1912*(1+M1913)</f>
        <v>25.4058951792056</v>
      </c>
      <c r="AF1913" s="73" t="n">
        <f aca="false">MAX(AF1912,AE1913)</f>
        <v>26.6711420485925</v>
      </c>
      <c r="AG1913" s="70" t="n">
        <f aca="false">1-AE1913/AF1913</f>
        <v>0.04743879609961</v>
      </c>
      <c r="AH1913" s="74" t="n">
        <f aca="false">IF(R1913&gt;0,AH1912+1,0)</f>
        <v>14</v>
      </c>
      <c r="AI1913" s="74" t="n">
        <f aca="false">IF(U1913&gt;0,AI1912+1,0)</f>
        <v>129</v>
      </c>
      <c r="AJ1913" s="74" t="n">
        <f aca="false">IF(G1913&gt;0,AJ1912+1,0)</f>
        <v>0</v>
      </c>
      <c r="AK1913" s="74" t="n">
        <f aca="false">IF(G1913&lt;=0,AK1912+1,0)</f>
        <v>6</v>
      </c>
      <c r="AL1913" s="74" t="n">
        <f aca="false">IF(K1913&gt;0,AL1912+1,0)</f>
        <v>0</v>
      </c>
      <c r="AM1913" s="74" t="n">
        <f aca="false">IF(K1913&lt;=0,AM1912+1,0)</f>
        <v>6</v>
      </c>
    </row>
    <row r="1914" customFormat="false" ht="15" hidden="false" customHeight="false" outlineLevel="0" collapsed="false">
      <c r="A1914" s="61" t="n">
        <v>1918</v>
      </c>
      <c r="B1914" s="62" t="n">
        <v>45131.6145833333</v>
      </c>
      <c r="C1914" s="63" t="n">
        <f aca="false">YEAR(B1914)</f>
        <v>2023</v>
      </c>
      <c r="D1914" s="32" t="s">
        <v>276</v>
      </c>
      <c r="E1914" s="64" t="n">
        <v>19736</v>
      </c>
      <c r="F1914" s="65" t="n">
        <v>-0.0014</v>
      </c>
      <c r="G1914" s="66" t="n">
        <v>-27.6304</v>
      </c>
      <c r="H1914" s="67" t="n">
        <f aca="false">E1914+IF(D1914="Long",1,-1)*G1914</f>
        <v>19763.6304</v>
      </c>
      <c r="I1914" s="68" t="n">
        <f aca="false">Assumptions!$B$58</f>
        <v>5.35750011455817</v>
      </c>
      <c r="J1914" s="68" t="n">
        <f aca="false">INDEX(Yearly!$D$5:$D$22,MATCH(C1914,Yearly!$A$5:$A$22,0))</f>
        <v>0.449580429193692</v>
      </c>
      <c r="K1914" s="68" t="n">
        <f aca="false">G1914-I1914-J1914</f>
        <v>-33.4374805437519</v>
      </c>
      <c r="L1914" s="69" t="n">
        <f aca="false">(I1914+J1914)/Assumptions!$B$8</f>
        <v>0.00025605597012877</v>
      </c>
      <c r="M1914" s="70" t="n">
        <f aca="false">F1914-L1914</f>
        <v>-0.00165605597012877</v>
      </c>
      <c r="N1914" s="71" t="n">
        <f aca="false">G1914*Assumptions!$B$7</f>
        <v>-217313.096</v>
      </c>
      <c r="O1914" s="71" t="n">
        <f aca="false">K1914*Assumptions!$B$7</f>
        <v>-262985.784476608</v>
      </c>
      <c r="P1914" s="68" t="n">
        <f aca="false">P1913+G1914</f>
        <v>33042.20258</v>
      </c>
      <c r="Q1914" s="68" t="n">
        <f aca="false">MAX(Q1913,P1914)</f>
        <v>33676.570485</v>
      </c>
      <c r="R1914" s="68" t="n">
        <f aca="false">Q1914-P1914</f>
        <v>634.367905000006</v>
      </c>
      <c r="S1914" s="68" t="n">
        <f aca="false">S1913+K1914</f>
        <v>21858.1401030916</v>
      </c>
      <c r="T1914" s="68" t="n">
        <f aca="false">MAX(T1913,S1914)</f>
        <v>22879.1193573833</v>
      </c>
      <c r="U1914" s="68" t="n">
        <f aca="false">T1914-S1914</f>
        <v>1020.97925429172</v>
      </c>
      <c r="V1914" s="70" t="n">
        <f aca="false">V1913+F1914</f>
        <v>3.96050000000001</v>
      </c>
      <c r="W1914" s="70" t="n">
        <f aca="false">MAX(W1913,V1914)</f>
        <v>3.9929</v>
      </c>
      <c r="X1914" s="70" t="n">
        <f aca="false">W1914-V1914</f>
        <v>0.0323999999999991</v>
      </c>
      <c r="Y1914" s="70" t="n">
        <f aca="false">Y1913+M1914</f>
        <v>3.46735272127199</v>
      </c>
      <c r="Z1914" s="70" t="n">
        <f aca="false">MAX(Z1913,Y1914)</f>
        <v>3.5127080666161</v>
      </c>
      <c r="AA1914" s="70" t="n">
        <f aca="false">Z1914-Y1914</f>
        <v>0.0453553453441069</v>
      </c>
      <c r="AB1914" s="72" t="n">
        <f aca="false">AB1913*(1+F1914)</f>
        <v>41.4971371143715</v>
      </c>
      <c r="AC1914" s="73" t="n">
        <f aca="false">MAX(AC1913,AB1914)</f>
        <v>42.8722100020714</v>
      </c>
      <c r="AD1914" s="70" t="n">
        <f aca="false">1-AB1914/AC1914</f>
        <v>0.0320737579806004</v>
      </c>
      <c r="AE1914" s="73" t="n">
        <f aca="false">AE1913*(1+M1914)</f>
        <v>25.3638215948176</v>
      </c>
      <c r="AF1914" s="73" t="n">
        <f aca="false">MAX(AF1913,AE1914)</f>
        <v>26.6711420485925</v>
      </c>
      <c r="AG1914" s="70" t="n">
        <f aca="false">1-AE1914/AF1914</f>
        <v>0.0490162907682422</v>
      </c>
      <c r="AH1914" s="74" t="n">
        <f aca="false">IF(R1914&gt;0,AH1913+1,0)</f>
        <v>15</v>
      </c>
      <c r="AI1914" s="74" t="n">
        <f aca="false">IF(U1914&gt;0,AI1913+1,0)</f>
        <v>130</v>
      </c>
      <c r="AJ1914" s="74" t="n">
        <f aca="false">IF(G1914&gt;0,AJ1913+1,0)</f>
        <v>0</v>
      </c>
      <c r="AK1914" s="74" t="n">
        <f aca="false">IF(G1914&lt;=0,AK1913+1,0)</f>
        <v>7</v>
      </c>
      <c r="AL1914" s="74" t="n">
        <f aca="false">IF(K1914&gt;0,AL1913+1,0)</f>
        <v>0</v>
      </c>
      <c r="AM1914" s="74" t="n">
        <f aca="false">IF(K1914&lt;=0,AM1913+1,0)</f>
        <v>7</v>
      </c>
    </row>
    <row r="1915" customFormat="false" ht="15" hidden="false" customHeight="false" outlineLevel="0" collapsed="false">
      <c r="A1915" s="61" t="n">
        <v>1919</v>
      </c>
      <c r="B1915" s="62" t="n">
        <v>45133.40625</v>
      </c>
      <c r="C1915" s="63" t="n">
        <f aca="false">YEAR(B1915)</f>
        <v>2023</v>
      </c>
      <c r="D1915" s="32" t="s">
        <v>277</v>
      </c>
      <c r="E1915" s="64" t="n">
        <v>19762.8</v>
      </c>
      <c r="F1915" s="65" t="n">
        <v>-0.0014</v>
      </c>
      <c r="G1915" s="66" t="n">
        <v>-27.66792</v>
      </c>
      <c r="H1915" s="67" t="n">
        <f aca="false">E1915+IF(D1915="Long",1,-1)*G1915</f>
        <v>19735.13208</v>
      </c>
      <c r="I1915" s="68" t="n">
        <f aca="false">Assumptions!$B$58</f>
        <v>5.35750011455817</v>
      </c>
      <c r="J1915" s="68" t="n">
        <f aca="false">INDEX(Yearly!$D$5:$D$22,MATCH(C1915,Yearly!$A$5:$A$22,0))</f>
        <v>0.449580429193692</v>
      </c>
      <c r="K1915" s="68" t="n">
        <f aca="false">G1915-I1915-J1915</f>
        <v>-33.4750005437519</v>
      </c>
      <c r="L1915" s="69" t="n">
        <f aca="false">(I1915+J1915)/Assumptions!$B$8</f>
        <v>0.00025605597012877</v>
      </c>
      <c r="M1915" s="70" t="n">
        <f aca="false">F1915-L1915</f>
        <v>-0.00165605597012877</v>
      </c>
      <c r="N1915" s="71" t="n">
        <f aca="false">G1915*Assumptions!$B$7</f>
        <v>-217608.1908</v>
      </c>
      <c r="O1915" s="71" t="n">
        <f aca="false">K1915*Assumptions!$B$7</f>
        <v>-263280.879276608</v>
      </c>
      <c r="P1915" s="68" t="n">
        <f aca="false">P1914+G1915</f>
        <v>33014.53466</v>
      </c>
      <c r="Q1915" s="68" t="n">
        <f aca="false">MAX(Q1914,P1915)</f>
        <v>33676.570485</v>
      </c>
      <c r="R1915" s="68" t="n">
        <f aca="false">Q1915-P1915</f>
        <v>662.035825000006</v>
      </c>
      <c r="S1915" s="68" t="n">
        <f aca="false">S1914+K1915</f>
        <v>21824.6651025478</v>
      </c>
      <c r="T1915" s="68" t="n">
        <f aca="false">MAX(T1914,S1915)</f>
        <v>22879.1193573833</v>
      </c>
      <c r="U1915" s="68" t="n">
        <f aca="false">T1915-S1915</f>
        <v>1054.45425483548</v>
      </c>
      <c r="V1915" s="70" t="n">
        <f aca="false">V1914+F1915</f>
        <v>3.95910000000001</v>
      </c>
      <c r="W1915" s="70" t="n">
        <f aca="false">MAX(W1914,V1915)</f>
        <v>3.9929</v>
      </c>
      <c r="X1915" s="70" t="n">
        <f aca="false">W1915-V1915</f>
        <v>0.0337999999999989</v>
      </c>
      <c r="Y1915" s="70" t="n">
        <f aca="false">Y1914+M1915</f>
        <v>3.46569666530186</v>
      </c>
      <c r="Z1915" s="70" t="n">
        <f aca="false">MAX(Z1914,Y1915)</f>
        <v>3.5127080666161</v>
      </c>
      <c r="AA1915" s="70" t="n">
        <f aca="false">Z1915-Y1915</f>
        <v>0.0470114013142355</v>
      </c>
      <c r="AB1915" s="72" t="n">
        <f aca="false">AB1914*(1+F1915)</f>
        <v>41.4390411224114</v>
      </c>
      <c r="AC1915" s="73" t="n">
        <f aca="false">MAX(AC1914,AB1915)</f>
        <v>42.8722100020714</v>
      </c>
      <c r="AD1915" s="70" t="n">
        <f aca="false">1-AB1915/AC1915</f>
        <v>0.0334288547194275</v>
      </c>
      <c r="AE1915" s="73" t="n">
        <f aca="false">AE1914*(1+M1915)</f>
        <v>25.3218176866402</v>
      </c>
      <c r="AF1915" s="73" t="n">
        <f aca="false">MAX(AF1914,AE1915)</f>
        <v>26.6711420485925</v>
      </c>
      <c r="AG1915" s="70" t="n">
        <f aca="false">1-AE1915/AF1915</f>
        <v>0.0505911730174107</v>
      </c>
      <c r="AH1915" s="74" t="n">
        <f aca="false">IF(R1915&gt;0,AH1914+1,0)</f>
        <v>16</v>
      </c>
      <c r="AI1915" s="74" t="n">
        <f aca="false">IF(U1915&gt;0,AI1914+1,0)</f>
        <v>131</v>
      </c>
      <c r="AJ1915" s="74" t="n">
        <f aca="false">IF(G1915&gt;0,AJ1914+1,0)</f>
        <v>0</v>
      </c>
      <c r="AK1915" s="74" t="n">
        <f aca="false">IF(G1915&lt;=0,AK1914+1,0)</f>
        <v>8</v>
      </c>
      <c r="AL1915" s="74" t="n">
        <f aca="false">IF(K1915&gt;0,AL1914+1,0)</f>
        <v>0</v>
      </c>
      <c r="AM1915" s="74" t="n">
        <f aca="false">IF(K1915&lt;=0,AM1914+1,0)</f>
        <v>8</v>
      </c>
    </row>
    <row r="1916" customFormat="false" ht="15" hidden="false" customHeight="false" outlineLevel="0" collapsed="false">
      <c r="A1916" s="61" t="n">
        <v>1920</v>
      </c>
      <c r="B1916" s="62" t="n">
        <v>45134.4895833333</v>
      </c>
      <c r="C1916" s="63" t="n">
        <f aca="false">YEAR(B1916)</f>
        <v>2023</v>
      </c>
      <c r="D1916" s="32" t="s">
        <v>276</v>
      </c>
      <c r="E1916" s="64" t="n">
        <v>19735.75</v>
      </c>
      <c r="F1916" s="65" t="n">
        <v>0.0022</v>
      </c>
      <c r="G1916" s="66" t="n">
        <v>43.41865</v>
      </c>
      <c r="H1916" s="67" t="n">
        <f aca="false">E1916+IF(D1916="Long",1,-1)*G1916</f>
        <v>19692.33135</v>
      </c>
      <c r="I1916" s="68" t="n">
        <f aca="false">Assumptions!$B$58</f>
        <v>5.35750011455817</v>
      </c>
      <c r="J1916" s="68" t="n">
        <f aca="false">INDEX(Yearly!$D$5:$D$22,MATCH(C1916,Yearly!$A$5:$A$22,0))</f>
        <v>0.449580429193692</v>
      </c>
      <c r="K1916" s="68" t="n">
        <f aca="false">G1916-I1916-J1916</f>
        <v>37.6115694562481</v>
      </c>
      <c r="L1916" s="69" t="n">
        <f aca="false">(I1916+J1916)/Assumptions!$B$8</f>
        <v>0.00025605597012877</v>
      </c>
      <c r="M1916" s="70" t="n">
        <f aca="false">F1916-L1916</f>
        <v>0.00194394402987123</v>
      </c>
      <c r="N1916" s="71" t="n">
        <f aca="false">G1916*Assumptions!$B$7</f>
        <v>341487.68225</v>
      </c>
      <c r="O1916" s="71" t="n">
        <f aca="false">K1916*Assumptions!$B$7</f>
        <v>295814.993773392</v>
      </c>
      <c r="P1916" s="68" t="n">
        <f aca="false">P1915+G1916</f>
        <v>33057.95331</v>
      </c>
      <c r="Q1916" s="68" t="n">
        <f aca="false">MAX(Q1915,P1916)</f>
        <v>33676.570485</v>
      </c>
      <c r="R1916" s="68" t="n">
        <f aca="false">Q1916-P1916</f>
        <v>618.617175000007</v>
      </c>
      <c r="S1916" s="68" t="n">
        <f aca="false">S1915+K1916</f>
        <v>21862.2766720041</v>
      </c>
      <c r="T1916" s="68" t="n">
        <f aca="false">MAX(T1915,S1916)</f>
        <v>22879.1193573833</v>
      </c>
      <c r="U1916" s="68" t="n">
        <f aca="false">T1916-S1916</f>
        <v>1016.84268537923</v>
      </c>
      <c r="V1916" s="70" t="n">
        <f aca="false">V1915+F1916</f>
        <v>3.96130000000001</v>
      </c>
      <c r="W1916" s="70" t="n">
        <f aca="false">MAX(W1915,V1916)</f>
        <v>3.9929</v>
      </c>
      <c r="X1916" s="70" t="n">
        <f aca="false">W1916-V1916</f>
        <v>0.0315999999999987</v>
      </c>
      <c r="Y1916" s="70" t="n">
        <f aca="false">Y1915+M1916</f>
        <v>3.46764060933173</v>
      </c>
      <c r="Z1916" s="70" t="n">
        <f aca="false">MAX(Z1915,Y1916)</f>
        <v>3.5127080666161</v>
      </c>
      <c r="AA1916" s="70" t="n">
        <f aca="false">Z1916-Y1916</f>
        <v>0.0450674572843641</v>
      </c>
      <c r="AB1916" s="72" t="n">
        <f aca="false">AB1915*(1+F1916)</f>
        <v>41.5302070128807</v>
      </c>
      <c r="AC1916" s="73" t="n">
        <f aca="false">MAX(AC1915,AB1916)</f>
        <v>42.8722100020714</v>
      </c>
      <c r="AD1916" s="70" t="n">
        <f aca="false">1-AB1916/AC1916</f>
        <v>0.0313023981998102</v>
      </c>
      <c r="AE1916" s="73" t="n">
        <f aca="false">AE1915*(1+M1916)</f>
        <v>25.3710418829577</v>
      </c>
      <c r="AF1916" s="73" t="n">
        <f aca="false">MAX(AF1915,AE1916)</f>
        <v>26.6711420485925</v>
      </c>
      <c r="AG1916" s="70" t="n">
        <f aca="false">1-AE1916/AF1916</f>
        <v>0.0487455753962908</v>
      </c>
      <c r="AH1916" s="74" t="n">
        <f aca="false">IF(R1916&gt;0,AH1915+1,0)</f>
        <v>17</v>
      </c>
      <c r="AI1916" s="74" t="n">
        <f aca="false">IF(U1916&gt;0,AI1915+1,0)</f>
        <v>132</v>
      </c>
      <c r="AJ1916" s="74" t="n">
        <f aca="false">IF(G1916&gt;0,AJ1915+1,0)</f>
        <v>1</v>
      </c>
      <c r="AK1916" s="74" t="n">
        <f aca="false">IF(G1916&lt;=0,AK1915+1,0)</f>
        <v>0</v>
      </c>
      <c r="AL1916" s="74" t="n">
        <f aca="false">IF(K1916&gt;0,AL1915+1,0)</f>
        <v>1</v>
      </c>
      <c r="AM1916" s="74" t="n">
        <f aca="false">IF(K1916&lt;=0,AM1915+1,0)</f>
        <v>0</v>
      </c>
    </row>
    <row r="1917" customFormat="false" ht="15" hidden="false" customHeight="false" outlineLevel="0" collapsed="false">
      <c r="A1917" s="61" t="n">
        <v>1921</v>
      </c>
      <c r="B1917" s="62" t="n">
        <v>45138.46875</v>
      </c>
      <c r="C1917" s="63" t="n">
        <f aca="false">YEAR(B1917)</f>
        <v>2023</v>
      </c>
      <c r="D1917" s="32" t="s">
        <v>277</v>
      </c>
      <c r="E1917" s="64" t="n">
        <v>19692.95</v>
      </c>
      <c r="F1917" s="65" t="n">
        <v>-0.0037</v>
      </c>
      <c r="G1917" s="66" t="n">
        <v>-72.863915</v>
      </c>
      <c r="H1917" s="67" t="n">
        <f aca="false">E1917+IF(D1917="Long",1,-1)*G1917</f>
        <v>19620.086085</v>
      </c>
      <c r="I1917" s="68" t="n">
        <f aca="false">Assumptions!$B$58</f>
        <v>5.35750011455817</v>
      </c>
      <c r="J1917" s="68" t="n">
        <f aca="false">INDEX(Yearly!$D$5:$D$22,MATCH(C1917,Yearly!$A$5:$A$22,0))</f>
        <v>0.449580429193692</v>
      </c>
      <c r="K1917" s="68" t="n">
        <f aca="false">G1917-I1917-J1917</f>
        <v>-78.6709955437519</v>
      </c>
      <c r="L1917" s="69" t="n">
        <f aca="false">(I1917+J1917)/Assumptions!$B$8</f>
        <v>0.00025605597012877</v>
      </c>
      <c r="M1917" s="70" t="n">
        <f aca="false">F1917-L1917</f>
        <v>-0.00395605597012877</v>
      </c>
      <c r="N1917" s="71" t="n">
        <f aca="false">G1917*Assumptions!$B$7</f>
        <v>-573074.691475</v>
      </c>
      <c r="O1917" s="71" t="n">
        <f aca="false">K1917*Assumptions!$B$7</f>
        <v>-618747.379951608</v>
      </c>
      <c r="P1917" s="68" t="n">
        <f aca="false">P1916+G1917</f>
        <v>32985.089395</v>
      </c>
      <c r="Q1917" s="68" t="n">
        <f aca="false">MAX(Q1916,P1917)</f>
        <v>33676.570485</v>
      </c>
      <c r="R1917" s="68" t="n">
        <f aca="false">Q1917-P1917</f>
        <v>691.481090000008</v>
      </c>
      <c r="S1917" s="68" t="n">
        <f aca="false">S1916+K1917</f>
        <v>21783.6056764603</v>
      </c>
      <c r="T1917" s="68" t="n">
        <f aca="false">MAX(T1916,S1917)</f>
        <v>22879.1193573833</v>
      </c>
      <c r="U1917" s="68" t="n">
        <f aca="false">T1917-S1917</f>
        <v>1095.51368092298</v>
      </c>
      <c r="V1917" s="70" t="n">
        <f aca="false">V1916+F1917</f>
        <v>3.95760000000001</v>
      </c>
      <c r="W1917" s="70" t="n">
        <f aca="false">MAX(W1916,V1917)</f>
        <v>3.9929</v>
      </c>
      <c r="X1917" s="70" t="n">
        <f aca="false">W1917-V1917</f>
        <v>0.0352999999999986</v>
      </c>
      <c r="Y1917" s="70" t="n">
        <f aca="false">Y1916+M1917</f>
        <v>3.46368455336161</v>
      </c>
      <c r="Z1917" s="70" t="n">
        <f aca="false">MAX(Z1916,Y1917)</f>
        <v>3.5127080666161</v>
      </c>
      <c r="AA1917" s="70" t="n">
        <f aca="false">Z1917-Y1917</f>
        <v>0.0490235132544927</v>
      </c>
      <c r="AB1917" s="72" t="n">
        <f aca="false">AB1916*(1+F1917)</f>
        <v>41.376545246933</v>
      </c>
      <c r="AC1917" s="73" t="n">
        <f aca="false">MAX(AC1916,AB1917)</f>
        <v>42.8722100020714</v>
      </c>
      <c r="AD1917" s="70" t="n">
        <f aca="false">1-AB1917/AC1917</f>
        <v>0.034886579326471</v>
      </c>
      <c r="AE1917" s="73" t="n">
        <f aca="false">AE1916*(1+M1917)</f>
        <v>25.2706726212482</v>
      </c>
      <c r="AF1917" s="73" t="n">
        <f aca="false">MAX(AF1916,AE1917)</f>
        <v>26.6711420485925</v>
      </c>
      <c r="AG1917" s="70" t="n">
        <f aca="false">1-AE1917/AF1917</f>
        <v>0.0525087911418558</v>
      </c>
      <c r="AH1917" s="74" t="n">
        <f aca="false">IF(R1917&gt;0,AH1916+1,0)</f>
        <v>18</v>
      </c>
      <c r="AI1917" s="74" t="n">
        <f aca="false">IF(U1917&gt;0,AI1916+1,0)</f>
        <v>133</v>
      </c>
      <c r="AJ1917" s="74" t="n">
        <f aca="false">IF(G1917&gt;0,AJ1916+1,0)</f>
        <v>0</v>
      </c>
      <c r="AK1917" s="74" t="n">
        <f aca="false">IF(G1917&lt;=0,AK1916+1,0)</f>
        <v>1</v>
      </c>
      <c r="AL1917" s="74" t="n">
        <f aca="false">IF(K1917&gt;0,AL1916+1,0)</f>
        <v>0</v>
      </c>
      <c r="AM1917" s="74" t="n">
        <f aca="false">IF(K1917&lt;=0,AM1916+1,0)</f>
        <v>1</v>
      </c>
    </row>
    <row r="1918" customFormat="false" ht="15" hidden="false" customHeight="false" outlineLevel="0" collapsed="false">
      <c r="A1918" s="61" t="n">
        <v>1922</v>
      </c>
      <c r="B1918" s="62" t="n">
        <v>45140.40625</v>
      </c>
      <c r="C1918" s="63" t="n">
        <f aca="false">YEAR(B1918)</f>
        <v>2023</v>
      </c>
      <c r="D1918" s="32" t="s">
        <v>276</v>
      </c>
      <c r="E1918" s="64" t="n">
        <v>19620.9</v>
      </c>
      <c r="F1918" s="65" t="n">
        <v>0.0033</v>
      </c>
      <c r="G1918" s="66" t="n">
        <v>64.74897</v>
      </c>
      <c r="H1918" s="67" t="n">
        <f aca="false">E1918+IF(D1918="Long",1,-1)*G1918</f>
        <v>19556.15103</v>
      </c>
      <c r="I1918" s="68" t="n">
        <f aca="false">Assumptions!$B$58</f>
        <v>5.35750011455817</v>
      </c>
      <c r="J1918" s="68" t="n">
        <f aca="false">INDEX(Yearly!$D$5:$D$22,MATCH(C1918,Yearly!$A$5:$A$22,0))</f>
        <v>0.449580429193692</v>
      </c>
      <c r="K1918" s="68" t="n">
        <f aca="false">G1918-I1918-J1918</f>
        <v>58.9418894562481</v>
      </c>
      <c r="L1918" s="69" t="n">
        <f aca="false">(I1918+J1918)/Assumptions!$B$8</f>
        <v>0.00025605597012877</v>
      </c>
      <c r="M1918" s="70" t="n">
        <f aca="false">F1918-L1918</f>
        <v>0.00304394402987123</v>
      </c>
      <c r="N1918" s="71" t="n">
        <f aca="false">G1918*Assumptions!$B$7</f>
        <v>509250.64905</v>
      </c>
      <c r="O1918" s="71" t="n">
        <f aca="false">K1918*Assumptions!$B$7</f>
        <v>463577.960573392</v>
      </c>
      <c r="P1918" s="68" t="n">
        <f aca="false">P1917+G1918</f>
        <v>33049.838365</v>
      </c>
      <c r="Q1918" s="68" t="n">
        <f aca="false">MAX(Q1917,P1918)</f>
        <v>33676.570485</v>
      </c>
      <c r="R1918" s="68" t="n">
        <f aca="false">Q1918-P1918</f>
        <v>626.732120000008</v>
      </c>
      <c r="S1918" s="68" t="n">
        <f aca="false">S1917+K1918</f>
        <v>21842.5475659166</v>
      </c>
      <c r="T1918" s="68" t="n">
        <f aca="false">MAX(T1917,S1918)</f>
        <v>22879.1193573833</v>
      </c>
      <c r="U1918" s="68" t="n">
        <f aca="false">T1918-S1918</f>
        <v>1036.57179146673</v>
      </c>
      <c r="V1918" s="70" t="n">
        <f aca="false">V1917+F1918</f>
        <v>3.96090000000001</v>
      </c>
      <c r="W1918" s="70" t="n">
        <f aca="false">MAX(W1917,V1918)</f>
        <v>3.9929</v>
      </c>
      <c r="X1918" s="70" t="n">
        <f aca="false">W1918-V1918</f>
        <v>0.0319999999999987</v>
      </c>
      <c r="Y1918" s="70" t="n">
        <f aca="false">Y1917+M1918</f>
        <v>3.46672849739148</v>
      </c>
      <c r="Z1918" s="70" t="n">
        <f aca="false">MAX(Z1917,Y1918)</f>
        <v>3.5127080666161</v>
      </c>
      <c r="AA1918" s="70" t="n">
        <f aca="false">Z1918-Y1918</f>
        <v>0.0459795692246217</v>
      </c>
      <c r="AB1918" s="72" t="n">
        <f aca="false">AB1917*(1+F1918)</f>
        <v>41.5130878462479</v>
      </c>
      <c r="AC1918" s="73" t="n">
        <f aca="false">MAX(AC1917,AB1918)</f>
        <v>42.8722100020714</v>
      </c>
      <c r="AD1918" s="70" t="n">
        <f aca="false">1-AB1918/AC1918</f>
        <v>0.0317017050382483</v>
      </c>
      <c r="AE1918" s="73" t="n">
        <f aca="false">AE1917*(1+M1918)</f>
        <v>25.3475951343045</v>
      </c>
      <c r="AF1918" s="73" t="n">
        <f aca="false">MAX(AF1917,AE1918)</f>
        <v>26.6711420485925</v>
      </c>
      <c r="AG1918" s="70" t="n">
        <f aca="false">1-AE1918/AF1918</f>
        <v>0.0496246809332964</v>
      </c>
      <c r="AH1918" s="74" t="n">
        <f aca="false">IF(R1918&gt;0,AH1917+1,0)</f>
        <v>19</v>
      </c>
      <c r="AI1918" s="74" t="n">
        <f aca="false">IF(U1918&gt;0,AI1917+1,0)</f>
        <v>134</v>
      </c>
      <c r="AJ1918" s="74" t="n">
        <f aca="false">IF(G1918&gt;0,AJ1917+1,0)</f>
        <v>1</v>
      </c>
      <c r="AK1918" s="74" t="n">
        <f aca="false">IF(G1918&lt;=0,AK1917+1,0)</f>
        <v>0</v>
      </c>
      <c r="AL1918" s="74" t="n">
        <f aca="false">IF(K1918&gt;0,AL1917+1,0)</f>
        <v>1</v>
      </c>
      <c r="AM1918" s="74" t="n">
        <f aca="false">IF(K1918&lt;=0,AM1917+1,0)</f>
        <v>0</v>
      </c>
    </row>
    <row r="1919" customFormat="false" ht="15" hidden="false" customHeight="false" outlineLevel="0" collapsed="false">
      <c r="A1919" s="61" t="n">
        <v>1923</v>
      </c>
      <c r="B1919" s="62" t="n">
        <v>45145.40625</v>
      </c>
      <c r="C1919" s="63" t="n">
        <f aca="false">YEAR(B1919)</f>
        <v>2023</v>
      </c>
      <c r="D1919" s="32" t="s">
        <v>277</v>
      </c>
      <c r="E1919" s="64" t="n">
        <v>19556.65</v>
      </c>
      <c r="F1919" s="65" t="n">
        <v>-0.0008</v>
      </c>
      <c r="G1919" s="66" t="n">
        <v>-15.64532</v>
      </c>
      <c r="H1919" s="67" t="n">
        <f aca="false">E1919+IF(D1919="Long",1,-1)*G1919</f>
        <v>19541.00468</v>
      </c>
      <c r="I1919" s="68" t="n">
        <f aca="false">Assumptions!$B$58</f>
        <v>5.35750011455817</v>
      </c>
      <c r="J1919" s="68" t="n">
        <f aca="false">INDEX(Yearly!$D$5:$D$22,MATCH(C1919,Yearly!$A$5:$A$22,0))</f>
        <v>0.449580429193692</v>
      </c>
      <c r="K1919" s="68" t="n">
        <f aca="false">G1919-I1919-J1919</f>
        <v>-21.4524005437519</v>
      </c>
      <c r="L1919" s="69" t="n">
        <f aca="false">(I1919+J1919)/Assumptions!$B$8</f>
        <v>0.00025605597012877</v>
      </c>
      <c r="M1919" s="70" t="n">
        <f aca="false">F1919-L1919</f>
        <v>-0.00105605597012877</v>
      </c>
      <c r="N1919" s="71" t="n">
        <f aca="false">G1919*Assumptions!$B$7</f>
        <v>-123050.4418</v>
      </c>
      <c r="O1919" s="71" t="n">
        <f aca="false">K1919*Assumptions!$B$7</f>
        <v>-168723.130276608</v>
      </c>
      <c r="P1919" s="68" t="n">
        <f aca="false">P1918+G1919</f>
        <v>33034.193045</v>
      </c>
      <c r="Q1919" s="68" t="n">
        <f aca="false">MAX(Q1918,P1919)</f>
        <v>33676.570485</v>
      </c>
      <c r="R1919" s="68" t="n">
        <f aca="false">Q1919-P1919</f>
        <v>642.377440000011</v>
      </c>
      <c r="S1919" s="68" t="n">
        <f aca="false">S1918+K1919</f>
        <v>21821.0951653728</v>
      </c>
      <c r="T1919" s="68" t="n">
        <f aca="false">MAX(T1918,S1919)</f>
        <v>22879.1193573833</v>
      </c>
      <c r="U1919" s="68" t="n">
        <f aca="false">T1919-S1919</f>
        <v>1058.02419201049</v>
      </c>
      <c r="V1919" s="70" t="n">
        <f aca="false">V1918+F1919</f>
        <v>3.96010000000001</v>
      </c>
      <c r="W1919" s="70" t="n">
        <f aca="false">MAX(W1918,V1919)</f>
        <v>3.9929</v>
      </c>
      <c r="X1919" s="70" t="n">
        <f aca="false">W1919-V1919</f>
        <v>0.0327999999999986</v>
      </c>
      <c r="Y1919" s="70" t="n">
        <f aca="false">Y1918+M1919</f>
        <v>3.46567244142135</v>
      </c>
      <c r="Z1919" s="70" t="n">
        <f aca="false">MAX(Z1918,Y1919)</f>
        <v>3.5127080666161</v>
      </c>
      <c r="AA1919" s="70" t="n">
        <f aca="false">Z1919-Y1919</f>
        <v>0.0470356251947504</v>
      </c>
      <c r="AB1919" s="72" t="n">
        <f aca="false">AB1918*(1+F1919)</f>
        <v>41.4798773759709</v>
      </c>
      <c r="AC1919" s="73" t="n">
        <f aca="false">MAX(AC1918,AB1919)</f>
        <v>42.8722100020714</v>
      </c>
      <c r="AD1919" s="70" t="n">
        <f aca="false">1-AB1919/AC1919</f>
        <v>0.0324763436742177</v>
      </c>
      <c r="AE1919" s="73" t="n">
        <f aca="false">AE1918*(1+M1919)</f>
        <v>25.3208266551345</v>
      </c>
      <c r="AF1919" s="73" t="n">
        <f aca="false">MAX(AF1918,AE1919)</f>
        <v>26.6711420485925</v>
      </c>
      <c r="AG1919" s="70" t="n">
        <f aca="false">1-AE1919/AF1919</f>
        <v>0.05062833046286</v>
      </c>
      <c r="AH1919" s="74" t="n">
        <f aca="false">IF(R1919&gt;0,AH1918+1,0)</f>
        <v>20</v>
      </c>
      <c r="AI1919" s="74" t="n">
        <f aca="false">IF(U1919&gt;0,AI1918+1,0)</f>
        <v>135</v>
      </c>
      <c r="AJ1919" s="74" t="n">
        <f aca="false">IF(G1919&gt;0,AJ1918+1,0)</f>
        <v>0</v>
      </c>
      <c r="AK1919" s="74" t="n">
        <f aca="false">IF(G1919&lt;=0,AK1918+1,0)</f>
        <v>1</v>
      </c>
      <c r="AL1919" s="74" t="n">
        <f aca="false">IF(K1919&gt;0,AL1918+1,0)</f>
        <v>0</v>
      </c>
      <c r="AM1919" s="74" t="n">
        <f aca="false">IF(K1919&lt;=0,AM1918+1,0)</f>
        <v>1</v>
      </c>
    </row>
    <row r="1920" customFormat="false" ht="15" hidden="false" customHeight="false" outlineLevel="0" collapsed="false">
      <c r="A1920" s="61" t="n">
        <v>1924</v>
      </c>
      <c r="B1920" s="62" t="n">
        <v>45145.5118055556</v>
      </c>
      <c r="C1920" s="63" t="n">
        <f aca="false">YEAR(B1920)</f>
        <v>2023</v>
      </c>
      <c r="D1920" s="32" t="s">
        <v>276</v>
      </c>
      <c r="E1920" s="64" t="n">
        <v>19540.8</v>
      </c>
      <c r="F1920" s="65" t="n">
        <v>-0.0017</v>
      </c>
      <c r="G1920" s="66" t="n">
        <v>-33.21936</v>
      </c>
      <c r="H1920" s="67" t="n">
        <f aca="false">E1920+IF(D1920="Long",1,-1)*G1920</f>
        <v>19574.01936</v>
      </c>
      <c r="I1920" s="68" t="n">
        <f aca="false">Assumptions!$B$58</f>
        <v>5.35750011455817</v>
      </c>
      <c r="J1920" s="68" t="n">
        <f aca="false">INDEX(Yearly!$D$5:$D$22,MATCH(C1920,Yearly!$A$5:$A$22,0))</f>
        <v>0.449580429193692</v>
      </c>
      <c r="K1920" s="68" t="n">
        <f aca="false">G1920-I1920-J1920</f>
        <v>-39.0264405437519</v>
      </c>
      <c r="L1920" s="69" t="n">
        <f aca="false">(I1920+J1920)/Assumptions!$B$8</f>
        <v>0.00025605597012877</v>
      </c>
      <c r="M1920" s="70" t="n">
        <f aca="false">F1920-L1920</f>
        <v>-0.00195605597012877</v>
      </c>
      <c r="N1920" s="71" t="n">
        <f aca="false">G1920*Assumptions!$B$7</f>
        <v>-261270.2664</v>
      </c>
      <c r="O1920" s="71" t="n">
        <f aca="false">K1920*Assumptions!$B$7</f>
        <v>-306942.954876608</v>
      </c>
      <c r="P1920" s="68" t="n">
        <f aca="false">P1919+G1920</f>
        <v>33000.973685</v>
      </c>
      <c r="Q1920" s="68" t="n">
        <f aca="false">MAX(Q1919,P1920)</f>
        <v>33676.570485</v>
      </c>
      <c r="R1920" s="68" t="n">
        <f aca="false">Q1920-P1920</f>
        <v>675.596800000014</v>
      </c>
      <c r="S1920" s="68" t="n">
        <f aca="false">S1919+K1920</f>
        <v>21782.0687248291</v>
      </c>
      <c r="T1920" s="68" t="n">
        <f aca="false">MAX(T1919,S1920)</f>
        <v>22879.1193573833</v>
      </c>
      <c r="U1920" s="68" t="n">
        <f aca="false">T1920-S1920</f>
        <v>1097.05063255424</v>
      </c>
      <c r="V1920" s="70" t="n">
        <f aca="false">V1919+F1920</f>
        <v>3.95840000000001</v>
      </c>
      <c r="W1920" s="70" t="n">
        <f aca="false">MAX(W1919,V1920)</f>
        <v>3.9929</v>
      </c>
      <c r="X1920" s="70" t="n">
        <f aca="false">W1920-V1920</f>
        <v>0.0344999999999986</v>
      </c>
      <c r="Y1920" s="70" t="n">
        <f aca="false">Y1919+M1920</f>
        <v>3.46371638545122</v>
      </c>
      <c r="Z1920" s="70" t="n">
        <f aca="false">MAX(Z1919,Y1920)</f>
        <v>3.5127080666161</v>
      </c>
      <c r="AA1920" s="70" t="n">
        <f aca="false">Z1920-Y1920</f>
        <v>0.0489916811648792</v>
      </c>
      <c r="AB1920" s="72" t="n">
        <f aca="false">AB1919*(1+F1920)</f>
        <v>41.4093615844317</v>
      </c>
      <c r="AC1920" s="73" t="n">
        <f aca="false">MAX(AC1919,AB1920)</f>
        <v>42.8722100020714</v>
      </c>
      <c r="AD1920" s="70" t="n">
        <f aca="false">1-AB1920/AC1920</f>
        <v>0.0341211338899715</v>
      </c>
      <c r="AE1920" s="73" t="n">
        <f aca="false">AE1919*(1+M1920)</f>
        <v>25.2712977009871</v>
      </c>
      <c r="AF1920" s="73" t="n">
        <f aca="false">MAX(AF1919,AE1920)</f>
        <v>26.6711420485925</v>
      </c>
      <c r="AG1920" s="70" t="n">
        <f aca="false">1-AE1920/AF1920</f>
        <v>0.0524853545849293</v>
      </c>
      <c r="AH1920" s="74" t="n">
        <f aca="false">IF(R1920&gt;0,AH1919+1,0)</f>
        <v>21</v>
      </c>
      <c r="AI1920" s="74" t="n">
        <f aca="false">IF(U1920&gt;0,AI1919+1,0)</f>
        <v>136</v>
      </c>
      <c r="AJ1920" s="74" t="n">
        <f aca="false">IF(G1920&gt;0,AJ1919+1,0)</f>
        <v>0</v>
      </c>
      <c r="AK1920" s="74" t="n">
        <f aca="false">IF(G1920&lt;=0,AK1919+1,0)</f>
        <v>2</v>
      </c>
      <c r="AL1920" s="74" t="n">
        <f aca="false">IF(K1920&gt;0,AL1919+1,0)</f>
        <v>0</v>
      </c>
      <c r="AM1920" s="74" t="n">
        <f aca="false">IF(K1920&lt;=0,AM1919+1,0)</f>
        <v>2</v>
      </c>
    </row>
    <row r="1921" customFormat="false" ht="15" hidden="false" customHeight="false" outlineLevel="0" collapsed="false">
      <c r="A1921" s="61" t="n">
        <v>1925</v>
      </c>
      <c r="B1921" s="62" t="n">
        <v>45145.53125</v>
      </c>
      <c r="C1921" s="63" t="n">
        <f aca="false">YEAR(B1921)</f>
        <v>2023</v>
      </c>
      <c r="D1921" s="32" t="s">
        <v>277</v>
      </c>
      <c r="E1921" s="64" t="n">
        <v>19573.2</v>
      </c>
      <c r="F1921" s="65" t="n">
        <v>-0.0009</v>
      </c>
      <c r="G1921" s="66" t="n">
        <v>-17.61588</v>
      </c>
      <c r="H1921" s="67" t="n">
        <f aca="false">E1921+IF(D1921="Long",1,-1)*G1921</f>
        <v>19555.58412</v>
      </c>
      <c r="I1921" s="68" t="n">
        <f aca="false">Assumptions!$B$58</f>
        <v>5.35750011455817</v>
      </c>
      <c r="J1921" s="68" t="n">
        <f aca="false">INDEX(Yearly!$D$5:$D$22,MATCH(C1921,Yearly!$A$5:$A$22,0))</f>
        <v>0.449580429193692</v>
      </c>
      <c r="K1921" s="68" t="n">
        <f aca="false">G1921-I1921-J1921</f>
        <v>-23.4229605437519</v>
      </c>
      <c r="L1921" s="69" t="n">
        <f aca="false">(I1921+J1921)/Assumptions!$B$8</f>
        <v>0.00025605597012877</v>
      </c>
      <c r="M1921" s="70" t="n">
        <f aca="false">F1921-L1921</f>
        <v>-0.00115605597012877</v>
      </c>
      <c r="N1921" s="71" t="n">
        <f aca="false">G1921*Assumptions!$B$7</f>
        <v>-138548.8962</v>
      </c>
      <c r="O1921" s="71" t="n">
        <f aca="false">K1921*Assumptions!$B$7</f>
        <v>-184221.584676608</v>
      </c>
      <c r="P1921" s="68" t="n">
        <f aca="false">P1920+G1921</f>
        <v>32983.357805</v>
      </c>
      <c r="Q1921" s="68" t="n">
        <f aca="false">MAX(Q1920,P1921)</f>
        <v>33676.570485</v>
      </c>
      <c r="R1921" s="68" t="n">
        <f aca="false">Q1921-P1921</f>
        <v>693.212680000012</v>
      </c>
      <c r="S1921" s="68" t="n">
        <f aca="false">S1920+K1921</f>
        <v>21758.6457642853</v>
      </c>
      <c r="T1921" s="68" t="n">
        <f aca="false">MAX(T1920,S1921)</f>
        <v>22879.1193573833</v>
      </c>
      <c r="U1921" s="68" t="n">
        <f aca="false">T1921-S1921</f>
        <v>1120.47359309799</v>
      </c>
      <c r="V1921" s="70" t="n">
        <f aca="false">V1920+F1921</f>
        <v>3.95750000000001</v>
      </c>
      <c r="W1921" s="70" t="n">
        <f aca="false">MAX(W1920,V1921)</f>
        <v>3.9929</v>
      </c>
      <c r="X1921" s="70" t="n">
        <f aca="false">W1921-V1921</f>
        <v>0.0353999999999988</v>
      </c>
      <c r="Y1921" s="70" t="n">
        <f aca="false">Y1920+M1921</f>
        <v>3.46256032948109</v>
      </c>
      <c r="Z1921" s="70" t="n">
        <f aca="false">MAX(Z1920,Y1921)</f>
        <v>3.5127080666161</v>
      </c>
      <c r="AA1921" s="70" t="n">
        <f aca="false">Z1921-Y1921</f>
        <v>0.0501477371350081</v>
      </c>
      <c r="AB1921" s="72" t="n">
        <f aca="false">AB1920*(1+F1921)</f>
        <v>41.3720931590057</v>
      </c>
      <c r="AC1921" s="73" t="n">
        <f aca="false">MAX(AC1920,AB1921)</f>
        <v>42.8722100020714</v>
      </c>
      <c r="AD1921" s="70" t="n">
        <f aca="false">1-AB1921/AC1921</f>
        <v>0.0349904248694707</v>
      </c>
      <c r="AE1921" s="73" t="n">
        <f aca="false">AE1920*(1+M1921)</f>
        <v>25.242082666407</v>
      </c>
      <c r="AF1921" s="73" t="n">
        <f aca="false">MAX(AF1920,AE1921)</f>
        <v>26.6711420485925</v>
      </c>
      <c r="AG1921" s="70" t="n">
        <f aca="false">1-AE1921/AF1921</f>
        <v>0.0535807345475459</v>
      </c>
      <c r="AH1921" s="74" t="n">
        <f aca="false">IF(R1921&gt;0,AH1920+1,0)</f>
        <v>22</v>
      </c>
      <c r="AI1921" s="74" t="n">
        <f aca="false">IF(U1921&gt;0,AI1920+1,0)</f>
        <v>137</v>
      </c>
      <c r="AJ1921" s="74" t="n">
        <f aca="false">IF(G1921&gt;0,AJ1920+1,0)</f>
        <v>0</v>
      </c>
      <c r="AK1921" s="74" t="n">
        <f aca="false">IF(G1921&lt;=0,AK1920+1,0)</f>
        <v>3</v>
      </c>
      <c r="AL1921" s="74" t="n">
        <f aca="false">IF(K1921&gt;0,AL1920+1,0)</f>
        <v>0</v>
      </c>
      <c r="AM1921" s="74" t="n">
        <f aca="false">IF(K1921&lt;=0,AM1920+1,0)</f>
        <v>3</v>
      </c>
    </row>
    <row r="1922" customFormat="false" ht="15" hidden="false" customHeight="false" outlineLevel="0" collapsed="false">
      <c r="A1922" s="61" t="n">
        <v>1926</v>
      </c>
      <c r="B1922" s="62" t="n">
        <v>45146.4895833333</v>
      </c>
      <c r="C1922" s="63" t="n">
        <f aca="false">YEAR(B1922)</f>
        <v>2023</v>
      </c>
      <c r="D1922" s="32" t="s">
        <v>276</v>
      </c>
      <c r="E1922" s="64" t="n">
        <v>19555.1</v>
      </c>
      <c r="F1922" s="65" t="n">
        <v>-0.0012</v>
      </c>
      <c r="G1922" s="66" t="n">
        <v>-23.46612</v>
      </c>
      <c r="H1922" s="67" t="n">
        <f aca="false">E1922+IF(D1922="Long",1,-1)*G1922</f>
        <v>19578.56612</v>
      </c>
      <c r="I1922" s="68" t="n">
        <f aca="false">Assumptions!$B$58</f>
        <v>5.35750011455817</v>
      </c>
      <c r="J1922" s="68" t="n">
        <f aca="false">INDEX(Yearly!$D$5:$D$22,MATCH(C1922,Yearly!$A$5:$A$22,0))</f>
        <v>0.449580429193692</v>
      </c>
      <c r="K1922" s="68" t="n">
        <f aca="false">G1922-I1922-J1922</f>
        <v>-29.2732005437519</v>
      </c>
      <c r="L1922" s="69" t="n">
        <f aca="false">(I1922+J1922)/Assumptions!$B$8</f>
        <v>0.00025605597012877</v>
      </c>
      <c r="M1922" s="70" t="n">
        <f aca="false">F1922-L1922</f>
        <v>-0.00145605597012877</v>
      </c>
      <c r="N1922" s="71" t="n">
        <f aca="false">G1922*Assumptions!$B$7</f>
        <v>-184561.0338</v>
      </c>
      <c r="O1922" s="71" t="n">
        <f aca="false">K1922*Assumptions!$B$7</f>
        <v>-230233.722276608</v>
      </c>
      <c r="P1922" s="68" t="n">
        <f aca="false">P1921+G1922</f>
        <v>32959.891685</v>
      </c>
      <c r="Q1922" s="68" t="n">
        <f aca="false">MAX(Q1921,P1922)</f>
        <v>33676.570485</v>
      </c>
      <c r="R1922" s="68" t="n">
        <f aca="false">Q1922-P1922</f>
        <v>716.678800000009</v>
      </c>
      <c r="S1922" s="68" t="n">
        <f aca="false">S1921+K1922</f>
        <v>21729.3725637416</v>
      </c>
      <c r="T1922" s="68" t="n">
        <f aca="false">MAX(T1921,S1922)</f>
        <v>22879.1193573833</v>
      </c>
      <c r="U1922" s="68" t="n">
        <f aca="false">T1922-S1922</f>
        <v>1149.74679364174</v>
      </c>
      <c r="V1922" s="70" t="n">
        <f aca="false">V1921+F1922</f>
        <v>3.95630000000001</v>
      </c>
      <c r="W1922" s="70" t="n">
        <f aca="false">MAX(W1921,V1922)</f>
        <v>3.9929</v>
      </c>
      <c r="X1922" s="70" t="n">
        <f aca="false">W1922-V1922</f>
        <v>0.0365999999999986</v>
      </c>
      <c r="Y1922" s="70" t="n">
        <f aca="false">Y1921+M1922</f>
        <v>3.46110427351096</v>
      </c>
      <c r="Z1922" s="70" t="n">
        <f aca="false">MAX(Z1921,Y1922)</f>
        <v>3.5127080666161</v>
      </c>
      <c r="AA1922" s="70" t="n">
        <f aca="false">Z1922-Y1922</f>
        <v>0.0516037931051367</v>
      </c>
      <c r="AB1922" s="72" t="n">
        <f aca="false">AB1921*(1+F1922)</f>
        <v>41.3224466472149</v>
      </c>
      <c r="AC1922" s="73" t="n">
        <f aca="false">MAX(AC1921,AB1922)</f>
        <v>42.8722100020714</v>
      </c>
      <c r="AD1922" s="70" t="n">
        <f aca="false">1-AB1922/AC1922</f>
        <v>0.0361484363596273</v>
      </c>
      <c r="AE1922" s="73" t="n">
        <f aca="false">AE1921*(1+M1922)</f>
        <v>25.2053287812421</v>
      </c>
      <c r="AF1922" s="73" t="n">
        <f aca="false">MAX(AF1921,AE1922)</f>
        <v>26.6711420485925</v>
      </c>
      <c r="AG1922" s="70" t="n">
        <f aca="false">1-AE1922/AF1922</f>
        <v>0.0549587739692529</v>
      </c>
      <c r="AH1922" s="74" t="n">
        <f aca="false">IF(R1922&gt;0,AH1921+1,0)</f>
        <v>23</v>
      </c>
      <c r="AI1922" s="74" t="n">
        <f aca="false">IF(U1922&gt;0,AI1921+1,0)</f>
        <v>138</v>
      </c>
      <c r="AJ1922" s="74" t="n">
        <f aca="false">IF(G1922&gt;0,AJ1921+1,0)</f>
        <v>0</v>
      </c>
      <c r="AK1922" s="74" t="n">
        <f aca="false">IF(G1922&lt;=0,AK1921+1,0)</f>
        <v>4</v>
      </c>
      <c r="AL1922" s="74" t="n">
        <f aca="false">IF(K1922&gt;0,AL1921+1,0)</f>
        <v>0</v>
      </c>
      <c r="AM1922" s="74" t="n">
        <f aca="false">IF(K1922&lt;=0,AM1921+1,0)</f>
        <v>4</v>
      </c>
    </row>
    <row r="1923" customFormat="false" ht="15" hidden="false" customHeight="false" outlineLevel="0" collapsed="false">
      <c r="A1923" s="61" t="n">
        <v>1927</v>
      </c>
      <c r="B1923" s="62" t="n">
        <v>45146.5645833333</v>
      </c>
      <c r="C1923" s="63" t="n">
        <f aca="false">YEAR(B1923)</f>
        <v>2023</v>
      </c>
      <c r="D1923" s="32" t="s">
        <v>277</v>
      </c>
      <c r="E1923" s="64" t="n">
        <v>19579.3</v>
      </c>
      <c r="F1923" s="65" t="n">
        <v>-0.0006</v>
      </c>
      <c r="G1923" s="66" t="n">
        <v>-11.74758</v>
      </c>
      <c r="H1923" s="67" t="n">
        <f aca="false">E1923+IF(D1923="Long",1,-1)*G1923</f>
        <v>19567.55242</v>
      </c>
      <c r="I1923" s="68" t="n">
        <f aca="false">Assumptions!$B$58</f>
        <v>5.35750011455817</v>
      </c>
      <c r="J1923" s="68" t="n">
        <f aca="false">INDEX(Yearly!$D$5:$D$22,MATCH(C1923,Yearly!$A$5:$A$22,0))</f>
        <v>0.449580429193692</v>
      </c>
      <c r="K1923" s="68" t="n">
        <f aca="false">G1923-I1923-J1923</f>
        <v>-17.5546605437519</v>
      </c>
      <c r="L1923" s="69" t="n">
        <f aca="false">(I1923+J1923)/Assumptions!$B$8</f>
        <v>0.00025605597012877</v>
      </c>
      <c r="M1923" s="70" t="n">
        <f aca="false">F1923-L1923</f>
        <v>-0.00085605597012877</v>
      </c>
      <c r="N1923" s="71" t="n">
        <f aca="false">G1923*Assumptions!$B$7</f>
        <v>-92394.7167</v>
      </c>
      <c r="O1923" s="71" t="n">
        <f aca="false">K1923*Assumptions!$B$7</f>
        <v>-138067.405176608</v>
      </c>
      <c r="P1923" s="68" t="n">
        <f aca="false">P1922+G1923</f>
        <v>32948.144105</v>
      </c>
      <c r="Q1923" s="68" t="n">
        <f aca="false">MAX(Q1922,P1923)</f>
        <v>33676.570485</v>
      </c>
      <c r="R1923" s="68" t="n">
        <f aca="false">Q1923-P1923</f>
        <v>728.426380000012</v>
      </c>
      <c r="S1923" s="68" t="n">
        <f aca="false">S1922+K1923</f>
        <v>21711.8179031978</v>
      </c>
      <c r="T1923" s="68" t="n">
        <f aca="false">MAX(T1922,S1923)</f>
        <v>22879.1193573833</v>
      </c>
      <c r="U1923" s="68" t="n">
        <f aca="false">T1923-S1923</f>
        <v>1167.30145418549</v>
      </c>
      <c r="V1923" s="70" t="n">
        <f aca="false">V1922+F1923</f>
        <v>3.95570000000001</v>
      </c>
      <c r="W1923" s="70" t="n">
        <f aca="false">MAX(W1922,V1923)</f>
        <v>3.9929</v>
      </c>
      <c r="X1923" s="70" t="n">
        <f aca="false">W1923-V1923</f>
        <v>0.0371999999999986</v>
      </c>
      <c r="Y1923" s="70" t="n">
        <f aca="false">Y1922+M1923</f>
        <v>3.46024821754083</v>
      </c>
      <c r="Z1923" s="70" t="n">
        <f aca="false">MAX(Z1922,Y1923)</f>
        <v>3.5127080666161</v>
      </c>
      <c r="AA1923" s="70" t="n">
        <f aca="false">Z1923-Y1923</f>
        <v>0.0524598490752655</v>
      </c>
      <c r="AB1923" s="72" t="n">
        <f aca="false">AB1922*(1+F1923)</f>
        <v>41.2976531792266</v>
      </c>
      <c r="AC1923" s="73" t="n">
        <f aca="false">MAX(AC1922,AB1923)</f>
        <v>42.8722100020714</v>
      </c>
      <c r="AD1923" s="70" t="n">
        <f aca="false">1-AB1923/AC1923</f>
        <v>0.0367267472978116</v>
      </c>
      <c r="AE1923" s="73" t="n">
        <f aca="false">AE1922*(1+M1923)</f>
        <v>25.1837516090598</v>
      </c>
      <c r="AF1923" s="73" t="n">
        <f aca="false">MAX(AF1922,AE1923)</f>
        <v>26.6711420485925</v>
      </c>
      <c r="AG1923" s="70" t="n">
        <f aca="false">1-AE1923/AF1923</f>
        <v>0.0557677821528142</v>
      </c>
      <c r="AH1923" s="74" t="n">
        <f aca="false">IF(R1923&gt;0,AH1922+1,0)</f>
        <v>24</v>
      </c>
      <c r="AI1923" s="74" t="n">
        <f aca="false">IF(U1923&gt;0,AI1922+1,0)</f>
        <v>139</v>
      </c>
      <c r="AJ1923" s="74" t="n">
        <f aca="false">IF(G1923&gt;0,AJ1922+1,0)</f>
        <v>0</v>
      </c>
      <c r="AK1923" s="74" t="n">
        <f aca="false">IF(G1923&lt;=0,AK1922+1,0)</f>
        <v>5</v>
      </c>
      <c r="AL1923" s="74" t="n">
        <f aca="false">IF(K1923&gt;0,AL1922+1,0)</f>
        <v>0</v>
      </c>
      <c r="AM1923" s="74" t="n">
        <f aca="false">IF(K1923&lt;=0,AM1922+1,0)</f>
        <v>5</v>
      </c>
    </row>
    <row r="1924" customFormat="false" ht="15" hidden="false" customHeight="false" outlineLevel="0" collapsed="false">
      <c r="A1924" s="61" t="n">
        <v>1928</v>
      </c>
      <c r="B1924" s="62" t="n">
        <v>45146.6361111111</v>
      </c>
      <c r="C1924" s="63" t="n">
        <f aca="false">YEAR(B1924)</f>
        <v>2023</v>
      </c>
      <c r="D1924" s="32" t="s">
        <v>276</v>
      </c>
      <c r="E1924" s="64" t="n">
        <v>19568.1</v>
      </c>
      <c r="F1924" s="65" t="n">
        <v>-0.0003</v>
      </c>
      <c r="G1924" s="66" t="n">
        <v>-5.87043</v>
      </c>
      <c r="H1924" s="67" t="n">
        <f aca="false">E1924+IF(D1924="Long",1,-1)*G1924</f>
        <v>19573.97043</v>
      </c>
      <c r="I1924" s="68" t="n">
        <f aca="false">Assumptions!$B$58</f>
        <v>5.35750011455817</v>
      </c>
      <c r="J1924" s="68" t="n">
        <f aca="false">INDEX(Yearly!$D$5:$D$22,MATCH(C1924,Yearly!$A$5:$A$22,0))</f>
        <v>0.449580429193692</v>
      </c>
      <c r="K1924" s="68" t="n">
        <f aca="false">G1924-I1924-J1924</f>
        <v>-11.6775105437519</v>
      </c>
      <c r="L1924" s="69" t="n">
        <f aca="false">(I1924+J1924)/Assumptions!$B$8</f>
        <v>0.00025605597012877</v>
      </c>
      <c r="M1924" s="70" t="n">
        <f aca="false">F1924-L1924</f>
        <v>-0.00055605597012877</v>
      </c>
      <c r="N1924" s="71" t="n">
        <f aca="false">G1924*Assumptions!$B$7</f>
        <v>-46170.93195</v>
      </c>
      <c r="O1924" s="71" t="n">
        <f aca="false">K1924*Assumptions!$B$7</f>
        <v>-91843.6204266084</v>
      </c>
      <c r="P1924" s="68" t="n">
        <f aca="false">P1923+G1924</f>
        <v>32942.273675</v>
      </c>
      <c r="Q1924" s="68" t="n">
        <f aca="false">MAX(Q1923,P1924)</f>
        <v>33676.570485</v>
      </c>
      <c r="R1924" s="68" t="n">
        <f aca="false">Q1924-P1924</f>
        <v>734.296810000014</v>
      </c>
      <c r="S1924" s="68" t="n">
        <f aca="false">S1923+K1924</f>
        <v>21700.1403926541</v>
      </c>
      <c r="T1924" s="68" t="n">
        <f aca="false">MAX(T1923,S1924)</f>
        <v>22879.1193573833</v>
      </c>
      <c r="U1924" s="68" t="n">
        <f aca="false">T1924-S1924</f>
        <v>1178.97896472924</v>
      </c>
      <c r="V1924" s="70" t="n">
        <f aca="false">V1923+F1924</f>
        <v>3.95540000000001</v>
      </c>
      <c r="W1924" s="70" t="n">
        <f aca="false">MAX(W1923,V1924)</f>
        <v>3.9929</v>
      </c>
      <c r="X1924" s="70" t="n">
        <f aca="false">W1924-V1924</f>
        <v>0.0374999999999988</v>
      </c>
      <c r="Y1924" s="70" t="n">
        <f aca="false">Y1923+M1924</f>
        <v>3.4596921615707</v>
      </c>
      <c r="Z1924" s="70" t="n">
        <f aca="false">MAX(Z1923,Y1924)</f>
        <v>3.5127080666161</v>
      </c>
      <c r="AA1924" s="70" t="n">
        <f aca="false">Z1924-Y1924</f>
        <v>0.0530159050453944</v>
      </c>
      <c r="AB1924" s="72" t="n">
        <f aca="false">AB1923*(1+F1924)</f>
        <v>41.2852638832728</v>
      </c>
      <c r="AC1924" s="73" t="n">
        <f aca="false">MAX(AC1923,AB1924)</f>
        <v>42.8722100020714</v>
      </c>
      <c r="AD1924" s="70" t="n">
        <f aca="false">1-AB1924/AC1924</f>
        <v>0.0370157292736222</v>
      </c>
      <c r="AE1924" s="73" t="n">
        <f aca="false">AE1923*(1+M1924)</f>
        <v>25.1697480336274</v>
      </c>
      <c r="AF1924" s="73" t="n">
        <f aca="false">MAX(AF1923,AE1924)</f>
        <v>26.6711420485925</v>
      </c>
      <c r="AG1924" s="70" t="n">
        <f aca="false">1-AE1924/AF1924</f>
        <v>0.0562928281147361</v>
      </c>
      <c r="AH1924" s="74" t="n">
        <f aca="false">IF(R1924&gt;0,AH1923+1,0)</f>
        <v>25</v>
      </c>
      <c r="AI1924" s="74" t="n">
        <f aca="false">IF(U1924&gt;0,AI1923+1,0)</f>
        <v>140</v>
      </c>
      <c r="AJ1924" s="74" t="n">
        <f aca="false">IF(G1924&gt;0,AJ1923+1,0)</f>
        <v>0</v>
      </c>
      <c r="AK1924" s="74" t="n">
        <f aca="false">IF(G1924&lt;=0,AK1923+1,0)</f>
        <v>6</v>
      </c>
      <c r="AL1924" s="74" t="n">
        <f aca="false">IF(K1924&gt;0,AL1923+1,0)</f>
        <v>0</v>
      </c>
      <c r="AM1924" s="74" t="n">
        <f aca="false">IF(K1924&lt;=0,AM1923+1,0)</f>
        <v>6</v>
      </c>
    </row>
    <row r="1925" customFormat="false" ht="15" hidden="false" customHeight="false" outlineLevel="0" collapsed="false">
      <c r="A1925" s="61" t="n">
        <v>1929</v>
      </c>
      <c r="B1925" s="62" t="n">
        <v>45147.6145833333</v>
      </c>
      <c r="C1925" s="63" t="n">
        <f aca="false">YEAR(B1925)</f>
        <v>2023</v>
      </c>
      <c r="D1925" s="32" t="s">
        <v>277</v>
      </c>
      <c r="E1925" s="64" t="n">
        <v>19573.6</v>
      </c>
      <c r="F1925" s="65" t="n">
        <v>-0.0034</v>
      </c>
      <c r="G1925" s="66" t="n">
        <v>-66.55024</v>
      </c>
      <c r="H1925" s="67" t="n">
        <f aca="false">E1925+IF(D1925="Long",1,-1)*G1925</f>
        <v>19507.04976</v>
      </c>
      <c r="I1925" s="68" t="n">
        <f aca="false">Assumptions!$B$58</f>
        <v>5.35750011455817</v>
      </c>
      <c r="J1925" s="68" t="n">
        <f aca="false">INDEX(Yearly!$D$5:$D$22,MATCH(C1925,Yearly!$A$5:$A$22,0))</f>
        <v>0.449580429193692</v>
      </c>
      <c r="K1925" s="68" t="n">
        <f aca="false">G1925-I1925-J1925</f>
        <v>-72.3573205437519</v>
      </c>
      <c r="L1925" s="69" t="n">
        <f aca="false">(I1925+J1925)/Assumptions!$B$8</f>
        <v>0.00025605597012877</v>
      </c>
      <c r="M1925" s="70" t="n">
        <f aca="false">F1925-L1925</f>
        <v>-0.00365605597012877</v>
      </c>
      <c r="N1925" s="71" t="n">
        <f aca="false">G1925*Assumptions!$B$7</f>
        <v>-523417.6376</v>
      </c>
      <c r="O1925" s="71" t="n">
        <f aca="false">K1925*Assumptions!$B$7</f>
        <v>-569090.326076608</v>
      </c>
      <c r="P1925" s="68" t="n">
        <f aca="false">P1924+G1925</f>
        <v>32875.723435</v>
      </c>
      <c r="Q1925" s="68" t="n">
        <f aca="false">MAX(Q1924,P1925)</f>
        <v>33676.570485</v>
      </c>
      <c r="R1925" s="68" t="n">
        <f aca="false">Q1925-P1925</f>
        <v>800.847050000011</v>
      </c>
      <c r="S1925" s="68" t="n">
        <f aca="false">S1924+K1925</f>
        <v>21627.7830721103</v>
      </c>
      <c r="T1925" s="68" t="n">
        <f aca="false">MAX(T1924,S1925)</f>
        <v>22879.1193573833</v>
      </c>
      <c r="U1925" s="68" t="n">
        <f aca="false">T1925-S1925</f>
        <v>1251.336285273</v>
      </c>
      <c r="V1925" s="70" t="n">
        <f aca="false">V1924+F1925</f>
        <v>3.95200000000001</v>
      </c>
      <c r="W1925" s="70" t="n">
        <f aca="false">MAX(W1924,V1925)</f>
        <v>3.9929</v>
      </c>
      <c r="X1925" s="70" t="n">
        <f aca="false">W1925-V1925</f>
        <v>0.0408999999999988</v>
      </c>
      <c r="Y1925" s="70" t="n">
        <f aca="false">Y1924+M1925</f>
        <v>3.45603610560057</v>
      </c>
      <c r="Z1925" s="70" t="n">
        <f aca="false">MAX(Z1924,Y1925)</f>
        <v>3.5127080666161</v>
      </c>
      <c r="AA1925" s="70" t="n">
        <f aca="false">Z1925-Y1925</f>
        <v>0.0566719610155233</v>
      </c>
      <c r="AB1925" s="72" t="n">
        <f aca="false">AB1924*(1+F1925)</f>
        <v>41.1448939860697</v>
      </c>
      <c r="AC1925" s="73" t="n">
        <f aca="false">MAX(AC1924,AB1925)</f>
        <v>42.8722100020714</v>
      </c>
      <c r="AD1925" s="70" t="n">
        <f aca="false">1-AB1925/AC1925</f>
        <v>0.0402898757940919</v>
      </c>
      <c r="AE1925" s="73" t="n">
        <f aca="false">AE1924*(1+M1925)</f>
        <v>25.0777260260624</v>
      </c>
      <c r="AF1925" s="73" t="n">
        <f aca="false">MAX(AF1924,AE1925)</f>
        <v>26.6711420485925</v>
      </c>
      <c r="AG1925" s="70" t="n">
        <f aca="false">1-AE1925/AF1925</f>
        <v>0.0597430743545605</v>
      </c>
      <c r="AH1925" s="74" t="n">
        <f aca="false">IF(R1925&gt;0,AH1924+1,0)</f>
        <v>26</v>
      </c>
      <c r="AI1925" s="74" t="n">
        <f aca="false">IF(U1925&gt;0,AI1924+1,0)</f>
        <v>141</v>
      </c>
      <c r="AJ1925" s="74" t="n">
        <f aca="false">IF(G1925&gt;0,AJ1924+1,0)</f>
        <v>0</v>
      </c>
      <c r="AK1925" s="74" t="n">
        <f aca="false">IF(G1925&lt;=0,AK1924+1,0)</f>
        <v>7</v>
      </c>
      <c r="AL1925" s="74" t="n">
        <f aca="false">IF(K1925&gt;0,AL1924+1,0)</f>
        <v>0</v>
      </c>
      <c r="AM1925" s="74" t="n">
        <f aca="false">IF(K1925&lt;=0,AM1924+1,0)</f>
        <v>7</v>
      </c>
    </row>
    <row r="1926" customFormat="false" ht="15" hidden="false" customHeight="false" outlineLevel="0" collapsed="false">
      <c r="A1926" s="61" t="n">
        <v>1930</v>
      </c>
      <c r="B1926" s="62" t="n">
        <v>45148.4479166667</v>
      </c>
      <c r="C1926" s="63" t="n">
        <f aca="false">YEAR(B1926)</f>
        <v>2023</v>
      </c>
      <c r="D1926" s="32" t="s">
        <v>276</v>
      </c>
      <c r="E1926" s="64" t="n">
        <v>19506.3</v>
      </c>
      <c r="F1926" s="65" t="n">
        <v>-0.0028</v>
      </c>
      <c r="G1926" s="66" t="n">
        <v>-54.61764</v>
      </c>
      <c r="H1926" s="67" t="n">
        <f aca="false">E1926+IF(D1926="Long",1,-1)*G1926</f>
        <v>19560.91764</v>
      </c>
      <c r="I1926" s="68" t="n">
        <f aca="false">Assumptions!$B$58</f>
        <v>5.35750011455817</v>
      </c>
      <c r="J1926" s="68" t="n">
        <f aca="false">INDEX(Yearly!$D$5:$D$22,MATCH(C1926,Yearly!$A$5:$A$22,0))</f>
        <v>0.449580429193692</v>
      </c>
      <c r="K1926" s="68" t="n">
        <f aca="false">G1926-I1926-J1926</f>
        <v>-60.4247205437519</v>
      </c>
      <c r="L1926" s="69" t="n">
        <f aca="false">(I1926+J1926)/Assumptions!$B$8</f>
        <v>0.00025605597012877</v>
      </c>
      <c r="M1926" s="70" t="n">
        <f aca="false">F1926-L1926</f>
        <v>-0.00305605597012877</v>
      </c>
      <c r="N1926" s="71" t="n">
        <f aca="false">G1926*Assumptions!$B$7</f>
        <v>-429567.7386</v>
      </c>
      <c r="O1926" s="71" t="n">
        <f aca="false">K1926*Assumptions!$B$7</f>
        <v>-475240.427076608</v>
      </c>
      <c r="P1926" s="68" t="n">
        <f aca="false">P1925+G1926</f>
        <v>32821.105795</v>
      </c>
      <c r="Q1926" s="68" t="n">
        <f aca="false">MAX(Q1925,P1926)</f>
        <v>33676.570485</v>
      </c>
      <c r="R1926" s="68" t="n">
        <f aca="false">Q1926-P1926</f>
        <v>855.464690000008</v>
      </c>
      <c r="S1926" s="68" t="n">
        <f aca="false">S1925+K1926</f>
        <v>21567.3583515666</v>
      </c>
      <c r="T1926" s="68" t="n">
        <f aca="false">MAX(T1925,S1926)</f>
        <v>22879.1193573833</v>
      </c>
      <c r="U1926" s="68" t="n">
        <f aca="false">T1926-S1926</f>
        <v>1311.76100581675</v>
      </c>
      <c r="V1926" s="70" t="n">
        <f aca="false">V1925+F1926</f>
        <v>3.94920000000001</v>
      </c>
      <c r="W1926" s="70" t="n">
        <f aca="false">MAX(W1925,V1926)</f>
        <v>3.9929</v>
      </c>
      <c r="X1926" s="70" t="n">
        <f aca="false">W1926-V1926</f>
        <v>0.043699999999999</v>
      </c>
      <c r="Y1926" s="70" t="n">
        <f aca="false">Y1925+M1926</f>
        <v>3.45298004963045</v>
      </c>
      <c r="Z1926" s="70" t="n">
        <f aca="false">MAX(Z1925,Y1926)</f>
        <v>3.5127080666161</v>
      </c>
      <c r="AA1926" s="70" t="n">
        <f aca="false">Z1926-Y1926</f>
        <v>0.0597280169856522</v>
      </c>
      <c r="AB1926" s="72" t="n">
        <f aca="false">AB1925*(1+F1926)</f>
        <v>41.0296882829087</v>
      </c>
      <c r="AC1926" s="73" t="n">
        <f aca="false">MAX(AC1925,AB1926)</f>
        <v>42.8722100020714</v>
      </c>
      <c r="AD1926" s="70" t="n">
        <f aca="false">1-AB1926/AC1926</f>
        <v>0.0429770641418684</v>
      </c>
      <c r="AE1926" s="73" t="n">
        <f aca="false">AE1925*(1+M1926)</f>
        <v>25.0010870917232</v>
      </c>
      <c r="AF1926" s="73" t="n">
        <f aca="false">MAX(AF1925,AE1926)</f>
        <v>26.6711420485925</v>
      </c>
      <c r="AG1926" s="70" t="n">
        <f aca="false">1-AE1926/AF1926</f>
        <v>0.0626165521456342</v>
      </c>
      <c r="AH1926" s="74" t="n">
        <f aca="false">IF(R1926&gt;0,AH1925+1,0)</f>
        <v>27</v>
      </c>
      <c r="AI1926" s="74" t="n">
        <f aca="false">IF(U1926&gt;0,AI1925+1,0)</f>
        <v>142</v>
      </c>
      <c r="AJ1926" s="74" t="n">
        <f aca="false">IF(G1926&gt;0,AJ1925+1,0)</f>
        <v>0</v>
      </c>
      <c r="AK1926" s="74" t="n">
        <f aca="false">IF(G1926&lt;=0,AK1925+1,0)</f>
        <v>8</v>
      </c>
      <c r="AL1926" s="74" t="n">
        <f aca="false">IF(K1926&gt;0,AL1925+1,0)</f>
        <v>0</v>
      </c>
      <c r="AM1926" s="74" t="n">
        <f aca="false">IF(K1926&lt;=0,AM1925+1,0)</f>
        <v>8</v>
      </c>
    </row>
    <row r="1927" customFormat="false" ht="15" hidden="false" customHeight="false" outlineLevel="0" collapsed="false">
      <c r="A1927" s="61" t="n">
        <v>1931</v>
      </c>
      <c r="B1927" s="62" t="n">
        <v>45148.5409722222</v>
      </c>
      <c r="C1927" s="63" t="n">
        <f aca="false">YEAR(B1927)</f>
        <v>2023</v>
      </c>
      <c r="D1927" s="32" t="s">
        <v>277</v>
      </c>
      <c r="E1927" s="64" t="n">
        <v>19560.95</v>
      </c>
      <c r="F1927" s="65" t="n">
        <v>-0.0009</v>
      </c>
      <c r="G1927" s="66" t="n">
        <v>-17.604855</v>
      </c>
      <c r="H1927" s="67" t="n">
        <f aca="false">E1927+IF(D1927="Long",1,-1)*G1927</f>
        <v>19543.345145</v>
      </c>
      <c r="I1927" s="68" t="n">
        <f aca="false">Assumptions!$B$58</f>
        <v>5.35750011455817</v>
      </c>
      <c r="J1927" s="68" t="n">
        <f aca="false">INDEX(Yearly!$D$5:$D$22,MATCH(C1927,Yearly!$A$5:$A$22,0))</f>
        <v>0.449580429193692</v>
      </c>
      <c r="K1927" s="68" t="n">
        <f aca="false">G1927-I1927-J1927</f>
        <v>-23.4119355437519</v>
      </c>
      <c r="L1927" s="69" t="n">
        <f aca="false">(I1927+J1927)/Assumptions!$B$8</f>
        <v>0.00025605597012877</v>
      </c>
      <c r="M1927" s="70" t="n">
        <f aca="false">F1927-L1927</f>
        <v>-0.00115605597012877</v>
      </c>
      <c r="N1927" s="71" t="n">
        <f aca="false">G1927*Assumptions!$B$7</f>
        <v>-138462.184575</v>
      </c>
      <c r="O1927" s="71" t="n">
        <f aca="false">K1927*Assumptions!$B$7</f>
        <v>-184134.873051608</v>
      </c>
      <c r="P1927" s="68" t="n">
        <f aca="false">P1926+G1927</f>
        <v>32803.50094</v>
      </c>
      <c r="Q1927" s="68" t="n">
        <f aca="false">MAX(Q1926,P1927)</f>
        <v>33676.570485</v>
      </c>
      <c r="R1927" s="68" t="n">
        <f aca="false">Q1927-P1927</f>
        <v>873.069545000006</v>
      </c>
      <c r="S1927" s="68" t="n">
        <f aca="false">S1926+K1927</f>
        <v>21543.9464160228</v>
      </c>
      <c r="T1927" s="68" t="n">
        <f aca="false">MAX(T1926,S1927)</f>
        <v>22879.1193573833</v>
      </c>
      <c r="U1927" s="68" t="n">
        <f aca="false">T1927-S1927</f>
        <v>1335.1729413605</v>
      </c>
      <c r="V1927" s="70" t="n">
        <f aca="false">V1926+F1927</f>
        <v>3.94830000000001</v>
      </c>
      <c r="W1927" s="70" t="n">
        <f aca="false">MAX(W1926,V1927)</f>
        <v>3.9929</v>
      </c>
      <c r="X1927" s="70" t="n">
        <f aca="false">W1927-V1927</f>
        <v>0.0445999999999991</v>
      </c>
      <c r="Y1927" s="70" t="n">
        <f aca="false">Y1926+M1927</f>
        <v>3.45182399366032</v>
      </c>
      <c r="Z1927" s="70" t="n">
        <f aca="false">MAX(Z1926,Y1927)</f>
        <v>3.5127080666161</v>
      </c>
      <c r="AA1927" s="70" t="n">
        <f aca="false">Z1927-Y1927</f>
        <v>0.0608840729557811</v>
      </c>
      <c r="AB1927" s="72" t="n">
        <f aca="false">AB1926*(1+F1927)</f>
        <v>40.9927615634541</v>
      </c>
      <c r="AC1927" s="73" t="n">
        <f aca="false">MAX(AC1926,AB1927)</f>
        <v>42.8722100020714</v>
      </c>
      <c r="AD1927" s="70" t="n">
        <f aca="false">1-AB1927/AC1927</f>
        <v>0.0438383847841408</v>
      </c>
      <c r="AE1927" s="73" t="n">
        <f aca="false">AE1926*(1+M1927)</f>
        <v>24.9721844357311</v>
      </c>
      <c r="AF1927" s="73" t="n">
        <f aca="false">MAX(AF1926,AE1927)</f>
        <v>26.6711420485925</v>
      </c>
      <c r="AG1927" s="70" t="n">
        <f aca="false">1-AE1927/AF1927</f>
        <v>0.0637002198768263</v>
      </c>
      <c r="AH1927" s="74" t="n">
        <f aca="false">IF(R1927&gt;0,AH1926+1,0)</f>
        <v>28</v>
      </c>
      <c r="AI1927" s="74" t="n">
        <f aca="false">IF(U1927&gt;0,AI1926+1,0)</f>
        <v>143</v>
      </c>
      <c r="AJ1927" s="74" t="n">
        <f aca="false">IF(G1927&gt;0,AJ1926+1,0)</f>
        <v>0</v>
      </c>
      <c r="AK1927" s="74" t="n">
        <f aca="false">IF(G1927&lt;=0,AK1926+1,0)</f>
        <v>9</v>
      </c>
      <c r="AL1927" s="74" t="n">
        <f aca="false">IF(K1927&gt;0,AL1926+1,0)</f>
        <v>0</v>
      </c>
      <c r="AM1927" s="74" t="n">
        <f aca="false">IF(K1927&lt;=0,AM1926+1,0)</f>
        <v>9</v>
      </c>
    </row>
    <row r="1928" customFormat="false" ht="15" hidden="false" customHeight="false" outlineLevel="0" collapsed="false">
      <c r="A1928" s="61" t="n">
        <v>1932</v>
      </c>
      <c r="B1928" s="62" t="n">
        <v>45148.59375</v>
      </c>
      <c r="C1928" s="63" t="n">
        <f aca="false">YEAR(B1928)</f>
        <v>2023</v>
      </c>
      <c r="D1928" s="32" t="s">
        <v>276</v>
      </c>
      <c r="E1928" s="64" t="n">
        <v>19543.55</v>
      </c>
      <c r="F1928" s="65" t="n">
        <v>0.0041</v>
      </c>
      <c r="G1928" s="66" t="n">
        <v>80.128555</v>
      </c>
      <c r="H1928" s="67" t="n">
        <f aca="false">E1928+IF(D1928="Long",1,-1)*G1928</f>
        <v>19463.421445</v>
      </c>
      <c r="I1928" s="68" t="n">
        <f aca="false">Assumptions!$B$58</f>
        <v>5.35750011455817</v>
      </c>
      <c r="J1928" s="68" t="n">
        <f aca="false">INDEX(Yearly!$D$5:$D$22,MATCH(C1928,Yearly!$A$5:$A$22,0))</f>
        <v>0.449580429193692</v>
      </c>
      <c r="K1928" s="68" t="n">
        <f aca="false">G1928-I1928-J1928</f>
        <v>74.3214744562482</v>
      </c>
      <c r="L1928" s="69" t="n">
        <f aca="false">(I1928+J1928)/Assumptions!$B$8</f>
        <v>0.00025605597012877</v>
      </c>
      <c r="M1928" s="70" t="n">
        <f aca="false">F1928-L1928</f>
        <v>0.00384394402987123</v>
      </c>
      <c r="N1928" s="71" t="n">
        <f aca="false">G1928*Assumptions!$B$7</f>
        <v>630211.085075</v>
      </c>
      <c r="O1928" s="71" t="n">
        <f aca="false">K1928*Assumptions!$B$7</f>
        <v>584538.396598392</v>
      </c>
      <c r="P1928" s="68" t="n">
        <f aca="false">P1927+G1928</f>
        <v>32883.629495</v>
      </c>
      <c r="Q1928" s="68" t="n">
        <f aca="false">MAX(Q1927,P1928)</f>
        <v>33676.570485</v>
      </c>
      <c r="R1928" s="68" t="n">
        <f aca="false">Q1928-P1928</f>
        <v>792.940990000003</v>
      </c>
      <c r="S1928" s="68" t="n">
        <f aca="false">S1927+K1928</f>
        <v>21618.267890479</v>
      </c>
      <c r="T1928" s="68" t="n">
        <f aca="false">MAX(T1927,S1928)</f>
        <v>22879.1193573833</v>
      </c>
      <c r="U1928" s="68" t="n">
        <f aca="false">T1928-S1928</f>
        <v>1260.85146690425</v>
      </c>
      <c r="V1928" s="70" t="n">
        <f aca="false">V1927+F1928</f>
        <v>3.95240000000001</v>
      </c>
      <c r="W1928" s="70" t="n">
        <f aca="false">MAX(W1927,V1928)</f>
        <v>3.9929</v>
      </c>
      <c r="X1928" s="70" t="n">
        <f aca="false">W1928-V1928</f>
        <v>0.0404999999999989</v>
      </c>
      <c r="Y1928" s="70" t="n">
        <f aca="false">Y1927+M1928</f>
        <v>3.45566793769019</v>
      </c>
      <c r="Z1928" s="70" t="n">
        <f aca="false">MAX(Z1927,Y1928)</f>
        <v>3.5127080666161</v>
      </c>
      <c r="AA1928" s="70" t="n">
        <f aca="false">Z1928-Y1928</f>
        <v>0.0570401289259097</v>
      </c>
      <c r="AB1928" s="72" t="n">
        <f aca="false">AB1927*(1+F1928)</f>
        <v>41.1608318858643</v>
      </c>
      <c r="AC1928" s="73" t="n">
        <f aca="false">MAX(AC1927,AB1928)</f>
        <v>42.8722100020714</v>
      </c>
      <c r="AD1928" s="70" t="n">
        <f aca="false">1-AB1928/AC1928</f>
        <v>0.0399181221617558</v>
      </c>
      <c r="AE1928" s="73" t="n">
        <f aca="false">AE1927*(1+M1928)</f>
        <v>25.0681761150057</v>
      </c>
      <c r="AF1928" s="73" t="n">
        <f aca="false">MAX(AF1927,AE1928)</f>
        <v>26.6711420485925</v>
      </c>
      <c r="AG1928" s="70" t="n">
        <f aca="false">1-AE1928/AF1928</f>
        <v>0.0601011359268521</v>
      </c>
      <c r="AH1928" s="74" t="n">
        <f aca="false">IF(R1928&gt;0,AH1927+1,0)</f>
        <v>29</v>
      </c>
      <c r="AI1928" s="74" t="n">
        <f aca="false">IF(U1928&gt;0,AI1927+1,0)</f>
        <v>144</v>
      </c>
      <c r="AJ1928" s="74" t="n">
        <f aca="false">IF(G1928&gt;0,AJ1927+1,0)</f>
        <v>1</v>
      </c>
      <c r="AK1928" s="74" t="n">
        <f aca="false">IF(G1928&lt;=0,AK1927+1,0)</f>
        <v>0</v>
      </c>
      <c r="AL1928" s="74" t="n">
        <f aca="false">IF(K1928&gt;0,AL1927+1,0)</f>
        <v>1</v>
      </c>
      <c r="AM1928" s="74" t="n">
        <f aca="false">IF(K1928&lt;=0,AM1927+1,0)</f>
        <v>0</v>
      </c>
    </row>
    <row r="1929" customFormat="false" ht="15" hidden="false" customHeight="false" outlineLevel="0" collapsed="false">
      <c r="A1929" s="61" t="n">
        <v>1933</v>
      </c>
      <c r="B1929" s="62" t="n">
        <v>45154.6354166667</v>
      </c>
      <c r="C1929" s="63" t="n">
        <f aca="false">YEAR(B1929)</f>
        <v>2023</v>
      </c>
      <c r="D1929" s="32" t="s">
        <v>277</v>
      </c>
      <c r="E1929" s="64" t="n">
        <v>19462.55</v>
      </c>
      <c r="F1929" s="65" t="n">
        <v>-0.0029</v>
      </c>
      <c r="G1929" s="66" t="n">
        <v>-56.441395</v>
      </c>
      <c r="H1929" s="67" t="n">
        <f aca="false">E1929+IF(D1929="Long",1,-1)*G1929</f>
        <v>19406.108605</v>
      </c>
      <c r="I1929" s="68" t="n">
        <f aca="false">Assumptions!$B$58</f>
        <v>5.35750011455817</v>
      </c>
      <c r="J1929" s="68" t="n">
        <f aca="false">INDEX(Yearly!$D$5:$D$22,MATCH(C1929,Yearly!$A$5:$A$22,0))</f>
        <v>0.449580429193692</v>
      </c>
      <c r="K1929" s="68" t="n">
        <f aca="false">G1929-I1929-J1929</f>
        <v>-62.2484755437519</v>
      </c>
      <c r="L1929" s="69" t="n">
        <f aca="false">(I1929+J1929)/Assumptions!$B$8</f>
        <v>0.00025605597012877</v>
      </c>
      <c r="M1929" s="70" t="n">
        <f aca="false">F1929-L1929</f>
        <v>-0.00315605597012877</v>
      </c>
      <c r="N1929" s="71" t="n">
        <f aca="false">G1929*Assumptions!$B$7</f>
        <v>-443911.571675</v>
      </c>
      <c r="O1929" s="71" t="n">
        <f aca="false">K1929*Assumptions!$B$7</f>
        <v>-489584.260151608</v>
      </c>
      <c r="P1929" s="68" t="n">
        <f aca="false">P1928+G1929</f>
        <v>32827.1881</v>
      </c>
      <c r="Q1929" s="68" t="n">
        <f aca="false">MAX(Q1928,P1929)</f>
        <v>33676.570485</v>
      </c>
      <c r="R1929" s="68" t="n">
        <f aca="false">Q1929-P1929</f>
        <v>849.382385000004</v>
      </c>
      <c r="S1929" s="68" t="n">
        <f aca="false">S1928+K1929</f>
        <v>21556.0194149353</v>
      </c>
      <c r="T1929" s="68" t="n">
        <f aca="false">MAX(T1928,S1929)</f>
        <v>22879.1193573833</v>
      </c>
      <c r="U1929" s="68" t="n">
        <f aca="false">T1929-S1929</f>
        <v>1323.099942448</v>
      </c>
      <c r="V1929" s="70" t="n">
        <f aca="false">V1928+F1929</f>
        <v>3.94950000000001</v>
      </c>
      <c r="W1929" s="70" t="n">
        <f aca="false">MAX(W1928,V1929)</f>
        <v>3.9929</v>
      </c>
      <c r="X1929" s="70" t="n">
        <f aca="false">W1929-V1929</f>
        <v>0.0433999999999988</v>
      </c>
      <c r="Y1929" s="70" t="n">
        <f aca="false">Y1928+M1929</f>
        <v>3.45251188172006</v>
      </c>
      <c r="Z1929" s="70" t="n">
        <f aca="false">MAX(Z1928,Y1929)</f>
        <v>3.5127080666161</v>
      </c>
      <c r="AA1929" s="70" t="n">
        <f aca="false">Z1929-Y1929</f>
        <v>0.0601961848960384</v>
      </c>
      <c r="AB1929" s="72" t="n">
        <f aca="false">AB1928*(1+F1929)</f>
        <v>41.0414654733952</v>
      </c>
      <c r="AC1929" s="73" t="n">
        <f aca="false">MAX(AC1928,AB1929)</f>
        <v>42.8722100020714</v>
      </c>
      <c r="AD1929" s="70" t="n">
        <f aca="false">1-AB1929/AC1929</f>
        <v>0.0427023596074867</v>
      </c>
      <c r="AE1929" s="73" t="n">
        <f aca="false">AE1928*(1+M1929)</f>
        <v>24.9890595481177</v>
      </c>
      <c r="AF1929" s="73" t="n">
        <f aca="false">MAX(AF1928,AE1929)</f>
        <v>26.6711420485925</v>
      </c>
      <c r="AG1929" s="70" t="n">
        <f aca="false">1-AE1929/AF1929</f>
        <v>0.0630675093481273</v>
      </c>
      <c r="AH1929" s="74" t="n">
        <f aca="false">IF(R1929&gt;0,AH1928+1,0)</f>
        <v>30</v>
      </c>
      <c r="AI1929" s="74" t="n">
        <f aca="false">IF(U1929&gt;0,AI1928+1,0)</f>
        <v>145</v>
      </c>
      <c r="AJ1929" s="74" t="n">
        <f aca="false">IF(G1929&gt;0,AJ1928+1,0)</f>
        <v>0</v>
      </c>
      <c r="AK1929" s="74" t="n">
        <f aca="false">IF(G1929&lt;=0,AK1928+1,0)</f>
        <v>1</v>
      </c>
      <c r="AL1929" s="74" t="n">
        <f aca="false">IF(K1929&gt;0,AL1928+1,0)</f>
        <v>0</v>
      </c>
      <c r="AM1929" s="74" t="n">
        <f aca="false">IF(K1929&lt;=0,AM1928+1,0)</f>
        <v>1</v>
      </c>
    </row>
    <row r="1930" customFormat="false" ht="15" hidden="false" customHeight="false" outlineLevel="0" collapsed="false">
      <c r="A1930" s="61" t="n">
        <v>1934</v>
      </c>
      <c r="B1930" s="62" t="n">
        <v>45155.4104166667</v>
      </c>
      <c r="C1930" s="63" t="n">
        <f aca="false">YEAR(B1930)</f>
        <v>2023</v>
      </c>
      <c r="D1930" s="32" t="s">
        <v>276</v>
      </c>
      <c r="E1930" s="64" t="n">
        <v>19406.25</v>
      </c>
      <c r="F1930" s="65" t="n">
        <v>0.0017</v>
      </c>
      <c r="G1930" s="66" t="n">
        <v>32.990625</v>
      </c>
      <c r="H1930" s="67" t="n">
        <f aca="false">E1930+IF(D1930="Long",1,-1)*G1930</f>
        <v>19373.259375</v>
      </c>
      <c r="I1930" s="68" t="n">
        <f aca="false">Assumptions!$B$58</f>
        <v>5.35750011455817</v>
      </c>
      <c r="J1930" s="68" t="n">
        <f aca="false">INDEX(Yearly!$D$5:$D$22,MATCH(C1930,Yearly!$A$5:$A$22,0))</f>
        <v>0.449580429193692</v>
      </c>
      <c r="K1930" s="68" t="n">
        <f aca="false">G1930-I1930-J1930</f>
        <v>27.1835444562481</v>
      </c>
      <c r="L1930" s="69" t="n">
        <f aca="false">(I1930+J1930)/Assumptions!$B$8</f>
        <v>0.00025605597012877</v>
      </c>
      <c r="M1930" s="70" t="n">
        <f aca="false">F1930-L1930</f>
        <v>0.00144394402987123</v>
      </c>
      <c r="N1930" s="71" t="n">
        <f aca="false">G1930*Assumptions!$B$7</f>
        <v>259471.265625</v>
      </c>
      <c r="O1930" s="71" t="n">
        <f aca="false">K1930*Assumptions!$B$7</f>
        <v>213798.577148392</v>
      </c>
      <c r="P1930" s="68" t="n">
        <f aca="false">P1929+G1930</f>
        <v>32860.178725</v>
      </c>
      <c r="Q1930" s="68" t="n">
        <f aca="false">MAX(Q1929,P1930)</f>
        <v>33676.570485</v>
      </c>
      <c r="R1930" s="68" t="n">
        <f aca="false">Q1930-P1930</f>
        <v>816.391760000006</v>
      </c>
      <c r="S1930" s="68" t="n">
        <f aca="false">S1929+K1930</f>
        <v>21583.2029593915</v>
      </c>
      <c r="T1930" s="68" t="n">
        <f aca="false">MAX(T1929,S1930)</f>
        <v>22879.1193573833</v>
      </c>
      <c r="U1930" s="68" t="n">
        <f aca="false">T1930-S1930</f>
        <v>1295.91639799175</v>
      </c>
      <c r="V1930" s="70" t="n">
        <f aca="false">V1929+F1930</f>
        <v>3.95120000000001</v>
      </c>
      <c r="W1930" s="70" t="n">
        <f aca="false">MAX(W1929,V1930)</f>
        <v>3.9929</v>
      </c>
      <c r="X1930" s="70" t="n">
        <f aca="false">W1930-V1930</f>
        <v>0.0416999999999987</v>
      </c>
      <c r="Y1930" s="70" t="n">
        <f aca="false">Y1929+M1930</f>
        <v>3.45395582574993</v>
      </c>
      <c r="Z1930" s="70" t="n">
        <f aca="false">MAX(Z1929,Y1930)</f>
        <v>3.5127080666161</v>
      </c>
      <c r="AA1930" s="70" t="n">
        <f aca="false">Z1930-Y1930</f>
        <v>0.0587522408661672</v>
      </c>
      <c r="AB1930" s="72" t="n">
        <f aca="false">AB1929*(1+F1930)</f>
        <v>41.1112359647</v>
      </c>
      <c r="AC1930" s="73" t="n">
        <f aca="false">MAX(AC1929,AB1930)</f>
        <v>42.8722100020714</v>
      </c>
      <c r="AD1930" s="70" t="n">
        <f aca="false">1-AB1930/AC1930</f>
        <v>0.0410749536188194</v>
      </c>
      <c r="AE1930" s="73" t="n">
        <f aca="false">AE1929*(1+M1930)</f>
        <v>25.0251423514643</v>
      </c>
      <c r="AF1930" s="73" t="n">
        <f aca="false">MAX(AF1929,AE1930)</f>
        <v>26.6711420485925</v>
      </c>
      <c r="AG1930" s="70" t="n">
        <f aca="false">1-AE1930/AF1930</f>
        <v>0.0617146312718582</v>
      </c>
      <c r="AH1930" s="74" t="n">
        <f aca="false">IF(R1930&gt;0,AH1929+1,0)</f>
        <v>31</v>
      </c>
      <c r="AI1930" s="74" t="n">
        <f aca="false">IF(U1930&gt;0,AI1929+1,0)</f>
        <v>146</v>
      </c>
      <c r="AJ1930" s="74" t="n">
        <f aca="false">IF(G1930&gt;0,AJ1929+1,0)</f>
        <v>1</v>
      </c>
      <c r="AK1930" s="74" t="n">
        <f aca="false">IF(G1930&lt;=0,AK1929+1,0)</f>
        <v>0</v>
      </c>
      <c r="AL1930" s="74" t="n">
        <f aca="false">IF(K1930&gt;0,AL1929+1,0)</f>
        <v>1</v>
      </c>
      <c r="AM1930" s="74" t="n">
        <f aca="false">IF(K1930&lt;=0,AM1929+1,0)</f>
        <v>0</v>
      </c>
    </row>
    <row r="1931" customFormat="false" ht="15" hidden="false" customHeight="false" outlineLevel="0" collapsed="false">
      <c r="A1931" s="61" t="n">
        <v>1935</v>
      </c>
      <c r="B1931" s="62" t="n">
        <v>45159.5104166667</v>
      </c>
      <c r="C1931" s="63" t="n">
        <f aca="false">YEAR(B1931)</f>
        <v>2023</v>
      </c>
      <c r="D1931" s="32" t="s">
        <v>277</v>
      </c>
      <c r="E1931" s="64" t="n">
        <v>19373.55</v>
      </c>
      <c r="F1931" s="65" t="n">
        <v>0.0008</v>
      </c>
      <c r="G1931" s="66" t="n">
        <v>15.49884</v>
      </c>
      <c r="H1931" s="67" t="n">
        <f aca="false">E1931+IF(D1931="Long",1,-1)*G1931</f>
        <v>19389.04884</v>
      </c>
      <c r="I1931" s="68" t="n">
        <f aca="false">Assumptions!$B$58</f>
        <v>5.35750011455817</v>
      </c>
      <c r="J1931" s="68" t="n">
        <f aca="false">INDEX(Yearly!$D$5:$D$22,MATCH(C1931,Yearly!$A$5:$A$22,0))</f>
        <v>0.449580429193692</v>
      </c>
      <c r="K1931" s="68" t="n">
        <f aca="false">G1931-I1931-J1931</f>
        <v>9.69175945624814</v>
      </c>
      <c r="L1931" s="69" t="n">
        <f aca="false">(I1931+J1931)/Assumptions!$B$8</f>
        <v>0.00025605597012877</v>
      </c>
      <c r="M1931" s="70" t="n">
        <f aca="false">F1931-L1931</f>
        <v>0.000543944029871231</v>
      </c>
      <c r="N1931" s="71" t="n">
        <f aca="false">G1931*Assumptions!$B$7</f>
        <v>121898.3766</v>
      </c>
      <c r="O1931" s="71" t="n">
        <f aca="false">K1931*Assumptions!$B$7</f>
        <v>76225.6881233916</v>
      </c>
      <c r="P1931" s="68" t="n">
        <f aca="false">P1930+G1931</f>
        <v>32875.677565</v>
      </c>
      <c r="Q1931" s="68" t="n">
        <f aca="false">MAX(Q1930,P1931)</f>
        <v>33676.570485</v>
      </c>
      <c r="R1931" s="68" t="n">
        <f aca="false">Q1931-P1931</f>
        <v>800.892920000006</v>
      </c>
      <c r="S1931" s="68" t="n">
        <f aca="false">S1930+K1931</f>
        <v>21592.8947188478</v>
      </c>
      <c r="T1931" s="68" t="n">
        <f aca="false">MAX(T1930,S1931)</f>
        <v>22879.1193573833</v>
      </c>
      <c r="U1931" s="68" t="n">
        <f aca="false">T1931-S1931</f>
        <v>1286.22463853551</v>
      </c>
      <c r="V1931" s="70" t="n">
        <f aca="false">V1930+F1931</f>
        <v>3.95200000000001</v>
      </c>
      <c r="W1931" s="70" t="n">
        <f aca="false">MAX(W1930,V1931)</f>
        <v>3.9929</v>
      </c>
      <c r="X1931" s="70" t="n">
        <f aca="false">W1931-V1931</f>
        <v>0.0408999999999988</v>
      </c>
      <c r="Y1931" s="70" t="n">
        <f aca="false">Y1930+M1931</f>
        <v>3.4544997697798</v>
      </c>
      <c r="Z1931" s="70" t="n">
        <f aca="false">MAX(Z1930,Y1931)</f>
        <v>3.5127080666161</v>
      </c>
      <c r="AA1931" s="70" t="n">
        <f aca="false">Z1931-Y1931</f>
        <v>0.058208296836296</v>
      </c>
      <c r="AB1931" s="72" t="n">
        <f aca="false">AB1930*(1+F1931)</f>
        <v>41.1441249534718</v>
      </c>
      <c r="AC1931" s="73" t="n">
        <f aca="false">MAX(AC1930,AB1931)</f>
        <v>42.8722100020714</v>
      </c>
      <c r="AD1931" s="70" t="n">
        <f aca="false">1-AB1931/AC1931</f>
        <v>0.0403078135817145</v>
      </c>
      <c r="AE1931" s="73" t="n">
        <f aca="false">AE1930*(1+M1931)</f>
        <v>25.038754628243</v>
      </c>
      <c r="AF1931" s="73" t="n">
        <f aca="false">MAX(AF1930,AE1931)</f>
        <v>26.6711420485925</v>
      </c>
      <c r="AG1931" s="70" t="n">
        <f aca="false">1-AE1931/AF1931</f>
        <v>0.0612042565472231</v>
      </c>
      <c r="AH1931" s="74" t="n">
        <f aca="false">IF(R1931&gt;0,AH1930+1,0)</f>
        <v>32</v>
      </c>
      <c r="AI1931" s="74" t="n">
        <f aca="false">IF(U1931&gt;0,AI1930+1,0)</f>
        <v>147</v>
      </c>
      <c r="AJ1931" s="74" t="n">
        <f aca="false">IF(G1931&gt;0,AJ1930+1,0)</f>
        <v>2</v>
      </c>
      <c r="AK1931" s="74" t="n">
        <f aca="false">IF(G1931&lt;=0,AK1930+1,0)</f>
        <v>0</v>
      </c>
      <c r="AL1931" s="74" t="n">
        <f aca="false">IF(K1931&gt;0,AL1930+1,0)</f>
        <v>2</v>
      </c>
      <c r="AM1931" s="74" t="n">
        <f aca="false">IF(K1931&lt;=0,AM1930+1,0)</f>
        <v>0</v>
      </c>
    </row>
    <row r="1932" customFormat="false" ht="15" hidden="false" customHeight="false" outlineLevel="0" collapsed="false">
      <c r="A1932" s="61" t="n">
        <v>1936</v>
      </c>
      <c r="B1932" s="62" t="n">
        <v>45161.4270833333</v>
      </c>
      <c r="C1932" s="63" t="n">
        <f aca="false">YEAR(B1932)</f>
        <v>2023</v>
      </c>
      <c r="D1932" s="32" t="s">
        <v>276</v>
      </c>
      <c r="E1932" s="64" t="n">
        <v>19388.2</v>
      </c>
      <c r="F1932" s="65" t="n">
        <v>-0.0021</v>
      </c>
      <c r="G1932" s="66" t="n">
        <v>-40.71522</v>
      </c>
      <c r="H1932" s="67" t="n">
        <f aca="false">E1932+IF(D1932="Long",1,-1)*G1932</f>
        <v>19428.91522</v>
      </c>
      <c r="I1932" s="68" t="n">
        <f aca="false">Assumptions!$B$58</f>
        <v>5.35750011455817</v>
      </c>
      <c r="J1932" s="68" t="n">
        <f aca="false">INDEX(Yearly!$D$5:$D$22,MATCH(C1932,Yearly!$A$5:$A$22,0))</f>
        <v>0.449580429193692</v>
      </c>
      <c r="K1932" s="68" t="n">
        <f aca="false">G1932-I1932-J1932</f>
        <v>-46.5223005437519</v>
      </c>
      <c r="L1932" s="69" t="n">
        <f aca="false">(I1932+J1932)/Assumptions!$B$8</f>
        <v>0.00025605597012877</v>
      </c>
      <c r="M1932" s="70" t="n">
        <f aca="false">F1932-L1932</f>
        <v>-0.00235605597012877</v>
      </c>
      <c r="N1932" s="71" t="n">
        <f aca="false">G1932*Assumptions!$B$7</f>
        <v>-320225.2053</v>
      </c>
      <c r="O1932" s="71" t="n">
        <f aca="false">K1932*Assumptions!$B$7</f>
        <v>-365897.893776608</v>
      </c>
      <c r="P1932" s="68" t="n">
        <f aca="false">P1931+G1932</f>
        <v>32834.962345</v>
      </c>
      <c r="Q1932" s="68" t="n">
        <f aca="false">MAX(Q1931,P1932)</f>
        <v>33676.570485</v>
      </c>
      <c r="R1932" s="68" t="n">
        <f aca="false">Q1932-P1932</f>
        <v>841.608140000004</v>
      </c>
      <c r="S1932" s="68" t="n">
        <f aca="false">S1931+K1932</f>
        <v>21546.372418304</v>
      </c>
      <c r="T1932" s="68" t="n">
        <f aca="false">MAX(T1931,S1932)</f>
        <v>22879.1193573833</v>
      </c>
      <c r="U1932" s="68" t="n">
        <f aca="false">T1932-S1932</f>
        <v>1332.74693907926</v>
      </c>
      <c r="V1932" s="70" t="n">
        <f aca="false">V1931+F1932</f>
        <v>3.94990000000001</v>
      </c>
      <c r="W1932" s="70" t="n">
        <f aca="false">MAX(W1931,V1932)</f>
        <v>3.9929</v>
      </c>
      <c r="X1932" s="70" t="n">
        <f aca="false">W1932-V1932</f>
        <v>0.0429999999999988</v>
      </c>
      <c r="Y1932" s="70" t="n">
        <f aca="false">Y1931+M1932</f>
        <v>3.45214371380967</v>
      </c>
      <c r="Z1932" s="70" t="n">
        <f aca="false">MAX(Z1931,Y1932)</f>
        <v>3.5127080666161</v>
      </c>
      <c r="AA1932" s="70" t="n">
        <f aca="false">Z1932-Y1932</f>
        <v>0.0605643528064248</v>
      </c>
      <c r="AB1932" s="72" t="n">
        <f aca="false">AB1931*(1+F1932)</f>
        <v>41.0577222910695</v>
      </c>
      <c r="AC1932" s="73" t="n">
        <f aca="false">MAX(AC1931,AB1932)</f>
        <v>42.8722100020714</v>
      </c>
      <c r="AD1932" s="70" t="n">
        <f aca="false">1-AB1932/AC1932</f>
        <v>0.042323167173193</v>
      </c>
      <c r="AE1932" s="73" t="n">
        <f aca="false">AE1931*(1+M1932)</f>
        <v>24.9797619209166</v>
      </c>
      <c r="AF1932" s="73" t="n">
        <f aca="false">MAX(AF1931,AE1932)</f>
        <v>26.6711420485925</v>
      </c>
      <c r="AG1932" s="70" t="n">
        <f aca="false">1-AE1932/AF1932</f>
        <v>0.0634161118633164</v>
      </c>
      <c r="AH1932" s="74" t="n">
        <f aca="false">IF(R1932&gt;0,AH1931+1,0)</f>
        <v>33</v>
      </c>
      <c r="AI1932" s="74" t="n">
        <f aca="false">IF(U1932&gt;0,AI1931+1,0)</f>
        <v>148</v>
      </c>
      <c r="AJ1932" s="74" t="n">
        <f aca="false">IF(G1932&gt;0,AJ1931+1,0)</f>
        <v>0</v>
      </c>
      <c r="AK1932" s="74" t="n">
        <f aca="false">IF(G1932&lt;=0,AK1931+1,0)</f>
        <v>1</v>
      </c>
      <c r="AL1932" s="74" t="n">
        <f aca="false">IF(K1932&gt;0,AL1931+1,0)</f>
        <v>0</v>
      </c>
      <c r="AM1932" s="74" t="n">
        <f aca="false">IF(K1932&lt;=0,AM1931+1,0)</f>
        <v>1</v>
      </c>
    </row>
    <row r="1933" customFormat="false" ht="15" hidden="false" customHeight="false" outlineLevel="0" collapsed="false">
      <c r="A1933" s="61" t="n">
        <v>1937</v>
      </c>
      <c r="B1933" s="62" t="n">
        <v>45161.4763888889</v>
      </c>
      <c r="C1933" s="63" t="n">
        <f aca="false">YEAR(B1933)</f>
        <v>2023</v>
      </c>
      <c r="D1933" s="32" t="s">
        <v>277</v>
      </c>
      <c r="E1933" s="64" t="n">
        <v>19428.8</v>
      </c>
      <c r="F1933" s="65" t="n">
        <v>-0.0005</v>
      </c>
      <c r="G1933" s="66" t="n">
        <v>-9.7144</v>
      </c>
      <c r="H1933" s="67" t="n">
        <f aca="false">E1933+IF(D1933="Long",1,-1)*G1933</f>
        <v>19419.0856</v>
      </c>
      <c r="I1933" s="68" t="n">
        <f aca="false">Assumptions!$B$58</f>
        <v>5.35750011455817</v>
      </c>
      <c r="J1933" s="68" t="n">
        <f aca="false">INDEX(Yearly!$D$5:$D$22,MATCH(C1933,Yearly!$A$5:$A$22,0))</f>
        <v>0.449580429193692</v>
      </c>
      <c r="K1933" s="68" t="n">
        <f aca="false">G1933-I1933-J1933</f>
        <v>-15.5214805437519</v>
      </c>
      <c r="L1933" s="69" t="n">
        <f aca="false">(I1933+J1933)/Assumptions!$B$8</f>
        <v>0.00025605597012877</v>
      </c>
      <c r="M1933" s="70" t="n">
        <f aca="false">F1933-L1933</f>
        <v>-0.00075605597012877</v>
      </c>
      <c r="N1933" s="71" t="n">
        <f aca="false">G1933*Assumptions!$B$7</f>
        <v>-76403.756</v>
      </c>
      <c r="O1933" s="71" t="n">
        <f aca="false">K1933*Assumptions!$B$7</f>
        <v>-122076.444476608</v>
      </c>
      <c r="P1933" s="68" t="n">
        <f aca="false">P1932+G1933</f>
        <v>32825.247945</v>
      </c>
      <c r="Q1933" s="68" t="n">
        <f aca="false">MAX(Q1932,P1933)</f>
        <v>33676.570485</v>
      </c>
      <c r="R1933" s="68" t="n">
        <f aca="false">Q1933-P1933</f>
        <v>851.322540000001</v>
      </c>
      <c r="S1933" s="68" t="n">
        <f aca="false">S1932+K1933</f>
        <v>21530.8509377603</v>
      </c>
      <c r="T1933" s="68" t="n">
        <f aca="false">MAX(T1932,S1933)</f>
        <v>22879.1193573833</v>
      </c>
      <c r="U1933" s="68" t="n">
        <f aca="false">T1933-S1933</f>
        <v>1348.26841962301</v>
      </c>
      <c r="V1933" s="70" t="n">
        <f aca="false">V1932+F1933</f>
        <v>3.94940000000001</v>
      </c>
      <c r="W1933" s="70" t="n">
        <f aca="false">MAX(W1932,V1933)</f>
        <v>3.9929</v>
      </c>
      <c r="X1933" s="70" t="n">
        <f aca="false">W1933-V1933</f>
        <v>0.043499999999999</v>
      </c>
      <c r="Y1933" s="70" t="n">
        <f aca="false">Y1932+M1933</f>
        <v>3.45138765783954</v>
      </c>
      <c r="Z1933" s="70" t="n">
        <f aca="false">MAX(Z1932,Y1933)</f>
        <v>3.5127080666161</v>
      </c>
      <c r="AA1933" s="70" t="n">
        <f aca="false">Z1933-Y1933</f>
        <v>0.0613204087765538</v>
      </c>
      <c r="AB1933" s="72" t="n">
        <f aca="false">AB1932*(1+F1933)</f>
        <v>41.0371934299239</v>
      </c>
      <c r="AC1933" s="73" t="n">
        <f aca="false">MAX(AC1932,AB1933)</f>
        <v>42.8722100020714</v>
      </c>
      <c r="AD1933" s="70" t="n">
        <f aca="false">1-AB1933/AC1933</f>
        <v>0.0428020055896063</v>
      </c>
      <c r="AE1933" s="73" t="n">
        <f aca="false">AE1932*(1+M1933)</f>
        <v>24.9608758227839</v>
      </c>
      <c r="AF1933" s="73" t="n">
        <f aca="false">MAX(AF1932,AE1933)</f>
        <v>26.6711420485925</v>
      </c>
      <c r="AG1933" s="70" t="n">
        <f aca="false">1-AE1933/AF1933</f>
        <v>0.0641242217034685</v>
      </c>
      <c r="AH1933" s="74" t="n">
        <f aca="false">IF(R1933&gt;0,AH1932+1,0)</f>
        <v>34</v>
      </c>
      <c r="AI1933" s="74" t="n">
        <f aca="false">IF(U1933&gt;0,AI1932+1,0)</f>
        <v>149</v>
      </c>
      <c r="AJ1933" s="74" t="n">
        <f aca="false">IF(G1933&gt;0,AJ1932+1,0)</f>
        <v>0</v>
      </c>
      <c r="AK1933" s="74" t="n">
        <f aca="false">IF(G1933&lt;=0,AK1932+1,0)</f>
        <v>2</v>
      </c>
      <c r="AL1933" s="74" t="n">
        <f aca="false">IF(K1933&gt;0,AL1932+1,0)</f>
        <v>0</v>
      </c>
      <c r="AM1933" s="74" t="n">
        <f aca="false">IF(K1933&lt;=0,AM1932+1,0)</f>
        <v>2</v>
      </c>
    </row>
    <row r="1934" customFormat="false" ht="15" hidden="false" customHeight="false" outlineLevel="0" collapsed="false">
      <c r="A1934" s="61" t="n">
        <v>1938</v>
      </c>
      <c r="B1934" s="62" t="n">
        <v>45162.5729166667</v>
      </c>
      <c r="C1934" s="63" t="n">
        <f aca="false">YEAR(B1934)</f>
        <v>2023</v>
      </c>
      <c r="D1934" s="32" t="s">
        <v>276</v>
      </c>
      <c r="E1934" s="64" t="n">
        <v>19419.2</v>
      </c>
      <c r="F1934" s="65" t="n">
        <v>0.0036</v>
      </c>
      <c r="G1934" s="66" t="n">
        <v>69.90912</v>
      </c>
      <c r="H1934" s="67" t="n">
        <f aca="false">E1934+IF(D1934="Long",1,-1)*G1934</f>
        <v>19349.29088</v>
      </c>
      <c r="I1934" s="68" t="n">
        <f aca="false">Assumptions!$B$58</f>
        <v>5.35750011455817</v>
      </c>
      <c r="J1934" s="68" t="n">
        <f aca="false">INDEX(Yearly!$D$5:$D$22,MATCH(C1934,Yearly!$A$5:$A$22,0))</f>
        <v>0.449580429193692</v>
      </c>
      <c r="K1934" s="68" t="n">
        <f aca="false">G1934-I1934-J1934</f>
        <v>64.1020394562482</v>
      </c>
      <c r="L1934" s="69" t="n">
        <f aca="false">(I1934+J1934)/Assumptions!$B$8</f>
        <v>0.00025605597012877</v>
      </c>
      <c r="M1934" s="70" t="n">
        <f aca="false">F1934-L1934</f>
        <v>0.00334394402987123</v>
      </c>
      <c r="N1934" s="71" t="n">
        <f aca="false">G1934*Assumptions!$B$7</f>
        <v>549835.2288</v>
      </c>
      <c r="O1934" s="71" t="n">
        <f aca="false">K1934*Assumptions!$B$7</f>
        <v>504162.540323392</v>
      </c>
      <c r="P1934" s="68" t="n">
        <f aca="false">P1933+G1934</f>
        <v>32895.157065</v>
      </c>
      <c r="Q1934" s="68" t="n">
        <f aca="false">MAX(Q1933,P1934)</f>
        <v>33676.570485</v>
      </c>
      <c r="R1934" s="68" t="n">
        <f aca="false">Q1934-P1934</f>
        <v>781.413420000004</v>
      </c>
      <c r="S1934" s="68" t="n">
        <f aca="false">S1933+K1934</f>
        <v>21594.9529772165</v>
      </c>
      <c r="T1934" s="68" t="n">
        <f aca="false">MAX(T1933,S1934)</f>
        <v>22879.1193573833</v>
      </c>
      <c r="U1934" s="68" t="n">
        <f aca="false">T1934-S1934</f>
        <v>1284.16638016676</v>
      </c>
      <c r="V1934" s="70" t="n">
        <f aca="false">V1933+F1934</f>
        <v>3.95300000000001</v>
      </c>
      <c r="W1934" s="70" t="n">
        <f aca="false">MAX(W1933,V1934)</f>
        <v>3.9929</v>
      </c>
      <c r="X1934" s="70" t="n">
        <f aca="false">W1934-V1934</f>
        <v>0.0398999999999989</v>
      </c>
      <c r="Y1934" s="70" t="n">
        <f aca="false">Y1933+M1934</f>
        <v>3.45473160186942</v>
      </c>
      <c r="Z1934" s="70" t="n">
        <f aca="false">MAX(Z1933,Y1934)</f>
        <v>3.5127080666161</v>
      </c>
      <c r="AA1934" s="70" t="n">
        <f aca="false">Z1934-Y1934</f>
        <v>0.0579764647466825</v>
      </c>
      <c r="AB1934" s="72" t="n">
        <f aca="false">AB1933*(1+F1934)</f>
        <v>41.1849273262717</v>
      </c>
      <c r="AC1934" s="73" t="n">
        <f aca="false">MAX(AC1933,AB1934)</f>
        <v>42.8722100020714</v>
      </c>
      <c r="AD1934" s="70" t="n">
        <f aca="false">1-AB1934/AC1934</f>
        <v>0.0393560928097289</v>
      </c>
      <c r="AE1934" s="73" t="n">
        <f aca="false">AE1933*(1+M1934)</f>
        <v>25.0443435944718</v>
      </c>
      <c r="AF1934" s="73" t="n">
        <f aca="false">MAX(AF1933,AE1934)</f>
        <v>26.6711420485925</v>
      </c>
      <c r="AG1934" s="70" t="n">
        <f aca="false">1-AE1934/AF1934</f>
        <v>0.0609947054819328</v>
      </c>
      <c r="AH1934" s="74" t="n">
        <f aca="false">IF(R1934&gt;0,AH1933+1,0)</f>
        <v>35</v>
      </c>
      <c r="AI1934" s="74" t="n">
        <f aca="false">IF(U1934&gt;0,AI1933+1,0)</f>
        <v>150</v>
      </c>
      <c r="AJ1934" s="74" t="n">
        <f aca="false">IF(G1934&gt;0,AJ1933+1,0)</f>
        <v>1</v>
      </c>
      <c r="AK1934" s="74" t="n">
        <f aca="false">IF(G1934&lt;=0,AK1933+1,0)</f>
        <v>0</v>
      </c>
      <c r="AL1934" s="74" t="n">
        <f aca="false">IF(K1934&gt;0,AL1933+1,0)</f>
        <v>1</v>
      </c>
      <c r="AM1934" s="74" t="n">
        <f aca="false">IF(K1934&lt;=0,AM1933+1,0)</f>
        <v>0</v>
      </c>
    </row>
    <row r="1935" customFormat="false" ht="15" hidden="false" customHeight="false" outlineLevel="0" collapsed="false">
      <c r="A1935" s="61" t="n">
        <v>1939</v>
      </c>
      <c r="B1935" s="62" t="n">
        <v>45167.40625</v>
      </c>
      <c r="C1935" s="63" t="n">
        <f aca="false">YEAR(B1935)</f>
        <v>2023</v>
      </c>
      <c r="D1935" s="32" t="s">
        <v>277</v>
      </c>
      <c r="E1935" s="64" t="n">
        <v>19348.4</v>
      </c>
      <c r="F1935" s="65" t="n">
        <v>-0.0011</v>
      </c>
      <c r="G1935" s="66" t="n">
        <v>-21.28324</v>
      </c>
      <c r="H1935" s="67" t="n">
        <f aca="false">E1935+IF(D1935="Long",1,-1)*G1935</f>
        <v>19327.11676</v>
      </c>
      <c r="I1935" s="68" t="n">
        <f aca="false">Assumptions!$B$58</f>
        <v>5.35750011455817</v>
      </c>
      <c r="J1935" s="68" t="n">
        <f aca="false">INDEX(Yearly!$D$5:$D$22,MATCH(C1935,Yearly!$A$5:$A$22,0))</f>
        <v>0.449580429193692</v>
      </c>
      <c r="K1935" s="68" t="n">
        <f aca="false">G1935-I1935-J1935</f>
        <v>-27.0903205437519</v>
      </c>
      <c r="L1935" s="69" t="n">
        <f aca="false">(I1935+J1935)/Assumptions!$B$8</f>
        <v>0.00025605597012877</v>
      </c>
      <c r="M1935" s="70" t="n">
        <f aca="false">F1935-L1935</f>
        <v>-0.00135605597012877</v>
      </c>
      <c r="N1935" s="71" t="n">
        <f aca="false">G1935*Assumptions!$B$7</f>
        <v>-167392.6826</v>
      </c>
      <c r="O1935" s="71" t="n">
        <f aca="false">K1935*Assumptions!$B$7</f>
        <v>-213065.371076608</v>
      </c>
      <c r="P1935" s="68" t="n">
        <f aca="false">P1934+G1935</f>
        <v>32873.873825</v>
      </c>
      <c r="Q1935" s="68" t="n">
        <f aca="false">MAX(Q1934,P1935)</f>
        <v>33676.570485</v>
      </c>
      <c r="R1935" s="68" t="n">
        <f aca="false">Q1935-P1935</f>
        <v>802.696660000001</v>
      </c>
      <c r="S1935" s="68" t="n">
        <f aca="false">S1934+K1935</f>
        <v>21567.8626566728</v>
      </c>
      <c r="T1935" s="68" t="n">
        <f aca="false">MAX(T1934,S1935)</f>
        <v>22879.1193573833</v>
      </c>
      <c r="U1935" s="68" t="n">
        <f aca="false">T1935-S1935</f>
        <v>1311.25670071052</v>
      </c>
      <c r="V1935" s="70" t="n">
        <f aca="false">V1934+F1935</f>
        <v>3.95190000000001</v>
      </c>
      <c r="W1935" s="70" t="n">
        <f aca="false">MAX(W1934,V1935)</f>
        <v>3.9929</v>
      </c>
      <c r="X1935" s="70" t="n">
        <f aca="false">W1935-V1935</f>
        <v>0.040999999999999</v>
      </c>
      <c r="Y1935" s="70" t="n">
        <f aca="false">Y1934+M1935</f>
        <v>3.45337554589929</v>
      </c>
      <c r="Z1935" s="70" t="n">
        <f aca="false">MAX(Z1934,Y1935)</f>
        <v>3.5127080666161</v>
      </c>
      <c r="AA1935" s="70" t="n">
        <f aca="false">Z1935-Y1935</f>
        <v>0.0593325207168114</v>
      </c>
      <c r="AB1935" s="72" t="n">
        <f aca="false">AB1934*(1+F1935)</f>
        <v>41.1396239062128</v>
      </c>
      <c r="AC1935" s="73" t="n">
        <f aca="false">MAX(AC1934,AB1935)</f>
        <v>42.8722100020714</v>
      </c>
      <c r="AD1935" s="70" t="n">
        <f aca="false">1-AB1935/AC1935</f>
        <v>0.0404128011076382</v>
      </c>
      <c r="AE1935" s="73" t="n">
        <f aca="false">AE1934*(1+M1935)</f>
        <v>25.0103820628226</v>
      </c>
      <c r="AF1935" s="73" t="n">
        <f aca="false">MAX(AF1934,AE1935)</f>
        <v>26.6711420485925</v>
      </c>
      <c r="AG1935" s="70" t="n">
        <f aca="false">1-AE1935/AF1935</f>
        <v>0.0622680492175465</v>
      </c>
      <c r="AH1935" s="74" t="n">
        <f aca="false">IF(R1935&gt;0,AH1934+1,0)</f>
        <v>36</v>
      </c>
      <c r="AI1935" s="74" t="n">
        <f aca="false">IF(U1935&gt;0,AI1934+1,0)</f>
        <v>151</v>
      </c>
      <c r="AJ1935" s="74" t="n">
        <f aca="false">IF(G1935&gt;0,AJ1934+1,0)</f>
        <v>0</v>
      </c>
      <c r="AK1935" s="74" t="n">
        <f aca="false">IF(G1935&lt;=0,AK1934+1,0)</f>
        <v>1</v>
      </c>
      <c r="AL1935" s="74" t="n">
        <f aca="false">IF(K1935&gt;0,AL1934+1,0)</f>
        <v>0</v>
      </c>
      <c r="AM1935" s="74" t="n">
        <f aca="false">IF(K1935&lt;=0,AM1934+1,0)</f>
        <v>1</v>
      </c>
    </row>
    <row r="1936" customFormat="false" ht="15" hidden="false" customHeight="false" outlineLevel="0" collapsed="false">
      <c r="A1936" s="61" t="n">
        <v>1940</v>
      </c>
      <c r="B1936" s="62" t="n">
        <v>45167.4388888889</v>
      </c>
      <c r="C1936" s="63" t="n">
        <f aca="false">YEAR(B1936)</f>
        <v>2023</v>
      </c>
      <c r="D1936" s="32" t="s">
        <v>276</v>
      </c>
      <c r="E1936" s="64" t="n">
        <v>19326.3</v>
      </c>
      <c r="F1936" s="65" t="n">
        <v>-0.0016</v>
      </c>
      <c r="G1936" s="66" t="n">
        <v>-30.92208</v>
      </c>
      <c r="H1936" s="67" t="n">
        <f aca="false">E1936+IF(D1936="Long",1,-1)*G1936</f>
        <v>19357.22208</v>
      </c>
      <c r="I1936" s="68" t="n">
        <f aca="false">Assumptions!$B$58</f>
        <v>5.35750011455817</v>
      </c>
      <c r="J1936" s="68" t="n">
        <f aca="false">INDEX(Yearly!$D$5:$D$22,MATCH(C1936,Yearly!$A$5:$A$22,0))</f>
        <v>0.449580429193692</v>
      </c>
      <c r="K1936" s="68" t="n">
        <f aca="false">G1936-I1936-J1936</f>
        <v>-36.7291605437519</v>
      </c>
      <c r="L1936" s="69" t="n">
        <f aca="false">(I1936+J1936)/Assumptions!$B$8</f>
        <v>0.00025605597012877</v>
      </c>
      <c r="M1936" s="70" t="n">
        <f aca="false">F1936-L1936</f>
        <v>-0.00185605597012877</v>
      </c>
      <c r="N1936" s="71" t="n">
        <f aca="false">G1936*Assumptions!$B$7</f>
        <v>-243202.1592</v>
      </c>
      <c r="O1936" s="71" t="n">
        <f aca="false">K1936*Assumptions!$B$7</f>
        <v>-288874.847676608</v>
      </c>
      <c r="P1936" s="68" t="n">
        <f aca="false">P1935+G1936</f>
        <v>32842.951745</v>
      </c>
      <c r="Q1936" s="68" t="n">
        <f aca="false">MAX(Q1935,P1936)</f>
        <v>33676.570485</v>
      </c>
      <c r="R1936" s="68" t="n">
        <f aca="false">Q1936-P1936</f>
        <v>833.618739999998</v>
      </c>
      <c r="S1936" s="68" t="n">
        <f aca="false">S1935+K1936</f>
        <v>21531.133496129</v>
      </c>
      <c r="T1936" s="68" t="n">
        <f aca="false">MAX(T1935,S1936)</f>
        <v>22879.1193573833</v>
      </c>
      <c r="U1936" s="68" t="n">
        <f aca="false">T1936-S1936</f>
        <v>1347.98586125427</v>
      </c>
      <c r="V1936" s="70" t="n">
        <f aca="false">V1935+F1936</f>
        <v>3.95030000000001</v>
      </c>
      <c r="W1936" s="70" t="n">
        <f aca="false">MAX(W1935,V1936)</f>
        <v>3.9929</v>
      </c>
      <c r="X1936" s="70" t="n">
        <f aca="false">W1936-V1936</f>
        <v>0.0425999999999989</v>
      </c>
      <c r="Y1936" s="70" t="n">
        <f aca="false">Y1935+M1936</f>
        <v>3.45151948992916</v>
      </c>
      <c r="Z1936" s="70" t="n">
        <f aca="false">MAX(Z1935,Y1936)</f>
        <v>3.5127080666161</v>
      </c>
      <c r="AA1936" s="70" t="n">
        <f aca="false">Z1936-Y1936</f>
        <v>0.06118857668694</v>
      </c>
      <c r="AB1936" s="72" t="n">
        <f aca="false">AB1935*(1+F1936)</f>
        <v>41.0738005079628</v>
      </c>
      <c r="AC1936" s="73" t="n">
        <f aca="false">MAX(AC1935,AB1936)</f>
        <v>42.8722100020714</v>
      </c>
      <c r="AD1936" s="70" t="n">
        <f aca="false">1-AB1936/AC1936</f>
        <v>0.0419481406258659</v>
      </c>
      <c r="AE1936" s="73" t="n">
        <f aca="false">AE1935*(1+M1936)</f>
        <v>24.9639613938797</v>
      </c>
      <c r="AF1936" s="73" t="n">
        <f aca="false">MAX(AF1935,AE1936)</f>
        <v>26.6711420485925</v>
      </c>
      <c r="AG1936" s="70" t="n">
        <f aca="false">1-AE1936/AF1936</f>
        <v>0.0640085322031766</v>
      </c>
      <c r="AH1936" s="74" t="n">
        <f aca="false">IF(R1936&gt;0,AH1935+1,0)</f>
        <v>37</v>
      </c>
      <c r="AI1936" s="74" t="n">
        <f aca="false">IF(U1936&gt;0,AI1935+1,0)</f>
        <v>152</v>
      </c>
      <c r="AJ1936" s="74" t="n">
        <f aca="false">IF(G1936&gt;0,AJ1935+1,0)</f>
        <v>0</v>
      </c>
      <c r="AK1936" s="74" t="n">
        <f aca="false">IF(G1936&lt;=0,AK1935+1,0)</f>
        <v>2</v>
      </c>
      <c r="AL1936" s="74" t="n">
        <f aca="false">IF(K1936&gt;0,AL1935+1,0)</f>
        <v>0</v>
      </c>
      <c r="AM1936" s="74" t="n">
        <f aca="false">IF(K1936&lt;=0,AM1935+1,0)</f>
        <v>2</v>
      </c>
    </row>
    <row r="1937" customFormat="false" ht="15" hidden="false" customHeight="false" outlineLevel="0" collapsed="false">
      <c r="A1937" s="61" t="n">
        <v>1941</v>
      </c>
      <c r="B1937" s="62" t="n">
        <v>45167.5729166667</v>
      </c>
      <c r="C1937" s="63" t="n">
        <f aca="false">YEAR(B1937)</f>
        <v>2023</v>
      </c>
      <c r="D1937" s="32" t="s">
        <v>277</v>
      </c>
      <c r="E1937" s="64" t="n">
        <v>19357.85</v>
      </c>
      <c r="F1937" s="65" t="n">
        <v>-0.0021</v>
      </c>
      <c r="G1937" s="66" t="n">
        <v>-40.651485</v>
      </c>
      <c r="H1937" s="67" t="n">
        <f aca="false">E1937+IF(D1937="Long",1,-1)*G1937</f>
        <v>19317.198515</v>
      </c>
      <c r="I1937" s="68" t="n">
        <f aca="false">Assumptions!$B$58</f>
        <v>5.35750011455817</v>
      </c>
      <c r="J1937" s="68" t="n">
        <f aca="false">INDEX(Yearly!$D$5:$D$22,MATCH(C1937,Yearly!$A$5:$A$22,0))</f>
        <v>0.449580429193692</v>
      </c>
      <c r="K1937" s="68" t="n">
        <f aca="false">G1937-I1937-J1937</f>
        <v>-46.4585655437519</v>
      </c>
      <c r="L1937" s="69" t="n">
        <f aca="false">(I1937+J1937)/Assumptions!$B$8</f>
        <v>0.00025605597012877</v>
      </c>
      <c r="M1937" s="70" t="n">
        <f aca="false">F1937-L1937</f>
        <v>-0.00235605597012877</v>
      </c>
      <c r="N1937" s="71" t="n">
        <f aca="false">G1937*Assumptions!$B$7</f>
        <v>-319723.929525</v>
      </c>
      <c r="O1937" s="71" t="n">
        <f aca="false">K1937*Assumptions!$B$7</f>
        <v>-365396.618001608</v>
      </c>
      <c r="P1937" s="68" t="n">
        <f aca="false">P1936+G1937</f>
        <v>32802.30026</v>
      </c>
      <c r="Q1937" s="68" t="n">
        <f aca="false">MAX(Q1936,P1937)</f>
        <v>33676.570485</v>
      </c>
      <c r="R1937" s="68" t="n">
        <f aca="false">Q1937-P1937</f>
        <v>874.270225</v>
      </c>
      <c r="S1937" s="68" t="n">
        <f aca="false">S1936+K1937</f>
        <v>21484.6749305853</v>
      </c>
      <c r="T1937" s="68" t="n">
        <f aca="false">MAX(T1936,S1937)</f>
        <v>22879.1193573833</v>
      </c>
      <c r="U1937" s="68" t="n">
        <f aca="false">T1937-S1937</f>
        <v>1394.44442679802</v>
      </c>
      <c r="V1937" s="70" t="n">
        <f aca="false">V1936+F1937</f>
        <v>3.94820000000001</v>
      </c>
      <c r="W1937" s="70" t="n">
        <f aca="false">MAX(W1936,V1937)</f>
        <v>3.9929</v>
      </c>
      <c r="X1937" s="70" t="n">
        <f aca="false">W1937-V1937</f>
        <v>0.0446999999999989</v>
      </c>
      <c r="Y1937" s="70" t="n">
        <f aca="false">Y1936+M1937</f>
        <v>3.44916343395903</v>
      </c>
      <c r="Z1937" s="70" t="n">
        <f aca="false">MAX(Z1936,Y1937)</f>
        <v>3.5127080666161</v>
      </c>
      <c r="AA1937" s="70" t="n">
        <f aca="false">Z1937-Y1937</f>
        <v>0.0635446326570688</v>
      </c>
      <c r="AB1937" s="72" t="n">
        <f aca="false">AB1936*(1+F1937)</f>
        <v>40.9875455268961</v>
      </c>
      <c r="AC1937" s="73" t="n">
        <f aca="false">MAX(AC1936,AB1937)</f>
        <v>42.8722100020714</v>
      </c>
      <c r="AD1937" s="70" t="n">
        <f aca="false">1-AB1937/AC1937</f>
        <v>0.0439600495305517</v>
      </c>
      <c r="AE1937" s="73" t="n">
        <f aca="false">AE1936*(1+M1937)</f>
        <v>24.9051449035996</v>
      </c>
      <c r="AF1937" s="73" t="n">
        <f aca="false">MAX(AF1936,AE1937)</f>
        <v>26.6711420485925</v>
      </c>
      <c r="AG1937" s="70" t="n">
        <f aca="false">1-AE1937/AF1937</f>
        <v>0.066213780488869</v>
      </c>
      <c r="AH1937" s="74" t="n">
        <f aca="false">IF(R1937&gt;0,AH1936+1,0)</f>
        <v>38</v>
      </c>
      <c r="AI1937" s="74" t="n">
        <f aca="false">IF(U1937&gt;0,AI1936+1,0)</f>
        <v>153</v>
      </c>
      <c r="AJ1937" s="74" t="n">
        <f aca="false">IF(G1937&gt;0,AJ1936+1,0)</f>
        <v>0</v>
      </c>
      <c r="AK1937" s="74" t="n">
        <f aca="false">IF(G1937&lt;=0,AK1936+1,0)</f>
        <v>3</v>
      </c>
      <c r="AL1937" s="74" t="n">
        <f aca="false">IF(K1937&gt;0,AL1936+1,0)</f>
        <v>0</v>
      </c>
      <c r="AM1937" s="74" t="n">
        <f aca="false">IF(K1937&lt;=0,AM1936+1,0)</f>
        <v>3</v>
      </c>
    </row>
    <row r="1938" customFormat="false" ht="15" hidden="false" customHeight="false" outlineLevel="0" collapsed="false">
      <c r="A1938" s="61" t="n">
        <v>1942</v>
      </c>
      <c r="B1938" s="62" t="n">
        <v>45167.6013888889</v>
      </c>
      <c r="C1938" s="63" t="n">
        <f aca="false">YEAR(B1938)</f>
        <v>2023</v>
      </c>
      <c r="D1938" s="32" t="s">
        <v>276</v>
      </c>
      <c r="E1938" s="64" t="n">
        <v>19316.55</v>
      </c>
      <c r="F1938" s="65" t="n">
        <v>-0.0056</v>
      </c>
      <c r="G1938" s="66" t="n">
        <v>-108.17268</v>
      </c>
      <c r="H1938" s="67" t="n">
        <f aca="false">E1938+IF(D1938="Long",1,-1)*G1938</f>
        <v>19424.72268</v>
      </c>
      <c r="I1938" s="68" t="n">
        <f aca="false">Assumptions!$B$58</f>
        <v>5.35750011455817</v>
      </c>
      <c r="J1938" s="68" t="n">
        <f aca="false">INDEX(Yearly!$D$5:$D$22,MATCH(C1938,Yearly!$A$5:$A$22,0))</f>
        <v>0.449580429193692</v>
      </c>
      <c r="K1938" s="68" t="n">
        <f aca="false">G1938-I1938-J1938</f>
        <v>-113.979760543752</v>
      </c>
      <c r="L1938" s="69" t="n">
        <f aca="false">(I1938+J1938)/Assumptions!$B$8</f>
        <v>0.00025605597012877</v>
      </c>
      <c r="M1938" s="70" t="n">
        <f aca="false">F1938-L1938</f>
        <v>-0.00585605597012877</v>
      </c>
      <c r="N1938" s="71" t="n">
        <f aca="false">G1938*Assumptions!$B$7</f>
        <v>-850778.1282</v>
      </c>
      <c r="O1938" s="71" t="n">
        <f aca="false">K1938*Assumptions!$B$7</f>
        <v>-896450.816676608</v>
      </c>
      <c r="P1938" s="68" t="n">
        <f aca="false">P1937+G1938</f>
        <v>32694.12758</v>
      </c>
      <c r="Q1938" s="68" t="n">
        <f aca="false">MAX(Q1937,P1938)</f>
        <v>33676.570485</v>
      </c>
      <c r="R1938" s="68" t="n">
        <f aca="false">Q1938-P1938</f>
        <v>982.442905</v>
      </c>
      <c r="S1938" s="68" t="n">
        <f aca="false">S1937+K1938</f>
        <v>21370.6951700415</v>
      </c>
      <c r="T1938" s="68" t="n">
        <f aca="false">MAX(T1937,S1938)</f>
        <v>22879.1193573833</v>
      </c>
      <c r="U1938" s="68" t="n">
        <f aca="false">T1938-S1938</f>
        <v>1508.42418734177</v>
      </c>
      <c r="V1938" s="70" t="n">
        <f aca="false">V1937+F1938</f>
        <v>3.94260000000001</v>
      </c>
      <c r="W1938" s="70" t="n">
        <f aca="false">MAX(W1937,V1938)</f>
        <v>3.9929</v>
      </c>
      <c r="X1938" s="70" t="n">
        <f aca="false">W1938-V1938</f>
        <v>0.0502999999999987</v>
      </c>
      <c r="Y1938" s="70" t="n">
        <f aca="false">Y1937+M1938</f>
        <v>3.4433073779889</v>
      </c>
      <c r="Z1938" s="70" t="n">
        <f aca="false">MAX(Z1937,Y1938)</f>
        <v>3.5127080666161</v>
      </c>
      <c r="AA1938" s="70" t="n">
        <f aca="false">Z1938-Y1938</f>
        <v>0.0694006886271974</v>
      </c>
      <c r="AB1938" s="72" t="n">
        <f aca="false">AB1937*(1+F1938)</f>
        <v>40.7580152719455</v>
      </c>
      <c r="AC1938" s="73" t="n">
        <f aca="false">MAX(AC1937,AB1938)</f>
        <v>42.8722100020714</v>
      </c>
      <c r="AD1938" s="70" t="n">
        <f aca="false">1-AB1938/AC1938</f>
        <v>0.0493138732531806</v>
      </c>
      <c r="AE1938" s="73" t="n">
        <f aca="false">AE1937*(1+M1938)</f>
        <v>24.7592989810999</v>
      </c>
      <c r="AF1938" s="73" t="n">
        <f aca="false">MAX(AF1937,AE1938)</f>
        <v>26.6711420485925</v>
      </c>
      <c r="AG1938" s="70" t="n">
        <f aca="false">1-AE1938/AF1938</f>
        <v>0.071682084854461</v>
      </c>
      <c r="AH1938" s="74" t="n">
        <f aca="false">IF(R1938&gt;0,AH1937+1,0)</f>
        <v>39</v>
      </c>
      <c r="AI1938" s="74" t="n">
        <f aca="false">IF(U1938&gt;0,AI1937+1,0)</f>
        <v>154</v>
      </c>
      <c r="AJ1938" s="74" t="n">
        <f aca="false">IF(G1938&gt;0,AJ1937+1,0)</f>
        <v>0</v>
      </c>
      <c r="AK1938" s="74" t="n">
        <f aca="false">IF(G1938&lt;=0,AK1937+1,0)</f>
        <v>4</v>
      </c>
      <c r="AL1938" s="74" t="n">
        <f aca="false">IF(K1938&gt;0,AL1937+1,0)</f>
        <v>0</v>
      </c>
      <c r="AM1938" s="74" t="n">
        <f aca="false">IF(K1938&lt;=0,AM1937+1,0)</f>
        <v>4</v>
      </c>
    </row>
    <row r="1939" customFormat="false" ht="15" hidden="false" customHeight="false" outlineLevel="0" collapsed="false">
      <c r="A1939" s="61" t="n">
        <v>1943</v>
      </c>
      <c r="B1939" s="62" t="n">
        <v>45168.3868055556</v>
      </c>
      <c r="C1939" s="63" t="n">
        <f aca="false">YEAR(B1939)</f>
        <v>2023</v>
      </c>
      <c r="D1939" s="32" t="s">
        <v>277</v>
      </c>
      <c r="E1939" s="64" t="n">
        <v>19425.2</v>
      </c>
      <c r="F1939" s="65" t="n">
        <v>-0.0041</v>
      </c>
      <c r="G1939" s="66" t="n">
        <v>-79.64332</v>
      </c>
      <c r="H1939" s="67" t="n">
        <f aca="false">E1939+IF(D1939="Long",1,-1)*G1939</f>
        <v>19345.55668</v>
      </c>
      <c r="I1939" s="68" t="n">
        <f aca="false">Assumptions!$B$58</f>
        <v>5.35750011455817</v>
      </c>
      <c r="J1939" s="68" t="n">
        <f aca="false">INDEX(Yearly!$D$5:$D$22,MATCH(C1939,Yearly!$A$5:$A$22,0))</f>
        <v>0.449580429193692</v>
      </c>
      <c r="K1939" s="68" t="n">
        <f aca="false">G1939-I1939-J1939</f>
        <v>-85.4504005437519</v>
      </c>
      <c r="L1939" s="69" t="n">
        <f aca="false">(I1939+J1939)/Assumptions!$B$8</f>
        <v>0.00025605597012877</v>
      </c>
      <c r="M1939" s="70" t="n">
        <f aca="false">F1939-L1939</f>
        <v>-0.00435605597012877</v>
      </c>
      <c r="N1939" s="71" t="n">
        <f aca="false">G1939*Assumptions!$B$7</f>
        <v>-626394.7118</v>
      </c>
      <c r="O1939" s="71" t="n">
        <f aca="false">K1939*Assumptions!$B$7</f>
        <v>-672067.400276608</v>
      </c>
      <c r="P1939" s="68" t="n">
        <f aca="false">P1938+G1939</f>
        <v>32614.48426</v>
      </c>
      <c r="Q1939" s="68" t="n">
        <f aca="false">MAX(Q1938,P1939)</f>
        <v>33676.570485</v>
      </c>
      <c r="R1939" s="68" t="n">
        <f aca="false">Q1939-P1939</f>
        <v>1062.086225</v>
      </c>
      <c r="S1939" s="68" t="n">
        <f aca="false">S1938+K1939</f>
        <v>21285.2447694978</v>
      </c>
      <c r="T1939" s="68" t="n">
        <f aca="false">MAX(T1938,S1939)</f>
        <v>22879.1193573833</v>
      </c>
      <c r="U1939" s="68" t="n">
        <f aca="false">T1939-S1939</f>
        <v>1593.87458788553</v>
      </c>
      <c r="V1939" s="70" t="n">
        <f aca="false">V1938+F1939</f>
        <v>3.93850000000001</v>
      </c>
      <c r="W1939" s="70" t="n">
        <f aca="false">MAX(W1938,V1939)</f>
        <v>3.9929</v>
      </c>
      <c r="X1939" s="70" t="n">
        <f aca="false">W1939-V1939</f>
        <v>0.0543999999999989</v>
      </c>
      <c r="Y1939" s="70" t="n">
        <f aca="false">Y1938+M1939</f>
        <v>3.43895132201877</v>
      </c>
      <c r="Z1939" s="70" t="n">
        <f aca="false">MAX(Z1938,Y1939)</f>
        <v>3.5127080666161</v>
      </c>
      <c r="AA1939" s="70" t="n">
        <f aca="false">Z1939-Y1939</f>
        <v>0.073756744597326</v>
      </c>
      <c r="AB1939" s="72" t="n">
        <f aca="false">AB1938*(1+F1939)</f>
        <v>40.5909074093305</v>
      </c>
      <c r="AC1939" s="73" t="n">
        <f aca="false">MAX(AC1938,AB1939)</f>
        <v>42.8722100020714</v>
      </c>
      <c r="AD1939" s="70" t="n">
        <f aca="false">1-AB1939/AC1939</f>
        <v>0.0532116863728426</v>
      </c>
      <c r="AE1939" s="73" t="n">
        <f aca="false">AE1938*(1+M1939)</f>
        <v>24.6514460889571</v>
      </c>
      <c r="AF1939" s="73" t="n">
        <f aca="false">MAX(AF1938,AE1939)</f>
        <v>26.6711420485925</v>
      </c>
      <c r="AG1939" s="70" t="n">
        <f aca="false">1-AE1939/AF1939</f>
        <v>0.0757258896509083</v>
      </c>
      <c r="AH1939" s="74" t="n">
        <f aca="false">IF(R1939&gt;0,AH1938+1,0)</f>
        <v>40</v>
      </c>
      <c r="AI1939" s="74" t="n">
        <f aca="false">IF(U1939&gt;0,AI1938+1,0)</f>
        <v>155</v>
      </c>
      <c r="AJ1939" s="74" t="n">
        <f aca="false">IF(G1939&gt;0,AJ1938+1,0)</f>
        <v>0</v>
      </c>
      <c r="AK1939" s="74" t="n">
        <f aca="false">IF(G1939&lt;=0,AK1938+1,0)</f>
        <v>5</v>
      </c>
      <c r="AL1939" s="74" t="n">
        <f aca="false">IF(K1939&gt;0,AL1938+1,0)</f>
        <v>0</v>
      </c>
      <c r="AM1939" s="74" t="n">
        <f aca="false">IF(K1939&lt;=0,AM1938+1,0)</f>
        <v>5</v>
      </c>
    </row>
    <row r="1940" customFormat="false" ht="15" hidden="false" customHeight="false" outlineLevel="0" collapsed="false">
      <c r="A1940" s="61" t="n">
        <v>1944</v>
      </c>
      <c r="B1940" s="62" t="n">
        <v>45168.6354166667</v>
      </c>
      <c r="C1940" s="63" t="n">
        <f aca="false">YEAR(B1940)</f>
        <v>2023</v>
      </c>
      <c r="D1940" s="32" t="s">
        <v>276</v>
      </c>
      <c r="E1940" s="64" t="n">
        <v>19345.65</v>
      </c>
      <c r="F1940" s="65" t="n">
        <v>-0.0011</v>
      </c>
      <c r="G1940" s="66" t="n">
        <v>-21.280215</v>
      </c>
      <c r="H1940" s="67" t="n">
        <f aca="false">E1940+IF(D1940="Long",1,-1)*G1940</f>
        <v>19366.930215</v>
      </c>
      <c r="I1940" s="68" t="n">
        <f aca="false">Assumptions!$B$58</f>
        <v>5.35750011455817</v>
      </c>
      <c r="J1940" s="68" t="n">
        <f aca="false">INDEX(Yearly!$D$5:$D$22,MATCH(C1940,Yearly!$A$5:$A$22,0))</f>
        <v>0.449580429193692</v>
      </c>
      <c r="K1940" s="68" t="n">
        <f aca="false">G1940-I1940-J1940</f>
        <v>-27.0872955437519</v>
      </c>
      <c r="L1940" s="69" t="n">
        <f aca="false">(I1940+J1940)/Assumptions!$B$8</f>
        <v>0.00025605597012877</v>
      </c>
      <c r="M1940" s="70" t="n">
        <f aca="false">F1940-L1940</f>
        <v>-0.00135605597012877</v>
      </c>
      <c r="N1940" s="71" t="n">
        <f aca="false">G1940*Assumptions!$B$7</f>
        <v>-167368.890975</v>
      </c>
      <c r="O1940" s="71" t="n">
        <f aca="false">K1940*Assumptions!$B$7</f>
        <v>-213041.579451608</v>
      </c>
      <c r="P1940" s="68" t="n">
        <f aca="false">P1939+G1940</f>
        <v>32593.204045</v>
      </c>
      <c r="Q1940" s="68" t="n">
        <f aca="false">MAX(Q1939,P1940)</f>
        <v>33676.570485</v>
      </c>
      <c r="R1940" s="68" t="n">
        <f aca="false">Q1940-P1940</f>
        <v>1083.36644</v>
      </c>
      <c r="S1940" s="68" t="n">
        <f aca="false">S1939+K1940</f>
        <v>21258.157473954</v>
      </c>
      <c r="T1940" s="68" t="n">
        <f aca="false">MAX(T1939,S1940)</f>
        <v>22879.1193573833</v>
      </c>
      <c r="U1940" s="68" t="n">
        <f aca="false">T1940-S1940</f>
        <v>1620.96188342928</v>
      </c>
      <c r="V1940" s="70" t="n">
        <f aca="false">V1939+F1940</f>
        <v>3.93740000000001</v>
      </c>
      <c r="W1940" s="70" t="n">
        <f aca="false">MAX(W1939,V1940)</f>
        <v>3.9929</v>
      </c>
      <c r="X1940" s="70" t="n">
        <f aca="false">W1940-V1940</f>
        <v>0.055499999999999</v>
      </c>
      <c r="Y1940" s="70" t="n">
        <f aca="false">Y1939+M1940</f>
        <v>3.43759526604864</v>
      </c>
      <c r="Z1940" s="70" t="n">
        <f aca="false">MAX(Z1939,Y1940)</f>
        <v>3.5127080666161</v>
      </c>
      <c r="AA1940" s="70" t="n">
        <f aca="false">Z1940-Y1940</f>
        <v>0.0751128005674548</v>
      </c>
      <c r="AB1940" s="72" t="n">
        <f aca="false">AB1939*(1+F1940)</f>
        <v>40.5462574111803</v>
      </c>
      <c r="AC1940" s="73" t="n">
        <f aca="false">MAX(AC1939,AB1940)</f>
        <v>42.8722100020714</v>
      </c>
      <c r="AD1940" s="70" t="n">
        <f aca="false">1-AB1940/AC1940</f>
        <v>0.0542531535178323</v>
      </c>
      <c r="AE1940" s="73" t="n">
        <f aca="false">AE1939*(1+M1940)</f>
        <v>24.6180173483159</v>
      </c>
      <c r="AF1940" s="73" t="n">
        <f aca="false">MAX(AF1939,AE1940)</f>
        <v>26.6711420485925</v>
      </c>
      <c r="AG1940" s="70" t="n">
        <f aca="false">1-AE1940/AF1940</f>
        <v>0.0769792570762826</v>
      </c>
      <c r="AH1940" s="74" t="n">
        <f aca="false">IF(R1940&gt;0,AH1939+1,0)</f>
        <v>41</v>
      </c>
      <c r="AI1940" s="74" t="n">
        <f aca="false">IF(U1940&gt;0,AI1939+1,0)</f>
        <v>156</v>
      </c>
      <c r="AJ1940" s="74" t="n">
        <f aca="false">IF(G1940&gt;0,AJ1939+1,0)</f>
        <v>0</v>
      </c>
      <c r="AK1940" s="74" t="n">
        <f aca="false">IF(G1940&lt;=0,AK1939+1,0)</f>
        <v>6</v>
      </c>
      <c r="AL1940" s="74" t="n">
        <f aca="false">IF(K1940&gt;0,AL1939+1,0)</f>
        <v>0</v>
      </c>
      <c r="AM1940" s="74" t="n">
        <f aca="false">IF(K1940&lt;=0,AM1939+1,0)</f>
        <v>6</v>
      </c>
    </row>
    <row r="1941" customFormat="false" ht="15" hidden="false" customHeight="false" outlineLevel="0" collapsed="false">
      <c r="A1941" s="61" t="n">
        <v>1945</v>
      </c>
      <c r="B1941" s="62" t="n">
        <v>45170.53125</v>
      </c>
      <c r="C1941" s="63" t="n">
        <f aca="false">YEAR(B1941)</f>
        <v>2023</v>
      </c>
      <c r="D1941" s="32" t="s">
        <v>277</v>
      </c>
      <c r="E1941" s="64" t="n">
        <v>19367.25</v>
      </c>
      <c r="F1941" s="65" t="n">
        <v>0.0329</v>
      </c>
      <c r="G1941" s="66" t="n">
        <v>637.182525</v>
      </c>
      <c r="H1941" s="67" t="n">
        <f aca="false">E1941+IF(D1941="Long",1,-1)*G1941</f>
        <v>20004.432525</v>
      </c>
      <c r="I1941" s="68" t="n">
        <f aca="false">Assumptions!$B$58</f>
        <v>5.35750011455817</v>
      </c>
      <c r="J1941" s="68" t="n">
        <f aca="false">INDEX(Yearly!$D$5:$D$22,MATCH(C1941,Yearly!$A$5:$A$22,0))</f>
        <v>0.449580429193692</v>
      </c>
      <c r="K1941" s="68" t="n">
        <f aca="false">G1941-I1941-J1941</f>
        <v>631.375444456248</v>
      </c>
      <c r="L1941" s="69" t="n">
        <f aca="false">(I1941+J1941)/Assumptions!$B$8</f>
        <v>0.00025605597012877</v>
      </c>
      <c r="M1941" s="70" t="n">
        <f aca="false">F1941-L1941</f>
        <v>0.0326439440298712</v>
      </c>
      <c r="N1941" s="71" t="n">
        <f aca="false">G1941*Assumptions!$B$7</f>
        <v>5011440.559125</v>
      </c>
      <c r="O1941" s="71" t="n">
        <f aca="false">K1941*Assumptions!$B$7</f>
        <v>4965767.87064839</v>
      </c>
      <c r="P1941" s="68" t="n">
        <f aca="false">P1940+G1941</f>
        <v>33230.38657</v>
      </c>
      <c r="Q1941" s="68" t="n">
        <f aca="false">MAX(Q1940,P1941)</f>
        <v>33676.570485</v>
      </c>
      <c r="R1941" s="68" t="n">
        <f aca="false">Q1941-P1941</f>
        <v>446.183915000001</v>
      </c>
      <c r="S1941" s="68" t="n">
        <f aca="false">S1940+K1941</f>
        <v>21889.5329184103</v>
      </c>
      <c r="T1941" s="68" t="n">
        <f aca="false">MAX(T1940,S1941)</f>
        <v>22879.1193573833</v>
      </c>
      <c r="U1941" s="68" t="n">
        <f aca="false">T1941-S1941</f>
        <v>989.586438973031</v>
      </c>
      <c r="V1941" s="70" t="n">
        <f aca="false">V1940+F1941</f>
        <v>3.97030000000001</v>
      </c>
      <c r="W1941" s="70" t="n">
        <f aca="false">MAX(W1940,V1941)</f>
        <v>3.9929</v>
      </c>
      <c r="X1941" s="70" t="n">
        <f aca="false">W1941-V1941</f>
        <v>0.0225999999999988</v>
      </c>
      <c r="Y1941" s="70" t="n">
        <f aca="false">Y1940+M1941</f>
        <v>3.47023921007851</v>
      </c>
      <c r="Z1941" s="70" t="n">
        <f aca="false">MAX(Z1940,Y1941)</f>
        <v>3.5127080666161</v>
      </c>
      <c r="AA1941" s="70" t="n">
        <f aca="false">Z1941-Y1941</f>
        <v>0.0424688565375835</v>
      </c>
      <c r="AB1941" s="72" t="n">
        <f aca="false">AB1940*(1+F1941)</f>
        <v>41.8802292800081</v>
      </c>
      <c r="AC1941" s="73" t="n">
        <f aca="false">MAX(AC1940,AB1941)</f>
        <v>42.8722100020714</v>
      </c>
      <c r="AD1941" s="70" t="n">
        <f aca="false">1-AB1941/AC1941</f>
        <v>0.0231380822685691</v>
      </c>
      <c r="AE1941" s="73" t="n">
        <f aca="false">AE1940*(1+M1941)</f>
        <v>25.4216465287607</v>
      </c>
      <c r="AF1941" s="73" t="n">
        <f aca="false">MAX(AF1940,AE1941)</f>
        <v>26.6711420485925</v>
      </c>
      <c r="AG1941" s="70" t="n">
        <f aca="false">1-AE1941/AF1941</f>
        <v>0.0468482196058707</v>
      </c>
      <c r="AH1941" s="74" t="n">
        <f aca="false">IF(R1941&gt;0,AH1940+1,0)</f>
        <v>42</v>
      </c>
      <c r="AI1941" s="74" t="n">
        <f aca="false">IF(U1941&gt;0,AI1940+1,0)</f>
        <v>157</v>
      </c>
      <c r="AJ1941" s="74" t="n">
        <f aca="false">IF(G1941&gt;0,AJ1940+1,0)</f>
        <v>1</v>
      </c>
      <c r="AK1941" s="74" t="n">
        <f aca="false">IF(G1941&lt;=0,AK1940+1,0)</f>
        <v>0</v>
      </c>
      <c r="AL1941" s="74" t="n">
        <f aca="false">IF(K1941&gt;0,AL1940+1,0)</f>
        <v>1</v>
      </c>
      <c r="AM1941" s="74" t="n">
        <f aca="false">IF(K1941&lt;=0,AM1940+1,0)</f>
        <v>0</v>
      </c>
    </row>
    <row r="1942" customFormat="false" ht="15" hidden="false" customHeight="false" outlineLevel="0" collapsed="false">
      <c r="A1942" s="61" t="n">
        <v>1946</v>
      </c>
      <c r="B1942" s="62" t="n">
        <v>45189.40625</v>
      </c>
      <c r="C1942" s="63" t="n">
        <f aca="false">YEAR(B1942)</f>
        <v>2023</v>
      </c>
      <c r="D1942" s="32" t="s">
        <v>276</v>
      </c>
      <c r="E1942" s="64" t="n">
        <v>20005.25</v>
      </c>
      <c r="F1942" s="65" t="n">
        <v>0.0166</v>
      </c>
      <c r="G1942" s="66" t="n">
        <v>332.08715</v>
      </c>
      <c r="H1942" s="67" t="n">
        <f aca="false">E1942+IF(D1942="Long",1,-1)*G1942</f>
        <v>19673.16285</v>
      </c>
      <c r="I1942" s="68" t="n">
        <f aca="false">Assumptions!$B$58</f>
        <v>5.35750011455817</v>
      </c>
      <c r="J1942" s="68" t="n">
        <f aca="false">INDEX(Yearly!$D$5:$D$22,MATCH(C1942,Yearly!$A$5:$A$22,0))</f>
        <v>0.449580429193692</v>
      </c>
      <c r="K1942" s="68" t="n">
        <f aca="false">G1942-I1942-J1942</f>
        <v>326.280069456248</v>
      </c>
      <c r="L1942" s="69" t="n">
        <f aca="false">(I1942+J1942)/Assumptions!$B$8</f>
        <v>0.00025605597012877</v>
      </c>
      <c r="M1942" s="70" t="n">
        <f aca="false">F1942-L1942</f>
        <v>0.0163439440298712</v>
      </c>
      <c r="N1942" s="71" t="n">
        <f aca="false">G1942*Assumptions!$B$7</f>
        <v>2611865.43475</v>
      </c>
      <c r="O1942" s="71" t="n">
        <f aca="false">K1942*Assumptions!$B$7</f>
        <v>2566192.74627339</v>
      </c>
      <c r="P1942" s="68" t="n">
        <f aca="false">P1941+G1942</f>
        <v>33562.47372</v>
      </c>
      <c r="Q1942" s="68" t="n">
        <f aca="false">MAX(Q1941,P1942)</f>
        <v>33676.570485</v>
      </c>
      <c r="R1942" s="68" t="n">
        <f aca="false">Q1942-P1942</f>
        <v>114.096765000002</v>
      </c>
      <c r="S1942" s="68" t="n">
        <f aca="false">S1941+K1942</f>
        <v>22215.8129878665</v>
      </c>
      <c r="T1942" s="68" t="n">
        <f aca="false">MAX(T1941,S1942)</f>
        <v>22879.1193573833</v>
      </c>
      <c r="U1942" s="68" t="n">
        <f aca="false">T1942-S1942</f>
        <v>663.306369516784</v>
      </c>
      <c r="V1942" s="70" t="n">
        <f aca="false">V1941+F1942</f>
        <v>3.98690000000001</v>
      </c>
      <c r="W1942" s="70" t="n">
        <f aca="false">MAX(W1941,V1942)</f>
        <v>3.9929</v>
      </c>
      <c r="X1942" s="70" t="n">
        <f aca="false">W1942-V1942</f>
        <v>0.0059999999999989</v>
      </c>
      <c r="Y1942" s="70" t="n">
        <f aca="false">Y1941+M1942</f>
        <v>3.48658315410839</v>
      </c>
      <c r="Z1942" s="70" t="n">
        <f aca="false">MAX(Z1941,Y1942)</f>
        <v>3.5127080666161</v>
      </c>
      <c r="AA1942" s="70" t="n">
        <f aca="false">Z1942-Y1942</f>
        <v>0.0261249125077123</v>
      </c>
      <c r="AB1942" s="72" t="n">
        <f aca="false">AB1941*(1+F1942)</f>
        <v>42.5754410860562</v>
      </c>
      <c r="AC1942" s="73" t="n">
        <f aca="false">MAX(AC1941,AB1942)</f>
        <v>42.8722100020714</v>
      </c>
      <c r="AD1942" s="70" t="n">
        <f aca="false">1-AB1942/AC1942</f>
        <v>0.00692217443422727</v>
      </c>
      <c r="AE1942" s="73" t="n">
        <f aca="false">AE1941*(1+M1942)</f>
        <v>25.8371364967739</v>
      </c>
      <c r="AF1942" s="73" t="n">
        <f aca="false">MAX(AF1941,AE1942)</f>
        <v>26.6711420485925</v>
      </c>
      <c r="AG1942" s="70" t="n">
        <f aca="false">1-AE1942/AF1942</f>
        <v>0.0312699602551371</v>
      </c>
      <c r="AH1942" s="74" t="n">
        <f aca="false">IF(R1942&gt;0,AH1941+1,0)</f>
        <v>43</v>
      </c>
      <c r="AI1942" s="74" t="n">
        <f aca="false">IF(U1942&gt;0,AI1941+1,0)</f>
        <v>158</v>
      </c>
      <c r="AJ1942" s="74" t="n">
        <f aca="false">IF(G1942&gt;0,AJ1941+1,0)</f>
        <v>2</v>
      </c>
      <c r="AK1942" s="74" t="n">
        <f aca="false">IF(G1942&lt;=0,AK1941+1,0)</f>
        <v>0</v>
      </c>
      <c r="AL1942" s="74" t="n">
        <f aca="false">IF(K1942&gt;0,AL1941+1,0)</f>
        <v>2</v>
      </c>
      <c r="AM1942" s="74" t="n">
        <f aca="false">IF(K1942&lt;=0,AM1941+1,0)</f>
        <v>0</v>
      </c>
    </row>
    <row r="1943" customFormat="false" ht="15" hidden="false" customHeight="false" outlineLevel="0" collapsed="false">
      <c r="A1943" s="61" t="n">
        <v>1947</v>
      </c>
      <c r="B1943" s="62" t="n">
        <v>45198.53125</v>
      </c>
      <c r="C1943" s="63" t="n">
        <f aca="false">YEAR(B1943)</f>
        <v>2023</v>
      </c>
      <c r="D1943" s="32" t="s">
        <v>277</v>
      </c>
      <c r="E1943" s="64" t="n">
        <v>19673.1</v>
      </c>
      <c r="F1943" s="65" t="n">
        <v>-0.0022</v>
      </c>
      <c r="G1943" s="66" t="n">
        <v>-43.28082</v>
      </c>
      <c r="H1943" s="67" t="n">
        <f aca="false">E1943+IF(D1943="Long",1,-1)*G1943</f>
        <v>19629.81918</v>
      </c>
      <c r="I1943" s="68" t="n">
        <f aca="false">Assumptions!$B$58</f>
        <v>5.35750011455817</v>
      </c>
      <c r="J1943" s="68" t="n">
        <f aca="false">INDEX(Yearly!$D$5:$D$22,MATCH(C1943,Yearly!$A$5:$A$22,0))</f>
        <v>0.449580429193692</v>
      </c>
      <c r="K1943" s="68" t="n">
        <f aca="false">G1943-I1943-J1943</f>
        <v>-49.0879005437519</v>
      </c>
      <c r="L1943" s="69" t="n">
        <f aca="false">(I1943+J1943)/Assumptions!$B$8</f>
        <v>0.00025605597012877</v>
      </c>
      <c r="M1943" s="70" t="n">
        <f aca="false">F1943-L1943</f>
        <v>-0.00245605597012877</v>
      </c>
      <c r="N1943" s="71" t="n">
        <f aca="false">G1943*Assumptions!$B$7</f>
        <v>-340403.6493</v>
      </c>
      <c r="O1943" s="71" t="n">
        <f aca="false">K1943*Assumptions!$B$7</f>
        <v>-386076.337776608</v>
      </c>
      <c r="P1943" s="68" t="n">
        <f aca="false">P1942+G1943</f>
        <v>33519.1929</v>
      </c>
      <c r="Q1943" s="68" t="n">
        <f aca="false">MAX(Q1942,P1943)</f>
        <v>33676.570485</v>
      </c>
      <c r="R1943" s="68" t="n">
        <f aca="false">Q1943-P1943</f>
        <v>157.377585000002</v>
      </c>
      <c r="S1943" s="68" t="n">
        <f aca="false">S1942+K1943</f>
        <v>22166.7250873228</v>
      </c>
      <c r="T1943" s="68" t="n">
        <f aca="false">MAX(T1942,S1943)</f>
        <v>22879.1193573833</v>
      </c>
      <c r="U1943" s="68" t="n">
        <f aca="false">T1943-S1943</f>
        <v>712.394270060537</v>
      </c>
      <c r="V1943" s="70" t="n">
        <f aca="false">V1942+F1943</f>
        <v>3.98470000000001</v>
      </c>
      <c r="W1943" s="70" t="n">
        <f aca="false">MAX(W1942,V1943)</f>
        <v>3.9929</v>
      </c>
      <c r="X1943" s="70" t="n">
        <f aca="false">W1943-V1943</f>
        <v>0.0081999999999991</v>
      </c>
      <c r="Y1943" s="70" t="n">
        <f aca="false">Y1942+M1943</f>
        <v>3.48412709813826</v>
      </c>
      <c r="Z1943" s="70" t="n">
        <f aca="false">MAX(Z1942,Y1943)</f>
        <v>3.5127080666161</v>
      </c>
      <c r="AA1943" s="70" t="n">
        <f aca="false">Z1943-Y1943</f>
        <v>0.0285809684778413</v>
      </c>
      <c r="AB1943" s="72" t="n">
        <f aca="false">AB1942*(1+F1943)</f>
        <v>42.4817751156669</v>
      </c>
      <c r="AC1943" s="73" t="n">
        <f aca="false">MAX(AC1942,AB1943)</f>
        <v>42.8722100020714</v>
      </c>
      <c r="AD1943" s="70" t="n">
        <f aca="false">1-AB1943/AC1943</f>
        <v>0.00910694565047199</v>
      </c>
      <c r="AE1943" s="73" t="n">
        <f aca="false">AE1942*(1+M1943)</f>
        <v>25.77367904343</v>
      </c>
      <c r="AF1943" s="73" t="n">
        <f aca="false">MAX(AF1942,AE1943)</f>
        <v>26.6711420485925</v>
      </c>
      <c r="AG1943" s="70" t="n">
        <f aca="false">1-AE1943/AF1943</f>
        <v>0.0336492154526955</v>
      </c>
      <c r="AH1943" s="74" t="n">
        <f aca="false">IF(R1943&gt;0,AH1942+1,0)</f>
        <v>44</v>
      </c>
      <c r="AI1943" s="74" t="n">
        <f aca="false">IF(U1943&gt;0,AI1942+1,0)</f>
        <v>159</v>
      </c>
      <c r="AJ1943" s="74" t="n">
        <f aca="false">IF(G1943&gt;0,AJ1942+1,0)</f>
        <v>0</v>
      </c>
      <c r="AK1943" s="74" t="n">
        <f aca="false">IF(G1943&lt;=0,AK1942+1,0)</f>
        <v>1</v>
      </c>
      <c r="AL1943" s="74" t="n">
        <f aca="false">IF(K1943&gt;0,AL1942+1,0)</f>
        <v>0</v>
      </c>
      <c r="AM1943" s="74" t="n">
        <f aca="false">IF(K1943&lt;=0,AM1942+1,0)</f>
        <v>1</v>
      </c>
    </row>
    <row r="1944" customFormat="false" ht="15" hidden="false" customHeight="false" outlineLevel="0" collapsed="false">
      <c r="A1944" s="61" t="n">
        <v>1948</v>
      </c>
      <c r="B1944" s="62" t="n">
        <v>45198.6381944444</v>
      </c>
      <c r="C1944" s="63" t="n">
        <f aca="false">YEAR(B1944)</f>
        <v>2023</v>
      </c>
      <c r="D1944" s="32" t="s">
        <v>276</v>
      </c>
      <c r="E1944" s="64" t="n">
        <v>19629.85</v>
      </c>
      <c r="F1944" s="65" t="n">
        <v>0.0044</v>
      </c>
      <c r="G1944" s="66" t="n">
        <v>86.37134</v>
      </c>
      <c r="H1944" s="67" t="n">
        <f aca="false">E1944+IF(D1944="Long",1,-1)*G1944</f>
        <v>19543.47866</v>
      </c>
      <c r="I1944" s="68" t="n">
        <f aca="false">Assumptions!$B$58</f>
        <v>5.35750011455817</v>
      </c>
      <c r="J1944" s="68" t="n">
        <f aca="false">INDEX(Yearly!$D$5:$D$22,MATCH(C1944,Yearly!$A$5:$A$22,0))</f>
        <v>0.449580429193692</v>
      </c>
      <c r="K1944" s="68" t="n">
        <f aca="false">G1944-I1944-J1944</f>
        <v>80.5642594562482</v>
      </c>
      <c r="L1944" s="69" t="n">
        <f aca="false">(I1944+J1944)/Assumptions!$B$8</f>
        <v>0.00025605597012877</v>
      </c>
      <c r="M1944" s="70" t="n">
        <f aca="false">F1944-L1944</f>
        <v>0.00414394402987123</v>
      </c>
      <c r="N1944" s="71" t="n">
        <f aca="false">G1944*Assumptions!$B$7</f>
        <v>679310.5891</v>
      </c>
      <c r="O1944" s="71" t="n">
        <f aca="false">K1944*Assumptions!$B$7</f>
        <v>633637.900623392</v>
      </c>
      <c r="P1944" s="68" t="n">
        <f aca="false">P1943+G1944</f>
        <v>33605.56424</v>
      </c>
      <c r="Q1944" s="68" t="n">
        <f aca="false">MAX(Q1943,P1944)</f>
        <v>33676.570485</v>
      </c>
      <c r="R1944" s="68" t="n">
        <f aca="false">Q1944-P1944</f>
        <v>71.0062450000041</v>
      </c>
      <c r="S1944" s="68" t="n">
        <f aca="false">S1943+K1944</f>
        <v>22247.289346779</v>
      </c>
      <c r="T1944" s="68" t="n">
        <f aca="false">MAX(T1943,S1944)</f>
        <v>22879.1193573833</v>
      </c>
      <c r="U1944" s="68" t="n">
        <f aca="false">T1944-S1944</f>
        <v>631.830010604288</v>
      </c>
      <c r="V1944" s="70" t="n">
        <f aca="false">V1943+F1944</f>
        <v>3.98910000000001</v>
      </c>
      <c r="W1944" s="70" t="n">
        <f aca="false">MAX(W1943,V1944)</f>
        <v>3.9929</v>
      </c>
      <c r="X1944" s="70" t="n">
        <f aca="false">W1944-V1944</f>
        <v>0.00379999999999914</v>
      </c>
      <c r="Y1944" s="70" t="n">
        <f aca="false">Y1943+M1944</f>
        <v>3.48827104216813</v>
      </c>
      <c r="Z1944" s="70" t="n">
        <f aca="false">MAX(Z1943,Y1944)</f>
        <v>3.5127080666161</v>
      </c>
      <c r="AA1944" s="70" t="n">
        <f aca="false">Z1944-Y1944</f>
        <v>0.0244370244479701</v>
      </c>
      <c r="AB1944" s="72" t="n">
        <f aca="false">AB1943*(1+F1944)</f>
        <v>42.6686949261758</v>
      </c>
      <c r="AC1944" s="73" t="n">
        <f aca="false">MAX(AC1943,AB1944)</f>
        <v>42.8722100020714</v>
      </c>
      <c r="AD1944" s="70" t="n">
        <f aca="false">1-AB1944/AC1944</f>
        <v>0.00474701621133411</v>
      </c>
      <c r="AE1944" s="73" t="n">
        <f aca="false">AE1943*(1+M1944)</f>
        <v>25.8804837268298</v>
      </c>
      <c r="AF1944" s="73" t="n">
        <f aca="false">MAX(AF1943,AE1944)</f>
        <v>26.6711420485925</v>
      </c>
      <c r="AG1944" s="70" t="n">
        <f aca="false">1-AE1944/AF1944</f>
        <v>0.0296447118883094</v>
      </c>
      <c r="AH1944" s="74" t="n">
        <f aca="false">IF(R1944&gt;0,AH1943+1,0)</f>
        <v>45</v>
      </c>
      <c r="AI1944" s="74" t="n">
        <f aca="false">IF(U1944&gt;0,AI1943+1,0)</f>
        <v>160</v>
      </c>
      <c r="AJ1944" s="74" t="n">
        <f aca="false">IF(G1944&gt;0,AJ1943+1,0)</f>
        <v>1</v>
      </c>
      <c r="AK1944" s="74" t="n">
        <f aca="false">IF(G1944&lt;=0,AK1943+1,0)</f>
        <v>0</v>
      </c>
      <c r="AL1944" s="74" t="n">
        <f aca="false">IF(K1944&gt;0,AL1943+1,0)</f>
        <v>1</v>
      </c>
      <c r="AM1944" s="74" t="n">
        <f aca="false">IF(K1944&lt;=0,AM1943+1,0)</f>
        <v>0</v>
      </c>
    </row>
    <row r="1945" customFormat="false" ht="15" hidden="false" customHeight="false" outlineLevel="0" collapsed="false">
      <c r="A1945" s="61" t="n">
        <v>1949</v>
      </c>
      <c r="B1945" s="62" t="n">
        <v>45204.40625</v>
      </c>
      <c r="C1945" s="63" t="n">
        <f aca="false">YEAR(B1945)</f>
        <v>2023</v>
      </c>
      <c r="D1945" s="32" t="s">
        <v>277</v>
      </c>
      <c r="E1945" s="64" t="n">
        <v>19543.7</v>
      </c>
      <c r="F1945" s="65" t="n">
        <v>0.0003</v>
      </c>
      <c r="G1945" s="66" t="n">
        <v>5.86311</v>
      </c>
      <c r="H1945" s="67" t="n">
        <f aca="false">E1945+IF(D1945="Long",1,-1)*G1945</f>
        <v>19549.56311</v>
      </c>
      <c r="I1945" s="68" t="n">
        <f aca="false">Assumptions!$B$58</f>
        <v>5.35750011455817</v>
      </c>
      <c r="J1945" s="68" t="n">
        <f aca="false">INDEX(Yearly!$D$5:$D$22,MATCH(C1945,Yearly!$A$5:$A$22,0))</f>
        <v>0.449580429193692</v>
      </c>
      <c r="K1945" s="68" t="n">
        <f aca="false">G1945-I1945-J1945</f>
        <v>0.0560294562481392</v>
      </c>
      <c r="L1945" s="69" t="n">
        <f aca="false">(I1945+J1945)/Assumptions!$B$8</f>
        <v>0.00025605597012877</v>
      </c>
      <c r="M1945" s="70" t="n">
        <f aca="false">F1945-L1945</f>
        <v>4.39440298712304E-005</v>
      </c>
      <c r="N1945" s="71" t="n">
        <f aca="false">G1945*Assumptions!$B$7</f>
        <v>46113.36015</v>
      </c>
      <c r="O1945" s="71" t="n">
        <f aca="false">K1945*Assumptions!$B$7</f>
        <v>440.671673391614</v>
      </c>
      <c r="P1945" s="68" t="n">
        <f aca="false">P1944+G1945</f>
        <v>33611.42735</v>
      </c>
      <c r="Q1945" s="68" t="n">
        <f aca="false">MAX(Q1944,P1945)</f>
        <v>33676.570485</v>
      </c>
      <c r="R1945" s="68" t="n">
        <f aca="false">Q1945-P1945</f>
        <v>65.1431350000057</v>
      </c>
      <c r="S1945" s="68" t="n">
        <f aca="false">S1944+K1945</f>
        <v>22247.3453762353</v>
      </c>
      <c r="T1945" s="68" t="n">
        <f aca="false">MAX(T1944,S1945)</f>
        <v>22879.1193573833</v>
      </c>
      <c r="U1945" s="68" t="n">
        <f aca="false">T1945-S1945</f>
        <v>631.773981148039</v>
      </c>
      <c r="V1945" s="70" t="n">
        <f aca="false">V1944+F1945</f>
        <v>3.98940000000001</v>
      </c>
      <c r="W1945" s="70" t="n">
        <f aca="false">MAX(W1944,V1945)</f>
        <v>3.9929</v>
      </c>
      <c r="X1945" s="70" t="n">
        <f aca="false">W1945-V1945</f>
        <v>0.00349999999999895</v>
      </c>
      <c r="Y1945" s="70" t="n">
        <f aca="false">Y1944+M1945</f>
        <v>3.488314986198</v>
      </c>
      <c r="Z1945" s="70" t="n">
        <f aca="false">MAX(Z1944,Y1945)</f>
        <v>3.5127080666161</v>
      </c>
      <c r="AA1945" s="70" t="n">
        <f aca="false">Z1945-Y1945</f>
        <v>0.0243930804180987</v>
      </c>
      <c r="AB1945" s="72" t="n">
        <f aca="false">AB1944*(1+F1945)</f>
        <v>42.6814955346537</v>
      </c>
      <c r="AC1945" s="73" t="n">
        <f aca="false">MAX(AC1944,AB1945)</f>
        <v>42.8722100020714</v>
      </c>
      <c r="AD1945" s="70" t="n">
        <f aca="false">1-AB1945/AC1945</f>
        <v>0.00444844031619751</v>
      </c>
      <c r="AE1945" s="73" t="n">
        <f aca="false">AE1944*(1+M1945)</f>
        <v>25.8816210195798</v>
      </c>
      <c r="AF1945" s="73" t="n">
        <f aca="false">MAX(AF1944,AE1945)</f>
        <v>26.6711420485925</v>
      </c>
      <c r="AG1945" s="70" t="n">
        <f aca="false">1-AE1945/AF1945</f>
        <v>0.0296020705665429</v>
      </c>
      <c r="AH1945" s="74" t="n">
        <f aca="false">IF(R1945&gt;0,AH1944+1,0)</f>
        <v>46</v>
      </c>
      <c r="AI1945" s="74" t="n">
        <f aca="false">IF(U1945&gt;0,AI1944+1,0)</f>
        <v>161</v>
      </c>
      <c r="AJ1945" s="74" t="n">
        <f aca="false">IF(G1945&gt;0,AJ1944+1,0)</f>
        <v>2</v>
      </c>
      <c r="AK1945" s="74" t="n">
        <f aca="false">IF(G1945&lt;=0,AK1944+1,0)</f>
        <v>0</v>
      </c>
      <c r="AL1945" s="74" t="n">
        <f aca="false">IF(K1945&gt;0,AL1944+1,0)</f>
        <v>2</v>
      </c>
      <c r="AM1945" s="74" t="n">
        <f aca="false">IF(K1945&lt;=0,AM1944+1,0)</f>
        <v>0</v>
      </c>
    </row>
    <row r="1946" customFormat="false" ht="15" hidden="false" customHeight="false" outlineLevel="0" collapsed="false">
      <c r="A1946" s="61" t="n">
        <v>1950</v>
      </c>
      <c r="B1946" s="62" t="n">
        <v>45208.40625</v>
      </c>
      <c r="C1946" s="63" t="n">
        <f aca="false">YEAR(B1946)</f>
        <v>2023</v>
      </c>
      <c r="D1946" s="32" t="s">
        <v>276</v>
      </c>
      <c r="E1946" s="64" t="n">
        <v>19550.35</v>
      </c>
      <c r="F1946" s="65" t="n">
        <v>-0.0023</v>
      </c>
      <c r="G1946" s="66" t="n">
        <v>-44.965805</v>
      </c>
      <c r="H1946" s="67" t="n">
        <f aca="false">E1946+IF(D1946="Long",1,-1)*G1946</f>
        <v>19595.315805</v>
      </c>
      <c r="I1946" s="68" t="n">
        <f aca="false">Assumptions!$B$58</f>
        <v>5.35750011455817</v>
      </c>
      <c r="J1946" s="68" t="n">
        <f aca="false">INDEX(Yearly!$D$5:$D$22,MATCH(C1946,Yearly!$A$5:$A$22,0))</f>
        <v>0.449580429193692</v>
      </c>
      <c r="K1946" s="68" t="n">
        <f aca="false">G1946-I1946-J1946</f>
        <v>-50.7728855437519</v>
      </c>
      <c r="L1946" s="69" t="n">
        <f aca="false">(I1946+J1946)/Assumptions!$B$8</f>
        <v>0.00025605597012877</v>
      </c>
      <c r="M1946" s="70" t="n">
        <f aca="false">F1946-L1946</f>
        <v>-0.00255605597012877</v>
      </c>
      <c r="N1946" s="71" t="n">
        <f aca="false">G1946*Assumptions!$B$7</f>
        <v>-353656.056325</v>
      </c>
      <c r="O1946" s="71" t="n">
        <f aca="false">K1946*Assumptions!$B$7</f>
        <v>-399328.744801608</v>
      </c>
      <c r="P1946" s="68" t="n">
        <f aca="false">P1945+G1946</f>
        <v>33566.461545</v>
      </c>
      <c r="Q1946" s="68" t="n">
        <f aca="false">MAX(Q1945,P1946)</f>
        <v>33676.570485</v>
      </c>
      <c r="R1946" s="68" t="n">
        <f aca="false">Q1946-P1946</f>
        <v>110.108940000006</v>
      </c>
      <c r="S1946" s="68" t="n">
        <f aca="false">S1945+K1946</f>
        <v>22196.5724906915</v>
      </c>
      <c r="T1946" s="68" t="n">
        <f aca="false">MAX(T1945,S1946)</f>
        <v>22879.1193573833</v>
      </c>
      <c r="U1946" s="68" t="n">
        <f aca="false">T1946-S1946</f>
        <v>682.546866691791</v>
      </c>
      <c r="V1946" s="70" t="n">
        <f aca="false">V1945+F1946</f>
        <v>3.98710000000001</v>
      </c>
      <c r="W1946" s="70" t="n">
        <f aca="false">MAX(W1945,V1946)</f>
        <v>3.9929</v>
      </c>
      <c r="X1946" s="70" t="n">
        <f aca="false">W1946-V1946</f>
        <v>0.00579999999999892</v>
      </c>
      <c r="Y1946" s="70" t="n">
        <f aca="false">Y1945+M1946</f>
        <v>3.48575893022787</v>
      </c>
      <c r="Z1946" s="70" t="n">
        <f aca="false">MAX(Z1945,Y1946)</f>
        <v>3.5127080666161</v>
      </c>
      <c r="AA1946" s="70" t="n">
        <f aca="false">Z1946-Y1946</f>
        <v>0.0269491363882275</v>
      </c>
      <c r="AB1946" s="72" t="n">
        <f aca="false">AB1945*(1+F1946)</f>
        <v>42.583328094924</v>
      </c>
      <c r="AC1946" s="73" t="n">
        <f aca="false">MAX(AC1945,AB1946)</f>
        <v>42.8722100020714</v>
      </c>
      <c r="AD1946" s="70" t="n">
        <f aca="false">1-AB1946/AC1946</f>
        <v>0.0067382089034701</v>
      </c>
      <c r="AE1946" s="73" t="n">
        <f aca="false">AE1945*(1+M1946)</f>
        <v>25.8154661476561</v>
      </c>
      <c r="AF1946" s="73" t="n">
        <f aca="false">MAX(AF1945,AE1946)</f>
        <v>26.6711420485925</v>
      </c>
      <c r="AG1946" s="70" t="n">
        <f aca="false">1-AE1946/AF1946</f>
        <v>0.0320824619874719</v>
      </c>
      <c r="AH1946" s="74" t="n">
        <f aca="false">IF(R1946&gt;0,AH1945+1,0)</f>
        <v>47</v>
      </c>
      <c r="AI1946" s="74" t="n">
        <f aca="false">IF(U1946&gt;0,AI1945+1,0)</f>
        <v>162</v>
      </c>
      <c r="AJ1946" s="74" t="n">
        <f aca="false">IF(G1946&gt;0,AJ1945+1,0)</f>
        <v>0</v>
      </c>
      <c r="AK1946" s="74" t="n">
        <f aca="false">IF(G1946&lt;=0,AK1945+1,0)</f>
        <v>1</v>
      </c>
      <c r="AL1946" s="74" t="n">
        <f aca="false">IF(K1946&gt;0,AL1945+1,0)</f>
        <v>0</v>
      </c>
      <c r="AM1946" s="74" t="n">
        <f aca="false">IF(K1946&lt;=0,AM1945+1,0)</f>
        <v>1</v>
      </c>
    </row>
    <row r="1947" customFormat="false" ht="15" hidden="false" customHeight="false" outlineLevel="0" collapsed="false">
      <c r="A1947" s="61" t="n">
        <v>1951</v>
      </c>
      <c r="B1947" s="62" t="n">
        <v>45209.40625</v>
      </c>
      <c r="C1947" s="63" t="n">
        <f aca="false">YEAR(B1947)</f>
        <v>2023</v>
      </c>
      <c r="D1947" s="32" t="s">
        <v>277</v>
      </c>
      <c r="E1947" s="64" t="n">
        <v>19595.55</v>
      </c>
      <c r="F1947" s="65" t="n">
        <v>0.0057</v>
      </c>
      <c r="G1947" s="66" t="n">
        <v>111.694635</v>
      </c>
      <c r="H1947" s="67" t="n">
        <f aca="false">E1947+IF(D1947="Long",1,-1)*G1947</f>
        <v>19707.244635</v>
      </c>
      <c r="I1947" s="68" t="n">
        <f aca="false">Assumptions!$B$58</f>
        <v>5.35750011455817</v>
      </c>
      <c r="J1947" s="68" t="n">
        <f aca="false">INDEX(Yearly!$D$5:$D$22,MATCH(C1947,Yearly!$A$5:$A$22,0))</f>
        <v>0.449580429193692</v>
      </c>
      <c r="K1947" s="68" t="n">
        <f aca="false">G1947-I1947-J1947</f>
        <v>105.887554456248</v>
      </c>
      <c r="L1947" s="69" t="n">
        <f aca="false">(I1947+J1947)/Assumptions!$B$8</f>
        <v>0.00025605597012877</v>
      </c>
      <c r="M1947" s="70" t="n">
        <f aca="false">F1947-L1947</f>
        <v>0.00544394402987123</v>
      </c>
      <c r="N1947" s="71" t="n">
        <f aca="false">G1947*Assumptions!$B$7</f>
        <v>878478.304275</v>
      </c>
      <c r="O1947" s="71" t="n">
        <f aca="false">K1947*Assumptions!$B$7</f>
        <v>832805.615798392</v>
      </c>
      <c r="P1947" s="68" t="n">
        <f aca="false">P1946+G1947</f>
        <v>33678.15618</v>
      </c>
      <c r="Q1947" s="68" t="n">
        <f aca="false">MAX(Q1946,P1947)</f>
        <v>33678.15618</v>
      </c>
      <c r="R1947" s="68" t="n">
        <f aca="false">Q1947-P1947</f>
        <v>0</v>
      </c>
      <c r="S1947" s="68" t="n">
        <f aca="false">S1946+K1947</f>
        <v>22302.4600451478</v>
      </c>
      <c r="T1947" s="68" t="n">
        <f aca="false">MAX(T1946,S1947)</f>
        <v>22879.1193573833</v>
      </c>
      <c r="U1947" s="68" t="n">
        <f aca="false">T1947-S1947</f>
        <v>576.659312235544</v>
      </c>
      <c r="V1947" s="70" t="n">
        <f aca="false">V1946+F1947</f>
        <v>3.99280000000001</v>
      </c>
      <c r="W1947" s="70" t="n">
        <f aca="false">MAX(W1946,V1947)</f>
        <v>3.9929</v>
      </c>
      <c r="X1947" s="70" t="n">
        <f aca="false">W1947-V1947</f>
        <v>9.99999999988788E-005</v>
      </c>
      <c r="Y1947" s="70" t="n">
        <f aca="false">Y1946+M1947</f>
        <v>3.49120287425774</v>
      </c>
      <c r="Z1947" s="70" t="n">
        <f aca="false">MAX(Z1946,Y1947)</f>
        <v>3.5127080666161</v>
      </c>
      <c r="AA1947" s="70" t="n">
        <f aca="false">Z1947-Y1947</f>
        <v>0.0215051923583562</v>
      </c>
      <c r="AB1947" s="72" t="n">
        <f aca="false">AB1946*(1+F1947)</f>
        <v>42.8260530650651</v>
      </c>
      <c r="AC1947" s="73" t="n">
        <f aca="false">MAX(AC1946,AB1947)</f>
        <v>42.8722100020714</v>
      </c>
      <c r="AD1947" s="70" t="n">
        <f aca="false">1-AB1947/AC1947</f>
        <v>0.00107661669421988</v>
      </c>
      <c r="AE1947" s="73" t="n">
        <f aca="false">AE1946*(1+M1947)</f>
        <v>25.956004100469</v>
      </c>
      <c r="AF1947" s="73" t="n">
        <f aca="false">MAX(AF1946,AE1947)</f>
        <v>26.6711420485925</v>
      </c>
      <c r="AG1947" s="70" t="n">
        <f aca="false">1-AE1947/AF1947</f>
        <v>0.026813173085001</v>
      </c>
      <c r="AH1947" s="74" t="n">
        <f aca="false">IF(R1947&gt;0,AH1946+1,0)</f>
        <v>0</v>
      </c>
      <c r="AI1947" s="74" t="n">
        <f aca="false">IF(U1947&gt;0,AI1946+1,0)</f>
        <v>163</v>
      </c>
      <c r="AJ1947" s="74" t="n">
        <f aca="false">IF(G1947&gt;0,AJ1946+1,0)</f>
        <v>1</v>
      </c>
      <c r="AK1947" s="74" t="n">
        <f aca="false">IF(G1947&lt;=0,AK1946+1,0)</f>
        <v>0</v>
      </c>
      <c r="AL1947" s="74" t="n">
        <f aca="false">IF(K1947&gt;0,AL1946+1,0)</f>
        <v>1</v>
      </c>
      <c r="AM1947" s="74" t="n">
        <f aca="false">IF(K1947&lt;=0,AM1946+1,0)</f>
        <v>0</v>
      </c>
    </row>
    <row r="1948" customFormat="false" ht="15" hidden="false" customHeight="false" outlineLevel="0" collapsed="false">
      <c r="A1948" s="61" t="n">
        <v>1952</v>
      </c>
      <c r="B1948" s="62" t="n">
        <v>45212.40625</v>
      </c>
      <c r="C1948" s="63" t="n">
        <f aca="false">YEAR(B1948)</f>
        <v>2023</v>
      </c>
      <c r="D1948" s="32" t="s">
        <v>276</v>
      </c>
      <c r="E1948" s="64" t="n">
        <v>19707.55</v>
      </c>
      <c r="F1948" s="65" t="n">
        <v>-0.0005</v>
      </c>
      <c r="G1948" s="66" t="n">
        <v>-9.853775</v>
      </c>
      <c r="H1948" s="67" t="n">
        <f aca="false">E1948+IF(D1948="Long",1,-1)*G1948</f>
        <v>19717.403775</v>
      </c>
      <c r="I1948" s="68" t="n">
        <f aca="false">Assumptions!$B$58</f>
        <v>5.35750011455817</v>
      </c>
      <c r="J1948" s="68" t="n">
        <f aca="false">INDEX(Yearly!$D$5:$D$22,MATCH(C1948,Yearly!$A$5:$A$22,0))</f>
        <v>0.449580429193692</v>
      </c>
      <c r="K1948" s="68" t="n">
        <f aca="false">G1948-I1948-J1948</f>
        <v>-15.6608555437519</v>
      </c>
      <c r="L1948" s="69" t="n">
        <f aca="false">(I1948+J1948)/Assumptions!$B$8</f>
        <v>0.00025605597012877</v>
      </c>
      <c r="M1948" s="70" t="n">
        <f aca="false">F1948-L1948</f>
        <v>-0.00075605597012877</v>
      </c>
      <c r="N1948" s="71" t="n">
        <f aca="false">G1948*Assumptions!$B$7</f>
        <v>-77499.940375</v>
      </c>
      <c r="O1948" s="71" t="n">
        <f aca="false">K1948*Assumptions!$B$7</f>
        <v>-123172.628851608</v>
      </c>
      <c r="P1948" s="68" t="n">
        <f aca="false">P1947+G1948</f>
        <v>33668.302405</v>
      </c>
      <c r="Q1948" s="68" t="n">
        <f aca="false">MAX(Q1947,P1948)</f>
        <v>33678.15618</v>
      </c>
      <c r="R1948" s="68" t="n">
        <f aca="false">Q1948-P1948</f>
        <v>9.85377500000323</v>
      </c>
      <c r="S1948" s="68" t="n">
        <f aca="false">S1947+K1948</f>
        <v>22286.799189604</v>
      </c>
      <c r="T1948" s="68" t="n">
        <f aca="false">MAX(T1947,S1948)</f>
        <v>22879.1193573833</v>
      </c>
      <c r="U1948" s="68" t="n">
        <f aca="false">T1948-S1948</f>
        <v>592.320167779297</v>
      </c>
      <c r="V1948" s="70" t="n">
        <f aca="false">V1947+F1948</f>
        <v>3.99230000000001</v>
      </c>
      <c r="W1948" s="70" t="n">
        <f aca="false">MAX(W1947,V1948)</f>
        <v>3.9929</v>
      </c>
      <c r="X1948" s="70" t="n">
        <f aca="false">W1948-V1948</f>
        <v>0.000599999999999046</v>
      </c>
      <c r="Y1948" s="70" t="n">
        <f aca="false">Y1947+M1948</f>
        <v>3.49044681828761</v>
      </c>
      <c r="Z1948" s="70" t="n">
        <f aca="false">MAX(Z1947,Y1948)</f>
        <v>3.5127080666161</v>
      </c>
      <c r="AA1948" s="70" t="n">
        <f aca="false">Z1948-Y1948</f>
        <v>0.0222612483284852</v>
      </c>
      <c r="AB1948" s="72" t="n">
        <f aca="false">AB1947*(1+F1948)</f>
        <v>42.8046400385325</v>
      </c>
      <c r="AC1948" s="73" t="n">
        <f aca="false">MAX(AC1947,AB1948)</f>
        <v>42.8722100020714</v>
      </c>
      <c r="AD1948" s="70" t="n">
        <f aca="false">1-AB1948/AC1948</f>
        <v>0.0015760783858727</v>
      </c>
      <c r="AE1948" s="73" t="n">
        <f aca="false">AE1947*(1+M1948)</f>
        <v>25.9363799086081</v>
      </c>
      <c r="AF1948" s="73" t="n">
        <f aca="false">MAX(AF1947,AE1948)</f>
        <v>26.6711420485925</v>
      </c>
      <c r="AG1948" s="70" t="n">
        <f aca="false">1-AE1948/AF1948</f>
        <v>0.0275489567955407</v>
      </c>
      <c r="AH1948" s="74" t="n">
        <f aca="false">IF(R1948&gt;0,AH1947+1,0)</f>
        <v>1</v>
      </c>
      <c r="AI1948" s="74" t="n">
        <f aca="false">IF(U1948&gt;0,AI1947+1,0)</f>
        <v>164</v>
      </c>
      <c r="AJ1948" s="74" t="n">
        <f aca="false">IF(G1948&gt;0,AJ1947+1,0)</f>
        <v>0</v>
      </c>
      <c r="AK1948" s="74" t="n">
        <f aca="false">IF(G1948&lt;=0,AK1947+1,0)</f>
        <v>1</v>
      </c>
      <c r="AL1948" s="74" t="n">
        <f aca="false">IF(K1948&gt;0,AL1947+1,0)</f>
        <v>0</v>
      </c>
      <c r="AM1948" s="74" t="n">
        <f aca="false">IF(K1948&lt;=0,AM1947+1,0)</f>
        <v>1</v>
      </c>
    </row>
    <row r="1949" customFormat="false" ht="15" hidden="false" customHeight="false" outlineLevel="0" collapsed="false">
      <c r="A1949" s="61" t="n">
        <v>1953</v>
      </c>
      <c r="B1949" s="62" t="n">
        <v>45212.5381944445</v>
      </c>
      <c r="C1949" s="63" t="n">
        <f aca="false">YEAR(B1949)</f>
        <v>2023</v>
      </c>
      <c r="D1949" s="32" t="s">
        <v>277</v>
      </c>
      <c r="E1949" s="64" t="n">
        <v>19716.6</v>
      </c>
      <c r="F1949" s="65" t="n">
        <v>-0.0001</v>
      </c>
      <c r="G1949" s="66" t="n">
        <v>-1.97166</v>
      </c>
      <c r="H1949" s="67" t="n">
        <f aca="false">E1949+IF(D1949="Long",1,-1)*G1949</f>
        <v>19714.62834</v>
      </c>
      <c r="I1949" s="68" t="n">
        <f aca="false">Assumptions!$B$58</f>
        <v>5.35750011455817</v>
      </c>
      <c r="J1949" s="68" t="n">
        <f aca="false">INDEX(Yearly!$D$5:$D$22,MATCH(C1949,Yearly!$A$5:$A$22,0))</f>
        <v>0.449580429193692</v>
      </c>
      <c r="K1949" s="68" t="n">
        <f aca="false">G1949-I1949-J1949</f>
        <v>-7.77874054375186</v>
      </c>
      <c r="L1949" s="69" t="n">
        <f aca="false">(I1949+J1949)/Assumptions!$B$8</f>
        <v>0.00025605597012877</v>
      </c>
      <c r="M1949" s="70" t="n">
        <f aca="false">F1949-L1949</f>
        <v>-0.00035605597012877</v>
      </c>
      <c r="N1949" s="71" t="n">
        <f aca="false">G1949*Assumptions!$B$7</f>
        <v>-15507.1059</v>
      </c>
      <c r="O1949" s="71" t="n">
        <f aca="false">K1949*Assumptions!$B$7</f>
        <v>-61179.7943766084</v>
      </c>
      <c r="P1949" s="68" t="n">
        <f aca="false">P1948+G1949</f>
        <v>33666.330745</v>
      </c>
      <c r="Q1949" s="68" t="n">
        <f aca="false">MAX(Q1948,P1949)</f>
        <v>33678.15618</v>
      </c>
      <c r="R1949" s="68" t="n">
        <f aca="false">Q1949-P1949</f>
        <v>11.8254350000061</v>
      </c>
      <c r="S1949" s="68" t="n">
        <f aca="false">S1948+K1949</f>
        <v>22279.0204490603</v>
      </c>
      <c r="T1949" s="68" t="n">
        <f aca="false">MAX(T1948,S1949)</f>
        <v>22879.1193573833</v>
      </c>
      <c r="U1949" s="68" t="n">
        <f aca="false">T1949-S1949</f>
        <v>600.098908323049</v>
      </c>
      <c r="V1949" s="70" t="n">
        <f aca="false">V1948+F1949</f>
        <v>3.99220000000001</v>
      </c>
      <c r="W1949" s="70" t="n">
        <f aca="false">MAX(W1948,V1949)</f>
        <v>3.9929</v>
      </c>
      <c r="X1949" s="70" t="n">
        <f aca="false">W1949-V1949</f>
        <v>0.000699999999999257</v>
      </c>
      <c r="Y1949" s="70" t="n">
        <f aca="false">Y1948+M1949</f>
        <v>3.49009076231748</v>
      </c>
      <c r="Z1949" s="70" t="n">
        <f aca="false">MAX(Z1948,Y1949)</f>
        <v>3.5127080666161</v>
      </c>
      <c r="AA1949" s="70" t="n">
        <f aca="false">Z1949-Y1949</f>
        <v>0.0226173042986138</v>
      </c>
      <c r="AB1949" s="72" t="n">
        <f aca="false">AB1948*(1+F1949)</f>
        <v>42.8003595745287</v>
      </c>
      <c r="AC1949" s="73" t="n">
        <f aca="false">MAX(AC1948,AB1949)</f>
        <v>42.8722100020714</v>
      </c>
      <c r="AD1949" s="70" t="n">
        <f aca="false">1-AB1949/AC1949</f>
        <v>0.00167592077803413</v>
      </c>
      <c r="AE1949" s="73" t="n">
        <f aca="false">AE1948*(1+M1949)</f>
        <v>25.9271451056981</v>
      </c>
      <c r="AF1949" s="73" t="n">
        <f aca="false">MAX(AF1948,AE1949)</f>
        <v>26.6711420485925</v>
      </c>
      <c r="AG1949" s="70" t="n">
        <f aca="false">1-AE1949/AF1949</f>
        <v>0.0278952037951316</v>
      </c>
      <c r="AH1949" s="74" t="n">
        <f aca="false">IF(R1949&gt;0,AH1948+1,0)</f>
        <v>2</v>
      </c>
      <c r="AI1949" s="74" t="n">
        <f aca="false">IF(U1949&gt;0,AI1948+1,0)</f>
        <v>165</v>
      </c>
      <c r="AJ1949" s="74" t="n">
        <f aca="false">IF(G1949&gt;0,AJ1948+1,0)</f>
        <v>0</v>
      </c>
      <c r="AK1949" s="74" t="n">
        <f aca="false">IF(G1949&lt;=0,AK1948+1,0)</f>
        <v>2</v>
      </c>
      <c r="AL1949" s="74" t="n">
        <f aca="false">IF(K1949&gt;0,AL1948+1,0)</f>
        <v>0</v>
      </c>
      <c r="AM1949" s="74" t="n">
        <f aca="false">IF(K1949&lt;=0,AM1948+1,0)</f>
        <v>2</v>
      </c>
    </row>
    <row r="1950" customFormat="false" ht="15" hidden="false" customHeight="false" outlineLevel="0" collapsed="false">
      <c r="A1950" s="61" t="n">
        <v>1954</v>
      </c>
      <c r="B1950" s="62" t="n">
        <v>45215.40625</v>
      </c>
      <c r="C1950" s="63" t="n">
        <f aca="false">YEAR(B1950)</f>
        <v>2023</v>
      </c>
      <c r="D1950" s="32" t="s">
        <v>276</v>
      </c>
      <c r="E1950" s="64" t="n">
        <v>19715.5</v>
      </c>
      <c r="F1950" s="65" t="n">
        <v>-0.0021</v>
      </c>
      <c r="G1950" s="66" t="n">
        <v>-41.40255</v>
      </c>
      <c r="H1950" s="67" t="n">
        <f aca="false">E1950+IF(D1950="Long",1,-1)*G1950</f>
        <v>19756.90255</v>
      </c>
      <c r="I1950" s="68" t="n">
        <f aca="false">Assumptions!$B$58</f>
        <v>5.35750011455817</v>
      </c>
      <c r="J1950" s="68" t="n">
        <f aca="false">INDEX(Yearly!$D$5:$D$22,MATCH(C1950,Yearly!$A$5:$A$22,0))</f>
        <v>0.449580429193692</v>
      </c>
      <c r="K1950" s="68" t="n">
        <f aca="false">G1950-I1950-J1950</f>
        <v>-47.2096305437519</v>
      </c>
      <c r="L1950" s="69" t="n">
        <f aca="false">(I1950+J1950)/Assumptions!$B$8</f>
        <v>0.00025605597012877</v>
      </c>
      <c r="M1950" s="70" t="n">
        <f aca="false">F1950-L1950</f>
        <v>-0.00235605597012877</v>
      </c>
      <c r="N1950" s="71" t="n">
        <f aca="false">G1950*Assumptions!$B$7</f>
        <v>-325631.05575</v>
      </c>
      <c r="O1950" s="71" t="n">
        <f aca="false">K1950*Assumptions!$B$7</f>
        <v>-371303.744226608</v>
      </c>
      <c r="P1950" s="68" t="n">
        <f aca="false">P1949+G1950</f>
        <v>33624.928195</v>
      </c>
      <c r="Q1950" s="68" t="n">
        <f aca="false">MAX(Q1949,P1950)</f>
        <v>33678.15618</v>
      </c>
      <c r="R1950" s="68" t="n">
        <f aca="false">Q1950-P1950</f>
        <v>53.227985000005</v>
      </c>
      <c r="S1950" s="68" t="n">
        <f aca="false">S1949+K1950</f>
        <v>22231.8108185165</v>
      </c>
      <c r="T1950" s="68" t="n">
        <f aca="false">MAX(T1949,S1950)</f>
        <v>22879.1193573833</v>
      </c>
      <c r="U1950" s="68" t="n">
        <f aca="false">T1950-S1950</f>
        <v>647.308538866801</v>
      </c>
      <c r="V1950" s="70" t="n">
        <f aca="false">V1949+F1950</f>
        <v>3.99010000000001</v>
      </c>
      <c r="W1950" s="70" t="n">
        <f aca="false">MAX(W1949,V1950)</f>
        <v>3.9929</v>
      </c>
      <c r="X1950" s="70" t="n">
        <f aca="false">W1950-V1950</f>
        <v>0.00279999999999925</v>
      </c>
      <c r="Y1950" s="70" t="n">
        <f aca="false">Y1949+M1950</f>
        <v>3.48773470634736</v>
      </c>
      <c r="Z1950" s="70" t="n">
        <f aca="false">MAX(Z1949,Y1950)</f>
        <v>3.5127080666161</v>
      </c>
      <c r="AA1950" s="70" t="n">
        <f aca="false">Z1950-Y1950</f>
        <v>0.0249733602687425</v>
      </c>
      <c r="AB1950" s="72" t="n">
        <f aca="false">AB1949*(1+F1950)</f>
        <v>42.7104788194222</v>
      </c>
      <c r="AC1950" s="73" t="n">
        <f aca="false">MAX(AC1949,AB1950)</f>
        <v>42.8722100020714</v>
      </c>
      <c r="AD1950" s="70" t="n">
        <f aca="false">1-AB1950/AC1950</f>
        <v>0.00377240134440027</v>
      </c>
      <c r="AE1950" s="73" t="n">
        <f aca="false">AE1949*(1+M1950)</f>
        <v>25.8660593006835</v>
      </c>
      <c r="AF1950" s="73" t="n">
        <f aca="false">MAX(AF1949,AE1950)</f>
        <v>26.6711420485925</v>
      </c>
      <c r="AG1950" s="70" t="n">
        <f aca="false">1-AE1950/AF1950</f>
        <v>0.0301855371038208</v>
      </c>
      <c r="AH1950" s="74" t="n">
        <f aca="false">IF(R1950&gt;0,AH1949+1,0)</f>
        <v>3</v>
      </c>
      <c r="AI1950" s="74" t="n">
        <f aca="false">IF(U1950&gt;0,AI1949+1,0)</f>
        <v>166</v>
      </c>
      <c r="AJ1950" s="74" t="n">
        <f aca="false">IF(G1950&gt;0,AJ1949+1,0)</f>
        <v>0</v>
      </c>
      <c r="AK1950" s="74" t="n">
        <f aca="false">IF(G1950&lt;=0,AK1949+1,0)</f>
        <v>3</v>
      </c>
      <c r="AL1950" s="74" t="n">
        <f aca="false">IF(K1950&gt;0,AL1949+1,0)</f>
        <v>0</v>
      </c>
      <c r="AM1950" s="74" t="n">
        <f aca="false">IF(K1950&lt;=0,AM1949+1,0)</f>
        <v>3</v>
      </c>
    </row>
    <row r="1951" customFormat="false" ht="15" hidden="false" customHeight="false" outlineLevel="0" collapsed="false">
      <c r="A1951" s="61" t="n">
        <v>1955</v>
      </c>
      <c r="B1951" s="62" t="n">
        <v>45215.4458333333</v>
      </c>
      <c r="C1951" s="63" t="n">
        <f aca="false">YEAR(B1951)</f>
        <v>2023</v>
      </c>
      <c r="D1951" s="32" t="s">
        <v>277</v>
      </c>
      <c r="E1951" s="64" t="n">
        <v>19756.45</v>
      </c>
      <c r="F1951" s="65" t="n">
        <v>0.0047</v>
      </c>
      <c r="G1951" s="66" t="n">
        <v>92.855315</v>
      </c>
      <c r="H1951" s="67" t="n">
        <f aca="false">E1951+IF(D1951="Long",1,-1)*G1951</f>
        <v>19849.305315</v>
      </c>
      <c r="I1951" s="68" t="n">
        <f aca="false">Assumptions!$B$58</f>
        <v>5.35750011455817</v>
      </c>
      <c r="J1951" s="68" t="n">
        <f aca="false">INDEX(Yearly!$D$5:$D$22,MATCH(C1951,Yearly!$A$5:$A$22,0))</f>
        <v>0.449580429193692</v>
      </c>
      <c r="K1951" s="68" t="n">
        <f aca="false">G1951-I1951-J1951</f>
        <v>87.0482344562482</v>
      </c>
      <c r="L1951" s="69" t="n">
        <f aca="false">(I1951+J1951)/Assumptions!$B$8</f>
        <v>0.00025605597012877</v>
      </c>
      <c r="M1951" s="70" t="n">
        <f aca="false">F1951-L1951</f>
        <v>0.00444394402987123</v>
      </c>
      <c r="N1951" s="71" t="n">
        <f aca="false">G1951*Assumptions!$B$7</f>
        <v>730307.052475</v>
      </c>
      <c r="O1951" s="71" t="n">
        <f aca="false">K1951*Assumptions!$B$7</f>
        <v>684634.363998392</v>
      </c>
      <c r="P1951" s="68" t="n">
        <f aca="false">P1950+G1951</f>
        <v>33717.78351</v>
      </c>
      <c r="Q1951" s="68" t="n">
        <f aca="false">MAX(Q1950,P1951)</f>
        <v>33717.78351</v>
      </c>
      <c r="R1951" s="68" t="n">
        <f aca="false">Q1951-P1951</f>
        <v>0</v>
      </c>
      <c r="S1951" s="68" t="n">
        <f aca="false">S1950+K1951</f>
        <v>22318.8590529727</v>
      </c>
      <c r="T1951" s="68" t="n">
        <f aca="false">MAX(T1950,S1951)</f>
        <v>22879.1193573833</v>
      </c>
      <c r="U1951" s="68" t="n">
        <f aca="false">T1951-S1951</f>
        <v>560.260304410553</v>
      </c>
      <c r="V1951" s="70" t="n">
        <f aca="false">V1950+F1951</f>
        <v>3.99480000000001</v>
      </c>
      <c r="W1951" s="70" t="n">
        <f aca="false">MAX(W1950,V1951)</f>
        <v>3.99480000000001</v>
      </c>
      <c r="X1951" s="70" t="n">
        <f aca="false">W1951-V1951</f>
        <v>0</v>
      </c>
      <c r="Y1951" s="70" t="n">
        <f aca="false">Y1950+M1951</f>
        <v>3.49217865037723</v>
      </c>
      <c r="Z1951" s="70" t="n">
        <f aca="false">MAX(Z1950,Y1951)</f>
        <v>3.5127080666161</v>
      </c>
      <c r="AA1951" s="70" t="n">
        <f aca="false">Z1951-Y1951</f>
        <v>0.0205294162388712</v>
      </c>
      <c r="AB1951" s="72" t="n">
        <f aca="false">AB1950*(1+F1951)</f>
        <v>42.9112180698734</v>
      </c>
      <c r="AC1951" s="73" t="n">
        <f aca="false">MAX(AC1950,AB1951)</f>
        <v>42.9112180698734</v>
      </c>
      <c r="AD1951" s="70" t="n">
        <f aca="false">1-AB1951/AC1951</f>
        <v>0</v>
      </c>
      <c r="AE1951" s="73" t="n">
        <f aca="false">AE1950*(1+M1951)</f>
        <v>25.981006620489</v>
      </c>
      <c r="AF1951" s="73" t="n">
        <f aca="false">MAX(AF1950,AE1951)</f>
        <v>26.6711420485925</v>
      </c>
      <c r="AG1951" s="70" t="n">
        <f aca="false">1-AE1951/AF1951</f>
        <v>0.0258757359113506</v>
      </c>
      <c r="AH1951" s="74" t="n">
        <f aca="false">IF(R1951&gt;0,AH1950+1,0)</f>
        <v>0</v>
      </c>
      <c r="AI1951" s="74" t="n">
        <f aca="false">IF(U1951&gt;0,AI1950+1,0)</f>
        <v>167</v>
      </c>
      <c r="AJ1951" s="74" t="n">
        <f aca="false">IF(G1951&gt;0,AJ1950+1,0)</f>
        <v>1</v>
      </c>
      <c r="AK1951" s="74" t="n">
        <f aca="false">IF(G1951&lt;=0,AK1950+1,0)</f>
        <v>0</v>
      </c>
      <c r="AL1951" s="74" t="n">
        <f aca="false">IF(K1951&gt;0,AL1950+1,0)</f>
        <v>1</v>
      </c>
      <c r="AM1951" s="74" t="n">
        <f aca="false">IF(K1951&lt;=0,AM1950+1,0)</f>
        <v>0</v>
      </c>
    </row>
    <row r="1952" customFormat="false" ht="15" hidden="false" customHeight="false" outlineLevel="0" collapsed="false">
      <c r="A1952" s="61" t="n">
        <v>1956</v>
      </c>
      <c r="B1952" s="62" t="n">
        <v>45216.3854166667</v>
      </c>
      <c r="C1952" s="63" t="n">
        <f aca="false">YEAR(B1952)</f>
        <v>2023</v>
      </c>
      <c r="D1952" s="32" t="s">
        <v>276</v>
      </c>
      <c r="E1952" s="64" t="n">
        <v>19849.75</v>
      </c>
      <c r="F1952" s="65" t="n">
        <v>0.0011</v>
      </c>
      <c r="G1952" s="66" t="n">
        <v>21.834725</v>
      </c>
      <c r="H1952" s="67" t="n">
        <f aca="false">E1952+IF(D1952="Long",1,-1)*G1952</f>
        <v>19827.915275</v>
      </c>
      <c r="I1952" s="68" t="n">
        <f aca="false">Assumptions!$B$58</f>
        <v>5.35750011455817</v>
      </c>
      <c r="J1952" s="68" t="n">
        <f aca="false">INDEX(Yearly!$D$5:$D$22,MATCH(C1952,Yearly!$A$5:$A$22,0))</f>
        <v>0.449580429193692</v>
      </c>
      <c r="K1952" s="68" t="n">
        <f aca="false">G1952-I1952-J1952</f>
        <v>16.0276444562481</v>
      </c>
      <c r="L1952" s="69" t="n">
        <f aca="false">(I1952+J1952)/Assumptions!$B$8</f>
        <v>0.00025605597012877</v>
      </c>
      <c r="M1952" s="70" t="n">
        <f aca="false">F1952-L1952</f>
        <v>0.00084394402987123</v>
      </c>
      <c r="N1952" s="71" t="n">
        <f aca="false">G1952*Assumptions!$B$7</f>
        <v>171730.112125</v>
      </c>
      <c r="O1952" s="71" t="n">
        <f aca="false">K1952*Assumptions!$B$7</f>
        <v>126057.423648392</v>
      </c>
      <c r="P1952" s="68" t="n">
        <f aca="false">P1951+G1952</f>
        <v>33739.618235</v>
      </c>
      <c r="Q1952" s="68" t="n">
        <f aca="false">MAX(Q1951,P1952)</f>
        <v>33739.618235</v>
      </c>
      <c r="R1952" s="68" t="n">
        <f aca="false">Q1952-P1952</f>
        <v>0</v>
      </c>
      <c r="S1952" s="68" t="n">
        <f aca="false">S1951+K1952</f>
        <v>22334.886697429</v>
      </c>
      <c r="T1952" s="68" t="n">
        <f aca="false">MAX(T1951,S1952)</f>
        <v>22879.1193573833</v>
      </c>
      <c r="U1952" s="68" t="n">
        <f aca="false">T1952-S1952</f>
        <v>544.232659954305</v>
      </c>
      <c r="V1952" s="70" t="n">
        <f aca="false">V1951+F1952</f>
        <v>3.99590000000001</v>
      </c>
      <c r="W1952" s="70" t="n">
        <f aca="false">MAX(W1951,V1952)</f>
        <v>3.99590000000001</v>
      </c>
      <c r="X1952" s="70" t="n">
        <f aca="false">W1952-V1952</f>
        <v>0</v>
      </c>
      <c r="Y1952" s="70" t="n">
        <f aca="false">Y1951+M1952</f>
        <v>3.4930225944071</v>
      </c>
      <c r="Z1952" s="70" t="n">
        <f aca="false">MAX(Z1951,Y1952)</f>
        <v>3.5127080666161</v>
      </c>
      <c r="AA1952" s="70" t="n">
        <f aca="false">Z1952-Y1952</f>
        <v>0.0196854722089999</v>
      </c>
      <c r="AB1952" s="72" t="n">
        <f aca="false">AB1951*(1+F1952)</f>
        <v>42.9584204097503</v>
      </c>
      <c r="AC1952" s="73" t="n">
        <f aca="false">MAX(AC1951,AB1952)</f>
        <v>42.9584204097503</v>
      </c>
      <c r="AD1952" s="70" t="n">
        <f aca="false">1-AB1952/AC1952</f>
        <v>0</v>
      </c>
      <c r="AE1952" s="73" t="n">
        <f aca="false">AE1951*(1+M1952)</f>
        <v>26.0029331359164</v>
      </c>
      <c r="AF1952" s="73" t="n">
        <f aca="false">MAX(AF1951,AE1952)</f>
        <v>26.6711420485925</v>
      </c>
      <c r="AG1952" s="70" t="n">
        <f aca="false">1-AE1952/AF1952</f>
        <v>0.0250536295543202</v>
      </c>
      <c r="AH1952" s="74" t="n">
        <f aca="false">IF(R1952&gt;0,AH1951+1,0)</f>
        <v>0</v>
      </c>
      <c r="AI1952" s="74" t="n">
        <f aca="false">IF(U1952&gt;0,AI1951+1,0)</f>
        <v>168</v>
      </c>
      <c r="AJ1952" s="74" t="n">
        <f aca="false">IF(G1952&gt;0,AJ1951+1,0)</f>
        <v>2</v>
      </c>
      <c r="AK1952" s="74" t="n">
        <f aca="false">IF(G1952&lt;=0,AK1951+1,0)</f>
        <v>0</v>
      </c>
      <c r="AL1952" s="74" t="n">
        <f aca="false">IF(K1952&gt;0,AL1951+1,0)</f>
        <v>2</v>
      </c>
      <c r="AM1952" s="74" t="n">
        <f aca="false">IF(K1952&lt;=0,AM1951+1,0)</f>
        <v>0</v>
      </c>
    </row>
    <row r="1953" customFormat="false" ht="15" hidden="false" customHeight="false" outlineLevel="0" collapsed="false">
      <c r="A1953" s="61" t="n">
        <v>1957</v>
      </c>
      <c r="B1953" s="62" t="n">
        <v>45216.40625</v>
      </c>
      <c r="C1953" s="63" t="n">
        <f aca="false">YEAR(B1953)</f>
        <v>2023</v>
      </c>
      <c r="D1953" s="32" t="s">
        <v>277</v>
      </c>
      <c r="E1953" s="64" t="n">
        <v>19827.4</v>
      </c>
      <c r="F1953" s="65" t="n">
        <v>-0.0052</v>
      </c>
      <c r="G1953" s="66" t="n">
        <v>-103.10248</v>
      </c>
      <c r="H1953" s="67" t="n">
        <f aca="false">E1953+IF(D1953="Long",1,-1)*G1953</f>
        <v>19724.29752</v>
      </c>
      <c r="I1953" s="68" t="n">
        <f aca="false">Assumptions!$B$58</f>
        <v>5.35750011455817</v>
      </c>
      <c r="J1953" s="68" t="n">
        <f aca="false">INDEX(Yearly!$D$5:$D$22,MATCH(C1953,Yearly!$A$5:$A$22,0))</f>
        <v>0.449580429193692</v>
      </c>
      <c r="K1953" s="68" t="n">
        <f aca="false">G1953-I1953-J1953</f>
        <v>-108.909560543752</v>
      </c>
      <c r="L1953" s="69" t="n">
        <f aca="false">(I1953+J1953)/Assumptions!$B$8</f>
        <v>0.00025605597012877</v>
      </c>
      <c r="M1953" s="70" t="n">
        <f aca="false">F1953-L1953</f>
        <v>-0.00545605597012877</v>
      </c>
      <c r="N1953" s="71" t="n">
        <f aca="false">G1953*Assumptions!$B$7</f>
        <v>-810901.0052</v>
      </c>
      <c r="O1953" s="71" t="n">
        <f aca="false">K1953*Assumptions!$B$7</f>
        <v>-856573.693676608</v>
      </c>
      <c r="P1953" s="68" t="n">
        <f aca="false">P1952+G1953</f>
        <v>33636.515755</v>
      </c>
      <c r="Q1953" s="68" t="n">
        <f aca="false">MAX(Q1952,P1953)</f>
        <v>33739.618235</v>
      </c>
      <c r="R1953" s="68" t="n">
        <f aca="false">Q1953-P1953</f>
        <v>103.102480000001</v>
      </c>
      <c r="S1953" s="68" t="n">
        <f aca="false">S1952+K1953</f>
        <v>22225.9771368852</v>
      </c>
      <c r="T1953" s="68" t="n">
        <f aca="false">MAX(T1952,S1953)</f>
        <v>22879.1193573833</v>
      </c>
      <c r="U1953" s="68" t="n">
        <f aca="false">T1953-S1953</f>
        <v>653.142220498055</v>
      </c>
      <c r="V1953" s="70" t="n">
        <f aca="false">V1952+F1953</f>
        <v>3.99070000000001</v>
      </c>
      <c r="W1953" s="70" t="n">
        <f aca="false">MAX(W1952,V1953)</f>
        <v>3.99590000000001</v>
      </c>
      <c r="X1953" s="70" t="n">
        <f aca="false">W1953-V1953</f>
        <v>0.00519999999999987</v>
      </c>
      <c r="Y1953" s="70" t="n">
        <f aca="false">Y1952+M1953</f>
        <v>3.48756653843697</v>
      </c>
      <c r="Z1953" s="70" t="n">
        <f aca="false">MAX(Z1952,Y1953)</f>
        <v>3.5127080666161</v>
      </c>
      <c r="AA1953" s="70" t="n">
        <f aca="false">Z1953-Y1953</f>
        <v>0.0251415281791285</v>
      </c>
      <c r="AB1953" s="72" t="n">
        <f aca="false">AB1952*(1+F1953)</f>
        <v>42.7350366236196</v>
      </c>
      <c r="AC1953" s="73" t="n">
        <f aca="false">MAX(AC1952,AB1953)</f>
        <v>42.9584204097503</v>
      </c>
      <c r="AD1953" s="70" t="n">
        <f aca="false">1-AB1953/AC1953</f>
        <v>0.00520000000000009</v>
      </c>
      <c r="AE1953" s="73" t="n">
        <f aca="false">AE1952*(1+M1953)</f>
        <v>25.8610596773394</v>
      </c>
      <c r="AF1953" s="73" t="n">
        <f aca="false">MAX(AF1952,AE1953)</f>
        <v>26.6711420485925</v>
      </c>
      <c r="AG1953" s="70" t="n">
        <f aca="false">1-AE1953/AF1953</f>
        <v>0.0303729915193458</v>
      </c>
      <c r="AH1953" s="74" t="n">
        <f aca="false">IF(R1953&gt;0,AH1952+1,0)</f>
        <v>1</v>
      </c>
      <c r="AI1953" s="74" t="n">
        <f aca="false">IF(U1953&gt;0,AI1952+1,0)</f>
        <v>169</v>
      </c>
      <c r="AJ1953" s="74" t="n">
        <f aca="false">IF(G1953&gt;0,AJ1952+1,0)</f>
        <v>0</v>
      </c>
      <c r="AK1953" s="74" t="n">
        <f aca="false">IF(G1953&lt;=0,AK1952+1,0)</f>
        <v>1</v>
      </c>
      <c r="AL1953" s="74" t="n">
        <f aca="false">IF(K1953&gt;0,AL1952+1,0)</f>
        <v>0</v>
      </c>
      <c r="AM1953" s="74" t="n">
        <f aca="false">IF(K1953&lt;=0,AM1952+1,0)</f>
        <v>1</v>
      </c>
    </row>
    <row r="1954" customFormat="false" ht="15" hidden="false" customHeight="false" outlineLevel="0" collapsed="false">
      <c r="A1954" s="61" t="n">
        <v>1958</v>
      </c>
      <c r="B1954" s="62" t="n">
        <v>45217.46875</v>
      </c>
      <c r="C1954" s="63" t="n">
        <f aca="false">YEAR(B1954)</f>
        <v>2023</v>
      </c>
      <c r="D1954" s="32" t="s">
        <v>276</v>
      </c>
      <c r="E1954" s="64" t="n">
        <v>19725.25</v>
      </c>
      <c r="F1954" s="65" t="n">
        <v>0.0284</v>
      </c>
      <c r="G1954" s="66" t="n">
        <v>560.1971</v>
      </c>
      <c r="H1954" s="67" t="n">
        <f aca="false">E1954+IF(D1954="Long",1,-1)*G1954</f>
        <v>19165.0529</v>
      </c>
      <c r="I1954" s="68" t="n">
        <f aca="false">Assumptions!$B$58</f>
        <v>5.35750011455817</v>
      </c>
      <c r="J1954" s="68" t="n">
        <f aca="false">INDEX(Yearly!$D$5:$D$22,MATCH(C1954,Yearly!$A$5:$A$22,0))</f>
        <v>0.449580429193692</v>
      </c>
      <c r="K1954" s="68" t="n">
        <f aca="false">G1954-I1954-J1954</f>
        <v>554.390019456248</v>
      </c>
      <c r="L1954" s="69" t="n">
        <f aca="false">(I1954+J1954)/Assumptions!$B$8</f>
        <v>0.00025605597012877</v>
      </c>
      <c r="M1954" s="70" t="n">
        <f aca="false">F1954-L1954</f>
        <v>0.0281439440298712</v>
      </c>
      <c r="N1954" s="71" t="n">
        <f aca="false">G1954*Assumptions!$B$7</f>
        <v>4405950.1915</v>
      </c>
      <c r="O1954" s="71" t="n">
        <f aca="false">K1954*Assumptions!$B$7</f>
        <v>4360277.50302339</v>
      </c>
      <c r="P1954" s="68" t="n">
        <f aca="false">P1953+G1954</f>
        <v>34196.712855</v>
      </c>
      <c r="Q1954" s="68" t="n">
        <f aca="false">MAX(Q1953,P1954)</f>
        <v>34196.712855</v>
      </c>
      <c r="R1954" s="68" t="n">
        <f aca="false">Q1954-P1954</f>
        <v>0</v>
      </c>
      <c r="S1954" s="68" t="n">
        <f aca="false">S1953+K1954</f>
        <v>22780.3671563415</v>
      </c>
      <c r="T1954" s="68" t="n">
        <f aca="false">MAX(T1953,S1954)</f>
        <v>22879.1193573833</v>
      </c>
      <c r="U1954" s="68" t="n">
        <f aca="false">T1954-S1954</f>
        <v>98.752201041807</v>
      </c>
      <c r="V1954" s="70" t="n">
        <f aca="false">V1953+F1954</f>
        <v>4.01910000000001</v>
      </c>
      <c r="W1954" s="70" t="n">
        <f aca="false">MAX(W1953,V1954)</f>
        <v>4.01910000000001</v>
      </c>
      <c r="X1954" s="70" t="n">
        <f aca="false">W1954-V1954</f>
        <v>0</v>
      </c>
      <c r="Y1954" s="70" t="n">
        <f aca="false">Y1953+M1954</f>
        <v>3.51571048246684</v>
      </c>
      <c r="Z1954" s="70" t="n">
        <f aca="false">MAX(Z1953,Y1954)</f>
        <v>3.51571048246684</v>
      </c>
      <c r="AA1954" s="70" t="n">
        <f aca="false">Z1954-Y1954</f>
        <v>0</v>
      </c>
      <c r="AB1954" s="72" t="n">
        <f aca="false">AB1953*(1+F1954)</f>
        <v>43.9487116637304</v>
      </c>
      <c r="AC1954" s="73" t="n">
        <f aca="false">MAX(AC1953,AB1954)</f>
        <v>43.9487116637304</v>
      </c>
      <c r="AD1954" s="70" t="n">
        <f aca="false">1-AB1954/AC1954</f>
        <v>0</v>
      </c>
      <c r="AE1954" s="73" t="n">
        <f aca="false">AE1953*(1+M1954)</f>
        <v>26.5888918934516</v>
      </c>
      <c r="AF1954" s="73" t="n">
        <f aca="false">MAX(AF1953,AE1954)</f>
        <v>26.6711420485925</v>
      </c>
      <c r="AG1954" s="70" t="n">
        <f aca="false">1-AE1954/AF1954</f>
        <v>0.00308386326281473</v>
      </c>
      <c r="AH1954" s="74" t="n">
        <f aca="false">IF(R1954&gt;0,AH1953+1,0)</f>
        <v>0</v>
      </c>
      <c r="AI1954" s="74" t="n">
        <f aca="false">IF(U1954&gt;0,AI1953+1,0)</f>
        <v>170</v>
      </c>
      <c r="AJ1954" s="74" t="n">
        <f aca="false">IF(G1954&gt;0,AJ1953+1,0)</f>
        <v>1</v>
      </c>
      <c r="AK1954" s="74" t="n">
        <f aca="false">IF(G1954&lt;=0,AK1953+1,0)</f>
        <v>0</v>
      </c>
      <c r="AL1954" s="74" t="n">
        <f aca="false">IF(K1954&gt;0,AL1953+1,0)</f>
        <v>1</v>
      </c>
      <c r="AM1954" s="74" t="n">
        <f aca="false">IF(K1954&lt;=0,AM1953+1,0)</f>
        <v>0</v>
      </c>
    </row>
    <row r="1955" customFormat="false" ht="15" hidden="false" customHeight="false" outlineLevel="0" collapsed="false">
      <c r="A1955" s="61" t="n">
        <v>1959</v>
      </c>
      <c r="B1955" s="62" t="n">
        <v>45230.40625</v>
      </c>
      <c r="C1955" s="63" t="n">
        <f aca="false">YEAR(B1955)</f>
        <v>2023</v>
      </c>
      <c r="D1955" s="32" t="s">
        <v>277</v>
      </c>
      <c r="E1955" s="64" t="n">
        <v>19165.2</v>
      </c>
      <c r="F1955" s="65" t="n">
        <v>-0.0028</v>
      </c>
      <c r="G1955" s="66" t="n">
        <v>-53.66256</v>
      </c>
      <c r="H1955" s="67" t="n">
        <f aca="false">E1955+IF(D1955="Long",1,-1)*G1955</f>
        <v>19111.53744</v>
      </c>
      <c r="I1955" s="68" t="n">
        <f aca="false">Assumptions!$B$58</f>
        <v>5.35750011455817</v>
      </c>
      <c r="J1955" s="68" t="n">
        <f aca="false">INDEX(Yearly!$D$5:$D$22,MATCH(C1955,Yearly!$A$5:$A$22,0))</f>
        <v>0.449580429193692</v>
      </c>
      <c r="K1955" s="68" t="n">
        <f aca="false">G1955-I1955-J1955</f>
        <v>-59.4696405437519</v>
      </c>
      <c r="L1955" s="69" t="n">
        <f aca="false">(I1955+J1955)/Assumptions!$B$8</f>
        <v>0.00025605597012877</v>
      </c>
      <c r="M1955" s="70" t="n">
        <f aca="false">F1955-L1955</f>
        <v>-0.00305605597012877</v>
      </c>
      <c r="N1955" s="71" t="n">
        <f aca="false">G1955*Assumptions!$B$7</f>
        <v>-422056.0344</v>
      </c>
      <c r="O1955" s="71" t="n">
        <f aca="false">K1955*Assumptions!$B$7</f>
        <v>-467728.722876608</v>
      </c>
      <c r="P1955" s="68" t="n">
        <f aca="false">P1954+G1955</f>
        <v>34143.050295</v>
      </c>
      <c r="Q1955" s="68" t="n">
        <f aca="false">MAX(Q1954,P1955)</f>
        <v>34196.712855</v>
      </c>
      <c r="R1955" s="68" t="n">
        <f aca="false">Q1955-P1955</f>
        <v>53.662559999997</v>
      </c>
      <c r="S1955" s="68" t="n">
        <f aca="false">S1954+K1955</f>
        <v>22720.8975157977</v>
      </c>
      <c r="T1955" s="68" t="n">
        <f aca="false">MAX(T1954,S1955)</f>
        <v>22879.1193573833</v>
      </c>
      <c r="U1955" s="68" t="n">
        <f aca="false">T1955-S1955</f>
        <v>158.22184158556</v>
      </c>
      <c r="V1955" s="70" t="n">
        <f aca="false">V1954+F1955</f>
        <v>4.01630000000001</v>
      </c>
      <c r="W1955" s="70" t="n">
        <f aca="false">MAX(W1954,V1955)</f>
        <v>4.01910000000001</v>
      </c>
      <c r="X1955" s="70" t="n">
        <f aca="false">W1955-V1955</f>
        <v>0.00279999999999969</v>
      </c>
      <c r="Y1955" s="70" t="n">
        <f aca="false">Y1954+M1955</f>
        <v>3.51265442649671</v>
      </c>
      <c r="Z1955" s="70" t="n">
        <f aca="false">MAX(Z1954,Y1955)</f>
        <v>3.51571048246684</v>
      </c>
      <c r="AA1955" s="70" t="n">
        <f aca="false">Z1955-Y1955</f>
        <v>0.00305605597012892</v>
      </c>
      <c r="AB1955" s="72" t="n">
        <f aca="false">AB1954*(1+F1955)</f>
        <v>43.8256552710719</v>
      </c>
      <c r="AC1955" s="73" t="n">
        <f aca="false">MAX(AC1954,AB1955)</f>
        <v>43.9487116637304</v>
      </c>
      <c r="AD1955" s="70" t="n">
        <f aca="false">1-AB1955/AC1955</f>
        <v>0.00280000000000002</v>
      </c>
      <c r="AE1955" s="73" t="n">
        <f aca="false">AE1954*(1+M1955)</f>
        <v>26.5076347516415</v>
      </c>
      <c r="AF1955" s="73" t="n">
        <f aca="false">MAX(AF1954,AE1955)</f>
        <v>26.6711420485925</v>
      </c>
      <c r="AG1955" s="70" t="n">
        <f aca="false">1-AE1955/AF1955</f>
        <v>0.00613049477420813</v>
      </c>
      <c r="AH1955" s="74" t="n">
        <f aca="false">IF(R1955&gt;0,AH1954+1,0)</f>
        <v>1</v>
      </c>
      <c r="AI1955" s="74" t="n">
        <f aca="false">IF(U1955&gt;0,AI1954+1,0)</f>
        <v>171</v>
      </c>
      <c r="AJ1955" s="74" t="n">
        <f aca="false">IF(G1955&gt;0,AJ1954+1,0)</f>
        <v>0</v>
      </c>
      <c r="AK1955" s="74" t="n">
        <f aca="false">IF(G1955&lt;=0,AK1954+1,0)</f>
        <v>1</v>
      </c>
      <c r="AL1955" s="74" t="n">
        <f aca="false">IF(K1955&gt;0,AL1954+1,0)</f>
        <v>0</v>
      </c>
      <c r="AM1955" s="74" t="n">
        <f aca="false">IF(K1955&lt;=0,AM1954+1,0)</f>
        <v>1</v>
      </c>
    </row>
    <row r="1956" customFormat="false" ht="15" hidden="false" customHeight="false" outlineLevel="0" collapsed="false">
      <c r="A1956" s="61" t="n">
        <v>1960</v>
      </c>
      <c r="B1956" s="62" t="n">
        <v>45230.43125</v>
      </c>
      <c r="C1956" s="63" t="n">
        <f aca="false">YEAR(B1956)</f>
        <v>2023</v>
      </c>
      <c r="D1956" s="32" t="s">
        <v>276</v>
      </c>
      <c r="E1956" s="64" t="n">
        <v>19110.85</v>
      </c>
      <c r="F1956" s="65" t="n">
        <v>-0.0027</v>
      </c>
      <c r="G1956" s="66" t="n">
        <v>-51.599295</v>
      </c>
      <c r="H1956" s="67" t="n">
        <f aca="false">E1956+IF(D1956="Long",1,-1)*G1956</f>
        <v>19162.449295</v>
      </c>
      <c r="I1956" s="68" t="n">
        <f aca="false">Assumptions!$B$58</f>
        <v>5.35750011455817</v>
      </c>
      <c r="J1956" s="68" t="n">
        <f aca="false">INDEX(Yearly!$D$5:$D$22,MATCH(C1956,Yearly!$A$5:$A$22,0))</f>
        <v>0.449580429193692</v>
      </c>
      <c r="K1956" s="68" t="n">
        <f aca="false">G1956-I1956-J1956</f>
        <v>-57.4063755437519</v>
      </c>
      <c r="L1956" s="69" t="n">
        <f aca="false">(I1956+J1956)/Assumptions!$B$8</f>
        <v>0.00025605597012877</v>
      </c>
      <c r="M1956" s="70" t="n">
        <f aca="false">F1956-L1956</f>
        <v>-0.00295605597012877</v>
      </c>
      <c r="N1956" s="71" t="n">
        <f aca="false">G1956*Assumptions!$B$7</f>
        <v>-405828.455175</v>
      </c>
      <c r="O1956" s="71" t="n">
        <f aca="false">K1956*Assumptions!$B$7</f>
        <v>-451501.143651608</v>
      </c>
      <c r="P1956" s="68" t="n">
        <f aca="false">P1955+G1956</f>
        <v>34091.451</v>
      </c>
      <c r="Q1956" s="68" t="n">
        <f aca="false">MAX(Q1955,P1956)</f>
        <v>34196.712855</v>
      </c>
      <c r="R1956" s="68" t="n">
        <f aca="false">Q1956-P1956</f>
        <v>105.261854999997</v>
      </c>
      <c r="S1956" s="68" t="n">
        <f aca="false">S1955+K1956</f>
        <v>22663.491140254</v>
      </c>
      <c r="T1956" s="68" t="n">
        <f aca="false">MAX(T1955,S1956)</f>
        <v>22879.1193573833</v>
      </c>
      <c r="U1956" s="68" t="n">
        <f aca="false">T1956-S1956</f>
        <v>215.628217129313</v>
      </c>
      <c r="V1956" s="70" t="n">
        <f aca="false">V1955+F1956</f>
        <v>4.01360000000001</v>
      </c>
      <c r="W1956" s="70" t="n">
        <f aca="false">MAX(W1955,V1956)</f>
        <v>4.01910000000001</v>
      </c>
      <c r="X1956" s="70" t="n">
        <f aca="false">W1956-V1956</f>
        <v>0.00549999999999962</v>
      </c>
      <c r="Y1956" s="70" t="n">
        <f aca="false">Y1955+M1956</f>
        <v>3.50969837052658</v>
      </c>
      <c r="Z1956" s="70" t="n">
        <f aca="false">MAX(Z1955,Y1956)</f>
        <v>3.51571048246684</v>
      </c>
      <c r="AA1956" s="70" t="n">
        <f aca="false">Z1956-Y1956</f>
        <v>0.00601211194025764</v>
      </c>
      <c r="AB1956" s="72" t="n">
        <f aca="false">AB1955*(1+F1956)</f>
        <v>43.7073260018401</v>
      </c>
      <c r="AC1956" s="73" t="n">
        <f aca="false">MAX(AC1955,AB1956)</f>
        <v>43.9487116637304</v>
      </c>
      <c r="AD1956" s="70" t="n">
        <f aca="false">1-AB1956/AC1956</f>
        <v>0.00549244000000004</v>
      </c>
      <c r="AE1956" s="73" t="n">
        <f aca="false">AE1955*(1+M1956)</f>
        <v>26.4292766996799</v>
      </c>
      <c r="AF1956" s="73" t="n">
        <f aca="false">MAX(AF1955,AE1956)</f>
        <v>26.6711420485925</v>
      </c>
      <c r="AG1956" s="70" t="n">
        <f aca="false">1-AE1956/AF1956</f>
        <v>0.00906842865865987</v>
      </c>
      <c r="AH1956" s="74" t="n">
        <f aca="false">IF(R1956&gt;0,AH1955+1,0)</f>
        <v>2</v>
      </c>
      <c r="AI1956" s="74" t="n">
        <f aca="false">IF(U1956&gt;0,AI1955+1,0)</f>
        <v>172</v>
      </c>
      <c r="AJ1956" s="74" t="n">
        <f aca="false">IF(G1956&gt;0,AJ1955+1,0)</f>
        <v>0</v>
      </c>
      <c r="AK1956" s="74" t="n">
        <f aca="false">IF(G1956&lt;=0,AK1955+1,0)</f>
        <v>2</v>
      </c>
      <c r="AL1956" s="74" t="n">
        <f aca="false">IF(K1956&gt;0,AL1955+1,0)</f>
        <v>0</v>
      </c>
      <c r="AM1956" s="74" t="n">
        <f aca="false">IF(K1956&lt;=0,AM1955+1,0)</f>
        <v>2</v>
      </c>
    </row>
    <row r="1957" customFormat="false" ht="15" hidden="false" customHeight="false" outlineLevel="0" collapsed="false">
      <c r="A1957" s="61" t="n">
        <v>1961</v>
      </c>
      <c r="B1957" s="62" t="n">
        <v>45232.40625</v>
      </c>
      <c r="C1957" s="63" t="n">
        <f aca="false">YEAR(B1957)</f>
        <v>2023</v>
      </c>
      <c r="D1957" s="32" t="s">
        <v>277</v>
      </c>
      <c r="E1957" s="64" t="n">
        <v>19163.2</v>
      </c>
      <c r="F1957" s="65" t="n">
        <v>-0.0045</v>
      </c>
      <c r="G1957" s="66" t="n">
        <v>-86.2344</v>
      </c>
      <c r="H1957" s="67" t="n">
        <f aca="false">E1957+IF(D1957="Long",1,-1)*G1957</f>
        <v>19076.9656</v>
      </c>
      <c r="I1957" s="68" t="n">
        <f aca="false">Assumptions!$B$58</f>
        <v>5.35750011455817</v>
      </c>
      <c r="J1957" s="68" t="n">
        <f aca="false">INDEX(Yearly!$D$5:$D$22,MATCH(C1957,Yearly!$A$5:$A$22,0))</f>
        <v>0.449580429193692</v>
      </c>
      <c r="K1957" s="68" t="n">
        <f aca="false">G1957-I1957-J1957</f>
        <v>-92.0414805437519</v>
      </c>
      <c r="L1957" s="69" t="n">
        <f aca="false">(I1957+J1957)/Assumptions!$B$8</f>
        <v>0.00025605597012877</v>
      </c>
      <c r="M1957" s="70" t="n">
        <f aca="false">F1957-L1957</f>
        <v>-0.00475605597012877</v>
      </c>
      <c r="N1957" s="71" t="n">
        <f aca="false">G1957*Assumptions!$B$7</f>
        <v>-678233.556</v>
      </c>
      <c r="O1957" s="71" t="n">
        <f aca="false">K1957*Assumptions!$B$7</f>
        <v>-723906.244476608</v>
      </c>
      <c r="P1957" s="68" t="n">
        <f aca="false">P1956+G1957</f>
        <v>34005.2166</v>
      </c>
      <c r="Q1957" s="68" t="n">
        <f aca="false">MAX(Q1956,P1957)</f>
        <v>34196.712855</v>
      </c>
      <c r="R1957" s="68" t="n">
        <f aca="false">Q1957-P1957</f>
        <v>191.496254999998</v>
      </c>
      <c r="S1957" s="68" t="n">
        <f aca="false">S1956+K1957</f>
        <v>22571.4496597102</v>
      </c>
      <c r="T1957" s="68" t="n">
        <f aca="false">MAX(T1956,S1957)</f>
        <v>22879.1193573833</v>
      </c>
      <c r="U1957" s="68" t="n">
        <f aca="false">T1957-S1957</f>
        <v>307.669697673064</v>
      </c>
      <c r="V1957" s="70" t="n">
        <f aca="false">V1956+F1957</f>
        <v>4.00910000000001</v>
      </c>
      <c r="W1957" s="70" t="n">
        <f aca="false">MAX(W1956,V1957)</f>
        <v>4.01910000000001</v>
      </c>
      <c r="X1957" s="70" t="n">
        <f aca="false">W1957-V1957</f>
        <v>0.00999999999999979</v>
      </c>
      <c r="Y1957" s="70" t="n">
        <f aca="false">Y1956+M1957</f>
        <v>3.50494231455645</v>
      </c>
      <c r="Z1957" s="70" t="n">
        <f aca="false">MAX(Z1956,Y1957)</f>
        <v>3.51571048246684</v>
      </c>
      <c r="AA1957" s="70" t="n">
        <f aca="false">Z1957-Y1957</f>
        <v>0.0107681679103866</v>
      </c>
      <c r="AB1957" s="72" t="n">
        <f aca="false">AB1956*(1+F1957)</f>
        <v>43.5106430348318</v>
      </c>
      <c r="AC1957" s="73" t="n">
        <f aca="false">MAX(AC1956,AB1957)</f>
        <v>43.9487116637304</v>
      </c>
      <c r="AD1957" s="70" t="n">
        <f aca="false">1-AB1957/AC1957</f>
        <v>0.00996772402000001</v>
      </c>
      <c r="AE1957" s="73" t="n">
        <f aca="false">AE1956*(1+M1957)</f>
        <v>26.3035775804462</v>
      </c>
      <c r="AF1957" s="73" t="n">
        <f aca="false">MAX(AF1956,AE1957)</f>
        <v>26.6711420485925</v>
      </c>
      <c r="AG1957" s="70" t="n">
        <f aca="false">1-AE1957/AF1957</f>
        <v>0.0137813546745269</v>
      </c>
      <c r="AH1957" s="74" t="n">
        <f aca="false">IF(R1957&gt;0,AH1956+1,0)</f>
        <v>3</v>
      </c>
      <c r="AI1957" s="74" t="n">
        <f aca="false">IF(U1957&gt;0,AI1956+1,0)</f>
        <v>173</v>
      </c>
      <c r="AJ1957" s="74" t="n">
        <f aca="false">IF(G1957&gt;0,AJ1956+1,0)</f>
        <v>0</v>
      </c>
      <c r="AK1957" s="74" t="n">
        <f aca="false">IF(G1957&lt;=0,AK1956+1,0)</f>
        <v>3</v>
      </c>
      <c r="AL1957" s="74" t="n">
        <f aca="false">IF(K1957&gt;0,AL1956+1,0)</f>
        <v>0</v>
      </c>
      <c r="AM1957" s="74" t="n">
        <f aca="false">IF(K1957&lt;=0,AM1956+1,0)</f>
        <v>3</v>
      </c>
    </row>
    <row r="1958" customFormat="false" ht="15" hidden="false" customHeight="false" outlineLevel="0" collapsed="false">
      <c r="A1958" s="61" t="n">
        <v>1962</v>
      </c>
      <c r="B1958" s="62" t="n">
        <v>45232.5041666667</v>
      </c>
      <c r="C1958" s="63" t="n">
        <f aca="false">YEAR(B1958)</f>
        <v>2023</v>
      </c>
      <c r="D1958" s="32" t="s">
        <v>276</v>
      </c>
      <c r="E1958" s="64" t="n">
        <v>19077.05</v>
      </c>
      <c r="F1958" s="65" t="n">
        <v>-0.0015</v>
      </c>
      <c r="G1958" s="66" t="n">
        <v>-28.615575</v>
      </c>
      <c r="H1958" s="67" t="n">
        <f aca="false">E1958+IF(D1958="Long",1,-1)*G1958</f>
        <v>19105.665575</v>
      </c>
      <c r="I1958" s="68" t="n">
        <f aca="false">Assumptions!$B$58</f>
        <v>5.35750011455817</v>
      </c>
      <c r="J1958" s="68" t="n">
        <f aca="false">INDEX(Yearly!$D$5:$D$22,MATCH(C1958,Yearly!$A$5:$A$22,0))</f>
        <v>0.449580429193692</v>
      </c>
      <c r="K1958" s="68" t="n">
        <f aca="false">G1958-I1958-J1958</f>
        <v>-34.4226555437519</v>
      </c>
      <c r="L1958" s="69" t="n">
        <f aca="false">(I1958+J1958)/Assumptions!$B$8</f>
        <v>0.00025605597012877</v>
      </c>
      <c r="M1958" s="70" t="n">
        <f aca="false">F1958-L1958</f>
        <v>-0.00175605597012877</v>
      </c>
      <c r="N1958" s="71" t="n">
        <f aca="false">G1958*Assumptions!$B$7</f>
        <v>-225061.497375</v>
      </c>
      <c r="O1958" s="71" t="n">
        <f aca="false">K1958*Assumptions!$B$7</f>
        <v>-270734.185851608</v>
      </c>
      <c r="P1958" s="68" t="n">
        <f aca="false">P1957+G1958</f>
        <v>33976.601025</v>
      </c>
      <c r="Q1958" s="68" t="n">
        <f aca="false">MAX(Q1957,P1958)</f>
        <v>34196.712855</v>
      </c>
      <c r="R1958" s="68" t="n">
        <f aca="false">Q1958-P1958</f>
        <v>220.111830000002</v>
      </c>
      <c r="S1958" s="68" t="n">
        <f aca="false">S1957+K1958</f>
        <v>22537.0270041665</v>
      </c>
      <c r="T1958" s="68" t="n">
        <f aca="false">MAX(T1957,S1958)</f>
        <v>22879.1193573833</v>
      </c>
      <c r="U1958" s="68" t="n">
        <f aca="false">T1958-S1958</f>
        <v>342.092353216816</v>
      </c>
      <c r="V1958" s="70" t="n">
        <f aca="false">V1957+F1958</f>
        <v>4.00760000000001</v>
      </c>
      <c r="W1958" s="70" t="n">
        <f aca="false">MAX(W1957,V1958)</f>
        <v>4.01910000000001</v>
      </c>
      <c r="X1958" s="70" t="n">
        <f aca="false">W1958-V1958</f>
        <v>0.0114999999999998</v>
      </c>
      <c r="Y1958" s="70" t="n">
        <f aca="false">Y1957+M1958</f>
        <v>3.50318625858633</v>
      </c>
      <c r="Z1958" s="70" t="n">
        <f aca="false">MAX(Z1957,Y1958)</f>
        <v>3.51571048246684</v>
      </c>
      <c r="AA1958" s="70" t="n">
        <f aca="false">Z1958-Y1958</f>
        <v>0.0125242238805154</v>
      </c>
      <c r="AB1958" s="72" t="n">
        <f aca="false">AB1957*(1+F1958)</f>
        <v>43.4453770702795</v>
      </c>
      <c r="AC1958" s="73" t="n">
        <f aca="false">MAX(AC1957,AB1958)</f>
        <v>43.9487116637304</v>
      </c>
      <c r="AD1958" s="70" t="n">
        <f aca="false">1-AB1958/AC1958</f>
        <v>0.0114527724339699</v>
      </c>
      <c r="AE1958" s="73" t="n">
        <f aca="false">AE1957*(1+M1958)</f>
        <v>26.2573870260003</v>
      </c>
      <c r="AF1958" s="73" t="n">
        <f aca="false">MAX(AF1957,AE1958)</f>
        <v>26.6711420485925</v>
      </c>
      <c r="AG1958" s="70" t="n">
        <f aca="false">1-AE1958/AF1958</f>
        <v>0.0155132098145029</v>
      </c>
      <c r="AH1958" s="74" t="n">
        <f aca="false">IF(R1958&gt;0,AH1957+1,0)</f>
        <v>4</v>
      </c>
      <c r="AI1958" s="74" t="n">
        <f aca="false">IF(U1958&gt;0,AI1957+1,0)</f>
        <v>174</v>
      </c>
      <c r="AJ1958" s="74" t="n">
        <f aca="false">IF(G1958&gt;0,AJ1957+1,0)</f>
        <v>0</v>
      </c>
      <c r="AK1958" s="74" t="n">
        <f aca="false">IF(G1958&lt;=0,AK1957+1,0)</f>
        <v>4</v>
      </c>
      <c r="AL1958" s="74" t="n">
        <f aca="false">IF(K1958&gt;0,AL1957+1,0)</f>
        <v>0</v>
      </c>
      <c r="AM1958" s="74" t="n">
        <f aca="false">IF(K1958&lt;=0,AM1957+1,0)</f>
        <v>4</v>
      </c>
    </row>
    <row r="1959" customFormat="false" ht="15" hidden="false" customHeight="false" outlineLevel="0" collapsed="false">
      <c r="A1959" s="61" t="n">
        <v>1963</v>
      </c>
      <c r="B1959" s="62" t="n">
        <v>45232.5673611111</v>
      </c>
      <c r="C1959" s="63" t="n">
        <f aca="false">YEAR(B1959)</f>
        <v>2023</v>
      </c>
      <c r="D1959" s="32" t="s">
        <v>277</v>
      </c>
      <c r="E1959" s="64" t="n">
        <v>19106.4</v>
      </c>
      <c r="F1959" s="65" t="n">
        <v>0.0129</v>
      </c>
      <c r="G1959" s="66" t="n">
        <v>246.47256</v>
      </c>
      <c r="H1959" s="67" t="n">
        <f aca="false">E1959+IF(D1959="Long",1,-1)*G1959</f>
        <v>19352.87256</v>
      </c>
      <c r="I1959" s="68" t="n">
        <f aca="false">Assumptions!$B$58</f>
        <v>5.35750011455817</v>
      </c>
      <c r="J1959" s="68" t="n">
        <f aca="false">INDEX(Yearly!$D$5:$D$22,MATCH(C1959,Yearly!$A$5:$A$22,0))</f>
        <v>0.449580429193692</v>
      </c>
      <c r="K1959" s="68" t="n">
        <f aca="false">G1959-I1959-J1959</f>
        <v>240.665479456248</v>
      </c>
      <c r="L1959" s="69" t="n">
        <f aca="false">(I1959+J1959)/Assumptions!$B$8</f>
        <v>0.00025605597012877</v>
      </c>
      <c r="M1959" s="70" t="n">
        <f aca="false">F1959-L1959</f>
        <v>0.0126439440298712</v>
      </c>
      <c r="N1959" s="71" t="n">
        <f aca="false">G1959*Assumptions!$B$7</f>
        <v>1938506.6844</v>
      </c>
      <c r="O1959" s="71" t="n">
        <f aca="false">K1959*Assumptions!$B$7</f>
        <v>1892833.99592339</v>
      </c>
      <c r="P1959" s="68" t="n">
        <f aca="false">P1958+G1959</f>
        <v>34223.073585</v>
      </c>
      <c r="Q1959" s="68" t="n">
        <f aca="false">MAX(Q1958,P1959)</f>
        <v>34223.073585</v>
      </c>
      <c r="R1959" s="68" t="n">
        <f aca="false">Q1959-P1959</f>
        <v>0</v>
      </c>
      <c r="S1959" s="68" t="n">
        <f aca="false">S1958+K1959</f>
        <v>22777.6924836227</v>
      </c>
      <c r="T1959" s="68" t="n">
        <f aca="false">MAX(T1958,S1959)</f>
        <v>22879.1193573833</v>
      </c>
      <c r="U1959" s="68" t="n">
        <f aca="false">T1959-S1959</f>
        <v>101.426873760567</v>
      </c>
      <c r="V1959" s="70" t="n">
        <f aca="false">V1958+F1959</f>
        <v>4.02050000000001</v>
      </c>
      <c r="W1959" s="70" t="n">
        <f aca="false">MAX(W1958,V1959)</f>
        <v>4.02050000000001</v>
      </c>
      <c r="X1959" s="70" t="n">
        <f aca="false">W1959-V1959</f>
        <v>0</v>
      </c>
      <c r="Y1959" s="70" t="n">
        <f aca="false">Y1958+M1959</f>
        <v>3.5158302026162</v>
      </c>
      <c r="Z1959" s="70" t="n">
        <f aca="false">MAX(Z1958,Y1959)</f>
        <v>3.5158302026162</v>
      </c>
      <c r="AA1959" s="70" t="n">
        <f aca="false">Z1959-Y1959</f>
        <v>0</v>
      </c>
      <c r="AB1959" s="72" t="n">
        <f aca="false">AB1958*(1+F1959)</f>
        <v>44.0058224344861</v>
      </c>
      <c r="AC1959" s="73" t="n">
        <f aca="false">MAX(AC1958,AB1959)</f>
        <v>44.0058224344861</v>
      </c>
      <c r="AD1959" s="70" t="n">
        <f aca="false">1-AB1959/AC1959</f>
        <v>0</v>
      </c>
      <c r="AE1959" s="73" t="n">
        <f aca="false">AE1958*(1+M1959)</f>
        <v>26.5893839579277</v>
      </c>
      <c r="AF1959" s="73" t="n">
        <f aca="false">MAX(AF1958,AE1959)</f>
        <v>26.6711420485925</v>
      </c>
      <c r="AG1959" s="70" t="n">
        <f aca="false">1-AE1959/AF1959</f>
        <v>0.00306541394124993</v>
      </c>
      <c r="AH1959" s="74" t="n">
        <f aca="false">IF(R1959&gt;0,AH1958+1,0)</f>
        <v>0</v>
      </c>
      <c r="AI1959" s="74" t="n">
        <f aca="false">IF(U1959&gt;0,AI1958+1,0)</f>
        <v>175</v>
      </c>
      <c r="AJ1959" s="74" t="n">
        <f aca="false">IF(G1959&gt;0,AJ1958+1,0)</f>
        <v>1</v>
      </c>
      <c r="AK1959" s="74" t="n">
        <f aca="false">IF(G1959&lt;=0,AK1958+1,0)</f>
        <v>0</v>
      </c>
      <c r="AL1959" s="74" t="n">
        <f aca="false">IF(K1959&gt;0,AL1958+1,0)</f>
        <v>1</v>
      </c>
      <c r="AM1959" s="74" t="n">
        <f aca="false">IF(K1959&lt;=0,AM1958+1,0)</f>
        <v>0</v>
      </c>
    </row>
    <row r="1960" customFormat="false" ht="15" hidden="false" customHeight="false" outlineLevel="0" collapsed="false">
      <c r="A1960" s="61" t="n">
        <v>1964</v>
      </c>
      <c r="B1960" s="62" t="n">
        <v>45240.40625</v>
      </c>
      <c r="C1960" s="63" t="n">
        <f aca="false">YEAR(B1960)</f>
        <v>2023</v>
      </c>
      <c r="D1960" s="32" t="s">
        <v>276</v>
      </c>
      <c r="E1960" s="64" t="n">
        <v>19352.9</v>
      </c>
      <c r="F1960" s="65" t="n">
        <v>-0.0015</v>
      </c>
      <c r="G1960" s="66" t="n">
        <v>-29.02935</v>
      </c>
      <c r="H1960" s="67" t="n">
        <f aca="false">E1960+IF(D1960="Long",1,-1)*G1960</f>
        <v>19381.92935</v>
      </c>
      <c r="I1960" s="68" t="n">
        <f aca="false">Assumptions!$B$58</f>
        <v>5.35750011455817</v>
      </c>
      <c r="J1960" s="68" t="n">
        <f aca="false">INDEX(Yearly!$D$5:$D$22,MATCH(C1960,Yearly!$A$5:$A$22,0))</f>
        <v>0.449580429193692</v>
      </c>
      <c r="K1960" s="68" t="n">
        <f aca="false">G1960-I1960-J1960</f>
        <v>-34.8364305437519</v>
      </c>
      <c r="L1960" s="69" t="n">
        <f aca="false">(I1960+J1960)/Assumptions!$B$8</f>
        <v>0.00025605597012877</v>
      </c>
      <c r="M1960" s="70" t="n">
        <f aca="false">F1960-L1960</f>
        <v>-0.00175605597012877</v>
      </c>
      <c r="N1960" s="71" t="n">
        <f aca="false">G1960*Assumptions!$B$7</f>
        <v>-228315.83775</v>
      </c>
      <c r="O1960" s="71" t="n">
        <f aca="false">K1960*Assumptions!$B$7</f>
        <v>-273988.526226608</v>
      </c>
      <c r="P1960" s="68" t="n">
        <f aca="false">P1959+G1960</f>
        <v>34194.044235</v>
      </c>
      <c r="Q1960" s="68" t="n">
        <f aca="false">MAX(Q1959,P1960)</f>
        <v>34223.073585</v>
      </c>
      <c r="R1960" s="68" t="n">
        <f aca="false">Q1960-P1960</f>
        <v>29.0293499999971</v>
      </c>
      <c r="S1960" s="68" t="n">
        <f aca="false">S1959+K1960</f>
        <v>22742.856053079</v>
      </c>
      <c r="T1960" s="68" t="n">
        <f aca="false">MAX(T1959,S1960)</f>
        <v>22879.1193573833</v>
      </c>
      <c r="U1960" s="68" t="n">
        <f aca="false">T1960-S1960</f>
        <v>136.263304304321</v>
      </c>
      <c r="V1960" s="70" t="n">
        <f aca="false">V1959+F1960</f>
        <v>4.01900000000001</v>
      </c>
      <c r="W1960" s="70" t="n">
        <f aca="false">MAX(W1959,V1960)</f>
        <v>4.02050000000001</v>
      </c>
      <c r="X1960" s="70" t="n">
        <f aca="false">W1960-V1960</f>
        <v>0.00150000000000006</v>
      </c>
      <c r="Y1960" s="70" t="n">
        <f aca="false">Y1959+M1960</f>
        <v>3.51407414664607</v>
      </c>
      <c r="Z1960" s="70" t="n">
        <f aca="false">MAX(Z1959,Y1960)</f>
        <v>3.5158302026162</v>
      </c>
      <c r="AA1960" s="70" t="n">
        <f aca="false">Z1960-Y1960</f>
        <v>0.00175605597012884</v>
      </c>
      <c r="AB1960" s="72" t="n">
        <f aca="false">AB1959*(1+F1960)</f>
        <v>43.9398137008344</v>
      </c>
      <c r="AC1960" s="73" t="n">
        <f aca="false">MAX(AC1959,AB1960)</f>
        <v>44.0058224344861</v>
      </c>
      <c r="AD1960" s="70" t="n">
        <f aca="false">1-AB1960/AC1960</f>
        <v>0.00149999999999995</v>
      </c>
      <c r="AE1960" s="73" t="n">
        <f aca="false">AE1959*(1+M1960)</f>
        <v>26.5426915114863</v>
      </c>
      <c r="AF1960" s="73" t="n">
        <f aca="false">MAX(AF1959,AE1960)</f>
        <v>26.6711420485925</v>
      </c>
      <c r="AG1960" s="70" t="n">
        <f aca="false">1-AE1960/AF1960</f>
        <v>0.00481608687292634</v>
      </c>
      <c r="AH1960" s="74" t="n">
        <f aca="false">IF(R1960&gt;0,AH1959+1,0)</f>
        <v>1</v>
      </c>
      <c r="AI1960" s="74" t="n">
        <f aca="false">IF(U1960&gt;0,AI1959+1,0)</f>
        <v>176</v>
      </c>
      <c r="AJ1960" s="74" t="n">
        <f aca="false">IF(G1960&gt;0,AJ1959+1,0)</f>
        <v>0</v>
      </c>
      <c r="AK1960" s="74" t="n">
        <f aca="false">IF(G1960&lt;=0,AK1959+1,0)</f>
        <v>1</v>
      </c>
      <c r="AL1960" s="74" t="n">
        <f aca="false">IF(K1960&gt;0,AL1959+1,0)</f>
        <v>0</v>
      </c>
      <c r="AM1960" s="74" t="n">
        <f aca="false">IF(K1960&lt;=0,AM1959+1,0)</f>
        <v>1</v>
      </c>
    </row>
    <row r="1961" customFormat="false" ht="15" hidden="false" customHeight="false" outlineLevel="0" collapsed="false">
      <c r="A1961" s="61" t="n">
        <v>1965</v>
      </c>
      <c r="B1961" s="62" t="n">
        <v>45240.5013888889</v>
      </c>
      <c r="C1961" s="63" t="n">
        <f aca="false">YEAR(B1961)</f>
        <v>2023</v>
      </c>
      <c r="D1961" s="32" t="s">
        <v>277</v>
      </c>
      <c r="E1961" s="64" t="n">
        <v>19381.7</v>
      </c>
      <c r="F1961" s="65" t="n">
        <v>0.0758</v>
      </c>
      <c r="G1961" s="66" t="n">
        <v>1469.13286</v>
      </c>
      <c r="H1961" s="67" t="n">
        <f aca="false">E1961+IF(D1961="Long",1,-1)*G1961</f>
        <v>20850.83286</v>
      </c>
      <c r="I1961" s="68" t="n">
        <f aca="false">Assumptions!$B$58</f>
        <v>5.35750011455817</v>
      </c>
      <c r="J1961" s="68" t="n">
        <f aca="false">INDEX(Yearly!$D$5:$D$22,MATCH(C1961,Yearly!$A$5:$A$22,0))</f>
        <v>0.449580429193692</v>
      </c>
      <c r="K1961" s="68" t="n">
        <f aca="false">G1961-I1961-J1961</f>
        <v>1463.32577945625</v>
      </c>
      <c r="L1961" s="69" t="n">
        <f aca="false">(I1961+J1961)/Assumptions!$B$8</f>
        <v>0.00025605597012877</v>
      </c>
      <c r="M1961" s="70" t="n">
        <f aca="false">F1961-L1961</f>
        <v>0.0755439440298712</v>
      </c>
      <c r="N1961" s="71" t="n">
        <f aca="false">G1961*Assumptions!$B$7</f>
        <v>11554729.9439</v>
      </c>
      <c r="O1961" s="71" t="n">
        <f aca="false">K1961*Assumptions!$B$7</f>
        <v>11509057.2554234</v>
      </c>
      <c r="P1961" s="68" t="n">
        <f aca="false">P1960+G1961</f>
        <v>35663.177095</v>
      </c>
      <c r="Q1961" s="68" t="n">
        <f aca="false">MAX(Q1960,P1961)</f>
        <v>35663.177095</v>
      </c>
      <c r="R1961" s="68" t="n">
        <f aca="false">Q1961-P1961</f>
        <v>0</v>
      </c>
      <c r="S1961" s="68" t="n">
        <f aca="false">S1960+K1961</f>
        <v>24206.1818325352</v>
      </c>
      <c r="T1961" s="68" t="n">
        <f aca="false">MAX(T1960,S1961)</f>
        <v>24206.1818325352</v>
      </c>
      <c r="U1961" s="68" t="n">
        <f aca="false">T1961-S1961</f>
        <v>0</v>
      </c>
      <c r="V1961" s="70" t="n">
        <f aca="false">V1960+F1961</f>
        <v>4.09480000000001</v>
      </c>
      <c r="W1961" s="70" t="n">
        <f aca="false">MAX(W1960,V1961)</f>
        <v>4.09480000000001</v>
      </c>
      <c r="X1961" s="70" t="n">
        <f aca="false">W1961-V1961</f>
        <v>0</v>
      </c>
      <c r="Y1961" s="70" t="n">
        <f aca="false">Y1960+M1961</f>
        <v>3.58961809067594</v>
      </c>
      <c r="Z1961" s="70" t="n">
        <f aca="false">MAX(Z1960,Y1961)</f>
        <v>3.58961809067594</v>
      </c>
      <c r="AA1961" s="70" t="n">
        <f aca="false">Z1961-Y1961</f>
        <v>0</v>
      </c>
      <c r="AB1961" s="72" t="n">
        <f aca="false">AB1960*(1+F1961)</f>
        <v>47.2704515793577</v>
      </c>
      <c r="AC1961" s="73" t="n">
        <f aca="false">MAX(AC1960,AB1961)</f>
        <v>47.2704515793577</v>
      </c>
      <c r="AD1961" s="70" t="n">
        <f aca="false">1-AB1961/AC1961</f>
        <v>0</v>
      </c>
      <c r="AE1961" s="73" t="n">
        <f aca="false">AE1960*(1+M1961)</f>
        <v>28.5478311134322</v>
      </c>
      <c r="AF1961" s="73" t="n">
        <f aca="false">MAX(AF1960,AE1961)</f>
        <v>28.5478311134322</v>
      </c>
      <c r="AG1961" s="70" t="n">
        <f aca="false">1-AE1961/AF1961</f>
        <v>0</v>
      </c>
      <c r="AH1961" s="74" t="n">
        <f aca="false">IF(R1961&gt;0,AH1960+1,0)</f>
        <v>0</v>
      </c>
      <c r="AI1961" s="74" t="n">
        <f aca="false">IF(U1961&gt;0,AI1960+1,0)</f>
        <v>0</v>
      </c>
      <c r="AJ1961" s="74" t="n">
        <f aca="false">IF(G1961&gt;0,AJ1960+1,0)</f>
        <v>1</v>
      </c>
      <c r="AK1961" s="74" t="n">
        <f aca="false">IF(G1961&lt;=0,AK1960+1,0)</f>
        <v>0</v>
      </c>
      <c r="AL1961" s="74" t="n">
        <f aca="false">IF(K1961&gt;0,AL1960+1,0)</f>
        <v>1</v>
      </c>
      <c r="AM1961" s="74" t="n">
        <f aca="false">IF(K1961&lt;=0,AM1960+1,0)</f>
        <v>0</v>
      </c>
    </row>
    <row r="1962" customFormat="false" ht="15" hidden="false" customHeight="false" outlineLevel="0" collapsed="false">
      <c r="A1962" s="61" t="n">
        <v>1966</v>
      </c>
      <c r="B1962" s="62" t="n">
        <v>45273.4270833333</v>
      </c>
      <c r="C1962" s="63" t="n">
        <f aca="false">YEAR(B1962)</f>
        <v>2023</v>
      </c>
      <c r="D1962" s="32" t="s">
        <v>276</v>
      </c>
      <c r="E1962" s="64" t="n">
        <v>20850.5</v>
      </c>
      <c r="F1962" s="65" t="n">
        <v>-0.0016</v>
      </c>
      <c r="G1962" s="66" t="n">
        <v>-33.3608</v>
      </c>
      <c r="H1962" s="67" t="n">
        <f aca="false">E1962+IF(D1962="Long",1,-1)*G1962</f>
        <v>20883.8608</v>
      </c>
      <c r="I1962" s="68" t="n">
        <f aca="false">Assumptions!$B$58</f>
        <v>5.35750011455817</v>
      </c>
      <c r="J1962" s="68" t="n">
        <f aca="false">INDEX(Yearly!$D$5:$D$22,MATCH(C1962,Yearly!$A$5:$A$22,0))</f>
        <v>0.449580429193692</v>
      </c>
      <c r="K1962" s="68" t="n">
        <f aca="false">G1962-I1962-J1962</f>
        <v>-39.1678805437519</v>
      </c>
      <c r="L1962" s="69" t="n">
        <f aca="false">(I1962+J1962)/Assumptions!$B$8</f>
        <v>0.00025605597012877</v>
      </c>
      <c r="M1962" s="70" t="n">
        <f aca="false">F1962-L1962</f>
        <v>-0.00185605597012877</v>
      </c>
      <c r="N1962" s="71" t="n">
        <f aca="false">G1962*Assumptions!$B$7</f>
        <v>-262382.692</v>
      </c>
      <c r="O1962" s="71" t="n">
        <f aca="false">K1962*Assumptions!$B$7</f>
        <v>-308055.380476608</v>
      </c>
      <c r="P1962" s="68" t="n">
        <f aca="false">P1961+G1962</f>
        <v>35629.816295</v>
      </c>
      <c r="Q1962" s="68" t="n">
        <f aca="false">MAX(Q1961,P1962)</f>
        <v>35663.177095</v>
      </c>
      <c r="R1962" s="68" t="n">
        <f aca="false">Q1962-P1962</f>
        <v>33.3608000000022</v>
      </c>
      <c r="S1962" s="68" t="n">
        <f aca="false">S1961+K1962</f>
        <v>24167.0139519915</v>
      </c>
      <c r="T1962" s="68" t="n">
        <f aca="false">MAX(T1961,S1962)</f>
        <v>24206.1818325352</v>
      </c>
      <c r="U1962" s="68" t="n">
        <f aca="false">T1962-S1962</f>
        <v>39.1678805437514</v>
      </c>
      <c r="V1962" s="70" t="n">
        <f aca="false">V1961+F1962</f>
        <v>4.09320000000001</v>
      </c>
      <c r="W1962" s="70" t="n">
        <f aca="false">MAX(W1961,V1962)</f>
        <v>4.09480000000001</v>
      </c>
      <c r="X1962" s="70" t="n">
        <f aca="false">W1962-V1962</f>
        <v>0.00159999999999982</v>
      </c>
      <c r="Y1962" s="70" t="n">
        <f aca="false">Y1961+M1962</f>
        <v>3.58776203470581</v>
      </c>
      <c r="Z1962" s="70" t="n">
        <f aca="false">MAX(Z1961,Y1962)</f>
        <v>3.58961809067594</v>
      </c>
      <c r="AA1962" s="70" t="n">
        <f aca="false">Z1962-Y1962</f>
        <v>0.00185605597012861</v>
      </c>
      <c r="AB1962" s="72" t="n">
        <f aca="false">AB1961*(1+F1962)</f>
        <v>47.1948188568307</v>
      </c>
      <c r="AC1962" s="73" t="n">
        <f aca="false">MAX(AC1961,AB1962)</f>
        <v>47.2704515793577</v>
      </c>
      <c r="AD1962" s="70" t="n">
        <f aca="false">1-AB1962/AC1962</f>
        <v>0.00160000000000005</v>
      </c>
      <c r="AE1962" s="73" t="n">
        <f aca="false">AE1961*(1+M1962)</f>
        <v>28.4948447410599</v>
      </c>
      <c r="AF1962" s="73" t="n">
        <f aca="false">MAX(AF1961,AE1962)</f>
        <v>28.5478311134322</v>
      </c>
      <c r="AG1962" s="70" t="n">
        <f aca="false">1-AE1962/AF1962</f>
        <v>0.00185605597012872</v>
      </c>
      <c r="AH1962" s="74" t="n">
        <f aca="false">IF(R1962&gt;0,AH1961+1,0)</f>
        <v>1</v>
      </c>
      <c r="AI1962" s="74" t="n">
        <f aca="false">IF(U1962&gt;0,AI1961+1,0)</f>
        <v>1</v>
      </c>
      <c r="AJ1962" s="74" t="n">
        <f aca="false">IF(G1962&gt;0,AJ1961+1,0)</f>
        <v>0</v>
      </c>
      <c r="AK1962" s="74" t="n">
        <f aca="false">IF(G1962&lt;=0,AK1961+1,0)</f>
        <v>1</v>
      </c>
      <c r="AL1962" s="74" t="n">
        <f aca="false">IF(K1962&gt;0,AL1961+1,0)</f>
        <v>0</v>
      </c>
      <c r="AM1962" s="74" t="n">
        <f aca="false">IF(K1962&lt;=0,AM1961+1,0)</f>
        <v>1</v>
      </c>
    </row>
    <row r="1963" customFormat="false" ht="15" hidden="false" customHeight="false" outlineLevel="0" collapsed="false">
      <c r="A1963" s="61" t="n">
        <v>1967</v>
      </c>
      <c r="B1963" s="62" t="n">
        <v>45273.59375</v>
      </c>
      <c r="C1963" s="63" t="n">
        <f aca="false">YEAR(B1963)</f>
        <v>2023</v>
      </c>
      <c r="D1963" s="32" t="s">
        <v>277</v>
      </c>
      <c r="E1963" s="64" t="n">
        <v>20884.85</v>
      </c>
      <c r="F1963" s="65" t="n">
        <v>0.0192</v>
      </c>
      <c r="G1963" s="66" t="n">
        <v>400.98912</v>
      </c>
      <c r="H1963" s="67" t="n">
        <f aca="false">E1963+IF(D1963="Long",1,-1)*G1963</f>
        <v>21285.83912</v>
      </c>
      <c r="I1963" s="68" t="n">
        <f aca="false">Assumptions!$B$58</f>
        <v>5.35750011455817</v>
      </c>
      <c r="J1963" s="68" t="n">
        <f aca="false">INDEX(Yearly!$D$5:$D$22,MATCH(C1963,Yearly!$A$5:$A$22,0))</f>
        <v>0.449580429193692</v>
      </c>
      <c r="K1963" s="68" t="n">
        <f aca="false">G1963-I1963-J1963</f>
        <v>395.182039456248</v>
      </c>
      <c r="L1963" s="69" t="n">
        <f aca="false">(I1963+J1963)/Assumptions!$B$8</f>
        <v>0.00025605597012877</v>
      </c>
      <c r="M1963" s="70" t="n">
        <f aca="false">F1963-L1963</f>
        <v>0.0189439440298712</v>
      </c>
      <c r="N1963" s="71" t="n">
        <f aca="false">G1963*Assumptions!$B$7</f>
        <v>3153779.4288</v>
      </c>
      <c r="O1963" s="71" t="n">
        <f aca="false">K1963*Assumptions!$B$7</f>
        <v>3108106.74032339</v>
      </c>
      <c r="P1963" s="68" t="n">
        <f aca="false">P1962+G1963</f>
        <v>36030.805415</v>
      </c>
      <c r="Q1963" s="68" t="n">
        <f aca="false">MAX(Q1962,P1963)</f>
        <v>36030.805415</v>
      </c>
      <c r="R1963" s="68" t="n">
        <f aca="false">Q1963-P1963</f>
        <v>0</v>
      </c>
      <c r="S1963" s="68" t="n">
        <f aca="false">S1962+K1963</f>
        <v>24562.1959914477</v>
      </c>
      <c r="T1963" s="68" t="n">
        <f aca="false">MAX(T1962,S1963)</f>
        <v>24562.1959914477</v>
      </c>
      <c r="U1963" s="68" t="n">
        <f aca="false">T1963-S1963</f>
        <v>0</v>
      </c>
      <c r="V1963" s="70" t="n">
        <f aca="false">V1962+F1963</f>
        <v>4.11240000000001</v>
      </c>
      <c r="W1963" s="70" t="n">
        <f aca="false">MAX(W1962,V1963)</f>
        <v>4.11240000000001</v>
      </c>
      <c r="X1963" s="70" t="n">
        <f aca="false">W1963-V1963</f>
        <v>0</v>
      </c>
      <c r="Y1963" s="70" t="n">
        <f aca="false">Y1962+M1963</f>
        <v>3.60670597873568</v>
      </c>
      <c r="Z1963" s="70" t="n">
        <f aca="false">MAX(Z1962,Y1963)</f>
        <v>3.60670597873568</v>
      </c>
      <c r="AA1963" s="70" t="n">
        <f aca="false">Z1963-Y1963</f>
        <v>0</v>
      </c>
      <c r="AB1963" s="72" t="n">
        <f aca="false">AB1962*(1+F1963)</f>
        <v>48.1009593788818</v>
      </c>
      <c r="AC1963" s="73" t="n">
        <f aca="false">MAX(AC1962,AB1963)</f>
        <v>48.1009593788818</v>
      </c>
      <c r="AD1963" s="70" t="n">
        <f aca="false">1-AB1963/AC1963</f>
        <v>0</v>
      </c>
      <c r="AE1963" s="73" t="n">
        <f aca="false">AE1962*(1+M1963)</f>
        <v>29.0346494849744</v>
      </c>
      <c r="AF1963" s="73" t="n">
        <f aca="false">MAX(AF1962,AE1963)</f>
        <v>29.0346494849744</v>
      </c>
      <c r="AG1963" s="70" t="n">
        <f aca="false">1-AE1963/AF1963</f>
        <v>0</v>
      </c>
      <c r="AH1963" s="74" t="n">
        <f aca="false">IF(R1963&gt;0,AH1962+1,0)</f>
        <v>0</v>
      </c>
      <c r="AI1963" s="74" t="n">
        <f aca="false">IF(U1963&gt;0,AI1962+1,0)</f>
        <v>0</v>
      </c>
      <c r="AJ1963" s="74" t="n">
        <f aca="false">IF(G1963&gt;0,AJ1962+1,0)</f>
        <v>1</v>
      </c>
      <c r="AK1963" s="74" t="n">
        <f aca="false">IF(G1963&lt;=0,AK1962+1,0)</f>
        <v>0</v>
      </c>
      <c r="AL1963" s="74" t="n">
        <f aca="false">IF(K1963&gt;0,AL1962+1,0)</f>
        <v>1</v>
      </c>
      <c r="AM1963" s="74" t="n">
        <f aca="false">IF(K1963&lt;=0,AM1962+1,0)</f>
        <v>0</v>
      </c>
    </row>
    <row r="1964" customFormat="false" ht="15" hidden="false" customHeight="false" outlineLevel="0" collapsed="false">
      <c r="A1964" s="61" t="n">
        <v>1968</v>
      </c>
      <c r="B1964" s="62" t="n">
        <v>45280.59375</v>
      </c>
      <c r="C1964" s="63" t="n">
        <f aca="false">YEAR(B1964)</f>
        <v>2023</v>
      </c>
      <c r="D1964" s="32" t="s">
        <v>276</v>
      </c>
      <c r="E1964" s="64" t="n">
        <v>21285.1</v>
      </c>
      <c r="F1964" s="65" t="n">
        <v>-0.0031</v>
      </c>
      <c r="G1964" s="66" t="n">
        <v>-65.98381</v>
      </c>
      <c r="H1964" s="67" t="n">
        <f aca="false">E1964+IF(D1964="Long",1,-1)*G1964</f>
        <v>21351.08381</v>
      </c>
      <c r="I1964" s="68" t="n">
        <f aca="false">Assumptions!$B$58</f>
        <v>5.35750011455817</v>
      </c>
      <c r="J1964" s="68" t="n">
        <f aca="false">INDEX(Yearly!$D$5:$D$22,MATCH(C1964,Yearly!$A$5:$A$22,0))</f>
        <v>0.449580429193692</v>
      </c>
      <c r="K1964" s="68" t="n">
        <f aca="false">G1964-I1964-J1964</f>
        <v>-71.7908905437519</v>
      </c>
      <c r="L1964" s="69" t="n">
        <f aca="false">(I1964+J1964)/Assumptions!$B$8</f>
        <v>0.00025605597012877</v>
      </c>
      <c r="M1964" s="70" t="n">
        <f aca="false">F1964-L1964</f>
        <v>-0.00335605597012877</v>
      </c>
      <c r="N1964" s="71" t="n">
        <f aca="false">G1964*Assumptions!$B$7</f>
        <v>-518962.66565</v>
      </c>
      <c r="O1964" s="71" t="n">
        <f aca="false">K1964*Assumptions!$B$7</f>
        <v>-564635.354126608</v>
      </c>
      <c r="P1964" s="68" t="n">
        <f aca="false">P1963+G1964</f>
        <v>35964.821605</v>
      </c>
      <c r="Q1964" s="68" t="n">
        <f aca="false">MAX(Q1963,P1964)</f>
        <v>36030.805415</v>
      </c>
      <c r="R1964" s="68" t="n">
        <f aca="false">Q1964-P1964</f>
        <v>65.9838099999979</v>
      </c>
      <c r="S1964" s="68" t="n">
        <f aca="false">S1963+K1964</f>
        <v>24490.405100904</v>
      </c>
      <c r="T1964" s="68" t="n">
        <f aca="false">MAX(T1963,S1964)</f>
        <v>24562.1959914477</v>
      </c>
      <c r="U1964" s="68" t="n">
        <f aca="false">T1964-S1964</f>
        <v>71.7908905437507</v>
      </c>
      <c r="V1964" s="70" t="n">
        <f aca="false">V1963+F1964</f>
        <v>4.10930000000001</v>
      </c>
      <c r="W1964" s="70" t="n">
        <f aca="false">MAX(W1963,V1964)</f>
        <v>4.11240000000001</v>
      </c>
      <c r="X1964" s="70" t="n">
        <f aca="false">W1964-V1964</f>
        <v>0.00309999999999988</v>
      </c>
      <c r="Y1964" s="70" t="n">
        <f aca="false">Y1963+M1964</f>
        <v>3.60334992276555</v>
      </c>
      <c r="Z1964" s="70" t="n">
        <f aca="false">MAX(Z1963,Y1964)</f>
        <v>3.60670597873568</v>
      </c>
      <c r="AA1964" s="70" t="n">
        <f aca="false">Z1964-Y1964</f>
        <v>0.00335605597012867</v>
      </c>
      <c r="AB1964" s="72" t="n">
        <f aca="false">AB1963*(1+F1964)</f>
        <v>47.9518464048073</v>
      </c>
      <c r="AC1964" s="73" t="n">
        <f aca="false">MAX(AC1963,AB1964)</f>
        <v>48.1009593788818</v>
      </c>
      <c r="AD1964" s="70" t="n">
        <f aca="false">1-AB1964/AC1964</f>
        <v>0.00309999999999999</v>
      </c>
      <c r="AE1964" s="73" t="n">
        <f aca="false">AE1963*(1+M1964)</f>
        <v>28.9372075762298</v>
      </c>
      <c r="AF1964" s="73" t="n">
        <f aca="false">MAX(AF1963,AE1964)</f>
        <v>29.0346494849744</v>
      </c>
      <c r="AG1964" s="70" t="n">
        <f aca="false">1-AE1964/AF1964</f>
        <v>0.00335605597012878</v>
      </c>
      <c r="AH1964" s="74" t="n">
        <f aca="false">IF(R1964&gt;0,AH1963+1,0)</f>
        <v>1</v>
      </c>
      <c r="AI1964" s="74" t="n">
        <f aca="false">IF(U1964&gt;0,AI1963+1,0)</f>
        <v>1</v>
      </c>
      <c r="AJ1964" s="74" t="n">
        <f aca="false">IF(G1964&gt;0,AJ1963+1,0)</f>
        <v>0</v>
      </c>
      <c r="AK1964" s="74" t="n">
        <f aca="false">IF(G1964&lt;=0,AK1963+1,0)</f>
        <v>1</v>
      </c>
      <c r="AL1964" s="74" t="n">
        <f aca="false">IF(K1964&gt;0,AL1963+1,0)</f>
        <v>0</v>
      </c>
      <c r="AM1964" s="74" t="n">
        <f aca="false">IF(K1964&lt;=0,AM1963+1,0)</f>
        <v>1</v>
      </c>
    </row>
    <row r="1965" customFormat="false" ht="15" hidden="false" customHeight="false" outlineLevel="0" collapsed="false">
      <c r="A1965" s="61" t="n">
        <v>1969</v>
      </c>
      <c r="B1965" s="62" t="n">
        <v>45282.4270833333</v>
      </c>
      <c r="C1965" s="63" t="n">
        <f aca="false">YEAR(B1965)</f>
        <v>2023</v>
      </c>
      <c r="D1965" s="32" t="s">
        <v>277</v>
      </c>
      <c r="E1965" s="64" t="n">
        <v>21350.15</v>
      </c>
      <c r="F1965" s="65" t="n">
        <v>-0.0035</v>
      </c>
      <c r="G1965" s="66" t="n">
        <v>-74.725525</v>
      </c>
      <c r="H1965" s="67" t="n">
        <f aca="false">E1965+IF(D1965="Long",1,-1)*G1965</f>
        <v>21275.424475</v>
      </c>
      <c r="I1965" s="68" t="n">
        <f aca="false">Assumptions!$B$58</f>
        <v>5.35750011455817</v>
      </c>
      <c r="J1965" s="68" t="n">
        <f aca="false">INDEX(Yearly!$D$5:$D$22,MATCH(C1965,Yearly!$A$5:$A$22,0))</f>
        <v>0.449580429193692</v>
      </c>
      <c r="K1965" s="68" t="n">
        <f aca="false">G1965-I1965-J1965</f>
        <v>-80.5326055437519</v>
      </c>
      <c r="L1965" s="69" t="n">
        <f aca="false">(I1965+J1965)/Assumptions!$B$8</f>
        <v>0.00025605597012877</v>
      </c>
      <c r="M1965" s="70" t="n">
        <f aca="false">F1965-L1965</f>
        <v>-0.00375605597012877</v>
      </c>
      <c r="N1965" s="71" t="n">
        <f aca="false">G1965*Assumptions!$B$7</f>
        <v>-587716.254125</v>
      </c>
      <c r="O1965" s="71" t="n">
        <f aca="false">K1965*Assumptions!$B$7</f>
        <v>-633388.942601608</v>
      </c>
      <c r="P1965" s="68" t="n">
        <f aca="false">P1964+G1965</f>
        <v>35890.09608</v>
      </c>
      <c r="Q1965" s="68" t="n">
        <f aca="false">MAX(Q1964,P1965)</f>
        <v>36030.805415</v>
      </c>
      <c r="R1965" s="68" t="n">
        <f aca="false">Q1965-P1965</f>
        <v>140.709335</v>
      </c>
      <c r="S1965" s="68" t="n">
        <f aca="false">S1964+K1965</f>
        <v>24409.8724953602</v>
      </c>
      <c r="T1965" s="68" t="n">
        <f aca="false">MAX(T1964,S1965)</f>
        <v>24562.1959914477</v>
      </c>
      <c r="U1965" s="68" t="n">
        <f aca="false">T1965-S1965</f>
        <v>152.323496087502</v>
      </c>
      <c r="V1965" s="70" t="n">
        <f aca="false">V1964+F1965</f>
        <v>4.10580000000001</v>
      </c>
      <c r="W1965" s="70" t="n">
        <f aca="false">MAX(W1964,V1965)</f>
        <v>4.11240000000001</v>
      </c>
      <c r="X1965" s="70" t="n">
        <f aca="false">W1965-V1965</f>
        <v>0.00659999999999972</v>
      </c>
      <c r="Y1965" s="70" t="n">
        <f aca="false">Y1964+M1965</f>
        <v>3.59959386679542</v>
      </c>
      <c r="Z1965" s="70" t="n">
        <f aca="false">MAX(Z1964,Y1965)</f>
        <v>3.60670597873568</v>
      </c>
      <c r="AA1965" s="70" t="n">
        <f aca="false">Z1965-Y1965</f>
        <v>0.00711211194025729</v>
      </c>
      <c r="AB1965" s="72" t="n">
        <f aca="false">AB1964*(1+F1965)</f>
        <v>47.7840149423905</v>
      </c>
      <c r="AC1965" s="73" t="n">
        <f aca="false">MAX(AC1964,AB1965)</f>
        <v>48.1009593788818</v>
      </c>
      <c r="AD1965" s="70" t="n">
        <f aca="false">1-AB1965/AC1965</f>
        <v>0.00658914999999993</v>
      </c>
      <c r="AE1965" s="73" t="n">
        <f aca="false">AE1964*(1+M1965)</f>
        <v>28.8285178049542</v>
      </c>
      <c r="AF1965" s="73" t="n">
        <f aca="false">MAX(AF1964,AE1965)</f>
        <v>29.0346494849744</v>
      </c>
      <c r="AG1965" s="70" t="n">
        <f aca="false">1-AE1965/AF1965</f>
        <v>0.00709950640619494</v>
      </c>
      <c r="AH1965" s="74" t="n">
        <f aca="false">IF(R1965&gt;0,AH1964+1,0)</f>
        <v>2</v>
      </c>
      <c r="AI1965" s="74" t="n">
        <f aca="false">IF(U1965&gt;0,AI1964+1,0)</f>
        <v>2</v>
      </c>
      <c r="AJ1965" s="74" t="n">
        <f aca="false">IF(G1965&gt;0,AJ1964+1,0)</f>
        <v>0</v>
      </c>
      <c r="AK1965" s="74" t="n">
        <f aca="false">IF(G1965&lt;=0,AK1964+1,0)</f>
        <v>2</v>
      </c>
      <c r="AL1965" s="74" t="n">
        <f aca="false">IF(K1965&gt;0,AL1964+1,0)</f>
        <v>0</v>
      </c>
      <c r="AM1965" s="74" t="n">
        <f aca="false">IF(K1965&lt;=0,AM1964+1,0)</f>
        <v>2</v>
      </c>
    </row>
    <row r="1966" customFormat="false" ht="15" hidden="false" customHeight="false" outlineLevel="0" collapsed="false">
      <c r="A1966" s="61" t="n">
        <v>1970</v>
      </c>
      <c r="B1966" s="62" t="n">
        <v>45282.5729166667</v>
      </c>
      <c r="C1966" s="63" t="n">
        <f aca="false">YEAR(B1966)</f>
        <v>2023</v>
      </c>
      <c r="D1966" s="32" t="s">
        <v>276</v>
      </c>
      <c r="E1966" s="64" t="n">
        <v>21275.55</v>
      </c>
      <c r="F1966" s="65" t="n">
        <v>-0.0042</v>
      </c>
      <c r="G1966" s="66" t="n">
        <v>-89.35731</v>
      </c>
      <c r="H1966" s="67" t="n">
        <f aca="false">E1966+IF(D1966="Long",1,-1)*G1966</f>
        <v>21364.90731</v>
      </c>
      <c r="I1966" s="68" t="n">
        <f aca="false">Assumptions!$B$58</f>
        <v>5.35750011455817</v>
      </c>
      <c r="J1966" s="68" t="n">
        <f aca="false">INDEX(Yearly!$D$5:$D$22,MATCH(C1966,Yearly!$A$5:$A$22,0))</f>
        <v>0.449580429193692</v>
      </c>
      <c r="K1966" s="68" t="n">
        <f aca="false">G1966-I1966-J1966</f>
        <v>-95.1643905437519</v>
      </c>
      <c r="L1966" s="69" t="n">
        <f aca="false">(I1966+J1966)/Assumptions!$B$8</f>
        <v>0.00025605597012877</v>
      </c>
      <c r="M1966" s="70" t="n">
        <f aca="false">F1966-L1966</f>
        <v>-0.00445605597012877</v>
      </c>
      <c r="N1966" s="71" t="n">
        <f aca="false">G1966*Assumptions!$B$7</f>
        <v>-702795.24315</v>
      </c>
      <c r="O1966" s="71" t="n">
        <f aca="false">K1966*Assumptions!$B$7</f>
        <v>-748467.931626608</v>
      </c>
      <c r="P1966" s="68" t="n">
        <f aca="false">P1965+G1966</f>
        <v>35800.73877</v>
      </c>
      <c r="Q1966" s="68" t="n">
        <f aca="false">MAX(Q1965,P1966)</f>
        <v>36030.805415</v>
      </c>
      <c r="R1966" s="68" t="n">
        <f aca="false">Q1966-P1966</f>
        <v>230.066644999999</v>
      </c>
      <c r="S1966" s="68" t="n">
        <f aca="false">S1965+K1966</f>
        <v>24314.7081048165</v>
      </c>
      <c r="T1966" s="68" t="n">
        <f aca="false">MAX(T1965,S1966)</f>
        <v>24562.1959914477</v>
      </c>
      <c r="U1966" s="68" t="n">
        <f aca="false">T1966-S1966</f>
        <v>247.487886631254</v>
      </c>
      <c r="V1966" s="70" t="n">
        <f aca="false">V1965+F1966</f>
        <v>4.10160000000001</v>
      </c>
      <c r="W1966" s="70" t="n">
        <f aca="false">MAX(W1965,V1966)</f>
        <v>4.11240000000001</v>
      </c>
      <c r="X1966" s="70" t="n">
        <f aca="false">W1966-V1966</f>
        <v>0.0107999999999997</v>
      </c>
      <c r="Y1966" s="70" t="n">
        <f aca="false">Y1965+M1966</f>
        <v>3.5951378108253</v>
      </c>
      <c r="Z1966" s="70" t="n">
        <f aca="false">MAX(Z1965,Y1966)</f>
        <v>3.60670597873568</v>
      </c>
      <c r="AA1966" s="70" t="n">
        <f aca="false">Z1966-Y1966</f>
        <v>0.0115681679103861</v>
      </c>
      <c r="AB1966" s="72" t="n">
        <f aca="false">AB1965*(1+F1966)</f>
        <v>47.5833220796324</v>
      </c>
      <c r="AC1966" s="73" t="n">
        <f aca="false">MAX(AC1965,AB1966)</f>
        <v>48.1009593788818</v>
      </c>
      <c r="AD1966" s="70" t="n">
        <f aca="false">1-AB1966/AC1966</f>
        <v>0.0107614755699998</v>
      </c>
      <c r="AE1966" s="73" t="n">
        <f aca="false">AE1965*(1+M1966)</f>
        <v>28.7000563160795</v>
      </c>
      <c r="AF1966" s="73" t="n">
        <f aca="false">MAX(AF1965,AE1966)</f>
        <v>29.0346494849744</v>
      </c>
      <c r="AG1966" s="70" t="n">
        <f aca="false">1-AE1966/AF1966</f>
        <v>0.0115239265784174</v>
      </c>
      <c r="AH1966" s="74" t="n">
        <f aca="false">IF(R1966&gt;0,AH1965+1,0)</f>
        <v>3</v>
      </c>
      <c r="AI1966" s="74" t="n">
        <f aca="false">IF(U1966&gt;0,AI1965+1,0)</f>
        <v>3</v>
      </c>
      <c r="AJ1966" s="74" t="n">
        <f aca="false">IF(G1966&gt;0,AJ1965+1,0)</f>
        <v>0</v>
      </c>
      <c r="AK1966" s="74" t="n">
        <f aca="false">IF(G1966&lt;=0,AK1965+1,0)</f>
        <v>3</v>
      </c>
      <c r="AL1966" s="74" t="n">
        <f aca="false">IF(K1966&gt;0,AL1965+1,0)</f>
        <v>0</v>
      </c>
      <c r="AM1966" s="74" t="n">
        <f aca="false">IF(K1966&lt;=0,AM1965+1,0)</f>
        <v>3</v>
      </c>
    </row>
    <row r="1967" customFormat="false" ht="15" hidden="false" customHeight="false" outlineLevel="0" collapsed="false">
      <c r="A1967" s="61" t="n">
        <v>1971</v>
      </c>
      <c r="B1967" s="62" t="n">
        <v>45282.625</v>
      </c>
      <c r="C1967" s="63" t="n">
        <f aca="false">YEAR(B1967)</f>
        <v>2023</v>
      </c>
      <c r="D1967" s="32" t="s">
        <v>277</v>
      </c>
      <c r="E1967" s="64" t="n">
        <v>21364.3</v>
      </c>
      <c r="F1967" s="65" t="n">
        <v>0.0106</v>
      </c>
      <c r="G1967" s="66" t="n">
        <v>226.46158</v>
      </c>
      <c r="H1967" s="67" t="n">
        <f aca="false">E1967+IF(D1967="Long",1,-1)*G1967</f>
        <v>21590.76158</v>
      </c>
      <c r="I1967" s="68" t="n">
        <f aca="false">Assumptions!$B$58</f>
        <v>5.35750011455817</v>
      </c>
      <c r="J1967" s="68" t="n">
        <f aca="false">INDEX(Yearly!$D$5:$D$22,MATCH(C1967,Yearly!$A$5:$A$22,0))</f>
        <v>0.449580429193692</v>
      </c>
      <c r="K1967" s="68" t="n">
        <f aca="false">G1967-I1967-J1967</f>
        <v>220.654499456248</v>
      </c>
      <c r="L1967" s="69" t="n">
        <f aca="false">(I1967+J1967)/Assumptions!$B$8</f>
        <v>0.00025605597012877</v>
      </c>
      <c r="M1967" s="70" t="n">
        <f aca="false">F1967-L1967</f>
        <v>0.0103439440298712</v>
      </c>
      <c r="N1967" s="71" t="n">
        <f aca="false">G1967*Assumptions!$B$7</f>
        <v>1781120.3267</v>
      </c>
      <c r="O1967" s="71" t="n">
        <f aca="false">K1967*Assumptions!$B$7</f>
        <v>1735447.63822339</v>
      </c>
      <c r="P1967" s="68" t="n">
        <f aca="false">P1966+G1967</f>
        <v>36027.20035</v>
      </c>
      <c r="Q1967" s="68" t="n">
        <f aca="false">MAX(Q1966,P1967)</f>
        <v>36030.805415</v>
      </c>
      <c r="R1967" s="68" t="n">
        <f aca="false">Q1967-P1967</f>
        <v>3.6050649999961</v>
      </c>
      <c r="S1967" s="68" t="n">
        <f aca="false">S1966+K1967</f>
        <v>24535.3626042727</v>
      </c>
      <c r="T1967" s="68" t="n">
        <f aca="false">MAX(T1966,S1967)</f>
        <v>24562.1959914477</v>
      </c>
      <c r="U1967" s="68" t="n">
        <f aca="false">T1967-S1967</f>
        <v>26.8333871750074</v>
      </c>
      <c r="V1967" s="70" t="n">
        <f aca="false">V1966+F1967</f>
        <v>4.11220000000001</v>
      </c>
      <c r="W1967" s="70" t="n">
        <f aca="false">MAX(W1966,V1967)</f>
        <v>4.11240000000001</v>
      </c>
      <c r="X1967" s="70" t="n">
        <f aca="false">W1967-V1967</f>
        <v>0.000199999999999534</v>
      </c>
      <c r="Y1967" s="70" t="n">
        <f aca="false">Y1966+M1967</f>
        <v>3.60548175485517</v>
      </c>
      <c r="Z1967" s="70" t="n">
        <f aca="false">MAX(Z1966,Y1967)</f>
        <v>3.60670597873568</v>
      </c>
      <c r="AA1967" s="70" t="n">
        <f aca="false">Z1967-Y1967</f>
        <v>0.00122422388051469</v>
      </c>
      <c r="AB1967" s="72" t="n">
        <f aca="false">AB1966*(1+F1967)</f>
        <v>48.0877052936765</v>
      </c>
      <c r="AC1967" s="73" t="n">
        <f aca="false">MAX(AC1966,AB1967)</f>
        <v>48.1009593788818</v>
      </c>
      <c r="AD1967" s="70" t="n">
        <f aca="false">1-AB1967/AC1967</f>
        <v>0.000275547211041838</v>
      </c>
      <c r="AE1967" s="73" t="n">
        <f aca="false">AE1966*(1+M1967)</f>
        <v>28.9969280922671</v>
      </c>
      <c r="AF1967" s="73" t="n">
        <f aca="false">MAX(AF1966,AE1967)</f>
        <v>29.0346494849744</v>
      </c>
      <c r="AG1967" s="70" t="n">
        <f aca="false">1-AE1967/AF1967</f>
        <v>0.00129918540007778</v>
      </c>
      <c r="AH1967" s="74" t="n">
        <f aca="false">IF(R1967&gt;0,AH1966+1,0)</f>
        <v>4</v>
      </c>
      <c r="AI1967" s="74" t="n">
        <f aca="false">IF(U1967&gt;0,AI1966+1,0)</f>
        <v>4</v>
      </c>
      <c r="AJ1967" s="74" t="n">
        <f aca="false">IF(G1967&gt;0,AJ1966+1,0)</f>
        <v>1</v>
      </c>
      <c r="AK1967" s="74" t="n">
        <f aca="false">IF(G1967&lt;=0,AK1966+1,0)</f>
        <v>0</v>
      </c>
      <c r="AL1967" s="74" t="n">
        <f aca="false">IF(K1967&gt;0,AL1966+1,0)</f>
        <v>1</v>
      </c>
      <c r="AM1967" s="74" t="n">
        <f aca="false">IF(K1967&lt;=0,AM1966+1,0)</f>
        <v>0</v>
      </c>
    </row>
    <row r="1968" customFormat="false" ht="15" hidden="false" customHeight="false" outlineLevel="0" collapsed="false">
      <c r="A1968" s="61" t="n">
        <v>1972</v>
      </c>
      <c r="B1968" s="62" t="n">
        <v>45293.4479166667</v>
      </c>
      <c r="C1968" s="63" t="n">
        <f aca="false">YEAR(B1968)</f>
        <v>2024</v>
      </c>
      <c r="D1968" s="32" t="s">
        <v>276</v>
      </c>
      <c r="E1968" s="64" t="n">
        <v>21590.95</v>
      </c>
      <c r="F1968" s="65" t="n">
        <v>-0.0033</v>
      </c>
      <c r="G1968" s="66" t="n">
        <v>-71.250135</v>
      </c>
      <c r="H1968" s="67" t="n">
        <f aca="false">E1968+IF(D1968="Long",1,-1)*G1968</f>
        <v>21662.200135</v>
      </c>
      <c r="I1968" s="68" t="n">
        <f aca="false">Assumptions!$B$58</f>
        <v>5.35750011455817</v>
      </c>
      <c r="J1968" s="68" t="n">
        <f aca="false">INDEX(Yearly!$D$5:$D$22,MATCH(C1968,Yearly!$A$5:$A$22,0))</f>
        <v>0.531322325410727</v>
      </c>
      <c r="K1968" s="68" t="n">
        <f aca="false">G1968-I1968-J1968</f>
        <v>-77.1389574399689</v>
      </c>
      <c r="L1968" s="69" t="n">
        <f aca="false">(I1968+J1968)/Assumptions!$B$8</f>
        <v>0.000259660277039673</v>
      </c>
      <c r="M1968" s="70" t="n">
        <f aca="false">F1968-L1968</f>
        <v>-0.00355966027703967</v>
      </c>
      <c r="N1968" s="71" t="n">
        <f aca="false">G1968*Assumptions!$B$7</f>
        <v>-560382.311775</v>
      </c>
      <c r="O1968" s="71" t="n">
        <f aca="false">K1968*Assumptions!$B$7</f>
        <v>-606697.900265355</v>
      </c>
      <c r="P1968" s="68" t="n">
        <f aca="false">P1967+G1968</f>
        <v>35955.950215</v>
      </c>
      <c r="Q1968" s="68" t="n">
        <f aca="false">MAX(Q1967,P1968)</f>
        <v>36030.805415</v>
      </c>
      <c r="R1968" s="68" t="n">
        <f aca="false">Q1968-P1968</f>
        <v>74.8551999999982</v>
      </c>
      <c r="S1968" s="68" t="n">
        <f aca="false">S1967+K1968</f>
        <v>24458.2236468327</v>
      </c>
      <c r="T1968" s="68" t="n">
        <f aca="false">MAX(T1967,S1968)</f>
        <v>24562.1959914477</v>
      </c>
      <c r="U1968" s="68" t="n">
        <f aca="false">T1968-S1968</f>
        <v>103.972344614976</v>
      </c>
      <c r="V1968" s="70" t="n">
        <f aca="false">V1967+F1968</f>
        <v>4.10890000000001</v>
      </c>
      <c r="W1968" s="70" t="n">
        <f aca="false">MAX(W1967,V1968)</f>
        <v>4.11240000000001</v>
      </c>
      <c r="X1968" s="70" t="n">
        <f aca="false">W1968-V1968</f>
        <v>0.00349999999999984</v>
      </c>
      <c r="Y1968" s="70" t="n">
        <f aca="false">Y1967+M1968</f>
        <v>3.60192209457813</v>
      </c>
      <c r="Z1968" s="70" t="n">
        <f aca="false">MAX(Z1967,Y1968)</f>
        <v>3.60670597873568</v>
      </c>
      <c r="AA1968" s="70" t="n">
        <f aca="false">Z1968-Y1968</f>
        <v>0.00478388415755449</v>
      </c>
      <c r="AB1968" s="72" t="n">
        <f aca="false">AB1967*(1+F1968)</f>
        <v>47.9290158662074</v>
      </c>
      <c r="AC1968" s="73" t="n">
        <f aca="false">MAX(AC1967,AB1968)</f>
        <v>48.1009593788818</v>
      </c>
      <c r="AD1968" s="70" t="n">
        <f aca="false">1-AB1968/AC1968</f>
        <v>0.00357463790524548</v>
      </c>
      <c r="AE1968" s="73" t="n">
        <f aca="false">AE1967*(1+M1968)</f>
        <v>28.8937088791809</v>
      </c>
      <c r="AF1968" s="73" t="n">
        <f aca="false">MAX(AF1967,AE1968)</f>
        <v>29.0346494849744</v>
      </c>
      <c r="AG1968" s="70" t="n">
        <f aca="false">1-AE1968/AF1968</f>
        <v>0.00485422101845634</v>
      </c>
      <c r="AH1968" s="74" t="n">
        <f aca="false">IF(R1968&gt;0,AH1967+1,0)</f>
        <v>5</v>
      </c>
      <c r="AI1968" s="74" t="n">
        <f aca="false">IF(U1968&gt;0,AI1967+1,0)</f>
        <v>5</v>
      </c>
      <c r="AJ1968" s="74" t="n">
        <f aca="false">IF(G1968&gt;0,AJ1967+1,0)</f>
        <v>0</v>
      </c>
      <c r="AK1968" s="74" t="n">
        <f aca="false">IF(G1968&lt;=0,AK1967+1,0)</f>
        <v>1</v>
      </c>
      <c r="AL1968" s="74" t="n">
        <f aca="false">IF(K1968&gt;0,AL1967+1,0)</f>
        <v>0</v>
      </c>
      <c r="AM1968" s="74" t="n">
        <f aca="false">IF(K1968&lt;=0,AM1967+1,0)</f>
        <v>1</v>
      </c>
    </row>
    <row r="1969" customFormat="false" ht="15" hidden="false" customHeight="false" outlineLevel="0" collapsed="false">
      <c r="A1969" s="61" t="n">
        <v>1973</v>
      </c>
      <c r="B1969" s="62" t="n">
        <v>45293.59375</v>
      </c>
      <c r="C1969" s="63" t="n">
        <f aca="false">YEAR(B1969)</f>
        <v>2024</v>
      </c>
      <c r="D1969" s="32" t="s">
        <v>277</v>
      </c>
      <c r="E1969" s="64" t="n">
        <v>21662.6</v>
      </c>
      <c r="F1969" s="65" t="n">
        <v>-0.0048</v>
      </c>
      <c r="G1969" s="66" t="n">
        <v>-103.98048</v>
      </c>
      <c r="H1969" s="67" t="n">
        <f aca="false">E1969+IF(D1969="Long",1,-1)*G1969</f>
        <v>21558.61952</v>
      </c>
      <c r="I1969" s="68" t="n">
        <f aca="false">Assumptions!$B$58</f>
        <v>5.35750011455817</v>
      </c>
      <c r="J1969" s="68" t="n">
        <f aca="false">INDEX(Yearly!$D$5:$D$22,MATCH(C1969,Yearly!$A$5:$A$22,0))</f>
        <v>0.531322325410727</v>
      </c>
      <c r="K1969" s="68" t="n">
        <f aca="false">G1969-I1969-J1969</f>
        <v>-109.869302439969</v>
      </c>
      <c r="L1969" s="69" t="n">
        <f aca="false">(I1969+J1969)/Assumptions!$B$8</f>
        <v>0.000259660277039673</v>
      </c>
      <c r="M1969" s="70" t="n">
        <f aca="false">F1969-L1969</f>
        <v>-0.00505966027703967</v>
      </c>
      <c r="N1969" s="71" t="n">
        <f aca="false">G1969*Assumptions!$B$7</f>
        <v>-817806.4752</v>
      </c>
      <c r="O1969" s="71" t="n">
        <f aca="false">K1969*Assumptions!$B$7</f>
        <v>-864122.063690355</v>
      </c>
      <c r="P1969" s="68" t="n">
        <f aca="false">P1968+G1969</f>
        <v>35851.969735</v>
      </c>
      <c r="Q1969" s="68" t="n">
        <f aca="false">MAX(Q1968,P1969)</f>
        <v>36030.805415</v>
      </c>
      <c r="R1969" s="68" t="n">
        <f aca="false">Q1969-P1969</f>
        <v>178.835679999997</v>
      </c>
      <c r="S1969" s="68" t="n">
        <f aca="false">S1968+K1969</f>
        <v>24348.3543443928</v>
      </c>
      <c r="T1969" s="68" t="n">
        <f aca="false">MAX(T1968,S1969)</f>
        <v>24562.1959914477</v>
      </c>
      <c r="U1969" s="68" t="n">
        <f aca="false">T1969-S1969</f>
        <v>213.841647054946</v>
      </c>
      <c r="V1969" s="70" t="n">
        <f aca="false">V1968+F1969</f>
        <v>4.10410000000001</v>
      </c>
      <c r="W1969" s="70" t="n">
        <f aca="false">MAX(W1968,V1969)</f>
        <v>4.11240000000001</v>
      </c>
      <c r="X1969" s="70" t="n">
        <f aca="false">W1969-V1969</f>
        <v>0.0083000000000002</v>
      </c>
      <c r="Y1969" s="70" t="n">
        <f aca="false">Y1968+M1969</f>
        <v>3.59686243430109</v>
      </c>
      <c r="Z1969" s="70" t="n">
        <f aca="false">MAX(Z1968,Y1969)</f>
        <v>3.60670597873568</v>
      </c>
      <c r="AA1969" s="70" t="n">
        <f aca="false">Z1969-Y1969</f>
        <v>0.00984354443459434</v>
      </c>
      <c r="AB1969" s="72" t="n">
        <f aca="false">AB1968*(1+F1969)</f>
        <v>47.6989565900496</v>
      </c>
      <c r="AC1969" s="73" t="n">
        <f aca="false">MAX(AC1968,AB1969)</f>
        <v>48.1009593788818</v>
      </c>
      <c r="AD1969" s="70" t="n">
        <f aca="false">1-AB1969/AC1969</f>
        <v>0.00835747964330036</v>
      </c>
      <c r="AE1969" s="73" t="n">
        <f aca="false">AE1968*(1+M1969)</f>
        <v>28.7475165281086</v>
      </c>
      <c r="AF1969" s="73" t="n">
        <f aca="false">MAX(AF1968,AE1969)</f>
        <v>29.0346494849744</v>
      </c>
      <c r="AG1969" s="70" t="n">
        <f aca="false">1-AE1969/AF1969</f>
        <v>0.00988932058623293</v>
      </c>
      <c r="AH1969" s="74" t="n">
        <f aca="false">IF(R1969&gt;0,AH1968+1,0)</f>
        <v>6</v>
      </c>
      <c r="AI1969" s="74" t="n">
        <f aca="false">IF(U1969&gt;0,AI1968+1,0)</f>
        <v>6</v>
      </c>
      <c r="AJ1969" s="74" t="n">
        <f aca="false">IF(G1969&gt;0,AJ1968+1,0)</f>
        <v>0</v>
      </c>
      <c r="AK1969" s="74" t="n">
        <f aca="false">IF(G1969&lt;=0,AK1968+1,0)</f>
        <v>2</v>
      </c>
      <c r="AL1969" s="74" t="n">
        <f aca="false">IF(K1969&gt;0,AL1968+1,0)</f>
        <v>0</v>
      </c>
      <c r="AM1969" s="74" t="n">
        <f aca="false">IF(K1969&lt;=0,AM1968+1,0)</f>
        <v>2</v>
      </c>
    </row>
    <row r="1970" customFormat="false" ht="15" hidden="false" customHeight="false" outlineLevel="0" collapsed="false">
      <c r="A1970" s="61" t="n">
        <v>1974</v>
      </c>
      <c r="B1970" s="62" t="n">
        <v>45294.40625</v>
      </c>
      <c r="C1970" s="63" t="n">
        <f aca="false">YEAR(B1970)</f>
        <v>2024</v>
      </c>
      <c r="D1970" s="32" t="s">
        <v>276</v>
      </c>
      <c r="E1970" s="64" t="n">
        <v>21559.65</v>
      </c>
      <c r="F1970" s="65" t="n">
        <v>-0.0024</v>
      </c>
      <c r="G1970" s="66" t="n">
        <v>-51.74316</v>
      </c>
      <c r="H1970" s="67" t="n">
        <f aca="false">E1970+IF(D1970="Long",1,-1)*G1970</f>
        <v>21611.39316</v>
      </c>
      <c r="I1970" s="68" t="n">
        <f aca="false">Assumptions!$B$58</f>
        <v>5.35750011455817</v>
      </c>
      <c r="J1970" s="68" t="n">
        <f aca="false">INDEX(Yearly!$D$5:$D$22,MATCH(C1970,Yearly!$A$5:$A$22,0))</f>
        <v>0.531322325410727</v>
      </c>
      <c r="K1970" s="68" t="n">
        <f aca="false">G1970-I1970-J1970</f>
        <v>-57.6319824399689</v>
      </c>
      <c r="L1970" s="69" t="n">
        <f aca="false">(I1970+J1970)/Assumptions!$B$8</f>
        <v>0.000259660277039673</v>
      </c>
      <c r="M1970" s="70" t="n">
        <f aca="false">F1970-L1970</f>
        <v>-0.00265966027703967</v>
      </c>
      <c r="N1970" s="71" t="n">
        <f aca="false">G1970*Assumptions!$B$7</f>
        <v>-406959.9534</v>
      </c>
      <c r="O1970" s="71" t="n">
        <f aca="false">K1970*Assumptions!$B$7</f>
        <v>-453275.541890355</v>
      </c>
      <c r="P1970" s="68" t="n">
        <f aca="false">P1969+G1970</f>
        <v>35800.226575</v>
      </c>
      <c r="Q1970" s="68" t="n">
        <f aca="false">MAX(Q1969,P1970)</f>
        <v>36030.805415</v>
      </c>
      <c r="R1970" s="68" t="n">
        <f aca="false">Q1970-P1970</f>
        <v>230.578839999995</v>
      </c>
      <c r="S1970" s="68" t="n">
        <f aca="false">S1969+K1970</f>
        <v>24290.7223619528</v>
      </c>
      <c r="T1970" s="68" t="n">
        <f aca="false">MAX(T1969,S1970)</f>
        <v>24562.1959914477</v>
      </c>
      <c r="U1970" s="68" t="n">
        <f aca="false">T1970-S1970</f>
        <v>271.473629494914</v>
      </c>
      <c r="V1970" s="70" t="n">
        <f aca="false">V1969+F1970</f>
        <v>4.10170000000001</v>
      </c>
      <c r="W1970" s="70" t="n">
        <f aca="false">MAX(W1969,V1970)</f>
        <v>4.11240000000001</v>
      </c>
      <c r="X1970" s="70" t="n">
        <f aca="false">W1970-V1970</f>
        <v>0.0106999999999999</v>
      </c>
      <c r="Y1970" s="70" t="n">
        <f aca="false">Y1969+M1970</f>
        <v>3.59420277402405</v>
      </c>
      <c r="Z1970" s="70" t="n">
        <f aca="false">MAX(Z1969,Y1970)</f>
        <v>3.60670597873568</v>
      </c>
      <c r="AA1970" s="70" t="n">
        <f aca="false">Z1970-Y1970</f>
        <v>0.012503204711634</v>
      </c>
      <c r="AB1970" s="72" t="n">
        <f aca="false">AB1969*(1+F1970)</f>
        <v>47.5844790942335</v>
      </c>
      <c r="AC1970" s="73" t="n">
        <f aca="false">MAX(AC1969,AB1970)</f>
        <v>48.1009593788818</v>
      </c>
      <c r="AD1970" s="70" t="n">
        <f aca="false">1-AB1970/AC1970</f>
        <v>0.0107374216921564</v>
      </c>
      <c r="AE1970" s="73" t="n">
        <f aca="false">AE1969*(1+M1970)</f>
        <v>28.6710579003352</v>
      </c>
      <c r="AF1970" s="73" t="n">
        <f aca="false">MAX(AF1969,AE1970)</f>
        <v>29.0346494849744</v>
      </c>
      <c r="AG1970" s="70" t="n">
        <f aca="false">1-AE1970/AF1970</f>
        <v>0.0125226786301424</v>
      </c>
      <c r="AH1970" s="74" t="n">
        <f aca="false">IF(R1970&gt;0,AH1969+1,0)</f>
        <v>7</v>
      </c>
      <c r="AI1970" s="74" t="n">
        <f aca="false">IF(U1970&gt;0,AI1969+1,0)</f>
        <v>7</v>
      </c>
      <c r="AJ1970" s="74" t="n">
        <f aca="false">IF(G1970&gt;0,AJ1969+1,0)</f>
        <v>0</v>
      </c>
      <c r="AK1970" s="74" t="n">
        <f aca="false">IF(G1970&lt;=0,AK1969+1,0)</f>
        <v>3</v>
      </c>
      <c r="AL1970" s="74" t="n">
        <f aca="false">IF(K1970&gt;0,AL1969+1,0)</f>
        <v>0</v>
      </c>
      <c r="AM1970" s="74" t="n">
        <f aca="false">IF(K1970&lt;=0,AM1969+1,0)</f>
        <v>3</v>
      </c>
    </row>
    <row r="1971" customFormat="false" ht="15" hidden="false" customHeight="false" outlineLevel="0" collapsed="false">
      <c r="A1971" s="61" t="n">
        <v>1975</v>
      </c>
      <c r="B1971" s="62" t="n">
        <v>45295.40625</v>
      </c>
      <c r="C1971" s="63" t="n">
        <f aca="false">YEAR(B1971)</f>
        <v>2024</v>
      </c>
      <c r="D1971" s="32" t="s">
        <v>277</v>
      </c>
      <c r="E1971" s="64" t="n">
        <v>21610.95</v>
      </c>
      <c r="F1971" s="65" t="n">
        <v>0.0004</v>
      </c>
      <c r="G1971" s="66" t="n">
        <v>8.64438</v>
      </c>
      <c r="H1971" s="67" t="n">
        <f aca="false">E1971+IF(D1971="Long",1,-1)*G1971</f>
        <v>21619.59438</v>
      </c>
      <c r="I1971" s="68" t="n">
        <f aca="false">Assumptions!$B$58</f>
        <v>5.35750011455817</v>
      </c>
      <c r="J1971" s="68" t="n">
        <f aca="false">INDEX(Yearly!$D$5:$D$22,MATCH(C1971,Yearly!$A$5:$A$22,0))</f>
        <v>0.531322325410727</v>
      </c>
      <c r="K1971" s="68" t="n">
        <f aca="false">G1971-I1971-J1971</f>
        <v>2.7555575600311</v>
      </c>
      <c r="L1971" s="69" t="n">
        <f aca="false">(I1971+J1971)/Assumptions!$B$8</f>
        <v>0.000259660277039673</v>
      </c>
      <c r="M1971" s="70" t="n">
        <f aca="false">F1971-L1971</f>
        <v>0.000140339722960327</v>
      </c>
      <c r="N1971" s="71" t="n">
        <f aca="false">G1971*Assumptions!$B$7</f>
        <v>67988.0487</v>
      </c>
      <c r="O1971" s="71" t="n">
        <f aca="false">K1971*Assumptions!$B$7</f>
        <v>21672.4602096446</v>
      </c>
      <c r="P1971" s="68" t="n">
        <f aca="false">P1970+G1971</f>
        <v>35808.870955</v>
      </c>
      <c r="Q1971" s="68" t="n">
        <f aca="false">MAX(Q1970,P1971)</f>
        <v>36030.805415</v>
      </c>
      <c r="R1971" s="68" t="n">
        <f aca="false">Q1971-P1971</f>
        <v>221.934459999997</v>
      </c>
      <c r="S1971" s="68" t="n">
        <f aca="false">S1970+K1971</f>
        <v>24293.4779195128</v>
      </c>
      <c r="T1971" s="68" t="n">
        <f aca="false">MAX(T1970,S1971)</f>
        <v>24562.1959914477</v>
      </c>
      <c r="U1971" s="68" t="n">
        <f aca="false">T1971-S1971</f>
        <v>268.718071934884</v>
      </c>
      <c r="V1971" s="70" t="n">
        <f aca="false">V1970+F1971</f>
        <v>4.10210000000001</v>
      </c>
      <c r="W1971" s="70" t="n">
        <f aca="false">MAX(W1970,V1971)</f>
        <v>4.11240000000001</v>
      </c>
      <c r="X1971" s="70" t="n">
        <f aca="false">W1971-V1971</f>
        <v>0.0103</v>
      </c>
      <c r="Y1971" s="70" t="n">
        <f aca="false">Y1970+M1971</f>
        <v>3.59434311374701</v>
      </c>
      <c r="Z1971" s="70" t="n">
        <f aca="false">MAX(Z1970,Y1971)</f>
        <v>3.60670597873568</v>
      </c>
      <c r="AA1971" s="70" t="n">
        <f aca="false">Z1971-Y1971</f>
        <v>0.0123628649886736</v>
      </c>
      <c r="AB1971" s="72" t="n">
        <f aca="false">AB1970*(1+F1971)</f>
        <v>47.6035128858712</v>
      </c>
      <c r="AC1971" s="73" t="n">
        <f aca="false">MAX(AC1970,AB1971)</f>
        <v>48.1009593788818</v>
      </c>
      <c r="AD1971" s="70" t="n">
        <f aca="false">1-AB1971/AC1971</f>
        <v>0.0103417166608333</v>
      </c>
      <c r="AE1971" s="73" t="n">
        <f aca="false">AE1970*(1+M1971)</f>
        <v>28.6750815886579</v>
      </c>
      <c r="AF1971" s="73" t="n">
        <f aca="false">MAX(AF1970,AE1971)</f>
        <v>29.0346494849744</v>
      </c>
      <c r="AG1971" s="70" t="n">
        <f aca="false">1-AE1971/AF1971</f>
        <v>0.0123840963364319</v>
      </c>
      <c r="AH1971" s="74" t="n">
        <f aca="false">IF(R1971&gt;0,AH1970+1,0)</f>
        <v>8</v>
      </c>
      <c r="AI1971" s="74" t="n">
        <f aca="false">IF(U1971&gt;0,AI1970+1,0)</f>
        <v>8</v>
      </c>
      <c r="AJ1971" s="74" t="n">
        <f aca="false">IF(G1971&gt;0,AJ1970+1,0)</f>
        <v>1</v>
      </c>
      <c r="AK1971" s="74" t="n">
        <f aca="false">IF(G1971&lt;=0,AK1970+1,0)</f>
        <v>0</v>
      </c>
      <c r="AL1971" s="74" t="n">
        <f aca="false">IF(K1971&gt;0,AL1970+1,0)</f>
        <v>1</v>
      </c>
      <c r="AM1971" s="74" t="n">
        <f aca="false">IF(K1971&lt;=0,AM1970+1,0)</f>
        <v>0</v>
      </c>
    </row>
    <row r="1972" customFormat="false" ht="15" hidden="false" customHeight="false" outlineLevel="0" collapsed="false">
      <c r="A1972" s="61" t="n">
        <v>1976</v>
      </c>
      <c r="B1972" s="62" t="n">
        <v>45299.46875</v>
      </c>
      <c r="C1972" s="63" t="n">
        <f aca="false">YEAR(B1972)</f>
        <v>2024</v>
      </c>
      <c r="D1972" s="32" t="s">
        <v>276</v>
      </c>
      <c r="E1972" s="64" t="n">
        <v>21620.3</v>
      </c>
      <c r="F1972" s="65" t="n">
        <v>0.0006</v>
      </c>
      <c r="G1972" s="66" t="n">
        <v>12.97218</v>
      </c>
      <c r="H1972" s="67" t="n">
        <f aca="false">E1972+IF(D1972="Long",1,-1)*G1972</f>
        <v>21607.32782</v>
      </c>
      <c r="I1972" s="68" t="n">
        <f aca="false">Assumptions!$B$58</f>
        <v>5.35750011455817</v>
      </c>
      <c r="J1972" s="68" t="n">
        <f aca="false">INDEX(Yearly!$D$5:$D$22,MATCH(C1972,Yearly!$A$5:$A$22,0))</f>
        <v>0.531322325410727</v>
      </c>
      <c r="K1972" s="68" t="n">
        <f aca="false">G1972-I1972-J1972</f>
        <v>7.0833575600311</v>
      </c>
      <c r="L1972" s="69" t="n">
        <f aca="false">(I1972+J1972)/Assumptions!$B$8</f>
        <v>0.000259660277039673</v>
      </c>
      <c r="M1972" s="70" t="n">
        <f aca="false">F1972-L1972</f>
        <v>0.000340339722960327</v>
      </c>
      <c r="N1972" s="71" t="n">
        <f aca="false">G1972*Assumptions!$B$7</f>
        <v>102026.1957</v>
      </c>
      <c r="O1972" s="71" t="n">
        <f aca="false">K1972*Assumptions!$B$7</f>
        <v>55710.6072096446</v>
      </c>
      <c r="P1972" s="68" t="n">
        <f aca="false">P1971+G1972</f>
        <v>35821.843135</v>
      </c>
      <c r="Q1972" s="68" t="n">
        <f aca="false">MAX(Q1971,P1972)</f>
        <v>36030.805415</v>
      </c>
      <c r="R1972" s="68" t="n">
        <f aca="false">Q1972-P1972</f>
        <v>208.96228</v>
      </c>
      <c r="S1972" s="68" t="n">
        <f aca="false">S1971+K1972</f>
        <v>24300.5612770729</v>
      </c>
      <c r="T1972" s="68" t="n">
        <f aca="false">MAX(T1971,S1972)</f>
        <v>24562.1959914477</v>
      </c>
      <c r="U1972" s="68" t="n">
        <f aca="false">T1972-S1972</f>
        <v>261.634714374854</v>
      </c>
      <c r="V1972" s="70" t="n">
        <f aca="false">V1971+F1972</f>
        <v>4.10270000000001</v>
      </c>
      <c r="W1972" s="70" t="n">
        <f aca="false">MAX(W1971,V1972)</f>
        <v>4.11240000000001</v>
      </c>
      <c r="X1972" s="70" t="n">
        <f aca="false">W1972-V1972</f>
        <v>0.0096999999999996</v>
      </c>
      <c r="Y1972" s="70" t="n">
        <f aca="false">Y1971+M1972</f>
        <v>3.59468345346997</v>
      </c>
      <c r="Z1972" s="70" t="n">
        <f aca="false">MAX(Z1971,Y1972)</f>
        <v>3.60670597873568</v>
      </c>
      <c r="AA1972" s="70" t="n">
        <f aca="false">Z1972-Y1972</f>
        <v>0.0120225252657131</v>
      </c>
      <c r="AB1972" s="72" t="n">
        <f aca="false">AB1971*(1+F1972)</f>
        <v>47.6320749936027</v>
      </c>
      <c r="AC1972" s="73" t="n">
        <f aca="false">MAX(AC1971,AB1972)</f>
        <v>48.1009593788818</v>
      </c>
      <c r="AD1972" s="70" t="n">
        <f aca="false">1-AB1972/AC1972</f>
        <v>0.00974792169082994</v>
      </c>
      <c r="AE1972" s="73" t="n">
        <f aca="false">AE1971*(1+M1972)</f>
        <v>28.6848408579817</v>
      </c>
      <c r="AF1972" s="73" t="n">
        <f aca="false">MAX(AF1971,AE1972)</f>
        <v>29.0346494849744</v>
      </c>
      <c r="AG1972" s="70" t="n">
        <f aca="false">1-AE1972/AF1972</f>
        <v>0.0120479714133878</v>
      </c>
      <c r="AH1972" s="74" t="n">
        <f aca="false">IF(R1972&gt;0,AH1971+1,0)</f>
        <v>9</v>
      </c>
      <c r="AI1972" s="74" t="n">
        <f aca="false">IF(U1972&gt;0,AI1971+1,0)</f>
        <v>9</v>
      </c>
      <c r="AJ1972" s="74" t="n">
        <f aca="false">IF(G1972&gt;0,AJ1971+1,0)</f>
        <v>2</v>
      </c>
      <c r="AK1972" s="74" t="n">
        <f aca="false">IF(G1972&lt;=0,AK1971+1,0)</f>
        <v>0</v>
      </c>
      <c r="AL1972" s="74" t="n">
        <f aca="false">IF(K1972&gt;0,AL1971+1,0)</f>
        <v>2</v>
      </c>
      <c r="AM1972" s="74" t="n">
        <f aca="false">IF(K1972&lt;=0,AM1971+1,0)</f>
        <v>0</v>
      </c>
    </row>
    <row r="1973" customFormat="false" ht="15" hidden="false" customHeight="false" outlineLevel="0" collapsed="false">
      <c r="A1973" s="61" t="n">
        <v>1977</v>
      </c>
      <c r="B1973" s="62" t="n">
        <v>45300.40625</v>
      </c>
      <c r="C1973" s="63" t="n">
        <f aca="false">YEAR(B1973)</f>
        <v>2024</v>
      </c>
      <c r="D1973" s="32" t="s">
        <v>277</v>
      </c>
      <c r="E1973" s="64" t="n">
        <v>21606.6</v>
      </c>
      <c r="F1973" s="65" t="n">
        <v>-0.0023</v>
      </c>
      <c r="G1973" s="66" t="n">
        <v>-49.69518</v>
      </c>
      <c r="H1973" s="67" t="n">
        <f aca="false">E1973+IF(D1973="Long",1,-1)*G1973</f>
        <v>21556.90482</v>
      </c>
      <c r="I1973" s="68" t="n">
        <f aca="false">Assumptions!$B$58</f>
        <v>5.35750011455817</v>
      </c>
      <c r="J1973" s="68" t="n">
        <f aca="false">INDEX(Yearly!$D$5:$D$22,MATCH(C1973,Yearly!$A$5:$A$22,0))</f>
        <v>0.531322325410727</v>
      </c>
      <c r="K1973" s="68" t="n">
        <f aca="false">G1973-I1973-J1973</f>
        <v>-55.5840024399689</v>
      </c>
      <c r="L1973" s="69" t="n">
        <f aca="false">(I1973+J1973)/Assumptions!$B$8</f>
        <v>0.000259660277039673</v>
      </c>
      <c r="M1973" s="70" t="n">
        <f aca="false">F1973-L1973</f>
        <v>-0.00255966027703967</v>
      </c>
      <c r="N1973" s="71" t="n">
        <f aca="false">G1973*Assumptions!$B$7</f>
        <v>-390852.5907</v>
      </c>
      <c r="O1973" s="71" t="n">
        <f aca="false">K1973*Assumptions!$B$7</f>
        <v>-437168.179190355</v>
      </c>
      <c r="P1973" s="68" t="n">
        <f aca="false">P1972+G1973</f>
        <v>35772.147955</v>
      </c>
      <c r="Q1973" s="68" t="n">
        <f aca="false">MAX(Q1972,P1973)</f>
        <v>36030.805415</v>
      </c>
      <c r="R1973" s="68" t="n">
        <f aca="false">Q1973-P1973</f>
        <v>258.657460000002</v>
      </c>
      <c r="S1973" s="68" t="n">
        <f aca="false">S1972+K1973</f>
        <v>24244.9772746329</v>
      </c>
      <c r="T1973" s="68" t="n">
        <f aca="false">MAX(T1972,S1973)</f>
        <v>24562.1959914477</v>
      </c>
      <c r="U1973" s="68" t="n">
        <f aca="false">T1973-S1973</f>
        <v>317.218716814823</v>
      </c>
      <c r="V1973" s="70" t="n">
        <f aca="false">V1972+F1973</f>
        <v>4.10040000000001</v>
      </c>
      <c r="W1973" s="70" t="n">
        <f aca="false">MAX(W1972,V1973)</f>
        <v>4.11240000000001</v>
      </c>
      <c r="X1973" s="70" t="n">
        <f aca="false">W1973-V1973</f>
        <v>0.0119999999999996</v>
      </c>
      <c r="Y1973" s="70" t="n">
        <f aca="false">Y1972+M1973</f>
        <v>3.59212379319293</v>
      </c>
      <c r="Z1973" s="70" t="n">
        <f aca="false">MAX(Z1972,Y1973)</f>
        <v>3.60670597873568</v>
      </c>
      <c r="AA1973" s="70" t="n">
        <f aca="false">Z1973-Y1973</f>
        <v>0.0145821855427526</v>
      </c>
      <c r="AB1973" s="72" t="n">
        <f aca="false">AB1972*(1+F1973)</f>
        <v>47.5225212211174</v>
      </c>
      <c r="AC1973" s="73" t="n">
        <f aca="false">MAX(AC1972,AB1973)</f>
        <v>48.1009593788818</v>
      </c>
      <c r="AD1973" s="70" t="n">
        <f aca="false">1-AB1973/AC1973</f>
        <v>0.0120255014709411</v>
      </c>
      <c r="AE1973" s="73" t="n">
        <f aca="false">AE1972*(1+M1973)</f>
        <v>28.6114174102843</v>
      </c>
      <c r="AF1973" s="73" t="n">
        <f aca="false">MAX(AF1972,AE1973)</f>
        <v>29.0346494849744</v>
      </c>
      <c r="AG1973" s="70" t="n">
        <f aca="false">1-AE1973/AF1973</f>
        <v>0.0145767929765817</v>
      </c>
      <c r="AH1973" s="74" t="n">
        <f aca="false">IF(R1973&gt;0,AH1972+1,0)</f>
        <v>10</v>
      </c>
      <c r="AI1973" s="74" t="n">
        <f aca="false">IF(U1973&gt;0,AI1972+1,0)</f>
        <v>10</v>
      </c>
      <c r="AJ1973" s="74" t="n">
        <f aca="false">IF(G1973&gt;0,AJ1972+1,0)</f>
        <v>0</v>
      </c>
      <c r="AK1973" s="74" t="n">
        <f aca="false">IF(G1973&lt;=0,AK1972+1,0)</f>
        <v>1</v>
      </c>
      <c r="AL1973" s="74" t="n">
        <f aca="false">IF(K1973&gt;0,AL1972+1,0)</f>
        <v>0</v>
      </c>
      <c r="AM1973" s="74" t="n">
        <f aca="false">IF(K1973&lt;=0,AM1972+1,0)</f>
        <v>1</v>
      </c>
    </row>
    <row r="1974" customFormat="false" ht="15" hidden="false" customHeight="false" outlineLevel="0" collapsed="false">
      <c r="A1974" s="61" t="n">
        <v>1978</v>
      </c>
      <c r="B1974" s="62" t="n">
        <v>45300.6145833333</v>
      </c>
      <c r="C1974" s="63" t="n">
        <f aca="false">YEAR(B1974)</f>
        <v>2024</v>
      </c>
      <c r="D1974" s="32" t="s">
        <v>276</v>
      </c>
      <c r="E1974" s="64" t="n">
        <v>21556.5</v>
      </c>
      <c r="F1974" s="65" t="n">
        <v>-0.0024</v>
      </c>
      <c r="G1974" s="66" t="n">
        <v>-51.7356</v>
      </c>
      <c r="H1974" s="67" t="n">
        <f aca="false">E1974+IF(D1974="Long",1,-1)*G1974</f>
        <v>21608.2356</v>
      </c>
      <c r="I1974" s="68" t="n">
        <f aca="false">Assumptions!$B$58</f>
        <v>5.35750011455817</v>
      </c>
      <c r="J1974" s="68" t="n">
        <f aca="false">INDEX(Yearly!$D$5:$D$22,MATCH(C1974,Yearly!$A$5:$A$22,0))</f>
        <v>0.531322325410727</v>
      </c>
      <c r="K1974" s="68" t="n">
        <f aca="false">G1974-I1974-J1974</f>
        <v>-57.6244224399689</v>
      </c>
      <c r="L1974" s="69" t="n">
        <f aca="false">(I1974+J1974)/Assumptions!$B$8</f>
        <v>0.000259660277039673</v>
      </c>
      <c r="M1974" s="70" t="n">
        <f aca="false">F1974-L1974</f>
        <v>-0.00265966027703967</v>
      </c>
      <c r="N1974" s="71" t="n">
        <f aca="false">G1974*Assumptions!$B$7</f>
        <v>-406900.494</v>
      </c>
      <c r="O1974" s="71" t="n">
        <f aca="false">K1974*Assumptions!$B$7</f>
        <v>-453216.082490355</v>
      </c>
      <c r="P1974" s="68" t="n">
        <f aca="false">P1973+G1974</f>
        <v>35720.412355</v>
      </c>
      <c r="Q1974" s="68" t="n">
        <f aca="false">MAX(Q1973,P1974)</f>
        <v>36030.805415</v>
      </c>
      <c r="R1974" s="68" t="n">
        <f aca="false">Q1974-P1974</f>
        <v>310.393060000002</v>
      </c>
      <c r="S1974" s="68" t="n">
        <f aca="false">S1973+K1974</f>
        <v>24187.3528521929</v>
      </c>
      <c r="T1974" s="68" t="n">
        <f aca="false">MAX(T1973,S1974)</f>
        <v>24562.1959914477</v>
      </c>
      <c r="U1974" s="68" t="n">
        <f aca="false">T1974-S1974</f>
        <v>374.843139254794</v>
      </c>
      <c r="V1974" s="70" t="n">
        <f aca="false">V1973+F1974</f>
        <v>4.09800000000001</v>
      </c>
      <c r="W1974" s="70" t="n">
        <f aca="false">MAX(W1973,V1974)</f>
        <v>4.11240000000001</v>
      </c>
      <c r="X1974" s="70" t="n">
        <f aca="false">W1974-V1974</f>
        <v>0.0143999999999993</v>
      </c>
      <c r="Y1974" s="70" t="n">
        <f aca="false">Y1973+M1974</f>
        <v>3.58946413291589</v>
      </c>
      <c r="Z1974" s="70" t="n">
        <f aca="false">MAX(Z1973,Y1974)</f>
        <v>3.60670597873568</v>
      </c>
      <c r="AA1974" s="70" t="n">
        <f aca="false">Z1974-Y1974</f>
        <v>0.0172418458197923</v>
      </c>
      <c r="AB1974" s="72" t="n">
        <f aca="false">AB1973*(1+F1974)</f>
        <v>47.4084671701867</v>
      </c>
      <c r="AC1974" s="73" t="n">
        <f aca="false">MAX(AC1973,AB1974)</f>
        <v>48.1009593788818</v>
      </c>
      <c r="AD1974" s="70" t="n">
        <f aca="false">1-AB1974/AC1974</f>
        <v>0.0143966402674107</v>
      </c>
      <c r="AE1974" s="73" t="n">
        <f aca="false">AE1973*(1+M1974)</f>
        <v>28.5353207599284</v>
      </c>
      <c r="AF1974" s="73" t="n">
        <f aca="false">MAX(AF1973,AE1974)</f>
        <v>29.0346494849744</v>
      </c>
      <c r="AG1974" s="70" t="n">
        <f aca="false">1-AE1974/AF1974</f>
        <v>0.0171976839363749</v>
      </c>
      <c r="AH1974" s="74" t="n">
        <f aca="false">IF(R1974&gt;0,AH1973+1,0)</f>
        <v>11</v>
      </c>
      <c r="AI1974" s="74" t="n">
        <f aca="false">IF(U1974&gt;0,AI1973+1,0)</f>
        <v>11</v>
      </c>
      <c r="AJ1974" s="74" t="n">
        <f aca="false">IF(G1974&gt;0,AJ1973+1,0)</f>
        <v>0</v>
      </c>
      <c r="AK1974" s="74" t="n">
        <f aca="false">IF(G1974&lt;=0,AK1973+1,0)</f>
        <v>2</v>
      </c>
      <c r="AL1974" s="74" t="n">
        <f aca="false">IF(K1974&gt;0,AL1973+1,0)</f>
        <v>0</v>
      </c>
      <c r="AM1974" s="74" t="n">
        <f aca="false">IF(K1974&lt;=0,AM1973+1,0)</f>
        <v>2</v>
      </c>
    </row>
    <row r="1975" customFormat="false" ht="15" hidden="false" customHeight="false" outlineLevel="0" collapsed="false">
      <c r="A1975" s="61" t="n">
        <v>1979</v>
      </c>
      <c r="B1975" s="62" t="n">
        <v>45301.6354166667</v>
      </c>
      <c r="C1975" s="63" t="n">
        <f aca="false">YEAR(B1975)</f>
        <v>2024</v>
      </c>
      <c r="D1975" s="32" t="s">
        <v>277</v>
      </c>
      <c r="E1975" s="64" t="n">
        <v>21608</v>
      </c>
      <c r="F1975" s="65" t="n">
        <v>-0.0001</v>
      </c>
      <c r="G1975" s="66" t="n">
        <v>-2.1608</v>
      </c>
      <c r="H1975" s="67" t="n">
        <f aca="false">E1975+IF(D1975="Long",1,-1)*G1975</f>
        <v>21605.8392</v>
      </c>
      <c r="I1975" s="68" t="n">
        <f aca="false">Assumptions!$B$58</f>
        <v>5.35750011455817</v>
      </c>
      <c r="J1975" s="68" t="n">
        <f aca="false">INDEX(Yearly!$D$5:$D$22,MATCH(C1975,Yearly!$A$5:$A$22,0))</f>
        <v>0.531322325410727</v>
      </c>
      <c r="K1975" s="68" t="n">
        <f aca="false">G1975-I1975-J1975</f>
        <v>-8.0496224399689</v>
      </c>
      <c r="L1975" s="69" t="n">
        <f aca="false">(I1975+J1975)/Assumptions!$B$8</f>
        <v>0.000259660277039673</v>
      </c>
      <c r="M1975" s="70" t="n">
        <f aca="false">F1975-L1975</f>
        <v>-0.000359660277039673</v>
      </c>
      <c r="N1975" s="71" t="n">
        <f aca="false">G1975*Assumptions!$B$7</f>
        <v>-16994.692</v>
      </c>
      <c r="O1975" s="71" t="n">
        <f aca="false">K1975*Assumptions!$B$7</f>
        <v>-63310.2804903554</v>
      </c>
      <c r="P1975" s="68" t="n">
        <f aca="false">P1974+G1975</f>
        <v>35718.251555</v>
      </c>
      <c r="Q1975" s="68" t="n">
        <f aca="false">MAX(Q1974,P1975)</f>
        <v>36030.805415</v>
      </c>
      <c r="R1975" s="68" t="n">
        <f aca="false">Q1975-P1975</f>
        <v>312.55386</v>
      </c>
      <c r="S1975" s="68" t="n">
        <f aca="false">S1974+K1975</f>
        <v>24179.303229753</v>
      </c>
      <c r="T1975" s="68" t="n">
        <f aca="false">MAX(T1974,S1975)</f>
        <v>24562.1959914477</v>
      </c>
      <c r="U1975" s="68" t="n">
        <f aca="false">T1975-S1975</f>
        <v>382.892761694762</v>
      </c>
      <c r="V1975" s="70" t="n">
        <f aca="false">V1974+F1975</f>
        <v>4.09790000000001</v>
      </c>
      <c r="W1975" s="70" t="n">
        <f aca="false">MAX(W1974,V1975)</f>
        <v>4.11240000000001</v>
      </c>
      <c r="X1975" s="70" t="n">
        <f aca="false">W1975-V1975</f>
        <v>0.0144999999999991</v>
      </c>
      <c r="Y1975" s="70" t="n">
        <f aca="false">Y1974+M1975</f>
        <v>3.58910447263885</v>
      </c>
      <c r="Z1975" s="70" t="n">
        <f aca="false">MAX(Z1974,Y1975)</f>
        <v>3.60670597873568</v>
      </c>
      <c r="AA1975" s="70" t="n">
        <f aca="false">Z1975-Y1975</f>
        <v>0.017601506096832</v>
      </c>
      <c r="AB1975" s="72" t="n">
        <f aca="false">AB1974*(1+F1975)</f>
        <v>47.4037263234697</v>
      </c>
      <c r="AC1975" s="73" t="n">
        <f aca="false">MAX(AC1974,AB1975)</f>
        <v>48.1009593788818</v>
      </c>
      <c r="AD1975" s="70" t="n">
        <f aca="false">1-AB1975/AC1975</f>
        <v>0.0144952006033841</v>
      </c>
      <c r="AE1975" s="73" t="n">
        <f aca="false">AE1974*(1+M1975)</f>
        <v>28.5250577385585</v>
      </c>
      <c r="AF1975" s="73" t="n">
        <f aca="false">MAX(AF1974,AE1975)</f>
        <v>29.0346494849744</v>
      </c>
      <c r="AG1975" s="70" t="n">
        <f aca="false">1-AE1975/AF1975</f>
        <v>0.0175511588896456</v>
      </c>
      <c r="AH1975" s="74" t="n">
        <f aca="false">IF(R1975&gt;0,AH1974+1,0)</f>
        <v>12</v>
      </c>
      <c r="AI1975" s="74" t="n">
        <f aca="false">IF(U1975&gt;0,AI1974+1,0)</f>
        <v>12</v>
      </c>
      <c r="AJ1975" s="74" t="n">
        <f aca="false">IF(G1975&gt;0,AJ1974+1,0)</f>
        <v>0</v>
      </c>
      <c r="AK1975" s="74" t="n">
        <f aca="false">IF(G1975&lt;=0,AK1974+1,0)</f>
        <v>3</v>
      </c>
      <c r="AL1975" s="74" t="n">
        <f aca="false">IF(K1975&gt;0,AL1974+1,0)</f>
        <v>0</v>
      </c>
      <c r="AM1975" s="74" t="n">
        <f aca="false">IF(K1975&lt;=0,AM1974+1,0)</f>
        <v>3</v>
      </c>
    </row>
    <row r="1976" customFormat="false" ht="15" hidden="false" customHeight="false" outlineLevel="0" collapsed="false">
      <c r="A1976" s="61" t="n">
        <v>1980</v>
      </c>
      <c r="B1976" s="62" t="n">
        <v>45302.59375</v>
      </c>
      <c r="C1976" s="63" t="n">
        <f aca="false">YEAR(B1976)</f>
        <v>2024</v>
      </c>
      <c r="D1976" s="32" t="s">
        <v>276</v>
      </c>
      <c r="E1976" s="64" t="n">
        <v>21605.9</v>
      </c>
      <c r="F1976" s="65" t="n">
        <v>-0.0063</v>
      </c>
      <c r="G1976" s="66" t="n">
        <v>-136.11717</v>
      </c>
      <c r="H1976" s="67" t="n">
        <f aca="false">E1976+IF(D1976="Long",1,-1)*G1976</f>
        <v>21742.01717</v>
      </c>
      <c r="I1976" s="68" t="n">
        <f aca="false">Assumptions!$B$58</f>
        <v>5.35750011455817</v>
      </c>
      <c r="J1976" s="68" t="n">
        <f aca="false">INDEX(Yearly!$D$5:$D$22,MATCH(C1976,Yearly!$A$5:$A$22,0))</f>
        <v>0.531322325410727</v>
      </c>
      <c r="K1976" s="68" t="n">
        <f aca="false">G1976-I1976-J1976</f>
        <v>-142.005992439969</v>
      </c>
      <c r="L1976" s="69" t="n">
        <f aca="false">(I1976+J1976)/Assumptions!$B$8</f>
        <v>0.000259660277039673</v>
      </c>
      <c r="M1976" s="70" t="n">
        <f aca="false">F1976-L1976</f>
        <v>-0.00655966027703967</v>
      </c>
      <c r="N1976" s="71" t="n">
        <f aca="false">G1976*Assumptions!$B$7</f>
        <v>-1070561.54205</v>
      </c>
      <c r="O1976" s="71" t="n">
        <f aca="false">K1976*Assumptions!$B$7</f>
        <v>-1116877.13054036</v>
      </c>
      <c r="P1976" s="68" t="n">
        <f aca="false">P1975+G1976</f>
        <v>35582.134385</v>
      </c>
      <c r="Q1976" s="68" t="n">
        <f aca="false">MAX(Q1975,P1976)</f>
        <v>36030.805415</v>
      </c>
      <c r="R1976" s="68" t="n">
        <f aca="false">Q1976-P1976</f>
        <v>448.671029999998</v>
      </c>
      <c r="S1976" s="68" t="n">
        <f aca="false">S1975+K1976</f>
        <v>24037.297237313</v>
      </c>
      <c r="T1976" s="68" t="n">
        <f aca="false">MAX(T1975,S1976)</f>
        <v>24562.1959914477</v>
      </c>
      <c r="U1976" s="68" t="n">
        <f aca="false">T1976-S1976</f>
        <v>524.898754134731</v>
      </c>
      <c r="V1976" s="70" t="n">
        <f aca="false">V1975+F1976</f>
        <v>4.09160000000001</v>
      </c>
      <c r="W1976" s="70" t="n">
        <f aca="false">MAX(W1975,V1976)</f>
        <v>4.11240000000001</v>
      </c>
      <c r="X1976" s="70" t="n">
        <f aca="false">W1976-V1976</f>
        <v>0.0207999999999995</v>
      </c>
      <c r="Y1976" s="70" t="n">
        <f aca="false">Y1975+M1976</f>
        <v>3.58254481236181</v>
      </c>
      <c r="Z1976" s="70" t="n">
        <f aca="false">MAX(Z1975,Y1976)</f>
        <v>3.60670597873568</v>
      </c>
      <c r="AA1976" s="70" t="n">
        <f aca="false">Z1976-Y1976</f>
        <v>0.0241611663738714</v>
      </c>
      <c r="AB1976" s="72" t="n">
        <f aca="false">AB1975*(1+F1976)</f>
        <v>47.1050828476319</v>
      </c>
      <c r="AC1976" s="73" t="n">
        <f aca="false">MAX(AC1975,AB1976)</f>
        <v>48.1009593788818</v>
      </c>
      <c r="AD1976" s="70" t="n">
        <f aca="false">1-AB1976/AC1976</f>
        <v>0.0207038808395826</v>
      </c>
      <c r="AE1976" s="73" t="n">
        <f aca="false">AE1975*(1+M1976)</f>
        <v>28.3379430504106</v>
      </c>
      <c r="AF1976" s="73" t="n">
        <f aca="false">MAX(AF1975,AE1976)</f>
        <v>29.0346494849744</v>
      </c>
      <c r="AG1976" s="70" t="n">
        <f aca="false">1-AE1976/AF1976</f>
        <v>0.0239956895269009</v>
      </c>
      <c r="AH1976" s="74" t="n">
        <f aca="false">IF(R1976&gt;0,AH1975+1,0)</f>
        <v>13</v>
      </c>
      <c r="AI1976" s="74" t="n">
        <f aca="false">IF(U1976&gt;0,AI1975+1,0)</f>
        <v>13</v>
      </c>
      <c r="AJ1976" s="74" t="n">
        <f aca="false">IF(G1976&gt;0,AJ1975+1,0)</f>
        <v>0</v>
      </c>
      <c r="AK1976" s="74" t="n">
        <f aca="false">IF(G1976&lt;=0,AK1975+1,0)</f>
        <v>4</v>
      </c>
      <c r="AL1976" s="74" t="n">
        <f aca="false">IF(K1976&gt;0,AL1975+1,0)</f>
        <v>0</v>
      </c>
      <c r="AM1976" s="74" t="n">
        <f aca="false">IF(K1976&lt;=0,AM1975+1,0)</f>
        <v>4</v>
      </c>
    </row>
    <row r="1977" customFormat="false" ht="15" hidden="false" customHeight="false" outlineLevel="0" collapsed="false">
      <c r="A1977" s="61" t="n">
        <v>1981</v>
      </c>
      <c r="B1977" s="62" t="n">
        <v>45303.3881944444</v>
      </c>
      <c r="C1977" s="63" t="n">
        <f aca="false">YEAR(B1977)</f>
        <v>2024</v>
      </c>
      <c r="D1977" s="32" t="s">
        <v>277</v>
      </c>
      <c r="E1977" s="64" t="n">
        <v>21742.55</v>
      </c>
      <c r="F1977" s="65" t="n">
        <v>0.0032</v>
      </c>
      <c r="G1977" s="66" t="n">
        <v>69.57616</v>
      </c>
      <c r="H1977" s="67" t="n">
        <f aca="false">E1977+IF(D1977="Long",1,-1)*G1977</f>
        <v>21812.12616</v>
      </c>
      <c r="I1977" s="68" t="n">
        <f aca="false">Assumptions!$B$58</f>
        <v>5.35750011455817</v>
      </c>
      <c r="J1977" s="68" t="n">
        <f aca="false">INDEX(Yearly!$D$5:$D$22,MATCH(C1977,Yearly!$A$5:$A$22,0))</f>
        <v>0.531322325410727</v>
      </c>
      <c r="K1977" s="68" t="n">
        <f aca="false">G1977-I1977-J1977</f>
        <v>63.6873375600311</v>
      </c>
      <c r="L1977" s="69" t="n">
        <f aca="false">(I1977+J1977)/Assumptions!$B$8</f>
        <v>0.000259660277039673</v>
      </c>
      <c r="M1977" s="70" t="n">
        <f aca="false">F1977-L1977</f>
        <v>0.00294033972296033</v>
      </c>
      <c r="N1977" s="71" t="n">
        <f aca="false">G1977*Assumptions!$B$7</f>
        <v>547216.4984</v>
      </c>
      <c r="O1977" s="71" t="n">
        <f aca="false">K1977*Assumptions!$B$7</f>
        <v>500900.909909645</v>
      </c>
      <c r="P1977" s="68" t="n">
        <f aca="false">P1976+G1977</f>
        <v>35651.710545</v>
      </c>
      <c r="Q1977" s="68" t="n">
        <f aca="false">MAX(Q1976,P1977)</f>
        <v>36030.805415</v>
      </c>
      <c r="R1977" s="68" t="n">
        <f aca="false">Q1977-P1977</f>
        <v>379.094870000001</v>
      </c>
      <c r="S1977" s="68" t="n">
        <f aca="false">S1976+K1977</f>
        <v>24100.984574873</v>
      </c>
      <c r="T1977" s="68" t="n">
        <f aca="false">MAX(T1976,S1977)</f>
        <v>24562.1959914477</v>
      </c>
      <c r="U1977" s="68" t="n">
        <f aca="false">T1977-S1977</f>
        <v>461.211416574701</v>
      </c>
      <c r="V1977" s="70" t="n">
        <f aca="false">V1976+F1977</f>
        <v>4.09480000000001</v>
      </c>
      <c r="W1977" s="70" t="n">
        <f aca="false">MAX(W1976,V1977)</f>
        <v>4.11240000000001</v>
      </c>
      <c r="X1977" s="70" t="n">
        <f aca="false">W1977-V1977</f>
        <v>0.0175999999999998</v>
      </c>
      <c r="Y1977" s="70" t="n">
        <f aca="false">Y1976+M1977</f>
        <v>3.58548515208477</v>
      </c>
      <c r="Z1977" s="70" t="n">
        <f aca="false">MAX(Z1976,Y1977)</f>
        <v>3.60670597873568</v>
      </c>
      <c r="AA1977" s="70" t="n">
        <f aca="false">Z1977-Y1977</f>
        <v>0.0212208266509113</v>
      </c>
      <c r="AB1977" s="72" t="n">
        <f aca="false">AB1976*(1+F1977)</f>
        <v>47.2558191127443</v>
      </c>
      <c r="AC1977" s="73" t="n">
        <f aca="false">MAX(AC1976,AB1977)</f>
        <v>48.1009593788818</v>
      </c>
      <c r="AD1977" s="70" t="n">
        <f aca="false">1-AB1977/AC1977</f>
        <v>0.0175701332582692</v>
      </c>
      <c r="AE1977" s="73" t="n">
        <f aca="false">AE1976*(1+M1977)</f>
        <v>28.4212662300287</v>
      </c>
      <c r="AF1977" s="73" t="n">
        <f aca="false">MAX(AF1976,AE1977)</f>
        <v>29.0346494849744</v>
      </c>
      <c r="AG1977" s="70" t="n">
        <f aca="false">1-AE1977/AF1977</f>
        <v>0.0211259052830363</v>
      </c>
      <c r="AH1977" s="74" t="n">
        <f aca="false">IF(R1977&gt;0,AH1976+1,0)</f>
        <v>14</v>
      </c>
      <c r="AI1977" s="74" t="n">
        <f aca="false">IF(U1977&gt;0,AI1976+1,0)</f>
        <v>14</v>
      </c>
      <c r="AJ1977" s="74" t="n">
        <f aca="false">IF(G1977&gt;0,AJ1976+1,0)</f>
        <v>1</v>
      </c>
      <c r="AK1977" s="74" t="n">
        <f aca="false">IF(G1977&lt;=0,AK1976+1,0)</f>
        <v>0</v>
      </c>
      <c r="AL1977" s="74" t="n">
        <f aca="false">IF(K1977&gt;0,AL1976+1,0)</f>
        <v>1</v>
      </c>
      <c r="AM1977" s="74" t="n">
        <f aca="false">IF(K1977&lt;=0,AM1976+1,0)</f>
        <v>0</v>
      </c>
    </row>
    <row r="1978" customFormat="false" ht="15" hidden="false" customHeight="false" outlineLevel="0" collapsed="false">
      <c r="A1978" s="61" t="n">
        <v>1982</v>
      </c>
      <c r="B1978" s="62" t="n">
        <v>45308.40625</v>
      </c>
      <c r="C1978" s="63" t="n">
        <f aca="false">YEAR(B1978)</f>
        <v>2024</v>
      </c>
      <c r="D1978" s="32" t="s">
        <v>276</v>
      </c>
      <c r="E1978" s="64" t="n">
        <v>21811.8</v>
      </c>
      <c r="F1978" s="65" t="n">
        <v>0.0072</v>
      </c>
      <c r="G1978" s="66" t="n">
        <v>157.04496</v>
      </c>
      <c r="H1978" s="67" t="n">
        <f aca="false">E1978+IF(D1978="Long",1,-1)*G1978</f>
        <v>21654.75504</v>
      </c>
      <c r="I1978" s="68" t="n">
        <f aca="false">Assumptions!$B$58</f>
        <v>5.35750011455817</v>
      </c>
      <c r="J1978" s="68" t="n">
        <f aca="false">INDEX(Yearly!$D$5:$D$22,MATCH(C1978,Yearly!$A$5:$A$22,0))</f>
        <v>0.531322325410727</v>
      </c>
      <c r="K1978" s="68" t="n">
        <f aca="false">G1978-I1978-J1978</f>
        <v>151.156137560031</v>
      </c>
      <c r="L1978" s="69" t="n">
        <f aca="false">(I1978+J1978)/Assumptions!$B$8</f>
        <v>0.000259660277039673</v>
      </c>
      <c r="M1978" s="70" t="n">
        <f aca="false">F1978-L1978</f>
        <v>0.00694033972296033</v>
      </c>
      <c r="N1978" s="71" t="n">
        <f aca="false">G1978*Assumptions!$B$7</f>
        <v>1235158.6104</v>
      </c>
      <c r="O1978" s="71" t="n">
        <f aca="false">K1978*Assumptions!$B$7</f>
        <v>1188843.02190964</v>
      </c>
      <c r="P1978" s="68" t="n">
        <f aca="false">P1977+G1978</f>
        <v>35808.755505</v>
      </c>
      <c r="Q1978" s="68" t="n">
        <f aca="false">MAX(Q1977,P1978)</f>
        <v>36030.805415</v>
      </c>
      <c r="R1978" s="68" t="n">
        <f aca="false">Q1978-P1978</f>
        <v>222.049910000002</v>
      </c>
      <c r="S1978" s="68" t="n">
        <f aca="false">S1977+K1978</f>
        <v>24252.1407124331</v>
      </c>
      <c r="T1978" s="68" t="n">
        <f aca="false">MAX(T1977,S1978)</f>
        <v>24562.1959914477</v>
      </c>
      <c r="U1978" s="68" t="n">
        <f aca="false">T1978-S1978</f>
        <v>310.055279014669</v>
      </c>
      <c r="V1978" s="70" t="n">
        <f aca="false">V1977+F1978</f>
        <v>4.10200000000001</v>
      </c>
      <c r="W1978" s="70" t="n">
        <f aca="false">MAX(W1977,V1978)</f>
        <v>4.11240000000001</v>
      </c>
      <c r="X1978" s="70" t="n">
        <f aca="false">W1978-V1978</f>
        <v>0.0103999999999997</v>
      </c>
      <c r="Y1978" s="70" t="n">
        <f aca="false">Y1977+M1978</f>
        <v>3.59242549180773</v>
      </c>
      <c r="Z1978" s="70" t="n">
        <f aca="false">MAX(Z1977,Y1978)</f>
        <v>3.60670597873568</v>
      </c>
      <c r="AA1978" s="70" t="n">
        <f aca="false">Z1978-Y1978</f>
        <v>0.0142804869279511</v>
      </c>
      <c r="AB1978" s="72" t="n">
        <f aca="false">AB1977*(1+F1978)</f>
        <v>47.596061010356</v>
      </c>
      <c r="AC1978" s="73" t="n">
        <f aca="false">MAX(AC1977,AB1978)</f>
        <v>48.1009593788818</v>
      </c>
      <c r="AD1978" s="70" t="n">
        <f aca="false">1-AB1978/AC1978</f>
        <v>0.0104966382177287</v>
      </c>
      <c r="AE1978" s="73" t="n">
        <f aca="false">AE1977*(1+M1978)</f>
        <v>28.6185194730218</v>
      </c>
      <c r="AF1978" s="73" t="n">
        <f aca="false">MAX(AF1977,AE1978)</f>
        <v>29.0346494849744</v>
      </c>
      <c r="AG1978" s="70" t="n">
        <f aca="false">1-AE1978/AF1978</f>
        <v>0.0143321865196953</v>
      </c>
      <c r="AH1978" s="74" t="n">
        <f aca="false">IF(R1978&gt;0,AH1977+1,0)</f>
        <v>15</v>
      </c>
      <c r="AI1978" s="74" t="n">
        <f aca="false">IF(U1978&gt;0,AI1977+1,0)</f>
        <v>15</v>
      </c>
      <c r="AJ1978" s="74" t="n">
        <f aca="false">IF(G1978&gt;0,AJ1977+1,0)</f>
        <v>2</v>
      </c>
      <c r="AK1978" s="74" t="n">
        <f aca="false">IF(G1978&lt;=0,AK1977+1,0)</f>
        <v>0</v>
      </c>
      <c r="AL1978" s="74" t="n">
        <f aca="false">IF(K1978&gt;0,AL1977+1,0)</f>
        <v>2</v>
      </c>
      <c r="AM1978" s="74" t="n">
        <f aca="false">IF(K1978&lt;=0,AM1977+1,0)</f>
        <v>0</v>
      </c>
    </row>
    <row r="1979" customFormat="false" ht="15" hidden="false" customHeight="false" outlineLevel="0" collapsed="false">
      <c r="A1979" s="61" t="n">
        <v>1983</v>
      </c>
      <c r="B1979" s="62" t="n">
        <v>45311.40625</v>
      </c>
      <c r="C1979" s="63" t="n">
        <f aca="false">YEAR(B1979)</f>
        <v>2024</v>
      </c>
      <c r="D1979" s="32" t="s">
        <v>277</v>
      </c>
      <c r="E1979" s="64" t="n">
        <v>21655.75</v>
      </c>
      <c r="F1979" s="65" t="n">
        <v>-0.0004</v>
      </c>
      <c r="G1979" s="66" t="n">
        <v>-8.6623</v>
      </c>
      <c r="H1979" s="67" t="n">
        <f aca="false">E1979+IF(D1979="Long",1,-1)*G1979</f>
        <v>21647.0877</v>
      </c>
      <c r="I1979" s="68" t="n">
        <f aca="false">Assumptions!$B$58</f>
        <v>5.35750011455817</v>
      </c>
      <c r="J1979" s="68" t="n">
        <f aca="false">INDEX(Yearly!$D$5:$D$22,MATCH(C1979,Yearly!$A$5:$A$22,0))</f>
        <v>0.531322325410727</v>
      </c>
      <c r="K1979" s="68" t="n">
        <f aca="false">G1979-I1979-J1979</f>
        <v>-14.5511224399689</v>
      </c>
      <c r="L1979" s="69" t="n">
        <f aca="false">(I1979+J1979)/Assumptions!$B$8</f>
        <v>0.000259660277039673</v>
      </c>
      <c r="M1979" s="70" t="n">
        <f aca="false">F1979-L1979</f>
        <v>-0.000659660277039673</v>
      </c>
      <c r="N1979" s="71" t="n">
        <f aca="false">G1979*Assumptions!$B$7</f>
        <v>-68128.9895</v>
      </c>
      <c r="O1979" s="71" t="n">
        <f aca="false">K1979*Assumptions!$B$7</f>
        <v>-114444.577990355</v>
      </c>
      <c r="P1979" s="68" t="n">
        <f aca="false">P1978+G1979</f>
        <v>35800.093205</v>
      </c>
      <c r="Q1979" s="68" t="n">
        <f aca="false">MAX(Q1978,P1979)</f>
        <v>36030.805415</v>
      </c>
      <c r="R1979" s="68" t="n">
        <f aca="false">Q1979-P1979</f>
        <v>230.712210000005</v>
      </c>
      <c r="S1979" s="68" t="n">
        <f aca="false">S1978+K1979</f>
        <v>24237.5895899931</v>
      </c>
      <c r="T1979" s="68" t="n">
        <f aca="false">MAX(T1978,S1979)</f>
        <v>24562.1959914477</v>
      </c>
      <c r="U1979" s="68" t="n">
        <f aca="false">T1979-S1979</f>
        <v>324.606401454639</v>
      </c>
      <c r="V1979" s="70" t="n">
        <f aca="false">V1978+F1979</f>
        <v>4.10160000000001</v>
      </c>
      <c r="W1979" s="70" t="n">
        <f aca="false">MAX(W1978,V1979)</f>
        <v>4.11240000000001</v>
      </c>
      <c r="X1979" s="70" t="n">
        <f aca="false">W1979-V1979</f>
        <v>0.0107999999999997</v>
      </c>
      <c r="Y1979" s="70" t="n">
        <f aca="false">Y1978+M1979</f>
        <v>3.59176583153069</v>
      </c>
      <c r="Z1979" s="70" t="n">
        <f aca="false">MAX(Z1978,Y1979)</f>
        <v>3.60670597873568</v>
      </c>
      <c r="AA1979" s="70" t="n">
        <f aca="false">Z1979-Y1979</f>
        <v>0.0149401472049906</v>
      </c>
      <c r="AB1979" s="72" t="n">
        <f aca="false">AB1978*(1+F1979)</f>
        <v>47.5770225859519</v>
      </c>
      <c r="AC1979" s="73" t="n">
        <f aca="false">MAX(AC1978,AB1979)</f>
        <v>48.1009593788818</v>
      </c>
      <c r="AD1979" s="70" t="n">
        <f aca="false">1-AB1979/AC1979</f>
        <v>0.0108924395624415</v>
      </c>
      <c r="AE1979" s="73" t="n">
        <f aca="false">AE1978*(1+M1979)</f>
        <v>28.5996409725377</v>
      </c>
      <c r="AF1979" s="73" t="n">
        <f aca="false">MAX(AF1978,AE1979)</f>
        <v>29.0346494849744</v>
      </c>
      <c r="AG1979" s="70" t="n">
        <f aca="false">1-AE1979/AF1979</f>
        <v>0.0149823924226048</v>
      </c>
      <c r="AH1979" s="74" t="n">
        <f aca="false">IF(R1979&gt;0,AH1978+1,0)</f>
        <v>16</v>
      </c>
      <c r="AI1979" s="74" t="n">
        <f aca="false">IF(U1979&gt;0,AI1978+1,0)</f>
        <v>16</v>
      </c>
      <c r="AJ1979" s="74" t="n">
        <f aca="false">IF(G1979&gt;0,AJ1978+1,0)</f>
        <v>0</v>
      </c>
      <c r="AK1979" s="74" t="n">
        <f aca="false">IF(G1979&lt;=0,AK1978+1,0)</f>
        <v>1</v>
      </c>
      <c r="AL1979" s="74" t="n">
        <f aca="false">IF(K1979&gt;0,AL1978+1,0)</f>
        <v>0</v>
      </c>
      <c r="AM1979" s="74" t="n">
        <f aca="false">IF(K1979&lt;=0,AM1978+1,0)</f>
        <v>1</v>
      </c>
    </row>
    <row r="1980" customFormat="false" ht="15" hidden="false" customHeight="false" outlineLevel="0" collapsed="false">
      <c r="A1980" s="61" t="n">
        <v>1984</v>
      </c>
      <c r="B1980" s="62" t="n">
        <v>45311.5201388889</v>
      </c>
      <c r="C1980" s="63" t="n">
        <f aca="false">YEAR(B1980)</f>
        <v>2024</v>
      </c>
      <c r="D1980" s="32" t="s">
        <v>276</v>
      </c>
      <c r="E1980" s="64" t="n">
        <v>21647.8</v>
      </c>
      <c r="F1980" s="65" t="n">
        <v>-0.0035</v>
      </c>
      <c r="G1980" s="66" t="n">
        <v>-75.7673</v>
      </c>
      <c r="H1980" s="67" t="n">
        <f aca="false">E1980+IF(D1980="Long",1,-1)*G1980</f>
        <v>21723.5673</v>
      </c>
      <c r="I1980" s="68" t="n">
        <f aca="false">Assumptions!$B$58</f>
        <v>5.35750011455817</v>
      </c>
      <c r="J1980" s="68" t="n">
        <f aca="false">INDEX(Yearly!$D$5:$D$22,MATCH(C1980,Yearly!$A$5:$A$22,0))</f>
        <v>0.531322325410727</v>
      </c>
      <c r="K1980" s="68" t="n">
        <f aca="false">G1980-I1980-J1980</f>
        <v>-81.6561224399689</v>
      </c>
      <c r="L1980" s="69" t="n">
        <f aca="false">(I1980+J1980)/Assumptions!$B$8</f>
        <v>0.000259660277039673</v>
      </c>
      <c r="M1980" s="70" t="n">
        <f aca="false">F1980-L1980</f>
        <v>-0.00375966027703967</v>
      </c>
      <c r="N1980" s="71" t="n">
        <f aca="false">G1980*Assumptions!$B$7</f>
        <v>-595909.8145</v>
      </c>
      <c r="O1980" s="71" t="n">
        <f aca="false">K1980*Assumptions!$B$7</f>
        <v>-642225.402990355</v>
      </c>
      <c r="P1980" s="68" t="n">
        <f aca="false">P1979+G1980</f>
        <v>35724.325905</v>
      </c>
      <c r="Q1980" s="68" t="n">
        <f aca="false">MAX(Q1979,P1980)</f>
        <v>36030.805415</v>
      </c>
      <c r="R1980" s="68" t="n">
        <f aca="false">Q1980-P1980</f>
        <v>306.479510000005</v>
      </c>
      <c r="S1980" s="68" t="n">
        <f aca="false">S1979+K1980</f>
        <v>24155.9334675531</v>
      </c>
      <c r="T1980" s="68" t="n">
        <f aca="false">MAX(T1979,S1980)</f>
        <v>24562.1959914477</v>
      </c>
      <c r="U1980" s="68" t="n">
        <f aca="false">T1980-S1980</f>
        <v>406.262523894609</v>
      </c>
      <c r="V1980" s="70" t="n">
        <f aca="false">V1979+F1980</f>
        <v>4.09810000000001</v>
      </c>
      <c r="W1980" s="70" t="n">
        <f aca="false">MAX(W1979,V1980)</f>
        <v>4.11240000000001</v>
      </c>
      <c r="X1980" s="70" t="n">
        <f aca="false">W1980-V1980</f>
        <v>0.0142999999999995</v>
      </c>
      <c r="Y1980" s="70" t="n">
        <f aca="false">Y1979+M1980</f>
        <v>3.58800617125365</v>
      </c>
      <c r="Z1980" s="70" t="n">
        <f aca="false">MAX(Z1979,Y1980)</f>
        <v>3.60670597873568</v>
      </c>
      <c r="AA1980" s="70" t="n">
        <f aca="false">Z1980-Y1980</f>
        <v>0.0186998074820304</v>
      </c>
      <c r="AB1980" s="72" t="n">
        <f aca="false">AB1979*(1+F1980)</f>
        <v>47.4105030069011</v>
      </c>
      <c r="AC1980" s="73" t="n">
        <f aca="false">MAX(AC1979,AB1980)</f>
        <v>48.1009593788818</v>
      </c>
      <c r="AD1980" s="70" t="n">
        <f aca="false">1-AB1980/AC1980</f>
        <v>0.0143543160239729</v>
      </c>
      <c r="AE1980" s="73" t="n">
        <f aca="false">AE1979*(1+M1980)</f>
        <v>28.4921160384357</v>
      </c>
      <c r="AF1980" s="73" t="n">
        <f aca="false">MAX(AF1979,AE1980)</f>
        <v>29.0346494849744</v>
      </c>
      <c r="AG1980" s="70" t="n">
        <f aca="false">1-AE1980/AF1980</f>
        <v>0.0186857239939982</v>
      </c>
      <c r="AH1980" s="74" t="n">
        <f aca="false">IF(R1980&gt;0,AH1979+1,0)</f>
        <v>17</v>
      </c>
      <c r="AI1980" s="74" t="n">
        <f aca="false">IF(U1980&gt;0,AI1979+1,0)</f>
        <v>17</v>
      </c>
      <c r="AJ1980" s="74" t="n">
        <f aca="false">IF(G1980&gt;0,AJ1979+1,0)</f>
        <v>0</v>
      </c>
      <c r="AK1980" s="74" t="n">
        <f aca="false">IF(G1980&lt;=0,AK1979+1,0)</f>
        <v>2</v>
      </c>
      <c r="AL1980" s="74" t="n">
        <f aca="false">IF(K1980&gt;0,AL1979+1,0)</f>
        <v>0</v>
      </c>
      <c r="AM1980" s="74" t="n">
        <f aca="false">IF(K1980&lt;=0,AM1979+1,0)</f>
        <v>2</v>
      </c>
    </row>
    <row r="1981" customFormat="false" ht="15" hidden="false" customHeight="false" outlineLevel="0" collapsed="false">
      <c r="A1981" s="61" t="n">
        <v>1985</v>
      </c>
      <c r="B1981" s="62" t="n">
        <v>45314.40625</v>
      </c>
      <c r="C1981" s="63" t="n">
        <f aca="false">YEAR(B1981)</f>
        <v>2024</v>
      </c>
      <c r="D1981" s="32" t="s">
        <v>277</v>
      </c>
      <c r="E1981" s="64" t="n">
        <v>21723.45</v>
      </c>
      <c r="F1981" s="65" t="n">
        <v>-0.0077</v>
      </c>
      <c r="G1981" s="66" t="n">
        <v>-167.270565</v>
      </c>
      <c r="H1981" s="67" t="n">
        <f aca="false">E1981+IF(D1981="Long",1,-1)*G1981</f>
        <v>21556.179435</v>
      </c>
      <c r="I1981" s="68" t="n">
        <f aca="false">Assumptions!$B$58</f>
        <v>5.35750011455817</v>
      </c>
      <c r="J1981" s="68" t="n">
        <f aca="false">INDEX(Yearly!$D$5:$D$22,MATCH(C1981,Yearly!$A$5:$A$22,0))</f>
        <v>0.531322325410727</v>
      </c>
      <c r="K1981" s="68" t="n">
        <f aca="false">G1981-I1981-J1981</f>
        <v>-173.159387439969</v>
      </c>
      <c r="L1981" s="69" t="n">
        <f aca="false">(I1981+J1981)/Assumptions!$B$8</f>
        <v>0.000259660277039673</v>
      </c>
      <c r="M1981" s="70" t="n">
        <f aca="false">F1981-L1981</f>
        <v>-0.00795966027703967</v>
      </c>
      <c r="N1981" s="71" t="n">
        <f aca="false">G1981*Assumptions!$B$7</f>
        <v>-1315582.993725</v>
      </c>
      <c r="O1981" s="71" t="n">
        <f aca="false">K1981*Assumptions!$B$7</f>
        <v>-1361898.58221536</v>
      </c>
      <c r="P1981" s="68" t="n">
        <f aca="false">P1980+G1981</f>
        <v>35557.05534</v>
      </c>
      <c r="Q1981" s="68" t="n">
        <f aca="false">MAX(Q1980,P1981)</f>
        <v>36030.805415</v>
      </c>
      <c r="R1981" s="68" t="n">
        <f aca="false">Q1981-P1981</f>
        <v>473.750075000004</v>
      </c>
      <c r="S1981" s="68" t="n">
        <f aca="false">S1980+K1981</f>
        <v>23982.7740801131</v>
      </c>
      <c r="T1981" s="68" t="n">
        <f aca="false">MAX(T1980,S1981)</f>
        <v>24562.1959914477</v>
      </c>
      <c r="U1981" s="68" t="n">
        <f aca="false">T1981-S1981</f>
        <v>579.421911334579</v>
      </c>
      <c r="V1981" s="70" t="n">
        <f aca="false">V1980+F1981</f>
        <v>4.09040000000001</v>
      </c>
      <c r="W1981" s="70" t="n">
        <f aca="false">MAX(W1980,V1981)</f>
        <v>4.11240000000001</v>
      </c>
      <c r="X1981" s="70" t="n">
        <f aca="false">W1981-V1981</f>
        <v>0.0219999999999994</v>
      </c>
      <c r="Y1981" s="70" t="n">
        <f aca="false">Y1980+M1981</f>
        <v>3.58004651097661</v>
      </c>
      <c r="Z1981" s="70" t="n">
        <f aca="false">MAX(Z1980,Y1981)</f>
        <v>3.60670597873568</v>
      </c>
      <c r="AA1981" s="70" t="n">
        <f aca="false">Z1981-Y1981</f>
        <v>0.0266594677590701</v>
      </c>
      <c r="AB1981" s="72" t="n">
        <f aca="false">AB1980*(1+F1981)</f>
        <v>47.0454421337479</v>
      </c>
      <c r="AC1981" s="73" t="n">
        <f aca="false">MAX(AC1980,AB1981)</f>
        <v>48.1009593788818</v>
      </c>
      <c r="AD1981" s="70" t="n">
        <f aca="false">1-AB1981/AC1981</f>
        <v>0.0219437877905884</v>
      </c>
      <c r="AE1981" s="73" t="n">
        <f aca="false">AE1980*(1+M1981)</f>
        <v>28.2653284741957</v>
      </c>
      <c r="AF1981" s="73" t="n">
        <f aca="false">MAX(AF1980,AE1981)</f>
        <v>29.0346494849744</v>
      </c>
      <c r="AG1981" s="70" t="n">
        <f aca="false">1-AE1981/AF1981</f>
        <v>0.0264966522560151</v>
      </c>
      <c r="AH1981" s="74" t="n">
        <f aca="false">IF(R1981&gt;0,AH1980+1,0)</f>
        <v>18</v>
      </c>
      <c r="AI1981" s="74" t="n">
        <f aca="false">IF(U1981&gt;0,AI1980+1,0)</f>
        <v>18</v>
      </c>
      <c r="AJ1981" s="74" t="n">
        <f aca="false">IF(G1981&gt;0,AJ1980+1,0)</f>
        <v>0</v>
      </c>
      <c r="AK1981" s="74" t="n">
        <f aca="false">IF(G1981&lt;=0,AK1980+1,0)</f>
        <v>3</v>
      </c>
      <c r="AL1981" s="74" t="n">
        <f aca="false">IF(K1981&gt;0,AL1980+1,0)</f>
        <v>0</v>
      </c>
      <c r="AM1981" s="74" t="n">
        <f aca="false">IF(K1981&lt;=0,AM1980+1,0)</f>
        <v>3</v>
      </c>
    </row>
    <row r="1982" customFormat="false" ht="15" hidden="false" customHeight="false" outlineLevel="0" collapsed="false">
      <c r="A1982" s="61" t="n">
        <v>1986</v>
      </c>
      <c r="B1982" s="62" t="n">
        <v>45314.4465277778</v>
      </c>
      <c r="C1982" s="63" t="n">
        <f aca="false">YEAR(B1982)</f>
        <v>2024</v>
      </c>
      <c r="D1982" s="32" t="s">
        <v>276</v>
      </c>
      <c r="E1982" s="64" t="n">
        <v>21555.2</v>
      </c>
      <c r="F1982" s="65" t="n">
        <v>0.0007</v>
      </c>
      <c r="G1982" s="66" t="n">
        <v>15.08864</v>
      </c>
      <c r="H1982" s="67" t="n">
        <f aca="false">E1982+IF(D1982="Long",1,-1)*G1982</f>
        <v>21540.11136</v>
      </c>
      <c r="I1982" s="68" t="n">
        <f aca="false">Assumptions!$B$58</f>
        <v>5.35750011455817</v>
      </c>
      <c r="J1982" s="68" t="n">
        <f aca="false">INDEX(Yearly!$D$5:$D$22,MATCH(C1982,Yearly!$A$5:$A$22,0))</f>
        <v>0.531322325410727</v>
      </c>
      <c r="K1982" s="68" t="n">
        <f aca="false">G1982-I1982-J1982</f>
        <v>9.1998175600311</v>
      </c>
      <c r="L1982" s="69" t="n">
        <f aca="false">(I1982+J1982)/Assumptions!$B$8</f>
        <v>0.000259660277039673</v>
      </c>
      <c r="M1982" s="70" t="n">
        <f aca="false">F1982-L1982</f>
        <v>0.000440339722960327</v>
      </c>
      <c r="N1982" s="71" t="n">
        <f aca="false">G1982*Assumptions!$B$7</f>
        <v>118672.1536</v>
      </c>
      <c r="O1982" s="71" t="n">
        <f aca="false">K1982*Assumptions!$B$7</f>
        <v>72356.5651096446</v>
      </c>
      <c r="P1982" s="68" t="n">
        <f aca="false">P1981+G1982</f>
        <v>35572.14398</v>
      </c>
      <c r="Q1982" s="68" t="n">
        <f aca="false">MAX(Q1981,P1982)</f>
        <v>36030.805415</v>
      </c>
      <c r="R1982" s="68" t="n">
        <f aca="false">Q1982-P1982</f>
        <v>458.661435000002</v>
      </c>
      <c r="S1982" s="68" t="n">
        <f aca="false">S1981+K1982</f>
        <v>23991.9738976732</v>
      </c>
      <c r="T1982" s="68" t="n">
        <f aca="false">MAX(T1981,S1982)</f>
        <v>24562.1959914477</v>
      </c>
      <c r="U1982" s="68" t="n">
        <f aca="false">T1982-S1982</f>
        <v>570.222093774548</v>
      </c>
      <c r="V1982" s="70" t="n">
        <f aca="false">V1981+F1982</f>
        <v>4.09110000000001</v>
      </c>
      <c r="W1982" s="70" t="n">
        <f aca="false">MAX(W1981,V1982)</f>
        <v>4.11240000000001</v>
      </c>
      <c r="X1982" s="70" t="n">
        <f aca="false">W1982-V1982</f>
        <v>0.0212999999999992</v>
      </c>
      <c r="Y1982" s="70" t="n">
        <f aca="false">Y1981+M1982</f>
        <v>3.58048685069957</v>
      </c>
      <c r="Z1982" s="70" t="n">
        <f aca="false">MAX(Z1981,Y1982)</f>
        <v>3.60670597873568</v>
      </c>
      <c r="AA1982" s="70" t="n">
        <f aca="false">Z1982-Y1982</f>
        <v>0.0262191280361099</v>
      </c>
      <c r="AB1982" s="72" t="n">
        <f aca="false">AB1981*(1+F1982)</f>
        <v>47.0783739432416</v>
      </c>
      <c r="AC1982" s="73" t="n">
        <f aca="false">MAX(AC1981,AB1982)</f>
        <v>48.1009593788818</v>
      </c>
      <c r="AD1982" s="70" t="n">
        <f aca="false">1-AB1982/AC1982</f>
        <v>0.0212591484420418</v>
      </c>
      <c r="AE1982" s="73" t="n">
        <f aca="false">AE1981*(1+M1982)</f>
        <v>28.2777748211055</v>
      </c>
      <c r="AF1982" s="73" t="n">
        <f aca="false">MAX(AF1981,AE1982)</f>
        <v>29.0346494849744</v>
      </c>
      <c r="AG1982" s="70" t="n">
        <f aca="false">1-AE1982/AF1982</f>
        <v>0.0260679800615685</v>
      </c>
      <c r="AH1982" s="74" t="n">
        <f aca="false">IF(R1982&gt;0,AH1981+1,0)</f>
        <v>19</v>
      </c>
      <c r="AI1982" s="74" t="n">
        <f aca="false">IF(U1982&gt;0,AI1981+1,0)</f>
        <v>19</v>
      </c>
      <c r="AJ1982" s="74" t="n">
        <f aca="false">IF(G1982&gt;0,AJ1981+1,0)</f>
        <v>1</v>
      </c>
      <c r="AK1982" s="74" t="n">
        <f aca="false">IF(G1982&lt;=0,AK1981+1,0)</f>
        <v>0</v>
      </c>
      <c r="AL1982" s="74" t="n">
        <f aca="false">IF(K1982&gt;0,AL1981+1,0)</f>
        <v>1</v>
      </c>
      <c r="AM1982" s="74" t="n">
        <f aca="false">IF(K1982&lt;=0,AM1981+1,0)</f>
        <v>0</v>
      </c>
    </row>
    <row r="1983" customFormat="false" ht="15" hidden="false" customHeight="false" outlineLevel="0" collapsed="false">
      <c r="A1983" s="61" t="n">
        <v>1987</v>
      </c>
      <c r="B1983" s="62" t="n">
        <v>45320.40625</v>
      </c>
      <c r="C1983" s="63" t="n">
        <f aca="false">YEAR(B1983)</f>
        <v>2024</v>
      </c>
      <c r="D1983" s="32" t="s">
        <v>277</v>
      </c>
      <c r="E1983" s="64" t="n">
        <v>21539.35</v>
      </c>
      <c r="F1983" s="65" t="n">
        <v>-0.0005</v>
      </c>
      <c r="G1983" s="66" t="n">
        <v>-10.769675</v>
      </c>
      <c r="H1983" s="67" t="n">
        <f aca="false">E1983+IF(D1983="Long",1,-1)*G1983</f>
        <v>21528.580325</v>
      </c>
      <c r="I1983" s="68" t="n">
        <f aca="false">Assumptions!$B$58</f>
        <v>5.35750011455817</v>
      </c>
      <c r="J1983" s="68" t="n">
        <f aca="false">INDEX(Yearly!$D$5:$D$22,MATCH(C1983,Yearly!$A$5:$A$22,0))</f>
        <v>0.531322325410727</v>
      </c>
      <c r="K1983" s="68" t="n">
        <f aca="false">G1983-I1983-J1983</f>
        <v>-16.6584974399689</v>
      </c>
      <c r="L1983" s="69" t="n">
        <f aca="false">(I1983+J1983)/Assumptions!$B$8</f>
        <v>0.000259660277039673</v>
      </c>
      <c r="M1983" s="70" t="n">
        <f aca="false">F1983-L1983</f>
        <v>-0.000759660277039673</v>
      </c>
      <c r="N1983" s="71" t="n">
        <f aca="false">G1983*Assumptions!$B$7</f>
        <v>-84703.493875</v>
      </c>
      <c r="O1983" s="71" t="n">
        <f aca="false">K1983*Assumptions!$B$7</f>
        <v>-131019.082365355</v>
      </c>
      <c r="P1983" s="68" t="n">
        <f aca="false">P1982+G1983</f>
        <v>35561.374305</v>
      </c>
      <c r="Q1983" s="68" t="n">
        <f aca="false">MAX(Q1982,P1983)</f>
        <v>36030.805415</v>
      </c>
      <c r="R1983" s="68" t="n">
        <f aca="false">Q1983-P1983</f>
        <v>469.431110000005</v>
      </c>
      <c r="S1983" s="68" t="n">
        <f aca="false">S1982+K1983</f>
        <v>23975.3154002332</v>
      </c>
      <c r="T1983" s="68" t="n">
        <f aca="false">MAX(T1982,S1983)</f>
        <v>24562.1959914477</v>
      </c>
      <c r="U1983" s="68" t="n">
        <f aca="false">T1983-S1983</f>
        <v>586.880591214518</v>
      </c>
      <c r="V1983" s="70" t="n">
        <f aca="false">V1982+F1983</f>
        <v>4.09060000000001</v>
      </c>
      <c r="W1983" s="70" t="n">
        <f aca="false">MAX(W1982,V1983)</f>
        <v>4.11240000000001</v>
      </c>
      <c r="X1983" s="70" t="n">
        <f aca="false">W1983-V1983</f>
        <v>0.0217999999999989</v>
      </c>
      <c r="Y1983" s="70" t="n">
        <f aca="false">Y1982+M1983</f>
        <v>3.57972719042253</v>
      </c>
      <c r="Z1983" s="70" t="n">
        <f aca="false">MAX(Z1982,Y1983)</f>
        <v>3.60670597873568</v>
      </c>
      <c r="AA1983" s="70" t="n">
        <f aca="false">Z1983-Y1983</f>
        <v>0.0269787883131496</v>
      </c>
      <c r="AB1983" s="72" t="n">
        <f aca="false">AB1982*(1+F1983)</f>
        <v>47.0548347562699</v>
      </c>
      <c r="AC1983" s="73" t="n">
        <f aca="false">MAX(AC1982,AB1983)</f>
        <v>48.1009593788818</v>
      </c>
      <c r="AD1983" s="70" t="n">
        <f aca="false">1-AB1983/AC1983</f>
        <v>0.0217485188678208</v>
      </c>
      <c r="AE1983" s="73" t="n">
        <f aca="false">AE1982*(1+M1983)</f>
        <v>28.2562933188508</v>
      </c>
      <c r="AF1983" s="73" t="n">
        <f aca="false">MAX(AF1982,AE1983)</f>
        <v>29.0346494849744</v>
      </c>
      <c r="AG1983" s="70" t="n">
        <f aca="false">1-AE1983/AF1983</f>
        <v>0.0268078375296527</v>
      </c>
      <c r="AH1983" s="74" t="n">
        <f aca="false">IF(R1983&gt;0,AH1982+1,0)</f>
        <v>20</v>
      </c>
      <c r="AI1983" s="74" t="n">
        <f aca="false">IF(U1983&gt;0,AI1982+1,0)</f>
        <v>20</v>
      </c>
      <c r="AJ1983" s="74" t="n">
        <f aca="false">IF(G1983&gt;0,AJ1982+1,0)</f>
        <v>0</v>
      </c>
      <c r="AK1983" s="74" t="n">
        <f aca="false">IF(G1983&lt;=0,AK1982+1,0)</f>
        <v>1</v>
      </c>
      <c r="AL1983" s="74" t="n">
        <f aca="false">IF(K1983&gt;0,AL1982+1,0)</f>
        <v>0</v>
      </c>
      <c r="AM1983" s="74" t="n">
        <f aca="false">IF(K1983&lt;=0,AM1982+1,0)</f>
        <v>1</v>
      </c>
    </row>
    <row r="1984" customFormat="false" ht="15" hidden="false" customHeight="false" outlineLevel="0" collapsed="false">
      <c r="A1984" s="61" t="n">
        <v>1988</v>
      </c>
      <c r="B1984" s="62" t="n">
        <v>45321.6354166667</v>
      </c>
      <c r="C1984" s="63" t="n">
        <f aca="false">YEAR(B1984)</f>
        <v>2024</v>
      </c>
      <c r="D1984" s="32" t="s">
        <v>276</v>
      </c>
      <c r="E1984" s="64" t="n">
        <v>21527.55</v>
      </c>
      <c r="F1984" s="65" t="n">
        <v>-0.005</v>
      </c>
      <c r="G1984" s="66" t="n">
        <v>-107.63775</v>
      </c>
      <c r="H1984" s="67" t="n">
        <f aca="false">E1984+IF(D1984="Long",1,-1)*G1984</f>
        <v>21635.18775</v>
      </c>
      <c r="I1984" s="68" t="n">
        <f aca="false">Assumptions!$B$58</f>
        <v>5.35750011455817</v>
      </c>
      <c r="J1984" s="68" t="n">
        <f aca="false">INDEX(Yearly!$D$5:$D$22,MATCH(C1984,Yearly!$A$5:$A$22,0))</f>
        <v>0.531322325410727</v>
      </c>
      <c r="K1984" s="68" t="n">
        <f aca="false">G1984-I1984-J1984</f>
        <v>-113.526572439969</v>
      </c>
      <c r="L1984" s="69" t="n">
        <f aca="false">(I1984+J1984)/Assumptions!$B$8</f>
        <v>0.000259660277039673</v>
      </c>
      <c r="M1984" s="70" t="n">
        <f aca="false">F1984-L1984</f>
        <v>-0.00525966027703967</v>
      </c>
      <c r="N1984" s="71" t="n">
        <f aca="false">G1984*Assumptions!$B$7</f>
        <v>-846570.90375</v>
      </c>
      <c r="O1984" s="71" t="n">
        <f aca="false">K1984*Assumptions!$B$7</f>
        <v>-892886.492240355</v>
      </c>
      <c r="P1984" s="68" t="n">
        <f aca="false">P1983+G1984</f>
        <v>35453.736555</v>
      </c>
      <c r="Q1984" s="68" t="n">
        <f aca="false">MAX(Q1983,P1984)</f>
        <v>36030.805415</v>
      </c>
      <c r="R1984" s="68" t="n">
        <f aca="false">Q1984-P1984</f>
        <v>577.068860000007</v>
      </c>
      <c r="S1984" s="68" t="n">
        <f aca="false">S1983+K1984</f>
        <v>23861.7888277932</v>
      </c>
      <c r="T1984" s="68" t="n">
        <f aca="false">MAX(T1983,S1984)</f>
        <v>24562.1959914477</v>
      </c>
      <c r="U1984" s="68" t="n">
        <f aca="false">T1984-S1984</f>
        <v>700.407163654487</v>
      </c>
      <c r="V1984" s="70" t="n">
        <f aca="false">V1983+F1984</f>
        <v>4.08560000000001</v>
      </c>
      <c r="W1984" s="70" t="n">
        <f aca="false">MAX(W1983,V1984)</f>
        <v>4.11240000000001</v>
      </c>
      <c r="X1984" s="70" t="n">
        <f aca="false">W1984-V1984</f>
        <v>0.0267999999999988</v>
      </c>
      <c r="Y1984" s="70" t="n">
        <f aca="false">Y1983+M1984</f>
        <v>3.57446753014549</v>
      </c>
      <c r="Z1984" s="70" t="n">
        <f aca="false">MAX(Z1983,Y1984)</f>
        <v>3.60670597873568</v>
      </c>
      <c r="AA1984" s="70" t="n">
        <f aca="false">Z1984-Y1984</f>
        <v>0.0322384485901894</v>
      </c>
      <c r="AB1984" s="72" t="n">
        <f aca="false">AB1983*(1+F1984)</f>
        <v>46.8195605824886</v>
      </c>
      <c r="AC1984" s="73" t="n">
        <f aca="false">MAX(AC1983,AB1984)</f>
        <v>48.1009593788818</v>
      </c>
      <c r="AD1984" s="70" t="n">
        <f aca="false">1-AB1984/AC1984</f>
        <v>0.0266397762734817</v>
      </c>
      <c r="AE1984" s="73" t="n">
        <f aca="false">AE1983*(1+M1984)</f>
        <v>28.1076748153053</v>
      </c>
      <c r="AF1984" s="73" t="n">
        <f aca="false">MAX(AF1983,AE1984)</f>
        <v>29.0346494849744</v>
      </c>
      <c r="AG1984" s="70" t="n">
        <f aca="false">1-AE1984/AF1984</f>
        <v>0.0319264976885244</v>
      </c>
      <c r="AH1984" s="74" t="n">
        <f aca="false">IF(R1984&gt;0,AH1983+1,0)</f>
        <v>21</v>
      </c>
      <c r="AI1984" s="74" t="n">
        <f aca="false">IF(U1984&gt;0,AI1983+1,0)</f>
        <v>21</v>
      </c>
      <c r="AJ1984" s="74" t="n">
        <f aca="false">IF(G1984&gt;0,AJ1983+1,0)</f>
        <v>0</v>
      </c>
      <c r="AK1984" s="74" t="n">
        <f aca="false">IF(G1984&lt;=0,AK1983+1,0)</f>
        <v>2</v>
      </c>
      <c r="AL1984" s="74" t="n">
        <f aca="false">IF(K1984&gt;0,AL1983+1,0)</f>
        <v>0</v>
      </c>
      <c r="AM1984" s="74" t="n">
        <f aca="false">IF(K1984&lt;=0,AM1983+1,0)</f>
        <v>2</v>
      </c>
    </row>
    <row r="1985" customFormat="false" ht="15" hidden="false" customHeight="false" outlineLevel="0" collapsed="false">
      <c r="A1985" s="61" t="n">
        <v>1989</v>
      </c>
      <c r="B1985" s="62" t="n">
        <v>45322.4444444445</v>
      </c>
      <c r="C1985" s="63" t="n">
        <f aca="false">YEAR(B1985)</f>
        <v>2024</v>
      </c>
      <c r="D1985" s="32" t="s">
        <v>277</v>
      </c>
      <c r="E1985" s="64" t="n">
        <v>21636.05</v>
      </c>
      <c r="F1985" s="65" t="n">
        <v>0.0063</v>
      </c>
      <c r="G1985" s="66" t="n">
        <v>136.307115</v>
      </c>
      <c r="H1985" s="67" t="n">
        <f aca="false">E1985+IF(D1985="Long",1,-1)*G1985</f>
        <v>21772.357115</v>
      </c>
      <c r="I1985" s="68" t="n">
        <f aca="false">Assumptions!$B$58</f>
        <v>5.35750011455817</v>
      </c>
      <c r="J1985" s="68" t="n">
        <f aca="false">INDEX(Yearly!$D$5:$D$22,MATCH(C1985,Yearly!$A$5:$A$22,0))</f>
        <v>0.531322325410727</v>
      </c>
      <c r="K1985" s="68" t="n">
        <f aca="false">G1985-I1985-J1985</f>
        <v>130.418292560031</v>
      </c>
      <c r="L1985" s="69" t="n">
        <f aca="false">(I1985+J1985)/Assumptions!$B$8</f>
        <v>0.000259660277039673</v>
      </c>
      <c r="M1985" s="70" t="n">
        <f aca="false">F1985-L1985</f>
        <v>0.00604033972296033</v>
      </c>
      <c r="N1985" s="71" t="n">
        <f aca="false">G1985*Assumptions!$B$7</f>
        <v>1072055.459475</v>
      </c>
      <c r="O1985" s="71" t="n">
        <f aca="false">K1985*Assumptions!$B$7</f>
        <v>1025739.87098464</v>
      </c>
      <c r="P1985" s="68" t="n">
        <f aca="false">P1984+G1985</f>
        <v>35590.04367</v>
      </c>
      <c r="Q1985" s="68" t="n">
        <f aca="false">MAX(Q1984,P1985)</f>
        <v>36030.805415</v>
      </c>
      <c r="R1985" s="68" t="n">
        <f aca="false">Q1985-P1985</f>
        <v>440.761745000003</v>
      </c>
      <c r="S1985" s="68" t="n">
        <f aca="false">S1984+K1985</f>
        <v>23992.2071203533</v>
      </c>
      <c r="T1985" s="68" t="n">
        <f aca="false">MAX(T1984,S1985)</f>
        <v>24562.1959914477</v>
      </c>
      <c r="U1985" s="68" t="n">
        <f aca="false">T1985-S1985</f>
        <v>569.988871094454</v>
      </c>
      <c r="V1985" s="70" t="n">
        <f aca="false">V1984+F1985</f>
        <v>4.09190000000001</v>
      </c>
      <c r="W1985" s="70" t="n">
        <f aca="false">MAX(W1984,V1985)</f>
        <v>4.11240000000001</v>
      </c>
      <c r="X1985" s="70" t="n">
        <f aca="false">W1985-V1985</f>
        <v>0.0204999999999984</v>
      </c>
      <c r="Y1985" s="70" t="n">
        <f aca="false">Y1984+M1985</f>
        <v>3.58050786986845</v>
      </c>
      <c r="Z1985" s="70" t="n">
        <f aca="false">MAX(Z1984,Y1985)</f>
        <v>3.60670597873568</v>
      </c>
      <c r="AA1985" s="70" t="n">
        <f aca="false">Z1985-Y1985</f>
        <v>0.026198108867229</v>
      </c>
      <c r="AB1985" s="72" t="n">
        <f aca="false">AB1984*(1+F1985)</f>
        <v>47.1145238141583</v>
      </c>
      <c r="AC1985" s="73" t="n">
        <f aca="false">MAX(AC1984,AB1985)</f>
        <v>48.1009593788818</v>
      </c>
      <c r="AD1985" s="70" t="n">
        <f aca="false">1-AB1985/AC1985</f>
        <v>0.0205076068640047</v>
      </c>
      <c r="AE1985" s="73" t="n">
        <f aca="false">AE1984*(1+M1985)</f>
        <v>28.2774547200122</v>
      </c>
      <c r="AF1985" s="73" t="n">
        <f aca="false">MAX(AF1984,AE1985)</f>
        <v>29.0346494849744</v>
      </c>
      <c r="AG1985" s="70" t="n">
        <f aca="false">1-AE1985/AF1985</f>
        <v>0.026079004857767</v>
      </c>
      <c r="AH1985" s="74" t="n">
        <f aca="false">IF(R1985&gt;0,AH1984+1,0)</f>
        <v>22</v>
      </c>
      <c r="AI1985" s="74" t="n">
        <f aca="false">IF(U1985&gt;0,AI1984+1,0)</f>
        <v>22</v>
      </c>
      <c r="AJ1985" s="74" t="n">
        <f aca="false">IF(G1985&gt;0,AJ1984+1,0)</f>
        <v>1</v>
      </c>
      <c r="AK1985" s="74" t="n">
        <f aca="false">IF(G1985&lt;=0,AK1984+1,0)</f>
        <v>0</v>
      </c>
      <c r="AL1985" s="74" t="n">
        <f aca="false">IF(K1985&gt;0,AL1984+1,0)</f>
        <v>1</v>
      </c>
      <c r="AM1985" s="74" t="n">
        <f aca="false">IF(K1985&lt;=0,AM1984+1,0)</f>
        <v>0</v>
      </c>
    </row>
    <row r="1986" customFormat="false" ht="15" hidden="false" customHeight="false" outlineLevel="0" collapsed="false">
      <c r="A1986" s="61" t="n">
        <v>1990</v>
      </c>
      <c r="B1986" s="62" t="n">
        <v>45327.6354166667</v>
      </c>
      <c r="C1986" s="63" t="n">
        <f aca="false">YEAR(B1986)</f>
        <v>2024</v>
      </c>
      <c r="D1986" s="32" t="s">
        <v>276</v>
      </c>
      <c r="E1986" s="64" t="n">
        <v>21771.85</v>
      </c>
      <c r="F1986" s="65" t="n">
        <v>-0.0039</v>
      </c>
      <c r="G1986" s="66" t="n">
        <v>-84.910215</v>
      </c>
      <c r="H1986" s="67" t="n">
        <f aca="false">E1986+IF(D1986="Long",1,-1)*G1986</f>
        <v>21856.760215</v>
      </c>
      <c r="I1986" s="68" t="n">
        <f aca="false">Assumptions!$B$58</f>
        <v>5.35750011455817</v>
      </c>
      <c r="J1986" s="68" t="n">
        <f aca="false">INDEX(Yearly!$D$5:$D$22,MATCH(C1986,Yearly!$A$5:$A$22,0))</f>
        <v>0.531322325410727</v>
      </c>
      <c r="K1986" s="68" t="n">
        <f aca="false">G1986-I1986-J1986</f>
        <v>-90.7990374399689</v>
      </c>
      <c r="L1986" s="69" t="n">
        <f aca="false">(I1986+J1986)/Assumptions!$B$8</f>
        <v>0.000259660277039673</v>
      </c>
      <c r="M1986" s="70" t="n">
        <f aca="false">F1986-L1986</f>
        <v>-0.00415966027703967</v>
      </c>
      <c r="N1986" s="71" t="n">
        <f aca="false">G1986*Assumptions!$B$7</f>
        <v>-667818.840975</v>
      </c>
      <c r="O1986" s="71" t="n">
        <f aca="false">K1986*Assumptions!$B$7</f>
        <v>-714134.429465355</v>
      </c>
      <c r="P1986" s="68" t="n">
        <f aca="false">P1985+G1986</f>
        <v>35505.133455</v>
      </c>
      <c r="Q1986" s="68" t="n">
        <f aca="false">MAX(Q1985,P1986)</f>
        <v>36030.805415</v>
      </c>
      <c r="R1986" s="68" t="n">
        <f aca="false">Q1986-P1986</f>
        <v>525.671960000007</v>
      </c>
      <c r="S1986" s="68" t="n">
        <f aca="false">S1985+K1986</f>
        <v>23901.4080829133</v>
      </c>
      <c r="T1986" s="68" t="n">
        <f aca="false">MAX(T1985,S1986)</f>
        <v>24562.1959914477</v>
      </c>
      <c r="U1986" s="68" t="n">
        <f aca="false">T1986-S1986</f>
        <v>660.787908534425</v>
      </c>
      <c r="V1986" s="70" t="n">
        <f aca="false">V1985+F1986</f>
        <v>4.08800000000001</v>
      </c>
      <c r="W1986" s="70" t="n">
        <f aca="false">MAX(W1985,V1986)</f>
        <v>4.11240000000001</v>
      </c>
      <c r="X1986" s="70" t="n">
        <f aca="false">W1986-V1986</f>
        <v>0.0243999999999982</v>
      </c>
      <c r="Y1986" s="70" t="n">
        <f aca="false">Y1985+M1986</f>
        <v>3.57634820959141</v>
      </c>
      <c r="Z1986" s="70" t="n">
        <f aca="false">MAX(Z1985,Y1986)</f>
        <v>3.60670597873568</v>
      </c>
      <c r="AA1986" s="70" t="n">
        <f aca="false">Z1986-Y1986</f>
        <v>0.0303577691442687</v>
      </c>
      <c r="AB1986" s="72" t="n">
        <f aca="false">AB1985*(1+F1986)</f>
        <v>46.930777171283</v>
      </c>
      <c r="AC1986" s="73" t="n">
        <f aca="false">MAX(AC1985,AB1986)</f>
        <v>48.1009593788818</v>
      </c>
      <c r="AD1986" s="70" t="n">
        <f aca="false">1-AB1986/AC1986</f>
        <v>0.024327627197235</v>
      </c>
      <c r="AE1986" s="73" t="n">
        <f aca="false">AE1985*(1+M1986)</f>
        <v>28.1598301148776</v>
      </c>
      <c r="AF1986" s="73" t="n">
        <f aca="false">MAX(AF1985,AE1986)</f>
        <v>29.0346494849744</v>
      </c>
      <c r="AG1986" s="70" t="n">
        <f aca="false">1-AE1986/AF1986</f>
        <v>0.0301301853342352</v>
      </c>
      <c r="AH1986" s="74" t="n">
        <f aca="false">IF(R1986&gt;0,AH1985+1,0)</f>
        <v>23</v>
      </c>
      <c r="AI1986" s="74" t="n">
        <f aca="false">IF(U1986&gt;0,AI1985+1,0)</f>
        <v>23</v>
      </c>
      <c r="AJ1986" s="74" t="n">
        <f aca="false">IF(G1986&gt;0,AJ1985+1,0)</f>
        <v>0</v>
      </c>
      <c r="AK1986" s="74" t="n">
        <f aca="false">IF(G1986&lt;=0,AK1985+1,0)</f>
        <v>1</v>
      </c>
      <c r="AL1986" s="74" t="n">
        <f aca="false">IF(K1986&gt;0,AL1985+1,0)</f>
        <v>0</v>
      </c>
      <c r="AM1986" s="74" t="n">
        <f aca="false">IF(K1986&lt;=0,AM1985+1,0)</f>
        <v>1</v>
      </c>
    </row>
    <row r="1987" customFormat="false" ht="15" hidden="false" customHeight="false" outlineLevel="0" collapsed="false">
      <c r="A1987" s="61" t="n">
        <v>1991</v>
      </c>
      <c r="B1987" s="62" t="n">
        <v>45328.4715277778</v>
      </c>
      <c r="C1987" s="63" t="n">
        <f aca="false">YEAR(B1987)</f>
        <v>2024</v>
      </c>
      <c r="D1987" s="32" t="s">
        <v>277</v>
      </c>
      <c r="E1987" s="64" t="n">
        <v>21856.6</v>
      </c>
      <c r="F1987" s="65" t="n">
        <v>-0.0056</v>
      </c>
      <c r="G1987" s="66" t="n">
        <v>-122.39696</v>
      </c>
      <c r="H1987" s="67" t="n">
        <f aca="false">E1987+IF(D1987="Long",1,-1)*G1987</f>
        <v>21734.20304</v>
      </c>
      <c r="I1987" s="68" t="n">
        <f aca="false">Assumptions!$B$58</f>
        <v>5.35750011455817</v>
      </c>
      <c r="J1987" s="68" t="n">
        <f aca="false">INDEX(Yearly!$D$5:$D$22,MATCH(C1987,Yearly!$A$5:$A$22,0))</f>
        <v>0.531322325410727</v>
      </c>
      <c r="K1987" s="68" t="n">
        <f aca="false">G1987-I1987-J1987</f>
        <v>-128.285782439969</v>
      </c>
      <c r="L1987" s="69" t="n">
        <f aca="false">(I1987+J1987)/Assumptions!$B$8</f>
        <v>0.000259660277039673</v>
      </c>
      <c r="M1987" s="70" t="n">
        <f aca="false">F1987-L1987</f>
        <v>-0.00585966027703967</v>
      </c>
      <c r="N1987" s="71" t="n">
        <f aca="false">G1987*Assumptions!$B$7</f>
        <v>-962652.0904</v>
      </c>
      <c r="O1987" s="71" t="n">
        <f aca="false">K1987*Assumptions!$B$7</f>
        <v>-1008967.67889036</v>
      </c>
      <c r="P1987" s="68" t="n">
        <f aca="false">P1986+G1987</f>
        <v>35382.736495</v>
      </c>
      <c r="Q1987" s="68" t="n">
        <f aca="false">MAX(Q1986,P1987)</f>
        <v>36030.805415</v>
      </c>
      <c r="R1987" s="68" t="n">
        <f aca="false">Q1987-P1987</f>
        <v>648.068920000005</v>
      </c>
      <c r="S1987" s="68" t="n">
        <f aca="false">S1986+K1987</f>
        <v>23773.1223004733</v>
      </c>
      <c r="T1987" s="68" t="n">
        <f aca="false">MAX(T1986,S1987)</f>
        <v>24562.1959914477</v>
      </c>
      <c r="U1987" s="68" t="n">
        <f aca="false">T1987-S1987</f>
        <v>789.073690974394</v>
      </c>
      <c r="V1987" s="70" t="n">
        <f aca="false">V1986+F1987</f>
        <v>4.08240000000001</v>
      </c>
      <c r="W1987" s="70" t="n">
        <f aca="false">MAX(W1986,V1987)</f>
        <v>4.11240000000001</v>
      </c>
      <c r="X1987" s="70" t="n">
        <f aca="false">W1987-V1987</f>
        <v>0.0299999999999985</v>
      </c>
      <c r="Y1987" s="70" t="n">
        <f aca="false">Y1986+M1987</f>
        <v>3.57048854931437</v>
      </c>
      <c r="Z1987" s="70" t="n">
        <f aca="false">MAX(Z1986,Y1987)</f>
        <v>3.60670597873568</v>
      </c>
      <c r="AA1987" s="70" t="n">
        <f aca="false">Z1987-Y1987</f>
        <v>0.0362174294213085</v>
      </c>
      <c r="AB1987" s="72" t="n">
        <f aca="false">AB1986*(1+F1987)</f>
        <v>46.6679648191239</v>
      </c>
      <c r="AC1987" s="73" t="n">
        <f aca="false">MAX(AC1986,AB1987)</f>
        <v>48.1009593788818</v>
      </c>
      <c r="AD1987" s="70" t="n">
        <f aca="false">1-AB1987/AC1987</f>
        <v>0.0297913924849306</v>
      </c>
      <c r="AE1987" s="73" t="n">
        <f aca="false">AE1986*(1+M1987)</f>
        <v>27.9948230769452</v>
      </c>
      <c r="AF1987" s="73" t="n">
        <f aca="false">MAX(AF1986,AE1987)</f>
        <v>29.0346494849744</v>
      </c>
      <c r="AG1987" s="70" t="n">
        <f aca="false">1-AE1987/AF1987</f>
        <v>0.035813292961132</v>
      </c>
      <c r="AH1987" s="74" t="n">
        <f aca="false">IF(R1987&gt;0,AH1986+1,0)</f>
        <v>24</v>
      </c>
      <c r="AI1987" s="74" t="n">
        <f aca="false">IF(U1987&gt;0,AI1986+1,0)</f>
        <v>24</v>
      </c>
      <c r="AJ1987" s="74" t="n">
        <f aca="false">IF(G1987&gt;0,AJ1986+1,0)</f>
        <v>0</v>
      </c>
      <c r="AK1987" s="74" t="n">
        <f aca="false">IF(G1987&lt;=0,AK1986+1,0)</f>
        <v>2</v>
      </c>
      <c r="AL1987" s="74" t="n">
        <f aca="false">IF(K1987&gt;0,AL1986+1,0)</f>
        <v>0</v>
      </c>
      <c r="AM1987" s="74" t="n">
        <f aca="false">IF(K1987&lt;=0,AM1986+1,0)</f>
        <v>2</v>
      </c>
    </row>
    <row r="1988" customFormat="false" ht="15" hidden="false" customHeight="false" outlineLevel="0" collapsed="false">
      <c r="A1988" s="61" t="n">
        <v>1992</v>
      </c>
      <c r="B1988" s="62" t="n">
        <v>45330.46875</v>
      </c>
      <c r="C1988" s="63" t="n">
        <f aca="false">YEAR(B1988)</f>
        <v>2024</v>
      </c>
      <c r="D1988" s="32" t="s">
        <v>276</v>
      </c>
      <c r="E1988" s="64" t="n">
        <v>21734.75</v>
      </c>
      <c r="F1988" s="65" t="n">
        <v>-0.0013</v>
      </c>
      <c r="G1988" s="66" t="n">
        <v>-28.255175</v>
      </c>
      <c r="H1988" s="67" t="n">
        <f aca="false">E1988+IF(D1988="Long",1,-1)*G1988</f>
        <v>21763.005175</v>
      </c>
      <c r="I1988" s="68" t="n">
        <f aca="false">Assumptions!$B$58</f>
        <v>5.35750011455817</v>
      </c>
      <c r="J1988" s="68" t="n">
        <f aca="false">INDEX(Yearly!$D$5:$D$22,MATCH(C1988,Yearly!$A$5:$A$22,0))</f>
        <v>0.531322325410727</v>
      </c>
      <c r="K1988" s="68" t="n">
        <f aca="false">G1988-I1988-J1988</f>
        <v>-34.1439974399689</v>
      </c>
      <c r="L1988" s="69" t="n">
        <f aca="false">(I1988+J1988)/Assumptions!$B$8</f>
        <v>0.000259660277039673</v>
      </c>
      <c r="M1988" s="70" t="n">
        <f aca="false">F1988-L1988</f>
        <v>-0.00155966027703967</v>
      </c>
      <c r="N1988" s="71" t="n">
        <f aca="false">G1988*Assumptions!$B$7</f>
        <v>-222226.951375</v>
      </c>
      <c r="O1988" s="71" t="n">
        <f aca="false">K1988*Assumptions!$B$7</f>
        <v>-268542.539865355</v>
      </c>
      <c r="P1988" s="68" t="n">
        <f aca="false">P1987+G1988</f>
        <v>35354.48132</v>
      </c>
      <c r="Q1988" s="68" t="n">
        <f aca="false">MAX(Q1987,P1988)</f>
        <v>36030.805415</v>
      </c>
      <c r="R1988" s="68" t="n">
        <f aca="false">Q1988-P1988</f>
        <v>676.324095000004</v>
      </c>
      <c r="S1988" s="68" t="n">
        <f aca="false">S1987+K1988</f>
        <v>23738.9783030334</v>
      </c>
      <c r="T1988" s="68" t="n">
        <f aca="false">MAX(T1987,S1988)</f>
        <v>24562.1959914477</v>
      </c>
      <c r="U1988" s="68" t="n">
        <f aca="false">T1988-S1988</f>
        <v>823.217688414363</v>
      </c>
      <c r="V1988" s="70" t="n">
        <f aca="false">V1987+F1988</f>
        <v>4.08110000000001</v>
      </c>
      <c r="W1988" s="70" t="n">
        <f aca="false">MAX(W1987,V1988)</f>
        <v>4.11240000000001</v>
      </c>
      <c r="X1988" s="70" t="n">
        <f aca="false">W1988-V1988</f>
        <v>0.0312999999999981</v>
      </c>
      <c r="Y1988" s="70" t="n">
        <f aca="false">Y1987+M1988</f>
        <v>3.56892888903733</v>
      </c>
      <c r="Z1988" s="70" t="n">
        <f aca="false">MAX(Z1987,Y1988)</f>
        <v>3.60670597873568</v>
      </c>
      <c r="AA1988" s="70" t="n">
        <f aca="false">Z1988-Y1988</f>
        <v>0.037777089698348</v>
      </c>
      <c r="AB1988" s="72" t="n">
        <f aca="false">AB1987*(1+F1988)</f>
        <v>46.607296464859</v>
      </c>
      <c r="AC1988" s="73" t="n">
        <f aca="false">MAX(AC1987,AB1988)</f>
        <v>48.1009593788818</v>
      </c>
      <c r="AD1988" s="70" t="n">
        <f aca="false">1-AB1988/AC1988</f>
        <v>0.0310526636747003</v>
      </c>
      <c r="AE1988" s="73" t="n">
        <f aca="false">AE1987*(1+M1988)</f>
        <v>27.9511606634294</v>
      </c>
      <c r="AF1988" s="73" t="n">
        <f aca="false">MAX(AF1987,AE1988)</f>
        <v>29.0346494849744</v>
      </c>
      <c r="AG1988" s="70" t="n">
        <f aca="false">1-AE1988/AF1988</f>
        <v>0.0373170966677502</v>
      </c>
      <c r="AH1988" s="74" t="n">
        <f aca="false">IF(R1988&gt;0,AH1987+1,0)</f>
        <v>25</v>
      </c>
      <c r="AI1988" s="74" t="n">
        <f aca="false">IF(U1988&gt;0,AI1987+1,0)</f>
        <v>25</v>
      </c>
      <c r="AJ1988" s="74" t="n">
        <f aca="false">IF(G1988&gt;0,AJ1987+1,0)</f>
        <v>0</v>
      </c>
      <c r="AK1988" s="74" t="n">
        <f aca="false">IF(G1988&lt;=0,AK1987+1,0)</f>
        <v>3</v>
      </c>
      <c r="AL1988" s="74" t="n">
        <f aca="false">IF(K1988&gt;0,AL1987+1,0)</f>
        <v>0</v>
      </c>
      <c r="AM1988" s="74" t="n">
        <f aca="false">IF(K1988&lt;=0,AM1987+1,0)</f>
        <v>3</v>
      </c>
    </row>
    <row r="1989" customFormat="false" ht="15" hidden="false" customHeight="false" outlineLevel="0" collapsed="false">
      <c r="A1989" s="61" t="n">
        <v>1993</v>
      </c>
      <c r="B1989" s="62" t="n">
        <v>45335.46875</v>
      </c>
      <c r="C1989" s="63" t="n">
        <f aca="false">YEAR(B1989)</f>
        <v>2024</v>
      </c>
      <c r="D1989" s="32" t="s">
        <v>277</v>
      </c>
      <c r="E1989" s="64" t="n">
        <v>21763.1</v>
      </c>
      <c r="F1989" s="65" t="n">
        <v>-0.0058</v>
      </c>
      <c r="G1989" s="66" t="n">
        <v>-126.22598</v>
      </c>
      <c r="H1989" s="67" t="n">
        <f aca="false">E1989+IF(D1989="Long",1,-1)*G1989</f>
        <v>21636.87402</v>
      </c>
      <c r="I1989" s="68" t="n">
        <f aca="false">Assumptions!$B$58</f>
        <v>5.35750011455817</v>
      </c>
      <c r="J1989" s="68" t="n">
        <f aca="false">INDEX(Yearly!$D$5:$D$22,MATCH(C1989,Yearly!$A$5:$A$22,0))</f>
        <v>0.531322325410727</v>
      </c>
      <c r="K1989" s="68" t="n">
        <f aca="false">G1989-I1989-J1989</f>
        <v>-132.114802439969</v>
      </c>
      <c r="L1989" s="69" t="n">
        <f aca="false">(I1989+J1989)/Assumptions!$B$8</f>
        <v>0.000259660277039673</v>
      </c>
      <c r="M1989" s="70" t="n">
        <f aca="false">F1989-L1989</f>
        <v>-0.00605966027703967</v>
      </c>
      <c r="N1989" s="71" t="n">
        <f aca="false">G1989*Assumptions!$B$7</f>
        <v>-992767.3327</v>
      </c>
      <c r="O1989" s="71" t="n">
        <f aca="false">K1989*Assumptions!$B$7</f>
        <v>-1039082.92119036</v>
      </c>
      <c r="P1989" s="68" t="n">
        <f aca="false">P1988+G1989</f>
        <v>35228.25534</v>
      </c>
      <c r="Q1989" s="68" t="n">
        <f aca="false">MAX(Q1988,P1989)</f>
        <v>36030.805415</v>
      </c>
      <c r="R1989" s="68" t="n">
        <f aca="false">Q1989-P1989</f>
        <v>802.550075000007</v>
      </c>
      <c r="S1989" s="68" t="n">
        <f aca="false">S1988+K1989</f>
        <v>23606.8635005934</v>
      </c>
      <c r="T1989" s="68" t="n">
        <f aca="false">MAX(T1988,S1989)</f>
        <v>24562.1959914477</v>
      </c>
      <c r="U1989" s="68" t="n">
        <f aca="false">T1989-S1989</f>
        <v>955.332490854333</v>
      </c>
      <c r="V1989" s="70" t="n">
        <f aca="false">V1988+F1989</f>
        <v>4.07530000000001</v>
      </c>
      <c r="W1989" s="70" t="n">
        <f aca="false">MAX(W1988,V1989)</f>
        <v>4.11240000000001</v>
      </c>
      <c r="X1989" s="70" t="n">
        <f aca="false">W1989-V1989</f>
        <v>0.0370999999999979</v>
      </c>
      <c r="Y1989" s="70" t="n">
        <f aca="false">Y1988+M1989</f>
        <v>3.56286922876029</v>
      </c>
      <c r="Z1989" s="70" t="n">
        <f aca="false">MAX(Z1988,Y1989)</f>
        <v>3.60670597873568</v>
      </c>
      <c r="AA1989" s="70" t="n">
        <f aca="false">Z1989-Y1989</f>
        <v>0.0438367499753878</v>
      </c>
      <c r="AB1989" s="72" t="n">
        <f aca="false">AB1988*(1+F1989)</f>
        <v>46.3369741453628</v>
      </c>
      <c r="AC1989" s="73" t="n">
        <f aca="false">MAX(AC1988,AB1989)</f>
        <v>48.1009593788818</v>
      </c>
      <c r="AD1989" s="70" t="n">
        <f aca="false">1-AB1989/AC1989</f>
        <v>0.036672558225387</v>
      </c>
      <c r="AE1989" s="73" t="n">
        <f aca="false">AE1988*(1+M1989)</f>
        <v>27.78178612546</v>
      </c>
      <c r="AF1989" s="73" t="n">
        <f aca="false">MAX(AF1988,AE1989)</f>
        <v>29.0346494849744</v>
      </c>
      <c r="AG1989" s="70" t="n">
        <f aca="false">1-AE1989/AF1989</f>
        <v>0.0431506280164578</v>
      </c>
      <c r="AH1989" s="74" t="n">
        <f aca="false">IF(R1989&gt;0,AH1988+1,0)</f>
        <v>26</v>
      </c>
      <c r="AI1989" s="74" t="n">
        <f aca="false">IF(U1989&gt;0,AI1988+1,0)</f>
        <v>26</v>
      </c>
      <c r="AJ1989" s="74" t="n">
        <f aca="false">IF(G1989&gt;0,AJ1988+1,0)</f>
        <v>0</v>
      </c>
      <c r="AK1989" s="74" t="n">
        <f aca="false">IF(G1989&lt;=0,AK1988+1,0)</f>
        <v>4</v>
      </c>
      <c r="AL1989" s="74" t="n">
        <f aca="false">IF(K1989&gt;0,AL1988+1,0)</f>
        <v>0</v>
      </c>
      <c r="AM1989" s="74" t="n">
        <f aca="false">IF(K1989&lt;=0,AM1988+1,0)</f>
        <v>4</v>
      </c>
    </row>
    <row r="1990" customFormat="false" ht="15" hidden="false" customHeight="false" outlineLevel="0" collapsed="false">
      <c r="A1990" s="61" t="n">
        <v>1994</v>
      </c>
      <c r="B1990" s="62" t="n">
        <v>45335.5229166667</v>
      </c>
      <c r="C1990" s="63" t="n">
        <f aca="false">YEAR(B1990)</f>
        <v>2024</v>
      </c>
      <c r="D1990" s="32" t="s">
        <v>276</v>
      </c>
      <c r="E1990" s="64" t="n">
        <v>21637.15</v>
      </c>
      <c r="F1990" s="65" t="n">
        <v>-0.0042</v>
      </c>
      <c r="G1990" s="66" t="n">
        <v>-90.87603</v>
      </c>
      <c r="H1990" s="67" t="n">
        <f aca="false">E1990+IF(D1990="Long",1,-1)*G1990</f>
        <v>21728.02603</v>
      </c>
      <c r="I1990" s="68" t="n">
        <f aca="false">Assumptions!$B$58</f>
        <v>5.35750011455817</v>
      </c>
      <c r="J1990" s="68" t="n">
        <f aca="false">INDEX(Yearly!$D$5:$D$22,MATCH(C1990,Yearly!$A$5:$A$22,0))</f>
        <v>0.531322325410727</v>
      </c>
      <c r="K1990" s="68" t="n">
        <f aca="false">G1990-I1990-J1990</f>
        <v>-96.7648524399689</v>
      </c>
      <c r="L1990" s="69" t="n">
        <f aca="false">(I1990+J1990)/Assumptions!$B$8</f>
        <v>0.000259660277039673</v>
      </c>
      <c r="M1990" s="70" t="n">
        <f aca="false">F1990-L1990</f>
        <v>-0.00445966027703967</v>
      </c>
      <c r="N1990" s="71" t="n">
        <f aca="false">G1990*Assumptions!$B$7</f>
        <v>-714739.97595</v>
      </c>
      <c r="O1990" s="71" t="n">
        <f aca="false">K1990*Assumptions!$B$7</f>
        <v>-761055.564440355</v>
      </c>
      <c r="P1990" s="68" t="n">
        <f aca="false">P1989+G1990</f>
        <v>35137.37931</v>
      </c>
      <c r="Q1990" s="68" t="n">
        <f aca="false">MAX(Q1989,P1990)</f>
        <v>36030.805415</v>
      </c>
      <c r="R1990" s="68" t="n">
        <f aca="false">Q1990-P1990</f>
        <v>893.426105000006</v>
      </c>
      <c r="S1990" s="68" t="n">
        <f aca="false">S1989+K1990</f>
        <v>23510.0986481534</v>
      </c>
      <c r="T1990" s="68" t="n">
        <f aca="false">MAX(T1989,S1990)</f>
        <v>24562.1959914477</v>
      </c>
      <c r="U1990" s="68" t="n">
        <f aca="false">T1990-S1990</f>
        <v>1052.0973432943</v>
      </c>
      <c r="V1990" s="70" t="n">
        <f aca="false">V1989+F1990</f>
        <v>4.07110000000001</v>
      </c>
      <c r="W1990" s="70" t="n">
        <f aca="false">MAX(W1989,V1990)</f>
        <v>4.11240000000001</v>
      </c>
      <c r="X1990" s="70" t="n">
        <f aca="false">W1990-V1990</f>
        <v>0.0412999999999979</v>
      </c>
      <c r="Y1990" s="70" t="n">
        <f aca="false">Y1989+M1990</f>
        <v>3.55840956848325</v>
      </c>
      <c r="Z1990" s="70" t="n">
        <f aca="false">MAX(Z1989,Y1990)</f>
        <v>3.60670597873568</v>
      </c>
      <c r="AA1990" s="70" t="n">
        <f aca="false">Z1990-Y1990</f>
        <v>0.0482964102524273</v>
      </c>
      <c r="AB1990" s="72" t="n">
        <f aca="false">AB1989*(1+F1990)</f>
        <v>46.1423588539523</v>
      </c>
      <c r="AC1990" s="73" t="n">
        <f aca="false">MAX(AC1989,AB1990)</f>
        <v>48.1009593788818</v>
      </c>
      <c r="AD1990" s="70" t="n">
        <f aca="false">1-AB1990/AC1990</f>
        <v>0.0407185334808403</v>
      </c>
      <c r="AE1990" s="73" t="n">
        <f aca="false">AE1989*(1+M1990)</f>
        <v>27.6578887974511</v>
      </c>
      <c r="AF1990" s="73" t="n">
        <f aca="false">MAX(AF1989,AE1990)</f>
        <v>29.0346494849744</v>
      </c>
      <c r="AG1990" s="70" t="n">
        <f aca="false">1-AE1990/AF1990</f>
        <v>0.0474178511518032</v>
      </c>
      <c r="AH1990" s="74" t="n">
        <f aca="false">IF(R1990&gt;0,AH1989+1,0)</f>
        <v>27</v>
      </c>
      <c r="AI1990" s="74" t="n">
        <f aca="false">IF(U1990&gt;0,AI1989+1,0)</f>
        <v>27</v>
      </c>
      <c r="AJ1990" s="74" t="n">
        <f aca="false">IF(G1990&gt;0,AJ1989+1,0)</f>
        <v>0</v>
      </c>
      <c r="AK1990" s="74" t="n">
        <f aca="false">IF(G1990&lt;=0,AK1989+1,0)</f>
        <v>5</v>
      </c>
      <c r="AL1990" s="74" t="n">
        <f aca="false">IF(K1990&gt;0,AL1989+1,0)</f>
        <v>0</v>
      </c>
      <c r="AM1990" s="74" t="n">
        <f aca="false">IF(K1990&lt;=0,AM1989+1,0)</f>
        <v>5</v>
      </c>
    </row>
    <row r="1991" customFormat="false" ht="15" hidden="false" customHeight="false" outlineLevel="0" collapsed="false">
      <c r="A1991" s="61" t="n">
        <v>1995</v>
      </c>
      <c r="B1991" s="62" t="n">
        <v>45335.59375</v>
      </c>
      <c r="C1991" s="63" t="n">
        <f aca="false">YEAR(B1991)</f>
        <v>2024</v>
      </c>
      <c r="D1991" s="32" t="s">
        <v>277</v>
      </c>
      <c r="E1991" s="64" t="n">
        <v>21728.45</v>
      </c>
      <c r="F1991" s="65" t="n">
        <v>-0.0066</v>
      </c>
      <c r="G1991" s="66" t="n">
        <v>-143.40777</v>
      </c>
      <c r="H1991" s="67" t="n">
        <f aca="false">E1991+IF(D1991="Long",1,-1)*G1991</f>
        <v>21585.04223</v>
      </c>
      <c r="I1991" s="68" t="n">
        <f aca="false">Assumptions!$B$58</f>
        <v>5.35750011455817</v>
      </c>
      <c r="J1991" s="68" t="n">
        <f aca="false">INDEX(Yearly!$D$5:$D$22,MATCH(C1991,Yearly!$A$5:$A$22,0))</f>
        <v>0.531322325410727</v>
      </c>
      <c r="K1991" s="68" t="n">
        <f aca="false">G1991-I1991-J1991</f>
        <v>-149.296592439969</v>
      </c>
      <c r="L1991" s="69" t="n">
        <f aca="false">(I1991+J1991)/Assumptions!$B$8</f>
        <v>0.000259660277039673</v>
      </c>
      <c r="M1991" s="70" t="n">
        <f aca="false">F1991-L1991</f>
        <v>-0.00685966027703967</v>
      </c>
      <c r="N1991" s="71" t="n">
        <f aca="false">G1991*Assumptions!$B$7</f>
        <v>-1127902.11105</v>
      </c>
      <c r="O1991" s="71" t="n">
        <f aca="false">K1991*Assumptions!$B$7</f>
        <v>-1174217.69954036</v>
      </c>
      <c r="P1991" s="68" t="n">
        <f aca="false">P1990+G1991</f>
        <v>34993.97154</v>
      </c>
      <c r="Q1991" s="68" t="n">
        <f aca="false">MAX(Q1990,P1991)</f>
        <v>36030.805415</v>
      </c>
      <c r="R1991" s="68" t="n">
        <f aca="false">Q1991-P1991</f>
        <v>1036.833875</v>
      </c>
      <c r="S1991" s="68" t="n">
        <f aca="false">S1990+K1991</f>
        <v>23360.8020557135</v>
      </c>
      <c r="T1991" s="68" t="n">
        <f aca="false">MAX(T1990,S1991)</f>
        <v>24562.1959914477</v>
      </c>
      <c r="U1991" s="68" t="n">
        <f aca="false">T1991-S1991</f>
        <v>1201.39393573427</v>
      </c>
      <c r="V1991" s="70" t="n">
        <f aca="false">V1990+F1991</f>
        <v>4.06450000000001</v>
      </c>
      <c r="W1991" s="70" t="n">
        <f aca="false">MAX(W1990,V1991)</f>
        <v>4.11240000000001</v>
      </c>
      <c r="X1991" s="70" t="n">
        <f aca="false">W1991-V1991</f>
        <v>0.0478999999999976</v>
      </c>
      <c r="Y1991" s="70" t="n">
        <f aca="false">Y1990+M1991</f>
        <v>3.55154990820621</v>
      </c>
      <c r="Z1991" s="70" t="n">
        <f aca="false">MAX(Z1990,Y1991)</f>
        <v>3.60670597873568</v>
      </c>
      <c r="AA1991" s="70" t="n">
        <f aca="false">Z1991-Y1991</f>
        <v>0.0551560705294669</v>
      </c>
      <c r="AB1991" s="72" t="n">
        <f aca="false">AB1990*(1+F1991)</f>
        <v>45.8378192855162</v>
      </c>
      <c r="AC1991" s="73" t="n">
        <f aca="false">MAX(AC1990,AB1991)</f>
        <v>48.1009593788818</v>
      </c>
      <c r="AD1991" s="70" t="n">
        <f aca="false">1-AB1991/AC1991</f>
        <v>0.0470497911598667</v>
      </c>
      <c r="AE1991" s="73" t="n">
        <f aca="false">AE1990*(1+M1991)</f>
        <v>27.4681650763205</v>
      </c>
      <c r="AF1991" s="73" t="n">
        <f aca="false">MAX(AF1990,AE1991)</f>
        <v>29.0346494849744</v>
      </c>
      <c r="AG1991" s="70" t="n">
        <f aca="false">1-AE1991/AF1991</f>
        <v>0.0539522410788742</v>
      </c>
      <c r="AH1991" s="74" t="n">
        <f aca="false">IF(R1991&gt;0,AH1990+1,0)</f>
        <v>28</v>
      </c>
      <c r="AI1991" s="74" t="n">
        <f aca="false">IF(U1991&gt;0,AI1990+1,0)</f>
        <v>28</v>
      </c>
      <c r="AJ1991" s="74" t="n">
        <f aca="false">IF(G1991&gt;0,AJ1990+1,0)</f>
        <v>0</v>
      </c>
      <c r="AK1991" s="74" t="n">
        <f aca="false">IF(G1991&lt;=0,AK1990+1,0)</f>
        <v>6</v>
      </c>
      <c r="AL1991" s="74" t="n">
        <f aca="false">IF(K1991&gt;0,AL1990+1,0)</f>
        <v>0</v>
      </c>
      <c r="AM1991" s="74" t="n">
        <f aca="false">IF(K1991&lt;=0,AM1990+1,0)</f>
        <v>6</v>
      </c>
    </row>
    <row r="1992" customFormat="false" ht="15" hidden="false" customHeight="false" outlineLevel="0" collapsed="false">
      <c r="A1992" s="61" t="n">
        <v>1996</v>
      </c>
      <c r="B1992" s="62" t="n">
        <v>45336.3895833333</v>
      </c>
      <c r="C1992" s="63" t="n">
        <f aca="false">YEAR(B1992)</f>
        <v>2024</v>
      </c>
      <c r="D1992" s="32" t="s">
        <v>276</v>
      </c>
      <c r="E1992" s="64" t="n">
        <v>21584</v>
      </c>
      <c r="F1992" s="65" t="n">
        <v>-0.0107</v>
      </c>
      <c r="G1992" s="66" t="n">
        <v>-230.9488</v>
      </c>
      <c r="H1992" s="67" t="n">
        <f aca="false">E1992+IF(D1992="Long",1,-1)*G1992</f>
        <v>21814.9488</v>
      </c>
      <c r="I1992" s="68" t="n">
        <f aca="false">Assumptions!$B$58</f>
        <v>5.35750011455817</v>
      </c>
      <c r="J1992" s="68" t="n">
        <f aca="false">INDEX(Yearly!$D$5:$D$22,MATCH(C1992,Yearly!$A$5:$A$22,0))</f>
        <v>0.531322325410727</v>
      </c>
      <c r="K1992" s="68" t="n">
        <f aca="false">G1992-I1992-J1992</f>
        <v>-236.837622439969</v>
      </c>
      <c r="L1992" s="69" t="n">
        <f aca="false">(I1992+J1992)/Assumptions!$B$8</f>
        <v>0.000259660277039673</v>
      </c>
      <c r="M1992" s="70" t="n">
        <f aca="false">F1992-L1992</f>
        <v>-0.0109596602770397</v>
      </c>
      <c r="N1992" s="71" t="n">
        <f aca="false">G1992*Assumptions!$B$7</f>
        <v>-1816412.312</v>
      </c>
      <c r="O1992" s="71" t="n">
        <f aca="false">K1992*Assumptions!$B$7</f>
        <v>-1862727.90049036</v>
      </c>
      <c r="P1992" s="68" t="n">
        <f aca="false">P1991+G1992</f>
        <v>34763.02274</v>
      </c>
      <c r="Q1992" s="68" t="n">
        <f aca="false">MAX(Q1991,P1992)</f>
        <v>36030.805415</v>
      </c>
      <c r="R1992" s="68" t="n">
        <f aca="false">Q1992-P1992</f>
        <v>1267.782675</v>
      </c>
      <c r="S1992" s="68" t="n">
        <f aca="false">S1991+K1992</f>
        <v>23123.9644332735</v>
      </c>
      <c r="T1992" s="68" t="n">
        <f aca="false">MAX(T1991,S1992)</f>
        <v>24562.1959914477</v>
      </c>
      <c r="U1992" s="68" t="n">
        <f aca="false">T1992-S1992</f>
        <v>1438.23155817424</v>
      </c>
      <c r="V1992" s="70" t="n">
        <f aca="false">V1991+F1992</f>
        <v>4.05380000000001</v>
      </c>
      <c r="W1992" s="70" t="n">
        <f aca="false">MAX(W1991,V1992)</f>
        <v>4.11240000000001</v>
      </c>
      <c r="X1992" s="70" t="n">
        <f aca="false">W1992-V1992</f>
        <v>0.0585999999999975</v>
      </c>
      <c r="Y1992" s="70" t="n">
        <f aca="false">Y1991+M1992</f>
        <v>3.54059024792918</v>
      </c>
      <c r="Z1992" s="70" t="n">
        <f aca="false">MAX(Z1991,Y1992)</f>
        <v>3.60670597873568</v>
      </c>
      <c r="AA1992" s="70" t="n">
        <f aca="false">Z1992-Y1992</f>
        <v>0.0661157308065068</v>
      </c>
      <c r="AB1992" s="72" t="n">
        <f aca="false">AB1991*(1+F1992)</f>
        <v>45.3473546191612</v>
      </c>
      <c r="AC1992" s="73" t="n">
        <f aca="false">MAX(AC1991,AB1992)</f>
        <v>48.1009593788818</v>
      </c>
      <c r="AD1992" s="70" t="n">
        <f aca="false">1-AB1992/AC1992</f>
        <v>0.0572463583944561</v>
      </c>
      <c r="AE1992" s="73" t="n">
        <f aca="false">AE1991*(1+M1992)</f>
        <v>27.1671233186503</v>
      </c>
      <c r="AF1992" s="73" t="n">
        <f aca="false">MAX(AF1991,AE1992)</f>
        <v>29.0346494849744</v>
      </c>
      <c r="AG1992" s="70" t="n">
        <f aca="false">1-AE1992/AF1992</f>
        <v>0.0643206031225044</v>
      </c>
      <c r="AH1992" s="74" t="n">
        <f aca="false">IF(R1992&gt;0,AH1991+1,0)</f>
        <v>29</v>
      </c>
      <c r="AI1992" s="74" t="n">
        <f aca="false">IF(U1992&gt;0,AI1991+1,0)</f>
        <v>29</v>
      </c>
      <c r="AJ1992" s="74" t="n">
        <f aca="false">IF(G1992&gt;0,AJ1991+1,0)</f>
        <v>0</v>
      </c>
      <c r="AK1992" s="74" t="n">
        <f aca="false">IF(G1992&lt;=0,AK1991+1,0)</f>
        <v>7</v>
      </c>
      <c r="AL1992" s="74" t="n">
        <f aca="false">IF(K1992&gt;0,AL1991+1,0)</f>
        <v>0</v>
      </c>
      <c r="AM1992" s="74" t="n">
        <f aca="false">IF(K1992&lt;=0,AM1991+1,0)</f>
        <v>7</v>
      </c>
    </row>
    <row r="1993" customFormat="false" ht="15" hidden="false" customHeight="false" outlineLevel="0" collapsed="false">
      <c r="A1993" s="61" t="n">
        <v>1997</v>
      </c>
      <c r="B1993" s="62" t="n">
        <v>45336.6145833333</v>
      </c>
      <c r="C1993" s="63" t="n">
        <f aca="false">YEAR(B1993)</f>
        <v>2024</v>
      </c>
      <c r="D1993" s="32" t="s">
        <v>277</v>
      </c>
      <c r="E1993" s="64" t="n">
        <v>21814.45</v>
      </c>
      <c r="F1993" s="65" t="n">
        <v>0.01</v>
      </c>
      <c r="G1993" s="66" t="n">
        <v>218.1445</v>
      </c>
      <c r="H1993" s="67" t="n">
        <f aca="false">E1993+IF(D1993="Long",1,-1)*G1993</f>
        <v>22032.5945</v>
      </c>
      <c r="I1993" s="68" t="n">
        <f aca="false">Assumptions!$B$58</f>
        <v>5.35750011455817</v>
      </c>
      <c r="J1993" s="68" t="n">
        <f aca="false">INDEX(Yearly!$D$5:$D$22,MATCH(C1993,Yearly!$A$5:$A$22,0))</f>
        <v>0.531322325410727</v>
      </c>
      <c r="K1993" s="68" t="n">
        <f aca="false">G1993-I1993-J1993</f>
        <v>212.255677560031</v>
      </c>
      <c r="L1993" s="69" t="n">
        <f aca="false">(I1993+J1993)/Assumptions!$B$8</f>
        <v>0.000259660277039673</v>
      </c>
      <c r="M1993" s="70" t="n">
        <f aca="false">F1993-L1993</f>
        <v>0.00974033972296033</v>
      </c>
      <c r="N1993" s="71" t="n">
        <f aca="false">G1993*Assumptions!$B$7</f>
        <v>1715706.4925</v>
      </c>
      <c r="O1993" s="71" t="n">
        <f aca="false">K1993*Assumptions!$B$7</f>
        <v>1669390.90400964</v>
      </c>
      <c r="P1993" s="68" t="n">
        <f aca="false">P1992+G1993</f>
        <v>34981.16724</v>
      </c>
      <c r="Q1993" s="68" t="n">
        <f aca="false">MAX(Q1992,P1993)</f>
        <v>36030.805415</v>
      </c>
      <c r="R1993" s="68" t="n">
        <f aca="false">Q1993-P1993</f>
        <v>1049.638175</v>
      </c>
      <c r="S1993" s="68" t="n">
        <f aca="false">S1992+K1993</f>
        <v>23336.2201108335</v>
      </c>
      <c r="T1993" s="68" t="n">
        <f aca="false">MAX(T1992,S1993)</f>
        <v>24562.1959914477</v>
      </c>
      <c r="U1993" s="68" t="n">
        <f aca="false">T1993-S1993</f>
        <v>1225.97588061421</v>
      </c>
      <c r="V1993" s="70" t="n">
        <f aca="false">V1992+F1993</f>
        <v>4.06380000000001</v>
      </c>
      <c r="W1993" s="70" t="n">
        <f aca="false">MAX(W1992,V1993)</f>
        <v>4.11240000000001</v>
      </c>
      <c r="X1993" s="70" t="n">
        <f aca="false">W1993-V1993</f>
        <v>0.0485999999999978</v>
      </c>
      <c r="Y1993" s="70" t="n">
        <f aca="false">Y1992+M1993</f>
        <v>3.55033058765214</v>
      </c>
      <c r="Z1993" s="70" t="n">
        <f aca="false">MAX(Z1992,Y1993)</f>
        <v>3.60670597873568</v>
      </c>
      <c r="AA1993" s="70" t="n">
        <f aca="false">Z1993-Y1993</f>
        <v>0.0563753910835465</v>
      </c>
      <c r="AB1993" s="72" t="n">
        <f aca="false">AB1992*(1+F1993)</f>
        <v>45.8008281653528</v>
      </c>
      <c r="AC1993" s="73" t="n">
        <f aca="false">MAX(AC1992,AB1993)</f>
        <v>48.1009593788818</v>
      </c>
      <c r="AD1993" s="70" t="n">
        <f aca="false">1-AB1993/AC1993</f>
        <v>0.0478188219784007</v>
      </c>
      <c r="AE1993" s="73" t="n">
        <f aca="false">AE1992*(1+M1993)</f>
        <v>27.4317403290695</v>
      </c>
      <c r="AF1993" s="73" t="n">
        <f aca="false">MAX(AF1992,AE1993)</f>
        <v>29.0346494849744</v>
      </c>
      <c r="AG1993" s="70" t="n">
        <f aca="false">1-AE1993/AF1993</f>
        <v>0.055206767925143</v>
      </c>
      <c r="AH1993" s="74" t="n">
        <f aca="false">IF(R1993&gt;0,AH1992+1,0)</f>
        <v>30</v>
      </c>
      <c r="AI1993" s="74" t="n">
        <f aca="false">IF(U1993&gt;0,AI1992+1,0)</f>
        <v>30</v>
      </c>
      <c r="AJ1993" s="74" t="n">
        <f aca="false">IF(G1993&gt;0,AJ1992+1,0)</f>
        <v>1</v>
      </c>
      <c r="AK1993" s="74" t="n">
        <f aca="false">IF(G1993&lt;=0,AK1992+1,0)</f>
        <v>0</v>
      </c>
      <c r="AL1993" s="74" t="n">
        <f aca="false">IF(K1993&gt;0,AL1992+1,0)</f>
        <v>1</v>
      </c>
      <c r="AM1993" s="74" t="n">
        <f aca="false">IF(K1993&lt;=0,AM1992+1,0)</f>
        <v>0</v>
      </c>
    </row>
    <row r="1994" customFormat="false" ht="15" hidden="false" customHeight="false" outlineLevel="0" collapsed="false">
      <c r="A1994" s="61" t="n">
        <v>1998</v>
      </c>
      <c r="B1994" s="62" t="n">
        <v>45343.6145833333</v>
      </c>
      <c r="C1994" s="63" t="n">
        <f aca="false">YEAR(B1994)</f>
        <v>2024</v>
      </c>
      <c r="D1994" s="32" t="s">
        <v>276</v>
      </c>
      <c r="E1994" s="64" t="n">
        <v>22032.25</v>
      </c>
      <c r="F1994" s="65" t="n">
        <v>-0.001</v>
      </c>
      <c r="G1994" s="66" t="n">
        <v>-22.03225</v>
      </c>
      <c r="H1994" s="67" t="n">
        <f aca="false">E1994+IF(D1994="Long",1,-1)*G1994</f>
        <v>22054.28225</v>
      </c>
      <c r="I1994" s="68" t="n">
        <f aca="false">Assumptions!$B$58</f>
        <v>5.35750011455817</v>
      </c>
      <c r="J1994" s="68" t="n">
        <f aca="false">INDEX(Yearly!$D$5:$D$22,MATCH(C1994,Yearly!$A$5:$A$22,0))</f>
        <v>0.531322325410727</v>
      </c>
      <c r="K1994" s="68" t="n">
        <f aca="false">G1994-I1994-J1994</f>
        <v>-27.9210724399689</v>
      </c>
      <c r="L1994" s="69" t="n">
        <f aca="false">(I1994+J1994)/Assumptions!$B$8</f>
        <v>0.000259660277039673</v>
      </c>
      <c r="M1994" s="70" t="n">
        <f aca="false">F1994-L1994</f>
        <v>-0.00125966027703967</v>
      </c>
      <c r="N1994" s="71" t="n">
        <f aca="false">G1994*Assumptions!$B$7</f>
        <v>-173283.64625</v>
      </c>
      <c r="O1994" s="71" t="n">
        <f aca="false">K1994*Assumptions!$B$7</f>
        <v>-219599.234740355</v>
      </c>
      <c r="P1994" s="68" t="n">
        <f aca="false">P1993+G1994</f>
        <v>34959.13499</v>
      </c>
      <c r="Q1994" s="68" t="n">
        <f aca="false">MAX(Q1993,P1994)</f>
        <v>36030.805415</v>
      </c>
      <c r="R1994" s="68" t="n">
        <f aca="false">Q1994-P1994</f>
        <v>1071.670425</v>
      </c>
      <c r="S1994" s="68" t="n">
        <f aca="false">S1993+K1994</f>
        <v>23308.2990383935</v>
      </c>
      <c r="T1994" s="68" t="n">
        <f aca="false">MAX(T1993,S1994)</f>
        <v>24562.1959914477</v>
      </c>
      <c r="U1994" s="68" t="n">
        <f aca="false">T1994-S1994</f>
        <v>1253.89695305418</v>
      </c>
      <c r="V1994" s="70" t="n">
        <f aca="false">V1993+F1994</f>
        <v>4.06280000000001</v>
      </c>
      <c r="W1994" s="70" t="n">
        <f aca="false">MAX(W1993,V1994)</f>
        <v>4.11240000000001</v>
      </c>
      <c r="X1994" s="70" t="n">
        <f aca="false">W1994-V1994</f>
        <v>0.0495999999999981</v>
      </c>
      <c r="Y1994" s="70" t="n">
        <f aca="false">Y1993+M1994</f>
        <v>3.5490709273751</v>
      </c>
      <c r="Z1994" s="70" t="n">
        <f aca="false">MAX(Z1993,Y1994)</f>
        <v>3.60670597873568</v>
      </c>
      <c r="AA1994" s="70" t="n">
        <f aca="false">Z1994-Y1994</f>
        <v>0.0576350513605863</v>
      </c>
      <c r="AB1994" s="72" t="n">
        <f aca="false">AB1993*(1+F1994)</f>
        <v>45.7550273371874</v>
      </c>
      <c r="AC1994" s="73" t="n">
        <f aca="false">MAX(AC1993,AB1994)</f>
        <v>48.1009593788818</v>
      </c>
      <c r="AD1994" s="70" t="n">
        <f aca="false">1-AB1994/AC1994</f>
        <v>0.0487710031564224</v>
      </c>
      <c r="AE1994" s="73" t="n">
        <f aca="false">AE1993*(1+M1994)</f>
        <v>27.397185655447</v>
      </c>
      <c r="AF1994" s="73" t="n">
        <f aca="false">MAX(AF1993,AE1994)</f>
        <v>29.0346494849744</v>
      </c>
      <c r="AG1994" s="70" t="n">
        <f aca="false">1-AE1994/AF1994</f>
        <v>0.0563968864296036</v>
      </c>
      <c r="AH1994" s="74" t="n">
        <f aca="false">IF(R1994&gt;0,AH1993+1,0)</f>
        <v>31</v>
      </c>
      <c r="AI1994" s="74" t="n">
        <f aca="false">IF(U1994&gt;0,AI1993+1,0)</f>
        <v>31</v>
      </c>
      <c r="AJ1994" s="74" t="n">
        <f aca="false">IF(G1994&gt;0,AJ1993+1,0)</f>
        <v>0</v>
      </c>
      <c r="AK1994" s="74" t="n">
        <f aca="false">IF(G1994&lt;=0,AK1993+1,0)</f>
        <v>1</v>
      </c>
      <c r="AL1994" s="74" t="n">
        <f aca="false">IF(K1994&gt;0,AL1993+1,0)</f>
        <v>0</v>
      </c>
      <c r="AM1994" s="74" t="n">
        <f aca="false">IF(K1994&lt;=0,AM1993+1,0)</f>
        <v>1</v>
      </c>
    </row>
    <row r="1995" customFormat="false" ht="15" hidden="false" customHeight="false" outlineLevel="0" collapsed="false">
      <c r="A1995" s="61" t="n">
        <v>1999</v>
      </c>
      <c r="B1995" s="62" t="n">
        <v>45344.59375</v>
      </c>
      <c r="C1995" s="63" t="n">
        <f aca="false">YEAR(B1995)</f>
        <v>2024</v>
      </c>
      <c r="D1995" s="32" t="s">
        <v>277</v>
      </c>
      <c r="E1995" s="64" t="n">
        <v>22054.75</v>
      </c>
      <c r="F1995" s="65" t="n">
        <v>0.0025</v>
      </c>
      <c r="G1995" s="66" t="n">
        <v>55.136875</v>
      </c>
      <c r="H1995" s="67" t="n">
        <f aca="false">E1995+IF(D1995="Long",1,-1)*G1995</f>
        <v>22109.886875</v>
      </c>
      <c r="I1995" s="68" t="n">
        <f aca="false">Assumptions!$B$58</f>
        <v>5.35750011455817</v>
      </c>
      <c r="J1995" s="68" t="n">
        <f aca="false">INDEX(Yearly!$D$5:$D$22,MATCH(C1995,Yearly!$A$5:$A$22,0))</f>
        <v>0.531322325410727</v>
      </c>
      <c r="K1995" s="68" t="n">
        <f aca="false">G1995-I1995-J1995</f>
        <v>49.2480525600311</v>
      </c>
      <c r="L1995" s="69" t="n">
        <f aca="false">(I1995+J1995)/Assumptions!$B$8</f>
        <v>0.000259660277039673</v>
      </c>
      <c r="M1995" s="70" t="n">
        <f aca="false">F1995-L1995</f>
        <v>0.00224033972296033</v>
      </c>
      <c r="N1995" s="71" t="n">
        <f aca="false">G1995*Assumptions!$B$7</f>
        <v>433651.521875</v>
      </c>
      <c r="O1995" s="71" t="n">
        <f aca="false">K1995*Assumptions!$B$7</f>
        <v>387335.933384645</v>
      </c>
      <c r="P1995" s="68" t="n">
        <f aca="false">P1994+G1995</f>
        <v>35014.271865</v>
      </c>
      <c r="Q1995" s="68" t="n">
        <f aca="false">MAX(Q1994,P1995)</f>
        <v>36030.805415</v>
      </c>
      <c r="R1995" s="68" t="n">
        <f aca="false">Q1995-P1995</f>
        <v>1016.53355</v>
      </c>
      <c r="S1995" s="68" t="n">
        <f aca="false">S1994+K1995</f>
        <v>23357.5470909536</v>
      </c>
      <c r="T1995" s="68" t="n">
        <f aca="false">MAX(T1994,S1995)</f>
        <v>24562.1959914477</v>
      </c>
      <c r="U1995" s="68" t="n">
        <f aca="false">T1995-S1995</f>
        <v>1204.64890049415</v>
      </c>
      <c r="V1995" s="70" t="n">
        <f aca="false">V1994+F1995</f>
        <v>4.06530000000001</v>
      </c>
      <c r="W1995" s="70" t="n">
        <f aca="false">MAX(W1994,V1995)</f>
        <v>4.11240000000001</v>
      </c>
      <c r="X1995" s="70" t="n">
        <f aca="false">W1995-V1995</f>
        <v>0.0470999999999977</v>
      </c>
      <c r="Y1995" s="70" t="n">
        <f aca="false">Y1994+M1995</f>
        <v>3.55131126709806</v>
      </c>
      <c r="Z1995" s="70" t="n">
        <f aca="false">MAX(Z1994,Y1995)</f>
        <v>3.60670597873568</v>
      </c>
      <c r="AA1995" s="70" t="n">
        <f aca="false">Z1995-Y1995</f>
        <v>0.0553947116376259</v>
      </c>
      <c r="AB1995" s="72" t="n">
        <f aca="false">AB1994*(1+F1995)</f>
        <v>45.8694149055304</v>
      </c>
      <c r="AC1995" s="73" t="n">
        <f aca="false">MAX(AC1994,AB1995)</f>
        <v>48.1009593788818</v>
      </c>
      <c r="AD1995" s="70" t="n">
        <f aca="false">1-AB1995/AC1995</f>
        <v>0.0463929306643135</v>
      </c>
      <c r="AE1995" s="73" t="n">
        <f aca="false">AE1994*(1+M1995)</f>
        <v>27.4585646587682</v>
      </c>
      <c r="AF1995" s="73" t="n">
        <f aca="false">MAX(AF1994,AE1995)</f>
        <v>29.0346494849744</v>
      </c>
      <c r="AG1995" s="70" t="n">
        <f aca="false">1-AE1995/AF1995</f>
        <v>0.0542828948915629</v>
      </c>
      <c r="AH1995" s="74" t="n">
        <f aca="false">IF(R1995&gt;0,AH1994+1,0)</f>
        <v>32</v>
      </c>
      <c r="AI1995" s="74" t="n">
        <f aca="false">IF(U1995&gt;0,AI1994+1,0)</f>
        <v>32</v>
      </c>
      <c r="AJ1995" s="74" t="n">
        <f aca="false">IF(G1995&gt;0,AJ1994+1,0)</f>
        <v>1</v>
      </c>
      <c r="AK1995" s="74" t="n">
        <f aca="false">IF(G1995&lt;=0,AK1994+1,0)</f>
        <v>0</v>
      </c>
      <c r="AL1995" s="74" t="n">
        <f aca="false">IF(K1995&gt;0,AL1994+1,0)</f>
        <v>1</v>
      </c>
      <c r="AM1995" s="74" t="n">
        <f aca="false">IF(K1995&lt;=0,AM1994+1,0)</f>
        <v>0</v>
      </c>
    </row>
    <row r="1996" customFormat="false" ht="15" hidden="false" customHeight="false" outlineLevel="0" collapsed="false">
      <c r="A1996" s="61" t="n">
        <v>2000</v>
      </c>
      <c r="B1996" s="62" t="n">
        <v>45348.4895833333</v>
      </c>
      <c r="C1996" s="63" t="n">
        <f aca="false">YEAR(B1996)</f>
        <v>2024</v>
      </c>
      <c r="D1996" s="32" t="s">
        <v>276</v>
      </c>
      <c r="E1996" s="64" t="n">
        <v>22109.8</v>
      </c>
      <c r="F1996" s="65" t="n">
        <v>-0.0016</v>
      </c>
      <c r="G1996" s="66" t="n">
        <v>-35.37568</v>
      </c>
      <c r="H1996" s="67" t="n">
        <f aca="false">E1996+IF(D1996="Long",1,-1)*G1996</f>
        <v>22145.17568</v>
      </c>
      <c r="I1996" s="68" t="n">
        <f aca="false">Assumptions!$B$58</f>
        <v>5.35750011455817</v>
      </c>
      <c r="J1996" s="68" t="n">
        <f aca="false">INDEX(Yearly!$D$5:$D$22,MATCH(C1996,Yearly!$A$5:$A$22,0))</f>
        <v>0.531322325410727</v>
      </c>
      <c r="K1996" s="68" t="n">
        <f aca="false">G1996-I1996-J1996</f>
        <v>-41.2645024399689</v>
      </c>
      <c r="L1996" s="69" t="n">
        <f aca="false">(I1996+J1996)/Assumptions!$B$8</f>
        <v>0.000259660277039673</v>
      </c>
      <c r="M1996" s="70" t="n">
        <f aca="false">F1996-L1996</f>
        <v>-0.00185966027703967</v>
      </c>
      <c r="N1996" s="71" t="n">
        <f aca="false">G1996*Assumptions!$B$7</f>
        <v>-278229.7232</v>
      </c>
      <c r="O1996" s="71" t="n">
        <f aca="false">K1996*Assumptions!$B$7</f>
        <v>-324545.311690355</v>
      </c>
      <c r="P1996" s="68" t="n">
        <f aca="false">P1995+G1996</f>
        <v>34978.896185</v>
      </c>
      <c r="Q1996" s="68" t="n">
        <f aca="false">MAX(Q1995,P1996)</f>
        <v>36030.805415</v>
      </c>
      <c r="R1996" s="68" t="n">
        <f aca="false">Q1996-P1996</f>
        <v>1051.90923</v>
      </c>
      <c r="S1996" s="68" t="n">
        <f aca="false">S1995+K1996</f>
        <v>23316.2825885136</v>
      </c>
      <c r="T1996" s="68" t="n">
        <f aca="false">MAX(T1995,S1996)</f>
        <v>24562.1959914477</v>
      </c>
      <c r="U1996" s="68" t="n">
        <f aca="false">T1996-S1996</f>
        <v>1245.91340293411</v>
      </c>
      <c r="V1996" s="70" t="n">
        <f aca="false">V1995+F1996</f>
        <v>4.06370000000001</v>
      </c>
      <c r="W1996" s="70" t="n">
        <f aca="false">MAX(W1995,V1996)</f>
        <v>4.11240000000001</v>
      </c>
      <c r="X1996" s="70" t="n">
        <f aca="false">W1996-V1996</f>
        <v>0.0486999999999975</v>
      </c>
      <c r="Y1996" s="70" t="n">
        <f aca="false">Y1995+M1996</f>
        <v>3.54945160682102</v>
      </c>
      <c r="Z1996" s="70" t="n">
        <f aca="false">MAX(Z1995,Y1996)</f>
        <v>3.60670597873568</v>
      </c>
      <c r="AA1996" s="70" t="n">
        <f aca="false">Z1996-Y1996</f>
        <v>0.0572543719146657</v>
      </c>
      <c r="AB1996" s="72" t="n">
        <f aca="false">AB1995*(1+F1996)</f>
        <v>45.7960238416815</v>
      </c>
      <c r="AC1996" s="73" t="n">
        <f aca="false">MAX(AC1995,AB1996)</f>
        <v>48.1009593788818</v>
      </c>
      <c r="AD1996" s="70" t="n">
        <f aca="false">1-AB1996/AC1996</f>
        <v>0.0479187019752507</v>
      </c>
      <c r="AE1996" s="73" t="n">
        <f aca="false">AE1995*(1+M1996)</f>
        <v>27.4075010568077</v>
      </c>
      <c r="AF1996" s="73" t="n">
        <f aca="false">MAX(AF1995,AE1996)</f>
        <v>29.0346494849744</v>
      </c>
      <c r="AG1996" s="70" t="n">
        <f aca="false">1-AE1996/AF1996</f>
        <v>0.05604160742525</v>
      </c>
      <c r="AH1996" s="74" t="n">
        <f aca="false">IF(R1996&gt;0,AH1995+1,0)</f>
        <v>33</v>
      </c>
      <c r="AI1996" s="74" t="n">
        <f aca="false">IF(U1996&gt;0,AI1995+1,0)</f>
        <v>33</v>
      </c>
      <c r="AJ1996" s="74" t="n">
        <f aca="false">IF(G1996&gt;0,AJ1995+1,0)</f>
        <v>0</v>
      </c>
      <c r="AK1996" s="74" t="n">
        <f aca="false">IF(G1996&lt;=0,AK1995+1,0)</f>
        <v>1</v>
      </c>
      <c r="AL1996" s="74" t="n">
        <f aca="false">IF(K1996&gt;0,AL1995+1,0)</f>
        <v>0</v>
      </c>
      <c r="AM1996" s="74" t="n">
        <f aca="false">IF(K1996&lt;=0,AM1995+1,0)</f>
        <v>1</v>
      </c>
    </row>
    <row r="1997" customFormat="false" ht="15" hidden="false" customHeight="false" outlineLevel="0" collapsed="false">
      <c r="A1997" s="61" t="n">
        <v>2001</v>
      </c>
      <c r="B1997" s="62" t="n">
        <v>45348.5618055556</v>
      </c>
      <c r="C1997" s="63" t="n">
        <f aca="false">YEAR(B1997)</f>
        <v>2024</v>
      </c>
      <c r="D1997" s="32" t="s">
        <v>277</v>
      </c>
      <c r="E1997" s="64" t="n">
        <v>22144.75</v>
      </c>
      <c r="F1997" s="65" t="n">
        <v>-0.002</v>
      </c>
      <c r="G1997" s="66" t="n">
        <v>-44.2895</v>
      </c>
      <c r="H1997" s="67" t="n">
        <f aca="false">E1997+IF(D1997="Long",1,-1)*G1997</f>
        <v>22100.4605</v>
      </c>
      <c r="I1997" s="68" t="n">
        <f aca="false">Assumptions!$B$58</f>
        <v>5.35750011455817</v>
      </c>
      <c r="J1997" s="68" t="n">
        <f aca="false">INDEX(Yearly!$D$5:$D$22,MATCH(C1997,Yearly!$A$5:$A$22,0))</f>
        <v>0.531322325410727</v>
      </c>
      <c r="K1997" s="68" t="n">
        <f aca="false">G1997-I1997-J1997</f>
        <v>-50.1783224399689</v>
      </c>
      <c r="L1997" s="69" t="n">
        <f aca="false">(I1997+J1997)/Assumptions!$B$8</f>
        <v>0.000259660277039673</v>
      </c>
      <c r="M1997" s="70" t="n">
        <f aca="false">F1997-L1997</f>
        <v>-0.00225966027703967</v>
      </c>
      <c r="N1997" s="71" t="n">
        <f aca="false">G1997*Assumptions!$B$7</f>
        <v>-348336.9175</v>
      </c>
      <c r="O1997" s="71" t="n">
        <f aca="false">K1997*Assumptions!$B$7</f>
        <v>-394652.505990355</v>
      </c>
      <c r="P1997" s="68" t="n">
        <f aca="false">P1996+G1997</f>
        <v>34934.606685</v>
      </c>
      <c r="Q1997" s="68" t="n">
        <f aca="false">MAX(Q1996,P1997)</f>
        <v>36030.805415</v>
      </c>
      <c r="R1997" s="68" t="n">
        <f aca="false">Q1997-P1997</f>
        <v>1096.19873</v>
      </c>
      <c r="S1997" s="68" t="n">
        <f aca="false">S1996+K1997</f>
        <v>23266.1042660736</v>
      </c>
      <c r="T1997" s="68" t="n">
        <f aca="false">MAX(T1996,S1997)</f>
        <v>24562.1959914477</v>
      </c>
      <c r="U1997" s="68" t="n">
        <f aca="false">T1997-S1997</f>
        <v>1296.09172537408</v>
      </c>
      <c r="V1997" s="70" t="n">
        <f aca="false">V1996+F1997</f>
        <v>4.06170000000001</v>
      </c>
      <c r="W1997" s="70" t="n">
        <f aca="false">MAX(W1996,V1997)</f>
        <v>4.11240000000001</v>
      </c>
      <c r="X1997" s="70" t="n">
        <f aca="false">W1997-V1997</f>
        <v>0.0506999999999973</v>
      </c>
      <c r="Y1997" s="70" t="n">
        <f aca="false">Y1996+M1997</f>
        <v>3.54719194654398</v>
      </c>
      <c r="Z1997" s="70" t="n">
        <f aca="false">MAX(Z1996,Y1997)</f>
        <v>3.60670597873568</v>
      </c>
      <c r="AA1997" s="70" t="n">
        <f aca="false">Z1997-Y1997</f>
        <v>0.0595140321917054</v>
      </c>
      <c r="AB1997" s="72" t="n">
        <f aca="false">AB1996*(1+F1997)</f>
        <v>45.7044317939982</v>
      </c>
      <c r="AC1997" s="73" t="n">
        <f aca="false">MAX(AC1996,AB1997)</f>
        <v>48.1009593788818</v>
      </c>
      <c r="AD1997" s="70" t="n">
        <f aca="false">1-AB1997/AC1997</f>
        <v>0.0498228645713003</v>
      </c>
      <c r="AE1997" s="73" t="n">
        <f aca="false">AE1996*(1+M1997)</f>
        <v>27.3455694153767</v>
      </c>
      <c r="AF1997" s="73" t="n">
        <f aca="false">MAX(AF1996,AE1997)</f>
        <v>29.0346494849744</v>
      </c>
      <c r="AG1997" s="70" t="n">
        <f aca="false">1-AE1997/AF1997</f>
        <v>0.0581746327081294</v>
      </c>
      <c r="AH1997" s="74" t="n">
        <f aca="false">IF(R1997&gt;0,AH1996+1,0)</f>
        <v>34</v>
      </c>
      <c r="AI1997" s="74" t="n">
        <f aca="false">IF(U1997&gt;0,AI1996+1,0)</f>
        <v>34</v>
      </c>
      <c r="AJ1997" s="74" t="n">
        <f aca="false">IF(G1997&gt;0,AJ1996+1,0)</f>
        <v>0</v>
      </c>
      <c r="AK1997" s="74" t="n">
        <f aca="false">IF(G1997&lt;=0,AK1996+1,0)</f>
        <v>2</v>
      </c>
      <c r="AL1997" s="74" t="n">
        <f aca="false">IF(K1997&gt;0,AL1996+1,0)</f>
        <v>0</v>
      </c>
      <c r="AM1997" s="74" t="n">
        <f aca="false">IF(K1997&lt;=0,AM1996+1,0)</f>
        <v>2</v>
      </c>
    </row>
    <row r="1998" customFormat="false" ht="15" hidden="false" customHeight="false" outlineLevel="0" collapsed="false">
      <c r="A1998" s="61" t="n">
        <v>2002</v>
      </c>
      <c r="B1998" s="62" t="n">
        <v>45349.3854166667</v>
      </c>
      <c r="C1998" s="63" t="n">
        <f aca="false">YEAR(B1998)</f>
        <v>2024</v>
      </c>
      <c r="D1998" s="32" t="s">
        <v>276</v>
      </c>
      <c r="E1998" s="64" t="n">
        <v>22099.8</v>
      </c>
      <c r="F1998" s="65" t="n">
        <v>-0.0024</v>
      </c>
      <c r="G1998" s="66" t="n">
        <v>-53.03952</v>
      </c>
      <c r="H1998" s="67" t="n">
        <f aca="false">E1998+IF(D1998="Long",1,-1)*G1998</f>
        <v>22152.83952</v>
      </c>
      <c r="I1998" s="68" t="n">
        <f aca="false">Assumptions!$B$58</f>
        <v>5.35750011455817</v>
      </c>
      <c r="J1998" s="68" t="n">
        <f aca="false">INDEX(Yearly!$D$5:$D$22,MATCH(C1998,Yearly!$A$5:$A$22,0))</f>
        <v>0.531322325410727</v>
      </c>
      <c r="K1998" s="68" t="n">
        <f aca="false">G1998-I1998-J1998</f>
        <v>-58.9283424399689</v>
      </c>
      <c r="L1998" s="69" t="n">
        <f aca="false">(I1998+J1998)/Assumptions!$B$8</f>
        <v>0.000259660277039673</v>
      </c>
      <c r="M1998" s="70" t="n">
        <f aca="false">F1998-L1998</f>
        <v>-0.00265966027703967</v>
      </c>
      <c r="N1998" s="71" t="n">
        <f aca="false">G1998*Assumptions!$B$7</f>
        <v>-417155.8248</v>
      </c>
      <c r="O1998" s="71" t="n">
        <f aca="false">K1998*Assumptions!$B$7</f>
        <v>-463471.413290355</v>
      </c>
      <c r="P1998" s="68" t="n">
        <f aca="false">P1997+G1998</f>
        <v>34881.567165</v>
      </c>
      <c r="Q1998" s="68" t="n">
        <f aca="false">MAX(Q1997,P1998)</f>
        <v>36030.805415</v>
      </c>
      <c r="R1998" s="68" t="n">
        <f aca="false">Q1998-P1998</f>
        <v>1149.23824999999</v>
      </c>
      <c r="S1998" s="68" t="n">
        <f aca="false">S1997+K1998</f>
        <v>23207.1759236337</v>
      </c>
      <c r="T1998" s="68" t="n">
        <f aca="false">MAX(T1997,S1998)</f>
        <v>24562.1959914477</v>
      </c>
      <c r="U1998" s="68" t="n">
        <f aca="false">T1998-S1998</f>
        <v>1355.02006781405</v>
      </c>
      <c r="V1998" s="70" t="n">
        <f aca="false">V1997+F1998</f>
        <v>4.05930000000001</v>
      </c>
      <c r="W1998" s="70" t="n">
        <f aca="false">MAX(W1997,V1998)</f>
        <v>4.11240000000001</v>
      </c>
      <c r="X1998" s="70" t="n">
        <f aca="false">W1998-V1998</f>
        <v>0.053099999999997</v>
      </c>
      <c r="Y1998" s="70" t="n">
        <f aca="false">Y1997+M1998</f>
        <v>3.54453228626694</v>
      </c>
      <c r="Z1998" s="70" t="n">
        <f aca="false">MAX(Z1997,Y1998)</f>
        <v>3.60670597873568</v>
      </c>
      <c r="AA1998" s="70" t="n">
        <f aca="false">Z1998-Y1998</f>
        <v>0.062173692468745</v>
      </c>
      <c r="AB1998" s="72" t="n">
        <f aca="false">AB1997*(1+F1998)</f>
        <v>45.5947411576926</v>
      </c>
      <c r="AC1998" s="73" t="n">
        <f aca="false">MAX(AC1997,AB1998)</f>
        <v>48.1009593788818</v>
      </c>
      <c r="AD1998" s="70" t="n">
        <f aca="false">1-AB1998/AC1998</f>
        <v>0.0521032896963291</v>
      </c>
      <c r="AE1998" s="73" t="n">
        <f aca="false">AE1997*(1+M1998)</f>
        <v>27.2728394906496</v>
      </c>
      <c r="AF1998" s="73" t="n">
        <f aca="false">MAX(AF1997,AE1998)</f>
        <v>29.0346494849744</v>
      </c>
      <c r="AG1998" s="70" t="n">
        <f aca="false">1-AE1998/AF1998</f>
        <v>0.060679568225424</v>
      </c>
      <c r="AH1998" s="74" t="n">
        <f aca="false">IF(R1998&gt;0,AH1997+1,0)</f>
        <v>35</v>
      </c>
      <c r="AI1998" s="74" t="n">
        <f aca="false">IF(U1998&gt;0,AI1997+1,0)</f>
        <v>35</v>
      </c>
      <c r="AJ1998" s="74" t="n">
        <f aca="false">IF(G1998&gt;0,AJ1997+1,0)</f>
        <v>0</v>
      </c>
      <c r="AK1998" s="74" t="n">
        <f aca="false">IF(G1998&lt;=0,AK1997+1,0)</f>
        <v>3</v>
      </c>
      <c r="AL1998" s="74" t="n">
        <f aca="false">IF(K1998&gt;0,AL1997+1,0)</f>
        <v>0</v>
      </c>
      <c r="AM1998" s="74" t="n">
        <f aca="false">IF(K1998&lt;=0,AM1997+1,0)</f>
        <v>3</v>
      </c>
    </row>
    <row r="1999" customFormat="false" ht="15" hidden="false" customHeight="false" outlineLevel="0" collapsed="false">
      <c r="A1999" s="61" t="n">
        <v>2003</v>
      </c>
      <c r="B1999" s="62" t="n">
        <v>45349.4597222222</v>
      </c>
      <c r="C1999" s="63" t="n">
        <f aca="false">YEAR(B1999)</f>
        <v>2024</v>
      </c>
      <c r="D1999" s="32" t="s">
        <v>277</v>
      </c>
      <c r="E1999" s="64" t="n">
        <v>22152.6</v>
      </c>
      <c r="F1999" s="65" t="n">
        <v>-0.0041</v>
      </c>
      <c r="G1999" s="66" t="n">
        <v>-90.82566</v>
      </c>
      <c r="H1999" s="67" t="n">
        <f aca="false">E1999+IF(D1999="Long",1,-1)*G1999</f>
        <v>22061.77434</v>
      </c>
      <c r="I1999" s="68" t="n">
        <f aca="false">Assumptions!$B$58</f>
        <v>5.35750011455817</v>
      </c>
      <c r="J1999" s="68" t="n">
        <f aca="false">INDEX(Yearly!$D$5:$D$22,MATCH(C1999,Yearly!$A$5:$A$22,0))</f>
        <v>0.531322325410727</v>
      </c>
      <c r="K1999" s="68" t="n">
        <f aca="false">G1999-I1999-J1999</f>
        <v>-96.7144824399689</v>
      </c>
      <c r="L1999" s="69" t="n">
        <f aca="false">(I1999+J1999)/Assumptions!$B$8</f>
        <v>0.000259660277039673</v>
      </c>
      <c r="M1999" s="70" t="n">
        <f aca="false">F1999-L1999</f>
        <v>-0.00435966027703967</v>
      </c>
      <c r="N1999" s="71" t="n">
        <f aca="false">G1999*Assumptions!$B$7</f>
        <v>-714343.8159</v>
      </c>
      <c r="O1999" s="71" t="n">
        <f aca="false">K1999*Assumptions!$B$7</f>
        <v>-760659.404390355</v>
      </c>
      <c r="P1999" s="68" t="n">
        <f aca="false">P1998+G1999</f>
        <v>34790.741505</v>
      </c>
      <c r="Q1999" s="68" t="n">
        <f aca="false">MAX(Q1998,P1999)</f>
        <v>36030.805415</v>
      </c>
      <c r="R1999" s="68" t="n">
        <f aca="false">Q1999-P1999</f>
        <v>1240.06391</v>
      </c>
      <c r="S1999" s="68" t="n">
        <f aca="false">S1998+K1999</f>
        <v>23110.4614411937</v>
      </c>
      <c r="T1999" s="68" t="n">
        <f aca="false">MAX(T1998,S1999)</f>
        <v>24562.1959914477</v>
      </c>
      <c r="U1999" s="68" t="n">
        <f aca="false">T1999-S1999</f>
        <v>1451.73455025402</v>
      </c>
      <c r="V1999" s="70" t="n">
        <f aca="false">V1998+F1999</f>
        <v>4.05520000000001</v>
      </c>
      <c r="W1999" s="70" t="n">
        <f aca="false">MAX(W1998,V1999)</f>
        <v>4.11240000000001</v>
      </c>
      <c r="X1999" s="70" t="n">
        <f aca="false">W1999-V1999</f>
        <v>0.0571999999999973</v>
      </c>
      <c r="Y1999" s="70" t="n">
        <f aca="false">Y1998+M1999</f>
        <v>3.5401726259899</v>
      </c>
      <c r="Z1999" s="70" t="n">
        <f aca="false">MAX(Z1998,Y1999)</f>
        <v>3.60670597873568</v>
      </c>
      <c r="AA1999" s="70" t="n">
        <f aca="false">Z1999-Y1999</f>
        <v>0.0665333527457848</v>
      </c>
      <c r="AB1999" s="72" t="n">
        <f aca="false">AB1998*(1+F1999)</f>
        <v>45.4078027189461</v>
      </c>
      <c r="AC1999" s="73" t="n">
        <f aca="false">MAX(AC1998,AB1999)</f>
        <v>48.1009593788818</v>
      </c>
      <c r="AD1999" s="70" t="n">
        <f aca="false">1-AB1999/AC1999</f>
        <v>0.055989666208574</v>
      </c>
      <c r="AE1999" s="73" t="n">
        <f aca="false">AE1998*(1+M1999)</f>
        <v>27.1539391756802</v>
      </c>
      <c r="AF1999" s="73" t="n">
        <f aca="false">MAX(AF1998,AE1999)</f>
        <v>29.0346494849744</v>
      </c>
      <c r="AG1999" s="70" t="n">
        <f aca="false">1-AE1999/AF1999</f>
        <v>0.0647746861992434</v>
      </c>
      <c r="AH1999" s="74" t="n">
        <f aca="false">IF(R1999&gt;0,AH1998+1,0)</f>
        <v>36</v>
      </c>
      <c r="AI1999" s="74" t="n">
        <f aca="false">IF(U1999&gt;0,AI1998+1,0)</f>
        <v>36</v>
      </c>
      <c r="AJ1999" s="74" t="n">
        <f aca="false">IF(G1999&gt;0,AJ1998+1,0)</f>
        <v>0</v>
      </c>
      <c r="AK1999" s="74" t="n">
        <f aca="false">IF(G1999&lt;=0,AK1998+1,0)</f>
        <v>4</v>
      </c>
      <c r="AL1999" s="74" t="n">
        <f aca="false">IF(K1999&gt;0,AL1998+1,0)</f>
        <v>0</v>
      </c>
      <c r="AM1999" s="74" t="n">
        <f aca="false">IF(K1999&lt;=0,AM1998+1,0)</f>
        <v>4</v>
      </c>
    </row>
    <row r="2000" customFormat="false" ht="15" hidden="false" customHeight="false" outlineLevel="0" collapsed="false">
      <c r="A2000" s="61" t="n">
        <v>2004</v>
      </c>
      <c r="B2000" s="62" t="n">
        <v>45350.46875</v>
      </c>
      <c r="C2000" s="63" t="n">
        <f aca="false">YEAR(B2000)</f>
        <v>2024</v>
      </c>
      <c r="D2000" s="32" t="s">
        <v>276</v>
      </c>
      <c r="E2000" s="64" t="n">
        <v>22062.7</v>
      </c>
      <c r="F2000" s="65" t="n">
        <v>-0.0045</v>
      </c>
      <c r="G2000" s="66" t="n">
        <v>-99.28215</v>
      </c>
      <c r="H2000" s="67" t="n">
        <f aca="false">E2000+IF(D2000="Long",1,-1)*G2000</f>
        <v>22161.98215</v>
      </c>
      <c r="I2000" s="68" t="n">
        <f aca="false">Assumptions!$B$58</f>
        <v>5.35750011455817</v>
      </c>
      <c r="J2000" s="68" t="n">
        <f aca="false">INDEX(Yearly!$D$5:$D$22,MATCH(C2000,Yearly!$A$5:$A$22,0))</f>
        <v>0.531322325410727</v>
      </c>
      <c r="K2000" s="68" t="n">
        <f aca="false">G2000-I2000-J2000</f>
        <v>-105.170972439969</v>
      </c>
      <c r="L2000" s="69" t="n">
        <f aca="false">(I2000+J2000)/Assumptions!$B$8</f>
        <v>0.000259660277039673</v>
      </c>
      <c r="M2000" s="70" t="n">
        <f aca="false">F2000-L2000</f>
        <v>-0.00475966027703968</v>
      </c>
      <c r="N2000" s="71" t="n">
        <f aca="false">G2000*Assumptions!$B$7</f>
        <v>-780854.10975</v>
      </c>
      <c r="O2000" s="71" t="n">
        <f aca="false">K2000*Assumptions!$B$7</f>
        <v>-827169.698240355</v>
      </c>
      <c r="P2000" s="68" t="n">
        <f aca="false">P1999+G2000</f>
        <v>34691.459355</v>
      </c>
      <c r="Q2000" s="68" t="n">
        <f aca="false">MAX(Q1999,P2000)</f>
        <v>36030.805415</v>
      </c>
      <c r="R2000" s="68" t="n">
        <f aca="false">Q2000-P2000</f>
        <v>1339.34606</v>
      </c>
      <c r="S2000" s="68" t="n">
        <f aca="false">S1999+K2000</f>
        <v>23005.2904687537</v>
      </c>
      <c r="T2000" s="68" t="n">
        <f aca="false">MAX(T1999,S2000)</f>
        <v>24562.1959914477</v>
      </c>
      <c r="U2000" s="68" t="n">
        <f aca="false">T2000-S2000</f>
        <v>1556.90552269399</v>
      </c>
      <c r="V2000" s="70" t="n">
        <f aca="false">V1999+F2000</f>
        <v>4.05070000000001</v>
      </c>
      <c r="W2000" s="70" t="n">
        <f aca="false">MAX(W1999,V2000)</f>
        <v>4.11240000000001</v>
      </c>
      <c r="X2000" s="70" t="n">
        <f aca="false">W2000-V2000</f>
        <v>0.0616999999999974</v>
      </c>
      <c r="Y2000" s="70" t="n">
        <f aca="false">Y1999+M2000</f>
        <v>3.53541296571286</v>
      </c>
      <c r="Z2000" s="70" t="n">
        <f aca="false">MAX(Z1999,Y2000)</f>
        <v>3.60670597873568</v>
      </c>
      <c r="AA2000" s="70" t="n">
        <f aca="false">Z2000-Y2000</f>
        <v>0.0712930130228244</v>
      </c>
      <c r="AB2000" s="72" t="n">
        <f aca="false">AB1999*(1+F2000)</f>
        <v>45.2034676067108</v>
      </c>
      <c r="AC2000" s="73" t="n">
        <f aca="false">MAX(AC1999,AB2000)</f>
        <v>48.1009593788818</v>
      </c>
      <c r="AD2000" s="70" t="n">
        <f aca="false">1-AB2000/AC2000</f>
        <v>0.0602377127106355</v>
      </c>
      <c r="AE2000" s="73" t="n">
        <f aca="false">AE1999*(1+M2000)</f>
        <v>27.0246956500205</v>
      </c>
      <c r="AF2000" s="73" t="n">
        <f aca="false">MAX(AF1999,AE2000)</f>
        <v>29.0346494849744</v>
      </c>
      <c r="AG2000" s="70" t="n">
        <f aca="false">1-AE2000/AF2000</f>
        <v>0.0692260409754228</v>
      </c>
      <c r="AH2000" s="74" t="n">
        <f aca="false">IF(R2000&gt;0,AH1999+1,0)</f>
        <v>37</v>
      </c>
      <c r="AI2000" s="74" t="n">
        <f aca="false">IF(U2000&gt;0,AI1999+1,0)</f>
        <v>37</v>
      </c>
      <c r="AJ2000" s="74" t="n">
        <f aca="false">IF(G2000&gt;0,AJ1999+1,0)</f>
        <v>0</v>
      </c>
      <c r="AK2000" s="74" t="n">
        <f aca="false">IF(G2000&lt;=0,AK1999+1,0)</f>
        <v>5</v>
      </c>
      <c r="AL2000" s="74" t="n">
        <f aca="false">IF(K2000&gt;0,AL1999+1,0)</f>
        <v>0</v>
      </c>
      <c r="AM2000" s="74" t="n">
        <f aca="false">IF(K2000&lt;=0,AM1999+1,0)</f>
        <v>5</v>
      </c>
    </row>
    <row r="2001" customFormat="false" ht="15" hidden="false" customHeight="false" outlineLevel="0" collapsed="false">
      <c r="A2001" s="61" t="n">
        <v>2005</v>
      </c>
      <c r="B2001" s="62" t="n">
        <v>45352.40625</v>
      </c>
      <c r="C2001" s="63" t="n">
        <f aca="false">YEAR(B2001)</f>
        <v>2024</v>
      </c>
      <c r="D2001" s="32" t="s">
        <v>277</v>
      </c>
      <c r="E2001" s="64" t="n">
        <v>22162.45</v>
      </c>
      <c r="F2001" s="65" t="n">
        <v>0.0051</v>
      </c>
      <c r="G2001" s="66" t="n">
        <v>113.028495</v>
      </c>
      <c r="H2001" s="67" t="n">
        <f aca="false">E2001+IF(D2001="Long",1,-1)*G2001</f>
        <v>22275.478495</v>
      </c>
      <c r="I2001" s="68" t="n">
        <f aca="false">Assumptions!$B$58</f>
        <v>5.35750011455817</v>
      </c>
      <c r="J2001" s="68" t="n">
        <f aca="false">INDEX(Yearly!$D$5:$D$22,MATCH(C2001,Yearly!$A$5:$A$22,0))</f>
        <v>0.531322325410727</v>
      </c>
      <c r="K2001" s="68" t="n">
        <f aca="false">G2001-I2001-J2001</f>
        <v>107.139672560031</v>
      </c>
      <c r="L2001" s="69" t="n">
        <f aca="false">(I2001+J2001)/Assumptions!$B$8</f>
        <v>0.000259660277039673</v>
      </c>
      <c r="M2001" s="70" t="n">
        <f aca="false">F2001-L2001</f>
        <v>0.00484033972296033</v>
      </c>
      <c r="N2001" s="71" t="n">
        <f aca="false">G2001*Assumptions!$B$7</f>
        <v>888969.113175</v>
      </c>
      <c r="O2001" s="71" t="n">
        <f aca="false">K2001*Assumptions!$B$7</f>
        <v>842653.524684645</v>
      </c>
      <c r="P2001" s="68" t="n">
        <f aca="false">P2000+G2001</f>
        <v>34804.48785</v>
      </c>
      <c r="Q2001" s="68" t="n">
        <f aca="false">MAX(Q2000,P2001)</f>
        <v>36030.805415</v>
      </c>
      <c r="R2001" s="68" t="n">
        <f aca="false">Q2001-P2001</f>
        <v>1226.317565</v>
      </c>
      <c r="S2001" s="68" t="n">
        <f aca="false">S2000+K2001</f>
        <v>23112.4301413138</v>
      </c>
      <c r="T2001" s="68" t="n">
        <f aca="false">MAX(T2000,S2001)</f>
        <v>24562.1959914477</v>
      </c>
      <c r="U2001" s="68" t="n">
        <f aca="false">T2001-S2001</f>
        <v>1449.76585013396</v>
      </c>
      <c r="V2001" s="70" t="n">
        <f aca="false">V2000+F2001</f>
        <v>4.05580000000001</v>
      </c>
      <c r="W2001" s="70" t="n">
        <f aca="false">MAX(W2000,V2001)</f>
        <v>4.11240000000001</v>
      </c>
      <c r="X2001" s="70" t="n">
        <f aca="false">W2001-V2001</f>
        <v>0.0565999999999978</v>
      </c>
      <c r="Y2001" s="70" t="n">
        <f aca="false">Y2000+M2001</f>
        <v>3.54025330543582</v>
      </c>
      <c r="Z2001" s="70" t="n">
        <f aca="false">MAX(Z2000,Y2001)</f>
        <v>3.60670597873568</v>
      </c>
      <c r="AA2001" s="70" t="n">
        <f aca="false">Z2001-Y2001</f>
        <v>0.0664526732998643</v>
      </c>
      <c r="AB2001" s="72" t="n">
        <f aca="false">AB2000*(1+F2001)</f>
        <v>45.434005291505</v>
      </c>
      <c r="AC2001" s="73" t="n">
        <f aca="false">MAX(AC2000,AB2001)</f>
        <v>48.1009593788818</v>
      </c>
      <c r="AD2001" s="70" t="n">
        <f aca="false">1-AB2001/AC2001</f>
        <v>0.0554449250454596</v>
      </c>
      <c r="AE2001" s="73" t="n">
        <f aca="false">AE2000*(1+M2001)</f>
        <v>27.1555043578762</v>
      </c>
      <c r="AF2001" s="73" t="n">
        <f aca="false">MAX(AF2000,AE2001)</f>
        <v>29.0346494849744</v>
      </c>
      <c r="AG2001" s="70" t="n">
        <f aca="false">1-AE2001/AF2001</f>
        <v>0.064720778808459</v>
      </c>
      <c r="AH2001" s="74" t="n">
        <f aca="false">IF(R2001&gt;0,AH2000+1,0)</f>
        <v>38</v>
      </c>
      <c r="AI2001" s="74" t="n">
        <f aca="false">IF(U2001&gt;0,AI2000+1,0)</f>
        <v>38</v>
      </c>
      <c r="AJ2001" s="74" t="n">
        <f aca="false">IF(G2001&gt;0,AJ2000+1,0)</f>
        <v>1</v>
      </c>
      <c r="AK2001" s="74" t="n">
        <f aca="false">IF(G2001&lt;=0,AK2000+1,0)</f>
        <v>0</v>
      </c>
      <c r="AL2001" s="74" t="n">
        <f aca="false">IF(K2001&gt;0,AL2000+1,0)</f>
        <v>1</v>
      </c>
      <c r="AM2001" s="74" t="n">
        <f aca="false">IF(K2001&lt;=0,AM2000+1,0)</f>
        <v>0</v>
      </c>
    </row>
    <row r="2002" customFormat="false" ht="15" hidden="false" customHeight="false" outlineLevel="0" collapsed="false">
      <c r="A2002" s="61" t="n">
        <v>2006</v>
      </c>
      <c r="B2002" s="62" t="n">
        <v>45357.46875</v>
      </c>
      <c r="C2002" s="63" t="n">
        <f aca="false">YEAR(B2002)</f>
        <v>2024</v>
      </c>
      <c r="D2002" s="32" t="s">
        <v>276</v>
      </c>
      <c r="E2002" s="64" t="n">
        <v>22274.75</v>
      </c>
      <c r="F2002" s="65" t="n">
        <v>-0.0009</v>
      </c>
      <c r="G2002" s="66" t="n">
        <v>-20.047275</v>
      </c>
      <c r="H2002" s="67" t="n">
        <f aca="false">E2002+IF(D2002="Long",1,-1)*G2002</f>
        <v>22294.797275</v>
      </c>
      <c r="I2002" s="68" t="n">
        <f aca="false">Assumptions!$B$58</f>
        <v>5.35750011455817</v>
      </c>
      <c r="J2002" s="68" t="n">
        <f aca="false">INDEX(Yearly!$D$5:$D$22,MATCH(C2002,Yearly!$A$5:$A$22,0))</f>
        <v>0.531322325410727</v>
      </c>
      <c r="K2002" s="68" t="n">
        <f aca="false">G2002-I2002-J2002</f>
        <v>-25.9360974399689</v>
      </c>
      <c r="L2002" s="69" t="n">
        <f aca="false">(I2002+J2002)/Assumptions!$B$8</f>
        <v>0.000259660277039673</v>
      </c>
      <c r="M2002" s="70" t="n">
        <f aca="false">F2002-L2002</f>
        <v>-0.00115966027703967</v>
      </c>
      <c r="N2002" s="71" t="n">
        <f aca="false">G2002*Assumptions!$B$7</f>
        <v>-157671.817875</v>
      </c>
      <c r="O2002" s="71" t="n">
        <f aca="false">K2002*Assumptions!$B$7</f>
        <v>-203987.406365355</v>
      </c>
      <c r="P2002" s="68" t="n">
        <f aca="false">P2001+G2002</f>
        <v>34784.440575</v>
      </c>
      <c r="Q2002" s="68" t="n">
        <f aca="false">MAX(Q2001,P2002)</f>
        <v>36030.805415</v>
      </c>
      <c r="R2002" s="68" t="n">
        <f aca="false">Q2002-P2002</f>
        <v>1246.36483999999</v>
      </c>
      <c r="S2002" s="68" t="n">
        <f aca="false">S2001+K2002</f>
        <v>23086.4940438738</v>
      </c>
      <c r="T2002" s="68" t="n">
        <f aca="false">MAX(T2001,S2002)</f>
        <v>24562.1959914477</v>
      </c>
      <c r="U2002" s="68" t="n">
        <f aca="false">T2002-S2002</f>
        <v>1475.70194757393</v>
      </c>
      <c r="V2002" s="70" t="n">
        <f aca="false">V2001+F2002</f>
        <v>4.05490000000001</v>
      </c>
      <c r="W2002" s="70" t="n">
        <f aca="false">MAX(W2001,V2002)</f>
        <v>4.11240000000001</v>
      </c>
      <c r="X2002" s="70" t="n">
        <f aca="false">W2002-V2002</f>
        <v>0.0574999999999974</v>
      </c>
      <c r="Y2002" s="70" t="n">
        <f aca="false">Y2001+M2002</f>
        <v>3.53909364515878</v>
      </c>
      <c r="Z2002" s="70" t="n">
        <f aca="false">MAX(Z2001,Y2002)</f>
        <v>3.60670597873568</v>
      </c>
      <c r="AA2002" s="70" t="n">
        <f aca="false">Z2002-Y2002</f>
        <v>0.0676123335769039</v>
      </c>
      <c r="AB2002" s="72" t="n">
        <f aca="false">AB2001*(1+F2002)</f>
        <v>45.3931146867427</v>
      </c>
      <c r="AC2002" s="73" t="n">
        <f aca="false">MAX(AC2001,AB2002)</f>
        <v>48.1009593788818</v>
      </c>
      <c r="AD2002" s="70" t="n">
        <f aca="false">1-AB2002/AC2002</f>
        <v>0.0562950246129187</v>
      </c>
      <c r="AE2002" s="73" t="n">
        <f aca="false">AE2001*(1+M2002)</f>
        <v>27.1240131981694</v>
      </c>
      <c r="AF2002" s="73" t="n">
        <f aca="false">MAX(AF2001,AE2002)</f>
        <v>29.0346494849744</v>
      </c>
      <c r="AG2002" s="70" t="n">
        <f aca="false">1-AE2002/AF2002</f>
        <v>0.0658053849692154</v>
      </c>
      <c r="AH2002" s="74" t="n">
        <f aca="false">IF(R2002&gt;0,AH2001+1,0)</f>
        <v>39</v>
      </c>
      <c r="AI2002" s="74" t="n">
        <f aca="false">IF(U2002&gt;0,AI2001+1,0)</f>
        <v>39</v>
      </c>
      <c r="AJ2002" s="74" t="n">
        <f aca="false">IF(G2002&gt;0,AJ2001+1,0)</f>
        <v>0</v>
      </c>
      <c r="AK2002" s="74" t="n">
        <f aca="false">IF(G2002&lt;=0,AK2001+1,0)</f>
        <v>1</v>
      </c>
      <c r="AL2002" s="74" t="n">
        <f aca="false">IF(K2002&gt;0,AL2001+1,0)</f>
        <v>0</v>
      </c>
      <c r="AM2002" s="74" t="n">
        <f aca="false">IF(K2002&lt;=0,AM2001+1,0)</f>
        <v>1</v>
      </c>
    </row>
    <row r="2003" customFormat="false" ht="15" hidden="false" customHeight="false" outlineLevel="0" collapsed="false">
      <c r="A2003" s="61" t="n">
        <v>2007</v>
      </c>
      <c r="B2003" s="62" t="n">
        <v>45357.5680555556</v>
      </c>
      <c r="C2003" s="63" t="n">
        <f aca="false">YEAR(B2003)</f>
        <v>2024</v>
      </c>
      <c r="D2003" s="32" t="s">
        <v>277</v>
      </c>
      <c r="E2003" s="64" t="n">
        <v>22294.4</v>
      </c>
      <c r="F2003" s="65" t="n">
        <v>0.0042</v>
      </c>
      <c r="G2003" s="66" t="n">
        <v>93.63648</v>
      </c>
      <c r="H2003" s="67" t="n">
        <f aca="false">E2003+IF(D2003="Long",1,-1)*G2003</f>
        <v>22388.03648</v>
      </c>
      <c r="I2003" s="68" t="n">
        <f aca="false">Assumptions!$B$58</f>
        <v>5.35750011455817</v>
      </c>
      <c r="J2003" s="68" t="n">
        <f aca="false">INDEX(Yearly!$D$5:$D$22,MATCH(C2003,Yearly!$A$5:$A$22,0))</f>
        <v>0.531322325410727</v>
      </c>
      <c r="K2003" s="68" t="n">
        <f aca="false">G2003-I2003-J2003</f>
        <v>87.7476575600311</v>
      </c>
      <c r="L2003" s="69" t="n">
        <f aca="false">(I2003+J2003)/Assumptions!$B$8</f>
        <v>0.000259660277039673</v>
      </c>
      <c r="M2003" s="70" t="n">
        <f aca="false">F2003-L2003</f>
        <v>0.00394033972296033</v>
      </c>
      <c r="N2003" s="71" t="n">
        <f aca="false">G2003*Assumptions!$B$7</f>
        <v>736450.9152</v>
      </c>
      <c r="O2003" s="71" t="n">
        <f aca="false">K2003*Assumptions!$B$7</f>
        <v>690135.326709645</v>
      </c>
      <c r="P2003" s="68" t="n">
        <f aca="false">P2002+G2003</f>
        <v>34878.077055</v>
      </c>
      <c r="Q2003" s="68" t="n">
        <f aca="false">MAX(Q2002,P2003)</f>
        <v>36030.805415</v>
      </c>
      <c r="R2003" s="68" t="n">
        <f aca="false">Q2003-P2003</f>
        <v>1152.72835999999</v>
      </c>
      <c r="S2003" s="68" t="n">
        <f aca="false">S2002+K2003</f>
        <v>23174.2417014338</v>
      </c>
      <c r="T2003" s="68" t="n">
        <f aca="false">MAX(T2002,S2003)</f>
        <v>24562.1959914477</v>
      </c>
      <c r="U2003" s="68" t="n">
        <f aca="false">T2003-S2003</f>
        <v>1387.9542900139</v>
      </c>
      <c r="V2003" s="70" t="n">
        <f aca="false">V2002+F2003</f>
        <v>4.05910000000001</v>
      </c>
      <c r="W2003" s="70" t="n">
        <f aca="false">MAX(W2002,V2003)</f>
        <v>4.11240000000001</v>
      </c>
      <c r="X2003" s="70" t="n">
        <f aca="false">W2003-V2003</f>
        <v>0.0532999999999975</v>
      </c>
      <c r="Y2003" s="70" t="n">
        <f aca="false">Y2002+M2003</f>
        <v>3.54303398488174</v>
      </c>
      <c r="Z2003" s="70" t="n">
        <f aca="false">MAX(Z2002,Y2003)</f>
        <v>3.60670597873568</v>
      </c>
      <c r="AA2003" s="70" t="n">
        <f aca="false">Z2003-Y2003</f>
        <v>0.0636719938539434</v>
      </c>
      <c r="AB2003" s="72" t="n">
        <f aca="false">AB2002*(1+F2003)</f>
        <v>45.583765768427</v>
      </c>
      <c r="AC2003" s="73" t="n">
        <f aca="false">MAX(AC2002,AB2003)</f>
        <v>48.1009593788818</v>
      </c>
      <c r="AD2003" s="70" t="n">
        <f aca="false">1-AB2003/AC2003</f>
        <v>0.0523314637162931</v>
      </c>
      <c r="AE2003" s="73" t="n">
        <f aca="false">AE2002*(1+M2003)</f>
        <v>27.2308910248203</v>
      </c>
      <c r="AF2003" s="73" t="n">
        <f aca="false">MAX(AF2002,AE2003)</f>
        <v>29.0346494849744</v>
      </c>
      <c r="AG2003" s="70" t="n">
        <f aca="false">1-AE2003/AF2003</f>
        <v>0.0621243408186341</v>
      </c>
      <c r="AH2003" s="74" t="n">
        <f aca="false">IF(R2003&gt;0,AH2002+1,0)</f>
        <v>40</v>
      </c>
      <c r="AI2003" s="74" t="n">
        <f aca="false">IF(U2003&gt;0,AI2002+1,0)</f>
        <v>40</v>
      </c>
      <c r="AJ2003" s="74" t="n">
        <f aca="false">IF(G2003&gt;0,AJ2002+1,0)</f>
        <v>1</v>
      </c>
      <c r="AK2003" s="74" t="n">
        <f aca="false">IF(G2003&lt;=0,AK2002+1,0)</f>
        <v>0</v>
      </c>
      <c r="AL2003" s="74" t="n">
        <f aca="false">IF(K2003&gt;0,AL2002+1,0)</f>
        <v>1</v>
      </c>
      <c r="AM2003" s="74" t="n">
        <f aca="false">IF(K2003&lt;=0,AM2002+1,0)</f>
        <v>0</v>
      </c>
    </row>
    <row r="2004" customFormat="false" ht="15" hidden="false" customHeight="false" outlineLevel="0" collapsed="false">
      <c r="A2004" s="61" t="n">
        <v>2008</v>
      </c>
      <c r="B2004" s="62" t="n">
        <v>45362.6145833333</v>
      </c>
      <c r="C2004" s="63" t="n">
        <f aca="false">YEAR(B2004)</f>
        <v>2024</v>
      </c>
      <c r="D2004" s="32" t="s">
        <v>276</v>
      </c>
      <c r="E2004" s="64" t="n">
        <v>22388.3</v>
      </c>
      <c r="F2004" s="65" t="n">
        <v>-0.0016</v>
      </c>
      <c r="G2004" s="66" t="n">
        <v>-35.82128</v>
      </c>
      <c r="H2004" s="67" t="n">
        <f aca="false">E2004+IF(D2004="Long",1,-1)*G2004</f>
        <v>22424.12128</v>
      </c>
      <c r="I2004" s="68" t="n">
        <f aca="false">Assumptions!$B$58</f>
        <v>5.35750011455817</v>
      </c>
      <c r="J2004" s="68" t="n">
        <f aca="false">INDEX(Yearly!$D$5:$D$22,MATCH(C2004,Yearly!$A$5:$A$22,0))</f>
        <v>0.531322325410727</v>
      </c>
      <c r="K2004" s="68" t="n">
        <f aca="false">G2004-I2004-J2004</f>
        <v>-41.7101024399689</v>
      </c>
      <c r="L2004" s="69" t="n">
        <f aca="false">(I2004+J2004)/Assumptions!$B$8</f>
        <v>0.000259660277039673</v>
      </c>
      <c r="M2004" s="70" t="n">
        <f aca="false">F2004-L2004</f>
        <v>-0.00185966027703967</v>
      </c>
      <c r="N2004" s="71" t="n">
        <f aca="false">G2004*Assumptions!$B$7</f>
        <v>-281734.3672</v>
      </c>
      <c r="O2004" s="71" t="n">
        <f aca="false">K2004*Assumptions!$B$7</f>
        <v>-328049.955690355</v>
      </c>
      <c r="P2004" s="68" t="n">
        <f aca="false">P2003+G2004</f>
        <v>34842.255775</v>
      </c>
      <c r="Q2004" s="68" t="n">
        <f aca="false">MAX(Q2003,P2004)</f>
        <v>36030.805415</v>
      </c>
      <c r="R2004" s="68" t="n">
        <f aca="false">Q2004-P2004</f>
        <v>1188.54963999999</v>
      </c>
      <c r="S2004" s="68" t="n">
        <f aca="false">S2003+K2004</f>
        <v>23132.5315989939</v>
      </c>
      <c r="T2004" s="68" t="n">
        <f aca="false">MAX(T2003,S2004)</f>
        <v>24562.1959914477</v>
      </c>
      <c r="U2004" s="68" t="n">
        <f aca="false">T2004-S2004</f>
        <v>1429.66439245387</v>
      </c>
      <c r="V2004" s="70" t="n">
        <f aca="false">V2003+F2004</f>
        <v>4.05750000000001</v>
      </c>
      <c r="W2004" s="70" t="n">
        <f aca="false">MAX(W2003,V2004)</f>
        <v>4.11240000000001</v>
      </c>
      <c r="X2004" s="70" t="n">
        <f aca="false">W2004-V2004</f>
        <v>0.0548999999999973</v>
      </c>
      <c r="Y2004" s="70" t="n">
        <f aca="false">Y2003+M2004</f>
        <v>3.5411743246047</v>
      </c>
      <c r="Z2004" s="70" t="n">
        <f aca="false">MAX(Z2003,Y2004)</f>
        <v>3.60670597873568</v>
      </c>
      <c r="AA2004" s="70" t="n">
        <f aca="false">Z2004-Y2004</f>
        <v>0.0655316541309832</v>
      </c>
      <c r="AB2004" s="72" t="n">
        <f aca="false">AB2003*(1+F2004)</f>
        <v>45.5108317431975</v>
      </c>
      <c r="AC2004" s="73" t="n">
        <f aca="false">MAX(AC2003,AB2004)</f>
        <v>48.1009593788818</v>
      </c>
      <c r="AD2004" s="70" t="n">
        <f aca="false">1-AB2004/AC2004</f>
        <v>0.053847733374347</v>
      </c>
      <c r="AE2004" s="73" t="n">
        <f aca="false">AE2003*(1+M2004)</f>
        <v>27.180250818473</v>
      </c>
      <c r="AF2004" s="73" t="n">
        <f aca="false">MAX(AF2003,AE2004)</f>
        <v>29.0346494849744</v>
      </c>
      <c r="AG2004" s="70" t="n">
        <f aca="false">1-AE2004/AF2004</f>
        <v>0.063868470926816</v>
      </c>
      <c r="AH2004" s="74" t="n">
        <f aca="false">IF(R2004&gt;0,AH2003+1,0)</f>
        <v>41</v>
      </c>
      <c r="AI2004" s="74" t="n">
        <f aca="false">IF(U2004&gt;0,AI2003+1,0)</f>
        <v>41</v>
      </c>
      <c r="AJ2004" s="74" t="n">
        <f aca="false">IF(G2004&gt;0,AJ2003+1,0)</f>
        <v>0</v>
      </c>
      <c r="AK2004" s="74" t="n">
        <f aca="false">IF(G2004&lt;=0,AK2003+1,0)</f>
        <v>1</v>
      </c>
      <c r="AL2004" s="74" t="n">
        <f aca="false">IF(K2004&gt;0,AL2003+1,0)</f>
        <v>0</v>
      </c>
      <c r="AM2004" s="74" t="n">
        <f aca="false">IF(K2004&lt;=0,AM2003+1,0)</f>
        <v>1</v>
      </c>
    </row>
    <row r="2005" customFormat="false" ht="15" hidden="false" customHeight="false" outlineLevel="0" collapsed="false">
      <c r="A2005" s="61" t="n">
        <v>2009</v>
      </c>
      <c r="B2005" s="62" t="n">
        <v>45363.4159722222</v>
      </c>
      <c r="C2005" s="63" t="n">
        <f aca="false">YEAR(B2005)</f>
        <v>2024</v>
      </c>
      <c r="D2005" s="32" t="s">
        <v>277</v>
      </c>
      <c r="E2005" s="64" t="n">
        <v>22424.3</v>
      </c>
      <c r="F2005" s="65" t="n">
        <v>-0.0059</v>
      </c>
      <c r="G2005" s="66" t="n">
        <v>-132.30337</v>
      </c>
      <c r="H2005" s="67" t="n">
        <f aca="false">E2005+IF(D2005="Long",1,-1)*G2005</f>
        <v>22291.99663</v>
      </c>
      <c r="I2005" s="68" t="n">
        <f aca="false">Assumptions!$B$58</f>
        <v>5.35750011455817</v>
      </c>
      <c r="J2005" s="68" t="n">
        <f aca="false">INDEX(Yearly!$D$5:$D$22,MATCH(C2005,Yearly!$A$5:$A$22,0))</f>
        <v>0.531322325410727</v>
      </c>
      <c r="K2005" s="68" t="n">
        <f aca="false">G2005-I2005-J2005</f>
        <v>-138.192192439969</v>
      </c>
      <c r="L2005" s="69" t="n">
        <f aca="false">(I2005+J2005)/Assumptions!$B$8</f>
        <v>0.000259660277039673</v>
      </c>
      <c r="M2005" s="70" t="n">
        <f aca="false">F2005-L2005</f>
        <v>-0.00615966027703967</v>
      </c>
      <c r="N2005" s="71" t="n">
        <f aca="false">G2005*Assumptions!$B$7</f>
        <v>-1040566.00505</v>
      </c>
      <c r="O2005" s="71" t="n">
        <f aca="false">K2005*Assumptions!$B$7</f>
        <v>-1086881.59354036</v>
      </c>
      <c r="P2005" s="68" t="n">
        <f aca="false">P2004+G2005</f>
        <v>34709.952405</v>
      </c>
      <c r="Q2005" s="68" t="n">
        <f aca="false">MAX(Q2004,P2005)</f>
        <v>36030.805415</v>
      </c>
      <c r="R2005" s="68" t="n">
        <f aca="false">Q2005-P2005</f>
        <v>1320.85300999999</v>
      </c>
      <c r="S2005" s="68" t="n">
        <f aca="false">S2004+K2005</f>
        <v>22994.3394065539</v>
      </c>
      <c r="T2005" s="68" t="n">
        <f aca="false">MAX(T2004,S2005)</f>
        <v>24562.1959914477</v>
      </c>
      <c r="U2005" s="68" t="n">
        <f aca="false">T2005-S2005</f>
        <v>1567.85658489383</v>
      </c>
      <c r="V2005" s="70" t="n">
        <f aca="false">V2004+F2005</f>
        <v>4.05160000000001</v>
      </c>
      <c r="W2005" s="70" t="n">
        <f aca="false">MAX(W2004,V2005)</f>
        <v>4.11240000000001</v>
      </c>
      <c r="X2005" s="70" t="n">
        <f aca="false">W2005-V2005</f>
        <v>0.0607999999999969</v>
      </c>
      <c r="Y2005" s="70" t="n">
        <f aca="false">Y2004+M2005</f>
        <v>3.53501466432766</v>
      </c>
      <c r="Z2005" s="70" t="n">
        <f aca="false">MAX(Z2004,Y2005)</f>
        <v>3.60670597873568</v>
      </c>
      <c r="AA2005" s="70" t="n">
        <f aca="false">Z2005-Y2005</f>
        <v>0.0716913144080227</v>
      </c>
      <c r="AB2005" s="72" t="n">
        <f aca="false">AB2004*(1+F2005)</f>
        <v>45.2423178359126</v>
      </c>
      <c r="AC2005" s="73" t="n">
        <f aca="false">MAX(AC2004,AB2005)</f>
        <v>48.1009593788818</v>
      </c>
      <c r="AD2005" s="70" t="n">
        <f aca="false">1-AB2005/AC2005</f>
        <v>0.0594300317474383</v>
      </c>
      <c r="AE2005" s="73" t="n">
        <f aca="false">AE2004*(1+M2005)</f>
        <v>27.0128297071865</v>
      </c>
      <c r="AF2005" s="73" t="n">
        <f aca="false">MAX(AF2004,AE2005)</f>
        <v>29.0346494849744</v>
      </c>
      <c r="AG2005" s="70" t="n">
        <f aca="false">1-AE2005/AF2005</f>
        <v>0.0696347231205325</v>
      </c>
      <c r="AH2005" s="74" t="n">
        <f aca="false">IF(R2005&gt;0,AH2004+1,0)</f>
        <v>42</v>
      </c>
      <c r="AI2005" s="74" t="n">
        <f aca="false">IF(U2005&gt;0,AI2004+1,0)</f>
        <v>42</v>
      </c>
      <c r="AJ2005" s="74" t="n">
        <f aca="false">IF(G2005&gt;0,AJ2004+1,0)</f>
        <v>0</v>
      </c>
      <c r="AK2005" s="74" t="n">
        <f aca="false">IF(G2005&lt;=0,AK2004+1,0)</f>
        <v>2</v>
      </c>
      <c r="AL2005" s="74" t="n">
        <f aca="false">IF(K2005&gt;0,AL2004+1,0)</f>
        <v>0</v>
      </c>
      <c r="AM2005" s="74" t="n">
        <f aca="false">IF(K2005&lt;=0,AM2004+1,0)</f>
        <v>2</v>
      </c>
    </row>
    <row r="2006" customFormat="false" ht="15" hidden="false" customHeight="false" outlineLevel="0" collapsed="false">
      <c r="A2006" s="61" t="n">
        <v>2010</v>
      </c>
      <c r="B2006" s="62" t="n">
        <v>45363.4541666667</v>
      </c>
      <c r="C2006" s="63" t="n">
        <f aca="false">YEAR(B2006)</f>
        <v>2024</v>
      </c>
      <c r="D2006" s="32" t="s">
        <v>276</v>
      </c>
      <c r="E2006" s="64" t="n">
        <v>22291.7</v>
      </c>
      <c r="F2006" s="65" t="n">
        <v>-0.0041</v>
      </c>
      <c r="G2006" s="66" t="n">
        <v>-91.39597</v>
      </c>
      <c r="H2006" s="67" t="n">
        <f aca="false">E2006+IF(D2006="Long",1,-1)*G2006</f>
        <v>22383.09597</v>
      </c>
      <c r="I2006" s="68" t="n">
        <f aca="false">Assumptions!$B$58</f>
        <v>5.35750011455817</v>
      </c>
      <c r="J2006" s="68" t="n">
        <f aca="false">INDEX(Yearly!$D$5:$D$22,MATCH(C2006,Yearly!$A$5:$A$22,0))</f>
        <v>0.531322325410727</v>
      </c>
      <c r="K2006" s="68" t="n">
        <f aca="false">G2006-I2006-J2006</f>
        <v>-97.2847924399689</v>
      </c>
      <c r="L2006" s="69" t="n">
        <f aca="false">(I2006+J2006)/Assumptions!$B$8</f>
        <v>0.000259660277039673</v>
      </c>
      <c r="M2006" s="70" t="n">
        <f aca="false">F2006-L2006</f>
        <v>-0.00435966027703967</v>
      </c>
      <c r="N2006" s="71" t="n">
        <f aca="false">G2006*Assumptions!$B$7</f>
        <v>-718829.30405</v>
      </c>
      <c r="O2006" s="71" t="n">
        <f aca="false">K2006*Assumptions!$B$7</f>
        <v>-765144.892540355</v>
      </c>
      <c r="P2006" s="68" t="n">
        <f aca="false">P2005+G2006</f>
        <v>34618.556435</v>
      </c>
      <c r="Q2006" s="68" t="n">
        <f aca="false">MAX(Q2005,P2006)</f>
        <v>36030.805415</v>
      </c>
      <c r="R2006" s="68" t="n">
        <f aca="false">Q2006-P2006</f>
        <v>1412.24897999999</v>
      </c>
      <c r="S2006" s="68" t="n">
        <f aca="false">S2005+K2006</f>
        <v>22897.0546141139</v>
      </c>
      <c r="T2006" s="68" t="n">
        <f aca="false">MAX(T2005,S2006)</f>
        <v>24562.1959914477</v>
      </c>
      <c r="U2006" s="68" t="n">
        <f aca="false">T2006-S2006</f>
        <v>1665.1413773338</v>
      </c>
      <c r="V2006" s="70" t="n">
        <f aca="false">V2005+F2006</f>
        <v>4.04750000000001</v>
      </c>
      <c r="W2006" s="70" t="n">
        <f aca="false">MAX(W2005,V2006)</f>
        <v>4.11240000000001</v>
      </c>
      <c r="X2006" s="70" t="n">
        <f aca="false">W2006-V2006</f>
        <v>0.0648999999999971</v>
      </c>
      <c r="Y2006" s="70" t="n">
        <f aca="false">Y2005+M2006</f>
        <v>3.53065500405062</v>
      </c>
      <c r="Z2006" s="70" t="n">
        <f aca="false">MAX(Z2005,Y2006)</f>
        <v>3.60670597873568</v>
      </c>
      <c r="AA2006" s="70" t="n">
        <f aca="false">Z2006-Y2006</f>
        <v>0.0760509746850624</v>
      </c>
      <c r="AB2006" s="72" t="n">
        <f aca="false">AB2005*(1+F2006)</f>
        <v>45.0568243327854</v>
      </c>
      <c r="AC2006" s="73" t="n">
        <f aca="false">MAX(AC2005,AB2006)</f>
        <v>48.1009593788818</v>
      </c>
      <c r="AD2006" s="70" t="n">
        <f aca="false">1-AB2006/AC2006</f>
        <v>0.0632863686172738</v>
      </c>
      <c r="AE2006" s="73" t="n">
        <f aca="false">AE2005*(1+M2006)</f>
        <v>26.8950629465416</v>
      </c>
      <c r="AF2006" s="73" t="n">
        <f aca="false">MAX(AF2005,AE2006)</f>
        <v>29.0346494849744</v>
      </c>
      <c r="AG2006" s="70" t="n">
        <f aca="false">1-AE2006/AF2006</f>
        <v>0.073690799661281</v>
      </c>
      <c r="AH2006" s="74" t="n">
        <f aca="false">IF(R2006&gt;0,AH2005+1,0)</f>
        <v>43</v>
      </c>
      <c r="AI2006" s="74" t="n">
        <f aca="false">IF(U2006&gt;0,AI2005+1,0)</f>
        <v>43</v>
      </c>
      <c r="AJ2006" s="74" t="n">
        <f aca="false">IF(G2006&gt;0,AJ2005+1,0)</f>
        <v>0</v>
      </c>
      <c r="AK2006" s="74" t="n">
        <f aca="false">IF(G2006&lt;=0,AK2005+1,0)</f>
        <v>3</v>
      </c>
      <c r="AL2006" s="74" t="n">
        <f aca="false">IF(K2006&gt;0,AL2005+1,0)</f>
        <v>0</v>
      </c>
      <c r="AM2006" s="74" t="n">
        <f aca="false">IF(K2006&lt;=0,AM2005+1,0)</f>
        <v>3</v>
      </c>
    </row>
    <row r="2007" customFormat="false" ht="15" hidden="false" customHeight="false" outlineLevel="0" collapsed="false">
      <c r="A2007" s="61" t="n">
        <v>2011</v>
      </c>
      <c r="B2007" s="62" t="n">
        <v>45363.5729166667</v>
      </c>
      <c r="C2007" s="63" t="n">
        <f aca="false">YEAR(B2007)</f>
        <v>2024</v>
      </c>
      <c r="D2007" s="32" t="s">
        <v>277</v>
      </c>
      <c r="E2007" s="64" t="n">
        <v>22384.1</v>
      </c>
      <c r="F2007" s="65" t="n">
        <v>-0.0032</v>
      </c>
      <c r="G2007" s="66" t="n">
        <v>-71.62912</v>
      </c>
      <c r="H2007" s="67" t="n">
        <f aca="false">E2007+IF(D2007="Long",1,-1)*G2007</f>
        <v>22312.47088</v>
      </c>
      <c r="I2007" s="68" t="n">
        <f aca="false">Assumptions!$B$58</f>
        <v>5.35750011455817</v>
      </c>
      <c r="J2007" s="68" t="n">
        <f aca="false">INDEX(Yearly!$D$5:$D$22,MATCH(C2007,Yearly!$A$5:$A$22,0))</f>
        <v>0.531322325410727</v>
      </c>
      <c r="K2007" s="68" t="n">
        <f aca="false">G2007-I2007-J2007</f>
        <v>-77.5179424399689</v>
      </c>
      <c r="L2007" s="69" t="n">
        <f aca="false">(I2007+J2007)/Assumptions!$B$8</f>
        <v>0.000259660277039673</v>
      </c>
      <c r="M2007" s="70" t="n">
        <f aca="false">F2007-L2007</f>
        <v>-0.00345966027703967</v>
      </c>
      <c r="N2007" s="71" t="n">
        <f aca="false">G2007*Assumptions!$B$7</f>
        <v>-563363.0288</v>
      </c>
      <c r="O2007" s="71" t="n">
        <f aca="false">K2007*Assumptions!$B$7</f>
        <v>-609678.617290355</v>
      </c>
      <c r="P2007" s="68" t="n">
        <f aca="false">P2006+G2007</f>
        <v>34546.927315</v>
      </c>
      <c r="Q2007" s="68" t="n">
        <f aca="false">MAX(Q2006,P2007)</f>
        <v>36030.805415</v>
      </c>
      <c r="R2007" s="68" t="n">
        <f aca="false">Q2007-P2007</f>
        <v>1483.87809999999</v>
      </c>
      <c r="S2007" s="68" t="n">
        <f aca="false">S2006+K2007</f>
        <v>22819.536671674</v>
      </c>
      <c r="T2007" s="68" t="n">
        <f aca="false">MAX(T2006,S2007)</f>
        <v>24562.1959914477</v>
      </c>
      <c r="U2007" s="68" t="n">
        <f aca="false">T2007-S2007</f>
        <v>1742.65931977377</v>
      </c>
      <c r="V2007" s="70" t="n">
        <f aca="false">V2006+F2007</f>
        <v>4.04430000000001</v>
      </c>
      <c r="W2007" s="70" t="n">
        <f aca="false">MAX(W2006,V2007)</f>
        <v>4.11240000000001</v>
      </c>
      <c r="X2007" s="70" t="n">
        <f aca="false">W2007-V2007</f>
        <v>0.0680999999999967</v>
      </c>
      <c r="Y2007" s="70" t="n">
        <f aca="false">Y2006+M2007</f>
        <v>3.52719534377358</v>
      </c>
      <c r="Z2007" s="70" t="n">
        <f aca="false">MAX(Z2006,Y2007)</f>
        <v>3.60670597873568</v>
      </c>
      <c r="AA2007" s="70" t="n">
        <f aca="false">Z2007-Y2007</f>
        <v>0.079510634962102</v>
      </c>
      <c r="AB2007" s="72" t="n">
        <f aca="false">AB2006*(1+F2007)</f>
        <v>44.9126424949205</v>
      </c>
      <c r="AC2007" s="73" t="n">
        <f aca="false">MAX(AC2006,AB2007)</f>
        <v>48.1009593788818</v>
      </c>
      <c r="AD2007" s="70" t="n">
        <f aca="false">1-AB2007/AC2007</f>
        <v>0.0662838522376985</v>
      </c>
      <c r="AE2007" s="73" t="n">
        <f aca="false">AE2006*(1+M2007)</f>
        <v>26.802015165617</v>
      </c>
      <c r="AF2007" s="73" t="n">
        <f aca="false">MAX(AF2006,AE2007)</f>
        <v>29.0346494849744</v>
      </c>
      <c r="AG2007" s="70" t="n">
        <f aca="false">1-AE2007/AF2007</f>
        <v>0.0768955148059493</v>
      </c>
      <c r="AH2007" s="74" t="n">
        <f aca="false">IF(R2007&gt;0,AH2006+1,0)</f>
        <v>44</v>
      </c>
      <c r="AI2007" s="74" t="n">
        <f aca="false">IF(U2007&gt;0,AI2006+1,0)</f>
        <v>44</v>
      </c>
      <c r="AJ2007" s="74" t="n">
        <f aca="false">IF(G2007&gt;0,AJ2006+1,0)</f>
        <v>0</v>
      </c>
      <c r="AK2007" s="74" t="n">
        <f aca="false">IF(G2007&lt;=0,AK2006+1,0)</f>
        <v>4</v>
      </c>
      <c r="AL2007" s="74" t="n">
        <f aca="false">IF(K2007&gt;0,AL2006+1,0)</f>
        <v>0</v>
      </c>
      <c r="AM2007" s="74" t="n">
        <f aca="false">IF(K2007&lt;=0,AM2006+1,0)</f>
        <v>4</v>
      </c>
    </row>
    <row r="2008" customFormat="false" ht="15" hidden="false" customHeight="false" outlineLevel="0" collapsed="false">
      <c r="A2008" s="61" t="n">
        <v>2012</v>
      </c>
      <c r="B2008" s="62" t="n">
        <v>45363.60625</v>
      </c>
      <c r="C2008" s="63" t="n">
        <f aca="false">YEAR(B2008)</f>
        <v>2024</v>
      </c>
      <c r="D2008" s="32" t="s">
        <v>276</v>
      </c>
      <c r="E2008" s="64" t="n">
        <v>22313.5</v>
      </c>
      <c r="F2008" s="65" t="n">
        <v>0.0136</v>
      </c>
      <c r="G2008" s="66" t="n">
        <v>303.4636</v>
      </c>
      <c r="H2008" s="67" t="n">
        <f aca="false">E2008+IF(D2008="Long",1,-1)*G2008</f>
        <v>22010.0364</v>
      </c>
      <c r="I2008" s="68" t="n">
        <f aca="false">Assumptions!$B$58</f>
        <v>5.35750011455817</v>
      </c>
      <c r="J2008" s="68" t="n">
        <f aca="false">INDEX(Yearly!$D$5:$D$22,MATCH(C2008,Yearly!$A$5:$A$22,0))</f>
        <v>0.531322325410727</v>
      </c>
      <c r="K2008" s="68" t="n">
        <f aca="false">G2008-I2008-J2008</f>
        <v>297.574777560031</v>
      </c>
      <c r="L2008" s="69" t="n">
        <f aca="false">(I2008+J2008)/Assumptions!$B$8</f>
        <v>0.000259660277039673</v>
      </c>
      <c r="M2008" s="70" t="n">
        <f aca="false">F2008-L2008</f>
        <v>0.0133403397229603</v>
      </c>
      <c r="N2008" s="71" t="n">
        <f aca="false">G2008*Assumptions!$B$7</f>
        <v>2386741.214</v>
      </c>
      <c r="O2008" s="71" t="n">
        <f aca="false">K2008*Assumptions!$B$7</f>
        <v>2340425.62550965</v>
      </c>
      <c r="P2008" s="68" t="n">
        <f aca="false">P2007+G2008</f>
        <v>34850.390915</v>
      </c>
      <c r="Q2008" s="68" t="n">
        <f aca="false">MAX(Q2007,P2008)</f>
        <v>36030.805415</v>
      </c>
      <c r="R2008" s="68" t="n">
        <f aca="false">Q2008-P2008</f>
        <v>1180.41449999998</v>
      </c>
      <c r="S2008" s="68" t="n">
        <f aca="false">S2007+K2008</f>
        <v>23117.111449234</v>
      </c>
      <c r="T2008" s="68" t="n">
        <f aca="false">MAX(T2007,S2008)</f>
        <v>24562.1959914477</v>
      </c>
      <c r="U2008" s="68" t="n">
        <f aca="false">T2008-S2008</f>
        <v>1445.08454221374</v>
      </c>
      <c r="V2008" s="70" t="n">
        <f aca="false">V2007+F2008</f>
        <v>4.05790000000001</v>
      </c>
      <c r="W2008" s="70" t="n">
        <f aca="false">MAX(W2007,V2008)</f>
        <v>4.11240000000001</v>
      </c>
      <c r="X2008" s="70" t="n">
        <f aca="false">W2008-V2008</f>
        <v>0.0544999999999964</v>
      </c>
      <c r="Y2008" s="70" t="n">
        <f aca="false">Y2007+M2008</f>
        <v>3.54053568349654</v>
      </c>
      <c r="Z2008" s="70" t="n">
        <f aca="false">MAX(Z2007,Y2008)</f>
        <v>3.60670597873568</v>
      </c>
      <c r="AA2008" s="70" t="n">
        <f aca="false">Z2008-Y2008</f>
        <v>0.0661702952391416</v>
      </c>
      <c r="AB2008" s="72" t="n">
        <f aca="false">AB2007*(1+F2008)</f>
        <v>45.5234544328514</v>
      </c>
      <c r="AC2008" s="73" t="n">
        <f aca="false">MAX(AC2007,AB2008)</f>
        <v>48.1009593788818</v>
      </c>
      <c r="AD2008" s="70" t="n">
        <f aca="false">1-AB2008/AC2008</f>
        <v>0.0535853126281313</v>
      </c>
      <c r="AE2008" s="73" t="n">
        <f aca="false">AE2007*(1+M2008)</f>
        <v>27.1595631531863</v>
      </c>
      <c r="AF2008" s="73" t="n">
        <f aca="false">MAX(AF2007,AE2008)</f>
        <v>29.0346494849744</v>
      </c>
      <c r="AG2008" s="70" t="n">
        <f aca="false">1-AE2008/AF2008</f>
        <v>0.0645809873736721</v>
      </c>
      <c r="AH2008" s="74" t="n">
        <f aca="false">IF(R2008&gt;0,AH2007+1,0)</f>
        <v>45</v>
      </c>
      <c r="AI2008" s="74" t="n">
        <f aca="false">IF(U2008&gt;0,AI2007+1,0)</f>
        <v>45</v>
      </c>
      <c r="AJ2008" s="74" t="n">
        <f aca="false">IF(G2008&gt;0,AJ2007+1,0)</f>
        <v>1</v>
      </c>
      <c r="AK2008" s="74" t="n">
        <f aca="false">IF(G2008&lt;=0,AK2007+1,0)</f>
        <v>0</v>
      </c>
      <c r="AL2008" s="74" t="n">
        <f aca="false">IF(K2008&gt;0,AL2007+1,0)</f>
        <v>1</v>
      </c>
      <c r="AM2008" s="74" t="n">
        <f aca="false">IF(K2008&lt;=0,AM2007+1,0)</f>
        <v>0</v>
      </c>
    </row>
    <row r="2009" customFormat="false" ht="15" hidden="false" customHeight="false" outlineLevel="0" collapsed="false">
      <c r="A2009" s="61" t="n">
        <v>2013</v>
      </c>
      <c r="B2009" s="62" t="n">
        <v>45372.40625</v>
      </c>
      <c r="C2009" s="63" t="n">
        <f aca="false">YEAR(B2009)</f>
        <v>2024</v>
      </c>
      <c r="D2009" s="32" t="s">
        <v>277</v>
      </c>
      <c r="E2009" s="64" t="n">
        <v>22009.15</v>
      </c>
      <c r="F2009" s="65" t="n">
        <v>-0.002</v>
      </c>
      <c r="G2009" s="66" t="n">
        <v>-44.0183</v>
      </c>
      <c r="H2009" s="67" t="n">
        <f aca="false">E2009+IF(D2009="Long",1,-1)*G2009</f>
        <v>21965.1317</v>
      </c>
      <c r="I2009" s="68" t="n">
        <f aca="false">Assumptions!$B$58</f>
        <v>5.35750011455817</v>
      </c>
      <c r="J2009" s="68" t="n">
        <f aca="false">INDEX(Yearly!$D$5:$D$22,MATCH(C2009,Yearly!$A$5:$A$22,0))</f>
        <v>0.531322325410727</v>
      </c>
      <c r="K2009" s="68" t="n">
        <f aca="false">G2009-I2009-J2009</f>
        <v>-49.9071224399689</v>
      </c>
      <c r="L2009" s="69" t="n">
        <f aca="false">(I2009+J2009)/Assumptions!$B$8</f>
        <v>0.000259660277039673</v>
      </c>
      <c r="M2009" s="70" t="n">
        <f aca="false">F2009-L2009</f>
        <v>-0.00225966027703967</v>
      </c>
      <c r="N2009" s="71" t="n">
        <f aca="false">G2009*Assumptions!$B$7</f>
        <v>-346203.9295</v>
      </c>
      <c r="O2009" s="71" t="n">
        <f aca="false">K2009*Assumptions!$B$7</f>
        <v>-392519.517990355</v>
      </c>
      <c r="P2009" s="68" t="n">
        <f aca="false">P2008+G2009</f>
        <v>34806.372615</v>
      </c>
      <c r="Q2009" s="68" t="n">
        <f aca="false">MAX(Q2008,P2009)</f>
        <v>36030.805415</v>
      </c>
      <c r="R2009" s="68" t="n">
        <f aca="false">Q2009-P2009</f>
        <v>1224.43279999999</v>
      </c>
      <c r="S2009" s="68" t="n">
        <f aca="false">S2008+K2009</f>
        <v>23067.204326794</v>
      </c>
      <c r="T2009" s="68" t="n">
        <f aca="false">MAX(T2008,S2009)</f>
        <v>24562.1959914477</v>
      </c>
      <c r="U2009" s="68" t="n">
        <f aca="false">T2009-S2009</f>
        <v>1494.99166465371</v>
      </c>
      <c r="V2009" s="70" t="n">
        <f aca="false">V2008+F2009</f>
        <v>4.05590000000001</v>
      </c>
      <c r="W2009" s="70" t="n">
        <f aca="false">MAX(W2008,V2009)</f>
        <v>4.11240000000001</v>
      </c>
      <c r="X2009" s="70" t="n">
        <f aca="false">W2009-V2009</f>
        <v>0.0564999999999962</v>
      </c>
      <c r="Y2009" s="70" t="n">
        <f aca="false">Y2008+M2009</f>
        <v>3.5382760232195</v>
      </c>
      <c r="Z2009" s="70" t="n">
        <f aca="false">MAX(Z2008,Y2009)</f>
        <v>3.60670597873568</v>
      </c>
      <c r="AA2009" s="70" t="n">
        <f aca="false">Z2009-Y2009</f>
        <v>0.0684299555161814</v>
      </c>
      <c r="AB2009" s="72" t="n">
        <f aca="false">AB2008*(1+F2009)</f>
        <v>45.4324075239857</v>
      </c>
      <c r="AC2009" s="73" t="n">
        <f aca="false">MAX(AC2008,AB2009)</f>
        <v>48.1009593788818</v>
      </c>
      <c r="AD2009" s="70" t="n">
        <f aca="false">1-AB2009/AC2009</f>
        <v>0.0554781420028749</v>
      </c>
      <c r="AE2009" s="73" t="n">
        <f aca="false">AE2008*(1+M2009)</f>
        <v>27.0981917671873</v>
      </c>
      <c r="AF2009" s="73" t="n">
        <f aca="false">MAX(AF2008,AE2009)</f>
        <v>29.0346494849744</v>
      </c>
      <c r="AG2009" s="70" t="n">
        <f aca="false">1-AE2009/AF2009</f>
        <v>0.0666947165588916</v>
      </c>
      <c r="AH2009" s="74" t="n">
        <f aca="false">IF(R2009&gt;0,AH2008+1,0)</f>
        <v>46</v>
      </c>
      <c r="AI2009" s="74" t="n">
        <f aca="false">IF(U2009&gt;0,AI2008+1,0)</f>
        <v>46</v>
      </c>
      <c r="AJ2009" s="74" t="n">
        <f aca="false">IF(G2009&gt;0,AJ2008+1,0)</f>
        <v>0</v>
      </c>
      <c r="AK2009" s="74" t="n">
        <f aca="false">IF(G2009&lt;=0,AK2008+1,0)</f>
        <v>1</v>
      </c>
      <c r="AL2009" s="74" t="n">
        <f aca="false">IF(K2009&gt;0,AL2008+1,0)</f>
        <v>0</v>
      </c>
      <c r="AM2009" s="74" t="n">
        <f aca="false">IF(K2009&lt;=0,AM2008+1,0)</f>
        <v>1</v>
      </c>
    </row>
    <row r="2010" customFormat="false" ht="15" hidden="false" customHeight="false" outlineLevel="0" collapsed="false">
      <c r="A2010" s="61" t="n">
        <v>2014</v>
      </c>
      <c r="B2010" s="62" t="n">
        <v>45372.51875</v>
      </c>
      <c r="C2010" s="63" t="n">
        <f aca="false">YEAR(B2010)</f>
        <v>2024</v>
      </c>
      <c r="D2010" s="32" t="s">
        <v>276</v>
      </c>
      <c r="E2010" s="64" t="n">
        <v>21965.65</v>
      </c>
      <c r="F2010" s="65" t="n">
        <v>-0.0028</v>
      </c>
      <c r="G2010" s="66" t="n">
        <v>-61.50382</v>
      </c>
      <c r="H2010" s="67" t="n">
        <f aca="false">E2010+IF(D2010="Long",1,-1)*G2010</f>
        <v>22027.15382</v>
      </c>
      <c r="I2010" s="68" t="n">
        <f aca="false">Assumptions!$B$58</f>
        <v>5.35750011455817</v>
      </c>
      <c r="J2010" s="68" t="n">
        <f aca="false">INDEX(Yearly!$D$5:$D$22,MATCH(C2010,Yearly!$A$5:$A$22,0))</f>
        <v>0.531322325410727</v>
      </c>
      <c r="K2010" s="68" t="n">
        <f aca="false">G2010-I2010-J2010</f>
        <v>-67.3926424399689</v>
      </c>
      <c r="L2010" s="69" t="n">
        <f aca="false">(I2010+J2010)/Assumptions!$B$8</f>
        <v>0.000259660277039673</v>
      </c>
      <c r="M2010" s="70" t="n">
        <f aca="false">F2010-L2010</f>
        <v>-0.00305966027703967</v>
      </c>
      <c r="N2010" s="71" t="n">
        <f aca="false">G2010*Assumptions!$B$7</f>
        <v>-483727.5443</v>
      </c>
      <c r="O2010" s="71" t="n">
        <f aca="false">K2010*Assumptions!$B$7</f>
        <v>-530043.132790355</v>
      </c>
      <c r="P2010" s="68" t="n">
        <f aca="false">P2009+G2010</f>
        <v>34744.868795</v>
      </c>
      <c r="Q2010" s="68" t="n">
        <f aca="false">MAX(Q2009,P2010)</f>
        <v>36030.805415</v>
      </c>
      <c r="R2010" s="68" t="n">
        <f aca="false">Q2010-P2010</f>
        <v>1285.93661999999</v>
      </c>
      <c r="S2010" s="68" t="n">
        <f aca="false">S2009+K2010</f>
        <v>22999.811684354</v>
      </c>
      <c r="T2010" s="68" t="n">
        <f aca="false">MAX(T2009,S2010)</f>
        <v>24562.1959914477</v>
      </c>
      <c r="U2010" s="68" t="n">
        <f aca="false">T2010-S2010</f>
        <v>1562.38430709368</v>
      </c>
      <c r="V2010" s="70" t="n">
        <f aca="false">V2009+F2010</f>
        <v>4.05310000000001</v>
      </c>
      <c r="W2010" s="70" t="n">
        <f aca="false">MAX(W2009,V2010)</f>
        <v>4.11240000000001</v>
      </c>
      <c r="X2010" s="70" t="n">
        <f aca="false">W2010-V2010</f>
        <v>0.0592999999999959</v>
      </c>
      <c r="Y2010" s="70" t="n">
        <f aca="false">Y2009+M2010</f>
        <v>3.53521636294246</v>
      </c>
      <c r="Z2010" s="70" t="n">
        <f aca="false">MAX(Z2009,Y2010)</f>
        <v>3.60670597873568</v>
      </c>
      <c r="AA2010" s="70" t="n">
        <f aca="false">Z2010-Y2010</f>
        <v>0.071489615793221</v>
      </c>
      <c r="AB2010" s="72" t="n">
        <f aca="false">AB2009*(1+F2010)</f>
        <v>45.3051967829185</v>
      </c>
      <c r="AC2010" s="73" t="n">
        <f aca="false">MAX(AC2009,AB2010)</f>
        <v>48.1009593788818</v>
      </c>
      <c r="AD2010" s="70" t="n">
        <f aca="false">1-AB2010/AC2010</f>
        <v>0.0581228032052669</v>
      </c>
      <c r="AE2010" s="73" t="n">
        <f aca="false">AE2009*(1+M2010)</f>
        <v>27.0152805062576</v>
      </c>
      <c r="AF2010" s="73" t="n">
        <f aca="false">MAX(AF2009,AE2010)</f>
        <v>29.0346494849744</v>
      </c>
      <c r="AG2010" s="70" t="n">
        <f aca="false">1-AE2010/AF2010</f>
        <v>0.0695503136609876</v>
      </c>
      <c r="AH2010" s="74" t="n">
        <f aca="false">IF(R2010&gt;0,AH2009+1,0)</f>
        <v>47</v>
      </c>
      <c r="AI2010" s="74" t="n">
        <f aca="false">IF(U2010&gt;0,AI2009+1,0)</f>
        <v>47</v>
      </c>
      <c r="AJ2010" s="74" t="n">
        <f aca="false">IF(G2010&gt;0,AJ2009+1,0)</f>
        <v>0</v>
      </c>
      <c r="AK2010" s="74" t="n">
        <f aca="false">IF(G2010&lt;=0,AK2009+1,0)</f>
        <v>2</v>
      </c>
      <c r="AL2010" s="74" t="n">
        <f aca="false">IF(K2010&gt;0,AL2009+1,0)</f>
        <v>0</v>
      </c>
      <c r="AM2010" s="74" t="n">
        <f aca="false">IF(K2010&lt;=0,AM2009+1,0)</f>
        <v>2</v>
      </c>
    </row>
    <row r="2011" customFormat="false" ht="15" hidden="false" customHeight="false" outlineLevel="0" collapsed="false">
      <c r="A2011" s="61" t="n">
        <v>2015</v>
      </c>
      <c r="B2011" s="62" t="n">
        <v>45372.6111111111</v>
      </c>
      <c r="C2011" s="63" t="n">
        <f aca="false">YEAR(B2011)</f>
        <v>2024</v>
      </c>
      <c r="D2011" s="32" t="s">
        <v>277</v>
      </c>
      <c r="E2011" s="64" t="n">
        <v>22026.7</v>
      </c>
      <c r="F2011" s="65" t="n">
        <v>-0.0036</v>
      </c>
      <c r="G2011" s="66" t="n">
        <v>-79.29612</v>
      </c>
      <c r="H2011" s="67" t="n">
        <f aca="false">E2011+IF(D2011="Long",1,-1)*G2011</f>
        <v>21947.40388</v>
      </c>
      <c r="I2011" s="68" t="n">
        <f aca="false">Assumptions!$B$58</f>
        <v>5.35750011455817</v>
      </c>
      <c r="J2011" s="68" t="n">
        <f aca="false">INDEX(Yearly!$D$5:$D$22,MATCH(C2011,Yearly!$A$5:$A$22,0))</f>
        <v>0.531322325410727</v>
      </c>
      <c r="K2011" s="68" t="n">
        <f aca="false">G2011-I2011-J2011</f>
        <v>-85.1849424399689</v>
      </c>
      <c r="L2011" s="69" t="n">
        <f aca="false">(I2011+J2011)/Assumptions!$B$8</f>
        <v>0.000259660277039673</v>
      </c>
      <c r="M2011" s="70" t="n">
        <f aca="false">F2011-L2011</f>
        <v>-0.00385966027703967</v>
      </c>
      <c r="N2011" s="71" t="n">
        <f aca="false">G2011*Assumptions!$B$7</f>
        <v>-623663.9838</v>
      </c>
      <c r="O2011" s="71" t="n">
        <f aca="false">K2011*Assumptions!$B$7</f>
        <v>-669979.572290355</v>
      </c>
      <c r="P2011" s="68" t="n">
        <f aca="false">P2010+G2011</f>
        <v>34665.572675</v>
      </c>
      <c r="Q2011" s="68" t="n">
        <f aca="false">MAX(Q2010,P2011)</f>
        <v>36030.805415</v>
      </c>
      <c r="R2011" s="68" t="n">
        <f aca="false">Q2011-P2011</f>
        <v>1365.23273999999</v>
      </c>
      <c r="S2011" s="68" t="n">
        <f aca="false">S2010+K2011</f>
        <v>22914.6267419141</v>
      </c>
      <c r="T2011" s="68" t="n">
        <f aca="false">MAX(T2010,S2011)</f>
        <v>24562.1959914477</v>
      </c>
      <c r="U2011" s="68" t="n">
        <f aca="false">T2011-S2011</f>
        <v>1647.56924953365</v>
      </c>
      <c r="V2011" s="70" t="n">
        <f aca="false">V2010+F2011</f>
        <v>4.04950000000001</v>
      </c>
      <c r="W2011" s="70" t="n">
        <f aca="false">MAX(W2010,V2011)</f>
        <v>4.11240000000001</v>
      </c>
      <c r="X2011" s="70" t="n">
        <f aca="false">W2011-V2011</f>
        <v>0.0628999999999955</v>
      </c>
      <c r="Y2011" s="70" t="n">
        <f aca="false">Y2010+M2011</f>
        <v>3.53135670266542</v>
      </c>
      <c r="Z2011" s="70" t="n">
        <f aca="false">MAX(Z2010,Y2011)</f>
        <v>3.60670597873568</v>
      </c>
      <c r="AA2011" s="70" t="n">
        <f aca="false">Z2011-Y2011</f>
        <v>0.0753492760702605</v>
      </c>
      <c r="AB2011" s="72" t="n">
        <f aca="false">AB2010*(1+F2011)</f>
        <v>45.1420980745</v>
      </c>
      <c r="AC2011" s="73" t="n">
        <f aca="false">MAX(AC2010,AB2011)</f>
        <v>48.1009593788818</v>
      </c>
      <c r="AD2011" s="70" t="n">
        <f aca="false">1-AB2011/AC2011</f>
        <v>0.061513561113728</v>
      </c>
      <c r="AE2011" s="73" t="n">
        <f aca="false">AE2010*(1+M2011)</f>
        <v>26.9110107012145</v>
      </c>
      <c r="AF2011" s="73" t="n">
        <f aca="false">MAX(AF2010,AE2011)</f>
        <v>29.0346494849744</v>
      </c>
      <c r="AG2011" s="70" t="n">
        <f aca="false">1-AE2011/AF2011</f>
        <v>0.0731415333551343</v>
      </c>
      <c r="AH2011" s="74" t="n">
        <f aca="false">IF(R2011&gt;0,AH2010+1,0)</f>
        <v>48</v>
      </c>
      <c r="AI2011" s="74" t="n">
        <f aca="false">IF(U2011&gt;0,AI2010+1,0)</f>
        <v>48</v>
      </c>
      <c r="AJ2011" s="74" t="n">
        <f aca="false">IF(G2011&gt;0,AJ2010+1,0)</f>
        <v>0</v>
      </c>
      <c r="AK2011" s="74" t="n">
        <f aca="false">IF(G2011&lt;=0,AK2010+1,0)</f>
        <v>3</v>
      </c>
      <c r="AL2011" s="74" t="n">
        <f aca="false">IF(K2011&gt;0,AL2010+1,0)</f>
        <v>0</v>
      </c>
      <c r="AM2011" s="74" t="n">
        <f aca="false">IF(K2011&lt;=0,AM2010+1,0)</f>
        <v>3</v>
      </c>
    </row>
    <row r="2012" customFormat="false" ht="15" hidden="false" customHeight="false" outlineLevel="0" collapsed="false">
      <c r="A2012" s="61" t="n">
        <v>2016</v>
      </c>
      <c r="B2012" s="62" t="n">
        <v>45373.40625</v>
      </c>
      <c r="C2012" s="63" t="n">
        <f aca="false">YEAR(B2012)</f>
        <v>2024</v>
      </c>
      <c r="D2012" s="32" t="s">
        <v>276</v>
      </c>
      <c r="E2012" s="64" t="n">
        <v>21948.25</v>
      </c>
      <c r="F2012" s="65" t="n">
        <v>-0.0042</v>
      </c>
      <c r="G2012" s="66" t="n">
        <v>-92.18265</v>
      </c>
      <c r="H2012" s="67" t="n">
        <f aca="false">E2012+IF(D2012="Long",1,-1)*G2012</f>
        <v>22040.43265</v>
      </c>
      <c r="I2012" s="68" t="n">
        <f aca="false">Assumptions!$B$58</f>
        <v>5.35750011455817</v>
      </c>
      <c r="J2012" s="68" t="n">
        <f aca="false">INDEX(Yearly!$D$5:$D$22,MATCH(C2012,Yearly!$A$5:$A$22,0))</f>
        <v>0.531322325410727</v>
      </c>
      <c r="K2012" s="68" t="n">
        <f aca="false">G2012-I2012-J2012</f>
        <v>-98.0714724399689</v>
      </c>
      <c r="L2012" s="69" t="n">
        <f aca="false">(I2012+J2012)/Assumptions!$B$8</f>
        <v>0.000259660277039673</v>
      </c>
      <c r="M2012" s="70" t="n">
        <f aca="false">F2012-L2012</f>
        <v>-0.00445966027703967</v>
      </c>
      <c r="N2012" s="71" t="n">
        <f aca="false">G2012*Assumptions!$B$7</f>
        <v>-725016.54225</v>
      </c>
      <c r="O2012" s="71" t="n">
        <f aca="false">K2012*Assumptions!$B$7</f>
        <v>-771332.130740355</v>
      </c>
      <c r="P2012" s="68" t="n">
        <f aca="false">P2011+G2012</f>
        <v>34573.390025</v>
      </c>
      <c r="Q2012" s="68" t="n">
        <f aca="false">MAX(Q2011,P2012)</f>
        <v>36030.805415</v>
      </c>
      <c r="R2012" s="68" t="n">
        <f aca="false">Q2012-P2012</f>
        <v>1457.41538999999</v>
      </c>
      <c r="S2012" s="68" t="n">
        <f aca="false">S2011+K2012</f>
        <v>22816.5552694741</v>
      </c>
      <c r="T2012" s="68" t="n">
        <f aca="false">MAX(T2011,S2012)</f>
        <v>24562.1959914477</v>
      </c>
      <c r="U2012" s="68" t="n">
        <f aca="false">T2012-S2012</f>
        <v>1745.64072197362</v>
      </c>
      <c r="V2012" s="70" t="n">
        <f aca="false">V2011+F2012</f>
        <v>4.04530000000001</v>
      </c>
      <c r="W2012" s="70" t="n">
        <f aca="false">MAX(W2011,V2012)</f>
        <v>4.11240000000001</v>
      </c>
      <c r="X2012" s="70" t="n">
        <f aca="false">W2012-V2012</f>
        <v>0.0670999999999955</v>
      </c>
      <c r="Y2012" s="70" t="n">
        <f aca="false">Y2011+M2012</f>
        <v>3.52689704238838</v>
      </c>
      <c r="Z2012" s="70" t="n">
        <f aca="false">MAX(Z2011,Y2012)</f>
        <v>3.60670597873568</v>
      </c>
      <c r="AA2012" s="70" t="n">
        <f aca="false">Z2012-Y2012</f>
        <v>0.0798089363473</v>
      </c>
      <c r="AB2012" s="72" t="n">
        <f aca="false">AB2011*(1+F2012)</f>
        <v>44.9525012625871</v>
      </c>
      <c r="AC2012" s="73" t="n">
        <f aca="false">MAX(AC2011,AB2012)</f>
        <v>48.1009593788818</v>
      </c>
      <c r="AD2012" s="70" t="n">
        <f aca="false">1-AB2012/AC2012</f>
        <v>0.0654552041570503</v>
      </c>
      <c r="AE2012" s="73" t="n">
        <f aca="false">AE2011*(1+M2012)</f>
        <v>26.7909967357753</v>
      </c>
      <c r="AF2012" s="73" t="n">
        <f aca="false">MAX(AF2011,AE2012)</f>
        <v>29.0346494849744</v>
      </c>
      <c r="AG2012" s="70" t="n">
        <f aca="false">1-AE2012/AF2012</f>
        <v>0.0772750072412682</v>
      </c>
      <c r="AH2012" s="74" t="n">
        <f aca="false">IF(R2012&gt;0,AH2011+1,0)</f>
        <v>49</v>
      </c>
      <c r="AI2012" s="74" t="n">
        <f aca="false">IF(U2012&gt;0,AI2011+1,0)</f>
        <v>49</v>
      </c>
      <c r="AJ2012" s="74" t="n">
        <f aca="false">IF(G2012&gt;0,AJ2011+1,0)</f>
        <v>0</v>
      </c>
      <c r="AK2012" s="74" t="n">
        <f aca="false">IF(G2012&lt;=0,AK2011+1,0)</f>
        <v>4</v>
      </c>
      <c r="AL2012" s="74" t="n">
        <f aca="false">IF(K2012&gt;0,AL2011+1,0)</f>
        <v>0</v>
      </c>
      <c r="AM2012" s="74" t="n">
        <f aca="false">IF(K2012&lt;=0,AM2011+1,0)</f>
        <v>4</v>
      </c>
    </row>
    <row r="2013" customFormat="false" ht="15" hidden="false" customHeight="false" outlineLevel="0" collapsed="false">
      <c r="A2013" s="61" t="n">
        <v>2017</v>
      </c>
      <c r="B2013" s="62" t="n">
        <v>45373.4347222222</v>
      </c>
      <c r="C2013" s="63" t="n">
        <f aca="false">YEAR(B2013)</f>
        <v>2024</v>
      </c>
      <c r="D2013" s="32" t="s">
        <v>277</v>
      </c>
      <c r="E2013" s="64" t="n">
        <v>22041.05</v>
      </c>
      <c r="F2013" s="65" t="n">
        <v>-0.0009</v>
      </c>
      <c r="G2013" s="66" t="n">
        <v>-19.836945</v>
      </c>
      <c r="H2013" s="67" t="n">
        <f aca="false">E2013+IF(D2013="Long",1,-1)*G2013</f>
        <v>22021.213055</v>
      </c>
      <c r="I2013" s="68" t="n">
        <f aca="false">Assumptions!$B$58</f>
        <v>5.35750011455817</v>
      </c>
      <c r="J2013" s="68" t="n">
        <f aca="false">INDEX(Yearly!$D$5:$D$22,MATCH(C2013,Yearly!$A$5:$A$22,0))</f>
        <v>0.531322325410727</v>
      </c>
      <c r="K2013" s="68" t="n">
        <f aca="false">G2013-I2013-J2013</f>
        <v>-25.7257674399689</v>
      </c>
      <c r="L2013" s="69" t="n">
        <f aca="false">(I2013+J2013)/Assumptions!$B$8</f>
        <v>0.000259660277039673</v>
      </c>
      <c r="M2013" s="70" t="n">
        <f aca="false">F2013-L2013</f>
        <v>-0.00115966027703967</v>
      </c>
      <c r="N2013" s="71" t="n">
        <f aca="false">G2013*Assumptions!$B$7</f>
        <v>-156017.572425</v>
      </c>
      <c r="O2013" s="71" t="n">
        <f aca="false">K2013*Assumptions!$B$7</f>
        <v>-202333.160915355</v>
      </c>
      <c r="P2013" s="68" t="n">
        <f aca="false">P2012+G2013</f>
        <v>34553.55308</v>
      </c>
      <c r="Q2013" s="68" t="n">
        <f aca="false">MAX(Q2012,P2013)</f>
        <v>36030.805415</v>
      </c>
      <c r="R2013" s="68" t="n">
        <f aca="false">Q2013-P2013</f>
        <v>1477.25233499999</v>
      </c>
      <c r="S2013" s="68" t="n">
        <f aca="false">S2012+K2013</f>
        <v>22790.8295020341</v>
      </c>
      <c r="T2013" s="68" t="n">
        <f aca="false">MAX(T2012,S2013)</f>
        <v>24562.1959914477</v>
      </c>
      <c r="U2013" s="68" t="n">
        <f aca="false">T2013-S2013</f>
        <v>1771.36648941359</v>
      </c>
      <c r="V2013" s="70" t="n">
        <f aca="false">V2012+F2013</f>
        <v>4.04440000000001</v>
      </c>
      <c r="W2013" s="70" t="n">
        <f aca="false">MAX(W2012,V2013)</f>
        <v>4.11240000000001</v>
      </c>
      <c r="X2013" s="70" t="n">
        <f aca="false">W2013-V2013</f>
        <v>0.0679999999999952</v>
      </c>
      <c r="Y2013" s="70" t="n">
        <f aca="false">Y2012+M2013</f>
        <v>3.52573738211134</v>
      </c>
      <c r="Z2013" s="70" t="n">
        <f aca="false">MAX(Z2012,Y2013)</f>
        <v>3.60670597873568</v>
      </c>
      <c r="AA2013" s="70" t="n">
        <f aca="false">Z2013-Y2013</f>
        <v>0.0809685966243396</v>
      </c>
      <c r="AB2013" s="72" t="n">
        <f aca="false">AB2012*(1+F2013)</f>
        <v>44.9120440114508</v>
      </c>
      <c r="AC2013" s="73" t="n">
        <f aca="false">MAX(AC2012,AB2013)</f>
        <v>48.1009593788818</v>
      </c>
      <c r="AD2013" s="70" t="n">
        <f aca="false">1-AB2013/AC2013</f>
        <v>0.066296294473309</v>
      </c>
      <c r="AE2013" s="73" t="n">
        <f aca="false">AE2012*(1+M2013)</f>
        <v>26.7599282810785</v>
      </c>
      <c r="AF2013" s="73" t="n">
        <f aca="false">MAX(AF2012,AE2013)</f>
        <v>29.0346494849744</v>
      </c>
      <c r="AG2013" s="70" t="n">
        <f aca="false">1-AE2013/AF2013</f>
        <v>0.0783450547620022</v>
      </c>
      <c r="AH2013" s="74" t="n">
        <f aca="false">IF(R2013&gt;0,AH2012+1,0)</f>
        <v>50</v>
      </c>
      <c r="AI2013" s="74" t="n">
        <f aca="false">IF(U2013&gt;0,AI2012+1,0)</f>
        <v>50</v>
      </c>
      <c r="AJ2013" s="74" t="n">
        <f aca="false">IF(G2013&gt;0,AJ2012+1,0)</f>
        <v>0</v>
      </c>
      <c r="AK2013" s="74" t="n">
        <f aca="false">IF(G2013&lt;=0,AK2012+1,0)</f>
        <v>5</v>
      </c>
      <c r="AL2013" s="74" t="n">
        <f aca="false">IF(K2013&gt;0,AL2012+1,0)</f>
        <v>0</v>
      </c>
      <c r="AM2013" s="74" t="n">
        <f aca="false">IF(K2013&lt;=0,AM2012+1,0)</f>
        <v>5</v>
      </c>
    </row>
    <row r="2014" customFormat="false" ht="15" hidden="false" customHeight="false" outlineLevel="0" collapsed="false">
      <c r="A2014" s="61" t="n">
        <v>2018</v>
      </c>
      <c r="B2014" s="62" t="n">
        <v>45377.40625</v>
      </c>
      <c r="C2014" s="63" t="n">
        <f aca="false">YEAR(B2014)</f>
        <v>2024</v>
      </c>
      <c r="D2014" s="32" t="s">
        <v>276</v>
      </c>
      <c r="E2014" s="64" t="n">
        <v>22020.3</v>
      </c>
      <c r="F2014" s="65" t="n">
        <v>-0.0019</v>
      </c>
      <c r="G2014" s="66" t="n">
        <v>-41.83857</v>
      </c>
      <c r="H2014" s="67" t="n">
        <f aca="false">E2014+IF(D2014="Long",1,-1)*G2014</f>
        <v>22062.13857</v>
      </c>
      <c r="I2014" s="68" t="n">
        <f aca="false">Assumptions!$B$58</f>
        <v>5.35750011455817</v>
      </c>
      <c r="J2014" s="68" t="n">
        <f aca="false">INDEX(Yearly!$D$5:$D$22,MATCH(C2014,Yearly!$A$5:$A$22,0))</f>
        <v>0.531322325410727</v>
      </c>
      <c r="K2014" s="68" t="n">
        <f aca="false">G2014-I2014-J2014</f>
        <v>-47.7273924399689</v>
      </c>
      <c r="L2014" s="69" t="n">
        <f aca="false">(I2014+J2014)/Assumptions!$B$8</f>
        <v>0.000259660277039673</v>
      </c>
      <c r="M2014" s="70" t="n">
        <f aca="false">F2014-L2014</f>
        <v>-0.00215966027703967</v>
      </c>
      <c r="N2014" s="71" t="n">
        <f aca="false">G2014*Assumptions!$B$7</f>
        <v>-329060.35305</v>
      </c>
      <c r="O2014" s="71" t="n">
        <f aca="false">K2014*Assumptions!$B$7</f>
        <v>-375375.941540355</v>
      </c>
      <c r="P2014" s="68" t="n">
        <f aca="false">P2013+G2014</f>
        <v>34511.71451</v>
      </c>
      <c r="Q2014" s="68" t="n">
        <f aca="false">MAX(Q2013,P2014)</f>
        <v>36030.805415</v>
      </c>
      <c r="R2014" s="68" t="n">
        <f aca="false">Q2014-P2014</f>
        <v>1519.09090499999</v>
      </c>
      <c r="S2014" s="68" t="n">
        <f aca="false">S2013+K2014</f>
        <v>22743.1021095942</v>
      </c>
      <c r="T2014" s="68" t="n">
        <f aca="false">MAX(T2013,S2014)</f>
        <v>24562.1959914477</v>
      </c>
      <c r="U2014" s="68" t="n">
        <f aca="false">T2014-S2014</f>
        <v>1819.09388185356</v>
      </c>
      <c r="V2014" s="70" t="n">
        <f aca="false">V2013+F2014</f>
        <v>4.04250000000001</v>
      </c>
      <c r="W2014" s="70" t="n">
        <f aca="false">MAX(W2013,V2014)</f>
        <v>4.11240000000001</v>
      </c>
      <c r="X2014" s="70" t="n">
        <f aca="false">W2014-V2014</f>
        <v>0.0698999999999952</v>
      </c>
      <c r="Y2014" s="70" t="n">
        <f aca="false">Y2013+M2014</f>
        <v>3.5235777218343</v>
      </c>
      <c r="Z2014" s="70" t="n">
        <f aca="false">MAX(Z2013,Y2014)</f>
        <v>3.60670597873568</v>
      </c>
      <c r="AA2014" s="70" t="n">
        <f aca="false">Z2014-Y2014</f>
        <v>0.0831282569013792</v>
      </c>
      <c r="AB2014" s="72" t="n">
        <f aca="false">AB2013*(1+F2014)</f>
        <v>44.826711127829</v>
      </c>
      <c r="AC2014" s="73" t="n">
        <f aca="false">MAX(AC2013,AB2014)</f>
        <v>48.1009593788818</v>
      </c>
      <c r="AD2014" s="70" t="n">
        <f aca="false">1-AB2014/AC2014</f>
        <v>0.0680703315138097</v>
      </c>
      <c r="AE2014" s="73" t="n">
        <f aca="false">AE2013*(1+M2014)</f>
        <v>26.7021359269535</v>
      </c>
      <c r="AF2014" s="73" t="n">
        <f aca="false">MAX(AF2013,AE2014)</f>
        <v>29.0346494849744</v>
      </c>
      <c r="AG2014" s="70" t="n">
        <f aca="false">1-AE2014/AF2014</f>
        <v>0.0803355163363698</v>
      </c>
      <c r="AH2014" s="74" t="n">
        <f aca="false">IF(R2014&gt;0,AH2013+1,0)</f>
        <v>51</v>
      </c>
      <c r="AI2014" s="74" t="n">
        <f aca="false">IF(U2014&gt;0,AI2013+1,0)</f>
        <v>51</v>
      </c>
      <c r="AJ2014" s="74" t="n">
        <f aca="false">IF(G2014&gt;0,AJ2013+1,0)</f>
        <v>0</v>
      </c>
      <c r="AK2014" s="74" t="n">
        <f aca="false">IF(G2014&lt;=0,AK2013+1,0)</f>
        <v>6</v>
      </c>
      <c r="AL2014" s="74" t="n">
        <f aca="false">IF(K2014&gt;0,AL2013+1,0)</f>
        <v>0</v>
      </c>
      <c r="AM2014" s="74" t="n">
        <f aca="false">IF(K2014&lt;=0,AM2013+1,0)</f>
        <v>6</v>
      </c>
    </row>
    <row r="2015" customFormat="false" ht="15" hidden="false" customHeight="false" outlineLevel="0" collapsed="false">
      <c r="A2015" s="61" t="n">
        <v>2019</v>
      </c>
      <c r="B2015" s="62" t="n">
        <v>45377.5368055556</v>
      </c>
      <c r="C2015" s="63" t="n">
        <f aca="false">YEAR(B2015)</f>
        <v>2024</v>
      </c>
      <c r="D2015" s="32" t="s">
        <v>277</v>
      </c>
      <c r="E2015" s="64" t="n">
        <v>22062.35</v>
      </c>
      <c r="F2015" s="65" t="n">
        <v>-0.0022</v>
      </c>
      <c r="G2015" s="66" t="n">
        <v>-48.53717</v>
      </c>
      <c r="H2015" s="67" t="n">
        <f aca="false">E2015+IF(D2015="Long",1,-1)*G2015</f>
        <v>22013.81283</v>
      </c>
      <c r="I2015" s="68" t="n">
        <f aca="false">Assumptions!$B$58</f>
        <v>5.35750011455817</v>
      </c>
      <c r="J2015" s="68" t="n">
        <f aca="false">INDEX(Yearly!$D$5:$D$22,MATCH(C2015,Yearly!$A$5:$A$22,0))</f>
        <v>0.531322325410727</v>
      </c>
      <c r="K2015" s="68" t="n">
        <f aca="false">G2015-I2015-J2015</f>
        <v>-54.4259924399689</v>
      </c>
      <c r="L2015" s="69" t="n">
        <f aca="false">(I2015+J2015)/Assumptions!$B$8</f>
        <v>0.000259660277039673</v>
      </c>
      <c r="M2015" s="70" t="n">
        <f aca="false">F2015-L2015</f>
        <v>-0.00245966027703967</v>
      </c>
      <c r="N2015" s="71" t="n">
        <f aca="false">G2015*Assumptions!$B$7</f>
        <v>-381744.84205</v>
      </c>
      <c r="O2015" s="71" t="n">
        <f aca="false">K2015*Assumptions!$B$7</f>
        <v>-428060.430540355</v>
      </c>
      <c r="P2015" s="68" t="n">
        <f aca="false">P2014+G2015</f>
        <v>34463.17734</v>
      </c>
      <c r="Q2015" s="68" t="n">
        <f aca="false">MAX(Q2014,P2015)</f>
        <v>36030.805415</v>
      </c>
      <c r="R2015" s="68" t="n">
        <f aca="false">Q2015-P2015</f>
        <v>1567.62807499999</v>
      </c>
      <c r="S2015" s="68" t="n">
        <f aca="false">S2014+K2015</f>
        <v>22688.6761171542</v>
      </c>
      <c r="T2015" s="68" t="n">
        <f aca="false">MAX(T2014,S2015)</f>
        <v>24562.1959914477</v>
      </c>
      <c r="U2015" s="68" t="n">
        <f aca="false">T2015-S2015</f>
        <v>1873.51987429353</v>
      </c>
      <c r="V2015" s="70" t="n">
        <f aca="false">V2014+F2015</f>
        <v>4.04030000000001</v>
      </c>
      <c r="W2015" s="70" t="n">
        <f aca="false">MAX(W2014,V2015)</f>
        <v>4.11240000000001</v>
      </c>
      <c r="X2015" s="70" t="n">
        <f aca="false">W2015-V2015</f>
        <v>0.0720999999999954</v>
      </c>
      <c r="Y2015" s="70" t="n">
        <f aca="false">Y2014+M2015</f>
        <v>3.52111806155726</v>
      </c>
      <c r="Z2015" s="70" t="n">
        <f aca="false">MAX(Z2014,Y2015)</f>
        <v>3.60670597873568</v>
      </c>
      <c r="AA2015" s="70" t="n">
        <f aca="false">Z2015-Y2015</f>
        <v>0.0855879171784189</v>
      </c>
      <c r="AB2015" s="72" t="n">
        <f aca="false">AB2014*(1+F2015)</f>
        <v>44.7280923633478</v>
      </c>
      <c r="AC2015" s="73" t="n">
        <f aca="false">MAX(AC2014,AB2015)</f>
        <v>48.1009593788818</v>
      </c>
      <c r="AD2015" s="70" t="n">
        <f aca="false">1-AB2015/AC2015</f>
        <v>0.0701205767844794</v>
      </c>
      <c r="AE2015" s="73" t="n">
        <f aca="false">AE2014*(1+M2015)</f>
        <v>26.6364577439018</v>
      </c>
      <c r="AF2015" s="73" t="n">
        <f aca="false">MAX(AF2014,AE2015)</f>
        <v>29.0346494849744</v>
      </c>
      <c r="AG2015" s="70" t="n">
        <f aca="false">1-AE2015/AF2015</f>
        <v>0.0825975785350415</v>
      </c>
      <c r="AH2015" s="74" t="n">
        <f aca="false">IF(R2015&gt;0,AH2014+1,0)</f>
        <v>52</v>
      </c>
      <c r="AI2015" s="74" t="n">
        <f aca="false">IF(U2015&gt;0,AI2014+1,0)</f>
        <v>52</v>
      </c>
      <c r="AJ2015" s="74" t="n">
        <f aca="false">IF(G2015&gt;0,AJ2014+1,0)</f>
        <v>0</v>
      </c>
      <c r="AK2015" s="74" t="n">
        <f aca="false">IF(G2015&lt;=0,AK2014+1,0)</f>
        <v>7</v>
      </c>
      <c r="AL2015" s="74" t="n">
        <f aca="false">IF(K2015&gt;0,AL2014+1,0)</f>
        <v>0</v>
      </c>
      <c r="AM2015" s="74" t="n">
        <f aca="false">IF(K2015&lt;=0,AM2014+1,0)</f>
        <v>7</v>
      </c>
    </row>
    <row r="2016" customFormat="false" ht="15" hidden="false" customHeight="false" outlineLevel="0" collapsed="false">
      <c r="A2016" s="61" t="n">
        <v>2020</v>
      </c>
      <c r="B2016" s="62" t="n">
        <v>45377.6145833333</v>
      </c>
      <c r="C2016" s="63" t="n">
        <f aca="false">YEAR(B2016)</f>
        <v>2024</v>
      </c>
      <c r="D2016" s="32" t="s">
        <v>276</v>
      </c>
      <c r="E2016" s="64" t="n">
        <v>22013.35</v>
      </c>
      <c r="F2016" s="65" t="n">
        <v>-0.0041</v>
      </c>
      <c r="G2016" s="66" t="n">
        <v>-90.254735</v>
      </c>
      <c r="H2016" s="67" t="n">
        <f aca="false">E2016+IF(D2016="Long",1,-1)*G2016</f>
        <v>22103.604735</v>
      </c>
      <c r="I2016" s="68" t="n">
        <f aca="false">Assumptions!$B$58</f>
        <v>5.35750011455817</v>
      </c>
      <c r="J2016" s="68" t="n">
        <f aca="false">INDEX(Yearly!$D$5:$D$22,MATCH(C2016,Yearly!$A$5:$A$22,0))</f>
        <v>0.531322325410727</v>
      </c>
      <c r="K2016" s="68" t="n">
        <f aca="false">G2016-I2016-J2016</f>
        <v>-96.1435574399689</v>
      </c>
      <c r="L2016" s="69" t="n">
        <f aca="false">(I2016+J2016)/Assumptions!$B$8</f>
        <v>0.000259660277039673</v>
      </c>
      <c r="M2016" s="70" t="n">
        <f aca="false">F2016-L2016</f>
        <v>-0.00435966027703967</v>
      </c>
      <c r="N2016" s="71" t="n">
        <f aca="false">G2016*Assumptions!$B$7</f>
        <v>-709853.490775</v>
      </c>
      <c r="O2016" s="71" t="n">
        <f aca="false">K2016*Assumptions!$B$7</f>
        <v>-756169.079265355</v>
      </c>
      <c r="P2016" s="68" t="n">
        <f aca="false">P2015+G2016</f>
        <v>34372.922605</v>
      </c>
      <c r="Q2016" s="68" t="n">
        <f aca="false">MAX(Q2015,P2016)</f>
        <v>36030.805415</v>
      </c>
      <c r="R2016" s="68" t="n">
        <f aca="false">Q2016-P2016</f>
        <v>1657.88281</v>
      </c>
      <c r="S2016" s="68" t="n">
        <f aca="false">S2015+K2016</f>
        <v>22592.5325597142</v>
      </c>
      <c r="T2016" s="68" t="n">
        <f aca="false">MAX(T2015,S2016)</f>
        <v>24562.1959914477</v>
      </c>
      <c r="U2016" s="68" t="n">
        <f aca="false">T2016-S2016</f>
        <v>1969.6634317335</v>
      </c>
      <c r="V2016" s="70" t="n">
        <f aca="false">V2015+F2016</f>
        <v>4.03620000000001</v>
      </c>
      <c r="W2016" s="70" t="n">
        <f aca="false">MAX(W2015,V2016)</f>
        <v>4.11240000000001</v>
      </c>
      <c r="X2016" s="70" t="n">
        <f aca="false">W2016-V2016</f>
        <v>0.0761999999999956</v>
      </c>
      <c r="Y2016" s="70" t="n">
        <f aca="false">Y2015+M2016</f>
        <v>3.51675840128022</v>
      </c>
      <c r="Z2016" s="70" t="n">
        <f aca="false">MAX(Z2015,Y2016)</f>
        <v>3.60670597873568</v>
      </c>
      <c r="AA2016" s="70" t="n">
        <f aca="false">Z2016-Y2016</f>
        <v>0.0899475774554586</v>
      </c>
      <c r="AB2016" s="72" t="n">
        <f aca="false">AB2015*(1+F2016)</f>
        <v>44.5447071846581</v>
      </c>
      <c r="AC2016" s="73" t="n">
        <f aca="false">MAX(AC2015,AB2016)</f>
        <v>48.1009593788818</v>
      </c>
      <c r="AD2016" s="70" t="n">
        <f aca="false">1-AB2016/AC2016</f>
        <v>0.073933082419663</v>
      </c>
      <c r="AE2016" s="73" t="n">
        <f aca="false">AE2015*(1+M2016)</f>
        <v>26.5203318371547</v>
      </c>
      <c r="AF2016" s="73" t="n">
        <f aca="false">MAX(AF2015,AE2016)</f>
        <v>29.0346494849744</v>
      </c>
      <c r="AG2016" s="70" t="n">
        <f aca="false">1-AE2016/AF2016</f>
        <v>0.0865971414299622</v>
      </c>
      <c r="AH2016" s="74" t="n">
        <f aca="false">IF(R2016&gt;0,AH2015+1,0)</f>
        <v>53</v>
      </c>
      <c r="AI2016" s="74" t="n">
        <f aca="false">IF(U2016&gt;0,AI2015+1,0)</f>
        <v>53</v>
      </c>
      <c r="AJ2016" s="74" t="n">
        <f aca="false">IF(G2016&gt;0,AJ2015+1,0)</f>
        <v>0</v>
      </c>
      <c r="AK2016" s="74" t="n">
        <f aca="false">IF(G2016&lt;=0,AK2015+1,0)</f>
        <v>8</v>
      </c>
      <c r="AL2016" s="74" t="n">
        <f aca="false">IF(K2016&gt;0,AL2015+1,0)</f>
        <v>0</v>
      </c>
      <c r="AM2016" s="74" t="n">
        <f aca="false">IF(K2016&lt;=0,AM2015+1,0)</f>
        <v>8</v>
      </c>
    </row>
    <row r="2017" customFormat="false" ht="15" hidden="false" customHeight="false" outlineLevel="0" collapsed="false">
      <c r="A2017" s="61" t="n">
        <v>2021</v>
      </c>
      <c r="B2017" s="62" t="n">
        <v>45378.3972222222</v>
      </c>
      <c r="C2017" s="63" t="n">
        <f aca="false">YEAR(B2017)</f>
        <v>2024</v>
      </c>
      <c r="D2017" s="32" t="s">
        <v>277</v>
      </c>
      <c r="E2017" s="64" t="n">
        <v>22104.05</v>
      </c>
      <c r="F2017" s="65" t="n">
        <v>0.0143</v>
      </c>
      <c r="G2017" s="66" t="n">
        <v>316.087915</v>
      </c>
      <c r="H2017" s="67" t="n">
        <f aca="false">E2017+IF(D2017="Long",1,-1)*G2017</f>
        <v>22420.137915</v>
      </c>
      <c r="I2017" s="68" t="n">
        <f aca="false">Assumptions!$B$58</f>
        <v>5.35750011455817</v>
      </c>
      <c r="J2017" s="68" t="n">
        <f aca="false">INDEX(Yearly!$D$5:$D$22,MATCH(C2017,Yearly!$A$5:$A$22,0))</f>
        <v>0.531322325410727</v>
      </c>
      <c r="K2017" s="68" t="n">
        <f aca="false">G2017-I2017-J2017</f>
        <v>310.199092560031</v>
      </c>
      <c r="L2017" s="69" t="n">
        <f aca="false">(I2017+J2017)/Assumptions!$B$8</f>
        <v>0.000259660277039673</v>
      </c>
      <c r="M2017" s="70" t="n">
        <f aca="false">F2017-L2017</f>
        <v>0.0140403397229603</v>
      </c>
      <c r="N2017" s="71" t="n">
        <f aca="false">G2017*Assumptions!$B$7</f>
        <v>2486031.451475</v>
      </c>
      <c r="O2017" s="71" t="n">
        <f aca="false">K2017*Assumptions!$B$7</f>
        <v>2439715.86298465</v>
      </c>
      <c r="P2017" s="68" t="n">
        <f aca="false">P2016+G2017</f>
        <v>34689.01052</v>
      </c>
      <c r="Q2017" s="68" t="n">
        <f aca="false">MAX(Q2016,P2017)</f>
        <v>36030.805415</v>
      </c>
      <c r="R2017" s="68" t="n">
        <f aca="false">Q2017-P2017</f>
        <v>1341.794895</v>
      </c>
      <c r="S2017" s="68" t="n">
        <f aca="false">S2016+K2017</f>
        <v>22902.7316522743</v>
      </c>
      <c r="T2017" s="68" t="n">
        <f aca="false">MAX(T2016,S2017)</f>
        <v>24562.1959914477</v>
      </c>
      <c r="U2017" s="68" t="n">
        <f aca="false">T2017-S2017</f>
        <v>1659.46433917347</v>
      </c>
      <c r="V2017" s="70" t="n">
        <f aca="false">V2016+F2017</f>
        <v>4.05050000000001</v>
      </c>
      <c r="W2017" s="70" t="n">
        <f aca="false">MAX(W2016,V2017)</f>
        <v>4.11240000000001</v>
      </c>
      <c r="X2017" s="70" t="n">
        <f aca="false">W2017-V2017</f>
        <v>0.0618999999999952</v>
      </c>
      <c r="Y2017" s="70" t="n">
        <f aca="false">Y2016+M2017</f>
        <v>3.53079874100318</v>
      </c>
      <c r="Z2017" s="70" t="n">
        <f aca="false">MAX(Z2016,Y2017)</f>
        <v>3.60670597873568</v>
      </c>
      <c r="AA2017" s="70" t="n">
        <f aca="false">Z2017-Y2017</f>
        <v>0.0759072377324981</v>
      </c>
      <c r="AB2017" s="72" t="n">
        <f aca="false">AB2016*(1+F2017)</f>
        <v>45.1816964973987</v>
      </c>
      <c r="AC2017" s="73" t="n">
        <f aca="false">MAX(AC2016,AB2017)</f>
        <v>48.1009593788818</v>
      </c>
      <c r="AD2017" s="70" t="n">
        <f aca="false">1-AB2017/AC2017</f>
        <v>0.0606903254982641</v>
      </c>
      <c r="AE2017" s="73" t="n">
        <f aca="false">AE2016*(1+M2017)</f>
        <v>26.892686305714</v>
      </c>
      <c r="AF2017" s="73" t="n">
        <f aca="false">MAX(AF2016,AE2017)</f>
        <v>29.0346494849744</v>
      </c>
      <c r="AG2017" s="70" t="n">
        <f aca="false">1-AE2017/AF2017</f>
        <v>0.0737726549917159</v>
      </c>
      <c r="AH2017" s="74" t="n">
        <f aca="false">IF(R2017&gt;0,AH2016+1,0)</f>
        <v>54</v>
      </c>
      <c r="AI2017" s="74" t="n">
        <f aca="false">IF(U2017&gt;0,AI2016+1,0)</f>
        <v>54</v>
      </c>
      <c r="AJ2017" s="74" t="n">
        <f aca="false">IF(G2017&gt;0,AJ2016+1,0)</f>
        <v>1</v>
      </c>
      <c r="AK2017" s="74" t="n">
        <f aca="false">IF(G2017&lt;=0,AK2016+1,0)</f>
        <v>0</v>
      </c>
      <c r="AL2017" s="74" t="n">
        <f aca="false">IF(K2017&gt;0,AL2016+1,0)</f>
        <v>1</v>
      </c>
      <c r="AM2017" s="74" t="n">
        <f aca="false">IF(K2017&lt;=0,AM2016+1,0)</f>
        <v>0</v>
      </c>
    </row>
    <row r="2018" customFormat="false" ht="15" hidden="false" customHeight="false" outlineLevel="0" collapsed="false">
      <c r="A2018" s="61" t="n">
        <v>2022</v>
      </c>
      <c r="B2018" s="62" t="n">
        <v>45386.46875</v>
      </c>
      <c r="C2018" s="63" t="n">
        <f aca="false">YEAR(B2018)</f>
        <v>2024</v>
      </c>
      <c r="D2018" s="32" t="s">
        <v>276</v>
      </c>
      <c r="E2018" s="64" t="n">
        <v>22419.35</v>
      </c>
      <c r="F2018" s="65" t="n">
        <v>-0.0028</v>
      </c>
      <c r="G2018" s="66" t="n">
        <v>-62.77418</v>
      </c>
      <c r="H2018" s="67" t="n">
        <f aca="false">E2018+IF(D2018="Long",1,-1)*G2018</f>
        <v>22482.12418</v>
      </c>
      <c r="I2018" s="68" t="n">
        <f aca="false">Assumptions!$B$58</f>
        <v>5.35750011455817</v>
      </c>
      <c r="J2018" s="68" t="n">
        <f aca="false">INDEX(Yearly!$D$5:$D$22,MATCH(C2018,Yearly!$A$5:$A$22,0))</f>
        <v>0.531322325410727</v>
      </c>
      <c r="K2018" s="68" t="n">
        <f aca="false">G2018-I2018-J2018</f>
        <v>-68.6630024399689</v>
      </c>
      <c r="L2018" s="69" t="n">
        <f aca="false">(I2018+J2018)/Assumptions!$B$8</f>
        <v>0.000259660277039673</v>
      </c>
      <c r="M2018" s="70" t="n">
        <f aca="false">F2018-L2018</f>
        <v>-0.00305966027703967</v>
      </c>
      <c r="N2018" s="71" t="n">
        <f aca="false">G2018*Assumptions!$B$7</f>
        <v>-493718.9257</v>
      </c>
      <c r="O2018" s="71" t="n">
        <f aca="false">K2018*Assumptions!$B$7</f>
        <v>-540034.514190355</v>
      </c>
      <c r="P2018" s="68" t="n">
        <f aca="false">P2017+G2018</f>
        <v>34626.23634</v>
      </c>
      <c r="Q2018" s="68" t="n">
        <f aca="false">MAX(Q2017,P2018)</f>
        <v>36030.805415</v>
      </c>
      <c r="R2018" s="68" t="n">
        <f aca="false">Q2018-P2018</f>
        <v>1404.569075</v>
      </c>
      <c r="S2018" s="68" t="n">
        <f aca="false">S2017+K2018</f>
        <v>22834.0686498343</v>
      </c>
      <c r="T2018" s="68" t="n">
        <f aca="false">MAX(T2017,S2018)</f>
        <v>24562.1959914477</v>
      </c>
      <c r="U2018" s="68" t="n">
        <f aca="false">T2018-S2018</f>
        <v>1728.12734161344</v>
      </c>
      <c r="V2018" s="70" t="n">
        <f aca="false">V2017+F2018</f>
        <v>4.04770000000001</v>
      </c>
      <c r="W2018" s="70" t="n">
        <f aca="false">MAX(W2017,V2018)</f>
        <v>4.11240000000001</v>
      </c>
      <c r="X2018" s="70" t="n">
        <f aca="false">W2018-V2018</f>
        <v>0.0646999999999949</v>
      </c>
      <c r="Y2018" s="70" t="n">
        <f aca="false">Y2017+M2018</f>
        <v>3.52773908072614</v>
      </c>
      <c r="Z2018" s="70" t="n">
        <f aca="false">MAX(Z2017,Y2018)</f>
        <v>3.60670597873568</v>
      </c>
      <c r="AA2018" s="70" t="n">
        <f aca="false">Z2018-Y2018</f>
        <v>0.0789668980095377</v>
      </c>
      <c r="AB2018" s="72" t="n">
        <f aca="false">AB2017*(1+F2018)</f>
        <v>45.055187747206</v>
      </c>
      <c r="AC2018" s="73" t="n">
        <f aca="false">MAX(AC2017,AB2018)</f>
        <v>48.1009593788818</v>
      </c>
      <c r="AD2018" s="70" t="n">
        <f aca="false">1-AB2018/AC2018</f>
        <v>0.0633203925868691</v>
      </c>
      <c r="AE2018" s="73" t="n">
        <f aca="false">AE2017*(1+M2018)</f>
        <v>26.8104038216815</v>
      </c>
      <c r="AF2018" s="73" t="n">
        <f aca="false">MAX(AF2017,AE2018)</f>
        <v>29.0346494849744</v>
      </c>
      <c r="AG2018" s="70" t="n">
        <f aca="false">1-AE2018/AF2018</f>
        <v>0.0766065960067456</v>
      </c>
      <c r="AH2018" s="74" t="n">
        <f aca="false">IF(R2018&gt;0,AH2017+1,0)</f>
        <v>55</v>
      </c>
      <c r="AI2018" s="74" t="n">
        <f aca="false">IF(U2018&gt;0,AI2017+1,0)</f>
        <v>55</v>
      </c>
      <c r="AJ2018" s="74" t="n">
        <f aca="false">IF(G2018&gt;0,AJ2017+1,0)</f>
        <v>0</v>
      </c>
      <c r="AK2018" s="74" t="n">
        <f aca="false">IF(G2018&lt;=0,AK2017+1,0)</f>
        <v>1</v>
      </c>
      <c r="AL2018" s="74" t="n">
        <f aca="false">IF(K2018&gt;0,AL2017+1,0)</f>
        <v>0</v>
      </c>
      <c r="AM2018" s="74" t="n">
        <f aca="false">IF(K2018&lt;=0,AM2017+1,0)</f>
        <v>1</v>
      </c>
    </row>
    <row r="2019" customFormat="false" ht="15" hidden="false" customHeight="false" outlineLevel="0" collapsed="false">
      <c r="A2019" s="61" t="n">
        <v>2023</v>
      </c>
      <c r="B2019" s="62" t="n">
        <v>45386.5368055556</v>
      </c>
      <c r="C2019" s="63" t="n">
        <f aca="false">YEAR(B2019)</f>
        <v>2024</v>
      </c>
      <c r="D2019" s="32" t="s">
        <v>277</v>
      </c>
      <c r="E2019" s="64" t="n">
        <v>22482.45</v>
      </c>
      <c r="F2019" s="65" t="n">
        <v>0.0044</v>
      </c>
      <c r="G2019" s="66" t="n">
        <v>98.92278</v>
      </c>
      <c r="H2019" s="67" t="n">
        <f aca="false">E2019+IF(D2019="Long",1,-1)*G2019</f>
        <v>22581.37278</v>
      </c>
      <c r="I2019" s="68" t="n">
        <f aca="false">Assumptions!$B$58</f>
        <v>5.35750011455817</v>
      </c>
      <c r="J2019" s="68" t="n">
        <f aca="false">INDEX(Yearly!$D$5:$D$22,MATCH(C2019,Yearly!$A$5:$A$22,0))</f>
        <v>0.531322325410727</v>
      </c>
      <c r="K2019" s="68" t="n">
        <f aca="false">G2019-I2019-J2019</f>
        <v>93.0339575600311</v>
      </c>
      <c r="L2019" s="69" t="n">
        <f aca="false">(I2019+J2019)/Assumptions!$B$8</f>
        <v>0.000259660277039673</v>
      </c>
      <c r="M2019" s="70" t="n">
        <f aca="false">F2019-L2019</f>
        <v>0.00414033972296033</v>
      </c>
      <c r="N2019" s="71" t="n">
        <f aca="false">G2019*Assumptions!$B$7</f>
        <v>778027.6647</v>
      </c>
      <c r="O2019" s="71" t="n">
        <f aca="false">K2019*Assumptions!$B$7</f>
        <v>731712.076209645</v>
      </c>
      <c r="P2019" s="68" t="n">
        <f aca="false">P2018+G2019</f>
        <v>34725.15912</v>
      </c>
      <c r="Q2019" s="68" t="n">
        <f aca="false">MAX(Q2018,P2019)</f>
        <v>36030.805415</v>
      </c>
      <c r="R2019" s="68" t="n">
        <f aca="false">Q2019-P2019</f>
        <v>1305.646295</v>
      </c>
      <c r="S2019" s="68" t="n">
        <f aca="false">S2018+K2019</f>
        <v>22927.1026073943</v>
      </c>
      <c r="T2019" s="68" t="n">
        <f aca="false">MAX(T2018,S2019)</f>
        <v>24562.1959914477</v>
      </c>
      <c r="U2019" s="68" t="n">
        <f aca="false">T2019-S2019</f>
        <v>1635.09338405341</v>
      </c>
      <c r="V2019" s="70" t="n">
        <f aca="false">V2018+F2019</f>
        <v>4.05210000000001</v>
      </c>
      <c r="W2019" s="70" t="n">
        <f aca="false">MAX(W2018,V2019)</f>
        <v>4.11240000000001</v>
      </c>
      <c r="X2019" s="70" t="n">
        <f aca="false">W2019-V2019</f>
        <v>0.0602999999999945</v>
      </c>
      <c r="Y2019" s="70" t="n">
        <f aca="false">Y2018+M2019</f>
        <v>3.5318794204491</v>
      </c>
      <c r="Z2019" s="70" t="n">
        <f aca="false">MAX(Z2018,Y2019)</f>
        <v>3.60670597873568</v>
      </c>
      <c r="AA2019" s="70" t="n">
        <f aca="false">Z2019-Y2019</f>
        <v>0.0748265582865773</v>
      </c>
      <c r="AB2019" s="72" t="n">
        <f aca="false">AB2018*(1+F2019)</f>
        <v>45.2534305732937</v>
      </c>
      <c r="AC2019" s="73" t="n">
        <f aca="false">MAX(AC2018,AB2019)</f>
        <v>48.1009593788818</v>
      </c>
      <c r="AD2019" s="70" t="n">
        <f aca="false">1-AB2019/AC2019</f>
        <v>0.0591990023142514</v>
      </c>
      <c r="AE2019" s="73" t="n">
        <f aca="false">AE2018*(1+M2019)</f>
        <v>26.921408001613</v>
      </c>
      <c r="AF2019" s="73" t="n">
        <f aca="false">MAX(AF2018,AE2019)</f>
        <v>29.0346494849744</v>
      </c>
      <c r="AG2019" s="70" t="n">
        <f aca="false">1-AE2019/AF2019</f>
        <v>0.0727834336162728</v>
      </c>
      <c r="AH2019" s="74" t="n">
        <f aca="false">IF(R2019&gt;0,AH2018+1,0)</f>
        <v>56</v>
      </c>
      <c r="AI2019" s="74" t="n">
        <f aca="false">IF(U2019&gt;0,AI2018+1,0)</f>
        <v>56</v>
      </c>
      <c r="AJ2019" s="74" t="n">
        <f aca="false">IF(G2019&gt;0,AJ2018+1,0)</f>
        <v>1</v>
      </c>
      <c r="AK2019" s="74" t="n">
        <f aca="false">IF(G2019&lt;=0,AK2018+1,0)</f>
        <v>0</v>
      </c>
      <c r="AL2019" s="74" t="n">
        <f aca="false">IF(K2019&gt;0,AL2018+1,0)</f>
        <v>1</v>
      </c>
      <c r="AM2019" s="74" t="n">
        <f aca="false">IF(K2019&lt;=0,AM2018+1,0)</f>
        <v>0</v>
      </c>
    </row>
    <row r="2020" customFormat="false" ht="15" hidden="false" customHeight="false" outlineLevel="0" collapsed="false">
      <c r="A2020" s="61" t="n">
        <v>2024</v>
      </c>
      <c r="B2020" s="62" t="n">
        <v>45394.53125</v>
      </c>
      <c r="C2020" s="63" t="n">
        <f aca="false">YEAR(B2020)</f>
        <v>2024</v>
      </c>
      <c r="D2020" s="32" t="s">
        <v>276</v>
      </c>
      <c r="E2020" s="64" t="n">
        <v>22580.4</v>
      </c>
      <c r="F2020" s="65" t="n">
        <v>0.016</v>
      </c>
      <c r="G2020" s="66" t="n">
        <v>361.2864</v>
      </c>
      <c r="H2020" s="67" t="n">
        <f aca="false">E2020+IF(D2020="Long",1,-1)*G2020</f>
        <v>22219.1136</v>
      </c>
      <c r="I2020" s="68" t="n">
        <f aca="false">Assumptions!$B$58</f>
        <v>5.35750011455817</v>
      </c>
      <c r="J2020" s="68" t="n">
        <f aca="false">INDEX(Yearly!$D$5:$D$22,MATCH(C2020,Yearly!$A$5:$A$22,0))</f>
        <v>0.531322325410727</v>
      </c>
      <c r="K2020" s="68" t="n">
        <f aca="false">G2020-I2020-J2020</f>
        <v>355.397577560031</v>
      </c>
      <c r="L2020" s="69" t="n">
        <f aca="false">(I2020+J2020)/Assumptions!$B$8</f>
        <v>0.000259660277039673</v>
      </c>
      <c r="M2020" s="70" t="n">
        <f aca="false">F2020-L2020</f>
        <v>0.0157403397229603</v>
      </c>
      <c r="N2020" s="71" t="n">
        <f aca="false">G2020*Assumptions!$B$7</f>
        <v>2841517.536</v>
      </c>
      <c r="O2020" s="71" t="n">
        <f aca="false">K2020*Assumptions!$B$7</f>
        <v>2795201.94750965</v>
      </c>
      <c r="P2020" s="68" t="n">
        <f aca="false">P2019+G2020</f>
        <v>35086.44552</v>
      </c>
      <c r="Q2020" s="68" t="n">
        <f aca="false">MAX(Q2019,P2020)</f>
        <v>36030.805415</v>
      </c>
      <c r="R2020" s="68" t="n">
        <f aca="false">Q2020-P2020</f>
        <v>944.359895000001</v>
      </c>
      <c r="S2020" s="68" t="n">
        <f aca="false">S2019+K2020</f>
        <v>23282.5001849543</v>
      </c>
      <c r="T2020" s="68" t="n">
        <f aca="false">MAX(T2019,S2020)</f>
        <v>24562.1959914477</v>
      </c>
      <c r="U2020" s="68" t="n">
        <f aca="false">T2020-S2020</f>
        <v>1279.69580649338</v>
      </c>
      <c r="V2020" s="70" t="n">
        <f aca="false">V2019+F2020</f>
        <v>4.06810000000001</v>
      </c>
      <c r="W2020" s="70" t="n">
        <f aca="false">MAX(W2019,V2020)</f>
        <v>4.11240000000001</v>
      </c>
      <c r="X2020" s="70" t="n">
        <f aca="false">W2020-V2020</f>
        <v>0.0442999999999945</v>
      </c>
      <c r="Y2020" s="70" t="n">
        <f aca="false">Y2019+M2020</f>
        <v>3.54761976017207</v>
      </c>
      <c r="Z2020" s="70" t="n">
        <f aca="false">MAX(Z2019,Y2020)</f>
        <v>3.60670597873568</v>
      </c>
      <c r="AA2020" s="70" t="n">
        <f aca="false">Z2020-Y2020</f>
        <v>0.0590862185636167</v>
      </c>
      <c r="AB2020" s="72" t="n">
        <f aca="false">AB2019*(1+F2020)</f>
        <v>45.9774854624664</v>
      </c>
      <c r="AC2020" s="73" t="n">
        <f aca="false">MAX(AC2019,AB2020)</f>
        <v>48.1009593788818</v>
      </c>
      <c r="AD2020" s="70" t="n">
        <f aca="false">1-AB2020/AC2020</f>
        <v>0.0441461863512793</v>
      </c>
      <c r="AE2020" s="73" t="n">
        <f aca="false">AE2019*(1+M2020)</f>
        <v>27.3451601093788</v>
      </c>
      <c r="AF2020" s="73" t="n">
        <f aca="false">MAX(AF2019,AE2020)</f>
        <v>29.0346494849744</v>
      </c>
      <c r="AG2020" s="70" t="n">
        <f aca="false">1-AE2020/AF2020</f>
        <v>0.0581887298646362</v>
      </c>
      <c r="AH2020" s="74" t="n">
        <f aca="false">IF(R2020&gt;0,AH2019+1,0)</f>
        <v>57</v>
      </c>
      <c r="AI2020" s="74" t="n">
        <f aca="false">IF(U2020&gt;0,AI2019+1,0)</f>
        <v>57</v>
      </c>
      <c r="AJ2020" s="74" t="n">
        <f aca="false">IF(G2020&gt;0,AJ2019+1,0)</f>
        <v>2</v>
      </c>
      <c r="AK2020" s="74" t="n">
        <f aca="false">IF(G2020&lt;=0,AK2019+1,0)</f>
        <v>0</v>
      </c>
      <c r="AL2020" s="74" t="n">
        <f aca="false">IF(K2020&gt;0,AL2019+1,0)</f>
        <v>2</v>
      </c>
      <c r="AM2020" s="74" t="n">
        <f aca="false">IF(K2020&lt;=0,AM2019+1,0)</f>
        <v>0</v>
      </c>
    </row>
    <row r="2021" customFormat="false" ht="15" hidden="false" customHeight="false" outlineLevel="0" collapsed="false">
      <c r="A2021" s="61" t="n">
        <v>2025</v>
      </c>
      <c r="B2021" s="62" t="n">
        <v>45404.40625</v>
      </c>
      <c r="C2021" s="63" t="n">
        <f aca="false">YEAR(B2021)</f>
        <v>2024</v>
      </c>
      <c r="D2021" s="32" t="s">
        <v>277</v>
      </c>
      <c r="E2021" s="64" t="n">
        <v>22218.3</v>
      </c>
      <c r="F2021" s="65" t="n">
        <v>0.0086</v>
      </c>
      <c r="G2021" s="66" t="n">
        <v>191.07738</v>
      </c>
      <c r="H2021" s="67" t="n">
        <f aca="false">E2021+IF(D2021="Long",1,-1)*G2021</f>
        <v>22409.37738</v>
      </c>
      <c r="I2021" s="68" t="n">
        <f aca="false">Assumptions!$B$58</f>
        <v>5.35750011455817</v>
      </c>
      <c r="J2021" s="68" t="n">
        <f aca="false">INDEX(Yearly!$D$5:$D$22,MATCH(C2021,Yearly!$A$5:$A$22,0))</f>
        <v>0.531322325410727</v>
      </c>
      <c r="K2021" s="68" t="n">
        <f aca="false">G2021-I2021-J2021</f>
        <v>185.188557560031</v>
      </c>
      <c r="L2021" s="69" t="n">
        <f aca="false">(I2021+J2021)/Assumptions!$B$8</f>
        <v>0.000259660277039673</v>
      </c>
      <c r="M2021" s="70" t="n">
        <f aca="false">F2021-L2021</f>
        <v>0.00834033972296033</v>
      </c>
      <c r="N2021" s="71" t="n">
        <f aca="false">G2021*Assumptions!$B$7</f>
        <v>1502823.5937</v>
      </c>
      <c r="O2021" s="71" t="n">
        <f aca="false">K2021*Assumptions!$B$7</f>
        <v>1456508.00520964</v>
      </c>
      <c r="P2021" s="68" t="n">
        <f aca="false">P2020+G2021</f>
        <v>35277.5229</v>
      </c>
      <c r="Q2021" s="68" t="n">
        <f aca="false">MAX(Q2020,P2021)</f>
        <v>36030.805415</v>
      </c>
      <c r="R2021" s="68" t="n">
        <f aca="false">Q2021-P2021</f>
        <v>753.282514999999</v>
      </c>
      <c r="S2021" s="68" t="n">
        <f aca="false">S2020+K2021</f>
        <v>23467.6887425144</v>
      </c>
      <c r="T2021" s="68" t="n">
        <f aca="false">MAX(T2020,S2021)</f>
        <v>24562.1959914477</v>
      </c>
      <c r="U2021" s="68" t="n">
        <f aca="false">T2021-S2021</f>
        <v>1094.50724893334</v>
      </c>
      <c r="V2021" s="70" t="n">
        <f aca="false">V2020+F2021</f>
        <v>4.07670000000001</v>
      </c>
      <c r="W2021" s="70" t="n">
        <f aca="false">MAX(W2020,V2021)</f>
        <v>4.11240000000001</v>
      </c>
      <c r="X2021" s="70" t="n">
        <f aca="false">W2021-V2021</f>
        <v>0.0356999999999941</v>
      </c>
      <c r="Y2021" s="70" t="n">
        <f aca="false">Y2020+M2021</f>
        <v>3.55596009989503</v>
      </c>
      <c r="Z2021" s="70" t="n">
        <f aca="false">MAX(Z2020,Y2021)</f>
        <v>3.60670597873568</v>
      </c>
      <c r="AA2021" s="70" t="n">
        <f aca="false">Z2021-Y2021</f>
        <v>0.0507458788406563</v>
      </c>
      <c r="AB2021" s="72" t="n">
        <f aca="false">AB2020*(1+F2021)</f>
        <v>46.3728918374436</v>
      </c>
      <c r="AC2021" s="73" t="n">
        <f aca="false">MAX(AC2020,AB2021)</f>
        <v>48.1009593788818</v>
      </c>
      <c r="AD2021" s="70" t="n">
        <f aca="false">1-AB2021/AC2021</f>
        <v>0.0359258435539005</v>
      </c>
      <c r="AE2021" s="73" t="n">
        <f aca="false">AE2020*(1+M2021)</f>
        <v>27.5732280344698</v>
      </c>
      <c r="AF2021" s="73" t="n">
        <f aca="false">MAX(AF2020,AE2021)</f>
        <v>29.0346494849744</v>
      </c>
      <c r="AG2021" s="70" t="n">
        <f aca="false">1-AE2021/AF2021</f>
        <v>0.0503337039167947</v>
      </c>
      <c r="AH2021" s="74" t="n">
        <f aca="false">IF(R2021&gt;0,AH2020+1,0)</f>
        <v>58</v>
      </c>
      <c r="AI2021" s="74" t="n">
        <f aca="false">IF(U2021&gt;0,AI2020+1,0)</f>
        <v>58</v>
      </c>
      <c r="AJ2021" s="74" t="n">
        <f aca="false">IF(G2021&gt;0,AJ2020+1,0)</f>
        <v>3</v>
      </c>
      <c r="AK2021" s="74" t="n">
        <f aca="false">IF(G2021&lt;=0,AK2020+1,0)</f>
        <v>0</v>
      </c>
      <c r="AL2021" s="74" t="n">
        <f aca="false">IF(K2021&gt;0,AL2020+1,0)</f>
        <v>3</v>
      </c>
      <c r="AM2021" s="74" t="n">
        <f aca="false">IF(K2021&lt;=0,AM2020+1,0)</f>
        <v>0</v>
      </c>
    </row>
    <row r="2022" customFormat="false" ht="15" hidden="false" customHeight="false" outlineLevel="0" collapsed="false">
      <c r="A2022" s="61" t="n">
        <v>2026</v>
      </c>
      <c r="B2022" s="62" t="n">
        <v>45408.6354166667</v>
      </c>
      <c r="C2022" s="63" t="n">
        <f aca="false">YEAR(B2022)</f>
        <v>2024</v>
      </c>
      <c r="D2022" s="32" t="s">
        <v>276</v>
      </c>
      <c r="E2022" s="64" t="n">
        <v>22408.7</v>
      </c>
      <c r="F2022" s="65" t="n">
        <v>-0.0051</v>
      </c>
      <c r="G2022" s="66" t="n">
        <v>-114.28437</v>
      </c>
      <c r="H2022" s="67" t="n">
        <f aca="false">E2022+IF(D2022="Long",1,-1)*G2022</f>
        <v>22522.98437</v>
      </c>
      <c r="I2022" s="68" t="n">
        <f aca="false">Assumptions!$B$58</f>
        <v>5.35750011455817</v>
      </c>
      <c r="J2022" s="68" t="n">
        <f aca="false">INDEX(Yearly!$D$5:$D$22,MATCH(C2022,Yearly!$A$5:$A$22,0))</f>
        <v>0.531322325410727</v>
      </c>
      <c r="K2022" s="68" t="n">
        <f aca="false">G2022-I2022-J2022</f>
        <v>-120.173192439969</v>
      </c>
      <c r="L2022" s="69" t="n">
        <f aca="false">(I2022+J2022)/Assumptions!$B$8</f>
        <v>0.000259660277039673</v>
      </c>
      <c r="M2022" s="70" t="n">
        <f aca="false">F2022-L2022</f>
        <v>-0.00535966027703967</v>
      </c>
      <c r="N2022" s="71" t="n">
        <f aca="false">G2022*Assumptions!$B$7</f>
        <v>-898846.57005</v>
      </c>
      <c r="O2022" s="71" t="n">
        <f aca="false">K2022*Assumptions!$B$7</f>
        <v>-945162.158540355</v>
      </c>
      <c r="P2022" s="68" t="n">
        <f aca="false">P2021+G2022</f>
        <v>35163.23853</v>
      </c>
      <c r="Q2022" s="68" t="n">
        <f aca="false">MAX(Q2021,P2022)</f>
        <v>36030.805415</v>
      </c>
      <c r="R2022" s="68" t="n">
        <f aca="false">Q2022-P2022</f>
        <v>867.566885</v>
      </c>
      <c r="S2022" s="68" t="n">
        <f aca="false">S2021+K2022</f>
        <v>23347.5155500744</v>
      </c>
      <c r="T2022" s="68" t="n">
        <f aca="false">MAX(T2021,S2022)</f>
        <v>24562.1959914477</v>
      </c>
      <c r="U2022" s="68" t="n">
        <f aca="false">T2022-S2022</f>
        <v>1214.68044137331</v>
      </c>
      <c r="V2022" s="70" t="n">
        <f aca="false">V2021+F2022</f>
        <v>4.07160000000001</v>
      </c>
      <c r="W2022" s="70" t="n">
        <f aca="false">MAX(W2021,V2022)</f>
        <v>4.11240000000001</v>
      </c>
      <c r="X2022" s="70" t="n">
        <f aca="false">W2022-V2022</f>
        <v>0.0407999999999937</v>
      </c>
      <c r="Y2022" s="70" t="n">
        <f aca="false">Y2021+M2022</f>
        <v>3.55060043961799</v>
      </c>
      <c r="Z2022" s="70" t="n">
        <f aca="false">MAX(Z2021,Y2022)</f>
        <v>3.60670597873568</v>
      </c>
      <c r="AA2022" s="70" t="n">
        <f aca="false">Z2022-Y2022</f>
        <v>0.0561055391176959</v>
      </c>
      <c r="AB2022" s="72" t="n">
        <f aca="false">AB2021*(1+F2022)</f>
        <v>46.1363900890726</v>
      </c>
      <c r="AC2022" s="73" t="n">
        <f aca="false">MAX(AC2021,AB2022)</f>
        <v>48.1009593788818</v>
      </c>
      <c r="AD2022" s="70" t="n">
        <f aca="false">1-AB2022/AC2022</f>
        <v>0.0408426217517756</v>
      </c>
      <c r="AE2022" s="73" t="n">
        <f aca="false">AE2021*(1+M2022)</f>
        <v>27.4254448994637</v>
      </c>
      <c r="AF2022" s="73" t="n">
        <f aca="false">MAX(AF2021,AE2022)</f>
        <v>29.0346494849744</v>
      </c>
      <c r="AG2022" s="70" t="n">
        <f aca="false">1-AE2022/AF2022</f>
        <v>0.0554235926403552</v>
      </c>
      <c r="AH2022" s="74" t="n">
        <f aca="false">IF(R2022&gt;0,AH2021+1,0)</f>
        <v>59</v>
      </c>
      <c r="AI2022" s="74" t="n">
        <f aca="false">IF(U2022&gt;0,AI2021+1,0)</f>
        <v>59</v>
      </c>
      <c r="AJ2022" s="74" t="n">
        <f aca="false">IF(G2022&gt;0,AJ2021+1,0)</f>
        <v>0</v>
      </c>
      <c r="AK2022" s="74" t="n">
        <f aca="false">IF(G2022&lt;=0,AK2021+1,0)</f>
        <v>1</v>
      </c>
      <c r="AL2022" s="74" t="n">
        <f aca="false">IF(K2022&gt;0,AL2021+1,0)</f>
        <v>0</v>
      </c>
      <c r="AM2022" s="74" t="n">
        <f aca="false">IF(K2022&lt;=0,AM2021+1,0)</f>
        <v>1</v>
      </c>
    </row>
    <row r="2023" customFormat="false" ht="15" hidden="false" customHeight="false" outlineLevel="0" collapsed="false">
      <c r="A2023" s="61" t="n">
        <v>2027</v>
      </c>
      <c r="B2023" s="62" t="n">
        <v>45411.4</v>
      </c>
      <c r="C2023" s="63" t="n">
        <f aca="false">YEAR(B2023)</f>
        <v>2024</v>
      </c>
      <c r="D2023" s="32" t="s">
        <v>277</v>
      </c>
      <c r="E2023" s="64" t="n">
        <v>22521.95</v>
      </c>
      <c r="F2023" s="65" t="n">
        <v>-0.0006</v>
      </c>
      <c r="G2023" s="66" t="n">
        <v>-13.51317</v>
      </c>
      <c r="H2023" s="67" t="n">
        <f aca="false">E2023+IF(D2023="Long",1,-1)*G2023</f>
        <v>22508.43683</v>
      </c>
      <c r="I2023" s="68" t="n">
        <f aca="false">Assumptions!$B$58</f>
        <v>5.35750011455817</v>
      </c>
      <c r="J2023" s="68" t="n">
        <f aca="false">INDEX(Yearly!$D$5:$D$22,MATCH(C2023,Yearly!$A$5:$A$22,0))</f>
        <v>0.531322325410727</v>
      </c>
      <c r="K2023" s="68" t="n">
        <f aca="false">G2023-I2023-J2023</f>
        <v>-19.4019924399689</v>
      </c>
      <c r="L2023" s="69" t="n">
        <f aca="false">(I2023+J2023)/Assumptions!$B$8</f>
        <v>0.000259660277039673</v>
      </c>
      <c r="M2023" s="70" t="n">
        <f aca="false">F2023-L2023</f>
        <v>-0.000859660277039673</v>
      </c>
      <c r="N2023" s="71" t="n">
        <f aca="false">G2023*Assumptions!$B$7</f>
        <v>-106281.08205</v>
      </c>
      <c r="O2023" s="71" t="n">
        <f aca="false">K2023*Assumptions!$B$7</f>
        <v>-152596.670540355</v>
      </c>
      <c r="P2023" s="68" t="n">
        <f aca="false">P2022+G2023</f>
        <v>35149.72536</v>
      </c>
      <c r="Q2023" s="68" t="n">
        <f aca="false">MAX(Q2022,P2023)</f>
        <v>36030.805415</v>
      </c>
      <c r="R2023" s="68" t="n">
        <f aca="false">Q2023-P2023</f>
        <v>881.080054999999</v>
      </c>
      <c r="S2023" s="68" t="n">
        <f aca="false">S2022+K2023</f>
        <v>23328.1135576344</v>
      </c>
      <c r="T2023" s="68" t="n">
        <f aca="false">MAX(T2022,S2023)</f>
        <v>24562.1959914477</v>
      </c>
      <c r="U2023" s="68" t="n">
        <f aca="false">T2023-S2023</f>
        <v>1234.08243381328</v>
      </c>
      <c r="V2023" s="70" t="n">
        <f aca="false">V2022+F2023</f>
        <v>4.07100000000001</v>
      </c>
      <c r="W2023" s="70" t="n">
        <f aca="false">MAX(W2022,V2023)</f>
        <v>4.11240000000001</v>
      </c>
      <c r="X2023" s="70" t="n">
        <f aca="false">W2023-V2023</f>
        <v>0.0413999999999941</v>
      </c>
      <c r="Y2023" s="70" t="n">
        <f aca="false">Y2022+M2023</f>
        <v>3.54974077934095</v>
      </c>
      <c r="Z2023" s="70" t="n">
        <f aca="false">MAX(Z2022,Y2023)</f>
        <v>3.60670597873568</v>
      </c>
      <c r="AA2023" s="70" t="n">
        <f aca="false">Z2023-Y2023</f>
        <v>0.0569651993947358</v>
      </c>
      <c r="AB2023" s="72" t="n">
        <f aca="false">AB2022*(1+F2023)</f>
        <v>46.1087082550192</v>
      </c>
      <c r="AC2023" s="73" t="n">
        <f aca="false">MAX(AC2022,AB2023)</f>
        <v>48.1009593788818</v>
      </c>
      <c r="AD2023" s="70" t="n">
        <f aca="false">1-AB2023/AC2023</f>
        <v>0.0414181161787245</v>
      </c>
      <c r="AE2023" s="73" t="n">
        <f aca="false">AE2022*(1+M2023)</f>
        <v>27.4018683339035</v>
      </c>
      <c r="AF2023" s="73" t="n">
        <f aca="false">MAX(AF2022,AE2023)</f>
        <v>29.0346494849744</v>
      </c>
      <c r="AG2023" s="70" t="n">
        <f aca="false">1-AE2023/AF2023</f>
        <v>0.0562356074563911</v>
      </c>
      <c r="AH2023" s="74" t="n">
        <f aca="false">IF(R2023&gt;0,AH2022+1,0)</f>
        <v>60</v>
      </c>
      <c r="AI2023" s="74" t="n">
        <f aca="false">IF(U2023&gt;0,AI2022+1,0)</f>
        <v>60</v>
      </c>
      <c r="AJ2023" s="74" t="n">
        <f aca="false">IF(G2023&gt;0,AJ2022+1,0)</f>
        <v>0</v>
      </c>
      <c r="AK2023" s="74" t="n">
        <f aca="false">IF(G2023&lt;=0,AK2022+1,0)</f>
        <v>2</v>
      </c>
      <c r="AL2023" s="74" t="n">
        <f aca="false">IF(K2023&gt;0,AL2022+1,0)</f>
        <v>0</v>
      </c>
      <c r="AM2023" s="74" t="n">
        <f aca="false">IF(K2023&lt;=0,AM2022+1,0)</f>
        <v>2</v>
      </c>
    </row>
    <row r="2024" customFormat="false" ht="15" hidden="false" customHeight="false" outlineLevel="0" collapsed="false">
      <c r="A2024" s="61" t="n">
        <v>2028</v>
      </c>
      <c r="B2024" s="62" t="n">
        <v>45415.4895833333</v>
      </c>
      <c r="C2024" s="63" t="n">
        <f aca="false">YEAR(B2024)</f>
        <v>2024</v>
      </c>
      <c r="D2024" s="32" t="s">
        <v>276</v>
      </c>
      <c r="E2024" s="64" t="n">
        <v>22509.3</v>
      </c>
      <c r="F2024" s="65" t="n">
        <v>0.0163</v>
      </c>
      <c r="G2024" s="66" t="n">
        <v>366.90159</v>
      </c>
      <c r="H2024" s="67" t="n">
        <f aca="false">E2024+IF(D2024="Long",1,-1)*G2024</f>
        <v>22142.39841</v>
      </c>
      <c r="I2024" s="68" t="n">
        <f aca="false">Assumptions!$B$58</f>
        <v>5.35750011455817</v>
      </c>
      <c r="J2024" s="68" t="n">
        <f aca="false">INDEX(Yearly!$D$5:$D$22,MATCH(C2024,Yearly!$A$5:$A$22,0))</f>
        <v>0.531322325410727</v>
      </c>
      <c r="K2024" s="68" t="n">
        <f aca="false">G2024-I2024-J2024</f>
        <v>361.012767560031</v>
      </c>
      <c r="L2024" s="69" t="n">
        <f aca="false">(I2024+J2024)/Assumptions!$B$8</f>
        <v>0.000259660277039673</v>
      </c>
      <c r="M2024" s="70" t="n">
        <f aca="false">F2024-L2024</f>
        <v>0.0160403397229603</v>
      </c>
      <c r="N2024" s="71" t="n">
        <f aca="false">G2024*Assumptions!$B$7</f>
        <v>2885681.00535</v>
      </c>
      <c r="O2024" s="71" t="n">
        <f aca="false">K2024*Assumptions!$B$7</f>
        <v>2839365.41685965</v>
      </c>
      <c r="P2024" s="68" t="n">
        <f aca="false">P2023+G2024</f>
        <v>35516.62695</v>
      </c>
      <c r="Q2024" s="68" t="n">
        <f aca="false">MAX(Q2023,P2024)</f>
        <v>36030.805415</v>
      </c>
      <c r="R2024" s="68" t="n">
        <f aca="false">Q2024-P2024</f>
        <v>514.178464999997</v>
      </c>
      <c r="S2024" s="68" t="n">
        <f aca="false">S2023+K2024</f>
        <v>23689.1263251945</v>
      </c>
      <c r="T2024" s="68" t="n">
        <f aca="false">MAX(T2023,S2024)</f>
        <v>24562.1959914477</v>
      </c>
      <c r="U2024" s="68" t="n">
        <f aca="false">T2024-S2024</f>
        <v>873.06966625325</v>
      </c>
      <c r="V2024" s="70" t="n">
        <f aca="false">V2023+F2024</f>
        <v>4.08730000000001</v>
      </c>
      <c r="W2024" s="70" t="n">
        <f aca="false">MAX(W2023,V2024)</f>
        <v>4.11240000000001</v>
      </c>
      <c r="X2024" s="70" t="n">
        <f aca="false">W2024-V2024</f>
        <v>0.0250999999999939</v>
      </c>
      <c r="Y2024" s="70" t="n">
        <f aca="false">Y2023+M2024</f>
        <v>3.56578111906391</v>
      </c>
      <c r="Z2024" s="70" t="n">
        <f aca="false">MAX(Z2023,Y2024)</f>
        <v>3.60670597873568</v>
      </c>
      <c r="AA2024" s="70" t="n">
        <f aca="false">Z2024-Y2024</f>
        <v>0.0409248596717755</v>
      </c>
      <c r="AB2024" s="72" t="n">
        <f aca="false">AB2023*(1+F2024)</f>
        <v>46.860280199576</v>
      </c>
      <c r="AC2024" s="73" t="n">
        <f aca="false">MAX(AC2023,AB2024)</f>
        <v>48.1009593788818</v>
      </c>
      <c r="AD2024" s="70" t="n">
        <f aca="false">1-AB2024/AC2024</f>
        <v>0.0257932314724377</v>
      </c>
      <c r="AE2024" s="73" t="n">
        <f aca="false">AE2023*(1+M2024)</f>
        <v>27.8414036110231</v>
      </c>
      <c r="AF2024" s="73" t="n">
        <f aca="false">MAX(AF2023,AE2024)</f>
        <v>29.0346494849744</v>
      </c>
      <c r="AG2024" s="70" t="n">
        <f aca="false">1-AE2024/AF2024</f>
        <v>0.0410973059815585</v>
      </c>
      <c r="AH2024" s="74" t="n">
        <f aca="false">IF(R2024&gt;0,AH2023+1,0)</f>
        <v>61</v>
      </c>
      <c r="AI2024" s="74" t="n">
        <f aca="false">IF(U2024&gt;0,AI2023+1,0)</f>
        <v>61</v>
      </c>
      <c r="AJ2024" s="74" t="n">
        <f aca="false">IF(G2024&gt;0,AJ2023+1,0)</f>
        <v>1</v>
      </c>
      <c r="AK2024" s="74" t="n">
        <f aca="false">IF(G2024&lt;=0,AK2023+1,0)</f>
        <v>0</v>
      </c>
      <c r="AL2024" s="74" t="n">
        <f aca="false">IF(K2024&gt;0,AL2023+1,0)</f>
        <v>1</v>
      </c>
      <c r="AM2024" s="74" t="n">
        <f aca="false">IF(K2024&lt;=0,AM2023+1,0)</f>
        <v>0</v>
      </c>
    </row>
    <row r="2025" customFormat="false" ht="15" hidden="false" customHeight="false" outlineLevel="0" collapsed="false">
      <c r="A2025" s="61" t="n">
        <v>2029</v>
      </c>
      <c r="B2025" s="62" t="n">
        <v>45426.40625</v>
      </c>
      <c r="C2025" s="63" t="n">
        <f aca="false">YEAR(B2025)</f>
        <v>2024</v>
      </c>
      <c r="D2025" s="32" t="s">
        <v>277</v>
      </c>
      <c r="E2025" s="64" t="n">
        <v>22143.5</v>
      </c>
      <c r="F2025" s="65" t="n">
        <v>0.0001</v>
      </c>
      <c r="G2025" s="66" t="n">
        <v>2.21435</v>
      </c>
      <c r="H2025" s="67" t="n">
        <f aca="false">E2025+IF(D2025="Long",1,-1)*G2025</f>
        <v>22145.71435</v>
      </c>
      <c r="I2025" s="68" t="n">
        <f aca="false">Assumptions!$B$58</f>
        <v>5.35750011455817</v>
      </c>
      <c r="J2025" s="68" t="n">
        <f aca="false">INDEX(Yearly!$D$5:$D$22,MATCH(C2025,Yearly!$A$5:$A$22,0))</f>
        <v>0.531322325410727</v>
      </c>
      <c r="K2025" s="68" t="n">
        <f aca="false">G2025-I2025-J2025</f>
        <v>-3.6744724399689</v>
      </c>
      <c r="L2025" s="69" t="n">
        <f aca="false">(I2025+J2025)/Assumptions!$B$8</f>
        <v>0.000259660277039673</v>
      </c>
      <c r="M2025" s="70" t="n">
        <f aca="false">F2025-L2025</f>
        <v>-0.000159660277039673</v>
      </c>
      <c r="N2025" s="71" t="n">
        <f aca="false">G2025*Assumptions!$B$7</f>
        <v>17415.86275</v>
      </c>
      <c r="O2025" s="71" t="n">
        <f aca="false">K2025*Assumptions!$B$7</f>
        <v>-28899.7257403554</v>
      </c>
      <c r="P2025" s="68" t="n">
        <f aca="false">P2024+G2025</f>
        <v>35518.8413</v>
      </c>
      <c r="Q2025" s="68" t="n">
        <f aca="false">MAX(Q2024,P2025)</f>
        <v>36030.805415</v>
      </c>
      <c r="R2025" s="68" t="n">
        <f aca="false">Q2025-P2025</f>
        <v>511.964114999995</v>
      </c>
      <c r="S2025" s="68" t="n">
        <f aca="false">S2024+K2025</f>
        <v>23685.4518527545</v>
      </c>
      <c r="T2025" s="68" t="n">
        <f aca="false">MAX(T2024,S2025)</f>
        <v>24562.1959914477</v>
      </c>
      <c r="U2025" s="68" t="n">
        <f aca="false">T2025-S2025</f>
        <v>876.744138693219</v>
      </c>
      <c r="V2025" s="70" t="n">
        <f aca="false">V2024+F2025</f>
        <v>4.08740000000001</v>
      </c>
      <c r="W2025" s="70" t="n">
        <f aca="false">MAX(W2024,V2025)</f>
        <v>4.11240000000001</v>
      </c>
      <c r="X2025" s="70" t="n">
        <f aca="false">W2025-V2025</f>
        <v>0.0249999999999941</v>
      </c>
      <c r="Y2025" s="70" t="n">
        <f aca="false">Y2024+M2025</f>
        <v>3.56562145878687</v>
      </c>
      <c r="Z2025" s="70" t="n">
        <f aca="false">MAX(Z2024,Y2025)</f>
        <v>3.60670597873568</v>
      </c>
      <c r="AA2025" s="70" t="n">
        <f aca="false">Z2025-Y2025</f>
        <v>0.0410845199488152</v>
      </c>
      <c r="AB2025" s="72" t="n">
        <f aca="false">AB2024*(1+F2025)</f>
        <v>46.864966227596</v>
      </c>
      <c r="AC2025" s="73" t="n">
        <f aca="false">MAX(AC2024,AB2025)</f>
        <v>48.1009593788818</v>
      </c>
      <c r="AD2025" s="70" t="n">
        <f aca="false">1-AB2025/AC2025</f>
        <v>0.025695810795585</v>
      </c>
      <c r="AE2025" s="73" t="n">
        <f aca="false">AE2024*(1+M2025)</f>
        <v>27.8369584448094</v>
      </c>
      <c r="AF2025" s="73" t="n">
        <f aca="false">MAX(AF2024,AE2025)</f>
        <v>29.0346494849744</v>
      </c>
      <c r="AG2025" s="70" t="n">
        <f aca="false">1-AE2025/AF2025</f>
        <v>0.0412504046513394</v>
      </c>
      <c r="AH2025" s="74" t="n">
        <f aca="false">IF(R2025&gt;0,AH2024+1,0)</f>
        <v>62</v>
      </c>
      <c r="AI2025" s="74" t="n">
        <f aca="false">IF(U2025&gt;0,AI2024+1,0)</f>
        <v>62</v>
      </c>
      <c r="AJ2025" s="74" t="n">
        <f aca="false">IF(G2025&gt;0,AJ2024+1,0)</f>
        <v>2</v>
      </c>
      <c r="AK2025" s="74" t="n">
        <f aca="false">IF(G2025&lt;=0,AK2024+1,0)</f>
        <v>0</v>
      </c>
      <c r="AL2025" s="74" t="n">
        <f aca="false">IF(K2025&gt;0,AL2024+1,0)</f>
        <v>0</v>
      </c>
      <c r="AM2025" s="74" t="n">
        <f aca="false">IF(K2025&lt;=0,AM2024+1,0)</f>
        <v>1</v>
      </c>
    </row>
    <row r="2026" customFormat="false" ht="15" hidden="false" customHeight="false" outlineLevel="0" collapsed="false">
      <c r="A2026" s="61" t="n">
        <v>2030</v>
      </c>
      <c r="B2026" s="62" t="n">
        <v>45428.46875</v>
      </c>
      <c r="C2026" s="63" t="n">
        <f aca="false">YEAR(B2026)</f>
        <v>2024</v>
      </c>
      <c r="D2026" s="32" t="s">
        <v>276</v>
      </c>
      <c r="E2026" s="64" t="n">
        <v>22146.75</v>
      </c>
      <c r="F2026" s="65" t="n">
        <v>-0.0051</v>
      </c>
      <c r="G2026" s="66" t="n">
        <v>-112.948425</v>
      </c>
      <c r="H2026" s="67" t="n">
        <f aca="false">E2026+IF(D2026="Long",1,-1)*G2026</f>
        <v>22259.698425</v>
      </c>
      <c r="I2026" s="68" t="n">
        <f aca="false">Assumptions!$B$58</f>
        <v>5.35750011455817</v>
      </c>
      <c r="J2026" s="68" t="n">
        <f aca="false">INDEX(Yearly!$D$5:$D$22,MATCH(C2026,Yearly!$A$5:$A$22,0))</f>
        <v>0.531322325410727</v>
      </c>
      <c r="K2026" s="68" t="n">
        <f aca="false">G2026-I2026-J2026</f>
        <v>-118.837247439969</v>
      </c>
      <c r="L2026" s="69" t="n">
        <f aca="false">(I2026+J2026)/Assumptions!$B$8</f>
        <v>0.000259660277039673</v>
      </c>
      <c r="M2026" s="70" t="n">
        <f aca="false">F2026-L2026</f>
        <v>-0.00535966027703967</v>
      </c>
      <c r="N2026" s="71" t="n">
        <f aca="false">G2026*Assumptions!$B$7</f>
        <v>-888339.362625</v>
      </c>
      <c r="O2026" s="71" t="n">
        <f aca="false">K2026*Assumptions!$B$7</f>
        <v>-934654.951115355</v>
      </c>
      <c r="P2026" s="68" t="n">
        <f aca="false">P2025+G2026</f>
        <v>35405.892875</v>
      </c>
      <c r="Q2026" s="68" t="n">
        <f aca="false">MAX(Q2025,P2026)</f>
        <v>36030.805415</v>
      </c>
      <c r="R2026" s="68" t="n">
        <f aca="false">Q2026-P2026</f>
        <v>624.912539999998</v>
      </c>
      <c r="S2026" s="68" t="n">
        <f aca="false">S2025+K2026</f>
        <v>23566.6146053145</v>
      </c>
      <c r="T2026" s="68" t="n">
        <f aca="false">MAX(T2025,S2026)</f>
        <v>24562.1959914477</v>
      </c>
      <c r="U2026" s="68" t="n">
        <f aca="false">T2026-S2026</f>
        <v>995.581386133188</v>
      </c>
      <c r="V2026" s="70" t="n">
        <f aca="false">V2025+F2026</f>
        <v>4.08230000000001</v>
      </c>
      <c r="W2026" s="70" t="n">
        <f aca="false">MAX(W2025,V2026)</f>
        <v>4.11240000000001</v>
      </c>
      <c r="X2026" s="70" t="n">
        <f aca="false">W2026-V2026</f>
        <v>0.0300999999999938</v>
      </c>
      <c r="Y2026" s="70" t="n">
        <f aca="false">Y2025+M2026</f>
        <v>3.56026179850983</v>
      </c>
      <c r="Z2026" s="70" t="n">
        <f aca="false">MAX(Z2025,Y2026)</f>
        <v>3.60670597873568</v>
      </c>
      <c r="AA2026" s="70" t="n">
        <f aca="false">Z2026-Y2026</f>
        <v>0.0464441802258548</v>
      </c>
      <c r="AB2026" s="72" t="n">
        <f aca="false">AB2025*(1+F2026)</f>
        <v>46.6259548998352</v>
      </c>
      <c r="AC2026" s="73" t="n">
        <f aca="false">MAX(AC2025,AB2026)</f>
        <v>48.1009593788818</v>
      </c>
      <c r="AD2026" s="70" t="n">
        <f aca="false">1-AB2026/AC2026</f>
        <v>0.0306647621605275</v>
      </c>
      <c r="AE2026" s="73" t="n">
        <f aca="false">AE2025*(1+M2026)</f>
        <v>27.6877618043992</v>
      </c>
      <c r="AF2026" s="73" t="n">
        <f aca="false">MAX(AF2025,AE2026)</f>
        <v>29.0346494849744</v>
      </c>
      <c r="AG2026" s="70" t="n">
        <f aca="false">1-AE2026/AF2026</f>
        <v>0.0463889767731575</v>
      </c>
      <c r="AH2026" s="74" t="n">
        <f aca="false">IF(R2026&gt;0,AH2025+1,0)</f>
        <v>63</v>
      </c>
      <c r="AI2026" s="74" t="n">
        <f aca="false">IF(U2026&gt;0,AI2025+1,0)</f>
        <v>63</v>
      </c>
      <c r="AJ2026" s="74" t="n">
        <f aca="false">IF(G2026&gt;0,AJ2025+1,0)</f>
        <v>0</v>
      </c>
      <c r="AK2026" s="74" t="n">
        <f aca="false">IF(G2026&lt;=0,AK2025+1,0)</f>
        <v>1</v>
      </c>
      <c r="AL2026" s="74" t="n">
        <f aca="false">IF(K2026&gt;0,AL2025+1,0)</f>
        <v>0</v>
      </c>
      <c r="AM2026" s="74" t="n">
        <f aca="false">IF(K2026&lt;=0,AM2025+1,0)</f>
        <v>2</v>
      </c>
    </row>
    <row r="2027" customFormat="false" ht="15" hidden="false" customHeight="false" outlineLevel="0" collapsed="false">
      <c r="A2027" s="61" t="n">
        <v>2031</v>
      </c>
      <c r="B2027" s="62" t="n">
        <v>45428.5166666667</v>
      </c>
      <c r="C2027" s="63" t="n">
        <f aca="false">YEAR(B2027)</f>
        <v>2024</v>
      </c>
      <c r="D2027" s="32" t="s">
        <v>277</v>
      </c>
      <c r="E2027" s="64" t="n">
        <v>22260.05</v>
      </c>
      <c r="F2027" s="65" t="n">
        <v>-0.0059</v>
      </c>
      <c r="G2027" s="66" t="n">
        <v>-131.334295</v>
      </c>
      <c r="H2027" s="67" t="n">
        <f aca="false">E2027+IF(D2027="Long",1,-1)*G2027</f>
        <v>22128.715705</v>
      </c>
      <c r="I2027" s="68" t="n">
        <f aca="false">Assumptions!$B$58</f>
        <v>5.35750011455817</v>
      </c>
      <c r="J2027" s="68" t="n">
        <f aca="false">INDEX(Yearly!$D$5:$D$22,MATCH(C2027,Yearly!$A$5:$A$22,0))</f>
        <v>0.531322325410727</v>
      </c>
      <c r="K2027" s="68" t="n">
        <f aca="false">G2027-I2027-J2027</f>
        <v>-137.223117439969</v>
      </c>
      <c r="L2027" s="69" t="n">
        <f aca="false">(I2027+J2027)/Assumptions!$B$8</f>
        <v>0.000259660277039673</v>
      </c>
      <c r="M2027" s="70" t="n">
        <f aca="false">F2027-L2027</f>
        <v>-0.00615966027703967</v>
      </c>
      <c r="N2027" s="71" t="n">
        <f aca="false">G2027*Assumptions!$B$7</f>
        <v>-1032944.230175</v>
      </c>
      <c r="O2027" s="71" t="n">
        <f aca="false">K2027*Assumptions!$B$7</f>
        <v>-1079259.81866536</v>
      </c>
      <c r="P2027" s="68" t="n">
        <f aca="false">P2026+G2027</f>
        <v>35274.55858</v>
      </c>
      <c r="Q2027" s="68" t="n">
        <f aca="false">MAX(Q2026,P2027)</f>
        <v>36030.805415</v>
      </c>
      <c r="R2027" s="68" t="n">
        <f aca="false">Q2027-P2027</f>
        <v>756.246834999998</v>
      </c>
      <c r="S2027" s="68" t="n">
        <f aca="false">S2026+K2027</f>
        <v>23429.3914878746</v>
      </c>
      <c r="T2027" s="68" t="n">
        <f aca="false">MAX(T2026,S2027)</f>
        <v>24562.1959914477</v>
      </c>
      <c r="U2027" s="68" t="n">
        <f aca="false">T2027-S2027</f>
        <v>1132.80450357316</v>
      </c>
      <c r="V2027" s="70" t="n">
        <f aca="false">V2026+F2027</f>
        <v>4.07640000000001</v>
      </c>
      <c r="W2027" s="70" t="n">
        <f aca="false">MAX(W2026,V2027)</f>
        <v>4.11240000000001</v>
      </c>
      <c r="X2027" s="70" t="n">
        <f aca="false">W2027-V2027</f>
        <v>0.0359999999999934</v>
      </c>
      <c r="Y2027" s="70" t="n">
        <f aca="false">Y2026+M2027</f>
        <v>3.55410213823279</v>
      </c>
      <c r="Z2027" s="70" t="n">
        <f aca="false">MAX(Z2026,Y2027)</f>
        <v>3.60670597873568</v>
      </c>
      <c r="AA2027" s="70" t="n">
        <f aca="false">Z2027-Y2027</f>
        <v>0.0526038405028944</v>
      </c>
      <c r="AB2027" s="72" t="n">
        <f aca="false">AB2026*(1+F2027)</f>
        <v>46.3508617659262</v>
      </c>
      <c r="AC2027" s="73" t="n">
        <f aca="false">MAX(AC2026,AB2027)</f>
        <v>48.1009593788818</v>
      </c>
      <c r="AD2027" s="70" t="n">
        <f aca="false">1-AB2027/AC2027</f>
        <v>0.0363838400637804</v>
      </c>
      <c r="AE2027" s="73" t="n">
        <f aca="false">AE2026*(1+M2027)</f>
        <v>27.5172145978525</v>
      </c>
      <c r="AF2027" s="73" t="n">
        <f aca="false">MAX(AF2026,AE2027)</f>
        <v>29.0346494849744</v>
      </c>
      <c r="AG2027" s="70" t="n">
        <f aca="false">1-AE2027/AF2027</f>
        <v>0.052262896712675</v>
      </c>
      <c r="AH2027" s="74" t="n">
        <f aca="false">IF(R2027&gt;0,AH2026+1,0)</f>
        <v>64</v>
      </c>
      <c r="AI2027" s="74" t="n">
        <f aca="false">IF(U2027&gt;0,AI2026+1,0)</f>
        <v>64</v>
      </c>
      <c r="AJ2027" s="74" t="n">
        <f aca="false">IF(G2027&gt;0,AJ2026+1,0)</f>
        <v>0</v>
      </c>
      <c r="AK2027" s="74" t="n">
        <f aca="false">IF(G2027&lt;=0,AK2026+1,0)</f>
        <v>2</v>
      </c>
      <c r="AL2027" s="74" t="n">
        <f aca="false">IF(K2027&gt;0,AL2026+1,0)</f>
        <v>0</v>
      </c>
      <c r="AM2027" s="74" t="n">
        <f aca="false">IF(K2027&lt;=0,AM2026+1,0)</f>
        <v>3</v>
      </c>
    </row>
    <row r="2028" customFormat="false" ht="15" hidden="false" customHeight="false" outlineLevel="0" collapsed="false">
      <c r="A2028" s="61" t="n">
        <v>2032</v>
      </c>
      <c r="B2028" s="62" t="n">
        <v>45428.5520833333</v>
      </c>
      <c r="C2028" s="63" t="n">
        <f aca="false">YEAR(B2028)</f>
        <v>2024</v>
      </c>
      <c r="D2028" s="32" t="s">
        <v>276</v>
      </c>
      <c r="E2028" s="64" t="n">
        <v>22128.55</v>
      </c>
      <c r="F2028" s="65" t="n">
        <v>-0.0059</v>
      </c>
      <c r="G2028" s="66" t="n">
        <v>-130.558445</v>
      </c>
      <c r="H2028" s="67" t="n">
        <f aca="false">E2028+IF(D2028="Long",1,-1)*G2028</f>
        <v>22259.108445</v>
      </c>
      <c r="I2028" s="68" t="n">
        <f aca="false">Assumptions!$B$58</f>
        <v>5.35750011455817</v>
      </c>
      <c r="J2028" s="68" t="n">
        <f aca="false">INDEX(Yearly!$D$5:$D$22,MATCH(C2028,Yearly!$A$5:$A$22,0))</f>
        <v>0.531322325410727</v>
      </c>
      <c r="K2028" s="68" t="n">
        <f aca="false">G2028-I2028-J2028</f>
        <v>-136.447267439969</v>
      </c>
      <c r="L2028" s="69" t="n">
        <f aca="false">(I2028+J2028)/Assumptions!$B$8</f>
        <v>0.000259660277039673</v>
      </c>
      <c r="M2028" s="70" t="n">
        <f aca="false">F2028-L2028</f>
        <v>-0.00615966027703967</v>
      </c>
      <c r="N2028" s="71" t="n">
        <f aca="false">G2028*Assumptions!$B$7</f>
        <v>-1026842.169925</v>
      </c>
      <c r="O2028" s="71" t="n">
        <f aca="false">K2028*Assumptions!$B$7</f>
        <v>-1073157.75841536</v>
      </c>
      <c r="P2028" s="68" t="n">
        <f aca="false">P2027+G2028</f>
        <v>35144.000135</v>
      </c>
      <c r="Q2028" s="68" t="n">
        <f aca="false">MAX(Q2027,P2028)</f>
        <v>36030.805415</v>
      </c>
      <c r="R2028" s="68" t="n">
        <f aca="false">Q2028-P2028</f>
        <v>886.805280000001</v>
      </c>
      <c r="S2028" s="68" t="n">
        <f aca="false">S2027+K2028</f>
        <v>23292.9442204346</v>
      </c>
      <c r="T2028" s="68" t="n">
        <f aca="false">MAX(T2027,S2028)</f>
        <v>24562.1959914477</v>
      </c>
      <c r="U2028" s="68" t="n">
        <f aca="false">T2028-S2028</f>
        <v>1269.25177101313</v>
      </c>
      <c r="V2028" s="70" t="n">
        <f aca="false">V2027+F2028</f>
        <v>4.07050000000001</v>
      </c>
      <c r="W2028" s="70" t="n">
        <f aca="false">MAX(W2027,V2028)</f>
        <v>4.11240000000001</v>
      </c>
      <c r="X2028" s="70" t="n">
        <f aca="false">W2028-V2028</f>
        <v>0.0418999999999929</v>
      </c>
      <c r="Y2028" s="70" t="n">
        <f aca="false">Y2027+M2028</f>
        <v>3.54794247795575</v>
      </c>
      <c r="Z2028" s="70" t="n">
        <f aca="false">MAX(Z2027,Y2028)</f>
        <v>3.60670597873568</v>
      </c>
      <c r="AA2028" s="70" t="n">
        <f aca="false">Z2028-Y2028</f>
        <v>0.0587635007799339</v>
      </c>
      <c r="AB2028" s="72" t="n">
        <f aca="false">AB2027*(1+F2028)</f>
        <v>46.0773916815072</v>
      </c>
      <c r="AC2028" s="73" t="n">
        <f aca="false">MAX(AC2027,AB2028)</f>
        <v>48.1009593788818</v>
      </c>
      <c r="AD2028" s="70" t="n">
        <f aca="false">1-AB2028/AC2028</f>
        <v>0.0420691754074042</v>
      </c>
      <c r="AE2028" s="73" t="n">
        <f aca="false">AE2027*(1+M2028)</f>
        <v>27.3477179041593</v>
      </c>
      <c r="AF2028" s="73" t="n">
        <f aca="false">MAX(AF2027,AE2028)</f>
        <v>29.0346494849744</v>
      </c>
      <c r="AG2028" s="70" t="n">
        <f aca="false">1-AE2028/AF2028</f>
        <v>0.0581006353008705</v>
      </c>
      <c r="AH2028" s="74" t="n">
        <f aca="false">IF(R2028&gt;0,AH2027+1,0)</f>
        <v>65</v>
      </c>
      <c r="AI2028" s="74" t="n">
        <f aca="false">IF(U2028&gt;0,AI2027+1,0)</f>
        <v>65</v>
      </c>
      <c r="AJ2028" s="74" t="n">
        <f aca="false">IF(G2028&gt;0,AJ2027+1,0)</f>
        <v>0</v>
      </c>
      <c r="AK2028" s="74" t="n">
        <f aca="false">IF(G2028&lt;=0,AK2027+1,0)</f>
        <v>3</v>
      </c>
      <c r="AL2028" s="74" t="n">
        <f aca="false">IF(K2028&gt;0,AL2027+1,0)</f>
        <v>0</v>
      </c>
      <c r="AM2028" s="74" t="n">
        <f aca="false">IF(K2028&lt;=0,AM2027+1,0)</f>
        <v>4</v>
      </c>
    </row>
    <row r="2029" customFormat="false" ht="15" hidden="false" customHeight="false" outlineLevel="0" collapsed="false">
      <c r="A2029" s="61" t="n">
        <v>2033</v>
      </c>
      <c r="B2029" s="62" t="n">
        <v>45428.6173611111</v>
      </c>
      <c r="C2029" s="63" t="n">
        <f aca="false">YEAR(B2029)</f>
        <v>2024</v>
      </c>
      <c r="D2029" s="32" t="s">
        <v>277</v>
      </c>
      <c r="E2029" s="64" t="n">
        <v>22259.3</v>
      </c>
      <c r="F2029" s="65" t="n">
        <v>0.0247</v>
      </c>
      <c r="G2029" s="66" t="n">
        <v>549.80471</v>
      </c>
      <c r="H2029" s="67" t="n">
        <f aca="false">E2029+IF(D2029="Long",1,-1)*G2029</f>
        <v>22809.10471</v>
      </c>
      <c r="I2029" s="68" t="n">
        <f aca="false">Assumptions!$B$58</f>
        <v>5.35750011455817</v>
      </c>
      <c r="J2029" s="68" t="n">
        <f aca="false">INDEX(Yearly!$D$5:$D$22,MATCH(C2029,Yearly!$A$5:$A$22,0))</f>
        <v>0.531322325410727</v>
      </c>
      <c r="K2029" s="68" t="n">
        <f aca="false">G2029-I2029-J2029</f>
        <v>543.915887560031</v>
      </c>
      <c r="L2029" s="69" t="n">
        <f aca="false">(I2029+J2029)/Assumptions!$B$8</f>
        <v>0.000259660277039673</v>
      </c>
      <c r="M2029" s="70" t="n">
        <f aca="false">F2029-L2029</f>
        <v>0.0244403397229603</v>
      </c>
      <c r="N2029" s="71" t="n">
        <f aca="false">G2029*Assumptions!$B$7</f>
        <v>4324214.04415</v>
      </c>
      <c r="O2029" s="71" t="n">
        <f aca="false">K2029*Assumptions!$B$7</f>
        <v>4277898.45565964</v>
      </c>
      <c r="P2029" s="68" t="n">
        <f aca="false">P2028+G2029</f>
        <v>35693.804845</v>
      </c>
      <c r="Q2029" s="68" t="n">
        <f aca="false">MAX(Q2028,P2029)</f>
        <v>36030.805415</v>
      </c>
      <c r="R2029" s="68" t="n">
        <f aca="false">Q2029-P2029</f>
        <v>337.000570000004</v>
      </c>
      <c r="S2029" s="68" t="n">
        <f aca="false">S2028+K2029</f>
        <v>23836.8601079946</v>
      </c>
      <c r="T2029" s="68" t="n">
        <f aca="false">MAX(T2028,S2029)</f>
        <v>24562.1959914477</v>
      </c>
      <c r="U2029" s="68" t="n">
        <f aca="false">T2029-S2029</f>
        <v>725.335883453095</v>
      </c>
      <c r="V2029" s="70" t="n">
        <f aca="false">V2028+F2029</f>
        <v>4.09520000000001</v>
      </c>
      <c r="W2029" s="70" t="n">
        <f aca="false">MAX(W2028,V2029)</f>
        <v>4.11240000000001</v>
      </c>
      <c r="X2029" s="70" t="n">
        <f aca="false">W2029-V2029</f>
        <v>0.0171999999999928</v>
      </c>
      <c r="Y2029" s="70" t="n">
        <f aca="false">Y2028+M2029</f>
        <v>3.57238281767871</v>
      </c>
      <c r="Z2029" s="70" t="n">
        <f aca="false">MAX(Z2028,Y2029)</f>
        <v>3.60670597873568</v>
      </c>
      <c r="AA2029" s="70" t="n">
        <f aca="false">Z2029-Y2029</f>
        <v>0.0343231610569736</v>
      </c>
      <c r="AB2029" s="72" t="n">
        <f aca="false">AB2028*(1+F2029)</f>
        <v>47.2155032560405</v>
      </c>
      <c r="AC2029" s="73" t="n">
        <f aca="false">MAX(AC2028,AB2029)</f>
        <v>48.1009593788818</v>
      </c>
      <c r="AD2029" s="70" t="n">
        <f aca="false">1-AB2029/AC2029</f>
        <v>0.0184082840399671</v>
      </c>
      <c r="AE2029" s="73" t="n">
        <f aca="false">AE2028*(1+M2029)</f>
        <v>28.0161054203846</v>
      </c>
      <c r="AF2029" s="73" t="n">
        <f aca="false">MAX(AF2028,AE2029)</f>
        <v>29.0346494849744</v>
      </c>
      <c r="AG2029" s="70" t="n">
        <f aca="false">1-AE2029/AF2029</f>
        <v>0.0350802948427834</v>
      </c>
      <c r="AH2029" s="74" t="n">
        <f aca="false">IF(R2029&gt;0,AH2028+1,0)</f>
        <v>66</v>
      </c>
      <c r="AI2029" s="74" t="n">
        <f aca="false">IF(U2029&gt;0,AI2028+1,0)</f>
        <v>66</v>
      </c>
      <c r="AJ2029" s="74" t="n">
        <f aca="false">IF(G2029&gt;0,AJ2028+1,0)</f>
        <v>1</v>
      </c>
      <c r="AK2029" s="74" t="n">
        <f aca="false">IF(G2029&lt;=0,AK2028+1,0)</f>
        <v>0</v>
      </c>
      <c r="AL2029" s="74" t="n">
        <f aca="false">IF(K2029&gt;0,AL2028+1,0)</f>
        <v>1</v>
      </c>
      <c r="AM2029" s="74" t="n">
        <f aca="false">IF(K2029&lt;=0,AM2028+1,0)</f>
        <v>0</v>
      </c>
    </row>
    <row r="2030" customFormat="false" ht="15" hidden="false" customHeight="false" outlineLevel="0" collapsed="false">
      <c r="A2030" s="61" t="n">
        <v>2034</v>
      </c>
      <c r="B2030" s="62" t="n">
        <v>45441.40625</v>
      </c>
      <c r="C2030" s="63" t="n">
        <f aca="false">YEAR(B2030)</f>
        <v>2024</v>
      </c>
      <c r="D2030" s="32" t="s">
        <v>276</v>
      </c>
      <c r="E2030" s="64" t="n">
        <v>22809.95</v>
      </c>
      <c r="F2030" s="65" t="n">
        <v>-0.013</v>
      </c>
      <c r="G2030" s="66" t="n">
        <v>-296.52935</v>
      </c>
      <c r="H2030" s="67" t="n">
        <f aca="false">E2030+IF(D2030="Long",1,-1)*G2030</f>
        <v>23106.47935</v>
      </c>
      <c r="I2030" s="68" t="n">
        <f aca="false">Assumptions!$B$58</f>
        <v>5.35750011455817</v>
      </c>
      <c r="J2030" s="68" t="n">
        <f aca="false">INDEX(Yearly!$D$5:$D$22,MATCH(C2030,Yearly!$A$5:$A$22,0))</f>
        <v>0.531322325410727</v>
      </c>
      <c r="K2030" s="68" t="n">
        <f aca="false">G2030-I2030-J2030</f>
        <v>-302.418172439969</v>
      </c>
      <c r="L2030" s="69" t="n">
        <f aca="false">(I2030+J2030)/Assumptions!$B$8</f>
        <v>0.000259660277039673</v>
      </c>
      <c r="M2030" s="70" t="n">
        <f aca="false">F2030-L2030</f>
        <v>-0.0132596602770397</v>
      </c>
      <c r="N2030" s="71" t="n">
        <f aca="false">G2030*Assumptions!$B$7</f>
        <v>-2332203.33775</v>
      </c>
      <c r="O2030" s="71" t="n">
        <f aca="false">K2030*Assumptions!$B$7</f>
        <v>-2378518.92624036</v>
      </c>
      <c r="P2030" s="68" t="n">
        <f aca="false">P2029+G2030</f>
        <v>35397.275495</v>
      </c>
      <c r="Q2030" s="68" t="n">
        <f aca="false">MAX(Q2029,P2030)</f>
        <v>36030.805415</v>
      </c>
      <c r="R2030" s="68" t="n">
        <f aca="false">Q2030-P2030</f>
        <v>633.529920000001</v>
      </c>
      <c r="S2030" s="68" t="n">
        <f aca="false">S2029+K2030</f>
        <v>23534.4419355547</v>
      </c>
      <c r="T2030" s="68" t="n">
        <f aca="false">MAX(T2029,S2030)</f>
        <v>24562.1959914477</v>
      </c>
      <c r="U2030" s="68" t="n">
        <f aca="false">T2030-S2030</f>
        <v>1027.75405589306</v>
      </c>
      <c r="V2030" s="70" t="n">
        <f aca="false">V2029+F2030</f>
        <v>4.08220000000001</v>
      </c>
      <c r="W2030" s="70" t="n">
        <f aca="false">MAX(W2029,V2030)</f>
        <v>4.11240000000001</v>
      </c>
      <c r="X2030" s="70" t="n">
        <f aca="false">W2030-V2030</f>
        <v>0.0301999999999927</v>
      </c>
      <c r="Y2030" s="70" t="n">
        <f aca="false">Y2029+M2030</f>
        <v>3.55912315740167</v>
      </c>
      <c r="Z2030" s="70" t="n">
        <f aca="false">MAX(Z2029,Y2030)</f>
        <v>3.60670597873568</v>
      </c>
      <c r="AA2030" s="70" t="n">
        <f aca="false">Z2030-Y2030</f>
        <v>0.0475828213340135</v>
      </c>
      <c r="AB2030" s="72" t="n">
        <f aca="false">AB2029*(1+F2030)</f>
        <v>46.6017017137119</v>
      </c>
      <c r="AC2030" s="73" t="n">
        <f aca="false">MAX(AC2029,AB2030)</f>
        <v>48.1009593788818</v>
      </c>
      <c r="AD2030" s="70" t="n">
        <f aca="false">1-AB2030/AC2030</f>
        <v>0.0311689763474475</v>
      </c>
      <c r="AE2030" s="73" t="n">
        <f aca="false">AE2029*(1+M2030)</f>
        <v>27.6446213802246</v>
      </c>
      <c r="AF2030" s="73" t="n">
        <f aca="false">MAX(AF2029,AE2030)</f>
        <v>29.0346494849744</v>
      </c>
      <c r="AG2030" s="70" t="n">
        <f aca="false">1-AE2030/AF2030</f>
        <v>0.0478748023277893</v>
      </c>
      <c r="AH2030" s="74" t="n">
        <f aca="false">IF(R2030&gt;0,AH2029+1,0)</f>
        <v>67</v>
      </c>
      <c r="AI2030" s="74" t="n">
        <f aca="false">IF(U2030&gt;0,AI2029+1,0)</f>
        <v>67</v>
      </c>
      <c r="AJ2030" s="74" t="n">
        <f aca="false">IF(G2030&gt;0,AJ2029+1,0)</f>
        <v>0</v>
      </c>
      <c r="AK2030" s="74" t="n">
        <f aca="false">IF(G2030&lt;=0,AK2029+1,0)</f>
        <v>1</v>
      </c>
      <c r="AL2030" s="74" t="n">
        <f aca="false">IF(K2030&gt;0,AL2029+1,0)</f>
        <v>0</v>
      </c>
      <c r="AM2030" s="74" t="n">
        <f aca="false">IF(K2030&lt;=0,AM2029+1,0)</f>
        <v>1</v>
      </c>
    </row>
    <row r="2031" customFormat="false" ht="15" hidden="false" customHeight="false" outlineLevel="0" collapsed="false">
      <c r="A2031" s="61" t="n">
        <v>2035</v>
      </c>
      <c r="B2031" s="62" t="n">
        <v>45446.40625</v>
      </c>
      <c r="C2031" s="63" t="n">
        <f aca="false">YEAR(B2031)</f>
        <v>2024</v>
      </c>
      <c r="D2031" s="32" t="s">
        <v>277</v>
      </c>
      <c r="E2031" s="64" t="n">
        <v>23105.8</v>
      </c>
      <c r="F2031" s="65" t="n">
        <v>-0.0226</v>
      </c>
      <c r="G2031" s="66" t="n">
        <v>-522.19108</v>
      </c>
      <c r="H2031" s="67" t="n">
        <f aca="false">E2031+IF(D2031="Long",1,-1)*G2031</f>
        <v>22583.60892</v>
      </c>
      <c r="I2031" s="68" t="n">
        <f aca="false">Assumptions!$B$58</f>
        <v>5.35750011455817</v>
      </c>
      <c r="J2031" s="68" t="n">
        <f aca="false">INDEX(Yearly!$D$5:$D$22,MATCH(C2031,Yearly!$A$5:$A$22,0))</f>
        <v>0.531322325410727</v>
      </c>
      <c r="K2031" s="68" t="n">
        <f aca="false">G2031-I2031-J2031</f>
        <v>-528.079902439969</v>
      </c>
      <c r="L2031" s="69" t="n">
        <f aca="false">(I2031+J2031)/Assumptions!$B$8</f>
        <v>0.000259660277039673</v>
      </c>
      <c r="M2031" s="70" t="n">
        <f aca="false">F2031-L2031</f>
        <v>-0.0228596602770397</v>
      </c>
      <c r="N2031" s="71" t="n">
        <f aca="false">G2031*Assumptions!$B$7</f>
        <v>-4107032.8442</v>
      </c>
      <c r="O2031" s="71" t="n">
        <f aca="false">K2031*Assumptions!$B$7</f>
        <v>-4153348.43269036</v>
      </c>
      <c r="P2031" s="68" t="n">
        <f aca="false">P2030+G2031</f>
        <v>34875.084415</v>
      </c>
      <c r="Q2031" s="68" t="n">
        <f aca="false">MAX(Q2030,P2031)</f>
        <v>36030.805415</v>
      </c>
      <c r="R2031" s="68" t="n">
        <f aca="false">Q2031-P2031</f>
        <v>1155.721</v>
      </c>
      <c r="S2031" s="68" t="n">
        <f aca="false">S2030+K2031</f>
        <v>23006.3620331147</v>
      </c>
      <c r="T2031" s="68" t="n">
        <f aca="false">MAX(T2030,S2031)</f>
        <v>24562.1959914477</v>
      </c>
      <c r="U2031" s="68" t="n">
        <f aca="false">T2031-S2031</f>
        <v>1555.83395833303</v>
      </c>
      <c r="V2031" s="70" t="n">
        <f aca="false">V2030+F2031</f>
        <v>4.05960000000001</v>
      </c>
      <c r="W2031" s="70" t="n">
        <f aca="false">MAX(W2030,V2031)</f>
        <v>4.11240000000001</v>
      </c>
      <c r="X2031" s="70" t="n">
        <f aca="false">W2031-V2031</f>
        <v>0.0527999999999924</v>
      </c>
      <c r="Y2031" s="70" t="n">
        <f aca="false">Y2030+M2031</f>
        <v>3.53626349712463</v>
      </c>
      <c r="Z2031" s="70" t="n">
        <f aca="false">MAX(Z2030,Y2031)</f>
        <v>3.60670597873568</v>
      </c>
      <c r="AA2031" s="70" t="n">
        <f aca="false">Z2031-Y2031</f>
        <v>0.0704424816110532</v>
      </c>
      <c r="AB2031" s="72" t="n">
        <f aca="false">AB2030*(1+F2031)</f>
        <v>45.548503254982</v>
      </c>
      <c r="AC2031" s="73" t="n">
        <f aca="false">MAX(AC2030,AB2031)</f>
        <v>48.1009593788818</v>
      </c>
      <c r="AD2031" s="70" t="n">
        <f aca="false">1-AB2031/AC2031</f>
        <v>0.0530645574819951</v>
      </c>
      <c r="AE2031" s="73" t="n">
        <f aca="false">AE2030*(1+M2031)</f>
        <v>27.0126747269853</v>
      </c>
      <c r="AF2031" s="73" t="n">
        <f aca="false">MAX(AF2030,AE2031)</f>
        <v>29.0346494849744</v>
      </c>
      <c r="AG2031" s="70" t="n">
        <f aca="false">1-AE2031/AF2031</f>
        <v>0.0696400608877853</v>
      </c>
      <c r="AH2031" s="74" t="n">
        <f aca="false">IF(R2031&gt;0,AH2030+1,0)</f>
        <v>68</v>
      </c>
      <c r="AI2031" s="74" t="n">
        <f aca="false">IF(U2031&gt;0,AI2030+1,0)</f>
        <v>68</v>
      </c>
      <c r="AJ2031" s="74" t="n">
        <f aca="false">IF(G2031&gt;0,AJ2030+1,0)</f>
        <v>0</v>
      </c>
      <c r="AK2031" s="74" t="n">
        <f aca="false">IF(G2031&lt;=0,AK2030+1,0)</f>
        <v>2</v>
      </c>
      <c r="AL2031" s="74" t="n">
        <f aca="false">IF(K2031&gt;0,AL2030+1,0)</f>
        <v>0</v>
      </c>
      <c r="AM2031" s="74" t="n">
        <f aca="false">IF(K2031&lt;=0,AM2030+1,0)</f>
        <v>2</v>
      </c>
    </row>
    <row r="2032" customFormat="false" ht="15" hidden="false" customHeight="false" outlineLevel="0" collapsed="false">
      <c r="A2032" s="61" t="n">
        <v>2036</v>
      </c>
      <c r="B2032" s="62" t="n">
        <v>45447.40625</v>
      </c>
      <c r="C2032" s="63" t="n">
        <f aca="false">YEAR(B2032)</f>
        <v>2024</v>
      </c>
      <c r="D2032" s="32" t="s">
        <v>276</v>
      </c>
      <c r="E2032" s="64" t="n">
        <v>22584.6</v>
      </c>
      <c r="F2032" s="65" t="n">
        <v>0.0003</v>
      </c>
      <c r="G2032" s="66" t="n">
        <v>6.77538</v>
      </c>
      <c r="H2032" s="67" t="n">
        <f aca="false">E2032+IF(D2032="Long",1,-1)*G2032</f>
        <v>22577.82462</v>
      </c>
      <c r="I2032" s="68" t="n">
        <f aca="false">Assumptions!$B$58</f>
        <v>5.35750011455817</v>
      </c>
      <c r="J2032" s="68" t="n">
        <f aca="false">INDEX(Yearly!$D$5:$D$22,MATCH(C2032,Yearly!$A$5:$A$22,0))</f>
        <v>0.531322325410727</v>
      </c>
      <c r="K2032" s="68" t="n">
        <f aca="false">G2032-I2032-J2032</f>
        <v>0.886557560031105</v>
      </c>
      <c r="L2032" s="69" t="n">
        <f aca="false">(I2032+J2032)/Assumptions!$B$8</f>
        <v>0.000259660277039673</v>
      </c>
      <c r="M2032" s="70" t="n">
        <f aca="false">F2032-L2032</f>
        <v>4.03397229603268E-005</v>
      </c>
      <c r="N2032" s="71" t="n">
        <f aca="false">G2032*Assumptions!$B$7</f>
        <v>53288.3637</v>
      </c>
      <c r="O2032" s="71" t="n">
        <f aca="false">K2032*Assumptions!$B$7</f>
        <v>6972.77520964464</v>
      </c>
      <c r="P2032" s="68" t="n">
        <f aca="false">P2031+G2032</f>
        <v>34881.859795</v>
      </c>
      <c r="Q2032" s="68" t="n">
        <f aca="false">MAX(Q2031,P2032)</f>
        <v>36030.805415</v>
      </c>
      <c r="R2032" s="68" t="n">
        <f aca="false">Q2032-P2032</f>
        <v>1148.94562</v>
      </c>
      <c r="S2032" s="68" t="n">
        <f aca="false">S2031+K2032</f>
        <v>23007.2485906747</v>
      </c>
      <c r="T2032" s="68" t="n">
        <f aca="false">MAX(T2031,S2032)</f>
        <v>24562.1959914477</v>
      </c>
      <c r="U2032" s="68" t="n">
        <f aca="false">T2032-S2032</f>
        <v>1554.947400773</v>
      </c>
      <c r="V2032" s="70" t="n">
        <f aca="false">V2031+F2032</f>
        <v>4.05990000000001</v>
      </c>
      <c r="W2032" s="70" t="n">
        <f aca="false">MAX(W2031,V2032)</f>
        <v>4.11240000000001</v>
      </c>
      <c r="X2032" s="70" t="n">
        <f aca="false">W2032-V2032</f>
        <v>0.0524999999999922</v>
      </c>
      <c r="Y2032" s="70" t="n">
        <f aca="false">Y2031+M2032</f>
        <v>3.53630383684759</v>
      </c>
      <c r="Z2032" s="70" t="n">
        <f aca="false">MAX(Z2031,Y2032)</f>
        <v>3.60670597873568</v>
      </c>
      <c r="AA2032" s="70" t="n">
        <f aca="false">Z2032-Y2032</f>
        <v>0.0704021418880929</v>
      </c>
      <c r="AB2032" s="72" t="n">
        <f aca="false">AB2031*(1+F2032)</f>
        <v>45.5621678059585</v>
      </c>
      <c r="AC2032" s="73" t="n">
        <f aca="false">MAX(AC2031,AB2032)</f>
        <v>48.1009593788818</v>
      </c>
      <c r="AD2032" s="70" t="n">
        <f aca="false">1-AB2032/AC2032</f>
        <v>0.0527804768492398</v>
      </c>
      <c r="AE2032" s="73" t="n">
        <f aca="false">AE2031*(1+M2032)</f>
        <v>27.0137644108002</v>
      </c>
      <c r="AF2032" s="73" t="n">
        <f aca="false">MAX(AF2031,AE2032)</f>
        <v>29.0346494849744</v>
      </c>
      <c r="AG2032" s="70" t="n">
        <f aca="false">1-AE2032/AF2032</f>
        <v>0.0696025304255883</v>
      </c>
      <c r="AH2032" s="74" t="n">
        <f aca="false">IF(R2032&gt;0,AH2031+1,0)</f>
        <v>69</v>
      </c>
      <c r="AI2032" s="74" t="n">
        <f aca="false">IF(U2032&gt;0,AI2031+1,0)</f>
        <v>69</v>
      </c>
      <c r="AJ2032" s="74" t="n">
        <f aca="false">IF(G2032&gt;0,AJ2031+1,0)</f>
        <v>1</v>
      </c>
      <c r="AK2032" s="74" t="n">
        <f aca="false">IF(G2032&lt;=0,AK2031+1,0)</f>
        <v>0</v>
      </c>
      <c r="AL2032" s="74" t="n">
        <f aca="false">IF(K2032&gt;0,AL2031+1,0)</f>
        <v>1</v>
      </c>
      <c r="AM2032" s="74" t="n">
        <f aca="false">IF(K2032&lt;=0,AM2031+1,0)</f>
        <v>0</v>
      </c>
    </row>
    <row r="2033" customFormat="false" ht="15" hidden="false" customHeight="false" outlineLevel="0" collapsed="false">
      <c r="A2033" s="61" t="n">
        <v>2037</v>
      </c>
      <c r="B2033" s="62" t="n">
        <v>45448.6145833333</v>
      </c>
      <c r="C2033" s="63" t="n">
        <f aca="false">YEAR(B2033)</f>
        <v>2024</v>
      </c>
      <c r="D2033" s="32" t="s">
        <v>277</v>
      </c>
      <c r="E2033" s="64" t="n">
        <v>22577.1</v>
      </c>
      <c r="F2033" s="65" t="n">
        <v>0.0391</v>
      </c>
      <c r="G2033" s="66" t="n">
        <v>882.76461</v>
      </c>
      <c r="H2033" s="67" t="n">
        <f aca="false">E2033+IF(D2033="Long",1,-1)*G2033</f>
        <v>23459.86461</v>
      </c>
      <c r="I2033" s="68" t="n">
        <f aca="false">Assumptions!$B$58</f>
        <v>5.35750011455817</v>
      </c>
      <c r="J2033" s="68" t="n">
        <f aca="false">INDEX(Yearly!$D$5:$D$22,MATCH(C2033,Yearly!$A$5:$A$22,0))</f>
        <v>0.531322325410727</v>
      </c>
      <c r="K2033" s="68" t="n">
        <f aca="false">G2033-I2033-J2033</f>
        <v>876.875787560031</v>
      </c>
      <c r="L2033" s="69" t="n">
        <f aca="false">(I2033+J2033)/Assumptions!$B$8</f>
        <v>0.000259660277039673</v>
      </c>
      <c r="M2033" s="70" t="n">
        <f aca="false">F2033-L2033</f>
        <v>0.0388403397229603</v>
      </c>
      <c r="N2033" s="71" t="n">
        <f aca="false">G2033*Assumptions!$B$7</f>
        <v>6942943.65765</v>
      </c>
      <c r="O2033" s="71" t="n">
        <f aca="false">K2033*Assumptions!$B$7</f>
        <v>6896628.06915964</v>
      </c>
      <c r="P2033" s="68" t="n">
        <f aca="false">P2032+G2033</f>
        <v>35764.624405</v>
      </c>
      <c r="Q2033" s="68" t="n">
        <f aca="false">MAX(Q2032,P2033)</f>
        <v>36030.805415</v>
      </c>
      <c r="R2033" s="68" t="n">
        <f aca="false">Q2033-P2033</f>
        <v>266.18101</v>
      </c>
      <c r="S2033" s="68" t="n">
        <f aca="false">S2032+K2033</f>
        <v>23884.1243782348</v>
      </c>
      <c r="T2033" s="68" t="n">
        <f aca="false">MAX(T2032,S2033)</f>
        <v>24562.1959914477</v>
      </c>
      <c r="U2033" s="68" t="n">
        <f aca="false">T2033-S2033</f>
        <v>678.071613212967</v>
      </c>
      <c r="V2033" s="70" t="n">
        <f aca="false">V2032+F2033</f>
        <v>4.09900000000001</v>
      </c>
      <c r="W2033" s="70" t="n">
        <f aca="false">MAX(W2032,V2033)</f>
        <v>4.11240000000001</v>
      </c>
      <c r="X2033" s="70" t="n">
        <f aca="false">W2033-V2033</f>
        <v>0.0133999999999919</v>
      </c>
      <c r="Y2033" s="70" t="n">
        <f aca="false">Y2032+M2033</f>
        <v>3.57514417657055</v>
      </c>
      <c r="Z2033" s="70" t="n">
        <f aca="false">MAX(Z2032,Y2033)</f>
        <v>3.60670597873568</v>
      </c>
      <c r="AA2033" s="70" t="n">
        <f aca="false">Z2033-Y2033</f>
        <v>0.0315618021651325</v>
      </c>
      <c r="AB2033" s="72" t="n">
        <f aca="false">AB2032*(1+F2033)</f>
        <v>47.3436485671715</v>
      </c>
      <c r="AC2033" s="73" t="n">
        <f aca="false">MAX(AC2032,AB2033)</f>
        <v>48.1009593788818</v>
      </c>
      <c r="AD2033" s="70" t="n">
        <f aca="false">1-AB2033/AC2033</f>
        <v>0.0157441934940451</v>
      </c>
      <c r="AE2033" s="73" t="n">
        <f aca="false">AE2032*(1+M2033)</f>
        <v>28.0629881977117</v>
      </c>
      <c r="AF2033" s="73" t="n">
        <f aca="false">MAX(AF2032,AE2033)</f>
        <v>29.0346494849744</v>
      </c>
      <c r="AG2033" s="70" t="n">
        <f aca="false">1-AE2033/AF2033</f>
        <v>0.0334655766299353</v>
      </c>
      <c r="AH2033" s="74" t="n">
        <f aca="false">IF(R2033&gt;0,AH2032+1,0)</f>
        <v>70</v>
      </c>
      <c r="AI2033" s="74" t="n">
        <f aca="false">IF(U2033&gt;0,AI2032+1,0)</f>
        <v>70</v>
      </c>
      <c r="AJ2033" s="74" t="n">
        <f aca="false">IF(G2033&gt;0,AJ2032+1,0)</f>
        <v>2</v>
      </c>
      <c r="AK2033" s="74" t="n">
        <f aca="false">IF(G2033&lt;=0,AK2032+1,0)</f>
        <v>0</v>
      </c>
      <c r="AL2033" s="74" t="n">
        <f aca="false">IF(K2033&gt;0,AL2032+1,0)</f>
        <v>2</v>
      </c>
      <c r="AM2033" s="74" t="n">
        <f aca="false">IF(K2033&lt;=0,AM2032+1,0)</f>
        <v>0</v>
      </c>
    </row>
    <row r="2034" customFormat="false" ht="15" hidden="false" customHeight="false" outlineLevel="0" collapsed="false">
      <c r="A2034" s="61" t="n">
        <v>2038</v>
      </c>
      <c r="B2034" s="62" t="n">
        <v>45464.53125</v>
      </c>
      <c r="C2034" s="63" t="n">
        <f aca="false">YEAR(B2034)</f>
        <v>2024</v>
      </c>
      <c r="D2034" s="32" t="s">
        <v>276</v>
      </c>
      <c r="E2034" s="64" t="n">
        <v>23460.6</v>
      </c>
      <c r="F2034" s="65" t="n">
        <v>-0.004</v>
      </c>
      <c r="G2034" s="66" t="n">
        <v>-93.8424</v>
      </c>
      <c r="H2034" s="67" t="n">
        <f aca="false">E2034+IF(D2034="Long",1,-1)*G2034</f>
        <v>23554.4424</v>
      </c>
      <c r="I2034" s="68" t="n">
        <f aca="false">Assumptions!$B$58</f>
        <v>5.35750011455817</v>
      </c>
      <c r="J2034" s="68" t="n">
        <f aca="false">INDEX(Yearly!$D$5:$D$22,MATCH(C2034,Yearly!$A$5:$A$22,0))</f>
        <v>0.531322325410727</v>
      </c>
      <c r="K2034" s="68" t="n">
        <f aca="false">G2034-I2034-J2034</f>
        <v>-99.7312224399689</v>
      </c>
      <c r="L2034" s="69" t="n">
        <f aca="false">(I2034+J2034)/Assumptions!$B$8</f>
        <v>0.000259660277039673</v>
      </c>
      <c r="M2034" s="70" t="n">
        <f aca="false">F2034-L2034</f>
        <v>-0.00425966027703967</v>
      </c>
      <c r="N2034" s="71" t="n">
        <f aca="false">G2034*Assumptions!$B$7</f>
        <v>-738070.476</v>
      </c>
      <c r="O2034" s="71" t="n">
        <f aca="false">K2034*Assumptions!$B$7</f>
        <v>-784386.064490355</v>
      </c>
      <c r="P2034" s="68" t="n">
        <f aca="false">P2033+G2034</f>
        <v>35670.782005</v>
      </c>
      <c r="Q2034" s="68" t="n">
        <f aca="false">MAX(Q2033,P2034)</f>
        <v>36030.805415</v>
      </c>
      <c r="R2034" s="68" t="n">
        <f aca="false">Q2034-P2034</f>
        <v>360.023410000002</v>
      </c>
      <c r="S2034" s="68" t="n">
        <f aca="false">S2033+K2034</f>
        <v>23784.3931557948</v>
      </c>
      <c r="T2034" s="68" t="n">
        <f aca="false">MAX(T2033,S2034)</f>
        <v>24562.1959914477</v>
      </c>
      <c r="U2034" s="68" t="n">
        <f aca="false">T2034-S2034</f>
        <v>777.802835652936</v>
      </c>
      <c r="V2034" s="70" t="n">
        <f aca="false">V2033+F2034</f>
        <v>4.09500000000001</v>
      </c>
      <c r="W2034" s="70" t="n">
        <f aca="false">MAX(W2033,V2034)</f>
        <v>4.11240000000001</v>
      </c>
      <c r="X2034" s="70" t="n">
        <f aca="false">W2034-V2034</f>
        <v>0.0173999999999914</v>
      </c>
      <c r="Y2034" s="70" t="n">
        <f aca="false">Y2033+M2034</f>
        <v>3.57088451629351</v>
      </c>
      <c r="Z2034" s="70" t="n">
        <f aca="false">MAX(Z2033,Y2034)</f>
        <v>3.60670597873568</v>
      </c>
      <c r="AA2034" s="70" t="n">
        <f aca="false">Z2034-Y2034</f>
        <v>0.035821462442172</v>
      </c>
      <c r="AB2034" s="72" t="n">
        <f aca="false">AB2033*(1+F2034)</f>
        <v>47.1542739729028</v>
      </c>
      <c r="AC2034" s="73" t="n">
        <f aca="false">MAX(AC2033,AB2034)</f>
        <v>48.1009593788818</v>
      </c>
      <c r="AD2034" s="70" t="n">
        <f aca="false">1-AB2034/AC2034</f>
        <v>0.019681216720069</v>
      </c>
      <c r="AE2034" s="73" t="n">
        <f aca="false">AE2033*(1+M2034)</f>
        <v>27.9434494016309</v>
      </c>
      <c r="AF2034" s="73" t="n">
        <f aca="false">MAX(AF2033,AE2034)</f>
        <v>29.0346494849744</v>
      </c>
      <c r="AG2034" s="70" t="n">
        <f aca="false">1-AE2034/AF2034</f>
        <v>0.0375826849195563</v>
      </c>
      <c r="AH2034" s="74" t="n">
        <f aca="false">IF(R2034&gt;0,AH2033+1,0)</f>
        <v>71</v>
      </c>
      <c r="AI2034" s="74" t="n">
        <f aca="false">IF(U2034&gt;0,AI2033+1,0)</f>
        <v>71</v>
      </c>
      <c r="AJ2034" s="74" t="n">
        <f aca="false">IF(G2034&gt;0,AJ2033+1,0)</f>
        <v>0</v>
      </c>
      <c r="AK2034" s="74" t="n">
        <f aca="false">IF(G2034&lt;=0,AK2033+1,0)</f>
        <v>1</v>
      </c>
      <c r="AL2034" s="74" t="n">
        <f aca="false">IF(K2034&gt;0,AL2033+1,0)</f>
        <v>0</v>
      </c>
      <c r="AM2034" s="74" t="n">
        <f aca="false">IF(K2034&lt;=0,AM2033+1,0)</f>
        <v>1</v>
      </c>
    </row>
    <row r="2035" customFormat="false" ht="15" hidden="false" customHeight="false" outlineLevel="0" collapsed="false">
      <c r="A2035" s="61" t="n">
        <v>2039</v>
      </c>
      <c r="B2035" s="62" t="n">
        <v>45464.5951388889</v>
      </c>
      <c r="C2035" s="63" t="n">
        <f aca="false">YEAR(B2035)</f>
        <v>2024</v>
      </c>
      <c r="D2035" s="32" t="s">
        <v>277</v>
      </c>
      <c r="E2035" s="64" t="n">
        <v>23553.6</v>
      </c>
      <c r="F2035" s="65" t="n">
        <v>-0.004</v>
      </c>
      <c r="G2035" s="66" t="n">
        <v>-94.2144</v>
      </c>
      <c r="H2035" s="67" t="n">
        <f aca="false">E2035+IF(D2035="Long",1,-1)*G2035</f>
        <v>23459.3856</v>
      </c>
      <c r="I2035" s="68" t="n">
        <f aca="false">Assumptions!$B$58</f>
        <v>5.35750011455817</v>
      </c>
      <c r="J2035" s="68" t="n">
        <f aca="false">INDEX(Yearly!$D$5:$D$22,MATCH(C2035,Yearly!$A$5:$A$22,0))</f>
        <v>0.531322325410727</v>
      </c>
      <c r="K2035" s="68" t="n">
        <f aca="false">G2035-I2035-J2035</f>
        <v>-100.103222439969</v>
      </c>
      <c r="L2035" s="69" t="n">
        <f aca="false">(I2035+J2035)/Assumptions!$B$8</f>
        <v>0.000259660277039673</v>
      </c>
      <c r="M2035" s="70" t="n">
        <f aca="false">F2035-L2035</f>
        <v>-0.00425966027703967</v>
      </c>
      <c r="N2035" s="71" t="n">
        <f aca="false">G2035*Assumptions!$B$7</f>
        <v>-740996.256</v>
      </c>
      <c r="O2035" s="71" t="n">
        <f aca="false">K2035*Assumptions!$B$7</f>
        <v>-787311.844490355</v>
      </c>
      <c r="P2035" s="68" t="n">
        <f aca="false">P2034+G2035</f>
        <v>35576.567605</v>
      </c>
      <c r="Q2035" s="68" t="n">
        <f aca="false">MAX(Q2034,P2035)</f>
        <v>36030.805415</v>
      </c>
      <c r="R2035" s="68" t="n">
        <f aca="false">Q2035-P2035</f>
        <v>454.237809999999</v>
      </c>
      <c r="S2035" s="68" t="n">
        <f aca="false">S2034+K2035</f>
        <v>23684.2899333548</v>
      </c>
      <c r="T2035" s="68" t="n">
        <f aca="false">MAX(T2034,S2035)</f>
        <v>24562.1959914477</v>
      </c>
      <c r="U2035" s="68" t="n">
        <f aca="false">T2035-S2035</f>
        <v>877.906058092904</v>
      </c>
      <c r="V2035" s="70" t="n">
        <f aca="false">V2034+F2035</f>
        <v>4.09100000000001</v>
      </c>
      <c r="W2035" s="70" t="n">
        <f aca="false">MAX(W2034,V2035)</f>
        <v>4.11240000000001</v>
      </c>
      <c r="X2035" s="70" t="n">
        <f aca="false">W2035-V2035</f>
        <v>0.021399999999991</v>
      </c>
      <c r="Y2035" s="70" t="n">
        <f aca="false">Y2034+M2035</f>
        <v>3.56662485601647</v>
      </c>
      <c r="Z2035" s="70" t="n">
        <f aca="false">MAX(Z2034,Y2035)</f>
        <v>3.60670597873568</v>
      </c>
      <c r="AA2035" s="70" t="n">
        <f aca="false">Z2035-Y2035</f>
        <v>0.0400811227192115</v>
      </c>
      <c r="AB2035" s="72" t="n">
        <f aca="false">AB2034*(1+F2035)</f>
        <v>46.9656568770112</v>
      </c>
      <c r="AC2035" s="73" t="n">
        <f aca="false">MAX(AC2034,AB2035)</f>
        <v>48.1009593788818</v>
      </c>
      <c r="AD2035" s="70" t="n">
        <f aca="false">1-AB2035/AC2035</f>
        <v>0.0236024918531885</v>
      </c>
      <c r="AE2035" s="73" t="n">
        <f aca="false">AE2034*(1+M2035)</f>
        <v>27.8244198002113</v>
      </c>
      <c r="AF2035" s="73" t="n">
        <f aca="false">MAX(AF2034,AE2035)</f>
        <v>29.0346494849744</v>
      </c>
      <c r="AG2035" s="70" t="n">
        <f aca="false">1-AE2035/AF2035</f>
        <v>0.0416822557265397</v>
      </c>
      <c r="AH2035" s="74" t="n">
        <f aca="false">IF(R2035&gt;0,AH2034+1,0)</f>
        <v>72</v>
      </c>
      <c r="AI2035" s="74" t="n">
        <f aca="false">IF(U2035&gt;0,AI2034+1,0)</f>
        <v>72</v>
      </c>
      <c r="AJ2035" s="74" t="n">
        <f aca="false">IF(G2035&gt;0,AJ2034+1,0)</f>
        <v>0</v>
      </c>
      <c r="AK2035" s="74" t="n">
        <f aca="false">IF(G2035&lt;=0,AK2034+1,0)</f>
        <v>2</v>
      </c>
      <c r="AL2035" s="74" t="n">
        <f aca="false">IF(K2035&gt;0,AL2034+1,0)</f>
        <v>0</v>
      </c>
      <c r="AM2035" s="74" t="n">
        <f aca="false">IF(K2035&lt;=0,AM2034+1,0)</f>
        <v>2</v>
      </c>
    </row>
    <row r="2036" customFormat="false" ht="15" hidden="false" customHeight="false" outlineLevel="0" collapsed="false">
      <c r="A2036" s="61" t="n">
        <v>2040</v>
      </c>
      <c r="B2036" s="62" t="n">
        <v>45464.6145833333</v>
      </c>
      <c r="C2036" s="63" t="n">
        <f aca="false">YEAR(B2036)</f>
        <v>2024</v>
      </c>
      <c r="D2036" s="32" t="s">
        <v>276</v>
      </c>
      <c r="E2036" s="64" t="n">
        <v>23460.45</v>
      </c>
      <c r="F2036" s="65" t="n">
        <v>-0.0016</v>
      </c>
      <c r="G2036" s="66" t="n">
        <v>-37.53672</v>
      </c>
      <c r="H2036" s="67" t="n">
        <f aca="false">E2036+IF(D2036="Long",1,-1)*G2036</f>
        <v>23497.98672</v>
      </c>
      <c r="I2036" s="68" t="n">
        <f aca="false">Assumptions!$B$58</f>
        <v>5.35750011455817</v>
      </c>
      <c r="J2036" s="68" t="n">
        <f aca="false">INDEX(Yearly!$D$5:$D$22,MATCH(C2036,Yearly!$A$5:$A$22,0))</f>
        <v>0.531322325410727</v>
      </c>
      <c r="K2036" s="68" t="n">
        <f aca="false">G2036-I2036-J2036</f>
        <v>-43.4255424399689</v>
      </c>
      <c r="L2036" s="69" t="n">
        <f aca="false">(I2036+J2036)/Assumptions!$B$8</f>
        <v>0.000259660277039673</v>
      </c>
      <c r="M2036" s="70" t="n">
        <f aca="false">F2036-L2036</f>
        <v>-0.00185966027703967</v>
      </c>
      <c r="N2036" s="71" t="n">
        <f aca="false">G2036*Assumptions!$B$7</f>
        <v>-295226.3028</v>
      </c>
      <c r="O2036" s="71" t="n">
        <f aca="false">K2036*Assumptions!$B$7</f>
        <v>-341541.891290355</v>
      </c>
      <c r="P2036" s="68" t="n">
        <f aca="false">P2035+G2036</f>
        <v>35539.030885</v>
      </c>
      <c r="Q2036" s="68" t="n">
        <f aca="false">MAX(Q2035,P2036)</f>
        <v>36030.805415</v>
      </c>
      <c r="R2036" s="68" t="n">
        <f aca="false">Q2036-P2036</f>
        <v>491.774529999995</v>
      </c>
      <c r="S2036" s="68" t="n">
        <f aca="false">S2035+K2036</f>
        <v>23640.8643909149</v>
      </c>
      <c r="T2036" s="68" t="n">
        <f aca="false">MAX(T2035,S2036)</f>
        <v>24562.1959914477</v>
      </c>
      <c r="U2036" s="68" t="n">
        <f aca="false">T2036-S2036</f>
        <v>921.331600532871</v>
      </c>
      <c r="V2036" s="70" t="n">
        <f aca="false">V2035+F2036</f>
        <v>4.08940000000002</v>
      </c>
      <c r="W2036" s="70" t="n">
        <f aca="false">MAX(W2035,V2036)</f>
        <v>4.11240000000001</v>
      </c>
      <c r="X2036" s="70" t="n">
        <f aca="false">W2036-V2036</f>
        <v>0.0229999999999908</v>
      </c>
      <c r="Y2036" s="70" t="n">
        <f aca="false">Y2035+M2036</f>
        <v>3.56476519573943</v>
      </c>
      <c r="Z2036" s="70" t="n">
        <f aca="false">MAX(Z2035,Y2036)</f>
        <v>3.60670597873568</v>
      </c>
      <c r="AA2036" s="70" t="n">
        <f aca="false">Z2036-Y2036</f>
        <v>0.0419407829962513</v>
      </c>
      <c r="AB2036" s="72" t="n">
        <f aca="false">AB2035*(1+F2036)</f>
        <v>46.890511826008</v>
      </c>
      <c r="AC2036" s="73" t="n">
        <f aca="false">MAX(AC2035,AB2036)</f>
        <v>48.1009593788818</v>
      </c>
      <c r="AD2036" s="70" t="n">
        <f aca="false">1-AB2036/AC2036</f>
        <v>0.0251647278662235</v>
      </c>
      <c r="AE2036" s="73" t="n">
        <f aca="false">AE2035*(1+M2036)</f>
        <v>27.7726758319771</v>
      </c>
      <c r="AF2036" s="73" t="n">
        <f aca="false">MAX(AF2035,AE2036)</f>
        <v>29.0346494849744</v>
      </c>
      <c r="AG2036" s="70" t="n">
        <f aca="false">1-AE2036/AF2036</f>
        <v>0.0434644011683474</v>
      </c>
      <c r="AH2036" s="74" t="n">
        <f aca="false">IF(R2036&gt;0,AH2035+1,0)</f>
        <v>73</v>
      </c>
      <c r="AI2036" s="74" t="n">
        <f aca="false">IF(U2036&gt;0,AI2035+1,0)</f>
        <v>73</v>
      </c>
      <c r="AJ2036" s="74" t="n">
        <f aca="false">IF(G2036&gt;0,AJ2035+1,0)</f>
        <v>0</v>
      </c>
      <c r="AK2036" s="74" t="n">
        <f aca="false">IF(G2036&lt;=0,AK2035+1,0)</f>
        <v>3</v>
      </c>
      <c r="AL2036" s="74" t="n">
        <f aca="false">IF(K2036&gt;0,AL2035+1,0)</f>
        <v>0</v>
      </c>
      <c r="AM2036" s="74" t="n">
        <f aca="false">IF(K2036&lt;=0,AM2035+1,0)</f>
        <v>3</v>
      </c>
    </row>
    <row r="2037" customFormat="false" ht="15" hidden="false" customHeight="false" outlineLevel="0" collapsed="false">
      <c r="A2037" s="61" t="n">
        <v>2041</v>
      </c>
      <c r="B2037" s="62" t="n">
        <v>45467.46875</v>
      </c>
      <c r="C2037" s="63" t="n">
        <f aca="false">YEAR(B2037)</f>
        <v>2024</v>
      </c>
      <c r="D2037" s="32" t="s">
        <v>277</v>
      </c>
      <c r="E2037" s="64" t="n">
        <v>23497.35</v>
      </c>
      <c r="F2037" s="65" t="n">
        <v>0.0297</v>
      </c>
      <c r="G2037" s="66" t="n">
        <v>697.871295</v>
      </c>
      <c r="H2037" s="67" t="n">
        <f aca="false">E2037+IF(D2037="Long",1,-1)*G2037</f>
        <v>24195.221295</v>
      </c>
      <c r="I2037" s="68" t="n">
        <f aca="false">Assumptions!$B$58</f>
        <v>5.35750011455817</v>
      </c>
      <c r="J2037" s="68" t="n">
        <f aca="false">INDEX(Yearly!$D$5:$D$22,MATCH(C2037,Yearly!$A$5:$A$22,0))</f>
        <v>0.531322325410727</v>
      </c>
      <c r="K2037" s="68" t="n">
        <f aca="false">G2037-I2037-J2037</f>
        <v>691.982472560031</v>
      </c>
      <c r="L2037" s="69" t="n">
        <f aca="false">(I2037+J2037)/Assumptions!$B$8</f>
        <v>0.000259660277039673</v>
      </c>
      <c r="M2037" s="70" t="n">
        <f aca="false">F2037-L2037</f>
        <v>0.0294403397229603</v>
      </c>
      <c r="N2037" s="71" t="n">
        <f aca="false">G2037*Assumptions!$B$7</f>
        <v>5488757.735175</v>
      </c>
      <c r="O2037" s="71" t="n">
        <f aca="false">K2037*Assumptions!$B$7</f>
        <v>5442442.14668464</v>
      </c>
      <c r="P2037" s="68" t="n">
        <f aca="false">P2036+G2037</f>
        <v>36236.90218</v>
      </c>
      <c r="Q2037" s="68" t="n">
        <f aca="false">MAX(Q2036,P2037)</f>
        <v>36236.90218</v>
      </c>
      <c r="R2037" s="68" t="n">
        <f aca="false">Q2037-P2037</f>
        <v>0</v>
      </c>
      <c r="S2037" s="68" t="n">
        <f aca="false">S2036+K2037</f>
        <v>24332.8468634749</v>
      </c>
      <c r="T2037" s="68" t="n">
        <f aca="false">MAX(T2036,S2037)</f>
        <v>24562.1959914477</v>
      </c>
      <c r="U2037" s="68" t="n">
        <f aca="false">T2037-S2037</f>
        <v>229.349127972841</v>
      </c>
      <c r="V2037" s="70" t="n">
        <f aca="false">V2036+F2037</f>
        <v>4.11910000000002</v>
      </c>
      <c r="W2037" s="70" t="n">
        <f aca="false">MAX(W2036,V2037)</f>
        <v>4.11910000000002</v>
      </c>
      <c r="X2037" s="70" t="n">
        <f aca="false">W2037-V2037</f>
        <v>0</v>
      </c>
      <c r="Y2037" s="70" t="n">
        <f aca="false">Y2036+M2037</f>
        <v>3.59420553546239</v>
      </c>
      <c r="Z2037" s="70" t="n">
        <f aca="false">MAX(Z2036,Y2037)</f>
        <v>3.60670597873568</v>
      </c>
      <c r="AA2037" s="70" t="n">
        <f aca="false">Z2037-Y2037</f>
        <v>0.0125004432732911</v>
      </c>
      <c r="AB2037" s="72" t="n">
        <f aca="false">AB2036*(1+F2037)</f>
        <v>48.2831600272404</v>
      </c>
      <c r="AC2037" s="73" t="n">
        <f aca="false">MAX(AC2036,AB2037)</f>
        <v>48.2831600272404</v>
      </c>
      <c r="AD2037" s="70" t="n">
        <f aca="false">1-AB2037/AC2037</f>
        <v>0</v>
      </c>
      <c r="AE2037" s="73" t="n">
        <f aca="false">AE2036*(1+M2037)</f>
        <v>28.5903128434862</v>
      </c>
      <c r="AF2037" s="73" t="n">
        <f aca="false">MAX(AF2036,AE2037)</f>
        <v>29.0346494849744</v>
      </c>
      <c r="AG2037" s="70" t="n">
        <f aca="false">1-AE2037/AF2037</f>
        <v>0.0153036681816382</v>
      </c>
      <c r="AH2037" s="74" t="n">
        <f aca="false">IF(R2037&gt;0,AH2036+1,0)</f>
        <v>0</v>
      </c>
      <c r="AI2037" s="74" t="n">
        <f aca="false">IF(U2037&gt;0,AI2036+1,0)</f>
        <v>74</v>
      </c>
      <c r="AJ2037" s="74" t="n">
        <f aca="false">IF(G2037&gt;0,AJ2036+1,0)</f>
        <v>1</v>
      </c>
      <c r="AK2037" s="74" t="n">
        <f aca="false">IF(G2037&lt;=0,AK2036+1,0)</f>
        <v>0</v>
      </c>
      <c r="AL2037" s="74" t="n">
        <f aca="false">IF(K2037&gt;0,AL2036+1,0)</f>
        <v>1</v>
      </c>
      <c r="AM2037" s="74" t="n">
        <f aca="false">IF(K2037&lt;=0,AM2036+1,0)</f>
        <v>0</v>
      </c>
    </row>
    <row r="2038" customFormat="false" ht="15" hidden="false" customHeight="false" outlineLevel="0" collapsed="false">
      <c r="A2038" s="61" t="n">
        <v>2042</v>
      </c>
      <c r="B2038" s="62" t="n">
        <v>45483.4479166667</v>
      </c>
      <c r="C2038" s="63" t="n">
        <f aca="false">YEAR(B2038)</f>
        <v>2024</v>
      </c>
      <c r="D2038" s="32" t="s">
        <v>276</v>
      </c>
      <c r="E2038" s="64" t="n">
        <v>24194.3</v>
      </c>
      <c r="F2038" s="65" t="n">
        <v>-0.0045</v>
      </c>
      <c r="G2038" s="66" t="n">
        <v>-108.87435</v>
      </c>
      <c r="H2038" s="67" t="n">
        <f aca="false">E2038+IF(D2038="Long",1,-1)*G2038</f>
        <v>24303.17435</v>
      </c>
      <c r="I2038" s="68" t="n">
        <f aca="false">Assumptions!$B$58</f>
        <v>5.35750011455817</v>
      </c>
      <c r="J2038" s="68" t="n">
        <f aca="false">INDEX(Yearly!$D$5:$D$22,MATCH(C2038,Yearly!$A$5:$A$22,0))</f>
        <v>0.531322325410727</v>
      </c>
      <c r="K2038" s="68" t="n">
        <f aca="false">G2038-I2038-J2038</f>
        <v>-114.763172439969</v>
      </c>
      <c r="L2038" s="69" t="n">
        <f aca="false">(I2038+J2038)/Assumptions!$B$8</f>
        <v>0.000259660277039673</v>
      </c>
      <c r="M2038" s="70" t="n">
        <f aca="false">F2038-L2038</f>
        <v>-0.00475966027703968</v>
      </c>
      <c r="N2038" s="71" t="n">
        <f aca="false">G2038*Assumptions!$B$7</f>
        <v>-856296.76275</v>
      </c>
      <c r="O2038" s="71" t="n">
        <f aca="false">K2038*Assumptions!$B$7</f>
        <v>-902612.351240355</v>
      </c>
      <c r="P2038" s="68" t="n">
        <f aca="false">P2037+G2038</f>
        <v>36128.02783</v>
      </c>
      <c r="Q2038" s="68" t="n">
        <f aca="false">MAX(Q2037,P2038)</f>
        <v>36236.90218</v>
      </c>
      <c r="R2038" s="68" t="n">
        <f aca="false">Q2038-P2038</f>
        <v>108.874349999998</v>
      </c>
      <c r="S2038" s="68" t="n">
        <f aca="false">S2037+K2038</f>
        <v>24218.0836910349</v>
      </c>
      <c r="T2038" s="68" t="n">
        <f aca="false">MAX(T2037,S2038)</f>
        <v>24562.1959914477</v>
      </c>
      <c r="U2038" s="68" t="n">
        <f aca="false">T2038-S2038</f>
        <v>344.112300412809</v>
      </c>
      <c r="V2038" s="70" t="n">
        <f aca="false">V2037+F2038</f>
        <v>4.11460000000001</v>
      </c>
      <c r="W2038" s="70" t="n">
        <f aca="false">MAX(W2037,V2038)</f>
        <v>4.11910000000002</v>
      </c>
      <c r="X2038" s="70" t="n">
        <f aca="false">W2038-V2038</f>
        <v>0.00450000000000017</v>
      </c>
      <c r="Y2038" s="70" t="n">
        <f aca="false">Y2037+M2038</f>
        <v>3.58944587518535</v>
      </c>
      <c r="Z2038" s="70" t="n">
        <f aca="false">MAX(Z2037,Y2038)</f>
        <v>3.60670597873568</v>
      </c>
      <c r="AA2038" s="70" t="n">
        <f aca="false">Z2038-Y2038</f>
        <v>0.0172601035503308</v>
      </c>
      <c r="AB2038" s="72" t="n">
        <f aca="false">AB2037*(1+F2038)</f>
        <v>48.0658858071179</v>
      </c>
      <c r="AC2038" s="73" t="n">
        <f aca="false">MAX(AC2037,AB2038)</f>
        <v>48.2831600272404</v>
      </c>
      <c r="AD2038" s="70" t="n">
        <f aca="false">1-AB2038/AC2038</f>
        <v>0.00450000000000006</v>
      </c>
      <c r="AE2038" s="73" t="n">
        <f aca="false">AE2037*(1+M2038)</f>
        <v>28.4542326671369</v>
      </c>
      <c r="AF2038" s="73" t="n">
        <f aca="false">MAX(AF2037,AE2038)</f>
        <v>29.0346494849744</v>
      </c>
      <c r="AG2038" s="70" t="n">
        <f aca="false">1-AE2038/AF2038</f>
        <v>0.0199904881971407</v>
      </c>
      <c r="AH2038" s="74" t="n">
        <f aca="false">IF(R2038&gt;0,AH2037+1,0)</f>
        <v>1</v>
      </c>
      <c r="AI2038" s="74" t="n">
        <f aca="false">IF(U2038&gt;0,AI2037+1,0)</f>
        <v>75</v>
      </c>
      <c r="AJ2038" s="74" t="n">
        <f aca="false">IF(G2038&gt;0,AJ2037+1,0)</f>
        <v>0</v>
      </c>
      <c r="AK2038" s="74" t="n">
        <f aca="false">IF(G2038&lt;=0,AK2037+1,0)</f>
        <v>1</v>
      </c>
      <c r="AL2038" s="74" t="n">
        <f aca="false">IF(K2038&gt;0,AL2037+1,0)</f>
        <v>0</v>
      </c>
      <c r="AM2038" s="74" t="n">
        <f aca="false">IF(K2038&lt;=0,AM2037+1,0)</f>
        <v>1</v>
      </c>
    </row>
    <row r="2039" customFormat="false" ht="15" hidden="false" customHeight="false" outlineLevel="0" collapsed="false">
      <c r="A2039" s="61" t="n">
        <v>2043</v>
      </c>
      <c r="B2039" s="62" t="n">
        <v>45483.6145833333</v>
      </c>
      <c r="C2039" s="63" t="n">
        <f aca="false">YEAR(B2039)</f>
        <v>2024</v>
      </c>
      <c r="D2039" s="32" t="s">
        <v>277</v>
      </c>
      <c r="E2039" s="64" t="n">
        <v>24303.05</v>
      </c>
      <c r="F2039" s="65" t="n">
        <v>-0.002</v>
      </c>
      <c r="G2039" s="66" t="n">
        <v>-48.6061</v>
      </c>
      <c r="H2039" s="67" t="n">
        <f aca="false">E2039+IF(D2039="Long",1,-1)*G2039</f>
        <v>24254.4439</v>
      </c>
      <c r="I2039" s="68" t="n">
        <f aca="false">Assumptions!$B$58</f>
        <v>5.35750011455817</v>
      </c>
      <c r="J2039" s="68" t="n">
        <f aca="false">INDEX(Yearly!$D$5:$D$22,MATCH(C2039,Yearly!$A$5:$A$22,0))</f>
        <v>0.531322325410727</v>
      </c>
      <c r="K2039" s="68" t="n">
        <f aca="false">G2039-I2039-J2039</f>
        <v>-54.4949224399689</v>
      </c>
      <c r="L2039" s="69" t="n">
        <f aca="false">(I2039+J2039)/Assumptions!$B$8</f>
        <v>0.000259660277039673</v>
      </c>
      <c r="M2039" s="70" t="n">
        <f aca="false">F2039-L2039</f>
        <v>-0.00225966027703967</v>
      </c>
      <c r="N2039" s="71" t="n">
        <f aca="false">G2039*Assumptions!$B$7</f>
        <v>-382286.9765</v>
      </c>
      <c r="O2039" s="71" t="n">
        <f aca="false">K2039*Assumptions!$B$7</f>
        <v>-428602.564990355</v>
      </c>
      <c r="P2039" s="68" t="n">
        <f aca="false">P2038+G2039</f>
        <v>36079.42173</v>
      </c>
      <c r="Q2039" s="68" t="n">
        <f aca="false">MAX(Q2038,P2039)</f>
        <v>36236.90218</v>
      </c>
      <c r="R2039" s="68" t="n">
        <f aca="false">Q2039-P2039</f>
        <v>157.480449999995</v>
      </c>
      <c r="S2039" s="68" t="n">
        <f aca="false">S2038+K2039</f>
        <v>24163.5887685949</v>
      </c>
      <c r="T2039" s="68" t="n">
        <f aca="false">MAX(T2038,S2039)</f>
        <v>24562.1959914477</v>
      </c>
      <c r="U2039" s="68" t="n">
        <f aca="false">T2039-S2039</f>
        <v>398.607222852777</v>
      </c>
      <c r="V2039" s="70" t="n">
        <f aca="false">V2038+F2039</f>
        <v>4.11260000000002</v>
      </c>
      <c r="W2039" s="70" t="n">
        <f aca="false">MAX(W2038,V2039)</f>
        <v>4.11910000000002</v>
      </c>
      <c r="X2039" s="70" t="n">
        <f aca="false">W2039-V2039</f>
        <v>0.00649999999999995</v>
      </c>
      <c r="Y2039" s="70" t="n">
        <f aca="false">Y2038+M2039</f>
        <v>3.58718621490831</v>
      </c>
      <c r="Z2039" s="70" t="n">
        <f aca="false">MAX(Z2038,Y2039)</f>
        <v>3.60670597873568</v>
      </c>
      <c r="AA2039" s="70" t="n">
        <f aca="false">Z2039-Y2039</f>
        <v>0.0195197638273705</v>
      </c>
      <c r="AB2039" s="72" t="n">
        <f aca="false">AB2038*(1+F2039)</f>
        <v>47.9697540355036</v>
      </c>
      <c r="AC2039" s="73" t="n">
        <f aca="false">MAX(AC2038,AB2039)</f>
        <v>48.2831600272404</v>
      </c>
      <c r="AD2039" s="70" t="n">
        <f aca="false">1-AB2039/AC2039</f>
        <v>0.00649100000000014</v>
      </c>
      <c r="AE2039" s="73" t="n">
        <f aca="false">AE2038*(1+M2039)</f>
        <v>28.3899357678653</v>
      </c>
      <c r="AF2039" s="73" t="n">
        <f aca="false">MAX(AF2038,AE2039)</f>
        <v>29.0346494849744</v>
      </c>
      <c r="AG2039" s="70" t="n">
        <f aca="false">1-AE2039/AF2039</f>
        <v>0.0222049767620828</v>
      </c>
      <c r="AH2039" s="74" t="n">
        <f aca="false">IF(R2039&gt;0,AH2038+1,0)</f>
        <v>2</v>
      </c>
      <c r="AI2039" s="74" t="n">
        <f aca="false">IF(U2039&gt;0,AI2038+1,0)</f>
        <v>76</v>
      </c>
      <c r="AJ2039" s="74" t="n">
        <f aca="false">IF(G2039&gt;0,AJ2038+1,0)</f>
        <v>0</v>
      </c>
      <c r="AK2039" s="74" t="n">
        <f aca="false">IF(G2039&lt;=0,AK2038+1,0)</f>
        <v>2</v>
      </c>
      <c r="AL2039" s="74" t="n">
        <f aca="false">IF(K2039&gt;0,AL2038+1,0)</f>
        <v>0</v>
      </c>
      <c r="AM2039" s="74" t="n">
        <f aca="false">IF(K2039&lt;=0,AM2038+1,0)</f>
        <v>2</v>
      </c>
    </row>
    <row r="2040" customFormat="false" ht="15" hidden="false" customHeight="false" outlineLevel="0" collapsed="false">
      <c r="A2040" s="61" t="n">
        <v>2044</v>
      </c>
      <c r="B2040" s="62" t="n">
        <v>45484.4479166667</v>
      </c>
      <c r="C2040" s="63" t="n">
        <f aca="false">YEAR(B2040)</f>
        <v>2024</v>
      </c>
      <c r="D2040" s="32" t="s">
        <v>276</v>
      </c>
      <c r="E2040" s="64" t="n">
        <v>24254.75</v>
      </c>
      <c r="F2040" s="65" t="n">
        <v>-0.0016</v>
      </c>
      <c r="G2040" s="66" t="n">
        <v>-38.8076</v>
      </c>
      <c r="H2040" s="67" t="n">
        <f aca="false">E2040+IF(D2040="Long",1,-1)*G2040</f>
        <v>24293.5576</v>
      </c>
      <c r="I2040" s="68" t="n">
        <f aca="false">Assumptions!$B$58</f>
        <v>5.35750011455817</v>
      </c>
      <c r="J2040" s="68" t="n">
        <f aca="false">INDEX(Yearly!$D$5:$D$22,MATCH(C2040,Yearly!$A$5:$A$22,0))</f>
        <v>0.531322325410727</v>
      </c>
      <c r="K2040" s="68" t="n">
        <f aca="false">G2040-I2040-J2040</f>
        <v>-44.6964224399689</v>
      </c>
      <c r="L2040" s="69" t="n">
        <f aca="false">(I2040+J2040)/Assumptions!$B$8</f>
        <v>0.000259660277039673</v>
      </c>
      <c r="M2040" s="70" t="n">
        <f aca="false">F2040-L2040</f>
        <v>-0.00185966027703967</v>
      </c>
      <c r="N2040" s="71" t="n">
        <f aca="false">G2040*Assumptions!$B$7</f>
        <v>-305221.774</v>
      </c>
      <c r="O2040" s="71" t="n">
        <f aca="false">K2040*Assumptions!$B$7</f>
        <v>-351537.362490355</v>
      </c>
      <c r="P2040" s="68" t="n">
        <f aca="false">P2039+G2040</f>
        <v>36040.61413</v>
      </c>
      <c r="Q2040" s="68" t="n">
        <f aca="false">MAX(Q2039,P2040)</f>
        <v>36236.90218</v>
      </c>
      <c r="R2040" s="68" t="n">
        <f aca="false">Q2040-P2040</f>
        <v>196.288049999996</v>
      </c>
      <c r="S2040" s="68" t="n">
        <f aca="false">S2039+K2040</f>
        <v>24118.892346155</v>
      </c>
      <c r="T2040" s="68" t="n">
        <f aca="false">MAX(T2039,S2040)</f>
        <v>24562.1959914477</v>
      </c>
      <c r="U2040" s="68" t="n">
        <f aca="false">T2040-S2040</f>
        <v>443.303645292745</v>
      </c>
      <c r="V2040" s="70" t="n">
        <f aca="false">V2039+F2040</f>
        <v>4.11100000000002</v>
      </c>
      <c r="W2040" s="70" t="n">
        <f aca="false">MAX(W2039,V2040)</f>
        <v>4.11910000000002</v>
      </c>
      <c r="X2040" s="70" t="n">
        <f aca="false">W2040-V2040</f>
        <v>0.00809999999999977</v>
      </c>
      <c r="Y2040" s="70" t="n">
        <f aca="false">Y2039+M2040</f>
        <v>3.58532655463127</v>
      </c>
      <c r="Z2040" s="70" t="n">
        <f aca="false">MAX(Z2039,Y2040)</f>
        <v>3.60670597873568</v>
      </c>
      <c r="AA2040" s="70" t="n">
        <f aca="false">Z2040-Y2040</f>
        <v>0.0213794241044103</v>
      </c>
      <c r="AB2040" s="72" t="n">
        <f aca="false">AB2039*(1+F2040)</f>
        <v>47.8930024290468</v>
      </c>
      <c r="AC2040" s="73" t="n">
        <f aca="false">MAX(AC2039,AB2040)</f>
        <v>48.2831600272404</v>
      </c>
      <c r="AD2040" s="70" t="n">
        <f aca="false">1-AB2040/AC2040</f>
        <v>0.00808061440000019</v>
      </c>
      <c r="AE2040" s="73" t="n">
        <f aca="false">AE2039*(1+M2040)</f>
        <v>28.3371401320501</v>
      </c>
      <c r="AF2040" s="73" t="n">
        <f aca="false">MAX(AF2039,AE2040)</f>
        <v>29.0346494849744</v>
      </c>
      <c r="AG2040" s="70" t="n">
        <f aca="false">1-AE2040/AF2040</f>
        <v>0.0240233433258854</v>
      </c>
      <c r="AH2040" s="74" t="n">
        <f aca="false">IF(R2040&gt;0,AH2039+1,0)</f>
        <v>3</v>
      </c>
      <c r="AI2040" s="74" t="n">
        <f aca="false">IF(U2040&gt;0,AI2039+1,0)</f>
        <v>77</v>
      </c>
      <c r="AJ2040" s="74" t="n">
        <f aca="false">IF(G2040&gt;0,AJ2039+1,0)</f>
        <v>0</v>
      </c>
      <c r="AK2040" s="74" t="n">
        <f aca="false">IF(G2040&lt;=0,AK2039+1,0)</f>
        <v>3</v>
      </c>
      <c r="AL2040" s="74" t="n">
        <f aca="false">IF(K2040&gt;0,AL2039+1,0)</f>
        <v>0</v>
      </c>
      <c r="AM2040" s="74" t="n">
        <f aca="false">IF(K2040&lt;=0,AM2039+1,0)</f>
        <v>3</v>
      </c>
    </row>
    <row r="2041" customFormat="false" ht="15" hidden="false" customHeight="false" outlineLevel="0" collapsed="false">
      <c r="A2041" s="61" t="n">
        <v>2045</v>
      </c>
      <c r="B2041" s="62" t="n">
        <v>45484.5430555556</v>
      </c>
      <c r="C2041" s="63" t="n">
        <f aca="false">YEAR(B2041)</f>
        <v>2024</v>
      </c>
      <c r="D2041" s="32" t="s">
        <v>277</v>
      </c>
      <c r="E2041" s="64" t="n">
        <v>24293.75</v>
      </c>
      <c r="F2041" s="65" t="n">
        <v>0.0114</v>
      </c>
      <c r="G2041" s="66" t="n">
        <v>276.94875</v>
      </c>
      <c r="H2041" s="67" t="n">
        <f aca="false">E2041+IF(D2041="Long",1,-1)*G2041</f>
        <v>24570.69875</v>
      </c>
      <c r="I2041" s="68" t="n">
        <f aca="false">Assumptions!$B$58</f>
        <v>5.35750011455817</v>
      </c>
      <c r="J2041" s="68" t="n">
        <f aca="false">INDEX(Yearly!$D$5:$D$22,MATCH(C2041,Yearly!$A$5:$A$22,0))</f>
        <v>0.531322325410727</v>
      </c>
      <c r="K2041" s="68" t="n">
        <f aca="false">G2041-I2041-J2041</f>
        <v>271.059927560031</v>
      </c>
      <c r="L2041" s="69" t="n">
        <f aca="false">(I2041+J2041)/Assumptions!$B$8</f>
        <v>0.000259660277039673</v>
      </c>
      <c r="M2041" s="70" t="n">
        <f aca="false">F2041-L2041</f>
        <v>0.0111403397229603</v>
      </c>
      <c r="N2041" s="71" t="n">
        <f aca="false">G2041*Assumptions!$B$7</f>
        <v>2178201.91875</v>
      </c>
      <c r="O2041" s="71" t="n">
        <f aca="false">K2041*Assumptions!$B$7</f>
        <v>2131886.33025965</v>
      </c>
      <c r="P2041" s="68" t="n">
        <f aca="false">P2040+G2041</f>
        <v>36317.56288</v>
      </c>
      <c r="Q2041" s="68" t="n">
        <f aca="false">MAX(Q2040,P2041)</f>
        <v>36317.56288</v>
      </c>
      <c r="R2041" s="68" t="n">
        <f aca="false">Q2041-P2041</f>
        <v>0</v>
      </c>
      <c r="S2041" s="68" t="n">
        <f aca="false">S2040+K2041</f>
        <v>24389.952273715</v>
      </c>
      <c r="T2041" s="68" t="n">
        <f aca="false">MAX(T2040,S2041)</f>
        <v>24562.1959914477</v>
      </c>
      <c r="U2041" s="68" t="n">
        <f aca="false">T2041-S2041</f>
        <v>172.243717732712</v>
      </c>
      <c r="V2041" s="70" t="n">
        <f aca="false">V2040+F2041</f>
        <v>4.12240000000002</v>
      </c>
      <c r="W2041" s="70" t="n">
        <f aca="false">MAX(W2040,V2041)</f>
        <v>4.12240000000002</v>
      </c>
      <c r="X2041" s="70" t="n">
        <f aca="false">W2041-V2041</f>
        <v>0</v>
      </c>
      <c r="Y2041" s="70" t="n">
        <f aca="false">Y2040+M2041</f>
        <v>3.59646689435423</v>
      </c>
      <c r="Z2041" s="70" t="n">
        <f aca="false">MAX(Z2040,Y2041)</f>
        <v>3.60670597873568</v>
      </c>
      <c r="AA2041" s="70" t="n">
        <f aca="false">Z2041-Y2041</f>
        <v>0.0102390843814502</v>
      </c>
      <c r="AB2041" s="72" t="n">
        <f aca="false">AB2040*(1+F2041)</f>
        <v>48.4389826567379</v>
      </c>
      <c r="AC2041" s="73" t="n">
        <f aca="false">MAX(AC2040,AB2041)</f>
        <v>48.4389826567379</v>
      </c>
      <c r="AD2041" s="70" t="n">
        <f aca="false">1-AB2041/AC2041</f>
        <v>0</v>
      </c>
      <c r="AE2041" s="73" t="n">
        <f aca="false">AE2040*(1+M2041)</f>
        <v>28.6528254998983</v>
      </c>
      <c r="AF2041" s="73" t="n">
        <f aca="false">MAX(AF2040,AE2041)</f>
        <v>29.0346494849744</v>
      </c>
      <c r="AG2041" s="70" t="n">
        <f aca="false">1-AE2041/AF2041</f>
        <v>0.0131506318088568</v>
      </c>
      <c r="AH2041" s="74" t="n">
        <f aca="false">IF(R2041&gt;0,AH2040+1,0)</f>
        <v>0</v>
      </c>
      <c r="AI2041" s="74" t="n">
        <f aca="false">IF(U2041&gt;0,AI2040+1,0)</f>
        <v>78</v>
      </c>
      <c r="AJ2041" s="74" t="n">
        <f aca="false">IF(G2041&gt;0,AJ2040+1,0)</f>
        <v>1</v>
      </c>
      <c r="AK2041" s="74" t="n">
        <f aca="false">IF(G2041&lt;=0,AK2040+1,0)</f>
        <v>0</v>
      </c>
      <c r="AL2041" s="74" t="n">
        <f aca="false">IF(K2041&gt;0,AL2040+1,0)</f>
        <v>1</v>
      </c>
      <c r="AM2041" s="74" t="n">
        <f aca="false">IF(K2041&lt;=0,AM2040+1,0)</f>
        <v>0</v>
      </c>
    </row>
    <row r="2042" customFormat="false" ht="15" hidden="false" customHeight="false" outlineLevel="0" collapsed="false">
      <c r="A2042" s="61" t="n">
        <v>2046</v>
      </c>
      <c r="B2042" s="62" t="n">
        <v>45492.59375</v>
      </c>
      <c r="C2042" s="63" t="n">
        <f aca="false">YEAR(B2042)</f>
        <v>2024</v>
      </c>
      <c r="D2042" s="32" t="s">
        <v>276</v>
      </c>
      <c r="E2042" s="64" t="n">
        <v>24570.25</v>
      </c>
      <c r="F2042" s="65" t="n">
        <v>0.0018</v>
      </c>
      <c r="G2042" s="66" t="n">
        <v>44.22645</v>
      </c>
      <c r="H2042" s="67" t="n">
        <f aca="false">E2042+IF(D2042="Long",1,-1)*G2042</f>
        <v>24526.02355</v>
      </c>
      <c r="I2042" s="68" t="n">
        <f aca="false">Assumptions!$B$58</f>
        <v>5.35750011455817</v>
      </c>
      <c r="J2042" s="68" t="n">
        <f aca="false">INDEX(Yearly!$D$5:$D$22,MATCH(C2042,Yearly!$A$5:$A$22,0))</f>
        <v>0.531322325410727</v>
      </c>
      <c r="K2042" s="68" t="n">
        <f aca="false">G2042-I2042-J2042</f>
        <v>38.3376275600311</v>
      </c>
      <c r="L2042" s="69" t="n">
        <f aca="false">(I2042+J2042)/Assumptions!$B$8</f>
        <v>0.000259660277039673</v>
      </c>
      <c r="M2042" s="70" t="n">
        <f aca="false">F2042-L2042</f>
        <v>0.00154033972296033</v>
      </c>
      <c r="N2042" s="71" t="n">
        <f aca="false">G2042*Assumptions!$B$7</f>
        <v>347841.02925</v>
      </c>
      <c r="O2042" s="71" t="n">
        <f aca="false">K2042*Assumptions!$B$7</f>
        <v>301525.440759645</v>
      </c>
      <c r="P2042" s="68" t="n">
        <f aca="false">P2041+G2042</f>
        <v>36361.78933</v>
      </c>
      <c r="Q2042" s="68" t="n">
        <f aca="false">MAX(Q2041,P2042)</f>
        <v>36361.78933</v>
      </c>
      <c r="R2042" s="68" t="n">
        <f aca="false">Q2042-P2042</f>
        <v>0</v>
      </c>
      <c r="S2042" s="68" t="n">
        <f aca="false">S2041+K2042</f>
        <v>24428.289901275</v>
      </c>
      <c r="T2042" s="68" t="n">
        <f aca="false">MAX(T2041,S2042)</f>
        <v>24562.1959914477</v>
      </c>
      <c r="U2042" s="68" t="n">
        <f aca="false">T2042-S2042</f>
        <v>133.906090172681</v>
      </c>
      <c r="V2042" s="70" t="n">
        <f aca="false">V2041+F2042</f>
        <v>4.12420000000002</v>
      </c>
      <c r="W2042" s="70" t="n">
        <f aca="false">MAX(W2041,V2042)</f>
        <v>4.12420000000002</v>
      </c>
      <c r="X2042" s="70" t="n">
        <f aca="false">W2042-V2042</f>
        <v>0</v>
      </c>
      <c r="Y2042" s="70" t="n">
        <f aca="false">Y2041+M2042</f>
        <v>3.59800723407719</v>
      </c>
      <c r="Z2042" s="70" t="n">
        <f aca="false">MAX(Z2041,Y2042)</f>
        <v>3.60670597873568</v>
      </c>
      <c r="AA2042" s="70" t="n">
        <f aca="false">Z2042-Y2042</f>
        <v>0.00869874465848985</v>
      </c>
      <c r="AB2042" s="72" t="n">
        <f aca="false">AB2041*(1+F2042)</f>
        <v>48.5261728255201</v>
      </c>
      <c r="AC2042" s="73" t="n">
        <f aca="false">MAX(AC2041,AB2042)</f>
        <v>48.5261728255201</v>
      </c>
      <c r="AD2042" s="70" t="n">
        <f aca="false">1-AB2042/AC2042</f>
        <v>0</v>
      </c>
      <c r="AE2042" s="73" t="n">
        <f aca="false">AE2041*(1+M2042)</f>
        <v>28.6969605851908</v>
      </c>
      <c r="AF2042" s="73" t="n">
        <f aca="false">MAX(AF2041,AE2042)</f>
        <v>29.0346494849744</v>
      </c>
      <c r="AG2042" s="70" t="n">
        <f aca="false">1-AE2042/AF2042</f>
        <v>0.0116305485264537</v>
      </c>
      <c r="AH2042" s="74" t="n">
        <f aca="false">IF(R2042&gt;0,AH2041+1,0)</f>
        <v>0</v>
      </c>
      <c r="AI2042" s="74" t="n">
        <f aca="false">IF(U2042&gt;0,AI2041+1,0)</f>
        <v>79</v>
      </c>
      <c r="AJ2042" s="74" t="n">
        <f aca="false">IF(G2042&gt;0,AJ2041+1,0)</f>
        <v>2</v>
      </c>
      <c r="AK2042" s="74" t="n">
        <f aca="false">IF(G2042&lt;=0,AK2041+1,0)</f>
        <v>0</v>
      </c>
      <c r="AL2042" s="74" t="n">
        <f aca="false">IF(K2042&gt;0,AL2041+1,0)</f>
        <v>2</v>
      </c>
      <c r="AM2042" s="74" t="n">
        <f aca="false">IF(K2042&lt;=0,AM2041+1,0)</f>
        <v>0</v>
      </c>
    </row>
    <row r="2043" customFormat="false" ht="15" hidden="false" customHeight="false" outlineLevel="0" collapsed="false">
      <c r="A2043" s="61" t="n">
        <v>2047</v>
      </c>
      <c r="B2043" s="62" t="n">
        <v>45499.40625</v>
      </c>
      <c r="C2043" s="63" t="n">
        <f aca="false">YEAR(B2043)</f>
        <v>2024</v>
      </c>
      <c r="D2043" s="32" t="s">
        <v>277</v>
      </c>
      <c r="E2043" s="64" t="n">
        <v>24526.4</v>
      </c>
      <c r="F2043" s="65" t="n">
        <v>0.0095</v>
      </c>
      <c r="G2043" s="66" t="n">
        <v>233.0008</v>
      </c>
      <c r="H2043" s="67" t="n">
        <f aca="false">E2043+IF(D2043="Long",1,-1)*G2043</f>
        <v>24759.4008</v>
      </c>
      <c r="I2043" s="68" t="n">
        <f aca="false">Assumptions!$B$58</f>
        <v>5.35750011455817</v>
      </c>
      <c r="J2043" s="68" t="n">
        <f aca="false">INDEX(Yearly!$D$5:$D$22,MATCH(C2043,Yearly!$A$5:$A$22,0))</f>
        <v>0.531322325410727</v>
      </c>
      <c r="K2043" s="68" t="n">
        <f aca="false">G2043-I2043-J2043</f>
        <v>227.111977560031</v>
      </c>
      <c r="L2043" s="69" t="n">
        <f aca="false">(I2043+J2043)/Assumptions!$B$8</f>
        <v>0.000259660277039673</v>
      </c>
      <c r="M2043" s="70" t="n">
        <f aca="false">F2043-L2043</f>
        <v>0.00924033972296033</v>
      </c>
      <c r="N2043" s="71" t="n">
        <f aca="false">G2043*Assumptions!$B$7</f>
        <v>1832551.292</v>
      </c>
      <c r="O2043" s="71" t="n">
        <f aca="false">K2043*Assumptions!$B$7</f>
        <v>1786235.70350964</v>
      </c>
      <c r="P2043" s="68" t="n">
        <f aca="false">P2042+G2043</f>
        <v>36594.79013</v>
      </c>
      <c r="Q2043" s="68" t="n">
        <f aca="false">MAX(Q2042,P2043)</f>
        <v>36594.79013</v>
      </c>
      <c r="R2043" s="68" t="n">
        <f aca="false">Q2043-P2043</f>
        <v>0</v>
      </c>
      <c r="S2043" s="68" t="n">
        <f aca="false">S2042+K2043</f>
        <v>24655.4018788351</v>
      </c>
      <c r="T2043" s="68" t="n">
        <f aca="false">MAX(T2042,S2043)</f>
        <v>24655.4018788351</v>
      </c>
      <c r="U2043" s="68" t="n">
        <f aca="false">T2043-S2043</f>
        <v>0</v>
      </c>
      <c r="V2043" s="70" t="n">
        <f aca="false">V2042+F2043</f>
        <v>4.13370000000002</v>
      </c>
      <c r="W2043" s="70" t="n">
        <f aca="false">MAX(W2042,V2043)</f>
        <v>4.13370000000002</v>
      </c>
      <c r="X2043" s="70" t="n">
        <f aca="false">W2043-V2043</f>
        <v>0</v>
      </c>
      <c r="Y2043" s="70" t="n">
        <f aca="false">Y2042+M2043</f>
        <v>3.60724757380015</v>
      </c>
      <c r="Z2043" s="70" t="n">
        <f aca="false">MAX(Z2042,Y2043)</f>
        <v>3.60724757380015</v>
      </c>
      <c r="AA2043" s="70" t="n">
        <f aca="false">Z2043-Y2043</f>
        <v>0</v>
      </c>
      <c r="AB2043" s="72" t="n">
        <f aca="false">AB2042*(1+F2043)</f>
        <v>48.9871714673625</v>
      </c>
      <c r="AC2043" s="73" t="n">
        <f aca="false">MAX(AC2042,AB2043)</f>
        <v>48.9871714673625</v>
      </c>
      <c r="AD2043" s="70" t="n">
        <f aca="false">1-AB2043/AC2043</f>
        <v>0</v>
      </c>
      <c r="AE2043" s="73" t="n">
        <f aca="false">AE2042*(1+M2043)</f>
        <v>28.9621302500144</v>
      </c>
      <c r="AF2043" s="73" t="n">
        <f aca="false">MAX(AF2042,AE2043)</f>
        <v>29.0346494849744</v>
      </c>
      <c r="AG2043" s="70" t="n">
        <f aca="false">1-AE2043/AF2043</f>
        <v>0.0024976790230421</v>
      </c>
      <c r="AH2043" s="74" t="n">
        <f aca="false">IF(R2043&gt;0,AH2042+1,0)</f>
        <v>0</v>
      </c>
      <c r="AI2043" s="74" t="n">
        <f aca="false">IF(U2043&gt;0,AI2042+1,0)</f>
        <v>0</v>
      </c>
      <c r="AJ2043" s="74" t="n">
        <f aca="false">IF(G2043&gt;0,AJ2042+1,0)</f>
        <v>3</v>
      </c>
      <c r="AK2043" s="74" t="n">
        <f aca="false">IF(G2043&lt;=0,AK2042+1,0)</f>
        <v>0</v>
      </c>
      <c r="AL2043" s="74" t="n">
        <f aca="false">IF(K2043&gt;0,AL2042+1,0)</f>
        <v>3</v>
      </c>
      <c r="AM2043" s="74" t="n">
        <f aca="false">IF(K2043&lt;=0,AM2042+1,0)</f>
        <v>0</v>
      </c>
    </row>
    <row r="2044" customFormat="false" ht="15" hidden="false" customHeight="false" outlineLevel="0" collapsed="false">
      <c r="A2044" s="61" t="n">
        <v>2048</v>
      </c>
      <c r="B2044" s="62" t="n">
        <v>45506.40625</v>
      </c>
      <c r="C2044" s="63" t="n">
        <f aca="false">YEAR(B2044)</f>
        <v>2024</v>
      </c>
      <c r="D2044" s="32" t="s">
        <v>276</v>
      </c>
      <c r="E2044" s="64" t="n">
        <v>24758.9</v>
      </c>
      <c r="F2044" s="65" t="n">
        <v>0.0143</v>
      </c>
      <c r="G2044" s="66" t="n">
        <v>354.05227</v>
      </c>
      <c r="H2044" s="67" t="n">
        <f aca="false">E2044+IF(D2044="Long",1,-1)*G2044</f>
        <v>24404.84773</v>
      </c>
      <c r="I2044" s="68" t="n">
        <f aca="false">Assumptions!$B$58</f>
        <v>5.35750011455817</v>
      </c>
      <c r="J2044" s="68" t="n">
        <f aca="false">INDEX(Yearly!$D$5:$D$22,MATCH(C2044,Yearly!$A$5:$A$22,0))</f>
        <v>0.531322325410727</v>
      </c>
      <c r="K2044" s="68" t="n">
        <f aca="false">G2044-I2044-J2044</f>
        <v>348.163447560031</v>
      </c>
      <c r="L2044" s="69" t="n">
        <f aca="false">(I2044+J2044)/Assumptions!$B$8</f>
        <v>0.000259660277039673</v>
      </c>
      <c r="M2044" s="70" t="n">
        <f aca="false">F2044-L2044</f>
        <v>0.0140403397229603</v>
      </c>
      <c r="N2044" s="71" t="n">
        <f aca="false">G2044*Assumptions!$B$7</f>
        <v>2784621.10355</v>
      </c>
      <c r="O2044" s="71" t="n">
        <f aca="false">K2044*Assumptions!$B$7</f>
        <v>2738305.51505965</v>
      </c>
      <c r="P2044" s="68" t="n">
        <f aca="false">P2043+G2044</f>
        <v>36948.8424</v>
      </c>
      <c r="Q2044" s="68" t="n">
        <f aca="false">MAX(Q2043,P2044)</f>
        <v>36948.8424</v>
      </c>
      <c r="R2044" s="68" t="n">
        <f aca="false">Q2044-P2044</f>
        <v>0</v>
      </c>
      <c r="S2044" s="68" t="n">
        <f aca="false">S2043+K2044</f>
        <v>25003.5653263951</v>
      </c>
      <c r="T2044" s="68" t="n">
        <f aca="false">MAX(T2043,S2044)</f>
        <v>25003.5653263951</v>
      </c>
      <c r="U2044" s="68" t="n">
        <f aca="false">T2044-S2044</f>
        <v>0</v>
      </c>
      <c r="V2044" s="70" t="n">
        <f aca="false">V2043+F2044</f>
        <v>4.14800000000002</v>
      </c>
      <c r="W2044" s="70" t="n">
        <f aca="false">MAX(W2043,V2044)</f>
        <v>4.14800000000002</v>
      </c>
      <c r="X2044" s="70" t="n">
        <f aca="false">W2044-V2044</f>
        <v>0</v>
      </c>
      <c r="Y2044" s="70" t="n">
        <f aca="false">Y2043+M2044</f>
        <v>3.62128791352311</v>
      </c>
      <c r="Z2044" s="70" t="n">
        <f aca="false">MAX(Z2043,Y2044)</f>
        <v>3.62128791352311</v>
      </c>
      <c r="AA2044" s="70" t="n">
        <f aca="false">Z2044-Y2044</f>
        <v>0</v>
      </c>
      <c r="AB2044" s="72" t="n">
        <f aca="false">AB2043*(1+F2044)</f>
        <v>49.6876880193458</v>
      </c>
      <c r="AC2044" s="73" t="n">
        <f aca="false">MAX(AC2043,AB2044)</f>
        <v>49.6876880193458</v>
      </c>
      <c r="AD2044" s="70" t="n">
        <f aca="false">1-AB2044/AC2044</f>
        <v>0</v>
      </c>
      <c r="AE2044" s="73" t="n">
        <f aca="false">AE2043*(1+M2044)</f>
        <v>29.3687683978252</v>
      </c>
      <c r="AF2044" s="73" t="n">
        <f aca="false">MAX(AF2043,AE2044)</f>
        <v>29.3687683978252</v>
      </c>
      <c r="AG2044" s="70" t="n">
        <f aca="false">1-AE2044/AF2044</f>
        <v>0</v>
      </c>
      <c r="AH2044" s="74" t="n">
        <f aca="false">IF(R2044&gt;0,AH2043+1,0)</f>
        <v>0</v>
      </c>
      <c r="AI2044" s="74" t="n">
        <f aca="false">IF(U2044&gt;0,AI2043+1,0)</f>
        <v>0</v>
      </c>
      <c r="AJ2044" s="74" t="n">
        <f aca="false">IF(G2044&gt;0,AJ2043+1,0)</f>
        <v>4</v>
      </c>
      <c r="AK2044" s="74" t="n">
        <f aca="false">IF(G2044&lt;=0,AK2043+1,0)</f>
        <v>0</v>
      </c>
      <c r="AL2044" s="74" t="n">
        <f aca="false">IF(K2044&gt;0,AL2043+1,0)</f>
        <v>4</v>
      </c>
      <c r="AM2044" s="74" t="n">
        <f aca="false">IF(K2044&lt;=0,AM2043+1,0)</f>
        <v>0</v>
      </c>
    </row>
    <row r="2045" customFormat="false" ht="15" hidden="false" customHeight="false" outlineLevel="0" collapsed="false">
      <c r="A2045" s="61" t="n">
        <v>2049</v>
      </c>
      <c r="B2045" s="62" t="n">
        <v>45513.40625</v>
      </c>
      <c r="C2045" s="63" t="n">
        <f aca="false">YEAR(B2045)</f>
        <v>2024</v>
      </c>
      <c r="D2045" s="32" t="s">
        <v>277</v>
      </c>
      <c r="E2045" s="64" t="n">
        <v>24404.2</v>
      </c>
      <c r="F2045" s="65" t="n">
        <v>-0.0053</v>
      </c>
      <c r="G2045" s="66" t="n">
        <v>-129.34226</v>
      </c>
      <c r="H2045" s="67" t="n">
        <f aca="false">E2045+IF(D2045="Long",1,-1)*G2045</f>
        <v>24274.85774</v>
      </c>
      <c r="I2045" s="68" t="n">
        <f aca="false">Assumptions!$B$58</f>
        <v>5.35750011455817</v>
      </c>
      <c r="J2045" s="68" t="n">
        <f aca="false">INDEX(Yearly!$D$5:$D$22,MATCH(C2045,Yearly!$A$5:$A$22,0))</f>
        <v>0.531322325410727</v>
      </c>
      <c r="K2045" s="68" t="n">
        <f aca="false">G2045-I2045-J2045</f>
        <v>-135.231082439969</v>
      </c>
      <c r="L2045" s="69" t="n">
        <f aca="false">(I2045+J2045)/Assumptions!$B$8</f>
        <v>0.000259660277039673</v>
      </c>
      <c r="M2045" s="70" t="n">
        <f aca="false">F2045-L2045</f>
        <v>-0.00555966027703967</v>
      </c>
      <c r="N2045" s="71" t="n">
        <f aca="false">G2045*Assumptions!$B$7</f>
        <v>-1017276.8749</v>
      </c>
      <c r="O2045" s="71" t="n">
        <f aca="false">K2045*Assumptions!$B$7</f>
        <v>-1063592.46339036</v>
      </c>
      <c r="P2045" s="68" t="n">
        <f aca="false">P2044+G2045</f>
        <v>36819.50014</v>
      </c>
      <c r="Q2045" s="68" t="n">
        <f aca="false">MAX(Q2044,P2045)</f>
        <v>36948.8424</v>
      </c>
      <c r="R2045" s="68" t="n">
        <f aca="false">Q2045-P2045</f>
        <v>129.342259999998</v>
      </c>
      <c r="S2045" s="68" t="n">
        <f aca="false">S2044+K2045</f>
        <v>24868.3342439551</v>
      </c>
      <c r="T2045" s="68" t="n">
        <f aca="false">MAX(T2044,S2045)</f>
        <v>25003.5653263951</v>
      </c>
      <c r="U2045" s="68" t="n">
        <f aca="false">T2045-S2045</f>
        <v>135.231082439968</v>
      </c>
      <c r="V2045" s="70" t="n">
        <f aca="false">V2044+F2045</f>
        <v>4.14270000000002</v>
      </c>
      <c r="W2045" s="70" t="n">
        <f aca="false">MAX(W2044,V2045)</f>
        <v>4.14800000000002</v>
      </c>
      <c r="X2045" s="70" t="n">
        <f aca="false">W2045-V2045</f>
        <v>0.00530000000000008</v>
      </c>
      <c r="Y2045" s="70" t="n">
        <f aca="false">Y2044+M2045</f>
        <v>3.61572825324607</v>
      </c>
      <c r="Z2045" s="70" t="n">
        <f aca="false">MAX(Z2044,Y2045)</f>
        <v>3.62128791352311</v>
      </c>
      <c r="AA2045" s="70" t="n">
        <f aca="false">Z2045-Y2045</f>
        <v>0.00555966027703958</v>
      </c>
      <c r="AB2045" s="72" t="n">
        <f aca="false">AB2044*(1+F2045)</f>
        <v>49.4243432728433</v>
      </c>
      <c r="AC2045" s="73" t="n">
        <f aca="false">MAX(AC2044,AB2045)</f>
        <v>49.6876880193458</v>
      </c>
      <c r="AD2045" s="70" t="n">
        <f aca="false">1-AB2045/AC2045</f>
        <v>0.00529999999999997</v>
      </c>
      <c r="AE2045" s="73" t="n">
        <f aca="false">AE2044*(1+M2045)</f>
        <v>29.2054880227783</v>
      </c>
      <c r="AF2045" s="73" t="n">
        <f aca="false">MAX(AF2044,AE2045)</f>
        <v>29.3687683978252</v>
      </c>
      <c r="AG2045" s="70" t="n">
        <f aca="false">1-AE2045/AF2045</f>
        <v>0.00555966027703969</v>
      </c>
      <c r="AH2045" s="74" t="n">
        <f aca="false">IF(R2045&gt;0,AH2044+1,0)</f>
        <v>1</v>
      </c>
      <c r="AI2045" s="74" t="n">
        <f aca="false">IF(U2045&gt;0,AI2044+1,0)</f>
        <v>1</v>
      </c>
      <c r="AJ2045" s="74" t="n">
        <f aca="false">IF(G2045&gt;0,AJ2044+1,0)</f>
        <v>0</v>
      </c>
      <c r="AK2045" s="74" t="n">
        <f aca="false">IF(G2045&lt;=0,AK2044+1,0)</f>
        <v>1</v>
      </c>
      <c r="AL2045" s="74" t="n">
        <f aca="false">IF(K2045&gt;0,AL2044+1,0)</f>
        <v>0</v>
      </c>
      <c r="AM2045" s="74" t="n">
        <f aca="false">IF(K2045&lt;=0,AM2044+1,0)</f>
        <v>1</v>
      </c>
    </row>
    <row r="2046" customFormat="false" ht="15" hidden="false" customHeight="false" outlineLevel="0" collapsed="false">
      <c r="A2046" s="61" t="n">
        <v>2050</v>
      </c>
      <c r="B2046" s="62" t="n">
        <v>45516.40625</v>
      </c>
      <c r="C2046" s="63" t="n">
        <f aca="false">YEAR(B2046)</f>
        <v>2024</v>
      </c>
      <c r="D2046" s="32" t="s">
        <v>276</v>
      </c>
      <c r="E2046" s="64" t="n">
        <v>24274.95</v>
      </c>
      <c r="F2046" s="65" t="n">
        <v>-0.0045</v>
      </c>
      <c r="G2046" s="66" t="n">
        <v>-109.237275</v>
      </c>
      <c r="H2046" s="67" t="n">
        <f aca="false">E2046+IF(D2046="Long",1,-1)*G2046</f>
        <v>24384.187275</v>
      </c>
      <c r="I2046" s="68" t="n">
        <f aca="false">Assumptions!$B$58</f>
        <v>5.35750011455817</v>
      </c>
      <c r="J2046" s="68" t="n">
        <f aca="false">INDEX(Yearly!$D$5:$D$22,MATCH(C2046,Yearly!$A$5:$A$22,0))</f>
        <v>0.531322325410727</v>
      </c>
      <c r="K2046" s="68" t="n">
        <f aca="false">G2046-I2046-J2046</f>
        <v>-115.126097439969</v>
      </c>
      <c r="L2046" s="69" t="n">
        <f aca="false">(I2046+J2046)/Assumptions!$B$8</f>
        <v>0.000259660277039673</v>
      </c>
      <c r="M2046" s="70" t="n">
        <f aca="false">F2046-L2046</f>
        <v>-0.00475966027703968</v>
      </c>
      <c r="N2046" s="71" t="n">
        <f aca="false">G2046*Assumptions!$B$7</f>
        <v>-859151.167875</v>
      </c>
      <c r="O2046" s="71" t="n">
        <f aca="false">K2046*Assumptions!$B$7</f>
        <v>-905466.756365355</v>
      </c>
      <c r="P2046" s="68" t="n">
        <f aca="false">P2045+G2046</f>
        <v>36710.262865</v>
      </c>
      <c r="Q2046" s="68" t="n">
        <f aca="false">MAX(Q2045,P2046)</f>
        <v>36948.8424</v>
      </c>
      <c r="R2046" s="68" t="n">
        <f aca="false">Q2046-P2046</f>
        <v>238.579534999997</v>
      </c>
      <c r="S2046" s="68" t="n">
        <f aca="false">S2045+K2046</f>
        <v>24753.2081465152</v>
      </c>
      <c r="T2046" s="68" t="n">
        <f aca="false">MAX(T2045,S2046)</f>
        <v>25003.5653263951</v>
      </c>
      <c r="U2046" s="68" t="n">
        <f aca="false">T2046-S2046</f>
        <v>250.357179879938</v>
      </c>
      <c r="V2046" s="70" t="n">
        <f aca="false">V2045+F2046</f>
        <v>4.13820000000002</v>
      </c>
      <c r="W2046" s="70" t="n">
        <f aca="false">MAX(W2045,V2046)</f>
        <v>4.14800000000002</v>
      </c>
      <c r="X2046" s="70" t="n">
        <f aca="false">W2046-V2046</f>
        <v>0.00980000000000025</v>
      </c>
      <c r="Y2046" s="70" t="n">
        <f aca="false">Y2045+M2046</f>
        <v>3.61096859296903</v>
      </c>
      <c r="Z2046" s="70" t="n">
        <f aca="false">MAX(Z2045,Y2046)</f>
        <v>3.62128791352311</v>
      </c>
      <c r="AA2046" s="70" t="n">
        <f aca="false">Z2046-Y2046</f>
        <v>0.0103193205540792</v>
      </c>
      <c r="AB2046" s="72" t="n">
        <f aca="false">AB2045*(1+F2046)</f>
        <v>49.2019337281155</v>
      </c>
      <c r="AC2046" s="73" t="n">
        <f aca="false">MAX(AC2045,AB2046)</f>
        <v>49.6876880193458</v>
      </c>
      <c r="AD2046" s="70" t="n">
        <f aca="false">1-AB2046/AC2046</f>
        <v>0.00977614999999987</v>
      </c>
      <c r="AE2046" s="73" t="n">
        <f aca="false">AE2045*(1+M2046)</f>
        <v>29.0664798215647</v>
      </c>
      <c r="AF2046" s="73" t="n">
        <f aca="false">MAX(AF2045,AE2046)</f>
        <v>29.3687683978252</v>
      </c>
      <c r="AG2046" s="70" t="n">
        <f aca="false">1-AE2046/AF2046</f>
        <v>0.0102928584599048</v>
      </c>
      <c r="AH2046" s="74" t="n">
        <f aca="false">IF(R2046&gt;0,AH2045+1,0)</f>
        <v>2</v>
      </c>
      <c r="AI2046" s="74" t="n">
        <f aca="false">IF(U2046&gt;0,AI2045+1,0)</f>
        <v>2</v>
      </c>
      <c r="AJ2046" s="74" t="n">
        <f aca="false">IF(G2046&gt;0,AJ2045+1,0)</f>
        <v>0</v>
      </c>
      <c r="AK2046" s="74" t="n">
        <f aca="false">IF(G2046&lt;=0,AK2045+1,0)</f>
        <v>2</v>
      </c>
      <c r="AL2046" s="74" t="n">
        <f aca="false">IF(K2046&gt;0,AL2045+1,0)</f>
        <v>0</v>
      </c>
      <c r="AM2046" s="74" t="n">
        <f aca="false">IF(K2046&lt;=0,AM2045+1,0)</f>
        <v>2</v>
      </c>
    </row>
    <row r="2047" customFormat="false" ht="15" hidden="false" customHeight="false" outlineLevel="0" collapsed="false">
      <c r="A2047" s="61" t="n">
        <v>2051</v>
      </c>
      <c r="B2047" s="62" t="n">
        <v>45516.4604166667</v>
      </c>
      <c r="C2047" s="63" t="n">
        <f aca="false">YEAR(B2047)</f>
        <v>2024</v>
      </c>
      <c r="D2047" s="32" t="s">
        <v>277</v>
      </c>
      <c r="E2047" s="64" t="n">
        <v>24383.5</v>
      </c>
      <c r="F2047" s="65" t="n">
        <v>-0.0018</v>
      </c>
      <c r="G2047" s="66" t="n">
        <v>-43.8903</v>
      </c>
      <c r="H2047" s="67" t="n">
        <f aca="false">E2047+IF(D2047="Long",1,-1)*G2047</f>
        <v>24339.6097</v>
      </c>
      <c r="I2047" s="68" t="n">
        <f aca="false">Assumptions!$B$58</f>
        <v>5.35750011455817</v>
      </c>
      <c r="J2047" s="68" t="n">
        <f aca="false">INDEX(Yearly!$D$5:$D$22,MATCH(C2047,Yearly!$A$5:$A$22,0))</f>
        <v>0.531322325410727</v>
      </c>
      <c r="K2047" s="68" t="n">
        <f aca="false">G2047-I2047-J2047</f>
        <v>-49.7791224399689</v>
      </c>
      <c r="L2047" s="69" t="n">
        <f aca="false">(I2047+J2047)/Assumptions!$B$8</f>
        <v>0.000259660277039673</v>
      </c>
      <c r="M2047" s="70" t="n">
        <f aca="false">F2047-L2047</f>
        <v>-0.00205966027703967</v>
      </c>
      <c r="N2047" s="71" t="n">
        <f aca="false">G2047*Assumptions!$B$7</f>
        <v>-345197.2095</v>
      </c>
      <c r="O2047" s="71" t="n">
        <f aca="false">K2047*Assumptions!$B$7</f>
        <v>-391512.797990355</v>
      </c>
      <c r="P2047" s="68" t="n">
        <f aca="false">P2046+G2047</f>
        <v>36666.372565</v>
      </c>
      <c r="Q2047" s="68" t="n">
        <f aca="false">MAX(Q2046,P2047)</f>
        <v>36948.8424</v>
      </c>
      <c r="R2047" s="68" t="n">
        <f aca="false">Q2047-P2047</f>
        <v>282.469834999996</v>
      </c>
      <c r="S2047" s="68" t="n">
        <f aca="false">S2046+K2047</f>
        <v>24703.4290240752</v>
      </c>
      <c r="T2047" s="68" t="n">
        <f aca="false">MAX(T2046,S2047)</f>
        <v>25003.5653263951</v>
      </c>
      <c r="U2047" s="68" t="n">
        <f aca="false">T2047-S2047</f>
        <v>300.136302319908</v>
      </c>
      <c r="V2047" s="70" t="n">
        <f aca="false">V2046+F2047</f>
        <v>4.13640000000002</v>
      </c>
      <c r="W2047" s="70" t="n">
        <f aca="false">MAX(W2046,V2047)</f>
        <v>4.14800000000002</v>
      </c>
      <c r="X2047" s="70" t="n">
        <f aca="false">W2047-V2047</f>
        <v>0.0116000000000005</v>
      </c>
      <c r="Y2047" s="70" t="n">
        <f aca="false">Y2046+M2047</f>
        <v>3.60890893269199</v>
      </c>
      <c r="Z2047" s="70" t="n">
        <f aca="false">MAX(Z2046,Y2047)</f>
        <v>3.62128791352311</v>
      </c>
      <c r="AA2047" s="70" t="n">
        <f aca="false">Z2047-Y2047</f>
        <v>0.012378980831119</v>
      </c>
      <c r="AB2047" s="72" t="n">
        <f aca="false">AB2046*(1+F2047)</f>
        <v>49.1133702474049</v>
      </c>
      <c r="AC2047" s="73" t="n">
        <f aca="false">MAX(AC2046,AB2047)</f>
        <v>49.6876880193458</v>
      </c>
      <c r="AD2047" s="70" t="n">
        <f aca="false">1-AB2047/AC2047</f>
        <v>0.01155855293</v>
      </c>
      <c r="AE2047" s="73" t="n">
        <f aca="false">AE2046*(1+M2047)</f>
        <v>29.0066127476828</v>
      </c>
      <c r="AF2047" s="73" t="n">
        <f aca="false">MAX(AF2046,AE2047)</f>
        <v>29.3687683978252</v>
      </c>
      <c r="AG2047" s="70" t="n">
        <f aca="false">1-AE2047/AF2047</f>
        <v>0.0123313189452374</v>
      </c>
      <c r="AH2047" s="74" t="n">
        <f aca="false">IF(R2047&gt;0,AH2046+1,0)</f>
        <v>3</v>
      </c>
      <c r="AI2047" s="74" t="n">
        <f aca="false">IF(U2047&gt;0,AI2046+1,0)</f>
        <v>3</v>
      </c>
      <c r="AJ2047" s="74" t="n">
        <f aca="false">IF(G2047&gt;0,AJ2046+1,0)</f>
        <v>0</v>
      </c>
      <c r="AK2047" s="74" t="n">
        <f aca="false">IF(G2047&lt;=0,AK2046+1,0)</f>
        <v>3</v>
      </c>
      <c r="AL2047" s="74" t="n">
        <f aca="false">IF(K2047&gt;0,AL2046+1,0)</f>
        <v>0</v>
      </c>
      <c r="AM2047" s="74" t="n">
        <f aca="false">IF(K2047&lt;=0,AM2046+1,0)</f>
        <v>3</v>
      </c>
    </row>
    <row r="2048" customFormat="false" ht="15" hidden="false" customHeight="false" outlineLevel="0" collapsed="false">
      <c r="A2048" s="61" t="n">
        <v>2052</v>
      </c>
      <c r="B2048" s="62" t="n">
        <v>45517.40625</v>
      </c>
      <c r="C2048" s="63" t="n">
        <f aca="false">YEAR(B2048)</f>
        <v>2024</v>
      </c>
      <c r="D2048" s="32" t="s">
        <v>276</v>
      </c>
      <c r="E2048" s="64" t="n">
        <v>24340.15</v>
      </c>
      <c r="F2048" s="65" t="n">
        <v>0.0001</v>
      </c>
      <c r="G2048" s="66" t="n">
        <v>2.434015</v>
      </c>
      <c r="H2048" s="67" t="n">
        <f aca="false">E2048+IF(D2048="Long",1,-1)*G2048</f>
        <v>24337.715985</v>
      </c>
      <c r="I2048" s="68" t="n">
        <f aca="false">Assumptions!$B$58</f>
        <v>5.35750011455817</v>
      </c>
      <c r="J2048" s="68" t="n">
        <f aca="false">INDEX(Yearly!$D$5:$D$22,MATCH(C2048,Yearly!$A$5:$A$22,0))</f>
        <v>0.531322325410727</v>
      </c>
      <c r="K2048" s="68" t="n">
        <f aca="false">G2048-I2048-J2048</f>
        <v>-3.4548074399689</v>
      </c>
      <c r="L2048" s="69" t="n">
        <f aca="false">(I2048+J2048)/Assumptions!$B$8</f>
        <v>0.000259660277039673</v>
      </c>
      <c r="M2048" s="70" t="n">
        <f aca="false">F2048-L2048</f>
        <v>-0.000159660277039673</v>
      </c>
      <c r="N2048" s="71" t="n">
        <f aca="false">G2048*Assumptions!$B$7</f>
        <v>19143.527975</v>
      </c>
      <c r="O2048" s="71" t="n">
        <f aca="false">K2048*Assumptions!$B$7</f>
        <v>-27172.0605153554</v>
      </c>
      <c r="P2048" s="68" t="n">
        <f aca="false">P2047+G2048</f>
        <v>36668.80658</v>
      </c>
      <c r="Q2048" s="68" t="n">
        <f aca="false">MAX(Q2047,P2048)</f>
        <v>36948.8424</v>
      </c>
      <c r="R2048" s="68" t="n">
        <f aca="false">Q2048-P2048</f>
        <v>280.035819999997</v>
      </c>
      <c r="S2048" s="68" t="n">
        <f aca="false">S2047+K2048</f>
        <v>24699.9742166352</v>
      </c>
      <c r="T2048" s="68" t="n">
        <f aca="false">MAX(T2047,S2048)</f>
        <v>25003.5653263951</v>
      </c>
      <c r="U2048" s="68" t="n">
        <f aca="false">T2048-S2048</f>
        <v>303.591109759876</v>
      </c>
      <c r="V2048" s="70" t="n">
        <f aca="false">V2047+F2048</f>
        <v>4.13650000000002</v>
      </c>
      <c r="W2048" s="70" t="n">
        <f aca="false">MAX(W2047,V2048)</f>
        <v>4.14800000000002</v>
      </c>
      <c r="X2048" s="70" t="n">
        <f aca="false">W2048-V2048</f>
        <v>0.0115000000000007</v>
      </c>
      <c r="Y2048" s="70" t="n">
        <f aca="false">Y2047+M2048</f>
        <v>3.60874927241495</v>
      </c>
      <c r="Z2048" s="70" t="n">
        <f aca="false">MAX(Z2047,Y2048)</f>
        <v>3.62128791352311</v>
      </c>
      <c r="AA2048" s="70" t="n">
        <f aca="false">Z2048-Y2048</f>
        <v>0.0125386411081587</v>
      </c>
      <c r="AB2048" s="72" t="n">
        <f aca="false">AB2047*(1+F2048)</f>
        <v>49.1182815844296</v>
      </c>
      <c r="AC2048" s="73" t="n">
        <f aca="false">MAX(AC2047,AB2048)</f>
        <v>49.6876880193458</v>
      </c>
      <c r="AD2048" s="70" t="n">
        <f aca="false">1-AB2048/AC2048</f>
        <v>0.011459708785293</v>
      </c>
      <c r="AE2048" s="73" t="n">
        <f aca="false">AE2047*(1+M2048)</f>
        <v>29.0019815438556</v>
      </c>
      <c r="AF2048" s="73" t="n">
        <f aca="false">MAX(AF2047,AE2048)</f>
        <v>29.3687683978252</v>
      </c>
      <c r="AG2048" s="70" t="n">
        <f aca="false">1-AE2048/AF2048</f>
        <v>0.012489010400478</v>
      </c>
      <c r="AH2048" s="74" t="n">
        <f aca="false">IF(R2048&gt;0,AH2047+1,0)</f>
        <v>4</v>
      </c>
      <c r="AI2048" s="74" t="n">
        <f aca="false">IF(U2048&gt;0,AI2047+1,0)</f>
        <v>4</v>
      </c>
      <c r="AJ2048" s="74" t="n">
        <f aca="false">IF(G2048&gt;0,AJ2047+1,0)</f>
        <v>1</v>
      </c>
      <c r="AK2048" s="74" t="n">
        <f aca="false">IF(G2048&lt;=0,AK2047+1,0)</f>
        <v>0</v>
      </c>
      <c r="AL2048" s="74" t="n">
        <f aca="false">IF(K2048&gt;0,AL2047+1,0)</f>
        <v>0</v>
      </c>
      <c r="AM2048" s="74" t="n">
        <f aca="false">IF(K2048&lt;=0,AM2047+1,0)</f>
        <v>4</v>
      </c>
    </row>
    <row r="2049" customFormat="false" ht="15" hidden="false" customHeight="false" outlineLevel="0" collapsed="false">
      <c r="A2049" s="61" t="n">
        <v>2053</v>
      </c>
      <c r="B2049" s="62" t="n">
        <v>45520.40625</v>
      </c>
      <c r="C2049" s="63" t="n">
        <f aca="false">YEAR(B2049)</f>
        <v>2024</v>
      </c>
      <c r="D2049" s="32" t="s">
        <v>277</v>
      </c>
      <c r="E2049" s="64" t="n">
        <v>24337.75</v>
      </c>
      <c r="F2049" s="65" t="n">
        <v>0.0311</v>
      </c>
      <c r="G2049" s="66" t="n">
        <v>756.904025</v>
      </c>
      <c r="H2049" s="67" t="n">
        <f aca="false">E2049+IF(D2049="Long",1,-1)*G2049</f>
        <v>25094.654025</v>
      </c>
      <c r="I2049" s="68" t="n">
        <f aca="false">Assumptions!$B$58</f>
        <v>5.35750011455817</v>
      </c>
      <c r="J2049" s="68" t="n">
        <f aca="false">INDEX(Yearly!$D$5:$D$22,MATCH(C2049,Yearly!$A$5:$A$22,0))</f>
        <v>0.531322325410727</v>
      </c>
      <c r="K2049" s="68" t="n">
        <f aca="false">G2049-I2049-J2049</f>
        <v>751.015202560031</v>
      </c>
      <c r="L2049" s="69" t="n">
        <f aca="false">(I2049+J2049)/Assumptions!$B$8</f>
        <v>0.000259660277039673</v>
      </c>
      <c r="M2049" s="70" t="n">
        <f aca="false">F2049-L2049</f>
        <v>0.0308403397229603</v>
      </c>
      <c r="N2049" s="71" t="n">
        <f aca="false">G2049*Assumptions!$B$7</f>
        <v>5953050.156625</v>
      </c>
      <c r="O2049" s="71" t="n">
        <f aca="false">K2049*Assumptions!$B$7</f>
        <v>5906734.56813464</v>
      </c>
      <c r="P2049" s="68" t="n">
        <f aca="false">P2048+G2049</f>
        <v>37425.710605</v>
      </c>
      <c r="Q2049" s="68" t="n">
        <f aca="false">MAX(Q2048,P2049)</f>
        <v>37425.710605</v>
      </c>
      <c r="R2049" s="68" t="n">
        <f aca="false">Q2049-P2049</f>
        <v>0</v>
      </c>
      <c r="S2049" s="68" t="n">
        <f aca="false">S2048+K2049</f>
        <v>25450.9894191953</v>
      </c>
      <c r="T2049" s="68" t="n">
        <f aca="false">MAX(T2048,S2049)</f>
        <v>25450.9894191953</v>
      </c>
      <c r="U2049" s="68" t="n">
        <f aca="false">T2049-S2049</f>
        <v>0</v>
      </c>
      <c r="V2049" s="70" t="n">
        <f aca="false">V2048+F2049</f>
        <v>4.16760000000002</v>
      </c>
      <c r="W2049" s="70" t="n">
        <f aca="false">MAX(W2048,V2049)</f>
        <v>4.16760000000002</v>
      </c>
      <c r="X2049" s="70" t="n">
        <f aca="false">W2049-V2049</f>
        <v>0</v>
      </c>
      <c r="Y2049" s="70" t="n">
        <f aca="false">Y2048+M2049</f>
        <v>3.63958961213791</v>
      </c>
      <c r="Z2049" s="70" t="n">
        <f aca="false">MAX(Z2048,Y2049)</f>
        <v>3.63958961213791</v>
      </c>
      <c r="AA2049" s="70" t="n">
        <f aca="false">Z2049-Y2049</f>
        <v>0</v>
      </c>
      <c r="AB2049" s="72" t="n">
        <f aca="false">AB2048*(1+F2049)</f>
        <v>50.6458601417054</v>
      </c>
      <c r="AC2049" s="73" t="n">
        <f aca="false">MAX(AC2048,AB2049)</f>
        <v>50.6458601417054</v>
      </c>
      <c r="AD2049" s="70" t="n">
        <f aca="false">1-AB2049/AC2049</f>
        <v>0</v>
      </c>
      <c r="AE2049" s="73" t="n">
        <f aca="false">AE2048*(1+M2049)</f>
        <v>29.8964125073071</v>
      </c>
      <c r="AF2049" s="73" t="n">
        <f aca="false">MAX(AF2048,AE2049)</f>
        <v>29.8964125073071</v>
      </c>
      <c r="AG2049" s="70" t="n">
        <f aca="false">1-AE2049/AF2049</f>
        <v>0</v>
      </c>
      <c r="AH2049" s="74" t="n">
        <f aca="false">IF(R2049&gt;0,AH2048+1,0)</f>
        <v>0</v>
      </c>
      <c r="AI2049" s="74" t="n">
        <f aca="false">IF(U2049&gt;0,AI2048+1,0)</f>
        <v>0</v>
      </c>
      <c r="AJ2049" s="74" t="n">
        <f aca="false">IF(G2049&gt;0,AJ2048+1,0)</f>
        <v>2</v>
      </c>
      <c r="AK2049" s="74" t="n">
        <f aca="false">IF(G2049&lt;=0,AK2048+1,0)</f>
        <v>0</v>
      </c>
      <c r="AL2049" s="74" t="n">
        <f aca="false">IF(K2049&gt;0,AL2048+1,0)</f>
        <v>1</v>
      </c>
      <c r="AM2049" s="74" t="n">
        <f aca="false">IF(K2049&lt;=0,AM2048+1,0)</f>
        <v>0</v>
      </c>
    </row>
    <row r="2050" customFormat="false" ht="15" hidden="false" customHeight="false" outlineLevel="0" collapsed="false">
      <c r="A2050" s="61" t="n">
        <v>2054</v>
      </c>
      <c r="B2050" s="62" t="n">
        <v>45539.40625</v>
      </c>
      <c r="C2050" s="63" t="n">
        <f aca="false">YEAR(B2050)</f>
        <v>2024</v>
      </c>
      <c r="D2050" s="32" t="s">
        <v>276</v>
      </c>
      <c r="E2050" s="64" t="n">
        <v>25095.1</v>
      </c>
      <c r="F2050" s="65" t="n">
        <v>-0.0046</v>
      </c>
      <c r="G2050" s="66" t="n">
        <v>-115.43746</v>
      </c>
      <c r="H2050" s="67" t="n">
        <f aca="false">E2050+IF(D2050="Long",1,-1)*G2050</f>
        <v>25210.53746</v>
      </c>
      <c r="I2050" s="68" t="n">
        <f aca="false">Assumptions!$B$58</f>
        <v>5.35750011455817</v>
      </c>
      <c r="J2050" s="68" t="n">
        <f aca="false">INDEX(Yearly!$D$5:$D$22,MATCH(C2050,Yearly!$A$5:$A$22,0))</f>
        <v>0.531322325410727</v>
      </c>
      <c r="K2050" s="68" t="n">
        <f aca="false">G2050-I2050-J2050</f>
        <v>-121.326282439969</v>
      </c>
      <c r="L2050" s="69" t="n">
        <f aca="false">(I2050+J2050)/Assumptions!$B$8</f>
        <v>0.000259660277039673</v>
      </c>
      <c r="M2050" s="70" t="n">
        <f aca="false">F2050-L2050</f>
        <v>-0.00485966027703967</v>
      </c>
      <c r="N2050" s="71" t="n">
        <f aca="false">G2050*Assumptions!$B$7</f>
        <v>-907915.6229</v>
      </c>
      <c r="O2050" s="71" t="n">
        <f aca="false">K2050*Assumptions!$B$7</f>
        <v>-954231.211390355</v>
      </c>
      <c r="P2050" s="68" t="n">
        <f aca="false">P2049+G2050</f>
        <v>37310.273145</v>
      </c>
      <c r="Q2050" s="68" t="n">
        <f aca="false">MAX(Q2049,P2050)</f>
        <v>37425.710605</v>
      </c>
      <c r="R2050" s="68" t="n">
        <f aca="false">Q2050-P2050</f>
        <v>115.437460000001</v>
      </c>
      <c r="S2050" s="68" t="n">
        <f aca="false">S2049+K2050</f>
        <v>25329.6631367553</v>
      </c>
      <c r="T2050" s="68" t="n">
        <f aca="false">MAX(T2049,S2050)</f>
        <v>25450.9894191953</v>
      </c>
      <c r="U2050" s="68" t="n">
        <f aca="false">T2050-S2050</f>
        <v>121.326282439968</v>
      </c>
      <c r="V2050" s="70" t="n">
        <f aca="false">V2049+F2050</f>
        <v>4.16300000000002</v>
      </c>
      <c r="W2050" s="70" t="n">
        <f aca="false">MAX(W2049,V2050)</f>
        <v>4.16760000000002</v>
      </c>
      <c r="X2050" s="70" t="n">
        <f aca="false">W2050-V2050</f>
        <v>0.00459999999999994</v>
      </c>
      <c r="Y2050" s="70" t="n">
        <f aca="false">Y2049+M2050</f>
        <v>3.63472995186087</v>
      </c>
      <c r="Z2050" s="70" t="n">
        <f aca="false">MAX(Z2049,Y2050)</f>
        <v>3.63958961213791</v>
      </c>
      <c r="AA2050" s="70" t="n">
        <f aca="false">Z2050-Y2050</f>
        <v>0.00485966027703988</v>
      </c>
      <c r="AB2050" s="72" t="n">
        <f aca="false">AB2049*(1+F2050)</f>
        <v>50.4128891850535</v>
      </c>
      <c r="AC2050" s="73" t="n">
        <f aca="false">MAX(AC2049,AB2050)</f>
        <v>50.6458601417054</v>
      </c>
      <c r="AD2050" s="70" t="n">
        <f aca="false">1-AB2050/AC2050</f>
        <v>0.00460000000000005</v>
      </c>
      <c r="AE2050" s="73" t="n">
        <f aca="false">AE2049*(1+M2050)</f>
        <v>29.7511260990193</v>
      </c>
      <c r="AF2050" s="73" t="n">
        <f aca="false">MAX(AF2049,AE2050)</f>
        <v>29.8964125073071</v>
      </c>
      <c r="AG2050" s="70" t="n">
        <f aca="false">1-AE2050/AF2050</f>
        <v>0.00485966027703966</v>
      </c>
      <c r="AH2050" s="74" t="n">
        <f aca="false">IF(R2050&gt;0,AH2049+1,0)</f>
        <v>1</v>
      </c>
      <c r="AI2050" s="74" t="n">
        <f aca="false">IF(U2050&gt;0,AI2049+1,0)</f>
        <v>1</v>
      </c>
      <c r="AJ2050" s="74" t="n">
        <f aca="false">IF(G2050&gt;0,AJ2049+1,0)</f>
        <v>0</v>
      </c>
      <c r="AK2050" s="74" t="n">
        <f aca="false">IF(G2050&lt;=0,AK2049+1,0)</f>
        <v>1</v>
      </c>
      <c r="AL2050" s="74" t="n">
        <f aca="false">IF(K2050&gt;0,AL2049+1,0)</f>
        <v>0</v>
      </c>
      <c r="AM2050" s="74" t="n">
        <f aca="false">IF(K2050&lt;=0,AM2049+1,0)</f>
        <v>1</v>
      </c>
    </row>
    <row r="2051" customFormat="false" ht="15" hidden="false" customHeight="false" outlineLevel="0" collapsed="false">
      <c r="A2051" s="61" t="n">
        <v>2055</v>
      </c>
      <c r="B2051" s="62" t="n">
        <v>45539.6354166667</v>
      </c>
      <c r="C2051" s="63" t="n">
        <f aca="false">YEAR(B2051)</f>
        <v>2024</v>
      </c>
      <c r="D2051" s="32" t="s">
        <v>277</v>
      </c>
      <c r="E2051" s="64" t="n">
        <v>25209.6</v>
      </c>
      <c r="F2051" s="65" t="n">
        <v>-0.0012</v>
      </c>
      <c r="G2051" s="66" t="n">
        <v>-30.25152</v>
      </c>
      <c r="H2051" s="67" t="n">
        <f aca="false">E2051+IF(D2051="Long",1,-1)*G2051</f>
        <v>25179.34848</v>
      </c>
      <c r="I2051" s="68" t="n">
        <f aca="false">Assumptions!$B$58</f>
        <v>5.35750011455817</v>
      </c>
      <c r="J2051" s="68" t="n">
        <f aca="false">INDEX(Yearly!$D$5:$D$22,MATCH(C2051,Yearly!$A$5:$A$22,0))</f>
        <v>0.531322325410727</v>
      </c>
      <c r="K2051" s="68" t="n">
        <f aca="false">G2051-I2051-J2051</f>
        <v>-36.1403424399689</v>
      </c>
      <c r="L2051" s="69" t="n">
        <f aca="false">(I2051+J2051)/Assumptions!$B$8</f>
        <v>0.000259660277039673</v>
      </c>
      <c r="M2051" s="70" t="n">
        <f aca="false">F2051-L2051</f>
        <v>-0.00145966027703967</v>
      </c>
      <c r="N2051" s="71" t="n">
        <f aca="false">G2051*Assumptions!$B$7</f>
        <v>-237928.2048</v>
      </c>
      <c r="O2051" s="71" t="n">
        <f aca="false">K2051*Assumptions!$B$7</f>
        <v>-284243.793290355</v>
      </c>
      <c r="P2051" s="68" t="n">
        <f aca="false">P2050+G2051</f>
        <v>37280.021625</v>
      </c>
      <c r="Q2051" s="68" t="n">
        <f aca="false">MAX(Q2050,P2051)</f>
        <v>37425.710605</v>
      </c>
      <c r="R2051" s="68" t="n">
        <f aca="false">Q2051-P2051</f>
        <v>145.688979999999</v>
      </c>
      <c r="S2051" s="68" t="n">
        <f aca="false">S2050+K2051</f>
        <v>25293.5227943153</v>
      </c>
      <c r="T2051" s="68" t="n">
        <f aca="false">MAX(T2050,S2051)</f>
        <v>25450.9894191953</v>
      </c>
      <c r="U2051" s="68" t="n">
        <f aca="false">T2051-S2051</f>
        <v>157.466624879937</v>
      </c>
      <c r="V2051" s="70" t="n">
        <f aca="false">V2050+F2051</f>
        <v>4.16180000000002</v>
      </c>
      <c r="W2051" s="70" t="n">
        <f aca="false">MAX(W2050,V2051)</f>
        <v>4.16760000000002</v>
      </c>
      <c r="X2051" s="70" t="n">
        <f aca="false">W2051-V2051</f>
        <v>0.00579999999999981</v>
      </c>
      <c r="Y2051" s="70" t="n">
        <f aca="false">Y2050+M2051</f>
        <v>3.63327029158383</v>
      </c>
      <c r="Z2051" s="70" t="n">
        <f aca="false">MAX(Z2050,Y2051)</f>
        <v>3.63958961213791</v>
      </c>
      <c r="AA2051" s="70" t="n">
        <f aca="false">Z2051-Y2051</f>
        <v>0.00631932055407969</v>
      </c>
      <c r="AB2051" s="72" t="n">
        <f aca="false">AB2050*(1+F2051)</f>
        <v>50.3523937180314</v>
      </c>
      <c r="AC2051" s="73" t="n">
        <f aca="false">MAX(AC2050,AB2051)</f>
        <v>50.6458601417054</v>
      </c>
      <c r="AD2051" s="70" t="n">
        <f aca="false">1-AB2051/AC2051</f>
        <v>0.00579448000000005</v>
      </c>
      <c r="AE2051" s="73" t="n">
        <f aca="false">AE2050*(1+M2051)</f>
        <v>29.7076995620554</v>
      </c>
      <c r="AF2051" s="73" t="n">
        <f aca="false">MAX(AF2050,AE2051)</f>
        <v>29.8964125073071</v>
      </c>
      <c r="AG2051" s="70" t="n">
        <f aca="false">1-AE2051/AF2051</f>
        <v>0.00631222710101309</v>
      </c>
      <c r="AH2051" s="74" t="n">
        <f aca="false">IF(R2051&gt;0,AH2050+1,0)</f>
        <v>2</v>
      </c>
      <c r="AI2051" s="74" t="n">
        <f aca="false">IF(U2051&gt;0,AI2050+1,0)</f>
        <v>2</v>
      </c>
      <c r="AJ2051" s="74" t="n">
        <f aca="false">IF(G2051&gt;0,AJ2050+1,0)</f>
        <v>0</v>
      </c>
      <c r="AK2051" s="74" t="n">
        <f aca="false">IF(G2051&lt;=0,AK2050+1,0)</f>
        <v>2</v>
      </c>
      <c r="AL2051" s="74" t="n">
        <f aca="false">IF(K2051&gt;0,AL2050+1,0)</f>
        <v>0</v>
      </c>
      <c r="AM2051" s="74" t="n">
        <f aca="false">IF(K2051&lt;=0,AM2050+1,0)</f>
        <v>2</v>
      </c>
    </row>
    <row r="2052" customFormat="false" ht="15" hidden="false" customHeight="false" outlineLevel="0" collapsed="false">
      <c r="A2052" s="61" t="n">
        <v>2056</v>
      </c>
      <c r="B2052" s="62" t="n">
        <v>45540.4527777778</v>
      </c>
      <c r="C2052" s="63" t="n">
        <f aca="false">YEAR(B2052)</f>
        <v>2024</v>
      </c>
      <c r="D2052" s="32" t="s">
        <v>276</v>
      </c>
      <c r="E2052" s="64" t="n">
        <v>25180.05</v>
      </c>
      <c r="F2052" s="65" t="n">
        <v>0.0062</v>
      </c>
      <c r="G2052" s="66" t="n">
        <v>156.11631</v>
      </c>
      <c r="H2052" s="67" t="n">
        <f aca="false">E2052+IF(D2052="Long",1,-1)*G2052</f>
        <v>25023.93369</v>
      </c>
      <c r="I2052" s="68" t="n">
        <f aca="false">Assumptions!$B$58</f>
        <v>5.35750011455817</v>
      </c>
      <c r="J2052" s="68" t="n">
        <f aca="false">INDEX(Yearly!$D$5:$D$22,MATCH(C2052,Yearly!$A$5:$A$22,0))</f>
        <v>0.531322325410727</v>
      </c>
      <c r="K2052" s="68" t="n">
        <f aca="false">G2052-I2052-J2052</f>
        <v>150.227487560031</v>
      </c>
      <c r="L2052" s="69" t="n">
        <f aca="false">(I2052+J2052)/Assumptions!$B$8</f>
        <v>0.000259660277039673</v>
      </c>
      <c r="M2052" s="70" t="n">
        <f aca="false">F2052-L2052</f>
        <v>0.00594033972296033</v>
      </c>
      <c r="N2052" s="71" t="n">
        <f aca="false">G2052*Assumptions!$B$7</f>
        <v>1227854.77815</v>
      </c>
      <c r="O2052" s="71" t="n">
        <f aca="false">K2052*Assumptions!$B$7</f>
        <v>1181539.18965964</v>
      </c>
      <c r="P2052" s="68" t="n">
        <f aca="false">P2051+G2052</f>
        <v>37436.137935</v>
      </c>
      <c r="Q2052" s="68" t="n">
        <f aca="false">MAX(Q2051,P2052)</f>
        <v>37436.137935</v>
      </c>
      <c r="R2052" s="68" t="n">
        <f aca="false">Q2052-P2052</f>
        <v>0</v>
      </c>
      <c r="S2052" s="68" t="n">
        <f aca="false">S2051+K2052</f>
        <v>25443.7502818754</v>
      </c>
      <c r="T2052" s="68" t="n">
        <f aca="false">MAX(T2051,S2052)</f>
        <v>25450.9894191953</v>
      </c>
      <c r="U2052" s="68" t="n">
        <f aca="false">T2052-S2052</f>
        <v>7.23913731990615</v>
      </c>
      <c r="V2052" s="70" t="n">
        <f aca="false">V2051+F2052</f>
        <v>4.16800000000002</v>
      </c>
      <c r="W2052" s="70" t="n">
        <f aca="false">MAX(W2051,V2052)</f>
        <v>4.16800000000002</v>
      </c>
      <c r="X2052" s="70" t="n">
        <f aca="false">W2052-V2052</f>
        <v>0</v>
      </c>
      <c r="Y2052" s="70" t="n">
        <f aca="false">Y2051+M2052</f>
        <v>3.63921063130679</v>
      </c>
      <c r="Z2052" s="70" t="n">
        <f aca="false">MAX(Z2051,Y2052)</f>
        <v>3.63958961213791</v>
      </c>
      <c r="AA2052" s="70" t="n">
        <f aca="false">Z2052-Y2052</f>
        <v>0.000378980831119424</v>
      </c>
      <c r="AB2052" s="72" t="n">
        <f aca="false">AB2051*(1+F2052)</f>
        <v>50.6645785590832</v>
      </c>
      <c r="AC2052" s="73" t="n">
        <f aca="false">MAX(AC2051,AB2052)</f>
        <v>50.6645785590832</v>
      </c>
      <c r="AD2052" s="70" t="n">
        <f aca="false">1-AB2052/AC2052</f>
        <v>0</v>
      </c>
      <c r="AE2052" s="73" t="n">
        <f aca="false">AE2051*(1+M2052)</f>
        <v>29.8841733898417</v>
      </c>
      <c r="AF2052" s="73" t="n">
        <f aca="false">MAX(AF2051,AE2052)</f>
        <v>29.8964125073071</v>
      </c>
      <c r="AG2052" s="70" t="n">
        <f aca="false">1-AE2052/AF2052</f>
        <v>0.000409384151441317</v>
      </c>
      <c r="AH2052" s="74" t="n">
        <f aca="false">IF(R2052&gt;0,AH2051+1,0)</f>
        <v>0</v>
      </c>
      <c r="AI2052" s="74" t="n">
        <f aca="false">IF(U2052&gt;0,AI2051+1,0)</f>
        <v>3</v>
      </c>
      <c r="AJ2052" s="74" t="n">
        <f aca="false">IF(G2052&gt;0,AJ2051+1,0)</f>
        <v>1</v>
      </c>
      <c r="AK2052" s="74" t="n">
        <f aca="false">IF(G2052&lt;=0,AK2051+1,0)</f>
        <v>0</v>
      </c>
      <c r="AL2052" s="74" t="n">
        <f aca="false">IF(K2052&gt;0,AL2051+1,0)</f>
        <v>1</v>
      </c>
      <c r="AM2052" s="74" t="n">
        <f aca="false">IF(K2052&lt;=0,AM2051+1,0)</f>
        <v>0</v>
      </c>
    </row>
    <row r="2053" customFormat="false" ht="15" hidden="false" customHeight="false" outlineLevel="0" collapsed="false">
      <c r="A2053" s="61" t="n">
        <v>2057</v>
      </c>
      <c r="B2053" s="62" t="n">
        <v>45545.5104166667</v>
      </c>
      <c r="C2053" s="63" t="n">
        <f aca="false">YEAR(B2053)</f>
        <v>2024</v>
      </c>
      <c r="D2053" s="32" t="s">
        <v>277</v>
      </c>
      <c r="E2053" s="64" t="n">
        <v>25024.3</v>
      </c>
      <c r="F2053" s="65" t="n">
        <v>-0.0001</v>
      </c>
      <c r="G2053" s="66" t="n">
        <v>-2.50243</v>
      </c>
      <c r="H2053" s="67" t="n">
        <f aca="false">E2053+IF(D2053="Long",1,-1)*G2053</f>
        <v>25021.79757</v>
      </c>
      <c r="I2053" s="68" t="n">
        <f aca="false">Assumptions!$B$58</f>
        <v>5.35750011455817</v>
      </c>
      <c r="J2053" s="68" t="n">
        <f aca="false">INDEX(Yearly!$D$5:$D$22,MATCH(C2053,Yearly!$A$5:$A$22,0))</f>
        <v>0.531322325410727</v>
      </c>
      <c r="K2053" s="68" t="n">
        <f aca="false">G2053-I2053-J2053</f>
        <v>-8.3912524399689</v>
      </c>
      <c r="L2053" s="69" t="n">
        <f aca="false">(I2053+J2053)/Assumptions!$B$8</f>
        <v>0.000259660277039673</v>
      </c>
      <c r="M2053" s="70" t="n">
        <f aca="false">F2053-L2053</f>
        <v>-0.000359660277039673</v>
      </c>
      <c r="N2053" s="71" t="n">
        <f aca="false">G2053*Assumptions!$B$7</f>
        <v>-19681.61195</v>
      </c>
      <c r="O2053" s="71" t="n">
        <f aca="false">K2053*Assumptions!$B$7</f>
        <v>-65997.2004403554</v>
      </c>
      <c r="P2053" s="68" t="n">
        <f aca="false">P2052+G2053</f>
        <v>37433.635505</v>
      </c>
      <c r="Q2053" s="68" t="n">
        <f aca="false">MAX(Q2052,P2053)</f>
        <v>37436.137935</v>
      </c>
      <c r="R2053" s="68" t="n">
        <f aca="false">Q2053-P2053</f>
        <v>2.50243000000046</v>
      </c>
      <c r="S2053" s="68" t="n">
        <f aca="false">S2052+K2053</f>
        <v>25435.3590294354</v>
      </c>
      <c r="T2053" s="68" t="n">
        <f aca="false">MAX(T2052,S2053)</f>
        <v>25450.9894191953</v>
      </c>
      <c r="U2053" s="68" t="n">
        <f aca="false">T2053-S2053</f>
        <v>15.6303897598737</v>
      </c>
      <c r="V2053" s="70" t="n">
        <f aca="false">V2052+F2053</f>
        <v>4.16790000000002</v>
      </c>
      <c r="W2053" s="70" t="n">
        <f aca="false">MAX(W2052,V2053)</f>
        <v>4.16800000000002</v>
      </c>
      <c r="X2053" s="70" t="n">
        <f aca="false">W2053-V2053</f>
        <v>9.99999999997669E-005</v>
      </c>
      <c r="Y2053" s="70" t="n">
        <f aca="false">Y2052+M2053</f>
        <v>3.63885097102976</v>
      </c>
      <c r="Z2053" s="70" t="n">
        <f aca="false">MAX(Z2052,Y2053)</f>
        <v>3.63958961213791</v>
      </c>
      <c r="AA2053" s="70" t="n">
        <f aca="false">Z2053-Y2053</f>
        <v>0.000738641108159133</v>
      </c>
      <c r="AB2053" s="72" t="n">
        <f aca="false">AB2052*(1+F2053)</f>
        <v>50.6595121012273</v>
      </c>
      <c r="AC2053" s="73" t="n">
        <f aca="false">MAX(AC2052,AB2053)</f>
        <v>50.6645785590832</v>
      </c>
      <c r="AD2053" s="70" t="n">
        <f aca="false">1-AB2053/AC2053</f>
        <v>0.0001000000000001</v>
      </c>
      <c r="AE2053" s="73" t="n">
        <f aca="false">AE2052*(1+M2053)</f>
        <v>29.8734252397612</v>
      </c>
      <c r="AF2053" s="73" t="n">
        <f aca="false">MAX(AF2052,AE2053)</f>
        <v>29.8964125073071</v>
      </c>
      <c r="AG2053" s="70" t="n">
        <f aca="false">1-AE2053/AF2053</f>
        <v>0.000768897189263651</v>
      </c>
      <c r="AH2053" s="74" t="n">
        <f aca="false">IF(R2053&gt;0,AH2052+1,0)</f>
        <v>1</v>
      </c>
      <c r="AI2053" s="74" t="n">
        <f aca="false">IF(U2053&gt;0,AI2052+1,0)</f>
        <v>4</v>
      </c>
      <c r="AJ2053" s="74" t="n">
        <f aca="false">IF(G2053&gt;0,AJ2052+1,0)</f>
        <v>0</v>
      </c>
      <c r="AK2053" s="74" t="n">
        <f aca="false">IF(G2053&lt;=0,AK2052+1,0)</f>
        <v>1</v>
      </c>
      <c r="AL2053" s="74" t="n">
        <f aca="false">IF(K2053&gt;0,AL2052+1,0)</f>
        <v>0</v>
      </c>
      <c r="AM2053" s="74" t="n">
        <f aca="false">IF(K2053&lt;=0,AM2052+1,0)</f>
        <v>1</v>
      </c>
    </row>
    <row r="2054" customFormat="false" ht="15" hidden="false" customHeight="false" outlineLevel="0" collapsed="false">
      <c r="A2054" s="61" t="n">
        <v>2058</v>
      </c>
      <c r="B2054" s="62" t="n">
        <v>45546.5729166667</v>
      </c>
      <c r="C2054" s="63" t="n">
        <f aca="false">YEAR(B2054)</f>
        <v>2024</v>
      </c>
      <c r="D2054" s="32" t="s">
        <v>276</v>
      </c>
      <c r="E2054" s="64" t="n">
        <v>25021.5</v>
      </c>
      <c r="F2054" s="65" t="n">
        <v>-0.0012</v>
      </c>
      <c r="G2054" s="66" t="n">
        <v>-30.0258</v>
      </c>
      <c r="H2054" s="67" t="n">
        <f aca="false">E2054+IF(D2054="Long",1,-1)*G2054</f>
        <v>25051.5258</v>
      </c>
      <c r="I2054" s="68" t="n">
        <f aca="false">Assumptions!$B$58</f>
        <v>5.35750011455817</v>
      </c>
      <c r="J2054" s="68" t="n">
        <f aca="false">INDEX(Yearly!$D$5:$D$22,MATCH(C2054,Yearly!$A$5:$A$22,0))</f>
        <v>0.531322325410727</v>
      </c>
      <c r="K2054" s="68" t="n">
        <f aca="false">G2054-I2054-J2054</f>
        <v>-35.9146224399689</v>
      </c>
      <c r="L2054" s="69" t="n">
        <f aca="false">(I2054+J2054)/Assumptions!$B$8</f>
        <v>0.000259660277039673</v>
      </c>
      <c r="M2054" s="70" t="n">
        <f aca="false">F2054-L2054</f>
        <v>-0.00145966027703967</v>
      </c>
      <c r="N2054" s="71" t="n">
        <f aca="false">G2054*Assumptions!$B$7</f>
        <v>-236152.917</v>
      </c>
      <c r="O2054" s="71" t="n">
        <f aca="false">K2054*Assumptions!$B$7</f>
        <v>-282468.505490355</v>
      </c>
      <c r="P2054" s="68" t="n">
        <f aca="false">P2053+G2054</f>
        <v>37403.609705</v>
      </c>
      <c r="Q2054" s="68" t="n">
        <f aca="false">MAX(Q2053,P2054)</f>
        <v>37436.137935</v>
      </c>
      <c r="R2054" s="68" t="n">
        <f aca="false">Q2054-P2054</f>
        <v>32.5282300000035</v>
      </c>
      <c r="S2054" s="68" t="n">
        <f aca="false">S2053+K2054</f>
        <v>25399.4444069954</v>
      </c>
      <c r="T2054" s="68" t="n">
        <f aca="false">MAX(T2053,S2054)</f>
        <v>25450.9894191953</v>
      </c>
      <c r="U2054" s="68" t="n">
        <f aca="false">T2054-S2054</f>
        <v>51.5450121998438</v>
      </c>
      <c r="V2054" s="70" t="n">
        <f aca="false">V2053+F2054</f>
        <v>4.16670000000002</v>
      </c>
      <c r="W2054" s="70" t="n">
        <f aca="false">MAX(W2053,V2054)</f>
        <v>4.16800000000002</v>
      </c>
      <c r="X2054" s="70" t="n">
        <f aca="false">W2054-V2054</f>
        <v>0.00129999999999963</v>
      </c>
      <c r="Y2054" s="70" t="n">
        <f aca="false">Y2053+M2054</f>
        <v>3.63739131075272</v>
      </c>
      <c r="Z2054" s="70" t="n">
        <f aca="false">MAX(Z2053,Y2054)</f>
        <v>3.63958961213791</v>
      </c>
      <c r="AA2054" s="70" t="n">
        <f aca="false">Z2054-Y2054</f>
        <v>0.00219830138519894</v>
      </c>
      <c r="AB2054" s="72" t="n">
        <f aca="false">AB2053*(1+F2054)</f>
        <v>50.5987206867059</v>
      </c>
      <c r="AC2054" s="73" t="n">
        <f aca="false">MAX(AC2053,AB2054)</f>
        <v>50.6645785590832</v>
      </c>
      <c r="AD2054" s="70" t="n">
        <f aca="false">1-AB2054/AC2054</f>
        <v>0.00129988000000014</v>
      </c>
      <c r="AE2054" s="73" t="n">
        <f aca="false">AE2053*(1+M2054)</f>
        <v>29.8298201875996</v>
      </c>
      <c r="AF2054" s="73" t="n">
        <f aca="false">MAX(AF2053,AE2054)</f>
        <v>29.8964125073071</v>
      </c>
      <c r="AG2054" s="70" t="n">
        <f aca="false">1-AE2054/AF2054</f>
        <v>0.00222743513761914</v>
      </c>
      <c r="AH2054" s="74" t="n">
        <f aca="false">IF(R2054&gt;0,AH2053+1,0)</f>
        <v>2</v>
      </c>
      <c r="AI2054" s="74" t="n">
        <f aca="false">IF(U2054&gt;0,AI2053+1,0)</f>
        <v>5</v>
      </c>
      <c r="AJ2054" s="74" t="n">
        <f aca="false">IF(G2054&gt;0,AJ2053+1,0)</f>
        <v>0</v>
      </c>
      <c r="AK2054" s="74" t="n">
        <f aca="false">IF(G2054&lt;=0,AK2053+1,0)</f>
        <v>2</v>
      </c>
      <c r="AL2054" s="74" t="n">
        <f aca="false">IF(K2054&gt;0,AL2053+1,0)</f>
        <v>0</v>
      </c>
      <c r="AM2054" s="74" t="n">
        <f aca="false">IF(K2054&lt;=0,AM2053+1,0)</f>
        <v>2</v>
      </c>
    </row>
    <row r="2055" customFormat="false" ht="15" hidden="false" customHeight="false" outlineLevel="0" collapsed="false">
      <c r="A2055" s="61" t="n">
        <v>2059</v>
      </c>
      <c r="B2055" s="62" t="n">
        <v>45547.4090277778</v>
      </c>
      <c r="C2055" s="63" t="n">
        <f aca="false">YEAR(B2055)</f>
        <v>2024</v>
      </c>
      <c r="D2055" s="32" t="s">
        <v>277</v>
      </c>
      <c r="E2055" s="64" t="n">
        <v>25052</v>
      </c>
      <c r="F2055" s="65" t="n">
        <v>-0.0035</v>
      </c>
      <c r="G2055" s="66" t="n">
        <v>-87.682</v>
      </c>
      <c r="H2055" s="67" t="n">
        <f aca="false">E2055+IF(D2055="Long",1,-1)*G2055</f>
        <v>24964.318</v>
      </c>
      <c r="I2055" s="68" t="n">
        <f aca="false">Assumptions!$B$58</f>
        <v>5.35750011455817</v>
      </c>
      <c r="J2055" s="68" t="n">
        <f aca="false">INDEX(Yearly!$D$5:$D$22,MATCH(C2055,Yearly!$A$5:$A$22,0))</f>
        <v>0.531322325410727</v>
      </c>
      <c r="K2055" s="68" t="n">
        <f aca="false">G2055-I2055-J2055</f>
        <v>-93.5708224399689</v>
      </c>
      <c r="L2055" s="69" t="n">
        <f aca="false">(I2055+J2055)/Assumptions!$B$8</f>
        <v>0.000259660277039673</v>
      </c>
      <c r="M2055" s="70" t="n">
        <f aca="false">F2055-L2055</f>
        <v>-0.00375966027703967</v>
      </c>
      <c r="N2055" s="71" t="n">
        <f aca="false">G2055*Assumptions!$B$7</f>
        <v>-689618.93</v>
      </c>
      <c r="O2055" s="71" t="n">
        <f aca="false">K2055*Assumptions!$B$7</f>
        <v>-735934.518490355</v>
      </c>
      <c r="P2055" s="68" t="n">
        <f aca="false">P2054+G2055</f>
        <v>37315.927705</v>
      </c>
      <c r="Q2055" s="68" t="n">
        <f aca="false">MAX(Q2054,P2055)</f>
        <v>37436.137935</v>
      </c>
      <c r="R2055" s="68" t="n">
        <f aca="false">Q2055-P2055</f>
        <v>120.210230000004</v>
      </c>
      <c r="S2055" s="68" t="n">
        <f aca="false">S2054+K2055</f>
        <v>25305.8735845554</v>
      </c>
      <c r="T2055" s="68" t="n">
        <f aca="false">MAX(T2054,S2055)</f>
        <v>25450.9894191953</v>
      </c>
      <c r="U2055" s="68" t="n">
        <f aca="false">T2055-S2055</f>
        <v>145.115834639812</v>
      </c>
      <c r="V2055" s="70" t="n">
        <f aca="false">V2054+F2055</f>
        <v>4.16320000000002</v>
      </c>
      <c r="W2055" s="70" t="n">
        <f aca="false">MAX(W2054,V2055)</f>
        <v>4.16800000000002</v>
      </c>
      <c r="X2055" s="70" t="n">
        <f aca="false">W2055-V2055</f>
        <v>0.00479999999999947</v>
      </c>
      <c r="Y2055" s="70" t="n">
        <f aca="false">Y2054+M2055</f>
        <v>3.63363165047568</v>
      </c>
      <c r="Z2055" s="70" t="n">
        <f aca="false">MAX(Z2054,Y2055)</f>
        <v>3.63958961213791</v>
      </c>
      <c r="AA2055" s="70" t="n">
        <f aca="false">Z2055-Y2055</f>
        <v>0.00595796166223872</v>
      </c>
      <c r="AB2055" s="72" t="n">
        <f aca="false">AB2054*(1+F2055)</f>
        <v>50.4216251643024</v>
      </c>
      <c r="AC2055" s="73" t="n">
        <f aca="false">MAX(AC2054,AB2055)</f>
        <v>50.6645785590832</v>
      </c>
      <c r="AD2055" s="70" t="n">
        <f aca="false">1-AB2055/AC2055</f>
        <v>0.00479533042000002</v>
      </c>
      <c r="AE2055" s="73" t="n">
        <f aca="false">AE2054*(1+M2055)</f>
        <v>29.717670197569</v>
      </c>
      <c r="AF2055" s="73" t="n">
        <f aca="false">MAX(AF2054,AE2055)</f>
        <v>29.8964125073071</v>
      </c>
      <c r="AG2055" s="70" t="n">
        <f aca="false">1-AE2055/AF2055</f>
        <v>0.0059787210152521</v>
      </c>
      <c r="AH2055" s="74" t="n">
        <f aca="false">IF(R2055&gt;0,AH2054+1,0)</f>
        <v>3</v>
      </c>
      <c r="AI2055" s="74" t="n">
        <f aca="false">IF(U2055&gt;0,AI2054+1,0)</f>
        <v>6</v>
      </c>
      <c r="AJ2055" s="74" t="n">
        <f aca="false">IF(G2055&gt;0,AJ2054+1,0)</f>
        <v>0</v>
      </c>
      <c r="AK2055" s="74" t="n">
        <f aca="false">IF(G2055&lt;=0,AK2054+1,0)</f>
        <v>3</v>
      </c>
      <c r="AL2055" s="74" t="n">
        <f aca="false">IF(K2055&gt;0,AL2054+1,0)</f>
        <v>0</v>
      </c>
      <c r="AM2055" s="74" t="n">
        <f aca="false">IF(K2055&lt;=0,AM2054+1,0)</f>
        <v>3</v>
      </c>
    </row>
    <row r="2056" customFormat="false" ht="15" hidden="false" customHeight="false" outlineLevel="0" collapsed="false">
      <c r="A2056" s="61" t="n">
        <v>2060</v>
      </c>
      <c r="B2056" s="62" t="n">
        <v>45547.5159722222</v>
      </c>
      <c r="C2056" s="63" t="n">
        <f aca="false">YEAR(B2056)</f>
        <v>2024</v>
      </c>
      <c r="D2056" s="32" t="s">
        <v>276</v>
      </c>
      <c r="E2056" s="64" t="n">
        <v>24965.15</v>
      </c>
      <c r="F2056" s="65" t="n">
        <v>-0.0096</v>
      </c>
      <c r="G2056" s="66" t="n">
        <v>-239.66544</v>
      </c>
      <c r="H2056" s="67" t="n">
        <f aca="false">E2056+IF(D2056="Long",1,-1)*G2056</f>
        <v>25204.81544</v>
      </c>
      <c r="I2056" s="68" t="n">
        <f aca="false">Assumptions!$B$58</f>
        <v>5.35750011455817</v>
      </c>
      <c r="J2056" s="68" t="n">
        <f aca="false">INDEX(Yearly!$D$5:$D$22,MATCH(C2056,Yearly!$A$5:$A$22,0))</f>
        <v>0.531322325410727</v>
      </c>
      <c r="K2056" s="68" t="n">
        <f aca="false">G2056-I2056-J2056</f>
        <v>-245.554262439969</v>
      </c>
      <c r="L2056" s="69" t="n">
        <f aca="false">(I2056+J2056)/Assumptions!$B$8</f>
        <v>0.000259660277039673</v>
      </c>
      <c r="M2056" s="70" t="n">
        <f aca="false">F2056-L2056</f>
        <v>-0.00985966027703967</v>
      </c>
      <c r="N2056" s="71" t="n">
        <f aca="false">G2056*Assumptions!$B$7</f>
        <v>-1884968.6856</v>
      </c>
      <c r="O2056" s="71" t="n">
        <f aca="false">K2056*Assumptions!$B$7</f>
        <v>-1931284.27409036</v>
      </c>
      <c r="P2056" s="68" t="n">
        <f aca="false">P2055+G2056</f>
        <v>37076.262265</v>
      </c>
      <c r="Q2056" s="68" t="n">
        <f aca="false">MAX(Q2055,P2056)</f>
        <v>37436.137935</v>
      </c>
      <c r="R2056" s="68" t="n">
        <f aca="false">Q2056-P2056</f>
        <v>359.875670000001</v>
      </c>
      <c r="S2056" s="68" t="n">
        <f aca="false">S2055+K2056</f>
        <v>25060.3193221155</v>
      </c>
      <c r="T2056" s="68" t="n">
        <f aca="false">MAX(T2055,S2056)</f>
        <v>25450.9894191953</v>
      </c>
      <c r="U2056" s="68" t="n">
        <f aca="false">T2056-S2056</f>
        <v>390.670097079779</v>
      </c>
      <c r="V2056" s="70" t="n">
        <f aca="false">V2055+F2056</f>
        <v>4.15360000000002</v>
      </c>
      <c r="W2056" s="70" t="n">
        <f aca="false">MAX(W2055,V2056)</f>
        <v>4.16800000000002</v>
      </c>
      <c r="X2056" s="70" t="n">
        <f aca="false">W2056-V2056</f>
        <v>0.0143999999999993</v>
      </c>
      <c r="Y2056" s="70" t="n">
        <f aca="false">Y2055+M2056</f>
        <v>3.62377199019864</v>
      </c>
      <c r="Z2056" s="70" t="n">
        <f aca="false">MAX(Z2055,Y2056)</f>
        <v>3.63958961213791</v>
      </c>
      <c r="AA2056" s="70" t="n">
        <f aca="false">Z2056-Y2056</f>
        <v>0.0158176219392785</v>
      </c>
      <c r="AB2056" s="72" t="n">
        <f aca="false">AB2055*(1+F2056)</f>
        <v>49.9375775627251</v>
      </c>
      <c r="AC2056" s="73" t="n">
        <f aca="false">MAX(AC2055,AB2056)</f>
        <v>50.6645785590832</v>
      </c>
      <c r="AD2056" s="70" t="n">
        <f aca="false">1-AB2056/AC2056</f>
        <v>0.014349295247968</v>
      </c>
      <c r="AE2056" s="73" t="n">
        <f aca="false">AE2055*(1+M2056)</f>
        <v>29.4246640651959</v>
      </c>
      <c r="AF2056" s="73" t="n">
        <f aca="false">MAX(AF2055,AE2056)</f>
        <v>29.8964125073071</v>
      </c>
      <c r="AG2056" s="70" t="n">
        <f aca="false">1-AE2056/AF2056</f>
        <v>0.0157794331341902</v>
      </c>
      <c r="AH2056" s="74" t="n">
        <f aca="false">IF(R2056&gt;0,AH2055+1,0)</f>
        <v>4</v>
      </c>
      <c r="AI2056" s="74" t="n">
        <f aca="false">IF(U2056&gt;0,AI2055+1,0)</f>
        <v>7</v>
      </c>
      <c r="AJ2056" s="74" t="n">
        <f aca="false">IF(G2056&gt;0,AJ2055+1,0)</f>
        <v>0</v>
      </c>
      <c r="AK2056" s="74" t="n">
        <f aca="false">IF(G2056&lt;=0,AK2055+1,0)</f>
        <v>4</v>
      </c>
      <c r="AL2056" s="74" t="n">
        <f aca="false">IF(K2056&gt;0,AL2055+1,0)</f>
        <v>0</v>
      </c>
      <c r="AM2056" s="74" t="n">
        <f aca="false">IF(K2056&lt;=0,AM2055+1,0)</f>
        <v>4</v>
      </c>
    </row>
    <row r="2057" customFormat="false" ht="15" hidden="false" customHeight="false" outlineLevel="0" collapsed="false">
      <c r="A2057" s="61" t="n">
        <v>2061</v>
      </c>
      <c r="B2057" s="62" t="n">
        <v>45547.59375</v>
      </c>
      <c r="C2057" s="63" t="n">
        <f aca="false">YEAR(B2057)</f>
        <v>2024</v>
      </c>
      <c r="D2057" s="32" t="s">
        <v>277</v>
      </c>
      <c r="E2057" s="64" t="n">
        <v>25204.55</v>
      </c>
      <c r="F2057" s="65" t="n">
        <v>0.005</v>
      </c>
      <c r="G2057" s="66" t="n">
        <v>126.02275</v>
      </c>
      <c r="H2057" s="67" t="n">
        <f aca="false">E2057+IF(D2057="Long",1,-1)*G2057</f>
        <v>25330.57275</v>
      </c>
      <c r="I2057" s="68" t="n">
        <f aca="false">Assumptions!$B$58</f>
        <v>5.35750011455817</v>
      </c>
      <c r="J2057" s="68" t="n">
        <f aca="false">INDEX(Yearly!$D$5:$D$22,MATCH(C2057,Yearly!$A$5:$A$22,0))</f>
        <v>0.531322325410727</v>
      </c>
      <c r="K2057" s="68" t="n">
        <f aca="false">G2057-I2057-J2057</f>
        <v>120.133927560031</v>
      </c>
      <c r="L2057" s="69" t="n">
        <f aca="false">(I2057+J2057)/Assumptions!$B$8</f>
        <v>0.000259660277039673</v>
      </c>
      <c r="M2057" s="70" t="n">
        <f aca="false">F2057-L2057</f>
        <v>0.00474033972296033</v>
      </c>
      <c r="N2057" s="71" t="n">
        <f aca="false">G2057*Assumptions!$B$7</f>
        <v>991168.92875</v>
      </c>
      <c r="O2057" s="71" t="n">
        <f aca="false">K2057*Assumptions!$B$7</f>
        <v>944853.340259645</v>
      </c>
      <c r="P2057" s="68" t="n">
        <f aca="false">P2056+G2057</f>
        <v>37202.285015</v>
      </c>
      <c r="Q2057" s="68" t="n">
        <f aca="false">MAX(Q2056,P2057)</f>
        <v>37436.137935</v>
      </c>
      <c r="R2057" s="68" t="n">
        <f aca="false">Q2057-P2057</f>
        <v>233.852920000005</v>
      </c>
      <c r="S2057" s="68" t="n">
        <f aca="false">S2056+K2057</f>
        <v>25180.4532496755</v>
      </c>
      <c r="T2057" s="68" t="n">
        <f aca="false">MAX(T2056,S2057)</f>
        <v>25450.9894191953</v>
      </c>
      <c r="U2057" s="68" t="n">
        <f aca="false">T2057-S2057</f>
        <v>270.53616951975</v>
      </c>
      <c r="V2057" s="70" t="n">
        <f aca="false">V2056+F2057</f>
        <v>4.15860000000002</v>
      </c>
      <c r="W2057" s="70" t="n">
        <f aca="false">MAX(W2056,V2057)</f>
        <v>4.16800000000002</v>
      </c>
      <c r="X2057" s="70" t="n">
        <f aca="false">W2057-V2057</f>
        <v>0.00939999999999941</v>
      </c>
      <c r="Y2057" s="70" t="n">
        <f aca="false">Y2056+M2057</f>
        <v>3.6285123299216</v>
      </c>
      <c r="Z2057" s="70" t="n">
        <f aca="false">MAX(Z2056,Y2057)</f>
        <v>3.63958961213791</v>
      </c>
      <c r="AA2057" s="70" t="n">
        <f aca="false">Z2057-Y2057</f>
        <v>0.0110772822163181</v>
      </c>
      <c r="AB2057" s="72" t="n">
        <f aca="false">AB2056*(1+F2057)</f>
        <v>50.1872654505387</v>
      </c>
      <c r="AC2057" s="73" t="n">
        <f aca="false">MAX(AC2056,AB2057)</f>
        <v>50.6645785590832</v>
      </c>
      <c r="AD2057" s="70" t="n">
        <f aca="false">1-AB2057/AC2057</f>
        <v>0.00942104172420799</v>
      </c>
      <c r="AE2057" s="73" t="n">
        <f aca="false">AE2056*(1+M2057)</f>
        <v>29.5641469690989</v>
      </c>
      <c r="AF2057" s="73" t="n">
        <f aca="false">MAX(AF2056,AE2057)</f>
        <v>29.8964125073071</v>
      </c>
      <c r="AG2057" s="70" t="n">
        <f aca="false">1-AE2057/AF2057</f>
        <v>0.0111138932849216</v>
      </c>
      <c r="AH2057" s="74" t="n">
        <f aca="false">IF(R2057&gt;0,AH2056+1,0)</f>
        <v>5</v>
      </c>
      <c r="AI2057" s="74" t="n">
        <f aca="false">IF(U2057&gt;0,AI2056+1,0)</f>
        <v>8</v>
      </c>
      <c r="AJ2057" s="74" t="n">
        <f aca="false">IF(G2057&gt;0,AJ2056+1,0)</f>
        <v>1</v>
      </c>
      <c r="AK2057" s="74" t="n">
        <f aca="false">IF(G2057&lt;=0,AK2056+1,0)</f>
        <v>0</v>
      </c>
      <c r="AL2057" s="74" t="n">
        <f aca="false">IF(K2057&gt;0,AL2056+1,0)</f>
        <v>1</v>
      </c>
      <c r="AM2057" s="74" t="n">
        <f aca="false">IF(K2057&lt;=0,AM2056+1,0)</f>
        <v>0</v>
      </c>
    </row>
    <row r="2058" customFormat="false" ht="15" hidden="false" customHeight="false" outlineLevel="0" collapsed="false">
      <c r="A2058" s="61" t="n">
        <v>2062</v>
      </c>
      <c r="B2058" s="62" t="n">
        <v>45553.5729166667</v>
      </c>
      <c r="C2058" s="63" t="n">
        <f aca="false">YEAR(B2058)</f>
        <v>2024</v>
      </c>
      <c r="D2058" s="32" t="s">
        <v>276</v>
      </c>
      <c r="E2058" s="64" t="n">
        <v>25331.6</v>
      </c>
      <c r="F2058" s="65" t="n">
        <v>-0.0097</v>
      </c>
      <c r="G2058" s="66" t="n">
        <v>-245.71652</v>
      </c>
      <c r="H2058" s="67" t="n">
        <f aca="false">E2058+IF(D2058="Long",1,-1)*G2058</f>
        <v>25577.31652</v>
      </c>
      <c r="I2058" s="68" t="n">
        <f aca="false">Assumptions!$B$58</f>
        <v>5.35750011455817</v>
      </c>
      <c r="J2058" s="68" t="n">
        <f aca="false">INDEX(Yearly!$D$5:$D$22,MATCH(C2058,Yearly!$A$5:$A$22,0))</f>
        <v>0.531322325410727</v>
      </c>
      <c r="K2058" s="68" t="n">
        <f aca="false">G2058-I2058-J2058</f>
        <v>-251.605342439969</v>
      </c>
      <c r="L2058" s="69" t="n">
        <f aca="false">(I2058+J2058)/Assumptions!$B$8</f>
        <v>0.000259660277039673</v>
      </c>
      <c r="M2058" s="70" t="n">
        <f aca="false">F2058-L2058</f>
        <v>-0.00995966027703967</v>
      </c>
      <c r="N2058" s="71" t="n">
        <f aca="false">G2058*Assumptions!$B$7</f>
        <v>-1932560.4298</v>
      </c>
      <c r="O2058" s="71" t="n">
        <f aca="false">K2058*Assumptions!$B$7</f>
        <v>-1978876.01829036</v>
      </c>
      <c r="P2058" s="68" t="n">
        <f aca="false">P2057+G2058</f>
        <v>36956.568495</v>
      </c>
      <c r="Q2058" s="68" t="n">
        <f aca="false">MAX(Q2057,P2058)</f>
        <v>37436.137935</v>
      </c>
      <c r="R2058" s="68" t="n">
        <f aca="false">Q2058-P2058</f>
        <v>479.569440000007</v>
      </c>
      <c r="S2058" s="68" t="n">
        <f aca="false">S2057+K2058</f>
        <v>24928.8479072355</v>
      </c>
      <c r="T2058" s="68" t="n">
        <f aca="false">MAX(T2057,S2058)</f>
        <v>25450.9894191953</v>
      </c>
      <c r="U2058" s="68" t="n">
        <f aca="false">T2058-S2058</f>
        <v>522.141511959719</v>
      </c>
      <c r="V2058" s="70" t="n">
        <f aca="false">V2057+F2058</f>
        <v>4.14890000000002</v>
      </c>
      <c r="W2058" s="70" t="n">
        <f aca="false">MAX(W2057,V2058)</f>
        <v>4.16800000000002</v>
      </c>
      <c r="X2058" s="70" t="n">
        <f aca="false">W2058-V2058</f>
        <v>0.019099999999999</v>
      </c>
      <c r="Y2058" s="70" t="n">
        <f aca="false">Y2057+M2058</f>
        <v>3.61855266964456</v>
      </c>
      <c r="Z2058" s="70" t="n">
        <f aca="false">MAX(Z2057,Y2058)</f>
        <v>3.63958961213791</v>
      </c>
      <c r="AA2058" s="70" t="n">
        <f aca="false">Z2058-Y2058</f>
        <v>0.0210369424933576</v>
      </c>
      <c r="AB2058" s="72" t="n">
        <f aca="false">AB2057*(1+F2058)</f>
        <v>49.7004489756685</v>
      </c>
      <c r="AC2058" s="73" t="n">
        <f aca="false">MAX(AC2057,AB2058)</f>
        <v>50.6645785590832</v>
      </c>
      <c r="AD2058" s="70" t="n">
        <f aca="false">1-AB2058/AC2058</f>
        <v>0.0190296576194832</v>
      </c>
      <c r="AE2058" s="73" t="n">
        <f aca="false">AE2057*(1+M2058)</f>
        <v>29.2696981089062</v>
      </c>
      <c r="AF2058" s="73" t="n">
        <f aca="false">MAX(AF2057,AE2058)</f>
        <v>29.8964125073071</v>
      </c>
      <c r="AG2058" s="70" t="n">
        <f aca="false">1-AE2058/AF2058</f>
        <v>0.0209628629604882</v>
      </c>
      <c r="AH2058" s="74" t="n">
        <f aca="false">IF(R2058&gt;0,AH2057+1,0)</f>
        <v>6</v>
      </c>
      <c r="AI2058" s="74" t="n">
        <f aca="false">IF(U2058&gt;0,AI2057+1,0)</f>
        <v>9</v>
      </c>
      <c r="AJ2058" s="74" t="n">
        <f aca="false">IF(G2058&gt;0,AJ2057+1,0)</f>
        <v>0</v>
      </c>
      <c r="AK2058" s="74" t="n">
        <f aca="false">IF(G2058&lt;=0,AK2057+1,0)</f>
        <v>1</v>
      </c>
      <c r="AL2058" s="74" t="n">
        <f aca="false">IF(K2058&gt;0,AL2057+1,0)</f>
        <v>0</v>
      </c>
      <c r="AM2058" s="74" t="n">
        <f aca="false">IF(K2058&lt;=0,AM2057+1,0)</f>
        <v>1</v>
      </c>
    </row>
    <row r="2059" customFormat="false" ht="15" hidden="false" customHeight="false" outlineLevel="0" collapsed="false">
      <c r="A2059" s="61" t="n">
        <v>2063</v>
      </c>
      <c r="B2059" s="62" t="n">
        <v>45554.3895833333</v>
      </c>
      <c r="C2059" s="63" t="n">
        <f aca="false">YEAR(B2059)</f>
        <v>2024</v>
      </c>
      <c r="D2059" s="32" t="s">
        <v>277</v>
      </c>
      <c r="E2059" s="64" t="n">
        <v>25577.75</v>
      </c>
      <c r="F2059" s="65" t="n">
        <v>0.0159</v>
      </c>
      <c r="G2059" s="66" t="n">
        <v>406.686225</v>
      </c>
      <c r="H2059" s="67" t="n">
        <f aca="false">E2059+IF(D2059="Long",1,-1)*G2059</f>
        <v>25984.436225</v>
      </c>
      <c r="I2059" s="68" t="n">
        <f aca="false">Assumptions!$B$58</f>
        <v>5.35750011455817</v>
      </c>
      <c r="J2059" s="68" t="n">
        <f aca="false">INDEX(Yearly!$D$5:$D$22,MATCH(C2059,Yearly!$A$5:$A$22,0))</f>
        <v>0.531322325410727</v>
      </c>
      <c r="K2059" s="68" t="n">
        <f aca="false">G2059-I2059-J2059</f>
        <v>400.797402560031</v>
      </c>
      <c r="L2059" s="69" t="n">
        <f aca="false">(I2059+J2059)/Assumptions!$B$8</f>
        <v>0.000259660277039673</v>
      </c>
      <c r="M2059" s="70" t="n">
        <f aca="false">F2059-L2059</f>
        <v>0.0156403397229603</v>
      </c>
      <c r="N2059" s="71" t="n">
        <f aca="false">G2059*Assumptions!$B$7</f>
        <v>3198587.159625</v>
      </c>
      <c r="O2059" s="71" t="n">
        <f aca="false">K2059*Assumptions!$B$7</f>
        <v>3152271.57113464</v>
      </c>
      <c r="P2059" s="68" t="n">
        <f aca="false">P2058+G2059</f>
        <v>37363.25472</v>
      </c>
      <c r="Q2059" s="68" t="n">
        <f aca="false">MAX(Q2058,P2059)</f>
        <v>37436.137935</v>
      </c>
      <c r="R2059" s="68" t="n">
        <f aca="false">Q2059-P2059</f>
        <v>72.8832150000089</v>
      </c>
      <c r="S2059" s="68" t="n">
        <f aca="false">S2058+K2059</f>
        <v>25329.6453097956</v>
      </c>
      <c r="T2059" s="68" t="n">
        <f aca="false">MAX(T2058,S2059)</f>
        <v>25450.9894191953</v>
      </c>
      <c r="U2059" s="68" t="n">
        <f aca="false">T2059-S2059</f>
        <v>121.344109399688</v>
      </c>
      <c r="V2059" s="70" t="n">
        <f aca="false">V2058+F2059</f>
        <v>4.16480000000002</v>
      </c>
      <c r="W2059" s="70" t="n">
        <f aca="false">MAX(W2058,V2059)</f>
        <v>4.16800000000002</v>
      </c>
      <c r="X2059" s="70" t="n">
        <f aca="false">W2059-V2059</f>
        <v>0.00319999999999876</v>
      </c>
      <c r="Y2059" s="70" t="n">
        <f aca="false">Y2058+M2059</f>
        <v>3.63419300936752</v>
      </c>
      <c r="Z2059" s="70" t="n">
        <f aca="false">MAX(Z2058,Y2059)</f>
        <v>3.63958961213791</v>
      </c>
      <c r="AA2059" s="70" t="n">
        <f aca="false">Z2059-Y2059</f>
        <v>0.00539660277039733</v>
      </c>
      <c r="AB2059" s="72" t="n">
        <f aca="false">AB2058*(1+F2059)</f>
        <v>50.4906861143816</v>
      </c>
      <c r="AC2059" s="73" t="n">
        <f aca="false">MAX(AC2058,AB2059)</f>
        <v>50.6645785590832</v>
      </c>
      <c r="AD2059" s="70" t="n">
        <f aca="false">1-AB2059/AC2059</f>
        <v>0.00343222917563291</v>
      </c>
      <c r="AE2059" s="73" t="n">
        <f aca="false">AE2058*(1+M2059)</f>
        <v>29.727486130918</v>
      </c>
      <c r="AF2059" s="73" t="n">
        <f aca="false">MAX(AF2058,AE2059)</f>
        <v>29.8964125073071</v>
      </c>
      <c r="AG2059" s="70" t="n">
        <f aca="false">1-AE2059/AF2059</f>
        <v>0.00565038953579566</v>
      </c>
      <c r="AH2059" s="74" t="n">
        <f aca="false">IF(R2059&gt;0,AH2058+1,0)</f>
        <v>7</v>
      </c>
      <c r="AI2059" s="74" t="n">
        <f aca="false">IF(U2059&gt;0,AI2058+1,0)</f>
        <v>10</v>
      </c>
      <c r="AJ2059" s="74" t="n">
        <f aca="false">IF(G2059&gt;0,AJ2058+1,0)</f>
        <v>1</v>
      </c>
      <c r="AK2059" s="74" t="n">
        <f aca="false">IF(G2059&lt;=0,AK2058+1,0)</f>
        <v>0</v>
      </c>
      <c r="AL2059" s="74" t="n">
        <f aca="false">IF(K2059&gt;0,AL2058+1,0)</f>
        <v>1</v>
      </c>
      <c r="AM2059" s="74" t="n">
        <f aca="false">IF(K2059&lt;=0,AM2058+1,0)</f>
        <v>0</v>
      </c>
    </row>
    <row r="2060" customFormat="false" ht="15" hidden="false" customHeight="false" outlineLevel="0" collapsed="false">
      <c r="A2060" s="61" t="n">
        <v>2064</v>
      </c>
      <c r="B2060" s="62" t="n">
        <v>45565.4270833333</v>
      </c>
      <c r="C2060" s="63" t="n">
        <f aca="false">YEAR(B2060)</f>
        <v>2024</v>
      </c>
      <c r="D2060" s="32" t="s">
        <v>276</v>
      </c>
      <c r="E2060" s="64" t="n">
        <v>25983.25</v>
      </c>
      <c r="F2060" s="65" t="n">
        <v>0.0296</v>
      </c>
      <c r="G2060" s="66" t="n">
        <v>769.1042</v>
      </c>
      <c r="H2060" s="67" t="n">
        <f aca="false">E2060+IF(D2060="Long",1,-1)*G2060</f>
        <v>25214.1458</v>
      </c>
      <c r="I2060" s="68" t="n">
        <f aca="false">Assumptions!$B$58</f>
        <v>5.35750011455817</v>
      </c>
      <c r="J2060" s="68" t="n">
        <f aca="false">INDEX(Yearly!$D$5:$D$22,MATCH(C2060,Yearly!$A$5:$A$22,0))</f>
        <v>0.531322325410727</v>
      </c>
      <c r="K2060" s="68" t="n">
        <f aca="false">G2060-I2060-J2060</f>
        <v>763.215377560031</v>
      </c>
      <c r="L2060" s="69" t="n">
        <f aca="false">(I2060+J2060)/Assumptions!$B$8</f>
        <v>0.000259660277039673</v>
      </c>
      <c r="M2060" s="70" t="n">
        <f aca="false">F2060-L2060</f>
        <v>0.0293403397229603</v>
      </c>
      <c r="N2060" s="71" t="n">
        <f aca="false">G2060*Assumptions!$B$7</f>
        <v>6049004.533</v>
      </c>
      <c r="O2060" s="71" t="n">
        <f aca="false">K2060*Assumptions!$B$7</f>
        <v>6002688.94450964</v>
      </c>
      <c r="P2060" s="68" t="n">
        <f aca="false">P2059+G2060</f>
        <v>38132.35892</v>
      </c>
      <c r="Q2060" s="68" t="n">
        <f aca="false">MAX(Q2059,P2060)</f>
        <v>38132.35892</v>
      </c>
      <c r="R2060" s="68" t="n">
        <f aca="false">Q2060-P2060</f>
        <v>0</v>
      </c>
      <c r="S2060" s="68" t="n">
        <f aca="false">S2059+K2060</f>
        <v>26092.8606873556</v>
      </c>
      <c r="T2060" s="68" t="n">
        <f aca="false">MAX(T2059,S2060)</f>
        <v>26092.8606873556</v>
      </c>
      <c r="U2060" s="68" t="n">
        <f aca="false">T2060-S2060</f>
        <v>0</v>
      </c>
      <c r="V2060" s="70" t="n">
        <f aca="false">V2059+F2060</f>
        <v>4.19440000000002</v>
      </c>
      <c r="W2060" s="70" t="n">
        <f aca="false">MAX(W2059,V2060)</f>
        <v>4.19440000000002</v>
      </c>
      <c r="X2060" s="70" t="n">
        <f aca="false">W2060-V2060</f>
        <v>0</v>
      </c>
      <c r="Y2060" s="70" t="n">
        <f aca="false">Y2059+M2060</f>
        <v>3.66353334909048</v>
      </c>
      <c r="Z2060" s="70" t="n">
        <f aca="false">MAX(Z2059,Y2060)</f>
        <v>3.66353334909048</v>
      </c>
      <c r="AA2060" s="70" t="n">
        <f aca="false">Z2060-Y2060</f>
        <v>0</v>
      </c>
      <c r="AB2060" s="72" t="n">
        <f aca="false">AB2059*(1+F2060)</f>
        <v>51.9852104233673</v>
      </c>
      <c r="AC2060" s="73" t="n">
        <f aca="false">MAX(AC2059,AB2060)</f>
        <v>51.9852104233673</v>
      </c>
      <c r="AD2060" s="70" t="n">
        <f aca="false">1-AB2060/AC2060</f>
        <v>0</v>
      </c>
      <c r="AE2060" s="73" t="n">
        <f aca="false">AE2059*(1+M2060)</f>
        <v>30.5997006731087</v>
      </c>
      <c r="AF2060" s="73" t="n">
        <f aca="false">MAX(AF2059,AE2060)</f>
        <v>30.5997006731087</v>
      </c>
      <c r="AG2060" s="70" t="n">
        <f aca="false">1-AE2060/AF2060</f>
        <v>0</v>
      </c>
      <c r="AH2060" s="74" t="n">
        <f aca="false">IF(R2060&gt;0,AH2059+1,0)</f>
        <v>0</v>
      </c>
      <c r="AI2060" s="74" t="n">
        <f aca="false">IF(U2060&gt;0,AI2059+1,0)</f>
        <v>0</v>
      </c>
      <c r="AJ2060" s="74" t="n">
        <f aca="false">IF(G2060&gt;0,AJ2059+1,0)</f>
        <v>2</v>
      </c>
      <c r="AK2060" s="74" t="n">
        <f aca="false">IF(G2060&lt;=0,AK2059+1,0)</f>
        <v>0</v>
      </c>
      <c r="AL2060" s="74" t="n">
        <f aca="false">IF(K2060&gt;0,AL2059+1,0)</f>
        <v>2</v>
      </c>
      <c r="AM2060" s="74" t="n">
        <f aca="false">IF(K2060&lt;=0,AM2059+1,0)</f>
        <v>0</v>
      </c>
    </row>
    <row r="2061" customFormat="false" ht="15" hidden="false" customHeight="false" outlineLevel="0" collapsed="false">
      <c r="A2061" s="61" t="n">
        <v>2065</v>
      </c>
      <c r="B2061" s="62" t="n">
        <v>45574.46875</v>
      </c>
      <c r="C2061" s="63" t="n">
        <f aca="false">YEAR(B2061)</f>
        <v>2024</v>
      </c>
      <c r="D2061" s="32" t="s">
        <v>277</v>
      </c>
      <c r="E2061" s="64" t="n">
        <v>25214.9</v>
      </c>
      <c r="F2061" s="65" t="n">
        <v>-0.0033</v>
      </c>
      <c r="G2061" s="66" t="n">
        <v>-83.20917</v>
      </c>
      <c r="H2061" s="67" t="n">
        <f aca="false">E2061+IF(D2061="Long",1,-1)*G2061</f>
        <v>25131.69083</v>
      </c>
      <c r="I2061" s="68" t="n">
        <f aca="false">Assumptions!$B$58</f>
        <v>5.35750011455817</v>
      </c>
      <c r="J2061" s="68" t="n">
        <f aca="false">INDEX(Yearly!$D$5:$D$22,MATCH(C2061,Yearly!$A$5:$A$22,0))</f>
        <v>0.531322325410727</v>
      </c>
      <c r="K2061" s="68" t="n">
        <f aca="false">G2061-I2061-J2061</f>
        <v>-89.0979924399689</v>
      </c>
      <c r="L2061" s="69" t="n">
        <f aca="false">(I2061+J2061)/Assumptions!$B$8</f>
        <v>0.000259660277039673</v>
      </c>
      <c r="M2061" s="70" t="n">
        <f aca="false">F2061-L2061</f>
        <v>-0.00355966027703967</v>
      </c>
      <c r="N2061" s="71" t="n">
        <f aca="false">G2061*Assumptions!$B$7</f>
        <v>-654440.12205</v>
      </c>
      <c r="O2061" s="71" t="n">
        <f aca="false">K2061*Assumptions!$B$7</f>
        <v>-700755.710540355</v>
      </c>
      <c r="P2061" s="68" t="n">
        <f aca="false">P2060+G2061</f>
        <v>38049.14975</v>
      </c>
      <c r="Q2061" s="68" t="n">
        <f aca="false">MAX(Q2060,P2061)</f>
        <v>38132.35892</v>
      </c>
      <c r="R2061" s="68" t="n">
        <f aca="false">Q2061-P2061</f>
        <v>83.2091700000019</v>
      </c>
      <c r="S2061" s="68" t="n">
        <f aca="false">S2060+K2061</f>
        <v>26003.7626949156</v>
      </c>
      <c r="T2061" s="68" t="n">
        <f aca="false">MAX(T2060,S2061)</f>
        <v>26092.8606873556</v>
      </c>
      <c r="U2061" s="68" t="n">
        <f aca="false">T2061-S2061</f>
        <v>89.097992439969</v>
      </c>
      <c r="V2061" s="70" t="n">
        <f aca="false">V2060+F2061</f>
        <v>4.19110000000002</v>
      </c>
      <c r="W2061" s="70" t="n">
        <f aca="false">MAX(W2060,V2061)</f>
        <v>4.19440000000002</v>
      </c>
      <c r="X2061" s="70" t="n">
        <f aca="false">W2061-V2061</f>
        <v>0.0033000000000003</v>
      </c>
      <c r="Y2061" s="70" t="n">
        <f aca="false">Y2060+M2061</f>
        <v>3.65997368881344</v>
      </c>
      <c r="Z2061" s="70" t="n">
        <f aca="false">MAX(Z2060,Y2061)</f>
        <v>3.66353334909048</v>
      </c>
      <c r="AA2061" s="70" t="n">
        <f aca="false">Z2061-Y2061</f>
        <v>0.0035596602770398</v>
      </c>
      <c r="AB2061" s="72" t="n">
        <f aca="false">AB2060*(1+F2061)</f>
        <v>51.8136592289702</v>
      </c>
      <c r="AC2061" s="73" t="n">
        <f aca="false">MAX(AC2060,AB2061)</f>
        <v>51.9852104233673</v>
      </c>
      <c r="AD2061" s="70" t="n">
        <f aca="false">1-AB2061/AC2061</f>
        <v>0.00329999999999997</v>
      </c>
      <c r="AE2061" s="73" t="n">
        <f aca="false">AE2060*(1+M2061)</f>
        <v>30.4907761341333</v>
      </c>
      <c r="AF2061" s="73" t="n">
        <f aca="false">MAX(AF2060,AE2061)</f>
        <v>30.5997006731087</v>
      </c>
      <c r="AG2061" s="70" t="n">
        <f aca="false">1-AE2061/AF2061</f>
        <v>0.00355966027703969</v>
      </c>
      <c r="AH2061" s="74" t="n">
        <f aca="false">IF(R2061&gt;0,AH2060+1,0)</f>
        <v>1</v>
      </c>
      <c r="AI2061" s="74" t="n">
        <f aca="false">IF(U2061&gt;0,AI2060+1,0)</f>
        <v>1</v>
      </c>
      <c r="AJ2061" s="74" t="n">
        <f aca="false">IF(G2061&gt;0,AJ2060+1,0)</f>
        <v>0</v>
      </c>
      <c r="AK2061" s="74" t="n">
        <f aca="false">IF(G2061&lt;=0,AK2060+1,0)</f>
        <v>1</v>
      </c>
      <c r="AL2061" s="74" t="n">
        <f aca="false">IF(K2061&gt;0,AL2060+1,0)</f>
        <v>0</v>
      </c>
      <c r="AM2061" s="74" t="n">
        <f aca="false">IF(K2061&lt;=0,AM2060+1,0)</f>
        <v>1</v>
      </c>
    </row>
    <row r="2062" customFormat="false" ht="15" hidden="false" customHeight="false" outlineLevel="0" collapsed="false">
      <c r="A2062" s="61" t="n">
        <v>2066</v>
      </c>
      <c r="B2062" s="62" t="n">
        <v>45574.5458333333</v>
      </c>
      <c r="C2062" s="63" t="n">
        <f aca="false">YEAR(B2062)</f>
        <v>2024</v>
      </c>
      <c r="D2062" s="32" t="s">
        <v>276</v>
      </c>
      <c r="E2062" s="64" t="n">
        <v>25130.85</v>
      </c>
      <c r="F2062" s="65" t="n">
        <v>0.0016</v>
      </c>
      <c r="G2062" s="66" t="n">
        <v>40.20936</v>
      </c>
      <c r="H2062" s="67" t="n">
        <f aca="false">E2062+IF(D2062="Long",1,-1)*G2062</f>
        <v>25090.64064</v>
      </c>
      <c r="I2062" s="68" t="n">
        <f aca="false">Assumptions!$B$58</f>
        <v>5.35750011455817</v>
      </c>
      <c r="J2062" s="68" t="n">
        <f aca="false">INDEX(Yearly!$D$5:$D$22,MATCH(C2062,Yearly!$A$5:$A$22,0))</f>
        <v>0.531322325410727</v>
      </c>
      <c r="K2062" s="68" t="n">
        <f aca="false">G2062-I2062-J2062</f>
        <v>34.3205375600311</v>
      </c>
      <c r="L2062" s="69" t="n">
        <f aca="false">(I2062+J2062)/Assumptions!$B$8</f>
        <v>0.000259660277039673</v>
      </c>
      <c r="M2062" s="70" t="n">
        <f aca="false">F2062-L2062</f>
        <v>0.00134033972296033</v>
      </c>
      <c r="N2062" s="71" t="n">
        <f aca="false">G2062*Assumptions!$B$7</f>
        <v>316246.6164</v>
      </c>
      <c r="O2062" s="71" t="n">
        <f aca="false">K2062*Assumptions!$B$7</f>
        <v>269931.027909645</v>
      </c>
      <c r="P2062" s="68" t="n">
        <f aca="false">P2061+G2062</f>
        <v>38089.35911</v>
      </c>
      <c r="Q2062" s="68" t="n">
        <f aca="false">MAX(Q2061,P2062)</f>
        <v>38132.35892</v>
      </c>
      <c r="R2062" s="68" t="n">
        <f aca="false">Q2062-P2062</f>
        <v>42.9998100000012</v>
      </c>
      <c r="S2062" s="68" t="n">
        <f aca="false">S2061+K2062</f>
        <v>26038.0832324757</v>
      </c>
      <c r="T2062" s="68" t="n">
        <f aca="false">MAX(T2061,S2062)</f>
        <v>26092.8606873556</v>
      </c>
      <c r="U2062" s="68" t="n">
        <f aca="false">T2062-S2062</f>
        <v>54.7774548799389</v>
      </c>
      <c r="V2062" s="70" t="n">
        <f aca="false">V2061+F2062</f>
        <v>4.19270000000002</v>
      </c>
      <c r="W2062" s="70" t="n">
        <f aca="false">MAX(W2061,V2062)</f>
        <v>4.19440000000002</v>
      </c>
      <c r="X2062" s="70" t="n">
        <f aca="false">W2062-V2062</f>
        <v>0.00170000000000048</v>
      </c>
      <c r="Y2062" s="70" t="n">
        <f aca="false">Y2061+M2062</f>
        <v>3.6613140285364</v>
      </c>
      <c r="Z2062" s="70" t="n">
        <f aca="false">MAX(Z2061,Y2062)</f>
        <v>3.66353334909048</v>
      </c>
      <c r="AA2062" s="70" t="n">
        <f aca="false">Z2062-Y2062</f>
        <v>0.00221932055407947</v>
      </c>
      <c r="AB2062" s="72" t="n">
        <f aca="false">AB2061*(1+F2062)</f>
        <v>51.8965610837366</v>
      </c>
      <c r="AC2062" s="73" t="n">
        <f aca="false">MAX(AC2061,AB2062)</f>
        <v>51.9852104233673</v>
      </c>
      <c r="AD2062" s="70" t="n">
        <f aca="false">1-AB2062/AC2062</f>
        <v>0.00170527999999992</v>
      </c>
      <c r="AE2062" s="73" t="n">
        <f aca="false">AE2061*(1+M2062)</f>
        <v>30.5316441325698</v>
      </c>
      <c r="AF2062" s="73" t="n">
        <f aca="false">MAX(AF2061,AE2062)</f>
        <v>30.5997006731087</v>
      </c>
      <c r="AG2062" s="70" t="n">
        <f aca="false">1-AE2062/AF2062</f>
        <v>0.00222409170814897</v>
      </c>
      <c r="AH2062" s="74" t="n">
        <f aca="false">IF(R2062&gt;0,AH2061+1,0)</f>
        <v>2</v>
      </c>
      <c r="AI2062" s="74" t="n">
        <f aca="false">IF(U2062&gt;0,AI2061+1,0)</f>
        <v>2</v>
      </c>
      <c r="AJ2062" s="74" t="n">
        <f aca="false">IF(G2062&gt;0,AJ2061+1,0)</f>
        <v>1</v>
      </c>
      <c r="AK2062" s="74" t="n">
        <f aca="false">IF(G2062&lt;=0,AK2061+1,0)</f>
        <v>0</v>
      </c>
      <c r="AL2062" s="74" t="n">
        <f aca="false">IF(K2062&gt;0,AL2061+1,0)</f>
        <v>1</v>
      </c>
      <c r="AM2062" s="74" t="n">
        <f aca="false">IF(K2062&lt;=0,AM2061+1,0)</f>
        <v>0</v>
      </c>
    </row>
    <row r="2063" customFormat="false" ht="15" hidden="false" customHeight="false" outlineLevel="0" collapsed="false">
      <c r="A2063" s="61" t="n">
        <v>2067</v>
      </c>
      <c r="B2063" s="62" t="n">
        <v>45579.40625</v>
      </c>
      <c r="C2063" s="63" t="n">
        <f aca="false">YEAR(B2063)</f>
        <v>2024</v>
      </c>
      <c r="D2063" s="32" t="s">
        <v>277</v>
      </c>
      <c r="E2063" s="64" t="n">
        <v>25091.7</v>
      </c>
      <c r="F2063" s="65" t="n">
        <v>-0.0014</v>
      </c>
      <c r="G2063" s="66" t="n">
        <v>-35.12838</v>
      </c>
      <c r="H2063" s="67" t="n">
        <f aca="false">E2063+IF(D2063="Long",1,-1)*G2063</f>
        <v>25056.57162</v>
      </c>
      <c r="I2063" s="68" t="n">
        <f aca="false">Assumptions!$B$58</f>
        <v>5.35750011455817</v>
      </c>
      <c r="J2063" s="68" t="n">
        <f aca="false">INDEX(Yearly!$D$5:$D$22,MATCH(C2063,Yearly!$A$5:$A$22,0))</f>
        <v>0.531322325410727</v>
      </c>
      <c r="K2063" s="68" t="n">
        <f aca="false">G2063-I2063-J2063</f>
        <v>-41.0172024399689</v>
      </c>
      <c r="L2063" s="69" t="n">
        <f aca="false">(I2063+J2063)/Assumptions!$B$8</f>
        <v>0.000259660277039673</v>
      </c>
      <c r="M2063" s="70" t="n">
        <f aca="false">F2063-L2063</f>
        <v>-0.00165966027703967</v>
      </c>
      <c r="N2063" s="71" t="n">
        <f aca="false">G2063*Assumptions!$B$7</f>
        <v>-276284.7087</v>
      </c>
      <c r="O2063" s="71" t="n">
        <f aca="false">K2063*Assumptions!$B$7</f>
        <v>-322600.297190355</v>
      </c>
      <c r="P2063" s="68" t="n">
        <f aca="false">P2062+G2063</f>
        <v>38054.23073</v>
      </c>
      <c r="Q2063" s="68" t="n">
        <f aca="false">MAX(Q2062,P2063)</f>
        <v>38132.35892</v>
      </c>
      <c r="R2063" s="68" t="n">
        <f aca="false">Q2063-P2063</f>
        <v>78.1281900000031</v>
      </c>
      <c r="S2063" s="68" t="n">
        <f aca="false">S2062+K2063</f>
        <v>25997.0660300357</v>
      </c>
      <c r="T2063" s="68" t="n">
        <f aca="false">MAX(T2062,S2063)</f>
        <v>26092.8606873556</v>
      </c>
      <c r="U2063" s="68" t="n">
        <f aca="false">T2063-S2063</f>
        <v>95.7946573199079</v>
      </c>
      <c r="V2063" s="70" t="n">
        <f aca="false">V2062+F2063</f>
        <v>4.19130000000002</v>
      </c>
      <c r="W2063" s="70" t="n">
        <f aca="false">MAX(W2062,V2063)</f>
        <v>4.19440000000002</v>
      </c>
      <c r="X2063" s="70" t="n">
        <f aca="false">W2063-V2063</f>
        <v>0.00310000000000077</v>
      </c>
      <c r="Y2063" s="70" t="n">
        <f aca="false">Y2062+M2063</f>
        <v>3.65965436825936</v>
      </c>
      <c r="Z2063" s="70" t="n">
        <f aca="false">MAX(Z2062,Y2063)</f>
        <v>3.66353334909048</v>
      </c>
      <c r="AA2063" s="70" t="n">
        <f aca="false">Z2063-Y2063</f>
        <v>0.00387898083111926</v>
      </c>
      <c r="AB2063" s="72" t="n">
        <f aca="false">AB2062*(1+F2063)</f>
        <v>51.8239058982193</v>
      </c>
      <c r="AC2063" s="73" t="n">
        <f aca="false">MAX(AC2062,AB2063)</f>
        <v>51.9852104233673</v>
      </c>
      <c r="AD2063" s="70" t="n">
        <f aca="false">1-AB2063/AC2063</f>
        <v>0.0031028926079999</v>
      </c>
      <c r="AE2063" s="73" t="n">
        <f aca="false">AE2062*(1+M2063)</f>
        <v>30.4809719756103</v>
      </c>
      <c r="AF2063" s="73" t="n">
        <f aca="false">MAX(AF2062,AE2063)</f>
        <v>30.5997006731087</v>
      </c>
      <c r="AG2063" s="70" t="n">
        <f aca="false">1-AE2063/AF2063</f>
        <v>0.0038800607485282</v>
      </c>
      <c r="AH2063" s="74" t="n">
        <f aca="false">IF(R2063&gt;0,AH2062+1,0)</f>
        <v>3</v>
      </c>
      <c r="AI2063" s="74" t="n">
        <f aca="false">IF(U2063&gt;0,AI2062+1,0)</f>
        <v>3</v>
      </c>
      <c r="AJ2063" s="74" t="n">
        <f aca="false">IF(G2063&gt;0,AJ2062+1,0)</f>
        <v>0</v>
      </c>
      <c r="AK2063" s="74" t="n">
        <f aca="false">IF(G2063&lt;=0,AK2062+1,0)</f>
        <v>1</v>
      </c>
      <c r="AL2063" s="74" t="n">
        <f aca="false">IF(K2063&gt;0,AL2062+1,0)</f>
        <v>0</v>
      </c>
      <c r="AM2063" s="74" t="n">
        <f aca="false">IF(K2063&lt;=0,AM2062+1,0)</f>
        <v>1</v>
      </c>
    </row>
    <row r="2064" customFormat="false" ht="15" hidden="false" customHeight="false" outlineLevel="0" collapsed="false">
      <c r="A2064" s="61" t="n">
        <v>2068</v>
      </c>
      <c r="B2064" s="62" t="n">
        <v>45580.4270833333</v>
      </c>
      <c r="C2064" s="63" t="n">
        <f aca="false">YEAR(B2064)</f>
        <v>2024</v>
      </c>
      <c r="D2064" s="32" t="s">
        <v>276</v>
      </c>
      <c r="E2064" s="64" t="n">
        <v>25055.65</v>
      </c>
      <c r="F2064" s="65" t="n">
        <v>0.023</v>
      </c>
      <c r="G2064" s="66" t="n">
        <v>576.27995</v>
      </c>
      <c r="H2064" s="67" t="n">
        <f aca="false">E2064+IF(D2064="Long",1,-1)*G2064</f>
        <v>24479.37005</v>
      </c>
      <c r="I2064" s="68" t="n">
        <f aca="false">Assumptions!$B$58</f>
        <v>5.35750011455817</v>
      </c>
      <c r="J2064" s="68" t="n">
        <f aca="false">INDEX(Yearly!$D$5:$D$22,MATCH(C2064,Yearly!$A$5:$A$22,0))</f>
        <v>0.531322325410727</v>
      </c>
      <c r="K2064" s="68" t="n">
        <f aca="false">G2064-I2064-J2064</f>
        <v>570.391127560031</v>
      </c>
      <c r="L2064" s="69" t="n">
        <f aca="false">(I2064+J2064)/Assumptions!$B$8</f>
        <v>0.000259660277039673</v>
      </c>
      <c r="M2064" s="70" t="n">
        <f aca="false">F2064-L2064</f>
        <v>0.0227403397229603</v>
      </c>
      <c r="N2064" s="71" t="n">
        <f aca="false">G2064*Assumptions!$B$7</f>
        <v>4532441.80675</v>
      </c>
      <c r="O2064" s="71" t="n">
        <f aca="false">K2064*Assumptions!$B$7</f>
        <v>4486126.21825964</v>
      </c>
      <c r="P2064" s="68" t="n">
        <f aca="false">P2063+G2064</f>
        <v>38630.51068</v>
      </c>
      <c r="Q2064" s="68" t="n">
        <f aca="false">MAX(Q2063,P2064)</f>
        <v>38630.51068</v>
      </c>
      <c r="R2064" s="68" t="n">
        <f aca="false">Q2064-P2064</f>
        <v>0</v>
      </c>
      <c r="S2064" s="68" t="n">
        <f aca="false">S2063+K2064</f>
        <v>26567.4571575957</v>
      </c>
      <c r="T2064" s="68" t="n">
        <f aca="false">MAX(T2063,S2064)</f>
        <v>26567.4571575957</v>
      </c>
      <c r="U2064" s="68" t="n">
        <f aca="false">T2064-S2064</f>
        <v>0</v>
      </c>
      <c r="V2064" s="70" t="n">
        <f aca="false">V2063+F2064</f>
        <v>4.21430000000002</v>
      </c>
      <c r="W2064" s="70" t="n">
        <f aca="false">MAX(W2063,V2064)</f>
        <v>4.21430000000002</v>
      </c>
      <c r="X2064" s="70" t="n">
        <f aca="false">W2064-V2064</f>
        <v>0</v>
      </c>
      <c r="Y2064" s="70" t="n">
        <f aca="false">Y2063+M2064</f>
        <v>3.68239470798232</v>
      </c>
      <c r="Z2064" s="70" t="n">
        <f aca="false">MAX(Z2063,Y2064)</f>
        <v>3.68239470798232</v>
      </c>
      <c r="AA2064" s="70" t="n">
        <f aca="false">Z2064-Y2064</f>
        <v>0</v>
      </c>
      <c r="AB2064" s="72" t="n">
        <f aca="false">AB2063*(1+F2064)</f>
        <v>53.0158557338784</v>
      </c>
      <c r="AC2064" s="73" t="n">
        <f aca="false">MAX(AC2063,AB2064)</f>
        <v>53.0158557338784</v>
      </c>
      <c r="AD2064" s="70" t="n">
        <f aca="false">1-AB2064/AC2064</f>
        <v>0</v>
      </c>
      <c r="AE2064" s="73" t="n">
        <f aca="false">AE2063*(1+M2064)</f>
        <v>31.1741196334217</v>
      </c>
      <c r="AF2064" s="73" t="n">
        <f aca="false">MAX(AF2063,AE2064)</f>
        <v>31.1741196334217</v>
      </c>
      <c r="AG2064" s="70" t="n">
        <f aca="false">1-AE2064/AF2064</f>
        <v>0</v>
      </c>
      <c r="AH2064" s="74" t="n">
        <f aca="false">IF(R2064&gt;0,AH2063+1,0)</f>
        <v>0</v>
      </c>
      <c r="AI2064" s="74" t="n">
        <f aca="false">IF(U2064&gt;0,AI2063+1,0)</f>
        <v>0</v>
      </c>
      <c r="AJ2064" s="74" t="n">
        <f aca="false">IF(G2064&gt;0,AJ2063+1,0)</f>
        <v>1</v>
      </c>
      <c r="AK2064" s="74" t="n">
        <f aca="false">IF(G2064&lt;=0,AK2063+1,0)</f>
        <v>0</v>
      </c>
      <c r="AL2064" s="74" t="n">
        <f aca="false">IF(K2064&gt;0,AL2063+1,0)</f>
        <v>1</v>
      </c>
      <c r="AM2064" s="74" t="n">
        <f aca="false">IF(K2064&lt;=0,AM2063+1,0)</f>
        <v>0</v>
      </c>
    </row>
    <row r="2065" customFormat="false" ht="15" hidden="false" customHeight="false" outlineLevel="0" collapsed="false">
      <c r="A2065" s="61" t="n">
        <v>2069</v>
      </c>
      <c r="B2065" s="62" t="n">
        <v>45593.5104166667</v>
      </c>
      <c r="C2065" s="63" t="n">
        <f aca="false">YEAR(B2065)</f>
        <v>2024</v>
      </c>
      <c r="D2065" s="32" t="s">
        <v>277</v>
      </c>
      <c r="E2065" s="64" t="n">
        <v>24480.3</v>
      </c>
      <c r="F2065" s="65" t="n">
        <v>-0.0041</v>
      </c>
      <c r="G2065" s="66" t="n">
        <v>-100.36923</v>
      </c>
      <c r="H2065" s="67" t="n">
        <f aca="false">E2065+IF(D2065="Long",1,-1)*G2065</f>
        <v>24379.93077</v>
      </c>
      <c r="I2065" s="68" t="n">
        <f aca="false">Assumptions!$B$58</f>
        <v>5.35750011455817</v>
      </c>
      <c r="J2065" s="68" t="n">
        <f aca="false">INDEX(Yearly!$D$5:$D$22,MATCH(C2065,Yearly!$A$5:$A$22,0))</f>
        <v>0.531322325410727</v>
      </c>
      <c r="K2065" s="68" t="n">
        <f aca="false">G2065-I2065-J2065</f>
        <v>-106.258052439969</v>
      </c>
      <c r="L2065" s="69" t="n">
        <f aca="false">(I2065+J2065)/Assumptions!$B$8</f>
        <v>0.000259660277039673</v>
      </c>
      <c r="M2065" s="70" t="n">
        <f aca="false">F2065-L2065</f>
        <v>-0.00435966027703967</v>
      </c>
      <c r="N2065" s="71" t="n">
        <f aca="false">G2065*Assumptions!$B$7</f>
        <v>-789403.99395</v>
      </c>
      <c r="O2065" s="71" t="n">
        <f aca="false">K2065*Assumptions!$B$7</f>
        <v>-835719.582440355</v>
      </c>
      <c r="P2065" s="68" t="n">
        <f aca="false">P2064+G2065</f>
        <v>38530.14145</v>
      </c>
      <c r="Q2065" s="68" t="n">
        <f aca="false">MAX(Q2064,P2065)</f>
        <v>38630.51068</v>
      </c>
      <c r="R2065" s="68" t="n">
        <f aca="false">Q2065-P2065</f>
        <v>100.369229999997</v>
      </c>
      <c r="S2065" s="68" t="n">
        <f aca="false">S2064+K2065</f>
        <v>26461.1991051558</v>
      </c>
      <c r="T2065" s="68" t="n">
        <f aca="false">MAX(T2064,S2065)</f>
        <v>26567.4571575957</v>
      </c>
      <c r="U2065" s="68" t="n">
        <f aca="false">T2065-S2065</f>
        <v>106.258052439967</v>
      </c>
      <c r="V2065" s="70" t="n">
        <f aca="false">V2064+F2065</f>
        <v>4.21020000000002</v>
      </c>
      <c r="W2065" s="70" t="n">
        <f aca="false">MAX(W2064,V2065)</f>
        <v>4.21430000000002</v>
      </c>
      <c r="X2065" s="70" t="n">
        <f aca="false">W2065-V2065</f>
        <v>0.00410000000000022</v>
      </c>
      <c r="Y2065" s="70" t="n">
        <f aca="false">Y2064+M2065</f>
        <v>3.67803504770528</v>
      </c>
      <c r="Z2065" s="70" t="n">
        <f aca="false">MAX(Z2064,Y2065)</f>
        <v>3.68239470798232</v>
      </c>
      <c r="AA2065" s="70" t="n">
        <f aca="false">Z2065-Y2065</f>
        <v>0.00435966027703971</v>
      </c>
      <c r="AB2065" s="72" t="n">
        <f aca="false">AB2064*(1+F2065)</f>
        <v>52.7984907253695</v>
      </c>
      <c r="AC2065" s="73" t="n">
        <f aca="false">MAX(AC2064,AB2065)</f>
        <v>53.0158557338784</v>
      </c>
      <c r="AD2065" s="70" t="n">
        <f aca="false">1-AB2065/AC2065</f>
        <v>0.00409999999999999</v>
      </c>
      <c r="AE2065" s="73" t="n">
        <f aca="false">AE2064*(1+M2065)</f>
        <v>31.0382110623842</v>
      </c>
      <c r="AF2065" s="73" t="n">
        <f aca="false">MAX(AF2064,AE2065)</f>
        <v>31.1741196334217</v>
      </c>
      <c r="AG2065" s="70" t="n">
        <f aca="false">1-AE2065/AF2065</f>
        <v>0.00435966027703971</v>
      </c>
      <c r="AH2065" s="74" t="n">
        <f aca="false">IF(R2065&gt;0,AH2064+1,0)</f>
        <v>1</v>
      </c>
      <c r="AI2065" s="74" t="n">
        <f aca="false">IF(U2065&gt;0,AI2064+1,0)</f>
        <v>1</v>
      </c>
      <c r="AJ2065" s="74" t="n">
        <f aca="false">IF(G2065&gt;0,AJ2064+1,0)</f>
        <v>0</v>
      </c>
      <c r="AK2065" s="74" t="n">
        <f aca="false">IF(G2065&lt;=0,AK2064+1,0)</f>
        <v>1</v>
      </c>
      <c r="AL2065" s="74" t="n">
        <f aca="false">IF(K2065&gt;0,AL2064+1,0)</f>
        <v>0</v>
      </c>
      <c r="AM2065" s="74" t="n">
        <f aca="false">IF(K2065&lt;=0,AM2064+1,0)</f>
        <v>1</v>
      </c>
    </row>
    <row r="2066" customFormat="false" ht="15" hidden="false" customHeight="false" outlineLevel="0" collapsed="false">
      <c r="A2066" s="61" t="n">
        <v>2070</v>
      </c>
      <c r="B2066" s="62" t="n">
        <v>45593.5944444445</v>
      </c>
      <c r="C2066" s="63" t="n">
        <f aca="false">YEAR(B2066)</f>
        <v>2024</v>
      </c>
      <c r="D2066" s="32" t="s">
        <v>276</v>
      </c>
      <c r="E2066" s="64" t="n">
        <v>24379.95</v>
      </c>
      <c r="F2066" s="65" t="n">
        <v>-0.0015</v>
      </c>
      <c r="G2066" s="66" t="n">
        <v>-36.569925</v>
      </c>
      <c r="H2066" s="67" t="n">
        <f aca="false">E2066+IF(D2066="Long",1,-1)*G2066</f>
        <v>24416.519925</v>
      </c>
      <c r="I2066" s="68" t="n">
        <f aca="false">Assumptions!$B$58</f>
        <v>5.35750011455817</v>
      </c>
      <c r="J2066" s="68" t="n">
        <f aca="false">INDEX(Yearly!$D$5:$D$22,MATCH(C2066,Yearly!$A$5:$A$22,0))</f>
        <v>0.531322325410727</v>
      </c>
      <c r="K2066" s="68" t="n">
        <f aca="false">G2066-I2066-J2066</f>
        <v>-42.4587474399689</v>
      </c>
      <c r="L2066" s="69" t="n">
        <f aca="false">(I2066+J2066)/Assumptions!$B$8</f>
        <v>0.000259660277039673</v>
      </c>
      <c r="M2066" s="70" t="n">
        <f aca="false">F2066-L2066</f>
        <v>-0.00175966027703967</v>
      </c>
      <c r="N2066" s="71" t="n">
        <f aca="false">G2066*Assumptions!$B$7</f>
        <v>-287622.460125</v>
      </c>
      <c r="O2066" s="71" t="n">
        <f aca="false">K2066*Assumptions!$B$7</f>
        <v>-333938.048615355</v>
      </c>
      <c r="P2066" s="68" t="n">
        <f aca="false">P2065+G2066</f>
        <v>38493.571525</v>
      </c>
      <c r="Q2066" s="68" t="n">
        <f aca="false">MAX(Q2065,P2066)</f>
        <v>38630.51068</v>
      </c>
      <c r="R2066" s="68" t="n">
        <f aca="false">Q2066-P2066</f>
        <v>136.939155</v>
      </c>
      <c r="S2066" s="68" t="n">
        <f aca="false">S2065+K2066</f>
        <v>26418.7403577158</v>
      </c>
      <c r="T2066" s="68" t="n">
        <f aca="false">MAX(T2065,S2066)</f>
        <v>26567.4571575957</v>
      </c>
      <c r="U2066" s="68" t="n">
        <f aca="false">T2066-S2066</f>
        <v>148.716799879938</v>
      </c>
      <c r="V2066" s="70" t="n">
        <f aca="false">V2065+F2066</f>
        <v>4.20870000000002</v>
      </c>
      <c r="W2066" s="70" t="n">
        <f aca="false">MAX(W2065,V2066)</f>
        <v>4.21430000000002</v>
      </c>
      <c r="X2066" s="70" t="n">
        <f aca="false">W2066-V2066</f>
        <v>0.00560000000000027</v>
      </c>
      <c r="Y2066" s="70" t="n">
        <f aca="false">Y2065+M2066</f>
        <v>3.67627538742824</v>
      </c>
      <c r="Z2066" s="70" t="n">
        <f aca="false">MAX(Z2065,Y2066)</f>
        <v>3.68239470798232</v>
      </c>
      <c r="AA2066" s="70" t="n">
        <f aca="false">Z2066-Y2066</f>
        <v>0.00611932055407927</v>
      </c>
      <c r="AB2066" s="72" t="n">
        <f aca="false">AB2065*(1+F2066)</f>
        <v>52.7192929892814</v>
      </c>
      <c r="AC2066" s="73" t="n">
        <f aca="false">MAX(AC2065,AB2066)</f>
        <v>53.0158557338784</v>
      </c>
      <c r="AD2066" s="70" t="n">
        <f aca="false">1-AB2066/AC2066</f>
        <v>0.0055938499999999</v>
      </c>
      <c r="AE2066" s="73" t="n">
        <f aca="false">AE2065*(1+M2066)</f>
        <v>30.9835943553073</v>
      </c>
      <c r="AF2066" s="73" t="n">
        <f aca="false">MAX(AF2065,AE2066)</f>
        <v>31.1741196334217</v>
      </c>
      <c r="AG2066" s="70" t="n">
        <f aca="false">1-AE2066/AF2066</f>
        <v>0.00611164903306838</v>
      </c>
      <c r="AH2066" s="74" t="n">
        <f aca="false">IF(R2066&gt;0,AH2065+1,0)</f>
        <v>2</v>
      </c>
      <c r="AI2066" s="74" t="n">
        <f aca="false">IF(U2066&gt;0,AI2065+1,0)</f>
        <v>2</v>
      </c>
      <c r="AJ2066" s="74" t="n">
        <f aca="false">IF(G2066&gt;0,AJ2065+1,0)</f>
        <v>0</v>
      </c>
      <c r="AK2066" s="74" t="n">
        <f aca="false">IF(G2066&lt;=0,AK2065+1,0)</f>
        <v>2</v>
      </c>
      <c r="AL2066" s="74" t="n">
        <f aca="false">IF(K2066&gt;0,AL2065+1,0)</f>
        <v>0</v>
      </c>
      <c r="AM2066" s="74" t="n">
        <f aca="false">IF(K2066&lt;=0,AM2065+1,0)</f>
        <v>2</v>
      </c>
    </row>
    <row r="2067" customFormat="false" ht="15" hidden="false" customHeight="false" outlineLevel="0" collapsed="false">
      <c r="A2067" s="61" t="n">
        <v>2071</v>
      </c>
      <c r="B2067" s="62" t="n">
        <v>45594.59375</v>
      </c>
      <c r="C2067" s="63" t="n">
        <f aca="false">YEAR(B2067)</f>
        <v>2024</v>
      </c>
      <c r="D2067" s="32" t="s">
        <v>277</v>
      </c>
      <c r="E2067" s="64" t="n">
        <v>24417</v>
      </c>
      <c r="F2067" s="65" t="n">
        <v>-0.002</v>
      </c>
      <c r="G2067" s="66" t="n">
        <v>-48.834</v>
      </c>
      <c r="H2067" s="67" t="n">
        <f aca="false">E2067+IF(D2067="Long",1,-1)*G2067</f>
        <v>24368.166</v>
      </c>
      <c r="I2067" s="68" t="n">
        <f aca="false">Assumptions!$B$58</f>
        <v>5.35750011455817</v>
      </c>
      <c r="J2067" s="68" t="n">
        <f aca="false">INDEX(Yearly!$D$5:$D$22,MATCH(C2067,Yearly!$A$5:$A$22,0))</f>
        <v>0.531322325410727</v>
      </c>
      <c r="K2067" s="68" t="n">
        <f aca="false">G2067-I2067-J2067</f>
        <v>-54.7228224399689</v>
      </c>
      <c r="L2067" s="69" t="n">
        <f aca="false">(I2067+J2067)/Assumptions!$B$8</f>
        <v>0.000259660277039673</v>
      </c>
      <c r="M2067" s="70" t="n">
        <f aca="false">F2067-L2067</f>
        <v>-0.00225966027703967</v>
      </c>
      <c r="N2067" s="71" t="n">
        <f aca="false">G2067*Assumptions!$B$7</f>
        <v>-384079.41</v>
      </c>
      <c r="O2067" s="71" t="n">
        <f aca="false">K2067*Assumptions!$B$7</f>
        <v>-430394.998490355</v>
      </c>
      <c r="P2067" s="68" t="n">
        <f aca="false">P2066+G2067</f>
        <v>38444.737525</v>
      </c>
      <c r="Q2067" s="68" t="n">
        <f aca="false">MAX(Q2066,P2067)</f>
        <v>38630.51068</v>
      </c>
      <c r="R2067" s="68" t="n">
        <f aca="false">Q2067-P2067</f>
        <v>185.773155000003</v>
      </c>
      <c r="S2067" s="68" t="n">
        <f aca="false">S2066+K2067</f>
        <v>26364.0175352758</v>
      </c>
      <c r="T2067" s="68" t="n">
        <f aca="false">MAX(T2066,S2067)</f>
        <v>26567.4571575957</v>
      </c>
      <c r="U2067" s="68" t="n">
        <f aca="false">T2067-S2067</f>
        <v>203.439622319907</v>
      </c>
      <c r="V2067" s="70" t="n">
        <f aca="false">V2066+F2067</f>
        <v>4.20670000000002</v>
      </c>
      <c r="W2067" s="70" t="n">
        <f aca="false">MAX(W2066,V2067)</f>
        <v>4.21430000000002</v>
      </c>
      <c r="X2067" s="70" t="n">
        <f aca="false">W2067-V2067</f>
        <v>0.00760000000000005</v>
      </c>
      <c r="Y2067" s="70" t="n">
        <f aca="false">Y2066+M2067</f>
        <v>3.6740157271512</v>
      </c>
      <c r="Z2067" s="70" t="n">
        <f aca="false">MAX(Z2066,Y2067)</f>
        <v>3.68239470798232</v>
      </c>
      <c r="AA2067" s="70" t="n">
        <f aca="false">Z2067-Y2067</f>
        <v>0.00837898083111899</v>
      </c>
      <c r="AB2067" s="72" t="n">
        <f aca="false">AB2066*(1+F2067)</f>
        <v>52.6138544033029</v>
      </c>
      <c r="AC2067" s="73" t="n">
        <f aca="false">MAX(AC2066,AB2067)</f>
        <v>53.0158557338784</v>
      </c>
      <c r="AD2067" s="70" t="n">
        <f aca="false">1-AB2067/AC2067</f>
        <v>0.00758266229999982</v>
      </c>
      <c r="AE2067" s="73" t="n">
        <f aca="false">AE2066*(1+M2067)</f>
        <v>30.9135819579027</v>
      </c>
      <c r="AF2067" s="73" t="n">
        <f aca="false">MAX(AF2066,AE2067)</f>
        <v>31.1741196334217</v>
      </c>
      <c r="AG2067" s="70" t="n">
        <f aca="false">1-AE2067/AF2067</f>
        <v>0.00835749905956096</v>
      </c>
      <c r="AH2067" s="74" t="n">
        <f aca="false">IF(R2067&gt;0,AH2066+1,0)</f>
        <v>3</v>
      </c>
      <c r="AI2067" s="74" t="n">
        <f aca="false">IF(U2067&gt;0,AI2066+1,0)</f>
        <v>3</v>
      </c>
      <c r="AJ2067" s="74" t="n">
        <f aca="false">IF(G2067&gt;0,AJ2066+1,0)</f>
        <v>0</v>
      </c>
      <c r="AK2067" s="74" t="n">
        <f aca="false">IF(G2067&lt;=0,AK2066+1,0)</f>
        <v>3</v>
      </c>
      <c r="AL2067" s="74" t="n">
        <f aca="false">IF(K2067&gt;0,AL2066+1,0)</f>
        <v>0</v>
      </c>
      <c r="AM2067" s="74" t="n">
        <f aca="false">IF(K2067&lt;=0,AM2066+1,0)</f>
        <v>3</v>
      </c>
    </row>
    <row r="2068" customFormat="false" ht="15" hidden="false" customHeight="false" outlineLevel="0" collapsed="false">
      <c r="A2068" s="61" t="n">
        <v>2072</v>
      </c>
      <c r="B2068" s="62" t="n">
        <v>45595.5729166667</v>
      </c>
      <c r="C2068" s="63" t="n">
        <f aca="false">YEAR(B2068)</f>
        <v>2024</v>
      </c>
      <c r="D2068" s="32" t="s">
        <v>276</v>
      </c>
      <c r="E2068" s="64" t="n">
        <v>24369.1</v>
      </c>
      <c r="F2068" s="65" t="n">
        <v>0.0018</v>
      </c>
      <c r="G2068" s="66" t="n">
        <v>43.86438</v>
      </c>
      <c r="H2068" s="67" t="n">
        <f aca="false">E2068+IF(D2068="Long",1,-1)*G2068</f>
        <v>24325.23562</v>
      </c>
      <c r="I2068" s="68" t="n">
        <f aca="false">Assumptions!$B$58</f>
        <v>5.35750011455817</v>
      </c>
      <c r="J2068" s="68" t="n">
        <f aca="false">INDEX(Yearly!$D$5:$D$22,MATCH(C2068,Yearly!$A$5:$A$22,0))</f>
        <v>0.531322325410727</v>
      </c>
      <c r="K2068" s="68" t="n">
        <f aca="false">G2068-I2068-J2068</f>
        <v>37.9755575600311</v>
      </c>
      <c r="L2068" s="69" t="n">
        <f aca="false">(I2068+J2068)/Assumptions!$B$8</f>
        <v>0.000259660277039673</v>
      </c>
      <c r="M2068" s="70" t="n">
        <f aca="false">F2068-L2068</f>
        <v>0.00154033972296033</v>
      </c>
      <c r="N2068" s="71" t="n">
        <f aca="false">G2068*Assumptions!$B$7</f>
        <v>344993.3487</v>
      </c>
      <c r="O2068" s="71" t="n">
        <f aca="false">K2068*Assumptions!$B$7</f>
        <v>298677.760209645</v>
      </c>
      <c r="P2068" s="68" t="n">
        <f aca="false">P2067+G2068</f>
        <v>38488.601905</v>
      </c>
      <c r="Q2068" s="68" t="n">
        <f aca="false">MAX(Q2067,P2068)</f>
        <v>38630.51068</v>
      </c>
      <c r="R2068" s="68" t="n">
        <f aca="false">Q2068-P2068</f>
        <v>141.908775000004</v>
      </c>
      <c r="S2068" s="68" t="n">
        <f aca="false">S2067+K2068</f>
        <v>26401.9930928358</v>
      </c>
      <c r="T2068" s="68" t="n">
        <f aca="false">MAX(T2067,S2068)</f>
        <v>26567.4571575957</v>
      </c>
      <c r="U2068" s="68" t="n">
        <f aca="false">T2068-S2068</f>
        <v>165.464064759875</v>
      </c>
      <c r="V2068" s="70" t="n">
        <f aca="false">V2067+F2068</f>
        <v>4.20850000000002</v>
      </c>
      <c r="W2068" s="70" t="n">
        <f aca="false">MAX(W2067,V2068)</f>
        <v>4.21430000000002</v>
      </c>
      <c r="X2068" s="70" t="n">
        <f aca="false">W2068-V2068</f>
        <v>0.00579999999999981</v>
      </c>
      <c r="Y2068" s="70" t="n">
        <f aca="false">Y2067+M2068</f>
        <v>3.67555606687416</v>
      </c>
      <c r="Z2068" s="70" t="n">
        <f aca="false">MAX(Z2067,Y2068)</f>
        <v>3.68239470798232</v>
      </c>
      <c r="AA2068" s="70" t="n">
        <f aca="false">Z2068-Y2068</f>
        <v>0.00683864110815868</v>
      </c>
      <c r="AB2068" s="72" t="n">
        <f aca="false">AB2067*(1+F2068)</f>
        <v>52.7085593412288</v>
      </c>
      <c r="AC2068" s="73" t="n">
        <f aca="false">MAX(AC2067,AB2068)</f>
        <v>53.0158557338784</v>
      </c>
      <c r="AD2068" s="70" t="n">
        <f aca="false">1-AB2068/AC2068</f>
        <v>0.00579631109213974</v>
      </c>
      <c r="AE2068" s="73" t="n">
        <f aca="false">AE2067*(1+M2068)</f>
        <v>30.9611993761715</v>
      </c>
      <c r="AF2068" s="73" t="n">
        <f aca="false">MAX(AF2067,AE2068)</f>
        <v>31.1741196334217</v>
      </c>
      <c r="AG2068" s="70" t="n">
        <f aca="false">1-AE2068/AF2068</f>
        <v>0.00683003272438665</v>
      </c>
      <c r="AH2068" s="74" t="n">
        <f aca="false">IF(R2068&gt;0,AH2067+1,0)</f>
        <v>4</v>
      </c>
      <c r="AI2068" s="74" t="n">
        <f aca="false">IF(U2068&gt;0,AI2067+1,0)</f>
        <v>4</v>
      </c>
      <c r="AJ2068" s="74" t="n">
        <f aca="false">IF(G2068&gt;0,AJ2067+1,0)</f>
        <v>1</v>
      </c>
      <c r="AK2068" s="74" t="n">
        <f aca="false">IF(G2068&lt;=0,AK2067+1,0)</f>
        <v>0</v>
      </c>
      <c r="AL2068" s="74" t="n">
        <f aca="false">IF(K2068&gt;0,AL2067+1,0)</f>
        <v>1</v>
      </c>
      <c r="AM2068" s="74" t="n">
        <f aca="false">IF(K2068&lt;=0,AM2067+1,0)</f>
        <v>0</v>
      </c>
    </row>
    <row r="2069" customFormat="false" ht="15" hidden="false" customHeight="false" outlineLevel="0" collapsed="false">
      <c r="A2069" s="61" t="n">
        <v>2073</v>
      </c>
      <c r="B2069" s="62" t="n">
        <v>45597.7708333333</v>
      </c>
      <c r="C2069" s="63" t="n">
        <f aca="false">YEAR(B2069)</f>
        <v>2024</v>
      </c>
      <c r="D2069" s="32" t="s">
        <v>277</v>
      </c>
      <c r="E2069" s="64" t="n">
        <v>24326.45</v>
      </c>
      <c r="F2069" s="65" t="n">
        <v>-0.0104</v>
      </c>
      <c r="G2069" s="66" t="n">
        <v>-252.99508</v>
      </c>
      <c r="H2069" s="67" t="n">
        <f aca="false">E2069+IF(D2069="Long",1,-1)*G2069</f>
        <v>24073.45492</v>
      </c>
      <c r="I2069" s="68" t="n">
        <f aca="false">Assumptions!$B$58</f>
        <v>5.35750011455817</v>
      </c>
      <c r="J2069" s="68" t="n">
        <f aca="false">INDEX(Yearly!$D$5:$D$22,MATCH(C2069,Yearly!$A$5:$A$22,0))</f>
        <v>0.531322325410727</v>
      </c>
      <c r="K2069" s="68" t="n">
        <f aca="false">G2069-I2069-J2069</f>
        <v>-258.883902439969</v>
      </c>
      <c r="L2069" s="69" t="n">
        <f aca="false">(I2069+J2069)/Assumptions!$B$8</f>
        <v>0.000259660277039673</v>
      </c>
      <c r="M2069" s="70" t="n">
        <f aca="false">F2069-L2069</f>
        <v>-0.0106596602770397</v>
      </c>
      <c r="N2069" s="71" t="n">
        <f aca="false">G2069*Assumptions!$B$7</f>
        <v>-1989806.3042</v>
      </c>
      <c r="O2069" s="71" t="n">
        <f aca="false">K2069*Assumptions!$B$7</f>
        <v>-2036121.89269036</v>
      </c>
      <c r="P2069" s="68" t="n">
        <f aca="false">P2068+G2069</f>
        <v>38235.606825</v>
      </c>
      <c r="Q2069" s="68" t="n">
        <f aca="false">MAX(Q2068,P2069)</f>
        <v>38630.51068</v>
      </c>
      <c r="R2069" s="68" t="n">
        <f aca="false">Q2069-P2069</f>
        <v>394.903855000004</v>
      </c>
      <c r="S2069" s="68" t="n">
        <f aca="false">S2068+K2069</f>
        <v>26143.1091903959</v>
      </c>
      <c r="T2069" s="68" t="n">
        <f aca="false">MAX(T2068,S2069)</f>
        <v>26567.4571575957</v>
      </c>
      <c r="U2069" s="68" t="n">
        <f aca="false">T2069-S2069</f>
        <v>424.347967199843</v>
      </c>
      <c r="V2069" s="70" t="n">
        <f aca="false">V2068+F2069</f>
        <v>4.19810000000002</v>
      </c>
      <c r="W2069" s="70" t="n">
        <f aca="false">MAX(W2068,V2069)</f>
        <v>4.21430000000002</v>
      </c>
      <c r="X2069" s="70" t="n">
        <f aca="false">W2069-V2069</f>
        <v>0.0161999999999995</v>
      </c>
      <c r="Y2069" s="70" t="n">
        <f aca="false">Y2068+M2069</f>
        <v>3.66489640659712</v>
      </c>
      <c r="Z2069" s="70" t="n">
        <f aca="false">MAX(Z2068,Y2069)</f>
        <v>3.68239470798232</v>
      </c>
      <c r="AA2069" s="70" t="n">
        <f aca="false">Z2069-Y2069</f>
        <v>0.0174983013851984</v>
      </c>
      <c r="AB2069" s="72" t="n">
        <f aca="false">AB2068*(1+F2069)</f>
        <v>52.16039032408</v>
      </c>
      <c r="AC2069" s="73" t="n">
        <f aca="false">MAX(AC2068,AB2069)</f>
        <v>53.0158557338784</v>
      </c>
      <c r="AD2069" s="70" t="n">
        <f aca="false">1-AB2069/AC2069</f>
        <v>0.0161360294567815</v>
      </c>
      <c r="AE2069" s="73" t="n">
        <f aca="false">AE2068*(1+M2069)</f>
        <v>30.6311635090518</v>
      </c>
      <c r="AF2069" s="73" t="n">
        <f aca="false">MAX(AF2068,AE2069)</f>
        <v>31.1741196334217</v>
      </c>
      <c r="AG2069" s="70" t="n">
        <f aca="false">1-AE2069/AF2069</f>
        <v>0.0174168871729032</v>
      </c>
      <c r="AH2069" s="74" t="n">
        <f aca="false">IF(R2069&gt;0,AH2068+1,0)</f>
        <v>5</v>
      </c>
      <c r="AI2069" s="74" t="n">
        <f aca="false">IF(U2069&gt;0,AI2068+1,0)</f>
        <v>5</v>
      </c>
      <c r="AJ2069" s="74" t="n">
        <f aca="false">IF(G2069&gt;0,AJ2068+1,0)</f>
        <v>0</v>
      </c>
      <c r="AK2069" s="74" t="n">
        <f aca="false">IF(G2069&lt;=0,AK2068+1,0)</f>
        <v>1</v>
      </c>
      <c r="AL2069" s="74" t="n">
        <f aca="false">IF(K2069&gt;0,AL2068+1,0)</f>
        <v>0</v>
      </c>
      <c r="AM2069" s="74" t="n">
        <f aca="false">IF(K2069&lt;=0,AM2068+1,0)</f>
        <v>1</v>
      </c>
    </row>
    <row r="2070" customFormat="false" ht="15" hidden="false" customHeight="false" outlineLevel="0" collapsed="false">
      <c r="A2070" s="61" t="n">
        <v>2074</v>
      </c>
      <c r="B2070" s="62" t="n">
        <v>45600.3958333333</v>
      </c>
      <c r="C2070" s="63" t="n">
        <f aca="false">YEAR(B2070)</f>
        <v>2024</v>
      </c>
      <c r="D2070" s="32" t="s">
        <v>276</v>
      </c>
      <c r="E2070" s="64" t="n">
        <v>24073.6</v>
      </c>
      <c r="F2070" s="65" t="n">
        <v>-0.0038</v>
      </c>
      <c r="G2070" s="66" t="n">
        <v>-91.47968</v>
      </c>
      <c r="H2070" s="67" t="n">
        <f aca="false">E2070+IF(D2070="Long",1,-1)*G2070</f>
        <v>24165.07968</v>
      </c>
      <c r="I2070" s="68" t="n">
        <f aca="false">Assumptions!$B$58</f>
        <v>5.35750011455817</v>
      </c>
      <c r="J2070" s="68" t="n">
        <f aca="false">INDEX(Yearly!$D$5:$D$22,MATCH(C2070,Yearly!$A$5:$A$22,0))</f>
        <v>0.531322325410727</v>
      </c>
      <c r="K2070" s="68" t="n">
        <f aca="false">G2070-I2070-J2070</f>
        <v>-97.3685024399689</v>
      </c>
      <c r="L2070" s="69" t="n">
        <f aca="false">(I2070+J2070)/Assumptions!$B$8</f>
        <v>0.000259660277039673</v>
      </c>
      <c r="M2070" s="70" t="n">
        <f aca="false">F2070-L2070</f>
        <v>-0.00405966027703967</v>
      </c>
      <c r="N2070" s="71" t="n">
        <f aca="false">G2070*Assumptions!$B$7</f>
        <v>-719487.6832</v>
      </c>
      <c r="O2070" s="71" t="n">
        <f aca="false">K2070*Assumptions!$B$7</f>
        <v>-765803.271690355</v>
      </c>
      <c r="P2070" s="68" t="n">
        <f aca="false">P2069+G2070</f>
        <v>38144.127145</v>
      </c>
      <c r="Q2070" s="68" t="n">
        <f aca="false">MAX(Q2069,P2070)</f>
        <v>38630.51068</v>
      </c>
      <c r="R2070" s="68" t="n">
        <f aca="false">Q2070-P2070</f>
        <v>486.383535000001</v>
      </c>
      <c r="S2070" s="68" t="n">
        <f aca="false">S2069+K2070</f>
        <v>26045.7406879559</v>
      </c>
      <c r="T2070" s="68" t="n">
        <f aca="false">MAX(T2069,S2070)</f>
        <v>26567.4571575957</v>
      </c>
      <c r="U2070" s="68" t="n">
        <f aca="false">T2070-S2070</f>
        <v>521.71646963981</v>
      </c>
      <c r="V2070" s="70" t="n">
        <f aca="false">V2069+F2070</f>
        <v>4.19430000000002</v>
      </c>
      <c r="W2070" s="70" t="n">
        <f aca="false">MAX(W2069,V2070)</f>
        <v>4.21430000000002</v>
      </c>
      <c r="X2070" s="70" t="n">
        <f aca="false">W2070-V2070</f>
        <v>0.0199999999999996</v>
      </c>
      <c r="Y2070" s="70" t="n">
        <f aca="false">Y2069+M2070</f>
        <v>3.66083674632008</v>
      </c>
      <c r="Z2070" s="70" t="n">
        <f aca="false">MAX(Z2069,Y2070)</f>
        <v>3.68239470798232</v>
      </c>
      <c r="AA2070" s="70" t="n">
        <f aca="false">Z2070-Y2070</f>
        <v>0.0215579616622379</v>
      </c>
      <c r="AB2070" s="72" t="n">
        <f aca="false">AB2069*(1+F2070)</f>
        <v>51.9621808408485</v>
      </c>
      <c r="AC2070" s="73" t="n">
        <f aca="false">MAX(AC2069,AB2070)</f>
        <v>53.0158557338784</v>
      </c>
      <c r="AD2070" s="70" t="n">
        <f aca="false">1-AB2070/AC2070</f>
        <v>0.0198747125448459</v>
      </c>
      <c r="AE2070" s="73" t="n">
        <f aca="false">AE2069*(1+M2070)</f>
        <v>30.5068113913146</v>
      </c>
      <c r="AF2070" s="73" t="n">
        <f aca="false">MAX(AF2069,AE2070)</f>
        <v>31.1741196334217</v>
      </c>
      <c r="AG2070" s="70" t="n">
        <f aca="false">1-AE2070/AF2070</f>
        <v>0.0214058408049374</v>
      </c>
      <c r="AH2070" s="74" t="n">
        <f aca="false">IF(R2070&gt;0,AH2069+1,0)</f>
        <v>6</v>
      </c>
      <c r="AI2070" s="74" t="n">
        <f aca="false">IF(U2070&gt;0,AI2069+1,0)</f>
        <v>6</v>
      </c>
      <c r="AJ2070" s="74" t="n">
        <f aca="false">IF(G2070&gt;0,AJ2069+1,0)</f>
        <v>0</v>
      </c>
      <c r="AK2070" s="74" t="n">
        <f aca="false">IF(G2070&lt;=0,AK2069+1,0)</f>
        <v>2</v>
      </c>
      <c r="AL2070" s="74" t="n">
        <f aca="false">IF(K2070&gt;0,AL2069+1,0)</f>
        <v>0</v>
      </c>
      <c r="AM2070" s="74" t="n">
        <f aca="false">IF(K2070&lt;=0,AM2069+1,0)</f>
        <v>2</v>
      </c>
    </row>
    <row r="2071" customFormat="false" ht="15" hidden="false" customHeight="false" outlineLevel="0" collapsed="false">
      <c r="A2071" s="61" t="n">
        <v>2075</v>
      </c>
      <c r="B2071" s="62" t="n">
        <v>45601.59375</v>
      </c>
      <c r="C2071" s="63" t="n">
        <f aca="false">YEAR(B2071)</f>
        <v>2024</v>
      </c>
      <c r="D2071" s="32" t="s">
        <v>277</v>
      </c>
      <c r="E2071" s="64" t="n">
        <v>24164.1</v>
      </c>
      <c r="F2071" s="65" t="n">
        <v>0.0024</v>
      </c>
      <c r="G2071" s="66" t="n">
        <v>57.99384</v>
      </c>
      <c r="H2071" s="67" t="n">
        <f aca="false">E2071+IF(D2071="Long",1,-1)*G2071</f>
        <v>24222.09384</v>
      </c>
      <c r="I2071" s="68" t="n">
        <f aca="false">Assumptions!$B$58</f>
        <v>5.35750011455817</v>
      </c>
      <c r="J2071" s="68" t="n">
        <f aca="false">INDEX(Yearly!$D$5:$D$22,MATCH(C2071,Yearly!$A$5:$A$22,0))</f>
        <v>0.531322325410727</v>
      </c>
      <c r="K2071" s="68" t="n">
        <f aca="false">G2071-I2071-J2071</f>
        <v>52.1050175600311</v>
      </c>
      <c r="L2071" s="69" t="n">
        <f aca="false">(I2071+J2071)/Assumptions!$B$8</f>
        <v>0.000259660277039673</v>
      </c>
      <c r="M2071" s="70" t="n">
        <f aca="false">F2071-L2071</f>
        <v>0.00214033972296033</v>
      </c>
      <c r="N2071" s="71" t="n">
        <f aca="false">G2071*Assumptions!$B$7</f>
        <v>456121.5516</v>
      </c>
      <c r="O2071" s="71" t="n">
        <f aca="false">K2071*Assumptions!$B$7</f>
        <v>409805.963109645</v>
      </c>
      <c r="P2071" s="68" t="n">
        <f aca="false">P2070+G2071</f>
        <v>38202.120985</v>
      </c>
      <c r="Q2071" s="68" t="n">
        <f aca="false">MAX(Q2070,P2071)</f>
        <v>38630.51068</v>
      </c>
      <c r="R2071" s="68" t="n">
        <f aca="false">Q2071-P2071</f>
        <v>428.389694999998</v>
      </c>
      <c r="S2071" s="68" t="n">
        <f aca="false">S2070+K2071</f>
        <v>26097.8457055159</v>
      </c>
      <c r="T2071" s="68" t="n">
        <f aca="false">MAX(T2070,S2071)</f>
        <v>26567.4571575957</v>
      </c>
      <c r="U2071" s="68" t="n">
        <f aca="false">T2071-S2071</f>
        <v>469.611452079778</v>
      </c>
      <c r="V2071" s="70" t="n">
        <f aca="false">V2070+F2071</f>
        <v>4.19670000000002</v>
      </c>
      <c r="W2071" s="70" t="n">
        <f aca="false">MAX(W2070,V2071)</f>
        <v>4.21430000000002</v>
      </c>
      <c r="X2071" s="70" t="n">
        <f aca="false">W2071-V2071</f>
        <v>0.0175999999999998</v>
      </c>
      <c r="Y2071" s="70" t="n">
        <f aca="false">Y2070+M2071</f>
        <v>3.66297708604304</v>
      </c>
      <c r="Z2071" s="70" t="n">
        <f aca="false">MAX(Z2070,Y2071)</f>
        <v>3.68239470798232</v>
      </c>
      <c r="AA2071" s="70" t="n">
        <f aca="false">Z2071-Y2071</f>
        <v>0.0194176219392777</v>
      </c>
      <c r="AB2071" s="72" t="n">
        <f aca="false">AB2070*(1+F2071)</f>
        <v>52.0868900748665</v>
      </c>
      <c r="AC2071" s="73" t="n">
        <f aca="false">MAX(AC2070,AB2071)</f>
        <v>53.0158557338784</v>
      </c>
      <c r="AD2071" s="70" t="n">
        <f aca="false">1-AB2071/AC2071</f>
        <v>0.0175224118549535</v>
      </c>
      <c r="AE2071" s="73" t="n">
        <f aca="false">AE2070*(1+M2071)</f>
        <v>30.5721063315563</v>
      </c>
      <c r="AF2071" s="73" t="n">
        <f aca="false">MAX(AF2070,AE2071)</f>
        <v>31.1741196334217</v>
      </c>
      <c r="AG2071" s="70" t="n">
        <f aca="false">1-AE2071/AF2071</f>
        <v>0.0193113168533554</v>
      </c>
      <c r="AH2071" s="74" t="n">
        <f aca="false">IF(R2071&gt;0,AH2070+1,0)</f>
        <v>7</v>
      </c>
      <c r="AI2071" s="74" t="n">
        <f aca="false">IF(U2071&gt;0,AI2070+1,0)</f>
        <v>7</v>
      </c>
      <c r="AJ2071" s="74" t="n">
        <f aca="false">IF(G2071&gt;0,AJ2070+1,0)</f>
        <v>1</v>
      </c>
      <c r="AK2071" s="74" t="n">
        <f aca="false">IF(G2071&lt;=0,AK2070+1,0)</f>
        <v>0</v>
      </c>
      <c r="AL2071" s="74" t="n">
        <f aca="false">IF(K2071&gt;0,AL2070+1,0)</f>
        <v>1</v>
      </c>
      <c r="AM2071" s="74" t="n">
        <f aca="false">IF(K2071&lt;=0,AM2070+1,0)</f>
        <v>0</v>
      </c>
    </row>
    <row r="2072" customFormat="false" ht="15" hidden="false" customHeight="false" outlineLevel="0" collapsed="false">
      <c r="A2072" s="61" t="n">
        <v>2076</v>
      </c>
      <c r="B2072" s="62" t="n">
        <v>45603.4270833333</v>
      </c>
      <c r="C2072" s="63" t="n">
        <f aca="false">YEAR(B2072)</f>
        <v>2024</v>
      </c>
      <c r="D2072" s="32" t="s">
        <v>276</v>
      </c>
      <c r="E2072" s="64" t="n">
        <v>24221.75</v>
      </c>
      <c r="F2072" s="65" t="n">
        <v>-0.0007</v>
      </c>
      <c r="G2072" s="66" t="n">
        <v>-16.955225</v>
      </c>
      <c r="H2072" s="67" t="n">
        <f aca="false">E2072+IF(D2072="Long",1,-1)*G2072</f>
        <v>24238.705225</v>
      </c>
      <c r="I2072" s="68" t="n">
        <f aca="false">Assumptions!$B$58</f>
        <v>5.35750011455817</v>
      </c>
      <c r="J2072" s="68" t="n">
        <f aca="false">INDEX(Yearly!$D$5:$D$22,MATCH(C2072,Yearly!$A$5:$A$22,0))</f>
        <v>0.531322325410727</v>
      </c>
      <c r="K2072" s="68" t="n">
        <f aca="false">G2072-I2072-J2072</f>
        <v>-22.8440474399689</v>
      </c>
      <c r="L2072" s="69" t="n">
        <f aca="false">(I2072+J2072)/Assumptions!$B$8</f>
        <v>0.000259660277039673</v>
      </c>
      <c r="M2072" s="70" t="n">
        <f aca="false">F2072-L2072</f>
        <v>-0.000959660277039673</v>
      </c>
      <c r="N2072" s="71" t="n">
        <f aca="false">G2072*Assumptions!$B$7</f>
        <v>-133352.844625</v>
      </c>
      <c r="O2072" s="71" t="n">
        <f aca="false">K2072*Assumptions!$B$7</f>
        <v>-179668.433115355</v>
      </c>
      <c r="P2072" s="68" t="n">
        <f aca="false">P2071+G2072</f>
        <v>38185.16576</v>
      </c>
      <c r="Q2072" s="68" t="n">
        <f aca="false">MAX(Q2071,P2072)</f>
        <v>38630.51068</v>
      </c>
      <c r="R2072" s="68" t="n">
        <f aca="false">Q2072-P2072</f>
        <v>445.344919999996</v>
      </c>
      <c r="S2072" s="68" t="n">
        <f aca="false">S2071+K2072</f>
        <v>26075.001658076</v>
      </c>
      <c r="T2072" s="68" t="n">
        <f aca="false">MAX(T2071,S2072)</f>
        <v>26567.4571575957</v>
      </c>
      <c r="U2072" s="68" t="n">
        <f aca="false">T2072-S2072</f>
        <v>492.455499519747</v>
      </c>
      <c r="V2072" s="70" t="n">
        <f aca="false">V2071+F2072</f>
        <v>4.19600000000002</v>
      </c>
      <c r="W2072" s="70" t="n">
        <f aca="false">MAX(W2071,V2072)</f>
        <v>4.21430000000002</v>
      </c>
      <c r="X2072" s="70" t="n">
        <f aca="false">W2072-V2072</f>
        <v>0.0183</v>
      </c>
      <c r="Y2072" s="70" t="n">
        <f aca="false">Y2071+M2072</f>
        <v>3.662017425766</v>
      </c>
      <c r="Z2072" s="70" t="n">
        <f aca="false">MAX(Z2071,Y2072)</f>
        <v>3.68239470798232</v>
      </c>
      <c r="AA2072" s="70" t="n">
        <f aca="false">Z2072-Y2072</f>
        <v>0.0203772822163173</v>
      </c>
      <c r="AB2072" s="72" t="n">
        <f aca="false">AB2071*(1+F2072)</f>
        <v>52.0504292518141</v>
      </c>
      <c r="AC2072" s="73" t="n">
        <f aca="false">MAX(AC2071,AB2072)</f>
        <v>53.0158557338784</v>
      </c>
      <c r="AD2072" s="70" t="n">
        <f aca="false">1-AB2072/AC2072</f>
        <v>0.0182101461666551</v>
      </c>
      <c r="AE2072" s="73" t="n">
        <f aca="false">AE2071*(1+M2072)</f>
        <v>30.5427674955244</v>
      </c>
      <c r="AF2072" s="73" t="n">
        <f aca="false">MAX(AF2071,AE2072)</f>
        <v>31.1741196334217</v>
      </c>
      <c r="AG2072" s="70" t="n">
        <f aca="false">1-AE2072/AF2072</f>
        <v>0.0202524448267135</v>
      </c>
      <c r="AH2072" s="74" t="n">
        <f aca="false">IF(R2072&gt;0,AH2071+1,0)</f>
        <v>8</v>
      </c>
      <c r="AI2072" s="74" t="n">
        <f aca="false">IF(U2072&gt;0,AI2071+1,0)</f>
        <v>8</v>
      </c>
      <c r="AJ2072" s="74" t="n">
        <f aca="false">IF(G2072&gt;0,AJ2071+1,0)</f>
        <v>0</v>
      </c>
      <c r="AK2072" s="74" t="n">
        <f aca="false">IF(G2072&lt;=0,AK2071+1,0)</f>
        <v>1</v>
      </c>
      <c r="AL2072" s="74" t="n">
        <f aca="false">IF(K2072&gt;0,AL2071+1,0)</f>
        <v>0</v>
      </c>
      <c r="AM2072" s="74" t="n">
        <f aca="false">IF(K2072&lt;=0,AM2071+1,0)</f>
        <v>1</v>
      </c>
    </row>
    <row r="2073" customFormat="false" ht="15" hidden="false" customHeight="false" outlineLevel="0" collapsed="false">
      <c r="A2073" s="61" t="n">
        <v>2077</v>
      </c>
      <c r="B2073" s="62" t="n">
        <v>45607.4479166667</v>
      </c>
      <c r="C2073" s="63" t="n">
        <f aca="false">YEAR(B2073)</f>
        <v>2024</v>
      </c>
      <c r="D2073" s="32" t="s">
        <v>277</v>
      </c>
      <c r="E2073" s="64" t="n">
        <v>24237.65</v>
      </c>
      <c r="F2073" s="65" t="n">
        <v>-0.0038</v>
      </c>
      <c r="G2073" s="66" t="n">
        <v>-92.10307</v>
      </c>
      <c r="H2073" s="67" t="n">
        <f aca="false">E2073+IF(D2073="Long",1,-1)*G2073</f>
        <v>24145.54693</v>
      </c>
      <c r="I2073" s="68" t="n">
        <f aca="false">Assumptions!$B$58</f>
        <v>5.35750011455817</v>
      </c>
      <c r="J2073" s="68" t="n">
        <f aca="false">INDEX(Yearly!$D$5:$D$22,MATCH(C2073,Yearly!$A$5:$A$22,0))</f>
        <v>0.531322325410727</v>
      </c>
      <c r="K2073" s="68" t="n">
        <f aca="false">G2073-I2073-J2073</f>
        <v>-97.9918924399689</v>
      </c>
      <c r="L2073" s="69" t="n">
        <f aca="false">(I2073+J2073)/Assumptions!$B$8</f>
        <v>0.000259660277039673</v>
      </c>
      <c r="M2073" s="70" t="n">
        <f aca="false">F2073-L2073</f>
        <v>-0.00405966027703967</v>
      </c>
      <c r="N2073" s="71" t="n">
        <f aca="false">G2073*Assumptions!$B$7</f>
        <v>-724390.64555</v>
      </c>
      <c r="O2073" s="71" t="n">
        <f aca="false">K2073*Assumptions!$B$7</f>
        <v>-770706.234040355</v>
      </c>
      <c r="P2073" s="68" t="n">
        <f aca="false">P2072+G2073</f>
        <v>38093.06269</v>
      </c>
      <c r="Q2073" s="68" t="n">
        <f aca="false">MAX(Q2072,P2073)</f>
        <v>38630.51068</v>
      </c>
      <c r="R2073" s="68" t="n">
        <f aca="false">Q2073-P2073</f>
        <v>537.447989999993</v>
      </c>
      <c r="S2073" s="68" t="n">
        <f aca="false">S2072+K2073</f>
        <v>25977.009765636</v>
      </c>
      <c r="T2073" s="68" t="n">
        <f aca="false">MAX(T2072,S2073)</f>
        <v>26567.4571575957</v>
      </c>
      <c r="U2073" s="68" t="n">
        <f aca="false">T2073-S2073</f>
        <v>590.447391959715</v>
      </c>
      <c r="V2073" s="70" t="n">
        <f aca="false">V2072+F2073</f>
        <v>4.19220000000002</v>
      </c>
      <c r="W2073" s="70" t="n">
        <f aca="false">MAX(W2072,V2073)</f>
        <v>4.21430000000002</v>
      </c>
      <c r="X2073" s="70" t="n">
        <f aca="false">W2073-V2073</f>
        <v>0.0221</v>
      </c>
      <c r="Y2073" s="70" t="n">
        <f aca="false">Y2072+M2073</f>
        <v>3.65795776548896</v>
      </c>
      <c r="Z2073" s="70" t="n">
        <f aca="false">MAX(Z2072,Y2073)</f>
        <v>3.68239470798232</v>
      </c>
      <c r="AA2073" s="70" t="n">
        <f aca="false">Z2073-Y2073</f>
        <v>0.0244369424933568</v>
      </c>
      <c r="AB2073" s="72" t="n">
        <f aca="false">AB2072*(1+F2073)</f>
        <v>51.8526376206572</v>
      </c>
      <c r="AC2073" s="73" t="n">
        <f aca="false">MAX(AC2072,AB2073)</f>
        <v>53.0158557338784</v>
      </c>
      <c r="AD2073" s="70" t="n">
        <f aca="false">1-AB2073/AC2073</f>
        <v>0.0219409476112219</v>
      </c>
      <c r="AE2073" s="73" t="n">
        <f aca="false">AE2072*(1+M2073)</f>
        <v>30.418774235572</v>
      </c>
      <c r="AF2073" s="73" t="n">
        <f aca="false">MAX(AF2072,AE2073)</f>
        <v>31.1741196334217</v>
      </c>
      <c r="AG2073" s="70" t="n">
        <f aca="false">1-AE2073/AF2073</f>
        <v>0.0242298870579772</v>
      </c>
      <c r="AH2073" s="74" t="n">
        <f aca="false">IF(R2073&gt;0,AH2072+1,0)</f>
        <v>9</v>
      </c>
      <c r="AI2073" s="74" t="n">
        <f aca="false">IF(U2073&gt;0,AI2072+1,0)</f>
        <v>9</v>
      </c>
      <c r="AJ2073" s="74" t="n">
        <f aca="false">IF(G2073&gt;0,AJ2072+1,0)</f>
        <v>0</v>
      </c>
      <c r="AK2073" s="74" t="n">
        <f aca="false">IF(G2073&lt;=0,AK2072+1,0)</f>
        <v>2</v>
      </c>
      <c r="AL2073" s="74" t="n">
        <f aca="false">IF(K2073&gt;0,AL2072+1,0)</f>
        <v>0</v>
      </c>
      <c r="AM2073" s="74" t="n">
        <f aca="false">IF(K2073&lt;=0,AM2072+1,0)</f>
        <v>2</v>
      </c>
    </row>
    <row r="2074" customFormat="false" ht="15" hidden="false" customHeight="false" outlineLevel="0" collapsed="false">
      <c r="A2074" s="61" t="n">
        <v>2078</v>
      </c>
      <c r="B2074" s="62" t="n">
        <v>45607.5729166667</v>
      </c>
      <c r="C2074" s="63" t="n">
        <f aca="false">YEAR(B2074)</f>
        <v>2024</v>
      </c>
      <c r="D2074" s="32" t="s">
        <v>276</v>
      </c>
      <c r="E2074" s="64" t="n">
        <v>24145.7</v>
      </c>
      <c r="F2074" s="65" t="n">
        <v>0.0179</v>
      </c>
      <c r="G2074" s="66" t="n">
        <v>432.20803</v>
      </c>
      <c r="H2074" s="67" t="n">
        <f aca="false">E2074+IF(D2074="Long",1,-1)*G2074</f>
        <v>23713.49197</v>
      </c>
      <c r="I2074" s="68" t="n">
        <f aca="false">Assumptions!$B$58</f>
        <v>5.35750011455817</v>
      </c>
      <c r="J2074" s="68" t="n">
        <f aca="false">INDEX(Yearly!$D$5:$D$22,MATCH(C2074,Yearly!$A$5:$A$22,0))</f>
        <v>0.531322325410727</v>
      </c>
      <c r="K2074" s="68" t="n">
        <f aca="false">G2074-I2074-J2074</f>
        <v>426.319207560031</v>
      </c>
      <c r="L2074" s="69" t="n">
        <f aca="false">(I2074+J2074)/Assumptions!$B$8</f>
        <v>0.000259660277039673</v>
      </c>
      <c r="M2074" s="70" t="n">
        <f aca="false">F2074-L2074</f>
        <v>0.0176403397229603</v>
      </c>
      <c r="N2074" s="71" t="n">
        <f aca="false">G2074*Assumptions!$B$7</f>
        <v>3399316.15595</v>
      </c>
      <c r="O2074" s="71" t="n">
        <f aca="false">K2074*Assumptions!$B$7</f>
        <v>3353000.56745964</v>
      </c>
      <c r="P2074" s="68" t="n">
        <f aca="false">P2073+G2074</f>
        <v>38525.27072</v>
      </c>
      <c r="Q2074" s="68" t="n">
        <f aca="false">MAX(Q2073,P2074)</f>
        <v>38630.51068</v>
      </c>
      <c r="R2074" s="68" t="n">
        <f aca="false">Q2074-P2074</f>
        <v>105.239959999992</v>
      </c>
      <c r="S2074" s="68" t="n">
        <f aca="false">S2073+K2074</f>
        <v>26403.328973196</v>
      </c>
      <c r="T2074" s="68" t="n">
        <f aca="false">MAX(T2073,S2074)</f>
        <v>26567.4571575957</v>
      </c>
      <c r="U2074" s="68" t="n">
        <f aca="false">T2074-S2074</f>
        <v>164.128184399684</v>
      </c>
      <c r="V2074" s="70" t="n">
        <f aca="false">V2073+F2074</f>
        <v>4.21010000000002</v>
      </c>
      <c r="W2074" s="70" t="n">
        <f aca="false">MAX(W2073,V2074)</f>
        <v>4.21430000000002</v>
      </c>
      <c r="X2074" s="70" t="n">
        <f aca="false">W2074-V2074</f>
        <v>0.00419999999999998</v>
      </c>
      <c r="Y2074" s="70" t="n">
        <f aca="false">Y2073+M2074</f>
        <v>3.67559810521192</v>
      </c>
      <c r="Z2074" s="70" t="n">
        <f aca="false">MAX(Z2073,Y2074)</f>
        <v>3.68239470798232</v>
      </c>
      <c r="AA2074" s="70" t="n">
        <f aca="false">Z2074-Y2074</f>
        <v>0.00679660277039629</v>
      </c>
      <c r="AB2074" s="72" t="n">
        <f aca="false">AB2073*(1+F2074)</f>
        <v>52.780799834067</v>
      </c>
      <c r="AC2074" s="73" t="n">
        <f aca="false">MAX(AC2073,AB2074)</f>
        <v>53.0158557338784</v>
      </c>
      <c r="AD2074" s="70" t="n">
        <f aca="false">1-AB2074/AC2074</f>
        <v>0.00443369057346277</v>
      </c>
      <c r="AE2074" s="73" t="n">
        <f aca="false">AE2073*(1+M2074)</f>
        <v>30.9553717470435</v>
      </c>
      <c r="AF2074" s="73" t="n">
        <f aca="false">MAX(AF2073,AE2074)</f>
        <v>31.1741196334217</v>
      </c>
      <c r="AG2074" s="70" t="n">
        <f aca="false">1-AE2074/AF2074</f>
        <v>0.00701697077416852</v>
      </c>
      <c r="AH2074" s="74" t="n">
        <f aca="false">IF(R2074&gt;0,AH2073+1,0)</f>
        <v>10</v>
      </c>
      <c r="AI2074" s="74" t="n">
        <f aca="false">IF(U2074&gt;0,AI2073+1,0)</f>
        <v>10</v>
      </c>
      <c r="AJ2074" s="74" t="n">
        <f aca="false">IF(G2074&gt;0,AJ2073+1,0)</f>
        <v>1</v>
      </c>
      <c r="AK2074" s="74" t="n">
        <f aca="false">IF(G2074&lt;=0,AK2073+1,0)</f>
        <v>0</v>
      </c>
      <c r="AL2074" s="74" t="n">
        <f aca="false">IF(K2074&gt;0,AL2073+1,0)</f>
        <v>1</v>
      </c>
      <c r="AM2074" s="74" t="n">
        <f aca="false">IF(K2074&lt;=0,AM2073+1,0)</f>
        <v>0</v>
      </c>
    </row>
    <row r="2075" customFormat="false" ht="15" hidden="false" customHeight="false" outlineLevel="0" collapsed="false">
      <c r="A2075" s="61" t="n">
        <v>2079</v>
      </c>
      <c r="B2075" s="62" t="n">
        <v>45615.4479166667</v>
      </c>
      <c r="C2075" s="63" t="n">
        <f aca="false">YEAR(B2075)</f>
        <v>2024</v>
      </c>
      <c r="D2075" s="32" t="s">
        <v>277</v>
      </c>
      <c r="E2075" s="64" t="n">
        <v>23712.75</v>
      </c>
      <c r="F2075" s="65" t="n">
        <v>-0.0006</v>
      </c>
      <c r="G2075" s="66" t="n">
        <v>-14.22765</v>
      </c>
      <c r="H2075" s="67" t="n">
        <f aca="false">E2075+IF(D2075="Long",1,-1)*G2075</f>
        <v>23698.52235</v>
      </c>
      <c r="I2075" s="68" t="n">
        <f aca="false">Assumptions!$B$58</f>
        <v>5.35750011455817</v>
      </c>
      <c r="J2075" s="68" t="n">
        <f aca="false">INDEX(Yearly!$D$5:$D$22,MATCH(C2075,Yearly!$A$5:$A$22,0))</f>
        <v>0.531322325410727</v>
      </c>
      <c r="K2075" s="68" t="n">
        <f aca="false">G2075-I2075-J2075</f>
        <v>-20.1164724399689</v>
      </c>
      <c r="L2075" s="69" t="n">
        <f aca="false">(I2075+J2075)/Assumptions!$B$8</f>
        <v>0.000259660277039673</v>
      </c>
      <c r="M2075" s="70" t="n">
        <f aca="false">F2075-L2075</f>
        <v>-0.000859660277039673</v>
      </c>
      <c r="N2075" s="71" t="n">
        <f aca="false">G2075*Assumptions!$B$7</f>
        <v>-111900.46725</v>
      </c>
      <c r="O2075" s="71" t="n">
        <f aca="false">K2075*Assumptions!$B$7</f>
        <v>-158216.055740355</v>
      </c>
      <c r="P2075" s="68" t="n">
        <f aca="false">P2074+G2075</f>
        <v>38511.04307</v>
      </c>
      <c r="Q2075" s="68" t="n">
        <f aca="false">MAX(Q2074,P2075)</f>
        <v>38630.51068</v>
      </c>
      <c r="R2075" s="68" t="n">
        <f aca="false">Q2075-P2075</f>
        <v>119.467609999992</v>
      </c>
      <c r="S2075" s="68" t="n">
        <f aca="false">S2074+K2075</f>
        <v>26383.2125007561</v>
      </c>
      <c r="T2075" s="68" t="n">
        <f aca="false">MAX(T2074,S2075)</f>
        <v>26567.4571575957</v>
      </c>
      <c r="U2075" s="68" t="n">
        <f aca="false">T2075-S2075</f>
        <v>184.244656839652</v>
      </c>
      <c r="V2075" s="70" t="n">
        <f aca="false">V2074+F2075</f>
        <v>4.20950000000002</v>
      </c>
      <c r="W2075" s="70" t="n">
        <f aca="false">MAX(W2074,V2075)</f>
        <v>4.21430000000002</v>
      </c>
      <c r="X2075" s="70" t="n">
        <f aca="false">W2075-V2075</f>
        <v>0.00480000000000036</v>
      </c>
      <c r="Y2075" s="70" t="n">
        <f aca="false">Y2074+M2075</f>
        <v>3.67473844493488</v>
      </c>
      <c r="Z2075" s="70" t="n">
        <f aca="false">MAX(Z2074,Y2075)</f>
        <v>3.68239470798232</v>
      </c>
      <c r="AA2075" s="70" t="n">
        <f aca="false">Z2075-Y2075</f>
        <v>0.00765626304743616</v>
      </c>
      <c r="AB2075" s="72" t="n">
        <f aca="false">AB2074*(1+F2075)</f>
        <v>52.7491313541666</v>
      </c>
      <c r="AC2075" s="73" t="n">
        <f aca="false">MAX(AC2074,AB2075)</f>
        <v>53.0158557338784</v>
      </c>
      <c r="AD2075" s="70" t="n">
        <f aca="false">1-AB2075/AC2075</f>
        <v>0.00503103035911867</v>
      </c>
      <c r="AE2075" s="73" t="n">
        <f aca="false">AE2074*(1+M2075)</f>
        <v>30.9287606435916</v>
      </c>
      <c r="AF2075" s="73" t="n">
        <f aca="false">MAX(AF2074,AE2075)</f>
        <v>31.1741196334217</v>
      </c>
      <c r="AG2075" s="70" t="n">
        <f aca="false">1-AE2075/AF2075</f>
        <v>0.0078705988401685</v>
      </c>
      <c r="AH2075" s="74" t="n">
        <f aca="false">IF(R2075&gt;0,AH2074+1,0)</f>
        <v>11</v>
      </c>
      <c r="AI2075" s="74" t="n">
        <f aca="false">IF(U2075&gt;0,AI2074+1,0)</f>
        <v>11</v>
      </c>
      <c r="AJ2075" s="74" t="n">
        <f aca="false">IF(G2075&gt;0,AJ2074+1,0)</f>
        <v>0</v>
      </c>
      <c r="AK2075" s="74" t="n">
        <f aca="false">IF(G2075&lt;=0,AK2074+1,0)</f>
        <v>1</v>
      </c>
      <c r="AL2075" s="74" t="n">
        <f aca="false">IF(K2075&gt;0,AL2074+1,0)</f>
        <v>0</v>
      </c>
      <c r="AM2075" s="74" t="n">
        <f aca="false">IF(K2075&lt;=0,AM2074+1,0)</f>
        <v>1</v>
      </c>
    </row>
    <row r="2076" customFormat="false" ht="15" hidden="false" customHeight="false" outlineLevel="0" collapsed="false">
      <c r="A2076" s="61" t="n">
        <v>2080</v>
      </c>
      <c r="B2076" s="62" t="n">
        <v>45615.6145833333</v>
      </c>
      <c r="C2076" s="63" t="n">
        <f aca="false">YEAR(B2076)</f>
        <v>2024</v>
      </c>
      <c r="D2076" s="32" t="s">
        <v>276</v>
      </c>
      <c r="E2076" s="64" t="n">
        <v>23698.35</v>
      </c>
      <c r="F2076" s="65" t="n">
        <v>0.0027</v>
      </c>
      <c r="G2076" s="66" t="n">
        <v>63.985545</v>
      </c>
      <c r="H2076" s="67" t="n">
        <f aca="false">E2076+IF(D2076="Long",1,-1)*G2076</f>
        <v>23634.364455</v>
      </c>
      <c r="I2076" s="68" t="n">
        <f aca="false">Assumptions!$B$58</f>
        <v>5.35750011455817</v>
      </c>
      <c r="J2076" s="68" t="n">
        <f aca="false">INDEX(Yearly!$D$5:$D$22,MATCH(C2076,Yearly!$A$5:$A$22,0))</f>
        <v>0.531322325410727</v>
      </c>
      <c r="K2076" s="68" t="n">
        <f aca="false">G2076-I2076-J2076</f>
        <v>58.0967225600311</v>
      </c>
      <c r="L2076" s="69" t="n">
        <f aca="false">(I2076+J2076)/Assumptions!$B$8</f>
        <v>0.000259660277039673</v>
      </c>
      <c r="M2076" s="70" t="n">
        <f aca="false">F2076-L2076</f>
        <v>0.00244033972296033</v>
      </c>
      <c r="N2076" s="71" t="n">
        <f aca="false">G2076*Assumptions!$B$7</f>
        <v>503246.311425</v>
      </c>
      <c r="O2076" s="71" t="n">
        <f aca="false">K2076*Assumptions!$B$7</f>
        <v>456930.722934645</v>
      </c>
      <c r="P2076" s="68" t="n">
        <f aca="false">P2075+G2076</f>
        <v>38575.028615</v>
      </c>
      <c r="Q2076" s="68" t="n">
        <f aca="false">MAX(Q2075,P2076)</f>
        <v>38630.51068</v>
      </c>
      <c r="R2076" s="68" t="n">
        <f aca="false">Q2076-P2076</f>
        <v>55.4820649999892</v>
      </c>
      <c r="S2076" s="68" t="n">
        <f aca="false">S2075+K2076</f>
        <v>26441.3092233161</v>
      </c>
      <c r="T2076" s="68" t="n">
        <f aca="false">MAX(T2075,S2076)</f>
        <v>26567.4571575957</v>
      </c>
      <c r="U2076" s="68" t="n">
        <f aca="false">T2076-S2076</f>
        <v>126.147934279619</v>
      </c>
      <c r="V2076" s="70" t="n">
        <f aca="false">V2075+F2076</f>
        <v>4.21220000000002</v>
      </c>
      <c r="W2076" s="70" t="n">
        <f aca="false">MAX(W2075,V2076)</f>
        <v>4.21430000000002</v>
      </c>
      <c r="X2076" s="70" t="n">
        <f aca="false">W2076-V2076</f>
        <v>0.00210000000000044</v>
      </c>
      <c r="Y2076" s="70" t="n">
        <f aca="false">Y2075+M2076</f>
        <v>3.67717878465784</v>
      </c>
      <c r="Z2076" s="70" t="n">
        <f aca="false">MAX(Z2075,Y2076)</f>
        <v>3.68239470798232</v>
      </c>
      <c r="AA2076" s="70" t="n">
        <f aca="false">Z2076-Y2076</f>
        <v>0.00521592332447574</v>
      </c>
      <c r="AB2076" s="72" t="n">
        <f aca="false">AB2075*(1+F2076)</f>
        <v>52.8915540088228</v>
      </c>
      <c r="AC2076" s="73" t="n">
        <f aca="false">MAX(AC2075,AB2076)</f>
        <v>53.0158557338784</v>
      </c>
      <c r="AD2076" s="70" t="n">
        <f aca="false">1-AB2076/AC2076</f>
        <v>0.00234461414108833</v>
      </c>
      <c r="AE2076" s="73" t="n">
        <f aca="false">AE2075*(1+M2076)</f>
        <v>31.0042373267721</v>
      </c>
      <c r="AF2076" s="73" t="n">
        <f aca="false">MAX(AF2075,AE2076)</f>
        <v>31.1741196334217</v>
      </c>
      <c r="AG2076" s="70" t="n">
        <f aca="false">1-AE2076/AF2076</f>
        <v>0.00544946605220131</v>
      </c>
      <c r="AH2076" s="74" t="n">
        <f aca="false">IF(R2076&gt;0,AH2075+1,0)</f>
        <v>12</v>
      </c>
      <c r="AI2076" s="74" t="n">
        <f aca="false">IF(U2076&gt;0,AI2075+1,0)</f>
        <v>12</v>
      </c>
      <c r="AJ2076" s="74" t="n">
        <f aca="false">IF(G2076&gt;0,AJ2075+1,0)</f>
        <v>1</v>
      </c>
      <c r="AK2076" s="74" t="n">
        <f aca="false">IF(G2076&lt;=0,AK2075+1,0)</f>
        <v>0</v>
      </c>
      <c r="AL2076" s="74" t="n">
        <f aca="false">IF(K2076&gt;0,AL2075+1,0)</f>
        <v>1</v>
      </c>
      <c r="AM2076" s="74" t="n">
        <f aca="false">IF(K2076&lt;=0,AM2075+1,0)</f>
        <v>0</v>
      </c>
    </row>
    <row r="2077" customFormat="false" ht="15" hidden="false" customHeight="false" outlineLevel="0" collapsed="false">
      <c r="A2077" s="61" t="n">
        <v>2081</v>
      </c>
      <c r="B2077" s="62" t="n">
        <v>45618.5104166667</v>
      </c>
      <c r="C2077" s="63" t="n">
        <f aca="false">YEAR(B2077)</f>
        <v>2024</v>
      </c>
      <c r="D2077" s="32" t="s">
        <v>277</v>
      </c>
      <c r="E2077" s="64" t="n">
        <v>23633.8</v>
      </c>
      <c r="F2077" s="65" t="n">
        <v>0.0181</v>
      </c>
      <c r="G2077" s="66" t="n">
        <v>427.77178</v>
      </c>
      <c r="H2077" s="67" t="n">
        <f aca="false">E2077+IF(D2077="Long",1,-1)*G2077</f>
        <v>24061.57178</v>
      </c>
      <c r="I2077" s="68" t="n">
        <f aca="false">Assumptions!$B$58</f>
        <v>5.35750011455817</v>
      </c>
      <c r="J2077" s="68" t="n">
        <f aca="false">INDEX(Yearly!$D$5:$D$22,MATCH(C2077,Yearly!$A$5:$A$22,0))</f>
        <v>0.531322325410727</v>
      </c>
      <c r="K2077" s="68" t="n">
        <f aca="false">G2077-I2077-J2077</f>
        <v>421.882957560031</v>
      </c>
      <c r="L2077" s="69" t="n">
        <f aca="false">(I2077+J2077)/Assumptions!$B$8</f>
        <v>0.000259660277039673</v>
      </c>
      <c r="M2077" s="70" t="n">
        <f aca="false">F2077-L2077</f>
        <v>0.0178403397229603</v>
      </c>
      <c r="N2077" s="71" t="n">
        <f aca="false">G2077*Assumptions!$B$7</f>
        <v>3364425.0497</v>
      </c>
      <c r="O2077" s="71" t="n">
        <f aca="false">K2077*Assumptions!$B$7</f>
        <v>3318109.46120964</v>
      </c>
      <c r="P2077" s="68" t="n">
        <f aca="false">P2076+G2077</f>
        <v>39002.800395</v>
      </c>
      <c r="Q2077" s="68" t="n">
        <f aca="false">MAX(Q2076,P2077)</f>
        <v>39002.800395</v>
      </c>
      <c r="R2077" s="68" t="n">
        <f aca="false">Q2077-P2077</f>
        <v>0</v>
      </c>
      <c r="S2077" s="68" t="n">
        <f aca="false">S2076+K2077</f>
        <v>26863.1921808761</v>
      </c>
      <c r="T2077" s="68" t="n">
        <f aca="false">MAX(T2076,S2077)</f>
        <v>26863.1921808761</v>
      </c>
      <c r="U2077" s="68" t="n">
        <f aca="false">T2077-S2077</f>
        <v>0</v>
      </c>
      <c r="V2077" s="70" t="n">
        <f aca="false">V2076+F2077</f>
        <v>4.23030000000002</v>
      </c>
      <c r="W2077" s="70" t="n">
        <f aca="false">MAX(W2076,V2077)</f>
        <v>4.23030000000002</v>
      </c>
      <c r="X2077" s="70" t="n">
        <f aca="false">W2077-V2077</f>
        <v>0</v>
      </c>
      <c r="Y2077" s="70" t="n">
        <f aca="false">Y2076+M2077</f>
        <v>3.6950191243808</v>
      </c>
      <c r="Z2077" s="70" t="n">
        <f aca="false">MAX(Z2076,Y2077)</f>
        <v>3.6950191243808</v>
      </c>
      <c r="AA2077" s="70" t="n">
        <f aca="false">Z2077-Y2077</f>
        <v>0</v>
      </c>
      <c r="AB2077" s="72" t="n">
        <f aca="false">AB2076*(1+F2077)</f>
        <v>53.8488911363825</v>
      </c>
      <c r="AC2077" s="73" t="n">
        <f aca="false">MAX(AC2076,AB2077)</f>
        <v>53.8488911363825</v>
      </c>
      <c r="AD2077" s="70" t="n">
        <f aca="false">1-AB2077/AC2077</f>
        <v>0</v>
      </c>
      <c r="AE2077" s="73" t="n">
        <f aca="false">AE2076*(1+M2077)</f>
        <v>31.557363453533</v>
      </c>
      <c r="AF2077" s="73" t="n">
        <f aca="false">MAX(AF2076,AE2077)</f>
        <v>31.557363453533</v>
      </c>
      <c r="AG2077" s="70" t="n">
        <f aca="false">1-AE2077/AF2077</f>
        <v>0</v>
      </c>
      <c r="AH2077" s="74" t="n">
        <f aca="false">IF(R2077&gt;0,AH2076+1,0)</f>
        <v>0</v>
      </c>
      <c r="AI2077" s="74" t="n">
        <f aca="false">IF(U2077&gt;0,AI2076+1,0)</f>
        <v>0</v>
      </c>
      <c r="AJ2077" s="74" t="n">
        <f aca="false">IF(G2077&gt;0,AJ2076+1,0)</f>
        <v>2</v>
      </c>
      <c r="AK2077" s="74" t="n">
        <f aca="false">IF(G2077&lt;=0,AK2076+1,0)</f>
        <v>0</v>
      </c>
      <c r="AL2077" s="74" t="n">
        <f aca="false">IF(K2077&gt;0,AL2076+1,0)</f>
        <v>2</v>
      </c>
      <c r="AM2077" s="74" t="n">
        <f aca="false">IF(K2077&lt;=0,AM2076+1,0)</f>
        <v>0</v>
      </c>
    </row>
    <row r="2078" customFormat="false" ht="15" hidden="false" customHeight="false" outlineLevel="0" collapsed="false">
      <c r="A2078" s="61" t="n">
        <v>2082</v>
      </c>
      <c r="B2078" s="62" t="n">
        <v>45624.4895833333</v>
      </c>
      <c r="C2078" s="63" t="n">
        <f aca="false">YEAR(B2078)</f>
        <v>2024</v>
      </c>
      <c r="D2078" s="32" t="s">
        <v>276</v>
      </c>
      <c r="E2078" s="64" t="n">
        <v>24061.55</v>
      </c>
      <c r="F2078" s="65" t="n">
        <v>-0.0009</v>
      </c>
      <c r="G2078" s="66" t="n">
        <v>-21.655395</v>
      </c>
      <c r="H2078" s="67" t="n">
        <f aca="false">E2078+IF(D2078="Long",1,-1)*G2078</f>
        <v>24083.205395</v>
      </c>
      <c r="I2078" s="68" t="n">
        <f aca="false">Assumptions!$B$58</f>
        <v>5.35750011455817</v>
      </c>
      <c r="J2078" s="68" t="n">
        <f aca="false">INDEX(Yearly!$D$5:$D$22,MATCH(C2078,Yearly!$A$5:$A$22,0))</f>
        <v>0.531322325410727</v>
      </c>
      <c r="K2078" s="68" t="n">
        <f aca="false">G2078-I2078-J2078</f>
        <v>-27.5442174399689</v>
      </c>
      <c r="L2078" s="69" t="n">
        <f aca="false">(I2078+J2078)/Assumptions!$B$8</f>
        <v>0.000259660277039673</v>
      </c>
      <c r="M2078" s="70" t="n">
        <f aca="false">F2078-L2078</f>
        <v>-0.00115966027703967</v>
      </c>
      <c r="N2078" s="71" t="n">
        <f aca="false">G2078*Assumptions!$B$7</f>
        <v>-170319.681675</v>
      </c>
      <c r="O2078" s="71" t="n">
        <f aca="false">K2078*Assumptions!$B$7</f>
        <v>-216635.270165355</v>
      </c>
      <c r="P2078" s="68" t="n">
        <f aca="false">P2077+G2078</f>
        <v>38981.145</v>
      </c>
      <c r="Q2078" s="68" t="n">
        <f aca="false">MAX(Q2077,P2078)</f>
        <v>39002.800395</v>
      </c>
      <c r="R2078" s="68" t="n">
        <f aca="false">Q2078-P2078</f>
        <v>21.6553950000016</v>
      </c>
      <c r="S2078" s="68" t="n">
        <f aca="false">S2077+K2078</f>
        <v>26835.6479634362</v>
      </c>
      <c r="T2078" s="68" t="n">
        <f aca="false">MAX(T2077,S2078)</f>
        <v>26863.1921808761</v>
      </c>
      <c r="U2078" s="68" t="n">
        <f aca="false">T2078-S2078</f>
        <v>27.5442174399686</v>
      </c>
      <c r="V2078" s="70" t="n">
        <f aca="false">V2077+F2078</f>
        <v>4.22940000000002</v>
      </c>
      <c r="W2078" s="70" t="n">
        <f aca="false">MAX(W2077,V2078)</f>
        <v>4.23030000000002</v>
      </c>
      <c r="X2078" s="70" t="n">
        <f aca="false">W2078-V2078</f>
        <v>0.000899999999999679</v>
      </c>
      <c r="Y2078" s="70" t="n">
        <f aca="false">Y2077+M2078</f>
        <v>3.69385946410376</v>
      </c>
      <c r="Z2078" s="70" t="n">
        <f aca="false">MAX(Z2077,Y2078)</f>
        <v>3.6950191243808</v>
      </c>
      <c r="AA2078" s="70" t="n">
        <f aca="false">Z2078-Y2078</f>
        <v>0.00115966027703962</v>
      </c>
      <c r="AB2078" s="72" t="n">
        <f aca="false">AB2077*(1+F2078)</f>
        <v>53.8004271343598</v>
      </c>
      <c r="AC2078" s="73" t="n">
        <f aca="false">MAX(AC2077,AB2078)</f>
        <v>53.8488911363825</v>
      </c>
      <c r="AD2078" s="70" t="n">
        <f aca="false">1-AB2078/AC2078</f>
        <v>0.000900000000000012</v>
      </c>
      <c r="AE2078" s="73" t="n">
        <f aca="false">AE2077*(1+M2078)</f>
        <v>31.5207676326878</v>
      </c>
      <c r="AF2078" s="73" t="n">
        <f aca="false">MAX(AF2077,AE2078)</f>
        <v>31.557363453533</v>
      </c>
      <c r="AG2078" s="70" t="n">
        <f aca="false">1-AE2078/AF2078</f>
        <v>0.00115966027703962</v>
      </c>
      <c r="AH2078" s="74" t="n">
        <f aca="false">IF(R2078&gt;0,AH2077+1,0)</f>
        <v>1</v>
      </c>
      <c r="AI2078" s="74" t="n">
        <f aca="false">IF(U2078&gt;0,AI2077+1,0)</f>
        <v>1</v>
      </c>
      <c r="AJ2078" s="74" t="n">
        <f aca="false">IF(G2078&gt;0,AJ2077+1,0)</f>
        <v>0</v>
      </c>
      <c r="AK2078" s="74" t="n">
        <f aca="false">IF(G2078&lt;=0,AK2077+1,0)</f>
        <v>1</v>
      </c>
      <c r="AL2078" s="74" t="n">
        <f aca="false">IF(K2078&gt;0,AL2077+1,0)</f>
        <v>0</v>
      </c>
      <c r="AM2078" s="74" t="n">
        <f aca="false">IF(K2078&lt;=0,AM2077+1,0)</f>
        <v>1</v>
      </c>
    </row>
    <row r="2079" customFormat="false" ht="15" hidden="false" customHeight="false" outlineLevel="0" collapsed="false">
      <c r="A2079" s="61" t="n">
        <v>2083</v>
      </c>
      <c r="B2079" s="62" t="n">
        <v>45625.4479166667</v>
      </c>
      <c r="C2079" s="63" t="n">
        <f aca="false">YEAR(B2079)</f>
        <v>2024</v>
      </c>
      <c r="D2079" s="32" t="s">
        <v>277</v>
      </c>
      <c r="E2079" s="64" t="n">
        <v>24082.8</v>
      </c>
      <c r="F2079" s="65" t="n">
        <v>0.0196</v>
      </c>
      <c r="G2079" s="66" t="n">
        <v>472.02288</v>
      </c>
      <c r="H2079" s="67" t="n">
        <f aca="false">E2079+IF(D2079="Long",1,-1)*G2079</f>
        <v>24554.82288</v>
      </c>
      <c r="I2079" s="68" t="n">
        <f aca="false">Assumptions!$B$58</f>
        <v>5.35750011455817</v>
      </c>
      <c r="J2079" s="68" t="n">
        <f aca="false">INDEX(Yearly!$D$5:$D$22,MATCH(C2079,Yearly!$A$5:$A$22,0))</f>
        <v>0.531322325410727</v>
      </c>
      <c r="K2079" s="68" t="n">
        <f aca="false">G2079-I2079-J2079</f>
        <v>466.134057560031</v>
      </c>
      <c r="L2079" s="69" t="n">
        <f aca="false">(I2079+J2079)/Assumptions!$B$8</f>
        <v>0.000259660277039673</v>
      </c>
      <c r="M2079" s="70" t="n">
        <f aca="false">F2079-L2079</f>
        <v>0.0193403397229603</v>
      </c>
      <c r="N2079" s="71" t="n">
        <f aca="false">G2079*Assumptions!$B$7</f>
        <v>3712459.9512</v>
      </c>
      <c r="O2079" s="71" t="n">
        <f aca="false">K2079*Assumptions!$B$7</f>
        <v>3666144.36270964</v>
      </c>
      <c r="P2079" s="68" t="n">
        <f aca="false">P2078+G2079</f>
        <v>39453.16788</v>
      </c>
      <c r="Q2079" s="68" t="n">
        <f aca="false">MAX(Q2078,P2079)</f>
        <v>39453.16788</v>
      </c>
      <c r="R2079" s="68" t="n">
        <f aca="false">Q2079-P2079</f>
        <v>0</v>
      </c>
      <c r="S2079" s="68" t="n">
        <f aca="false">S2078+K2079</f>
        <v>27301.7820209962</v>
      </c>
      <c r="T2079" s="68" t="n">
        <f aca="false">MAX(T2078,S2079)</f>
        <v>27301.7820209962</v>
      </c>
      <c r="U2079" s="68" t="n">
        <f aca="false">T2079-S2079</f>
        <v>0</v>
      </c>
      <c r="V2079" s="70" t="n">
        <f aca="false">V2078+F2079</f>
        <v>4.24900000000002</v>
      </c>
      <c r="W2079" s="70" t="n">
        <f aca="false">MAX(W2078,V2079)</f>
        <v>4.24900000000002</v>
      </c>
      <c r="X2079" s="70" t="n">
        <f aca="false">W2079-V2079</f>
        <v>0</v>
      </c>
      <c r="Y2079" s="70" t="n">
        <f aca="false">Y2078+M2079</f>
        <v>3.71319980382672</v>
      </c>
      <c r="Z2079" s="70" t="n">
        <f aca="false">MAX(Z2078,Y2079)</f>
        <v>3.71319980382672</v>
      </c>
      <c r="AA2079" s="70" t="n">
        <f aca="false">Z2079-Y2079</f>
        <v>0</v>
      </c>
      <c r="AB2079" s="72" t="n">
        <f aca="false">AB2078*(1+F2079)</f>
        <v>54.8549155061932</v>
      </c>
      <c r="AC2079" s="73" t="n">
        <f aca="false">MAX(AC2078,AB2079)</f>
        <v>54.8549155061932</v>
      </c>
      <c r="AD2079" s="70" t="n">
        <f aca="false">1-AB2079/AC2079</f>
        <v>0</v>
      </c>
      <c r="AE2079" s="73" t="n">
        <f aca="false">AE2078*(1+M2079)</f>
        <v>32.1303899870325</v>
      </c>
      <c r="AF2079" s="73" t="n">
        <f aca="false">MAX(AF2078,AE2079)</f>
        <v>32.1303899870325</v>
      </c>
      <c r="AG2079" s="70" t="n">
        <f aca="false">1-AE2079/AF2079</f>
        <v>0</v>
      </c>
      <c r="AH2079" s="74" t="n">
        <f aca="false">IF(R2079&gt;0,AH2078+1,0)</f>
        <v>0</v>
      </c>
      <c r="AI2079" s="74" t="n">
        <f aca="false">IF(U2079&gt;0,AI2078+1,0)</f>
        <v>0</v>
      </c>
      <c r="AJ2079" s="74" t="n">
        <f aca="false">IF(G2079&gt;0,AJ2078+1,0)</f>
        <v>1</v>
      </c>
      <c r="AK2079" s="74" t="n">
        <f aca="false">IF(G2079&lt;=0,AK2078+1,0)</f>
        <v>0</v>
      </c>
      <c r="AL2079" s="74" t="n">
        <f aca="false">IF(K2079&gt;0,AL2078+1,0)</f>
        <v>1</v>
      </c>
      <c r="AM2079" s="74" t="n">
        <f aca="false">IF(K2079&lt;=0,AM2078+1,0)</f>
        <v>0</v>
      </c>
    </row>
    <row r="2080" customFormat="false" ht="15" hidden="false" customHeight="false" outlineLevel="0" collapsed="false">
      <c r="A2080" s="61" t="n">
        <v>2084</v>
      </c>
      <c r="B2080" s="62" t="n">
        <v>45636.53125</v>
      </c>
      <c r="C2080" s="63" t="n">
        <f aca="false">YEAR(B2080)</f>
        <v>2024</v>
      </c>
      <c r="D2080" s="32" t="s">
        <v>276</v>
      </c>
      <c r="E2080" s="64" t="n">
        <v>24555.2</v>
      </c>
      <c r="F2080" s="65" t="n">
        <v>-0.0022</v>
      </c>
      <c r="G2080" s="66" t="n">
        <v>-54.02144</v>
      </c>
      <c r="H2080" s="67" t="n">
        <f aca="false">E2080+IF(D2080="Long",1,-1)*G2080</f>
        <v>24609.22144</v>
      </c>
      <c r="I2080" s="68" t="n">
        <f aca="false">Assumptions!$B$58</f>
        <v>5.35750011455817</v>
      </c>
      <c r="J2080" s="68" t="n">
        <f aca="false">INDEX(Yearly!$D$5:$D$22,MATCH(C2080,Yearly!$A$5:$A$22,0))</f>
        <v>0.531322325410727</v>
      </c>
      <c r="K2080" s="68" t="n">
        <f aca="false">G2080-I2080-J2080</f>
        <v>-59.9102624399689</v>
      </c>
      <c r="L2080" s="69" t="n">
        <f aca="false">(I2080+J2080)/Assumptions!$B$8</f>
        <v>0.000259660277039673</v>
      </c>
      <c r="M2080" s="70" t="n">
        <f aca="false">F2080-L2080</f>
        <v>-0.00245966027703967</v>
      </c>
      <c r="N2080" s="71" t="n">
        <f aca="false">G2080*Assumptions!$B$7</f>
        <v>-424878.6256</v>
      </c>
      <c r="O2080" s="71" t="n">
        <f aca="false">K2080*Assumptions!$B$7</f>
        <v>-471194.214090355</v>
      </c>
      <c r="P2080" s="68" t="n">
        <f aca="false">P2079+G2080</f>
        <v>39399.14644</v>
      </c>
      <c r="Q2080" s="68" t="n">
        <f aca="false">MAX(Q2079,P2080)</f>
        <v>39453.16788</v>
      </c>
      <c r="R2080" s="68" t="n">
        <f aca="false">Q2080-P2080</f>
        <v>54.0214399999968</v>
      </c>
      <c r="S2080" s="68" t="n">
        <f aca="false">S2079+K2080</f>
        <v>27241.8717585562</v>
      </c>
      <c r="T2080" s="68" t="n">
        <f aca="false">MAX(T2079,S2080)</f>
        <v>27301.7820209962</v>
      </c>
      <c r="U2080" s="68" t="n">
        <f aca="false">T2080-S2080</f>
        <v>59.9102624399675</v>
      </c>
      <c r="V2080" s="70" t="n">
        <f aca="false">V2079+F2080</f>
        <v>4.24680000000002</v>
      </c>
      <c r="W2080" s="70" t="n">
        <f aca="false">MAX(W2079,V2080)</f>
        <v>4.24900000000002</v>
      </c>
      <c r="X2080" s="70" t="n">
        <f aca="false">W2080-V2080</f>
        <v>0.0022000000000002</v>
      </c>
      <c r="Y2080" s="70" t="n">
        <f aca="false">Y2079+M2080</f>
        <v>3.71074014354968</v>
      </c>
      <c r="Z2080" s="70" t="n">
        <f aca="false">MAX(Z2079,Y2080)</f>
        <v>3.71319980382672</v>
      </c>
      <c r="AA2080" s="70" t="n">
        <f aca="false">Z2080-Y2080</f>
        <v>0.0024596602770397</v>
      </c>
      <c r="AB2080" s="72" t="n">
        <f aca="false">AB2079*(1+F2080)</f>
        <v>54.7342346920796</v>
      </c>
      <c r="AC2080" s="73" t="n">
        <f aca="false">MAX(AC2079,AB2080)</f>
        <v>54.8549155061932</v>
      </c>
      <c r="AD2080" s="70" t="n">
        <f aca="false">1-AB2080/AC2080</f>
        <v>0.00219999999999998</v>
      </c>
      <c r="AE2080" s="73" t="n">
        <f aca="false">AE2079*(1+M2080)</f>
        <v>32.0513601430956</v>
      </c>
      <c r="AF2080" s="73" t="n">
        <f aca="false">MAX(AF2079,AE2080)</f>
        <v>32.1303899870325</v>
      </c>
      <c r="AG2080" s="70" t="n">
        <f aca="false">1-AE2080/AF2080</f>
        <v>0.00245966027703981</v>
      </c>
      <c r="AH2080" s="74" t="n">
        <f aca="false">IF(R2080&gt;0,AH2079+1,0)</f>
        <v>1</v>
      </c>
      <c r="AI2080" s="74" t="n">
        <f aca="false">IF(U2080&gt;0,AI2079+1,0)</f>
        <v>1</v>
      </c>
      <c r="AJ2080" s="74" t="n">
        <f aca="false">IF(G2080&gt;0,AJ2079+1,0)</f>
        <v>0</v>
      </c>
      <c r="AK2080" s="74" t="n">
        <f aca="false">IF(G2080&lt;=0,AK2079+1,0)</f>
        <v>1</v>
      </c>
      <c r="AL2080" s="74" t="n">
        <f aca="false">IF(K2080&gt;0,AL2079+1,0)</f>
        <v>0</v>
      </c>
      <c r="AM2080" s="74" t="n">
        <f aca="false">IF(K2080&lt;=0,AM2079+1,0)</f>
        <v>1</v>
      </c>
    </row>
    <row r="2081" customFormat="false" ht="15" hidden="false" customHeight="false" outlineLevel="0" collapsed="false">
      <c r="A2081" s="61" t="n">
        <v>2085</v>
      </c>
      <c r="B2081" s="62" t="n">
        <v>45636.6368055556</v>
      </c>
      <c r="C2081" s="63" t="n">
        <f aca="false">YEAR(B2081)</f>
        <v>2024</v>
      </c>
      <c r="D2081" s="32" t="s">
        <v>277</v>
      </c>
      <c r="E2081" s="64" t="n">
        <v>24609.45</v>
      </c>
      <c r="F2081" s="65" t="n">
        <v>-0.0019</v>
      </c>
      <c r="G2081" s="66" t="n">
        <v>-46.757955</v>
      </c>
      <c r="H2081" s="67" t="n">
        <f aca="false">E2081+IF(D2081="Long",1,-1)*G2081</f>
        <v>24562.692045</v>
      </c>
      <c r="I2081" s="68" t="n">
        <f aca="false">Assumptions!$B$58</f>
        <v>5.35750011455817</v>
      </c>
      <c r="J2081" s="68" t="n">
        <f aca="false">INDEX(Yearly!$D$5:$D$22,MATCH(C2081,Yearly!$A$5:$A$22,0))</f>
        <v>0.531322325410727</v>
      </c>
      <c r="K2081" s="68" t="n">
        <f aca="false">G2081-I2081-J2081</f>
        <v>-52.6467774399689</v>
      </c>
      <c r="L2081" s="69" t="n">
        <f aca="false">(I2081+J2081)/Assumptions!$B$8</f>
        <v>0.000259660277039673</v>
      </c>
      <c r="M2081" s="70" t="n">
        <f aca="false">F2081-L2081</f>
        <v>-0.00215966027703967</v>
      </c>
      <c r="N2081" s="71" t="n">
        <f aca="false">G2081*Assumptions!$B$7</f>
        <v>-367751.316075</v>
      </c>
      <c r="O2081" s="71" t="n">
        <f aca="false">K2081*Assumptions!$B$7</f>
        <v>-414066.904565355</v>
      </c>
      <c r="P2081" s="68" t="n">
        <f aca="false">P2080+G2081</f>
        <v>39352.388485</v>
      </c>
      <c r="Q2081" s="68" t="n">
        <f aca="false">MAX(Q2080,P2081)</f>
        <v>39453.16788</v>
      </c>
      <c r="R2081" s="68" t="n">
        <f aca="false">Q2081-P2081</f>
        <v>100.779394999998</v>
      </c>
      <c r="S2081" s="68" t="n">
        <f aca="false">S2080+K2081</f>
        <v>27189.2249811163</v>
      </c>
      <c r="T2081" s="68" t="n">
        <f aca="false">MAX(T2080,S2081)</f>
        <v>27301.7820209962</v>
      </c>
      <c r="U2081" s="68" t="n">
        <f aca="false">T2081-S2081</f>
        <v>112.557039879935</v>
      </c>
      <c r="V2081" s="70" t="n">
        <f aca="false">V2080+F2081</f>
        <v>4.24490000000001</v>
      </c>
      <c r="W2081" s="70" t="n">
        <f aca="false">MAX(W2080,V2081)</f>
        <v>4.24900000000002</v>
      </c>
      <c r="X2081" s="70" t="n">
        <f aca="false">W2081-V2081</f>
        <v>0.00410000000000022</v>
      </c>
      <c r="Y2081" s="70" t="n">
        <f aca="false">Y2080+M2081</f>
        <v>3.70858048327264</v>
      </c>
      <c r="Z2081" s="70" t="n">
        <f aca="false">MAX(Z2080,Y2081)</f>
        <v>3.71319980382672</v>
      </c>
      <c r="AA2081" s="70" t="n">
        <f aca="false">Z2081-Y2081</f>
        <v>0.00461932055407921</v>
      </c>
      <c r="AB2081" s="72" t="n">
        <f aca="false">AB2080*(1+F2081)</f>
        <v>54.6302396461646</v>
      </c>
      <c r="AC2081" s="73" t="n">
        <f aca="false">MAX(AC2080,AB2081)</f>
        <v>54.8549155061932</v>
      </c>
      <c r="AD2081" s="70" t="n">
        <f aca="false">1-AB2081/AC2081</f>
        <v>0.00409581999999997</v>
      </c>
      <c r="AE2081" s="73" t="n">
        <f aca="false">AE2080*(1+M2081)</f>
        <v>31.9821400937695</v>
      </c>
      <c r="AF2081" s="73" t="n">
        <f aca="false">MAX(AF2080,AE2081)</f>
        <v>32.1303899870325</v>
      </c>
      <c r="AG2081" s="70" t="n">
        <f aca="false">1-AE2081/AF2081</f>
        <v>0.00461400852348404</v>
      </c>
      <c r="AH2081" s="74" t="n">
        <f aca="false">IF(R2081&gt;0,AH2080+1,0)</f>
        <v>2</v>
      </c>
      <c r="AI2081" s="74" t="n">
        <f aca="false">IF(U2081&gt;0,AI2080+1,0)</f>
        <v>2</v>
      </c>
      <c r="AJ2081" s="74" t="n">
        <f aca="false">IF(G2081&gt;0,AJ2080+1,0)</f>
        <v>0</v>
      </c>
      <c r="AK2081" s="74" t="n">
        <f aca="false">IF(G2081&lt;=0,AK2080+1,0)</f>
        <v>2</v>
      </c>
      <c r="AL2081" s="74" t="n">
        <f aca="false">IF(K2081&gt;0,AL2080+1,0)</f>
        <v>0</v>
      </c>
      <c r="AM2081" s="74" t="n">
        <f aca="false">IF(K2081&lt;=0,AM2080+1,0)</f>
        <v>2</v>
      </c>
    </row>
    <row r="2082" customFormat="false" ht="15" hidden="false" customHeight="false" outlineLevel="0" collapsed="false">
      <c r="A2082" s="61" t="n">
        <v>2086</v>
      </c>
      <c r="B2082" s="62" t="n">
        <v>45638.5104166667</v>
      </c>
      <c r="C2082" s="63" t="n">
        <f aca="false">YEAR(B2082)</f>
        <v>2024</v>
      </c>
      <c r="D2082" s="32" t="s">
        <v>276</v>
      </c>
      <c r="E2082" s="64" t="n">
        <v>24562.4</v>
      </c>
      <c r="F2082" s="65" t="n">
        <v>0.0014</v>
      </c>
      <c r="G2082" s="66" t="n">
        <v>34.38736</v>
      </c>
      <c r="H2082" s="67" t="n">
        <f aca="false">E2082+IF(D2082="Long",1,-1)*G2082</f>
        <v>24528.01264</v>
      </c>
      <c r="I2082" s="68" t="n">
        <f aca="false">Assumptions!$B$58</f>
        <v>5.35750011455817</v>
      </c>
      <c r="J2082" s="68" t="n">
        <f aca="false">INDEX(Yearly!$D$5:$D$22,MATCH(C2082,Yearly!$A$5:$A$22,0))</f>
        <v>0.531322325410727</v>
      </c>
      <c r="K2082" s="68" t="n">
        <f aca="false">G2082-I2082-J2082</f>
        <v>28.4985375600311</v>
      </c>
      <c r="L2082" s="69" t="n">
        <f aca="false">(I2082+J2082)/Assumptions!$B$8</f>
        <v>0.000259660277039673</v>
      </c>
      <c r="M2082" s="70" t="n">
        <f aca="false">F2082-L2082</f>
        <v>0.00114033972296033</v>
      </c>
      <c r="N2082" s="71" t="n">
        <f aca="false">G2082*Assumptions!$B$7</f>
        <v>270456.5864</v>
      </c>
      <c r="O2082" s="71" t="n">
        <f aca="false">K2082*Assumptions!$B$7</f>
        <v>224140.997909645</v>
      </c>
      <c r="P2082" s="68" t="n">
        <f aca="false">P2081+G2082</f>
        <v>39386.775845</v>
      </c>
      <c r="Q2082" s="68" t="n">
        <f aca="false">MAX(Q2081,P2082)</f>
        <v>39453.16788</v>
      </c>
      <c r="R2082" s="68" t="n">
        <f aca="false">Q2082-P2082</f>
        <v>66.3920349999971</v>
      </c>
      <c r="S2082" s="68" t="n">
        <f aca="false">S2081+K2082</f>
        <v>27217.7235186763</v>
      </c>
      <c r="T2082" s="68" t="n">
        <f aca="false">MAX(T2081,S2082)</f>
        <v>27301.7820209962</v>
      </c>
      <c r="U2082" s="68" t="n">
        <f aca="false">T2082-S2082</f>
        <v>84.0585023199055</v>
      </c>
      <c r="V2082" s="70" t="n">
        <f aca="false">V2081+F2082</f>
        <v>4.24630000000002</v>
      </c>
      <c r="W2082" s="70" t="n">
        <f aca="false">MAX(W2081,V2082)</f>
        <v>4.24900000000002</v>
      </c>
      <c r="X2082" s="70" t="n">
        <f aca="false">W2082-V2082</f>
        <v>0.00269999999999992</v>
      </c>
      <c r="Y2082" s="70" t="n">
        <f aca="false">Y2081+M2082</f>
        <v>3.7097208229956</v>
      </c>
      <c r="Z2082" s="70" t="n">
        <f aca="false">MAX(Z2081,Y2082)</f>
        <v>3.71319980382672</v>
      </c>
      <c r="AA2082" s="70" t="n">
        <f aca="false">Z2082-Y2082</f>
        <v>0.00347898083111886</v>
      </c>
      <c r="AB2082" s="72" t="n">
        <f aca="false">AB2081*(1+F2082)</f>
        <v>54.7067219816693</v>
      </c>
      <c r="AC2082" s="73" t="n">
        <f aca="false">MAX(AC2081,AB2082)</f>
        <v>54.8549155061932</v>
      </c>
      <c r="AD2082" s="70" t="n">
        <f aca="false">1-AB2082/AC2082</f>
        <v>0.00270155414799989</v>
      </c>
      <c r="AE2082" s="73" t="n">
        <f aca="false">AE2081*(1+M2082)</f>
        <v>32.0186105985437</v>
      </c>
      <c r="AF2082" s="73" t="n">
        <f aca="false">MAX(AF2081,AE2082)</f>
        <v>32.1303899870325</v>
      </c>
      <c r="AG2082" s="70" t="n">
        <f aca="false">1-AE2082/AF2082</f>
        <v>0.00347893033772517</v>
      </c>
      <c r="AH2082" s="74" t="n">
        <f aca="false">IF(R2082&gt;0,AH2081+1,0)</f>
        <v>3</v>
      </c>
      <c r="AI2082" s="74" t="n">
        <f aca="false">IF(U2082&gt;0,AI2081+1,0)</f>
        <v>3</v>
      </c>
      <c r="AJ2082" s="74" t="n">
        <f aca="false">IF(G2082&gt;0,AJ2081+1,0)</f>
        <v>1</v>
      </c>
      <c r="AK2082" s="74" t="n">
        <f aca="false">IF(G2082&lt;=0,AK2081+1,0)</f>
        <v>0</v>
      </c>
      <c r="AL2082" s="74" t="n">
        <f aca="false">IF(K2082&gt;0,AL2081+1,0)</f>
        <v>1</v>
      </c>
      <c r="AM2082" s="74" t="n">
        <f aca="false">IF(K2082&lt;=0,AM2081+1,0)</f>
        <v>0</v>
      </c>
    </row>
    <row r="2083" customFormat="false" ht="15" hidden="false" customHeight="false" outlineLevel="0" collapsed="false">
      <c r="A2083" s="61" t="n">
        <v>2087</v>
      </c>
      <c r="B2083" s="62" t="n">
        <v>45639.53125</v>
      </c>
      <c r="C2083" s="63" t="n">
        <f aca="false">YEAR(B2083)</f>
        <v>2024</v>
      </c>
      <c r="D2083" s="32" t="s">
        <v>277</v>
      </c>
      <c r="E2083" s="64" t="n">
        <v>24528.8</v>
      </c>
      <c r="F2083" s="65" t="n">
        <v>0.0015</v>
      </c>
      <c r="G2083" s="66" t="n">
        <v>36.7932</v>
      </c>
      <c r="H2083" s="67" t="n">
        <f aca="false">E2083+IF(D2083="Long",1,-1)*G2083</f>
        <v>24565.5932</v>
      </c>
      <c r="I2083" s="68" t="n">
        <f aca="false">Assumptions!$B$58</f>
        <v>5.35750011455817</v>
      </c>
      <c r="J2083" s="68" t="n">
        <f aca="false">INDEX(Yearly!$D$5:$D$22,MATCH(C2083,Yearly!$A$5:$A$22,0))</f>
        <v>0.531322325410727</v>
      </c>
      <c r="K2083" s="68" t="n">
        <f aca="false">G2083-I2083-J2083</f>
        <v>30.9043775600311</v>
      </c>
      <c r="L2083" s="69" t="n">
        <f aca="false">(I2083+J2083)/Assumptions!$B$8</f>
        <v>0.000259660277039673</v>
      </c>
      <c r="M2083" s="70" t="n">
        <f aca="false">F2083-L2083</f>
        <v>0.00124033972296033</v>
      </c>
      <c r="N2083" s="71" t="n">
        <f aca="false">G2083*Assumptions!$B$7</f>
        <v>289378.518</v>
      </c>
      <c r="O2083" s="71" t="n">
        <f aca="false">K2083*Assumptions!$B$7</f>
        <v>243062.929509645</v>
      </c>
      <c r="P2083" s="68" t="n">
        <f aca="false">P2082+G2083</f>
        <v>39423.569045</v>
      </c>
      <c r="Q2083" s="68" t="n">
        <f aca="false">MAX(Q2082,P2083)</f>
        <v>39453.16788</v>
      </c>
      <c r="R2083" s="68" t="n">
        <f aca="false">Q2083-P2083</f>
        <v>29.5988349999971</v>
      </c>
      <c r="S2083" s="68" t="n">
        <f aca="false">S2082+K2083</f>
        <v>27248.6278962363</v>
      </c>
      <c r="T2083" s="68" t="n">
        <f aca="false">MAX(T2082,S2083)</f>
        <v>27301.7820209962</v>
      </c>
      <c r="U2083" s="68" t="n">
        <f aca="false">T2083-S2083</f>
        <v>53.1541247598761</v>
      </c>
      <c r="V2083" s="70" t="n">
        <f aca="false">V2082+F2083</f>
        <v>4.24780000000002</v>
      </c>
      <c r="W2083" s="70" t="n">
        <f aca="false">MAX(W2082,V2083)</f>
        <v>4.24900000000002</v>
      </c>
      <c r="X2083" s="70" t="n">
        <f aca="false">W2083-V2083</f>
        <v>0.00119999999999987</v>
      </c>
      <c r="Y2083" s="70" t="n">
        <f aca="false">Y2082+M2083</f>
        <v>3.71096116271856</v>
      </c>
      <c r="Z2083" s="70" t="n">
        <f aca="false">MAX(Z2082,Y2083)</f>
        <v>3.71319980382672</v>
      </c>
      <c r="AA2083" s="70" t="n">
        <f aca="false">Z2083-Y2083</f>
        <v>0.00223864110815875</v>
      </c>
      <c r="AB2083" s="72" t="n">
        <f aca="false">AB2082*(1+F2083)</f>
        <v>54.7887820646418</v>
      </c>
      <c r="AC2083" s="73" t="n">
        <f aca="false">MAX(AC2082,AB2083)</f>
        <v>54.8549155061932</v>
      </c>
      <c r="AD2083" s="70" t="n">
        <f aca="false">1-AB2083/AC2083</f>
        <v>0.00120560647922185</v>
      </c>
      <c r="AE2083" s="73" t="n">
        <f aca="false">AE2082*(1+M2083)</f>
        <v>32.058324553143</v>
      </c>
      <c r="AF2083" s="73" t="n">
        <f aca="false">MAX(AF2082,AE2083)</f>
        <v>32.1303899870325</v>
      </c>
      <c r="AG2083" s="70" t="n">
        <f aca="false">1-AE2083/AF2083</f>
        <v>0.00224290567025609</v>
      </c>
      <c r="AH2083" s="74" t="n">
        <f aca="false">IF(R2083&gt;0,AH2082+1,0)</f>
        <v>4</v>
      </c>
      <c r="AI2083" s="74" t="n">
        <f aca="false">IF(U2083&gt;0,AI2082+1,0)</f>
        <v>4</v>
      </c>
      <c r="AJ2083" s="74" t="n">
        <f aca="false">IF(G2083&gt;0,AJ2082+1,0)</f>
        <v>2</v>
      </c>
      <c r="AK2083" s="74" t="n">
        <f aca="false">IF(G2083&lt;=0,AK2082+1,0)</f>
        <v>0</v>
      </c>
      <c r="AL2083" s="74" t="n">
        <f aca="false">IF(K2083&gt;0,AL2082+1,0)</f>
        <v>2</v>
      </c>
      <c r="AM2083" s="74" t="n">
        <f aca="false">IF(K2083&lt;=0,AM2082+1,0)</f>
        <v>0</v>
      </c>
    </row>
    <row r="2084" customFormat="false" ht="15" hidden="false" customHeight="false" outlineLevel="0" collapsed="false">
      <c r="A2084" s="61" t="n">
        <v>2088</v>
      </c>
      <c r="B2084" s="62" t="n">
        <v>45643.40625</v>
      </c>
      <c r="C2084" s="63" t="n">
        <f aca="false">YEAR(B2084)</f>
        <v>2024</v>
      </c>
      <c r="D2084" s="32" t="s">
        <v>276</v>
      </c>
      <c r="E2084" s="64" t="n">
        <v>24564.8</v>
      </c>
      <c r="F2084" s="65" t="n">
        <v>0.0286</v>
      </c>
      <c r="G2084" s="66" t="n">
        <v>702.55328</v>
      </c>
      <c r="H2084" s="67" t="n">
        <f aca="false">E2084+IF(D2084="Long",1,-1)*G2084</f>
        <v>23862.24672</v>
      </c>
      <c r="I2084" s="68" t="n">
        <f aca="false">Assumptions!$B$58</f>
        <v>5.35750011455817</v>
      </c>
      <c r="J2084" s="68" t="n">
        <f aca="false">INDEX(Yearly!$D$5:$D$22,MATCH(C2084,Yearly!$A$5:$A$22,0))</f>
        <v>0.531322325410727</v>
      </c>
      <c r="K2084" s="68" t="n">
        <f aca="false">G2084-I2084-J2084</f>
        <v>696.664457560031</v>
      </c>
      <c r="L2084" s="69" t="n">
        <f aca="false">(I2084+J2084)/Assumptions!$B$8</f>
        <v>0.000259660277039673</v>
      </c>
      <c r="M2084" s="70" t="n">
        <f aca="false">F2084-L2084</f>
        <v>0.0283403397229603</v>
      </c>
      <c r="N2084" s="71" t="n">
        <f aca="false">G2084*Assumptions!$B$7</f>
        <v>5525581.5472</v>
      </c>
      <c r="O2084" s="71" t="n">
        <f aca="false">K2084*Assumptions!$B$7</f>
        <v>5479265.95870964</v>
      </c>
      <c r="P2084" s="68" t="n">
        <f aca="false">P2083+G2084</f>
        <v>40126.122325</v>
      </c>
      <c r="Q2084" s="68" t="n">
        <f aca="false">MAX(Q2083,P2084)</f>
        <v>40126.122325</v>
      </c>
      <c r="R2084" s="68" t="n">
        <f aca="false">Q2084-P2084</f>
        <v>0</v>
      </c>
      <c r="S2084" s="68" t="n">
        <f aca="false">S2083+K2084</f>
        <v>27945.2923537964</v>
      </c>
      <c r="T2084" s="68" t="n">
        <f aca="false">MAX(T2083,S2084)</f>
        <v>27945.2923537964</v>
      </c>
      <c r="U2084" s="68" t="n">
        <f aca="false">T2084-S2084</f>
        <v>0</v>
      </c>
      <c r="V2084" s="70" t="n">
        <f aca="false">V2083+F2084</f>
        <v>4.27640000000002</v>
      </c>
      <c r="W2084" s="70" t="n">
        <f aca="false">MAX(W2083,V2084)</f>
        <v>4.27640000000002</v>
      </c>
      <c r="X2084" s="70" t="n">
        <f aca="false">W2084-V2084</f>
        <v>0</v>
      </c>
      <c r="Y2084" s="70" t="n">
        <f aca="false">Y2083+M2084</f>
        <v>3.73930150244153</v>
      </c>
      <c r="Z2084" s="70" t="n">
        <f aca="false">MAX(Z2083,Y2084)</f>
        <v>3.73930150244153</v>
      </c>
      <c r="AA2084" s="70" t="n">
        <f aca="false">Z2084-Y2084</f>
        <v>0</v>
      </c>
      <c r="AB2084" s="72" t="n">
        <f aca="false">AB2083*(1+F2084)</f>
        <v>56.3557412316905</v>
      </c>
      <c r="AC2084" s="73" t="n">
        <f aca="false">MAX(AC2083,AB2084)</f>
        <v>56.3557412316905</v>
      </c>
      <c r="AD2084" s="70" t="n">
        <f aca="false">1-AB2084/AC2084</f>
        <v>0</v>
      </c>
      <c r="AE2084" s="73" t="n">
        <f aca="false">AE2083*(1+M2084)</f>
        <v>32.966868361928</v>
      </c>
      <c r="AF2084" s="73" t="n">
        <f aca="false">MAX(AF2083,AE2084)</f>
        <v>32.966868361928</v>
      </c>
      <c r="AG2084" s="70" t="n">
        <f aca="false">1-AE2084/AF2084</f>
        <v>0</v>
      </c>
      <c r="AH2084" s="74" t="n">
        <f aca="false">IF(R2084&gt;0,AH2083+1,0)</f>
        <v>0</v>
      </c>
      <c r="AI2084" s="74" t="n">
        <f aca="false">IF(U2084&gt;0,AI2083+1,0)</f>
        <v>0</v>
      </c>
      <c r="AJ2084" s="74" t="n">
        <f aca="false">IF(G2084&gt;0,AJ2083+1,0)</f>
        <v>3</v>
      </c>
      <c r="AK2084" s="74" t="n">
        <f aca="false">IF(G2084&lt;=0,AK2083+1,0)</f>
        <v>0</v>
      </c>
      <c r="AL2084" s="74" t="n">
        <f aca="false">IF(K2084&gt;0,AL2083+1,0)</f>
        <v>3</v>
      </c>
      <c r="AM2084" s="74" t="n">
        <f aca="false">IF(K2084&lt;=0,AM2083+1,0)</f>
        <v>0</v>
      </c>
    </row>
    <row r="2085" customFormat="false" ht="15" hidden="false" customHeight="false" outlineLevel="0" collapsed="false">
      <c r="A2085" s="61" t="n">
        <v>2089</v>
      </c>
      <c r="B2085" s="62" t="n">
        <v>45653.40625</v>
      </c>
      <c r="C2085" s="63" t="n">
        <f aca="false">YEAR(B2085)</f>
        <v>2024</v>
      </c>
      <c r="D2085" s="32" t="s">
        <v>277</v>
      </c>
      <c r="E2085" s="64" t="n">
        <v>23862</v>
      </c>
      <c r="F2085" s="65" t="n">
        <v>-0.0012</v>
      </c>
      <c r="G2085" s="66" t="n">
        <v>-28.6344</v>
      </c>
      <c r="H2085" s="67" t="n">
        <f aca="false">E2085+IF(D2085="Long",1,-1)*G2085</f>
        <v>23833.3656</v>
      </c>
      <c r="I2085" s="68" t="n">
        <f aca="false">Assumptions!$B$58</f>
        <v>5.35750011455817</v>
      </c>
      <c r="J2085" s="68" t="n">
        <f aca="false">INDEX(Yearly!$D$5:$D$22,MATCH(C2085,Yearly!$A$5:$A$22,0))</f>
        <v>0.531322325410727</v>
      </c>
      <c r="K2085" s="68" t="n">
        <f aca="false">G2085-I2085-J2085</f>
        <v>-34.5232224399689</v>
      </c>
      <c r="L2085" s="69" t="n">
        <f aca="false">(I2085+J2085)/Assumptions!$B$8</f>
        <v>0.000259660277039673</v>
      </c>
      <c r="M2085" s="70" t="n">
        <f aca="false">F2085-L2085</f>
        <v>-0.00145966027703967</v>
      </c>
      <c r="N2085" s="71" t="n">
        <f aca="false">G2085*Assumptions!$B$7</f>
        <v>-225209.556</v>
      </c>
      <c r="O2085" s="71" t="n">
        <f aca="false">K2085*Assumptions!$B$7</f>
        <v>-271525.144490355</v>
      </c>
      <c r="P2085" s="68" t="n">
        <f aca="false">P2084+G2085</f>
        <v>40097.487925</v>
      </c>
      <c r="Q2085" s="68" t="n">
        <f aca="false">MAX(Q2084,P2085)</f>
        <v>40126.122325</v>
      </c>
      <c r="R2085" s="68" t="n">
        <f aca="false">Q2085-P2085</f>
        <v>28.6344000000026</v>
      </c>
      <c r="S2085" s="68" t="n">
        <f aca="false">S2084+K2085</f>
        <v>27910.7691313564</v>
      </c>
      <c r="T2085" s="68" t="n">
        <f aca="false">MAX(T2084,S2085)</f>
        <v>27945.2923537964</v>
      </c>
      <c r="U2085" s="68" t="n">
        <f aca="false">T2085-S2085</f>
        <v>34.5232224399697</v>
      </c>
      <c r="V2085" s="70" t="n">
        <f aca="false">V2084+F2085</f>
        <v>4.27520000000002</v>
      </c>
      <c r="W2085" s="70" t="n">
        <f aca="false">MAX(W2084,V2085)</f>
        <v>4.27640000000002</v>
      </c>
      <c r="X2085" s="70" t="n">
        <f aca="false">W2085-V2085</f>
        <v>0.00119999999999987</v>
      </c>
      <c r="Y2085" s="70" t="n">
        <f aca="false">Y2084+M2085</f>
        <v>3.73784184216449</v>
      </c>
      <c r="Z2085" s="70" t="n">
        <f aca="false">MAX(Z2084,Y2085)</f>
        <v>3.73930150244153</v>
      </c>
      <c r="AA2085" s="70" t="n">
        <f aca="false">Z2085-Y2085</f>
        <v>0.00145966027703981</v>
      </c>
      <c r="AB2085" s="72" t="n">
        <f aca="false">AB2084*(1+F2085)</f>
        <v>56.2881143422125</v>
      </c>
      <c r="AC2085" s="73" t="n">
        <f aca="false">MAX(AC2084,AB2085)</f>
        <v>56.3557412316905</v>
      </c>
      <c r="AD2085" s="70" t="n">
        <f aca="false">1-AB2085/AC2085</f>
        <v>0.00119999999999998</v>
      </c>
      <c r="AE2085" s="73" t="n">
        <f aca="false">AE2084*(1+M2085)</f>
        <v>32.9187479337217</v>
      </c>
      <c r="AF2085" s="73" t="n">
        <f aca="false">MAX(AF2084,AE2085)</f>
        <v>32.966868361928</v>
      </c>
      <c r="AG2085" s="70" t="n">
        <f aca="false">1-AE2085/AF2085</f>
        <v>0.0014596602770397</v>
      </c>
      <c r="AH2085" s="74" t="n">
        <f aca="false">IF(R2085&gt;0,AH2084+1,0)</f>
        <v>1</v>
      </c>
      <c r="AI2085" s="74" t="n">
        <f aca="false">IF(U2085&gt;0,AI2084+1,0)</f>
        <v>1</v>
      </c>
      <c r="AJ2085" s="74" t="n">
        <f aca="false">IF(G2085&gt;0,AJ2084+1,0)</f>
        <v>0</v>
      </c>
      <c r="AK2085" s="74" t="n">
        <f aca="false">IF(G2085&lt;=0,AK2084+1,0)</f>
        <v>1</v>
      </c>
      <c r="AL2085" s="74" t="n">
        <f aca="false">IF(K2085&gt;0,AL2084+1,0)</f>
        <v>0</v>
      </c>
      <c r="AM2085" s="74" t="n">
        <f aca="false">IF(K2085&lt;=0,AM2084+1,0)</f>
        <v>1</v>
      </c>
    </row>
    <row r="2086" customFormat="false" ht="15" hidden="false" customHeight="false" outlineLevel="0" collapsed="false">
      <c r="A2086" s="61" t="n">
        <v>2090</v>
      </c>
      <c r="B2086" s="62" t="n">
        <v>45653.5152777778</v>
      </c>
      <c r="C2086" s="63" t="n">
        <f aca="false">YEAR(B2086)</f>
        <v>2024</v>
      </c>
      <c r="D2086" s="32" t="s">
        <v>276</v>
      </c>
      <c r="E2086" s="64" t="n">
        <v>23834.5</v>
      </c>
      <c r="F2086" s="65" t="n">
        <v>-0.0017</v>
      </c>
      <c r="G2086" s="66" t="n">
        <v>-40.51865</v>
      </c>
      <c r="H2086" s="67" t="n">
        <f aca="false">E2086+IF(D2086="Long",1,-1)*G2086</f>
        <v>23875.01865</v>
      </c>
      <c r="I2086" s="68" t="n">
        <f aca="false">Assumptions!$B$58</f>
        <v>5.35750011455817</v>
      </c>
      <c r="J2086" s="68" t="n">
        <f aca="false">INDEX(Yearly!$D$5:$D$22,MATCH(C2086,Yearly!$A$5:$A$22,0))</f>
        <v>0.531322325410727</v>
      </c>
      <c r="K2086" s="68" t="n">
        <f aca="false">G2086-I2086-J2086</f>
        <v>-46.4074724399689</v>
      </c>
      <c r="L2086" s="69" t="n">
        <f aca="false">(I2086+J2086)/Assumptions!$B$8</f>
        <v>0.000259660277039673</v>
      </c>
      <c r="M2086" s="70" t="n">
        <f aca="false">F2086-L2086</f>
        <v>-0.00195966027703967</v>
      </c>
      <c r="N2086" s="71" t="n">
        <f aca="false">G2086*Assumptions!$B$7</f>
        <v>-318679.18225</v>
      </c>
      <c r="O2086" s="71" t="n">
        <f aca="false">K2086*Assumptions!$B$7</f>
        <v>-364994.770740355</v>
      </c>
      <c r="P2086" s="68" t="n">
        <f aca="false">P2085+G2086</f>
        <v>40056.969275</v>
      </c>
      <c r="Q2086" s="68" t="n">
        <f aca="false">MAX(Q2085,P2086)</f>
        <v>40126.122325</v>
      </c>
      <c r="R2086" s="68" t="n">
        <f aca="false">Q2086-P2086</f>
        <v>69.1530500000008</v>
      </c>
      <c r="S2086" s="68" t="n">
        <f aca="false">S2085+K2086</f>
        <v>27864.3616589164</v>
      </c>
      <c r="T2086" s="68" t="n">
        <f aca="false">MAX(T2085,S2086)</f>
        <v>27945.2923537964</v>
      </c>
      <c r="U2086" s="68" t="n">
        <f aca="false">T2086-S2086</f>
        <v>80.9306948799385</v>
      </c>
      <c r="V2086" s="70" t="n">
        <f aca="false">V2085+F2086</f>
        <v>4.27350000000002</v>
      </c>
      <c r="W2086" s="70" t="n">
        <f aca="false">MAX(W2085,V2086)</f>
        <v>4.27640000000002</v>
      </c>
      <c r="X2086" s="70" t="n">
        <f aca="false">W2086-V2086</f>
        <v>0.00289999999999946</v>
      </c>
      <c r="Y2086" s="70" t="n">
        <f aca="false">Y2085+M2086</f>
        <v>3.73588218188745</v>
      </c>
      <c r="Z2086" s="70" t="n">
        <f aca="false">MAX(Z2085,Y2086)</f>
        <v>3.73930150244153</v>
      </c>
      <c r="AA2086" s="70" t="n">
        <f aca="false">Z2086-Y2086</f>
        <v>0.00341932055407934</v>
      </c>
      <c r="AB2086" s="72" t="n">
        <f aca="false">AB2085*(1+F2086)</f>
        <v>56.1924245478307</v>
      </c>
      <c r="AC2086" s="73" t="n">
        <f aca="false">MAX(AC2085,AB2086)</f>
        <v>56.3557412316905</v>
      </c>
      <c r="AD2086" s="70" t="n">
        <f aca="false">1-AB2086/AC2086</f>
        <v>0.00289795999999998</v>
      </c>
      <c r="AE2086" s="73" t="n">
        <f aca="false">AE2085*(1+M2086)</f>
        <v>32.8542383710261</v>
      </c>
      <c r="AF2086" s="73" t="n">
        <f aca="false">MAX(AF2085,AE2086)</f>
        <v>32.966868361928</v>
      </c>
      <c r="AG2086" s="70" t="n">
        <f aca="false">1-AE2086/AF2086</f>
        <v>0.00341646011581653</v>
      </c>
      <c r="AH2086" s="74" t="n">
        <f aca="false">IF(R2086&gt;0,AH2085+1,0)</f>
        <v>2</v>
      </c>
      <c r="AI2086" s="74" t="n">
        <f aca="false">IF(U2086&gt;0,AI2085+1,0)</f>
        <v>2</v>
      </c>
      <c r="AJ2086" s="74" t="n">
        <f aca="false">IF(G2086&gt;0,AJ2085+1,0)</f>
        <v>0</v>
      </c>
      <c r="AK2086" s="74" t="n">
        <f aca="false">IF(G2086&lt;=0,AK2085+1,0)</f>
        <v>2</v>
      </c>
      <c r="AL2086" s="74" t="n">
        <f aca="false">IF(K2086&gt;0,AL2085+1,0)</f>
        <v>0</v>
      </c>
      <c r="AM2086" s="74" t="n">
        <f aca="false">IF(K2086&lt;=0,AM2085+1,0)</f>
        <v>2</v>
      </c>
    </row>
    <row r="2087" customFormat="false" ht="15" hidden="false" customHeight="false" outlineLevel="0" collapsed="false">
      <c r="A2087" s="61" t="n">
        <v>2091</v>
      </c>
      <c r="B2087" s="62" t="n">
        <v>45656.4895833333</v>
      </c>
      <c r="C2087" s="63" t="n">
        <f aca="false">YEAR(B2087)</f>
        <v>2024</v>
      </c>
      <c r="D2087" s="32" t="s">
        <v>277</v>
      </c>
      <c r="E2087" s="64" t="n">
        <v>23874.55</v>
      </c>
      <c r="F2087" s="65" t="n">
        <v>-0.0043</v>
      </c>
      <c r="G2087" s="66" t="n">
        <v>-102.660565</v>
      </c>
      <c r="H2087" s="67" t="n">
        <f aca="false">E2087+IF(D2087="Long",1,-1)*G2087</f>
        <v>23771.889435</v>
      </c>
      <c r="I2087" s="68" t="n">
        <f aca="false">Assumptions!$B$58</f>
        <v>5.35750011455817</v>
      </c>
      <c r="J2087" s="68" t="n">
        <f aca="false">INDEX(Yearly!$D$5:$D$22,MATCH(C2087,Yearly!$A$5:$A$22,0))</f>
        <v>0.531322325410727</v>
      </c>
      <c r="K2087" s="68" t="n">
        <f aca="false">G2087-I2087-J2087</f>
        <v>-108.549387439969</v>
      </c>
      <c r="L2087" s="69" t="n">
        <f aca="false">(I2087+J2087)/Assumptions!$B$8</f>
        <v>0.000259660277039673</v>
      </c>
      <c r="M2087" s="70" t="n">
        <f aca="false">F2087-L2087</f>
        <v>-0.00455966027703967</v>
      </c>
      <c r="N2087" s="71" t="n">
        <f aca="false">G2087*Assumptions!$B$7</f>
        <v>-807425.343725</v>
      </c>
      <c r="O2087" s="71" t="n">
        <f aca="false">K2087*Assumptions!$B$7</f>
        <v>-853740.932215355</v>
      </c>
      <c r="P2087" s="68" t="n">
        <f aca="false">P2086+G2087</f>
        <v>39954.30871</v>
      </c>
      <c r="Q2087" s="68" t="n">
        <f aca="false">MAX(Q2086,P2087)</f>
        <v>40126.122325</v>
      </c>
      <c r="R2087" s="68" t="n">
        <f aca="false">Q2087-P2087</f>
        <v>171.813614999999</v>
      </c>
      <c r="S2087" s="68" t="n">
        <f aca="false">S2086+K2087</f>
        <v>27755.8122714764</v>
      </c>
      <c r="T2087" s="68" t="n">
        <f aca="false">MAX(T2086,S2087)</f>
        <v>27945.2923537964</v>
      </c>
      <c r="U2087" s="68" t="n">
        <f aca="false">T2087-S2087</f>
        <v>189.480082319908</v>
      </c>
      <c r="V2087" s="70" t="n">
        <f aca="false">V2086+F2087</f>
        <v>4.26920000000002</v>
      </c>
      <c r="W2087" s="70" t="n">
        <f aca="false">MAX(W2086,V2087)</f>
        <v>4.27640000000002</v>
      </c>
      <c r="X2087" s="70" t="n">
        <f aca="false">W2087-V2087</f>
        <v>0.00719999999999921</v>
      </c>
      <c r="Y2087" s="70" t="n">
        <f aca="false">Y2086+M2087</f>
        <v>3.73132252161041</v>
      </c>
      <c r="Z2087" s="70" t="n">
        <f aca="false">MAX(Z2086,Y2087)</f>
        <v>3.73930150244153</v>
      </c>
      <c r="AA2087" s="70" t="n">
        <f aca="false">Z2087-Y2087</f>
        <v>0.00797898083111903</v>
      </c>
      <c r="AB2087" s="72" t="n">
        <f aca="false">AB2086*(1+F2087)</f>
        <v>55.9507971222751</v>
      </c>
      <c r="AC2087" s="73" t="n">
        <f aca="false">MAX(AC2086,AB2087)</f>
        <v>56.3557412316905</v>
      </c>
      <c r="AD2087" s="70" t="n">
        <f aca="false">1-AB2087/AC2087</f>
        <v>0.00718549877199992</v>
      </c>
      <c r="AE2087" s="73" t="n">
        <f aca="false">AE2086*(1+M2087)</f>
        <v>32.7044342053934</v>
      </c>
      <c r="AF2087" s="73" t="n">
        <f aca="false">MAX(AF2086,AE2087)</f>
        <v>32.966868361928</v>
      </c>
      <c r="AG2087" s="70" t="n">
        <f aca="false">1-AE2087/AF2087</f>
        <v>0.00796054249537803</v>
      </c>
      <c r="AH2087" s="74" t="n">
        <f aca="false">IF(R2087&gt;0,AH2086+1,0)</f>
        <v>3</v>
      </c>
      <c r="AI2087" s="74" t="n">
        <f aca="false">IF(U2087&gt;0,AI2086+1,0)</f>
        <v>3</v>
      </c>
      <c r="AJ2087" s="74" t="n">
        <f aca="false">IF(G2087&gt;0,AJ2086+1,0)</f>
        <v>0</v>
      </c>
      <c r="AK2087" s="74" t="n">
        <f aca="false">IF(G2087&lt;=0,AK2086+1,0)</f>
        <v>3</v>
      </c>
      <c r="AL2087" s="74" t="n">
        <f aca="false">IF(K2087&gt;0,AL2086+1,0)</f>
        <v>0</v>
      </c>
      <c r="AM2087" s="74" t="n">
        <f aca="false">IF(K2087&lt;=0,AM2086+1,0)</f>
        <v>3</v>
      </c>
    </row>
    <row r="2088" customFormat="false" ht="15" hidden="false" customHeight="false" outlineLevel="0" collapsed="false">
      <c r="A2088" s="61" t="n">
        <v>2092</v>
      </c>
      <c r="B2088" s="62" t="n">
        <v>45656.54375</v>
      </c>
      <c r="C2088" s="63" t="n">
        <f aca="false">YEAR(B2088)</f>
        <v>2024</v>
      </c>
      <c r="D2088" s="32" t="s">
        <v>276</v>
      </c>
      <c r="E2088" s="64" t="n">
        <v>23771.6</v>
      </c>
      <c r="F2088" s="65" t="n">
        <v>0.0007</v>
      </c>
      <c r="G2088" s="66" t="n">
        <v>16.64012</v>
      </c>
      <c r="H2088" s="67" t="n">
        <f aca="false">E2088+IF(D2088="Long",1,-1)*G2088</f>
        <v>23754.95988</v>
      </c>
      <c r="I2088" s="68" t="n">
        <f aca="false">Assumptions!$B$58</f>
        <v>5.35750011455817</v>
      </c>
      <c r="J2088" s="68" t="n">
        <f aca="false">INDEX(Yearly!$D$5:$D$22,MATCH(C2088,Yearly!$A$5:$A$22,0))</f>
        <v>0.531322325410727</v>
      </c>
      <c r="K2088" s="68" t="n">
        <f aca="false">G2088-I2088-J2088</f>
        <v>10.7512975600311</v>
      </c>
      <c r="L2088" s="69" t="n">
        <f aca="false">(I2088+J2088)/Assumptions!$B$8</f>
        <v>0.000259660277039673</v>
      </c>
      <c r="M2088" s="70" t="n">
        <f aca="false">F2088-L2088</f>
        <v>0.000440339722960327</v>
      </c>
      <c r="N2088" s="71" t="n">
        <f aca="false">G2088*Assumptions!$B$7</f>
        <v>130874.5438</v>
      </c>
      <c r="O2088" s="71" t="n">
        <f aca="false">K2088*Assumptions!$B$7</f>
        <v>84558.9553096447</v>
      </c>
      <c r="P2088" s="68" t="n">
        <f aca="false">P2087+G2088</f>
        <v>39970.94883</v>
      </c>
      <c r="Q2088" s="68" t="n">
        <f aca="false">MAX(Q2087,P2088)</f>
        <v>40126.122325</v>
      </c>
      <c r="R2088" s="68" t="n">
        <f aca="false">Q2088-P2088</f>
        <v>155.173495000003</v>
      </c>
      <c r="S2088" s="68" t="n">
        <f aca="false">S2087+K2088</f>
        <v>27766.5635690365</v>
      </c>
      <c r="T2088" s="68" t="n">
        <f aca="false">MAX(T2087,S2088)</f>
        <v>27945.2923537964</v>
      </c>
      <c r="U2088" s="68" t="n">
        <f aca="false">T2088-S2088</f>
        <v>178.728784759878</v>
      </c>
      <c r="V2088" s="70" t="n">
        <f aca="false">V2087+F2088</f>
        <v>4.26990000000002</v>
      </c>
      <c r="W2088" s="70" t="n">
        <f aca="false">MAX(W2087,V2088)</f>
        <v>4.27640000000002</v>
      </c>
      <c r="X2088" s="70" t="n">
        <f aca="false">W2088-V2088</f>
        <v>0.00649999999999906</v>
      </c>
      <c r="Y2088" s="70" t="n">
        <f aca="false">Y2087+M2088</f>
        <v>3.73176286133337</v>
      </c>
      <c r="Z2088" s="70" t="n">
        <f aca="false">MAX(Z2087,Y2088)</f>
        <v>3.73930150244153</v>
      </c>
      <c r="AA2088" s="70" t="n">
        <f aca="false">Z2088-Y2088</f>
        <v>0.00753864110815883</v>
      </c>
      <c r="AB2088" s="72" t="n">
        <f aca="false">AB2087*(1+F2088)</f>
        <v>55.9899626802607</v>
      </c>
      <c r="AC2088" s="73" t="n">
        <f aca="false">MAX(AC2087,AB2088)</f>
        <v>56.3557412316905</v>
      </c>
      <c r="AD2088" s="70" t="n">
        <f aca="false">1-AB2088/AC2088</f>
        <v>0.00649052862114041</v>
      </c>
      <c r="AE2088" s="73" t="n">
        <f aca="false">AE2087*(1+M2088)</f>
        <v>32.7188352668909</v>
      </c>
      <c r="AF2088" s="73" t="n">
        <f aca="false">MAX(AF2087,AE2088)</f>
        <v>32.966868361928</v>
      </c>
      <c r="AG2088" s="70" t="n">
        <f aca="false">1-AE2088/AF2088</f>
        <v>0.00752370811549463</v>
      </c>
      <c r="AH2088" s="74" t="n">
        <f aca="false">IF(R2088&gt;0,AH2087+1,0)</f>
        <v>4</v>
      </c>
      <c r="AI2088" s="74" t="n">
        <f aca="false">IF(U2088&gt;0,AI2087+1,0)</f>
        <v>4</v>
      </c>
      <c r="AJ2088" s="74" t="n">
        <f aca="false">IF(G2088&gt;0,AJ2087+1,0)</f>
        <v>1</v>
      </c>
      <c r="AK2088" s="74" t="n">
        <f aca="false">IF(G2088&lt;=0,AK2087+1,0)</f>
        <v>0</v>
      </c>
      <c r="AL2088" s="74" t="n">
        <f aca="false">IF(K2088&gt;0,AL2087+1,0)</f>
        <v>1</v>
      </c>
      <c r="AM2088" s="74" t="n">
        <f aca="false">IF(K2088&lt;=0,AM2087+1,0)</f>
        <v>0</v>
      </c>
    </row>
    <row r="2089" customFormat="false" ht="15" hidden="false" customHeight="false" outlineLevel="0" collapsed="false">
      <c r="A2089" s="61" t="n">
        <v>2093</v>
      </c>
      <c r="B2089" s="62" t="n">
        <v>45658.46875</v>
      </c>
      <c r="C2089" s="63" t="n">
        <f aca="false">YEAR(B2089)</f>
        <v>2025</v>
      </c>
      <c r="D2089" s="32" t="s">
        <v>277</v>
      </c>
      <c r="E2089" s="64" t="n">
        <v>23754.25</v>
      </c>
      <c r="F2089" s="65" t="n">
        <v>-0.0004</v>
      </c>
      <c r="G2089" s="66" t="n">
        <v>-9.5017</v>
      </c>
      <c r="H2089" s="67" t="n">
        <f aca="false">E2089+IF(D2089="Long",1,-1)*G2089</f>
        <v>23744.7483</v>
      </c>
      <c r="I2089" s="68" t="n">
        <f aca="false">Assumptions!$B$58</f>
        <v>5.35750011455817</v>
      </c>
      <c r="J2089" s="68" t="n">
        <f aca="false">INDEX(Yearly!$D$5:$D$22,MATCH(C2089,Yearly!$A$5:$A$22,0))</f>
        <v>0.462517995501425</v>
      </c>
      <c r="K2089" s="68" t="n">
        <f aca="false">G2089-I2089-J2089</f>
        <v>-15.3217181100596</v>
      </c>
      <c r="L2089" s="69" t="n">
        <f aca="false">(I2089+J2089)/Assumptions!$B$8</f>
        <v>0.000256626435970783</v>
      </c>
      <c r="M2089" s="70" t="n">
        <f aca="false">F2089-L2089</f>
        <v>-0.000656626435970783</v>
      </c>
      <c r="N2089" s="71" t="n">
        <f aca="false">G2089*Assumptions!$B$7</f>
        <v>-74730.8705</v>
      </c>
      <c r="O2089" s="71" t="n">
        <f aca="false">K2089*Assumptions!$B$7</f>
        <v>-120505.312935619</v>
      </c>
      <c r="P2089" s="68" t="n">
        <f aca="false">P2088+G2089</f>
        <v>39961.44713</v>
      </c>
      <c r="Q2089" s="68" t="n">
        <f aca="false">MAX(Q2088,P2089)</f>
        <v>40126.122325</v>
      </c>
      <c r="R2089" s="68" t="n">
        <f aca="false">Q2089-P2089</f>
        <v>164.675195000003</v>
      </c>
      <c r="S2089" s="68" t="n">
        <f aca="false">S2088+K2089</f>
        <v>27751.2418509264</v>
      </c>
      <c r="T2089" s="68" t="n">
        <f aca="false">MAX(T2088,S2089)</f>
        <v>27945.2923537964</v>
      </c>
      <c r="U2089" s="68" t="n">
        <f aca="false">T2089-S2089</f>
        <v>194.050502869937</v>
      </c>
      <c r="V2089" s="70" t="n">
        <f aca="false">V2088+F2089</f>
        <v>4.26950000000002</v>
      </c>
      <c r="W2089" s="70" t="n">
        <f aca="false">MAX(W2088,V2089)</f>
        <v>4.27640000000002</v>
      </c>
      <c r="X2089" s="70" t="n">
        <f aca="false">W2089-V2089</f>
        <v>0.00689999999999902</v>
      </c>
      <c r="Y2089" s="70" t="n">
        <f aca="false">Y2088+M2089</f>
        <v>3.7311062348974</v>
      </c>
      <c r="Z2089" s="70" t="n">
        <f aca="false">MAX(Z2088,Y2089)</f>
        <v>3.73930150244153</v>
      </c>
      <c r="AA2089" s="70" t="n">
        <f aca="false">Z2089-Y2089</f>
        <v>0.00819526754412969</v>
      </c>
      <c r="AB2089" s="72" t="n">
        <f aca="false">AB2088*(1+F2089)</f>
        <v>55.9675666951886</v>
      </c>
      <c r="AC2089" s="73" t="n">
        <f aca="false">MAX(AC2088,AB2089)</f>
        <v>56.3557412316905</v>
      </c>
      <c r="AD2089" s="70" t="n">
        <f aca="false">1-AB2089/AC2089</f>
        <v>0.00688793240969188</v>
      </c>
      <c r="AE2089" s="73" t="n">
        <f aca="false">AE2088*(1+M2089)</f>
        <v>32.6973512147005</v>
      </c>
      <c r="AF2089" s="73" t="n">
        <f aca="false">MAX(AF2088,AE2089)</f>
        <v>32.966868361928</v>
      </c>
      <c r="AG2089" s="70" t="n">
        <f aca="false">1-AE2089/AF2089</f>
        <v>0.00817539428582004</v>
      </c>
      <c r="AH2089" s="74" t="n">
        <f aca="false">IF(R2089&gt;0,AH2088+1,0)</f>
        <v>5</v>
      </c>
      <c r="AI2089" s="74" t="n">
        <f aca="false">IF(U2089&gt;0,AI2088+1,0)</f>
        <v>5</v>
      </c>
      <c r="AJ2089" s="74" t="n">
        <f aca="false">IF(G2089&gt;0,AJ2088+1,0)</f>
        <v>0</v>
      </c>
      <c r="AK2089" s="74" t="n">
        <f aca="false">IF(G2089&lt;=0,AK2088+1,0)</f>
        <v>1</v>
      </c>
      <c r="AL2089" s="74" t="n">
        <f aca="false">IF(K2089&gt;0,AL2088+1,0)</f>
        <v>0</v>
      </c>
      <c r="AM2089" s="74" t="n">
        <f aca="false">IF(K2089&lt;=0,AM2088+1,0)</f>
        <v>1</v>
      </c>
    </row>
    <row r="2090" customFormat="false" ht="15" hidden="false" customHeight="false" outlineLevel="0" collapsed="false">
      <c r="A2090" s="61" t="n">
        <v>2094</v>
      </c>
      <c r="B2090" s="62" t="n">
        <v>45663.46875</v>
      </c>
      <c r="C2090" s="63" t="n">
        <f aca="false">YEAR(B2090)</f>
        <v>2025</v>
      </c>
      <c r="D2090" s="32" t="s">
        <v>276</v>
      </c>
      <c r="E2090" s="64" t="n">
        <v>23744.3</v>
      </c>
      <c r="F2090" s="65" t="n">
        <v>0.0176</v>
      </c>
      <c r="G2090" s="66" t="n">
        <v>417.89968</v>
      </c>
      <c r="H2090" s="67" t="n">
        <f aca="false">E2090+IF(D2090="Long",1,-1)*G2090</f>
        <v>23326.40032</v>
      </c>
      <c r="I2090" s="68" t="n">
        <f aca="false">Assumptions!$B$58</f>
        <v>5.35750011455817</v>
      </c>
      <c r="J2090" s="68" t="n">
        <f aca="false">INDEX(Yearly!$D$5:$D$22,MATCH(C2090,Yearly!$A$5:$A$22,0))</f>
        <v>0.462517995501425</v>
      </c>
      <c r="K2090" s="68" t="n">
        <f aca="false">G2090-I2090-J2090</f>
        <v>412.07966188994</v>
      </c>
      <c r="L2090" s="69" t="n">
        <f aca="false">(I2090+J2090)/Assumptions!$B$8</f>
        <v>0.000256626435970783</v>
      </c>
      <c r="M2090" s="70" t="n">
        <f aca="false">F2090-L2090</f>
        <v>0.0173433735640292</v>
      </c>
      <c r="N2090" s="71" t="n">
        <f aca="false">G2090*Assumptions!$B$7</f>
        <v>3286780.9832</v>
      </c>
      <c r="O2090" s="71" t="n">
        <f aca="false">K2090*Assumptions!$B$7</f>
        <v>3241006.54076438</v>
      </c>
      <c r="P2090" s="68" t="n">
        <f aca="false">P2089+G2090</f>
        <v>40379.34681</v>
      </c>
      <c r="Q2090" s="68" t="n">
        <f aca="false">MAX(Q2089,P2090)</f>
        <v>40379.34681</v>
      </c>
      <c r="R2090" s="68" t="n">
        <f aca="false">Q2090-P2090</f>
        <v>0</v>
      </c>
      <c r="S2090" s="68" t="n">
        <f aca="false">S2089+K2090</f>
        <v>28163.3215128164</v>
      </c>
      <c r="T2090" s="68" t="n">
        <f aca="false">MAX(T2089,S2090)</f>
        <v>28163.3215128164</v>
      </c>
      <c r="U2090" s="68" t="n">
        <f aca="false">T2090-S2090</f>
        <v>0</v>
      </c>
      <c r="V2090" s="70" t="n">
        <f aca="false">V2089+F2090</f>
        <v>4.28710000000002</v>
      </c>
      <c r="W2090" s="70" t="n">
        <f aca="false">MAX(W2089,V2090)</f>
        <v>4.28710000000002</v>
      </c>
      <c r="X2090" s="70" t="n">
        <f aca="false">W2090-V2090</f>
        <v>0</v>
      </c>
      <c r="Y2090" s="70" t="n">
        <f aca="false">Y2089+M2090</f>
        <v>3.74844960846142</v>
      </c>
      <c r="Z2090" s="70" t="n">
        <f aca="false">MAX(Z2089,Y2090)</f>
        <v>3.74844960846142</v>
      </c>
      <c r="AA2090" s="70" t="n">
        <f aca="false">Z2090-Y2090</f>
        <v>0</v>
      </c>
      <c r="AB2090" s="72" t="n">
        <f aca="false">AB2089*(1+F2090)</f>
        <v>56.9525958690239</v>
      </c>
      <c r="AC2090" s="73" t="n">
        <f aca="false">MAX(AC2089,AB2090)</f>
        <v>56.9525958690239</v>
      </c>
      <c r="AD2090" s="70" t="n">
        <f aca="false">1-AB2090/AC2090</f>
        <v>0</v>
      </c>
      <c r="AE2090" s="73" t="n">
        <f aca="false">AE2089*(1+M2090)</f>
        <v>33.2644335913713</v>
      </c>
      <c r="AF2090" s="73" t="n">
        <f aca="false">MAX(AF2089,AE2090)</f>
        <v>33.2644335913713</v>
      </c>
      <c r="AG2090" s="70" t="n">
        <f aca="false">1-AE2090/AF2090</f>
        <v>0</v>
      </c>
      <c r="AH2090" s="74" t="n">
        <f aca="false">IF(R2090&gt;0,AH2089+1,0)</f>
        <v>0</v>
      </c>
      <c r="AI2090" s="74" t="n">
        <f aca="false">IF(U2090&gt;0,AI2089+1,0)</f>
        <v>0</v>
      </c>
      <c r="AJ2090" s="74" t="n">
        <f aca="false">IF(G2090&gt;0,AJ2089+1,0)</f>
        <v>1</v>
      </c>
      <c r="AK2090" s="74" t="n">
        <f aca="false">IF(G2090&lt;=0,AK2089+1,0)</f>
        <v>0</v>
      </c>
      <c r="AL2090" s="74" t="n">
        <f aca="false">IF(K2090&gt;0,AL2089+1,0)</f>
        <v>1</v>
      </c>
      <c r="AM2090" s="74" t="n">
        <f aca="false">IF(K2090&lt;=0,AM2089+1,0)</f>
        <v>0</v>
      </c>
    </row>
    <row r="2091" customFormat="false" ht="15" hidden="false" customHeight="false" outlineLevel="0" collapsed="false">
      <c r="A2091" s="61" t="n">
        <v>2095</v>
      </c>
      <c r="B2091" s="62" t="n">
        <v>45673.40625</v>
      </c>
      <c r="C2091" s="63" t="n">
        <f aca="false">YEAR(B2091)</f>
        <v>2025</v>
      </c>
      <c r="D2091" s="32" t="s">
        <v>277</v>
      </c>
      <c r="E2091" s="64" t="n">
        <v>23326.3</v>
      </c>
      <c r="F2091" s="65" t="n">
        <v>-0.001</v>
      </c>
      <c r="G2091" s="66" t="n">
        <v>-23.3263</v>
      </c>
      <c r="H2091" s="67" t="n">
        <f aca="false">E2091+IF(D2091="Long",1,-1)*G2091</f>
        <v>23302.9737</v>
      </c>
      <c r="I2091" s="68" t="n">
        <f aca="false">Assumptions!$B$58</f>
        <v>5.35750011455817</v>
      </c>
      <c r="J2091" s="68" t="n">
        <f aca="false">INDEX(Yearly!$D$5:$D$22,MATCH(C2091,Yearly!$A$5:$A$22,0))</f>
        <v>0.462517995501425</v>
      </c>
      <c r="K2091" s="68" t="n">
        <f aca="false">G2091-I2091-J2091</f>
        <v>-29.1463181100596</v>
      </c>
      <c r="L2091" s="69" t="n">
        <f aca="false">(I2091+J2091)/Assumptions!$B$8</f>
        <v>0.000256626435970783</v>
      </c>
      <c r="M2091" s="70" t="n">
        <f aca="false">F2091-L2091</f>
        <v>-0.00125662643597078</v>
      </c>
      <c r="N2091" s="71" t="n">
        <f aca="false">G2091*Assumptions!$B$7</f>
        <v>-183461.3495</v>
      </c>
      <c r="O2091" s="71" t="n">
        <f aca="false">K2091*Assumptions!$B$7</f>
        <v>-229235.791935619</v>
      </c>
      <c r="P2091" s="68" t="n">
        <f aca="false">P2090+G2091</f>
        <v>40356.02051</v>
      </c>
      <c r="Q2091" s="68" t="n">
        <f aca="false">MAX(Q2090,P2091)</f>
        <v>40379.34681</v>
      </c>
      <c r="R2091" s="68" t="n">
        <f aca="false">Q2091-P2091</f>
        <v>23.3263000000006</v>
      </c>
      <c r="S2091" s="68" t="n">
        <f aca="false">S2090+K2091</f>
        <v>28134.1751947063</v>
      </c>
      <c r="T2091" s="68" t="n">
        <f aca="false">MAX(T2090,S2091)</f>
        <v>28163.3215128164</v>
      </c>
      <c r="U2091" s="68" t="n">
        <f aca="false">T2091-S2091</f>
        <v>29.1463181100589</v>
      </c>
      <c r="V2091" s="70" t="n">
        <f aca="false">V2090+F2091</f>
        <v>4.28610000000002</v>
      </c>
      <c r="W2091" s="70" t="n">
        <f aca="false">MAX(W2090,V2091)</f>
        <v>4.28710000000002</v>
      </c>
      <c r="X2091" s="70" t="n">
        <f aca="false">W2091-V2091</f>
        <v>0.00100000000000033</v>
      </c>
      <c r="Y2091" s="70" t="n">
        <f aca="false">Y2090+M2091</f>
        <v>3.74719298202545</v>
      </c>
      <c r="Z2091" s="70" t="n">
        <f aca="false">MAX(Z2090,Y2091)</f>
        <v>3.74844960846142</v>
      </c>
      <c r="AA2091" s="70" t="n">
        <f aca="false">Z2091-Y2091</f>
        <v>0.0012566264359708</v>
      </c>
      <c r="AB2091" s="72" t="n">
        <f aca="false">AB2090*(1+F2091)</f>
        <v>56.8956432731549</v>
      </c>
      <c r="AC2091" s="73" t="n">
        <f aca="false">MAX(AC2090,AB2091)</f>
        <v>56.9525958690239</v>
      </c>
      <c r="AD2091" s="70" t="n">
        <f aca="false">1-AB2091/AC2091</f>
        <v>0.00099999999999989</v>
      </c>
      <c r="AE2091" s="73" t="n">
        <f aca="false">AE2090*(1+M2091)</f>
        <v>33.2226326247428</v>
      </c>
      <c r="AF2091" s="73" t="n">
        <f aca="false">MAX(AF2090,AE2091)</f>
        <v>33.2644335913713</v>
      </c>
      <c r="AG2091" s="70" t="n">
        <f aca="false">1-AE2091/AF2091</f>
        <v>0.00125662643597091</v>
      </c>
      <c r="AH2091" s="74" t="n">
        <f aca="false">IF(R2091&gt;0,AH2090+1,0)</f>
        <v>1</v>
      </c>
      <c r="AI2091" s="74" t="n">
        <f aca="false">IF(U2091&gt;0,AI2090+1,0)</f>
        <v>1</v>
      </c>
      <c r="AJ2091" s="74" t="n">
        <f aca="false">IF(G2091&gt;0,AJ2090+1,0)</f>
        <v>0</v>
      </c>
      <c r="AK2091" s="74" t="n">
        <f aca="false">IF(G2091&lt;=0,AK2090+1,0)</f>
        <v>1</v>
      </c>
      <c r="AL2091" s="74" t="n">
        <f aca="false">IF(K2091&gt;0,AL2090+1,0)</f>
        <v>0</v>
      </c>
      <c r="AM2091" s="74" t="n">
        <f aca="false">IF(K2091&lt;=0,AM2090+1,0)</f>
        <v>1</v>
      </c>
    </row>
    <row r="2092" customFormat="false" ht="15" hidden="false" customHeight="false" outlineLevel="0" collapsed="false">
      <c r="A2092" s="61" t="n">
        <v>2096</v>
      </c>
      <c r="B2092" s="62" t="n">
        <v>45673.6180555556</v>
      </c>
      <c r="C2092" s="63" t="n">
        <f aca="false">YEAR(B2092)</f>
        <v>2025</v>
      </c>
      <c r="D2092" s="32" t="s">
        <v>276</v>
      </c>
      <c r="E2092" s="64" t="n">
        <v>23303.2</v>
      </c>
      <c r="F2092" s="65" t="n">
        <v>0.0009</v>
      </c>
      <c r="G2092" s="66" t="n">
        <v>20.97288</v>
      </c>
      <c r="H2092" s="67" t="n">
        <f aca="false">E2092+IF(D2092="Long",1,-1)*G2092</f>
        <v>23282.22712</v>
      </c>
      <c r="I2092" s="68" t="n">
        <f aca="false">Assumptions!$B$58</f>
        <v>5.35750011455817</v>
      </c>
      <c r="J2092" s="68" t="n">
        <f aca="false">INDEX(Yearly!$D$5:$D$22,MATCH(C2092,Yearly!$A$5:$A$22,0))</f>
        <v>0.462517995501425</v>
      </c>
      <c r="K2092" s="68" t="n">
        <f aca="false">G2092-I2092-J2092</f>
        <v>15.1528618899404</v>
      </c>
      <c r="L2092" s="69" t="n">
        <f aca="false">(I2092+J2092)/Assumptions!$B$8</f>
        <v>0.000256626435970783</v>
      </c>
      <c r="M2092" s="70" t="n">
        <f aca="false">F2092-L2092</f>
        <v>0.000643373564029217</v>
      </c>
      <c r="N2092" s="71" t="n">
        <f aca="false">G2092*Assumptions!$B$7</f>
        <v>164951.7012</v>
      </c>
      <c r="O2092" s="71" t="n">
        <f aca="false">K2092*Assumptions!$B$7</f>
        <v>119177.258764381</v>
      </c>
      <c r="P2092" s="68" t="n">
        <f aca="false">P2091+G2092</f>
        <v>40376.99339</v>
      </c>
      <c r="Q2092" s="68" t="n">
        <f aca="false">MAX(Q2091,P2092)</f>
        <v>40379.34681</v>
      </c>
      <c r="R2092" s="68" t="n">
        <f aca="false">Q2092-P2092</f>
        <v>2.35341999999946</v>
      </c>
      <c r="S2092" s="68" t="n">
        <f aca="false">S2091+K2092</f>
        <v>28149.3280565962</v>
      </c>
      <c r="T2092" s="68" t="n">
        <f aca="false">MAX(T2091,S2092)</f>
        <v>28163.3215128164</v>
      </c>
      <c r="U2092" s="68" t="n">
        <f aca="false">T2092-S2092</f>
        <v>13.9934562201197</v>
      </c>
      <c r="V2092" s="70" t="n">
        <f aca="false">V2091+F2092</f>
        <v>4.28700000000002</v>
      </c>
      <c r="W2092" s="70" t="n">
        <f aca="false">MAX(W2091,V2092)</f>
        <v>4.28710000000002</v>
      </c>
      <c r="X2092" s="70" t="n">
        <f aca="false">W2092-V2092</f>
        <v>0.000100000000000655</v>
      </c>
      <c r="Y2092" s="70" t="n">
        <f aca="false">Y2091+M2092</f>
        <v>3.74783635558948</v>
      </c>
      <c r="Z2092" s="70" t="n">
        <f aca="false">MAX(Z2091,Y2092)</f>
        <v>3.74844960846142</v>
      </c>
      <c r="AA2092" s="70" t="n">
        <f aca="false">Z2092-Y2092</f>
        <v>0.000613252871941583</v>
      </c>
      <c r="AB2092" s="72" t="n">
        <f aca="false">AB2091*(1+F2092)</f>
        <v>56.9468493521007</v>
      </c>
      <c r="AC2092" s="73" t="n">
        <f aca="false">MAX(AC2091,AB2092)</f>
        <v>56.9525958690239</v>
      </c>
      <c r="AD2092" s="70" t="n">
        <f aca="false">1-AB2092/AC2092</f>
        <v>0.00010090000000007</v>
      </c>
      <c r="AE2092" s="73" t="n">
        <f aca="false">AE2091*(1+M2092)</f>
        <v>33.244007188301</v>
      </c>
      <c r="AF2092" s="73" t="n">
        <f aca="false">MAX(AF2091,AE2092)</f>
        <v>33.2644335913713</v>
      </c>
      <c r="AG2092" s="70" t="n">
        <f aca="false">1-AE2092/AF2092</f>
        <v>0.000614061352170459</v>
      </c>
      <c r="AH2092" s="74" t="n">
        <f aca="false">IF(R2092&gt;0,AH2091+1,0)</f>
        <v>2</v>
      </c>
      <c r="AI2092" s="74" t="n">
        <f aca="false">IF(U2092&gt;0,AI2091+1,0)</f>
        <v>2</v>
      </c>
      <c r="AJ2092" s="74" t="n">
        <f aca="false">IF(G2092&gt;0,AJ2091+1,0)</f>
        <v>1</v>
      </c>
      <c r="AK2092" s="74" t="n">
        <f aca="false">IF(G2092&lt;=0,AK2091+1,0)</f>
        <v>0</v>
      </c>
      <c r="AL2092" s="74" t="n">
        <f aca="false">IF(K2092&gt;0,AL2091+1,0)</f>
        <v>1</v>
      </c>
      <c r="AM2092" s="74" t="n">
        <f aca="false">IF(K2092&lt;=0,AM2091+1,0)</f>
        <v>0</v>
      </c>
    </row>
    <row r="2093" customFormat="false" ht="15" hidden="false" customHeight="false" outlineLevel="0" collapsed="false">
      <c r="A2093" s="61" t="n">
        <v>2097</v>
      </c>
      <c r="B2093" s="62" t="n">
        <v>45674.3854166667</v>
      </c>
      <c r="C2093" s="63" t="n">
        <f aca="false">YEAR(B2093)</f>
        <v>2025</v>
      </c>
      <c r="D2093" s="32" t="s">
        <v>277</v>
      </c>
      <c r="E2093" s="64" t="n">
        <v>23282.3</v>
      </c>
      <c r="F2093" s="65" t="n">
        <v>-0.0038</v>
      </c>
      <c r="G2093" s="66" t="n">
        <v>-88.47274</v>
      </c>
      <c r="H2093" s="67" t="n">
        <f aca="false">E2093+IF(D2093="Long",1,-1)*G2093</f>
        <v>23193.82726</v>
      </c>
      <c r="I2093" s="68" t="n">
        <f aca="false">Assumptions!$B$58</f>
        <v>5.35750011455817</v>
      </c>
      <c r="J2093" s="68" t="n">
        <f aca="false">INDEX(Yearly!$D$5:$D$22,MATCH(C2093,Yearly!$A$5:$A$22,0))</f>
        <v>0.462517995501425</v>
      </c>
      <c r="K2093" s="68" t="n">
        <f aca="false">G2093-I2093-J2093</f>
        <v>-94.2927581100596</v>
      </c>
      <c r="L2093" s="69" t="n">
        <f aca="false">(I2093+J2093)/Assumptions!$B$8</f>
        <v>0.000256626435970783</v>
      </c>
      <c r="M2093" s="70" t="n">
        <f aca="false">F2093-L2093</f>
        <v>-0.00405662643597078</v>
      </c>
      <c r="N2093" s="71" t="n">
        <f aca="false">G2093*Assumptions!$B$7</f>
        <v>-695838.1001</v>
      </c>
      <c r="O2093" s="71" t="n">
        <f aca="false">K2093*Assumptions!$B$7</f>
        <v>-741612.542535619</v>
      </c>
      <c r="P2093" s="68" t="n">
        <f aca="false">P2092+G2093</f>
        <v>40288.52065</v>
      </c>
      <c r="Q2093" s="68" t="n">
        <f aca="false">MAX(Q2092,P2093)</f>
        <v>40379.34681</v>
      </c>
      <c r="R2093" s="68" t="n">
        <f aca="false">Q2093-P2093</f>
        <v>90.8261599999969</v>
      </c>
      <c r="S2093" s="68" t="n">
        <f aca="false">S2092+K2093</f>
        <v>28055.0352984862</v>
      </c>
      <c r="T2093" s="68" t="n">
        <f aca="false">MAX(T2092,S2093)</f>
        <v>28163.3215128164</v>
      </c>
      <c r="U2093" s="68" t="n">
        <f aca="false">T2093-S2093</f>
        <v>108.286214330179</v>
      </c>
      <c r="V2093" s="70" t="n">
        <f aca="false">V2092+F2093</f>
        <v>4.28320000000002</v>
      </c>
      <c r="W2093" s="70" t="n">
        <f aca="false">MAX(W2092,V2093)</f>
        <v>4.28710000000002</v>
      </c>
      <c r="X2093" s="70" t="n">
        <f aca="false">W2093-V2093</f>
        <v>0.00390000000000068</v>
      </c>
      <c r="Y2093" s="70" t="n">
        <f aca="false">Y2092+M2093</f>
        <v>3.74377972915351</v>
      </c>
      <c r="Z2093" s="70" t="n">
        <f aca="false">MAX(Z2092,Y2093)</f>
        <v>3.74844960846142</v>
      </c>
      <c r="AA2093" s="70" t="n">
        <f aca="false">Z2093-Y2093</f>
        <v>0.00466987930791252</v>
      </c>
      <c r="AB2093" s="72" t="n">
        <f aca="false">AB2092*(1+F2093)</f>
        <v>56.7304513245627</v>
      </c>
      <c r="AC2093" s="73" t="n">
        <f aca="false">MAX(AC2092,AB2093)</f>
        <v>56.9525958690239</v>
      </c>
      <c r="AD2093" s="70" t="n">
        <f aca="false">1-AB2093/AC2093</f>
        <v>0.00390051658000012</v>
      </c>
      <c r="AE2093" s="73" t="n">
        <f aca="false">AE2092*(1+M2093)</f>
        <v>33.1091486699034</v>
      </c>
      <c r="AF2093" s="73" t="n">
        <f aca="false">MAX(AF2092,AE2093)</f>
        <v>33.2644335913713</v>
      </c>
      <c r="AG2093" s="70" t="n">
        <f aca="false">1-AE2093/AF2093</f>
        <v>0.00466819677062669</v>
      </c>
      <c r="AH2093" s="74" t="n">
        <f aca="false">IF(R2093&gt;0,AH2092+1,0)</f>
        <v>3</v>
      </c>
      <c r="AI2093" s="74" t="n">
        <f aca="false">IF(U2093&gt;0,AI2092+1,0)</f>
        <v>3</v>
      </c>
      <c r="AJ2093" s="74" t="n">
        <f aca="false">IF(G2093&gt;0,AJ2092+1,0)</f>
        <v>0</v>
      </c>
      <c r="AK2093" s="74" t="n">
        <f aca="false">IF(G2093&lt;=0,AK2092+1,0)</f>
        <v>1</v>
      </c>
      <c r="AL2093" s="74" t="n">
        <f aca="false">IF(K2093&gt;0,AL2092+1,0)</f>
        <v>0</v>
      </c>
      <c r="AM2093" s="74" t="n">
        <f aca="false">IF(K2093&lt;=0,AM2092+1,0)</f>
        <v>1</v>
      </c>
    </row>
    <row r="2094" customFormat="false" ht="15" hidden="false" customHeight="false" outlineLevel="0" collapsed="false">
      <c r="A2094" s="61" t="n">
        <v>2098</v>
      </c>
      <c r="B2094" s="62" t="n">
        <v>45674.40625</v>
      </c>
      <c r="C2094" s="63" t="n">
        <f aca="false">YEAR(B2094)</f>
        <v>2025</v>
      </c>
      <c r="D2094" s="32" t="s">
        <v>276</v>
      </c>
      <c r="E2094" s="64" t="n">
        <v>23194.1</v>
      </c>
      <c r="F2094" s="65" t="n">
        <v>-0.0077</v>
      </c>
      <c r="G2094" s="66" t="n">
        <v>-178.59457</v>
      </c>
      <c r="H2094" s="67" t="n">
        <f aca="false">E2094+IF(D2094="Long",1,-1)*G2094</f>
        <v>23372.69457</v>
      </c>
      <c r="I2094" s="68" t="n">
        <f aca="false">Assumptions!$B$58</f>
        <v>5.35750011455817</v>
      </c>
      <c r="J2094" s="68" t="n">
        <f aca="false">INDEX(Yearly!$D$5:$D$22,MATCH(C2094,Yearly!$A$5:$A$22,0))</f>
        <v>0.462517995501425</v>
      </c>
      <c r="K2094" s="68" t="n">
        <f aca="false">G2094-I2094-J2094</f>
        <v>-184.41458811006</v>
      </c>
      <c r="L2094" s="69" t="n">
        <f aca="false">(I2094+J2094)/Assumptions!$B$8</f>
        <v>0.000256626435970783</v>
      </c>
      <c r="M2094" s="70" t="n">
        <f aca="false">F2094-L2094</f>
        <v>-0.00795662643597078</v>
      </c>
      <c r="N2094" s="71" t="n">
        <f aca="false">G2094*Assumptions!$B$7</f>
        <v>-1404646.29305</v>
      </c>
      <c r="O2094" s="71" t="n">
        <f aca="false">K2094*Assumptions!$B$7</f>
        <v>-1450420.73548562</v>
      </c>
      <c r="P2094" s="68" t="n">
        <f aca="false">P2093+G2094</f>
        <v>40109.92608</v>
      </c>
      <c r="Q2094" s="68" t="n">
        <f aca="false">MAX(Q2093,P2094)</f>
        <v>40379.34681</v>
      </c>
      <c r="R2094" s="68" t="n">
        <f aca="false">Q2094-P2094</f>
        <v>269.420729999998</v>
      </c>
      <c r="S2094" s="68" t="n">
        <f aca="false">S2093+K2094</f>
        <v>27870.6207103761</v>
      </c>
      <c r="T2094" s="68" t="n">
        <f aca="false">MAX(T2093,S2094)</f>
        <v>28163.3215128164</v>
      </c>
      <c r="U2094" s="68" t="n">
        <f aca="false">T2094-S2094</f>
        <v>292.700802440239</v>
      </c>
      <c r="V2094" s="70" t="n">
        <f aca="false">V2093+F2094</f>
        <v>4.27550000000002</v>
      </c>
      <c r="W2094" s="70" t="n">
        <f aca="false">MAX(W2093,V2094)</f>
        <v>4.28710000000002</v>
      </c>
      <c r="X2094" s="70" t="n">
        <f aca="false">W2094-V2094</f>
        <v>0.0116000000000005</v>
      </c>
      <c r="Y2094" s="70" t="n">
        <f aca="false">Y2093+M2094</f>
        <v>3.73582310271754</v>
      </c>
      <c r="Z2094" s="70" t="n">
        <f aca="false">MAX(Z2093,Y2094)</f>
        <v>3.74844960846142</v>
      </c>
      <c r="AA2094" s="70" t="n">
        <f aca="false">Z2094-Y2094</f>
        <v>0.0126265057438832</v>
      </c>
      <c r="AB2094" s="72" t="n">
        <f aca="false">AB2093*(1+F2094)</f>
        <v>56.2936268493636</v>
      </c>
      <c r="AC2094" s="73" t="n">
        <f aca="false">MAX(AC2093,AB2094)</f>
        <v>56.9525958690239</v>
      </c>
      <c r="AD2094" s="70" t="n">
        <f aca="false">1-AB2094/AC2094</f>
        <v>0.0115704826023342</v>
      </c>
      <c r="AE2094" s="73" t="n">
        <f aca="false">AE2093*(1+M2094)</f>
        <v>32.8457115423239</v>
      </c>
      <c r="AF2094" s="73" t="n">
        <f aca="false">MAX(AF2093,AE2094)</f>
        <v>33.2644335913713</v>
      </c>
      <c r="AG2094" s="70" t="n">
        <f aca="false">1-AE2094/AF2094</f>
        <v>0.0125876801087641</v>
      </c>
      <c r="AH2094" s="74" t="n">
        <f aca="false">IF(R2094&gt;0,AH2093+1,0)</f>
        <v>4</v>
      </c>
      <c r="AI2094" s="74" t="n">
        <f aca="false">IF(U2094&gt;0,AI2093+1,0)</f>
        <v>4</v>
      </c>
      <c r="AJ2094" s="74" t="n">
        <f aca="false">IF(G2094&gt;0,AJ2093+1,0)</f>
        <v>0</v>
      </c>
      <c r="AK2094" s="74" t="n">
        <f aca="false">IF(G2094&lt;=0,AK2093+1,0)</f>
        <v>2</v>
      </c>
      <c r="AL2094" s="74" t="n">
        <f aca="false">IF(K2094&gt;0,AL2093+1,0)</f>
        <v>0</v>
      </c>
      <c r="AM2094" s="74" t="n">
        <f aca="false">IF(K2094&lt;=0,AM2093+1,0)</f>
        <v>2</v>
      </c>
    </row>
    <row r="2095" customFormat="false" ht="15" hidden="false" customHeight="false" outlineLevel="0" collapsed="false">
      <c r="A2095" s="61" t="n">
        <v>2099</v>
      </c>
      <c r="B2095" s="62" t="n">
        <v>45677.4895833333</v>
      </c>
      <c r="C2095" s="63" t="n">
        <f aca="false">YEAR(B2095)</f>
        <v>2025</v>
      </c>
      <c r="D2095" s="32" t="s">
        <v>277</v>
      </c>
      <c r="E2095" s="64" t="n">
        <v>23372</v>
      </c>
      <c r="F2095" s="65" t="n">
        <v>-0.0045</v>
      </c>
      <c r="G2095" s="66" t="n">
        <v>-105.174</v>
      </c>
      <c r="H2095" s="67" t="n">
        <f aca="false">E2095+IF(D2095="Long",1,-1)*G2095</f>
        <v>23266.826</v>
      </c>
      <c r="I2095" s="68" t="n">
        <f aca="false">Assumptions!$B$58</f>
        <v>5.35750011455817</v>
      </c>
      <c r="J2095" s="68" t="n">
        <f aca="false">INDEX(Yearly!$D$5:$D$22,MATCH(C2095,Yearly!$A$5:$A$22,0))</f>
        <v>0.462517995501425</v>
      </c>
      <c r="K2095" s="68" t="n">
        <f aca="false">G2095-I2095-J2095</f>
        <v>-110.99401811006</v>
      </c>
      <c r="L2095" s="69" t="n">
        <f aca="false">(I2095+J2095)/Assumptions!$B$8</f>
        <v>0.000256626435970783</v>
      </c>
      <c r="M2095" s="70" t="n">
        <f aca="false">F2095-L2095</f>
        <v>-0.00475662643597078</v>
      </c>
      <c r="N2095" s="71" t="n">
        <f aca="false">G2095*Assumptions!$B$7</f>
        <v>-827193.51</v>
      </c>
      <c r="O2095" s="71" t="n">
        <f aca="false">K2095*Assumptions!$B$7</f>
        <v>-872967.952435619</v>
      </c>
      <c r="P2095" s="68" t="n">
        <f aca="false">P2094+G2095</f>
        <v>40004.75208</v>
      </c>
      <c r="Q2095" s="68" t="n">
        <f aca="false">MAX(Q2094,P2095)</f>
        <v>40379.34681</v>
      </c>
      <c r="R2095" s="68" t="n">
        <f aca="false">Q2095-P2095</f>
        <v>374.594729999997</v>
      </c>
      <c r="S2095" s="68" t="n">
        <f aca="false">S2094+K2095</f>
        <v>27759.6266922661</v>
      </c>
      <c r="T2095" s="68" t="n">
        <f aca="false">MAX(T2094,S2095)</f>
        <v>28163.3215128164</v>
      </c>
      <c r="U2095" s="68" t="n">
        <f aca="false">T2095-S2095</f>
        <v>403.6948205503</v>
      </c>
      <c r="V2095" s="70" t="n">
        <f aca="false">V2094+F2095</f>
        <v>4.27100000000002</v>
      </c>
      <c r="W2095" s="70" t="n">
        <f aca="false">MAX(W2094,V2095)</f>
        <v>4.28710000000002</v>
      </c>
      <c r="X2095" s="70" t="n">
        <f aca="false">W2095-V2095</f>
        <v>0.0161000000000007</v>
      </c>
      <c r="Y2095" s="70" t="n">
        <f aca="false">Y2094+M2095</f>
        <v>3.73106647628157</v>
      </c>
      <c r="Z2095" s="70" t="n">
        <f aca="false">MAX(Z2094,Y2095)</f>
        <v>3.74844960846142</v>
      </c>
      <c r="AA2095" s="70" t="n">
        <f aca="false">Z2095-Y2095</f>
        <v>0.0173831321798539</v>
      </c>
      <c r="AB2095" s="72" t="n">
        <f aca="false">AB2094*(1+F2095)</f>
        <v>56.0403055285414</v>
      </c>
      <c r="AC2095" s="73" t="n">
        <f aca="false">MAX(AC2094,AB2095)</f>
        <v>56.9525958690239</v>
      </c>
      <c r="AD2095" s="70" t="n">
        <f aca="false">1-AB2095/AC2095</f>
        <v>0.0160184154306237</v>
      </c>
      <c r="AE2095" s="73" t="n">
        <f aca="false">AE2094*(1+M2095)</f>
        <v>32.6894767624935</v>
      </c>
      <c r="AF2095" s="73" t="n">
        <f aca="false">MAX(AF2094,AE2095)</f>
        <v>33.2644335913713</v>
      </c>
      <c r="AG2095" s="70" t="n">
        <f aca="false">1-AE2095/AF2095</f>
        <v>0.0172844316527618</v>
      </c>
      <c r="AH2095" s="74" t="n">
        <f aca="false">IF(R2095&gt;0,AH2094+1,0)</f>
        <v>5</v>
      </c>
      <c r="AI2095" s="74" t="n">
        <f aca="false">IF(U2095&gt;0,AI2094+1,0)</f>
        <v>5</v>
      </c>
      <c r="AJ2095" s="74" t="n">
        <f aca="false">IF(G2095&gt;0,AJ2094+1,0)</f>
        <v>0</v>
      </c>
      <c r="AK2095" s="74" t="n">
        <f aca="false">IF(G2095&lt;=0,AK2094+1,0)</f>
        <v>3</v>
      </c>
      <c r="AL2095" s="74" t="n">
        <f aca="false">IF(K2095&gt;0,AL2094+1,0)</f>
        <v>0</v>
      </c>
      <c r="AM2095" s="74" t="n">
        <f aca="false">IF(K2095&lt;=0,AM2094+1,0)</f>
        <v>3</v>
      </c>
    </row>
    <row r="2096" customFormat="false" ht="15" hidden="false" customHeight="false" outlineLevel="0" collapsed="false">
      <c r="A2096" s="61" t="n">
        <v>2100</v>
      </c>
      <c r="B2096" s="62" t="n">
        <v>45678.4270833333</v>
      </c>
      <c r="C2096" s="63" t="n">
        <f aca="false">YEAR(B2096)</f>
        <v>2025</v>
      </c>
      <c r="D2096" s="32" t="s">
        <v>276</v>
      </c>
      <c r="E2096" s="64" t="n">
        <v>23266.4</v>
      </c>
      <c r="F2096" s="65" t="n">
        <v>-0.0006</v>
      </c>
      <c r="G2096" s="66" t="n">
        <v>-13.95984</v>
      </c>
      <c r="H2096" s="67" t="n">
        <f aca="false">E2096+IF(D2096="Long",1,-1)*G2096</f>
        <v>23280.35984</v>
      </c>
      <c r="I2096" s="68" t="n">
        <f aca="false">Assumptions!$B$58</f>
        <v>5.35750011455817</v>
      </c>
      <c r="J2096" s="68" t="n">
        <f aca="false">INDEX(Yearly!$D$5:$D$22,MATCH(C2096,Yearly!$A$5:$A$22,0))</f>
        <v>0.462517995501425</v>
      </c>
      <c r="K2096" s="68" t="n">
        <f aca="false">G2096-I2096-J2096</f>
        <v>-19.7798581100596</v>
      </c>
      <c r="L2096" s="69" t="n">
        <f aca="false">(I2096+J2096)/Assumptions!$B$8</f>
        <v>0.000256626435970783</v>
      </c>
      <c r="M2096" s="70" t="n">
        <f aca="false">F2096-L2096</f>
        <v>-0.000856626435970783</v>
      </c>
      <c r="N2096" s="71" t="n">
        <f aca="false">G2096*Assumptions!$B$7</f>
        <v>-109794.1416</v>
      </c>
      <c r="O2096" s="71" t="n">
        <f aca="false">K2096*Assumptions!$B$7</f>
        <v>-155568.584035619</v>
      </c>
      <c r="P2096" s="68" t="n">
        <f aca="false">P2095+G2096</f>
        <v>39990.79224</v>
      </c>
      <c r="Q2096" s="68" t="n">
        <f aca="false">MAX(Q2095,P2096)</f>
        <v>40379.34681</v>
      </c>
      <c r="R2096" s="68" t="n">
        <f aca="false">Q2096-P2096</f>
        <v>388.55457</v>
      </c>
      <c r="S2096" s="68" t="n">
        <f aca="false">S2095+K2096</f>
        <v>27739.846834156</v>
      </c>
      <c r="T2096" s="68" t="n">
        <f aca="false">MAX(T2095,S2096)</f>
        <v>28163.3215128164</v>
      </c>
      <c r="U2096" s="68" t="n">
        <f aca="false">T2096-S2096</f>
        <v>423.474678660357</v>
      </c>
      <c r="V2096" s="70" t="n">
        <f aca="false">V2095+F2096</f>
        <v>4.27040000000002</v>
      </c>
      <c r="W2096" s="70" t="n">
        <f aca="false">MAX(W2095,V2096)</f>
        <v>4.28710000000002</v>
      </c>
      <c r="X2096" s="70" t="n">
        <f aca="false">W2096-V2096</f>
        <v>0.016700000000001</v>
      </c>
      <c r="Y2096" s="70" t="n">
        <f aca="false">Y2095+M2096</f>
        <v>3.7302098498456</v>
      </c>
      <c r="Z2096" s="70" t="n">
        <f aca="false">MAX(Z2095,Y2096)</f>
        <v>3.74844960846142</v>
      </c>
      <c r="AA2096" s="70" t="n">
        <f aca="false">Z2096-Y2096</f>
        <v>0.0182397586158247</v>
      </c>
      <c r="AB2096" s="72" t="n">
        <f aca="false">AB2095*(1+F2096)</f>
        <v>56.0066813452243</v>
      </c>
      <c r="AC2096" s="73" t="n">
        <f aca="false">MAX(AC2095,AB2096)</f>
        <v>56.9525958690239</v>
      </c>
      <c r="AD2096" s="70" t="n">
        <f aca="false">1-AB2096/AC2096</f>
        <v>0.0166088043813654</v>
      </c>
      <c r="AE2096" s="73" t="n">
        <f aca="false">AE2095*(1+M2096)</f>
        <v>32.6614740925207</v>
      </c>
      <c r="AF2096" s="73" t="n">
        <f aca="false">MAX(AF2095,AE2096)</f>
        <v>33.2644335913713</v>
      </c>
      <c r="AG2096" s="70" t="n">
        <f aca="false">1-AE2096/AF2096</f>
        <v>0.018126251787648</v>
      </c>
      <c r="AH2096" s="74" t="n">
        <f aca="false">IF(R2096&gt;0,AH2095+1,0)</f>
        <v>6</v>
      </c>
      <c r="AI2096" s="74" t="n">
        <f aca="false">IF(U2096&gt;0,AI2095+1,0)</f>
        <v>6</v>
      </c>
      <c r="AJ2096" s="74" t="n">
        <f aca="false">IF(G2096&gt;0,AJ2095+1,0)</f>
        <v>0</v>
      </c>
      <c r="AK2096" s="74" t="n">
        <f aca="false">IF(G2096&lt;=0,AK2095+1,0)</f>
        <v>4</v>
      </c>
      <c r="AL2096" s="74" t="n">
        <f aca="false">IF(K2096&gt;0,AL2095+1,0)</f>
        <v>0</v>
      </c>
      <c r="AM2096" s="74" t="n">
        <f aca="false">IF(K2096&lt;=0,AM2095+1,0)</f>
        <v>4</v>
      </c>
    </row>
    <row r="2097" customFormat="false" ht="15" hidden="false" customHeight="false" outlineLevel="0" collapsed="false">
      <c r="A2097" s="61" t="n">
        <v>2101</v>
      </c>
      <c r="B2097" s="62" t="n">
        <v>45678.5104166667</v>
      </c>
      <c r="C2097" s="63" t="n">
        <f aca="false">YEAR(B2097)</f>
        <v>2025</v>
      </c>
      <c r="D2097" s="32" t="s">
        <v>277</v>
      </c>
      <c r="E2097" s="64" t="n">
        <v>23281.15</v>
      </c>
      <c r="F2097" s="65" t="n">
        <v>-0.0056</v>
      </c>
      <c r="G2097" s="66" t="n">
        <v>-130.37444</v>
      </c>
      <c r="H2097" s="67" t="n">
        <f aca="false">E2097+IF(D2097="Long",1,-1)*G2097</f>
        <v>23150.77556</v>
      </c>
      <c r="I2097" s="68" t="n">
        <f aca="false">Assumptions!$B$58</f>
        <v>5.35750011455817</v>
      </c>
      <c r="J2097" s="68" t="n">
        <f aca="false">INDEX(Yearly!$D$5:$D$22,MATCH(C2097,Yearly!$A$5:$A$22,0))</f>
        <v>0.462517995501425</v>
      </c>
      <c r="K2097" s="68" t="n">
        <f aca="false">G2097-I2097-J2097</f>
        <v>-136.19445811006</v>
      </c>
      <c r="L2097" s="69" t="n">
        <f aca="false">(I2097+J2097)/Assumptions!$B$8</f>
        <v>0.000256626435970783</v>
      </c>
      <c r="M2097" s="70" t="n">
        <f aca="false">F2097-L2097</f>
        <v>-0.00585662643597078</v>
      </c>
      <c r="N2097" s="71" t="n">
        <f aca="false">G2097*Assumptions!$B$7</f>
        <v>-1025394.9706</v>
      </c>
      <c r="O2097" s="71" t="n">
        <f aca="false">K2097*Assumptions!$B$7</f>
        <v>-1071169.41303562</v>
      </c>
      <c r="P2097" s="68" t="n">
        <f aca="false">P2096+G2097</f>
        <v>39860.4178</v>
      </c>
      <c r="Q2097" s="68" t="n">
        <f aca="false">MAX(Q2096,P2097)</f>
        <v>40379.34681</v>
      </c>
      <c r="R2097" s="68" t="n">
        <f aca="false">Q2097-P2097</f>
        <v>518.92901</v>
      </c>
      <c r="S2097" s="68" t="n">
        <f aca="false">S2096+K2097</f>
        <v>27603.6523760459</v>
      </c>
      <c r="T2097" s="68" t="n">
        <f aca="false">MAX(T2096,S2097)</f>
        <v>28163.3215128164</v>
      </c>
      <c r="U2097" s="68" t="n">
        <f aca="false">T2097-S2097</f>
        <v>559.669136770415</v>
      </c>
      <c r="V2097" s="70" t="n">
        <f aca="false">V2096+F2097</f>
        <v>4.26480000000001</v>
      </c>
      <c r="W2097" s="70" t="n">
        <f aca="false">MAX(W2096,V2097)</f>
        <v>4.28710000000002</v>
      </c>
      <c r="X2097" s="70" t="n">
        <f aca="false">W2097-V2097</f>
        <v>0.0223000000000013</v>
      </c>
      <c r="Y2097" s="70" t="n">
        <f aca="false">Y2096+M2097</f>
        <v>3.72435322340963</v>
      </c>
      <c r="Z2097" s="70" t="n">
        <f aca="false">MAX(Z2096,Y2097)</f>
        <v>3.74844960846142</v>
      </c>
      <c r="AA2097" s="70" t="n">
        <f aca="false">Z2097-Y2097</f>
        <v>0.0240963850517955</v>
      </c>
      <c r="AB2097" s="72" t="n">
        <f aca="false">AB2096*(1+F2097)</f>
        <v>55.693043929691</v>
      </c>
      <c r="AC2097" s="73" t="n">
        <f aca="false">MAX(AC2096,AB2097)</f>
        <v>56.9525958690239</v>
      </c>
      <c r="AD2097" s="70" t="n">
        <f aca="false">1-AB2097/AC2097</f>
        <v>0.0221157950768297</v>
      </c>
      <c r="AE2097" s="73" t="n">
        <f aca="false">AE2096*(1+M2097)</f>
        <v>32.4701880399126</v>
      </c>
      <c r="AF2097" s="73" t="n">
        <f aca="false">MAX(AF2096,AE2097)</f>
        <v>33.2644335913713</v>
      </c>
      <c r="AG2097" s="70" t="n">
        <f aca="false">1-AE2097/AF2097</f>
        <v>0.0238767195382141</v>
      </c>
      <c r="AH2097" s="74" t="n">
        <f aca="false">IF(R2097&gt;0,AH2096+1,0)</f>
        <v>7</v>
      </c>
      <c r="AI2097" s="74" t="n">
        <f aca="false">IF(U2097&gt;0,AI2096+1,0)</f>
        <v>7</v>
      </c>
      <c r="AJ2097" s="74" t="n">
        <f aca="false">IF(G2097&gt;0,AJ2096+1,0)</f>
        <v>0</v>
      </c>
      <c r="AK2097" s="74" t="n">
        <f aca="false">IF(G2097&lt;=0,AK2096+1,0)</f>
        <v>5</v>
      </c>
      <c r="AL2097" s="74" t="n">
        <f aca="false">IF(K2097&gt;0,AL2096+1,0)</f>
        <v>0</v>
      </c>
      <c r="AM2097" s="74" t="n">
        <f aca="false">IF(K2097&lt;=0,AM2096+1,0)</f>
        <v>5</v>
      </c>
    </row>
    <row r="2098" customFormat="false" ht="15" hidden="false" customHeight="false" outlineLevel="0" collapsed="false">
      <c r="A2098" s="61" t="n">
        <v>2102</v>
      </c>
      <c r="B2098" s="62" t="n">
        <v>45678.53125</v>
      </c>
      <c r="C2098" s="63" t="n">
        <f aca="false">YEAR(B2098)</f>
        <v>2025</v>
      </c>
      <c r="D2098" s="32" t="s">
        <v>276</v>
      </c>
      <c r="E2098" s="64" t="n">
        <v>23151.4</v>
      </c>
      <c r="F2098" s="65" t="n">
        <v>-0.0029</v>
      </c>
      <c r="G2098" s="66" t="n">
        <v>-67.13906</v>
      </c>
      <c r="H2098" s="67" t="n">
        <f aca="false">E2098+IF(D2098="Long",1,-1)*G2098</f>
        <v>23218.53906</v>
      </c>
      <c r="I2098" s="68" t="n">
        <f aca="false">Assumptions!$B$58</f>
        <v>5.35750011455817</v>
      </c>
      <c r="J2098" s="68" t="n">
        <f aca="false">INDEX(Yearly!$D$5:$D$22,MATCH(C2098,Yearly!$A$5:$A$22,0))</f>
        <v>0.462517995501425</v>
      </c>
      <c r="K2098" s="68" t="n">
        <f aca="false">G2098-I2098-J2098</f>
        <v>-72.9590781100596</v>
      </c>
      <c r="L2098" s="69" t="n">
        <f aca="false">(I2098+J2098)/Assumptions!$B$8</f>
        <v>0.000256626435970783</v>
      </c>
      <c r="M2098" s="70" t="n">
        <f aca="false">F2098-L2098</f>
        <v>-0.00315662643597078</v>
      </c>
      <c r="N2098" s="71" t="n">
        <f aca="false">G2098*Assumptions!$B$7</f>
        <v>-528048.7069</v>
      </c>
      <c r="O2098" s="71" t="n">
        <f aca="false">K2098*Assumptions!$B$7</f>
        <v>-573823.149335619</v>
      </c>
      <c r="P2098" s="68" t="n">
        <f aca="false">P2097+G2098</f>
        <v>39793.27874</v>
      </c>
      <c r="Q2098" s="68" t="n">
        <f aca="false">MAX(Q2097,P2098)</f>
        <v>40379.34681</v>
      </c>
      <c r="R2098" s="68" t="n">
        <f aca="false">Q2098-P2098</f>
        <v>586.068070000001</v>
      </c>
      <c r="S2098" s="68" t="n">
        <f aca="false">S2097+K2098</f>
        <v>27530.6932979359</v>
      </c>
      <c r="T2098" s="68" t="n">
        <f aca="false">MAX(T2097,S2098)</f>
        <v>28163.3215128164</v>
      </c>
      <c r="U2098" s="68" t="n">
        <f aca="false">T2098-S2098</f>
        <v>632.628214880475</v>
      </c>
      <c r="V2098" s="70" t="n">
        <f aca="false">V2097+F2098</f>
        <v>4.26190000000001</v>
      </c>
      <c r="W2098" s="70" t="n">
        <f aca="false">MAX(W2097,V2098)</f>
        <v>4.28710000000002</v>
      </c>
      <c r="X2098" s="70" t="n">
        <f aca="false">W2098-V2098</f>
        <v>0.0252000000000017</v>
      </c>
      <c r="Y2098" s="70" t="n">
        <f aca="false">Y2097+M2098</f>
        <v>3.72119659697366</v>
      </c>
      <c r="Z2098" s="70" t="n">
        <f aca="false">MAX(Z2097,Y2098)</f>
        <v>3.74844960846142</v>
      </c>
      <c r="AA2098" s="70" t="n">
        <f aca="false">Z2098-Y2098</f>
        <v>0.0272530114877663</v>
      </c>
      <c r="AB2098" s="72" t="n">
        <f aca="false">AB2097*(1+F2098)</f>
        <v>55.5315341022949</v>
      </c>
      <c r="AC2098" s="73" t="n">
        <f aca="false">MAX(AC2097,AB2098)</f>
        <v>56.9525958690239</v>
      </c>
      <c r="AD2098" s="70" t="n">
        <f aca="false">1-AB2098/AC2098</f>
        <v>0.0249516592711069</v>
      </c>
      <c r="AE2098" s="73" t="n">
        <f aca="false">AE2097*(1+M2098)</f>
        <v>32.3676917859649</v>
      </c>
      <c r="AF2098" s="73" t="n">
        <f aca="false">MAX(AF2097,AE2098)</f>
        <v>33.2644335913713</v>
      </c>
      <c r="AG2098" s="70" t="n">
        <f aca="false">1-AE2098/AF2098</f>
        <v>0.0269579760900864</v>
      </c>
      <c r="AH2098" s="74" t="n">
        <f aca="false">IF(R2098&gt;0,AH2097+1,0)</f>
        <v>8</v>
      </c>
      <c r="AI2098" s="74" t="n">
        <f aca="false">IF(U2098&gt;0,AI2097+1,0)</f>
        <v>8</v>
      </c>
      <c r="AJ2098" s="74" t="n">
        <f aca="false">IF(G2098&gt;0,AJ2097+1,0)</f>
        <v>0</v>
      </c>
      <c r="AK2098" s="74" t="n">
        <f aca="false">IF(G2098&lt;=0,AK2097+1,0)</f>
        <v>6</v>
      </c>
      <c r="AL2098" s="74" t="n">
        <f aca="false">IF(K2098&gt;0,AL2097+1,0)</f>
        <v>0</v>
      </c>
      <c r="AM2098" s="74" t="n">
        <f aca="false">IF(K2098&lt;=0,AM2097+1,0)</f>
        <v>6</v>
      </c>
    </row>
    <row r="2099" customFormat="false" ht="15" hidden="false" customHeight="false" outlineLevel="0" collapsed="false">
      <c r="A2099" s="61" t="n">
        <v>2103</v>
      </c>
      <c r="B2099" s="62" t="n">
        <v>45680.4270833333</v>
      </c>
      <c r="C2099" s="63" t="n">
        <f aca="false">YEAR(B2099)</f>
        <v>2025</v>
      </c>
      <c r="D2099" s="32" t="s">
        <v>277</v>
      </c>
      <c r="E2099" s="64" t="n">
        <v>23217.6</v>
      </c>
      <c r="F2099" s="65" t="n">
        <v>-0.0027</v>
      </c>
      <c r="G2099" s="66" t="n">
        <v>-62.68752</v>
      </c>
      <c r="H2099" s="67" t="n">
        <f aca="false">E2099+IF(D2099="Long",1,-1)*G2099</f>
        <v>23154.91248</v>
      </c>
      <c r="I2099" s="68" t="n">
        <f aca="false">Assumptions!$B$58</f>
        <v>5.35750011455817</v>
      </c>
      <c r="J2099" s="68" t="n">
        <f aca="false">INDEX(Yearly!$D$5:$D$22,MATCH(C2099,Yearly!$A$5:$A$22,0))</f>
        <v>0.462517995501425</v>
      </c>
      <c r="K2099" s="68" t="n">
        <f aca="false">G2099-I2099-J2099</f>
        <v>-68.5075381100596</v>
      </c>
      <c r="L2099" s="69" t="n">
        <f aca="false">(I2099+J2099)/Assumptions!$B$8</f>
        <v>0.000256626435970783</v>
      </c>
      <c r="M2099" s="70" t="n">
        <f aca="false">F2099-L2099</f>
        <v>-0.00295662643597078</v>
      </c>
      <c r="N2099" s="71" t="n">
        <f aca="false">G2099*Assumptions!$B$7</f>
        <v>-493037.3448</v>
      </c>
      <c r="O2099" s="71" t="n">
        <f aca="false">K2099*Assumptions!$B$7</f>
        <v>-538811.787235619</v>
      </c>
      <c r="P2099" s="68" t="n">
        <f aca="false">P2098+G2099</f>
        <v>39730.59122</v>
      </c>
      <c r="Q2099" s="68" t="n">
        <f aca="false">MAX(Q2098,P2099)</f>
        <v>40379.34681</v>
      </c>
      <c r="R2099" s="68" t="n">
        <f aca="false">Q2099-P2099</f>
        <v>648.755590000001</v>
      </c>
      <c r="S2099" s="68" t="n">
        <f aca="false">S2098+K2099</f>
        <v>27462.1857598258</v>
      </c>
      <c r="T2099" s="68" t="n">
        <f aca="false">MAX(T2098,S2099)</f>
        <v>28163.3215128164</v>
      </c>
      <c r="U2099" s="68" t="n">
        <f aca="false">T2099-S2099</f>
        <v>701.135752990533</v>
      </c>
      <c r="V2099" s="70" t="n">
        <f aca="false">V2098+F2099</f>
        <v>4.25920000000001</v>
      </c>
      <c r="W2099" s="70" t="n">
        <f aca="false">MAX(W2098,V2099)</f>
        <v>4.28710000000002</v>
      </c>
      <c r="X2099" s="70" t="n">
        <f aca="false">W2099-V2099</f>
        <v>0.0279000000000016</v>
      </c>
      <c r="Y2099" s="70" t="n">
        <f aca="false">Y2098+M2099</f>
        <v>3.71823997053769</v>
      </c>
      <c r="Z2099" s="70" t="n">
        <f aca="false">MAX(Z2098,Y2099)</f>
        <v>3.74844960846142</v>
      </c>
      <c r="AA2099" s="70" t="n">
        <f aca="false">Z2099-Y2099</f>
        <v>0.0302096379237371</v>
      </c>
      <c r="AB2099" s="72" t="n">
        <f aca="false">AB2098*(1+F2099)</f>
        <v>55.3815989602187</v>
      </c>
      <c r="AC2099" s="73" t="n">
        <f aca="false">MAX(AC2098,AB2099)</f>
        <v>56.9525958690239</v>
      </c>
      <c r="AD2099" s="70" t="n">
        <f aca="false">1-AB2099/AC2099</f>
        <v>0.0275842897910749</v>
      </c>
      <c r="AE2099" s="73" t="n">
        <f aca="false">AE2098*(1+M2099)</f>
        <v>32.2719926127592</v>
      </c>
      <c r="AF2099" s="73" t="n">
        <f aca="false">MAX(AF2098,AE2099)</f>
        <v>33.2644335913713</v>
      </c>
      <c r="AG2099" s="70" t="n">
        <f aca="false">1-AE2099/AF2099</f>
        <v>0.029834897861289</v>
      </c>
      <c r="AH2099" s="74" t="n">
        <f aca="false">IF(R2099&gt;0,AH2098+1,0)</f>
        <v>9</v>
      </c>
      <c r="AI2099" s="74" t="n">
        <f aca="false">IF(U2099&gt;0,AI2098+1,0)</f>
        <v>9</v>
      </c>
      <c r="AJ2099" s="74" t="n">
        <f aca="false">IF(G2099&gt;0,AJ2098+1,0)</f>
        <v>0</v>
      </c>
      <c r="AK2099" s="74" t="n">
        <f aca="false">IF(G2099&lt;=0,AK2098+1,0)</f>
        <v>7</v>
      </c>
      <c r="AL2099" s="74" t="n">
        <f aca="false">IF(K2099&gt;0,AL2098+1,0)</f>
        <v>0</v>
      </c>
      <c r="AM2099" s="74" t="n">
        <f aca="false">IF(K2099&lt;=0,AM2098+1,0)</f>
        <v>7</v>
      </c>
    </row>
    <row r="2100" customFormat="false" ht="15" hidden="false" customHeight="false" outlineLevel="0" collapsed="false">
      <c r="A2100" s="61" t="n">
        <v>2104</v>
      </c>
      <c r="B2100" s="62" t="n">
        <v>45681.4270833333</v>
      </c>
      <c r="C2100" s="63" t="n">
        <f aca="false">YEAR(B2100)</f>
        <v>2025</v>
      </c>
      <c r="D2100" s="32" t="s">
        <v>276</v>
      </c>
      <c r="E2100" s="64" t="n">
        <v>23155.25</v>
      </c>
      <c r="F2100" s="65" t="n">
        <v>-0.0053</v>
      </c>
      <c r="G2100" s="66" t="n">
        <v>-122.722825</v>
      </c>
      <c r="H2100" s="67" t="n">
        <f aca="false">E2100+IF(D2100="Long",1,-1)*G2100</f>
        <v>23277.972825</v>
      </c>
      <c r="I2100" s="68" t="n">
        <f aca="false">Assumptions!$B$58</f>
        <v>5.35750011455817</v>
      </c>
      <c r="J2100" s="68" t="n">
        <f aca="false">INDEX(Yearly!$D$5:$D$22,MATCH(C2100,Yearly!$A$5:$A$22,0))</f>
        <v>0.462517995501425</v>
      </c>
      <c r="K2100" s="68" t="n">
        <f aca="false">G2100-I2100-J2100</f>
        <v>-128.54284311006</v>
      </c>
      <c r="L2100" s="69" t="n">
        <f aca="false">(I2100+J2100)/Assumptions!$B$8</f>
        <v>0.000256626435970783</v>
      </c>
      <c r="M2100" s="70" t="n">
        <f aca="false">F2100-L2100</f>
        <v>-0.00555662643597078</v>
      </c>
      <c r="N2100" s="71" t="n">
        <f aca="false">G2100*Assumptions!$B$7</f>
        <v>-965215.018625</v>
      </c>
      <c r="O2100" s="71" t="n">
        <f aca="false">K2100*Assumptions!$B$7</f>
        <v>-1010989.46106062</v>
      </c>
      <c r="P2100" s="68" t="n">
        <f aca="false">P2099+G2100</f>
        <v>39607.868395</v>
      </c>
      <c r="Q2100" s="68" t="n">
        <f aca="false">MAX(Q2099,P2100)</f>
        <v>40379.34681</v>
      </c>
      <c r="R2100" s="68" t="n">
        <f aca="false">Q2100-P2100</f>
        <v>771.478414999998</v>
      </c>
      <c r="S2100" s="68" t="n">
        <f aca="false">S2099+K2100</f>
        <v>27333.6429167158</v>
      </c>
      <c r="T2100" s="68" t="n">
        <f aca="false">MAX(T2099,S2100)</f>
        <v>28163.3215128164</v>
      </c>
      <c r="U2100" s="68" t="n">
        <f aca="false">T2100-S2100</f>
        <v>829.678596100592</v>
      </c>
      <c r="V2100" s="70" t="n">
        <f aca="false">V2099+F2100</f>
        <v>4.25390000000001</v>
      </c>
      <c r="W2100" s="70" t="n">
        <f aca="false">MAX(W2099,V2100)</f>
        <v>4.28710000000002</v>
      </c>
      <c r="X2100" s="70" t="n">
        <f aca="false">W2100-V2100</f>
        <v>0.0332000000000017</v>
      </c>
      <c r="Y2100" s="70" t="n">
        <f aca="false">Y2099+M2100</f>
        <v>3.71268334410172</v>
      </c>
      <c r="Z2100" s="70" t="n">
        <f aca="false">MAX(Z2099,Y2100)</f>
        <v>3.74844960846142</v>
      </c>
      <c r="AA2100" s="70" t="n">
        <f aca="false">Z2100-Y2100</f>
        <v>0.0357662643597081</v>
      </c>
      <c r="AB2100" s="72" t="n">
        <f aca="false">AB2099*(1+F2100)</f>
        <v>55.0880764857296</v>
      </c>
      <c r="AC2100" s="73" t="n">
        <f aca="false">MAX(AC2099,AB2100)</f>
        <v>56.9525958690239</v>
      </c>
      <c r="AD2100" s="70" t="n">
        <f aca="false">1-AB2100/AC2100</f>
        <v>0.0327380930551822</v>
      </c>
      <c r="AE2100" s="73" t="n">
        <f aca="false">AE2099*(1+M2100)</f>
        <v>32.0926692054656</v>
      </c>
      <c r="AF2100" s="73" t="n">
        <f aca="false">MAX(AF2099,AE2100)</f>
        <v>33.2644335913713</v>
      </c>
      <c r="AG2100" s="70" t="n">
        <f aca="false">1-AE2100/AF2100</f>
        <v>0.0352257429150892</v>
      </c>
      <c r="AH2100" s="74" t="n">
        <f aca="false">IF(R2100&gt;0,AH2099+1,0)</f>
        <v>10</v>
      </c>
      <c r="AI2100" s="74" t="n">
        <f aca="false">IF(U2100&gt;0,AI2099+1,0)</f>
        <v>10</v>
      </c>
      <c r="AJ2100" s="74" t="n">
        <f aca="false">IF(G2100&gt;0,AJ2099+1,0)</f>
        <v>0</v>
      </c>
      <c r="AK2100" s="74" t="n">
        <f aca="false">IF(G2100&lt;=0,AK2099+1,0)</f>
        <v>8</v>
      </c>
      <c r="AL2100" s="74" t="n">
        <f aca="false">IF(K2100&gt;0,AL2099+1,0)</f>
        <v>0</v>
      </c>
      <c r="AM2100" s="74" t="n">
        <f aca="false">IF(K2100&lt;=0,AM2099+1,0)</f>
        <v>8</v>
      </c>
    </row>
    <row r="2101" customFormat="false" ht="15" hidden="false" customHeight="false" outlineLevel="0" collapsed="false">
      <c r="A2101" s="61" t="n">
        <v>2105</v>
      </c>
      <c r="B2101" s="62" t="n">
        <v>45681.46875</v>
      </c>
      <c r="C2101" s="63" t="n">
        <f aca="false">YEAR(B2101)</f>
        <v>2025</v>
      </c>
      <c r="D2101" s="32" t="s">
        <v>277</v>
      </c>
      <c r="E2101" s="64" t="n">
        <v>23277.95</v>
      </c>
      <c r="F2101" s="65" t="n">
        <v>-0.0027</v>
      </c>
      <c r="G2101" s="66" t="n">
        <v>-62.850465</v>
      </c>
      <c r="H2101" s="67" t="n">
        <f aca="false">E2101+IF(D2101="Long",1,-1)*G2101</f>
        <v>23215.099535</v>
      </c>
      <c r="I2101" s="68" t="n">
        <f aca="false">Assumptions!$B$58</f>
        <v>5.35750011455817</v>
      </c>
      <c r="J2101" s="68" t="n">
        <f aca="false">INDEX(Yearly!$D$5:$D$22,MATCH(C2101,Yearly!$A$5:$A$22,0))</f>
        <v>0.462517995501425</v>
      </c>
      <c r="K2101" s="68" t="n">
        <f aca="false">G2101-I2101-J2101</f>
        <v>-68.6704831100596</v>
      </c>
      <c r="L2101" s="69" t="n">
        <f aca="false">(I2101+J2101)/Assumptions!$B$8</f>
        <v>0.000256626435970783</v>
      </c>
      <c r="M2101" s="70" t="n">
        <f aca="false">F2101-L2101</f>
        <v>-0.00295662643597078</v>
      </c>
      <c r="N2101" s="71" t="n">
        <f aca="false">G2101*Assumptions!$B$7</f>
        <v>-494318.907225</v>
      </c>
      <c r="O2101" s="71" t="n">
        <f aca="false">K2101*Assumptions!$B$7</f>
        <v>-540093.349660619</v>
      </c>
      <c r="P2101" s="68" t="n">
        <f aca="false">P2100+G2101</f>
        <v>39545.01793</v>
      </c>
      <c r="Q2101" s="68" t="n">
        <f aca="false">MAX(Q2100,P2101)</f>
        <v>40379.34681</v>
      </c>
      <c r="R2101" s="68" t="n">
        <f aca="false">Q2101-P2101</f>
        <v>834.328880000001</v>
      </c>
      <c r="S2101" s="68" t="n">
        <f aca="false">S2100+K2101</f>
        <v>27264.9724336057</v>
      </c>
      <c r="T2101" s="68" t="n">
        <f aca="false">MAX(T2100,S2101)</f>
        <v>28163.3215128164</v>
      </c>
      <c r="U2101" s="68" t="n">
        <f aca="false">T2101-S2101</f>
        <v>898.34907921065</v>
      </c>
      <c r="V2101" s="70" t="n">
        <f aca="false">V2100+F2101</f>
        <v>4.25120000000001</v>
      </c>
      <c r="W2101" s="70" t="n">
        <f aca="false">MAX(W2100,V2101)</f>
        <v>4.28710000000002</v>
      </c>
      <c r="X2101" s="70" t="n">
        <f aca="false">W2101-V2101</f>
        <v>0.0359000000000016</v>
      </c>
      <c r="Y2101" s="70" t="n">
        <f aca="false">Y2100+M2101</f>
        <v>3.70972671766575</v>
      </c>
      <c r="Z2101" s="70" t="n">
        <f aca="false">MAX(Z2100,Y2101)</f>
        <v>3.74844960846142</v>
      </c>
      <c r="AA2101" s="70" t="n">
        <f aca="false">Z2101-Y2101</f>
        <v>0.0387228907956789</v>
      </c>
      <c r="AB2101" s="72" t="n">
        <f aca="false">AB2100*(1+F2101)</f>
        <v>54.9393386792181</v>
      </c>
      <c r="AC2101" s="73" t="n">
        <f aca="false">MAX(AC2100,AB2101)</f>
        <v>56.9525958690239</v>
      </c>
      <c r="AD2101" s="70" t="n">
        <f aca="false">1-AB2101/AC2101</f>
        <v>0.0353497002039331</v>
      </c>
      <c r="AE2101" s="73" t="n">
        <f aca="false">AE2100*(1+M2101)</f>
        <v>31.9977831712919</v>
      </c>
      <c r="AF2101" s="73" t="n">
        <f aca="false">MAX(AF2100,AE2101)</f>
        <v>33.2644335913713</v>
      </c>
      <c r="AG2101" s="70" t="n">
        <f aca="false">1-AE2101/AF2101</f>
        <v>0.0380782199883306</v>
      </c>
      <c r="AH2101" s="74" t="n">
        <f aca="false">IF(R2101&gt;0,AH2100+1,0)</f>
        <v>11</v>
      </c>
      <c r="AI2101" s="74" t="n">
        <f aca="false">IF(U2101&gt;0,AI2100+1,0)</f>
        <v>11</v>
      </c>
      <c r="AJ2101" s="74" t="n">
        <f aca="false">IF(G2101&gt;0,AJ2100+1,0)</f>
        <v>0</v>
      </c>
      <c r="AK2101" s="74" t="n">
        <f aca="false">IF(G2101&lt;=0,AK2100+1,0)</f>
        <v>9</v>
      </c>
      <c r="AL2101" s="74" t="n">
        <f aca="false">IF(K2101&gt;0,AL2100+1,0)</f>
        <v>0</v>
      </c>
      <c r="AM2101" s="74" t="n">
        <f aca="false">IF(K2101&lt;=0,AM2100+1,0)</f>
        <v>9</v>
      </c>
    </row>
    <row r="2102" customFormat="false" ht="15" hidden="false" customHeight="false" outlineLevel="0" collapsed="false">
      <c r="A2102" s="61" t="n">
        <v>2106</v>
      </c>
      <c r="B2102" s="62" t="n">
        <v>45681.5520833333</v>
      </c>
      <c r="C2102" s="63" t="n">
        <f aca="false">YEAR(B2102)</f>
        <v>2025</v>
      </c>
      <c r="D2102" s="32" t="s">
        <v>276</v>
      </c>
      <c r="E2102" s="64" t="n">
        <v>23214.7</v>
      </c>
      <c r="F2102" s="65" t="n">
        <v>0.0037</v>
      </c>
      <c r="G2102" s="66" t="n">
        <v>85.89439</v>
      </c>
      <c r="H2102" s="67" t="n">
        <f aca="false">E2102+IF(D2102="Long",1,-1)*G2102</f>
        <v>23128.80561</v>
      </c>
      <c r="I2102" s="68" t="n">
        <f aca="false">Assumptions!$B$58</f>
        <v>5.35750011455817</v>
      </c>
      <c r="J2102" s="68" t="n">
        <f aca="false">INDEX(Yearly!$D$5:$D$22,MATCH(C2102,Yearly!$A$5:$A$22,0))</f>
        <v>0.462517995501425</v>
      </c>
      <c r="K2102" s="68" t="n">
        <f aca="false">G2102-I2102-J2102</f>
        <v>80.0743718899404</v>
      </c>
      <c r="L2102" s="69" t="n">
        <f aca="false">(I2102+J2102)/Assumptions!$B$8</f>
        <v>0.000256626435970783</v>
      </c>
      <c r="M2102" s="70" t="n">
        <f aca="false">F2102-L2102</f>
        <v>0.00344337356402922</v>
      </c>
      <c r="N2102" s="71" t="n">
        <f aca="false">G2102*Assumptions!$B$7</f>
        <v>675559.37735</v>
      </c>
      <c r="O2102" s="71" t="n">
        <f aca="false">K2102*Assumptions!$B$7</f>
        <v>629784.934914381</v>
      </c>
      <c r="P2102" s="68" t="n">
        <f aca="false">P2101+G2102</f>
        <v>39630.91232</v>
      </c>
      <c r="Q2102" s="68" t="n">
        <f aca="false">MAX(Q2101,P2102)</f>
        <v>40379.34681</v>
      </c>
      <c r="R2102" s="68" t="n">
        <f aca="false">Q2102-P2102</f>
        <v>748.43449</v>
      </c>
      <c r="S2102" s="68" t="n">
        <f aca="false">S2101+K2102</f>
        <v>27345.0468054956</v>
      </c>
      <c r="T2102" s="68" t="n">
        <f aca="false">MAX(T2101,S2102)</f>
        <v>28163.3215128164</v>
      </c>
      <c r="U2102" s="68" t="n">
        <f aca="false">T2102-S2102</f>
        <v>818.27470732071</v>
      </c>
      <c r="V2102" s="70" t="n">
        <f aca="false">V2101+F2102</f>
        <v>4.25490000000001</v>
      </c>
      <c r="W2102" s="70" t="n">
        <f aca="false">MAX(W2101,V2102)</f>
        <v>4.28710000000002</v>
      </c>
      <c r="X2102" s="70" t="n">
        <f aca="false">W2102-V2102</f>
        <v>0.0322000000000013</v>
      </c>
      <c r="Y2102" s="70" t="n">
        <f aca="false">Y2101+M2102</f>
        <v>3.71317009122978</v>
      </c>
      <c r="Z2102" s="70" t="n">
        <f aca="false">MAX(Z2101,Y2102)</f>
        <v>3.74844960846142</v>
      </c>
      <c r="AA2102" s="70" t="n">
        <f aca="false">Z2102-Y2102</f>
        <v>0.0352795172316496</v>
      </c>
      <c r="AB2102" s="72" t="n">
        <f aca="false">AB2101*(1+F2102)</f>
        <v>55.1426142323312</v>
      </c>
      <c r="AC2102" s="73" t="n">
        <f aca="false">MAX(AC2101,AB2102)</f>
        <v>56.9525958690239</v>
      </c>
      <c r="AD2102" s="70" t="n">
        <f aca="false">1-AB2102/AC2102</f>
        <v>0.0317804940946876</v>
      </c>
      <c r="AE2102" s="73" t="n">
        <f aca="false">AE2101*(1+M2102)</f>
        <v>32.1079634919715</v>
      </c>
      <c r="AF2102" s="73" t="n">
        <f aca="false">MAX(AF2101,AE2102)</f>
        <v>33.2644335913713</v>
      </c>
      <c r="AG2102" s="70" t="n">
        <f aca="false">1-AE2102/AF2102</f>
        <v>0.0347659639603746</v>
      </c>
      <c r="AH2102" s="74" t="n">
        <f aca="false">IF(R2102&gt;0,AH2101+1,0)</f>
        <v>12</v>
      </c>
      <c r="AI2102" s="74" t="n">
        <f aca="false">IF(U2102&gt;0,AI2101+1,0)</f>
        <v>12</v>
      </c>
      <c r="AJ2102" s="74" t="n">
        <f aca="false">IF(G2102&gt;0,AJ2101+1,0)</f>
        <v>1</v>
      </c>
      <c r="AK2102" s="74" t="n">
        <f aca="false">IF(G2102&lt;=0,AK2101+1,0)</f>
        <v>0</v>
      </c>
      <c r="AL2102" s="74" t="n">
        <f aca="false">IF(K2102&gt;0,AL2101+1,0)</f>
        <v>1</v>
      </c>
      <c r="AM2102" s="74" t="n">
        <f aca="false">IF(K2102&lt;=0,AM2101+1,0)</f>
        <v>0</v>
      </c>
    </row>
    <row r="2103" customFormat="false" ht="15" hidden="false" customHeight="false" outlineLevel="0" collapsed="false">
      <c r="A2103" s="61" t="n">
        <v>2107</v>
      </c>
      <c r="B2103" s="62" t="n">
        <v>45685.6145833333</v>
      </c>
      <c r="C2103" s="63" t="n">
        <f aca="false">YEAR(B2103)</f>
        <v>2025</v>
      </c>
      <c r="D2103" s="32" t="s">
        <v>277</v>
      </c>
      <c r="E2103" s="64" t="n">
        <v>23129.85</v>
      </c>
      <c r="F2103" s="65" t="n">
        <v>-0.007</v>
      </c>
      <c r="G2103" s="66" t="n">
        <v>-161.90895</v>
      </c>
      <c r="H2103" s="67" t="n">
        <f aca="false">E2103+IF(D2103="Long",1,-1)*G2103</f>
        <v>22967.94105</v>
      </c>
      <c r="I2103" s="68" t="n">
        <f aca="false">Assumptions!$B$58</f>
        <v>5.35750011455817</v>
      </c>
      <c r="J2103" s="68" t="n">
        <f aca="false">INDEX(Yearly!$D$5:$D$22,MATCH(C2103,Yearly!$A$5:$A$22,0))</f>
        <v>0.462517995501425</v>
      </c>
      <c r="K2103" s="68" t="n">
        <f aca="false">G2103-I2103-J2103</f>
        <v>-167.72896811006</v>
      </c>
      <c r="L2103" s="69" t="n">
        <f aca="false">(I2103+J2103)/Assumptions!$B$8</f>
        <v>0.000256626435970783</v>
      </c>
      <c r="M2103" s="70" t="n">
        <f aca="false">F2103-L2103</f>
        <v>-0.00725662643597078</v>
      </c>
      <c r="N2103" s="71" t="n">
        <f aca="false">G2103*Assumptions!$B$7</f>
        <v>-1273413.89175</v>
      </c>
      <c r="O2103" s="71" t="n">
        <f aca="false">K2103*Assumptions!$B$7</f>
        <v>-1319188.33418562</v>
      </c>
      <c r="P2103" s="68" t="n">
        <f aca="false">P2102+G2103</f>
        <v>39469.00337</v>
      </c>
      <c r="Q2103" s="68" t="n">
        <f aca="false">MAX(Q2102,P2103)</f>
        <v>40379.34681</v>
      </c>
      <c r="R2103" s="68" t="n">
        <f aca="false">Q2103-P2103</f>
        <v>910.343439999997</v>
      </c>
      <c r="S2103" s="68" t="n">
        <f aca="false">S2102+K2103</f>
        <v>27177.3178373856</v>
      </c>
      <c r="T2103" s="68" t="n">
        <f aca="false">MAX(T2102,S2103)</f>
        <v>28163.3215128164</v>
      </c>
      <c r="U2103" s="68" t="n">
        <f aca="false">T2103-S2103</f>
        <v>986.003675430769</v>
      </c>
      <c r="V2103" s="70" t="n">
        <f aca="false">V2102+F2103</f>
        <v>4.24790000000002</v>
      </c>
      <c r="W2103" s="70" t="n">
        <f aca="false">MAX(W2102,V2103)</f>
        <v>4.28710000000002</v>
      </c>
      <c r="X2103" s="70" t="n">
        <f aca="false">W2103-V2103</f>
        <v>0.039200000000001</v>
      </c>
      <c r="Y2103" s="70" t="n">
        <f aca="false">Y2102+M2103</f>
        <v>3.7059134647938</v>
      </c>
      <c r="Z2103" s="70" t="n">
        <f aca="false">MAX(Z2102,Y2103)</f>
        <v>3.74844960846142</v>
      </c>
      <c r="AA2103" s="70" t="n">
        <f aca="false">Z2103-Y2103</f>
        <v>0.0425361436676202</v>
      </c>
      <c r="AB2103" s="72" t="n">
        <f aca="false">AB2102*(1+F2103)</f>
        <v>54.7566159327049</v>
      </c>
      <c r="AC2103" s="73" t="n">
        <f aca="false">MAX(AC2102,AB2103)</f>
        <v>56.9525958690239</v>
      </c>
      <c r="AD2103" s="70" t="n">
        <f aca="false">1-AB2103/AC2103</f>
        <v>0.0385580306360248</v>
      </c>
      <c r="AE2103" s="73" t="n">
        <f aca="false">AE2102*(1+M2103)</f>
        <v>31.8749679952904</v>
      </c>
      <c r="AF2103" s="73" t="n">
        <f aca="false">MAX(AF2102,AE2103)</f>
        <v>33.2644335913713</v>
      </c>
      <c r="AG2103" s="70" t="n">
        <f aca="false">1-AE2103/AF2103</f>
        <v>0.0417703067831985</v>
      </c>
      <c r="AH2103" s="74" t="n">
        <f aca="false">IF(R2103&gt;0,AH2102+1,0)</f>
        <v>13</v>
      </c>
      <c r="AI2103" s="74" t="n">
        <f aca="false">IF(U2103&gt;0,AI2102+1,0)</f>
        <v>13</v>
      </c>
      <c r="AJ2103" s="74" t="n">
        <f aca="false">IF(G2103&gt;0,AJ2102+1,0)</f>
        <v>0</v>
      </c>
      <c r="AK2103" s="74" t="n">
        <f aca="false">IF(G2103&lt;=0,AK2102+1,0)</f>
        <v>1</v>
      </c>
      <c r="AL2103" s="74" t="n">
        <f aca="false">IF(K2103&gt;0,AL2102+1,0)</f>
        <v>0</v>
      </c>
      <c r="AM2103" s="74" t="n">
        <f aca="false">IF(K2103&lt;=0,AM2102+1,0)</f>
        <v>1</v>
      </c>
    </row>
    <row r="2104" customFormat="false" ht="15" hidden="false" customHeight="false" outlineLevel="0" collapsed="false">
      <c r="A2104" s="61" t="n">
        <v>2108</v>
      </c>
      <c r="B2104" s="62" t="n">
        <v>45685.6354166667</v>
      </c>
      <c r="C2104" s="63" t="n">
        <f aca="false">YEAR(B2104)</f>
        <v>2025</v>
      </c>
      <c r="D2104" s="32" t="s">
        <v>276</v>
      </c>
      <c r="E2104" s="64" t="n">
        <v>22968.35</v>
      </c>
      <c r="F2104" s="65" t="n">
        <v>-0.0043</v>
      </c>
      <c r="G2104" s="66" t="n">
        <v>-98.763905</v>
      </c>
      <c r="H2104" s="67" t="n">
        <f aca="false">E2104+IF(D2104="Long",1,-1)*G2104</f>
        <v>23067.113905</v>
      </c>
      <c r="I2104" s="68" t="n">
        <f aca="false">Assumptions!$B$58</f>
        <v>5.35750011455817</v>
      </c>
      <c r="J2104" s="68" t="n">
        <f aca="false">INDEX(Yearly!$D$5:$D$22,MATCH(C2104,Yearly!$A$5:$A$22,0))</f>
        <v>0.462517995501425</v>
      </c>
      <c r="K2104" s="68" t="n">
        <f aca="false">G2104-I2104-J2104</f>
        <v>-104.58392311006</v>
      </c>
      <c r="L2104" s="69" t="n">
        <f aca="false">(I2104+J2104)/Assumptions!$B$8</f>
        <v>0.000256626435970783</v>
      </c>
      <c r="M2104" s="70" t="n">
        <f aca="false">F2104-L2104</f>
        <v>-0.00455662643597078</v>
      </c>
      <c r="N2104" s="71" t="n">
        <f aca="false">G2104*Assumptions!$B$7</f>
        <v>-776778.112825</v>
      </c>
      <c r="O2104" s="71" t="n">
        <f aca="false">K2104*Assumptions!$B$7</f>
        <v>-822552.555260619</v>
      </c>
      <c r="P2104" s="68" t="n">
        <f aca="false">P2103+G2104</f>
        <v>39370.239465</v>
      </c>
      <c r="Q2104" s="68" t="n">
        <f aca="false">MAX(Q2103,P2104)</f>
        <v>40379.34681</v>
      </c>
      <c r="R2104" s="68" t="n">
        <f aca="false">Q2104-P2104</f>
        <v>1009.107345</v>
      </c>
      <c r="S2104" s="68" t="n">
        <f aca="false">S2103+K2104</f>
        <v>27072.7339142755</v>
      </c>
      <c r="T2104" s="68" t="n">
        <f aca="false">MAX(T2103,S2104)</f>
        <v>28163.3215128164</v>
      </c>
      <c r="U2104" s="68" t="n">
        <f aca="false">T2104-S2104</f>
        <v>1090.58759854083</v>
      </c>
      <c r="V2104" s="70" t="n">
        <f aca="false">V2103+F2104</f>
        <v>4.24360000000002</v>
      </c>
      <c r="W2104" s="70" t="n">
        <f aca="false">MAX(W2103,V2104)</f>
        <v>4.28710000000002</v>
      </c>
      <c r="X2104" s="70" t="n">
        <f aca="false">W2104-V2104</f>
        <v>0.0435000000000008</v>
      </c>
      <c r="Y2104" s="70" t="n">
        <f aca="false">Y2103+M2104</f>
        <v>3.70135683835783</v>
      </c>
      <c r="Z2104" s="70" t="n">
        <f aca="false">MAX(Z2103,Y2104)</f>
        <v>3.74844960846142</v>
      </c>
      <c r="AA2104" s="70" t="n">
        <f aca="false">Z2104-Y2104</f>
        <v>0.0470927701035908</v>
      </c>
      <c r="AB2104" s="72" t="n">
        <f aca="false">AB2103*(1+F2104)</f>
        <v>54.5211624841943</v>
      </c>
      <c r="AC2104" s="73" t="n">
        <f aca="false">MAX(AC2103,AB2104)</f>
        <v>56.9525958690239</v>
      </c>
      <c r="AD2104" s="70" t="n">
        <f aca="false">1-AB2104/AC2104</f>
        <v>0.04269223110429</v>
      </c>
      <c r="AE2104" s="73" t="n">
        <f aca="false">AE2103*(1+M2104)</f>
        <v>31.7297256734774</v>
      </c>
      <c r="AF2104" s="73" t="n">
        <f aca="false">MAX(AF2103,AE2104)</f>
        <v>33.2644335913713</v>
      </c>
      <c r="AG2104" s="70" t="n">
        <f aca="false">1-AE2104/AF2104</f>
        <v>0.0461366015350423</v>
      </c>
      <c r="AH2104" s="74" t="n">
        <f aca="false">IF(R2104&gt;0,AH2103+1,0)</f>
        <v>14</v>
      </c>
      <c r="AI2104" s="74" t="n">
        <f aca="false">IF(U2104&gt;0,AI2103+1,0)</f>
        <v>14</v>
      </c>
      <c r="AJ2104" s="74" t="n">
        <f aca="false">IF(G2104&gt;0,AJ2103+1,0)</f>
        <v>0</v>
      </c>
      <c r="AK2104" s="74" t="n">
        <f aca="false">IF(G2104&lt;=0,AK2103+1,0)</f>
        <v>2</v>
      </c>
      <c r="AL2104" s="74" t="n">
        <f aca="false">IF(K2104&gt;0,AL2103+1,0)</f>
        <v>0</v>
      </c>
      <c r="AM2104" s="74" t="n">
        <f aca="false">IF(K2104&lt;=0,AM2103+1,0)</f>
        <v>2</v>
      </c>
    </row>
    <row r="2105" customFormat="false" ht="15" hidden="false" customHeight="false" outlineLevel="0" collapsed="false">
      <c r="A2105" s="61" t="n">
        <v>2109</v>
      </c>
      <c r="B2105" s="62" t="n">
        <v>45686.4270833333</v>
      </c>
      <c r="C2105" s="63" t="n">
        <f aca="false">YEAR(B2105)</f>
        <v>2025</v>
      </c>
      <c r="D2105" s="32" t="s">
        <v>277</v>
      </c>
      <c r="E2105" s="64" t="n">
        <v>23067.55</v>
      </c>
      <c r="F2105" s="65" t="n">
        <v>0.0082</v>
      </c>
      <c r="G2105" s="66" t="n">
        <v>189.15391</v>
      </c>
      <c r="H2105" s="67" t="n">
        <f aca="false">E2105+IF(D2105="Long",1,-1)*G2105</f>
        <v>23256.70391</v>
      </c>
      <c r="I2105" s="68" t="n">
        <f aca="false">Assumptions!$B$58</f>
        <v>5.35750011455817</v>
      </c>
      <c r="J2105" s="68" t="n">
        <f aca="false">INDEX(Yearly!$D$5:$D$22,MATCH(C2105,Yearly!$A$5:$A$22,0))</f>
        <v>0.462517995501425</v>
      </c>
      <c r="K2105" s="68" t="n">
        <f aca="false">G2105-I2105-J2105</f>
        <v>183.33389188994</v>
      </c>
      <c r="L2105" s="69" t="n">
        <f aca="false">(I2105+J2105)/Assumptions!$B$8</f>
        <v>0.000256626435970783</v>
      </c>
      <c r="M2105" s="70" t="n">
        <f aca="false">F2105-L2105</f>
        <v>0.00794337356402922</v>
      </c>
      <c r="N2105" s="71" t="n">
        <f aca="false">G2105*Assumptions!$B$7</f>
        <v>1487695.50215</v>
      </c>
      <c r="O2105" s="71" t="n">
        <f aca="false">K2105*Assumptions!$B$7</f>
        <v>1441921.05971438</v>
      </c>
      <c r="P2105" s="68" t="n">
        <f aca="false">P2104+G2105</f>
        <v>39559.393375</v>
      </c>
      <c r="Q2105" s="68" t="n">
        <f aca="false">MAX(Q2104,P2105)</f>
        <v>40379.34681</v>
      </c>
      <c r="R2105" s="68" t="n">
        <f aca="false">Q2105-P2105</f>
        <v>819.953434999996</v>
      </c>
      <c r="S2105" s="68" t="n">
        <f aca="false">S2104+K2105</f>
        <v>27256.0678061655</v>
      </c>
      <c r="T2105" s="68" t="n">
        <f aca="false">MAX(T2104,S2105)</f>
        <v>28163.3215128164</v>
      </c>
      <c r="U2105" s="68" t="n">
        <f aca="false">T2105-S2105</f>
        <v>907.253706650889</v>
      </c>
      <c r="V2105" s="70" t="n">
        <f aca="false">V2104+F2105</f>
        <v>4.25180000000002</v>
      </c>
      <c r="W2105" s="70" t="n">
        <f aca="false">MAX(W2104,V2105)</f>
        <v>4.28710000000002</v>
      </c>
      <c r="X2105" s="70" t="n">
        <f aca="false">W2105-V2105</f>
        <v>0.0353000000000003</v>
      </c>
      <c r="Y2105" s="70" t="n">
        <f aca="false">Y2104+M2105</f>
        <v>3.70930021192186</v>
      </c>
      <c r="Z2105" s="70" t="n">
        <f aca="false">MAX(Z2104,Y2105)</f>
        <v>3.74844960846142</v>
      </c>
      <c r="AA2105" s="70" t="n">
        <f aca="false">Z2105-Y2105</f>
        <v>0.0391493965395617</v>
      </c>
      <c r="AB2105" s="72" t="n">
        <f aca="false">AB2104*(1+F2105)</f>
        <v>54.9682360165647</v>
      </c>
      <c r="AC2105" s="73" t="n">
        <f aca="false">MAX(AC2104,AB2105)</f>
        <v>56.9525958690239</v>
      </c>
      <c r="AD2105" s="70" t="n">
        <f aca="false">1-AB2105/AC2105</f>
        <v>0.0348423073993452</v>
      </c>
      <c r="AE2105" s="73" t="n">
        <f aca="false">AE2104*(1+M2105)</f>
        <v>31.981766737586</v>
      </c>
      <c r="AF2105" s="73" t="n">
        <f aca="false">MAX(AF2104,AE2105)</f>
        <v>33.2644335913713</v>
      </c>
      <c r="AG2105" s="70" t="n">
        <f aca="false">1-AE2105/AF2105</f>
        <v>0.0385597082319805</v>
      </c>
      <c r="AH2105" s="74" t="n">
        <f aca="false">IF(R2105&gt;0,AH2104+1,0)</f>
        <v>15</v>
      </c>
      <c r="AI2105" s="74" t="n">
        <f aca="false">IF(U2105&gt;0,AI2104+1,0)</f>
        <v>15</v>
      </c>
      <c r="AJ2105" s="74" t="n">
        <f aca="false">IF(G2105&gt;0,AJ2104+1,0)</f>
        <v>1</v>
      </c>
      <c r="AK2105" s="74" t="n">
        <f aca="false">IF(G2105&lt;=0,AK2104+1,0)</f>
        <v>0</v>
      </c>
      <c r="AL2105" s="74" t="n">
        <f aca="false">IF(K2105&gt;0,AL2104+1,0)</f>
        <v>1</v>
      </c>
      <c r="AM2105" s="74" t="n">
        <f aca="false">IF(K2105&lt;=0,AM2104+1,0)</f>
        <v>0</v>
      </c>
    </row>
    <row r="2106" customFormat="false" ht="15" hidden="false" customHeight="false" outlineLevel="0" collapsed="false">
      <c r="A2106" s="61" t="n">
        <v>2110</v>
      </c>
      <c r="B2106" s="62" t="n">
        <v>45691.40625</v>
      </c>
      <c r="C2106" s="63" t="n">
        <f aca="false">YEAR(B2106)</f>
        <v>2025</v>
      </c>
      <c r="D2106" s="32" t="s">
        <v>276</v>
      </c>
      <c r="E2106" s="64" t="n">
        <v>23257.55</v>
      </c>
      <c r="F2106" s="65" t="n">
        <v>-0.0046</v>
      </c>
      <c r="G2106" s="66" t="n">
        <v>-106.98473</v>
      </c>
      <c r="H2106" s="67" t="n">
        <f aca="false">E2106+IF(D2106="Long",1,-1)*G2106</f>
        <v>23364.53473</v>
      </c>
      <c r="I2106" s="68" t="n">
        <f aca="false">Assumptions!$B$58</f>
        <v>5.35750011455817</v>
      </c>
      <c r="J2106" s="68" t="n">
        <f aca="false">INDEX(Yearly!$D$5:$D$22,MATCH(C2106,Yearly!$A$5:$A$22,0))</f>
        <v>0.462517995501425</v>
      </c>
      <c r="K2106" s="68" t="n">
        <f aca="false">G2106-I2106-J2106</f>
        <v>-112.80474811006</v>
      </c>
      <c r="L2106" s="69" t="n">
        <f aca="false">(I2106+J2106)/Assumptions!$B$8</f>
        <v>0.000256626435970783</v>
      </c>
      <c r="M2106" s="70" t="n">
        <f aca="false">F2106-L2106</f>
        <v>-0.00485662643597078</v>
      </c>
      <c r="N2106" s="71" t="n">
        <f aca="false">G2106*Assumptions!$B$7</f>
        <v>-841434.90145</v>
      </c>
      <c r="O2106" s="71" t="n">
        <f aca="false">K2106*Assumptions!$B$7</f>
        <v>-887209.343885619</v>
      </c>
      <c r="P2106" s="68" t="n">
        <f aca="false">P2105+G2106</f>
        <v>39452.408645</v>
      </c>
      <c r="Q2106" s="68" t="n">
        <f aca="false">MAX(Q2105,P2106)</f>
        <v>40379.34681</v>
      </c>
      <c r="R2106" s="68" t="n">
        <f aca="false">Q2106-P2106</f>
        <v>926.938164999992</v>
      </c>
      <c r="S2106" s="68" t="n">
        <f aca="false">S2105+K2106</f>
        <v>27143.2630580554</v>
      </c>
      <c r="T2106" s="68" t="n">
        <f aca="false">MAX(T2105,S2106)</f>
        <v>28163.3215128164</v>
      </c>
      <c r="U2106" s="68" t="n">
        <f aca="false">T2106-S2106</f>
        <v>1020.05845476095</v>
      </c>
      <c r="V2106" s="70" t="n">
        <f aca="false">V2105+F2106</f>
        <v>4.24720000000002</v>
      </c>
      <c r="W2106" s="70" t="n">
        <f aca="false">MAX(W2105,V2106)</f>
        <v>4.28710000000002</v>
      </c>
      <c r="X2106" s="70" t="n">
        <f aca="false">W2106-V2106</f>
        <v>0.0399000000000003</v>
      </c>
      <c r="Y2106" s="70" t="n">
        <f aca="false">Y2105+M2106</f>
        <v>3.70444358548589</v>
      </c>
      <c r="Z2106" s="70" t="n">
        <f aca="false">MAX(Z2105,Y2106)</f>
        <v>3.74844960846142</v>
      </c>
      <c r="AA2106" s="70" t="n">
        <f aca="false">Z2106-Y2106</f>
        <v>0.0440060229755326</v>
      </c>
      <c r="AB2106" s="72" t="n">
        <f aca="false">AB2105*(1+F2106)</f>
        <v>54.7153821308885</v>
      </c>
      <c r="AC2106" s="73" t="n">
        <f aca="false">MAX(AC2105,AB2106)</f>
        <v>56.9525958690239</v>
      </c>
      <c r="AD2106" s="70" t="n">
        <f aca="false">1-AB2106/AC2106</f>
        <v>0.0392820327853083</v>
      </c>
      <c r="AE2106" s="73" t="n">
        <f aca="false">AE2105*(1+M2106)</f>
        <v>31.8264432437792</v>
      </c>
      <c r="AF2106" s="73" t="n">
        <f aca="false">MAX(AF2105,AE2106)</f>
        <v>33.2644335913713</v>
      </c>
      <c r="AG2106" s="70" t="n">
        <f aca="false">1-AE2106/AF2106</f>
        <v>0.0432290645695885</v>
      </c>
      <c r="AH2106" s="74" t="n">
        <f aca="false">IF(R2106&gt;0,AH2105+1,0)</f>
        <v>16</v>
      </c>
      <c r="AI2106" s="74" t="n">
        <f aca="false">IF(U2106&gt;0,AI2105+1,0)</f>
        <v>16</v>
      </c>
      <c r="AJ2106" s="74" t="n">
        <f aca="false">IF(G2106&gt;0,AJ2105+1,0)</f>
        <v>0</v>
      </c>
      <c r="AK2106" s="74" t="n">
        <f aca="false">IF(G2106&lt;=0,AK2105+1,0)</f>
        <v>1</v>
      </c>
      <c r="AL2106" s="74" t="n">
        <f aca="false">IF(K2106&gt;0,AL2105+1,0)</f>
        <v>0</v>
      </c>
      <c r="AM2106" s="74" t="n">
        <f aca="false">IF(K2106&lt;=0,AM2105+1,0)</f>
        <v>1</v>
      </c>
    </row>
    <row r="2107" customFormat="false" ht="15" hidden="false" customHeight="false" outlineLevel="0" collapsed="false">
      <c r="A2107" s="61" t="n">
        <v>2111</v>
      </c>
      <c r="B2107" s="62" t="n">
        <v>45691.5541666667</v>
      </c>
      <c r="C2107" s="63" t="n">
        <f aca="false">YEAR(B2107)</f>
        <v>2025</v>
      </c>
      <c r="D2107" s="32" t="s">
        <v>277</v>
      </c>
      <c r="E2107" s="64" t="n">
        <v>23364.35</v>
      </c>
      <c r="F2107" s="65" t="n">
        <v>0.009</v>
      </c>
      <c r="G2107" s="66" t="n">
        <v>210.27915</v>
      </c>
      <c r="H2107" s="67" t="n">
        <f aca="false">E2107+IF(D2107="Long",1,-1)*G2107</f>
        <v>23574.62915</v>
      </c>
      <c r="I2107" s="68" t="n">
        <f aca="false">Assumptions!$B$58</f>
        <v>5.35750011455817</v>
      </c>
      <c r="J2107" s="68" t="n">
        <f aca="false">INDEX(Yearly!$D$5:$D$22,MATCH(C2107,Yearly!$A$5:$A$22,0))</f>
        <v>0.462517995501425</v>
      </c>
      <c r="K2107" s="68" t="n">
        <f aca="false">G2107-I2107-J2107</f>
        <v>204.45913188994</v>
      </c>
      <c r="L2107" s="69" t="n">
        <f aca="false">(I2107+J2107)/Assumptions!$B$8</f>
        <v>0.000256626435970783</v>
      </c>
      <c r="M2107" s="70" t="n">
        <f aca="false">F2107-L2107</f>
        <v>0.00874337356402922</v>
      </c>
      <c r="N2107" s="71" t="n">
        <f aca="false">G2107*Assumptions!$B$7</f>
        <v>1653845.51475</v>
      </c>
      <c r="O2107" s="71" t="n">
        <f aca="false">K2107*Assumptions!$B$7</f>
        <v>1608071.07231438</v>
      </c>
      <c r="P2107" s="68" t="n">
        <f aca="false">P2106+G2107</f>
        <v>39662.687795</v>
      </c>
      <c r="Q2107" s="68" t="n">
        <f aca="false">MAX(Q2106,P2107)</f>
        <v>40379.34681</v>
      </c>
      <c r="R2107" s="68" t="n">
        <f aca="false">Q2107-P2107</f>
        <v>716.65901499999</v>
      </c>
      <c r="S2107" s="68" t="n">
        <f aca="false">S2106+K2107</f>
        <v>27347.7221899453</v>
      </c>
      <c r="T2107" s="68" t="n">
        <f aca="false">MAX(T2106,S2107)</f>
        <v>28163.3215128164</v>
      </c>
      <c r="U2107" s="68" t="n">
        <f aca="false">T2107-S2107</f>
        <v>815.599322871007</v>
      </c>
      <c r="V2107" s="70" t="n">
        <f aca="false">V2106+F2107</f>
        <v>4.25620000000002</v>
      </c>
      <c r="W2107" s="70" t="n">
        <f aca="false">MAX(W2106,V2107)</f>
        <v>4.28710000000002</v>
      </c>
      <c r="X2107" s="70" t="n">
        <f aca="false">W2107-V2107</f>
        <v>0.0308999999999999</v>
      </c>
      <c r="Y2107" s="70" t="n">
        <f aca="false">Y2106+M2107</f>
        <v>3.71318695904992</v>
      </c>
      <c r="Z2107" s="70" t="n">
        <f aca="false">MAX(Z2106,Y2107)</f>
        <v>3.74844960846142</v>
      </c>
      <c r="AA2107" s="70" t="n">
        <f aca="false">Z2107-Y2107</f>
        <v>0.0352626494115031</v>
      </c>
      <c r="AB2107" s="72" t="n">
        <f aca="false">AB2106*(1+F2107)</f>
        <v>55.2078205700665</v>
      </c>
      <c r="AC2107" s="73" t="n">
        <f aca="false">MAX(AC2106,AB2107)</f>
        <v>56.9525958690239</v>
      </c>
      <c r="AD2107" s="70" t="n">
        <f aca="false">1-AB2107/AC2107</f>
        <v>0.0306355710803762</v>
      </c>
      <c r="AE2107" s="73" t="n">
        <f aca="false">AE2106*(1+M2107)</f>
        <v>32.1047137262739</v>
      </c>
      <c r="AF2107" s="73" t="n">
        <f aca="false">MAX(AF2106,AE2107)</f>
        <v>33.2644335913713</v>
      </c>
      <c r="AG2107" s="70" t="n">
        <f aca="false">1-AE2107/AF2107</f>
        <v>0.0348636588659147</v>
      </c>
      <c r="AH2107" s="74" t="n">
        <f aca="false">IF(R2107&gt;0,AH2106+1,0)</f>
        <v>17</v>
      </c>
      <c r="AI2107" s="74" t="n">
        <f aca="false">IF(U2107&gt;0,AI2106+1,0)</f>
        <v>17</v>
      </c>
      <c r="AJ2107" s="74" t="n">
        <f aca="false">IF(G2107&gt;0,AJ2106+1,0)</f>
        <v>1</v>
      </c>
      <c r="AK2107" s="74" t="n">
        <f aca="false">IF(G2107&lt;=0,AK2106+1,0)</f>
        <v>0</v>
      </c>
      <c r="AL2107" s="74" t="n">
        <f aca="false">IF(K2107&gt;0,AL2106+1,0)</f>
        <v>1</v>
      </c>
      <c r="AM2107" s="74" t="n">
        <f aca="false">IF(K2107&lt;=0,AM2106+1,0)</f>
        <v>0</v>
      </c>
    </row>
    <row r="2108" customFormat="false" ht="15" hidden="false" customHeight="false" outlineLevel="0" collapsed="false">
      <c r="A2108" s="61" t="n">
        <v>2112</v>
      </c>
      <c r="B2108" s="62" t="n">
        <v>45695.4479166667</v>
      </c>
      <c r="C2108" s="63" t="n">
        <f aca="false">YEAR(B2108)</f>
        <v>2025</v>
      </c>
      <c r="D2108" s="32" t="s">
        <v>276</v>
      </c>
      <c r="E2108" s="64" t="n">
        <v>23573.5</v>
      </c>
      <c r="F2108" s="65" t="n">
        <v>-0.0018</v>
      </c>
      <c r="G2108" s="66" t="n">
        <v>-42.4323</v>
      </c>
      <c r="H2108" s="67" t="n">
        <f aca="false">E2108+IF(D2108="Long",1,-1)*G2108</f>
        <v>23615.9323</v>
      </c>
      <c r="I2108" s="68" t="n">
        <f aca="false">Assumptions!$B$58</f>
        <v>5.35750011455817</v>
      </c>
      <c r="J2108" s="68" t="n">
        <f aca="false">INDEX(Yearly!$D$5:$D$22,MATCH(C2108,Yearly!$A$5:$A$22,0))</f>
        <v>0.462517995501425</v>
      </c>
      <c r="K2108" s="68" t="n">
        <f aca="false">G2108-I2108-J2108</f>
        <v>-48.2523181100596</v>
      </c>
      <c r="L2108" s="69" t="n">
        <f aca="false">(I2108+J2108)/Assumptions!$B$8</f>
        <v>0.000256626435970783</v>
      </c>
      <c r="M2108" s="70" t="n">
        <f aca="false">F2108-L2108</f>
        <v>-0.00205662643597078</v>
      </c>
      <c r="N2108" s="71" t="n">
        <f aca="false">G2108*Assumptions!$B$7</f>
        <v>-333730.0395</v>
      </c>
      <c r="O2108" s="71" t="n">
        <f aca="false">K2108*Assumptions!$B$7</f>
        <v>-379504.481935619</v>
      </c>
      <c r="P2108" s="68" t="n">
        <f aca="false">P2107+G2108</f>
        <v>39620.255495</v>
      </c>
      <c r="Q2108" s="68" t="n">
        <f aca="false">MAX(Q2107,P2108)</f>
        <v>40379.34681</v>
      </c>
      <c r="R2108" s="68" t="n">
        <f aca="false">Q2108-P2108</f>
        <v>759.091314999991</v>
      </c>
      <c r="S2108" s="68" t="n">
        <f aca="false">S2107+K2108</f>
        <v>27299.4698718353</v>
      </c>
      <c r="T2108" s="68" t="n">
        <f aca="false">MAX(T2107,S2108)</f>
        <v>28163.3215128164</v>
      </c>
      <c r="U2108" s="68" t="n">
        <f aca="false">T2108-S2108</f>
        <v>863.851640981065</v>
      </c>
      <c r="V2108" s="70" t="n">
        <f aca="false">V2107+F2108</f>
        <v>4.25440000000002</v>
      </c>
      <c r="W2108" s="70" t="n">
        <f aca="false">MAX(W2107,V2108)</f>
        <v>4.28710000000002</v>
      </c>
      <c r="X2108" s="70" t="n">
        <f aca="false">W2108-V2108</f>
        <v>0.0327000000000002</v>
      </c>
      <c r="Y2108" s="70" t="n">
        <f aca="false">Y2107+M2108</f>
        <v>3.71113033261395</v>
      </c>
      <c r="Z2108" s="70" t="n">
        <f aca="false">MAX(Z2107,Y2108)</f>
        <v>3.74844960846142</v>
      </c>
      <c r="AA2108" s="70" t="n">
        <f aca="false">Z2108-Y2108</f>
        <v>0.0373192758474739</v>
      </c>
      <c r="AB2108" s="72" t="n">
        <f aca="false">AB2107*(1+F2108)</f>
        <v>55.1084464930403</v>
      </c>
      <c r="AC2108" s="73" t="n">
        <f aca="false">MAX(AC2107,AB2108)</f>
        <v>56.9525958690239</v>
      </c>
      <c r="AD2108" s="70" t="n">
        <f aca="false">1-AB2108/AC2108</f>
        <v>0.0323804270524315</v>
      </c>
      <c r="AE2108" s="73" t="n">
        <f aca="false">AE2107*(1+M2108)</f>
        <v>32.0386863233052</v>
      </c>
      <c r="AF2108" s="73" t="n">
        <f aca="false">MAX(AF2107,AE2108)</f>
        <v>33.2644335913713</v>
      </c>
      <c r="AG2108" s="70" t="n">
        <f aca="false">1-AE2108/AF2108</f>
        <v>0.0368485837794071</v>
      </c>
      <c r="AH2108" s="74" t="n">
        <f aca="false">IF(R2108&gt;0,AH2107+1,0)</f>
        <v>18</v>
      </c>
      <c r="AI2108" s="74" t="n">
        <f aca="false">IF(U2108&gt;0,AI2107+1,0)</f>
        <v>18</v>
      </c>
      <c r="AJ2108" s="74" t="n">
        <f aca="false">IF(G2108&gt;0,AJ2107+1,0)</f>
        <v>0</v>
      </c>
      <c r="AK2108" s="74" t="n">
        <f aca="false">IF(G2108&lt;=0,AK2107+1,0)</f>
        <v>1</v>
      </c>
      <c r="AL2108" s="74" t="n">
        <f aca="false">IF(K2108&gt;0,AL2107+1,0)</f>
        <v>0</v>
      </c>
      <c r="AM2108" s="74" t="n">
        <f aca="false">IF(K2108&lt;=0,AM2107+1,0)</f>
        <v>1</v>
      </c>
    </row>
    <row r="2109" customFormat="false" ht="15" hidden="false" customHeight="false" outlineLevel="0" collapsed="false">
      <c r="A2109" s="61" t="n">
        <v>2113</v>
      </c>
      <c r="B2109" s="62" t="n">
        <v>45695.46875</v>
      </c>
      <c r="C2109" s="63" t="n">
        <f aca="false">YEAR(B2109)</f>
        <v>2025</v>
      </c>
      <c r="D2109" s="32" t="s">
        <v>277</v>
      </c>
      <c r="E2109" s="64" t="n">
        <v>23616.25</v>
      </c>
      <c r="F2109" s="65" t="n">
        <v>-0.0029</v>
      </c>
      <c r="G2109" s="66" t="n">
        <v>-68.487125</v>
      </c>
      <c r="H2109" s="67" t="n">
        <f aca="false">E2109+IF(D2109="Long",1,-1)*G2109</f>
        <v>23547.762875</v>
      </c>
      <c r="I2109" s="68" t="n">
        <f aca="false">Assumptions!$B$58</f>
        <v>5.35750011455817</v>
      </c>
      <c r="J2109" s="68" t="n">
        <f aca="false">INDEX(Yearly!$D$5:$D$22,MATCH(C2109,Yearly!$A$5:$A$22,0))</f>
        <v>0.462517995501425</v>
      </c>
      <c r="K2109" s="68" t="n">
        <f aca="false">G2109-I2109-J2109</f>
        <v>-74.3071431100596</v>
      </c>
      <c r="L2109" s="69" t="n">
        <f aca="false">(I2109+J2109)/Assumptions!$B$8</f>
        <v>0.000256626435970783</v>
      </c>
      <c r="M2109" s="70" t="n">
        <f aca="false">F2109-L2109</f>
        <v>-0.00315662643597078</v>
      </c>
      <c r="N2109" s="71" t="n">
        <f aca="false">G2109*Assumptions!$B$7</f>
        <v>-538651.238125</v>
      </c>
      <c r="O2109" s="71" t="n">
        <f aca="false">K2109*Assumptions!$B$7</f>
        <v>-584425.680560619</v>
      </c>
      <c r="P2109" s="68" t="n">
        <f aca="false">P2108+G2109</f>
        <v>39551.76837</v>
      </c>
      <c r="Q2109" s="68" t="n">
        <f aca="false">MAX(Q2108,P2109)</f>
        <v>40379.34681</v>
      </c>
      <c r="R2109" s="68" t="n">
        <f aca="false">Q2109-P2109</f>
        <v>827.57843999999</v>
      </c>
      <c r="S2109" s="68" t="n">
        <f aca="false">S2108+K2109</f>
        <v>27225.1627287252</v>
      </c>
      <c r="T2109" s="68" t="n">
        <f aca="false">MAX(T2108,S2109)</f>
        <v>28163.3215128164</v>
      </c>
      <c r="U2109" s="68" t="n">
        <f aca="false">T2109-S2109</f>
        <v>938.158784091123</v>
      </c>
      <c r="V2109" s="70" t="n">
        <f aca="false">V2108+F2109</f>
        <v>4.25150000000002</v>
      </c>
      <c r="W2109" s="70" t="n">
        <f aca="false">MAX(W2108,V2109)</f>
        <v>4.28710000000002</v>
      </c>
      <c r="X2109" s="70" t="n">
        <f aca="false">W2109-V2109</f>
        <v>0.0356000000000005</v>
      </c>
      <c r="Y2109" s="70" t="n">
        <f aca="false">Y2108+M2109</f>
        <v>3.70797370617798</v>
      </c>
      <c r="Z2109" s="70" t="n">
        <f aca="false">MAX(Z2108,Y2109)</f>
        <v>3.74844960846142</v>
      </c>
      <c r="AA2109" s="70" t="n">
        <f aca="false">Z2109-Y2109</f>
        <v>0.0404759022834447</v>
      </c>
      <c r="AB2109" s="72" t="n">
        <f aca="false">AB2108*(1+F2109)</f>
        <v>54.9486319982105</v>
      </c>
      <c r="AC2109" s="73" t="n">
        <f aca="false">MAX(AC2108,AB2109)</f>
        <v>56.9525958690239</v>
      </c>
      <c r="AD2109" s="70" t="n">
        <f aca="false">1-AB2109/AC2109</f>
        <v>0.0351865238139795</v>
      </c>
      <c r="AE2109" s="73" t="n">
        <f aca="false">AE2108*(1+M2109)</f>
        <v>31.9375521590833</v>
      </c>
      <c r="AF2109" s="73" t="n">
        <f aca="false">MAX(AF2108,AE2109)</f>
        <v>33.2644335913713</v>
      </c>
      <c r="AG2109" s="70" t="n">
        <f aca="false">1-AE2109/AF2109</f>
        <v>0.0398888930016917</v>
      </c>
      <c r="AH2109" s="74" t="n">
        <f aca="false">IF(R2109&gt;0,AH2108+1,0)</f>
        <v>19</v>
      </c>
      <c r="AI2109" s="74" t="n">
        <f aca="false">IF(U2109&gt;0,AI2108+1,0)</f>
        <v>19</v>
      </c>
      <c r="AJ2109" s="74" t="n">
        <f aca="false">IF(G2109&gt;0,AJ2108+1,0)</f>
        <v>0</v>
      </c>
      <c r="AK2109" s="74" t="n">
        <f aca="false">IF(G2109&lt;=0,AK2108+1,0)</f>
        <v>2</v>
      </c>
      <c r="AL2109" s="74" t="n">
        <f aca="false">IF(K2109&gt;0,AL2108+1,0)</f>
        <v>0</v>
      </c>
      <c r="AM2109" s="74" t="n">
        <f aca="false">IF(K2109&lt;=0,AM2108+1,0)</f>
        <v>2</v>
      </c>
    </row>
    <row r="2110" customFormat="false" ht="15" hidden="false" customHeight="false" outlineLevel="0" collapsed="false">
      <c r="A2110" s="61" t="n">
        <v>2114</v>
      </c>
      <c r="B2110" s="62" t="n">
        <v>45695.5520833333</v>
      </c>
      <c r="C2110" s="63" t="n">
        <f aca="false">YEAR(B2110)</f>
        <v>2025</v>
      </c>
      <c r="D2110" s="32" t="s">
        <v>276</v>
      </c>
      <c r="E2110" s="64" t="n">
        <v>23547.85</v>
      </c>
      <c r="F2110" s="65" t="n">
        <v>0.0238</v>
      </c>
      <c r="G2110" s="66" t="n">
        <v>560.43883</v>
      </c>
      <c r="H2110" s="67" t="n">
        <f aca="false">E2110+IF(D2110="Long",1,-1)*G2110</f>
        <v>22987.41117</v>
      </c>
      <c r="I2110" s="68" t="n">
        <f aca="false">Assumptions!$B$58</f>
        <v>5.35750011455817</v>
      </c>
      <c r="J2110" s="68" t="n">
        <f aca="false">INDEX(Yearly!$D$5:$D$22,MATCH(C2110,Yearly!$A$5:$A$22,0))</f>
        <v>0.462517995501425</v>
      </c>
      <c r="K2110" s="68" t="n">
        <f aca="false">G2110-I2110-J2110</f>
        <v>554.61881188994</v>
      </c>
      <c r="L2110" s="69" t="n">
        <f aca="false">(I2110+J2110)/Assumptions!$B$8</f>
        <v>0.000256626435970783</v>
      </c>
      <c r="M2110" s="70" t="n">
        <f aca="false">F2110-L2110</f>
        <v>0.0235433735640292</v>
      </c>
      <c r="N2110" s="71" t="n">
        <f aca="false">G2110*Assumptions!$B$7</f>
        <v>4407851.39795</v>
      </c>
      <c r="O2110" s="71" t="n">
        <f aca="false">K2110*Assumptions!$B$7</f>
        <v>4362076.95551438</v>
      </c>
      <c r="P2110" s="68" t="n">
        <f aca="false">P2109+G2110</f>
        <v>40112.2072</v>
      </c>
      <c r="Q2110" s="68" t="n">
        <f aca="false">MAX(Q2109,P2110)</f>
        <v>40379.34681</v>
      </c>
      <c r="R2110" s="68" t="n">
        <f aca="false">Q2110-P2110</f>
        <v>267.139609999991</v>
      </c>
      <c r="S2110" s="68" t="n">
        <f aca="false">S2109+K2110</f>
        <v>27779.7815406152</v>
      </c>
      <c r="T2110" s="68" t="n">
        <f aca="false">MAX(T2109,S2110)</f>
        <v>28163.3215128164</v>
      </c>
      <c r="U2110" s="68" t="n">
        <f aca="false">T2110-S2110</f>
        <v>383.539972201183</v>
      </c>
      <c r="V2110" s="70" t="n">
        <f aca="false">V2109+F2110</f>
        <v>4.27530000000002</v>
      </c>
      <c r="W2110" s="70" t="n">
        <f aca="false">MAX(W2109,V2110)</f>
        <v>4.28710000000002</v>
      </c>
      <c r="X2110" s="70" t="n">
        <f aca="false">W2110-V2110</f>
        <v>0.0118000000000009</v>
      </c>
      <c r="Y2110" s="70" t="n">
        <f aca="false">Y2109+M2110</f>
        <v>3.73151707974201</v>
      </c>
      <c r="Z2110" s="70" t="n">
        <f aca="false">MAX(Z2109,Y2110)</f>
        <v>3.74844960846142</v>
      </c>
      <c r="AA2110" s="70" t="n">
        <f aca="false">Z2110-Y2110</f>
        <v>0.0169325287194155</v>
      </c>
      <c r="AB2110" s="72" t="n">
        <f aca="false">AB2109*(1+F2110)</f>
        <v>56.2564094397679</v>
      </c>
      <c r="AC2110" s="73" t="n">
        <f aca="false">MAX(AC2109,AB2110)</f>
        <v>56.9525958690239</v>
      </c>
      <c r="AD2110" s="70" t="n">
        <f aca="false">1-AB2110/AC2110</f>
        <v>0.0122239630807521</v>
      </c>
      <c r="AE2110" s="73" t="n">
        <f aca="false">AE2109*(1+M2110)</f>
        <v>32.6894698802852</v>
      </c>
      <c r="AF2110" s="73" t="n">
        <f aca="false">MAX(AF2109,AE2110)</f>
        <v>33.2644335913713</v>
      </c>
      <c r="AG2110" s="70" t="n">
        <f aca="false">1-AE2110/AF2110</f>
        <v>0.0172846385466572</v>
      </c>
      <c r="AH2110" s="74" t="n">
        <f aca="false">IF(R2110&gt;0,AH2109+1,0)</f>
        <v>20</v>
      </c>
      <c r="AI2110" s="74" t="n">
        <f aca="false">IF(U2110&gt;0,AI2109+1,0)</f>
        <v>20</v>
      </c>
      <c r="AJ2110" s="74" t="n">
        <f aca="false">IF(G2110&gt;0,AJ2109+1,0)</f>
        <v>1</v>
      </c>
      <c r="AK2110" s="74" t="n">
        <f aca="false">IF(G2110&lt;=0,AK2109+1,0)</f>
        <v>0</v>
      </c>
      <c r="AL2110" s="74" t="n">
        <f aca="false">IF(K2110&gt;0,AL2109+1,0)</f>
        <v>1</v>
      </c>
      <c r="AM2110" s="74" t="n">
        <f aca="false">IF(K2110&lt;=0,AM2109+1,0)</f>
        <v>0</v>
      </c>
    </row>
    <row r="2111" customFormat="false" ht="15" hidden="false" customHeight="false" outlineLevel="0" collapsed="false">
      <c r="A2111" s="61" t="n">
        <v>2115</v>
      </c>
      <c r="B2111" s="62" t="n">
        <v>45707.4270833333</v>
      </c>
      <c r="C2111" s="63" t="n">
        <f aca="false">YEAR(B2111)</f>
        <v>2025</v>
      </c>
      <c r="D2111" s="32" t="s">
        <v>277</v>
      </c>
      <c r="E2111" s="64" t="n">
        <v>22986.4</v>
      </c>
      <c r="F2111" s="65" t="n">
        <v>-0.0018</v>
      </c>
      <c r="G2111" s="66" t="n">
        <v>-41.37552</v>
      </c>
      <c r="H2111" s="67" t="n">
        <f aca="false">E2111+IF(D2111="Long",1,-1)*G2111</f>
        <v>22945.02448</v>
      </c>
      <c r="I2111" s="68" t="n">
        <f aca="false">Assumptions!$B$58</f>
        <v>5.35750011455817</v>
      </c>
      <c r="J2111" s="68" t="n">
        <f aca="false">INDEX(Yearly!$D$5:$D$22,MATCH(C2111,Yearly!$A$5:$A$22,0))</f>
        <v>0.462517995501425</v>
      </c>
      <c r="K2111" s="68" t="n">
        <f aca="false">G2111-I2111-J2111</f>
        <v>-47.1955381100596</v>
      </c>
      <c r="L2111" s="69" t="n">
        <f aca="false">(I2111+J2111)/Assumptions!$B$8</f>
        <v>0.000256626435970783</v>
      </c>
      <c r="M2111" s="70" t="n">
        <f aca="false">F2111-L2111</f>
        <v>-0.00205662643597078</v>
      </c>
      <c r="N2111" s="71" t="n">
        <f aca="false">G2111*Assumptions!$B$7</f>
        <v>-325418.4648</v>
      </c>
      <c r="O2111" s="71" t="n">
        <f aca="false">K2111*Assumptions!$B$7</f>
        <v>-371192.907235619</v>
      </c>
      <c r="P2111" s="68" t="n">
        <f aca="false">P2110+G2111</f>
        <v>40070.83168</v>
      </c>
      <c r="Q2111" s="68" t="n">
        <f aca="false">MAX(Q2110,P2111)</f>
        <v>40379.34681</v>
      </c>
      <c r="R2111" s="68" t="n">
        <f aca="false">Q2111-P2111</f>
        <v>308.515129999993</v>
      </c>
      <c r="S2111" s="68" t="n">
        <f aca="false">S2110+K2111</f>
        <v>27732.5860025051</v>
      </c>
      <c r="T2111" s="68" t="n">
        <f aca="false">MAX(T2110,S2111)</f>
        <v>28163.3215128164</v>
      </c>
      <c r="U2111" s="68" t="n">
        <f aca="false">T2111-S2111</f>
        <v>430.735510311242</v>
      </c>
      <c r="V2111" s="70" t="n">
        <f aca="false">V2110+F2111</f>
        <v>4.27350000000001</v>
      </c>
      <c r="W2111" s="70" t="n">
        <f aca="false">MAX(W2110,V2111)</f>
        <v>4.28710000000002</v>
      </c>
      <c r="X2111" s="70" t="n">
        <f aca="false">W2111-V2111</f>
        <v>0.0136000000000012</v>
      </c>
      <c r="Y2111" s="70" t="n">
        <f aca="false">Y2110+M2111</f>
        <v>3.72946045330604</v>
      </c>
      <c r="Z2111" s="70" t="n">
        <f aca="false">MAX(Z2110,Y2111)</f>
        <v>3.74844960846142</v>
      </c>
      <c r="AA2111" s="70" t="n">
        <f aca="false">Z2111-Y2111</f>
        <v>0.0189891551553862</v>
      </c>
      <c r="AB2111" s="72" t="n">
        <f aca="false">AB2110*(1+F2111)</f>
        <v>56.1551479027763</v>
      </c>
      <c r="AC2111" s="73" t="n">
        <f aca="false">MAX(AC2110,AB2111)</f>
        <v>56.9525958690239</v>
      </c>
      <c r="AD2111" s="70" t="n">
        <f aca="false">1-AB2111/AC2111</f>
        <v>0.0140019599472069</v>
      </c>
      <c r="AE2111" s="73" t="n">
        <f aca="false">AE2110*(1+M2111)</f>
        <v>32.6222398523515</v>
      </c>
      <c r="AF2111" s="73" t="n">
        <f aca="false">MAX(AF2110,AE2111)</f>
        <v>33.2644335913713</v>
      </c>
      <c r="AG2111" s="70" t="n">
        <f aca="false">1-AE2111/AF2111</f>
        <v>0.0193057169380568</v>
      </c>
      <c r="AH2111" s="74" t="n">
        <f aca="false">IF(R2111&gt;0,AH2110+1,0)</f>
        <v>21</v>
      </c>
      <c r="AI2111" s="74" t="n">
        <f aca="false">IF(U2111&gt;0,AI2110+1,0)</f>
        <v>21</v>
      </c>
      <c r="AJ2111" s="74" t="n">
        <f aca="false">IF(G2111&gt;0,AJ2110+1,0)</f>
        <v>0</v>
      </c>
      <c r="AK2111" s="74" t="n">
        <f aca="false">IF(G2111&lt;=0,AK2110+1,0)</f>
        <v>1</v>
      </c>
      <c r="AL2111" s="74" t="n">
        <f aca="false">IF(K2111&gt;0,AL2110+1,0)</f>
        <v>0</v>
      </c>
      <c r="AM2111" s="74" t="n">
        <f aca="false">IF(K2111&lt;=0,AM2110+1,0)</f>
        <v>1</v>
      </c>
    </row>
    <row r="2112" customFormat="false" ht="15" hidden="false" customHeight="false" outlineLevel="0" collapsed="false">
      <c r="A2112" s="61" t="n">
        <v>2116</v>
      </c>
      <c r="B2112" s="62" t="n">
        <v>45707.5388888889</v>
      </c>
      <c r="C2112" s="63" t="n">
        <f aca="false">YEAR(B2112)</f>
        <v>2025</v>
      </c>
      <c r="D2112" s="32" t="s">
        <v>276</v>
      </c>
      <c r="E2112" s="64" t="n">
        <v>22945.55</v>
      </c>
      <c r="F2112" s="65" t="n">
        <v>0.0289</v>
      </c>
      <c r="G2112" s="66" t="n">
        <v>663.126395</v>
      </c>
      <c r="H2112" s="67" t="n">
        <f aca="false">E2112+IF(D2112="Long",1,-1)*G2112</f>
        <v>22282.423605</v>
      </c>
      <c r="I2112" s="68" t="n">
        <f aca="false">Assumptions!$B$58</f>
        <v>5.35750011455817</v>
      </c>
      <c r="J2112" s="68" t="n">
        <f aca="false">INDEX(Yearly!$D$5:$D$22,MATCH(C2112,Yearly!$A$5:$A$22,0))</f>
        <v>0.462517995501425</v>
      </c>
      <c r="K2112" s="68" t="n">
        <f aca="false">G2112-I2112-J2112</f>
        <v>657.30637688994</v>
      </c>
      <c r="L2112" s="69" t="n">
        <f aca="false">(I2112+J2112)/Assumptions!$B$8</f>
        <v>0.000256626435970783</v>
      </c>
      <c r="M2112" s="70" t="n">
        <f aca="false">F2112-L2112</f>
        <v>0.0286433735640292</v>
      </c>
      <c r="N2112" s="71" t="n">
        <f aca="false">G2112*Assumptions!$B$7</f>
        <v>5215489.096675</v>
      </c>
      <c r="O2112" s="71" t="n">
        <f aca="false">K2112*Assumptions!$B$7</f>
        <v>5169714.65423938</v>
      </c>
      <c r="P2112" s="68" t="n">
        <f aca="false">P2111+G2112</f>
        <v>40733.958075</v>
      </c>
      <c r="Q2112" s="68" t="n">
        <f aca="false">MAX(Q2111,P2112)</f>
        <v>40733.958075</v>
      </c>
      <c r="R2112" s="68" t="n">
        <f aca="false">Q2112-P2112</f>
        <v>0</v>
      </c>
      <c r="S2112" s="68" t="n">
        <f aca="false">S2111+K2112</f>
        <v>28389.8923793951</v>
      </c>
      <c r="T2112" s="68" t="n">
        <f aca="false">MAX(T2111,S2112)</f>
        <v>28389.8923793951</v>
      </c>
      <c r="U2112" s="68" t="n">
        <f aca="false">T2112-S2112</f>
        <v>0</v>
      </c>
      <c r="V2112" s="70" t="n">
        <f aca="false">V2111+F2112</f>
        <v>4.30240000000002</v>
      </c>
      <c r="W2112" s="70" t="n">
        <f aca="false">MAX(W2111,V2112)</f>
        <v>4.30240000000002</v>
      </c>
      <c r="X2112" s="70" t="n">
        <f aca="false">W2112-V2112</f>
        <v>0</v>
      </c>
      <c r="Y2112" s="70" t="n">
        <f aca="false">Y2111+M2112</f>
        <v>3.75810382687007</v>
      </c>
      <c r="Z2112" s="70" t="n">
        <f aca="false">MAX(Z2111,Y2112)</f>
        <v>3.75810382687007</v>
      </c>
      <c r="AA2112" s="70" t="n">
        <f aca="false">Z2112-Y2112</f>
        <v>0</v>
      </c>
      <c r="AB2112" s="72" t="n">
        <f aca="false">AB2111*(1+F2112)</f>
        <v>57.7780316771666</v>
      </c>
      <c r="AC2112" s="73" t="n">
        <f aca="false">MAX(AC2111,AB2112)</f>
        <v>57.7780316771666</v>
      </c>
      <c r="AD2112" s="70" t="n">
        <f aca="false">1-AB2112/AC2112</f>
        <v>0</v>
      </c>
      <c r="AE2112" s="73" t="n">
        <f aca="false">AE2111*(1+M2112)</f>
        <v>33.5566508549378</v>
      </c>
      <c r="AF2112" s="73" t="n">
        <f aca="false">MAX(AF2111,AE2112)</f>
        <v>33.5566508549378</v>
      </c>
      <c r="AG2112" s="70" t="n">
        <f aca="false">1-AE2112/AF2112</f>
        <v>0</v>
      </c>
      <c r="AH2112" s="74" t="n">
        <f aca="false">IF(R2112&gt;0,AH2111+1,0)</f>
        <v>0</v>
      </c>
      <c r="AI2112" s="74" t="n">
        <f aca="false">IF(U2112&gt;0,AI2111+1,0)</f>
        <v>0</v>
      </c>
      <c r="AJ2112" s="74" t="n">
        <f aca="false">IF(G2112&gt;0,AJ2111+1,0)</f>
        <v>1</v>
      </c>
      <c r="AK2112" s="74" t="n">
        <f aca="false">IF(G2112&lt;=0,AK2111+1,0)</f>
        <v>0</v>
      </c>
      <c r="AL2112" s="74" t="n">
        <f aca="false">IF(K2112&gt;0,AL2111+1,0)</f>
        <v>1</v>
      </c>
      <c r="AM2112" s="74" t="n">
        <f aca="false">IF(K2112&lt;=0,AM2111+1,0)</f>
        <v>0</v>
      </c>
    </row>
    <row r="2113" customFormat="false" ht="15" hidden="false" customHeight="false" outlineLevel="0" collapsed="false">
      <c r="A2113" s="61" t="n">
        <v>2117</v>
      </c>
      <c r="B2113" s="62" t="n">
        <v>45721.4479166667</v>
      </c>
      <c r="C2113" s="63" t="n">
        <f aca="false">YEAR(B2113)</f>
        <v>2025</v>
      </c>
      <c r="D2113" s="32" t="s">
        <v>277</v>
      </c>
      <c r="E2113" s="64" t="n">
        <v>22283.15</v>
      </c>
      <c r="F2113" s="65" t="n">
        <v>0.0069</v>
      </c>
      <c r="G2113" s="66" t="n">
        <v>153.753735</v>
      </c>
      <c r="H2113" s="67" t="n">
        <f aca="false">E2113+IF(D2113="Long",1,-1)*G2113</f>
        <v>22436.903735</v>
      </c>
      <c r="I2113" s="68" t="n">
        <f aca="false">Assumptions!$B$58</f>
        <v>5.35750011455817</v>
      </c>
      <c r="J2113" s="68" t="n">
        <f aca="false">INDEX(Yearly!$D$5:$D$22,MATCH(C2113,Yearly!$A$5:$A$22,0))</f>
        <v>0.462517995501425</v>
      </c>
      <c r="K2113" s="68" t="n">
        <f aca="false">G2113-I2113-J2113</f>
        <v>147.93371688994</v>
      </c>
      <c r="L2113" s="69" t="n">
        <f aca="false">(I2113+J2113)/Assumptions!$B$8</f>
        <v>0.000256626435970783</v>
      </c>
      <c r="M2113" s="70" t="n">
        <f aca="false">F2113-L2113</f>
        <v>0.00664337356402922</v>
      </c>
      <c r="N2113" s="71" t="n">
        <f aca="false">G2113*Assumptions!$B$7</f>
        <v>1209273.125775</v>
      </c>
      <c r="O2113" s="71" t="n">
        <f aca="false">K2113*Assumptions!$B$7</f>
        <v>1163498.68333938</v>
      </c>
      <c r="P2113" s="68" t="n">
        <f aca="false">P2112+G2113</f>
        <v>40887.71181</v>
      </c>
      <c r="Q2113" s="68" t="n">
        <f aca="false">MAX(Q2112,P2113)</f>
        <v>40887.71181</v>
      </c>
      <c r="R2113" s="68" t="n">
        <f aca="false">Q2113-P2113</f>
        <v>0</v>
      </c>
      <c r="S2113" s="68" t="n">
        <f aca="false">S2112+K2113</f>
        <v>28537.826096285</v>
      </c>
      <c r="T2113" s="68" t="n">
        <f aca="false">MAX(T2112,S2113)</f>
        <v>28537.826096285</v>
      </c>
      <c r="U2113" s="68" t="n">
        <f aca="false">T2113-S2113</f>
        <v>0</v>
      </c>
      <c r="V2113" s="70" t="n">
        <f aca="false">V2112+F2113</f>
        <v>4.30930000000002</v>
      </c>
      <c r="W2113" s="70" t="n">
        <f aca="false">MAX(W2112,V2113)</f>
        <v>4.30930000000002</v>
      </c>
      <c r="X2113" s="70" t="n">
        <f aca="false">W2113-V2113</f>
        <v>0</v>
      </c>
      <c r="Y2113" s="70" t="n">
        <f aca="false">Y2112+M2113</f>
        <v>3.7647472004341</v>
      </c>
      <c r="Z2113" s="70" t="n">
        <f aca="false">MAX(Z2112,Y2113)</f>
        <v>3.7647472004341</v>
      </c>
      <c r="AA2113" s="70" t="n">
        <f aca="false">Z2113-Y2113</f>
        <v>0</v>
      </c>
      <c r="AB2113" s="72" t="n">
        <f aca="false">AB2112*(1+F2113)</f>
        <v>58.176700095739</v>
      </c>
      <c r="AC2113" s="73" t="n">
        <f aca="false">MAX(AC2112,AB2113)</f>
        <v>58.176700095739</v>
      </c>
      <c r="AD2113" s="70" t="n">
        <f aca="false">1-AB2113/AC2113</f>
        <v>0</v>
      </c>
      <c r="AE2113" s="73" t="n">
        <f aca="false">AE2112*(1+M2113)</f>
        <v>33.7795802221249</v>
      </c>
      <c r="AF2113" s="73" t="n">
        <f aca="false">MAX(AF2112,AE2113)</f>
        <v>33.7795802221249</v>
      </c>
      <c r="AG2113" s="70" t="n">
        <f aca="false">1-AE2113/AF2113</f>
        <v>0</v>
      </c>
      <c r="AH2113" s="74" t="n">
        <f aca="false">IF(R2113&gt;0,AH2112+1,0)</f>
        <v>0</v>
      </c>
      <c r="AI2113" s="74" t="n">
        <f aca="false">IF(U2113&gt;0,AI2112+1,0)</f>
        <v>0</v>
      </c>
      <c r="AJ2113" s="74" t="n">
        <f aca="false">IF(G2113&gt;0,AJ2112+1,0)</f>
        <v>2</v>
      </c>
      <c r="AK2113" s="74" t="n">
        <f aca="false">IF(G2113&lt;=0,AK2112+1,0)</f>
        <v>0</v>
      </c>
      <c r="AL2113" s="74" t="n">
        <f aca="false">IF(K2113&gt;0,AL2112+1,0)</f>
        <v>2</v>
      </c>
      <c r="AM2113" s="74" t="n">
        <f aca="false">IF(K2113&lt;=0,AM2112+1,0)</f>
        <v>0</v>
      </c>
    </row>
    <row r="2114" customFormat="false" ht="15" hidden="false" customHeight="false" outlineLevel="0" collapsed="false">
      <c r="A2114" s="61" t="n">
        <v>2118</v>
      </c>
      <c r="B2114" s="62" t="n">
        <v>45726.6145833333</v>
      </c>
      <c r="C2114" s="63" t="n">
        <f aca="false">YEAR(B2114)</f>
        <v>2025</v>
      </c>
      <c r="D2114" s="32" t="s">
        <v>276</v>
      </c>
      <c r="E2114" s="64" t="n">
        <v>22436.3</v>
      </c>
      <c r="F2114" s="65" t="n">
        <v>-0.0012</v>
      </c>
      <c r="G2114" s="66" t="n">
        <v>-26.92356</v>
      </c>
      <c r="H2114" s="67" t="n">
        <f aca="false">E2114+IF(D2114="Long",1,-1)*G2114</f>
        <v>22463.22356</v>
      </c>
      <c r="I2114" s="68" t="n">
        <f aca="false">Assumptions!$B$58</f>
        <v>5.35750011455817</v>
      </c>
      <c r="J2114" s="68" t="n">
        <f aca="false">INDEX(Yearly!$D$5:$D$22,MATCH(C2114,Yearly!$A$5:$A$22,0))</f>
        <v>0.462517995501425</v>
      </c>
      <c r="K2114" s="68" t="n">
        <f aca="false">G2114-I2114-J2114</f>
        <v>-32.7435781100596</v>
      </c>
      <c r="L2114" s="69" t="n">
        <f aca="false">(I2114+J2114)/Assumptions!$B$8</f>
        <v>0.000256626435970783</v>
      </c>
      <c r="M2114" s="70" t="n">
        <f aca="false">F2114-L2114</f>
        <v>-0.00145662643597078</v>
      </c>
      <c r="N2114" s="71" t="n">
        <f aca="false">G2114*Assumptions!$B$7</f>
        <v>-211753.7994</v>
      </c>
      <c r="O2114" s="71" t="n">
        <f aca="false">K2114*Assumptions!$B$7</f>
        <v>-257528.241835619</v>
      </c>
      <c r="P2114" s="68" t="n">
        <f aca="false">P2113+G2114</f>
        <v>40860.78825</v>
      </c>
      <c r="Q2114" s="68" t="n">
        <f aca="false">MAX(Q2113,P2114)</f>
        <v>40887.71181</v>
      </c>
      <c r="R2114" s="68" t="n">
        <f aca="false">Q2114-P2114</f>
        <v>26.9235600000029</v>
      </c>
      <c r="S2114" s="68" t="n">
        <f aca="false">S2113+K2114</f>
        <v>28505.0825181749</v>
      </c>
      <c r="T2114" s="68" t="n">
        <f aca="false">MAX(T2113,S2114)</f>
        <v>28537.826096285</v>
      </c>
      <c r="U2114" s="68" t="n">
        <f aca="false">T2114-S2114</f>
        <v>32.7435781100612</v>
      </c>
      <c r="V2114" s="70" t="n">
        <f aca="false">V2113+F2114</f>
        <v>4.30810000000002</v>
      </c>
      <c r="W2114" s="70" t="n">
        <f aca="false">MAX(W2113,V2114)</f>
        <v>4.30930000000002</v>
      </c>
      <c r="X2114" s="70" t="n">
        <f aca="false">W2114-V2114</f>
        <v>0.00119999999999987</v>
      </c>
      <c r="Y2114" s="70" t="n">
        <f aca="false">Y2113+M2114</f>
        <v>3.76329057399813</v>
      </c>
      <c r="Z2114" s="70" t="n">
        <f aca="false">MAX(Z2113,Y2114)</f>
        <v>3.7647472004341</v>
      </c>
      <c r="AA2114" s="70" t="n">
        <f aca="false">Z2114-Y2114</f>
        <v>0.00145662643597078</v>
      </c>
      <c r="AB2114" s="72" t="n">
        <f aca="false">AB2113*(1+F2114)</f>
        <v>58.1068880556241</v>
      </c>
      <c r="AC2114" s="73" t="n">
        <f aca="false">MAX(AC2113,AB2114)</f>
        <v>58.176700095739</v>
      </c>
      <c r="AD2114" s="70" t="n">
        <f aca="false">1-AB2114/AC2114</f>
        <v>0.00119999999999998</v>
      </c>
      <c r="AE2114" s="73" t="n">
        <f aca="false">AE2113*(1+M2114)</f>
        <v>33.7303759925773</v>
      </c>
      <c r="AF2114" s="73" t="n">
        <f aca="false">MAX(AF2113,AE2114)</f>
        <v>33.7795802221249</v>
      </c>
      <c r="AG2114" s="70" t="n">
        <f aca="false">1-AE2114/AF2114</f>
        <v>0.00145662643597078</v>
      </c>
      <c r="AH2114" s="74" t="n">
        <f aca="false">IF(R2114&gt;0,AH2113+1,0)</f>
        <v>1</v>
      </c>
      <c r="AI2114" s="74" t="n">
        <f aca="false">IF(U2114&gt;0,AI2113+1,0)</f>
        <v>1</v>
      </c>
      <c r="AJ2114" s="74" t="n">
        <f aca="false">IF(G2114&gt;0,AJ2113+1,0)</f>
        <v>0</v>
      </c>
      <c r="AK2114" s="74" t="n">
        <f aca="false">IF(G2114&lt;=0,AK2113+1,0)</f>
        <v>1</v>
      </c>
      <c r="AL2114" s="74" t="n">
        <f aca="false">IF(K2114&gt;0,AL2113+1,0)</f>
        <v>0</v>
      </c>
      <c r="AM2114" s="74" t="n">
        <f aca="false">IF(K2114&lt;=0,AM2113+1,0)</f>
        <v>1</v>
      </c>
    </row>
    <row r="2115" customFormat="false" ht="15" hidden="false" customHeight="false" outlineLevel="0" collapsed="false">
      <c r="A2115" s="61" t="n">
        <v>2119</v>
      </c>
      <c r="B2115" s="62" t="n">
        <v>45727.53125</v>
      </c>
      <c r="C2115" s="63" t="n">
        <f aca="false">YEAR(B2115)</f>
        <v>2025</v>
      </c>
      <c r="D2115" s="32" t="s">
        <v>277</v>
      </c>
      <c r="E2115" s="64" t="n">
        <v>22463.65</v>
      </c>
      <c r="F2115" s="65" t="n">
        <v>-0.0018</v>
      </c>
      <c r="G2115" s="66" t="n">
        <v>-40.43457</v>
      </c>
      <c r="H2115" s="67" t="n">
        <f aca="false">E2115+IF(D2115="Long",1,-1)*G2115</f>
        <v>22423.21543</v>
      </c>
      <c r="I2115" s="68" t="n">
        <f aca="false">Assumptions!$B$58</f>
        <v>5.35750011455817</v>
      </c>
      <c r="J2115" s="68" t="n">
        <f aca="false">INDEX(Yearly!$D$5:$D$22,MATCH(C2115,Yearly!$A$5:$A$22,0))</f>
        <v>0.462517995501425</v>
      </c>
      <c r="K2115" s="68" t="n">
        <f aca="false">G2115-I2115-J2115</f>
        <v>-46.2545881100596</v>
      </c>
      <c r="L2115" s="69" t="n">
        <f aca="false">(I2115+J2115)/Assumptions!$B$8</f>
        <v>0.000256626435970783</v>
      </c>
      <c r="M2115" s="70" t="n">
        <f aca="false">F2115-L2115</f>
        <v>-0.00205662643597078</v>
      </c>
      <c r="N2115" s="71" t="n">
        <f aca="false">G2115*Assumptions!$B$7</f>
        <v>-318017.89305</v>
      </c>
      <c r="O2115" s="71" t="n">
        <f aca="false">K2115*Assumptions!$B$7</f>
        <v>-363792.335485619</v>
      </c>
      <c r="P2115" s="68" t="n">
        <f aca="false">P2114+G2115</f>
        <v>40820.35368</v>
      </c>
      <c r="Q2115" s="68" t="n">
        <f aca="false">MAX(Q2114,P2115)</f>
        <v>40887.71181</v>
      </c>
      <c r="R2115" s="68" t="n">
        <f aca="false">Q2115-P2115</f>
        <v>67.3581300000005</v>
      </c>
      <c r="S2115" s="68" t="n">
        <f aca="false">S2114+K2115</f>
        <v>28458.8279300649</v>
      </c>
      <c r="T2115" s="68" t="n">
        <f aca="false">MAX(T2114,S2115)</f>
        <v>28537.826096285</v>
      </c>
      <c r="U2115" s="68" t="n">
        <f aca="false">T2115-S2115</f>
        <v>78.9981662201208</v>
      </c>
      <c r="V2115" s="70" t="n">
        <f aca="false">V2114+F2115</f>
        <v>4.30630000000001</v>
      </c>
      <c r="W2115" s="70" t="n">
        <f aca="false">MAX(W2114,V2115)</f>
        <v>4.30930000000002</v>
      </c>
      <c r="X2115" s="70" t="n">
        <f aca="false">W2115-V2115</f>
        <v>0.00300000000000011</v>
      </c>
      <c r="Y2115" s="70" t="n">
        <f aca="false">Y2114+M2115</f>
        <v>3.76123394756216</v>
      </c>
      <c r="Z2115" s="70" t="n">
        <f aca="false">MAX(Z2114,Y2115)</f>
        <v>3.7647472004341</v>
      </c>
      <c r="AA2115" s="70" t="n">
        <f aca="false">Z2115-Y2115</f>
        <v>0.00351325287194149</v>
      </c>
      <c r="AB2115" s="72" t="n">
        <f aca="false">AB2114*(1+F2115)</f>
        <v>58.002295657124</v>
      </c>
      <c r="AC2115" s="73" t="n">
        <f aca="false">MAX(AC2114,AB2115)</f>
        <v>58.176700095739</v>
      </c>
      <c r="AD2115" s="70" t="n">
        <f aca="false">1-AB2115/AC2115</f>
        <v>0.00299783999999992</v>
      </c>
      <c r="AE2115" s="73" t="n">
        <f aca="false">AE2114*(1+M2115)</f>
        <v>33.6610052096157</v>
      </c>
      <c r="AF2115" s="73" t="n">
        <f aca="false">MAX(AF2114,AE2115)</f>
        <v>33.7795802221249</v>
      </c>
      <c r="AG2115" s="70" t="n">
        <f aca="false">1-AE2115/AF2115</f>
        <v>0.00351025713550601</v>
      </c>
      <c r="AH2115" s="74" t="n">
        <f aca="false">IF(R2115&gt;0,AH2114+1,0)</f>
        <v>2</v>
      </c>
      <c r="AI2115" s="74" t="n">
        <f aca="false">IF(U2115&gt;0,AI2114+1,0)</f>
        <v>2</v>
      </c>
      <c r="AJ2115" s="74" t="n">
        <f aca="false">IF(G2115&gt;0,AJ2114+1,0)</f>
        <v>0</v>
      </c>
      <c r="AK2115" s="74" t="n">
        <f aca="false">IF(G2115&lt;=0,AK2114+1,0)</f>
        <v>2</v>
      </c>
      <c r="AL2115" s="74" t="n">
        <f aca="false">IF(K2115&gt;0,AL2114+1,0)</f>
        <v>0</v>
      </c>
      <c r="AM2115" s="74" t="n">
        <f aca="false">IF(K2115&lt;=0,AM2114+1,0)</f>
        <v>2</v>
      </c>
    </row>
    <row r="2116" customFormat="false" ht="15" hidden="false" customHeight="false" outlineLevel="0" collapsed="false">
      <c r="A2116" s="61" t="n">
        <v>2120</v>
      </c>
      <c r="B2116" s="62" t="n">
        <v>45728.4270833333</v>
      </c>
      <c r="C2116" s="63" t="n">
        <f aca="false">YEAR(B2116)</f>
        <v>2025</v>
      </c>
      <c r="D2116" s="32" t="s">
        <v>276</v>
      </c>
      <c r="E2116" s="64" t="n">
        <v>22423.75</v>
      </c>
      <c r="F2116" s="65" t="n">
        <v>-0.0008</v>
      </c>
      <c r="G2116" s="66" t="n">
        <v>-17.939</v>
      </c>
      <c r="H2116" s="67" t="n">
        <f aca="false">E2116+IF(D2116="Long",1,-1)*G2116</f>
        <v>22441.689</v>
      </c>
      <c r="I2116" s="68" t="n">
        <f aca="false">Assumptions!$B$58</f>
        <v>5.35750011455817</v>
      </c>
      <c r="J2116" s="68" t="n">
        <f aca="false">INDEX(Yearly!$D$5:$D$22,MATCH(C2116,Yearly!$A$5:$A$22,0))</f>
        <v>0.462517995501425</v>
      </c>
      <c r="K2116" s="68" t="n">
        <f aca="false">G2116-I2116-J2116</f>
        <v>-23.7590181100596</v>
      </c>
      <c r="L2116" s="69" t="n">
        <f aca="false">(I2116+J2116)/Assumptions!$B$8</f>
        <v>0.000256626435970783</v>
      </c>
      <c r="M2116" s="70" t="n">
        <f aca="false">F2116-L2116</f>
        <v>-0.00105662643597078</v>
      </c>
      <c r="N2116" s="71" t="n">
        <f aca="false">G2116*Assumptions!$B$7</f>
        <v>-141090.235</v>
      </c>
      <c r="O2116" s="71" t="n">
        <f aca="false">K2116*Assumptions!$B$7</f>
        <v>-186864.677435619</v>
      </c>
      <c r="P2116" s="68" t="n">
        <f aca="false">P2115+G2116</f>
        <v>40802.41468</v>
      </c>
      <c r="Q2116" s="68" t="n">
        <f aca="false">MAX(Q2115,P2116)</f>
        <v>40887.71181</v>
      </c>
      <c r="R2116" s="68" t="n">
        <f aca="false">Q2116-P2116</f>
        <v>85.297129999999</v>
      </c>
      <c r="S2116" s="68" t="n">
        <f aca="false">S2115+K2116</f>
        <v>28435.0689119548</v>
      </c>
      <c r="T2116" s="68" t="n">
        <f aca="false">MAX(T2115,S2116)</f>
        <v>28537.826096285</v>
      </c>
      <c r="U2116" s="68" t="n">
        <f aca="false">T2116-S2116</f>
        <v>102.757184330181</v>
      </c>
      <c r="V2116" s="70" t="n">
        <f aca="false">V2115+F2116</f>
        <v>4.30550000000001</v>
      </c>
      <c r="W2116" s="70" t="n">
        <f aca="false">MAX(W2115,V2116)</f>
        <v>4.30930000000002</v>
      </c>
      <c r="X2116" s="70" t="n">
        <f aca="false">W2116-V2116</f>
        <v>0.00380000000000003</v>
      </c>
      <c r="Y2116" s="70" t="n">
        <f aca="false">Y2115+M2116</f>
        <v>3.76017732112618</v>
      </c>
      <c r="Z2116" s="70" t="n">
        <f aca="false">MAX(Z2115,Y2116)</f>
        <v>3.7647472004341</v>
      </c>
      <c r="AA2116" s="70" t="n">
        <f aca="false">Z2116-Y2116</f>
        <v>0.00456987930791231</v>
      </c>
      <c r="AB2116" s="72" t="n">
        <f aca="false">AB2115*(1+F2116)</f>
        <v>57.9558938205983</v>
      </c>
      <c r="AC2116" s="73" t="n">
        <f aca="false">MAX(AC2115,AB2116)</f>
        <v>58.176700095739</v>
      </c>
      <c r="AD2116" s="70" t="n">
        <f aca="false">1-AB2116/AC2116</f>
        <v>0.00379544172800006</v>
      </c>
      <c r="AE2116" s="73" t="n">
        <f aca="false">AE2115*(1+M2116)</f>
        <v>33.6254381016499</v>
      </c>
      <c r="AF2116" s="73" t="n">
        <f aca="false">MAX(AF2115,AE2116)</f>
        <v>33.7795802221249</v>
      </c>
      <c r="AG2116" s="70" t="n">
        <f aca="false">1-AE2116/AF2116</f>
        <v>0.00456317454099042</v>
      </c>
      <c r="AH2116" s="74" t="n">
        <f aca="false">IF(R2116&gt;0,AH2115+1,0)</f>
        <v>3</v>
      </c>
      <c r="AI2116" s="74" t="n">
        <f aca="false">IF(U2116&gt;0,AI2115+1,0)</f>
        <v>3</v>
      </c>
      <c r="AJ2116" s="74" t="n">
        <f aca="false">IF(G2116&gt;0,AJ2115+1,0)</f>
        <v>0</v>
      </c>
      <c r="AK2116" s="74" t="n">
        <f aca="false">IF(G2116&lt;=0,AK2115+1,0)</f>
        <v>3</v>
      </c>
      <c r="AL2116" s="74" t="n">
        <f aca="false">IF(K2116&gt;0,AL2115+1,0)</f>
        <v>0</v>
      </c>
      <c r="AM2116" s="74" t="n">
        <f aca="false">IF(K2116&lt;=0,AM2115+1,0)</f>
        <v>3</v>
      </c>
    </row>
    <row r="2117" customFormat="false" ht="15" hidden="false" customHeight="false" outlineLevel="0" collapsed="false">
      <c r="A2117" s="61" t="n">
        <v>2121</v>
      </c>
      <c r="B2117" s="62" t="n">
        <v>45728.6145833333</v>
      </c>
      <c r="C2117" s="63" t="n">
        <f aca="false">YEAR(B2117)</f>
        <v>2025</v>
      </c>
      <c r="D2117" s="32" t="s">
        <v>277</v>
      </c>
      <c r="E2117" s="64" t="n">
        <v>22442.45</v>
      </c>
      <c r="F2117" s="65" t="n">
        <v>-0.0003</v>
      </c>
      <c r="G2117" s="66" t="n">
        <v>-6.732735</v>
      </c>
      <c r="H2117" s="67" t="n">
        <f aca="false">E2117+IF(D2117="Long",1,-1)*G2117</f>
        <v>22435.717265</v>
      </c>
      <c r="I2117" s="68" t="n">
        <f aca="false">Assumptions!$B$58</f>
        <v>5.35750011455817</v>
      </c>
      <c r="J2117" s="68" t="n">
        <f aca="false">INDEX(Yearly!$D$5:$D$22,MATCH(C2117,Yearly!$A$5:$A$22,0))</f>
        <v>0.462517995501425</v>
      </c>
      <c r="K2117" s="68" t="n">
        <f aca="false">G2117-I2117-J2117</f>
        <v>-12.5527531100596</v>
      </c>
      <c r="L2117" s="69" t="n">
        <f aca="false">(I2117+J2117)/Assumptions!$B$8</f>
        <v>0.000256626435970783</v>
      </c>
      <c r="M2117" s="70" t="n">
        <f aca="false">F2117-L2117</f>
        <v>-0.000556626435970783</v>
      </c>
      <c r="N2117" s="71" t="n">
        <f aca="false">G2117*Assumptions!$B$7</f>
        <v>-52952.960775</v>
      </c>
      <c r="O2117" s="71" t="n">
        <f aca="false">K2117*Assumptions!$B$7</f>
        <v>-98727.4032106187</v>
      </c>
      <c r="P2117" s="68" t="n">
        <f aca="false">P2116+G2117</f>
        <v>40795.681945</v>
      </c>
      <c r="Q2117" s="68" t="n">
        <f aca="false">MAX(Q2116,P2117)</f>
        <v>40887.71181</v>
      </c>
      <c r="R2117" s="68" t="n">
        <f aca="false">Q2117-P2117</f>
        <v>92.0298649999968</v>
      </c>
      <c r="S2117" s="68" t="n">
        <f aca="false">S2116+K2117</f>
        <v>28422.5161588448</v>
      </c>
      <c r="T2117" s="68" t="n">
        <f aca="false">MAX(T2116,S2117)</f>
        <v>28537.826096285</v>
      </c>
      <c r="U2117" s="68" t="n">
        <f aca="false">T2117-S2117</f>
        <v>115.309937440241</v>
      </c>
      <c r="V2117" s="70" t="n">
        <f aca="false">V2116+F2117</f>
        <v>4.30520000000001</v>
      </c>
      <c r="W2117" s="70" t="n">
        <f aca="false">MAX(W2116,V2117)</f>
        <v>4.30930000000002</v>
      </c>
      <c r="X2117" s="70" t="n">
        <f aca="false">W2117-V2117</f>
        <v>0.00410000000000022</v>
      </c>
      <c r="Y2117" s="70" t="n">
        <f aca="false">Y2116+M2117</f>
        <v>3.75962069469021</v>
      </c>
      <c r="Z2117" s="70" t="n">
        <f aca="false">MAX(Z2116,Y2117)</f>
        <v>3.7647472004341</v>
      </c>
      <c r="AA2117" s="70" t="n">
        <f aca="false">Z2117-Y2117</f>
        <v>0.00512650574388296</v>
      </c>
      <c r="AB2117" s="72" t="n">
        <f aca="false">AB2116*(1+F2117)</f>
        <v>57.9385070524521</v>
      </c>
      <c r="AC2117" s="73" t="n">
        <f aca="false">MAX(AC2116,AB2117)</f>
        <v>58.176700095739</v>
      </c>
      <c r="AD2117" s="70" t="n">
        <f aca="false">1-AB2117/AC2117</f>
        <v>0.00409430309548153</v>
      </c>
      <c r="AE2117" s="73" t="n">
        <f aca="false">AE2116*(1+M2117)</f>
        <v>33.6067212938814</v>
      </c>
      <c r="AF2117" s="73" t="n">
        <f aca="false">MAX(AF2116,AE2117)</f>
        <v>33.7795802221249</v>
      </c>
      <c r="AG2117" s="70" t="n">
        <f aca="false">1-AE2117/AF2117</f>
        <v>0.00511726099337972</v>
      </c>
      <c r="AH2117" s="74" t="n">
        <f aca="false">IF(R2117&gt;0,AH2116+1,0)</f>
        <v>4</v>
      </c>
      <c r="AI2117" s="74" t="n">
        <f aca="false">IF(U2117&gt;0,AI2116+1,0)</f>
        <v>4</v>
      </c>
      <c r="AJ2117" s="74" t="n">
        <f aca="false">IF(G2117&gt;0,AJ2116+1,0)</f>
        <v>0</v>
      </c>
      <c r="AK2117" s="74" t="n">
        <f aca="false">IF(G2117&lt;=0,AK2116+1,0)</f>
        <v>4</v>
      </c>
      <c r="AL2117" s="74" t="n">
        <f aca="false">IF(K2117&gt;0,AL2116+1,0)</f>
        <v>0</v>
      </c>
      <c r="AM2117" s="74" t="n">
        <f aca="false">IF(K2117&lt;=0,AM2116+1,0)</f>
        <v>4</v>
      </c>
    </row>
    <row r="2118" customFormat="false" ht="15" hidden="false" customHeight="false" outlineLevel="0" collapsed="false">
      <c r="A2118" s="61" t="n">
        <v>2122</v>
      </c>
      <c r="B2118" s="62" t="n">
        <v>45729.4895833333</v>
      </c>
      <c r="C2118" s="63" t="n">
        <f aca="false">YEAR(B2118)</f>
        <v>2025</v>
      </c>
      <c r="D2118" s="32" t="s">
        <v>276</v>
      </c>
      <c r="E2118" s="64" t="n">
        <v>22434.6</v>
      </c>
      <c r="F2118" s="65" t="n">
        <v>-0.0053</v>
      </c>
      <c r="G2118" s="66" t="n">
        <v>-118.90338</v>
      </c>
      <c r="H2118" s="67" t="n">
        <f aca="false">E2118+IF(D2118="Long",1,-1)*G2118</f>
        <v>22553.50338</v>
      </c>
      <c r="I2118" s="68" t="n">
        <f aca="false">Assumptions!$B$58</f>
        <v>5.35750011455817</v>
      </c>
      <c r="J2118" s="68" t="n">
        <f aca="false">INDEX(Yearly!$D$5:$D$22,MATCH(C2118,Yearly!$A$5:$A$22,0))</f>
        <v>0.462517995501425</v>
      </c>
      <c r="K2118" s="68" t="n">
        <f aca="false">G2118-I2118-J2118</f>
        <v>-124.72339811006</v>
      </c>
      <c r="L2118" s="69" t="n">
        <f aca="false">(I2118+J2118)/Assumptions!$B$8</f>
        <v>0.000256626435970783</v>
      </c>
      <c r="M2118" s="70" t="n">
        <f aca="false">F2118-L2118</f>
        <v>-0.00555662643597078</v>
      </c>
      <c r="N2118" s="71" t="n">
        <f aca="false">G2118*Assumptions!$B$7</f>
        <v>-935175.0837</v>
      </c>
      <c r="O2118" s="71" t="n">
        <f aca="false">K2118*Assumptions!$B$7</f>
        <v>-980949.526135619</v>
      </c>
      <c r="P2118" s="68" t="n">
        <f aca="false">P2117+G2118</f>
        <v>40676.778565</v>
      </c>
      <c r="Q2118" s="68" t="n">
        <f aca="false">MAX(Q2117,P2118)</f>
        <v>40887.71181</v>
      </c>
      <c r="R2118" s="68" t="n">
        <f aca="false">Q2118-P2118</f>
        <v>210.933245</v>
      </c>
      <c r="S2118" s="68" t="n">
        <f aca="false">S2117+K2118</f>
        <v>28297.7927607347</v>
      </c>
      <c r="T2118" s="68" t="n">
        <f aca="false">MAX(T2117,S2118)</f>
        <v>28537.826096285</v>
      </c>
      <c r="U2118" s="68" t="n">
        <f aca="false">T2118-S2118</f>
        <v>240.033335550299</v>
      </c>
      <c r="V2118" s="70" t="n">
        <f aca="false">V2117+F2118</f>
        <v>4.29990000000001</v>
      </c>
      <c r="W2118" s="70" t="n">
        <f aca="false">MAX(W2117,V2118)</f>
        <v>4.30930000000002</v>
      </c>
      <c r="X2118" s="70" t="n">
        <f aca="false">W2118-V2118</f>
        <v>0.0094000000000003</v>
      </c>
      <c r="Y2118" s="70" t="n">
        <f aca="false">Y2117+M2118</f>
        <v>3.75406406825424</v>
      </c>
      <c r="Z2118" s="70" t="n">
        <f aca="false">MAX(Z2117,Y2118)</f>
        <v>3.7647472004341</v>
      </c>
      <c r="AA2118" s="70" t="n">
        <f aca="false">Z2118-Y2118</f>
        <v>0.010683132179854</v>
      </c>
      <c r="AB2118" s="72" t="n">
        <f aca="false">AB2117*(1+F2118)</f>
        <v>57.6314329650741</v>
      </c>
      <c r="AC2118" s="73" t="n">
        <f aca="false">MAX(AC2117,AB2118)</f>
        <v>58.176700095739</v>
      </c>
      <c r="AD2118" s="70" t="n">
        <f aca="false">1-AB2118/AC2118</f>
        <v>0.00937260328907541</v>
      </c>
      <c r="AE2118" s="73" t="n">
        <f aca="false">AE2117*(1+M2118)</f>
        <v>33.4199812979136</v>
      </c>
      <c r="AF2118" s="73" t="n">
        <f aca="false">MAX(AF2117,AE2118)</f>
        <v>33.7795802221249</v>
      </c>
      <c r="AG2118" s="70" t="n">
        <f aca="false">1-AE2118/AF2118</f>
        <v>0.010645452721635</v>
      </c>
      <c r="AH2118" s="74" t="n">
        <f aca="false">IF(R2118&gt;0,AH2117+1,0)</f>
        <v>5</v>
      </c>
      <c r="AI2118" s="74" t="n">
        <f aca="false">IF(U2118&gt;0,AI2117+1,0)</f>
        <v>5</v>
      </c>
      <c r="AJ2118" s="74" t="n">
        <f aca="false">IF(G2118&gt;0,AJ2117+1,0)</f>
        <v>0</v>
      </c>
      <c r="AK2118" s="74" t="n">
        <f aca="false">IF(G2118&lt;=0,AK2117+1,0)</f>
        <v>5</v>
      </c>
      <c r="AL2118" s="74" t="n">
        <f aca="false">IF(K2118&gt;0,AL2117+1,0)</f>
        <v>0</v>
      </c>
      <c r="AM2118" s="74" t="n">
        <f aca="false">IF(K2118&lt;=0,AM2117+1,0)</f>
        <v>5</v>
      </c>
    </row>
    <row r="2119" customFormat="false" ht="15" hidden="false" customHeight="false" outlineLevel="0" collapsed="false">
      <c r="A2119" s="61" t="n">
        <v>2123</v>
      </c>
      <c r="B2119" s="62" t="n">
        <v>45733.40625</v>
      </c>
      <c r="C2119" s="63" t="n">
        <f aca="false">YEAR(B2119)</f>
        <v>2025</v>
      </c>
      <c r="D2119" s="32" t="s">
        <v>277</v>
      </c>
      <c r="E2119" s="64" t="n">
        <v>22553.75</v>
      </c>
      <c r="F2119" s="65" t="n">
        <v>0.042</v>
      </c>
      <c r="G2119" s="66" t="n">
        <v>947.2575</v>
      </c>
      <c r="H2119" s="67" t="n">
        <f aca="false">E2119+IF(D2119="Long",1,-1)*G2119</f>
        <v>23501.0075</v>
      </c>
      <c r="I2119" s="68" t="n">
        <f aca="false">Assumptions!$B$58</f>
        <v>5.35750011455817</v>
      </c>
      <c r="J2119" s="68" t="n">
        <f aca="false">INDEX(Yearly!$D$5:$D$22,MATCH(C2119,Yearly!$A$5:$A$22,0))</f>
        <v>0.462517995501425</v>
      </c>
      <c r="K2119" s="68" t="n">
        <f aca="false">G2119-I2119-J2119</f>
        <v>941.43748188994</v>
      </c>
      <c r="L2119" s="69" t="n">
        <f aca="false">(I2119+J2119)/Assumptions!$B$8</f>
        <v>0.000256626435970783</v>
      </c>
      <c r="M2119" s="70" t="n">
        <f aca="false">F2119-L2119</f>
        <v>0.0417433735640292</v>
      </c>
      <c r="N2119" s="71" t="n">
        <f aca="false">G2119*Assumptions!$B$7</f>
        <v>7450180.2375</v>
      </c>
      <c r="O2119" s="71" t="n">
        <f aca="false">K2119*Assumptions!$B$7</f>
        <v>7404405.79506438</v>
      </c>
      <c r="P2119" s="68" t="n">
        <f aca="false">P2118+G2119</f>
        <v>41624.036065</v>
      </c>
      <c r="Q2119" s="68" t="n">
        <f aca="false">MAX(Q2118,P2119)</f>
        <v>41624.036065</v>
      </c>
      <c r="R2119" s="68" t="n">
        <f aca="false">Q2119-P2119</f>
        <v>0</v>
      </c>
      <c r="S2119" s="68" t="n">
        <f aca="false">S2118+K2119</f>
        <v>29239.2302426246</v>
      </c>
      <c r="T2119" s="68" t="n">
        <f aca="false">MAX(T2118,S2119)</f>
        <v>29239.2302426246</v>
      </c>
      <c r="U2119" s="68" t="n">
        <f aca="false">T2119-S2119</f>
        <v>0</v>
      </c>
      <c r="V2119" s="70" t="n">
        <f aca="false">V2118+F2119</f>
        <v>4.34190000000001</v>
      </c>
      <c r="W2119" s="70" t="n">
        <f aca="false">MAX(W2118,V2119)</f>
        <v>4.34190000000001</v>
      </c>
      <c r="X2119" s="70" t="n">
        <f aca="false">W2119-V2119</f>
        <v>0</v>
      </c>
      <c r="Y2119" s="70" t="n">
        <f aca="false">Y2118+M2119</f>
        <v>3.79580744181827</v>
      </c>
      <c r="Z2119" s="70" t="n">
        <f aca="false">MAX(Z2118,Y2119)</f>
        <v>3.79580744181827</v>
      </c>
      <c r="AA2119" s="70" t="n">
        <f aca="false">Z2119-Y2119</f>
        <v>0</v>
      </c>
      <c r="AB2119" s="72" t="n">
        <f aca="false">AB2118*(1+F2119)</f>
        <v>60.0519531496073</v>
      </c>
      <c r="AC2119" s="73" t="n">
        <f aca="false">MAX(AC2118,AB2119)</f>
        <v>60.0519531496073</v>
      </c>
      <c r="AD2119" s="70" t="n">
        <f aca="false">1-AB2119/AC2119</f>
        <v>0</v>
      </c>
      <c r="AE2119" s="73" t="n">
        <f aca="false">AE2118*(1+M2119)</f>
        <v>34.8150440617352</v>
      </c>
      <c r="AF2119" s="73" t="n">
        <f aca="false">MAX(AF2118,AE2119)</f>
        <v>34.8150440617352</v>
      </c>
      <c r="AG2119" s="70" t="n">
        <f aca="false">1-AE2119/AF2119</f>
        <v>0</v>
      </c>
      <c r="AH2119" s="74" t="n">
        <f aca="false">IF(R2119&gt;0,AH2118+1,0)</f>
        <v>0</v>
      </c>
      <c r="AI2119" s="74" t="n">
        <f aca="false">IF(U2119&gt;0,AI2118+1,0)</f>
        <v>0</v>
      </c>
      <c r="AJ2119" s="74" t="n">
        <f aca="false">IF(G2119&gt;0,AJ2118+1,0)</f>
        <v>1</v>
      </c>
      <c r="AK2119" s="74" t="n">
        <f aca="false">IF(G2119&lt;=0,AK2118+1,0)</f>
        <v>0</v>
      </c>
      <c r="AL2119" s="74" t="n">
        <f aca="false">IF(K2119&gt;0,AL2118+1,0)</f>
        <v>1</v>
      </c>
      <c r="AM2119" s="74" t="n">
        <f aca="false">IF(K2119&lt;=0,AM2118+1,0)</f>
        <v>0</v>
      </c>
    </row>
    <row r="2120" customFormat="false" ht="15" hidden="false" customHeight="false" outlineLevel="0" collapsed="false">
      <c r="A2120" s="61" t="n">
        <v>2124</v>
      </c>
      <c r="B2120" s="62" t="n">
        <v>45744.53125</v>
      </c>
      <c r="C2120" s="63" t="n">
        <f aca="false">YEAR(B2120)</f>
        <v>2025</v>
      </c>
      <c r="D2120" s="32" t="s">
        <v>276</v>
      </c>
      <c r="E2120" s="64" t="n">
        <v>23500.75</v>
      </c>
      <c r="F2120" s="65" t="n">
        <v>-0.0035</v>
      </c>
      <c r="G2120" s="66" t="n">
        <v>-82.252625</v>
      </c>
      <c r="H2120" s="67" t="n">
        <f aca="false">E2120+IF(D2120="Long",1,-1)*G2120</f>
        <v>23583.002625</v>
      </c>
      <c r="I2120" s="68" t="n">
        <f aca="false">Assumptions!$B$58</f>
        <v>5.35750011455817</v>
      </c>
      <c r="J2120" s="68" t="n">
        <f aca="false">INDEX(Yearly!$D$5:$D$22,MATCH(C2120,Yearly!$A$5:$A$22,0))</f>
        <v>0.462517995501425</v>
      </c>
      <c r="K2120" s="68" t="n">
        <f aca="false">G2120-I2120-J2120</f>
        <v>-88.0726431100596</v>
      </c>
      <c r="L2120" s="69" t="n">
        <f aca="false">(I2120+J2120)/Assumptions!$B$8</f>
        <v>0.000256626435970783</v>
      </c>
      <c r="M2120" s="70" t="n">
        <f aca="false">F2120-L2120</f>
        <v>-0.00375662643597078</v>
      </c>
      <c r="N2120" s="71" t="n">
        <f aca="false">G2120*Assumptions!$B$7</f>
        <v>-646916.895625</v>
      </c>
      <c r="O2120" s="71" t="n">
        <f aca="false">K2120*Assumptions!$B$7</f>
        <v>-692691.338060619</v>
      </c>
      <c r="P2120" s="68" t="n">
        <f aca="false">P2119+G2120</f>
        <v>41541.78344</v>
      </c>
      <c r="Q2120" s="68" t="n">
        <f aca="false">MAX(Q2119,P2120)</f>
        <v>41624.036065</v>
      </c>
      <c r="R2120" s="68" t="n">
        <f aca="false">Q2120-P2120</f>
        <v>82.252625000001</v>
      </c>
      <c r="S2120" s="68" t="n">
        <f aca="false">S2119+K2120</f>
        <v>29151.1575995146</v>
      </c>
      <c r="T2120" s="68" t="n">
        <f aca="false">MAX(T2119,S2120)</f>
        <v>29239.2302426246</v>
      </c>
      <c r="U2120" s="68" t="n">
        <f aca="false">T2120-S2120</f>
        <v>88.0726431100593</v>
      </c>
      <c r="V2120" s="70" t="n">
        <f aca="false">V2119+F2120</f>
        <v>4.33840000000001</v>
      </c>
      <c r="W2120" s="70" t="n">
        <f aca="false">MAX(W2119,V2120)</f>
        <v>4.34190000000001</v>
      </c>
      <c r="X2120" s="70" t="n">
        <f aca="false">W2120-V2120</f>
        <v>0.00349999999999984</v>
      </c>
      <c r="Y2120" s="70" t="n">
        <f aca="false">Y2119+M2120</f>
        <v>3.7920508153823</v>
      </c>
      <c r="Z2120" s="70" t="n">
        <f aca="false">MAX(Z2119,Y2120)</f>
        <v>3.79580744181827</v>
      </c>
      <c r="AA2120" s="70" t="n">
        <f aca="false">Z2120-Y2120</f>
        <v>0.00375662643597074</v>
      </c>
      <c r="AB2120" s="72" t="n">
        <f aca="false">AB2119*(1+F2120)</f>
        <v>59.8417713135836</v>
      </c>
      <c r="AC2120" s="73" t="n">
        <f aca="false">MAX(AC2119,AB2120)</f>
        <v>60.0519531496073</v>
      </c>
      <c r="AD2120" s="70" t="n">
        <f aca="false">1-AB2120/AC2120</f>
        <v>0.00349999999999995</v>
      </c>
      <c r="AE2120" s="73" t="n">
        <f aca="false">AE2119*(1+M2120)</f>
        <v>34.6842569468434</v>
      </c>
      <c r="AF2120" s="73" t="n">
        <f aca="false">MAX(AF2119,AE2120)</f>
        <v>34.8150440617352</v>
      </c>
      <c r="AG2120" s="70" t="n">
        <f aca="false">1-AE2120/AF2120</f>
        <v>0.00375662643597074</v>
      </c>
      <c r="AH2120" s="74" t="n">
        <f aca="false">IF(R2120&gt;0,AH2119+1,0)</f>
        <v>1</v>
      </c>
      <c r="AI2120" s="74" t="n">
        <f aca="false">IF(U2120&gt;0,AI2119+1,0)</f>
        <v>1</v>
      </c>
      <c r="AJ2120" s="74" t="n">
        <f aca="false">IF(G2120&gt;0,AJ2119+1,0)</f>
        <v>0</v>
      </c>
      <c r="AK2120" s="74" t="n">
        <f aca="false">IF(G2120&lt;=0,AK2119+1,0)</f>
        <v>1</v>
      </c>
      <c r="AL2120" s="74" t="n">
        <f aca="false">IF(K2120&gt;0,AL2119+1,0)</f>
        <v>0</v>
      </c>
      <c r="AM2120" s="74" t="n">
        <f aca="false">IF(K2120&lt;=0,AM2119+1,0)</f>
        <v>1</v>
      </c>
    </row>
    <row r="2121" customFormat="false" ht="15" hidden="false" customHeight="false" outlineLevel="0" collapsed="false">
      <c r="A2121" s="61" t="n">
        <v>2125</v>
      </c>
      <c r="B2121" s="62" t="n">
        <v>45744.6166666667</v>
      </c>
      <c r="C2121" s="63" t="n">
        <f aca="false">YEAR(B2121)</f>
        <v>2025</v>
      </c>
      <c r="D2121" s="32" t="s">
        <v>277</v>
      </c>
      <c r="E2121" s="64" t="n">
        <v>23582.15</v>
      </c>
      <c r="F2121" s="65" t="n">
        <v>-0.0071</v>
      </c>
      <c r="G2121" s="66" t="n">
        <v>-167.433265</v>
      </c>
      <c r="H2121" s="67" t="n">
        <f aca="false">E2121+IF(D2121="Long",1,-1)*G2121</f>
        <v>23414.716735</v>
      </c>
      <c r="I2121" s="68" t="n">
        <f aca="false">Assumptions!$B$58</f>
        <v>5.35750011455817</v>
      </c>
      <c r="J2121" s="68" t="n">
        <f aca="false">INDEX(Yearly!$D$5:$D$22,MATCH(C2121,Yearly!$A$5:$A$22,0))</f>
        <v>0.462517995501425</v>
      </c>
      <c r="K2121" s="68" t="n">
        <f aca="false">G2121-I2121-J2121</f>
        <v>-173.25328311006</v>
      </c>
      <c r="L2121" s="69" t="n">
        <f aca="false">(I2121+J2121)/Assumptions!$B$8</f>
        <v>0.000256626435970783</v>
      </c>
      <c r="M2121" s="70" t="n">
        <f aca="false">F2121-L2121</f>
        <v>-0.00735662643597078</v>
      </c>
      <c r="N2121" s="71" t="n">
        <f aca="false">G2121*Assumptions!$B$7</f>
        <v>-1316862.629225</v>
      </c>
      <c r="O2121" s="71" t="n">
        <f aca="false">K2121*Assumptions!$B$7</f>
        <v>-1362637.07166062</v>
      </c>
      <c r="P2121" s="68" t="n">
        <f aca="false">P2120+G2121</f>
        <v>41374.350175</v>
      </c>
      <c r="Q2121" s="68" t="n">
        <f aca="false">MAX(Q2120,P2121)</f>
        <v>41624.036065</v>
      </c>
      <c r="R2121" s="68" t="n">
        <f aca="false">Q2121-P2121</f>
        <v>249.685890000001</v>
      </c>
      <c r="S2121" s="68" t="n">
        <f aca="false">S2120+K2121</f>
        <v>28977.9043164045</v>
      </c>
      <c r="T2121" s="68" t="n">
        <f aca="false">MAX(T2120,S2121)</f>
        <v>29239.2302426246</v>
      </c>
      <c r="U2121" s="68" t="n">
        <f aca="false">T2121-S2121</f>
        <v>261.325926220117</v>
      </c>
      <c r="V2121" s="70" t="n">
        <f aca="false">V2120+F2121</f>
        <v>4.33130000000001</v>
      </c>
      <c r="W2121" s="70" t="n">
        <f aca="false">MAX(W2120,V2121)</f>
        <v>4.34190000000001</v>
      </c>
      <c r="X2121" s="70" t="n">
        <f aca="false">W2121-V2121</f>
        <v>0.0106000000000002</v>
      </c>
      <c r="Y2121" s="70" t="n">
        <f aca="false">Y2120+M2121</f>
        <v>3.78469418894633</v>
      </c>
      <c r="Z2121" s="70" t="n">
        <f aca="false">MAX(Z2120,Y2121)</f>
        <v>3.79580744181827</v>
      </c>
      <c r="AA2121" s="70" t="n">
        <f aca="false">Z2121-Y2121</f>
        <v>0.0111132528719415</v>
      </c>
      <c r="AB2121" s="72" t="n">
        <f aca="false">AB2120*(1+F2121)</f>
        <v>59.4168947372572</v>
      </c>
      <c r="AC2121" s="73" t="n">
        <f aca="false">MAX(AC2120,AB2121)</f>
        <v>60.0519531496073</v>
      </c>
      <c r="AD2121" s="70" t="n">
        <f aca="false">1-AB2121/AC2121</f>
        <v>0.0105751499999999</v>
      </c>
      <c r="AE2121" s="73" t="n">
        <f aca="false">AE2120*(1+M2121)</f>
        <v>34.4290978252763</v>
      </c>
      <c r="AF2121" s="73" t="n">
        <f aca="false">MAX(AF2120,AE2121)</f>
        <v>34.8150440617352</v>
      </c>
      <c r="AG2121" s="70" t="n">
        <f aca="false">1-AE2121/AF2121</f>
        <v>0.0110856167745927</v>
      </c>
      <c r="AH2121" s="74" t="n">
        <f aca="false">IF(R2121&gt;0,AH2120+1,0)</f>
        <v>2</v>
      </c>
      <c r="AI2121" s="74" t="n">
        <f aca="false">IF(U2121&gt;0,AI2120+1,0)</f>
        <v>2</v>
      </c>
      <c r="AJ2121" s="74" t="n">
        <f aca="false">IF(G2121&gt;0,AJ2120+1,0)</f>
        <v>0</v>
      </c>
      <c r="AK2121" s="74" t="n">
        <f aca="false">IF(G2121&lt;=0,AK2120+1,0)</f>
        <v>2</v>
      </c>
      <c r="AL2121" s="74" t="n">
        <f aca="false">IF(K2121&gt;0,AL2120+1,0)</f>
        <v>0</v>
      </c>
      <c r="AM2121" s="74" t="n">
        <f aca="false">IF(K2121&lt;=0,AM2120+1,0)</f>
        <v>2</v>
      </c>
    </row>
    <row r="2122" customFormat="false" ht="15" hidden="false" customHeight="false" outlineLevel="0" collapsed="false">
      <c r="A2122" s="61" t="n">
        <v>2126</v>
      </c>
      <c r="B2122" s="62" t="n">
        <v>45748.3861111111</v>
      </c>
      <c r="C2122" s="63" t="n">
        <f aca="false">YEAR(B2122)</f>
        <v>2025</v>
      </c>
      <c r="D2122" s="32" t="s">
        <v>276</v>
      </c>
      <c r="E2122" s="64" t="n">
        <v>23415.75</v>
      </c>
      <c r="F2122" s="65" t="n">
        <v>0.0242</v>
      </c>
      <c r="G2122" s="66" t="n">
        <v>566.66115</v>
      </c>
      <c r="H2122" s="67" t="n">
        <f aca="false">E2122+IF(D2122="Long",1,-1)*G2122</f>
        <v>22849.08885</v>
      </c>
      <c r="I2122" s="68" t="n">
        <f aca="false">Assumptions!$B$58</f>
        <v>5.35750011455817</v>
      </c>
      <c r="J2122" s="68" t="n">
        <f aca="false">INDEX(Yearly!$D$5:$D$22,MATCH(C2122,Yearly!$A$5:$A$22,0))</f>
        <v>0.462517995501425</v>
      </c>
      <c r="K2122" s="68" t="n">
        <f aca="false">G2122-I2122-J2122</f>
        <v>560.84113188994</v>
      </c>
      <c r="L2122" s="69" t="n">
        <f aca="false">(I2122+J2122)/Assumptions!$B$8</f>
        <v>0.000256626435970783</v>
      </c>
      <c r="M2122" s="70" t="n">
        <f aca="false">F2122-L2122</f>
        <v>0.0239433735640292</v>
      </c>
      <c r="N2122" s="71" t="n">
        <f aca="false">G2122*Assumptions!$B$7</f>
        <v>4456789.94475</v>
      </c>
      <c r="O2122" s="71" t="n">
        <f aca="false">K2122*Assumptions!$B$7</f>
        <v>4411015.50231438</v>
      </c>
      <c r="P2122" s="68" t="n">
        <f aca="false">P2121+G2122</f>
        <v>41941.011325</v>
      </c>
      <c r="Q2122" s="68" t="n">
        <f aca="false">MAX(Q2121,P2122)</f>
        <v>41941.011325</v>
      </c>
      <c r="R2122" s="68" t="n">
        <f aca="false">Q2122-P2122</f>
        <v>0</v>
      </c>
      <c r="S2122" s="68" t="n">
        <f aca="false">S2121+K2122</f>
        <v>29538.7454482945</v>
      </c>
      <c r="T2122" s="68" t="n">
        <f aca="false">MAX(T2121,S2122)</f>
        <v>29538.7454482945</v>
      </c>
      <c r="U2122" s="68" t="n">
        <f aca="false">T2122-S2122</f>
        <v>0</v>
      </c>
      <c r="V2122" s="70" t="n">
        <f aca="false">V2121+F2122</f>
        <v>4.35550000000001</v>
      </c>
      <c r="W2122" s="70" t="n">
        <f aca="false">MAX(W2121,V2122)</f>
        <v>4.35550000000001</v>
      </c>
      <c r="X2122" s="70" t="n">
        <f aca="false">W2122-V2122</f>
        <v>0</v>
      </c>
      <c r="Y2122" s="70" t="n">
        <f aca="false">Y2121+M2122</f>
        <v>3.80863756251036</v>
      </c>
      <c r="Z2122" s="70" t="n">
        <f aca="false">MAX(Z2121,Y2122)</f>
        <v>3.80863756251036</v>
      </c>
      <c r="AA2122" s="70" t="n">
        <f aca="false">Z2122-Y2122</f>
        <v>0</v>
      </c>
      <c r="AB2122" s="72" t="n">
        <f aca="false">AB2121*(1+F2122)</f>
        <v>60.8547835898988</v>
      </c>
      <c r="AC2122" s="73" t="n">
        <f aca="false">MAX(AC2121,AB2122)</f>
        <v>60.8547835898988</v>
      </c>
      <c r="AD2122" s="70" t="n">
        <f aca="false">1-AB2122/AC2122</f>
        <v>0</v>
      </c>
      <c r="AE2122" s="73" t="n">
        <f aca="false">AE2121*(1+M2122)</f>
        <v>35.2534465759794</v>
      </c>
      <c r="AF2122" s="73" t="n">
        <f aca="false">MAX(AF2121,AE2122)</f>
        <v>35.2534465759794</v>
      </c>
      <c r="AG2122" s="70" t="n">
        <f aca="false">1-AE2122/AF2122</f>
        <v>0</v>
      </c>
      <c r="AH2122" s="74" t="n">
        <f aca="false">IF(R2122&gt;0,AH2121+1,0)</f>
        <v>0</v>
      </c>
      <c r="AI2122" s="74" t="n">
        <f aca="false">IF(U2122&gt;0,AI2121+1,0)</f>
        <v>0</v>
      </c>
      <c r="AJ2122" s="74" t="n">
        <f aca="false">IF(G2122&gt;0,AJ2121+1,0)</f>
        <v>1</v>
      </c>
      <c r="AK2122" s="74" t="n">
        <f aca="false">IF(G2122&lt;=0,AK2121+1,0)</f>
        <v>0</v>
      </c>
      <c r="AL2122" s="74" t="n">
        <f aca="false">IF(K2122&gt;0,AL2121+1,0)</f>
        <v>1</v>
      </c>
      <c r="AM2122" s="74" t="n">
        <f aca="false">IF(K2122&lt;=0,AM2121+1,0)</f>
        <v>0</v>
      </c>
    </row>
    <row r="2123" customFormat="false" ht="15" hidden="false" customHeight="false" outlineLevel="0" collapsed="false">
      <c r="A2123" s="61" t="n">
        <v>2127</v>
      </c>
      <c r="B2123" s="62" t="n">
        <v>45758.40625</v>
      </c>
      <c r="C2123" s="63" t="n">
        <f aca="false">YEAR(B2123)</f>
        <v>2025</v>
      </c>
      <c r="D2123" s="32" t="s">
        <v>277</v>
      </c>
      <c r="E2123" s="64" t="n">
        <v>22849.45</v>
      </c>
      <c r="F2123" s="65" t="n">
        <v>0.0518</v>
      </c>
      <c r="G2123" s="66" t="n">
        <v>1183.60151</v>
      </c>
      <c r="H2123" s="67" t="n">
        <f aca="false">E2123+IF(D2123="Long",1,-1)*G2123</f>
        <v>24033.05151</v>
      </c>
      <c r="I2123" s="68" t="n">
        <f aca="false">Assumptions!$B$58</f>
        <v>5.35750011455817</v>
      </c>
      <c r="J2123" s="68" t="n">
        <f aca="false">INDEX(Yearly!$D$5:$D$22,MATCH(C2123,Yearly!$A$5:$A$22,0))</f>
        <v>0.462517995501425</v>
      </c>
      <c r="K2123" s="68" t="n">
        <f aca="false">G2123-I2123-J2123</f>
        <v>1177.78149188994</v>
      </c>
      <c r="L2123" s="69" t="n">
        <f aca="false">(I2123+J2123)/Assumptions!$B$8</f>
        <v>0.000256626435970783</v>
      </c>
      <c r="M2123" s="70" t="n">
        <f aca="false">F2123-L2123</f>
        <v>0.0515433735640292</v>
      </c>
      <c r="N2123" s="71" t="n">
        <f aca="false">G2123*Assumptions!$B$7</f>
        <v>9309025.87615</v>
      </c>
      <c r="O2123" s="71" t="n">
        <f aca="false">K2123*Assumptions!$B$7</f>
        <v>9263251.43371438</v>
      </c>
      <c r="P2123" s="68" t="n">
        <f aca="false">P2122+G2123</f>
        <v>43124.612835</v>
      </c>
      <c r="Q2123" s="68" t="n">
        <f aca="false">MAX(Q2122,P2123)</f>
        <v>43124.612835</v>
      </c>
      <c r="R2123" s="68" t="n">
        <f aca="false">Q2123-P2123</f>
        <v>0</v>
      </c>
      <c r="S2123" s="68" t="n">
        <f aca="false">S2122+K2123</f>
        <v>30716.5269401844</v>
      </c>
      <c r="T2123" s="68" t="n">
        <f aca="false">MAX(T2122,S2123)</f>
        <v>30716.5269401844</v>
      </c>
      <c r="U2123" s="68" t="n">
        <f aca="false">T2123-S2123</f>
        <v>0</v>
      </c>
      <c r="V2123" s="70" t="n">
        <f aca="false">V2122+F2123</f>
        <v>4.40730000000001</v>
      </c>
      <c r="W2123" s="70" t="n">
        <f aca="false">MAX(W2122,V2123)</f>
        <v>4.40730000000001</v>
      </c>
      <c r="X2123" s="70" t="n">
        <f aca="false">W2123-V2123</f>
        <v>0</v>
      </c>
      <c r="Y2123" s="70" t="n">
        <f aca="false">Y2122+M2123</f>
        <v>3.86018093607439</v>
      </c>
      <c r="Z2123" s="70" t="n">
        <f aca="false">MAX(Z2122,Y2123)</f>
        <v>3.86018093607439</v>
      </c>
      <c r="AA2123" s="70" t="n">
        <f aca="false">Z2123-Y2123</f>
        <v>0</v>
      </c>
      <c r="AB2123" s="72" t="n">
        <f aca="false">AB2122*(1+F2123)</f>
        <v>64.0070613798556</v>
      </c>
      <c r="AC2123" s="73" t="n">
        <f aca="false">MAX(AC2122,AB2123)</f>
        <v>64.0070613798556</v>
      </c>
      <c r="AD2123" s="70" t="n">
        <f aca="false">1-AB2123/AC2123</f>
        <v>0</v>
      </c>
      <c r="AE2123" s="73" t="n">
        <f aca="false">AE2122*(1+M2123)</f>
        <v>37.0705281422646</v>
      </c>
      <c r="AF2123" s="73" t="n">
        <f aca="false">MAX(AF2122,AE2123)</f>
        <v>37.0705281422646</v>
      </c>
      <c r="AG2123" s="70" t="n">
        <f aca="false">1-AE2123/AF2123</f>
        <v>0</v>
      </c>
      <c r="AH2123" s="74" t="n">
        <f aca="false">IF(R2123&gt;0,AH2122+1,0)</f>
        <v>0</v>
      </c>
      <c r="AI2123" s="74" t="n">
        <f aca="false">IF(U2123&gt;0,AI2122+1,0)</f>
        <v>0</v>
      </c>
      <c r="AJ2123" s="74" t="n">
        <f aca="false">IF(G2123&gt;0,AJ2122+1,0)</f>
        <v>2</v>
      </c>
      <c r="AK2123" s="74" t="n">
        <f aca="false">IF(G2123&lt;=0,AK2122+1,0)</f>
        <v>0</v>
      </c>
      <c r="AL2123" s="74" t="n">
        <f aca="false">IF(K2123&gt;0,AL2122+1,0)</f>
        <v>2</v>
      </c>
      <c r="AM2123" s="74" t="n">
        <f aca="false">IF(K2123&lt;=0,AM2122+1,0)</f>
        <v>0</v>
      </c>
    </row>
    <row r="2124" customFormat="false" ht="15" hidden="false" customHeight="false" outlineLevel="0" collapsed="false">
      <c r="A2124" s="61" t="n">
        <v>2128</v>
      </c>
      <c r="B2124" s="62" t="n">
        <v>45772.4270833333</v>
      </c>
      <c r="C2124" s="63" t="n">
        <f aca="false">YEAR(B2124)</f>
        <v>2025</v>
      </c>
      <c r="D2124" s="32" t="s">
        <v>276</v>
      </c>
      <c r="E2124" s="64" t="n">
        <v>24033.65</v>
      </c>
      <c r="F2124" s="65" t="n">
        <v>-0.0011</v>
      </c>
      <c r="G2124" s="66" t="n">
        <v>-26.437015</v>
      </c>
      <c r="H2124" s="67" t="n">
        <f aca="false">E2124+IF(D2124="Long",1,-1)*G2124</f>
        <v>24060.087015</v>
      </c>
      <c r="I2124" s="68" t="n">
        <f aca="false">Assumptions!$B$58</f>
        <v>5.35750011455817</v>
      </c>
      <c r="J2124" s="68" t="n">
        <f aca="false">INDEX(Yearly!$D$5:$D$22,MATCH(C2124,Yearly!$A$5:$A$22,0))</f>
        <v>0.462517995501425</v>
      </c>
      <c r="K2124" s="68" t="n">
        <f aca="false">G2124-I2124-J2124</f>
        <v>-32.2570331100596</v>
      </c>
      <c r="L2124" s="69" t="n">
        <f aca="false">(I2124+J2124)/Assumptions!$B$8</f>
        <v>0.000256626435970783</v>
      </c>
      <c r="M2124" s="70" t="n">
        <f aca="false">F2124-L2124</f>
        <v>-0.00135662643597078</v>
      </c>
      <c r="N2124" s="71" t="n">
        <f aca="false">G2124*Assumptions!$B$7</f>
        <v>-207927.122975</v>
      </c>
      <c r="O2124" s="71" t="n">
        <f aca="false">K2124*Assumptions!$B$7</f>
        <v>-253701.565410619</v>
      </c>
      <c r="P2124" s="68" t="n">
        <f aca="false">P2123+G2124</f>
        <v>43098.17582</v>
      </c>
      <c r="Q2124" s="68" t="n">
        <f aca="false">MAX(Q2123,P2124)</f>
        <v>43124.612835</v>
      </c>
      <c r="R2124" s="68" t="n">
        <f aca="false">Q2124-P2124</f>
        <v>26.4370150000032</v>
      </c>
      <c r="S2124" s="68" t="n">
        <f aca="false">S2123+K2124</f>
        <v>30684.2699070743</v>
      </c>
      <c r="T2124" s="68" t="n">
        <f aca="false">MAX(T2123,S2124)</f>
        <v>30716.5269401844</v>
      </c>
      <c r="U2124" s="68" t="n">
        <f aca="false">T2124-S2124</f>
        <v>32.2570331100578</v>
      </c>
      <c r="V2124" s="70" t="n">
        <f aca="false">V2123+F2124</f>
        <v>4.40620000000001</v>
      </c>
      <c r="W2124" s="70" t="n">
        <f aca="false">MAX(W2123,V2124)</f>
        <v>4.40730000000001</v>
      </c>
      <c r="X2124" s="70" t="n">
        <f aca="false">W2124-V2124</f>
        <v>0.0011000000000001</v>
      </c>
      <c r="Y2124" s="70" t="n">
        <f aca="false">Y2123+M2124</f>
        <v>3.85882430963842</v>
      </c>
      <c r="Z2124" s="70" t="n">
        <f aca="false">MAX(Z2123,Y2124)</f>
        <v>3.86018093607439</v>
      </c>
      <c r="AA2124" s="70" t="n">
        <f aca="false">Z2124-Y2124</f>
        <v>0.00135662643597056</v>
      </c>
      <c r="AB2124" s="72" t="n">
        <f aca="false">AB2123*(1+F2124)</f>
        <v>63.9366536123377</v>
      </c>
      <c r="AC2124" s="73" t="n">
        <f aca="false">MAX(AC2123,AB2124)</f>
        <v>64.0070613798556</v>
      </c>
      <c r="AD2124" s="70" t="n">
        <f aca="false">1-AB2124/AC2124</f>
        <v>0.00109999999999999</v>
      </c>
      <c r="AE2124" s="73" t="n">
        <f aca="false">AE2123*(1+M2124)</f>
        <v>37.0202372837914</v>
      </c>
      <c r="AF2124" s="73" t="n">
        <f aca="false">MAX(AF2123,AE2124)</f>
        <v>37.0705281422646</v>
      </c>
      <c r="AG2124" s="70" t="n">
        <f aca="false">1-AE2124/AF2124</f>
        <v>0.00135662643597079</v>
      </c>
      <c r="AH2124" s="74" t="n">
        <f aca="false">IF(R2124&gt;0,AH2123+1,0)</f>
        <v>1</v>
      </c>
      <c r="AI2124" s="74" t="n">
        <f aca="false">IF(U2124&gt;0,AI2123+1,0)</f>
        <v>1</v>
      </c>
      <c r="AJ2124" s="74" t="n">
        <f aca="false">IF(G2124&gt;0,AJ2123+1,0)</f>
        <v>0</v>
      </c>
      <c r="AK2124" s="74" t="n">
        <f aca="false">IF(G2124&lt;=0,AK2123+1,0)</f>
        <v>1</v>
      </c>
      <c r="AL2124" s="74" t="n">
        <f aca="false">IF(K2124&gt;0,AL2123+1,0)</f>
        <v>0</v>
      </c>
      <c r="AM2124" s="74" t="n">
        <f aca="false">IF(K2124&lt;=0,AM2123+1,0)</f>
        <v>1</v>
      </c>
    </row>
    <row r="2125" customFormat="false" ht="15" hidden="false" customHeight="false" outlineLevel="0" collapsed="false">
      <c r="A2125" s="61" t="n">
        <v>2129</v>
      </c>
      <c r="B2125" s="62" t="n">
        <v>45772.5534722222</v>
      </c>
      <c r="C2125" s="63" t="n">
        <f aca="false">YEAR(B2125)</f>
        <v>2025</v>
      </c>
      <c r="D2125" s="32" t="s">
        <v>277</v>
      </c>
      <c r="E2125" s="64" t="n">
        <v>24061.05</v>
      </c>
      <c r="F2125" s="65" t="n">
        <v>0.0108</v>
      </c>
      <c r="G2125" s="66" t="n">
        <v>259.85934</v>
      </c>
      <c r="H2125" s="67" t="n">
        <f aca="false">E2125+IF(D2125="Long",1,-1)*G2125</f>
        <v>24320.90934</v>
      </c>
      <c r="I2125" s="68" t="n">
        <f aca="false">Assumptions!$B$58</f>
        <v>5.35750011455817</v>
      </c>
      <c r="J2125" s="68" t="n">
        <f aca="false">INDEX(Yearly!$D$5:$D$22,MATCH(C2125,Yearly!$A$5:$A$22,0))</f>
        <v>0.462517995501425</v>
      </c>
      <c r="K2125" s="68" t="n">
        <f aca="false">G2125-I2125-J2125</f>
        <v>254.03932188994</v>
      </c>
      <c r="L2125" s="69" t="n">
        <f aca="false">(I2125+J2125)/Assumptions!$B$8</f>
        <v>0.000256626435970783</v>
      </c>
      <c r="M2125" s="70" t="n">
        <f aca="false">F2125-L2125</f>
        <v>0.0105433735640292</v>
      </c>
      <c r="N2125" s="71" t="n">
        <f aca="false">G2125*Assumptions!$B$7</f>
        <v>2043793.7091</v>
      </c>
      <c r="O2125" s="71" t="n">
        <f aca="false">K2125*Assumptions!$B$7</f>
        <v>1998019.26666438</v>
      </c>
      <c r="P2125" s="68" t="n">
        <f aca="false">P2124+G2125</f>
        <v>43358.03516</v>
      </c>
      <c r="Q2125" s="68" t="n">
        <f aca="false">MAX(Q2124,P2125)</f>
        <v>43358.03516</v>
      </c>
      <c r="R2125" s="68" t="n">
        <f aca="false">Q2125-P2125</f>
        <v>0</v>
      </c>
      <c r="S2125" s="68" t="n">
        <f aca="false">S2124+K2125</f>
        <v>30938.3092289643</v>
      </c>
      <c r="T2125" s="68" t="n">
        <f aca="false">MAX(T2124,S2125)</f>
        <v>30938.3092289643</v>
      </c>
      <c r="U2125" s="68" t="n">
        <f aca="false">T2125-S2125</f>
        <v>0</v>
      </c>
      <c r="V2125" s="70" t="n">
        <f aca="false">V2124+F2125</f>
        <v>4.41700000000001</v>
      </c>
      <c r="W2125" s="70" t="n">
        <f aca="false">MAX(W2124,V2125)</f>
        <v>4.41700000000001</v>
      </c>
      <c r="X2125" s="70" t="n">
        <f aca="false">W2125-V2125</f>
        <v>0</v>
      </c>
      <c r="Y2125" s="70" t="n">
        <f aca="false">Y2124+M2125</f>
        <v>3.86936768320245</v>
      </c>
      <c r="Z2125" s="70" t="n">
        <f aca="false">MAX(Z2124,Y2125)</f>
        <v>3.86936768320245</v>
      </c>
      <c r="AA2125" s="70" t="n">
        <f aca="false">Z2125-Y2125</f>
        <v>0</v>
      </c>
      <c r="AB2125" s="72" t="n">
        <f aca="false">AB2124*(1+F2125)</f>
        <v>64.627169471351</v>
      </c>
      <c r="AC2125" s="73" t="n">
        <f aca="false">MAX(AC2124,AB2125)</f>
        <v>64.627169471351</v>
      </c>
      <c r="AD2125" s="70" t="n">
        <f aca="false">1-AB2125/AC2125</f>
        <v>0</v>
      </c>
      <c r="AE2125" s="73" t="n">
        <f aca="false">AE2124*(1+M2125)</f>
        <v>37.4105554749034</v>
      </c>
      <c r="AF2125" s="73" t="n">
        <f aca="false">MAX(AF2124,AE2125)</f>
        <v>37.4105554749034</v>
      </c>
      <c r="AG2125" s="70" t="n">
        <f aca="false">1-AE2125/AF2125</f>
        <v>0</v>
      </c>
      <c r="AH2125" s="74" t="n">
        <f aca="false">IF(R2125&gt;0,AH2124+1,0)</f>
        <v>0</v>
      </c>
      <c r="AI2125" s="74" t="n">
        <f aca="false">IF(U2125&gt;0,AI2124+1,0)</f>
        <v>0</v>
      </c>
      <c r="AJ2125" s="74" t="n">
        <f aca="false">IF(G2125&gt;0,AJ2124+1,0)</f>
        <v>1</v>
      </c>
      <c r="AK2125" s="74" t="n">
        <f aca="false">IF(G2125&lt;=0,AK2124+1,0)</f>
        <v>0</v>
      </c>
      <c r="AL2125" s="74" t="n">
        <f aca="false">IF(K2125&gt;0,AL2124+1,0)</f>
        <v>1</v>
      </c>
      <c r="AM2125" s="74" t="n">
        <f aca="false">IF(K2125&lt;=0,AM2124+1,0)</f>
        <v>0</v>
      </c>
    </row>
    <row r="2126" customFormat="false" ht="15" hidden="false" customHeight="false" outlineLevel="0" collapsed="false">
      <c r="A2126" s="61" t="n">
        <v>2130</v>
      </c>
      <c r="B2126" s="62" t="n">
        <v>45779.3854166667</v>
      </c>
      <c r="C2126" s="63" t="n">
        <f aca="false">YEAR(B2126)</f>
        <v>2025</v>
      </c>
      <c r="D2126" s="32" t="s">
        <v>276</v>
      </c>
      <c r="E2126" s="64" t="n">
        <v>24321.4</v>
      </c>
      <c r="F2126" s="65" t="n">
        <v>-0.0086</v>
      </c>
      <c r="G2126" s="66" t="n">
        <v>-209.16404</v>
      </c>
      <c r="H2126" s="67" t="n">
        <f aca="false">E2126+IF(D2126="Long",1,-1)*G2126</f>
        <v>24530.56404</v>
      </c>
      <c r="I2126" s="68" t="n">
        <f aca="false">Assumptions!$B$58</f>
        <v>5.35750011455817</v>
      </c>
      <c r="J2126" s="68" t="n">
        <f aca="false">INDEX(Yearly!$D$5:$D$22,MATCH(C2126,Yearly!$A$5:$A$22,0))</f>
        <v>0.462517995501425</v>
      </c>
      <c r="K2126" s="68" t="n">
        <f aca="false">G2126-I2126-J2126</f>
        <v>-214.98405811006</v>
      </c>
      <c r="L2126" s="69" t="n">
        <f aca="false">(I2126+J2126)/Assumptions!$B$8</f>
        <v>0.000256626435970783</v>
      </c>
      <c r="M2126" s="70" t="n">
        <f aca="false">F2126-L2126</f>
        <v>-0.00885662643597078</v>
      </c>
      <c r="N2126" s="71" t="n">
        <f aca="false">G2126*Assumptions!$B$7</f>
        <v>-1645075.1746</v>
      </c>
      <c r="O2126" s="71" t="n">
        <f aca="false">K2126*Assumptions!$B$7</f>
        <v>-1690849.61703562</v>
      </c>
      <c r="P2126" s="68" t="n">
        <f aca="false">P2125+G2126</f>
        <v>43148.87112</v>
      </c>
      <c r="Q2126" s="68" t="n">
        <f aca="false">MAX(Q2125,P2126)</f>
        <v>43358.03516</v>
      </c>
      <c r="R2126" s="68" t="n">
        <f aca="false">Q2126-P2126</f>
        <v>209.164040000003</v>
      </c>
      <c r="S2126" s="68" t="n">
        <f aca="false">S2125+K2126</f>
        <v>30723.3251708542</v>
      </c>
      <c r="T2126" s="68" t="n">
        <f aca="false">MAX(T2125,S2126)</f>
        <v>30938.3092289643</v>
      </c>
      <c r="U2126" s="68" t="n">
        <f aca="false">T2126-S2126</f>
        <v>214.984058110058</v>
      </c>
      <c r="V2126" s="70" t="n">
        <f aca="false">V2125+F2126</f>
        <v>4.40840000000001</v>
      </c>
      <c r="W2126" s="70" t="n">
        <f aca="false">MAX(W2125,V2126)</f>
        <v>4.41700000000001</v>
      </c>
      <c r="X2126" s="70" t="n">
        <f aca="false">W2126-V2126</f>
        <v>0.00860000000000039</v>
      </c>
      <c r="Y2126" s="70" t="n">
        <f aca="false">Y2125+M2126</f>
        <v>3.86051105676648</v>
      </c>
      <c r="Z2126" s="70" t="n">
        <f aca="false">MAX(Z2125,Y2126)</f>
        <v>3.86936768320245</v>
      </c>
      <c r="AA2126" s="70" t="n">
        <f aca="false">Z2126-Y2126</f>
        <v>0.00885662643597085</v>
      </c>
      <c r="AB2126" s="72" t="n">
        <f aca="false">AB2125*(1+F2126)</f>
        <v>64.0713758138974</v>
      </c>
      <c r="AC2126" s="73" t="n">
        <f aca="false">MAX(AC2125,AB2126)</f>
        <v>64.627169471351</v>
      </c>
      <c r="AD2126" s="70" t="n">
        <f aca="false">1-AB2126/AC2126</f>
        <v>0.00860000000000005</v>
      </c>
      <c r="AE2126" s="73" t="n">
        <f aca="false">AE2125*(1+M2126)</f>
        <v>37.0792241603001</v>
      </c>
      <c r="AF2126" s="73" t="n">
        <f aca="false">MAX(AF2125,AE2126)</f>
        <v>37.4105554749034</v>
      </c>
      <c r="AG2126" s="70" t="n">
        <f aca="false">1-AE2126/AF2126</f>
        <v>0.00885662643597085</v>
      </c>
      <c r="AH2126" s="74" t="n">
        <f aca="false">IF(R2126&gt;0,AH2125+1,0)</f>
        <v>1</v>
      </c>
      <c r="AI2126" s="74" t="n">
        <f aca="false">IF(U2126&gt;0,AI2125+1,0)</f>
        <v>1</v>
      </c>
      <c r="AJ2126" s="74" t="n">
        <f aca="false">IF(G2126&gt;0,AJ2125+1,0)</f>
        <v>0</v>
      </c>
      <c r="AK2126" s="74" t="n">
        <f aca="false">IF(G2126&lt;=0,AK2125+1,0)</f>
        <v>1</v>
      </c>
      <c r="AL2126" s="74" t="n">
        <f aca="false">IF(K2126&gt;0,AL2125+1,0)</f>
        <v>0</v>
      </c>
      <c r="AM2126" s="74" t="n">
        <f aca="false">IF(K2126&lt;=0,AM2125+1,0)</f>
        <v>1</v>
      </c>
    </row>
    <row r="2127" customFormat="false" ht="15" hidden="false" customHeight="false" outlineLevel="0" collapsed="false">
      <c r="A2127" s="61" t="n">
        <v>2131</v>
      </c>
      <c r="B2127" s="62" t="n">
        <v>45779.40625</v>
      </c>
      <c r="C2127" s="63" t="n">
        <f aca="false">YEAR(B2127)</f>
        <v>2025</v>
      </c>
      <c r="D2127" s="32" t="s">
        <v>277</v>
      </c>
      <c r="E2127" s="64" t="n">
        <v>24530.6</v>
      </c>
      <c r="F2127" s="65" t="n">
        <v>-0.0101</v>
      </c>
      <c r="G2127" s="66" t="n">
        <v>-247.75906</v>
      </c>
      <c r="H2127" s="67" t="n">
        <f aca="false">E2127+IF(D2127="Long",1,-1)*G2127</f>
        <v>24282.84094</v>
      </c>
      <c r="I2127" s="68" t="n">
        <f aca="false">Assumptions!$B$58</f>
        <v>5.35750011455817</v>
      </c>
      <c r="J2127" s="68" t="n">
        <f aca="false">INDEX(Yearly!$D$5:$D$22,MATCH(C2127,Yearly!$A$5:$A$22,0))</f>
        <v>0.462517995501425</v>
      </c>
      <c r="K2127" s="68" t="n">
        <f aca="false">G2127-I2127-J2127</f>
        <v>-253.57907811006</v>
      </c>
      <c r="L2127" s="69" t="n">
        <f aca="false">(I2127+J2127)/Assumptions!$B$8</f>
        <v>0.000256626435970783</v>
      </c>
      <c r="M2127" s="70" t="n">
        <f aca="false">F2127-L2127</f>
        <v>-0.0103566264359708</v>
      </c>
      <c r="N2127" s="71" t="n">
        <f aca="false">G2127*Assumptions!$B$7</f>
        <v>-1948625.0069</v>
      </c>
      <c r="O2127" s="71" t="n">
        <f aca="false">K2127*Assumptions!$B$7</f>
        <v>-1994399.44933562</v>
      </c>
      <c r="P2127" s="68" t="n">
        <f aca="false">P2126+G2127</f>
        <v>42901.11206</v>
      </c>
      <c r="Q2127" s="68" t="n">
        <f aca="false">MAX(Q2126,P2127)</f>
        <v>43358.03516</v>
      </c>
      <c r="R2127" s="68" t="n">
        <f aca="false">Q2127-P2127</f>
        <v>456.9231</v>
      </c>
      <c r="S2127" s="68" t="n">
        <f aca="false">S2126+K2127</f>
        <v>30469.7460927442</v>
      </c>
      <c r="T2127" s="68" t="n">
        <f aca="false">MAX(T2126,S2127)</f>
        <v>30938.3092289643</v>
      </c>
      <c r="U2127" s="68" t="n">
        <f aca="false">T2127-S2127</f>
        <v>468.563136220117</v>
      </c>
      <c r="V2127" s="70" t="n">
        <f aca="false">V2126+F2127</f>
        <v>4.39830000000001</v>
      </c>
      <c r="W2127" s="70" t="n">
        <f aca="false">MAX(W2126,V2127)</f>
        <v>4.41700000000001</v>
      </c>
      <c r="X2127" s="70" t="n">
        <f aca="false">W2127-V2127</f>
        <v>0.0187000000000008</v>
      </c>
      <c r="Y2127" s="70" t="n">
        <f aca="false">Y2126+M2127</f>
        <v>3.85015443033051</v>
      </c>
      <c r="Z2127" s="70" t="n">
        <f aca="false">MAX(Z2126,Y2127)</f>
        <v>3.86936768320245</v>
      </c>
      <c r="AA2127" s="70" t="n">
        <f aca="false">Z2127-Y2127</f>
        <v>0.0192132528719418</v>
      </c>
      <c r="AB2127" s="72" t="n">
        <f aca="false">AB2126*(1+F2127)</f>
        <v>63.424254918177</v>
      </c>
      <c r="AC2127" s="73" t="n">
        <f aca="false">MAX(AC2126,AB2127)</f>
        <v>64.627169471351</v>
      </c>
      <c r="AD2127" s="70" t="n">
        <f aca="false">1-AB2127/AC2127</f>
        <v>0.01861314</v>
      </c>
      <c r="AE2127" s="73" t="n">
        <f aca="false">AE2126*(1+M2127)</f>
        <v>36.6952084871362</v>
      </c>
      <c r="AF2127" s="73" t="n">
        <f aca="false">MAX(AF2126,AE2127)</f>
        <v>37.4105554749034</v>
      </c>
      <c r="AG2127" s="70" t="n">
        <f aca="false">1-AE2127/AF2127</f>
        <v>0.0191215281004613</v>
      </c>
      <c r="AH2127" s="74" t="n">
        <f aca="false">IF(R2127&gt;0,AH2126+1,0)</f>
        <v>2</v>
      </c>
      <c r="AI2127" s="74" t="n">
        <f aca="false">IF(U2127&gt;0,AI2126+1,0)</f>
        <v>2</v>
      </c>
      <c r="AJ2127" s="74" t="n">
        <f aca="false">IF(G2127&gt;0,AJ2126+1,0)</f>
        <v>0</v>
      </c>
      <c r="AK2127" s="74" t="n">
        <f aca="false">IF(G2127&lt;=0,AK2126+1,0)</f>
        <v>2</v>
      </c>
      <c r="AL2127" s="74" t="n">
        <f aca="false">IF(K2127&gt;0,AL2126+1,0)</f>
        <v>0</v>
      </c>
      <c r="AM2127" s="74" t="n">
        <f aca="false">IF(K2127&lt;=0,AM2126+1,0)</f>
        <v>2</v>
      </c>
    </row>
    <row r="2128" customFormat="false" ht="15" hidden="false" customHeight="false" outlineLevel="0" collapsed="false">
      <c r="A2128" s="61" t="n">
        <v>2132</v>
      </c>
      <c r="B2128" s="62" t="n">
        <v>45779.53125</v>
      </c>
      <c r="C2128" s="63" t="n">
        <f aca="false">YEAR(B2128)</f>
        <v>2025</v>
      </c>
      <c r="D2128" s="32" t="s">
        <v>276</v>
      </c>
      <c r="E2128" s="64" t="n">
        <v>24282.8</v>
      </c>
      <c r="F2128" s="65" t="n">
        <v>-0.0046</v>
      </c>
      <c r="G2128" s="66" t="n">
        <v>-111.70088</v>
      </c>
      <c r="H2128" s="67" t="n">
        <f aca="false">E2128+IF(D2128="Long",1,-1)*G2128</f>
        <v>24394.50088</v>
      </c>
      <c r="I2128" s="68" t="n">
        <f aca="false">Assumptions!$B$58</f>
        <v>5.35750011455817</v>
      </c>
      <c r="J2128" s="68" t="n">
        <f aca="false">INDEX(Yearly!$D$5:$D$22,MATCH(C2128,Yearly!$A$5:$A$22,0))</f>
        <v>0.462517995501425</v>
      </c>
      <c r="K2128" s="68" t="n">
        <f aca="false">G2128-I2128-J2128</f>
        <v>-117.52089811006</v>
      </c>
      <c r="L2128" s="69" t="n">
        <f aca="false">(I2128+J2128)/Assumptions!$B$8</f>
        <v>0.000256626435970783</v>
      </c>
      <c r="M2128" s="70" t="n">
        <f aca="false">F2128-L2128</f>
        <v>-0.00485662643597078</v>
      </c>
      <c r="N2128" s="71" t="n">
        <f aca="false">G2128*Assumptions!$B$7</f>
        <v>-878527.4212</v>
      </c>
      <c r="O2128" s="71" t="n">
        <f aca="false">K2128*Assumptions!$B$7</f>
        <v>-924301.863635619</v>
      </c>
      <c r="P2128" s="68" t="n">
        <f aca="false">P2127+G2128</f>
        <v>42789.41118</v>
      </c>
      <c r="Q2128" s="68" t="n">
        <f aca="false">MAX(Q2127,P2128)</f>
        <v>43358.03516</v>
      </c>
      <c r="R2128" s="68" t="n">
        <f aca="false">Q2128-P2128</f>
        <v>568.623979999997</v>
      </c>
      <c r="S2128" s="68" t="n">
        <f aca="false">S2127+K2128</f>
        <v>30352.2251946341</v>
      </c>
      <c r="T2128" s="68" t="n">
        <f aca="false">MAX(T2127,S2128)</f>
        <v>30938.3092289643</v>
      </c>
      <c r="U2128" s="68" t="n">
        <f aca="false">T2128-S2128</f>
        <v>586.084034330175</v>
      </c>
      <c r="V2128" s="70" t="n">
        <f aca="false">V2127+F2128</f>
        <v>4.39370000000001</v>
      </c>
      <c r="W2128" s="70" t="n">
        <f aca="false">MAX(W2127,V2128)</f>
        <v>4.41700000000001</v>
      </c>
      <c r="X2128" s="70" t="n">
        <f aca="false">W2128-V2128</f>
        <v>0.0233000000000008</v>
      </c>
      <c r="Y2128" s="70" t="n">
        <f aca="false">Y2127+M2128</f>
        <v>3.84529780389454</v>
      </c>
      <c r="Z2128" s="70" t="n">
        <f aca="false">MAX(Z2127,Y2128)</f>
        <v>3.86936768320245</v>
      </c>
      <c r="AA2128" s="70" t="n">
        <f aca="false">Z2128-Y2128</f>
        <v>0.0240698793079126</v>
      </c>
      <c r="AB2128" s="72" t="n">
        <f aca="false">AB2127*(1+F2128)</f>
        <v>63.1325033455534</v>
      </c>
      <c r="AC2128" s="73" t="n">
        <f aca="false">MAX(AC2127,AB2128)</f>
        <v>64.627169471351</v>
      </c>
      <c r="AD2128" s="70" t="n">
        <f aca="false">1-AB2128/AC2128</f>
        <v>0.0231275195560001</v>
      </c>
      <c r="AE2128" s="73" t="n">
        <f aca="false">AE2127*(1+M2128)</f>
        <v>36.5169935675241</v>
      </c>
      <c r="AF2128" s="73" t="n">
        <f aca="false">MAX(AF2127,AE2128)</f>
        <v>37.4105554749034</v>
      </c>
      <c r="AG2128" s="70" t="n">
        <f aca="false">1-AE2128/AF2128</f>
        <v>0.0238852884175632</v>
      </c>
      <c r="AH2128" s="74" t="n">
        <f aca="false">IF(R2128&gt;0,AH2127+1,0)</f>
        <v>3</v>
      </c>
      <c r="AI2128" s="74" t="n">
        <f aca="false">IF(U2128&gt;0,AI2127+1,0)</f>
        <v>3</v>
      </c>
      <c r="AJ2128" s="74" t="n">
        <f aca="false">IF(G2128&gt;0,AJ2127+1,0)</f>
        <v>0</v>
      </c>
      <c r="AK2128" s="74" t="n">
        <f aca="false">IF(G2128&lt;=0,AK2127+1,0)</f>
        <v>3</v>
      </c>
      <c r="AL2128" s="74" t="n">
        <f aca="false">IF(K2128&gt;0,AL2127+1,0)</f>
        <v>0</v>
      </c>
      <c r="AM2128" s="74" t="n">
        <f aca="false">IF(K2128&lt;=0,AM2127+1,0)</f>
        <v>3</v>
      </c>
    </row>
    <row r="2129" customFormat="false" ht="15" hidden="false" customHeight="false" outlineLevel="0" collapsed="false">
      <c r="A2129" s="61" t="n">
        <v>2133</v>
      </c>
      <c r="B2129" s="62" t="n">
        <v>45779.5868055556</v>
      </c>
      <c r="C2129" s="63" t="n">
        <f aca="false">YEAR(B2129)</f>
        <v>2025</v>
      </c>
      <c r="D2129" s="32" t="s">
        <v>277</v>
      </c>
      <c r="E2129" s="64" t="n">
        <v>24393.7</v>
      </c>
      <c r="F2129" s="65" t="n">
        <v>-0.0065</v>
      </c>
      <c r="G2129" s="66" t="n">
        <v>-158.55905</v>
      </c>
      <c r="H2129" s="67" t="n">
        <f aca="false">E2129+IF(D2129="Long",1,-1)*G2129</f>
        <v>24235.14095</v>
      </c>
      <c r="I2129" s="68" t="n">
        <f aca="false">Assumptions!$B$58</f>
        <v>5.35750011455817</v>
      </c>
      <c r="J2129" s="68" t="n">
        <f aca="false">INDEX(Yearly!$D$5:$D$22,MATCH(C2129,Yearly!$A$5:$A$22,0))</f>
        <v>0.462517995501425</v>
      </c>
      <c r="K2129" s="68" t="n">
        <f aca="false">G2129-I2129-J2129</f>
        <v>-164.37906811006</v>
      </c>
      <c r="L2129" s="69" t="n">
        <f aca="false">(I2129+J2129)/Assumptions!$B$8</f>
        <v>0.000256626435970783</v>
      </c>
      <c r="M2129" s="70" t="n">
        <f aca="false">F2129-L2129</f>
        <v>-0.00675662643597078</v>
      </c>
      <c r="N2129" s="71" t="n">
        <f aca="false">G2129*Assumptions!$B$7</f>
        <v>-1247066.92825</v>
      </c>
      <c r="O2129" s="71" t="n">
        <f aca="false">K2129*Assumptions!$B$7</f>
        <v>-1292841.37068562</v>
      </c>
      <c r="P2129" s="68" t="n">
        <f aca="false">P2128+G2129</f>
        <v>42630.85213</v>
      </c>
      <c r="Q2129" s="68" t="n">
        <f aca="false">MAX(Q2128,P2129)</f>
        <v>43358.03516</v>
      </c>
      <c r="R2129" s="68" t="n">
        <f aca="false">Q2129-P2129</f>
        <v>727.18303</v>
      </c>
      <c r="S2129" s="68" t="n">
        <f aca="false">S2128+K2129</f>
        <v>30187.846126524</v>
      </c>
      <c r="T2129" s="68" t="n">
        <f aca="false">MAX(T2128,S2129)</f>
        <v>30938.3092289643</v>
      </c>
      <c r="U2129" s="68" t="n">
        <f aca="false">T2129-S2129</f>
        <v>750.463102440233</v>
      </c>
      <c r="V2129" s="70" t="n">
        <f aca="false">V2128+F2129</f>
        <v>4.38720000000001</v>
      </c>
      <c r="W2129" s="70" t="n">
        <f aca="false">MAX(W2128,V2129)</f>
        <v>4.41700000000001</v>
      </c>
      <c r="X2129" s="70" t="n">
        <f aca="false">W2129-V2129</f>
        <v>0.0298000000000007</v>
      </c>
      <c r="Y2129" s="70" t="n">
        <f aca="false">Y2128+M2129</f>
        <v>3.83854117745856</v>
      </c>
      <c r="Z2129" s="70" t="n">
        <f aca="false">MAX(Z2128,Y2129)</f>
        <v>3.86936768320245</v>
      </c>
      <c r="AA2129" s="70" t="n">
        <f aca="false">Z2129-Y2129</f>
        <v>0.0308265057438835</v>
      </c>
      <c r="AB2129" s="72" t="n">
        <f aca="false">AB2128*(1+F2129)</f>
        <v>62.7221420738073</v>
      </c>
      <c r="AC2129" s="73" t="n">
        <f aca="false">MAX(AC2128,AB2129)</f>
        <v>64.627169471351</v>
      </c>
      <c r="AD2129" s="70" t="n">
        <f aca="false">1-AB2129/AC2129</f>
        <v>0.029477190678886</v>
      </c>
      <c r="AE2129" s="73" t="n">
        <f aca="false">AE2128*(1+M2129)</f>
        <v>36.2702618834236</v>
      </c>
      <c r="AF2129" s="73" t="n">
        <f aca="false">MAX(AF2128,AE2129)</f>
        <v>37.4105554749034</v>
      </c>
      <c r="AG2129" s="70" t="n">
        <f aca="false">1-AE2129/AF2129</f>
        <v>0.0304805308823811</v>
      </c>
      <c r="AH2129" s="74" t="n">
        <f aca="false">IF(R2129&gt;0,AH2128+1,0)</f>
        <v>4</v>
      </c>
      <c r="AI2129" s="74" t="n">
        <f aca="false">IF(U2129&gt;0,AI2128+1,0)</f>
        <v>4</v>
      </c>
      <c r="AJ2129" s="74" t="n">
        <f aca="false">IF(G2129&gt;0,AJ2128+1,0)</f>
        <v>0</v>
      </c>
      <c r="AK2129" s="74" t="n">
        <f aca="false">IF(G2129&lt;=0,AK2128+1,0)</f>
        <v>4</v>
      </c>
      <c r="AL2129" s="74" t="n">
        <f aca="false">IF(K2129&gt;0,AL2128+1,0)</f>
        <v>0</v>
      </c>
      <c r="AM2129" s="74" t="n">
        <f aca="false">IF(K2129&lt;=0,AM2128+1,0)</f>
        <v>4</v>
      </c>
    </row>
    <row r="2130" customFormat="false" ht="15" hidden="false" customHeight="false" outlineLevel="0" collapsed="false">
      <c r="A2130" s="61" t="n">
        <v>2134</v>
      </c>
      <c r="B2130" s="62" t="n">
        <v>45784.3854166667</v>
      </c>
      <c r="C2130" s="63" t="n">
        <f aca="false">YEAR(B2130)</f>
        <v>2025</v>
      </c>
      <c r="D2130" s="32" t="s">
        <v>276</v>
      </c>
      <c r="E2130" s="64" t="n">
        <v>24234</v>
      </c>
      <c r="F2130" s="65" t="n">
        <v>-0.0072</v>
      </c>
      <c r="G2130" s="66" t="n">
        <v>-174.4848</v>
      </c>
      <c r="H2130" s="67" t="n">
        <f aca="false">E2130+IF(D2130="Long",1,-1)*G2130</f>
        <v>24408.4848</v>
      </c>
      <c r="I2130" s="68" t="n">
        <f aca="false">Assumptions!$B$58</f>
        <v>5.35750011455817</v>
      </c>
      <c r="J2130" s="68" t="n">
        <f aca="false">INDEX(Yearly!$D$5:$D$22,MATCH(C2130,Yearly!$A$5:$A$22,0))</f>
        <v>0.462517995501425</v>
      </c>
      <c r="K2130" s="68" t="n">
        <f aca="false">G2130-I2130-J2130</f>
        <v>-180.30481811006</v>
      </c>
      <c r="L2130" s="69" t="n">
        <f aca="false">(I2130+J2130)/Assumptions!$B$8</f>
        <v>0.000256626435970783</v>
      </c>
      <c r="M2130" s="70" t="n">
        <f aca="false">F2130-L2130</f>
        <v>-0.00745662643597078</v>
      </c>
      <c r="N2130" s="71" t="n">
        <f aca="false">G2130*Assumptions!$B$7</f>
        <v>-1372322.952</v>
      </c>
      <c r="O2130" s="71" t="n">
        <f aca="false">K2130*Assumptions!$B$7</f>
        <v>-1418097.39443562</v>
      </c>
      <c r="P2130" s="68" t="n">
        <f aca="false">P2129+G2130</f>
        <v>42456.36733</v>
      </c>
      <c r="Q2130" s="68" t="n">
        <f aca="false">MAX(Q2129,P2130)</f>
        <v>43358.03516</v>
      </c>
      <c r="R2130" s="68" t="n">
        <f aca="false">Q2130-P2130</f>
        <v>901.667829999999</v>
      </c>
      <c r="S2130" s="68" t="n">
        <f aca="false">S2129+K2130</f>
        <v>30007.541308414</v>
      </c>
      <c r="T2130" s="68" t="n">
        <f aca="false">MAX(T2129,S2130)</f>
        <v>30938.3092289643</v>
      </c>
      <c r="U2130" s="68" t="n">
        <f aca="false">T2130-S2130</f>
        <v>930.767920550294</v>
      </c>
      <c r="V2130" s="70" t="n">
        <f aca="false">V2129+F2130</f>
        <v>4.38000000000001</v>
      </c>
      <c r="W2130" s="70" t="n">
        <f aca="false">MAX(W2129,V2130)</f>
        <v>4.41700000000001</v>
      </c>
      <c r="X2130" s="70" t="n">
        <f aca="false">W2130-V2130</f>
        <v>0.0370000000000008</v>
      </c>
      <c r="Y2130" s="70" t="n">
        <f aca="false">Y2129+M2130</f>
        <v>3.83108455102259</v>
      </c>
      <c r="Z2130" s="70" t="n">
        <f aca="false">MAX(Z2129,Y2130)</f>
        <v>3.86936768320245</v>
      </c>
      <c r="AA2130" s="70" t="n">
        <f aca="false">Z2130-Y2130</f>
        <v>0.0382831321798545</v>
      </c>
      <c r="AB2130" s="72" t="n">
        <f aca="false">AB2129*(1+F2130)</f>
        <v>62.2705426508759</v>
      </c>
      <c r="AC2130" s="73" t="n">
        <f aca="false">MAX(AC2129,AB2130)</f>
        <v>64.627169471351</v>
      </c>
      <c r="AD2130" s="70" t="n">
        <f aca="false">1-AB2130/AC2130</f>
        <v>0.0364649549059979</v>
      </c>
      <c r="AE2130" s="73" t="n">
        <f aca="false">AE2129*(1+M2130)</f>
        <v>35.9998080898241</v>
      </c>
      <c r="AF2130" s="73" t="n">
        <f aca="false">MAX(AF2129,AE2130)</f>
        <v>37.4105554749034</v>
      </c>
      <c r="AG2130" s="70" t="n">
        <f aca="false">1-AE2130/AF2130</f>
        <v>0.0377098753859919</v>
      </c>
      <c r="AH2130" s="74" t="n">
        <f aca="false">IF(R2130&gt;0,AH2129+1,0)</f>
        <v>5</v>
      </c>
      <c r="AI2130" s="74" t="n">
        <f aca="false">IF(U2130&gt;0,AI2129+1,0)</f>
        <v>5</v>
      </c>
      <c r="AJ2130" s="74" t="n">
        <f aca="false">IF(G2130&gt;0,AJ2129+1,0)</f>
        <v>0</v>
      </c>
      <c r="AK2130" s="74" t="n">
        <f aca="false">IF(G2130&lt;=0,AK2129+1,0)</f>
        <v>5</v>
      </c>
      <c r="AL2130" s="74" t="n">
        <f aca="false">IF(K2130&gt;0,AL2129+1,0)</f>
        <v>0</v>
      </c>
      <c r="AM2130" s="74" t="n">
        <f aca="false">IF(K2130&lt;=0,AM2129+1,0)</f>
        <v>5</v>
      </c>
    </row>
    <row r="2131" customFormat="false" ht="15" hidden="false" customHeight="false" outlineLevel="0" collapsed="false">
      <c r="A2131" s="61" t="n">
        <v>2135</v>
      </c>
      <c r="B2131" s="62" t="n">
        <v>45784.4784722222</v>
      </c>
      <c r="C2131" s="63" t="n">
        <f aca="false">YEAR(B2131)</f>
        <v>2025</v>
      </c>
      <c r="D2131" s="32" t="s">
        <v>277</v>
      </c>
      <c r="E2131" s="64" t="n">
        <v>24408</v>
      </c>
      <c r="F2131" s="65" t="n">
        <v>-0.0021</v>
      </c>
      <c r="G2131" s="66" t="n">
        <v>-51.2568</v>
      </c>
      <c r="H2131" s="67" t="n">
        <f aca="false">E2131+IF(D2131="Long",1,-1)*G2131</f>
        <v>24356.7432</v>
      </c>
      <c r="I2131" s="68" t="n">
        <f aca="false">Assumptions!$B$58</f>
        <v>5.35750011455817</v>
      </c>
      <c r="J2131" s="68" t="n">
        <f aca="false">INDEX(Yearly!$D$5:$D$22,MATCH(C2131,Yearly!$A$5:$A$22,0))</f>
        <v>0.462517995501425</v>
      </c>
      <c r="K2131" s="68" t="n">
        <f aca="false">G2131-I2131-J2131</f>
        <v>-57.0768181100596</v>
      </c>
      <c r="L2131" s="69" t="n">
        <f aca="false">(I2131+J2131)/Assumptions!$B$8</f>
        <v>0.000256626435970783</v>
      </c>
      <c r="M2131" s="70" t="n">
        <f aca="false">F2131-L2131</f>
        <v>-0.00235662643597078</v>
      </c>
      <c r="N2131" s="71" t="n">
        <f aca="false">G2131*Assumptions!$B$7</f>
        <v>-403134.732</v>
      </c>
      <c r="O2131" s="71" t="n">
        <f aca="false">K2131*Assumptions!$B$7</f>
        <v>-448909.174435619</v>
      </c>
      <c r="P2131" s="68" t="n">
        <f aca="false">P2130+G2131</f>
        <v>42405.11053</v>
      </c>
      <c r="Q2131" s="68" t="n">
        <f aca="false">MAX(Q2130,P2131)</f>
        <v>43358.03516</v>
      </c>
      <c r="R2131" s="68" t="n">
        <f aca="false">Q2131-P2131</f>
        <v>952.924630000001</v>
      </c>
      <c r="S2131" s="68" t="n">
        <f aca="false">S2130+K2131</f>
        <v>29950.4644903039</v>
      </c>
      <c r="T2131" s="68" t="n">
        <f aca="false">MAX(T2130,S2131)</f>
        <v>30938.3092289643</v>
      </c>
      <c r="U2131" s="68" t="n">
        <f aca="false">T2131-S2131</f>
        <v>987.844738660355</v>
      </c>
      <c r="V2131" s="70" t="n">
        <f aca="false">V2130+F2131</f>
        <v>4.37790000000001</v>
      </c>
      <c r="W2131" s="70" t="n">
        <f aca="false">MAX(W2130,V2131)</f>
        <v>4.41700000000001</v>
      </c>
      <c r="X2131" s="70" t="n">
        <f aca="false">W2131-V2131</f>
        <v>0.0391000000000012</v>
      </c>
      <c r="Y2131" s="70" t="n">
        <f aca="false">Y2130+M2131</f>
        <v>3.82872792458662</v>
      </c>
      <c r="Z2131" s="70" t="n">
        <f aca="false">MAX(Z2130,Y2131)</f>
        <v>3.86936768320245</v>
      </c>
      <c r="AA2131" s="70" t="n">
        <f aca="false">Z2131-Y2131</f>
        <v>0.0406397586158254</v>
      </c>
      <c r="AB2131" s="72" t="n">
        <f aca="false">AB2130*(1+F2131)</f>
        <v>62.139774511309</v>
      </c>
      <c r="AC2131" s="73" t="n">
        <f aca="false">MAX(AC2130,AB2131)</f>
        <v>64.627169471351</v>
      </c>
      <c r="AD2131" s="70" t="n">
        <f aca="false">1-AB2131/AC2131</f>
        <v>0.0384883785006953</v>
      </c>
      <c r="AE2131" s="73" t="n">
        <f aca="false">AE2130*(1+M2131)</f>
        <v>35.9149699903897</v>
      </c>
      <c r="AF2131" s="73" t="n">
        <f aca="false">MAX(AF2130,AE2131)</f>
        <v>37.4105554749034</v>
      </c>
      <c r="AG2131" s="70" t="n">
        <f aca="false">1-AE2131/AF2131</f>
        <v>0.039977633732731</v>
      </c>
      <c r="AH2131" s="74" t="n">
        <f aca="false">IF(R2131&gt;0,AH2130+1,0)</f>
        <v>6</v>
      </c>
      <c r="AI2131" s="74" t="n">
        <f aca="false">IF(U2131&gt;0,AI2130+1,0)</f>
        <v>6</v>
      </c>
      <c r="AJ2131" s="74" t="n">
        <f aca="false">IF(G2131&gt;0,AJ2130+1,0)</f>
        <v>0</v>
      </c>
      <c r="AK2131" s="74" t="n">
        <f aca="false">IF(G2131&lt;=0,AK2130+1,0)</f>
        <v>6</v>
      </c>
      <c r="AL2131" s="74" t="n">
        <f aca="false">IF(K2131&gt;0,AL2130+1,0)</f>
        <v>0</v>
      </c>
      <c r="AM2131" s="74" t="n">
        <f aca="false">IF(K2131&lt;=0,AM2130+1,0)</f>
        <v>6</v>
      </c>
    </row>
    <row r="2132" customFormat="false" ht="15" hidden="false" customHeight="false" outlineLevel="0" collapsed="false">
      <c r="A2132" s="61" t="n">
        <v>2136</v>
      </c>
      <c r="B2132" s="62" t="n">
        <v>45784.5729166667</v>
      </c>
      <c r="C2132" s="63" t="n">
        <f aca="false">YEAR(B2132)</f>
        <v>2025</v>
      </c>
      <c r="D2132" s="32" t="s">
        <v>276</v>
      </c>
      <c r="E2132" s="64" t="n">
        <v>24355.7</v>
      </c>
      <c r="F2132" s="65" t="n">
        <v>-0.0023</v>
      </c>
      <c r="G2132" s="66" t="n">
        <v>-56.01811</v>
      </c>
      <c r="H2132" s="67" t="n">
        <f aca="false">E2132+IF(D2132="Long",1,-1)*G2132</f>
        <v>24411.71811</v>
      </c>
      <c r="I2132" s="68" t="n">
        <f aca="false">Assumptions!$B$58</f>
        <v>5.35750011455817</v>
      </c>
      <c r="J2132" s="68" t="n">
        <f aca="false">INDEX(Yearly!$D$5:$D$22,MATCH(C2132,Yearly!$A$5:$A$22,0))</f>
        <v>0.462517995501425</v>
      </c>
      <c r="K2132" s="68" t="n">
        <f aca="false">G2132-I2132-J2132</f>
        <v>-61.8381281100596</v>
      </c>
      <c r="L2132" s="69" t="n">
        <f aca="false">(I2132+J2132)/Assumptions!$B$8</f>
        <v>0.000256626435970783</v>
      </c>
      <c r="M2132" s="70" t="n">
        <f aca="false">F2132-L2132</f>
        <v>-0.00255662643597078</v>
      </c>
      <c r="N2132" s="71" t="n">
        <f aca="false">G2132*Assumptions!$B$7</f>
        <v>-440582.43515</v>
      </c>
      <c r="O2132" s="71" t="n">
        <f aca="false">K2132*Assumptions!$B$7</f>
        <v>-486356.877585619</v>
      </c>
      <c r="P2132" s="68" t="n">
        <f aca="false">P2131+G2132</f>
        <v>42349.09242</v>
      </c>
      <c r="Q2132" s="68" t="n">
        <f aca="false">MAX(Q2131,P2132)</f>
        <v>43358.03516</v>
      </c>
      <c r="R2132" s="68" t="n">
        <f aca="false">Q2132-P2132</f>
        <v>1008.94274</v>
      </c>
      <c r="S2132" s="68" t="n">
        <f aca="false">S2131+K2132</f>
        <v>29888.6263621939</v>
      </c>
      <c r="T2132" s="68" t="n">
        <f aca="false">MAX(T2131,S2132)</f>
        <v>30938.3092289643</v>
      </c>
      <c r="U2132" s="68" t="n">
        <f aca="false">T2132-S2132</f>
        <v>1049.68286677041</v>
      </c>
      <c r="V2132" s="70" t="n">
        <f aca="false">V2131+F2132</f>
        <v>4.37560000000001</v>
      </c>
      <c r="W2132" s="70" t="n">
        <f aca="false">MAX(W2131,V2132)</f>
        <v>4.41700000000001</v>
      </c>
      <c r="X2132" s="70" t="n">
        <f aca="false">W2132-V2132</f>
        <v>0.0414000000000012</v>
      </c>
      <c r="Y2132" s="70" t="n">
        <f aca="false">Y2131+M2132</f>
        <v>3.82617129815065</v>
      </c>
      <c r="Z2132" s="70" t="n">
        <f aca="false">MAX(Z2131,Y2132)</f>
        <v>3.86936768320245</v>
      </c>
      <c r="AA2132" s="70" t="n">
        <f aca="false">Z2132-Y2132</f>
        <v>0.0431963850517962</v>
      </c>
      <c r="AB2132" s="72" t="n">
        <f aca="false">AB2131*(1+F2132)</f>
        <v>61.996853029933</v>
      </c>
      <c r="AC2132" s="73" t="n">
        <f aca="false">MAX(AC2131,AB2132)</f>
        <v>64.627169471351</v>
      </c>
      <c r="AD2132" s="70" t="n">
        <f aca="false">1-AB2132/AC2132</f>
        <v>0.0406998552301436</v>
      </c>
      <c r="AE2132" s="73" t="n">
        <f aca="false">AE2131*(1+M2132)</f>
        <v>35.8231488286652</v>
      </c>
      <c r="AF2132" s="73" t="n">
        <f aca="false">MAX(AF2131,AE2132)</f>
        <v>37.4105554749034</v>
      </c>
      <c r="AG2132" s="70" t="n">
        <f aca="false">1-AE2132/AF2132</f>
        <v>0.042432052293453</v>
      </c>
      <c r="AH2132" s="74" t="n">
        <f aca="false">IF(R2132&gt;0,AH2131+1,0)</f>
        <v>7</v>
      </c>
      <c r="AI2132" s="74" t="n">
        <f aca="false">IF(U2132&gt;0,AI2131+1,0)</f>
        <v>7</v>
      </c>
      <c r="AJ2132" s="74" t="n">
        <f aca="false">IF(G2132&gt;0,AJ2131+1,0)</f>
        <v>0</v>
      </c>
      <c r="AK2132" s="74" t="n">
        <f aca="false">IF(G2132&lt;=0,AK2131+1,0)</f>
        <v>7</v>
      </c>
      <c r="AL2132" s="74" t="n">
        <f aca="false">IF(K2132&gt;0,AL2131+1,0)</f>
        <v>0</v>
      </c>
      <c r="AM2132" s="74" t="n">
        <f aca="false">IF(K2132&lt;=0,AM2131+1,0)</f>
        <v>7</v>
      </c>
    </row>
    <row r="2133" customFormat="false" ht="15" hidden="false" customHeight="false" outlineLevel="0" collapsed="false">
      <c r="A2133" s="61" t="n">
        <v>2137</v>
      </c>
      <c r="B2133" s="62" t="n">
        <v>45784.59375</v>
      </c>
      <c r="C2133" s="63" t="n">
        <f aca="false">YEAR(B2133)</f>
        <v>2025</v>
      </c>
      <c r="D2133" s="32" t="s">
        <v>277</v>
      </c>
      <c r="E2133" s="64" t="n">
        <v>24410.95</v>
      </c>
      <c r="F2133" s="65" t="n">
        <v>-0.003</v>
      </c>
      <c r="G2133" s="66" t="n">
        <v>-73.23285</v>
      </c>
      <c r="H2133" s="67" t="n">
        <f aca="false">E2133+IF(D2133="Long",1,-1)*G2133</f>
        <v>24337.71715</v>
      </c>
      <c r="I2133" s="68" t="n">
        <f aca="false">Assumptions!$B$58</f>
        <v>5.35750011455817</v>
      </c>
      <c r="J2133" s="68" t="n">
        <f aca="false">INDEX(Yearly!$D$5:$D$22,MATCH(C2133,Yearly!$A$5:$A$22,0))</f>
        <v>0.462517995501425</v>
      </c>
      <c r="K2133" s="68" t="n">
        <f aca="false">G2133-I2133-J2133</f>
        <v>-79.0528681100596</v>
      </c>
      <c r="L2133" s="69" t="n">
        <f aca="false">(I2133+J2133)/Assumptions!$B$8</f>
        <v>0.000256626435970783</v>
      </c>
      <c r="M2133" s="70" t="n">
        <f aca="false">F2133-L2133</f>
        <v>-0.00325662643597078</v>
      </c>
      <c r="N2133" s="71" t="n">
        <f aca="false">G2133*Assumptions!$B$7</f>
        <v>-575976.36525</v>
      </c>
      <c r="O2133" s="71" t="n">
        <f aca="false">K2133*Assumptions!$B$7</f>
        <v>-621750.807685619</v>
      </c>
      <c r="P2133" s="68" t="n">
        <f aca="false">P2132+G2133</f>
        <v>42275.85957</v>
      </c>
      <c r="Q2133" s="68" t="n">
        <f aca="false">MAX(Q2132,P2133)</f>
        <v>43358.03516</v>
      </c>
      <c r="R2133" s="68" t="n">
        <f aca="false">Q2133-P2133</f>
        <v>1082.17559</v>
      </c>
      <c r="S2133" s="68" t="n">
        <f aca="false">S2132+K2133</f>
        <v>29809.5734940838</v>
      </c>
      <c r="T2133" s="68" t="n">
        <f aca="false">MAX(T2132,S2133)</f>
        <v>30938.3092289643</v>
      </c>
      <c r="U2133" s="68" t="n">
        <f aca="false">T2133-S2133</f>
        <v>1128.73573488047</v>
      </c>
      <c r="V2133" s="70" t="n">
        <f aca="false">V2132+F2133</f>
        <v>4.37260000000001</v>
      </c>
      <c r="W2133" s="70" t="n">
        <f aca="false">MAX(W2132,V2133)</f>
        <v>4.41700000000001</v>
      </c>
      <c r="X2133" s="70" t="n">
        <f aca="false">W2133-V2133</f>
        <v>0.0444000000000013</v>
      </c>
      <c r="Y2133" s="70" t="n">
        <f aca="false">Y2132+M2133</f>
        <v>3.82291467171468</v>
      </c>
      <c r="Z2133" s="70" t="n">
        <f aca="false">MAX(Z2132,Y2133)</f>
        <v>3.86936768320245</v>
      </c>
      <c r="AA2133" s="70" t="n">
        <f aca="false">Z2133-Y2133</f>
        <v>0.0464530114877668</v>
      </c>
      <c r="AB2133" s="72" t="n">
        <f aca="false">AB2132*(1+F2133)</f>
        <v>61.8108624708432</v>
      </c>
      <c r="AC2133" s="73" t="n">
        <f aca="false">MAX(AC2132,AB2133)</f>
        <v>64.627169471351</v>
      </c>
      <c r="AD2133" s="70" t="n">
        <f aca="false">1-AB2133/AC2133</f>
        <v>0.0435777556644533</v>
      </c>
      <c r="AE2133" s="73" t="n">
        <f aca="false">AE2132*(1+M2133)</f>
        <v>35.7064862151701</v>
      </c>
      <c r="AF2133" s="73" t="n">
        <f aca="false">MAX(AF2132,AE2133)</f>
        <v>37.4105554749034</v>
      </c>
      <c r="AG2133" s="70" t="n">
        <f aca="false">1-AE2133/AF2133</f>
        <v>0.0455504933861924</v>
      </c>
      <c r="AH2133" s="74" t="n">
        <f aca="false">IF(R2133&gt;0,AH2132+1,0)</f>
        <v>8</v>
      </c>
      <c r="AI2133" s="74" t="n">
        <f aca="false">IF(U2133&gt;0,AI2132+1,0)</f>
        <v>8</v>
      </c>
      <c r="AJ2133" s="74" t="n">
        <f aca="false">IF(G2133&gt;0,AJ2132+1,0)</f>
        <v>0</v>
      </c>
      <c r="AK2133" s="74" t="n">
        <f aca="false">IF(G2133&lt;=0,AK2132+1,0)</f>
        <v>8</v>
      </c>
      <c r="AL2133" s="74" t="n">
        <f aca="false">IF(K2133&gt;0,AL2132+1,0)</f>
        <v>0</v>
      </c>
      <c r="AM2133" s="74" t="n">
        <f aca="false">IF(K2133&lt;=0,AM2132+1,0)</f>
        <v>8</v>
      </c>
    </row>
    <row r="2134" customFormat="false" ht="15" hidden="false" customHeight="false" outlineLevel="0" collapsed="false">
      <c r="A2134" s="61" t="n">
        <v>2138</v>
      </c>
      <c r="B2134" s="62" t="n">
        <v>45785.5729166667</v>
      </c>
      <c r="C2134" s="63" t="n">
        <f aca="false">YEAR(B2134)</f>
        <v>2025</v>
      </c>
      <c r="D2134" s="32" t="s">
        <v>276</v>
      </c>
      <c r="E2134" s="64" t="n">
        <v>24337.45</v>
      </c>
      <c r="F2134" s="65" t="n">
        <v>-0.0105</v>
      </c>
      <c r="G2134" s="66" t="n">
        <v>-255.543225</v>
      </c>
      <c r="H2134" s="67" t="n">
        <f aca="false">E2134+IF(D2134="Long",1,-1)*G2134</f>
        <v>24592.993225</v>
      </c>
      <c r="I2134" s="68" t="n">
        <f aca="false">Assumptions!$B$58</f>
        <v>5.35750011455817</v>
      </c>
      <c r="J2134" s="68" t="n">
        <f aca="false">INDEX(Yearly!$D$5:$D$22,MATCH(C2134,Yearly!$A$5:$A$22,0))</f>
        <v>0.462517995501425</v>
      </c>
      <c r="K2134" s="68" t="n">
        <f aca="false">G2134-I2134-J2134</f>
        <v>-261.36324311006</v>
      </c>
      <c r="L2134" s="69" t="n">
        <f aca="false">(I2134+J2134)/Assumptions!$B$8</f>
        <v>0.000256626435970783</v>
      </c>
      <c r="M2134" s="70" t="n">
        <f aca="false">F2134-L2134</f>
        <v>-0.0107566264359708</v>
      </c>
      <c r="N2134" s="71" t="n">
        <f aca="false">G2134*Assumptions!$B$7</f>
        <v>-2009847.464625</v>
      </c>
      <c r="O2134" s="71" t="n">
        <f aca="false">K2134*Assumptions!$B$7</f>
        <v>-2055621.90706062</v>
      </c>
      <c r="P2134" s="68" t="n">
        <f aca="false">P2133+G2134</f>
        <v>42020.316345</v>
      </c>
      <c r="Q2134" s="68" t="n">
        <f aca="false">MAX(Q2133,P2134)</f>
        <v>43358.03516</v>
      </c>
      <c r="R2134" s="68" t="n">
        <f aca="false">Q2134-P2134</f>
        <v>1337.718815</v>
      </c>
      <c r="S2134" s="68" t="n">
        <f aca="false">S2133+K2134</f>
        <v>29548.2102509738</v>
      </c>
      <c r="T2134" s="68" t="n">
        <f aca="false">MAX(T2133,S2134)</f>
        <v>30938.3092289643</v>
      </c>
      <c r="U2134" s="68" t="n">
        <f aca="false">T2134-S2134</f>
        <v>1390.09897799053</v>
      </c>
      <c r="V2134" s="70" t="n">
        <f aca="false">V2133+F2134</f>
        <v>4.36210000000001</v>
      </c>
      <c r="W2134" s="70" t="n">
        <f aca="false">MAX(W2133,V2134)</f>
        <v>4.41700000000001</v>
      </c>
      <c r="X2134" s="70" t="n">
        <f aca="false">W2134-V2134</f>
        <v>0.0549000000000017</v>
      </c>
      <c r="Y2134" s="70" t="n">
        <f aca="false">Y2133+M2134</f>
        <v>3.81215804527871</v>
      </c>
      <c r="Z2134" s="70" t="n">
        <f aca="false">MAX(Z2133,Y2134)</f>
        <v>3.86936768320245</v>
      </c>
      <c r="AA2134" s="70" t="n">
        <f aca="false">Z2134-Y2134</f>
        <v>0.0572096379237377</v>
      </c>
      <c r="AB2134" s="72" t="n">
        <f aca="false">AB2133*(1+F2134)</f>
        <v>61.1618484148994</v>
      </c>
      <c r="AC2134" s="73" t="n">
        <f aca="false">MAX(AC2133,AB2134)</f>
        <v>64.627169471351</v>
      </c>
      <c r="AD2134" s="70" t="n">
        <f aca="false">1-AB2134/AC2134</f>
        <v>0.0536201892299765</v>
      </c>
      <c r="AE2134" s="73" t="n">
        <f aca="false">AE2133*(1+M2134)</f>
        <v>35.3224048816123</v>
      </c>
      <c r="AF2134" s="73" t="n">
        <f aca="false">MAX(AF2133,AE2134)</f>
        <v>37.4105554749034</v>
      </c>
      <c r="AG2134" s="70" t="n">
        <f aca="false">1-AE2134/AF2134</f>
        <v>0.0558171501808338</v>
      </c>
      <c r="AH2134" s="74" t="n">
        <f aca="false">IF(R2134&gt;0,AH2133+1,0)</f>
        <v>9</v>
      </c>
      <c r="AI2134" s="74" t="n">
        <f aca="false">IF(U2134&gt;0,AI2133+1,0)</f>
        <v>9</v>
      </c>
      <c r="AJ2134" s="74" t="n">
        <f aca="false">IF(G2134&gt;0,AJ2133+1,0)</f>
        <v>0</v>
      </c>
      <c r="AK2134" s="74" t="n">
        <f aca="false">IF(G2134&lt;=0,AK2133+1,0)</f>
        <v>9</v>
      </c>
      <c r="AL2134" s="74" t="n">
        <f aca="false">IF(K2134&gt;0,AL2133+1,0)</f>
        <v>0</v>
      </c>
      <c r="AM2134" s="74" t="n">
        <f aca="false">IF(K2134&lt;=0,AM2133+1,0)</f>
        <v>9</v>
      </c>
    </row>
    <row r="2135" customFormat="false" ht="15" hidden="false" customHeight="false" outlineLevel="0" collapsed="false">
      <c r="A2135" s="61" t="n">
        <v>2139</v>
      </c>
      <c r="B2135" s="62" t="n">
        <v>45789.40625</v>
      </c>
      <c r="C2135" s="63" t="n">
        <f aca="false">YEAR(B2135)</f>
        <v>2025</v>
      </c>
      <c r="D2135" s="32" t="s">
        <v>277</v>
      </c>
      <c r="E2135" s="64" t="n">
        <v>24592.85</v>
      </c>
      <c r="F2135" s="65" t="n">
        <v>-0.0012</v>
      </c>
      <c r="G2135" s="66" t="n">
        <v>-29.51142</v>
      </c>
      <c r="H2135" s="67" t="n">
        <f aca="false">E2135+IF(D2135="Long",1,-1)*G2135</f>
        <v>24563.33858</v>
      </c>
      <c r="I2135" s="68" t="n">
        <f aca="false">Assumptions!$B$58</f>
        <v>5.35750011455817</v>
      </c>
      <c r="J2135" s="68" t="n">
        <f aca="false">INDEX(Yearly!$D$5:$D$22,MATCH(C2135,Yearly!$A$5:$A$22,0))</f>
        <v>0.462517995501425</v>
      </c>
      <c r="K2135" s="68" t="n">
        <f aca="false">G2135-I2135-J2135</f>
        <v>-35.3314381100596</v>
      </c>
      <c r="L2135" s="69" t="n">
        <f aca="false">(I2135+J2135)/Assumptions!$B$8</f>
        <v>0.000256626435970783</v>
      </c>
      <c r="M2135" s="70" t="n">
        <f aca="false">F2135-L2135</f>
        <v>-0.00145662643597078</v>
      </c>
      <c r="N2135" s="71" t="n">
        <f aca="false">G2135*Assumptions!$B$7</f>
        <v>-232107.3183</v>
      </c>
      <c r="O2135" s="71" t="n">
        <f aca="false">K2135*Assumptions!$B$7</f>
        <v>-277881.760735619</v>
      </c>
      <c r="P2135" s="68" t="n">
        <f aca="false">P2134+G2135</f>
        <v>41990.804925</v>
      </c>
      <c r="Q2135" s="68" t="n">
        <f aca="false">MAX(Q2134,P2135)</f>
        <v>43358.03516</v>
      </c>
      <c r="R2135" s="68" t="n">
        <f aca="false">Q2135-P2135</f>
        <v>1367.230235</v>
      </c>
      <c r="S2135" s="68" t="n">
        <f aca="false">S2134+K2135</f>
        <v>29512.8788128637</v>
      </c>
      <c r="T2135" s="68" t="n">
        <f aca="false">MAX(T2134,S2135)</f>
        <v>30938.3092289643</v>
      </c>
      <c r="U2135" s="68" t="n">
        <f aca="false">T2135-S2135</f>
        <v>1425.43041610059</v>
      </c>
      <c r="V2135" s="70" t="n">
        <f aca="false">V2134+F2135</f>
        <v>4.36090000000001</v>
      </c>
      <c r="W2135" s="70" t="n">
        <f aca="false">MAX(W2134,V2135)</f>
        <v>4.41700000000001</v>
      </c>
      <c r="X2135" s="70" t="n">
        <f aca="false">W2135-V2135</f>
        <v>0.0561000000000016</v>
      </c>
      <c r="Y2135" s="70" t="n">
        <f aca="false">Y2134+M2135</f>
        <v>3.81070141884274</v>
      </c>
      <c r="Z2135" s="70" t="n">
        <f aca="false">MAX(Z2134,Y2135)</f>
        <v>3.86936768320245</v>
      </c>
      <c r="AA2135" s="70" t="n">
        <f aca="false">Z2135-Y2135</f>
        <v>0.0586662643597085</v>
      </c>
      <c r="AB2135" s="72" t="n">
        <f aca="false">AB2134*(1+F2135)</f>
        <v>61.0884541968015</v>
      </c>
      <c r="AC2135" s="73" t="n">
        <f aca="false">MAX(AC2134,AB2135)</f>
        <v>64.627169471351</v>
      </c>
      <c r="AD2135" s="70" t="n">
        <f aca="false">1-AB2135/AC2135</f>
        <v>0.0547558450029005</v>
      </c>
      <c r="AE2135" s="73" t="n">
        <f aca="false">AE2134*(1+M2135)</f>
        <v>35.2709533328797</v>
      </c>
      <c r="AF2135" s="73" t="n">
        <f aca="false">MAX(AF2134,AE2135)</f>
        <v>37.4105554749034</v>
      </c>
      <c r="AG2135" s="70" t="n">
        <f aca="false">1-AE2135/AF2135</f>
        <v>0.0571924718802707</v>
      </c>
      <c r="AH2135" s="74" t="n">
        <f aca="false">IF(R2135&gt;0,AH2134+1,0)</f>
        <v>10</v>
      </c>
      <c r="AI2135" s="74" t="n">
        <f aca="false">IF(U2135&gt;0,AI2134+1,0)</f>
        <v>10</v>
      </c>
      <c r="AJ2135" s="74" t="n">
        <f aca="false">IF(G2135&gt;0,AJ2134+1,0)</f>
        <v>0</v>
      </c>
      <c r="AK2135" s="74" t="n">
        <f aca="false">IF(G2135&lt;=0,AK2134+1,0)</f>
        <v>10</v>
      </c>
      <c r="AL2135" s="74" t="n">
        <f aca="false">IF(K2135&gt;0,AL2134+1,0)</f>
        <v>0</v>
      </c>
      <c r="AM2135" s="74" t="n">
        <f aca="false">IF(K2135&lt;=0,AM2134+1,0)</f>
        <v>10</v>
      </c>
    </row>
    <row r="2136" customFormat="false" ht="15" hidden="false" customHeight="false" outlineLevel="0" collapsed="false">
      <c r="A2136" s="61" t="n">
        <v>2140</v>
      </c>
      <c r="B2136" s="62" t="n">
        <v>45792.4270833333</v>
      </c>
      <c r="C2136" s="63" t="n">
        <f aca="false">YEAR(B2136)</f>
        <v>2025</v>
      </c>
      <c r="D2136" s="32" t="s">
        <v>276</v>
      </c>
      <c r="E2136" s="64" t="n">
        <v>24562.2</v>
      </c>
      <c r="F2136" s="65" t="n">
        <v>-0.0056</v>
      </c>
      <c r="G2136" s="66" t="n">
        <v>-137.54832</v>
      </c>
      <c r="H2136" s="67" t="n">
        <f aca="false">E2136+IF(D2136="Long",1,-1)*G2136</f>
        <v>24699.74832</v>
      </c>
      <c r="I2136" s="68" t="n">
        <f aca="false">Assumptions!$B$58</f>
        <v>5.35750011455817</v>
      </c>
      <c r="J2136" s="68" t="n">
        <f aca="false">INDEX(Yearly!$D$5:$D$22,MATCH(C2136,Yearly!$A$5:$A$22,0))</f>
        <v>0.462517995501425</v>
      </c>
      <c r="K2136" s="68" t="n">
        <f aca="false">G2136-I2136-J2136</f>
        <v>-143.36833811006</v>
      </c>
      <c r="L2136" s="69" t="n">
        <f aca="false">(I2136+J2136)/Assumptions!$B$8</f>
        <v>0.000256626435970783</v>
      </c>
      <c r="M2136" s="70" t="n">
        <f aca="false">F2136-L2136</f>
        <v>-0.00585662643597078</v>
      </c>
      <c r="N2136" s="71" t="n">
        <f aca="false">G2136*Assumptions!$B$7</f>
        <v>-1081817.5368</v>
      </c>
      <c r="O2136" s="71" t="n">
        <f aca="false">K2136*Assumptions!$B$7</f>
        <v>-1127591.97923562</v>
      </c>
      <c r="P2136" s="68" t="n">
        <f aca="false">P2135+G2136</f>
        <v>41853.256605</v>
      </c>
      <c r="Q2136" s="68" t="n">
        <f aca="false">MAX(Q2135,P2136)</f>
        <v>43358.03516</v>
      </c>
      <c r="R2136" s="68" t="n">
        <f aca="false">Q2136-P2136</f>
        <v>1504.778555</v>
      </c>
      <c r="S2136" s="68" t="n">
        <f aca="false">S2135+K2136</f>
        <v>29369.5104747536</v>
      </c>
      <c r="T2136" s="68" t="n">
        <f aca="false">MAX(T2135,S2136)</f>
        <v>30938.3092289643</v>
      </c>
      <c r="U2136" s="68" t="n">
        <f aca="false">T2136-S2136</f>
        <v>1568.79875421065</v>
      </c>
      <c r="V2136" s="70" t="n">
        <f aca="false">V2135+F2136</f>
        <v>4.35530000000001</v>
      </c>
      <c r="W2136" s="70" t="n">
        <f aca="false">MAX(W2135,V2136)</f>
        <v>4.41700000000001</v>
      </c>
      <c r="X2136" s="70" t="n">
        <f aca="false">W2136-V2136</f>
        <v>0.0617000000000019</v>
      </c>
      <c r="Y2136" s="70" t="n">
        <f aca="false">Y2135+M2136</f>
        <v>3.80484479240677</v>
      </c>
      <c r="Z2136" s="70" t="n">
        <f aca="false">MAX(Z2135,Y2136)</f>
        <v>3.86936768320245</v>
      </c>
      <c r="AA2136" s="70" t="n">
        <f aca="false">Z2136-Y2136</f>
        <v>0.0645228907956792</v>
      </c>
      <c r="AB2136" s="72" t="n">
        <f aca="false">AB2135*(1+F2136)</f>
        <v>60.7463588532994</v>
      </c>
      <c r="AC2136" s="73" t="n">
        <f aca="false">MAX(AC2135,AB2136)</f>
        <v>64.627169471351</v>
      </c>
      <c r="AD2136" s="70" t="n">
        <f aca="false">1-AB2136/AC2136</f>
        <v>0.0600492122708844</v>
      </c>
      <c r="AE2136" s="73" t="n">
        <f aca="false">AE2135*(1+M2136)</f>
        <v>35.0643845351685</v>
      </c>
      <c r="AF2136" s="73" t="n">
        <f aca="false">MAX(AF2135,AE2136)</f>
        <v>37.4105554749034</v>
      </c>
      <c r="AG2136" s="70" t="n">
        <f aca="false">1-AE2136/AF2136</f>
        <v>0.0627141433734889</v>
      </c>
      <c r="AH2136" s="74" t="n">
        <f aca="false">IF(R2136&gt;0,AH2135+1,0)</f>
        <v>11</v>
      </c>
      <c r="AI2136" s="74" t="n">
        <f aca="false">IF(U2136&gt;0,AI2135+1,0)</f>
        <v>11</v>
      </c>
      <c r="AJ2136" s="74" t="n">
        <f aca="false">IF(G2136&gt;0,AJ2135+1,0)</f>
        <v>0</v>
      </c>
      <c r="AK2136" s="74" t="n">
        <f aca="false">IF(G2136&lt;=0,AK2135+1,0)</f>
        <v>11</v>
      </c>
      <c r="AL2136" s="74" t="n">
        <f aca="false">IF(K2136&gt;0,AL2135+1,0)</f>
        <v>0</v>
      </c>
      <c r="AM2136" s="74" t="n">
        <f aca="false">IF(K2136&lt;=0,AM2135+1,0)</f>
        <v>11</v>
      </c>
    </row>
    <row r="2137" customFormat="false" ht="15" hidden="false" customHeight="false" outlineLevel="0" collapsed="false">
      <c r="A2137" s="61" t="n">
        <v>2141</v>
      </c>
      <c r="B2137" s="62" t="n">
        <v>45792.45</v>
      </c>
      <c r="C2137" s="63" t="n">
        <f aca="false">YEAR(B2137)</f>
        <v>2025</v>
      </c>
      <c r="D2137" s="32" t="s">
        <v>277</v>
      </c>
      <c r="E2137" s="64" t="n">
        <v>24699</v>
      </c>
      <c r="F2137" s="65" t="n">
        <v>0.0037</v>
      </c>
      <c r="G2137" s="66" t="n">
        <v>91.3863</v>
      </c>
      <c r="H2137" s="67" t="n">
        <f aca="false">E2137+IF(D2137="Long",1,-1)*G2137</f>
        <v>24790.3863</v>
      </c>
      <c r="I2137" s="68" t="n">
        <f aca="false">Assumptions!$B$58</f>
        <v>5.35750011455817</v>
      </c>
      <c r="J2137" s="68" t="n">
        <f aca="false">INDEX(Yearly!$D$5:$D$22,MATCH(C2137,Yearly!$A$5:$A$22,0))</f>
        <v>0.462517995501425</v>
      </c>
      <c r="K2137" s="68" t="n">
        <f aca="false">G2137-I2137-J2137</f>
        <v>85.5662818899404</v>
      </c>
      <c r="L2137" s="69" t="n">
        <f aca="false">(I2137+J2137)/Assumptions!$B$8</f>
        <v>0.000256626435970783</v>
      </c>
      <c r="M2137" s="70" t="n">
        <f aca="false">F2137-L2137</f>
        <v>0.00344337356402922</v>
      </c>
      <c r="N2137" s="71" t="n">
        <f aca="false">G2137*Assumptions!$B$7</f>
        <v>718753.2495</v>
      </c>
      <c r="O2137" s="71" t="n">
        <f aca="false">K2137*Assumptions!$B$7</f>
        <v>672978.807064381</v>
      </c>
      <c r="P2137" s="68" t="n">
        <f aca="false">P2136+G2137</f>
        <v>41944.642905</v>
      </c>
      <c r="Q2137" s="68" t="n">
        <f aca="false">MAX(Q2136,P2137)</f>
        <v>43358.03516</v>
      </c>
      <c r="R2137" s="68" t="n">
        <f aca="false">Q2137-P2137</f>
        <v>1413.39225500001</v>
      </c>
      <c r="S2137" s="68" t="n">
        <f aca="false">S2136+K2137</f>
        <v>29455.0767566436</v>
      </c>
      <c r="T2137" s="68" t="n">
        <f aca="false">MAX(T2136,S2137)</f>
        <v>30938.3092289643</v>
      </c>
      <c r="U2137" s="68" t="n">
        <f aca="false">T2137-S2137</f>
        <v>1483.23247232071</v>
      </c>
      <c r="V2137" s="70" t="n">
        <f aca="false">V2136+F2137</f>
        <v>4.35900000000001</v>
      </c>
      <c r="W2137" s="70" t="n">
        <f aca="false">MAX(W2136,V2137)</f>
        <v>4.41700000000001</v>
      </c>
      <c r="X2137" s="70" t="n">
        <f aca="false">W2137-V2137</f>
        <v>0.0580000000000016</v>
      </c>
      <c r="Y2137" s="70" t="n">
        <f aca="false">Y2136+M2137</f>
        <v>3.8082881659708</v>
      </c>
      <c r="Z2137" s="70" t="n">
        <f aca="false">MAX(Z2136,Y2137)</f>
        <v>3.86936768320245</v>
      </c>
      <c r="AA2137" s="70" t="n">
        <f aca="false">Z2137-Y2137</f>
        <v>0.0610795172316498</v>
      </c>
      <c r="AB2137" s="72" t="n">
        <f aca="false">AB2136*(1+F2137)</f>
        <v>60.9711203810566</v>
      </c>
      <c r="AC2137" s="73" t="n">
        <f aca="false">MAX(AC2136,AB2137)</f>
        <v>64.627169471351</v>
      </c>
      <c r="AD2137" s="70" t="n">
        <f aca="false">1-AB2137/AC2137</f>
        <v>0.0565713943562867</v>
      </c>
      <c r="AE2137" s="73" t="n">
        <f aca="false">AE2136*(1+M2137)</f>
        <v>35.1851243099158</v>
      </c>
      <c r="AF2137" s="73" t="n">
        <f aca="false">MAX(AF2136,AE2137)</f>
        <v>37.4105554749034</v>
      </c>
      <c r="AG2137" s="70" t="n">
        <f aca="false">1-AE2137/AF2137</f>
        <v>0.0594867180328428</v>
      </c>
      <c r="AH2137" s="74" t="n">
        <f aca="false">IF(R2137&gt;0,AH2136+1,0)</f>
        <v>12</v>
      </c>
      <c r="AI2137" s="74" t="n">
        <f aca="false">IF(U2137&gt;0,AI2136+1,0)</f>
        <v>12</v>
      </c>
      <c r="AJ2137" s="74" t="n">
        <f aca="false">IF(G2137&gt;0,AJ2136+1,0)</f>
        <v>1</v>
      </c>
      <c r="AK2137" s="74" t="n">
        <f aca="false">IF(G2137&lt;=0,AK2136+1,0)</f>
        <v>0</v>
      </c>
      <c r="AL2137" s="74" t="n">
        <f aca="false">IF(K2137&gt;0,AL2136+1,0)</f>
        <v>1</v>
      </c>
      <c r="AM2137" s="74" t="n">
        <f aca="false">IF(K2137&lt;=0,AM2136+1,0)</f>
        <v>0</v>
      </c>
    </row>
    <row r="2138" customFormat="false" ht="15" hidden="false" customHeight="false" outlineLevel="0" collapsed="false">
      <c r="A2138" s="61" t="n">
        <v>2142</v>
      </c>
      <c r="B2138" s="62" t="n">
        <v>45797.5520833333</v>
      </c>
      <c r="C2138" s="63" t="n">
        <f aca="false">YEAR(B2138)</f>
        <v>2025</v>
      </c>
      <c r="D2138" s="32" t="s">
        <v>276</v>
      </c>
      <c r="E2138" s="64" t="n">
        <v>24790.45</v>
      </c>
      <c r="F2138" s="65" t="n">
        <v>-0.0032</v>
      </c>
      <c r="G2138" s="66" t="n">
        <v>-79.32944</v>
      </c>
      <c r="H2138" s="67" t="n">
        <f aca="false">E2138+IF(D2138="Long",1,-1)*G2138</f>
        <v>24869.77944</v>
      </c>
      <c r="I2138" s="68" t="n">
        <f aca="false">Assumptions!$B$58</f>
        <v>5.35750011455817</v>
      </c>
      <c r="J2138" s="68" t="n">
        <f aca="false">INDEX(Yearly!$D$5:$D$22,MATCH(C2138,Yearly!$A$5:$A$22,0))</f>
        <v>0.462517995501425</v>
      </c>
      <c r="K2138" s="68" t="n">
        <f aca="false">G2138-I2138-J2138</f>
        <v>-85.1494581100596</v>
      </c>
      <c r="L2138" s="69" t="n">
        <f aca="false">(I2138+J2138)/Assumptions!$B$8</f>
        <v>0.000256626435970783</v>
      </c>
      <c r="M2138" s="70" t="n">
        <f aca="false">F2138-L2138</f>
        <v>-0.00345662643597078</v>
      </c>
      <c r="N2138" s="71" t="n">
        <f aca="false">G2138*Assumptions!$B$7</f>
        <v>-623926.0456</v>
      </c>
      <c r="O2138" s="71" t="n">
        <f aca="false">K2138*Assumptions!$B$7</f>
        <v>-669700.488035619</v>
      </c>
      <c r="P2138" s="68" t="n">
        <f aca="false">P2137+G2138</f>
        <v>41865.313465</v>
      </c>
      <c r="Q2138" s="68" t="n">
        <f aca="false">MAX(Q2137,P2138)</f>
        <v>43358.03516</v>
      </c>
      <c r="R2138" s="68" t="n">
        <f aca="false">Q2138-P2138</f>
        <v>1492.72169500001</v>
      </c>
      <c r="S2138" s="68" t="n">
        <f aca="false">S2137+K2138</f>
        <v>29369.9272985335</v>
      </c>
      <c r="T2138" s="68" t="n">
        <f aca="false">MAX(T2137,S2138)</f>
        <v>30938.3092289643</v>
      </c>
      <c r="U2138" s="68" t="n">
        <f aca="false">T2138-S2138</f>
        <v>1568.38193043077</v>
      </c>
      <c r="V2138" s="70" t="n">
        <f aca="false">V2137+F2138</f>
        <v>4.35580000000001</v>
      </c>
      <c r="W2138" s="70" t="n">
        <f aca="false">MAX(W2137,V2138)</f>
        <v>4.41700000000001</v>
      </c>
      <c r="X2138" s="70" t="n">
        <f aca="false">W2138-V2138</f>
        <v>0.0612000000000013</v>
      </c>
      <c r="Y2138" s="70" t="n">
        <f aca="false">Y2137+M2138</f>
        <v>3.80483153953483</v>
      </c>
      <c r="Z2138" s="70" t="n">
        <f aca="false">MAX(Z2137,Y2138)</f>
        <v>3.86936768320245</v>
      </c>
      <c r="AA2138" s="70" t="n">
        <f aca="false">Z2138-Y2138</f>
        <v>0.0645361436676208</v>
      </c>
      <c r="AB2138" s="72" t="n">
        <f aca="false">AB2137*(1+F2138)</f>
        <v>60.7760127958372</v>
      </c>
      <c r="AC2138" s="73" t="n">
        <f aca="false">MAX(AC2137,AB2138)</f>
        <v>64.627169471351</v>
      </c>
      <c r="AD2138" s="70" t="n">
        <f aca="false">1-AB2138/AC2138</f>
        <v>0.0595903658943465</v>
      </c>
      <c r="AE2138" s="73" t="n">
        <f aca="false">AE2137*(1+M2138)</f>
        <v>35.0635024790733</v>
      </c>
      <c r="AF2138" s="73" t="n">
        <f aca="false">MAX(AF2137,AE2138)</f>
        <v>37.4105554749034</v>
      </c>
      <c r="AG2138" s="70" t="n">
        <f aca="false">1-AE2138/AF2138</f>
        <v>0.0627377211066721</v>
      </c>
      <c r="AH2138" s="74" t="n">
        <f aca="false">IF(R2138&gt;0,AH2137+1,0)</f>
        <v>13</v>
      </c>
      <c r="AI2138" s="74" t="n">
        <f aca="false">IF(U2138&gt;0,AI2137+1,0)</f>
        <v>13</v>
      </c>
      <c r="AJ2138" s="74" t="n">
        <f aca="false">IF(G2138&gt;0,AJ2137+1,0)</f>
        <v>0</v>
      </c>
      <c r="AK2138" s="74" t="n">
        <f aca="false">IF(G2138&lt;=0,AK2137+1,0)</f>
        <v>1</v>
      </c>
      <c r="AL2138" s="74" t="n">
        <f aca="false">IF(K2138&gt;0,AL2137+1,0)</f>
        <v>0</v>
      </c>
      <c r="AM2138" s="74" t="n">
        <f aca="false">IF(K2138&lt;=0,AM2137+1,0)</f>
        <v>1</v>
      </c>
    </row>
    <row r="2139" customFormat="false" ht="15" hidden="false" customHeight="false" outlineLevel="0" collapsed="false">
      <c r="A2139" s="61" t="n">
        <v>2143</v>
      </c>
      <c r="B2139" s="62" t="n">
        <v>45798.4270833333</v>
      </c>
      <c r="C2139" s="63" t="n">
        <f aca="false">YEAR(B2139)</f>
        <v>2025</v>
      </c>
      <c r="D2139" s="32" t="s">
        <v>277</v>
      </c>
      <c r="E2139" s="64" t="n">
        <v>24869.2</v>
      </c>
      <c r="F2139" s="65" t="n">
        <v>-0.0062</v>
      </c>
      <c r="G2139" s="66" t="n">
        <v>-154.18904</v>
      </c>
      <c r="H2139" s="67" t="n">
        <f aca="false">E2139+IF(D2139="Long",1,-1)*G2139</f>
        <v>24715.01096</v>
      </c>
      <c r="I2139" s="68" t="n">
        <f aca="false">Assumptions!$B$58</f>
        <v>5.35750011455817</v>
      </c>
      <c r="J2139" s="68" t="n">
        <f aca="false">INDEX(Yearly!$D$5:$D$22,MATCH(C2139,Yearly!$A$5:$A$22,0))</f>
        <v>0.462517995501425</v>
      </c>
      <c r="K2139" s="68" t="n">
        <f aca="false">G2139-I2139-J2139</f>
        <v>-160.00905811006</v>
      </c>
      <c r="L2139" s="69" t="n">
        <f aca="false">(I2139+J2139)/Assumptions!$B$8</f>
        <v>0.000256626435970783</v>
      </c>
      <c r="M2139" s="70" t="n">
        <f aca="false">F2139-L2139</f>
        <v>-0.00645662643597078</v>
      </c>
      <c r="N2139" s="71" t="n">
        <f aca="false">G2139*Assumptions!$B$7</f>
        <v>-1212696.7996</v>
      </c>
      <c r="O2139" s="71" t="n">
        <f aca="false">K2139*Assumptions!$B$7</f>
        <v>-1258471.24203562</v>
      </c>
      <c r="P2139" s="68" t="n">
        <f aca="false">P2138+G2139</f>
        <v>41711.124425</v>
      </c>
      <c r="Q2139" s="68" t="n">
        <f aca="false">MAX(Q2138,P2139)</f>
        <v>43358.03516</v>
      </c>
      <c r="R2139" s="68" t="n">
        <f aca="false">Q2139-P2139</f>
        <v>1646.91073500001</v>
      </c>
      <c r="S2139" s="68" t="n">
        <f aca="false">S2138+K2139</f>
        <v>29209.9182404235</v>
      </c>
      <c r="T2139" s="68" t="n">
        <f aca="false">MAX(T2138,S2139)</f>
        <v>30938.3092289643</v>
      </c>
      <c r="U2139" s="68" t="n">
        <f aca="false">T2139-S2139</f>
        <v>1728.39098854083</v>
      </c>
      <c r="V2139" s="70" t="n">
        <f aca="false">V2138+F2139</f>
        <v>4.34960000000001</v>
      </c>
      <c r="W2139" s="70" t="n">
        <f aca="false">MAX(W2138,V2139)</f>
        <v>4.41700000000001</v>
      </c>
      <c r="X2139" s="70" t="n">
        <f aca="false">W2139-V2139</f>
        <v>0.067400000000001</v>
      </c>
      <c r="Y2139" s="70" t="n">
        <f aca="false">Y2138+M2139</f>
        <v>3.79837491309886</v>
      </c>
      <c r="Z2139" s="70" t="n">
        <f aca="false">MAX(Z2138,Y2139)</f>
        <v>3.86936768320245</v>
      </c>
      <c r="AA2139" s="70" t="n">
        <f aca="false">Z2139-Y2139</f>
        <v>0.0709927701035915</v>
      </c>
      <c r="AB2139" s="72" t="n">
        <f aca="false">AB2138*(1+F2139)</f>
        <v>60.399201516503</v>
      </c>
      <c r="AC2139" s="73" t="n">
        <f aca="false">MAX(AC2138,AB2139)</f>
        <v>64.627169471351</v>
      </c>
      <c r="AD2139" s="70" t="n">
        <f aca="false">1-AB2139/AC2139</f>
        <v>0.0654209056258016</v>
      </c>
      <c r="AE2139" s="73" t="n">
        <f aca="false">AE2138*(1+M2139)</f>
        <v>34.8371105420291</v>
      </c>
      <c r="AF2139" s="73" t="n">
        <f aca="false">MAX(AF2138,AE2139)</f>
        <v>37.4105554749034</v>
      </c>
      <c r="AG2139" s="70" t="n">
        <f aca="false">1-AE2139/AF2139</f>
        <v>0.068789273514013</v>
      </c>
      <c r="AH2139" s="74" t="n">
        <f aca="false">IF(R2139&gt;0,AH2138+1,0)</f>
        <v>14</v>
      </c>
      <c r="AI2139" s="74" t="n">
        <f aca="false">IF(U2139&gt;0,AI2138+1,0)</f>
        <v>14</v>
      </c>
      <c r="AJ2139" s="74" t="n">
        <f aca="false">IF(G2139&gt;0,AJ2138+1,0)</f>
        <v>0</v>
      </c>
      <c r="AK2139" s="74" t="n">
        <f aca="false">IF(G2139&lt;=0,AK2138+1,0)</f>
        <v>2</v>
      </c>
      <c r="AL2139" s="74" t="n">
        <f aca="false">IF(K2139&gt;0,AL2138+1,0)</f>
        <v>0</v>
      </c>
      <c r="AM2139" s="74" t="n">
        <f aca="false">IF(K2139&lt;=0,AM2138+1,0)</f>
        <v>2</v>
      </c>
    </row>
    <row r="2140" customFormat="false" ht="15" hidden="false" customHeight="false" outlineLevel="0" collapsed="false">
      <c r="A2140" s="61" t="n">
        <v>2144</v>
      </c>
      <c r="B2140" s="62" t="n">
        <v>45798.5111111111</v>
      </c>
      <c r="C2140" s="63" t="n">
        <f aca="false">YEAR(B2140)</f>
        <v>2025</v>
      </c>
      <c r="D2140" s="32" t="s">
        <v>276</v>
      </c>
      <c r="E2140" s="64" t="n">
        <v>24713.8</v>
      </c>
      <c r="F2140" s="65" t="n">
        <v>-0.0027</v>
      </c>
      <c r="G2140" s="66" t="n">
        <v>-66.72726</v>
      </c>
      <c r="H2140" s="67" t="n">
        <f aca="false">E2140+IF(D2140="Long",1,-1)*G2140</f>
        <v>24780.52726</v>
      </c>
      <c r="I2140" s="68" t="n">
        <f aca="false">Assumptions!$B$58</f>
        <v>5.35750011455817</v>
      </c>
      <c r="J2140" s="68" t="n">
        <f aca="false">INDEX(Yearly!$D$5:$D$22,MATCH(C2140,Yearly!$A$5:$A$22,0))</f>
        <v>0.462517995501425</v>
      </c>
      <c r="K2140" s="68" t="n">
        <f aca="false">G2140-I2140-J2140</f>
        <v>-72.5472781100596</v>
      </c>
      <c r="L2140" s="69" t="n">
        <f aca="false">(I2140+J2140)/Assumptions!$B$8</f>
        <v>0.000256626435970783</v>
      </c>
      <c r="M2140" s="70" t="n">
        <f aca="false">F2140-L2140</f>
        <v>-0.00295662643597078</v>
      </c>
      <c r="N2140" s="71" t="n">
        <f aca="false">G2140*Assumptions!$B$7</f>
        <v>-524809.8999</v>
      </c>
      <c r="O2140" s="71" t="n">
        <f aca="false">K2140*Assumptions!$B$7</f>
        <v>-570584.342335619</v>
      </c>
      <c r="P2140" s="68" t="n">
        <f aca="false">P2139+G2140</f>
        <v>41644.397165</v>
      </c>
      <c r="Q2140" s="68" t="n">
        <f aca="false">MAX(Q2139,P2140)</f>
        <v>43358.03516</v>
      </c>
      <c r="R2140" s="68" t="n">
        <f aca="false">Q2140-P2140</f>
        <v>1713.637995</v>
      </c>
      <c r="S2140" s="68" t="n">
        <f aca="false">S2139+K2140</f>
        <v>29137.3709623134</v>
      </c>
      <c r="T2140" s="68" t="n">
        <f aca="false">MAX(T2139,S2140)</f>
        <v>30938.3092289643</v>
      </c>
      <c r="U2140" s="68" t="n">
        <f aca="false">T2140-S2140</f>
        <v>1800.93826665089</v>
      </c>
      <c r="V2140" s="70" t="n">
        <f aca="false">V2139+F2140</f>
        <v>4.34690000000001</v>
      </c>
      <c r="W2140" s="70" t="n">
        <f aca="false">MAX(W2139,V2140)</f>
        <v>4.41700000000001</v>
      </c>
      <c r="X2140" s="70" t="n">
        <f aca="false">W2140-V2140</f>
        <v>0.0701000000000009</v>
      </c>
      <c r="Y2140" s="70" t="n">
        <f aca="false">Y2139+M2140</f>
        <v>3.79541828666289</v>
      </c>
      <c r="Z2140" s="70" t="n">
        <f aca="false">MAX(Z2139,Y2140)</f>
        <v>3.86936768320245</v>
      </c>
      <c r="AA2140" s="70" t="n">
        <f aca="false">Z2140-Y2140</f>
        <v>0.0739493965395623</v>
      </c>
      <c r="AB2140" s="72" t="n">
        <f aca="false">AB2139*(1+F2140)</f>
        <v>60.2361236724085</v>
      </c>
      <c r="AC2140" s="73" t="n">
        <f aca="false">MAX(AC2139,AB2140)</f>
        <v>64.627169471351</v>
      </c>
      <c r="AD2140" s="70" t="n">
        <f aca="false">1-AB2140/AC2140</f>
        <v>0.067944269180612</v>
      </c>
      <c r="AE2140" s="73" t="n">
        <f aca="false">AE2139*(1+M2140)</f>
        <v>34.7341102200477</v>
      </c>
      <c r="AF2140" s="73" t="n">
        <f aca="false">MAX(AF2139,AE2140)</f>
        <v>37.4105554749034</v>
      </c>
      <c r="AG2140" s="70" t="n">
        <f aca="false">1-AE2140/AF2140</f>
        <v>0.0715425157654012</v>
      </c>
      <c r="AH2140" s="74" t="n">
        <f aca="false">IF(R2140&gt;0,AH2139+1,0)</f>
        <v>15</v>
      </c>
      <c r="AI2140" s="74" t="n">
        <f aca="false">IF(U2140&gt;0,AI2139+1,0)</f>
        <v>15</v>
      </c>
      <c r="AJ2140" s="74" t="n">
        <f aca="false">IF(G2140&gt;0,AJ2139+1,0)</f>
        <v>0</v>
      </c>
      <c r="AK2140" s="74" t="n">
        <f aca="false">IF(G2140&lt;=0,AK2139+1,0)</f>
        <v>3</v>
      </c>
      <c r="AL2140" s="74" t="n">
        <f aca="false">IF(K2140&gt;0,AL2139+1,0)</f>
        <v>0</v>
      </c>
      <c r="AM2140" s="74" t="n">
        <f aca="false">IF(K2140&lt;=0,AM2139+1,0)</f>
        <v>3</v>
      </c>
    </row>
    <row r="2141" customFormat="false" ht="15" hidden="false" customHeight="false" outlineLevel="0" collapsed="false">
      <c r="A2141" s="61" t="n">
        <v>2145</v>
      </c>
      <c r="B2141" s="62" t="n">
        <v>45800.40625</v>
      </c>
      <c r="C2141" s="63" t="n">
        <f aca="false">YEAR(B2141)</f>
        <v>2025</v>
      </c>
      <c r="D2141" s="32" t="s">
        <v>277</v>
      </c>
      <c r="E2141" s="64" t="n">
        <v>24780.95</v>
      </c>
      <c r="F2141" s="65" t="n">
        <v>0.0018</v>
      </c>
      <c r="G2141" s="66" t="n">
        <v>44.60571</v>
      </c>
      <c r="H2141" s="67" t="n">
        <f aca="false">E2141+IF(D2141="Long",1,-1)*G2141</f>
        <v>24825.55571</v>
      </c>
      <c r="I2141" s="68" t="n">
        <f aca="false">Assumptions!$B$58</f>
        <v>5.35750011455817</v>
      </c>
      <c r="J2141" s="68" t="n">
        <f aca="false">INDEX(Yearly!$D$5:$D$22,MATCH(C2141,Yearly!$A$5:$A$22,0))</f>
        <v>0.462517995501425</v>
      </c>
      <c r="K2141" s="68" t="n">
        <f aca="false">G2141-I2141-J2141</f>
        <v>38.7856918899404</v>
      </c>
      <c r="L2141" s="69" t="n">
        <f aca="false">(I2141+J2141)/Assumptions!$B$8</f>
        <v>0.000256626435970783</v>
      </c>
      <c r="M2141" s="70" t="n">
        <f aca="false">F2141-L2141</f>
        <v>0.00154337356402922</v>
      </c>
      <c r="N2141" s="71" t="n">
        <f aca="false">G2141*Assumptions!$B$7</f>
        <v>350823.90915</v>
      </c>
      <c r="O2141" s="71" t="n">
        <f aca="false">K2141*Assumptions!$B$7</f>
        <v>305049.466714381</v>
      </c>
      <c r="P2141" s="68" t="n">
        <f aca="false">P2140+G2141</f>
        <v>41689.002875</v>
      </c>
      <c r="Q2141" s="68" t="n">
        <f aca="false">MAX(Q2140,P2141)</f>
        <v>43358.03516</v>
      </c>
      <c r="R2141" s="68" t="n">
        <f aca="false">Q2141-P2141</f>
        <v>1669.032285</v>
      </c>
      <c r="S2141" s="68" t="n">
        <f aca="false">S2140+K2141</f>
        <v>29176.1566542033</v>
      </c>
      <c r="T2141" s="68" t="n">
        <f aca="false">MAX(T2140,S2141)</f>
        <v>30938.3092289643</v>
      </c>
      <c r="U2141" s="68" t="n">
        <f aca="false">T2141-S2141</f>
        <v>1762.15257476095</v>
      </c>
      <c r="V2141" s="70" t="n">
        <f aca="false">V2140+F2141</f>
        <v>4.34870000000001</v>
      </c>
      <c r="W2141" s="70" t="n">
        <f aca="false">MAX(W2140,V2141)</f>
        <v>4.41700000000001</v>
      </c>
      <c r="X2141" s="70" t="n">
        <f aca="false">W2141-V2141</f>
        <v>0.0683000000000007</v>
      </c>
      <c r="Y2141" s="70" t="n">
        <f aca="false">Y2140+M2141</f>
        <v>3.79696166022691</v>
      </c>
      <c r="Z2141" s="70" t="n">
        <f aca="false">MAX(Z2140,Y2141)</f>
        <v>3.86936768320245</v>
      </c>
      <c r="AA2141" s="70" t="n">
        <f aca="false">Z2141-Y2141</f>
        <v>0.072406022975533</v>
      </c>
      <c r="AB2141" s="72" t="n">
        <f aca="false">AB2140*(1+F2141)</f>
        <v>60.3445486950188</v>
      </c>
      <c r="AC2141" s="73" t="n">
        <f aca="false">MAX(AC2140,AB2141)</f>
        <v>64.627169471351</v>
      </c>
      <c r="AD2141" s="70" t="n">
        <f aca="false">1-AB2141/AC2141</f>
        <v>0.0662665688651372</v>
      </c>
      <c r="AE2141" s="73" t="n">
        <f aca="false">AE2140*(1+M2141)</f>
        <v>34.7877179275314</v>
      </c>
      <c r="AF2141" s="73" t="n">
        <f aca="false">MAX(AF2140,AE2141)</f>
        <v>37.4105554749034</v>
      </c>
      <c r="AG2141" s="70" t="n">
        <f aca="false">1-AE2141/AF2141</f>
        <v>0.0701095590289086</v>
      </c>
      <c r="AH2141" s="74" t="n">
        <f aca="false">IF(R2141&gt;0,AH2140+1,0)</f>
        <v>16</v>
      </c>
      <c r="AI2141" s="74" t="n">
        <f aca="false">IF(U2141&gt;0,AI2140+1,0)</f>
        <v>16</v>
      </c>
      <c r="AJ2141" s="74" t="n">
        <f aca="false">IF(G2141&gt;0,AJ2140+1,0)</f>
        <v>1</v>
      </c>
      <c r="AK2141" s="74" t="n">
        <f aca="false">IF(G2141&lt;=0,AK2140+1,0)</f>
        <v>0</v>
      </c>
      <c r="AL2141" s="74" t="n">
        <f aca="false">IF(K2141&gt;0,AL2140+1,0)</f>
        <v>1</v>
      </c>
      <c r="AM2141" s="74" t="n">
        <f aca="false">IF(K2141&lt;=0,AM2140+1,0)</f>
        <v>0</v>
      </c>
    </row>
    <row r="2142" customFormat="false" ht="15" hidden="false" customHeight="false" outlineLevel="0" collapsed="false">
      <c r="A2142" s="61" t="n">
        <v>2146</v>
      </c>
      <c r="B2142" s="62" t="n">
        <v>45804.40625</v>
      </c>
      <c r="C2142" s="63" t="n">
        <f aca="false">YEAR(B2142)</f>
        <v>2025</v>
      </c>
      <c r="D2142" s="32" t="s">
        <v>276</v>
      </c>
      <c r="E2142" s="64" t="n">
        <v>24826.05</v>
      </c>
      <c r="F2142" s="65" t="n">
        <v>-0.0083</v>
      </c>
      <c r="G2142" s="66" t="n">
        <v>-206.056215</v>
      </c>
      <c r="H2142" s="67" t="n">
        <f aca="false">E2142+IF(D2142="Long",1,-1)*G2142</f>
        <v>25032.106215</v>
      </c>
      <c r="I2142" s="68" t="n">
        <f aca="false">Assumptions!$B$58</f>
        <v>5.35750011455817</v>
      </c>
      <c r="J2142" s="68" t="n">
        <f aca="false">INDEX(Yearly!$D$5:$D$22,MATCH(C2142,Yearly!$A$5:$A$22,0))</f>
        <v>0.462517995501425</v>
      </c>
      <c r="K2142" s="68" t="n">
        <f aca="false">G2142-I2142-J2142</f>
        <v>-211.87623311006</v>
      </c>
      <c r="L2142" s="69" t="n">
        <f aca="false">(I2142+J2142)/Assumptions!$B$8</f>
        <v>0.000256626435970783</v>
      </c>
      <c r="M2142" s="70" t="n">
        <f aca="false">F2142-L2142</f>
        <v>-0.00855662643597078</v>
      </c>
      <c r="N2142" s="71" t="n">
        <f aca="false">G2142*Assumptions!$B$7</f>
        <v>-1620632.130975</v>
      </c>
      <c r="O2142" s="71" t="n">
        <f aca="false">K2142*Assumptions!$B$7</f>
        <v>-1666406.57341062</v>
      </c>
      <c r="P2142" s="68" t="n">
        <f aca="false">P2141+G2142</f>
        <v>41482.94666</v>
      </c>
      <c r="Q2142" s="68" t="n">
        <f aca="false">MAX(Q2141,P2142)</f>
        <v>43358.03516</v>
      </c>
      <c r="R2142" s="68" t="n">
        <f aca="false">Q2142-P2142</f>
        <v>1875.0885</v>
      </c>
      <c r="S2142" s="68" t="n">
        <f aca="false">S2141+K2142</f>
        <v>28964.2804210933</v>
      </c>
      <c r="T2142" s="68" t="n">
        <f aca="false">MAX(T2141,S2142)</f>
        <v>30938.3092289643</v>
      </c>
      <c r="U2142" s="68" t="n">
        <f aca="false">T2142-S2142</f>
        <v>1974.02880787101</v>
      </c>
      <c r="V2142" s="70" t="n">
        <f aca="false">V2141+F2142</f>
        <v>4.34040000000001</v>
      </c>
      <c r="W2142" s="70" t="n">
        <f aca="false">MAX(W2141,V2142)</f>
        <v>4.41700000000001</v>
      </c>
      <c r="X2142" s="70" t="n">
        <f aca="false">W2142-V2142</f>
        <v>0.0766000000000009</v>
      </c>
      <c r="Y2142" s="70" t="n">
        <f aca="false">Y2141+M2142</f>
        <v>3.78840503379094</v>
      </c>
      <c r="Z2142" s="70" t="n">
        <f aca="false">MAX(Z2141,Y2142)</f>
        <v>3.86936768320245</v>
      </c>
      <c r="AA2142" s="70" t="n">
        <f aca="false">Z2142-Y2142</f>
        <v>0.0809626494115037</v>
      </c>
      <c r="AB2142" s="72" t="n">
        <f aca="false">AB2141*(1+F2142)</f>
        <v>59.8436889408502</v>
      </c>
      <c r="AC2142" s="73" t="n">
        <f aca="false">MAX(AC2141,AB2142)</f>
        <v>64.627169471351</v>
      </c>
      <c r="AD2142" s="70" t="n">
        <f aca="false">1-AB2142/AC2142</f>
        <v>0.0740165563435564</v>
      </c>
      <c r="AE2142" s="73" t="n">
        <f aca="false">AE2141*(1+M2142)</f>
        <v>34.4900524206656</v>
      </c>
      <c r="AF2142" s="73" t="n">
        <f aca="false">MAX(AF2141,AE2142)</f>
        <v>37.4105554749034</v>
      </c>
      <c r="AG2142" s="70" t="n">
        <f aca="false">1-AE2142/AF2142</f>
        <v>0.0780662841586783</v>
      </c>
      <c r="AH2142" s="74" t="n">
        <f aca="false">IF(R2142&gt;0,AH2141+1,0)</f>
        <v>17</v>
      </c>
      <c r="AI2142" s="74" t="n">
        <f aca="false">IF(U2142&gt;0,AI2141+1,0)</f>
        <v>17</v>
      </c>
      <c r="AJ2142" s="74" t="n">
        <f aca="false">IF(G2142&gt;0,AJ2141+1,0)</f>
        <v>0</v>
      </c>
      <c r="AK2142" s="74" t="n">
        <f aca="false">IF(G2142&lt;=0,AK2141+1,0)</f>
        <v>1</v>
      </c>
      <c r="AL2142" s="74" t="n">
        <f aca="false">IF(K2142&gt;0,AL2141+1,0)</f>
        <v>0</v>
      </c>
      <c r="AM2142" s="74" t="n">
        <f aca="false">IF(K2142&lt;=0,AM2141+1,0)</f>
        <v>1</v>
      </c>
    </row>
    <row r="2143" customFormat="false" ht="15" hidden="false" customHeight="false" outlineLevel="0" collapsed="false">
      <c r="A2143" s="61" t="n">
        <v>2147</v>
      </c>
      <c r="B2143" s="62" t="n">
        <v>45804.4819444444</v>
      </c>
      <c r="C2143" s="63" t="n">
        <f aca="false">YEAR(B2143)</f>
        <v>2025</v>
      </c>
      <c r="D2143" s="32" t="s">
        <v>277</v>
      </c>
      <c r="E2143" s="64" t="n">
        <v>25031.75</v>
      </c>
      <c r="F2143" s="65" t="n">
        <v>-0.0081</v>
      </c>
      <c r="G2143" s="66" t="n">
        <v>-202.757175</v>
      </c>
      <c r="H2143" s="67" t="n">
        <f aca="false">E2143+IF(D2143="Long",1,-1)*G2143</f>
        <v>24828.992825</v>
      </c>
      <c r="I2143" s="68" t="n">
        <f aca="false">Assumptions!$B$58</f>
        <v>5.35750011455817</v>
      </c>
      <c r="J2143" s="68" t="n">
        <f aca="false">INDEX(Yearly!$D$5:$D$22,MATCH(C2143,Yearly!$A$5:$A$22,0))</f>
        <v>0.462517995501425</v>
      </c>
      <c r="K2143" s="68" t="n">
        <f aca="false">G2143-I2143-J2143</f>
        <v>-208.57719311006</v>
      </c>
      <c r="L2143" s="69" t="n">
        <f aca="false">(I2143+J2143)/Assumptions!$B$8</f>
        <v>0.000256626435970783</v>
      </c>
      <c r="M2143" s="70" t="n">
        <f aca="false">F2143-L2143</f>
        <v>-0.00835662643597078</v>
      </c>
      <c r="N2143" s="71" t="n">
        <f aca="false">G2143*Assumptions!$B$7</f>
        <v>-1594685.181375</v>
      </c>
      <c r="O2143" s="71" t="n">
        <f aca="false">K2143*Assumptions!$B$7</f>
        <v>-1640459.62381062</v>
      </c>
      <c r="P2143" s="68" t="n">
        <f aca="false">P2142+G2143</f>
        <v>41280.189485</v>
      </c>
      <c r="Q2143" s="68" t="n">
        <f aca="false">MAX(Q2142,P2143)</f>
        <v>43358.03516</v>
      </c>
      <c r="R2143" s="68" t="n">
        <f aca="false">Q2143-P2143</f>
        <v>2077.845675</v>
      </c>
      <c r="S2143" s="68" t="n">
        <f aca="false">S2142+K2143</f>
        <v>28755.7032279832</v>
      </c>
      <c r="T2143" s="68" t="n">
        <f aca="false">MAX(T2142,S2143)</f>
        <v>30938.3092289643</v>
      </c>
      <c r="U2143" s="68" t="n">
        <f aca="false">T2143-S2143</f>
        <v>2182.60600098107</v>
      </c>
      <c r="V2143" s="70" t="n">
        <f aca="false">V2142+F2143</f>
        <v>4.33230000000001</v>
      </c>
      <c r="W2143" s="70" t="n">
        <f aca="false">MAX(W2142,V2143)</f>
        <v>4.41700000000001</v>
      </c>
      <c r="X2143" s="70" t="n">
        <f aca="false">W2143-V2143</f>
        <v>0.0847000000000007</v>
      </c>
      <c r="Y2143" s="70" t="n">
        <f aca="false">Y2142+M2143</f>
        <v>3.78004840735497</v>
      </c>
      <c r="Z2143" s="70" t="n">
        <f aca="false">MAX(Z2142,Y2143)</f>
        <v>3.86936768320245</v>
      </c>
      <c r="AA2143" s="70" t="n">
        <f aca="false">Z2143-Y2143</f>
        <v>0.0893192758474743</v>
      </c>
      <c r="AB2143" s="72" t="n">
        <f aca="false">AB2142*(1+F2143)</f>
        <v>59.3589550604293</v>
      </c>
      <c r="AC2143" s="73" t="n">
        <f aca="false">MAX(AC2142,AB2143)</f>
        <v>64.627169471351</v>
      </c>
      <c r="AD2143" s="70" t="n">
        <f aca="false">1-AB2143/AC2143</f>
        <v>0.0815170222371735</v>
      </c>
      <c r="AE2143" s="73" t="n">
        <f aca="false">AE2142*(1+M2143)</f>
        <v>34.2018319368291</v>
      </c>
      <c r="AF2143" s="73" t="n">
        <f aca="false">MAX(AF2142,AE2143)</f>
        <v>37.4105554749034</v>
      </c>
      <c r="AG2143" s="70" t="n">
        <f aca="false">1-AE2143/AF2143</f>
        <v>0.0857705398206908</v>
      </c>
      <c r="AH2143" s="74" t="n">
        <f aca="false">IF(R2143&gt;0,AH2142+1,0)</f>
        <v>18</v>
      </c>
      <c r="AI2143" s="74" t="n">
        <f aca="false">IF(U2143&gt;0,AI2142+1,0)</f>
        <v>18</v>
      </c>
      <c r="AJ2143" s="74" t="n">
        <f aca="false">IF(G2143&gt;0,AJ2142+1,0)</f>
        <v>0</v>
      </c>
      <c r="AK2143" s="74" t="n">
        <f aca="false">IF(G2143&lt;=0,AK2142+1,0)</f>
        <v>2</v>
      </c>
      <c r="AL2143" s="74" t="n">
        <f aca="false">IF(K2143&gt;0,AL2142+1,0)</f>
        <v>0</v>
      </c>
      <c r="AM2143" s="74" t="n">
        <f aca="false">IF(K2143&lt;=0,AM2142+1,0)</f>
        <v>2</v>
      </c>
    </row>
    <row r="2144" customFormat="false" ht="15" hidden="false" customHeight="false" outlineLevel="0" collapsed="false">
      <c r="A2144" s="61" t="n">
        <v>2148</v>
      </c>
      <c r="B2144" s="62" t="n">
        <v>45804.5520833333</v>
      </c>
      <c r="C2144" s="63" t="n">
        <f aca="false">YEAR(B2144)</f>
        <v>2025</v>
      </c>
      <c r="D2144" s="32" t="s">
        <v>276</v>
      </c>
      <c r="E2144" s="64" t="n">
        <v>24830</v>
      </c>
      <c r="F2144" s="65" t="n">
        <v>0.0008</v>
      </c>
      <c r="G2144" s="66" t="n">
        <v>19.864</v>
      </c>
      <c r="H2144" s="67" t="n">
        <f aca="false">E2144+IF(D2144="Long",1,-1)*G2144</f>
        <v>24810.136</v>
      </c>
      <c r="I2144" s="68" t="n">
        <f aca="false">Assumptions!$B$58</f>
        <v>5.35750011455817</v>
      </c>
      <c r="J2144" s="68" t="n">
        <f aca="false">INDEX(Yearly!$D$5:$D$22,MATCH(C2144,Yearly!$A$5:$A$22,0))</f>
        <v>0.462517995501425</v>
      </c>
      <c r="K2144" s="68" t="n">
        <f aca="false">G2144-I2144-J2144</f>
        <v>14.0439818899404</v>
      </c>
      <c r="L2144" s="69" t="n">
        <f aca="false">(I2144+J2144)/Assumptions!$B$8</f>
        <v>0.000256626435970783</v>
      </c>
      <c r="M2144" s="70" t="n">
        <f aca="false">F2144-L2144</f>
        <v>0.000543373564029217</v>
      </c>
      <c r="N2144" s="71" t="n">
        <f aca="false">G2144*Assumptions!$B$7</f>
        <v>156230.36</v>
      </c>
      <c r="O2144" s="71" t="n">
        <f aca="false">K2144*Assumptions!$B$7</f>
        <v>110455.917564381</v>
      </c>
      <c r="P2144" s="68" t="n">
        <f aca="false">P2143+G2144</f>
        <v>41300.053485</v>
      </c>
      <c r="Q2144" s="68" t="n">
        <f aca="false">MAX(Q2143,P2144)</f>
        <v>43358.03516</v>
      </c>
      <c r="R2144" s="68" t="n">
        <f aca="false">Q2144-P2144</f>
        <v>2057.981675</v>
      </c>
      <c r="S2144" s="68" t="n">
        <f aca="false">S2143+K2144</f>
        <v>28769.7472098732</v>
      </c>
      <c r="T2144" s="68" t="n">
        <f aca="false">MAX(T2143,S2144)</f>
        <v>30938.3092289643</v>
      </c>
      <c r="U2144" s="68" t="n">
        <f aca="false">T2144-S2144</f>
        <v>2168.56201909113</v>
      </c>
      <c r="V2144" s="70" t="n">
        <f aca="false">V2143+F2144</f>
        <v>4.33310000000001</v>
      </c>
      <c r="W2144" s="70" t="n">
        <f aca="false">MAX(W2143,V2144)</f>
        <v>4.41700000000001</v>
      </c>
      <c r="X2144" s="70" t="n">
        <f aca="false">W2144-V2144</f>
        <v>0.0839000000000008</v>
      </c>
      <c r="Y2144" s="70" t="n">
        <f aca="false">Y2143+M2144</f>
        <v>3.780591780919</v>
      </c>
      <c r="Z2144" s="70" t="n">
        <f aca="false">MAX(Z2143,Y2144)</f>
        <v>3.86936768320245</v>
      </c>
      <c r="AA2144" s="70" t="n">
        <f aca="false">Z2144-Y2144</f>
        <v>0.0887759022834453</v>
      </c>
      <c r="AB2144" s="72" t="n">
        <f aca="false">AB2143*(1+F2144)</f>
        <v>59.4064422244776</v>
      </c>
      <c r="AC2144" s="73" t="n">
        <f aca="false">MAX(AC2143,AB2144)</f>
        <v>64.627169471351</v>
      </c>
      <c r="AD2144" s="70" t="n">
        <f aca="false">1-AB2144/AC2144</f>
        <v>0.0807822358549634</v>
      </c>
      <c r="AE2144" s="73" t="n">
        <f aca="false">AE2143*(1+M2144)</f>
        <v>34.2204163081449</v>
      </c>
      <c r="AF2144" s="73" t="n">
        <f aca="false">MAX(AF2143,AE2144)</f>
        <v>37.4105554749034</v>
      </c>
      <c r="AG2144" s="70" t="n">
        <f aca="false">1-AE2144/AF2144</f>
        <v>0.0852737717005726</v>
      </c>
      <c r="AH2144" s="74" t="n">
        <f aca="false">IF(R2144&gt;0,AH2143+1,0)</f>
        <v>19</v>
      </c>
      <c r="AI2144" s="74" t="n">
        <f aca="false">IF(U2144&gt;0,AI2143+1,0)</f>
        <v>19</v>
      </c>
      <c r="AJ2144" s="74" t="n">
        <f aca="false">IF(G2144&gt;0,AJ2143+1,0)</f>
        <v>1</v>
      </c>
      <c r="AK2144" s="74" t="n">
        <f aca="false">IF(G2144&lt;=0,AK2143+1,0)</f>
        <v>0</v>
      </c>
      <c r="AL2144" s="74" t="n">
        <f aca="false">IF(K2144&gt;0,AL2143+1,0)</f>
        <v>1</v>
      </c>
      <c r="AM2144" s="74" t="n">
        <f aca="false">IF(K2144&lt;=0,AM2143+1,0)</f>
        <v>0</v>
      </c>
    </row>
    <row r="2145" customFormat="false" ht="15" hidden="false" customHeight="false" outlineLevel="0" collapsed="false">
      <c r="A2145" s="61" t="n">
        <v>2149</v>
      </c>
      <c r="B2145" s="62" t="n">
        <v>45806.40625</v>
      </c>
      <c r="C2145" s="63" t="n">
        <f aca="false">YEAR(B2145)</f>
        <v>2025</v>
      </c>
      <c r="D2145" s="32" t="s">
        <v>277</v>
      </c>
      <c r="E2145" s="64" t="n">
        <v>24808.9</v>
      </c>
      <c r="F2145" s="65" t="n">
        <v>-0.0022</v>
      </c>
      <c r="G2145" s="66" t="n">
        <v>-54.57958</v>
      </c>
      <c r="H2145" s="67" t="n">
        <f aca="false">E2145+IF(D2145="Long",1,-1)*G2145</f>
        <v>24754.32042</v>
      </c>
      <c r="I2145" s="68" t="n">
        <f aca="false">Assumptions!$B$58</f>
        <v>5.35750011455817</v>
      </c>
      <c r="J2145" s="68" t="n">
        <f aca="false">INDEX(Yearly!$D$5:$D$22,MATCH(C2145,Yearly!$A$5:$A$22,0))</f>
        <v>0.462517995501425</v>
      </c>
      <c r="K2145" s="68" t="n">
        <f aca="false">G2145-I2145-J2145</f>
        <v>-60.3995981100596</v>
      </c>
      <c r="L2145" s="69" t="n">
        <f aca="false">(I2145+J2145)/Assumptions!$B$8</f>
        <v>0.000256626435970783</v>
      </c>
      <c r="M2145" s="70" t="n">
        <f aca="false">F2145-L2145</f>
        <v>-0.00245662643597078</v>
      </c>
      <c r="N2145" s="71" t="n">
        <f aca="false">G2145*Assumptions!$B$7</f>
        <v>-429268.3967</v>
      </c>
      <c r="O2145" s="71" t="n">
        <f aca="false">K2145*Assumptions!$B$7</f>
        <v>-475042.839135619</v>
      </c>
      <c r="P2145" s="68" t="n">
        <f aca="false">P2144+G2145</f>
        <v>41245.473905</v>
      </c>
      <c r="Q2145" s="68" t="n">
        <f aca="false">MAX(Q2144,P2145)</f>
        <v>43358.03516</v>
      </c>
      <c r="R2145" s="68" t="n">
        <f aca="false">Q2145-P2145</f>
        <v>2112.56125499999</v>
      </c>
      <c r="S2145" s="68" t="n">
        <f aca="false">S2144+K2145</f>
        <v>28709.3476117631</v>
      </c>
      <c r="T2145" s="68" t="n">
        <f aca="false">MAX(T2144,S2145)</f>
        <v>30938.3092289643</v>
      </c>
      <c r="U2145" s="68" t="n">
        <f aca="false">T2145-S2145</f>
        <v>2228.96161720119</v>
      </c>
      <c r="V2145" s="70" t="n">
        <f aca="false">V2144+F2145</f>
        <v>4.33090000000001</v>
      </c>
      <c r="W2145" s="70" t="n">
        <f aca="false">MAX(W2144,V2145)</f>
        <v>4.41700000000001</v>
      </c>
      <c r="X2145" s="70" t="n">
        <f aca="false">W2145-V2145</f>
        <v>0.086100000000001</v>
      </c>
      <c r="Y2145" s="70" t="n">
        <f aca="false">Y2144+M2145</f>
        <v>3.77813515448303</v>
      </c>
      <c r="Z2145" s="70" t="n">
        <f aca="false">MAX(Z2144,Y2145)</f>
        <v>3.86936768320245</v>
      </c>
      <c r="AA2145" s="70" t="n">
        <f aca="false">Z2145-Y2145</f>
        <v>0.091232528719416</v>
      </c>
      <c r="AB2145" s="72" t="n">
        <f aca="false">AB2144*(1+F2145)</f>
        <v>59.2757480515838</v>
      </c>
      <c r="AC2145" s="73" t="n">
        <f aca="false">MAX(AC2144,AB2145)</f>
        <v>64.627169471351</v>
      </c>
      <c r="AD2145" s="70" t="n">
        <f aca="false">1-AB2145/AC2145</f>
        <v>0.0828045149360823</v>
      </c>
      <c r="AE2145" s="73" t="n">
        <f aca="false">AE2144*(1+M2145)</f>
        <v>34.1363495287924</v>
      </c>
      <c r="AF2145" s="73" t="n">
        <f aca="false">MAX(AF2144,AE2145)</f>
        <v>37.4105554749034</v>
      </c>
      <c r="AG2145" s="70" t="n">
        <f aca="false">1-AE2145/AF2145</f>
        <v>0.0875209123346887</v>
      </c>
      <c r="AH2145" s="74" t="n">
        <f aca="false">IF(R2145&gt;0,AH2144+1,0)</f>
        <v>20</v>
      </c>
      <c r="AI2145" s="74" t="n">
        <f aca="false">IF(U2145&gt;0,AI2144+1,0)</f>
        <v>20</v>
      </c>
      <c r="AJ2145" s="74" t="n">
        <f aca="false">IF(G2145&gt;0,AJ2144+1,0)</f>
        <v>0</v>
      </c>
      <c r="AK2145" s="74" t="n">
        <f aca="false">IF(G2145&lt;=0,AK2144+1,0)</f>
        <v>1</v>
      </c>
      <c r="AL2145" s="74" t="n">
        <f aca="false">IF(K2145&gt;0,AL2144+1,0)</f>
        <v>0</v>
      </c>
      <c r="AM2145" s="74" t="n">
        <f aca="false">IF(K2145&lt;=0,AM2144+1,0)</f>
        <v>1</v>
      </c>
    </row>
    <row r="2146" customFormat="false" ht="15" hidden="false" customHeight="false" outlineLevel="0" collapsed="false">
      <c r="A2146" s="61" t="n">
        <v>2150</v>
      </c>
      <c r="B2146" s="62" t="n">
        <v>45806.4458333333</v>
      </c>
      <c r="C2146" s="63" t="n">
        <f aca="false">YEAR(B2146)</f>
        <v>2025</v>
      </c>
      <c r="D2146" s="32" t="s">
        <v>276</v>
      </c>
      <c r="E2146" s="64" t="n">
        <v>24755.5</v>
      </c>
      <c r="F2146" s="65" t="n">
        <v>-0.0038</v>
      </c>
      <c r="G2146" s="66" t="n">
        <v>-94.0709</v>
      </c>
      <c r="H2146" s="67" t="n">
        <f aca="false">E2146+IF(D2146="Long",1,-1)*G2146</f>
        <v>24849.5709</v>
      </c>
      <c r="I2146" s="68" t="n">
        <f aca="false">Assumptions!$B$58</f>
        <v>5.35750011455817</v>
      </c>
      <c r="J2146" s="68" t="n">
        <f aca="false">INDEX(Yearly!$D$5:$D$22,MATCH(C2146,Yearly!$A$5:$A$22,0))</f>
        <v>0.462517995501425</v>
      </c>
      <c r="K2146" s="68" t="n">
        <f aca="false">G2146-I2146-J2146</f>
        <v>-99.8909181100596</v>
      </c>
      <c r="L2146" s="69" t="n">
        <f aca="false">(I2146+J2146)/Assumptions!$B$8</f>
        <v>0.000256626435970783</v>
      </c>
      <c r="M2146" s="70" t="n">
        <f aca="false">F2146-L2146</f>
        <v>-0.00405662643597078</v>
      </c>
      <c r="N2146" s="71" t="n">
        <f aca="false">G2146*Assumptions!$B$7</f>
        <v>-739867.6285</v>
      </c>
      <c r="O2146" s="71" t="n">
        <f aca="false">K2146*Assumptions!$B$7</f>
        <v>-785642.070935619</v>
      </c>
      <c r="P2146" s="68" t="n">
        <f aca="false">P2145+G2146</f>
        <v>41151.403005</v>
      </c>
      <c r="Q2146" s="68" t="n">
        <f aca="false">MAX(Q2145,P2146)</f>
        <v>43358.03516</v>
      </c>
      <c r="R2146" s="68" t="n">
        <f aca="false">Q2146-P2146</f>
        <v>2206.63215499999</v>
      </c>
      <c r="S2146" s="68" t="n">
        <f aca="false">S2145+K2146</f>
        <v>28609.456693653</v>
      </c>
      <c r="T2146" s="68" t="n">
        <f aca="false">MAX(T2145,S2146)</f>
        <v>30938.3092289643</v>
      </c>
      <c r="U2146" s="68" t="n">
        <f aca="false">T2146-S2146</f>
        <v>2328.85253531125</v>
      </c>
      <c r="V2146" s="70" t="n">
        <f aca="false">V2145+F2146</f>
        <v>4.32710000000001</v>
      </c>
      <c r="W2146" s="70" t="n">
        <f aca="false">MAX(W2145,V2146)</f>
        <v>4.41700000000001</v>
      </c>
      <c r="X2146" s="70" t="n">
        <f aca="false">W2146-V2146</f>
        <v>0.089900000000001</v>
      </c>
      <c r="Y2146" s="70" t="n">
        <f aca="false">Y2145+M2146</f>
        <v>3.77407852804706</v>
      </c>
      <c r="Z2146" s="70" t="n">
        <f aca="false">MAX(Z2145,Y2146)</f>
        <v>3.86936768320245</v>
      </c>
      <c r="AA2146" s="70" t="n">
        <f aca="false">Z2146-Y2146</f>
        <v>0.0952891551553869</v>
      </c>
      <c r="AB2146" s="72" t="n">
        <f aca="false">AB2145*(1+F2146)</f>
        <v>59.0505002089878</v>
      </c>
      <c r="AC2146" s="73" t="n">
        <f aca="false">MAX(AC2145,AB2146)</f>
        <v>64.627169471351</v>
      </c>
      <c r="AD2146" s="70" t="n">
        <f aca="false">1-AB2146/AC2146</f>
        <v>0.0862898577793252</v>
      </c>
      <c r="AE2146" s="73" t="n">
        <f aca="false">AE2145*(1+M2146)</f>
        <v>33.9978711108664</v>
      </c>
      <c r="AF2146" s="73" t="n">
        <f aca="false">MAX(AF2145,AE2146)</f>
        <v>37.4105554749034</v>
      </c>
      <c r="AG2146" s="70" t="n">
        <f aca="false">1-AE2146/AF2146</f>
        <v>0.0912224991239823</v>
      </c>
      <c r="AH2146" s="74" t="n">
        <f aca="false">IF(R2146&gt;0,AH2145+1,0)</f>
        <v>21</v>
      </c>
      <c r="AI2146" s="74" t="n">
        <f aca="false">IF(U2146&gt;0,AI2145+1,0)</f>
        <v>21</v>
      </c>
      <c r="AJ2146" s="74" t="n">
        <f aca="false">IF(G2146&gt;0,AJ2145+1,0)</f>
        <v>0</v>
      </c>
      <c r="AK2146" s="74" t="n">
        <f aca="false">IF(G2146&lt;=0,AK2145+1,0)</f>
        <v>2</v>
      </c>
      <c r="AL2146" s="74" t="n">
        <f aca="false">IF(K2146&gt;0,AL2145+1,0)</f>
        <v>0</v>
      </c>
      <c r="AM2146" s="74" t="n">
        <f aca="false">IF(K2146&lt;=0,AM2145+1,0)</f>
        <v>2</v>
      </c>
    </row>
    <row r="2147" customFormat="false" ht="15" hidden="false" customHeight="false" outlineLevel="0" collapsed="false">
      <c r="A2147" s="61" t="n">
        <v>2151</v>
      </c>
      <c r="B2147" s="62" t="n">
        <v>45806.6354166667</v>
      </c>
      <c r="C2147" s="63" t="n">
        <f aca="false">YEAR(B2147)</f>
        <v>2025</v>
      </c>
      <c r="D2147" s="32" t="s">
        <v>277</v>
      </c>
      <c r="E2147" s="64" t="n">
        <v>24850.45</v>
      </c>
      <c r="F2147" s="65" t="n">
        <v>-0.005</v>
      </c>
      <c r="G2147" s="66" t="n">
        <v>-124.25225</v>
      </c>
      <c r="H2147" s="67" t="n">
        <f aca="false">E2147+IF(D2147="Long",1,-1)*G2147</f>
        <v>24726.19775</v>
      </c>
      <c r="I2147" s="68" t="n">
        <f aca="false">Assumptions!$B$58</f>
        <v>5.35750011455817</v>
      </c>
      <c r="J2147" s="68" t="n">
        <f aca="false">INDEX(Yearly!$D$5:$D$22,MATCH(C2147,Yearly!$A$5:$A$22,0))</f>
        <v>0.462517995501425</v>
      </c>
      <c r="K2147" s="68" t="n">
        <f aca="false">G2147-I2147-J2147</f>
        <v>-130.07226811006</v>
      </c>
      <c r="L2147" s="69" t="n">
        <f aca="false">(I2147+J2147)/Assumptions!$B$8</f>
        <v>0.000256626435970783</v>
      </c>
      <c r="M2147" s="70" t="n">
        <f aca="false">F2147-L2147</f>
        <v>-0.00525662643597078</v>
      </c>
      <c r="N2147" s="71" t="n">
        <f aca="false">G2147*Assumptions!$B$7</f>
        <v>-977243.94625</v>
      </c>
      <c r="O2147" s="71" t="n">
        <f aca="false">K2147*Assumptions!$B$7</f>
        <v>-1023018.38868562</v>
      </c>
      <c r="P2147" s="68" t="n">
        <f aca="false">P2146+G2147</f>
        <v>41027.150755</v>
      </c>
      <c r="Q2147" s="68" t="n">
        <f aca="false">MAX(Q2146,P2147)</f>
        <v>43358.03516</v>
      </c>
      <c r="R2147" s="68" t="n">
        <f aca="false">Q2147-P2147</f>
        <v>2330.88440499999</v>
      </c>
      <c r="S2147" s="68" t="n">
        <f aca="false">S2146+K2147</f>
        <v>28479.384425543</v>
      </c>
      <c r="T2147" s="68" t="n">
        <f aca="false">MAX(T2146,S2147)</f>
        <v>30938.3092289643</v>
      </c>
      <c r="U2147" s="68" t="n">
        <f aca="false">T2147-S2147</f>
        <v>2458.92480342131</v>
      </c>
      <c r="V2147" s="70" t="n">
        <f aca="false">V2146+F2147</f>
        <v>4.32210000000001</v>
      </c>
      <c r="W2147" s="70" t="n">
        <f aca="false">MAX(W2146,V2147)</f>
        <v>4.41700000000001</v>
      </c>
      <c r="X2147" s="70" t="n">
        <f aca="false">W2147-V2147</f>
        <v>0.0949000000000009</v>
      </c>
      <c r="Y2147" s="70" t="n">
        <f aca="false">Y2146+M2147</f>
        <v>3.76882190161109</v>
      </c>
      <c r="Z2147" s="70" t="n">
        <f aca="false">MAX(Z2146,Y2147)</f>
        <v>3.86936768320245</v>
      </c>
      <c r="AA2147" s="70" t="n">
        <f aca="false">Z2147-Y2147</f>
        <v>0.100545781591358</v>
      </c>
      <c r="AB2147" s="72" t="n">
        <f aca="false">AB2146*(1+F2147)</f>
        <v>58.7552477079428</v>
      </c>
      <c r="AC2147" s="73" t="n">
        <f aca="false">MAX(AC2146,AB2147)</f>
        <v>64.627169471351</v>
      </c>
      <c r="AD2147" s="70" t="n">
        <f aca="false">1-AB2147/AC2147</f>
        <v>0.0908584084904287</v>
      </c>
      <c r="AE2147" s="73" t="n">
        <f aca="false">AE2146*(1+M2147)</f>
        <v>33.8191570028183</v>
      </c>
      <c r="AF2147" s="73" t="n">
        <f aca="false">MAX(AF2146,AE2147)</f>
        <v>37.4105554749034</v>
      </c>
      <c r="AG2147" s="70" t="n">
        <f aca="false">1-AE2147/AF2147</f>
        <v>0.0959996029595026</v>
      </c>
      <c r="AH2147" s="74" t="n">
        <f aca="false">IF(R2147&gt;0,AH2146+1,0)</f>
        <v>22</v>
      </c>
      <c r="AI2147" s="74" t="n">
        <f aca="false">IF(U2147&gt;0,AI2146+1,0)</f>
        <v>22</v>
      </c>
      <c r="AJ2147" s="74" t="n">
        <f aca="false">IF(G2147&gt;0,AJ2146+1,0)</f>
        <v>0</v>
      </c>
      <c r="AK2147" s="74" t="n">
        <f aca="false">IF(G2147&lt;=0,AK2146+1,0)</f>
        <v>3</v>
      </c>
      <c r="AL2147" s="74" t="n">
        <f aca="false">IF(K2147&gt;0,AL2146+1,0)</f>
        <v>0</v>
      </c>
      <c r="AM2147" s="74" t="n">
        <f aca="false">IF(K2147&lt;=0,AM2146+1,0)</f>
        <v>3</v>
      </c>
    </row>
    <row r="2148" customFormat="false" ht="15" hidden="false" customHeight="false" outlineLevel="0" collapsed="false">
      <c r="A2148" s="61" t="n">
        <v>2152</v>
      </c>
      <c r="B2148" s="62" t="n">
        <v>45807.4430555556</v>
      </c>
      <c r="C2148" s="63" t="n">
        <f aca="false">YEAR(B2148)</f>
        <v>2025</v>
      </c>
      <c r="D2148" s="32" t="s">
        <v>276</v>
      </c>
      <c r="E2148" s="64" t="n">
        <v>24725.55</v>
      </c>
      <c r="F2148" s="65" t="n">
        <v>-0.0009</v>
      </c>
      <c r="G2148" s="66" t="n">
        <v>-22.252995</v>
      </c>
      <c r="H2148" s="67" t="n">
        <f aca="false">E2148+IF(D2148="Long",1,-1)*G2148</f>
        <v>24747.802995</v>
      </c>
      <c r="I2148" s="68" t="n">
        <f aca="false">Assumptions!$B$58</f>
        <v>5.35750011455817</v>
      </c>
      <c r="J2148" s="68" t="n">
        <f aca="false">INDEX(Yearly!$D$5:$D$22,MATCH(C2148,Yearly!$A$5:$A$22,0))</f>
        <v>0.462517995501425</v>
      </c>
      <c r="K2148" s="68" t="n">
        <f aca="false">G2148-I2148-J2148</f>
        <v>-28.0730131100596</v>
      </c>
      <c r="L2148" s="69" t="n">
        <f aca="false">(I2148+J2148)/Assumptions!$B$8</f>
        <v>0.000256626435970783</v>
      </c>
      <c r="M2148" s="70" t="n">
        <f aca="false">F2148-L2148</f>
        <v>-0.00115662643597078</v>
      </c>
      <c r="N2148" s="71" t="n">
        <f aca="false">G2148*Assumptions!$B$7</f>
        <v>-175019.805675</v>
      </c>
      <c r="O2148" s="71" t="n">
        <f aca="false">K2148*Assumptions!$B$7</f>
        <v>-220794.248110619</v>
      </c>
      <c r="P2148" s="68" t="n">
        <f aca="false">P2147+G2148</f>
        <v>41004.89776</v>
      </c>
      <c r="Q2148" s="68" t="n">
        <f aca="false">MAX(Q2147,P2148)</f>
        <v>43358.03516</v>
      </c>
      <c r="R2148" s="68" t="n">
        <f aca="false">Q2148-P2148</f>
        <v>2353.13739999999</v>
      </c>
      <c r="S2148" s="68" t="n">
        <f aca="false">S2147+K2148</f>
        <v>28451.3114124329</v>
      </c>
      <c r="T2148" s="68" t="n">
        <f aca="false">MAX(T2147,S2148)</f>
        <v>30938.3092289643</v>
      </c>
      <c r="U2148" s="68" t="n">
        <f aca="false">T2148-S2148</f>
        <v>2486.99781653137</v>
      </c>
      <c r="V2148" s="70" t="n">
        <f aca="false">V2147+F2148</f>
        <v>4.32120000000001</v>
      </c>
      <c r="W2148" s="70" t="n">
        <f aca="false">MAX(W2147,V2148)</f>
        <v>4.41700000000001</v>
      </c>
      <c r="X2148" s="70" t="n">
        <f aca="false">W2148-V2148</f>
        <v>0.0958000000000006</v>
      </c>
      <c r="Y2148" s="70" t="n">
        <f aca="false">Y2147+M2148</f>
        <v>3.76766527517512</v>
      </c>
      <c r="Z2148" s="70" t="n">
        <f aca="false">MAX(Z2147,Y2148)</f>
        <v>3.86936768320245</v>
      </c>
      <c r="AA2148" s="70" t="n">
        <f aca="false">Z2148-Y2148</f>
        <v>0.101702408027328</v>
      </c>
      <c r="AB2148" s="72" t="n">
        <f aca="false">AB2147*(1+F2148)</f>
        <v>58.7023679850057</v>
      </c>
      <c r="AC2148" s="73" t="n">
        <f aca="false">MAX(AC2147,AB2148)</f>
        <v>64.627169471351</v>
      </c>
      <c r="AD2148" s="70" t="n">
        <f aca="false">1-AB2148/AC2148</f>
        <v>0.0916766359227873</v>
      </c>
      <c r="AE2148" s="73" t="n">
        <f aca="false">AE2147*(1+M2148)</f>
        <v>33.7800408717866</v>
      </c>
      <c r="AF2148" s="73" t="n">
        <f aca="false">MAX(AF2147,AE2148)</f>
        <v>37.4105554749034</v>
      </c>
      <c r="AG2148" s="70" t="n">
        <f aca="false">1-AE2148/AF2148</f>
        <v>0.0970451937168476</v>
      </c>
      <c r="AH2148" s="74" t="n">
        <f aca="false">IF(R2148&gt;0,AH2147+1,0)</f>
        <v>23</v>
      </c>
      <c r="AI2148" s="74" t="n">
        <f aca="false">IF(U2148&gt;0,AI2147+1,0)</f>
        <v>23</v>
      </c>
      <c r="AJ2148" s="74" t="n">
        <f aca="false">IF(G2148&gt;0,AJ2147+1,0)</f>
        <v>0</v>
      </c>
      <c r="AK2148" s="74" t="n">
        <f aca="false">IF(G2148&lt;=0,AK2147+1,0)</f>
        <v>4</v>
      </c>
      <c r="AL2148" s="74" t="n">
        <f aca="false">IF(K2148&gt;0,AL2147+1,0)</f>
        <v>0</v>
      </c>
      <c r="AM2148" s="74" t="n">
        <f aca="false">IF(K2148&lt;=0,AM2147+1,0)</f>
        <v>4</v>
      </c>
    </row>
    <row r="2149" customFormat="false" ht="15" hidden="false" customHeight="false" outlineLevel="0" collapsed="false">
      <c r="A2149" s="61" t="n">
        <v>2153</v>
      </c>
      <c r="B2149" s="62" t="n">
        <v>45813.40625</v>
      </c>
      <c r="C2149" s="63" t="n">
        <f aca="false">YEAR(B2149)</f>
        <v>2025</v>
      </c>
      <c r="D2149" s="32" t="s">
        <v>277</v>
      </c>
      <c r="E2149" s="64" t="n">
        <v>24746.85</v>
      </c>
      <c r="F2149" s="65" t="n">
        <v>0.0118</v>
      </c>
      <c r="G2149" s="66" t="n">
        <v>292.01283</v>
      </c>
      <c r="H2149" s="67" t="n">
        <f aca="false">E2149+IF(D2149="Long",1,-1)*G2149</f>
        <v>25038.86283</v>
      </c>
      <c r="I2149" s="68" t="n">
        <f aca="false">Assumptions!$B$58</f>
        <v>5.35750011455817</v>
      </c>
      <c r="J2149" s="68" t="n">
        <f aca="false">INDEX(Yearly!$D$5:$D$22,MATCH(C2149,Yearly!$A$5:$A$22,0))</f>
        <v>0.462517995501425</v>
      </c>
      <c r="K2149" s="68" t="n">
        <f aca="false">G2149-I2149-J2149</f>
        <v>286.19281188994</v>
      </c>
      <c r="L2149" s="69" t="n">
        <f aca="false">(I2149+J2149)/Assumptions!$B$8</f>
        <v>0.000256626435970783</v>
      </c>
      <c r="M2149" s="70" t="n">
        <f aca="false">F2149-L2149</f>
        <v>0.0115433735640292</v>
      </c>
      <c r="N2149" s="71" t="n">
        <f aca="false">G2149*Assumptions!$B$7</f>
        <v>2296680.90795</v>
      </c>
      <c r="O2149" s="71" t="n">
        <f aca="false">K2149*Assumptions!$B$7</f>
        <v>2250906.46551438</v>
      </c>
      <c r="P2149" s="68" t="n">
        <f aca="false">P2148+G2149</f>
        <v>41296.91059</v>
      </c>
      <c r="Q2149" s="68" t="n">
        <f aca="false">MAX(Q2148,P2149)</f>
        <v>43358.03516</v>
      </c>
      <c r="R2149" s="68" t="n">
        <f aca="false">Q2149-P2149</f>
        <v>2061.12456999999</v>
      </c>
      <c r="S2149" s="68" t="n">
        <f aca="false">S2148+K2149</f>
        <v>28737.5042243229</v>
      </c>
      <c r="T2149" s="68" t="n">
        <f aca="false">MAX(T2148,S2149)</f>
        <v>30938.3092289643</v>
      </c>
      <c r="U2149" s="68" t="n">
        <f aca="false">T2149-S2149</f>
        <v>2200.80500464143</v>
      </c>
      <c r="V2149" s="70" t="n">
        <f aca="false">V2148+F2149</f>
        <v>4.33300000000001</v>
      </c>
      <c r="W2149" s="70" t="n">
        <f aca="false">MAX(W2148,V2149)</f>
        <v>4.41700000000001</v>
      </c>
      <c r="X2149" s="70" t="n">
        <f aca="false">W2149-V2149</f>
        <v>0.0840000000000005</v>
      </c>
      <c r="Y2149" s="70" t="n">
        <f aca="false">Y2148+M2149</f>
        <v>3.77920864873915</v>
      </c>
      <c r="Z2149" s="70" t="n">
        <f aca="false">MAX(Z2148,Y2149)</f>
        <v>3.86936768320245</v>
      </c>
      <c r="AA2149" s="70" t="n">
        <f aca="false">Z2149-Y2149</f>
        <v>0.0901590344632992</v>
      </c>
      <c r="AB2149" s="72" t="n">
        <f aca="false">AB2148*(1+F2149)</f>
        <v>59.3950559272287</v>
      </c>
      <c r="AC2149" s="73" t="n">
        <f aca="false">MAX(AC2148,AB2149)</f>
        <v>64.627169471351</v>
      </c>
      <c r="AD2149" s="70" t="n">
        <f aca="false">1-AB2149/AC2149</f>
        <v>0.0809584202266762</v>
      </c>
      <c r="AE2149" s="73" t="n">
        <f aca="false">AE2148*(1+M2149)</f>
        <v>34.1699765025778</v>
      </c>
      <c r="AF2149" s="73" t="n">
        <f aca="false">MAX(AF2148,AE2149)</f>
        <v>37.4105554749034</v>
      </c>
      <c r="AG2149" s="70" t="n">
        <f aca="false">1-AE2149/AF2149</f>
        <v>0.0866220490764856</v>
      </c>
      <c r="AH2149" s="74" t="n">
        <f aca="false">IF(R2149&gt;0,AH2148+1,0)</f>
        <v>24</v>
      </c>
      <c r="AI2149" s="74" t="n">
        <f aca="false">IF(U2149&gt;0,AI2148+1,0)</f>
        <v>24</v>
      </c>
      <c r="AJ2149" s="74" t="n">
        <f aca="false">IF(G2149&gt;0,AJ2148+1,0)</f>
        <v>1</v>
      </c>
      <c r="AK2149" s="74" t="n">
        <f aca="false">IF(G2149&lt;=0,AK2148+1,0)</f>
        <v>0</v>
      </c>
      <c r="AL2149" s="74" t="n">
        <f aca="false">IF(K2149&gt;0,AL2148+1,0)</f>
        <v>1</v>
      </c>
      <c r="AM2149" s="74" t="n">
        <f aca="false">IF(K2149&lt;=0,AM2148+1,0)</f>
        <v>0</v>
      </c>
    </row>
    <row r="2150" customFormat="false" ht="15" hidden="false" customHeight="false" outlineLevel="0" collapsed="false">
      <c r="A2150" s="61" t="n">
        <v>2154</v>
      </c>
      <c r="B2150" s="62" t="n">
        <v>45820.5104166667</v>
      </c>
      <c r="C2150" s="63" t="n">
        <f aca="false">YEAR(B2150)</f>
        <v>2025</v>
      </c>
      <c r="D2150" s="32" t="s">
        <v>276</v>
      </c>
      <c r="E2150" s="64" t="n">
        <v>25039.35</v>
      </c>
      <c r="F2150" s="65" t="n">
        <v>0.0053</v>
      </c>
      <c r="G2150" s="66" t="n">
        <v>132.708555</v>
      </c>
      <c r="H2150" s="67" t="n">
        <f aca="false">E2150+IF(D2150="Long",1,-1)*G2150</f>
        <v>24906.641445</v>
      </c>
      <c r="I2150" s="68" t="n">
        <f aca="false">Assumptions!$B$58</f>
        <v>5.35750011455817</v>
      </c>
      <c r="J2150" s="68" t="n">
        <f aca="false">INDEX(Yearly!$D$5:$D$22,MATCH(C2150,Yearly!$A$5:$A$22,0))</f>
        <v>0.462517995501425</v>
      </c>
      <c r="K2150" s="68" t="n">
        <f aca="false">G2150-I2150-J2150</f>
        <v>126.88853688994</v>
      </c>
      <c r="L2150" s="69" t="n">
        <f aca="false">(I2150+J2150)/Assumptions!$B$8</f>
        <v>0.000256626435970783</v>
      </c>
      <c r="M2150" s="70" t="n">
        <f aca="false">F2150-L2150</f>
        <v>0.00504337356402922</v>
      </c>
      <c r="N2150" s="71" t="n">
        <f aca="false">G2150*Assumptions!$B$7</f>
        <v>1043752.785075</v>
      </c>
      <c r="O2150" s="71" t="n">
        <f aca="false">K2150*Assumptions!$B$7</f>
        <v>997978.342639381</v>
      </c>
      <c r="P2150" s="68" t="n">
        <f aca="false">P2149+G2150</f>
        <v>41429.619145</v>
      </c>
      <c r="Q2150" s="68" t="n">
        <f aca="false">MAX(Q2149,P2150)</f>
        <v>43358.03516</v>
      </c>
      <c r="R2150" s="68" t="n">
        <f aca="false">Q2150-P2150</f>
        <v>1928.416015</v>
      </c>
      <c r="S2150" s="68" t="n">
        <f aca="false">S2149+K2150</f>
        <v>28864.3927612128</v>
      </c>
      <c r="T2150" s="68" t="n">
        <f aca="false">MAX(T2149,S2150)</f>
        <v>30938.3092289643</v>
      </c>
      <c r="U2150" s="68" t="n">
        <f aca="false">T2150-S2150</f>
        <v>2073.91646775149</v>
      </c>
      <c r="V2150" s="70" t="n">
        <f aca="false">V2149+F2150</f>
        <v>4.33830000000001</v>
      </c>
      <c r="W2150" s="70" t="n">
        <f aca="false">MAX(W2149,V2150)</f>
        <v>4.41700000000001</v>
      </c>
      <c r="X2150" s="70" t="n">
        <f aca="false">W2150-V2150</f>
        <v>0.0787000000000004</v>
      </c>
      <c r="Y2150" s="70" t="n">
        <f aca="false">Y2149+M2150</f>
        <v>3.78425202230318</v>
      </c>
      <c r="Z2150" s="70" t="n">
        <f aca="false">MAX(Z2149,Y2150)</f>
        <v>3.86936768320245</v>
      </c>
      <c r="AA2150" s="70" t="n">
        <f aca="false">Z2150-Y2150</f>
        <v>0.08511566089927</v>
      </c>
      <c r="AB2150" s="72" t="n">
        <f aca="false">AB2149*(1+F2150)</f>
        <v>59.709849723643</v>
      </c>
      <c r="AC2150" s="73" t="n">
        <f aca="false">MAX(AC2149,AB2150)</f>
        <v>64.627169471351</v>
      </c>
      <c r="AD2150" s="70" t="n">
        <f aca="false">1-AB2150/AC2150</f>
        <v>0.0760874998538775</v>
      </c>
      <c r="AE2150" s="73" t="n">
        <f aca="false">AE2149*(1+M2150)</f>
        <v>34.3423084587544</v>
      </c>
      <c r="AF2150" s="73" t="n">
        <f aca="false">MAX(AF2149,AE2150)</f>
        <v>37.4105554749034</v>
      </c>
      <c r="AG2150" s="70" t="n">
        <f aca="false">1-AE2150/AF2150</f>
        <v>0.0820155428648308</v>
      </c>
      <c r="AH2150" s="74" t="n">
        <f aca="false">IF(R2150&gt;0,AH2149+1,0)</f>
        <v>25</v>
      </c>
      <c r="AI2150" s="74" t="n">
        <f aca="false">IF(U2150&gt;0,AI2149+1,0)</f>
        <v>25</v>
      </c>
      <c r="AJ2150" s="74" t="n">
        <f aca="false">IF(G2150&gt;0,AJ2149+1,0)</f>
        <v>2</v>
      </c>
      <c r="AK2150" s="74" t="n">
        <f aca="false">IF(G2150&lt;=0,AK2149+1,0)</f>
        <v>0</v>
      </c>
      <c r="AL2150" s="74" t="n">
        <f aca="false">IF(K2150&gt;0,AL2149+1,0)</f>
        <v>2</v>
      </c>
      <c r="AM2150" s="74" t="n">
        <f aca="false">IF(K2150&lt;=0,AM2149+1,0)</f>
        <v>0</v>
      </c>
    </row>
    <row r="2151" customFormat="false" ht="15" hidden="false" customHeight="false" outlineLevel="0" collapsed="false">
      <c r="A2151" s="61" t="n">
        <v>2155</v>
      </c>
      <c r="B2151" s="62" t="n">
        <v>45824.46875</v>
      </c>
      <c r="C2151" s="63" t="n">
        <f aca="false">YEAR(B2151)</f>
        <v>2025</v>
      </c>
      <c r="D2151" s="32" t="s">
        <v>277</v>
      </c>
      <c r="E2151" s="64" t="n">
        <v>24906.65</v>
      </c>
      <c r="F2151" s="65" t="n">
        <v>-0.001</v>
      </c>
      <c r="G2151" s="66" t="n">
        <v>-24.90665</v>
      </c>
      <c r="H2151" s="67" t="n">
        <f aca="false">E2151+IF(D2151="Long",1,-1)*G2151</f>
        <v>24881.74335</v>
      </c>
      <c r="I2151" s="68" t="n">
        <f aca="false">Assumptions!$B$58</f>
        <v>5.35750011455817</v>
      </c>
      <c r="J2151" s="68" t="n">
        <f aca="false">INDEX(Yearly!$D$5:$D$22,MATCH(C2151,Yearly!$A$5:$A$22,0))</f>
        <v>0.462517995501425</v>
      </c>
      <c r="K2151" s="68" t="n">
        <f aca="false">G2151-I2151-J2151</f>
        <v>-30.7266681100596</v>
      </c>
      <c r="L2151" s="69" t="n">
        <f aca="false">(I2151+J2151)/Assumptions!$B$8</f>
        <v>0.000256626435970783</v>
      </c>
      <c r="M2151" s="70" t="n">
        <f aca="false">F2151-L2151</f>
        <v>-0.00125662643597078</v>
      </c>
      <c r="N2151" s="71" t="n">
        <f aca="false">G2151*Assumptions!$B$7</f>
        <v>-195890.80225</v>
      </c>
      <c r="O2151" s="71" t="n">
        <f aca="false">K2151*Assumptions!$B$7</f>
        <v>-241665.244685619</v>
      </c>
      <c r="P2151" s="68" t="n">
        <f aca="false">P2150+G2151</f>
        <v>41404.712495</v>
      </c>
      <c r="Q2151" s="68" t="n">
        <f aca="false">MAX(Q2150,P2151)</f>
        <v>43358.03516</v>
      </c>
      <c r="R2151" s="68" t="n">
        <f aca="false">Q2151-P2151</f>
        <v>1953.32266499999</v>
      </c>
      <c r="S2151" s="68" t="n">
        <f aca="false">S2150+K2151</f>
        <v>28833.6660931027</v>
      </c>
      <c r="T2151" s="68" t="n">
        <f aca="false">MAX(T2150,S2151)</f>
        <v>30938.3092289643</v>
      </c>
      <c r="U2151" s="68" t="n">
        <f aca="false">T2151-S2151</f>
        <v>2104.64313586155</v>
      </c>
      <c r="V2151" s="70" t="n">
        <f aca="false">V2150+F2151</f>
        <v>4.33730000000001</v>
      </c>
      <c r="W2151" s="70" t="n">
        <f aca="false">MAX(W2150,V2151)</f>
        <v>4.41700000000001</v>
      </c>
      <c r="X2151" s="70" t="n">
        <f aca="false">W2151-V2151</f>
        <v>0.0797000000000008</v>
      </c>
      <c r="Y2151" s="70" t="n">
        <f aca="false">Y2150+M2151</f>
        <v>3.78299539586721</v>
      </c>
      <c r="Z2151" s="70" t="n">
        <f aca="false">MAX(Z2150,Y2151)</f>
        <v>3.86936768320245</v>
      </c>
      <c r="AA2151" s="70" t="n">
        <f aca="false">Z2151-Y2151</f>
        <v>0.0863722873352408</v>
      </c>
      <c r="AB2151" s="72" t="n">
        <f aca="false">AB2150*(1+F2151)</f>
        <v>59.6501398739194</v>
      </c>
      <c r="AC2151" s="73" t="n">
        <f aca="false">MAX(AC2150,AB2151)</f>
        <v>64.627169471351</v>
      </c>
      <c r="AD2151" s="70" t="n">
        <f aca="false">1-AB2151/AC2151</f>
        <v>0.0770114123540237</v>
      </c>
      <c r="AE2151" s="73" t="n">
        <f aca="false">AE2150*(1+M2151)</f>
        <v>34.2991530060728</v>
      </c>
      <c r="AF2151" s="73" t="n">
        <f aca="false">MAX(AF2150,AE2151)</f>
        <v>37.4105554749034</v>
      </c>
      <c r="AG2151" s="70" t="n">
        <f aca="false">1-AE2151/AF2151</f>
        <v>0.0831691064014771</v>
      </c>
      <c r="AH2151" s="74" t="n">
        <f aca="false">IF(R2151&gt;0,AH2150+1,0)</f>
        <v>26</v>
      </c>
      <c r="AI2151" s="74" t="n">
        <f aca="false">IF(U2151&gt;0,AI2150+1,0)</f>
        <v>26</v>
      </c>
      <c r="AJ2151" s="74" t="n">
        <f aca="false">IF(G2151&gt;0,AJ2150+1,0)</f>
        <v>0</v>
      </c>
      <c r="AK2151" s="74" t="n">
        <f aca="false">IF(G2151&lt;=0,AK2150+1,0)</f>
        <v>1</v>
      </c>
      <c r="AL2151" s="74" t="n">
        <f aca="false">IF(K2151&gt;0,AL2150+1,0)</f>
        <v>0</v>
      </c>
      <c r="AM2151" s="74" t="n">
        <f aca="false">IF(K2151&lt;=0,AM2150+1,0)</f>
        <v>1</v>
      </c>
    </row>
    <row r="2152" customFormat="false" ht="15" hidden="false" customHeight="false" outlineLevel="0" collapsed="false">
      <c r="A2152" s="61" t="n">
        <v>2156</v>
      </c>
      <c r="B2152" s="62" t="n">
        <v>45825.40625</v>
      </c>
      <c r="C2152" s="63" t="n">
        <f aca="false">YEAR(B2152)</f>
        <v>2025</v>
      </c>
      <c r="D2152" s="32" t="s">
        <v>276</v>
      </c>
      <c r="E2152" s="64" t="n">
        <v>24880.9</v>
      </c>
      <c r="F2152" s="65" t="n">
        <v>-0.0023</v>
      </c>
      <c r="G2152" s="66" t="n">
        <v>-57.22607</v>
      </c>
      <c r="H2152" s="67" t="n">
        <f aca="false">E2152+IF(D2152="Long",1,-1)*G2152</f>
        <v>24938.12607</v>
      </c>
      <c r="I2152" s="68" t="n">
        <f aca="false">Assumptions!$B$58</f>
        <v>5.35750011455817</v>
      </c>
      <c r="J2152" s="68" t="n">
        <f aca="false">INDEX(Yearly!$D$5:$D$22,MATCH(C2152,Yearly!$A$5:$A$22,0))</f>
        <v>0.462517995501425</v>
      </c>
      <c r="K2152" s="68" t="n">
        <f aca="false">G2152-I2152-J2152</f>
        <v>-63.0460881100596</v>
      </c>
      <c r="L2152" s="69" t="n">
        <f aca="false">(I2152+J2152)/Assumptions!$B$8</f>
        <v>0.000256626435970783</v>
      </c>
      <c r="M2152" s="70" t="n">
        <f aca="false">F2152-L2152</f>
        <v>-0.00255662643597078</v>
      </c>
      <c r="N2152" s="71" t="n">
        <f aca="false">G2152*Assumptions!$B$7</f>
        <v>-450083.04055</v>
      </c>
      <c r="O2152" s="71" t="n">
        <f aca="false">K2152*Assumptions!$B$7</f>
        <v>-495857.482985619</v>
      </c>
      <c r="P2152" s="68" t="n">
        <f aca="false">P2151+G2152</f>
        <v>41347.486425</v>
      </c>
      <c r="Q2152" s="68" t="n">
        <f aca="false">MAX(Q2151,P2152)</f>
        <v>43358.03516</v>
      </c>
      <c r="R2152" s="68" t="n">
        <f aca="false">Q2152-P2152</f>
        <v>2010.54873499999</v>
      </c>
      <c r="S2152" s="68" t="n">
        <f aca="false">S2151+K2152</f>
        <v>28770.6200049927</v>
      </c>
      <c r="T2152" s="68" t="n">
        <f aca="false">MAX(T2151,S2152)</f>
        <v>30938.3092289643</v>
      </c>
      <c r="U2152" s="68" t="n">
        <f aca="false">T2152-S2152</f>
        <v>2167.68922397161</v>
      </c>
      <c r="V2152" s="70" t="n">
        <f aca="false">V2151+F2152</f>
        <v>4.33500000000001</v>
      </c>
      <c r="W2152" s="70" t="n">
        <f aca="false">MAX(W2151,V2152)</f>
        <v>4.41700000000001</v>
      </c>
      <c r="X2152" s="70" t="n">
        <f aca="false">W2152-V2152</f>
        <v>0.0820000000000007</v>
      </c>
      <c r="Y2152" s="70" t="n">
        <f aca="false">Y2151+M2152</f>
        <v>3.78043876943124</v>
      </c>
      <c r="Z2152" s="70" t="n">
        <f aca="false">MAX(Z2151,Y2152)</f>
        <v>3.86936768320245</v>
      </c>
      <c r="AA2152" s="70" t="n">
        <f aca="false">Z2152-Y2152</f>
        <v>0.0889289137712117</v>
      </c>
      <c r="AB2152" s="72" t="n">
        <f aca="false">AB2151*(1+F2152)</f>
        <v>59.5129445522094</v>
      </c>
      <c r="AC2152" s="73" t="n">
        <f aca="false">MAX(AC2151,AB2152)</f>
        <v>64.627169471351</v>
      </c>
      <c r="AD2152" s="70" t="n">
        <f aca="false">1-AB2152/AC2152</f>
        <v>0.0791342861056094</v>
      </c>
      <c r="AE2152" s="73" t="n">
        <f aca="false">AE2151*(1+M2152)</f>
        <v>34.2114628847661</v>
      </c>
      <c r="AF2152" s="73" t="n">
        <f aca="false">MAX(AF2151,AE2152)</f>
        <v>37.4105554749034</v>
      </c>
      <c r="AG2152" s="70" t="n">
        <f aca="false">1-AE2152/AF2152</f>
        <v>0.0855131005013656</v>
      </c>
      <c r="AH2152" s="74" t="n">
        <f aca="false">IF(R2152&gt;0,AH2151+1,0)</f>
        <v>27</v>
      </c>
      <c r="AI2152" s="74" t="n">
        <f aca="false">IF(U2152&gt;0,AI2151+1,0)</f>
        <v>27</v>
      </c>
      <c r="AJ2152" s="74" t="n">
        <f aca="false">IF(G2152&gt;0,AJ2151+1,0)</f>
        <v>0</v>
      </c>
      <c r="AK2152" s="74" t="n">
        <f aca="false">IF(G2152&lt;=0,AK2151+1,0)</f>
        <v>2</v>
      </c>
      <c r="AL2152" s="74" t="n">
        <f aca="false">IF(K2152&gt;0,AL2151+1,0)</f>
        <v>0</v>
      </c>
      <c r="AM2152" s="74" t="n">
        <f aca="false">IF(K2152&lt;=0,AM2151+1,0)</f>
        <v>2</v>
      </c>
    </row>
    <row r="2153" customFormat="false" ht="15" hidden="false" customHeight="false" outlineLevel="0" collapsed="false">
      <c r="A2153" s="61" t="n">
        <v>2157</v>
      </c>
      <c r="B2153" s="62" t="n">
        <v>45826.40625</v>
      </c>
      <c r="C2153" s="63" t="n">
        <f aca="false">YEAR(B2153)</f>
        <v>2025</v>
      </c>
      <c r="D2153" s="32" t="s">
        <v>277</v>
      </c>
      <c r="E2153" s="64" t="n">
        <v>24937</v>
      </c>
      <c r="F2153" s="65" t="n">
        <v>-0.004</v>
      </c>
      <c r="G2153" s="66" t="n">
        <v>-99.748</v>
      </c>
      <c r="H2153" s="67" t="n">
        <f aca="false">E2153+IF(D2153="Long",1,-1)*G2153</f>
        <v>24837.252</v>
      </c>
      <c r="I2153" s="68" t="n">
        <f aca="false">Assumptions!$B$58</f>
        <v>5.35750011455817</v>
      </c>
      <c r="J2153" s="68" t="n">
        <f aca="false">INDEX(Yearly!$D$5:$D$22,MATCH(C2153,Yearly!$A$5:$A$22,0))</f>
        <v>0.462517995501425</v>
      </c>
      <c r="K2153" s="68" t="n">
        <f aca="false">G2153-I2153-J2153</f>
        <v>-105.56801811006</v>
      </c>
      <c r="L2153" s="69" t="n">
        <f aca="false">(I2153+J2153)/Assumptions!$B$8</f>
        <v>0.000256626435970783</v>
      </c>
      <c r="M2153" s="70" t="n">
        <f aca="false">F2153-L2153</f>
        <v>-0.00425662643597078</v>
      </c>
      <c r="N2153" s="71" t="n">
        <f aca="false">G2153*Assumptions!$B$7</f>
        <v>-784518.02</v>
      </c>
      <c r="O2153" s="71" t="n">
        <f aca="false">K2153*Assumptions!$B$7</f>
        <v>-830292.462435619</v>
      </c>
      <c r="P2153" s="68" t="n">
        <f aca="false">P2152+G2153</f>
        <v>41247.738425</v>
      </c>
      <c r="Q2153" s="68" t="n">
        <f aca="false">MAX(Q2152,P2153)</f>
        <v>43358.03516</v>
      </c>
      <c r="R2153" s="68" t="n">
        <f aca="false">Q2153-P2153</f>
        <v>2110.29673499999</v>
      </c>
      <c r="S2153" s="68" t="n">
        <f aca="false">S2152+K2153</f>
        <v>28665.0519868826</v>
      </c>
      <c r="T2153" s="68" t="n">
        <f aca="false">MAX(T2152,S2153)</f>
        <v>30938.3092289643</v>
      </c>
      <c r="U2153" s="68" t="n">
        <f aca="false">T2153-S2153</f>
        <v>2273.25724208167</v>
      </c>
      <c r="V2153" s="70" t="n">
        <f aca="false">V2152+F2153</f>
        <v>4.33100000000001</v>
      </c>
      <c r="W2153" s="70" t="n">
        <f aca="false">MAX(W2152,V2153)</f>
        <v>4.41700000000001</v>
      </c>
      <c r="X2153" s="70" t="n">
        <f aca="false">W2153-V2153</f>
        <v>0.0860000000000003</v>
      </c>
      <c r="Y2153" s="70" t="n">
        <f aca="false">Y2152+M2153</f>
        <v>3.77618214299527</v>
      </c>
      <c r="Z2153" s="70" t="n">
        <f aca="false">MAX(Z2152,Y2153)</f>
        <v>3.86936768320245</v>
      </c>
      <c r="AA2153" s="70" t="n">
        <f aca="false">Z2153-Y2153</f>
        <v>0.0931855402071826</v>
      </c>
      <c r="AB2153" s="72" t="n">
        <f aca="false">AB2152*(1+F2153)</f>
        <v>59.2748927740006</v>
      </c>
      <c r="AC2153" s="73" t="n">
        <f aca="false">MAX(AC2152,AB2153)</f>
        <v>64.627169471351</v>
      </c>
      <c r="AD2153" s="70" t="n">
        <f aca="false">1-AB2153/AC2153</f>
        <v>0.0828177489611869</v>
      </c>
      <c r="AE2153" s="73" t="n">
        <f aca="false">AE2152*(1+M2153)</f>
        <v>34.0658374674376</v>
      </c>
      <c r="AF2153" s="73" t="n">
        <f aca="false">MAX(AF2152,AE2153)</f>
        <v>37.4105554749034</v>
      </c>
      <c r="AG2153" s="70" t="n">
        <f aca="false">1-AE2153/AF2153</f>
        <v>0.0894057296131205</v>
      </c>
      <c r="AH2153" s="74" t="n">
        <f aca="false">IF(R2153&gt;0,AH2152+1,0)</f>
        <v>28</v>
      </c>
      <c r="AI2153" s="74" t="n">
        <f aca="false">IF(U2153&gt;0,AI2152+1,0)</f>
        <v>28</v>
      </c>
      <c r="AJ2153" s="74" t="n">
        <f aca="false">IF(G2153&gt;0,AJ2152+1,0)</f>
        <v>0</v>
      </c>
      <c r="AK2153" s="74" t="n">
        <f aca="false">IF(G2153&lt;=0,AK2152+1,0)</f>
        <v>3</v>
      </c>
      <c r="AL2153" s="74" t="n">
        <f aca="false">IF(K2153&gt;0,AL2152+1,0)</f>
        <v>0</v>
      </c>
      <c r="AM2153" s="74" t="n">
        <f aca="false">IF(K2153&lt;=0,AM2152+1,0)</f>
        <v>3</v>
      </c>
    </row>
    <row r="2154" customFormat="false" ht="15" hidden="false" customHeight="false" outlineLevel="0" collapsed="false">
      <c r="A2154" s="61" t="n">
        <v>2158</v>
      </c>
      <c r="B2154" s="62" t="n">
        <v>45826.4590277778</v>
      </c>
      <c r="C2154" s="63" t="n">
        <f aca="false">YEAR(B2154)</f>
        <v>2025</v>
      </c>
      <c r="D2154" s="32" t="s">
        <v>276</v>
      </c>
      <c r="E2154" s="64" t="n">
        <v>24837.85</v>
      </c>
      <c r="F2154" s="65" t="n">
        <v>-0.0015</v>
      </c>
      <c r="G2154" s="66" t="n">
        <v>-37.256775</v>
      </c>
      <c r="H2154" s="67" t="n">
        <f aca="false">E2154+IF(D2154="Long",1,-1)*G2154</f>
        <v>24875.106775</v>
      </c>
      <c r="I2154" s="68" t="n">
        <f aca="false">Assumptions!$B$58</f>
        <v>5.35750011455817</v>
      </c>
      <c r="J2154" s="68" t="n">
        <f aca="false">INDEX(Yearly!$D$5:$D$22,MATCH(C2154,Yearly!$A$5:$A$22,0))</f>
        <v>0.462517995501425</v>
      </c>
      <c r="K2154" s="68" t="n">
        <f aca="false">G2154-I2154-J2154</f>
        <v>-43.0767931100596</v>
      </c>
      <c r="L2154" s="69" t="n">
        <f aca="false">(I2154+J2154)/Assumptions!$B$8</f>
        <v>0.000256626435970783</v>
      </c>
      <c r="M2154" s="70" t="n">
        <f aca="false">F2154-L2154</f>
        <v>-0.00175662643597078</v>
      </c>
      <c r="N2154" s="71" t="n">
        <f aca="false">G2154*Assumptions!$B$7</f>
        <v>-293024.535375</v>
      </c>
      <c r="O2154" s="71" t="n">
        <f aca="false">K2154*Assumptions!$B$7</f>
        <v>-338798.977810619</v>
      </c>
      <c r="P2154" s="68" t="n">
        <f aca="false">P2153+G2154</f>
        <v>41210.48165</v>
      </c>
      <c r="Q2154" s="68" t="n">
        <f aca="false">MAX(Q2153,P2154)</f>
        <v>43358.03516</v>
      </c>
      <c r="R2154" s="68" t="n">
        <f aca="false">Q2154-P2154</f>
        <v>2147.55350999999</v>
      </c>
      <c r="S2154" s="68" t="n">
        <f aca="false">S2153+K2154</f>
        <v>28621.9751937726</v>
      </c>
      <c r="T2154" s="68" t="n">
        <f aca="false">MAX(T2153,S2154)</f>
        <v>30938.3092289643</v>
      </c>
      <c r="U2154" s="68" t="n">
        <f aca="false">T2154-S2154</f>
        <v>2316.33403519173</v>
      </c>
      <c r="V2154" s="70" t="n">
        <f aca="false">V2153+F2154</f>
        <v>4.32950000000001</v>
      </c>
      <c r="W2154" s="70" t="n">
        <f aca="false">MAX(W2153,V2154)</f>
        <v>4.41700000000001</v>
      </c>
      <c r="X2154" s="70" t="n">
        <f aca="false">W2154-V2154</f>
        <v>0.0875000000000004</v>
      </c>
      <c r="Y2154" s="70" t="n">
        <f aca="false">Y2153+M2154</f>
        <v>3.77442551655929</v>
      </c>
      <c r="Z2154" s="70" t="n">
        <f aca="false">MAX(Z2153,Y2154)</f>
        <v>3.86936768320245</v>
      </c>
      <c r="AA2154" s="70" t="n">
        <f aca="false">Z2154-Y2154</f>
        <v>0.0949421666431536</v>
      </c>
      <c r="AB2154" s="72" t="n">
        <f aca="false">AB2153*(1+F2154)</f>
        <v>59.1859804348396</v>
      </c>
      <c r="AC2154" s="73" t="n">
        <f aca="false">MAX(AC2153,AB2154)</f>
        <v>64.627169471351</v>
      </c>
      <c r="AD2154" s="70" t="n">
        <f aca="false">1-AB2154/AC2154</f>
        <v>0.084193522337745</v>
      </c>
      <c r="AE2154" s="73" t="n">
        <f aca="false">AE2153*(1+M2154)</f>
        <v>34.0059965167788</v>
      </c>
      <c r="AF2154" s="73" t="n">
        <f aca="false">MAX(AF2153,AE2154)</f>
        <v>37.4105554749034</v>
      </c>
      <c r="AG2154" s="70" t="n">
        <f aca="false">1-AE2154/AF2154</f>
        <v>0.0910053035809256</v>
      </c>
      <c r="AH2154" s="74" t="n">
        <f aca="false">IF(R2154&gt;0,AH2153+1,0)</f>
        <v>29</v>
      </c>
      <c r="AI2154" s="74" t="n">
        <f aca="false">IF(U2154&gt;0,AI2153+1,0)</f>
        <v>29</v>
      </c>
      <c r="AJ2154" s="74" t="n">
        <f aca="false">IF(G2154&gt;0,AJ2153+1,0)</f>
        <v>0</v>
      </c>
      <c r="AK2154" s="74" t="n">
        <f aca="false">IF(G2154&lt;=0,AK2153+1,0)</f>
        <v>4</v>
      </c>
      <c r="AL2154" s="74" t="n">
        <f aca="false">IF(K2154&gt;0,AL2153+1,0)</f>
        <v>0</v>
      </c>
      <c r="AM2154" s="74" t="n">
        <f aca="false">IF(K2154&lt;=0,AM2153+1,0)</f>
        <v>4</v>
      </c>
    </row>
    <row r="2155" customFormat="false" ht="15" hidden="false" customHeight="false" outlineLevel="0" collapsed="false">
      <c r="A2155" s="61" t="n">
        <v>2159</v>
      </c>
      <c r="B2155" s="62" t="n">
        <v>45828.40625</v>
      </c>
      <c r="C2155" s="63" t="n">
        <f aca="false">YEAR(B2155)</f>
        <v>2025</v>
      </c>
      <c r="D2155" s="32" t="s">
        <v>277</v>
      </c>
      <c r="E2155" s="64" t="n">
        <v>24874.25</v>
      </c>
      <c r="F2155" s="65" t="n">
        <v>-0.0001</v>
      </c>
      <c r="G2155" s="66" t="n">
        <v>-2.487425</v>
      </c>
      <c r="H2155" s="67" t="n">
        <f aca="false">E2155+IF(D2155="Long",1,-1)*G2155</f>
        <v>24871.762575</v>
      </c>
      <c r="I2155" s="68" t="n">
        <f aca="false">Assumptions!$B$58</f>
        <v>5.35750011455817</v>
      </c>
      <c r="J2155" s="68" t="n">
        <f aca="false">INDEX(Yearly!$D$5:$D$22,MATCH(C2155,Yearly!$A$5:$A$22,0))</f>
        <v>0.462517995501425</v>
      </c>
      <c r="K2155" s="68" t="n">
        <f aca="false">G2155-I2155-J2155</f>
        <v>-8.30744311005959</v>
      </c>
      <c r="L2155" s="69" t="n">
        <f aca="false">(I2155+J2155)/Assumptions!$B$8</f>
        <v>0.000256626435970783</v>
      </c>
      <c r="M2155" s="70" t="n">
        <f aca="false">F2155-L2155</f>
        <v>-0.000356626435970783</v>
      </c>
      <c r="N2155" s="71" t="n">
        <f aca="false">G2155*Assumptions!$B$7</f>
        <v>-19563.597625</v>
      </c>
      <c r="O2155" s="71" t="n">
        <f aca="false">K2155*Assumptions!$B$7</f>
        <v>-65338.0400606187</v>
      </c>
      <c r="P2155" s="68" t="n">
        <f aca="false">P2154+G2155</f>
        <v>41207.994225</v>
      </c>
      <c r="Q2155" s="68" t="n">
        <f aca="false">MAX(Q2154,P2155)</f>
        <v>43358.03516</v>
      </c>
      <c r="R2155" s="68" t="n">
        <f aca="false">Q2155-P2155</f>
        <v>2150.04093499999</v>
      </c>
      <c r="S2155" s="68" t="n">
        <f aca="false">S2154+K2155</f>
        <v>28613.6677506625</v>
      </c>
      <c r="T2155" s="68" t="n">
        <f aca="false">MAX(T2154,S2155)</f>
        <v>30938.3092289643</v>
      </c>
      <c r="U2155" s="68" t="n">
        <f aca="false">T2155-S2155</f>
        <v>2324.64147830179</v>
      </c>
      <c r="V2155" s="70" t="n">
        <f aca="false">V2154+F2155</f>
        <v>4.32940000000001</v>
      </c>
      <c r="W2155" s="70" t="n">
        <f aca="false">MAX(W2154,V2155)</f>
        <v>4.41700000000001</v>
      </c>
      <c r="X2155" s="70" t="n">
        <f aca="false">W2155-V2155</f>
        <v>0.0876000000000001</v>
      </c>
      <c r="Y2155" s="70" t="n">
        <f aca="false">Y2154+M2155</f>
        <v>3.77406889012332</v>
      </c>
      <c r="Z2155" s="70" t="n">
        <f aca="false">MAX(Z2154,Y2155)</f>
        <v>3.86936768320245</v>
      </c>
      <c r="AA2155" s="70" t="n">
        <f aca="false">Z2155-Y2155</f>
        <v>0.0952987930791243</v>
      </c>
      <c r="AB2155" s="72" t="n">
        <f aca="false">AB2154*(1+F2155)</f>
        <v>59.1800618367961</v>
      </c>
      <c r="AC2155" s="73" t="n">
        <f aca="false">MAX(AC2154,AB2155)</f>
        <v>64.627169471351</v>
      </c>
      <c r="AD2155" s="70" t="n">
        <f aca="false">1-AB2155/AC2155</f>
        <v>0.0842851029855113</v>
      </c>
      <c r="AE2155" s="73" t="n">
        <f aca="false">AE2154*(1+M2155)</f>
        <v>33.9938690794394</v>
      </c>
      <c r="AF2155" s="73" t="n">
        <f aca="false">MAX(AF2154,AE2155)</f>
        <v>37.4105554749034</v>
      </c>
      <c r="AG2155" s="70" t="n">
        <f aca="false">1-AE2155/AF2155</f>
        <v>0.0913294751198259</v>
      </c>
      <c r="AH2155" s="74" t="n">
        <f aca="false">IF(R2155&gt;0,AH2154+1,0)</f>
        <v>30</v>
      </c>
      <c r="AI2155" s="74" t="n">
        <f aca="false">IF(U2155&gt;0,AI2154+1,0)</f>
        <v>30</v>
      </c>
      <c r="AJ2155" s="74" t="n">
        <f aca="false">IF(G2155&gt;0,AJ2154+1,0)</f>
        <v>0</v>
      </c>
      <c r="AK2155" s="74" t="n">
        <f aca="false">IF(G2155&lt;=0,AK2154+1,0)</f>
        <v>5</v>
      </c>
      <c r="AL2155" s="74" t="n">
        <f aca="false">IF(K2155&gt;0,AL2154+1,0)</f>
        <v>0</v>
      </c>
      <c r="AM2155" s="74" t="n">
        <f aca="false">IF(K2155&lt;=0,AM2154+1,0)</f>
        <v>5</v>
      </c>
    </row>
    <row r="2156" customFormat="false" ht="15" hidden="false" customHeight="false" outlineLevel="0" collapsed="false">
      <c r="A2156" s="61" t="n">
        <v>2160</v>
      </c>
      <c r="B2156" s="62" t="n">
        <v>45831.40625</v>
      </c>
      <c r="C2156" s="63" t="n">
        <f aca="false">YEAR(B2156)</f>
        <v>2025</v>
      </c>
      <c r="D2156" s="32" t="s">
        <v>276</v>
      </c>
      <c r="E2156" s="64" t="n">
        <v>24871.3</v>
      </c>
      <c r="F2156" s="65" t="n">
        <v>-0.0031</v>
      </c>
      <c r="G2156" s="66" t="n">
        <v>-77.10103</v>
      </c>
      <c r="H2156" s="67" t="n">
        <f aca="false">E2156+IF(D2156="Long",1,-1)*G2156</f>
        <v>24948.40103</v>
      </c>
      <c r="I2156" s="68" t="n">
        <f aca="false">Assumptions!$B$58</f>
        <v>5.35750011455817</v>
      </c>
      <c r="J2156" s="68" t="n">
        <f aca="false">INDEX(Yearly!$D$5:$D$22,MATCH(C2156,Yearly!$A$5:$A$22,0))</f>
        <v>0.462517995501425</v>
      </c>
      <c r="K2156" s="68" t="n">
        <f aca="false">G2156-I2156-J2156</f>
        <v>-82.9210481100596</v>
      </c>
      <c r="L2156" s="69" t="n">
        <f aca="false">(I2156+J2156)/Assumptions!$B$8</f>
        <v>0.000256626435970783</v>
      </c>
      <c r="M2156" s="70" t="n">
        <f aca="false">F2156-L2156</f>
        <v>-0.00335662643597078</v>
      </c>
      <c r="N2156" s="71" t="n">
        <f aca="false">G2156*Assumptions!$B$7</f>
        <v>-606399.60095</v>
      </c>
      <c r="O2156" s="71" t="n">
        <f aca="false">K2156*Assumptions!$B$7</f>
        <v>-652174.043385619</v>
      </c>
      <c r="P2156" s="68" t="n">
        <f aca="false">P2155+G2156</f>
        <v>41130.893195</v>
      </c>
      <c r="Q2156" s="68" t="n">
        <f aca="false">MAX(Q2155,P2156)</f>
        <v>43358.03516</v>
      </c>
      <c r="R2156" s="68" t="n">
        <f aca="false">Q2156-P2156</f>
        <v>2227.14196499999</v>
      </c>
      <c r="S2156" s="68" t="n">
        <f aca="false">S2155+K2156</f>
        <v>28530.7467025524</v>
      </c>
      <c r="T2156" s="68" t="n">
        <f aca="false">MAX(T2155,S2156)</f>
        <v>30938.3092289643</v>
      </c>
      <c r="U2156" s="68" t="n">
        <f aca="false">T2156-S2156</f>
        <v>2407.56252641185</v>
      </c>
      <c r="V2156" s="70" t="n">
        <f aca="false">V2155+F2156</f>
        <v>4.32630000000001</v>
      </c>
      <c r="W2156" s="70" t="n">
        <f aca="false">MAX(W2155,V2156)</f>
        <v>4.41700000000001</v>
      </c>
      <c r="X2156" s="70" t="n">
        <f aca="false">W2156-V2156</f>
        <v>0.0907</v>
      </c>
      <c r="Y2156" s="70" t="n">
        <f aca="false">Y2155+M2156</f>
        <v>3.77071226368735</v>
      </c>
      <c r="Z2156" s="70" t="n">
        <f aca="false">MAX(Z2155,Y2156)</f>
        <v>3.86936768320245</v>
      </c>
      <c r="AA2156" s="70" t="n">
        <f aca="false">Z2156-Y2156</f>
        <v>0.098655419515095</v>
      </c>
      <c r="AB2156" s="72" t="n">
        <f aca="false">AB2155*(1+F2156)</f>
        <v>58.996603645102</v>
      </c>
      <c r="AC2156" s="73" t="n">
        <f aca="false">MAX(AC2155,AB2156)</f>
        <v>64.627169471351</v>
      </c>
      <c r="AD2156" s="70" t="n">
        <f aca="false">1-AB2156/AC2156</f>
        <v>0.0871238191662562</v>
      </c>
      <c r="AE2156" s="73" t="n">
        <f aca="false">AE2155*(1+M2156)</f>
        <v>33.8797643598264</v>
      </c>
      <c r="AF2156" s="73" t="n">
        <f aca="false">MAX(AF2155,AE2156)</f>
        <v>37.4105554749034</v>
      </c>
      <c r="AG2156" s="70" t="n">
        <f aca="false">1-AE2156/AF2156</f>
        <v>0.0943795426252262</v>
      </c>
      <c r="AH2156" s="74" t="n">
        <f aca="false">IF(R2156&gt;0,AH2155+1,0)</f>
        <v>31</v>
      </c>
      <c r="AI2156" s="74" t="n">
        <f aca="false">IF(U2156&gt;0,AI2155+1,0)</f>
        <v>31</v>
      </c>
      <c r="AJ2156" s="74" t="n">
        <f aca="false">IF(G2156&gt;0,AJ2155+1,0)</f>
        <v>0</v>
      </c>
      <c r="AK2156" s="74" t="n">
        <f aca="false">IF(G2156&lt;=0,AK2155+1,0)</f>
        <v>6</v>
      </c>
      <c r="AL2156" s="74" t="n">
        <f aca="false">IF(K2156&gt;0,AL2155+1,0)</f>
        <v>0</v>
      </c>
      <c r="AM2156" s="74" t="n">
        <f aca="false">IF(K2156&lt;=0,AM2155+1,0)</f>
        <v>6</v>
      </c>
    </row>
    <row r="2157" customFormat="false" ht="15" hidden="false" customHeight="false" outlineLevel="0" collapsed="false">
      <c r="A2157" s="61" t="n">
        <v>2161</v>
      </c>
      <c r="B2157" s="62" t="n">
        <v>45831.5131944444</v>
      </c>
      <c r="C2157" s="63" t="n">
        <f aca="false">YEAR(B2157)</f>
        <v>2025</v>
      </c>
      <c r="D2157" s="32" t="s">
        <v>277</v>
      </c>
      <c r="E2157" s="64" t="n">
        <v>24949.3</v>
      </c>
      <c r="F2157" s="65" t="n">
        <v>0.0179</v>
      </c>
      <c r="G2157" s="66" t="n">
        <v>446.59247</v>
      </c>
      <c r="H2157" s="67" t="n">
        <f aca="false">E2157+IF(D2157="Long",1,-1)*G2157</f>
        <v>25395.89247</v>
      </c>
      <c r="I2157" s="68" t="n">
        <f aca="false">Assumptions!$B$58</f>
        <v>5.35750011455817</v>
      </c>
      <c r="J2157" s="68" t="n">
        <f aca="false">INDEX(Yearly!$D$5:$D$22,MATCH(C2157,Yearly!$A$5:$A$22,0))</f>
        <v>0.462517995501425</v>
      </c>
      <c r="K2157" s="68" t="n">
        <f aca="false">G2157-I2157-J2157</f>
        <v>440.77245188994</v>
      </c>
      <c r="L2157" s="69" t="n">
        <f aca="false">(I2157+J2157)/Assumptions!$B$8</f>
        <v>0.000256626435970783</v>
      </c>
      <c r="M2157" s="70" t="n">
        <f aca="false">F2157-L2157</f>
        <v>0.0176433735640292</v>
      </c>
      <c r="N2157" s="71" t="n">
        <f aca="false">G2157*Assumptions!$B$7</f>
        <v>3512449.77655</v>
      </c>
      <c r="O2157" s="71" t="n">
        <f aca="false">K2157*Assumptions!$B$7</f>
        <v>3466675.33411438</v>
      </c>
      <c r="P2157" s="68" t="n">
        <f aca="false">P2156+G2157</f>
        <v>41577.485665</v>
      </c>
      <c r="Q2157" s="68" t="n">
        <f aca="false">MAX(Q2156,P2157)</f>
        <v>43358.03516</v>
      </c>
      <c r="R2157" s="68" t="n">
        <f aca="false">Q2157-P2157</f>
        <v>1780.54949499998</v>
      </c>
      <c r="S2157" s="68" t="n">
        <f aca="false">S2156+K2157</f>
        <v>28971.5191544424</v>
      </c>
      <c r="T2157" s="68" t="n">
        <f aca="false">MAX(T2156,S2157)</f>
        <v>30938.3092289643</v>
      </c>
      <c r="U2157" s="68" t="n">
        <f aca="false">T2157-S2157</f>
        <v>1966.79007452191</v>
      </c>
      <c r="V2157" s="70" t="n">
        <f aca="false">V2156+F2157</f>
        <v>4.34420000000001</v>
      </c>
      <c r="W2157" s="70" t="n">
        <f aca="false">MAX(W2156,V2157)</f>
        <v>4.41700000000001</v>
      </c>
      <c r="X2157" s="70" t="n">
        <f aca="false">W2157-V2157</f>
        <v>0.0728</v>
      </c>
      <c r="Y2157" s="70" t="n">
        <f aca="false">Y2156+M2157</f>
        <v>3.78835563725138</v>
      </c>
      <c r="Z2157" s="70" t="n">
        <f aca="false">MAX(Z2156,Y2157)</f>
        <v>3.86936768320245</v>
      </c>
      <c r="AA2157" s="70" t="n">
        <f aca="false">Z2157-Y2157</f>
        <v>0.0810120459510659</v>
      </c>
      <c r="AB2157" s="72" t="n">
        <f aca="false">AB2156*(1+F2157)</f>
        <v>60.0526428503493</v>
      </c>
      <c r="AC2157" s="73" t="n">
        <f aca="false">MAX(AC2156,AB2157)</f>
        <v>64.627169471351</v>
      </c>
      <c r="AD2157" s="70" t="n">
        <f aca="false">1-AB2157/AC2157</f>
        <v>0.0707833355293321</v>
      </c>
      <c r="AE2157" s="73" t="n">
        <f aca="false">AE2156*(1+M2157)</f>
        <v>34.4775176986881</v>
      </c>
      <c r="AF2157" s="73" t="n">
        <f aca="false">MAX(AF2156,AE2157)</f>
        <v>37.4105554749034</v>
      </c>
      <c r="AG2157" s="70" t="n">
        <f aca="false">1-AE2157/AF2157</f>
        <v>0.078401342588536</v>
      </c>
      <c r="AH2157" s="74" t="n">
        <f aca="false">IF(R2157&gt;0,AH2156+1,0)</f>
        <v>32</v>
      </c>
      <c r="AI2157" s="74" t="n">
        <f aca="false">IF(U2157&gt;0,AI2156+1,0)</f>
        <v>32</v>
      </c>
      <c r="AJ2157" s="74" t="n">
        <f aca="false">IF(G2157&gt;0,AJ2156+1,0)</f>
        <v>1</v>
      </c>
      <c r="AK2157" s="74" t="n">
        <f aca="false">IF(G2157&lt;=0,AK2156+1,0)</f>
        <v>0</v>
      </c>
      <c r="AL2157" s="74" t="n">
        <f aca="false">IF(K2157&gt;0,AL2156+1,0)</f>
        <v>1</v>
      </c>
      <c r="AM2157" s="74" t="n">
        <f aca="false">IF(K2157&lt;=0,AM2156+1,0)</f>
        <v>0</v>
      </c>
    </row>
    <row r="2158" customFormat="false" ht="15" hidden="false" customHeight="false" outlineLevel="0" collapsed="false">
      <c r="A2158" s="61" t="n">
        <v>2162</v>
      </c>
      <c r="B2158" s="62" t="n">
        <v>45840.5729166667</v>
      </c>
      <c r="C2158" s="63" t="n">
        <f aca="false">YEAR(B2158)</f>
        <v>2025</v>
      </c>
      <c r="D2158" s="32" t="s">
        <v>276</v>
      </c>
      <c r="E2158" s="64" t="n">
        <v>25396.8</v>
      </c>
      <c r="F2158" s="65" t="n">
        <v>-0.0039</v>
      </c>
      <c r="G2158" s="66" t="n">
        <v>-99.04752</v>
      </c>
      <c r="H2158" s="67" t="n">
        <f aca="false">E2158+IF(D2158="Long",1,-1)*G2158</f>
        <v>25495.84752</v>
      </c>
      <c r="I2158" s="68" t="n">
        <f aca="false">Assumptions!$B$58</f>
        <v>5.35750011455817</v>
      </c>
      <c r="J2158" s="68" t="n">
        <f aca="false">INDEX(Yearly!$D$5:$D$22,MATCH(C2158,Yearly!$A$5:$A$22,0))</f>
        <v>0.462517995501425</v>
      </c>
      <c r="K2158" s="68" t="n">
        <f aca="false">G2158-I2158-J2158</f>
        <v>-104.86753811006</v>
      </c>
      <c r="L2158" s="69" t="n">
        <f aca="false">(I2158+J2158)/Assumptions!$B$8</f>
        <v>0.000256626435970783</v>
      </c>
      <c r="M2158" s="70" t="n">
        <f aca="false">F2158-L2158</f>
        <v>-0.00415662643597078</v>
      </c>
      <c r="N2158" s="71" t="n">
        <f aca="false">G2158*Assumptions!$B$7</f>
        <v>-779008.7448</v>
      </c>
      <c r="O2158" s="71" t="n">
        <f aca="false">K2158*Assumptions!$B$7</f>
        <v>-824783.187235619</v>
      </c>
      <c r="P2158" s="68" t="n">
        <f aca="false">P2157+G2158</f>
        <v>41478.438145</v>
      </c>
      <c r="Q2158" s="68" t="n">
        <f aca="false">MAX(Q2157,P2158)</f>
        <v>43358.03516</v>
      </c>
      <c r="R2158" s="68" t="n">
        <f aca="false">Q2158-P2158</f>
        <v>1879.59701499998</v>
      </c>
      <c r="S2158" s="68" t="n">
        <f aca="false">S2157+K2158</f>
        <v>28866.6516163323</v>
      </c>
      <c r="T2158" s="68" t="n">
        <f aca="false">MAX(T2157,S2158)</f>
        <v>30938.3092289643</v>
      </c>
      <c r="U2158" s="68" t="n">
        <f aca="false">T2158-S2158</f>
        <v>2071.65761263196</v>
      </c>
      <c r="V2158" s="70" t="n">
        <f aca="false">V2157+F2158</f>
        <v>4.34030000000001</v>
      </c>
      <c r="W2158" s="70" t="n">
        <f aca="false">MAX(W2157,V2158)</f>
        <v>4.41700000000001</v>
      </c>
      <c r="X2158" s="70" t="n">
        <f aca="false">W2158-V2158</f>
        <v>0.0766999999999998</v>
      </c>
      <c r="Y2158" s="70" t="n">
        <f aca="false">Y2157+M2158</f>
        <v>3.78419901081541</v>
      </c>
      <c r="Z2158" s="70" t="n">
        <f aca="false">MAX(Z2157,Y2158)</f>
        <v>3.86936768320245</v>
      </c>
      <c r="AA2158" s="70" t="n">
        <f aca="false">Z2158-Y2158</f>
        <v>0.0851686723870366</v>
      </c>
      <c r="AB2158" s="72" t="n">
        <f aca="false">AB2157*(1+F2158)</f>
        <v>59.818437543233</v>
      </c>
      <c r="AC2158" s="73" t="n">
        <f aca="false">MAX(AC2157,AB2158)</f>
        <v>64.627169471351</v>
      </c>
      <c r="AD2158" s="70" t="n">
        <f aca="false">1-AB2158/AC2158</f>
        <v>0.0744072805207677</v>
      </c>
      <c r="AE2158" s="73" t="n">
        <f aca="false">AE2157*(1+M2158)</f>
        <v>34.3342075371751</v>
      </c>
      <c r="AF2158" s="73" t="n">
        <f aca="false">MAX(AF2157,AE2158)</f>
        <v>37.4105554749034</v>
      </c>
      <c r="AG2158" s="70" t="n">
        <f aca="false">1-AE2158/AF2158</f>
        <v>0.0822320839312878</v>
      </c>
      <c r="AH2158" s="74" t="n">
        <f aca="false">IF(R2158&gt;0,AH2157+1,0)</f>
        <v>33</v>
      </c>
      <c r="AI2158" s="74" t="n">
        <f aca="false">IF(U2158&gt;0,AI2157+1,0)</f>
        <v>33</v>
      </c>
      <c r="AJ2158" s="74" t="n">
        <f aca="false">IF(G2158&gt;0,AJ2157+1,0)</f>
        <v>0</v>
      </c>
      <c r="AK2158" s="74" t="n">
        <f aca="false">IF(G2158&lt;=0,AK2157+1,0)</f>
        <v>1</v>
      </c>
      <c r="AL2158" s="74" t="n">
        <f aca="false">IF(K2158&gt;0,AL2157+1,0)</f>
        <v>0</v>
      </c>
      <c r="AM2158" s="74" t="n">
        <f aca="false">IF(K2158&lt;=0,AM2157+1,0)</f>
        <v>1</v>
      </c>
    </row>
    <row r="2159" customFormat="false" ht="15" hidden="false" customHeight="false" outlineLevel="0" collapsed="false">
      <c r="A2159" s="61" t="n">
        <v>2163</v>
      </c>
      <c r="B2159" s="62" t="n">
        <v>45841.40625</v>
      </c>
      <c r="C2159" s="63" t="n">
        <f aca="false">YEAR(B2159)</f>
        <v>2025</v>
      </c>
      <c r="D2159" s="32" t="s">
        <v>277</v>
      </c>
      <c r="E2159" s="64" t="n">
        <v>25497.1</v>
      </c>
      <c r="F2159" s="65" t="n">
        <v>-0.0035</v>
      </c>
      <c r="G2159" s="66" t="n">
        <v>-89.23985</v>
      </c>
      <c r="H2159" s="67" t="n">
        <f aca="false">E2159+IF(D2159="Long",1,-1)*G2159</f>
        <v>25407.86015</v>
      </c>
      <c r="I2159" s="68" t="n">
        <f aca="false">Assumptions!$B$58</f>
        <v>5.35750011455817</v>
      </c>
      <c r="J2159" s="68" t="n">
        <f aca="false">INDEX(Yearly!$D$5:$D$22,MATCH(C2159,Yearly!$A$5:$A$22,0))</f>
        <v>0.462517995501425</v>
      </c>
      <c r="K2159" s="68" t="n">
        <f aca="false">G2159-I2159-J2159</f>
        <v>-95.0598681100596</v>
      </c>
      <c r="L2159" s="69" t="n">
        <f aca="false">(I2159+J2159)/Assumptions!$B$8</f>
        <v>0.000256626435970783</v>
      </c>
      <c r="M2159" s="70" t="n">
        <f aca="false">F2159-L2159</f>
        <v>-0.00375662643597078</v>
      </c>
      <c r="N2159" s="71" t="n">
        <f aca="false">G2159*Assumptions!$B$7</f>
        <v>-701871.42025</v>
      </c>
      <c r="O2159" s="71" t="n">
        <f aca="false">K2159*Assumptions!$B$7</f>
        <v>-747645.862685619</v>
      </c>
      <c r="P2159" s="68" t="n">
        <f aca="false">P2158+G2159</f>
        <v>41389.198295</v>
      </c>
      <c r="Q2159" s="68" t="n">
        <f aca="false">MAX(Q2158,P2159)</f>
        <v>43358.03516</v>
      </c>
      <c r="R2159" s="68" t="n">
        <f aca="false">Q2159-P2159</f>
        <v>1968.83686499998</v>
      </c>
      <c r="S2159" s="68" t="n">
        <f aca="false">S2158+K2159</f>
        <v>28771.5917482223</v>
      </c>
      <c r="T2159" s="68" t="n">
        <f aca="false">MAX(T2158,S2159)</f>
        <v>30938.3092289643</v>
      </c>
      <c r="U2159" s="68" t="n">
        <f aca="false">T2159-S2159</f>
        <v>2166.71748074202</v>
      </c>
      <c r="V2159" s="70" t="n">
        <f aca="false">V2158+F2159</f>
        <v>4.33680000000001</v>
      </c>
      <c r="W2159" s="70" t="n">
        <f aca="false">MAX(W2158,V2159)</f>
        <v>4.41700000000001</v>
      </c>
      <c r="X2159" s="70" t="n">
        <f aca="false">W2159-V2159</f>
        <v>0.0801999999999996</v>
      </c>
      <c r="Y2159" s="70" t="n">
        <f aca="false">Y2158+M2159</f>
        <v>3.78044238437944</v>
      </c>
      <c r="Z2159" s="70" t="n">
        <f aca="false">MAX(Z2158,Y2159)</f>
        <v>3.86936768320245</v>
      </c>
      <c r="AA2159" s="70" t="n">
        <f aca="false">Z2159-Y2159</f>
        <v>0.0889252988230074</v>
      </c>
      <c r="AB2159" s="72" t="n">
        <f aca="false">AB2158*(1+F2159)</f>
        <v>59.6090730118317</v>
      </c>
      <c r="AC2159" s="73" t="n">
        <f aca="false">MAX(AC2158,AB2159)</f>
        <v>64.627169471351</v>
      </c>
      <c r="AD2159" s="70" t="n">
        <f aca="false">1-AB2159/AC2159</f>
        <v>0.077646855038945</v>
      </c>
      <c r="AE2159" s="73" t="n">
        <f aca="false">AE2158*(1+M2159)</f>
        <v>34.2052267454828</v>
      </c>
      <c r="AF2159" s="73" t="n">
        <f aca="false">MAX(AF2158,AE2159)</f>
        <v>37.4105554749034</v>
      </c>
      <c r="AG2159" s="70" t="n">
        <f aca="false">1-AE2159/AF2159</f>
        <v>0.0856797951468773</v>
      </c>
      <c r="AH2159" s="74" t="n">
        <f aca="false">IF(R2159&gt;0,AH2158+1,0)</f>
        <v>34</v>
      </c>
      <c r="AI2159" s="74" t="n">
        <f aca="false">IF(U2159&gt;0,AI2158+1,0)</f>
        <v>34</v>
      </c>
      <c r="AJ2159" s="74" t="n">
        <f aca="false">IF(G2159&gt;0,AJ2158+1,0)</f>
        <v>0</v>
      </c>
      <c r="AK2159" s="74" t="n">
        <f aca="false">IF(G2159&lt;=0,AK2158+1,0)</f>
        <v>2</v>
      </c>
      <c r="AL2159" s="74" t="n">
        <f aca="false">IF(K2159&gt;0,AL2158+1,0)</f>
        <v>0</v>
      </c>
      <c r="AM2159" s="74" t="n">
        <f aca="false">IF(K2159&lt;=0,AM2158+1,0)</f>
        <v>2</v>
      </c>
    </row>
    <row r="2160" customFormat="false" ht="15" hidden="false" customHeight="false" outlineLevel="0" collapsed="false">
      <c r="A2160" s="61" t="n">
        <v>2164</v>
      </c>
      <c r="B2160" s="62" t="n">
        <v>45841.6145833333</v>
      </c>
      <c r="C2160" s="63" t="n">
        <f aca="false">YEAR(B2160)</f>
        <v>2025</v>
      </c>
      <c r="D2160" s="32" t="s">
        <v>276</v>
      </c>
      <c r="E2160" s="64" t="n">
        <v>25408.7</v>
      </c>
      <c r="F2160" s="65" t="n">
        <v>-0.0021</v>
      </c>
      <c r="G2160" s="66" t="n">
        <v>-53.35827</v>
      </c>
      <c r="H2160" s="67" t="n">
        <f aca="false">E2160+IF(D2160="Long",1,-1)*G2160</f>
        <v>25462.05827</v>
      </c>
      <c r="I2160" s="68" t="n">
        <f aca="false">Assumptions!$B$58</f>
        <v>5.35750011455817</v>
      </c>
      <c r="J2160" s="68" t="n">
        <f aca="false">INDEX(Yearly!$D$5:$D$22,MATCH(C2160,Yearly!$A$5:$A$22,0))</f>
        <v>0.462517995501425</v>
      </c>
      <c r="K2160" s="68" t="n">
        <f aca="false">G2160-I2160-J2160</f>
        <v>-59.1782881100596</v>
      </c>
      <c r="L2160" s="69" t="n">
        <f aca="false">(I2160+J2160)/Assumptions!$B$8</f>
        <v>0.000256626435970783</v>
      </c>
      <c r="M2160" s="70" t="n">
        <f aca="false">F2160-L2160</f>
        <v>-0.00235662643597078</v>
      </c>
      <c r="N2160" s="71" t="n">
        <f aca="false">G2160*Assumptions!$B$7</f>
        <v>-419662.79355</v>
      </c>
      <c r="O2160" s="71" t="n">
        <f aca="false">K2160*Assumptions!$B$7</f>
        <v>-465437.235985619</v>
      </c>
      <c r="P2160" s="68" t="n">
        <f aca="false">P2159+G2160</f>
        <v>41335.840025</v>
      </c>
      <c r="Q2160" s="68" t="n">
        <f aca="false">MAX(Q2159,P2160)</f>
        <v>43358.03516</v>
      </c>
      <c r="R2160" s="68" t="n">
        <f aca="false">Q2160-P2160</f>
        <v>2022.19513499998</v>
      </c>
      <c r="S2160" s="68" t="n">
        <f aca="false">S2159+K2160</f>
        <v>28712.4134601122</v>
      </c>
      <c r="T2160" s="68" t="n">
        <f aca="false">MAX(T2159,S2160)</f>
        <v>30938.3092289643</v>
      </c>
      <c r="U2160" s="68" t="n">
        <f aca="false">T2160-S2160</f>
        <v>2225.89576885208</v>
      </c>
      <c r="V2160" s="70" t="n">
        <f aca="false">V2159+F2160</f>
        <v>4.33470000000001</v>
      </c>
      <c r="W2160" s="70" t="n">
        <f aca="false">MAX(W2159,V2160)</f>
        <v>4.41700000000001</v>
      </c>
      <c r="X2160" s="70" t="n">
        <f aca="false">W2160-V2160</f>
        <v>0.0823</v>
      </c>
      <c r="Y2160" s="70" t="n">
        <f aca="false">Y2159+M2160</f>
        <v>3.77808575794347</v>
      </c>
      <c r="Z2160" s="70" t="n">
        <f aca="false">MAX(Z2159,Y2160)</f>
        <v>3.86936768320245</v>
      </c>
      <c r="AA2160" s="70" t="n">
        <f aca="false">Z2160-Y2160</f>
        <v>0.0912819252589783</v>
      </c>
      <c r="AB2160" s="72" t="n">
        <f aca="false">AB2159*(1+F2160)</f>
        <v>59.4838939585068</v>
      </c>
      <c r="AC2160" s="73" t="n">
        <f aca="false">MAX(AC2159,AB2160)</f>
        <v>64.627169471351</v>
      </c>
      <c r="AD2160" s="70" t="n">
        <f aca="false">1-AB2160/AC2160</f>
        <v>0.0795837966433631</v>
      </c>
      <c r="AE2160" s="73" t="n">
        <f aca="false">AE2159*(1+M2160)</f>
        <v>34.124617803886</v>
      </c>
      <c r="AF2160" s="73" t="n">
        <f aca="false">MAX(AF2159,AE2160)</f>
        <v>37.4105554749034</v>
      </c>
      <c r="AG2160" s="70" t="n">
        <f aca="false">1-AE2160/AF2160</f>
        <v>0.0878345063125764</v>
      </c>
      <c r="AH2160" s="74" t="n">
        <f aca="false">IF(R2160&gt;0,AH2159+1,0)</f>
        <v>35</v>
      </c>
      <c r="AI2160" s="74" t="n">
        <f aca="false">IF(U2160&gt;0,AI2159+1,0)</f>
        <v>35</v>
      </c>
      <c r="AJ2160" s="74" t="n">
        <f aca="false">IF(G2160&gt;0,AJ2159+1,0)</f>
        <v>0</v>
      </c>
      <c r="AK2160" s="74" t="n">
        <f aca="false">IF(G2160&lt;=0,AK2159+1,0)</f>
        <v>3</v>
      </c>
      <c r="AL2160" s="74" t="n">
        <f aca="false">IF(K2160&gt;0,AL2159+1,0)</f>
        <v>0</v>
      </c>
      <c r="AM2160" s="74" t="n">
        <f aca="false">IF(K2160&lt;=0,AM2159+1,0)</f>
        <v>3</v>
      </c>
    </row>
    <row r="2161" customFormat="false" ht="15" hidden="false" customHeight="false" outlineLevel="0" collapsed="false">
      <c r="A2161" s="61" t="n">
        <v>2165</v>
      </c>
      <c r="B2161" s="62" t="n">
        <v>45842.6354166667</v>
      </c>
      <c r="C2161" s="63" t="n">
        <f aca="false">YEAR(B2161)</f>
        <v>2025</v>
      </c>
      <c r="D2161" s="32" t="s">
        <v>277</v>
      </c>
      <c r="E2161" s="64" t="n">
        <v>25462.5</v>
      </c>
      <c r="F2161" s="65" t="n">
        <v>-0.0013</v>
      </c>
      <c r="G2161" s="66" t="n">
        <v>-33.10125</v>
      </c>
      <c r="H2161" s="67" t="n">
        <f aca="false">E2161+IF(D2161="Long",1,-1)*G2161</f>
        <v>25429.39875</v>
      </c>
      <c r="I2161" s="68" t="n">
        <f aca="false">Assumptions!$B$58</f>
        <v>5.35750011455817</v>
      </c>
      <c r="J2161" s="68" t="n">
        <f aca="false">INDEX(Yearly!$D$5:$D$22,MATCH(C2161,Yearly!$A$5:$A$22,0))</f>
        <v>0.462517995501425</v>
      </c>
      <c r="K2161" s="68" t="n">
        <f aca="false">G2161-I2161-J2161</f>
        <v>-38.9212681100596</v>
      </c>
      <c r="L2161" s="69" t="n">
        <f aca="false">(I2161+J2161)/Assumptions!$B$8</f>
        <v>0.000256626435970783</v>
      </c>
      <c r="M2161" s="70" t="n">
        <f aca="false">F2161-L2161</f>
        <v>-0.00155662643597078</v>
      </c>
      <c r="N2161" s="71" t="n">
        <f aca="false">G2161*Assumptions!$B$7</f>
        <v>-260341.33125</v>
      </c>
      <c r="O2161" s="71" t="n">
        <f aca="false">K2161*Assumptions!$B$7</f>
        <v>-306115.773685619</v>
      </c>
      <c r="P2161" s="68" t="n">
        <f aca="false">P2160+G2161</f>
        <v>41302.738775</v>
      </c>
      <c r="Q2161" s="68" t="n">
        <f aca="false">MAX(Q2160,P2161)</f>
        <v>43358.03516</v>
      </c>
      <c r="R2161" s="68" t="n">
        <f aca="false">Q2161-P2161</f>
        <v>2055.29638499998</v>
      </c>
      <c r="S2161" s="68" t="n">
        <f aca="false">S2160+K2161</f>
        <v>28673.4921920021</v>
      </c>
      <c r="T2161" s="68" t="n">
        <f aca="false">MAX(T2160,S2161)</f>
        <v>30938.3092289643</v>
      </c>
      <c r="U2161" s="68" t="n">
        <f aca="false">T2161-S2161</f>
        <v>2264.81703696214</v>
      </c>
      <c r="V2161" s="70" t="n">
        <f aca="false">V2160+F2161</f>
        <v>4.33340000000001</v>
      </c>
      <c r="W2161" s="70" t="n">
        <f aca="false">MAX(W2160,V2161)</f>
        <v>4.41700000000001</v>
      </c>
      <c r="X2161" s="70" t="n">
        <f aca="false">W2161-V2161</f>
        <v>0.0835999999999997</v>
      </c>
      <c r="Y2161" s="70" t="n">
        <f aca="false">Y2160+M2161</f>
        <v>3.7765291315075</v>
      </c>
      <c r="Z2161" s="70" t="n">
        <f aca="false">MAX(Z2160,Y2161)</f>
        <v>3.86936768320245</v>
      </c>
      <c r="AA2161" s="70" t="n">
        <f aca="false">Z2161-Y2161</f>
        <v>0.0928385516949493</v>
      </c>
      <c r="AB2161" s="72" t="n">
        <f aca="false">AB2160*(1+F2161)</f>
        <v>59.4065648963608</v>
      </c>
      <c r="AC2161" s="73" t="n">
        <f aca="false">MAX(AC2160,AB2161)</f>
        <v>64.627169471351</v>
      </c>
      <c r="AD2161" s="70" t="n">
        <f aca="false">1-AB2161/AC2161</f>
        <v>0.0807803377077268</v>
      </c>
      <c r="AE2161" s="73" t="n">
        <f aca="false">AE2160*(1+M2161)</f>
        <v>34.0714985216951</v>
      </c>
      <c r="AF2161" s="73" t="n">
        <f aca="false">MAX(AF2160,AE2161)</f>
        <v>37.4105554749034</v>
      </c>
      <c r="AG2161" s="70" t="n">
        <f aca="false">1-AE2161/AF2161</f>
        <v>0.0892544072340306</v>
      </c>
      <c r="AH2161" s="74" t="n">
        <f aca="false">IF(R2161&gt;0,AH2160+1,0)</f>
        <v>36</v>
      </c>
      <c r="AI2161" s="74" t="n">
        <f aca="false">IF(U2161&gt;0,AI2160+1,0)</f>
        <v>36</v>
      </c>
      <c r="AJ2161" s="74" t="n">
        <f aca="false">IF(G2161&gt;0,AJ2160+1,0)</f>
        <v>0</v>
      </c>
      <c r="AK2161" s="74" t="n">
        <f aca="false">IF(G2161&lt;=0,AK2160+1,0)</f>
        <v>4</v>
      </c>
      <c r="AL2161" s="74" t="n">
        <f aca="false">IF(K2161&gt;0,AL2160+1,0)</f>
        <v>0</v>
      </c>
      <c r="AM2161" s="74" t="n">
        <f aca="false">IF(K2161&lt;=0,AM2160+1,0)</f>
        <v>4</v>
      </c>
    </row>
    <row r="2162" customFormat="false" ht="15" hidden="false" customHeight="false" outlineLevel="0" collapsed="false">
      <c r="A2162" s="61" t="n">
        <v>2166</v>
      </c>
      <c r="B2162" s="62" t="n">
        <v>45845.5104166667</v>
      </c>
      <c r="C2162" s="63" t="n">
        <f aca="false">YEAR(B2162)</f>
        <v>2025</v>
      </c>
      <c r="D2162" s="32" t="s">
        <v>276</v>
      </c>
      <c r="E2162" s="64" t="n">
        <v>25430.55</v>
      </c>
      <c r="F2162" s="65" t="n">
        <v>-0.0008</v>
      </c>
      <c r="G2162" s="66" t="n">
        <v>-20.34444</v>
      </c>
      <c r="H2162" s="67" t="n">
        <f aca="false">E2162+IF(D2162="Long",1,-1)*G2162</f>
        <v>25450.89444</v>
      </c>
      <c r="I2162" s="68" t="n">
        <f aca="false">Assumptions!$B$58</f>
        <v>5.35750011455817</v>
      </c>
      <c r="J2162" s="68" t="n">
        <f aca="false">INDEX(Yearly!$D$5:$D$22,MATCH(C2162,Yearly!$A$5:$A$22,0))</f>
        <v>0.462517995501425</v>
      </c>
      <c r="K2162" s="68" t="n">
        <f aca="false">G2162-I2162-J2162</f>
        <v>-26.1644581100596</v>
      </c>
      <c r="L2162" s="69" t="n">
        <f aca="false">(I2162+J2162)/Assumptions!$B$8</f>
        <v>0.000256626435970783</v>
      </c>
      <c r="M2162" s="70" t="n">
        <f aca="false">F2162-L2162</f>
        <v>-0.00105662643597078</v>
      </c>
      <c r="N2162" s="71" t="n">
        <f aca="false">G2162*Assumptions!$B$7</f>
        <v>-160009.0206</v>
      </c>
      <c r="O2162" s="71" t="n">
        <f aca="false">K2162*Assumptions!$B$7</f>
        <v>-205783.463035619</v>
      </c>
      <c r="P2162" s="68" t="n">
        <f aca="false">P2161+G2162</f>
        <v>41282.394335</v>
      </c>
      <c r="Q2162" s="68" t="n">
        <f aca="false">MAX(Q2161,P2162)</f>
        <v>43358.03516</v>
      </c>
      <c r="R2162" s="68" t="n">
        <f aca="false">Q2162-P2162</f>
        <v>2075.64082499998</v>
      </c>
      <c r="S2162" s="68" t="n">
        <f aca="false">S2161+K2162</f>
        <v>28647.3277338921</v>
      </c>
      <c r="T2162" s="68" t="n">
        <f aca="false">MAX(T2161,S2162)</f>
        <v>30938.3092289643</v>
      </c>
      <c r="U2162" s="68" t="n">
        <f aca="false">T2162-S2162</f>
        <v>2290.9814950722</v>
      </c>
      <c r="V2162" s="70" t="n">
        <f aca="false">V2161+F2162</f>
        <v>4.33260000000001</v>
      </c>
      <c r="W2162" s="70" t="n">
        <f aca="false">MAX(W2161,V2162)</f>
        <v>4.41700000000001</v>
      </c>
      <c r="X2162" s="70" t="n">
        <f aca="false">W2162-V2162</f>
        <v>0.0843999999999996</v>
      </c>
      <c r="Y2162" s="70" t="n">
        <f aca="false">Y2161+M2162</f>
        <v>3.77547250507153</v>
      </c>
      <c r="Z2162" s="70" t="n">
        <f aca="false">MAX(Z2161,Y2162)</f>
        <v>3.86936768320245</v>
      </c>
      <c r="AA2162" s="70" t="n">
        <f aca="false">Z2162-Y2162</f>
        <v>0.0938951781309201</v>
      </c>
      <c r="AB2162" s="72" t="n">
        <f aca="false">AB2161*(1+F2162)</f>
        <v>59.3590396444437</v>
      </c>
      <c r="AC2162" s="73" t="n">
        <f aca="false">MAX(AC2161,AB2162)</f>
        <v>64.627169471351</v>
      </c>
      <c r="AD2162" s="70" t="n">
        <f aca="false">1-AB2162/AC2162</f>
        <v>0.0815157134375605</v>
      </c>
      <c r="AE2162" s="73" t="n">
        <f aca="false">AE2161*(1+M2162)</f>
        <v>34.0354976756439</v>
      </c>
      <c r="AF2162" s="73" t="n">
        <f aca="false">MAX(AF2161,AE2162)</f>
        <v>37.4105554749034</v>
      </c>
      <c r="AG2162" s="70" t="n">
        <f aca="false">1-AE2162/AF2162</f>
        <v>0.090216725103791</v>
      </c>
      <c r="AH2162" s="74" t="n">
        <f aca="false">IF(R2162&gt;0,AH2161+1,0)</f>
        <v>37</v>
      </c>
      <c r="AI2162" s="74" t="n">
        <f aca="false">IF(U2162&gt;0,AI2161+1,0)</f>
        <v>37</v>
      </c>
      <c r="AJ2162" s="74" t="n">
        <f aca="false">IF(G2162&gt;0,AJ2161+1,0)</f>
        <v>0</v>
      </c>
      <c r="AK2162" s="74" t="n">
        <f aca="false">IF(G2162&lt;=0,AK2161+1,0)</f>
        <v>5</v>
      </c>
      <c r="AL2162" s="74" t="n">
        <f aca="false">IF(K2162&gt;0,AL2161+1,0)</f>
        <v>0</v>
      </c>
      <c r="AM2162" s="74" t="n">
        <f aca="false">IF(K2162&lt;=0,AM2161+1,0)</f>
        <v>5</v>
      </c>
    </row>
    <row r="2163" customFormat="false" ht="15" hidden="false" customHeight="false" outlineLevel="0" collapsed="false">
      <c r="A2163" s="61" t="n">
        <v>2167</v>
      </c>
      <c r="B2163" s="62" t="n">
        <v>45845.5729166667</v>
      </c>
      <c r="C2163" s="63" t="n">
        <f aca="false">YEAR(B2163)</f>
        <v>2025</v>
      </c>
      <c r="D2163" s="32" t="s">
        <v>277</v>
      </c>
      <c r="E2163" s="64" t="n">
        <v>25451.85</v>
      </c>
      <c r="F2163" s="65" t="n">
        <v>-0.001</v>
      </c>
      <c r="G2163" s="66" t="n">
        <v>-25.45185</v>
      </c>
      <c r="H2163" s="67" t="n">
        <f aca="false">E2163+IF(D2163="Long",1,-1)*G2163</f>
        <v>25426.39815</v>
      </c>
      <c r="I2163" s="68" t="n">
        <f aca="false">Assumptions!$B$58</f>
        <v>5.35750011455817</v>
      </c>
      <c r="J2163" s="68" t="n">
        <f aca="false">INDEX(Yearly!$D$5:$D$22,MATCH(C2163,Yearly!$A$5:$A$22,0))</f>
        <v>0.462517995501425</v>
      </c>
      <c r="K2163" s="68" t="n">
        <f aca="false">G2163-I2163-J2163</f>
        <v>-31.2718681100596</v>
      </c>
      <c r="L2163" s="69" t="n">
        <f aca="false">(I2163+J2163)/Assumptions!$B$8</f>
        <v>0.000256626435970783</v>
      </c>
      <c r="M2163" s="70" t="n">
        <f aca="false">F2163-L2163</f>
        <v>-0.00125662643597078</v>
      </c>
      <c r="N2163" s="71" t="n">
        <f aca="false">G2163*Assumptions!$B$7</f>
        <v>-200178.80025</v>
      </c>
      <c r="O2163" s="71" t="n">
        <f aca="false">K2163*Assumptions!$B$7</f>
        <v>-245953.242685619</v>
      </c>
      <c r="P2163" s="68" t="n">
        <f aca="false">P2162+G2163</f>
        <v>41256.942485</v>
      </c>
      <c r="Q2163" s="68" t="n">
        <f aca="false">MAX(Q2162,P2163)</f>
        <v>43358.03516</v>
      </c>
      <c r="R2163" s="68" t="n">
        <f aca="false">Q2163-P2163</f>
        <v>2101.09267499998</v>
      </c>
      <c r="S2163" s="68" t="n">
        <f aca="false">S2162+K2163</f>
        <v>28616.055865782</v>
      </c>
      <c r="T2163" s="68" t="n">
        <f aca="false">MAX(T2162,S2163)</f>
        <v>30938.3092289643</v>
      </c>
      <c r="U2163" s="68" t="n">
        <f aca="false">T2163-S2163</f>
        <v>2322.25336318226</v>
      </c>
      <c r="V2163" s="70" t="n">
        <f aca="false">V2162+F2163</f>
        <v>4.33160000000001</v>
      </c>
      <c r="W2163" s="70" t="n">
        <f aca="false">MAX(W2162,V2163)</f>
        <v>4.41700000000001</v>
      </c>
      <c r="X2163" s="70" t="n">
        <f aca="false">W2163-V2163</f>
        <v>0.0853999999999999</v>
      </c>
      <c r="Y2163" s="70" t="n">
        <f aca="false">Y2162+M2163</f>
        <v>3.77421587863556</v>
      </c>
      <c r="Z2163" s="70" t="n">
        <f aca="false">MAX(Z2162,Y2163)</f>
        <v>3.86936768320245</v>
      </c>
      <c r="AA2163" s="70" t="n">
        <f aca="false">Z2163-Y2163</f>
        <v>0.0951518045668909</v>
      </c>
      <c r="AB2163" s="72" t="n">
        <f aca="false">AB2162*(1+F2163)</f>
        <v>59.2996806047992</v>
      </c>
      <c r="AC2163" s="73" t="n">
        <f aca="false">MAX(AC2162,AB2163)</f>
        <v>64.627169471351</v>
      </c>
      <c r="AD2163" s="70" t="n">
        <f aca="false">1-AB2163/AC2163</f>
        <v>0.0824341977241229</v>
      </c>
      <c r="AE2163" s="73" t="n">
        <f aca="false">AE2162*(1+M2163)</f>
        <v>33.9927277695033</v>
      </c>
      <c r="AF2163" s="73" t="n">
        <f aca="false">MAX(AF2162,AE2163)</f>
        <v>37.4105554749034</v>
      </c>
      <c r="AG2163" s="70" t="n">
        <f aca="false">1-AE2163/AF2163</f>
        <v>0.0913599828180296</v>
      </c>
      <c r="AH2163" s="74" t="n">
        <f aca="false">IF(R2163&gt;0,AH2162+1,0)</f>
        <v>38</v>
      </c>
      <c r="AI2163" s="74" t="n">
        <f aca="false">IF(U2163&gt;0,AI2162+1,0)</f>
        <v>38</v>
      </c>
      <c r="AJ2163" s="74" t="n">
        <f aca="false">IF(G2163&gt;0,AJ2162+1,0)</f>
        <v>0</v>
      </c>
      <c r="AK2163" s="74" t="n">
        <f aca="false">IF(G2163&lt;=0,AK2162+1,0)</f>
        <v>6</v>
      </c>
      <c r="AL2163" s="74" t="n">
        <f aca="false">IF(K2163&gt;0,AL2162+1,0)</f>
        <v>0</v>
      </c>
      <c r="AM2163" s="74" t="n">
        <f aca="false">IF(K2163&lt;=0,AM2162+1,0)</f>
        <v>6</v>
      </c>
    </row>
    <row r="2164" customFormat="false" ht="15" hidden="false" customHeight="false" outlineLevel="0" collapsed="false">
      <c r="A2164" s="61" t="n">
        <v>2168</v>
      </c>
      <c r="B2164" s="62" t="n">
        <v>45845.6145833333</v>
      </c>
      <c r="C2164" s="63" t="n">
        <f aca="false">YEAR(B2164)</f>
        <v>2025</v>
      </c>
      <c r="D2164" s="32" t="s">
        <v>276</v>
      </c>
      <c r="E2164" s="64" t="n">
        <v>25425.65</v>
      </c>
      <c r="F2164" s="65" t="n">
        <v>-0.0014</v>
      </c>
      <c r="G2164" s="66" t="n">
        <v>-35.59591</v>
      </c>
      <c r="H2164" s="67" t="n">
        <f aca="false">E2164+IF(D2164="Long",1,-1)*G2164</f>
        <v>25461.24591</v>
      </c>
      <c r="I2164" s="68" t="n">
        <f aca="false">Assumptions!$B$58</f>
        <v>5.35750011455817</v>
      </c>
      <c r="J2164" s="68" t="n">
        <f aca="false">INDEX(Yearly!$D$5:$D$22,MATCH(C2164,Yearly!$A$5:$A$22,0))</f>
        <v>0.462517995501425</v>
      </c>
      <c r="K2164" s="68" t="n">
        <f aca="false">G2164-I2164-J2164</f>
        <v>-41.4159281100596</v>
      </c>
      <c r="L2164" s="69" t="n">
        <f aca="false">(I2164+J2164)/Assumptions!$B$8</f>
        <v>0.000256626435970783</v>
      </c>
      <c r="M2164" s="70" t="n">
        <f aca="false">F2164-L2164</f>
        <v>-0.00165662643597078</v>
      </c>
      <c r="N2164" s="71" t="n">
        <f aca="false">G2164*Assumptions!$B$7</f>
        <v>-279961.83215</v>
      </c>
      <c r="O2164" s="71" t="n">
        <f aca="false">K2164*Assumptions!$B$7</f>
        <v>-325736.274585619</v>
      </c>
      <c r="P2164" s="68" t="n">
        <f aca="false">P2163+G2164</f>
        <v>41221.346575</v>
      </c>
      <c r="Q2164" s="68" t="n">
        <f aca="false">MAX(Q2163,P2164)</f>
        <v>43358.03516</v>
      </c>
      <c r="R2164" s="68" t="n">
        <f aca="false">Q2164-P2164</f>
        <v>2136.68858499998</v>
      </c>
      <c r="S2164" s="68" t="n">
        <f aca="false">S2163+K2164</f>
        <v>28574.639937672</v>
      </c>
      <c r="T2164" s="68" t="n">
        <f aca="false">MAX(T2163,S2164)</f>
        <v>30938.3092289643</v>
      </c>
      <c r="U2164" s="68" t="n">
        <f aca="false">T2164-S2164</f>
        <v>2363.66929129232</v>
      </c>
      <c r="V2164" s="70" t="n">
        <f aca="false">V2163+F2164</f>
        <v>4.33020000000001</v>
      </c>
      <c r="W2164" s="70" t="n">
        <f aca="false">MAX(W2163,V2164)</f>
        <v>4.41700000000001</v>
      </c>
      <c r="X2164" s="70" t="n">
        <f aca="false">W2164-V2164</f>
        <v>0.0868000000000002</v>
      </c>
      <c r="Y2164" s="70" t="n">
        <f aca="false">Y2163+M2164</f>
        <v>3.77255925219959</v>
      </c>
      <c r="Z2164" s="70" t="n">
        <f aca="false">MAX(Z2163,Y2164)</f>
        <v>3.86936768320245</v>
      </c>
      <c r="AA2164" s="70" t="n">
        <f aca="false">Z2164-Y2164</f>
        <v>0.0968084310028616</v>
      </c>
      <c r="AB2164" s="72" t="n">
        <f aca="false">AB2163*(1+F2164)</f>
        <v>59.2166610519525</v>
      </c>
      <c r="AC2164" s="73" t="n">
        <f aca="false">MAX(AC2163,AB2164)</f>
        <v>64.627169471351</v>
      </c>
      <c r="AD2164" s="70" t="n">
        <f aca="false">1-AB2164/AC2164</f>
        <v>0.0837187898473091</v>
      </c>
      <c r="AE2164" s="73" t="n">
        <f aca="false">AE2163*(1+M2164)</f>
        <v>33.9364145180496</v>
      </c>
      <c r="AF2164" s="73" t="n">
        <f aca="false">MAX(AF2163,AE2164)</f>
        <v>37.4105554749034</v>
      </c>
      <c r="AG2164" s="70" t="n">
        <f aca="false">1-AE2164/AF2164</f>
        <v>0.0928652598912741</v>
      </c>
      <c r="AH2164" s="74" t="n">
        <f aca="false">IF(R2164&gt;0,AH2163+1,0)</f>
        <v>39</v>
      </c>
      <c r="AI2164" s="74" t="n">
        <f aca="false">IF(U2164&gt;0,AI2163+1,0)</f>
        <v>39</v>
      </c>
      <c r="AJ2164" s="74" t="n">
        <f aca="false">IF(G2164&gt;0,AJ2163+1,0)</f>
        <v>0</v>
      </c>
      <c r="AK2164" s="74" t="n">
        <f aca="false">IF(G2164&lt;=0,AK2163+1,0)</f>
        <v>7</v>
      </c>
      <c r="AL2164" s="74" t="n">
        <f aca="false">IF(K2164&gt;0,AL2163+1,0)</f>
        <v>0</v>
      </c>
      <c r="AM2164" s="74" t="n">
        <f aca="false">IF(K2164&lt;=0,AM2163+1,0)</f>
        <v>7</v>
      </c>
    </row>
    <row r="2165" customFormat="false" ht="15" hidden="false" customHeight="false" outlineLevel="0" collapsed="false">
      <c r="A2165" s="61" t="n">
        <v>2169</v>
      </c>
      <c r="B2165" s="62" t="n">
        <v>45845.6361111111</v>
      </c>
      <c r="C2165" s="63" t="n">
        <f aca="false">YEAR(B2165)</f>
        <v>2025</v>
      </c>
      <c r="D2165" s="32" t="s">
        <v>277</v>
      </c>
      <c r="E2165" s="64" t="n">
        <v>25460.05</v>
      </c>
      <c r="F2165" s="65" t="n">
        <v>-0.0005</v>
      </c>
      <c r="G2165" s="66" t="n">
        <v>-12.730025</v>
      </c>
      <c r="H2165" s="67" t="n">
        <f aca="false">E2165+IF(D2165="Long",1,-1)*G2165</f>
        <v>25447.319975</v>
      </c>
      <c r="I2165" s="68" t="n">
        <f aca="false">Assumptions!$B$58</f>
        <v>5.35750011455817</v>
      </c>
      <c r="J2165" s="68" t="n">
        <f aca="false">INDEX(Yearly!$D$5:$D$22,MATCH(C2165,Yearly!$A$5:$A$22,0))</f>
        <v>0.462517995501425</v>
      </c>
      <c r="K2165" s="68" t="n">
        <f aca="false">G2165-I2165-J2165</f>
        <v>-18.5500431100596</v>
      </c>
      <c r="L2165" s="69" t="n">
        <f aca="false">(I2165+J2165)/Assumptions!$B$8</f>
        <v>0.000256626435970783</v>
      </c>
      <c r="M2165" s="70" t="n">
        <f aca="false">F2165-L2165</f>
        <v>-0.000756626435970783</v>
      </c>
      <c r="N2165" s="71" t="n">
        <f aca="false">G2165*Assumptions!$B$7</f>
        <v>-100121.646625</v>
      </c>
      <c r="O2165" s="71" t="n">
        <f aca="false">K2165*Assumptions!$B$7</f>
        <v>-145896.089060619</v>
      </c>
      <c r="P2165" s="68" t="n">
        <f aca="false">P2164+G2165</f>
        <v>41208.61655</v>
      </c>
      <c r="Q2165" s="68" t="n">
        <f aca="false">MAX(Q2164,P2165)</f>
        <v>43358.03516</v>
      </c>
      <c r="R2165" s="68" t="n">
        <f aca="false">Q2165-P2165</f>
        <v>2149.41860999998</v>
      </c>
      <c r="S2165" s="68" t="n">
        <f aca="false">S2164+K2165</f>
        <v>28556.0898945619</v>
      </c>
      <c r="T2165" s="68" t="n">
        <f aca="false">MAX(T2164,S2165)</f>
        <v>30938.3092289643</v>
      </c>
      <c r="U2165" s="68" t="n">
        <f aca="false">T2165-S2165</f>
        <v>2382.21933440238</v>
      </c>
      <c r="V2165" s="70" t="n">
        <f aca="false">V2164+F2165</f>
        <v>4.32970000000001</v>
      </c>
      <c r="W2165" s="70" t="n">
        <f aca="false">MAX(W2164,V2165)</f>
        <v>4.41700000000001</v>
      </c>
      <c r="X2165" s="70" t="n">
        <f aca="false">W2165-V2165</f>
        <v>0.0872999999999999</v>
      </c>
      <c r="Y2165" s="70" t="n">
        <f aca="false">Y2164+M2165</f>
        <v>3.77180262576362</v>
      </c>
      <c r="Z2165" s="70" t="n">
        <f aca="false">MAX(Z2164,Y2165)</f>
        <v>3.86936768320245</v>
      </c>
      <c r="AA2165" s="70" t="n">
        <f aca="false">Z2165-Y2165</f>
        <v>0.0975650574388323</v>
      </c>
      <c r="AB2165" s="72" t="n">
        <f aca="false">AB2164*(1+F2165)</f>
        <v>59.1870527214266</v>
      </c>
      <c r="AC2165" s="73" t="n">
        <f aca="false">MAX(AC2164,AB2165)</f>
        <v>64.627169471351</v>
      </c>
      <c r="AD2165" s="70" t="n">
        <f aca="false">1-AB2165/AC2165</f>
        <v>0.0841769304523854</v>
      </c>
      <c r="AE2165" s="73" t="n">
        <f aca="false">AE2164*(1+M2165)</f>
        <v>33.9107373296832</v>
      </c>
      <c r="AF2165" s="73" t="n">
        <f aca="false">MAX(AF2164,AE2165)</f>
        <v>37.4105554749034</v>
      </c>
      <c r="AG2165" s="70" t="n">
        <f aca="false">1-AE2165/AF2165</f>
        <v>0.0935516220166278</v>
      </c>
      <c r="AH2165" s="74" t="n">
        <f aca="false">IF(R2165&gt;0,AH2164+1,0)</f>
        <v>40</v>
      </c>
      <c r="AI2165" s="74" t="n">
        <f aca="false">IF(U2165&gt;0,AI2164+1,0)</f>
        <v>40</v>
      </c>
      <c r="AJ2165" s="74" t="n">
        <f aca="false">IF(G2165&gt;0,AJ2164+1,0)</f>
        <v>0</v>
      </c>
      <c r="AK2165" s="74" t="n">
        <f aca="false">IF(G2165&lt;=0,AK2164+1,0)</f>
        <v>8</v>
      </c>
      <c r="AL2165" s="74" t="n">
        <f aca="false">IF(K2165&gt;0,AL2164+1,0)</f>
        <v>0</v>
      </c>
      <c r="AM2165" s="74" t="n">
        <f aca="false">IF(K2165&lt;=0,AM2164+1,0)</f>
        <v>8</v>
      </c>
    </row>
    <row r="2166" customFormat="false" ht="15" hidden="false" customHeight="false" outlineLevel="0" collapsed="false">
      <c r="A2166" s="61" t="n">
        <v>2170</v>
      </c>
      <c r="B2166" s="62" t="n">
        <v>45846.4486111111</v>
      </c>
      <c r="C2166" s="63" t="n">
        <f aca="false">YEAR(B2166)</f>
        <v>2025</v>
      </c>
      <c r="D2166" s="32" t="s">
        <v>276</v>
      </c>
      <c r="E2166" s="64" t="n">
        <v>25446.85</v>
      </c>
      <c r="F2166" s="65" t="n">
        <v>-0.0007</v>
      </c>
      <c r="G2166" s="66" t="n">
        <v>-17.812795</v>
      </c>
      <c r="H2166" s="67" t="n">
        <f aca="false">E2166+IF(D2166="Long",1,-1)*G2166</f>
        <v>25464.662795</v>
      </c>
      <c r="I2166" s="68" t="n">
        <f aca="false">Assumptions!$B$58</f>
        <v>5.35750011455817</v>
      </c>
      <c r="J2166" s="68" t="n">
        <f aca="false">INDEX(Yearly!$D$5:$D$22,MATCH(C2166,Yearly!$A$5:$A$22,0))</f>
        <v>0.462517995501425</v>
      </c>
      <c r="K2166" s="68" t="n">
        <f aca="false">G2166-I2166-J2166</f>
        <v>-23.6328131100596</v>
      </c>
      <c r="L2166" s="69" t="n">
        <f aca="false">(I2166+J2166)/Assumptions!$B$8</f>
        <v>0.000256626435970783</v>
      </c>
      <c r="M2166" s="70" t="n">
        <f aca="false">F2166-L2166</f>
        <v>-0.000956626435970783</v>
      </c>
      <c r="N2166" s="71" t="n">
        <f aca="false">G2166*Assumptions!$B$7</f>
        <v>-140097.632675</v>
      </c>
      <c r="O2166" s="71" t="n">
        <f aca="false">K2166*Assumptions!$B$7</f>
        <v>-185872.075110619</v>
      </c>
      <c r="P2166" s="68" t="n">
        <f aca="false">P2165+G2166</f>
        <v>41190.803755</v>
      </c>
      <c r="Q2166" s="68" t="n">
        <f aca="false">MAX(Q2165,P2166)</f>
        <v>43358.03516</v>
      </c>
      <c r="R2166" s="68" t="n">
        <f aca="false">Q2166-P2166</f>
        <v>2167.23140499998</v>
      </c>
      <c r="S2166" s="68" t="n">
        <f aca="false">S2165+K2166</f>
        <v>28532.4570814518</v>
      </c>
      <c r="T2166" s="68" t="n">
        <f aca="false">MAX(T2165,S2166)</f>
        <v>30938.3092289643</v>
      </c>
      <c r="U2166" s="68" t="n">
        <f aca="false">T2166-S2166</f>
        <v>2405.85214751244</v>
      </c>
      <c r="V2166" s="70" t="n">
        <f aca="false">V2165+F2166</f>
        <v>4.32900000000001</v>
      </c>
      <c r="W2166" s="70" t="n">
        <f aca="false">MAX(W2165,V2166)</f>
        <v>4.41700000000001</v>
      </c>
      <c r="X2166" s="70" t="n">
        <f aca="false">W2166-V2166</f>
        <v>0.0880000000000001</v>
      </c>
      <c r="Y2166" s="70" t="n">
        <f aca="false">Y2165+M2166</f>
        <v>3.77084599932764</v>
      </c>
      <c r="Z2166" s="70" t="n">
        <f aca="false">MAX(Z2165,Y2166)</f>
        <v>3.86936768320245</v>
      </c>
      <c r="AA2166" s="70" t="n">
        <f aca="false">Z2166-Y2166</f>
        <v>0.0985216838748029</v>
      </c>
      <c r="AB2166" s="72" t="n">
        <f aca="false">AB2165*(1+F2166)</f>
        <v>59.1456217845215</v>
      </c>
      <c r="AC2166" s="73" t="n">
        <f aca="false">MAX(AC2165,AB2166)</f>
        <v>64.627169471351</v>
      </c>
      <c r="AD2166" s="70" t="n">
        <f aca="false">1-AB2166/AC2166</f>
        <v>0.0848180066010688</v>
      </c>
      <c r="AE2166" s="73" t="n">
        <f aca="false">AE2165*(1+M2166)</f>
        <v>33.8782974218903</v>
      </c>
      <c r="AF2166" s="73" t="n">
        <f aca="false">MAX(AF2165,AE2166)</f>
        <v>37.4105554749034</v>
      </c>
      <c r="AG2166" s="70" t="n">
        <f aca="false">1-AE2166/AF2166</f>
        <v>0.0944187544978495</v>
      </c>
      <c r="AH2166" s="74" t="n">
        <f aca="false">IF(R2166&gt;0,AH2165+1,0)</f>
        <v>41</v>
      </c>
      <c r="AI2166" s="74" t="n">
        <f aca="false">IF(U2166&gt;0,AI2165+1,0)</f>
        <v>41</v>
      </c>
      <c r="AJ2166" s="74" t="n">
        <f aca="false">IF(G2166&gt;0,AJ2165+1,0)</f>
        <v>0</v>
      </c>
      <c r="AK2166" s="74" t="n">
        <f aca="false">IF(G2166&lt;=0,AK2165+1,0)</f>
        <v>9</v>
      </c>
      <c r="AL2166" s="74" t="n">
        <f aca="false">IF(K2166&gt;0,AL2165+1,0)</f>
        <v>0</v>
      </c>
      <c r="AM2166" s="74" t="n">
        <f aca="false">IF(K2166&lt;=0,AM2165+1,0)</f>
        <v>9</v>
      </c>
    </row>
    <row r="2167" customFormat="false" ht="15" hidden="false" customHeight="false" outlineLevel="0" collapsed="false">
      <c r="A2167" s="61" t="n">
        <v>2171</v>
      </c>
      <c r="B2167" s="62" t="n">
        <v>45846.5208333333</v>
      </c>
      <c r="C2167" s="63" t="n">
        <f aca="false">YEAR(B2167)</f>
        <v>2025</v>
      </c>
      <c r="D2167" s="32" t="s">
        <v>277</v>
      </c>
      <c r="E2167" s="64" t="n">
        <v>25465.35</v>
      </c>
      <c r="F2167" s="65" t="n">
        <v>0.0005</v>
      </c>
      <c r="G2167" s="66" t="n">
        <v>12.732675</v>
      </c>
      <c r="H2167" s="67" t="n">
        <f aca="false">E2167+IF(D2167="Long",1,-1)*G2167</f>
        <v>25478.082675</v>
      </c>
      <c r="I2167" s="68" t="n">
        <f aca="false">Assumptions!$B$58</f>
        <v>5.35750011455817</v>
      </c>
      <c r="J2167" s="68" t="n">
        <f aca="false">INDEX(Yearly!$D$5:$D$22,MATCH(C2167,Yearly!$A$5:$A$22,0))</f>
        <v>0.462517995501425</v>
      </c>
      <c r="K2167" s="68" t="n">
        <f aca="false">G2167-I2167-J2167</f>
        <v>6.91265688994041</v>
      </c>
      <c r="L2167" s="69" t="n">
        <f aca="false">(I2167+J2167)/Assumptions!$B$8</f>
        <v>0.000256626435970783</v>
      </c>
      <c r="M2167" s="70" t="n">
        <f aca="false">F2167-L2167</f>
        <v>0.000243373564029217</v>
      </c>
      <c r="N2167" s="71" t="n">
        <f aca="false">G2167*Assumptions!$B$7</f>
        <v>100142.488875</v>
      </c>
      <c r="O2167" s="71" t="n">
        <f aca="false">K2167*Assumptions!$B$7</f>
        <v>54368.0464393813</v>
      </c>
      <c r="P2167" s="68" t="n">
        <f aca="false">P2166+G2167</f>
        <v>41203.53643</v>
      </c>
      <c r="Q2167" s="68" t="n">
        <f aca="false">MAX(Q2166,P2167)</f>
        <v>43358.03516</v>
      </c>
      <c r="R2167" s="68" t="n">
        <f aca="false">Q2167-P2167</f>
        <v>2154.49872999998</v>
      </c>
      <c r="S2167" s="68" t="n">
        <f aca="false">S2166+K2167</f>
        <v>28539.3697383418</v>
      </c>
      <c r="T2167" s="68" t="n">
        <f aca="false">MAX(T2166,S2167)</f>
        <v>30938.3092289643</v>
      </c>
      <c r="U2167" s="68" t="n">
        <f aca="false">T2167-S2167</f>
        <v>2398.9394906225</v>
      </c>
      <c r="V2167" s="70" t="n">
        <f aca="false">V2166+F2167</f>
        <v>4.32950000000001</v>
      </c>
      <c r="W2167" s="70" t="n">
        <f aca="false">MAX(W2166,V2167)</f>
        <v>4.41700000000001</v>
      </c>
      <c r="X2167" s="70" t="n">
        <f aca="false">W2167-V2167</f>
        <v>0.0875000000000004</v>
      </c>
      <c r="Y2167" s="70" t="n">
        <f aca="false">Y2166+M2167</f>
        <v>3.77108937289167</v>
      </c>
      <c r="Z2167" s="70" t="n">
        <f aca="false">MAX(Z2166,Y2167)</f>
        <v>3.86936768320245</v>
      </c>
      <c r="AA2167" s="70" t="n">
        <f aca="false">Z2167-Y2167</f>
        <v>0.0982783103107736</v>
      </c>
      <c r="AB2167" s="72" t="n">
        <f aca="false">AB2166*(1+F2167)</f>
        <v>59.1751945954138</v>
      </c>
      <c r="AC2167" s="73" t="n">
        <f aca="false">MAX(AC2166,AB2167)</f>
        <v>64.627169471351</v>
      </c>
      <c r="AD2167" s="70" t="n">
        <f aca="false">1-AB2167/AC2167</f>
        <v>0.0843604156043694</v>
      </c>
      <c r="AE2167" s="73" t="n">
        <f aca="false">AE2166*(1+M2167)</f>
        <v>33.8865425038772</v>
      </c>
      <c r="AF2167" s="73" t="n">
        <f aca="false">MAX(AF2166,AE2167)</f>
        <v>37.4105554749034</v>
      </c>
      <c r="AG2167" s="70" t="n">
        <f aca="false">1-AE2167/AF2167</f>
        <v>0.0941983599626136</v>
      </c>
      <c r="AH2167" s="74" t="n">
        <f aca="false">IF(R2167&gt;0,AH2166+1,0)</f>
        <v>42</v>
      </c>
      <c r="AI2167" s="74" t="n">
        <f aca="false">IF(U2167&gt;0,AI2166+1,0)</f>
        <v>42</v>
      </c>
      <c r="AJ2167" s="74" t="n">
        <f aca="false">IF(G2167&gt;0,AJ2166+1,0)</f>
        <v>1</v>
      </c>
      <c r="AK2167" s="74" t="n">
        <f aca="false">IF(G2167&lt;=0,AK2166+1,0)</f>
        <v>0</v>
      </c>
      <c r="AL2167" s="74" t="n">
        <f aca="false">IF(K2167&gt;0,AL2166+1,0)</f>
        <v>1</v>
      </c>
      <c r="AM2167" s="74" t="n">
        <f aca="false">IF(K2167&lt;=0,AM2166+1,0)</f>
        <v>0</v>
      </c>
    </row>
    <row r="2168" customFormat="false" ht="15" hidden="false" customHeight="false" outlineLevel="0" collapsed="false">
      <c r="A2168" s="61" t="n">
        <v>2172</v>
      </c>
      <c r="B2168" s="62" t="n">
        <v>45847.6354166667</v>
      </c>
      <c r="C2168" s="63" t="n">
        <f aca="false">YEAR(B2168)</f>
        <v>2025</v>
      </c>
      <c r="D2168" s="32" t="s">
        <v>276</v>
      </c>
      <c r="E2168" s="64" t="n">
        <v>25478.4</v>
      </c>
      <c r="F2168" s="65" t="n">
        <v>0.0103</v>
      </c>
      <c r="G2168" s="66" t="n">
        <v>262.42752</v>
      </c>
      <c r="H2168" s="67" t="n">
        <f aca="false">E2168+IF(D2168="Long",1,-1)*G2168</f>
        <v>25215.97248</v>
      </c>
      <c r="I2168" s="68" t="n">
        <f aca="false">Assumptions!$B$58</f>
        <v>5.35750011455817</v>
      </c>
      <c r="J2168" s="68" t="n">
        <f aca="false">INDEX(Yearly!$D$5:$D$22,MATCH(C2168,Yearly!$A$5:$A$22,0))</f>
        <v>0.462517995501425</v>
      </c>
      <c r="K2168" s="68" t="n">
        <f aca="false">G2168-I2168-J2168</f>
        <v>256.60750188994</v>
      </c>
      <c r="L2168" s="69" t="n">
        <f aca="false">(I2168+J2168)/Assumptions!$B$8</f>
        <v>0.000256626435970783</v>
      </c>
      <c r="M2168" s="70" t="n">
        <f aca="false">F2168-L2168</f>
        <v>0.0100433735640292</v>
      </c>
      <c r="N2168" s="71" t="n">
        <f aca="false">G2168*Assumptions!$B$7</f>
        <v>2063992.4448</v>
      </c>
      <c r="O2168" s="71" t="n">
        <f aca="false">K2168*Assumptions!$B$7</f>
        <v>2018218.00236438</v>
      </c>
      <c r="P2168" s="68" t="n">
        <f aca="false">P2167+G2168</f>
        <v>41465.96395</v>
      </c>
      <c r="Q2168" s="68" t="n">
        <f aca="false">MAX(Q2167,P2168)</f>
        <v>43358.03516</v>
      </c>
      <c r="R2168" s="68" t="n">
        <f aca="false">Q2168-P2168</f>
        <v>1892.07120999998</v>
      </c>
      <c r="S2168" s="68" t="n">
        <f aca="false">S2167+K2168</f>
        <v>28795.9772402317</v>
      </c>
      <c r="T2168" s="68" t="n">
        <f aca="false">MAX(T2167,S2168)</f>
        <v>30938.3092289643</v>
      </c>
      <c r="U2168" s="68" t="n">
        <f aca="false">T2168-S2168</f>
        <v>2142.33198873256</v>
      </c>
      <c r="V2168" s="70" t="n">
        <f aca="false">V2167+F2168</f>
        <v>4.33980000000001</v>
      </c>
      <c r="W2168" s="70" t="n">
        <f aca="false">MAX(W2167,V2168)</f>
        <v>4.41700000000001</v>
      </c>
      <c r="X2168" s="70" t="n">
        <f aca="false">W2168-V2168</f>
        <v>0.0772000000000004</v>
      </c>
      <c r="Y2168" s="70" t="n">
        <f aca="false">Y2167+M2168</f>
        <v>3.7811327464557</v>
      </c>
      <c r="Z2168" s="70" t="n">
        <f aca="false">MAX(Z2167,Y2168)</f>
        <v>3.86936768320245</v>
      </c>
      <c r="AA2168" s="70" t="n">
        <f aca="false">Z2168-Y2168</f>
        <v>0.0882349367467445</v>
      </c>
      <c r="AB2168" s="72" t="n">
        <f aca="false">AB2167*(1+F2168)</f>
        <v>59.7846990997466</v>
      </c>
      <c r="AC2168" s="73" t="n">
        <f aca="false">MAX(AC2167,AB2168)</f>
        <v>64.627169471351</v>
      </c>
      <c r="AD2168" s="70" t="n">
        <f aca="false">1-AB2168/AC2168</f>
        <v>0.0749293278850944</v>
      </c>
      <c r="AE2168" s="73" t="n">
        <f aca="false">AE2167*(1+M2168)</f>
        <v>34.226877709037</v>
      </c>
      <c r="AF2168" s="73" t="n">
        <f aca="false">MAX(AF2167,AE2168)</f>
        <v>37.4105554749034</v>
      </c>
      <c r="AG2168" s="70" t="n">
        <f aca="false">1-AE2168/AF2168</f>
        <v>0.0851010557168077</v>
      </c>
      <c r="AH2168" s="74" t="n">
        <f aca="false">IF(R2168&gt;0,AH2167+1,0)</f>
        <v>43</v>
      </c>
      <c r="AI2168" s="74" t="n">
        <f aca="false">IF(U2168&gt;0,AI2167+1,0)</f>
        <v>43</v>
      </c>
      <c r="AJ2168" s="74" t="n">
        <f aca="false">IF(G2168&gt;0,AJ2167+1,0)</f>
        <v>2</v>
      </c>
      <c r="AK2168" s="74" t="n">
        <f aca="false">IF(G2168&lt;=0,AK2167+1,0)</f>
        <v>0</v>
      </c>
      <c r="AL2168" s="74" t="n">
        <f aca="false">IF(K2168&gt;0,AL2167+1,0)</f>
        <v>2</v>
      </c>
      <c r="AM2168" s="74" t="n">
        <f aca="false">IF(K2168&lt;=0,AM2167+1,0)</f>
        <v>0</v>
      </c>
    </row>
    <row r="2169" customFormat="false" ht="15" hidden="false" customHeight="false" outlineLevel="0" collapsed="false">
      <c r="A2169" s="61" t="n">
        <v>2173</v>
      </c>
      <c r="B2169" s="62" t="n">
        <v>45854.5520833333</v>
      </c>
      <c r="C2169" s="63" t="n">
        <f aca="false">YEAR(B2169)</f>
        <v>2025</v>
      </c>
      <c r="D2169" s="32" t="s">
        <v>277</v>
      </c>
      <c r="E2169" s="64" t="n">
        <v>25214.75</v>
      </c>
      <c r="F2169" s="65" t="n">
        <v>-0.001</v>
      </c>
      <c r="G2169" s="66" t="n">
        <v>-25.21475</v>
      </c>
      <c r="H2169" s="67" t="n">
        <f aca="false">E2169+IF(D2169="Long",1,-1)*G2169</f>
        <v>25189.53525</v>
      </c>
      <c r="I2169" s="68" t="n">
        <f aca="false">Assumptions!$B$58</f>
        <v>5.35750011455817</v>
      </c>
      <c r="J2169" s="68" t="n">
        <f aca="false">INDEX(Yearly!$D$5:$D$22,MATCH(C2169,Yearly!$A$5:$A$22,0))</f>
        <v>0.462517995501425</v>
      </c>
      <c r="K2169" s="68" t="n">
        <f aca="false">G2169-I2169-J2169</f>
        <v>-31.0347681100596</v>
      </c>
      <c r="L2169" s="69" t="n">
        <f aca="false">(I2169+J2169)/Assumptions!$B$8</f>
        <v>0.000256626435970783</v>
      </c>
      <c r="M2169" s="70" t="n">
        <f aca="false">F2169-L2169</f>
        <v>-0.00125662643597078</v>
      </c>
      <c r="N2169" s="71" t="n">
        <f aca="false">G2169*Assumptions!$B$7</f>
        <v>-198314.00875</v>
      </c>
      <c r="O2169" s="71" t="n">
        <f aca="false">K2169*Assumptions!$B$7</f>
        <v>-244088.451185619</v>
      </c>
      <c r="P2169" s="68" t="n">
        <f aca="false">P2168+G2169</f>
        <v>41440.7492</v>
      </c>
      <c r="Q2169" s="68" t="n">
        <f aca="false">MAX(Q2168,P2169)</f>
        <v>43358.03516</v>
      </c>
      <c r="R2169" s="68" t="n">
        <f aca="false">Q2169-P2169</f>
        <v>1917.28595999998</v>
      </c>
      <c r="S2169" s="68" t="n">
        <f aca="false">S2168+K2169</f>
        <v>28764.9424721217</v>
      </c>
      <c r="T2169" s="68" t="n">
        <f aca="false">MAX(T2168,S2169)</f>
        <v>30938.3092289643</v>
      </c>
      <c r="U2169" s="68" t="n">
        <f aca="false">T2169-S2169</f>
        <v>2173.36675684262</v>
      </c>
      <c r="V2169" s="70" t="n">
        <f aca="false">V2168+F2169</f>
        <v>4.33880000000001</v>
      </c>
      <c r="W2169" s="70" t="n">
        <f aca="false">MAX(W2168,V2169)</f>
        <v>4.41700000000001</v>
      </c>
      <c r="X2169" s="70" t="n">
        <f aca="false">W2169-V2169</f>
        <v>0.0782000000000007</v>
      </c>
      <c r="Y2169" s="70" t="n">
        <f aca="false">Y2168+M2169</f>
        <v>3.77987612001973</v>
      </c>
      <c r="Z2169" s="70" t="n">
        <f aca="false">MAX(Z2168,Y2169)</f>
        <v>3.86936768320245</v>
      </c>
      <c r="AA2169" s="70" t="n">
        <f aca="false">Z2169-Y2169</f>
        <v>0.0894915631827153</v>
      </c>
      <c r="AB2169" s="72" t="n">
        <f aca="false">AB2168*(1+F2169)</f>
        <v>59.7249144006468</v>
      </c>
      <c r="AC2169" s="73" t="n">
        <f aca="false">MAX(AC2168,AB2169)</f>
        <v>64.627169471351</v>
      </c>
      <c r="AD2169" s="70" t="n">
        <f aca="false">1-AB2169/AC2169</f>
        <v>0.0758543985572092</v>
      </c>
      <c r="AE2169" s="73" t="n">
        <f aca="false">AE2168*(1+M2169)</f>
        <v>34.183867309687</v>
      </c>
      <c r="AF2169" s="73" t="n">
        <f aca="false">MAX(AF2168,AE2169)</f>
        <v>37.4105554749034</v>
      </c>
      <c r="AG2169" s="70" t="n">
        <f aca="false">1-AE2169/AF2169</f>
        <v>0.0862507419164359</v>
      </c>
      <c r="AH2169" s="74" t="n">
        <f aca="false">IF(R2169&gt;0,AH2168+1,0)</f>
        <v>44</v>
      </c>
      <c r="AI2169" s="74" t="n">
        <f aca="false">IF(U2169&gt;0,AI2168+1,0)</f>
        <v>44</v>
      </c>
      <c r="AJ2169" s="74" t="n">
        <f aca="false">IF(G2169&gt;0,AJ2168+1,0)</f>
        <v>0</v>
      </c>
      <c r="AK2169" s="74" t="n">
        <f aca="false">IF(G2169&lt;=0,AK2168+1,0)</f>
        <v>1</v>
      </c>
      <c r="AL2169" s="74" t="n">
        <f aca="false">IF(K2169&gt;0,AL2168+1,0)</f>
        <v>0</v>
      </c>
      <c r="AM2169" s="74" t="n">
        <f aca="false">IF(K2169&lt;=0,AM2168+1,0)</f>
        <v>1</v>
      </c>
    </row>
    <row r="2170" customFormat="false" ht="15" hidden="false" customHeight="false" outlineLevel="0" collapsed="false">
      <c r="A2170" s="61" t="n">
        <v>2174</v>
      </c>
      <c r="B2170" s="62" t="n">
        <v>45855.4013888889</v>
      </c>
      <c r="C2170" s="63" t="n">
        <f aca="false">YEAR(B2170)</f>
        <v>2025</v>
      </c>
      <c r="D2170" s="32" t="s">
        <v>276</v>
      </c>
      <c r="E2170" s="64" t="n">
        <v>25188.95</v>
      </c>
      <c r="F2170" s="65" t="n">
        <v>0.0003</v>
      </c>
      <c r="G2170" s="66" t="n">
        <v>7.556685</v>
      </c>
      <c r="H2170" s="67" t="n">
        <f aca="false">E2170+IF(D2170="Long",1,-1)*G2170</f>
        <v>25181.393315</v>
      </c>
      <c r="I2170" s="68" t="n">
        <f aca="false">Assumptions!$B$58</f>
        <v>5.35750011455817</v>
      </c>
      <c r="J2170" s="68" t="n">
        <f aca="false">INDEX(Yearly!$D$5:$D$22,MATCH(C2170,Yearly!$A$5:$A$22,0))</f>
        <v>0.462517995501425</v>
      </c>
      <c r="K2170" s="68" t="n">
        <f aca="false">G2170-I2170-J2170</f>
        <v>1.73666688994041</v>
      </c>
      <c r="L2170" s="69" t="n">
        <f aca="false">(I2170+J2170)/Assumptions!$B$8</f>
        <v>0.000256626435970783</v>
      </c>
      <c r="M2170" s="70" t="n">
        <f aca="false">F2170-L2170</f>
        <v>4.33735640292168E-005</v>
      </c>
      <c r="N2170" s="71" t="n">
        <f aca="false">G2170*Assumptions!$B$7</f>
        <v>59433.327525</v>
      </c>
      <c r="O2170" s="71" t="n">
        <f aca="false">K2170*Assumptions!$B$7</f>
        <v>13658.8850893813</v>
      </c>
      <c r="P2170" s="68" t="n">
        <f aca="false">P2169+G2170</f>
        <v>41448.305885</v>
      </c>
      <c r="Q2170" s="68" t="n">
        <f aca="false">MAX(Q2169,P2170)</f>
        <v>43358.03516</v>
      </c>
      <c r="R2170" s="68" t="n">
        <f aca="false">Q2170-P2170</f>
        <v>1909.72927499998</v>
      </c>
      <c r="S2170" s="68" t="n">
        <f aca="false">S2169+K2170</f>
        <v>28766.6791390116</v>
      </c>
      <c r="T2170" s="68" t="n">
        <f aca="false">MAX(T2169,S2170)</f>
        <v>30938.3092289643</v>
      </c>
      <c r="U2170" s="68" t="n">
        <f aca="false">T2170-S2170</f>
        <v>2171.63008995268</v>
      </c>
      <c r="V2170" s="70" t="n">
        <f aca="false">V2169+F2170</f>
        <v>4.33910000000001</v>
      </c>
      <c r="W2170" s="70" t="n">
        <f aca="false">MAX(W2169,V2170)</f>
        <v>4.41700000000001</v>
      </c>
      <c r="X2170" s="70" t="n">
        <f aca="false">W2170-V2170</f>
        <v>0.0779000000000005</v>
      </c>
      <c r="Y2170" s="70" t="n">
        <f aca="false">Y2169+M2170</f>
        <v>3.77991949358376</v>
      </c>
      <c r="Z2170" s="70" t="n">
        <f aca="false">MAX(Z2169,Y2170)</f>
        <v>3.86936768320245</v>
      </c>
      <c r="AA2170" s="70" t="n">
        <f aca="false">Z2170-Y2170</f>
        <v>0.0894481896186861</v>
      </c>
      <c r="AB2170" s="72" t="n">
        <f aca="false">AB2169*(1+F2170)</f>
        <v>59.742831874967</v>
      </c>
      <c r="AC2170" s="73" t="n">
        <f aca="false">MAX(AC2169,AB2170)</f>
        <v>64.627169471351</v>
      </c>
      <c r="AD2170" s="70" t="n">
        <f aca="false">1-AB2170/AC2170</f>
        <v>0.0755771548767764</v>
      </c>
      <c r="AE2170" s="73" t="n">
        <f aca="false">AE2169*(1+M2170)</f>
        <v>34.1853499858446</v>
      </c>
      <c r="AF2170" s="73" t="n">
        <f aca="false">MAX(AF2169,AE2170)</f>
        <v>37.4105554749034</v>
      </c>
      <c r="AG2170" s="70" t="n">
        <f aca="false">1-AE2170/AF2170</f>
        <v>0.0862111093544837</v>
      </c>
      <c r="AH2170" s="74" t="n">
        <f aca="false">IF(R2170&gt;0,AH2169+1,0)</f>
        <v>45</v>
      </c>
      <c r="AI2170" s="74" t="n">
        <f aca="false">IF(U2170&gt;0,AI2169+1,0)</f>
        <v>45</v>
      </c>
      <c r="AJ2170" s="74" t="n">
        <f aca="false">IF(G2170&gt;0,AJ2169+1,0)</f>
        <v>1</v>
      </c>
      <c r="AK2170" s="74" t="n">
        <f aca="false">IF(G2170&lt;=0,AK2169+1,0)</f>
        <v>0</v>
      </c>
      <c r="AL2170" s="74" t="n">
        <f aca="false">IF(K2170&gt;0,AL2169+1,0)</f>
        <v>1</v>
      </c>
      <c r="AM2170" s="74" t="n">
        <f aca="false">IF(K2170&lt;=0,AM2169+1,0)</f>
        <v>0</v>
      </c>
    </row>
    <row r="2171" customFormat="false" ht="15" hidden="false" customHeight="false" outlineLevel="0" collapsed="false">
      <c r="A2171" s="61" t="n">
        <v>2175</v>
      </c>
      <c r="B2171" s="62" t="n">
        <v>45860.3854166667</v>
      </c>
      <c r="C2171" s="63" t="n">
        <f aca="false">YEAR(B2171)</f>
        <v>2025</v>
      </c>
      <c r="D2171" s="32" t="s">
        <v>277</v>
      </c>
      <c r="E2171" s="64" t="n">
        <v>25181.8</v>
      </c>
      <c r="F2171" s="65" t="n">
        <v>-0.005</v>
      </c>
      <c r="G2171" s="66" t="n">
        <v>-125.909</v>
      </c>
      <c r="H2171" s="67" t="n">
        <f aca="false">E2171+IF(D2171="Long",1,-1)*G2171</f>
        <v>25055.891</v>
      </c>
      <c r="I2171" s="68" t="n">
        <f aca="false">Assumptions!$B$58</f>
        <v>5.35750011455817</v>
      </c>
      <c r="J2171" s="68" t="n">
        <f aca="false">INDEX(Yearly!$D$5:$D$22,MATCH(C2171,Yearly!$A$5:$A$22,0))</f>
        <v>0.462517995501425</v>
      </c>
      <c r="K2171" s="68" t="n">
        <f aca="false">G2171-I2171-J2171</f>
        <v>-131.72901811006</v>
      </c>
      <c r="L2171" s="69" t="n">
        <f aca="false">(I2171+J2171)/Assumptions!$B$8</f>
        <v>0.000256626435970783</v>
      </c>
      <c r="M2171" s="70" t="n">
        <f aca="false">F2171-L2171</f>
        <v>-0.00525662643597078</v>
      </c>
      <c r="N2171" s="71" t="n">
        <f aca="false">G2171*Assumptions!$B$7</f>
        <v>-990274.285</v>
      </c>
      <c r="O2171" s="71" t="n">
        <f aca="false">K2171*Assumptions!$B$7</f>
        <v>-1036048.72743562</v>
      </c>
      <c r="P2171" s="68" t="n">
        <f aca="false">P2170+G2171</f>
        <v>41322.396885</v>
      </c>
      <c r="Q2171" s="68" t="n">
        <f aca="false">MAX(Q2170,P2171)</f>
        <v>43358.03516</v>
      </c>
      <c r="R2171" s="68" t="n">
        <f aca="false">Q2171-P2171</f>
        <v>2035.63827499998</v>
      </c>
      <c r="S2171" s="68" t="n">
        <f aca="false">S2170+K2171</f>
        <v>28634.9501209015</v>
      </c>
      <c r="T2171" s="68" t="n">
        <f aca="false">MAX(T2170,S2171)</f>
        <v>30938.3092289643</v>
      </c>
      <c r="U2171" s="68" t="n">
        <f aca="false">T2171-S2171</f>
        <v>2303.35910806273</v>
      </c>
      <c r="V2171" s="70" t="n">
        <f aca="false">V2170+F2171</f>
        <v>4.33410000000001</v>
      </c>
      <c r="W2171" s="70" t="n">
        <f aca="false">MAX(W2170,V2171)</f>
        <v>4.41700000000001</v>
      </c>
      <c r="X2171" s="70" t="n">
        <f aca="false">W2171-V2171</f>
        <v>0.0829000000000004</v>
      </c>
      <c r="Y2171" s="70" t="n">
        <f aca="false">Y2170+M2171</f>
        <v>3.77466286714779</v>
      </c>
      <c r="Z2171" s="70" t="n">
        <f aca="false">MAX(Z2170,Y2171)</f>
        <v>3.86936768320245</v>
      </c>
      <c r="AA2171" s="70" t="n">
        <f aca="false">Z2171-Y2171</f>
        <v>0.0947048160546569</v>
      </c>
      <c r="AB2171" s="72" t="n">
        <f aca="false">AB2170*(1+F2171)</f>
        <v>59.4441177155922</v>
      </c>
      <c r="AC2171" s="73" t="n">
        <f aca="false">MAX(AC2170,AB2171)</f>
        <v>64.627169471351</v>
      </c>
      <c r="AD2171" s="70" t="n">
        <f aca="false">1-AB2171/AC2171</f>
        <v>0.0801992691023925</v>
      </c>
      <c r="AE2171" s="73" t="n">
        <f aca="false">AE2170*(1+M2171)</f>
        <v>34.0056503713861</v>
      </c>
      <c r="AF2171" s="73" t="n">
        <f aca="false">MAX(AF2170,AE2171)</f>
        <v>37.4105554749034</v>
      </c>
      <c r="AG2171" s="70" t="n">
        <f aca="false">1-AE2171/AF2171</f>
        <v>0.0910145561939474</v>
      </c>
      <c r="AH2171" s="74" t="n">
        <f aca="false">IF(R2171&gt;0,AH2170+1,0)</f>
        <v>46</v>
      </c>
      <c r="AI2171" s="74" t="n">
        <f aca="false">IF(U2171&gt;0,AI2170+1,0)</f>
        <v>46</v>
      </c>
      <c r="AJ2171" s="74" t="n">
        <f aca="false">IF(G2171&gt;0,AJ2170+1,0)</f>
        <v>0</v>
      </c>
      <c r="AK2171" s="74" t="n">
        <f aca="false">IF(G2171&lt;=0,AK2170+1,0)</f>
        <v>1</v>
      </c>
      <c r="AL2171" s="74" t="n">
        <f aca="false">IF(K2171&gt;0,AL2170+1,0)</f>
        <v>0</v>
      </c>
      <c r="AM2171" s="74" t="n">
        <f aca="false">IF(K2171&lt;=0,AM2170+1,0)</f>
        <v>1</v>
      </c>
    </row>
    <row r="2172" customFormat="false" ht="15" hidden="false" customHeight="false" outlineLevel="0" collapsed="false">
      <c r="A2172" s="61" t="n">
        <v>2176</v>
      </c>
      <c r="B2172" s="62" t="n">
        <v>45860.4736111111</v>
      </c>
      <c r="C2172" s="63" t="n">
        <f aca="false">YEAR(B2172)</f>
        <v>2025</v>
      </c>
      <c r="D2172" s="32" t="s">
        <v>276</v>
      </c>
      <c r="E2172" s="64" t="n">
        <v>25056.4</v>
      </c>
      <c r="F2172" s="65" t="n">
        <v>-0.0021</v>
      </c>
      <c r="G2172" s="66" t="n">
        <v>-52.61844</v>
      </c>
      <c r="H2172" s="67" t="n">
        <f aca="false">E2172+IF(D2172="Long",1,-1)*G2172</f>
        <v>25109.01844</v>
      </c>
      <c r="I2172" s="68" t="n">
        <f aca="false">Assumptions!$B$58</f>
        <v>5.35750011455817</v>
      </c>
      <c r="J2172" s="68" t="n">
        <f aca="false">INDEX(Yearly!$D$5:$D$22,MATCH(C2172,Yearly!$A$5:$A$22,0))</f>
        <v>0.462517995501425</v>
      </c>
      <c r="K2172" s="68" t="n">
        <f aca="false">G2172-I2172-J2172</f>
        <v>-58.4384581100596</v>
      </c>
      <c r="L2172" s="69" t="n">
        <f aca="false">(I2172+J2172)/Assumptions!$B$8</f>
        <v>0.000256626435970783</v>
      </c>
      <c r="M2172" s="70" t="n">
        <f aca="false">F2172-L2172</f>
        <v>-0.00235662643597078</v>
      </c>
      <c r="N2172" s="71" t="n">
        <f aca="false">G2172*Assumptions!$B$7</f>
        <v>-413844.0306</v>
      </c>
      <c r="O2172" s="71" t="n">
        <f aca="false">K2172*Assumptions!$B$7</f>
        <v>-459618.473035619</v>
      </c>
      <c r="P2172" s="68" t="n">
        <f aca="false">P2171+G2172</f>
        <v>41269.778445</v>
      </c>
      <c r="Q2172" s="68" t="n">
        <f aca="false">MAX(Q2171,P2172)</f>
        <v>43358.03516</v>
      </c>
      <c r="R2172" s="68" t="n">
        <f aca="false">Q2172-P2172</f>
        <v>2088.25671499997</v>
      </c>
      <c r="S2172" s="68" t="n">
        <f aca="false">S2171+K2172</f>
        <v>28576.5116627915</v>
      </c>
      <c r="T2172" s="68" t="n">
        <f aca="false">MAX(T2171,S2172)</f>
        <v>30938.3092289643</v>
      </c>
      <c r="U2172" s="68" t="n">
        <f aca="false">T2172-S2172</f>
        <v>2361.79756617279</v>
      </c>
      <c r="V2172" s="70" t="n">
        <f aca="false">V2171+F2172</f>
        <v>4.33200000000001</v>
      </c>
      <c r="W2172" s="70" t="n">
        <f aca="false">MAX(W2171,V2172)</f>
        <v>4.41700000000001</v>
      </c>
      <c r="X2172" s="70" t="n">
        <f aca="false">W2172-V2172</f>
        <v>0.0850000000000009</v>
      </c>
      <c r="Y2172" s="70" t="n">
        <f aca="false">Y2171+M2172</f>
        <v>3.77230624071182</v>
      </c>
      <c r="Z2172" s="70" t="n">
        <f aca="false">MAX(Z2171,Y2172)</f>
        <v>3.86936768320245</v>
      </c>
      <c r="AA2172" s="70" t="n">
        <f aca="false">Z2172-Y2172</f>
        <v>0.0970614424906278</v>
      </c>
      <c r="AB2172" s="72" t="n">
        <f aca="false">AB2171*(1+F2172)</f>
        <v>59.3192850683894</v>
      </c>
      <c r="AC2172" s="73" t="n">
        <f aca="false">MAX(AC2171,AB2172)</f>
        <v>64.627169471351</v>
      </c>
      <c r="AD2172" s="70" t="n">
        <f aca="false">1-AB2172/AC2172</f>
        <v>0.0821308506372775</v>
      </c>
      <c r="AE2172" s="73" t="n">
        <f aca="false">AE2171*(1+M2172)</f>
        <v>33.9255117567485</v>
      </c>
      <c r="AF2172" s="73" t="n">
        <f aca="false">MAX(AF2171,AE2172)</f>
        <v>37.4105554749034</v>
      </c>
      <c r="AG2172" s="70" t="n">
        <f aca="false">1-AE2172/AF2172</f>
        <v>0.0931566953207335</v>
      </c>
      <c r="AH2172" s="74" t="n">
        <f aca="false">IF(R2172&gt;0,AH2171+1,0)</f>
        <v>47</v>
      </c>
      <c r="AI2172" s="74" t="n">
        <f aca="false">IF(U2172&gt;0,AI2171+1,0)</f>
        <v>47</v>
      </c>
      <c r="AJ2172" s="74" t="n">
        <f aca="false">IF(G2172&gt;0,AJ2171+1,0)</f>
        <v>0</v>
      </c>
      <c r="AK2172" s="74" t="n">
        <f aca="false">IF(G2172&lt;=0,AK2171+1,0)</f>
        <v>2</v>
      </c>
      <c r="AL2172" s="74" t="n">
        <f aca="false">IF(K2172&gt;0,AL2171+1,0)</f>
        <v>0</v>
      </c>
      <c r="AM2172" s="74" t="n">
        <f aca="false">IF(K2172&lt;=0,AM2171+1,0)</f>
        <v>2</v>
      </c>
    </row>
    <row r="2173" customFormat="false" ht="15" hidden="false" customHeight="false" outlineLevel="0" collapsed="false">
      <c r="A2173" s="61" t="n">
        <v>2177</v>
      </c>
      <c r="B2173" s="62" t="n">
        <v>45860.53125</v>
      </c>
      <c r="C2173" s="63" t="n">
        <f aca="false">YEAR(B2173)</f>
        <v>2025</v>
      </c>
      <c r="D2173" s="32" t="s">
        <v>277</v>
      </c>
      <c r="E2173" s="64" t="n">
        <v>25109.85</v>
      </c>
      <c r="F2173" s="65" t="n">
        <v>-0.0017</v>
      </c>
      <c r="G2173" s="66" t="n">
        <v>-42.686745</v>
      </c>
      <c r="H2173" s="67" t="n">
        <f aca="false">E2173+IF(D2173="Long",1,-1)*G2173</f>
        <v>25067.163255</v>
      </c>
      <c r="I2173" s="68" t="n">
        <f aca="false">Assumptions!$B$58</f>
        <v>5.35750011455817</v>
      </c>
      <c r="J2173" s="68" t="n">
        <f aca="false">INDEX(Yearly!$D$5:$D$22,MATCH(C2173,Yearly!$A$5:$A$22,0))</f>
        <v>0.462517995501425</v>
      </c>
      <c r="K2173" s="68" t="n">
        <f aca="false">G2173-I2173-J2173</f>
        <v>-48.5067631100596</v>
      </c>
      <c r="L2173" s="69" t="n">
        <f aca="false">(I2173+J2173)/Assumptions!$B$8</f>
        <v>0.000256626435970783</v>
      </c>
      <c r="M2173" s="70" t="n">
        <f aca="false">F2173-L2173</f>
        <v>-0.00195662643597078</v>
      </c>
      <c r="N2173" s="71" t="n">
        <f aca="false">G2173*Assumptions!$B$7</f>
        <v>-335731.249425</v>
      </c>
      <c r="O2173" s="71" t="n">
        <f aca="false">K2173*Assumptions!$B$7</f>
        <v>-381505.691860619</v>
      </c>
      <c r="P2173" s="68" t="n">
        <f aca="false">P2172+G2173</f>
        <v>41227.0917</v>
      </c>
      <c r="Q2173" s="68" t="n">
        <f aca="false">MAX(Q2172,P2173)</f>
        <v>43358.03516</v>
      </c>
      <c r="R2173" s="68" t="n">
        <f aca="false">Q2173-P2173</f>
        <v>2130.94345999997</v>
      </c>
      <c r="S2173" s="68" t="n">
        <f aca="false">S2172+K2173</f>
        <v>28528.0048996814</v>
      </c>
      <c r="T2173" s="68" t="n">
        <f aca="false">MAX(T2172,S2173)</f>
        <v>30938.3092289643</v>
      </c>
      <c r="U2173" s="68" t="n">
        <f aca="false">T2173-S2173</f>
        <v>2410.30432928286</v>
      </c>
      <c r="V2173" s="70" t="n">
        <f aca="false">V2172+F2173</f>
        <v>4.33030000000001</v>
      </c>
      <c r="W2173" s="70" t="n">
        <f aca="false">MAX(W2172,V2173)</f>
        <v>4.41700000000001</v>
      </c>
      <c r="X2173" s="70" t="n">
        <f aca="false">W2173-V2173</f>
        <v>0.0867000000000004</v>
      </c>
      <c r="Y2173" s="70" t="n">
        <f aca="false">Y2172+M2173</f>
        <v>3.77034961427585</v>
      </c>
      <c r="Z2173" s="70" t="n">
        <f aca="false">MAX(Z2172,Y2173)</f>
        <v>3.86936768320245</v>
      </c>
      <c r="AA2173" s="70" t="n">
        <f aca="false">Z2173-Y2173</f>
        <v>0.0990180689265987</v>
      </c>
      <c r="AB2173" s="72" t="n">
        <f aca="false">AB2172*(1+F2173)</f>
        <v>59.2184422837732</v>
      </c>
      <c r="AC2173" s="73" t="n">
        <f aca="false">MAX(AC2172,AB2173)</f>
        <v>64.627169471351</v>
      </c>
      <c r="AD2173" s="70" t="n">
        <f aca="false">1-AB2173/AC2173</f>
        <v>0.0836912281911941</v>
      </c>
      <c r="AE2173" s="73" t="n">
        <f aca="false">AE2172*(1+M2173)</f>
        <v>33.8591322035914</v>
      </c>
      <c r="AF2173" s="73" t="n">
        <f aca="false">MAX(AF2172,AE2173)</f>
        <v>37.4105554749034</v>
      </c>
      <c r="AG2173" s="70" t="n">
        <f aca="false">1-AE2173/AF2173</f>
        <v>0.094931048903952</v>
      </c>
      <c r="AH2173" s="74" t="n">
        <f aca="false">IF(R2173&gt;0,AH2172+1,0)</f>
        <v>48</v>
      </c>
      <c r="AI2173" s="74" t="n">
        <f aca="false">IF(U2173&gt;0,AI2172+1,0)</f>
        <v>48</v>
      </c>
      <c r="AJ2173" s="74" t="n">
        <f aca="false">IF(G2173&gt;0,AJ2172+1,0)</f>
        <v>0</v>
      </c>
      <c r="AK2173" s="74" t="n">
        <f aca="false">IF(G2173&lt;=0,AK2172+1,0)</f>
        <v>3</v>
      </c>
      <c r="AL2173" s="74" t="n">
        <f aca="false">IF(K2173&gt;0,AL2172+1,0)</f>
        <v>0</v>
      </c>
      <c r="AM2173" s="74" t="n">
        <f aca="false">IF(K2173&lt;=0,AM2172+1,0)</f>
        <v>3</v>
      </c>
    </row>
    <row r="2174" customFormat="false" ht="15" hidden="false" customHeight="false" outlineLevel="0" collapsed="false">
      <c r="A2174" s="61" t="n">
        <v>2178</v>
      </c>
      <c r="B2174" s="62" t="n">
        <v>45860.6006944445</v>
      </c>
      <c r="C2174" s="63" t="n">
        <f aca="false">YEAR(B2174)</f>
        <v>2025</v>
      </c>
      <c r="D2174" s="32" t="s">
        <v>276</v>
      </c>
      <c r="E2174" s="64" t="n">
        <v>25066.95</v>
      </c>
      <c r="F2174" s="65" t="n">
        <v>-0.0012</v>
      </c>
      <c r="G2174" s="66" t="n">
        <v>-30.08034</v>
      </c>
      <c r="H2174" s="67" t="n">
        <f aca="false">E2174+IF(D2174="Long",1,-1)*G2174</f>
        <v>25097.03034</v>
      </c>
      <c r="I2174" s="68" t="n">
        <f aca="false">Assumptions!$B$58</f>
        <v>5.35750011455817</v>
      </c>
      <c r="J2174" s="68" t="n">
        <f aca="false">INDEX(Yearly!$D$5:$D$22,MATCH(C2174,Yearly!$A$5:$A$22,0))</f>
        <v>0.462517995501425</v>
      </c>
      <c r="K2174" s="68" t="n">
        <f aca="false">G2174-I2174-J2174</f>
        <v>-35.9003581100596</v>
      </c>
      <c r="L2174" s="69" t="n">
        <f aca="false">(I2174+J2174)/Assumptions!$B$8</f>
        <v>0.000256626435970783</v>
      </c>
      <c r="M2174" s="70" t="n">
        <f aca="false">F2174-L2174</f>
        <v>-0.00145662643597078</v>
      </c>
      <c r="N2174" s="71" t="n">
        <f aca="false">G2174*Assumptions!$B$7</f>
        <v>-236581.8741</v>
      </c>
      <c r="O2174" s="71" t="n">
        <f aca="false">K2174*Assumptions!$B$7</f>
        <v>-282356.316535619</v>
      </c>
      <c r="P2174" s="68" t="n">
        <f aca="false">P2173+G2174</f>
        <v>41197.01136</v>
      </c>
      <c r="Q2174" s="68" t="n">
        <f aca="false">MAX(Q2173,P2174)</f>
        <v>43358.03516</v>
      </c>
      <c r="R2174" s="68" t="n">
        <f aca="false">Q2174-P2174</f>
        <v>2161.02379999997</v>
      </c>
      <c r="S2174" s="68" t="n">
        <f aca="false">S2173+K2174</f>
        <v>28492.1045415714</v>
      </c>
      <c r="T2174" s="68" t="n">
        <f aca="false">MAX(T2173,S2174)</f>
        <v>30938.3092289643</v>
      </c>
      <c r="U2174" s="68" t="n">
        <f aca="false">T2174-S2174</f>
        <v>2446.20468739291</v>
      </c>
      <c r="V2174" s="70" t="n">
        <f aca="false">V2173+F2174</f>
        <v>4.32910000000001</v>
      </c>
      <c r="W2174" s="70" t="n">
        <f aca="false">MAX(W2173,V2174)</f>
        <v>4.41700000000001</v>
      </c>
      <c r="X2174" s="70" t="n">
        <f aca="false">W2174-V2174</f>
        <v>0.0879000000000003</v>
      </c>
      <c r="Y2174" s="70" t="n">
        <f aca="false">Y2173+M2174</f>
        <v>3.76889298783988</v>
      </c>
      <c r="Z2174" s="70" t="n">
        <f aca="false">MAX(Z2173,Y2174)</f>
        <v>3.86936768320245</v>
      </c>
      <c r="AA2174" s="70" t="n">
        <f aca="false">Z2174-Y2174</f>
        <v>0.100474695362569</v>
      </c>
      <c r="AB2174" s="72" t="n">
        <f aca="false">AB2173*(1+F2174)</f>
        <v>59.1473801530326</v>
      </c>
      <c r="AC2174" s="73" t="n">
        <f aca="false">MAX(AC2173,AB2174)</f>
        <v>64.627169471351</v>
      </c>
      <c r="AD2174" s="70" t="n">
        <f aca="false">1-AB2174/AC2174</f>
        <v>0.0847907987173647</v>
      </c>
      <c r="AE2174" s="73" t="n">
        <f aca="false">AE2173*(1+M2174)</f>
        <v>33.8098120965246</v>
      </c>
      <c r="AF2174" s="73" t="n">
        <f aca="false">MAX(AF2173,AE2174)</f>
        <v>37.4105554749034</v>
      </c>
      <c r="AG2174" s="70" t="n">
        <f aca="false">1-AE2174/AF2174</f>
        <v>0.0962493962644949</v>
      </c>
      <c r="AH2174" s="74" t="n">
        <f aca="false">IF(R2174&gt;0,AH2173+1,0)</f>
        <v>49</v>
      </c>
      <c r="AI2174" s="74" t="n">
        <f aca="false">IF(U2174&gt;0,AI2173+1,0)</f>
        <v>49</v>
      </c>
      <c r="AJ2174" s="74" t="n">
        <f aca="false">IF(G2174&gt;0,AJ2173+1,0)</f>
        <v>0</v>
      </c>
      <c r="AK2174" s="74" t="n">
        <f aca="false">IF(G2174&lt;=0,AK2173+1,0)</f>
        <v>4</v>
      </c>
      <c r="AL2174" s="74" t="n">
        <f aca="false">IF(K2174&gt;0,AL2173+1,0)</f>
        <v>0</v>
      </c>
      <c r="AM2174" s="74" t="n">
        <f aca="false">IF(K2174&lt;=0,AM2173+1,0)</f>
        <v>4</v>
      </c>
    </row>
    <row r="2175" customFormat="false" ht="15" hidden="false" customHeight="false" outlineLevel="0" collapsed="false">
      <c r="A2175" s="61" t="n">
        <v>2179</v>
      </c>
      <c r="B2175" s="62" t="n">
        <v>45861.40625</v>
      </c>
      <c r="C2175" s="63" t="n">
        <f aca="false">YEAR(B2175)</f>
        <v>2025</v>
      </c>
      <c r="D2175" s="32" t="s">
        <v>277</v>
      </c>
      <c r="E2175" s="64" t="n">
        <v>25097.55</v>
      </c>
      <c r="F2175" s="65" t="n">
        <v>0.0001</v>
      </c>
      <c r="G2175" s="66" t="n">
        <v>2.509755</v>
      </c>
      <c r="H2175" s="67" t="n">
        <f aca="false">E2175+IF(D2175="Long",1,-1)*G2175</f>
        <v>25100.059755</v>
      </c>
      <c r="I2175" s="68" t="n">
        <f aca="false">Assumptions!$B$58</f>
        <v>5.35750011455817</v>
      </c>
      <c r="J2175" s="68" t="n">
        <f aca="false">INDEX(Yearly!$D$5:$D$22,MATCH(C2175,Yearly!$A$5:$A$22,0))</f>
        <v>0.462517995501425</v>
      </c>
      <c r="K2175" s="68" t="n">
        <f aca="false">G2175-I2175-J2175</f>
        <v>-3.31026311005959</v>
      </c>
      <c r="L2175" s="69" t="n">
        <f aca="false">(I2175+J2175)/Assumptions!$B$8</f>
        <v>0.000256626435970783</v>
      </c>
      <c r="M2175" s="70" t="n">
        <f aca="false">F2175-L2175</f>
        <v>-0.000156626435970783</v>
      </c>
      <c r="N2175" s="71" t="n">
        <f aca="false">G2175*Assumptions!$B$7</f>
        <v>19739.223075</v>
      </c>
      <c r="O2175" s="71" t="n">
        <f aca="false">K2175*Assumptions!$B$7</f>
        <v>-26035.2193606187</v>
      </c>
      <c r="P2175" s="68" t="n">
        <f aca="false">P2174+G2175</f>
        <v>41199.521115</v>
      </c>
      <c r="Q2175" s="68" t="n">
        <f aca="false">MAX(Q2174,P2175)</f>
        <v>43358.03516</v>
      </c>
      <c r="R2175" s="68" t="n">
        <f aca="false">Q2175-P2175</f>
        <v>2158.51404499997</v>
      </c>
      <c r="S2175" s="68" t="n">
        <f aca="false">S2174+K2175</f>
        <v>28488.7942784613</v>
      </c>
      <c r="T2175" s="68" t="n">
        <f aca="false">MAX(T2174,S2175)</f>
        <v>30938.3092289643</v>
      </c>
      <c r="U2175" s="68" t="n">
        <f aca="false">T2175-S2175</f>
        <v>2449.51495050297</v>
      </c>
      <c r="V2175" s="70" t="n">
        <f aca="false">V2174+F2175</f>
        <v>4.32920000000001</v>
      </c>
      <c r="W2175" s="70" t="n">
        <f aca="false">MAX(W2174,V2175)</f>
        <v>4.41700000000001</v>
      </c>
      <c r="X2175" s="70" t="n">
        <f aca="false">W2175-V2175</f>
        <v>0.0878000000000005</v>
      </c>
      <c r="Y2175" s="70" t="n">
        <f aca="false">Y2174+M2175</f>
        <v>3.76873636140391</v>
      </c>
      <c r="Z2175" s="70" t="n">
        <f aca="false">MAX(Z2174,Y2175)</f>
        <v>3.86936768320245</v>
      </c>
      <c r="AA2175" s="70" t="n">
        <f aca="false">Z2175-Y2175</f>
        <v>0.10063132179854</v>
      </c>
      <c r="AB2175" s="72" t="n">
        <f aca="false">AB2174*(1+F2175)</f>
        <v>59.1532948910479</v>
      </c>
      <c r="AC2175" s="73" t="n">
        <f aca="false">MAX(AC2174,AB2175)</f>
        <v>64.627169471351</v>
      </c>
      <c r="AD2175" s="70" t="n">
        <f aca="false">1-AB2175/AC2175</f>
        <v>0.0846992777972365</v>
      </c>
      <c r="AE2175" s="73" t="n">
        <f aca="false">AE2174*(1+M2175)</f>
        <v>33.8045165861551</v>
      </c>
      <c r="AF2175" s="73" t="n">
        <f aca="false">MAX(AF2174,AE2175)</f>
        <v>37.4105554749034</v>
      </c>
      <c r="AG2175" s="70" t="n">
        <f aca="false">1-AE2175/AF2175</f>
        <v>0.0963909475005645</v>
      </c>
      <c r="AH2175" s="74" t="n">
        <f aca="false">IF(R2175&gt;0,AH2174+1,0)</f>
        <v>50</v>
      </c>
      <c r="AI2175" s="74" t="n">
        <f aca="false">IF(U2175&gt;0,AI2174+1,0)</f>
        <v>50</v>
      </c>
      <c r="AJ2175" s="74" t="n">
        <f aca="false">IF(G2175&gt;0,AJ2174+1,0)</f>
        <v>1</v>
      </c>
      <c r="AK2175" s="74" t="n">
        <f aca="false">IF(G2175&lt;=0,AK2174+1,0)</f>
        <v>0</v>
      </c>
      <c r="AL2175" s="74" t="n">
        <f aca="false">IF(K2175&gt;0,AL2174+1,0)</f>
        <v>0</v>
      </c>
      <c r="AM2175" s="74" t="n">
        <f aca="false">IF(K2175&lt;=0,AM2174+1,0)</f>
        <v>5</v>
      </c>
    </row>
    <row r="2176" customFormat="false" ht="15" hidden="false" customHeight="false" outlineLevel="0" collapsed="false">
      <c r="A2176" s="61" t="n">
        <v>2180</v>
      </c>
      <c r="B2176" s="62" t="n">
        <v>45862.4895833333</v>
      </c>
      <c r="C2176" s="63" t="n">
        <f aca="false">YEAR(B2176)</f>
        <v>2025</v>
      </c>
      <c r="D2176" s="32" t="s">
        <v>276</v>
      </c>
      <c r="E2176" s="64" t="n">
        <v>25099.65</v>
      </c>
      <c r="F2176" s="65" t="n">
        <v>0.0089</v>
      </c>
      <c r="G2176" s="66" t="n">
        <v>223.386885</v>
      </c>
      <c r="H2176" s="67" t="n">
        <f aca="false">E2176+IF(D2176="Long",1,-1)*G2176</f>
        <v>24876.263115</v>
      </c>
      <c r="I2176" s="68" t="n">
        <f aca="false">Assumptions!$B$58</f>
        <v>5.35750011455817</v>
      </c>
      <c r="J2176" s="68" t="n">
        <f aca="false">INDEX(Yearly!$D$5:$D$22,MATCH(C2176,Yearly!$A$5:$A$22,0))</f>
        <v>0.462517995501425</v>
      </c>
      <c r="K2176" s="68" t="n">
        <f aca="false">G2176-I2176-J2176</f>
        <v>217.56686688994</v>
      </c>
      <c r="L2176" s="69" t="n">
        <f aca="false">(I2176+J2176)/Assumptions!$B$8</f>
        <v>0.000256626435970783</v>
      </c>
      <c r="M2176" s="70" t="n">
        <f aca="false">F2176-L2176</f>
        <v>0.00864337356402922</v>
      </c>
      <c r="N2176" s="71" t="n">
        <f aca="false">G2176*Assumptions!$B$7</f>
        <v>1756937.850525</v>
      </c>
      <c r="O2176" s="71" t="n">
        <f aca="false">K2176*Assumptions!$B$7</f>
        <v>1711163.40808938</v>
      </c>
      <c r="P2176" s="68" t="n">
        <f aca="false">P2175+G2176</f>
        <v>41422.908</v>
      </c>
      <c r="Q2176" s="68" t="n">
        <f aca="false">MAX(Q2175,P2176)</f>
        <v>43358.03516</v>
      </c>
      <c r="R2176" s="68" t="n">
        <f aca="false">Q2176-P2176</f>
        <v>1935.12715999997</v>
      </c>
      <c r="S2176" s="68" t="n">
        <f aca="false">S2175+K2176</f>
        <v>28706.3611453513</v>
      </c>
      <c r="T2176" s="68" t="n">
        <f aca="false">MAX(T2175,S2176)</f>
        <v>30938.3092289643</v>
      </c>
      <c r="U2176" s="68" t="n">
        <f aca="false">T2176-S2176</f>
        <v>2231.94808361303</v>
      </c>
      <c r="V2176" s="70" t="n">
        <f aca="false">V2175+F2176</f>
        <v>4.33810000000001</v>
      </c>
      <c r="W2176" s="70" t="n">
        <f aca="false">MAX(W2175,V2176)</f>
        <v>4.41700000000001</v>
      </c>
      <c r="X2176" s="70" t="n">
        <f aca="false">W2176-V2176</f>
        <v>0.0789000000000009</v>
      </c>
      <c r="Y2176" s="70" t="n">
        <f aca="false">Y2175+M2176</f>
        <v>3.77737973496794</v>
      </c>
      <c r="Z2176" s="70" t="n">
        <f aca="false">MAX(Z2175,Y2176)</f>
        <v>3.86936768320245</v>
      </c>
      <c r="AA2176" s="70" t="n">
        <f aca="false">Z2176-Y2176</f>
        <v>0.091987948234511</v>
      </c>
      <c r="AB2176" s="72" t="n">
        <f aca="false">AB2175*(1+F2176)</f>
        <v>59.6797592155783</v>
      </c>
      <c r="AC2176" s="73" t="n">
        <f aca="false">MAX(AC2175,AB2176)</f>
        <v>64.627169471351</v>
      </c>
      <c r="AD2176" s="70" t="n">
        <f aca="false">1-AB2176/AC2176</f>
        <v>0.076553101369632</v>
      </c>
      <c r="AE2176" s="73" t="n">
        <f aca="false">AE2175*(1+M2176)</f>
        <v>34.0967016511606</v>
      </c>
      <c r="AF2176" s="73" t="n">
        <f aca="false">MAX(AF2175,AE2176)</f>
        <v>37.4105554749034</v>
      </c>
      <c r="AG2176" s="70" t="n">
        <f aca="false">1-AE2176/AF2176</f>
        <v>0.0885807169039733</v>
      </c>
      <c r="AH2176" s="74" t="n">
        <f aca="false">IF(R2176&gt;0,AH2175+1,0)</f>
        <v>51</v>
      </c>
      <c r="AI2176" s="74" t="n">
        <f aca="false">IF(U2176&gt;0,AI2175+1,0)</f>
        <v>51</v>
      </c>
      <c r="AJ2176" s="74" t="n">
        <f aca="false">IF(G2176&gt;0,AJ2175+1,0)</f>
        <v>2</v>
      </c>
      <c r="AK2176" s="74" t="n">
        <f aca="false">IF(G2176&lt;=0,AK2175+1,0)</f>
        <v>0</v>
      </c>
      <c r="AL2176" s="74" t="n">
        <f aca="false">IF(K2176&gt;0,AL2175+1,0)</f>
        <v>1</v>
      </c>
      <c r="AM2176" s="74" t="n">
        <f aca="false">IF(K2176&lt;=0,AM2175+1,0)</f>
        <v>0</v>
      </c>
    </row>
    <row r="2177" customFormat="false" ht="15" hidden="false" customHeight="false" outlineLevel="0" collapsed="false">
      <c r="A2177" s="61" t="n">
        <v>2181</v>
      </c>
      <c r="B2177" s="62" t="n">
        <v>45868.40625</v>
      </c>
      <c r="C2177" s="63" t="n">
        <f aca="false">YEAR(B2177)</f>
        <v>2025</v>
      </c>
      <c r="D2177" s="32" t="s">
        <v>277</v>
      </c>
      <c r="E2177" s="64" t="n">
        <v>24876.65</v>
      </c>
      <c r="F2177" s="65" t="n">
        <v>-0.0012</v>
      </c>
      <c r="G2177" s="66" t="n">
        <v>-29.85198</v>
      </c>
      <c r="H2177" s="67" t="n">
        <f aca="false">E2177+IF(D2177="Long",1,-1)*G2177</f>
        <v>24846.79802</v>
      </c>
      <c r="I2177" s="68" t="n">
        <f aca="false">Assumptions!$B$58</f>
        <v>5.35750011455817</v>
      </c>
      <c r="J2177" s="68" t="n">
        <f aca="false">INDEX(Yearly!$D$5:$D$22,MATCH(C2177,Yearly!$A$5:$A$22,0))</f>
        <v>0.462517995501425</v>
      </c>
      <c r="K2177" s="68" t="n">
        <f aca="false">G2177-I2177-J2177</f>
        <v>-35.6719981100596</v>
      </c>
      <c r="L2177" s="69" t="n">
        <f aca="false">(I2177+J2177)/Assumptions!$B$8</f>
        <v>0.000256626435970783</v>
      </c>
      <c r="M2177" s="70" t="n">
        <f aca="false">F2177-L2177</f>
        <v>-0.00145662643597078</v>
      </c>
      <c r="N2177" s="71" t="n">
        <f aca="false">G2177*Assumptions!$B$7</f>
        <v>-234785.8227</v>
      </c>
      <c r="O2177" s="71" t="n">
        <f aca="false">K2177*Assumptions!$B$7</f>
        <v>-280560.265135619</v>
      </c>
      <c r="P2177" s="68" t="n">
        <f aca="false">P2176+G2177</f>
        <v>41393.05602</v>
      </c>
      <c r="Q2177" s="68" t="n">
        <f aca="false">MAX(Q2176,P2177)</f>
        <v>43358.03516</v>
      </c>
      <c r="R2177" s="68" t="n">
        <f aca="false">Q2177-P2177</f>
        <v>1964.97913999997</v>
      </c>
      <c r="S2177" s="68" t="n">
        <f aca="false">S2176+K2177</f>
        <v>28670.6891472412</v>
      </c>
      <c r="T2177" s="68" t="n">
        <f aca="false">MAX(T2176,S2177)</f>
        <v>30938.3092289643</v>
      </c>
      <c r="U2177" s="68" t="n">
        <f aca="false">T2177-S2177</f>
        <v>2267.62008172309</v>
      </c>
      <c r="V2177" s="70" t="n">
        <f aca="false">V2176+F2177</f>
        <v>4.33690000000001</v>
      </c>
      <c r="W2177" s="70" t="n">
        <f aca="false">MAX(W2176,V2177)</f>
        <v>4.41700000000001</v>
      </c>
      <c r="X2177" s="70" t="n">
        <f aca="false">W2177-V2177</f>
        <v>0.0801000000000007</v>
      </c>
      <c r="Y2177" s="70" t="n">
        <f aca="false">Y2176+M2177</f>
        <v>3.77592310853197</v>
      </c>
      <c r="Z2177" s="70" t="n">
        <f aca="false">MAX(Z2176,Y2177)</f>
        <v>3.86936768320245</v>
      </c>
      <c r="AA2177" s="70" t="n">
        <f aca="false">Z2177-Y2177</f>
        <v>0.0934445746704817</v>
      </c>
      <c r="AB2177" s="72" t="n">
        <f aca="false">AB2176*(1+F2177)</f>
        <v>59.6081435045196</v>
      </c>
      <c r="AC2177" s="73" t="n">
        <f aca="false">MAX(AC2176,AB2177)</f>
        <v>64.627169471351</v>
      </c>
      <c r="AD2177" s="70" t="n">
        <f aca="false">1-AB2177/AC2177</f>
        <v>0.0776612376479884</v>
      </c>
      <c r="AE2177" s="73" t="n">
        <f aca="false">AE2176*(1+M2177)</f>
        <v>34.0470354941561</v>
      </c>
      <c r="AF2177" s="73" t="n">
        <f aca="false">MAX(AF2176,AE2177)</f>
        <v>37.4105554749034</v>
      </c>
      <c r="AG2177" s="70" t="n">
        <f aca="false">1-AE2177/AF2177</f>
        <v>0.0899083143259846</v>
      </c>
      <c r="AH2177" s="74" t="n">
        <f aca="false">IF(R2177&gt;0,AH2176+1,0)</f>
        <v>52</v>
      </c>
      <c r="AI2177" s="74" t="n">
        <f aca="false">IF(U2177&gt;0,AI2176+1,0)</f>
        <v>52</v>
      </c>
      <c r="AJ2177" s="74" t="n">
        <f aca="false">IF(G2177&gt;0,AJ2176+1,0)</f>
        <v>0</v>
      </c>
      <c r="AK2177" s="74" t="n">
        <f aca="false">IF(G2177&lt;=0,AK2176+1,0)</f>
        <v>1</v>
      </c>
      <c r="AL2177" s="74" t="n">
        <f aca="false">IF(K2177&gt;0,AL2176+1,0)</f>
        <v>0</v>
      </c>
      <c r="AM2177" s="74" t="n">
        <f aca="false">IF(K2177&lt;=0,AM2176+1,0)</f>
        <v>1</v>
      </c>
    </row>
    <row r="2178" customFormat="false" ht="15" hidden="false" customHeight="false" outlineLevel="0" collapsed="false">
      <c r="A2178" s="61" t="n">
        <v>2182</v>
      </c>
      <c r="B2178" s="62" t="n">
        <v>45868.64375</v>
      </c>
      <c r="C2178" s="63" t="n">
        <f aca="false">YEAR(B2178)</f>
        <v>2025</v>
      </c>
      <c r="D2178" s="32" t="s">
        <v>276</v>
      </c>
      <c r="E2178" s="64" t="n">
        <v>24846.7</v>
      </c>
      <c r="F2178" s="65" t="n">
        <v>-0.0004</v>
      </c>
      <c r="G2178" s="66" t="n">
        <v>-9.93868</v>
      </c>
      <c r="H2178" s="67" t="n">
        <f aca="false">E2178+IF(D2178="Long",1,-1)*G2178</f>
        <v>24856.63868</v>
      </c>
      <c r="I2178" s="68" t="n">
        <f aca="false">Assumptions!$B$58</f>
        <v>5.35750011455817</v>
      </c>
      <c r="J2178" s="68" t="n">
        <f aca="false">INDEX(Yearly!$D$5:$D$22,MATCH(C2178,Yearly!$A$5:$A$22,0))</f>
        <v>0.462517995501425</v>
      </c>
      <c r="K2178" s="68" t="n">
        <f aca="false">G2178-I2178-J2178</f>
        <v>-15.7586981100596</v>
      </c>
      <c r="L2178" s="69" t="n">
        <f aca="false">(I2178+J2178)/Assumptions!$B$8</f>
        <v>0.000256626435970783</v>
      </c>
      <c r="M2178" s="70" t="n">
        <f aca="false">F2178-L2178</f>
        <v>-0.000656626435970783</v>
      </c>
      <c r="N2178" s="71" t="n">
        <f aca="false">G2178*Assumptions!$B$7</f>
        <v>-78167.7182</v>
      </c>
      <c r="O2178" s="71" t="n">
        <f aca="false">K2178*Assumptions!$B$7</f>
        <v>-123942.160635619</v>
      </c>
      <c r="P2178" s="68" t="n">
        <f aca="false">P2177+G2178</f>
        <v>41383.11734</v>
      </c>
      <c r="Q2178" s="68" t="n">
        <f aca="false">MAX(Q2177,P2178)</f>
        <v>43358.03516</v>
      </c>
      <c r="R2178" s="68" t="n">
        <f aca="false">Q2178-P2178</f>
        <v>1974.91781999997</v>
      </c>
      <c r="S2178" s="68" t="n">
        <f aca="false">S2177+K2178</f>
        <v>28654.9304491311</v>
      </c>
      <c r="T2178" s="68" t="n">
        <f aca="false">MAX(T2177,S2178)</f>
        <v>30938.3092289643</v>
      </c>
      <c r="U2178" s="68" t="n">
        <f aca="false">T2178-S2178</f>
        <v>2283.37877983315</v>
      </c>
      <c r="V2178" s="70" t="n">
        <f aca="false">V2177+F2178</f>
        <v>4.33650000000001</v>
      </c>
      <c r="W2178" s="70" t="n">
        <f aca="false">MAX(W2177,V2178)</f>
        <v>4.41700000000001</v>
      </c>
      <c r="X2178" s="70" t="n">
        <f aca="false">W2178-V2178</f>
        <v>0.0805000000000007</v>
      </c>
      <c r="Y2178" s="70" t="n">
        <f aca="false">Y2177+M2178</f>
        <v>3.775266482096</v>
      </c>
      <c r="Z2178" s="70" t="n">
        <f aca="false">MAX(Z2177,Y2178)</f>
        <v>3.86936768320245</v>
      </c>
      <c r="AA2178" s="70" t="n">
        <f aca="false">Z2178-Y2178</f>
        <v>0.0941012011064526</v>
      </c>
      <c r="AB2178" s="72" t="n">
        <f aca="false">AB2177*(1+F2178)</f>
        <v>59.5843002471178</v>
      </c>
      <c r="AC2178" s="73" t="n">
        <f aca="false">MAX(AC2177,AB2178)</f>
        <v>64.627169471351</v>
      </c>
      <c r="AD2178" s="70" t="n">
        <f aca="false">1-AB2178/AC2178</f>
        <v>0.0780301731529292</v>
      </c>
      <c r="AE2178" s="73" t="n">
        <f aca="false">AE2177*(1+M2178)</f>
        <v>34.0246793105842</v>
      </c>
      <c r="AF2178" s="73" t="n">
        <f aca="false">MAX(AF2177,AE2178)</f>
        <v>37.4105554749034</v>
      </c>
      <c r="AG2178" s="70" t="n">
        <f aca="false">1-AE2178/AF2178</f>
        <v>0.0905059045859552</v>
      </c>
      <c r="AH2178" s="74" t="n">
        <f aca="false">IF(R2178&gt;0,AH2177+1,0)</f>
        <v>53</v>
      </c>
      <c r="AI2178" s="74" t="n">
        <f aca="false">IF(U2178&gt;0,AI2177+1,0)</f>
        <v>53</v>
      </c>
      <c r="AJ2178" s="74" t="n">
        <f aca="false">IF(G2178&gt;0,AJ2177+1,0)</f>
        <v>0</v>
      </c>
      <c r="AK2178" s="74" t="n">
        <f aca="false">IF(G2178&lt;=0,AK2177+1,0)</f>
        <v>2</v>
      </c>
      <c r="AL2178" s="74" t="n">
        <f aca="false">IF(K2178&gt;0,AL2177+1,0)</f>
        <v>0</v>
      </c>
      <c r="AM2178" s="74" t="n">
        <f aca="false">IF(K2178&lt;=0,AM2177+1,0)</f>
        <v>2</v>
      </c>
    </row>
    <row r="2179" customFormat="false" ht="15" hidden="false" customHeight="false" outlineLevel="0" collapsed="false">
      <c r="A2179" s="61" t="n">
        <v>2183</v>
      </c>
      <c r="B2179" s="62" t="n">
        <v>45869.53125</v>
      </c>
      <c r="C2179" s="63" t="n">
        <f aca="false">YEAR(B2179)</f>
        <v>2025</v>
      </c>
      <c r="D2179" s="32" t="s">
        <v>277</v>
      </c>
      <c r="E2179" s="64" t="n">
        <v>24856.75</v>
      </c>
      <c r="F2179" s="65" t="n">
        <v>-0.0038</v>
      </c>
      <c r="G2179" s="66" t="n">
        <v>-94.45565</v>
      </c>
      <c r="H2179" s="67" t="n">
        <f aca="false">E2179+IF(D2179="Long",1,-1)*G2179</f>
        <v>24762.29435</v>
      </c>
      <c r="I2179" s="68" t="n">
        <f aca="false">Assumptions!$B$58</f>
        <v>5.35750011455817</v>
      </c>
      <c r="J2179" s="68" t="n">
        <f aca="false">INDEX(Yearly!$D$5:$D$22,MATCH(C2179,Yearly!$A$5:$A$22,0))</f>
        <v>0.462517995501425</v>
      </c>
      <c r="K2179" s="68" t="n">
        <f aca="false">G2179-I2179-J2179</f>
        <v>-100.27566811006</v>
      </c>
      <c r="L2179" s="69" t="n">
        <f aca="false">(I2179+J2179)/Assumptions!$B$8</f>
        <v>0.000256626435970783</v>
      </c>
      <c r="M2179" s="70" t="n">
        <f aca="false">F2179-L2179</f>
        <v>-0.00405662643597078</v>
      </c>
      <c r="N2179" s="71" t="n">
        <f aca="false">G2179*Assumptions!$B$7</f>
        <v>-742893.68725</v>
      </c>
      <c r="O2179" s="71" t="n">
        <f aca="false">K2179*Assumptions!$B$7</f>
        <v>-788668.129685619</v>
      </c>
      <c r="P2179" s="68" t="n">
        <f aca="false">P2178+G2179</f>
        <v>41288.66169</v>
      </c>
      <c r="Q2179" s="68" t="n">
        <f aca="false">MAX(Q2178,P2179)</f>
        <v>43358.03516</v>
      </c>
      <c r="R2179" s="68" t="n">
        <f aca="false">Q2179-P2179</f>
        <v>2069.37346999998</v>
      </c>
      <c r="S2179" s="68" t="n">
        <f aca="false">S2178+K2179</f>
        <v>28554.6547810211</v>
      </c>
      <c r="T2179" s="68" t="n">
        <f aca="false">MAX(T2178,S2179)</f>
        <v>30938.3092289643</v>
      </c>
      <c r="U2179" s="68" t="n">
        <f aca="false">T2179-S2179</f>
        <v>2383.65444794321</v>
      </c>
      <c r="V2179" s="70" t="n">
        <f aca="false">V2178+F2179</f>
        <v>4.33270000000001</v>
      </c>
      <c r="W2179" s="70" t="n">
        <f aca="false">MAX(W2178,V2179)</f>
        <v>4.41700000000001</v>
      </c>
      <c r="X2179" s="70" t="n">
        <f aca="false">W2179-V2179</f>
        <v>0.0843000000000007</v>
      </c>
      <c r="Y2179" s="70" t="n">
        <f aca="false">Y2178+M2179</f>
        <v>3.77120985566002</v>
      </c>
      <c r="Z2179" s="70" t="n">
        <f aca="false">MAX(Z2178,Y2179)</f>
        <v>3.86936768320245</v>
      </c>
      <c r="AA2179" s="70" t="n">
        <f aca="false">Z2179-Y2179</f>
        <v>0.0981578275424235</v>
      </c>
      <c r="AB2179" s="72" t="n">
        <f aca="false">AB2178*(1+F2179)</f>
        <v>59.3578799061787</v>
      </c>
      <c r="AC2179" s="73" t="n">
        <f aca="false">MAX(AC2178,AB2179)</f>
        <v>64.627169471351</v>
      </c>
      <c r="AD2179" s="70" t="n">
        <f aca="false">1-AB2179/AC2179</f>
        <v>0.0815336584949481</v>
      </c>
      <c r="AE2179" s="73" t="n">
        <f aca="false">AE2178*(1+M2179)</f>
        <v>33.8866538970175</v>
      </c>
      <c r="AF2179" s="73" t="n">
        <f aca="false">MAX(AF2178,AE2179)</f>
        <v>37.4105554749034</v>
      </c>
      <c r="AG2179" s="70" t="n">
        <f aca="false">1-AE2179/AF2179</f>
        <v>0.0941953823767712</v>
      </c>
      <c r="AH2179" s="74" t="n">
        <f aca="false">IF(R2179&gt;0,AH2178+1,0)</f>
        <v>54</v>
      </c>
      <c r="AI2179" s="74" t="n">
        <f aca="false">IF(U2179&gt;0,AI2178+1,0)</f>
        <v>54</v>
      </c>
      <c r="AJ2179" s="74" t="n">
        <f aca="false">IF(G2179&gt;0,AJ2178+1,0)</f>
        <v>0</v>
      </c>
      <c r="AK2179" s="74" t="n">
        <f aca="false">IF(G2179&lt;=0,AK2178+1,0)</f>
        <v>3</v>
      </c>
      <c r="AL2179" s="74" t="n">
        <f aca="false">IF(K2179&gt;0,AL2178+1,0)</f>
        <v>0</v>
      </c>
      <c r="AM2179" s="74" t="n">
        <f aca="false">IF(K2179&lt;=0,AM2178+1,0)</f>
        <v>3</v>
      </c>
    </row>
    <row r="2180" customFormat="false" ht="15" hidden="false" customHeight="false" outlineLevel="0" collapsed="false">
      <c r="A2180" s="61" t="n">
        <v>2184</v>
      </c>
      <c r="B2180" s="62" t="n">
        <v>45869.6354166667</v>
      </c>
      <c r="C2180" s="63" t="n">
        <f aca="false">YEAR(B2180)</f>
        <v>2025</v>
      </c>
      <c r="D2180" s="32" t="s">
        <v>276</v>
      </c>
      <c r="E2180" s="64" t="n">
        <v>24762.3</v>
      </c>
      <c r="F2180" s="65" t="n">
        <v>0.0081</v>
      </c>
      <c r="G2180" s="66" t="n">
        <v>200.57463</v>
      </c>
      <c r="H2180" s="67" t="n">
        <f aca="false">E2180+IF(D2180="Long",1,-1)*G2180</f>
        <v>24561.72537</v>
      </c>
      <c r="I2180" s="68" t="n">
        <f aca="false">Assumptions!$B$58</f>
        <v>5.35750011455817</v>
      </c>
      <c r="J2180" s="68" t="n">
        <f aca="false">INDEX(Yearly!$D$5:$D$22,MATCH(C2180,Yearly!$A$5:$A$22,0))</f>
        <v>0.462517995501425</v>
      </c>
      <c r="K2180" s="68" t="n">
        <f aca="false">G2180-I2180-J2180</f>
        <v>194.75461188994</v>
      </c>
      <c r="L2180" s="69" t="n">
        <f aca="false">(I2180+J2180)/Assumptions!$B$8</f>
        <v>0.000256626435970783</v>
      </c>
      <c r="M2180" s="70" t="n">
        <f aca="false">F2180-L2180</f>
        <v>0.00784337356402922</v>
      </c>
      <c r="N2180" s="71" t="n">
        <f aca="false">G2180*Assumptions!$B$7</f>
        <v>1577519.46495</v>
      </c>
      <c r="O2180" s="71" t="n">
        <f aca="false">K2180*Assumptions!$B$7</f>
        <v>1531745.02251438</v>
      </c>
      <c r="P2180" s="68" t="n">
        <f aca="false">P2179+G2180</f>
        <v>41489.23632</v>
      </c>
      <c r="Q2180" s="68" t="n">
        <f aca="false">MAX(Q2179,P2180)</f>
        <v>43358.03516</v>
      </c>
      <c r="R2180" s="68" t="n">
        <f aca="false">Q2180-P2180</f>
        <v>1868.79883999997</v>
      </c>
      <c r="S2180" s="68" t="n">
        <f aca="false">S2179+K2180</f>
        <v>28749.409392911</v>
      </c>
      <c r="T2180" s="68" t="n">
        <f aca="false">MAX(T2179,S2180)</f>
        <v>30938.3092289643</v>
      </c>
      <c r="U2180" s="68" t="n">
        <f aca="false">T2180-S2180</f>
        <v>2188.89983605327</v>
      </c>
      <c r="V2180" s="70" t="n">
        <f aca="false">V2179+F2180</f>
        <v>4.34080000000001</v>
      </c>
      <c r="W2180" s="70" t="n">
        <f aca="false">MAX(W2179,V2180)</f>
        <v>4.41700000000001</v>
      </c>
      <c r="X2180" s="70" t="n">
        <f aca="false">W2180-V2180</f>
        <v>0.0762000000000009</v>
      </c>
      <c r="Y2180" s="70" t="n">
        <f aca="false">Y2179+M2180</f>
        <v>3.77905322922405</v>
      </c>
      <c r="Z2180" s="70" t="n">
        <f aca="false">MAX(Z2179,Y2180)</f>
        <v>3.86936768320245</v>
      </c>
      <c r="AA2180" s="70" t="n">
        <f aca="false">Z2180-Y2180</f>
        <v>0.0903144539783942</v>
      </c>
      <c r="AB2180" s="72" t="n">
        <f aca="false">AB2179*(1+F2180)</f>
        <v>59.8386787334188</v>
      </c>
      <c r="AC2180" s="73" t="n">
        <f aca="false">MAX(AC2179,AB2180)</f>
        <v>64.627169471351</v>
      </c>
      <c r="AD2180" s="70" t="n">
        <f aca="false">1-AB2180/AC2180</f>
        <v>0.0740940811287572</v>
      </c>
      <c r="AE2180" s="73" t="n">
        <f aca="false">AE2179*(1+M2180)</f>
        <v>34.1524395823668</v>
      </c>
      <c r="AF2180" s="73" t="n">
        <f aca="false">MAX(AF2179,AE2180)</f>
        <v>37.4105554749034</v>
      </c>
      <c r="AG2180" s="70" t="n">
        <f aca="false">1-AE2180/AF2180</f>
        <v>0.0870908183847294</v>
      </c>
      <c r="AH2180" s="74" t="n">
        <f aca="false">IF(R2180&gt;0,AH2179+1,0)</f>
        <v>55</v>
      </c>
      <c r="AI2180" s="74" t="n">
        <f aca="false">IF(U2180&gt;0,AI2179+1,0)</f>
        <v>55</v>
      </c>
      <c r="AJ2180" s="74" t="n">
        <f aca="false">IF(G2180&gt;0,AJ2179+1,0)</f>
        <v>1</v>
      </c>
      <c r="AK2180" s="74" t="n">
        <f aca="false">IF(G2180&lt;=0,AK2179+1,0)</f>
        <v>0</v>
      </c>
      <c r="AL2180" s="74" t="n">
        <f aca="false">IF(K2180&gt;0,AL2179+1,0)</f>
        <v>1</v>
      </c>
      <c r="AM2180" s="74" t="n">
        <f aca="false">IF(K2180&lt;=0,AM2179+1,0)</f>
        <v>0</v>
      </c>
    </row>
    <row r="2181" customFormat="false" ht="15" hidden="false" customHeight="false" outlineLevel="0" collapsed="false">
      <c r="A2181" s="61" t="n">
        <v>2185</v>
      </c>
      <c r="B2181" s="62" t="n">
        <v>45877.3854166667</v>
      </c>
      <c r="C2181" s="63" t="n">
        <f aca="false">YEAR(B2181)</f>
        <v>2025</v>
      </c>
      <c r="D2181" s="32" t="s">
        <v>277</v>
      </c>
      <c r="E2181" s="64" t="n">
        <v>24561.65</v>
      </c>
      <c r="F2181" s="65" t="n">
        <v>-0.0033</v>
      </c>
      <c r="G2181" s="66" t="n">
        <v>-81.053445</v>
      </c>
      <c r="H2181" s="67" t="n">
        <f aca="false">E2181+IF(D2181="Long",1,-1)*G2181</f>
        <v>24480.596555</v>
      </c>
      <c r="I2181" s="68" t="n">
        <f aca="false">Assumptions!$B$58</f>
        <v>5.35750011455817</v>
      </c>
      <c r="J2181" s="68" t="n">
        <f aca="false">INDEX(Yearly!$D$5:$D$22,MATCH(C2181,Yearly!$A$5:$A$22,0))</f>
        <v>0.462517995501425</v>
      </c>
      <c r="K2181" s="68" t="n">
        <f aca="false">G2181-I2181-J2181</f>
        <v>-86.8734631100596</v>
      </c>
      <c r="L2181" s="69" t="n">
        <f aca="false">(I2181+J2181)/Assumptions!$B$8</f>
        <v>0.000256626435970783</v>
      </c>
      <c r="M2181" s="70" t="n">
        <f aca="false">F2181-L2181</f>
        <v>-0.00355662643597078</v>
      </c>
      <c r="N2181" s="71" t="n">
        <f aca="false">G2181*Assumptions!$B$7</f>
        <v>-637485.344925</v>
      </c>
      <c r="O2181" s="71" t="n">
        <f aca="false">K2181*Assumptions!$B$7</f>
        <v>-683259.787360619</v>
      </c>
      <c r="P2181" s="68" t="n">
        <f aca="false">P2180+G2181</f>
        <v>41408.182875</v>
      </c>
      <c r="Q2181" s="68" t="n">
        <f aca="false">MAX(Q2180,P2181)</f>
        <v>43358.03516</v>
      </c>
      <c r="R2181" s="68" t="n">
        <f aca="false">Q2181-P2181</f>
        <v>1949.85228499997</v>
      </c>
      <c r="S2181" s="68" t="n">
        <f aca="false">S2180+K2181</f>
        <v>28662.535929801</v>
      </c>
      <c r="T2181" s="68" t="n">
        <f aca="false">MAX(T2180,S2181)</f>
        <v>30938.3092289643</v>
      </c>
      <c r="U2181" s="68" t="n">
        <f aca="false">T2181-S2181</f>
        <v>2275.77329916333</v>
      </c>
      <c r="V2181" s="70" t="n">
        <f aca="false">V2180+F2181</f>
        <v>4.33750000000001</v>
      </c>
      <c r="W2181" s="70" t="n">
        <f aca="false">MAX(W2180,V2181)</f>
        <v>4.41700000000001</v>
      </c>
      <c r="X2181" s="70" t="n">
        <f aca="false">W2181-V2181</f>
        <v>0.0795000000000012</v>
      </c>
      <c r="Y2181" s="70" t="n">
        <f aca="false">Y2180+M2181</f>
        <v>3.77549660278808</v>
      </c>
      <c r="Z2181" s="70" t="n">
        <f aca="false">MAX(Z2180,Y2181)</f>
        <v>3.86936768320245</v>
      </c>
      <c r="AA2181" s="70" t="n">
        <f aca="false">Z2181-Y2181</f>
        <v>0.093871080414365</v>
      </c>
      <c r="AB2181" s="72" t="n">
        <f aca="false">AB2180*(1+F2181)</f>
        <v>59.6412110935985</v>
      </c>
      <c r="AC2181" s="73" t="n">
        <f aca="false">MAX(AC2180,AB2181)</f>
        <v>64.627169471351</v>
      </c>
      <c r="AD2181" s="70" t="n">
        <f aca="false">1-AB2181/AC2181</f>
        <v>0.0771495706610322</v>
      </c>
      <c r="AE2181" s="73" t="n">
        <f aca="false">AE2180*(1+M2181)</f>
        <v>34.0309721128952</v>
      </c>
      <c r="AF2181" s="73" t="n">
        <f aca="false">MAX(AF2180,AE2181)</f>
        <v>37.4105554749034</v>
      </c>
      <c r="AG2181" s="70" t="n">
        <f aca="false">1-AE2181/AF2181</f>
        <v>0.0903376953137027</v>
      </c>
      <c r="AH2181" s="74" t="n">
        <f aca="false">IF(R2181&gt;0,AH2180+1,0)</f>
        <v>56</v>
      </c>
      <c r="AI2181" s="74" t="n">
        <f aca="false">IF(U2181&gt;0,AI2180+1,0)</f>
        <v>56</v>
      </c>
      <c r="AJ2181" s="74" t="n">
        <f aca="false">IF(G2181&gt;0,AJ2180+1,0)</f>
        <v>0</v>
      </c>
      <c r="AK2181" s="74" t="n">
        <f aca="false">IF(G2181&lt;=0,AK2180+1,0)</f>
        <v>1</v>
      </c>
      <c r="AL2181" s="74" t="n">
        <f aca="false">IF(K2181&gt;0,AL2180+1,0)</f>
        <v>0</v>
      </c>
      <c r="AM2181" s="74" t="n">
        <f aca="false">IF(K2181&lt;=0,AM2180+1,0)</f>
        <v>1</v>
      </c>
    </row>
    <row r="2182" customFormat="false" ht="15" hidden="false" customHeight="false" outlineLevel="0" collapsed="false">
      <c r="A2182" s="61" t="n">
        <v>2186</v>
      </c>
      <c r="B2182" s="62" t="n">
        <v>45877.4354166667</v>
      </c>
      <c r="C2182" s="63" t="n">
        <f aca="false">YEAR(B2182)</f>
        <v>2025</v>
      </c>
      <c r="D2182" s="32" t="s">
        <v>276</v>
      </c>
      <c r="E2182" s="64" t="n">
        <v>24480.75</v>
      </c>
      <c r="F2182" s="65" t="n">
        <v>-0.0024</v>
      </c>
      <c r="G2182" s="66" t="n">
        <v>-58.7538</v>
      </c>
      <c r="H2182" s="67" t="n">
        <f aca="false">E2182+IF(D2182="Long",1,-1)*G2182</f>
        <v>24539.5038</v>
      </c>
      <c r="I2182" s="68" t="n">
        <f aca="false">Assumptions!$B$58</f>
        <v>5.35750011455817</v>
      </c>
      <c r="J2182" s="68" t="n">
        <f aca="false">INDEX(Yearly!$D$5:$D$22,MATCH(C2182,Yearly!$A$5:$A$22,0))</f>
        <v>0.462517995501425</v>
      </c>
      <c r="K2182" s="68" t="n">
        <f aca="false">G2182-I2182-J2182</f>
        <v>-64.5738181100596</v>
      </c>
      <c r="L2182" s="69" t="n">
        <f aca="false">(I2182+J2182)/Assumptions!$B$8</f>
        <v>0.000256626435970783</v>
      </c>
      <c r="M2182" s="70" t="n">
        <f aca="false">F2182-L2182</f>
        <v>-0.00265662643597078</v>
      </c>
      <c r="N2182" s="71" t="n">
        <f aca="false">G2182*Assumptions!$B$7</f>
        <v>-462098.637</v>
      </c>
      <c r="O2182" s="71" t="n">
        <f aca="false">K2182*Assumptions!$B$7</f>
        <v>-507873.079435619</v>
      </c>
      <c r="P2182" s="68" t="n">
        <f aca="false">P2181+G2182</f>
        <v>41349.429075</v>
      </c>
      <c r="Q2182" s="68" t="n">
        <f aca="false">MAX(Q2181,P2182)</f>
        <v>43358.03516</v>
      </c>
      <c r="R2182" s="68" t="n">
        <f aca="false">Q2182-P2182</f>
        <v>2008.60608499997</v>
      </c>
      <c r="S2182" s="68" t="n">
        <f aca="false">S2181+K2182</f>
        <v>28597.9621116909</v>
      </c>
      <c r="T2182" s="68" t="n">
        <f aca="false">MAX(T2181,S2182)</f>
        <v>30938.3092289643</v>
      </c>
      <c r="U2182" s="68" t="n">
        <f aca="false">T2182-S2182</f>
        <v>2340.34711727339</v>
      </c>
      <c r="V2182" s="70" t="n">
        <f aca="false">V2181+F2182</f>
        <v>4.33510000000001</v>
      </c>
      <c r="W2182" s="70" t="n">
        <f aca="false">MAX(W2181,V2182)</f>
        <v>4.41700000000001</v>
      </c>
      <c r="X2182" s="70" t="n">
        <f aca="false">W2182-V2182</f>
        <v>0.081900000000001</v>
      </c>
      <c r="Y2182" s="70" t="n">
        <f aca="false">Y2181+M2182</f>
        <v>3.77283997635211</v>
      </c>
      <c r="Z2182" s="70" t="n">
        <f aca="false">MAX(Z2181,Y2182)</f>
        <v>3.86936768320245</v>
      </c>
      <c r="AA2182" s="70" t="n">
        <f aca="false">Z2182-Y2182</f>
        <v>0.0965277068503356</v>
      </c>
      <c r="AB2182" s="72" t="n">
        <f aca="false">AB2181*(1+F2182)</f>
        <v>59.4980721869739</v>
      </c>
      <c r="AC2182" s="73" t="n">
        <f aca="false">MAX(AC2181,AB2182)</f>
        <v>64.627169471351</v>
      </c>
      <c r="AD2182" s="70" t="n">
        <f aca="false">1-AB2182/AC2182</f>
        <v>0.0793644116914457</v>
      </c>
      <c r="AE2182" s="73" t="n">
        <f aca="false">AE2181*(1+M2182)</f>
        <v>33.9405645327383</v>
      </c>
      <c r="AF2182" s="73" t="n">
        <f aca="false">MAX(AF2181,AE2182)</f>
        <v>37.4105554749034</v>
      </c>
      <c r="AG2182" s="70" t="n">
        <f aca="false">1-AE2182/AF2182</f>
        <v>0.0927543282401383</v>
      </c>
      <c r="AH2182" s="74" t="n">
        <f aca="false">IF(R2182&gt;0,AH2181+1,0)</f>
        <v>57</v>
      </c>
      <c r="AI2182" s="74" t="n">
        <f aca="false">IF(U2182&gt;0,AI2181+1,0)</f>
        <v>57</v>
      </c>
      <c r="AJ2182" s="74" t="n">
        <f aca="false">IF(G2182&gt;0,AJ2181+1,0)</f>
        <v>0</v>
      </c>
      <c r="AK2182" s="74" t="n">
        <f aca="false">IF(G2182&lt;=0,AK2181+1,0)</f>
        <v>2</v>
      </c>
      <c r="AL2182" s="74" t="n">
        <f aca="false">IF(K2182&gt;0,AL2181+1,0)</f>
        <v>0</v>
      </c>
      <c r="AM2182" s="74" t="n">
        <f aca="false">IF(K2182&lt;=0,AM2181+1,0)</f>
        <v>2</v>
      </c>
    </row>
    <row r="2183" customFormat="false" ht="15" hidden="false" customHeight="false" outlineLevel="0" collapsed="false">
      <c r="A2183" s="61" t="n">
        <v>2187</v>
      </c>
      <c r="B2183" s="62" t="n">
        <v>45880.59375</v>
      </c>
      <c r="C2183" s="63" t="n">
        <f aca="false">YEAR(B2183)</f>
        <v>2025</v>
      </c>
      <c r="D2183" s="32" t="s">
        <v>277</v>
      </c>
      <c r="E2183" s="64" t="n">
        <v>24539.45</v>
      </c>
      <c r="F2183" s="65" t="n">
        <v>-0.0013</v>
      </c>
      <c r="G2183" s="66" t="n">
        <v>-31.901285</v>
      </c>
      <c r="H2183" s="67" t="n">
        <f aca="false">E2183+IF(D2183="Long",1,-1)*G2183</f>
        <v>24507.548715</v>
      </c>
      <c r="I2183" s="68" t="n">
        <f aca="false">Assumptions!$B$58</f>
        <v>5.35750011455817</v>
      </c>
      <c r="J2183" s="68" t="n">
        <f aca="false">INDEX(Yearly!$D$5:$D$22,MATCH(C2183,Yearly!$A$5:$A$22,0))</f>
        <v>0.462517995501425</v>
      </c>
      <c r="K2183" s="68" t="n">
        <f aca="false">G2183-I2183-J2183</f>
        <v>-37.7213031100596</v>
      </c>
      <c r="L2183" s="69" t="n">
        <f aca="false">(I2183+J2183)/Assumptions!$B$8</f>
        <v>0.000256626435970783</v>
      </c>
      <c r="M2183" s="70" t="n">
        <f aca="false">F2183-L2183</f>
        <v>-0.00155662643597078</v>
      </c>
      <c r="N2183" s="71" t="n">
        <f aca="false">G2183*Assumptions!$B$7</f>
        <v>-250903.606525</v>
      </c>
      <c r="O2183" s="71" t="n">
        <f aca="false">K2183*Assumptions!$B$7</f>
        <v>-296678.048960619</v>
      </c>
      <c r="P2183" s="68" t="n">
        <f aca="false">P2182+G2183</f>
        <v>41317.52779</v>
      </c>
      <c r="Q2183" s="68" t="n">
        <f aca="false">MAX(Q2182,P2183)</f>
        <v>43358.03516</v>
      </c>
      <c r="R2183" s="68" t="n">
        <f aca="false">Q2183-P2183</f>
        <v>2040.50736999997</v>
      </c>
      <c r="S2183" s="68" t="n">
        <f aca="false">S2182+K2183</f>
        <v>28560.2408085808</v>
      </c>
      <c r="T2183" s="68" t="n">
        <f aca="false">MAX(T2182,S2183)</f>
        <v>30938.3092289643</v>
      </c>
      <c r="U2183" s="68" t="n">
        <f aca="false">T2183-S2183</f>
        <v>2378.06842038345</v>
      </c>
      <c r="V2183" s="70" t="n">
        <f aca="false">V2182+F2183</f>
        <v>4.33380000000001</v>
      </c>
      <c r="W2183" s="70" t="n">
        <f aca="false">MAX(W2182,V2183)</f>
        <v>4.41700000000001</v>
      </c>
      <c r="X2183" s="70" t="n">
        <f aca="false">W2183-V2183</f>
        <v>0.0832000000000006</v>
      </c>
      <c r="Y2183" s="70" t="n">
        <f aca="false">Y2182+M2183</f>
        <v>3.77128334991614</v>
      </c>
      <c r="Z2183" s="70" t="n">
        <f aca="false">MAX(Z2182,Y2183)</f>
        <v>3.86936768320245</v>
      </c>
      <c r="AA2183" s="70" t="n">
        <f aca="false">Z2183-Y2183</f>
        <v>0.0980843332863066</v>
      </c>
      <c r="AB2183" s="72" t="n">
        <f aca="false">AB2182*(1+F2183)</f>
        <v>59.4207246931308</v>
      </c>
      <c r="AC2183" s="73" t="n">
        <f aca="false">MAX(AC2182,AB2183)</f>
        <v>64.627169471351</v>
      </c>
      <c r="AD2183" s="70" t="n">
        <f aca="false">1-AB2183/AC2183</f>
        <v>0.0805612379562468</v>
      </c>
      <c r="AE2183" s="73" t="n">
        <f aca="false">AE2182*(1+M2183)</f>
        <v>33.8877317527349</v>
      </c>
      <c r="AF2183" s="73" t="n">
        <f aca="false">MAX(AF2182,AE2183)</f>
        <v>37.4105554749034</v>
      </c>
      <c r="AG2183" s="70" t="n">
        <f aca="false">1-AE2183/AF2183</f>
        <v>0.0941665708367199</v>
      </c>
      <c r="AH2183" s="74" t="n">
        <f aca="false">IF(R2183&gt;0,AH2182+1,0)</f>
        <v>58</v>
      </c>
      <c r="AI2183" s="74" t="n">
        <f aca="false">IF(U2183&gt;0,AI2182+1,0)</f>
        <v>58</v>
      </c>
      <c r="AJ2183" s="74" t="n">
        <f aca="false">IF(G2183&gt;0,AJ2182+1,0)</f>
        <v>0</v>
      </c>
      <c r="AK2183" s="74" t="n">
        <f aca="false">IF(G2183&lt;=0,AK2182+1,0)</f>
        <v>3</v>
      </c>
      <c r="AL2183" s="74" t="n">
        <f aca="false">IF(K2183&gt;0,AL2182+1,0)</f>
        <v>0</v>
      </c>
      <c r="AM2183" s="74" t="n">
        <f aca="false">IF(K2183&lt;=0,AM2182+1,0)</f>
        <v>3</v>
      </c>
    </row>
    <row r="2184" customFormat="false" ht="15" hidden="false" customHeight="false" outlineLevel="0" collapsed="false">
      <c r="A2184" s="61" t="n">
        <v>2188</v>
      </c>
      <c r="B2184" s="62" t="n">
        <v>45881.6145833333</v>
      </c>
      <c r="C2184" s="63" t="n">
        <f aca="false">YEAR(B2184)</f>
        <v>2025</v>
      </c>
      <c r="D2184" s="32" t="s">
        <v>276</v>
      </c>
      <c r="E2184" s="64" t="n">
        <v>24507.45</v>
      </c>
      <c r="F2184" s="65" t="n">
        <v>-0.0031</v>
      </c>
      <c r="G2184" s="66" t="n">
        <v>-75.973095</v>
      </c>
      <c r="H2184" s="67" t="n">
        <f aca="false">E2184+IF(D2184="Long",1,-1)*G2184</f>
        <v>24583.423095</v>
      </c>
      <c r="I2184" s="68" t="n">
        <f aca="false">Assumptions!$B$58</f>
        <v>5.35750011455817</v>
      </c>
      <c r="J2184" s="68" t="n">
        <f aca="false">INDEX(Yearly!$D$5:$D$22,MATCH(C2184,Yearly!$A$5:$A$22,0))</f>
        <v>0.462517995501425</v>
      </c>
      <c r="K2184" s="68" t="n">
        <f aca="false">G2184-I2184-J2184</f>
        <v>-81.7931131100596</v>
      </c>
      <c r="L2184" s="69" t="n">
        <f aca="false">(I2184+J2184)/Assumptions!$B$8</f>
        <v>0.000256626435970783</v>
      </c>
      <c r="M2184" s="70" t="n">
        <f aca="false">F2184-L2184</f>
        <v>-0.00335662643597078</v>
      </c>
      <c r="N2184" s="71" t="n">
        <f aca="false">G2184*Assumptions!$B$7</f>
        <v>-597528.392175</v>
      </c>
      <c r="O2184" s="71" t="n">
        <f aca="false">K2184*Assumptions!$B$7</f>
        <v>-643302.834610619</v>
      </c>
      <c r="P2184" s="68" t="n">
        <f aca="false">P2183+G2184</f>
        <v>41241.554695</v>
      </c>
      <c r="Q2184" s="68" t="n">
        <f aca="false">MAX(Q2183,P2184)</f>
        <v>43358.03516</v>
      </c>
      <c r="R2184" s="68" t="n">
        <f aca="false">Q2184-P2184</f>
        <v>2116.48046499997</v>
      </c>
      <c r="S2184" s="68" t="n">
        <f aca="false">S2183+K2184</f>
        <v>28478.4476954708</v>
      </c>
      <c r="T2184" s="68" t="n">
        <f aca="false">MAX(T2183,S2184)</f>
        <v>30938.3092289643</v>
      </c>
      <c r="U2184" s="68" t="n">
        <f aca="false">T2184-S2184</f>
        <v>2459.86153349351</v>
      </c>
      <c r="V2184" s="70" t="n">
        <f aca="false">V2183+F2184</f>
        <v>4.33070000000001</v>
      </c>
      <c r="W2184" s="70" t="n">
        <f aca="false">MAX(W2183,V2184)</f>
        <v>4.41700000000001</v>
      </c>
      <c r="X2184" s="70" t="n">
        <f aca="false">W2184-V2184</f>
        <v>0.0863000000000005</v>
      </c>
      <c r="Y2184" s="70" t="n">
        <f aca="false">Y2183+M2184</f>
        <v>3.76792672348017</v>
      </c>
      <c r="Z2184" s="70" t="n">
        <f aca="false">MAX(Z2183,Y2184)</f>
        <v>3.86936768320245</v>
      </c>
      <c r="AA2184" s="70" t="n">
        <f aca="false">Z2184-Y2184</f>
        <v>0.101440959722277</v>
      </c>
      <c r="AB2184" s="72" t="n">
        <f aca="false">AB2183*(1+F2184)</f>
        <v>59.2365204465821</v>
      </c>
      <c r="AC2184" s="73" t="n">
        <f aca="false">MAX(AC2183,AB2184)</f>
        <v>64.627169471351</v>
      </c>
      <c r="AD2184" s="70" t="n">
        <f aca="false">1-AB2184/AC2184</f>
        <v>0.0834114981185824</v>
      </c>
      <c r="AE2184" s="73" t="n">
        <f aca="false">AE2183*(1+M2184)</f>
        <v>33.7739832964786</v>
      </c>
      <c r="AF2184" s="73" t="n">
        <f aca="false">MAX(AF2183,AE2184)</f>
        <v>37.4105554749034</v>
      </c>
      <c r="AG2184" s="70" t="n">
        <f aca="false">1-AE2184/AF2184</f>
        <v>0.0972071152716354</v>
      </c>
      <c r="AH2184" s="74" t="n">
        <f aca="false">IF(R2184&gt;0,AH2183+1,0)</f>
        <v>59</v>
      </c>
      <c r="AI2184" s="74" t="n">
        <f aca="false">IF(U2184&gt;0,AI2183+1,0)</f>
        <v>59</v>
      </c>
      <c r="AJ2184" s="74" t="n">
        <f aca="false">IF(G2184&gt;0,AJ2183+1,0)</f>
        <v>0</v>
      </c>
      <c r="AK2184" s="74" t="n">
        <f aca="false">IF(G2184&lt;=0,AK2183+1,0)</f>
        <v>4</v>
      </c>
      <c r="AL2184" s="74" t="n">
        <f aca="false">IF(K2184&gt;0,AL2183+1,0)</f>
        <v>0</v>
      </c>
      <c r="AM2184" s="74" t="n">
        <f aca="false">IF(K2184&lt;=0,AM2183+1,0)</f>
        <v>4</v>
      </c>
    </row>
    <row r="2185" customFormat="false" ht="15" hidden="false" customHeight="false" outlineLevel="0" collapsed="false">
      <c r="A2185" s="61" t="n">
        <v>2189</v>
      </c>
      <c r="B2185" s="62" t="n">
        <v>45882.4125</v>
      </c>
      <c r="C2185" s="63" t="n">
        <f aca="false">YEAR(B2185)</f>
        <v>2025</v>
      </c>
      <c r="D2185" s="32" t="s">
        <v>277</v>
      </c>
      <c r="E2185" s="64" t="n">
        <v>24582.75</v>
      </c>
      <c r="F2185" s="65" t="n">
        <v>0.0135</v>
      </c>
      <c r="G2185" s="66" t="n">
        <v>331.867125</v>
      </c>
      <c r="H2185" s="67" t="n">
        <f aca="false">E2185+IF(D2185="Long",1,-1)*G2185</f>
        <v>24914.617125</v>
      </c>
      <c r="I2185" s="68" t="n">
        <f aca="false">Assumptions!$B$58</f>
        <v>5.35750011455817</v>
      </c>
      <c r="J2185" s="68" t="n">
        <f aca="false">INDEX(Yearly!$D$5:$D$22,MATCH(C2185,Yearly!$A$5:$A$22,0))</f>
        <v>0.462517995501425</v>
      </c>
      <c r="K2185" s="68" t="n">
        <f aca="false">G2185-I2185-J2185</f>
        <v>326.04710688994</v>
      </c>
      <c r="L2185" s="69" t="n">
        <f aca="false">(I2185+J2185)/Assumptions!$B$8</f>
        <v>0.000256626435970783</v>
      </c>
      <c r="M2185" s="70" t="n">
        <f aca="false">F2185-L2185</f>
        <v>0.0132433735640292</v>
      </c>
      <c r="N2185" s="71" t="n">
        <f aca="false">G2185*Assumptions!$B$7</f>
        <v>2610134.938125</v>
      </c>
      <c r="O2185" s="71" t="n">
        <f aca="false">K2185*Assumptions!$B$7</f>
        <v>2564360.49568938</v>
      </c>
      <c r="P2185" s="68" t="n">
        <f aca="false">P2184+G2185</f>
        <v>41573.42182</v>
      </c>
      <c r="Q2185" s="68" t="n">
        <f aca="false">MAX(Q2184,P2185)</f>
        <v>43358.03516</v>
      </c>
      <c r="R2185" s="68" t="n">
        <f aca="false">Q2185-P2185</f>
        <v>1784.61333999997</v>
      </c>
      <c r="S2185" s="68" t="n">
        <f aca="false">S2184+K2185</f>
        <v>28804.4948023607</v>
      </c>
      <c r="T2185" s="68" t="n">
        <f aca="false">MAX(T2184,S2185)</f>
        <v>30938.3092289643</v>
      </c>
      <c r="U2185" s="68" t="n">
        <f aca="false">T2185-S2185</f>
        <v>2133.81442660357</v>
      </c>
      <c r="V2185" s="70" t="n">
        <f aca="false">V2184+F2185</f>
        <v>4.34420000000001</v>
      </c>
      <c r="W2185" s="70" t="n">
        <f aca="false">MAX(W2184,V2185)</f>
        <v>4.41700000000001</v>
      </c>
      <c r="X2185" s="70" t="n">
        <f aca="false">W2185-V2185</f>
        <v>0.0728000000000009</v>
      </c>
      <c r="Y2185" s="70" t="n">
        <f aca="false">Y2184+M2185</f>
        <v>3.7811700970442</v>
      </c>
      <c r="Z2185" s="70" t="n">
        <f aca="false">MAX(Z2184,Y2185)</f>
        <v>3.86936768320245</v>
      </c>
      <c r="AA2185" s="70" t="n">
        <f aca="false">Z2185-Y2185</f>
        <v>0.0881975861582482</v>
      </c>
      <c r="AB2185" s="72" t="n">
        <f aca="false">AB2184*(1+F2185)</f>
        <v>60.0362134726109</v>
      </c>
      <c r="AC2185" s="73" t="n">
        <f aca="false">MAX(AC2184,AB2185)</f>
        <v>64.627169471351</v>
      </c>
      <c r="AD2185" s="70" t="n">
        <f aca="false">1-AB2185/AC2185</f>
        <v>0.0710375533431832</v>
      </c>
      <c r="AE2185" s="73" t="n">
        <f aca="false">AE2184*(1+M2185)</f>
        <v>34.2212647740191</v>
      </c>
      <c r="AF2185" s="73" t="n">
        <f aca="false">MAX(AF2184,AE2185)</f>
        <v>37.4105554749034</v>
      </c>
      <c r="AG2185" s="70" t="n">
        <f aca="false">1-AE2185/AF2185</f>
        <v>0.0852510918482301</v>
      </c>
      <c r="AH2185" s="74" t="n">
        <f aca="false">IF(R2185&gt;0,AH2184+1,0)</f>
        <v>60</v>
      </c>
      <c r="AI2185" s="74" t="n">
        <f aca="false">IF(U2185&gt;0,AI2184+1,0)</f>
        <v>60</v>
      </c>
      <c r="AJ2185" s="74" t="n">
        <f aca="false">IF(G2185&gt;0,AJ2184+1,0)</f>
        <v>1</v>
      </c>
      <c r="AK2185" s="74" t="n">
        <f aca="false">IF(G2185&lt;=0,AK2184+1,0)</f>
        <v>0</v>
      </c>
      <c r="AL2185" s="74" t="n">
        <f aca="false">IF(K2185&gt;0,AL2184+1,0)</f>
        <v>1</v>
      </c>
      <c r="AM2185" s="74" t="n">
        <f aca="false">IF(K2185&lt;=0,AM2184+1,0)</f>
        <v>0</v>
      </c>
    </row>
    <row r="2186" customFormat="false" ht="15" hidden="false" customHeight="false" outlineLevel="0" collapsed="false">
      <c r="A2186" s="61" t="n">
        <v>2190</v>
      </c>
      <c r="B2186" s="62" t="n">
        <v>45891.4479166667</v>
      </c>
      <c r="C2186" s="63" t="n">
        <f aca="false">YEAR(B2186)</f>
        <v>2025</v>
      </c>
      <c r="D2186" s="32" t="s">
        <v>276</v>
      </c>
      <c r="E2186" s="64" t="n">
        <v>24914.55</v>
      </c>
      <c r="F2186" s="65" t="n">
        <v>-0.0021</v>
      </c>
      <c r="G2186" s="66" t="n">
        <v>-52.320555</v>
      </c>
      <c r="H2186" s="67" t="n">
        <f aca="false">E2186+IF(D2186="Long",1,-1)*G2186</f>
        <v>24966.870555</v>
      </c>
      <c r="I2186" s="68" t="n">
        <f aca="false">Assumptions!$B$58</f>
        <v>5.35750011455817</v>
      </c>
      <c r="J2186" s="68" t="n">
        <f aca="false">INDEX(Yearly!$D$5:$D$22,MATCH(C2186,Yearly!$A$5:$A$22,0))</f>
        <v>0.462517995501425</v>
      </c>
      <c r="K2186" s="68" t="n">
        <f aca="false">G2186-I2186-J2186</f>
        <v>-58.1405731100596</v>
      </c>
      <c r="L2186" s="69" t="n">
        <f aca="false">(I2186+J2186)/Assumptions!$B$8</f>
        <v>0.000256626435970783</v>
      </c>
      <c r="M2186" s="70" t="n">
        <f aca="false">F2186-L2186</f>
        <v>-0.00235662643597078</v>
      </c>
      <c r="N2186" s="71" t="n">
        <f aca="false">G2186*Assumptions!$B$7</f>
        <v>-411501.165075</v>
      </c>
      <c r="O2186" s="71" t="n">
        <f aca="false">K2186*Assumptions!$B$7</f>
        <v>-457275.607510619</v>
      </c>
      <c r="P2186" s="68" t="n">
        <f aca="false">P2185+G2186</f>
        <v>41521.101265</v>
      </c>
      <c r="Q2186" s="68" t="n">
        <f aca="false">MAX(Q2185,P2186)</f>
        <v>43358.03516</v>
      </c>
      <c r="R2186" s="68" t="n">
        <f aca="false">Q2186-P2186</f>
        <v>1836.93389499997</v>
      </c>
      <c r="S2186" s="68" t="n">
        <f aca="false">S2185+K2186</f>
        <v>28746.3542292507</v>
      </c>
      <c r="T2186" s="68" t="n">
        <f aca="false">MAX(T2185,S2186)</f>
        <v>30938.3092289643</v>
      </c>
      <c r="U2186" s="68" t="n">
        <f aca="false">T2186-S2186</f>
        <v>2191.95499971363</v>
      </c>
      <c r="V2186" s="70" t="n">
        <f aca="false">V2185+F2186</f>
        <v>4.34210000000001</v>
      </c>
      <c r="W2186" s="70" t="n">
        <f aca="false">MAX(W2185,V2186)</f>
        <v>4.41700000000001</v>
      </c>
      <c r="X2186" s="70" t="n">
        <f aca="false">W2186-V2186</f>
        <v>0.0749000000000013</v>
      </c>
      <c r="Y2186" s="70" t="n">
        <f aca="false">Y2185+M2186</f>
        <v>3.77881347060823</v>
      </c>
      <c r="Z2186" s="70" t="n">
        <f aca="false">MAX(Z2185,Y2186)</f>
        <v>3.86936768320245</v>
      </c>
      <c r="AA2186" s="70" t="n">
        <f aca="false">Z2186-Y2186</f>
        <v>0.0905542125942191</v>
      </c>
      <c r="AB2186" s="72" t="n">
        <f aca="false">AB2185*(1+F2186)</f>
        <v>59.9101374243185</v>
      </c>
      <c r="AC2186" s="73" t="n">
        <f aca="false">MAX(AC2185,AB2186)</f>
        <v>64.627169471351</v>
      </c>
      <c r="AD2186" s="70" t="n">
        <f aca="false">1-AB2186/AC2186</f>
        <v>0.0729883744811625</v>
      </c>
      <c r="AE2186" s="73" t="n">
        <f aca="false">AE2185*(1+M2186)</f>
        <v>34.1406180367803</v>
      </c>
      <c r="AF2186" s="73" t="n">
        <f aca="false">MAX(AF2185,AE2186)</f>
        <v>37.4105554749034</v>
      </c>
      <c r="AG2186" s="70" t="n">
        <f aca="false">1-AE2186/AF2186</f>
        <v>0.0874068133074559</v>
      </c>
      <c r="AH2186" s="74" t="n">
        <f aca="false">IF(R2186&gt;0,AH2185+1,0)</f>
        <v>61</v>
      </c>
      <c r="AI2186" s="74" t="n">
        <f aca="false">IF(U2186&gt;0,AI2185+1,0)</f>
        <v>61</v>
      </c>
      <c r="AJ2186" s="74" t="n">
        <f aca="false">IF(G2186&gt;0,AJ2185+1,0)</f>
        <v>0</v>
      </c>
      <c r="AK2186" s="74" t="n">
        <f aca="false">IF(G2186&lt;=0,AK2185+1,0)</f>
        <v>1</v>
      </c>
      <c r="AL2186" s="74" t="n">
        <f aca="false">IF(K2186&gt;0,AL2185+1,0)</f>
        <v>0</v>
      </c>
      <c r="AM2186" s="74" t="n">
        <f aca="false">IF(K2186&lt;=0,AM2185+1,0)</f>
        <v>1</v>
      </c>
    </row>
    <row r="2187" customFormat="false" ht="15" hidden="false" customHeight="false" outlineLevel="0" collapsed="false">
      <c r="A2187" s="61" t="n">
        <v>2191</v>
      </c>
      <c r="B2187" s="62" t="n">
        <v>45894.40625</v>
      </c>
      <c r="C2187" s="63" t="n">
        <f aca="false">YEAR(B2187)</f>
        <v>2025</v>
      </c>
      <c r="D2187" s="32" t="s">
        <v>277</v>
      </c>
      <c r="E2187" s="64" t="n">
        <v>24967.4</v>
      </c>
      <c r="F2187" s="65" t="n">
        <v>-0.0083</v>
      </c>
      <c r="G2187" s="66" t="n">
        <v>-207.22942</v>
      </c>
      <c r="H2187" s="67" t="n">
        <f aca="false">E2187+IF(D2187="Long",1,-1)*G2187</f>
        <v>24760.17058</v>
      </c>
      <c r="I2187" s="68" t="n">
        <f aca="false">Assumptions!$B$58</f>
        <v>5.35750011455817</v>
      </c>
      <c r="J2187" s="68" t="n">
        <f aca="false">INDEX(Yearly!$D$5:$D$22,MATCH(C2187,Yearly!$A$5:$A$22,0))</f>
        <v>0.462517995501425</v>
      </c>
      <c r="K2187" s="68" t="n">
        <f aca="false">G2187-I2187-J2187</f>
        <v>-213.04943811006</v>
      </c>
      <c r="L2187" s="69" t="n">
        <f aca="false">(I2187+J2187)/Assumptions!$B$8</f>
        <v>0.000256626435970783</v>
      </c>
      <c r="M2187" s="70" t="n">
        <f aca="false">F2187-L2187</f>
        <v>-0.00855662643597078</v>
      </c>
      <c r="N2187" s="71" t="n">
        <f aca="false">G2187*Assumptions!$B$7</f>
        <v>-1629859.3883</v>
      </c>
      <c r="O2187" s="71" t="n">
        <f aca="false">K2187*Assumptions!$B$7</f>
        <v>-1675633.83073562</v>
      </c>
      <c r="P2187" s="68" t="n">
        <f aca="false">P2186+G2187</f>
        <v>41313.871845</v>
      </c>
      <c r="Q2187" s="68" t="n">
        <f aca="false">MAX(Q2186,P2187)</f>
        <v>43358.03516</v>
      </c>
      <c r="R2187" s="68" t="n">
        <f aca="false">Q2187-P2187</f>
        <v>2044.16331499998</v>
      </c>
      <c r="S2187" s="68" t="n">
        <f aca="false">S2186+K2187</f>
        <v>28533.3047911406</v>
      </c>
      <c r="T2187" s="68" t="n">
        <f aca="false">MAX(T2186,S2187)</f>
        <v>30938.3092289643</v>
      </c>
      <c r="U2187" s="68" t="n">
        <f aca="false">T2187-S2187</f>
        <v>2405.00443782369</v>
      </c>
      <c r="V2187" s="70" t="n">
        <f aca="false">V2186+F2187</f>
        <v>4.33380000000001</v>
      </c>
      <c r="W2187" s="70" t="n">
        <f aca="false">MAX(W2186,V2187)</f>
        <v>4.41700000000001</v>
      </c>
      <c r="X2187" s="70" t="n">
        <f aca="false">W2187-V2187</f>
        <v>0.0832000000000015</v>
      </c>
      <c r="Y2187" s="70" t="n">
        <f aca="false">Y2186+M2187</f>
        <v>3.77025684417226</v>
      </c>
      <c r="Z2187" s="70" t="n">
        <f aca="false">MAX(Z2186,Y2187)</f>
        <v>3.86936768320245</v>
      </c>
      <c r="AA2187" s="70" t="n">
        <f aca="false">Z2187-Y2187</f>
        <v>0.0991108390301898</v>
      </c>
      <c r="AB2187" s="72" t="n">
        <f aca="false">AB2186*(1+F2187)</f>
        <v>59.4128832836966</v>
      </c>
      <c r="AC2187" s="73" t="n">
        <f aca="false">MAX(AC2186,AB2187)</f>
        <v>64.627169471351</v>
      </c>
      <c r="AD2187" s="70" t="n">
        <f aca="false">1-AB2187/AC2187</f>
        <v>0.0806825709729688</v>
      </c>
      <c r="AE2187" s="73" t="n">
        <f aca="false">AE2186*(1+M2187)</f>
        <v>33.8484895219464</v>
      </c>
      <c r="AF2187" s="73" t="n">
        <f aca="false">MAX(AF2186,AE2187)</f>
        <v>37.4105554749034</v>
      </c>
      <c r="AG2187" s="70" t="n">
        <f aca="false">1-AE2187/AF2187</f>
        <v>0.0952155322939963</v>
      </c>
      <c r="AH2187" s="74" t="n">
        <f aca="false">IF(R2187&gt;0,AH2186+1,0)</f>
        <v>62</v>
      </c>
      <c r="AI2187" s="74" t="n">
        <f aca="false">IF(U2187&gt;0,AI2186+1,0)</f>
        <v>62</v>
      </c>
      <c r="AJ2187" s="74" t="n">
        <f aca="false">IF(G2187&gt;0,AJ2186+1,0)</f>
        <v>0</v>
      </c>
      <c r="AK2187" s="74" t="n">
        <f aca="false">IF(G2187&lt;=0,AK2186+1,0)</f>
        <v>2</v>
      </c>
      <c r="AL2187" s="74" t="n">
        <f aca="false">IF(K2187&gt;0,AL2186+1,0)</f>
        <v>0</v>
      </c>
      <c r="AM2187" s="74" t="n">
        <f aca="false">IF(K2187&lt;=0,AM2186+1,0)</f>
        <v>2</v>
      </c>
    </row>
    <row r="2188" customFormat="false" ht="15" hidden="false" customHeight="false" outlineLevel="0" collapsed="false">
      <c r="A2188" s="61" t="n">
        <v>2192</v>
      </c>
      <c r="B2188" s="62" t="n">
        <v>45895.40625</v>
      </c>
      <c r="C2188" s="63" t="n">
        <f aca="false">YEAR(B2188)</f>
        <v>2025</v>
      </c>
      <c r="D2188" s="32" t="s">
        <v>276</v>
      </c>
      <c r="E2188" s="64" t="n">
        <v>24760.6</v>
      </c>
      <c r="F2188" s="65" t="n">
        <v>0.0029</v>
      </c>
      <c r="G2188" s="66" t="n">
        <v>71.80574</v>
      </c>
      <c r="H2188" s="67" t="n">
        <f aca="false">E2188+IF(D2188="Long",1,-1)*G2188</f>
        <v>24688.79426</v>
      </c>
      <c r="I2188" s="68" t="n">
        <f aca="false">Assumptions!$B$58</f>
        <v>5.35750011455817</v>
      </c>
      <c r="J2188" s="68" t="n">
        <f aca="false">INDEX(Yearly!$D$5:$D$22,MATCH(C2188,Yearly!$A$5:$A$22,0))</f>
        <v>0.462517995501425</v>
      </c>
      <c r="K2188" s="68" t="n">
        <f aca="false">G2188-I2188-J2188</f>
        <v>65.9857218899404</v>
      </c>
      <c r="L2188" s="69" t="n">
        <f aca="false">(I2188+J2188)/Assumptions!$B$8</f>
        <v>0.000256626435970783</v>
      </c>
      <c r="M2188" s="70" t="n">
        <f aca="false">F2188-L2188</f>
        <v>0.00264337356402922</v>
      </c>
      <c r="N2188" s="71" t="n">
        <f aca="false">G2188*Assumptions!$B$7</f>
        <v>564752.1451</v>
      </c>
      <c r="O2188" s="71" t="n">
        <f aca="false">K2188*Assumptions!$B$7</f>
        <v>518977.702664381</v>
      </c>
      <c r="P2188" s="68" t="n">
        <f aca="false">P2187+G2188</f>
        <v>41385.677585</v>
      </c>
      <c r="Q2188" s="68" t="n">
        <f aca="false">MAX(Q2187,P2188)</f>
        <v>43358.03516</v>
      </c>
      <c r="R2188" s="68" t="n">
        <f aca="false">Q2188-P2188</f>
        <v>1972.35757499997</v>
      </c>
      <c r="S2188" s="68" t="n">
        <f aca="false">S2187+K2188</f>
        <v>28599.2905130305</v>
      </c>
      <c r="T2188" s="68" t="n">
        <f aca="false">MAX(T2187,S2188)</f>
        <v>30938.3092289643</v>
      </c>
      <c r="U2188" s="68" t="n">
        <f aca="false">T2188-S2188</f>
        <v>2339.01871593375</v>
      </c>
      <c r="V2188" s="70" t="n">
        <f aca="false">V2187+F2188</f>
        <v>4.33670000000001</v>
      </c>
      <c r="W2188" s="70" t="n">
        <f aca="false">MAX(W2187,V2188)</f>
        <v>4.41700000000001</v>
      </c>
      <c r="X2188" s="70" t="n">
        <f aca="false">W2188-V2188</f>
        <v>0.0803000000000012</v>
      </c>
      <c r="Y2188" s="70" t="n">
        <f aca="false">Y2187+M2188</f>
        <v>3.77290021773629</v>
      </c>
      <c r="Z2188" s="70" t="n">
        <f aca="false">MAX(Z2187,Y2188)</f>
        <v>3.86936768320245</v>
      </c>
      <c r="AA2188" s="70" t="n">
        <f aca="false">Z2188-Y2188</f>
        <v>0.0964674654661608</v>
      </c>
      <c r="AB2188" s="72" t="n">
        <f aca="false">AB2187*(1+F2188)</f>
        <v>59.5851806452193</v>
      </c>
      <c r="AC2188" s="73" t="n">
        <f aca="false">MAX(AC2187,AB2188)</f>
        <v>64.627169471351</v>
      </c>
      <c r="AD2188" s="70" t="n">
        <f aca="false">1-AB2188/AC2188</f>
        <v>0.0780165504287905</v>
      </c>
      <c r="AE2188" s="73" t="n">
        <f aca="false">AE2187*(1+M2188)</f>
        <v>33.9379637243311</v>
      </c>
      <c r="AF2188" s="73" t="n">
        <f aca="false">MAX(AF2187,AE2188)</f>
        <v>37.4105554749034</v>
      </c>
      <c r="AG2188" s="70" t="n">
        <f aca="false">1-AE2188/AF2188</f>
        <v>0.0928238489509179</v>
      </c>
      <c r="AH2188" s="74" t="n">
        <f aca="false">IF(R2188&gt;0,AH2187+1,0)</f>
        <v>63</v>
      </c>
      <c r="AI2188" s="74" t="n">
        <f aca="false">IF(U2188&gt;0,AI2187+1,0)</f>
        <v>63</v>
      </c>
      <c r="AJ2188" s="74" t="n">
        <f aca="false">IF(G2188&gt;0,AJ2187+1,0)</f>
        <v>1</v>
      </c>
      <c r="AK2188" s="74" t="n">
        <f aca="false">IF(G2188&lt;=0,AK2187+1,0)</f>
        <v>0</v>
      </c>
      <c r="AL2188" s="74" t="n">
        <f aca="false">IF(K2188&gt;0,AL2187+1,0)</f>
        <v>1</v>
      </c>
      <c r="AM2188" s="74" t="n">
        <f aca="false">IF(K2188&lt;=0,AM2187+1,0)</f>
        <v>0</v>
      </c>
    </row>
    <row r="2189" customFormat="false" ht="15" hidden="false" customHeight="false" outlineLevel="0" collapsed="false">
      <c r="A2189" s="61" t="n">
        <v>2193</v>
      </c>
      <c r="B2189" s="62" t="n">
        <v>45902.40625</v>
      </c>
      <c r="C2189" s="63" t="n">
        <f aca="false">YEAR(B2189)</f>
        <v>2025</v>
      </c>
      <c r="D2189" s="32" t="s">
        <v>277</v>
      </c>
      <c r="E2189" s="64" t="n">
        <v>24688.8</v>
      </c>
      <c r="F2189" s="65" t="n">
        <v>-0.0013</v>
      </c>
      <c r="G2189" s="66" t="n">
        <v>-32.09544</v>
      </c>
      <c r="H2189" s="67" t="n">
        <f aca="false">E2189+IF(D2189="Long",1,-1)*G2189</f>
        <v>24656.70456</v>
      </c>
      <c r="I2189" s="68" t="n">
        <f aca="false">Assumptions!$B$58</f>
        <v>5.35750011455817</v>
      </c>
      <c r="J2189" s="68" t="n">
        <f aca="false">INDEX(Yearly!$D$5:$D$22,MATCH(C2189,Yearly!$A$5:$A$22,0))</f>
        <v>0.462517995501425</v>
      </c>
      <c r="K2189" s="68" t="n">
        <f aca="false">G2189-I2189-J2189</f>
        <v>-37.9154581100596</v>
      </c>
      <c r="L2189" s="69" t="n">
        <f aca="false">(I2189+J2189)/Assumptions!$B$8</f>
        <v>0.000256626435970783</v>
      </c>
      <c r="M2189" s="70" t="n">
        <f aca="false">F2189-L2189</f>
        <v>-0.00155662643597078</v>
      </c>
      <c r="N2189" s="71" t="n">
        <f aca="false">G2189*Assumptions!$B$7</f>
        <v>-252430.6356</v>
      </c>
      <c r="O2189" s="71" t="n">
        <f aca="false">K2189*Assumptions!$B$7</f>
        <v>-298205.078035619</v>
      </c>
      <c r="P2189" s="68" t="n">
        <f aca="false">P2188+G2189</f>
        <v>41353.582145</v>
      </c>
      <c r="Q2189" s="68" t="n">
        <f aca="false">MAX(Q2188,P2189)</f>
        <v>43358.03516</v>
      </c>
      <c r="R2189" s="68" t="n">
        <f aca="false">Q2189-P2189</f>
        <v>2004.45301499997</v>
      </c>
      <c r="S2189" s="68" t="n">
        <f aca="false">S2188+K2189</f>
        <v>28561.3750549205</v>
      </c>
      <c r="T2189" s="68" t="n">
        <f aca="false">MAX(T2188,S2189)</f>
        <v>30938.3092289643</v>
      </c>
      <c r="U2189" s="68" t="n">
        <f aca="false">T2189-S2189</f>
        <v>2376.93417404381</v>
      </c>
      <c r="V2189" s="70" t="n">
        <f aca="false">V2188+F2189</f>
        <v>4.33540000000001</v>
      </c>
      <c r="W2189" s="70" t="n">
        <f aca="false">MAX(W2188,V2189)</f>
        <v>4.41700000000001</v>
      </c>
      <c r="X2189" s="70" t="n">
        <f aca="false">W2189-V2189</f>
        <v>0.0816000000000008</v>
      </c>
      <c r="Y2189" s="70" t="n">
        <f aca="false">Y2188+M2189</f>
        <v>3.77134359130032</v>
      </c>
      <c r="Z2189" s="70" t="n">
        <f aca="false">MAX(Z2188,Y2189)</f>
        <v>3.86936768320245</v>
      </c>
      <c r="AA2189" s="70" t="n">
        <f aca="false">Z2189-Y2189</f>
        <v>0.0980240919021318</v>
      </c>
      <c r="AB2189" s="72" t="n">
        <f aca="false">AB2188*(1+F2189)</f>
        <v>59.5077199103806</v>
      </c>
      <c r="AC2189" s="73" t="n">
        <f aca="false">MAX(AC2188,AB2189)</f>
        <v>64.627169471351</v>
      </c>
      <c r="AD2189" s="70" t="n">
        <f aca="false">1-AB2189/AC2189</f>
        <v>0.079215128913233</v>
      </c>
      <c r="AE2189" s="73" t="n">
        <f aca="false">AE2188*(1+M2189)</f>
        <v>33.8851349928148</v>
      </c>
      <c r="AF2189" s="73" t="n">
        <f aca="false">MAX(AF2188,AE2189)</f>
        <v>37.4105554749034</v>
      </c>
      <c r="AG2189" s="70" t="n">
        <f aca="false">1-AE2189/AF2189</f>
        <v>0.0942359833297232</v>
      </c>
      <c r="AH2189" s="74" t="n">
        <f aca="false">IF(R2189&gt;0,AH2188+1,0)</f>
        <v>64</v>
      </c>
      <c r="AI2189" s="74" t="n">
        <f aca="false">IF(U2189&gt;0,AI2188+1,0)</f>
        <v>64</v>
      </c>
      <c r="AJ2189" s="74" t="n">
        <f aca="false">IF(G2189&gt;0,AJ2188+1,0)</f>
        <v>0</v>
      </c>
      <c r="AK2189" s="74" t="n">
        <f aca="false">IF(G2189&lt;=0,AK2188+1,0)</f>
        <v>1</v>
      </c>
      <c r="AL2189" s="74" t="n">
        <f aca="false">IF(K2189&gt;0,AL2188+1,0)</f>
        <v>0</v>
      </c>
      <c r="AM2189" s="74" t="n">
        <f aca="false">IF(K2189&lt;=0,AM2188+1,0)</f>
        <v>1</v>
      </c>
    </row>
    <row r="2190" customFormat="false" ht="15" hidden="false" customHeight="false" outlineLevel="0" collapsed="false">
      <c r="A2190" s="61" t="n">
        <v>2194</v>
      </c>
      <c r="B2190" s="62" t="n">
        <v>45902.5729166667</v>
      </c>
      <c r="C2190" s="63" t="n">
        <f aca="false">YEAR(B2190)</f>
        <v>2025</v>
      </c>
      <c r="D2190" s="32" t="s">
        <v>276</v>
      </c>
      <c r="E2190" s="64" t="n">
        <v>24655.7</v>
      </c>
      <c r="F2190" s="65" t="n">
        <v>-0.0001</v>
      </c>
      <c r="G2190" s="66" t="n">
        <v>-2.46557</v>
      </c>
      <c r="H2190" s="67" t="n">
        <f aca="false">E2190+IF(D2190="Long",1,-1)*G2190</f>
        <v>24658.16557</v>
      </c>
      <c r="I2190" s="68" t="n">
        <f aca="false">Assumptions!$B$58</f>
        <v>5.35750011455817</v>
      </c>
      <c r="J2190" s="68" t="n">
        <f aca="false">INDEX(Yearly!$D$5:$D$22,MATCH(C2190,Yearly!$A$5:$A$22,0))</f>
        <v>0.462517995501425</v>
      </c>
      <c r="K2190" s="68" t="n">
        <f aca="false">G2190-I2190-J2190</f>
        <v>-8.28558811005959</v>
      </c>
      <c r="L2190" s="69" t="n">
        <f aca="false">(I2190+J2190)/Assumptions!$B$8</f>
        <v>0.000256626435970783</v>
      </c>
      <c r="M2190" s="70" t="n">
        <f aca="false">F2190-L2190</f>
        <v>-0.000356626435970783</v>
      </c>
      <c r="N2190" s="71" t="n">
        <f aca="false">G2190*Assumptions!$B$7</f>
        <v>-19391.70805</v>
      </c>
      <c r="O2190" s="71" t="n">
        <f aca="false">K2190*Assumptions!$B$7</f>
        <v>-65166.1504856187</v>
      </c>
      <c r="P2190" s="68" t="n">
        <f aca="false">P2189+G2190</f>
        <v>41351.116575</v>
      </c>
      <c r="Q2190" s="68" t="n">
        <f aca="false">MAX(Q2189,P2190)</f>
        <v>43358.03516</v>
      </c>
      <c r="R2190" s="68" t="n">
        <f aca="false">Q2190-P2190</f>
        <v>2006.91858499997</v>
      </c>
      <c r="S2190" s="68" t="n">
        <f aca="false">S2189+K2190</f>
        <v>28553.0894668104</v>
      </c>
      <c r="T2190" s="68" t="n">
        <f aca="false">MAX(T2189,S2190)</f>
        <v>30938.3092289643</v>
      </c>
      <c r="U2190" s="68" t="n">
        <f aca="false">T2190-S2190</f>
        <v>2385.21976215387</v>
      </c>
      <c r="V2190" s="70" t="n">
        <f aca="false">V2189+F2190</f>
        <v>4.33530000000001</v>
      </c>
      <c r="W2190" s="70" t="n">
        <f aca="false">MAX(W2189,V2190)</f>
        <v>4.41700000000001</v>
      </c>
      <c r="X2190" s="70" t="n">
        <f aca="false">W2190-V2190</f>
        <v>0.0817000000000006</v>
      </c>
      <c r="Y2190" s="70" t="n">
        <f aca="false">Y2189+M2190</f>
        <v>3.77098696486435</v>
      </c>
      <c r="Z2190" s="70" t="n">
        <f aca="false">MAX(Z2189,Y2190)</f>
        <v>3.86936768320245</v>
      </c>
      <c r="AA2190" s="70" t="n">
        <f aca="false">Z2190-Y2190</f>
        <v>0.0983807183381025</v>
      </c>
      <c r="AB2190" s="72" t="n">
        <f aca="false">AB2189*(1+F2190)</f>
        <v>59.5017691383895</v>
      </c>
      <c r="AC2190" s="73" t="n">
        <f aca="false">MAX(AC2189,AB2190)</f>
        <v>64.627169471351</v>
      </c>
      <c r="AD2190" s="70" t="n">
        <f aca="false">1-AB2190/AC2190</f>
        <v>0.0793072074003417</v>
      </c>
      <c r="AE2190" s="73" t="n">
        <f aca="false">AE2189*(1+M2190)</f>
        <v>33.8730506578899</v>
      </c>
      <c r="AF2190" s="73" t="n">
        <f aca="false">MAX(AF2189,AE2190)</f>
        <v>37.4105554749034</v>
      </c>
      <c r="AG2190" s="70" t="n">
        <f aca="false">1-AE2190/AF2190</f>
        <v>0.0945590027228189</v>
      </c>
      <c r="AH2190" s="74" t="n">
        <f aca="false">IF(R2190&gt;0,AH2189+1,0)</f>
        <v>65</v>
      </c>
      <c r="AI2190" s="74" t="n">
        <f aca="false">IF(U2190&gt;0,AI2189+1,0)</f>
        <v>65</v>
      </c>
      <c r="AJ2190" s="74" t="n">
        <f aca="false">IF(G2190&gt;0,AJ2189+1,0)</f>
        <v>0</v>
      </c>
      <c r="AK2190" s="74" t="n">
        <f aca="false">IF(G2190&lt;=0,AK2189+1,0)</f>
        <v>2</v>
      </c>
      <c r="AL2190" s="74" t="n">
        <f aca="false">IF(K2190&gt;0,AL2189+1,0)</f>
        <v>0</v>
      </c>
      <c r="AM2190" s="74" t="n">
        <f aca="false">IF(K2190&lt;=0,AM2189+1,0)</f>
        <v>2</v>
      </c>
    </row>
    <row r="2191" customFormat="false" ht="15" hidden="false" customHeight="false" outlineLevel="0" collapsed="false">
      <c r="A2191" s="61" t="n">
        <v>2195</v>
      </c>
      <c r="B2191" s="62" t="n">
        <v>45903.59375</v>
      </c>
      <c r="C2191" s="63" t="n">
        <f aca="false">YEAR(B2191)</f>
        <v>2025</v>
      </c>
      <c r="D2191" s="32" t="s">
        <v>277</v>
      </c>
      <c r="E2191" s="64" t="n">
        <v>24658.9</v>
      </c>
      <c r="F2191" s="65" t="n">
        <v>0.0008</v>
      </c>
      <c r="G2191" s="66" t="n">
        <v>19.72712</v>
      </c>
      <c r="H2191" s="67" t="n">
        <f aca="false">E2191+IF(D2191="Long",1,-1)*G2191</f>
        <v>24678.62712</v>
      </c>
      <c r="I2191" s="68" t="n">
        <f aca="false">Assumptions!$B$58</f>
        <v>5.35750011455817</v>
      </c>
      <c r="J2191" s="68" t="n">
        <f aca="false">INDEX(Yearly!$D$5:$D$22,MATCH(C2191,Yearly!$A$5:$A$22,0))</f>
        <v>0.462517995501425</v>
      </c>
      <c r="K2191" s="68" t="n">
        <f aca="false">G2191-I2191-J2191</f>
        <v>13.9071018899404</v>
      </c>
      <c r="L2191" s="69" t="n">
        <f aca="false">(I2191+J2191)/Assumptions!$B$8</f>
        <v>0.000256626435970783</v>
      </c>
      <c r="M2191" s="70" t="n">
        <f aca="false">F2191-L2191</f>
        <v>0.000543373564029217</v>
      </c>
      <c r="N2191" s="71" t="n">
        <f aca="false">G2191*Assumptions!$B$7</f>
        <v>155153.7988</v>
      </c>
      <c r="O2191" s="71" t="n">
        <f aca="false">K2191*Assumptions!$B$7</f>
        <v>109379.356364381</v>
      </c>
      <c r="P2191" s="68" t="n">
        <f aca="false">P2190+G2191</f>
        <v>41370.843695</v>
      </c>
      <c r="Q2191" s="68" t="n">
        <f aca="false">MAX(Q2190,P2191)</f>
        <v>43358.03516</v>
      </c>
      <c r="R2191" s="68" t="n">
        <f aca="false">Q2191-P2191</f>
        <v>1987.19146499997</v>
      </c>
      <c r="S2191" s="68" t="n">
        <f aca="false">S2190+K2191</f>
        <v>28566.9965687004</v>
      </c>
      <c r="T2191" s="68" t="n">
        <f aca="false">MAX(T2190,S2191)</f>
        <v>30938.3092289643</v>
      </c>
      <c r="U2191" s="68" t="n">
        <f aca="false">T2191-S2191</f>
        <v>2371.31266026392</v>
      </c>
      <c r="V2191" s="70" t="n">
        <f aca="false">V2190+F2191</f>
        <v>4.33610000000001</v>
      </c>
      <c r="W2191" s="70" t="n">
        <f aca="false">MAX(W2190,V2191)</f>
        <v>4.41700000000001</v>
      </c>
      <c r="X2191" s="70" t="n">
        <f aca="false">W2191-V2191</f>
        <v>0.0809000000000006</v>
      </c>
      <c r="Y2191" s="70" t="n">
        <f aca="false">Y2190+M2191</f>
        <v>3.77153033842837</v>
      </c>
      <c r="Z2191" s="70" t="n">
        <f aca="false">MAX(Z2190,Y2191)</f>
        <v>3.86936768320245</v>
      </c>
      <c r="AA2191" s="70" t="n">
        <f aca="false">Z2191-Y2191</f>
        <v>0.0978373447740735</v>
      </c>
      <c r="AB2191" s="72" t="n">
        <f aca="false">AB2190*(1+F2191)</f>
        <v>59.5493705537002</v>
      </c>
      <c r="AC2191" s="73" t="n">
        <f aca="false">MAX(AC2190,AB2191)</f>
        <v>64.627169471351</v>
      </c>
      <c r="AD2191" s="70" t="n">
        <f aca="false">1-AB2191/AC2191</f>
        <v>0.078570653166262</v>
      </c>
      <c r="AE2191" s="73" t="n">
        <f aca="false">AE2190*(1+M2191)</f>
        <v>33.8914563781504</v>
      </c>
      <c r="AF2191" s="73" t="n">
        <f aca="false">MAX(AF2190,AE2191)</f>
        <v>37.4105554749034</v>
      </c>
      <c r="AG2191" s="70" t="n">
        <f aca="false">1-AE2191/AF2191</f>
        <v>0.0940670100211103</v>
      </c>
      <c r="AH2191" s="74" t="n">
        <f aca="false">IF(R2191&gt;0,AH2190+1,0)</f>
        <v>66</v>
      </c>
      <c r="AI2191" s="74" t="n">
        <f aca="false">IF(U2191&gt;0,AI2190+1,0)</f>
        <v>66</v>
      </c>
      <c r="AJ2191" s="74" t="n">
        <f aca="false">IF(G2191&gt;0,AJ2190+1,0)</f>
        <v>1</v>
      </c>
      <c r="AK2191" s="74" t="n">
        <f aca="false">IF(G2191&lt;=0,AK2190+1,0)</f>
        <v>0</v>
      </c>
      <c r="AL2191" s="74" t="n">
        <f aca="false">IF(K2191&gt;0,AL2190+1,0)</f>
        <v>1</v>
      </c>
      <c r="AM2191" s="74" t="n">
        <f aca="false">IF(K2191&lt;=0,AM2190+1,0)</f>
        <v>0</v>
      </c>
    </row>
    <row r="2192" customFormat="false" ht="15" hidden="false" customHeight="false" outlineLevel="0" collapsed="false">
      <c r="A2192" s="61" t="n">
        <v>2196</v>
      </c>
      <c r="B2192" s="62" t="n">
        <v>45905.4270833333</v>
      </c>
      <c r="C2192" s="63" t="n">
        <f aca="false">YEAR(B2192)</f>
        <v>2025</v>
      </c>
      <c r="D2192" s="32" t="s">
        <v>276</v>
      </c>
      <c r="E2192" s="64" t="n">
        <v>24678.55</v>
      </c>
      <c r="F2192" s="65" t="n">
        <v>-0.0032</v>
      </c>
      <c r="G2192" s="66" t="n">
        <v>-78.97136</v>
      </c>
      <c r="H2192" s="67" t="n">
        <f aca="false">E2192+IF(D2192="Long",1,-1)*G2192</f>
        <v>24757.52136</v>
      </c>
      <c r="I2192" s="68" t="n">
        <f aca="false">Assumptions!$B$58</f>
        <v>5.35750011455817</v>
      </c>
      <c r="J2192" s="68" t="n">
        <f aca="false">INDEX(Yearly!$D$5:$D$22,MATCH(C2192,Yearly!$A$5:$A$22,0))</f>
        <v>0.462517995501425</v>
      </c>
      <c r="K2192" s="68" t="n">
        <f aca="false">G2192-I2192-J2192</f>
        <v>-84.7913781100596</v>
      </c>
      <c r="L2192" s="69" t="n">
        <f aca="false">(I2192+J2192)/Assumptions!$B$8</f>
        <v>0.000256626435970783</v>
      </c>
      <c r="M2192" s="70" t="n">
        <f aca="false">F2192-L2192</f>
        <v>-0.00345662643597078</v>
      </c>
      <c r="N2192" s="71" t="n">
        <f aca="false">G2192*Assumptions!$B$7</f>
        <v>-621109.7464</v>
      </c>
      <c r="O2192" s="71" t="n">
        <f aca="false">K2192*Assumptions!$B$7</f>
        <v>-666884.188835619</v>
      </c>
      <c r="P2192" s="68" t="n">
        <f aca="false">P2191+G2192</f>
        <v>41291.872335</v>
      </c>
      <c r="Q2192" s="68" t="n">
        <f aca="false">MAX(Q2191,P2192)</f>
        <v>43358.03516</v>
      </c>
      <c r="R2192" s="68" t="n">
        <f aca="false">Q2192-P2192</f>
        <v>2066.16282499997</v>
      </c>
      <c r="S2192" s="68" t="n">
        <f aca="false">S2191+K2192</f>
        <v>28482.2051905903</v>
      </c>
      <c r="T2192" s="68" t="n">
        <f aca="false">MAX(T2191,S2192)</f>
        <v>30938.3092289643</v>
      </c>
      <c r="U2192" s="68" t="n">
        <f aca="false">T2192-S2192</f>
        <v>2456.10403837398</v>
      </c>
      <c r="V2192" s="70" t="n">
        <f aca="false">V2191+F2192</f>
        <v>4.33290000000001</v>
      </c>
      <c r="W2192" s="70" t="n">
        <f aca="false">MAX(W2191,V2192)</f>
        <v>4.41700000000001</v>
      </c>
      <c r="X2192" s="70" t="n">
        <f aca="false">W2192-V2192</f>
        <v>0.0841000000000003</v>
      </c>
      <c r="Y2192" s="70" t="n">
        <f aca="false">Y2191+M2192</f>
        <v>3.7680737119924</v>
      </c>
      <c r="Z2192" s="70" t="n">
        <f aca="false">MAX(Z2191,Y2192)</f>
        <v>3.86936768320245</v>
      </c>
      <c r="AA2192" s="70" t="n">
        <f aca="false">Z2192-Y2192</f>
        <v>0.101293971210044</v>
      </c>
      <c r="AB2192" s="72" t="n">
        <f aca="false">AB2191*(1+F2192)</f>
        <v>59.3588125679284</v>
      </c>
      <c r="AC2192" s="73" t="n">
        <f aca="false">MAX(AC2191,AB2192)</f>
        <v>64.627169471351</v>
      </c>
      <c r="AD2192" s="70" t="n">
        <f aca="false">1-AB2192/AC2192</f>
        <v>0.0815192270761299</v>
      </c>
      <c r="AE2192" s="73" t="n">
        <f aca="false">AE2191*(1+M2192)</f>
        <v>33.7743062740801</v>
      </c>
      <c r="AF2192" s="73" t="n">
        <f aca="false">MAX(AF2191,AE2192)</f>
        <v>37.4105554749034</v>
      </c>
      <c r="AG2192" s="70" t="n">
        <f aca="false">1-AE2192/AF2192</f>
        <v>0.0971984819434894</v>
      </c>
      <c r="AH2192" s="74" t="n">
        <f aca="false">IF(R2192&gt;0,AH2191+1,0)</f>
        <v>67</v>
      </c>
      <c r="AI2192" s="74" t="n">
        <f aca="false">IF(U2192&gt;0,AI2191+1,0)</f>
        <v>67</v>
      </c>
      <c r="AJ2192" s="74" t="n">
        <f aca="false">IF(G2192&gt;0,AJ2191+1,0)</f>
        <v>0</v>
      </c>
      <c r="AK2192" s="74" t="n">
        <f aca="false">IF(G2192&lt;=0,AK2191+1,0)</f>
        <v>1</v>
      </c>
      <c r="AL2192" s="74" t="n">
        <f aca="false">IF(K2192&gt;0,AL2191+1,0)</f>
        <v>0</v>
      </c>
      <c r="AM2192" s="74" t="n">
        <f aca="false">IF(K2192&lt;=0,AM2191+1,0)</f>
        <v>1</v>
      </c>
    </row>
    <row r="2193" customFormat="false" ht="15" hidden="false" customHeight="false" outlineLevel="0" collapsed="false">
      <c r="A2193" s="61" t="n">
        <v>2197</v>
      </c>
      <c r="B2193" s="62" t="n">
        <v>45905.5756944444</v>
      </c>
      <c r="C2193" s="63" t="n">
        <f aca="false">YEAR(B2193)</f>
        <v>2025</v>
      </c>
      <c r="D2193" s="32" t="s">
        <v>277</v>
      </c>
      <c r="E2193" s="64" t="n">
        <v>24757.9</v>
      </c>
      <c r="F2193" s="65" t="n">
        <v>0.0224</v>
      </c>
      <c r="G2193" s="66" t="n">
        <v>554.57696</v>
      </c>
      <c r="H2193" s="67" t="n">
        <f aca="false">E2193+IF(D2193="Long",1,-1)*G2193</f>
        <v>25312.47696</v>
      </c>
      <c r="I2193" s="68" t="n">
        <f aca="false">Assumptions!$B$58</f>
        <v>5.35750011455817</v>
      </c>
      <c r="J2193" s="68" t="n">
        <f aca="false">INDEX(Yearly!$D$5:$D$22,MATCH(C2193,Yearly!$A$5:$A$22,0))</f>
        <v>0.462517995501425</v>
      </c>
      <c r="K2193" s="68" t="n">
        <f aca="false">G2193-I2193-J2193</f>
        <v>548.75694188994</v>
      </c>
      <c r="L2193" s="69" t="n">
        <f aca="false">(I2193+J2193)/Assumptions!$B$8</f>
        <v>0.000256626435970783</v>
      </c>
      <c r="M2193" s="70" t="n">
        <f aca="false">F2193-L2193</f>
        <v>0.0221433735640292</v>
      </c>
      <c r="N2193" s="71" t="n">
        <f aca="false">G2193*Assumptions!$B$7</f>
        <v>4361747.7904</v>
      </c>
      <c r="O2193" s="71" t="n">
        <f aca="false">K2193*Assumptions!$B$7</f>
        <v>4315973.34796438</v>
      </c>
      <c r="P2193" s="68" t="n">
        <f aca="false">P2192+G2193</f>
        <v>41846.449295</v>
      </c>
      <c r="Q2193" s="68" t="n">
        <f aca="false">MAX(Q2192,P2193)</f>
        <v>43358.03516</v>
      </c>
      <c r="R2193" s="68" t="n">
        <f aca="false">Q2193-P2193</f>
        <v>1511.58586499997</v>
      </c>
      <c r="S2193" s="68" t="n">
        <f aca="false">S2192+K2193</f>
        <v>29030.9621324802</v>
      </c>
      <c r="T2193" s="68" t="n">
        <f aca="false">MAX(T2192,S2193)</f>
        <v>30938.3092289643</v>
      </c>
      <c r="U2193" s="68" t="n">
        <f aca="false">T2193-S2193</f>
        <v>1907.34709648404</v>
      </c>
      <c r="V2193" s="70" t="n">
        <f aca="false">V2192+F2193</f>
        <v>4.35530000000001</v>
      </c>
      <c r="W2193" s="70" t="n">
        <f aca="false">MAX(W2192,V2193)</f>
        <v>4.41700000000001</v>
      </c>
      <c r="X2193" s="70" t="n">
        <f aca="false">W2193-V2193</f>
        <v>0.0617000000000001</v>
      </c>
      <c r="Y2193" s="70" t="n">
        <f aca="false">Y2192+M2193</f>
        <v>3.79021708555643</v>
      </c>
      <c r="Z2193" s="70" t="n">
        <f aca="false">MAX(Z2192,Y2193)</f>
        <v>3.86936768320245</v>
      </c>
      <c r="AA2193" s="70" t="n">
        <f aca="false">Z2193-Y2193</f>
        <v>0.0791505976460152</v>
      </c>
      <c r="AB2193" s="72" t="n">
        <f aca="false">AB2192*(1+F2193)</f>
        <v>60.68844996945</v>
      </c>
      <c r="AC2193" s="73" t="n">
        <f aca="false">MAX(AC2192,AB2193)</f>
        <v>64.627169471351</v>
      </c>
      <c r="AD2193" s="70" t="n">
        <f aca="false">1-AB2193/AC2193</f>
        <v>0.0609452577626353</v>
      </c>
      <c r="AE2193" s="73" t="n">
        <f aca="false">AE2192*(1+M2193)</f>
        <v>34.522183354773</v>
      </c>
      <c r="AF2193" s="73" t="n">
        <f aca="false">MAX(AF2192,AE2193)</f>
        <v>37.4105554749034</v>
      </c>
      <c r="AG2193" s="70" t="n">
        <f aca="false">1-AE2193/AF2193</f>
        <v>0.0772074106749913</v>
      </c>
      <c r="AH2193" s="74" t="n">
        <f aca="false">IF(R2193&gt;0,AH2192+1,0)</f>
        <v>68</v>
      </c>
      <c r="AI2193" s="74" t="n">
        <f aca="false">IF(U2193&gt;0,AI2192+1,0)</f>
        <v>68</v>
      </c>
      <c r="AJ2193" s="74" t="n">
        <f aca="false">IF(G2193&gt;0,AJ2192+1,0)</f>
        <v>1</v>
      </c>
      <c r="AK2193" s="74" t="n">
        <f aca="false">IF(G2193&lt;=0,AK2192+1,0)</f>
        <v>0</v>
      </c>
      <c r="AL2193" s="74" t="n">
        <f aca="false">IF(K2193&gt;0,AL2192+1,0)</f>
        <v>1</v>
      </c>
      <c r="AM2193" s="74" t="n">
        <f aca="false">IF(K2193&lt;=0,AM2192+1,0)</f>
        <v>0</v>
      </c>
    </row>
    <row r="2194" customFormat="false" ht="15" hidden="false" customHeight="false" outlineLevel="0" collapsed="false">
      <c r="A2194" s="61" t="n">
        <v>2198</v>
      </c>
      <c r="B2194" s="62" t="n">
        <v>45922.40625</v>
      </c>
      <c r="C2194" s="63" t="n">
        <f aca="false">YEAR(B2194)</f>
        <v>2025</v>
      </c>
      <c r="D2194" s="32" t="s">
        <v>276</v>
      </c>
      <c r="E2194" s="64" t="n">
        <v>25313.5</v>
      </c>
      <c r="F2194" s="65" t="n">
        <v>0.0003</v>
      </c>
      <c r="G2194" s="66" t="n">
        <v>7.59405</v>
      </c>
      <c r="H2194" s="67" t="n">
        <f aca="false">E2194+IF(D2194="Long",1,-1)*G2194</f>
        <v>25305.90595</v>
      </c>
      <c r="I2194" s="68" t="n">
        <f aca="false">Assumptions!$B$58</f>
        <v>5.35750011455817</v>
      </c>
      <c r="J2194" s="68" t="n">
        <f aca="false">INDEX(Yearly!$D$5:$D$22,MATCH(C2194,Yearly!$A$5:$A$22,0))</f>
        <v>0.462517995501425</v>
      </c>
      <c r="K2194" s="68" t="n">
        <f aca="false">G2194-I2194-J2194</f>
        <v>1.77403188994041</v>
      </c>
      <c r="L2194" s="69" t="n">
        <f aca="false">(I2194+J2194)/Assumptions!$B$8</f>
        <v>0.000256626435970783</v>
      </c>
      <c r="M2194" s="70" t="n">
        <f aca="false">F2194-L2194</f>
        <v>4.33735640292168E-005</v>
      </c>
      <c r="N2194" s="71" t="n">
        <f aca="false">G2194*Assumptions!$B$7</f>
        <v>59727.20325</v>
      </c>
      <c r="O2194" s="71" t="n">
        <f aca="false">K2194*Assumptions!$B$7</f>
        <v>13952.7608143813</v>
      </c>
      <c r="P2194" s="68" t="n">
        <f aca="false">P2193+G2194</f>
        <v>41854.043345</v>
      </c>
      <c r="Q2194" s="68" t="n">
        <f aca="false">MAX(Q2193,P2194)</f>
        <v>43358.03516</v>
      </c>
      <c r="R2194" s="68" t="n">
        <f aca="false">Q2194-P2194</f>
        <v>1503.99181499997</v>
      </c>
      <c r="S2194" s="68" t="n">
        <f aca="false">S2193+K2194</f>
        <v>29032.7361643702</v>
      </c>
      <c r="T2194" s="68" t="n">
        <f aca="false">MAX(T2193,S2194)</f>
        <v>30938.3092289643</v>
      </c>
      <c r="U2194" s="68" t="n">
        <f aca="false">T2194-S2194</f>
        <v>1905.5730645941</v>
      </c>
      <c r="V2194" s="70" t="n">
        <f aca="false">V2193+F2194</f>
        <v>4.35560000000001</v>
      </c>
      <c r="W2194" s="70" t="n">
        <f aca="false">MAX(W2193,V2194)</f>
        <v>4.41700000000001</v>
      </c>
      <c r="X2194" s="70" t="n">
        <f aca="false">W2194-V2194</f>
        <v>0.0613999999999999</v>
      </c>
      <c r="Y2194" s="70" t="n">
        <f aca="false">Y2193+M2194</f>
        <v>3.79026045912046</v>
      </c>
      <c r="Z2194" s="70" t="n">
        <f aca="false">MAX(Z2193,Y2194)</f>
        <v>3.86936768320245</v>
      </c>
      <c r="AA2194" s="70" t="n">
        <f aca="false">Z2194-Y2194</f>
        <v>0.0791072240819859</v>
      </c>
      <c r="AB2194" s="72" t="n">
        <f aca="false">AB2193*(1+F2194)</f>
        <v>60.7066565044408</v>
      </c>
      <c r="AC2194" s="73" t="n">
        <f aca="false">MAX(AC2193,AB2194)</f>
        <v>64.627169471351</v>
      </c>
      <c r="AD2194" s="70" t="n">
        <f aca="false">1-AB2194/AC2194</f>
        <v>0.0606635413399641</v>
      </c>
      <c r="AE2194" s="73" t="n">
        <f aca="false">AE2193*(1+M2194)</f>
        <v>34.5236807049032</v>
      </c>
      <c r="AF2194" s="73" t="n">
        <f aca="false">MAX(AF2193,AE2194)</f>
        <v>37.4105554749034</v>
      </c>
      <c r="AG2194" s="70" t="n">
        <f aca="false">1-AE2194/AF2194</f>
        <v>0.0771673858715325</v>
      </c>
      <c r="AH2194" s="74" t="n">
        <f aca="false">IF(R2194&gt;0,AH2193+1,0)</f>
        <v>69</v>
      </c>
      <c r="AI2194" s="74" t="n">
        <f aca="false">IF(U2194&gt;0,AI2193+1,0)</f>
        <v>69</v>
      </c>
      <c r="AJ2194" s="74" t="n">
        <f aca="false">IF(G2194&gt;0,AJ2193+1,0)</f>
        <v>2</v>
      </c>
      <c r="AK2194" s="74" t="n">
        <f aca="false">IF(G2194&lt;=0,AK2193+1,0)</f>
        <v>0</v>
      </c>
      <c r="AL2194" s="74" t="n">
        <f aca="false">IF(K2194&gt;0,AL2193+1,0)</f>
        <v>2</v>
      </c>
      <c r="AM2194" s="74" t="n">
        <f aca="false">IF(K2194&lt;=0,AM2193+1,0)</f>
        <v>0</v>
      </c>
    </row>
    <row r="2195" customFormat="false" ht="15" hidden="false" customHeight="false" outlineLevel="0" collapsed="false">
      <c r="A2195" s="61" t="n">
        <v>2199</v>
      </c>
      <c r="B2195" s="62" t="n">
        <v>45922.55</v>
      </c>
      <c r="C2195" s="63" t="n">
        <f aca="false">YEAR(B2195)</f>
        <v>2025</v>
      </c>
      <c r="D2195" s="32" t="s">
        <v>277</v>
      </c>
      <c r="E2195" s="64" t="n">
        <v>25306.1</v>
      </c>
      <c r="F2195" s="65" t="n">
        <v>-0.0011</v>
      </c>
      <c r="G2195" s="66" t="n">
        <v>-27.83671</v>
      </c>
      <c r="H2195" s="67" t="n">
        <f aca="false">E2195+IF(D2195="Long",1,-1)*G2195</f>
        <v>25278.26329</v>
      </c>
      <c r="I2195" s="68" t="n">
        <f aca="false">Assumptions!$B$58</f>
        <v>5.35750011455817</v>
      </c>
      <c r="J2195" s="68" t="n">
        <f aca="false">INDEX(Yearly!$D$5:$D$22,MATCH(C2195,Yearly!$A$5:$A$22,0))</f>
        <v>0.462517995501425</v>
      </c>
      <c r="K2195" s="68" t="n">
        <f aca="false">G2195-I2195-J2195</f>
        <v>-33.6567281100596</v>
      </c>
      <c r="L2195" s="69" t="n">
        <f aca="false">(I2195+J2195)/Assumptions!$B$8</f>
        <v>0.000256626435970783</v>
      </c>
      <c r="M2195" s="70" t="n">
        <f aca="false">F2195-L2195</f>
        <v>-0.00135662643597078</v>
      </c>
      <c r="N2195" s="71" t="n">
        <f aca="false">G2195*Assumptions!$B$7</f>
        <v>-218935.72415</v>
      </c>
      <c r="O2195" s="71" t="n">
        <f aca="false">K2195*Assumptions!$B$7</f>
        <v>-264710.166585619</v>
      </c>
      <c r="P2195" s="68" t="n">
        <f aca="false">P2194+G2195</f>
        <v>41826.206635</v>
      </c>
      <c r="Q2195" s="68" t="n">
        <f aca="false">MAX(Q2194,P2195)</f>
        <v>43358.03516</v>
      </c>
      <c r="R2195" s="68" t="n">
        <f aca="false">Q2195-P2195</f>
        <v>1531.82852499998</v>
      </c>
      <c r="S2195" s="68" t="n">
        <f aca="false">S2194+K2195</f>
        <v>28999.0794362601</v>
      </c>
      <c r="T2195" s="68" t="n">
        <f aca="false">MAX(T2194,S2195)</f>
        <v>30938.3092289643</v>
      </c>
      <c r="U2195" s="68" t="n">
        <f aca="false">T2195-S2195</f>
        <v>1939.22979270416</v>
      </c>
      <c r="V2195" s="70" t="n">
        <f aca="false">V2194+F2195</f>
        <v>4.35450000000001</v>
      </c>
      <c r="W2195" s="70" t="n">
        <f aca="false">MAX(W2194,V2195)</f>
        <v>4.41700000000001</v>
      </c>
      <c r="X2195" s="70" t="n">
        <f aca="false">W2195-V2195</f>
        <v>0.0625</v>
      </c>
      <c r="Y2195" s="70" t="n">
        <f aca="false">Y2194+M2195</f>
        <v>3.78890383268449</v>
      </c>
      <c r="Z2195" s="70" t="n">
        <f aca="false">MAX(Z2194,Y2195)</f>
        <v>3.86936768320245</v>
      </c>
      <c r="AA2195" s="70" t="n">
        <f aca="false">Z2195-Y2195</f>
        <v>0.0804638505179565</v>
      </c>
      <c r="AB2195" s="72" t="n">
        <f aca="false">AB2194*(1+F2195)</f>
        <v>60.6398791822859</v>
      </c>
      <c r="AC2195" s="73" t="n">
        <f aca="false">MAX(AC2194,AB2195)</f>
        <v>64.627169471351</v>
      </c>
      <c r="AD2195" s="70" t="n">
        <f aca="false">1-AB2195/AC2195</f>
        <v>0.0616968114444901</v>
      </c>
      <c r="AE2195" s="73" t="n">
        <f aca="false">AE2194*(1+M2195)</f>
        <v>34.4768449669919</v>
      </c>
      <c r="AF2195" s="73" t="n">
        <f aca="false">MAX(AF2194,AE2195)</f>
        <v>37.4105554749034</v>
      </c>
      <c r="AG2195" s="70" t="n">
        <f aca="false">1-AE2195/AF2195</f>
        <v>0.0784193249918352</v>
      </c>
      <c r="AH2195" s="74" t="n">
        <f aca="false">IF(R2195&gt;0,AH2194+1,0)</f>
        <v>70</v>
      </c>
      <c r="AI2195" s="74" t="n">
        <f aca="false">IF(U2195&gt;0,AI2194+1,0)</f>
        <v>70</v>
      </c>
      <c r="AJ2195" s="74" t="n">
        <f aca="false">IF(G2195&gt;0,AJ2194+1,0)</f>
        <v>0</v>
      </c>
      <c r="AK2195" s="74" t="n">
        <f aca="false">IF(G2195&lt;=0,AK2194+1,0)</f>
        <v>1</v>
      </c>
      <c r="AL2195" s="74" t="n">
        <f aca="false">IF(K2195&gt;0,AL2194+1,0)</f>
        <v>0</v>
      </c>
      <c r="AM2195" s="74" t="n">
        <f aca="false">IF(K2195&lt;=0,AM2194+1,0)</f>
        <v>1</v>
      </c>
    </row>
    <row r="2196" customFormat="false" ht="15" hidden="false" customHeight="false" outlineLevel="0" collapsed="false">
      <c r="A2196" s="61" t="n">
        <v>2200</v>
      </c>
      <c r="B2196" s="62" t="n">
        <v>45922.59375</v>
      </c>
      <c r="C2196" s="63" t="n">
        <f aca="false">YEAR(B2196)</f>
        <v>2025</v>
      </c>
      <c r="D2196" s="32" t="s">
        <v>276</v>
      </c>
      <c r="E2196" s="64" t="n">
        <v>25277.2</v>
      </c>
      <c r="F2196" s="65" t="n">
        <v>0.0188</v>
      </c>
      <c r="G2196" s="66" t="n">
        <v>475.21136</v>
      </c>
      <c r="H2196" s="67" t="n">
        <f aca="false">E2196+IF(D2196="Long",1,-1)*G2196</f>
        <v>24801.98864</v>
      </c>
      <c r="I2196" s="68" t="n">
        <f aca="false">Assumptions!$B$58</f>
        <v>5.35750011455817</v>
      </c>
      <c r="J2196" s="68" t="n">
        <f aca="false">INDEX(Yearly!$D$5:$D$22,MATCH(C2196,Yearly!$A$5:$A$22,0))</f>
        <v>0.462517995501425</v>
      </c>
      <c r="K2196" s="68" t="n">
        <f aca="false">G2196-I2196-J2196</f>
        <v>469.39134188994</v>
      </c>
      <c r="L2196" s="69" t="n">
        <f aca="false">(I2196+J2196)/Assumptions!$B$8</f>
        <v>0.000256626435970783</v>
      </c>
      <c r="M2196" s="70" t="n">
        <f aca="false">F2196-L2196</f>
        <v>0.0185433735640292</v>
      </c>
      <c r="N2196" s="71" t="n">
        <f aca="false">G2196*Assumptions!$B$7</f>
        <v>3737537.3464</v>
      </c>
      <c r="O2196" s="71" t="n">
        <f aca="false">K2196*Assumptions!$B$7</f>
        <v>3691762.90396438</v>
      </c>
      <c r="P2196" s="68" t="n">
        <f aca="false">P2195+G2196</f>
        <v>42301.417995</v>
      </c>
      <c r="Q2196" s="68" t="n">
        <f aca="false">MAX(Q2195,P2196)</f>
        <v>43358.03516</v>
      </c>
      <c r="R2196" s="68" t="n">
        <f aca="false">Q2196-P2196</f>
        <v>1056.61716499997</v>
      </c>
      <c r="S2196" s="68" t="n">
        <f aca="false">S2195+K2196</f>
        <v>29468.4707781501</v>
      </c>
      <c r="T2196" s="68" t="n">
        <f aca="false">MAX(T2195,S2196)</f>
        <v>30938.3092289643</v>
      </c>
      <c r="U2196" s="68" t="n">
        <f aca="false">T2196-S2196</f>
        <v>1469.83845081422</v>
      </c>
      <c r="V2196" s="70" t="n">
        <f aca="false">V2195+F2196</f>
        <v>4.37330000000001</v>
      </c>
      <c r="W2196" s="70" t="n">
        <f aca="false">MAX(W2195,V2196)</f>
        <v>4.41700000000001</v>
      </c>
      <c r="X2196" s="70" t="n">
        <f aca="false">W2196-V2196</f>
        <v>0.0437000000000003</v>
      </c>
      <c r="Y2196" s="70" t="n">
        <f aca="false">Y2195+M2196</f>
        <v>3.80744720624852</v>
      </c>
      <c r="Z2196" s="70" t="n">
        <f aca="false">MAX(Z2195,Y2196)</f>
        <v>3.86936768320245</v>
      </c>
      <c r="AA2196" s="70" t="n">
        <f aca="false">Z2196-Y2196</f>
        <v>0.0619204769539272</v>
      </c>
      <c r="AB2196" s="72" t="n">
        <f aca="false">AB2195*(1+F2196)</f>
        <v>61.7799089109129</v>
      </c>
      <c r="AC2196" s="73" t="n">
        <f aca="false">MAX(AC2195,AB2196)</f>
        <v>64.627169471351</v>
      </c>
      <c r="AD2196" s="70" t="n">
        <f aca="false">1-AB2196/AC2196</f>
        <v>0.0440567114996466</v>
      </c>
      <c r="AE2196" s="73" t="n">
        <f aca="false">AE2195*(1+M2196)</f>
        <v>35.116161982524</v>
      </c>
      <c r="AF2196" s="73" t="n">
        <f aca="false">MAX(AF2195,AE2196)</f>
        <v>37.4105554749034</v>
      </c>
      <c r="AG2196" s="70" t="n">
        <f aca="false">1-AE2196/AF2196</f>
        <v>0.0613301102657687</v>
      </c>
      <c r="AH2196" s="74" t="n">
        <f aca="false">IF(R2196&gt;0,AH2195+1,0)</f>
        <v>71</v>
      </c>
      <c r="AI2196" s="74" t="n">
        <f aca="false">IF(U2196&gt;0,AI2195+1,0)</f>
        <v>71</v>
      </c>
      <c r="AJ2196" s="74" t="n">
        <f aca="false">IF(G2196&gt;0,AJ2195+1,0)</f>
        <v>1</v>
      </c>
      <c r="AK2196" s="74" t="n">
        <f aca="false">IF(G2196&lt;=0,AK2195+1,0)</f>
        <v>0</v>
      </c>
      <c r="AL2196" s="74" t="n">
        <f aca="false">IF(K2196&gt;0,AL2195+1,0)</f>
        <v>1</v>
      </c>
      <c r="AM2196" s="74" t="n">
        <f aca="false">IF(K2196&lt;=0,AM2195+1,0)</f>
        <v>0</v>
      </c>
    </row>
    <row r="2197" customFormat="false" ht="15" hidden="false" customHeight="false" outlineLevel="0" collapsed="false">
      <c r="A2197" s="61" t="n">
        <v>2201</v>
      </c>
      <c r="B2197" s="62" t="n">
        <v>45931.5104166667</v>
      </c>
      <c r="C2197" s="63" t="n">
        <f aca="false">YEAR(B2197)</f>
        <v>2025</v>
      </c>
      <c r="D2197" s="32" t="s">
        <v>277</v>
      </c>
      <c r="E2197" s="64" t="n">
        <v>24803.05</v>
      </c>
      <c r="F2197" s="65" t="n">
        <v>0.0138</v>
      </c>
      <c r="G2197" s="66" t="n">
        <v>342.28209</v>
      </c>
      <c r="H2197" s="67" t="n">
        <f aca="false">E2197+IF(D2197="Long",1,-1)*G2197</f>
        <v>25145.33209</v>
      </c>
      <c r="I2197" s="68" t="n">
        <f aca="false">Assumptions!$B$58</f>
        <v>5.35750011455817</v>
      </c>
      <c r="J2197" s="68" t="n">
        <f aca="false">INDEX(Yearly!$D$5:$D$22,MATCH(C2197,Yearly!$A$5:$A$22,0))</f>
        <v>0.462517995501425</v>
      </c>
      <c r="K2197" s="68" t="n">
        <f aca="false">G2197-I2197-J2197</f>
        <v>336.46207188994</v>
      </c>
      <c r="L2197" s="69" t="n">
        <f aca="false">(I2197+J2197)/Assumptions!$B$8</f>
        <v>0.000256626435970783</v>
      </c>
      <c r="M2197" s="70" t="n">
        <f aca="false">F2197-L2197</f>
        <v>0.0135433735640292</v>
      </c>
      <c r="N2197" s="71" t="n">
        <f aca="false">G2197*Assumptions!$B$7</f>
        <v>2692048.63785</v>
      </c>
      <c r="O2197" s="71" t="n">
        <f aca="false">K2197*Assumptions!$B$7</f>
        <v>2646274.19541438</v>
      </c>
      <c r="P2197" s="68" t="n">
        <f aca="false">P2196+G2197</f>
        <v>42643.700085</v>
      </c>
      <c r="Q2197" s="68" t="n">
        <f aca="false">MAX(Q2196,P2197)</f>
        <v>43358.03516</v>
      </c>
      <c r="R2197" s="68" t="n">
        <f aca="false">Q2197-P2197</f>
        <v>714.335074999974</v>
      </c>
      <c r="S2197" s="68" t="n">
        <f aca="false">S2196+K2197</f>
        <v>29804.93285004</v>
      </c>
      <c r="T2197" s="68" t="n">
        <f aca="false">MAX(T2196,S2197)</f>
        <v>30938.3092289643</v>
      </c>
      <c r="U2197" s="68" t="n">
        <f aca="false">T2197-S2197</f>
        <v>1133.37637892428</v>
      </c>
      <c r="V2197" s="70" t="n">
        <f aca="false">V2196+F2197</f>
        <v>4.38710000000001</v>
      </c>
      <c r="W2197" s="70" t="n">
        <f aca="false">MAX(W2196,V2197)</f>
        <v>4.41700000000001</v>
      </c>
      <c r="X2197" s="70" t="n">
        <f aca="false">W2197-V2197</f>
        <v>0.0299000000000005</v>
      </c>
      <c r="Y2197" s="70" t="n">
        <f aca="false">Y2196+M2197</f>
        <v>3.82099057981255</v>
      </c>
      <c r="Z2197" s="70" t="n">
        <f aca="false">MAX(Z2196,Y2197)</f>
        <v>3.86936768320245</v>
      </c>
      <c r="AA2197" s="70" t="n">
        <f aca="false">Z2197-Y2197</f>
        <v>0.0483771033898979</v>
      </c>
      <c r="AB2197" s="72" t="n">
        <f aca="false">AB2196*(1+F2197)</f>
        <v>62.6324716538835</v>
      </c>
      <c r="AC2197" s="73" t="n">
        <f aca="false">MAX(AC2196,AB2197)</f>
        <v>64.627169471351</v>
      </c>
      <c r="AD2197" s="70" t="n">
        <f aca="false">1-AB2197/AC2197</f>
        <v>0.0308646941183418</v>
      </c>
      <c r="AE2197" s="73" t="n">
        <f aca="false">AE2196*(1+M2197)</f>
        <v>35.5917532823882</v>
      </c>
      <c r="AF2197" s="73" t="n">
        <f aca="false">MAX(AF2196,AE2197)</f>
        <v>37.4105554749034</v>
      </c>
      <c r="AG2197" s="70" t="n">
        <f aca="false">1-AE2197/AF2197</f>
        <v>0.0486173532957921</v>
      </c>
      <c r="AH2197" s="74" t="n">
        <f aca="false">IF(R2197&gt;0,AH2196+1,0)</f>
        <v>72</v>
      </c>
      <c r="AI2197" s="74" t="n">
        <f aca="false">IF(U2197&gt;0,AI2196+1,0)</f>
        <v>72</v>
      </c>
      <c r="AJ2197" s="74" t="n">
        <f aca="false">IF(G2197&gt;0,AJ2196+1,0)</f>
        <v>2</v>
      </c>
      <c r="AK2197" s="74" t="n">
        <f aca="false">IF(G2197&lt;=0,AK2196+1,0)</f>
        <v>0</v>
      </c>
      <c r="AL2197" s="74" t="n">
        <f aca="false">IF(K2197&gt;0,AL2196+1,0)</f>
        <v>2</v>
      </c>
      <c r="AM2197" s="74" t="n">
        <f aca="false">IF(K2197&lt;=0,AM2196+1,0)</f>
        <v>0</v>
      </c>
    </row>
    <row r="2198" customFormat="false" ht="15" hidden="false" customHeight="false" outlineLevel="0" collapsed="false">
      <c r="A2198" s="61" t="n">
        <v>2202</v>
      </c>
      <c r="B2198" s="62" t="n">
        <v>45944.4895833333</v>
      </c>
      <c r="C2198" s="63" t="n">
        <f aca="false">YEAR(B2198)</f>
        <v>2025</v>
      </c>
      <c r="D2198" s="32" t="s">
        <v>276</v>
      </c>
      <c r="E2198" s="64" t="n">
        <v>25144.15</v>
      </c>
      <c r="F2198" s="65" t="n">
        <v>-0.0013</v>
      </c>
      <c r="G2198" s="66" t="n">
        <v>-32.687395</v>
      </c>
      <c r="H2198" s="67" t="n">
        <f aca="false">E2198+IF(D2198="Long",1,-1)*G2198</f>
        <v>25176.837395</v>
      </c>
      <c r="I2198" s="68" t="n">
        <f aca="false">Assumptions!$B$58</f>
        <v>5.35750011455817</v>
      </c>
      <c r="J2198" s="68" t="n">
        <f aca="false">INDEX(Yearly!$D$5:$D$22,MATCH(C2198,Yearly!$A$5:$A$22,0))</f>
        <v>0.462517995501425</v>
      </c>
      <c r="K2198" s="68" t="n">
        <f aca="false">G2198-I2198-J2198</f>
        <v>-38.5074131100596</v>
      </c>
      <c r="L2198" s="69" t="n">
        <f aca="false">(I2198+J2198)/Assumptions!$B$8</f>
        <v>0.000256626435970783</v>
      </c>
      <c r="M2198" s="70" t="n">
        <f aca="false">F2198-L2198</f>
        <v>-0.00155662643597078</v>
      </c>
      <c r="N2198" s="71" t="n">
        <f aca="false">G2198*Assumptions!$B$7</f>
        <v>-257086.361675</v>
      </c>
      <c r="O2198" s="71" t="n">
        <f aca="false">K2198*Assumptions!$B$7</f>
        <v>-302860.804110619</v>
      </c>
      <c r="P2198" s="68" t="n">
        <f aca="false">P2197+G2198</f>
        <v>42611.01269</v>
      </c>
      <c r="Q2198" s="68" t="n">
        <f aca="false">MAX(Q2197,P2198)</f>
        <v>43358.03516</v>
      </c>
      <c r="R2198" s="68" t="n">
        <f aca="false">Q2198-P2198</f>
        <v>747.022469999974</v>
      </c>
      <c r="S2198" s="68" t="n">
        <f aca="false">S2197+K2198</f>
        <v>29766.4254369299</v>
      </c>
      <c r="T2198" s="68" t="n">
        <f aca="false">MAX(T2197,S2198)</f>
        <v>30938.3092289643</v>
      </c>
      <c r="U2198" s="68" t="n">
        <f aca="false">T2198-S2198</f>
        <v>1171.88379203434</v>
      </c>
      <c r="V2198" s="70" t="n">
        <f aca="false">V2197+F2198</f>
        <v>4.38580000000001</v>
      </c>
      <c r="W2198" s="70" t="n">
        <f aca="false">MAX(W2197,V2198)</f>
        <v>4.41700000000001</v>
      </c>
      <c r="X2198" s="70" t="n">
        <f aca="false">W2198-V2198</f>
        <v>0.0312000000000001</v>
      </c>
      <c r="Y2198" s="70" t="n">
        <f aca="false">Y2197+M2198</f>
        <v>3.81943395337658</v>
      </c>
      <c r="Z2198" s="70" t="n">
        <f aca="false">MAX(Z2197,Y2198)</f>
        <v>3.86936768320245</v>
      </c>
      <c r="AA2198" s="70" t="n">
        <f aca="false">Z2198-Y2198</f>
        <v>0.0499337298258689</v>
      </c>
      <c r="AB2198" s="72" t="n">
        <f aca="false">AB2197*(1+F2198)</f>
        <v>62.5510494407335</v>
      </c>
      <c r="AC2198" s="73" t="n">
        <f aca="false">MAX(AC2197,AB2198)</f>
        <v>64.627169471351</v>
      </c>
      <c r="AD2198" s="70" t="n">
        <f aca="false">1-AB2198/AC2198</f>
        <v>0.0321245700159879</v>
      </c>
      <c r="AE2198" s="73" t="n">
        <f aca="false">AE2197*(1+M2198)</f>
        <v>35.5363502183263</v>
      </c>
      <c r="AF2198" s="73" t="n">
        <f aca="false">MAX(AF2197,AE2198)</f>
        <v>37.4105554749034</v>
      </c>
      <c r="AG2198" s="70" t="n">
        <f aca="false">1-AE2198/AF2198</f>
        <v>0.0500983006743756</v>
      </c>
      <c r="AH2198" s="74" t="n">
        <f aca="false">IF(R2198&gt;0,AH2197+1,0)</f>
        <v>73</v>
      </c>
      <c r="AI2198" s="74" t="n">
        <f aca="false">IF(U2198&gt;0,AI2197+1,0)</f>
        <v>73</v>
      </c>
      <c r="AJ2198" s="74" t="n">
        <f aca="false">IF(G2198&gt;0,AJ2197+1,0)</f>
        <v>0</v>
      </c>
      <c r="AK2198" s="74" t="n">
        <f aca="false">IF(G2198&lt;=0,AK2197+1,0)</f>
        <v>1</v>
      </c>
      <c r="AL2198" s="74" t="n">
        <f aca="false">IF(K2198&gt;0,AL2197+1,0)</f>
        <v>0</v>
      </c>
      <c r="AM2198" s="74" t="n">
        <f aca="false">IF(K2198&lt;=0,AM2197+1,0)</f>
        <v>1</v>
      </c>
    </row>
    <row r="2199" customFormat="false" ht="15" hidden="false" customHeight="false" outlineLevel="0" collapsed="false">
      <c r="A2199" s="61" t="n">
        <v>2203</v>
      </c>
      <c r="B2199" s="62" t="n">
        <v>45944.6145833333</v>
      </c>
      <c r="C2199" s="63" t="n">
        <f aca="false">YEAR(B2199)</f>
        <v>2025</v>
      </c>
      <c r="D2199" s="32" t="s">
        <v>277</v>
      </c>
      <c r="E2199" s="64" t="n">
        <v>25177.65</v>
      </c>
      <c r="F2199" s="65" t="n">
        <v>0.0218</v>
      </c>
      <c r="G2199" s="66" t="n">
        <v>548.87277</v>
      </c>
      <c r="H2199" s="67" t="n">
        <f aca="false">E2199+IF(D2199="Long",1,-1)*G2199</f>
        <v>25726.52277</v>
      </c>
      <c r="I2199" s="68" t="n">
        <f aca="false">Assumptions!$B$58</f>
        <v>5.35750011455817</v>
      </c>
      <c r="J2199" s="68" t="n">
        <f aca="false">INDEX(Yearly!$D$5:$D$22,MATCH(C2199,Yearly!$A$5:$A$22,0))</f>
        <v>0.462517995501425</v>
      </c>
      <c r="K2199" s="68" t="n">
        <f aca="false">G2199-I2199-J2199</f>
        <v>543.05275188994</v>
      </c>
      <c r="L2199" s="69" t="n">
        <f aca="false">(I2199+J2199)/Assumptions!$B$8</f>
        <v>0.000256626435970783</v>
      </c>
      <c r="M2199" s="70" t="n">
        <f aca="false">F2199-L2199</f>
        <v>0.0215433735640292</v>
      </c>
      <c r="N2199" s="71" t="n">
        <f aca="false">G2199*Assumptions!$B$7</f>
        <v>4316884.33605</v>
      </c>
      <c r="O2199" s="71" t="n">
        <f aca="false">K2199*Assumptions!$B$7</f>
        <v>4271109.89361438</v>
      </c>
      <c r="P2199" s="68" t="n">
        <f aca="false">P2198+G2199</f>
        <v>43159.88546</v>
      </c>
      <c r="Q2199" s="68" t="n">
        <f aca="false">MAX(Q2198,P2199)</f>
        <v>43358.03516</v>
      </c>
      <c r="R2199" s="68" t="n">
        <f aca="false">Q2199-P2199</f>
        <v>198.149699999973</v>
      </c>
      <c r="S2199" s="68" t="n">
        <f aca="false">S2198+K2199</f>
        <v>30309.4781888199</v>
      </c>
      <c r="T2199" s="68" t="n">
        <f aca="false">MAX(T2198,S2199)</f>
        <v>30938.3092289643</v>
      </c>
      <c r="U2199" s="68" t="n">
        <f aca="false">T2199-S2199</f>
        <v>628.8310401444</v>
      </c>
      <c r="V2199" s="70" t="n">
        <f aca="false">V2198+F2199</f>
        <v>4.40760000000001</v>
      </c>
      <c r="W2199" s="70" t="n">
        <f aca="false">MAX(W2198,V2199)</f>
        <v>4.41700000000001</v>
      </c>
      <c r="X2199" s="70" t="n">
        <f aca="false">W2199-V2199</f>
        <v>0.0094000000000003</v>
      </c>
      <c r="Y2199" s="70" t="n">
        <f aca="false">Y2198+M2199</f>
        <v>3.84097732694061</v>
      </c>
      <c r="Z2199" s="70" t="n">
        <f aca="false">MAX(Z2198,Y2199)</f>
        <v>3.86936768320245</v>
      </c>
      <c r="AA2199" s="70" t="n">
        <f aca="false">Z2199-Y2199</f>
        <v>0.0283903562618395</v>
      </c>
      <c r="AB2199" s="72" t="n">
        <f aca="false">AB2198*(1+F2199)</f>
        <v>63.9146623185414</v>
      </c>
      <c r="AC2199" s="73" t="n">
        <f aca="false">MAX(AC2198,AB2199)</f>
        <v>64.627169471351</v>
      </c>
      <c r="AD2199" s="70" t="n">
        <f aca="false">1-AB2199/AC2199</f>
        <v>0.0110248856423364</v>
      </c>
      <c r="AE2199" s="73" t="n">
        <f aca="false">AE2198*(1+M2199)</f>
        <v>36.3019230861819</v>
      </c>
      <c r="AF2199" s="73" t="n">
        <f aca="false">MAX(AF2198,AE2199)</f>
        <v>37.4105554749034</v>
      </c>
      <c r="AG2199" s="70" t="n">
        <f aca="false">1-AE2199/AF2199</f>
        <v>0.0296342135166975</v>
      </c>
      <c r="AH2199" s="74" t="n">
        <f aca="false">IF(R2199&gt;0,AH2198+1,0)</f>
        <v>74</v>
      </c>
      <c r="AI2199" s="74" t="n">
        <f aca="false">IF(U2199&gt;0,AI2198+1,0)</f>
        <v>74</v>
      </c>
      <c r="AJ2199" s="74" t="n">
        <f aca="false">IF(G2199&gt;0,AJ2198+1,0)</f>
        <v>1</v>
      </c>
      <c r="AK2199" s="74" t="n">
        <f aca="false">IF(G2199&lt;=0,AK2198+1,0)</f>
        <v>0</v>
      </c>
      <c r="AL2199" s="74" t="n">
        <f aca="false">IF(K2199&gt;0,AL2198+1,0)</f>
        <v>1</v>
      </c>
      <c r="AM2199" s="74" t="n">
        <f aca="false">IF(K2199&lt;=0,AM2198+1,0)</f>
        <v>0</v>
      </c>
    </row>
    <row r="2200" customFormat="false" ht="15" hidden="false" customHeight="false" outlineLevel="0" collapsed="false">
      <c r="A2200" s="61" t="n">
        <v>2204</v>
      </c>
      <c r="B2200" s="62" t="n">
        <v>45954.5729166667</v>
      </c>
      <c r="C2200" s="63" t="n">
        <f aca="false">YEAR(B2200)</f>
        <v>2025</v>
      </c>
      <c r="D2200" s="32" t="s">
        <v>276</v>
      </c>
      <c r="E2200" s="64" t="n">
        <v>25726.25</v>
      </c>
      <c r="F2200" s="65" t="n">
        <v>-0.005</v>
      </c>
      <c r="G2200" s="66" t="n">
        <v>-128.63125</v>
      </c>
      <c r="H2200" s="67" t="n">
        <f aca="false">E2200+IF(D2200="Long",1,-1)*G2200</f>
        <v>25854.88125</v>
      </c>
      <c r="I2200" s="68" t="n">
        <f aca="false">Assumptions!$B$58</f>
        <v>5.35750011455817</v>
      </c>
      <c r="J2200" s="68" t="n">
        <f aca="false">INDEX(Yearly!$D$5:$D$22,MATCH(C2200,Yearly!$A$5:$A$22,0))</f>
        <v>0.462517995501425</v>
      </c>
      <c r="K2200" s="68" t="n">
        <f aca="false">G2200-I2200-J2200</f>
        <v>-134.45126811006</v>
      </c>
      <c r="L2200" s="69" t="n">
        <f aca="false">(I2200+J2200)/Assumptions!$B$8</f>
        <v>0.000256626435970783</v>
      </c>
      <c r="M2200" s="70" t="n">
        <f aca="false">F2200-L2200</f>
        <v>-0.00525662643597078</v>
      </c>
      <c r="N2200" s="71" t="n">
        <f aca="false">G2200*Assumptions!$B$7</f>
        <v>-1011684.78125</v>
      </c>
      <c r="O2200" s="71" t="n">
        <f aca="false">K2200*Assumptions!$B$7</f>
        <v>-1057459.22368562</v>
      </c>
      <c r="P2200" s="68" t="n">
        <f aca="false">P2199+G2200</f>
        <v>43031.25421</v>
      </c>
      <c r="Q2200" s="68" t="n">
        <f aca="false">MAX(Q2199,P2200)</f>
        <v>43358.03516</v>
      </c>
      <c r="R2200" s="68" t="n">
        <f aca="false">Q2200-P2200</f>
        <v>326.780949999971</v>
      </c>
      <c r="S2200" s="68" t="n">
        <f aca="false">S2199+K2200</f>
        <v>30175.0269207098</v>
      </c>
      <c r="T2200" s="68" t="n">
        <f aca="false">MAX(T2199,S2200)</f>
        <v>30938.3092289643</v>
      </c>
      <c r="U2200" s="68" t="n">
        <f aca="false">T2200-S2200</f>
        <v>763.28230825446</v>
      </c>
      <c r="V2200" s="70" t="n">
        <f aca="false">V2199+F2200</f>
        <v>4.40260000000001</v>
      </c>
      <c r="W2200" s="70" t="n">
        <f aca="false">MAX(W2199,V2200)</f>
        <v>4.41700000000001</v>
      </c>
      <c r="X2200" s="70" t="n">
        <f aca="false">W2200-V2200</f>
        <v>0.0144000000000002</v>
      </c>
      <c r="Y2200" s="70" t="n">
        <f aca="false">Y2199+M2200</f>
        <v>3.83572070050464</v>
      </c>
      <c r="Z2200" s="70" t="n">
        <f aca="false">MAX(Z2199,Y2200)</f>
        <v>3.86936768320245</v>
      </c>
      <c r="AA2200" s="70" t="n">
        <f aca="false">Z2200-Y2200</f>
        <v>0.0336469826978103</v>
      </c>
      <c r="AB2200" s="72" t="n">
        <f aca="false">AB2199*(1+F2200)</f>
        <v>63.5950890069487</v>
      </c>
      <c r="AC2200" s="73" t="n">
        <f aca="false">MAX(AC2199,AB2200)</f>
        <v>64.627169471351</v>
      </c>
      <c r="AD2200" s="70" t="n">
        <f aca="false">1-AB2200/AC2200</f>
        <v>0.0159697612141246</v>
      </c>
      <c r="AE2200" s="73" t="n">
        <f aca="false">AE2199*(1+M2200)</f>
        <v>36.1110974376105</v>
      </c>
      <c r="AF2200" s="73" t="n">
        <f aca="false">MAX(AF2199,AE2200)</f>
        <v>37.4105554749034</v>
      </c>
      <c r="AG2200" s="70" t="n">
        <f aca="false">1-AE2200/AF2200</f>
        <v>0.0347350639624873</v>
      </c>
      <c r="AH2200" s="74" t="n">
        <f aca="false">IF(R2200&gt;0,AH2199+1,0)</f>
        <v>75</v>
      </c>
      <c r="AI2200" s="74" t="n">
        <f aca="false">IF(U2200&gt;0,AI2199+1,0)</f>
        <v>75</v>
      </c>
      <c r="AJ2200" s="74" t="n">
        <f aca="false">IF(G2200&gt;0,AJ2199+1,0)</f>
        <v>0</v>
      </c>
      <c r="AK2200" s="74" t="n">
        <f aca="false">IF(G2200&lt;=0,AK2199+1,0)</f>
        <v>1</v>
      </c>
      <c r="AL2200" s="74" t="n">
        <f aca="false">IF(K2200&gt;0,AL2199+1,0)</f>
        <v>0</v>
      </c>
      <c r="AM2200" s="74" t="n">
        <f aca="false">IF(K2200&lt;=0,AM2199+1,0)</f>
        <v>1</v>
      </c>
    </row>
    <row r="2201" customFormat="false" ht="15" hidden="false" customHeight="false" outlineLevel="0" collapsed="false">
      <c r="A2201" s="61" t="n">
        <v>2205</v>
      </c>
      <c r="B2201" s="62" t="n">
        <v>45957.3881944444</v>
      </c>
      <c r="C2201" s="63" t="n">
        <f aca="false">YEAR(B2201)</f>
        <v>2025</v>
      </c>
      <c r="D2201" s="32" t="s">
        <v>277</v>
      </c>
      <c r="E2201" s="64" t="n">
        <v>25856.1</v>
      </c>
      <c r="F2201" s="65" t="n">
        <v>-0.0012</v>
      </c>
      <c r="G2201" s="66" t="n">
        <v>-31.02732</v>
      </c>
      <c r="H2201" s="67" t="n">
        <f aca="false">E2201+IF(D2201="Long",1,-1)*G2201</f>
        <v>25825.07268</v>
      </c>
      <c r="I2201" s="68" t="n">
        <f aca="false">Assumptions!$B$58</f>
        <v>5.35750011455817</v>
      </c>
      <c r="J2201" s="68" t="n">
        <f aca="false">INDEX(Yearly!$D$5:$D$22,MATCH(C2201,Yearly!$A$5:$A$22,0))</f>
        <v>0.462517995501425</v>
      </c>
      <c r="K2201" s="68" t="n">
        <f aca="false">G2201-I2201-J2201</f>
        <v>-36.8473381100596</v>
      </c>
      <c r="L2201" s="69" t="n">
        <f aca="false">(I2201+J2201)/Assumptions!$B$8</f>
        <v>0.000256626435970783</v>
      </c>
      <c r="M2201" s="70" t="n">
        <f aca="false">F2201-L2201</f>
        <v>-0.00145662643597078</v>
      </c>
      <c r="N2201" s="71" t="n">
        <f aca="false">G2201*Assumptions!$B$7</f>
        <v>-244029.8718</v>
      </c>
      <c r="O2201" s="71" t="n">
        <f aca="false">K2201*Assumptions!$B$7</f>
        <v>-289804.314235619</v>
      </c>
      <c r="P2201" s="68" t="n">
        <f aca="false">P2200+G2201</f>
        <v>43000.22689</v>
      </c>
      <c r="Q2201" s="68" t="n">
        <f aca="false">MAX(Q2200,P2201)</f>
        <v>43358.03516</v>
      </c>
      <c r="R2201" s="68" t="n">
        <f aca="false">Q2201-P2201</f>
        <v>357.808269999972</v>
      </c>
      <c r="S2201" s="68" t="n">
        <f aca="false">S2200+K2201</f>
        <v>30138.1795825998</v>
      </c>
      <c r="T2201" s="68" t="n">
        <f aca="false">MAX(T2200,S2201)</f>
        <v>30938.3092289643</v>
      </c>
      <c r="U2201" s="68" t="n">
        <f aca="false">T2201-S2201</f>
        <v>800.129646364519</v>
      </c>
      <c r="V2201" s="70" t="n">
        <f aca="false">V2200+F2201</f>
        <v>4.40140000000001</v>
      </c>
      <c r="W2201" s="70" t="n">
        <f aca="false">MAX(W2200,V2201)</f>
        <v>4.41700000000001</v>
      </c>
      <c r="X2201" s="70" t="n">
        <f aca="false">W2201-V2201</f>
        <v>0.0156000000000001</v>
      </c>
      <c r="Y2201" s="70" t="n">
        <f aca="false">Y2200+M2201</f>
        <v>3.83426407406867</v>
      </c>
      <c r="Z2201" s="70" t="n">
        <f aca="false">MAX(Z2200,Y2201)</f>
        <v>3.86936768320245</v>
      </c>
      <c r="AA2201" s="70" t="n">
        <f aca="false">Z2201-Y2201</f>
        <v>0.0351036091337811</v>
      </c>
      <c r="AB2201" s="72" t="n">
        <f aca="false">AB2200*(1+F2201)</f>
        <v>63.5187749001404</v>
      </c>
      <c r="AC2201" s="73" t="n">
        <f aca="false">MAX(AC2200,AB2201)</f>
        <v>64.627169471351</v>
      </c>
      <c r="AD2201" s="70" t="n">
        <f aca="false">1-AB2201/AC2201</f>
        <v>0.0171505975006677</v>
      </c>
      <c r="AE2201" s="73" t="n">
        <f aca="false">AE2200*(1+M2201)</f>
        <v>36.0584970584509</v>
      </c>
      <c r="AF2201" s="73" t="n">
        <f aca="false">MAX(AF2200,AE2201)</f>
        <v>37.4105554749034</v>
      </c>
      <c r="AG2201" s="70" t="n">
        <f aca="false">1-AE2201/AF2201</f>
        <v>0.0361410943860353</v>
      </c>
      <c r="AH2201" s="74" t="n">
        <f aca="false">IF(R2201&gt;0,AH2200+1,0)</f>
        <v>76</v>
      </c>
      <c r="AI2201" s="74" t="n">
        <f aca="false">IF(U2201&gt;0,AI2200+1,0)</f>
        <v>76</v>
      </c>
      <c r="AJ2201" s="74" t="n">
        <f aca="false">IF(G2201&gt;0,AJ2200+1,0)</f>
        <v>0</v>
      </c>
      <c r="AK2201" s="74" t="n">
        <f aca="false">IF(G2201&lt;=0,AK2200+1,0)</f>
        <v>2</v>
      </c>
      <c r="AL2201" s="74" t="n">
        <f aca="false">IF(K2201&gt;0,AL2200+1,0)</f>
        <v>0</v>
      </c>
      <c r="AM2201" s="74" t="n">
        <f aca="false">IF(K2201&lt;=0,AM2200+1,0)</f>
        <v>2</v>
      </c>
    </row>
    <row r="2202" customFormat="false" ht="15" hidden="false" customHeight="false" outlineLevel="0" collapsed="false">
      <c r="A2202" s="61" t="n">
        <v>2206</v>
      </c>
      <c r="B2202" s="62" t="n">
        <v>45958.6145833333</v>
      </c>
      <c r="C2202" s="63" t="n">
        <f aca="false">YEAR(B2202)</f>
        <v>2025</v>
      </c>
      <c r="D2202" s="32" t="s">
        <v>276</v>
      </c>
      <c r="E2202" s="64" t="n">
        <v>25825.05</v>
      </c>
      <c r="F2202" s="65" t="n">
        <v>-0.0052</v>
      </c>
      <c r="G2202" s="66" t="n">
        <v>-134.29026</v>
      </c>
      <c r="H2202" s="67" t="n">
        <f aca="false">E2202+IF(D2202="Long",1,-1)*G2202</f>
        <v>25959.34026</v>
      </c>
      <c r="I2202" s="68" t="n">
        <f aca="false">Assumptions!$B$58</f>
        <v>5.35750011455817</v>
      </c>
      <c r="J2202" s="68" t="n">
        <f aca="false">INDEX(Yearly!$D$5:$D$22,MATCH(C2202,Yearly!$A$5:$A$22,0))</f>
        <v>0.462517995501425</v>
      </c>
      <c r="K2202" s="68" t="n">
        <f aca="false">G2202-I2202-J2202</f>
        <v>-140.11027811006</v>
      </c>
      <c r="L2202" s="69" t="n">
        <f aca="false">(I2202+J2202)/Assumptions!$B$8</f>
        <v>0.000256626435970783</v>
      </c>
      <c r="M2202" s="70" t="n">
        <f aca="false">F2202-L2202</f>
        <v>-0.00545662643597078</v>
      </c>
      <c r="N2202" s="71" t="n">
        <f aca="false">G2202*Assumptions!$B$7</f>
        <v>-1056192.8949</v>
      </c>
      <c r="O2202" s="71" t="n">
        <f aca="false">K2202*Assumptions!$B$7</f>
        <v>-1101967.33733562</v>
      </c>
      <c r="P2202" s="68" t="n">
        <f aca="false">P2201+G2202</f>
        <v>42865.93663</v>
      </c>
      <c r="Q2202" s="68" t="n">
        <f aca="false">MAX(Q2201,P2202)</f>
        <v>43358.03516</v>
      </c>
      <c r="R2202" s="68" t="n">
        <f aca="false">Q2202-P2202</f>
        <v>492.098529999974</v>
      </c>
      <c r="S2202" s="68" t="n">
        <f aca="false">S2201+K2202</f>
        <v>29998.0693044897</v>
      </c>
      <c r="T2202" s="68" t="n">
        <f aca="false">MAX(T2201,S2202)</f>
        <v>30938.3092289643</v>
      </c>
      <c r="U2202" s="68" t="n">
        <f aca="false">T2202-S2202</f>
        <v>940.239924474579</v>
      </c>
      <c r="V2202" s="70" t="n">
        <f aca="false">V2201+F2202</f>
        <v>4.39620000000001</v>
      </c>
      <c r="W2202" s="70" t="n">
        <f aca="false">MAX(W2201,V2202)</f>
        <v>4.41700000000001</v>
      </c>
      <c r="X2202" s="70" t="n">
        <f aca="false">W2202-V2202</f>
        <v>0.0208000000000004</v>
      </c>
      <c r="Y2202" s="70" t="n">
        <f aca="false">Y2201+M2202</f>
        <v>3.8288074476327</v>
      </c>
      <c r="Z2202" s="70" t="n">
        <f aca="false">MAX(Z2201,Y2202)</f>
        <v>3.86936768320245</v>
      </c>
      <c r="AA2202" s="70" t="n">
        <f aca="false">Z2202-Y2202</f>
        <v>0.0405602355697519</v>
      </c>
      <c r="AB2202" s="72" t="n">
        <f aca="false">AB2201*(1+F2202)</f>
        <v>63.1884772706597</v>
      </c>
      <c r="AC2202" s="73" t="n">
        <f aca="false">MAX(AC2201,AB2202)</f>
        <v>64.627169471351</v>
      </c>
      <c r="AD2202" s="70" t="n">
        <f aca="false">1-AB2202/AC2202</f>
        <v>0.0222614143936642</v>
      </c>
      <c r="AE2202" s="73" t="n">
        <f aca="false">AE2201*(1+M2202)</f>
        <v>35.8617393101604</v>
      </c>
      <c r="AF2202" s="73" t="n">
        <f aca="false">MAX(AF2201,AE2202)</f>
        <v>37.4105554749034</v>
      </c>
      <c r="AG2202" s="70" t="n">
        <f aca="false">1-AE2202/AF2202</f>
        <v>0.0414005123709542</v>
      </c>
      <c r="AH2202" s="74" t="n">
        <f aca="false">IF(R2202&gt;0,AH2201+1,0)</f>
        <v>77</v>
      </c>
      <c r="AI2202" s="74" t="n">
        <f aca="false">IF(U2202&gt;0,AI2201+1,0)</f>
        <v>77</v>
      </c>
      <c r="AJ2202" s="74" t="n">
        <f aca="false">IF(G2202&gt;0,AJ2201+1,0)</f>
        <v>0</v>
      </c>
      <c r="AK2202" s="74" t="n">
        <f aca="false">IF(G2202&lt;=0,AK2201+1,0)</f>
        <v>3</v>
      </c>
      <c r="AL2202" s="74" t="n">
        <f aca="false">IF(K2202&gt;0,AL2201+1,0)</f>
        <v>0</v>
      </c>
      <c r="AM2202" s="74" t="n">
        <f aca="false">IF(K2202&lt;=0,AM2201+1,0)</f>
        <v>3</v>
      </c>
    </row>
    <row r="2203" customFormat="false" ht="15" hidden="false" customHeight="false" outlineLevel="0" collapsed="false">
      <c r="A2203" s="61" t="n">
        <v>2207</v>
      </c>
      <c r="B2203" s="62" t="n">
        <v>45958.6388888889</v>
      </c>
      <c r="C2203" s="63" t="n">
        <f aca="false">YEAR(B2203)</f>
        <v>2025</v>
      </c>
      <c r="D2203" s="32" t="s">
        <v>277</v>
      </c>
      <c r="E2203" s="64" t="n">
        <v>25959.65</v>
      </c>
      <c r="F2203" s="65" t="n">
        <v>-0.0018</v>
      </c>
      <c r="G2203" s="66" t="n">
        <v>-46.72737</v>
      </c>
      <c r="H2203" s="67" t="n">
        <f aca="false">E2203+IF(D2203="Long",1,-1)*G2203</f>
        <v>25912.92263</v>
      </c>
      <c r="I2203" s="68" t="n">
        <f aca="false">Assumptions!$B$58</f>
        <v>5.35750011455817</v>
      </c>
      <c r="J2203" s="68" t="n">
        <f aca="false">INDEX(Yearly!$D$5:$D$22,MATCH(C2203,Yearly!$A$5:$A$22,0))</f>
        <v>0.462517995501425</v>
      </c>
      <c r="K2203" s="68" t="n">
        <f aca="false">G2203-I2203-J2203</f>
        <v>-52.5473881100596</v>
      </c>
      <c r="L2203" s="69" t="n">
        <f aca="false">(I2203+J2203)/Assumptions!$B$8</f>
        <v>0.000256626435970783</v>
      </c>
      <c r="M2203" s="70" t="n">
        <f aca="false">F2203-L2203</f>
        <v>-0.00205662643597078</v>
      </c>
      <c r="N2203" s="71" t="n">
        <f aca="false">G2203*Assumptions!$B$7</f>
        <v>-367510.76505</v>
      </c>
      <c r="O2203" s="71" t="n">
        <f aca="false">K2203*Assumptions!$B$7</f>
        <v>-413285.207485619</v>
      </c>
      <c r="P2203" s="68" t="n">
        <f aca="false">P2202+G2203</f>
        <v>42819.20926</v>
      </c>
      <c r="Q2203" s="68" t="n">
        <f aca="false">MAX(Q2202,P2203)</f>
        <v>43358.03516</v>
      </c>
      <c r="R2203" s="68" t="n">
        <f aca="false">Q2203-P2203</f>
        <v>538.825899999974</v>
      </c>
      <c r="S2203" s="68" t="n">
        <f aca="false">S2202+K2203</f>
        <v>29945.5219163796</v>
      </c>
      <c r="T2203" s="68" t="n">
        <f aca="false">MAX(T2202,S2203)</f>
        <v>30938.3092289643</v>
      </c>
      <c r="U2203" s="68" t="n">
        <f aca="false">T2203-S2203</f>
        <v>992.787312584638</v>
      </c>
      <c r="V2203" s="70" t="n">
        <f aca="false">V2202+F2203</f>
        <v>4.39440000000001</v>
      </c>
      <c r="W2203" s="70" t="n">
        <f aca="false">MAX(W2202,V2203)</f>
        <v>4.41700000000001</v>
      </c>
      <c r="X2203" s="70" t="n">
        <f aca="false">W2203-V2203</f>
        <v>0.0226000000000006</v>
      </c>
      <c r="Y2203" s="70" t="n">
        <f aca="false">Y2202+M2203</f>
        <v>3.82675082119673</v>
      </c>
      <c r="Z2203" s="70" t="n">
        <f aca="false">MAX(Z2202,Y2203)</f>
        <v>3.86936768320245</v>
      </c>
      <c r="AA2203" s="70" t="n">
        <f aca="false">Z2203-Y2203</f>
        <v>0.0426168620057226</v>
      </c>
      <c r="AB2203" s="72" t="n">
        <f aca="false">AB2202*(1+F2203)</f>
        <v>63.0747380115725</v>
      </c>
      <c r="AC2203" s="73" t="n">
        <f aca="false">MAX(AC2202,AB2203)</f>
        <v>64.627169471351</v>
      </c>
      <c r="AD2203" s="70" t="n">
        <f aca="false">1-AB2203/AC2203</f>
        <v>0.0240213438477557</v>
      </c>
      <c r="AE2203" s="73" t="n">
        <f aca="false">AE2202*(1+M2203)</f>
        <v>35.7879851090553</v>
      </c>
      <c r="AF2203" s="73" t="n">
        <f aca="false">MAX(AF2202,AE2203)</f>
        <v>37.4105554749034</v>
      </c>
      <c r="AG2203" s="70" t="n">
        <f aca="false">1-AE2203/AF2203</f>
        <v>0.0433719934187201</v>
      </c>
      <c r="AH2203" s="74" t="n">
        <f aca="false">IF(R2203&gt;0,AH2202+1,0)</f>
        <v>78</v>
      </c>
      <c r="AI2203" s="74" t="n">
        <f aca="false">IF(U2203&gt;0,AI2202+1,0)</f>
        <v>78</v>
      </c>
      <c r="AJ2203" s="74" t="n">
        <f aca="false">IF(G2203&gt;0,AJ2202+1,0)</f>
        <v>0</v>
      </c>
      <c r="AK2203" s="74" t="n">
        <f aca="false">IF(G2203&lt;=0,AK2202+1,0)</f>
        <v>4</v>
      </c>
      <c r="AL2203" s="74" t="n">
        <f aca="false">IF(K2203&gt;0,AL2202+1,0)</f>
        <v>0</v>
      </c>
      <c r="AM2203" s="74" t="n">
        <f aca="false">IF(K2203&lt;=0,AM2202+1,0)</f>
        <v>4</v>
      </c>
    </row>
    <row r="2204" customFormat="false" ht="15" hidden="false" customHeight="false" outlineLevel="0" collapsed="false">
      <c r="A2204" s="61" t="n">
        <v>2208</v>
      </c>
      <c r="B2204" s="62" t="n">
        <v>45960.5104166667</v>
      </c>
      <c r="C2204" s="63" t="n">
        <f aca="false">YEAR(B2204)</f>
        <v>2025</v>
      </c>
      <c r="D2204" s="32" t="s">
        <v>276</v>
      </c>
      <c r="E2204" s="64" t="n">
        <v>25911.85</v>
      </c>
      <c r="F2204" s="65" t="n">
        <v>0.0109</v>
      </c>
      <c r="G2204" s="66" t="n">
        <v>282.439165</v>
      </c>
      <c r="H2204" s="67" t="n">
        <f aca="false">E2204+IF(D2204="Long",1,-1)*G2204</f>
        <v>25629.410835</v>
      </c>
      <c r="I2204" s="68" t="n">
        <f aca="false">Assumptions!$B$58</f>
        <v>5.35750011455817</v>
      </c>
      <c r="J2204" s="68" t="n">
        <f aca="false">INDEX(Yearly!$D$5:$D$22,MATCH(C2204,Yearly!$A$5:$A$22,0))</f>
        <v>0.462517995501425</v>
      </c>
      <c r="K2204" s="68" t="n">
        <f aca="false">G2204-I2204-J2204</f>
        <v>276.61914688994</v>
      </c>
      <c r="L2204" s="69" t="n">
        <f aca="false">(I2204+J2204)/Assumptions!$B$8</f>
        <v>0.000256626435970783</v>
      </c>
      <c r="M2204" s="70" t="n">
        <f aca="false">F2204-L2204</f>
        <v>0.0106433735640292</v>
      </c>
      <c r="N2204" s="71" t="n">
        <f aca="false">G2204*Assumptions!$B$7</f>
        <v>2221384.032725</v>
      </c>
      <c r="O2204" s="71" t="n">
        <f aca="false">K2204*Assumptions!$B$7</f>
        <v>2175609.59028938</v>
      </c>
      <c r="P2204" s="68" t="n">
        <f aca="false">P2203+G2204</f>
        <v>43101.648425</v>
      </c>
      <c r="Q2204" s="68" t="n">
        <f aca="false">MAX(Q2203,P2204)</f>
        <v>43358.03516</v>
      </c>
      <c r="R2204" s="68" t="n">
        <f aca="false">Q2204-P2204</f>
        <v>256.386734999971</v>
      </c>
      <c r="S2204" s="68" t="n">
        <f aca="false">S2203+K2204</f>
        <v>30222.1410632696</v>
      </c>
      <c r="T2204" s="68" t="n">
        <f aca="false">MAX(T2203,S2204)</f>
        <v>30938.3092289643</v>
      </c>
      <c r="U2204" s="68" t="n">
        <f aca="false">T2204-S2204</f>
        <v>716.168165694697</v>
      </c>
      <c r="V2204" s="70" t="n">
        <f aca="false">V2203+F2204</f>
        <v>4.40530000000001</v>
      </c>
      <c r="W2204" s="70" t="n">
        <f aca="false">MAX(W2203,V2204)</f>
        <v>4.41700000000001</v>
      </c>
      <c r="X2204" s="70" t="n">
        <f aca="false">W2204-V2204</f>
        <v>0.0117000000000003</v>
      </c>
      <c r="Y2204" s="70" t="n">
        <f aca="false">Y2203+M2204</f>
        <v>3.83739419476075</v>
      </c>
      <c r="Z2204" s="70" t="n">
        <f aca="false">MAX(Z2203,Y2204)</f>
        <v>3.86936768320245</v>
      </c>
      <c r="AA2204" s="70" t="n">
        <f aca="false">Z2204-Y2204</f>
        <v>0.0319734884416936</v>
      </c>
      <c r="AB2204" s="72" t="n">
        <f aca="false">AB2203*(1+F2204)</f>
        <v>63.7622526558986</v>
      </c>
      <c r="AC2204" s="73" t="n">
        <f aca="false">MAX(AC2203,AB2204)</f>
        <v>64.627169471351</v>
      </c>
      <c r="AD2204" s="70" t="n">
        <f aca="false">1-AB2204/AC2204</f>
        <v>0.0133831764956963</v>
      </c>
      <c r="AE2204" s="73" t="n">
        <f aca="false">AE2203*(1+M2204)</f>
        <v>36.1688900036748</v>
      </c>
      <c r="AF2204" s="73" t="n">
        <f aca="false">MAX(AF2203,AE2204)</f>
        <v>37.4105554749034</v>
      </c>
      <c r="AG2204" s="70" t="n">
        <f aca="false">1-AE2204/AF2204</f>
        <v>0.033190244182863</v>
      </c>
      <c r="AH2204" s="74" t="n">
        <f aca="false">IF(R2204&gt;0,AH2203+1,0)</f>
        <v>79</v>
      </c>
      <c r="AI2204" s="74" t="n">
        <f aca="false">IF(U2204&gt;0,AI2203+1,0)</f>
        <v>79</v>
      </c>
      <c r="AJ2204" s="74" t="n">
        <f aca="false">IF(G2204&gt;0,AJ2203+1,0)</f>
        <v>1</v>
      </c>
      <c r="AK2204" s="74" t="n">
        <f aca="false">IF(G2204&lt;=0,AK2203+1,0)</f>
        <v>0</v>
      </c>
      <c r="AL2204" s="74" t="n">
        <f aca="false">IF(K2204&gt;0,AL2203+1,0)</f>
        <v>1</v>
      </c>
      <c r="AM2204" s="74" t="n">
        <f aca="false">IF(K2204&lt;=0,AM2203+1,0)</f>
        <v>0</v>
      </c>
    </row>
    <row r="2205" customFormat="false" ht="15" hidden="false" customHeight="false" outlineLevel="0" collapsed="false">
      <c r="A2205" s="61" t="n">
        <v>2209</v>
      </c>
      <c r="B2205" s="62" t="n">
        <v>45971.46875</v>
      </c>
      <c r="C2205" s="63" t="n">
        <f aca="false">YEAR(B2205)</f>
        <v>2025</v>
      </c>
      <c r="D2205" s="32" t="s">
        <v>277</v>
      </c>
      <c r="E2205" s="64" t="n">
        <v>25629.1</v>
      </c>
      <c r="F2205" s="65" t="n">
        <v>-0.0011</v>
      </c>
      <c r="G2205" s="66" t="n">
        <v>-28.19201</v>
      </c>
      <c r="H2205" s="67" t="n">
        <f aca="false">E2205+IF(D2205="Long",1,-1)*G2205</f>
        <v>25600.90799</v>
      </c>
      <c r="I2205" s="68" t="n">
        <f aca="false">Assumptions!$B$58</f>
        <v>5.35750011455817</v>
      </c>
      <c r="J2205" s="68" t="n">
        <f aca="false">INDEX(Yearly!$D$5:$D$22,MATCH(C2205,Yearly!$A$5:$A$22,0))</f>
        <v>0.462517995501425</v>
      </c>
      <c r="K2205" s="68" t="n">
        <f aca="false">G2205-I2205-J2205</f>
        <v>-34.0120281100596</v>
      </c>
      <c r="L2205" s="69" t="n">
        <f aca="false">(I2205+J2205)/Assumptions!$B$8</f>
        <v>0.000256626435970783</v>
      </c>
      <c r="M2205" s="70" t="n">
        <f aca="false">F2205-L2205</f>
        <v>-0.00135662643597078</v>
      </c>
      <c r="N2205" s="71" t="n">
        <f aca="false">G2205*Assumptions!$B$7</f>
        <v>-221730.15865</v>
      </c>
      <c r="O2205" s="71" t="n">
        <f aca="false">K2205*Assumptions!$B$7</f>
        <v>-267504.601085619</v>
      </c>
      <c r="P2205" s="68" t="n">
        <f aca="false">P2204+G2205</f>
        <v>43073.456415</v>
      </c>
      <c r="Q2205" s="68" t="n">
        <f aca="false">MAX(Q2204,P2205)</f>
        <v>43358.03516</v>
      </c>
      <c r="R2205" s="68" t="n">
        <f aca="false">Q2205-P2205</f>
        <v>284.57874499997</v>
      </c>
      <c r="S2205" s="68" t="n">
        <f aca="false">S2204+K2205</f>
        <v>30188.1290351595</v>
      </c>
      <c r="T2205" s="68" t="n">
        <f aca="false">MAX(T2204,S2205)</f>
        <v>30938.3092289643</v>
      </c>
      <c r="U2205" s="68" t="n">
        <f aca="false">T2205-S2205</f>
        <v>750.180193804757</v>
      </c>
      <c r="V2205" s="70" t="n">
        <f aca="false">V2204+F2205</f>
        <v>4.40420000000001</v>
      </c>
      <c r="W2205" s="70" t="n">
        <f aca="false">MAX(W2204,V2205)</f>
        <v>4.41700000000001</v>
      </c>
      <c r="X2205" s="70" t="n">
        <f aca="false">W2205-V2205</f>
        <v>0.0128000000000004</v>
      </c>
      <c r="Y2205" s="70" t="n">
        <f aca="false">Y2204+M2205</f>
        <v>3.83603756832478</v>
      </c>
      <c r="Z2205" s="70" t="n">
        <f aca="false">MAX(Z2204,Y2205)</f>
        <v>3.86936768320245</v>
      </c>
      <c r="AA2205" s="70" t="n">
        <f aca="false">Z2205-Y2205</f>
        <v>0.0333301148776641</v>
      </c>
      <c r="AB2205" s="72" t="n">
        <f aca="false">AB2204*(1+F2205)</f>
        <v>63.6921141779771</v>
      </c>
      <c r="AC2205" s="73" t="n">
        <f aca="false">MAX(AC2204,AB2205)</f>
        <v>64.627169471351</v>
      </c>
      <c r="AD2205" s="70" t="n">
        <f aca="false">1-AB2205/AC2205</f>
        <v>0.014468455001551</v>
      </c>
      <c r="AE2205" s="73" t="n">
        <f aca="false">AE2204*(1+M2205)</f>
        <v>36.1198223313361</v>
      </c>
      <c r="AF2205" s="73" t="n">
        <f aca="false">MAX(AF2204,AE2205)</f>
        <v>37.4105554749034</v>
      </c>
      <c r="AG2205" s="70" t="n">
        <f aca="false">1-AE2205/AF2205</f>
        <v>0.0345018438561591</v>
      </c>
      <c r="AH2205" s="74" t="n">
        <f aca="false">IF(R2205&gt;0,AH2204+1,0)</f>
        <v>80</v>
      </c>
      <c r="AI2205" s="74" t="n">
        <f aca="false">IF(U2205&gt;0,AI2204+1,0)</f>
        <v>80</v>
      </c>
      <c r="AJ2205" s="74" t="n">
        <f aca="false">IF(G2205&gt;0,AJ2204+1,0)</f>
        <v>0</v>
      </c>
      <c r="AK2205" s="74" t="n">
        <f aca="false">IF(G2205&lt;=0,AK2204+1,0)</f>
        <v>1</v>
      </c>
      <c r="AL2205" s="74" t="n">
        <f aca="false">IF(K2205&gt;0,AL2204+1,0)</f>
        <v>0</v>
      </c>
      <c r="AM2205" s="74" t="n">
        <f aca="false">IF(K2205&lt;=0,AM2204+1,0)</f>
        <v>1</v>
      </c>
    </row>
    <row r="2206" customFormat="false" ht="15" hidden="false" customHeight="false" outlineLevel="0" collapsed="false">
      <c r="A2206" s="61" t="n">
        <v>2210</v>
      </c>
      <c r="B2206" s="62" t="n">
        <v>45971.5847222222</v>
      </c>
      <c r="C2206" s="63" t="n">
        <f aca="false">YEAR(B2206)</f>
        <v>2025</v>
      </c>
      <c r="D2206" s="32" t="s">
        <v>276</v>
      </c>
      <c r="E2206" s="64" t="n">
        <v>25600.1</v>
      </c>
      <c r="F2206" s="65" t="n">
        <v>-0.001</v>
      </c>
      <c r="G2206" s="66" t="n">
        <v>-25.6001</v>
      </c>
      <c r="H2206" s="67" t="n">
        <f aca="false">E2206+IF(D2206="Long",1,-1)*G2206</f>
        <v>25625.7001</v>
      </c>
      <c r="I2206" s="68" t="n">
        <f aca="false">Assumptions!$B$58</f>
        <v>5.35750011455817</v>
      </c>
      <c r="J2206" s="68" t="n">
        <f aca="false">INDEX(Yearly!$D$5:$D$22,MATCH(C2206,Yearly!$A$5:$A$22,0))</f>
        <v>0.462517995501425</v>
      </c>
      <c r="K2206" s="68" t="n">
        <f aca="false">G2206-I2206-J2206</f>
        <v>-31.4201181100596</v>
      </c>
      <c r="L2206" s="69" t="n">
        <f aca="false">(I2206+J2206)/Assumptions!$B$8</f>
        <v>0.000256626435970783</v>
      </c>
      <c r="M2206" s="70" t="n">
        <f aca="false">F2206-L2206</f>
        <v>-0.00125662643597078</v>
      </c>
      <c r="N2206" s="71" t="n">
        <f aca="false">G2206*Assumptions!$B$7</f>
        <v>-201344.7865</v>
      </c>
      <c r="O2206" s="71" t="n">
        <f aca="false">K2206*Assumptions!$B$7</f>
        <v>-247119.228935619</v>
      </c>
      <c r="P2206" s="68" t="n">
        <f aca="false">P2205+G2206</f>
        <v>43047.856315</v>
      </c>
      <c r="Q2206" s="68" t="n">
        <f aca="false">MAX(Q2205,P2206)</f>
        <v>43358.03516</v>
      </c>
      <c r="R2206" s="68" t="n">
        <f aca="false">Q2206-P2206</f>
        <v>310.178844999973</v>
      </c>
      <c r="S2206" s="68" t="n">
        <f aca="false">S2205+K2206</f>
        <v>30156.7089170495</v>
      </c>
      <c r="T2206" s="68" t="n">
        <f aca="false">MAX(T2205,S2206)</f>
        <v>30938.3092289643</v>
      </c>
      <c r="U2206" s="68" t="n">
        <f aca="false">T2206-S2206</f>
        <v>781.600311914815</v>
      </c>
      <c r="V2206" s="70" t="n">
        <f aca="false">V2205+F2206</f>
        <v>4.40320000000001</v>
      </c>
      <c r="W2206" s="70" t="n">
        <f aca="false">MAX(W2205,V2206)</f>
        <v>4.41700000000001</v>
      </c>
      <c r="X2206" s="70" t="n">
        <f aca="false">W2206-V2206</f>
        <v>0.0138000000000007</v>
      </c>
      <c r="Y2206" s="70" t="n">
        <f aca="false">Y2205+M2206</f>
        <v>3.83478094188881</v>
      </c>
      <c r="Z2206" s="70" t="n">
        <f aca="false">MAX(Z2205,Y2206)</f>
        <v>3.86936768320245</v>
      </c>
      <c r="AA2206" s="70" t="n">
        <f aca="false">Z2206-Y2206</f>
        <v>0.0345867413136349</v>
      </c>
      <c r="AB2206" s="72" t="n">
        <f aca="false">AB2205*(1+F2206)</f>
        <v>63.6284220637992</v>
      </c>
      <c r="AC2206" s="73" t="n">
        <f aca="false">MAX(AC2205,AB2206)</f>
        <v>64.627169471351</v>
      </c>
      <c r="AD2206" s="70" t="n">
        <f aca="false">1-AB2206/AC2206</f>
        <v>0.0154539865465495</v>
      </c>
      <c r="AE2206" s="73" t="n">
        <f aca="false">AE2205*(1+M2206)</f>
        <v>36.074433207732</v>
      </c>
      <c r="AF2206" s="73" t="n">
        <f aca="false">MAX(AF2205,AE2206)</f>
        <v>37.4105554749034</v>
      </c>
      <c r="AG2206" s="70" t="n">
        <f aca="false">1-AE2206/AF2206</f>
        <v>0.0357151143630504</v>
      </c>
      <c r="AH2206" s="74" t="n">
        <f aca="false">IF(R2206&gt;0,AH2205+1,0)</f>
        <v>81</v>
      </c>
      <c r="AI2206" s="74" t="n">
        <f aca="false">IF(U2206&gt;0,AI2205+1,0)</f>
        <v>81</v>
      </c>
      <c r="AJ2206" s="74" t="n">
        <f aca="false">IF(G2206&gt;0,AJ2205+1,0)</f>
        <v>0</v>
      </c>
      <c r="AK2206" s="74" t="n">
        <f aca="false">IF(G2206&lt;=0,AK2205+1,0)</f>
        <v>2</v>
      </c>
      <c r="AL2206" s="74" t="n">
        <f aca="false">IF(K2206&gt;0,AL2205+1,0)</f>
        <v>0</v>
      </c>
      <c r="AM2206" s="74" t="n">
        <f aca="false">IF(K2206&lt;=0,AM2205+1,0)</f>
        <v>2</v>
      </c>
    </row>
    <row r="2207" customFormat="false" ht="15" hidden="false" customHeight="false" outlineLevel="0" collapsed="false">
      <c r="A2207" s="61" t="n">
        <v>2211</v>
      </c>
      <c r="B2207" s="62" t="n">
        <v>45972.5729166667</v>
      </c>
      <c r="C2207" s="63" t="n">
        <f aca="false">YEAR(B2207)</f>
        <v>2025</v>
      </c>
      <c r="D2207" s="32" t="s">
        <v>277</v>
      </c>
      <c r="E2207" s="64" t="n">
        <v>25625.8</v>
      </c>
      <c r="F2207" s="65" t="n">
        <v>0.0056</v>
      </c>
      <c r="G2207" s="66" t="n">
        <v>143.50448</v>
      </c>
      <c r="H2207" s="67" t="n">
        <f aca="false">E2207+IF(D2207="Long",1,-1)*G2207</f>
        <v>25769.30448</v>
      </c>
      <c r="I2207" s="68" t="n">
        <f aca="false">Assumptions!$B$58</f>
        <v>5.35750011455817</v>
      </c>
      <c r="J2207" s="68" t="n">
        <f aca="false">INDEX(Yearly!$D$5:$D$22,MATCH(C2207,Yearly!$A$5:$A$22,0))</f>
        <v>0.462517995501425</v>
      </c>
      <c r="K2207" s="68" t="n">
        <f aca="false">G2207-I2207-J2207</f>
        <v>137.68446188994</v>
      </c>
      <c r="L2207" s="69" t="n">
        <f aca="false">(I2207+J2207)/Assumptions!$B$8</f>
        <v>0.000256626435970783</v>
      </c>
      <c r="M2207" s="70" t="n">
        <f aca="false">F2207-L2207</f>
        <v>0.00534337356402922</v>
      </c>
      <c r="N2207" s="71" t="n">
        <f aca="false">G2207*Assumptions!$B$7</f>
        <v>1128662.7352</v>
      </c>
      <c r="O2207" s="71" t="n">
        <f aca="false">K2207*Assumptions!$B$7</f>
        <v>1082888.29276438</v>
      </c>
      <c r="P2207" s="68" t="n">
        <f aca="false">P2206+G2207</f>
        <v>43191.360795</v>
      </c>
      <c r="Q2207" s="68" t="n">
        <f aca="false">MAX(Q2206,P2207)</f>
        <v>43358.03516</v>
      </c>
      <c r="R2207" s="68" t="n">
        <f aca="false">Q2207-P2207</f>
        <v>166.67436499997</v>
      </c>
      <c r="S2207" s="68" t="n">
        <f aca="false">S2206+K2207</f>
        <v>30294.3933789394</v>
      </c>
      <c r="T2207" s="68" t="n">
        <f aca="false">MAX(T2206,S2207)</f>
        <v>30938.3092289643</v>
      </c>
      <c r="U2207" s="68" t="n">
        <f aca="false">T2207-S2207</f>
        <v>643.915850024874</v>
      </c>
      <c r="V2207" s="70" t="n">
        <f aca="false">V2206+F2207</f>
        <v>4.40880000000001</v>
      </c>
      <c r="W2207" s="70" t="n">
        <f aca="false">MAX(W2206,V2207)</f>
        <v>4.41700000000001</v>
      </c>
      <c r="X2207" s="70" t="n">
        <f aca="false">W2207-V2207</f>
        <v>0.00820000000000043</v>
      </c>
      <c r="Y2207" s="70" t="n">
        <f aca="false">Y2206+M2207</f>
        <v>3.84012431545284</v>
      </c>
      <c r="Z2207" s="70" t="n">
        <f aca="false">MAX(Z2206,Y2207)</f>
        <v>3.86936768320245</v>
      </c>
      <c r="AA2207" s="70" t="n">
        <f aca="false">Z2207-Y2207</f>
        <v>0.0292433677496056</v>
      </c>
      <c r="AB2207" s="72" t="n">
        <f aca="false">AB2206*(1+F2207)</f>
        <v>63.9847412273564</v>
      </c>
      <c r="AC2207" s="73" t="n">
        <f aca="false">MAX(AC2206,AB2207)</f>
        <v>64.627169471351</v>
      </c>
      <c r="AD2207" s="70" t="n">
        <f aca="false">1-AB2207/AC2207</f>
        <v>0.00994052887121011</v>
      </c>
      <c r="AE2207" s="73" t="n">
        <f aca="false">AE2206*(1+M2207)</f>
        <v>36.2671923804715</v>
      </c>
      <c r="AF2207" s="73" t="n">
        <f aca="false">MAX(AF2206,AE2207)</f>
        <v>37.4105554749034</v>
      </c>
      <c r="AG2207" s="70" t="n">
        <f aca="false">1-AE2207/AF2207</f>
        <v>0.0305625799969451</v>
      </c>
      <c r="AH2207" s="74" t="n">
        <f aca="false">IF(R2207&gt;0,AH2206+1,0)</f>
        <v>82</v>
      </c>
      <c r="AI2207" s="74" t="n">
        <f aca="false">IF(U2207&gt;0,AI2206+1,0)</f>
        <v>82</v>
      </c>
      <c r="AJ2207" s="74" t="n">
        <f aca="false">IF(G2207&gt;0,AJ2206+1,0)</f>
        <v>1</v>
      </c>
      <c r="AK2207" s="74" t="n">
        <f aca="false">IF(G2207&lt;=0,AK2206+1,0)</f>
        <v>0</v>
      </c>
      <c r="AL2207" s="74" t="n">
        <f aca="false">IF(K2207&gt;0,AL2206+1,0)</f>
        <v>1</v>
      </c>
      <c r="AM2207" s="74" t="n">
        <f aca="false">IF(K2207&lt;=0,AM2206+1,0)</f>
        <v>0</v>
      </c>
    </row>
    <row r="2208" customFormat="false" ht="15" hidden="false" customHeight="false" outlineLevel="0" collapsed="false">
      <c r="A2208" s="61" t="n">
        <v>2212</v>
      </c>
      <c r="B2208" s="62" t="n">
        <v>45975.4479166667</v>
      </c>
      <c r="C2208" s="63" t="n">
        <f aca="false">YEAR(B2208)</f>
        <v>2025</v>
      </c>
      <c r="D2208" s="32" t="s">
        <v>276</v>
      </c>
      <c r="E2208" s="64" t="n">
        <v>25769.85</v>
      </c>
      <c r="F2208" s="65" t="n">
        <v>-0.0059</v>
      </c>
      <c r="G2208" s="66" t="n">
        <v>-152.042115</v>
      </c>
      <c r="H2208" s="67" t="n">
        <f aca="false">E2208+IF(D2208="Long",1,-1)*G2208</f>
        <v>25921.892115</v>
      </c>
      <c r="I2208" s="68" t="n">
        <f aca="false">Assumptions!$B$58</f>
        <v>5.35750011455817</v>
      </c>
      <c r="J2208" s="68" t="n">
        <f aca="false">INDEX(Yearly!$D$5:$D$22,MATCH(C2208,Yearly!$A$5:$A$22,0))</f>
        <v>0.462517995501425</v>
      </c>
      <c r="K2208" s="68" t="n">
        <f aca="false">G2208-I2208-J2208</f>
        <v>-157.86213311006</v>
      </c>
      <c r="L2208" s="69" t="n">
        <f aca="false">(I2208+J2208)/Assumptions!$B$8</f>
        <v>0.000256626435970783</v>
      </c>
      <c r="M2208" s="70" t="n">
        <f aca="false">F2208-L2208</f>
        <v>-0.00615662643597078</v>
      </c>
      <c r="N2208" s="71" t="n">
        <f aca="false">G2208*Assumptions!$B$7</f>
        <v>-1195811.234475</v>
      </c>
      <c r="O2208" s="71" t="n">
        <f aca="false">K2208*Assumptions!$B$7</f>
        <v>-1241585.67691062</v>
      </c>
      <c r="P2208" s="68" t="n">
        <f aca="false">P2207+G2208</f>
        <v>43039.31868</v>
      </c>
      <c r="Q2208" s="68" t="n">
        <f aca="false">MAX(Q2207,P2208)</f>
        <v>43358.03516</v>
      </c>
      <c r="R2208" s="68" t="n">
        <f aca="false">Q2208-P2208</f>
        <v>318.716479999966</v>
      </c>
      <c r="S2208" s="68" t="n">
        <f aca="false">S2207+K2208</f>
        <v>30136.5312458294</v>
      </c>
      <c r="T2208" s="68" t="n">
        <f aca="false">MAX(T2207,S2208)</f>
        <v>30938.3092289643</v>
      </c>
      <c r="U2208" s="68" t="n">
        <f aca="false">T2208-S2208</f>
        <v>801.777983134933</v>
      </c>
      <c r="V2208" s="70" t="n">
        <f aca="false">V2207+F2208</f>
        <v>4.40290000000001</v>
      </c>
      <c r="W2208" s="70" t="n">
        <f aca="false">MAX(W2207,V2208)</f>
        <v>4.41700000000001</v>
      </c>
      <c r="X2208" s="70" t="n">
        <f aca="false">W2208-V2208</f>
        <v>0.0141</v>
      </c>
      <c r="Y2208" s="70" t="n">
        <f aca="false">Y2207+M2208</f>
        <v>3.83396768901687</v>
      </c>
      <c r="Z2208" s="70" t="n">
        <f aca="false">MAX(Z2207,Y2208)</f>
        <v>3.86936768320245</v>
      </c>
      <c r="AA2208" s="70" t="n">
        <f aca="false">Z2208-Y2208</f>
        <v>0.0353999941855765</v>
      </c>
      <c r="AB2208" s="72" t="n">
        <f aca="false">AB2207*(1+F2208)</f>
        <v>63.607231254115</v>
      </c>
      <c r="AC2208" s="73" t="n">
        <f aca="false">MAX(AC2207,AB2208)</f>
        <v>64.627169471351</v>
      </c>
      <c r="AD2208" s="70" t="n">
        <f aca="false">1-AB2208/AC2208</f>
        <v>0.01578187975087</v>
      </c>
      <c r="AE2208" s="73" t="n">
        <f aca="false">AE2207*(1+M2208)</f>
        <v>36.0439088251035</v>
      </c>
      <c r="AF2208" s="73" t="n">
        <f aca="false">MAX(AF2207,AE2208)</f>
        <v>37.4105554749034</v>
      </c>
      <c r="AG2208" s="70" t="n">
        <f aca="false">1-AE2208/AF2208</f>
        <v>0.0365310440449552</v>
      </c>
      <c r="AH2208" s="74" t="n">
        <f aca="false">IF(R2208&gt;0,AH2207+1,0)</f>
        <v>83</v>
      </c>
      <c r="AI2208" s="74" t="n">
        <f aca="false">IF(U2208&gt;0,AI2207+1,0)</f>
        <v>83</v>
      </c>
      <c r="AJ2208" s="74" t="n">
        <f aca="false">IF(G2208&gt;0,AJ2207+1,0)</f>
        <v>0</v>
      </c>
      <c r="AK2208" s="74" t="n">
        <f aca="false">IF(G2208&lt;=0,AK2207+1,0)</f>
        <v>1</v>
      </c>
      <c r="AL2208" s="74" t="n">
        <f aca="false">IF(K2208&gt;0,AL2207+1,0)</f>
        <v>0</v>
      </c>
      <c r="AM2208" s="74" t="n">
        <f aca="false">IF(K2208&lt;=0,AM2207+1,0)</f>
        <v>1</v>
      </c>
    </row>
    <row r="2209" customFormat="false" ht="15" hidden="false" customHeight="false" outlineLevel="0" collapsed="false">
      <c r="A2209" s="61" t="n">
        <v>2213</v>
      </c>
      <c r="B2209" s="62" t="n">
        <v>45975.6305555556</v>
      </c>
      <c r="C2209" s="63" t="n">
        <f aca="false">YEAR(B2209)</f>
        <v>2025</v>
      </c>
      <c r="D2209" s="32" t="s">
        <v>277</v>
      </c>
      <c r="E2209" s="64" t="n">
        <v>25921.3</v>
      </c>
      <c r="F2209" s="65" t="n">
        <v>0.0041</v>
      </c>
      <c r="G2209" s="66" t="n">
        <v>106.27733</v>
      </c>
      <c r="H2209" s="67" t="n">
        <f aca="false">E2209+IF(D2209="Long",1,-1)*G2209</f>
        <v>26027.57733</v>
      </c>
      <c r="I2209" s="68" t="n">
        <f aca="false">Assumptions!$B$58</f>
        <v>5.35750011455817</v>
      </c>
      <c r="J2209" s="68" t="n">
        <f aca="false">INDEX(Yearly!$D$5:$D$22,MATCH(C2209,Yearly!$A$5:$A$22,0))</f>
        <v>0.462517995501425</v>
      </c>
      <c r="K2209" s="68" t="n">
        <f aca="false">G2209-I2209-J2209</f>
        <v>100.45731188994</v>
      </c>
      <c r="L2209" s="69" t="n">
        <f aca="false">(I2209+J2209)/Assumptions!$B$8</f>
        <v>0.000256626435970783</v>
      </c>
      <c r="M2209" s="70" t="n">
        <f aca="false">F2209-L2209</f>
        <v>0.00384337356402922</v>
      </c>
      <c r="N2209" s="71" t="n">
        <f aca="false">G2209*Assumptions!$B$7</f>
        <v>835871.20045</v>
      </c>
      <c r="O2209" s="71" t="n">
        <f aca="false">K2209*Assumptions!$B$7</f>
        <v>790096.758014381</v>
      </c>
      <c r="P2209" s="68" t="n">
        <f aca="false">P2208+G2209</f>
        <v>43145.59601</v>
      </c>
      <c r="Q2209" s="68" t="n">
        <f aca="false">MAX(Q2208,P2209)</f>
        <v>43358.03516</v>
      </c>
      <c r="R2209" s="68" t="n">
        <f aca="false">Q2209-P2209</f>
        <v>212.439149999969</v>
      </c>
      <c r="S2209" s="68" t="n">
        <f aca="false">S2208+K2209</f>
        <v>30236.9885577193</v>
      </c>
      <c r="T2209" s="68" t="n">
        <f aca="false">MAX(T2208,S2209)</f>
        <v>30938.3092289643</v>
      </c>
      <c r="U2209" s="68" t="n">
        <f aca="false">T2209-S2209</f>
        <v>701.320671244994</v>
      </c>
      <c r="V2209" s="70" t="n">
        <f aca="false">V2208+F2209</f>
        <v>4.40700000000001</v>
      </c>
      <c r="W2209" s="70" t="n">
        <f aca="false">MAX(W2208,V2209)</f>
        <v>4.41700000000001</v>
      </c>
      <c r="X2209" s="70" t="n">
        <f aca="false">W2209-V2209</f>
        <v>0.00999999999999979</v>
      </c>
      <c r="Y2209" s="70" t="n">
        <f aca="false">Y2208+M2209</f>
        <v>3.8378110625809</v>
      </c>
      <c r="Z2209" s="70" t="n">
        <f aca="false">MAX(Z2208,Y2209)</f>
        <v>3.86936768320245</v>
      </c>
      <c r="AA2209" s="70" t="n">
        <f aca="false">Z2209-Y2209</f>
        <v>0.0315566206215472</v>
      </c>
      <c r="AB2209" s="72" t="n">
        <f aca="false">AB2208*(1+F2209)</f>
        <v>63.8680209022569</v>
      </c>
      <c r="AC2209" s="73" t="n">
        <f aca="false">MAX(AC2208,AB2209)</f>
        <v>64.627169471351</v>
      </c>
      <c r="AD2209" s="70" t="n">
        <f aca="false">1-AB2209/AC2209</f>
        <v>0.0117465854578485</v>
      </c>
      <c r="AE2209" s="73" t="n">
        <f aca="false">AE2208*(1+M2209)</f>
        <v>36.1824390314262</v>
      </c>
      <c r="AF2209" s="73" t="n">
        <f aca="false">MAX(AF2208,AE2209)</f>
        <v>37.4105554749034</v>
      </c>
      <c r="AG2209" s="70" t="n">
        <f aca="false">1-AE2209/AF2209</f>
        <v>0.0328280729298748</v>
      </c>
      <c r="AH2209" s="74" t="n">
        <f aca="false">IF(R2209&gt;0,AH2208+1,0)</f>
        <v>84</v>
      </c>
      <c r="AI2209" s="74" t="n">
        <f aca="false">IF(U2209&gt;0,AI2208+1,0)</f>
        <v>84</v>
      </c>
      <c r="AJ2209" s="74" t="n">
        <f aca="false">IF(G2209&gt;0,AJ2208+1,0)</f>
        <v>1</v>
      </c>
      <c r="AK2209" s="74" t="n">
        <f aca="false">IF(G2209&lt;=0,AK2208+1,0)</f>
        <v>0</v>
      </c>
      <c r="AL2209" s="74" t="n">
        <f aca="false">IF(K2209&gt;0,AL2208+1,0)</f>
        <v>1</v>
      </c>
      <c r="AM2209" s="74" t="n">
        <f aca="false">IF(K2209&lt;=0,AM2208+1,0)</f>
        <v>0</v>
      </c>
    </row>
    <row r="2210" customFormat="false" ht="15" hidden="false" customHeight="false" outlineLevel="0" collapsed="false">
      <c r="A2210" s="61" t="n">
        <v>2214</v>
      </c>
      <c r="B2210" s="62" t="n">
        <v>45985.6145833333</v>
      </c>
      <c r="C2210" s="63" t="n">
        <f aca="false">YEAR(B2210)</f>
        <v>2025</v>
      </c>
      <c r="D2210" s="32" t="s">
        <v>276</v>
      </c>
      <c r="E2210" s="64" t="n">
        <v>26027.1</v>
      </c>
      <c r="F2210" s="65" t="n">
        <v>-0.0022</v>
      </c>
      <c r="G2210" s="66" t="n">
        <v>-57.25962</v>
      </c>
      <c r="H2210" s="67" t="n">
        <f aca="false">E2210+IF(D2210="Long",1,-1)*G2210</f>
        <v>26084.35962</v>
      </c>
      <c r="I2210" s="68" t="n">
        <f aca="false">Assumptions!$B$58</f>
        <v>5.35750011455817</v>
      </c>
      <c r="J2210" s="68" t="n">
        <f aca="false">INDEX(Yearly!$D$5:$D$22,MATCH(C2210,Yearly!$A$5:$A$22,0))</f>
        <v>0.462517995501425</v>
      </c>
      <c r="K2210" s="68" t="n">
        <f aca="false">G2210-I2210-J2210</f>
        <v>-63.0796381100596</v>
      </c>
      <c r="L2210" s="69" t="n">
        <f aca="false">(I2210+J2210)/Assumptions!$B$8</f>
        <v>0.000256626435970783</v>
      </c>
      <c r="M2210" s="70" t="n">
        <f aca="false">F2210-L2210</f>
        <v>-0.00245662643597078</v>
      </c>
      <c r="N2210" s="71" t="n">
        <f aca="false">G2210*Assumptions!$B$7</f>
        <v>-450346.9113</v>
      </c>
      <c r="O2210" s="71" t="n">
        <f aca="false">K2210*Assumptions!$B$7</f>
        <v>-496121.353735619</v>
      </c>
      <c r="P2210" s="68" t="n">
        <f aca="false">P2209+G2210</f>
        <v>43088.33639</v>
      </c>
      <c r="Q2210" s="68" t="n">
        <f aca="false">MAX(Q2209,P2210)</f>
        <v>43358.03516</v>
      </c>
      <c r="R2210" s="68" t="n">
        <f aca="false">Q2210-P2210</f>
        <v>269.698769999966</v>
      </c>
      <c r="S2210" s="68" t="n">
        <f aca="false">S2209+K2210</f>
        <v>30173.9089196092</v>
      </c>
      <c r="T2210" s="68" t="n">
        <f aca="false">MAX(T2209,S2210)</f>
        <v>30938.3092289643</v>
      </c>
      <c r="U2210" s="68" t="n">
        <f aca="false">T2210-S2210</f>
        <v>764.400309355053</v>
      </c>
      <c r="V2210" s="70" t="n">
        <f aca="false">V2209+F2210</f>
        <v>4.40480000000001</v>
      </c>
      <c r="W2210" s="70" t="n">
        <f aca="false">MAX(W2209,V2210)</f>
        <v>4.41700000000001</v>
      </c>
      <c r="X2210" s="70" t="n">
        <f aca="false">W2210-V2210</f>
        <v>0.0122</v>
      </c>
      <c r="Y2210" s="70" t="n">
        <f aca="false">Y2209+M2210</f>
        <v>3.83535443614493</v>
      </c>
      <c r="Z2210" s="70" t="n">
        <f aca="false">MAX(Z2209,Y2210)</f>
        <v>3.86936768320245</v>
      </c>
      <c r="AA2210" s="70" t="n">
        <f aca="false">Z2210-Y2210</f>
        <v>0.0340132470575179</v>
      </c>
      <c r="AB2210" s="72" t="n">
        <f aca="false">AB2209*(1+F2210)</f>
        <v>63.7275112562719</v>
      </c>
      <c r="AC2210" s="73" t="n">
        <f aca="false">MAX(AC2209,AB2210)</f>
        <v>64.627169471351</v>
      </c>
      <c r="AD2210" s="70" t="n">
        <f aca="false">1-AB2210/AC2210</f>
        <v>0.0139207429698411</v>
      </c>
      <c r="AE2210" s="73" t="n">
        <f aca="false">AE2209*(1+M2210)</f>
        <v>36.0935522951837</v>
      </c>
      <c r="AF2210" s="73" t="n">
        <f aca="false">MAX(AF2209,AE2210)</f>
        <v>37.4105554749034</v>
      </c>
      <c r="AG2210" s="70" t="n">
        <f aca="false">1-AE2210/AF2210</f>
        <v>0.035204053054044</v>
      </c>
      <c r="AH2210" s="74" t="n">
        <f aca="false">IF(R2210&gt;0,AH2209+1,0)</f>
        <v>85</v>
      </c>
      <c r="AI2210" s="74" t="n">
        <f aca="false">IF(U2210&gt;0,AI2209+1,0)</f>
        <v>85</v>
      </c>
      <c r="AJ2210" s="74" t="n">
        <f aca="false">IF(G2210&gt;0,AJ2209+1,0)</f>
        <v>0</v>
      </c>
      <c r="AK2210" s="74" t="n">
        <f aca="false">IF(G2210&lt;=0,AK2209+1,0)</f>
        <v>1</v>
      </c>
      <c r="AL2210" s="74" t="n">
        <f aca="false">IF(K2210&gt;0,AL2209+1,0)</f>
        <v>0</v>
      </c>
      <c r="AM2210" s="74" t="n">
        <f aca="false">IF(K2210&lt;=0,AM2209+1,0)</f>
        <v>1</v>
      </c>
    </row>
    <row r="2211" customFormat="false" ht="15" hidden="false" customHeight="false" outlineLevel="0" collapsed="false">
      <c r="A2211" s="61" t="n">
        <v>2215</v>
      </c>
      <c r="B2211" s="62" t="n">
        <v>45987.4270833333</v>
      </c>
      <c r="C2211" s="63" t="n">
        <f aca="false">YEAR(B2211)</f>
        <v>2025</v>
      </c>
      <c r="D2211" s="32" t="s">
        <v>277</v>
      </c>
      <c r="E2211" s="64" t="n">
        <v>26084.25</v>
      </c>
      <c r="F2211" s="65" t="n">
        <v>0.0031</v>
      </c>
      <c r="G2211" s="66" t="n">
        <v>80.861175</v>
      </c>
      <c r="H2211" s="67" t="n">
        <f aca="false">E2211+IF(D2211="Long",1,-1)*G2211</f>
        <v>26165.111175</v>
      </c>
      <c r="I2211" s="68" t="n">
        <f aca="false">Assumptions!$B$58</f>
        <v>5.35750011455817</v>
      </c>
      <c r="J2211" s="68" t="n">
        <f aca="false">INDEX(Yearly!$D$5:$D$22,MATCH(C2211,Yearly!$A$5:$A$22,0))</f>
        <v>0.462517995501425</v>
      </c>
      <c r="K2211" s="68" t="n">
        <f aca="false">G2211-I2211-J2211</f>
        <v>75.0411568899404</v>
      </c>
      <c r="L2211" s="69" t="n">
        <f aca="false">(I2211+J2211)/Assumptions!$B$8</f>
        <v>0.000256626435970783</v>
      </c>
      <c r="M2211" s="70" t="n">
        <f aca="false">F2211-L2211</f>
        <v>0.00284337356402922</v>
      </c>
      <c r="N2211" s="71" t="n">
        <f aca="false">G2211*Assumptions!$B$7</f>
        <v>635973.141375</v>
      </c>
      <c r="O2211" s="71" t="n">
        <f aca="false">K2211*Assumptions!$B$7</f>
        <v>590198.698939381</v>
      </c>
      <c r="P2211" s="68" t="n">
        <f aca="false">P2210+G2211</f>
        <v>43169.197565</v>
      </c>
      <c r="Q2211" s="68" t="n">
        <f aca="false">MAX(Q2210,P2211)</f>
        <v>43358.03516</v>
      </c>
      <c r="R2211" s="68" t="n">
        <f aca="false">Q2211-P2211</f>
        <v>188.837594999968</v>
      </c>
      <c r="S2211" s="68" t="n">
        <f aca="false">S2210+K2211</f>
        <v>30248.9500764992</v>
      </c>
      <c r="T2211" s="68" t="n">
        <f aca="false">MAX(T2210,S2211)</f>
        <v>30938.3092289643</v>
      </c>
      <c r="U2211" s="68" t="n">
        <f aca="false">T2211-S2211</f>
        <v>689.359152465113</v>
      </c>
      <c r="V2211" s="70" t="n">
        <f aca="false">V2210+F2211</f>
        <v>4.40790000000001</v>
      </c>
      <c r="W2211" s="70" t="n">
        <f aca="false">MAX(W2210,V2211)</f>
        <v>4.41700000000001</v>
      </c>
      <c r="X2211" s="70" t="n">
        <f aca="false">W2211-V2211</f>
        <v>0.00910000000000011</v>
      </c>
      <c r="Y2211" s="70" t="n">
        <f aca="false">Y2210+M2211</f>
        <v>3.83819780970896</v>
      </c>
      <c r="Z2211" s="70" t="n">
        <f aca="false">MAX(Z2210,Y2211)</f>
        <v>3.86936768320245</v>
      </c>
      <c r="AA2211" s="70" t="n">
        <f aca="false">Z2211-Y2211</f>
        <v>0.0311698734934884</v>
      </c>
      <c r="AB2211" s="72" t="n">
        <f aca="false">AB2210*(1+F2211)</f>
        <v>63.9250665411664</v>
      </c>
      <c r="AC2211" s="73" t="n">
        <f aca="false">MAX(AC2210,AB2211)</f>
        <v>64.627169471351</v>
      </c>
      <c r="AD2211" s="70" t="n">
        <f aca="false">1-AB2211/AC2211</f>
        <v>0.0108638972730476</v>
      </c>
      <c r="AE2211" s="73" t="n">
        <f aca="false">AE2210*(1+M2211)</f>
        <v>36.1961797476117</v>
      </c>
      <c r="AF2211" s="73" t="n">
        <f aca="false">MAX(AF2210,AE2211)</f>
        <v>37.4105554749034</v>
      </c>
      <c r="AG2211" s="70" t="n">
        <f aca="false">1-AE2211/AF2211</f>
        <v>0.0324607777638153</v>
      </c>
      <c r="AH2211" s="74" t="n">
        <f aca="false">IF(R2211&gt;0,AH2210+1,0)</f>
        <v>86</v>
      </c>
      <c r="AI2211" s="74" t="n">
        <f aca="false">IF(U2211&gt;0,AI2210+1,0)</f>
        <v>86</v>
      </c>
      <c r="AJ2211" s="74" t="n">
        <f aca="false">IF(G2211&gt;0,AJ2210+1,0)</f>
        <v>1</v>
      </c>
      <c r="AK2211" s="74" t="n">
        <f aca="false">IF(G2211&lt;=0,AK2210+1,0)</f>
        <v>0</v>
      </c>
      <c r="AL2211" s="74" t="n">
        <f aca="false">IF(K2211&gt;0,AL2210+1,0)</f>
        <v>1</v>
      </c>
      <c r="AM2211" s="74" t="n">
        <f aca="false">IF(K2211&lt;=0,AM2210+1,0)</f>
        <v>0</v>
      </c>
    </row>
    <row r="2212" customFormat="false" ht="15" hidden="false" customHeight="false" outlineLevel="0" collapsed="false">
      <c r="A2212" s="61" t="n">
        <v>2216</v>
      </c>
      <c r="B2212" s="62" t="n">
        <v>45992.53125</v>
      </c>
      <c r="C2212" s="63" t="n">
        <f aca="false">YEAR(B2212)</f>
        <v>2025</v>
      </c>
      <c r="D2212" s="32" t="s">
        <v>276</v>
      </c>
      <c r="E2212" s="64" t="n">
        <v>26164.6</v>
      </c>
      <c r="F2212" s="65" t="n">
        <v>0.0027</v>
      </c>
      <c r="G2212" s="66" t="n">
        <v>70.64442</v>
      </c>
      <c r="H2212" s="67" t="n">
        <f aca="false">E2212+IF(D2212="Long",1,-1)*G2212</f>
        <v>26093.95558</v>
      </c>
      <c r="I2212" s="68" t="n">
        <f aca="false">Assumptions!$B$58</f>
        <v>5.35750011455817</v>
      </c>
      <c r="J2212" s="68" t="n">
        <f aca="false">INDEX(Yearly!$D$5:$D$22,MATCH(C2212,Yearly!$A$5:$A$22,0))</f>
        <v>0.462517995501425</v>
      </c>
      <c r="K2212" s="68" t="n">
        <f aca="false">G2212-I2212-J2212</f>
        <v>64.8244018899404</v>
      </c>
      <c r="L2212" s="69" t="n">
        <f aca="false">(I2212+J2212)/Assumptions!$B$8</f>
        <v>0.000256626435970783</v>
      </c>
      <c r="M2212" s="70" t="n">
        <f aca="false">F2212-L2212</f>
        <v>0.00244337356402922</v>
      </c>
      <c r="N2212" s="71" t="n">
        <f aca="false">G2212*Assumptions!$B$7</f>
        <v>555618.3633</v>
      </c>
      <c r="O2212" s="71" t="n">
        <f aca="false">K2212*Assumptions!$B$7</f>
        <v>509843.920864381</v>
      </c>
      <c r="P2212" s="68" t="n">
        <f aca="false">P2211+G2212</f>
        <v>43239.841985</v>
      </c>
      <c r="Q2212" s="68" t="n">
        <f aca="false">MAX(Q2211,P2212)</f>
        <v>43358.03516</v>
      </c>
      <c r="R2212" s="68" t="n">
        <f aca="false">Q2212-P2212</f>
        <v>118.193174999971</v>
      </c>
      <c r="S2212" s="68" t="n">
        <f aca="false">S2211+K2212</f>
        <v>30313.7744783891</v>
      </c>
      <c r="T2212" s="68" t="n">
        <f aca="false">MAX(T2211,S2212)</f>
        <v>30938.3092289643</v>
      </c>
      <c r="U2212" s="68" t="n">
        <f aca="false">T2212-S2212</f>
        <v>624.534750575174</v>
      </c>
      <c r="V2212" s="70" t="n">
        <f aca="false">V2211+F2212</f>
        <v>4.41060000000001</v>
      </c>
      <c r="W2212" s="70" t="n">
        <f aca="false">MAX(W2211,V2212)</f>
        <v>4.41700000000001</v>
      </c>
      <c r="X2212" s="70" t="n">
        <f aca="false">W2212-V2212</f>
        <v>0.00640000000000018</v>
      </c>
      <c r="Y2212" s="70" t="n">
        <f aca="false">Y2211+M2212</f>
        <v>3.84064118327299</v>
      </c>
      <c r="Z2212" s="70" t="n">
        <f aca="false">MAX(Z2211,Y2212)</f>
        <v>3.86936768320245</v>
      </c>
      <c r="AA2212" s="70" t="n">
        <f aca="false">Z2212-Y2212</f>
        <v>0.0287264999294594</v>
      </c>
      <c r="AB2212" s="72" t="n">
        <f aca="false">AB2211*(1+F2212)</f>
        <v>64.0976642208275</v>
      </c>
      <c r="AC2212" s="73" t="n">
        <f aca="false">MAX(AC2211,AB2212)</f>
        <v>64.627169471351</v>
      </c>
      <c r="AD2212" s="70" t="n">
        <f aca="false">1-AB2212/AC2212</f>
        <v>0.00819322979568504</v>
      </c>
      <c r="AE2212" s="73" t="n">
        <f aca="false">AE2211*(1+M2212)</f>
        <v>36.2846205363259</v>
      </c>
      <c r="AF2212" s="73" t="n">
        <f aca="false">MAX(AF2211,AE2212)</f>
        <v>37.4105554749034</v>
      </c>
      <c r="AG2212" s="70" t="n">
        <f aca="false">1-AE2212/AF2212</f>
        <v>0.030096718006042</v>
      </c>
      <c r="AH2212" s="74" t="n">
        <f aca="false">IF(R2212&gt;0,AH2211+1,0)</f>
        <v>87</v>
      </c>
      <c r="AI2212" s="74" t="n">
        <f aca="false">IF(U2212&gt;0,AI2211+1,0)</f>
        <v>87</v>
      </c>
      <c r="AJ2212" s="74" t="n">
        <f aca="false">IF(G2212&gt;0,AJ2211+1,0)</f>
        <v>2</v>
      </c>
      <c r="AK2212" s="74" t="n">
        <f aca="false">IF(G2212&lt;=0,AK2211+1,0)</f>
        <v>0</v>
      </c>
      <c r="AL2212" s="74" t="n">
        <f aca="false">IF(K2212&gt;0,AL2211+1,0)</f>
        <v>2</v>
      </c>
      <c r="AM2212" s="74" t="n">
        <f aca="false">IF(K2212&lt;=0,AM2211+1,0)</f>
        <v>0</v>
      </c>
    </row>
    <row r="2213" customFormat="false" ht="15" hidden="false" customHeight="false" outlineLevel="0" collapsed="false">
      <c r="A2213" s="61" t="n">
        <v>2217</v>
      </c>
      <c r="B2213" s="62" t="n">
        <v>45995.4479166667</v>
      </c>
      <c r="C2213" s="63" t="n">
        <f aca="false">YEAR(B2213)</f>
        <v>2025</v>
      </c>
      <c r="D2213" s="32" t="s">
        <v>277</v>
      </c>
      <c r="E2213" s="64" t="n">
        <v>26092.7</v>
      </c>
      <c r="F2213" s="65" t="n">
        <v>-0.0025</v>
      </c>
      <c r="G2213" s="66" t="n">
        <v>-65.23175</v>
      </c>
      <c r="H2213" s="67" t="n">
        <f aca="false">E2213+IF(D2213="Long",1,-1)*G2213</f>
        <v>26027.46825</v>
      </c>
      <c r="I2213" s="68" t="n">
        <f aca="false">Assumptions!$B$58</f>
        <v>5.35750011455817</v>
      </c>
      <c r="J2213" s="68" t="n">
        <f aca="false">INDEX(Yearly!$D$5:$D$22,MATCH(C2213,Yearly!$A$5:$A$22,0))</f>
        <v>0.462517995501425</v>
      </c>
      <c r="K2213" s="68" t="n">
        <f aca="false">G2213-I2213-J2213</f>
        <v>-71.0517681100596</v>
      </c>
      <c r="L2213" s="69" t="n">
        <f aca="false">(I2213+J2213)/Assumptions!$B$8</f>
        <v>0.000256626435970783</v>
      </c>
      <c r="M2213" s="70" t="n">
        <f aca="false">F2213-L2213</f>
        <v>-0.00275662643597078</v>
      </c>
      <c r="N2213" s="71" t="n">
        <f aca="false">G2213*Assumptions!$B$7</f>
        <v>-513047.71375</v>
      </c>
      <c r="O2213" s="71" t="n">
        <f aca="false">K2213*Assumptions!$B$7</f>
        <v>-558822.156185619</v>
      </c>
      <c r="P2213" s="68" t="n">
        <f aca="false">P2212+G2213</f>
        <v>43174.610235</v>
      </c>
      <c r="Q2213" s="68" t="n">
        <f aca="false">MAX(Q2212,P2213)</f>
        <v>43358.03516</v>
      </c>
      <c r="R2213" s="68" t="n">
        <f aca="false">Q2213-P2213</f>
        <v>183.42492499997</v>
      </c>
      <c r="S2213" s="68" t="n">
        <f aca="false">S2212+K2213</f>
        <v>30242.722710279</v>
      </c>
      <c r="T2213" s="68" t="n">
        <f aca="false">MAX(T2212,S2213)</f>
        <v>30938.3092289643</v>
      </c>
      <c r="U2213" s="68" t="n">
        <f aca="false">T2213-S2213</f>
        <v>695.586518685235</v>
      </c>
      <c r="V2213" s="70" t="n">
        <f aca="false">V2212+F2213</f>
        <v>4.40810000000001</v>
      </c>
      <c r="W2213" s="70" t="n">
        <f aca="false">MAX(W2212,V2213)</f>
        <v>4.41700000000001</v>
      </c>
      <c r="X2213" s="70" t="n">
        <f aca="false">W2213-V2213</f>
        <v>0.00890000000000057</v>
      </c>
      <c r="Y2213" s="70" t="n">
        <f aca="false">Y2212+M2213</f>
        <v>3.83788455683702</v>
      </c>
      <c r="Z2213" s="70" t="n">
        <f aca="false">MAX(Z2212,Y2213)</f>
        <v>3.86936768320245</v>
      </c>
      <c r="AA2213" s="70" t="n">
        <f aca="false">Z2213-Y2213</f>
        <v>0.0314831263654303</v>
      </c>
      <c r="AB2213" s="72" t="n">
        <f aca="false">AB2212*(1+F2213)</f>
        <v>63.9374200602755</v>
      </c>
      <c r="AC2213" s="73" t="n">
        <f aca="false">MAX(AC2212,AB2213)</f>
        <v>64.627169471351</v>
      </c>
      <c r="AD2213" s="70" t="n">
        <f aca="false">1-AB2213/AC2213</f>
        <v>0.0106727467211958</v>
      </c>
      <c r="AE2213" s="73" t="n">
        <f aca="false">AE2212*(1+M2213)</f>
        <v>36.1845973921363</v>
      </c>
      <c r="AF2213" s="73" t="n">
        <f aca="false">MAX(AF2212,AE2213)</f>
        <v>37.4105554749034</v>
      </c>
      <c r="AG2213" s="70" t="n">
        <f aca="false">1-AE2213/AF2213</f>
        <v>0.0327703790335214</v>
      </c>
      <c r="AH2213" s="74" t="n">
        <f aca="false">IF(R2213&gt;0,AH2212+1,0)</f>
        <v>88</v>
      </c>
      <c r="AI2213" s="74" t="n">
        <f aca="false">IF(U2213&gt;0,AI2212+1,0)</f>
        <v>88</v>
      </c>
      <c r="AJ2213" s="74" t="n">
        <f aca="false">IF(G2213&gt;0,AJ2212+1,0)</f>
        <v>0</v>
      </c>
      <c r="AK2213" s="74" t="n">
        <f aca="false">IF(G2213&lt;=0,AK2212+1,0)</f>
        <v>1</v>
      </c>
      <c r="AL2213" s="74" t="n">
        <f aca="false">IF(K2213&gt;0,AL2212+1,0)</f>
        <v>0</v>
      </c>
      <c r="AM2213" s="74" t="n">
        <f aca="false">IF(K2213&lt;=0,AM2212+1,0)</f>
        <v>1</v>
      </c>
    </row>
    <row r="2214" customFormat="false" ht="15" hidden="false" customHeight="false" outlineLevel="0" collapsed="false">
      <c r="A2214" s="61" t="n">
        <v>2218</v>
      </c>
      <c r="B2214" s="62" t="n">
        <v>45995.5215277778</v>
      </c>
      <c r="C2214" s="63" t="n">
        <f aca="false">YEAR(B2214)</f>
        <v>2025</v>
      </c>
      <c r="D2214" s="32" t="s">
        <v>276</v>
      </c>
      <c r="E2214" s="64" t="n">
        <v>26026.8</v>
      </c>
      <c r="F2214" s="65" t="n">
        <v>-0.0019</v>
      </c>
      <c r="G2214" s="66" t="n">
        <v>-49.45092</v>
      </c>
      <c r="H2214" s="67" t="n">
        <f aca="false">E2214+IF(D2214="Long",1,-1)*G2214</f>
        <v>26076.25092</v>
      </c>
      <c r="I2214" s="68" t="n">
        <f aca="false">Assumptions!$B$58</f>
        <v>5.35750011455817</v>
      </c>
      <c r="J2214" s="68" t="n">
        <f aca="false">INDEX(Yearly!$D$5:$D$22,MATCH(C2214,Yearly!$A$5:$A$22,0))</f>
        <v>0.462517995501425</v>
      </c>
      <c r="K2214" s="68" t="n">
        <f aca="false">G2214-I2214-J2214</f>
        <v>-55.2709381100596</v>
      </c>
      <c r="L2214" s="69" t="n">
        <f aca="false">(I2214+J2214)/Assumptions!$B$8</f>
        <v>0.000256626435970783</v>
      </c>
      <c r="M2214" s="70" t="n">
        <f aca="false">F2214-L2214</f>
        <v>-0.00215662643597078</v>
      </c>
      <c r="N2214" s="71" t="n">
        <f aca="false">G2214*Assumptions!$B$7</f>
        <v>-388931.4858</v>
      </c>
      <c r="O2214" s="71" t="n">
        <f aca="false">K2214*Assumptions!$B$7</f>
        <v>-434705.928235619</v>
      </c>
      <c r="P2214" s="68" t="n">
        <f aca="false">P2213+G2214</f>
        <v>43125.159315</v>
      </c>
      <c r="Q2214" s="68" t="n">
        <f aca="false">MAX(Q2213,P2214)</f>
        <v>43358.03516</v>
      </c>
      <c r="R2214" s="68" t="n">
        <f aca="false">Q2214-P2214</f>
        <v>232.875844999973</v>
      </c>
      <c r="S2214" s="68" t="n">
        <f aca="false">S2213+K2214</f>
        <v>30187.451772169</v>
      </c>
      <c r="T2214" s="68" t="n">
        <f aca="false">MAX(T2213,S2214)</f>
        <v>30938.3092289643</v>
      </c>
      <c r="U2214" s="68" t="n">
        <f aca="false">T2214-S2214</f>
        <v>750.857456795297</v>
      </c>
      <c r="V2214" s="70" t="n">
        <f aca="false">V2213+F2214</f>
        <v>4.40620000000001</v>
      </c>
      <c r="W2214" s="70" t="n">
        <f aca="false">MAX(W2213,V2214)</f>
        <v>4.41700000000001</v>
      </c>
      <c r="X2214" s="70" t="n">
        <f aca="false">W2214-V2214</f>
        <v>0.0108000000000006</v>
      </c>
      <c r="Y2214" s="70" t="n">
        <f aca="false">Y2213+M2214</f>
        <v>3.83572793040105</v>
      </c>
      <c r="Z2214" s="70" t="n">
        <f aca="false">MAX(Z2213,Y2214)</f>
        <v>3.86936768320245</v>
      </c>
      <c r="AA2214" s="70" t="n">
        <f aca="false">Z2214-Y2214</f>
        <v>0.0336397528014012</v>
      </c>
      <c r="AB2214" s="72" t="n">
        <f aca="false">AB2213*(1+F2214)</f>
        <v>63.8159389621609</v>
      </c>
      <c r="AC2214" s="73" t="n">
        <f aca="false">MAX(AC2213,AB2214)</f>
        <v>64.627169471351</v>
      </c>
      <c r="AD2214" s="70" t="n">
        <f aca="false">1-AB2214/AC2214</f>
        <v>0.0125524685024255</v>
      </c>
      <c r="AE2214" s="73" t="n">
        <f aca="false">AE2213*(1+M2214)</f>
        <v>36.1065607328254</v>
      </c>
      <c r="AF2214" s="73" t="n">
        <f aca="false">MAX(AF2213,AE2214)</f>
        <v>37.4105554749034</v>
      </c>
      <c r="AG2214" s="70" t="n">
        <f aca="false">1-AE2214/AF2214</f>
        <v>0.0348563320037517</v>
      </c>
      <c r="AH2214" s="74" t="n">
        <f aca="false">IF(R2214&gt;0,AH2213+1,0)</f>
        <v>89</v>
      </c>
      <c r="AI2214" s="74" t="n">
        <f aca="false">IF(U2214&gt;0,AI2213+1,0)</f>
        <v>89</v>
      </c>
      <c r="AJ2214" s="74" t="n">
        <f aca="false">IF(G2214&gt;0,AJ2213+1,0)</f>
        <v>0</v>
      </c>
      <c r="AK2214" s="74" t="n">
        <f aca="false">IF(G2214&lt;=0,AK2213+1,0)</f>
        <v>2</v>
      </c>
      <c r="AL2214" s="74" t="n">
        <f aca="false">IF(K2214&gt;0,AL2213+1,0)</f>
        <v>0</v>
      </c>
      <c r="AM2214" s="74" t="n">
        <f aca="false">IF(K2214&lt;=0,AM2213+1,0)</f>
        <v>2</v>
      </c>
    </row>
    <row r="2215" customFormat="false" ht="15" hidden="false" customHeight="false" outlineLevel="0" collapsed="false">
      <c r="A2215" s="61" t="n">
        <v>2219</v>
      </c>
      <c r="B2215" s="62" t="n">
        <v>45996.4270833333</v>
      </c>
      <c r="C2215" s="63" t="n">
        <f aca="false">YEAR(B2215)</f>
        <v>2025</v>
      </c>
      <c r="D2215" s="32" t="s">
        <v>277</v>
      </c>
      <c r="E2215" s="64" t="n">
        <v>26077.15</v>
      </c>
      <c r="F2215" s="65" t="n">
        <v>-0.0003</v>
      </c>
      <c r="G2215" s="66" t="n">
        <v>-7.823145</v>
      </c>
      <c r="H2215" s="67" t="n">
        <f aca="false">E2215+IF(D2215="Long",1,-1)*G2215</f>
        <v>26069.326855</v>
      </c>
      <c r="I2215" s="68" t="n">
        <f aca="false">Assumptions!$B$58</f>
        <v>5.35750011455817</v>
      </c>
      <c r="J2215" s="68" t="n">
        <f aca="false">INDEX(Yearly!$D$5:$D$22,MATCH(C2215,Yearly!$A$5:$A$22,0))</f>
        <v>0.462517995501425</v>
      </c>
      <c r="K2215" s="68" t="n">
        <f aca="false">G2215-I2215-J2215</f>
        <v>-13.6431631100596</v>
      </c>
      <c r="L2215" s="69" t="n">
        <f aca="false">(I2215+J2215)/Assumptions!$B$8</f>
        <v>0.000256626435970783</v>
      </c>
      <c r="M2215" s="70" t="n">
        <f aca="false">F2215-L2215</f>
        <v>-0.000556626435970783</v>
      </c>
      <c r="N2215" s="71" t="n">
        <f aca="false">G2215*Assumptions!$B$7</f>
        <v>-61529.035425</v>
      </c>
      <c r="O2215" s="71" t="n">
        <f aca="false">K2215*Assumptions!$B$7</f>
        <v>-107303.477860619</v>
      </c>
      <c r="P2215" s="68" t="n">
        <f aca="false">P2214+G2215</f>
        <v>43117.33617</v>
      </c>
      <c r="Q2215" s="68" t="n">
        <f aca="false">MAX(Q2214,P2215)</f>
        <v>43358.03516</v>
      </c>
      <c r="R2215" s="68" t="n">
        <f aca="false">Q2215-P2215</f>
        <v>240.698989999975</v>
      </c>
      <c r="S2215" s="68" t="n">
        <f aca="false">S2214+K2215</f>
        <v>30173.8086090589</v>
      </c>
      <c r="T2215" s="68" t="n">
        <f aca="false">MAX(T2214,S2215)</f>
        <v>30938.3092289643</v>
      </c>
      <c r="U2215" s="68" t="n">
        <f aca="false">T2215-S2215</f>
        <v>764.500619905357</v>
      </c>
      <c r="V2215" s="70" t="n">
        <f aca="false">V2214+F2215</f>
        <v>4.40590000000001</v>
      </c>
      <c r="W2215" s="70" t="n">
        <f aca="false">MAX(W2214,V2215)</f>
        <v>4.41700000000001</v>
      </c>
      <c r="X2215" s="70" t="n">
        <f aca="false">W2215-V2215</f>
        <v>0.0111000000000008</v>
      </c>
      <c r="Y2215" s="70" t="n">
        <f aca="false">Y2214+M2215</f>
        <v>3.83517130396508</v>
      </c>
      <c r="Z2215" s="70" t="n">
        <f aca="false">MAX(Z2214,Y2215)</f>
        <v>3.86936768320245</v>
      </c>
      <c r="AA2215" s="70" t="n">
        <f aca="false">Z2215-Y2215</f>
        <v>0.0341963792373718</v>
      </c>
      <c r="AB2215" s="72" t="n">
        <f aca="false">AB2214*(1+F2215)</f>
        <v>63.7967941804723</v>
      </c>
      <c r="AC2215" s="73" t="n">
        <f aca="false">MAX(AC2214,AB2215)</f>
        <v>64.627169471351</v>
      </c>
      <c r="AD2215" s="70" t="n">
        <f aca="false">1-AB2215/AC2215</f>
        <v>0.0128487027618747</v>
      </c>
      <c r="AE2215" s="73" t="n">
        <f aca="false">AE2214*(1+M2215)</f>
        <v>36.0864628666096</v>
      </c>
      <c r="AF2215" s="73" t="n">
        <f aca="false">MAX(AF2214,AE2215)</f>
        <v>37.4105554749034</v>
      </c>
      <c r="AG2215" s="70" t="n">
        <f aca="false">1-AE2215/AF2215</f>
        <v>0.0353935564838682</v>
      </c>
      <c r="AH2215" s="74" t="n">
        <f aca="false">IF(R2215&gt;0,AH2214+1,0)</f>
        <v>90</v>
      </c>
      <c r="AI2215" s="74" t="n">
        <f aca="false">IF(U2215&gt;0,AI2214+1,0)</f>
        <v>90</v>
      </c>
      <c r="AJ2215" s="74" t="n">
        <f aca="false">IF(G2215&gt;0,AJ2214+1,0)</f>
        <v>0</v>
      </c>
      <c r="AK2215" s="74" t="n">
        <f aca="false">IF(G2215&lt;=0,AK2214+1,0)</f>
        <v>3</v>
      </c>
      <c r="AL2215" s="74" t="n">
        <f aca="false">IF(K2215&gt;0,AL2214+1,0)</f>
        <v>0</v>
      </c>
      <c r="AM2215" s="74" t="n">
        <f aca="false">IF(K2215&lt;=0,AM2214+1,0)</f>
        <v>3</v>
      </c>
    </row>
    <row r="2216" customFormat="false" ht="15" hidden="false" customHeight="false" outlineLevel="0" collapsed="false">
      <c r="A2216" s="61" t="n">
        <v>2220</v>
      </c>
      <c r="B2216" s="62" t="n">
        <v>45999.46875</v>
      </c>
      <c r="C2216" s="63" t="n">
        <f aca="false">YEAR(B2216)</f>
        <v>2025</v>
      </c>
      <c r="D2216" s="32" t="s">
        <v>276</v>
      </c>
      <c r="E2216" s="64" t="n">
        <v>26070.55</v>
      </c>
      <c r="F2216" s="65" t="n">
        <v>0.0018</v>
      </c>
      <c r="G2216" s="66" t="n">
        <v>46.92699</v>
      </c>
      <c r="H2216" s="67" t="n">
        <f aca="false">E2216+IF(D2216="Long",1,-1)*G2216</f>
        <v>26023.62301</v>
      </c>
      <c r="I2216" s="68" t="n">
        <f aca="false">Assumptions!$B$58</f>
        <v>5.35750011455817</v>
      </c>
      <c r="J2216" s="68" t="n">
        <f aca="false">INDEX(Yearly!$D$5:$D$22,MATCH(C2216,Yearly!$A$5:$A$22,0))</f>
        <v>0.462517995501425</v>
      </c>
      <c r="K2216" s="68" t="n">
        <f aca="false">G2216-I2216-J2216</f>
        <v>41.1069718899404</v>
      </c>
      <c r="L2216" s="69" t="n">
        <f aca="false">(I2216+J2216)/Assumptions!$B$8</f>
        <v>0.000256626435970783</v>
      </c>
      <c r="M2216" s="70" t="n">
        <f aca="false">F2216-L2216</f>
        <v>0.00154337356402922</v>
      </c>
      <c r="N2216" s="71" t="n">
        <f aca="false">G2216*Assumptions!$B$7</f>
        <v>369080.77635</v>
      </c>
      <c r="O2216" s="71" t="n">
        <f aca="false">K2216*Assumptions!$B$7</f>
        <v>323306.333914381</v>
      </c>
      <c r="P2216" s="68" t="n">
        <f aca="false">P2215+G2216</f>
        <v>43164.26316</v>
      </c>
      <c r="Q2216" s="68" t="n">
        <f aca="false">MAX(Q2215,P2216)</f>
        <v>43358.03516</v>
      </c>
      <c r="R2216" s="68" t="n">
        <f aca="false">Q2216-P2216</f>
        <v>193.771999999975</v>
      </c>
      <c r="S2216" s="68" t="n">
        <f aca="false">S2215+K2216</f>
        <v>30214.9155809489</v>
      </c>
      <c r="T2216" s="68" t="n">
        <f aca="false">MAX(T2215,S2216)</f>
        <v>30938.3092289643</v>
      </c>
      <c r="U2216" s="68" t="n">
        <f aca="false">T2216-S2216</f>
        <v>723.393648015415</v>
      </c>
      <c r="V2216" s="70" t="n">
        <f aca="false">V2215+F2216</f>
        <v>4.40770000000001</v>
      </c>
      <c r="W2216" s="70" t="n">
        <f aca="false">MAX(W2215,V2216)</f>
        <v>4.41700000000001</v>
      </c>
      <c r="X2216" s="70" t="n">
        <f aca="false">W2216-V2216</f>
        <v>0.00930000000000053</v>
      </c>
      <c r="Y2216" s="70" t="n">
        <f aca="false">Y2215+M2216</f>
        <v>3.83671467752911</v>
      </c>
      <c r="Z2216" s="70" t="n">
        <f aca="false">MAX(Z2215,Y2216)</f>
        <v>3.86936768320245</v>
      </c>
      <c r="AA2216" s="70" t="n">
        <f aca="false">Z2216-Y2216</f>
        <v>0.0326530056733425</v>
      </c>
      <c r="AB2216" s="72" t="n">
        <f aca="false">AB2215*(1+F2216)</f>
        <v>63.9116284099971</v>
      </c>
      <c r="AC2216" s="73" t="n">
        <f aca="false">MAX(AC2215,AB2216)</f>
        <v>64.627169471351</v>
      </c>
      <c r="AD2216" s="70" t="n">
        <f aca="false">1-AB2216/AC2216</f>
        <v>0.011071830426846</v>
      </c>
      <c r="AE2216" s="73" t="n">
        <f aca="false">AE2215*(1+M2216)</f>
        <v>36.1421577594172</v>
      </c>
      <c r="AF2216" s="73" t="n">
        <f aca="false">MAX(AF2215,AE2216)</f>
        <v>37.4105554749034</v>
      </c>
      <c r="AG2216" s="70" t="n">
        <f aca="false">1-AE2216/AF2216</f>
        <v>0.0339048083992533</v>
      </c>
      <c r="AH2216" s="74" t="n">
        <f aca="false">IF(R2216&gt;0,AH2215+1,0)</f>
        <v>91</v>
      </c>
      <c r="AI2216" s="74" t="n">
        <f aca="false">IF(U2216&gt;0,AI2215+1,0)</f>
        <v>91</v>
      </c>
      <c r="AJ2216" s="74" t="n">
        <f aca="false">IF(G2216&gt;0,AJ2215+1,0)</f>
        <v>1</v>
      </c>
      <c r="AK2216" s="74" t="n">
        <f aca="false">IF(G2216&lt;=0,AK2215+1,0)</f>
        <v>0</v>
      </c>
      <c r="AL2216" s="74" t="n">
        <f aca="false">IF(K2216&gt;0,AL2215+1,0)</f>
        <v>1</v>
      </c>
      <c r="AM2216" s="74" t="n">
        <f aca="false">IF(K2216&lt;=0,AM2215+1,0)</f>
        <v>0</v>
      </c>
    </row>
    <row r="2217" customFormat="false" ht="15" hidden="false" customHeight="false" outlineLevel="0" collapsed="false">
      <c r="A2217" s="61" t="n">
        <v>2221</v>
      </c>
      <c r="B2217" s="62" t="n">
        <v>46003.40625</v>
      </c>
      <c r="C2217" s="63" t="n">
        <f aca="false">YEAR(B2217)</f>
        <v>2025</v>
      </c>
      <c r="D2217" s="32" t="s">
        <v>277</v>
      </c>
      <c r="E2217" s="64" t="n">
        <v>26024.85</v>
      </c>
      <c r="F2217" s="65" t="n">
        <v>-0.0042</v>
      </c>
      <c r="G2217" s="66" t="n">
        <v>-109.30437</v>
      </c>
      <c r="H2217" s="67" t="n">
        <f aca="false">E2217+IF(D2217="Long",1,-1)*G2217</f>
        <v>25915.54563</v>
      </c>
      <c r="I2217" s="68" t="n">
        <f aca="false">Assumptions!$B$58</f>
        <v>5.35750011455817</v>
      </c>
      <c r="J2217" s="68" t="n">
        <f aca="false">INDEX(Yearly!$D$5:$D$22,MATCH(C2217,Yearly!$A$5:$A$22,0))</f>
        <v>0.462517995501425</v>
      </c>
      <c r="K2217" s="68" t="n">
        <f aca="false">G2217-I2217-J2217</f>
        <v>-115.12438811006</v>
      </c>
      <c r="L2217" s="69" t="n">
        <f aca="false">(I2217+J2217)/Assumptions!$B$8</f>
        <v>0.000256626435970783</v>
      </c>
      <c r="M2217" s="70" t="n">
        <f aca="false">F2217-L2217</f>
        <v>-0.00445662643597078</v>
      </c>
      <c r="N2217" s="71" t="n">
        <f aca="false">G2217*Assumptions!$B$7</f>
        <v>-859678.87005</v>
      </c>
      <c r="O2217" s="71" t="n">
        <f aca="false">K2217*Assumptions!$B$7</f>
        <v>-905453.312485619</v>
      </c>
      <c r="P2217" s="68" t="n">
        <f aca="false">P2216+G2217</f>
        <v>43054.95879</v>
      </c>
      <c r="Q2217" s="68" t="n">
        <f aca="false">MAX(Q2216,P2217)</f>
        <v>43358.03516</v>
      </c>
      <c r="R2217" s="68" t="n">
        <f aca="false">Q2217-P2217</f>
        <v>303.076369999973</v>
      </c>
      <c r="S2217" s="68" t="n">
        <f aca="false">S2216+K2217</f>
        <v>30099.7911928388</v>
      </c>
      <c r="T2217" s="68" t="n">
        <f aca="false">MAX(T2216,S2217)</f>
        <v>30938.3092289643</v>
      </c>
      <c r="U2217" s="68" t="n">
        <f aca="false">T2217-S2217</f>
        <v>838.518036125475</v>
      </c>
      <c r="V2217" s="70" t="n">
        <f aca="false">V2216+F2217</f>
        <v>4.40350000000001</v>
      </c>
      <c r="W2217" s="70" t="n">
        <f aca="false">MAX(W2216,V2217)</f>
        <v>4.41700000000001</v>
      </c>
      <c r="X2217" s="70" t="n">
        <f aca="false">W2217-V2217</f>
        <v>0.0135000000000005</v>
      </c>
      <c r="Y2217" s="70" t="n">
        <f aca="false">Y2216+M2217</f>
        <v>3.83225805109313</v>
      </c>
      <c r="Z2217" s="70" t="n">
        <f aca="false">MAX(Z2216,Y2217)</f>
        <v>3.86936768320245</v>
      </c>
      <c r="AA2217" s="70" t="n">
        <f aca="false">Z2217-Y2217</f>
        <v>0.0371096321093134</v>
      </c>
      <c r="AB2217" s="72" t="n">
        <f aca="false">AB2216*(1+F2217)</f>
        <v>63.6431995706752</v>
      </c>
      <c r="AC2217" s="73" t="n">
        <f aca="false">MAX(AC2216,AB2217)</f>
        <v>64.627169471351</v>
      </c>
      <c r="AD2217" s="70" t="n">
        <f aca="false">1-AB2217/AC2217</f>
        <v>0.0152253287390532</v>
      </c>
      <c r="AE2217" s="73" t="n">
        <f aca="false">AE2216*(1+M2217)</f>
        <v>35.9810856636936</v>
      </c>
      <c r="AF2217" s="73" t="n">
        <f aca="false">MAX(AF2216,AE2217)</f>
        <v>37.4105554749034</v>
      </c>
      <c r="AG2217" s="70" t="n">
        <f aca="false">1-AE2217/AF2217</f>
        <v>0.0382103337698055</v>
      </c>
      <c r="AH2217" s="74" t="n">
        <f aca="false">IF(R2217&gt;0,AH2216+1,0)</f>
        <v>92</v>
      </c>
      <c r="AI2217" s="74" t="n">
        <f aca="false">IF(U2217&gt;0,AI2216+1,0)</f>
        <v>92</v>
      </c>
      <c r="AJ2217" s="74" t="n">
        <f aca="false">IF(G2217&gt;0,AJ2216+1,0)</f>
        <v>0</v>
      </c>
      <c r="AK2217" s="74" t="n">
        <f aca="false">IF(G2217&lt;=0,AK2216+1,0)</f>
        <v>1</v>
      </c>
      <c r="AL2217" s="74" t="n">
        <f aca="false">IF(K2217&gt;0,AL2216+1,0)</f>
        <v>0</v>
      </c>
      <c r="AM2217" s="74" t="n">
        <f aca="false">IF(K2217&lt;=0,AM2216+1,0)</f>
        <v>1</v>
      </c>
    </row>
    <row r="2218" customFormat="false" ht="15" hidden="false" customHeight="false" outlineLevel="0" collapsed="false">
      <c r="A2218" s="61" t="n">
        <v>2222</v>
      </c>
      <c r="B2218" s="62" t="n">
        <v>46006.40625</v>
      </c>
      <c r="C2218" s="63" t="n">
        <f aca="false">YEAR(B2218)</f>
        <v>2025</v>
      </c>
      <c r="D2218" s="32" t="s">
        <v>276</v>
      </c>
      <c r="E2218" s="64" t="n">
        <v>25916.8</v>
      </c>
      <c r="F2218" s="65" t="n">
        <v>-0.0037</v>
      </c>
      <c r="G2218" s="66" t="n">
        <v>-95.89216</v>
      </c>
      <c r="H2218" s="67" t="n">
        <f aca="false">E2218+IF(D2218="Long",1,-1)*G2218</f>
        <v>26012.69216</v>
      </c>
      <c r="I2218" s="68" t="n">
        <f aca="false">Assumptions!$B$58</f>
        <v>5.35750011455817</v>
      </c>
      <c r="J2218" s="68" t="n">
        <f aca="false">INDEX(Yearly!$D$5:$D$22,MATCH(C2218,Yearly!$A$5:$A$22,0))</f>
        <v>0.462517995501425</v>
      </c>
      <c r="K2218" s="68" t="n">
        <f aca="false">G2218-I2218-J2218</f>
        <v>-101.71217811006</v>
      </c>
      <c r="L2218" s="69" t="n">
        <f aca="false">(I2218+J2218)/Assumptions!$B$8</f>
        <v>0.000256626435970783</v>
      </c>
      <c r="M2218" s="70" t="n">
        <f aca="false">F2218-L2218</f>
        <v>-0.00395662643597078</v>
      </c>
      <c r="N2218" s="71" t="n">
        <f aca="false">G2218*Assumptions!$B$7</f>
        <v>-754191.8384</v>
      </c>
      <c r="O2218" s="71" t="n">
        <f aca="false">K2218*Assumptions!$B$7</f>
        <v>-799966.280835619</v>
      </c>
      <c r="P2218" s="68" t="n">
        <f aca="false">P2217+G2218</f>
        <v>42959.06663</v>
      </c>
      <c r="Q2218" s="68" t="n">
        <f aca="false">MAX(Q2217,P2218)</f>
        <v>43358.03516</v>
      </c>
      <c r="R2218" s="68" t="n">
        <f aca="false">Q2218-P2218</f>
        <v>398.968529999976</v>
      </c>
      <c r="S2218" s="68" t="n">
        <f aca="false">S2217+K2218</f>
        <v>29998.0790147287</v>
      </c>
      <c r="T2218" s="68" t="n">
        <f aca="false">MAX(T2217,S2218)</f>
        <v>30938.3092289643</v>
      </c>
      <c r="U2218" s="68" t="n">
        <f aca="false">T2218-S2218</f>
        <v>940.230214235537</v>
      </c>
      <c r="V2218" s="70" t="n">
        <f aca="false">V2217+F2218</f>
        <v>4.39980000000001</v>
      </c>
      <c r="W2218" s="70" t="n">
        <f aca="false">MAX(W2217,V2218)</f>
        <v>4.41700000000001</v>
      </c>
      <c r="X2218" s="70" t="n">
        <f aca="false">W2218-V2218</f>
        <v>0.0172000000000008</v>
      </c>
      <c r="Y2218" s="70" t="n">
        <f aca="false">Y2217+M2218</f>
        <v>3.82830142465716</v>
      </c>
      <c r="Z2218" s="70" t="n">
        <f aca="false">MAX(Z2217,Y2218)</f>
        <v>3.86936768320245</v>
      </c>
      <c r="AA2218" s="70" t="n">
        <f aca="false">Z2218-Y2218</f>
        <v>0.0410662585452841</v>
      </c>
      <c r="AB2218" s="72" t="n">
        <f aca="false">AB2217*(1+F2218)</f>
        <v>63.4077197322637</v>
      </c>
      <c r="AC2218" s="73" t="n">
        <f aca="false">MAX(AC2217,AB2218)</f>
        <v>64.627169471351</v>
      </c>
      <c r="AD2218" s="70" t="n">
        <f aca="false">1-AB2218/AC2218</f>
        <v>0.0188689950227188</v>
      </c>
      <c r="AE2218" s="73" t="n">
        <f aca="false">AE2217*(1+M2218)</f>
        <v>35.8387219489617</v>
      </c>
      <c r="AF2218" s="73" t="n">
        <f aca="false">MAX(AF2217,AE2218)</f>
        <v>37.4105554749034</v>
      </c>
      <c r="AG2218" s="70" t="n">
        <f aca="false">1-AE2218/AF2218</f>
        <v>0.0420157761890554</v>
      </c>
      <c r="AH2218" s="74" t="n">
        <f aca="false">IF(R2218&gt;0,AH2217+1,0)</f>
        <v>93</v>
      </c>
      <c r="AI2218" s="74" t="n">
        <f aca="false">IF(U2218&gt;0,AI2217+1,0)</f>
        <v>93</v>
      </c>
      <c r="AJ2218" s="74" t="n">
        <f aca="false">IF(G2218&gt;0,AJ2217+1,0)</f>
        <v>0</v>
      </c>
      <c r="AK2218" s="74" t="n">
        <f aca="false">IF(G2218&lt;=0,AK2217+1,0)</f>
        <v>2</v>
      </c>
      <c r="AL2218" s="74" t="n">
        <f aca="false">IF(K2218&gt;0,AL2217+1,0)</f>
        <v>0</v>
      </c>
      <c r="AM2218" s="74" t="n">
        <f aca="false">IF(K2218&lt;=0,AM2217+1,0)</f>
        <v>2</v>
      </c>
    </row>
    <row r="2219" customFormat="false" ht="15" hidden="false" customHeight="false" outlineLevel="0" collapsed="false">
      <c r="A2219" s="61" t="n">
        <v>2223</v>
      </c>
      <c r="B2219" s="62" t="n">
        <v>46006.4979166667</v>
      </c>
      <c r="C2219" s="63" t="n">
        <f aca="false">YEAR(B2219)</f>
        <v>2025</v>
      </c>
      <c r="D2219" s="32" t="s">
        <v>277</v>
      </c>
      <c r="E2219" s="64" t="n">
        <v>26011.65</v>
      </c>
      <c r="F2219" s="65" t="n">
        <v>-0.0033</v>
      </c>
      <c r="G2219" s="66" t="n">
        <v>-85.838445</v>
      </c>
      <c r="H2219" s="67" t="n">
        <f aca="false">E2219+IF(D2219="Long",1,-1)*G2219</f>
        <v>25925.811555</v>
      </c>
      <c r="I2219" s="68" t="n">
        <f aca="false">Assumptions!$B$58</f>
        <v>5.35750011455817</v>
      </c>
      <c r="J2219" s="68" t="n">
        <f aca="false">INDEX(Yearly!$D$5:$D$22,MATCH(C2219,Yearly!$A$5:$A$22,0))</f>
        <v>0.462517995501425</v>
      </c>
      <c r="K2219" s="68" t="n">
        <f aca="false">G2219-I2219-J2219</f>
        <v>-91.6584631100596</v>
      </c>
      <c r="L2219" s="69" t="n">
        <f aca="false">(I2219+J2219)/Assumptions!$B$8</f>
        <v>0.000256626435970783</v>
      </c>
      <c r="M2219" s="70" t="n">
        <f aca="false">F2219-L2219</f>
        <v>-0.00355662643597078</v>
      </c>
      <c r="N2219" s="71" t="n">
        <f aca="false">G2219*Assumptions!$B$7</f>
        <v>-675119.369925</v>
      </c>
      <c r="O2219" s="71" t="n">
        <f aca="false">K2219*Assumptions!$B$7</f>
        <v>-720893.812360619</v>
      </c>
      <c r="P2219" s="68" t="n">
        <f aca="false">P2218+G2219</f>
        <v>42873.228185</v>
      </c>
      <c r="Q2219" s="68" t="n">
        <f aca="false">MAX(Q2218,P2219)</f>
        <v>43358.03516</v>
      </c>
      <c r="R2219" s="68" t="n">
        <f aca="false">Q2219-P2219</f>
        <v>484.806974999978</v>
      </c>
      <c r="S2219" s="68" t="n">
        <f aca="false">S2218+K2219</f>
        <v>29906.4205516187</v>
      </c>
      <c r="T2219" s="68" t="n">
        <f aca="false">MAX(T2218,S2219)</f>
        <v>30938.3092289643</v>
      </c>
      <c r="U2219" s="68" t="n">
        <f aca="false">T2219-S2219</f>
        <v>1031.8886773456</v>
      </c>
      <c r="V2219" s="70" t="n">
        <f aca="false">V2218+F2219</f>
        <v>4.39650000000001</v>
      </c>
      <c r="W2219" s="70" t="n">
        <f aca="false">MAX(W2218,V2219)</f>
        <v>4.41700000000001</v>
      </c>
      <c r="X2219" s="70" t="n">
        <f aca="false">W2219-V2219</f>
        <v>0.0205000000000011</v>
      </c>
      <c r="Y2219" s="70" t="n">
        <f aca="false">Y2218+M2219</f>
        <v>3.82474479822119</v>
      </c>
      <c r="Z2219" s="70" t="n">
        <f aca="false">MAX(Z2218,Y2219)</f>
        <v>3.86936768320245</v>
      </c>
      <c r="AA2219" s="70" t="n">
        <f aca="false">Z2219-Y2219</f>
        <v>0.0446228849812549</v>
      </c>
      <c r="AB2219" s="72" t="n">
        <f aca="false">AB2218*(1+F2219)</f>
        <v>63.1984742571472</v>
      </c>
      <c r="AC2219" s="73" t="n">
        <f aca="false">MAX(AC2218,AB2219)</f>
        <v>64.627169471351</v>
      </c>
      <c r="AD2219" s="70" t="n">
        <f aca="false">1-AB2219/AC2219</f>
        <v>0.0221067273391438</v>
      </c>
      <c r="AE2219" s="73" t="n">
        <f aca="false">AE2218*(1+M2219)</f>
        <v>35.7112570030466</v>
      </c>
      <c r="AF2219" s="73" t="n">
        <f aca="false">MAX(AF2218,AE2219)</f>
        <v>37.4105554749034</v>
      </c>
      <c r="AG2219" s="70" t="n">
        <f aca="false">1-AE2219/AF2219</f>
        <v>0.0454229682047043</v>
      </c>
      <c r="AH2219" s="74" t="n">
        <f aca="false">IF(R2219&gt;0,AH2218+1,0)</f>
        <v>94</v>
      </c>
      <c r="AI2219" s="74" t="n">
        <f aca="false">IF(U2219&gt;0,AI2218+1,0)</f>
        <v>94</v>
      </c>
      <c r="AJ2219" s="74" t="n">
        <f aca="false">IF(G2219&gt;0,AJ2218+1,0)</f>
        <v>0</v>
      </c>
      <c r="AK2219" s="74" t="n">
        <f aca="false">IF(G2219&lt;=0,AK2218+1,0)</f>
        <v>3</v>
      </c>
      <c r="AL2219" s="74" t="n">
        <f aca="false">IF(K2219&gt;0,AL2218+1,0)</f>
        <v>0</v>
      </c>
      <c r="AM2219" s="74" t="n">
        <f aca="false">IF(K2219&lt;=0,AM2218+1,0)</f>
        <v>3</v>
      </c>
    </row>
    <row r="2220" customFormat="false" ht="15" hidden="false" customHeight="false" outlineLevel="0" collapsed="false">
      <c r="A2220" s="61" t="n">
        <v>2224</v>
      </c>
      <c r="B2220" s="62" t="n">
        <v>46007.40625</v>
      </c>
      <c r="C2220" s="63" t="n">
        <f aca="false">YEAR(B2220)</f>
        <v>2025</v>
      </c>
      <c r="D2220" s="32" t="s">
        <v>276</v>
      </c>
      <c r="E2220" s="64" t="n">
        <v>25926</v>
      </c>
      <c r="F2220" s="65" t="n">
        <v>0.0012</v>
      </c>
      <c r="G2220" s="66" t="n">
        <v>31.1112</v>
      </c>
      <c r="H2220" s="67" t="n">
        <f aca="false">E2220+IF(D2220="Long",1,-1)*G2220</f>
        <v>25894.8888</v>
      </c>
      <c r="I2220" s="68" t="n">
        <f aca="false">Assumptions!$B$58</f>
        <v>5.35750011455817</v>
      </c>
      <c r="J2220" s="68" t="n">
        <f aca="false">INDEX(Yearly!$D$5:$D$22,MATCH(C2220,Yearly!$A$5:$A$22,0))</f>
        <v>0.462517995501425</v>
      </c>
      <c r="K2220" s="68" t="n">
        <f aca="false">G2220-I2220-J2220</f>
        <v>25.2911818899404</v>
      </c>
      <c r="L2220" s="69" t="n">
        <f aca="false">(I2220+J2220)/Assumptions!$B$8</f>
        <v>0.000256626435970783</v>
      </c>
      <c r="M2220" s="70" t="n">
        <f aca="false">F2220-L2220</f>
        <v>0.000943373564029217</v>
      </c>
      <c r="N2220" s="71" t="n">
        <f aca="false">G2220*Assumptions!$B$7</f>
        <v>244689.588</v>
      </c>
      <c r="O2220" s="71" t="n">
        <f aca="false">K2220*Assumptions!$B$7</f>
        <v>198915.145564381</v>
      </c>
      <c r="P2220" s="68" t="n">
        <f aca="false">P2219+G2220</f>
        <v>42904.339385</v>
      </c>
      <c r="Q2220" s="68" t="n">
        <f aca="false">MAX(Q2219,P2220)</f>
        <v>43358.03516</v>
      </c>
      <c r="R2220" s="68" t="n">
        <f aca="false">Q2220-P2220</f>
        <v>453.695774999978</v>
      </c>
      <c r="S2220" s="68" t="n">
        <f aca="false">S2219+K2220</f>
        <v>29931.7117335086</v>
      </c>
      <c r="T2220" s="68" t="n">
        <f aca="false">MAX(T2219,S2220)</f>
        <v>30938.3092289643</v>
      </c>
      <c r="U2220" s="68" t="n">
        <f aca="false">T2220-S2220</f>
        <v>1006.59749545566</v>
      </c>
      <c r="V2220" s="70" t="n">
        <f aca="false">V2219+F2220</f>
        <v>4.39770000000001</v>
      </c>
      <c r="W2220" s="70" t="n">
        <f aca="false">MAX(W2219,V2220)</f>
        <v>4.41700000000001</v>
      </c>
      <c r="X2220" s="70" t="n">
        <f aca="false">W2220-V2220</f>
        <v>0.0193000000000012</v>
      </c>
      <c r="Y2220" s="70" t="n">
        <f aca="false">Y2219+M2220</f>
        <v>3.82568817178522</v>
      </c>
      <c r="Z2220" s="70" t="n">
        <f aca="false">MAX(Z2219,Y2220)</f>
        <v>3.86936768320245</v>
      </c>
      <c r="AA2220" s="70" t="n">
        <f aca="false">Z2220-Y2220</f>
        <v>0.0436795114172255</v>
      </c>
      <c r="AB2220" s="72" t="n">
        <f aca="false">AB2219*(1+F2220)</f>
        <v>63.2743124262558</v>
      </c>
      <c r="AC2220" s="73" t="n">
        <f aca="false">MAX(AC2219,AB2220)</f>
        <v>64.627169471351</v>
      </c>
      <c r="AD2220" s="70" t="n">
        <f aca="false">1-AB2220/AC2220</f>
        <v>0.0209332554119507</v>
      </c>
      <c r="AE2220" s="73" t="n">
        <f aca="false">AE2219*(1+M2220)</f>
        <v>35.7449460588415</v>
      </c>
      <c r="AF2220" s="73" t="n">
        <f aca="false">MAX(AF2219,AE2220)</f>
        <v>37.4105554749034</v>
      </c>
      <c r="AG2220" s="70" t="n">
        <f aca="false">1-AE2220/AF2220</f>
        <v>0.0445224454680793</v>
      </c>
      <c r="AH2220" s="74" t="n">
        <f aca="false">IF(R2220&gt;0,AH2219+1,0)</f>
        <v>95</v>
      </c>
      <c r="AI2220" s="74" t="n">
        <f aca="false">IF(U2220&gt;0,AI2219+1,0)</f>
        <v>95</v>
      </c>
      <c r="AJ2220" s="74" t="n">
        <f aca="false">IF(G2220&gt;0,AJ2219+1,0)</f>
        <v>1</v>
      </c>
      <c r="AK2220" s="74" t="n">
        <f aca="false">IF(G2220&lt;=0,AK2219+1,0)</f>
        <v>0</v>
      </c>
      <c r="AL2220" s="74" t="n">
        <f aca="false">IF(K2220&gt;0,AL2219+1,0)</f>
        <v>1</v>
      </c>
      <c r="AM2220" s="74" t="n">
        <f aca="false">IF(K2220&lt;=0,AM2219+1,0)</f>
        <v>0</v>
      </c>
    </row>
    <row r="2221" customFormat="false" ht="15" hidden="false" customHeight="false" outlineLevel="0" collapsed="false">
      <c r="A2221" s="61" t="n">
        <v>2225</v>
      </c>
      <c r="B2221" s="62" t="n">
        <v>46009.53125</v>
      </c>
      <c r="C2221" s="63" t="n">
        <f aca="false">YEAR(B2221)</f>
        <v>2025</v>
      </c>
      <c r="D2221" s="32" t="s">
        <v>277</v>
      </c>
      <c r="E2221" s="64" t="n">
        <v>25894.15</v>
      </c>
      <c r="F2221" s="65" t="n">
        <v>-0.0026</v>
      </c>
      <c r="G2221" s="66" t="n">
        <v>-67.32479</v>
      </c>
      <c r="H2221" s="67" t="n">
        <f aca="false">E2221+IF(D2221="Long",1,-1)*G2221</f>
        <v>25826.82521</v>
      </c>
      <c r="I2221" s="68" t="n">
        <f aca="false">Assumptions!$B$58</f>
        <v>5.35750011455817</v>
      </c>
      <c r="J2221" s="68" t="n">
        <f aca="false">INDEX(Yearly!$D$5:$D$22,MATCH(C2221,Yearly!$A$5:$A$22,0))</f>
        <v>0.462517995501425</v>
      </c>
      <c r="K2221" s="68" t="n">
        <f aca="false">G2221-I2221-J2221</f>
        <v>-73.1448081100596</v>
      </c>
      <c r="L2221" s="69" t="n">
        <f aca="false">(I2221+J2221)/Assumptions!$B$8</f>
        <v>0.000256626435970783</v>
      </c>
      <c r="M2221" s="70" t="n">
        <f aca="false">F2221-L2221</f>
        <v>-0.00285662643597078</v>
      </c>
      <c r="N2221" s="71" t="n">
        <f aca="false">G2221*Assumptions!$B$7</f>
        <v>-529509.47335</v>
      </c>
      <c r="O2221" s="71" t="n">
        <f aca="false">K2221*Assumptions!$B$7</f>
        <v>-575283.915785619</v>
      </c>
      <c r="P2221" s="68" t="n">
        <f aca="false">P2220+G2221</f>
        <v>42837.014595</v>
      </c>
      <c r="Q2221" s="68" t="n">
        <f aca="false">MAX(Q2220,P2221)</f>
        <v>43358.03516</v>
      </c>
      <c r="R2221" s="68" t="n">
        <f aca="false">Q2221-P2221</f>
        <v>521.020564999977</v>
      </c>
      <c r="S2221" s="68" t="n">
        <f aca="false">S2220+K2221</f>
        <v>29858.5669253986</v>
      </c>
      <c r="T2221" s="68" t="n">
        <f aca="false">MAX(T2220,S2221)</f>
        <v>30938.3092289643</v>
      </c>
      <c r="U2221" s="68" t="n">
        <f aca="false">T2221-S2221</f>
        <v>1079.74230356572</v>
      </c>
      <c r="V2221" s="70" t="n">
        <f aca="false">V2220+F2221</f>
        <v>4.39510000000001</v>
      </c>
      <c r="W2221" s="70" t="n">
        <f aca="false">MAX(W2220,V2221)</f>
        <v>4.41700000000001</v>
      </c>
      <c r="X2221" s="70" t="n">
        <f aca="false">W2221-V2221</f>
        <v>0.0219000000000014</v>
      </c>
      <c r="Y2221" s="70" t="n">
        <f aca="false">Y2220+M2221</f>
        <v>3.82283154534925</v>
      </c>
      <c r="Z2221" s="70" t="n">
        <f aca="false">MAX(Z2220,Y2221)</f>
        <v>3.86936768320245</v>
      </c>
      <c r="AA2221" s="70" t="n">
        <f aca="false">Z2221-Y2221</f>
        <v>0.0465361378531961</v>
      </c>
      <c r="AB2221" s="72" t="n">
        <f aca="false">AB2220*(1+F2221)</f>
        <v>63.1097992139475</v>
      </c>
      <c r="AC2221" s="73" t="n">
        <f aca="false">MAX(AC2220,AB2221)</f>
        <v>64.627169471351</v>
      </c>
      <c r="AD2221" s="70" t="n">
        <f aca="false">1-AB2221/AC2221</f>
        <v>0.0234788289478797</v>
      </c>
      <c r="AE2221" s="73" t="n">
        <f aca="false">AE2220*(1+M2221)</f>
        <v>35.6428361009775</v>
      </c>
      <c r="AF2221" s="73" t="n">
        <f aca="false">MAX(AF2220,AE2221)</f>
        <v>37.4105554749034</v>
      </c>
      <c r="AG2221" s="70" t="n">
        <f aca="false">1-AE2221/AF2221</f>
        <v>0.0472518879093319</v>
      </c>
      <c r="AH2221" s="74" t="n">
        <f aca="false">IF(R2221&gt;0,AH2220+1,0)</f>
        <v>96</v>
      </c>
      <c r="AI2221" s="74" t="n">
        <f aca="false">IF(U2221&gt;0,AI2220+1,0)</f>
        <v>96</v>
      </c>
      <c r="AJ2221" s="74" t="n">
        <f aca="false">IF(G2221&gt;0,AJ2220+1,0)</f>
        <v>0</v>
      </c>
      <c r="AK2221" s="74" t="n">
        <f aca="false">IF(G2221&lt;=0,AK2220+1,0)</f>
        <v>1</v>
      </c>
      <c r="AL2221" s="74" t="n">
        <f aca="false">IF(K2221&gt;0,AL2220+1,0)</f>
        <v>0</v>
      </c>
      <c r="AM2221" s="74" t="n">
        <f aca="false">IF(K2221&lt;=0,AM2220+1,0)</f>
        <v>1</v>
      </c>
    </row>
    <row r="2222" customFormat="false" ht="15" hidden="false" customHeight="false" outlineLevel="0" collapsed="false">
      <c r="A2222" s="61" t="n">
        <v>2226</v>
      </c>
      <c r="B2222" s="62" t="n">
        <v>46009.5881944444</v>
      </c>
      <c r="C2222" s="63" t="n">
        <f aca="false">YEAR(B2222)</f>
        <v>2025</v>
      </c>
      <c r="D2222" s="32" t="s">
        <v>276</v>
      </c>
      <c r="E2222" s="64" t="n">
        <v>25827.75</v>
      </c>
      <c r="F2222" s="65" t="n">
        <v>-0.005</v>
      </c>
      <c r="G2222" s="66" t="n">
        <v>-129.13875</v>
      </c>
      <c r="H2222" s="67" t="n">
        <f aca="false">E2222+IF(D2222="Long",1,-1)*G2222</f>
        <v>25956.88875</v>
      </c>
      <c r="I2222" s="68" t="n">
        <f aca="false">Assumptions!$B$58</f>
        <v>5.35750011455817</v>
      </c>
      <c r="J2222" s="68" t="n">
        <f aca="false">INDEX(Yearly!$D$5:$D$22,MATCH(C2222,Yearly!$A$5:$A$22,0))</f>
        <v>0.462517995501425</v>
      </c>
      <c r="K2222" s="68" t="n">
        <f aca="false">G2222-I2222-J2222</f>
        <v>-134.95876811006</v>
      </c>
      <c r="L2222" s="69" t="n">
        <f aca="false">(I2222+J2222)/Assumptions!$B$8</f>
        <v>0.000256626435970783</v>
      </c>
      <c r="M2222" s="70" t="n">
        <f aca="false">F2222-L2222</f>
        <v>-0.00525662643597078</v>
      </c>
      <c r="N2222" s="71" t="n">
        <f aca="false">G2222*Assumptions!$B$7</f>
        <v>-1015676.26875</v>
      </c>
      <c r="O2222" s="71" t="n">
        <f aca="false">K2222*Assumptions!$B$7</f>
        <v>-1061450.71118562</v>
      </c>
      <c r="P2222" s="68" t="n">
        <f aca="false">P2221+G2222</f>
        <v>42707.875845</v>
      </c>
      <c r="Q2222" s="68" t="n">
        <f aca="false">MAX(Q2221,P2222)</f>
        <v>43358.03516</v>
      </c>
      <c r="R2222" s="68" t="n">
        <f aca="false">Q2222-P2222</f>
        <v>650.159314999975</v>
      </c>
      <c r="S2222" s="68" t="n">
        <f aca="false">S2221+K2222</f>
        <v>29723.6081572885</v>
      </c>
      <c r="T2222" s="68" t="n">
        <f aca="false">MAX(T2221,S2222)</f>
        <v>30938.3092289643</v>
      </c>
      <c r="U2222" s="68" t="n">
        <f aca="false">T2222-S2222</f>
        <v>1214.70107167578</v>
      </c>
      <c r="V2222" s="70" t="n">
        <f aca="false">V2221+F2222</f>
        <v>4.39010000000001</v>
      </c>
      <c r="W2222" s="70" t="n">
        <f aca="false">MAX(W2221,V2222)</f>
        <v>4.41700000000001</v>
      </c>
      <c r="X2222" s="70" t="n">
        <f aca="false">W2222-V2222</f>
        <v>0.0269000000000013</v>
      </c>
      <c r="Y2222" s="70" t="n">
        <f aca="false">Y2221+M2222</f>
        <v>3.81757491891328</v>
      </c>
      <c r="Z2222" s="70" t="n">
        <f aca="false">MAX(Z2221,Y2222)</f>
        <v>3.86936768320245</v>
      </c>
      <c r="AA2222" s="70" t="n">
        <f aca="false">Z2222-Y2222</f>
        <v>0.0517927642891669</v>
      </c>
      <c r="AB2222" s="72" t="n">
        <f aca="false">AB2221*(1+F2222)</f>
        <v>62.7942502178778</v>
      </c>
      <c r="AC2222" s="73" t="n">
        <f aca="false">MAX(AC2221,AB2222)</f>
        <v>64.627169471351</v>
      </c>
      <c r="AD2222" s="70" t="n">
        <f aca="false">1-AB2222/AC2222</f>
        <v>0.0283614348031402</v>
      </c>
      <c r="AE2222" s="73" t="n">
        <f aca="false">AE2221*(1+M2222)</f>
        <v>35.4554750264761</v>
      </c>
      <c r="AF2222" s="73" t="n">
        <f aca="false">MAX(AF2221,AE2222)</f>
        <v>37.4105554749034</v>
      </c>
      <c r="AG2222" s="70" t="n">
        <f aca="false">1-AE2222/AF2222</f>
        <v>0.052260128822169</v>
      </c>
      <c r="AH2222" s="74" t="n">
        <f aca="false">IF(R2222&gt;0,AH2221+1,0)</f>
        <v>97</v>
      </c>
      <c r="AI2222" s="74" t="n">
        <f aca="false">IF(U2222&gt;0,AI2221+1,0)</f>
        <v>97</v>
      </c>
      <c r="AJ2222" s="74" t="n">
        <f aca="false">IF(G2222&gt;0,AJ2221+1,0)</f>
        <v>0</v>
      </c>
      <c r="AK2222" s="74" t="n">
        <f aca="false">IF(G2222&lt;=0,AK2221+1,0)</f>
        <v>2</v>
      </c>
      <c r="AL2222" s="74" t="n">
        <f aca="false">IF(K2222&gt;0,AL2221+1,0)</f>
        <v>0</v>
      </c>
      <c r="AM2222" s="74" t="n">
        <f aca="false">IF(K2222&lt;=0,AM2221+1,0)</f>
        <v>2</v>
      </c>
    </row>
    <row r="2223" customFormat="false" ht="15" hidden="false" customHeight="false" outlineLevel="0" collapsed="false">
      <c r="A2223" s="61" t="n">
        <v>2227</v>
      </c>
      <c r="B2223" s="62" t="n">
        <v>46010.40625</v>
      </c>
      <c r="C2223" s="63" t="n">
        <f aca="false">YEAR(B2223)</f>
        <v>2025</v>
      </c>
      <c r="D2223" s="32" t="s">
        <v>277</v>
      </c>
      <c r="E2223" s="64" t="n">
        <v>25956.45</v>
      </c>
      <c r="F2223" s="65" t="n">
        <v>0.005</v>
      </c>
      <c r="G2223" s="66" t="n">
        <v>129.78225</v>
      </c>
      <c r="H2223" s="67" t="n">
        <f aca="false">E2223+IF(D2223="Long",1,-1)*G2223</f>
        <v>26086.23225</v>
      </c>
      <c r="I2223" s="68" t="n">
        <f aca="false">Assumptions!$B$58</f>
        <v>5.35750011455817</v>
      </c>
      <c r="J2223" s="68" t="n">
        <f aca="false">INDEX(Yearly!$D$5:$D$22,MATCH(C2223,Yearly!$A$5:$A$22,0))</f>
        <v>0.462517995501425</v>
      </c>
      <c r="K2223" s="68" t="n">
        <f aca="false">G2223-I2223-J2223</f>
        <v>123.96223188994</v>
      </c>
      <c r="L2223" s="69" t="n">
        <f aca="false">(I2223+J2223)/Assumptions!$B$8</f>
        <v>0.000256626435970783</v>
      </c>
      <c r="M2223" s="70" t="n">
        <f aca="false">F2223-L2223</f>
        <v>0.00474337356402922</v>
      </c>
      <c r="N2223" s="71" t="n">
        <f aca="false">G2223*Assumptions!$B$7</f>
        <v>1020737.39625</v>
      </c>
      <c r="O2223" s="71" t="n">
        <f aca="false">K2223*Assumptions!$B$7</f>
        <v>974962.953814381</v>
      </c>
      <c r="P2223" s="68" t="n">
        <f aca="false">P2222+G2223</f>
        <v>42837.658095</v>
      </c>
      <c r="Q2223" s="68" t="n">
        <f aca="false">MAX(Q2222,P2223)</f>
        <v>43358.03516</v>
      </c>
      <c r="R2223" s="68" t="n">
        <f aca="false">Q2223-P2223</f>
        <v>520.377064999979</v>
      </c>
      <c r="S2223" s="68" t="n">
        <f aca="false">S2222+K2223</f>
        <v>29847.5703891784</v>
      </c>
      <c r="T2223" s="68" t="n">
        <f aca="false">MAX(T2222,S2223)</f>
        <v>30938.3092289643</v>
      </c>
      <c r="U2223" s="68" t="n">
        <f aca="false">T2223-S2223</f>
        <v>1090.73883978583</v>
      </c>
      <c r="V2223" s="70" t="n">
        <f aca="false">V2222+F2223</f>
        <v>4.39510000000001</v>
      </c>
      <c r="W2223" s="70" t="n">
        <f aca="false">MAX(W2222,V2223)</f>
        <v>4.41700000000001</v>
      </c>
      <c r="X2223" s="70" t="n">
        <f aca="false">W2223-V2223</f>
        <v>0.0219000000000014</v>
      </c>
      <c r="Y2223" s="70" t="n">
        <f aca="false">Y2222+M2223</f>
        <v>3.82231829247731</v>
      </c>
      <c r="Z2223" s="70" t="n">
        <f aca="false">MAX(Z2222,Y2223)</f>
        <v>3.86936768320245</v>
      </c>
      <c r="AA2223" s="70" t="n">
        <f aca="false">Z2223-Y2223</f>
        <v>0.0470493907251375</v>
      </c>
      <c r="AB2223" s="72" t="n">
        <f aca="false">AB2222*(1+F2223)</f>
        <v>63.1082214689672</v>
      </c>
      <c r="AC2223" s="73" t="n">
        <f aca="false">MAX(AC2222,AB2223)</f>
        <v>64.627169471351</v>
      </c>
      <c r="AD2223" s="70" t="n">
        <f aca="false">1-AB2223/AC2223</f>
        <v>0.023503241977156</v>
      </c>
      <c r="AE2223" s="73" t="n">
        <f aca="false">AE2222*(1+M2223)</f>
        <v>35.6236535894168</v>
      </c>
      <c r="AF2223" s="73" t="n">
        <f aca="false">MAX(AF2222,AE2223)</f>
        <v>37.4105554749034</v>
      </c>
      <c r="AG2223" s="70" t="n">
        <f aca="false">1-AE2223/AF2223</f>
        <v>0.0477646445716476</v>
      </c>
      <c r="AH2223" s="74" t="n">
        <f aca="false">IF(R2223&gt;0,AH2222+1,0)</f>
        <v>98</v>
      </c>
      <c r="AI2223" s="74" t="n">
        <f aca="false">IF(U2223&gt;0,AI2222+1,0)</f>
        <v>98</v>
      </c>
      <c r="AJ2223" s="74" t="n">
        <f aca="false">IF(G2223&gt;0,AJ2222+1,0)</f>
        <v>1</v>
      </c>
      <c r="AK2223" s="74" t="n">
        <f aca="false">IF(G2223&lt;=0,AK2222+1,0)</f>
        <v>0</v>
      </c>
      <c r="AL2223" s="74" t="n">
        <f aca="false">IF(K2223&gt;0,AL2222+1,0)</f>
        <v>1</v>
      </c>
      <c r="AM2223" s="74" t="n">
        <f aca="false">IF(K2223&lt;=0,AM2222+1,0)</f>
        <v>0</v>
      </c>
    </row>
    <row r="2224" customFormat="false" ht="15" hidden="false" customHeight="false" outlineLevel="0" collapsed="false">
      <c r="A2224" s="61" t="n">
        <v>2228</v>
      </c>
      <c r="B2224" s="62" t="n">
        <v>46017.40625</v>
      </c>
      <c r="C2224" s="63" t="n">
        <f aca="false">YEAR(B2224)</f>
        <v>2025</v>
      </c>
      <c r="D2224" s="32" t="s">
        <v>276</v>
      </c>
      <c r="E2224" s="64" t="n">
        <v>26086.85</v>
      </c>
      <c r="F2224" s="65" t="n">
        <v>0.0003</v>
      </c>
      <c r="G2224" s="66" t="n">
        <v>7.826055</v>
      </c>
      <c r="H2224" s="67" t="n">
        <f aca="false">E2224+IF(D2224="Long",1,-1)*G2224</f>
        <v>26079.023945</v>
      </c>
      <c r="I2224" s="68" t="n">
        <f aca="false">Assumptions!$B$58</f>
        <v>5.35750011455817</v>
      </c>
      <c r="J2224" s="68" t="n">
        <f aca="false">INDEX(Yearly!$D$5:$D$22,MATCH(C2224,Yearly!$A$5:$A$22,0))</f>
        <v>0.462517995501425</v>
      </c>
      <c r="K2224" s="68" t="n">
        <f aca="false">G2224-I2224-J2224</f>
        <v>2.00603688994041</v>
      </c>
      <c r="L2224" s="69" t="n">
        <f aca="false">(I2224+J2224)/Assumptions!$B$8</f>
        <v>0.000256626435970783</v>
      </c>
      <c r="M2224" s="70" t="n">
        <f aca="false">F2224-L2224</f>
        <v>4.33735640292168E-005</v>
      </c>
      <c r="N2224" s="71" t="n">
        <f aca="false">G2224*Assumptions!$B$7</f>
        <v>61551.922575</v>
      </c>
      <c r="O2224" s="71" t="n">
        <f aca="false">K2224*Assumptions!$B$7</f>
        <v>15777.4801393813</v>
      </c>
      <c r="P2224" s="68" t="n">
        <f aca="false">P2223+G2224</f>
        <v>42845.48415</v>
      </c>
      <c r="Q2224" s="68" t="n">
        <f aca="false">MAX(Q2223,P2224)</f>
        <v>43358.03516</v>
      </c>
      <c r="R2224" s="68" t="n">
        <f aca="false">Q2224-P2224</f>
        <v>512.551009999981</v>
      </c>
      <c r="S2224" s="68" t="n">
        <f aca="false">S2223+K2224</f>
        <v>29849.5764260684</v>
      </c>
      <c r="T2224" s="68" t="n">
        <f aca="false">MAX(T2223,S2224)</f>
        <v>30938.3092289643</v>
      </c>
      <c r="U2224" s="68" t="n">
        <f aca="false">T2224-S2224</f>
        <v>1088.73280289589</v>
      </c>
      <c r="V2224" s="70" t="n">
        <f aca="false">V2223+F2224</f>
        <v>4.39540000000001</v>
      </c>
      <c r="W2224" s="70" t="n">
        <f aca="false">MAX(W2223,V2224)</f>
        <v>4.41700000000001</v>
      </c>
      <c r="X2224" s="70" t="n">
        <f aca="false">W2224-V2224</f>
        <v>0.0216000000000012</v>
      </c>
      <c r="Y2224" s="70" t="n">
        <f aca="false">Y2223+M2224</f>
        <v>3.82236166604134</v>
      </c>
      <c r="Z2224" s="70" t="n">
        <f aca="false">MAX(Z2223,Y2224)</f>
        <v>3.86936768320245</v>
      </c>
      <c r="AA2224" s="70" t="n">
        <f aca="false">Z2224-Y2224</f>
        <v>0.0470060171611082</v>
      </c>
      <c r="AB2224" s="72" t="n">
        <f aca="false">AB2223*(1+F2224)</f>
        <v>63.1271539354078</v>
      </c>
      <c r="AC2224" s="73" t="n">
        <f aca="false">MAX(AC2223,AB2224)</f>
        <v>64.627169471351</v>
      </c>
      <c r="AD2224" s="70" t="n">
        <f aca="false">1-AB2224/AC2224</f>
        <v>0.0232102929497492</v>
      </c>
      <c r="AE2224" s="73" t="n">
        <f aca="false">AE2223*(1+M2224)</f>
        <v>35.6251987142367</v>
      </c>
      <c r="AF2224" s="73" t="n">
        <f aca="false">MAX(AF2223,AE2224)</f>
        <v>37.4105554749034</v>
      </c>
      <c r="AG2224" s="70" t="n">
        <f aca="false">1-AE2224/AF2224</f>
        <v>0.0477233427304881</v>
      </c>
      <c r="AH2224" s="74" t="n">
        <f aca="false">IF(R2224&gt;0,AH2223+1,0)</f>
        <v>99</v>
      </c>
      <c r="AI2224" s="74" t="n">
        <f aca="false">IF(U2224&gt;0,AI2223+1,0)</f>
        <v>99</v>
      </c>
      <c r="AJ2224" s="74" t="n">
        <f aca="false">IF(G2224&gt;0,AJ2223+1,0)</f>
        <v>2</v>
      </c>
      <c r="AK2224" s="74" t="n">
        <f aca="false">IF(G2224&lt;=0,AK2223+1,0)</f>
        <v>0</v>
      </c>
      <c r="AL2224" s="74" t="n">
        <f aca="false">IF(K2224&gt;0,AL2223+1,0)</f>
        <v>2</v>
      </c>
      <c r="AM2224" s="74" t="n">
        <f aca="false">IF(K2224&lt;=0,AM2223+1,0)</f>
        <v>0</v>
      </c>
    </row>
    <row r="2225" customFormat="false" ht="15" hidden="false" customHeight="false" outlineLevel="0" collapsed="false">
      <c r="A2225" s="61" t="n">
        <v>2229</v>
      </c>
      <c r="B2225" s="62" t="n">
        <v>46020.40625</v>
      </c>
      <c r="C2225" s="63" t="n">
        <f aca="false">YEAR(B2225)</f>
        <v>2025</v>
      </c>
      <c r="D2225" s="32" t="s">
        <v>277</v>
      </c>
      <c r="E2225" s="64" t="n">
        <v>26079.75</v>
      </c>
      <c r="F2225" s="65" t="n">
        <v>-0.0019</v>
      </c>
      <c r="G2225" s="66" t="n">
        <v>-49.551525</v>
      </c>
      <c r="H2225" s="67" t="n">
        <f aca="false">E2225+IF(D2225="Long",1,-1)*G2225</f>
        <v>26030.198475</v>
      </c>
      <c r="I2225" s="68" t="n">
        <f aca="false">Assumptions!$B$58</f>
        <v>5.35750011455817</v>
      </c>
      <c r="J2225" s="68" t="n">
        <f aca="false">INDEX(Yearly!$D$5:$D$22,MATCH(C2225,Yearly!$A$5:$A$22,0))</f>
        <v>0.462517995501425</v>
      </c>
      <c r="K2225" s="68" t="n">
        <f aca="false">G2225-I2225-J2225</f>
        <v>-55.3715431100596</v>
      </c>
      <c r="L2225" s="69" t="n">
        <f aca="false">(I2225+J2225)/Assumptions!$B$8</f>
        <v>0.000256626435970783</v>
      </c>
      <c r="M2225" s="70" t="n">
        <f aca="false">F2225-L2225</f>
        <v>-0.00215662643597078</v>
      </c>
      <c r="N2225" s="71" t="n">
        <f aca="false">G2225*Assumptions!$B$7</f>
        <v>-389722.744125</v>
      </c>
      <c r="O2225" s="71" t="n">
        <f aca="false">K2225*Assumptions!$B$7</f>
        <v>-435497.186560619</v>
      </c>
      <c r="P2225" s="68" t="n">
        <f aca="false">P2224+G2225</f>
        <v>42795.932625</v>
      </c>
      <c r="Q2225" s="68" t="n">
        <f aca="false">MAX(Q2224,P2225)</f>
        <v>43358.03516</v>
      </c>
      <c r="R2225" s="68" t="n">
        <f aca="false">Q2225-P2225</f>
        <v>562.102534999984</v>
      </c>
      <c r="S2225" s="68" t="n">
        <f aca="false">S2224+K2225</f>
        <v>29794.2048829583</v>
      </c>
      <c r="T2225" s="68" t="n">
        <f aca="false">MAX(T2224,S2225)</f>
        <v>30938.3092289643</v>
      </c>
      <c r="U2225" s="68" t="n">
        <f aca="false">T2225-S2225</f>
        <v>1144.10434600596</v>
      </c>
      <c r="V2225" s="70" t="n">
        <f aca="false">V2224+F2225</f>
        <v>4.39350000000001</v>
      </c>
      <c r="W2225" s="70" t="n">
        <f aca="false">MAX(W2224,V2225)</f>
        <v>4.41700000000001</v>
      </c>
      <c r="X2225" s="70" t="n">
        <f aca="false">W2225-V2225</f>
        <v>0.0235000000000012</v>
      </c>
      <c r="Y2225" s="70" t="n">
        <f aca="false">Y2224+M2225</f>
        <v>3.82020503960537</v>
      </c>
      <c r="Z2225" s="70" t="n">
        <f aca="false">MAX(Z2224,Y2225)</f>
        <v>3.86936768320245</v>
      </c>
      <c r="AA2225" s="70" t="n">
        <f aca="false">Z2225-Y2225</f>
        <v>0.0491626435970791</v>
      </c>
      <c r="AB2225" s="72" t="n">
        <f aca="false">AB2224*(1+F2225)</f>
        <v>63.0072123429306</v>
      </c>
      <c r="AC2225" s="73" t="n">
        <f aca="false">MAX(AC2224,AB2225)</f>
        <v>64.627169471351</v>
      </c>
      <c r="AD2225" s="70" t="n">
        <f aca="false">1-AB2225/AC2225</f>
        <v>0.0250661933931446</v>
      </c>
      <c r="AE2225" s="73" t="n">
        <f aca="false">AE2224*(1+M2225)</f>
        <v>35.5483684689028</v>
      </c>
      <c r="AF2225" s="73" t="n">
        <f aca="false">MAX(AF2224,AE2225)</f>
        <v>37.4105554749034</v>
      </c>
      <c r="AG2225" s="70" t="n">
        <f aca="false">1-AE2225/AF2225</f>
        <v>0.0497770477439135</v>
      </c>
      <c r="AH2225" s="74" t="n">
        <f aca="false">IF(R2225&gt;0,AH2224+1,0)</f>
        <v>100</v>
      </c>
      <c r="AI2225" s="74" t="n">
        <f aca="false">IF(U2225&gt;0,AI2224+1,0)</f>
        <v>100</v>
      </c>
      <c r="AJ2225" s="74" t="n">
        <f aca="false">IF(G2225&gt;0,AJ2224+1,0)</f>
        <v>0</v>
      </c>
      <c r="AK2225" s="74" t="n">
        <f aca="false">IF(G2225&lt;=0,AK2224+1,0)</f>
        <v>1</v>
      </c>
      <c r="AL2225" s="74" t="n">
        <f aca="false">IF(K2225&gt;0,AL2224+1,0)</f>
        <v>0</v>
      </c>
      <c r="AM2225" s="74" t="n">
        <f aca="false">IF(K2225&lt;=0,AM2224+1,0)</f>
        <v>1</v>
      </c>
    </row>
    <row r="2226" customFormat="false" ht="15" hidden="false" customHeight="false" outlineLevel="0" collapsed="false">
      <c r="A2226" s="61" t="n">
        <v>2230</v>
      </c>
      <c r="B2226" s="62" t="n">
        <v>46020.4354166667</v>
      </c>
      <c r="C2226" s="63" t="n">
        <f aca="false">YEAR(B2226)</f>
        <v>2025</v>
      </c>
      <c r="D2226" s="32" t="s">
        <v>276</v>
      </c>
      <c r="E2226" s="64" t="n">
        <v>26030.7</v>
      </c>
      <c r="F2226" s="65" t="n">
        <v>-0.0004</v>
      </c>
      <c r="G2226" s="66" t="n">
        <v>-10.41228</v>
      </c>
      <c r="H2226" s="67" t="n">
        <f aca="false">E2226+IF(D2226="Long",1,-1)*G2226</f>
        <v>26041.11228</v>
      </c>
      <c r="I2226" s="68" t="n">
        <f aca="false">Assumptions!$B$58</f>
        <v>5.35750011455817</v>
      </c>
      <c r="J2226" s="68" t="n">
        <f aca="false">INDEX(Yearly!$D$5:$D$22,MATCH(C2226,Yearly!$A$5:$A$22,0))</f>
        <v>0.462517995501425</v>
      </c>
      <c r="K2226" s="68" t="n">
        <f aca="false">G2226-I2226-J2226</f>
        <v>-16.2322981100596</v>
      </c>
      <c r="L2226" s="69" t="n">
        <f aca="false">(I2226+J2226)/Assumptions!$B$8</f>
        <v>0.000256626435970783</v>
      </c>
      <c r="M2226" s="70" t="n">
        <f aca="false">F2226-L2226</f>
        <v>-0.000656626435970783</v>
      </c>
      <c r="N2226" s="71" t="n">
        <f aca="false">G2226*Assumptions!$B$7</f>
        <v>-81892.5822</v>
      </c>
      <c r="O2226" s="71" t="n">
        <f aca="false">K2226*Assumptions!$B$7</f>
        <v>-127667.024635619</v>
      </c>
      <c r="P2226" s="68" t="n">
        <f aca="false">P2225+G2226</f>
        <v>42785.520345</v>
      </c>
      <c r="Q2226" s="68" t="n">
        <f aca="false">MAX(Q2225,P2226)</f>
        <v>43358.03516</v>
      </c>
      <c r="R2226" s="68" t="n">
        <f aca="false">Q2226-P2226</f>
        <v>572.51481499998</v>
      </c>
      <c r="S2226" s="68" t="n">
        <f aca="false">S2225+K2226</f>
        <v>29777.9725848483</v>
      </c>
      <c r="T2226" s="68" t="n">
        <f aca="false">MAX(T2225,S2226)</f>
        <v>30938.3092289643</v>
      </c>
      <c r="U2226" s="68" t="n">
        <f aca="false">T2226-S2226</f>
        <v>1160.33664411601</v>
      </c>
      <c r="V2226" s="70" t="n">
        <f aca="false">V2225+F2226</f>
        <v>4.39310000000001</v>
      </c>
      <c r="W2226" s="70" t="n">
        <f aca="false">MAX(W2225,V2226)</f>
        <v>4.41700000000001</v>
      </c>
      <c r="X2226" s="70" t="n">
        <f aca="false">W2226-V2226</f>
        <v>0.0239000000000011</v>
      </c>
      <c r="Y2226" s="70" t="n">
        <f aca="false">Y2225+M2226</f>
        <v>3.8195484131694</v>
      </c>
      <c r="Z2226" s="70" t="n">
        <f aca="false">MAX(Z2225,Y2226)</f>
        <v>3.86936768320245</v>
      </c>
      <c r="AA2226" s="70" t="n">
        <f aca="false">Z2226-Y2226</f>
        <v>0.04981927003305</v>
      </c>
      <c r="AB2226" s="72" t="n">
        <f aca="false">AB2225*(1+F2226)</f>
        <v>62.9820094579934</v>
      </c>
      <c r="AC2226" s="73" t="n">
        <f aca="false">MAX(AC2225,AB2226)</f>
        <v>64.627169471351</v>
      </c>
      <c r="AD2226" s="70" t="n">
        <f aca="false">1-AB2226/AC2226</f>
        <v>0.0254561669157873</v>
      </c>
      <c r="AE2226" s="73" t="n">
        <f aca="false">AE2225*(1+M2226)</f>
        <v>35.5250264704105</v>
      </c>
      <c r="AF2226" s="73" t="n">
        <f aca="false">MAX(AF2225,AE2226)</f>
        <v>37.4105554749034</v>
      </c>
      <c r="AG2226" s="70" t="n">
        <f aca="false">1-AE2226/AF2226</f>
        <v>0.0504009892544309</v>
      </c>
      <c r="AH2226" s="74" t="n">
        <f aca="false">IF(R2226&gt;0,AH2225+1,0)</f>
        <v>101</v>
      </c>
      <c r="AI2226" s="74" t="n">
        <f aca="false">IF(U2226&gt;0,AI2225+1,0)</f>
        <v>101</v>
      </c>
      <c r="AJ2226" s="74" t="n">
        <f aca="false">IF(G2226&gt;0,AJ2225+1,0)</f>
        <v>0</v>
      </c>
      <c r="AK2226" s="74" t="n">
        <f aca="false">IF(G2226&lt;=0,AK2225+1,0)</f>
        <v>2</v>
      </c>
      <c r="AL2226" s="74" t="n">
        <f aca="false">IF(K2226&gt;0,AL2225+1,0)</f>
        <v>0</v>
      </c>
      <c r="AM2226" s="74" t="n">
        <f aca="false">IF(K2226&lt;=0,AM2225+1,0)</f>
        <v>2</v>
      </c>
    </row>
    <row r="2227" customFormat="false" ht="15" hidden="false" customHeight="false" outlineLevel="0" collapsed="false">
      <c r="A2227" s="61" t="n">
        <v>2231</v>
      </c>
      <c r="B2227" s="62" t="n">
        <v>46022.4479166667</v>
      </c>
      <c r="C2227" s="63" t="n">
        <f aca="false">YEAR(B2227)</f>
        <v>2025</v>
      </c>
      <c r="D2227" s="32" t="s">
        <v>277</v>
      </c>
      <c r="E2227" s="64" t="n">
        <v>26042.4</v>
      </c>
      <c r="F2227" s="65" t="n">
        <v>0.006</v>
      </c>
      <c r="G2227" s="66" t="n">
        <v>156.2544</v>
      </c>
      <c r="H2227" s="67" t="n">
        <f aca="false">E2227+IF(D2227="Long",1,-1)*G2227</f>
        <v>26198.6544</v>
      </c>
      <c r="I2227" s="68" t="n">
        <f aca="false">Assumptions!$B$58</f>
        <v>5.35750011455817</v>
      </c>
      <c r="J2227" s="68" t="n">
        <f aca="false">INDEX(Yearly!$D$5:$D$22,MATCH(C2227,Yearly!$A$5:$A$22,0))</f>
        <v>0.462517995501425</v>
      </c>
      <c r="K2227" s="68" t="n">
        <f aca="false">G2227-I2227-J2227</f>
        <v>150.43438188994</v>
      </c>
      <c r="L2227" s="69" t="n">
        <f aca="false">(I2227+J2227)/Assumptions!$B$8</f>
        <v>0.000256626435970783</v>
      </c>
      <c r="M2227" s="70" t="n">
        <f aca="false">F2227-L2227</f>
        <v>0.00574337356402922</v>
      </c>
      <c r="N2227" s="71" t="n">
        <f aca="false">G2227*Assumptions!$B$7</f>
        <v>1228940.856</v>
      </c>
      <c r="O2227" s="71" t="n">
        <f aca="false">K2227*Assumptions!$B$7</f>
        <v>1183166.41356438</v>
      </c>
      <c r="P2227" s="68" t="n">
        <f aca="false">P2226+G2227</f>
        <v>42941.774745</v>
      </c>
      <c r="Q2227" s="68" t="n">
        <f aca="false">MAX(Q2226,P2227)</f>
        <v>43358.03516</v>
      </c>
      <c r="R2227" s="68" t="n">
        <f aca="false">Q2227-P2227</f>
        <v>416.260414999982</v>
      </c>
      <c r="S2227" s="68" t="n">
        <f aca="false">S2226+K2227</f>
        <v>29928.4069667382</v>
      </c>
      <c r="T2227" s="68" t="n">
        <f aca="false">MAX(T2226,S2227)</f>
        <v>30938.3092289643</v>
      </c>
      <c r="U2227" s="68" t="n">
        <f aca="false">T2227-S2227</f>
        <v>1009.90226222607</v>
      </c>
      <c r="V2227" s="70" t="n">
        <f aca="false">V2226+F2227</f>
        <v>4.39910000000001</v>
      </c>
      <c r="W2227" s="70" t="n">
        <f aca="false">MAX(W2226,V2227)</f>
        <v>4.41700000000001</v>
      </c>
      <c r="X2227" s="70" t="n">
        <f aca="false">W2227-V2227</f>
        <v>0.0179000000000009</v>
      </c>
      <c r="Y2227" s="70" t="n">
        <f aca="false">Y2226+M2227</f>
        <v>3.82529178673343</v>
      </c>
      <c r="Z2227" s="70" t="n">
        <f aca="false">MAX(Z2226,Y2227)</f>
        <v>3.86936768320245</v>
      </c>
      <c r="AA2227" s="70" t="n">
        <f aca="false">Z2227-Y2227</f>
        <v>0.0440758964690207</v>
      </c>
      <c r="AB2227" s="72" t="n">
        <f aca="false">AB2226*(1+F2227)</f>
        <v>63.3599015147414</v>
      </c>
      <c r="AC2227" s="73" t="n">
        <f aca="false">MAX(AC2226,AB2227)</f>
        <v>64.627169471351</v>
      </c>
      <c r="AD2227" s="70" t="n">
        <f aca="false">1-AB2227/AC2227</f>
        <v>0.0196089039172821</v>
      </c>
      <c r="AE2227" s="73" t="n">
        <f aca="false">AE2226*(1+M2227)</f>
        <v>35.7290599683021</v>
      </c>
      <c r="AF2227" s="73" t="n">
        <f aca="false">MAX(AF2226,AE2227)</f>
        <v>37.4105554749034</v>
      </c>
      <c r="AG2227" s="70" t="n">
        <f aca="false">1-AE2227/AF2227</f>
        <v>0.0449470873996865</v>
      </c>
      <c r="AH2227" s="74" t="n">
        <f aca="false">IF(R2227&gt;0,AH2226+1,0)</f>
        <v>102</v>
      </c>
      <c r="AI2227" s="74" t="n">
        <f aca="false">IF(U2227&gt;0,AI2226+1,0)</f>
        <v>102</v>
      </c>
      <c r="AJ2227" s="74" t="n">
        <f aca="false">IF(G2227&gt;0,AJ2226+1,0)</f>
        <v>1</v>
      </c>
      <c r="AK2227" s="74" t="n">
        <f aca="false">IF(G2227&lt;=0,AK2226+1,0)</f>
        <v>0</v>
      </c>
      <c r="AL2227" s="74" t="n">
        <f aca="false">IF(K2227&gt;0,AL2226+1,0)</f>
        <v>1</v>
      </c>
      <c r="AM2227" s="74" t="n">
        <f aca="false">IF(K2227&lt;=0,AM2226+1,0)</f>
        <v>0</v>
      </c>
    </row>
    <row r="2228" customFormat="false" ht="15" hidden="false" customHeight="false" outlineLevel="0" collapsed="false">
      <c r="A2228" s="61" t="n">
        <v>2232</v>
      </c>
      <c r="B2228" s="62" t="n">
        <v>46028.40625</v>
      </c>
      <c r="C2228" s="63" t="n">
        <f aca="false">YEAR(B2228)</f>
        <v>2026</v>
      </c>
      <c r="D2228" s="32" t="s">
        <v>276</v>
      </c>
      <c r="E2228" s="64" t="n">
        <v>26199.3</v>
      </c>
      <c r="F2228" s="65" t="n">
        <v>0.0135</v>
      </c>
      <c r="G2228" s="66" t="n">
        <v>353.69055</v>
      </c>
      <c r="H2228" s="67" t="n">
        <f aca="false">E2228+IF(D2228="Long",1,-1)*G2228</f>
        <v>25845.60945</v>
      </c>
      <c r="I2228" s="68" t="n">
        <f aca="false">Assumptions!$B$58</f>
        <v>5.35750011455817</v>
      </c>
      <c r="J2228" s="68" t="n">
        <f aca="false">INDEX(Yearly!$D$5:$D$22,MATCH(C2228,Yearly!$A$5:$A$22,0))</f>
        <v>0.459214295533557</v>
      </c>
      <c r="K2228" s="68" t="n">
        <f aca="false">G2228-I2228-J2228</f>
        <v>347.873835589908</v>
      </c>
      <c r="L2228" s="69" t="n">
        <f aca="false">(I2228+J2228)/Assumptions!$B$8</f>
        <v>0.000256480763443269</v>
      </c>
      <c r="M2228" s="70" t="n">
        <f aca="false">F2228-L2228</f>
        <v>0.0132435192365567</v>
      </c>
      <c r="N2228" s="71" t="n">
        <f aca="false">G2228*Assumptions!$B$7</f>
        <v>2781776.17575</v>
      </c>
      <c r="O2228" s="71" t="n">
        <f aca="false">K2228*Assumptions!$B$7</f>
        <v>2736027.71691463</v>
      </c>
      <c r="P2228" s="68" t="n">
        <f aca="false">P2227+G2228</f>
        <v>43295.465295</v>
      </c>
      <c r="Q2228" s="68" t="n">
        <f aca="false">MAX(Q2227,P2228)</f>
        <v>43358.03516</v>
      </c>
      <c r="R2228" s="68" t="n">
        <f aca="false">Q2228-P2228</f>
        <v>62.5698649999831</v>
      </c>
      <c r="S2228" s="68" t="n">
        <f aca="false">S2227+K2228</f>
        <v>30276.2808023281</v>
      </c>
      <c r="T2228" s="68" t="n">
        <f aca="false">MAX(T2227,S2228)</f>
        <v>30938.3092289643</v>
      </c>
      <c r="U2228" s="68" t="n">
        <f aca="false">T2228-S2228</f>
        <v>662.028426636167</v>
      </c>
      <c r="V2228" s="70" t="n">
        <f aca="false">V2227+F2228</f>
        <v>4.41260000000001</v>
      </c>
      <c r="W2228" s="70" t="n">
        <f aca="false">MAX(W2227,V2228)</f>
        <v>4.41700000000001</v>
      </c>
      <c r="X2228" s="70" t="n">
        <f aca="false">W2228-V2228</f>
        <v>0.00440000000000129</v>
      </c>
      <c r="Y2228" s="70" t="n">
        <f aca="false">Y2227+M2228</f>
        <v>3.83853530596998</v>
      </c>
      <c r="Z2228" s="70" t="n">
        <f aca="false">MAX(Z2227,Y2228)</f>
        <v>3.86936768320245</v>
      </c>
      <c r="AA2228" s="70" t="n">
        <f aca="false">Z2228-Y2228</f>
        <v>0.0308323772324641</v>
      </c>
      <c r="AB2228" s="72" t="n">
        <f aca="false">AB2227*(1+F2228)</f>
        <v>64.2152601851904</v>
      </c>
      <c r="AC2228" s="73" t="n">
        <f aca="false">MAX(AC2227,AB2228)</f>
        <v>64.627169471351</v>
      </c>
      <c r="AD2228" s="70" t="n">
        <f aca="false">1-AB2228/AC2228</f>
        <v>0.0063736241201654</v>
      </c>
      <c r="AE2228" s="73" t="n">
        <f aca="false">AE2227*(1+M2228)</f>
        <v>36.2022384612964</v>
      </c>
      <c r="AF2228" s="73" t="n">
        <f aca="false">MAX(AF2227,AE2228)</f>
        <v>37.4105554749034</v>
      </c>
      <c r="AG2228" s="70" t="n">
        <f aca="false">1-AE2228/AF2228</f>
        <v>0.0322988257797345</v>
      </c>
      <c r="AH2228" s="74" t="n">
        <f aca="false">IF(R2228&gt;0,AH2227+1,0)</f>
        <v>103</v>
      </c>
      <c r="AI2228" s="74" t="n">
        <f aca="false">IF(U2228&gt;0,AI2227+1,0)</f>
        <v>103</v>
      </c>
      <c r="AJ2228" s="74" t="n">
        <f aca="false">IF(G2228&gt;0,AJ2227+1,0)</f>
        <v>2</v>
      </c>
      <c r="AK2228" s="74" t="n">
        <f aca="false">IF(G2228&lt;=0,AK2227+1,0)</f>
        <v>0</v>
      </c>
      <c r="AL2228" s="74" t="n">
        <f aca="false">IF(K2228&gt;0,AL2227+1,0)</f>
        <v>2</v>
      </c>
      <c r="AM2228" s="74" t="n">
        <f aca="false">IF(K2228&lt;=0,AM2227+1,0)</f>
        <v>0</v>
      </c>
    </row>
    <row r="2229" customFormat="false" ht="15" hidden="false" customHeight="false" outlineLevel="0" collapsed="false">
      <c r="A2229" s="61" t="n">
        <v>2233</v>
      </c>
      <c r="B2229" s="62" t="n">
        <v>46038.4479166667</v>
      </c>
      <c r="C2229" s="63" t="n">
        <f aca="false">YEAR(B2229)</f>
        <v>2026</v>
      </c>
      <c r="D2229" s="32" t="s">
        <v>277</v>
      </c>
      <c r="E2229" s="64" t="n">
        <v>25844.55</v>
      </c>
      <c r="F2229" s="65" t="n">
        <v>-0.0034</v>
      </c>
      <c r="G2229" s="66" t="n">
        <v>-87.87147</v>
      </c>
      <c r="H2229" s="67" t="n">
        <f aca="false">E2229+IF(D2229="Long",1,-1)*G2229</f>
        <v>25756.67853</v>
      </c>
      <c r="I2229" s="68" t="n">
        <f aca="false">Assumptions!$B$58</f>
        <v>5.35750011455817</v>
      </c>
      <c r="J2229" s="68" t="n">
        <f aca="false">INDEX(Yearly!$D$5:$D$22,MATCH(C2229,Yearly!$A$5:$A$22,0))</f>
        <v>0.459214295533557</v>
      </c>
      <c r="K2229" s="68" t="n">
        <f aca="false">G2229-I2229-J2229</f>
        <v>-93.6881844100917</v>
      </c>
      <c r="L2229" s="69" t="n">
        <f aca="false">(I2229+J2229)/Assumptions!$B$8</f>
        <v>0.000256480763443269</v>
      </c>
      <c r="M2229" s="70" t="n">
        <f aca="false">F2229-L2229</f>
        <v>-0.00365648076344327</v>
      </c>
      <c r="N2229" s="71" t="n">
        <f aca="false">G2229*Assumptions!$B$7</f>
        <v>-691109.11155</v>
      </c>
      <c r="O2229" s="71" t="n">
        <f aca="false">K2229*Assumptions!$B$7</f>
        <v>-736857.570385372</v>
      </c>
      <c r="P2229" s="68" t="n">
        <f aca="false">P2228+G2229</f>
        <v>43207.593825</v>
      </c>
      <c r="Q2229" s="68" t="n">
        <f aca="false">MAX(Q2228,P2229)</f>
        <v>43358.03516</v>
      </c>
      <c r="R2229" s="68" t="n">
        <f aca="false">Q2229-P2229</f>
        <v>150.441334999981</v>
      </c>
      <c r="S2229" s="68" t="n">
        <f aca="false">S2228+K2229</f>
        <v>30182.592617918</v>
      </c>
      <c r="T2229" s="68" t="n">
        <f aca="false">MAX(T2228,S2229)</f>
        <v>30938.3092289643</v>
      </c>
      <c r="U2229" s="68" t="n">
        <f aca="false">T2229-S2229</f>
        <v>755.71661104626</v>
      </c>
      <c r="V2229" s="70" t="n">
        <f aca="false">V2228+F2229</f>
        <v>4.40920000000001</v>
      </c>
      <c r="W2229" s="70" t="n">
        <f aca="false">MAX(W2228,V2229)</f>
        <v>4.41700000000001</v>
      </c>
      <c r="X2229" s="70" t="n">
        <f aca="false">W2229-V2229</f>
        <v>0.00780000000000136</v>
      </c>
      <c r="Y2229" s="70" t="n">
        <f aca="false">Y2228+M2229</f>
        <v>3.83487882520654</v>
      </c>
      <c r="Z2229" s="70" t="n">
        <f aca="false">MAX(Z2228,Y2229)</f>
        <v>3.86936768320245</v>
      </c>
      <c r="AA2229" s="70" t="n">
        <f aca="false">Z2229-Y2229</f>
        <v>0.0344888579959073</v>
      </c>
      <c r="AB2229" s="72" t="n">
        <f aca="false">AB2228*(1+F2229)</f>
        <v>63.9969283005607</v>
      </c>
      <c r="AC2229" s="73" t="n">
        <f aca="false">MAX(AC2228,AB2229)</f>
        <v>64.627169471351</v>
      </c>
      <c r="AD2229" s="70" t="n">
        <f aca="false">1-AB2229/AC2229</f>
        <v>0.00975195379815674</v>
      </c>
      <c r="AE2229" s="73" t="n">
        <f aca="false">AE2228*(1+M2229)</f>
        <v>36.0698656727691</v>
      </c>
      <c r="AF2229" s="73" t="n">
        <f aca="false">MAX(AF2228,AE2229)</f>
        <v>37.4105554749034</v>
      </c>
      <c r="AG2229" s="70" t="n">
        <f aca="false">1-AE2229/AF2229</f>
        <v>0.0358372065080326</v>
      </c>
      <c r="AH2229" s="74" t="n">
        <f aca="false">IF(R2229&gt;0,AH2228+1,0)</f>
        <v>104</v>
      </c>
      <c r="AI2229" s="74" t="n">
        <f aca="false">IF(U2229&gt;0,AI2228+1,0)</f>
        <v>104</v>
      </c>
      <c r="AJ2229" s="74" t="n">
        <f aca="false">IF(G2229&gt;0,AJ2228+1,0)</f>
        <v>0</v>
      </c>
      <c r="AK2229" s="74" t="n">
        <f aca="false">IF(G2229&lt;=0,AK2228+1,0)</f>
        <v>1</v>
      </c>
      <c r="AL2229" s="74" t="n">
        <f aca="false">IF(K2229&gt;0,AL2228+1,0)</f>
        <v>0</v>
      </c>
      <c r="AM2229" s="74" t="n">
        <f aca="false">IF(K2229&lt;=0,AM2228+1,0)</f>
        <v>1</v>
      </c>
    </row>
    <row r="2230" customFormat="false" ht="15" hidden="false" customHeight="false" outlineLevel="0" collapsed="false">
      <c r="A2230" s="61" t="n">
        <v>2234</v>
      </c>
      <c r="B2230" s="62" t="n">
        <v>46038.5347222222</v>
      </c>
      <c r="C2230" s="63" t="n">
        <f aca="false">YEAR(B2230)</f>
        <v>2026</v>
      </c>
      <c r="D2230" s="32" t="s">
        <v>276</v>
      </c>
      <c r="E2230" s="64" t="n">
        <v>25755.6</v>
      </c>
      <c r="F2230" s="65" t="n">
        <v>0.018</v>
      </c>
      <c r="G2230" s="66" t="n">
        <v>463.6008</v>
      </c>
      <c r="H2230" s="67" t="n">
        <f aca="false">E2230+IF(D2230="Long",1,-1)*G2230</f>
        <v>25291.9992</v>
      </c>
      <c r="I2230" s="68" t="n">
        <f aca="false">Assumptions!$B$58</f>
        <v>5.35750011455817</v>
      </c>
      <c r="J2230" s="68" t="n">
        <f aca="false">INDEX(Yearly!$D$5:$D$22,MATCH(C2230,Yearly!$A$5:$A$22,0))</f>
        <v>0.459214295533557</v>
      </c>
      <c r="K2230" s="68" t="n">
        <f aca="false">G2230-I2230-J2230</f>
        <v>457.784085589908</v>
      </c>
      <c r="L2230" s="69" t="n">
        <f aca="false">(I2230+J2230)/Assumptions!$B$8</f>
        <v>0.000256480763443269</v>
      </c>
      <c r="M2230" s="70" t="n">
        <f aca="false">F2230-L2230</f>
        <v>0.0177435192365567</v>
      </c>
      <c r="N2230" s="71" t="n">
        <f aca="false">G2230*Assumptions!$B$7</f>
        <v>3646220.292</v>
      </c>
      <c r="O2230" s="71" t="n">
        <f aca="false">K2230*Assumptions!$B$7</f>
        <v>3600471.83316463</v>
      </c>
      <c r="P2230" s="68" t="n">
        <f aca="false">P2229+G2230</f>
        <v>43671.194625</v>
      </c>
      <c r="Q2230" s="68" t="n">
        <f aca="false">MAX(Q2229,P2230)</f>
        <v>43671.194625</v>
      </c>
      <c r="R2230" s="68" t="n">
        <f aca="false">Q2230-P2230</f>
        <v>0</v>
      </c>
      <c r="S2230" s="68" t="n">
        <f aca="false">S2229+K2230</f>
        <v>30640.3767035079</v>
      </c>
      <c r="T2230" s="68" t="n">
        <f aca="false">MAX(T2229,S2230)</f>
        <v>30938.3092289643</v>
      </c>
      <c r="U2230" s="68" t="n">
        <f aca="false">T2230-S2230</f>
        <v>297.932525456352</v>
      </c>
      <c r="V2230" s="70" t="n">
        <f aca="false">V2229+F2230</f>
        <v>4.42720000000001</v>
      </c>
      <c r="W2230" s="70" t="n">
        <f aca="false">MAX(W2229,V2230)</f>
        <v>4.42720000000001</v>
      </c>
      <c r="X2230" s="70" t="n">
        <f aca="false">W2230-V2230</f>
        <v>0</v>
      </c>
      <c r="Y2230" s="70" t="n">
        <f aca="false">Y2229+M2230</f>
        <v>3.8526223444431</v>
      </c>
      <c r="Z2230" s="70" t="n">
        <f aca="false">MAX(Z2229,Y2230)</f>
        <v>3.86936768320245</v>
      </c>
      <c r="AA2230" s="70" t="n">
        <f aca="false">Z2230-Y2230</f>
        <v>0.0167453387593506</v>
      </c>
      <c r="AB2230" s="72" t="n">
        <f aca="false">AB2229*(1+F2230)</f>
        <v>65.1488730099708</v>
      </c>
      <c r="AC2230" s="73" t="n">
        <f aca="false">MAX(AC2229,AB2230)</f>
        <v>65.1488730099708</v>
      </c>
      <c r="AD2230" s="70" t="n">
        <f aca="false">1-AB2230/AC2230</f>
        <v>0</v>
      </c>
      <c r="AE2230" s="73" t="n">
        <f aca="false">AE2229*(1+M2230)</f>
        <v>36.7098720281939</v>
      </c>
      <c r="AF2230" s="73" t="n">
        <f aca="false">MAX(AF2229,AE2230)</f>
        <v>37.4105554749034</v>
      </c>
      <c r="AG2230" s="70" t="n">
        <f aca="false">1-AE2230/AF2230</f>
        <v>0.0187295654345355</v>
      </c>
      <c r="AH2230" s="74" t="n">
        <f aca="false">IF(R2230&gt;0,AH2229+1,0)</f>
        <v>0</v>
      </c>
      <c r="AI2230" s="74" t="n">
        <f aca="false">IF(U2230&gt;0,AI2229+1,0)</f>
        <v>105</v>
      </c>
      <c r="AJ2230" s="74" t="n">
        <f aca="false">IF(G2230&gt;0,AJ2229+1,0)</f>
        <v>1</v>
      </c>
      <c r="AK2230" s="74" t="n">
        <f aca="false">IF(G2230&lt;=0,AK2229+1,0)</f>
        <v>0</v>
      </c>
      <c r="AL2230" s="74" t="n">
        <f aca="false">IF(K2230&gt;0,AL2229+1,0)</f>
        <v>1</v>
      </c>
      <c r="AM2230" s="74" t="n">
        <f aca="false">IF(K2230&lt;=0,AM2229+1,0)</f>
        <v>0</v>
      </c>
    </row>
    <row r="2231" customFormat="false" ht="15" hidden="false" customHeight="false" outlineLevel="0" collapsed="false">
      <c r="A2231" s="61" t="n">
        <v>2235</v>
      </c>
      <c r="B2231" s="62" t="n">
        <v>46050.40625</v>
      </c>
      <c r="C2231" s="63" t="n">
        <f aca="false">YEAR(B2231)</f>
        <v>2026</v>
      </c>
      <c r="D2231" s="32" t="s">
        <v>277</v>
      </c>
      <c r="E2231" s="64" t="n">
        <v>25292.95</v>
      </c>
      <c r="F2231" s="65" t="n">
        <v>-0.0034</v>
      </c>
      <c r="G2231" s="66" t="n">
        <v>-85.99603</v>
      </c>
      <c r="H2231" s="67" t="n">
        <f aca="false">E2231+IF(D2231="Long",1,-1)*G2231</f>
        <v>25206.95397</v>
      </c>
      <c r="I2231" s="68" t="n">
        <f aca="false">Assumptions!$B$58</f>
        <v>5.35750011455817</v>
      </c>
      <c r="J2231" s="68" t="n">
        <f aca="false">INDEX(Yearly!$D$5:$D$22,MATCH(C2231,Yearly!$A$5:$A$22,0))</f>
        <v>0.459214295533557</v>
      </c>
      <c r="K2231" s="68" t="n">
        <f aca="false">G2231-I2231-J2231</f>
        <v>-91.8127444100917</v>
      </c>
      <c r="L2231" s="69" t="n">
        <f aca="false">(I2231+J2231)/Assumptions!$B$8</f>
        <v>0.000256480763443269</v>
      </c>
      <c r="M2231" s="70" t="n">
        <f aca="false">F2231-L2231</f>
        <v>-0.00365648076344327</v>
      </c>
      <c r="N2231" s="71" t="n">
        <f aca="false">G2231*Assumptions!$B$7</f>
        <v>-676358.77595</v>
      </c>
      <c r="O2231" s="71" t="n">
        <f aca="false">K2231*Assumptions!$B$7</f>
        <v>-722107.234785372</v>
      </c>
      <c r="P2231" s="68" t="n">
        <f aca="false">P2230+G2231</f>
        <v>43585.198595</v>
      </c>
      <c r="Q2231" s="68" t="n">
        <f aca="false">MAX(Q2230,P2231)</f>
        <v>43671.194625</v>
      </c>
      <c r="R2231" s="68" t="n">
        <f aca="false">Q2231-P2231</f>
        <v>85.9960300000021</v>
      </c>
      <c r="S2231" s="68" t="n">
        <f aca="false">S2230+K2231</f>
        <v>30548.5639590978</v>
      </c>
      <c r="T2231" s="68" t="n">
        <f aca="false">MAX(T2230,S2231)</f>
        <v>30938.3092289643</v>
      </c>
      <c r="U2231" s="68" t="n">
        <f aca="false">T2231-S2231</f>
        <v>389.745269866442</v>
      </c>
      <c r="V2231" s="70" t="n">
        <f aca="false">V2230+F2231</f>
        <v>4.42380000000001</v>
      </c>
      <c r="W2231" s="70" t="n">
        <f aca="false">MAX(W2230,V2231)</f>
        <v>4.42720000000001</v>
      </c>
      <c r="X2231" s="70" t="n">
        <f aca="false">W2231-V2231</f>
        <v>0.00340000000000007</v>
      </c>
      <c r="Y2231" s="70" t="n">
        <f aca="false">Y2230+M2231</f>
        <v>3.84896586367965</v>
      </c>
      <c r="Z2231" s="70" t="n">
        <f aca="false">MAX(Z2230,Y2231)</f>
        <v>3.86936768320245</v>
      </c>
      <c r="AA2231" s="70" t="n">
        <f aca="false">Z2231-Y2231</f>
        <v>0.0204018195227937</v>
      </c>
      <c r="AB2231" s="72" t="n">
        <f aca="false">AB2230*(1+F2231)</f>
        <v>64.9273668417369</v>
      </c>
      <c r="AC2231" s="73" t="n">
        <f aca="false">MAX(AC2230,AB2231)</f>
        <v>65.1488730099708</v>
      </c>
      <c r="AD2231" s="70" t="n">
        <f aca="false">1-AB2231/AC2231</f>
        <v>0.00339999999999996</v>
      </c>
      <c r="AE2231" s="73" t="n">
        <f aca="false">AE2230*(1+M2231)</f>
        <v>36.5756430872944</v>
      </c>
      <c r="AF2231" s="73" t="n">
        <f aca="false">MAX(AF2230,AE2231)</f>
        <v>37.4105554749034</v>
      </c>
      <c r="AG2231" s="70" t="n">
        <f aca="false">1-AE2231/AF2231</f>
        <v>0.0223175619022598</v>
      </c>
      <c r="AH2231" s="74" t="n">
        <f aca="false">IF(R2231&gt;0,AH2230+1,0)</f>
        <v>1</v>
      </c>
      <c r="AI2231" s="74" t="n">
        <f aca="false">IF(U2231&gt;0,AI2230+1,0)</f>
        <v>106</v>
      </c>
      <c r="AJ2231" s="74" t="n">
        <f aca="false">IF(G2231&gt;0,AJ2230+1,0)</f>
        <v>0</v>
      </c>
      <c r="AK2231" s="74" t="n">
        <f aca="false">IF(G2231&lt;=0,AK2230+1,0)</f>
        <v>1</v>
      </c>
      <c r="AL2231" s="74" t="n">
        <f aca="false">IF(K2231&gt;0,AL2230+1,0)</f>
        <v>0</v>
      </c>
      <c r="AM2231" s="74" t="n">
        <f aca="false">IF(K2231&lt;=0,AM2230+1,0)</f>
        <v>1</v>
      </c>
    </row>
    <row r="2232" customFormat="false" ht="15" hidden="false" customHeight="false" outlineLevel="0" collapsed="false">
      <c r="A2232" s="61" t="n">
        <v>2236</v>
      </c>
      <c r="B2232" s="62" t="n">
        <v>46050.5729166667</v>
      </c>
      <c r="C2232" s="63" t="n">
        <f aca="false">YEAR(B2232)</f>
        <v>2026</v>
      </c>
      <c r="D2232" s="32" t="s">
        <v>276</v>
      </c>
      <c r="E2232" s="64" t="n">
        <v>25207.35</v>
      </c>
      <c r="F2232" s="65" t="n">
        <v>-0.0049</v>
      </c>
      <c r="G2232" s="66" t="n">
        <v>-123.516015</v>
      </c>
      <c r="H2232" s="67" t="n">
        <f aca="false">E2232+IF(D2232="Long",1,-1)*G2232</f>
        <v>25330.866015</v>
      </c>
      <c r="I2232" s="68" t="n">
        <f aca="false">Assumptions!$B$58</f>
        <v>5.35750011455817</v>
      </c>
      <c r="J2232" s="68" t="n">
        <f aca="false">INDEX(Yearly!$D$5:$D$22,MATCH(C2232,Yearly!$A$5:$A$22,0))</f>
        <v>0.459214295533557</v>
      </c>
      <c r="K2232" s="68" t="n">
        <f aca="false">G2232-I2232-J2232</f>
        <v>-129.332729410092</v>
      </c>
      <c r="L2232" s="69" t="n">
        <f aca="false">(I2232+J2232)/Assumptions!$B$8</f>
        <v>0.000256480763443269</v>
      </c>
      <c r="M2232" s="70" t="n">
        <f aca="false">F2232-L2232</f>
        <v>-0.00515648076344327</v>
      </c>
      <c r="N2232" s="71" t="n">
        <f aca="false">G2232*Assumptions!$B$7</f>
        <v>-971453.457975</v>
      </c>
      <c r="O2232" s="71" t="n">
        <f aca="false">K2232*Assumptions!$B$7</f>
        <v>-1017201.91681037</v>
      </c>
      <c r="P2232" s="68" t="n">
        <f aca="false">P2231+G2232</f>
        <v>43461.68258</v>
      </c>
      <c r="Q2232" s="68" t="n">
        <f aca="false">MAX(Q2231,P2232)</f>
        <v>43671.194625</v>
      </c>
      <c r="R2232" s="68" t="n">
        <f aca="false">Q2232-P2232</f>
        <v>209.512045000003</v>
      </c>
      <c r="S2232" s="68" t="n">
        <f aca="false">S2231+K2232</f>
        <v>30419.2312296877</v>
      </c>
      <c r="T2232" s="68" t="n">
        <f aca="false">MAX(T2231,S2232)</f>
        <v>30938.3092289643</v>
      </c>
      <c r="U2232" s="68" t="n">
        <f aca="false">T2232-S2232</f>
        <v>519.077999276535</v>
      </c>
      <c r="V2232" s="70" t="n">
        <f aca="false">V2231+F2232</f>
        <v>4.41890000000001</v>
      </c>
      <c r="W2232" s="70" t="n">
        <f aca="false">MAX(W2231,V2232)</f>
        <v>4.42720000000001</v>
      </c>
      <c r="X2232" s="70" t="n">
        <f aca="false">W2232-V2232</f>
        <v>0.0083000000000002</v>
      </c>
      <c r="Y2232" s="70" t="n">
        <f aca="false">Y2231+M2232</f>
        <v>3.84380938291621</v>
      </c>
      <c r="Z2232" s="70" t="n">
        <f aca="false">MAX(Z2231,Y2232)</f>
        <v>3.86936768320245</v>
      </c>
      <c r="AA2232" s="70" t="n">
        <f aca="false">Z2232-Y2232</f>
        <v>0.025558300286237</v>
      </c>
      <c r="AB2232" s="72" t="n">
        <f aca="false">AB2231*(1+F2232)</f>
        <v>64.6092227442124</v>
      </c>
      <c r="AC2232" s="73" t="n">
        <f aca="false">MAX(AC2231,AB2232)</f>
        <v>65.1488730099708</v>
      </c>
      <c r="AD2232" s="70" t="n">
        <f aca="false">1-AB2232/AC2232</f>
        <v>0.00828333999999997</v>
      </c>
      <c r="AE2232" s="73" t="n">
        <f aca="false">AE2231*(1+M2232)</f>
        <v>36.3870414873042</v>
      </c>
      <c r="AF2232" s="73" t="n">
        <f aca="false">MAX(AF2231,AE2232)</f>
        <v>37.4105554749034</v>
      </c>
      <c r="AG2232" s="70" t="n">
        <f aca="false">1-AE2232/AF2232</f>
        <v>0.0273589625870671</v>
      </c>
      <c r="AH2232" s="74" t="n">
        <f aca="false">IF(R2232&gt;0,AH2231+1,0)</f>
        <v>2</v>
      </c>
      <c r="AI2232" s="74" t="n">
        <f aca="false">IF(U2232&gt;0,AI2231+1,0)</f>
        <v>107</v>
      </c>
      <c r="AJ2232" s="74" t="n">
        <f aca="false">IF(G2232&gt;0,AJ2231+1,0)</f>
        <v>0</v>
      </c>
      <c r="AK2232" s="74" t="n">
        <f aca="false">IF(G2232&lt;=0,AK2231+1,0)</f>
        <v>2</v>
      </c>
      <c r="AL2232" s="74" t="n">
        <f aca="false">IF(K2232&gt;0,AL2231+1,0)</f>
        <v>0</v>
      </c>
      <c r="AM2232" s="74" t="n">
        <f aca="false">IF(K2232&lt;=0,AM2231+1,0)</f>
        <v>2</v>
      </c>
    </row>
    <row r="2233" customFormat="false" ht="15" hidden="false" customHeight="false" outlineLevel="0" collapsed="false">
      <c r="A2233" s="61" t="n">
        <v>2237</v>
      </c>
      <c r="B2233" s="62" t="n">
        <v>46050.6354166667</v>
      </c>
      <c r="C2233" s="63" t="n">
        <f aca="false">YEAR(B2233)</f>
        <v>2026</v>
      </c>
      <c r="D2233" s="32" t="s">
        <v>277</v>
      </c>
      <c r="E2233" s="64" t="n">
        <v>25329.75</v>
      </c>
      <c r="F2233" s="65" t="n">
        <v>-0.0038</v>
      </c>
      <c r="G2233" s="66" t="n">
        <v>-96.25305</v>
      </c>
      <c r="H2233" s="67" t="n">
        <f aca="false">E2233+IF(D2233="Long",1,-1)*G2233</f>
        <v>25233.49695</v>
      </c>
      <c r="I2233" s="68" t="n">
        <f aca="false">Assumptions!$B$58</f>
        <v>5.35750011455817</v>
      </c>
      <c r="J2233" s="68" t="n">
        <f aca="false">INDEX(Yearly!$D$5:$D$22,MATCH(C2233,Yearly!$A$5:$A$22,0))</f>
        <v>0.459214295533557</v>
      </c>
      <c r="K2233" s="68" t="n">
        <f aca="false">G2233-I2233-J2233</f>
        <v>-102.069764410092</v>
      </c>
      <c r="L2233" s="69" t="n">
        <f aca="false">(I2233+J2233)/Assumptions!$B$8</f>
        <v>0.000256480763443269</v>
      </c>
      <c r="M2233" s="70" t="n">
        <f aca="false">F2233-L2233</f>
        <v>-0.00405648076344327</v>
      </c>
      <c r="N2233" s="71" t="n">
        <f aca="false">G2233*Assumptions!$B$7</f>
        <v>-757030.23825</v>
      </c>
      <c r="O2233" s="71" t="n">
        <f aca="false">K2233*Assumptions!$B$7</f>
        <v>-802778.697085371</v>
      </c>
      <c r="P2233" s="68" t="n">
        <f aca="false">P2232+G2233</f>
        <v>43365.42953</v>
      </c>
      <c r="Q2233" s="68" t="n">
        <f aca="false">MAX(Q2232,P2233)</f>
        <v>43671.194625</v>
      </c>
      <c r="R2233" s="68" t="n">
        <f aca="false">Q2233-P2233</f>
        <v>305.765095000003</v>
      </c>
      <c r="S2233" s="68" t="n">
        <f aca="false">S2232+K2233</f>
        <v>30317.1614652777</v>
      </c>
      <c r="T2233" s="68" t="n">
        <f aca="false">MAX(T2232,S2233)</f>
        <v>30938.3092289643</v>
      </c>
      <c r="U2233" s="68" t="n">
        <f aca="false">T2233-S2233</f>
        <v>621.147763686626</v>
      </c>
      <c r="V2233" s="70" t="n">
        <f aca="false">V2232+F2233</f>
        <v>4.41510000000001</v>
      </c>
      <c r="W2233" s="70" t="n">
        <f aca="false">MAX(W2232,V2233)</f>
        <v>4.42720000000001</v>
      </c>
      <c r="X2233" s="70" t="n">
        <f aca="false">W2233-V2233</f>
        <v>0.0121000000000002</v>
      </c>
      <c r="Y2233" s="70" t="n">
        <f aca="false">Y2232+M2233</f>
        <v>3.83975290215277</v>
      </c>
      <c r="Z2233" s="70" t="n">
        <f aca="false">MAX(Z2232,Y2233)</f>
        <v>3.86936768320245</v>
      </c>
      <c r="AA2233" s="70" t="n">
        <f aca="false">Z2233-Y2233</f>
        <v>0.0296147810496801</v>
      </c>
      <c r="AB2233" s="72" t="n">
        <f aca="false">AB2232*(1+F2233)</f>
        <v>64.3637076977844</v>
      </c>
      <c r="AC2233" s="73" t="n">
        <f aca="false">MAX(AC2232,AB2233)</f>
        <v>65.1488730099708</v>
      </c>
      <c r="AD2233" s="70" t="n">
        <f aca="false">1-AB2233/AC2233</f>
        <v>0.012051863308</v>
      </c>
      <c r="AE2233" s="73" t="n">
        <f aca="false">AE2232*(1+M2233)</f>
        <v>36.2394381534723</v>
      </c>
      <c r="AF2233" s="73" t="n">
        <f aca="false">MAX(AF2232,AE2233)</f>
        <v>37.4105554749034</v>
      </c>
      <c r="AG2233" s="70" t="n">
        <f aca="false">1-AE2233/AF2233</f>
        <v>0.0313044622450681</v>
      </c>
      <c r="AH2233" s="74" t="n">
        <f aca="false">IF(R2233&gt;0,AH2232+1,0)</f>
        <v>3</v>
      </c>
      <c r="AI2233" s="74" t="n">
        <f aca="false">IF(U2233&gt;0,AI2232+1,0)</f>
        <v>108</v>
      </c>
      <c r="AJ2233" s="74" t="n">
        <f aca="false">IF(G2233&gt;0,AJ2232+1,0)</f>
        <v>0</v>
      </c>
      <c r="AK2233" s="74" t="n">
        <f aca="false">IF(G2233&lt;=0,AK2232+1,0)</f>
        <v>3</v>
      </c>
      <c r="AL2233" s="74" t="n">
        <f aca="false">IF(K2233&gt;0,AL2232+1,0)</f>
        <v>0</v>
      </c>
      <c r="AM2233" s="74" t="n">
        <f aca="false">IF(K2233&lt;=0,AM2232+1,0)</f>
        <v>3</v>
      </c>
    </row>
    <row r="2234" customFormat="false" ht="15" hidden="false" customHeight="false" outlineLevel="0" collapsed="false">
      <c r="A2234" s="61" t="n">
        <v>2238</v>
      </c>
      <c r="B2234" s="62" t="n">
        <v>46051.4111111111</v>
      </c>
      <c r="C2234" s="63" t="n">
        <f aca="false">YEAR(B2234)</f>
        <v>2026</v>
      </c>
      <c r="D2234" s="32" t="s">
        <v>276</v>
      </c>
      <c r="E2234" s="64" t="n">
        <v>25233.7</v>
      </c>
      <c r="F2234" s="65" t="n">
        <v>-0.0014</v>
      </c>
      <c r="G2234" s="66" t="n">
        <v>-35.32718</v>
      </c>
      <c r="H2234" s="67" t="n">
        <f aca="false">E2234+IF(D2234="Long",1,-1)*G2234</f>
        <v>25269.02718</v>
      </c>
      <c r="I2234" s="68" t="n">
        <f aca="false">Assumptions!$B$58</f>
        <v>5.35750011455817</v>
      </c>
      <c r="J2234" s="68" t="n">
        <f aca="false">INDEX(Yearly!$D$5:$D$22,MATCH(C2234,Yearly!$A$5:$A$22,0))</f>
        <v>0.459214295533557</v>
      </c>
      <c r="K2234" s="68" t="n">
        <f aca="false">G2234-I2234-J2234</f>
        <v>-41.1438944100917</v>
      </c>
      <c r="L2234" s="69" t="n">
        <f aca="false">(I2234+J2234)/Assumptions!$B$8</f>
        <v>0.000256480763443269</v>
      </c>
      <c r="M2234" s="70" t="n">
        <f aca="false">F2234-L2234</f>
        <v>-0.00165648076344327</v>
      </c>
      <c r="N2234" s="71" t="n">
        <f aca="false">G2234*Assumptions!$B$7</f>
        <v>-277848.2707</v>
      </c>
      <c r="O2234" s="71" t="n">
        <f aca="false">K2234*Assumptions!$B$7</f>
        <v>-323596.729535371</v>
      </c>
      <c r="P2234" s="68" t="n">
        <f aca="false">P2233+G2234</f>
        <v>43330.10235</v>
      </c>
      <c r="Q2234" s="68" t="n">
        <f aca="false">MAX(Q2233,P2234)</f>
        <v>43671.194625</v>
      </c>
      <c r="R2234" s="68" t="n">
        <f aca="false">Q2234-P2234</f>
        <v>341.092275000003</v>
      </c>
      <c r="S2234" s="68" t="n">
        <f aca="false">S2233+K2234</f>
        <v>30276.0175708676</v>
      </c>
      <c r="T2234" s="68" t="n">
        <f aca="false">MAX(T2233,S2234)</f>
        <v>30938.3092289643</v>
      </c>
      <c r="U2234" s="68" t="n">
        <f aca="false">T2234-S2234</f>
        <v>662.291658096718</v>
      </c>
      <c r="V2234" s="70" t="n">
        <f aca="false">V2233+F2234</f>
        <v>4.41370000000001</v>
      </c>
      <c r="W2234" s="70" t="n">
        <f aca="false">MAX(W2233,V2234)</f>
        <v>4.42720000000001</v>
      </c>
      <c r="X2234" s="70" t="n">
        <f aca="false">W2234-V2234</f>
        <v>0.0135000000000005</v>
      </c>
      <c r="Y2234" s="70" t="n">
        <f aca="false">Y2233+M2234</f>
        <v>3.83809642138932</v>
      </c>
      <c r="Z2234" s="70" t="n">
        <f aca="false">MAX(Z2233,Y2234)</f>
        <v>3.86936768320245</v>
      </c>
      <c r="AA2234" s="70" t="n">
        <f aca="false">Z2234-Y2234</f>
        <v>0.0312712618131235</v>
      </c>
      <c r="AB2234" s="72" t="n">
        <f aca="false">AB2233*(1+F2234)</f>
        <v>64.2735985070075</v>
      </c>
      <c r="AC2234" s="73" t="n">
        <f aca="false">MAX(AC2233,AB2234)</f>
        <v>65.1488730099708</v>
      </c>
      <c r="AD2234" s="70" t="n">
        <f aca="false">1-AB2234/AC2234</f>
        <v>0.0134349906993688</v>
      </c>
      <c r="AE2234" s="73" t="n">
        <f aca="false">AE2233*(1+M2234)</f>
        <v>36.1794082212931</v>
      </c>
      <c r="AF2234" s="73" t="n">
        <f aca="false">MAX(AF2233,AE2234)</f>
        <v>37.4105554749034</v>
      </c>
      <c r="AG2234" s="70" t="n">
        <f aca="false">1-AE2234/AF2234</f>
        <v>0.0329090877689925</v>
      </c>
      <c r="AH2234" s="74" t="n">
        <f aca="false">IF(R2234&gt;0,AH2233+1,0)</f>
        <v>4</v>
      </c>
      <c r="AI2234" s="74" t="n">
        <f aca="false">IF(U2234&gt;0,AI2233+1,0)</f>
        <v>109</v>
      </c>
      <c r="AJ2234" s="74" t="n">
        <f aca="false">IF(G2234&gt;0,AJ2233+1,0)</f>
        <v>0</v>
      </c>
      <c r="AK2234" s="74" t="n">
        <f aca="false">IF(G2234&lt;=0,AK2233+1,0)</f>
        <v>4</v>
      </c>
      <c r="AL2234" s="74" t="n">
        <f aca="false">IF(K2234&gt;0,AL2233+1,0)</f>
        <v>0</v>
      </c>
      <c r="AM2234" s="74" t="n">
        <f aca="false">IF(K2234&lt;=0,AM2233+1,0)</f>
        <v>4</v>
      </c>
    </row>
    <row r="2235" customFormat="false" ht="15" hidden="false" customHeight="false" outlineLevel="0" collapsed="false">
      <c r="A2235" s="61" t="n">
        <v>2239</v>
      </c>
      <c r="B2235" s="62" t="n">
        <v>46051.4895833333</v>
      </c>
      <c r="C2235" s="63" t="n">
        <f aca="false">YEAR(B2235)</f>
        <v>2026</v>
      </c>
      <c r="D2235" s="32" t="s">
        <v>277</v>
      </c>
      <c r="E2235" s="64" t="n">
        <v>25270.2</v>
      </c>
      <c r="F2235" s="65" t="n">
        <v>0.0009</v>
      </c>
      <c r="G2235" s="66" t="n">
        <v>22.74318</v>
      </c>
      <c r="H2235" s="67" t="n">
        <f aca="false">E2235+IF(D2235="Long",1,-1)*G2235</f>
        <v>25292.94318</v>
      </c>
      <c r="I2235" s="68" t="n">
        <f aca="false">Assumptions!$B$58</f>
        <v>5.35750011455817</v>
      </c>
      <c r="J2235" s="68" t="n">
        <f aca="false">INDEX(Yearly!$D$5:$D$22,MATCH(C2235,Yearly!$A$5:$A$22,0))</f>
        <v>0.459214295533557</v>
      </c>
      <c r="K2235" s="68" t="n">
        <f aca="false">G2235-I2235-J2235</f>
        <v>16.9264655899083</v>
      </c>
      <c r="L2235" s="69" t="n">
        <f aca="false">(I2235+J2235)/Assumptions!$B$8</f>
        <v>0.000256480763443269</v>
      </c>
      <c r="M2235" s="70" t="n">
        <f aca="false">F2235-L2235</f>
        <v>0.000643519236556731</v>
      </c>
      <c r="N2235" s="71" t="n">
        <f aca="false">G2235*Assumptions!$B$7</f>
        <v>178875.1107</v>
      </c>
      <c r="O2235" s="71" t="n">
        <f aca="false">K2235*Assumptions!$B$7</f>
        <v>133126.651864629</v>
      </c>
      <c r="P2235" s="68" t="n">
        <f aca="false">P2234+G2235</f>
        <v>43352.84553</v>
      </c>
      <c r="Q2235" s="68" t="n">
        <f aca="false">MAX(Q2234,P2235)</f>
        <v>43671.194625</v>
      </c>
      <c r="R2235" s="68" t="n">
        <f aca="false">Q2235-P2235</f>
        <v>318.349095000005</v>
      </c>
      <c r="S2235" s="68" t="n">
        <f aca="false">S2234+K2235</f>
        <v>30292.9440364575</v>
      </c>
      <c r="T2235" s="68" t="n">
        <f aca="false">MAX(T2234,S2235)</f>
        <v>30938.3092289643</v>
      </c>
      <c r="U2235" s="68" t="n">
        <f aca="false">T2235-S2235</f>
        <v>645.365192506808</v>
      </c>
      <c r="V2235" s="70" t="n">
        <f aca="false">V2234+F2235</f>
        <v>4.41460000000001</v>
      </c>
      <c r="W2235" s="70" t="n">
        <f aca="false">MAX(W2234,V2235)</f>
        <v>4.42720000000001</v>
      </c>
      <c r="X2235" s="70" t="n">
        <f aca="false">W2235-V2235</f>
        <v>0.0126000000000008</v>
      </c>
      <c r="Y2235" s="70" t="n">
        <f aca="false">Y2234+M2235</f>
        <v>3.83873994062588</v>
      </c>
      <c r="Z2235" s="70" t="n">
        <f aca="false">MAX(Z2234,Y2235)</f>
        <v>3.86936768320245</v>
      </c>
      <c r="AA2235" s="70" t="n">
        <f aca="false">Z2235-Y2235</f>
        <v>0.0306277425765669</v>
      </c>
      <c r="AB2235" s="72" t="n">
        <f aca="false">AB2234*(1+F2235)</f>
        <v>64.3314447456638</v>
      </c>
      <c r="AC2235" s="73" t="n">
        <f aca="false">MAX(AC2234,AB2235)</f>
        <v>65.1488730099708</v>
      </c>
      <c r="AD2235" s="70" t="n">
        <f aca="false">1-AB2235/AC2235</f>
        <v>0.0125470821909984</v>
      </c>
      <c r="AE2235" s="73" t="n">
        <f aca="false">AE2234*(1+M2235)</f>
        <v>36.2026903664507</v>
      </c>
      <c r="AF2235" s="73" t="n">
        <f aca="false">MAX(AF2234,AE2235)</f>
        <v>37.4105554749034</v>
      </c>
      <c r="AG2235" s="70" t="n">
        <f aca="false">1-AE2235/AF2235</f>
        <v>0.0322867461634725</v>
      </c>
      <c r="AH2235" s="74" t="n">
        <f aca="false">IF(R2235&gt;0,AH2234+1,0)</f>
        <v>5</v>
      </c>
      <c r="AI2235" s="74" t="n">
        <f aca="false">IF(U2235&gt;0,AI2234+1,0)</f>
        <v>110</v>
      </c>
      <c r="AJ2235" s="74" t="n">
        <f aca="false">IF(G2235&gt;0,AJ2234+1,0)</f>
        <v>1</v>
      </c>
      <c r="AK2235" s="74" t="n">
        <f aca="false">IF(G2235&lt;=0,AK2234+1,0)</f>
        <v>0</v>
      </c>
      <c r="AL2235" s="74" t="n">
        <f aca="false">IF(K2235&gt;0,AL2234+1,0)</f>
        <v>1</v>
      </c>
      <c r="AM2235" s="74" t="n">
        <f aca="false">IF(K2235&lt;=0,AM2234+1,0)</f>
        <v>0</v>
      </c>
    </row>
    <row r="2236" customFormat="false" ht="15" hidden="false" customHeight="false" outlineLevel="0" collapsed="false">
      <c r="A2236" s="61" t="n">
        <v>2240</v>
      </c>
      <c r="B2236" s="62" t="n">
        <v>46052.40625</v>
      </c>
      <c r="C2236" s="63" t="n">
        <f aca="false">YEAR(B2236)</f>
        <v>2026</v>
      </c>
      <c r="D2236" s="32" t="s">
        <v>276</v>
      </c>
      <c r="E2236" s="64" t="n">
        <v>25291.75</v>
      </c>
      <c r="F2236" s="65" t="n">
        <v>-0.0021</v>
      </c>
      <c r="G2236" s="66" t="n">
        <v>-53.112675</v>
      </c>
      <c r="H2236" s="67" t="n">
        <f aca="false">E2236+IF(D2236="Long",1,-1)*G2236</f>
        <v>25344.862675</v>
      </c>
      <c r="I2236" s="68" t="n">
        <f aca="false">Assumptions!$B$58</f>
        <v>5.35750011455817</v>
      </c>
      <c r="J2236" s="68" t="n">
        <f aca="false">INDEX(Yearly!$D$5:$D$22,MATCH(C2236,Yearly!$A$5:$A$22,0))</f>
        <v>0.459214295533557</v>
      </c>
      <c r="K2236" s="68" t="n">
        <f aca="false">G2236-I2236-J2236</f>
        <v>-58.9293894100917</v>
      </c>
      <c r="L2236" s="69" t="n">
        <f aca="false">(I2236+J2236)/Assumptions!$B$8</f>
        <v>0.000256480763443269</v>
      </c>
      <c r="M2236" s="70" t="n">
        <f aca="false">F2236-L2236</f>
        <v>-0.00235648076344327</v>
      </c>
      <c r="N2236" s="71" t="n">
        <f aca="false">G2236*Assumptions!$B$7</f>
        <v>-417731.188875</v>
      </c>
      <c r="O2236" s="71" t="n">
        <f aca="false">K2236*Assumptions!$B$7</f>
        <v>-463479.647710372</v>
      </c>
      <c r="P2236" s="68" t="n">
        <f aca="false">P2235+G2236</f>
        <v>43299.732855</v>
      </c>
      <c r="Q2236" s="68" t="n">
        <f aca="false">MAX(Q2235,P2236)</f>
        <v>43671.194625</v>
      </c>
      <c r="R2236" s="68" t="n">
        <f aca="false">Q2236-P2236</f>
        <v>371.461770000002</v>
      </c>
      <c r="S2236" s="68" t="n">
        <f aca="false">S2235+K2236</f>
        <v>30234.0146470474</v>
      </c>
      <c r="T2236" s="68" t="n">
        <f aca="false">MAX(T2235,S2236)</f>
        <v>30938.3092289643</v>
      </c>
      <c r="U2236" s="68" t="n">
        <f aca="false">T2236-S2236</f>
        <v>704.2945819169</v>
      </c>
      <c r="V2236" s="70" t="n">
        <f aca="false">V2235+F2236</f>
        <v>4.41250000000001</v>
      </c>
      <c r="W2236" s="70" t="n">
        <f aca="false">MAX(W2235,V2236)</f>
        <v>4.42720000000001</v>
      </c>
      <c r="X2236" s="70" t="n">
        <f aca="false">W2236-V2236</f>
        <v>0.0147000000000013</v>
      </c>
      <c r="Y2236" s="70" t="n">
        <f aca="false">Y2235+M2236</f>
        <v>3.83638345986244</v>
      </c>
      <c r="Z2236" s="70" t="n">
        <f aca="false">MAX(Z2235,Y2236)</f>
        <v>3.86936768320245</v>
      </c>
      <c r="AA2236" s="70" t="n">
        <f aca="false">Z2236-Y2236</f>
        <v>0.0329842233400099</v>
      </c>
      <c r="AB2236" s="72" t="n">
        <f aca="false">AB2235*(1+F2236)</f>
        <v>64.1963487116979</v>
      </c>
      <c r="AC2236" s="73" t="n">
        <f aca="false">MAX(AC2235,AB2236)</f>
        <v>65.1488730099708</v>
      </c>
      <c r="AD2236" s="70" t="n">
        <f aca="false">1-AB2236/AC2236</f>
        <v>0.0146207333183974</v>
      </c>
      <c r="AE2236" s="73" t="n">
        <f aca="false">AE2235*(1+M2236)</f>
        <v>36.1173794230173</v>
      </c>
      <c r="AF2236" s="73" t="n">
        <f aca="false">MAX(AF2235,AE2236)</f>
        <v>37.4105554749034</v>
      </c>
      <c r="AG2236" s="70" t="n">
        <f aca="false">1-AE2236/AF2236</f>
        <v>0.0345671438306674</v>
      </c>
      <c r="AH2236" s="74" t="n">
        <f aca="false">IF(R2236&gt;0,AH2235+1,0)</f>
        <v>6</v>
      </c>
      <c r="AI2236" s="74" t="n">
        <f aca="false">IF(U2236&gt;0,AI2235+1,0)</f>
        <v>111</v>
      </c>
      <c r="AJ2236" s="74" t="n">
        <f aca="false">IF(G2236&gt;0,AJ2235+1,0)</f>
        <v>0</v>
      </c>
      <c r="AK2236" s="74" t="n">
        <f aca="false">IF(G2236&lt;=0,AK2235+1,0)</f>
        <v>1</v>
      </c>
      <c r="AL2236" s="74" t="n">
        <f aca="false">IF(K2236&gt;0,AL2235+1,0)</f>
        <v>0</v>
      </c>
      <c r="AM2236" s="74" t="n">
        <f aca="false">IF(K2236&lt;=0,AM2235+1,0)</f>
        <v>1</v>
      </c>
    </row>
    <row r="2237" customFormat="false" ht="15" hidden="false" customHeight="false" outlineLevel="0" collapsed="false">
      <c r="A2237" s="61" t="n">
        <v>2241</v>
      </c>
      <c r="B2237" s="62" t="n">
        <v>46052.5833333333</v>
      </c>
      <c r="C2237" s="63" t="n">
        <f aca="false">YEAR(B2237)</f>
        <v>2026</v>
      </c>
      <c r="D2237" s="32" t="s">
        <v>277</v>
      </c>
      <c r="E2237" s="64" t="n">
        <v>25343.8</v>
      </c>
      <c r="F2237" s="65" t="n">
        <v>-0.0046</v>
      </c>
      <c r="G2237" s="66" t="n">
        <v>-116.58148</v>
      </c>
      <c r="H2237" s="67" t="n">
        <f aca="false">E2237+IF(D2237="Long",1,-1)*G2237</f>
        <v>25227.21852</v>
      </c>
      <c r="I2237" s="68" t="n">
        <f aca="false">Assumptions!$B$58</f>
        <v>5.35750011455817</v>
      </c>
      <c r="J2237" s="68" t="n">
        <f aca="false">INDEX(Yearly!$D$5:$D$22,MATCH(C2237,Yearly!$A$5:$A$22,0))</f>
        <v>0.459214295533557</v>
      </c>
      <c r="K2237" s="68" t="n">
        <f aca="false">G2237-I2237-J2237</f>
        <v>-122.398194410092</v>
      </c>
      <c r="L2237" s="69" t="n">
        <f aca="false">(I2237+J2237)/Assumptions!$B$8</f>
        <v>0.000256480763443269</v>
      </c>
      <c r="M2237" s="70" t="n">
        <f aca="false">F2237-L2237</f>
        <v>-0.00485648076344327</v>
      </c>
      <c r="N2237" s="71" t="n">
        <f aca="false">G2237*Assumptions!$B$7</f>
        <v>-916913.3402</v>
      </c>
      <c r="O2237" s="71" t="n">
        <f aca="false">K2237*Assumptions!$B$7</f>
        <v>-962661.799035371</v>
      </c>
      <c r="P2237" s="68" t="n">
        <f aca="false">P2236+G2237</f>
        <v>43183.151375</v>
      </c>
      <c r="Q2237" s="68" t="n">
        <f aca="false">MAX(Q2236,P2237)</f>
        <v>43671.194625</v>
      </c>
      <c r="R2237" s="68" t="n">
        <f aca="false">Q2237-P2237</f>
        <v>488.043250000002</v>
      </c>
      <c r="S2237" s="68" t="n">
        <f aca="false">S2236+K2237</f>
        <v>30111.6164526373</v>
      </c>
      <c r="T2237" s="68" t="n">
        <f aca="false">MAX(T2236,S2237)</f>
        <v>30938.3092289643</v>
      </c>
      <c r="U2237" s="68" t="n">
        <f aca="false">T2237-S2237</f>
        <v>826.692776326992</v>
      </c>
      <c r="V2237" s="70" t="n">
        <f aca="false">V2236+F2237</f>
        <v>4.40790000000001</v>
      </c>
      <c r="W2237" s="70" t="n">
        <f aca="false">MAX(W2236,V2237)</f>
        <v>4.42720000000001</v>
      </c>
      <c r="X2237" s="70" t="n">
        <f aca="false">W2237-V2237</f>
        <v>0.0193000000000012</v>
      </c>
      <c r="Y2237" s="70" t="n">
        <f aca="false">Y2236+M2237</f>
        <v>3.83152697909899</v>
      </c>
      <c r="Z2237" s="70" t="n">
        <f aca="false">MAX(Z2236,Y2237)</f>
        <v>3.86936768320245</v>
      </c>
      <c r="AA2237" s="70" t="n">
        <f aca="false">Z2237-Y2237</f>
        <v>0.0378407041034534</v>
      </c>
      <c r="AB2237" s="72" t="n">
        <f aca="false">AB2236*(1+F2237)</f>
        <v>63.9010455076241</v>
      </c>
      <c r="AC2237" s="73" t="n">
        <f aca="false">MAX(AC2236,AB2237)</f>
        <v>65.1488730099708</v>
      </c>
      <c r="AD2237" s="70" t="n">
        <f aca="false">1-AB2237/AC2237</f>
        <v>0.0191534779451328</v>
      </c>
      <c r="AE2237" s="73" t="n">
        <f aca="false">AE2236*(1+M2237)</f>
        <v>35.9419760646234</v>
      </c>
      <c r="AF2237" s="73" t="n">
        <f aca="false">MAX(AF2236,AE2237)</f>
        <v>37.4105554749034</v>
      </c>
      <c r="AG2237" s="70" t="n">
        <f aca="false">1-AE2237/AF2237</f>
        <v>0.0392557499250499</v>
      </c>
      <c r="AH2237" s="74" t="n">
        <f aca="false">IF(R2237&gt;0,AH2236+1,0)</f>
        <v>7</v>
      </c>
      <c r="AI2237" s="74" t="n">
        <f aca="false">IF(U2237&gt;0,AI2236+1,0)</f>
        <v>112</v>
      </c>
      <c r="AJ2237" s="74" t="n">
        <f aca="false">IF(G2237&gt;0,AJ2236+1,0)</f>
        <v>0</v>
      </c>
      <c r="AK2237" s="74" t="n">
        <f aca="false">IF(G2237&lt;=0,AK2236+1,0)</f>
        <v>2</v>
      </c>
      <c r="AL2237" s="74" t="n">
        <f aca="false">IF(K2237&gt;0,AL2236+1,0)</f>
        <v>0</v>
      </c>
      <c r="AM2237" s="74" t="n">
        <f aca="false">IF(K2237&lt;=0,AM2236+1,0)</f>
        <v>2</v>
      </c>
    </row>
    <row r="2238" customFormat="false" ht="15" hidden="false" customHeight="false" outlineLevel="0" collapsed="false">
      <c r="A2238" s="61" t="n">
        <v>2242</v>
      </c>
      <c r="B2238" s="62" t="n">
        <v>46054.5104166667</v>
      </c>
      <c r="C2238" s="63" t="n">
        <f aca="false">YEAR(B2238)</f>
        <v>2026</v>
      </c>
      <c r="D2238" s="32" t="s">
        <v>276</v>
      </c>
      <c r="E2238" s="64" t="n">
        <v>25226.75</v>
      </c>
      <c r="F2238" s="65" t="n">
        <v>-0.0198</v>
      </c>
      <c r="G2238" s="66" t="n">
        <v>-499.48965</v>
      </c>
      <c r="H2238" s="67" t="n">
        <f aca="false">E2238+IF(D2238="Long",1,-1)*G2238</f>
        <v>25726.23965</v>
      </c>
      <c r="I2238" s="68" t="n">
        <f aca="false">Assumptions!$B$58</f>
        <v>5.35750011455817</v>
      </c>
      <c r="J2238" s="68" t="n">
        <f aca="false">INDEX(Yearly!$D$5:$D$22,MATCH(C2238,Yearly!$A$5:$A$22,0))</f>
        <v>0.459214295533557</v>
      </c>
      <c r="K2238" s="68" t="n">
        <f aca="false">G2238-I2238-J2238</f>
        <v>-505.306364410092</v>
      </c>
      <c r="L2238" s="69" t="n">
        <f aca="false">(I2238+J2238)/Assumptions!$B$8</f>
        <v>0.000256480763443269</v>
      </c>
      <c r="M2238" s="70" t="n">
        <f aca="false">F2238-L2238</f>
        <v>-0.0200564807634433</v>
      </c>
      <c r="N2238" s="71" t="n">
        <f aca="false">G2238*Assumptions!$B$7</f>
        <v>-3928486.09725</v>
      </c>
      <c r="O2238" s="71" t="n">
        <f aca="false">K2238*Assumptions!$B$7</f>
        <v>-3974234.55608537</v>
      </c>
      <c r="P2238" s="68" t="n">
        <f aca="false">P2237+G2238</f>
        <v>42683.661725</v>
      </c>
      <c r="Q2238" s="68" t="n">
        <f aca="false">MAX(Q2237,P2238)</f>
        <v>43671.194625</v>
      </c>
      <c r="R2238" s="68" t="n">
        <f aca="false">Q2238-P2238</f>
        <v>987.532900000006</v>
      </c>
      <c r="S2238" s="68" t="n">
        <f aca="false">S2237+K2238</f>
        <v>29606.3100882272</v>
      </c>
      <c r="T2238" s="68" t="n">
        <f aca="false">MAX(T2237,S2238)</f>
        <v>30938.3092289643</v>
      </c>
      <c r="U2238" s="68" t="n">
        <f aca="false">T2238-S2238</f>
        <v>1331.99914073708</v>
      </c>
      <c r="V2238" s="70" t="n">
        <f aca="false">V2237+F2238</f>
        <v>4.38810000000001</v>
      </c>
      <c r="W2238" s="70" t="n">
        <f aca="false">MAX(W2237,V2238)</f>
        <v>4.42720000000001</v>
      </c>
      <c r="X2238" s="70" t="n">
        <f aca="false">W2238-V2238</f>
        <v>0.0391000000000012</v>
      </c>
      <c r="Y2238" s="70" t="n">
        <f aca="false">Y2237+M2238</f>
        <v>3.81147049833555</v>
      </c>
      <c r="Z2238" s="70" t="n">
        <f aca="false">MAX(Z2237,Y2238)</f>
        <v>3.86936768320245</v>
      </c>
      <c r="AA2238" s="70" t="n">
        <f aca="false">Z2238-Y2238</f>
        <v>0.0578971848668965</v>
      </c>
      <c r="AB2238" s="72" t="n">
        <f aca="false">AB2237*(1+F2238)</f>
        <v>62.6358048065731</v>
      </c>
      <c r="AC2238" s="73" t="n">
        <f aca="false">MAX(AC2237,AB2238)</f>
        <v>65.1488730099708</v>
      </c>
      <c r="AD2238" s="70" t="n">
        <f aca="false">1-AB2238/AC2238</f>
        <v>0.0385742390818191</v>
      </c>
      <c r="AE2238" s="73" t="n">
        <f aca="false">AE2237*(1+M2238)</f>
        <v>35.2211065130832</v>
      </c>
      <c r="AF2238" s="73" t="n">
        <f aca="false">MAX(AF2237,AE2238)</f>
        <v>37.4105554749034</v>
      </c>
      <c r="AG2238" s="70" t="n">
        <f aca="false">1-AE2238/AF2238</f>
        <v>0.0585248984952668</v>
      </c>
      <c r="AH2238" s="74" t="n">
        <f aca="false">IF(R2238&gt;0,AH2237+1,0)</f>
        <v>8</v>
      </c>
      <c r="AI2238" s="74" t="n">
        <f aca="false">IF(U2238&gt;0,AI2237+1,0)</f>
        <v>113</v>
      </c>
      <c r="AJ2238" s="74" t="n">
        <f aca="false">IF(G2238&gt;0,AJ2237+1,0)</f>
        <v>0</v>
      </c>
      <c r="AK2238" s="74" t="n">
        <f aca="false">IF(G2238&lt;=0,AK2237+1,0)</f>
        <v>3</v>
      </c>
      <c r="AL2238" s="74" t="n">
        <f aca="false">IF(K2238&gt;0,AL2237+1,0)</f>
        <v>0</v>
      </c>
      <c r="AM2238" s="74" t="n">
        <f aca="false">IF(K2238&lt;=0,AM2237+1,0)</f>
        <v>3</v>
      </c>
    </row>
    <row r="2239" customFormat="false" ht="15" hidden="false" customHeight="false" outlineLevel="0" collapsed="false">
      <c r="A2239" s="61" t="n">
        <v>2243</v>
      </c>
      <c r="B2239" s="62" t="n">
        <v>46056.40625</v>
      </c>
      <c r="C2239" s="63" t="n">
        <f aca="false">YEAR(B2239)</f>
        <v>2026</v>
      </c>
      <c r="D2239" s="32" t="s">
        <v>277</v>
      </c>
      <c r="E2239" s="64" t="n">
        <v>25726.3</v>
      </c>
      <c r="F2239" s="65" t="n">
        <v>-0.0081</v>
      </c>
      <c r="G2239" s="66" t="n">
        <v>-208.38303</v>
      </c>
      <c r="H2239" s="67" t="n">
        <f aca="false">E2239+IF(D2239="Long",1,-1)*G2239</f>
        <v>25517.91697</v>
      </c>
      <c r="I2239" s="68" t="n">
        <f aca="false">Assumptions!$B$58</f>
        <v>5.35750011455817</v>
      </c>
      <c r="J2239" s="68" t="n">
        <f aca="false">INDEX(Yearly!$D$5:$D$22,MATCH(C2239,Yearly!$A$5:$A$22,0))</f>
        <v>0.459214295533557</v>
      </c>
      <c r="K2239" s="68" t="n">
        <f aca="false">G2239-I2239-J2239</f>
        <v>-214.199744410092</v>
      </c>
      <c r="L2239" s="69" t="n">
        <f aca="false">(I2239+J2239)/Assumptions!$B$8</f>
        <v>0.000256480763443269</v>
      </c>
      <c r="M2239" s="70" t="n">
        <f aca="false">F2239-L2239</f>
        <v>-0.00835648076344327</v>
      </c>
      <c r="N2239" s="71" t="n">
        <f aca="false">G2239*Assumptions!$B$7</f>
        <v>-1638932.53095</v>
      </c>
      <c r="O2239" s="71" t="n">
        <f aca="false">K2239*Assumptions!$B$7</f>
        <v>-1684680.98978537</v>
      </c>
      <c r="P2239" s="68" t="n">
        <f aca="false">P2238+G2239</f>
        <v>42475.278695</v>
      </c>
      <c r="Q2239" s="68" t="n">
        <f aca="false">MAX(Q2238,P2239)</f>
        <v>43671.194625</v>
      </c>
      <c r="R2239" s="68" t="n">
        <f aca="false">Q2239-P2239</f>
        <v>1195.91593</v>
      </c>
      <c r="S2239" s="68" t="n">
        <f aca="false">S2238+K2239</f>
        <v>29392.1103438171</v>
      </c>
      <c r="T2239" s="68" t="n">
        <f aca="false">MAX(T2238,S2239)</f>
        <v>30938.3092289643</v>
      </c>
      <c r="U2239" s="68" t="n">
        <f aca="false">T2239-S2239</f>
        <v>1546.19888514718</v>
      </c>
      <c r="V2239" s="70" t="n">
        <f aca="false">V2238+F2239</f>
        <v>4.38000000000001</v>
      </c>
      <c r="W2239" s="70" t="n">
        <f aca="false">MAX(W2238,V2239)</f>
        <v>4.42720000000001</v>
      </c>
      <c r="X2239" s="70" t="n">
        <f aca="false">W2239-V2239</f>
        <v>0.047200000000001</v>
      </c>
      <c r="Y2239" s="70" t="n">
        <f aca="false">Y2238+M2239</f>
        <v>3.80311401757211</v>
      </c>
      <c r="Z2239" s="70" t="n">
        <f aca="false">MAX(Z2238,Y2239)</f>
        <v>3.86936768320245</v>
      </c>
      <c r="AA2239" s="70" t="n">
        <f aca="false">Z2239-Y2239</f>
        <v>0.0662536656303399</v>
      </c>
      <c r="AB2239" s="72" t="n">
        <f aca="false">AB2238*(1+F2239)</f>
        <v>62.1284547876399</v>
      </c>
      <c r="AC2239" s="73" t="n">
        <f aca="false">MAX(AC2238,AB2239)</f>
        <v>65.1488730099708</v>
      </c>
      <c r="AD2239" s="70" t="n">
        <f aca="false">1-AB2239/AC2239</f>
        <v>0.0463617877452565</v>
      </c>
      <c r="AE2239" s="73" t="n">
        <f aca="false">AE2238*(1+M2239)</f>
        <v>34.9267820140394</v>
      </c>
      <c r="AF2239" s="73" t="n">
        <f aca="false">MAX(AF2238,AE2239)</f>
        <v>37.4105554749034</v>
      </c>
      <c r="AG2239" s="70" t="n">
        <f aca="false">1-AE2239/AF2239</f>
        <v>0.0663923170702518</v>
      </c>
      <c r="AH2239" s="74" t="n">
        <f aca="false">IF(R2239&gt;0,AH2238+1,0)</f>
        <v>9</v>
      </c>
      <c r="AI2239" s="74" t="n">
        <f aca="false">IF(U2239&gt;0,AI2238+1,0)</f>
        <v>114</v>
      </c>
      <c r="AJ2239" s="74" t="n">
        <f aca="false">IF(G2239&gt;0,AJ2238+1,0)</f>
        <v>0</v>
      </c>
      <c r="AK2239" s="74" t="n">
        <f aca="false">IF(G2239&lt;=0,AK2238+1,0)</f>
        <v>4</v>
      </c>
      <c r="AL2239" s="74" t="n">
        <f aca="false">IF(K2239&gt;0,AL2238+1,0)</f>
        <v>0</v>
      </c>
      <c r="AM2239" s="74" t="n">
        <f aca="false">IF(K2239&lt;=0,AM2238+1,0)</f>
        <v>4</v>
      </c>
    </row>
    <row r="2240" customFormat="false" ht="15" hidden="false" customHeight="false" outlineLevel="0" collapsed="false">
      <c r="A2240" s="61" t="n">
        <v>2244</v>
      </c>
      <c r="B2240" s="62" t="n">
        <v>46059.4270833333</v>
      </c>
      <c r="C2240" s="63" t="n">
        <f aca="false">YEAR(B2240)</f>
        <v>2026</v>
      </c>
      <c r="D2240" s="32" t="s">
        <v>276</v>
      </c>
      <c r="E2240" s="64" t="n">
        <v>25517.2</v>
      </c>
      <c r="F2240" s="65" t="n">
        <v>-0.0046</v>
      </c>
      <c r="G2240" s="66" t="n">
        <v>-117.37912</v>
      </c>
      <c r="H2240" s="67" t="n">
        <f aca="false">E2240+IF(D2240="Long",1,-1)*G2240</f>
        <v>25634.57912</v>
      </c>
      <c r="I2240" s="68" t="n">
        <f aca="false">Assumptions!$B$58</f>
        <v>5.35750011455817</v>
      </c>
      <c r="J2240" s="68" t="n">
        <f aca="false">INDEX(Yearly!$D$5:$D$22,MATCH(C2240,Yearly!$A$5:$A$22,0))</f>
        <v>0.459214295533557</v>
      </c>
      <c r="K2240" s="68" t="n">
        <f aca="false">G2240-I2240-J2240</f>
        <v>-123.195834410092</v>
      </c>
      <c r="L2240" s="69" t="n">
        <f aca="false">(I2240+J2240)/Assumptions!$B$8</f>
        <v>0.000256480763443269</v>
      </c>
      <c r="M2240" s="70" t="n">
        <f aca="false">F2240-L2240</f>
        <v>-0.00485648076344327</v>
      </c>
      <c r="N2240" s="71" t="n">
        <f aca="false">G2240*Assumptions!$B$7</f>
        <v>-923186.7788</v>
      </c>
      <c r="O2240" s="71" t="n">
        <f aca="false">K2240*Assumptions!$B$7</f>
        <v>-968935.237635371</v>
      </c>
      <c r="P2240" s="68" t="n">
        <f aca="false">P2239+G2240</f>
        <v>42357.899575</v>
      </c>
      <c r="Q2240" s="68" t="n">
        <f aca="false">MAX(Q2239,P2240)</f>
        <v>43671.194625</v>
      </c>
      <c r="R2240" s="68" t="n">
        <f aca="false">Q2240-P2240</f>
        <v>1313.29505</v>
      </c>
      <c r="S2240" s="68" t="n">
        <f aca="false">S2239+K2240</f>
        <v>29268.914509407</v>
      </c>
      <c r="T2240" s="68" t="n">
        <f aca="false">MAX(T2239,S2240)</f>
        <v>30938.3092289643</v>
      </c>
      <c r="U2240" s="68" t="n">
        <f aca="false">T2240-S2240</f>
        <v>1669.39471955727</v>
      </c>
      <c r="V2240" s="70" t="n">
        <f aca="false">V2239+F2240</f>
        <v>4.37540000000001</v>
      </c>
      <c r="W2240" s="70" t="n">
        <f aca="false">MAX(W2239,V2240)</f>
        <v>4.42720000000001</v>
      </c>
      <c r="X2240" s="70" t="n">
        <f aca="false">W2240-V2240</f>
        <v>0.051800000000001</v>
      </c>
      <c r="Y2240" s="70" t="n">
        <f aca="false">Y2239+M2240</f>
        <v>3.79825753680866</v>
      </c>
      <c r="Z2240" s="70" t="n">
        <f aca="false">MAX(Z2239,Y2240)</f>
        <v>3.86936768320245</v>
      </c>
      <c r="AA2240" s="70" t="n">
        <f aca="false">Z2240-Y2240</f>
        <v>0.0711101463937833</v>
      </c>
      <c r="AB2240" s="72" t="n">
        <f aca="false">AB2239*(1+F2240)</f>
        <v>61.8426638956167</v>
      </c>
      <c r="AC2240" s="73" t="n">
        <f aca="false">MAX(AC2239,AB2240)</f>
        <v>65.1488730099708</v>
      </c>
      <c r="AD2240" s="70" t="n">
        <f aca="false">1-AB2240/AC2240</f>
        <v>0.0507485235216283</v>
      </c>
      <c r="AE2240" s="73" t="n">
        <f aca="false">AE2239*(1+M2240)</f>
        <v>34.7571607690592</v>
      </c>
      <c r="AF2240" s="73" t="n">
        <f aca="false">MAX(AF2239,AE2240)</f>
        <v>37.4105554749034</v>
      </c>
      <c r="AG2240" s="70" t="n">
        <f aca="false">1-AE2240/AF2240</f>
        <v>0.070926364823003</v>
      </c>
      <c r="AH2240" s="74" t="n">
        <f aca="false">IF(R2240&gt;0,AH2239+1,0)</f>
        <v>10</v>
      </c>
      <c r="AI2240" s="74" t="n">
        <f aca="false">IF(U2240&gt;0,AI2239+1,0)</f>
        <v>115</v>
      </c>
      <c r="AJ2240" s="74" t="n">
        <f aca="false">IF(G2240&gt;0,AJ2239+1,0)</f>
        <v>0</v>
      </c>
      <c r="AK2240" s="74" t="n">
        <f aca="false">IF(G2240&lt;=0,AK2239+1,0)</f>
        <v>5</v>
      </c>
      <c r="AL2240" s="74" t="n">
        <f aca="false">IF(K2240&gt;0,AL2239+1,0)</f>
        <v>0</v>
      </c>
      <c r="AM2240" s="74" t="n">
        <f aca="false">IF(K2240&lt;=0,AM2239+1,0)</f>
        <v>5</v>
      </c>
    </row>
    <row r="2241" customFormat="false" ht="15" hidden="false" customHeight="false" outlineLevel="0" collapsed="false">
      <c r="A2241" s="61" t="n">
        <v>2245</v>
      </c>
      <c r="B2241" s="62" t="n">
        <v>46059.4888888889</v>
      </c>
      <c r="C2241" s="63" t="n">
        <f aca="false">YEAR(B2241)</f>
        <v>2026</v>
      </c>
      <c r="D2241" s="32" t="s">
        <v>277</v>
      </c>
      <c r="E2241" s="64" t="n">
        <v>25633.6</v>
      </c>
      <c r="F2241" s="65" t="n">
        <v>0.0077</v>
      </c>
      <c r="G2241" s="66" t="n">
        <v>197.37872</v>
      </c>
      <c r="H2241" s="67" t="n">
        <f aca="false">E2241+IF(D2241="Long",1,-1)*G2241</f>
        <v>25830.97872</v>
      </c>
      <c r="I2241" s="68" t="n">
        <f aca="false">Assumptions!$B$58</f>
        <v>5.35750011455817</v>
      </c>
      <c r="J2241" s="68" t="n">
        <f aca="false">INDEX(Yearly!$D$5:$D$22,MATCH(C2241,Yearly!$A$5:$A$22,0))</f>
        <v>0.459214295533557</v>
      </c>
      <c r="K2241" s="68" t="n">
        <f aca="false">G2241-I2241-J2241</f>
        <v>191.562005589908</v>
      </c>
      <c r="L2241" s="69" t="n">
        <f aca="false">(I2241+J2241)/Assumptions!$B$8</f>
        <v>0.000256480763443269</v>
      </c>
      <c r="M2241" s="70" t="n">
        <f aca="false">F2241-L2241</f>
        <v>0.00744351923655673</v>
      </c>
      <c r="N2241" s="71" t="n">
        <f aca="false">G2241*Assumptions!$B$7</f>
        <v>1552383.6328</v>
      </c>
      <c r="O2241" s="71" t="n">
        <f aca="false">K2241*Assumptions!$B$7</f>
        <v>1506635.17396463</v>
      </c>
      <c r="P2241" s="68" t="n">
        <f aca="false">P2240+G2241</f>
        <v>42555.278295</v>
      </c>
      <c r="Q2241" s="68" t="n">
        <f aca="false">MAX(Q2240,P2241)</f>
        <v>43671.194625</v>
      </c>
      <c r="R2241" s="68" t="n">
        <f aca="false">Q2241-P2241</f>
        <v>1115.91633</v>
      </c>
      <c r="S2241" s="68" t="n">
        <f aca="false">S2240+K2241</f>
        <v>29460.4765149969</v>
      </c>
      <c r="T2241" s="68" t="n">
        <f aca="false">MAX(T2240,S2241)</f>
        <v>30938.3092289643</v>
      </c>
      <c r="U2241" s="68" t="n">
        <f aca="false">T2241-S2241</f>
        <v>1477.83271396736</v>
      </c>
      <c r="V2241" s="70" t="n">
        <f aca="false">V2240+F2241</f>
        <v>4.38310000000001</v>
      </c>
      <c r="W2241" s="70" t="n">
        <f aca="false">MAX(W2240,V2241)</f>
        <v>4.42720000000001</v>
      </c>
      <c r="X2241" s="70" t="n">
        <f aca="false">W2241-V2241</f>
        <v>0.0441000000000011</v>
      </c>
      <c r="Y2241" s="70" t="n">
        <f aca="false">Y2240+M2241</f>
        <v>3.80570105604522</v>
      </c>
      <c r="Z2241" s="70" t="n">
        <f aca="false">MAX(Z2240,Y2241)</f>
        <v>3.86936768320245</v>
      </c>
      <c r="AA2241" s="70" t="n">
        <f aca="false">Z2241-Y2241</f>
        <v>0.0636666271572266</v>
      </c>
      <c r="AB2241" s="72" t="n">
        <f aca="false">AB2240*(1+F2241)</f>
        <v>62.318852407613</v>
      </c>
      <c r="AC2241" s="73" t="n">
        <f aca="false">MAX(AC2240,AB2241)</f>
        <v>65.1488730099708</v>
      </c>
      <c r="AD2241" s="70" t="n">
        <f aca="false">1-AB2241/AC2241</f>
        <v>0.0434392871527448</v>
      </c>
      <c r="AE2241" s="73" t="n">
        <f aca="false">AE2240*(1+M2241)</f>
        <v>35.0158763638518</v>
      </c>
      <c r="AF2241" s="73" t="n">
        <f aca="false">MAX(AF2240,AE2241)</f>
        <v>37.4105554749034</v>
      </c>
      <c r="AG2241" s="70" t="n">
        <f aca="false">1-AE2241/AF2241</f>
        <v>0.0640107873473852</v>
      </c>
      <c r="AH2241" s="74" t="n">
        <f aca="false">IF(R2241&gt;0,AH2240+1,0)</f>
        <v>11</v>
      </c>
      <c r="AI2241" s="74" t="n">
        <f aca="false">IF(U2241&gt;0,AI2240+1,0)</f>
        <v>116</v>
      </c>
      <c r="AJ2241" s="74" t="n">
        <f aca="false">IF(G2241&gt;0,AJ2240+1,0)</f>
        <v>1</v>
      </c>
      <c r="AK2241" s="74" t="n">
        <f aca="false">IF(G2241&lt;=0,AK2240+1,0)</f>
        <v>0</v>
      </c>
      <c r="AL2241" s="74" t="n">
        <f aca="false">IF(K2241&gt;0,AL2240+1,0)</f>
        <v>1</v>
      </c>
      <c r="AM2241" s="74" t="n">
        <f aca="false">IF(K2241&lt;=0,AM2240+1,0)</f>
        <v>0</v>
      </c>
    </row>
    <row r="2242" customFormat="false" ht="15" hidden="false" customHeight="false" outlineLevel="0" collapsed="false">
      <c r="A2242" s="61" t="n">
        <v>2246</v>
      </c>
      <c r="B2242" s="62" t="n">
        <v>46065.5104166667</v>
      </c>
      <c r="C2242" s="63" t="n">
        <f aca="false">YEAR(B2242)</f>
        <v>2026</v>
      </c>
      <c r="D2242" s="32" t="s">
        <v>276</v>
      </c>
      <c r="E2242" s="64" t="n">
        <v>25829.8</v>
      </c>
      <c r="F2242" s="65" t="n">
        <v>-0.0011</v>
      </c>
      <c r="G2242" s="66" t="n">
        <v>-28.41278</v>
      </c>
      <c r="H2242" s="67" t="n">
        <f aca="false">E2242+IF(D2242="Long",1,-1)*G2242</f>
        <v>25858.21278</v>
      </c>
      <c r="I2242" s="68" t="n">
        <f aca="false">Assumptions!$B$58</f>
        <v>5.35750011455817</v>
      </c>
      <c r="J2242" s="68" t="n">
        <f aca="false">INDEX(Yearly!$D$5:$D$22,MATCH(C2242,Yearly!$A$5:$A$22,0))</f>
        <v>0.459214295533557</v>
      </c>
      <c r="K2242" s="68" t="n">
        <f aca="false">G2242-I2242-J2242</f>
        <v>-34.2294944100917</v>
      </c>
      <c r="L2242" s="69" t="n">
        <f aca="false">(I2242+J2242)/Assumptions!$B$8</f>
        <v>0.000256480763443269</v>
      </c>
      <c r="M2242" s="70" t="n">
        <f aca="false">F2242-L2242</f>
        <v>-0.00135648076344327</v>
      </c>
      <c r="N2242" s="71" t="n">
        <f aca="false">G2242*Assumptions!$B$7</f>
        <v>-223466.5147</v>
      </c>
      <c r="O2242" s="71" t="n">
        <f aca="false">K2242*Assumptions!$B$7</f>
        <v>-269214.973535371</v>
      </c>
      <c r="P2242" s="68" t="n">
        <f aca="false">P2241+G2242</f>
        <v>42526.865515</v>
      </c>
      <c r="Q2242" s="68" t="n">
        <f aca="false">MAX(Q2241,P2242)</f>
        <v>43671.194625</v>
      </c>
      <c r="R2242" s="68" t="n">
        <f aca="false">Q2242-P2242</f>
        <v>1144.32911</v>
      </c>
      <c r="S2242" s="68" t="n">
        <f aca="false">S2241+K2242</f>
        <v>29426.2470205868</v>
      </c>
      <c r="T2242" s="68" t="n">
        <f aca="false">MAX(T2241,S2242)</f>
        <v>30938.3092289643</v>
      </c>
      <c r="U2242" s="68" t="n">
        <f aca="false">T2242-S2242</f>
        <v>1512.06220837745</v>
      </c>
      <c r="V2242" s="70" t="n">
        <f aca="false">V2241+F2242</f>
        <v>4.38200000000001</v>
      </c>
      <c r="W2242" s="70" t="n">
        <f aca="false">MAX(W2241,V2242)</f>
        <v>4.42720000000001</v>
      </c>
      <c r="X2242" s="70" t="n">
        <f aca="false">W2242-V2242</f>
        <v>0.0452000000000012</v>
      </c>
      <c r="Y2242" s="70" t="n">
        <f aca="false">Y2241+M2242</f>
        <v>3.80434457528178</v>
      </c>
      <c r="Z2242" s="70" t="n">
        <f aca="false">MAX(Z2241,Y2242)</f>
        <v>3.86936768320245</v>
      </c>
      <c r="AA2242" s="70" t="n">
        <f aca="false">Z2242-Y2242</f>
        <v>0.0650231079206698</v>
      </c>
      <c r="AB2242" s="72" t="n">
        <f aca="false">AB2241*(1+F2242)</f>
        <v>62.2503016699646</v>
      </c>
      <c r="AC2242" s="73" t="n">
        <f aca="false">MAX(AC2241,AB2242)</f>
        <v>65.1488730099708</v>
      </c>
      <c r="AD2242" s="70" t="n">
        <f aca="false">1-AB2242/AC2242</f>
        <v>0.0444915039368767</v>
      </c>
      <c r="AE2242" s="73" t="n">
        <f aca="false">AE2241*(1+M2242)</f>
        <v>34.9683780011492</v>
      </c>
      <c r="AF2242" s="73" t="n">
        <f aca="false">MAX(AF2241,AE2242)</f>
        <v>37.4105554749034</v>
      </c>
      <c r="AG2242" s="70" t="n">
        <f aca="false">1-AE2242/AF2242</f>
        <v>0.065280438709139</v>
      </c>
      <c r="AH2242" s="74" t="n">
        <f aca="false">IF(R2242&gt;0,AH2241+1,0)</f>
        <v>12</v>
      </c>
      <c r="AI2242" s="74" t="n">
        <f aca="false">IF(U2242&gt;0,AI2241+1,0)</f>
        <v>117</v>
      </c>
      <c r="AJ2242" s="74" t="n">
        <f aca="false">IF(G2242&gt;0,AJ2241+1,0)</f>
        <v>0</v>
      </c>
      <c r="AK2242" s="74" t="n">
        <f aca="false">IF(G2242&lt;=0,AK2241+1,0)</f>
        <v>1</v>
      </c>
      <c r="AL2242" s="74" t="n">
        <f aca="false">IF(K2242&gt;0,AL2241+1,0)</f>
        <v>0</v>
      </c>
      <c r="AM2242" s="74" t="n">
        <f aca="false">IF(K2242&lt;=0,AM2241+1,0)</f>
        <v>1</v>
      </c>
    </row>
    <row r="2243" customFormat="false" ht="15" hidden="false" customHeight="false" outlineLevel="0" collapsed="false">
      <c r="A2243" s="61" t="n">
        <v>2247</v>
      </c>
      <c r="B2243" s="62" t="n">
        <v>46065.5680555556</v>
      </c>
      <c r="C2243" s="63" t="n">
        <f aca="false">YEAR(B2243)</f>
        <v>2026</v>
      </c>
      <c r="D2243" s="32" t="s">
        <v>277</v>
      </c>
      <c r="E2243" s="64" t="n">
        <v>25858.2</v>
      </c>
      <c r="F2243" s="65" t="n">
        <v>-0.0015</v>
      </c>
      <c r="G2243" s="66" t="n">
        <v>-38.7873</v>
      </c>
      <c r="H2243" s="67" t="n">
        <f aca="false">E2243+IF(D2243="Long",1,-1)*G2243</f>
        <v>25819.4127</v>
      </c>
      <c r="I2243" s="68" t="n">
        <f aca="false">Assumptions!$B$58</f>
        <v>5.35750011455817</v>
      </c>
      <c r="J2243" s="68" t="n">
        <f aca="false">INDEX(Yearly!$D$5:$D$22,MATCH(C2243,Yearly!$A$5:$A$22,0))</f>
        <v>0.459214295533557</v>
      </c>
      <c r="K2243" s="68" t="n">
        <f aca="false">G2243-I2243-J2243</f>
        <v>-44.6040144100917</v>
      </c>
      <c r="L2243" s="69" t="n">
        <f aca="false">(I2243+J2243)/Assumptions!$B$8</f>
        <v>0.000256480763443269</v>
      </c>
      <c r="M2243" s="70" t="n">
        <f aca="false">F2243-L2243</f>
        <v>-0.00175648076344327</v>
      </c>
      <c r="N2243" s="71" t="n">
        <f aca="false">G2243*Assumptions!$B$7</f>
        <v>-305062.1145</v>
      </c>
      <c r="O2243" s="71" t="n">
        <f aca="false">K2243*Assumptions!$B$7</f>
        <v>-350810.573335371</v>
      </c>
      <c r="P2243" s="68" t="n">
        <f aca="false">P2242+G2243</f>
        <v>42488.078215</v>
      </c>
      <c r="Q2243" s="68" t="n">
        <f aca="false">MAX(Q2242,P2243)</f>
        <v>43671.194625</v>
      </c>
      <c r="R2243" s="68" t="n">
        <f aca="false">Q2243-P2243</f>
        <v>1183.11641</v>
      </c>
      <c r="S2243" s="68" t="n">
        <f aca="false">S2242+K2243</f>
        <v>29381.6430061767</v>
      </c>
      <c r="T2243" s="68" t="n">
        <f aca="false">MAX(T2242,S2243)</f>
        <v>30938.3092289643</v>
      </c>
      <c r="U2243" s="68" t="n">
        <f aca="false">T2243-S2243</f>
        <v>1556.66622278754</v>
      </c>
      <c r="V2243" s="70" t="n">
        <f aca="false">V2242+F2243</f>
        <v>4.38050000000001</v>
      </c>
      <c r="W2243" s="70" t="n">
        <f aca="false">MAX(W2242,V2243)</f>
        <v>4.42720000000001</v>
      </c>
      <c r="X2243" s="70" t="n">
        <f aca="false">W2243-V2243</f>
        <v>0.0467000000000013</v>
      </c>
      <c r="Y2243" s="70" t="n">
        <f aca="false">Y2242+M2243</f>
        <v>3.80258809451833</v>
      </c>
      <c r="Z2243" s="70" t="n">
        <f aca="false">MAX(Z2242,Y2243)</f>
        <v>3.86936768320245</v>
      </c>
      <c r="AA2243" s="70" t="n">
        <f aca="false">Z2243-Y2243</f>
        <v>0.0667795886841129</v>
      </c>
      <c r="AB2243" s="72" t="n">
        <f aca="false">AB2242*(1+F2243)</f>
        <v>62.1569262174597</v>
      </c>
      <c r="AC2243" s="73" t="n">
        <f aca="false">MAX(AC2242,AB2243)</f>
        <v>65.1488730099708</v>
      </c>
      <c r="AD2243" s="70" t="n">
        <f aca="false">1-AB2243/AC2243</f>
        <v>0.0459247666809713</v>
      </c>
      <c r="AE2243" s="73" t="n">
        <f aca="false">AE2242*(1+M2243)</f>
        <v>34.9069567178613</v>
      </c>
      <c r="AF2243" s="73" t="n">
        <f aca="false">MAX(AF2242,AE2243)</f>
        <v>37.4105554749034</v>
      </c>
      <c r="AG2243" s="70" t="n">
        <f aca="false">1-AE2243/AF2243</f>
        <v>0.0669222556377604</v>
      </c>
      <c r="AH2243" s="74" t="n">
        <f aca="false">IF(R2243&gt;0,AH2242+1,0)</f>
        <v>13</v>
      </c>
      <c r="AI2243" s="74" t="n">
        <f aca="false">IF(U2243&gt;0,AI2242+1,0)</f>
        <v>118</v>
      </c>
      <c r="AJ2243" s="74" t="n">
        <f aca="false">IF(G2243&gt;0,AJ2242+1,0)</f>
        <v>0</v>
      </c>
      <c r="AK2243" s="74" t="n">
        <f aca="false">IF(G2243&lt;=0,AK2242+1,0)</f>
        <v>2</v>
      </c>
      <c r="AL2243" s="74" t="n">
        <f aca="false">IF(K2243&gt;0,AL2242+1,0)</f>
        <v>0</v>
      </c>
      <c r="AM2243" s="74" t="n">
        <f aca="false">IF(K2243&lt;=0,AM2242+1,0)</f>
        <v>2</v>
      </c>
    </row>
    <row r="2244" customFormat="false" ht="15" hidden="false" customHeight="false" outlineLevel="0" collapsed="false">
      <c r="A2244" s="61" t="n">
        <v>2248</v>
      </c>
      <c r="B2244" s="62" t="n">
        <v>46065.59375</v>
      </c>
      <c r="C2244" s="63" t="n">
        <f aca="false">YEAR(B2244)</f>
        <v>2026</v>
      </c>
      <c r="D2244" s="32" t="s">
        <v>276</v>
      </c>
      <c r="E2244" s="64" t="n">
        <v>25818.2</v>
      </c>
      <c r="F2244" s="65" t="n">
        <v>0.0051</v>
      </c>
      <c r="G2244" s="66" t="n">
        <v>131.67282</v>
      </c>
      <c r="H2244" s="67" t="n">
        <f aca="false">E2244+IF(D2244="Long",1,-1)*G2244</f>
        <v>25686.52718</v>
      </c>
      <c r="I2244" s="68" t="n">
        <f aca="false">Assumptions!$B$58</f>
        <v>5.35750011455817</v>
      </c>
      <c r="J2244" s="68" t="n">
        <f aca="false">INDEX(Yearly!$D$5:$D$22,MATCH(C2244,Yearly!$A$5:$A$22,0))</f>
        <v>0.459214295533557</v>
      </c>
      <c r="K2244" s="68" t="n">
        <f aca="false">G2244-I2244-J2244</f>
        <v>125.856105589908</v>
      </c>
      <c r="L2244" s="69" t="n">
        <f aca="false">(I2244+J2244)/Assumptions!$B$8</f>
        <v>0.000256480763443269</v>
      </c>
      <c r="M2244" s="70" t="n">
        <f aca="false">F2244-L2244</f>
        <v>0.00484351923655673</v>
      </c>
      <c r="N2244" s="71" t="n">
        <f aca="false">G2244*Assumptions!$B$7</f>
        <v>1035606.7293</v>
      </c>
      <c r="O2244" s="71" t="n">
        <f aca="false">K2244*Assumptions!$B$7</f>
        <v>989858.270464629</v>
      </c>
      <c r="P2244" s="68" t="n">
        <f aca="false">P2243+G2244</f>
        <v>42619.751035</v>
      </c>
      <c r="Q2244" s="68" t="n">
        <f aca="false">MAX(Q2243,P2244)</f>
        <v>43671.194625</v>
      </c>
      <c r="R2244" s="68" t="n">
        <f aca="false">Q2244-P2244</f>
        <v>1051.44359</v>
      </c>
      <c r="S2244" s="68" t="n">
        <f aca="false">S2243+K2244</f>
        <v>29507.4991117666</v>
      </c>
      <c r="T2244" s="68" t="n">
        <f aca="false">MAX(T2243,S2244)</f>
        <v>30938.3092289643</v>
      </c>
      <c r="U2244" s="68" t="n">
        <f aca="false">T2244-S2244</f>
        <v>1430.81011719763</v>
      </c>
      <c r="V2244" s="70" t="n">
        <f aca="false">V2243+F2244</f>
        <v>4.38560000000001</v>
      </c>
      <c r="W2244" s="70" t="n">
        <f aca="false">MAX(W2243,V2244)</f>
        <v>4.42720000000001</v>
      </c>
      <c r="X2244" s="70" t="n">
        <f aca="false">W2244-V2244</f>
        <v>0.0416000000000016</v>
      </c>
      <c r="Y2244" s="70" t="n">
        <f aca="false">Y2243+M2244</f>
        <v>3.80743161375489</v>
      </c>
      <c r="Z2244" s="70" t="n">
        <f aca="false">MAX(Z2243,Y2244)</f>
        <v>3.86936768320245</v>
      </c>
      <c r="AA2244" s="70" t="n">
        <f aca="false">Z2244-Y2244</f>
        <v>0.0619360694475564</v>
      </c>
      <c r="AB2244" s="72" t="n">
        <f aca="false">AB2243*(1+F2244)</f>
        <v>62.4739265411687</v>
      </c>
      <c r="AC2244" s="73" t="n">
        <f aca="false">MAX(AC2243,AB2244)</f>
        <v>65.1488730099708</v>
      </c>
      <c r="AD2244" s="70" t="n">
        <f aca="false">1-AB2244/AC2244</f>
        <v>0.0410589829910442</v>
      </c>
      <c r="AE2244" s="73" t="n">
        <f aca="false">AE2243*(1+M2244)</f>
        <v>35.0760292342139</v>
      </c>
      <c r="AF2244" s="73" t="n">
        <f aca="false">MAX(AF2243,AE2244)</f>
        <v>37.4105554749034</v>
      </c>
      <c r="AG2244" s="70" t="n">
        <f aca="false">1-AE2244/AF2244</f>
        <v>0.062402875633739</v>
      </c>
      <c r="AH2244" s="74" t="n">
        <f aca="false">IF(R2244&gt;0,AH2243+1,0)</f>
        <v>14</v>
      </c>
      <c r="AI2244" s="74" t="n">
        <f aca="false">IF(U2244&gt;0,AI2243+1,0)</f>
        <v>119</v>
      </c>
      <c r="AJ2244" s="74" t="n">
        <f aca="false">IF(G2244&gt;0,AJ2243+1,0)</f>
        <v>1</v>
      </c>
      <c r="AK2244" s="74" t="n">
        <f aca="false">IF(G2244&lt;=0,AK2243+1,0)</f>
        <v>0</v>
      </c>
      <c r="AL2244" s="74" t="n">
        <f aca="false">IF(K2244&gt;0,AL2243+1,0)</f>
        <v>1</v>
      </c>
      <c r="AM2244" s="74" t="n">
        <f aca="false">IF(K2244&lt;=0,AM2243+1,0)</f>
        <v>0</v>
      </c>
    </row>
    <row r="2245" customFormat="false" ht="15" hidden="false" customHeight="false" outlineLevel="0" collapsed="false">
      <c r="A2245" s="61" t="n">
        <v>2249</v>
      </c>
      <c r="B2245" s="62" t="n">
        <v>46069.6354166667</v>
      </c>
      <c r="C2245" s="63" t="n">
        <f aca="false">YEAR(B2245)</f>
        <v>2026</v>
      </c>
      <c r="D2245" s="32" t="s">
        <v>277</v>
      </c>
      <c r="E2245" s="64" t="n">
        <v>25687.05</v>
      </c>
      <c r="F2245" s="65" t="n">
        <v>-0.0009</v>
      </c>
      <c r="G2245" s="66" t="n">
        <v>-23.118345</v>
      </c>
      <c r="H2245" s="67" t="n">
        <f aca="false">E2245+IF(D2245="Long",1,-1)*G2245</f>
        <v>25663.931655</v>
      </c>
      <c r="I2245" s="68" t="n">
        <f aca="false">Assumptions!$B$58</f>
        <v>5.35750011455817</v>
      </c>
      <c r="J2245" s="68" t="n">
        <f aca="false">INDEX(Yearly!$D$5:$D$22,MATCH(C2245,Yearly!$A$5:$A$22,0))</f>
        <v>0.459214295533557</v>
      </c>
      <c r="K2245" s="68" t="n">
        <f aca="false">G2245-I2245-J2245</f>
        <v>-28.9350594100917</v>
      </c>
      <c r="L2245" s="69" t="n">
        <f aca="false">(I2245+J2245)/Assumptions!$B$8</f>
        <v>0.000256480763443269</v>
      </c>
      <c r="M2245" s="70" t="n">
        <f aca="false">F2245-L2245</f>
        <v>-0.00115648076344327</v>
      </c>
      <c r="N2245" s="71" t="n">
        <f aca="false">G2245*Assumptions!$B$7</f>
        <v>-181825.783425</v>
      </c>
      <c r="O2245" s="71" t="n">
        <f aca="false">K2245*Assumptions!$B$7</f>
        <v>-227574.242260371</v>
      </c>
      <c r="P2245" s="68" t="n">
        <f aca="false">P2244+G2245</f>
        <v>42596.63269</v>
      </c>
      <c r="Q2245" s="68" t="n">
        <f aca="false">MAX(Q2244,P2245)</f>
        <v>43671.194625</v>
      </c>
      <c r="R2245" s="68" t="n">
        <f aca="false">Q2245-P2245</f>
        <v>1074.56193500001</v>
      </c>
      <c r="S2245" s="68" t="n">
        <f aca="false">S2244+K2245</f>
        <v>29478.5640523566</v>
      </c>
      <c r="T2245" s="68" t="n">
        <f aca="false">MAX(T2244,S2245)</f>
        <v>30938.3092289643</v>
      </c>
      <c r="U2245" s="68" t="n">
        <f aca="false">T2245-S2245</f>
        <v>1459.74517660772</v>
      </c>
      <c r="V2245" s="70" t="n">
        <f aca="false">V2244+F2245</f>
        <v>4.38470000000001</v>
      </c>
      <c r="W2245" s="70" t="n">
        <f aca="false">MAX(W2244,V2245)</f>
        <v>4.42720000000001</v>
      </c>
      <c r="X2245" s="70" t="n">
        <f aca="false">W2245-V2245</f>
        <v>0.0425000000000013</v>
      </c>
      <c r="Y2245" s="70" t="n">
        <f aca="false">Y2244+M2245</f>
        <v>3.80627513299145</v>
      </c>
      <c r="Z2245" s="70" t="n">
        <f aca="false">MAX(Z2244,Y2245)</f>
        <v>3.86936768320245</v>
      </c>
      <c r="AA2245" s="70" t="n">
        <f aca="false">Z2245-Y2245</f>
        <v>0.0630925502109996</v>
      </c>
      <c r="AB2245" s="72" t="n">
        <f aca="false">AB2244*(1+F2245)</f>
        <v>62.4177000072817</v>
      </c>
      <c r="AC2245" s="73" t="n">
        <f aca="false">MAX(AC2244,AB2245)</f>
        <v>65.1488730099708</v>
      </c>
      <c r="AD2245" s="70" t="n">
        <f aca="false">1-AB2245/AC2245</f>
        <v>0.0419220299063523</v>
      </c>
      <c r="AE2245" s="73" t="n">
        <f aca="false">AE2244*(1+M2245)</f>
        <v>35.0354644811466</v>
      </c>
      <c r="AF2245" s="73" t="n">
        <f aca="false">MAX(AF2244,AE2245)</f>
        <v>37.4105554749034</v>
      </c>
      <c r="AG2245" s="70" t="n">
        <f aca="false">1-AE2245/AF2245</f>
        <v>0.0634871886719284</v>
      </c>
      <c r="AH2245" s="74" t="n">
        <f aca="false">IF(R2245&gt;0,AH2244+1,0)</f>
        <v>15</v>
      </c>
      <c r="AI2245" s="74" t="n">
        <f aca="false">IF(U2245&gt;0,AI2244+1,0)</f>
        <v>120</v>
      </c>
      <c r="AJ2245" s="74" t="n">
        <f aca="false">IF(G2245&gt;0,AJ2244+1,0)</f>
        <v>0</v>
      </c>
      <c r="AK2245" s="74" t="n">
        <f aca="false">IF(G2245&lt;=0,AK2244+1,0)</f>
        <v>1</v>
      </c>
      <c r="AL2245" s="74" t="n">
        <f aca="false">IF(K2245&gt;0,AL2244+1,0)</f>
        <v>0</v>
      </c>
      <c r="AM2245" s="74" t="n">
        <f aca="false">IF(K2245&lt;=0,AM2244+1,0)</f>
        <v>1</v>
      </c>
    </row>
    <row r="2246" customFormat="false" ht="15" hidden="false" customHeight="false" outlineLevel="0" collapsed="false">
      <c r="A2246" s="61" t="n">
        <v>2250</v>
      </c>
      <c r="B2246" s="62" t="n">
        <v>46071.4270833333</v>
      </c>
      <c r="C2246" s="63" t="n">
        <f aca="false">YEAR(B2246)</f>
        <v>2026</v>
      </c>
      <c r="D2246" s="32" t="s">
        <v>276</v>
      </c>
      <c r="E2246" s="64" t="n">
        <v>25663.85</v>
      </c>
      <c r="F2246" s="65" t="n">
        <v>-0.0019</v>
      </c>
      <c r="G2246" s="66" t="n">
        <v>-48.761315</v>
      </c>
      <c r="H2246" s="67" t="n">
        <f aca="false">E2246+IF(D2246="Long",1,-1)*G2246</f>
        <v>25712.611315</v>
      </c>
      <c r="I2246" s="68" t="n">
        <f aca="false">Assumptions!$B$58</f>
        <v>5.35750011455817</v>
      </c>
      <c r="J2246" s="68" t="n">
        <f aca="false">INDEX(Yearly!$D$5:$D$22,MATCH(C2246,Yearly!$A$5:$A$22,0))</f>
        <v>0.459214295533557</v>
      </c>
      <c r="K2246" s="68" t="n">
        <f aca="false">G2246-I2246-J2246</f>
        <v>-54.5780294100917</v>
      </c>
      <c r="L2246" s="69" t="n">
        <f aca="false">(I2246+J2246)/Assumptions!$B$8</f>
        <v>0.000256480763443269</v>
      </c>
      <c r="M2246" s="70" t="n">
        <f aca="false">F2246-L2246</f>
        <v>-0.00215648076344327</v>
      </c>
      <c r="N2246" s="71" t="n">
        <f aca="false">G2246*Assumptions!$B$7</f>
        <v>-383507.742475</v>
      </c>
      <c r="O2246" s="71" t="n">
        <f aca="false">K2246*Assumptions!$B$7</f>
        <v>-429256.201310371</v>
      </c>
      <c r="P2246" s="68" t="n">
        <f aca="false">P2245+G2246</f>
        <v>42547.871375</v>
      </c>
      <c r="Q2246" s="68" t="n">
        <f aca="false">MAX(Q2245,P2246)</f>
        <v>43671.194625</v>
      </c>
      <c r="R2246" s="68" t="n">
        <f aca="false">Q2246-P2246</f>
        <v>1123.32325000001</v>
      </c>
      <c r="S2246" s="68" t="n">
        <f aca="false">S2245+K2246</f>
        <v>29423.9860229465</v>
      </c>
      <c r="T2246" s="68" t="n">
        <f aca="false">MAX(T2245,S2246)</f>
        <v>30938.3092289643</v>
      </c>
      <c r="U2246" s="68" t="n">
        <f aca="false">T2246-S2246</f>
        <v>1514.32320601782</v>
      </c>
      <c r="V2246" s="70" t="n">
        <f aca="false">V2245+F2246</f>
        <v>4.38280000000001</v>
      </c>
      <c r="W2246" s="70" t="n">
        <f aca="false">MAX(W2245,V2246)</f>
        <v>4.42720000000001</v>
      </c>
      <c r="X2246" s="70" t="n">
        <f aca="false">W2246-V2246</f>
        <v>0.0444000000000013</v>
      </c>
      <c r="Y2246" s="70" t="n">
        <f aca="false">Y2245+M2246</f>
        <v>3.80411865222801</v>
      </c>
      <c r="Z2246" s="70" t="n">
        <f aca="false">MAX(Z2245,Y2246)</f>
        <v>3.86936768320245</v>
      </c>
      <c r="AA2246" s="70" t="n">
        <f aca="false">Z2246-Y2246</f>
        <v>0.0652490309744427</v>
      </c>
      <c r="AB2246" s="72" t="n">
        <f aca="false">AB2245*(1+F2246)</f>
        <v>62.2991063772678</v>
      </c>
      <c r="AC2246" s="73" t="n">
        <f aca="false">MAX(AC2245,AB2246)</f>
        <v>65.1488730099708</v>
      </c>
      <c r="AD2246" s="70" t="n">
        <f aca="false">1-AB2246/AC2246</f>
        <v>0.0437423780495303</v>
      </c>
      <c r="AE2246" s="73" t="n">
        <f aca="false">AE2245*(1+M2246)</f>
        <v>34.9599111759547</v>
      </c>
      <c r="AF2246" s="73" t="n">
        <f aca="false">MAX(AF2245,AE2246)</f>
        <v>37.4105554749034</v>
      </c>
      <c r="AG2246" s="70" t="n">
        <f aca="false">1-AE2246/AF2246</f>
        <v>0.0655067605342754</v>
      </c>
      <c r="AH2246" s="74" t="n">
        <f aca="false">IF(R2246&gt;0,AH2245+1,0)</f>
        <v>16</v>
      </c>
      <c r="AI2246" s="74" t="n">
        <f aca="false">IF(U2246&gt;0,AI2245+1,0)</f>
        <v>121</v>
      </c>
      <c r="AJ2246" s="74" t="n">
        <f aca="false">IF(G2246&gt;0,AJ2245+1,0)</f>
        <v>0</v>
      </c>
      <c r="AK2246" s="74" t="n">
        <f aca="false">IF(G2246&lt;=0,AK2245+1,0)</f>
        <v>2</v>
      </c>
      <c r="AL2246" s="74" t="n">
        <f aca="false">IF(K2246&gt;0,AL2245+1,0)</f>
        <v>0</v>
      </c>
      <c r="AM2246" s="74" t="n">
        <f aca="false">IF(K2246&lt;=0,AM2245+1,0)</f>
        <v>2</v>
      </c>
    </row>
    <row r="2247" customFormat="false" ht="15" hidden="false" customHeight="false" outlineLevel="0" collapsed="false">
      <c r="A2247" s="61" t="n">
        <v>2251</v>
      </c>
      <c r="B2247" s="62" t="n">
        <v>46071.5090277778</v>
      </c>
      <c r="C2247" s="63" t="n">
        <f aca="false">YEAR(B2247)</f>
        <v>2026</v>
      </c>
      <c r="D2247" s="32" t="s">
        <v>277</v>
      </c>
      <c r="E2247" s="64" t="n">
        <v>25711.9</v>
      </c>
      <c r="F2247" s="65" t="n">
        <v>-0.0013</v>
      </c>
      <c r="G2247" s="66" t="n">
        <v>-33.42547</v>
      </c>
      <c r="H2247" s="67" t="n">
        <f aca="false">E2247+IF(D2247="Long",1,-1)*G2247</f>
        <v>25678.47453</v>
      </c>
      <c r="I2247" s="68" t="n">
        <f aca="false">Assumptions!$B$58</f>
        <v>5.35750011455817</v>
      </c>
      <c r="J2247" s="68" t="n">
        <f aca="false">INDEX(Yearly!$D$5:$D$22,MATCH(C2247,Yearly!$A$5:$A$22,0))</f>
        <v>0.459214295533557</v>
      </c>
      <c r="K2247" s="68" t="n">
        <f aca="false">G2247-I2247-J2247</f>
        <v>-39.2421844100917</v>
      </c>
      <c r="L2247" s="69" t="n">
        <f aca="false">(I2247+J2247)/Assumptions!$B$8</f>
        <v>0.000256480763443269</v>
      </c>
      <c r="M2247" s="70" t="n">
        <f aca="false">F2247-L2247</f>
        <v>-0.00155648076344327</v>
      </c>
      <c r="N2247" s="71" t="n">
        <f aca="false">G2247*Assumptions!$B$7</f>
        <v>-262891.32155</v>
      </c>
      <c r="O2247" s="71" t="n">
        <f aca="false">K2247*Assumptions!$B$7</f>
        <v>-308639.780385371</v>
      </c>
      <c r="P2247" s="68" t="n">
        <f aca="false">P2246+G2247</f>
        <v>42514.445905</v>
      </c>
      <c r="Q2247" s="68" t="n">
        <f aca="false">MAX(Q2246,P2247)</f>
        <v>43671.194625</v>
      </c>
      <c r="R2247" s="68" t="n">
        <f aca="false">Q2247-P2247</f>
        <v>1156.74872000001</v>
      </c>
      <c r="S2247" s="68" t="n">
        <f aca="false">S2246+K2247</f>
        <v>29384.7438385364</v>
      </c>
      <c r="T2247" s="68" t="n">
        <f aca="false">MAX(T2246,S2247)</f>
        <v>30938.3092289643</v>
      </c>
      <c r="U2247" s="68" t="n">
        <f aca="false">T2247-S2247</f>
        <v>1553.56539042791</v>
      </c>
      <c r="V2247" s="70" t="n">
        <f aca="false">V2246+F2247</f>
        <v>4.38150000000001</v>
      </c>
      <c r="W2247" s="70" t="n">
        <f aca="false">MAX(W2246,V2247)</f>
        <v>4.42720000000001</v>
      </c>
      <c r="X2247" s="70" t="n">
        <f aca="false">W2247-V2247</f>
        <v>0.045700000000001</v>
      </c>
      <c r="Y2247" s="70" t="n">
        <f aca="false">Y2246+M2247</f>
        <v>3.80256217146456</v>
      </c>
      <c r="Z2247" s="70" t="n">
        <f aca="false">MAX(Z2246,Y2247)</f>
        <v>3.86936768320245</v>
      </c>
      <c r="AA2247" s="70" t="n">
        <f aca="false">Z2247-Y2247</f>
        <v>0.0668055117378859</v>
      </c>
      <c r="AB2247" s="72" t="n">
        <f aca="false">AB2246*(1+F2247)</f>
        <v>62.2181175389774</v>
      </c>
      <c r="AC2247" s="73" t="n">
        <f aca="false">MAX(AC2246,AB2247)</f>
        <v>65.1488730099708</v>
      </c>
      <c r="AD2247" s="70" t="n">
        <f aca="false">1-AB2247/AC2247</f>
        <v>0.0449855129580657</v>
      </c>
      <c r="AE2247" s="73" t="n">
        <f aca="false">AE2246*(1+M2247)</f>
        <v>34.9054967467177</v>
      </c>
      <c r="AF2247" s="73" t="n">
        <f aca="false">MAX(AF2246,AE2247)</f>
        <v>37.4105554749034</v>
      </c>
      <c r="AG2247" s="70" t="n">
        <f aca="false">1-AE2247/AF2247</f>
        <v>0.0669612812850715</v>
      </c>
      <c r="AH2247" s="74" t="n">
        <f aca="false">IF(R2247&gt;0,AH2246+1,0)</f>
        <v>17</v>
      </c>
      <c r="AI2247" s="74" t="n">
        <f aca="false">IF(U2247&gt;0,AI2246+1,0)</f>
        <v>122</v>
      </c>
      <c r="AJ2247" s="74" t="n">
        <f aca="false">IF(G2247&gt;0,AJ2246+1,0)</f>
        <v>0</v>
      </c>
      <c r="AK2247" s="74" t="n">
        <f aca="false">IF(G2247&lt;=0,AK2246+1,0)</f>
        <v>3</v>
      </c>
      <c r="AL2247" s="74" t="n">
        <f aca="false">IF(K2247&gt;0,AL2246+1,0)</f>
        <v>0</v>
      </c>
      <c r="AM2247" s="74" t="n">
        <f aca="false">IF(K2247&lt;=0,AM2246+1,0)</f>
        <v>3</v>
      </c>
    </row>
    <row r="2248" customFormat="false" ht="15" hidden="false" customHeight="false" outlineLevel="0" collapsed="false">
      <c r="A2248" s="61" t="n">
        <v>2252</v>
      </c>
      <c r="B2248" s="62" t="n">
        <v>46072.4895833333</v>
      </c>
      <c r="C2248" s="63" t="n">
        <f aca="false">YEAR(B2248)</f>
        <v>2026</v>
      </c>
      <c r="D2248" s="32" t="s">
        <v>276</v>
      </c>
      <c r="E2248" s="64" t="n">
        <v>25679.35</v>
      </c>
      <c r="F2248" s="65" t="n">
        <v>-0.0021</v>
      </c>
      <c r="G2248" s="66" t="n">
        <v>-53.926635</v>
      </c>
      <c r="H2248" s="67" t="n">
        <f aca="false">E2248+IF(D2248="Long",1,-1)*G2248</f>
        <v>25733.276635</v>
      </c>
      <c r="I2248" s="68" t="n">
        <f aca="false">Assumptions!$B$58</f>
        <v>5.35750011455817</v>
      </c>
      <c r="J2248" s="68" t="n">
        <f aca="false">INDEX(Yearly!$D$5:$D$22,MATCH(C2248,Yearly!$A$5:$A$22,0))</f>
        <v>0.459214295533557</v>
      </c>
      <c r="K2248" s="68" t="n">
        <f aca="false">G2248-I2248-J2248</f>
        <v>-59.7433494100917</v>
      </c>
      <c r="L2248" s="69" t="n">
        <f aca="false">(I2248+J2248)/Assumptions!$B$8</f>
        <v>0.000256480763443269</v>
      </c>
      <c r="M2248" s="70" t="n">
        <f aca="false">F2248-L2248</f>
        <v>-0.00235648076344327</v>
      </c>
      <c r="N2248" s="71" t="n">
        <f aca="false">G2248*Assumptions!$B$7</f>
        <v>-424132.984275</v>
      </c>
      <c r="O2248" s="71" t="n">
        <f aca="false">K2248*Assumptions!$B$7</f>
        <v>-469881.443110371</v>
      </c>
      <c r="P2248" s="68" t="n">
        <f aca="false">P2247+G2248</f>
        <v>42460.51927</v>
      </c>
      <c r="Q2248" s="68" t="n">
        <f aca="false">MAX(Q2247,P2248)</f>
        <v>43671.194625</v>
      </c>
      <c r="R2248" s="68" t="n">
        <f aca="false">Q2248-P2248</f>
        <v>1210.67535500001</v>
      </c>
      <c r="S2248" s="68" t="n">
        <f aca="false">S2247+K2248</f>
        <v>29325.0004891263</v>
      </c>
      <c r="T2248" s="68" t="n">
        <f aca="false">MAX(T2247,S2248)</f>
        <v>30938.3092289643</v>
      </c>
      <c r="U2248" s="68" t="n">
        <f aca="false">T2248-S2248</f>
        <v>1613.308739838</v>
      </c>
      <c r="V2248" s="70" t="n">
        <f aca="false">V2247+F2248</f>
        <v>4.37940000000001</v>
      </c>
      <c r="W2248" s="70" t="n">
        <f aca="false">MAX(W2247,V2248)</f>
        <v>4.42720000000001</v>
      </c>
      <c r="X2248" s="70" t="n">
        <f aca="false">W2248-V2248</f>
        <v>0.0478000000000014</v>
      </c>
      <c r="Y2248" s="70" t="n">
        <f aca="false">Y2247+M2248</f>
        <v>3.80020569070112</v>
      </c>
      <c r="Z2248" s="70" t="n">
        <f aca="false">MAX(Z2247,Y2248)</f>
        <v>3.86936768320245</v>
      </c>
      <c r="AA2248" s="70" t="n">
        <f aca="false">Z2248-Y2248</f>
        <v>0.0691619925013289</v>
      </c>
      <c r="AB2248" s="72" t="n">
        <f aca="false">AB2247*(1+F2248)</f>
        <v>62.0874594921455</v>
      </c>
      <c r="AC2248" s="73" t="n">
        <f aca="false">MAX(AC2247,AB2248)</f>
        <v>65.1488730099708</v>
      </c>
      <c r="AD2248" s="70" t="n">
        <f aca="false">1-AB2248/AC2248</f>
        <v>0.0469910433808539</v>
      </c>
      <c r="AE2248" s="73" t="n">
        <f aca="false">AE2247*(1+M2248)</f>
        <v>34.8232426150956</v>
      </c>
      <c r="AF2248" s="73" t="n">
        <f aca="false">MAX(AF2247,AE2248)</f>
        <v>37.4105554749034</v>
      </c>
      <c r="AG2248" s="70" t="n">
        <f aca="false">1-AE2248/AF2248</f>
        <v>0.069159969077271</v>
      </c>
      <c r="AH2248" s="74" t="n">
        <f aca="false">IF(R2248&gt;0,AH2247+1,0)</f>
        <v>18</v>
      </c>
      <c r="AI2248" s="74" t="n">
        <f aca="false">IF(U2248&gt;0,AI2247+1,0)</f>
        <v>123</v>
      </c>
      <c r="AJ2248" s="74" t="n">
        <f aca="false">IF(G2248&gt;0,AJ2247+1,0)</f>
        <v>0</v>
      </c>
      <c r="AK2248" s="74" t="n">
        <f aca="false">IF(G2248&lt;=0,AK2247+1,0)</f>
        <v>4</v>
      </c>
      <c r="AL2248" s="74" t="n">
        <f aca="false">IF(K2248&gt;0,AL2247+1,0)</f>
        <v>0</v>
      </c>
      <c r="AM2248" s="74" t="n">
        <f aca="false">IF(K2248&lt;=0,AM2247+1,0)</f>
        <v>4</v>
      </c>
    </row>
    <row r="2249" customFormat="false" ht="15" hidden="false" customHeight="false" outlineLevel="0" collapsed="false">
      <c r="A2249" s="61" t="n">
        <v>2253</v>
      </c>
      <c r="B2249" s="62" t="n">
        <v>46076.40625</v>
      </c>
      <c r="C2249" s="63" t="n">
        <f aca="false">YEAR(B2249)</f>
        <v>2026</v>
      </c>
      <c r="D2249" s="32" t="s">
        <v>277</v>
      </c>
      <c r="E2249" s="64" t="n">
        <v>25732.2</v>
      </c>
      <c r="F2249" s="65" t="n">
        <v>-0.0037</v>
      </c>
      <c r="G2249" s="66" t="n">
        <v>-95.20914</v>
      </c>
      <c r="H2249" s="67" t="n">
        <f aca="false">E2249+IF(D2249="Long",1,-1)*G2249</f>
        <v>25636.99086</v>
      </c>
      <c r="I2249" s="68" t="n">
        <f aca="false">Assumptions!$B$58</f>
        <v>5.35750011455817</v>
      </c>
      <c r="J2249" s="68" t="n">
        <f aca="false">INDEX(Yearly!$D$5:$D$22,MATCH(C2249,Yearly!$A$5:$A$22,0))</f>
        <v>0.459214295533557</v>
      </c>
      <c r="K2249" s="68" t="n">
        <f aca="false">G2249-I2249-J2249</f>
        <v>-101.025854410092</v>
      </c>
      <c r="L2249" s="69" t="n">
        <f aca="false">(I2249+J2249)/Assumptions!$B$8</f>
        <v>0.000256480763443269</v>
      </c>
      <c r="M2249" s="70" t="n">
        <f aca="false">F2249-L2249</f>
        <v>-0.00395648076344327</v>
      </c>
      <c r="N2249" s="71" t="n">
        <f aca="false">G2249*Assumptions!$B$7</f>
        <v>-748819.8861</v>
      </c>
      <c r="O2249" s="71" t="n">
        <f aca="false">K2249*Assumptions!$B$7</f>
        <v>-794568.344935371</v>
      </c>
      <c r="P2249" s="68" t="n">
        <f aca="false">P2248+G2249</f>
        <v>42365.31013</v>
      </c>
      <c r="Q2249" s="68" t="n">
        <f aca="false">MAX(Q2248,P2249)</f>
        <v>43671.194625</v>
      </c>
      <c r="R2249" s="68" t="n">
        <f aca="false">Q2249-P2249</f>
        <v>1305.88449500001</v>
      </c>
      <c r="S2249" s="68" t="n">
        <f aca="false">S2248+K2249</f>
        <v>29223.9746347162</v>
      </c>
      <c r="T2249" s="68" t="n">
        <f aca="false">MAX(T2248,S2249)</f>
        <v>30938.3092289643</v>
      </c>
      <c r="U2249" s="68" t="n">
        <f aca="false">T2249-S2249</f>
        <v>1714.33459424809</v>
      </c>
      <c r="V2249" s="70" t="n">
        <f aca="false">V2248+F2249</f>
        <v>4.37570000000001</v>
      </c>
      <c r="W2249" s="70" t="n">
        <f aca="false">MAX(W2248,V2249)</f>
        <v>4.42720000000001</v>
      </c>
      <c r="X2249" s="70" t="n">
        <f aca="false">W2249-V2249</f>
        <v>0.0515000000000017</v>
      </c>
      <c r="Y2249" s="70" t="n">
        <f aca="false">Y2248+M2249</f>
        <v>3.79624920993768</v>
      </c>
      <c r="Z2249" s="70" t="n">
        <f aca="false">MAX(Z2248,Y2249)</f>
        <v>3.86936768320245</v>
      </c>
      <c r="AA2249" s="70" t="n">
        <f aca="false">Z2249-Y2249</f>
        <v>0.0731184732647723</v>
      </c>
      <c r="AB2249" s="72" t="n">
        <f aca="false">AB2248*(1+F2249)</f>
        <v>61.8577358920246</v>
      </c>
      <c r="AC2249" s="73" t="n">
        <f aca="false">MAX(AC2248,AB2249)</f>
        <v>65.1488730099708</v>
      </c>
      <c r="AD2249" s="70" t="n">
        <f aca="false">1-AB2249/AC2249</f>
        <v>0.0505171765203448</v>
      </c>
      <c r="AE2249" s="73" t="n">
        <f aca="false">AE2248*(1+M2249)</f>
        <v>34.6854651255682</v>
      </c>
      <c r="AF2249" s="73" t="n">
        <f aca="false">MAX(AF2248,AE2249)</f>
        <v>37.4105554749034</v>
      </c>
      <c r="AG2249" s="70" t="n">
        <f aca="false">1-AE2249/AF2249</f>
        <v>0.0728428197534597</v>
      </c>
      <c r="AH2249" s="74" t="n">
        <f aca="false">IF(R2249&gt;0,AH2248+1,0)</f>
        <v>19</v>
      </c>
      <c r="AI2249" s="74" t="n">
        <f aca="false">IF(U2249&gt;0,AI2248+1,0)</f>
        <v>124</v>
      </c>
      <c r="AJ2249" s="74" t="n">
        <f aca="false">IF(G2249&gt;0,AJ2248+1,0)</f>
        <v>0</v>
      </c>
      <c r="AK2249" s="74" t="n">
        <f aca="false">IF(G2249&lt;=0,AK2248+1,0)</f>
        <v>5</v>
      </c>
      <c r="AL2249" s="74" t="n">
        <f aca="false">IF(K2249&gt;0,AL2248+1,0)</f>
        <v>0</v>
      </c>
      <c r="AM2249" s="74" t="n">
        <f aca="false">IF(K2249&lt;=0,AM2248+1,0)</f>
        <v>5</v>
      </c>
    </row>
    <row r="2250" customFormat="false" ht="15" hidden="false" customHeight="false" outlineLevel="0" collapsed="false">
      <c r="A2250" s="61" t="n">
        <v>2254</v>
      </c>
      <c r="B2250" s="62" t="n">
        <v>46076.5520833333</v>
      </c>
      <c r="C2250" s="63" t="n">
        <f aca="false">YEAR(B2250)</f>
        <v>2026</v>
      </c>
      <c r="D2250" s="32" t="s">
        <v>276</v>
      </c>
      <c r="E2250" s="64" t="n">
        <v>25636.7</v>
      </c>
      <c r="F2250" s="65" t="n">
        <v>-0.0014</v>
      </c>
      <c r="G2250" s="66" t="n">
        <v>-35.89138</v>
      </c>
      <c r="H2250" s="67" t="n">
        <f aca="false">E2250+IF(D2250="Long",1,-1)*G2250</f>
        <v>25672.59138</v>
      </c>
      <c r="I2250" s="68" t="n">
        <f aca="false">Assumptions!$B$58</f>
        <v>5.35750011455817</v>
      </c>
      <c r="J2250" s="68" t="n">
        <f aca="false">INDEX(Yearly!$D$5:$D$22,MATCH(C2250,Yearly!$A$5:$A$22,0))</f>
        <v>0.459214295533557</v>
      </c>
      <c r="K2250" s="68" t="n">
        <f aca="false">G2250-I2250-J2250</f>
        <v>-41.7080944100917</v>
      </c>
      <c r="L2250" s="69" t="n">
        <f aca="false">(I2250+J2250)/Assumptions!$B$8</f>
        <v>0.000256480763443269</v>
      </c>
      <c r="M2250" s="70" t="n">
        <f aca="false">F2250-L2250</f>
        <v>-0.00165648076344327</v>
      </c>
      <c r="N2250" s="71" t="n">
        <f aca="false">G2250*Assumptions!$B$7</f>
        <v>-282285.7037</v>
      </c>
      <c r="O2250" s="71" t="n">
        <f aca="false">K2250*Assumptions!$B$7</f>
        <v>-328034.162535371</v>
      </c>
      <c r="P2250" s="68" t="n">
        <f aca="false">P2249+G2250</f>
        <v>42329.41875</v>
      </c>
      <c r="Q2250" s="68" t="n">
        <f aca="false">MAX(Q2249,P2250)</f>
        <v>43671.194625</v>
      </c>
      <c r="R2250" s="68" t="n">
        <f aca="false">Q2250-P2250</f>
        <v>1341.77587500001</v>
      </c>
      <c r="S2250" s="68" t="n">
        <f aca="false">S2249+K2250</f>
        <v>29182.2665403061</v>
      </c>
      <c r="T2250" s="68" t="n">
        <f aca="false">MAX(T2249,S2250)</f>
        <v>30938.3092289643</v>
      </c>
      <c r="U2250" s="68" t="n">
        <f aca="false">T2250-S2250</f>
        <v>1756.04268865818</v>
      </c>
      <c r="V2250" s="70" t="n">
        <f aca="false">V2249+F2250</f>
        <v>4.37430000000001</v>
      </c>
      <c r="W2250" s="70" t="n">
        <f aca="false">MAX(W2249,V2250)</f>
        <v>4.42720000000001</v>
      </c>
      <c r="X2250" s="70" t="n">
        <f aca="false">W2250-V2250</f>
        <v>0.0529000000000019</v>
      </c>
      <c r="Y2250" s="70" t="n">
        <f aca="false">Y2249+M2250</f>
        <v>3.79459272917423</v>
      </c>
      <c r="Z2250" s="70" t="n">
        <f aca="false">MAX(Z2249,Y2250)</f>
        <v>3.86936768320245</v>
      </c>
      <c r="AA2250" s="70" t="n">
        <f aca="false">Z2250-Y2250</f>
        <v>0.0747749540282157</v>
      </c>
      <c r="AB2250" s="72" t="n">
        <f aca="false">AB2249*(1+F2250)</f>
        <v>61.7711350617758</v>
      </c>
      <c r="AC2250" s="73" t="n">
        <f aca="false">MAX(AC2249,AB2250)</f>
        <v>65.1488730099708</v>
      </c>
      <c r="AD2250" s="70" t="n">
        <f aca="false">1-AB2250/AC2250</f>
        <v>0.0518464524732163</v>
      </c>
      <c r="AE2250" s="73" t="n">
        <f aca="false">AE2249*(1+M2250)</f>
        <v>34.6280093198167</v>
      </c>
      <c r="AF2250" s="73" t="n">
        <f aca="false">MAX(AF2249,AE2250)</f>
        <v>37.4105554749034</v>
      </c>
      <c r="AG2250" s="70" t="n">
        <f aca="false">1-AE2250/AF2250</f>
        <v>0.0743786377872264</v>
      </c>
      <c r="AH2250" s="74" t="n">
        <f aca="false">IF(R2250&gt;0,AH2249+1,0)</f>
        <v>20</v>
      </c>
      <c r="AI2250" s="74" t="n">
        <f aca="false">IF(U2250&gt;0,AI2249+1,0)</f>
        <v>125</v>
      </c>
      <c r="AJ2250" s="74" t="n">
        <f aca="false">IF(G2250&gt;0,AJ2249+1,0)</f>
        <v>0</v>
      </c>
      <c r="AK2250" s="74" t="n">
        <f aca="false">IF(G2250&lt;=0,AK2249+1,0)</f>
        <v>6</v>
      </c>
      <c r="AL2250" s="74" t="n">
        <f aca="false">IF(K2250&gt;0,AL2249+1,0)</f>
        <v>0</v>
      </c>
      <c r="AM2250" s="74" t="n">
        <f aca="false">IF(K2250&lt;=0,AM2249+1,0)</f>
        <v>6</v>
      </c>
    </row>
    <row r="2251" customFormat="false" ht="15" hidden="false" customHeight="false" outlineLevel="0" collapsed="false">
      <c r="A2251" s="61" t="n">
        <v>2255</v>
      </c>
      <c r="B2251" s="62" t="n">
        <v>46076.6152777778</v>
      </c>
      <c r="C2251" s="63" t="n">
        <f aca="false">YEAR(B2251)</f>
        <v>2026</v>
      </c>
      <c r="D2251" s="32" t="s">
        <v>277</v>
      </c>
      <c r="E2251" s="64" t="n">
        <v>25672.55</v>
      </c>
      <c r="F2251" s="65" t="n">
        <v>-0.0067</v>
      </c>
      <c r="G2251" s="66" t="n">
        <v>-172.006085</v>
      </c>
      <c r="H2251" s="67" t="n">
        <f aca="false">E2251+IF(D2251="Long",1,-1)*G2251</f>
        <v>25500.543915</v>
      </c>
      <c r="I2251" s="68" t="n">
        <f aca="false">Assumptions!$B$58</f>
        <v>5.35750011455817</v>
      </c>
      <c r="J2251" s="68" t="n">
        <f aca="false">INDEX(Yearly!$D$5:$D$22,MATCH(C2251,Yearly!$A$5:$A$22,0))</f>
        <v>0.459214295533557</v>
      </c>
      <c r="K2251" s="68" t="n">
        <f aca="false">G2251-I2251-J2251</f>
        <v>-177.822799410092</v>
      </c>
      <c r="L2251" s="69" t="n">
        <f aca="false">(I2251+J2251)/Assumptions!$B$8</f>
        <v>0.000256480763443269</v>
      </c>
      <c r="M2251" s="70" t="n">
        <f aca="false">F2251-L2251</f>
        <v>-0.00695648076344327</v>
      </c>
      <c r="N2251" s="71" t="n">
        <f aca="false">G2251*Assumptions!$B$7</f>
        <v>-1352827.858525</v>
      </c>
      <c r="O2251" s="71" t="n">
        <f aca="false">K2251*Assumptions!$B$7</f>
        <v>-1398576.31736037</v>
      </c>
      <c r="P2251" s="68" t="n">
        <f aca="false">P2250+G2251</f>
        <v>42157.412665</v>
      </c>
      <c r="Q2251" s="68" t="n">
        <f aca="false">MAX(Q2250,P2251)</f>
        <v>43671.194625</v>
      </c>
      <c r="R2251" s="68" t="n">
        <f aca="false">Q2251-P2251</f>
        <v>1513.78196000001</v>
      </c>
      <c r="S2251" s="68" t="n">
        <f aca="false">S2250+K2251</f>
        <v>29004.443740896</v>
      </c>
      <c r="T2251" s="68" t="n">
        <f aca="false">MAX(T2250,S2251)</f>
        <v>30938.3092289643</v>
      </c>
      <c r="U2251" s="68" t="n">
        <f aca="false">T2251-S2251</f>
        <v>1933.86548806827</v>
      </c>
      <c r="V2251" s="70" t="n">
        <f aca="false">V2250+F2251</f>
        <v>4.36760000000001</v>
      </c>
      <c r="W2251" s="70" t="n">
        <f aca="false">MAX(W2250,V2251)</f>
        <v>4.42720000000001</v>
      </c>
      <c r="X2251" s="70" t="n">
        <f aca="false">W2251-V2251</f>
        <v>0.0596000000000023</v>
      </c>
      <c r="Y2251" s="70" t="n">
        <f aca="false">Y2250+M2251</f>
        <v>3.78763624841079</v>
      </c>
      <c r="Z2251" s="70" t="n">
        <f aca="false">MAX(Z2250,Y2251)</f>
        <v>3.86936768320245</v>
      </c>
      <c r="AA2251" s="70" t="n">
        <f aca="false">Z2251-Y2251</f>
        <v>0.0817314347916591</v>
      </c>
      <c r="AB2251" s="72" t="n">
        <f aca="false">AB2250*(1+F2251)</f>
        <v>61.3572684568619</v>
      </c>
      <c r="AC2251" s="73" t="n">
        <f aca="false">MAX(AC2250,AB2251)</f>
        <v>65.1488730099708</v>
      </c>
      <c r="AD2251" s="70" t="n">
        <f aca="false">1-AB2251/AC2251</f>
        <v>0.0581990812416457</v>
      </c>
      <c r="AE2251" s="73" t="n">
        <f aca="false">AE2250*(1+M2251)</f>
        <v>34.387120239107</v>
      </c>
      <c r="AF2251" s="73" t="n">
        <f aca="false">MAX(AF2250,AE2251)</f>
        <v>37.4105554749034</v>
      </c>
      <c r="AG2251" s="70" t="n">
        <f aca="false">1-AE2251/AF2251</f>
        <v>0.0808177049876917</v>
      </c>
      <c r="AH2251" s="74" t="n">
        <f aca="false">IF(R2251&gt;0,AH2250+1,0)</f>
        <v>21</v>
      </c>
      <c r="AI2251" s="74" t="n">
        <f aca="false">IF(U2251&gt;0,AI2250+1,0)</f>
        <v>126</v>
      </c>
      <c r="AJ2251" s="74" t="n">
        <f aca="false">IF(G2251&gt;0,AJ2250+1,0)</f>
        <v>0</v>
      </c>
      <c r="AK2251" s="74" t="n">
        <f aca="false">IF(G2251&lt;=0,AK2250+1,0)</f>
        <v>7</v>
      </c>
      <c r="AL2251" s="74" t="n">
        <f aca="false">IF(K2251&gt;0,AL2250+1,0)</f>
        <v>0</v>
      </c>
      <c r="AM2251" s="74" t="n">
        <f aca="false">IF(K2251&lt;=0,AM2250+1,0)</f>
        <v>7</v>
      </c>
    </row>
    <row r="2252" customFormat="false" ht="15" hidden="false" customHeight="false" outlineLevel="0" collapsed="false">
      <c r="A2252" s="61" t="n">
        <v>2256</v>
      </c>
      <c r="B2252" s="62" t="n">
        <v>46077.40625</v>
      </c>
      <c r="C2252" s="63" t="n">
        <f aca="false">YEAR(B2252)</f>
        <v>2026</v>
      </c>
      <c r="D2252" s="32" t="s">
        <v>276</v>
      </c>
      <c r="E2252" s="64" t="n">
        <v>25500.3</v>
      </c>
      <c r="F2252" s="65" t="n">
        <v>-0.0051</v>
      </c>
      <c r="G2252" s="66" t="n">
        <v>-130.05153</v>
      </c>
      <c r="H2252" s="67" t="n">
        <f aca="false">E2252+IF(D2252="Long",1,-1)*G2252</f>
        <v>25630.35153</v>
      </c>
      <c r="I2252" s="68" t="n">
        <f aca="false">Assumptions!$B$58</f>
        <v>5.35750011455817</v>
      </c>
      <c r="J2252" s="68" t="n">
        <f aca="false">INDEX(Yearly!$D$5:$D$22,MATCH(C2252,Yearly!$A$5:$A$22,0))</f>
        <v>0.459214295533557</v>
      </c>
      <c r="K2252" s="68" t="n">
        <f aca="false">G2252-I2252-J2252</f>
        <v>-135.868244410092</v>
      </c>
      <c r="L2252" s="69" t="n">
        <f aca="false">(I2252+J2252)/Assumptions!$B$8</f>
        <v>0.000256480763443269</v>
      </c>
      <c r="M2252" s="70" t="n">
        <f aca="false">F2252-L2252</f>
        <v>-0.00535648076344327</v>
      </c>
      <c r="N2252" s="71" t="n">
        <f aca="false">G2252*Assumptions!$B$7</f>
        <v>-1022855.28345</v>
      </c>
      <c r="O2252" s="71" t="n">
        <f aca="false">K2252*Assumptions!$B$7</f>
        <v>-1068603.74228537</v>
      </c>
      <c r="P2252" s="68" t="n">
        <f aca="false">P2251+G2252</f>
        <v>42027.361135</v>
      </c>
      <c r="Q2252" s="68" t="n">
        <f aca="false">MAX(Q2251,P2252)</f>
        <v>43671.194625</v>
      </c>
      <c r="R2252" s="68" t="n">
        <f aca="false">Q2252-P2252</f>
        <v>1643.83349000001</v>
      </c>
      <c r="S2252" s="68" t="n">
        <f aca="false">S2251+K2252</f>
        <v>28868.5754964859</v>
      </c>
      <c r="T2252" s="68" t="n">
        <f aca="false">MAX(T2251,S2252)</f>
        <v>30938.3092289643</v>
      </c>
      <c r="U2252" s="68" t="n">
        <f aca="false">T2252-S2252</f>
        <v>2069.73373247837</v>
      </c>
      <c r="V2252" s="70" t="n">
        <f aca="false">V2251+F2252</f>
        <v>4.36250000000001</v>
      </c>
      <c r="W2252" s="70" t="n">
        <f aca="false">MAX(W2251,V2252)</f>
        <v>4.42720000000001</v>
      </c>
      <c r="X2252" s="70" t="n">
        <f aca="false">W2252-V2252</f>
        <v>0.064700000000002</v>
      </c>
      <c r="Y2252" s="70" t="n">
        <f aca="false">Y2251+M2252</f>
        <v>3.78227976764735</v>
      </c>
      <c r="Z2252" s="70" t="n">
        <f aca="false">MAX(Z2251,Y2252)</f>
        <v>3.86936768320245</v>
      </c>
      <c r="AA2252" s="70" t="n">
        <f aca="false">Z2252-Y2252</f>
        <v>0.0870879155551023</v>
      </c>
      <c r="AB2252" s="72" t="n">
        <f aca="false">AB2251*(1+F2252)</f>
        <v>61.0443463877319</v>
      </c>
      <c r="AC2252" s="73" t="n">
        <f aca="false">MAX(AC2251,AB2252)</f>
        <v>65.1488730099708</v>
      </c>
      <c r="AD2252" s="70" t="n">
        <f aca="false">1-AB2252/AC2252</f>
        <v>0.0630022659273134</v>
      </c>
      <c r="AE2252" s="73" t="n">
        <f aca="false">AE2251*(1+M2252)</f>
        <v>34.202926291036</v>
      </c>
      <c r="AF2252" s="73" t="n">
        <f aca="false">MAX(AF2251,AE2252)</f>
        <v>37.4105554749034</v>
      </c>
      <c r="AG2252" s="70" t="n">
        <f aca="false">1-AE2252/AF2252</f>
        <v>0.0857412872690229</v>
      </c>
      <c r="AH2252" s="74" t="n">
        <f aca="false">IF(R2252&gt;0,AH2251+1,0)</f>
        <v>22</v>
      </c>
      <c r="AI2252" s="74" t="n">
        <f aca="false">IF(U2252&gt;0,AI2251+1,0)</f>
        <v>127</v>
      </c>
      <c r="AJ2252" s="74" t="n">
        <f aca="false">IF(G2252&gt;0,AJ2251+1,0)</f>
        <v>0</v>
      </c>
      <c r="AK2252" s="74" t="n">
        <f aca="false">IF(G2252&lt;=0,AK2251+1,0)</f>
        <v>8</v>
      </c>
      <c r="AL2252" s="74" t="n">
        <f aca="false">IF(K2252&gt;0,AL2251+1,0)</f>
        <v>0</v>
      </c>
      <c r="AM2252" s="74" t="n">
        <f aca="false">IF(K2252&lt;=0,AM2251+1,0)</f>
        <v>8</v>
      </c>
    </row>
    <row r="2253" customFormat="false" ht="15" hidden="false" customHeight="false" outlineLevel="0" collapsed="false">
      <c r="A2253" s="61" t="n">
        <v>2257</v>
      </c>
      <c r="B2253" s="62" t="n">
        <v>46078.4270833333</v>
      </c>
      <c r="C2253" s="63" t="n">
        <f aca="false">YEAR(B2253)</f>
        <v>2026</v>
      </c>
      <c r="D2253" s="32" t="s">
        <v>277</v>
      </c>
      <c r="E2253" s="64" t="n">
        <v>25631.6</v>
      </c>
      <c r="F2253" s="65" t="n">
        <v>-0.005</v>
      </c>
      <c r="G2253" s="66" t="n">
        <v>-128.158</v>
      </c>
      <c r="H2253" s="67" t="n">
        <f aca="false">E2253+IF(D2253="Long",1,-1)*G2253</f>
        <v>25503.442</v>
      </c>
      <c r="I2253" s="68" t="n">
        <f aca="false">Assumptions!$B$58</f>
        <v>5.35750011455817</v>
      </c>
      <c r="J2253" s="68" t="n">
        <f aca="false">INDEX(Yearly!$D$5:$D$22,MATCH(C2253,Yearly!$A$5:$A$22,0))</f>
        <v>0.459214295533557</v>
      </c>
      <c r="K2253" s="68" t="n">
        <f aca="false">G2253-I2253-J2253</f>
        <v>-133.974714410092</v>
      </c>
      <c r="L2253" s="69" t="n">
        <f aca="false">(I2253+J2253)/Assumptions!$B$8</f>
        <v>0.000256480763443269</v>
      </c>
      <c r="M2253" s="70" t="n">
        <f aca="false">F2253-L2253</f>
        <v>-0.00525648076344327</v>
      </c>
      <c r="N2253" s="71" t="n">
        <f aca="false">G2253*Assumptions!$B$7</f>
        <v>-1007962.67</v>
      </c>
      <c r="O2253" s="71" t="n">
        <f aca="false">K2253*Assumptions!$B$7</f>
        <v>-1053711.12883537</v>
      </c>
      <c r="P2253" s="68" t="n">
        <f aca="false">P2252+G2253</f>
        <v>41899.203135</v>
      </c>
      <c r="Q2253" s="68" t="n">
        <f aca="false">MAX(Q2252,P2253)</f>
        <v>43671.194625</v>
      </c>
      <c r="R2253" s="68" t="n">
        <f aca="false">Q2253-P2253</f>
        <v>1771.99149000002</v>
      </c>
      <c r="S2253" s="68" t="n">
        <f aca="false">S2252+K2253</f>
        <v>28734.6007820758</v>
      </c>
      <c r="T2253" s="68" t="n">
        <f aca="false">MAX(T2252,S2253)</f>
        <v>30938.3092289643</v>
      </c>
      <c r="U2253" s="68" t="n">
        <f aca="false">T2253-S2253</f>
        <v>2203.70844688846</v>
      </c>
      <c r="V2253" s="70" t="n">
        <f aca="false">V2252+F2253</f>
        <v>4.35750000000001</v>
      </c>
      <c r="W2253" s="70" t="n">
        <f aca="false">MAX(W2252,V2253)</f>
        <v>4.42720000000001</v>
      </c>
      <c r="X2253" s="70" t="n">
        <f aca="false">W2253-V2253</f>
        <v>0.0697000000000019</v>
      </c>
      <c r="Y2253" s="70" t="n">
        <f aca="false">Y2252+M2253</f>
        <v>3.7770232868839</v>
      </c>
      <c r="Z2253" s="70" t="n">
        <f aca="false">MAX(Z2252,Y2253)</f>
        <v>3.86936768320245</v>
      </c>
      <c r="AA2253" s="70" t="n">
        <f aca="false">Z2253-Y2253</f>
        <v>0.0923443963185457</v>
      </c>
      <c r="AB2253" s="72" t="n">
        <f aca="false">AB2252*(1+F2253)</f>
        <v>60.7391246557932</v>
      </c>
      <c r="AC2253" s="73" t="n">
        <f aca="false">MAX(AC2252,AB2253)</f>
        <v>65.1488730099708</v>
      </c>
      <c r="AD2253" s="70" t="n">
        <f aca="false">1-AB2253/AC2253</f>
        <v>0.0676872545976768</v>
      </c>
      <c r="AE2253" s="73" t="n">
        <f aca="false">AE2252*(1+M2253)</f>
        <v>34.0231392669337</v>
      </c>
      <c r="AF2253" s="73" t="n">
        <f aca="false">MAX(AF2252,AE2253)</f>
        <v>37.4105554749034</v>
      </c>
      <c r="AG2253" s="70" t="n">
        <f aca="false">1-AE2253/AF2253</f>
        <v>0.0905470706053038</v>
      </c>
      <c r="AH2253" s="74" t="n">
        <f aca="false">IF(R2253&gt;0,AH2252+1,0)</f>
        <v>23</v>
      </c>
      <c r="AI2253" s="74" t="n">
        <f aca="false">IF(U2253&gt;0,AI2252+1,0)</f>
        <v>128</v>
      </c>
      <c r="AJ2253" s="74" t="n">
        <f aca="false">IF(G2253&gt;0,AJ2252+1,0)</f>
        <v>0</v>
      </c>
      <c r="AK2253" s="74" t="n">
        <f aca="false">IF(G2253&lt;=0,AK2252+1,0)</f>
        <v>9</v>
      </c>
      <c r="AL2253" s="74" t="n">
        <f aca="false">IF(K2253&gt;0,AL2252+1,0)</f>
        <v>0</v>
      </c>
      <c r="AM2253" s="74" t="n">
        <f aca="false">IF(K2253&lt;=0,AM2252+1,0)</f>
        <v>9</v>
      </c>
    </row>
    <row r="2254" customFormat="false" ht="15" hidden="false" customHeight="false" outlineLevel="0" collapsed="false">
      <c r="A2254" s="61" t="n">
        <v>2258</v>
      </c>
      <c r="B2254" s="62" t="n">
        <v>46078.53125</v>
      </c>
      <c r="C2254" s="63" t="n">
        <f aca="false">YEAR(B2254)</f>
        <v>2026</v>
      </c>
      <c r="D2254" s="32" t="s">
        <v>276</v>
      </c>
      <c r="E2254" s="64" t="n">
        <v>25504.5</v>
      </c>
      <c r="F2254" s="65" t="n">
        <v>0.0747</v>
      </c>
      <c r="G2254" s="66" t="n">
        <v>1905.18615</v>
      </c>
      <c r="H2254" s="67" t="n">
        <f aca="false">E2254+IF(D2254="Long",1,-1)*G2254</f>
        <v>23599.31385</v>
      </c>
      <c r="I2254" s="68" t="n">
        <f aca="false">Assumptions!$B$58</f>
        <v>5.35750011455817</v>
      </c>
      <c r="J2254" s="68" t="n">
        <f aca="false">INDEX(Yearly!$D$5:$D$22,MATCH(C2254,Yearly!$A$5:$A$22,0))</f>
        <v>0.459214295533557</v>
      </c>
      <c r="K2254" s="68" t="n">
        <f aca="false">G2254-I2254-J2254</f>
        <v>1899.36943558991</v>
      </c>
      <c r="L2254" s="69" t="n">
        <f aca="false">(I2254+J2254)/Assumptions!$B$8</f>
        <v>0.000256480763443269</v>
      </c>
      <c r="M2254" s="70" t="n">
        <f aca="false">F2254-L2254</f>
        <v>0.0744435192365567</v>
      </c>
      <c r="N2254" s="71" t="n">
        <f aca="false">G2254*Assumptions!$B$7</f>
        <v>14984289.06975</v>
      </c>
      <c r="O2254" s="71" t="n">
        <f aca="false">K2254*Assumptions!$B$7</f>
        <v>14938540.6109146</v>
      </c>
      <c r="P2254" s="68" t="n">
        <f aca="false">P2253+G2254</f>
        <v>43804.389285</v>
      </c>
      <c r="Q2254" s="68" t="n">
        <f aca="false">MAX(Q2253,P2254)</f>
        <v>43804.389285</v>
      </c>
      <c r="R2254" s="68" t="n">
        <f aca="false">Q2254-P2254</f>
        <v>0</v>
      </c>
      <c r="S2254" s="68" t="n">
        <f aca="false">S2253+K2254</f>
        <v>30633.9702176657</v>
      </c>
      <c r="T2254" s="68" t="n">
        <f aca="false">MAX(T2253,S2254)</f>
        <v>30938.3092289643</v>
      </c>
      <c r="U2254" s="68" t="n">
        <f aca="false">T2254-S2254</f>
        <v>304.339011298547</v>
      </c>
      <c r="V2254" s="70" t="n">
        <f aca="false">V2253+F2254</f>
        <v>4.43220000000001</v>
      </c>
      <c r="W2254" s="70" t="n">
        <f aca="false">MAX(W2253,V2254)</f>
        <v>4.43220000000001</v>
      </c>
      <c r="X2254" s="70" t="n">
        <f aca="false">W2254-V2254</f>
        <v>0</v>
      </c>
      <c r="Y2254" s="70" t="n">
        <f aca="false">Y2253+M2254</f>
        <v>3.85146680612046</v>
      </c>
      <c r="Z2254" s="70" t="n">
        <f aca="false">MAX(Z2253,Y2254)</f>
        <v>3.86936768320245</v>
      </c>
      <c r="AA2254" s="70" t="n">
        <f aca="false">Z2254-Y2254</f>
        <v>0.0179008770819888</v>
      </c>
      <c r="AB2254" s="72" t="n">
        <f aca="false">AB2253*(1+F2254)</f>
        <v>65.276337267581</v>
      </c>
      <c r="AC2254" s="73" t="n">
        <f aca="false">MAX(AC2253,AB2254)</f>
        <v>65.276337267581</v>
      </c>
      <c r="AD2254" s="70" t="n">
        <f aca="false">1-AB2254/AC2254</f>
        <v>0</v>
      </c>
      <c r="AE2254" s="73" t="n">
        <f aca="false">AE2253*(1+M2254)</f>
        <v>36.5559414894397</v>
      </c>
      <c r="AF2254" s="73" t="n">
        <f aca="false">MAX(AF2253,AE2254)</f>
        <v>37.4105554749034</v>
      </c>
      <c r="AG2254" s="70" t="n">
        <f aca="false">1-AE2254/AF2254</f>
        <v>0.0228441939611669</v>
      </c>
      <c r="AH2254" s="74" t="n">
        <f aca="false">IF(R2254&gt;0,AH2253+1,0)</f>
        <v>0</v>
      </c>
      <c r="AI2254" s="74" t="n">
        <f aca="false">IF(U2254&gt;0,AI2253+1,0)</f>
        <v>129</v>
      </c>
      <c r="AJ2254" s="74" t="n">
        <f aca="false">IF(G2254&gt;0,AJ2253+1,0)</f>
        <v>1</v>
      </c>
      <c r="AK2254" s="74" t="n">
        <f aca="false">IF(G2254&lt;=0,AK2253+1,0)</f>
        <v>0</v>
      </c>
      <c r="AL2254" s="74" t="n">
        <f aca="false">IF(K2254&gt;0,AL2253+1,0)</f>
        <v>1</v>
      </c>
      <c r="AM2254" s="74" t="n">
        <f aca="false">IF(K2254&lt;=0,AM2253+1,0)</f>
        <v>0</v>
      </c>
    </row>
    <row r="2255" customFormat="false" ht="15" hidden="false" customHeight="false" outlineLevel="0" collapsed="false">
      <c r="A2255" s="61" t="n">
        <v>2259</v>
      </c>
      <c r="B2255" s="62" t="n">
        <v>46098.59375</v>
      </c>
      <c r="C2255" s="63" t="n">
        <f aca="false">YEAR(B2255)</f>
        <v>2026</v>
      </c>
      <c r="D2255" s="32" t="s">
        <v>277</v>
      </c>
      <c r="E2255" s="64" t="n">
        <v>23600</v>
      </c>
      <c r="F2255" s="65" t="n">
        <v>-0.014</v>
      </c>
      <c r="G2255" s="66" t="n">
        <v>-330.4</v>
      </c>
      <c r="H2255" s="67" t="n">
        <f aca="false">E2255+IF(D2255="Long",1,-1)*G2255</f>
        <v>23269.6</v>
      </c>
      <c r="I2255" s="68" t="n">
        <f aca="false">Assumptions!$B$58</f>
        <v>5.35750011455817</v>
      </c>
      <c r="J2255" s="68" t="n">
        <f aca="false">INDEX(Yearly!$D$5:$D$22,MATCH(C2255,Yearly!$A$5:$A$22,0))</f>
        <v>0.459214295533557</v>
      </c>
      <c r="K2255" s="68" t="n">
        <f aca="false">G2255-I2255-J2255</f>
        <v>-336.216714410092</v>
      </c>
      <c r="L2255" s="69" t="n">
        <f aca="false">(I2255+J2255)/Assumptions!$B$8</f>
        <v>0.000256480763443269</v>
      </c>
      <c r="M2255" s="70" t="n">
        <f aca="false">F2255-L2255</f>
        <v>-0.0142564807634433</v>
      </c>
      <c r="N2255" s="71" t="n">
        <f aca="false">G2255*Assumptions!$B$7</f>
        <v>-2598596</v>
      </c>
      <c r="O2255" s="71" t="n">
        <f aca="false">K2255*Assumptions!$B$7</f>
        <v>-2644344.45883537</v>
      </c>
      <c r="P2255" s="68" t="n">
        <f aca="false">P2254+G2255</f>
        <v>43473.989285</v>
      </c>
      <c r="Q2255" s="68" t="n">
        <f aca="false">MAX(Q2254,P2255)</f>
        <v>43804.389285</v>
      </c>
      <c r="R2255" s="68" t="n">
        <f aca="false">Q2255-P2255</f>
        <v>330.400000000001</v>
      </c>
      <c r="S2255" s="68" t="n">
        <f aca="false">S2254+K2255</f>
        <v>30297.7535032556</v>
      </c>
      <c r="T2255" s="68" t="n">
        <f aca="false">MAX(T2254,S2255)</f>
        <v>30938.3092289643</v>
      </c>
      <c r="U2255" s="68" t="n">
        <f aca="false">T2255-S2255</f>
        <v>640.55572570864</v>
      </c>
      <c r="V2255" s="70" t="n">
        <f aca="false">V2254+F2255</f>
        <v>4.41820000000001</v>
      </c>
      <c r="W2255" s="70" t="n">
        <f aca="false">MAX(W2254,V2255)</f>
        <v>4.43220000000001</v>
      </c>
      <c r="X2255" s="70" t="n">
        <f aca="false">W2255-V2255</f>
        <v>0.0140000000000002</v>
      </c>
      <c r="Y2255" s="70" t="n">
        <f aca="false">Y2254+M2255</f>
        <v>3.83721032535702</v>
      </c>
      <c r="Z2255" s="70" t="n">
        <f aca="false">MAX(Z2254,Y2255)</f>
        <v>3.86936768320245</v>
      </c>
      <c r="AA2255" s="70" t="n">
        <f aca="false">Z2255-Y2255</f>
        <v>0.0321573578454322</v>
      </c>
      <c r="AB2255" s="72" t="n">
        <f aca="false">AB2254*(1+F2255)</f>
        <v>64.3624685458348</v>
      </c>
      <c r="AC2255" s="73" t="n">
        <f aca="false">MAX(AC2254,AB2255)</f>
        <v>65.276337267581</v>
      </c>
      <c r="AD2255" s="70" t="n">
        <f aca="false">1-AB2255/AC2255</f>
        <v>0.0140000000000001</v>
      </c>
      <c r="AE2255" s="73" t="n">
        <f aca="false">AE2254*(1+M2255)</f>
        <v>36.034782412806</v>
      </c>
      <c r="AF2255" s="73" t="n">
        <f aca="false">MAX(AF2254,AE2255)</f>
        <v>37.4105554749034</v>
      </c>
      <c r="AG2255" s="70" t="n">
        <f aca="false">1-AE2255/AF2255</f>
        <v>0.0367749969128465</v>
      </c>
      <c r="AH2255" s="74" t="n">
        <f aca="false">IF(R2255&gt;0,AH2254+1,0)</f>
        <v>1</v>
      </c>
      <c r="AI2255" s="74" t="n">
        <f aca="false">IF(U2255&gt;0,AI2254+1,0)</f>
        <v>130</v>
      </c>
      <c r="AJ2255" s="74" t="n">
        <f aca="false">IF(G2255&gt;0,AJ2254+1,0)</f>
        <v>0</v>
      </c>
      <c r="AK2255" s="74" t="n">
        <f aca="false">IF(G2255&lt;=0,AK2254+1,0)</f>
        <v>1</v>
      </c>
      <c r="AL2255" s="74" t="n">
        <f aca="false">IF(K2255&gt;0,AL2254+1,0)</f>
        <v>0</v>
      </c>
      <c r="AM2255" s="74" t="n">
        <f aca="false">IF(K2255&lt;=0,AM2254+1,0)</f>
        <v>1</v>
      </c>
    </row>
    <row r="2256" customFormat="false" ht="15" hidden="false" customHeight="false" outlineLevel="0" collapsed="false">
      <c r="A2256" s="61" t="n">
        <v>2260</v>
      </c>
      <c r="B2256" s="62" t="n">
        <v>46100.40625</v>
      </c>
      <c r="C2256" s="63" t="n">
        <f aca="false">YEAR(B2256)</f>
        <v>2026</v>
      </c>
      <c r="D2256" s="32" t="s">
        <v>276</v>
      </c>
      <c r="E2256" s="64" t="n">
        <v>23269.6</v>
      </c>
      <c r="F2256" s="65" t="n">
        <v>-0.0001</v>
      </c>
      <c r="G2256" s="66" t="n">
        <v>-2.32696</v>
      </c>
      <c r="H2256" s="67" t="n">
        <f aca="false">E2256+IF(D2256="Long",1,-1)*G2256</f>
        <v>23271.92696</v>
      </c>
      <c r="I2256" s="68" t="n">
        <f aca="false">Assumptions!$B$58</f>
        <v>5.35750011455817</v>
      </c>
      <c r="J2256" s="68" t="n">
        <f aca="false">INDEX(Yearly!$D$5:$D$22,MATCH(C2256,Yearly!$A$5:$A$22,0))</f>
        <v>0.459214295533557</v>
      </c>
      <c r="K2256" s="68" t="n">
        <f aca="false">G2256-I2256-J2256</f>
        <v>-8.14367441009173</v>
      </c>
      <c r="L2256" s="69" t="n">
        <f aca="false">(I2256+J2256)/Assumptions!$B$8</f>
        <v>0.000256480763443269</v>
      </c>
      <c r="M2256" s="70" t="n">
        <f aca="false">F2256-L2256</f>
        <v>-0.000356480763443269</v>
      </c>
      <c r="N2256" s="71" t="n">
        <f aca="false">G2256*Assumptions!$B$7</f>
        <v>-18301.5404</v>
      </c>
      <c r="O2256" s="71" t="n">
        <f aca="false">K2256*Assumptions!$B$7</f>
        <v>-64049.9992353714</v>
      </c>
      <c r="P2256" s="68" t="n">
        <f aca="false">P2255+G2256</f>
        <v>43471.662325</v>
      </c>
      <c r="Q2256" s="68" t="n">
        <f aca="false">MAX(Q2255,P2256)</f>
        <v>43804.389285</v>
      </c>
      <c r="R2256" s="68" t="n">
        <f aca="false">Q2256-P2256</f>
        <v>332.72696</v>
      </c>
      <c r="S2256" s="68" t="n">
        <f aca="false">S2255+K2256</f>
        <v>30289.6098288456</v>
      </c>
      <c r="T2256" s="68" t="n">
        <f aca="false">MAX(T2255,S2256)</f>
        <v>30938.3092289643</v>
      </c>
      <c r="U2256" s="68" t="n">
        <f aca="false">T2256-S2256</f>
        <v>648.69940011873</v>
      </c>
      <c r="V2256" s="70" t="n">
        <f aca="false">V2255+F2256</f>
        <v>4.41810000000001</v>
      </c>
      <c r="W2256" s="70" t="n">
        <f aca="false">MAX(W2255,V2256)</f>
        <v>4.43220000000001</v>
      </c>
      <c r="X2256" s="70" t="n">
        <f aca="false">W2256-V2256</f>
        <v>0.0141</v>
      </c>
      <c r="Y2256" s="70" t="n">
        <f aca="false">Y2255+M2256</f>
        <v>3.83685384459357</v>
      </c>
      <c r="Z2256" s="70" t="n">
        <f aca="false">MAX(Z2255,Y2256)</f>
        <v>3.86936768320245</v>
      </c>
      <c r="AA2256" s="70" t="n">
        <f aca="false">Z2256-Y2256</f>
        <v>0.0325138386088755</v>
      </c>
      <c r="AB2256" s="72" t="n">
        <f aca="false">AB2255*(1+F2256)</f>
        <v>64.3560322989802</v>
      </c>
      <c r="AC2256" s="73" t="n">
        <f aca="false">MAX(AC2255,AB2256)</f>
        <v>65.276337267581</v>
      </c>
      <c r="AD2256" s="70" t="n">
        <f aca="false">1-AB2256/AC2256</f>
        <v>0.0140986</v>
      </c>
      <c r="AE2256" s="73" t="n">
        <f aca="false">AE2255*(1+M2256)</f>
        <v>36.021936706061</v>
      </c>
      <c r="AF2256" s="73" t="n">
        <f aca="false">MAX(AF2255,AE2256)</f>
        <v>37.4105554749034</v>
      </c>
      <c r="AG2256" s="70" t="n">
        <f aca="false">1-AE2256/AF2256</f>
        <v>0.0371183680973147</v>
      </c>
      <c r="AH2256" s="74" t="n">
        <f aca="false">IF(R2256&gt;0,AH2255+1,0)</f>
        <v>2</v>
      </c>
      <c r="AI2256" s="74" t="n">
        <f aca="false">IF(U2256&gt;0,AI2255+1,0)</f>
        <v>131</v>
      </c>
      <c r="AJ2256" s="74" t="n">
        <f aca="false">IF(G2256&gt;0,AJ2255+1,0)</f>
        <v>0</v>
      </c>
      <c r="AK2256" s="74" t="n">
        <f aca="false">IF(G2256&lt;=0,AK2255+1,0)</f>
        <v>2</v>
      </c>
      <c r="AL2256" s="74" t="n">
        <f aca="false">IF(K2256&gt;0,AL2255+1,0)</f>
        <v>0</v>
      </c>
      <c r="AM2256" s="74" t="n">
        <f aca="false">IF(K2256&lt;=0,AM2255+1,0)</f>
        <v>2</v>
      </c>
    </row>
    <row r="2257" customFormat="false" ht="15" hidden="false" customHeight="false" outlineLevel="0" collapsed="false">
      <c r="A2257" s="61" t="n">
        <v>2261</v>
      </c>
      <c r="B2257" s="62" t="n">
        <v>46106.40625</v>
      </c>
      <c r="C2257" s="63" t="n">
        <f aca="false">YEAR(B2257)</f>
        <v>2026</v>
      </c>
      <c r="D2257" s="32" t="s">
        <v>277</v>
      </c>
      <c r="E2257" s="64" t="n">
        <v>23272.95</v>
      </c>
      <c r="F2257" s="65" t="n">
        <v>-0.0094</v>
      </c>
      <c r="G2257" s="66" t="n">
        <v>-218.76573</v>
      </c>
      <c r="H2257" s="67" t="n">
        <f aca="false">E2257+IF(D2257="Long",1,-1)*G2257</f>
        <v>23054.18427</v>
      </c>
      <c r="I2257" s="68" t="n">
        <f aca="false">Assumptions!$B$58</f>
        <v>5.35750011455817</v>
      </c>
      <c r="J2257" s="68" t="n">
        <f aca="false">INDEX(Yearly!$D$5:$D$22,MATCH(C2257,Yearly!$A$5:$A$22,0))</f>
        <v>0.459214295533557</v>
      </c>
      <c r="K2257" s="68" t="n">
        <f aca="false">G2257-I2257-J2257</f>
        <v>-224.582444410092</v>
      </c>
      <c r="L2257" s="69" t="n">
        <f aca="false">(I2257+J2257)/Assumptions!$B$8</f>
        <v>0.000256480763443269</v>
      </c>
      <c r="M2257" s="70" t="n">
        <f aca="false">F2257-L2257</f>
        <v>-0.00965648076344327</v>
      </c>
      <c r="N2257" s="71" t="n">
        <f aca="false">G2257*Assumptions!$B$7</f>
        <v>-1720592.46645</v>
      </c>
      <c r="O2257" s="71" t="n">
        <f aca="false">K2257*Assumptions!$B$7</f>
        <v>-1766340.92528537</v>
      </c>
      <c r="P2257" s="68" t="n">
        <f aca="false">P2256+G2257</f>
        <v>43252.896595</v>
      </c>
      <c r="Q2257" s="68" t="n">
        <f aca="false">MAX(Q2256,P2257)</f>
        <v>43804.389285</v>
      </c>
      <c r="R2257" s="68" t="n">
        <f aca="false">Q2257-P2257</f>
        <v>551.492689999999</v>
      </c>
      <c r="S2257" s="68" t="n">
        <f aca="false">S2256+K2257</f>
        <v>30065.0273844355</v>
      </c>
      <c r="T2257" s="68" t="n">
        <f aca="false">MAX(T2256,S2257)</f>
        <v>30938.3092289643</v>
      </c>
      <c r="U2257" s="68" t="n">
        <f aca="false">T2257-S2257</f>
        <v>873.281844528821</v>
      </c>
      <c r="V2257" s="70" t="n">
        <f aca="false">V2256+F2257</f>
        <v>4.40870000000001</v>
      </c>
      <c r="W2257" s="70" t="n">
        <f aca="false">MAX(W2256,V2257)</f>
        <v>4.43220000000001</v>
      </c>
      <c r="X2257" s="70" t="n">
        <f aca="false">W2257-V2257</f>
        <v>0.0235000000000003</v>
      </c>
      <c r="Y2257" s="70" t="n">
        <f aca="false">Y2256+M2257</f>
        <v>3.82719736383013</v>
      </c>
      <c r="Z2257" s="70" t="n">
        <f aca="false">MAX(Z2256,Y2257)</f>
        <v>3.86936768320245</v>
      </c>
      <c r="AA2257" s="70" t="n">
        <f aca="false">Z2257-Y2257</f>
        <v>0.0421703193723189</v>
      </c>
      <c r="AB2257" s="72" t="n">
        <f aca="false">AB2256*(1+F2257)</f>
        <v>63.7510855953698</v>
      </c>
      <c r="AC2257" s="73" t="n">
        <f aca="false">MAX(AC2256,AB2257)</f>
        <v>65.276337267581</v>
      </c>
      <c r="AD2257" s="70" t="n">
        <f aca="false">1-AB2257/AC2257</f>
        <v>0.0233660731599999</v>
      </c>
      <c r="AE2257" s="73" t="n">
        <f aca="false">AE2256*(1+M2257)</f>
        <v>35.6740915671969</v>
      </c>
      <c r="AF2257" s="73" t="n">
        <f aca="false">MAX(AF2256,AE2257)</f>
        <v>37.4105554749034</v>
      </c>
      <c r="AG2257" s="70" t="n">
        <f aca="false">1-AE2257/AF2257</f>
        <v>0.046416416053256</v>
      </c>
      <c r="AH2257" s="74" t="n">
        <f aca="false">IF(R2257&gt;0,AH2256+1,0)</f>
        <v>3</v>
      </c>
      <c r="AI2257" s="74" t="n">
        <f aca="false">IF(U2257&gt;0,AI2256+1,0)</f>
        <v>132</v>
      </c>
      <c r="AJ2257" s="74" t="n">
        <f aca="false">IF(G2257&gt;0,AJ2256+1,0)</f>
        <v>0</v>
      </c>
      <c r="AK2257" s="74" t="n">
        <f aca="false">IF(G2257&lt;=0,AK2256+1,0)</f>
        <v>3</v>
      </c>
      <c r="AL2257" s="74" t="n">
        <f aca="false">IF(K2257&gt;0,AL2256+1,0)</f>
        <v>0</v>
      </c>
      <c r="AM2257" s="74" t="n">
        <f aca="false">IF(K2257&lt;=0,AM2256+1,0)</f>
        <v>3</v>
      </c>
    </row>
    <row r="2258" customFormat="false" ht="15" hidden="false" customHeight="false" outlineLevel="0" collapsed="false">
      <c r="A2258" s="61" t="n">
        <v>2262</v>
      </c>
      <c r="B2258" s="62" t="n">
        <v>46108.40625</v>
      </c>
      <c r="C2258" s="63" t="n">
        <f aca="false">YEAR(B2258)</f>
        <v>2026</v>
      </c>
      <c r="D2258" s="32" t="s">
        <v>276</v>
      </c>
      <c r="E2258" s="64" t="n">
        <v>23053.55</v>
      </c>
      <c r="F2258" s="65" t="n">
        <v>0.0088</v>
      </c>
      <c r="G2258" s="66" t="n">
        <v>202.87124</v>
      </c>
      <c r="H2258" s="67" t="n">
        <f aca="false">E2258+IF(D2258="Long",1,-1)*G2258</f>
        <v>22850.67876</v>
      </c>
      <c r="I2258" s="68" t="n">
        <f aca="false">Assumptions!$B$58</f>
        <v>5.35750011455817</v>
      </c>
      <c r="J2258" s="68" t="n">
        <f aca="false">INDEX(Yearly!$D$5:$D$22,MATCH(C2258,Yearly!$A$5:$A$22,0))</f>
        <v>0.459214295533557</v>
      </c>
      <c r="K2258" s="68" t="n">
        <f aca="false">G2258-I2258-J2258</f>
        <v>197.054525589908</v>
      </c>
      <c r="L2258" s="69" t="n">
        <f aca="false">(I2258+J2258)/Assumptions!$B$8</f>
        <v>0.000256480763443269</v>
      </c>
      <c r="M2258" s="70" t="n">
        <f aca="false">F2258-L2258</f>
        <v>0.00854351923655673</v>
      </c>
      <c r="N2258" s="71" t="n">
        <f aca="false">G2258*Assumptions!$B$7</f>
        <v>1595582.3026</v>
      </c>
      <c r="O2258" s="71" t="n">
        <f aca="false">K2258*Assumptions!$B$7</f>
        <v>1549833.84376463</v>
      </c>
      <c r="P2258" s="68" t="n">
        <f aca="false">P2257+G2258</f>
        <v>43455.767835</v>
      </c>
      <c r="Q2258" s="68" t="n">
        <f aca="false">MAX(Q2257,P2258)</f>
        <v>43804.389285</v>
      </c>
      <c r="R2258" s="68" t="n">
        <f aca="false">Q2258-P2258</f>
        <v>348.621449999999</v>
      </c>
      <c r="S2258" s="68" t="n">
        <f aca="false">S2257+K2258</f>
        <v>30262.0819100254</v>
      </c>
      <c r="T2258" s="68" t="n">
        <f aca="false">MAX(T2257,S2258)</f>
        <v>30938.3092289643</v>
      </c>
      <c r="U2258" s="68" t="n">
        <f aca="false">T2258-S2258</f>
        <v>676.227318938913</v>
      </c>
      <c r="V2258" s="70" t="n">
        <f aca="false">V2257+F2258</f>
        <v>4.41750000000001</v>
      </c>
      <c r="W2258" s="70" t="n">
        <f aca="false">MAX(W2257,V2258)</f>
        <v>4.43220000000001</v>
      </c>
      <c r="X2258" s="70" t="n">
        <f aca="false">W2258-V2258</f>
        <v>0.0147000000000004</v>
      </c>
      <c r="Y2258" s="70" t="n">
        <f aca="false">Y2257+M2258</f>
        <v>3.83574088306669</v>
      </c>
      <c r="Z2258" s="70" t="n">
        <f aca="false">MAX(Z2257,Y2258)</f>
        <v>3.86936768320245</v>
      </c>
      <c r="AA2258" s="70" t="n">
        <f aca="false">Z2258-Y2258</f>
        <v>0.033626800135762</v>
      </c>
      <c r="AB2258" s="72" t="n">
        <f aca="false">AB2257*(1+F2258)</f>
        <v>64.3120951486091</v>
      </c>
      <c r="AC2258" s="73" t="n">
        <f aca="false">MAX(AC2257,AB2258)</f>
        <v>65.276337267581</v>
      </c>
      <c r="AD2258" s="70" t="n">
        <f aca="false">1-AB2258/AC2258</f>
        <v>0.0147716946038081</v>
      </c>
      <c r="AE2258" s="73" t="n">
        <f aca="false">AE2257*(1+M2258)</f>
        <v>35.9788738547479</v>
      </c>
      <c r="AF2258" s="73" t="n">
        <f aca="false">MAX(AF2257,AE2258)</f>
        <v>37.4105554749034</v>
      </c>
      <c r="AG2258" s="70" t="n">
        <f aca="false">1-AE2258/AF2258</f>
        <v>0.0382694563601421</v>
      </c>
      <c r="AH2258" s="74" t="n">
        <f aca="false">IF(R2258&gt;0,AH2257+1,0)</f>
        <v>4</v>
      </c>
      <c r="AI2258" s="74" t="n">
        <f aca="false">IF(U2258&gt;0,AI2257+1,0)</f>
        <v>133</v>
      </c>
      <c r="AJ2258" s="74" t="n">
        <f aca="false">IF(G2258&gt;0,AJ2257+1,0)</f>
        <v>1</v>
      </c>
      <c r="AK2258" s="74" t="n">
        <f aca="false">IF(G2258&lt;=0,AK2257+1,0)</f>
        <v>0</v>
      </c>
      <c r="AL2258" s="74" t="n">
        <f aca="false">IF(K2258&gt;0,AL2257+1,0)</f>
        <v>1</v>
      </c>
      <c r="AM2258" s="74" t="n">
        <f aca="false">IF(K2258&lt;=0,AM2257+1,0)</f>
        <v>0</v>
      </c>
    </row>
    <row r="2259" customFormat="false" ht="15" hidden="false" customHeight="false" outlineLevel="0" collapsed="false">
      <c r="A2259" s="61" t="n">
        <v>2263</v>
      </c>
      <c r="B2259" s="62" t="n">
        <v>46113.40625</v>
      </c>
      <c r="C2259" s="63" t="n">
        <f aca="false">YEAR(B2259)</f>
        <v>2026</v>
      </c>
      <c r="D2259" s="32" t="s">
        <v>277</v>
      </c>
      <c r="E2259" s="64" t="n">
        <v>22851.45</v>
      </c>
      <c r="F2259" s="65" t="n">
        <v>-0.0071</v>
      </c>
      <c r="G2259" s="66" t="n">
        <v>-162.245295</v>
      </c>
      <c r="H2259" s="67" t="n">
        <f aca="false">E2259+IF(D2259="Long",1,-1)*G2259</f>
        <v>22689.204705</v>
      </c>
      <c r="I2259" s="68" t="n">
        <f aca="false">Assumptions!$B$58</f>
        <v>5.35750011455817</v>
      </c>
      <c r="J2259" s="68" t="n">
        <f aca="false">INDEX(Yearly!$D$5:$D$22,MATCH(C2259,Yearly!$A$5:$A$22,0))</f>
        <v>0.459214295533557</v>
      </c>
      <c r="K2259" s="68" t="n">
        <f aca="false">G2259-I2259-J2259</f>
        <v>-168.062009410092</v>
      </c>
      <c r="L2259" s="69" t="n">
        <f aca="false">(I2259+J2259)/Assumptions!$B$8</f>
        <v>0.000256480763443269</v>
      </c>
      <c r="M2259" s="70" t="n">
        <f aca="false">F2259-L2259</f>
        <v>-0.00735648076344327</v>
      </c>
      <c r="N2259" s="71" t="n">
        <f aca="false">G2259*Assumptions!$B$7</f>
        <v>-1276059.245175</v>
      </c>
      <c r="O2259" s="71" t="n">
        <f aca="false">K2259*Assumptions!$B$7</f>
        <v>-1321807.70401037</v>
      </c>
      <c r="P2259" s="68" t="n">
        <f aca="false">P2258+G2259</f>
        <v>43293.52254</v>
      </c>
      <c r="Q2259" s="68" t="n">
        <f aca="false">MAX(Q2258,P2259)</f>
        <v>43804.389285</v>
      </c>
      <c r="R2259" s="68" t="n">
        <f aca="false">Q2259-P2259</f>
        <v>510.866744999999</v>
      </c>
      <c r="S2259" s="68" t="n">
        <f aca="false">S2258+K2259</f>
        <v>30094.0199006153</v>
      </c>
      <c r="T2259" s="68" t="n">
        <f aca="false">MAX(T2258,S2259)</f>
        <v>30938.3092289643</v>
      </c>
      <c r="U2259" s="68" t="n">
        <f aca="false">T2259-S2259</f>
        <v>844.289328349005</v>
      </c>
      <c r="V2259" s="70" t="n">
        <f aca="false">V2258+F2259</f>
        <v>4.41040000000001</v>
      </c>
      <c r="W2259" s="70" t="n">
        <f aca="false">MAX(W2258,V2259)</f>
        <v>4.43220000000001</v>
      </c>
      <c r="X2259" s="70" t="n">
        <f aca="false">W2259-V2259</f>
        <v>0.0218000000000007</v>
      </c>
      <c r="Y2259" s="70" t="n">
        <f aca="false">Y2258+M2259</f>
        <v>3.82838440230324</v>
      </c>
      <c r="Z2259" s="70" t="n">
        <f aca="false">MAX(Z2258,Y2259)</f>
        <v>3.86936768320245</v>
      </c>
      <c r="AA2259" s="70" t="n">
        <f aca="false">Z2259-Y2259</f>
        <v>0.0409832808992054</v>
      </c>
      <c r="AB2259" s="72" t="n">
        <f aca="false">AB2258*(1+F2259)</f>
        <v>63.855479273054</v>
      </c>
      <c r="AC2259" s="73" t="n">
        <f aca="false">MAX(AC2258,AB2259)</f>
        <v>65.276337267581</v>
      </c>
      <c r="AD2259" s="70" t="n">
        <f aca="false">1-AB2259/AC2259</f>
        <v>0.021766815572121</v>
      </c>
      <c r="AE2259" s="73" t="n">
        <f aca="false">AE2258*(1+M2259)</f>
        <v>35.7141959613451</v>
      </c>
      <c r="AF2259" s="73" t="n">
        <f aca="false">MAX(AF2258,AE2259)</f>
        <v>37.4105554749034</v>
      </c>
      <c r="AG2259" s="70" t="n">
        <f aca="false">1-AE2259/AF2259</f>
        <v>0.0453444086040447</v>
      </c>
      <c r="AH2259" s="74" t="n">
        <f aca="false">IF(R2259&gt;0,AH2258+1,0)</f>
        <v>5</v>
      </c>
      <c r="AI2259" s="74" t="n">
        <f aca="false">IF(U2259&gt;0,AI2258+1,0)</f>
        <v>134</v>
      </c>
      <c r="AJ2259" s="74" t="n">
        <f aca="false">IF(G2259&gt;0,AJ2258+1,0)</f>
        <v>0</v>
      </c>
      <c r="AK2259" s="74" t="n">
        <f aca="false">IF(G2259&lt;=0,AK2258+1,0)</f>
        <v>1</v>
      </c>
      <c r="AL2259" s="74" t="n">
        <f aca="false">IF(K2259&gt;0,AL2258+1,0)</f>
        <v>0</v>
      </c>
      <c r="AM2259" s="74" t="n">
        <f aca="false">IF(K2259&lt;=0,AM2258+1,0)</f>
        <v>1</v>
      </c>
    </row>
    <row r="2260" customFormat="false" ht="15" hidden="false" customHeight="false" outlineLevel="0" collapsed="false">
      <c r="A2260" s="61" t="n">
        <v>2264</v>
      </c>
      <c r="B2260" s="62" t="n">
        <v>46113.5736111111</v>
      </c>
      <c r="C2260" s="63" t="n">
        <f aca="false">YEAR(B2260)</f>
        <v>2026</v>
      </c>
      <c r="D2260" s="32" t="s">
        <v>276</v>
      </c>
      <c r="E2260" s="64" t="n">
        <v>22688.75</v>
      </c>
      <c r="F2260" s="65" t="n">
        <v>-0.0033</v>
      </c>
      <c r="G2260" s="66" t="n">
        <v>-74.872875</v>
      </c>
      <c r="H2260" s="67" t="n">
        <f aca="false">E2260+IF(D2260="Long",1,-1)*G2260</f>
        <v>22763.622875</v>
      </c>
      <c r="I2260" s="68" t="n">
        <f aca="false">Assumptions!$B$58</f>
        <v>5.35750011455817</v>
      </c>
      <c r="J2260" s="68" t="n">
        <f aca="false">INDEX(Yearly!$D$5:$D$22,MATCH(C2260,Yearly!$A$5:$A$22,0))</f>
        <v>0.459214295533557</v>
      </c>
      <c r="K2260" s="68" t="n">
        <f aca="false">G2260-I2260-J2260</f>
        <v>-80.6895894100917</v>
      </c>
      <c r="L2260" s="69" t="n">
        <f aca="false">(I2260+J2260)/Assumptions!$B$8</f>
        <v>0.000256480763443269</v>
      </c>
      <c r="M2260" s="70" t="n">
        <f aca="false">F2260-L2260</f>
        <v>-0.00355648076344327</v>
      </c>
      <c r="N2260" s="71" t="n">
        <f aca="false">G2260*Assumptions!$B$7</f>
        <v>-588875.161875</v>
      </c>
      <c r="O2260" s="71" t="n">
        <f aca="false">K2260*Assumptions!$B$7</f>
        <v>-634623.620710371</v>
      </c>
      <c r="P2260" s="68" t="n">
        <f aca="false">P2259+G2260</f>
        <v>43218.649665</v>
      </c>
      <c r="Q2260" s="68" t="n">
        <f aca="false">MAX(Q2259,P2260)</f>
        <v>43804.389285</v>
      </c>
      <c r="R2260" s="68" t="n">
        <f aca="false">Q2260-P2260</f>
        <v>585.73962</v>
      </c>
      <c r="S2260" s="68" t="n">
        <f aca="false">S2259+K2260</f>
        <v>30013.3303112052</v>
      </c>
      <c r="T2260" s="68" t="n">
        <f aca="false">MAX(T2259,S2260)</f>
        <v>30938.3092289643</v>
      </c>
      <c r="U2260" s="68" t="n">
        <f aca="false">T2260-S2260</f>
        <v>924.978917759097</v>
      </c>
      <c r="V2260" s="70" t="n">
        <f aca="false">V2259+F2260</f>
        <v>4.40710000000001</v>
      </c>
      <c r="W2260" s="70" t="n">
        <f aca="false">MAX(W2259,V2260)</f>
        <v>4.43220000000001</v>
      </c>
      <c r="X2260" s="70" t="n">
        <f aca="false">W2260-V2260</f>
        <v>0.025100000000001</v>
      </c>
      <c r="Y2260" s="70" t="n">
        <f aca="false">Y2259+M2260</f>
        <v>3.8248279215398</v>
      </c>
      <c r="Z2260" s="70" t="n">
        <f aca="false">MAX(Z2259,Y2260)</f>
        <v>3.86936768320245</v>
      </c>
      <c r="AA2260" s="70" t="n">
        <f aca="false">Z2260-Y2260</f>
        <v>0.0445397616626488</v>
      </c>
      <c r="AB2260" s="72" t="n">
        <f aca="false">AB2259*(1+F2260)</f>
        <v>63.6447561914529</v>
      </c>
      <c r="AC2260" s="73" t="n">
        <f aca="false">MAX(AC2259,AB2260)</f>
        <v>65.276337267581</v>
      </c>
      <c r="AD2260" s="70" t="n">
        <f aca="false">1-AB2260/AC2260</f>
        <v>0.0249949850807329</v>
      </c>
      <c r="AE2260" s="73" t="n">
        <f aca="false">AE2259*(1+M2260)</f>
        <v>35.5871791104268</v>
      </c>
      <c r="AF2260" s="73" t="n">
        <f aca="false">MAX(AF2259,AE2260)</f>
        <v>37.4105554749034</v>
      </c>
      <c r="AG2260" s="70" t="n">
        <f aca="false">1-AE2260/AF2260</f>
        <v>0.0487396228505579</v>
      </c>
      <c r="AH2260" s="74" t="n">
        <f aca="false">IF(R2260&gt;0,AH2259+1,0)</f>
        <v>6</v>
      </c>
      <c r="AI2260" s="74" t="n">
        <f aca="false">IF(U2260&gt;0,AI2259+1,0)</f>
        <v>135</v>
      </c>
      <c r="AJ2260" s="74" t="n">
        <f aca="false">IF(G2260&gt;0,AJ2259+1,0)</f>
        <v>0</v>
      </c>
      <c r="AK2260" s="74" t="n">
        <f aca="false">IF(G2260&lt;=0,AK2259+1,0)</f>
        <v>2</v>
      </c>
      <c r="AL2260" s="74" t="n">
        <f aca="false">IF(K2260&gt;0,AL2259+1,0)</f>
        <v>0</v>
      </c>
      <c r="AM2260" s="74" t="n">
        <f aca="false">IF(K2260&lt;=0,AM2259+1,0)</f>
        <v>2</v>
      </c>
    </row>
    <row r="2261" customFormat="false" ht="15" hidden="false" customHeight="false" outlineLevel="0" collapsed="false">
      <c r="A2261" s="61" t="n">
        <v>2265</v>
      </c>
      <c r="B2261" s="62" t="n">
        <v>46114.6354166667</v>
      </c>
      <c r="C2261" s="63" t="n">
        <f aca="false">YEAR(B2261)</f>
        <v>2026</v>
      </c>
      <c r="D2261" s="32" t="s">
        <v>277</v>
      </c>
      <c r="E2261" s="64" t="n">
        <v>22762.6</v>
      </c>
      <c r="F2261" s="65" t="n">
        <v>-0.0082</v>
      </c>
      <c r="G2261" s="66" t="n">
        <v>-186.65332</v>
      </c>
      <c r="H2261" s="67" t="n">
        <f aca="false">E2261+IF(D2261="Long",1,-1)*G2261</f>
        <v>22575.94668</v>
      </c>
      <c r="I2261" s="68" t="n">
        <f aca="false">Assumptions!$B$58</f>
        <v>5.35750011455817</v>
      </c>
      <c r="J2261" s="68" t="n">
        <f aca="false">INDEX(Yearly!$D$5:$D$22,MATCH(C2261,Yearly!$A$5:$A$22,0))</f>
        <v>0.459214295533557</v>
      </c>
      <c r="K2261" s="68" t="n">
        <f aca="false">G2261-I2261-J2261</f>
        <v>-192.470034410092</v>
      </c>
      <c r="L2261" s="69" t="n">
        <f aca="false">(I2261+J2261)/Assumptions!$B$8</f>
        <v>0.000256480763443269</v>
      </c>
      <c r="M2261" s="70" t="n">
        <f aca="false">F2261-L2261</f>
        <v>-0.00845648076344327</v>
      </c>
      <c r="N2261" s="71" t="n">
        <f aca="false">G2261*Assumptions!$B$7</f>
        <v>-1468028.3618</v>
      </c>
      <c r="O2261" s="71" t="n">
        <f aca="false">K2261*Assumptions!$B$7</f>
        <v>-1513776.82063537</v>
      </c>
      <c r="P2261" s="68" t="n">
        <f aca="false">P2260+G2261</f>
        <v>43031.996345</v>
      </c>
      <c r="Q2261" s="68" t="n">
        <f aca="false">MAX(Q2260,P2261)</f>
        <v>43804.389285</v>
      </c>
      <c r="R2261" s="68" t="n">
        <f aca="false">Q2261-P2261</f>
        <v>772.392939999998</v>
      </c>
      <c r="S2261" s="68" t="n">
        <f aca="false">S2260+K2261</f>
        <v>29820.8602767951</v>
      </c>
      <c r="T2261" s="68" t="n">
        <f aca="false">MAX(T2260,S2261)</f>
        <v>30938.3092289643</v>
      </c>
      <c r="U2261" s="68" t="n">
        <f aca="false">T2261-S2261</f>
        <v>1117.44895216919</v>
      </c>
      <c r="V2261" s="70" t="n">
        <f aca="false">V2260+F2261</f>
        <v>4.39890000000001</v>
      </c>
      <c r="W2261" s="70" t="n">
        <f aca="false">MAX(W2260,V2261)</f>
        <v>4.43220000000001</v>
      </c>
      <c r="X2261" s="70" t="n">
        <f aca="false">W2261-V2261</f>
        <v>0.0333000000000014</v>
      </c>
      <c r="Y2261" s="70" t="n">
        <f aca="false">Y2260+M2261</f>
        <v>3.81637144077636</v>
      </c>
      <c r="Z2261" s="70" t="n">
        <f aca="false">MAX(Z2260,Y2261)</f>
        <v>3.86936768320245</v>
      </c>
      <c r="AA2261" s="70" t="n">
        <f aca="false">Z2261-Y2261</f>
        <v>0.0529962424260919</v>
      </c>
      <c r="AB2261" s="72" t="n">
        <f aca="false">AB2260*(1+F2261)</f>
        <v>63.122869190683</v>
      </c>
      <c r="AC2261" s="73" t="n">
        <f aca="false">MAX(AC2260,AB2261)</f>
        <v>65.276337267581</v>
      </c>
      <c r="AD2261" s="70" t="n">
        <f aca="false">1-AB2261/AC2261</f>
        <v>0.032990026203071</v>
      </c>
      <c r="AE2261" s="73" t="n">
        <f aca="false">AE2260*(1+M2261)</f>
        <v>35.2862368148542</v>
      </c>
      <c r="AF2261" s="73" t="n">
        <f aca="false">MAX(AF2260,AE2261)</f>
        <v>37.4105554749034</v>
      </c>
      <c r="AG2261" s="70" t="n">
        <f aca="false">1-AE2261/AF2261</f>
        <v>0.0567839379309478</v>
      </c>
      <c r="AH2261" s="74" t="n">
        <f aca="false">IF(R2261&gt;0,AH2260+1,0)</f>
        <v>7</v>
      </c>
      <c r="AI2261" s="74" t="n">
        <f aca="false">IF(U2261&gt;0,AI2260+1,0)</f>
        <v>136</v>
      </c>
      <c r="AJ2261" s="74" t="n">
        <f aca="false">IF(G2261&gt;0,AJ2260+1,0)</f>
        <v>0</v>
      </c>
      <c r="AK2261" s="74" t="n">
        <f aca="false">IF(G2261&lt;=0,AK2260+1,0)</f>
        <v>3</v>
      </c>
      <c r="AL2261" s="74" t="n">
        <f aca="false">IF(K2261&gt;0,AL2260+1,0)</f>
        <v>0</v>
      </c>
      <c r="AM2261" s="74" t="n">
        <f aca="false">IF(K2261&lt;=0,AM2260+1,0)</f>
        <v>3</v>
      </c>
    </row>
    <row r="2262" customFormat="false" ht="15" hidden="false" customHeight="false" outlineLevel="0" collapsed="false">
      <c r="A2262" s="61" t="n">
        <v>2266</v>
      </c>
      <c r="B2262" s="62" t="n">
        <v>46118.4701388889</v>
      </c>
      <c r="C2262" s="63" t="n">
        <f aca="false">YEAR(B2262)</f>
        <v>2026</v>
      </c>
      <c r="D2262" s="32" t="s">
        <v>276</v>
      </c>
      <c r="E2262" s="64" t="n">
        <v>22576.05</v>
      </c>
      <c r="F2262" s="65" t="n">
        <v>-0.0126</v>
      </c>
      <c r="G2262" s="66" t="n">
        <v>-284.45823</v>
      </c>
      <c r="H2262" s="67" t="n">
        <f aca="false">E2262+IF(D2262="Long",1,-1)*G2262</f>
        <v>22860.50823</v>
      </c>
      <c r="I2262" s="68" t="n">
        <f aca="false">Assumptions!$B$58</f>
        <v>5.35750011455817</v>
      </c>
      <c r="J2262" s="68" t="n">
        <f aca="false">INDEX(Yearly!$D$5:$D$22,MATCH(C2262,Yearly!$A$5:$A$22,0))</f>
        <v>0.459214295533557</v>
      </c>
      <c r="K2262" s="68" t="n">
        <f aca="false">G2262-I2262-J2262</f>
        <v>-290.274944410092</v>
      </c>
      <c r="L2262" s="69" t="n">
        <f aca="false">(I2262+J2262)/Assumptions!$B$8</f>
        <v>0.000256480763443269</v>
      </c>
      <c r="M2262" s="70" t="n">
        <f aca="false">F2262-L2262</f>
        <v>-0.0128564807634433</v>
      </c>
      <c r="N2262" s="71" t="n">
        <f aca="false">G2262*Assumptions!$B$7</f>
        <v>-2237263.97895</v>
      </c>
      <c r="O2262" s="71" t="n">
        <f aca="false">K2262*Assumptions!$B$7</f>
        <v>-2283012.43778537</v>
      </c>
      <c r="P2262" s="68" t="n">
        <f aca="false">P2261+G2262</f>
        <v>42747.538115</v>
      </c>
      <c r="Q2262" s="68" t="n">
        <f aca="false">MAX(Q2261,P2262)</f>
        <v>43804.389285</v>
      </c>
      <c r="R2262" s="68" t="n">
        <f aca="false">Q2262-P2262</f>
        <v>1056.85116999999</v>
      </c>
      <c r="S2262" s="68" t="n">
        <f aca="false">S2261+K2262</f>
        <v>29530.585332385</v>
      </c>
      <c r="T2262" s="68" t="n">
        <f aca="false">MAX(T2261,S2262)</f>
        <v>30938.3092289643</v>
      </c>
      <c r="U2262" s="68" t="n">
        <f aca="false">T2262-S2262</f>
        <v>1407.72389657928</v>
      </c>
      <c r="V2262" s="70" t="n">
        <f aca="false">V2261+F2262</f>
        <v>4.38630000000001</v>
      </c>
      <c r="W2262" s="70" t="n">
        <f aca="false">MAX(W2261,V2262)</f>
        <v>4.43220000000001</v>
      </c>
      <c r="X2262" s="70" t="n">
        <f aca="false">W2262-V2262</f>
        <v>0.0459000000000014</v>
      </c>
      <c r="Y2262" s="70" t="n">
        <f aca="false">Y2261+M2262</f>
        <v>3.80351496001291</v>
      </c>
      <c r="Z2262" s="70" t="n">
        <f aca="false">MAX(Z2261,Y2262)</f>
        <v>3.86936768320245</v>
      </c>
      <c r="AA2262" s="70" t="n">
        <f aca="false">Z2262-Y2262</f>
        <v>0.0658527231895354</v>
      </c>
      <c r="AB2262" s="72" t="n">
        <f aca="false">AB2261*(1+F2262)</f>
        <v>62.3275210388804</v>
      </c>
      <c r="AC2262" s="73" t="n">
        <f aca="false">MAX(AC2261,AB2262)</f>
        <v>65.276337267581</v>
      </c>
      <c r="AD2262" s="70" t="n">
        <f aca="false">1-AB2262/AC2262</f>
        <v>0.0451743518729122</v>
      </c>
      <c r="AE2262" s="73" t="n">
        <f aca="false">AE2261*(1+M2262)</f>
        <v>34.8325799900298</v>
      </c>
      <c r="AF2262" s="73" t="n">
        <f aca="false">MAX(AF2261,AE2262)</f>
        <v>37.4105554749034</v>
      </c>
      <c r="AG2262" s="70" t="n">
        <f aca="false">1-AE2262/AF2262</f>
        <v>0.0689103770887094</v>
      </c>
      <c r="AH2262" s="74" t="n">
        <f aca="false">IF(R2262&gt;0,AH2261+1,0)</f>
        <v>8</v>
      </c>
      <c r="AI2262" s="74" t="n">
        <f aca="false">IF(U2262&gt;0,AI2261+1,0)</f>
        <v>137</v>
      </c>
      <c r="AJ2262" s="74" t="n">
        <f aca="false">IF(G2262&gt;0,AJ2261+1,0)</f>
        <v>0</v>
      </c>
      <c r="AK2262" s="74" t="n">
        <f aca="false">IF(G2262&lt;=0,AK2261+1,0)</f>
        <v>4</v>
      </c>
      <c r="AL2262" s="74" t="n">
        <f aca="false">IF(K2262&gt;0,AL2261+1,0)</f>
        <v>0</v>
      </c>
      <c r="AM2262" s="74" t="n">
        <f aca="false">IF(K2262&lt;=0,AM2261+1,0)</f>
        <v>4</v>
      </c>
    </row>
    <row r="2263" customFormat="false" ht="15" hidden="false" customHeight="false" outlineLevel="0" collapsed="false">
      <c r="A2263" s="61" t="n">
        <v>2267</v>
      </c>
      <c r="B2263" s="62" t="n">
        <v>46118.5520833333</v>
      </c>
      <c r="C2263" s="63" t="n">
        <f aca="false">YEAR(B2263)</f>
        <v>2026</v>
      </c>
      <c r="D2263" s="32" t="s">
        <v>277</v>
      </c>
      <c r="E2263" s="64" t="n">
        <v>22861.3</v>
      </c>
      <c r="F2263" s="65" t="n">
        <v>0.0338</v>
      </c>
      <c r="G2263" s="66" t="n">
        <v>772.71194</v>
      </c>
      <c r="H2263" s="67" t="n">
        <f aca="false">E2263+IF(D2263="Long",1,-1)*G2263</f>
        <v>23634.01194</v>
      </c>
      <c r="I2263" s="68" t="n">
        <f aca="false">Assumptions!$B$58</f>
        <v>5.35750011455817</v>
      </c>
      <c r="J2263" s="68" t="n">
        <f aca="false">INDEX(Yearly!$D$5:$D$22,MATCH(C2263,Yearly!$A$5:$A$22,0))</f>
        <v>0.459214295533557</v>
      </c>
      <c r="K2263" s="68" t="n">
        <f aca="false">G2263-I2263-J2263</f>
        <v>766.895225589908</v>
      </c>
      <c r="L2263" s="69" t="n">
        <f aca="false">(I2263+J2263)/Assumptions!$B$8</f>
        <v>0.000256480763443269</v>
      </c>
      <c r="M2263" s="70" t="n">
        <f aca="false">F2263-L2263</f>
        <v>0.0335435192365567</v>
      </c>
      <c r="N2263" s="71" t="n">
        <f aca="false">G2263*Assumptions!$B$7</f>
        <v>6077379.4081</v>
      </c>
      <c r="O2263" s="71" t="n">
        <f aca="false">K2263*Assumptions!$B$7</f>
        <v>6031630.94926463</v>
      </c>
      <c r="P2263" s="68" t="n">
        <f aca="false">P2262+G2263</f>
        <v>43520.250055</v>
      </c>
      <c r="Q2263" s="68" t="n">
        <f aca="false">MAX(Q2262,P2263)</f>
        <v>43804.389285</v>
      </c>
      <c r="R2263" s="68" t="n">
        <f aca="false">Q2263-P2263</f>
        <v>284.139229999993</v>
      </c>
      <c r="S2263" s="68" t="n">
        <f aca="false">S2262+K2263</f>
        <v>30297.4805579749</v>
      </c>
      <c r="T2263" s="68" t="n">
        <f aca="false">MAX(T2262,S2263)</f>
        <v>30938.3092289643</v>
      </c>
      <c r="U2263" s="68" t="n">
        <f aca="false">T2263-S2263</f>
        <v>640.828670989373</v>
      </c>
      <c r="V2263" s="70" t="n">
        <f aca="false">V2262+F2263</f>
        <v>4.42010000000001</v>
      </c>
      <c r="W2263" s="70" t="n">
        <f aca="false">MAX(W2262,V2263)</f>
        <v>4.43220000000001</v>
      </c>
      <c r="X2263" s="70" t="n">
        <f aca="false">W2263-V2263</f>
        <v>0.0121000000000011</v>
      </c>
      <c r="Y2263" s="70" t="n">
        <f aca="false">Y2262+M2263</f>
        <v>3.83705847924947</v>
      </c>
      <c r="Z2263" s="70" t="n">
        <f aca="false">MAX(Z2262,Y2263)</f>
        <v>3.86936768320245</v>
      </c>
      <c r="AA2263" s="70" t="n">
        <f aca="false">Z2263-Y2263</f>
        <v>0.0323092039529787</v>
      </c>
      <c r="AB2263" s="72" t="n">
        <f aca="false">AB2262*(1+F2263)</f>
        <v>64.4341912499945</v>
      </c>
      <c r="AC2263" s="73" t="n">
        <f aca="false">MAX(AC2262,AB2263)</f>
        <v>65.276337267581</v>
      </c>
      <c r="AD2263" s="70" t="n">
        <f aca="false">1-AB2263/AC2263</f>
        <v>0.0129012449662165</v>
      </c>
      <c r="AE2263" s="73" t="n">
        <f aca="false">AE2262*(1+M2263)</f>
        <v>36.0009873069842</v>
      </c>
      <c r="AF2263" s="73" t="n">
        <f aca="false">MAX(AF2262,AE2263)</f>
        <v>37.4105554749034</v>
      </c>
      <c r="AG2263" s="70" t="n">
        <f aca="false">1-AE2263/AF2263</f>
        <v>0.0376783544116262</v>
      </c>
      <c r="AH2263" s="74" t="n">
        <f aca="false">IF(R2263&gt;0,AH2262+1,0)</f>
        <v>9</v>
      </c>
      <c r="AI2263" s="74" t="n">
        <f aca="false">IF(U2263&gt;0,AI2262+1,0)</f>
        <v>138</v>
      </c>
      <c r="AJ2263" s="74" t="n">
        <f aca="false">IF(G2263&gt;0,AJ2262+1,0)</f>
        <v>1</v>
      </c>
      <c r="AK2263" s="74" t="n">
        <f aca="false">IF(G2263&lt;=0,AK2262+1,0)</f>
        <v>0</v>
      </c>
      <c r="AL2263" s="74" t="n">
        <f aca="false">IF(K2263&gt;0,AL2262+1,0)</f>
        <v>1</v>
      </c>
      <c r="AM2263" s="74" t="n">
        <f aca="false">IF(K2263&lt;=0,AM2262+1,0)</f>
        <v>0</v>
      </c>
    </row>
    <row r="2264" customFormat="false" ht="15" hidden="false" customHeight="false" outlineLevel="0" collapsed="false">
      <c r="A2264" s="61" t="n">
        <v>2268</v>
      </c>
      <c r="B2264" s="62" t="n">
        <v>46125.40625</v>
      </c>
      <c r="C2264" s="63" t="n">
        <f aca="false">YEAR(B2264)</f>
        <v>2026</v>
      </c>
      <c r="D2264" s="32" t="s">
        <v>276</v>
      </c>
      <c r="E2264" s="64" t="n">
        <v>23634.3</v>
      </c>
      <c r="F2264" s="65" t="n">
        <v>-0.0074</v>
      </c>
      <c r="G2264" s="66" t="n">
        <v>-174.89382</v>
      </c>
      <c r="H2264" s="67" t="n">
        <f aca="false">E2264+IF(D2264="Long",1,-1)*G2264</f>
        <v>23809.19382</v>
      </c>
      <c r="I2264" s="68" t="n">
        <f aca="false">Assumptions!$B$58</f>
        <v>5.35750011455817</v>
      </c>
      <c r="J2264" s="68" t="n">
        <f aca="false">INDEX(Yearly!$D$5:$D$22,MATCH(C2264,Yearly!$A$5:$A$22,0))</f>
        <v>0.459214295533557</v>
      </c>
      <c r="K2264" s="68" t="n">
        <f aca="false">G2264-I2264-J2264</f>
        <v>-180.710534410092</v>
      </c>
      <c r="L2264" s="69" t="n">
        <f aca="false">(I2264+J2264)/Assumptions!$B$8</f>
        <v>0.000256480763443269</v>
      </c>
      <c r="M2264" s="70" t="n">
        <f aca="false">F2264-L2264</f>
        <v>-0.00765648076344327</v>
      </c>
      <c r="N2264" s="71" t="n">
        <f aca="false">G2264*Assumptions!$B$7</f>
        <v>-1375539.8943</v>
      </c>
      <c r="O2264" s="71" t="n">
        <f aca="false">K2264*Assumptions!$B$7</f>
        <v>-1421288.35313537</v>
      </c>
      <c r="P2264" s="68" t="n">
        <f aca="false">P2263+G2264</f>
        <v>43345.356235</v>
      </c>
      <c r="Q2264" s="68" t="n">
        <f aca="false">MAX(Q2263,P2264)</f>
        <v>43804.389285</v>
      </c>
      <c r="R2264" s="68" t="n">
        <f aca="false">Q2264-P2264</f>
        <v>459.033049999991</v>
      </c>
      <c r="S2264" s="68" t="n">
        <f aca="false">S2263+K2264</f>
        <v>30116.7700235648</v>
      </c>
      <c r="T2264" s="68" t="n">
        <f aca="false">MAX(T2263,S2264)</f>
        <v>30938.3092289643</v>
      </c>
      <c r="U2264" s="68" t="n">
        <f aca="false">T2264-S2264</f>
        <v>821.539205399466</v>
      </c>
      <c r="V2264" s="70" t="n">
        <f aca="false">V2263+F2264</f>
        <v>4.41270000000001</v>
      </c>
      <c r="W2264" s="70" t="n">
        <f aca="false">MAX(W2263,V2264)</f>
        <v>4.43220000000001</v>
      </c>
      <c r="X2264" s="70" t="n">
        <f aca="false">W2264-V2264</f>
        <v>0.0195000000000007</v>
      </c>
      <c r="Y2264" s="70" t="n">
        <f aca="false">Y2263+M2264</f>
        <v>3.82940199848603</v>
      </c>
      <c r="Z2264" s="70" t="n">
        <f aca="false">MAX(Z2263,Y2264)</f>
        <v>3.86936768320245</v>
      </c>
      <c r="AA2264" s="70" t="n">
        <f aca="false">Z2264-Y2264</f>
        <v>0.0399656847164218</v>
      </c>
      <c r="AB2264" s="72" t="n">
        <f aca="false">AB2263*(1+F2264)</f>
        <v>63.9573782347446</v>
      </c>
      <c r="AC2264" s="73" t="n">
        <f aca="false">MAX(AC2263,AB2264)</f>
        <v>65.276337267581</v>
      </c>
      <c r="AD2264" s="70" t="n">
        <f aca="false">1-AB2264/AC2264</f>
        <v>0.0202057757534665</v>
      </c>
      <c r="AE2264" s="73" t="n">
        <f aca="false">AE2263*(1+M2264)</f>
        <v>35.7253464402033</v>
      </c>
      <c r="AF2264" s="73" t="n">
        <f aca="false">MAX(AF2263,AE2264)</f>
        <v>37.4105554749034</v>
      </c>
      <c r="AG2264" s="70" t="n">
        <f aca="false">1-AE2264/AF2264</f>
        <v>0.0450463515793186</v>
      </c>
      <c r="AH2264" s="74" t="n">
        <f aca="false">IF(R2264&gt;0,AH2263+1,0)</f>
        <v>10</v>
      </c>
      <c r="AI2264" s="74" t="n">
        <f aca="false">IF(U2264&gt;0,AI2263+1,0)</f>
        <v>139</v>
      </c>
      <c r="AJ2264" s="74" t="n">
        <f aca="false">IF(G2264&gt;0,AJ2263+1,0)</f>
        <v>0</v>
      </c>
      <c r="AK2264" s="74" t="n">
        <f aca="false">IF(G2264&lt;=0,AK2263+1,0)</f>
        <v>1</v>
      </c>
      <c r="AL2264" s="74" t="n">
        <f aca="false">IF(K2264&gt;0,AL2263+1,0)</f>
        <v>0</v>
      </c>
      <c r="AM2264" s="74" t="n">
        <f aca="false">IF(K2264&lt;=0,AM2263+1,0)</f>
        <v>1</v>
      </c>
    </row>
    <row r="2265" customFormat="false" ht="15" hidden="false" customHeight="false" outlineLevel="0" collapsed="false">
      <c r="A2265" s="61" t="n">
        <v>2269</v>
      </c>
      <c r="B2265" s="62" t="n">
        <v>46125.5097222222</v>
      </c>
      <c r="C2265" s="63" t="n">
        <f aca="false">YEAR(B2265)</f>
        <v>2026</v>
      </c>
      <c r="D2265" s="32" t="s">
        <v>277</v>
      </c>
      <c r="E2265" s="64" t="n">
        <v>23809.7</v>
      </c>
      <c r="F2265" s="65" t="n">
        <v>0.0183</v>
      </c>
      <c r="G2265" s="66" t="n">
        <v>435.71751</v>
      </c>
      <c r="H2265" s="67" t="n">
        <f aca="false">E2265+IF(D2265="Long",1,-1)*G2265</f>
        <v>24245.41751</v>
      </c>
      <c r="I2265" s="68" t="n">
        <f aca="false">Assumptions!$B$58</f>
        <v>5.35750011455817</v>
      </c>
      <c r="J2265" s="68" t="n">
        <f aca="false">INDEX(Yearly!$D$5:$D$22,MATCH(C2265,Yearly!$A$5:$A$22,0))</f>
        <v>0.459214295533557</v>
      </c>
      <c r="K2265" s="68" t="n">
        <f aca="false">G2265-I2265-J2265</f>
        <v>429.900795589908</v>
      </c>
      <c r="L2265" s="69" t="n">
        <f aca="false">(I2265+J2265)/Assumptions!$B$8</f>
        <v>0.000256480763443269</v>
      </c>
      <c r="M2265" s="70" t="n">
        <f aca="false">F2265-L2265</f>
        <v>0.0180435192365567</v>
      </c>
      <c r="N2265" s="71" t="n">
        <f aca="false">G2265*Assumptions!$B$7</f>
        <v>3426918.21615</v>
      </c>
      <c r="O2265" s="71" t="n">
        <f aca="false">K2265*Assumptions!$B$7</f>
        <v>3381169.75731463</v>
      </c>
      <c r="P2265" s="68" t="n">
        <f aca="false">P2264+G2265</f>
        <v>43781.073745</v>
      </c>
      <c r="Q2265" s="68" t="n">
        <f aca="false">MAX(Q2264,P2265)</f>
        <v>43804.389285</v>
      </c>
      <c r="R2265" s="68" t="n">
        <f aca="false">Q2265-P2265</f>
        <v>23.3155399999887</v>
      </c>
      <c r="S2265" s="68" t="n">
        <f aca="false">S2264+K2265</f>
        <v>30546.6708191547</v>
      </c>
      <c r="T2265" s="68" t="n">
        <f aca="false">MAX(T2264,S2265)</f>
        <v>30938.3092289643</v>
      </c>
      <c r="U2265" s="68" t="n">
        <f aca="false">T2265-S2265</f>
        <v>391.638409809559</v>
      </c>
      <c r="V2265" s="70" t="n">
        <f aca="false">V2264+F2265</f>
        <v>4.43100000000001</v>
      </c>
      <c r="W2265" s="70" t="n">
        <f aca="false">MAX(W2264,V2265)</f>
        <v>4.43220000000001</v>
      </c>
      <c r="X2265" s="70" t="n">
        <f aca="false">W2265-V2265</f>
        <v>0.00120000000000076</v>
      </c>
      <c r="Y2265" s="70" t="n">
        <f aca="false">Y2264+M2265</f>
        <v>3.84744551772258</v>
      </c>
      <c r="Z2265" s="70" t="n">
        <f aca="false">MAX(Z2264,Y2265)</f>
        <v>3.86936768320245</v>
      </c>
      <c r="AA2265" s="70" t="n">
        <f aca="false">Z2265-Y2265</f>
        <v>0.0219221654798649</v>
      </c>
      <c r="AB2265" s="72" t="n">
        <f aca="false">AB2264*(1+F2265)</f>
        <v>65.1277982564404</v>
      </c>
      <c r="AC2265" s="73" t="n">
        <f aca="false">MAX(AC2264,AB2265)</f>
        <v>65.276337267581</v>
      </c>
      <c r="AD2265" s="70" t="n">
        <f aca="false">1-AB2265/AC2265</f>
        <v>0.00227554144975506</v>
      </c>
      <c r="AE2265" s="73" t="n">
        <f aca="false">AE2264*(1+M2265)</f>
        <v>36.3699574159298</v>
      </c>
      <c r="AF2265" s="73" t="n">
        <f aca="false">MAX(AF2264,AE2265)</f>
        <v>37.4105554749034</v>
      </c>
      <c r="AG2265" s="70" t="n">
        <f aca="false">1-AE2265/AF2265</f>
        <v>0.0278156270540201</v>
      </c>
      <c r="AH2265" s="74" t="n">
        <f aca="false">IF(R2265&gt;0,AH2264+1,0)</f>
        <v>11</v>
      </c>
      <c r="AI2265" s="74" t="n">
        <f aca="false">IF(U2265&gt;0,AI2264+1,0)</f>
        <v>140</v>
      </c>
      <c r="AJ2265" s="74" t="n">
        <f aca="false">IF(G2265&gt;0,AJ2264+1,0)</f>
        <v>1</v>
      </c>
      <c r="AK2265" s="74" t="n">
        <f aca="false">IF(G2265&lt;=0,AK2264+1,0)</f>
        <v>0</v>
      </c>
      <c r="AL2265" s="74" t="n">
        <f aca="false">IF(K2265&gt;0,AL2264+1,0)</f>
        <v>1</v>
      </c>
      <c r="AM2265" s="74" t="n">
        <f aca="false">IF(K2265&lt;=0,AM2264+1,0)</f>
        <v>0</v>
      </c>
    </row>
    <row r="2266" customFormat="false" ht="15" hidden="false" customHeight="false" outlineLevel="0" collapsed="false">
      <c r="A2266" s="61" t="n">
        <v>2270</v>
      </c>
      <c r="B2266" s="62" t="n">
        <v>46135.40625</v>
      </c>
      <c r="C2266" s="63" t="n">
        <f aca="false">YEAR(B2266)</f>
        <v>2026</v>
      </c>
      <c r="D2266" s="32" t="s">
        <v>276</v>
      </c>
      <c r="E2266" s="64" t="n">
        <v>24244.7</v>
      </c>
      <c r="F2266" s="65" t="n">
        <v>0.004</v>
      </c>
      <c r="G2266" s="66" t="n">
        <v>96.9788</v>
      </c>
      <c r="H2266" s="67" t="n">
        <f aca="false">E2266+IF(D2266="Long",1,-1)*G2266</f>
        <v>24147.7212</v>
      </c>
      <c r="I2266" s="68" t="n">
        <f aca="false">Assumptions!$B$58</f>
        <v>5.35750011455817</v>
      </c>
      <c r="J2266" s="68" t="n">
        <f aca="false">INDEX(Yearly!$D$5:$D$22,MATCH(C2266,Yearly!$A$5:$A$22,0))</f>
        <v>0.459214295533557</v>
      </c>
      <c r="K2266" s="68" t="n">
        <f aca="false">G2266-I2266-J2266</f>
        <v>91.1620855899083</v>
      </c>
      <c r="L2266" s="69" t="n">
        <f aca="false">(I2266+J2266)/Assumptions!$B$8</f>
        <v>0.000256480763443269</v>
      </c>
      <c r="M2266" s="70" t="n">
        <f aca="false">F2266-L2266</f>
        <v>0.00374351923655673</v>
      </c>
      <c r="N2266" s="71" t="n">
        <f aca="false">G2266*Assumptions!$B$7</f>
        <v>762738.262</v>
      </c>
      <c r="O2266" s="71" t="n">
        <f aca="false">K2266*Assumptions!$B$7</f>
        <v>716989.803164629</v>
      </c>
      <c r="P2266" s="68" t="n">
        <f aca="false">P2265+G2266</f>
        <v>43878.052545</v>
      </c>
      <c r="Q2266" s="68" t="n">
        <f aca="false">MAX(Q2265,P2266)</f>
        <v>43878.052545</v>
      </c>
      <c r="R2266" s="68" t="n">
        <f aca="false">Q2266-P2266</f>
        <v>0</v>
      </c>
      <c r="S2266" s="68" t="n">
        <f aca="false">S2265+K2266</f>
        <v>30637.8329047446</v>
      </c>
      <c r="T2266" s="68" t="n">
        <f aca="false">MAX(T2265,S2266)</f>
        <v>30938.3092289643</v>
      </c>
      <c r="U2266" s="68" t="n">
        <f aca="false">T2266-S2266</f>
        <v>300.47632421965</v>
      </c>
      <c r="V2266" s="70" t="n">
        <f aca="false">V2265+F2266</f>
        <v>4.43500000000001</v>
      </c>
      <c r="W2266" s="70" t="n">
        <f aca="false">MAX(W2265,V2266)</f>
        <v>4.43500000000001</v>
      </c>
      <c r="X2266" s="70" t="n">
        <f aca="false">W2266-V2266</f>
        <v>0</v>
      </c>
      <c r="Y2266" s="70" t="n">
        <f aca="false">Y2265+M2266</f>
        <v>3.85118903695914</v>
      </c>
      <c r="Z2266" s="70" t="n">
        <f aca="false">MAX(Z2265,Y2266)</f>
        <v>3.86936768320245</v>
      </c>
      <c r="AA2266" s="70" t="n">
        <f aca="false">Z2266-Y2266</f>
        <v>0.018178646243308</v>
      </c>
      <c r="AB2266" s="72" t="n">
        <f aca="false">AB2265*(1+F2266)</f>
        <v>65.3883094494662</v>
      </c>
      <c r="AC2266" s="73" t="n">
        <f aca="false">MAX(AC2265,AB2266)</f>
        <v>65.3883094494662</v>
      </c>
      <c r="AD2266" s="70" t="n">
        <f aca="false">1-AB2266/AC2266</f>
        <v>0</v>
      </c>
      <c r="AE2266" s="73" t="n">
        <f aca="false">AE2265*(1+M2266)</f>
        <v>36.5061090511491</v>
      </c>
      <c r="AF2266" s="73" t="n">
        <f aca="false">MAX(AF2265,AE2266)</f>
        <v>37.4105554749034</v>
      </c>
      <c r="AG2266" s="70" t="n">
        <f aca="false">1-AE2266/AF2266</f>
        <v>0.024176236152417</v>
      </c>
      <c r="AH2266" s="74" t="n">
        <f aca="false">IF(R2266&gt;0,AH2265+1,0)</f>
        <v>0</v>
      </c>
      <c r="AI2266" s="74" t="n">
        <f aca="false">IF(U2266&gt;0,AI2265+1,0)</f>
        <v>141</v>
      </c>
      <c r="AJ2266" s="74" t="n">
        <f aca="false">IF(G2266&gt;0,AJ2265+1,0)</f>
        <v>2</v>
      </c>
      <c r="AK2266" s="74" t="n">
        <f aca="false">IF(G2266&lt;=0,AK2265+1,0)</f>
        <v>0</v>
      </c>
      <c r="AL2266" s="74" t="n">
        <f aca="false">IF(K2266&gt;0,AL2265+1,0)</f>
        <v>2</v>
      </c>
      <c r="AM2266" s="74" t="n">
        <f aca="false">IF(K2266&lt;=0,AM2265+1,0)</f>
        <v>0</v>
      </c>
    </row>
    <row r="2267" customFormat="false" ht="15" hidden="false" customHeight="false" outlineLevel="0" collapsed="false">
      <c r="A2267" s="61" t="n">
        <v>2271</v>
      </c>
      <c r="B2267" s="62" t="n">
        <v>46140.4270833333</v>
      </c>
      <c r="C2267" s="63" t="n">
        <f aca="false">YEAR(B2267)</f>
        <v>2026</v>
      </c>
      <c r="D2267" s="32" t="s">
        <v>277</v>
      </c>
      <c r="E2267" s="64" t="n">
        <v>24148.4</v>
      </c>
      <c r="F2267" s="65" t="n">
        <v>-0.0026</v>
      </c>
      <c r="G2267" s="66" t="n">
        <v>-62.78584</v>
      </c>
      <c r="H2267" s="67" t="n">
        <f aca="false">E2267+IF(D2267="Long",1,-1)*G2267</f>
        <v>24085.61416</v>
      </c>
      <c r="I2267" s="68" t="n">
        <f aca="false">Assumptions!$B$58</f>
        <v>5.35750011455817</v>
      </c>
      <c r="J2267" s="68" t="n">
        <f aca="false">INDEX(Yearly!$D$5:$D$22,MATCH(C2267,Yearly!$A$5:$A$22,0))</f>
        <v>0.459214295533557</v>
      </c>
      <c r="K2267" s="68" t="n">
        <f aca="false">G2267-I2267-J2267</f>
        <v>-68.6025544100917</v>
      </c>
      <c r="L2267" s="69" t="n">
        <f aca="false">(I2267+J2267)/Assumptions!$B$8</f>
        <v>0.000256480763443269</v>
      </c>
      <c r="M2267" s="70" t="n">
        <f aca="false">F2267-L2267</f>
        <v>-0.00285648076344327</v>
      </c>
      <c r="N2267" s="71" t="n">
        <f aca="false">G2267*Assumptions!$B$7</f>
        <v>-493810.6316</v>
      </c>
      <c r="O2267" s="71" t="n">
        <f aca="false">K2267*Assumptions!$B$7</f>
        <v>-539559.090435371</v>
      </c>
      <c r="P2267" s="68" t="n">
        <f aca="false">P2266+G2267</f>
        <v>43815.266705</v>
      </c>
      <c r="Q2267" s="68" t="n">
        <f aca="false">MAX(Q2266,P2267)</f>
        <v>43878.052545</v>
      </c>
      <c r="R2267" s="68" t="n">
        <f aca="false">Q2267-P2267</f>
        <v>62.7858399999968</v>
      </c>
      <c r="S2267" s="68" t="n">
        <f aca="false">S2266+K2267</f>
        <v>30569.2303503345</v>
      </c>
      <c r="T2267" s="68" t="n">
        <f aca="false">MAX(T2266,S2267)</f>
        <v>30938.3092289643</v>
      </c>
      <c r="U2267" s="68" t="n">
        <f aca="false">T2267-S2267</f>
        <v>369.078878629742</v>
      </c>
      <c r="V2267" s="70" t="n">
        <f aca="false">V2266+F2267</f>
        <v>4.43240000000001</v>
      </c>
      <c r="W2267" s="70" t="n">
        <f aca="false">MAX(W2266,V2267)</f>
        <v>4.43500000000001</v>
      </c>
      <c r="X2267" s="70" t="n">
        <f aca="false">W2267-V2267</f>
        <v>0.00260000000000016</v>
      </c>
      <c r="Y2267" s="70" t="n">
        <f aca="false">Y2266+M2267</f>
        <v>3.8483325561957</v>
      </c>
      <c r="Z2267" s="70" t="n">
        <f aca="false">MAX(Z2266,Y2267)</f>
        <v>3.86936768320245</v>
      </c>
      <c r="AA2267" s="70" t="n">
        <f aca="false">Z2267-Y2267</f>
        <v>0.0210351270067513</v>
      </c>
      <c r="AB2267" s="72" t="n">
        <f aca="false">AB2266*(1+F2267)</f>
        <v>65.2182998448975</v>
      </c>
      <c r="AC2267" s="73" t="n">
        <f aca="false">MAX(AC2266,AB2267)</f>
        <v>65.3883094494662</v>
      </c>
      <c r="AD2267" s="70" t="n">
        <f aca="false">1-AB2267/AC2267</f>
        <v>0.00260000000000016</v>
      </c>
      <c r="AE2267" s="73" t="n">
        <f aca="false">AE2266*(1+M2267)</f>
        <v>36.4018300528963</v>
      </c>
      <c r="AF2267" s="73" t="n">
        <f aca="false">MAX(AF2266,AE2267)</f>
        <v>37.4105554749034</v>
      </c>
      <c r="AG2267" s="70" t="n">
        <f aca="false">1-AE2267/AF2267</f>
        <v>0.0269636579623584</v>
      </c>
      <c r="AH2267" s="74" t="n">
        <f aca="false">IF(R2267&gt;0,AH2266+1,0)</f>
        <v>1</v>
      </c>
      <c r="AI2267" s="74" t="n">
        <f aca="false">IF(U2267&gt;0,AI2266+1,0)</f>
        <v>142</v>
      </c>
      <c r="AJ2267" s="74" t="n">
        <f aca="false">IF(G2267&gt;0,AJ2266+1,0)</f>
        <v>0</v>
      </c>
      <c r="AK2267" s="74" t="n">
        <f aca="false">IF(G2267&lt;=0,AK2266+1,0)</f>
        <v>1</v>
      </c>
      <c r="AL2267" s="74" t="n">
        <f aca="false">IF(K2267&gt;0,AL2266+1,0)</f>
        <v>0</v>
      </c>
      <c r="AM2267" s="74" t="n">
        <f aca="false">IF(K2267&lt;=0,AM2266+1,0)</f>
        <v>1</v>
      </c>
    </row>
    <row r="2268" customFormat="false" ht="15" hidden="false" customHeight="false" outlineLevel="0" collapsed="false">
      <c r="A2268" s="61" t="n">
        <v>2272</v>
      </c>
      <c r="B2268" s="62" t="n">
        <v>46140.4895833333</v>
      </c>
      <c r="C2268" s="63" t="n">
        <f aca="false">YEAR(B2268)</f>
        <v>2026</v>
      </c>
      <c r="D2268" s="32" t="s">
        <v>276</v>
      </c>
      <c r="E2268" s="64" t="n">
        <v>24086.45</v>
      </c>
      <c r="F2268" s="65" t="n">
        <v>-0.0023</v>
      </c>
      <c r="G2268" s="66" t="n">
        <v>-55.398835</v>
      </c>
      <c r="H2268" s="67" t="n">
        <f aca="false">E2268+IF(D2268="Long",1,-1)*G2268</f>
        <v>24141.848835</v>
      </c>
      <c r="I2268" s="68" t="n">
        <f aca="false">Assumptions!$B$58</f>
        <v>5.35750011455817</v>
      </c>
      <c r="J2268" s="68" t="n">
        <f aca="false">INDEX(Yearly!$D$5:$D$22,MATCH(C2268,Yearly!$A$5:$A$22,0))</f>
        <v>0.459214295533557</v>
      </c>
      <c r="K2268" s="68" t="n">
        <f aca="false">G2268-I2268-J2268</f>
        <v>-61.2155494100917</v>
      </c>
      <c r="L2268" s="69" t="n">
        <f aca="false">(I2268+J2268)/Assumptions!$B$8</f>
        <v>0.000256480763443269</v>
      </c>
      <c r="M2268" s="70" t="n">
        <f aca="false">F2268-L2268</f>
        <v>-0.00255648076344327</v>
      </c>
      <c r="N2268" s="71" t="n">
        <f aca="false">G2268*Assumptions!$B$7</f>
        <v>-435711.837275</v>
      </c>
      <c r="O2268" s="71" t="n">
        <f aca="false">K2268*Assumptions!$B$7</f>
        <v>-481460.296110371</v>
      </c>
      <c r="P2268" s="68" t="n">
        <f aca="false">P2267+G2268</f>
        <v>43759.86787</v>
      </c>
      <c r="Q2268" s="68" t="n">
        <f aca="false">MAX(Q2267,P2268)</f>
        <v>43878.052545</v>
      </c>
      <c r="R2268" s="68" t="n">
        <f aca="false">Q2268-P2268</f>
        <v>118.184674999997</v>
      </c>
      <c r="S2268" s="68" t="n">
        <f aca="false">S2267+K2268</f>
        <v>30508.0148009244</v>
      </c>
      <c r="T2268" s="68" t="n">
        <f aca="false">MAX(T2267,S2268)</f>
        <v>30938.3092289643</v>
      </c>
      <c r="U2268" s="68" t="n">
        <f aca="false">T2268-S2268</f>
        <v>430.294428039833</v>
      </c>
      <c r="V2268" s="70" t="n">
        <f aca="false">V2267+F2268</f>
        <v>4.43010000000001</v>
      </c>
      <c r="W2268" s="70" t="n">
        <f aca="false">MAX(W2267,V2268)</f>
        <v>4.43500000000001</v>
      </c>
      <c r="X2268" s="70" t="n">
        <f aca="false">W2268-V2268</f>
        <v>0.00490000000000013</v>
      </c>
      <c r="Y2268" s="70" t="n">
        <f aca="false">Y2267+M2268</f>
        <v>3.84577607543225</v>
      </c>
      <c r="Z2268" s="70" t="n">
        <f aca="false">MAX(Z2267,Y2268)</f>
        <v>3.86936768320245</v>
      </c>
      <c r="AA2268" s="70" t="n">
        <f aca="false">Z2268-Y2268</f>
        <v>0.0235916077701943</v>
      </c>
      <c r="AB2268" s="72" t="n">
        <f aca="false">AB2267*(1+F2268)</f>
        <v>65.0682977552543</v>
      </c>
      <c r="AC2268" s="73" t="n">
        <f aca="false">MAX(AC2267,AB2268)</f>
        <v>65.3883094494662</v>
      </c>
      <c r="AD2268" s="70" t="n">
        <f aca="false">1-AB2268/AC2268</f>
        <v>0.00489402000000017</v>
      </c>
      <c r="AE2268" s="73" t="n">
        <f aca="false">AE2267*(1+M2268)</f>
        <v>36.3087694746119</v>
      </c>
      <c r="AF2268" s="73" t="n">
        <f aca="false">MAX(AF2267,AE2268)</f>
        <v>37.4105554749034</v>
      </c>
      <c r="AG2268" s="70" t="n">
        <f aca="false">1-AE2268/AF2268</f>
        <v>0.0294512066529088</v>
      </c>
      <c r="AH2268" s="74" t="n">
        <f aca="false">IF(R2268&gt;0,AH2267+1,0)</f>
        <v>2</v>
      </c>
      <c r="AI2268" s="74" t="n">
        <f aca="false">IF(U2268&gt;0,AI2267+1,0)</f>
        <v>143</v>
      </c>
      <c r="AJ2268" s="74" t="n">
        <f aca="false">IF(G2268&gt;0,AJ2267+1,0)</f>
        <v>0</v>
      </c>
      <c r="AK2268" s="74" t="n">
        <f aca="false">IF(G2268&lt;=0,AK2267+1,0)</f>
        <v>2</v>
      </c>
      <c r="AL2268" s="74" t="n">
        <f aca="false">IF(K2268&gt;0,AL2267+1,0)</f>
        <v>0</v>
      </c>
      <c r="AM2268" s="74" t="n">
        <f aca="false">IF(K2268&lt;=0,AM2267+1,0)</f>
        <v>2</v>
      </c>
    </row>
    <row r="2269" customFormat="false" ht="15" hidden="false" customHeight="false" outlineLevel="0" collapsed="false">
      <c r="A2269" s="61" t="n">
        <v>2273</v>
      </c>
      <c r="B2269" s="62" t="n">
        <v>46141.40625</v>
      </c>
      <c r="C2269" s="63" t="n">
        <f aca="false">YEAR(B2269)</f>
        <v>2026</v>
      </c>
      <c r="D2269" s="32" t="s">
        <v>277</v>
      </c>
      <c r="E2269" s="64" t="n">
        <v>24142.65</v>
      </c>
      <c r="F2269" s="65" t="n">
        <v>-0.0085</v>
      </c>
      <c r="G2269" s="66" t="n">
        <v>-205.212525</v>
      </c>
      <c r="H2269" s="67" t="n">
        <f aca="false">E2269+IF(D2269="Long",1,-1)*G2269</f>
        <v>23937.437475</v>
      </c>
      <c r="I2269" s="68" t="n">
        <f aca="false">Assumptions!$B$58</f>
        <v>5.35750011455817</v>
      </c>
      <c r="J2269" s="68" t="n">
        <f aca="false">INDEX(Yearly!$D$5:$D$22,MATCH(C2269,Yearly!$A$5:$A$22,0))</f>
        <v>0.459214295533557</v>
      </c>
      <c r="K2269" s="68" t="n">
        <f aca="false">G2269-I2269-J2269</f>
        <v>-211.029239410092</v>
      </c>
      <c r="L2269" s="69" t="n">
        <f aca="false">(I2269+J2269)/Assumptions!$B$8</f>
        <v>0.000256480763443269</v>
      </c>
      <c r="M2269" s="70" t="n">
        <f aca="false">F2269-L2269</f>
        <v>-0.00875648076344327</v>
      </c>
      <c r="N2269" s="71" t="n">
        <f aca="false">G2269*Assumptions!$B$7</f>
        <v>-1613996.509125</v>
      </c>
      <c r="O2269" s="71" t="n">
        <f aca="false">K2269*Assumptions!$B$7</f>
        <v>-1659744.96796037</v>
      </c>
      <c r="P2269" s="68" t="n">
        <f aca="false">P2268+G2269</f>
        <v>43554.655345</v>
      </c>
      <c r="Q2269" s="68" t="n">
        <f aca="false">MAX(Q2268,P2269)</f>
        <v>43878.052545</v>
      </c>
      <c r="R2269" s="68" t="n">
        <f aca="false">Q2269-P2269</f>
        <v>323.397199999999</v>
      </c>
      <c r="S2269" s="68" t="n">
        <f aca="false">S2268+K2269</f>
        <v>30296.9855615144</v>
      </c>
      <c r="T2269" s="68" t="n">
        <f aca="false">MAX(T2268,S2269)</f>
        <v>30938.3092289643</v>
      </c>
      <c r="U2269" s="68" t="n">
        <f aca="false">T2269-S2269</f>
        <v>641.323667449924</v>
      </c>
      <c r="V2269" s="70" t="n">
        <f aca="false">V2268+F2269</f>
        <v>4.42160000000001</v>
      </c>
      <c r="W2269" s="70" t="n">
        <f aca="false">MAX(W2268,V2269)</f>
        <v>4.43500000000001</v>
      </c>
      <c r="X2269" s="70" t="n">
        <f aca="false">W2269-V2269</f>
        <v>0.0133999999999999</v>
      </c>
      <c r="Y2269" s="70" t="n">
        <f aca="false">Y2268+M2269</f>
        <v>3.83701959466881</v>
      </c>
      <c r="Z2269" s="70" t="n">
        <f aca="false">MAX(Z2268,Y2269)</f>
        <v>3.86936768320245</v>
      </c>
      <c r="AA2269" s="70" t="n">
        <f aca="false">Z2269-Y2269</f>
        <v>0.0323480885336376</v>
      </c>
      <c r="AB2269" s="72" t="n">
        <f aca="false">AB2268*(1+F2269)</f>
        <v>64.5152172243346</v>
      </c>
      <c r="AC2269" s="73" t="n">
        <f aca="false">MAX(AC2268,AB2269)</f>
        <v>65.3883094494662</v>
      </c>
      <c r="AD2269" s="70" t="n">
        <f aca="false">1-AB2269/AC2269</f>
        <v>0.0133524208300001</v>
      </c>
      <c r="AE2269" s="73" t="n">
        <f aca="false">AE2268*(1+M2269)</f>
        <v>35.9908324331632</v>
      </c>
      <c r="AF2269" s="73" t="n">
        <f aca="false">MAX(AF2268,AE2269)</f>
        <v>37.4105554749034</v>
      </c>
      <c r="AG2269" s="70" t="n">
        <f aca="false">1-AE2269/AF2269</f>
        <v>0.0379497984918357</v>
      </c>
      <c r="AH2269" s="74" t="n">
        <f aca="false">IF(R2269&gt;0,AH2268+1,0)</f>
        <v>3</v>
      </c>
      <c r="AI2269" s="74" t="n">
        <f aca="false">IF(U2269&gt;0,AI2268+1,0)</f>
        <v>144</v>
      </c>
      <c r="AJ2269" s="74" t="n">
        <f aca="false">IF(G2269&gt;0,AJ2268+1,0)</f>
        <v>0</v>
      </c>
      <c r="AK2269" s="74" t="n">
        <f aca="false">IF(G2269&lt;=0,AK2268+1,0)</f>
        <v>3</v>
      </c>
      <c r="AL2269" s="74" t="n">
        <f aca="false">IF(K2269&gt;0,AL2268+1,0)</f>
        <v>0</v>
      </c>
      <c r="AM2269" s="74" t="n">
        <f aca="false">IF(K2269&lt;=0,AM2268+1,0)</f>
        <v>3</v>
      </c>
    </row>
    <row r="2270" customFormat="false" ht="15" hidden="false" customHeight="false" outlineLevel="0" collapsed="false">
      <c r="A2270" s="61" t="n">
        <v>2274</v>
      </c>
      <c r="B2270" s="62" t="n">
        <v>46142.40625</v>
      </c>
      <c r="C2270" s="63" t="n">
        <f aca="false">YEAR(B2270)</f>
        <v>2026</v>
      </c>
      <c r="D2270" s="32" t="s">
        <v>276</v>
      </c>
      <c r="E2270" s="64" t="n">
        <v>23938.3</v>
      </c>
      <c r="F2270" s="65" t="n">
        <v>-0.0142</v>
      </c>
      <c r="G2270" s="66" t="n">
        <v>-339.92386</v>
      </c>
      <c r="H2270" s="67" t="n">
        <f aca="false">E2270+IF(D2270="Long",1,-1)*G2270</f>
        <v>24278.22386</v>
      </c>
      <c r="I2270" s="68" t="n">
        <f aca="false">Assumptions!$B$58</f>
        <v>5.35750011455817</v>
      </c>
      <c r="J2270" s="68" t="n">
        <f aca="false">INDEX(Yearly!$D$5:$D$22,MATCH(C2270,Yearly!$A$5:$A$22,0))</f>
        <v>0.459214295533557</v>
      </c>
      <c r="K2270" s="68" t="n">
        <f aca="false">G2270-I2270-J2270</f>
        <v>-345.740574410092</v>
      </c>
      <c r="L2270" s="69" t="n">
        <f aca="false">(I2270+J2270)/Assumptions!$B$8</f>
        <v>0.000256480763443269</v>
      </c>
      <c r="M2270" s="70" t="n">
        <f aca="false">F2270-L2270</f>
        <v>-0.0144564807634433</v>
      </c>
      <c r="N2270" s="71" t="n">
        <f aca="false">G2270*Assumptions!$B$7</f>
        <v>-2673501.1589</v>
      </c>
      <c r="O2270" s="71" t="n">
        <f aca="false">K2270*Assumptions!$B$7</f>
        <v>-2719249.61773537</v>
      </c>
      <c r="P2270" s="68" t="n">
        <f aca="false">P2269+G2270</f>
        <v>43214.731485</v>
      </c>
      <c r="Q2270" s="68" t="n">
        <f aca="false">MAX(Q2269,P2270)</f>
        <v>43878.052545</v>
      </c>
      <c r="R2270" s="68" t="n">
        <f aca="false">Q2270-P2270</f>
        <v>663.321060000002</v>
      </c>
      <c r="S2270" s="68" t="n">
        <f aca="false">S2269+K2270</f>
        <v>29951.2449871043</v>
      </c>
      <c r="T2270" s="68" t="n">
        <f aca="false">MAX(T2269,S2270)</f>
        <v>30938.3092289643</v>
      </c>
      <c r="U2270" s="68" t="n">
        <f aca="false">T2270-S2270</f>
        <v>987.064241860015</v>
      </c>
      <c r="V2270" s="70" t="n">
        <f aca="false">V2269+F2270</f>
        <v>4.40740000000001</v>
      </c>
      <c r="W2270" s="70" t="n">
        <f aca="false">MAX(W2269,V2270)</f>
        <v>4.43500000000001</v>
      </c>
      <c r="X2270" s="70" t="n">
        <f aca="false">W2270-V2270</f>
        <v>0.0275999999999996</v>
      </c>
      <c r="Y2270" s="70" t="n">
        <f aca="false">Y2269+M2270</f>
        <v>3.82256311390537</v>
      </c>
      <c r="Z2270" s="70" t="n">
        <f aca="false">MAX(Z2269,Y2270)</f>
        <v>3.86936768320245</v>
      </c>
      <c r="AA2270" s="70" t="n">
        <f aca="false">Z2270-Y2270</f>
        <v>0.0468045692970809</v>
      </c>
      <c r="AB2270" s="72" t="n">
        <f aca="false">AB2269*(1+F2270)</f>
        <v>63.5991011397491</v>
      </c>
      <c r="AC2270" s="73" t="n">
        <f aca="false">MAX(AC2269,AB2270)</f>
        <v>65.3883094494662</v>
      </c>
      <c r="AD2270" s="70" t="n">
        <f aca="false">1-AB2270/AC2270</f>
        <v>0.0273628164542141</v>
      </c>
      <c r="AE2270" s="73" t="n">
        <f aca="false">AE2269*(1+M2270)</f>
        <v>35.4705316564329</v>
      </c>
      <c r="AF2270" s="73" t="n">
        <f aca="false">MAX(AF2269,AE2270)</f>
        <v>37.4105554749034</v>
      </c>
      <c r="AG2270" s="70" t="n">
        <f aca="false">1-AE2270/AF2270</f>
        <v>0.0518576587234053</v>
      </c>
      <c r="AH2270" s="74" t="n">
        <f aca="false">IF(R2270&gt;0,AH2269+1,0)</f>
        <v>4</v>
      </c>
      <c r="AI2270" s="74" t="n">
        <f aca="false">IF(U2270&gt;0,AI2269+1,0)</f>
        <v>145</v>
      </c>
      <c r="AJ2270" s="74" t="n">
        <f aca="false">IF(G2270&gt;0,AJ2269+1,0)</f>
        <v>0</v>
      </c>
      <c r="AK2270" s="74" t="n">
        <f aca="false">IF(G2270&lt;=0,AK2269+1,0)</f>
        <v>4</v>
      </c>
      <c r="AL2270" s="74" t="n">
        <f aca="false">IF(K2270&gt;0,AL2269+1,0)</f>
        <v>0</v>
      </c>
      <c r="AM2270" s="74" t="n">
        <f aca="false">IF(K2270&lt;=0,AM2269+1,0)</f>
        <v>4</v>
      </c>
    </row>
    <row r="2271" customFormat="false" ht="15" hidden="false" customHeight="false" outlineLevel="0" collapsed="false">
      <c r="A2271" s="61" t="n">
        <v>2275</v>
      </c>
      <c r="B2271" s="62" t="n">
        <v>46146.40625</v>
      </c>
      <c r="C2271" s="63" t="n">
        <f aca="false">YEAR(B2271)</f>
        <v>2026</v>
      </c>
      <c r="D2271" s="32" t="s">
        <v>277</v>
      </c>
      <c r="E2271" s="64" t="n">
        <v>24279.25</v>
      </c>
      <c r="F2271" s="65" t="n">
        <v>-0.0079</v>
      </c>
      <c r="G2271" s="66" t="n">
        <v>-191.806075</v>
      </c>
      <c r="H2271" s="67" t="n">
        <f aca="false">E2271+IF(D2271="Long",1,-1)*G2271</f>
        <v>24087.443925</v>
      </c>
      <c r="I2271" s="68" t="n">
        <f aca="false">Assumptions!$B$58</f>
        <v>5.35750011455817</v>
      </c>
      <c r="J2271" s="68" t="n">
        <f aca="false">INDEX(Yearly!$D$5:$D$22,MATCH(C2271,Yearly!$A$5:$A$22,0))</f>
        <v>0.459214295533557</v>
      </c>
      <c r="K2271" s="68" t="n">
        <f aca="false">G2271-I2271-J2271</f>
        <v>-197.622789410092</v>
      </c>
      <c r="L2271" s="69" t="n">
        <f aca="false">(I2271+J2271)/Assumptions!$B$8</f>
        <v>0.000256480763443269</v>
      </c>
      <c r="M2271" s="70" t="n">
        <f aca="false">F2271-L2271</f>
        <v>-0.00815648076344327</v>
      </c>
      <c r="N2271" s="71" t="n">
        <f aca="false">G2271*Assumptions!$B$7</f>
        <v>-1508554.779875</v>
      </c>
      <c r="O2271" s="71" t="n">
        <f aca="false">K2271*Assumptions!$B$7</f>
        <v>-1554303.23871037</v>
      </c>
      <c r="P2271" s="68" t="n">
        <f aca="false">P2270+G2271</f>
        <v>43022.92541</v>
      </c>
      <c r="Q2271" s="68" t="n">
        <f aca="false">MAX(Q2270,P2271)</f>
        <v>43878.052545</v>
      </c>
      <c r="R2271" s="68" t="n">
        <f aca="false">Q2271-P2271</f>
        <v>855.127135000003</v>
      </c>
      <c r="S2271" s="68" t="n">
        <f aca="false">S2270+K2271</f>
        <v>29753.6221976942</v>
      </c>
      <c r="T2271" s="68" t="n">
        <f aca="false">MAX(T2270,S2271)</f>
        <v>30938.3092289643</v>
      </c>
      <c r="U2271" s="68" t="n">
        <f aca="false">T2271-S2271</f>
        <v>1184.68703127011</v>
      </c>
      <c r="V2271" s="70" t="n">
        <f aca="false">V2270+F2271</f>
        <v>4.39950000000001</v>
      </c>
      <c r="W2271" s="70" t="n">
        <f aca="false">MAX(W2270,V2271)</f>
        <v>4.43500000000001</v>
      </c>
      <c r="X2271" s="70" t="n">
        <f aca="false">W2271-V2271</f>
        <v>0.0354999999999999</v>
      </c>
      <c r="Y2271" s="70" t="n">
        <f aca="false">Y2270+M2271</f>
        <v>3.81440663314192</v>
      </c>
      <c r="Z2271" s="70" t="n">
        <f aca="false">MAX(Z2270,Y2271)</f>
        <v>3.86936768320245</v>
      </c>
      <c r="AA2271" s="70" t="n">
        <f aca="false">Z2271-Y2271</f>
        <v>0.0549610500605242</v>
      </c>
      <c r="AB2271" s="72" t="n">
        <f aca="false">AB2270*(1+F2271)</f>
        <v>63.096668240745</v>
      </c>
      <c r="AC2271" s="73" t="n">
        <f aca="false">MAX(AC2270,AB2271)</f>
        <v>65.3883094494662</v>
      </c>
      <c r="AD2271" s="70" t="n">
        <f aca="false">1-AB2271/AC2271</f>
        <v>0.0350466502042258</v>
      </c>
      <c r="AE2271" s="73" t="n">
        <f aca="false">AE2270*(1+M2271)</f>
        <v>35.1812169473081</v>
      </c>
      <c r="AF2271" s="73" t="n">
        <f aca="false">MAX(AF2270,AE2271)</f>
        <v>37.4105554749034</v>
      </c>
      <c r="AG2271" s="70" t="n">
        <f aca="false">1-AE2271/AF2271</f>
        <v>0.0595911634910338</v>
      </c>
      <c r="AH2271" s="74" t="n">
        <f aca="false">IF(R2271&gt;0,AH2270+1,0)</f>
        <v>5</v>
      </c>
      <c r="AI2271" s="74" t="n">
        <f aca="false">IF(U2271&gt;0,AI2270+1,0)</f>
        <v>146</v>
      </c>
      <c r="AJ2271" s="74" t="n">
        <f aca="false">IF(G2271&gt;0,AJ2270+1,0)</f>
        <v>0</v>
      </c>
      <c r="AK2271" s="74" t="n">
        <f aca="false">IF(G2271&lt;=0,AK2270+1,0)</f>
        <v>5</v>
      </c>
      <c r="AL2271" s="74" t="n">
        <f aca="false">IF(K2271&gt;0,AL2270+1,0)</f>
        <v>0</v>
      </c>
      <c r="AM2271" s="74" t="n">
        <f aca="false">IF(K2271&lt;=0,AM2270+1,0)</f>
        <v>5</v>
      </c>
    </row>
    <row r="2272" customFormat="false" ht="15" hidden="false" customHeight="false" outlineLevel="0" collapsed="false">
      <c r="A2272" s="61" t="n">
        <v>2276</v>
      </c>
      <c r="B2272" s="62" t="n">
        <v>46146.5729166667</v>
      </c>
      <c r="C2272" s="63" t="n">
        <f aca="false">YEAR(B2272)</f>
        <v>2026</v>
      </c>
      <c r="D2272" s="32" t="s">
        <v>276</v>
      </c>
      <c r="E2272" s="64" t="n">
        <v>24087</v>
      </c>
      <c r="F2272" s="65" t="n">
        <v>-0.0022</v>
      </c>
      <c r="G2272" s="66" t="n">
        <v>-52.9914</v>
      </c>
      <c r="H2272" s="67" t="n">
        <f aca="false">E2272+IF(D2272="Long",1,-1)*G2272</f>
        <v>24139.9914</v>
      </c>
      <c r="I2272" s="68" t="n">
        <f aca="false">Assumptions!$B$58</f>
        <v>5.35750011455817</v>
      </c>
      <c r="J2272" s="68" t="n">
        <f aca="false">INDEX(Yearly!$D$5:$D$22,MATCH(C2272,Yearly!$A$5:$A$22,0))</f>
        <v>0.459214295533557</v>
      </c>
      <c r="K2272" s="68" t="n">
        <f aca="false">G2272-I2272-J2272</f>
        <v>-58.8081144100917</v>
      </c>
      <c r="L2272" s="69" t="n">
        <f aca="false">(I2272+J2272)/Assumptions!$B$8</f>
        <v>0.000256480763443269</v>
      </c>
      <c r="M2272" s="70" t="n">
        <f aca="false">F2272-L2272</f>
        <v>-0.00245648076344327</v>
      </c>
      <c r="N2272" s="71" t="n">
        <f aca="false">G2272*Assumptions!$B$7</f>
        <v>-416777.361</v>
      </c>
      <c r="O2272" s="71" t="n">
        <f aca="false">K2272*Assumptions!$B$7</f>
        <v>-462525.819835371</v>
      </c>
      <c r="P2272" s="68" t="n">
        <f aca="false">P2271+G2272</f>
        <v>42969.93401</v>
      </c>
      <c r="Q2272" s="68" t="n">
        <f aca="false">MAX(Q2271,P2272)</f>
        <v>43878.052545</v>
      </c>
      <c r="R2272" s="68" t="n">
        <f aca="false">Q2272-P2272</f>
        <v>908.118535000001</v>
      </c>
      <c r="S2272" s="68" t="n">
        <f aca="false">S2271+K2272</f>
        <v>29694.8140832841</v>
      </c>
      <c r="T2272" s="68" t="n">
        <f aca="false">MAX(T2271,S2272)</f>
        <v>30938.3092289643</v>
      </c>
      <c r="U2272" s="68" t="n">
        <f aca="false">T2272-S2272</f>
        <v>1243.4951456802</v>
      </c>
      <c r="V2272" s="70" t="n">
        <f aca="false">V2271+F2272</f>
        <v>4.39730000000001</v>
      </c>
      <c r="W2272" s="70" t="n">
        <f aca="false">MAX(W2271,V2272)</f>
        <v>4.43500000000001</v>
      </c>
      <c r="X2272" s="70" t="n">
        <f aca="false">W2272-V2272</f>
        <v>0.0377000000000001</v>
      </c>
      <c r="Y2272" s="70" t="n">
        <f aca="false">Y2271+M2272</f>
        <v>3.81195015237848</v>
      </c>
      <c r="Z2272" s="70" t="n">
        <f aca="false">MAX(Z2271,Y2272)</f>
        <v>3.86936768320245</v>
      </c>
      <c r="AA2272" s="70" t="n">
        <f aca="false">Z2272-Y2272</f>
        <v>0.0574175308239675</v>
      </c>
      <c r="AB2272" s="72" t="n">
        <f aca="false">AB2271*(1+F2272)</f>
        <v>62.9578555706154</v>
      </c>
      <c r="AC2272" s="73" t="n">
        <f aca="false">MAX(AC2271,AB2272)</f>
        <v>65.3883094494662</v>
      </c>
      <c r="AD2272" s="70" t="n">
        <f aca="false">1-AB2272/AC2272</f>
        <v>0.0371695475737766</v>
      </c>
      <c r="AE2272" s="73" t="n">
        <f aca="false">AE2271*(1+M2272)</f>
        <v>35.0947949646425</v>
      </c>
      <c r="AF2272" s="73" t="n">
        <f aca="false">MAX(AF2271,AE2272)</f>
        <v>37.4105554749034</v>
      </c>
      <c r="AG2272" s="70" t="n">
        <f aca="false">1-AE2272/AF2272</f>
        <v>0.0619012597076901</v>
      </c>
      <c r="AH2272" s="74" t="n">
        <f aca="false">IF(R2272&gt;0,AH2271+1,0)</f>
        <v>6</v>
      </c>
      <c r="AI2272" s="74" t="n">
        <f aca="false">IF(U2272&gt;0,AI2271+1,0)</f>
        <v>147</v>
      </c>
      <c r="AJ2272" s="74" t="n">
        <f aca="false">IF(G2272&gt;0,AJ2271+1,0)</f>
        <v>0</v>
      </c>
      <c r="AK2272" s="74" t="n">
        <f aca="false">IF(G2272&lt;=0,AK2271+1,0)</f>
        <v>6</v>
      </c>
      <c r="AL2272" s="74" t="n">
        <f aca="false">IF(K2272&gt;0,AL2271+1,0)</f>
        <v>0</v>
      </c>
      <c r="AM2272" s="74" t="n">
        <f aca="false">IF(K2272&lt;=0,AM2271+1,0)</f>
        <v>6</v>
      </c>
    </row>
    <row r="2273" customFormat="false" ht="15" hidden="false" customHeight="false" outlineLevel="0" collapsed="false">
      <c r="A2273" s="61" t="n">
        <v>2277</v>
      </c>
      <c r="B2273" s="62" t="n">
        <v>46148.40625</v>
      </c>
      <c r="C2273" s="63" t="n">
        <f aca="false">YEAR(B2273)</f>
        <v>2026</v>
      </c>
      <c r="D2273" s="32" t="s">
        <v>277</v>
      </c>
      <c r="E2273" s="64" t="n">
        <v>24139.85</v>
      </c>
      <c r="F2273" s="65" t="n">
        <v>-0.0049</v>
      </c>
      <c r="G2273" s="66" t="n">
        <v>-118.285265</v>
      </c>
      <c r="H2273" s="67" t="n">
        <f aca="false">E2273+IF(D2273="Long",1,-1)*G2273</f>
        <v>24021.564735</v>
      </c>
      <c r="I2273" s="68" t="n">
        <f aca="false">Assumptions!$B$58</f>
        <v>5.35750011455817</v>
      </c>
      <c r="J2273" s="68" t="n">
        <f aca="false">INDEX(Yearly!$D$5:$D$22,MATCH(C2273,Yearly!$A$5:$A$22,0))</f>
        <v>0.459214295533557</v>
      </c>
      <c r="K2273" s="68" t="n">
        <f aca="false">G2273-I2273-J2273</f>
        <v>-124.101979410092</v>
      </c>
      <c r="L2273" s="69" t="n">
        <f aca="false">(I2273+J2273)/Assumptions!$B$8</f>
        <v>0.000256480763443269</v>
      </c>
      <c r="M2273" s="70" t="n">
        <f aca="false">F2273-L2273</f>
        <v>-0.00515648076344327</v>
      </c>
      <c r="N2273" s="71" t="n">
        <f aca="false">G2273*Assumptions!$B$7</f>
        <v>-930313.609225</v>
      </c>
      <c r="O2273" s="71" t="n">
        <f aca="false">K2273*Assumptions!$B$7</f>
        <v>-976062.068060371</v>
      </c>
      <c r="P2273" s="68" t="n">
        <f aca="false">P2272+G2273</f>
        <v>42851.648745</v>
      </c>
      <c r="Q2273" s="68" t="n">
        <f aca="false">MAX(Q2272,P2273)</f>
        <v>43878.052545</v>
      </c>
      <c r="R2273" s="68" t="n">
        <f aca="false">Q2273-P2273</f>
        <v>1026.4038</v>
      </c>
      <c r="S2273" s="68" t="n">
        <f aca="false">S2272+K2273</f>
        <v>29570.712103874</v>
      </c>
      <c r="T2273" s="68" t="n">
        <f aca="false">MAX(T2272,S2273)</f>
        <v>30938.3092289643</v>
      </c>
      <c r="U2273" s="68" t="n">
        <f aca="false">T2273-S2273</f>
        <v>1367.59712509029</v>
      </c>
      <c r="V2273" s="70" t="n">
        <f aca="false">V2272+F2273</f>
        <v>4.39240000000001</v>
      </c>
      <c r="W2273" s="70" t="n">
        <f aca="false">MAX(W2272,V2273)</f>
        <v>4.43500000000001</v>
      </c>
      <c r="X2273" s="70" t="n">
        <f aca="false">W2273-V2273</f>
        <v>0.0426000000000002</v>
      </c>
      <c r="Y2273" s="70" t="n">
        <f aca="false">Y2272+M2273</f>
        <v>3.80679367161504</v>
      </c>
      <c r="Z2273" s="70" t="n">
        <f aca="false">MAX(Z2272,Y2273)</f>
        <v>3.86936768320245</v>
      </c>
      <c r="AA2273" s="70" t="n">
        <f aca="false">Z2273-Y2273</f>
        <v>0.0625740115874107</v>
      </c>
      <c r="AB2273" s="72" t="n">
        <f aca="false">AB2272*(1+F2273)</f>
        <v>62.6493620783194</v>
      </c>
      <c r="AC2273" s="73" t="n">
        <f aca="false">MAX(AC2272,AB2273)</f>
        <v>65.3883094494662</v>
      </c>
      <c r="AD2273" s="70" t="n">
        <f aca="false">1-AB2273/AC2273</f>
        <v>0.0418874167906651</v>
      </c>
      <c r="AE2273" s="73" t="n">
        <f aca="false">AE2272*(1+M2273)</f>
        <v>34.9138293295103</v>
      </c>
      <c r="AF2273" s="73" t="n">
        <f aca="false">MAX(AF2272,AE2273)</f>
        <v>37.4105554749034</v>
      </c>
      <c r="AG2273" s="70" t="n">
        <f aca="false">1-AE2273/AF2273</f>
        <v>0.0667385478162176</v>
      </c>
      <c r="AH2273" s="74" t="n">
        <f aca="false">IF(R2273&gt;0,AH2272+1,0)</f>
        <v>7</v>
      </c>
      <c r="AI2273" s="74" t="n">
        <f aca="false">IF(U2273&gt;0,AI2272+1,0)</f>
        <v>148</v>
      </c>
      <c r="AJ2273" s="74" t="n">
        <f aca="false">IF(G2273&gt;0,AJ2272+1,0)</f>
        <v>0</v>
      </c>
      <c r="AK2273" s="74" t="n">
        <f aca="false">IF(G2273&lt;=0,AK2272+1,0)</f>
        <v>7</v>
      </c>
      <c r="AL2273" s="74" t="n">
        <f aca="false">IF(K2273&gt;0,AL2272+1,0)</f>
        <v>0</v>
      </c>
      <c r="AM2273" s="74" t="n">
        <f aca="false">IF(K2273&lt;=0,AM2272+1,0)</f>
        <v>7</v>
      </c>
    </row>
    <row r="2274" customFormat="false" ht="15" hidden="false" customHeight="false" outlineLevel="0" collapsed="false">
      <c r="A2274" s="61" t="n">
        <v>2278</v>
      </c>
      <c r="B2274" s="62" t="n">
        <v>46148.53125</v>
      </c>
      <c r="C2274" s="63" t="n">
        <f aca="false">YEAR(B2274)</f>
        <v>2026</v>
      </c>
      <c r="D2274" s="32" t="s">
        <v>276</v>
      </c>
      <c r="E2274" s="64" t="n">
        <v>24022</v>
      </c>
      <c r="F2274" s="65" t="n">
        <v>-0.0038</v>
      </c>
      <c r="G2274" s="66" t="n">
        <v>-91.2836</v>
      </c>
      <c r="H2274" s="67" t="n">
        <f aca="false">E2274+IF(D2274="Long",1,-1)*G2274</f>
        <v>24113.2836</v>
      </c>
      <c r="I2274" s="68" t="n">
        <f aca="false">Assumptions!$B$58</f>
        <v>5.35750011455817</v>
      </c>
      <c r="J2274" s="68" t="n">
        <f aca="false">INDEX(Yearly!$D$5:$D$22,MATCH(C2274,Yearly!$A$5:$A$22,0))</f>
        <v>0.459214295533557</v>
      </c>
      <c r="K2274" s="68" t="n">
        <f aca="false">G2274-I2274-J2274</f>
        <v>-97.1003144100917</v>
      </c>
      <c r="L2274" s="69" t="n">
        <f aca="false">(I2274+J2274)/Assumptions!$B$8</f>
        <v>0.000256480763443269</v>
      </c>
      <c r="M2274" s="70" t="n">
        <f aca="false">F2274-L2274</f>
        <v>-0.00405648076344327</v>
      </c>
      <c r="N2274" s="71" t="n">
        <f aca="false">G2274*Assumptions!$B$7</f>
        <v>-717945.514</v>
      </c>
      <c r="O2274" s="71" t="n">
        <f aca="false">K2274*Assumptions!$B$7</f>
        <v>-763693.972835371</v>
      </c>
      <c r="P2274" s="68" t="n">
        <f aca="false">P2273+G2274</f>
        <v>42760.365145</v>
      </c>
      <c r="Q2274" s="68" t="n">
        <f aca="false">MAX(Q2273,P2274)</f>
        <v>43878.052545</v>
      </c>
      <c r="R2274" s="68" t="n">
        <f aca="false">Q2274-P2274</f>
        <v>1117.6874</v>
      </c>
      <c r="S2274" s="68" t="n">
        <f aca="false">S2273+K2274</f>
        <v>29473.6117894639</v>
      </c>
      <c r="T2274" s="68" t="n">
        <f aca="false">MAX(T2273,S2274)</f>
        <v>30938.3092289643</v>
      </c>
      <c r="U2274" s="68" t="n">
        <f aca="false">T2274-S2274</f>
        <v>1464.69743950038</v>
      </c>
      <c r="V2274" s="70" t="n">
        <f aca="false">V2273+F2274</f>
        <v>4.38860000000001</v>
      </c>
      <c r="W2274" s="70" t="n">
        <f aca="false">MAX(W2273,V2274)</f>
        <v>4.43500000000001</v>
      </c>
      <c r="X2274" s="70" t="n">
        <f aca="false">W2274-V2274</f>
        <v>0.0464000000000002</v>
      </c>
      <c r="Y2274" s="70" t="n">
        <f aca="false">Y2273+M2274</f>
        <v>3.80273719085159</v>
      </c>
      <c r="Z2274" s="70" t="n">
        <f aca="false">MAX(Z2273,Y2274)</f>
        <v>3.86936768320245</v>
      </c>
      <c r="AA2274" s="70" t="n">
        <f aca="false">Z2274-Y2274</f>
        <v>0.0666304923508538</v>
      </c>
      <c r="AB2274" s="72" t="n">
        <f aca="false">AB2273*(1+F2274)</f>
        <v>62.4112945024218</v>
      </c>
      <c r="AC2274" s="73" t="n">
        <f aca="false">MAX(AC2273,AB2274)</f>
        <v>65.3883094494662</v>
      </c>
      <c r="AD2274" s="70" t="n">
        <f aca="false">1-AB2274/AC2274</f>
        <v>0.0455282446068606</v>
      </c>
      <c r="AE2274" s="73" t="n">
        <f aca="false">AE2273*(1+M2274)</f>
        <v>34.772202052457</v>
      </c>
      <c r="AF2274" s="73" t="n">
        <f aca="false">MAX(AF2273,AE2274)</f>
        <v>37.4105554749034</v>
      </c>
      <c r="AG2274" s="70" t="n">
        <f aca="false">1-AE2274/AF2274</f>
        <v>0.0705243049442641</v>
      </c>
      <c r="AH2274" s="74" t="n">
        <f aca="false">IF(R2274&gt;0,AH2273+1,0)</f>
        <v>8</v>
      </c>
      <c r="AI2274" s="74" t="n">
        <f aca="false">IF(U2274&gt;0,AI2273+1,0)</f>
        <v>149</v>
      </c>
      <c r="AJ2274" s="74" t="n">
        <f aca="false">IF(G2274&gt;0,AJ2273+1,0)</f>
        <v>0</v>
      </c>
      <c r="AK2274" s="74" t="n">
        <f aca="false">IF(G2274&lt;=0,AK2273+1,0)</f>
        <v>8</v>
      </c>
      <c r="AL2274" s="74" t="n">
        <f aca="false">IF(K2274&gt;0,AL2273+1,0)</f>
        <v>0</v>
      </c>
      <c r="AM2274" s="74" t="n">
        <f aca="false">IF(K2274&lt;=0,AM2273+1,0)</f>
        <v>8</v>
      </c>
    </row>
    <row r="2275" customFormat="false" ht="15" hidden="false" customHeight="false" outlineLevel="0" collapsed="false">
      <c r="A2275" s="61" t="n">
        <v>2279</v>
      </c>
      <c r="B2275" s="62" t="n">
        <v>46148.5819444444</v>
      </c>
      <c r="C2275" s="63" t="n">
        <f aca="false">YEAR(B2275)</f>
        <v>2026</v>
      </c>
      <c r="D2275" s="32" t="s">
        <v>277</v>
      </c>
      <c r="E2275" s="64" t="n">
        <v>24113.85</v>
      </c>
      <c r="F2275" s="65" t="n">
        <v>0.0023</v>
      </c>
      <c r="G2275" s="66" t="n">
        <v>55.461855</v>
      </c>
      <c r="H2275" s="67" t="n">
        <f aca="false">E2275+IF(D2275="Long",1,-1)*G2275</f>
        <v>24169.311855</v>
      </c>
      <c r="I2275" s="68" t="n">
        <f aca="false">Assumptions!$B$58</f>
        <v>5.35750011455817</v>
      </c>
      <c r="J2275" s="68" t="n">
        <f aca="false">INDEX(Yearly!$D$5:$D$22,MATCH(C2275,Yearly!$A$5:$A$22,0))</f>
        <v>0.459214295533557</v>
      </c>
      <c r="K2275" s="68" t="n">
        <f aca="false">G2275-I2275-J2275</f>
        <v>49.6451405899083</v>
      </c>
      <c r="L2275" s="69" t="n">
        <f aca="false">(I2275+J2275)/Assumptions!$B$8</f>
        <v>0.000256480763443269</v>
      </c>
      <c r="M2275" s="70" t="n">
        <f aca="false">F2275-L2275</f>
        <v>0.00204351923655673</v>
      </c>
      <c r="N2275" s="71" t="n">
        <f aca="false">G2275*Assumptions!$B$7</f>
        <v>436207.489575</v>
      </c>
      <c r="O2275" s="71" t="n">
        <f aca="false">K2275*Assumptions!$B$7</f>
        <v>390459.030739629</v>
      </c>
      <c r="P2275" s="68" t="n">
        <f aca="false">P2274+G2275</f>
        <v>42815.827</v>
      </c>
      <c r="Q2275" s="68" t="n">
        <f aca="false">MAX(Q2274,P2275)</f>
        <v>43878.052545</v>
      </c>
      <c r="R2275" s="68" t="n">
        <f aca="false">Q2275-P2275</f>
        <v>1062.225545</v>
      </c>
      <c r="S2275" s="68" t="n">
        <f aca="false">S2274+K2275</f>
        <v>29523.2569300538</v>
      </c>
      <c r="T2275" s="68" t="n">
        <f aca="false">MAX(T2274,S2275)</f>
        <v>30938.3092289643</v>
      </c>
      <c r="U2275" s="68" t="n">
        <f aca="false">T2275-S2275</f>
        <v>1415.05229891047</v>
      </c>
      <c r="V2275" s="70" t="n">
        <f aca="false">V2274+F2275</f>
        <v>4.39090000000001</v>
      </c>
      <c r="W2275" s="70" t="n">
        <f aca="false">MAX(W2274,V2275)</f>
        <v>4.43500000000001</v>
      </c>
      <c r="X2275" s="70" t="n">
        <f aca="false">W2275-V2275</f>
        <v>0.0441000000000003</v>
      </c>
      <c r="Y2275" s="70" t="n">
        <f aca="false">Y2274+M2275</f>
        <v>3.80478071008815</v>
      </c>
      <c r="Z2275" s="70" t="n">
        <f aca="false">MAX(Z2274,Y2275)</f>
        <v>3.86936768320245</v>
      </c>
      <c r="AA2275" s="70" t="n">
        <f aca="false">Z2275-Y2275</f>
        <v>0.064586973114297</v>
      </c>
      <c r="AB2275" s="72" t="n">
        <f aca="false">AB2274*(1+F2275)</f>
        <v>62.5548404797773</v>
      </c>
      <c r="AC2275" s="73" t="n">
        <f aca="false">MAX(AC2274,AB2275)</f>
        <v>65.3883094494662</v>
      </c>
      <c r="AD2275" s="70" t="n">
        <f aca="false">1-AB2275/AC2275</f>
        <v>0.0433329595694565</v>
      </c>
      <c r="AE2275" s="73" t="n">
        <f aca="false">AE2274*(1+M2275)</f>
        <v>34.8432597162487</v>
      </c>
      <c r="AF2275" s="73" t="n">
        <f aca="false">MAX(AF2274,AE2275)</f>
        <v>37.4105554749034</v>
      </c>
      <c r="AG2275" s="70" t="n">
        <f aca="false">1-AE2275/AF2275</f>
        <v>0.068624903481506</v>
      </c>
      <c r="AH2275" s="74" t="n">
        <f aca="false">IF(R2275&gt;0,AH2274+1,0)</f>
        <v>9</v>
      </c>
      <c r="AI2275" s="74" t="n">
        <f aca="false">IF(U2275&gt;0,AI2274+1,0)</f>
        <v>150</v>
      </c>
      <c r="AJ2275" s="74" t="n">
        <f aca="false">IF(G2275&gt;0,AJ2274+1,0)</f>
        <v>1</v>
      </c>
      <c r="AK2275" s="74" t="n">
        <f aca="false">IF(G2275&lt;=0,AK2274+1,0)</f>
        <v>0</v>
      </c>
      <c r="AL2275" s="74" t="n">
        <f aca="false">IF(K2275&gt;0,AL2274+1,0)</f>
        <v>1</v>
      </c>
      <c r="AM2275" s="74" t="n">
        <f aca="false">IF(K2275&lt;=0,AM2274+1,0)</f>
        <v>0</v>
      </c>
    </row>
    <row r="2276" customFormat="false" ht="15" hidden="false" customHeight="false" outlineLevel="0" collapsed="false">
      <c r="A2276" s="61" t="n">
        <v>2280</v>
      </c>
      <c r="B2276" s="62" t="n">
        <v>46150.40625</v>
      </c>
      <c r="C2276" s="63" t="n">
        <f aca="false">YEAR(B2276)</f>
        <v>2026</v>
      </c>
      <c r="D2276" s="32" t="s">
        <v>276</v>
      </c>
      <c r="E2276" s="64" t="n">
        <v>24169.05</v>
      </c>
      <c r="F2276" s="65" t="n">
        <v>-0.0027</v>
      </c>
      <c r="G2276" s="66" t="n">
        <v>-65.256435</v>
      </c>
      <c r="H2276" s="67" t="n">
        <f aca="false">E2276+IF(D2276="Long",1,-1)*G2276</f>
        <v>24234.306435</v>
      </c>
      <c r="I2276" s="68" t="n">
        <f aca="false">Assumptions!$B$58</f>
        <v>5.35750011455817</v>
      </c>
      <c r="J2276" s="68" t="n">
        <f aca="false">INDEX(Yearly!$D$5:$D$22,MATCH(C2276,Yearly!$A$5:$A$22,0))</f>
        <v>0.459214295533557</v>
      </c>
      <c r="K2276" s="68" t="n">
        <f aca="false">G2276-I2276-J2276</f>
        <v>-71.0731494100917</v>
      </c>
      <c r="L2276" s="69" t="n">
        <f aca="false">(I2276+J2276)/Assumptions!$B$8</f>
        <v>0.000256480763443269</v>
      </c>
      <c r="M2276" s="70" t="n">
        <f aca="false">F2276-L2276</f>
        <v>-0.00295648076344327</v>
      </c>
      <c r="N2276" s="71" t="n">
        <f aca="false">G2276*Assumptions!$B$7</f>
        <v>-513241.861275</v>
      </c>
      <c r="O2276" s="71" t="n">
        <f aca="false">K2276*Assumptions!$B$7</f>
        <v>-558990.320110371</v>
      </c>
      <c r="P2276" s="68" t="n">
        <f aca="false">P2275+G2276</f>
        <v>42750.570565</v>
      </c>
      <c r="Q2276" s="68" t="n">
        <f aca="false">MAX(Q2275,P2276)</f>
        <v>43878.052545</v>
      </c>
      <c r="R2276" s="68" t="n">
        <f aca="false">Q2276-P2276</f>
        <v>1127.48198</v>
      </c>
      <c r="S2276" s="68" t="n">
        <f aca="false">S2275+K2276</f>
        <v>29452.1837806437</v>
      </c>
      <c r="T2276" s="68" t="n">
        <f aca="false">MAX(T2275,S2276)</f>
        <v>30938.3092289643</v>
      </c>
      <c r="U2276" s="68" t="n">
        <f aca="false">T2276-S2276</f>
        <v>1486.12544832056</v>
      </c>
      <c r="V2276" s="70" t="n">
        <f aca="false">V2275+F2276</f>
        <v>4.38820000000001</v>
      </c>
      <c r="W2276" s="70" t="n">
        <f aca="false">MAX(W2275,V2276)</f>
        <v>4.43500000000001</v>
      </c>
      <c r="X2276" s="70" t="n">
        <f aca="false">W2276-V2276</f>
        <v>0.0468000000000002</v>
      </c>
      <c r="Y2276" s="70" t="n">
        <f aca="false">Y2275+M2276</f>
        <v>3.80182422932471</v>
      </c>
      <c r="Z2276" s="70" t="n">
        <f aca="false">MAX(Z2275,Y2276)</f>
        <v>3.86936768320245</v>
      </c>
      <c r="AA2276" s="70" t="n">
        <f aca="false">Z2276-Y2276</f>
        <v>0.0675434538777404</v>
      </c>
      <c r="AB2276" s="72" t="n">
        <f aca="false">AB2275*(1+F2276)</f>
        <v>62.3859424104819</v>
      </c>
      <c r="AC2276" s="73" t="n">
        <f aca="false">MAX(AC2275,AB2276)</f>
        <v>65.3883094494662</v>
      </c>
      <c r="AD2276" s="70" t="n">
        <f aca="false">1-AB2276/AC2276</f>
        <v>0.0459159605786189</v>
      </c>
      <c r="AE2276" s="73" t="n">
        <f aca="false">AE2275*(1+M2276)</f>
        <v>34.7402462891619</v>
      </c>
      <c r="AF2276" s="73" t="n">
        <f aca="false">MAX(AF2275,AE2276)</f>
        <v>37.4105554749034</v>
      </c>
      <c r="AG2276" s="70" t="n">
        <f aca="false">1-AE2276/AF2276</f>
        <v>0.0713784960379129</v>
      </c>
      <c r="AH2276" s="74" t="n">
        <f aca="false">IF(R2276&gt;0,AH2275+1,0)</f>
        <v>10</v>
      </c>
      <c r="AI2276" s="74" t="n">
        <f aca="false">IF(U2276&gt;0,AI2275+1,0)</f>
        <v>151</v>
      </c>
      <c r="AJ2276" s="74" t="n">
        <f aca="false">IF(G2276&gt;0,AJ2275+1,0)</f>
        <v>0</v>
      </c>
      <c r="AK2276" s="74" t="n">
        <f aca="false">IF(G2276&lt;=0,AK2275+1,0)</f>
        <v>1</v>
      </c>
      <c r="AL2276" s="74" t="n">
        <f aca="false">IF(K2276&gt;0,AL2275+1,0)</f>
        <v>0</v>
      </c>
      <c r="AM2276" s="74" t="n">
        <f aca="false">IF(K2276&lt;=0,AM2275+1,0)</f>
        <v>1</v>
      </c>
    </row>
    <row r="2277" customFormat="false" ht="15" hidden="false" customHeight="false" outlineLevel="0" collapsed="false">
      <c r="A2277" s="61" t="n">
        <v>2281</v>
      </c>
      <c r="B2277" s="62" t="n">
        <v>46150.6159722222</v>
      </c>
      <c r="C2277" s="63" t="n">
        <f aca="false">YEAR(B2277)</f>
        <v>2026</v>
      </c>
      <c r="D2277" s="32" t="s">
        <v>277</v>
      </c>
      <c r="E2277" s="64" t="n">
        <v>24234.35</v>
      </c>
      <c r="F2277" s="65" t="n">
        <v>-0.012</v>
      </c>
      <c r="G2277" s="66" t="n">
        <v>-290.8122</v>
      </c>
      <c r="H2277" s="67" t="n">
        <f aca="false">E2277+IF(D2277="Long",1,-1)*G2277</f>
        <v>23943.5378</v>
      </c>
      <c r="I2277" s="68" t="n">
        <f aca="false">Assumptions!$B$58</f>
        <v>5.35750011455817</v>
      </c>
      <c r="J2277" s="68" t="n">
        <f aca="false">INDEX(Yearly!$D$5:$D$22,MATCH(C2277,Yearly!$A$5:$A$22,0))</f>
        <v>0.459214295533557</v>
      </c>
      <c r="K2277" s="68" t="n">
        <f aca="false">G2277-I2277-J2277</f>
        <v>-296.628914410092</v>
      </c>
      <c r="L2277" s="69" t="n">
        <f aca="false">(I2277+J2277)/Assumptions!$B$8</f>
        <v>0.000256480763443269</v>
      </c>
      <c r="M2277" s="70" t="n">
        <f aca="false">F2277-L2277</f>
        <v>-0.0122564807634433</v>
      </c>
      <c r="N2277" s="71" t="n">
        <f aca="false">G2277*Assumptions!$B$7</f>
        <v>-2287237.953</v>
      </c>
      <c r="O2277" s="71" t="n">
        <f aca="false">K2277*Assumptions!$B$7</f>
        <v>-2332986.41183537</v>
      </c>
      <c r="P2277" s="68" t="n">
        <f aca="false">P2276+G2277</f>
        <v>42459.758365</v>
      </c>
      <c r="Q2277" s="68" t="n">
        <f aca="false">MAX(Q2276,P2277)</f>
        <v>43878.052545</v>
      </c>
      <c r="R2277" s="68" t="n">
        <f aca="false">Q2277-P2277</f>
        <v>1418.29418</v>
      </c>
      <c r="S2277" s="68" t="n">
        <f aca="false">S2276+K2277</f>
        <v>29155.5548662336</v>
      </c>
      <c r="T2277" s="68" t="n">
        <f aca="false">MAX(T2276,S2277)</f>
        <v>30938.3092289643</v>
      </c>
      <c r="U2277" s="68" t="n">
        <f aca="false">T2277-S2277</f>
        <v>1782.75436273065</v>
      </c>
      <c r="V2277" s="70" t="n">
        <f aca="false">V2276+F2277</f>
        <v>4.37620000000001</v>
      </c>
      <c r="W2277" s="70" t="n">
        <f aca="false">MAX(W2276,V2277)</f>
        <v>4.43500000000001</v>
      </c>
      <c r="X2277" s="70" t="n">
        <f aca="false">W2277-V2277</f>
        <v>0.0587999999999997</v>
      </c>
      <c r="Y2277" s="70" t="n">
        <f aca="false">Y2276+M2277</f>
        <v>3.78956774856126</v>
      </c>
      <c r="Z2277" s="70" t="n">
        <f aca="false">MAX(Z2276,Y2277)</f>
        <v>3.86936768320245</v>
      </c>
      <c r="AA2277" s="70" t="n">
        <f aca="false">Z2277-Y2277</f>
        <v>0.0797999346411835</v>
      </c>
      <c r="AB2277" s="72" t="n">
        <f aca="false">AB2276*(1+F2277)</f>
        <v>61.6373111015561</v>
      </c>
      <c r="AC2277" s="73" t="n">
        <f aca="false">MAX(AC2276,AB2277)</f>
        <v>65.3883094494662</v>
      </c>
      <c r="AD2277" s="70" t="n">
        <f aca="false">1-AB2277/AC2277</f>
        <v>0.0573649690516755</v>
      </c>
      <c r="AE2277" s="73" t="n">
        <f aca="false">AE2276*(1+M2277)</f>
        <v>34.3144531288015</v>
      </c>
      <c r="AF2277" s="73" t="n">
        <f aca="false">MAX(AF2276,AE2277)</f>
        <v>37.4105554749034</v>
      </c>
      <c r="AG2277" s="70" t="n">
        <f aca="false">1-AE2277/AF2277</f>
        <v>0.0827601276377441</v>
      </c>
      <c r="AH2277" s="74" t="n">
        <f aca="false">IF(R2277&gt;0,AH2276+1,0)</f>
        <v>11</v>
      </c>
      <c r="AI2277" s="74" t="n">
        <f aca="false">IF(U2277&gt;0,AI2276+1,0)</f>
        <v>152</v>
      </c>
      <c r="AJ2277" s="74" t="n">
        <f aca="false">IF(G2277&gt;0,AJ2276+1,0)</f>
        <v>0</v>
      </c>
      <c r="AK2277" s="74" t="n">
        <f aca="false">IF(G2277&lt;=0,AK2276+1,0)</f>
        <v>2</v>
      </c>
      <c r="AL2277" s="74" t="n">
        <f aca="false">IF(K2277&gt;0,AL2276+1,0)</f>
        <v>0</v>
      </c>
      <c r="AM2277" s="74" t="n">
        <f aca="false">IF(K2277&lt;=0,AM2276+1,0)</f>
        <v>2</v>
      </c>
    </row>
    <row r="2278" customFormat="false" ht="15" hidden="false" customHeight="false" outlineLevel="0" collapsed="false">
      <c r="A2278" s="61" t="n">
        <v>2282</v>
      </c>
      <c r="B2278" s="62" t="n">
        <v>46153.3861111111</v>
      </c>
      <c r="C2278" s="63" t="n">
        <f aca="false">YEAR(B2278)</f>
        <v>2026</v>
      </c>
      <c r="D2278" s="32" t="s">
        <v>276</v>
      </c>
      <c r="E2278" s="64" t="n">
        <v>23943.6</v>
      </c>
      <c r="F2278" s="65" t="n">
        <v>0.0095</v>
      </c>
      <c r="G2278" s="66" t="n">
        <v>227.4642</v>
      </c>
      <c r="H2278" s="67" t="n">
        <f aca="false">E2278+IF(D2278="Long",1,-1)*G2278</f>
        <v>23716.1358</v>
      </c>
      <c r="I2278" s="68" t="n">
        <f aca="false">Assumptions!$B$58</f>
        <v>5.35750011455817</v>
      </c>
      <c r="J2278" s="68" t="n">
        <f aca="false">INDEX(Yearly!$D$5:$D$22,MATCH(C2278,Yearly!$A$5:$A$22,0))</f>
        <v>0.459214295533557</v>
      </c>
      <c r="K2278" s="68" t="n">
        <f aca="false">G2278-I2278-J2278</f>
        <v>221.647485589908</v>
      </c>
      <c r="L2278" s="69" t="n">
        <f aca="false">(I2278+J2278)/Assumptions!$B$8</f>
        <v>0.000256480763443269</v>
      </c>
      <c r="M2278" s="70" t="n">
        <f aca="false">F2278-L2278</f>
        <v>0.00924351923655673</v>
      </c>
      <c r="N2278" s="71" t="n">
        <f aca="false">G2278*Assumptions!$B$7</f>
        <v>1789005.933</v>
      </c>
      <c r="O2278" s="71" t="n">
        <f aca="false">K2278*Assumptions!$B$7</f>
        <v>1743257.47416463</v>
      </c>
      <c r="P2278" s="68" t="n">
        <f aca="false">P2277+G2278</f>
        <v>42687.222565</v>
      </c>
      <c r="Q2278" s="68" t="n">
        <f aca="false">MAX(Q2277,P2278)</f>
        <v>43878.052545</v>
      </c>
      <c r="R2278" s="68" t="n">
        <f aca="false">Q2278-P2278</f>
        <v>1190.82998</v>
      </c>
      <c r="S2278" s="68" t="n">
        <f aca="false">S2277+K2278</f>
        <v>29377.2023518235</v>
      </c>
      <c r="T2278" s="68" t="n">
        <f aca="false">MAX(T2277,S2278)</f>
        <v>30938.3092289643</v>
      </c>
      <c r="U2278" s="68" t="n">
        <f aca="false">T2278-S2278</f>
        <v>1561.10687714074</v>
      </c>
      <c r="V2278" s="70" t="n">
        <f aca="false">V2277+F2278</f>
        <v>4.38570000000001</v>
      </c>
      <c r="W2278" s="70" t="n">
        <f aca="false">MAX(W2277,V2278)</f>
        <v>4.43500000000001</v>
      </c>
      <c r="X2278" s="70" t="n">
        <f aca="false">W2278-V2278</f>
        <v>0.0492999999999997</v>
      </c>
      <c r="Y2278" s="70" t="n">
        <f aca="false">Y2277+M2278</f>
        <v>3.79881126779782</v>
      </c>
      <c r="Z2278" s="70" t="n">
        <f aca="false">MAX(Z2277,Y2278)</f>
        <v>3.86936768320245</v>
      </c>
      <c r="AA2278" s="70" t="n">
        <f aca="false">Z2278-Y2278</f>
        <v>0.070556415404627</v>
      </c>
      <c r="AB2278" s="72" t="n">
        <f aca="false">AB2277*(1+F2278)</f>
        <v>62.2228655570209</v>
      </c>
      <c r="AC2278" s="73" t="n">
        <f aca="false">MAX(AC2277,AB2278)</f>
        <v>65.3883094494662</v>
      </c>
      <c r="AD2278" s="70" t="n">
        <f aca="false">1-AB2278/AC2278</f>
        <v>0.0484099362576663</v>
      </c>
      <c r="AE2278" s="73" t="n">
        <f aca="false">AE2277*(1+M2278)</f>
        <v>34.6316394363895</v>
      </c>
      <c r="AF2278" s="73" t="n">
        <f aca="false">MAX(AF2277,AE2278)</f>
        <v>37.4105554749034</v>
      </c>
      <c r="AG2278" s="70" t="n">
        <f aca="false">1-AE2278/AF2278</f>
        <v>0.0742816032330267</v>
      </c>
      <c r="AH2278" s="74" t="n">
        <f aca="false">IF(R2278&gt;0,AH2277+1,0)</f>
        <v>12</v>
      </c>
      <c r="AI2278" s="74" t="n">
        <f aca="false">IF(U2278&gt;0,AI2277+1,0)</f>
        <v>153</v>
      </c>
      <c r="AJ2278" s="74" t="n">
        <f aca="false">IF(G2278&gt;0,AJ2277+1,0)</f>
        <v>1</v>
      </c>
      <c r="AK2278" s="74" t="n">
        <f aca="false">IF(G2278&lt;=0,AK2277+1,0)</f>
        <v>0</v>
      </c>
      <c r="AL2278" s="74" t="n">
        <f aca="false">IF(K2278&gt;0,AL2277+1,0)</f>
        <v>1</v>
      </c>
      <c r="AM2278" s="74" t="n">
        <f aca="false">IF(K2278&lt;=0,AM2277+1,0)</f>
        <v>0</v>
      </c>
    </row>
    <row r="2279" customFormat="false" ht="15" hidden="false" customHeight="false" outlineLevel="0" collapsed="false">
      <c r="A2279" s="61" t="n">
        <v>2283</v>
      </c>
      <c r="B2279" s="62" t="n">
        <v>46156.5520833333</v>
      </c>
      <c r="C2279" s="63" t="n">
        <f aca="false">YEAR(B2279)</f>
        <v>2026</v>
      </c>
      <c r="D2279" s="32" t="s">
        <v>277</v>
      </c>
      <c r="E2279" s="64" t="n">
        <v>23715.25</v>
      </c>
      <c r="F2279" s="65" t="n">
        <v>0.0003</v>
      </c>
      <c r="G2279" s="66" t="n">
        <v>7.114575</v>
      </c>
      <c r="H2279" s="67" t="n">
        <f aca="false">E2279+IF(D2279="Long",1,-1)*G2279</f>
        <v>23722.364575</v>
      </c>
      <c r="I2279" s="68" t="n">
        <f aca="false">Assumptions!$B$58</f>
        <v>5.35750011455817</v>
      </c>
      <c r="J2279" s="68" t="n">
        <f aca="false">INDEX(Yearly!$D$5:$D$22,MATCH(C2279,Yearly!$A$5:$A$22,0))</f>
        <v>0.459214295533557</v>
      </c>
      <c r="K2279" s="68" t="n">
        <f aca="false">G2279-I2279-J2279</f>
        <v>1.29786058990827</v>
      </c>
      <c r="L2279" s="69" t="n">
        <f aca="false">(I2279+J2279)/Assumptions!$B$8</f>
        <v>0.000256480763443269</v>
      </c>
      <c r="M2279" s="70" t="n">
        <f aca="false">F2279-L2279</f>
        <v>4.3519236556731E-005</v>
      </c>
      <c r="N2279" s="71" t="n">
        <f aca="false">G2279*Assumptions!$B$7</f>
        <v>55956.132375</v>
      </c>
      <c r="O2279" s="71" t="n">
        <f aca="false">K2279*Assumptions!$B$7</f>
        <v>10207.6735396286</v>
      </c>
      <c r="P2279" s="68" t="n">
        <f aca="false">P2278+G2279</f>
        <v>42694.33714</v>
      </c>
      <c r="Q2279" s="68" t="n">
        <f aca="false">MAX(Q2278,P2279)</f>
        <v>43878.052545</v>
      </c>
      <c r="R2279" s="68" t="n">
        <f aca="false">Q2279-P2279</f>
        <v>1183.715405</v>
      </c>
      <c r="S2279" s="68" t="n">
        <f aca="false">S2278+K2279</f>
        <v>29378.5002124134</v>
      </c>
      <c r="T2279" s="68" t="n">
        <f aca="false">MAX(T2278,S2279)</f>
        <v>30938.3092289643</v>
      </c>
      <c r="U2279" s="68" t="n">
        <f aca="false">T2279-S2279</f>
        <v>1559.80901655084</v>
      </c>
      <c r="V2279" s="70" t="n">
        <f aca="false">V2278+F2279</f>
        <v>4.38600000000001</v>
      </c>
      <c r="W2279" s="70" t="n">
        <f aca="false">MAX(W2278,V2279)</f>
        <v>4.43500000000001</v>
      </c>
      <c r="X2279" s="70" t="n">
        <f aca="false">W2279-V2279</f>
        <v>0.0489999999999995</v>
      </c>
      <c r="Y2279" s="70" t="n">
        <f aca="false">Y2278+M2279</f>
        <v>3.79885478703438</v>
      </c>
      <c r="Z2279" s="70" t="n">
        <f aca="false">MAX(Z2278,Y2279)</f>
        <v>3.86936768320245</v>
      </c>
      <c r="AA2279" s="70" t="n">
        <f aca="false">Z2279-Y2279</f>
        <v>0.0705128961680703</v>
      </c>
      <c r="AB2279" s="72" t="n">
        <f aca="false">AB2278*(1+F2279)</f>
        <v>62.241532416688</v>
      </c>
      <c r="AC2279" s="73" t="n">
        <f aca="false">MAX(AC2278,AB2279)</f>
        <v>65.3883094494662</v>
      </c>
      <c r="AD2279" s="70" t="n">
        <f aca="false">1-AB2279/AC2279</f>
        <v>0.0481244592385436</v>
      </c>
      <c r="AE2279" s="73" t="n">
        <f aca="false">AE2278*(1+M2279)</f>
        <v>34.6331465788985</v>
      </c>
      <c r="AF2279" s="73" t="n">
        <f aca="false">MAX(AF2278,AE2279)</f>
        <v>37.4105554749034</v>
      </c>
      <c r="AG2279" s="70" t="n">
        <f aca="false">1-AE2279/AF2279</f>
        <v>0.074241316675133</v>
      </c>
      <c r="AH2279" s="74" t="n">
        <f aca="false">IF(R2279&gt;0,AH2278+1,0)</f>
        <v>13</v>
      </c>
      <c r="AI2279" s="74" t="n">
        <f aca="false">IF(U2279&gt;0,AI2278+1,0)</f>
        <v>154</v>
      </c>
      <c r="AJ2279" s="74" t="n">
        <f aca="false">IF(G2279&gt;0,AJ2278+1,0)</f>
        <v>2</v>
      </c>
      <c r="AK2279" s="74" t="n">
        <f aca="false">IF(G2279&lt;=0,AK2278+1,0)</f>
        <v>0</v>
      </c>
      <c r="AL2279" s="74" t="n">
        <f aca="false">IF(K2279&gt;0,AL2278+1,0)</f>
        <v>2</v>
      </c>
      <c r="AM2279" s="74" t="n">
        <f aca="false">IF(K2279&lt;=0,AM2278+1,0)</f>
        <v>0</v>
      </c>
    </row>
    <row r="2280" customFormat="false" ht="15" hidden="false" customHeight="false" outlineLevel="0" collapsed="false">
      <c r="A2280" s="61" t="n">
        <v>2284</v>
      </c>
      <c r="B2280" s="62" t="n">
        <v>46157.4895833333</v>
      </c>
      <c r="C2280" s="63" t="n">
        <f aca="false">YEAR(B2280)</f>
        <v>2026</v>
      </c>
      <c r="D2280" s="32" t="s">
        <v>276</v>
      </c>
      <c r="E2280" s="64" t="n">
        <v>23721.75</v>
      </c>
      <c r="F2280" s="65" t="n">
        <v>-0.0023</v>
      </c>
      <c r="G2280" s="66" t="n">
        <v>-54.560025</v>
      </c>
      <c r="H2280" s="67" t="n">
        <f aca="false">E2280+IF(D2280="Long",1,-1)*G2280</f>
        <v>23776.310025</v>
      </c>
      <c r="I2280" s="68" t="n">
        <f aca="false">Assumptions!$B$58</f>
        <v>5.35750011455817</v>
      </c>
      <c r="J2280" s="68" t="n">
        <f aca="false">INDEX(Yearly!$D$5:$D$22,MATCH(C2280,Yearly!$A$5:$A$22,0))</f>
        <v>0.459214295533557</v>
      </c>
      <c r="K2280" s="68" t="n">
        <f aca="false">G2280-I2280-J2280</f>
        <v>-60.3767394100917</v>
      </c>
      <c r="L2280" s="69" t="n">
        <f aca="false">(I2280+J2280)/Assumptions!$B$8</f>
        <v>0.000256480763443269</v>
      </c>
      <c r="M2280" s="70" t="n">
        <f aca="false">F2280-L2280</f>
        <v>-0.00255648076344327</v>
      </c>
      <c r="N2280" s="71" t="n">
        <f aca="false">G2280*Assumptions!$B$7</f>
        <v>-429114.596625</v>
      </c>
      <c r="O2280" s="71" t="n">
        <f aca="false">K2280*Assumptions!$B$7</f>
        <v>-474863.055460372</v>
      </c>
      <c r="P2280" s="68" t="n">
        <f aca="false">P2279+G2280</f>
        <v>42639.777115</v>
      </c>
      <c r="Q2280" s="68" t="n">
        <f aca="false">MAX(Q2279,P2280)</f>
        <v>43878.052545</v>
      </c>
      <c r="R2280" s="68" t="n">
        <f aca="false">Q2280-P2280</f>
        <v>1238.27543</v>
      </c>
      <c r="S2280" s="68" t="n">
        <f aca="false">S2279+K2280</f>
        <v>29318.1234730034</v>
      </c>
      <c r="T2280" s="68" t="n">
        <f aca="false">MAX(T2279,S2280)</f>
        <v>30938.3092289643</v>
      </c>
      <c r="U2280" s="68" t="n">
        <f aca="false">T2280-S2280</f>
        <v>1620.18575596093</v>
      </c>
      <c r="V2280" s="70" t="n">
        <f aca="false">V2279+F2280</f>
        <v>4.38370000000001</v>
      </c>
      <c r="W2280" s="70" t="n">
        <f aca="false">MAX(W2279,V2280)</f>
        <v>4.43500000000001</v>
      </c>
      <c r="X2280" s="70" t="n">
        <f aca="false">W2280-V2280</f>
        <v>0.0512999999999995</v>
      </c>
      <c r="Y2280" s="70" t="n">
        <f aca="false">Y2279+M2280</f>
        <v>3.79629830627093</v>
      </c>
      <c r="Z2280" s="70" t="n">
        <f aca="false">MAX(Z2279,Y2280)</f>
        <v>3.86936768320245</v>
      </c>
      <c r="AA2280" s="70" t="n">
        <f aca="false">Z2280-Y2280</f>
        <v>0.0730693769315134</v>
      </c>
      <c r="AB2280" s="72" t="n">
        <f aca="false">AB2279*(1+F2280)</f>
        <v>62.0983768921297</v>
      </c>
      <c r="AC2280" s="73" t="n">
        <f aca="false">MAX(AC2279,AB2280)</f>
        <v>65.3883094494662</v>
      </c>
      <c r="AD2280" s="70" t="n">
        <f aca="false">1-AB2280/AC2280</f>
        <v>0.050313772982295</v>
      </c>
      <c r="AE2280" s="73" t="n">
        <f aca="false">AE2279*(1+M2280)</f>
        <v>34.544607605892</v>
      </c>
      <c r="AF2280" s="73" t="n">
        <f aca="false">MAX(AF2279,AE2280)</f>
        <v>37.4105554749034</v>
      </c>
      <c r="AG2280" s="70" t="n">
        <f aca="false">1-AE2280/AF2280</f>
        <v>0.0766080009406436</v>
      </c>
      <c r="AH2280" s="74" t="n">
        <f aca="false">IF(R2280&gt;0,AH2279+1,0)</f>
        <v>14</v>
      </c>
      <c r="AI2280" s="74" t="n">
        <f aca="false">IF(U2280&gt;0,AI2279+1,0)</f>
        <v>155</v>
      </c>
      <c r="AJ2280" s="74" t="n">
        <f aca="false">IF(G2280&gt;0,AJ2279+1,0)</f>
        <v>0</v>
      </c>
      <c r="AK2280" s="74" t="n">
        <f aca="false">IF(G2280&lt;=0,AK2279+1,0)</f>
        <v>1</v>
      </c>
      <c r="AL2280" s="74" t="n">
        <f aca="false">IF(K2280&gt;0,AL2279+1,0)</f>
        <v>0</v>
      </c>
      <c r="AM2280" s="74" t="n">
        <f aca="false">IF(K2280&lt;=0,AM2279+1,0)</f>
        <v>1</v>
      </c>
    </row>
    <row r="2281" customFormat="false" ht="15" hidden="false" customHeight="false" outlineLevel="0" collapsed="false">
      <c r="A2281" s="61" t="n">
        <v>2285</v>
      </c>
      <c r="B2281" s="62" t="n">
        <v>46157.5472222222</v>
      </c>
      <c r="C2281" s="63" t="n">
        <f aca="false">YEAR(B2281)</f>
        <v>2026</v>
      </c>
      <c r="D2281" s="32" t="s">
        <v>277</v>
      </c>
      <c r="E2281" s="64" t="n">
        <v>23777</v>
      </c>
      <c r="F2281" s="65" t="n">
        <v>-0.0023</v>
      </c>
      <c r="G2281" s="66" t="n">
        <v>-54.6871</v>
      </c>
      <c r="H2281" s="67" t="n">
        <f aca="false">E2281+IF(D2281="Long",1,-1)*G2281</f>
        <v>23722.3129</v>
      </c>
      <c r="I2281" s="68" t="n">
        <f aca="false">Assumptions!$B$58</f>
        <v>5.35750011455817</v>
      </c>
      <c r="J2281" s="68" t="n">
        <f aca="false">INDEX(Yearly!$D$5:$D$22,MATCH(C2281,Yearly!$A$5:$A$22,0))</f>
        <v>0.459214295533557</v>
      </c>
      <c r="K2281" s="68" t="n">
        <f aca="false">G2281-I2281-J2281</f>
        <v>-60.5038144100917</v>
      </c>
      <c r="L2281" s="69" t="n">
        <f aca="false">(I2281+J2281)/Assumptions!$B$8</f>
        <v>0.000256480763443269</v>
      </c>
      <c r="M2281" s="70" t="n">
        <f aca="false">F2281-L2281</f>
        <v>-0.00255648076344327</v>
      </c>
      <c r="N2281" s="71" t="n">
        <f aca="false">G2281*Assumptions!$B$7</f>
        <v>-430114.0415</v>
      </c>
      <c r="O2281" s="71" t="n">
        <f aca="false">K2281*Assumptions!$B$7</f>
        <v>-475862.500335371</v>
      </c>
      <c r="P2281" s="68" t="n">
        <f aca="false">P2280+G2281</f>
        <v>42585.090015</v>
      </c>
      <c r="Q2281" s="68" t="n">
        <f aca="false">MAX(Q2280,P2281)</f>
        <v>43878.052545</v>
      </c>
      <c r="R2281" s="68" t="n">
        <f aca="false">Q2281-P2281</f>
        <v>1292.96253</v>
      </c>
      <c r="S2281" s="68" t="n">
        <f aca="false">S2280+K2281</f>
        <v>29257.6196585933</v>
      </c>
      <c r="T2281" s="68" t="n">
        <f aca="false">MAX(T2280,S2281)</f>
        <v>30938.3092289643</v>
      </c>
      <c r="U2281" s="68" t="n">
        <f aca="false">T2281-S2281</f>
        <v>1680.68957037102</v>
      </c>
      <c r="V2281" s="70" t="n">
        <f aca="false">V2280+F2281</f>
        <v>4.38140000000001</v>
      </c>
      <c r="W2281" s="70" t="n">
        <f aca="false">MAX(W2280,V2281)</f>
        <v>4.43500000000001</v>
      </c>
      <c r="X2281" s="70" t="n">
        <f aca="false">W2281-V2281</f>
        <v>0.0535999999999994</v>
      </c>
      <c r="Y2281" s="70" t="n">
        <f aca="false">Y2280+M2281</f>
        <v>3.79374182550749</v>
      </c>
      <c r="Z2281" s="70" t="n">
        <f aca="false">MAX(Z2280,Y2281)</f>
        <v>3.86936768320245</v>
      </c>
      <c r="AA2281" s="70" t="n">
        <f aca="false">Z2281-Y2281</f>
        <v>0.0756258576949564</v>
      </c>
      <c r="AB2281" s="72" t="n">
        <f aca="false">AB2280*(1+F2281)</f>
        <v>61.9555506252778</v>
      </c>
      <c r="AC2281" s="73" t="n">
        <f aca="false">MAX(AC2280,AB2281)</f>
        <v>65.3883094494662</v>
      </c>
      <c r="AD2281" s="70" t="n">
        <f aca="false">1-AB2281/AC2281</f>
        <v>0.0524980513044356</v>
      </c>
      <c r="AE2281" s="73" t="n">
        <f aca="false">AE2280*(1+M2281)</f>
        <v>34.4562949810669</v>
      </c>
      <c r="AF2281" s="73" t="n">
        <f aca="false">MAX(AF2280,AE2281)</f>
        <v>37.4105554749034</v>
      </c>
      <c r="AG2281" s="70" t="n">
        <f aca="false">1-AE2281/AF2281</f>
        <v>0.0789686348233561</v>
      </c>
      <c r="AH2281" s="74" t="n">
        <f aca="false">IF(R2281&gt;0,AH2280+1,0)</f>
        <v>15</v>
      </c>
      <c r="AI2281" s="74" t="n">
        <f aca="false">IF(U2281&gt;0,AI2280+1,0)</f>
        <v>156</v>
      </c>
      <c r="AJ2281" s="74" t="n">
        <f aca="false">IF(G2281&gt;0,AJ2280+1,0)</f>
        <v>0</v>
      </c>
      <c r="AK2281" s="74" t="n">
        <f aca="false">IF(G2281&lt;=0,AK2280+1,0)</f>
        <v>2</v>
      </c>
      <c r="AL2281" s="74" t="n">
        <f aca="false">IF(K2281&gt;0,AL2280+1,0)</f>
        <v>0</v>
      </c>
      <c r="AM2281" s="74" t="n">
        <f aca="false">IF(K2281&lt;=0,AM2280+1,0)</f>
        <v>2</v>
      </c>
    </row>
    <row r="2282" customFormat="false" ht="15" hidden="false" customHeight="false" outlineLevel="0" collapsed="false">
      <c r="A2282" s="61" t="n">
        <v>2286</v>
      </c>
      <c r="B2282" s="62" t="n">
        <v>46157.59375</v>
      </c>
      <c r="C2282" s="63" t="n">
        <f aca="false">YEAR(B2282)</f>
        <v>2026</v>
      </c>
      <c r="D2282" s="32" t="s">
        <v>276</v>
      </c>
      <c r="E2282" s="64" t="n">
        <v>23722.35</v>
      </c>
      <c r="F2282" s="65" t="n">
        <v>-0.0011</v>
      </c>
      <c r="G2282" s="66" t="n">
        <v>-26.094585</v>
      </c>
      <c r="H2282" s="67" t="n">
        <f aca="false">E2282+IF(D2282="Long",1,-1)*G2282</f>
        <v>23748.444585</v>
      </c>
      <c r="I2282" s="68" t="n">
        <f aca="false">Assumptions!$B$58</f>
        <v>5.35750011455817</v>
      </c>
      <c r="J2282" s="68" t="n">
        <f aca="false">INDEX(Yearly!$D$5:$D$22,MATCH(C2282,Yearly!$A$5:$A$22,0))</f>
        <v>0.459214295533557</v>
      </c>
      <c r="K2282" s="68" t="n">
        <f aca="false">G2282-I2282-J2282</f>
        <v>-31.9112994100917</v>
      </c>
      <c r="L2282" s="69" t="n">
        <f aca="false">(I2282+J2282)/Assumptions!$B$8</f>
        <v>0.000256480763443269</v>
      </c>
      <c r="M2282" s="70" t="n">
        <f aca="false">F2282-L2282</f>
        <v>-0.00135648076344327</v>
      </c>
      <c r="N2282" s="71" t="n">
        <f aca="false">G2282*Assumptions!$B$7</f>
        <v>-205233.911025</v>
      </c>
      <c r="O2282" s="71" t="n">
        <f aca="false">K2282*Assumptions!$B$7</f>
        <v>-250982.369860371</v>
      </c>
      <c r="P2282" s="68" t="n">
        <f aca="false">P2281+G2282</f>
        <v>42558.99543</v>
      </c>
      <c r="Q2282" s="68" t="n">
        <f aca="false">MAX(Q2281,P2282)</f>
        <v>43878.052545</v>
      </c>
      <c r="R2282" s="68" t="n">
        <f aca="false">Q2282-P2282</f>
        <v>1319.057115</v>
      </c>
      <c r="S2282" s="68" t="n">
        <f aca="false">S2281+K2282</f>
        <v>29225.7083591832</v>
      </c>
      <c r="T2282" s="68" t="n">
        <f aca="false">MAX(T2281,S2282)</f>
        <v>30938.3092289643</v>
      </c>
      <c r="U2282" s="68" t="n">
        <f aca="false">T2282-S2282</f>
        <v>1712.60086978111</v>
      </c>
      <c r="V2282" s="70" t="n">
        <f aca="false">V2281+F2282</f>
        <v>4.38030000000001</v>
      </c>
      <c r="W2282" s="70" t="n">
        <f aca="false">MAX(W2281,V2282)</f>
        <v>4.43500000000001</v>
      </c>
      <c r="X2282" s="70" t="n">
        <f aca="false">W2282-V2282</f>
        <v>0.0546999999999995</v>
      </c>
      <c r="Y2282" s="70" t="n">
        <f aca="false">Y2281+M2282</f>
        <v>3.79238534474405</v>
      </c>
      <c r="Z2282" s="70" t="n">
        <f aca="false">MAX(Z2281,Y2282)</f>
        <v>3.86936768320245</v>
      </c>
      <c r="AA2282" s="70" t="n">
        <f aca="false">Z2282-Y2282</f>
        <v>0.0769823384583996</v>
      </c>
      <c r="AB2282" s="72" t="n">
        <f aca="false">AB2281*(1+F2282)</f>
        <v>61.88739951959</v>
      </c>
      <c r="AC2282" s="73" t="n">
        <f aca="false">MAX(AC2281,AB2282)</f>
        <v>65.3883094494662</v>
      </c>
      <c r="AD2282" s="70" t="n">
        <f aca="false">1-AB2282/AC2282</f>
        <v>0.0535403034480008</v>
      </c>
      <c r="AE2282" s="73" t="n">
        <f aca="false">AE2281*(1+M2282)</f>
        <v>34.4095556797455</v>
      </c>
      <c r="AF2282" s="73" t="n">
        <f aca="false">MAX(AF2281,AE2282)</f>
        <v>37.4105554749034</v>
      </c>
      <c r="AG2282" s="70" t="n">
        <f aca="false">1-AE2282/AF2282</f>
        <v>0.0802179961527462</v>
      </c>
      <c r="AH2282" s="74" t="n">
        <f aca="false">IF(R2282&gt;0,AH2281+1,0)</f>
        <v>16</v>
      </c>
      <c r="AI2282" s="74" t="n">
        <f aca="false">IF(U2282&gt;0,AI2281+1,0)</f>
        <v>157</v>
      </c>
      <c r="AJ2282" s="74" t="n">
        <f aca="false">IF(G2282&gt;0,AJ2281+1,0)</f>
        <v>0</v>
      </c>
      <c r="AK2282" s="74" t="n">
        <f aca="false">IF(G2282&lt;=0,AK2281+1,0)</f>
        <v>3</v>
      </c>
      <c r="AL2282" s="74" t="n">
        <f aca="false">IF(K2282&gt;0,AL2281+1,0)</f>
        <v>0</v>
      </c>
      <c r="AM2282" s="74" t="n">
        <f aca="false">IF(K2282&lt;=0,AM2281+1,0)</f>
        <v>3</v>
      </c>
    </row>
    <row r="2283" customFormat="false" ht="15" hidden="false" customHeight="false" outlineLevel="0" collapsed="false">
      <c r="A2283" s="61" t="n">
        <v>2287</v>
      </c>
      <c r="B2283" s="62" t="n">
        <v>46161.40625</v>
      </c>
      <c r="C2283" s="63" t="n">
        <f aca="false">YEAR(B2283)</f>
        <v>2026</v>
      </c>
      <c r="D2283" s="32" t="s">
        <v>277</v>
      </c>
      <c r="E2283" s="64" t="n">
        <v>23749.2</v>
      </c>
      <c r="F2283" s="65" t="n">
        <v>-0.0039</v>
      </c>
      <c r="G2283" s="66" t="n">
        <v>-92.62188</v>
      </c>
      <c r="H2283" s="67" t="n">
        <f aca="false">E2283+IF(D2283="Long",1,-1)*G2283</f>
        <v>23656.57812</v>
      </c>
      <c r="I2283" s="68" t="n">
        <f aca="false">Assumptions!$B$58</f>
        <v>5.35750011455817</v>
      </c>
      <c r="J2283" s="68" t="n">
        <f aca="false">INDEX(Yearly!$D$5:$D$22,MATCH(C2283,Yearly!$A$5:$A$22,0))</f>
        <v>0.459214295533557</v>
      </c>
      <c r="K2283" s="68" t="n">
        <f aca="false">G2283-I2283-J2283</f>
        <v>-98.4385944100917</v>
      </c>
      <c r="L2283" s="69" t="n">
        <f aca="false">(I2283+J2283)/Assumptions!$B$8</f>
        <v>0.000256480763443269</v>
      </c>
      <c r="M2283" s="70" t="n">
        <f aca="false">F2283-L2283</f>
        <v>-0.00415648076344327</v>
      </c>
      <c r="N2283" s="71" t="n">
        <f aca="false">G2283*Assumptions!$B$7</f>
        <v>-728471.0862</v>
      </c>
      <c r="O2283" s="71" t="n">
        <f aca="false">K2283*Assumptions!$B$7</f>
        <v>-774219.545035371</v>
      </c>
      <c r="P2283" s="68" t="n">
        <f aca="false">P2282+G2283</f>
        <v>42466.37355</v>
      </c>
      <c r="Q2283" s="68" t="n">
        <f aca="false">MAX(Q2282,P2283)</f>
        <v>43878.052545</v>
      </c>
      <c r="R2283" s="68" t="n">
        <f aca="false">Q2283-P2283</f>
        <v>1411.678995</v>
      </c>
      <c r="S2283" s="68" t="n">
        <f aca="false">S2282+K2283</f>
        <v>29127.2697647731</v>
      </c>
      <c r="T2283" s="68" t="n">
        <f aca="false">MAX(T2282,S2283)</f>
        <v>30938.3092289643</v>
      </c>
      <c r="U2283" s="68" t="n">
        <f aca="false">T2283-S2283</f>
        <v>1811.0394641912</v>
      </c>
      <c r="V2283" s="70" t="n">
        <f aca="false">V2282+F2283</f>
        <v>4.37640000000001</v>
      </c>
      <c r="W2283" s="70" t="n">
        <f aca="false">MAX(W2282,V2283)</f>
        <v>4.43500000000001</v>
      </c>
      <c r="X2283" s="70" t="n">
        <f aca="false">W2283-V2283</f>
        <v>0.0585999999999993</v>
      </c>
      <c r="Y2283" s="70" t="n">
        <f aca="false">Y2282+M2283</f>
        <v>3.7882288639806</v>
      </c>
      <c r="Z2283" s="70" t="n">
        <f aca="false">MAX(Z2282,Y2283)</f>
        <v>3.86936768320245</v>
      </c>
      <c r="AA2283" s="70" t="n">
        <f aca="false">Z2283-Y2283</f>
        <v>0.081138819221843</v>
      </c>
      <c r="AB2283" s="72" t="n">
        <f aca="false">AB2282*(1+F2283)</f>
        <v>61.6460386614636</v>
      </c>
      <c r="AC2283" s="73" t="n">
        <f aca="false">MAX(AC2282,AB2283)</f>
        <v>65.3883094494662</v>
      </c>
      <c r="AD2283" s="70" t="n">
        <f aca="false">1-AB2283/AC2283</f>
        <v>0.0572314962645535</v>
      </c>
      <c r="AE2283" s="73" t="n">
        <f aca="false">AE2282*(1+M2283)</f>
        <v>34.266533023484</v>
      </c>
      <c r="AF2283" s="73" t="n">
        <f aca="false">MAX(AF2282,AE2283)</f>
        <v>37.4105554749034</v>
      </c>
      <c r="AG2283" s="70" t="n">
        <f aca="false">1-AE2283/AF2283</f>
        <v>0.0840410523582986</v>
      </c>
      <c r="AH2283" s="74" t="n">
        <f aca="false">IF(R2283&gt;0,AH2282+1,0)</f>
        <v>17</v>
      </c>
      <c r="AI2283" s="74" t="n">
        <f aca="false">IF(U2283&gt;0,AI2282+1,0)</f>
        <v>158</v>
      </c>
      <c r="AJ2283" s="74" t="n">
        <f aca="false">IF(G2283&gt;0,AJ2282+1,0)</f>
        <v>0</v>
      </c>
      <c r="AK2283" s="74" t="n">
        <f aca="false">IF(G2283&lt;=0,AK2282+1,0)</f>
        <v>4</v>
      </c>
      <c r="AL2283" s="74" t="n">
        <f aca="false">IF(K2283&gt;0,AL2282+1,0)</f>
        <v>0</v>
      </c>
      <c r="AM2283" s="74" t="n">
        <f aca="false">IF(K2283&lt;=0,AM2282+1,0)</f>
        <v>4</v>
      </c>
    </row>
    <row r="2284" customFormat="false" ht="15" hidden="false" customHeight="false" outlineLevel="0" collapsed="false">
      <c r="A2284" s="61" t="n">
        <v>2288</v>
      </c>
      <c r="B2284" s="62" t="n">
        <v>46161.6145833333</v>
      </c>
      <c r="C2284" s="63" t="n">
        <f aca="false">YEAR(B2284)</f>
        <v>2026</v>
      </c>
      <c r="D2284" s="32" t="s">
        <v>276</v>
      </c>
      <c r="E2284" s="64" t="n">
        <v>23657.2</v>
      </c>
      <c r="F2284" s="65" t="n">
        <v>-0.0009</v>
      </c>
      <c r="G2284" s="66" t="n">
        <v>-21.29148</v>
      </c>
      <c r="H2284" s="67" t="n">
        <f aca="false">E2284+IF(D2284="Long",1,-1)*G2284</f>
        <v>23678.49148</v>
      </c>
      <c r="I2284" s="68" t="n">
        <f aca="false">Assumptions!$B$58</f>
        <v>5.35750011455817</v>
      </c>
      <c r="J2284" s="68" t="n">
        <f aca="false">INDEX(Yearly!$D$5:$D$22,MATCH(C2284,Yearly!$A$5:$A$22,0))</f>
        <v>0.459214295533557</v>
      </c>
      <c r="K2284" s="68" t="n">
        <f aca="false">G2284-I2284-J2284</f>
        <v>-27.1081944100917</v>
      </c>
      <c r="L2284" s="69" t="n">
        <f aca="false">(I2284+J2284)/Assumptions!$B$8</f>
        <v>0.000256480763443269</v>
      </c>
      <c r="M2284" s="70" t="n">
        <f aca="false">F2284-L2284</f>
        <v>-0.00115648076344327</v>
      </c>
      <c r="N2284" s="71" t="n">
        <f aca="false">G2284*Assumptions!$B$7</f>
        <v>-167457.4902</v>
      </c>
      <c r="O2284" s="71" t="n">
        <f aca="false">K2284*Assumptions!$B$7</f>
        <v>-213205.949035371</v>
      </c>
      <c r="P2284" s="68" t="n">
        <f aca="false">P2283+G2284</f>
        <v>42445.08207</v>
      </c>
      <c r="Q2284" s="68" t="n">
        <f aca="false">MAX(Q2283,P2284)</f>
        <v>43878.052545</v>
      </c>
      <c r="R2284" s="68" t="n">
        <f aca="false">Q2284-P2284</f>
        <v>1432.970475</v>
      </c>
      <c r="S2284" s="68" t="n">
        <f aca="false">S2283+K2284</f>
        <v>29100.161570363</v>
      </c>
      <c r="T2284" s="68" t="n">
        <f aca="false">MAX(T2283,S2284)</f>
        <v>30938.3092289643</v>
      </c>
      <c r="U2284" s="68" t="n">
        <f aca="false">T2284-S2284</f>
        <v>1838.14765860129</v>
      </c>
      <c r="V2284" s="70" t="n">
        <f aca="false">V2283+F2284</f>
        <v>4.37550000000001</v>
      </c>
      <c r="W2284" s="70" t="n">
        <f aca="false">MAX(W2283,V2284)</f>
        <v>4.43500000000001</v>
      </c>
      <c r="X2284" s="70" t="n">
        <f aca="false">W2284-V2284</f>
        <v>0.059499999999999</v>
      </c>
      <c r="Y2284" s="70" t="n">
        <f aca="false">Y2283+M2284</f>
        <v>3.78707238321716</v>
      </c>
      <c r="Z2284" s="70" t="n">
        <f aca="false">MAX(Z2283,Y2284)</f>
        <v>3.86936768320245</v>
      </c>
      <c r="AA2284" s="70" t="n">
        <f aca="false">Z2284-Y2284</f>
        <v>0.0822952999852862</v>
      </c>
      <c r="AB2284" s="72" t="n">
        <f aca="false">AB2283*(1+F2284)</f>
        <v>61.5905572266682</v>
      </c>
      <c r="AC2284" s="73" t="n">
        <f aca="false">MAX(AC2283,AB2284)</f>
        <v>65.3883094494662</v>
      </c>
      <c r="AD2284" s="70" t="n">
        <f aca="false">1-AB2284/AC2284</f>
        <v>0.0580799879179155</v>
      </c>
      <c r="AE2284" s="73" t="n">
        <f aca="false">AE2283*(1+M2284)</f>
        <v>34.2269044372125</v>
      </c>
      <c r="AF2284" s="73" t="n">
        <f aca="false">MAX(AF2283,AE2284)</f>
        <v>37.4105554749034</v>
      </c>
      <c r="AG2284" s="70" t="n">
        <f aca="false">1-AE2284/AF2284</f>
        <v>0.08510034126135</v>
      </c>
      <c r="AH2284" s="74" t="n">
        <f aca="false">IF(R2284&gt;0,AH2283+1,0)</f>
        <v>18</v>
      </c>
      <c r="AI2284" s="74" t="n">
        <f aca="false">IF(U2284&gt;0,AI2283+1,0)</f>
        <v>159</v>
      </c>
      <c r="AJ2284" s="74" t="n">
        <f aca="false">IF(G2284&gt;0,AJ2283+1,0)</f>
        <v>0</v>
      </c>
      <c r="AK2284" s="74" t="n">
        <f aca="false">IF(G2284&lt;=0,AK2283+1,0)</f>
        <v>5</v>
      </c>
      <c r="AL2284" s="74" t="n">
        <f aca="false">IF(K2284&gt;0,AL2283+1,0)</f>
        <v>0</v>
      </c>
      <c r="AM2284" s="74" t="n">
        <f aca="false">IF(K2284&lt;=0,AM2283+1,0)</f>
        <v>5</v>
      </c>
    </row>
    <row r="2285" customFormat="false" ht="15" hidden="false" customHeight="false" outlineLevel="0" collapsed="false">
      <c r="A2285" s="61" t="n">
        <v>2289</v>
      </c>
      <c r="B2285" s="62" t="n">
        <v>46162.6145833333</v>
      </c>
      <c r="C2285" s="63" t="n">
        <f aca="false">YEAR(B2285)</f>
        <v>2026</v>
      </c>
      <c r="D2285" s="32" t="s">
        <v>277</v>
      </c>
      <c r="E2285" s="64" t="n">
        <v>23677.6</v>
      </c>
      <c r="F2285" s="65" t="n">
        <v>-0.0016</v>
      </c>
      <c r="G2285" s="66" t="n">
        <v>-37.88416</v>
      </c>
      <c r="H2285" s="67" t="n">
        <f aca="false">E2285+IF(D2285="Long",1,-1)*G2285</f>
        <v>23639.71584</v>
      </c>
      <c r="I2285" s="68" t="n">
        <f aca="false">Assumptions!$B$58</f>
        <v>5.35750011455817</v>
      </c>
      <c r="J2285" s="68" t="n">
        <f aca="false">INDEX(Yearly!$D$5:$D$22,MATCH(C2285,Yearly!$A$5:$A$22,0))</f>
        <v>0.459214295533557</v>
      </c>
      <c r="K2285" s="68" t="n">
        <f aca="false">G2285-I2285-J2285</f>
        <v>-43.7008744100917</v>
      </c>
      <c r="L2285" s="69" t="n">
        <f aca="false">(I2285+J2285)/Assumptions!$B$8</f>
        <v>0.000256480763443269</v>
      </c>
      <c r="M2285" s="70" t="n">
        <f aca="false">F2285-L2285</f>
        <v>-0.00185648076344327</v>
      </c>
      <c r="N2285" s="71" t="n">
        <f aca="false">G2285*Assumptions!$B$7</f>
        <v>-297958.9184</v>
      </c>
      <c r="O2285" s="71" t="n">
        <f aca="false">K2285*Assumptions!$B$7</f>
        <v>-343707.377235371</v>
      </c>
      <c r="P2285" s="68" t="n">
        <f aca="false">P2284+G2285</f>
        <v>42407.19791</v>
      </c>
      <c r="Q2285" s="68" t="n">
        <f aca="false">MAX(Q2284,P2285)</f>
        <v>43878.052545</v>
      </c>
      <c r="R2285" s="68" t="n">
        <f aca="false">Q2285-P2285</f>
        <v>1470.854635</v>
      </c>
      <c r="S2285" s="68" t="n">
        <f aca="false">S2284+K2285</f>
        <v>29056.4606959529</v>
      </c>
      <c r="T2285" s="68" t="n">
        <f aca="false">MAX(T2284,S2285)</f>
        <v>30938.3092289643</v>
      </c>
      <c r="U2285" s="68" t="n">
        <f aca="false">T2285-S2285</f>
        <v>1881.84853301138</v>
      </c>
      <c r="V2285" s="70" t="n">
        <f aca="false">V2284+F2285</f>
        <v>4.37390000000001</v>
      </c>
      <c r="W2285" s="70" t="n">
        <f aca="false">MAX(W2284,V2285)</f>
        <v>4.43500000000001</v>
      </c>
      <c r="X2285" s="70" t="n">
        <f aca="false">W2285-V2285</f>
        <v>0.0610999999999988</v>
      </c>
      <c r="Y2285" s="70" t="n">
        <f aca="false">Y2284+M2285</f>
        <v>3.78521590245372</v>
      </c>
      <c r="Z2285" s="70" t="n">
        <f aca="false">MAX(Z2284,Y2285)</f>
        <v>3.86936768320245</v>
      </c>
      <c r="AA2285" s="70" t="n">
        <f aca="false">Z2285-Y2285</f>
        <v>0.0841517807487295</v>
      </c>
      <c r="AB2285" s="72" t="n">
        <f aca="false">AB2284*(1+F2285)</f>
        <v>61.4920123351056</v>
      </c>
      <c r="AC2285" s="73" t="n">
        <f aca="false">MAX(AC2284,AB2285)</f>
        <v>65.3883094494662</v>
      </c>
      <c r="AD2285" s="70" t="n">
        <f aca="false">1-AB2285/AC2285</f>
        <v>0.0595870599372469</v>
      </c>
      <c r="AE2285" s="73" t="n">
        <f aca="false">AE2284*(1+M2285)</f>
        <v>34.1633628475326</v>
      </c>
      <c r="AF2285" s="73" t="n">
        <f aca="false">MAX(AF2284,AE2285)</f>
        <v>37.4105554749034</v>
      </c>
      <c r="AG2285" s="70" t="n">
        <f aca="false">1-AE2285/AF2285</f>
        <v>0.0867988348782791</v>
      </c>
      <c r="AH2285" s="74" t="n">
        <f aca="false">IF(R2285&gt;0,AH2284+1,0)</f>
        <v>19</v>
      </c>
      <c r="AI2285" s="74" t="n">
        <f aca="false">IF(U2285&gt;0,AI2284+1,0)</f>
        <v>160</v>
      </c>
      <c r="AJ2285" s="74" t="n">
        <f aca="false">IF(G2285&gt;0,AJ2284+1,0)</f>
        <v>0</v>
      </c>
      <c r="AK2285" s="74" t="n">
        <f aca="false">IF(G2285&lt;=0,AK2284+1,0)</f>
        <v>6</v>
      </c>
      <c r="AL2285" s="74" t="n">
        <f aca="false">IF(K2285&gt;0,AL2284+1,0)</f>
        <v>0</v>
      </c>
      <c r="AM2285" s="74" t="n">
        <f aca="false">IF(K2285&lt;=0,AM2284+1,0)</f>
        <v>6</v>
      </c>
    </row>
    <row r="2286" customFormat="false" ht="15" hidden="false" customHeight="false" outlineLevel="0" collapsed="false">
      <c r="A2286" s="61" t="n">
        <v>2290</v>
      </c>
      <c r="B2286" s="62" t="n">
        <v>46163.53125</v>
      </c>
      <c r="C2286" s="63" t="n">
        <f aca="false">YEAR(B2286)</f>
        <v>2026</v>
      </c>
      <c r="D2286" s="32" t="s">
        <v>276</v>
      </c>
      <c r="E2286" s="64" t="n">
        <v>23640.1</v>
      </c>
      <c r="F2286" s="65" t="n">
        <v>-0.0048</v>
      </c>
      <c r="G2286" s="66" t="n">
        <v>-113.47248</v>
      </c>
      <c r="H2286" s="67" t="n">
        <f aca="false">E2286+IF(D2286="Long",1,-1)*G2286</f>
        <v>23753.57248</v>
      </c>
      <c r="I2286" s="68" t="n">
        <f aca="false">Assumptions!$B$58</f>
        <v>5.35750011455817</v>
      </c>
      <c r="J2286" s="68" t="n">
        <f aca="false">INDEX(Yearly!$D$5:$D$22,MATCH(C2286,Yearly!$A$5:$A$22,0))</f>
        <v>0.459214295533557</v>
      </c>
      <c r="K2286" s="68" t="n">
        <f aca="false">G2286-I2286-J2286</f>
        <v>-119.289194410092</v>
      </c>
      <c r="L2286" s="69" t="n">
        <f aca="false">(I2286+J2286)/Assumptions!$B$8</f>
        <v>0.000256480763443269</v>
      </c>
      <c r="M2286" s="70" t="n">
        <f aca="false">F2286-L2286</f>
        <v>-0.00505648076344327</v>
      </c>
      <c r="N2286" s="71" t="n">
        <f aca="false">G2286*Assumptions!$B$7</f>
        <v>-892461.0552</v>
      </c>
      <c r="O2286" s="71" t="n">
        <f aca="false">K2286*Assumptions!$B$7</f>
        <v>-938209.514035371</v>
      </c>
      <c r="P2286" s="68" t="n">
        <f aca="false">P2285+G2286</f>
        <v>42293.72543</v>
      </c>
      <c r="Q2286" s="68" t="n">
        <f aca="false">MAX(Q2285,P2286)</f>
        <v>43878.052545</v>
      </c>
      <c r="R2286" s="68" t="n">
        <f aca="false">Q2286-P2286</f>
        <v>1584.327115</v>
      </c>
      <c r="S2286" s="68" t="n">
        <f aca="false">S2285+K2286</f>
        <v>28937.1715015428</v>
      </c>
      <c r="T2286" s="68" t="n">
        <f aca="false">MAX(T2285,S2286)</f>
        <v>30938.3092289643</v>
      </c>
      <c r="U2286" s="68" t="n">
        <f aca="false">T2286-S2286</f>
        <v>2001.13772742148</v>
      </c>
      <c r="V2286" s="70" t="n">
        <f aca="false">V2285+F2286</f>
        <v>4.36910000000001</v>
      </c>
      <c r="W2286" s="70" t="n">
        <f aca="false">MAX(W2285,V2286)</f>
        <v>4.43500000000001</v>
      </c>
      <c r="X2286" s="70" t="n">
        <f aca="false">W2286-V2286</f>
        <v>0.0658999999999992</v>
      </c>
      <c r="Y2286" s="70" t="n">
        <f aca="false">Y2285+M2286</f>
        <v>3.78015942169027</v>
      </c>
      <c r="Z2286" s="70" t="n">
        <f aca="false">MAX(Z2285,Y2286)</f>
        <v>3.86936768320245</v>
      </c>
      <c r="AA2286" s="70" t="n">
        <f aca="false">Z2286-Y2286</f>
        <v>0.089208261512173</v>
      </c>
      <c r="AB2286" s="72" t="n">
        <f aca="false">AB2285*(1+F2286)</f>
        <v>61.1968506758971</v>
      </c>
      <c r="AC2286" s="73" t="n">
        <f aca="false">MAX(AC2285,AB2286)</f>
        <v>65.3883094494662</v>
      </c>
      <c r="AD2286" s="70" t="n">
        <f aca="false">1-AB2286/AC2286</f>
        <v>0.0641010420495481</v>
      </c>
      <c r="AE2286" s="73" t="n">
        <f aca="false">AE2285*(1+M2286)</f>
        <v>33.9906164604795</v>
      </c>
      <c r="AF2286" s="73" t="n">
        <f aca="false">MAX(AF2285,AE2286)</f>
        <v>37.4105554749034</v>
      </c>
      <c r="AG2286" s="70" t="n">
        <f aca="false">1-AE2286/AF2286</f>
        <v>0.0914164190028711</v>
      </c>
      <c r="AH2286" s="74" t="n">
        <f aca="false">IF(R2286&gt;0,AH2285+1,0)</f>
        <v>20</v>
      </c>
      <c r="AI2286" s="74" t="n">
        <f aca="false">IF(U2286&gt;0,AI2285+1,0)</f>
        <v>161</v>
      </c>
      <c r="AJ2286" s="74" t="n">
        <f aca="false">IF(G2286&gt;0,AJ2285+1,0)</f>
        <v>0</v>
      </c>
      <c r="AK2286" s="74" t="n">
        <f aca="false">IF(G2286&lt;=0,AK2285+1,0)</f>
        <v>7</v>
      </c>
      <c r="AL2286" s="74" t="n">
        <f aca="false">IF(K2286&gt;0,AL2285+1,0)</f>
        <v>0</v>
      </c>
      <c r="AM2286" s="74" t="n">
        <f aca="false">IF(K2286&lt;=0,AM2285+1,0)</f>
        <v>7</v>
      </c>
    </row>
    <row r="2287" customFormat="false" ht="15" hidden="false" customHeight="false" outlineLevel="0" collapsed="false">
      <c r="A2287" s="61" t="n">
        <v>2291</v>
      </c>
      <c r="B2287" s="62" t="n">
        <v>46164.40625</v>
      </c>
      <c r="C2287" s="63" t="n">
        <f aca="false">YEAR(B2287)</f>
        <v>2026</v>
      </c>
      <c r="D2287" s="32" t="s">
        <v>277</v>
      </c>
      <c r="E2287" s="64" t="n">
        <v>23753.3</v>
      </c>
      <c r="F2287" s="65" t="n">
        <v>0.0035</v>
      </c>
      <c r="G2287" s="66" t="n">
        <v>83.13655</v>
      </c>
      <c r="H2287" s="67" t="n">
        <f aca="false">E2287+IF(D2287="Long",1,-1)*G2287</f>
        <v>23836.43655</v>
      </c>
      <c r="I2287" s="68" t="n">
        <f aca="false">Assumptions!$B$58</f>
        <v>5.35750011455817</v>
      </c>
      <c r="J2287" s="68" t="n">
        <f aca="false">INDEX(Yearly!$D$5:$D$22,MATCH(C2287,Yearly!$A$5:$A$22,0))</f>
        <v>0.459214295533557</v>
      </c>
      <c r="K2287" s="68" t="n">
        <f aca="false">G2287-I2287-J2287</f>
        <v>77.3198355899083</v>
      </c>
      <c r="L2287" s="69" t="n">
        <f aca="false">(I2287+J2287)/Assumptions!$B$8</f>
        <v>0.000256480763443269</v>
      </c>
      <c r="M2287" s="70" t="n">
        <f aca="false">F2287-L2287</f>
        <v>0.00324351923655673</v>
      </c>
      <c r="N2287" s="71" t="n">
        <f aca="false">G2287*Assumptions!$B$7</f>
        <v>653868.96575</v>
      </c>
      <c r="O2287" s="71" t="n">
        <f aca="false">K2287*Assumptions!$B$7</f>
        <v>608120.506914629</v>
      </c>
      <c r="P2287" s="68" t="n">
        <f aca="false">P2286+G2287</f>
        <v>42376.86198</v>
      </c>
      <c r="Q2287" s="68" t="n">
        <f aca="false">MAX(Q2286,P2287)</f>
        <v>43878.052545</v>
      </c>
      <c r="R2287" s="68" t="n">
        <f aca="false">Q2287-P2287</f>
        <v>1501.190565</v>
      </c>
      <c r="S2287" s="68" t="n">
        <f aca="false">S2286+K2287</f>
        <v>29014.4913371327</v>
      </c>
      <c r="T2287" s="68" t="n">
        <f aca="false">MAX(T2286,S2287)</f>
        <v>30938.3092289643</v>
      </c>
      <c r="U2287" s="68" t="n">
        <f aca="false">T2287-S2287</f>
        <v>1923.81789183157</v>
      </c>
      <c r="V2287" s="70" t="n">
        <f aca="false">V2286+F2287</f>
        <v>4.37260000000001</v>
      </c>
      <c r="W2287" s="70" t="n">
        <f aca="false">MAX(W2286,V2287)</f>
        <v>4.43500000000001</v>
      </c>
      <c r="X2287" s="70" t="n">
        <f aca="false">W2287-V2287</f>
        <v>0.0623999999999993</v>
      </c>
      <c r="Y2287" s="70" t="n">
        <f aca="false">Y2286+M2287</f>
        <v>3.78340294092683</v>
      </c>
      <c r="Z2287" s="70" t="n">
        <f aca="false">MAX(Z2286,Y2287)</f>
        <v>3.86936768320245</v>
      </c>
      <c r="AA2287" s="70" t="n">
        <f aca="false">Z2287-Y2287</f>
        <v>0.0859647422756162</v>
      </c>
      <c r="AB2287" s="72" t="n">
        <f aca="false">AB2286*(1+F2287)</f>
        <v>61.4110396532627</v>
      </c>
      <c r="AC2287" s="73" t="n">
        <f aca="false">MAX(AC2286,AB2287)</f>
        <v>65.3883094494662</v>
      </c>
      <c r="AD2287" s="70" t="n">
        <f aca="false">1-AB2287/AC2287</f>
        <v>0.0608253956967215</v>
      </c>
      <c r="AE2287" s="73" t="n">
        <f aca="false">AE2286*(1+M2287)</f>
        <v>34.1008656788315</v>
      </c>
      <c r="AF2287" s="73" t="n">
        <f aca="false">MAX(AF2286,AE2287)</f>
        <v>37.4105554749034</v>
      </c>
      <c r="AG2287" s="70" t="n">
        <f aca="false">1-AE2287/AF2287</f>
        <v>0.0884694106798872</v>
      </c>
      <c r="AH2287" s="74" t="n">
        <f aca="false">IF(R2287&gt;0,AH2286+1,0)</f>
        <v>21</v>
      </c>
      <c r="AI2287" s="74" t="n">
        <f aca="false">IF(U2287&gt;0,AI2286+1,0)</f>
        <v>162</v>
      </c>
      <c r="AJ2287" s="74" t="n">
        <f aca="false">IF(G2287&gt;0,AJ2286+1,0)</f>
        <v>1</v>
      </c>
      <c r="AK2287" s="74" t="n">
        <f aca="false">IF(G2287&lt;=0,AK2286+1,0)</f>
        <v>0</v>
      </c>
      <c r="AL2287" s="74" t="n">
        <f aca="false">IF(K2287&gt;0,AL2286+1,0)</f>
        <v>1</v>
      </c>
      <c r="AM2287" s="74" t="n">
        <f aca="false">IF(K2287&lt;=0,AM2286+1,0)</f>
        <v>0</v>
      </c>
    </row>
    <row r="2288" customFormat="false" ht="15" hidden="false" customHeight="false" outlineLevel="0" collapsed="false">
      <c r="A2288" s="61" t="n">
        <v>2292</v>
      </c>
      <c r="B2288" s="62" t="n">
        <v>46171.5104166667</v>
      </c>
      <c r="C2288" s="63" t="n">
        <f aca="false">YEAR(B2288)</f>
        <v>2026</v>
      </c>
      <c r="D2288" s="32" t="s">
        <v>276</v>
      </c>
      <c r="E2288" s="64" t="n">
        <v>23835.95</v>
      </c>
      <c r="F2288" s="65" t="n">
        <v>0.0151</v>
      </c>
      <c r="G2288" s="66" t="n">
        <v>359.922845</v>
      </c>
      <c r="H2288" s="67" t="n">
        <f aca="false">E2288+IF(D2288="Long",1,-1)*G2288</f>
        <v>23476.027155</v>
      </c>
      <c r="I2288" s="68" t="n">
        <f aca="false">Assumptions!$B$58</f>
        <v>5.35750011455817</v>
      </c>
      <c r="J2288" s="68" t="n">
        <f aca="false">INDEX(Yearly!$D$5:$D$22,MATCH(C2288,Yearly!$A$5:$A$22,0))</f>
        <v>0.459214295533557</v>
      </c>
      <c r="K2288" s="68" t="n">
        <f aca="false">G2288-I2288-J2288</f>
        <v>354.106130589908</v>
      </c>
      <c r="L2288" s="69" t="n">
        <f aca="false">(I2288+J2288)/Assumptions!$B$8</f>
        <v>0.000256480763443269</v>
      </c>
      <c r="M2288" s="70" t="n">
        <f aca="false">F2288-L2288</f>
        <v>0.0148435192365567</v>
      </c>
      <c r="N2288" s="71" t="n">
        <f aca="false">G2288*Assumptions!$B$7</f>
        <v>2830793.175925</v>
      </c>
      <c r="O2288" s="71" t="n">
        <f aca="false">K2288*Assumptions!$B$7</f>
        <v>2785044.71708963</v>
      </c>
      <c r="P2288" s="68" t="n">
        <f aca="false">P2287+G2288</f>
        <v>42736.784825</v>
      </c>
      <c r="Q2288" s="68" t="n">
        <f aca="false">MAX(Q2287,P2288)</f>
        <v>43878.052545</v>
      </c>
      <c r="R2288" s="68" t="n">
        <f aca="false">Q2288-P2288</f>
        <v>1141.26772</v>
      </c>
      <c r="S2288" s="68" t="n">
        <f aca="false">S2287+K2288</f>
        <v>29368.5974677226</v>
      </c>
      <c r="T2288" s="68" t="n">
        <f aca="false">MAX(T2287,S2288)</f>
        <v>30938.3092289643</v>
      </c>
      <c r="U2288" s="68" t="n">
        <f aca="false">T2288-S2288</f>
        <v>1569.71176124166</v>
      </c>
      <c r="V2288" s="70" t="n">
        <f aca="false">V2287+F2288</f>
        <v>4.38770000000001</v>
      </c>
      <c r="W2288" s="70" t="n">
        <f aca="false">MAX(W2287,V2288)</f>
        <v>4.43500000000001</v>
      </c>
      <c r="X2288" s="70" t="n">
        <f aca="false">W2288-V2288</f>
        <v>0.047299999999999</v>
      </c>
      <c r="Y2288" s="70" t="n">
        <f aca="false">Y2287+M2288</f>
        <v>3.79824646016339</v>
      </c>
      <c r="Z2288" s="70" t="n">
        <f aca="false">MAX(Z2287,Y2288)</f>
        <v>3.86936768320245</v>
      </c>
      <c r="AA2288" s="70" t="n">
        <f aca="false">Z2288-Y2288</f>
        <v>0.0711212230390594</v>
      </c>
      <c r="AB2288" s="72" t="n">
        <f aca="false">AB2287*(1+F2288)</f>
        <v>62.338346352027</v>
      </c>
      <c r="AC2288" s="73" t="n">
        <f aca="false">MAX(AC2287,AB2288)</f>
        <v>65.3883094494662</v>
      </c>
      <c r="AD2288" s="70" t="n">
        <f aca="false">1-AB2288/AC2288</f>
        <v>0.0466438591717421</v>
      </c>
      <c r="AE2288" s="73" t="n">
        <f aca="false">AE2287*(1+M2288)</f>
        <v>34.6070425345185</v>
      </c>
      <c r="AF2288" s="73" t="n">
        <f aca="false">MAX(AF2287,AE2288)</f>
        <v>37.4105554749034</v>
      </c>
      <c r="AG2288" s="70" t="n">
        <f aca="false">1-AE2288/AF2288</f>
        <v>0.0749390888426043</v>
      </c>
      <c r="AH2288" s="74" t="n">
        <f aca="false">IF(R2288&gt;0,AH2287+1,0)</f>
        <v>22</v>
      </c>
      <c r="AI2288" s="74" t="n">
        <f aca="false">IF(U2288&gt;0,AI2287+1,0)</f>
        <v>163</v>
      </c>
      <c r="AJ2288" s="74" t="n">
        <f aca="false">IF(G2288&gt;0,AJ2287+1,0)</f>
        <v>2</v>
      </c>
      <c r="AK2288" s="74" t="n">
        <f aca="false">IF(G2288&lt;=0,AK2287+1,0)</f>
        <v>0</v>
      </c>
      <c r="AL2288" s="74" t="n">
        <f aca="false">IF(K2288&gt;0,AL2287+1,0)</f>
        <v>2</v>
      </c>
      <c r="AM2288" s="74" t="n">
        <f aca="false">IF(K2288&lt;=0,AM2287+1,0)</f>
        <v>0</v>
      </c>
    </row>
    <row r="2289" customFormat="false" ht="15" hidden="false" customHeight="false" outlineLevel="0" collapsed="false">
      <c r="A2289" s="61" t="n">
        <v>2293</v>
      </c>
      <c r="B2289" s="62" t="n">
        <v>46178.40625</v>
      </c>
      <c r="C2289" s="63" t="n">
        <f aca="false">YEAR(B2289)</f>
        <v>2026</v>
      </c>
      <c r="D2289" s="32" t="s">
        <v>277</v>
      </c>
      <c r="E2289" s="64" t="n">
        <v>23476.05</v>
      </c>
      <c r="F2289" s="65" t="n">
        <v>-0.0043</v>
      </c>
      <c r="G2289" s="66" t="n">
        <v>-100.947015</v>
      </c>
      <c r="H2289" s="67" t="n">
        <f aca="false">E2289+IF(D2289="Long",1,-1)*G2289</f>
        <v>23375.102985</v>
      </c>
      <c r="I2289" s="68" t="n">
        <f aca="false">Assumptions!$B$58</f>
        <v>5.35750011455817</v>
      </c>
      <c r="J2289" s="68" t="n">
        <f aca="false">INDEX(Yearly!$D$5:$D$22,MATCH(C2289,Yearly!$A$5:$A$22,0))</f>
        <v>0.459214295533557</v>
      </c>
      <c r="K2289" s="68" t="n">
        <f aca="false">G2289-I2289-J2289</f>
        <v>-106.763729410092</v>
      </c>
      <c r="L2289" s="69" t="n">
        <f aca="false">(I2289+J2289)/Assumptions!$B$8</f>
        <v>0.000256480763443269</v>
      </c>
      <c r="M2289" s="70" t="n">
        <f aca="false">F2289-L2289</f>
        <v>-0.00455648076344327</v>
      </c>
      <c r="N2289" s="71" t="n">
        <f aca="false">G2289*Assumptions!$B$7</f>
        <v>-793948.272975</v>
      </c>
      <c r="O2289" s="71" t="n">
        <f aca="false">K2289*Assumptions!$B$7</f>
        <v>-839696.731810371</v>
      </c>
      <c r="P2289" s="68" t="n">
        <f aca="false">P2288+G2289</f>
        <v>42635.83781</v>
      </c>
      <c r="Q2289" s="68" t="n">
        <f aca="false">MAX(Q2288,P2289)</f>
        <v>43878.052545</v>
      </c>
      <c r="R2289" s="68" t="n">
        <f aca="false">Q2289-P2289</f>
        <v>1242.21473499999</v>
      </c>
      <c r="S2289" s="68" t="n">
        <f aca="false">S2288+K2289</f>
        <v>29261.8337383125</v>
      </c>
      <c r="T2289" s="68" t="n">
        <f aca="false">MAX(T2288,S2289)</f>
        <v>30938.3092289643</v>
      </c>
      <c r="U2289" s="68" t="n">
        <f aca="false">T2289-S2289</f>
        <v>1676.47549065175</v>
      </c>
      <c r="V2289" s="70" t="n">
        <f aca="false">V2288+F2289</f>
        <v>4.38340000000001</v>
      </c>
      <c r="W2289" s="70" t="n">
        <f aca="false">MAX(W2288,V2289)</f>
        <v>4.43500000000001</v>
      </c>
      <c r="X2289" s="70" t="n">
        <f aca="false">W2289-V2289</f>
        <v>0.0515999999999988</v>
      </c>
      <c r="Y2289" s="70" t="n">
        <f aca="false">Y2288+M2289</f>
        <v>3.79368997939995</v>
      </c>
      <c r="Z2289" s="70" t="n">
        <f aca="false">MAX(Z2288,Y2289)</f>
        <v>3.86936768320245</v>
      </c>
      <c r="AA2289" s="70" t="n">
        <f aca="false">Z2289-Y2289</f>
        <v>0.0756777038025027</v>
      </c>
      <c r="AB2289" s="72" t="n">
        <f aca="false">AB2288*(1+F2289)</f>
        <v>62.0702914627132</v>
      </c>
      <c r="AC2289" s="73" t="n">
        <f aca="false">MAX(AC2288,AB2289)</f>
        <v>65.3883094494662</v>
      </c>
      <c r="AD2289" s="70" t="n">
        <f aca="false">1-AB2289/AC2289</f>
        <v>0.0507432905773035</v>
      </c>
      <c r="AE2289" s="73" t="n">
        <f aca="false">AE2288*(1+M2289)</f>
        <v>34.4493562109303</v>
      </c>
      <c r="AF2289" s="73" t="n">
        <f aca="false">MAX(AF2288,AE2289)</f>
        <v>37.4105554749034</v>
      </c>
      <c r="AG2289" s="70" t="n">
        <f aca="false">1-AE2289/AF2289</f>
        <v>0.0791541110893062</v>
      </c>
      <c r="AH2289" s="74" t="n">
        <f aca="false">IF(R2289&gt;0,AH2288+1,0)</f>
        <v>23</v>
      </c>
      <c r="AI2289" s="74" t="n">
        <f aca="false">IF(U2289&gt;0,AI2288+1,0)</f>
        <v>164</v>
      </c>
      <c r="AJ2289" s="74" t="n">
        <f aca="false">IF(G2289&gt;0,AJ2288+1,0)</f>
        <v>0</v>
      </c>
      <c r="AK2289" s="74" t="n">
        <f aca="false">IF(G2289&lt;=0,AK2288+1,0)</f>
        <v>1</v>
      </c>
      <c r="AL2289" s="74" t="n">
        <f aca="false">IF(K2289&gt;0,AL2288+1,0)</f>
        <v>0</v>
      </c>
      <c r="AM2289" s="74" t="n">
        <f aca="false">IF(K2289&lt;=0,AM2288+1,0)</f>
        <v>1</v>
      </c>
    </row>
    <row r="2290" customFormat="false" ht="15" hidden="false" customHeight="false" outlineLevel="0" collapsed="false">
      <c r="A2290" s="61" t="n">
        <v>2294</v>
      </c>
      <c r="B2290" s="62" t="n">
        <v>46178.4513888889</v>
      </c>
      <c r="C2290" s="63" t="n">
        <f aca="false">YEAR(B2290)</f>
        <v>2026</v>
      </c>
      <c r="D2290" s="32" t="s">
        <v>276</v>
      </c>
      <c r="E2290" s="64" t="n">
        <v>23374.05</v>
      </c>
      <c r="F2290" s="65" t="n">
        <v>0.0009</v>
      </c>
      <c r="G2290" s="66" t="n">
        <v>21.036645</v>
      </c>
      <c r="H2290" s="67" t="n">
        <f aca="false">E2290+IF(D2290="Long",1,-1)*G2290</f>
        <v>23353.013355</v>
      </c>
      <c r="I2290" s="68" t="n">
        <f aca="false">Assumptions!$B$58</f>
        <v>5.35750011455817</v>
      </c>
      <c r="J2290" s="68" t="n">
        <f aca="false">INDEX(Yearly!$D$5:$D$22,MATCH(C2290,Yearly!$A$5:$A$22,0))</f>
        <v>0.459214295533557</v>
      </c>
      <c r="K2290" s="68" t="n">
        <f aca="false">G2290-I2290-J2290</f>
        <v>15.2199305899083</v>
      </c>
      <c r="L2290" s="69" t="n">
        <f aca="false">(I2290+J2290)/Assumptions!$B$8</f>
        <v>0.000256480763443269</v>
      </c>
      <c r="M2290" s="70" t="n">
        <f aca="false">F2290-L2290</f>
        <v>0.000643519236556731</v>
      </c>
      <c r="N2290" s="71" t="n">
        <f aca="false">G2290*Assumptions!$B$7</f>
        <v>165453.212925</v>
      </c>
      <c r="O2290" s="71" t="n">
        <f aca="false">K2290*Assumptions!$B$7</f>
        <v>119704.754089629</v>
      </c>
      <c r="P2290" s="68" t="n">
        <f aca="false">P2289+G2290</f>
        <v>42656.874455</v>
      </c>
      <c r="Q2290" s="68" t="n">
        <f aca="false">MAX(Q2289,P2290)</f>
        <v>43878.052545</v>
      </c>
      <c r="R2290" s="68" t="n">
        <f aca="false">Q2290-P2290</f>
        <v>1221.17808999999</v>
      </c>
      <c r="S2290" s="68" t="n">
        <f aca="false">S2289+K2290</f>
        <v>29277.0536689024</v>
      </c>
      <c r="T2290" s="68" t="n">
        <f aca="false">MAX(T2289,S2290)</f>
        <v>30938.3092289643</v>
      </c>
      <c r="U2290" s="68" t="n">
        <f aca="false">T2290-S2290</f>
        <v>1661.25556006184</v>
      </c>
      <c r="V2290" s="70" t="n">
        <f aca="false">V2289+F2290</f>
        <v>4.38430000000001</v>
      </c>
      <c r="W2290" s="70" t="n">
        <f aca="false">MAX(W2289,V2290)</f>
        <v>4.43500000000001</v>
      </c>
      <c r="X2290" s="70" t="n">
        <f aca="false">W2290-V2290</f>
        <v>0.0506999999999991</v>
      </c>
      <c r="Y2290" s="70" t="n">
        <f aca="false">Y2289+M2290</f>
        <v>3.7943334986365</v>
      </c>
      <c r="Z2290" s="70" t="n">
        <f aca="false">MAX(Z2289,Y2290)</f>
        <v>3.86936768320245</v>
      </c>
      <c r="AA2290" s="70" t="n">
        <f aca="false">Z2290-Y2290</f>
        <v>0.0750341845659461</v>
      </c>
      <c r="AB2290" s="72" t="n">
        <f aca="false">AB2289*(1+F2290)</f>
        <v>62.1261547250297</v>
      </c>
      <c r="AC2290" s="73" t="n">
        <f aca="false">MAX(AC2289,AB2290)</f>
        <v>65.3883094494662</v>
      </c>
      <c r="AD2290" s="70" t="n">
        <f aca="false">1-AB2290/AC2290</f>
        <v>0.0498889595388232</v>
      </c>
      <c r="AE2290" s="73" t="n">
        <f aca="false">AE2289*(1+M2290)</f>
        <v>34.471525034339</v>
      </c>
      <c r="AF2290" s="73" t="n">
        <f aca="false">MAX(AF2289,AE2290)</f>
        <v>37.4105554749034</v>
      </c>
      <c r="AG2290" s="70" t="n">
        <f aca="false">1-AE2290/AF2290</f>
        <v>0.0785615290458878</v>
      </c>
      <c r="AH2290" s="74" t="n">
        <f aca="false">IF(R2290&gt;0,AH2289+1,0)</f>
        <v>24</v>
      </c>
      <c r="AI2290" s="74" t="n">
        <f aca="false">IF(U2290&gt;0,AI2289+1,0)</f>
        <v>165</v>
      </c>
      <c r="AJ2290" s="74" t="n">
        <f aca="false">IF(G2290&gt;0,AJ2289+1,0)</f>
        <v>1</v>
      </c>
      <c r="AK2290" s="74" t="n">
        <f aca="false">IF(G2290&lt;=0,AK2289+1,0)</f>
        <v>0</v>
      </c>
      <c r="AL2290" s="74" t="n">
        <f aca="false">IF(K2290&gt;0,AL2289+1,0)</f>
        <v>1</v>
      </c>
      <c r="AM2290" s="74" t="n">
        <f aca="false">IF(K2290&lt;=0,AM2289+1,0)</f>
        <v>0</v>
      </c>
    </row>
    <row r="2291" customFormat="false" ht="15" hidden="false" customHeight="false" outlineLevel="0" collapsed="false">
      <c r="A2291" s="61" t="n">
        <v>2295</v>
      </c>
      <c r="B2291" s="62" t="n">
        <v>46183.40625</v>
      </c>
      <c r="C2291" s="63" t="n">
        <f aca="false">YEAR(B2291)</f>
        <v>2026</v>
      </c>
      <c r="D2291" s="32" t="s">
        <v>277</v>
      </c>
      <c r="E2291" s="64" t="n">
        <v>23353.7</v>
      </c>
      <c r="F2291" s="65" t="n">
        <v>-0.0039</v>
      </c>
      <c r="G2291" s="66" t="n">
        <v>-91.07943</v>
      </c>
      <c r="H2291" s="67" t="n">
        <f aca="false">E2291+IF(D2291="Long",1,-1)*G2291</f>
        <v>23262.62057</v>
      </c>
      <c r="I2291" s="68" t="n">
        <f aca="false">Assumptions!$B$58</f>
        <v>5.35750011455817</v>
      </c>
      <c r="J2291" s="68" t="n">
        <f aca="false">INDEX(Yearly!$D$5:$D$22,MATCH(C2291,Yearly!$A$5:$A$22,0))</f>
        <v>0.459214295533557</v>
      </c>
      <c r="K2291" s="68" t="n">
        <f aca="false">G2291-I2291-J2291</f>
        <v>-96.8961444100917</v>
      </c>
      <c r="L2291" s="69" t="n">
        <f aca="false">(I2291+J2291)/Assumptions!$B$8</f>
        <v>0.000256480763443269</v>
      </c>
      <c r="M2291" s="70" t="n">
        <f aca="false">F2291-L2291</f>
        <v>-0.00415648076344327</v>
      </c>
      <c r="N2291" s="71" t="n">
        <f aca="false">G2291*Assumptions!$B$7</f>
        <v>-716339.71695</v>
      </c>
      <c r="O2291" s="71" t="n">
        <f aca="false">K2291*Assumptions!$B$7</f>
        <v>-762088.175785371</v>
      </c>
      <c r="P2291" s="68" t="n">
        <f aca="false">P2290+G2291</f>
        <v>42565.795025</v>
      </c>
      <c r="Q2291" s="68" t="n">
        <f aca="false">MAX(Q2290,P2291)</f>
        <v>43878.052545</v>
      </c>
      <c r="R2291" s="68" t="n">
        <f aca="false">Q2291-P2291</f>
        <v>1312.25751999999</v>
      </c>
      <c r="S2291" s="68" t="n">
        <f aca="false">S2290+K2291</f>
        <v>29180.1575244923</v>
      </c>
      <c r="T2291" s="68" t="n">
        <f aca="false">MAX(T2290,S2291)</f>
        <v>30938.3092289643</v>
      </c>
      <c r="U2291" s="68" t="n">
        <f aca="false">T2291-S2291</f>
        <v>1758.15170447194</v>
      </c>
      <c r="V2291" s="70" t="n">
        <f aca="false">V2290+F2291</f>
        <v>4.38040000000001</v>
      </c>
      <c r="W2291" s="70" t="n">
        <f aca="false">MAX(W2290,V2291)</f>
        <v>4.43500000000001</v>
      </c>
      <c r="X2291" s="70" t="n">
        <f aca="false">W2291-V2291</f>
        <v>0.0545999999999989</v>
      </c>
      <c r="Y2291" s="70" t="n">
        <f aca="false">Y2290+M2291</f>
        <v>3.79017701787306</v>
      </c>
      <c r="Z2291" s="70" t="n">
        <f aca="false">MAX(Z2290,Y2291)</f>
        <v>3.86936768320245</v>
      </c>
      <c r="AA2291" s="70" t="n">
        <f aca="false">Z2291-Y2291</f>
        <v>0.0791906653293895</v>
      </c>
      <c r="AB2291" s="72" t="n">
        <f aca="false">AB2290*(1+F2291)</f>
        <v>61.8838627216021</v>
      </c>
      <c r="AC2291" s="73" t="n">
        <f aca="false">MAX(AC2290,AB2291)</f>
        <v>65.3883094494662</v>
      </c>
      <c r="AD2291" s="70" t="n">
        <f aca="false">1-AB2291/AC2291</f>
        <v>0.0535943925966218</v>
      </c>
      <c r="AE2291" s="73" t="n">
        <f aca="false">AE2290*(1+M2291)</f>
        <v>34.3282448036472</v>
      </c>
      <c r="AF2291" s="73" t="n">
        <f aca="false">MAX(AF2290,AE2291)</f>
        <v>37.4105554749034</v>
      </c>
      <c r="AG2291" s="70" t="n">
        <f aca="false">1-AE2291/AF2291</f>
        <v>0.0823914703251051</v>
      </c>
      <c r="AH2291" s="74" t="n">
        <f aca="false">IF(R2291&gt;0,AH2290+1,0)</f>
        <v>25</v>
      </c>
      <c r="AI2291" s="74" t="n">
        <f aca="false">IF(U2291&gt;0,AI2290+1,0)</f>
        <v>166</v>
      </c>
      <c r="AJ2291" s="74" t="n">
        <f aca="false">IF(G2291&gt;0,AJ2290+1,0)</f>
        <v>0</v>
      </c>
      <c r="AK2291" s="74" t="n">
        <f aca="false">IF(G2291&lt;=0,AK2290+1,0)</f>
        <v>1</v>
      </c>
      <c r="AL2291" s="74" t="n">
        <f aca="false">IF(K2291&gt;0,AL2290+1,0)</f>
        <v>0</v>
      </c>
      <c r="AM2291" s="74" t="n">
        <f aca="false">IF(K2291&lt;=0,AM2290+1,0)</f>
        <v>1</v>
      </c>
    </row>
    <row r="2292" customFormat="false" ht="15" hidden="false" customHeight="false" outlineLevel="0" collapsed="false">
      <c r="A2292" s="61" t="n">
        <v>2296</v>
      </c>
      <c r="B2292" s="62" t="n">
        <v>46183.6145833333</v>
      </c>
      <c r="C2292" s="63" t="n">
        <f aca="false">YEAR(B2292)</f>
        <v>2026</v>
      </c>
      <c r="D2292" s="32" t="s">
        <v>276</v>
      </c>
      <c r="E2292" s="64" t="n">
        <v>23262.85</v>
      </c>
      <c r="F2292" s="65" t="n">
        <v>-0.0014</v>
      </c>
      <c r="G2292" s="66" t="n">
        <v>-32.56799</v>
      </c>
      <c r="H2292" s="67" t="n">
        <f aca="false">E2292+IF(D2292="Long",1,-1)*G2292</f>
        <v>23295.41799</v>
      </c>
      <c r="I2292" s="68" t="n">
        <f aca="false">Assumptions!$B$58</f>
        <v>5.35750011455817</v>
      </c>
      <c r="J2292" s="68" t="n">
        <f aca="false">INDEX(Yearly!$D$5:$D$22,MATCH(C2292,Yearly!$A$5:$A$22,0))</f>
        <v>0.459214295533557</v>
      </c>
      <c r="K2292" s="68" t="n">
        <f aca="false">G2292-I2292-J2292</f>
        <v>-38.3847044100917</v>
      </c>
      <c r="L2292" s="69" t="n">
        <f aca="false">(I2292+J2292)/Assumptions!$B$8</f>
        <v>0.000256480763443269</v>
      </c>
      <c r="M2292" s="70" t="n">
        <f aca="false">F2292-L2292</f>
        <v>-0.00165648076344327</v>
      </c>
      <c r="N2292" s="71" t="n">
        <f aca="false">G2292*Assumptions!$B$7</f>
        <v>-256147.24135</v>
      </c>
      <c r="O2292" s="71" t="n">
        <f aca="false">K2292*Assumptions!$B$7</f>
        <v>-301895.700185371</v>
      </c>
      <c r="P2292" s="68" t="n">
        <f aca="false">P2291+G2292</f>
        <v>42533.227035</v>
      </c>
      <c r="Q2292" s="68" t="n">
        <f aca="false">MAX(Q2291,P2292)</f>
        <v>43878.052545</v>
      </c>
      <c r="R2292" s="68" t="n">
        <f aca="false">Q2292-P2292</f>
        <v>1344.82551</v>
      </c>
      <c r="S2292" s="68" t="n">
        <f aca="false">S2291+K2292</f>
        <v>29141.7728200823</v>
      </c>
      <c r="T2292" s="68" t="n">
        <f aca="false">MAX(T2291,S2292)</f>
        <v>30938.3092289643</v>
      </c>
      <c r="U2292" s="68" t="n">
        <f aca="false">T2292-S2292</f>
        <v>1796.53640888203</v>
      </c>
      <c r="V2292" s="70" t="n">
        <f aca="false">V2291+F2292</f>
        <v>4.37900000000001</v>
      </c>
      <c r="W2292" s="70" t="n">
        <f aca="false">MAX(W2291,V2292)</f>
        <v>4.43500000000001</v>
      </c>
      <c r="X2292" s="70" t="n">
        <f aca="false">W2292-V2292</f>
        <v>0.0559999999999992</v>
      </c>
      <c r="Y2292" s="70" t="n">
        <f aca="false">Y2291+M2292</f>
        <v>3.78852053710961</v>
      </c>
      <c r="Z2292" s="70" t="n">
        <f aca="false">MAX(Z2291,Y2292)</f>
        <v>3.86936768320245</v>
      </c>
      <c r="AA2292" s="70" t="n">
        <f aca="false">Z2292-Y2292</f>
        <v>0.0808471460928328</v>
      </c>
      <c r="AB2292" s="72" t="n">
        <f aca="false">AB2291*(1+F2292)</f>
        <v>61.7972253137918</v>
      </c>
      <c r="AC2292" s="73" t="n">
        <f aca="false">MAX(AC2291,AB2292)</f>
        <v>65.3883094494662</v>
      </c>
      <c r="AD2292" s="70" t="n">
        <f aca="false">1-AB2292/AC2292</f>
        <v>0.0549193604469864</v>
      </c>
      <c r="AE2292" s="73" t="n">
        <f aca="false">AE2291*(1+M2292)</f>
        <v>34.2713807264872</v>
      </c>
      <c r="AF2292" s="73" t="n">
        <f aca="false">MAX(AF2291,AE2292)</f>
        <v>37.4105554749034</v>
      </c>
      <c r="AG2292" s="70" t="n">
        <f aca="false">1-AE2292/AF2292</f>
        <v>0.083911471202883</v>
      </c>
      <c r="AH2292" s="74" t="n">
        <f aca="false">IF(R2292&gt;0,AH2291+1,0)</f>
        <v>26</v>
      </c>
      <c r="AI2292" s="74" t="n">
        <f aca="false">IF(U2292&gt;0,AI2291+1,0)</f>
        <v>167</v>
      </c>
      <c r="AJ2292" s="74" t="n">
        <f aca="false">IF(G2292&gt;0,AJ2291+1,0)</f>
        <v>0</v>
      </c>
      <c r="AK2292" s="74" t="n">
        <f aca="false">IF(G2292&lt;=0,AK2291+1,0)</f>
        <v>2</v>
      </c>
      <c r="AL2292" s="74" t="n">
        <f aca="false">IF(K2292&gt;0,AL2291+1,0)</f>
        <v>0</v>
      </c>
      <c r="AM2292" s="74" t="n">
        <f aca="false">IF(K2292&lt;=0,AM2291+1,0)</f>
        <v>2</v>
      </c>
    </row>
    <row r="2293" customFormat="false" ht="15" hidden="false" customHeight="false" outlineLevel="0" collapsed="false">
      <c r="A2293" s="61" t="n">
        <v>2297</v>
      </c>
      <c r="B2293" s="62" t="n">
        <v>46184.53125</v>
      </c>
      <c r="C2293" s="63" t="n">
        <f aca="false">YEAR(B2293)</f>
        <v>2026</v>
      </c>
      <c r="D2293" s="32" t="s">
        <v>277</v>
      </c>
      <c r="E2293" s="64" t="n">
        <v>23296.1</v>
      </c>
      <c r="F2293" s="65" t="n">
        <v>-0.0027</v>
      </c>
      <c r="G2293" s="66" t="n">
        <v>-62.89947</v>
      </c>
      <c r="H2293" s="67" t="n">
        <f aca="false">E2293+IF(D2293="Long",1,-1)*G2293</f>
        <v>23233.20053</v>
      </c>
      <c r="I2293" s="68" t="n">
        <f aca="false">Assumptions!$B$58</f>
        <v>5.35750011455817</v>
      </c>
      <c r="J2293" s="68" t="n">
        <f aca="false">INDEX(Yearly!$D$5:$D$22,MATCH(C2293,Yearly!$A$5:$A$22,0))</f>
        <v>0.459214295533557</v>
      </c>
      <c r="K2293" s="68" t="n">
        <f aca="false">G2293-I2293-J2293</f>
        <v>-68.7161844100917</v>
      </c>
      <c r="L2293" s="69" t="n">
        <f aca="false">(I2293+J2293)/Assumptions!$B$8</f>
        <v>0.000256480763443269</v>
      </c>
      <c r="M2293" s="70" t="n">
        <f aca="false">F2293-L2293</f>
        <v>-0.00295648076344327</v>
      </c>
      <c r="N2293" s="71" t="n">
        <f aca="false">G2293*Assumptions!$B$7</f>
        <v>-494704.33155</v>
      </c>
      <c r="O2293" s="71" t="n">
        <f aca="false">K2293*Assumptions!$B$7</f>
        <v>-540452.790385371</v>
      </c>
      <c r="P2293" s="68" t="n">
        <f aca="false">P2292+G2293</f>
        <v>42470.327565</v>
      </c>
      <c r="Q2293" s="68" t="n">
        <f aca="false">MAX(Q2292,P2293)</f>
        <v>43878.052545</v>
      </c>
      <c r="R2293" s="68" t="n">
        <f aca="false">Q2293-P2293</f>
        <v>1407.72497999999</v>
      </c>
      <c r="S2293" s="68" t="n">
        <f aca="false">S2292+K2293</f>
        <v>29073.0566356722</v>
      </c>
      <c r="T2293" s="68" t="n">
        <f aca="false">MAX(T2292,S2293)</f>
        <v>30938.3092289643</v>
      </c>
      <c r="U2293" s="68" t="n">
        <f aca="false">T2293-S2293</f>
        <v>1865.25259329212</v>
      </c>
      <c r="V2293" s="70" t="n">
        <f aca="false">V2292+F2293</f>
        <v>4.37630000000001</v>
      </c>
      <c r="W2293" s="70" t="n">
        <f aca="false">MAX(W2292,V2293)</f>
        <v>4.43500000000001</v>
      </c>
      <c r="X2293" s="70" t="n">
        <f aca="false">W2293-V2293</f>
        <v>0.0586999999999991</v>
      </c>
      <c r="Y2293" s="70" t="n">
        <f aca="false">Y2292+M2293</f>
        <v>3.78556405634617</v>
      </c>
      <c r="Z2293" s="70" t="n">
        <f aca="false">MAX(Z2292,Y2293)</f>
        <v>3.86936768320245</v>
      </c>
      <c r="AA2293" s="70" t="n">
        <f aca="false">Z2293-Y2293</f>
        <v>0.0838036268562763</v>
      </c>
      <c r="AB2293" s="72" t="n">
        <f aca="false">AB2292*(1+F2293)</f>
        <v>61.6303728054446</v>
      </c>
      <c r="AC2293" s="73" t="n">
        <f aca="false">MAX(AC2292,AB2293)</f>
        <v>65.3883094494662</v>
      </c>
      <c r="AD2293" s="70" t="n">
        <f aca="false">1-AB2293/AC2293</f>
        <v>0.0574710781737796</v>
      </c>
      <c r="AE2293" s="73" t="n">
        <f aca="false">AE2292*(1+M2293)</f>
        <v>34.1700580486327</v>
      </c>
      <c r="AF2293" s="73" t="n">
        <f aca="false">MAX(AF2292,AE2293)</f>
        <v>37.4105554749034</v>
      </c>
      <c r="AG2293" s="70" t="n">
        <f aca="false">1-AE2293/AF2293</f>
        <v>0.0866198693158826</v>
      </c>
      <c r="AH2293" s="74" t="n">
        <f aca="false">IF(R2293&gt;0,AH2292+1,0)</f>
        <v>27</v>
      </c>
      <c r="AI2293" s="74" t="n">
        <f aca="false">IF(U2293&gt;0,AI2292+1,0)</f>
        <v>168</v>
      </c>
      <c r="AJ2293" s="74" t="n">
        <f aca="false">IF(G2293&gt;0,AJ2292+1,0)</f>
        <v>0</v>
      </c>
      <c r="AK2293" s="74" t="n">
        <f aca="false">IF(G2293&lt;=0,AK2292+1,0)</f>
        <v>3</v>
      </c>
      <c r="AL2293" s="74" t="n">
        <f aca="false">IF(K2293&gt;0,AL2292+1,0)</f>
        <v>0</v>
      </c>
      <c r="AM2293" s="74" t="n">
        <f aca="false">IF(K2293&lt;=0,AM2292+1,0)</f>
        <v>3</v>
      </c>
    </row>
    <row r="2294" customFormat="false" ht="15" hidden="false" customHeight="false" outlineLevel="0" collapsed="false">
      <c r="A2294" s="61" t="n">
        <v>2298</v>
      </c>
      <c r="B2294" s="62" t="n">
        <v>46184.5875</v>
      </c>
      <c r="C2294" s="63" t="n">
        <f aca="false">YEAR(B2294)</f>
        <v>2026</v>
      </c>
      <c r="D2294" s="32" t="s">
        <v>276</v>
      </c>
      <c r="E2294" s="64" t="n">
        <v>23232.25</v>
      </c>
      <c r="F2294" s="65" t="n">
        <v>-0.006</v>
      </c>
      <c r="G2294" s="66" t="n">
        <v>-139.3935</v>
      </c>
      <c r="H2294" s="67" t="n">
        <f aca="false">E2294+IF(D2294="Long",1,-1)*G2294</f>
        <v>23371.6435</v>
      </c>
      <c r="I2294" s="68" t="n">
        <f aca="false">Assumptions!$B$58</f>
        <v>5.35750011455817</v>
      </c>
      <c r="J2294" s="68" t="n">
        <f aca="false">INDEX(Yearly!$D$5:$D$22,MATCH(C2294,Yearly!$A$5:$A$22,0))</f>
        <v>0.459214295533557</v>
      </c>
      <c r="K2294" s="68" t="n">
        <f aca="false">G2294-I2294-J2294</f>
        <v>-145.210214410092</v>
      </c>
      <c r="L2294" s="69" t="n">
        <f aca="false">(I2294+J2294)/Assumptions!$B$8</f>
        <v>0.000256480763443269</v>
      </c>
      <c r="M2294" s="70" t="n">
        <f aca="false">F2294-L2294</f>
        <v>-0.00625648076344327</v>
      </c>
      <c r="N2294" s="71" t="n">
        <f aca="false">G2294*Assumptions!$B$7</f>
        <v>-1096329.8775</v>
      </c>
      <c r="O2294" s="71" t="n">
        <f aca="false">K2294*Assumptions!$B$7</f>
        <v>-1142078.33633537</v>
      </c>
      <c r="P2294" s="68" t="n">
        <f aca="false">P2293+G2294</f>
        <v>42330.934065</v>
      </c>
      <c r="Q2294" s="68" t="n">
        <f aca="false">MAX(Q2293,P2294)</f>
        <v>43878.052545</v>
      </c>
      <c r="R2294" s="68" t="n">
        <f aca="false">Q2294-P2294</f>
        <v>1547.11847999999</v>
      </c>
      <c r="S2294" s="68" t="n">
        <f aca="false">S2293+K2294</f>
        <v>28927.8464212621</v>
      </c>
      <c r="T2294" s="68" t="n">
        <f aca="false">MAX(T2293,S2294)</f>
        <v>30938.3092289643</v>
      </c>
      <c r="U2294" s="68" t="n">
        <f aca="false">T2294-S2294</f>
        <v>2010.46280770221</v>
      </c>
      <c r="V2294" s="70" t="n">
        <f aca="false">V2293+F2294</f>
        <v>4.37030000000001</v>
      </c>
      <c r="W2294" s="70" t="n">
        <f aca="false">MAX(W2293,V2294)</f>
        <v>4.43500000000001</v>
      </c>
      <c r="X2294" s="70" t="n">
        <f aca="false">W2294-V2294</f>
        <v>0.0646999999999993</v>
      </c>
      <c r="Y2294" s="70" t="n">
        <f aca="false">Y2293+M2294</f>
        <v>3.77930757558273</v>
      </c>
      <c r="Z2294" s="70" t="n">
        <f aca="false">MAX(Z2293,Y2294)</f>
        <v>3.86936768320245</v>
      </c>
      <c r="AA2294" s="70" t="n">
        <f aca="false">Z2294-Y2294</f>
        <v>0.0900601076197196</v>
      </c>
      <c r="AB2294" s="72" t="n">
        <f aca="false">AB2293*(1+F2294)</f>
        <v>61.2605905686119</v>
      </c>
      <c r="AC2294" s="73" t="n">
        <f aca="false">MAX(AC2293,AB2294)</f>
        <v>65.3883094494662</v>
      </c>
      <c r="AD2294" s="70" t="n">
        <f aca="false">1-AB2294/AC2294</f>
        <v>0.063126251704737</v>
      </c>
      <c r="AE2294" s="73" t="n">
        <f aca="false">AE2293*(1+M2294)</f>
        <v>33.9562737377657</v>
      </c>
      <c r="AF2294" s="73" t="n">
        <f aca="false">MAX(AF2293,AE2294)</f>
        <v>37.4105554749034</v>
      </c>
      <c r="AG2294" s="70" t="n">
        <f aca="false">1-AE2294/AF2294</f>
        <v>0.0923344145332192</v>
      </c>
      <c r="AH2294" s="74" t="n">
        <f aca="false">IF(R2294&gt;0,AH2293+1,0)</f>
        <v>28</v>
      </c>
      <c r="AI2294" s="74" t="n">
        <f aca="false">IF(U2294&gt;0,AI2293+1,0)</f>
        <v>169</v>
      </c>
      <c r="AJ2294" s="74" t="n">
        <f aca="false">IF(G2294&gt;0,AJ2293+1,0)</f>
        <v>0</v>
      </c>
      <c r="AK2294" s="74" t="n">
        <f aca="false">IF(G2294&lt;=0,AK2293+1,0)</f>
        <v>4</v>
      </c>
      <c r="AL2294" s="74" t="n">
        <f aca="false">IF(K2294&gt;0,AL2293+1,0)</f>
        <v>0</v>
      </c>
      <c r="AM2294" s="74" t="n">
        <f aca="false">IF(K2294&lt;=0,AM2293+1,0)</f>
        <v>4</v>
      </c>
    </row>
    <row r="2295" customFormat="false" ht="15" hidden="false" customHeight="false" outlineLevel="0" collapsed="false">
      <c r="A2295" s="61" t="n">
        <v>2299</v>
      </c>
      <c r="B2295" s="62" t="n">
        <v>46185.40625</v>
      </c>
      <c r="C2295" s="63" t="n">
        <f aca="false">YEAR(B2295)</f>
        <v>2026</v>
      </c>
      <c r="D2295" s="32" t="s">
        <v>277</v>
      </c>
      <c r="E2295" s="64" t="n">
        <v>23370.6</v>
      </c>
      <c r="F2295" s="65" t="n">
        <v>0.0255</v>
      </c>
      <c r="G2295" s="66" t="n">
        <v>595.9503</v>
      </c>
      <c r="H2295" s="67" t="n">
        <f aca="false">E2295+IF(D2295="Long",1,-1)*G2295</f>
        <v>23966.5503</v>
      </c>
      <c r="I2295" s="68" t="n">
        <f aca="false">Assumptions!$B$58</f>
        <v>5.35750011455817</v>
      </c>
      <c r="J2295" s="68" t="n">
        <f aca="false">INDEX(Yearly!$D$5:$D$22,MATCH(C2295,Yearly!$A$5:$A$22,0))</f>
        <v>0.459214295533557</v>
      </c>
      <c r="K2295" s="68" t="n">
        <f aca="false">G2295-I2295-J2295</f>
        <v>590.133585589908</v>
      </c>
      <c r="L2295" s="69" t="n">
        <f aca="false">(I2295+J2295)/Assumptions!$B$8</f>
        <v>0.000256480763443269</v>
      </c>
      <c r="M2295" s="70" t="n">
        <f aca="false">F2295-L2295</f>
        <v>0.0252435192365567</v>
      </c>
      <c r="N2295" s="71" t="n">
        <f aca="false">G2295*Assumptions!$B$7</f>
        <v>4687149.1095</v>
      </c>
      <c r="O2295" s="71" t="n">
        <f aca="false">K2295*Assumptions!$B$7</f>
        <v>4641400.65066463</v>
      </c>
      <c r="P2295" s="68" t="n">
        <f aca="false">P2294+G2295</f>
        <v>42926.884365</v>
      </c>
      <c r="Q2295" s="68" t="n">
        <f aca="false">MAX(Q2294,P2295)</f>
        <v>43878.052545</v>
      </c>
      <c r="R2295" s="68" t="n">
        <f aca="false">Q2295-P2295</f>
        <v>951.168179999993</v>
      </c>
      <c r="S2295" s="68" t="n">
        <f aca="false">S2294+K2295</f>
        <v>29517.980006852</v>
      </c>
      <c r="T2295" s="68" t="n">
        <f aca="false">MAX(T2294,S2295)</f>
        <v>30938.3092289643</v>
      </c>
      <c r="U2295" s="68" t="n">
        <f aca="false">T2295-S2295</f>
        <v>1420.3292221123</v>
      </c>
      <c r="V2295" s="70" t="n">
        <f aca="false">V2294+F2295</f>
        <v>4.39580000000001</v>
      </c>
      <c r="W2295" s="70" t="n">
        <f aca="false">MAX(W2294,V2295)</f>
        <v>4.43500000000001</v>
      </c>
      <c r="X2295" s="70" t="n">
        <f aca="false">W2295-V2295</f>
        <v>0.0391999999999992</v>
      </c>
      <c r="Y2295" s="70" t="n">
        <f aca="false">Y2294+M2295</f>
        <v>3.80455109481928</v>
      </c>
      <c r="Z2295" s="70" t="n">
        <f aca="false">MAX(Z2294,Y2295)</f>
        <v>3.86936768320245</v>
      </c>
      <c r="AA2295" s="70" t="n">
        <f aca="false">Z2295-Y2295</f>
        <v>0.0648165883831631</v>
      </c>
      <c r="AB2295" s="72" t="n">
        <f aca="false">AB2294*(1+F2295)</f>
        <v>62.8227356281115</v>
      </c>
      <c r="AC2295" s="73" t="n">
        <f aca="false">MAX(AC2294,AB2295)</f>
        <v>65.3883094494662</v>
      </c>
      <c r="AD2295" s="70" t="n">
        <f aca="false">1-AB2295/AC2295</f>
        <v>0.0392359711232078</v>
      </c>
      <c r="AE2295" s="73" t="n">
        <f aca="false">AE2294*(1+M2295)</f>
        <v>34.8134495870668</v>
      </c>
      <c r="AF2295" s="73" t="n">
        <f aca="false">MAX(AF2294,AE2295)</f>
        <v>37.4105554749034</v>
      </c>
      <c r="AG2295" s="70" t="n">
        <f aca="false">1-AE2295/AF2295</f>
        <v>0.0694217408661279</v>
      </c>
      <c r="AH2295" s="74" t="n">
        <f aca="false">IF(R2295&gt;0,AH2294+1,0)</f>
        <v>29</v>
      </c>
      <c r="AI2295" s="74" t="n">
        <f aca="false">IF(U2295&gt;0,AI2294+1,0)</f>
        <v>170</v>
      </c>
      <c r="AJ2295" s="74" t="n">
        <f aca="false">IF(G2295&gt;0,AJ2294+1,0)</f>
        <v>1</v>
      </c>
      <c r="AK2295" s="74" t="n">
        <f aca="false">IF(G2295&lt;=0,AK2294+1,0)</f>
        <v>0</v>
      </c>
      <c r="AL2295" s="74" t="n">
        <f aca="false">IF(K2295&gt;0,AL2294+1,0)</f>
        <v>1</v>
      </c>
      <c r="AM2295" s="74" t="n">
        <f aca="false">IF(K2295&lt;=0,AM2294+1,0)</f>
        <v>0</v>
      </c>
    </row>
    <row r="2296" customFormat="false" ht="15" hidden="false" customHeight="false" outlineLevel="0" collapsed="false">
      <c r="A2296" s="61" t="n">
        <v>2300</v>
      </c>
      <c r="B2296" s="62" t="n">
        <v>46196.5104166667</v>
      </c>
      <c r="C2296" s="63" t="n">
        <f aca="false">YEAR(B2296)</f>
        <v>2026</v>
      </c>
      <c r="D2296" s="32" t="s">
        <v>276</v>
      </c>
      <c r="E2296" s="64" t="n">
        <v>23965.95</v>
      </c>
      <c r="F2296" s="65" t="n">
        <v>-0.0017</v>
      </c>
      <c r="G2296" s="66" t="n">
        <v>-40.742115</v>
      </c>
      <c r="H2296" s="67" t="n">
        <f aca="false">E2296+IF(D2296="Long",1,-1)*G2296</f>
        <v>24006.692115</v>
      </c>
      <c r="I2296" s="68" t="n">
        <f aca="false">Assumptions!$B$58</f>
        <v>5.35750011455817</v>
      </c>
      <c r="J2296" s="68" t="n">
        <f aca="false">INDEX(Yearly!$D$5:$D$22,MATCH(C2296,Yearly!$A$5:$A$22,0))</f>
        <v>0.459214295533557</v>
      </c>
      <c r="K2296" s="68" t="n">
        <f aca="false">G2296-I2296-J2296</f>
        <v>-46.5588294100917</v>
      </c>
      <c r="L2296" s="69" t="n">
        <f aca="false">(I2296+J2296)/Assumptions!$B$8</f>
        <v>0.000256480763443269</v>
      </c>
      <c r="M2296" s="70" t="n">
        <f aca="false">F2296-L2296</f>
        <v>-0.00195648076344327</v>
      </c>
      <c r="N2296" s="71" t="n">
        <f aca="false">G2296*Assumptions!$B$7</f>
        <v>-320436.734475</v>
      </c>
      <c r="O2296" s="71" t="n">
        <f aca="false">K2296*Assumptions!$B$7</f>
        <v>-366185.193310371</v>
      </c>
      <c r="P2296" s="68" t="n">
        <f aca="false">P2295+G2296</f>
        <v>42886.14225</v>
      </c>
      <c r="Q2296" s="68" t="n">
        <f aca="false">MAX(Q2295,P2296)</f>
        <v>43878.052545</v>
      </c>
      <c r="R2296" s="68" t="n">
        <f aca="false">Q2296-P2296</f>
        <v>991.910294999994</v>
      </c>
      <c r="S2296" s="68" t="n">
        <f aca="false">S2295+K2296</f>
        <v>29471.4211774419</v>
      </c>
      <c r="T2296" s="68" t="n">
        <f aca="false">MAX(T2295,S2296)</f>
        <v>30938.3092289643</v>
      </c>
      <c r="U2296" s="68" t="n">
        <f aca="false">T2296-S2296</f>
        <v>1466.88805152239</v>
      </c>
      <c r="V2296" s="70" t="n">
        <f aca="false">V2295+F2296</f>
        <v>4.39410000000001</v>
      </c>
      <c r="W2296" s="70" t="n">
        <f aca="false">MAX(W2295,V2296)</f>
        <v>4.43500000000001</v>
      </c>
      <c r="X2296" s="70" t="n">
        <f aca="false">W2296-V2296</f>
        <v>0.0408999999999988</v>
      </c>
      <c r="Y2296" s="70" t="n">
        <f aca="false">Y2295+M2296</f>
        <v>3.80259461405584</v>
      </c>
      <c r="Z2296" s="70" t="n">
        <f aca="false">MAX(Z2295,Y2296)</f>
        <v>3.86936768320245</v>
      </c>
      <c r="AA2296" s="70" t="n">
        <f aca="false">Z2296-Y2296</f>
        <v>0.0667730691466062</v>
      </c>
      <c r="AB2296" s="72" t="n">
        <f aca="false">AB2295*(1+F2296)</f>
        <v>62.7159369775437</v>
      </c>
      <c r="AC2296" s="73" t="n">
        <f aca="false">MAX(AC2295,AB2296)</f>
        <v>65.3883094494662</v>
      </c>
      <c r="AD2296" s="70" t="n">
        <f aca="false">1-AB2296/AC2296</f>
        <v>0.0408692699722983</v>
      </c>
      <c r="AE2296" s="73" t="n">
        <f aca="false">AE2295*(1+M2296)</f>
        <v>34.7453377426406</v>
      </c>
      <c r="AF2296" s="73" t="n">
        <f aca="false">MAX(AF2295,AE2296)</f>
        <v>37.4105554749034</v>
      </c>
      <c r="AG2296" s="70" t="n">
        <f aca="false">1-AE2296/AF2296</f>
        <v>0.0712423993290018</v>
      </c>
      <c r="AH2296" s="74" t="n">
        <f aca="false">IF(R2296&gt;0,AH2295+1,0)</f>
        <v>30</v>
      </c>
      <c r="AI2296" s="74" t="n">
        <f aca="false">IF(U2296&gt;0,AI2295+1,0)</f>
        <v>171</v>
      </c>
      <c r="AJ2296" s="74" t="n">
        <f aca="false">IF(G2296&gt;0,AJ2295+1,0)</f>
        <v>0</v>
      </c>
      <c r="AK2296" s="74" t="n">
        <f aca="false">IF(G2296&lt;=0,AK2295+1,0)</f>
        <v>1</v>
      </c>
      <c r="AL2296" s="74" t="n">
        <f aca="false">IF(K2296&gt;0,AL2295+1,0)</f>
        <v>0</v>
      </c>
      <c r="AM2296" s="74" t="n">
        <f aca="false">IF(K2296&lt;=0,AM2295+1,0)</f>
        <v>1</v>
      </c>
    </row>
    <row r="2297" customFormat="false" ht="15" hidden="false" customHeight="false" outlineLevel="0" collapsed="false">
      <c r="A2297" s="61" t="n">
        <v>2301</v>
      </c>
      <c r="B2297" s="62" t="n">
        <v>46197.4895833333</v>
      </c>
      <c r="C2297" s="63" t="n">
        <f aca="false">YEAR(B2297)</f>
        <v>2026</v>
      </c>
      <c r="D2297" s="32" t="s">
        <v>277</v>
      </c>
      <c r="E2297" s="64" t="n">
        <v>24006.45</v>
      </c>
      <c r="F2297" s="65" t="n">
        <v>0.0011</v>
      </c>
      <c r="G2297" s="66" t="n">
        <v>26.407095</v>
      </c>
      <c r="H2297" s="67" t="n">
        <f aca="false">E2297+IF(D2297="Long",1,-1)*G2297</f>
        <v>24032.857095</v>
      </c>
      <c r="I2297" s="68" t="n">
        <f aca="false">Assumptions!$B$58</f>
        <v>5.35750011455817</v>
      </c>
      <c r="J2297" s="68" t="n">
        <f aca="false">INDEX(Yearly!$D$5:$D$22,MATCH(C2297,Yearly!$A$5:$A$22,0))</f>
        <v>0.459214295533557</v>
      </c>
      <c r="K2297" s="68" t="n">
        <f aca="false">G2297-I2297-J2297</f>
        <v>20.5903805899083</v>
      </c>
      <c r="L2297" s="69" t="n">
        <f aca="false">(I2297+J2297)/Assumptions!$B$8</f>
        <v>0.000256480763443269</v>
      </c>
      <c r="M2297" s="70" t="n">
        <f aca="false">F2297-L2297</f>
        <v>0.000843519236556731</v>
      </c>
      <c r="N2297" s="71" t="n">
        <f aca="false">G2297*Assumptions!$B$7</f>
        <v>207691.802175</v>
      </c>
      <c r="O2297" s="71" t="n">
        <f aca="false">K2297*Assumptions!$B$7</f>
        <v>161943.343339629</v>
      </c>
      <c r="P2297" s="68" t="n">
        <f aca="false">P2296+G2297</f>
        <v>42912.549345</v>
      </c>
      <c r="Q2297" s="68" t="n">
        <f aca="false">MAX(Q2296,P2297)</f>
        <v>43878.052545</v>
      </c>
      <c r="R2297" s="68" t="n">
        <f aca="false">Q2297-P2297</f>
        <v>965.503199999992</v>
      </c>
      <c r="S2297" s="68" t="n">
        <f aca="false">S2296+K2297</f>
        <v>29492.0115580318</v>
      </c>
      <c r="T2297" s="68" t="n">
        <f aca="false">MAX(T2296,S2297)</f>
        <v>30938.3092289643</v>
      </c>
      <c r="U2297" s="68" t="n">
        <f aca="false">T2297-S2297</f>
        <v>1446.29767093249</v>
      </c>
      <c r="V2297" s="70" t="n">
        <f aca="false">V2296+F2297</f>
        <v>4.39520000000001</v>
      </c>
      <c r="W2297" s="70" t="n">
        <f aca="false">MAX(W2296,V2297)</f>
        <v>4.43500000000001</v>
      </c>
      <c r="X2297" s="70" t="n">
        <f aca="false">W2297-V2297</f>
        <v>0.0397999999999987</v>
      </c>
      <c r="Y2297" s="70" t="n">
        <f aca="false">Y2296+M2297</f>
        <v>3.8034381332924</v>
      </c>
      <c r="Z2297" s="70" t="n">
        <f aca="false">MAX(Z2296,Y2297)</f>
        <v>3.86936768320245</v>
      </c>
      <c r="AA2297" s="70" t="n">
        <f aca="false">Z2297-Y2297</f>
        <v>0.0659295499100496</v>
      </c>
      <c r="AB2297" s="72" t="n">
        <f aca="false">AB2296*(1+F2297)</f>
        <v>62.784924508219</v>
      </c>
      <c r="AC2297" s="73" t="n">
        <f aca="false">MAX(AC2296,AB2297)</f>
        <v>65.3883094494662</v>
      </c>
      <c r="AD2297" s="70" t="n">
        <f aca="false">1-AB2297/AC2297</f>
        <v>0.0398142261692678</v>
      </c>
      <c r="AE2297" s="73" t="n">
        <f aca="false">AE2296*(1+M2297)</f>
        <v>34.7746461034072</v>
      </c>
      <c r="AF2297" s="73" t="n">
        <f aca="false">MAX(AF2296,AE2297)</f>
        <v>37.4105554749034</v>
      </c>
      <c r="AG2297" s="70" t="n">
        <f aca="false">1-AE2297/AF2297</f>
        <v>0.0704589744267375</v>
      </c>
      <c r="AH2297" s="74" t="n">
        <f aca="false">IF(R2297&gt;0,AH2296+1,0)</f>
        <v>31</v>
      </c>
      <c r="AI2297" s="74" t="n">
        <f aca="false">IF(U2297&gt;0,AI2296+1,0)</f>
        <v>172</v>
      </c>
      <c r="AJ2297" s="74" t="n">
        <f aca="false">IF(G2297&gt;0,AJ2296+1,0)</f>
        <v>1</v>
      </c>
      <c r="AK2297" s="74" t="n">
        <f aca="false">IF(G2297&lt;=0,AK2296+1,0)</f>
        <v>0</v>
      </c>
      <c r="AL2297" s="74" t="n">
        <f aca="false">IF(K2297&gt;0,AL2296+1,0)</f>
        <v>1</v>
      </c>
      <c r="AM2297" s="74" t="n">
        <f aca="false">IF(K2297&lt;=0,AM2296+1,0)</f>
        <v>0</v>
      </c>
    </row>
    <row r="2298" customFormat="false" ht="15" hidden="false" customHeight="false" outlineLevel="0" collapsed="false">
      <c r="A2298" s="61" t="n">
        <v>2302</v>
      </c>
      <c r="B2298" s="62" t="n">
        <v>46202.4895833333</v>
      </c>
      <c r="C2298" s="63" t="n">
        <f aca="false">YEAR(B2298)</f>
        <v>2026</v>
      </c>
      <c r="D2298" s="32" t="s">
        <v>276</v>
      </c>
      <c r="E2298" s="64" t="n">
        <v>24032.45</v>
      </c>
      <c r="F2298" s="65" t="n">
        <v>0.0006</v>
      </c>
      <c r="G2298" s="66" t="n">
        <v>14.41947</v>
      </c>
      <c r="H2298" s="67" t="n">
        <f aca="false">E2298+IF(D2298="Long",1,-1)*G2298</f>
        <v>24018.03053</v>
      </c>
      <c r="I2298" s="68" t="n">
        <f aca="false">Assumptions!$B$58</f>
        <v>5.35750011455817</v>
      </c>
      <c r="J2298" s="68" t="n">
        <f aca="false">INDEX(Yearly!$D$5:$D$22,MATCH(C2298,Yearly!$A$5:$A$22,0))</f>
        <v>0.459214295533557</v>
      </c>
      <c r="K2298" s="68" t="n">
        <f aca="false">G2298-I2298-J2298</f>
        <v>8.60275558990828</v>
      </c>
      <c r="L2298" s="69" t="n">
        <f aca="false">(I2298+J2298)/Assumptions!$B$8</f>
        <v>0.000256480763443269</v>
      </c>
      <c r="M2298" s="70" t="n">
        <f aca="false">F2298-L2298</f>
        <v>0.000343519236556731</v>
      </c>
      <c r="N2298" s="71" t="n">
        <f aca="false">G2298*Assumptions!$B$7</f>
        <v>113409.13155</v>
      </c>
      <c r="O2298" s="71" t="n">
        <f aca="false">K2298*Assumptions!$B$7</f>
        <v>67660.6727146286</v>
      </c>
      <c r="P2298" s="68" t="n">
        <f aca="false">P2297+G2298</f>
        <v>42926.968815</v>
      </c>
      <c r="Q2298" s="68" t="n">
        <f aca="false">MAX(Q2297,P2298)</f>
        <v>43878.052545</v>
      </c>
      <c r="R2298" s="68" t="n">
        <f aca="false">Q2298-P2298</f>
        <v>951.083729999991</v>
      </c>
      <c r="S2298" s="68" t="n">
        <f aca="false">S2297+K2298</f>
        <v>29500.6143136217</v>
      </c>
      <c r="T2298" s="68" t="n">
        <f aca="false">MAX(T2297,S2298)</f>
        <v>30938.3092289643</v>
      </c>
      <c r="U2298" s="68" t="n">
        <f aca="false">T2298-S2298</f>
        <v>1437.69491534258</v>
      </c>
      <c r="V2298" s="70" t="n">
        <f aca="false">V2297+F2298</f>
        <v>4.39580000000001</v>
      </c>
      <c r="W2298" s="70" t="n">
        <f aca="false">MAX(W2297,V2298)</f>
        <v>4.43500000000001</v>
      </c>
      <c r="X2298" s="70" t="n">
        <f aca="false">W2298-V2298</f>
        <v>0.0391999999999984</v>
      </c>
      <c r="Y2298" s="70" t="n">
        <f aca="false">Y2297+M2298</f>
        <v>3.80378165252895</v>
      </c>
      <c r="Z2298" s="70" t="n">
        <f aca="false">MAX(Z2297,Y2298)</f>
        <v>3.86936768320245</v>
      </c>
      <c r="AA2298" s="70" t="n">
        <f aca="false">Z2298-Y2298</f>
        <v>0.0655860306734928</v>
      </c>
      <c r="AB2298" s="72" t="n">
        <f aca="false">AB2297*(1+F2298)</f>
        <v>62.822595462924</v>
      </c>
      <c r="AC2298" s="73" t="n">
        <f aca="false">MAX(AC2297,AB2298)</f>
        <v>65.3883094494662</v>
      </c>
      <c r="AD2298" s="70" t="n">
        <f aca="false">1-AB2298/AC2298</f>
        <v>0.0392381147049694</v>
      </c>
      <c r="AE2298" s="73" t="n">
        <f aca="false">AE2297*(1+M2298)</f>
        <v>34.7865918632881</v>
      </c>
      <c r="AF2298" s="73" t="n">
        <f aca="false">MAX(AF2297,AE2298)</f>
        <v>37.4105554749034</v>
      </c>
      <c r="AG2298" s="70" t="n">
        <f aca="false">1-AE2298/AF2298</f>
        <v>0.0701396592032847</v>
      </c>
      <c r="AH2298" s="74" t="n">
        <f aca="false">IF(R2298&gt;0,AH2297+1,0)</f>
        <v>32</v>
      </c>
      <c r="AI2298" s="74" t="n">
        <f aca="false">IF(U2298&gt;0,AI2297+1,0)</f>
        <v>173</v>
      </c>
      <c r="AJ2298" s="74" t="n">
        <f aca="false">IF(G2298&gt;0,AJ2297+1,0)</f>
        <v>2</v>
      </c>
      <c r="AK2298" s="74" t="n">
        <f aca="false">IF(G2298&lt;=0,AK2297+1,0)</f>
        <v>0</v>
      </c>
      <c r="AL2298" s="74" t="n">
        <f aca="false">IF(K2298&gt;0,AL2297+1,0)</f>
        <v>2</v>
      </c>
      <c r="AM2298" s="74" t="n">
        <f aca="false">IF(K2298&lt;=0,AM2297+1,0)</f>
        <v>0</v>
      </c>
    </row>
    <row r="2299" customFormat="false" ht="15" hidden="false" customHeight="false" outlineLevel="0" collapsed="false">
      <c r="A2299" s="61" t="n">
        <v>2303</v>
      </c>
      <c r="B2299" s="62" t="n">
        <v>46204.46875</v>
      </c>
      <c r="C2299" s="63" t="n">
        <f aca="false">YEAR(B2299)</f>
        <v>2026</v>
      </c>
      <c r="D2299" s="32" t="s">
        <v>277</v>
      </c>
      <c r="E2299" s="64" t="n">
        <v>24018.75</v>
      </c>
      <c r="F2299" s="65" t="n">
        <v>0.0024</v>
      </c>
      <c r="G2299" s="66" t="n">
        <v>57.645</v>
      </c>
      <c r="H2299" s="67" t="n">
        <f aca="false">E2299+IF(D2299="Long",1,-1)*G2299</f>
        <v>24076.395</v>
      </c>
      <c r="I2299" s="68" t="n">
        <f aca="false">Assumptions!$B$58</f>
        <v>5.35750011455817</v>
      </c>
      <c r="J2299" s="68" t="n">
        <f aca="false">INDEX(Yearly!$D$5:$D$22,MATCH(C2299,Yearly!$A$5:$A$22,0))</f>
        <v>0.459214295533557</v>
      </c>
      <c r="K2299" s="68" t="n">
        <f aca="false">G2299-I2299-J2299</f>
        <v>51.8282855899083</v>
      </c>
      <c r="L2299" s="69" t="n">
        <f aca="false">(I2299+J2299)/Assumptions!$B$8</f>
        <v>0.000256480763443269</v>
      </c>
      <c r="M2299" s="70" t="n">
        <f aca="false">F2299-L2299</f>
        <v>0.00214351923655673</v>
      </c>
      <c r="N2299" s="71" t="n">
        <f aca="false">G2299*Assumptions!$B$7</f>
        <v>453377.925</v>
      </c>
      <c r="O2299" s="71" t="n">
        <f aca="false">K2299*Assumptions!$B$7</f>
        <v>407629.466164629</v>
      </c>
      <c r="P2299" s="68" t="n">
        <f aca="false">P2298+G2299</f>
        <v>42984.613815</v>
      </c>
      <c r="Q2299" s="68" t="n">
        <f aca="false">MAX(Q2298,P2299)</f>
        <v>43878.052545</v>
      </c>
      <c r="R2299" s="68" t="n">
        <f aca="false">Q2299-P2299</f>
        <v>893.438729999994</v>
      </c>
      <c r="S2299" s="68" t="n">
        <f aca="false">S2298+K2299</f>
        <v>29552.4425992116</v>
      </c>
      <c r="T2299" s="68" t="n">
        <f aca="false">MAX(T2298,S2299)</f>
        <v>30938.3092289643</v>
      </c>
      <c r="U2299" s="68" t="n">
        <f aca="false">T2299-S2299</f>
        <v>1385.86662975267</v>
      </c>
      <c r="V2299" s="70" t="n">
        <f aca="false">V2298+F2299</f>
        <v>4.39820000000001</v>
      </c>
      <c r="W2299" s="70" t="n">
        <f aca="false">MAX(W2298,V2299)</f>
        <v>4.43500000000001</v>
      </c>
      <c r="X2299" s="70" t="n">
        <f aca="false">W2299-V2299</f>
        <v>0.0367999999999986</v>
      </c>
      <c r="Y2299" s="70" t="n">
        <f aca="false">Y2298+M2299</f>
        <v>3.80592517176551</v>
      </c>
      <c r="Z2299" s="70" t="n">
        <f aca="false">MAX(Z2298,Y2299)</f>
        <v>3.86936768320245</v>
      </c>
      <c r="AA2299" s="70" t="n">
        <f aca="false">Z2299-Y2299</f>
        <v>0.0634425114369361</v>
      </c>
      <c r="AB2299" s="72" t="n">
        <f aca="false">AB2298*(1+F2299)</f>
        <v>62.973369692035</v>
      </c>
      <c r="AC2299" s="73" t="n">
        <f aca="false">MAX(AC2298,AB2299)</f>
        <v>65.3883094494662</v>
      </c>
      <c r="AD2299" s="70" t="n">
        <f aca="false">1-AB2299/AC2299</f>
        <v>0.0369322861802613</v>
      </c>
      <c r="AE2299" s="73" t="n">
        <f aca="false">AE2298*(1+M2299)</f>
        <v>34.8611575921213</v>
      </c>
      <c r="AF2299" s="73" t="n">
        <f aca="false">MAX(AF2298,AE2299)</f>
        <v>37.4105554749034</v>
      </c>
      <c r="AG2299" s="70" t="n">
        <f aca="false">1-AE2299/AF2299</f>
        <v>0.0681464856754759</v>
      </c>
      <c r="AH2299" s="74" t="n">
        <f aca="false">IF(R2299&gt;0,AH2298+1,0)</f>
        <v>33</v>
      </c>
      <c r="AI2299" s="74" t="n">
        <f aca="false">IF(U2299&gt;0,AI2298+1,0)</f>
        <v>174</v>
      </c>
      <c r="AJ2299" s="74" t="n">
        <f aca="false">IF(G2299&gt;0,AJ2298+1,0)</f>
        <v>3</v>
      </c>
      <c r="AK2299" s="74" t="n">
        <f aca="false">IF(G2299&lt;=0,AK2298+1,0)</f>
        <v>0</v>
      </c>
      <c r="AL2299" s="74" t="n">
        <f aca="false">IF(K2299&gt;0,AL2298+1,0)</f>
        <v>3</v>
      </c>
      <c r="AM2299" s="74" t="n">
        <f aca="false">IF(K2299&lt;=0,AM2298+1,0)</f>
        <v>0</v>
      </c>
    </row>
    <row r="2300" customFormat="false" ht="15" hidden="false" customHeight="false" outlineLevel="0" collapsed="false">
      <c r="A2300" s="61" t="n">
        <v>2304</v>
      </c>
      <c r="B2300" s="62" t="n">
        <v>46205.3854166667</v>
      </c>
      <c r="C2300" s="63" t="n">
        <f aca="false">YEAR(B2300)</f>
        <v>2026</v>
      </c>
      <c r="D2300" s="32" t="s">
        <v>276</v>
      </c>
      <c r="E2300" s="64" t="n">
        <v>24075.75</v>
      </c>
      <c r="F2300" s="65" t="n">
        <v>-0.003</v>
      </c>
      <c r="G2300" s="66" t="n">
        <v>-72.22725</v>
      </c>
      <c r="H2300" s="67" t="n">
        <f aca="false">E2300+IF(D2300="Long",1,-1)*G2300</f>
        <v>24147.97725</v>
      </c>
      <c r="I2300" s="68" t="n">
        <f aca="false">Assumptions!$B$58</f>
        <v>5.35750011455817</v>
      </c>
      <c r="J2300" s="68" t="n">
        <f aca="false">INDEX(Yearly!$D$5:$D$22,MATCH(C2300,Yearly!$A$5:$A$22,0))</f>
        <v>0.459214295533557</v>
      </c>
      <c r="K2300" s="68" t="n">
        <f aca="false">G2300-I2300-J2300</f>
        <v>-78.0439644100917</v>
      </c>
      <c r="L2300" s="69" t="n">
        <f aca="false">(I2300+J2300)/Assumptions!$B$8</f>
        <v>0.000256480763443269</v>
      </c>
      <c r="M2300" s="70" t="n">
        <f aca="false">F2300-L2300</f>
        <v>-0.00325648076344327</v>
      </c>
      <c r="N2300" s="71" t="n">
        <f aca="false">G2300*Assumptions!$B$7</f>
        <v>-568067.32125</v>
      </c>
      <c r="O2300" s="71" t="n">
        <f aca="false">K2300*Assumptions!$B$7</f>
        <v>-613815.780085371</v>
      </c>
      <c r="P2300" s="68" t="n">
        <f aca="false">P2299+G2300</f>
        <v>42912.386565</v>
      </c>
      <c r="Q2300" s="68" t="n">
        <f aca="false">MAX(Q2299,P2300)</f>
        <v>43878.052545</v>
      </c>
      <c r="R2300" s="68" t="n">
        <f aca="false">Q2300-P2300</f>
        <v>965.665979999998</v>
      </c>
      <c r="S2300" s="68" t="n">
        <f aca="false">S2299+K2300</f>
        <v>29474.3986348015</v>
      </c>
      <c r="T2300" s="68" t="n">
        <f aca="false">MAX(T2299,S2300)</f>
        <v>30938.3092289643</v>
      </c>
      <c r="U2300" s="68" t="n">
        <f aca="false">T2300-S2300</f>
        <v>1463.91059416276</v>
      </c>
      <c r="V2300" s="70" t="n">
        <f aca="false">V2299+F2300</f>
        <v>4.39520000000001</v>
      </c>
      <c r="W2300" s="70" t="n">
        <f aca="false">MAX(W2299,V2300)</f>
        <v>4.43500000000001</v>
      </c>
      <c r="X2300" s="70" t="n">
        <f aca="false">W2300-V2300</f>
        <v>0.0397999999999987</v>
      </c>
      <c r="Y2300" s="70" t="n">
        <f aca="false">Y2299+M2300</f>
        <v>3.80266869100207</v>
      </c>
      <c r="Z2300" s="70" t="n">
        <f aca="false">MAX(Z2299,Y2300)</f>
        <v>3.86936768320245</v>
      </c>
      <c r="AA2300" s="70" t="n">
        <f aca="false">Z2300-Y2300</f>
        <v>0.0666989922003793</v>
      </c>
      <c r="AB2300" s="72" t="n">
        <f aca="false">AB2299*(1+F2300)</f>
        <v>62.7844495829589</v>
      </c>
      <c r="AC2300" s="73" t="n">
        <f aca="false">MAX(AC2299,AB2300)</f>
        <v>65.3883094494662</v>
      </c>
      <c r="AD2300" s="70" t="n">
        <f aca="false">1-AB2300/AC2300</f>
        <v>0.0398214893217206</v>
      </c>
      <c r="AE2300" s="73" t="n">
        <f aca="false">AE2299*(1+M2300)</f>
        <v>34.7476329030312</v>
      </c>
      <c r="AF2300" s="73" t="n">
        <f aca="false">MAX(AF2299,AE2300)</f>
        <v>37.4105554749034</v>
      </c>
      <c r="AG2300" s="70" t="n">
        <f aca="false">1-AE2300/AF2300</f>
        <v>0.0711810487192207</v>
      </c>
      <c r="AH2300" s="74" t="n">
        <f aca="false">IF(R2300&gt;0,AH2299+1,0)</f>
        <v>34</v>
      </c>
      <c r="AI2300" s="74" t="n">
        <f aca="false">IF(U2300&gt;0,AI2299+1,0)</f>
        <v>175</v>
      </c>
      <c r="AJ2300" s="74" t="n">
        <f aca="false">IF(G2300&gt;0,AJ2299+1,0)</f>
        <v>0</v>
      </c>
      <c r="AK2300" s="74" t="n">
        <f aca="false">IF(G2300&lt;=0,AK2299+1,0)</f>
        <v>1</v>
      </c>
      <c r="AL2300" s="74" t="n">
        <f aca="false">IF(K2300&gt;0,AL2299+1,0)</f>
        <v>0</v>
      </c>
      <c r="AM2300" s="74" t="n">
        <f aca="false">IF(K2300&lt;=0,AM2299+1,0)</f>
        <v>1</v>
      </c>
    </row>
    <row r="2301" customFormat="false" ht="15" hidden="false" customHeight="false" outlineLevel="0" collapsed="false">
      <c r="A2301" s="61" t="n">
        <v>2305</v>
      </c>
      <c r="B2301" s="62" t="n">
        <v>46205.40625</v>
      </c>
      <c r="C2301" s="63" t="n">
        <f aca="false">YEAR(B2301)</f>
        <v>2026</v>
      </c>
      <c r="D2301" s="32" t="s">
        <v>277</v>
      </c>
      <c r="E2301" s="64" t="n">
        <v>24148.05</v>
      </c>
      <c r="F2301" s="65" t="n">
        <v>0.0033</v>
      </c>
      <c r="G2301" s="66" t="n">
        <v>79.688565</v>
      </c>
      <c r="H2301" s="67" t="n">
        <f aca="false">E2301+IF(D2301="Long",1,-1)*G2301</f>
        <v>24227.738565</v>
      </c>
      <c r="I2301" s="68" t="n">
        <f aca="false">Assumptions!$B$58</f>
        <v>5.35750011455817</v>
      </c>
      <c r="J2301" s="68" t="n">
        <f aca="false">INDEX(Yearly!$D$5:$D$22,MATCH(C2301,Yearly!$A$5:$A$22,0))</f>
        <v>0.459214295533557</v>
      </c>
      <c r="K2301" s="68" t="n">
        <f aca="false">G2301-I2301-J2301</f>
        <v>73.8718505899083</v>
      </c>
      <c r="L2301" s="69" t="n">
        <f aca="false">(I2301+J2301)/Assumptions!$B$8</f>
        <v>0.000256480763443269</v>
      </c>
      <c r="M2301" s="70" t="n">
        <f aca="false">F2301-L2301</f>
        <v>0.00304351923655673</v>
      </c>
      <c r="N2301" s="71" t="n">
        <f aca="false">G2301*Assumptions!$B$7</f>
        <v>626750.563725</v>
      </c>
      <c r="O2301" s="71" t="n">
        <f aca="false">K2301*Assumptions!$B$7</f>
        <v>581002.104889629</v>
      </c>
      <c r="P2301" s="68" t="n">
        <f aca="false">P2300+G2301</f>
        <v>42992.07513</v>
      </c>
      <c r="Q2301" s="68" t="n">
        <f aca="false">MAX(Q2300,P2301)</f>
        <v>43878.052545</v>
      </c>
      <c r="R2301" s="68" t="n">
        <f aca="false">Q2301-P2301</f>
        <v>885.977415000001</v>
      </c>
      <c r="S2301" s="68" t="n">
        <f aca="false">S2300+K2301</f>
        <v>29548.2704853914</v>
      </c>
      <c r="T2301" s="68" t="n">
        <f aca="false">MAX(T2300,S2301)</f>
        <v>30938.3092289643</v>
      </c>
      <c r="U2301" s="68" t="n">
        <f aca="false">T2301-S2301</f>
        <v>1390.03874357285</v>
      </c>
      <c r="V2301" s="70" t="n">
        <f aca="false">V2300+F2301</f>
        <v>4.39850000000001</v>
      </c>
      <c r="W2301" s="70" t="n">
        <f aca="false">MAX(W2300,V2301)</f>
        <v>4.43500000000001</v>
      </c>
      <c r="X2301" s="70" t="n">
        <f aca="false">W2301-V2301</f>
        <v>0.0364999999999984</v>
      </c>
      <c r="Y2301" s="70" t="n">
        <f aca="false">Y2300+M2301</f>
        <v>3.80571221023863</v>
      </c>
      <c r="Z2301" s="70" t="n">
        <f aca="false">MAX(Z2300,Y2301)</f>
        <v>3.86936768320245</v>
      </c>
      <c r="AA2301" s="70" t="n">
        <f aca="false">Z2301-Y2301</f>
        <v>0.0636554729638226</v>
      </c>
      <c r="AB2301" s="72" t="n">
        <f aca="false">AB2300*(1+F2301)</f>
        <v>62.9916382665826</v>
      </c>
      <c r="AC2301" s="73" t="n">
        <f aca="false">MAX(AC2300,AB2301)</f>
        <v>65.3883094494662</v>
      </c>
      <c r="AD2301" s="70" t="n">
        <f aca="false">1-AB2301/AC2301</f>
        <v>0.0366529002364822</v>
      </c>
      <c r="AE2301" s="73" t="n">
        <f aca="false">AE2300*(1+M2301)</f>
        <v>34.8533879921964</v>
      </c>
      <c r="AF2301" s="73" t="n">
        <f aca="false">MAX(AF2300,AE2301)</f>
        <v>37.4105554749034</v>
      </c>
      <c r="AG2301" s="70" t="n">
        <f aca="false">1-AE2301/AF2301</f>
        <v>0.0683541703737192</v>
      </c>
      <c r="AH2301" s="74" t="n">
        <f aca="false">IF(R2301&gt;0,AH2300+1,0)</f>
        <v>35</v>
      </c>
      <c r="AI2301" s="74" t="n">
        <f aca="false">IF(U2301&gt;0,AI2300+1,0)</f>
        <v>176</v>
      </c>
      <c r="AJ2301" s="74" t="n">
        <f aca="false">IF(G2301&gt;0,AJ2300+1,0)</f>
        <v>1</v>
      </c>
      <c r="AK2301" s="74" t="n">
        <f aca="false">IF(G2301&lt;=0,AK2300+1,0)</f>
        <v>0</v>
      </c>
      <c r="AL2301" s="74" t="n">
        <f aca="false">IF(K2301&gt;0,AL2300+1,0)</f>
        <v>1</v>
      </c>
      <c r="AM2301" s="74" t="n">
        <f aca="false">IF(K2301&lt;=0,AM2300+1,0)</f>
        <v>0</v>
      </c>
    </row>
    <row r="2302" customFormat="false" ht="15" hidden="false" customHeight="false" outlineLevel="0" collapsed="false">
      <c r="A2302" s="61" t="n">
        <v>2306</v>
      </c>
      <c r="B2302" s="62" t="n">
        <v>46211.40625</v>
      </c>
      <c r="C2302" s="63" t="n">
        <f aca="false">YEAR(B2302)</f>
        <v>2026</v>
      </c>
      <c r="D2302" s="32" t="s">
        <v>276</v>
      </c>
      <c r="E2302" s="64" t="n">
        <v>24227.45</v>
      </c>
      <c r="F2302" s="65" t="n">
        <v>0.0013</v>
      </c>
      <c r="G2302" s="66" t="n">
        <v>31.495685</v>
      </c>
      <c r="H2302" s="67" t="n">
        <f aca="false">E2302+IF(D2302="Long",1,-1)*G2302</f>
        <v>24195.954315</v>
      </c>
      <c r="I2302" s="68" t="n">
        <f aca="false">Assumptions!$B$58</f>
        <v>5.35750011455817</v>
      </c>
      <c r="J2302" s="68" t="n">
        <f aca="false">INDEX(Yearly!$D$5:$D$22,MATCH(C2302,Yearly!$A$5:$A$22,0))</f>
        <v>0.459214295533557</v>
      </c>
      <c r="K2302" s="68" t="n">
        <f aca="false">G2302-I2302-J2302</f>
        <v>25.6789705899083</v>
      </c>
      <c r="L2302" s="69" t="n">
        <f aca="false">(I2302+J2302)/Assumptions!$B$8</f>
        <v>0.000256480763443269</v>
      </c>
      <c r="M2302" s="70" t="n">
        <f aca="false">F2302-L2302</f>
        <v>0.00104351923655673</v>
      </c>
      <c r="N2302" s="71" t="n">
        <f aca="false">G2302*Assumptions!$B$7</f>
        <v>247713.562525</v>
      </c>
      <c r="O2302" s="71" t="n">
        <f aca="false">K2302*Assumptions!$B$7</f>
        <v>201965.103689629</v>
      </c>
      <c r="P2302" s="68" t="n">
        <f aca="false">P2301+G2302</f>
        <v>43023.570815</v>
      </c>
      <c r="Q2302" s="68" t="n">
        <f aca="false">MAX(Q2301,P2302)</f>
        <v>43878.052545</v>
      </c>
      <c r="R2302" s="68" t="n">
        <f aca="false">Q2302-P2302</f>
        <v>854.48173</v>
      </c>
      <c r="S2302" s="68" t="n">
        <f aca="false">S2301+K2302</f>
        <v>29573.9494559813</v>
      </c>
      <c r="T2302" s="68" t="n">
        <f aca="false">MAX(T2301,S2302)</f>
        <v>30938.3092289643</v>
      </c>
      <c r="U2302" s="68" t="n">
        <f aca="false">T2302-S2302</f>
        <v>1364.35977298294</v>
      </c>
      <c r="V2302" s="70" t="n">
        <f aca="false">V2301+F2302</f>
        <v>4.39980000000001</v>
      </c>
      <c r="W2302" s="70" t="n">
        <f aca="false">MAX(W2301,V2302)</f>
        <v>4.43500000000001</v>
      </c>
      <c r="X2302" s="70" t="n">
        <f aca="false">W2302-V2302</f>
        <v>0.0351999999999988</v>
      </c>
      <c r="Y2302" s="70" t="n">
        <f aca="false">Y2301+M2302</f>
        <v>3.80675572947518</v>
      </c>
      <c r="Z2302" s="70" t="n">
        <f aca="false">MAX(Z2301,Y2302)</f>
        <v>3.86936768320245</v>
      </c>
      <c r="AA2302" s="70" t="n">
        <f aca="false">Z2302-Y2302</f>
        <v>0.062611953727266</v>
      </c>
      <c r="AB2302" s="72" t="n">
        <f aca="false">AB2301*(1+F2302)</f>
        <v>63.0735273963292</v>
      </c>
      <c r="AC2302" s="73" t="n">
        <f aca="false">MAX(AC2301,AB2302)</f>
        <v>65.3883094494662</v>
      </c>
      <c r="AD2302" s="70" t="n">
        <f aca="false">1-AB2302/AC2302</f>
        <v>0.0354005490067896</v>
      </c>
      <c r="AE2302" s="73" t="n">
        <f aca="false">AE2301*(1+M2302)</f>
        <v>34.8897581730254</v>
      </c>
      <c r="AF2302" s="73" t="n">
        <f aca="false">MAX(AF2301,AE2302)</f>
        <v>37.4105554749034</v>
      </c>
      <c r="AG2302" s="70" t="n">
        <f aca="false">1-AE2302/AF2302</f>
        <v>0.0673819800288463</v>
      </c>
      <c r="AH2302" s="74" t="n">
        <f aca="false">IF(R2302&gt;0,AH2301+1,0)</f>
        <v>36</v>
      </c>
      <c r="AI2302" s="74" t="n">
        <f aca="false">IF(U2302&gt;0,AI2301+1,0)</f>
        <v>177</v>
      </c>
      <c r="AJ2302" s="74" t="n">
        <f aca="false">IF(G2302&gt;0,AJ2301+1,0)</f>
        <v>2</v>
      </c>
      <c r="AK2302" s="74" t="n">
        <f aca="false">IF(G2302&lt;=0,AK2301+1,0)</f>
        <v>0</v>
      </c>
      <c r="AL2302" s="74" t="n">
        <f aca="false">IF(K2302&gt;0,AL2301+1,0)</f>
        <v>2</v>
      </c>
      <c r="AM2302" s="74" t="n">
        <f aca="false">IF(K2302&lt;=0,AM2301+1,0)</f>
        <v>0</v>
      </c>
    </row>
    <row r="2303" customFormat="false" ht="15" hidden="false" customHeight="false" outlineLevel="0" collapsed="false">
      <c r="A2303" s="61" t="n">
        <v>2307</v>
      </c>
      <c r="B2303" s="62" t="n">
        <v>46213.40625</v>
      </c>
      <c r="C2303" s="63" t="n">
        <f aca="false">YEAR(B2303)</f>
        <v>2026</v>
      </c>
      <c r="D2303" s="32" t="s">
        <v>277</v>
      </c>
      <c r="E2303" s="64" t="n">
        <v>24196.5</v>
      </c>
      <c r="F2303" s="65" t="n">
        <v>-0.005</v>
      </c>
      <c r="G2303" s="66" t="n">
        <v>-120.9825</v>
      </c>
      <c r="H2303" s="67" t="n">
        <f aca="false">E2303+IF(D2303="Long",1,-1)*G2303</f>
        <v>24075.5175</v>
      </c>
      <c r="I2303" s="68" t="n">
        <f aca="false">Assumptions!$B$58</f>
        <v>5.35750011455817</v>
      </c>
      <c r="J2303" s="68" t="n">
        <f aca="false">INDEX(Yearly!$D$5:$D$22,MATCH(C2303,Yearly!$A$5:$A$22,0))</f>
        <v>0.459214295533557</v>
      </c>
      <c r="K2303" s="68" t="n">
        <f aca="false">G2303-I2303-J2303</f>
        <v>-126.799214410092</v>
      </c>
      <c r="L2303" s="69" t="n">
        <f aca="false">(I2303+J2303)/Assumptions!$B$8</f>
        <v>0.000256480763443269</v>
      </c>
      <c r="M2303" s="70" t="n">
        <f aca="false">F2303-L2303</f>
        <v>-0.00525648076344327</v>
      </c>
      <c r="N2303" s="71" t="n">
        <f aca="false">G2303*Assumptions!$B$7</f>
        <v>-951527.3625</v>
      </c>
      <c r="O2303" s="71" t="n">
        <f aca="false">K2303*Assumptions!$B$7</f>
        <v>-997275.821335371</v>
      </c>
      <c r="P2303" s="68" t="n">
        <f aca="false">P2302+G2303</f>
        <v>42902.588315</v>
      </c>
      <c r="Q2303" s="68" t="n">
        <f aca="false">MAX(Q2302,P2303)</f>
        <v>43878.052545</v>
      </c>
      <c r="R2303" s="68" t="n">
        <f aca="false">Q2303-P2303</f>
        <v>975.464229999998</v>
      </c>
      <c r="S2303" s="68" t="n">
        <f aca="false">S2302+K2303</f>
        <v>29447.1502415713</v>
      </c>
      <c r="T2303" s="68" t="n">
        <f aca="false">MAX(T2302,S2303)</f>
        <v>30938.3092289643</v>
      </c>
      <c r="U2303" s="68" t="n">
        <f aca="false">T2303-S2303</f>
        <v>1491.15898739303</v>
      </c>
      <c r="V2303" s="70" t="n">
        <f aca="false">V2302+F2303</f>
        <v>4.39480000000001</v>
      </c>
      <c r="W2303" s="70" t="n">
        <f aca="false">MAX(W2302,V2303)</f>
        <v>4.43500000000001</v>
      </c>
      <c r="X2303" s="70" t="n">
        <f aca="false">W2303-V2303</f>
        <v>0.0401999999999987</v>
      </c>
      <c r="Y2303" s="70" t="n">
        <f aca="false">Y2302+M2303</f>
        <v>3.80149924871174</v>
      </c>
      <c r="Z2303" s="70" t="n">
        <f aca="false">MAX(Z2302,Y2303)</f>
        <v>3.86936768320245</v>
      </c>
      <c r="AA2303" s="70" t="n">
        <f aca="false">Z2303-Y2303</f>
        <v>0.0678684344907095</v>
      </c>
      <c r="AB2303" s="72" t="n">
        <f aca="false">AB2302*(1+F2303)</f>
        <v>62.7581597593476</v>
      </c>
      <c r="AC2303" s="73" t="n">
        <f aca="false">MAX(AC2302,AB2303)</f>
        <v>65.3883094494662</v>
      </c>
      <c r="AD2303" s="70" t="n">
        <f aca="false">1-AB2303/AC2303</f>
        <v>0.0402235462617556</v>
      </c>
      <c r="AE2303" s="73" t="n">
        <f aca="false">AE2302*(1+M2303)</f>
        <v>34.7063608303477</v>
      </c>
      <c r="AF2303" s="73" t="n">
        <f aca="false">MAX(AF2302,AE2303)</f>
        <v>37.4105554749034</v>
      </c>
      <c r="AG2303" s="70" t="n">
        <f aca="false">1-AE2303/AF2303</f>
        <v>0.0722842687104653</v>
      </c>
      <c r="AH2303" s="74" t="n">
        <f aca="false">IF(R2303&gt;0,AH2302+1,0)</f>
        <v>37</v>
      </c>
      <c r="AI2303" s="74" t="n">
        <f aca="false">IF(U2303&gt;0,AI2302+1,0)</f>
        <v>178</v>
      </c>
      <c r="AJ2303" s="74" t="n">
        <f aca="false">IF(G2303&gt;0,AJ2302+1,0)</f>
        <v>0</v>
      </c>
      <c r="AK2303" s="74" t="n">
        <f aca="false">IF(G2303&lt;=0,AK2302+1,0)</f>
        <v>1</v>
      </c>
      <c r="AL2303" s="74" t="n">
        <f aca="false">IF(K2303&gt;0,AL2302+1,0)</f>
        <v>0</v>
      </c>
      <c r="AM2303" s="74" t="n">
        <f aca="false">IF(K2303&lt;=0,AM2302+1,0)</f>
        <v>1</v>
      </c>
    </row>
    <row r="2304" customFormat="false" ht="15" hidden="false" customHeight="false" outlineLevel="0" collapsed="false">
      <c r="A2304" s="61" t="n">
        <v>2308</v>
      </c>
      <c r="B2304" s="62" t="n">
        <v>46216.40625</v>
      </c>
      <c r="C2304" s="63" t="n">
        <f aca="false">YEAR(B2304)</f>
        <v>2026</v>
      </c>
      <c r="D2304" s="32" t="s">
        <v>276</v>
      </c>
      <c r="E2304" s="64" t="n">
        <v>24076.15</v>
      </c>
      <c r="F2304" s="65" t="n">
        <v>-0.0044</v>
      </c>
      <c r="G2304" s="66" t="n">
        <v>-105.93506</v>
      </c>
      <c r="H2304" s="67" t="n">
        <f aca="false">E2304+IF(D2304="Long",1,-1)*G2304</f>
        <v>24182.08506</v>
      </c>
      <c r="I2304" s="68" t="n">
        <f aca="false">Assumptions!$B$58</f>
        <v>5.35750011455817</v>
      </c>
      <c r="J2304" s="68" t="n">
        <f aca="false">INDEX(Yearly!$D$5:$D$22,MATCH(C2304,Yearly!$A$5:$A$22,0))</f>
        <v>0.459214295533557</v>
      </c>
      <c r="K2304" s="68" t="n">
        <f aca="false">G2304-I2304-J2304</f>
        <v>-111.751774410092</v>
      </c>
      <c r="L2304" s="69" t="n">
        <f aca="false">(I2304+J2304)/Assumptions!$B$8</f>
        <v>0.000256480763443269</v>
      </c>
      <c r="M2304" s="70" t="n">
        <f aca="false">F2304-L2304</f>
        <v>-0.00465648076344327</v>
      </c>
      <c r="N2304" s="71" t="n">
        <f aca="false">G2304*Assumptions!$B$7</f>
        <v>-833179.2469</v>
      </c>
      <c r="O2304" s="71" t="n">
        <f aca="false">K2304*Assumptions!$B$7</f>
        <v>-878927.705735371</v>
      </c>
      <c r="P2304" s="68" t="n">
        <f aca="false">P2303+G2304</f>
        <v>42796.653255</v>
      </c>
      <c r="Q2304" s="68" t="n">
        <f aca="false">MAX(Q2303,P2304)</f>
        <v>43878.052545</v>
      </c>
      <c r="R2304" s="68" t="n">
        <f aca="false">Q2304-P2304</f>
        <v>1081.39929</v>
      </c>
      <c r="S2304" s="68" t="n">
        <f aca="false">S2303+K2304</f>
        <v>29335.3984671612</v>
      </c>
      <c r="T2304" s="68" t="n">
        <f aca="false">MAX(T2303,S2304)</f>
        <v>30938.3092289643</v>
      </c>
      <c r="U2304" s="68" t="n">
        <f aca="false">T2304-S2304</f>
        <v>1602.91076180312</v>
      </c>
      <c r="V2304" s="70" t="n">
        <f aca="false">V2303+F2304</f>
        <v>4.39040000000001</v>
      </c>
      <c r="W2304" s="70" t="n">
        <f aca="false">MAX(W2303,V2304)</f>
        <v>4.43500000000001</v>
      </c>
      <c r="X2304" s="70" t="n">
        <f aca="false">W2304-V2304</f>
        <v>0.0445999999999991</v>
      </c>
      <c r="Y2304" s="70" t="n">
        <f aca="false">Y2303+M2304</f>
        <v>3.7968427679483</v>
      </c>
      <c r="Z2304" s="70" t="n">
        <f aca="false">MAX(Z2303,Y2304)</f>
        <v>3.86936768320245</v>
      </c>
      <c r="AA2304" s="70" t="n">
        <f aca="false">Z2304-Y2304</f>
        <v>0.0725249152541525</v>
      </c>
      <c r="AB2304" s="72" t="n">
        <f aca="false">AB2303*(1+F2304)</f>
        <v>62.4820238564064</v>
      </c>
      <c r="AC2304" s="73" t="n">
        <f aca="false">MAX(AC2303,AB2304)</f>
        <v>65.3883094494662</v>
      </c>
      <c r="AD2304" s="70" t="n">
        <f aca="false">1-AB2304/AC2304</f>
        <v>0.0444465626582039</v>
      </c>
      <c r="AE2304" s="73" t="n">
        <f aca="false">AE2303*(1+M2304)</f>
        <v>34.5447513287721</v>
      </c>
      <c r="AF2304" s="73" t="n">
        <f aca="false">MAX(AF2303,AE2304)</f>
        <v>37.4105554749034</v>
      </c>
      <c r="AG2304" s="70" t="n">
        <f aca="false">1-AE2304/AF2304</f>
        <v>0.0766041591671588</v>
      </c>
      <c r="AH2304" s="74" t="n">
        <f aca="false">IF(R2304&gt;0,AH2303+1,0)</f>
        <v>38</v>
      </c>
      <c r="AI2304" s="74" t="n">
        <f aca="false">IF(U2304&gt;0,AI2303+1,0)</f>
        <v>179</v>
      </c>
      <c r="AJ2304" s="74" t="n">
        <f aca="false">IF(G2304&gt;0,AJ2303+1,0)</f>
        <v>0</v>
      </c>
      <c r="AK2304" s="74" t="n">
        <f aca="false">IF(G2304&lt;=0,AK2303+1,0)</f>
        <v>2</v>
      </c>
      <c r="AL2304" s="74" t="n">
        <f aca="false">IF(K2304&gt;0,AL2303+1,0)</f>
        <v>0</v>
      </c>
      <c r="AM2304" s="74" t="n">
        <f aca="false">IF(K2304&lt;=0,AM2303+1,0)</f>
        <v>2</v>
      </c>
    </row>
    <row r="2305" customFormat="false" ht="15" hidden="false" customHeight="false" outlineLevel="0" collapsed="false">
      <c r="A2305" s="61" t="n">
        <v>2309</v>
      </c>
      <c r="B2305" s="62" t="n">
        <v>46216.5104166667</v>
      </c>
      <c r="C2305" s="63" t="n">
        <f aca="false">YEAR(B2305)</f>
        <v>2026</v>
      </c>
      <c r="D2305" s="32" t="s">
        <v>277</v>
      </c>
      <c r="E2305" s="64" t="n">
        <v>24182</v>
      </c>
      <c r="F2305" s="65" t="n">
        <v>-0.0033</v>
      </c>
      <c r="G2305" s="66" t="n">
        <v>-79.8006</v>
      </c>
      <c r="H2305" s="67" t="n">
        <f aca="false">E2305+IF(D2305="Long",1,-1)*G2305</f>
        <v>24102.1994</v>
      </c>
      <c r="I2305" s="68" t="n">
        <f aca="false">Assumptions!$B$58</f>
        <v>5.35750011455817</v>
      </c>
      <c r="J2305" s="68" t="n">
        <f aca="false">INDEX(Yearly!$D$5:$D$22,MATCH(C2305,Yearly!$A$5:$A$22,0))</f>
        <v>0.459214295533557</v>
      </c>
      <c r="K2305" s="68" t="n">
        <f aca="false">G2305-I2305-J2305</f>
        <v>-85.6173144100917</v>
      </c>
      <c r="L2305" s="69" t="n">
        <f aca="false">(I2305+J2305)/Assumptions!$B$8</f>
        <v>0.000256480763443269</v>
      </c>
      <c r="M2305" s="70" t="n">
        <f aca="false">F2305-L2305</f>
        <v>-0.00355648076344327</v>
      </c>
      <c r="N2305" s="71" t="n">
        <f aca="false">G2305*Assumptions!$B$7</f>
        <v>-627631.719</v>
      </c>
      <c r="O2305" s="71" t="n">
        <f aca="false">K2305*Assumptions!$B$7</f>
        <v>-673380.177835371</v>
      </c>
      <c r="P2305" s="68" t="n">
        <f aca="false">P2304+G2305</f>
        <v>42716.852655</v>
      </c>
      <c r="Q2305" s="68" t="n">
        <f aca="false">MAX(Q2304,P2305)</f>
        <v>43878.052545</v>
      </c>
      <c r="R2305" s="68" t="n">
        <f aca="false">Q2305-P2305</f>
        <v>1161.19989</v>
      </c>
      <c r="S2305" s="68" t="n">
        <f aca="false">S2304+K2305</f>
        <v>29249.7811527511</v>
      </c>
      <c r="T2305" s="68" t="n">
        <f aca="false">MAX(T2304,S2305)</f>
        <v>30938.3092289643</v>
      </c>
      <c r="U2305" s="68" t="n">
        <f aca="false">T2305-S2305</f>
        <v>1688.52807621321</v>
      </c>
      <c r="V2305" s="70" t="n">
        <f aca="false">V2304+F2305</f>
        <v>4.38710000000001</v>
      </c>
      <c r="W2305" s="70" t="n">
        <f aca="false">MAX(W2304,V2305)</f>
        <v>4.43500000000001</v>
      </c>
      <c r="X2305" s="70" t="n">
        <f aca="false">W2305-V2305</f>
        <v>0.0478999999999994</v>
      </c>
      <c r="Y2305" s="70" t="n">
        <f aca="false">Y2304+M2305</f>
        <v>3.79328628718485</v>
      </c>
      <c r="Z2305" s="70" t="n">
        <f aca="false">MAX(Z2304,Y2305)</f>
        <v>3.86936768320245</v>
      </c>
      <c r="AA2305" s="70" t="n">
        <f aca="false">Z2305-Y2305</f>
        <v>0.0760813960175959</v>
      </c>
      <c r="AB2305" s="72" t="n">
        <f aca="false">AB2304*(1+F2305)</f>
        <v>62.2758331776803</v>
      </c>
      <c r="AC2305" s="73" t="n">
        <f aca="false">MAX(AC2304,AB2305)</f>
        <v>65.3883094494662</v>
      </c>
      <c r="AD2305" s="70" t="n">
        <f aca="false">1-AB2305/AC2305</f>
        <v>0.0475998890014318</v>
      </c>
      <c r="AE2305" s="73" t="n">
        <f aca="false">AE2304*(1+M2305)</f>
        <v>34.4218935851934</v>
      </c>
      <c r="AF2305" s="73" t="n">
        <f aca="false">MAX(AF2304,AE2305)</f>
        <v>37.4105554749034</v>
      </c>
      <c r="AG2305" s="70" t="n">
        <f aca="false">1-AE2305/AF2305</f>
        <v>0.0798881987121244</v>
      </c>
      <c r="AH2305" s="74" t="n">
        <f aca="false">IF(R2305&gt;0,AH2304+1,0)</f>
        <v>39</v>
      </c>
      <c r="AI2305" s="74" t="n">
        <f aca="false">IF(U2305&gt;0,AI2304+1,0)</f>
        <v>180</v>
      </c>
      <c r="AJ2305" s="74" t="n">
        <f aca="false">IF(G2305&gt;0,AJ2304+1,0)</f>
        <v>0</v>
      </c>
      <c r="AK2305" s="74" t="n">
        <f aca="false">IF(G2305&lt;=0,AK2304+1,0)</f>
        <v>3</v>
      </c>
      <c r="AL2305" s="74" t="n">
        <f aca="false">IF(K2305&gt;0,AL2304+1,0)</f>
        <v>0</v>
      </c>
      <c r="AM2305" s="74" t="n">
        <f aca="false">IF(K2305&lt;=0,AM2304+1,0)</f>
        <v>3</v>
      </c>
    </row>
    <row r="2306" customFormat="false" ht="15" hidden="false" customHeight="false" outlineLevel="0" collapsed="false">
      <c r="A2306" s="61" t="n">
        <v>2310</v>
      </c>
      <c r="B2306" s="62" t="n">
        <v>46217.40625</v>
      </c>
      <c r="C2306" s="63" t="n">
        <f aca="false">YEAR(B2306)</f>
        <v>2026</v>
      </c>
      <c r="D2306" s="32" t="s">
        <v>276</v>
      </c>
      <c r="E2306" s="64" t="n">
        <v>24101.85</v>
      </c>
      <c r="F2306" s="65" t="n">
        <v>-0.0039</v>
      </c>
      <c r="G2306" s="66" t="n">
        <v>-93.997215</v>
      </c>
      <c r="H2306" s="67" t="n">
        <f aca="false">E2306+IF(D2306="Long",1,-1)*G2306</f>
        <v>24195.847215</v>
      </c>
      <c r="I2306" s="68" t="n">
        <f aca="false">Assumptions!$B$58</f>
        <v>5.35750011455817</v>
      </c>
      <c r="J2306" s="68" t="n">
        <f aca="false">INDEX(Yearly!$D$5:$D$22,MATCH(C2306,Yearly!$A$5:$A$22,0))</f>
        <v>0.459214295533557</v>
      </c>
      <c r="K2306" s="68" t="n">
        <f aca="false">G2306-I2306-J2306</f>
        <v>-99.8139294100917</v>
      </c>
      <c r="L2306" s="69" t="n">
        <f aca="false">(I2306+J2306)/Assumptions!$B$8</f>
        <v>0.000256480763443269</v>
      </c>
      <c r="M2306" s="70" t="n">
        <f aca="false">F2306-L2306</f>
        <v>-0.00415648076344327</v>
      </c>
      <c r="N2306" s="71" t="n">
        <f aca="false">G2306*Assumptions!$B$7</f>
        <v>-739288.095975</v>
      </c>
      <c r="O2306" s="71" t="n">
        <f aca="false">K2306*Assumptions!$B$7</f>
        <v>-785036.554810371</v>
      </c>
      <c r="P2306" s="68" t="n">
        <f aca="false">P2305+G2306</f>
        <v>42622.85544</v>
      </c>
      <c r="Q2306" s="68" t="n">
        <f aca="false">MAX(Q2305,P2306)</f>
        <v>43878.052545</v>
      </c>
      <c r="R2306" s="68" t="n">
        <f aca="false">Q2306-P2306</f>
        <v>1255.19710500001</v>
      </c>
      <c r="S2306" s="68" t="n">
        <f aca="false">S2305+K2306</f>
        <v>29149.967223341</v>
      </c>
      <c r="T2306" s="68" t="n">
        <f aca="false">MAX(T2305,S2306)</f>
        <v>30938.3092289643</v>
      </c>
      <c r="U2306" s="68" t="n">
        <f aca="false">T2306-S2306</f>
        <v>1788.3420056233</v>
      </c>
      <c r="V2306" s="70" t="n">
        <f aca="false">V2305+F2306</f>
        <v>4.38320000000001</v>
      </c>
      <c r="W2306" s="70" t="n">
        <f aca="false">MAX(W2305,V2306)</f>
        <v>4.43500000000001</v>
      </c>
      <c r="X2306" s="70" t="n">
        <f aca="false">W2306-V2306</f>
        <v>0.0517999999999992</v>
      </c>
      <c r="Y2306" s="70" t="n">
        <f aca="false">Y2305+M2306</f>
        <v>3.78912980642141</v>
      </c>
      <c r="Z2306" s="70" t="n">
        <f aca="false">MAX(Z2305,Y2306)</f>
        <v>3.86936768320245</v>
      </c>
      <c r="AA2306" s="70" t="n">
        <f aca="false">Z2306-Y2306</f>
        <v>0.0802378767810392</v>
      </c>
      <c r="AB2306" s="72" t="n">
        <f aca="false">AB2305*(1+F2306)</f>
        <v>62.0329574282873</v>
      </c>
      <c r="AC2306" s="73" t="n">
        <f aca="false">MAX(AC2305,AB2306)</f>
        <v>65.3883094494662</v>
      </c>
      <c r="AD2306" s="70" t="n">
        <f aca="false">1-AB2306/AC2306</f>
        <v>0.0513142494343262</v>
      </c>
      <c r="AE2306" s="73" t="n">
        <f aca="false">AE2305*(1+M2306)</f>
        <v>34.2788196466653</v>
      </c>
      <c r="AF2306" s="73" t="n">
        <f aca="false">MAX(AF2305,AE2306)</f>
        <v>37.4105554749034</v>
      </c>
      <c r="AG2306" s="70" t="n">
        <f aca="false">1-AE2306/AF2306</f>
        <v>0.0837126257143945</v>
      </c>
      <c r="AH2306" s="74" t="n">
        <f aca="false">IF(R2306&gt;0,AH2305+1,0)</f>
        <v>40</v>
      </c>
      <c r="AI2306" s="74" t="n">
        <f aca="false">IF(U2306&gt;0,AI2305+1,0)</f>
        <v>181</v>
      </c>
      <c r="AJ2306" s="74" t="n">
        <f aca="false">IF(G2306&gt;0,AJ2305+1,0)</f>
        <v>0</v>
      </c>
      <c r="AK2306" s="74" t="n">
        <f aca="false">IF(G2306&lt;=0,AK2305+1,0)</f>
        <v>4</v>
      </c>
      <c r="AL2306" s="74" t="n">
        <f aca="false">IF(K2306&gt;0,AL2305+1,0)</f>
        <v>0</v>
      </c>
      <c r="AM2306" s="74" t="n">
        <f aca="false">IF(K2306&lt;=0,AM2305+1,0)</f>
        <v>4</v>
      </c>
    </row>
    <row r="2307" customFormat="false" ht="15" hidden="false" customHeight="false" outlineLevel="0" collapsed="false">
      <c r="A2307" s="61" t="n">
        <v>2311</v>
      </c>
      <c r="B2307" s="62" t="n">
        <v>46218.40625</v>
      </c>
      <c r="C2307" s="63" t="n">
        <f aca="false">YEAR(B2307)</f>
        <v>2026</v>
      </c>
      <c r="D2307" s="32" t="s">
        <v>277</v>
      </c>
      <c r="E2307" s="64" t="n">
        <v>24195.55</v>
      </c>
      <c r="F2307" s="65" t="n">
        <v>-0.0059</v>
      </c>
      <c r="G2307" s="66" t="n">
        <v>-142.753745</v>
      </c>
      <c r="H2307" s="67" t="n">
        <f aca="false">E2307+IF(D2307="Long",1,-1)*G2307</f>
        <v>24052.796255</v>
      </c>
      <c r="I2307" s="68" t="n">
        <f aca="false">Assumptions!$B$58</f>
        <v>5.35750011455817</v>
      </c>
      <c r="J2307" s="68" t="n">
        <f aca="false">INDEX(Yearly!$D$5:$D$22,MATCH(C2307,Yearly!$A$5:$A$22,0))</f>
        <v>0.459214295533557</v>
      </c>
      <c r="K2307" s="68" t="n">
        <f aca="false">G2307-I2307-J2307</f>
        <v>-148.570459410092</v>
      </c>
      <c r="L2307" s="69" t="n">
        <f aca="false">(I2307+J2307)/Assumptions!$B$8</f>
        <v>0.000256480763443269</v>
      </c>
      <c r="M2307" s="70" t="n">
        <f aca="false">F2307-L2307</f>
        <v>-0.00615648076344327</v>
      </c>
      <c r="N2307" s="71" t="n">
        <f aca="false">G2307*Assumptions!$B$7</f>
        <v>-1122758.204425</v>
      </c>
      <c r="O2307" s="71" t="n">
        <f aca="false">K2307*Assumptions!$B$7</f>
        <v>-1168506.66326037</v>
      </c>
      <c r="P2307" s="68" t="n">
        <f aca="false">P2306+G2307</f>
        <v>42480.101695</v>
      </c>
      <c r="Q2307" s="68" t="n">
        <f aca="false">MAX(Q2306,P2307)</f>
        <v>43878.052545</v>
      </c>
      <c r="R2307" s="68" t="n">
        <f aca="false">Q2307-P2307</f>
        <v>1397.95085000001</v>
      </c>
      <c r="S2307" s="68" t="n">
        <f aca="false">S2306+K2307</f>
        <v>29001.3967639309</v>
      </c>
      <c r="T2307" s="68" t="n">
        <f aca="false">MAX(T2306,S2307)</f>
        <v>30938.3092289643</v>
      </c>
      <c r="U2307" s="68" t="n">
        <f aca="false">T2307-S2307</f>
        <v>1936.9124650334</v>
      </c>
      <c r="V2307" s="70" t="n">
        <f aca="false">V2306+F2307</f>
        <v>4.37730000000001</v>
      </c>
      <c r="W2307" s="70" t="n">
        <f aca="false">MAX(W2306,V2307)</f>
        <v>4.43500000000001</v>
      </c>
      <c r="X2307" s="70" t="n">
        <f aca="false">W2307-V2307</f>
        <v>0.0576999999999988</v>
      </c>
      <c r="Y2307" s="70" t="n">
        <f aca="false">Y2306+M2307</f>
        <v>3.78297332565797</v>
      </c>
      <c r="Z2307" s="70" t="n">
        <f aca="false">MAX(Z2306,Y2307)</f>
        <v>3.86936768320245</v>
      </c>
      <c r="AA2307" s="70" t="n">
        <f aca="false">Z2307-Y2307</f>
        <v>0.0863943575444823</v>
      </c>
      <c r="AB2307" s="72" t="n">
        <f aca="false">AB2306*(1+F2307)</f>
        <v>61.6669629794604</v>
      </c>
      <c r="AC2307" s="73" t="n">
        <f aca="false">MAX(AC2306,AB2307)</f>
        <v>65.3883094494662</v>
      </c>
      <c r="AD2307" s="70" t="n">
        <f aca="false">1-AB2307/AC2307</f>
        <v>0.0569114953626636</v>
      </c>
      <c r="AE2307" s="73" t="n">
        <f aca="false">AE2306*(1+M2307)</f>
        <v>34.067782752917</v>
      </c>
      <c r="AF2307" s="73" t="n">
        <f aca="false">MAX(AF2306,AE2307)</f>
        <v>37.4105554749034</v>
      </c>
      <c r="AG2307" s="70" t="n">
        <f aca="false">1-AE2307/AF2307</f>
        <v>0.0893537313079699</v>
      </c>
      <c r="AH2307" s="74" t="n">
        <f aca="false">IF(R2307&gt;0,AH2306+1,0)</f>
        <v>41</v>
      </c>
      <c r="AI2307" s="74" t="n">
        <f aca="false">IF(U2307&gt;0,AI2306+1,0)</f>
        <v>182</v>
      </c>
      <c r="AJ2307" s="74" t="n">
        <f aca="false">IF(G2307&gt;0,AJ2306+1,0)</f>
        <v>0</v>
      </c>
      <c r="AK2307" s="74" t="n">
        <f aca="false">IF(G2307&lt;=0,AK2306+1,0)</f>
        <v>5</v>
      </c>
      <c r="AL2307" s="74" t="n">
        <f aca="false">IF(K2307&gt;0,AL2306+1,0)</f>
        <v>0</v>
      </c>
      <c r="AM2307" s="74" t="n">
        <f aca="false">IF(K2307&lt;=0,AM2306+1,0)</f>
        <v>5</v>
      </c>
    </row>
    <row r="2308" customFormat="false" ht="15" hidden="false" customHeight="false" outlineLevel="0" collapsed="false">
      <c r="A2308" s="61" t="n">
        <v>2312</v>
      </c>
      <c r="B2308" s="62" t="n">
        <v>46218.5520833333</v>
      </c>
      <c r="C2308" s="63" t="n">
        <f aca="false">YEAR(B2308)</f>
        <v>2026</v>
      </c>
      <c r="D2308" s="32" t="s">
        <v>276</v>
      </c>
      <c r="E2308" s="64" t="n">
        <v>24053.7</v>
      </c>
      <c r="F2308" s="65" t="n">
        <v>-0.0037</v>
      </c>
      <c r="G2308" s="66" t="n">
        <v>-88.99869</v>
      </c>
      <c r="H2308" s="67" t="n">
        <f aca="false">E2308+IF(D2308="Long",1,-1)*G2308</f>
        <v>24142.69869</v>
      </c>
      <c r="I2308" s="68" t="n">
        <f aca="false">Assumptions!$B$58</f>
        <v>5.35750011455817</v>
      </c>
      <c r="J2308" s="68" t="n">
        <f aca="false">INDEX(Yearly!$D$5:$D$22,MATCH(C2308,Yearly!$A$5:$A$22,0))</f>
        <v>0.459214295533557</v>
      </c>
      <c r="K2308" s="68" t="n">
        <f aca="false">G2308-I2308-J2308</f>
        <v>-94.8154044100917</v>
      </c>
      <c r="L2308" s="69" t="n">
        <f aca="false">(I2308+J2308)/Assumptions!$B$8</f>
        <v>0.000256480763443269</v>
      </c>
      <c r="M2308" s="70" t="n">
        <f aca="false">F2308-L2308</f>
        <v>-0.00395648076344327</v>
      </c>
      <c r="N2308" s="71" t="n">
        <f aca="false">G2308*Assumptions!$B$7</f>
        <v>-699974.69685</v>
      </c>
      <c r="O2308" s="71" t="n">
        <f aca="false">K2308*Assumptions!$B$7</f>
        <v>-745723.155685371</v>
      </c>
      <c r="P2308" s="68" t="n">
        <f aca="false">P2307+G2308</f>
        <v>42391.103005</v>
      </c>
      <c r="Q2308" s="68" t="n">
        <f aca="false">MAX(Q2307,P2308)</f>
        <v>43878.052545</v>
      </c>
      <c r="R2308" s="68" t="n">
        <f aca="false">Q2308-P2308</f>
        <v>1486.94954000001</v>
      </c>
      <c r="S2308" s="68" t="n">
        <f aca="false">S2307+K2308</f>
        <v>28906.5813595208</v>
      </c>
      <c r="T2308" s="68" t="n">
        <f aca="false">MAX(T2307,S2308)</f>
        <v>30938.3092289643</v>
      </c>
      <c r="U2308" s="68" t="n">
        <f aca="false">T2308-S2308</f>
        <v>2031.72786944349</v>
      </c>
      <c r="V2308" s="70" t="n">
        <f aca="false">V2307+F2308</f>
        <v>4.37360000000001</v>
      </c>
      <c r="W2308" s="70" t="n">
        <f aca="false">MAX(W2307,V2308)</f>
        <v>4.43500000000001</v>
      </c>
      <c r="X2308" s="70" t="n">
        <f aca="false">W2308-V2308</f>
        <v>0.061399999999999</v>
      </c>
      <c r="Y2308" s="70" t="n">
        <f aca="false">Y2307+M2308</f>
        <v>3.77901684489452</v>
      </c>
      <c r="Z2308" s="70" t="n">
        <f aca="false">MAX(Z2307,Y2308)</f>
        <v>3.86936768320245</v>
      </c>
      <c r="AA2308" s="70" t="n">
        <f aca="false">Z2308-Y2308</f>
        <v>0.0903508383079257</v>
      </c>
      <c r="AB2308" s="72" t="n">
        <f aca="false">AB2307*(1+F2308)</f>
        <v>61.4387952164364</v>
      </c>
      <c r="AC2308" s="73" t="n">
        <f aca="false">MAX(AC2307,AB2308)</f>
        <v>65.3883094494662</v>
      </c>
      <c r="AD2308" s="70" t="n">
        <f aca="false">1-AB2308/AC2308</f>
        <v>0.0604009228298218</v>
      </c>
      <c r="AE2308" s="73" t="n">
        <f aca="false">AE2307*(1+M2308)</f>
        <v>33.9329942258019</v>
      </c>
      <c r="AF2308" s="73" t="n">
        <f aca="false">MAX(AF2307,AE2308)</f>
        <v>37.4105554749034</v>
      </c>
      <c r="AG2308" s="70" t="n">
        <f aca="false">1-AE2308/AF2308</f>
        <v>0.0929566857523512</v>
      </c>
      <c r="AH2308" s="74" t="n">
        <f aca="false">IF(R2308&gt;0,AH2307+1,0)</f>
        <v>42</v>
      </c>
      <c r="AI2308" s="74" t="n">
        <f aca="false">IF(U2308&gt;0,AI2307+1,0)</f>
        <v>183</v>
      </c>
      <c r="AJ2308" s="74" t="n">
        <f aca="false">IF(G2308&gt;0,AJ2307+1,0)</f>
        <v>0</v>
      </c>
      <c r="AK2308" s="74" t="n">
        <f aca="false">IF(G2308&lt;=0,AK2307+1,0)</f>
        <v>6</v>
      </c>
      <c r="AL2308" s="74" t="n">
        <f aca="false">IF(K2308&gt;0,AL2307+1,0)</f>
        <v>0</v>
      </c>
      <c r="AM2308" s="74" t="n">
        <f aca="false">IF(K2308&lt;=0,AM2307+1,0)</f>
        <v>6</v>
      </c>
    </row>
    <row r="2309" customFormat="false" ht="15" hidden="false" customHeight="false" outlineLevel="0" collapsed="false">
      <c r="A2309" s="61" t="n">
        <v>2313</v>
      </c>
      <c r="B2309" s="62" t="n">
        <v>46219.40625</v>
      </c>
      <c r="C2309" s="63" t="n">
        <f aca="false">YEAR(B2309)</f>
        <v>2026</v>
      </c>
      <c r="D2309" s="32" t="s">
        <v>277</v>
      </c>
      <c r="E2309" s="64" t="n">
        <v>24141.6</v>
      </c>
      <c r="F2309" s="65" t="n">
        <v>-0.0009</v>
      </c>
      <c r="G2309" s="66" t="n">
        <v>-21.72744</v>
      </c>
      <c r="H2309" s="67" t="n">
        <f aca="false">E2309+IF(D2309="Long",1,-1)*G2309</f>
        <v>24119.87256</v>
      </c>
      <c r="I2309" s="68" t="n">
        <f aca="false">Assumptions!$B$58</f>
        <v>5.35750011455817</v>
      </c>
      <c r="J2309" s="68" t="n">
        <f aca="false">INDEX(Yearly!$D$5:$D$22,MATCH(C2309,Yearly!$A$5:$A$22,0))</f>
        <v>0.459214295533557</v>
      </c>
      <c r="K2309" s="68" t="n">
        <f aca="false">G2309-I2309-J2309</f>
        <v>-27.5441544100917</v>
      </c>
      <c r="L2309" s="69" t="n">
        <f aca="false">(I2309+J2309)/Assumptions!$B$8</f>
        <v>0.000256480763443269</v>
      </c>
      <c r="M2309" s="70" t="n">
        <f aca="false">F2309-L2309</f>
        <v>-0.00115648076344327</v>
      </c>
      <c r="N2309" s="71" t="n">
        <f aca="false">G2309*Assumptions!$B$7</f>
        <v>-170886.3156</v>
      </c>
      <c r="O2309" s="71" t="n">
        <f aca="false">K2309*Assumptions!$B$7</f>
        <v>-216634.774435371</v>
      </c>
      <c r="P2309" s="68" t="n">
        <f aca="false">P2308+G2309</f>
        <v>42369.375565</v>
      </c>
      <c r="Q2309" s="68" t="n">
        <f aca="false">MAX(Q2308,P2309)</f>
        <v>43878.052545</v>
      </c>
      <c r="R2309" s="68" t="n">
        <f aca="false">Q2309-P2309</f>
        <v>1508.67698000001</v>
      </c>
      <c r="S2309" s="68" t="n">
        <f aca="false">S2308+K2309</f>
        <v>28879.0372051107</v>
      </c>
      <c r="T2309" s="68" t="n">
        <f aca="false">MAX(T2308,S2309)</f>
        <v>30938.3092289643</v>
      </c>
      <c r="U2309" s="68" t="n">
        <f aca="false">T2309-S2309</f>
        <v>2059.27202385358</v>
      </c>
      <c r="V2309" s="70" t="n">
        <f aca="false">V2308+F2309</f>
        <v>4.37270000000001</v>
      </c>
      <c r="W2309" s="70" t="n">
        <f aca="false">MAX(W2308,V2309)</f>
        <v>4.43500000000001</v>
      </c>
      <c r="X2309" s="70" t="n">
        <f aca="false">W2309-V2309</f>
        <v>0.0622999999999987</v>
      </c>
      <c r="Y2309" s="70" t="n">
        <f aca="false">Y2308+M2309</f>
        <v>3.77786036413108</v>
      </c>
      <c r="Z2309" s="70" t="n">
        <f aca="false">MAX(Z2308,Y2309)</f>
        <v>3.86936768320245</v>
      </c>
      <c r="AA2309" s="70" t="n">
        <f aca="false">Z2309-Y2309</f>
        <v>0.0915073190713689</v>
      </c>
      <c r="AB2309" s="72" t="n">
        <f aca="false">AB2308*(1+F2309)</f>
        <v>61.3835003007416</v>
      </c>
      <c r="AC2309" s="73" t="n">
        <f aca="false">MAX(AC2308,AB2309)</f>
        <v>65.3883094494662</v>
      </c>
      <c r="AD2309" s="70" t="n">
        <f aca="false">1-AB2309/AC2309</f>
        <v>0.0612465619992749</v>
      </c>
      <c r="AE2309" s="73" t="n">
        <f aca="false">AE2308*(1+M2309)</f>
        <v>33.8937513707338</v>
      </c>
      <c r="AF2309" s="73" t="n">
        <f aca="false">MAX(AF2308,AE2309)</f>
        <v>37.4105554749034</v>
      </c>
      <c r="AG2309" s="70" t="n">
        <f aca="false">1-AE2309/AF2309</f>
        <v>0.0940056638968885</v>
      </c>
      <c r="AH2309" s="74" t="n">
        <f aca="false">IF(R2309&gt;0,AH2308+1,0)</f>
        <v>43</v>
      </c>
      <c r="AI2309" s="74" t="n">
        <f aca="false">IF(U2309&gt;0,AI2308+1,0)</f>
        <v>184</v>
      </c>
      <c r="AJ2309" s="74" t="n">
        <f aca="false">IF(G2309&gt;0,AJ2308+1,0)</f>
        <v>0</v>
      </c>
      <c r="AK2309" s="74" t="n">
        <f aca="false">IF(G2309&lt;=0,AK2308+1,0)</f>
        <v>7</v>
      </c>
      <c r="AL2309" s="74" t="n">
        <f aca="false">IF(K2309&gt;0,AL2308+1,0)</f>
        <v>0</v>
      </c>
      <c r="AM2309" s="74" t="n">
        <f aca="false">IF(K2309&lt;=0,AM2308+1,0)</f>
        <v>7</v>
      </c>
    </row>
    <row r="2310" customFormat="false" ht="15" hidden="false" customHeight="false" outlineLevel="0" collapsed="false">
      <c r="A2310" s="61" t="n">
        <v>2314</v>
      </c>
      <c r="B2310" s="62" t="n">
        <v>46219.5520833333</v>
      </c>
      <c r="C2310" s="63" t="n">
        <f aca="false">YEAR(B2310)</f>
        <v>2026</v>
      </c>
      <c r="D2310" s="32" t="s">
        <v>276</v>
      </c>
      <c r="E2310" s="64" t="n">
        <v>24120.95</v>
      </c>
      <c r="F2310" s="65" t="n">
        <v>-0.0046</v>
      </c>
      <c r="G2310" s="66" t="n">
        <v>-110.95637</v>
      </c>
      <c r="H2310" s="67" t="n">
        <f aca="false">E2310+IF(D2310="Long",1,-1)*G2310</f>
        <v>24231.90637</v>
      </c>
      <c r="I2310" s="68" t="n">
        <f aca="false">Assumptions!$B$58</f>
        <v>5.35750011455817</v>
      </c>
      <c r="J2310" s="68" t="n">
        <f aca="false">INDEX(Yearly!$D$5:$D$22,MATCH(C2310,Yearly!$A$5:$A$22,0))</f>
        <v>0.459214295533557</v>
      </c>
      <c r="K2310" s="68" t="n">
        <f aca="false">G2310-I2310-J2310</f>
        <v>-116.773084410092</v>
      </c>
      <c r="L2310" s="69" t="n">
        <f aca="false">(I2310+J2310)/Assumptions!$B$8</f>
        <v>0.000256480763443269</v>
      </c>
      <c r="M2310" s="70" t="n">
        <f aca="false">F2310-L2310</f>
        <v>-0.00485648076344327</v>
      </c>
      <c r="N2310" s="71" t="n">
        <f aca="false">G2310*Assumptions!$B$7</f>
        <v>-872671.85005</v>
      </c>
      <c r="O2310" s="71" t="n">
        <f aca="false">K2310*Assumptions!$B$7</f>
        <v>-918420.308885371</v>
      </c>
      <c r="P2310" s="68" t="n">
        <f aca="false">P2309+G2310</f>
        <v>42258.419195</v>
      </c>
      <c r="Q2310" s="68" t="n">
        <f aca="false">MAX(Q2309,P2310)</f>
        <v>43878.052545</v>
      </c>
      <c r="R2310" s="68" t="n">
        <f aca="false">Q2310-P2310</f>
        <v>1619.63335000001</v>
      </c>
      <c r="S2310" s="68" t="n">
        <f aca="false">S2309+K2310</f>
        <v>28762.2641207006</v>
      </c>
      <c r="T2310" s="68" t="n">
        <f aca="false">MAX(T2309,S2310)</f>
        <v>30938.3092289643</v>
      </c>
      <c r="U2310" s="68" t="n">
        <f aca="false">T2310-S2310</f>
        <v>2176.04510826367</v>
      </c>
      <c r="V2310" s="70" t="n">
        <f aca="false">V2309+F2310</f>
        <v>4.36810000000001</v>
      </c>
      <c r="W2310" s="70" t="n">
        <f aca="false">MAX(W2309,V2310)</f>
        <v>4.43500000000001</v>
      </c>
      <c r="X2310" s="70" t="n">
        <f aca="false">W2310-V2310</f>
        <v>0.0668999999999986</v>
      </c>
      <c r="Y2310" s="70" t="n">
        <f aca="false">Y2309+M2310</f>
        <v>3.77300388336764</v>
      </c>
      <c r="Z2310" s="70" t="n">
        <f aca="false">MAX(Z2309,Y2310)</f>
        <v>3.86936768320245</v>
      </c>
      <c r="AA2310" s="70" t="n">
        <f aca="false">Z2310-Y2310</f>
        <v>0.0963637998348124</v>
      </c>
      <c r="AB2310" s="72" t="n">
        <f aca="false">AB2309*(1+F2310)</f>
        <v>61.1011361993582</v>
      </c>
      <c r="AC2310" s="73" t="n">
        <f aca="false">MAX(AC2309,AB2310)</f>
        <v>65.3883094494662</v>
      </c>
      <c r="AD2310" s="70" t="n">
        <f aca="false">1-AB2310/AC2310</f>
        <v>0.0655648278140784</v>
      </c>
      <c r="AE2310" s="73" t="n">
        <f aca="false">AE2309*(1+M2310)</f>
        <v>33.7291470192009</v>
      </c>
      <c r="AF2310" s="73" t="n">
        <f aca="false">MAX(AF2309,AE2310)</f>
        <v>37.4105554749034</v>
      </c>
      <c r="AG2310" s="70" t="n">
        <f aca="false">1-AE2310/AF2310</f>
        <v>0.0984056079619617</v>
      </c>
      <c r="AH2310" s="74" t="n">
        <f aca="false">IF(R2310&gt;0,AH2309+1,0)</f>
        <v>44</v>
      </c>
      <c r="AI2310" s="74" t="n">
        <f aca="false">IF(U2310&gt;0,AI2309+1,0)</f>
        <v>185</v>
      </c>
      <c r="AJ2310" s="74" t="n">
        <f aca="false">IF(G2310&gt;0,AJ2309+1,0)</f>
        <v>0</v>
      </c>
      <c r="AK2310" s="74" t="n">
        <f aca="false">IF(G2310&lt;=0,AK2309+1,0)</f>
        <v>8</v>
      </c>
      <c r="AL2310" s="74" t="n">
        <f aca="false">IF(K2310&gt;0,AL2309+1,0)</f>
        <v>0</v>
      </c>
      <c r="AM2310" s="74" t="n">
        <f aca="false">IF(K2310&lt;=0,AM2309+1,0)</f>
        <v>8</v>
      </c>
    </row>
    <row r="2311" customFormat="false" ht="15" hidden="false" customHeight="false" outlineLevel="0" collapsed="false">
      <c r="A2311" s="61" t="n">
        <v>2315</v>
      </c>
      <c r="B2311" s="62" t="n">
        <v>46220.40625</v>
      </c>
      <c r="C2311" s="63" t="n">
        <f aca="false">YEAR(B2311)</f>
        <v>2026</v>
      </c>
      <c r="D2311" s="32" t="s">
        <v>277</v>
      </c>
      <c r="E2311" s="64" t="n">
        <v>24231.3</v>
      </c>
      <c r="F2311" s="65" t="n">
        <v>-0.0025</v>
      </c>
      <c r="G2311" s="66" t="n">
        <v>-60.57825</v>
      </c>
      <c r="H2311" s="67" t="n">
        <f aca="false">E2311+IF(D2311="Long",1,-1)*G2311</f>
        <v>24170.72175</v>
      </c>
      <c r="I2311" s="68" t="n">
        <f aca="false">Assumptions!$B$58</f>
        <v>5.35750011455817</v>
      </c>
      <c r="J2311" s="68" t="n">
        <f aca="false">INDEX(Yearly!$D$5:$D$22,MATCH(C2311,Yearly!$A$5:$A$22,0))</f>
        <v>0.459214295533557</v>
      </c>
      <c r="K2311" s="68" t="n">
        <f aca="false">G2311-I2311-J2311</f>
        <v>-66.3949644100917</v>
      </c>
      <c r="L2311" s="69" t="n">
        <f aca="false">(I2311+J2311)/Assumptions!$B$8</f>
        <v>0.000256480763443269</v>
      </c>
      <c r="M2311" s="70" t="n">
        <f aca="false">F2311-L2311</f>
        <v>-0.00275648076344327</v>
      </c>
      <c r="N2311" s="71" t="n">
        <f aca="false">G2311*Assumptions!$B$7</f>
        <v>-476447.93625</v>
      </c>
      <c r="O2311" s="71" t="n">
        <f aca="false">K2311*Assumptions!$B$7</f>
        <v>-522196.395085371</v>
      </c>
      <c r="P2311" s="68" t="n">
        <f aca="false">P2310+G2311</f>
        <v>42197.840945</v>
      </c>
      <c r="Q2311" s="68" t="n">
        <f aca="false">MAX(Q2310,P2311)</f>
        <v>43878.052545</v>
      </c>
      <c r="R2311" s="68" t="n">
        <f aca="false">Q2311-P2311</f>
        <v>1680.21160000001</v>
      </c>
      <c r="S2311" s="68" t="n">
        <f aca="false">S2310+K2311</f>
        <v>28695.8691562905</v>
      </c>
      <c r="T2311" s="68" t="n">
        <f aca="false">MAX(T2310,S2311)</f>
        <v>30938.3092289643</v>
      </c>
      <c r="U2311" s="68" t="n">
        <f aca="false">T2311-S2311</f>
        <v>2242.44007267376</v>
      </c>
      <c r="V2311" s="70" t="n">
        <f aca="false">V2310+F2311</f>
        <v>4.36560000000001</v>
      </c>
      <c r="W2311" s="70" t="n">
        <f aca="false">MAX(W2310,V2311)</f>
        <v>4.43500000000001</v>
      </c>
      <c r="X2311" s="70" t="n">
        <f aca="false">W2311-V2311</f>
        <v>0.069399999999999</v>
      </c>
      <c r="Y2311" s="70" t="n">
        <f aca="false">Y2310+M2311</f>
        <v>3.77024740260419</v>
      </c>
      <c r="Z2311" s="70" t="n">
        <f aca="false">MAX(Z2310,Y2311)</f>
        <v>3.86936768320245</v>
      </c>
      <c r="AA2311" s="70" t="n">
        <f aca="false">Z2311-Y2311</f>
        <v>0.0991202805982558</v>
      </c>
      <c r="AB2311" s="72" t="n">
        <f aca="false">AB2310*(1+F2311)</f>
        <v>60.9483833588598</v>
      </c>
      <c r="AC2311" s="73" t="n">
        <f aca="false">MAX(AC2310,AB2311)</f>
        <v>65.3883094494662</v>
      </c>
      <c r="AD2311" s="70" t="n">
        <f aca="false">1-AB2311/AC2311</f>
        <v>0.0679009157445432</v>
      </c>
      <c r="AE2311" s="73" t="n">
        <f aca="false">AE2310*(1+M2311)</f>
        <v>33.6361732742751</v>
      </c>
      <c r="AF2311" s="73" t="n">
        <f aca="false">MAX(AF2310,AE2311)</f>
        <v>37.4105554749034</v>
      </c>
      <c r="AG2311" s="70" t="n">
        <f aca="false">1-AE2311/AF2311</f>
        <v>0.100890835560043</v>
      </c>
      <c r="AH2311" s="74" t="n">
        <f aca="false">IF(R2311&gt;0,AH2310+1,0)</f>
        <v>45</v>
      </c>
      <c r="AI2311" s="74" t="n">
        <f aca="false">IF(U2311&gt;0,AI2310+1,0)</f>
        <v>186</v>
      </c>
      <c r="AJ2311" s="74" t="n">
        <f aca="false">IF(G2311&gt;0,AJ2310+1,0)</f>
        <v>0</v>
      </c>
      <c r="AK2311" s="74" t="n">
        <f aca="false">IF(G2311&lt;=0,AK2310+1,0)</f>
        <v>9</v>
      </c>
      <c r="AL2311" s="74" t="n">
        <f aca="false">IF(K2311&gt;0,AL2310+1,0)</f>
        <v>0</v>
      </c>
      <c r="AM2311" s="74" t="n">
        <f aca="false">IF(K2311&lt;=0,AM2310+1,0)</f>
        <v>9</v>
      </c>
    </row>
    <row r="2312" customFormat="false" ht="15" hidden="false" customHeight="false" outlineLevel="0" collapsed="false">
      <c r="A2312" s="61" t="n">
        <v>2316</v>
      </c>
      <c r="B2312" s="62" t="n">
        <v>46223.40625</v>
      </c>
      <c r="C2312" s="63" t="n">
        <f aca="false">YEAR(B2312)</f>
        <v>2026</v>
      </c>
      <c r="D2312" s="32" t="s">
        <v>276</v>
      </c>
      <c r="E2312" s="64" t="n">
        <v>24170.6</v>
      </c>
      <c r="F2312" s="65" t="n">
        <v>-0.0028</v>
      </c>
      <c r="G2312" s="66" t="n">
        <v>-67.67768</v>
      </c>
      <c r="H2312" s="67" t="n">
        <f aca="false">E2312+IF(D2312="Long",1,-1)*G2312</f>
        <v>24238.27768</v>
      </c>
      <c r="I2312" s="68" t="n">
        <f aca="false">Assumptions!$B$58</f>
        <v>5.35750011455817</v>
      </c>
      <c r="J2312" s="68" t="n">
        <f aca="false">INDEX(Yearly!$D$5:$D$22,MATCH(C2312,Yearly!$A$5:$A$22,0))</f>
        <v>0.459214295533557</v>
      </c>
      <c r="K2312" s="68" t="n">
        <f aca="false">G2312-I2312-J2312</f>
        <v>-73.4943944100917</v>
      </c>
      <c r="L2312" s="69" t="n">
        <f aca="false">(I2312+J2312)/Assumptions!$B$8</f>
        <v>0.000256480763443269</v>
      </c>
      <c r="M2312" s="70" t="n">
        <f aca="false">F2312-L2312</f>
        <v>-0.00305648076344327</v>
      </c>
      <c r="N2312" s="71" t="n">
        <f aca="false">G2312*Assumptions!$B$7</f>
        <v>-532284.9532</v>
      </c>
      <c r="O2312" s="71" t="n">
        <f aca="false">K2312*Assumptions!$B$7</f>
        <v>-578033.412035371</v>
      </c>
      <c r="P2312" s="68" t="n">
        <f aca="false">P2311+G2312</f>
        <v>42130.163265</v>
      </c>
      <c r="Q2312" s="68" t="n">
        <f aca="false">MAX(Q2311,P2312)</f>
        <v>43878.052545</v>
      </c>
      <c r="R2312" s="68" t="n">
        <f aca="false">Q2312-P2312</f>
        <v>1747.88928000001</v>
      </c>
      <c r="S2312" s="68" t="n">
        <f aca="false">S2311+K2312</f>
        <v>28622.3747618804</v>
      </c>
      <c r="T2312" s="68" t="n">
        <f aca="false">MAX(T2311,S2312)</f>
        <v>30938.3092289643</v>
      </c>
      <c r="U2312" s="68" t="n">
        <f aca="false">T2312-S2312</f>
        <v>2315.93446708385</v>
      </c>
      <c r="V2312" s="70" t="n">
        <f aca="false">V2311+F2312</f>
        <v>4.36280000000001</v>
      </c>
      <c r="W2312" s="70" t="n">
        <f aca="false">MAX(W2311,V2312)</f>
        <v>4.43500000000001</v>
      </c>
      <c r="X2312" s="70" t="n">
        <f aca="false">W2312-V2312</f>
        <v>0.0721999999999987</v>
      </c>
      <c r="Y2312" s="70" t="n">
        <f aca="false">Y2311+M2312</f>
        <v>3.76719092184075</v>
      </c>
      <c r="Z2312" s="70" t="n">
        <f aca="false">MAX(Z2311,Y2312)</f>
        <v>3.86936768320245</v>
      </c>
      <c r="AA2312" s="70" t="n">
        <f aca="false">Z2312-Y2312</f>
        <v>0.102176761361699</v>
      </c>
      <c r="AB2312" s="72" t="n">
        <f aca="false">AB2311*(1+F2312)</f>
        <v>60.777727885455</v>
      </c>
      <c r="AC2312" s="73" t="n">
        <f aca="false">MAX(AC2311,AB2312)</f>
        <v>65.3883094494662</v>
      </c>
      <c r="AD2312" s="70" t="n">
        <f aca="false">1-AB2312/AC2312</f>
        <v>0.0705107931804584</v>
      </c>
      <c r="AE2312" s="73" t="n">
        <f aca="false">AE2311*(1+M2312)</f>
        <v>33.5333649577064</v>
      </c>
      <c r="AF2312" s="73" t="n">
        <f aca="false">MAX(AF2311,AE2312)</f>
        <v>37.4105554749034</v>
      </c>
      <c r="AG2312" s="70" t="n">
        <f aca="false">1-AE2312/AF2312</f>
        <v>0.103638945425389</v>
      </c>
      <c r="AH2312" s="74" t="n">
        <f aca="false">IF(R2312&gt;0,AH2311+1,0)</f>
        <v>46</v>
      </c>
      <c r="AI2312" s="74" t="n">
        <f aca="false">IF(U2312&gt;0,AI2311+1,0)</f>
        <v>187</v>
      </c>
      <c r="AJ2312" s="74" t="n">
        <f aca="false">IF(G2312&gt;0,AJ2311+1,0)</f>
        <v>0</v>
      </c>
      <c r="AK2312" s="74" t="n">
        <f aca="false">IF(G2312&lt;=0,AK2311+1,0)</f>
        <v>10</v>
      </c>
      <c r="AL2312" s="74" t="n">
        <f aca="false">IF(K2312&gt;0,AL2311+1,0)</f>
        <v>0</v>
      </c>
      <c r="AM2312" s="74" t="n">
        <f aca="false">IF(K2312&lt;=0,AM2311+1,0)</f>
        <v>10</v>
      </c>
    </row>
    <row r="2313" customFormat="false" ht="15" hidden="false" customHeight="false" outlineLevel="0" collapsed="false">
      <c r="A2313" s="61" t="n">
        <v>2317</v>
      </c>
      <c r="B2313" s="62" t="n">
        <v>46223.5659722222</v>
      </c>
      <c r="C2313" s="63" t="n">
        <f aca="false">YEAR(B2313)</f>
        <v>2026</v>
      </c>
      <c r="D2313" s="32" t="s">
        <v>277</v>
      </c>
      <c r="E2313" s="64" t="n">
        <v>24237.4</v>
      </c>
      <c r="F2313" s="65" t="n">
        <v>-0.002</v>
      </c>
      <c r="G2313" s="66" t="n">
        <v>-48.4748</v>
      </c>
      <c r="H2313" s="67" t="n">
        <f aca="false">E2313+IF(D2313="Long",1,-1)*G2313</f>
        <v>24188.9252</v>
      </c>
      <c r="I2313" s="68" t="n">
        <f aca="false">Assumptions!$B$58</f>
        <v>5.35750011455817</v>
      </c>
      <c r="J2313" s="68" t="n">
        <f aca="false">INDEX(Yearly!$D$5:$D$22,MATCH(C2313,Yearly!$A$5:$A$22,0))</f>
        <v>0.459214295533557</v>
      </c>
      <c r="K2313" s="68" t="n">
        <f aca="false">G2313-I2313-J2313</f>
        <v>-54.2915144100917</v>
      </c>
      <c r="L2313" s="69" t="n">
        <f aca="false">(I2313+J2313)/Assumptions!$B$8</f>
        <v>0.000256480763443269</v>
      </c>
      <c r="M2313" s="70" t="n">
        <f aca="false">F2313-L2313</f>
        <v>-0.00225648076344327</v>
      </c>
      <c r="N2313" s="71" t="n">
        <f aca="false">G2313*Assumptions!$B$7</f>
        <v>-381254.302</v>
      </c>
      <c r="O2313" s="71" t="n">
        <f aca="false">K2313*Assumptions!$B$7</f>
        <v>-427002.760835371</v>
      </c>
      <c r="P2313" s="68" t="n">
        <f aca="false">P2312+G2313</f>
        <v>42081.688465</v>
      </c>
      <c r="Q2313" s="68" t="n">
        <f aca="false">MAX(Q2312,P2313)</f>
        <v>43878.052545</v>
      </c>
      <c r="R2313" s="68" t="n">
        <f aca="false">Q2313-P2313</f>
        <v>1796.36408000001</v>
      </c>
      <c r="S2313" s="68" t="n">
        <f aca="false">S2312+K2313</f>
        <v>28568.0832474703</v>
      </c>
      <c r="T2313" s="68" t="n">
        <f aca="false">MAX(T2312,S2313)</f>
        <v>30938.3092289643</v>
      </c>
      <c r="U2313" s="68" t="n">
        <f aca="false">T2313-S2313</f>
        <v>2370.22598149395</v>
      </c>
      <c r="V2313" s="70" t="n">
        <f aca="false">V2312+F2313</f>
        <v>4.36080000000001</v>
      </c>
      <c r="W2313" s="70" t="n">
        <f aca="false">MAX(W2312,V2313)</f>
        <v>4.43500000000001</v>
      </c>
      <c r="X2313" s="70" t="n">
        <f aca="false">W2313-V2313</f>
        <v>0.0741999999999985</v>
      </c>
      <c r="Y2313" s="70" t="n">
        <f aca="false">Y2312+M2313</f>
        <v>3.76493444107731</v>
      </c>
      <c r="Z2313" s="70" t="n">
        <f aca="false">MAX(Z2312,Y2313)</f>
        <v>3.86936768320245</v>
      </c>
      <c r="AA2313" s="70" t="n">
        <f aca="false">Z2313-Y2313</f>
        <v>0.104433242125142</v>
      </c>
      <c r="AB2313" s="72" t="n">
        <f aca="false">AB2312*(1+F2313)</f>
        <v>60.6561724296841</v>
      </c>
      <c r="AC2313" s="73" t="n">
        <f aca="false">MAX(AC2312,AB2313)</f>
        <v>65.3883094494662</v>
      </c>
      <c r="AD2313" s="70" t="n">
        <f aca="false">1-AB2313/AC2313</f>
        <v>0.0723697715940974</v>
      </c>
      <c r="AE2313" s="73" t="n">
        <f aca="false">AE2312*(1+M2313)</f>
        <v>33.4576975647458</v>
      </c>
      <c r="AF2313" s="73" t="n">
        <f aca="false">MAX(AF2312,AE2313)</f>
        <v>37.4105554749034</v>
      </c>
      <c r="AG2313" s="70" t="n">
        <f aca="false">1-AE2313/AF2313</f>
        <v>0.105661566902136</v>
      </c>
      <c r="AH2313" s="74" t="n">
        <f aca="false">IF(R2313&gt;0,AH2312+1,0)</f>
        <v>47</v>
      </c>
      <c r="AI2313" s="74" t="n">
        <f aca="false">IF(U2313&gt;0,AI2312+1,0)</f>
        <v>188</v>
      </c>
      <c r="AJ2313" s="74" t="n">
        <f aca="false">IF(G2313&gt;0,AJ2312+1,0)</f>
        <v>0</v>
      </c>
      <c r="AK2313" s="74" t="n">
        <f aca="false">IF(G2313&lt;=0,AK2312+1,0)</f>
        <v>11</v>
      </c>
      <c r="AL2313" s="74" t="n">
        <f aca="false">IF(K2313&gt;0,AL2312+1,0)</f>
        <v>0</v>
      </c>
      <c r="AM2313" s="74" t="n">
        <f aca="false">IF(K2313&lt;=0,AM2312+1,0)</f>
        <v>11</v>
      </c>
    </row>
    <row r="2314" customFormat="false" ht="15" hidden="false" customHeight="false" outlineLevel="0" collapsed="false">
      <c r="A2314" s="61" t="n">
        <v>2318</v>
      </c>
      <c r="B2314" s="62" t="n">
        <v>46224.4479166667</v>
      </c>
      <c r="C2314" s="63" t="n">
        <f aca="false">YEAR(B2314)</f>
        <v>2026</v>
      </c>
      <c r="D2314" s="32" t="s">
        <v>276</v>
      </c>
      <c r="E2314" s="64" t="n">
        <v>24187.8</v>
      </c>
      <c r="F2314" s="65" t="n">
        <v>0.0017</v>
      </c>
      <c r="G2314" s="66" t="n">
        <v>41.11926</v>
      </c>
      <c r="H2314" s="67" t="n">
        <f aca="false">E2314+IF(D2314="Long",1,-1)*G2314</f>
        <v>24146.68074</v>
      </c>
      <c r="I2314" s="68" t="n">
        <f aca="false">Assumptions!$B$58</f>
        <v>5.35750011455817</v>
      </c>
      <c r="J2314" s="68" t="n">
        <f aca="false">INDEX(Yearly!$D$5:$D$22,MATCH(C2314,Yearly!$A$5:$A$22,0))</f>
        <v>0.459214295533557</v>
      </c>
      <c r="K2314" s="68" t="n">
        <f aca="false">G2314-I2314-J2314</f>
        <v>35.3025455899083</v>
      </c>
      <c r="L2314" s="69" t="n">
        <f aca="false">(I2314+J2314)/Assumptions!$B$8</f>
        <v>0.000256480763443269</v>
      </c>
      <c r="M2314" s="70" t="n">
        <f aca="false">F2314-L2314</f>
        <v>0.00144351923655673</v>
      </c>
      <c r="N2314" s="71" t="n">
        <f aca="false">G2314*Assumptions!$B$7</f>
        <v>323402.9799</v>
      </c>
      <c r="O2314" s="71" t="n">
        <f aca="false">K2314*Assumptions!$B$7</f>
        <v>277654.521064629</v>
      </c>
      <c r="P2314" s="68" t="n">
        <f aca="false">P2313+G2314</f>
        <v>42122.807725</v>
      </c>
      <c r="Q2314" s="68" t="n">
        <f aca="false">MAX(Q2313,P2314)</f>
        <v>43878.052545</v>
      </c>
      <c r="R2314" s="68" t="n">
        <f aca="false">Q2314-P2314</f>
        <v>1755.24482000001</v>
      </c>
      <c r="S2314" s="68" t="n">
        <f aca="false">S2313+K2314</f>
        <v>28603.3857930602</v>
      </c>
      <c r="T2314" s="68" t="n">
        <f aca="false">MAX(T2313,S2314)</f>
        <v>30938.3092289643</v>
      </c>
      <c r="U2314" s="68" t="n">
        <f aca="false">T2314-S2314</f>
        <v>2334.92343590404</v>
      </c>
      <c r="V2314" s="70" t="n">
        <f aca="false">V2313+F2314</f>
        <v>4.36250000000001</v>
      </c>
      <c r="W2314" s="70" t="n">
        <f aca="false">MAX(W2313,V2314)</f>
        <v>4.43500000000001</v>
      </c>
      <c r="X2314" s="70" t="n">
        <f aca="false">W2314-V2314</f>
        <v>0.0724999999999989</v>
      </c>
      <c r="Y2314" s="70" t="n">
        <f aca="false">Y2313+M2314</f>
        <v>3.76637796031386</v>
      </c>
      <c r="Z2314" s="70" t="n">
        <f aca="false">MAX(Z2313,Y2314)</f>
        <v>3.86936768320245</v>
      </c>
      <c r="AA2314" s="70" t="n">
        <f aca="false">Z2314-Y2314</f>
        <v>0.102989722888585</v>
      </c>
      <c r="AB2314" s="72" t="n">
        <f aca="false">AB2313*(1+F2314)</f>
        <v>60.7592879228146</v>
      </c>
      <c r="AC2314" s="73" t="n">
        <f aca="false">MAX(AC2313,AB2314)</f>
        <v>65.3883094494662</v>
      </c>
      <c r="AD2314" s="70" t="n">
        <f aca="false">1-AB2314/AC2314</f>
        <v>0.0707928002058074</v>
      </c>
      <c r="AE2314" s="73" t="n">
        <f aca="false">AE2313*(1+M2314)</f>
        <v>33.5059943947914</v>
      </c>
      <c r="AF2314" s="73" t="n">
        <f aca="false">MAX(AF2313,AE2314)</f>
        <v>37.4105554749034</v>
      </c>
      <c r="AG2314" s="70" t="n">
        <f aca="false">1-AE2314/AF2314</f>
        <v>0.104370572169968</v>
      </c>
      <c r="AH2314" s="74" t="n">
        <f aca="false">IF(R2314&gt;0,AH2313+1,0)</f>
        <v>48</v>
      </c>
      <c r="AI2314" s="74" t="n">
        <f aca="false">IF(U2314&gt;0,AI2313+1,0)</f>
        <v>189</v>
      </c>
      <c r="AJ2314" s="74" t="n">
        <f aca="false">IF(G2314&gt;0,AJ2313+1,0)</f>
        <v>1</v>
      </c>
      <c r="AK2314" s="74" t="n">
        <f aca="false">IF(G2314&lt;=0,AK2313+1,0)</f>
        <v>0</v>
      </c>
      <c r="AL2314" s="74" t="n">
        <f aca="false">IF(K2314&gt;0,AL2313+1,0)</f>
        <v>1</v>
      </c>
      <c r="AM2314" s="74" t="n">
        <f aca="false">IF(K2314&lt;=0,AM2313+1,0)</f>
        <v>0</v>
      </c>
    </row>
    <row r="2315" customFormat="false" ht="15" hidden="false" customHeight="false" outlineLevel="0" collapsed="false">
      <c r="A2315" s="61" t="n">
        <v>2319</v>
      </c>
      <c r="B2315" s="62" t="n">
        <v>46225.3854166667</v>
      </c>
      <c r="C2315" s="63" t="n">
        <f aca="false">YEAR(B2315)</f>
        <v>2026</v>
      </c>
      <c r="D2315" s="32" t="s">
        <v>277</v>
      </c>
      <c r="E2315" s="64" t="n">
        <v>24145.8</v>
      </c>
      <c r="F2315" s="65" t="n">
        <v>-0.0049</v>
      </c>
      <c r="G2315" s="66" t="n">
        <v>-118.31442</v>
      </c>
      <c r="H2315" s="67" t="n">
        <f aca="false">E2315+IF(D2315="Long",1,-1)*G2315</f>
        <v>24027.48558</v>
      </c>
      <c r="I2315" s="68" t="n">
        <f aca="false">Assumptions!$B$58</f>
        <v>5.35750011455817</v>
      </c>
      <c r="J2315" s="68" t="n">
        <f aca="false">INDEX(Yearly!$D$5:$D$22,MATCH(C2315,Yearly!$A$5:$A$22,0))</f>
        <v>0.459214295533557</v>
      </c>
      <c r="K2315" s="68" t="n">
        <f aca="false">G2315-I2315-J2315</f>
        <v>-124.131134410092</v>
      </c>
      <c r="L2315" s="69" t="n">
        <f aca="false">(I2315+J2315)/Assumptions!$B$8</f>
        <v>0.000256480763443269</v>
      </c>
      <c r="M2315" s="70" t="n">
        <f aca="false">F2315-L2315</f>
        <v>-0.00515648076344327</v>
      </c>
      <c r="N2315" s="71" t="n">
        <f aca="false">G2315*Assumptions!$B$7</f>
        <v>-930542.9133</v>
      </c>
      <c r="O2315" s="71" t="n">
        <f aca="false">K2315*Assumptions!$B$7</f>
        <v>-976291.372135371</v>
      </c>
      <c r="P2315" s="68" t="n">
        <f aca="false">P2314+G2315</f>
        <v>42004.493305</v>
      </c>
      <c r="Q2315" s="68" t="n">
        <f aca="false">MAX(Q2314,P2315)</f>
        <v>43878.052545</v>
      </c>
      <c r="R2315" s="68" t="n">
        <f aca="false">Q2315-P2315</f>
        <v>1873.55924000002</v>
      </c>
      <c r="S2315" s="68" t="n">
        <f aca="false">S2314+K2315</f>
        <v>28479.2546586502</v>
      </c>
      <c r="T2315" s="68" t="n">
        <f aca="false">MAX(T2314,S2315)</f>
        <v>30938.3092289643</v>
      </c>
      <c r="U2315" s="68" t="n">
        <f aca="false">T2315-S2315</f>
        <v>2459.05457031413</v>
      </c>
      <c r="V2315" s="70" t="n">
        <f aca="false">V2314+F2315</f>
        <v>4.35760000000001</v>
      </c>
      <c r="W2315" s="70" t="n">
        <f aca="false">MAX(W2314,V2315)</f>
        <v>4.43500000000001</v>
      </c>
      <c r="X2315" s="70" t="n">
        <f aca="false">W2315-V2315</f>
        <v>0.077399999999999</v>
      </c>
      <c r="Y2315" s="70" t="n">
        <f aca="false">Y2314+M2315</f>
        <v>3.76122147955042</v>
      </c>
      <c r="Z2315" s="70" t="n">
        <f aca="false">MAX(Z2314,Y2315)</f>
        <v>3.86936768320245</v>
      </c>
      <c r="AA2315" s="70" t="n">
        <f aca="false">Z2315-Y2315</f>
        <v>0.108146203652029</v>
      </c>
      <c r="AB2315" s="72" t="n">
        <f aca="false">AB2314*(1+F2315)</f>
        <v>60.4615674119928</v>
      </c>
      <c r="AC2315" s="73" t="n">
        <f aca="false">MAX(AC2314,AB2315)</f>
        <v>65.3883094494662</v>
      </c>
      <c r="AD2315" s="70" t="n">
        <f aca="false">1-AB2315/AC2315</f>
        <v>0.0753459154847989</v>
      </c>
      <c r="AE2315" s="73" t="n">
        <f aca="false">AE2314*(1+M2315)</f>
        <v>33.3332213792347</v>
      </c>
      <c r="AF2315" s="73" t="n">
        <f aca="false">MAX(AF2314,AE2315)</f>
        <v>37.4105554749034</v>
      </c>
      <c r="AG2315" s="70" t="n">
        <f aca="false">1-AE2315/AF2315</f>
        <v>0.108988868085747</v>
      </c>
      <c r="AH2315" s="74" t="n">
        <f aca="false">IF(R2315&gt;0,AH2314+1,0)</f>
        <v>49</v>
      </c>
      <c r="AI2315" s="74" t="n">
        <f aca="false">IF(U2315&gt;0,AI2314+1,0)</f>
        <v>190</v>
      </c>
      <c r="AJ2315" s="74" t="n">
        <f aca="false">IF(G2315&gt;0,AJ2314+1,0)</f>
        <v>0</v>
      </c>
      <c r="AK2315" s="74" t="n">
        <f aca="false">IF(G2315&lt;=0,AK2314+1,0)</f>
        <v>1</v>
      </c>
      <c r="AL2315" s="74" t="n">
        <f aca="false">IF(K2315&gt;0,AL2314+1,0)</f>
        <v>0</v>
      </c>
      <c r="AM2315" s="74" t="n">
        <f aca="false">IF(K2315&lt;=0,AM2314+1,0)</f>
        <v>1</v>
      </c>
    </row>
    <row r="2316" customFormat="false" ht="15" hidden="false" customHeight="false" outlineLevel="0" collapsed="false">
      <c r="A2316" s="61" t="n">
        <v>2320</v>
      </c>
      <c r="B2316" s="62" t="n">
        <v>46225.40625</v>
      </c>
      <c r="C2316" s="63" t="n">
        <f aca="false">YEAR(B2316)</f>
        <v>2026</v>
      </c>
      <c r="D2316" s="32" t="s">
        <v>276</v>
      </c>
      <c r="E2316" s="64" t="n">
        <v>24028.35</v>
      </c>
      <c r="F2316" s="65" t="n">
        <v>0.0032</v>
      </c>
      <c r="G2316" s="66" t="n">
        <v>76.89072</v>
      </c>
      <c r="H2316" s="67" t="n">
        <f aca="false">E2316+IF(D2316="Long",1,-1)*G2316</f>
        <v>23951.45928</v>
      </c>
      <c r="I2316" s="68" t="n">
        <f aca="false">Assumptions!$B$58</f>
        <v>5.35750011455817</v>
      </c>
      <c r="J2316" s="68" t="n">
        <f aca="false">INDEX(Yearly!$D$5:$D$22,MATCH(C2316,Yearly!$A$5:$A$22,0))</f>
        <v>0.459214295533557</v>
      </c>
      <c r="K2316" s="68" t="n">
        <f aca="false">G2316-I2316-J2316</f>
        <v>71.0740055899083</v>
      </c>
      <c r="L2316" s="69" t="n">
        <f aca="false">(I2316+J2316)/Assumptions!$B$8</f>
        <v>0.000256480763443269</v>
      </c>
      <c r="M2316" s="70" t="n">
        <f aca="false">F2316-L2316</f>
        <v>0.00294351923655673</v>
      </c>
      <c r="N2316" s="71" t="n">
        <f aca="false">G2316*Assumptions!$B$7</f>
        <v>604745.5128</v>
      </c>
      <c r="O2316" s="71" t="n">
        <f aca="false">K2316*Assumptions!$B$7</f>
        <v>558997.053964629</v>
      </c>
      <c r="P2316" s="68" t="n">
        <f aca="false">P2315+G2316</f>
        <v>42081.384025</v>
      </c>
      <c r="Q2316" s="68" t="n">
        <f aca="false">MAX(Q2315,P2316)</f>
        <v>43878.052545</v>
      </c>
      <c r="R2316" s="68" t="n">
        <f aca="false">Q2316-P2316</f>
        <v>1796.66852000001</v>
      </c>
      <c r="S2316" s="68" t="n">
        <f aca="false">S2315+K2316</f>
        <v>28550.3286642401</v>
      </c>
      <c r="T2316" s="68" t="n">
        <f aca="false">MAX(T2315,S2316)</f>
        <v>30938.3092289643</v>
      </c>
      <c r="U2316" s="68" t="n">
        <f aca="false">T2316-S2316</f>
        <v>2387.98056472422</v>
      </c>
      <c r="V2316" s="70" t="n">
        <f aca="false">V2315+F2316</f>
        <v>4.36080000000001</v>
      </c>
      <c r="W2316" s="70" t="n">
        <f aca="false">MAX(W2315,V2316)</f>
        <v>4.43500000000001</v>
      </c>
      <c r="X2316" s="70" t="n">
        <f aca="false">W2316-V2316</f>
        <v>0.0741999999999994</v>
      </c>
      <c r="Y2316" s="70" t="n">
        <f aca="false">Y2315+M2316</f>
        <v>3.76416499878698</v>
      </c>
      <c r="Z2316" s="70" t="n">
        <f aca="false">MAX(Z2315,Y2316)</f>
        <v>3.86936768320245</v>
      </c>
      <c r="AA2316" s="70" t="n">
        <f aca="false">Z2316-Y2316</f>
        <v>0.105202684415472</v>
      </c>
      <c r="AB2316" s="72" t="n">
        <f aca="false">AB2315*(1+F2316)</f>
        <v>60.6550444277112</v>
      </c>
      <c r="AC2316" s="73" t="n">
        <f aca="false">MAX(AC2315,AB2316)</f>
        <v>65.3883094494662</v>
      </c>
      <c r="AD2316" s="70" t="n">
        <f aca="false">1-AB2316/AC2316</f>
        <v>0.0723870224143502</v>
      </c>
      <c r="AE2316" s="73" t="n">
        <f aca="false">AE2315*(1+M2316)</f>
        <v>33.4313383575809</v>
      </c>
      <c r="AF2316" s="73" t="n">
        <f aca="false">MAX(AF2315,AE2316)</f>
        <v>37.4105554749034</v>
      </c>
      <c r="AG2316" s="70" t="n">
        <f aca="false">1-AE2316/AF2316</f>
        <v>0.106366159678971</v>
      </c>
      <c r="AH2316" s="74" t="n">
        <f aca="false">IF(R2316&gt;0,AH2315+1,0)</f>
        <v>50</v>
      </c>
      <c r="AI2316" s="74" t="n">
        <f aca="false">IF(U2316&gt;0,AI2315+1,0)</f>
        <v>191</v>
      </c>
      <c r="AJ2316" s="74" t="n">
        <f aca="false">IF(G2316&gt;0,AJ2315+1,0)</f>
        <v>1</v>
      </c>
      <c r="AK2316" s="74" t="n">
        <f aca="false">IF(G2316&lt;=0,AK2315+1,0)</f>
        <v>0</v>
      </c>
      <c r="AL2316" s="74" t="n">
        <f aca="false">IF(K2316&gt;0,AL2315+1,0)</f>
        <v>1</v>
      </c>
      <c r="AM2316" s="74" t="n">
        <f aca="false">IF(K2316&lt;=0,AM2315+1,0)</f>
        <v>0</v>
      </c>
    </row>
    <row r="2317" customFormat="false" ht="15" hidden="false" customHeight="false" outlineLevel="0" collapsed="false">
      <c r="A2317" s="61" t="n">
        <v>2321</v>
      </c>
      <c r="B2317" s="62" t="n">
        <v>46230.40625</v>
      </c>
      <c r="C2317" s="63" t="n">
        <f aca="false">YEAR(B2317)</f>
        <v>2026</v>
      </c>
      <c r="D2317" s="32" t="s">
        <v>277</v>
      </c>
      <c r="E2317" s="64" t="n">
        <v>23952.1</v>
      </c>
      <c r="F2317" s="65" t="n">
        <v>0.0221</v>
      </c>
      <c r="G2317" s="66" t="n">
        <v>529.34141</v>
      </c>
      <c r="H2317" s="67" t="n">
        <f aca="false">E2317+IF(D2317="Long",1,-1)*G2317</f>
        <v>24481.44141</v>
      </c>
      <c r="I2317" s="68" t="n">
        <f aca="false">Assumptions!$B$58</f>
        <v>5.35750011455817</v>
      </c>
      <c r="J2317" s="68" t="n">
        <f aca="false">INDEX(Yearly!$D$5:$D$22,MATCH(C2317,Yearly!$A$5:$A$22,0))</f>
        <v>0.459214295533557</v>
      </c>
      <c r="K2317" s="68" t="n">
        <f aca="false">G2317-I2317-J2317</f>
        <v>523.524695589908</v>
      </c>
      <c r="L2317" s="69" t="n">
        <f aca="false">(I2317+J2317)/Assumptions!$B$8</f>
        <v>0.000256480763443269</v>
      </c>
      <c r="M2317" s="70" t="n">
        <f aca="false">F2317-L2317</f>
        <v>0.0218435192365567</v>
      </c>
      <c r="N2317" s="71" t="n">
        <f aca="false">G2317*Assumptions!$B$7</f>
        <v>4163270.18965</v>
      </c>
      <c r="O2317" s="71" t="n">
        <f aca="false">K2317*Assumptions!$B$7</f>
        <v>4117521.73081463</v>
      </c>
      <c r="P2317" s="68" t="n">
        <f aca="false">P2316+G2317</f>
        <v>42610.725435</v>
      </c>
      <c r="Q2317" s="68" t="n">
        <f aca="false">MAX(Q2316,P2317)</f>
        <v>43878.052545</v>
      </c>
      <c r="R2317" s="68" t="n">
        <f aca="false">Q2317-P2317</f>
        <v>1267.32711000001</v>
      </c>
      <c r="S2317" s="68" t="n">
        <f aca="false">S2316+K2317</f>
        <v>29073.85335983</v>
      </c>
      <c r="T2317" s="68" t="n">
        <f aca="false">MAX(T2316,S2317)</f>
        <v>30938.3092289643</v>
      </c>
      <c r="U2317" s="68" t="n">
        <f aca="false">T2317-S2317</f>
        <v>1864.45586913431</v>
      </c>
      <c r="V2317" s="70" t="n">
        <f aca="false">V2316+F2317</f>
        <v>4.38290000000001</v>
      </c>
      <c r="W2317" s="70" t="n">
        <f aca="false">MAX(W2316,V2317)</f>
        <v>4.43500000000001</v>
      </c>
      <c r="X2317" s="70" t="n">
        <f aca="false">W2317-V2317</f>
        <v>0.0520999999999994</v>
      </c>
      <c r="Y2317" s="70" t="n">
        <f aca="false">Y2316+M2317</f>
        <v>3.78600851802353</v>
      </c>
      <c r="Z2317" s="70" t="n">
        <f aca="false">MAX(Z2316,Y2317)</f>
        <v>3.86936768320245</v>
      </c>
      <c r="AA2317" s="70" t="n">
        <f aca="false">Z2317-Y2317</f>
        <v>0.0833591651789152</v>
      </c>
      <c r="AB2317" s="72" t="n">
        <f aca="false">AB2316*(1+F2317)</f>
        <v>61.9955209095636</v>
      </c>
      <c r="AC2317" s="73" t="n">
        <f aca="false">MAX(AC2316,AB2317)</f>
        <v>65.3883094494662</v>
      </c>
      <c r="AD2317" s="70" t="n">
        <f aca="false">1-AB2317/AC2317</f>
        <v>0.0518867756097073</v>
      </c>
      <c r="AE2317" s="73" t="n">
        <f aca="false">AE2316*(1+M2317)</f>
        <v>34.1615964400985</v>
      </c>
      <c r="AF2317" s="73" t="n">
        <f aca="false">MAX(AF2316,AE2317)</f>
        <v>37.4105554749034</v>
      </c>
      <c r="AG2317" s="70" t="n">
        <f aca="false">1-AE2317/AF2317</f>
        <v>0.0868460516974807</v>
      </c>
      <c r="AH2317" s="74" t="n">
        <f aca="false">IF(R2317&gt;0,AH2316+1,0)</f>
        <v>51</v>
      </c>
      <c r="AI2317" s="74" t="n">
        <f aca="false">IF(U2317&gt;0,AI2316+1,0)</f>
        <v>192</v>
      </c>
      <c r="AJ2317" s="74" t="n">
        <f aca="false">IF(G2317&gt;0,AJ2316+1,0)</f>
        <v>2</v>
      </c>
      <c r="AK2317" s="74" t="n">
        <f aca="false">IF(G2317&lt;=0,AK2316+1,0)</f>
        <v>0</v>
      </c>
      <c r="AL2317" s="74" t="n">
        <f aca="false">IF(K2317&gt;0,AL2316+1,0)</f>
        <v>2</v>
      </c>
      <c r="AM2317" s="74" t="n">
        <f aca="false">IF(K2317&lt;=0,AM2316+1,0)</f>
        <v>0</v>
      </c>
    </row>
    <row r="2318" customFormat="false" ht="15" hidden="false" customHeight="false" outlineLevel="0" collapsed="false">
      <c r="A2318" s="61" t="n">
        <v>2322</v>
      </c>
      <c r="B2318" s="62" t="n">
        <v>46245.40625</v>
      </c>
      <c r="C2318" s="63" t="n">
        <f aca="false">YEAR(B2318)</f>
        <v>2026</v>
      </c>
      <c r="D2318" s="32" t="s">
        <v>276</v>
      </c>
      <c r="E2318" s="64" t="n">
        <v>24480.55</v>
      </c>
      <c r="F2318" s="65" t="n">
        <v>0.011</v>
      </c>
      <c r="G2318" s="66" t="n">
        <v>269.28605</v>
      </c>
      <c r="H2318" s="67" t="n">
        <f aca="false">E2318+IF(D2318="Long",1,-1)*G2318</f>
        <v>24211.26395</v>
      </c>
      <c r="I2318" s="68" t="n">
        <f aca="false">Assumptions!$B$58</f>
        <v>5.35750011455817</v>
      </c>
      <c r="J2318" s="68" t="n">
        <f aca="false">INDEX(Yearly!$D$5:$D$22,MATCH(C2318,Yearly!$A$5:$A$22,0))</f>
        <v>0.459214295533557</v>
      </c>
      <c r="K2318" s="68" t="n">
        <f aca="false">G2318-I2318-J2318</f>
        <v>263.469335589908</v>
      </c>
      <c r="L2318" s="69" t="n">
        <f aca="false">(I2318+J2318)/Assumptions!$B$8</f>
        <v>0.000256480763443269</v>
      </c>
      <c r="M2318" s="70" t="n">
        <f aca="false">F2318-L2318</f>
        <v>0.0107435192365567</v>
      </c>
      <c r="N2318" s="71" t="n">
        <f aca="false">G2318*Assumptions!$B$7</f>
        <v>2117934.78325</v>
      </c>
      <c r="O2318" s="71" t="n">
        <f aca="false">K2318*Assumptions!$B$7</f>
        <v>2072186.32441463</v>
      </c>
      <c r="P2318" s="68" t="n">
        <f aca="false">P2317+G2318</f>
        <v>42880.011485</v>
      </c>
      <c r="Q2318" s="68" t="n">
        <f aca="false">MAX(Q2317,P2318)</f>
        <v>43878.052545</v>
      </c>
      <c r="R2318" s="68" t="n">
        <f aca="false">Q2318-P2318</f>
        <v>998.041060000011</v>
      </c>
      <c r="S2318" s="68" t="n">
        <f aca="false">S2317+K2318</f>
        <v>29337.3226954199</v>
      </c>
      <c r="T2318" s="68" t="n">
        <f aca="false">MAX(T2317,S2318)</f>
        <v>30938.3092289643</v>
      </c>
      <c r="U2318" s="68" t="n">
        <f aca="false">T2318-S2318</f>
        <v>1600.9865335444</v>
      </c>
      <c r="V2318" s="70" t="n">
        <f aca="false">V2317+F2318</f>
        <v>4.39390000000001</v>
      </c>
      <c r="W2318" s="70" t="n">
        <f aca="false">MAX(W2317,V2318)</f>
        <v>4.43500000000001</v>
      </c>
      <c r="X2318" s="70" t="n">
        <f aca="false">W2318-V2318</f>
        <v>0.0410999999999993</v>
      </c>
      <c r="Y2318" s="70" t="n">
        <f aca="false">Y2317+M2318</f>
        <v>3.79675203726009</v>
      </c>
      <c r="Z2318" s="70" t="n">
        <f aca="false">MAX(Z2317,Y2318)</f>
        <v>3.86936768320245</v>
      </c>
      <c r="AA2318" s="70" t="n">
        <f aca="false">Z2318-Y2318</f>
        <v>0.0726156459423586</v>
      </c>
      <c r="AB2318" s="72" t="n">
        <f aca="false">AB2317*(1+F2318)</f>
        <v>62.6774716395688</v>
      </c>
      <c r="AC2318" s="73" t="n">
        <f aca="false">MAX(AC2317,AB2318)</f>
        <v>65.3883094494662</v>
      </c>
      <c r="AD2318" s="70" t="n">
        <f aca="false">1-AB2318/AC2318</f>
        <v>0.0414575301414142</v>
      </c>
      <c r="AE2318" s="73" t="n">
        <f aca="false">AE2317*(1+M2318)</f>
        <v>34.5286122086042</v>
      </c>
      <c r="AF2318" s="73" t="n">
        <f aca="false">MAX(AF2317,AE2318)</f>
        <v>37.4105554749034</v>
      </c>
      <c r="AG2318" s="70" t="n">
        <f aca="false">1-AE2318/AF2318</f>
        <v>0.0770355646879548</v>
      </c>
      <c r="AH2318" s="74" t="n">
        <f aca="false">IF(R2318&gt;0,AH2317+1,0)</f>
        <v>52</v>
      </c>
      <c r="AI2318" s="74" t="n">
        <f aca="false">IF(U2318&gt;0,AI2317+1,0)</f>
        <v>193</v>
      </c>
      <c r="AJ2318" s="74" t="n">
        <f aca="false">IF(G2318&gt;0,AJ2317+1,0)</f>
        <v>3</v>
      </c>
      <c r="AK2318" s="74" t="n">
        <f aca="false">IF(G2318&lt;=0,AK2317+1,0)</f>
        <v>0</v>
      </c>
      <c r="AL2318" s="74" t="n">
        <f aca="false">IF(K2318&gt;0,AL2317+1,0)</f>
        <v>3</v>
      </c>
      <c r="AM2318" s="74" t="n">
        <f aca="false">IF(K2318&lt;=0,AM2317+1,0)</f>
        <v>0</v>
      </c>
    </row>
    <row r="2319" customFormat="false" ht="15" hidden="false" customHeight="false" outlineLevel="0" collapsed="false">
      <c r="A2319" s="61" t="n">
        <v>2323</v>
      </c>
      <c r="B2319" s="62" t="n">
        <v>46254.40625</v>
      </c>
      <c r="C2319" s="63" t="n">
        <f aca="false">YEAR(B2319)</f>
        <v>2026</v>
      </c>
      <c r="D2319" s="32" t="s">
        <v>277</v>
      </c>
      <c r="E2319" s="64" t="n">
        <v>24211.05</v>
      </c>
      <c r="F2319" s="65" t="n">
        <v>0.0003</v>
      </c>
      <c r="G2319" s="66" t="n">
        <v>7.263315</v>
      </c>
      <c r="H2319" s="67" t="n">
        <f aca="false">E2319+IF(D2319="Long",1,-1)*G2319</f>
        <v>24218.313315</v>
      </c>
      <c r="I2319" s="68" t="n">
        <f aca="false">Assumptions!$B$58</f>
        <v>5.35750011455817</v>
      </c>
      <c r="J2319" s="68" t="n">
        <f aca="false">INDEX(Yearly!$D$5:$D$22,MATCH(C2319,Yearly!$A$5:$A$22,0))</f>
        <v>0.459214295533557</v>
      </c>
      <c r="K2319" s="68" t="n">
        <f aca="false">G2319-I2319-J2319</f>
        <v>1.44660058990827</v>
      </c>
      <c r="L2319" s="69" t="n">
        <f aca="false">(I2319+J2319)/Assumptions!$B$8</f>
        <v>0.000256480763443269</v>
      </c>
      <c r="M2319" s="70" t="n">
        <f aca="false">F2319-L2319</f>
        <v>4.3519236556731E-005</v>
      </c>
      <c r="N2319" s="71" t="n">
        <f aca="false">G2319*Assumptions!$B$7</f>
        <v>57125.972475</v>
      </c>
      <c r="O2319" s="71" t="n">
        <f aca="false">K2319*Assumptions!$B$7</f>
        <v>11377.5136396286</v>
      </c>
      <c r="P2319" s="68" t="n">
        <f aca="false">P2318+G2319</f>
        <v>42887.2748</v>
      </c>
      <c r="Q2319" s="68" t="n">
        <f aca="false">MAX(Q2318,P2319)</f>
        <v>43878.052545</v>
      </c>
      <c r="R2319" s="68" t="n">
        <f aca="false">Q2319-P2319</f>
        <v>990.777745000014</v>
      </c>
      <c r="S2319" s="68" t="n">
        <f aca="false">S2318+K2319</f>
        <v>29338.7692960098</v>
      </c>
      <c r="T2319" s="68" t="n">
        <f aca="false">MAX(T2318,S2319)</f>
        <v>30938.3092289643</v>
      </c>
      <c r="U2319" s="68" t="n">
        <f aca="false">T2319-S2319</f>
        <v>1599.5399329545</v>
      </c>
      <c r="V2319" s="70" t="n">
        <f aca="false">V2318+F2319</f>
        <v>4.39420000000001</v>
      </c>
      <c r="W2319" s="70" t="n">
        <f aca="false">MAX(W2318,V2319)</f>
        <v>4.43500000000001</v>
      </c>
      <c r="X2319" s="70" t="n">
        <f aca="false">W2319-V2319</f>
        <v>0.0407999999999991</v>
      </c>
      <c r="Y2319" s="70" t="n">
        <f aca="false">Y2318+M2319</f>
        <v>3.79679555649665</v>
      </c>
      <c r="Z2319" s="70" t="n">
        <f aca="false">MAX(Z2318,Y2319)</f>
        <v>3.86936768320245</v>
      </c>
      <c r="AA2319" s="70" t="n">
        <f aca="false">Z2319-Y2319</f>
        <v>0.0725721267058019</v>
      </c>
      <c r="AB2319" s="72" t="n">
        <f aca="false">AB2318*(1+F2319)</f>
        <v>62.6962748810607</v>
      </c>
      <c r="AC2319" s="73" t="n">
        <f aca="false">MAX(AC2318,AB2319)</f>
        <v>65.3883094494662</v>
      </c>
      <c r="AD2319" s="70" t="n">
        <f aca="false">1-AB2319/AC2319</f>
        <v>0.0411699674004568</v>
      </c>
      <c r="AE2319" s="73" t="n">
        <f aca="false">AE2318*(1+M2319)</f>
        <v>34.5301148674469</v>
      </c>
      <c r="AF2319" s="73" t="n">
        <f aca="false">MAX(AF2318,AE2319)</f>
        <v>37.4105554749034</v>
      </c>
      <c r="AG2319" s="70" t="n">
        <f aca="false">1-AE2319/AF2319</f>
        <v>0.076995397980361</v>
      </c>
      <c r="AH2319" s="74" t="n">
        <f aca="false">IF(R2319&gt;0,AH2318+1,0)</f>
        <v>53</v>
      </c>
      <c r="AI2319" s="74" t="n">
        <f aca="false">IF(U2319&gt;0,AI2318+1,0)</f>
        <v>194</v>
      </c>
      <c r="AJ2319" s="74" t="n">
        <f aca="false">IF(G2319&gt;0,AJ2318+1,0)</f>
        <v>4</v>
      </c>
      <c r="AK2319" s="74" t="n">
        <f aca="false">IF(G2319&lt;=0,AK2318+1,0)</f>
        <v>0</v>
      </c>
      <c r="AL2319" s="74" t="n">
        <f aca="false">IF(K2319&gt;0,AL2318+1,0)</f>
        <v>4</v>
      </c>
      <c r="AM2319" s="74" t="n">
        <f aca="false">IF(K2319&lt;=0,AM2318+1,0)</f>
        <v>0</v>
      </c>
    </row>
    <row r="2320" customFormat="false" ht="15" hidden="false" customHeight="false" outlineLevel="0" collapsed="false">
      <c r="A2320" s="61" t="n">
        <v>2324</v>
      </c>
      <c r="B2320" s="62" t="n">
        <v>46255.3930555556</v>
      </c>
      <c r="C2320" s="63" t="n">
        <f aca="false">YEAR(B2320)</f>
        <v>2026</v>
      </c>
      <c r="D2320" s="32" t="s">
        <v>276</v>
      </c>
      <c r="E2320" s="64" t="n">
        <v>24219.5</v>
      </c>
      <c r="F2320" s="65" t="n">
        <v>-0.0011</v>
      </c>
      <c r="G2320" s="66" t="n">
        <v>-26.64145</v>
      </c>
      <c r="H2320" s="67" t="n">
        <f aca="false">E2320+IF(D2320="Long",1,-1)*G2320</f>
        <v>24246.14145</v>
      </c>
      <c r="I2320" s="68" t="n">
        <f aca="false">Assumptions!$B$58</f>
        <v>5.35750011455817</v>
      </c>
      <c r="J2320" s="68" t="n">
        <f aca="false">INDEX(Yearly!$D$5:$D$22,MATCH(C2320,Yearly!$A$5:$A$22,0))</f>
        <v>0.459214295533557</v>
      </c>
      <c r="K2320" s="68" t="n">
        <f aca="false">G2320-I2320-J2320</f>
        <v>-32.4581644100917</v>
      </c>
      <c r="L2320" s="69" t="n">
        <f aca="false">(I2320+J2320)/Assumptions!$B$8</f>
        <v>0.000256480763443269</v>
      </c>
      <c r="M2320" s="70" t="n">
        <f aca="false">F2320-L2320</f>
        <v>-0.00135648076344327</v>
      </c>
      <c r="N2320" s="71" t="n">
        <f aca="false">G2320*Assumptions!$B$7</f>
        <v>-209535.00425</v>
      </c>
      <c r="O2320" s="71" t="n">
        <f aca="false">K2320*Assumptions!$B$7</f>
        <v>-255283.463085371</v>
      </c>
      <c r="P2320" s="68" t="n">
        <f aca="false">P2319+G2320</f>
        <v>42860.63335</v>
      </c>
      <c r="Q2320" s="68" t="n">
        <f aca="false">MAX(Q2319,P2320)</f>
        <v>43878.052545</v>
      </c>
      <c r="R2320" s="68" t="n">
        <f aca="false">Q2320-P2320</f>
        <v>1017.41919500002</v>
      </c>
      <c r="S2320" s="68" t="n">
        <f aca="false">S2319+K2320</f>
        <v>29306.3111315997</v>
      </c>
      <c r="T2320" s="68" t="n">
        <f aca="false">MAX(T2319,S2320)</f>
        <v>30938.3092289643</v>
      </c>
      <c r="U2320" s="68" t="n">
        <f aca="false">T2320-S2320</f>
        <v>1631.99809736459</v>
      </c>
      <c r="V2320" s="70" t="n">
        <f aca="false">V2319+F2320</f>
        <v>4.39310000000001</v>
      </c>
      <c r="W2320" s="70" t="n">
        <f aca="false">MAX(W2319,V2320)</f>
        <v>4.43500000000001</v>
      </c>
      <c r="X2320" s="70" t="n">
        <f aca="false">W2320-V2320</f>
        <v>0.0418999999999992</v>
      </c>
      <c r="Y2320" s="70" t="n">
        <f aca="false">Y2319+M2320</f>
        <v>3.7954390757332</v>
      </c>
      <c r="Z2320" s="70" t="n">
        <f aca="false">MAX(Z2319,Y2320)</f>
        <v>3.86936768320245</v>
      </c>
      <c r="AA2320" s="70" t="n">
        <f aca="false">Z2320-Y2320</f>
        <v>0.0739286074692451</v>
      </c>
      <c r="AB2320" s="72" t="n">
        <f aca="false">AB2319*(1+F2320)</f>
        <v>62.6273089786915</v>
      </c>
      <c r="AC2320" s="73" t="n">
        <f aca="false">MAX(AC2319,AB2320)</f>
        <v>65.3883094494662</v>
      </c>
      <c r="AD2320" s="70" t="n">
        <f aca="false">1-AB2320/AC2320</f>
        <v>0.0422246804363162</v>
      </c>
      <c r="AE2320" s="73" t="n">
        <f aca="false">AE2319*(1+M2320)</f>
        <v>34.4832754308697</v>
      </c>
      <c r="AF2320" s="73" t="n">
        <f aca="false">MAX(AF2319,AE2320)</f>
        <v>37.4105554749034</v>
      </c>
      <c r="AG2320" s="70" t="n">
        <f aca="false">1-AE2320/AF2320</f>
        <v>0.0782474359675703</v>
      </c>
      <c r="AH2320" s="74" t="n">
        <f aca="false">IF(R2320&gt;0,AH2319+1,0)</f>
        <v>54</v>
      </c>
      <c r="AI2320" s="74" t="n">
        <f aca="false">IF(U2320&gt;0,AI2319+1,0)</f>
        <v>195</v>
      </c>
      <c r="AJ2320" s="74" t="n">
        <f aca="false">IF(G2320&gt;0,AJ2319+1,0)</f>
        <v>0</v>
      </c>
      <c r="AK2320" s="74" t="n">
        <f aca="false">IF(G2320&lt;=0,AK2319+1,0)</f>
        <v>1</v>
      </c>
      <c r="AL2320" s="74" t="n">
        <f aca="false">IF(K2320&gt;0,AL2319+1,0)</f>
        <v>0</v>
      </c>
      <c r="AM2320" s="74" t="n">
        <f aca="false">IF(K2320&lt;=0,AM2319+1,0)</f>
        <v>1</v>
      </c>
    </row>
    <row r="2321" customFormat="false" ht="15" hidden="false" customHeight="false" outlineLevel="0" collapsed="false">
      <c r="A2321" s="61" t="n">
        <v>2325</v>
      </c>
      <c r="B2321" s="62" t="n">
        <v>46255.4138888889</v>
      </c>
      <c r="C2321" s="63" t="n">
        <f aca="false">YEAR(B2321)</f>
        <v>2026</v>
      </c>
      <c r="D2321" s="32" t="s">
        <v>277</v>
      </c>
      <c r="E2321" s="64" t="n">
        <v>24247.35</v>
      </c>
      <c r="F2321" s="65" t="n">
        <v>-0.0007</v>
      </c>
      <c r="G2321" s="66" t="n">
        <v>-16.973145</v>
      </c>
      <c r="H2321" s="67" t="n">
        <f aca="false">E2321+IF(D2321="Long",1,-1)*G2321</f>
        <v>24230.376855</v>
      </c>
      <c r="I2321" s="68" t="n">
        <f aca="false">Assumptions!$B$58</f>
        <v>5.35750011455817</v>
      </c>
      <c r="J2321" s="68" t="n">
        <f aca="false">INDEX(Yearly!$D$5:$D$22,MATCH(C2321,Yearly!$A$5:$A$22,0))</f>
        <v>0.459214295533557</v>
      </c>
      <c r="K2321" s="68" t="n">
        <f aca="false">G2321-I2321-J2321</f>
        <v>-22.7898594100917</v>
      </c>
      <c r="L2321" s="69" t="n">
        <f aca="false">(I2321+J2321)/Assumptions!$B$8</f>
        <v>0.000256480763443269</v>
      </c>
      <c r="M2321" s="70" t="n">
        <f aca="false">F2321-L2321</f>
        <v>-0.000956480763443269</v>
      </c>
      <c r="N2321" s="71" t="n">
        <f aca="false">G2321*Assumptions!$B$7</f>
        <v>-133493.785425</v>
      </c>
      <c r="O2321" s="71" t="n">
        <f aca="false">K2321*Assumptions!$B$7</f>
        <v>-179242.244260371</v>
      </c>
      <c r="P2321" s="68" t="n">
        <f aca="false">P2320+G2321</f>
        <v>42843.660205</v>
      </c>
      <c r="Q2321" s="68" t="n">
        <f aca="false">MAX(Q2320,P2321)</f>
        <v>43878.052545</v>
      </c>
      <c r="R2321" s="68" t="n">
        <f aca="false">Q2321-P2321</f>
        <v>1034.39234000002</v>
      </c>
      <c r="S2321" s="68" t="n">
        <f aca="false">S2320+K2321</f>
        <v>29283.5212721896</v>
      </c>
      <c r="T2321" s="68" t="n">
        <f aca="false">MAX(T2320,S2321)</f>
        <v>30938.3092289643</v>
      </c>
      <c r="U2321" s="68" t="n">
        <f aca="false">T2321-S2321</f>
        <v>1654.78795677468</v>
      </c>
      <c r="V2321" s="70" t="n">
        <f aca="false">V2320+F2321</f>
        <v>4.39240000000001</v>
      </c>
      <c r="W2321" s="70" t="n">
        <f aca="false">MAX(W2320,V2321)</f>
        <v>4.43500000000001</v>
      </c>
      <c r="X2321" s="70" t="n">
        <f aca="false">W2321-V2321</f>
        <v>0.0425999999999993</v>
      </c>
      <c r="Y2321" s="70" t="n">
        <f aca="false">Y2320+M2321</f>
        <v>3.79448259496976</v>
      </c>
      <c r="Z2321" s="70" t="n">
        <f aca="false">MAX(Z2320,Y2321)</f>
        <v>3.86936768320245</v>
      </c>
      <c r="AA2321" s="70" t="n">
        <f aca="false">Z2321-Y2321</f>
        <v>0.0748850882326884</v>
      </c>
      <c r="AB2321" s="72" t="n">
        <f aca="false">AB2320*(1+F2321)</f>
        <v>62.5834698624064</v>
      </c>
      <c r="AC2321" s="73" t="n">
        <f aca="false">MAX(AC2320,AB2321)</f>
        <v>65.3883094494662</v>
      </c>
      <c r="AD2321" s="70" t="n">
        <f aca="false">1-AB2321/AC2321</f>
        <v>0.0428951231600108</v>
      </c>
      <c r="AE2321" s="73" t="n">
        <f aca="false">AE2320*(1+M2321)</f>
        <v>34.4502928412596</v>
      </c>
      <c r="AF2321" s="73" t="n">
        <f aca="false">MAX(AF2320,AE2321)</f>
        <v>37.4105554749034</v>
      </c>
      <c r="AG2321" s="70" t="n">
        <f aca="false">1-AE2321/AF2321</f>
        <v>0.0791290745637219</v>
      </c>
      <c r="AH2321" s="74" t="n">
        <f aca="false">IF(R2321&gt;0,AH2320+1,0)</f>
        <v>55</v>
      </c>
      <c r="AI2321" s="74" t="n">
        <f aca="false">IF(U2321&gt;0,AI2320+1,0)</f>
        <v>196</v>
      </c>
      <c r="AJ2321" s="74" t="n">
        <f aca="false">IF(G2321&gt;0,AJ2320+1,0)</f>
        <v>0</v>
      </c>
      <c r="AK2321" s="74" t="n">
        <f aca="false">IF(G2321&lt;=0,AK2320+1,0)</f>
        <v>2</v>
      </c>
      <c r="AL2321" s="74" t="n">
        <f aca="false">IF(K2321&gt;0,AL2320+1,0)</f>
        <v>0</v>
      </c>
      <c r="AM2321" s="74" t="n">
        <f aca="false">IF(K2321&lt;=0,AM2320+1,0)</f>
        <v>2</v>
      </c>
    </row>
    <row r="2322" customFormat="false" ht="15" hidden="false" customHeight="false" outlineLevel="0" collapsed="false">
      <c r="A2322" s="61" t="n">
        <v>2326</v>
      </c>
      <c r="B2322" s="62" t="n">
        <v>46255.59375</v>
      </c>
      <c r="C2322" s="63" t="n">
        <f aca="false">YEAR(B2322)</f>
        <v>2026</v>
      </c>
      <c r="D2322" s="32" t="s">
        <v>276</v>
      </c>
      <c r="E2322" s="64" t="n">
        <v>24230.6</v>
      </c>
      <c r="F2322" s="65" t="n">
        <v>-0.0021</v>
      </c>
      <c r="G2322" s="66" t="n">
        <v>-50.88426</v>
      </c>
      <c r="H2322" s="67" t="n">
        <f aca="false">E2322+IF(D2322="Long",1,-1)*G2322</f>
        <v>24281.48426</v>
      </c>
      <c r="I2322" s="68" t="n">
        <f aca="false">Assumptions!$B$58</f>
        <v>5.35750011455817</v>
      </c>
      <c r="J2322" s="68" t="n">
        <f aca="false">INDEX(Yearly!$D$5:$D$22,MATCH(C2322,Yearly!$A$5:$A$22,0))</f>
        <v>0.459214295533557</v>
      </c>
      <c r="K2322" s="68" t="n">
        <f aca="false">G2322-I2322-J2322</f>
        <v>-56.7009744100917</v>
      </c>
      <c r="L2322" s="69" t="n">
        <f aca="false">(I2322+J2322)/Assumptions!$B$8</f>
        <v>0.000256480763443269</v>
      </c>
      <c r="M2322" s="70" t="n">
        <f aca="false">F2322-L2322</f>
        <v>-0.00235648076344327</v>
      </c>
      <c r="N2322" s="71" t="n">
        <f aca="false">G2322*Assumptions!$B$7</f>
        <v>-400204.7049</v>
      </c>
      <c r="O2322" s="71" t="n">
        <f aca="false">K2322*Assumptions!$B$7</f>
        <v>-445953.163735371</v>
      </c>
      <c r="P2322" s="68" t="n">
        <f aca="false">P2321+G2322</f>
        <v>42792.775945</v>
      </c>
      <c r="Q2322" s="68" t="n">
        <f aca="false">MAX(Q2321,P2322)</f>
        <v>43878.052545</v>
      </c>
      <c r="R2322" s="68" t="n">
        <f aca="false">Q2322-P2322</f>
        <v>1085.27660000002</v>
      </c>
      <c r="S2322" s="68" t="n">
        <f aca="false">S2321+K2322</f>
        <v>29226.8202977795</v>
      </c>
      <c r="T2322" s="68" t="n">
        <f aca="false">MAX(T2321,S2322)</f>
        <v>30938.3092289643</v>
      </c>
      <c r="U2322" s="68" t="n">
        <f aca="false">T2322-S2322</f>
        <v>1711.48893118477</v>
      </c>
      <c r="V2322" s="70" t="n">
        <f aca="false">V2321+F2322</f>
        <v>4.39030000000001</v>
      </c>
      <c r="W2322" s="70" t="n">
        <f aca="false">MAX(W2321,V2322)</f>
        <v>4.43500000000001</v>
      </c>
      <c r="X2322" s="70" t="n">
        <f aca="false">W2322-V2322</f>
        <v>0.0446999999999997</v>
      </c>
      <c r="Y2322" s="70" t="n">
        <f aca="false">Y2321+M2322</f>
        <v>3.79212611420632</v>
      </c>
      <c r="Z2322" s="70" t="n">
        <f aca="false">MAX(Z2321,Y2322)</f>
        <v>3.86936768320245</v>
      </c>
      <c r="AA2322" s="70" t="n">
        <f aca="false">Z2322-Y2322</f>
        <v>0.0772415689961314</v>
      </c>
      <c r="AB2322" s="72" t="n">
        <f aca="false">AB2321*(1+F2322)</f>
        <v>62.4520445756954</v>
      </c>
      <c r="AC2322" s="73" t="n">
        <f aca="false">MAX(AC2321,AB2322)</f>
        <v>65.3883094494662</v>
      </c>
      <c r="AD2322" s="70" t="n">
        <f aca="false">1-AB2322/AC2322</f>
        <v>0.0449050434013747</v>
      </c>
      <c r="AE2322" s="73" t="n">
        <f aca="false">AE2321*(1+M2322)</f>
        <v>34.3691113888841</v>
      </c>
      <c r="AF2322" s="73" t="n">
        <f aca="false">MAX(AF2321,AE2322)</f>
        <v>37.4105554749034</v>
      </c>
      <c r="AG2322" s="70" t="n">
        <f aca="false">1-AE2322/AF2322</f>
        <v>0.0812990891851267</v>
      </c>
      <c r="AH2322" s="74" t="n">
        <f aca="false">IF(R2322&gt;0,AH2321+1,0)</f>
        <v>56</v>
      </c>
      <c r="AI2322" s="74" t="n">
        <f aca="false">IF(U2322&gt;0,AI2321+1,0)</f>
        <v>197</v>
      </c>
      <c r="AJ2322" s="74" t="n">
        <f aca="false">IF(G2322&gt;0,AJ2321+1,0)</f>
        <v>0</v>
      </c>
      <c r="AK2322" s="74" t="n">
        <f aca="false">IF(G2322&lt;=0,AK2321+1,0)</f>
        <v>3</v>
      </c>
      <c r="AL2322" s="74" t="n">
        <f aca="false">IF(K2322&gt;0,AL2321+1,0)</f>
        <v>0</v>
      </c>
      <c r="AM2322" s="74" t="n">
        <f aca="false">IF(K2322&lt;=0,AM2321+1,0)</f>
        <v>3</v>
      </c>
    </row>
    <row r="2323" customFormat="false" ht="15" hidden="false" customHeight="false" outlineLevel="0" collapsed="false">
      <c r="A2323" s="61" t="n">
        <v>2327</v>
      </c>
      <c r="B2323" s="62" t="n">
        <v>46258.40625</v>
      </c>
      <c r="C2323" s="63" t="n">
        <f aca="false">YEAR(B2323)</f>
        <v>2026</v>
      </c>
      <c r="D2323" s="32" t="s">
        <v>277</v>
      </c>
      <c r="E2323" s="64" t="n">
        <v>24281.65</v>
      </c>
      <c r="F2323" s="65" t="n">
        <v>-0.0029</v>
      </c>
      <c r="G2323" s="66" t="n">
        <v>-70.416785</v>
      </c>
      <c r="H2323" s="67" t="n">
        <f aca="false">E2323+IF(D2323="Long",1,-1)*G2323</f>
        <v>24211.233215</v>
      </c>
      <c r="I2323" s="68" t="n">
        <f aca="false">Assumptions!$B$58</f>
        <v>5.35750011455817</v>
      </c>
      <c r="J2323" s="68" t="n">
        <f aca="false">INDEX(Yearly!$D$5:$D$22,MATCH(C2323,Yearly!$A$5:$A$22,0))</f>
        <v>0.459214295533557</v>
      </c>
      <c r="K2323" s="68" t="n">
        <f aca="false">G2323-I2323-J2323</f>
        <v>-76.2334994100917</v>
      </c>
      <c r="L2323" s="69" t="n">
        <f aca="false">(I2323+J2323)/Assumptions!$B$8</f>
        <v>0.000256480763443269</v>
      </c>
      <c r="M2323" s="70" t="n">
        <f aca="false">F2323-L2323</f>
        <v>-0.00315648076344327</v>
      </c>
      <c r="N2323" s="71" t="n">
        <f aca="false">G2323*Assumptions!$B$7</f>
        <v>-553828.014025</v>
      </c>
      <c r="O2323" s="71" t="n">
        <f aca="false">K2323*Assumptions!$B$7</f>
        <v>-599576.472860372</v>
      </c>
      <c r="P2323" s="68" t="n">
        <f aca="false">P2322+G2323</f>
        <v>42722.35916</v>
      </c>
      <c r="Q2323" s="68" t="n">
        <f aca="false">MAX(Q2322,P2323)</f>
        <v>43878.052545</v>
      </c>
      <c r="R2323" s="68" t="n">
        <f aca="false">Q2323-P2323</f>
        <v>1155.69338500002</v>
      </c>
      <c r="S2323" s="68" t="n">
        <f aca="false">S2322+K2323</f>
        <v>29150.5867983694</v>
      </c>
      <c r="T2323" s="68" t="n">
        <f aca="false">MAX(T2322,S2323)</f>
        <v>30938.3092289643</v>
      </c>
      <c r="U2323" s="68" t="n">
        <f aca="false">T2323-S2323</f>
        <v>1787.72243059486</v>
      </c>
      <c r="V2323" s="70" t="n">
        <f aca="false">V2322+F2323</f>
        <v>4.38740000000001</v>
      </c>
      <c r="W2323" s="70" t="n">
        <f aca="false">MAX(W2322,V2323)</f>
        <v>4.43500000000001</v>
      </c>
      <c r="X2323" s="70" t="n">
        <f aca="false">W2323-V2323</f>
        <v>0.0476000000000001</v>
      </c>
      <c r="Y2323" s="70" t="n">
        <f aca="false">Y2322+M2323</f>
        <v>3.78896963344287</v>
      </c>
      <c r="Z2323" s="70" t="n">
        <f aca="false">MAX(Z2322,Y2323)</f>
        <v>3.86936768320245</v>
      </c>
      <c r="AA2323" s="70" t="n">
        <f aca="false">Z2323-Y2323</f>
        <v>0.0803980497595749</v>
      </c>
      <c r="AB2323" s="72" t="n">
        <f aca="false">AB2322*(1+F2323)</f>
        <v>62.2709336464258</v>
      </c>
      <c r="AC2323" s="73" t="n">
        <f aca="false">MAX(AC2322,AB2323)</f>
        <v>65.3883094494662</v>
      </c>
      <c r="AD2323" s="70" t="n">
        <f aca="false">1-AB2323/AC2323</f>
        <v>0.0476748187755107</v>
      </c>
      <c r="AE2323" s="73" t="n">
        <f aca="false">AE2322*(1+M2323)</f>
        <v>34.2606259499285</v>
      </c>
      <c r="AF2323" s="73" t="n">
        <f aca="false">MAX(AF2322,AE2323)</f>
        <v>37.4105554749034</v>
      </c>
      <c r="AG2323" s="70" t="n">
        <f aca="false">1-AE2323/AF2323</f>
        <v>0.0841989509374715</v>
      </c>
      <c r="AH2323" s="74" t="n">
        <f aca="false">IF(R2323&gt;0,AH2322+1,0)</f>
        <v>57</v>
      </c>
      <c r="AI2323" s="74" t="n">
        <f aca="false">IF(U2323&gt;0,AI2322+1,0)</f>
        <v>198</v>
      </c>
      <c r="AJ2323" s="74" t="n">
        <f aca="false">IF(G2323&gt;0,AJ2322+1,0)</f>
        <v>0</v>
      </c>
      <c r="AK2323" s="74" t="n">
        <f aca="false">IF(G2323&lt;=0,AK2322+1,0)</f>
        <v>4</v>
      </c>
      <c r="AL2323" s="74" t="n">
        <f aca="false">IF(K2323&gt;0,AL2322+1,0)</f>
        <v>0</v>
      </c>
      <c r="AM2323" s="74" t="n">
        <f aca="false">IF(K2323&lt;=0,AM2322+1,0)</f>
        <v>4</v>
      </c>
    </row>
    <row r="2324" customFormat="false" ht="15" hidden="false" customHeight="false" outlineLevel="0" collapsed="false">
      <c r="A2324" s="61" t="n">
        <v>2328</v>
      </c>
      <c r="B2324" s="62" t="n">
        <v>46258.46875</v>
      </c>
      <c r="C2324" s="63" t="n">
        <f aca="false">YEAR(B2324)</f>
        <v>2026</v>
      </c>
      <c r="D2324" s="32" t="s">
        <v>276</v>
      </c>
      <c r="E2324" s="64" t="n">
        <v>24210.75</v>
      </c>
      <c r="F2324" s="65" t="n">
        <v>-0.0055</v>
      </c>
      <c r="G2324" s="66" t="n">
        <v>-133.159125</v>
      </c>
      <c r="H2324" s="67" t="n">
        <f aca="false">E2324+IF(D2324="Long",1,-1)*G2324</f>
        <v>24343.909125</v>
      </c>
      <c r="I2324" s="68" t="n">
        <f aca="false">Assumptions!$B$58</f>
        <v>5.35750011455817</v>
      </c>
      <c r="J2324" s="68" t="n">
        <f aca="false">INDEX(Yearly!$D$5:$D$22,MATCH(C2324,Yearly!$A$5:$A$22,0))</f>
        <v>0.459214295533557</v>
      </c>
      <c r="K2324" s="68" t="n">
        <f aca="false">G2324-I2324-J2324</f>
        <v>-138.975839410092</v>
      </c>
      <c r="L2324" s="69" t="n">
        <f aca="false">(I2324+J2324)/Assumptions!$B$8</f>
        <v>0.000256480763443269</v>
      </c>
      <c r="M2324" s="70" t="n">
        <f aca="false">F2324-L2324</f>
        <v>-0.00575648076344327</v>
      </c>
      <c r="N2324" s="71" t="n">
        <f aca="false">G2324*Assumptions!$B$7</f>
        <v>-1047296.518125</v>
      </c>
      <c r="O2324" s="71" t="n">
        <f aca="false">K2324*Assumptions!$B$7</f>
        <v>-1093044.97696037</v>
      </c>
      <c r="P2324" s="68" t="n">
        <f aca="false">P2323+G2324</f>
        <v>42589.200035</v>
      </c>
      <c r="Q2324" s="68" t="n">
        <f aca="false">MAX(Q2323,P2324)</f>
        <v>43878.052545</v>
      </c>
      <c r="R2324" s="68" t="n">
        <f aca="false">Q2324-P2324</f>
        <v>1288.85251000002</v>
      </c>
      <c r="S2324" s="68" t="n">
        <f aca="false">S2323+K2324</f>
        <v>29011.6109589593</v>
      </c>
      <c r="T2324" s="68" t="n">
        <f aca="false">MAX(T2323,S2324)</f>
        <v>30938.3092289643</v>
      </c>
      <c r="U2324" s="68" t="n">
        <f aca="false">T2324-S2324</f>
        <v>1926.69827000495</v>
      </c>
      <c r="V2324" s="70" t="n">
        <f aca="false">V2323+F2324</f>
        <v>4.38190000000001</v>
      </c>
      <c r="W2324" s="70" t="n">
        <f aca="false">MAX(W2323,V2324)</f>
        <v>4.43500000000001</v>
      </c>
      <c r="X2324" s="70" t="n">
        <f aca="false">W2324-V2324</f>
        <v>0.0530999999999997</v>
      </c>
      <c r="Y2324" s="70" t="n">
        <f aca="false">Y2323+M2324</f>
        <v>3.78321315267943</v>
      </c>
      <c r="Z2324" s="70" t="n">
        <f aca="false">MAX(Z2323,Y2324)</f>
        <v>3.86936768320245</v>
      </c>
      <c r="AA2324" s="70" t="n">
        <f aca="false">Z2324-Y2324</f>
        <v>0.086154530523018</v>
      </c>
      <c r="AB2324" s="72" t="n">
        <f aca="false">AB2323*(1+F2324)</f>
        <v>61.9284435113705</v>
      </c>
      <c r="AC2324" s="73" t="n">
        <f aca="false">MAX(AC2323,AB2324)</f>
        <v>65.3883094494662</v>
      </c>
      <c r="AD2324" s="70" t="n">
        <f aca="false">1-AB2324/AC2324</f>
        <v>0.0529126072722452</v>
      </c>
      <c r="AE2324" s="73" t="n">
        <f aca="false">AE2323*(1+M2324)</f>
        <v>34.0634053157042</v>
      </c>
      <c r="AF2324" s="73" t="n">
        <f aca="false">MAX(AF2323,AE2324)</f>
        <v>37.4105554749034</v>
      </c>
      <c r="AG2324" s="70" t="n">
        <f aca="false">1-AE2324/AF2324</f>
        <v>0.0894707420595411</v>
      </c>
      <c r="AH2324" s="74" t="n">
        <f aca="false">IF(R2324&gt;0,AH2323+1,0)</f>
        <v>58</v>
      </c>
      <c r="AI2324" s="74" t="n">
        <f aca="false">IF(U2324&gt;0,AI2323+1,0)</f>
        <v>199</v>
      </c>
      <c r="AJ2324" s="74" t="n">
        <f aca="false">IF(G2324&gt;0,AJ2323+1,0)</f>
        <v>0</v>
      </c>
      <c r="AK2324" s="74" t="n">
        <f aca="false">IF(G2324&lt;=0,AK2323+1,0)</f>
        <v>5</v>
      </c>
      <c r="AL2324" s="74" t="n">
        <f aca="false">IF(K2324&gt;0,AL2323+1,0)</f>
        <v>0</v>
      </c>
      <c r="AM2324" s="74" t="n">
        <f aca="false">IF(K2324&lt;=0,AM2323+1,0)</f>
        <v>5</v>
      </c>
    </row>
    <row r="2325" customFormat="false" ht="15" hidden="false" customHeight="false" outlineLevel="0" collapsed="false">
      <c r="A2325" s="61" t="n">
        <v>2329</v>
      </c>
      <c r="B2325" s="62" t="n">
        <v>46260.3854166667</v>
      </c>
      <c r="C2325" s="63" t="n">
        <f aca="false">YEAR(B2325)</f>
        <v>2026</v>
      </c>
      <c r="D2325" s="32" t="s">
        <v>277</v>
      </c>
      <c r="E2325" s="64" t="n">
        <v>24345</v>
      </c>
      <c r="F2325" s="65" t="n">
        <v>-0.0054</v>
      </c>
      <c r="G2325" s="66" t="n">
        <v>-131.463</v>
      </c>
      <c r="H2325" s="67" t="n">
        <f aca="false">E2325+IF(D2325="Long",1,-1)*G2325</f>
        <v>24213.537</v>
      </c>
      <c r="I2325" s="68" t="n">
        <f aca="false">Assumptions!$B$58</f>
        <v>5.35750011455817</v>
      </c>
      <c r="J2325" s="68" t="n">
        <f aca="false">INDEX(Yearly!$D$5:$D$22,MATCH(C2325,Yearly!$A$5:$A$22,0))</f>
        <v>0.459214295533557</v>
      </c>
      <c r="K2325" s="68" t="n">
        <f aca="false">G2325-I2325-J2325</f>
        <v>-137.279714410092</v>
      </c>
      <c r="L2325" s="69" t="n">
        <f aca="false">(I2325+J2325)/Assumptions!$B$8</f>
        <v>0.000256480763443269</v>
      </c>
      <c r="M2325" s="70" t="n">
        <f aca="false">F2325-L2325</f>
        <v>-0.00565648076344327</v>
      </c>
      <c r="N2325" s="71" t="n">
        <f aca="false">G2325*Assumptions!$B$7</f>
        <v>-1033956.495</v>
      </c>
      <c r="O2325" s="71" t="n">
        <f aca="false">K2325*Assumptions!$B$7</f>
        <v>-1079704.95383537</v>
      </c>
      <c r="P2325" s="68" t="n">
        <f aca="false">P2324+G2325</f>
        <v>42457.737035</v>
      </c>
      <c r="Q2325" s="68" t="n">
        <f aca="false">MAX(Q2324,P2325)</f>
        <v>43878.052545</v>
      </c>
      <c r="R2325" s="68" t="n">
        <f aca="false">Q2325-P2325</f>
        <v>1420.31551000002</v>
      </c>
      <c r="S2325" s="68" t="n">
        <f aca="false">S2324+K2325</f>
        <v>28874.3312445492</v>
      </c>
      <c r="T2325" s="68" t="n">
        <f aca="false">MAX(T2324,S2325)</f>
        <v>30938.3092289643</v>
      </c>
      <c r="U2325" s="68" t="n">
        <f aca="false">T2325-S2325</f>
        <v>2063.97798441504</v>
      </c>
      <c r="V2325" s="70" t="n">
        <f aca="false">V2324+F2325</f>
        <v>4.37650000000001</v>
      </c>
      <c r="W2325" s="70" t="n">
        <f aca="false">MAX(W2324,V2325)</f>
        <v>4.43500000000001</v>
      </c>
      <c r="X2325" s="70" t="n">
        <f aca="false">W2325-V2325</f>
        <v>0.0584999999999996</v>
      </c>
      <c r="Y2325" s="70" t="n">
        <f aca="false">Y2324+M2325</f>
        <v>3.77755667191599</v>
      </c>
      <c r="Z2325" s="70" t="n">
        <f aca="false">MAX(Z2324,Y2325)</f>
        <v>3.86936768320245</v>
      </c>
      <c r="AA2325" s="70" t="n">
        <f aca="false">Z2325-Y2325</f>
        <v>0.0918110112864614</v>
      </c>
      <c r="AB2325" s="72" t="n">
        <f aca="false">AB2324*(1+F2325)</f>
        <v>61.5940299164091</v>
      </c>
      <c r="AC2325" s="73" t="n">
        <f aca="false">MAX(AC2324,AB2325)</f>
        <v>65.3883094494662</v>
      </c>
      <c r="AD2325" s="70" t="n">
        <f aca="false">1-AB2325/AC2325</f>
        <v>0.0580268791929751</v>
      </c>
      <c r="AE2325" s="73" t="n">
        <f aca="false">AE2324*(1+M2325)</f>
        <v>33.8707263187985</v>
      </c>
      <c r="AF2325" s="73" t="n">
        <f aca="false">MAX(AF2324,AE2325)</f>
        <v>37.4105554749034</v>
      </c>
      <c r="AG2325" s="70" t="n">
        <f aca="false">1-AE2325/AF2325</f>
        <v>0.0946211332916335</v>
      </c>
      <c r="AH2325" s="74" t="n">
        <f aca="false">IF(R2325&gt;0,AH2324+1,0)</f>
        <v>59</v>
      </c>
      <c r="AI2325" s="74" t="n">
        <f aca="false">IF(U2325&gt;0,AI2324+1,0)</f>
        <v>200</v>
      </c>
      <c r="AJ2325" s="74" t="n">
        <f aca="false">IF(G2325&gt;0,AJ2324+1,0)</f>
        <v>0</v>
      </c>
      <c r="AK2325" s="74" t="n">
        <f aca="false">IF(G2325&lt;=0,AK2324+1,0)</f>
        <v>6</v>
      </c>
      <c r="AL2325" s="74" t="n">
        <f aca="false">IF(K2325&gt;0,AL2324+1,0)</f>
        <v>0</v>
      </c>
      <c r="AM2325" s="74" t="n">
        <f aca="false">IF(K2325&lt;=0,AM2324+1,0)</f>
        <v>6</v>
      </c>
    </row>
    <row r="2326" customFormat="false" ht="15" hidden="false" customHeight="false" outlineLevel="0" collapsed="false">
      <c r="A2326" s="61" t="n">
        <v>2330</v>
      </c>
      <c r="B2326" s="62" t="n">
        <v>46261.40625</v>
      </c>
      <c r="C2326" s="63" t="n">
        <f aca="false">YEAR(B2326)</f>
        <v>2026</v>
      </c>
      <c r="D2326" s="32" t="s">
        <v>276</v>
      </c>
      <c r="E2326" s="64" t="n">
        <v>24214.35</v>
      </c>
      <c r="F2326" s="65" t="n">
        <v>0.0082</v>
      </c>
      <c r="G2326" s="66" t="n">
        <v>198.55767</v>
      </c>
      <c r="H2326" s="67" t="n">
        <f aca="false">E2326+IF(D2326="Long",1,-1)*G2326</f>
        <v>24015.79233</v>
      </c>
      <c r="I2326" s="68" t="n">
        <f aca="false">Assumptions!$B$58</f>
        <v>5.35750011455817</v>
      </c>
      <c r="J2326" s="68" t="n">
        <f aca="false">INDEX(Yearly!$D$5:$D$22,MATCH(C2326,Yearly!$A$5:$A$22,0))</f>
        <v>0.459214295533557</v>
      </c>
      <c r="K2326" s="68" t="n">
        <f aca="false">G2326-I2326-J2326</f>
        <v>192.740955589908</v>
      </c>
      <c r="L2326" s="69" t="n">
        <f aca="false">(I2326+J2326)/Assumptions!$B$8</f>
        <v>0.000256480763443269</v>
      </c>
      <c r="M2326" s="70" t="n">
        <f aca="false">F2326-L2326</f>
        <v>0.00794351923655673</v>
      </c>
      <c r="N2326" s="71" t="n">
        <f aca="false">G2326*Assumptions!$B$7</f>
        <v>1561656.07455</v>
      </c>
      <c r="O2326" s="71" t="n">
        <f aca="false">K2326*Assumptions!$B$7</f>
        <v>1515907.61571463</v>
      </c>
      <c r="P2326" s="68" t="n">
        <f aca="false">P2325+G2326</f>
        <v>42656.294705</v>
      </c>
      <c r="Q2326" s="68" t="n">
        <f aca="false">MAX(Q2325,P2326)</f>
        <v>43878.052545</v>
      </c>
      <c r="R2326" s="68" t="n">
        <f aca="false">Q2326-P2326</f>
        <v>1221.75784000002</v>
      </c>
      <c r="S2326" s="68" t="n">
        <f aca="false">S2325+K2326</f>
        <v>29067.0722001391</v>
      </c>
      <c r="T2326" s="68" t="n">
        <f aca="false">MAX(T2325,S2326)</f>
        <v>30938.3092289643</v>
      </c>
      <c r="U2326" s="68" t="n">
        <f aca="false">T2326-S2326</f>
        <v>1871.23702882514</v>
      </c>
      <c r="V2326" s="70" t="n">
        <f aca="false">V2325+F2326</f>
        <v>4.38470000000001</v>
      </c>
      <c r="W2326" s="70" t="n">
        <f aca="false">MAX(W2325,V2326)</f>
        <v>4.43500000000001</v>
      </c>
      <c r="X2326" s="70" t="n">
        <f aca="false">W2326-V2326</f>
        <v>0.0502999999999991</v>
      </c>
      <c r="Y2326" s="70" t="n">
        <f aca="false">Y2325+M2326</f>
        <v>3.78550019115254</v>
      </c>
      <c r="Z2326" s="70" t="n">
        <f aca="false">MAX(Z2325,Y2326)</f>
        <v>3.86936768320245</v>
      </c>
      <c r="AA2326" s="70" t="n">
        <f aca="false">Z2326-Y2326</f>
        <v>0.0838674920499045</v>
      </c>
      <c r="AB2326" s="72" t="n">
        <f aca="false">AB2325*(1+F2326)</f>
        <v>62.0991009617237</v>
      </c>
      <c r="AC2326" s="73" t="n">
        <f aca="false">MAX(AC2325,AB2326)</f>
        <v>65.3883094494662</v>
      </c>
      <c r="AD2326" s="70" t="n">
        <f aca="false">1-AB2326/AC2326</f>
        <v>0.0503026996023576</v>
      </c>
      <c r="AE2326" s="73" t="n">
        <f aca="false">AE2325*(1+M2326)</f>
        <v>34.1397790848681</v>
      </c>
      <c r="AF2326" s="73" t="n">
        <f aca="false">MAX(AF2325,AE2326)</f>
        <v>37.4105554749034</v>
      </c>
      <c r="AG2326" s="70" t="n">
        <f aca="false">1-AE2326/AF2326</f>
        <v>0.0874292388475637</v>
      </c>
      <c r="AH2326" s="74" t="n">
        <f aca="false">IF(R2326&gt;0,AH2325+1,0)</f>
        <v>60</v>
      </c>
      <c r="AI2326" s="74" t="n">
        <f aca="false">IF(U2326&gt;0,AI2325+1,0)</f>
        <v>201</v>
      </c>
      <c r="AJ2326" s="74" t="n">
        <f aca="false">IF(G2326&gt;0,AJ2325+1,0)</f>
        <v>1</v>
      </c>
      <c r="AK2326" s="74" t="n">
        <f aca="false">IF(G2326&lt;=0,AK2325+1,0)</f>
        <v>0</v>
      </c>
      <c r="AL2326" s="74" t="n">
        <f aca="false">IF(K2326&gt;0,AL2325+1,0)</f>
        <v>1</v>
      </c>
      <c r="AM2326" s="74" t="n">
        <f aca="false">IF(K2326&lt;=0,AM2325+1,0)</f>
        <v>0</v>
      </c>
    </row>
    <row r="2327" customFormat="false" ht="15" hidden="false" customHeight="false" outlineLevel="0" collapsed="false">
      <c r="A2327" s="61" t="n">
        <v>2331</v>
      </c>
      <c r="B2327" s="62" t="n">
        <v>46268.40625</v>
      </c>
      <c r="C2327" s="63" t="n">
        <f aca="false">YEAR(B2327)</f>
        <v>2026</v>
      </c>
      <c r="D2327" s="32" t="s">
        <v>277</v>
      </c>
      <c r="E2327" s="64" t="n">
        <v>24016.85</v>
      </c>
      <c r="F2327" s="65" t="n">
        <v>-0.0036</v>
      </c>
      <c r="G2327" s="66" t="n">
        <v>-86.46066</v>
      </c>
      <c r="H2327" s="67" t="n">
        <f aca="false">E2327+IF(D2327="Long",1,-1)*G2327</f>
        <v>23930.38934</v>
      </c>
      <c r="I2327" s="68" t="n">
        <f aca="false">Assumptions!$B$58</f>
        <v>5.35750011455817</v>
      </c>
      <c r="J2327" s="68" t="n">
        <f aca="false">INDEX(Yearly!$D$5:$D$22,MATCH(C2327,Yearly!$A$5:$A$22,0))</f>
        <v>0.459214295533557</v>
      </c>
      <c r="K2327" s="68" t="n">
        <f aca="false">G2327-I2327-J2327</f>
        <v>-92.2773744100917</v>
      </c>
      <c r="L2327" s="69" t="n">
        <f aca="false">(I2327+J2327)/Assumptions!$B$8</f>
        <v>0.000256480763443269</v>
      </c>
      <c r="M2327" s="70" t="n">
        <f aca="false">F2327-L2327</f>
        <v>-0.00385648076344327</v>
      </c>
      <c r="N2327" s="71" t="n">
        <f aca="false">G2327*Assumptions!$B$7</f>
        <v>-680013.0909</v>
      </c>
      <c r="O2327" s="71" t="n">
        <f aca="false">K2327*Assumptions!$B$7</f>
        <v>-725761.549735371</v>
      </c>
      <c r="P2327" s="68" t="n">
        <f aca="false">P2326+G2327</f>
        <v>42569.834045</v>
      </c>
      <c r="Q2327" s="68" t="n">
        <f aca="false">MAX(Q2326,P2327)</f>
        <v>43878.052545</v>
      </c>
      <c r="R2327" s="68" t="n">
        <f aca="false">Q2327-P2327</f>
        <v>1308.21850000002</v>
      </c>
      <c r="S2327" s="68" t="n">
        <f aca="false">S2326+K2327</f>
        <v>28974.7948257291</v>
      </c>
      <c r="T2327" s="68" t="n">
        <f aca="false">MAX(T2326,S2327)</f>
        <v>30938.3092289643</v>
      </c>
      <c r="U2327" s="68" t="n">
        <f aca="false">T2327-S2327</f>
        <v>1963.51440323523</v>
      </c>
      <c r="V2327" s="70" t="n">
        <f aca="false">V2326+F2327</f>
        <v>4.38110000000001</v>
      </c>
      <c r="W2327" s="70" t="n">
        <f aca="false">MAX(W2326,V2327)</f>
        <v>4.43500000000001</v>
      </c>
      <c r="X2327" s="70" t="n">
        <f aca="false">W2327-V2327</f>
        <v>0.0538999999999987</v>
      </c>
      <c r="Y2327" s="70" t="n">
        <f aca="false">Y2326+M2327</f>
        <v>3.7816437103891</v>
      </c>
      <c r="Z2327" s="70" t="n">
        <f aca="false">MAX(Z2326,Y2327)</f>
        <v>3.86936768320245</v>
      </c>
      <c r="AA2327" s="70" t="n">
        <f aca="false">Z2327-Y2327</f>
        <v>0.0877239728133477</v>
      </c>
      <c r="AB2327" s="72" t="n">
        <f aca="false">AB2326*(1+F2327)</f>
        <v>61.8755441982615</v>
      </c>
      <c r="AC2327" s="73" t="n">
        <f aca="false">MAX(AC2326,AB2327)</f>
        <v>65.3883094494662</v>
      </c>
      <c r="AD2327" s="70" t="n">
        <f aca="false">1-AB2327/AC2327</f>
        <v>0.053721609883789</v>
      </c>
      <c r="AE2327" s="73" t="n">
        <f aca="false">AE2326*(1+M2327)</f>
        <v>34.0081196835591</v>
      </c>
      <c r="AF2327" s="73" t="n">
        <f aca="false">MAX(AF2326,AE2327)</f>
        <v>37.4105554749034</v>
      </c>
      <c r="AG2327" s="70" t="n">
        <f aca="false">1-AE2327/AF2327</f>
        <v>0.0909485504332288</v>
      </c>
      <c r="AH2327" s="74" t="n">
        <f aca="false">IF(R2327&gt;0,AH2326+1,0)</f>
        <v>61</v>
      </c>
      <c r="AI2327" s="74" t="n">
        <f aca="false">IF(U2327&gt;0,AI2326+1,0)</f>
        <v>202</v>
      </c>
      <c r="AJ2327" s="74" t="n">
        <f aca="false">IF(G2327&gt;0,AJ2326+1,0)</f>
        <v>0</v>
      </c>
      <c r="AK2327" s="74" t="n">
        <f aca="false">IF(G2327&lt;=0,AK2326+1,0)</f>
        <v>1</v>
      </c>
      <c r="AL2327" s="74" t="n">
        <f aca="false">IF(K2327&gt;0,AL2326+1,0)</f>
        <v>0</v>
      </c>
      <c r="AM2327" s="74" t="n">
        <f aca="false">IF(K2327&lt;=0,AM2326+1,0)</f>
        <v>1</v>
      </c>
    </row>
    <row r="2328" customFormat="false" ht="15" hidden="false" customHeight="false" outlineLevel="0" collapsed="false">
      <c r="A2328" s="61" t="n">
        <v>2332</v>
      </c>
      <c r="B2328" s="62" t="n">
        <v>46268.5090277778</v>
      </c>
      <c r="C2328" s="63" t="n">
        <f aca="false">YEAR(B2328)</f>
        <v>2026</v>
      </c>
      <c r="D2328" s="32" t="s">
        <v>276</v>
      </c>
      <c r="E2328" s="64" t="n">
        <v>23931.55</v>
      </c>
      <c r="F2328" s="65" t="n">
        <v>0.0241</v>
      </c>
      <c r="G2328" s="66" t="n">
        <v>576.750355</v>
      </c>
      <c r="H2328" s="67" t="n">
        <f aca="false">E2328+IF(D2328="Long",1,-1)*G2328</f>
        <v>23354.799645</v>
      </c>
      <c r="I2328" s="68" t="n">
        <f aca="false">Assumptions!$B$58</f>
        <v>5.35750011455817</v>
      </c>
      <c r="J2328" s="68" t="n">
        <f aca="false">INDEX(Yearly!$D$5:$D$22,MATCH(C2328,Yearly!$A$5:$A$22,0))</f>
        <v>0.459214295533557</v>
      </c>
      <c r="K2328" s="68" t="n">
        <f aca="false">G2328-I2328-J2328</f>
        <v>570.933640589908</v>
      </c>
      <c r="L2328" s="69" t="n">
        <f aca="false">(I2328+J2328)/Assumptions!$B$8</f>
        <v>0.000256480763443269</v>
      </c>
      <c r="M2328" s="70" t="n">
        <f aca="false">F2328-L2328</f>
        <v>0.0238435192365567</v>
      </c>
      <c r="N2328" s="71" t="n">
        <f aca="false">G2328*Assumptions!$B$7</f>
        <v>4536141.542075</v>
      </c>
      <c r="O2328" s="71" t="n">
        <f aca="false">K2328*Assumptions!$B$7</f>
        <v>4490393.08323963</v>
      </c>
      <c r="P2328" s="68" t="n">
        <f aca="false">P2327+G2328</f>
        <v>43146.5844</v>
      </c>
      <c r="Q2328" s="68" t="n">
        <f aca="false">MAX(Q2327,P2328)</f>
        <v>43878.052545</v>
      </c>
      <c r="R2328" s="68" t="n">
        <f aca="false">Q2328-P2328</f>
        <v>731.468145000021</v>
      </c>
      <c r="S2328" s="68" t="n">
        <f aca="false">S2327+K2328</f>
        <v>29545.728466319</v>
      </c>
      <c r="T2328" s="68" t="n">
        <f aca="false">MAX(T2327,S2328)</f>
        <v>30938.3092289643</v>
      </c>
      <c r="U2328" s="68" t="n">
        <f aca="false">T2328-S2328</f>
        <v>1392.58076264532</v>
      </c>
      <c r="V2328" s="70" t="n">
        <f aca="false">V2327+F2328</f>
        <v>4.40520000000001</v>
      </c>
      <c r="W2328" s="70" t="n">
        <f aca="false">MAX(W2327,V2328)</f>
        <v>4.43500000000001</v>
      </c>
      <c r="X2328" s="70" t="n">
        <f aca="false">W2328-V2328</f>
        <v>0.0297999999999989</v>
      </c>
      <c r="Y2328" s="70" t="n">
        <f aca="false">Y2327+M2328</f>
        <v>3.80548722962566</v>
      </c>
      <c r="Z2328" s="70" t="n">
        <f aca="false">MAX(Z2327,Y2328)</f>
        <v>3.86936768320245</v>
      </c>
      <c r="AA2328" s="70" t="n">
        <f aca="false">Z2328-Y2328</f>
        <v>0.063880453576791</v>
      </c>
      <c r="AB2328" s="72" t="n">
        <f aca="false">AB2327*(1+F2328)</f>
        <v>63.3667448134396</v>
      </c>
      <c r="AC2328" s="73" t="n">
        <f aca="false">MAX(AC2327,AB2328)</f>
        <v>65.3883094494662</v>
      </c>
      <c r="AD2328" s="70" t="n">
        <f aca="false">1-AB2328/AC2328</f>
        <v>0.0309163006819884</v>
      </c>
      <c r="AE2328" s="73" t="n">
        <f aca="false">AE2327*(1+M2328)</f>
        <v>34.8189929394331</v>
      </c>
      <c r="AF2328" s="73" t="n">
        <f aca="false">MAX(AF2327,AE2328)</f>
        <v>37.4105554749034</v>
      </c>
      <c r="AG2328" s="70" t="n">
        <f aca="false">1-AE2328/AF2328</f>
        <v>0.0692735647084637</v>
      </c>
      <c r="AH2328" s="74" t="n">
        <f aca="false">IF(R2328&gt;0,AH2327+1,0)</f>
        <v>62</v>
      </c>
      <c r="AI2328" s="74" t="n">
        <f aca="false">IF(U2328&gt;0,AI2327+1,0)</f>
        <v>203</v>
      </c>
      <c r="AJ2328" s="74" t="n">
        <f aca="false">IF(G2328&gt;0,AJ2327+1,0)</f>
        <v>1</v>
      </c>
      <c r="AK2328" s="74" t="n">
        <f aca="false">IF(G2328&lt;=0,AK2327+1,0)</f>
        <v>0</v>
      </c>
      <c r="AL2328" s="74" t="n">
        <f aca="false">IF(K2328&gt;0,AL2327+1,0)</f>
        <v>1</v>
      </c>
      <c r="AM2328" s="74" t="n">
        <f aca="false">IF(K2328&lt;=0,AM2327+1,0)</f>
        <v>0</v>
      </c>
    </row>
    <row r="2329" customFormat="false" ht="15" hidden="false" customHeight="false" outlineLevel="0" collapsed="false">
      <c r="A2329" s="61" t="n">
        <v>2333</v>
      </c>
      <c r="B2329" s="62" t="n">
        <v>46283.6145833333</v>
      </c>
      <c r="C2329" s="63" t="n">
        <f aca="false">YEAR(B2329)</f>
        <v>2026</v>
      </c>
      <c r="D2329" s="32" t="s">
        <v>277</v>
      </c>
      <c r="E2329" s="64" t="n">
        <v>23354.1</v>
      </c>
      <c r="F2329" s="65" t="n">
        <v>0.0001</v>
      </c>
      <c r="G2329" s="66" t="n">
        <v>2.33541</v>
      </c>
      <c r="H2329" s="67" t="n">
        <f aca="false">E2329+IF(D2329="Long",1,-1)*G2329</f>
        <v>23356.43541</v>
      </c>
      <c r="I2329" s="68" t="n">
        <f aca="false">Assumptions!$B$58</f>
        <v>5.35750011455817</v>
      </c>
      <c r="J2329" s="68" t="n">
        <f aca="false">INDEX(Yearly!$D$5:$D$22,MATCH(C2329,Yearly!$A$5:$A$22,0))</f>
        <v>0.459214295533557</v>
      </c>
      <c r="K2329" s="68" t="n">
        <f aca="false">G2329-I2329-J2329</f>
        <v>-3.48130441009173</v>
      </c>
      <c r="L2329" s="69" t="n">
        <f aca="false">(I2329+J2329)/Assumptions!$B$8</f>
        <v>0.000256480763443269</v>
      </c>
      <c r="M2329" s="70" t="n">
        <f aca="false">F2329-L2329</f>
        <v>-0.000156480763443269</v>
      </c>
      <c r="N2329" s="71" t="n">
        <f aca="false">G2329*Assumptions!$B$7</f>
        <v>18367.99965</v>
      </c>
      <c r="O2329" s="71" t="n">
        <f aca="false">K2329*Assumptions!$B$7</f>
        <v>-27380.4591853714</v>
      </c>
      <c r="P2329" s="68" t="n">
        <f aca="false">P2328+G2329</f>
        <v>43148.91981</v>
      </c>
      <c r="Q2329" s="68" t="n">
        <f aca="false">MAX(Q2328,P2329)</f>
        <v>43878.052545</v>
      </c>
      <c r="R2329" s="68" t="n">
        <f aca="false">Q2329-P2329</f>
        <v>729.132735000021</v>
      </c>
      <c r="S2329" s="68" t="n">
        <f aca="false">S2328+K2329</f>
        <v>29542.2471619089</v>
      </c>
      <c r="T2329" s="68" t="n">
        <f aca="false">MAX(T2328,S2329)</f>
        <v>30938.3092289643</v>
      </c>
      <c r="U2329" s="68" t="n">
        <f aca="false">T2329-S2329</f>
        <v>1396.06206705541</v>
      </c>
      <c r="V2329" s="70" t="n">
        <f aca="false">V2328+F2329</f>
        <v>4.40530000000001</v>
      </c>
      <c r="W2329" s="70" t="n">
        <f aca="false">MAX(W2328,V2329)</f>
        <v>4.43500000000001</v>
      </c>
      <c r="X2329" s="70" t="n">
        <f aca="false">W2329-V2329</f>
        <v>0.0296999999999992</v>
      </c>
      <c r="Y2329" s="70" t="n">
        <f aca="false">Y2328+M2329</f>
        <v>3.80533074886221</v>
      </c>
      <c r="Z2329" s="70" t="n">
        <f aca="false">MAX(Z2328,Y2329)</f>
        <v>3.86936768320245</v>
      </c>
      <c r="AA2329" s="70" t="n">
        <f aca="false">Z2329-Y2329</f>
        <v>0.0640369343402343</v>
      </c>
      <c r="AB2329" s="72" t="n">
        <f aca="false">AB2328*(1+F2329)</f>
        <v>63.3730814879209</v>
      </c>
      <c r="AC2329" s="73" t="n">
        <f aca="false">MAX(AC2328,AB2329)</f>
        <v>65.3883094494662</v>
      </c>
      <c r="AD2329" s="70" t="n">
        <f aca="false">1-AB2329/AC2329</f>
        <v>0.0308193923120566</v>
      </c>
      <c r="AE2329" s="73" t="n">
        <f aca="false">AE2328*(1+M2329)</f>
        <v>34.8135444368357</v>
      </c>
      <c r="AF2329" s="73" t="n">
        <f aca="false">MAX(AF2328,AE2329)</f>
        <v>37.4105554749034</v>
      </c>
      <c r="AG2329" s="70" t="n">
        <f aca="false">1-AE2329/AF2329</f>
        <v>0.069419205491615</v>
      </c>
      <c r="AH2329" s="74" t="n">
        <f aca="false">IF(R2329&gt;0,AH2328+1,0)</f>
        <v>63</v>
      </c>
      <c r="AI2329" s="74" t="n">
        <f aca="false">IF(U2329&gt;0,AI2328+1,0)</f>
        <v>204</v>
      </c>
      <c r="AJ2329" s="74" t="n">
        <f aca="false">IF(G2329&gt;0,AJ2328+1,0)</f>
        <v>2</v>
      </c>
      <c r="AK2329" s="74" t="n">
        <f aca="false">IF(G2329&lt;=0,AK2328+1,0)</f>
        <v>0</v>
      </c>
      <c r="AL2329" s="74" t="n">
        <f aca="false">IF(K2329&gt;0,AL2328+1,0)</f>
        <v>0</v>
      </c>
      <c r="AM2329" s="74" t="n">
        <f aca="false">IF(K2329&lt;=0,AM2328+1,0)</f>
        <v>1</v>
      </c>
    </row>
    <row r="2330" customFormat="false" ht="15" hidden="false" customHeight="false" outlineLevel="0" collapsed="false">
      <c r="A2330" s="61" t="n">
        <v>2334</v>
      </c>
      <c r="B2330" s="62" t="n">
        <v>46287.5104166667</v>
      </c>
      <c r="C2330" s="63" t="n">
        <f aca="false">YEAR(B2330)</f>
        <v>2026</v>
      </c>
      <c r="D2330" s="32" t="s">
        <v>276</v>
      </c>
      <c r="E2330" s="64" t="n">
        <v>23356.9</v>
      </c>
      <c r="F2330" s="65" t="n">
        <v>-0.0005</v>
      </c>
      <c r="G2330" s="66" t="n">
        <v>-11.67845</v>
      </c>
      <c r="H2330" s="67" t="n">
        <f aca="false">E2330+IF(D2330="Long",1,-1)*G2330</f>
        <v>23368.57845</v>
      </c>
      <c r="I2330" s="68" t="n">
        <f aca="false">Assumptions!$B$58</f>
        <v>5.35750011455817</v>
      </c>
      <c r="J2330" s="68" t="n">
        <f aca="false">INDEX(Yearly!$D$5:$D$22,MATCH(C2330,Yearly!$A$5:$A$22,0))</f>
        <v>0.459214295533557</v>
      </c>
      <c r="K2330" s="68" t="n">
        <f aca="false">G2330-I2330-J2330</f>
        <v>-17.4951644100917</v>
      </c>
      <c r="L2330" s="69" t="n">
        <f aca="false">(I2330+J2330)/Assumptions!$B$8</f>
        <v>0.000256480763443269</v>
      </c>
      <c r="M2330" s="70" t="n">
        <f aca="false">F2330-L2330</f>
        <v>-0.000756480763443269</v>
      </c>
      <c r="N2330" s="71" t="n">
        <f aca="false">G2330*Assumptions!$B$7</f>
        <v>-91851.00925</v>
      </c>
      <c r="O2330" s="71" t="n">
        <f aca="false">K2330*Assumptions!$B$7</f>
        <v>-137599.468085371</v>
      </c>
      <c r="P2330" s="68" t="n">
        <f aca="false">P2329+G2330</f>
        <v>43137.24136</v>
      </c>
      <c r="Q2330" s="68" t="n">
        <f aca="false">MAX(Q2329,P2330)</f>
        <v>43878.052545</v>
      </c>
      <c r="R2330" s="68" t="n">
        <f aca="false">Q2330-P2330</f>
        <v>740.811185000021</v>
      </c>
      <c r="S2330" s="68" t="n">
        <f aca="false">S2329+K2330</f>
        <v>29524.7519974988</v>
      </c>
      <c r="T2330" s="68" t="n">
        <f aca="false">MAX(T2329,S2330)</f>
        <v>30938.3092289643</v>
      </c>
      <c r="U2330" s="68" t="n">
        <f aca="false">T2330-S2330</f>
        <v>1413.5572314655</v>
      </c>
      <c r="V2330" s="70" t="n">
        <f aca="false">V2329+F2330</f>
        <v>4.40480000000001</v>
      </c>
      <c r="W2330" s="70" t="n">
        <f aca="false">MAX(W2329,V2330)</f>
        <v>4.43500000000001</v>
      </c>
      <c r="X2330" s="70" t="n">
        <f aca="false">W2330-V2330</f>
        <v>0.0301999999999989</v>
      </c>
      <c r="Y2330" s="70" t="n">
        <f aca="false">Y2329+M2330</f>
        <v>3.80457426809877</v>
      </c>
      <c r="Z2330" s="70" t="n">
        <f aca="false">MAX(Z2329,Y2330)</f>
        <v>3.86936768320245</v>
      </c>
      <c r="AA2330" s="70" t="n">
        <f aca="false">Z2330-Y2330</f>
        <v>0.0647934151036775</v>
      </c>
      <c r="AB2330" s="72" t="n">
        <f aca="false">AB2329*(1+F2330)</f>
        <v>63.3413949471769</v>
      </c>
      <c r="AC2330" s="73" t="n">
        <f aca="false">MAX(AC2329,AB2330)</f>
        <v>65.3883094494662</v>
      </c>
      <c r="AD2330" s="70" t="n">
        <f aca="false">1-AB2330/AC2330</f>
        <v>0.0313039826159004</v>
      </c>
      <c r="AE2330" s="73" t="n">
        <f aca="false">AE2329*(1+M2330)</f>
        <v>34.7872086601619</v>
      </c>
      <c r="AF2330" s="73" t="n">
        <f aca="false">MAX(AF2329,AE2330)</f>
        <v>37.4105554749034</v>
      </c>
      <c r="AG2330" s="70" t="n">
        <f aca="false">1-AE2330/AF2330</f>
        <v>0.0701231719614902</v>
      </c>
      <c r="AH2330" s="74" t="n">
        <f aca="false">IF(R2330&gt;0,AH2329+1,0)</f>
        <v>64</v>
      </c>
      <c r="AI2330" s="74" t="n">
        <f aca="false">IF(U2330&gt;0,AI2329+1,0)</f>
        <v>205</v>
      </c>
      <c r="AJ2330" s="74" t="n">
        <f aca="false">IF(G2330&gt;0,AJ2329+1,0)</f>
        <v>0</v>
      </c>
      <c r="AK2330" s="74" t="n">
        <f aca="false">IF(G2330&lt;=0,AK2329+1,0)</f>
        <v>1</v>
      </c>
      <c r="AL2330" s="74" t="n">
        <f aca="false">IF(K2330&gt;0,AL2329+1,0)</f>
        <v>0</v>
      </c>
      <c r="AM2330" s="74" t="n">
        <f aca="false">IF(K2330&lt;=0,AM2329+1,0)</f>
        <v>2</v>
      </c>
    </row>
    <row r="2331" customFormat="false" ht="15" hidden="false" customHeight="false" outlineLevel="0" collapsed="false">
      <c r="A2331" s="61" t="n">
        <v>2335</v>
      </c>
      <c r="B2331" s="62" t="n">
        <v>46287.6145833333</v>
      </c>
      <c r="C2331" s="63" t="n">
        <f aca="false">YEAR(B2331)</f>
        <v>2026</v>
      </c>
      <c r="D2331" s="32" t="s">
        <v>277</v>
      </c>
      <c r="E2331" s="64" t="n">
        <v>23369</v>
      </c>
      <c r="F2331" s="65" t="n">
        <v>-0.0061</v>
      </c>
      <c r="G2331" s="66" t="n">
        <v>-142.5509</v>
      </c>
      <c r="H2331" s="67" t="n">
        <f aca="false">E2331+IF(D2331="Long",1,-1)*G2331</f>
        <v>23226.4491</v>
      </c>
      <c r="I2331" s="68" t="n">
        <f aca="false">Assumptions!$B$58</f>
        <v>5.35750011455817</v>
      </c>
      <c r="J2331" s="68" t="n">
        <f aca="false">INDEX(Yearly!$D$5:$D$22,MATCH(C2331,Yearly!$A$5:$A$22,0))</f>
        <v>0.459214295533557</v>
      </c>
      <c r="K2331" s="68" t="n">
        <f aca="false">G2331-I2331-J2331</f>
        <v>-148.367614410092</v>
      </c>
      <c r="L2331" s="69" t="n">
        <f aca="false">(I2331+J2331)/Assumptions!$B$8</f>
        <v>0.000256480763443269</v>
      </c>
      <c r="M2331" s="70" t="n">
        <f aca="false">F2331-L2331</f>
        <v>-0.00635648076344327</v>
      </c>
      <c r="N2331" s="71" t="n">
        <f aca="false">G2331*Assumptions!$B$7</f>
        <v>-1121162.8285</v>
      </c>
      <c r="O2331" s="71" t="n">
        <f aca="false">K2331*Assumptions!$B$7</f>
        <v>-1166911.28733537</v>
      </c>
      <c r="P2331" s="68" t="n">
        <f aca="false">P2330+G2331</f>
        <v>42994.69046</v>
      </c>
      <c r="Q2331" s="68" t="n">
        <f aca="false">MAX(Q2330,P2331)</f>
        <v>43878.052545</v>
      </c>
      <c r="R2331" s="68" t="n">
        <f aca="false">Q2331-P2331</f>
        <v>883.362085000023</v>
      </c>
      <c r="S2331" s="68" t="n">
        <f aca="false">S2330+K2331</f>
        <v>29376.3843830887</v>
      </c>
      <c r="T2331" s="68" t="n">
        <f aca="false">MAX(T2330,S2331)</f>
        <v>30938.3092289643</v>
      </c>
      <c r="U2331" s="68" t="n">
        <f aca="false">T2331-S2331</f>
        <v>1561.92484587559</v>
      </c>
      <c r="V2331" s="70" t="n">
        <f aca="false">V2330+F2331</f>
        <v>4.39870000000001</v>
      </c>
      <c r="W2331" s="70" t="n">
        <f aca="false">MAX(W2330,V2331)</f>
        <v>4.43500000000001</v>
      </c>
      <c r="X2331" s="70" t="n">
        <f aca="false">W2331-V2331</f>
        <v>0.0362999999999989</v>
      </c>
      <c r="Y2331" s="70" t="n">
        <f aca="false">Y2330+M2331</f>
        <v>3.79821778733533</v>
      </c>
      <c r="Z2331" s="70" t="n">
        <f aca="false">MAX(Z2330,Y2331)</f>
        <v>3.86936768320245</v>
      </c>
      <c r="AA2331" s="70" t="n">
        <f aca="false">Z2331-Y2331</f>
        <v>0.0711498958671206</v>
      </c>
      <c r="AB2331" s="72" t="n">
        <f aca="false">AB2330*(1+F2331)</f>
        <v>62.9550124379992</v>
      </c>
      <c r="AC2331" s="73" t="n">
        <f aca="false">MAX(AC2330,AB2331)</f>
        <v>65.3883094494662</v>
      </c>
      <c r="AD2331" s="70" t="n">
        <f aca="false">1-AB2331/AC2331</f>
        <v>0.0372130283219434</v>
      </c>
      <c r="AE2331" s="73" t="n">
        <f aca="false">AE2330*(1+M2331)</f>
        <v>34.5660844374997</v>
      </c>
      <c r="AF2331" s="73" t="n">
        <f aca="false">MAX(AF2330,AE2331)</f>
        <v>37.4105554749034</v>
      </c>
      <c r="AG2331" s="70" t="n">
        <f aca="false">1-AE2331/AF2331</f>
        <v>0.0760339161312886</v>
      </c>
      <c r="AH2331" s="74" t="n">
        <f aca="false">IF(R2331&gt;0,AH2330+1,0)</f>
        <v>65</v>
      </c>
      <c r="AI2331" s="74" t="n">
        <f aca="false">IF(U2331&gt;0,AI2330+1,0)</f>
        <v>206</v>
      </c>
      <c r="AJ2331" s="74" t="n">
        <f aca="false">IF(G2331&gt;0,AJ2330+1,0)</f>
        <v>0</v>
      </c>
      <c r="AK2331" s="74" t="n">
        <f aca="false">IF(G2331&lt;=0,AK2330+1,0)</f>
        <v>2</v>
      </c>
      <c r="AL2331" s="74" t="n">
        <f aca="false">IF(K2331&gt;0,AL2330+1,0)</f>
        <v>0</v>
      </c>
      <c r="AM2331" s="74" t="n">
        <f aca="false">IF(K2331&lt;=0,AM2330+1,0)</f>
        <v>3</v>
      </c>
    </row>
    <row r="2332" customFormat="false" ht="15" hidden="false" customHeight="false" outlineLevel="0" collapsed="false">
      <c r="A2332" s="61" t="n">
        <v>2336</v>
      </c>
      <c r="B2332" s="62" t="n">
        <v>46289.40625</v>
      </c>
      <c r="C2332" s="63" t="n">
        <f aca="false">YEAR(B2332)</f>
        <v>2026</v>
      </c>
      <c r="D2332" s="32" t="s">
        <v>276</v>
      </c>
      <c r="E2332" s="64" t="n">
        <v>23226.7</v>
      </c>
      <c r="F2332" s="65" t="n">
        <v>0.0237</v>
      </c>
      <c r="G2332" s="66" t="n">
        <v>550.47279</v>
      </c>
      <c r="H2332" s="67" t="n">
        <f aca="false">E2332+IF(D2332="Long",1,-1)*G2332</f>
        <v>22676.22721</v>
      </c>
      <c r="I2332" s="68" t="n">
        <f aca="false">Assumptions!$B$58</f>
        <v>5.35750011455817</v>
      </c>
      <c r="J2332" s="68" t="n">
        <f aca="false">INDEX(Yearly!$D$5:$D$22,MATCH(C2332,Yearly!$A$5:$A$22,0))</f>
        <v>0.459214295533557</v>
      </c>
      <c r="K2332" s="68" t="n">
        <f aca="false">G2332-I2332-J2332</f>
        <v>544.656075589908</v>
      </c>
      <c r="L2332" s="69" t="n">
        <f aca="false">(I2332+J2332)/Assumptions!$B$8</f>
        <v>0.000256480763443269</v>
      </c>
      <c r="M2332" s="70" t="n">
        <f aca="false">F2332-L2332</f>
        <v>0.0234435192365567</v>
      </c>
      <c r="N2332" s="71" t="n">
        <f aca="false">G2332*Assumptions!$B$7</f>
        <v>4329468.49335</v>
      </c>
      <c r="O2332" s="71" t="n">
        <f aca="false">K2332*Assumptions!$B$7</f>
        <v>4283720.03451463</v>
      </c>
      <c r="P2332" s="68" t="n">
        <f aca="false">P2331+G2332</f>
        <v>43545.16325</v>
      </c>
      <c r="Q2332" s="68" t="n">
        <f aca="false">MAX(Q2331,P2332)</f>
        <v>43878.052545</v>
      </c>
      <c r="R2332" s="68" t="n">
        <f aca="false">Q2332-P2332</f>
        <v>332.889295000023</v>
      </c>
      <c r="S2332" s="68" t="n">
        <f aca="false">S2331+K2332</f>
        <v>29921.0404586786</v>
      </c>
      <c r="T2332" s="68" t="n">
        <f aca="false">MAX(T2331,S2332)</f>
        <v>30938.3092289643</v>
      </c>
      <c r="U2332" s="68" t="n">
        <f aca="false">T2332-S2332</f>
        <v>1017.26877028569</v>
      </c>
      <c r="V2332" s="70" t="n">
        <f aca="false">V2331+F2332</f>
        <v>4.42240000000001</v>
      </c>
      <c r="W2332" s="70" t="n">
        <f aca="false">MAX(W2331,V2332)</f>
        <v>4.43500000000001</v>
      </c>
      <c r="X2332" s="70" t="n">
        <f aca="false">W2332-V2332</f>
        <v>0.0125999999999991</v>
      </c>
      <c r="Y2332" s="70" t="n">
        <f aca="false">Y2331+M2332</f>
        <v>3.82166130657188</v>
      </c>
      <c r="Z2332" s="70" t="n">
        <f aca="false">MAX(Z2331,Y2332)</f>
        <v>3.86936768320245</v>
      </c>
      <c r="AA2332" s="70" t="n">
        <f aca="false">Z2332-Y2332</f>
        <v>0.0477063766305639</v>
      </c>
      <c r="AB2332" s="72" t="n">
        <f aca="false">AB2331*(1+F2332)</f>
        <v>64.4470462327798</v>
      </c>
      <c r="AC2332" s="73" t="n">
        <f aca="false">MAX(AC2331,AB2332)</f>
        <v>65.3883094494662</v>
      </c>
      <c r="AD2332" s="70" t="n">
        <f aca="false">1-AB2332/AC2332</f>
        <v>0.0143949770931733</v>
      </c>
      <c r="AE2332" s="73" t="n">
        <f aca="false">AE2331*(1+M2332)</f>
        <v>35.3764351029427</v>
      </c>
      <c r="AF2332" s="73" t="n">
        <f aca="false">MAX(AF2331,AE2332)</f>
        <v>37.4105554749034</v>
      </c>
      <c r="AG2332" s="70" t="n">
        <f aca="false">1-AE2332/AF2332</f>
        <v>0.0543728994701865</v>
      </c>
      <c r="AH2332" s="74" t="n">
        <f aca="false">IF(R2332&gt;0,AH2331+1,0)</f>
        <v>66</v>
      </c>
      <c r="AI2332" s="74" t="n">
        <f aca="false">IF(U2332&gt;0,AI2331+1,0)</f>
        <v>207</v>
      </c>
      <c r="AJ2332" s="74" t="n">
        <f aca="false">IF(G2332&gt;0,AJ2331+1,0)</f>
        <v>1</v>
      </c>
      <c r="AK2332" s="74" t="n">
        <f aca="false">IF(G2332&lt;=0,AK2331+1,0)</f>
        <v>0</v>
      </c>
      <c r="AL2332" s="74" t="n">
        <f aca="false">IF(K2332&gt;0,AL2331+1,0)</f>
        <v>1</v>
      </c>
      <c r="AM2332" s="74" t="n">
        <f aca="false">IF(K2332&lt;=0,AM2331+1,0)</f>
        <v>0</v>
      </c>
    </row>
  </sheetData>
  <autoFilter ref="A1:AM2332"/>
  <conditionalFormatting sqref="G2:G2332">
    <cfRule type="cellIs" priority="2" operator="greaterThan" aboveAverage="0" equalAverage="0" bottom="0" percent="0" rank="0" text="" dxfId="12">
      <formula>0</formula>
    </cfRule>
    <cfRule type="cellIs" priority="3" operator="lessThan" aboveAverage="0" equalAverage="0" bottom="0" percent="0" rank="0" text="" dxfId="13">
      <formula>0</formula>
    </cfRule>
  </conditionalFormatting>
  <conditionalFormatting sqref="K2:K2332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conditionalFormatting sqref="F2:F2332">
    <cfRule type="cellIs" priority="6" operator="greaterThan" aboveAverage="0" equalAverage="0" bottom="0" percent="0" rank="0" text="" dxfId="12">
      <formula>0</formula>
    </cfRule>
    <cfRule type="cellIs" priority="7" operator="lessThan" aboveAverage="0" equalAverage="0" bottom="0" percent="0" rank="0" text="" dxfId="13">
      <formula>0</formula>
    </cfRule>
  </conditionalFormatting>
  <conditionalFormatting sqref="M2:M2332">
    <cfRule type="cellIs" priority="8" operator="greaterThan" aboveAverage="0" equalAverage="0" bottom="0" percent="0" rank="0" text="" dxfId="12">
      <formula>0</formula>
    </cfRule>
    <cfRule type="cellIs" priority="9" operator="lessThan" aboveAverage="0" equalAverage="0" bottom="0" percent="0" rank="0" text="" dxfId="13">
      <formula>0</formula>
    </cfRule>
  </conditionalFormatting>
  <conditionalFormatting sqref="N2:N2332">
    <cfRule type="cellIs" priority="10" operator="greaterThan" aboveAverage="0" equalAverage="0" bottom="0" percent="0" rank="0" text="" dxfId="12">
      <formula>0</formula>
    </cfRule>
    <cfRule type="cellIs" priority="11" operator="lessThan" aboveAverage="0" equalAverage="0" bottom="0" percent="0" rank="0" text="" dxfId="13">
      <formula>0</formula>
    </cfRule>
  </conditionalFormatting>
  <conditionalFormatting sqref="O2:O2332">
    <cfRule type="cellIs" priority="12" operator="greaterThan" aboveAverage="0" equalAverage="0" bottom="0" percent="0" rank="0" text="" dxfId="12">
      <formula>0</formula>
    </cfRule>
    <cfRule type="cellIs" priority="13" operator="lessThan" aboveAverage="0" equalAverage="0" bottom="0" percent="0" rank="0" text="" dxfId="13">
      <formula>0</formula>
    </cfRule>
  </conditionalFormatting>
  <conditionalFormatting sqref="R2:R2332">
    <cfRule type="dataBar" priority="14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{B0ACED14-111D-403D-9CA5-3F4BD0E84083}</x14:id>
        </ext>
      </extLst>
    </cfRule>
  </conditionalFormatting>
  <conditionalFormatting sqref="U2:U2332">
    <cfRule type="dataBar" priority="15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{3A405041-F67D-44C3-A3FB-608DE8EB1888}</x14:id>
        </ext>
      </extLst>
    </cfRule>
  </conditionalFormatting>
  <conditionalFormatting sqref="X2:X2332">
    <cfRule type="dataBar" priority="16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{8042954B-D5A7-46D3-9467-8C3448B9DBB3}</x14:id>
        </ext>
      </extLst>
    </cfRule>
  </conditionalFormatting>
  <conditionalFormatting sqref="AA2:AA2332">
    <cfRule type="dataBar" priority="17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{B1CCABA0-A0A4-45B4-8936-4413A34B6560}</x14:id>
        </ext>
      </extLst>
    </cfRule>
  </conditionalFormatting>
  <conditionalFormatting sqref="AD2:AD2332">
    <cfRule type="dataBar" priority="18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{29CC0025-C7D3-43B7-83F1-44D641A5575A}</x14:id>
        </ext>
      </extLst>
    </cfRule>
  </conditionalFormatting>
  <conditionalFormatting sqref="AG2:AG2332">
    <cfRule type="dataBar" priority="19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{DEDB648D-38E2-4272-9A9A-CDC5191DCB9C}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ACED14-111D-403D-9CA5-3F4BD0E84083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R2:R2332</xm:sqref>
        </x14:conditionalFormatting>
        <x14:conditionalFormatting xmlns:xm="http://schemas.microsoft.com/office/excel/2006/main">
          <x14:cfRule type="dataBar" id="{3A405041-F67D-44C3-A3FB-608DE8EB1888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U2:U2332</xm:sqref>
        </x14:conditionalFormatting>
        <x14:conditionalFormatting xmlns:xm="http://schemas.microsoft.com/office/excel/2006/main">
          <x14:cfRule type="dataBar" id="{8042954B-D5A7-46D3-9467-8C3448B9DBB3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X2:X2332</xm:sqref>
        </x14:conditionalFormatting>
        <x14:conditionalFormatting xmlns:xm="http://schemas.microsoft.com/office/excel/2006/main">
          <x14:cfRule type="dataBar" id="{B1CCABA0-A0A4-45B4-8936-4413A34B6560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AA2:AA2332</xm:sqref>
        </x14:conditionalFormatting>
        <x14:conditionalFormatting xmlns:xm="http://schemas.microsoft.com/office/excel/2006/main">
          <x14:cfRule type="dataBar" id="{29CC0025-C7D3-43B7-83F1-44D641A5575A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AD2:AD2332</xm:sqref>
        </x14:conditionalFormatting>
        <x14:conditionalFormatting xmlns:xm="http://schemas.microsoft.com/office/excel/2006/main">
          <x14:cfRule type="dataBar" id="{DEDB648D-38E2-4272-9A9A-CDC5191DCB9C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AG2:AG2332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4" min="3" style="0" width="7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15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2" min="21" style="0" width="11"/>
    <col collapsed="false" customWidth="true" hidden="false" outlineLevel="0" max="23" min="23" style="0" width="9"/>
    <col collapsed="false" customWidth="true" hidden="false" outlineLevel="0" max="25" min="24" style="0" width="11"/>
    <col collapsed="false" customWidth="true" hidden="false" outlineLevel="0" max="26" min="26" style="0" width="9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1"/>
    <col collapsed="false" customWidth="true" hidden="false" outlineLevel="0" max="31" min="31" style="0" width="12"/>
    <col collapsed="false" customWidth="true" hidden="false" outlineLevel="0" max="32" min="32" style="0" width="10"/>
    <col collapsed="false" customWidth="true" hidden="false" outlineLevel="0" max="35" min="33" style="0" width="11"/>
    <col collapsed="false" customWidth="true" hidden="false" outlineLevel="0" max="39" min="36" style="0" width="9"/>
    <col collapsed="false" customWidth="true" hidden="false" outlineLevel="0" max="41" min="41" style="0" width="60"/>
  </cols>
  <sheetData>
    <row r="1" customFormat="false" ht="42" hidden="false" customHeight="true" outlineLevel="0" collapsed="false">
      <c r="A1" s="4" t="s">
        <v>242</v>
      </c>
      <c r="B1" s="4" t="s">
        <v>243</v>
      </c>
      <c r="C1" s="4" t="s">
        <v>124</v>
      </c>
      <c r="D1" s="4" t="s">
        <v>244</v>
      </c>
      <c r="E1" s="4" t="s">
        <v>245</v>
      </c>
      <c r="F1" s="4" t="s">
        <v>246</v>
      </c>
      <c r="G1" s="4" t="s">
        <v>128</v>
      </c>
      <c r="H1" s="4" t="s">
        <v>247</v>
      </c>
      <c r="I1" s="4" t="s">
        <v>248</v>
      </c>
      <c r="J1" s="4" t="s">
        <v>249</v>
      </c>
      <c r="K1" s="4" t="s">
        <v>129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257</v>
      </c>
      <c r="T1" s="4" t="s">
        <v>258</v>
      </c>
      <c r="U1" s="4" t="s">
        <v>259</v>
      </c>
      <c r="V1" s="4" t="s">
        <v>260</v>
      </c>
      <c r="W1" s="4" t="s">
        <v>261</v>
      </c>
      <c r="X1" s="4" t="s">
        <v>262</v>
      </c>
      <c r="Y1" s="4" t="s">
        <v>263</v>
      </c>
      <c r="Z1" s="4" t="s">
        <v>261</v>
      </c>
      <c r="AA1" s="4" t="s">
        <v>264</v>
      </c>
      <c r="AB1" s="4" t="s">
        <v>265</v>
      </c>
      <c r="AC1" s="4" t="s">
        <v>261</v>
      </c>
      <c r="AD1" s="4" t="s">
        <v>266</v>
      </c>
      <c r="AE1" s="4" t="s">
        <v>267</v>
      </c>
      <c r="AF1" s="4" t="s">
        <v>261</v>
      </c>
      <c r="AG1" s="4" t="s">
        <v>268</v>
      </c>
      <c r="AH1" s="4" t="s">
        <v>269</v>
      </c>
      <c r="AI1" s="4" t="s">
        <v>270</v>
      </c>
      <c r="AJ1" s="4" t="s">
        <v>271</v>
      </c>
      <c r="AK1" s="4" t="s">
        <v>272</v>
      </c>
      <c r="AL1" s="4" t="s">
        <v>273</v>
      </c>
      <c r="AM1" s="4" t="s">
        <v>274</v>
      </c>
      <c r="AO1" s="7" t="s">
        <v>275</v>
      </c>
    </row>
    <row r="2" customFormat="false" ht="15" hidden="false" customHeight="false" outlineLevel="0" collapsed="false">
      <c r="A2" s="61" t="n">
        <v>1</v>
      </c>
      <c r="B2" s="62" t="n">
        <v>39860.4895833333</v>
      </c>
      <c r="C2" s="63" t="n">
        <f aca="false">YEAR(B2)</f>
        <v>2009</v>
      </c>
      <c r="D2" s="32" t="s">
        <v>276</v>
      </c>
      <c r="E2" s="64" t="n">
        <v>2884.7</v>
      </c>
      <c r="F2" s="65" t="n">
        <v>0.0398</v>
      </c>
      <c r="G2" s="66" t="n">
        <v>114.81106</v>
      </c>
      <c r="H2" s="67" t="n">
        <f aca="false">E2+IF(D2="Long",1,-1)*G2</f>
        <v>2769.88894</v>
      </c>
      <c r="I2" s="68" t="n">
        <f aca="false">Assumptions!$B$58</f>
        <v>5.35750011455817</v>
      </c>
      <c r="J2" s="68" t="n">
        <f aca="false">INDEX(Yearly!$L$5:$L$22,MATCH(C2,Yearly!$A$5:$A$22,0))</f>
        <v>0.701577395954046</v>
      </c>
      <c r="K2" s="68" t="n">
        <f aca="false">G2-I2-J2</f>
        <v>108.751982489488</v>
      </c>
      <c r="L2" s="69" t="n">
        <f aca="false">(I2+J2)/Assumptions!$B$8</f>
        <v>0.000267167461920072</v>
      </c>
      <c r="M2" s="70" t="n">
        <f aca="false">F2-L2</f>
        <v>0.0395328325380799</v>
      </c>
      <c r="N2" s="71" t="n">
        <f aca="false">G2*Assumptions!$B$7</f>
        <v>902988.9869</v>
      </c>
      <c r="O2" s="71" t="n">
        <f aca="false">K2*Assumptions!$B$7</f>
        <v>855334.342279821</v>
      </c>
      <c r="P2" s="68" t="n">
        <f aca="false">G2</f>
        <v>114.81106</v>
      </c>
      <c r="Q2" s="68" t="n">
        <f aca="false">MAX(0,P2)</f>
        <v>114.81106</v>
      </c>
      <c r="R2" s="68" t="n">
        <f aca="false">Q2-P2</f>
        <v>0</v>
      </c>
      <c r="S2" s="68" t="n">
        <f aca="false">K2</f>
        <v>108.751982489488</v>
      </c>
      <c r="T2" s="68" t="n">
        <f aca="false">MAX(0,S2)</f>
        <v>108.751982489488</v>
      </c>
      <c r="U2" s="68" t="n">
        <f aca="false">T2-S2</f>
        <v>0</v>
      </c>
      <c r="V2" s="70" t="n">
        <f aca="false">F2</f>
        <v>0.0398</v>
      </c>
      <c r="W2" s="70" t="n">
        <f aca="false">MAX(0,V2)</f>
        <v>0.0398</v>
      </c>
      <c r="X2" s="70" t="n">
        <f aca="false">W2-V2</f>
        <v>0</v>
      </c>
      <c r="Y2" s="70" t="n">
        <f aca="false">M2</f>
        <v>0.0395328325380799</v>
      </c>
      <c r="Z2" s="70" t="n">
        <f aca="false">MAX(0,Y2)</f>
        <v>0.0395328325380799</v>
      </c>
      <c r="AA2" s="70" t="n">
        <f aca="false">Z2-Y2</f>
        <v>0</v>
      </c>
      <c r="AB2" s="72" t="n">
        <f aca="false">1+F2</f>
        <v>1.0398</v>
      </c>
      <c r="AC2" s="73" t="n">
        <f aca="false">MAX(1,AB2)</f>
        <v>1.0398</v>
      </c>
      <c r="AD2" s="70" t="n">
        <f aca="false">1-AB2/AC2</f>
        <v>0</v>
      </c>
      <c r="AE2" s="73" t="n">
        <f aca="false">1+M2</f>
        <v>1.03953283253808</v>
      </c>
      <c r="AF2" s="73" t="n">
        <f aca="false">MAX(1,AE2)</f>
        <v>1.03953283253808</v>
      </c>
      <c r="AG2" s="70" t="n">
        <f aca="false">1-AE2/AF2</f>
        <v>0</v>
      </c>
      <c r="AH2" s="74" t="n">
        <f aca="false">IF(R2&gt;0,1,0)</f>
        <v>0</v>
      </c>
      <c r="AI2" s="74" t="n">
        <f aca="false">IF(U2&gt;0,1,0)</f>
        <v>0</v>
      </c>
      <c r="AJ2" s="74" t="n">
        <f aca="false">IF(G2&gt;0,1,0)</f>
        <v>1</v>
      </c>
      <c r="AK2" s="74" t="n">
        <f aca="false">IF(G2&lt;=0,1,0)</f>
        <v>0</v>
      </c>
      <c r="AL2" s="74" t="n">
        <f aca="false">IF(K2&gt;0,1,0)</f>
        <v>1</v>
      </c>
      <c r="AM2" s="74" t="n">
        <f aca="false">IF(K2&lt;=0,1,0)</f>
        <v>0</v>
      </c>
      <c r="AO2" s="18" t="s">
        <v>204</v>
      </c>
    </row>
    <row r="3" customFormat="false" ht="15" hidden="false" customHeight="false" outlineLevel="0" collapsed="false">
      <c r="A3" s="61" t="n">
        <v>2</v>
      </c>
      <c r="B3" s="62" t="n">
        <v>39869.4270833333</v>
      </c>
      <c r="C3" s="63" t="n">
        <f aca="false">YEAR(B3)</f>
        <v>2009</v>
      </c>
      <c r="D3" s="32" t="s">
        <v>277</v>
      </c>
      <c r="E3" s="64" t="n">
        <v>2769.9</v>
      </c>
      <c r="F3" s="65" t="n">
        <v>-0.0021</v>
      </c>
      <c r="G3" s="66" t="n">
        <v>-5.81679</v>
      </c>
      <c r="H3" s="67" t="n">
        <f aca="false">E3+IF(D3="Long",1,-1)*G3</f>
        <v>2764.08321</v>
      </c>
      <c r="I3" s="68" t="n">
        <f aca="false">Assumptions!$B$58</f>
        <v>5.35750011455817</v>
      </c>
      <c r="J3" s="68" t="n">
        <f aca="false">INDEX(Yearly!$L$5:$L$22,MATCH(C3,Yearly!$A$5:$A$22,0))</f>
        <v>0.701577395954046</v>
      </c>
      <c r="K3" s="68" t="n">
        <f aca="false">G3-I3-J3</f>
        <v>-11.8758675105122</v>
      </c>
      <c r="L3" s="69" t="n">
        <f aca="false">(I3+J3)/Assumptions!$B$8</f>
        <v>0.000267167461920072</v>
      </c>
      <c r="M3" s="70" t="n">
        <f aca="false">F3-L3</f>
        <v>-0.00236716746192007</v>
      </c>
      <c r="N3" s="71" t="n">
        <f aca="false">G3*Assumptions!$B$7</f>
        <v>-45749.05335</v>
      </c>
      <c r="O3" s="71" t="n">
        <f aca="false">K3*Assumptions!$B$7</f>
        <v>-93403.6979701786</v>
      </c>
      <c r="P3" s="68" t="n">
        <f aca="false">P2+G3</f>
        <v>108.99427</v>
      </c>
      <c r="Q3" s="68" t="n">
        <f aca="false">MAX(Q2,P3)</f>
        <v>114.81106</v>
      </c>
      <c r="R3" s="68" t="n">
        <f aca="false">Q3-P3</f>
        <v>5.81679</v>
      </c>
      <c r="S3" s="68" t="n">
        <f aca="false">S2+K3</f>
        <v>96.8761149789756</v>
      </c>
      <c r="T3" s="68" t="n">
        <f aca="false">MAX(T2,S3)</f>
        <v>108.751982489488</v>
      </c>
      <c r="U3" s="68" t="n">
        <f aca="false">T3-S3</f>
        <v>11.8758675105122</v>
      </c>
      <c r="V3" s="70" t="n">
        <f aca="false">V2+F3</f>
        <v>0.0377</v>
      </c>
      <c r="W3" s="70" t="n">
        <f aca="false">MAX(W2,V3)</f>
        <v>0.0398</v>
      </c>
      <c r="X3" s="70" t="n">
        <f aca="false">W3-V3</f>
        <v>0.0021</v>
      </c>
      <c r="Y3" s="70" t="n">
        <f aca="false">Y2+M3</f>
        <v>0.0371656650761599</v>
      </c>
      <c r="Z3" s="70" t="n">
        <f aca="false">MAX(Z2,Y3)</f>
        <v>0.0395328325380799</v>
      </c>
      <c r="AA3" s="70" t="n">
        <f aca="false">Z3-Y3</f>
        <v>0.00236716746192008</v>
      </c>
      <c r="AB3" s="72" t="n">
        <f aca="false">AB2*(1+F3)</f>
        <v>1.03761642</v>
      </c>
      <c r="AC3" s="73" t="n">
        <f aca="false">MAX(AC2,AB3)</f>
        <v>1.0398</v>
      </c>
      <c r="AD3" s="70" t="n">
        <f aca="false">1-AB3/AC3</f>
        <v>0.0021000000000001</v>
      </c>
      <c r="AE3" s="73" t="n">
        <f aca="false">AE2*(1+M3)</f>
        <v>1.0370720842413</v>
      </c>
      <c r="AF3" s="73" t="n">
        <f aca="false">MAX(AF2,AE3)</f>
        <v>1.03953283253808</v>
      </c>
      <c r="AG3" s="70" t="n">
        <f aca="false">1-AE3/AF3</f>
        <v>0.00236716746192012</v>
      </c>
      <c r="AH3" s="74" t="n">
        <f aca="false">IF(R3&gt;0,AH2+1,0)</f>
        <v>1</v>
      </c>
      <c r="AI3" s="74" t="n">
        <f aca="false">IF(U3&gt;0,AI2+1,0)</f>
        <v>1</v>
      </c>
      <c r="AJ3" s="74" t="n">
        <f aca="false">IF(G3&gt;0,AJ2+1,0)</f>
        <v>0</v>
      </c>
      <c r="AK3" s="74" t="n">
        <f aca="false">IF(G3&lt;=0,AK2+1,0)</f>
        <v>1</v>
      </c>
      <c r="AL3" s="74" t="n">
        <f aca="false">IF(K3&gt;0,AL2+1,0)</f>
        <v>0</v>
      </c>
      <c r="AM3" s="74" t="n">
        <f aca="false">IF(K3&lt;=0,AM2+1,0)</f>
        <v>1</v>
      </c>
      <c r="AO3" s="18" t="s">
        <v>278</v>
      </c>
    </row>
    <row r="4" customFormat="false" ht="15" hidden="false" customHeight="false" outlineLevel="0" collapsed="false">
      <c r="A4" s="61" t="n">
        <v>3</v>
      </c>
      <c r="B4" s="62" t="n">
        <v>39869.6354166667</v>
      </c>
      <c r="C4" s="63" t="n">
        <f aca="false">YEAR(B4)</f>
        <v>2009</v>
      </c>
      <c r="D4" s="32" t="s">
        <v>276</v>
      </c>
      <c r="E4" s="64" t="n">
        <v>2764.15</v>
      </c>
      <c r="F4" s="65" t="n">
        <v>-0.0071</v>
      </c>
      <c r="G4" s="66" t="n">
        <v>-19.625465</v>
      </c>
      <c r="H4" s="67" t="n">
        <f aca="false">E4+IF(D4="Long",1,-1)*G4</f>
        <v>2783.775465</v>
      </c>
      <c r="I4" s="68" t="n">
        <f aca="false">Assumptions!$B$58</f>
        <v>5.35750011455817</v>
      </c>
      <c r="J4" s="68" t="n">
        <f aca="false">INDEX(Yearly!$L$5:$L$22,MATCH(C4,Yearly!$A$5:$A$22,0))</f>
        <v>0.701577395954046</v>
      </c>
      <c r="K4" s="68" t="n">
        <f aca="false">G4-I4-J4</f>
        <v>-25.6845425105122</v>
      </c>
      <c r="L4" s="69" t="n">
        <f aca="false">(I4+J4)/Assumptions!$B$8</f>
        <v>0.000267167461920072</v>
      </c>
      <c r="M4" s="70" t="n">
        <f aca="false">F4-L4</f>
        <v>-0.00736716746192007</v>
      </c>
      <c r="N4" s="71" t="n">
        <f aca="false">G4*Assumptions!$B$7</f>
        <v>-154354.282225</v>
      </c>
      <c r="O4" s="71" t="n">
        <f aca="false">K4*Assumptions!$B$7</f>
        <v>-202008.926845179</v>
      </c>
      <c r="P4" s="68" t="n">
        <f aca="false">P3+G4</f>
        <v>89.368805</v>
      </c>
      <c r="Q4" s="68" t="n">
        <f aca="false">MAX(Q3,P4)</f>
        <v>114.81106</v>
      </c>
      <c r="R4" s="68" t="n">
        <f aca="false">Q4-P4</f>
        <v>25.442255</v>
      </c>
      <c r="S4" s="68" t="n">
        <f aca="false">S3+K4</f>
        <v>71.1915724684634</v>
      </c>
      <c r="T4" s="68" t="n">
        <f aca="false">MAX(T3,S4)</f>
        <v>108.751982489488</v>
      </c>
      <c r="U4" s="68" t="n">
        <f aca="false">T4-S4</f>
        <v>37.5604100210244</v>
      </c>
      <c r="V4" s="70" t="n">
        <f aca="false">V3+F4</f>
        <v>0.0306</v>
      </c>
      <c r="W4" s="70" t="n">
        <f aca="false">MAX(W3,V4)</f>
        <v>0.0398</v>
      </c>
      <c r="X4" s="70" t="n">
        <f aca="false">W4-V4</f>
        <v>0.0092</v>
      </c>
      <c r="Y4" s="70" t="n">
        <f aca="false">Y3+M4</f>
        <v>0.0297984976142398</v>
      </c>
      <c r="Z4" s="70" t="n">
        <f aca="false">MAX(Z3,Y4)</f>
        <v>0.0395328325380799</v>
      </c>
      <c r="AA4" s="70" t="n">
        <f aca="false">Z4-Y4</f>
        <v>0.00973433492384015</v>
      </c>
      <c r="AB4" s="72" t="n">
        <f aca="false">AB3*(1+F4)</f>
        <v>1.030249343418</v>
      </c>
      <c r="AC4" s="73" t="n">
        <f aca="false">MAX(AC3,AB4)</f>
        <v>1.0398</v>
      </c>
      <c r="AD4" s="70" t="n">
        <f aca="false">1-AB4/AC4</f>
        <v>0.00918509000000001</v>
      </c>
      <c r="AE4" s="73" t="n">
        <f aca="false">AE3*(1+M4)</f>
        <v>1.02943180052661</v>
      </c>
      <c r="AF4" s="73" t="n">
        <f aca="false">MAX(AF3,AE4)</f>
        <v>1.03953283253808</v>
      </c>
      <c r="AG4" s="70" t="n">
        <f aca="false">1-AE4/AF4</f>
        <v>0.00971689560473799</v>
      </c>
      <c r="AH4" s="74" t="n">
        <f aca="false">IF(R4&gt;0,AH3+1,0)</f>
        <v>2</v>
      </c>
      <c r="AI4" s="74" t="n">
        <f aca="false">IF(U4&gt;0,AI3+1,0)</f>
        <v>2</v>
      </c>
      <c r="AJ4" s="74" t="n">
        <f aca="false">IF(G4&gt;0,AJ3+1,0)</f>
        <v>0</v>
      </c>
      <c r="AK4" s="74" t="n">
        <f aca="false">IF(G4&lt;=0,AK3+1,0)</f>
        <v>2</v>
      </c>
      <c r="AL4" s="74" t="n">
        <f aca="false">IF(K4&gt;0,AL3+1,0)</f>
        <v>0</v>
      </c>
      <c r="AM4" s="74" t="n">
        <f aca="false">IF(K4&lt;=0,AM3+1,0)</f>
        <v>2</v>
      </c>
    </row>
    <row r="5" customFormat="false" ht="15" hidden="false" customHeight="false" outlineLevel="0" collapsed="false">
      <c r="A5" s="61" t="n">
        <v>4</v>
      </c>
      <c r="B5" s="62" t="n">
        <v>39870.6354166667</v>
      </c>
      <c r="C5" s="63" t="n">
        <f aca="false">YEAR(B5)</f>
        <v>2009</v>
      </c>
      <c r="D5" s="32" t="s">
        <v>277</v>
      </c>
      <c r="E5" s="64" t="n">
        <v>2783.8</v>
      </c>
      <c r="F5" s="65" t="n">
        <v>-0.0216</v>
      </c>
      <c r="G5" s="66" t="n">
        <v>-60.13008</v>
      </c>
      <c r="H5" s="67" t="n">
        <f aca="false">E5+IF(D5="Long",1,-1)*G5</f>
        <v>2723.66992</v>
      </c>
      <c r="I5" s="68" t="n">
        <f aca="false">Assumptions!$B$58</f>
        <v>5.35750011455817</v>
      </c>
      <c r="J5" s="68" t="n">
        <f aca="false">INDEX(Yearly!$L$5:$L$22,MATCH(C5,Yearly!$A$5:$A$22,0))</f>
        <v>0.701577395954046</v>
      </c>
      <c r="K5" s="68" t="n">
        <f aca="false">G5-I5-J5</f>
        <v>-66.1891575105122</v>
      </c>
      <c r="L5" s="69" t="n">
        <f aca="false">(I5+J5)/Assumptions!$B$8</f>
        <v>0.000267167461920072</v>
      </c>
      <c r="M5" s="70" t="n">
        <f aca="false">F5-L5</f>
        <v>-0.0218671674619201</v>
      </c>
      <c r="N5" s="71" t="n">
        <f aca="false">G5*Assumptions!$B$7</f>
        <v>-472923.0792</v>
      </c>
      <c r="O5" s="71" t="n">
        <f aca="false">K5*Assumptions!$B$7</f>
        <v>-520577.723820179</v>
      </c>
      <c r="P5" s="68" t="n">
        <f aca="false">P4+G5</f>
        <v>29.238725</v>
      </c>
      <c r="Q5" s="68" t="n">
        <f aca="false">MAX(Q4,P5)</f>
        <v>114.81106</v>
      </c>
      <c r="R5" s="68" t="n">
        <f aca="false">Q5-P5</f>
        <v>85.572335</v>
      </c>
      <c r="S5" s="68" t="n">
        <f aca="false">S4+K5</f>
        <v>5.00241495795115</v>
      </c>
      <c r="T5" s="68" t="n">
        <f aca="false">MAX(T4,S5)</f>
        <v>108.751982489488</v>
      </c>
      <c r="U5" s="68" t="n">
        <f aca="false">T5-S5</f>
        <v>103.749567531537</v>
      </c>
      <c r="V5" s="70" t="n">
        <f aca="false">V4+F5</f>
        <v>0.009</v>
      </c>
      <c r="W5" s="70" t="n">
        <f aca="false">MAX(W4,V5)</f>
        <v>0.0398</v>
      </c>
      <c r="X5" s="70" t="n">
        <f aca="false">W5-V5</f>
        <v>0.0308</v>
      </c>
      <c r="Y5" s="70" t="n">
        <f aca="false">Y4+M5</f>
        <v>0.00793133015231971</v>
      </c>
      <c r="Z5" s="70" t="n">
        <f aca="false">MAX(Z4,Y5)</f>
        <v>0.0395328325380799</v>
      </c>
      <c r="AA5" s="70" t="n">
        <f aca="false">Z5-Y5</f>
        <v>0.0316015023857602</v>
      </c>
      <c r="AB5" s="72" t="n">
        <f aca="false">AB4*(1+F5)</f>
        <v>1.00799595760017</v>
      </c>
      <c r="AC5" s="73" t="n">
        <f aca="false">MAX(AC4,AB5)</f>
        <v>1.0398</v>
      </c>
      <c r="AD5" s="70" t="n">
        <f aca="false">1-AB5/AC5</f>
        <v>0.030586692056</v>
      </c>
      <c r="AE5" s="73" t="n">
        <f aca="false">AE4*(1+M5)</f>
        <v>1.00692104295387</v>
      </c>
      <c r="AF5" s="73" t="n">
        <f aca="false">MAX(AF4,AE5)</f>
        <v>1.03953283253808</v>
      </c>
      <c r="AG5" s="70" t="n">
        <f aca="false">1-AE5/AF5</f>
        <v>0.0313715820832592</v>
      </c>
      <c r="AH5" s="74" t="n">
        <f aca="false">IF(R5&gt;0,AH4+1,0)</f>
        <v>3</v>
      </c>
      <c r="AI5" s="74" t="n">
        <f aca="false">IF(U5&gt;0,AI4+1,0)</f>
        <v>3</v>
      </c>
      <c r="AJ5" s="74" t="n">
        <f aca="false">IF(G5&gt;0,AJ4+1,0)</f>
        <v>0</v>
      </c>
      <c r="AK5" s="74" t="n">
        <f aca="false">IF(G5&lt;=0,AK4+1,0)</f>
        <v>3</v>
      </c>
      <c r="AL5" s="74" t="n">
        <f aca="false">IF(K5&gt;0,AL4+1,0)</f>
        <v>0</v>
      </c>
      <c r="AM5" s="74" t="n">
        <f aca="false">IF(K5&lt;=0,AM4+1,0)</f>
        <v>3</v>
      </c>
    </row>
    <row r="6" customFormat="false" ht="15" hidden="false" customHeight="false" outlineLevel="0" collapsed="false">
      <c r="A6" s="61" t="n">
        <v>5</v>
      </c>
      <c r="B6" s="62" t="n">
        <v>39871.46875</v>
      </c>
      <c r="C6" s="63" t="n">
        <f aca="false">YEAR(B6)</f>
        <v>2009</v>
      </c>
      <c r="D6" s="32" t="s">
        <v>276</v>
      </c>
      <c r="E6" s="64" t="n">
        <v>2723.7</v>
      </c>
      <c r="F6" s="65" t="n">
        <v>-0.0157</v>
      </c>
      <c r="G6" s="66" t="n">
        <v>-42.76209</v>
      </c>
      <c r="H6" s="67" t="n">
        <f aca="false">E6+IF(D6="Long",1,-1)*G6</f>
        <v>2766.46209</v>
      </c>
      <c r="I6" s="68" t="n">
        <f aca="false">Assumptions!$B$58</f>
        <v>5.35750011455817</v>
      </c>
      <c r="J6" s="68" t="n">
        <f aca="false">INDEX(Yearly!$L$5:$L$22,MATCH(C6,Yearly!$A$5:$A$22,0))</f>
        <v>0.701577395954046</v>
      </c>
      <c r="K6" s="68" t="n">
        <f aca="false">G6-I6-J6</f>
        <v>-48.8211675105122</v>
      </c>
      <c r="L6" s="69" t="n">
        <f aca="false">(I6+J6)/Assumptions!$B$8</f>
        <v>0.000267167461920072</v>
      </c>
      <c r="M6" s="70" t="n">
        <f aca="false">F6-L6</f>
        <v>-0.0159671674619201</v>
      </c>
      <c r="N6" s="71" t="n">
        <f aca="false">G6*Assumptions!$B$7</f>
        <v>-336323.83785</v>
      </c>
      <c r="O6" s="71" t="n">
        <f aca="false">K6*Assumptions!$B$7</f>
        <v>-383978.482470179</v>
      </c>
      <c r="P6" s="68" t="n">
        <f aca="false">P5+G6</f>
        <v>-13.523365</v>
      </c>
      <c r="Q6" s="68" t="n">
        <f aca="false">MAX(Q5,P6)</f>
        <v>114.81106</v>
      </c>
      <c r="R6" s="68" t="n">
        <f aca="false">Q6-P6</f>
        <v>128.334425</v>
      </c>
      <c r="S6" s="68" t="n">
        <f aca="false">S5+K6</f>
        <v>-43.8187525525611</v>
      </c>
      <c r="T6" s="68" t="n">
        <f aca="false">MAX(T5,S6)</f>
        <v>108.751982489488</v>
      </c>
      <c r="U6" s="68" t="n">
        <f aca="false">T6-S6</f>
        <v>152.570735042049</v>
      </c>
      <c r="V6" s="70" t="n">
        <f aca="false">V5+F6</f>
        <v>-0.0067</v>
      </c>
      <c r="W6" s="70" t="n">
        <f aca="false">MAX(W5,V6)</f>
        <v>0.0398</v>
      </c>
      <c r="X6" s="70" t="n">
        <f aca="false">W6-V6</f>
        <v>0.0465</v>
      </c>
      <c r="Y6" s="70" t="n">
        <f aca="false">Y5+M6</f>
        <v>-0.00803583730960036</v>
      </c>
      <c r="Z6" s="70" t="n">
        <f aca="false">MAX(Z5,Y6)</f>
        <v>0.0395328325380799</v>
      </c>
      <c r="AA6" s="70" t="n">
        <f aca="false">Z6-Y6</f>
        <v>0.0475686698476803</v>
      </c>
      <c r="AB6" s="72" t="n">
        <f aca="false">AB5*(1+F6)</f>
        <v>0.992170421065849</v>
      </c>
      <c r="AC6" s="73" t="n">
        <f aca="false">MAX(AC5,AB6)</f>
        <v>1.0398</v>
      </c>
      <c r="AD6" s="70" t="n">
        <f aca="false">1-AB6/AC6</f>
        <v>0.0458064809907207</v>
      </c>
      <c r="AE6" s="73" t="n">
        <f aca="false">AE5*(1+M6)</f>
        <v>0.990843366040093</v>
      </c>
      <c r="AF6" s="73" t="n">
        <f aca="false">MAX(AF5,AE6)</f>
        <v>1.03953283253808</v>
      </c>
      <c r="AG6" s="70" t="n">
        <f aca="false">1-AE6/AF6</f>
        <v>0.0468378342405105</v>
      </c>
      <c r="AH6" s="74" t="n">
        <f aca="false">IF(R6&gt;0,AH5+1,0)</f>
        <v>4</v>
      </c>
      <c r="AI6" s="74" t="n">
        <f aca="false">IF(U6&gt;0,AI5+1,0)</f>
        <v>4</v>
      </c>
      <c r="AJ6" s="74" t="n">
        <f aca="false">IF(G6&gt;0,AJ5+1,0)</f>
        <v>0</v>
      </c>
      <c r="AK6" s="74" t="n">
        <f aca="false">IF(G6&lt;=0,AK5+1,0)</f>
        <v>4</v>
      </c>
      <c r="AL6" s="74" t="n">
        <f aca="false">IF(K6&gt;0,AL5+1,0)</f>
        <v>0</v>
      </c>
      <c r="AM6" s="74" t="n">
        <f aca="false">IF(K6&lt;=0,AM5+1,0)</f>
        <v>4</v>
      </c>
    </row>
    <row r="7" customFormat="false" ht="15" hidden="false" customHeight="false" outlineLevel="0" collapsed="false">
      <c r="A7" s="61" t="n">
        <v>6</v>
      </c>
      <c r="B7" s="62" t="n">
        <v>39871.6354166667</v>
      </c>
      <c r="C7" s="63" t="n">
        <f aca="false">YEAR(B7)</f>
        <v>2009</v>
      </c>
      <c r="D7" s="32" t="s">
        <v>277</v>
      </c>
      <c r="E7" s="64" t="n">
        <v>2766.45</v>
      </c>
      <c r="F7" s="65" t="n">
        <v>-0.0257</v>
      </c>
      <c r="G7" s="66" t="n">
        <v>-71.097765</v>
      </c>
      <c r="H7" s="67" t="n">
        <f aca="false">E7+IF(D7="Long",1,-1)*G7</f>
        <v>2695.352235</v>
      </c>
      <c r="I7" s="68" t="n">
        <f aca="false">Assumptions!$B$58</f>
        <v>5.35750011455817</v>
      </c>
      <c r="J7" s="68" t="n">
        <f aca="false">INDEX(Yearly!$L$5:$L$22,MATCH(C7,Yearly!$A$5:$A$22,0))</f>
        <v>0.701577395954046</v>
      </c>
      <c r="K7" s="68" t="n">
        <f aca="false">G7-I7-J7</f>
        <v>-77.1568425105122</v>
      </c>
      <c r="L7" s="69" t="n">
        <f aca="false">(I7+J7)/Assumptions!$B$8</f>
        <v>0.000267167461920072</v>
      </c>
      <c r="M7" s="70" t="n">
        <f aca="false">F7-L7</f>
        <v>-0.0259671674619201</v>
      </c>
      <c r="N7" s="71" t="n">
        <f aca="false">G7*Assumptions!$B$7</f>
        <v>-559183.921725</v>
      </c>
      <c r="O7" s="71" t="n">
        <f aca="false">K7*Assumptions!$B$7</f>
        <v>-606838.566345179</v>
      </c>
      <c r="P7" s="68" t="n">
        <f aca="false">P6+G7</f>
        <v>-84.62113</v>
      </c>
      <c r="Q7" s="68" t="n">
        <f aca="false">MAX(Q6,P7)</f>
        <v>114.81106</v>
      </c>
      <c r="R7" s="68" t="n">
        <f aca="false">Q7-P7</f>
        <v>199.43219</v>
      </c>
      <c r="S7" s="68" t="n">
        <f aca="false">S6+K7</f>
        <v>-120.975595063073</v>
      </c>
      <c r="T7" s="68" t="n">
        <f aca="false">MAX(T6,S7)</f>
        <v>108.751982489488</v>
      </c>
      <c r="U7" s="68" t="n">
        <f aca="false">T7-S7</f>
        <v>229.727577552561</v>
      </c>
      <c r="V7" s="70" t="n">
        <f aca="false">V6+F7</f>
        <v>-0.0324</v>
      </c>
      <c r="W7" s="70" t="n">
        <f aca="false">MAX(W6,V7)</f>
        <v>0.0398</v>
      </c>
      <c r="X7" s="70" t="n">
        <f aca="false">W7-V7</f>
        <v>0.0722</v>
      </c>
      <c r="Y7" s="70" t="n">
        <f aca="false">Y6+M7</f>
        <v>-0.0340030047715204</v>
      </c>
      <c r="Z7" s="70" t="n">
        <f aca="false">MAX(Z6,Y7)</f>
        <v>0.0395328325380799</v>
      </c>
      <c r="AA7" s="70" t="n">
        <f aca="false">Z7-Y7</f>
        <v>0.0735358373096004</v>
      </c>
      <c r="AB7" s="72" t="n">
        <f aca="false">AB6*(1+F7)</f>
        <v>0.966671641244456</v>
      </c>
      <c r="AC7" s="73" t="n">
        <f aca="false">MAX(AC6,AB7)</f>
        <v>1.0398</v>
      </c>
      <c r="AD7" s="70" t="n">
        <f aca="false">1-AB7/AC7</f>
        <v>0.0703292544292593</v>
      </c>
      <c r="AE7" s="73" t="n">
        <f aca="false">AE6*(1+M7)</f>
        <v>0.965113970425597</v>
      </c>
      <c r="AF7" s="73" t="n">
        <f aca="false">MAX(AF6,AE7)</f>
        <v>1.03953283253808</v>
      </c>
      <c r="AG7" s="70" t="n">
        <f aca="false">1-AE7/AF7</f>
        <v>0.0715887558171535</v>
      </c>
      <c r="AH7" s="74" t="n">
        <f aca="false">IF(R7&gt;0,AH6+1,0)</f>
        <v>5</v>
      </c>
      <c r="AI7" s="74" t="n">
        <f aca="false">IF(U7&gt;0,AI6+1,0)</f>
        <v>5</v>
      </c>
      <c r="AJ7" s="74" t="n">
        <f aca="false">IF(G7&gt;0,AJ6+1,0)</f>
        <v>0</v>
      </c>
      <c r="AK7" s="74" t="n">
        <f aca="false">IF(G7&lt;=0,AK6+1,0)</f>
        <v>5</v>
      </c>
      <c r="AL7" s="74" t="n">
        <f aca="false">IF(K7&gt;0,AL6+1,0)</f>
        <v>0</v>
      </c>
      <c r="AM7" s="74" t="n">
        <f aca="false">IF(K7&lt;=0,AM6+1,0)</f>
        <v>5</v>
      </c>
    </row>
    <row r="8" customFormat="false" ht="15" hidden="false" customHeight="false" outlineLevel="0" collapsed="false">
      <c r="A8" s="61" t="n">
        <v>7</v>
      </c>
      <c r="B8" s="62" t="n">
        <v>39874.4270833333</v>
      </c>
      <c r="C8" s="63" t="n">
        <f aca="false">YEAR(B8)</f>
        <v>2009</v>
      </c>
      <c r="D8" s="32" t="s">
        <v>276</v>
      </c>
      <c r="E8" s="64" t="n">
        <v>2695.45</v>
      </c>
      <c r="F8" s="65" t="n">
        <v>0.0292</v>
      </c>
      <c r="G8" s="66" t="n">
        <v>78.70714</v>
      </c>
      <c r="H8" s="67" t="n">
        <f aca="false">E8+IF(D8="Long",1,-1)*G8</f>
        <v>2616.74286</v>
      </c>
      <c r="I8" s="68" t="n">
        <f aca="false">Assumptions!$B$58</f>
        <v>5.35750011455817</v>
      </c>
      <c r="J8" s="68" t="n">
        <f aca="false">INDEX(Yearly!$L$5:$L$22,MATCH(C8,Yearly!$A$5:$A$22,0))</f>
        <v>0.701577395954046</v>
      </c>
      <c r="K8" s="68" t="n">
        <f aca="false">G8-I8-J8</f>
        <v>72.6480624894878</v>
      </c>
      <c r="L8" s="69" t="n">
        <f aca="false">(I8+J8)/Assumptions!$B$8</f>
        <v>0.000267167461920072</v>
      </c>
      <c r="M8" s="70" t="n">
        <f aca="false">F8-L8</f>
        <v>0.0289328325380799</v>
      </c>
      <c r="N8" s="71" t="n">
        <f aca="false">G8*Assumptions!$B$7</f>
        <v>619031.6561</v>
      </c>
      <c r="O8" s="71" t="n">
        <f aca="false">K8*Assumptions!$B$7</f>
        <v>571377.011479821</v>
      </c>
      <c r="P8" s="68" t="n">
        <f aca="false">P7+G8</f>
        <v>-5.91399</v>
      </c>
      <c r="Q8" s="68" t="n">
        <f aca="false">MAX(Q7,P8)</f>
        <v>114.81106</v>
      </c>
      <c r="R8" s="68" t="n">
        <f aca="false">Q8-P8</f>
        <v>120.72505</v>
      </c>
      <c r="S8" s="68" t="n">
        <f aca="false">S7+K8</f>
        <v>-48.3275325735855</v>
      </c>
      <c r="T8" s="68" t="n">
        <f aca="false">MAX(T7,S8)</f>
        <v>108.751982489488</v>
      </c>
      <c r="U8" s="68" t="n">
        <f aca="false">T8-S8</f>
        <v>157.079515063073</v>
      </c>
      <c r="V8" s="70" t="n">
        <f aca="false">V7+F8</f>
        <v>-0.0032</v>
      </c>
      <c r="W8" s="70" t="n">
        <f aca="false">MAX(W7,V8)</f>
        <v>0.0398</v>
      </c>
      <c r="X8" s="70" t="n">
        <f aca="false">W8-V8</f>
        <v>0.043</v>
      </c>
      <c r="Y8" s="70" t="n">
        <f aca="false">Y7+M8</f>
        <v>-0.0050701722334405</v>
      </c>
      <c r="Z8" s="70" t="n">
        <f aca="false">MAX(Z7,Y8)</f>
        <v>0.0395328325380799</v>
      </c>
      <c r="AA8" s="70" t="n">
        <f aca="false">Z8-Y8</f>
        <v>0.0446030047715204</v>
      </c>
      <c r="AB8" s="72" t="n">
        <f aca="false">AB7*(1+F8)</f>
        <v>0.994898453168794</v>
      </c>
      <c r="AC8" s="73" t="n">
        <f aca="false">MAX(AC7,AB8)</f>
        <v>1.0398</v>
      </c>
      <c r="AD8" s="70" t="n">
        <f aca="false">1-AB8/AC8</f>
        <v>0.0431828686585937</v>
      </c>
      <c r="AE8" s="73" t="n">
        <f aca="false">AE7*(1+M8)</f>
        <v>0.993037451312083</v>
      </c>
      <c r="AF8" s="73" t="n">
        <f aca="false">MAX(AF7,AE8)</f>
        <v>1.03953283253808</v>
      </c>
      <c r="AG8" s="70" t="n">
        <f aca="false">1-AE8/AF8</f>
        <v>0.0447271887627406</v>
      </c>
      <c r="AH8" s="74" t="n">
        <f aca="false">IF(R8&gt;0,AH7+1,0)</f>
        <v>6</v>
      </c>
      <c r="AI8" s="74" t="n">
        <f aca="false">IF(U8&gt;0,AI7+1,0)</f>
        <v>6</v>
      </c>
      <c r="AJ8" s="74" t="n">
        <f aca="false">IF(G8&gt;0,AJ7+1,0)</f>
        <v>1</v>
      </c>
      <c r="AK8" s="74" t="n">
        <f aca="false">IF(G8&lt;=0,AK7+1,0)</f>
        <v>0</v>
      </c>
      <c r="AL8" s="74" t="n">
        <f aca="false">IF(K8&gt;0,AL7+1,0)</f>
        <v>1</v>
      </c>
      <c r="AM8" s="74" t="n">
        <f aca="false">IF(K8&lt;=0,AM7+1,0)</f>
        <v>0</v>
      </c>
    </row>
    <row r="9" customFormat="false" ht="15" hidden="false" customHeight="false" outlineLevel="0" collapsed="false">
      <c r="A9" s="61" t="n">
        <v>8</v>
      </c>
      <c r="B9" s="62" t="n">
        <v>39884.4270833333</v>
      </c>
      <c r="C9" s="63" t="n">
        <f aca="false">YEAR(B9)</f>
        <v>2009</v>
      </c>
      <c r="D9" s="32" t="s">
        <v>277</v>
      </c>
      <c r="E9" s="64" t="n">
        <v>2616.7</v>
      </c>
      <c r="F9" s="65" t="n">
        <v>0.1433</v>
      </c>
      <c r="G9" s="66" t="n">
        <v>374.97311</v>
      </c>
      <c r="H9" s="67" t="n">
        <f aca="false">E9+IF(D9="Long",1,-1)*G9</f>
        <v>2991.67311</v>
      </c>
      <c r="I9" s="68" t="n">
        <f aca="false">Assumptions!$B$58</f>
        <v>5.35750011455817</v>
      </c>
      <c r="J9" s="68" t="n">
        <f aca="false">INDEX(Yearly!$L$5:$L$22,MATCH(C9,Yearly!$A$5:$A$22,0))</f>
        <v>0.701577395954046</v>
      </c>
      <c r="K9" s="68" t="n">
        <f aca="false">G9-I9-J9</f>
        <v>368.914032489488</v>
      </c>
      <c r="L9" s="69" t="n">
        <f aca="false">(I9+J9)/Assumptions!$B$8</f>
        <v>0.000267167461920072</v>
      </c>
      <c r="M9" s="70" t="n">
        <f aca="false">F9-L9</f>
        <v>0.14303283253808</v>
      </c>
      <c r="N9" s="71" t="n">
        <f aca="false">G9*Assumptions!$B$7</f>
        <v>2949163.51015</v>
      </c>
      <c r="O9" s="71" t="n">
        <f aca="false">K9*Assumptions!$B$7</f>
        <v>2901508.86552982</v>
      </c>
      <c r="P9" s="68" t="n">
        <f aca="false">P8+G9</f>
        <v>369.05912</v>
      </c>
      <c r="Q9" s="68" t="n">
        <f aca="false">MAX(Q8,P9)</f>
        <v>369.05912</v>
      </c>
      <c r="R9" s="68" t="n">
        <f aca="false">Q9-P9</f>
        <v>0</v>
      </c>
      <c r="S9" s="68" t="n">
        <f aca="false">S8+K9</f>
        <v>320.586499915902</v>
      </c>
      <c r="T9" s="68" t="n">
        <f aca="false">MAX(T8,S9)</f>
        <v>320.586499915902</v>
      </c>
      <c r="U9" s="68" t="n">
        <f aca="false">T9-S9</f>
        <v>0</v>
      </c>
      <c r="V9" s="70" t="n">
        <f aca="false">V8+F9</f>
        <v>0.1401</v>
      </c>
      <c r="W9" s="70" t="n">
        <f aca="false">MAX(W8,V9)</f>
        <v>0.1401</v>
      </c>
      <c r="X9" s="70" t="n">
        <f aca="false">W9-V9</f>
        <v>0</v>
      </c>
      <c r="Y9" s="70" t="n">
        <f aca="false">Y8+M9</f>
        <v>0.137962660304639</v>
      </c>
      <c r="Z9" s="70" t="n">
        <f aca="false">MAX(Z8,Y9)</f>
        <v>0.137962660304639</v>
      </c>
      <c r="AA9" s="70" t="n">
        <f aca="false">Z9-Y9</f>
        <v>0</v>
      </c>
      <c r="AB9" s="72" t="n">
        <f aca="false">AB8*(1+F9)</f>
        <v>1.13746740150788</v>
      </c>
      <c r="AC9" s="73" t="n">
        <f aca="false">MAX(AC8,AB9)</f>
        <v>1.13746740150788</v>
      </c>
      <c r="AD9" s="70" t="n">
        <f aca="false">1-AB9/AC9</f>
        <v>0</v>
      </c>
      <c r="AE9" s="73" t="n">
        <f aca="false">AE8*(1+M9)</f>
        <v>1.13507441078965</v>
      </c>
      <c r="AF9" s="73" t="n">
        <f aca="false">MAX(AF8,AE9)</f>
        <v>1.13507441078965</v>
      </c>
      <c r="AG9" s="70" t="n">
        <f aca="false">1-AE9/AF9</f>
        <v>0</v>
      </c>
      <c r="AH9" s="74" t="n">
        <f aca="false">IF(R9&gt;0,AH8+1,0)</f>
        <v>0</v>
      </c>
      <c r="AI9" s="74" t="n">
        <f aca="false">IF(U9&gt;0,AI8+1,0)</f>
        <v>0</v>
      </c>
      <c r="AJ9" s="74" t="n">
        <f aca="false">IF(G9&gt;0,AJ8+1,0)</f>
        <v>2</v>
      </c>
      <c r="AK9" s="74" t="n">
        <f aca="false">IF(G9&lt;=0,AK8+1,0)</f>
        <v>0</v>
      </c>
      <c r="AL9" s="74" t="n">
        <f aca="false">IF(K9&gt;0,AL8+1,0)</f>
        <v>2</v>
      </c>
      <c r="AM9" s="74" t="n">
        <f aca="false">IF(K9&lt;=0,AM8+1,0)</f>
        <v>0</v>
      </c>
    </row>
    <row r="10" customFormat="false" ht="15" hidden="false" customHeight="false" outlineLevel="0" collapsed="false">
      <c r="A10" s="61" t="n">
        <v>9</v>
      </c>
      <c r="B10" s="62" t="n">
        <v>39902.5520833333</v>
      </c>
      <c r="C10" s="63" t="n">
        <f aca="false">YEAR(B10)</f>
        <v>2009</v>
      </c>
      <c r="D10" s="32" t="s">
        <v>276</v>
      </c>
      <c r="E10" s="64" t="n">
        <v>2991.65</v>
      </c>
      <c r="F10" s="65" t="n">
        <v>-0.0071</v>
      </c>
      <c r="G10" s="66" t="n">
        <v>-21.240715</v>
      </c>
      <c r="H10" s="67" t="n">
        <f aca="false">E10+IF(D10="Long",1,-1)*G10</f>
        <v>3012.890715</v>
      </c>
      <c r="I10" s="68" t="n">
        <f aca="false">Assumptions!$B$58</f>
        <v>5.35750011455817</v>
      </c>
      <c r="J10" s="68" t="n">
        <f aca="false">INDEX(Yearly!$L$5:$L$22,MATCH(C10,Yearly!$A$5:$A$22,0))</f>
        <v>0.701577395954046</v>
      </c>
      <c r="K10" s="68" t="n">
        <f aca="false">G10-I10-J10</f>
        <v>-27.2997925105122</v>
      </c>
      <c r="L10" s="69" t="n">
        <f aca="false">(I10+J10)/Assumptions!$B$8</f>
        <v>0.000267167461920072</v>
      </c>
      <c r="M10" s="70" t="n">
        <f aca="false">F10-L10</f>
        <v>-0.00736716746192007</v>
      </c>
      <c r="N10" s="71" t="n">
        <f aca="false">G10*Assumptions!$B$7</f>
        <v>-167058.223475</v>
      </c>
      <c r="O10" s="71" t="n">
        <f aca="false">K10*Assumptions!$B$7</f>
        <v>-214712.868095179</v>
      </c>
      <c r="P10" s="68" t="n">
        <f aca="false">P9+G10</f>
        <v>347.818405</v>
      </c>
      <c r="Q10" s="68" t="n">
        <f aca="false">MAX(Q9,P10)</f>
        <v>369.05912</v>
      </c>
      <c r="R10" s="68" t="n">
        <f aca="false">Q10-P10</f>
        <v>21.240715</v>
      </c>
      <c r="S10" s="68" t="n">
        <f aca="false">S9+K10</f>
        <v>293.28670740539</v>
      </c>
      <c r="T10" s="68" t="n">
        <f aca="false">MAX(T9,S10)</f>
        <v>320.586499915902</v>
      </c>
      <c r="U10" s="68" t="n">
        <f aca="false">T10-S10</f>
        <v>27.2997925105122</v>
      </c>
      <c r="V10" s="70" t="n">
        <f aca="false">V9+F10</f>
        <v>0.133</v>
      </c>
      <c r="W10" s="70" t="n">
        <f aca="false">MAX(W9,V10)</f>
        <v>0.1401</v>
      </c>
      <c r="X10" s="70" t="n">
        <f aca="false">W10-V10</f>
        <v>0.0071</v>
      </c>
      <c r="Y10" s="70" t="n">
        <f aca="false">Y9+M10</f>
        <v>0.130595492842719</v>
      </c>
      <c r="Z10" s="70" t="n">
        <f aca="false">MAX(Z9,Y10)</f>
        <v>0.137962660304639</v>
      </c>
      <c r="AA10" s="70" t="n">
        <f aca="false">Z10-Y10</f>
        <v>0.00736716746192007</v>
      </c>
      <c r="AB10" s="72" t="n">
        <f aca="false">AB9*(1+F10)</f>
        <v>1.12939138295718</v>
      </c>
      <c r="AC10" s="73" t="n">
        <f aca="false">MAX(AC9,AB10)</f>
        <v>1.13746740150788</v>
      </c>
      <c r="AD10" s="70" t="n">
        <f aca="false">1-AB10/AC10</f>
        <v>0.00710000000000011</v>
      </c>
      <c r="AE10" s="73" t="n">
        <f aca="false">AE9*(1+M10)</f>
        <v>1.12671212752362</v>
      </c>
      <c r="AF10" s="73" t="n">
        <f aca="false">MAX(AF9,AE10)</f>
        <v>1.13507441078965</v>
      </c>
      <c r="AG10" s="70" t="n">
        <f aca="false">1-AE10/AF10</f>
        <v>0.00736716746192023</v>
      </c>
      <c r="AH10" s="74" t="n">
        <f aca="false">IF(R10&gt;0,AH9+1,0)</f>
        <v>1</v>
      </c>
      <c r="AI10" s="74" t="n">
        <f aca="false">IF(U10&gt;0,AI9+1,0)</f>
        <v>1</v>
      </c>
      <c r="AJ10" s="74" t="n">
        <f aca="false">IF(G10&gt;0,AJ9+1,0)</f>
        <v>0</v>
      </c>
      <c r="AK10" s="74" t="n">
        <f aca="false">IF(G10&lt;=0,AK9+1,0)</f>
        <v>1</v>
      </c>
      <c r="AL10" s="74" t="n">
        <f aca="false">IF(K10&gt;0,AL9+1,0)</f>
        <v>0</v>
      </c>
      <c r="AM10" s="74" t="n">
        <f aca="false">IF(K10&lt;=0,AM9+1,0)</f>
        <v>1</v>
      </c>
    </row>
    <row r="11" customFormat="false" ht="15" hidden="false" customHeight="false" outlineLevel="0" collapsed="false">
      <c r="A11" s="61" t="n">
        <v>10</v>
      </c>
      <c r="B11" s="62" t="n">
        <v>39903.4270833333</v>
      </c>
      <c r="C11" s="63" t="n">
        <f aca="false">YEAR(B11)</f>
        <v>2009</v>
      </c>
      <c r="D11" s="32" t="s">
        <v>277</v>
      </c>
      <c r="E11" s="64" t="n">
        <v>3012.95</v>
      </c>
      <c r="F11" s="65" t="n">
        <v>-0.0114</v>
      </c>
      <c r="G11" s="66" t="n">
        <v>-34.34763</v>
      </c>
      <c r="H11" s="67" t="n">
        <f aca="false">E11+IF(D11="Long",1,-1)*G11</f>
        <v>2978.60237</v>
      </c>
      <c r="I11" s="68" t="n">
        <f aca="false">Assumptions!$B$58</f>
        <v>5.35750011455817</v>
      </c>
      <c r="J11" s="68" t="n">
        <f aca="false">INDEX(Yearly!$L$5:$L$22,MATCH(C11,Yearly!$A$5:$A$22,0))</f>
        <v>0.701577395954046</v>
      </c>
      <c r="K11" s="68" t="n">
        <f aca="false">G11-I11-J11</f>
        <v>-40.4067075105122</v>
      </c>
      <c r="L11" s="69" t="n">
        <f aca="false">(I11+J11)/Assumptions!$B$8</f>
        <v>0.000267167461920072</v>
      </c>
      <c r="M11" s="70" t="n">
        <f aca="false">F11-L11</f>
        <v>-0.0116671674619201</v>
      </c>
      <c r="N11" s="71" t="n">
        <f aca="false">G11*Assumptions!$B$7</f>
        <v>-270144.10995</v>
      </c>
      <c r="O11" s="71" t="n">
        <f aca="false">K11*Assumptions!$B$7</f>
        <v>-317798.754570179</v>
      </c>
      <c r="P11" s="68" t="n">
        <f aca="false">P10+G11</f>
        <v>313.470775</v>
      </c>
      <c r="Q11" s="68" t="n">
        <f aca="false">MAX(Q10,P11)</f>
        <v>369.05912</v>
      </c>
      <c r="R11" s="68" t="n">
        <f aca="false">Q11-P11</f>
        <v>55.588345</v>
      </c>
      <c r="S11" s="68" t="n">
        <f aca="false">S10+K11</f>
        <v>252.879999894878</v>
      </c>
      <c r="T11" s="68" t="n">
        <f aca="false">MAX(T10,S11)</f>
        <v>320.586499915902</v>
      </c>
      <c r="U11" s="68" t="n">
        <f aca="false">T11-S11</f>
        <v>67.7065000210244</v>
      </c>
      <c r="V11" s="70" t="n">
        <f aca="false">V10+F11</f>
        <v>0.1216</v>
      </c>
      <c r="W11" s="70" t="n">
        <f aca="false">MAX(W10,V11)</f>
        <v>0.1401</v>
      </c>
      <c r="X11" s="70" t="n">
        <f aca="false">W11-V11</f>
        <v>0.0185</v>
      </c>
      <c r="Y11" s="70" t="n">
        <f aca="false">Y10+M11</f>
        <v>0.118928325380799</v>
      </c>
      <c r="Z11" s="70" t="n">
        <f aca="false">MAX(Z10,Y11)</f>
        <v>0.137962660304639</v>
      </c>
      <c r="AA11" s="70" t="n">
        <f aca="false">Z11-Y11</f>
        <v>0.0190343349238401</v>
      </c>
      <c r="AB11" s="72" t="n">
        <f aca="false">AB10*(1+F11)</f>
        <v>1.11651632119146</v>
      </c>
      <c r="AC11" s="73" t="n">
        <f aca="false">MAX(AC10,AB11)</f>
        <v>1.13746740150788</v>
      </c>
      <c r="AD11" s="70" t="n">
        <f aca="false">1-AB11/AC11</f>
        <v>0.0184190600000002</v>
      </c>
      <c r="AE11" s="73" t="n">
        <f aca="false">AE10*(1+M11)</f>
        <v>1.11356658845042</v>
      </c>
      <c r="AF11" s="73" t="n">
        <f aca="false">MAX(AF10,AE11)</f>
        <v>1.13507441078965</v>
      </c>
      <c r="AG11" s="70" t="n">
        <f aca="false">1-AE11/AF11</f>
        <v>0.018948380947342</v>
      </c>
      <c r="AH11" s="74" t="n">
        <f aca="false">IF(R11&gt;0,AH10+1,0)</f>
        <v>2</v>
      </c>
      <c r="AI11" s="74" t="n">
        <f aca="false">IF(U11&gt;0,AI10+1,0)</f>
        <v>2</v>
      </c>
      <c r="AJ11" s="74" t="n">
        <f aca="false">IF(G11&gt;0,AJ10+1,0)</f>
        <v>0</v>
      </c>
      <c r="AK11" s="74" t="n">
        <f aca="false">IF(G11&lt;=0,AK10+1,0)</f>
        <v>2</v>
      </c>
      <c r="AL11" s="74" t="n">
        <f aca="false">IF(K11&gt;0,AL10+1,0)</f>
        <v>0</v>
      </c>
      <c r="AM11" s="74" t="n">
        <f aca="false">IF(K11&lt;=0,AM10+1,0)</f>
        <v>2</v>
      </c>
    </row>
    <row r="12" customFormat="false" ht="15" hidden="false" customHeight="false" outlineLevel="0" collapsed="false">
      <c r="A12" s="61" t="n">
        <v>11</v>
      </c>
      <c r="B12" s="62" t="n">
        <v>39904.4270833333</v>
      </c>
      <c r="C12" s="63" t="n">
        <f aca="false">YEAR(B12)</f>
        <v>2009</v>
      </c>
      <c r="D12" s="32" t="s">
        <v>276</v>
      </c>
      <c r="E12" s="64" t="n">
        <v>2978.75</v>
      </c>
      <c r="F12" s="65" t="n">
        <v>-0.019</v>
      </c>
      <c r="G12" s="66" t="n">
        <v>-56.59625</v>
      </c>
      <c r="H12" s="67" t="n">
        <f aca="false">E12+IF(D12="Long",1,-1)*G12</f>
        <v>3035.34625</v>
      </c>
      <c r="I12" s="68" t="n">
        <f aca="false">Assumptions!$B$58</f>
        <v>5.35750011455817</v>
      </c>
      <c r="J12" s="68" t="n">
        <f aca="false">INDEX(Yearly!$L$5:$L$22,MATCH(C12,Yearly!$A$5:$A$22,0))</f>
        <v>0.701577395954046</v>
      </c>
      <c r="K12" s="68" t="n">
        <f aca="false">G12-I12-J12</f>
        <v>-62.6553275105122</v>
      </c>
      <c r="L12" s="69" t="n">
        <f aca="false">(I12+J12)/Assumptions!$B$8</f>
        <v>0.000267167461920072</v>
      </c>
      <c r="M12" s="70" t="n">
        <f aca="false">F12-L12</f>
        <v>-0.0192671674619201</v>
      </c>
      <c r="N12" s="71" t="n">
        <f aca="false">G12*Assumptions!$B$7</f>
        <v>-445129.50625</v>
      </c>
      <c r="O12" s="71" t="n">
        <f aca="false">K12*Assumptions!$B$7</f>
        <v>-492784.150870179</v>
      </c>
      <c r="P12" s="68" t="n">
        <f aca="false">P11+G12</f>
        <v>256.874525</v>
      </c>
      <c r="Q12" s="68" t="n">
        <f aca="false">MAX(Q11,P12)</f>
        <v>369.05912</v>
      </c>
      <c r="R12" s="68" t="n">
        <f aca="false">Q12-P12</f>
        <v>112.184595</v>
      </c>
      <c r="S12" s="68" t="n">
        <f aca="false">S11+K12</f>
        <v>190.224672384366</v>
      </c>
      <c r="T12" s="68" t="n">
        <f aca="false">MAX(T11,S12)</f>
        <v>320.586499915902</v>
      </c>
      <c r="U12" s="68" t="n">
        <f aca="false">T12-S12</f>
        <v>130.361827531537</v>
      </c>
      <c r="V12" s="70" t="n">
        <f aca="false">V11+F12</f>
        <v>0.1026</v>
      </c>
      <c r="W12" s="70" t="n">
        <f aca="false">MAX(W11,V12)</f>
        <v>0.1401</v>
      </c>
      <c r="X12" s="70" t="n">
        <f aca="false">W12-V12</f>
        <v>0.0375</v>
      </c>
      <c r="Y12" s="70" t="n">
        <f aca="false">Y11+M12</f>
        <v>0.0996611579188792</v>
      </c>
      <c r="Z12" s="70" t="n">
        <f aca="false">MAX(Z11,Y12)</f>
        <v>0.137962660304639</v>
      </c>
      <c r="AA12" s="70" t="n">
        <f aca="false">Z12-Y12</f>
        <v>0.0383015023857602</v>
      </c>
      <c r="AB12" s="72" t="n">
        <f aca="false">AB11*(1+F12)</f>
        <v>1.09530251108883</v>
      </c>
      <c r="AC12" s="73" t="n">
        <f aca="false">MAX(AC11,AB12)</f>
        <v>1.13746740150788</v>
      </c>
      <c r="AD12" s="70" t="n">
        <f aca="false">1-AB12/AC12</f>
        <v>0.0370690978600001</v>
      </c>
      <c r="AE12" s="73" t="n">
        <f aca="false">AE11*(1+M12)</f>
        <v>1.09211131451075</v>
      </c>
      <c r="AF12" s="73" t="n">
        <f aca="false">MAX(AF11,AE12)</f>
        <v>1.13507441078965</v>
      </c>
      <c r="AG12" s="70" t="n">
        <f aca="false">1-AE12/AF12</f>
        <v>0.0378504667804175</v>
      </c>
      <c r="AH12" s="74" t="n">
        <f aca="false">IF(R12&gt;0,AH11+1,0)</f>
        <v>3</v>
      </c>
      <c r="AI12" s="74" t="n">
        <f aca="false">IF(U12&gt;0,AI11+1,0)</f>
        <v>3</v>
      </c>
      <c r="AJ12" s="74" t="n">
        <f aca="false">IF(G12&gt;0,AJ11+1,0)</f>
        <v>0</v>
      </c>
      <c r="AK12" s="74" t="n">
        <f aca="false">IF(G12&lt;=0,AK11+1,0)</f>
        <v>3</v>
      </c>
      <c r="AL12" s="74" t="n">
        <f aca="false">IF(K12&gt;0,AL11+1,0)</f>
        <v>0</v>
      </c>
      <c r="AM12" s="74" t="n">
        <f aca="false">IF(K12&lt;=0,AM11+1,0)</f>
        <v>3</v>
      </c>
    </row>
    <row r="13" customFormat="false" ht="15" hidden="false" customHeight="false" outlineLevel="0" collapsed="false">
      <c r="A13" s="61" t="n">
        <v>12</v>
      </c>
      <c r="B13" s="62" t="n">
        <v>39904.5104166667</v>
      </c>
      <c r="C13" s="63" t="n">
        <f aca="false">YEAR(B13)</f>
        <v>2009</v>
      </c>
      <c r="D13" s="32" t="s">
        <v>277</v>
      </c>
      <c r="E13" s="64" t="n">
        <v>3035.45</v>
      </c>
      <c r="F13" s="65" t="n">
        <v>0.1156</v>
      </c>
      <c r="G13" s="66" t="n">
        <v>350.89802</v>
      </c>
      <c r="H13" s="67" t="n">
        <f aca="false">E13+IF(D13="Long",1,-1)*G13</f>
        <v>3386.34802</v>
      </c>
      <c r="I13" s="68" t="n">
        <f aca="false">Assumptions!$B$58</f>
        <v>5.35750011455817</v>
      </c>
      <c r="J13" s="68" t="n">
        <f aca="false">INDEX(Yearly!$L$5:$L$22,MATCH(C13,Yearly!$A$5:$A$22,0))</f>
        <v>0.701577395954046</v>
      </c>
      <c r="K13" s="68" t="n">
        <f aca="false">G13-I13-J13</f>
        <v>344.838942489488</v>
      </c>
      <c r="L13" s="69" t="n">
        <f aca="false">(I13+J13)/Assumptions!$B$8</f>
        <v>0.000267167461920072</v>
      </c>
      <c r="M13" s="70" t="n">
        <f aca="false">F13-L13</f>
        <v>0.11533283253808</v>
      </c>
      <c r="N13" s="71" t="n">
        <f aca="false">G13*Assumptions!$B$7</f>
        <v>2759812.9273</v>
      </c>
      <c r="O13" s="71" t="n">
        <f aca="false">K13*Assumptions!$B$7</f>
        <v>2712158.28267982</v>
      </c>
      <c r="P13" s="68" t="n">
        <f aca="false">P12+G13</f>
        <v>607.772545</v>
      </c>
      <c r="Q13" s="68" t="n">
        <f aca="false">MAX(Q12,P13)</f>
        <v>607.772545</v>
      </c>
      <c r="R13" s="68" t="n">
        <f aca="false">Q13-P13</f>
        <v>0</v>
      </c>
      <c r="S13" s="68" t="n">
        <f aca="false">S12+K13</f>
        <v>535.063614873854</v>
      </c>
      <c r="T13" s="68" t="n">
        <f aca="false">MAX(T12,S13)</f>
        <v>535.063614873854</v>
      </c>
      <c r="U13" s="68" t="n">
        <f aca="false">T13-S13</f>
        <v>0</v>
      </c>
      <c r="V13" s="70" t="n">
        <f aca="false">V12+F13</f>
        <v>0.2182</v>
      </c>
      <c r="W13" s="70" t="n">
        <f aca="false">MAX(W12,V13)</f>
        <v>0.2182</v>
      </c>
      <c r="X13" s="70" t="n">
        <f aca="false">W13-V13</f>
        <v>0</v>
      </c>
      <c r="Y13" s="70" t="n">
        <f aca="false">Y12+M13</f>
        <v>0.214993990456959</v>
      </c>
      <c r="Z13" s="70" t="n">
        <f aca="false">MAX(Z12,Y13)</f>
        <v>0.214993990456959</v>
      </c>
      <c r="AA13" s="70" t="n">
        <f aca="false">Z13-Y13</f>
        <v>0</v>
      </c>
      <c r="AB13" s="72" t="n">
        <f aca="false">AB12*(1+F13)</f>
        <v>1.2219194813707</v>
      </c>
      <c r="AC13" s="73" t="n">
        <f aca="false">MAX(AC12,AB13)</f>
        <v>1.2219194813707</v>
      </c>
      <c r="AD13" s="70" t="n">
        <f aca="false">1-AB13/AC13</f>
        <v>0</v>
      </c>
      <c r="AE13" s="73" t="n">
        <f aca="false">AE12*(1+M13)</f>
        <v>1.21806760586016</v>
      </c>
      <c r="AF13" s="73" t="n">
        <f aca="false">MAX(AF12,AE13)</f>
        <v>1.21806760586016</v>
      </c>
      <c r="AG13" s="70" t="n">
        <f aca="false">1-AE13/AF13</f>
        <v>0</v>
      </c>
      <c r="AH13" s="74" t="n">
        <f aca="false">IF(R13&gt;0,AH12+1,0)</f>
        <v>0</v>
      </c>
      <c r="AI13" s="74" t="n">
        <f aca="false">IF(U13&gt;0,AI12+1,0)</f>
        <v>0</v>
      </c>
      <c r="AJ13" s="74" t="n">
        <f aca="false">IF(G13&gt;0,AJ12+1,0)</f>
        <v>1</v>
      </c>
      <c r="AK13" s="74" t="n">
        <f aca="false">IF(G13&lt;=0,AK12+1,0)</f>
        <v>0</v>
      </c>
      <c r="AL13" s="74" t="n">
        <f aca="false">IF(K13&gt;0,AL12+1,0)</f>
        <v>1</v>
      </c>
      <c r="AM13" s="74" t="n">
        <f aca="false">IF(K13&lt;=0,AM12+1,0)</f>
        <v>0</v>
      </c>
    </row>
    <row r="14" customFormat="false" ht="15" hidden="false" customHeight="false" outlineLevel="0" collapsed="false">
      <c r="A14" s="61" t="n">
        <v>13</v>
      </c>
      <c r="B14" s="62" t="n">
        <v>39920.6354166667</v>
      </c>
      <c r="C14" s="63" t="n">
        <f aca="false">YEAR(B14)</f>
        <v>2009</v>
      </c>
      <c r="D14" s="32" t="s">
        <v>276</v>
      </c>
      <c r="E14" s="64" t="n">
        <v>3386.3</v>
      </c>
      <c r="F14" s="65" t="n">
        <v>-0.0099</v>
      </c>
      <c r="G14" s="66" t="n">
        <v>-33.52437</v>
      </c>
      <c r="H14" s="67" t="n">
        <f aca="false">E14+IF(D14="Long",1,-1)*G14</f>
        <v>3419.82437</v>
      </c>
      <c r="I14" s="68" t="n">
        <f aca="false">Assumptions!$B$58</f>
        <v>5.35750011455817</v>
      </c>
      <c r="J14" s="68" t="n">
        <f aca="false">INDEX(Yearly!$L$5:$L$22,MATCH(C14,Yearly!$A$5:$A$22,0))</f>
        <v>0.701577395954046</v>
      </c>
      <c r="K14" s="68" t="n">
        <f aca="false">G14-I14-J14</f>
        <v>-39.5834475105122</v>
      </c>
      <c r="L14" s="69" t="n">
        <f aca="false">(I14+J14)/Assumptions!$B$8</f>
        <v>0.000267167461920072</v>
      </c>
      <c r="M14" s="70" t="n">
        <f aca="false">F14-L14</f>
        <v>-0.0101671674619201</v>
      </c>
      <c r="N14" s="71" t="n">
        <f aca="false">G14*Assumptions!$B$7</f>
        <v>-263669.17005</v>
      </c>
      <c r="O14" s="71" t="n">
        <f aca="false">K14*Assumptions!$B$7</f>
        <v>-311323.814670179</v>
      </c>
      <c r="P14" s="68" t="n">
        <f aca="false">P13+G14</f>
        <v>574.248175</v>
      </c>
      <c r="Q14" s="68" t="n">
        <f aca="false">MAX(Q13,P14)</f>
        <v>607.772545</v>
      </c>
      <c r="R14" s="68" t="n">
        <f aca="false">Q14-P14</f>
        <v>33.52437</v>
      </c>
      <c r="S14" s="68" t="n">
        <f aca="false">S13+K14</f>
        <v>495.480167363341</v>
      </c>
      <c r="T14" s="68" t="n">
        <f aca="false">MAX(T13,S14)</f>
        <v>535.063614873854</v>
      </c>
      <c r="U14" s="68" t="n">
        <f aca="false">T14-S14</f>
        <v>39.5834475105122</v>
      </c>
      <c r="V14" s="70" t="n">
        <f aca="false">V13+F14</f>
        <v>0.2083</v>
      </c>
      <c r="W14" s="70" t="n">
        <f aca="false">MAX(W13,V14)</f>
        <v>0.2182</v>
      </c>
      <c r="X14" s="70" t="n">
        <f aca="false">W14-V14</f>
        <v>0.00989999999999999</v>
      </c>
      <c r="Y14" s="70" t="n">
        <f aca="false">Y13+M14</f>
        <v>0.204826822995039</v>
      </c>
      <c r="Z14" s="70" t="n">
        <f aca="false">MAX(Z13,Y14)</f>
        <v>0.214993990456959</v>
      </c>
      <c r="AA14" s="70" t="n">
        <f aca="false">Z14-Y14</f>
        <v>0.0101671674619201</v>
      </c>
      <c r="AB14" s="72" t="n">
        <f aca="false">AB13*(1+F14)</f>
        <v>1.20982247850513</v>
      </c>
      <c r="AC14" s="73" t="n">
        <f aca="false">MAX(AC13,AB14)</f>
        <v>1.2219194813707</v>
      </c>
      <c r="AD14" s="70" t="n">
        <f aca="false">1-AB14/AC14</f>
        <v>0.00989999999999991</v>
      </c>
      <c r="AE14" s="73" t="n">
        <f aca="false">AE13*(1+M14)</f>
        <v>1.20568330853144</v>
      </c>
      <c r="AF14" s="73" t="n">
        <f aca="false">MAX(AF13,AE14)</f>
        <v>1.21806760586016</v>
      </c>
      <c r="AG14" s="70" t="n">
        <f aca="false">1-AE14/AF14</f>
        <v>0.01016716746192</v>
      </c>
      <c r="AH14" s="74" t="n">
        <f aca="false">IF(R14&gt;0,AH13+1,0)</f>
        <v>1</v>
      </c>
      <c r="AI14" s="74" t="n">
        <f aca="false">IF(U14&gt;0,AI13+1,0)</f>
        <v>1</v>
      </c>
      <c r="AJ14" s="74" t="n">
        <f aca="false">IF(G14&gt;0,AJ13+1,0)</f>
        <v>0</v>
      </c>
      <c r="AK14" s="74" t="n">
        <f aca="false">IF(G14&lt;=0,AK13+1,0)</f>
        <v>1</v>
      </c>
      <c r="AL14" s="74" t="n">
        <f aca="false">IF(K14&gt;0,AL13+1,0)</f>
        <v>0</v>
      </c>
      <c r="AM14" s="74" t="n">
        <f aca="false">IF(K14&lt;=0,AM13+1,0)</f>
        <v>1</v>
      </c>
    </row>
    <row r="15" customFormat="false" ht="15" hidden="false" customHeight="false" outlineLevel="0" collapsed="false">
      <c r="A15" s="61" t="n">
        <v>14</v>
      </c>
      <c r="B15" s="62" t="n">
        <v>39923.46875</v>
      </c>
      <c r="C15" s="63" t="n">
        <f aca="false">YEAR(B15)</f>
        <v>2009</v>
      </c>
      <c r="D15" s="32" t="s">
        <v>277</v>
      </c>
      <c r="E15" s="64" t="n">
        <v>3419.9</v>
      </c>
      <c r="F15" s="65" t="n">
        <v>-0.0118</v>
      </c>
      <c r="G15" s="66" t="n">
        <v>-40.35482</v>
      </c>
      <c r="H15" s="67" t="n">
        <f aca="false">E15+IF(D15="Long",1,-1)*G15</f>
        <v>3379.54518</v>
      </c>
      <c r="I15" s="68" t="n">
        <f aca="false">Assumptions!$B$58</f>
        <v>5.35750011455817</v>
      </c>
      <c r="J15" s="68" t="n">
        <f aca="false">INDEX(Yearly!$L$5:$L$22,MATCH(C15,Yearly!$A$5:$A$22,0))</f>
        <v>0.701577395954046</v>
      </c>
      <c r="K15" s="68" t="n">
        <f aca="false">G15-I15-J15</f>
        <v>-46.4138975105122</v>
      </c>
      <c r="L15" s="69" t="n">
        <f aca="false">(I15+J15)/Assumptions!$B$8</f>
        <v>0.000267167461920072</v>
      </c>
      <c r="M15" s="70" t="n">
        <f aca="false">F15-L15</f>
        <v>-0.0120671674619201</v>
      </c>
      <c r="N15" s="71" t="n">
        <f aca="false">G15*Assumptions!$B$7</f>
        <v>-317390.6593</v>
      </c>
      <c r="O15" s="71" t="n">
        <f aca="false">K15*Assumptions!$B$7</f>
        <v>-365045.303920179</v>
      </c>
      <c r="P15" s="68" t="n">
        <f aca="false">P14+G15</f>
        <v>533.893355</v>
      </c>
      <c r="Q15" s="68" t="n">
        <f aca="false">MAX(Q14,P15)</f>
        <v>607.772545</v>
      </c>
      <c r="R15" s="68" t="n">
        <f aca="false">Q15-P15</f>
        <v>73.87919</v>
      </c>
      <c r="S15" s="68" t="n">
        <f aca="false">S14+K15</f>
        <v>449.066269852829</v>
      </c>
      <c r="T15" s="68" t="n">
        <f aca="false">MAX(T14,S15)</f>
        <v>535.063614873854</v>
      </c>
      <c r="U15" s="68" t="n">
        <f aca="false">T15-S15</f>
        <v>85.9973450210244</v>
      </c>
      <c r="V15" s="70" t="n">
        <f aca="false">V14+F15</f>
        <v>0.1965</v>
      </c>
      <c r="W15" s="70" t="n">
        <f aca="false">MAX(W14,V15)</f>
        <v>0.2182</v>
      </c>
      <c r="X15" s="70" t="n">
        <f aca="false">W15-V15</f>
        <v>0.0217</v>
      </c>
      <c r="Y15" s="70" t="n">
        <f aca="false">Y14+M15</f>
        <v>0.192759655533119</v>
      </c>
      <c r="Z15" s="70" t="n">
        <f aca="false">MAX(Z14,Y15)</f>
        <v>0.214993990456959</v>
      </c>
      <c r="AA15" s="70" t="n">
        <f aca="false">Z15-Y15</f>
        <v>0.0222343349238401</v>
      </c>
      <c r="AB15" s="72" t="n">
        <f aca="false">AB14*(1+F15)</f>
        <v>1.19554657325876</v>
      </c>
      <c r="AC15" s="73" t="n">
        <f aca="false">MAX(AC14,AB15)</f>
        <v>1.2219194813707</v>
      </c>
      <c r="AD15" s="70" t="n">
        <f aca="false">1-AB15/AC15</f>
        <v>0.02158318</v>
      </c>
      <c r="AE15" s="73" t="n">
        <f aca="false">AE14*(1+M15)</f>
        <v>1.19113412614135</v>
      </c>
      <c r="AF15" s="73" t="n">
        <f aca="false">MAX(AF14,AE15)</f>
        <v>1.21806760586016</v>
      </c>
      <c r="AG15" s="70" t="n">
        <f aca="false">1-AE15/AF15</f>
        <v>0.0221116460114638</v>
      </c>
      <c r="AH15" s="74" t="n">
        <f aca="false">IF(R15&gt;0,AH14+1,0)</f>
        <v>2</v>
      </c>
      <c r="AI15" s="74" t="n">
        <f aca="false">IF(U15&gt;0,AI14+1,0)</f>
        <v>2</v>
      </c>
      <c r="AJ15" s="74" t="n">
        <f aca="false">IF(G15&gt;0,AJ14+1,0)</f>
        <v>0</v>
      </c>
      <c r="AK15" s="74" t="n">
        <f aca="false">IF(G15&lt;=0,AK14+1,0)</f>
        <v>2</v>
      </c>
      <c r="AL15" s="74" t="n">
        <f aca="false">IF(K15&gt;0,AL14+1,0)</f>
        <v>0</v>
      </c>
      <c r="AM15" s="74" t="n">
        <f aca="false">IF(K15&lt;=0,AM14+1,0)</f>
        <v>2</v>
      </c>
    </row>
    <row r="16" customFormat="false" ht="15" hidden="false" customHeight="false" outlineLevel="0" collapsed="false">
      <c r="A16" s="61" t="n">
        <v>15</v>
      </c>
      <c r="B16" s="62" t="n">
        <v>39923.59375</v>
      </c>
      <c r="C16" s="63" t="n">
        <f aca="false">YEAR(B16)</f>
        <v>2009</v>
      </c>
      <c r="D16" s="32" t="s">
        <v>276</v>
      </c>
      <c r="E16" s="64" t="n">
        <v>3379.4</v>
      </c>
      <c r="F16" s="65" t="n">
        <v>-0.0026</v>
      </c>
      <c r="G16" s="66" t="n">
        <v>-8.78644</v>
      </c>
      <c r="H16" s="67" t="n">
        <f aca="false">E16+IF(D16="Long",1,-1)*G16</f>
        <v>3388.18644</v>
      </c>
      <c r="I16" s="68" t="n">
        <f aca="false">Assumptions!$B$58</f>
        <v>5.35750011455817</v>
      </c>
      <c r="J16" s="68" t="n">
        <f aca="false">INDEX(Yearly!$L$5:$L$22,MATCH(C16,Yearly!$A$5:$A$22,0))</f>
        <v>0.701577395954046</v>
      </c>
      <c r="K16" s="68" t="n">
        <f aca="false">G16-I16-J16</f>
        <v>-14.8455175105122</v>
      </c>
      <c r="L16" s="69" t="n">
        <f aca="false">(I16+J16)/Assumptions!$B$8</f>
        <v>0.000267167461920072</v>
      </c>
      <c r="M16" s="70" t="n">
        <f aca="false">F16-L16</f>
        <v>-0.00286716746192007</v>
      </c>
      <c r="N16" s="71" t="n">
        <f aca="false">G16*Assumptions!$B$7</f>
        <v>-69105.3506</v>
      </c>
      <c r="O16" s="71" t="n">
        <f aca="false">K16*Assumptions!$B$7</f>
        <v>-116759.995220179</v>
      </c>
      <c r="P16" s="68" t="n">
        <f aca="false">P15+G16</f>
        <v>525.106915</v>
      </c>
      <c r="Q16" s="68" t="n">
        <f aca="false">MAX(Q15,P16)</f>
        <v>607.772545</v>
      </c>
      <c r="R16" s="68" t="n">
        <f aca="false">Q16-P16</f>
        <v>82.66563</v>
      </c>
      <c r="S16" s="68" t="n">
        <f aca="false">S15+K16</f>
        <v>434.220752342317</v>
      </c>
      <c r="T16" s="68" t="n">
        <f aca="false">MAX(T15,S16)</f>
        <v>535.063614873854</v>
      </c>
      <c r="U16" s="68" t="n">
        <f aca="false">T16-S16</f>
        <v>100.842862531537</v>
      </c>
      <c r="V16" s="70" t="n">
        <f aca="false">V15+F16</f>
        <v>0.1939</v>
      </c>
      <c r="W16" s="70" t="n">
        <f aca="false">MAX(W15,V16)</f>
        <v>0.2182</v>
      </c>
      <c r="X16" s="70" t="n">
        <f aca="false">W16-V16</f>
        <v>0.0243</v>
      </c>
      <c r="Y16" s="70" t="n">
        <f aca="false">Y15+M16</f>
        <v>0.189892488071199</v>
      </c>
      <c r="Z16" s="70" t="n">
        <f aca="false">MAX(Z15,Y16)</f>
        <v>0.214993990456959</v>
      </c>
      <c r="AA16" s="70" t="n">
        <f aca="false">Z16-Y16</f>
        <v>0.0251015023857602</v>
      </c>
      <c r="AB16" s="72" t="n">
        <f aca="false">AB15*(1+F16)</f>
        <v>1.19243815216829</v>
      </c>
      <c r="AC16" s="73" t="n">
        <f aca="false">MAX(AC15,AB16)</f>
        <v>1.2219194813707</v>
      </c>
      <c r="AD16" s="70" t="n">
        <f aca="false">1-AB16/AC16</f>
        <v>0.024127063732</v>
      </c>
      <c r="AE16" s="73" t="n">
        <f aca="false">AE15*(1+M16)</f>
        <v>1.18771894513209</v>
      </c>
      <c r="AF16" s="73" t="n">
        <f aca="false">MAX(AF15,AE16)</f>
        <v>1.21806760586016</v>
      </c>
      <c r="AG16" s="70" t="n">
        <f aca="false">1-AE16/AF16</f>
        <v>0.0249154156814102</v>
      </c>
      <c r="AH16" s="74" t="n">
        <f aca="false">IF(R16&gt;0,AH15+1,0)</f>
        <v>3</v>
      </c>
      <c r="AI16" s="74" t="n">
        <f aca="false">IF(U16&gt;0,AI15+1,0)</f>
        <v>3</v>
      </c>
      <c r="AJ16" s="74" t="n">
        <f aca="false">IF(G16&gt;0,AJ15+1,0)</f>
        <v>0</v>
      </c>
      <c r="AK16" s="74" t="n">
        <f aca="false">IF(G16&lt;=0,AK15+1,0)</f>
        <v>3</v>
      </c>
      <c r="AL16" s="74" t="n">
        <f aca="false">IF(K16&gt;0,AL15+1,0)</f>
        <v>0</v>
      </c>
      <c r="AM16" s="74" t="n">
        <f aca="false">IF(K16&lt;=0,AM15+1,0)</f>
        <v>3</v>
      </c>
    </row>
    <row r="17" customFormat="false" ht="15" hidden="false" customHeight="false" outlineLevel="0" collapsed="false">
      <c r="A17" s="61" t="n">
        <v>16</v>
      </c>
      <c r="B17" s="62" t="n">
        <v>39924.53125</v>
      </c>
      <c r="C17" s="63" t="n">
        <f aca="false">YEAR(B17)</f>
        <v>2009</v>
      </c>
      <c r="D17" s="32" t="s">
        <v>277</v>
      </c>
      <c r="E17" s="64" t="n">
        <v>3388.15</v>
      </c>
      <c r="F17" s="65" t="n">
        <v>-0.0075</v>
      </c>
      <c r="G17" s="66" t="n">
        <v>-25.411125</v>
      </c>
      <c r="H17" s="67" t="n">
        <f aca="false">E17+IF(D17="Long",1,-1)*G17</f>
        <v>3362.738875</v>
      </c>
      <c r="I17" s="68" t="n">
        <f aca="false">Assumptions!$B$58</f>
        <v>5.35750011455817</v>
      </c>
      <c r="J17" s="68" t="n">
        <f aca="false">INDEX(Yearly!$L$5:$L$22,MATCH(C17,Yearly!$A$5:$A$22,0))</f>
        <v>0.701577395954046</v>
      </c>
      <c r="K17" s="68" t="n">
        <f aca="false">G17-I17-J17</f>
        <v>-31.4702025105122</v>
      </c>
      <c r="L17" s="69" t="n">
        <f aca="false">(I17+J17)/Assumptions!$B$8</f>
        <v>0.000267167461920072</v>
      </c>
      <c r="M17" s="70" t="n">
        <f aca="false">F17-L17</f>
        <v>-0.00776716746192007</v>
      </c>
      <c r="N17" s="71" t="n">
        <f aca="false">G17*Assumptions!$B$7</f>
        <v>-199858.498125</v>
      </c>
      <c r="O17" s="71" t="n">
        <f aca="false">K17*Assumptions!$B$7</f>
        <v>-247513.142745179</v>
      </c>
      <c r="P17" s="68" t="n">
        <f aca="false">P16+G17</f>
        <v>499.69579</v>
      </c>
      <c r="Q17" s="68" t="n">
        <f aca="false">MAX(Q16,P17)</f>
        <v>607.772545</v>
      </c>
      <c r="R17" s="68" t="n">
        <f aca="false">Q17-P17</f>
        <v>108.076755</v>
      </c>
      <c r="S17" s="68" t="n">
        <f aca="false">S16+K17</f>
        <v>402.750549831805</v>
      </c>
      <c r="T17" s="68" t="n">
        <f aca="false">MAX(T16,S17)</f>
        <v>535.063614873854</v>
      </c>
      <c r="U17" s="68" t="n">
        <f aca="false">T17-S17</f>
        <v>132.313065042049</v>
      </c>
      <c r="V17" s="70" t="n">
        <f aca="false">V16+F17</f>
        <v>0.1864</v>
      </c>
      <c r="W17" s="70" t="n">
        <f aca="false">MAX(W16,V17)</f>
        <v>0.2182</v>
      </c>
      <c r="X17" s="70" t="n">
        <f aca="false">W17-V17</f>
        <v>0.0318</v>
      </c>
      <c r="Y17" s="70" t="n">
        <f aca="false">Y16+M17</f>
        <v>0.182125320609279</v>
      </c>
      <c r="Z17" s="70" t="n">
        <f aca="false">MAX(Z16,Y17)</f>
        <v>0.214993990456959</v>
      </c>
      <c r="AA17" s="70" t="n">
        <f aca="false">Z17-Y17</f>
        <v>0.0328686698476803</v>
      </c>
      <c r="AB17" s="72" t="n">
        <f aca="false">AB16*(1+F17)</f>
        <v>1.18349486602703</v>
      </c>
      <c r="AC17" s="73" t="n">
        <f aca="false">MAX(AC16,AB17)</f>
        <v>1.2219194813707</v>
      </c>
      <c r="AD17" s="70" t="n">
        <f aca="false">1-AB17/AC17</f>
        <v>0.0314461107540101</v>
      </c>
      <c r="AE17" s="73" t="n">
        <f aca="false">AE16*(1+M17)</f>
        <v>1.17849373318756</v>
      </c>
      <c r="AF17" s="73" t="n">
        <f aca="false">MAX(AF16,AE17)</f>
        <v>1.21806760586016</v>
      </c>
      <c r="AG17" s="70" t="n">
        <f aca="false">1-AE17/AF17</f>
        <v>0.0324890609373494</v>
      </c>
      <c r="AH17" s="74" t="n">
        <f aca="false">IF(R17&gt;0,AH16+1,0)</f>
        <v>4</v>
      </c>
      <c r="AI17" s="74" t="n">
        <f aca="false">IF(U17&gt;0,AI16+1,0)</f>
        <v>4</v>
      </c>
      <c r="AJ17" s="74" t="n">
        <f aca="false">IF(G17&gt;0,AJ16+1,0)</f>
        <v>0</v>
      </c>
      <c r="AK17" s="74" t="n">
        <f aca="false">IF(G17&lt;=0,AK16+1,0)</f>
        <v>4</v>
      </c>
      <c r="AL17" s="74" t="n">
        <f aca="false">IF(K17&gt;0,AL16+1,0)</f>
        <v>0</v>
      </c>
      <c r="AM17" s="74" t="n">
        <f aca="false">IF(K17&lt;=0,AM16+1,0)</f>
        <v>4</v>
      </c>
    </row>
    <row r="18" customFormat="false" ht="15" hidden="false" customHeight="false" outlineLevel="0" collapsed="false">
      <c r="A18" s="61" t="n">
        <v>17</v>
      </c>
      <c r="B18" s="62" t="n">
        <v>39924.6354166667</v>
      </c>
      <c r="C18" s="63" t="n">
        <f aca="false">YEAR(B18)</f>
        <v>2009</v>
      </c>
      <c r="D18" s="32" t="s">
        <v>276</v>
      </c>
      <c r="E18" s="64" t="n">
        <v>3362.65</v>
      </c>
      <c r="F18" s="65" t="n">
        <v>-0.0091</v>
      </c>
      <c r="G18" s="66" t="n">
        <v>-30.600115</v>
      </c>
      <c r="H18" s="67" t="n">
        <f aca="false">E18+IF(D18="Long",1,-1)*G18</f>
        <v>3393.250115</v>
      </c>
      <c r="I18" s="68" t="n">
        <f aca="false">Assumptions!$B$58</f>
        <v>5.35750011455817</v>
      </c>
      <c r="J18" s="68" t="n">
        <f aca="false">INDEX(Yearly!$L$5:$L$22,MATCH(C18,Yearly!$A$5:$A$22,0))</f>
        <v>0.701577395954046</v>
      </c>
      <c r="K18" s="68" t="n">
        <f aca="false">G18-I18-J18</f>
        <v>-36.6591925105122</v>
      </c>
      <c r="L18" s="69" t="n">
        <f aca="false">(I18+J18)/Assumptions!$B$8</f>
        <v>0.000267167461920072</v>
      </c>
      <c r="M18" s="70" t="n">
        <f aca="false">F18-L18</f>
        <v>-0.00936716746192007</v>
      </c>
      <c r="N18" s="71" t="n">
        <f aca="false">G18*Assumptions!$B$7</f>
        <v>-240669.904475</v>
      </c>
      <c r="O18" s="71" t="n">
        <f aca="false">K18*Assumptions!$B$7</f>
        <v>-288324.549095179</v>
      </c>
      <c r="P18" s="68" t="n">
        <f aca="false">P17+G18</f>
        <v>469.095675</v>
      </c>
      <c r="Q18" s="68" t="n">
        <f aca="false">MAX(Q17,P18)</f>
        <v>607.772545</v>
      </c>
      <c r="R18" s="68" t="n">
        <f aca="false">Q18-P18</f>
        <v>138.67687</v>
      </c>
      <c r="S18" s="68" t="n">
        <f aca="false">S17+K18</f>
        <v>366.091357321293</v>
      </c>
      <c r="T18" s="68" t="n">
        <f aca="false">MAX(T17,S18)</f>
        <v>535.063614873854</v>
      </c>
      <c r="U18" s="68" t="n">
        <f aca="false">T18-S18</f>
        <v>168.972257552561</v>
      </c>
      <c r="V18" s="70" t="n">
        <f aca="false">V17+F18</f>
        <v>0.1773</v>
      </c>
      <c r="W18" s="70" t="n">
        <f aca="false">MAX(W17,V18)</f>
        <v>0.2182</v>
      </c>
      <c r="X18" s="70" t="n">
        <f aca="false">W18-V18</f>
        <v>0.0409</v>
      </c>
      <c r="Y18" s="70" t="n">
        <f aca="false">Y17+M18</f>
        <v>0.172758153147359</v>
      </c>
      <c r="Z18" s="70" t="n">
        <f aca="false">MAX(Z17,Y18)</f>
        <v>0.214993990456959</v>
      </c>
      <c r="AA18" s="70" t="n">
        <f aca="false">Z18-Y18</f>
        <v>0.0422358373096003</v>
      </c>
      <c r="AB18" s="72" t="n">
        <f aca="false">AB17*(1+F18)</f>
        <v>1.17272506274618</v>
      </c>
      <c r="AC18" s="73" t="n">
        <f aca="false">MAX(AC17,AB18)</f>
        <v>1.2219194813707</v>
      </c>
      <c r="AD18" s="70" t="n">
        <f aca="false">1-AB18/AC18</f>
        <v>0.0402599511461484</v>
      </c>
      <c r="AE18" s="73" t="n">
        <f aca="false">AE17*(1+M18)</f>
        <v>1.16745458503597</v>
      </c>
      <c r="AF18" s="73" t="n">
        <f aca="false">MAX(AF17,AE18)</f>
        <v>1.21806760586016</v>
      </c>
      <c r="AG18" s="70" t="n">
        <f aca="false">1-AE18/AF18</f>
        <v>0.0415518979247888</v>
      </c>
      <c r="AH18" s="74" t="n">
        <f aca="false">IF(R18&gt;0,AH17+1,0)</f>
        <v>5</v>
      </c>
      <c r="AI18" s="74" t="n">
        <f aca="false">IF(U18&gt;0,AI17+1,0)</f>
        <v>5</v>
      </c>
      <c r="AJ18" s="74" t="n">
        <f aca="false">IF(G18&gt;0,AJ17+1,0)</f>
        <v>0</v>
      </c>
      <c r="AK18" s="74" t="n">
        <f aca="false">IF(G18&lt;=0,AK17+1,0)</f>
        <v>5</v>
      </c>
      <c r="AL18" s="74" t="n">
        <f aca="false">IF(K18&gt;0,AL17+1,0)</f>
        <v>0</v>
      </c>
      <c r="AM18" s="74" t="n">
        <f aca="false">IF(K18&lt;=0,AM17+1,0)</f>
        <v>5</v>
      </c>
    </row>
    <row r="19" customFormat="false" ht="15" hidden="false" customHeight="false" outlineLevel="0" collapsed="false">
      <c r="A19" s="61" t="n">
        <v>18</v>
      </c>
      <c r="B19" s="62" t="n">
        <v>39925.4479166667</v>
      </c>
      <c r="C19" s="63" t="n">
        <f aca="false">YEAR(B19)</f>
        <v>2009</v>
      </c>
      <c r="D19" s="32" t="s">
        <v>277</v>
      </c>
      <c r="E19" s="64" t="n">
        <v>3393.25</v>
      </c>
      <c r="F19" s="65" t="n">
        <v>-0.0093</v>
      </c>
      <c r="G19" s="66" t="n">
        <v>-31.557225</v>
      </c>
      <c r="H19" s="67" t="n">
        <f aca="false">E19+IF(D19="Long",1,-1)*G19</f>
        <v>3361.692775</v>
      </c>
      <c r="I19" s="68" t="n">
        <f aca="false">Assumptions!$B$58</f>
        <v>5.35750011455817</v>
      </c>
      <c r="J19" s="68" t="n">
        <f aca="false">INDEX(Yearly!$L$5:$L$22,MATCH(C19,Yearly!$A$5:$A$22,0))</f>
        <v>0.701577395954046</v>
      </c>
      <c r="K19" s="68" t="n">
        <f aca="false">G19-I19-J19</f>
        <v>-37.6163025105122</v>
      </c>
      <c r="L19" s="69" t="n">
        <f aca="false">(I19+J19)/Assumptions!$B$8</f>
        <v>0.000267167461920072</v>
      </c>
      <c r="M19" s="70" t="n">
        <f aca="false">F19-L19</f>
        <v>-0.00956716746192007</v>
      </c>
      <c r="N19" s="71" t="n">
        <f aca="false">G19*Assumptions!$B$7</f>
        <v>-248197.574625</v>
      </c>
      <c r="O19" s="71" t="n">
        <f aca="false">K19*Assumptions!$B$7</f>
        <v>-295852.219245179</v>
      </c>
      <c r="P19" s="68" t="n">
        <f aca="false">P18+G19</f>
        <v>437.53845</v>
      </c>
      <c r="Q19" s="68" t="n">
        <f aca="false">MAX(Q18,P19)</f>
        <v>607.772545</v>
      </c>
      <c r="R19" s="68" t="n">
        <f aca="false">Q19-P19</f>
        <v>170.234095</v>
      </c>
      <c r="S19" s="68" t="n">
        <f aca="false">S18+K19</f>
        <v>328.47505481078</v>
      </c>
      <c r="T19" s="68" t="n">
        <f aca="false">MAX(T18,S19)</f>
        <v>535.063614873854</v>
      </c>
      <c r="U19" s="68" t="n">
        <f aca="false">T19-S19</f>
        <v>206.588560063073</v>
      </c>
      <c r="V19" s="70" t="n">
        <f aca="false">V18+F19</f>
        <v>0.168</v>
      </c>
      <c r="W19" s="70" t="n">
        <f aca="false">MAX(W18,V19)</f>
        <v>0.2182</v>
      </c>
      <c r="X19" s="70" t="n">
        <f aca="false">W19-V19</f>
        <v>0.0502</v>
      </c>
      <c r="Y19" s="70" t="n">
        <f aca="false">Y18+M19</f>
        <v>0.163190985685439</v>
      </c>
      <c r="Z19" s="70" t="n">
        <f aca="false">MAX(Z18,Y19)</f>
        <v>0.214993990456959</v>
      </c>
      <c r="AA19" s="70" t="n">
        <f aca="false">Z19-Y19</f>
        <v>0.0518030047715204</v>
      </c>
      <c r="AB19" s="72" t="n">
        <f aca="false">AB18*(1+F19)</f>
        <v>1.16181871966264</v>
      </c>
      <c r="AC19" s="73" t="n">
        <f aca="false">MAX(AC18,AB19)</f>
        <v>1.2219194813707</v>
      </c>
      <c r="AD19" s="70" t="n">
        <f aca="false">1-AB19/AC19</f>
        <v>0.0491855336004892</v>
      </c>
      <c r="AE19" s="73" t="n">
        <f aca="false">AE18*(1+M19)</f>
        <v>1.15628535151674</v>
      </c>
      <c r="AF19" s="73" t="n">
        <f aca="false">MAX(AF18,AE19)</f>
        <v>1.21806760586016</v>
      </c>
      <c r="AG19" s="70" t="n">
        <f aca="false">1-AE19/AF19</f>
        <v>0.0507215314209017</v>
      </c>
      <c r="AH19" s="74" t="n">
        <f aca="false">IF(R19&gt;0,AH18+1,0)</f>
        <v>6</v>
      </c>
      <c r="AI19" s="74" t="n">
        <f aca="false">IF(U19&gt;0,AI18+1,0)</f>
        <v>6</v>
      </c>
      <c r="AJ19" s="74" t="n">
        <f aca="false">IF(G19&gt;0,AJ18+1,0)</f>
        <v>0</v>
      </c>
      <c r="AK19" s="74" t="n">
        <f aca="false">IF(G19&lt;=0,AK18+1,0)</f>
        <v>6</v>
      </c>
      <c r="AL19" s="74" t="n">
        <f aca="false">IF(K19&gt;0,AL18+1,0)</f>
        <v>0</v>
      </c>
      <c r="AM19" s="74" t="n">
        <f aca="false">IF(K19&lt;=0,AM18+1,0)</f>
        <v>6</v>
      </c>
    </row>
    <row r="20" customFormat="false" ht="15" hidden="false" customHeight="false" outlineLevel="0" collapsed="false">
      <c r="A20" s="61" t="n">
        <v>19</v>
      </c>
      <c r="B20" s="62" t="n">
        <v>39925.4895833333</v>
      </c>
      <c r="C20" s="63" t="n">
        <f aca="false">YEAR(B20)</f>
        <v>2009</v>
      </c>
      <c r="D20" s="32" t="s">
        <v>276</v>
      </c>
      <c r="E20" s="64" t="n">
        <v>3361.85</v>
      </c>
      <c r="F20" s="65" t="n">
        <v>-0.0039</v>
      </c>
      <c r="G20" s="66" t="n">
        <v>-13.111215</v>
      </c>
      <c r="H20" s="67" t="n">
        <f aca="false">E20+IF(D20="Long",1,-1)*G20</f>
        <v>3374.961215</v>
      </c>
      <c r="I20" s="68" t="n">
        <f aca="false">Assumptions!$B$58</f>
        <v>5.35750011455817</v>
      </c>
      <c r="J20" s="68" t="n">
        <f aca="false">INDEX(Yearly!$L$5:$L$22,MATCH(C20,Yearly!$A$5:$A$22,0))</f>
        <v>0.701577395954046</v>
      </c>
      <c r="K20" s="68" t="n">
        <f aca="false">G20-I20-J20</f>
        <v>-19.1702925105122</v>
      </c>
      <c r="L20" s="69" t="n">
        <f aca="false">(I20+J20)/Assumptions!$B$8</f>
        <v>0.000267167461920072</v>
      </c>
      <c r="M20" s="70" t="n">
        <f aca="false">F20-L20</f>
        <v>-0.00416716746192007</v>
      </c>
      <c r="N20" s="71" t="n">
        <f aca="false">G20*Assumptions!$B$7</f>
        <v>-103119.705975</v>
      </c>
      <c r="O20" s="71" t="n">
        <f aca="false">K20*Assumptions!$B$7</f>
        <v>-150774.350595179</v>
      </c>
      <c r="P20" s="68" t="n">
        <f aca="false">P19+G20</f>
        <v>424.427235</v>
      </c>
      <c r="Q20" s="68" t="n">
        <f aca="false">MAX(Q19,P20)</f>
        <v>607.772545</v>
      </c>
      <c r="R20" s="68" t="n">
        <f aca="false">Q20-P20</f>
        <v>183.34531</v>
      </c>
      <c r="S20" s="68" t="n">
        <f aca="false">S19+K20</f>
        <v>309.304762300268</v>
      </c>
      <c r="T20" s="68" t="n">
        <f aca="false">MAX(T19,S20)</f>
        <v>535.063614873854</v>
      </c>
      <c r="U20" s="68" t="n">
        <f aca="false">T20-S20</f>
        <v>225.758852573586</v>
      </c>
      <c r="V20" s="70" t="n">
        <f aca="false">V19+F20</f>
        <v>0.1641</v>
      </c>
      <c r="W20" s="70" t="n">
        <f aca="false">MAX(W19,V20)</f>
        <v>0.2182</v>
      </c>
      <c r="X20" s="70" t="n">
        <f aca="false">W20-V20</f>
        <v>0.0541</v>
      </c>
      <c r="Y20" s="70" t="n">
        <f aca="false">Y19+M20</f>
        <v>0.159023818223519</v>
      </c>
      <c r="Z20" s="70" t="n">
        <f aca="false">MAX(Z19,Y20)</f>
        <v>0.214993990456959</v>
      </c>
      <c r="AA20" s="70" t="n">
        <f aca="false">Z20-Y20</f>
        <v>0.0559701722334405</v>
      </c>
      <c r="AB20" s="72" t="n">
        <f aca="false">AB19*(1+F20)</f>
        <v>1.15728762665596</v>
      </c>
      <c r="AC20" s="73" t="n">
        <f aca="false">MAX(AC19,AB20)</f>
        <v>1.2219194813707</v>
      </c>
      <c r="AD20" s="70" t="n">
        <f aca="false">1-AB20/AC20</f>
        <v>0.0528937100194474</v>
      </c>
      <c r="AE20" s="73" t="n">
        <f aca="false">AE19*(1+M20)</f>
        <v>1.15146691682321</v>
      </c>
      <c r="AF20" s="73" t="n">
        <f aca="false">MAX(AF19,AE20)</f>
        <v>1.21806760586016</v>
      </c>
      <c r="AG20" s="70" t="n">
        <f aca="false">1-AE20/AF20</f>
        <v>0.054677333767466</v>
      </c>
      <c r="AH20" s="74" t="n">
        <f aca="false">IF(R20&gt;0,AH19+1,0)</f>
        <v>7</v>
      </c>
      <c r="AI20" s="74" t="n">
        <f aca="false">IF(U20&gt;0,AI19+1,0)</f>
        <v>7</v>
      </c>
      <c r="AJ20" s="74" t="n">
        <f aca="false">IF(G20&gt;0,AJ19+1,0)</f>
        <v>0</v>
      </c>
      <c r="AK20" s="74" t="n">
        <f aca="false">IF(G20&lt;=0,AK19+1,0)</f>
        <v>7</v>
      </c>
      <c r="AL20" s="74" t="n">
        <f aca="false">IF(K20&gt;0,AL19+1,0)</f>
        <v>0</v>
      </c>
      <c r="AM20" s="74" t="n">
        <f aca="false">IF(K20&lt;=0,AM19+1,0)</f>
        <v>7</v>
      </c>
    </row>
    <row r="21" customFormat="false" ht="15" hidden="false" customHeight="false" outlineLevel="0" collapsed="false">
      <c r="A21" s="61" t="n">
        <v>20</v>
      </c>
      <c r="B21" s="62" t="n">
        <v>39926.4895833333</v>
      </c>
      <c r="C21" s="63" t="n">
        <f aca="false">YEAR(B21)</f>
        <v>2009</v>
      </c>
      <c r="D21" s="32" t="s">
        <v>277</v>
      </c>
      <c r="E21" s="64" t="n">
        <v>3375</v>
      </c>
      <c r="F21" s="65" t="n">
        <v>0.0113</v>
      </c>
      <c r="G21" s="66" t="n">
        <v>38.1375</v>
      </c>
      <c r="H21" s="67" t="n">
        <f aca="false">E21+IF(D21="Long",1,-1)*G21</f>
        <v>3413.1375</v>
      </c>
      <c r="I21" s="68" t="n">
        <f aca="false">Assumptions!$B$58</f>
        <v>5.35750011455817</v>
      </c>
      <c r="J21" s="68" t="n">
        <f aca="false">INDEX(Yearly!$L$5:$L$22,MATCH(C21,Yearly!$A$5:$A$22,0))</f>
        <v>0.701577395954046</v>
      </c>
      <c r="K21" s="68" t="n">
        <f aca="false">G21-I21-J21</f>
        <v>32.0784224894878</v>
      </c>
      <c r="L21" s="69" t="n">
        <f aca="false">(I21+J21)/Assumptions!$B$8</f>
        <v>0.000267167461920072</v>
      </c>
      <c r="M21" s="70" t="n">
        <f aca="false">F21-L21</f>
        <v>0.0110328325380799</v>
      </c>
      <c r="N21" s="71" t="n">
        <f aca="false">G21*Assumptions!$B$7</f>
        <v>299951.4375</v>
      </c>
      <c r="O21" s="71" t="n">
        <f aca="false">K21*Assumptions!$B$7</f>
        <v>252296.792879821</v>
      </c>
      <c r="P21" s="68" t="n">
        <f aca="false">P20+G21</f>
        <v>462.564735</v>
      </c>
      <c r="Q21" s="68" t="n">
        <f aca="false">MAX(Q20,P21)</f>
        <v>607.772545</v>
      </c>
      <c r="R21" s="68" t="n">
        <f aca="false">Q21-P21</f>
        <v>145.20781</v>
      </c>
      <c r="S21" s="68" t="n">
        <f aca="false">S20+K21</f>
        <v>341.383184789756</v>
      </c>
      <c r="T21" s="68" t="n">
        <f aca="false">MAX(T20,S21)</f>
        <v>535.063614873854</v>
      </c>
      <c r="U21" s="68" t="n">
        <f aca="false">T21-S21</f>
        <v>193.680430084098</v>
      </c>
      <c r="V21" s="70" t="n">
        <f aca="false">V20+F21</f>
        <v>0.1754</v>
      </c>
      <c r="W21" s="70" t="n">
        <f aca="false">MAX(W20,V21)</f>
        <v>0.2182</v>
      </c>
      <c r="X21" s="70" t="n">
        <f aca="false">W21-V21</f>
        <v>0.0428</v>
      </c>
      <c r="Y21" s="70" t="n">
        <f aca="false">Y20+M21</f>
        <v>0.170056650761599</v>
      </c>
      <c r="Z21" s="70" t="n">
        <f aca="false">MAX(Z20,Y21)</f>
        <v>0.214993990456959</v>
      </c>
      <c r="AA21" s="70" t="n">
        <f aca="false">Z21-Y21</f>
        <v>0.0449373396953606</v>
      </c>
      <c r="AB21" s="72" t="n">
        <f aca="false">AB20*(1+F21)</f>
        <v>1.17036497683717</v>
      </c>
      <c r="AC21" s="73" t="n">
        <f aca="false">MAX(AC20,AB21)</f>
        <v>1.2219194813707</v>
      </c>
      <c r="AD21" s="70" t="n">
        <f aca="false">1-AB21/AC21</f>
        <v>0.042191408942667</v>
      </c>
      <c r="AE21" s="73" t="n">
        <f aca="false">AE20*(1+M21)</f>
        <v>1.16417085848966</v>
      </c>
      <c r="AF21" s="73" t="n">
        <f aca="false">MAX(AF20,AE21)</f>
        <v>1.21806760586016</v>
      </c>
      <c r="AG21" s="70" t="n">
        <f aca="false">1-AE21/AF21</f>
        <v>0.0442477470964712</v>
      </c>
      <c r="AH21" s="74" t="n">
        <f aca="false">IF(R21&gt;0,AH20+1,0)</f>
        <v>8</v>
      </c>
      <c r="AI21" s="74" t="n">
        <f aca="false">IF(U21&gt;0,AI20+1,0)</f>
        <v>8</v>
      </c>
      <c r="AJ21" s="74" t="n">
        <f aca="false">IF(G21&gt;0,AJ20+1,0)</f>
        <v>1</v>
      </c>
      <c r="AK21" s="74" t="n">
        <f aca="false">IF(G21&lt;=0,AK20+1,0)</f>
        <v>0</v>
      </c>
      <c r="AL21" s="74" t="n">
        <f aca="false">IF(K21&gt;0,AL20+1,0)</f>
        <v>1</v>
      </c>
      <c r="AM21" s="74" t="n">
        <f aca="false">IF(K21&lt;=0,AM20+1,0)</f>
        <v>0</v>
      </c>
    </row>
    <row r="22" customFormat="false" ht="15" hidden="false" customHeight="false" outlineLevel="0" collapsed="false">
      <c r="A22" s="61" t="n">
        <v>21</v>
      </c>
      <c r="B22" s="62" t="n">
        <v>39931.4895833333</v>
      </c>
      <c r="C22" s="63" t="n">
        <f aca="false">YEAR(B22)</f>
        <v>2009</v>
      </c>
      <c r="D22" s="32" t="s">
        <v>276</v>
      </c>
      <c r="E22" s="64" t="n">
        <v>3413.2</v>
      </c>
      <c r="F22" s="65" t="n">
        <v>-0.001</v>
      </c>
      <c r="G22" s="66" t="n">
        <v>-3.4132</v>
      </c>
      <c r="H22" s="67" t="n">
        <f aca="false">E22+IF(D22="Long",1,-1)*G22</f>
        <v>3416.6132</v>
      </c>
      <c r="I22" s="68" t="n">
        <f aca="false">Assumptions!$B$58</f>
        <v>5.35750011455817</v>
      </c>
      <c r="J22" s="68" t="n">
        <f aca="false">INDEX(Yearly!$L$5:$L$22,MATCH(C22,Yearly!$A$5:$A$22,0))</f>
        <v>0.701577395954046</v>
      </c>
      <c r="K22" s="68" t="n">
        <f aca="false">G22-I22-J22</f>
        <v>-9.47227751051221</v>
      </c>
      <c r="L22" s="69" t="n">
        <f aca="false">(I22+J22)/Assumptions!$B$8</f>
        <v>0.000267167461920072</v>
      </c>
      <c r="M22" s="70" t="n">
        <f aca="false">F22-L22</f>
        <v>-0.00126716746192007</v>
      </c>
      <c r="N22" s="71" t="n">
        <f aca="false">G22*Assumptions!$B$7</f>
        <v>-26844.818</v>
      </c>
      <c r="O22" s="71" t="n">
        <f aca="false">K22*Assumptions!$B$7</f>
        <v>-74499.4626201786</v>
      </c>
      <c r="P22" s="68" t="n">
        <f aca="false">P21+G22</f>
        <v>459.151535</v>
      </c>
      <c r="Q22" s="68" t="n">
        <f aca="false">MAX(Q21,P22)</f>
        <v>607.772545</v>
      </c>
      <c r="R22" s="68" t="n">
        <f aca="false">Q22-P22</f>
        <v>148.62101</v>
      </c>
      <c r="S22" s="68" t="n">
        <f aca="false">S21+K22</f>
        <v>331.910907279244</v>
      </c>
      <c r="T22" s="68" t="n">
        <f aca="false">MAX(T21,S22)</f>
        <v>535.063614873854</v>
      </c>
      <c r="U22" s="68" t="n">
        <f aca="false">T22-S22</f>
        <v>203.15270759461</v>
      </c>
      <c r="V22" s="70" t="n">
        <f aca="false">V21+F22</f>
        <v>0.1744</v>
      </c>
      <c r="W22" s="70" t="n">
        <f aca="false">MAX(W21,V22)</f>
        <v>0.2182</v>
      </c>
      <c r="X22" s="70" t="n">
        <f aca="false">W22-V22</f>
        <v>0.0438</v>
      </c>
      <c r="Y22" s="70" t="n">
        <f aca="false">Y21+M22</f>
        <v>0.168789483299679</v>
      </c>
      <c r="Z22" s="70" t="n">
        <f aca="false">MAX(Z21,Y22)</f>
        <v>0.214993990456959</v>
      </c>
      <c r="AA22" s="70" t="n">
        <f aca="false">Z22-Y22</f>
        <v>0.0462045071572806</v>
      </c>
      <c r="AB22" s="72" t="n">
        <f aca="false">AB21*(1+F22)</f>
        <v>1.16919461186034</v>
      </c>
      <c r="AC22" s="73" t="n">
        <f aca="false">MAX(AC21,AB22)</f>
        <v>1.2219194813707</v>
      </c>
      <c r="AD22" s="70" t="n">
        <f aca="false">1-AB22/AC22</f>
        <v>0.0431492175337244</v>
      </c>
      <c r="AE22" s="73" t="n">
        <f aca="false">AE21*(1+M22)</f>
        <v>1.16269565905766</v>
      </c>
      <c r="AF22" s="73" t="n">
        <f aca="false">MAX(AF21,AE22)</f>
        <v>1.21806760586016</v>
      </c>
      <c r="AG22" s="70" t="n">
        <f aca="false">1-AE22/AF22</f>
        <v>0.0454588452530074</v>
      </c>
      <c r="AH22" s="74" t="n">
        <f aca="false">IF(R22&gt;0,AH21+1,0)</f>
        <v>9</v>
      </c>
      <c r="AI22" s="74" t="n">
        <f aca="false">IF(U22&gt;0,AI21+1,0)</f>
        <v>9</v>
      </c>
      <c r="AJ22" s="74" t="n">
        <f aca="false">IF(G22&gt;0,AJ21+1,0)</f>
        <v>0</v>
      </c>
      <c r="AK22" s="74" t="n">
        <f aca="false">IF(G22&lt;=0,AK21+1,0)</f>
        <v>1</v>
      </c>
      <c r="AL22" s="74" t="n">
        <f aca="false">IF(K22&gt;0,AL21+1,0)</f>
        <v>0</v>
      </c>
      <c r="AM22" s="74" t="n">
        <f aca="false">IF(K22&lt;=0,AM21+1,0)</f>
        <v>1</v>
      </c>
    </row>
    <row r="23" customFormat="false" ht="15" hidden="false" customHeight="false" outlineLevel="0" collapsed="false">
      <c r="A23" s="61" t="n">
        <v>22</v>
      </c>
      <c r="B23" s="62" t="n">
        <v>39932.46875</v>
      </c>
      <c r="C23" s="63" t="n">
        <f aca="false">YEAR(B23)</f>
        <v>2009</v>
      </c>
      <c r="D23" s="32" t="s">
        <v>277</v>
      </c>
      <c r="E23" s="64" t="n">
        <v>3416.65</v>
      </c>
      <c r="F23" s="65" t="n">
        <v>0.0515</v>
      </c>
      <c r="G23" s="66" t="n">
        <v>175.957475</v>
      </c>
      <c r="H23" s="67" t="n">
        <f aca="false">E23+IF(D23="Long",1,-1)*G23</f>
        <v>3592.607475</v>
      </c>
      <c r="I23" s="68" t="n">
        <f aca="false">Assumptions!$B$58</f>
        <v>5.35750011455817</v>
      </c>
      <c r="J23" s="68" t="n">
        <f aca="false">INDEX(Yearly!$L$5:$L$22,MATCH(C23,Yearly!$A$5:$A$22,0))</f>
        <v>0.701577395954046</v>
      </c>
      <c r="K23" s="68" t="n">
        <f aca="false">G23-I23-J23</f>
        <v>169.898397489488</v>
      </c>
      <c r="L23" s="69" t="n">
        <f aca="false">(I23+J23)/Assumptions!$B$8</f>
        <v>0.000267167461920072</v>
      </c>
      <c r="M23" s="70" t="n">
        <f aca="false">F23-L23</f>
        <v>0.0512328325380799</v>
      </c>
      <c r="N23" s="71" t="n">
        <f aca="false">G23*Assumptions!$B$7</f>
        <v>1383905.540875</v>
      </c>
      <c r="O23" s="71" t="n">
        <f aca="false">K23*Assumptions!$B$7</f>
        <v>1336250.89625482</v>
      </c>
      <c r="P23" s="68" t="n">
        <f aca="false">P22+G23</f>
        <v>635.10901</v>
      </c>
      <c r="Q23" s="68" t="n">
        <f aca="false">MAX(Q22,P23)</f>
        <v>635.10901</v>
      </c>
      <c r="R23" s="68" t="n">
        <f aca="false">Q23-P23</f>
        <v>0</v>
      </c>
      <c r="S23" s="68" t="n">
        <f aca="false">S22+K23</f>
        <v>501.809304768731</v>
      </c>
      <c r="T23" s="68" t="n">
        <f aca="false">MAX(T22,S23)</f>
        <v>535.063614873854</v>
      </c>
      <c r="U23" s="68" t="n">
        <f aca="false">T23-S23</f>
        <v>33.2543101051222</v>
      </c>
      <c r="V23" s="70" t="n">
        <f aca="false">V22+F23</f>
        <v>0.2259</v>
      </c>
      <c r="W23" s="70" t="n">
        <f aca="false">MAX(W22,V23)</f>
        <v>0.2259</v>
      </c>
      <c r="X23" s="70" t="n">
        <f aca="false">W23-V23</f>
        <v>0</v>
      </c>
      <c r="Y23" s="70" t="n">
        <f aca="false">Y22+M23</f>
        <v>0.220022315837758</v>
      </c>
      <c r="Z23" s="70" t="n">
        <f aca="false">MAX(Z22,Y23)</f>
        <v>0.220022315837758</v>
      </c>
      <c r="AA23" s="70" t="n">
        <f aca="false">Z23-Y23</f>
        <v>0</v>
      </c>
      <c r="AB23" s="72" t="n">
        <f aca="false">AB22*(1+F23)</f>
        <v>1.22940813437114</v>
      </c>
      <c r="AC23" s="73" t="n">
        <f aca="false">MAX(AC22,AB23)</f>
        <v>1.22940813437114</v>
      </c>
      <c r="AD23" s="70" t="n">
        <f aca="false">1-AB23/AC23</f>
        <v>0</v>
      </c>
      <c r="AE23" s="73" t="n">
        <f aca="false">AE22*(1+M23)</f>
        <v>1.22226385105092</v>
      </c>
      <c r="AF23" s="73" t="n">
        <f aca="false">MAX(AF22,AE23)</f>
        <v>1.22226385105092</v>
      </c>
      <c r="AG23" s="70" t="n">
        <f aca="false">1-AE23/AF23</f>
        <v>0</v>
      </c>
      <c r="AH23" s="74" t="n">
        <f aca="false">IF(R23&gt;0,AH22+1,0)</f>
        <v>0</v>
      </c>
      <c r="AI23" s="74" t="n">
        <f aca="false">IF(U23&gt;0,AI22+1,0)</f>
        <v>10</v>
      </c>
      <c r="AJ23" s="74" t="n">
        <f aca="false">IF(G23&gt;0,AJ22+1,0)</f>
        <v>1</v>
      </c>
      <c r="AK23" s="74" t="n">
        <f aca="false">IF(G23&lt;=0,AK22+1,0)</f>
        <v>0</v>
      </c>
      <c r="AL23" s="74" t="n">
        <f aca="false">IF(K23&gt;0,AL22+1,0)</f>
        <v>1</v>
      </c>
      <c r="AM23" s="74" t="n">
        <f aca="false">IF(K23&lt;=0,AM22+1,0)</f>
        <v>0</v>
      </c>
    </row>
    <row r="24" customFormat="false" ht="15" hidden="false" customHeight="false" outlineLevel="0" collapsed="false">
      <c r="A24" s="61" t="n">
        <v>23</v>
      </c>
      <c r="B24" s="62" t="n">
        <v>39941.5729166667</v>
      </c>
      <c r="C24" s="63" t="n">
        <f aca="false">YEAR(B24)</f>
        <v>2009</v>
      </c>
      <c r="D24" s="32" t="s">
        <v>276</v>
      </c>
      <c r="E24" s="64" t="n">
        <v>3592.5</v>
      </c>
      <c r="F24" s="65" t="n">
        <v>-0.0113</v>
      </c>
      <c r="G24" s="66" t="n">
        <v>-40.59525</v>
      </c>
      <c r="H24" s="67" t="n">
        <f aca="false">E24+IF(D24="Long",1,-1)*G24</f>
        <v>3633.09525</v>
      </c>
      <c r="I24" s="68" t="n">
        <f aca="false">Assumptions!$B$58</f>
        <v>5.35750011455817</v>
      </c>
      <c r="J24" s="68" t="n">
        <f aca="false">INDEX(Yearly!$L$5:$L$22,MATCH(C24,Yearly!$A$5:$A$22,0))</f>
        <v>0.701577395954046</v>
      </c>
      <c r="K24" s="68" t="n">
        <f aca="false">G24-I24-J24</f>
        <v>-46.6543275105122</v>
      </c>
      <c r="L24" s="69" t="n">
        <f aca="false">(I24+J24)/Assumptions!$B$8</f>
        <v>0.000267167461920072</v>
      </c>
      <c r="M24" s="70" t="n">
        <f aca="false">F24-L24</f>
        <v>-0.0115671674619201</v>
      </c>
      <c r="N24" s="71" t="n">
        <f aca="false">G24*Assumptions!$B$7</f>
        <v>-319281.64125</v>
      </c>
      <c r="O24" s="71" t="n">
        <f aca="false">K24*Assumptions!$B$7</f>
        <v>-366936.285870179</v>
      </c>
      <c r="P24" s="68" t="n">
        <f aca="false">P23+G24</f>
        <v>594.51376</v>
      </c>
      <c r="Q24" s="68" t="n">
        <f aca="false">MAX(Q23,P24)</f>
        <v>635.10901</v>
      </c>
      <c r="R24" s="68" t="n">
        <f aca="false">Q24-P24</f>
        <v>40.59525</v>
      </c>
      <c r="S24" s="68" t="n">
        <f aca="false">S23+K24</f>
        <v>455.154977258219</v>
      </c>
      <c r="T24" s="68" t="n">
        <f aca="false">MAX(T23,S24)</f>
        <v>535.063614873854</v>
      </c>
      <c r="U24" s="68" t="n">
        <f aca="false">T24-S24</f>
        <v>79.9086376156345</v>
      </c>
      <c r="V24" s="70" t="n">
        <f aca="false">V23+F24</f>
        <v>0.2146</v>
      </c>
      <c r="W24" s="70" t="n">
        <f aca="false">MAX(W23,V24)</f>
        <v>0.2259</v>
      </c>
      <c r="X24" s="70" t="n">
        <f aca="false">W24-V24</f>
        <v>0.0113</v>
      </c>
      <c r="Y24" s="70" t="n">
        <f aca="false">Y23+M24</f>
        <v>0.208455148375838</v>
      </c>
      <c r="Z24" s="70" t="n">
        <f aca="false">MAX(Z23,Y24)</f>
        <v>0.220022315837758</v>
      </c>
      <c r="AA24" s="70" t="n">
        <f aca="false">Z24-Y24</f>
        <v>0.0115671674619201</v>
      </c>
      <c r="AB24" s="72" t="n">
        <f aca="false">AB23*(1+F24)</f>
        <v>1.21551582245275</v>
      </c>
      <c r="AC24" s="73" t="n">
        <f aca="false">MAX(AC23,AB24)</f>
        <v>1.22940813437114</v>
      </c>
      <c r="AD24" s="70" t="n">
        <f aca="false">1-AB24/AC24</f>
        <v>0.0112999999999999</v>
      </c>
      <c r="AE24" s="73" t="n">
        <f aca="false">AE23*(1+M24)</f>
        <v>1.20812572040316</v>
      </c>
      <c r="AF24" s="73" t="n">
        <f aca="false">MAX(AF23,AE24)</f>
        <v>1.22226385105092</v>
      </c>
      <c r="AG24" s="70" t="n">
        <f aca="false">1-AE24/AF24</f>
        <v>0.0115671674619201</v>
      </c>
      <c r="AH24" s="74" t="n">
        <f aca="false">IF(R24&gt;0,AH23+1,0)</f>
        <v>1</v>
      </c>
      <c r="AI24" s="74" t="n">
        <f aca="false">IF(U24&gt;0,AI23+1,0)</f>
        <v>11</v>
      </c>
      <c r="AJ24" s="74" t="n">
        <f aca="false">IF(G24&gt;0,AJ23+1,0)</f>
        <v>0</v>
      </c>
      <c r="AK24" s="74" t="n">
        <f aca="false">IF(G24&lt;=0,AK23+1,0)</f>
        <v>1</v>
      </c>
      <c r="AL24" s="74" t="n">
        <f aca="false">IF(K24&gt;0,AL23+1,0)</f>
        <v>0</v>
      </c>
      <c r="AM24" s="74" t="n">
        <f aca="false">IF(K24&lt;=0,AM23+1,0)</f>
        <v>1</v>
      </c>
    </row>
    <row r="25" customFormat="false" ht="15" hidden="false" customHeight="false" outlineLevel="0" collapsed="false">
      <c r="A25" s="61" t="n">
        <v>24</v>
      </c>
      <c r="B25" s="62" t="n">
        <v>39944.4270833333</v>
      </c>
      <c r="C25" s="63" t="n">
        <f aca="false">YEAR(B25)</f>
        <v>2009</v>
      </c>
      <c r="D25" s="32" t="s">
        <v>277</v>
      </c>
      <c r="E25" s="64" t="n">
        <v>3633.2</v>
      </c>
      <c r="F25" s="65" t="n">
        <v>-0.0058</v>
      </c>
      <c r="G25" s="66" t="n">
        <v>-21.07256</v>
      </c>
      <c r="H25" s="67" t="n">
        <f aca="false">E25+IF(D25="Long",1,-1)*G25</f>
        <v>3612.12744</v>
      </c>
      <c r="I25" s="68" t="n">
        <f aca="false">Assumptions!$B$58</f>
        <v>5.35750011455817</v>
      </c>
      <c r="J25" s="68" t="n">
        <f aca="false">INDEX(Yearly!$L$5:$L$22,MATCH(C25,Yearly!$A$5:$A$22,0))</f>
        <v>0.701577395954046</v>
      </c>
      <c r="K25" s="68" t="n">
        <f aca="false">G25-I25-J25</f>
        <v>-27.1316375105122</v>
      </c>
      <c r="L25" s="69" t="n">
        <f aca="false">(I25+J25)/Assumptions!$B$8</f>
        <v>0.000267167461920072</v>
      </c>
      <c r="M25" s="70" t="n">
        <f aca="false">F25-L25</f>
        <v>-0.00606716746192007</v>
      </c>
      <c r="N25" s="71" t="n">
        <f aca="false">G25*Assumptions!$B$7</f>
        <v>-165735.6844</v>
      </c>
      <c r="O25" s="71" t="n">
        <f aca="false">K25*Assumptions!$B$7</f>
        <v>-213390.329020179</v>
      </c>
      <c r="P25" s="68" t="n">
        <f aca="false">P24+G25</f>
        <v>573.4412</v>
      </c>
      <c r="Q25" s="68" t="n">
        <f aca="false">MAX(Q24,P25)</f>
        <v>635.10901</v>
      </c>
      <c r="R25" s="68" t="n">
        <f aca="false">Q25-P25</f>
        <v>61.6678099999999</v>
      </c>
      <c r="S25" s="68" t="n">
        <f aca="false">S24+K25</f>
        <v>428.023339747707</v>
      </c>
      <c r="T25" s="68" t="n">
        <f aca="false">MAX(T24,S25)</f>
        <v>535.063614873854</v>
      </c>
      <c r="U25" s="68" t="n">
        <f aca="false">T25-S25</f>
        <v>107.040275126147</v>
      </c>
      <c r="V25" s="70" t="n">
        <f aca="false">V24+F25</f>
        <v>0.2088</v>
      </c>
      <c r="W25" s="70" t="n">
        <f aca="false">MAX(W24,V25)</f>
        <v>0.2259</v>
      </c>
      <c r="X25" s="70" t="n">
        <f aca="false">W25-V25</f>
        <v>0.0171</v>
      </c>
      <c r="Y25" s="70" t="n">
        <f aca="false">Y24+M25</f>
        <v>0.202387980913918</v>
      </c>
      <c r="Z25" s="70" t="n">
        <f aca="false">MAX(Z24,Y25)</f>
        <v>0.220022315837758</v>
      </c>
      <c r="AA25" s="70" t="n">
        <f aca="false">Z25-Y25</f>
        <v>0.0176343349238401</v>
      </c>
      <c r="AB25" s="72" t="n">
        <f aca="false">AB24*(1+F25)</f>
        <v>1.20846583068252</v>
      </c>
      <c r="AC25" s="73" t="n">
        <f aca="false">MAX(AC24,AB25)</f>
        <v>1.22940813437114</v>
      </c>
      <c r="AD25" s="70" t="n">
        <f aca="false">1-AB25/AC25</f>
        <v>0.01703446</v>
      </c>
      <c r="AE25" s="73" t="n">
        <f aca="false">AE24*(1+M25)</f>
        <v>1.20079581934242</v>
      </c>
      <c r="AF25" s="73" t="n">
        <f aca="false">MAX(AF24,AE25)</f>
        <v>1.22226385105092</v>
      </c>
      <c r="AG25" s="70" t="n">
        <f aca="false">1-AE25/AF25</f>
        <v>0.0175641549817887</v>
      </c>
      <c r="AH25" s="74" t="n">
        <f aca="false">IF(R25&gt;0,AH24+1,0)</f>
        <v>2</v>
      </c>
      <c r="AI25" s="74" t="n">
        <f aca="false">IF(U25&gt;0,AI24+1,0)</f>
        <v>12</v>
      </c>
      <c r="AJ25" s="74" t="n">
        <f aca="false">IF(G25&gt;0,AJ24+1,0)</f>
        <v>0</v>
      </c>
      <c r="AK25" s="74" t="n">
        <f aca="false">IF(G25&lt;=0,AK24+1,0)</f>
        <v>2</v>
      </c>
      <c r="AL25" s="74" t="n">
        <f aca="false">IF(K25&gt;0,AL24+1,0)</f>
        <v>0</v>
      </c>
      <c r="AM25" s="74" t="n">
        <f aca="false">IF(K25&lt;=0,AM24+1,0)</f>
        <v>2</v>
      </c>
    </row>
    <row r="26" customFormat="false" ht="15" hidden="false" customHeight="false" outlineLevel="0" collapsed="false">
      <c r="A26" s="61" t="n">
        <v>25</v>
      </c>
      <c r="B26" s="62" t="n">
        <v>39944.46875</v>
      </c>
      <c r="C26" s="63" t="n">
        <f aca="false">YEAR(B26)</f>
        <v>2009</v>
      </c>
      <c r="D26" s="32" t="s">
        <v>276</v>
      </c>
      <c r="E26" s="64" t="n">
        <v>3612.2</v>
      </c>
      <c r="F26" s="65" t="n">
        <v>-0.0005</v>
      </c>
      <c r="G26" s="66" t="n">
        <v>-1.8061</v>
      </c>
      <c r="H26" s="67" t="n">
        <f aca="false">E26+IF(D26="Long",1,-1)*G26</f>
        <v>3614.0061</v>
      </c>
      <c r="I26" s="68" t="n">
        <f aca="false">Assumptions!$B$58</f>
        <v>5.35750011455817</v>
      </c>
      <c r="J26" s="68" t="n">
        <f aca="false">INDEX(Yearly!$L$5:$L$22,MATCH(C26,Yearly!$A$5:$A$22,0))</f>
        <v>0.701577395954046</v>
      </c>
      <c r="K26" s="68" t="n">
        <f aca="false">G26-I26-J26</f>
        <v>-7.86517751051221</v>
      </c>
      <c r="L26" s="69" t="n">
        <f aca="false">(I26+J26)/Assumptions!$B$8</f>
        <v>0.000267167461920072</v>
      </c>
      <c r="M26" s="70" t="n">
        <f aca="false">F26-L26</f>
        <v>-0.000767167461920072</v>
      </c>
      <c r="N26" s="71" t="n">
        <f aca="false">G26*Assumptions!$B$7</f>
        <v>-14204.9765</v>
      </c>
      <c r="O26" s="71" t="n">
        <f aca="false">K26*Assumptions!$B$7</f>
        <v>-61859.6211201786</v>
      </c>
      <c r="P26" s="68" t="n">
        <f aca="false">P25+G26</f>
        <v>571.6351</v>
      </c>
      <c r="Q26" s="68" t="n">
        <f aca="false">MAX(Q25,P26)</f>
        <v>635.10901</v>
      </c>
      <c r="R26" s="68" t="n">
        <f aca="false">Q26-P26</f>
        <v>63.4739099999999</v>
      </c>
      <c r="S26" s="68" t="n">
        <f aca="false">S25+K26</f>
        <v>420.158162237195</v>
      </c>
      <c r="T26" s="68" t="n">
        <f aca="false">MAX(T25,S26)</f>
        <v>535.063614873854</v>
      </c>
      <c r="U26" s="68" t="n">
        <f aca="false">T26-S26</f>
        <v>114.905452636659</v>
      </c>
      <c r="V26" s="70" t="n">
        <f aca="false">V25+F26</f>
        <v>0.2083</v>
      </c>
      <c r="W26" s="70" t="n">
        <f aca="false">MAX(W25,V26)</f>
        <v>0.2259</v>
      </c>
      <c r="X26" s="70" t="n">
        <f aca="false">W26-V26</f>
        <v>0.0176</v>
      </c>
      <c r="Y26" s="70" t="n">
        <f aca="false">Y25+M26</f>
        <v>0.201620813451998</v>
      </c>
      <c r="Z26" s="70" t="n">
        <f aca="false">MAX(Z25,Y26)</f>
        <v>0.220022315837758</v>
      </c>
      <c r="AA26" s="70" t="n">
        <f aca="false">Z26-Y26</f>
        <v>0.0184015023857602</v>
      </c>
      <c r="AB26" s="72" t="n">
        <f aca="false">AB25*(1+F26)</f>
        <v>1.20786159776718</v>
      </c>
      <c r="AC26" s="73" t="n">
        <f aca="false">MAX(AC25,AB26)</f>
        <v>1.22940813437114</v>
      </c>
      <c r="AD26" s="70" t="n">
        <f aca="false">1-AB26/AC26</f>
        <v>0.01752594277</v>
      </c>
      <c r="AE26" s="73" t="n">
        <f aca="false">AE25*(1+M26)</f>
        <v>1.19987460786141</v>
      </c>
      <c r="AF26" s="73" t="n">
        <f aca="false">MAX(AF25,AE26)</f>
        <v>1.22226385105092</v>
      </c>
      <c r="AG26" s="70" t="n">
        <f aca="false">1-AE26/AF26</f>
        <v>0.0183178477955105</v>
      </c>
      <c r="AH26" s="74" t="n">
        <f aca="false">IF(R26&gt;0,AH25+1,0)</f>
        <v>3</v>
      </c>
      <c r="AI26" s="74" t="n">
        <f aca="false">IF(U26&gt;0,AI25+1,0)</f>
        <v>13</v>
      </c>
      <c r="AJ26" s="74" t="n">
        <f aca="false">IF(G26&gt;0,AJ25+1,0)</f>
        <v>0</v>
      </c>
      <c r="AK26" s="74" t="n">
        <f aca="false">IF(G26&lt;=0,AK25+1,0)</f>
        <v>3</v>
      </c>
      <c r="AL26" s="74" t="n">
        <f aca="false">IF(K26&gt;0,AL25+1,0)</f>
        <v>0</v>
      </c>
      <c r="AM26" s="74" t="n">
        <f aca="false">IF(K26&lt;=0,AM25+1,0)</f>
        <v>3</v>
      </c>
    </row>
    <row r="27" customFormat="false" ht="15" hidden="false" customHeight="false" outlineLevel="0" collapsed="false">
      <c r="A27" s="61" t="n">
        <v>26</v>
      </c>
      <c r="B27" s="62" t="n">
        <v>39945.5729166667</v>
      </c>
      <c r="C27" s="63" t="n">
        <f aca="false">YEAR(B27)</f>
        <v>2009</v>
      </c>
      <c r="D27" s="32" t="s">
        <v>277</v>
      </c>
      <c r="E27" s="64" t="n">
        <v>3613.85</v>
      </c>
      <c r="F27" s="65" t="n">
        <v>-0.0103</v>
      </c>
      <c r="G27" s="66" t="n">
        <v>-37.222655</v>
      </c>
      <c r="H27" s="67" t="n">
        <f aca="false">E27+IF(D27="Long",1,-1)*G27</f>
        <v>3576.627345</v>
      </c>
      <c r="I27" s="68" t="n">
        <f aca="false">Assumptions!$B$58</f>
        <v>5.35750011455817</v>
      </c>
      <c r="J27" s="68" t="n">
        <f aca="false">INDEX(Yearly!$L$5:$L$22,MATCH(C27,Yearly!$A$5:$A$22,0))</f>
        <v>0.701577395954046</v>
      </c>
      <c r="K27" s="68" t="n">
        <f aca="false">G27-I27-J27</f>
        <v>-43.2817325105122</v>
      </c>
      <c r="L27" s="69" t="n">
        <f aca="false">(I27+J27)/Assumptions!$B$8</f>
        <v>0.000267167461920072</v>
      </c>
      <c r="M27" s="70" t="n">
        <f aca="false">F27-L27</f>
        <v>-0.0105671674619201</v>
      </c>
      <c r="N27" s="71" t="n">
        <f aca="false">G27*Assumptions!$B$7</f>
        <v>-292756.181575</v>
      </c>
      <c r="O27" s="71" t="n">
        <f aca="false">K27*Assumptions!$B$7</f>
        <v>-340410.826195179</v>
      </c>
      <c r="P27" s="68" t="n">
        <f aca="false">P26+G27</f>
        <v>534.412445</v>
      </c>
      <c r="Q27" s="68" t="n">
        <f aca="false">MAX(Q26,P27)</f>
        <v>635.10901</v>
      </c>
      <c r="R27" s="68" t="n">
        <f aca="false">Q27-P27</f>
        <v>100.696565</v>
      </c>
      <c r="S27" s="68" t="n">
        <f aca="false">S26+K27</f>
        <v>376.876429726682</v>
      </c>
      <c r="T27" s="68" t="n">
        <f aca="false">MAX(T26,S27)</f>
        <v>535.063614873854</v>
      </c>
      <c r="U27" s="68" t="n">
        <f aca="false">T27-S27</f>
        <v>158.187185147171</v>
      </c>
      <c r="V27" s="70" t="n">
        <f aca="false">V26+F27</f>
        <v>0.198</v>
      </c>
      <c r="W27" s="70" t="n">
        <f aca="false">MAX(W26,V27)</f>
        <v>0.2259</v>
      </c>
      <c r="X27" s="70" t="n">
        <f aca="false">W27-V27</f>
        <v>0.0279</v>
      </c>
      <c r="Y27" s="70" t="n">
        <f aca="false">Y26+M27</f>
        <v>0.191053645990078</v>
      </c>
      <c r="Z27" s="70" t="n">
        <f aca="false">MAX(Z26,Y27)</f>
        <v>0.220022315837758</v>
      </c>
      <c r="AA27" s="70" t="n">
        <f aca="false">Z27-Y27</f>
        <v>0.0289686698476803</v>
      </c>
      <c r="AB27" s="72" t="n">
        <f aca="false">AB26*(1+F27)</f>
        <v>1.19542062331018</v>
      </c>
      <c r="AC27" s="73" t="n">
        <f aca="false">MAX(AC26,AB27)</f>
        <v>1.22940813437114</v>
      </c>
      <c r="AD27" s="70" t="n">
        <f aca="false">1-AB27/AC27</f>
        <v>0.027645425559469</v>
      </c>
      <c r="AE27" s="73" t="n">
        <f aca="false">AE26*(1+M27)</f>
        <v>1.18719533194683</v>
      </c>
      <c r="AF27" s="73" t="n">
        <f aca="false">MAX(AF26,AE27)</f>
        <v>1.22226385105092</v>
      </c>
      <c r="AG27" s="70" t="n">
        <f aca="false">1-AE27/AF27</f>
        <v>0.0286914474922335</v>
      </c>
      <c r="AH27" s="74" t="n">
        <f aca="false">IF(R27&gt;0,AH26+1,0)</f>
        <v>4</v>
      </c>
      <c r="AI27" s="74" t="n">
        <f aca="false">IF(U27&gt;0,AI26+1,0)</f>
        <v>14</v>
      </c>
      <c r="AJ27" s="74" t="n">
        <f aca="false">IF(G27&gt;0,AJ26+1,0)</f>
        <v>0</v>
      </c>
      <c r="AK27" s="74" t="n">
        <f aca="false">IF(G27&lt;=0,AK26+1,0)</f>
        <v>4</v>
      </c>
      <c r="AL27" s="74" t="n">
        <f aca="false">IF(K27&gt;0,AL26+1,0)</f>
        <v>0</v>
      </c>
      <c r="AM27" s="74" t="n">
        <f aca="false">IF(K27&lt;=0,AM26+1,0)</f>
        <v>4</v>
      </c>
    </row>
    <row r="28" customFormat="false" ht="15" hidden="false" customHeight="false" outlineLevel="0" collapsed="false">
      <c r="A28" s="61" t="n">
        <v>27</v>
      </c>
      <c r="B28" s="62" t="n">
        <v>39947.4270833333</v>
      </c>
      <c r="C28" s="63" t="n">
        <f aca="false">YEAR(B28)</f>
        <v>2009</v>
      </c>
      <c r="D28" s="32" t="s">
        <v>276</v>
      </c>
      <c r="E28" s="64" t="n">
        <v>3576.8</v>
      </c>
      <c r="F28" s="65" t="n">
        <v>-0.0181</v>
      </c>
      <c r="G28" s="66" t="n">
        <v>-64.74008</v>
      </c>
      <c r="H28" s="67" t="n">
        <f aca="false">E28+IF(D28="Long",1,-1)*G28</f>
        <v>3641.54008</v>
      </c>
      <c r="I28" s="68" t="n">
        <f aca="false">Assumptions!$B$58</f>
        <v>5.35750011455817</v>
      </c>
      <c r="J28" s="68" t="n">
        <f aca="false">INDEX(Yearly!$L$5:$L$22,MATCH(C28,Yearly!$A$5:$A$22,0))</f>
        <v>0.701577395954046</v>
      </c>
      <c r="K28" s="68" t="n">
        <f aca="false">G28-I28-J28</f>
        <v>-70.7991575105122</v>
      </c>
      <c r="L28" s="69" t="n">
        <f aca="false">(I28+J28)/Assumptions!$B$8</f>
        <v>0.000267167461920072</v>
      </c>
      <c r="M28" s="70" t="n">
        <f aca="false">F28-L28</f>
        <v>-0.0183671674619201</v>
      </c>
      <c r="N28" s="71" t="n">
        <f aca="false">G28*Assumptions!$B$7</f>
        <v>-509180.7292</v>
      </c>
      <c r="O28" s="71" t="n">
        <f aca="false">K28*Assumptions!$B$7</f>
        <v>-556835.373820179</v>
      </c>
      <c r="P28" s="68" t="n">
        <f aca="false">P27+G28</f>
        <v>469.672365</v>
      </c>
      <c r="Q28" s="68" t="n">
        <f aca="false">MAX(Q27,P28)</f>
        <v>635.10901</v>
      </c>
      <c r="R28" s="68" t="n">
        <f aca="false">Q28-P28</f>
        <v>165.436645</v>
      </c>
      <c r="S28" s="68" t="n">
        <f aca="false">S27+K28</f>
        <v>306.07727221617</v>
      </c>
      <c r="T28" s="68" t="n">
        <f aca="false">MAX(T27,S28)</f>
        <v>535.063614873854</v>
      </c>
      <c r="U28" s="68" t="n">
        <f aca="false">T28-S28</f>
        <v>228.986342657683</v>
      </c>
      <c r="V28" s="70" t="n">
        <f aca="false">V27+F28</f>
        <v>0.1799</v>
      </c>
      <c r="W28" s="70" t="n">
        <f aca="false">MAX(W27,V28)</f>
        <v>0.2259</v>
      </c>
      <c r="X28" s="70" t="n">
        <f aca="false">W28-V28</f>
        <v>0.046</v>
      </c>
      <c r="Y28" s="70" t="n">
        <f aca="false">Y27+M28</f>
        <v>0.172686478528158</v>
      </c>
      <c r="Z28" s="70" t="n">
        <f aca="false">MAX(Z27,Y28)</f>
        <v>0.220022315837758</v>
      </c>
      <c r="AA28" s="70" t="n">
        <f aca="false">Z28-Y28</f>
        <v>0.0473358373096004</v>
      </c>
      <c r="AB28" s="72" t="n">
        <f aca="false">AB27*(1+F28)</f>
        <v>1.17378351002827</v>
      </c>
      <c r="AC28" s="73" t="n">
        <f aca="false">MAX(AC27,AB28)</f>
        <v>1.22940813437114</v>
      </c>
      <c r="AD28" s="70" t="n">
        <f aca="false">1-AB28/AC28</f>
        <v>0.0452450433568425</v>
      </c>
      <c r="AE28" s="73" t="n">
        <f aca="false">AE27*(1+M28)</f>
        <v>1.16538991647496</v>
      </c>
      <c r="AF28" s="73" t="n">
        <f aca="false">MAX(AF27,AE28)</f>
        <v>1.22226385105092</v>
      </c>
      <c r="AG28" s="70" t="n">
        <f aca="false">1-AE28/AF28</f>
        <v>0.0465316343333387</v>
      </c>
      <c r="AH28" s="74" t="n">
        <f aca="false">IF(R28&gt;0,AH27+1,0)</f>
        <v>5</v>
      </c>
      <c r="AI28" s="74" t="n">
        <f aca="false">IF(U28&gt;0,AI27+1,0)</f>
        <v>15</v>
      </c>
      <c r="AJ28" s="74" t="n">
        <f aca="false">IF(G28&gt;0,AJ27+1,0)</f>
        <v>0</v>
      </c>
      <c r="AK28" s="74" t="n">
        <f aca="false">IF(G28&lt;=0,AK27+1,0)</f>
        <v>5</v>
      </c>
      <c r="AL28" s="74" t="n">
        <f aca="false">IF(K28&gt;0,AL27+1,0)</f>
        <v>0</v>
      </c>
      <c r="AM28" s="74" t="n">
        <f aca="false">IF(K28&lt;=0,AM27+1,0)</f>
        <v>5</v>
      </c>
    </row>
    <row r="29" customFormat="false" ht="15" hidden="false" customHeight="false" outlineLevel="0" collapsed="false">
      <c r="A29" s="61" t="n">
        <v>28</v>
      </c>
      <c r="B29" s="62" t="n">
        <v>39948.4270833333</v>
      </c>
      <c r="C29" s="63" t="n">
        <f aca="false">YEAR(B29)</f>
        <v>2009</v>
      </c>
      <c r="D29" s="32" t="s">
        <v>277</v>
      </c>
      <c r="E29" s="64" t="n">
        <v>3641.5</v>
      </c>
      <c r="F29" s="65" t="n">
        <v>0.1442</v>
      </c>
      <c r="G29" s="66" t="n">
        <v>525.1043</v>
      </c>
      <c r="H29" s="67" t="n">
        <f aca="false">E29+IF(D29="Long",1,-1)*G29</f>
        <v>4166.6043</v>
      </c>
      <c r="I29" s="68" t="n">
        <f aca="false">Assumptions!$B$58</f>
        <v>5.35750011455817</v>
      </c>
      <c r="J29" s="68" t="n">
        <f aca="false">INDEX(Yearly!$L$5:$L$22,MATCH(C29,Yearly!$A$5:$A$22,0))</f>
        <v>0.701577395954046</v>
      </c>
      <c r="K29" s="68" t="n">
        <f aca="false">G29-I29-J29</f>
        <v>519.045222489488</v>
      </c>
      <c r="L29" s="69" t="n">
        <f aca="false">(I29+J29)/Assumptions!$B$8</f>
        <v>0.000267167461920072</v>
      </c>
      <c r="M29" s="70" t="n">
        <f aca="false">F29-L29</f>
        <v>0.14393283253808</v>
      </c>
      <c r="N29" s="71" t="n">
        <f aca="false">G29*Assumptions!$B$7</f>
        <v>4129945.3195</v>
      </c>
      <c r="O29" s="71" t="n">
        <f aca="false">K29*Assumptions!$B$7</f>
        <v>4082290.67487982</v>
      </c>
      <c r="P29" s="68" t="n">
        <f aca="false">P28+G29</f>
        <v>994.776665</v>
      </c>
      <c r="Q29" s="68" t="n">
        <f aca="false">MAX(Q28,P29)</f>
        <v>994.776665</v>
      </c>
      <c r="R29" s="68" t="n">
        <f aca="false">Q29-P29</f>
        <v>0</v>
      </c>
      <c r="S29" s="68" t="n">
        <f aca="false">S28+K29</f>
        <v>825.122494705658</v>
      </c>
      <c r="T29" s="68" t="n">
        <f aca="false">MAX(T28,S29)</f>
        <v>825.122494705658</v>
      </c>
      <c r="U29" s="68" t="n">
        <f aca="false">T29-S29</f>
        <v>0</v>
      </c>
      <c r="V29" s="70" t="n">
        <f aca="false">V28+F29</f>
        <v>0.3241</v>
      </c>
      <c r="W29" s="70" t="n">
        <f aca="false">MAX(W28,V29)</f>
        <v>0.3241</v>
      </c>
      <c r="X29" s="70" t="n">
        <f aca="false">W29-V29</f>
        <v>0</v>
      </c>
      <c r="Y29" s="70" t="n">
        <f aca="false">Y28+M29</f>
        <v>0.316619311066238</v>
      </c>
      <c r="Z29" s="70" t="n">
        <f aca="false">MAX(Z28,Y29)</f>
        <v>0.316619311066238</v>
      </c>
      <c r="AA29" s="70" t="n">
        <f aca="false">Z29-Y29</f>
        <v>0</v>
      </c>
      <c r="AB29" s="72" t="n">
        <f aca="false">AB28*(1+F29)</f>
        <v>1.34304309217434</v>
      </c>
      <c r="AC29" s="73" t="n">
        <f aca="false">MAX(AC28,AB29)</f>
        <v>1.34304309217434</v>
      </c>
      <c r="AD29" s="70" t="n">
        <f aca="false">1-AB29/AC29</f>
        <v>0</v>
      </c>
      <c r="AE29" s="73" t="n">
        <f aca="false">AE28*(1+M29)</f>
        <v>1.33312778816451</v>
      </c>
      <c r="AF29" s="73" t="n">
        <f aca="false">MAX(AF28,AE29)</f>
        <v>1.33312778816451</v>
      </c>
      <c r="AG29" s="70" t="n">
        <f aca="false">1-AE29/AF29</f>
        <v>0</v>
      </c>
      <c r="AH29" s="74" t="n">
        <f aca="false">IF(R29&gt;0,AH28+1,0)</f>
        <v>0</v>
      </c>
      <c r="AI29" s="74" t="n">
        <f aca="false">IF(U29&gt;0,AI28+1,0)</f>
        <v>0</v>
      </c>
      <c r="AJ29" s="74" t="n">
        <f aca="false">IF(G29&gt;0,AJ28+1,0)</f>
        <v>1</v>
      </c>
      <c r="AK29" s="74" t="n">
        <f aca="false">IF(G29&lt;=0,AK28+1,0)</f>
        <v>0</v>
      </c>
      <c r="AL29" s="74" t="n">
        <f aca="false">IF(K29&gt;0,AL28+1,0)</f>
        <v>1</v>
      </c>
      <c r="AM29" s="74" t="n">
        <f aca="false">IF(K29&lt;=0,AM28+1,0)</f>
        <v>0</v>
      </c>
    </row>
    <row r="30" customFormat="false" ht="15" hidden="false" customHeight="false" outlineLevel="0" collapsed="false">
      <c r="A30" s="61" t="n">
        <v>29</v>
      </c>
      <c r="B30" s="62" t="n">
        <v>39959.5520833333</v>
      </c>
      <c r="C30" s="63" t="n">
        <f aca="false">YEAR(B30)</f>
        <v>2009</v>
      </c>
      <c r="D30" s="32" t="s">
        <v>276</v>
      </c>
      <c r="E30" s="64" t="n">
        <v>4166.75</v>
      </c>
      <c r="F30" s="65" t="n">
        <v>-0.0136</v>
      </c>
      <c r="G30" s="66" t="n">
        <v>-56.6678</v>
      </c>
      <c r="H30" s="67" t="n">
        <f aca="false">E30+IF(D30="Long",1,-1)*G30</f>
        <v>4223.4178</v>
      </c>
      <c r="I30" s="68" t="n">
        <f aca="false">Assumptions!$B$58</f>
        <v>5.35750011455817</v>
      </c>
      <c r="J30" s="68" t="n">
        <f aca="false">INDEX(Yearly!$L$5:$L$22,MATCH(C30,Yearly!$A$5:$A$22,0))</f>
        <v>0.701577395954046</v>
      </c>
      <c r="K30" s="68" t="n">
        <f aca="false">G30-I30-J30</f>
        <v>-62.7268775105122</v>
      </c>
      <c r="L30" s="69" t="n">
        <f aca="false">(I30+J30)/Assumptions!$B$8</f>
        <v>0.000267167461920072</v>
      </c>
      <c r="M30" s="70" t="n">
        <f aca="false">F30-L30</f>
        <v>-0.0138671674619201</v>
      </c>
      <c r="N30" s="71" t="n">
        <f aca="false">G30*Assumptions!$B$7</f>
        <v>-445692.247</v>
      </c>
      <c r="O30" s="71" t="n">
        <f aca="false">K30*Assumptions!$B$7</f>
        <v>-493346.891620179</v>
      </c>
      <c r="P30" s="68" t="n">
        <f aca="false">P29+G30</f>
        <v>938.108865</v>
      </c>
      <c r="Q30" s="68" t="n">
        <f aca="false">MAX(Q29,P30)</f>
        <v>994.776665</v>
      </c>
      <c r="R30" s="68" t="n">
        <f aca="false">Q30-P30</f>
        <v>56.6678000000001</v>
      </c>
      <c r="S30" s="68" t="n">
        <f aca="false">S29+K30</f>
        <v>762.395617195146</v>
      </c>
      <c r="T30" s="68" t="n">
        <f aca="false">MAX(T29,S30)</f>
        <v>825.122494705658</v>
      </c>
      <c r="U30" s="68" t="n">
        <f aca="false">T30-S30</f>
        <v>62.7268775105122</v>
      </c>
      <c r="V30" s="70" t="n">
        <f aca="false">V29+F30</f>
        <v>0.3105</v>
      </c>
      <c r="W30" s="70" t="n">
        <f aca="false">MAX(W29,V30)</f>
        <v>0.3241</v>
      </c>
      <c r="X30" s="70" t="n">
        <f aca="false">W30-V30</f>
        <v>0.0136</v>
      </c>
      <c r="Y30" s="70" t="n">
        <f aca="false">Y29+M30</f>
        <v>0.302752143604318</v>
      </c>
      <c r="Z30" s="70" t="n">
        <f aca="false">MAX(Z29,Y30)</f>
        <v>0.316619311066238</v>
      </c>
      <c r="AA30" s="70" t="n">
        <f aca="false">Z30-Y30</f>
        <v>0.0138671674619201</v>
      </c>
      <c r="AB30" s="72" t="n">
        <f aca="false">AB29*(1+F30)</f>
        <v>1.32477770612077</v>
      </c>
      <c r="AC30" s="73" t="n">
        <f aca="false">MAX(AC29,AB30)</f>
        <v>1.34304309217434</v>
      </c>
      <c r="AD30" s="70" t="n">
        <f aca="false">1-AB30/AC30</f>
        <v>0.0135999999999998</v>
      </c>
      <c r="AE30" s="73" t="n">
        <f aca="false">AE29*(1+M30)</f>
        <v>1.3146410818779</v>
      </c>
      <c r="AF30" s="73" t="n">
        <f aca="false">MAX(AF29,AE30)</f>
        <v>1.33312778816451</v>
      </c>
      <c r="AG30" s="70" t="n">
        <f aca="false">1-AE30/AF30</f>
        <v>0.0138671674619202</v>
      </c>
      <c r="AH30" s="74" t="n">
        <f aca="false">IF(R30&gt;0,AH29+1,0)</f>
        <v>1</v>
      </c>
      <c r="AI30" s="74" t="n">
        <f aca="false">IF(U30&gt;0,AI29+1,0)</f>
        <v>1</v>
      </c>
      <c r="AJ30" s="74" t="n">
        <f aca="false">IF(G30&gt;0,AJ29+1,0)</f>
        <v>0</v>
      </c>
      <c r="AK30" s="74" t="n">
        <f aca="false">IF(G30&lt;=0,AK29+1,0)</f>
        <v>1</v>
      </c>
      <c r="AL30" s="74" t="n">
        <f aca="false">IF(K30&gt;0,AL29+1,0)</f>
        <v>0</v>
      </c>
      <c r="AM30" s="74" t="n">
        <f aca="false">IF(K30&lt;=0,AM29+1,0)</f>
        <v>1</v>
      </c>
    </row>
    <row r="31" customFormat="false" ht="15" hidden="false" customHeight="false" outlineLevel="0" collapsed="false">
      <c r="A31" s="61" t="n">
        <v>30</v>
      </c>
      <c r="B31" s="62" t="n">
        <v>39960.4479166667</v>
      </c>
      <c r="C31" s="63" t="n">
        <f aca="false">YEAR(B31)</f>
        <v>2009</v>
      </c>
      <c r="D31" s="32" t="s">
        <v>277</v>
      </c>
      <c r="E31" s="64" t="n">
        <v>4223.35</v>
      </c>
      <c r="F31" s="65" t="n">
        <v>0.0629</v>
      </c>
      <c r="G31" s="66" t="n">
        <v>265.648715</v>
      </c>
      <c r="H31" s="67" t="n">
        <f aca="false">E31+IF(D31="Long",1,-1)*G31</f>
        <v>4488.998715</v>
      </c>
      <c r="I31" s="68" t="n">
        <f aca="false">Assumptions!$B$58</f>
        <v>5.35750011455817</v>
      </c>
      <c r="J31" s="68" t="n">
        <f aca="false">INDEX(Yearly!$L$5:$L$22,MATCH(C31,Yearly!$A$5:$A$22,0))</f>
        <v>0.701577395954046</v>
      </c>
      <c r="K31" s="68" t="n">
        <f aca="false">G31-I31-J31</f>
        <v>259.589637489488</v>
      </c>
      <c r="L31" s="69" t="n">
        <f aca="false">(I31+J31)/Assumptions!$B$8</f>
        <v>0.000267167461920072</v>
      </c>
      <c r="M31" s="70" t="n">
        <f aca="false">F31-L31</f>
        <v>0.0626328325380799</v>
      </c>
      <c r="N31" s="71" t="n">
        <f aca="false">G31*Assumptions!$B$7</f>
        <v>2089327.143475</v>
      </c>
      <c r="O31" s="71" t="n">
        <f aca="false">K31*Assumptions!$B$7</f>
        <v>2041672.49885482</v>
      </c>
      <c r="P31" s="68" t="n">
        <f aca="false">P30+G31</f>
        <v>1203.75758</v>
      </c>
      <c r="Q31" s="68" t="n">
        <f aca="false">MAX(Q30,P31)</f>
        <v>1203.75758</v>
      </c>
      <c r="R31" s="68" t="n">
        <f aca="false">Q31-P31</f>
        <v>0</v>
      </c>
      <c r="S31" s="68" t="n">
        <f aca="false">S30+K31</f>
        <v>1021.98525468463</v>
      </c>
      <c r="T31" s="68" t="n">
        <f aca="false">MAX(T30,S31)</f>
        <v>1021.98525468463</v>
      </c>
      <c r="U31" s="68" t="n">
        <f aca="false">T31-S31</f>
        <v>0</v>
      </c>
      <c r="V31" s="70" t="n">
        <f aca="false">V30+F31</f>
        <v>0.3734</v>
      </c>
      <c r="W31" s="70" t="n">
        <f aca="false">MAX(W30,V31)</f>
        <v>0.3734</v>
      </c>
      <c r="X31" s="70" t="n">
        <f aca="false">W31-V31</f>
        <v>0</v>
      </c>
      <c r="Y31" s="70" t="n">
        <f aca="false">Y30+M31</f>
        <v>0.365384976142398</v>
      </c>
      <c r="Z31" s="70" t="n">
        <f aca="false">MAX(Z30,Y31)</f>
        <v>0.365384976142398</v>
      </c>
      <c r="AA31" s="70" t="n">
        <f aca="false">Z31-Y31</f>
        <v>0</v>
      </c>
      <c r="AB31" s="72" t="n">
        <f aca="false">AB30*(1+F31)</f>
        <v>1.40810622383577</v>
      </c>
      <c r="AC31" s="73" t="n">
        <f aca="false">MAX(AC30,AB31)</f>
        <v>1.40810622383577</v>
      </c>
      <c r="AD31" s="70" t="n">
        <f aca="false">1-AB31/AC31</f>
        <v>0</v>
      </c>
      <c r="AE31" s="73" t="n">
        <f aca="false">AE30*(1+M31)</f>
        <v>1.39698077660684</v>
      </c>
      <c r="AF31" s="73" t="n">
        <f aca="false">MAX(AF30,AE31)</f>
        <v>1.39698077660684</v>
      </c>
      <c r="AG31" s="70" t="n">
        <f aca="false">1-AE31/AF31</f>
        <v>0</v>
      </c>
      <c r="AH31" s="74" t="n">
        <f aca="false">IF(R31&gt;0,AH30+1,0)</f>
        <v>0</v>
      </c>
      <c r="AI31" s="74" t="n">
        <f aca="false">IF(U31&gt;0,AI30+1,0)</f>
        <v>0</v>
      </c>
      <c r="AJ31" s="74" t="n">
        <f aca="false">IF(G31&gt;0,AJ30+1,0)</f>
        <v>1</v>
      </c>
      <c r="AK31" s="74" t="n">
        <f aca="false">IF(G31&lt;=0,AK30+1,0)</f>
        <v>0</v>
      </c>
      <c r="AL31" s="74" t="n">
        <f aca="false">IF(K31&gt;0,AL30+1,0)</f>
        <v>1</v>
      </c>
      <c r="AM31" s="74" t="n">
        <f aca="false">IF(K31&lt;=0,AM30+1,0)</f>
        <v>0</v>
      </c>
    </row>
    <row r="32" customFormat="false" ht="15" hidden="false" customHeight="false" outlineLevel="0" collapsed="false">
      <c r="A32" s="61" t="n">
        <v>31</v>
      </c>
      <c r="B32" s="62" t="n">
        <v>39972.5729166667</v>
      </c>
      <c r="C32" s="63" t="n">
        <f aca="false">YEAR(B32)</f>
        <v>2009</v>
      </c>
      <c r="D32" s="32" t="s">
        <v>276</v>
      </c>
      <c r="E32" s="64" t="n">
        <v>4489.1</v>
      </c>
      <c r="F32" s="65" t="n">
        <v>-0.0078</v>
      </c>
      <c r="G32" s="66" t="n">
        <v>-35.01498</v>
      </c>
      <c r="H32" s="67" t="n">
        <f aca="false">E32+IF(D32="Long",1,-1)*G32</f>
        <v>4524.11498</v>
      </c>
      <c r="I32" s="68" t="n">
        <f aca="false">Assumptions!$B$58</f>
        <v>5.35750011455817</v>
      </c>
      <c r="J32" s="68" t="n">
        <f aca="false">INDEX(Yearly!$L$5:$L$22,MATCH(C32,Yearly!$A$5:$A$22,0))</f>
        <v>0.701577395954046</v>
      </c>
      <c r="K32" s="68" t="n">
        <f aca="false">G32-I32-J32</f>
        <v>-41.0740575105122</v>
      </c>
      <c r="L32" s="69" t="n">
        <f aca="false">(I32+J32)/Assumptions!$B$8</f>
        <v>0.000267167461920072</v>
      </c>
      <c r="M32" s="70" t="n">
        <f aca="false">F32-L32</f>
        <v>-0.00806716746192007</v>
      </c>
      <c r="N32" s="71" t="n">
        <f aca="false">G32*Assumptions!$B$7</f>
        <v>-275392.8177</v>
      </c>
      <c r="O32" s="71" t="n">
        <f aca="false">K32*Assumptions!$B$7</f>
        <v>-323047.462320179</v>
      </c>
      <c r="P32" s="68" t="n">
        <f aca="false">P31+G32</f>
        <v>1168.7426</v>
      </c>
      <c r="Q32" s="68" t="n">
        <f aca="false">MAX(Q31,P32)</f>
        <v>1203.75758</v>
      </c>
      <c r="R32" s="68" t="n">
        <f aca="false">Q32-P32</f>
        <v>35.0149799999999</v>
      </c>
      <c r="S32" s="68" t="n">
        <f aca="false">S31+K32</f>
        <v>980.911197174121</v>
      </c>
      <c r="T32" s="68" t="n">
        <f aca="false">MAX(T31,S32)</f>
        <v>1021.98525468463</v>
      </c>
      <c r="U32" s="68" t="n">
        <f aca="false">T32-S32</f>
        <v>41.0740575105123</v>
      </c>
      <c r="V32" s="70" t="n">
        <f aca="false">V31+F32</f>
        <v>0.3656</v>
      </c>
      <c r="W32" s="70" t="n">
        <f aca="false">MAX(W31,V32)</f>
        <v>0.3734</v>
      </c>
      <c r="X32" s="70" t="n">
        <f aca="false">W32-V32</f>
        <v>0.00779999999999997</v>
      </c>
      <c r="Y32" s="70" t="n">
        <f aca="false">Y31+M32</f>
        <v>0.357317808680478</v>
      </c>
      <c r="Z32" s="70" t="n">
        <f aca="false">MAX(Z31,Y32)</f>
        <v>0.365384976142398</v>
      </c>
      <c r="AA32" s="70" t="n">
        <f aca="false">Z32-Y32</f>
        <v>0.0080671674619201</v>
      </c>
      <c r="AB32" s="72" t="n">
        <f aca="false">AB31*(1+F32)</f>
        <v>1.39712299528985</v>
      </c>
      <c r="AC32" s="73" t="n">
        <f aca="false">MAX(AC31,AB32)</f>
        <v>1.40810622383577</v>
      </c>
      <c r="AD32" s="70" t="n">
        <f aca="false">1-AB32/AC32</f>
        <v>0.00780000000000003</v>
      </c>
      <c r="AE32" s="73" t="n">
        <f aca="false">AE31*(1+M32)</f>
        <v>1.38571109874087</v>
      </c>
      <c r="AF32" s="73" t="n">
        <f aca="false">MAX(AF31,AE32)</f>
        <v>1.39698077660684</v>
      </c>
      <c r="AG32" s="70" t="n">
        <f aca="false">1-AE32/AF32</f>
        <v>0.00806716746192004</v>
      </c>
      <c r="AH32" s="74" t="n">
        <f aca="false">IF(R32&gt;0,AH31+1,0)</f>
        <v>1</v>
      </c>
      <c r="AI32" s="74" t="n">
        <f aca="false">IF(U32&gt;0,AI31+1,0)</f>
        <v>1</v>
      </c>
      <c r="AJ32" s="74" t="n">
        <f aca="false">IF(G32&gt;0,AJ31+1,0)</f>
        <v>0</v>
      </c>
      <c r="AK32" s="74" t="n">
        <f aca="false">IF(G32&lt;=0,AK31+1,0)</f>
        <v>1</v>
      </c>
      <c r="AL32" s="74" t="n">
        <f aca="false">IF(K32&gt;0,AL31+1,0)</f>
        <v>0</v>
      </c>
      <c r="AM32" s="74" t="n">
        <f aca="false">IF(K32&lt;=0,AM31+1,0)</f>
        <v>1</v>
      </c>
    </row>
    <row r="33" customFormat="false" ht="15" hidden="false" customHeight="false" outlineLevel="0" collapsed="false">
      <c r="A33" s="61" t="n">
        <v>32</v>
      </c>
      <c r="B33" s="62" t="n">
        <v>39973.53125</v>
      </c>
      <c r="C33" s="63" t="n">
        <f aca="false">YEAR(B33)</f>
        <v>2009</v>
      </c>
      <c r="D33" s="32" t="s">
        <v>277</v>
      </c>
      <c r="E33" s="64" t="n">
        <v>4523.9</v>
      </c>
      <c r="F33" s="65" t="n">
        <v>0.0174</v>
      </c>
      <c r="G33" s="66" t="n">
        <v>78.71586</v>
      </c>
      <c r="H33" s="67" t="n">
        <f aca="false">E33+IF(D33="Long",1,-1)*G33</f>
        <v>4602.61586</v>
      </c>
      <c r="I33" s="68" t="n">
        <f aca="false">Assumptions!$B$58</f>
        <v>5.35750011455817</v>
      </c>
      <c r="J33" s="68" t="n">
        <f aca="false">INDEX(Yearly!$L$5:$L$22,MATCH(C33,Yearly!$A$5:$A$22,0))</f>
        <v>0.701577395954046</v>
      </c>
      <c r="K33" s="68" t="n">
        <f aca="false">G33-I33-J33</f>
        <v>72.6567824894878</v>
      </c>
      <c r="L33" s="69" t="n">
        <f aca="false">(I33+J33)/Assumptions!$B$8</f>
        <v>0.000267167461920072</v>
      </c>
      <c r="M33" s="70" t="n">
        <f aca="false">F33-L33</f>
        <v>0.0171328325380799</v>
      </c>
      <c r="N33" s="71" t="n">
        <f aca="false">G33*Assumptions!$B$7</f>
        <v>619100.2389</v>
      </c>
      <c r="O33" s="71" t="n">
        <f aca="false">K33*Assumptions!$B$7</f>
        <v>571445.594279822</v>
      </c>
      <c r="P33" s="68" t="n">
        <f aca="false">P32+G33</f>
        <v>1247.45846</v>
      </c>
      <c r="Q33" s="68" t="n">
        <f aca="false">MAX(Q32,P33)</f>
        <v>1247.45846</v>
      </c>
      <c r="R33" s="68" t="n">
        <f aca="false">Q33-P33</f>
        <v>0</v>
      </c>
      <c r="S33" s="68" t="n">
        <f aca="false">S32+K33</f>
        <v>1053.56797966361</v>
      </c>
      <c r="T33" s="68" t="n">
        <f aca="false">MAX(T32,S33)</f>
        <v>1053.56797966361</v>
      </c>
      <c r="U33" s="68" t="n">
        <f aca="false">T33-S33</f>
        <v>0</v>
      </c>
      <c r="V33" s="70" t="n">
        <f aca="false">V32+F33</f>
        <v>0.383</v>
      </c>
      <c r="W33" s="70" t="n">
        <f aca="false">MAX(W32,V33)</f>
        <v>0.383</v>
      </c>
      <c r="X33" s="70" t="n">
        <f aca="false">W33-V33</f>
        <v>0</v>
      </c>
      <c r="Y33" s="70" t="n">
        <f aca="false">Y32+M33</f>
        <v>0.374450641218558</v>
      </c>
      <c r="Z33" s="70" t="n">
        <f aca="false">MAX(Z32,Y33)</f>
        <v>0.374450641218558</v>
      </c>
      <c r="AA33" s="70" t="n">
        <f aca="false">Z33-Y33</f>
        <v>0</v>
      </c>
      <c r="AB33" s="72" t="n">
        <f aca="false">AB32*(1+F33)</f>
        <v>1.42143293540789</v>
      </c>
      <c r="AC33" s="73" t="n">
        <f aca="false">MAX(AC32,AB33)</f>
        <v>1.42143293540789</v>
      </c>
      <c r="AD33" s="70" t="n">
        <f aca="false">1-AB33/AC33</f>
        <v>0</v>
      </c>
      <c r="AE33" s="73" t="n">
        <f aca="false">AE32*(1+M33)</f>
        <v>1.40945225494175</v>
      </c>
      <c r="AF33" s="73" t="n">
        <f aca="false">MAX(AF32,AE33)</f>
        <v>1.40945225494175</v>
      </c>
      <c r="AG33" s="70" t="n">
        <f aca="false">1-AE33/AF33</f>
        <v>0</v>
      </c>
      <c r="AH33" s="74" t="n">
        <f aca="false">IF(R33&gt;0,AH32+1,0)</f>
        <v>0</v>
      </c>
      <c r="AI33" s="74" t="n">
        <f aca="false">IF(U33&gt;0,AI32+1,0)</f>
        <v>0</v>
      </c>
      <c r="AJ33" s="74" t="n">
        <f aca="false">IF(G33&gt;0,AJ32+1,0)</f>
        <v>1</v>
      </c>
      <c r="AK33" s="74" t="n">
        <f aca="false">IF(G33&lt;=0,AK32+1,0)</f>
        <v>0</v>
      </c>
      <c r="AL33" s="74" t="n">
        <f aca="false">IF(K33&gt;0,AL32+1,0)</f>
        <v>1</v>
      </c>
      <c r="AM33" s="74" t="n">
        <f aca="false">IF(K33&lt;=0,AM32+1,0)</f>
        <v>0</v>
      </c>
    </row>
    <row r="34" customFormat="false" ht="15" hidden="false" customHeight="false" outlineLevel="0" collapsed="false">
      <c r="A34" s="61" t="n">
        <v>33</v>
      </c>
      <c r="B34" s="62" t="n">
        <v>39976.59375</v>
      </c>
      <c r="C34" s="63" t="n">
        <f aca="false">YEAR(B34)</f>
        <v>2009</v>
      </c>
      <c r="D34" s="32" t="s">
        <v>276</v>
      </c>
      <c r="E34" s="64" t="n">
        <v>4602.8</v>
      </c>
      <c r="F34" s="65" t="n">
        <v>0.0616</v>
      </c>
      <c r="G34" s="66" t="n">
        <v>283.53248</v>
      </c>
      <c r="H34" s="67" t="n">
        <f aca="false">E34+IF(D34="Long",1,-1)*G34</f>
        <v>4319.26752</v>
      </c>
      <c r="I34" s="68" t="n">
        <f aca="false">Assumptions!$B$58</f>
        <v>5.35750011455817</v>
      </c>
      <c r="J34" s="68" t="n">
        <f aca="false">INDEX(Yearly!$L$5:$L$22,MATCH(C34,Yearly!$A$5:$A$22,0))</f>
        <v>0.701577395954046</v>
      </c>
      <c r="K34" s="68" t="n">
        <f aca="false">G34-I34-J34</f>
        <v>277.473402489488</v>
      </c>
      <c r="L34" s="69" t="n">
        <f aca="false">(I34+J34)/Assumptions!$B$8</f>
        <v>0.000267167461920072</v>
      </c>
      <c r="M34" s="70" t="n">
        <f aca="false">F34-L34</f>
        <v>0.0613328325380799</v>
      </c>
      <c r="N34" s="71" t="n">
        <f aca="false">G34*Assumptions!$B$7</f>
        <v>2229982.9552</v>
      </c>
      <c r="O34" s="71" t="n">
        <f aca="false">K34*Assumptions!$B$7</f>
        <v>2182328.31057982</v>
      </c>
      <c r="P34" s="68" t="n">
        <f aca="false">P33+G34</f>
        <v>1530.99094</v>
      </c>
      <c r="Q34" s="68" t="n">
        <f aca="false">MAX(Q33,P34)</f>
        <v>1530.99094</v>
      </c>
      <c r="R34" s="68" t="n">
        <f aca="false">Q34-P34</f>
        <v>0</v>
      </c>
      <c r="S34" s="68" t="n">
        <f aca="false">S33+K34</f>
        <v>1331.0413821531</v>
      </c>
      <c r="T34" s="68" t="n">
        <f aca="false">MAX(T33,S34)</f>
        <v>1331.0413821531</v>
      </c>
      <c r="U34" s="68" t="n">
        <f aca="false">T34-S34</f>
        <v>0</v>
      </c>
      <c r="V34" s="70" t="n">
        <f aca="false">V33+F34</f>
        <v>0.4446</v>
      </c>
      <c r="W34" s="70" t="n">
        <f aca="false">MAX(W33,V34)</f>
        <v>0.4446</v>
      </c>
      <c r="X34" s="70" t="n">
        <f aca="false">W34-V34</f>
        <v>0</v>
      </c>
      <c r="Y34" s="70" t="n">
        <f aca="false">Y33+M34</f>
        <v>0.435783473756638</v>
      </c>
      <c r="Z34" s="70" t="n">
        <f aca="false">MAX(Z33,Y34)</f>
        <v>0.435783473756638</v>
      </c>
      <c r="AA34" s="70" t="n">
        <f aca="false">Z34-Y34</f>
        <v>0</v>
      </c>
      <c r="AB34" s="72" t="n">
        <f aca="false">AB33*(1+F34)</f>
        <v>1.50899320422902</v>
      </c>
      <c r="AC34" s="73" t="n">
        <f aca="false">MAX(AC33,AB34)</f>
        <v>1.50899320422902</v>
      </c>
      <c r="AD34" s="70" t="n">
        <f aca="false">1-AB34/AC34</f>
        <v>0</v>
      </c>
      <c r="AE34" s="73" t="n">
        <f aca="false">AE33*(1+M34)</f>
        <v>1.49589795406451</v>
      </c>
      <c r="AF34" s="73" t="n">
        <f aca="false">MAX(AF33,AE34)</f>
        <v>1.49589795406451</v>
      </c>
      <c r="AG34" s="70" t="n">
        <f aca="false">1-AE34/AF34</f>
        <v>0</v>
      </c>
      <c r="AH34" s="74" t="n">
        <f aca="false">IF(R34&gt;0,AH33+1,0)</f>
        <v>0</v>
      </c>
      <c r="AI34" s="74" t="n">
        <f aca="false">IF(U34&gt;0,AI33+1,0)</f>
        <v>0</v>
      </c>
      <c r="AJ34" s="74" t="n">
        <f aca="false">IF(G34&gt;0,AJ33+1,0)</f>
        <v>2</v>
      </c>
      <c r="AK34" s="74" t="n">
        <f aca="false">IF(G34&lt;=0,AK33+1,0)</f>
        <v>0</v>
      </c>
      <c r="AL34" s="74" t="n">
        <f aca="false">IF(K34&gt;0,AL33+1,0)</f>
        <v>2</v>
      </c>
      <c r="AM34" s="74" t="n">
        <f aca="false">IF(K34&lt;=0,AM33+1,0)</f>
        <v>0</v>
      </c>
    </row>
    <row r="35" customFormat="false" ht="15" hidden="false" customHeight="false" outlineLevel="0" collapsed="false">
      <c r="A35" s="61" t="n">
        <v>34</v>
      </c>
      <c r="B35" s="62" t="n">
        <v>39989.4270833333</v>
      </c>
      <c r="C35" s="63" t="n">
        <f aca="false">YEAR(B35)</f>
        <v>2009</v>
      </c>
      <c r="D35" s="32" t="s">
        <v>277</v>
      </c>
      <c r="E35" s="64" t="n">
        <v>4319.4</v>
      </c>
      <c r="F35" s="65" t="n">
        <v>-0.0126</v>
      </c>
      <c r="G35" s="66" t="n">
        <v>-54.42444</v>
      </c>
      <c r="H35" s="67" t="n">
        <f aca="false">E35+IF(D35="Long",1,-1)*G35</f>
        <v>4264.97556</v>
      </c>
      <c r="I35" s="68" t="n">
        <f aca="false">Assumptions!$B$58</f>
        <v>5.35750011455817</v>
      </c>
      <c r="J35" s="68" t="n">
        <f aca="false">INDEX(Yearly!$L$5:$L$22,MATCH(C35,Yearly!$A$5:$A$22,0))</f>
        <v>0.701577395954046</v>
      </c>
      <c r="K35" s="68" t="n">
        <f aca="false">G35-I35-J35</f>
        <v>-60.4835175105122</v>
      </c>
      <c r="L35" s="69" t="n">
        <f aca="false">(I35+J35)/Assumptions!$B$8</f>
        <v>0.000267167461920072</v>
      </c>
      <c r="M35" s="70" t="n">
        <f aca="false">F35-L35</f>
        <v>-0.0128671674619201</v>
      </c>
      <c r="N35" s="71" t="n">
        <f aca="false">G35*Assumptions!$B$7</f>
        <v>-428048.2206</v>
      </c>
      <c r="O35" s="71" t="n">
        <f aca="false">K35*Assumptions!$B$7</f>
        <v>-475702.865220179</v>
      </c>
      <c r="P35" s="68" t="n">
        <f aca="false">P34+G35</f>
        <v>1476.5665</v>
      </c>
      <c r="Q35" s="68" t="n">
        <f aca="false">MAX(Q34,P35)</f>
        <v>1530.99094</v>
      </c>
      <c r="R35" s="68" t="n">
        <f aca="false">Q35-P35</f>
        <v>54.42444</v>
      </c>
      <c r="S35" s="68" t="n">
        <f aca="false">S34+K35</f>
        <v>1270.55786464258</v>
      </c>
      <c r="T35" s="68" t="n">
        <f aca="false">MAX(T34,S35)</f>
        <v>1331.0413821531</v>
      </c>
      <c r="U35" s="68" t="n">
        <f aca="false">T35-S35</f>
        <v>60.4835175105122</v>
      </c>
      <c r="V35" s="70" t="n">
        <f aca="false">V34+F35</f>
        <v>0.432</v>
      </c>
      <c r="W35" s="70" t="n">
        <f aca="false">MAX(W34,V35)</f>
        <v>0.4446</v>
      </c>
      <c r="X35" s="70" t="n">
        <f aca="false">W35-V35</f>
        <v>0.0126</v>
      </c>
      <c r="Y35" s="70" t="n">
        <f aca="false">Y34+M35</f>
        <v>0.422916306294718</v>
      </c>
      <c r="Z35" s="70" t="n">
        <f aca="false">MAX(Z34,Y35)</f>
        <v>0.435783473756638</v>
      </c>
      <c r="AA35" s="70" t="n">
        <f aca="false">Z35-Y35</f>
        <v>0.0128671674619201</v>
      </c>
      <c r="AB35" s="72" t="n">
        <f aca="false">AB34*(1+F35)</f>
        <v>1.48997988985573</v>
      </c>
      <c r="AC35" s="73" t="n">
        <f aca="false">MAX(AC34,AB35)</f>
        <v>1.50899320422902</v>
      </c>
      <c r="AD35" s="70" t="n">
        <f aca="false">1-AB35/AC35</f>
        <v>0.0125999999999999</v>
      </c>
      <c r="AE35" s="73" t="n">
        <f aca="false">AE34*(1+M35)</f>
        <v>1.47664998458362</v>
      </c>
      <c r="AF35" s="73" t="n">
        <f aca="false">MAX(AF34,AE35)</f>
        <v>1.49589795406451</v>
      </c>
      <c r="AG35" s="70" t="n">
        <f aca="false">1-AE35/AF35</f>
        <v>0.0128671674619202</v>
      </c>
      <c r="AH35" s="74" t="n">
        <f aca="false">IF(R35&gt;0,AH34+1,0)</f>
        <v>1</v>
      </c>
      <c r="AI35" s="74" t="n">
        <f aca="false">IF(U35&gt;0,AI34+1,0)</f>
        <v>1</v>
      </c>
      <c r="AJ35" s="74" t="n">
        <f aca="false">IF(G35&gt;0,AJ34+1,0)</f>
        <v>0</v>
      </c>
      <c r="AK35" s="74" t="n">
        <f aca="false">IF(G35&lt;=0,AK34+1,0)</f>
        <v>1</v>
      </c>
      <c r="AL35" s="74" t="n">
        <f aca="false">IF(K35&gt;0,AL34+1,0)</f>
        <v>0</v>
      </c>
      <c r="AM35" s="74" t="n">
        <f aca="false">IF(K35&lt;=0,AM34+1,0)</f>
        <v>1</v>
      </c>
    </row>
    <row r="36" customFormat="false" ht="15" hidden="false" customHeight="false" outlineLevel="0" collapsed="false">
      <c r="A36" s="61" t="n">
        <v>35</v>
      </c>
      <c r="B36" s="62" t="n">
        <v>39989.59375</v>
      </c>
      <c r="C36" s="63" t="n">
        <f aca="false">YEAR(B36)</f>
        <v>2009</v>
      </c>
      <c r="D36" s="32" t="s">
        <v>276</v>
      </c>
      <c r="E36" s="64" t="n">
        <v>4264.8</v>
      </c>
      <c r="F36" s="65" t="n">
        <v>-0.0108</v>
      </c>
      <c r="G36" s="66" t="n">
        <v>-46.05984</v>
      </c>
      <c r="H36" s="67" t="n">
        <f aca="false">E36+IF(D36="Long",1,-1)*G36</f>
        <v>4310.85984</v>
      </c>
      <c r="I36" s="68" t="n">
        <f aca="false">Assumptions!$B$58</f>
        <v>5.35750011455817</v>
      </c>
      <c r="J36" s="68" t="n">
        <f aca="false">INDEX(Yearly!$L$5:$L$22,MATCH(C36,Yearly!$A$5:$A$22,0))</f>
        <v>0.701577395954046</v>
      </c>
      <c r="K36" s="68" t="n">
        <f aca="false">G36-I36-J36</f>
        <v>-52.1189175105122</v>
      </c>
      <c r="L36" s="69" t="n">
        <f aca="false">(I36+J36)/Assumptions!$B$8</f>
        <v>0.000267167461920072</v>
      </c>
      <c r="M36" s="70" t="n">
        <f aca="false">F36-L36</f>
        <v>-0.0110671674619201</v>
      </c>
      <c r="N36" s="71" t="n">
        <f aca="false">G36*Assumptions!$B$7</f>
        <v>-362260.6416</v>
      </c>
      <c r="O36" s="71" t="n">
        <f aca="false">K36*Assumptions!$B$7</f>
        <v>-409915.286220179</v>
      </c>
      <c r="P36" s="68" t="n">
        <f aca="false">P35+G36</f>
        <v>1430.50666</v>
      </c>
      <c r="Q36" s="68" t="n">
        <f aca="false">MAX(Q35,P36)</f>
        <v>1530.99094</v>
      </c>
      <c r="R36" s="68" t="n">
        <f aca="false">Q36-P36</f>
        <v>100.48428</v>
      </c>
      <c r="S36" s="68" t="n">
        <f aca="false">S35+K36</f>
        <v>1218.43894713207</v>
      </c>
      <c r="T36" s="68" t="n">
        <f aca="false">MAX(T35,S36)</f>
        <v>1331.0413821531</v>
      </c>
      <c r="U36" s="68" t="n">
        <f aca="false">T36-S36</f>
        <v>112.602435021024</v>
      </c>
      <c r="V36" s="70" t="n">
        <f aca="false">V35+F36</f>
        <v>0.4212</v>
      </c>
      <c r="W36" s="70" t="n">
        <f aca="false">MAX(W35,V36)</f>
        <v>0.4446</v>
      </c>
      <c r="X36" s="70" t="n">
        <f aca="false">W36-V36</f>
        <v>0.0234</v>
      </c>
      <c r="Y36" s="70" t="n">
        <f aca="false">Y35+M36</f>
        <v>0.411849138832797</v>
      </c>
      <c r="Z36" s="70" t="n">
        <f aca="false">MAX(Z35,Y36)</f>
        <v>0.435783473756638</v>
      </c>
      <c r="AA36" s="70" t="n">
        <f aca="false">Z36-Y36</f>
        <v>0.0239343349238401</v>
      </c>
      <c r="AB36" s="72" t="n">
        <f aca="false">AB35*(1+F36)</f>
        <v>1.47388810704529</v>
      </c>
      <c r="AC36" s="73" t="n">
        <f aca="false">MAX(AC35,AB36)</f>
        <v>1.50899320422902</v>
      </c>
      <c r="AD36" s="70" t="n">
        <f aca="false">1-AB36/AC36</f>
        <v>0.02326392</v>
      </c>
      <c r="AE36" s="73" t="n">
        <f aca="false">AE35*(1+M36)</f>
        <v>1.46030765192159</v>
      </c>
      <c r="AF36" s="73" t="n">
        <f aca="false">MAX(AF35,AE36)</f>
        <v>1.49589795406451</v>
      </c>
      <c r="AG36" s="70" t="n">
        <f aca="false">1-AE36/AF36</f>
        <v>0.0237919318267786</v>
      </c>
      <c r="AH36" s="74" t="n">
        <f aca="false">IF(R36&gt;0,AH35+1,0)</f>
        <v>2</v>
      </c>
      <c r="AI36" s="74" t="n">
        <f aca="false">IF(U36&gt;0,AI35+1,0)</f>
        <v>2</v>
      </c>
      <c r="AJ36" s="74" t="n">
        <f aca="false">IF(G36&gt;0,AJ35+1,0)</f>
        <v>0</v>
      </c>
      <c r="AK36" s="74" t="n">
        <f aca="false">IF(G36&lt;=0,AK35+1,0)</f>
        <v>2</v>
      </c>
      <c r="AL36" s="74" t="n">
        <f aca="false">IF(K36&gt;0,AL35+1,0)</f>
        <v>0</v>
      </c>
      <c r="AM36" s="74" t="n">
        <f aca="false">IF(K36&lt;=0,AM35+1,0)</f>
        <v>2</v>
      </c>
    </row>
    <row r="37" customFormat="false" ht="15" hidden="false" customHeight="false" outlineLevel="0" collapsed="false">
      <c r="A37" s="61" t="n">
        <v>36</v>
      </c>
      <c r="B37" s="62" t="n">
        <v>39990.53125</v>
      </c>
      <c r="C37" s="63" t="n">
        <f aca="false">YEAR(B37)</f>
        <v>2009</v>
      </c>
      <c r="D37" s="32" t="s">
        <v>277</v>
      </c>
      <c r="E37" s="64" t="n">
        <v>4310.8</v>
      </c>
      <c r="F37" s="65" t="n">
        <v>0.0045</v>
      </c>
      <c r="G37" s="66" t="n">
        <v>19.3986</v>
      </c>
      <c r="H37" s="67" t="n">
        <f aca="false">E37+IF(D37="Long",1,-1)*G37</f>
        <v>4330.1986</v>
      </c>
      <c r="I37" s="68" t="n">
        <f aca="false">Assumptions!$B$58</f>
        <v>5.35750011455817</v>
      </c>
      <c r="J37" s="68" t="n">
        <f aca="false">INDEX(Yearly!$L$5:$L$22,MATCH(C37,Yearly!$A$5:$A$22,0))</f>
        <v>0.701577395954046</v>
      </c>
      <c r="K37" s="68" t="n">
        <f aca="false">G37-I37-J37</f>
        <v>13.3395224894878</v>
      </c>
      <c r="L37" s="69" t="n">
        <f aca="false">(I37+J37)/Assumptions!$B$8</f>
        <v>0.000267167461920072</v>
      </c>
      <c r="M37" s="70" t="n">
        <f aca="false">F37-L37</f>
        <v>0.00423283253807993</v>
      </c>
      <c r="N37" s="71" t="n">
        <f aca="false">G37*Assumptions!$B$7</f>
        <v>152569.989</v>
      </c>
      <c r="O37" s="71" t="n">
        <f aca="false">K37*Assumptions!$B$7</f>
        <v>104915.344379821</v>
      </c>
      <c r="P37" s="68" t="n">
        <f aca="false">P36+G37</f>
        <v>1449.90526</v>
      </c>
      <c r="Q37" s="68" t="n">
        <f aca="false">MAX(Q36,P37)</f>
        <v>1530.99094</v>
      </c>
      <c r="R37" s="68" t="n">
        <f aca="false">Q37-P37</f>
        <v>81.0856799999999</v>
      </c>
      <c r="S37" s="68" t="n">
        <f aca="false">S36+K37</f>
        <v>1231.77846962156</v>
      </c>
      <c r="T37" s="68" t="n">
        <f aca="false">MAX(T36,S37)</f>
        <v>1331.0413821531</v>
      </c>
      <c r="U37" s="68" t="n">
        <f aca="false">T37-S37</f>
        <v>99.2629125315366</v>
      </c>
      <c r="V37" s="70" t="n">
        <f aca="false">V36+F37</f>
        <v>0.4257</v>
      </c>
      <c r="W37" s="70" t="n">
        <f aca="false">MAX(W36,V37)</f>
        <v>0.4446</v>
      </c>
      <c r="X37" s="70" t="n">
        <f aca="false">W37-V37</f>
        <v>0.0189</v>
      </c>
      <c r="Y37" s="70" t="n">
        <f aca="false">Y36+M37</f>
        <v>0.416081971370877</v>
      </c>
      <c r="Z37" s="70" t="n">
        <f aca="false">MAX(Z36,Y37)</f>
        <v>0.435783473756638</v>
      </c>
      <c r="AA37" s="70" t="n">
        <f aca="false">Z37-Y37</f>
        <v>0.0197015023857602</v>
      </c>
      <c r="AB37" s="72" t="n">
        <f aca="false">AB36*(1+F37)</f>
        <v>1.48052060352699</v>
      </c>
      <c r="AC37" s="73" t="n">
        <f aca="false">MAX(AC36,AB37)</f>
        <v>1.50899320422902</v>
      </c>
      <c r="AD37" s="70" t="n">
        <f aca="false">1-AB37/AC37</f>
        <v>0.01886860764</v>
      </c>
      <c r="AE37" s="73" t="n">
        <f aca="false">AE36*(1+M37)</f>
        <v>1.46648888966625</v>
      </c>
      <c r="AF37" s="73" t="n">
        <f aca="false">MAX(AF36,AE37)</f>
        <v>1.49589795406451</v>
      </c>
      <c r="AG37" s="70" t="n">
        <f aca="false">1-AE37/AF37</f>
        <v>0.0196598065518789</v>
      </c>
      <c r="AH37" s="74" t="n">
        <f aca="false">IF(R37&gt;0,AH36+1,0)</f>
        <v>3</v>
      </c>
      <c r="AI37" s="74" t="n">
        <f aca="false">IF(U37&gt;0,AI36+1,0)</f>
        <v>3</v>
      </c>
      <c r="AJ37" s="74" t="n">
        <f aca="false">IF(G37&gt;0,AJ36+1,0)</f>
        <v>1</v>
      </c>
      <c r="AK37" s="74" t="n">
        <f aca="false">IF(G37&lt;=0,AK36+1,0)</f>
        <v>0</v>
      </c>
      <c r="AL37" s="74" t="n">
        <f aca="false">IF(K37&gt;0,AL36+1,0)</f>
        <v>1</v>
      </c>
      <c r="AM37" s="74" t="n">
        <f aca="false">IF(K37&lt;=0,AM36+1,0)</f>
        <v>0</v>
      </c>
    </row>
    <row r="38" customFormat="false" ht="15" hidden="false" customHeight="false" outlineLevel="0" collapsed="false">
      <c r="A38" s="61" t="n">
        <v>37</v>
      </c>
      <c r="B38" s="62" t="n">
        <v>39994.5520833333</v>
      </c>
      <c r="C38" s="63" t="n">
        <f aca="false">YEAR(B38)</f>
        <v>2009</v>
      </c>
      <c r="D38" s="32" t="s">
        <v>276</v>
      </c>
      <c r="E38" s="64" t="n">
        <v>4330.1</v>
      </c>
      <c r="F38" s="65" t="n">
        <v>-0.0008</v>
      </c>
      <c r="G38" s="66" t="n">
        <v>-3.46408</v>
      </c>
      <c r="H38" s="67" t="n">
        <f aca="false">E38+IF(D38="Long",1,-1)*G38</f>
        <v>4333.56408</v>
      </c>
      <c r="I38" s="68" t="n">
        <f aca="false">Assumptions!$B$58</f>
        <v>5.35750011455817</v>
      </c>
      <c r="J38" s="68" t="n">
        <f aca="false">INDEX(Yearly!$L$5:$L$22,MATCH(C38,Yearly!$A$5:$A$22,0))</f>
        <v>0.701577395954046</v>
      </c>
      <c r="K38" s="68" t="n">
        <f aca="false">G38-I38-J38</f>
        <v>-9.52315751051221</v>
      </c>
      <c r="L38" s="69" t="n">
        <f aca="false">(I38+J38)/Assumptions!$B$8</f>
        <v>0.000267167461920072</v>
      </c>
      <c r="M38" s="70" t="n">
        <f aca="false">F38-L38</f>
        <v>-0.00106716746192007</v>
      </c>
      <c r="N38" s="71" t="n">
        <f aca="false">G38*Assumptions!$B$7</f>
        <v>-27244.9892</v>
      </c>
      <c r="O38" s="71" t="n">
        <f aca="false">K38*Assumptions!$B$7</f>
        <v>-74899.6338201786</v>
      </c>
      <c r="P38" s="68" t="n">
        <f aca="false">P37+G38</f>
        <v>1446.44118</v>
      </c>
      <c r="Q38" s="68" t="n">
        <f aca="false">MAX(Q37,P38)</f>
        <v>1530.99094</v>
      </c>
      <c r="R38" s="68" t="n">
        <f aca="false">Q38-P38</f>
        <v>84.5497599999999</v>
      </c>
      <c r="S38" s="68" t="n">
        <f aca="false">S37+K38</f>
        <v>1222.25531211105</v>
      </c>
      <c r="T38" s="68" t="n">
        <f aca="false">MAX(T37,S38)</f>
        <v>1331.0413821531</v>
      </c>
      <c r="U38" s="68" t="n">
        <f aca="false">T38-S38</f>
        <v>108.786070042049</v>
      </c>
      <c r="V38" s="70" t="n">
        <f aca="false">V37+F38</f>
        <v>0.4249</v>
      </c>
      <c r="W38" s="70" t="n">
        <f aca="false">MAX(W37,V38)</f>
        <v>0.4446</v>
      </c>
      <c r="X38" s="70" t="n">
        <f aca="false">W38-V38</f>
        <v>0.0197</v>
      </c>
      <c r="Y38" s="70" t="n">
        <f aca="false">Y37+M38</f>
        <v>0.415014803908957</v>
      </c>
      <c r="Z38" s="70" t="n">
        <f aca="false">MAX(Z37,Y38)</f>
        <v>0.435783473756638</v>
      </c>
      <c r="AA38" s="70" t="n">
        <f aca="false">Z38-Y38</f>
        <v>0.0207686698476803</v>
      </c>
      <c r="AB38" s="72" t="n">
        <f aca="false">AB37*(1+F38)</f>
        <v>1.47933618704417</v>
      </c>
      <c r="AC38" s="73" t="n">
        <f aca="false">MAX(AC37,AB38)</f>
        <v>1.50899320422902</v>
      </c>
      <c r="AD38" s="70" t="n">
        <f aca="false">1-AB38/AC38</f>
        <v>0.019653512753888</v>
      </c>
      <c r="AE38" s="73" t="n">
        <f aca="false">AE37*(1+M38)</f>
        <v>1.46492390043993</v>
      </c>
      <c r="AF38" s="73" t="n">
        <f aca="false">MAX(AF37,AE38)</f>
        <v>1.49589795406451</v>
      </c>
      <c r="AG38" s="70" t="n">
        <f aca="false">1-AE38/AF38</f>
        <v>0.0207059937079391</v>
      </c>
      <c r="AH38" s="74" t="n">
        <f aca="false">IF(R38&gt;0,AH37+1,0)</f>
        <v>4</v>
      </c>
      <c r="AI38" s="74" t="n">
        <f aca="false">IF(U38&gt;0,AI37+1,0)</f>
        <v>4</v>
      </c>
      <c r="AJ38" s="74" t="n">
        <f aca="false">IF(G38&gt;0,AJ37+1,0)</f>
        <v>0</v>
      </c>
      <c r="AK38" s="74" t="n">
        <f aca="false">IF(G38&lt;=0,AK37+1,0)</f>
        <v>1</v>
      </c>
      <c r="AL38" s="74" t="n">
        <f aca="false">IF(K38&gt;0,AL37+1,0)</f>
        <v>0</v>
      </c>
      <c r="AM38" s="74" t="n">
        <f aca="false">IF(K38&lt;=0,AM37+1,0)</f>
        <v>1</v>
      </c>
    </row>
    <row r="39" customFormat="false" ht="15" hidden="false" customHeight="false" outlineLevel="0" collapsed="false">
      <c r="A39" s="61" t="n">
        <v>38</v>
      </c>
      <c r="B39" s="62" t="n">
        <v>39995.5520833333</v>
      </c>
      <c r="C39" s="63" t="n">
        <f aca="false">YEAR(B39)</f>
        <v>2009</v>
      </c>
      <c r="D39" s="32" t="s">
        <v>277</v>
      </c>
      <c r="E39" s="64" t="n">
        <v>4333.6</v>
      </c>
      <c r="F39" s="65" t="n">
        <v>-0.007</v>
      </c>
      <c r="G39" s="66" t="n">
        <v>-30.3352</v>
      </c>
      <c r="H39" s="67" t="n">
        <f aca="false">E39+IF(D39="Long",1,-1)*G39</f>
        <v>4303.2648</v>
      </c>
      <c r="I39" s="68" t="n">
        <f aca="false">Assumptions!$B$58</f>
        <v>5.35750011455817</v>
      </c>
      <c r="J39" s="68" t="n">
        <f aca="false">INDEX(Yearly!$L$5:$L$22,MATCH(C39,Yearly!$A$5:$A$22,0))</f>
        <v>0.701577395954046</v>
      </c>
      <c r="K39" s="68" t="n">
        <f aca="false">G39-I39-J39</f>
        <v>-36.3942775105122</v>
      </c>
      <c r="L39" s="69" t="n">
        <f aca="false">(I39+J39)/Assumptions!$B$8</f>
        <v>0.000267167461920072</v>
      </c>
      <c r="M39" s="70" t="n">
        <f aca="false">F39-L39</f>
        <v>-0.00726716746192007</v>
      </c>
      <c r="N39" s="71" t="n">
        <f aca="false">G39*Assumptions!$B$7</f>
        <v>-238586.348</v>
      </c>
      <c r="O39" s="71" t="n">
        <f aca="false">K39*Assumptions!$B$7</f>
        <v>-286240.992620179</v>
      </c>
      <c r="P39" s="68" t="n">
        <f aca="false">P38+G39</f>
        <v>1416.10598</v>
      </c>
      <c r="Q39" s="68" t="n">
        <f aca="false">MAX(Q38,P39)</f>
        <v>1530.99094</v>
      </c>
      <c r="R39" s="68" t="n">
        <f aca="false">Q39-P39</f>
        <v>114.88496</v>
      </c>
      <c r="S39" s="68" t="n">
        <f aca="false">S38+K39</f>
        <v>1185.86103460054</v>
      </c>
      <c r="T39" s="68" t="n">
        <f aca="false">MAX(T38,S39)</f>
        <v>1331.0413821531</v>
      </c>
      <c r="U39" s="68" t="n">
        <f aca="false">T39-S39</f>
        <v>145.180347552561</v>
      </c>
      <c r="V39" s="70" t="n">
        <f aca="false">V38+F39</f>
        <v>0.4179</v>
      </c>
      <c r="W39" s="70" t="n">
        <f aca="false">MAX(W38,V39)</f>
        <v>0.4446</v>
      </c>
      <c r="X39" s="70" t="n">
        <f aca="false">W39-V39</f>
        <v>0.0267</v>
      </c>
      <c r="Y39" s="70" t="n">
        <f aca="false">Y38+M39</f>
        <v>0.407747636447037</v>
      </c>
      <c r="Z39" s="70" t="n">
        <f aca="false">MAX(Z38,Y39)</f>
        <v>0.435783473756638</v>
      </c>
      <c r="AA39" s="70" t="n">
        <f aca="false">Z39-Y39</f>
        <v>0.0280358373096004</v>
      </c>
      <c r="AB39" s="72" t="n">
        <f aca="false">AB38*(1+F39)</f>
        <v>1.46898083373486</v>
      </c>
      <c r="AC39" s="73" t="n">
        <f aca="false">MAX(AC38,AB39)</f>
        <v>1.50899320422902</v>
      </c>
      <c r="AD39" s="70" t="n">
        <f aca="false">1-AB39/AC39</f>
        <v>0.0265159381646108</v>
      </c>
      <c r="AE39" s="73" t="n">
        <f aca="false">AE38*(1+M39)</f>
        <v>1.45427805313647</v>
      </c>
      <c r="AF39" s="73" t="n">
        <f aca="false">MAX(AF38,AE39)</f>
        <v>1.49589795406451</v>
      </c>
      <c r="AG39" s="70" t="n">
        <f aca="false">1-AE39/AF39</f>
        <v>0.0278226872461181</v>
      </c>
      <c r="AH39" s="74" t="n">
        <f aca="false">IF(R39&gt;0,AH38+1,0)</f>
        <v>5</v>
      </c>
      <c r="AI39" s="74" t="n">
        <f aca="false">IF(U39&gt;0,AI38+1,0)</f>
        <v>5</v>
      </c>
      <c r="AJ39" s="74" t="n">
        <f aca="false">IF(G39&gt;0,AJ38+1,0)</f>
        <v>0</v>
      </c>
      <c r="AK39" s="74" t="n">
        <f aca="false">IF(G39&lt;=0,AK38+1,0)</f>
        <v>2</v>
      </c>
      <c r="AL39" s="74" t="n">
        <f aca="false">IF(K39&gt;0,AL38+1,0)</f>
        <v>0</v>
      </c>
      <c r="AM39" s="74" t="n">
        <f aca="false">IF(K39&lt;=0,AM38+1,0)</f>
        <v>2</v>
      </c>
    </row>
    <row r="40" customFormat="false" ht="15" hidden="false" customHeight="false" outlineLevel="0" collapsed="false">
      <c r="A40" s="61" t="n">
        <v>39</v>
      </c>
      <c r="B40" s="62" t="n">
        <v>39996.5520833333</v>
      </c>
      <c r="C40" s="63" t="n">
        <f aca="false">YEAR(B40)</f>
        <v>2009</v>
      </c>
      <c r="D40" s="32" t="s">
        <v>276</v>
      </c>
      <c r="E40" s="64" t="n">
        <v>4303.2</v>
      </c>
      <c r="F40" s="65" t="n">
        <v>-0.01</v>
      </c>
      <c r="G40" s="66" t="n">
        <v>-43.032</v>
      </c>
      <c r="H40" s="67" t="n">
        <f aca="false">E40+IF(D40="Long",1,-1)*G40</f>
        <v>4346.232</v>
      </c>
      <c r="I40" s="68" t="n">
        <f aca="false">Assumptions!$B$58</f>
        <v>5.35750011455817</v>
      </c>
      <c r="J40" s="68" t="n">
        <f aca="false">INDEX(Yearly!$L$5:$L$22,MATCH(C40,Yearly!$A$5:$A$22,0))</f>
        <v>0.701577395954046</v>
      </c>
      <c r="K40" s="68" t="n">
        <f aca="false">G40-I40-J40</f>
        <v>-49.0910775105122</v>
      </c>
      <c r="L40" s="69" t="n">
        <f aca="false">(I40+J40)/Assumptions!$B$8</f>
        <v>0.000267167461920072</v>
      </c>
      <c r="M40" s="70" t="n">
        <f aca="false">F40-L40</f>
        <v>-0.0102671674619201</v>
      </c>
      <c r="N40" s="71" t="n">
        <f aca="false">G40*Assumptions!$B$7</f>
        <v>-338446.68</v>
      </c>
      <c r="O40" s="71" t="n">
        <f aca="false">K40*Assumptions!$B$7</f>
        <v>-386101.324620179</v>
      </c>
      <c r="P40" s="68" t="n">
        <f aca="false">P39+G40</f>
        <v>1373.07398</v>
      </c>
      <c r="Q40" s="68" t="n">
        <f aca="false">MAX(Q39,P40)</f>
        <v>1530.99094</v>
      </c>
      <c r="R40" s="68" t="n">
        <f aca="false">Q40-P40</f>
        <v>157.91696</v>
      </c>
      <c r="S40" s="68" t="n">
        <f aca="false">S39+K40</f>
        <v>1136.76995709002</v>
      </c>
      <c r="T40" s="68" t="n">
        <f aca="false">MAX(T39,S40)</f>
        <v>1331.0413821531</v>
      </c>
      <c r="U40" s="68" t="n">
        <f aca="false">T40-S40</f>
        <v>194.271425063073</v>
      </c>
      <c r="V40" s="70" t="n">
        <f aca="false">V39+F40</f>
        <v>0.4079</v>
      </c>
      <c r="W40" s="70" t="n">
        <f aca="false">MAX(W39,V40)</f>
        <v>0.4446</v>
      </c>
      <c r="X40" s="70" t="n">
        <f aca="false">W40-V40</f>
        <v>0.0367</v>
      </c>
      <c r="Y40" s="70" t="n">
        <f aca="false">Y39+M40</f>
        <v>0.397480468985117</v>
      </c>
      <c r="Z40" s="70" t="n">
        <f aca="false">MAX(Z39,Y40)</f>
        <v>0.435783473756638</v>
      </c>
      <c r="AA40" s="70" t="n">
        <f aca="false">Z40-Y40</f>
        <v>0.0383030047715204</v>
      </c>
      <c r="AB40" s="72" t="n">
        <f aca="false">AB39*(1+F40)</f>
        <v>1.45429102539751</v>
      </c>
      <c r="AC40" s="73" t="n">
        <f aca="false">MAX(AC39,AB40)</f>
        <v>1.50899320422902</v>
      </c>
      <c r="AD40" s="70" t="n">
        <f aca="false">1-AB40/AC40</f>
        <v>0.0362507787829647</v>
      </c>
      <c r="AE40" s="73" t="n">
        <f aca="false">AE39*(1+M40)</f>
        <v>1.43934673682872</v>
      </c>
      <c r="AF40" s="73" t="n">
        <f aca="false">MAX(AF39,AE40)</f>
        <v>1.49589795406451</v>
      </c>
      <c r="AG40" s="70" t="n">
        <f aca="false">1-AE40/AF40</f>
        <v>0.0378041945188417</v>
      </c>
      <c r="AH40" s="74" t="n">
        <f aca="false">IF(R40&gt;0,AH39+1,0)</f>
        <v>6</v>
      </c>
      <c r="AI40" s="74" t="n">
        <f aca="false">IF(U40&gt;0,AI39+1,0)</f>
        <v>6</v>
      </c>
      <c r="AJ40" s="74" t="n">
        <f aca="false">IF(G40&gt;0,AJ39+1,0)</f>
        <v>0</v>
      </c>
      <c r="AK40" s="74" t="n">
        <f aca="false">IF(G40&lt;=0,AK39+1,0)</f>
        <v>3</v>
      </c>
      <c r="AL40" s="74" t="n">
        <f aca="false">IF(K40&gt;0,AL39+1,0)</f>
        <v>0</v>
      </c>
      <c r="AM40" s="74" t="n">
        <f aca="false">IF(K40&lt;=0,AM39+1,0)</f>
        <v>3</v>
      </c>
    </row>
    <row r="41" customFormat="false" ht="15" hidden="false" customHeight="false" outlineLevel="0" collapsed="false">
      <c r="A41" s="61" t="n">
        <v>40</v>
      </c>
      <c r="B41" s="62" t="n">
        <v>39996.6354166667</v>
      </c>
      <c r="C41" s="63" t="n">
        <f aca="false">YEAR(B41)</f>
        <v>2009</v>
      </c>
      <c r="D41" s="32" t="s">
        <v>277</v>
      </c>
      <c r="E41" s="64" t="n">
        <v>4346.25</v>
      </c>
      <c r="F41" s="65" t="n">
        <v>-0.0097</v>
      </c>
      <c r="G41" s="66" t="n">
        <v>-42.158625</v>
      </c>
      <c r="H41" s="67" t="n">
        <f aca="false">E41+IF(D41="Long",1,-1)*G41</f>
        <v>4304.091375</v>
      </c>
      <c r="I41" s="68" t="n">
        <f aca="false">Assumptions!$B$58</f>
        <v>5.35750011455817</v>
      </c>
      <c r="J41" s="68" t="n">
        <f aca="false">INDEX(Yearly!$L$5:$L$22,MATCH(C41,Yearly!$A$5:$A$22,0))</f>
        <v>0.701577395954046</v>
      </c>
      <c r="K41" s="68" t="n">
        <f aca="false">G41-I41-J41</f>
        <v>-48.2177025105122</v>
      </c>
      <c r="L41" s="69" t="n">
        <f aca="false">(I41+J41)/Assumptions!$B$8</f>
        <v>0.000267167461920072</v>
      </c>
      <c r="M41" s="70" t="n">
        <f aca="false">F41-L41</f>
        <v>-0.00996716746192007</v>
      </c>
      <c r="N41" s="71" t="n">
        <f aca="false">G41*Assumptions!$B$7</f>
        <v>-331577.585625</v>
      </c>
      <c r="O41" s="71" t="n">
        <f aca="false">K41*Assumptions!$B$7</f>
        <v>-379232.230245179</v>
      </c>
      <c r="P41" s="68" t="n">
        <f aca="false">P40+G41</f>
        <v>1330.915355</v>
      </c>
      <c r="Q41" s="68" t="n">
        <f aca="false">MAX(Q40,P41)</f>
        <v>1530.99094</v>
      </c>
      <c r="R41" s="68" t="n">
        <f aca="false">Q41-P41</f>
        <v>200.075585</v>
      </c>
      <c r="S41" s="68" t="n">
        <f aca="false">S40+K41</f>
        <v>1088.55225457951</v>
      </c>
      <c r="T41" s="68" t="n">
        <f aca="false">MAX(T40,S41)</f>
        <v>1331.0413821531</v>
      </c>
      <c r="U41" s="68" t="n">
        <f aca="false">T41-S41</f>
        <v>242.489127573585</v>
      </c>
      <c r="V41" s="70" t="n">
        <f aca="false">V40+F41</f>
        <v>0.3982</v>
      </c>
      <c r="W41" s="70" t="n">
        <f aca="false">MAX(W40,V41)</f>
        <v>0.4446</v>
      </c>
      <c r="X41" s="70" t="n">
        <f aca="false">W41-V41</f>
        <v>0.0464</v>
      </c>
      <c r="Y41" s="70" t="n">
        <f aca="false">Y40+M41</f>
        <v>0.387513301523197</v>
      </c>
      <c r="Z41" s="70" t="n">
        <f aca="false">MAX(Z40,Y41)</f>
        <v>0.435783473756638</v>
      </c>
      <c r="AA41" s="70" t="n">
        <f aca="false">Z41-Y41</f>
        <v>0.0482701722334405</v>
      </c>
      <c r="AB41" s="72" t="n">
        <f aca="false">AB40*(1+F41)</f>
        <v>1.44018440245116</v>
      </c>
      <c r="AC41" s="73" t="n">
        <f aca="false">MAX(AC40,AB41)</f>
        <v>1.50899320422902</v>
      </c>
      <c r="AD41" s="70" t="n">
        <f aca="false">1-AB41/AC41</f>
        <v>0.04559914622877</v>
      </c>
      <c r="AE41" s="73" t="n">
        <f aca="false">AE40*(1+M41)</f>
        <v>1.42500052686698</v>
      </c>
      <c r="AF41" s="73" t="n">
        <f aca="false">MAX(AF40,AE41)</f>
        <v>1.49589795406451</v>
      </c>
      <c r="AG41" s="70" t="n">
        <f aca="false">1-AE41/AF41</f>
        <v>0.0473945612432293</v>
      </c>
      <c r="AH41" s="74" t="n">
        <f aca="false">IF(R41&gt;0,AH40+1,0)</f>
        <v>7</v>
      </c>
      <c r="AI41" s="74" t="n">
        <f aca="false">IF(U41&gt;0,AI40+1,0)</f>
        <v>7</v>
      </c>
      <c r="AJ41" s="74" t="n">
        <f aca="false">IF(G41&gt;0,AJ40+1,0)</f>
        <v>0</v>
      </c>
      <c r="AK41" s="74" t="n">
        <f aca="false">IF(G41&lt;=0,AK40+1,0)</f>
        <v>4</v>
      </c>
      <c r="AL41" s="74" t="n">
        <f aca="false">IF(K41&gt;0,AL40+1,0)</f>
        <v>0</v>
      </c>
      <c r="AM41" s="74" t="n">
        <f aca="false">IF(K41&lt;=0,AM40+1,0)</f>
        <v>4</v>
      </c>
    </row>
    <row r="42" customFormat="false" ht="15" hidden="false" customHeight="false" outlineLevel="0" collapsed="false">
      <c r="A42" s="61" t="n">
        <v>41</v>
      </c>
      <c r="B42" s="62" t="n">
        <v>40000.5104166667</v>
      </c>
      <c r="C42" s="63" t="n">
        <f aca="false">YEAR(B42)</f>
        <v>2009</v>
      </c>
      <c r="D42" s="32" t="s">
        <v>276</v>
      </c>
      <c r="E42" s="64" t="n">
        <v>4304</v>
      </c>
      <c r="F42" s="65" t="n">
        <v>0.0496</v>
      </c>
      <c r="G42" s="66" t="n">
        <v>213.4784</v>
      </c>
      <c r="H42" s="67" t="n">
        <f aca="false">E42+IF(D42="Long",1,-1)*G42</f>
        <v>4090.5216</v>
      </c>
      <c r="I42" s="68" t="n">
        <f aca="false">Assumptions!$B$58</f>
        <v>5.35750011455817</v>
      </c>
      <c r="J42" s="68" t="n">
        <f aca="false">INDEX(Yearly!$L$5:$L$22,MATCH(C42,Yearly!$A$5:$A$22,0))</f>
        <v>0.701577395954046</v>
      </c>
      <c r="K42" s="68" t="n">
        <f aca="false">G42-I42-J42</f>
        <v>207.419322489488</v>
      </c>
      <c r="L42" s="69" t="n">
        <f aca="false">(I42+J42)/Assumptions!$B$8</f>
        <v>0.000267167461920072</v>
      </c>
      <c r="M42" s="70" t="n">
        <f aca="false">F42-L42</f>
        <v>0.0493328325380799</v>
      </c>
      <c r="N42" s="71" t="n">
        <f aca="false">G42*Assumptions!$B$7</f>
        <v>1679007.616</v>
      </c>
      <c r="O42" s="71" t="n">
        <f aca="false">K42*Assumptions!$B$7</f>
        <v>1631352.97137982</v>
      </c>
      <c r="P42" s="68" t="n">
        <f aca="false">P41+G42</f>
        <v>1544.393755</v>
      </c>
      <c r="Q42" s="68" t="n">
        <f aca="false">MAX(Q41,P42)</f>
        <v>1544.393755</v>
      </c>
      <c r="R42" s="68" t="n">
        <f aca="false">Q42-P42</f>
        <v>0</v>
      </c>
      <c r="S42" s="68" t="n">
        <f aca="false">S41+K42</f>
        <v>1295.971577069</v>
      </c>
      <c r="T42" s="68" t="n">
        <f aca="false">MAX(T41,S42)</f>
        <v>1331.0413821531</v>
      </c>
      <c r="U42" s="68" t="n">
        <f aca="false">T42-S42</f>
        <v>35.0698050840977</v>
      </c>
      <c r="V42" s="70" t="n">
        <f aca="false">V41+F42</f>
        <v>0.4478</v>
      </c>
      <c r="W42" s="70" t="n">
        <f aca="false">MAX(W41,V42)</f>
        <v>0.4478</v>
      </c>
      <c r="X42" s="70" t="n">
        <f aca="false">W42-V42</f>
        <v>0</v>
      </c>
      <c r="Y42" s="70" t="n">
        <f aca="false">Y41+M42</f>
        <v>0.436846134061277</v>
      </c>
      <c r="Z42" s="70" t="n">
        <f aca="false">MAX(Z41,Y42)</f>
        <v>0.436846134061277</v>
      </c>
      <c r="AA42" s="70" t="n">
        <f aca="false">Z42-Y42</f>
        <v>0</v>
      </c>
      <c r="AB42" s="72" t="n">
        <f aca="false">AB41*(1+F42)</f>
        <v>1.51161754881274</v>
      </c>
      <c r="AC42" s="73" t="n">
        <f aca="false">MAX(AC41,AB42)</f>
        <v>1.51161754881274</v>
      </c>
      <c r="AD42" s="70" t="n">
        <f aca="false">1-AB42/AC42</f>
        <v>0</v>
      </c>
      <c r="AE42" s="73" t="n">
        <f aca="false">AE41*(1+M42)</f>
        <v>1.49529983922559</v>
      </c>
      <c r="AF42" s="73" t="n">
        <f aca="false">MAX(AF41,AE42)</f>
        <v>1.49589795406451</v>
      </c>
      <c r="AG42" s="70" t="n">
        <f aca="false">1-AE42/AF42</f>
        <v>0.000399836658177444</v>
      </c>
      <c r="AH42" s="74" t="n">
        <f aca="false">IF(R42&gt;0,AH41+1,0)</f>
        <v>0</v>
      </c>
      <c r="AI42" s="74" t="n">
        <f aca="false">IF(U42&gt;0,AI41+1,0)</f>
        <v>8</v>
      </c>
      <c r="AJ42" s="74" t="n">
        <f aca="false">IF(G42&gt;0,AJ41+1,0)</f>
        <v>1</v>
      </c>
      <c r="AK42" s="74" t="n">
        <f aca="false">IF(G42&lt;=0,AK41+1,0)</f>
        <v>0</v>
      </c>
      <c r="AL42" s="74" t="n">
        <f aca="false">IF(K42&gt;0,AL41+1,0)</f>
        <v>1</v>
      </c>
      <c r="AM42" s="74" t="n">
        <f aca="false">IF(K42&lt;=0,AM41+1,0)</f>
        <v>0</v>
      </c>
    </row>
    <row r="43" customFormat="false" ht="15" hidden="false" customHeight="false" outlineLevel="0" collapsed="false">
      <c r="A43" s="61" t="n">
        <v>42</v>
      </c>
      <c r="B43" s="62" t="n">
        <v>40008.5729166667</v>
      </c>
      <c r="C43" s="63" t="n">
        <f aca="false">YEAR(B43)</f>
        <v>2009</v>
      </c>
      <c r="D43" s="32" t="s">
        <v>277</v>
      </c>
      <c r="E43" s="64" t="n">
        <v>4090.35</v>
      </c>
      <c r="F43" s="65" t="n">
        <v>0.0815</v>
      </c>
      <c r="G43" s="66" t="n">
        <v>333.363525</v>
      </c>
      <c r="H43" s="67" t="n">
        <f aca="false">E43+IF(D43="Long",1,-1)*G43</f>
        <v>4423.713525</v>
      </c>
      <c r="I43" s="68" t="n">
        <f aca="false">Assumptions!$B$58</f>
        <v>5.35750011455817</v>
      </c>
      <c r="J43" s="68" t="n">
        <f aca="false">INDEX(Yearly!$L$5:$L$22,MATCH(C43,Yearly!$A$5:$A$22,0))</f>
        <v>0.701577395954046</v>
      </c>
      <c r="K43" s="68" t="n">
        <f aca="false">G43-I43-J43</f>
        <v>327.304447489488</v>
      </c>
      <c r="L43" s="69" t="n">
        <f aca="false">(I43+J43)/Assumptions!$B$8</f>
        <v>0.000267167461920072</v>
      </c>
      <c r="M43" s="70" t="n">
        <f aca="false">F43-L43</f>
        <v>0.0812328325380799</v>
      </c>
      <c r="N43" s="71" t="n">
        <f aca="false">G43*Assumptions!$B$7</f>
        <v>2621904.124125</v>
      </c>
      <c r="O43" s="71" t="n">
        <f aca="false">K43*Assumptions!$B$7</f>
        <v>2574249.47950482</v>
      </c>
      <c r="P43" s="68" t="n">
        <f aca="false">P42+G43</f>
        <v>1877.75728</v>
      </c>
      <c r="Q43" s="68" t="n">
        <f aca="false">MAX(Q42,P43)</f>
        <v>1877.75728</v>
      </c>
      <c r="R43" s="68" t="n">
        <f aca="false">Q43-P43</f>
        <v>0</v>
      </c>
      <c r="S43" s="68" t="n">
        <f aca="false">S42+K43</f>
        <v>1623.27602455849</v>
      </c>
      <c r="T43" s="68" t="n">
        <f aca="false">MAX(T42,S43)</f>
        <v>1623.27602455849</v>
      </c>
      <c r="U43" s="68" t="n">
        <f aca="false">T43-S43</f>
        <v>0</v>
      </c>
      <c r="V43" s="70" t="n">
        <f aca="false">V42+F43</f>
        <v>0.5293</v>
      </c>
      <c r="W43" s="70" t="n">
        <f aca="false">MAX(W42,V43)</f>
        <v>0.5293</v>
      </c>
      <c r="X43" s="70" t="n">
        <f aca="false">W43-V43</f>
        <v>0</v>
      </c>
      <c r="Y43" s="70" t="n">
        <f aca="false">Y42+M43</f>
        <v>0.518078966599357</v>
      </c>
      <c r="Z43" s="70" t="n">
        <f aca="false">MAX(Z42,Y43)</f>
        <v>0.518078966599357</v>
      </c>
      <c r="AA43" s="70" t="n">
        <f aca="false">Z43-Y43</f>
        <v>0</v>
      </c>
      <c r="AB43" s="72" t="n">
        <f aca="false">AB42*(1+F43)</f>
        <v>1.63481437904097</v>
      </c>
      <c r="AC43" s="73" t="n">
        <f aca="false">MAX(AC42,AB43)</f>
        <v>1.63481437904097</v>
      </c>
      <c r="AD43" s="70" t="n">
        <f aca="false">1-AB43/AC43</f>
        <v>0</v>
      </c>
      <c r="AE43" s="73" t="n">
        <f aca="false">AE42*(1+M43)</f>
        <v>1.61676728065962</v>
      </c>
      <c r="AF43" s="73" t="n">
        <f aca="false">MAX(AF42,AE43)</f>
        <v>1.61676728065962</v>
      </c>
      <c r="AG43" s="70" t="n">
        <f aca="false">1-AE43/AF43</f>
        <v>0</v>
      </c>
      <c r="AH43" s="74" t="n">
        <f aca="false">IF(R43&gt;0,AH42+1,0)</f>
        <v>0</v>
      </c>
      <c r="AI43" s="74" t="n">
        <f aca="false">IF(U43&gt;0,AI42+1,0)</f>
        <v>0</v>
      </c>
      <c r="AJ43" s="74" t="n">
        <f aca="false">IF(G43&gt;0,AJ42+1,0)</f>
        <v>2</v>
      </c>
      <c r="AK43" s="74" t="n">
        <f aca="false">IF(G43&lt;=0,AK42+1,0)</f>
        <v>0</v>
      </c>
      <c r="AL43" s="74" t="n">
        <f aca="false">IF(K43&gt;0,AL42+1,0)</f>
        <v>2</v>
      </c>
      <c r="AM43" s="74" t="n">
        <f aca="false">IF(K43&lt;=0,AM42+1,0)</f>
        <v>0</v>
      </c>
    </row>
    <row r="44" customFormat="false" ht="15" hidden="false" customHeight="false" outlineLevel="0" collapsed="false">
      <c r="A44" s="61" t="n">
        <v>43</v>
      </c>
      <c r="B44" s="62" t="n">
        <v>40023.5104166667</v>
      </c>
      <c r="C44" s="63" t="n">
        <f aca="false">YEAR(B44)</f>
        <v>2009</v>
      </c>
      <c r="D44" s="32" t="s">
        <v>276</v>
      </c>
      <c r="E44" s="64" t="n">
        <v>4423.85</v>
      </c>
      <c r="F44" s="65" t="n">
        <v>-0.0205</v>
      </c>
      <c r="G44" s="66" t="n">
        <v>-90.688925</v>
      </c>
      <c r="H44" s="67" t="n">
        <f aca="false">E44+IF(D44="Long",1,-1)*G44</f>
        <v>4514.538925</v>
      </c>
      <c r="I44" s="68" t="n">
        <f aca="false">Assumptions!$B$58</f>
        <v>5.35750011455817</v>
      </c>
      <c r="J44" s="68" t="n">
        <f aca="false">INDEX(Yearly!$L$5:$L$22,MATCH(C44,Yearly!$A$5:$A$22,0))</f>
        <v>0.701577395954046</v>
      </c>
      <c r="K44" s="68" t="n">
        <f aca="false">G44-I44-J44</f>
        <v>-96.7480025105122</v>
      </c>
      <c r="L44" s="69" t="n">
        <f aca="false">(I44+J44)/Assumptions!$B$8</f>
        <v>0.000267167461920072</v>
      </c>
      <c r="M44" s="70" t="n">
        <f aca="false">F44-L44</f>
        <v>-0.0207671674619201</v>
      </c>
      <c r="N44" s="71" t="n">
        <f aca="false">G44*Assumptions!$B$7</f>
        <v>-713268.395125</v>
      </c>
      <c r="O44" s="71" t="n">
        <f aca="false">K44*Assumptions!$B$7</f>
        <v>-760923.039745179</v>
      </c>
      <c r="P44" s="68" t="n">
        <f aca="false">P43+G44</f>
        <v>1787.068355</v>
      </c>
      <c r="Q44" s="68" t="n">
        <f aca="false">MAX(Q43,P44)</f>
        <v>1877.75728</v>
      </c>
      <c r="R44" s="68" t="n">
        <f aca="false">Q44-P44</f>
        <v>90.6889249999999</v>
      </c>
      <c r="S44" s="68" t="n">
        <f aca="false">S43+K44</f>
        <v>1526.52802204798</v>
      </c>
      <c r="T44" s="68" t="n">
        <f aca="false">MAX(T43,S44)</f>
        <v>1623.27602455849</v>
      </c>
      <c r="U44" s="68" t="n">
        <f aca="false">T44-S44</f>
        <v>96.7480025105122</v>
      </c>
      <c r="V44" s="70" t="n">
        <f aca="false">V43+F44</f>
        <v>0.5088</v>
      </c>
      <c r="W44" s="70" t="n">
        <f aca="false">MAX(W43,V44)</f>
        <v>0.5293</v>
      </c>
      <c r="X44" s="70" t="n">
        <f aca="false">W44-V44</f>
        <v>0.0205</v>
      </c>
      <c r="Y44" s="70" t="n">
        <f aca="false">Y43+M44</f>
        <v>0.497311799137437</v>
      </c>
      <c r="Z44" s="70" t="n">
        <f aca="false">MAX(Z43,Y44)</f>
        <v>0.518078966599357</v>
      </c>
      <c r="AA44" s="70" t="n">
        <f aca="false">Z44-Y44</f>
        <v>0.0207671674619201</v>
      </c>
      <c r="AB44" s="72" t="n">
        <f aca="false">AB43*(1+F44)</f>
        <v>1.60130068427063</v>
      </c>
      <c r="AC44" s="73" t="n">
        <f aca="false">MAX(AC43,AB44)</f>
        <v>1.63481437904097</v>
      </c>
      <c r="AD44" s="70" t="n">
        <f aca="false">1-AB44/AC44</f>
        <v>0.0205</v>
      </c>
      <c r="AE44" s="73" t="n">
        <f aca="false">AE43*(1+M44)</f>
        <v>1.5831916037952</v>
      </c>
      <c r="AF44" s="73" t="n">
        <f aca="false">MAX(AF43,AE44)</f>
        <v>1.61676728065962</v>
      </c>
      <c r="AG44" s="70" t="n">
        <f aca="false">1-AE44/AF44</f>
        <v>0.0207671674619201</v>
      </c>
      <c r="AH44" s="74" t="n">
        <f aca="false">IF(R44&gt;0,AH43+1,0)</f>
        <v>1</v>
      </c>
      <c r="AI44" s="74" t="n">
        <f aca="false">IF(U44&gt;0,AI43+1,0)</f>
        <v>1</v>
      </c>
      <c r="AJ44" s="74" t="n">
        <f aca="false">IF(G44&gt;0,AJ43+1,0)</f>
        <v>0</v>
      </c>
      <c r="AK44" s="74" t="n">
        <f aca="false">IF(G44&lt;=0,AK43+1,0)</f>
        <v>1</v>
      </c>
      <c r="AL44" s="74" t="n">
        <f aca="false">IF(K44&gt;0,AL43+1,0)</f>
        <v>0</v>
      </c>
      <c r="AM44" s="74" t="n">
        <f aca="false">IF(K44&lt;=0,AM43+1,0)</f>
        <v>1</v>
      </c>
    </row>
    <row r="45" customFormat="false" ht="15" hidden="false" customHeight="false" outlineLevel="0" collapsed="false">
      <c r="A45" s="61" t="n">
        <v>44</v>
      </c>
      <c r="B45" s="62" t="n">
        <v>40023.6354166667</v>
      </c>
      <c r="C45" s="63" t="n">
        <f aca="false">YEAR(B45)</f>
        <v>2009</v>
      </c>
      <c r="D45" s="32" t="s">
        <v>277</v>
      </c>
      <c r="E45" s="64" t="n">
        <v>4514.35</v>
      </c>
      <c r="F45" s="65" t="n">
        <v>-0.0043</v>
      </c>
      <c r="G45" s="66" t="n">
        <v>-19.411705</v>
      </c>
      <c r="H45" s="67" t="n">
        <f aca="false">E45+IF(D45="Long",1,-1)*G45</f>
        <v>4494.938295</v>
      </c>
      <c r="I45" s="68" t="n">
        <f aca="false">Assumptions!$B$58</f>
        <v>5.35750011455817</v>
      </c>
      <c r="J45" s="68" t="n">
        <f aca="false">INDEX(Yearly!$L$5:$L$22,MATCH(C45,Yearly!$A$5:$A$22,0))</f>
        <v>0.701577395954046</v>
      </c>
      <c r="K45" s="68" t="n">
        <f aca="false">G45-I45-J45</f>
        <v>-25.4707825105122</v>
      </c>
      <c r="L45" s="69" t="n">
        <f aca="false">(I45+J45)/Assumptions!$B$8</f>
        <v>0.000267167461920072</v>
      </c>
      <c r="M45" s="70" t="n">
        <f aca="false">F45-L45</f>
        <v>-0.00456716746192007</v>
      </c>
      <c r="N45" s="71" t="n">
        <f aca="false">G45*Assumptions!$B$7</f>
        <v>-152673.059825</v>
      </c>
      <c r="O45" s="71" t="n">
        <f aca="false">K45*Assumptions!$B$7</f>
        <v>-200327.704445179</v>
      </c>
      <c r="P45" s="68" t="n">
        <f aca="false">P44+G45</f>
        <v>1767.65665</v>
      </c>
      <c r="Q45" s="68" t="n">
        <f aca="false">MAX(Q44,P45)</f>
        <v>1877.75728</v>
      </c>
      <c r="R45" s="68" t="n">
        <f aca="false">Q45-P45</f>
        <v>110.10063</v>
      </c>
      <c r="S45" s="68" t="n">
        <f aca="false">S44+K45</f>
        <v>1501.05723953746</v>
      </c>
      <c r="T45" s="68" t="n">
        <f aca="false">MAX(T44,S45)</f>
        <v>1623.27602455849</v>
      </c>
      <c r="U45" s="68" t="n">
        <f aca="false">T45-S45</f>
        <v>122.218785021024</v>
      </c>
      <c r="V45" s="70" t="n">
        <f aca="false">V44+F45</f>
        <v>0.5045</v>
      </c>
      <c r="W45" s="70" t="n">
        <f aca="false">MAX(W44,V45)</f>
        <v>0.5293</v>
      </c>
      <c r="X45" s="70" t="n">
        <f aca="false">W45-V45</f>
        <v>0.0247999999999999</v>
      </c>
      <c r="Y45" s="70" t="n">
        <f aca="false">Y44+M45</f>
        <v>0.492744631675517</v>
      </c>
      <c r="Z45" s="70" t="n">
        <f aca="false">MAX(Z44,Y45)</f>
        <v>0.518078966599357</v>
      </c>
      <c r="AA45" s="70" t="n">
        <f aca="false">Z45-Y45</f>
        <v>0.0253343349238402</v>
      </c>
      <c r="AB45" s="72" t="n">
        <f aca="false">AB44*(1+F45)</f>
        <v>1.59441509132827</v>
      </c>
      <c r="AC45" s="73" t="n">
        <f aca="false">MAX(AC44,AB45)</f>
        <v>1.63481437904097</v>
      </c>
      <c r="AD45" s="70" t="n">
        <f aca="false">1-AB45/AC45</f>
        <v>0.0247118499999999</v>
      </c>
      <c r="AE45" s="73" t="n">
        <f aca="false">AE44*(1+M45)</f>
        <v>1.57596090261637</v>
      </c>
      <c r="AF45" s="73" t="n">
        <f aca="false">MAX(AF44,AE45)</f>
        <v>1.61676728065962</v>
      </c>
      <c r="AG45" s="70" t="n">
        <f aca="false">1-AE45/AF45</f>
        <v>0.0252394877923319</v>
      </c>
      <c r="AH45" s="74" t="n">
        <f aca="false">IF(R45&gt;0,AH44+1,0)</f>
        <v>2</v>
      </c>
      <c r="AI45" s="74" t="n">
        <f aca="false">IF(U45&gt;0,AI44+1,0)</f>
        <v>2</v>
      </c>
      <c r="AJ45" s="74" t="n">
        <f aca="false">IF(G45&gt;0,AJ44+1,0)</f>
        <v>0</v>
      </c>
      <c r="AK45" s="74" t="n">
        <f aca="false">IF(G45&lt;=0,AK44+1,0)</f>
        <v>2</v>
      </c>
      <c r="AL45" s="74" t="n">
        <f aca="false">IF(K45&gt;0,AL44+1,0)</f>
        <v>0</v>
      </c>
      <c r="AM45" s="74" t="n">
        <f aca="false">IF(K45&lt;=0,AM44+1,0)</f>
        <v>2</v>
      </c>
    </row>
    <row r="46" customFormat="false" ht="15" hidden="false" customHeight="false" outlineLevel="0" collapsed="false">
      <c r="A46" s="61" t="n">
        <v>45</v>
      </c>
      <c r="B46" s="62" t="n">
        <v>40024.4479166667</v>
      </c>
      <c r="C46" s="63" t="n">
        <f aca="false">YEAR(B46)</f>
        <v>2009</v>
      </c>
      <c r="D46" s="32" t="s">
        <v>276</v>
      </c>
      <c r="E46" s="64" t="n">
        <v>4495.05</v>
      </c>
      <c r="F46" s="65" t="n">
        <v>-0.0061</v>
      </c>
      <c r="G46" s="66" t="n">
        <v>-27.419805</v>
      </c>
      <c r="H46" s="67" t="n">
        <f aca="false">E46+IF(D46="Long",1,-1)*G46</f>
        <v>4522.469805</v>
      </c>
      <c r="I46" s="68" t="n">
        <f aca="false">Assumptions!$B$58</f>
        <v>5.35750011455817</v>
      </c>
      <c r="J46" s="68" t="n">
        <f aca="false">INDEX(Yearly!$L$5:$L$22,MATCH(C46,Yearly!$A$5:$A$22,0))</f>
        <v>0.701577395954046</v>
      </c>
      <c r="K46" s="68" t="n">
        <f aca="false">G46-I46-J46</f>
        <v>-33.4788825105122</v>
      </c>
      <c r="L46" s="69" t="n">
        <f aca="false">(I46+J46)/Assumptions!$B$8</f>
        <v>0.000267167461920072</v>
      </c>
      <c r="M46" s="70" t="n">
        <f aca="false">F46-L46</f>
        <v>-0.00636716746192007</v>
      </c>
      <c r="N46" s="71" t="n">
        <f aca="false">G46*Assumptions!$B$7</f>
        <v>-215656.766325</v>
      </c>
      <c r="O46" s="71" t="n">
        <f aca="false">K46*Assumptions!$B$7</f>
        <v>-263311.410945179</v>
      </c>
      <c r="P46" s="68" t="n">
        <f aca="false">P45+G46</f>
        <v>1740.236845</v>
      </c>
      <c r="Q46" s="68" t="n">
        <f aca="false">MAX(Q45,P46)</f>
        <v>1877.75728</v>
      </c>
      <c r="R46" s="68" t="n">
        <f aca="false">Q46-P46</f>
        <v>137.520435</v>
      </c>
      <c r="S46" s="68" t="n">
        <f aca="false">S45+K46</f>
        <v>1467.57835702695</v>
      </c>
      <c r="T46" s="68" t="n">
        <f aca="false">MAX(T45,S46)</f>
        <v>1623.27602455849</v>
      </c>
      <c r="U46" s="68" t="n">
        <f aca="false">T46-S46</f>
        <v>155.697667531537</v>
      </c>
      <c r="V46" s="70" t="n">
        <f aca="false">V45+F46</f>
        <v>0.4984</v>
      </c>
      <c r="W46" s="70" t="n">
        <f aca="false">MAX(W45,V46)</f>
        <v>0.5293</v>
      </c>
      <c r="X46" s="70" t="n">
        <f aca="false">W46-V46</f>
        <v>0.0308999999999999</v>
      </c>
      <c r="Y46" s="70" t="n">
        <f aca="false">Y45+M46</f>
        <v>0.486377464213597</v>
      </c>
      <c r="Z46" s="70" t="n">
        <f aca="false">MAX(Z45,Y46)</f>
        <v>0.518078966599357</v>
      </c>
      <c r="AA46" s="70" t="n">
        <f aca="false">Z46-Y46</f>
        <v>0.0317015023857603</v>
      </c>
      <c r="AB46" s="72" t="n">
        <f aca="false">AB45*(1+F46)</f>
        <v>1.58468915927117</v>
      </c>
      <c r="AC46" s="73" t="n">
        <f aca="false">MAX(AC45,AB46)</f>
        <v>1.63481437904097</v>
      </c>
      <c r="AD46" s="70" t="n">
        <f aca="false">1-AB46/AC46</f>
        <v>0.0306611077149999</v>
      </c>
      <c r="AE46" s="73" t="n">
        <f aca="false">AE45*(1+M46)</f>
        <v>1.56592649563597</v>
      </c>
      <c r="AF46" s="73" t="n">
        <f aca="false">MAX(AF45,AE46)</f>
        <v>1.61676728065962</v>
      </c>
      <c r="AG46" s="70" t="n">
        <f aca="false">1-AE46/AF46</f>
        <v>0.0314459512088252</v>
      </c>
      <c r="AH46" s="74" t="n">
        <f aca="false">IF(R46&gt;0,AH45+1,0)</f>
        <v>3</v>
      </c>
      <c r="AI46" s="74" t="n">
        <f aca="false">IF(U46&gt;0,AI45+1,0)</f>
        <v>3</v>
      </c>
      <c r="AJ46" s="74" t="n">
        <f aca="false">IF(G46&gt;0,AJ45+1,0)</f>
        <v>0</v>
      </c>
      <c r="AK46" s="74" t="n">
        <f aca="false">IF(G46&lt;=0,AK45+1,0)</f>
        <v>3</v>
      </c>
      <c r="AL46" s="74" t="n">
        <f aca="false">IF(K46&gt;0,AL45+1,0)</f>
        <v>0</v>
      </c>
      <c r="AM46" s="74" t="n">
        <f aca="false">IF(K46&lt;=0,AM45+1,0)</f>
        <v>3</v>
      </c>
    </row>
    <row r="47" customFormat="false" ht="15" hidden="false" customHeight="false" outlineLevel="0" collapsed="false">
      <c r="A47" s="61" t="n">
        <v>46</v>
      </c>
      <c r="B47" s="62" t="n">
        <v>40024.46875</v>
      </c>
      <c r="C47" s="63" t="n">
        <f aca="false">YEAR(B47)</f>
        <v>2009</v>
      </c>
      <c r="D47" s="32" t="s">
        <v>277</v>
      </c>
      <c r="E47" s="64" t="n">
        <v>4522.45</v>
      </c>
      <c r="F47" s="65" t="n">
        <v>0.0218</v>
      </c>
      <c r="G47" s="66" t="n">
        <v>98.58941</v>
      </c>
      <c r="H47" s="67" t="n">
        <f aca="false">E47+IF(D47="Long",1,-1)*G47</f>
        <v>4621.03941</v>
      </c>
      <c r="I47" s="68" t="n">
        <f aca="false">Assumptions!$B$58</f>
        <v>5.35750011455817</v>
      </c>
      <c r="J47" s="68" t="n">
        <f aca="false">INDEX(Yearly!$L$5:$L$22,MATCH(C47,Yearly!$A$5:$A$22,0))</f>
        <v>0.701577395954046</v>
      </c>
      <c r="K47" s="68" t="n">
        <f aca="false">G47-I47-J47</f>
        <v>92.5303324894878</v>
      </c>
      <c r="L47" s="69" t="n">
        <f aca="false">(I47+J47)/Assumptions!$B$8</f>
        <v>0.000267167461920072</v>
      </c>
      <c r="M47" s="70" t="n">
        <f aca="false">F47-L47</f>
        <v>0.0215328325380799</v>
      </c>
      <c r="N47" s="71" t="n">
        <f aca="false">G47*Assumptions!$B$7</f>
        <v>775405.70965</v>
      </c>
      <c r="O47" s="71" t="n">
        <f aca="false">K47*Assumptions!$B$7</f>
        <v>727751.065029822</v>
      </c>
      <c r="P47" s="68" t="n">
        <f aca="false">P46+G47</f>
        <v>1838.826255</v>
      </c>
      <c r="Q47" s="68" t="n">
        <f aca="false">MAX(Q46,P47)</f>
        <v>1877.75728</v>
      </c>
      <c r="R47" s="68" t="n">
        <f aca="false">Q47-P47</f>
        <v>38.9310249999999</v>
      </c>
      <c r="S47" s="68" t="n">
        <f aca="false">S46+K47</f>
        <v>1560.10868951644</v>
      </c>
      <c r="T47" s="68" t="n">
        <f aca="false">MAX(T46,S47)</f>
        <v>1623.27602455849</v>
      </c>
      <c r="U47" s="68" t="n">
        <f aca="false">T47-S47</f>
        <v>63.1673350420488</v>
      </c>
      <c r="V47" s="70" t="n">
        <f aca="false">V46+F47</f>
        <v>0.5202</v>
      </c>
      <c r="W47" s="70" t="n">
        <f aca="false">MAX(W46,V47)</f>
        <v>0.5293</v>
      </c>
      <c r="X47" s="70" t="n">
        <f aca="false">W47-V47</f>
        <v>0.00909999999999989</v>
      </c>
      <c r="Y47" s="70" t="n">
        <f aca="false">Y46+M47</f>
        <v>0.507910296751677</v>
      </c>
      <c r="Z47" s="70" t="n">
        <f aca="false">MAX(Z46,Y47)</f>
        <v>0.518078966599357</v>
      </c>
      <c r="AA47" s="70" t="n">
        <f aca="false">Z47-Y47</f>
        <v>0.0101686698476803</v>
      </c>
      <c r="AB47" s="72" t="n">
        <f aca="false">AB46*(1+F47)</f>
        <v>1.61923538294328</v>
      </c>
      <c r="AC47" s="73" t="n">
        <f aca="false">MAX(AC46,AB47)</f>
        <v>1.63481437904097</v>
      </c>
      <c r="AD47" s="70" t="n">
        <f aca="false">1-AB47/AC47</f>
        <v>0.00952951986318684</v>
      </c>
      <c r="AE47" s="73" t="n">
        <f aca="false">AE46*(1+M47)</f>
        <v>1.59964532863344</v>
      </c>
      <c r="AF47" s="73" t="n">
        <f aca="false">MAX(AF46,AE47)</f>
        <v>1.61676728065962</v>
      </c>
      <c r="AG47" s="70" t="n">
        <f aca="false">1-AE47/AF47</f>
        <v>0.0105902390721255</v>
      </c>
      <c r="AH47" s="74" t="n">
        <f aca="false">IF(R47&gt;0,AH46+1,0)</f>
        <v>4</v>
      </c>
      <c r="AI47" s="74" t="n">
        <f aca="false">IF(U47&gt;0,AI46+1,0)</f>
        <v>4</v>
      </c>
      <c r="AJ47" s="74" t="n">
        <f aca="false">IF(G47&gt;0,AJ46+1,0)</f>
        <v>1</v>
      </c>
      <c r="AK47" s="74" t="n">
        <f aca="false">IF(G47&lt;=0,AK46+1,0)</f>
        <v>0</v>
      </c>
      <c r="AL47" s="74" t="n">
        <f aca="false">IF(K47&gt;0,AL46+1,0)</f>
        <v>1</v>
      </c>
      <c r="AM47" s="74" t="n">
        <f aca="false">IF(K47&lt;=0,AM46+1,0)</f>
        <v>0</v>
      </c>
    </row>
    <row r="48" customFormat="false" ht="15" hidden="false" customHeight="false" outlineLevel="0" collapsed="false">
      <c r="A48" s="61" t="n">
        <v>47</v>
      </c>
      <c r="B48" s="62" t="n">
        <v>40031.6145833333</v>
      </c>
      <c r="C48" s="63" t="n">
        <f aca="false">YEAR(B48)</f>
        <v>2009</v>
      </c>
      <c r="D48" s="32" t="s">
        <v>276</v>
      </c>
      <c r="E48" s="64" t="n">
        <v>4621</v>
      </c>
      <c r="F48" s="65" t="n">
        <v>0.0186</v>
      </c>
      <c r="G48" s="66" t="n">
        <v>85.9506</v>
      </c>
      <c r="H48" s="67" t="n">
        <f aca="false">E48+IF(D48="Long",1,-1)*G48</f>
        <v>4535.0494</v>
      </c>
      <c r="I48" s="68" t="n">
        <f aca="false">Assumptions!$B$58</f>
        <v>5.35750011455817</v>
      </c>
      <c r="J48" s="68" t="n">
        <f aca="false">INDEX(Yearly!$L$5:$L$22,MATCH(C48,Yearly!$A$5:$A$22,0))</f>
        <v>0.701577395954046</v>
      </c>
      <c r="K48" s="68" t="n">
        <f aca="false">G48-I48-J48</f>
        <v>79.8915224894878</v>
      </c>
      <c r="L48" s="69" t="n">
        <f aca="false">(I48+J48)/Assumptions!$B$8</f>
        <v>0.000267167461920072</v>
      </c>
      <c r="M48" s="70" t="n">
        <f aca="false">F48-L48</f>
        <v>0.0183328325380799</v>
      </c>
      <c r="N48" s="71" t="n">
        <f aca="false">G48*Assumptions!$B$7</f>
        <v>676001.469</v>
      </c>
      <c r="O48" s="71" t="n">
        <f aca="false">K48*Assumptions!$B$7</f>
        <v>628346.824379821</v>
      </c>
      <c r="P48" s="68" t="n">
        <f aca="false">P47+G48</f>
        <v>1924.776855</v>
      </c>
      <c r="Q48" s="68" t="n">
        <f aca="false">MAX(Q47,P48)</f>
        <v>1924.776855</v>
      </c>
      <c r="R48" s="68" t="n">
        <f aca="false">Q48-P48</f>
        <v>0</v>
      </c>
      <c r="S48" s="68" t="n">
        <f aca="false">S47+K48</f>
        <v>1640.00021200593</v>
      </c>
      <c r="T48" s="68" t="n">
        <f aca="false">MAX(T47,S48)</f>
        <v>1640.00021200593</v>
      </c>
      <c r="U48" s="68" t="n">
        <f aca="false">T48-S48</f>
        <v>0</v>
      </c>
      <c r="V48" s="70" t="n">
        <f aca="false">V47+F48</f>
        <v>0.5388</v>
      </c>
      <c r="W48" s="70" t="n">
        <f aca="false">MAX(W47,V48)</f>
        <v>0.5388</v>
      </c>
      <c r="X48" s="70" t="n">
        <f aca="false">W48-V48</f>
        <v>0</v>
      </c>
      <c r="Y48" s="70" t="n">
        <f aca="false">Y47+M48</f>
        <v>0.526243129289757</v>
      </c>
      <c r="Z48" s="70" t="n">
        <f aca="false">MAX(Z47,Y48)</f>
        <v>0.526243129289757</v>
      </c>
      <c r="AA48" s="70" t="n">
        <f aca="false">Z48-Y48</f>
        <v>0</v>
      </c>
      <c r="AB48" s="72" t="n">
        <f aca="false">AB47*(1+F48)</f>
        <v>1.64935316106602</v>
      </c>
      <c r="AC48" s="73" t="n">
        <f aca="false">MAX(AC47,AB48)</f>
        <v>1.64935316106602</v>
      </c>
      <c r="AD48" s="70" t="n">
        <f aca="false">1-AB48/AC48</f>
        <v>0</v>
      </c>
      <c r="AE48" s="73" t="n">
        <f aca="false">AE47*(1+M48)</f>
        <v>1.6289713585636</v>
      </c>
      <c r="AF48" s="73" t="n">
        <f aca="false">MAX(AF47,AE48)</f>
        <v>1.6289713585636</v>
      </c>
      <c r="AG48" s="70" t="n">
        <f aca="false">1-AE48/AF48</f>
        <v>0</v>
      </c>
      <c r="AH48" s="74" t="n">
        <f aca="false">IF(R48&gt;0,AH47+1,0)</f>
        <v>0</v>
      </c>
      <c r="AI48" s="74" t="n">
        <f aca="false">IF(U48&gt;0,AI47+1,0)</f>
        <v>0</v>
      </c>
      <c r="AJ48" s="74" t="n">
        <f aca="false">IF(G48&gt;0,AJ47+1,0)</f>
        <v>2</v>
      </c>
      <c r="AK48" s="74" t="n">
        <f aca="false">IF(G48&lt;=0,AK47+1,0)</f>
        <v>0</v>
      </c>
      <c r="AL48" s="74" t="n">
        <f aca="false">IF(K48&gt;0,AL47+1,0)</f>
        <v>2</v>
      </c>
      <c r="AM48" s="74" t="n">
        <f aca="false">IF(K48&lt;=0,AM47+1,0)</f>
        <v>0</v>
      </c>
    </row>
    <row r="49" customFormat="false" ht="15" hidden="false" customHeight="false" outlineLevel="0" collapsed="false">
      <c r="A49" s="61" t="n">
        <v>48</v>
      </c>
      <c r="B49" s="62" t="n">
        <v>40038.4270833333</v>
      </c>
      <c r="C49" s="63" t="n">
        <f aca="false">YEAR(B49)</f>
        <v>2009</v>
      </c>
      <c r="D49" s="32" t="s">
        <v>277</v>
      </c>
      <c r="E49" s="64" t="n">
        <v>4534.9</v>
      </c>
      <c r="F49" s="65" t="n">
        <v>-0.0105</v>
      </c>
      <c r="G49" s="66" t="n">
        <v>-47.61645</v>
      </c>
      <c r="H49" s="67" t="n">
        <f aca="false">E49+IF(D49="Long",1,-1)*G49</f>
        <v>4487.28355</v>
      </c>
      <c r="I49" s="68" t="n">
        <f aca="false">Assumptions!$B$58</f>
        <v>5.35750011455817</v>
      </c>
      <c r="J49" s="68" t="n">
        <f aca="false">INDEX(Yearly!$L$5:$L$22,MATCH(C49,Yearly!$A$5:$A$22,0))</f>
        <v>0.701577395954046</v>
      </c>
      <c r="K49" s="68" t="n">
        <f aca="false">G49-I49-J49</f>
        <v>-53.6755275105122</v>
      </c>
      <c r="L49" s="69" t="n">
        <f aca="false">(I49+J49)/Assumptions!$B$8</f>
        <v>0.000267167461920072</v>
      </c>
      <c r="M49" s="70" t="n">
        <f aca="false">F49-L49</f>
        <v>-0.0107671674619201</v>
      </c>
      <c r="N49" s="71" t="n">
        <f aca="false">G49*Assumptions!$B$7</f>
        <v>-374503.37925</v>
      </c>
      <c r="O49" s="71" t="n">
        <f aca="false">K49*Assumptions!$B$7</f>
        <v>-422158.023870179</v>
      </c>
      <c r="P49" s="68" t="n">
        <f aca="false">P48+G49</f>
        <v>1877.160405</v>
      </c>
      <c r="Q49" s="68" t="n">
        <f aca="false">MAX(Q48,P49)</f>
        <v>1924.776855</v>
      </c>
      <c r="R49" s="68" t="n">
        <f aca="false">Q49-P49</f>
        <v>47.61645</v>
      </c>
      <c r="S49" s="68" t="n">
        <f aca="false">S48+K49</f>
        <v>1586.32468449541</v>
      </c>
      <c r="T49" s="68" t="n">
        <f aca="false">MAX(T48,S49)</f>
        <v>1640.00021200593</v>
      </c>
      <c r="U49" s="68" t="n">
        <f aca="false">T49-S49</f>
        <v>53.6755275105122</v>
      </c>
      <c r="V49" s="70" t="n">
        <f aca="false">V48+F49</f>
        <v>0.5283</v>
      </c>
      <c r="W49" s="70" t="n">
        <f aca="false">MAX(W48,V49)</f>
        <v>0.5388</v>
      </c>
      <c r="X49" s="70" t="n">
        <f aca="false">W49-V49</f>
        <v>0.0105</v>
      </c>
      <c r="Y49" s="70" t="n">
        <f aca="false">Y48+M49</f>
        <v>0.515475961827837</v>
      </c>
      <c r="Z49" s="70" t="n">
        <f aca="false">MAX(Z48,Y49)</f>
        <v>0.526243129289757</v>
      </c>
      <c r="AA49" s="70" t="n">
        <f aca="false">Z49-Y49</f>
        <v>0.0107671674619201</v>
      </c>
      <c r="AB49" s="72" t="n">
        <f aca="false">AB48*(1+F49)</f>
        <v>1.63203495287483</v>
      </c>
      <c r="AC49" s="73" t="n">
        <f aca="false">MAX(AC48,AB49)</f>
        <v>1.64935316106602</v>
      </c>
      <c r="AD49" s="70" t="n">
        <f aca="false">1-AB49/AC49</f>
        <v>0.0105</v>
      </c>
      <c r="AE49" s="73" t="n">
        <f aca="false">AE48*(1+M49)</f>
        <v>1.61143195115527</v>
      </c>
      <c r="AF49" s="73" t="n">
        <f aca="false">MAX(AF48,AE49)</f>
        <v>1.6289713585636</v>
      </c>
      <c r="AG49" s="70" t="n">
        <f aca="false">1-AE49/AF49</f>
        <v>0.0107671674619201</v>
      </c>
      <c r="AH49" s="74" t="n">
        <f aca="false">IF(R49&gt;0,AH48+1,0)</f>
        <v>1</v>
      </c>
      <c r="AI49" s="74" t="n">
        <f aca="false">IF(U49&gt;0,AI48+1,0)</f>
        <v>1</v>
      </c>
      <c r="AJ49" s="74" t="n">
        <f aca="false">IF(G49&gt;0,AJ48+1,0)</f>
        <v>0</v>
      </c>
      <c r="AK49" s="74" t="n">
        <f aca="false">IF(G49&lt;=0,AK48+1,0)</f>
        <v>1</v>
      </c>
      <c r="AL49" s="74" t="n">
        <f aca="false">IF(K49&gt;0,AL48+1,0)</f>
        <v>0</v>
      </c>
      <c r="AM49" s="74" t="n">
        <f aca="false">IF(K49&lt;=0,AM48+1,0)</f>
        <v>1</v>
      </c>
    </row>
    <row r="50" customFormat="false" ht="15" hidden="false" customHeight="false" outlineLevel="0" collapsed="false">
      <c r="A50" s="61" t="n">
        <v>49</v>
      </c>
      <c r="B50" s="62" t="n">
        <v>40042.4270833333</v>
      </c>
      <c r="C50" s="63" t="n">
        <f aca="false">YEAR(B50)</f>
        <v>2009</v>
      </c>
      <c r="D50" s="32" t="s">
        <v>276</v>
      </c>
      <c r="E50" s="64" t="n">
        <v>4487.45</v>
      </c>
      <c r="F50" s="65" t="n">
        <v>0.003</v>
      </c>
      <c r="G50" s="66" t="n">
        <v>13.46235</v>
      </c>
      <c r="H50" s="67" t="n">
        <f aca="false">E50+IF(D50="Long",1,-1)*G50</f>
        <v>4473.98765</v>
      </c>
      <c r="I50" s="68" t="n">
        <f aca="false">Assumptions!$B$58</f>
        <v>5.35750011455817</v>
      </c>
      <c r="J50" s="68" t="n">
        <f aca="false">INDEX(Yearly!$L$5:$L$22,MATCH(C50,Yearly!$A$5:$A$22,0))</f>
        <v>0.701577395954046</v>
      </c>
      <c r="K50" s="68" t="n">
        <f aca="false">G50-I50-J50</f>
        <v>7.40327248948779</v>
      </c>
      <c r="L50" s="69" t="n">
        <f aca="false">(I50+J50)/Assumptions!$B$8</f>
        <v>0.000267167461920072</v>
      </c>
      <c r="M50" s="70" t="n">
        <f aca="false">F50-L50</f>
        <v>0.00273283253807993</v>
      </c>
      <c r="N50" s="71" t="n">
        <f aca="false">G50*Assumptions!$B$7</f>
        <v>105881.38275</v>
      </c>
      <c r="O50" s="71" t="n">
        <f aca="false">K50*Assumptions!$B$7</f>
        <v>58226.7381298214</v>
      </c>
      <c r="P50" s="68" t="n">
        <f aca="false">P49+G50</f>
        <v>1890.622755</v>
      </c>
      <c r="Q50" s="68" t="n">
        <f aca="false">MAX(Q49,P50)</f>
        <v>1924.776855</v>
      </c>
      <c r="R50" s="68" t="n">
        <f aca="false">Q50-P50</f>
        <v>34.1541</v>
      </c>
      <c r="S50" s="68" t="n">
        <f aca="false">S49+K50</f>
        <v>1593.7279569849</v>
      </c>
      <c r="T50" s="68" t="n">
        <f aca="false">MAX(T49,S50)</f>
        <v>1640.00021200593</v>
      </c>
      <c r="U50" s="68" t="n">
        <f aca="false">T50-S50</f>
        <v>46.2722550210244</v>
      </c>
      <c r="V50" s="70" t="n">
        <f aca="false">V49+F50</f>
        <v>0.5313</v>
      </c>
      <c r="W50" s="70" t="n">
        <f aca="false">MAX(W49,V50)</f>
        <v>0.5388</v>
      </c>
      <c r="X50" s="70" t="n">
        <f aca="false">W50-V50</f>
        <v>0.00749999999999995</v>
      </c>
      <c r="Y50" s="70" t="n">
        <f aca="false">Y49+M50</f>
        <v>0.518208794365916</v>
      </c>
      <c r="Z50" s="70" t="n">
        <f aca="false">MAX(Z49,Y50)</f>
        <v>0.526243129289757</v>
      </c>
      <c r="AA50" s="70" t="n">
        <f aca="false">Z50-Y50</f>
        <v>0.0080343349238402</v>
      </c>
      <c r="AB50" s="72" t="n">
        <f aca="false">AB49*(1+F50)</f>
        <v>1.63693105773346</v>
      </c>
      <c r="AC50" s="73" t="n">
        <f aca="false">MAX(AC49,AB50)</f>
        <v>1.64935316106602</v>
      </c>
      <c r="AD50" s="70" t="n">
        <f aca="false">1-AB50/AC50</f>
        <v>0.00753150000000002</v>
      </c>
      <c r="AE50" s="73" t="n">
        <f aca="false">AE49*(1+M50)</f>
        <v>1.61583572482429</v>
      </c>
      <c r="AF50" s="73" t="n">
        <f aca="false">MAX(AF49,AE50)</f>
        <v>1.6289713585636</v>
      </c>
      <c r="AG50" s="70" t="n">
        <f aca="false">1-AE50/AF50</f>
        <v>0.00806375978942298</v>
      </c>
      <c r="AH50" s="74" t="n">
        <f aca="false">IF(R50&gt;0,AH49+1,0)</f>
        <v>2</v>
      </c>
      <c r="AI50" s="74" t="n">
        <f aca="false">IF(U50&gt;0,AI49+1,0)</f>
        <v>2</v>
      </c>
      <c r="AJ50" s="74" t="n">
        <f aca="false">IF(G50&gt;0,AJ49+1,0)</f>
        <v>1</v>
      </c>
      <c r="AK50" s="74" t="n">
        <f aca="false">IF(G50&lt;=0,AK49+1,0)</f>
        <v>0</v>
      </c>
      <c r="AL50" s="74" t="n">
        <f aca="false">IF(K50&gt;0,AL49+1,0)</f>
        <v>1</v>
      </c>
      <c r="AM50" s="74" t="n">
        <f aca="false">IF(K50&lt;=0,AM49+1,0)</f>
        <v>0</v>
      </c>
    </row>
    <row r="51" customFormat="false" ht="15" hidden="false" customHeight="false" outlineLevel="0" collapsed="false">
      <c r="A51" s="61" t="n">
        <v>50</v>
      </c>
      <c r="B51" s="62" t="n">
        <v>40045.4270833333</v>
      </c>
      <c r="C51" s="63" t="n">
        <f aca="false">YEAR(B51)</f>
        <v>2009</v>
      </c>
      <c r="D51" s="32" t="s">
        <v>277</v>
      </c>
      <c r="E51" s="64" t="n">
        <v>4474.05</v>
      </c>
      <c r="F51" s="65" t="n">
        <v>-0.0134</v>
      </c>
      <c r="G51" s="66" t="n">
        <v>-59.95227</v>
      </c>
      <c r="H51" s="67" t="n">
        <f aca="false">E51+IF(D51="Long",1,-1)*G51</f>
        <v>4414.09773</v>
      </c>
      <c r="I51" s="68" t="n">
        <f aca="false">Assumptions!$B$58</f>
        <v>5.35750011455817</v>
      </c>
      <c r="J51" s="68" t="n">
        <f aca="false">INDEX(Yearly!$L$5:$L$22,MATCH(C51,Yearly!$A$5:$A$22,0))</f>
        <v>0.701577395954046</v>
      </c>
      <c r="K51" s="68" t="n">
        <f aca="false">G51-I51-J51</f>
        <v>-66.0113475105122</v>
      </c>
      <c r="L51" s="69" t="n">
        <f aca="false">(I51+J51)/Assumptions!$B$8</f>
        <v>0.000267167461920072</v>
      </c>
      <c r="M51" s="70" t="n">
        <f aca="false">F51-L51</f>
        <v>-0.0136671674619201</v>
      </c>
      <c r="N51" s="71" t="n">
        <f aca="false">G51*Assumptions!$B$7</f>
        <v>-471524.60355</v>
      </c>
      <c r="O51" s="71" t="n">
        <f aca="false">K51*Assumptions!$B$7</f>
        <v>-519179.248170179</v>
      </c>
      <c r="P51" s="68" t="n">
        <f aca="false">P50+G51</f>
        <v>1830.670485</v>
      </c>
      <c r="Q51" s="68" t="n">
        <f aca="false">MAX(Q50,P51)</f>
        <v>1924.776855</v>
      </c>
      <c r="R51" s="68" t="n">
        <f aca="false">Q51-P51</f>
        <v>94.10637</v>
      </c>
      <c r="S51" s="68" t="n">
        <f aca="false">S50+K51</f>
        <v>1527.71660947439</v>
      </c>
      <c r="T51" s="68" t="n">
        <f aca="false">MAX(T50,S51)</f>
        <v>1640.00021200593</v>
      </c>
      <c r="U51" s="68" t="n">
        <f aca="false">T51-S51</f>
        <v>112.283602531537</v>
      </c>
      <c r="V51" s="70" t="n">
        <f aca="false">V50+F51</f>
        <v>0.5179</v>
      </c>
      <c r="W51" s="70" t="n">
        <f aca="false">MAX(W50,V51)</f>
        <v>0.5388</v>
      </c>
      <c r="X51" s="70" t="n">
        <f aca="false">W51-V51</f>
        <v>0.0208999999999999</v>
      </c>
      <c r="Y51" s="70" t="n">
        <f aca="false">Y50+M51</f>
        <v>0.504541626903996</v>
      </c>
      <c r="Z51" s="70" t="n">
        <f aca="false">MAX(Z50,Y51)</f>
        <v>0.526243129289757</v>
      </c>
      <c r="AA51" s="70" t="n">
        <f aca="false">Z51-Y51</f>
        <v>0.0217015023857603</v>
      </c>
      <c r="AB51" s="72" t="n">
        <f aca="false">AB50*(1+F51)</f>
        <v>1.61499618155983</v>
      </c>
      <c r="AC51" s="73" t="n">
        <f aca="false">MAX(AC50,AB51)</f>
        <v>1.64935316106602</v>
      </c>
      <c r="AD51" s="70" t="n">
        <f aca="false">1-AB51/AC51</f>
        <v>0.0208305779</v>
      </c>
      <c r="AE51" s="73" t="n">
        <f aca="false">AE50*(1+M51)</f>
        <v>1.59375182738216</v>
      </c>
      <c r="AF51" s="73" t="n">
        <f aca="false">MAX(AF50,AE51)</f>
        <v>1.6289713585636</v>
      </c>
      <c r="AG51" s="70" t="n">
        <f aca="false">1-AE51/AF51</f>
        <v>0.0216207184959284</v>
      </c>
      <c r="AH51" s="74" t="n">
        <f aca="false">IF(R51&gt;0,AH50+1,0)</f>
        <v>3</v>
      </c>
      <c r="AI51" s="74" t="n">
        <f aca="false">IF(U51&gt;0,AI50+1,0)</f>
        <v>3</v>
      </c>
      <c r="AJ51" s="74" t="n">
        <f aca="false">IF(G51&gt;0,AJ50+1,0)</f>
        <v>0</v>
      </c>
      <c r="AK51" s="74" t="n">
        <f aca="false">IF(G51&lt;=0,AK50+1,0)</f>
        <v>1</v>
      </c>
      <c r="AL51" s="74" t="n">
        <f aca="false">IF(K51&gt;0,AL50+1,0)</f>
        <v>0</v>
      </c>
      <c r="AM51" s="74" t="n">
        <f aca="false">IF(K51&lt;=0,AM50+1,0)</f>
        <v>1</v>
      </c>
    </row>
    <row r="52" customFormat="false" ht="15" hidden="false" customHeight="false" outlineLevel="0" collapsed="false">
      <c r="A52" s="61" t="n">
        <v>51</v>
      </c>
      <c r="B52" s="62" t="n">
        <v>40046.4270833333</v>
      </c>
      <c r="C52" s="63" t="n">
        <f aca="false">YEAR(B52)</f>
        <v>2009</v>
      </c>
      <c r="D52" s="32" t="s">
        <v>276</v>
      </c>
      <c r="E52" s="64" t="n">
        <v>4414.2</v>
      </c>
      <c r="F52" s="65" t="n">
        <v>-0.0116</v>
      </c>
      <c r="G52" s="66" t="n">
        <v>-51.20472</v>
      </c>
      <c r="H52" s="67" t="n">
        <f aca="false">E52+IF(D52="Long",1,-1)*G52</f>
        <v>4465.40472</v>
      </c>
      <c r="I52" s="68" t="n">
        <f aca="false">Assumptions!$B$58</f>
        <v>5.35750011455817</v>
      </c>
      <c r="J52" s="68" t="n">
        <f aca="false">INDEX(Yearly!$L$5:$L$22,MATCH(C52,Yearly!$A$5:$A$22,0))</f>
        <v>0.701577395954046</v>
      </c>
      <c r="K52" s="68" t="n">
        <f aca="false">G52-I52-J52</f>
        <v>-57.2637975105122</v>
      </c>
      <c r="L52" s="69" t="n">
        <f aca="false">(I52+J52)/Assumptions!$B$8</f>
        <v>0.000267167461920072</v>
      </c>
      <c r="M52" s="70" t="n">
        <f aca="false">F52-L52</f>
        <v>-0.0118671674619201</v>
      </c>
      <c r="N52" s="71" t="n">
        <f aca="false">G52*Assumptions!$B$7</f>
        <v>-402725.1228</v>
      </c>
      <c r="O52" s="71" t="n">
        <f aca="false">K52*Assumptions!$B$7</f>
        <v>-450379.767420179</v>
      </c>
      <c r="P52" s="68" t="n">
        <f aca="false">P51+G52</f>
        <v>1779.465765</v>
      </c>
      <c r="Q52" s="68" t="n">
        <f aca="false">MAX(Q51,P52)</f>
        <v>1924.776855</v>
      </c>
      <c r="R52" s="68" t="n">
        <f aca="false">Q52-P52</f>
        <v>145.31109</v>
      </c>
      <c r="S52" s="68" t="n">
        <f aca="false">S51+K52</f>
        <v>1470.45281196388</v>
      </c>
      <c r="T52" s="68" t="n">
        <f aca="false">MAX(T51,S52)</f>
        <v>1640.00021200593</v>
      </c>
      <c r="U52" s="68" t="n">
        <f aca="false">T52-S52</f>
        <v>169.547400042049</v>
      </c>
      <c r="V52" s="70" t="n">
        <f aca="false">V51+F52</f>
        <v>0.5063</v>
      </c>
      <c r="W52" s="70" t="n">
        <f aca="false">MAX(W51,V52)</f>
        <v>0.5388</v>
      </c>
      <c r="X52" s="70" t="n">
        <f aca="false">W52-V52</f>
        <v>0.0324999999999999</v>
      </c>
      <c r="Y52" s="70" t="n">
        <f aca="false">Y51+M52</f>
        <v>0.492674459442076</v>
      </c>
      <c r="Z52" s="70" t="n">
        <f aca="false">MAX(Z51,Y52)</f>
        <v>0.526243129289757</v>
      </c>
      <c r="AA52" s="70" t="n">
        <f aca="false">Z52-Y52</f>
        <v>0.0335686698476804</v>
      </c>
      <c r="AB52" s="72" t="n">
        <f aca="false">AB51*(1+F52)</f>
        <v>1.59626222585373</v>
      </c>
      <c r="AC52" s="73" t="n">
        <f aca="false">MAX(AC51,AB52)</f>
        <v>1.64935316106602</v>
      </c>
      <c r="AD52" s="70" t="n">
        <f aca="false">1-AB52/AC52</f>
        <v>0.0321889431963601</v>
      </c>
      <c r="AE52" s="73" t="n">
        <f aca="false">AE51*(1+M52)</f>
        <v>1.57483850755388</v>
      </c>
      <c r="AF52" s="73" t="n">
        <f aca="false">MAX(AF51,AE52)</f>
        <v>1.6289713585636</v>
      </c>
      <c r="AG52" s="70" t="n">
        <f aca="false">1-AE52/AF52</f>
        <v>0.0332313092708103</v>
      </c>
      <c r="AH52" s="74" t="n">
        <f aca="false">IF(R52&gt;0,AH51+1,0)</f>
        <v>4</v>
      </c>
      <c r="AI52" s="74" t="n">
        <f aca="false">IF(U52&gt;0,AI51+1,0)</f>
        <v>4</v>
      </c>
      <c r="AJ52" s="74" t="n">
        <f aca="false">IF(G52&gt;0,AJ51+1,0)</f>
        <v>0</v>
      </c>
      <c r="AK52" s="74" t="n">
        <f aca="false">IF(G52&lt;=0,AK51+1,0)</f>
        <v>2</v>
      </c>
      <c r="AL52" s="74" t="n">
        <f aca="false">IF(K52&gt;0,AL51+1,0)</f>
        <v>0</v>
      </c>
      <c r="AM52" s="74" t="n">
        <f aca="false">IF(K52&lt;=0,AM51+1,0)</f>
        <v>2</v>
      </c>
    </row>
    <row r="53" customFormat="false" ht="15" hidden="false" customHeight="false" outlineLevel="0" collapsed="false">
      <c r="A53" s="61" t="n">
        <v>52</v>
      </c>
      <c r="B53" s="62" t="n">
        <v>40046.53125</v>
      </c>
      <c r="C53" s="63" t="n">
        <f aca="false">YEAR(B53)</f>
        <v>2009</v>
      </c>
      <c r="D53" s="32" t="s">
        <v>277</v>
      </c>
      <c r="E53" s="64" t="n">
        <v>4465.45</v>
      </c>
      <c r="F53" s="65" t="n">
        <v>0.0407</v>
      </c>
      <c r="G53" s="66" t="n">
        <v>181.743815</v>
      </c>
      <c r="H53" s="67" t="n">
        <f aca="false">E53+IF(D53="Long",1,-1)*G53</f>
        <v>4647.193815</v>
      </c>
      <c r="I53" s="68" t="n">
        <f aca="false">Assumptions!$B$58</f>
        <v>5.35750011455817</v>
      </c>
      <c r="J53" s="68" t="n">
        <f aca="false">INDEX(Yearly!$L$5:$L$22,MATCH(C53,Yearly!$A$5:$A$22,0))</f>
        <v>0.701577395954046</v>
      </c>
      <c r="K53" s="68" t="n">
        <f aca="false">G53-I53-J53</f>
        <v>175.684737489488</v>
      </c>
      <c r="L53" s="69" t="n">
        <f aca="false">(I53+J53)/Assumptions!$B$8</f>
        <v>0.000267167461920072</v>
      </c>
      <c r="M53" s="70" t="n">
        <f aca="false">F53-L53</f>
        <v>0.0404328325380799</v>
      </c>
      <c r="N53" s="71" t="n">
        <f aca="false">G53*Assumptions!$B$7</f>
        <v>1429415.104975</v>
      </c>
      <c r="O53" s="71" t="n">
        <f aca="false">K53*Assumptions!$B$7</f>
        <v>1381760.46035482</v>
      </c>
      <c r="P53" s="68" t="n">
        <f aca="false">P52+G53</f>
        <v>1961.20958</v>
      </c>
      <c r="Q53" s="68" t="n">
        <f aca="false">MAX(Q52,P53)</f>
        <v>1961.20958</v>
      </c>
      <c r="R53" s="68" t="n">
        <f aca="false">Q53-P53</f>
        <v>0</v>
      </c>
      <c r="S53" s="68" t="n">
        <f aca="false">S52+K53</f>
        <v>1646.13754945337</v>
      </c>
      <c r="T53" s="68" t="n">
        <f aca="false">MAX(T52,S53)</f>
        <v>1646.13754945337</v>
      </c>
      <c r="U53" s="68" t="n">
        <f aca="false">T53-S53</f>
        <v>0</v>
      </c>
      <c r="V53" s="70" t="n">
        <f aca="false">V52+F53</f>
        <v>0.547</v>
      </c>
      <c r="W53" s="70" t="n">
        <f aca="false">MAX(W52,V53)</f>
        <v>0.547</v>
      </c>
      <c r="X53" s="70" t="n">
        <f aca="false">W53-V53</f>
        <v>0</v>
      </c>
      <c r="Y53" s="70" t="n">
        <f aca="false">Y52+M53</f>
        <v>0.533107291980156</v>
      </c>
      <c r="Z53" s="70" t="n">
        <f aca="false">MAX(Z52,Y53)</f>
        <v>0.533107291980156</v>
      </c>
      <c r="AA53" s="70" t="n">
        <f aca="false">Z53-Y53</f>
        <v>0</v>
      </c>
      <c r="AB53" s="72" t="n">
        <f aca="false">AB52*(1+F53)</f>
        <v>1.66123009844598</v>
      </c>
      <c r="AC53" s="73" t="n">
        <f aca="false">MAX(AC52,AB53)</f>
        <v>1.66123009844598</v>
      </c>
      <c r="AD53" s="70" t="n">
        <f aca="false">1-AB53/AC53</f>
        <v>0</v>
      </c>
      <c r="AE53" s="73" t="n">
        <f aca="false">AE52*(1+M53)</f>
        <v>1.63851368920432</v>
      </c>
      <c r="AF53" s="73" t="n">
        <f aca="false">MAX(AF52,AE53)</f>
        <v>1.63851368920432</v>
      </c>
      <c r="AG53" s="70" t="n">
        <f aca="false">1-AE53/AF53</f>
        <v>0</v>
      </c>
      <c r="AH53" s="74" t="n">
        <f aca="false">IF(R53&gt;0,AH52+1,0)</f>
        <v>0</v>
      </c>
      <c r="AI53" s="74" t="n">
        <f aca="false">IF(U53&gt;0,AI52+1,0)</f>
        <v>0</v>
      </c>
      <c r="AJ53" s="74" t="n">
        <f aca="false">IF(G53&gt;0,AJ52+1,0)</f>
        <v>1</v>
      </c>
      <c r="AK53" s="74" t="n">
        <f aca="false">IF(G53&lt;=0,AK52+1,0)</f>
        <v>0</v>
      </c>
      <c r="AL53" s="74" t="n">
        <f aca="false">IF(K53&gt;0,AL52+1,0)</f>
        <v>1</v>
      </c>
      <c r="AM53" s="74" t="n">
        <f aca="false">IF(K53&lt;=0,AM52+1,0)</f>
        <v>0</v>
      </c>
    </row>
    <row r="54" customFormat="false" ht="15" hidden="false" customHeight="false" outlineLevel="0" collapsed="false">
      <c r="A54" s="61" t="n">
        <v>53</v>
      </c>
      <c r="B54" s="62" t="n">
        <v>40056.5729166667</v>
      </c>
      <c r="C54" s="63" t="n">
        <f aca="false">YEAR(B54)</f>
        <v>2009</v>
      </c>
      <c r="D54" s="32" t="s">
        <v>276</v>
      </c>
      <c r="E54" s="64" t="n">
        <v>4647.25</v>
      </c>
      <c r="F54" s="65" t="n">
        <v>-0.0118</v>
      </c>
      <c r="G54" s="66" t="n">
        <v>-54.83755</v>
      </c>
      <c r="H54" s="67" t="n">
        <f aca="false">E54+IF(D54="Long",1,-1)*G54</f>
        <v>4702.08755</v>
      </c>
      <c r="I54" s="68" t="n">
        <f aca="false">Assumptions!$B$58</f>
        <v>5.35750011455817</v>
      </c>
      <c r="J54" s="68" t="n">
        <f aca="false">INDEX(Yearly!$L$5:$L$22,MATCH(C54,Yearly!$A$5:$A$22,0))</f>
        <v>0.701577395954046</v>
      </c>
      <c r="K54" s="68" t="n">
        <f aca="false">G54-I54-J54</f>
        <v>-60.8966275105122</v>
      </c>
      <c r="L54" s="69" t="n">
        <f aca="false">(I54+J54)/Assumptions!$B$8</f>
        <v>0.000267167461920072</v>
      </c>
      <c r="M54" s="70" t="n">
        <f aca="false">F54-L54</f>
        <v>-0.0120671674619201</v>
      </c>
      <c r="N54" s="71" t="n">
        <f aca="false">G54*Assumptions!$B$7</f>
        <v>-431297.33075</v>
      </c>
      <c r="O54" s="71" t="n">
        <f aca="false">K54*Assumptions!$B$7</f>
        <v>-478951.975370179</v>
      </c>
      <c r="P54" s="68" t="n">
        <f aca="false">P53+G54</f>
        <v>1906.37203</v>
      </c>
      <c r="Q54" s="68" t="n">
        <f aca="false">MAX(Q53,P54)</f>
        <v>1961.20958</v>
      </c>
      <c r="R54" s="68" t="n">
        <f aca="false">Q54-P54</f>
        <v>54.83755</v>
      </c>
      <c r="S54" s="68" t="n">
        <f aca="false">S53+K54</f>
        <v>1585.24092194285</v>
      </c>
      <c r="T54" s="68" t="n">
        <f aca="false">MAX(T53,S54)</f>
        <v>1646.13754945337</v>
      </c>
      <c r="U54" s="68" t="n">
        <f aca="false">T54-S54</f>
        <v>60.8966275105122</v>
      </c>
      <c r="V54" s="70" t="n">
        <f aca="false">V53+F54</f>
        <v>0.5352</v>
      </c>
      <c r="W54" s="70" t="n">
        <f aca="false">MAX(W53,V54)</f>
        <v>0.547</v>
      </c>
      <c r="X54" s="70" t="n">
        <f aca="false">W54-V54</f>
        <v>0.0118</v>
      </c>
      <c r="Y54" s="70" t="n">
        <f aca="false">Y53+M54</f>
        <v>0.521040124518236</v>
      </c>
      <c r="Z54" s="70" t="n">
        <f aca="false">MAX(Z53,Y54)</f>
        <v>0.533107291980156</v>
      </c>
      <c r="AA54" s="70" t="n">
        <f aca="false">Z54-Y54</f>
        <v>0.01206716746192</v>
      </c>
      <c r="AB54" s="72" t="n">
        <f aca="false">AB53*(1+F54)</f>
        <v>1.64162758328432</v>
      </c>
      <c r="AC54" s="73" t="n">
        <f aca="false">MAX(AC53,AB54)</f>
        <v>1.66123009844598</v>
      </c>
      <c r="AD54" s="70" t="n">
        <f aca="false">1-AB54/AC54</f>
        <v>0.0118</v>
      </c>
      <c r="AE54" s="73" t="n">
        <f aca="false">AE53*(1+M54)</f>
        <v>1.61874147012805</v>
      </c>
      <c r="AF54" s="73" t="n">
        <f aca="false">MAX(AF53,AE54)</f>
        <v>1.63851368920432</v>
      </c>
      <c r="AG54" s="70" t="n">
        <f aca="false">1-AE54/AF54</f>
        <v>0.01206716746192</v>
      </c>
      <c r="AH54" s="74" t="n">
        <f aca="false">IF(R54&gt;0,AH53+1,0)</f>
        <v>1</v>
      </c>
      <c r="AI54" s="74" t="n">
        <f aca="false">IF(U54&gt;0,AI53+1,0)</f>
        <v>1</v>
      </c>
      <c r="AJ54" s="74" t="n">
        <f aca="false">IF(G54&gt;0,AJ53+1,0)</f>
        <v>0</v>
      </c>
      <c r="AK54" s="74" t="n">
        <f aca="false">IF(G54&lt;=0,AK53+1,0)</f>
        <v>1</v>
      </c>
      <c r="AL54" s="74" t="n">
        <f aca="false">IF(K54&gt;0,AL53+1,0)</f>
        <v>0</v>
      </c>
      <c r="AM54" s="74" t="n">
        <f aca="false">IF(K54&lt;=0,AM53+1,0)</f>
        <v>1</v>
      </c>
    </row>
    <row r="55" customFormat="false" ht="15" hidden="false" customHeight="false" outlineLevel="0" collapsed="false">
      <c r="A55" s="61" t="n">
        <v>54</v>
      </c>
      <c r="B55" s="62" t="n">
        <v>40057.4270833333</v>
      </c>
      <c r="C55" s="63" t="n">
        <f aca="false">YEAR(B55)</f>
        <v>2009</v>
      </c>
      <c r="D55" s="32" t="s">
        <v>277</v>
      </c>
      <c r="E55" s="64" t="n">
        <v>4701.9</v>
      </c>
      <c r="F55" s="65" t="n">
        <v>-0.0106</v>
      </c>
      <c r="G55" s="66" t="n">
        <v>-49.84014</v>
      </c>
      <c r="H55" s="67" t="n">
        <f aca="false">E55+IF(D55="Long",1,-1)*G55</f>
        <v>4652.05986</v>
      </c>
      <c r="I55" s="68" t="n">
        <f aca="false">Assumptions!$B$58</f>
        <v>5.35750011455817</v>
      </c>
      <c r="J55" s="68" t="n">
        <f aca="false">INDEX(Yearly!$L$5:$L$22,MATCH(C55,Yearly!$A$5:$A$22,0))</f>
        <v>0.701577395954046</v>
      </c>
      <c r="K55" s="68" t="n">
        <f aca="false">G55-I55-J55</f>
        <v>-55.8992175105122</v>
      </c>
      <c r="L55" s="69" t="n">
        <f aca="false">(I55+J55)/Assumptions!$B$8</f>
        <v>0.000267167461920072</v>
      </c>
      <c r="M55" s="70" t="n">
        <f aca="false">F55-L55</f>
        <v>-0.0108671674619201</v>
      </c>
      <c r="N55" s="71" t="n">
        <f aca="false">G55*Assumptions!$B$7</f>
        <v>-391992.7011</v>
      </c>
      <c r="O55" s="71" t="n">
        <f aca="false">K55*Assumptions!$B$7</f>
        <v>-439647.345720179</v>
      </c>
      <c r="P55" s="68" t="n">
        <f aca="false">P54+G55</f>
        <v>1856.53189</v>
      </c>
      <c r="Q55" s="68" t="n">
        <f aca="false">MAX(Q54,P55)</f>
        <v>1961.20958</v>
      </c>
      <c r="R55" s="68" t="n">
        <f aca="false">Q55-P55</f>
        <v>104.67769</v>
      </c>
      <c r="S55" s="68" t="n">
        <f aca="false">S54+K55</f>
        <v>1529.34170443234</v>
      </c>
      <c r="T55" s="68" t="n">
        <f aca="false">MAX(T54,S55)</f>
        <v>1646.13754945337</v>
      </c>
      <c r="U55" s="68" t="n">
        <f aca="false">T55-S55</f>
        <v>116.795845021024</v>
      </c>
      <c r="V55" s="70" t="n">
        <f aca="false">V54+F55</f>
        <v>0.5246</v>
      </c>
      <c r="W55" s="70" t="n">
        <f aca="false">MAX(W54,V55)</f>
        <v>0.547</v>
      </c>
      <c r="X55" s="70" t="n">
        <f aca="false">W55-V55</f>
        <v>0.0224000000000001</v>
      </c>
      <c r="Y55" s="70" t="n">
        <f aca="false">Y54+M55</f>
        <v>0.510172957056316</v>
      </c>
      <c r="Z55" s="70" t="n">
        <f aca="false">MAX(Z54,Y55)</f>
        <v>0.533107291980156</v>
      </c>
      <c r="AA55" s="70" t="n">
        <f aca="false">Z55-Y55</f>
        <v>0.0229343349238401</v>
      </c>
      <c r="AB55" s="72" t="n">
        <f aca="false">AB54*(1+F55)</f>
        <v>1.6242263309015</v>
      </c>
      <c r="AC55" s="73" t="n">
        <f aca="false">MAX(AC54,AB55)</f>
        <v>1.66123009844598</v>
      </c>
      <c r="AD55" s="70" t="n">
        <f aca="false">1-AB55/AC55</f>
        <v>0.02227492</v>
      </c>
      <c r="AE55" s="73" t="n">
        <f aca="false">AE54*(1+M55)</f>
        <v>1.60115033549461</v>
      </c>
      <c r="AF55" s="73" t="n">
        <f aca="false">MAX(AF54,AE55)</f>
        <v>1.63851368920432</v>
      </c>
      <c r="AG55" s="70" t="n">
        <f aca="false">1-AE55/AF55</f>
        <v>0.0228031989942403</v>
      </c>
      <c r="AH55" s="74" t="n">
        <f aca="false">IF(R55&gt;0,AH54+1,0)</f>
        <v>2</v>
      </c>
      <c r="AI55" s="74" t="n">
        <f aca="false">IF(U55&gt;0,AI54+1,0)</f>
        <v>2</v>
      </c>
      <c r="AJ55" s="74" t="n">
        <f aca="false">IF(G55&gt;0,AJ54+1,0)</f>
        <v>0</v>
      </c>
      <c r="AK55" s="74" t="n">
        <f aca="false">IF(G55&lt;=0,AK54+1,0)</f>
        <v>2</v>
      </c>
      <c r="AL55" s="74" t="n">
        <f aca="false">IF(K55&gt;0,AL54+1,0)</f>
        <v>0</v>
      </c>
      <c r="AM55" s="74" t="n">
        <f aca="false">IF(K55&lt;=0,AM54+1,0)</f>
        <v>2</v>
      </c>
    </row>
    <row r="56" customFormat="false" ht="15" hidden="false" customHeight="false" outlineLevel="0" collapsed="false">
      <c r="A56" s="61" t="n">
        <v>55</v>
      </c>
      <c r="B56" s="62" t="n">
        <v>40057.5729166667</v>
      </c>
      <c r="C56" s="63" t="n">
        <f aca="false">YEAR(B56)</f>
        <v>2009</v>
      </c>
      <c r="D56" s="32" t="s">
        <v>276</v>
      </c>
      <c r="E56" s="64" t="n">
        <v>4651.9</v>
      </c>
      <c r="F56" s="65" t="n">
        <v>-0.0049</v>
      </c>
      <c r="G56" s="66" t="n">
        <v>-22.79431</v>
      </c>
      <c r="H56" s="67" t="n">
        <f aca="false">E56+IF(D56="Long",1,-1)*G56</f>
        <v>4674.69431</v>
      </c>
      <c r="I56" s="68" t="n">
        <f aca="false">Assumptions!$B$58</f>
        <v>5.35750011455817</v>
      </c>
      <c r="J56" s="68" t="n">
        <f aca="false">INDEX(Yearly!$L$5:$L$22,MATCH(C56,Yearly!$A$5:$A$22,0))</f>
        <v>0.701577395954046</v>
      </c>
      <c r="K56" s="68" t="n">
        <f aca="false">G56-I56-J56</f>
        <v>-28.8533875105122</v>
      </c>
      <c r="L56" s="69" t="n">
        <f aca="false">(I56+J56)/Assumptions!$B$8</f>
        <v>0.000267167461920072</v>
      </c>
      <c r="M56" s="70" t="n">
        <f aca="false">F56-L56</f>
        <v>-0.00516716746192007</v>
      </c>
      <c r="N56" s="71" t="n">
        <f aca="false">G56*Assumptions!$B$7</f>
        <v>-179277.24815</v>
      </c>
      <c r="O56" s="71" t="n">
        <f aca="false">K56*Assumptions!$B$7</f>
        <v>-226931.892770179</v>
      </c>
      <c r="P56" s="68" t="n">
        <f aca="false">P55+G56</f>
        <v>1833.73758</v>
      </c>
      <c r="Q56" s="68" t="n">
        <f aca="false">MAX(Q55,P56)</f>
        <v>1961.20958</v>
      </c>
      <c r="R56" s="68" t="n">
        <f aca="false">Q56-P56</f>
        <v>127.472</v>
      </c>
      <c r="S56" s="68" t="n">
        <f aca="false">S55+K56</f>
        <v>1500.48831692183</v>
      </c>
      <c r="T56" s="68" t="n">
        <f aca="false">MAX(T55,S56)</f>
        <v>1646.13754945337</v>
      </c>
      <c r="U56" s="68" t="n">
        <f aca="false">T56-S56</f>
        <v>145.649232531537</v>
      </c>
      <c r="V56" s="70" t="n">
        <f aca="false">V55+F56</f>
        <v>0.5197</v>
      </c>
      <c r="W56" s="70" t="n">
        <f aca="false">MAX(W55,V56)</f>
        <v>0.547</v>
      </c>
      <c r="X56" s="70" t="n">
        <f aca="false">W56-V56</f>
        <v>0.0273000000000001</v>
      </c>
      <c r="Y56" s="70" t="n">
        <f aca="false">Y55+M56</f>
        <v>0.505005789594396</v>
      </c>
      <c r="Z56" s="70" t="n">
        <f aca="false">MAX(Z55,Y56)</f>
        <v>0.533107291980156</v>
      </c>
      <c r="AA56" s="70" t="n">
        <f aca="false">Z56-Y56</f>
        <v>0.0281015023857601</v>
      </c>
      <c r="AB56" s="72" t="n">
        <f aca="false">AB55*(1+F56)</f>
        <v>1.61626762188009</v>
      </c>
      <c r="AC56" s="73" t="n">
        <f aca="false">MAX(AC55,AB56)</f>
        <v>1.66123009844598</v>
      </c>
      <c r="AD56" s="70" t="n">
        <f aca="false">1-AB56/AC56</f>
        <v>0.0270657728920001</v>
      </c>
      <c r="AE56" s="73" t="n">
        <f aca="false">AE55*(1+M56)</f>
        <v>1.5928769235794</v>
      </c>
      <c r="AF56" s="73" t="n">
        <f aca="false">MAX(AF55,AE56)</f>
        <v>1.63851368920432</v>
      </c>
      <c r="AG56" s="70" t="n">
        <f aca="false">1-AE56/AF56</f>
        <v>0.0278525385082897</v>
      </c>
      <c r="AH56" s="74" t="n">
        <f aca="false">IF(R56&gt;0,AH55+1,0)</f>
        <v>3</v>
      </c>
      <c r="AI56" s="74" t="n">
        <f aca="false">IF(U56&gt;0,AI55+1,0)</f>
        <v>3</v>
      </c>
      <c r="AJ56" s="74" t="n">
        <f aca="false">IF(G56&gt;0,AJ55+1,0)</f>
        <v>0</v>
      </c>
      <c r="AK56" s="74" t="n">
        <f aca="false">IF(G56&lt;=0,AK55+1,0)</f>
        <v>3</v>
      </c>
      <c r="AL56" s="74" t="n">
        <f aca="false">IF(K56&gt;0,AL55+1,0)</f>
        <v>0</v>
      </c>
      <c r="AM56" s="74" t="n">
        <f aca="false">IF(K56&lt;=0,AM55+1,0)</f>
        <v>3</v>
      </c>
    </row>
    <row r="57" customFormat="false" ht="15" hidden="false" customHeight="false" outlineLevel="0" collapsed="false">
      <c r="A57" s="61" t="n">
        <v>56</v>
      </c>
      <c r="B57" s="62" t="n">
        <v>40060.59375</v>
      </c>
      <c r="C57" s="63" t="n">
        <f aca="false">YEAR(B57)</f>
        <v>2009</v>
      </c>
      <c r="D57" s="32" t="s">
        <v>277</v>
      </c>
      <c r="E57" s="64" t="n">
        <v>4674.8</v>
      </c>
      <c r="F57" s="65" t="n">
        <v>0.0244</v>
      </c>
      <c r="G57" s="66" t="n">
        <v>114.06512</v>
      </c>
      <c r="H57" s="67" t="n">
        <f aca="false">E57+IF(D57="Long",1,-1)*G57</f>
        <v>4788.86512</v>
      </c>
      <c r="I57" s="68" t="n">
        <f aca="false">Assumptions!$B$58</f>
        <v>5.35750011455817</v>
      </c>
      <c r="J57" s="68" t="n">
        <f aca="false">INDEX(Yearly!$L$5:$L$22,MATCH(C57,Yearly!$A$5:$A$22,0))</f>
        <v>0.701577395954046</v>
      </c>
      <c r="K57" s="68" t="n">
        <f aca="false">G57-I57-J57</f>
        <v>108.006042489488</v>
      </c>
      <c r="L57" s="69" t="n">
        <f aca="false">(I57+J57)/Assumptions!$B$8</f>
        <v>0.000267167461920072</v>
      </c>
      <c r="M57" s="70" t="n">
        <f aca="false">F57-L57</f>
        <v>0.0241328325380799</v>
      </c>
      <c r="N57" s="71" t="n">
        <f aca="false">G57*Assumptions!$B$7</f>
        <v>897122.1688</v>
      </c>
      <c r="O57" s="71" t="n">
        <f aca="false">K57*Assumptions!$B$7</f>
        <v>849467.524179821</v>
      </c>
      <c r="P57" s="68" t="n">
        <f aca="false">P56+G57</f>
        <v>1947.8027</v>
      </c>
      <c r="Q57" s="68" t="n">
        <f aca="false">MAX(Q56,P57)</f>
        <v>1961.20958</v>
      </c>
      <c r="R57" s="68" t="n">
        <f aca="false">Q57-P57</f>
        <v>13.40688</v>
      </c>
      <c r="S57" s="68" t="n">
        <f aca="false">S56+K57</f>
        <v>1608.49435941132</v>
      </c>
      <c r="T57" s="68" t="n">
        <f aca="false">MAX(T56,S57)</f>
        <v>1646.13754945337</v>
      </c>
      <c r="U57" s="68" t="n">
        <f aca="false">T57-S57</f>
        <v>37.6431900420489</v>
      </c>
      <c r="V57" s="70" t="n">
        <f aca="false">V56+F57</f>
        <v>0.5441</v>
      </c>
      <c r="W57" s="70" t="n">
        <f aca="false">MAX(W56,V57)</f>
        <v>0.547</v>
      </c>
      <c r="X57" s="70" t="n">
        <f aca="false">W57-V57</f>
        <v>0.00290000000000012</v>
      </c>
      <c r="Y57" s="70" t="n">
        <f aca="false">Y56+M57</f>
        <v>0.529138622132476</v>
      </c>
      <c r="Z57" s="70" t="n">
        <f aca="false">MAX(Z56,Y57)</f>
        <v>0.533107291980156</v>
      </c>
      <c r="AA57" s="70" t="n">
        <f aca="false">Z57-Y57</f>
        <v>0.00396866984768018</v>
      </c>
      <c r="AB57" s="72" t="n">
        <f aca="false">AB56*(1+F57)</f>
        <v>1.65570455185396</v>
      </c>
      <c r="AC57" s="73" t="n">
        <f aca="false">MAX(AC56,AB57)</f>
        <v>1.66123009844598</v>
      </c>
      <c r="AD57" s="70" t="n">
        <f aca="false">1-AB57/AC57</f>
        <v>0.00332617775056487</v>
      </c>
      <c r="AE57" s="73" t="n">
        <f aca="false">AE56*(1+M57)</f>
        <v>1.63131755562992</v>
      </c>
      <c r="AF57" s="73" t="n">
        <f aca="false">MAX(AF56,AE57)</f>
        <v>1.63851368920432</v>
      </c>
      <c r="AG57" s="70" t="n">
        <f aca="false">1-AE57/AF57</f>
        <v>0.00439186661779079</v>
      </c>
      <c r="AH57" s="74" t="n">
        <f aca="false">IF(R57&gt;0,AH56+1,0)</f>
        <v>4</v>
      </c>
      <c r="AI57" s="74" t="n">
        <f aca="false">IF(U57&gt;0,AI56+1,0)</f>
        <v>4</v>
      </c>
      <c r="AJ57" s="74" t="n">
        <f aca="false">IF(G57&gt;0,AJ56+1,0)</f>
        <v>1</v>
      </c>
      <c r="AK57" s="74" t="n">
        <f aca="false">IF(G57&lt;=0,AK56+1,0)</f>
        <v>0</v>
      </c>
      <c r="AL57" s="74" t="n">
        <f aca="false">IF(K57&gt;0,AL56+1,0)</f>
        <v>1</v>
      </c>
      <c r="AM57" s="74" t="n">
        <f aca="false">IF(K57&lt;=0,AM56+1,0)</f>
        <v>0</v>
      </c>
    </row>
    <row r="58" customFormat="false" ht="15" hidden="false" customHeight="false" outlineLevel="0" collapsed="false">
      <c r="A58" s="61" t="n">
        <v>57</v>
      </c>
      <c r="B58" s="62" t="n">
        <v>40070.4270833333</v>
      </c>
      <c r="C58" s="63" t="n">
        <f aca="false">YEAR(B58)</f>
        <v>2009</v>
      </c>
      <c r="D58" s="32" t="s">
        <v>276</v>
      </c>
      <c r="E58" s="64" t="n">
        <v>4788.75</v>
      </c>
      <c r="F58" s="65" t="n">
        <v>-0.0047</v>
      </c>
      <c r="G58" s="66" t="n">
        <v>-22.507125</v>
      </c>
      <c r="H58" s="67" t="n">
        <f aca="false">E58+IF(D58="Long",1,-1)*G58</f>
        <v>4811.257125</v>
      </c>
      <c r="I58" s="68" t="n">
        <f aca="false">Assumptions!$B$58</f>
        <v>5.35750011455817</v>
      </c>
      <c r="J58" s="68" t="n">
        <f aca="false">INDEX(Yearly!$L$5:$L$22,MATCH(C58,Yearly!$A$5:$A$22,0))</f>
        <v>0.701577395954046</v>
      </c>
      <c r="K58" s="68" t="n">
        <f aca="false">G58-I58-J58</f>
        <v>-28.5662025105122</v>
      </c>
      <c r="L58" s="69" t="n">
        <f aca="false">(I58+J58)/Assumptions!$B$8</f>
        <v>0.000267167461920072</v>
      </c>
      <c r="M58" s="70" t="n">
        <f aca="false">F58-L58</f>
        <v>-0.00496716746192007</v>
      </c>
      <c r="N58" s="71" t="n">
        <f aca="false">G58*Assumptions!$B$7</f>
        <v>-177018.538125</v>
      </c>
      <c r="O58" s="71" t="n">
        <f aca="false">K58*Assumptions!$B$7</f>
        <v>-224673.182745179</v>
      </c>
      <c r="P58" s="68" t="n">
        <f aca="false">P57+G58</f>
        <v>1925.295575</v>
      </c>
      <c r="Q58" s="68" t="n">
        <f aca="false">MAX(Q57,P58)</f>
        <v>1961.20958</v>
      </c>
      <c r="R58" s="68" t="n">
        <f aca="false">Q58-P58</f>
        <v>35.9140050000001</v>
      </c>
      <c r="S58" s="68" t="n">
        <f aca="false">S57+K58</f>
        <v>1579.9281569008</v>
      </c>
      <c r="T58" s="68" t="n">
        <f aca="false">MAX(T57,S58)</f>
        <v>1646.13754945337</v>
      </c>
      <c r="U58" s="68" t="n">
        <f aca="false">T58-S58</f>
        <v>66.2093925525612</v>
      </c>
      <c r="V58" s="70" t="n">
        <f aca="false">V57+F58</f>
        <v>0.5394</v>
      </c>
      <c r="W58" s="70" t="n">
        <f aca="false">MAX(W57,V58)</f>
        <v>0.547</v>
      </c>
      <c r="X58" s="70" t="n">
        <f aca="false">W58-V58</f>
        <v>0.00760000000000016</v>
      </c>
      <c r="Y58" s="70" t="n">
        <f aca="false">Y57+M58</f>
        <v>0.524171454670556</v>
      </c>
      <c r="Z58" s="70" t="n">
        <f aca="false">MAX(Z57,Y58)</f>
        <v>0.533107291980156</v>
      </c>
      <c r="AA58" s="70" t="n">
        <f aca="false">Z58-Y58</f>
        <v>0.00893583730960024</v>
      </c>
      <c r="AB58" s="72" t="n">
        <f aca="false">AB57*(1+F58)</f>
        <v>1.64792274046025</v>
      </c>
      <c r="AC58" s="73" t="n">
        <f aca="false">MAX(AC57,AB58)</f>
        <v>1.66123009844598</v>
      </c>
      <c r="AD58" s="70" t="n">
        <f aca="false">1-AB58/AC58</f>
        <v>0.00801054471513718</v>
      </c>
      <c r="AE58" s="73" t="n">
        <f aca="false">AE57*(1+M58)</f>
        <v>1.62321452814753</v>
      </c>
      <c r="AF58" s="73" t="n">
        <f aca="false">MAX(AF57,AE58)</f>
        <v>1.63851368920432</v>
      </c>
      <c r="AG58" s="70" t="n">
        <f aca="false">1-AE58/AF58</f>
        <v>0.00933721894274986</v>
      </c>
      <c r="AH58" s="74" t="n">
        <f aca="false">IF(R58&gt;0,AH57+1,0)</f>
        <v>5</v>
      </c>
      <c r="AI58" s="74" t="n">
        <f aca="false">IF(U58&gt;0,AI57+1,0)</f>
        <v>5</v>
      </c>
      <c r="AJ58" s="74" t="n">
        <f aca="false">IF(G58&gt;0,AJ57+1,0)</f>
        <v>0</v>
      </c>
      <c r="AK58" s="74" t="n">
        <f aca="false">IF(G58&lt;=0,AK57+1,0)</f>
        <v>1</v>
      </c>
      <c r="AL58" s="74" t="n">
        <f aca="false">IF(K58&gt;0,AL57+1,0)</f>
        <v>0</v>
      </c>
      <c r="AM58" s="74" t="n">
        <f aca="false">IF(K58&lt;=0,AM57+1,0)</f>
        <v>1</v>
      </c>
    </row>
    <row r="59" customFormat="false" ht="15" hidden="false" customHeight="false" outlineLevel="0" collapsed="false">
      <c r="A59" s="61" t="n">
        <v>58</v>
      </c>
      <c r="B59" s="62" t="n">
        <v>40070.5520833333</v>
      </c>
      <c r="C59" s="63" t="n">
        <f aca="false">YEAR(B59)</f>
        <v>2009</v>
      </c>
      <c r="D59" s="32" t="s">
        <v>277</v>
      </c>
      <c r="E59" s="64" t="n">
        <v>4811.35</v>
      </c>
      <c r="F59" s="65" t="n">
        <v>0.0227</v>
      </c>
      <c r="G59" s="66" t="n">
        <v>109.217645</v>
      </c>
      <c r="H59" s="67" t="n">
        <f aca="false">E59+IF(D59="Long",1,-1)*G59</f>
        <v>4920.567645</v>
      </c>
      <c r="I59" s="68" t="n">
        <f aca="false">Assumptions!$B$58</f>
        <v>5.35750011455817</v>
      </c>
      <c r="J59" s="68" t="n">
        <f aca="false">INDEX(Yearly!$L$5:$L$22,MATCH(C59,Yearly!$A$5:$A$22,0))</f>
        <v>0.701577395954046</v>
      </c>
      <c r="K59" s="68" t="n">
        <f aca="false">G59-I59-J59</f>
        <v>103.158567489488</v>
      </c>
      <c r="L59" s="69" t="n">
        <f aca="false">(I59+J59)/Assumptions!$B$8</f>
        <v>0.000267167461920072</v>
      </c>
      <c r="M59" s="70" t="n">
        <f aca="false">F59-L59</f>
        <v>0.0224328325380799</v>
      </c>
      <c r="N59" s="71" t="n">
        <f aca="false">G59*Assumptions!$B$7</f>
        <v>858996.777925</v>
      </c>
      <c r="O59" s="71" t="n">
        <f aca="false">K59*Assumptions!$B$7</f>
        <v>811342.133304821</v>
      </c>
      <c r="P59" s="68" t="n">
        <f aca="false">P58+G59</f>
        <v>2034.51322</v>
      </c>
      <c r="Q59" s="68" t="n">
        <f aca="false">MAX(Q58,P59)</f>
        <v>2034.51322</v>
      </c>
      <c r="R59" s="68" t="n">
        <f aca="false">Q59-P59</f>
        <v>0</v>
      </c>
      <c r="S59" s="68" t="n">
        <f aca="false">S58+K59</f>
        <v>1683.08672439029</v>
      </c>
      <c r="T59" s="68" t="n">
        <f aca="false">MAX(T58,S59)</f>
        <v>1683.08672439029</v>
      </c>
      <c r="U59" s="68" t="n">
        <f aca="false">T59-S59</f>
        <v>0</v>
      </c>
      <c r="V59" s="70" t="n">
        <f aca="false">V58+F59</f>
        <v>0.5621</v>
      </c>
      <c r="W59" s="70" t="n">
        <f aca="false">MAX(W58,V59)</f>
        <v>0.5621</v>
      </c>
      <c r="X59" s="70" t="n">
        <f aca="false">W59-V59</f>
        <v>0</v>
      </c>
      <c r="Y59" s="70" t="n">
        <f aca="false">Y58+M59</f>
        <v>0.546604287208636</v>
      </c>
      <c r="Z59" s="70" t="n">
        <f aca="false">MAX(Z58,Y59)</f>
        <v>0.546604287208636</v>
      </c>
      <c r="AA59" s="70" t="n">
        <f aca="false">Z59-Y59</f>
        <v>0</v>
      </c>
      <c r="AB59" s="72" t="n">
        <f aca="false">AB58*(1+F59)</f>
        <v>1.68533058666869</v>
      </c>
      <c r="AC59" s="73" t="n">
        <f aca="false">MAX(AC58,AB59)</f>
        <v>1.68533058666869</v>
      </c>
      <c r="AD59" s="70" t="n">
        <f aca="false">1-AB59/AC59</f>
        <v>0</v>
      </c>
      <c r="AE59" s="73" t="n">
        <f aca="false">AE58*(1+M59)</f>
        <v>1.65962782783084</v>
      </c>
      <c r="AF59" s="73" t="n">
        <f aca="false">MAX(AF58,AE59)</f>
        <v>1.65962782783084</v>
      </c>
      <c r="AG59" s="70" t="n">
        <f aca="false">1-AE59/AF59</f>
        <v>0</v>
      </c>
      <c r="AH59" s="74" t="n">
        <f aca="false">IF(R59&gt;0,AH58+1,0)</f>
        <v>0</v>
      </c>
      <c r="AI59" s="74" t="n">
        <f aca="false">IF(U59&gt;0,AI58+1,0)</f>
        <v>0</v>
      </c>
      <c r="AJ59" s="74" t="n">
        <f aca="false">IF(G59&gt;0,AJ58+1,0)</f>
        <v>1</v>
      </c>
      <c r="AK59" s="74" t="n">
        <f aca="false">IF(G59&lt;=0,AK58+1,0)</f>
        <v>0</v>
      </c>
      <c r="AL59" s="74" t="n">
        <f aca="false">IF(K59&gt;0,AL58+1,0)</f>
        <v>1</v>
      </c>
      <c r="AM59" s="74" t="n">
        <f aca="false">IF(K59&lt;=0,AM58+1,0)</f>
        <v>0</v>
      </c>
    </row>
    <row r="60" customFormat="false" ht="15" hidden="false" customHeight="false" outlineLevel="0" collapsed="false">
      <c r="A60" s="61" t="n">
        <v>59</v>
      </c>
      <c r="B60" s="62" t="n">
        <v>40080.4270833333</v>
      </c>
      <c r="C60" s="63" t="n">
        <f aca="false">YEAR(B60)</f>
        <v>2009</v>
      </c>
      <c r="D60" s="32" t="s">
        <v>276</v>
      </c>
      <c r="E60" s="64" t="n">
        <v>4920.6</v>
      </c>
      <c r="F60" s="65" t="n">
        <v>-0.0079</v>
      </c>
      <c r="G60" s="66" t="n">
        <v>-38.87274</v>
      </c>
      <c r="H60" s="67" t="n">
        <f aca="false">E60+IF(D60="Long",1,-1)*G60</f>
        <v>4959.47274</v>
      </c>
      <c r="I60" s="68" t="n">
        <f aca="false">Assumptions!$B$58</f>
        <v>5.35750011455817</v>
      </c>
      <c r="J60" s="68" t="n">
        <f aca="false">INDEX(Yearly!$L$5:$L$22,MATCH(C60,Yearly!$A$5:$A$22,0))</f>
        <v>0.701577395954046</v>
      </c>
      <c r="K60" s="68" t="n">
        <f aca="false">G60-I60-J60</f>
        <v>-44.9318175105122</v>
      </c>
      <c r="L60" s="69" t="n">
        <f aca="false">(I60+J60)/Assumptions!$B$8</f>
        <v>0.000267167461920072</v>
      </c>
      <c r="M60" s="70" t="n">
        <f aca="false">F60-L60</f>
        <v>-0.00816716746192007</v>
      </c>
      <c r="N60" s="71" t="n">
        <f aca="false">G60*Assumptions!$B$7</f>
        <v>-305734.1001</v>
      </c>
      <c r="O60" s="71" t="n">
        <f aca="false">K60*Assumptions!$B$7</f>
        <v>-353388.744720179</v>
      </c>
      <c r="P60" s="68" t="n">
        <f aca="false">P59+G60</f>
        <v>1995.64048</v>
      </c>
      <c r="Q60" s="68" t="n">
        <f aca="false">MAX(Q59,P60)</f>
        <v>2034.51322</v>
      </c>
      <c r="R60" s="68" t="n">
        <f aca="false">Q60-P60</f>
        <v>38.87274</v>
      </c>
      <c r="S60" s="68" t="n">
        <f aca="false">S59+K60</f>
        <v>1638.15490687978</v>
      </c>
      <c r="T60" s="68" t="n">
        <f aca="false">MAX(T59,S60)</f>
        <v>1683.08672439029</v>
      </c>
      <c r="U60" s="68" t="n">
        <f aca="false">T60-S60</f>
        <v>44.9318175105122</v>
      </c>
      <c r="V60" s="70" t="n">
        <f aca="false">V59+F60</f>
        <v>0.5542</v>
      </c>
      <c r="W60" s="70" t="n">
        <f aca="false">MAX(W59,V60)</f>
        <v>0.5621</v>
      </c>
      <c r="X60" s="70" t="n">
        <f aca="false">W60-V60</f>
        <v>0.00790000000000002</v>
      </c>
      <c r="Y60" s="70" t="n">
        <f aca="false">Y59+M60</f>
        <v>0.538437119746716</v>
      </c>
      <c r="Z60" s="70" t="n">
        <f aca="false">MAX(Z59,Y60)</f>
        <v>0.546604287208636</v>
      </c>
      <c r="AA60" s="70" t="n">
        <f aca="false">Z60-Y60</f>
        <v>0.00816716746192003</v>
      </c>
      <c r="AB60" s="72" t="n">
        <f aca="false">AB59*(1+F60)</f>
        <v>1.67201647503401</v>
      </c>
      <c r="AC60" s="73" t="n">
        <f aca="false">MAX(AC59,AB60)</f>
        <v>1.68533058666869</v>
      </c>
      <c r="AD60" s="70" t="n">
        <f aca="false">1-AB60/AC60</f>
        <v>0.00790000000000002</v>
      </c>
      <c r="AE60" s="73" t="n">
        <f aca="false">AE59*(1+M60)</f>
        <v>1.64607336943649</v>
      </c>
      <c r="AF60" s="73" t="n">
        <f aca="false">MAX(AF59,AE60)</f>
        <v>1.65962782783084</v>
      </c>
      <c r="AG60" s="70" t="n">
        <f aca="false">1-AE60/AF60</f>
        <v>0.00816716746191992</v>
      </c>
      <c r="AH60" s="74" t="n">
        <f aca="false">IF(R60&gt;0,AH59+1,0)</f>
        <v>1</v>
      </c>
      <c r="AI60" s="74" t="n">
        <f aca="false">IF(U60&gt;0,AI59+1,0)</f>
        <v>1</v>
      </c>
      <c r="AJ60" s="74" t="n">
        <f aca="false">IF(G60&gt;0,AJ59+1,0)</f>
        <v>0</v>
      </c>
      <c r="AK60" s="74" t="n">
        <f aca="false">IF(G60&lt;=0,AK59+1,0)</f>
        <v>1</v>
      </c>
      <c r="AL60" s="74" t="n">
        <f aca="false">IF(K60&gt;0,AL59+1,0)</f>
        <v>0</v>
      </c>
      <c r="AM60" s="74" t="n">
        <f aca="false">IF(K60&lt;=0,AM59+1,0)</f>
        <v>1</v>
      </c>
    </row>
    <row r="61" customFormat="false" ht="15" hidden="false" customHeight="false" outlineLevel="0" collapsed="false">
      <c r="A61" s="61" t="n">
        <v>60</v>
      </c>
      <c r="B61" s="62" t="n">
        <v>40080.6145833333</v>
      </c>
      <c r="C61" s="63" t="n">
        <f aca="false">YEAR(B61)</f>
        <v>2009</v>
      </c>
      <c r="D61" s="32" t="s">
        <v>277</v>
      </c>
      <c r="E61" s="64" t="n">
        <v>4959.7</v>
      </c>
      <c r="F61" s="65" t="n">
        <v>-0.003</v>
      </c>
      <c r="G61" s="66" t="n">
        <v>-14.8791</v>
      </c>
      <c r="H61" s="67" t="n">
        <f aca="false">E61+IF(D61="Long",1,-1)*G61</f>
        <v>4944.8209</v>
      </c>
      <c r="I61" s="68" t="n">
        <f aca="false">Assumptions!$B$58</f>
        <v>5.35750011455817</v>
      </c>
      <c r="J61" s="68" t="n">
        <f aca="false">INDEX(Yearly!$L$5:$L$22,MATCH(C61,Yearly!$A$5:$A$22,0))</f>
        <v>0.701577395954046</v>
      </c>
      <c r="K61" s="68" t="n">
        <f aca="false">G61-I61-J61</f>
        <v>-20.9381775105122</v>
      </c>
      <c r="L61" s="69" t="n">
        <f aca="false">(I61+J61)/Assumptions!$B$8</f>
        <v>0.000267167461920072</v>
      </c>
      <c r="M61" s="70" t="n">
        <f aca="false">F61-L61</f>
        <v>-0.00326716746192007</v>
      </c>
      <c r="N61" s="71" t="n">
        <f aca="false">G61*Assumptions!$B$7</f>
        <v>-117024.1215</v>
      </c>
      <c r="O61" s="71" t="n">
        <f aca="false">K61*Assumptions!$B$7</f>
        <v>-164678.766120179</v>
      </c>
      <c r="P61" s="68" t="n">
        <f aca="false">P60+G61</f>
        <v>1980.76138</v>
      </c>
      <c r="Q61" s="68" t="n">
        <f aca="false">MAX(Q60,P61)</f>
        <v>2034.51322</v>
      </c>
      <c r="R61" s="68" t="n">
        <f aca="false">Q61-P61</f>
        <v>53.7518400000001</v>
      </c>
      <c r="S61" s="68" t="n">
        <f aca="false">S60+K61</f>
        <v>1617.21672936927</v>
      </c>
      <c r="T61" s="68" t="n">
        <f aca="false">MAX(T60,S61)</f>
        <v>1683.08672439029</v>
      </c>
      <c r="U61" s="68" t="n">
        <f aca="false">T61-S61</f>
        <v>65.8699950210244</v>
      </c>
      <c r="V61" s="70" t="n">
        <f aca="false">V60+F61</f>
        <v>0.5512</v>
      </c>
      <c r="W61" s="70" t="n">
        <f aca="false">MAX(W60,V61)</f>
        <v>0.5621</v>
      </c>
      <c r="X61" s="70" t="n">
        <f aca="false">W61-V61</f>
        <v>0.0109</v>
      </c>
      <c r="Y61" s="70" t="n">
        <f aca="false">Y60+M61</f>
        <v>0.535169952284796</v>
      </c>
      <c r="Z61" s="70" t="n">
        <f aca="false">MAX(Z60,Y61)</f>
        <v>0.546604287208636</v>
      </c>
      <c r="AA61" s="70" t="n">
        <f aca="false">Z61-Y61</f>
        <v>0.0114343349238401</v>
      </c>
      <c r="AB61" s="72" t="n">
        <f aca="false">AB60*(1+F61)</f>
        <v>1.66700042560891</v>
      </c>
      <c r="AC61" s="73" t="n">
        <f aca="false">MAX(AC60,AB61)</f>
        <v>1.68533058666869</v>
      </c>
      <c r="AD61" s="70" t="n">
        <f aca="false">1-AB61/AC61</f>
        <v>0.0108763000000001</v>
      </c>
      <c r="AE61" s="73" t="n">
        <f aca="false">AE60*(1+M61)</f>
        <v>1.64069537208393</v>
      </c>
      <c r="AF61" s="73" t="n">
        <f aca="false">MAX(AF60,AE61)</f>
        <v>1.65962782783084</v>
      </c>
      <c r="AG61" s="70" t="n">
        <f aca="false">1-AE61/AF61</f>
        <v>0.0114076514200523</v>
      </c>
      <c r="AH61" s="74" t="n">
        <f aca="false">IF(R61&gt;0,AH60+1,0)</f>
        <v>2</v>
      </c>
      <c r="AI61" s="74" t="n">
        <f aca="false">IF(U61&gt;0,AI60+1,0)</f>
        <v>2</v>
      </c>
      <c r="AJ61" s="74" t="n">
        <f aca="false">IF(G61&gt;0,AJ60+1,0)</f>
        <v>0</v>
      </c>
      <c r="AK61" s="74" t="n">
        <f aca="false">IF(G61&lt;=0,AK60+1,0)</f>
        <v>2</v>
      </c>
      <c r="AL61" s="74" t="n">
        <f aca="false">IF(K61&gt;0,AL60+1,0)</f>
        <v>0</v>
      </c>
      <c r="AM61" s="74" t="n">
        <f aca="false">IF(K61&lt;=0,AM60+1,0)</f>
        <v>2</v>
      </c>
    </row>
    <row r="62" customFormat="false" ht="15" hidden="false" customHeight="false" outlineLevel="0" collapsed="false">
      <c r="A62" s="61" t="n">
        <v>61</v>
      </c>
      <c r="B62" s="62" t="n">
        <v>40081.5729166667</v>
      </c>
      <c r="C62" s="63" t="n">
        <f aca="false">YEAR(B62)</f>
        <v>2009</v>
      </c>
      <c r="D62" s="32" t="s">
        <v>276</v>
      </c>
      <c r="E62" s="64" t="n">
        <v>4944.6</v>
      </c>
      <c r="F62" s="65" t="n">
        <v>-0.0147</v>
      </c>
      <c r="G62" s="66" t="n">
        <v>-72.68562</v>
      </c>
      <c r="H62" s="67" t="n">
        <f aca="false">E62+IF(D62="Long",1,-1)*G62</f>
        <v>5017.28562</v>
      </c>
      <c r="I62" s="68" t="n">
        <f aca="false">Assumptions!$B$58</f>
        <v>5.35750011455817</v>
      </c>
      <c r="J62" s="68" t="n">
        <f aca="false">INDEX(Yearly!$L$5:$L$22,MATCH(C62,Yearly!$A$5:$A$22,0))</f>
        <v>0.701577395954046</v>
      </c>
      <c r="K62" s="68" t="n">
        <f aca="false">G62-I62-J62</f>
        <v>-78.7446975105122</v>
      </c>
      <c r="L62" s="69" t="n">
        <f aca="false">(I62+J62)/Assumptions!$B$8</f>
        <v>0.000267167461920072</v>
      </c>
      <c r="M62" s="70" t="n">
        <f aca="false">F62-L62</f>
        <v>-0.0149671674619201</v>
      </c>
      <c r="N62" s="71" t="n">
        <f aca="false">G62*Assumptions!$B$7</f>
        <v>-571672.4013</v>
      </c>
      <c r="O62" s="71" t="n">
        <f aca="false">K62*Assumptions!$B$7</f>
        <v>-619327.045920179</v>
      </c>
      <c r="P62" s="68" t="n">
        <f aca="false">P61+G62</f>
        <v>1908.07576</v>
      </c>
      <c r="Q62" s="68" t="n">
        <f aca="false">MAX(Q61,P62)</f>
        <v>2034.51322</v>
      </c>
      <c r="R62" s="68" t="n">
        <f aca="false">Q62-P62</f>
        <v>126.43746</v>
      </c>
      <c r="S62" s="68" t="n">
        <f aca="false">S61+K62</f>
        <v>1538.47203185876</v>
      </c>
      <c r="T62" s="68" t="n">
        <f aca="false">MAX(T61,S62)</f>
        <v>1683.08672439029</v>
      </c>
      <c r="U62" s="68" t="n">
        <f aca="false">T62-S62</f>
        <v>144.614692531537</v>
      </c>
      <c r="V62" s="70" t="n">
        <f aca="false">V61+F62</f>
        <v>0.5365</v>
      </c>
      <c r="W62" s="70" t="n">
        <f aca="false">MAX(W61,V62)</f>
        <v>0.5621</v>
      </c>
      <c r="X62" s="70" t="n">
        <f aca="false">W62-V62</f>
        <v>0.0256000000000001</v>
      </c>
      <c r="Y62" s="70" t="n">
        <f aca="false">Y61+M62</f>
        <v>0.520202784822876</v>
      </c>
      <c r="Z62" s="70" t="n">
        <f aca="false">MAX(Z61,Y62)</f>
        <v>0.546604287208636</v>
      </c>
      <c r="AA62" s="70" t="n">
        <f aca="false">Z62-Y62</f>
        <v>0.0264015023857601</v>
      </c>
      <c r="AB62" s="72" t="n">
        <f aca="false">AB61*(1+F62)</f>
        <v>1.64249551935246</v>
      </c>
      <c r="AC62" s="73" t="n">
        <f aca="false">MAX(AC61,AB62)</f>
        <v>1.68533058666869</v>
      </c>
      <c r="AD62" s="70" t="n">
        <f aca="false">1-AB62/AC62</f>
        <v>0.0254164183900001</v>
      </c>
      <c r="AE62" s="73" t="n">
        <f aca="false">AE61*(1+M62)</f>
        <v>1.61613880969595</v>
      </c>
      <c r="AF62" s="73" t="n">
        <f aca="false">MAX(AF61,AE62)</f>
        <v>1.65962782783084</v>
      </c>
      <c r="AG62" s="70" t="n">
        <f aca="false">1-AE62/AF62</f>
        <v>0.0262040786528213</v>
      </c>
      <c r="AH62" s="74" t="n">
        <f aca="false">IF(R62&gt;0,AH61+1,0)</f>
        <v>3</v>
      </c>
      <c r="AI62" s="74" t="n">
        <f aca="false">IF(U62&gt;0,AI61+1,0)</f>
        <v>3</v>
      </c>
      <c r="AJ62" s="74" t="n">
        <f aca="false">IF(G62&gt;0,AJ61+1,0)</f>
        <v>0</v>
      </c>
      <c r="AK62" s="74" t="n">
        <f aca="false">IF(G62&lt;=0,AK61+1,0)</f>
        <v>3</v>
      </c>
      <c r="AL62" s="74" t="n">
        <f aca="false">IF(K62&gt;0,AL61+1,0)</f>
        <v>0</v>
      </c>
      <c r="AM62" s="74" t="n">
        <f aca="false">IF(K62&lt;=0,AM61+1,0)</f>
        <v>3</v>
      </c>
    </row>
    <row r="63" customFormat="false" ht="15" hidden="false" customHeight="false" outlineLevel="0" collapsed="false">
      <c r="A63" s="61" t="n">
        <v>62</v>
      </c>
      <c r="B63" s="62" t="n">
        <v>40085.4270833333</v>
      </c>
      <c r="C63" s="63" t="n">
        <f aca="false">YEAR(B63)</f>
        <v>2009</v>
      </c>
      <c r="D63" s="32" t="s">
        <v>277</v>
      </c>
      <c r="E63" s="64" t="n">
        <v>5017.35</v>
      </c>
      <c r="F63" s="65" t="n">
        <v>0.003</v>
      </c>
      <c r="G63" s="66" t="n">
        <v>15.05205</v>
      </c>
      <c r="H63" s="67" t="n">
        <f aca="false">E63+IF(D63="Long",1,-1)*G63</f>
        <v>5032.40205</v>
      </c>
      <c r="I63" s="68" t="n">
        <f aca="false">Assumptions!$B$58</f>
        <v>5.35750011455817</v>
      </c>
      <c r="J63" s="68" t="n">
        <f aca="false">INDEX(Yearly!$L$5:$L$22,MATCH(C63,Yearly!$A$5:$A$22,0))</f>
        <v>0.701577395954046</v>
      </c>
      <c r="K63" s="68" t="n">
        <f aca="false">G63-I63-J63</f>
        <v>8.99297248948778</v>
      </c>
      <c r="L63" s="69" t="n">
        <f aca="false">(I63+J63)/Assumptions!$B$8</f>
        <v>0.000267167461920072</v>
      </c>
      <c r="M63" s="70" t="n">
        <f aca="false">F63-L63</f>
        <v>0.00273283253807993</v>
      </c>
      <c r="N63" s="71" t="n">
        <f aca="false">G63*Assumptions!$B$7</f>
        <v>118384.37325</v>
      </c>
      <c r="O63" s="71" t="n">
        <f aca="false">K63*Assumptions!$B$7</f>
        <v>70729.7286298214</v>
      </c>
      <c r="P63" s="68" t="n">
        <f aca="false">P62+G63</f>
        <v>1923.12781</v>
      </c>
      <c r="Q63" s="68" t="n">
        <f aca="false">MAX(Q62,P63)</f>
        <v>2034.51322</v>
      </c>
      <c r="R63" s="68" t="n">
        <f aca="false">Q63-P63</f>
        <v>111.38541</v>
      </c>
      <c r="S63" s="68" t="n">
        <f aca="false">S62+K63</f>
        <v>1547.46500434824</v>
      </c>
      <c r="T63" s="68" t="n">
        <f aca="false">MAX(T62,S63)</f>
        <v>1683.08672439029</v>
      </c>
      <c r="U63" s="68" t="n">
        <f aca="false">T63-S63</f>
        <v>135.621720042049</v>
      </c>
      <c r="V63" s="70" t="n">
        <f aca="false">V62+F63</f>
        <v>0.5395</v>
      </c>
      <c r="W63" s="70" t="n">
        <f aca="false">MAX(W62,V63)</f>
        <v>0.5621</v>
      </c>
      <c r="X63" s="70" t="n">
        <f aca="false">W63-V63</f>
        <v>0.0226000000000001</v>
      </c>
      <c r="Y63" s="70" t="n">
        <f aca="false">Y62+M63</f>
        <v>0.522935617360956</v>
      </c>
      <c r="Z63" s="70" t="n">
        <f aca="false">MAX(Z62,Y63)</f>
        <v>0.546604287208636</v>
      </c>
      <c r="AA63" s="70" t="n">
        <f aca="false">Z63-Y63</f>
        <v>0.0236686698476802</v>
      </c>
      <c r="AB63" s="72" t="n">
        <f aca="false">AB62*(1+F63)</f>
        <v>1.64742300591052</v>
      </c>
      <c r="AC63" s="73" t="n">
        <f aca="false">MAX(AC62,AB63)</f>
        <v>1.68533058666869</v>
      </c>
      <c r="AD63" s="70" t="n">
        <f aca="false">1-AB63/AC63</f>
        <v>0.0224926676451701</v>
      </c>
      <c r="AE63" s="73" t="n">
        <f aca="false">AE62*(1+M63)</f>
        <v>1.62055544642114</v>
      </c>
      <c r="AF63" s="73" t="n">
        <f aca="false">MAX(AF62,AE63)</f>
        <v>1.65962782783084</v>
      </c>
      <c r="AG63" s="70" t="n">
        <f aca="false">1-AE63/AF63</f>
        <v>0.0235428574735141</v>
      </c>
      <c r="AH63" s="74" t="n">
        <f aca="false">IF(R63&gt;0,AH62+1,0)</f>
        <v>4</v>
      </c>
      <c r="AI63" s="74" t="n">
        <f aca="false">IF(U63&gt;0,AI62+1,0)</f>
        <v>4</v>
      </c>
      <c r="AJ63" s="74" t="n">
        <f aca="false">IF(G63&gt;0,AJ62+1,0)</f>
        <v>1</v>
      </c>
      <c r="AK63" s="74" t="n">
        <f aca="false">IF(G63&lt;=0,AK62+1,0)</f>
        <v>0</v>
      </c>
      <c r="AL63" s="74" t="n">
        <f aca="false">IF(K63&gt;0,AL62+1,0)</f>
        <v>1</v>
      </c>
      <c r="AM63" s="74" t="n">
        <f aca="false">IF(K63&lt;=0,AM62+1,0)</f>
        <v>0</v>
      </c>
    </row>
    <row r="64" customFormat="false" ht="15" hidden="false" customHeight="false" outlineLevel="0" collapsed="false">
      <c r="A64" s="61" t="n">
        <v>63</v>
      </c>
      <c r="B64" s="62" t="n">
        <v>40091.4270833333</v>
      </c>
      <c r="C64" s="63" t="n">
        <f aca="false">YEAR(B64)</f>
        <v>2009</v>
      </c>
      <c r="D64" s="32" t="s">
        <v>276</v>
      </c>
      <c r="E64" s="64" t="n">
        <v>5032.55</v>
      </c>
      <c r="F64" s="65" t="n">
        <v>0.0016</v>
      </c>
      <c r="G64" s="66" t="n">
        <v>8.05208</v>
      </c>
      <c r="H64" s="67" t="n">
        <f aca="false">E64+IF(D64="Long",1,-1)*G64</f>
        <v>5024.49792</v>
      </c>
      <c r="I64" s="68" t="n">
        <f aca="false">Assumptions!$B$58</f>
        <v>5.35750011455817</v>
      </c>
      <c r="J64" s="68" t="n">
        <f aca="false">INDEX(Yearly!$L$5:$L$22,MATCH(C64,Yearly!$A$5:$A$22,0))</f>
        <v>0.701577395954046</v>
      </c>
      <c r="K64" s="68" t="n">
        <f aca="false">G64-I64-J64</f>
        <v>1.99300248948779</v>
      </c>
      <c r="L64" s="69" t="n">
        <f aca="false">(I64+J64)/Assumptions!$B$8</f>
        <v>0.000267167461920072</v>
      </c>
      <c r="M64" s="70" t="n">
        <f aca="false">F64-L64</f>
        <v>0.00133283253807993</v>
      </c>
      <c r="N64" s="71" t="n">
        <f aca="false">G64*Assumptions!$B$7</f>
        <v>63329.6092</v>
      </c>
      <c r="O64" s="71" t="n">
        <f aca="false">K64*Assumptions!$B$7</f>
        <v>15674.9645798214</v>
      </c>
      <c r="P64" s="68" t="n">
        <f aca="false">P63+G64</f>
        <v>1931.17989</v>
      </c>
      <c r="Q64" s="68" t="n">
        <f aca="false">MAX(Q63,P64)</f>
        <v>2034.51322</v>
      </c>
      <c r="R64" s="68" t="n">
        <f aca="false">Q64-P64</f>
        <v>103.33333</v>
      </c>
      <c r="S64" s="68" t="n">
        <f aca="false">S63+K64</f>
        <v>1549.45800683773</v>
      </c>
      <c r="T64" s="68" t="n">
        <f aca="false">MAX(T63,S64)</f>
        <v>1683.08672439029</v>
      </c>
      <c r="U64" s="68" t="n">
        <f aca="false">T64-S64</f>
        <v>133.628717552561</v>
      </c>
      <c r="V64" s="70" t="n">
        <f aca="false">V63+F64</f>
        <v>0.5411</v>
      </c>
      <c r="W64" s="70" t="n">
        <f aca="false">MAX(W63,V64)</f>
        <v>0.5621</v>
      </c>
      <c r="X64" s="70" t="n">
        <f aca="false">W64-V64</f>
        <v>0.021</v>
      </c>
      <c r="Y64" s="70" t="n">
        <f aca="false">Y63+M64</f>
        <v>0.524268449899036</v>
      </c>
      <c r="Z64" s="70" t="n">
        <f aca="false">MAX(Z63,Y64)</f>
        <v>0.546604287208636</v>
      </c>
      <c r="AA64" s="70" t="n">
        <f aca="false">Z64-Y64</f>
        <v>0.0223358373096003</v>
      </c>
      <c r="AB64" s="72" t="n">
        <f aca="false">AB63*(1+F64)</f>
        <v>1.65005888271997</v>
      </c>
      <c r="AC64" s="73" t="n">
        <f aca="false">MAX(AC63,AB64)</f>
        <v>1.68533058666869</v>
      </c>
      <c r="AD64" s="70" t="n">
        <f aca="false">1-AB64/AC64</f>
        <v>0.0209286559134023</v>
      </c>
      <c r="AE64" s="73" t="n">
        <f aca="false">AE63*(1+M64)</f>
        <v>1.6227153754499</v>
      </c>
      <c r="AF64" s="73" t="n">
        <f aca="false">MAX(AF63,AE64)</f>
        <v>1.65962782783084</v>
      </c>
      <c r="AG64" s="70" t="n">
        <f aca="false">1-AE64/AF64</f>
        <v>0.0222414036219142</v>
      </c>
      <c r="AH64" s="74" t="n">
        <f aca="false">IF(R64&gt;0,AH63+1,0)</f>
        <v>5</v>
      </c>
      <c r="AI64" s="74" t="n">
        <f aca="false">IF(U64&gt;0,AI63+1,0)</f>
        <v>5</v>
      </c>
      <c r="AJ64" s="74" t="n">
        <f aca="false">IF(G64&gt;0,AJ63+1,0)</f>
        <v>2</v>
      </c>
      <c r="AK64" s="74" t="n">
        <f aca="false">IF(G64&lt;=0,AK63+1,0)</f>
        <v>0</v>
      </c>
      <c r="AL64" s="74" t="n">
        <f aca="false">IF(K64&gt;0,AL63+1,0)</f>
        <v>2</v>
      </c>
      <c r="AM64" s="74" t="n">
        <f aca="false">IF(K64&lt;=0,AM63+1,0)</f>
        <v>0</v>
      </c>
    </row>
    <row r="65" customFormat="false" ht="15" hidden="false" customHeight="false" outlineLevel="0" collapsed="false">
      <c r="A65" s="61" t="n">
        <v>64</v>
      </c>
      <c r="B65" s="62" t="n">
        <v>40092.6145833333</v>
      </c>
      <c r="C65" s="63" t="n">
        <f aca="false">YEAR(B65)</f>
        <v>2009</v>
      </c>
      <c r="D65" s="32" t="s">
        <v>277</v>
      </c>
      <c r="E65" s="64" t="n">
        <v>5024.6</v>
      </c>
      <c r="F65" s="65" t="n">
        <v>-0.0007</v>
      </c>
      <c r="G65" s="66" t="n">
        <v>-3.51722</v>
      </c>
      <c r="H65" s="67" t="n">
        <f aca="false">E65+IF(D65="Long",1,-1)*G65</f>
        <v>5021.08278</v>
      </c>
      <c r="I65" s="68" t="n">
        <f aca="false">Assumptions!$B$58</f>
        <v>5.35750011455817</v>
      </c>
      <c r="J65" s="68" t="n">
        <f aca="false">INDEX(Yearly!$L$5:$L$22,MATCH(C65,Yearly!$A$5:$A$22,0))</f>
        <v>0.701577395954046</v>
      </c>
      <c r="K65" s="68" t="n">
        <f aca="false">G65-I65-J65</f>
        <v>-9.57629751051222</v>
      </c>
      <c r="L65" s="69" t="n">
        <f aca="false">(I65+J65)/Assumptions!$B$8</f>
        <v>0.000267167461920072</v>
      </c>
      <c r="M65" s="70" t="n">
        <f aca="false">F65-L65</f>
        <v>-0.000967167461920072</v>
      </c>
      <c r="N65" s="71" t="n">
        <f aca="false">G65*Assumptions!$B$7</f>
        <v>-27662.9353</v>
      </c>
      <c r="O65" s="71" t="n">
        <f aca="false">K65*Assumptions!$B$7</f>
        <v>-75317.5799201786</v>
      </c>
      <c r="P65" s="68" t="n">
        <f aca="false">P64+G65</f>
        <v>1927.66267</v>
      </c>
      <c r="Q65" s="68" t="n">
        <f aca="false">MAX(Q64,P65)</f>
        <v>2034.51322</v>
      </c>
      <c r="R65" s="68" t="n">
        <f aca="false">Q65-P65</f>
        <v>106.85055</v>
      </c>
      <c r="S65" s="68" t="n">
        <f aca="false">S64+K65</f>
        <v>1539.88170932722</v>
      </c>
      <c r="T65" s="68" t="n">
        <f aca="false">MAX(T64,S65)</f>
        <v>1683.08672439029</v>
      </c>
      <c r="U65" s="68" t="n">
        <f aca="false">T65-S65</f>
        <v>143.205015063073</v>
      </c>
      <c r="V65" s="70" t="n">
        <f aca="false">V64+F65</f>
        <v>0.5404</v>
      </c>
      <c r="W65" s="70" t="n">
        <f aca="false">MAX(W64,V65)</f>
        <v>0.5621</v>
      </c>
      <c r="X65" s="70" t="n">
        <f aca="false">W65-V65</f>
        <v>0.0217000000000001</v>
      </c>
      <c r="Y65" s="70" t="n">
        <f aca="false">Y64+M65</f>
        <v>0.523301282437116</v>
      </c>
      <c r="Z65" s="70" t="n">
        <f aca="false">MAX(Z64,Y65)</f>
        <v>0.546604287208636</v>
      </c>
      <c r="AA65" s="70" t="n">
        <f aca="false">Z65-Y65</f>
        <v>0.0233030047715204</v>
      </c>
      <c r="AB65" s="72" t="n">
        <f aca="false">AB64*(1+F65)</f>
        <v>1.64890384150207</v>
      </c>
      <c r="AC65" s="73" t="n">
        <f aca="false">MAX(AC64,AB65)</f>
        <v>1.68533058666869</v>
      </c>
      <c r="AD65" s="70" t="n">
        <f aca="false">1-AB65/AC65</f>
        <v>0.021614005854263</v>
      </c>
      <c r="AE65" s="73" t="n">
        <f aca="false">AE64*(1+M65)</f>
        <v>1.6211459379388</v>
      </c>
      <c r="AF65" s="73" t="n">
        <f aca="false">MAX(AF64,AE65)</f>
        <v>1.65962782783084</v>
      </c>
      <c r="AG65" s="70" t="n">
        <f aca="false">1-AE65/AF65</f>
        <v>0.0231870599219438</v>
      </c>
      <c r="AH65" s="74" t="n">
        <f aca="false">IF(R65&gt;0,AH64+1,0)</f>
        <v>6</v>
      </c>
      <c r="AI65" s="74" t="n">
        <f aca="false">IF(U65&gt;0,AI64+1,0)</f>
        <v>6</v>
      </c>
      <c r="AJ65" s="74" t="n">
        <f aca="false">IF(G65&gt;0,AJ64+1,0)</f>
        <v>0</v>
      </c>
      <c r="AK65" s="74" t="n">
        <f aca="false">IF(G65&lt;=0,AK64+1,0)</f>
        <v>1</v>
      </c>
      <c r="AL65" s="74" t="n">
        <f aca="false">IF(K65&gt;0,AL64+1,0)</f>
        <v>0</v>
      </c>
      <c r="AM65" s="74" t="n">
        <f aca="false">IF(K65&lt;=0,AM64+1,0)</f>
        <v>1</v>
      </c>
    </row>
    <row r="66" customFormat="false" ht="15" hidden="false" customHeight="false" outlineLevel="0" collapsed="false">
      <c r="A66" s="61" t="n">
        <v>65</v>
      </c>
      <c r="B66" s="62" t="n">
        <v>40093.53125</v>
      </c>
      <c r="C66" s="63" t="n">
        <f aca="false">YEAR(B66)</f>
        <v>2009</v>
      </c>
      <c r="D66" s="32" t="s">
        <v>276</v>
      </c>
      <c r="E66" s="64" t="n">
        <v>5020.85</v>
      </c>
      <c r="F66" s="65" t="n">
        <v>-0.0016</v>
      </c>
      <c r="G66" s="66" t="n">
        <v>-8.03336</v>
      </c>
      <c r="H66" s="67" t="n">
        <f aca="false">E66+IF(D66="Long",1,-1)*G66</f>
        <v>5028.88336</v>
      </c>
      <c r="I66" s="68" t="n">
        <f aca="false">Assumptions!$B$58</f>
        <v>5.35750011455817</v>
      </c>
      <c r="J66" s="68" t="n">
        <f aca="false">INDEX(Yearly!$L$5:$L$22,MATCH(C66,Yearly!$A$5:$A$22,0))</f>
        <v>0.701577395954046</v>
      </c>
      <c r="K66" s="68" t="n">
        <f aca="false">G66-I66-J66</f>
        <v>-14.0924375105122</v>
      </c>
      <c r="L66" s="69" t="n">
        <f aca="false">(I66+J66)/Assumptions!$B$8</f>
        <v>0.000267167461920072</v>
      </c>
      <c r="M66" s="70" t="n">
        <f aca="false">F66-L66</f>
        <v>-0.00186716746192007</v>
      </c>
      <c r="N66" s="71" t="n">
        <f aca="false">G66*Assumptions!$B$7</f>
        <v>-63182.3764</v>
      </c>
      <c r="O66" s="71" t="n">
        <f aca="false">K66*Assumptions!$B$7</f>
        <v>-110837.021020179</v>
      </c>
      <c r="P66" s="68" t="n">
        <f aca="false">P65+G66</f>
        <v>1919.62931</v>
      </c>
      <c r="Q66" s="68" t="n">
        <f aca="false">MAX(Q65,P66)</f>
        <v>2034.51322</v>
      </c>
      <c r="R66" s="68" t="n">
        <f aca="false">Q66-P66</f>
        <v>114.88391</v>
      </c>
      <c r="S66" s="68" t="n">
        <f aca="false">S65+K66</f>
        <v>1525.78927181671</v>
      </c>
      <c r="T66" s="68" t="n">
        <f aca="false">MAX(T65,S66)</f>
        <v>1683.08672439029</v>
      </c>
      <c r="U66" s="68" t="n">
        <f aca="false">T66-S66</f>
        <v>157.297452573585</v>
      </c>
      <c r="V66" s="70" t="n">
        <f aca="false">V65+F66</f>
        <v>0.5388</v>
      </c>
      <c r="W66" s="70" t="n">
        <f aca="false">MAX(W65,V66)</f>
        <v>0.5621</v>
      </c>
      <c r="X66" s="70" t="n">
        <f aca="false">W66-V66</f>
        <v>0.0233000000000001</v>
      </c>
      <c r="Y66" s="70" t="n">
        <f aca="false">Y65+M66</f>
        <v>0.521434114975195</v>
      </c>
      <c r="Z66" s="70" t="n">
        <f aca="false">MAX(Z65,Y66)</f>
        <v>0.546604287208636</v>
      </c>
      <c r="AA66" s="70" t="n">
        <f aca="false">Z66-Y66</f>
        <v>0.0251701722334404</v>
      </c>
      <c r="AB66" s="72" t="n">
        <f aca="false">AB65*(1+F66)</f>
        <v>1.64626559535567</v>
      </c>
      <c r="AC66" s="73" t="n">
        <f aca="false">MAX(AC65,AB66)</f>
        <v>1.68533058666869</v>
      </c>
      <c r="AD66" s="70" t="n">
        <f aca="false">1-AB66/AC66</f>
        <v>0.0231794234448962</v>
      </c>
      <c r="AE66" s="73" t="n">
        <f aca="false">AE65*(1+M66)</f>
        <v>1.61811898699246</v>
      </c>
      <c r="AF66" s="73" t="n">
        <f aca="false">MAX(AF65,AE66)</f>
        <v>1.65962782783084</v>
      </c>
      <c r="AG66" s="70" t="n">
        <f aca="false">1-AE66/AF66</f>
        <v>0.02501093326004</v>
      </c>
      <c r="AH66" s="74" t="n">
        <f aca="false">IF(R66&gt;0,AH65+1,0)</f>
        <v>7</v>
      </c>
      <c r="AI66" s="74" t="n">
        <f aca="false">IF(U66&gt;0,AI65+1,0)</f>
        <v>7</v>
      </c>
      <c r="AJ66" s="74" t="n">
        <f aca="false">IF(G66&gt;0,AJ65+1,0)</f>
        <v>0</v>
      </c>
      <c r="AK66" s="74" t="n">
        <f aca="false">IF(G66&lt;=0,AK65+1,0)</f>
        <v>2</v>
      </c>
      <c r="AL66" s="74" t="n">
        <f aca="false">IF(K66&gt;0,AL65+1,0)</f>
        <v>0</v>
      </c>
      <c r="AM66" s="74" t="n">
        <f aca="false">IF(K66&lt;=0,AM65+1,0)</f>
        <v>2</v>
      </c>
    </row>
    <row r="67" customFormat="false" ht="15" hidden="false" customHeight="false" outlineLevel="0" collapsed="false">
      <c r="A67" s="61" t="n">
        <v>66</v>
      </c>
      <c r="B67" s="62" t="n">
        <v>40094.5104166667</v>
      </c>
      <c r="C67" s="63" t="n">
        <f aca="false">YEAR(B67)</f>
        <v>2009</v>
      </c>
      <c r="D67" s="32" t="s">
        <v>277</v>
      </c>
      <c r="E67" s="64" t="n">
        <v>5029</v>
      </c>
      <c r="F67" s="65" t="n">
        <v>-0.0057</v>
      </c>
      <c r="G67" s="66" t="n">
        <v>-28.6653</v>
      </c>
      <c r="H67" s="67" t="n">
        <f aca="false">E67+IF(D67="Long",1,-1)*G67</f>
        <v>5000.3347</v>
      </c>
      <c r="I67" s="68" t="n">
        <f aca="false">Assumptions!$B$58</f>
        <v>5.35750011455817</v>
      </c>
      <c r="J67" s="68" t="n">
        <f aca="false">INDEX(Yearly!$L$5:$L$22,MATCH(C67,Yearly!$A$5:$A$22,0))</f>
        <v>0.701577395954046</v>
      </c>
      <c r="K67" s="68" t="n">
        <f aca="false">G67-I67-J67</f>
        <v>-34.7243775105122</v>
      </c>
      <c r="L67" s="69" t="n">
        <f aca="false">(I67+J67)/Assumptions!$B$8</f>
        <v>0.000267167461920072</v>
      </c>
      <c r="M67" s="70" t="n">
        <f aca="false">F67-L67</f>
        <v>-0.00596716746192007</v>
      </c>
      <c r="N67" s="71" t="n">
        <f aca="false">G67*Assumptions!$B$7</f>
        <v>-225452.5845</v>
      </c>
      <c r="O67" s="71" t="n">
        <f aca="false">K67*Assumptions!$B$7</f>
        <v>-273107.229120179</v>
      </c>
      <c r="P67" s="68" t="n">
        <f aca="false">P66+G67</f>
        <v>1890.96401</v>
      </c>
      <c r="Q67" s="68" t="n">
        <f aca="false">MAX(Q66,P67)</f>
        <v>2034.51322</v>
      </c>
      <c r="R67" s="68" t="n">
        <f aca="false">Q67-P67</f>
        <v>143.54921</v>
      </c>
      <c r="S67" s="68" t="n">
        <f aca="false">S66+K67</f>
        <v>1491.06489430619</v>
      </c>
      <c r="T67" s="68" t="n">
        <f aca="false">MAX(T66,S67)</f>
        <v>1683.08672439029</v>
      </c>
      <c r="U67" s="68" t="n">
        <f aca="false">T67-S67</f>
        <v>192.021830084097</v>
      </c>
      <c r="V67" s="70" t="n">
        <f aca="false">V66+F67</f>
        <v>0.5331</v>
      </c>
      <c r="W67" s="70" t="n">
        <f aca="false">MAX(W66,V67)</f>
        <v>0.5621</v>
      </c>
      <c r="X67" s="70" t="n">
        <f aca="false">W67-V67</f>
        <v>0.0290000000000001</v>
      </c>
      <c r="Y67" s="70" t="n">
        <f aca="false">Y66+M67</f>
        <v>0.515466947513275</v>
      </c>
      <c r="Z67" s="70" t="n">
        <f aca="false">MAX(Z66,Y67)</f>
        <v>0.546604287208636</v>
      </c>
      <c r="AA67" s="70" t="n">
        <f aca="false">Z67-Y67</f>
        <v>0.0311373396953605</v>
      </c>
      <c r="AB67" s="72" t="n">
        <f aca="false">AB66*(1+F67)</f>
        <v>1.63688188146214</v>
      </c>
      <c r="AC67" s="73" t="n">
        <f aca="false">MAX(AC66,AB67)</f>
        <v>1.68533058666869</v>
      </c>
      <c r="AD67" s="70" t="n">
        <f aca="false">1-AB67/AC67</f>
        <v>0.0287473007312603</v>
      </c>
      <c r="AE67" s="73" t="n">
        <f aca="false">AE66*(1+M67)</f>
        <v>1.60846340002376</v>
      </c>
      <c r="AF67" s="73" t="n">
        <f aca="false">MAX(AF66,AE67)</f>
        <v>1.65962782783084</v>
      </c>
      <c r="AG67" s="70" t="n">
        <f aca="false">1-AE67/AF67</f>
        <v>0.0308288562948185</v>
      </c>
      <c r="AH67" s="74" t="n">
        <f aca="false">IF(R67&gt;0,AH66+1,0)</f>
        <v>8</v>
      </c>
      <c r="AI67" s="74" t="n">
        <f aca="false">IF(U67&gt;0,AI66+1,0)</f>
        <v>8</v>
      </c>
      <c r="AJ67" s="74" t="n">
        <f aca="false">IF(G67&gt;0,AJ66+1,0)</f>
        <v>0</v>
      </c>
      <c r="AK67" s="74" t="n">
        <f aca="false">IF(G67&lt;=0,AK66+1,0)</f>
        <v>3</v>
      </c>
      <c r="AL67" s="74" t="n">
        <f aca="false">IF(K67&gt;0,AL66+1,0)</f>
        <v>0</v>
      </c>
      <c r="AM67" s="74" t="n">
        <f aca="false">IF(K67&lt;=0,AM66+1,0)</f>
        <v>3</v>
      </c>
    </row>
    <row r="68" customFormat="false" ht="15" hidden="false" customHeight="false" outlineLevel="0" collapsed="false">
      <c r="A68" s="61" t="n">
        <v>67</v>
      </c>
      <c r="B68" s="62" t="n">
        <v>40094.6354166667</v>
      </c>
      <c r="C68" s="63" t="n">
        <f aca="false">YEAR(B68)</f>
        <v>2009</v>
      </c>
      <c r="D68" s="32" t="s">
        <v>276</v>
      </c>
      <c r="E68" s="64" t="n">
        <v>5000.45</v>
      </c>
      <c r="F68" s="65" t="n">
        <v>-0.0094</v>
      </c>
      <c r="G68" s="66" t="n">
        <v>-47.00423</v>
      </c>
      <c r="H68" s="67" t="n">
        <f aca="false">E68+IF(D68="Long",1,-1)*G68</f>
        <v>5047.45423</v>
      </c>
      <c r="I68" s="68" t="n">
        <f aca="false">Assumptions!$B$58</f>
        <v>5.35750011455817</v>
      </c>
      <c r="J68" s="68" t="n">
        <f aca="false">INDEX(Yearly!$L$5:$L$22,MATCH(C68,Yearly!$A$5:$A$22,0))</f>
        <v>0.701577395954046</v>
      </c>
      <c r="K68" s="68" t="n">
        <f aca="false">G68-I68-J68</f>
        <v>-53.0633075105122</v>
      </c>
      <c r="L68" s="69" t="n">
        <f aca="false">(I68+J68)/Assumptions!$B$8</f>
        <v>0.000267167461920072</v>
      </c>
      <c r="M68" s="70" t="n">
        <f aca="false">F68-L68</f>
        <v>-0.00966716746192007</v>
      </c>
      <c r="N68" s="71" t="n">
        <f aca="false">G68*Assumptions!$B$7</f>
        <v>-369688.26895</v>
      </c>
      <c r="O68" s="71" t="n">
        <f aca="false">K68*Assumptions!$B$7</f>
        <v>-417342.913570179</v>
      </c>
      <c r="P68" s="68" t="n">
        <f aca="false">P67+G68</f>
        <v>1843.95978</v>
      </c>
      <c r="Q68" s="68" t="n">
        <f aca="false">MAX(Q67,P68)</f>
        <v>2034.51322</v>
      </c>
      <c r="R68" s="68" t="n">
        <f aca="false">Q68-P68</f>
        <v>190.55344</v>
      </c>
      <c r="S68" s="68" t="n">
        <f aca="false">S67+K68</f>
        <v>1438.00158679568</v>
      </c>
      <c r="T68" s="68" t="n">
        <f aca="false">MAX(T67,S68)</f>
        <v>1683.08672439029</v>
      </c>
      <c r="U68" s="68" t="n">
        <f aca="false">T68-S68</f>
        <v>245.08513759461</v>
      </c>
      <c r="V68" s="70" t="n">
        <f aca="false">V67+F68</f>
        <v>0.5237</v>
      </c>
      <c r="W68" s="70" t="n">
        <f aca="false">MAX(W67,V68)</f>
        <v>0.5621</v>
      </c>
      <c r="X68" s="70" t="n">
        <f aca="false">W68-V68</f>
        <v>0.0384000000000001</v>
      </c>
      <c r="Y68" s="70" t="n">
        <f aca="false">Y67+M68</f>
        <v>0.505799780051355</v>
      </c>
      <c r="Z68" s="70" t="n">
        <f aca="false">MAX(Z67,Y68)</f>
        <v>0.546604287208636</v>
      </c>
      <c r="AA68" s="70" t="n">
        <f aca="false">Z68-Y68</f>
        <v>0.0408045071572806</v>
      </c>
      <c r="AB68" s="72" t="n">
        <f aca="false">AB67*(1+F68)</f>
        <v>1.62149519177639</v>
      </c>
      <c r="AC68" s="73" t="n">
        <f aca="false">MAX(AC67,AB68)</f>
        <v>1.68533058666869</v>
      </c>
      <c r="AD68" s="70" t="n">
        <f aca="false">1-AB68/AC68</f>
        <v>0.0378770761043864</v>
      </c>
      <c r="AE68" s="73" t="n">
        <f aca="false">AE67*(1+M68)</f>
        <v>1.59291411497937</v>
      </c>
      <c r="AF68" s="73" t="n">
        <f aca="false">MAX(AF67,AE68)</f>
        <v>1.65962782783084</v>
      </c>
      <c r="AG68" s="70" t="n">
        <f aca="false">1-AE68/AF68</f>
        <v>0.0401979960402771</v>
      </c>
      <c r="AH68" s="74" t="n">
        <f aca="false">IF(R68&gt;0,AH67+1,0)</f>
        <v>9</v>
      </c>
      <c r="AI68" s="74" t="n">
        <f aca="false">IF(U68&gt;0,AI67+1,0)</f>
        <v>9</v>
      </c>
      <c r="AJ68" s="74" t="n">
        <f aca="false">IF(G68&gt;0,AJ67+1,0)</f>
        <v>0</v>
      </c>
      <c r="AK68" s="74" t="n">
        <f aca="false">IF(G68&lt;=0,AK67+1,0)</f>
        <v>4</v>
      </c>
      <c r="AL68" s="74" t="n">
        <f aca="false">IF(K68&gt;0,AL67+1,0)</f>
        <v>0</v>
      </c>
      <c r="AM68" s="74" t="n">
        <f aca="false">IF(K68&lt;=0,AM67+1,0)</f>
        <v>4</v>
      </c>
    </row>
    <row r="69" customFormat="false" ht="15" hidden="false" customHeight="false" outlineLevel="0" collapsed="false">
      <c r="A69" s="61" t="n">
        <v>68</v>
      </c>
      <c r="B69" s="62" t="n">
        <v>40098.59375</v>
      </c>
      <c r="C69" s="63" t="n">
        <f aca="false">YEAR(B69)</f>
        <v>2009</v>
      </c>
      <c r="D69" s="32" t="s">
        <v>277</v>
      </c>
      <c r="E69" s="64" t="n">
        <v>5047.6</v>
      </c>
      <c r="F69" s="65" t="n">
        <v>0.0093</v>
      </c>
      <c r="G69" s="66" t="n">
        <v>46.94268</v>
      </c>
      <c r="H69" s="67" t="n">
        <f aca="false">E69+IF(D69="Long",1,-1)*G69</f>
        <v>5094.54268</v>
      </c>
      <c r="I69" s="68" t="n">
        <f aca="false">Assumptions!$B$58</f>
        <v>5.35750011455817</v>
      </c>
      <c r="J69" s="68" t="n">
        <f aca="false">INDEX(Yearly!$L$5:$L$22,MATCH(C69,Yearly!$A$5:$A$22,0))</f>
        <v>0.701577395954046</v>
      </c>
      <c r="K69" s="68" t="n">
        <f aca="false">G69-I69-J69</f>
        <v>40.8836024894878</v>
      </c>
      <c r="L69" s="69" t="n">
        <f aca="false">(I69+J69)/Assumptions!$B$8</f>
        <v>0.000267167461920072</v>
      </c>
      <c r="M69" s="70" t="n">
        <f aca="false">F69-L69</f>
        <v>0.00903283253807993</v>
      </c>
      <c r="N69" s="71" t="n">
        <f aca="false">G69*Assumptions!$B$7</f>
        <v>369204.1782</v>
      </c>
      <c r="O69" s="71" t="n">
        <f aca="false">K69*Assumptions!$B$7</f>
        <v>321549.533579821</v>
      </c>
      <c r="P69" s="68" t="n">
        <f aca="false">P68+G69</f>
        <v>1890.90246</v>
      </c>
      <c r="Q69" s="68" t="n">
        <f aca="false">MAX(Q68,P69)</f>
        <v>2034.51322</v>
      </c>
      <c r="R69" s="68" t="n">
        <f aca="false">Q69-P69</f>
        <v>143.61076</v>
      </c>
      <c r="S69" s="68" t="n">
        <f aca="false">S68+K69</f>
        <v>1478.88518928517</v>
      </c>
      <c r="T69" s="68" t="n">
        <f aca="false">MAX(T68,S69)</f>
        <v>1683.08672439029</v>
      </c>
      <c r="U69" s="68" t="n">
        <f aca="false">T69-S69</f>
        <v>204.201535105122</v>
      </c>
      <c r="V69" s="70" t="n">
        <f aca="false">V68+F69</f>
        <v>0.533</v>
      </c>
      <c r="W69" s="70" t="n">
        <f aca="false">MAX(W68,V69)</f>
        <v>0.5621</v>
      </c>
      <c r="X69" s="70" t="n">
        <f aca="false">W69-V69</f>
        <v>0.0291000000000001</v>
      </c>
      <c r="Y69" s="70" t="n">
        <f aca="false">Y68+M69</f>
        <v>0.514832612589435</v>
      </c>
      <c r="Z69" s="70" t="n">
        <f aca="false">MAX(Z68,Y69)</f>
        <v>0.546604287208636</v>
      </c>
      <c r="AA69" s="70" t="n">
        <f aca="false">Z69-Y69</f>
        <v>0.0317716746192006</v>
      </c>
      <c r="AB69" s="72" t="n">
        <f aca="false">AB68*(1+F69)</f>
        <v>1.63657509705991</v>
      </c>
      <c r="AC69" s="73" t="n">
        <f aca="false">MAX(AC68,AB69)</f>
        <v>1.68533058666869</v>
      </c>
      <c r="AD69" s="70" t="n">
        <f aca="false">1-AB69/AC69</f>
        <v>0.028929332912157</v>
      </c>
      <c r="AE69" s="73" t="n">
        <f aca="false">AE68*(1+M69)</f>
        <v>1.60730264142752</v>
      </c>
      <c r="AF69" s="73" t="n">
        <f aca="false">MAX(AF68,AE69)</f>
        <v>1.65962782783084</v>
      </c>
      <c r="AG69" s="70" t="n">
        <f aca="false">1-AE69/AF69</f>
        <v>0.0315282652687953</v>
      </c>
      <c r="AH69" s="74" t="n">
        <f aca="false">IF(R69&gt;0,AH68+1,0)</f>
        <v>10</v>
      </c>
      <c r="AI69" s="74" t="n">
        <f aca="false">IF(U69&gt;0,AI68+1,0)</f>
        <v>10</v>
      </c>
      <c r="AJ69" s="74" t="n">
        <f aca="false">IF(G69&gt;0,AJ68+1,0)</f>
        <v>1</v>
      </c>
      <c r="AK69" s="74" t="n">
        <f aca="false">IF(G69&lt;=0,AK68+1,0)</f>
        <v>0</v>
      </c>
      <c r="AL69" s="74" t="n">
        <f aca="false">IF(K69&gt;0,AL68+1,0)</f>
        <v>1</v>
      </c>
      <c r="AM69" s="74" t="n">
        <f aca="false">IF(K69&lt;=0,AM68+1,0)</f>
        <v>0</v>
      </c>
    </row>
    <row r="70" customFormat="false" ht="15" hidden="false" customHeight="false" outlineLevel="0" collapsed="false">
      <c r="A70" s="61" t="n">
        <v>69</v>
      </c>
      <c r="B70" s="62" t="n">
        <v>40107.4270833333</v>
      </c>
      <c r="C70" s="63" t="n">
        <f aca="false">YEAR(B70)</f>
        <v>2009</v>
      </c>
      <c r="D70" s="32" t="s">
        <v>276</v>
      </c>
      <c r="E70" s="64" t="n">
        <v>5094.35</v>
      </c>
      <c r="F70" s="65" t="n">
        <v>0.0636</v>
      </c>
      <c r="G70" s="66" t="n">
        <v>324.00066</v>
      </c>
      <c r="H70" s="67" t="n">
        <f aca="false">E70+IF(D70="Long",1,-1)*G70</f>
        <v>4770.34934</v>
      </c>
      <c r="I70" s="68" t="n">
        <f aca="false">Assumptions!$B$58</f>
        <v>5.35750011455817</v>
      </c>
      <c r="J70" s="68" t="n">
        <f aca="false">INDEX(Yearly!$L$5:$L$22,MATCH(C70,Yearly!$A$5:$A$22,0))</f>
        <v>0.701577395954046</v>
      </c>
      <c r="K70" s="68" t="n">
        <f aca="false">G70-I70-J70</f>
        <v>317.941582489488</v>
      </c>
      <c r="L70" s="69" t="n">
        <f aca="false">(I70+J70)/Assumptions!$B$8</f>
        <v>0.000267167461920072</v>
      </c>
      <c r="M70" s="70" t="n">
        <f aca="false">F70-L70</f>
        <v>0.0633328325380799</v>
      </c>
      <c r="N70" s="71" t="n">
        <f aca="false">G70*Assumptions!$B$7</f>
        <v>2548265.1909</v>
      </c>
      <c r="O70" s="71" t="n">
        <f aca="false">K70*Assumptions!$B$7</f>
        <v>2500610.54627982</v>
      </c>
      <c r="P70" s="68" t="n">
        <f aca="false">P69+G70</f>
        <v>2214.90312</v>
      </c>
      <c r="Q70" s="68" t="n">
        <f aca="false">MAX(Q69,P70)</f>
        <v>2214.90312</v>
      </c>
      <c r="R70" s="68" t="n">
        <f aca="false">Q70-P70</f>
        <v>0</v>
      </c>
      <c r="S70" s="68" t="n">
        <f aca="false">S69+K70</f>
        <v>1796.82677177466</v>
      </c>
      <c r="T70" s="68" t="n">
        <f aca="false">MAX(T69,S70)</f>
        <v>1796.82677177466</v>
      </c>
      <c r="U70" s="68" t="n">
        <f aca="false">T70-S70</f>
        <v>0</v>
      </c>
      <c r="V70" s="70" t="n">
        <f aca="false">V69+F70</f>
        <v>0.5966</v>
      </c>
      <c r="W70" s="70" t="n">
        <f aca="false">MAX(W69,V70)</f>
        <v>0.5966</v>
      </c>
      <c r="X70" s="70" t="n">
        <f aca="false">W70-V70</f>
        <v>0</v>
      </c>
      <c r="Y70" s="70" t="n">
        <f aca="false">Y69+M70</f>
        <v>0.578165445127515</v>
      </c>
      <c r="Z70" s="70" t="n">
        <f aca="false">MAX(Z69,Y70)</f>
        <v>0.578165445127515</v>
      </c>
      <c r="AA70" s="70" t="n">
        <f aca="false">Z70-Y70</f>
        <v>0</v>
      </c>
      <c r="AB70" s="72" t="n">
        <f aca="false">AB69*(1+F70)</f>
        <v>1.74066127323293</v>
      </c>
      <c r="AC70" s="73" t="n">
        <f aca="false">MAX(AC69,AB70)</f>
        <v>1.74066127323293</v>
      </c>
      <c r="AD70" s="70" t="n">
        <f aca="false">1-AB70/AC70</f>
        <v>0</v>
      </c>
      <c r="AE70" s="73" t="n">
        <f aca="false">AE69*(1+M70)</f>
        <v>1.70909767045506</v>
      </c>
      <c r="AF70" s="73" t="n">
        <f aca="false">MAX(AF69,AE70)</f>
        <v>1.70909767045506</v>
      </c>
      <c r="AG70" s="70" t="n">
        <f aca="false">1-AE70/AF70</f>
        <v>0</v>
      </c>
      <c r="AH70" s="74" t="n">
        <f aca="false">IF(R70&gt;0,AH69+1,0)</f>
        <v>0</v>
      </c>
      <c r="AI70" s="74" t="n">
        <f aca="false">IF(U70&gt;0,AI69+1,0)</f>
        <v>0</v>
      </c>
      <c r="AJ70" s="74" t="n">
        <f aca="false">IF(G70&gt;0,AJ69+1,0)</f>
        <v>2</v>
      </c>
      <c r="AK70" s="74" t="n">
        <f aca="false">IF(G70&lt;=0,AK69+1,0)</f>
        <v>0</v>
      </c>
      <c r="AL70" s="74" t="n">
        <f aca="false">IF(K70&gt;0,AL69+1,0)</f>
        <v>2</v>
      </c>
      <c r="AM70" s="74" t="n">
        <f aca="false">IF(K70&lt;=0,AM69+1,0)</f>
        <v>0</v>
      </c>
    </row>
    <row r="71" customFormat="false" ht="15" hidden="false" customHeight="false" outlineLevel="0" collapsed="false">
      <c r="A71" s="61" t="n">
        <v>70</v>
      </c>
      <c r="B71" s="62" t="n">
        <v>40122.6354166667</v>
      </c>
      <c r="C71" s="63" t="n">
        <f aca="false">YEAR(B71)</f>
        <v>2009</v>
      </c>
      <c r="D71" s="32" t="s">
        <v>277</v>
      </c>
      <c r="E71" s="64" t="n">
        <v>4770.1</v>
      </c>
      <c r="F71" s="65" t="n">
        <v>0.0523</v>
      </c>
      <c r="G71" s="66" t="n">
        <v>249.47623</v>
      </c>
      <c r="H71" s="67" t="n">
        <f aca="false">E71+IF(D71="Long",1,-1)*G71</f>
        <v>5019.57623</v>
      </c>
      <c r="I71" s="68" t="n">
        <f aca="false">Assumptions!$B$58</f>
        <v>5.35750011455817</v>
      </c>
      <c r="J71" s="68" t="n">
        <f aca="false">INDEX(Yearly!$L$5:$L$22,MATCH(C71,Yearly!$A$5:$A$22,0))</f>
        <v>0.701577395954046</v>
      </c>
      <c r="K71" s="68" t="n">
        <f aca="false">G71-I71-J71</f>
        <v>243.417152489488</v>
      </c>
      <c r="L71" s="69" t="n">
        <f aca="false">(I71+J71)/Assumptions!$B$8</f>
        <v>0.000267167461920072</v>
      </c>
      <c r="M71" s="70" t="n">
        <f aca="false">F71-L71</f>
        <v>0.0520328325380799</v>
      </c>
      <c r="N71" s="71" t="n">
        <f aca="false">G71*Assumptions!$B$7</f>
        <v>1962130.54895</v>
      </c>
      <c r="O71" s="71" t="n">
        <f aca="false">K71*Assumptions!$B$7</f>
        <v>1914475.90432982</v>
      </c>
      <c r="P71" s="68" t="n">
        <f aca="false">P70+G71</f>
        <v>2464.37935</v>
      </c>
      <c r="Q71" s="68" t="n">
        <f aca="false">MAX(Q70,P71)</f>
        <v>2464.37935</v>
      </c>
      <c r="R71" s="68" t="n">
        <f aca="false">Q71-P71</f>
        <v>0</v>
      </c>
      <c r="S71" s="68" t="n">
        <f aca="false">S70+K71</f>
        <v>2040.24392426415</v>
      </c>
      <c r="T71" s="68" t="n">
        <f aca="false">MAX(T70,S71)</f>
        <v>2040.24392426415</v>
      </c>
      <c r="U71" s="68" t="n">
        <f aca="false">T71-S71</f>
        <v>0</v>
      </c>
      <c r="V71" s="70" t="n">
        <f aca="false">V70+F71</f>
        <v>0.6489</v>
      </c>
      <c r="W71" s="70" t="n">
        <f aca="false">MAX(W70,V71)</f>
        <v>0.6489</v>
      </c>
      <c r="X71" s="70" t="n">
        <f aca="false">W71-V71</f>
        <v>0</v>
      </c>
      <c r="Y71" s="70" t="n">
        <f aca="false">Y70+M71</f>
        <v>0.630198277665595</v>
      </c>
      <c r="Z71" s="70" t="n">
        <f aca="false">MAX(Z70,Y71)</f>
        <v>0.630198277665595</v>
      </c>
      <c r="AA71" s="70" t="n">
        <f aca="false">Z71-Y71</f>
        <v>0</v>
      </c>
      <c r="AB71" s="72" t="n">
        <f aca="false">AB70*(1+F71)</f>
        <v>1.83169785782301</v>
      </c>
      <c r="AC71" s="73" t="n">
        <f aca="false">MAX(AC70,AB71)</f>
        <v>1.83169785782301</v>
      </c>
      <c r="AD71" s="70" t="n">
        <f aca="false">1-AB71/AC71</f>
        <v>0</v>
      </c>
      <c r="AE71" s="73" t="n">
        <f aca="false">AE70*(1+M71)</f>
        <v>1.79802686333307</v>
      </c>
      <c r="AF71" s="73" t="n">
        <f aca="false">MAX(AF70,AE71)</f>
        <v>1.79802686333307</v>
      </c>
      <c r="AG71" s="70" t="n">
        <f aca="false">1-AE71/AF71</f>
        <v>0</v>
      </c>
      <c r="AH71" s="74" t="n">
        <f aca="false">IF(R71&gt;0,AH70+1,0)</f>
        <v>0</v>
      </c>
      <c r="AI71" s="74" t="n">
        <f aca="false">IF(U71&gt;0,AI70+1,0)</f>
        <v>0</v>
      </c>
      <c r="AJ71" s="74" t="n">
        <f aca="false">IF(G71&gt;0,AJ70+1,0)</f>
        <v>3</v>
      </c>
      <c r="AK71" s="74" t="n">
        <f aca="false">IF(G71&lt;=0,AK70+1,0)</f>
        <v>0</v>
      </c>
      <c r="AL71" s="74" t="n">
        <f aca="false">IF(K71&gt;0,AL70+1,0)</f>
        <v>3</v>
      </c>
      <c r="AM71" s="74" t="n">
        <f aca="false">IF(K71&lt;=0,AM70+1,0)</f>
        <v>0</v>
      </c>
    </row>
    <row r="72" customFormat="false" ht="15" hidden="false" customHeight="false" outlineLevel="0" collapsed="false">
      <c r="A72" s="61" t="n">
        <v>71</v>
      </c>
      <c r="B72" s="62" t="n">
        <v>40136.5729166667</v>
      </c>
      <c r="C72" s="63" t="n">
        <f aca="false">YEAR(B72)</f>
        <v>2009</v>
      </c>
      <c r="D72" s="32" t="s">
        <v>276</v>
      </c>
      <c r="E72" s="64" t="n">
        <v>5019.7</v>
      </c>
      <c r="F72" s="65" t="n">
        <v>-0.0025</v>
      </c>
      <c r="G72" s="66" t="n">
        <v>-12.54925</v>
      </c>
      <c r="H72" s="67" t="n">
        <f aca="false">E72+IF(D72="Long",1,-1)*G72</f>
        <v>5032.24925</v>
      </c>
      <c r="I72" s="68" t="n">
        <f aca="false">Assumptions!$B$58</f>
        <v>5.35750011455817</v>
      </c>
      <c r="J72" s="68" t="n">
        <f aca="false">INDEX(Yearly!$L$5:$L$22,MATCH(C72,Yearly!$A$5:$A$22,0))</f>
        <v>0.701577395954046</v>
      </c>
      <c r="K72" s="68" t="n">
        <f aca="false">G72-I72-J72</f>
        <v>-18.6083275105122</v>
      </c>
      <c r="L72" s="69" t="n">
        <f aca="false">(I72+J72)/Assumptions!$B$8</f>
        <v>0.000267167461920072</v>
      </c>
      <c r="M72" s="70" t="n">
        <f aca="false">F72-L72</f>
        <v>-0.00276716746192007</v>
      </c>
      <c r="N72" s="71" t="n">
        <f aca="false">G72*Assumptions!$B$7</f>
        <v>-98699.85125</v>
      </c>
      <c r="O72" s="71" t="n">
        <f aca="false">K72*Assumptions!$B$7</f>
        <v>-146354.495870179</v>
      </c>
      <c r="P72" s="68" t="n">
        <f aca="false">P71+G72</f>
        <v>2451.8301</v>
      </c>
      <c r="Q72" s="68" t="n">
        <f aca="false">MAX(Q71,P72)</f>
        <v>2464.37935</v>
      </c>
      <c r="R72" s="68" t="n">
        <f aca="false">Q72-P72</f>
        <v>12.54925</v>
      </c>
      <c r="S72" s="68" t="n">
        <f aca="false">S71+K72</f>
        <v>2021.63559675363</v>
      </c>
      <c r="T72" s="68" t="n">
        <f aca="false">MAX(T71,S72)</f>
        <v>2040.24392426415</v>
      </c>
      <c r="U72" s="68" t="n">
        <f aca="false">T72-S72</f>
        <v>18.6083275105123</v>
      </c>
      <c r="V72" s="70" t="n">
        <f aca="false">V71+F72</f>
        <v>0.6464</v>
      </c>
      <c r="W72" s="70" t="n">
        <f aca="false">MAX(W71,V72)</f>
        <v>0.6489</v>
      </c>
      <c r="X72" s="70" t="n">
        <f aca="false">W72-V72</f>
        <v>0.00249999999999995</v>
      </c>
      <c r="Y72" s="70" t="n">
        <f aca="false">Y71+M72</f>
        <v>0.627431110203675</v>
      </c>
      <c r="Z72" s="70" t="n">
        <f aca="false">MAX(Z71,Y72)</f>
        <v>0.630198277665595</v>
      </c>
      <c r="AA72" s="70" t="n">
        <f aca="false">Z72-Y72</f>
        <v>0.00276716746192007</v>
      </c>
      <c r="AB72" s="72" t="n">
        <f aca="false">AB71*(1+F72)</f>
        <v>1.82711861317845</v>
      </c>
      <c r="AC72" s="73" t="n">
        <f aca="false">MAX(AC71,AB72)</f>
        <v>1.83169785782301</v>
      </c>
      <c r="AD72" s="70" t="n">
        <f aca="false">1-AB72/AC72</f>
        <v>0.00249999999999995</v>
      </c>
      <c r="AE72" s="73" t="n">
        <f aca="false">AE71*(1+M72)</f>
        <v>1.7930514219012</v>
      </c>
      <c r="AF72" s="73" t="n">
        <f aca="false">MAX(AF71,AE72)</f>
        <v>1.79802686333307</v>
      </c>
      <c r="AG72" s="70" t="n">
        <f aca="false">1-AE72/AF72</f>
        <v>0.00276716746192007</v>
      </c>
      <c r="AH72" s="74" t="n">
        <f aca="false">IF(R72&gt;0,AH71+1,0)</f>
        <v>1</v>
      </c>
      <c r="AI72" s="74" t="n">
        <f aca="false">IF(U72&gt;0,AI71+1,0)</f>
        <v>1</v>
      </c>
      <c r="AJ72" s="74" t="n">
        <f aca="false">IF(G72&gt;0,AJ71+1,0)</f>
        <v>0</v>
      </c>
      <c r="AK72" s="74" t="n">
        <f aca="false">IF(G72&lt;=0,AK71+1,0)</f>
        <v>1</v>
      </c>
      <c r="AL72" s="74" t="n">
        <f aca="false">IF(K72&gt;0,AL71+1,0)</f>
        <v>0</v>
      </c>
      <c r="AM72" s="74" t="n">
        <f aca="false">IF(K72&lt;=0,AM71+1,0)</f>
        <v>1</v>
      </c>
    </row>
    <row r="73" customFormat="false" ht="15" hidden="false" customHeight="false" outlineLevel="0" collapsed="false">
      <c r="A73" s="61" t="n">
        <v>72</v>
      </c>
      <c r="B73" s="62" t="n">
        <v>40137.59375</v>
      </c>
      <c r="C73" s="63" t="n">
        <f aca="false">YEAR(B73)</f>
        <v>2009</v>
      </c>
      <c r="D73" s="32" t="s">
        <v>277</v>
      </c>
      <c r="E73" s="64" t="n">
        <v>5032.1</v>
      </c>
      <c r="F73" s="65" t="n">
        <v>0.0005</v>
      </c>
      <c r="G73" s="66" t="n">
        <v>2.51605</v>
      </c>
      <c r="H73" s="67" t="n">
        <f aca="false">E73+IF(D73="Long",1,-1)*G73</f>
        <v>5034.61605</v>
      </c>
      <c r="I73" s="68" t="n">
        <f aca="false">Assumptions!$B$58</f>
        <v>5.35750011455817</v>
      </c>
      <c r="J73" s="68" t="n">
        <f aca="false">INDEX(Yearly!$L$5:$L$22,MATCH(C73,Yearly!$A$5:$A$22,0))</f>
        <v>0.701577395954046</v>
      </c>
      <c r="K73" s="68" t="n">
        <f aca="false">G73-I73-J73</f>
        <v>-3.54302751051221</v>
      </c>
      <c r="L73" s="69" t="n">
        <f aca="false">(I73+J73)/Assumptions!$B$8</f>
        <v>0.000267167461920072</v>
      </c>
      <c r="M73" s="70" t="n">
        <f aca="false">F73-L73</f>
        <v>0.000232832538079928</v>
      </c>
      <c r="N73" s="71" t="n">
        <f aca="false">G73*Assumptions!$B$7</f>
        <v>19788.73325</v>
      </c>
      <c r="O73" s="71" t="n">
        <f aca="false">K73*Assumptions!$B$7</f>
        <v>-27865.9113701786</v>
      </c>
      <c r="P73" s="68" t="n">
        <f aca="false">P72+G73</f>
        <v>2454.34615</v>
      </c>
      <c r="Q73" s="68" t="n">
        <f aca="false">MAX(Q72,P73)</f>
        <v>2464.37935</v>
      </c>
      <c r="R73" s="68" t="n">
        <f aca="false">Q73-P73</f>
        <v>10.0331999999999</v>
      </c>
      <c r="S73" s="68" t="n">
        <f aca="false">S72+K73</f>
        <v>2018.09256924312</v>
      </c>
      <c r="T73" s="68" t="n">
        <f aca="false">MAX(T72,S73)</f>
        <v>2040.24392426415</v>
      </c>
      <c r="U73" s="68" t="n">
        <f aca="false">T73-S73</f>
        <v>22.1513550210245</v>
      </c>
      <c r="V73" s="70" t="n">
        <f aca="false">V72+F73</f>
        <v>0.6469</v>
      </c>
      <c r="W73" s="70" t="n">
        <f aca="false">MAX(W72,V73)</f>
        <v>0.6489</v>
      </c>
      <c r="X73" s="70" t="n">
        <f aca="false">W73-V73</f>
        <v>0.002</v>
      </c>
      <c r="Y73" s="70" t="n">
        <f aca="false">Y72+M73</f>
        <v>0.627663942741755</v>
      </c>
      <c r="Z73" s="70" t="n">
        <f aca="false">MAX(Z72,Y73)</f>
        <v>0.630198277665595</v>
      </c>
      <c r="AA73" s="70" t="n">
        <f aca="false">Z73-Y73</f>
        <v>0.00253433492384014</v>
      </c>
      <c r="AB73" s="72" t="n">
        <f aca="false">AB72*(1+F73)</f>
        <v>1.82803217248504</v>
      </c>
      <c r="AC73" s="73" t="n">
        <f aca="false">MAX(AC72,AB73)</f>
        <v>1.83169785782301</v>
      </c>
      <c r="AD73" s="70" t="n">
        <f aca="false">1-AB73/AC73</f>
        <v>0.00200124999999995</v>
      </c>
      <c r="AE73" s="73" t="n">
        <f aca="false">AE72*(1+M73)</f>
        <v>1.79346890261467</v>
      </c>
      <c r="AF73" s="73" t="n">
        <f aca="false">MAX(AF72,AE73)</f>
        <v>1.79802686333307</v>
      </c>
      <c r="AG73" s="70" t="n">
        <f aca="false">1-AE73/AF73</f>
        <v>0.00253497921046364</v>
      </c>
      <c r="AH73" s="74" t="n">
        <f aca="false">IF(R73&gt;0,AH72+1,0)</f>
        <v>2</v>
      </c>
      <c r="AI73" s="74" t="n">
        <f aca="false">IF(U73&gt;0,AI72+1,0)</f>
        <v>2</v>
      </c>
      <c r="AJ73" s="74" t="n">
        <f aca="false">IF(G73&gt;0,AJ72+1,0)</f>
        <v>1</v>
      </c>
      <c r="AK73" s="74" t="n">
        <f aca="false">IF(G73&lt;=0,AK72+1,0)</f>
        <v>0</v>
      </c>
      <c r="AL73" s="74" t="n">
        <f aca="false">IF(K73&gt;0,AL72+1,0)</f>
        <v>0</v>
      </c>
      <c r="AM73" s="74" t="n">
        <f aca="false">IF(K73&lt;=0,AM72+1,0)</f>
        <v>2</v>
      </c>
    </row>
    <row r="74" customFormat="false" ht="15" hidden="false" customHeight="false" outlineLevel="0" collapsed="false">
      <c r="A74" s="61" t="n">
        <v>73</v>
      </c>
      <c r="B74" s="62" t="n">
        <v>40143.59375</v>
      </c>
      <c r="C74" s="63" t="n">
        <f aca="false">YEAR(B74)</f>
        <v>2009</v>
      </c>
      <c r="D74" s="32" t="s">
        <v>276</v>
      </c>
      <c r="E74" s="64" t="n">
        <v>5034.4</v>
      </c>
      <c r="F74" s="65" t="n">
        <v>0.0031</v>
      </c>
      <c r="G74" s="66" t="n">
        <v>15.60664</v>
      </c>
      <c r="H74" s="67" t="n">
        <f aca="false">E74+IF(D74="Long",1,-1)*G74</f>
        <v>5018.79336</v>
      </c>
      <c r="I74" s="68" t="n">
        <f aca="false">Assumptions!$B$58</f>
        <v>5.35750011455817</v>
      </c>
      <c r="J74" s="68" t="n">
        <f aca="false">INDEX(Yearly!$L$5:$L$22,MATCH(C74,Yearly!$A$5:$A$22,0))</f>
        <v>0.701577395954046</v>
      </c>
      <c r="K74" s="68" t="n">
        <f aca="false">G74-I74-J74</f>
        <v>9.54756248948779</v>
      </c>
      <c r="L74" s="69" t="n">
        <f aca="false">(I74+J74)/Assumptions!$B$8</f>
        <v>0.000267167461920072</v>
      </c>
      <c r="M74" s="70" t="n">
        <f aca="false">F74-L74</f>
        <v>0.00283283253807993</v>
      </c>
      <c r="N74" s="71" t="n">
        <f aca="false">G74*Assumptions!$B$7</f>
        <v>122746.2236</v>
      </c>
      <c r="O74" s="71" t="n">
        <f aca="false">K74*Assumptions!$B$7</f>
        <v>75091.5789798214</v>
      </c>
      <c r="P74" s="68" t="n">
        <f aca="false">P73+G74</f>
        <v>2469.95279</v>
      </c>
      <c r="Q74" s="68" t="n">
        <f aca="false">MAX(Q73,P74)</f>
        <v>2469.95279</v>
      </c>
      <c r="R74" s="68" t="n">
        <f aca="false">Q74-P74</f>
        <v>0</v>
      </c>
      <c r="S74" s="68" t="n">
        <f aca="false">S73+K74</f>
        <v>2027.64013173261</v>
      </c>
      <c r="T74" s="68" t="n">
        <f aca="false">MAX(T73,S74)</f>
        <v>2040.24392426415</v>
      </c>
      <c r="U74" s="68" t="n">
        <f aca="false">T74-S74</f>
        <v>12.6037925315368</v>
      </c>
      <c r="V74" s="70" t="n">
        <f aca="false">V73+F74</f>
        <v>0.65</v>
      </c>
      <c r="W74" s="70" t="n">
        <f aca="false">MAX(W73,V74)</f>
        <v>0.65</v>
      </c>
      <c r="X74" s="70" t="n">
        <f aca="false">W74-V74</f>
        <v>0</v>
      </c>
      <c r="Y74" s="70" t="n">
        <f aca="false">Y73+M74</f>
        <v>0.630496775279835</v>
      </c>
      <c r="Z74" s="70" t="n">
        <f aca="false">MAX(Z73,Y74)</f>
        <v>0.630496775279835</v>
      </c>
      <c r="AA74" s="70" t="n">
        <f aca="false">Z74-Y74</f>
        <v>0</v>
      </c>
      <c r="AB74" s="72" t="n">
        <f aca="false">AB73*(1+F74)</f>
        <v>1.83369907221974</v>
      </c>
      <c r="AC74" s="73" t="n">
        <f aca="false">MAX(AC73,AB74)</f>
        <v>1.83369907221974</v>
      </c>
      <c r="AD74" s="70" t="n">
        <f aca="false">1-AB74/AC74</f>
        <v>0</v>
      </c>
      <c r="AE74" s="73" t="n">
        <f aca="false">AE73*(1+M74)</f>
        <v>1.79854949967803</v>
      </c>
      <c r="AF74" s="73" t="n">
        <f aca="false">MAX(AF73,AE74)</f>
        <v>1.79854949967803</v>
      </c>
      <c r="AG74" s="70" t="n">
        <f aca="false">1-AE74/AF74</f>
        <v>0</v>
      </c>
      <c r="AH74" s="74" t="n">
        <f aca="false">IF(R74&gt;0,AH73+1,0)</f>
        <v>0</v>
      </c>
      <c r="AI74" s="74" t="n">
        <f aca="false">IF(U74&gt;0,AI73+1,0)</f>
        <v>3</v>
      </c>
      <c r="AJ74" s="74" t="n">
        <f aca="false">IF(G74&gt;0,AJ73+1,0)</f>
        <v>2</v>
      </c>
      <c r="AK74" s="74" t="n">
        <f aca="false">IF(G74&lt;=0,AK73+1,0)</f>
        <v>0</v>
      </c>
      <c r="AL74" s="74" t="n">
        <f aca="false">IF(K74&gt;0,AL73+1,0)</f>
        <v>1</v>
      </c>
      <c r="AM74" s="74" t="n">
        <f aca="false">IF(K74&lt;=0,AM73+1,0)</f>
        <v>0</v>
      </c>
    </row>
    <row r="75" customFormat="false" ht="15" hidden="false" customHeight="false" outlineLevel="0" collapsed="false">
      <c r="A75" s="61" t="n">
        <v>74</v>
      </c>
      <c r="B75" s="62" t="n">
        <v>40147.4270833333</v>
      </c>
      <c r="C75" s="63" t="n">
        <f aca="false">YEAR(B75)</f>
        <v>2009</v>
      </c>
      <c r="D75" s="32" t="s">
        <v>277</v>
      </c>
      <c r="E75" s="64" t="n">
        <v>5018.55</v>
      </c>
      <c r="F75" s="65" t="n">
        <v>0.016</v>
      </c>
      <c r="G75" s="66" t="n">
        <v>80.2968</v>
      </c>
      <c r="H75" s="67" t="n">
        <f aca="false">E75+IF(D75="Long",1,-1)*G75</f>
        <v>5098.8468</v>
      </c>
      <c r="I75" s="68" t="n">
        <f aca="false">Assumptions!$B$58</f>
        <v>5.35750011455817</v>
      </c>
      <c r="J75" s="68" t="n">
        <f aca="false">INDEX(Yearly!$L$5:$L$22,MATCH(C75,Yearly!$A$5:$A$22,0))</f>
        <v>0.701577395954046</v>
      </c>
      <c r="K75" s="68" t="n">
        <f aca="false">G75-I75-J75</f>
        <v>74.2377224894878</v>
      </c>
      <c r="L75" s="69" t="n">
        <f aca="false">(I75+J75)/Assumptions!$B$8</f>
        <v>0.000267167461920072</v>
      </c>
      <c r="M75" s="70" t="n">
        <f aca="false">F75-L75</f>
        <v>0.0157328325380799</v>
      </c>
      <c r="N75" s="71" t="n">
        <f aca="false">G75*Assumptions!$B$7</f>
        <v>631534.332</v>
      </c>
      <c r="O75" s="71" t="n">
        <f aca="false">K75*Assumptions!$B$7</f>
        <v>583879.687379822</v>
      </c>
      <c r="P75" s="68" t="n">
        <f aca="false">P74+G75</f>
        <v>2550.24959</v>
      </c>
      <c r="Q75" s="68" t="n">
        <f aca="false">MAX(Q74,P75)</f>
        <v>2550.24959</v>
      </c>
      <c r="R75" s="68" t="n">
        <f aca="false">Q75-P75</f>
        <v>0</v>
      </c>
      <c r="S75" s="68" t="n">
        <f aca="false">S74+K75</f>
        <v>2101.8778542221</v>
      </c>
      <c r="T75" s="68" t="n">
        <f aca="false">MAX(T74,S75)</f>
        <v>2101.8778542221</v>
      </c>
      <c r="U75" s="68" t="n">
        <f aca="false">T75-S75</f>
        <v>0</v>
      </c>
      <c r="V75" s="70" t="n">
        <f aca="false">V74+F75</f>
        <v>0.666</v>
      </c>
      <c r="W75" s="70" t="n">
        <f aca="false">MAX(W74,V75)</f>
        <v>0.666</v>
      </c>
      <c r="X75" s="70" t="n">
        <f aca="false">W75-V75</f>
        <v>0</v>
      </c>
      <c r="Y75" s="70" t="n">
        <f aca="false">Y74+M75</f>
        <v>0.646229607817915</v>
      </c>
      <c r="Z75" s="70" t="n">
        <f aca="false">MAX(Z74,Y75)</f>
        <v>0.646229607817915</v>
      </c>
      <c r="AA75" s="70" t="n">
        <f aca="false">Z75-Y75</f>
        <v>0</v>
      </c>
      <c r="AB75" s="72" t="n">
        <f aca="false">AB74*(1+F75)</f>
        <v>1.86303825737526</v>
      </c>
      <c r="AC75" s="73" t="n">
        <f aca="false">MAX(AC74,AB75)</f>
        <v>1.86303825737526</v>
      </c>
      <c r="AD75" s="70" t="n">
        <f aca="false">1-AB75/AC75</f>
        <v>0</v>
      </c>
      <c r="AE75" s="73" t="n">
        <f aca="false">AE74*(1+M75)</f>
        <v>1.82684577776791</v>
      </c>
      <c r="AF75" s="73" t="n">
        <f aca="false">MAX(AF74,AE75)</f>
        <v>1.82684577776791</v>
      </c>
      <c r="AG75" s="70" t="n">
        <f aca="false">1-AE75/AF75</f>
        <v>0</v>
      </c>
      <c r="AH75" s="74" t="n">
        <f aca="false">IF(R75&gt;0,AH74+1,0)</f>
        <v>0</v>
      </c>
      <c r="AI75" s="74" t="n">
        <f aca="false">IF(U75&gt;0,AI74+1,0)</f>
        <v>0</v>
      </c>
      <c r="AJ75" s="74" t="n">
        <f aca="false">IF(G75&gt;0,AJ74+1,0)</f>
        <v>3</v>
      </c>
      <c r="AK75" s="74" t="n">
        <f aca="false">IF(G75&lt;=0,AK74+1,0)</f>
        <v>0</v>
      </c>
      <c r="AL75" s="74" t="n">
        <f aca="false">IF(K75&gt;0,AL74+1,0)</f>
        <v>2</v>
      </c>
      <c r="AM75" s="74" t="n">
        <f aca="false">IF(K75&lt;=0,AM74+1,0)</f>
        <v>0</v>
      </c>
    </row>
    <row r="76" customFormat="false" ht="15" hidden="false" customHeight="false" outlineLevel="0" collapsed="false">
      <c r="A76" s="61" t="n">
        <v>75</v>
      </c>
      <c r="B76" s="62" t="n">
        <v>40151.59375</v>
      </c>
      <c r="C76" s="63" t="n">
        <f aca="false">YEAR(B76)</f>
        <v>2009</v>
      </c>
      <c r="D76" s="32" t="s">
        <v>276</v>
      </c>
      <c r="E76" s="64" t="n">
        <v>5098.6</v>
      </c>
      <c r="F76" s="65" t="n">
        <v>0.0002</v>
      </c>
      <c r="G76" s="66" t="n">
        <v>1.01972</v>
      </c>
      <c r="H76" s="67" t="n">
        <f aca="false">E76+IF(D76="Long",1,-1)*G76</f>
        <v>5097.58028</v>
      </c>
      <c r="I76" s="68" t="n">
        <f aca="false">Assumptions!$B$58</f>
        <v>5.35750011455817</v>
      </c>
      <c r="J76" s="68" t="n">
        <f aca="false">INDEX(Yearly!$L$5:$L$22,MATCH(C76,Yearly!$A$5:$A$22,0))</f>
        <v>0.701577395954046</v>
      </c>
      <c r="K76" s="68" t="n">
        <f aca="false">G76-I76-J76</f>
        <v>-5.03935751051221</v>
      </c>
      <c r="L76" s="69" t="n">
        <f aca="false">(I76+J76)/Assumptions!$B$8</f>
        <v>0.000267167461920072</v>
      </c>
      <c r="M76" s="70" t="n">
        <f aca="false">F76-L76</f>
        <v>-6.71674619200719E-005</v>
      </c>
      <c r="N76" s="71" t="n">
        <f aca="false">G76*Assumptions!$B$7</f>
        <v>8020.0978</v>
      </c>
      <c r="O76" s="71" t="n">
        <f aca="false">K76*Assumptions!$B$7</f>
        <v>-39634.5468201786</v>
      </c>
      <c r="P76" s="68" t="n">
        <f aca="false">P75+G76</f>
        <v>2551.26931</v>
      </c>
      <c r="Q76" s="68" t="n">
        <f aca="false">MAX(Q75,P76)</f>
        <v>2551.26931</v>
      </c>
      <c r="R76" s="68" t="n">
        <f aca="false">Q76-P76</f>
        <v>0</v>
      </c>
      <c r="S76" s="68" t="n">
        <f aca="false">S75+K76</f>
        <v>2096.83849671158</v>
      </c>
      <c r="T76" s="68" t="n">
        <f aca="false">MAX(T75,S76)</f>
        <v>2101.8778542221</v>
      </c>
      <c r="U76" s="68" t="n">
        <f aca="false">T76-S76</f>
        <v>5.03935751051222</v>
      </c>
      <c r="V76" s="70" t="n">
        <f aca="false">V75+F76</f>
        <v>0.6662</v>
      </c>
      <c r="W76" s="70" t="n">
        <f aca="false">MAX(W75,V76)</f>
        <v>0.6662</v>
      </c>
      <c r="X76" s="70" t="n">
        <f aca="false">W76-V76</f>
        <v>0</v>
      </c>
      <c r="Y76" s="70" t="n">
        <f aca="false">Y75+M76</f>
        <v>0.646162440355995</v>
      </c>
      <c r="Z76" s="70" t="n">
        <f aca="false">MAX(Z75,Y76)</f>
        <v>0.646229607817915</v>
      </c>
      <c r="AA76" s="70" t="n">
        <f aca="false">Z76-Y76</f>
        <v>6.71674619200369E-005</v>
      </c>
      <c r="AB76" s="72" t="n">
        <f aca="false">AB75*(1+F76)</f>
        <v>1.86341086502673</v>
      </c>
      <c r="AC76" s="73" t="n">
        <f aca="false">MAX(AC75,AB76)</f>
        <v>1.86341086502673</v>
      </c>
      <c r="AD76" s="70" t="n">
        <f aca="false">1-AB76/AC76</f>
        <v>0</v>
      </c>
      <c r="AE76" s="73" t="n">
        <f aca="false">AE75*(1+M76)</f>
        <v>1.8267230731737</v>
      </c>
      <c r="AF76" s="73" t="n">
        <f aca="false">MAX(AF75,AE76)</f>
        <v>1.82684577776791</v>
      </c>
      <c r="AG76" s="70" t="n">
        <f aca="false">1-AE76/AF76</f>
        <v>6.71674619200369E-005</v>
      </c>
      <c r="AH76" s="74" t="n">
        <f aca="false">IF(R76&gt;0,AH75+1,0)</f>
        <v>0</v>
      </c>
      <c r="AI76" s="74" t="n">
        <f aca="false">IF(U76&gt;0,AI75+1,0)</f>
        <v>1</v>
      </c>
      <c r="AJ76" s="74" t="n">
        <f aca="false">IF(G76&gt;0,AJ75+1,0)</f>
        <v>4</v>
      </c>
      <c r="AK76" s="74" t="n">
        <f aca="false">IF(G76&lt;=0,AK75+1,0)</f>
        <v>0</v>
      </c>
      <c r="AL76" s="74" t="n">
        <f aca="false">IF(K76&gt;0,AL75+1,0)</f>
        <v>0</v>
      </c>
      <c r="AM76" s="74" t="n">
        <f aca="false">IF(K76&lt;=0,AM75+1,0)</f>
        <v>1</v>
      </c>
    </row>
    <row r="77" customFormat="false" ht="15" hidden="false" customHeight="false" outlineLevel="0" collapsed="false">
      <c r="A77" s="61" t="n">
        <v>76</v>
      </c>
      <c r="B77" s="62" t="n">
        <v>40155.4479166667</v>
      </c>
      <c r="C77" s="63" t="n">
        <f aca="false">YEAR(B77)</f>
        <v>2009</v>
      </c>
      <c r="D77" s="32" t="s">
        <v>277</v>
      </c>
      <c r="E77" s="64" t="n">
        <v>5097.5</v>
      </c>
      <c r="F77" s="65" t="n">
        <v>-0.0042</v>
      </c>
      <c r="G77" s="66" t="n">
        <v>-21.4095</v>
      </c>
      <c r="H77" s="67" t="n">
        <f aca="false">E77+IF(D77="Long",1,-1)*G77</f>
        <v>5076.0905</v>
      </c>
      <c r="I77" s="68" t="n">
        <f aca="false">Assumptions!$B$58</f>
        <v>5.35750011455817</v>
      </c>
      <c r="J77" s="68" t="n">
        <f aca="false">INDEX(Yearly!$L$5:$L$22,MATCH(C77,Yearly!$A$5:$A$22,0))</f>
        <v>0.701577395954046</v>
      </c>
      <c r="K77" s="68" t="n">
        <f aca="false">G77-I77-J77</f>
        <v>-27.4685775105122</v>
      </c>
      <c r="L77" s="69" t="n">
        <f aca="false">(I77+J77)/Assumptions!$B$8</f>
        <v>0.000267167461920072</v>
      </c>
      <c r="M77" s="70" t="n">
        <f aca="false">F77-L77</f>
        <v>-0.00446716746192007</v>
      </c>
      <c r="N77" s="71" t="n">
        <f aca="false">G77*Assumptions!$B$7</f>
        <v>-168385.7175</v>
      </c>
      <c r="O77" s="71" t="n">
        <f aca="false">K77*Assumptions!$B$7</f>
        <v>-216040.362120179</v>
      </c>
      <c r="P77" s="68" t="n">
        <f aca="false">P76+G77</f>
        <v>2529.85981</v>
      </c>
      <c r="Q77" s="68" t="n">
        <f aca="false">MAX(Q76,P77)</f>
        <v>2551.26931</v>
      </c>
      <c r="R77" s="68" t="n">
        <f aca="false">Q77-P77</f>
        <v>21.4095000000002</v>
      </c>
      <c r="S77" s="68" t="n">
        <f aca="false">S76+K77</f>
        <v>2069.36991920107</v>
      </c>
      <c r="T77" s="68" t="n">
        <f aca="false">MAX(T76,S77)</f>
        <v>2101.8778542221</v>
      </c>
      <c r="U77" s="68" t="n">
        <f aca="false">T77-S77</f>
        <v>32.5079350210244</v>
      </c>
      <c r="V77" s="70" t="n">
        <f aca="false">V76+F77</f>
        <v>0.662</v>
      </c>
      <c r="W77" s="70" t="n">
        <f aca="false">MAX(W76,V77)</f>
        <v>0.6662</v>
      </c>
      <c r="X77" s="70" t="n">
        <f aca="false">W77-V77</f>
        <v>0.00419999999999998</v>
      </c>
      <c r="Y77" s="70" t="n">
        <f aca="false">Y76+M77</f>
        <v>0.641695272894075</v>
      </c>
      <c r="Z77" s="70" t="n">
        <f aca="false">MAX(Z76,Y77)</f>
        <v>0.646229607817915</v>
      </c>
      <c r="AA77" s="70" t="n">
        <f aca="false">Z77-Y77</f>
        <v>0.00453433492384014</v>
      </c>
      <c r="AB77" s="72" t="n">
        <f aca="false">AB76*(1+F77)</f>
        <v>1.85558453939362</v>
      </c>
      <c r="AC77" s="73" t="n">
        <f aca="false">MAX(AC76,AB77)</f>
        <v>1.86341086502673</v>
      </c>
      <c r="AD77" s="70" t="n">
        <f aca="false">1-AB77/AC77</f>
        <v>0.00419999999999987</v>
      </c>
      <c r="AE77" s="73" t="n">
        <f aca="false">AE76*(1+M77)</f>
        <v>1.81856279529928</v>
      </c>
      <c r="AF77" s="73" t="n">
        <f aca="false">MAX(AF76,AE77)</f>
        <v>1.82684577776791</v>
      </c>
      <c r="AG77" s="70" t="n">
        <f aca="false">1-AE77/AF77</f>
        <v>0.00453403487553983</v>
      </c>
      <c r="AH77" s="74" t="n">
        <f aca="false">IF(R77&gt;0,AH76+1,0)</f>
        <v>1</v>
      </c>
      <c r="AI77" s="74" t="n">
        <f aca="false">IF(U77&gt;0,AI76+1,0)</f>
        <v>2</v>
      </c>
      <c r="AJ77" s="74" t="n">
        <f aca="false">IF(G77&gt;0,AJ76+1,0)</f>
        <v>0</v>
      </c>
      <c r="AK77" s="74" t="n">
        <f aca="false">IF(G77&lt;=0,AK76+1,0)</f>
        <v>1</v>
      </c>
      <c r="AL77" s="74" t="n">
        <f aca="false">IF(K77&gt;0,AL76+1,0)</f>
        <v>0</v>
      </c>
      <c r="AM77" s="74" t="n">
        <f aca="false">IF(K77&lt;=0,AM76+1,0)</f>
        <v>2</v>
      </c>
    </row>
    <row r="78" customFormat="false" ht="15" hidden="false" customHeight="false" outlineLevel="0" collapsed="false">
      <c r="A78" s="61" t="n">
        <v>77</v>
      </c>
      <c r="B78" s="62" t="n">
        <v>40155.5520833333</v>
      </c>
      <c r="C78" s="63" t="n">
        <f aca="false">YEAR(B78)</f>
        <v>2009</v>
      </c>
      <c r="D78" s="32" t="s">
        <v>276</v>
      </c>
      <c r="E78" s="64" t="n">
        <v>5076.25</v>
      </c>
      <c r="F78" s="65" t="n">
        <v>-0.0106</v>
      </c>
      <c r="G78" s="66" t="n">
        <v>-53.80825</v>
      </c>
      <c r="H78" s="67" t="n">
        <f aca="false">E78+IF(D78="Long",1,-1)*G78</f>
        <v>5130.05825</v>
      </c>
      <c r="I78" s="68" t="n">
        <f aca="false">Assumptions!$B$58</f>
        <v>5.35750011455817</v>
      </c>
      <c r="J78" s="68" t="n">
        <f aca="false">INDEX(Yearly!$L$5:$L$22,MATCH(C78,Yearly!$A$5:$A$22,0))</f>
        <v>0.701577395954046</v>
      </c>
      <c r="K78" s="68" t="n">
        <f aca="false">G78-I78-J78</f>
        <v>-59.8673275105122</v>
      </c>
      <c r="L78" s="69" t="n">
        <f aca="false">(I78+J78)/Assumptions!$B$8</f>
        <v>0.000267167461920072</v>
      </c>
      <c r="M78" s="70" t="n">
        <f aca="false">F78-L78</f>
        <v>-0.0108671674619201</v>
      </c>
      <c r="N78" s="71" t="n">
        <f aca="false">G78*Assumptions!$B$7</f>
        <v>-423201.88625</v>
      </c>
      <c r="O78" s="71" t="n">
        <f aca="false">K78*Assumptions!$B$7</f>
        <v>-470856.530870179</v>
      </c>
      <c r="P78" s="68" t="n">
        <f aca="false">P77+G78</f>
        <v>2476.05156</v>
      </c>
      <c r="Q78" s="68" t="n">
        <f aca="false">MAX(Q77,P78)</f>
        <v>2551.26931</v>
      </c>
      <c r="R78" s="68" t="n">
        <f aca="false">Q78-P78</f>
        <v>75.2177500000003</v>
      </c>
      <c r="S78" s="68" t="n">
        <f aca="false">S77+K78</f>
        <v>2009.50259169056</v>
      </c>
      <c r="T78" s="68" t="n">
        <f aca="false">MAX(T77,S78)</f>
        <v>2101.8778542221</v>
      </c>
      <c r="U78" s="68" t="n">
        <f aca="false">T78-S78</f>
        <v>92.3752625315367</v>
      </c>
      <c r="V78" s="70" t="n">
        <f aca="false">V77+F78</f>
        <v>0.6514</v>
      </c>
      <c r="W78" s="70" t="n">
        <f aca="false">MAX(W77,V78)</f>
        <v>0.6662</v>
      </c>
      <c r="X78" s="70" t="n">
        <f aca="false">W78-V78</f>
        <v>0.0148</v>
      </c>
      <c r="Y78" s="70" t="n">
        <f aca="false">Y77+M78</f>
        <v>0.630828105432155</v>
      </c>
      <c r="Z78" s="70" t="n">
        <f aca="false">MAX(Z77,Y78)</f>
        <v>0.646229607817915</v>
      </c>
      <c r="AA78" s="70" t="n">
        <f aca="false">Z78-Y78</f>
        <v>0.0154015023857602</v>
      </c>
      <c r="AB78" s="72" t="n">
        <f aca="false">AB77*(1+F78)</f>
        <v>1.83591534327605</v>
      </c>
      <c r="AC78" s="73" t="n">
        <f aca="false">MAX(AC77,AB78)</f>
        <v>1.86341086502673</v>
      </c>
      <c r="AD78" s="70" t="n">
        <f aca="false">1-AB78/AC78</f>
        <v>0.01475548</v>
      </c>
      <c r="AE78" s="73" t="n">
        <f aca="false">AE77*(1+M78)</f>
        <v>1.79880016886274</v>
      </c>
      <c r="AF78" s="73" t="n">
        <f aca="false">MAX(AF77,AE78)</f>
        <v>1.82684577776791</v>
      </c>
      <c r="AG78" s="70" t="n">
        <f aca="false">1-AE78/AF78</f>
        <v>0.0153519302211892</v>
      </c>
      <c r="AH78" s="74" t="n">
        <f aca="false">IF(R78&gt;0,AH77+1,0)</f>
        <v>2</v>
      </c>
      <c r="AI78" s="74" t="n">
        <f aca="false">IF(U78&gt;0,AI77+1,0)</f>
        <v>3</v>
      </c>
      <c r="AJ78" s="74" t="n">
        <f aca="false">IF(G78&gt;0,AJ77+1,0)</f>
        <v>0</v>
      </c>
      <c r="AK78" s="74" t="n">
        <f aca="false">IF(G78&lt;=0,AK77+1,0)</f>
        <v>2</v>
      </c>
      <c r="AL78" s="74" t="n">
        <f aca="false">IF(K78&gt;0,AL77+1,0)</f>
        <v>0</v>
      </c>
      <c r="AM78" s="74" t="n">
        <f aca="false">IF(K78&lt;=0,AM77+1,0)</f>
        <v>3</v>
      </c>
    </row>
    <row r="79" customFormat="false" ht="15" hidden="false" customHeight="false" outlineLevel="0" collapsed="false">
      <c r="A79" s="61" t="n">
        <v>78</v>
      </c>
      <c r="B79" s="62" t="n">
        <v>40155.59375</v>
      </c>
      <c r="C79" s="63" t="n">
        <f aca="false">YEAR(B79)</f>
        <v>2009</v>
      </c>
      <c r="D79" s="32" t="s">
        <v>277</v>
      </c>
      <c r="E79" s="64" t="n">
        <v>5129.95</v>
      </c>
      <c r="F79" s="65" t="n">
        <v>-0.0068</v>
      </c>
      <c r="G79" s="66" t="n">
        <v>-34.88366</v>
      </c>
      <c r="H79" s="67" t="n">
        <f aca="false">E79+IF(D79="Long",1,-1)*G79</f>
        <v>5095.06634</v>
      </c>
      <c r="I79" s="68" t="n">
        <f aca="false">Assumptions!$B$58</f>
        <v>5.35750011455817</v>
      </c>
      <c r="J79" s="68" t="n">
        <f aca="false">INDEX(Yearly!$L$5:$L$22,MATCH(C79,Yearly!$A$5:$A$22,0))</f>
        <v>0.701577395954046</v>
      </c>
      <c r="K79" s="68" t="n">
        <f aca="false">G79-I79-J79</f>
        <v>-40.9427375105122</v>
      </c>
      <c r="L79" s="69" t="n">
        <f aca="false">(I79+J79)/Assumptions!$B$8</f>
        <v>0.000267167461920072</v>
      </c>
      <c r="M79" s="70" t="n">
        <f aca="false">F79-L79</f>
        <v>-0.00706716746192007</v>
      </c>
      <c r="N79" s="71" t="n">
        <f aca="false">G79*Assumptions!$B$7</f>
        <v>-274359.9859</v>
      </c>
      <c r="O79" s="71" t="n">
        <f aca="false">K79*Assumptions!$B$7</f>
        <v>-322014.630520179</v>
      </c>
      <c r="P79" s="68" t="n">
        <f aca="false">P78+G79</f>
        <v>2441.1679</v>
      </c>
      <c r="Q79" s="68" t="n">
        <f aca="false">MAX(Q78,P79)</f>
        <v>2551.26931</v>
      </c>
      <c r="R79" s="68" t="n">
        <f aca="false">Q79-P79</f>
        <v>110.10141</v>
      </c>
      <c r="S79" s="68" t="n">
        <f aca="false">S78+K79</f>
        <v>1968.55985418005</v>
      </c>
      <c r="T79" s="68" t="n">
        <f aca="false">MAX(T78,S79)</f>
        <v>2101.8778542221</v>
      </c>
      <c r="U79" s="68" t="n">
        <f aca="false">T79-S79</f>
        <v>133.318000042049</v>
      </c>
      <c r="V79" s="70" t="n">
        <f aca="false">V78+F79</f>
        <v>0.6446</v>
      </c>
      <c r="W79" s="70" t="n">
        <f aca="false">MAX(W78,V79)</f>
        <v>0.6662</v>
      </c>
      <c r="X79" s="70" t="n">
        <f aca="false">W79-V79</f>
        <v>0.0216000000000001</v>
      </c>
      <c r="Y79" s="70" t="n">
        <f aca="false">Y78+M79</f>
        <v>0.623760937970235</v>
      </c>
      <c r="Z79" s="70" t="n">
        <f aca="false">MAX(Z78,Y79)</f>
        <v>0.646229607817915</v>
      </c>
      <c r="AA79" s="70" t="n">
        <f aca="false">Z79-Y79</f>
        <v>0.0224686698476803</v>
      </c>
      <c r="AB79" s="72" t="n">
        <f aca="false">AB78*(1+F79)</f>
        <v>1.82343111894177</v>
      </c>
      <c r="AC79" s="73" t="n">
        <f aca="false">MAX(AC78,AB79)</f>
        <v>1.86341086502673</v>
      </c>
      <c r="AD79" s="70" t="n">
        <f aca="false">1-AB79/AC79</f>
        <v>0.021455142736</v>
      </c>
      <c r="AE79" s="73" t="n">
        <f aca="false">AE78*(1+M79)</f>
        <v>1.78608774683886</v>
      </c>
      <c r="AF79" s="73" t="n">
        <f aca="false">MAX(AF78,AE79)</f>
        <v>1.82684577776791</v>
      </c>
      <c r="AG79" s="70" t="n">
        <f aca="false">1-AE79/AF79</f>
        <v>0.0223106030213723</v>
      </c>
      <c r="AH79" s="74" t="n">
        <f aca="false">IF(R79&gt;0,AH78+1,0)</f>
        <v>3</v>
      </c>
      <c r="AI79" s="74" t="n">
        <f aca="false">IF(U79&gt;0,AI78+1,0)</f>
        <v>4</v>
      </c>
      <c r="AJ79" s="74" t="n">
        <f aca="false">IF(G79&gt;0,AJ78+1,0)</f>
        <v>0</v>
      </c>
      <c r="AK79" s="74" t="n">
        <f aca="false">IF(G79&lt;=0,AK78+1,0)</f>
        <v>3</v>
      </c>
      <c r="AL79" s="74" t="n">
        <f aca="false">IF(K79&gt;0,AL78+1,0)</f>
        <v>0</v>
      </c>
      <c r="AM79" s="74" t="n">
        <f aca="false">IF(K79&lt;=0,AM78+1,0)</f>
        <v>4</v>
      </c>
    </row>
    <row r="80" customFormat="false" ht="15" hidden="false" customHeight="false" outlineLevel="0" collapsed="false">
      <c r="A80" s="61" t="n">
        <v>79</v>
      </c>
      <c r="B80" s="62" t="n">
        <v>40156.53125</v>
      </c>
      <c r="C80" s="63" t="n">
        <f aca="false">YEAR(B80)</f>
        <v>2009</v>
      </c>
      <c r="D80" s="32" t="s">
        <v>276</v>
      </c>
      <c r="E80" s="64" t="n">
        <v>5095.1</v>
      </c>
      <c r="F80" s="65" t="n">
        <v>-0.0082</v>
      </c>
      <c r="G80" s="66" t="n">
        <v>-41.77982</v>
      </c>
      <c r="H80" s="67" t="n">
        <f aca="false">E80+IF(D80="Long",1,-1)*G80</f>
        <v>5136.87982</v>
      </c>
      <c r="I80" s="68" t="n">
        <f aca="false">Assumptions!$B$58</f>
        <v>5.35750011455817</v>
      </c>
      <c r="J80" s="68" t="n">
        <f aca="false">INDEX(Yearly!$L$5:$L$22,MATCH(C80,Yearly!$A$5:$A$22,0))</f>
        <v>0.701577395954046</v>
      </c>
      <c r="K80" s="68" t="n">
        <f aca="false">G80-I80-J80</f>
        <v>-47.8388975105122</v>
      </c>
      <c r="L80" s="69" t="n">
        <f aca="false">(I80+J80)/Assumptions!$B$8</f>
        <v>0.000267167461920072</v>
      </c>
      <c r="M80" s="70" t="n">
        <f aca="false">F80-L80</f>
        <v>-0.00846716746192007</v>
      </c>
      <c r="N80" s="71" t="n">
        <f aca="false">G80*Assumptions!$B$7</f>
        <v>-328598.2843</v>
      </c>
      <c r="O80" s="71" t="n">
        <f aca="false">K80*Assumptions!$B$7</f>
        <v>-376252.928920179</v>
      </c>
      <c r="P80" s="68" t="n">
        <f aca="false">P79+G80</f>
        <v>2399.38808</v>
      </c>
      <c r="Q80" s="68" t="n">
        <f aca="false">MAX(Q79,P80)</f>
        <v>2551.26931</v>
      </c>
      <c r="R80" s="68" t="n">
        <f aca="false">Q80-P80</f>
        <v>151.88123</v>
      </c>
      <c r="S80" s="68" t="n">
        <f aca="false">S79+K80</f>
        <v>1920.72095666954</v>
      </c>
      <c r="T80" s="68" t="n">
        <f aca="false">MAX(T79,S80)</f>
        <v>2101.8778542221</v>
      </c>
      <c r="U80" s="68" t="n">
        <f aca="false">T80-S80</f>
        <v>181.156897552561</v>
      </c>
      <c r="V80" s="70" t="n">
        <f aca="false">V79+F80</f>
        <v>0.6364</v>
      </c>
      <c r="W80" s="70" t="n">
        <f aca="false">MAX(W79,V80)</f>
        <v>0.6662</v>
      </c>
      <c r="X80" s="70" t="n">
        <f aca="false">W80-V80</f>
        <v>0.0298000000000001</v>
      </c>
      <c r="Y80" s="70" t="n">
        <f aca="false">Y79+M80</f>
        <v>0.615293770508315</v>
      </c>
      <c r="Z80" s="70" t="n">
        <f aca="false">MAX(Z79,Y80)</f>
        <v>0.646229607817915</v>
      </c>
      <c r="AA80" s="70" t="n">
        <f aca="false">Z80-Y80</f>
        <v>0.0309358373096004</v>
      </c>
      <c r="AB80" s="72" t="n">
        <f aca="false">AB79*(1+F80)</f>
        <v>1.80847898376645</v>
      </c>
      <c r="AC80" s="73" t="n">
        <f aca="false">MAX(AC79,AB80)</f>
        <v>1.86341086502673</v>
      </c>
      <c r="AD80" s="70" t="n">
        <f aca="false">1-AB80/AC80</f>
        <v>0.0294792105655648</v>
      </c>
      <c r="AE80" s="73" t="n">
        <f aca="false">AE79*(1+M80)</f>
        <v>1.77096464278469</v>
      </c>
      <c r="AF80" s="73" t="n">
        <f aca="false">MAX(AF79,AE80)</f>
        <v>1.82684577776791</v>
      </c>
      <c r="AG80" s="70" t="n">
        <f aca="false">1-AE80/AF80</f>
        <v>0.0305888628713341</v>
      </c>
      <c r="AH80" s="74" t="n">
        <f aca="false">IF(R80&gt;0,AH79+1,0)</f>
        <v>4</v>
      </c>
      <c r="AI80" s="74" t="n">
        <f aca="false">IF(U80&gt;0,AI79+1,0)</f>
        <v>5</v>
      </c>
      <c r="AJ80" s="74" t="n">
        <f aca="false">IF(G80&gt;0,AJ79+1,0)</f>
        <v>0</v>
      </c>
      <c r="AK80" s="74" t="n">
        <f aca="false">IF(G80&lt;=0,AK79+1,0)</f>
        <v>4</v>
      </c>
      <c r="AL80" s="74" t="n">
        <f aca="false">IF(K80&gt;0,AL79+1,0)</f>
        <v>0</v>
      </c>
      <c r="AM80" s="74" t="n">
        <f aca="false">IF(K80&lt;=0,AM79+1,0)</f>
        <v>5</v>
      </c>
    </row>
    <row r="81" customFormat="false" ht="15" hidden="false" customHeight="false" outlineLevel="0" collapsed="false">
      <c r="A81" s="61" t="n">
        <v>80</v>
      </c>
      <c r="B81" s="62" t="n">
        <v>40157.53125</v>
      </c>
      <c r="C81" s="63" t="n">
        <f aca="false">YEAR(B81)</f>
        <v>2009</v>
      </c>
      <c r="D81" s="32" t="s">
        <v>277</v>
      </c>
      <c r="E81" s="64" t="n">
        <v>5137</v>
      </c>
      <c r="F81" s="65" t="n">
        <v>-0.0042</v>
      </c>
      <c r="G81" s="66" t="n">
        <v>-21.5754</v>
      </c>
      <c r="H81" s="67" t="n">
        <f aca="false">E81+IF(D81="Long",1,-1)*G81</f>
        <v>5115.4246</v>
      </c>
      <c r="I81" s="68" t="n">
        <f aca="false">Assumptions!$B$58</f>
        <v>5.35750011455817</v>
      </c>
      <c r="J81" s="68" t="n">
        <f aca="false">INDEX(Yearly!$L$5:$L$22,MATCH(C81,Yearly!$A$5:$A$22,0))</f>
        <v>0.701577395954046</v>
      </c>
      <c r="K81" s="68" t="n">
        <f aca="false">G81-I81-J81</f>
        <v>-27.6344775105122</v>
      </c>
      <c r="L81" s="69" t="n">
        <f aca="false">(I81+J81)/Assumptions!$B$8</f>
        <v>0.000267167461920072</v>
      </c>
      <c r="M81" s="70" t="n">
        <f aca="false">F81-L81</f>
        <v>-0.00446716746192007</v>
      </c>
      <c r="N81" s="71" t="n">
        <f aca="false">G81*Assumptions!$B$7</f>
        <v>-169690.521</v>
      </c>
      <c r="O81" s="71" t="n">
        <f aca="false">K81*Assumptions!$B$7</f>
        <v>-217345.165620179</v>
      </c>
      <c r="P81" s="68" t="n">
        <f aca="false">P80+G81</f>
        <v>2377.81268</v>
      </c>
      <c r="Q81" s="68" t="n">
        <f aca="false">MAX(Q80,P81)</f>
        <v>2551.26931</v>
      </c>
      <c r="R81" s="68" t="n">
        <f aca="false">Q81-P81</f>
        <v>173.456630000001</v>
      </c>
      <c r="S81" s="68" t="n">
        <f aca="false">S80+K81</f>
        <v>1893.08647915902</v>
      </c>
      <c r="T81" s="68" t="n">
        <f aca="false">MAX(T80,S81)</f>
        <v>2101.8778542221</v>
      </c>
      <c r="U81" s="68" t="n">
        <f aca="false">T81-S81</f>
        <v>208.791375063073</v>
      </c>
      <c r="V81" s="70" t="n">
        <f aca="false">V80+F81</f>
        <v>0.6322</v>
      </c>
      <c r="W81" s="70" t="n">
        <f aca="false">MAX(W80,V81)</f>
        <v>0.6662</v>
      </c>
      <c r="X81" s="70" t="n">
        <f aca="false">W81-V81</f>
        <v>0.034</v>
      </c>
      <c r="Y81" s="70" t="n">
        <f aca="false">Y80+M81</f>
        <v>0.610826603046395</v>
      </c>
      <c r="Z81" s="70" t="n">
        <f aca="false">MAX(Z80,Y81)</f>
        <v>0.646229607817915</v>
      </c>
      <c r="AA81" s="70" t="n">
        <f aca="false">Z81-Y81</f>
        <v>0.0354030047715205</v>
      </c>
      <c r="AB81" s="72" t="n">
        <f aca="false">AB80*(1+F81)</f>
        <v>1.80088337203463</v>
      </c>
      <c r="AC81" s="73" t="n">
        <f aca="false">MAX(AC80,AB81)</f>
        <v>1.86341086502673</v>
      </c>
      <c r="AD81" s="70" t="n">
        <f aca="false">1-AB81/AC81</f>
        <v>0.0335553978811894</v>
      </c>
      <c r="AE81" s="73" t="n">
        <f aca="false">AE80*(1+M81)</f>
        <v>1.76305344715623</v>
      </c>
      <c r="AF81" s="73" t="n">
        <f aca="false">MAX(AF80,AE81)</f>
        <v>1.82684577776791</v>
      </c>
      <c r="AG81" s="70" t="n">
        <f aca="false">1-AE81/AF81</f>
        <v>0.0349193847603382</v>
      </c>
      <c r="AH81" s="74" t="n">
        <f aca="false">IF(R81&gt;0,AH80+1,0)</f>
        <v>5</v>
      </c>
      <c r="AI81" s="74" t="n">
        <f aca="false">IF(U81&gt;0,AI80+1,0)</f>
        <v>6</v>
      </c>
      <c r="AJ81" s="74" t="n">
        <f aca="false">IF(G81&gt;0,AJ80+1,0)</f>
        <v>0</v>
      </c>
      <c r="AK81" s="74" t="n">
        <f aca="false">IF(G81&lt;=0,AK80+1,0)</f>
        <v>5</v>
      </c>
      <c r="AL81" s="74" t="n">
        <f aca="false">IF(K81&gt;0,AL80+1,0)</f>
        <v>0</v>
      </c>
      <c r="AM81" s="74" t="n">
        <f aca="false">IF(K81&lt;=0,AM80+1,0)</f>
        <v>6</v>
      </c>
    </row>
    <row r="82" customFormat="false" ht="15" hidden="false" customHeight="false" outlineLevel="0" collapsed="false">
      <c r="A82" s="61" t="n">
        <v>81</v>
      </c>
      <c r="B82" s="62" t="n">
        <v>40158.5520833333</v>
      </c>
      <c r="C82" s="63" t="n">
        <f aca="false">YEAR(B82)</f>
        <v>2009</v>
      </c>
      <c r="D82" s="32" t="s">
        <v>276</v>
      </c>
      <c r="E82" s="64" t="n">
        <v>5115.2</v>
      </c>
      <c r="F82" s="65" t="n">
        <v>-0.0034</v>
      </c>
      <c r="G82" s="66" t="n">
        <v>-17.39168</v>
      </c>
      <c r="H82" s="67" t="n">
        <f aca="false">E82+IF(D82="Long",1,-1)*G82</f>
        <v>5132.59168</v>
      </c>
      <c r="I82" s="68" t="n">
        <f aca="false">Assumptions!$B$58</f>
        <v>5.35750011455817</v>
      </c>
      <c r="J82" s="68" t="n">
        <f aca="false">INDEX(Yearly!$L$5:$L$22,MATCH(C82,Yearly!$A$5:$A$22,0))</f>
        <v>0.701577395954046</v>
      </c>
      <c r="K82" s="68" t="n">
        <f aca="false">G82-I82-J82</f>
        <v>-23.4507575105122</v>
      </c>
      <c r="L82" s="69" t="n">
        <f aca="false">(I82+J82)/Assumptions!$B$8</f>
        <v>0.000267167461920072</v>
      </c>
      <c r="M82" s="70" t="n">
        <f aca="false">F82-L82</f>
        <v>-0.00366716746192007</v>
      </c>
      <c r="N82" s="71" t="n">
        <f aca="false">G82*Assumptions!$B$7</f>
        <v>-136785.5632</v>
      </c>
      <c r="O82" s="71" t="n">
        <f aca="false">K82*Assumptions!$B$7</f>
        <v>-184440.207820179</v>
      </c>
      <c r="P82" s="68" t="n">
        <f aca="false">P81+G82</f>
        <v>2360.421</v>
      </c>
      <c r="Q82" s="68" t="n">
        <f aca="false">MAX(Q81,P82)</f>
        <v>2551.26931</v>
      </c>
      <c r="R82" s="68" t="n">
        <f aca="false">Q82-P82</f>
        <v>190.848310000001</v>
      </c>
      <c r="S82" s="68" t="n">
        <f aca="false">S81+K82</f>
        <v>1869.63572164851</v>
      </c>
      <c r="T82" s="68" t="n">
        <f aca="false">MAX(T81,S82)</f>
        <v>2101.8778542221</v>
      </c>
      <c r="U82" s="68" t="n">
        <f aca="false">T82-S82</f>
        <v>232.242132573585</v>
      </c>
      <c r="V82" s="70" t="n">
        <f aca="false">V81+F82</f>
        <v>0.6288</v>
      </c>
      <c r="W82" s="70" t="n">
        <f aca="false">MAX(W81,V82)</f>
        <v>0.6662</v>
      </c>
      <c r="X82" s="70" t="n">
        <f aca="false">W82-V82</f>
        <v>0.0374</v>
      </c>
      <c r="Y82" s="70" t="n">
        <f aca="false">Y81+M82</f>
        <v>0.607159435584474</v>
      </c>
      <c r="Z82" s="70" t="n">
        <f aca="false">MAX(Z81,Y82)</f>
        <v>0.646229607817915</v>
      </c>
      <c r="AA82" s="70" t="n">
        <f aca="false">Z82-Y82</f>
        <v>0.0390701722334406</v>
      </c>
      <c r="AB82" s="72" t="n">
        <f aca="false">AB81*(1+F82)</f>
        <v>1.79476036856971</v>
      </c>
      <c r="AC82" s="73" t="n">
        <f aca="false">MAX(AC81,AB82)</f>
        <v>1.86341086502673</v>
      </c>
      <c r="AD82" s="70" t="n">
        <f aca="false">1-AB82/AC82</f>
        <v>0.0368413095283933</v>
      </c>
      <c r="AE82" s="73" t="n">
        <f aca="false">AE81*(1+M82)</f>
        <v>1.7565880349212</v>
      </c>
      <c r="AF82" s="73" t="n">
        <f aca="false">MAX(AF81,AE82)</f>
        <v>1.82684577776791</v>
      </c>
      <c r="AG82" s="70" t="n">
        <f aca="false">1-AE82/AF82</f>
        <v>0.0384584969906749</v>
      </c>
      <c r="AH82" s="74" t="n">
        <f aca="false">IF(R82&gt;0,AH81+1,0)</f>
        <v>6</v>
      </c>
      <c r="AI82" s="74" t="n">
        <f aca="false">IF(U82&gt;0,AI81+1,0)</f>
        <v>7</v>
      </c>
      <c r="AJ82" s="74" t="n">
        <f aca="false">IF(G82&gt;0,AJ81+1,0)</f>
        <v>0</v>
      </c>
      <c r="AK82" s="74" t="n">
        <f aca="false">IF(G82&lt;=0,AK81+1,0)</f>
        <v>6</v>
      </c>
      <c r="AL82" s="74" t="n">
        <f aca="false">IF(K82&gt;0,AL81+1,0)</f>
        <v>0</v>
      </c>
      <c r="AM82" s="74" t="n">
        <f aca="false">IF(K82&lt;=0,AM81+1,0)</f>
        <v>7</v>
      </c>
    </row>
    <row r="83" customFormat="false" ht="15" hidden="false" customHeight="false" outlineLevel="0" collapsed="false">
      <c r="A83" s="61" t="n">
        <v>82</v>
      </c>
      <c r="B83" s="62" t="n">
        <v>40161.4479166667</v>
      </c>
      <c r="C83" s="63" t="n">
        <f aca="false">YEAR(B83)</f>
        <v>2009</v>
      </c>
      <c r="D83" s="32" t="s">
        <v>277</v>
      </c>
      <c r="E83" s="64" t="n">
        <v>5132.55</v>
      </c>
      <c r="F83" s="65" t="n">
        <v>-0.0066</v>
      </c>
      <c r="G83" s="66" t="n">
        <v>-33.87483</v>
      </c>
      <c r="H83" s="67" t="n">
        <f aca="false">E83+IF(D83="Long",1,-1)*G83</f>
        <v>5098.67517</v>
      </c>
      <c r="I83" s="68" t="n">
        <f aca="false">Assumptions!$B$58</f>
        <v>5.35750011455817</v>
      </c>
      <c r="J83" s="68" t="n">
        <f aca="false">INDEX(Yearly!$L$5:$L$22,MATCH(C83,Yearly!$A$5:$A$22,0))</f>
        <v>0.701577395954046</v>
      </c>
      <c r="K83" s="68" t="n">
        <f aca="false">G83-I83-J83</f>
        <v>-39.9339075105122</v>
      </c>
      <c r="L83" s="69" t="n">
        <f aca="false">(I83+J83)/Assumptions!$B$8</f>
        <v>0.000267167461920072</v>
      </c>
      <c r="M83" s="70" t="n">
        <f aca="false">F83-L83</f>
        <v>-0.00686716746192007</v>
      </c>
      <c r="N83" s="71" t="n">
        <f aca="false">G83*Assumptions!$B$7</f>
        <v>-266425.53795</v>
      </c>
      <c r="O83" s="71" t="n">
        <f aca="false">K83*Assumptions!$B$7</f>
        <v>-314080.182570179</v>
      </c>
      <c r="P83" s="68" t="n">
        <f aca="false">P82+G83</f>
        <v>2326.54617</v>
      </c>
      <c r="Q83" s="68" t="n">
        <f aca="false">MAX(Q82,P83)</f>
        <v>2551.26931</v>
      </c>
      <c r="R83" s="68" t="n">
        <f aca="false">Q83-P83</f>
        <v>224.723140000001</v>
      </c>
      <c r="S83" s="68" t="n">
        <f aca="false">S82+K83</f>
        <v>1829.701814138</v>
      </c>
      <c r="T83" s="68" t="n">
        <f aca="false">MAX(T82,S83)</f>
        <v>2101.8778542221</v>
      </c>
      <c r="U83" s="68" t="n">
        <f aca="false">T83-S83</f>
        <v>272.176040084098</v>
      </c>
      <c r="V83" s="70" t="n">
        <f aca="false">V82+F83</f>
        <v>0.6222</v>
      </c>
      <c r="W83" s="70" t="n">
        <f aca="false">MAX(W82,V83)</f>
        <v>0.6662</v>
      </c>
      <c r="X83" s="70" t="n">
        <f aca="false">W83-V83</f>
        <v>0.044</v>
      </c>
      <c r="Y83" s="70" t="n">
        <f aca="false">Y82+M83</f>
        <v>0.600292268122554</v>
      </c>
      <c r="Z83" s="70" t="n">
        <f aca="false">MAX(Z82,Y83)</f>
        <v>0.646229607817915</v>
      </c>
      <c r="AA83" s="70" t="n">
        <f aca="false">Z83-Y83</f>
        <v>0.0459373396953606</v>
      </c>
      <c r="AB83" s="72" t="n">
        <f aca="false">AB82*(1+F83)</f>
        <v>1.78291495013715</v>
      </c>
      <c r="AC83" s="73" t="n">
        <f aca="false">MAX(AC82,AB83)</f>
        <v>1.86341086502673</v>
      </c>
      <c r="AD83" s="70" t="n">
        <f aca="false">1-AB83/AC83</f>
        <v>0.043198156885506</v>
      </c>
      <c r="AE83" s="73" t="n">
        <f aca="false">AE82*(1+M83)</f>
        <v>1.74452525072379</v>
      </c>
      <c r="AF83" s="73" t="n">
        <f aca="false">MAX(AF82,AE83)</f>
        <v>1.82684577776791</v>
      </c>
      <c r="AG83" s="70" t="n">
        <f aca="false">1-AE83/AF83</f>
        <v>0.0450615635134264</v>
      </c>
      <c r="AH83" s="74" t="n">
        <f aca="false">IF(R83&gt;0,AH82+1,0)</f>
        <v>7</v>
      </c>
      <c r="AI83" s="74" t="n">
        <f aca="false">IF(U83&gt;0,AI82+1,0)</f>
        <v>8</v>
      </c>
      <c r="AJ83" s="74" t="n">
        <f aca="false">IF(G83&gt;0,AJ82+1,0)</f>
        <v>0</v>
      </c>
      <c r="AK83" s="74" t="n">
        <f aca="false">IF(G83&lt;=0,AK82+1,0)</f>
        <v>7</v>
      </c>
      <c r="AL83" s="74" t="n">
        <f aca="false">IF(K83&gt;0,AL82+1,0)</f>
        <v>0</v>
      </c>
      <c r="AM83" s="74" t="n">
        <f aca="false">IF(K83&lt;=0,AM82+1,0)</f>
        <v>8</v>
      </c>
    </row>
    <row r="84" customFormat="false" ht="15" hidden="false" customHeight="false" outlineLevel="0" collapsed="false">
      <c r="A84" s="61" t="n">
        <v>83</v>
      </c>
      <c r="B84" s="62" t="n">
        <v>40161.6145833333</v>
      </c>
      <c r="C84" s="63" t="n">
        <f aca="false">YEAR(B84)</f>
        <v>2009</v>
      </c>
      <c r="D84" s="32" t="s">
        <v>276</v>
      </c>
      <c r="E84" s="64" t="n">
        <v>5098.85</v>
      </c>
      <c r="F84" s="65" t="n">
        <v>0.0138</v>
      </c>
      <c r="G84" s="66" t="n">
        <v>70.36413</v>
      </c>
      <c r="H84" s="67" t="n">
        <f aca="false">E84+IF(D84="Long",1,-1)*G84</f>
        <v>5028.48587</v>
      </c>
      <c r="I84" s="68" t="n">
        <f aca="false">Assumptions!$B$58</f>
        <v>5.35750011455817</v>
      </c>
      <c r="J84" s="68" t="n">
        <f aca="false">INDEX(Yearly!$L$5:$L$22,MATCH(C84,Yearly!$A$5:$A$22,0))</f>
        <v>0.701577395954046</v>
      </c>
      <c r="K84" s="68" t="n">
        <f aca="false">G84-I84-J84</f>
        <v>64.3050524894878</v>
      </c>
      <c r="L84" s="69" t="n">
        <f aca="false">(I84+J84)/Assumptions!$B$8</f>
        <v>0.000267167461920072</v>
      </c>
      <c r="M84" s="70" t="n">
        <f aca="false">F84-L84</f>
        <v>0.0135328325380799</v>
      </c>
      <c r="N84" s="71" t="n">
        <f aca="false">G84*Assumptions!$B$7</f>
        <v>553413.88245</v>
      </c>
      <c r="O84" s="71" t="n">
        <f aca="false">K84*Assumptions!$B$7</f>
        <v>505759.237829822</v>
      </c>
      <c r="P84" s="68" t="n">
        <f aca="false">P83+G84</f>
        <v>2396.9103</v>
      </c>
      <c r="Q84" s="68" t="n">
        <f aca="false">MAX(Q83,P84)</f>
        <v>2551.26931</v>
      </c>
      <c r="R84" s="68" t="n">
        <f aca="false">Q84-P84</f>
        <v>154.359010000001</v>
      </c>
      <c r="S84" s="68" t="n">
        <f aca="false">S83+K84</f>
        <v>1894.00686662749</v>
      </c>
      <c r="T84" s="68" t="n">
        <f aca="false">MAX(T83,S84)</f>
        <v>2101.8778542221</v>
      </c>
      <c r="U84" s="68" t="n">
        <f aca="false">T84-S84</f>
        <v>207.87098759461</v>
      </c>
      <c r="V84" s="70" t="n">
        <f aca="false">V83+F84</f>
        <v>0.636</v>
      </c>
      <c r="W84" s="70" t="n">
        <f aca="false">MAX(W83,V84)</f>
        <v>0.6662</v>
      </c>
      <c r="X84" s="70" t="n">
        <f aca="false">W84-V84</f>
        <v>0.0302</v>
      </c>
      <c r="Y84" s="70" t="n">
        <f aca="false">Y83+M84</f>
        <v>0.613825100660634</v>
      </c>
      <c r="Z84" s="70" t="n">
        <f aca="false">MAX(Z83,Y84)</f>
        <v>0.646229607817915</v>
      </c>
      <c r="AA84" s="70" t="n">
        <f aca="false">Z84-Y84</f>
        <v>0.0324045071572807</v>
      </c>
      <c r="AB84" s="72" t="n">
        <f aca="false">AB83*(1+F84)</f>
        <v>1.80751917644905</v>
      </c>
      <c r="AC84" s="73" t="n">
        <f aca="false">MAX(AC83,AB84)</f>
        <v>1.86341086502673</v>
      </c>
      <c r="AD84" s="70" t="n">
        <f aca="false">1-AB84/AC84</f>
        <v>0.0299942914505258</v>
      </c>
      <c r="AE84" s="73" t="n">
        <f aca="false">AE83*(1+M84)</f>
        <v>1.76813361880028</v>
      </c>
      <c r="AF84" s="73" t="n">
        <f aca="false">MAX(AF83,AE84)</f>
        <v>1.82684577776791</v>
      </c>
      <c r="AG84" s="70" t="n">
        <f aca="false">1-AE84/AF84</f>
        <v>0.0321385415682777</v>
      </c>
      <c r="AH84" s="74" t="n">
        <f aca="false">IF(R84&gt;0,AH83+1,0)</f>
        <v>8</v>
      </c>
      <c r="AI84" s="74" t="n">
        <f aca="false">IF(U84&gt;0,AI83+1,0)</f>
        <v>9</v>
      </c>
      <c r="AJ84" s="74" t="n">
        <f aca="false">IF(G84&gt;0,AJ83+1,0)</f>
        <v>1</v>
      </c>
      <c r="AK84" s="74" t="n">
        <f aca="false">IF(G84&lt;=0,AK83+1,0)</f>
        <v>0</v>
      </c>
      <c r="AL84" s="74" t="n">
        <f aca="false">IF(K84&gt;0,AL83+1,0)</f>
        <v>1</v>
      </c>
      <c r="AM84" s="74" t="n">
        <f aca="false">IF(K84&lt;=0,AM83+1,0)</f>
        <v>0</v>
      </c>
    </row>
    <row r="85" customFormat="false" ht="15" hidden="false" customHeight="false" outlineLevel="0" collapsed="false">
      <c r="A85" s="61" t="n">
        <v>84</v>
      </c>
      <c r="B85" s="62" t="n">
        <v>40170.4270833333</v>
      </c>
      <c r="C85" s="63" t="n">
        <f aca="false">YEAR(B85)</f>
        <v>2009</v>
      </c>
      <c r="D85" s="32" t="s">
        <v>277</v>
      </c>
      <c r="E85" s="64" t="n">
        <v>5028.4</v>
      </c>
      <c r="F85" s="65" t="n">
        <v>0.0429</v>
      </c>
      <c r="G85" s="66" t="n">
        <v>215.71836</v>
      </c>
      <c r="H85" s="67" t="n">
        <f aca="false">E85+IF(D85="Long",1,-1)*G85</f>
        <v>5244.11836</v>
      </c>
      <c r="I85" s="68" t="n">
        <f aca="false">Assumptions!$B$58</f>
        <v>5.35750011455817</v>
      </c>
      <c r="J85" s="68" t="n">
        <f aca="false">INDEX(Yearly!$L$5:$L$22,MATCH(C85,Yearly!$A$5:$A$22,0))</f>
        <v>0.701577395954046</v>
      </c>
      <c r="K85" s="68" t="n">
        <f aca="false">G85-I85-J85</f>
        <v>209.659282489488</v>
      </c>
      <c r="L85" s="69" t="n">
        <f aca="false">(I85+J85)/Assumptions!$B$8</f>
        <v>0.000267167461920072</v>
      </c>
      <c r="M85" s="70" t="n">
        <f aca="false">F85-L85</f>
        <v>0.0426328325380799</v>
      </c>
      <c r="N85" s="71" t="n">
        <f aca="false">G85*Assumptions!$B$7</f>
        <v>1696624.9014</v>
      </c>
      <c r="O85" s="71" t="n">
        <f aca="false">K85*Assumptions!$B$7</f>
        <v>1648970.25677982</v>
      </c>
      <c r="P85" s="68" t="n">
        <f aca="false">P84+G85</f>
        <v>2612.62866</v>
      </c>
      <c r="Q85" s="68" t="n">
        <f aca="false">MAX(Q84,P85)</f>
        <v>2612.62866</v>
      </c>
      <c r="R85" s="68" t="n">
        <f aca="false">Q85-P85</f>
        <v>0</v>
      </c>
      <c r="S85" s="68" t="n">
        <f aca="false">S84+K85</f>
        <v>2103.66614911697</v>
      </c>
      <c r="T85" s="68" t="n">
        <f aca="false">MAX(T84,S85)</f>
        <v>2103.66614911697</v>
      </c>
      <c r="U85" s="68" t="n">
        <f aca="false">T85-S85</f>
        <v>0</v>
      </c>
      <c r="V85" s="70" t="n">
        <f aca="false">V84+F85</f>
        <v>0.6789</v>
      </c>
      <c r="W85" s="70" t="n">
        <f aca="false">MAX(W84,V85)</f>
        <v>0.6789</v>
      </c>
      <c r="X85" s="70" t="n">
        <f aca="false">W85-V85</f>
        <v>0</v>
      </c>
      <c r="Y85" s="70" t="n">
        <f aca="false">Y84+M85</f>
        <v>0.656457933198714</v>
      </c>
      <c r="Z85" s="70" t="n">
        <f aca="false">MAX(Z84,Y85)</f>
        <v>0.656457933198714</v>
      </c>
      <c r="AA85" s="70" t="n">
        <f aca="false">Z85-Y85</f>
        <v>0</v>
      </c>
      <c r="AB85" s="72" t="n">
        <f aca="false">AB84*(1+F85)</f>
        <v>1.88506174911871</v>
      </c>
      <c r="AC85" s="73" t="n">
        <f aca="false">MAX(AC84,AB85)</f>
        <v>1.88506174911871</v>
      </c>
      <c r="AD85" s="70" t="n">
        <f aca="false">1-AB85/AC85</f>
        <v>0</v>
      </c>
      <c r="AE85" s="73" t="n">
        <f aca="false">AE84*(1+M85)</f>
        <v>1.84351416327555</v>
      </c>
      <c r="AF85" s="73" t="n">
        <f aca="false">MAX(AF84,AE85)</f>
        <v>1.84351416327555</v>
      </c>
      <c r="AG85" s="70" t="n">
        <f aca="false">1-AE85/AF85</f>
        <v>0</v>
      </c>
      <c r="AH85" s="74" t="n">
        <f aca="false">IF(R85&gt;0,AH84+1,0)</f>
        <v>0</v>
      </c>
      <c r="AI85" s="74" t="n">
        <f aca="false">IF(U85&gt;0,AI84+1,0)</f>
        <v>0</v>
      </c>
      <c r="AJ85" s="74" t="n">
        <f aca="false">IF(G85&gt;0,AJ84+1,0)</f>
        <v>2</v>
      </c>
      <c r="AK85" s="74" t="n">
        <f aca="false">IF(G85&lt;=0,AK84+1,0)</f>
        <v>0</v>
      </c>
      <c r="AL85" s="74" t="n">
        <f aca="false">IF(K85&gt;0,AL84+1,0)</f>
        <v>2</v>
      </c>
      <c r="AM85" s="74" t="n">
        <f aca="false">IF(K85&lt;=0,AM84+1,0)</f>
        <v>0</v>
      </c>
    </row>
    <row r="86" customFormat="false" ht="15" hidden="false" customHeight="false" outlineLevel="0" collapsed="false">
      <c r="A86" s="61" t="n">
        <v>85</v>
      </c>
      <c r="B86" s="62" t="n">
        <v>40186.6354166667</v>
      </c>
      <c r="C86" s="63" t="n">
        <f aca="false">YEAR(B86)</f>
        <v>2010</v>
      </c>
      <c r="D86" s="32" t="s">
        <v>276</v>
      </c>
      <c r="E86" s="64" t="n">
        <v>5244.05</v>
      </c>
      <c r="F86" s="65" t="n">
        <v>-0.0068</v>
      </c>
      <c r="G86" s="66" t="n">
        <v>-35.65954</v>
      </c>
      <c r="H86" s="67" t="n">
        <f aca="false">E86+IF(D86="Long",1,-1)*G86</f>
        <v>5279.70954</v>
      </c>
      <c r="I86" s="68" t="n">
        <f aca="false">Assumptions!$B$58</f>
        <v>5.35750011455817</v>
      </c>
      <c r="J86" s="68" t="n">
        <f aca="false">INDEX(Yearly!$L$5:$L$22,MATCH(C86,Yearly!$A$5:$A$22,0))</f>
        <v>0.434391901180392</v>
      </c>
      <c r="K86" s="68" t="n">
        <f aca="false">G86-I86-J86</f>
        <v>-41.4514320157386</v>
      </c>
      <c r="L86" s="69" t="n">
        <f aca="false">(I86+J86)/Assumptions!$B$8</f>
        <v>0.000255386250939244</v>
      </c>
      <c r="M86" s="70" t="n">
        <f aca="false">F86-L86</f>
        <v>-0.00705538625093924</v>
      </c>
      <c r="N86" s="71" t="n">
        <f aca="false">G86*Assumptions!$B$7</f>
        <v>-280462.2821</v>
      </c>
      <c r="O86" s="71" t="n">
        <f aca="false">K86*Assumptions!$B$7</f>
        <v>-326015.512803784</v>
      </c>
      <c r="P86" s="68" t="n">
        <f aca="false">P85+G86</f>
        <v>2576.96912</v>
      </c>
      <c r="Q86" s="68" t="n">
        <f aca="false">MAX(Q85,P86)</f>
        <v>2612.62866</v>
      </c>
      <c r="R86" s="68" t="n">
        <f aca="false">Q86-P86</f>
        <v>35.6595400000001</v>
      </c>
      <c r="S86" s="68" t="n">
        <f aca="false">S85+K86</f>
        <v>2062.21471710124</v>
      </c>
      <c r="T86" s="68" t="n">
        <f aca="false">MAX(T85,S86)</f>
        <v>2103.66614911697</v>
      </c>
      <c r="U86" s="68" t="n">
        <f aca="false">T86-S86</f>
        <v>41.4514320157386</v>
      </c>
      <c r="V86" s="70" t="n">
        <f aca="false">V85+F86</f>
        <v>0.6721</v>
      </c>
      <c r="W86" s="70" t="n">
        <f aca="false">MAX(W85,V86)</f>
        <v>0.6789</v>
      </c>
      <c r="X86" s="70" t="n">
        <f aca="false">W86-V86</f>
        <v>0.00680000000000003</v>
      </c>
      <c r="Y86" s="70" t="n">
        <f aca="false">Y85+M86</f>
        <v>0.649402546947775</v>
      </c>
      <c r="Z86" s="70" t="n">
        <f aca="false">MAX(Z85,Y86)</f>
        <v>0.656457933198714</v>
      </c>
      <c r="AA86" s="70" t="n">
        <f aca="false">Z86-Y86</f>
        <v>0.00705538625093927</v>
      </c>
      <c r="AB86" s="72" t="n">
        <f aca="false">AB85*(1+F86)</f>
        <v>1.8722433292247</v>
      </c>
      <c r="AC86" s="73" t="n">
        <f aca="false">MAX(AC85,AB86)</f>
        <v>1.88506174911871</v>
      </c>
      <c r="AD86" s="70" t="n">
        <f aca="false">1-AB86/AC86</f>
        <v>0.00680000000000003</v>
      </c>
      <c r="AE86" s="73" t="n">
        <f aca="false">AE85*(1+M86)</f>
        <v>1.83050745879456</v>
      </c>
      <c r="AF86" s="73" t="n">
        <f aca="false">MAX(AF85,AE86)</f>
        <v>1.84351416327555</v>
      </c>
      <c r="AG86" s="70" t="n">
        <f aca="false">1-AE86/AF86</f>
        <v>0.00705538625093927</v>
      </c>
      <c r="AH86" s="74" t="n">
        <f aca="false">IF(R86&gt;0,AH85+1,0)</f>
        <v>1</v>
      </c>
      <c r="AI86" s="74" t="n">
        <f aca="false">IF(U86&gt;0,AI85+1,0)</f>
        <v>1</v>
      </c>
      <c r="AJ86" s="74" t="n">
        <f aca="false">IF(G86&gt;0,AJ85+1,0)</f>
        <v>0</v>
      </c>
      <c r="AK86" s="74" t="n">
        <f aca="false">IF(G86&lt;=0,AK85+1,0)</f>
        <v>1</v>
      </c>
      <c r="AL86" s="74" t="n">
        <f aca="false">IF(K86&gt;0,AL85+1,0)</f>
        <v>0</v>
      </c>
      <c r="AM86" s="74" t="n">
        <f aca="false">IF(K86&lt;=0,AM85+1,0)</f>
        <v>1</v>
      </c>
    </row>
    <row r="87" customFormat="false" ht="15" hidden="false" customHeight="false" outlineLevel="0" collapsed="false">
      <c r="A87" s="61" t="n">
        <v>86</v>
      </c>
      <c r="B87" s="62" t="n">
        <v>40189.40625</v>
      </c>
      <c r="C87" s="63" t="n">
        <f aca="false">YEAR(B87)</f>
        <v>2010</v>
      </c>
      <c r="D87" s="32" t="s">
        <v>277</v>
      </c>
      <c r="E87" s="64" t="n">
        <v>5279.75</v>
      </c>
      <c r="F87" s="65" t="n">
        <v>-0.0059</v>
      </c>
      <c r="G87" s="66" t="n">
        <v>-31.150525</v>
      </c>
      <c r="H87" s="67" t="n">
        <f aca="false">E87+IF(D87="Long",1,-1)*G87</f>
        <v>5248.599475</v>
      </c>
      <c r="I87" s="68" t="n">
        <f aca="false">Assumptions!$B$58</f>
        <v>5.35750011455817</v>
      </c>
      <c r="J87" s="68" t="n">
        <f aca="false">INDEX(Yearly!$L$5:$L$22,MATCH(C87,Yearly!$A$5:$A$22,0))</f>
        <v>0.434391901180392</v>
      </c>
      <c r="K87" s="68" t="n">
        <f aca="false">G87-I87-J87</f>
        <v>-36.9424170157386</v>
      </c>
      <c r="L87" s="69" t="n">
        <f aca="false">(I87+J87)/Assumptions!$B$8</f>
        <v>0.000255386250939244</v>
      </c>
      <c r="M87" s="70" t="n">
        <f aca="false">F87-L87</f>
        <v>-0.00615538625093924</v>
      </c>
      <c r="N87" s="71" t="n">
        <f aca="false">G87*Assumptions!$B$7</f>
        <v>-244998.879125</v>
      </c>
      <c r="O87" s="71" t="n">
        <f aca="false">K87*Assumptions!$B$7</f>
        <v>-290552.109828784</v>
      </c>
      <c r="P87" s="68" t="n">
        <f aca="false">P86+G87</f>
        <v>2545.818595</v>
      </c>
      <c r="Q87" s="68" t="n">
        <f aca="false">MAX(Q86,P87)</f>
        <v>2612.62866</v>
      </c>
      <c r="R87" s="68" t="n">
        <f aca="false">Q87-P87</f>
        <v>66.8100650000001</v>
      </c>
      <c r="S87" s="68" t="n">
        <f aca="false">S86+K87</f>
        <v>2025.2723000855</v>
      </c>
      <c r="T87" s="68" t="n">
        <f aca="false">MAX(T86,S87)</f>
        <v>2103.66614911697</v>
      </c>
      <c r="U87" s="68" t="n">
        <f aca="false">T87-S87</f>
        <v>78.3938490314772</v>
      </c>
      <c r="V87" s="70" t="n">
        <f aca="false">V86+F87</f>
        <v>0.6662</v>
      </c>
      <c r="W87" s="70" t="n">
        <f aca="false">MAX(W86,V87)</f>
        <v>0.6789</v>
      </c>
      <c r="X87" s="70" t="n">
        <f aca="false">W87-V87</f>
        <v>0.0127</v>
      </c>
      <c r="Y87" s="70" t="n">
        <f aca="false">Y86+M87</f>
        <v>0.643247160696836</v>
      </c>
      <c r="Z87" s="70" t="n">
        <f aca="false">MAX(Z86,Y87)</f>
        <v>0.656457933198714</v>
      </c>
      <c r="AA87" s="70" t="n">
        <f aca="false">Z87-Y87</f>
        <v>0.0132107725018785</v>
      </c>
      <c r="AB87" s="72" t="n">
        <f aca="false">AB86*(1+F87)</f>
        <v>1.86119709358228</v>
      </c>
      <c r="AC87" s="73" t="n">
        <f aca="false">MAX(AC86,AB87)</f>
        <v>1.88506174911871</v>
      </c>
      <c r="AD87" s="70" t="n">
        <f aca="false">1-AB87/AC87</f>
        <v>0.0126598800000001</v>
      </c>
      <c r="AE87" s="73" t="n">
        <f aca="false">AE86*(1+M87)</f>
        <v>1.81923997835045</v>
      </c>
      <c r="AF87" s="73" t="n">
        <f aca="false">MAX(AF86,AE87)</f>
        <v>1.84351416327555</v>
      </c>
      <c r="AG87" s="70" t="n">
        <f aca="false">1-AE87/AF87</f>
        <v>0.0131673438743544</v>
      </c>
      <c r="AH87" s="74" t="n">
        <f aca="false">IF(R87&gt;0,AH86+1,0)</f>
        <v>2</v>
      </c>
      <c r="AI87" s="74" t="n">
        <f aca="false">IF(U87&gt;0,AI86+1,0)</f>
        <v>2</v>
      </c>
      <c r="AJ87" s="74" t="n">
        <f aca="false">IF(G87&gt;0,AJ86+1,0)</f>
        <v>0</v>
      </c>
      <c r="AK87" s="74" t="n">
        <f aca="false">IF(G87&lt;=0,AK86+1,0)</f>
        <v>2</v>
      </c>
      <c r="AL87" s="74" t="n">
        <f aca="false">IF(K87&gt;0,AL86+1,0)</f>
        <v>0</v>
      </c>
      <c r="AM87" s="74" t="n">
        <f aca="false">IF(K87&lt;=0,AM86+1,0)</f>
        <v>2</v>
      </c>
    </row>
    <row r="88" customFormat="false" ht="15" hidden="false" customHeight="false" outlineLevel="0" collapsed="false">
      <c r="A88" s="61" t="n">
        <v>87</v>
      </c>
      <c r="B88" s="62" t="n">
        <v>40189.6145833333</v>
      </c>
      <c r="C88" s="63" t="n">
        <f aca="false">YEAR(B88)</f>
        <v>2010</v>
      </c>
      <c r="D88" s="32" t="s">
        <v>276</v>
      </c>
      <c r="E88" s="64" t="n">
        <v>5248.5</v>
      </c>
      <c r="F88" s="65" t="n">
        <v>-0.0019</v>
      </c>
      <c r="G88" s="66" t="n">
        <v>-9.97215</v>
      </c>
      <c r="H88" s="67" t="n">
        <f aca="false">E88+IF(D88="Long",1,-1)*G88</f>
        <v>5258.47215</v>
      </c>
      <c r="I88" s="68" t="n">
        <f aca="false">Assumptions!$B$58</f>
        <v>5.35750011455817</v>
      </c>
      <c r="J88" s="68" t="n">
        <f aca="false">INDEX(Yearly!$L$5:$L$22,MATCH(C88,Yearly!$A$5:$A$22,0))</f>
        <v>0.434391901180392</v>
      </c>
      <c r="K88" s="68" t="n">
        <f aca="false">G88-I88-J88</f>
        <v>-15.7640420157386</v>
      </c>
      <c r="L88" s="69" t="n">
        <f aca="false">(I88+J88)/Assumptions!$B$8</f>
        <v>0.000255386250939244</v>
      </c>
      <c r="M88" s="70" t="n">
        <f aca="false">F88-L88</f>
        <v>-0.00215538625093924</v>
      </c>
      <c r="N88" s="71" t="n">
        <f aca="false">G88*Assumptions!$B$7</f>
        <v>-78430.95975</v>
      </c>
      <c r="O88" s="71" t="n">
        <f aca="false">K88*Assumptions!$B$7</f>
        <v>-123984.190453784</v>
      </c>
      <c r="P88" s="68" t="n">
        <f aca="false">P87+G88</f>
        <v>2535.846445</v>
      </c>
      <c r="Q88" s="68" t="n">
        <f aca="false">MAX(Q87,P88)</f>
        <v>2612.62866</v>
      </c>
      <c r="R88" s="68" t="n">
        <f aca="false">Q88-P88</f>
        <v>76.7822150000002</v>
      </c>
      <c r="S88" s="68" t="n">
        <f aca="false">S87+K88</f>
        <v>2009.50825806976</v>
      </c>
      <c r="T88" s="68" t="n">
        <f aca="false">MAX(T87,S88)</f>
        <v>2103.66614911697</v>
      </c>
      <c r="U88" s="68" t="n">
        <f aca="false">T88-S88</f>
        <v>94.1578910472158</v>
      </c>
      <c r="V88" s="70" t="n">
        <f aca="false">V87+F88</f>
        <v>0.6643</v>
      </c>
      <c r="W88" s="70" t="n">
        <f aca="false">MAX(W87,V88)</f>
        <v>0.6789</v>
      </c>
      <c r="X88" s="70" t="n">
        <f aca="false">W88-V88</f>
        <v>0.0146000000000001</v>
      </c>
      <c r="Y88" s="70" t="n">
        <f aca="false">Y87+M88</f>
        <v>0.641091774445896</v>
      </c>
      <c r="Z88" s="70" t="n">
        <f aca="false">MAX(Z87,Y88)</f>
        <v>0.656457933198714</v>
      </c>
      <c r="AA88" s="70" t="n">
        <f aca="false">Z88-Y88</f>
        <v>0.0153661587528178</v>
      </c>
      <c r="AB88" s="72" t="n">
        <f aca="false">AB87*(1+F88)</f>
        <v>1.85766081910447</v>
      </c>
      <c r="AC88" s="73" t="n">
        <f aca="false">MAX(AC87,AB88)</f>
        <v>1.88506174911871</v>
      </c>
      <c r="AD88" s="70" t="n">
        <f aca="false">1-AB88/AC88</f>
        <v>0.014535826228</v>
      </c>
      <c r="AE88" s="73" t="n">
        <f aca="false">AE87*(1+M88)</f>
        <v>1.81531881351396</v>
      </c>
      <c r="AF88" s="73" t="n">
        <f aca="false">MAX(AF87,AE88)</f>
        <v>1.84351416327555</v>
      </c>
      <c r="AG88" s="70" t="n">
        <f aca="false">1-AE88/AF88</f>
        <v>0.0152943494133455</v>
      </c>
      <c r="AH88" s="74" t="n">
        <f aca="false">IF(R88&gt;0,AH87+1,0)</f>
        <v>3</v>
      </c>
      <c r="AI88" s="74" t="n">
        <f aca="false">IF(U88&gt;0,AI87+1,0)</f>
        <v>3</v>
      </c>
      <c r="AJ88" s="74" t="n">
        <f aca="false">IF(G88&gt;0,AJ87+1,0)</f>
        <v>0</v>
      </c>
      <c r="AK88" s="74" t="n">
        <f aca="false">IF(G88&lt;=0,AK87+1,0)</f>
        <v>3</v>
      </c>
      <c r="AL88" s="74" t="n">
        <f aca="false">IF(K88&gt;0,AL87+1,0)</f>
        <v>0</v>
      </c>
      <c r="AM88" s="74" t="n">
        <f aca="false">IF(K88&lt;=0,AM87+1,0)</f>
        <v>3</v>
      </c>
    </row>
    <row r="89" customFormat="false" ht="15" hidden="false" customHeight="false" outlineLevel="0" collapsed="false">
      <c r="A89" s="61" t="n">
        <v>88</v>
      </c>
      <c r="B89" s="62" t="n">
        <v>40190.4895833333</v>
      </c>
      <c r="C89" s="63" t="n">
        <f aca="false">YEAR(B89)</f>
        <v>2010</v>
      </c>
      <c r="D89" s="32" t="s">
        <v>277</v>
      </c>
      <c r="E89" s="64" t="n">
        <v>5258.6</v>
      </c>
      <c r="F89" s="65" t="n">
        <v>-0.0045</v>
      </c>
      <c r="G89" s="66" t="n">
        <v>-23.6637</v>
      </c>
      <c r="H89" s="67" t="n">
        <f aca="false">E89+IF(D89="Long",1,-1)*G89</f>
        <v>5234.9363</v>
      </c>
      <c r="I89" s="68" t="n">
        <f aca="false">Assumptions!$B$58</f>
        <v>5.35750011455817</v>
      </c>
      <c r="J89" s="68" t="n">
        <f aca="false">INDEX(Yearly!$L$5:$L$22,MATCH(C89,Yearly!$A$5:$A$22,0))</f>
        <v>0.434391901180392</v>
      </c>
      <c r="K89" s="68" t="n">
        <f aca="false">G89-I89-J89</f>
        <v>-29.4555920157386</v>
      </c>
      <c r="L89" s="69" t="n">
        <f aca="false">(I89+J89)/Assumptions!$B$8</f>
        <v>0.000255386250939244</v>
      </c>
      <c r="M89" s="70" t="n">
        <f aca="false">F89-L89</f>
        <v>-0.00475538625093925</v>
      </c>
      <c r="N89" s="71" t="n">
        <f aca="false">G89*Assumptions!$B$7</f>
        <v>-186115.0005</v>
      </c>
      <c r="O89" s="71" t="n">
        <f aca="false">K89*Assumptions!$B$7</f>
        <v>-231668.231203784</v>
      </c>
      <c r="P89" s="68" t="n">
        <f aca="false">P88+G89</f>
        <v>2512.182745</v>
      </c>
      <c r="Q89" s="68" t="n">
        <f aca="false">MAX(Q88,P89)</f>
        <v>2612.62866</v>
      </c>
      <c r="R89" s="68" t="n">
        <f aca="false">Q89-P89</f>
        <v>100.445915</v>
      </c>
      <c r="S89" s="68" t="n">
        <f aca="false">S88+K89</f>
        <v>1980.05266605402</v>
      </c>
      <c r="T89" s="68" t="n">
        <f aca="false">MAX(T88,S89)</f>
        <v>2103.66614911697</v>
      </c>
      <c r="U89" s="68" t="n">
        <f aca="false">T89-S89</f>
        <v>123.613483062954</v>
      </c>
      <c r="V89" s="70" t="n">
        <f aca="false">V88+F89</f>
        <v>0.6598</v>
      </c>
      <c r="W89" s="70" t="n">
        <f aca="false">MAX(W88,V89)</f>
        <v>0.6789</v>
      </c>
      <c r="X89" s="70" t="n">
        <f aca="false">W89-V89</f>
        <v>0.0191</v>
      </c>
      <c r="Y89" s="70" t="n">
        <f aca="false">Y88+M89</f>
        <v>0.636336388194957</v>
      </c>
      <c r="Z89" s="70" t="n">
        <f aca="false">MAX(Z88,Y89)</f>
        <v>0.656457933198714</v>
      </c>
      <c r="AA89" s="70" t="n">
        <f aca="false">Z89-Y89</f>
        <v>0.0201215450037571</v>
      </c>
      <c r="AB89" s="72" t="n">
        <f aca="false">AB88*(1+F89)</f>
        <v>1.8493013454185</v>
      </c>
      <c r="AC89" s="73" t="n">
        <f aca="false">MAX(AC88,AB89)</f>
        <v>1.88506174911871</v>
      </c>
      <c r="AD89" s="70" t="n">
        <f aca="false">1-AB89/AC89</f>
        <v>0.0189704150099739</v>
      </c>
      <c r="AE89" s="73" t="n">
        <f aca="false">AE88*(1+M89)</f>
        <v>1.8066862713871</v>
      </c>
      <c r="AF89" s="73" t="n">
        <f aca="false">MAX(AF88,AE89)</f>
        <v>1.84351416327555</v>
      </c>
      <c r="AG89" s="70" t="n">
        <f aca="false">1-AE89/AF89</f>
        <v>0.0199770051253676</v>
      </c>
      <c r="AH89" s="74" t="n">
        <f aca="false">IF(R89&gt;0,AH88+1,0)</f>
        <v>4</v>
      </c>
      <c r="AI89" s="74" t="n">
        <f aca="false">IF(U89&gt;0,AI88+1,0)</f>
        <v>4</v>
      </c>
      <c r="AJ89" s="74" t="n">
        <f aca="false">IF(G89&gt;0,AJ88+1,0)</f>
        <v>0</v>
      </c>
      <c r="AK89" s="74" t="n">
        <f aca="false">IF(G89&lt;=0,AK88+1,0)</f>
        <v>4</v>
      </c>
      <c r="AL89" s="74" t="n">
        <f aca="false">IF(K89&gt;0,AL88+1,0)</f>
        <v>0</v>
      </c>
      <c r="AM89" s="74" t="n">
        <f aca="false">IF(K89&lt;=0,AM88+1,0)</f>
        <v>4</v>
      </c>
    </row>
    <row r="90" customFormat="false" ht="15" hidden="false" customHeight="false" outlineLevel="0" collapsed="false">
      <c r="A90" s="61" t="n">
        <v>89</v>
      </c>
      <c r="B90" s="62" t="n">
        <v>40190.5520833333</v>
      </c>
      <c r="C90" s="63" t="n">
        <f aca="false">YEAR(B90)</f>
        <v>2010</v>
      </c>
      <c r="D90" s="32" t="s">
        <v>276</v>
      </c>
      <c r="E90" s="64" t="n">
        <v>5235.15</v>
      </c>
      <c r="F90" s="65" t="n">
        <v>-0.0068</v>
      </c>
      <c r="G90" s="66" t="n">
        <v>-35.59902</v>
      </c>
      <c r="H90" s="67" t="n">
        <f aca="false">E90+IF(D90="Long",1,-1)*G90</f>
        <v>5270.74902</v>
      </c>
      <c r="I90" s="68" t="n">
        <f aca="false">Assumptions!$B$58</f>
        <v>5.35750011455817</v>
      </c>
      <c r="J90" s="68" t="n">
        <f aca="false">INDEX(Yearly!$L$5:$L$22,MATCH(C90,Yearly!$A$5:$A$22,0))</f>
        <v>0.434391901180392</v>
      </c>
      <c r="K90" s="68" t="n">
        <f aca="false">G90-I90-J90</f>
        <v>-41.3909120157386</v>
      </c>
      <c r="L90" s="69" t="n">
        <f aca="false">(I90+J90)/Assumptions!$B$8</f>
        <v>0.000255386250939244</v>
      </c>
      <c r="M90" s="70" t="n">
        <f aca="false">F90-L90</f>
        <v>-0.00705538625093924</v>
      </c>
      <c r="N90" s="71" t="n">
        <f aca="false">G90*Assumptions!$B$7</f>
        <v>-279986.2923</v>
      </c>
      <c r="O90" s="71" t="n">
        <f aca="false">K90*Assumptions!$B$7</f>
        <v>-325539.523003784</v>
      </c>
      <c r="P90" s="68" t="n">
        <f aca="false">P89+G90</f>
        <v>2476.583725</v>
      </c>
      <c r="Q90" s="68" t="n">
        <f aca="false">MAX(Q89,P90)</f>
        <v>2612.62866</v>
      </c>
      <c r="R90" s="68" t="n">
        <f aca="false">Q90-P90</f>
        <v>136.044935</v>
      </c>
      <c r="S90" s="68" t="n">
        <f aca="false">S89+K90</f>
        <v>1938.66175403828</v>
      </c>
      <c r="T90" s="68" t="n">
        <f aca="false">MAX(T89,S90)</f>
        <v>2103.66614911697</v>
      </c>
      <c r="U90" s="68" t="n">
        <f aca="false">T90-S90</f>
        <v>165.004395078693</v>
      </c>
      <c r="V90" s="70" t="n">
        <f aca="false">V89+F90</f>
        <v>0.653</v>
      </c>
      <c r="W90" s="70" t="n">
        <f aca="false">MAX(W89,V90)</f>
        <v>0.6789</v>
      </c>
      <c r="X90" s="70" t="n">
        <f aca="false">W90-V90</f>
        <v>0.0259</v>
      </c>
      <c r="Y90" s="70" t="n">
        <f aca="false">Y89+M90</f>
        <v>0.629281001944018</v>
      </c>
      <c r="Z90" s="70" t="n">
        <f aca="false">MAX(Z89,Y90)</f>
        <v>0.656457933198714</v>
      </c>
      <c r="AA90" s="70" t="n">
        <f aca="false">Z90-Y90</f>
        <v>0.0271769312546963</v>
      </c>
      <c r="AB90" s="72" t="n">
        <f aca="false">AB89*(1+F90)</f>
        <v>1.83672609626965</v>
      </c>
      <c r="AC90" s="73" t="n">
        <f aca="false">MAX(AC89,AB90)</f>
        <v>1.88506174911871</v>
      </c>
      <c r="AD90" s="70" t="n">
        <f aca="false">1-AB90/AC90</f>
        <v>0.0256414161879061</v>
      </c>
      <c r="AE90" s="73" t="n">
        <f aca="false">AE89*(1+M90)</f>
        <v>1.7939394019082</v>
      </c>
      <c r="AF90" s="73" t="n">
        <f aca="false">MAX(AF89,AE90)</f>
        <v>1.84351416327555</v>
      </c>
      <c r="AG90" s="70" t="n">
        <f aca="false">1-AE90/AF90</f>
        <v>0.0268914458890104</v>
      </c>
      <c r="AH90" s="74" t="n">
        <f aca="false">IF(R90&gt;0,AH89+1,0)</f>
        <v>5</v>
      </c>
      <c r="AI90" s="74" t="n">
        <f aca="false">IF(U90&gt;0,AI89+1,0)</f>
        <v>5</v>
      </c>
      <c r="AJ90" s="74" t="n">
        <f aca="false">IF(G90&gt;0,AJ89+1,0)</f>
        <v>0</v>
      </c>
      <c r="AK90" s="74" t="n">
        <f aca="false">IF(G90&lt;=0,AK89+1,0)</f>
        <v>5</v>
      </c>
      <c r="AL90" s="74" t="n">
        <f aca="false">IF(K90&gt;0,AL89+1,0)</f>
        <v>0</v>
      </c>
      <c r="AM90" s="74" t="n">
        <f aca="false">IF(K90&lt;=0,AM89+1,0)</f>
        <v>5</v>
      </c>
    </row>
    <row r="91" customFormat="false" ht="15" hidden="false" customHeight="false" outlineLevel="0" collapsed="false">
      <c r="A91" s="61" t="n">
        <v>90</v>
      </c>
      <c r="B91" s="62" t="n">
        <v>40192.40625</v>
      </c>
      <c r="C91" s="63" t="n">
        <f aca="false">YEAR(B91)</f>
        <v>2010</v>
      </c>
      <c r="D91" s="32" t="s">
        <v>277</v>
      </c>
      <c r="E91" s="64" t="n">
        <v>5270.95</v>
      </c>
      <c r="F91" s="65" t="n">
        <v>-0.0045</v>
      </c>
      <c r="G91" s="66" t="n">
        <v>-23.719275</v>
      </c>
      <c r="H91" s="67" t="n">
        <f aca="false">E91+IF(D91="Long",1,-1)*G91</f>
        <v>5247.230725</v>
      </c>
      <c r="I91" s="68" t="n">
        <f aca="false">Assumptions!$B$58</f>
        <v>5.35750011455817</v>
      </c>
      <c r="J91" s="68" t="n">
        <f aca="false">INDEX(Yearly!$L$5:$L$22,MATCH(C91,Yearly!$A$5:$A$22,0))</f>
        <v>0.434391901180392</v>
      </c>
      <c r="K91" s="68" t="n">
        <f aca="false">G91-I91-J91</f>
        <v>-29.5111670157386</v>
      </c>
      <c r="L91" s="69" t="n">
        <f aca="false">(I91+J91)/Assumptions!$B$8</f>
        <v>0.000255386250939244</v>
      </c>
      <c r="M91" s="70" t="n">
        <f aca="false">F91-L91</f>
        <v>-0.00475538625093925</v>
      </c>
      <c r="N91" s="71" t="n">
        <f aca="false">G91*Assumptions!$B$7</f>
        <v>-186552.097875</v>
      </c>
      <c r="O91" s="71" t="n">
        <f aca="false">K91*Assumptions!$B$7</f>
        <v>-232105.328578784</v>
      </c>
      <c r="P91" s="68" t="n">
        <f aca="false">P90+G91</f>
        <v>2452.86445</v>
      </c>
      <c r="Q91" s="68" t="n">
        <f aca="false">MAX(Q90,P91)</f>
        <v>2612.62866</v>
      </c>
      <c r="R91" s="68" t="n">
        <f aca="false">Q91-P91</f>
        <v>159.76421</v>
      </c>
      <c r="S91" s="68" t="n">
        <f aca="false">S90+K91</f>
        <v>1909.15058702254</v>
      </c>
      <c r="T91" s="68" t="n">
        <f aca="false">MAX(T90,S91)</f>
        <v>2103.66614911697</v>
      </c>
      <c r="U91" s="68" t="n">
        <f aca="false">T91-S91</f>
        <v>194.515562094432</v>
      </c>
      <c r="V91" s="70" t="n">
        <f aca="false">V90+F91</f>
        <v>0.6485</v>
      </c>
      <c r="W91" s="70" t="n">
        <f aca="false">MAX(W90,V91)</f>
        <v>0.6789</v>
      </c>
      <c r="X91" s="70" t="n">
        <f aca="false">W91-V91</f>
        <v>0.0304</v>
      </c>
      <c r="Y91" s="70" t="n">
        <f aca="false">Y90+M91</f>
        <v>0.624525615693079</v>
      </c>
      <c r="Z91" s="70" t="n">
        <f aca="false">MAX(Z90,Y91)</f>
        <v>0.656457933198714</v>
      </c>
      <c r="AA91" s="70" t="n">
        <f aca="false">Z91-Y91</f>
        <v>0.0319323175056356</v>
      </c>
      <c r="AB91" s="72" t="n">
        <f aca="false">AB90*(1+F91)</f>
        <v>1.82846082883644</v>
      </c>
      <c r="AC91" s="73" t="n">
        <f aca="false">MAX(AC90,AB91)</f>
        <v>1.88506174911871</v>
      </c>
      <c r="AD91" s="70" t="n">
        <f aca="false">1-AB91/AC91</f>
        <v>0.0300260298150604</v>
      </c>
      <c r="AE91" s="73" t="n">
        <f aca="false">AE90*(1+M91)</f>
        <v>1.78540852714134</v>
      </c>
      <c r="AF91" s="73" t="n">
        <f aca="false">MAX(AF90,AE91)</f>
        <v>1.84351416327555</v>
      </c>
      <c r="AG91" s="70" t="n">
        <f aca="false">1-AE91/AF91</f>
        <v>0.0315189529279011</v>
      </c>
      <c r="AH91" s="74" t="n">
        <f aca="false">IF(R91&gt;0,AH90+1,0)</f>
        <v>6</v>
      </c>
      <c r="AI91" s="74" t="n">
        <f aca="false">IF(U91&gt;0,AI90+1,0)</f>
        <v>6</v>
      </c>
      <c r="AJ91" s="74" t="n">
        <f aca="false">IF(G91&gt;0,AJ90+1,0)</f>
        <v>0</v>
      </c>
      <c r="AK91" s="74" t="n">
        <f aca="false">IF(G91&lt;=0,AK90+1,0)</f>
        <v>6</v>
      </c>
      <c r="AL91" s="74" t="n">
        <f aca="false">IF(K91&gt;0,AL90+1,0)</f>
        <v>0</v>
      </c>
      <c r="AM91" s="74" t="n">
        <f aca="false">IF(K91&lt;=0,AM90+1,0)</f>
        <v>6</v>
      </c>
    </row>
    <row r="92" customFormat="false" ht="15" hidden="false" customHeight="false" outlineLevel="0" collapsed="false">
      <c r="A92" s="61" t="n">
        <v>91</v>
      </c>
      <c r="B92" s="62" t="n">
        <v>40196.40625</v>
      </c>
      <c r="C92" s="63" t="n">
        <f aca="false">YEAR(B92)</f>
        <v>2010</v>
      </c>
      <c r="D92" s="32" t="s">
        <v>276</v>
      </c>
      <c r="E92" s="64" t="n">
        <v>5247.05</v>
      </c>
      <c r="F92" s="65" t="n">
        <v>-0.0057</v>
      </c>
      <c r="G92" s="66" t="n">
        <v>-29.908185</v>
      </c>
      <c r="H92" s="67" t="n">
        <f aca="false">E92+IF(D92="Long",1,-1)*G92</f>
        <v>5276.958185</v>
      </c>
      <c r="I92" s="68" t="n">
        <f aca="false">Assumptions!$B$58</f>
        <v>5.35750011455817</v>
      </c>
      <c r="J92" s="68" t="n">
        <f aca="false">INDEX(Yearly!$L$5:$L$22,MATCH(C92,Yearly!$A$5:$A$22,0))</f>
        <v>0.434391901180392</v>
      </c>
      <c r="K92" s="68" t="n">
        <f aca="false">G92-I92-J92</f>
        <v>-35.7000770157386</v>
      </c>
      <c r="L92" s="69" t="n">
        <f aca="false">(I92+J92)/Assumptions!$B$8</f>
        <v>0.000255386250939244</v>
      </c>
      <c r="M92" s="70" t="n">
        <f aca="false">F92-L92</f>
        <v>-0.00595538625093924</v>
      </c>
      <c r="N92" s="71" t="n">
        <f aca="false">G92*Assumptions!$B$7</f>
        <v>-235227.875025</v>
      </c>
      <c r="O92" s="71" t="n">
        <f aca="false">K92*Assumptions!$B$7</f>
        <v>-280781.105728784</v>
      </c>
      <c r="P92" s="68" t="n">
        <f aca="false">P91+G92</f>
        <v>2422.956265</v>
      </c>
      <c r="Q92" s="68" t="n">
        <f aca="false">MAX(Q91,P92)</f>
        <v>2612.62866</v>
      </c>
      <c r="R92" s="68" t="n">
        <f aca="false">Q92-P92</f>
        <v>189.672395</v>
      </c>
      <c r="S92" s="68" t="n">
        <f aca="false">S91+K92</f>
        <v>1873.4505100068</v>
      </c>
      <c r="T92" s="68" t="n">
        <f aca="false">MAX(T91,S92)</f>
        <v>2103.66614911697</v>
      </c>
      <c r="U92" s="68" t="n">
        <f aca="false">T92-S92</f>
        <v>230.21563911017</v>
      </c>
      <c r="V92" s="70" t="n">
        <f aca="false">V91+F92</f>
        <v>0.6428</v>
      </c>
      <c r="W92" s="70" t="n">
        <f aca="false">MAX(W91,V92)</f>
        <v>0.6789</v>
      </c>
      <c r="X92" s="70" t="n">
        <f aca="false">W92-V92</f>
        <v>0.0361</v>
      </c>
      <c r="Y92" s="70" t="n">
        <f aca="false">Y91+M92</f>
        <v>0.618570229442139</v>
      </c>
      <c r="Z92" s="70" t="n">
        <f aca="false">MAX(Z91,Y92)</f>
        <v>0.656457933198714</v>
      </c>
      <c r="AA92" s="70" t="n">
        <f aca="false">Z92-Y92</f>
        <v>0.0378877037565749</v>
      </c>
      <c r="AB92" s="72" t="n">
        <f aca="false">AB91*(1+F92)</f>
        <v>1.81803860211207</v>
      </c>
      <c r="AC92" s="73" t="n">
        <f aca="false">MAX(AC91,AB92)</f>
        <v>1.88506174911871</v>
      </c>
      <c r="AD92" s="70" t="n">
        <f aca="false">1-AB92/AC92</f>
        <v>0.0355548814451147</v>
      </c>
      <c r="AE92" s="73" t="n">
        <f aca="false">AE91*(1+M92)</f>
        <v>1.7747757297465</v>
      </c>
      <c r="AF92" s="73" t="n">
        <f aca="false">MAX(AF91,AE92)</f>
        <v>1.84351416327555</v>
      </c>
      <c r="AG92" s="70" t="n">
        <f aca="false">1-AE92/AF92</f>
        <v>0.0372866316399295</v>
      </c>
      <c r="AH92" s="74" t="n">
        <f aca="false">IF(R92&gt;0,AH91+1,0)</f>
        <v>7</v>
      </c>
      <c r="AI92" s="74" t="n">
        <f aca="false">IF(U92&gt;0,AI91+1,0)</f>
        <v>7</v>
      </c>
      <c r="AJ92" s="74" t="n">
        <f aca="false">IF(G92&gt;0,AJ91+1,0)</f>
        <v>0</v>
      </c>
      <c r="AK92" s="74" t="n">
        <f aca="false">IF(G92&lt;=0,AK91+1,0)</f>
        <v>7</v>
      </c>
      <c r="AL92" s="74" t="n">
        <f aca="false">IF(K92&gt;0,AL91+1,0)</f>
        <v>0</v>
      </c>
      <c r="AM92" s="74" t="n">
        <f aca="false">IF(K92&lt;=0,AM91+1,0)</f>
        <v>7</v>
      </c>
    </row>
    <row r="93" customFormat="false" ht="15" hidden="false" customHeight="false" outlineLevel="0" collapsed="false">
      <c r="A93" s="61" t="n">
        <v>92</v>
      </c>
      <c r="B93" s="62" t="n">
        <v>40196.4270833333</v>
      </c>
      <c r="C93" s="63" t="n">
        <f aca="false">YEAR(B93)</f>
        <v>2010</v>
      </c>
      <c r="D93" s="32" t="s">
        <v>277</v>
      </c>
      <c r="E93" s="64" t="n">
        <v>5276.8</v>
      </c>
      <c r="F93" s="65" t="n">
        <v>-0.0041</v>
      </c>
      <c r="G93" s="66" t="n">
        <v>-21.63488</v>
      </c>
      <c r="H93" s="67" t="n">
        <f aca="false">E93+IF(D93="Long",1,-1)*G93</f>
        <v>5255.16512</v>
      </c>
      <c r="I93" s="68" t="n">
        <f aca="false">Assumptions!$B$58</f>
        <v>5.35750011455817</v>
      </c>
      <c r="J93" s="68" t="n">
        <f aca="false">INDEX(Yearly!$L$5:$L$22,MATCH(C93,Yearly!$A$5:$A$22,0))</f>
        <v>0.434391901180392</v>
      </c>
      <c r="K93" s="68" t="n">
        <f aca="false">G93-I93-J93</f>
        <v>-27.4267720157386</v>
      </c>
      <c r="L93" s="69" t="n">
        <f aca="false">(I93+J93)/Assumptions!$B$8</f>
        <v>0.000255386250939244</v>
      </c>
      <c r="M93" s="70" t="n">
        <f aca="false">F93-L93</f>
        <v>-0.00435538625093924</v>
      </c>
      <c r="N93" s="71" t="n">
        <f aca="false">G93*Assumptions!$B$7</f>
        <v>-170158.3312</v>
      </c>
      <c r="O93" s="71" t="n">
        <f aca="false">K93*Assumptions!$B$7</f>
        <v>-215711.561903784</v>
      </c>
      <c r="P93" s="68" t="n">
        <f aca="false">P92+G93</f>
        <v>2401.321385</v>
      </c>
      <c r="Q93" s="68" t="n">
        <f aca="false">MAX(Q92,P93)</f>
        <v>2612.62866</v>
      </c>
      <c r="R93" s="68" t="n">
        <f aca="false">Q93-P93</f>
        <v>211.307275</v>
      </c>
      <c r="S93" s="68" t="n">
        <f aca="false">S92+K93</f>
        <v>1846.02373799107</v>
      </c>
      <c r="T93" s="68" t="n">
        <f aca="false">MAX(T92,S93)</f>
        <v>2103.66614911697</v>
      </c>
      <c r="U93" s="68" t="n">
        <f aca="false">T93-S93</f>
        <v>257.642411125909</v>
      </c>
      <c r="V93" s="70" t="n">
        <f aca="false">V92+F93</f>
        <v>0.6387</v>
      </c>
      <c r="W93" s="70" t="n">
        <f aca="false">MAX(W92,V93)</f>
        <v>0.6789</v>
      </c>
      <c r="X93" s="70" t="n">
        <f aca="false">W93-V93</f>
        <v>0.0402</v>
      </c>
      <c r="Y93" s="70" t="n">
        <f aca="false">Y92+M93</f>
        <v>0.6142148431912</v>
      </c>
      <c r="Z93" s="70" t="n">
        <f aca="false">MAX(Z92,Y93)</f>
        <v>0.656457933198714</v>
      </c>
      <c r="AA93" s="70" t="n">
        <f aca="false">Z93-Y93</f>
        <v>0.0422430900075141</v>
      </c>
      <c r="AB93" s="72" t="n">
        <f aca="false">AB92*(1+F93)</f>
        <v>1.81058464384341</v>
      </c>
      <c r="AC93" s="73" t="n">
        <f aca="false">MAX(AC92,AB93)</f>
        <v>1.88506174911871</v>
      </c>
      <c r="AD93" s="70" t="n">
        <f aca="false">1-AB93/AC93</f>
        <v>0.0395091064311897</v>
      </c>
      <c r="AE93" s="73" t="n">
        <f aca="false">AE92*(1+M93)</f>
        <v>1.76704589593466</v>
      </c>
      <c r="AF93" s="73" t="n">
        <f aca="false">MAX(AF92,AE93)</f>
        <v>1.84351416327555</v>
      </c>
      <c r="AG93" s="70" t="n">
        <f aca="false">1-AE93/AF93</f>
        <v>0.0414796202080804</v>
      </c>
      <c r="AH93" s="74" t="n">
        <f aca="false">IF(R93&gt;0,AH92+1,0)</f>
        <v>8</v>
      </c>
      <c r="AI93" s="74" t="n">
        <f aca="false">IF(U93&gt;0,AI92+1,0)</f>
        <v>8</v>
      </c>
      <c r="AJ93" s="74" t="n">
        <f aca="false">IF(G93&gt;0,AJ92+1,0)</f>
        <v>0</v>
      </c>
      <c r="AK93" s="74" t="n">
        <f aca="false">IF(G93&lt;=0,AK92+1,0)</f>
        <v>8</v>
      </c>
      <c r="AL93" s="74" t="n">
        <f aca="false">IF(K93&gt;0,AL92+1,0)</f>
        <v>0</v>
      </c>
      <c r="AM93" s="74" t="n">
        <f aca="false">IF(K93&lt;=0,AM92+1,0)</f>
        <v>8</v>
      </c>
    </row>
    <row r="94" customFormat="false" ht="15" hidden="false" customHeight="false" outlineLevel="0" collapsed="false">
      <c r="A94" s="61" t="n">
        <v>93</v>
      </c>
      <c r="B94" s="62" t="n">
        <v>40197.46875</v>
      </c>
      <c r="C94" s="63" t="n">
        <f aca="false">YEAR(B94)</f>
        <v>2010</v>
      </c>
      <c r="D94" s="32" t="s">
        <v>276</v>
      </c>
      <c r="E94" s="64" t="n">
        <v>5255.15</v>
      </c>
      <c r="F94" s="65" t="n">
        <v>-0.0028</v>
      </c>
      <c r="G94" s="66" t="n">
        <v>-14.71442</v>
      </c>
      <c r="H94" s="67" t="n">
        <f aca="false">E94+IF(D94="Long",1,-1)*G94</f>
        <v>5269.86442</v>
      </c>
      <c r="I94" s="68" t="n">
        <f aca="false">Assumptions!$B$58</f>
        <v>5.35750011455817</v>
      </c>
      <c r="J94" s="68" t="n">
        <f aca="false">INDEX(Yearly!$L$5:$L$22,MATCH(C94,Yearly!$A$5:$A$22,0))</f>
        <v>0.434391901180392</v>
      </c>
      <c r="K94" s="68" t="n">
        <f aca="false">G94-I94-J94</f>
        <v>-20.5063120157386</v>
      </c>
      <c r="L94" s="69" t="n">
        <f aca="false">(I94+J94)/Assumptions!$B$8</f>
        <v>0.000255386250939244</v>
      </c>
      <c r="M94" s="70" t="n">
        <f aca="false">F94-L94</f>
        <v>-0.00305538625093924</v>
      </c>
      <c r="N94" s="71" t="n">
        <f aca="false">G94*Assumptions!$B$7</f>
        <v>-115728.9133</v>
      </c>
      <c r="O94" s="71" t="n">
        <f aca="false">K94*Assumptions!$B$7</f>
        <v>-161282.144003784</v>
      </c>
      <c r="P94" s="68" t="n">
        <f aca="false">P93+G94</f>
        <v>2386.606965</v>
      </c>
      <c r="Q94" s="68" t="n">
        <f aca="false">MAX(Q93,P94)</f>
        <v>2612.62866</v>
      </c>
      <c r="R94" s="68" t="n">
        <f aca="false">Q94-P94</f>
        <v>226.021695</v>
      </c>
      <c r="S94" s="68" t="n">
        <f aca="false">S93+K94</f>
        <v>1825.51742597533</v>
      </c>
      <c r="T94" s="68" t="n">
        <f aca="false">MAX(T93,S94)</f>
        <v>2103.66614911697</v>
      </c>
      <c r="U94" s="68" t="n">
        <f aca="false">T94-S94</f>
        <v>278.148723141647</v>
      </c>
      <c r="V94" s="70" t="n">
        <f aca="false">V93+F94</f>
        <v>0.6359</v>
      </c>
      <c r="W94" s="70" t="n">
        <f aca="false">MAX(W93,V94)</f>
        <v>0.6789</v>
      </c>
      <c r="X94" s="70" t="n">
        <f aca="false">W94-V94</f>
        <v>0.043</v>
      </c>
      <c r="Y94" s="70" t="n">
        <f aca="false">Y93+M94</f>
        <v>0.611159456940261</v>
      </c>
      <c r="Z94" s="70" t="n">
        <f aca="false">MAX(Z93,Y94)</f>
        <v>0.656457933198714</v>
      </c>
      <c r="AA94" s="70" t="n">
        <f aca="false">Z94-Y94</f>
        <v>0.0452984762584534</v>
      </c>
      <c r="AB94" s="72" t="n">
        <f aca="false">AB93*(1+F94)</f>
        <v>1.80551500684065</v>
      </c>
      <c r="AC94" s="73" t="n">
        <f aca="false">MAX(AC93,AB94)</f>
        <v>1.88506174911871</v>
      </c>
      <c r="AD94" s="70" t="n">
        <f aca="false">1-AB94/AC94</f>
        <v>0.0421984809331825</v>
      </c>
      <c r="AE94" s="73" t="n">
        <f aca="false">AE93*(1+M94)</f>
        <v>1.76164688819944</v>
      </c>
      <c r="AF94" s="73" t="n">
        <f aca="false">MAX(AF93,AE94)</f>
        <v>1.84351416327555</v>
      </c>
      <c r="AG94" s="70" t="n">
        <f aca="false">1-AE94/AF94</f>
        <v>0.0444082701977417</v>
      </c>
      <c r="AH94" s="74" t="n">
        <f aca="false">IF(R94&gt;0,AH93+1,0)</f>
        <v>9</v>
      </c>
      <c r="AI94" s="74" t="n">
        <f aca="false">IF(U94&gt;0,AI93+1,0)</f>
        <v>9</v>
      </c>
      <c r="AJ94" s="74" t="n">
        <f aca="false">IF(G94&gt;0,AJ93+1,0)</f>
        <v>0</v>
      </c>
      <c r="AK94" s="74" t="n">
        <f aca="false">IF(G94&lt;=0,AK93+1,0)</f>
        <v>9</v>
      </c>
      <c r="AL94" s="74" t="n">
        <f aca="false">IF(K94&gt;0,AL93+1,0)</f>
        <v>0</v>
      </c>
      <c r="AM94" s="74" t="n">
        <f aca="false">IF(K94&lt;=0,AM93+1,0)</f>
        <v>9</v>
      </c>
    </row>
    <row r="95" customFormat="false" ht="15" hidden="false" customHeight="false" outlineLevel="0" collapsed="false">
      <c r="A95" s="61" t="n">
        <v>94</v>
      </c>
      <c r="B95" s="62" t="n">
        <v>40197.5520833333</v>
      </c>
      <c r="C95" s="63" t="n">
        <f aca="false">YEAR(B95)</f>
        <v>2010</v>
      </c>
      <c r="D95" s="32" t="s">
        <v>277</v>
      </c>
      <c r="E95" s="64" t="n">
        <v>5269.8</v>
      </c>
      <c r="F95" s="65" t="n">
        <v>-0.0045</v>
      </c>
      <c r="G95" s="66" t="n">
        <v>-23.7141</v>
      </c>
      <c r="H95" s="67" t="n">
        <f aca="false">E95+IF(D95="Long",1,-1)*G95</f>
        <v>5246.0859</v>
      </c>
      <c r="I95" s="68" t="n">
        <f aca="false">Assumptions!$B$58</f>
        <v>5.35750011455817</v>
      </c>
      <c r="J95" s="68" t="n">
        <f aca="false">INDEX(Yearly!$L$5:$L$22,MATCH(C95,Yearly!$A$5:$A$22,0))</f>
        <v>0.434391901180392</v>
      </c>
      <c r="K95" s="68" t="n">
        <f aca="false">G95-I95-J95</f>
        <v>-29.5059920157386</v>
      </c>
      <c r="L95" s="69" t="n">
        <f aca="false">(I95+J95)/Assumptions!$B$8</f>
        <v>0.000255386250939244</v>
      </c>
      <c r="M95" s="70" t="n">
        <f aca="false">F95-L95</f>
        <v>-0.00475538625093925</v>
      </c>
      <c r="N95" s="71" t="n">
        <f aca="false">G95*Assumptions!$B$7</f>
        <v>-186511.3965</v>
      </c>
      <c r="O95" s="71" t="n">
        <f aca="false">K95*Assumptions!$B$7</f>
        <v>-232064.627203784</v>
      </c>
      <c r="P95" s="68" t="n">
        <f aca="false">P94+G95</f>
        <v>2362.892865</v>
      </c>
      <c r="Q95" s="68" t="n">
        <f aca="false">MAX(Q94,P95)</f>
        <v>2612.62866</v>
      </c>
      <c r="R95" s="68" t="n">
        <f aca="false">Q95-P95</f>
        <v>249.735795</v>
      </c>
      <c r="S95" s="68" t="n">
        <f aca="false">S94+K95</f>
        <v>1796.01143395959</v>
      </c>
      <c r="T95" s="68" t="n">
        <f aca="false">MAX(T94,S95)</f>
        <v>2103.66614911697</v>
      </c>
      <c r="U95" s="68" t="n">
        <f aca="false">T95-S95</f>
        <v>307.654715157386</v>
      </c>
      <c r="V95" s="70" t="n">
        <f aca="false">V94+F95</f>
        <v>0.6314</v>
      </c>
      <c r="W95" s="70" t="n">
        <f aca="false">MAX(W94,V95)</f>
        <v>0.6789</v>
      </c>
      <c r="X95" s="70" t="n">
        <f aca="false">W95-V95</f>
        <v>0.0475</v>
      </c>
      <c r="Y95" s="70" t="n">
        <f aca="false">Y94+M95</f>
        <v>0.606404070689322</v>
      </c>
      <c r="Z95" s="70" t="n">
        <f aca="false">MAX(Z94,Y95)</f>
        <v>0.656457933198714</v>
      </c>
      <c r="AA95" s="70" t="n">
        <f aca="false">Z95-Y95</f>
        <v>0.0500538625093927</v>
      </c>
      <c r="AB95" s="72" t="n">
        <f aca="false">AB94*(1+F95)</f>
        <v>1.79739018930987</v>
      </c>
      <c r="AC95" s="73" t="n">
        <f aca="false">MAX(AC94,AB95)</f>
        <v>1.88506174911871</v>
      </c>
      <c r="AD95" s="70" t="n">
        <f aca="false">1-AB95/AC95</f>
        <v>0.046508587768983</v>
      </c>
      <c r="AE95" s="73" t="n">
        <f aca="false">AE94*(1+M95)</f>
        <v>1.75326957680829</v>
      </c>
      <c r="AF95" s="73" t="n">
        <f aca="false">MAX(AF94,AE95)</f>
        <v>1.84351416327555</v>
      </c>
      <c r="AG95" s="70" t="n">
        <f aca="false">1-AE95/AF95</f>
        <v>0.0489524779711548</v>
      </c>
      <c r="AH95" s="74" t="n">
        <f aca="false">IF(R95&gt;0,AH94+1,0)</f>
        <v>10</v>
      </c>
      <c r="AI95" s="74" t="n">
        <f aca="false">IF(U95&gt;0,AI94+1,0)</f>
        <v>10</v>
      </c>
      <c r="AJ95" s="74" t="n">
        <f aca="false">IF(G95&gt;0,AJ94+1,0)</f>
        <v>0</v>
      </c>
      <c r="AK95" s="74" t="n">
        <f aca="false">IF(G95&lt;=0,AK94+1,0)</f>
        <v>10</v>
      </c>
      <c r="AL95" s="74" t="n">
        <f aca="false">IF(K95&gt;0,AL94+1,0)</f>
        <v>0</v>
      </c>
      <c r="AM95" s="74" t="n">
        <f aca="false">IF(K95&lt;=0,AM94+1,0)</f>
        <v>10</v>
      </c>
    </row>
    <row r="96" customFormat="false" ht="15" hidden="false" customHeight="false" outlineLevel="0" collapsed="false">
      <c r="A96" s="61" t="n">
        <v>95</v>
      </c>
      <c r="B96" s="62" t="n">
        <v>40197.59375</v>
      </c>
      <c r="C96" s="63" t="n">
        <f aca="false">YEAR(B96)</f>
        <v>2010</v>
      </c>
      <c r="D96" s="32" t="s">
        <v>276</v>
      </c>
      <c r="E96" s="64" t="n">
        <v>5246.15</v>
      </c>
      <c r="F96" s="65" t="n">
        <v>0.0628</v>
      </c>
      <c r="G96" s="66" t="n">
        <v>329.45822</v>
      </c>
      <c r="H96" s="67" t="n">
        <f aca="false">E96+IF(D96="Long",1,-1)*G96</f>
        <v>4916.69178</v>
      </c>
      <c r="I96" s="68" t="n">
        <f aca="false">Assumptions!$B$58</f>
        <v>5.35750011455817</v>
      </c>
      <c r="J96" s="68" t="n">
        <f aca="false">INDEX(Yearly!$L$5:$L$22,MATCH(C96,Yearly!$A$5:$A$22,0))</f>
        <v>0.434391901180392</v>
      </c>
      <c r="K96" s="68" t="n">
        <f aca="false">G96-I96-J96</f>
        <v>323.666327984261</v>
      </c>
      <c r="L96" s="69" t="n">
        <f aca="false">(I96+J96)/Assumptions!$B$8</f>
        <v>0.000255386250939244</v>
      </c>
      <c r="M96" s="70" t="n">
        <f aca="false">F96-L96</f>
        <v>0.0625446137490608</v>
      </c>
      <c r="N96" s="71" t="n">
        <f aca="false">G96*Assumptions!$B$7</f>
        <v>2591188.9003</v>
      </c>
      <c r="O96" s="71" t="n">
        <f aca="false">K96*Assumptions!$B$7</f>
        <v>2545635.66959622</v>
      </c>
      <c r="P96" s="68" t="n">
        <f aca="false">P95+G96</f>
        <v>2692.351085</v>
      </c>
      <c r="Q96" s="68" t="n">
        <f aca="false">MAX(Q95,P96)</f>
        <v>2692.351085</v>
      </c>
      <c r="R96" s="68" t="n">
        <f aca="false">Q96-P96</f>
        <v>0</v>
      </c>
      <c r="S96" s="68" t="n">
        <f aca="false">S95+K96</f>
        <v>2119.67776194385</v>
      </c>
      <c r="T96" s="68" t="n">
        <f aca="false">MAX(T95,S96)</f>
        <v>2119.67776194385</v>
      </c>
      <c r="U96" s="68" t="n">
        <f aca="false">T96-S96</f>
        <v>0</v>
      </c>
      <c r="V96" s="70" t="n">
        <f aca="false">V95+F96</f>
        <v>0.6942</v>
      </c>
      <c r="W96" s="70" t="n">
        <f aca="false">MAX(W95,V96)</f>
        <v>0.6942</v>
      </c>
      <c r="X96" s="70" t="n">
        <f aca="false">W96-V96</f>
        <v>0</v>
      </c>
      <c r="Y96" s="70" t="n">
        <f aca="false">Y95+M96</f>
        <v>0.668948684438382</v>
      </c>
      <c r="Z96" s="70" t="n">
        <f aca="false">MAX(Z95,Y96)</f>
        <v>0.668948684438382</v>
      </c>
      <c r="AA96" s="70" t="n">
        <f aca="false">Z96-Y96</f>
        <v>0</v>
      </c>
      <c r="AB96" s="72" t="n">
        <f aca="false">AB95*(1+F96)</f>
        <v>1.91026629319853</v>
      </c>
      <c r="AC96" s="73" t="n">
        <f aca="false">MAX(AC95,AB96)</f>
        <v>1.91026629319853</v>
      </c>
      <c r="AD96" s="70" t="n">
        <f aca="false">1-AB96/AC96</f>
        <v>0</v>
      </c>
      <c r="AE96" s="73" t="n">
        <f aca="false">AE95*(1+M96)</f>
        <v>1.86292714528774</v>
      </c>
      <c r="AF96" s="73" t="n">
        <f aca="false">MAX(AF95,AE96)</f>
        <v>1.86292714528774</v>
      </c>
      <c r="AG96" s="70" t="n">
        <f aca="false">1-AE96/AF96</f>
        <v>0</v>
      </c>
      <c r="AH96" s="74" t="n">
        <f aca="false">IF(R96&gt;0,AH95+1,0)</f>
        <v>0</v>
      </c>
      <c r="AI96" s="74" t="n">
        <f aca="false">IF(U96&gt;0,AI95+1,0)</f>
        <v>0</v>
      </c>
      <c r="AJ96" s="74" t="n">
        <f aca="false">IF(G96&gt;0,AJ95+1,0)</f>
        <v>1</v>
      </c>
      <c r="AK96" s="74" t="n">
        <f aca="false">IF(G96&lt;=0,AK95+1,0)</f>
        <v>0</v>
      </c>
      <c r="AL96" s="74" t="n">
        <f aca="false">IF(K96&gt;0,AL95+1,0)</f>
        <v>1</v>
      </c>
      <c r="AM96" s="74" t="n">
        <f aca="false">IF(K96&lt;=0,AM95+1,0)</f>
        <v>0</v>
      </c>
    </row>
    <row r="97" customFormat="false" ht="15" hidden="false" customHeight="false" outlineLevel="0" collapsed="false">
      <c r="A97" s="61" t="n">
        <v>96</v>
      </c>
      <c r="B97" s="62" t="n">
        <v>40211.40625</v>
      </c>
      <c r="C97" s="63" t="n">
        <f aca="false">YEAR(B97)</f>
        <v>2010</v>
      </c>
      <c r="D97" s="32" t="s">
        <v>277</v>
      </c>
      <c r="E97" s="64" t="n">
        <v>4916.6</v>
      </c>
      <c r="F97" s="65" t="n">
        <v>-0.0023</v>
      </c>
      <c r="G97" s="66" t="n">
        <v>-11.30818</v>
      </c>
      <c r="H97" s="67" t="n">
        <f aca="false">E97+IF(D97="Long",1,-1)*G97</f>
        <v>4905.29182</v>
      </c>
      <c r="I97" s="68" t="n">
        <f aca="false">Assumptions!$B$58</f>
        <v>5.35750011455817</v>
      </c>
      <c r="J97" s="68" t="n">
        <f aca="false">INDEX(Yearly!$L$5:$L$22,MATCH(C97,Yearly!$A$5:$A$22,0))</f>
        <v>0.434391901180392</v>
      </c>
      <c r="K97" s="68" t="n">
        <f aca="false">G97-I97-J97</f>
        <v>-17.1000720157386</v>
      </c>
      <c r="L97" s="69" t="n">
        <f aca="false">(I97+J97)/Assumptions!$B$8</f>
        <v>0.000255386250939244</v>
      </c>
      <c r="M97" s="70" t="n">
        <f aca="false">F97-L97</f>
        <v>-0.00255538625093924</v>
      </c>
      <c r="N97" s="71" t="n">
        <f aca="false">G97*Assumptions!$B$7</f>
        <v>-88938.8357</v>
      </c>
      <c r="O97" s="71" t="n">
        <f aca="false">K97*Assumptions!$B$7</f>
        <v>-134492.066403784</v>
      </c>
      <c r="P97" s="68" t="n">
        <f aca="false">P96+G97</f>
        <v>2681.042905</v>
      </c>
      <c r="Q97" s="68" t="n">
        <f aca="false">MAX(Q96,P97)</f>
        <v>2692.351085</v>
      </c>
      <c r="R97" s="68" t="n">
        <f aca="false">Q97-P97</f>
        <v>11.30818</v>
      </c>
      <c r="S97" s="68" t="n">
        <f aca="false">S96+K97</f>
        <v>2102.57768992811</v>
      </c>
      <c r="T97" s="68" t="n">
        <f aca="false">MAX(T96,S97)</f>
        <v>2119.67776194385</v>
      </c>
      <c r="U97" s="68" t="n">
        <f aca="false">T97-S97</f>
        <v>17.1000720157385</v>
      </c>
      <c r="V97" s="70" t="n">
        <f aca="false">V96+F97</f>
        <v>0.6919</v>
      </c>
      <c r="W97" s="70" t="n">
        <f aca="false">MAX(W96,V97)</f>
        <v>0.6942</v>
      </c>
      <c r="X97" s="70" t="n">
        <f aca="false">W97-V97</f>
        <v>0.00229999999999997</v>
      </c>
      <c r="Y97" s="70" t="n">
        <f aca="false">Y96+M97</f>
        <v>0.666393298187443</v>
      </c>
      <c r="Z97" s="70" t="n">
        <f aca="false">MAX(Z96,Y97)</f>
        <v>0.668948684438382</v>
      </c>
      <c r="AA97" s="70" t="n">
        <f aca="false">Z97-Y97</f>
        <v>0.00255538625093921</v>
      </c>
      <c r="AB97" s="72" t="n">
        <f aca="false">AB96*(1+F97)</f>
        <v>1.90587268072417</v>
      </c>
      <c r="AC97" s="73" t="n">
        <f aca="false">MAX(AC96,AB97)</f>
        <v>1.91026629319853</v>
      </c>
      <c r="AD97" s="70" t="n">
        <f aca="false">1-AB97/AC97</f>
        <v>0.00229999999999997</v>
      </c>
      <c r="AE97" s="73" t="n">
        <f aca="false">AE96*(1+M97)</f>
        <v>1.85816664687417</v>
      </c>
      <c r="AF97" s="73" t="n">
        <f aca="false">MAX(AF96,AE97)</f>
        <v>1.86292714528774</v>
      </c>
      <c r="AG97" s="70" t="n">
        <f aca="false">1-AE97/AF97</f>
        <v>0.00255538625093921</v>
      </c>
      <c r="AH97" s="74" t="n">
        <f aca="false">IF(R97&gt;0,AH96+1,0)</f>
        <v>1</v>
      </c>
      <c r="AI97" s="74" t="n">
        <f aca="false">IF(U97&gt;0,AI96+1,0)</f>
        <v>1</v>
      </c>
      <c r="AJ97" s="74" t="n">
        <f aca="false">IF(G97&gt;0,AJ96+1,0)</f>
        <v>0</v>
      </c>
      <c r="AK97" s="74" t="n">
        <f aca="false">IF(G97&lt;=0,AK96+1,0)</f>
        <v>1</v>
      </c>
      <c r="AL97" s="74" t="n">
        <f aca="false">IF(K97&gt;0,AL96+1,0)</f>
        <v>0</v>
      </c>
      <c r="AM97" s="74" t="n">
        <f aca="false">IF(K97&lt;=0,AM96+1,0)</f>
        <v>1</v>
      </c>
    </row>
    <row r="98" customFormat="false" ht="15" hidden="false" customHeight="false" outlineLevel="0" collapsed="false">
      <c r="A98" s="61" t="n">
        <v>97</v>
      </c>
      <c r="B98" s="62" t="n">
        <v>40211.4479166667</v>
      </c>
      <c r="C98" s="63" t="n">
        <f aca="false">YEAR(B98)</f>
        <v>2010</v>
      </c>
      <c r="D98" s="32" t="s">
        <v>276</v>
      </c>
      <c r="E98" s="64" t="n">
        <v>4905.2</v>
      </c>
      <c r="F98" s="65" t="n">
        <v>-0.0037</v>
      </c>
      <c r="G98" s="66" t="n">
        <v>-18.14924</v>
      </c>
      <c r="H98" s="67" t="n">
        <f aca="false">E98+IF(D98="Long",1,-1)*G98</f>
        <v>4923.34924</v>
      </c>
      <c r="I98" s="68" t="n">
        <f aca="false">Assumptions!$B$58</f>
        <v>5.35750011455817</v>
      </c>
      <c r="J98" s="68" t="n">
        <f aca="false">INDEX(Yearly!$L$5:$L$22,MATCH(C98,Yearly!$A$5:$A$22,0))</f>
        <v>0.434391901180392</v>
      </c>
      <c r="K98" s="68" t="n">
        <f aca="false">G98-I98-J98</f>
        <v>-23.9411320157386</v>
      </c>
      <c r="L98" s="69" t="n">
        <f aca="false">(I98+J98)/Assumptions!$B$8</f>
        <v>0.000255386250939244</v>
      </c>
      <c r="M98" s="70" t="n">
        <f aca="false">F98-L98</f>
        <v>-0.00395538625093924</v>
      </c>
      <c r="N98" s="71" t="n">
        <f aca="false">G98*Assumptions!$B$7</f>
        <v>-142743.7726</v>
      </c>
      <c r="O98" s="71" t="n">
        <f aca="false">K98*Assumptions!$B$7</f>
        <v>-188297.003303784</v>
      </c>
      <c r="P98" s="68" t="n">
        <f aca="false">P97+G98</f>
        <v>2662.893665</v>
      </c>
      <c r="Q98" s="68" t="n">
        <f aca="false">MAX(Q97,P98)</f>
        <v>2692.351085</v>
      </c>
      <c r="R98" s="68" t="n">
        <f aca="false">Q98-P98</f>
        <v>29.4574200000002</v>
      </c>
      <c r="S98" s="68" t="n">
        <f aca="false">S97+K98</f>
        <v>2078.63655791237</v>
      </c>
      <c r="T98" s="68" t="n">
        <f aca="false">MAX(T97,S98)</f>
        <v>2119.67776194385</v>
      </c>
      <c r="U98" s="68" t="n">
        <f aca="false">T98-S98</f>
        <v>41.0412040314773</v>
      </c>
      <c r="V98" s="70" t="n">
        <f aca="false">V97+F98</f>
        <v>0.6882</v>
      </c>
      <c r="W98" s="70" t="n">
        <f aca="false">MAX(W97,V98)</f>
        <v>0.6942</v>
      </c>
      <c r="X98" s="70" t="n">
        <f aca="false">W98-V98</f>
        <v>0.00600000000000001</v>
      </c>
      <c r="Y98" s="70" t="n">
        <f aca="false">Y97+M98</f>
        <v>0.662437911936504</v>
      </c>
      <c r="Z98" s="70" t="n">
        <f aca="false">MAX(Z97,Y98)</f>
        <v>0.668948684438382</v>
      </c>
      <c r="AA98" s="70" t="n">
        <f aca="false">Z98-Y98</f>
        <v>0.00651077250187848</v>
      </c>
      <c r="AB98" s="72" t="n">
        <f aca="false">AB97*(1+F98)</f>
        <v>1.89882095180549</v>
      </c>
      <c r="AC98" s="73" t="n">
        <f aca="false">MAX(AC97,AB98)</f>
        <v>1.91026629319853</v>
      </c>
      <c r="AD98" s="70" t="n">
        <f aca="false">1-AB98/AC98</f>
        <v>0.0059914900000001</v>
      </c>
      <c r="AE98" s="73" t="n">
        <f aca="false">AE97*(1+M98)</f>
        <v>1.85081688006717</v>
      </c>
      <c r="AF98" s="73" t="n">
        <f aca="false">MAX(AF97,AE98)</f>
        <v>1.86292714528774</v>
      </c>
      <c r="AG98" s="70" t="n">
        <f aca="false">1-AE98/AF98</f>
        <v>0.00650066496223556</v>
      </c>
      <c r="AH98" s="74" t="n">
        <f aca="false">IF(R98&gt;0,AH97+1,0)</f>
        <v>2</v>
      </c>
      <c r="AI98" s="74" t="n">
        <f aca="false">IF(U98&gt;0,AI97+1,0)</f>
        <v>2</v>
      </c>
      <c r="AJ98" s="74" t="n">
        <f aca="false">IF(G98&gt;0,AJ97+1,0)</f>
        <v>0</v>
      </c>
      <c r="AK98" s="74" t="n">
        <f aca="false">IF(G98&lt;=0,AK97+1,0)</f>
        <v>2</v>
      </c>
      <c r="AL98" s="74" t="n">
        <f aca="false">IF(K98&gt;0,AL97+1,0)</f>
        <v>0</v>
      </c>
      <c r="AM98" s="74" t="n">
        <f aca="false">IF(K98&lt;=0,AM97+1,0)</f>
        <v>2</v>
      </c>
    </row>
    <row r="99" customFormat="false" ht="15" hidden="false" customHeight="false" outlineLevel="0" collapsed="false">
      <c r="A99" s="61" t="n">
        <v>98</v>
      </c>
      <c r="B99" s="62" t="n">
        <v>40212.4479166667</v>
      </c>
      <c r="C99" s="63" t="n">
        <f aca="false">YEAR(B99)</f>
        <v>2010</v>
      </c>
      <c r="D99" s="32" t="s">
        <v>277</v>
      </c>
      <c r="E99" s="64" t="n">
        <v>4923.4</v>
      </c>
      <c r="F99" s="65" t="n">
        <v>-0.0082</v>
      </c>
      <c r="G99" s="66" t="n">
        <v>-40.37188</v>
      </c>
      <c r="H99" s="67" t="n">
        <f aca="false">E99+IF(D99="Long",1,-1)*G99</f>
        <v>4883.02812</v>
      </c>
      <c r="I99" s="68" t="n">
        <f aca="false">Assumptions!$B$58</f>
        <v>5.35750011455817</v>
      </c>
      <c r="J99" s="68" t="n">
        <f aca="false">INDEX(Yearly!$L$5:$L$22,MATCH(C99,Yearly!$A$5:$A$22,0))</f>
        <v>0.434391901180392</v>
      </c>
      <c r="K99" s="68" t="n">
        <f aca="false">G99-I99-J99</f>
        <v>-46.1637720157386</v>
      </c>
      <c r="L99" s="69" t="n">
        <f aca="false">(I99+J99)/Assumptions!$B$8</f>
        <v>0.000255386250939244</v>
      </c>
      <c r="M99" s="70" t="n">
        <f aca="false">F99-L99</f>
        <v>-0.00845538625093924</v>
      </c>
      <c r="N99" s="71" t="n">
        <f aca="false">G99*Assumptions!$B$7</f>
        <v>-317524.8362</v>
      </c>
      <c r="O99" s="71" t="n">
        <f aca="false">K99*Assumptions!$B$7</f>
        <v>-363078.066903784</v>
      </c>
      <c r="P99" s="68" t="n">
        <f aca="false">P98+G99</f>
        <v>2622.521785</v>
      </c>
      <c r="Q99" s="68" t="n">
        <f aca="false">MAX(Q98,P99)</f>
        <v>2692.351085</v>
      </c>
      <c r="R99" s="68" t="n">
        <f aca="false">Q99-P99</f>
        <v>69.8293000000003</v>
      </c>
      <c r="S99" s="68" t="n">
        <f aca="false">S98+K99</f>
        <v>2032.47278589663</v>
      </c>
      <c r="T99" s="68" t="n">
        <f aca="false">MAX(T98,S99)</f>
        <v>2119.67776194385</v>
      </c>
      <c r="U99" s="68" t="n">
        <f aca="false">T99-S99</f>
        <v>87.2049760472157</v>
      </c>
      <c r="V99" s="70" t="n">
        <f aca="false">V98+F99</f>
        <v>0.68</v>
      </c>
      <c r="W99" s="70" t="n">
        <f aca="false">MAX(W98,V99)</f>
        <v>0.6942</v>
      </c>
      <c r="X99" s="70" t="n">
        <f aca="false">W99-V99</f>
        <v>0.0142</v>
      </c>
      <c r="Y99" s="70" t="n">
        <f aca="false">Y98+M99</f>
        <v>0.653982525685565</v>
      </c>
      <c r="Z99" s="70" t="n">
        <f aca="false">MAX(Z98,Y99)</f>
        <v>0.668948684438382</v>
      </c>
      <c r="AA99" s="70" t="n">
        <f aca="false">Z99-Y99</f>
        <v>0.0149661587528177</v>
      </c>
      <c r="AB99" s="72" t="n">
        <f aca="false">AB98*(1+F99)</f>
        <v>1.88325062000069</v>
      </c>
      <c r="AC99" s="73" t="n">
        <f aca="false">MAX(AC98,AB99)</f>
        <v>1.91026629319853</v>
      </c>
      <c r="AD99" s="70" t="n">
        <f aca="false">1-AB99/AC99</f>
        <v>0.0141423597820001</v>
      </c>
      <c r="AE99" s="73" t="n">
        <f aca="false">AE98*(1+M99)</f>
        <v>1.83516750846645</v>
      </c>
      <c r="AF99" s="73" t="n">
        <f aca="false">MAX(AF98,AE99)</f>
        <v>1.86292714528774</v>
      </c>
      <c r="AG99" s="70" t="n">
        <f aca="false">1-AE99/AF99</f>
        <v>0.0149010855800311</v>
      </c>
      <c r="AH99" s="74" t="n">
        <f aca="false">IF(R99&gt;0,AH98+1,0)</f>
        <v>3</v>
      </c>
      <c r="AI99" s="74" t="n">
        <f aca="false">IF(U99&gt;0,AI98+1,0)</f>
        <v>3</v>
      </c>
      <c r="AJ99" s="74" t="n">
        <f aca="false">IF(G99&gt;0,AJ98+1,0)</f>
        <v>0</v>
      </c>
      <c r="AK99" s="74" t="n">
        <f aca="false">IF(G99&lt;=0,AK98+1,0)</f>
        <v>3</v>
      </c>
      <c r="AL99" s="74" t="n">
        <f aca="false">IF(K99&gt;0,AL98+1,0)</f>
        <v>0</v>
      </c>
      <c r="AM99" s="74" t="n">
        <f aca="false">IF(K99&lt;=0,AM98+1,0)</f>
        <v>3</v>
      </c>
    </row>
    <row r="100" customFormat="false" ht="15" hidden="false" customHeight="false" outlineLevel="0" collapsed="false">
      <c r="A100" s="61" t="n">
        <v>99</v>
      </c>
      <c r="B100" s="62" t="n">
        <v>40213.40625</v>
      </c>
      <c r="C100" s="63" t="n">
        <f aca="false">YEAR(B100)</f>
        <v>2010</v>
      </c>
      <c r="D100" s="32" t="s">
        <v>276</v>
      </c>
      <c r="E100" s="64" t="n">
        <v>4882.95</v>
      </c>
      <c r="F100" s="65" t="n">
        <v>0.018</v>
      </c>
      <c r="G100" s="66" t="n">
        <v>87.8931</v>
      </c>
      <c r="H100" s="67" t="n">
        <f aca="false">E100+IF(D100="Long",1,-1)*G100</f>
        <v>4795.0569</v>
      </c>
      <c r="I100" s="68" t="n">
        <f aca="false">Assumptions!$B$58</f>
        <v>5.35750011455817</v>
      </c>
      <c r="J100" s="68" t="n">
        <f aca="false">INDEX(Yearly!$L$5:$L$22,MATCH(C100,Yearly!$A$5:$A$22,0))</f>
        <v>0.434391901180392</v>
      </c>
      <c r="K100" s="68" t="n">
        <f aca="false">G100-I100-J100</f>
        <v>82.1012079842615</v>
      </c>
      <c r="L100" s="69" t="n">
        <f aca="false">(I100+J100)/Assumptions!$B$8</f>
        <v>0.000255386250939244</v>
      </c>
      <c r="M100" s="70" t="n">
        <f aca="false">F100-L100</f>
        <v>0.0177446137490608</v>
      </c>
      <c r="N100" s="71" t="n">
        <f aca="false">G100*Assumptions!$B$7</f>
        <v>691279.2315</v>
      </c>
      <c r="O100" s="71" t="n">
        <f aca="false">K100*Assumptions!$B$7</f>
        <v>645726.000796216</v>
      </c>
      <c r="P100" s="68" t="n">
        <f aca="false">P99+G100</f>
        <v>2710.414885</v>
      </c>
      <c r="Q100" s="68" t="n">
        <f aca="false">MAX(Q99,P100)</f>
        <v>2710.414885</v>
      </c>
      <c r="R100" s="68" t="n">
        <f aca="false">Q100-P100</f>
        <v>0</v>
      </c>
      <c r="S100" s="68" t="n">
        <f aca="false">S99+K100</f>
        <v>2114.5739938809</v>
      </c>
      <c r="T100" s="68" t="n">
        <f aca="false">MAX(T99,S100)</f>
        <v>2119.67776194385</v>
      </c>
      <c r="U100" s="68" t="n">
        <f aca="false">T100-S100</f>
        <v>5.10376806295426</v>
      </c>
      <c r="V100" s="70" t="n">
        <f aca="false">V99+F100</f>
        <v>0.698</v>
      </c>
      <c r="W100" s="70" t="n">
        <f aca="false">MAX(W99,V100)</f>
        <v>0.698</v>
      </c>
      <c r="X100" s="70" t="n">
        <f aca="false">W100-V100</f>
        <v>0</v>
      </c>
      <c r="Y100" s="70" t="n">
        <f aca="false">Y99+M100</f>
        <v>0.671727139434625</v>
      </c>
      <c r="Z100" s="70" t="n">
        <f aca="false">MAX(Z99,Y100)</f>
        <v>0.671727139434625</v>
      </c>
      <c r="AA100" s="70" t="n">
        <f aca="false">Z100-Y100</f>
        <v>0</v>
      </c>
      <c r="AB100" s="72" t="n">
        <f aca="false">AB99*(1+F100)</f>
        <v>1.9171491311607</v>
      </c>
      <c r="AC100" s="73" t="n">
        <f aca="false">MAX(AC99,AB100)</f>
        <v>1.9171491311607</v>
      </c>
      <c r="AD100" s="70" t="n">
        <f aca="false">1-AB100/AC100</f>
        <v>0</v>
      </c>
      <c r="AE100" s="73" t="n">
        <f aca="false">AE99*(1+M100)</f>
        <v>1.86773184706901</v>
      </c>
      <c r="AF100" s="73" t="n">
        <f aca="false">MAX(AF99,AE100)</f>
        <v>1.86773184706901</v>
      </c>
      <c r="AG100" s="70" t="n">
        <f aca="false">1-AE100/AF100</f>
        <v>0</v>
      </c>
      <c r="AH100" s="74" t="n">
        <f aca="false">IF(R100&gt;0,AH99+1,0)</f>
        <v>0</v>
      </c>
      <c r="AI100" s="74" t="n">
        <f aca="false">IF(U100&gt;0,AI99+1,0)</f>
        <v>4</v>
      </c>
      <c r="AJ100" s="74" t="n">
        <f aca="false">IF(G100&gt;0,AJ99+1,0)</f>
        <v>1</v>
      </c>
      <c r="AK100" s="74" t="n">
        <f aca="false">IF(G100&lt;=0,AK99+1,0)</f>
        <v>0</v>
      </c>
      <c r="AL100" s="74" t="n">
        <f aca="false">IF(K100&gt;0,AL99+1,0)</f>
        <v>1</v>
      </c>
      <c r="AM100" s="74" t="n">
        <f aca="false">IF(K100&lt;=0,AM99+1,0)</f>
        <v>0</v>
      </c>
    </row>
    <row r="101" customFormat="false" ht="15" hidden="false" customHeight="false" outlineLevel="0" collapsed="false">
      <c r="A101" s="61" t="n">
        <v>100</v>
      </c>
      <c r="B101" s="62" t="n">
        <v>40218.59375</v>
      </c>
      <c r="C101" s="63" t="n">
        <f aca="false">YEAR(B101)</f>
        <v>2010</v>
      </c>
      <c r="D101" s="32" t="s">
        <v>277</v>
      </c>
      <c r="E101" s="64" t="n">
        <v>4795.15</v>
      </c>
      <c r="F101" s="65" t="n">
        <v>-0.0049</v>
      </c>
      <c r="G101" s="66" t="n">
        <v>-23.496235</v>
      </c>
      <c r="H101" s="67" t="n">
        <f aca="false">E101+IF(D101="Long",1,-1)*G101</f>
        <v>4771.653765</v>
      </c>
      <c r="I101" s="68" t="n">
        <f aca="false">Assumptions!$B$58</f>
        <v>5.35750011455817</v>
      </c>
      <c r="J101" s="68" t="n">
        <f aca="false">INDEX(Yearly!$L$5:$L$22,MATCH(C101,Yearly!$A$5:$A$22,0))</f>
        <v>0.434391901180392</v>
      </c>
      <c r="K101" s="68" t="n">
        <f aca="false">G101-I101-J101</f>
        <v>-29.2881270157386</v>
      </c>
      <c r="L101" s="69" t="n">
        <f aca="false">(I101+J101)/Assumptions!$B$8</f>
        <v>0.000255386250939244</v>
      </c>
      <c r="M101" s="70" t="n">
        <f aca="false">F101-L101</f>
        <v>-0.00515538625093924</v>
      </c>
      <c r="N101" s="71" t="n">
        <f aca="false">G101*Assumptions!$B$7</f>
        <v>-184797.888275</v>
      </c>
      <c r="O101" s="71" t="n">
        <f aca="false">K101*Assumptions!$B$7</f>
        <v>-230351.118978784</v>
      </c>
      <c r="P101" s="68" t="n">
        <f aca="false">P100+G101</f>
        <v>2686.91865</v>
      </c>
      <c r="Q101" s="68" t="n">
        <f aca="false">MAX(Q100,P101)</f>
        <v>2710.414885</v>
      </c>
      <c r="R101" s="68" t="n">
        <f aca="false">Q101-P101</f>
        <v>23.4962350000001</v>
      </c>
      <c r="S101" s="68" t="n">
        <f aca="false">S100+K101</f>
        <v>2085.28586686516</v>
      </c>
      <c r="T101" s="68" t="n">
        <f aca="false">MAX(T100,S101)</f>
        <v>2119.67776194385</v>
      </c>
      <c r="U101" s="68" t="n">
        <f aca="false">T101-S101</f>
        <v>34.3918950786929</v>
      </c>
      <c r="V101" s="70" t="n">
        <f aca="false">V100+F101</f>
        <v>0.6931</v>
      </c>
      <c r="W101" s="70" t="n">
        <f aca="false">MAX(W100,V101)</f>
        <v>0.698</v>
      </c>
      <c r="X101" s="70" t="n">
        <f aca="false">W101-V101</f>
        <v>0.00490000000000002</v>
      </c>
      <c r="Y101" s="70" t="n">
        <f aca="false">Y100+M101</f>
        <v>0.666571753183686</v>
      </c>
      <c r="Z101" s="70" t="n">
        <f aca="false">MAX(Z100,Y101)</f>
        <v>0.671727139434625</v>
      </c>
      <c r="AA101" s="70" t="n">
        <f aca="false">Z101-Y101</f>
        <v>0.00515538625093925</v>
      </c>
      <c r="AB101" s="72" t="n">
        <f aca="false">AB100*(1+F101)</f>
        <v>1.90775510041801</v>
      </c>
      <c r="AC101" s="73" t="n">
        <f aca="false">MAX(AC100,AB101)</f>
        <v>1.9171491311607</v>
      </c>
      <c r="AD101" s="70" t="n">
        <f aca="false">1-AB101/AC101</f>
        <v>0.00490000000000002</v>
      </c>
      <c r="AE101" s="73" t="n">
        <f aca="false">AE100*(1+M101)</f>
        <v>1.85810296798419</v>
      </c>
      <c r="AF101" s="73" t="n">
        <f aca="false">MAX(AF100,AE101)</f>
        <v>1.86773184706901</v>
      </c>
      <c r="AG101" s="70" t="n">
        <f aca="false">1-AE101/AF101</f>
        <v>0.00515538625093925</v>
      </c>
      <c r="AH101" s="74" t="n">
        <f aca="false">IF(R101&gt;0,AH100+1,0)</f>
        <v>1</v>
      </c>
      <c r="AI101" s="74" t="n">
        <f aca="false">IF(U101&gt;0,AI100+1,0)</f>
        <v>5</v>
      </c>
      <c r="AJ101" s="74" t="n">
        <f aca="false">IF(G101&gt;0,AJ100+1,0)</f>
        <v>0</v>
      </c>
      <c r="AK101" s="74" t="n">
        <f aca="false">IF(G101&lt;=0,AK100+1,0)</f>
        <v>1</v>
      </c>
      <c r="AL101" s="74" t="n">
        <f aca="false">IF(K101&gt;0,AL100+1,0)</f>
        <v>0</v>
      </c>
      <c r="AM101" s="74" t="n">
        <f aca="false">IF(K101&lt;=0,AM100+1,0)</f>
        <v>1</v>
      </c>
    </row>
    <row r="102" customFormat="false" ht="15" hidden="false" customHeight="false" outlineLevel="0" collapsed="false">
      <c r="A102" s="61" t="n">
        <v>101</v>
      </c>
      <c r="B102" s="62" t="n">
        <v>40219.40625</v>
      </c>
      <c r="C102" s="63" t="n">
        <f aca="false">YEAR(B102)</f>
        <v>2010</v>
      </c>
      <c r="D102" s="32" t="s">
        <v>276</v>
      </c>
      <c r="E102" s="64" t="n">
        <v>4771.45</v>
      </c>
      <c r="F102" s="65" t="n">
        <v>-0.0074</v>
      </c>
      <c r="G102" s="66" t="n">
        <v>-35.30873</v>
      </c>
      <c r="H102" s="67" t="n">
        <f aca="false">E102+IF(D102="Long",1,-1)*G102</f>
        <v>4806.75873</v>
      </c>
      <c r="I102" s="68" t="n">
        <f aca="false">Assumptions!$B$58</f>
        <v>5.35750011455817</v>
      </c>
      <c r="J102" s="68" t="n">
        <f aca="false">INDEX(Yearly!$L$5:$L$22,MATCH(C102,Yearly!$A$5:$A$22,0))</f>
        <v>0.434391901180392</v>
      </c>
      <c r="K102" s="68" t="n">
        <f aca="false">G102-I102-J102</f>
        <v>-41.1006220157386</v>
      </c>
      <c r="L102" s="69" t="n">
        <f aca="false">(I102+J102)/Assumptions!$B$8</f>
        <v>0.000255386250939244</v>
      </c>
      <c r="M102" s="70" t="n">
        <f aca="false">F102-L102</f>
        <v>-0.00765538625093924</v>
      </c>
      <c r="N102" s="71" t="n">
        <f aca="false">G102*Assumptions!$B$7</f>
        <v>-277703.16145</v>
      </c>
      <c r="O102" s="71" t="n">
        <f aca="false">K102*Assumptions!$B$7</f>
        <v>-323256.392153784</v>
      </c>
      <c r="P102" s="68" t="n">
        <f aca="false">P101+G102</f>
        <v>2651.60992</v>
      </c>
      <c r="Q102" s="68" t="n">
        <f aca="false">MAX(Q101,P102)</f>
        <v>2710.414885</v>
      </c>
      <c r="R102" s="68" t="n">
        <f aca="false">Q102-P102</f>
        <v>58.8049650000003</v>
      </c>
      <c r="S102" s="68" t="n">
        <f aca="false">S101+K102</f>
        <v>2044.18524484942</v>
      </c>
      <c r="T102" s="68" t="n">
        <f aca="false">MAX(T101,S102)</f>
        <v>2119.67776194385</v>
      </c>
      <c r="U102" s="68" t="n">
        <f aca="false">T102-S102</f>
        <v>75.4925170944314</v>
      </c>
      <c r="V102" s="70" t="n">
        <f aca="false">V101+F102</f>
        <v>0.6857</v>
      </c>
      <c r="W102" s="70" t="n">
        <f aca="false">MAX(W101,V102)</f>
        <v>0.698</v>
      </c>
      <c r="X102" s="70" t="n">
        <f aca="false">W102-V102</f>
        <v>0.0123</v>
      </c>
      <c r="Y102" s="70" t="n">
        <f aca="false">Y101+M102</f>
        <v>0.658916366932747</v>
      </c>
      <c r="Z102" s="70" t="n">
        <f aca="false">MAX(Z101,Y102)</f>
        <v>0.671727139434625</v>
      </c>
      <c r="AA102" s="70" t="n">
        <f aca="false">Z102-Y102</f>
        <v>0.0128107725018785</v>
      </c>
      <c r="AB102" s="72" t="n">
        <f aca="false">AB101*(1+F102)</f>
        <v>1.89363771267492</v>
      </c>
      <c r="AC102" s="73" t="n">
        <f aca="false">MAX(AC101,AB102)</f>
        <v>1.9171491311607</v>
      </c>
      <c r="AD102" s="70" t="n">
        <f aca="false">1-AB102/AC102</f>
        <v>0.0122637399999999</v>
      </c>
      <c r="AE102" s="73" t="n">
        <f aca="false">AE101*(1+M102)</f>
        <v>1.84387847207025</v>
      </c>
      <c r="AF102" s="73" t="n">
        <f aca="false">MAX(AF101,AE102)</f>
        <v>1.86773184706901</v>
      </c>
      <c r="AG102" s="70" t="n">
        <f aca="false">1-AE102/AF102</f>
        <v>0.0127713060288547</v>
      </c>
      <c r="AH102" s="74" t="n">
        <f aca="false">IF(R102&gt;0,AH101+1,0)</f>
        <v>2</v>
      </c>
      <c r="AI102" s="74" t="n">
        <f aca="false">IF(U102&gt;0,AI101+1,0)</f>
        <v>6</v>
      </c>
      <c r="AJ102" s="74" t="n">
        <f aca="false">IF(G102&gt;0,AJ101+1,0)</f>
        <v>0</v>
      </c>
      <c r="AK102" s="74" t="n">
        <f aca="false">IF(G102&lt;=0,AK101+1,0)</f>
        <v>2</v>
      </c>
      <c r="AL102" s="74" t="n">
        <f aca="false">IF(K102&gt;0,AL101+1,0)</f>
        <v>0</v>
      </c>
      <c r="AM102" s="74" t="n">
        <f aca="false">IF(K102&lt;=0,AM101+1,0)</f>
        <v>2</v>
      </c>
    </row>
    <row r="103" customFormat="false" ht="15" hidden="false" customHeight="false" outlineLevel="0" collapsed="false">
      <c r="A103" s="61" t="n">
        <v>102</v>
      </c>
      <c r="B103" s="62" t="n">
        <v>40219.53125</v>
      </c>
      <c r="C103" s="63" t="n">
        <f aca="false">YEAR(B103)</f>
        <v>2010</v>
      </c>
      <c r="D103" s="32" t="s">
        <v>277</v>
      </c>
      <c r="E103" s="64" t="n">
        <v>4806.65</v>
      </c>
      <c r="F103" s="65" t="n">
        <v>-0.0079</v>
      </c>
      <c r="G103" s="66" t="n">
        <v>-37.972535</v>
      </c>
      <c r="H103" s="67" t="n">
        <f aca="false">E103+IF(D103="Long",1,-1)*G103</f>
        <v>4768.677465</v>
      </c>
      <c r="I103" s="68" t="n">
        <f aca="false">Assumptions!$B$58</f>
        <v>5.35750011455817</v>
      </c>
      <c r="J103" s="68" t="n">
        <f aca="false">INDEX(Yearly!$L$5:$L$22,MATCH(C103,Yearly!$A$5:$A$22,0))</f>
        <v>0.434391901180392</v>
      </c>
      <c r="K103" s="68" t="n">
        <f aca="false">G103-I103-J103</f>
        <v>-43.7644270157386</v>
      </c>
      <c r="L103" s="69" t="n">
        <f aca="false">(I103+J103)/Assumptions!$B$8</f>
        <v>0.000255386250939244</v>
      </c>
      <c r="M103" s="70" t="n">
        <f aca="false">F103-L103</f>
        <v>-0.00815538625093924</v>
      </c>
      <c r="N103" s="71" t="n">
        <f aca="false">G103*Assumptions!$B$7</f>
        <v>-298653.987775</v>
      </c>
      <c r="O103" s="71" t="n">
        <f aca="false">K103*Assumptions!$B$7</f>
        <v>-344207.218478784</v>
      </c>
      <c r="P103" s="68" t="n">
        <f aca="false">P102+G103</f>
        <v>2613.637385</v>
      </c>
      <c r="Q103" s="68" t="n">
        <f aca="false">MAX(Q102,P103)</f>
        <v>2710.414885</v>
      </c>
      <c r="R103" s="68" t="n">
        <f aca="false">Q103-P103</f>
        <v>96.7775000000002</v>
      </c>
      <c r="S103" s="68" t="n">
        <f aca="false">S102+K103</f>
        <v>2000.42081783368</v>
      </c>
      <c r="T103" s="68" t="n">
        <f aca="false">MAX(T102,S103)</f>
        <v>2119.67776194385</v>
      </c>
      <c r="U103" s="68" t="n">
        <f aca="false">T103-S103</f>
        <v>119.25694411017</v>
      </c>
      <c r="V103" s="70" t="n">
        <f aca="false">V102+F103</f>
        <v>0.6778</v>
      </c>
      <c r="W103" s="70" t="n">
        <f aca="false">MAX(W102,V103)</f>
        <v>0.698</v>
      </c>
      <c r="X103" s="70" t="n">
        <f aca="false">W103-V103</f>
        <v>0.0202</v>
      </c>
      <c r="Y103" s="70" t="n">
        <f aca="false">Y102+M103</f>
        <v>0.650760980681808</v>
      </c>
      <c r="Z103" s="70" t="n">
        <f aca="false">MAX(Z102,Y103)</f>
        <v>0.671727139434625</v>
      </c>
      <c r="AA103" s="70" t="n">
        <f aca="false">Z103-Y103</f>
        <v>0.0209661587528177</v>
      </c>
      <c r="AB103" s="72" t="n">
        <f aca="false">AB102*(1+F103)</f>
        <v>1.87867797474479</v>
      </c>
      <c r="AC103" s="73" t="n">
        <f aca="false">MAX(AC102,AB103)</f>
        <v>1.9171491311607</v>
      </c>
      <c r="AD103" s="70" t="n">
        <f aca="false">1-AB103/AC103</f>
        <v>0.0200668564539999</v>
      </c>
      <c r="AE103" s="73" t="n">
        <f aca="false">AE102*(1+M103)</f>
        <v>1.82884093093073</v>
      </c>
      <c r="AF103" s="73" t="n">
        <f aca="false">MAX(AF102,AE103)</f>
        <v>1.86773184706901</v>
      </c>
      <c r="AG103" s="70" t="n">
        <f aca="false">1-AE103/AF103</f>
        <v>0.0208225373461998</v>
      </c>
      <c r="AH103" s="74" t="n">
        <f aca="false">IF(R103&gt;0,AH102+1,0)</f>
        <v>3</v>
      </c>
      <c r="AI103" s="74" t="n">
        <f aca="false">IF(U103&gt;0,AI102+1,0)</f>
        <v>7</v>
      </c>
      <c r="AJ103" s="74" t="n">
        <f aca="false">IF(G103&gt;0,AJ102+1,0)</f>
        <v>0</v>
      </c>
      <c r="AK103" s="74" t="n">
        <f aca="false">IF(G103&lt;=0,AK102+1,0)</f>
        <v>3</v>
      </c>
      <c r="AL103" s="74" t="n">
        <f aca="false">IF(K103&gt;0,AL102+1,0)</f>
        <v>0</v>
      </c>
      <c r="AM103" s="74" t="n">
        <f aca="false">IF(K103&lt;=0,AM102+1,0)</f>
        <v>3</v>
      </c>
    </row>
    <row r="104" customFormat="false" ht="15" hidden="false" customHeight="false" outlineLevel="0" collapsed="false">
      <c r="A104" s="61" t="n">
        <v>103</v>
      </c>
      <c r="B104" s="62" t="n">
        <v>40219.6145833333</v>
      </c>
      <c r="C104" s="63" t="n">
        <f aca="false">YEAR(B104)</f>
        <v>2010</v>
      </c>
      <c r="D104" s="32" t="s">
        <v>276</v>
      </c>
      <c r="E104" s="64" t="n">
        <v>4768.55</v>
      </c>
      <c r="F104" s="65" t="n">
        <v>-0.0125</v>
      </c>
      <c r="G104" s="66" t="n">
        <v>-59.606875</v>
      </c>
      <c r="H104" s="67" t="n">
        <f aca="false">E104+IF(D104="Long",1,-1)*G104</f>
        <v>4828.156875</v>
      </c>
      <c r="I104" s="68" t="n">
        <f aca="false">Assumptions!$B$58</f>
        <v>5.35750011455817</v>
      </c>
      <c r="J104" s="68" t="n">
        <f aca="false">INDEX(Yearly!$L$5:$L$22,MATCH(C104,Yearly!$A$5:$A$22,0))</f>
        <v>0.434391901180392</v>
      </c>
      <c r="K104" s="68" t="n">
        <f aca="false">G104-I104-J104</f>
        <v>-65.3987670157386</v>
      </c>
      <c r="L104" s="69" t="n">
        <f aca="false">(I104+J104)/Assumptions!$B$8</f>
        <v>0.000255386250939244</v>
      </c>
      <c r="M104" s="70" t="n">
        <f aca="false">F104-L104</f>
        <v>-0.0127553862509392</v>
      </c>
      <c r="N104" s="71" t="n">
        <f aca="false">G104*Assumptions!$B$7</f>
        <v>-468808.071875</v>
      </c>
      <c r="O104" s="71" t="n">
        <f aca="false">K104*Assumptions!$B$7</f>
        <v>-514361.302578784</v>
      </c>
      <c r="P104" s="68" t="n">
        <f aca="false">P103+G104</f>
        <v>2554.03051</v>
      </c>
      <c r="Q104" s="68" t="n">
        <f aca="false">MAX(Q103,P104)</f>
        <v>2710.414885</v>
      </c>
      <c r="R104" s="68" t="n">
        <f aca="false">Q104-P104</f>
        <v>156.384375</v>
      </c>
      <c r="S104" s="68" t="n">
        <f aca="false">S103+K104</f>
        <v>1935.02205081794</v>
      </c>
      <c r="T104" s="68" t="n">
        <f aca="false">MAX(T103,S104)</f>
        <v>2119.67776194385</v>
      </c>
      <c r="U104" s="68" t="n">
        <f aca="false">T104-S104</f>
        <v>184.655711125909</v>
      </c>
      <c r="V104" s="70" t="n">
        <f aca="false">V103+F104</f>
        <v>0.6653</v>
      </c>
      <c r="W104" s="70" t="n">
        <f aca="false">MAX(W103,V104)</f>
        <v>0.698</v>
      </c>
      <c r="X104" s="70" t="n">
        <f aca="false">W104-V104</f>
        <v>0.0327</v>
      </c>
      <c r="Y104" s="70" t="n">
        <f aca="false">Y103+M104</f>
        <v>0.638005594430868</v>
      </c>
      <c r="Z104" s="70" t="n">
        <f aca="false">MAX(Z103,Y104)</f>
        <v>0.671727139434625</v>
      </c>
      <c r="AA104" s="70" t="n">
        <f aca="false">Z104-Y104</f>
        <v>0.0337215450037569</v>
      </c>
      <c r="AB104" s="72" t="n">
        <f aca="false">AB103*(1+F104)</f>
        <v>1.85519450006048</v>
      </c>
      <c r="AC104" s="73" t="n">
        <f aca="false">MAX(AC103,AB104)</f>
        <v>1.9171491311607</v>
      </c>
      <c r="AD104" s="70" t="n">
        <f aca="false">1-AB104/AC104</f>
        <v>0.0323160207483249</v>
      </c>
      <c r="AE104" s="73" t="n">
        <f aca="false">AE103*(1+M104)</f>
        <v>1.80551335846518</v>
      </c>
      <c r="AF104" s="73" t="n">
        <f aca="false">MAX(AF103,AE104)</f>
        <v>1.86773184706901</v>
      </c>
      <c r="AG104" s="70" t="n">
        <f aca="false">1-AE104/AF104</f>
        <v>0.0333123240905636</v>
      </c>
      <c r="AH104" s="74" t="n">
        <f aca="false">IF(R104&gt;0,AH103+1,0)</f>
        <v>4</v>
      </c>
      <c r="AI104" s="74" t="n">
        <f aca="false">IF(U104&gt;0,AI103+1,0)</f>
        <v>8</v>
      </c>
      <c r="AJ104" s="74" t="n">
        <f aca="false">IF(G104&gt;0,AJ103+1,0)</f>
        <v>0</v>
      </c>
      <c r="AK104" s="74" t="n">
        <f aca="false">IF(G104&lt;=0,AK103+1,0)</f>
        <v>4</v>
      </c>
      <c r="AL104" s="74" t="n">
        <f aca="false">IF(K104&gt;0,AL103+1,0)</f>
        <v>0</v>
      </c>
      <c r="AM104" s="74" t="n">
        <f aca="false">IF(K104&lt;=0,AM103+1,0)</f>
        <v>4</v>
      </c>
    </row>
    <row r="105" customFormat="false" ht="15" hidden="false" customHeight="false" outlineLevel="0" collapsed="false">
      <c r="A105" s="61" t="n">
        <v>104</v>
      </c>
      <c r="B105" s="62" t="n">
        <v>40220.40625</v>
      </c>
      <c r="C105" s="63" t="n">
        <f aca="false">YEAR(B105)</f>
        <v>2010</v>
      </c>
      <c r="D105" s="32" t="s">
        <v>277</v>
      </c>
      <c r="E105" s="64" t="n">
        <v>4828.2</v>
      </c>
      <c r="F105" s="65" t="n">
        <v>-0.0046</v>
      </c>
      <c r="G105" s="66" t="n">
        <v>-22.20972</v>
      </c>
      <c r="H105" s="67" t="n">
        <f aca="false">E105+IF(D105="Long",1,-1)*G105</f>
        <v>4805.99028</v>
      </c>
      <c r="I105" s="68" t="n">
        <f aca="false">Assumptions!$B$58</f>
        <v>5.35750011455817</v>
      </c>
      <c r="J105" s="68" t="n">
        <f aca="false">INDEX(Yearly!$L$5:$L$22,MATCH(C105,Yearly!$A$5:$A$22,0))</f>
        <v>0.434391901180392</v>
      </c>
      <c r="K105" s="68" t="n">
        <f aca="false">G105-I105-J105</f>
        <v>-28.0016120157386</v>
      </c>
      <c r="L105" s="69" t="n">
        <f aca="false">(I105+J105)/Assumptions!$B$8</f>
        <v>0.000255386250939244</v>
      </c>
      <c r="M105" s="70" t="n">
        <f aca="false">F105-L105</f>
        <v>-0.00485538625093924</v>
      </c>
      <c r="N105" s="71" t="n">
        <f aca="false">G105*Assumptions!$B$7</f>
        <v>-174679.4478</v>
      </c>
      <c r="O105" s="71" t="n">
        <f aca="false">K105*Assumptions!$B$7</f>
        <v>-220232.678503784</v>
      </c>
      <c r="P105" s="68" t="n">
        <f aca="false">P104+G105</f>
        <v>2531.82079</v>
      </c>
      <c r="Q105" s="68" t="n">
        <f aca="false">MAX(Q104,P105)</f>
        <v>2710.414885</v>
      </c>
      <c r="R105" s="68" t="n">
        <f aca="false">Q105-P105</f>
        <v>178.594095</v>
      </c>
      <c r="S105" s="68" t="n">
        <f aca="false">S104+K105</f>
        <v>1907.0204388022</v>
      </c>
      <c r="T105" s="68" t="n">
        <f aca="false">MAX(T104,S105)</f>
        <v>2119.67776194385</v>
      </c>
      <c r="U105" s="68" t="n">
        <f aca="false">T105-S105</f>
        <v>212.657323141647</v>
      </c>
      <c r="V105" s="70" t="n">
        <f aca="false">V104+F105</f>
        <v>0.6607</v>
      </c>
      <c r="W105" s="70" t="n">
        <f aca="false">MAX(W104,V105)</f>
        <v>0.698</v>
      </c>
      <c r="X105" s="70" t="n">
        <f aca="false">W105-V105</f>
        <v>0.0373</v>
      </c>
      <c r="Y105" s="70" t="n">
        <f aca="false">Y104+M105</f>
        <v>0.633150208179929</v>
      </c>
      <c r="Z105" s="70" t="n">
        <f aca="false">MAX(Z104,Y105)</f>
        <v>0.671727139434625</v>
      </c>
      <c r="AA105" s="70" t="n">
        <f aca="false">Z105-Y105</f>
        <v>0.0385769312546962</v>
      </c>
      <c r="AB105" s="72" t="n">
        <f aca="false">AB104*(1+F105)</f>
        <v>1.8466606053602</v>
      </c>
      <c r="AC105" s="73" t="n">
        <f aca="false">MAX(AC104,AB105)</f>
        <v>1.9171491311607</v>
      </c>
      <c r="AD105" s="70" t="n">
        <f aca="false">1-AB105/AC105</f>
        <v>0.0367673670528825</v>
      </c>
      <c r="AE105" s="73" t="n">
        <f aca="false">AE104*(1+M105)</f>
        <v>1.7967468937286</v>
      </c>
      <c r="AF105" s="73" t="n">
        <f aca="false">MAX(AF104,AE105)</f>
        <v>1.86773184706901</v>
      </c>
      <c r="AG105" s="70" t="n">
        <f aca="false">1-AE105/AF105</f>
        <v>0.0380059661411267</v>
      </c>
      <c r="AH105" s="74" t="n">
        <f aca="false">IF(R105&gt;0,AH104+1,0)</f>
        <v>5</v>
      </c>
      <c r="AI105" s="74" t="n">
        <f aca="false">IF(U105&gt;0,AI104+1,0)</f>
        <v>9</v>
      </c>
      <c r="AJ105" s="74" t="n">
        <f aca="false">IF(G105&gt;0,AJ104+1,0)</f>
        <v>0</v>
      </c>
      <c r="AK105" s="74" t="n">
        <f aca="false">IF(G105&lt;=0,AK104+1,0)</f>
        <v>5</v>
      </c>
      <c r="AL105" s="74" t="n">
        <f aca="false">IF(K105&gt;0,AL104+1,0)</f>
        <v>0</v>
      </c>
      <c r="AM105" s="74" t="n">
        <f aca="false">IF(K105&lt;=0,AM104+1,0)</f>
        <v>5</v>
      </c>
    </row>
    <row r="106" customFormat="false" ht="15" hidden="false" customHeight="false" outlineLevel="0" collapsed="false">
      <c r="A106" s="61" t="n">
        <v>105</v>
      </c>
      <c r="B106" s="62" t="n">
        <v>40224.4895833333</v>
      </c>
      <c r="C106" s="63" t="n">
        <f aca="false">YEAR(B106)</f>
        <v>2010</v>
      </c>
      <c r="D106" s="32" t="s">
        <v>276</v>
      </c>
      <c r="E106" s="64" t="n">
        <v>4806.2</v>
      </c>
      <c r="F106" s="65" t="n">
        <v>-0.0007</v>
      </c>
      <c r="G106" s="66" t="n">
        <v>-3.36434</v>
      </c>
      <c r="H106" s="67" t="n">
        <f aca="false">E106+IF(D106="Long",1,-1)*G106</f>
        <v>4809.56434</v>
      </c>
      <c r="I106" s="68" t="n">
        <f aca="false">Assumptions!$B$58</f>
        <v>5.35750011455817</v>
      </c>
      <c r="J106" s="68" t="n">
        <f aca="false">INDEX(Yearly!$L$5:$L$22,MATCH(C106,Yearly!$A$5:$A$22,0))</f>
        <v>0.434391901180392</v>
      </c>
      <c r="K106" s="68" t="n">
        <f aca="false">G106-I106-J106</f>
        <v>-9.15623201573856</v>
      </c>
      <c r="L106" s="69" t="n">
        <f aca="false">(I106+J106)/Assumptions!$B$8</f>
        <v>0.000255386250939244</v>
      </c>
      <c r="M106" s="70" t="n">
        <f aca="false">F106-L106</f>
        <v>-0.000955386250939244</v>
      </c>
      <c r="N106" s="71" t="n">
        <f aca="false">G106*Assumptions!$B$7</f>
        <v>-26460.5341</v>
      </c>
      <c r="O106" s="71" t="n">
        <f aca="false">K106*Assumptions!$B$7</f>
        <v>-72013.7648037838</v>
      </c>
      <c r="P106" s="68" t="n">
        <f aca="false">P105+G106</f>
        <v>2528.45645</v>
      </c>
      <c r="Q106" s="68" t="n">
        <f aca="false">MAX(Q105,P106)</f>
        <v>2710.414885</v>
      </c>
      <c r="R106" s="68" t="n">
        <f aca="false">Q106-P106</f>
        <v>181.958435</v>
      </c>
      <c r="S106" s="68" t="n">
        <f aca="false">S105+K106</f>
        <v>1897.86420678646</v>
      </c>
      <c r="T106" s="68" t="n">
        <f aca="false">MAX(T105,S106)</f>
        <v>2119.67776194385</v>
      </c>
      <c r="U106" s="68" t="n">
        <f aca="false">T106-S106</f>
        <v>221.813555157386</v>
      </c>
      <c r="V106" s="70" t="n">
        <f aca="false">V105+F106</f>
        <v>0.66</v>
      </c>
      <c r="W106" s="70" t="n">
        <f aca="false">MAX(W105,V106)</f>
        <v>0.698</v>
      </c>
      <c r="X106" s="70" t="n">
        <f aca="false">W106-V106</f>
        <v>0.038</v>
      </c>
      <c r="Y106" s="70" t="n">
        <f aca="false">Y105+M106</f>
        <v>0.63219482192899</v>
      </c>
      <c r="Z106" s="70" t="n">
        <f aca="false">MAX(Z105,Y106)</f>
        <v>0.671727139434625</v>
      </c>
      <c r="AA106" s="70" t="n">
        <f aca="false">Z106-Y106</f>
        <v>0.0395323175056355</v>
      </c>
      <c r="AB106" s="72" t="n">
        <f aca="false">AB105*(1+F106)</f>
        <v>1.84536794293645</v>
      </c>
      <c r="AC106" s="73" t="n">
        <f aca="false">MAX(AC105,AB106)</f>
        <v>1.9171491311607</v>
      </c>
      <c r="AD106" s="70" t="n">
        <f aca="false">1-AB106/AC106</f>
        <v>0.0374416298959456</v>
      </c>
      <c r="AE106" s="73" t="n">
        <f aca="false">AE105*(1+M106)</f>
        <v>1.79503030644991</v>
      </c>
      <c r="AF106" s="73" t="n">
        <f aca="false">MAX(AF105,AE106)</f>
        <v>1.86773184706901</v>
      </c>
      <c r="AG106" s="70" t="n">
        <f aca="false">1-AE106/AF106</f>
        <v>0.038925042014561</v>
      </c>
      <c r="AH106" s="74" t="n">
        <f aca="false">IF(R106&gt;0,AH105+1,0)</f>
        <v>6</v>
      </c>
      <c r="AI106" s="74" t="n">
        <f aca="false">IF(U106&gt;0,AI105+1,0)</f>
        <v>10</v>
      </c>
      <c r="AJ106" s="74" t="n">
        <f aca="false">IF(G106&gt;0,AJ105+1,0)</f>
        <v>0</v>
      </c>
      <c r="AK106" s="74" t="n">
        <f aca="false">IF(G106&lt;=0,AK105+1,0)</f>
        <v>6</v>
      </c>
      <c r="AL106" s="74" t="n">
        <f aca="false">IF(K106&gt;0,AL105+1,0)</f>
        <v>0</v>
      </c>
      <c r="AM106" s="74" t="n">
        <f aca="false">IF(K106&lt;=0,AM105+1,0)</f>
        <v>6</v>
      </c>
    </row>
    <row r="107" customFormat="false" ht="15" hidden="false" customHeight="false" outlineLevel="0" collapsed="false">
      <c r="A107" s="61" t="n">
        <v>106</v>
      </c>
      <c r="B107" s="62" t="n">
        <v>40224.59375</v>
      </c>
      <c r="C107" s="63" t="n">
        <f aca="false">YEAR(B107)</f>
        <v>2010</v>
      </c>
      <c r="D107" s="32" t="s">
        <v>277</v>
      </c>
      <c r="E107" s="64" t="n">
        <v>4809.75</v>
      </c>
      <c r="F107" s="65" t="n">
        <v>-0.0017</v>
      </c>
      <c r="G107" s="66" t="n">
        <v>-8.176575</v>
      </c>
      <c r="H107" s="67" t="n">
        <f aca="false">E107+IF(D107="Long",1,-1)*G107</f>
        <v>4801.573425</v>
      </c>
      <c r="I107" s="68" t="n">
        <f aca="false">Assumptions!$B$58</f>
        <v>5.35750011455817</v>
      </c>
      <c r="J107" s="68" t="n">
        <f aca="false">INDEX(Yearly!$L$5:$L$22,MATCH(C107,Yearly!$A$5:$A$22,0))</f>
        <v>0.434391901180392</v>
      </c>
      <c r="K107" s="68" t="n">
        <f aca="false">G107-I107-J107</f>
        <v>-13.9684670157386</v>
      </c>
      <c r="L107" s="69" t="n">
        <f aca="false">(I107+J107)/Assumptions!$B$8</f>
        <v>0.000255386250939244</v>
      </c>
      <c r="M107" s="70" t="n">
        <f aca="false">F107-L107</f>
        <v>-0.00195538625093924</v>
      </c>
      <c r="N107" s="71" t="n">
        <f aca="false">G107*Assumptions!$B$7</f>
        <v>-64308.762375</v>
      </c>
      <c r="O107" s="71" t="n">
        <f aca="false">K107*Assumptions!$B$7</f>
        <v>-109861.993078784</v>
      </c>
      <c r="P107" s="68" t="n">
        <f aca="false">P106+G107</f>
        <v>2520.279875</v>
      </c>
      <c r="Q107" s="68" t="n">
        <f aca="false">MAX(Q106,P107)</f>
        <v>2710.414885</v>
      </c>
      <c r="R107" s="68" t="n">
        <f aca="false">Q107-P107</f>
        <v>190.13501</v>
      </c>
      <c r="S107" s="68" t="n">
        <f aca="false">S106+K107</f>
        <v>1883.89573977073</v>
      </c>
      <c r="T107" s="68" t="n">
        <f aca="false">MAX(T106,S107)</f>
        <v>2119.67776194385</v>
      </c>
      <c r="U107" s="68" t="n">
        <f aca="false">T107-S107</f>
        <v>235.782022173124</v>
      </c>
      <c r="V107" s="70" t="n">
        <f aca="false">V106+F107</f>
        <v>0.6583</v>
      </c>
      <c r="W107" s="70" t="n">
        <f aca="false">MAX(W106,V107)</f>
        <v>0.698</v>
      </c>
      <c r="X107" s="70" t="n">
        <f aca="false">W107-V107</f>
        <v>0.0397000000000001</v>
      </c>
      <c r="Y107" s="70" t="n">
        <f aca="false">Y106+M107</f>
        <v>0.630239435678051</v>
      </c>
      <c r="Z107" s="70" t="n">
        <f aca="false">MAX(Z106,Y107)</f>
        <v>0.671727139434625</v>
      </c>
      <c r="AA107" s="70" t="n">
        <f aca="false">Z107-Y107</f>
        <v>0.0414877037565747</v>
      </c>
      <c r="AB107" s="72" t="n">
        <f aca="false">AB106*(1+F107)</f>
        <v>1.84223081743346</v>
      </c>
      <c r="AC107" s="73" t="n">
        <f aca="false">MAX(AC106,AB107)</f>
        <v>1.9171491311607</v>
      </c>
      <c r="AD107" s="70" t="n">
        <f aca="false">1-AB107/AC107</f>
        <v>0.0390779791251225</v>
      </c>
      <c r="AE107" s="73" t="n">
        <f aca="false">AE106*(1+M107)</f>
        <v>1.79152032886866</v>
      </c>
      <c r="AF107" s="73" t="n">
        <f aca="false">MAX(AF106,AE107)</f>
        <v>1.86773184706901</v>
      </c>
      <c r="AG107" s="70" t="n">
        <f aca="false">1-AE107/AF107</f>
        <v>0.0408043147735279</v>
      </c>
      <c r="AH107" s="74" t="n">
        <f aca="false">IF(R107&gt;0,AH106+1,0)</f>
        <v>7</v>
      </c>
      <c r="AI107" s="74" t="n">
        <f aca="false">IF(U107&gt;0,AI106+1,0)</f>
        <v>11</v>
      </c>
      <c r="AJ107" s="74" t="n">
        <f aca="false">IF(G107&gt;0,AJ106+1,0)</f>
        <v>0</v>
      </c>
      <c r="AK107" s="74" t="n">
        <f aca="false">IF(G107&lt;=0,AK106+1,0)</f>
        <v>7</v>
      </c>
      <c r="AL107" s="74" t="n">
        <f aca="false">IF(K107&gt;0,AL106+1,0)</f>
        <v>0</v>
      </c>
      <c r="AM107" s="74" t="n">
        <f aca="false">IF(K107&lt;=0,AM106+1,0)</f>
        <v>7</v>
      </c>
    </row>
    <row r="108" customFormat="false" ht="15" hidden="false" customHeight="false" outlineLevel="0" collapsed="false">
      <c r="A108" s="61" t="n">
        <v>107</v>
      </c>
      <c r="B108" s="62" t="n">
        <v>40224.6145833333</v>
      </c>
      <c r="C108" s="63" t="n">
        <f aca="false">YEAR(B108)</f>
        <v>2010</v>
      </c>
      <c r="D108" s="32" t="s">
        <v>276</v>
      </c>
      <c r="E108" s="64" t="n">
        <v>4801.65</v>
      </c>
      <c r="F108" s="65" t="n">
        <v>-0.0011</v>
      </c>
      <c r="G108" s="66" t="n">
        <v>-5.281815</v>
      </c>
      <c r="H108" s="67" t="n">
        <f aca="false">E108+IF(D108="Long",1,-1)*G108</f>
        <v>4806.931815</v>
      </c>
      <c r="I108" s="68" t="n">
        <f aca="false">Assumptions!$B$58</f>
        <v>5.35750011455817</v>
      </c>
      <c r="J108" s="68" t="n">
        <f aca="false">INDEX(Yearly!$L$5:$L$22,MATCH(C108,Yearly!$A$5:$A$22,0))</f>
        <v>0.434391901180392</v>
      </c>
      <c r="K108" s="68" t="n">
        <f aca="false">G108-I108-J108</f>
        <v>-11.0737070157386</v>
      </c>
      <c r="L108" s="69" t="n">
        <f aca="false">(I108+J108)/Assumptions!$B$8</f>
        <v>0.000255386250939244</v>
      </c>
      <c r="M108" s="70" t="n">
        <f aca="false">F108-L108</f>
        <v>-0.00135538625093924</v>
      </c>
      <c r="N108" s="71" t="n">
        <f aca="false">G108*Assumptions!$B$7</f>
        <v>-41541.474975</v>
      </c>
      <c r="O108" s="71" t="n">
        <f aca="false">K108*Assumptions!$B$7</f>
        <v>-87094.7056787838</v>
      </c>
      <c r="P108" s="68" t="n">
        <f aca="false">P107+G108</f>
        <v>2514.99806</v>
      </c>
      <c r="Q108" s="68" t="n">
        <f aca="false">MAX(Q107,P108)</f>
        <v>2710.414885</v>
      </c>
      <c r="R108" s="68" t="n">
        <f aca="false">Q108-P108</f>
        <v>195.416825</v>
      </c>
      <c r="S108" s="68" t="n">
        <f aca="false">S107+K108</f>
        <v>1872.82203275499</v>
      </c>
      <c r="T108" s="68" t="n">
        <f aca="false">MAX(T107,S108)</f>
        <v>2119.67776194385</v>
      </c>
      <c r="U108" s="68" t="n">
        <f aca="false">T108-S108</f>
        <v>246.855729188863</v>
      </c>
      <c r="V108" s="70" t="n">
        <f aca="false">V107+F108</f>
        <v>0.6572</v>
      </c>
      <c r="W108" s="70" t="n">
        <f aca="false">MAX(W107,V108)</f>
        <v>0.698</v>
      </c>
      <c r="X108" s="70" t="n">
        <f aca="false">W108-V108</f>
        <v>0.0408000000000001</v>
      </c>
      <c r="Y108" s="70" t="n">
        <f aca="false">Y107+M108</f>
        <v>0.628884049427111</v>
      </c>
      <c r="Z108" s="70" t="n">
        <f aca="false">MAX(Z107,Y108)</f>
        <v>0.671727139434625</v>
      </c>
      <c r="AA108" s="70" t="n">
        <f aca="false">Z108-Y108</f>
        <v>0.042843090007514</v>
      </c>
      <c r="AB108" s="72" t="n">
        <f aca="false">AB107*(1+F108)</f>
        <v>1.84020436353428</v>
      </c>
      <c r="AC108" s="73" t="n">
        <f aca="false">MAX(AC107,AB108)</f>
        <v>1.9171491311607</v>
      </c>
      <c r="AD108" s="70" t="n">
        <f aca="false">1-AB108/AC108</f>
        <v>0.0401349933480848</v>
      </c>
      <c r="AE108" s="73" t="n">
        <f aca="false">AE107*(1+M108)</f>
        <v>1.78909212684664</v>
      </c>
      <c r="AF108" s="73" t="n">
        <f aca="false">MAX(AF107,AE108)</f>
        <v>1.86773184706901</v>
      </c>
      <c r="AG108" s="70" t="n">
        <f aca="false">1-AE108/AF108</f>
        <v>0.0421043954172441</v>
      </c>
      <c r="AH108" s="74" t="n">
        <f aca="false">IF(R108&gt;0,AH107+1,0)</f>
        <v>8</v>
      </c>
      <c r="AI108" s="74" t="n">
        <f aca="false">IF(U108&gt;0,AI107+1,0)</f>
        <v>12</v>
      </c>
      <c r="AJ108" s="74" t="n">
        <f aca="false">IF(G108&gt;0,AJ107+1,0)</f>
        <v>0</v>
      </c>
      <c r="AK108" s="74" t="n">
        <f aca="false">IF(G108&lt;=0,AK107+1,0)</f>
        <v>8</v>
      </c>
      <c r="AL108" s="74" t="n">
        <f aca="false">IF(K108&gt;0,AL107+1,0)</f>
        <v>0</v>
      </c>
      <c r="AM108" s="74" t="n">
        <f aca="false">IF(K108&lt;=0,AM107+1,0)</f>
        <v>8</v>
      </c>
    </row>
    <row r="109" customFormat="false" ht="15" hidden="false" customHeight="false" outlineLevel="0" collapsed="false">
      <c r="A109" s="61" t="n">
        <v>108</v>
      </c>
      <c r="B109" s="62" t="n">
        <v>40225.4479166667</v>
      </c>
      <c r="C109" s="63" t="n">
        <f aca="false">YEAR(B109)</f>
        <v>2010</v>
      </c>
      <c r="D109" s="32" t="s">
        <v>277</v>
      </c>
      <c r="E109" s="64" t="n">
        <v>4806.85</v>
      </c>
      <c r="F109" s="65" t="n">
        <v>0.0083</v>
      </c>
      <c r="G109" s="66" t="n">
        <v>39.896855</v>
      </c>
      <c r="H109" s="67" t="n">
        <f aca="false">E109+IF(D109="Long",1,-1)*G109</f>
        <v>4846.746855</v>
      </c>
      <c r="I109" s="68" t="n">
        <f aca="false">Assumptions!$B$58</f>
        <v>5.35750011455817</v>
      </c>
      <c r="J109" s="68" t="n">
        <f aca="false">INDEX(Yearly!$L$5:$L$22,MATCH(C109,Yearly!$A$5:$A$22,0))</f>
        <v>0.434391901180392</v>
      </c>
      <c r="K109" s="68" t="n">
        <f aca="false">G109-I109-J109</f>
        <v>34.1049629842614</v>
      </c>
      <c r="L109" s="69" t="n">
        <f aca="false">(I109+J109)/Assumptions!$B$8</f>
        <v>0.000255386250939244</v>
      </c>
      <c r="M109" s="70" t="n">
        <f aca="false">F109-L109</f>
        <v>0.00804461374906076</v>
      </c>
      <c r="N109" s="71" t="n">
        <f aca="false">G109*Assumptions!$B$7</f>
        <v>313788.764575</v>
      </c>
      <c r="O109" s="71" t="n">
        <f aca="false">K109*Assumptions!$B$7</f>
        <v>268235.533871216</v>
      </c>
      <c r="P109" s="68" t="n">
        <f aca="false">P108+G109</f>
        <v>2554.894915</v>
      </c>
      <c r="Q109" s="68" t="n">
        <f aca="false">MAX(Q108,P109)</f>
        <v>2710.414885</v>
      </c>
      <c r="R109" s="68" t="n">
        <f aca="false">Q109-P109</f>
        <v>155.51997</v>
      </c>
      <c r="S109" s="68" t="n">
        <f aca="false">S108+K109</f>
        <v>1906.92699573925</v>
      </c>
      <c r="T109" s="68" t="n">
        <f aca="false">MAX(T108,S109)</f>
        <v>2119.67776194385</v>
      </c>
      <c r="U109" s="68" t="n">
        <f aca="false">T109-S109</f>
        <v>212.750766204601</v>
      </c>
      <c r="V109" s="70" t="n">
        <f aca="false">V108+F109</f>
        <v>0.6655</v>
      </c>
      <c r="W109" s="70" t="n">
        <f aca="false">MAX(W108,V109)</f>
        <v>0.698</v>
      </c>
      <c r="X109" s="70" t="n">
        <f aca="false">W109-V109</f>
        <v>0.0325000000000001</v>
      </c>
      <c r="Y109" s="70" t="n">
        <f aca="false">Y108+M109</f>
        <v>0.636928663176172</v>
      </c>
      <c r="Z109" s="70" t="n">
        <f aca="false">MAX(Z108,Y109)</f>
        <v>0.671727139434625</v>
      </c>
      <c r="AA109" s="70" t="n">
        <f aca="false">Z109-Y109</f>
        <v>0.0347984762584532</v>
      </c>
      <c r="AB109" s="72" t="n">
        <f aca="false">AB108*(1+F109)</f>
        <v>1.85547805975161</v>
      </c>
      <c r="AC109" s="73" t="n">
        <f aca="false">MAX(AC108,AB109)</f>
        <v>1.9171491311607</v>
      </c>
      <c r="AD109" s="70" t="n">
        <f aca="false">1-AB109/AC109</f>
        <v>0.0321681137928739</v>
      </c>
      <c r="AE109" s="73" t="n">
        <f aca="false">AE108*(1+M109)</f>
        <v>1.8034846819686</v>
      </c>
      <c r="AF109" s="73" t="n">
        <f aca="false">MAX(AF108,AE109)</f>
        <v>1.86773184706901</v>
      </c>
      <c r="AG109" s="70" t="n">
        <f aca="false">1-AE109/AF109</f>
        <v>0.0343984952664527</v>
      </c>
      <c r="AH109" s="74" t="n">
        <f aca="false">IF(R109&gt;0,AH108+1,0)</f>
        <v>9</v>
      </c>
      <c r="AI109" s="74" t="n">
        <f aca="false">IF(U109&gt;0,AI108+1,0)</f>
        <v>13</v>
      </c>
      <c r="AJ109" s="74" t="n">
        <f aca="false">IF(G109&gt;0,AJ108+1,0)</f>
        <v>1</v>
      </c>
      <c r="AK109" s="74" t="n">
        <f aca="false">IF(G109&lt;=0,AK108+1,0)</f>
        <v>0</v>
      </c>
      <c r="AL109" s="74" t="n">
        <f aca="false">IF(K109&gt;0,AL108+1,0)</f>
        <v>1</v>
      </c>
      <c r="AM109" s="74" t="n">
        <f aca="false">IF(K109&lt;=0,AM108+1,0)</f>
        <v>0</v>
      </c>
    </row>
    <row r="110" customFormat="false" ht="15" hidden="false" customHeight="false" outlineLevel="0" collapsed="false">
      <c r="A110" s="61" t="n">
        <v>109</v>
      </c>
      <c r="B110" s="62" t="n">
        <v>40228.40625</v>
      </c>
      <c r="C110" s="63" t="n">
        <f aca="false">YEAR(B110)</f>
        <v>2010</v>
      </c>
      <c r="D110" s="32" t="s">
        <v>276</v>
      </c>
      <c r="E110" s="64" t="n">
        <v>4846.9</v>
      </c>
      <c r="F110" s="65" t="n">
        <v>-0.0041</v>
      </c>
      <c r="G110" s="66" t="n">
        <v>-19.87229</v>
      </c>
      <c r="H110" s="67" t="n">
        <f aca="false">E110+IF(D110="Long",1,-1)*G110</f>
        <v>4866.77229</v>
      </c>
      <c r="I110" s="68" t="n">
        <f aca="false">Assumptions!$B$58</f>
        <v>5.35750011455817</v>
      </c>
      <c r="J110" s="68" t="n">
        <f aca="false">INDEX(Yearly!$L$5:$L$22,MATCH(C110,Yearly!$A$5:$A$22,0))</f>
        <v>0.434391901180392</v>
      </c>
      <c r="K110" s="68" t="n">
        <f aca="false">G110-I110-J110</f>
        <v>-25.6641820157386</v>
      </c>
      <c r="L110" s="69" t="n">
        <f aca="false">(I110+J110)/Assumptions!$B$8</f>
        <v>0.000255386250939244</v>
      </c>
      <c r="M110" s="70" t="n">
        <f aca="false">F110-L110</f>
        <v>-0.00435538625093924</v>
      </c>
      <c r="N110" s="71" t="n">
        <f aca="false">G110*Assumptions!$B$7</f>
        <v>-156295.56085</v>
      </c>
      <c r="O110" s="71" t="n">
        <f aca="false">K110*Assumptions!$B$7</f>
        <v>-201848.791553784</v>
      </c>
      <c r="P110" s="68" t="n">
        <f aca="false">P109+G110</f>
        <v>2535.022625</v>
      </c>
      <c r="Q110" s="68" t="n">
        <f aca="false">MAX(Q109,P110)</f>
        <v>2710.414885</v>
      </c>
      <c r="R110" s="68" t="n">
        <f aca="false">Q110-P110</f>
        <v>175.39226</v>
      </c>
      <c r="S110" s="68" t="n">
        <f aca="false">S109+K110</f>
        <v>1881.26281372351</v>
      </c>
      <c r="T110" s="68" t="n">
        <f aca="false">MAX(T109,S110)</f>
        <v>2119.67776194385</v>
      </c>
      <c r="U110" s="68" t="n">
        <f aca="false">T110-S110</f>
        <v>238.41494822034</v>
      </c>
      <c r="V110" s="70" t="n">
        <f aca="false">V109+F110</f>
        <v>0.6614</v>
      </c>
      <c r="W110" s="70" t="n">
        <f aca="false">MAX(W109,V110)</f>
        <v>0.698</v>
      </c>
      <c r="X110" s="70" t="n">
        <f aca="false">W110-V110</f>
        <v>0.0366000000000001</v>
      </c>
      <c r="Y110" s="70" t="n">
        <f aca="false">Y109+M110</f>
        <v>0.632573276925233</v>
      </c>
      <c r="Z110" s="70" t="n">
        <f aca="false">MAX(Z109,Y110)</f>
        <v>0.671727139434625</v>
      </c>
      <c r="AA110" s="70" t="n">
        <f aca="false">Z110-Y110</f>
        <v>0.0391538625093925</v>
      </c>
      <c r="AB110" s="72" t="n">
        <f aca="false">AB109*(1+F110)</f>
        <v>1.84787059970663</v>
      </c>
      <c r="AC110" s="73" t="n">
        <f aca="false">MAX(AC109,AB110)</f>
        <v>1.9171491311607</v>
      </c>
      <c r="AD110" s="70" t="n">
        <f aca="false">1-AB110/AC110</f>
        <v>0.036136224526323</v>
      </c>
      <c r="AE110" s="73" t="n">
        <f aca="false">AE109*(1+M110)</f>
        <v>1.79562980958098</v>
      </c>
      <c r="AF110" s="73" t="n">
        <f aca="false">MAX(AF109,AE110)</f>
        <v>1.86773184706901</v>
      </c>
      <c r="AG110" s="70" t="n">
        <f aca="false">1-AE110/AF110</f>
        <v>0.0386040627840554</v>
      </c>
      <c r="AH110" s="74" t="n">
        <f aca="false">IF(R110&gt;0,AH109+1,0)</f>
        <v>10</v>
      </c>
      <c r="AI110" s="74" t="n">
        <f aca="false">IF(U110&gt;0,AI109+1,0)</f>
        <v>14</v>
      </c>
      <c r="AJ110" s="74" t="n">
        <f aca="false">IF(G110&gt;0,AJ109+1,0)</f>
        <v>0</v>
      </c>
      <c r="AK110" s="74" t="n">
        <f aca="false">IF(G110&lt;=0,AK109+1,0)</f>
        <v>1</v>
      </c>
      <c r="AL110" s="74" t="n">
        <f aca="false">IF(K110&gt;0,AL109+1,0)</f>
        <v>0</v>
      </c>
      <c r="AM110" s="74" t="n">
        <f aca="false">IF(K110&lt;=0,AM109+1,0)</f>
        <v>1</v>
      </c>
    </row>
    <row r="111" customFormat="false" ht="15" hidden="false" customHeight="false" outlineLevel="0" collapsed="false">
      <c r="A111" s="61" t="n">
        <v>110</v>
      </c>
      <c r="B111" s="62" t="n">
        <v>40228.6145833333</v>
      </c>
      <c r="C111" s="63" t="n">
        <f aca="false">YEAR(B111)</f>
        <v>2010</v>
      </c>
      <c r="D111" s="32" t="s">
        <v>277</v>
      </c>
      <c r="E111" s="64" t="n">
        <v>4866.7</v>
      </c>
      <c r="F111" s="65" t="n">
        <v>-0.001</v>
      </c>
      <c r="G111" s="66" t="n">
        <v>-4.8667</v>
      </c>
      <c r="H111" s="67" t="n">
        <f aca="false">E111+IF(D111="Long",1,-1)*G111</f>
        <v>4861.8333</v>
      </c>
      <c r="I111" s="68" t="n">
        <f aca="false">Assumptions!$B$58</f>
        <v>5.35750011455817</v>
      </c>
      <c r="J111" s="68" t="n">
        <f aca="false">INDEX(Yearly!$L$5:$L$22,MATCH(C111,Yearly!$A$5:$A$22,0))</f>
        <v>0.434391901180392</v>
      </c>
      <c r="K111" s="68" t="n">
        <f aca="false">G111-I111-J111</f>
        <v>-10.6585920157386</v>
      </c>
      <c r="L111" s="69" t="n">
        <f aca="false">(I111+J111)/Assumptions!$B$8</f>
        <v>0.000255386250939244</v>
      </c>
      <c r="M111" s="70" t="n">
        <f aca="false">F111-L111</f>
        <v>-0.00125538625093924</v>
      </c>
      <c r="N111" s="71" t="n">
        <f aca="false">G111*Assumptions!$B$7</f>
        <v>-38276.5955</v>
      </c>
      <c r="O111" s="71" t="n">
        <f aca="false">K111*Assumptions!$B$7</f>
        <v>-83829.8262037838</v>
      </c>
      <c r="P111" s="68" t="n">
        <f aca="false">P110+G111</f>
        <v>2530.155925</v>
      </c>
      <c r="Q111" s="68" t="n">
        <f aca="false">MAX(Q110,P111)</f>
        <v>2710.414885</v>
      </c>
      <c r="R111" s="68" t="n">
        <f aca="false">Q111-P111</f>
        <v>180.25896</v>
      </c>
      <c r="S111" s="68" t="n">
        <f aca="false">S110+K111</f>
        <v>1870.60422170777</v>
      </c>
      <c r="T111" s="68" t="n">
        <f aca="false">MAX(T110,S111)</f>
        <v>2119.67776194385</v>
      </c>
      <c r="U111" s="68" t="n">
        <f aca="false">T111-S111</f>
        <v>249.073540236079</v>
      </c>
      <c r="V111" s="70" t="n">
        <f aca="false">V110+F111</f>
        <v>0.6604</v>
      </c>
      <c r="W111" s="70" t="n">
        <f aca="false">MAX(W110,V111)</f>
        <v>0.698</v>
      </c>
      <c r="X111" s="70" t="n">
        <f aca="false">W111-V111</f>
        <v>0.0376000000000001</v>
      </c>
      <c r="Y111" s="70" t="n">
        <f aca="false">Y110+M111</f>
        <v>0.631317890674294</v>
      </c>
      <c r="Z111" s="70" t="n">
        <f aca="false">MAX(Z110,Y111)</f>
        <v>0.671727139434625</v>
      </c>
      <c r="AA111" s="70" t="n">
        <f aca="false">Z111-Y111</f>
        <v>0.0404092487603317</v>
      </c>
      <c r="AB111" s="72" t="n">
        <f aca="false">AB110*(1+F111)</f>
        <v>1.84602272910693</v>
      </c>
      <c r="AC111" s="73" t="n">
        <f aca="false">MAX(AC110,AB111)</f>
        <v>1.9171491311607</v>
      </c>
      <c r="AD111" s="70" t="n">
        <f aca="false">1-AB111/AC111</f>
        <v>0.0371000883017968</v>
      </c>
      <c r="AE111" s="73" t="n">
        <f aca="false">AE110*(1+M111)</f>
        <v>1.79337560060625</v>
      </c>
      <c r="AF111" s="73" t="n">
        <f aca="false">MAX(AF110,AE111)</f>
        <v>1.86773184706901</v>
      </c>
      <c r="AG111" s="70" t="n">
        <f aca="false">1-AE111/AF111</f>
        <v>0.0398109860253451</v>
      </c>
      <c r="AH111" s="74" t="n">
        <f aca="false">IF(R111&gt;0,AH110+1,0)</f>
        <v>11</v>
      </c>
      <c r="AI111" s="74" t="n">
        <f aca="false">IF(U111&gt;0,AI110+1,0)</f>
        <v>15</v>
      </c>
      <c r="AJ111" s="74" t="n">
        <f aca="false">IF(G111&gt;0,AJ110+1,0)</f>
        <v>0</v>
      </c>
      <c r="AK111" s="74" t="n">
        <f aca="false">IF(G111&lt;=0,AK110+1,0)</f>
        <v>2</v>
      </c>
      <c r="AL111" s="74" t="n">
        <f aca="false">IF(K111&gt;0,AL110+1,0)</f>
        <v>0</v>
      </c>
      <c r="AM111" s="74" t="n">
        <f aca="false">IF(K111&lt;=0,AM110+1,0)</f>
        <v>2</v>
      </c>
    </row>
    <row r="112" customFormat="false" ht="15" hidden="false" customHeight="false" outlineLevel="0" collapsed="false">
      <c r="A112" s="61" t="n">
        <v>111</v>
      </c>
      <c r="B112" s="62" t="n">
        <v>40231.6354166667</v>
      </c>
      <c r="C112" s="63" t="n">
        <f aca="false">YEAR(B112)</f>
        <v>2010</v>
      </c>
      <c r="D112" s="32" t="s">
        <v>276</v>
      </c>
      <c r="E112" s="64" t="n">
        <v>4861.95</v>
      </c>
      <c r="F112" s="65" t="n">
        <v>-0.0035</v>
      </c>
      <c r="G112" s="66" t="n">
        <v>-17.016825</v>
      </c>
      <c r="H112" s="67" t="n">
        <f aca="false">E112+IF(D112="Long",1,-1)*G112</f>
        <v>4878.966825</v>
      </c>
      <c r="I112" s="68" t="n">
        <f aca="false">Assumptions!$B$58</f>
        <v>5.35750011455817</v>
      </c>
      <c r="J112" s="68" t="n">
        <f aca="false">INDEX(Yearly!$L$5:$L$22,MATCH(C112,Yearly!$A$5:$A$22,0))</f>
        <v>0.434391901180392</v>
      </c>
      <c r="K112" s="68" t="n">
        <f aca="false">G112-I112-J112</f>
        <v>-22.8087170157386</v>
      </c>
      <c r="L112" s="69" t="n">
        <f aca="false">(I112+J112)/Assumptions!$B$8</f>
        <v>0.000255386250939244</v>
      </c>
      <c r="M112" s="70" t="n">
        <f aca="false">F112-L112</f>
        <v>-0.00375538625093924</v>
      </c>
      <c r="N112" s="71" t="n">
        <f aca="false">G112*Assumptions!$B$7</f>
        <v>-133837.328625</v>
      </c>
      <c r="O112" s="71" t="n">
        <f aca="false">K112*Assumptions!$B$7</f>
        <v>-179390.559328784</v>
      </c>
      <c r="P112" s="68" t="n">
        <f aca="false">P111+G112</f>
        <v>2513.1391</v>
      </c>
      <c r="Q112" s="68" t="n">
        <f aca="false">MAX(Q111,P112)</f>
        <v>2710.414885</v>
      </c>
      <c r="R112" s="68" t="n">
        <f aca="false">Q112-P112</f>
        <v>197.275785</v>
      </c>
      <c r="S112" s="68" t="n">
        <f aca="false">S111+K112</f>
        <v>1847.79550469203</v>
      </c>
      <c r="T112" s="68" t="n">
        <f aca="false">MAX(T111,S112)</f>
        <v>2119.67776194385</v>
      </c>
      <c r="U112" s="68" t="n">
        <f aca="false">T112-S112</f>
        <v>271.882257251817</v>
      </c>
      <c r="V112" s="70" t="n">
        <f aca="false">V111+F112</f>
        <v>0.6569</v>
      </c>
      <c r="W112" s="70" t="n">
        <f aca="false">MAX(W111,V112)</f>
        <v>0.698</v>
      </c>
      <c r="X112" s="70" t="n">
        <f aca="false">W112-V112</f>
        <v>0.0411</v>
      </c>
      <c r="Y112" s="70" t="n">
        <f aca="false">Y111+M112</f>
        <v>0.627562504423354</v>
      </c>
      <c r="Z112" s="70" t="n">
        <f aca="false">MAX(Z111,Y112)</f>
        <v>0.671727139434625</v>
      </c>
      <c r="AA112" s="70" t="n">
        <f aca="false">Z112-Y112</f>
        <v>0.044164635011271</v>
      </c>
      <c r="AB112" s="72" t="n">
        <f aca="false">AB111*(1+F112)</f>
        <v>1.83956164955505</v>
      </c>
      <c r="AC112" s="73" t="n">
        <f aca="false">MAX(AC111,AB112)</f>
        <v>1.9171491311607</v>
      </c>
      <c r="AD112" s="70" t="n">
        <f aca="false">1-AB112/AC112</f>
        <v>0.0404702379927405</v>
      </c>
      <c r="AE112" s="73" t="n">
        <f aca="false">AE111*(1+M112)</f>
        <v>1.78664078253297</v>
      </c>
      <c r="AF112" s="73" t="n">
        <f aca="false">MAX(AF111,AE112)</f>
        <v>1.86773184706901</v>
      </c>
      <c r="AG112" s="70" t="n">
        <f aca="false">1-AE112/AF112</f>
        <v>0.0434168666467285</v>
      </c>
      <c r="AH112" s="74" t="n">
        <f aca="false">IF(R112&gt;0,AH111+1,0)</f>
        <v>12</v>
      </c>
      <c r="AI112" s="74" t="n">
        <f aca="false">IF(U112&gt;0,AI111+1,0)</f>
        <v>16</v>
      </c>
      <c r="AJ112" s="74" t="n">
        <f aca="false">IF(G112&gt;0,AJ111+1,0)</f>
        <v>0</v>
      </c>
      <c r="AK112" s="74" t="n">
        <f aca="false">IF(G112&lt;=0,AK111+1,0)</f>
        <v>3</v>
      </c>
      <c r="AL112" s="74" t="n">
        <f aca="false">IF(K112&gt;0,AL111+1,0)</f>
        <v>0</v>
      </c>
      <c r="AM112" s="74" t="n">
        <f aca="false">IF(K112&lt;=0,AM111+1,0)</f>
        <v>3</v>
      </c>
    </row>
    <row r="113" customFormat="false" ht="15" hidden="false" customHeight="false" outlineLevel="0" collapsed="false">
      <c r="A113" s="61" t="n">
        <v>112</v>
      </c>
      <c r="B113" s="62" t="n">
        <v>40232.4895833333</v>
      </c>
      <c r="C113" s="63" t="n">
        <f aca="false">YEAR(B113)</f>
        <v>2010</v>
      </c>
      <c r="D113" s="32" t="s">
        <v>277</v>
      </c>
      <c r="E113" s="64" t="n">
        <v>4878.9</v>
      </c>
      <c r="F113" s="65" t="n">
        <v>-0.0021</v>
      </c>
      <c r="G113" s="66" t="n">
        <v>-10.24569</v>
      </c>
      <c r="H113" s="67" t="n">
        <f aca="false">E113+IF(D113="Long",1,-1)*G113</f>
        <v>4868.65431</v>
      </c>
      <c r="I113" s="68" t="n">
        <f aca="false">Assumptions!$B$58</f>
        <v>5.35750011455817</v>
      </c>
      <c r="J113" s="68" t="n">
        <f aca="false">INDEX(Yearly!$L$5:$L$22,MATCH(C113,Yearly!$A$5:$A$22,0))</f>
        <v>0.434391901180392</v>
      </c>
      <c r="K113" s="68" t="n">
        <f aca="false">G113-I113-J113</f>
        <v>-16.0375820157386</v>
      </c>
      <c r="L113" s="69" t="n">
        <f aca="false">(I113+J113)/Assumptions!$B$8</f>
        <v>0.000255386250939244</v>
      </c>
      <c r="M113" s="70" t="n">
        <f aca="false">F113-L113</f>
        <v>-0.00235538625093924</v>
      </c>
      <c r="N113" s="71" t="n">
        <f aca="false">G113*Assumptions!$B$7</f>
        <v>-80582.35185</v>
      </c>
      <c r="O113" s="71" t="n">
        <f aca="false">K113*Assumptions!$B$7</f>
        <v>-126135.582553784</v>
      </c>
      <c r="P113" s="68" t="n">
        <f aca="false">P112+G113</f>
        <v>2502.89341</v>
      </c>
      <c r="Q113" s="68" t="n">
        <f aca="false">MAX(Q112,P113)</f>
        <v>2710.414885</v>
      </c>
      <c r="R113" s="68" t="n">
        <f aca="false">Q113-P113</f>
        <v>207.521475</v>
      </c>
      <c r="S113" s="68" t="n">
        <f aca="false">S112+K113</f>
        <v>1831.75792267629</v>
      </c>
      <c r="T113" s="68" t="n">
        <f aca="false">MAX(T112,S113)</f>
        <v>2119.67776194385</v>
      </c>
      <c r="U113" s="68" t="n">
        <f aca="false">T113-S113</f>
        <v>287.919839267556</v>
      </c>
      <c r="V113" s="70" t="n">
        <f aca="false">V112+F113</f>
        <v>0.6548</v>
      </c>
      <c r="W113" s="70" t="n">
        <f aca="false">MAX(W112,V113)</f>
        <v>0.698</v>
      </c>
      <c r="X113" s="70" t="n">
        <f aca="false">W113-V113</f>
        <v>0.0432</v>
      </c>
      <c r="Y113" s="70" t="n">
        <f aca="false">Y112+M113</f>
        <v>0.625207118172415</v>
      </c>
      <c r="Z113" s="70" t="n">
        <f aca="false">MAX(Z112,Y113)</f>
        <v>0.671727139434625</v>
      </c>
      <c r="AA113" s="70" t="n">
        <f aca="false">Z113-Y113</f>
        <v>0.0465200212622102</v>
      </c>
      <c r="AB113" s="72" t="n">
        <f aca="false">AB112*(1+F113)</f>
        <v>1.83569857009099</v>
      </c>
      <c r="AC113" s="73" t="n">
        <f aca="false">MAX(AC112,AB113)</f>
        <v>1.9171491311607</v>
      </c>
      <c r="AD113" s="70" t="n">
        <f aca="false">1-AB113/AC113</f>
        <v>0.0424852504929557</v>
      </c>
      <c r="AE113" s="73" t="n">
        <f aca="false">AE112*(1+M113)</f>
        <v>1.78243255339842</v>
      </c>
      <c r="AF113" s="73" t="n">
        <f aca="false">MAX(AF112,AE113)</f>
        <v>1.86773184706901</v>
      </c>
      <c r="AG113" s="70" t="n">
        <f aca="false">1-AE113/AF113</f>
        <v>0.0456699894069091</v>
      </c>
      <c r="AH113" s="74" t="n">
        <f aca="false">IF(R113&gt;0,AH112+1,0)</f>
        <v>13</v>
      </c>
      <c r="AI113" s="74" t="n">
        <f aca="false">IF(U113&gt;0,AI112+1,0)</f>
        <v>17</v>
      </c>
      <c r="AJ113" s="74" t="n">
        <f aca="false">IF(G113&gt;0,AJ112+1,0)</f>
        <v>0</v>
      </c>
      <c r="AK113" s="74" t="n">
        <f aca="false">IF(G113&lt;=0,AK112+1,0)</f>
        <v>4</v>
      </c>
      <c r="AL113" s="74" t="n">
        <f aca="false">IF(K113&gt;0,AL112+1,0)</f>
        <v>0</v>
      </c>
      <c r="AM113" s="74" t="n">
        <f aca="false">IF(K113&lt;=0,AM112+1,0)</f>
        <v>4</v>
      </c>
    </row>
    <row r="114" customFormat="false" ht="15" hidden="false" customHeight="false" outlineLevel="0" collapsed="false">
      <c r="A114" s="61" t="n">
        <v>113</v>
      </c>
      <c r="B114" s="62" t="n">
        <v>40232.6354166667</v>
      </c>
      <c r="C114" s="63" t="n">
        <f aca="false">YEAR(B114)</f>
        <v>2010</v>
      </c>
      <c r="D114" s="32" t="s">
        <v>276</v>
      </c>
      <c r="E114" s="64" t="n">
        <v>4868.5</v>
      </c>
      <c r="F114" s="65" t="n">
        <v>-0.0015</v>
      </c>
      <c r="G114" s="66" t="n">
        <v>-7.30275</v>
      </c>
      <c r="H114" s="67" t="n">
        <f aca="false">E114+IF(D114="Long",1,-1)*G114</f>
        <v>4875.80275</v>
      </c>
      <c r="I114" s="68" t="n">
        <f aca="false">Assumptions!$B$58</f>
        <v>5.35750011455817</v>
      </c>
      <c r="J114" s="68" t="n">
        <f aca="false">INDEX(Yearly!$L$5:$L$22,MATCH(C114,Yearly!$A$5:$A$22,0))</f>
        <v>0.434391901180392</v>
      </c>
      <c r="K114" s="68" t="n">
        <f aca="false">G114-I114-J114</f>
        <v>-13.0946420157386</v>
      </c>
      <c r="L114" s="69" t="n">
        <f aca="false">(I114+J114)/Assumptions!$B$8</f>
        <v>0.000255386250939244</v>
      </c>
      <c r="M114" s="70" t="n">
        <f aca="false">F114-L114</f>
        <v>-0.00175538625093924</v>
      </c>
      <c r="N114" s="71" t="n">
        <f aca="false">G114*Assumptions!$B$7</f>
        <v>-57436.12875</v>
      </c>
      <c r="O114" s="71" t="n">
        <f aca="false">K114*Assumptions!$B$7</f>
        <v>-102989.359453784</v>
      </c>
      <c r="P114" s="68" t="n">
        <f aca="false">P113+G114</f>
        <v>2495.59066</v>
      </c>
      <c r="Q114" s="68" t="n">
        <f aca="false">MAX(Q113,P114)</f>
        <v>2710.414885</v>
      </c>
      <c r="R114" s="68" t="n">
        <f aca="false">Q114-P114</f>
        <v>214.824225</v>
      </c>
      <c r="S114" s="68" t="n">
        <f aca="false">S113+K114</f>
        <v>1818.66328066056</v>
      </c>
      <c r="T114" s="68" t="n">
        <f aca="false">MAX(T113,S114)</f>
        <v>2119.67776194385</v>
      </c>
      <c r="U114" s="68" t="n">
        <f aca="false">T114-S114</f>
        <v>301.014481283294</v>
      </c>
      <c r="V114" s="70" t="n">
        <f aca="false">V113+F114</f>
        <v>0.6533</v>
      </c>
      <c r="W114" s="70" t="n">
        <f aca="false">MAX(W113,V114)</f>
        <v>0.698</v>
      </c>
      <c r="X114" s="70" t="n">
        <f aca="false">W114-V114</f>
        <v>0.0447</v>
      </c>
      <c r="Y114" s="70" t="n">
        <f aca="false">Y113+M114</f>
        <v>0.623451731921476</v>
      </c>
      <c r="Z114" s="70" t="n">
        <f aca="false">MAX(Z113,Y114)</f>
        <v>0.671727139434625</v>
      </c>
      <c r="AA114" s="70" t="n">
        <f aca="false">Z114-Y114</f>
        <v>0.0482754075131495</v>
      </c>
      <c r="AB114" s="72" t="n">
        <f aca="false">AB113*(1+F114)</f>
        <v>1.83294502223585</v>
      </c>
      <c r="AC114" s="73" t="n">
        <f aca="false">MAX(AC113,AB114)</f>
        <v>1.9171491311607</v>
      </c>
      <c r="AD114" s="70" t="n">
        <f aca="false">1-AB114/AC114</f>
        <v>0.0439215226172162</v>
      </c>
      <c r="AE114" s="73" t="n">
        <f aca="false">AE113*(1+M114)</f>
        <v>1.77930369580096</v>
      </c>
      <c r="AF114" s="73" t="n">
        <f aca="false">MAX(AF113,AE114)</f>
        <v>1.86773184706901</v>
      </c>
      <c r="AG114" s="70" t="n">
        <f aca="false">1-AE114/AF114</f>
        <v>0.047345207186363</v>
      </c>
      <c r="AH114" s="74" t="n">
        <f aca="false">IF(R114&gt;0,AH113+1,0)</f>
        <v>14</v>
      </c>
      <c r="AI114" s="74" t="n">
        <f aca="false">IF(U114&gt;0,AI113+1,0)</f>
        <v>18</v>
      </c>
      <c r="AJ114" s="74" t="n">
        <f aca="false">IF(G114&gt;0,AJ113+1,0)</f>
        <v>0</v>
      </c>
      <c r="AK114" s="74" t="n">
        <f aca="false">IF(G114&lt;=0,AK113+1,0)</f>
        <v>5</v>
      </c>
      <c r="AL114" s="74" t="n">
        <f aca="false">IF(K114&gt;0,AL113+1,0)</f>
        <v>0</v>
      </c>
      <c r="AM114" s="74" t="n">
        <f aca="false">IF(K114&lt;=0,AM113+1,0)</f>
        <v>5</v>
      </c>
    </row>
    <row r="115" customFormat="false" ht="15" hidden="false" customHeight="false" outlineLevel="0" collapsed="false">
      <c r="A115" s="61" t="n">
        <v>114</v>
      </c>
      <c r="B115" s="62" t="n">
        <v>40233.40625</v>
      </c>
      <c r="C115" s="63" t="n">
        <f aca="false">YEAR(B115)</f>
        <v>2010</v>
      </c>
      <c r="D115" s="32" t="s">
        <v>277</v>
      </c>
      <c r="E115" s="64" t="n">
        <v>4875.65</v>
      </c>
      <c r="F115" s="65" t="n">
        <v>-0.0027</v>
      </c>
      <c r="G115" s="66" t="n">
        <v>-13.164255</v>
      </c>
      <c r="H115" s="67" t="n">
        <f aca="false">E115+IF(D115="Long",1,-1)*G115</f>
        <v>4862.485745</v>
      </c>
      <c r="I115" s="68" t="n">
        <f aca="false">Assumptions!$B$58</f>
        <v>5.35750011455817</v>
      </c>
      <c r="J115" s="68" t="n">
        <f aca="false">INDEX(Yearly!$L$5:$L$22,MATCH(C115,Yearly!$A$5:$A$22,0))</f>
        <v>0.434391901180392</v>
      </c>
      <c r="K115" s="68" t="n">
        <f aca="false">G115-I115-J115</f>
        <v>-18.9561470157386</v>
      </c>
      <c r="L115" s="69" t="n">
        <f aca="false">(I115+J115)/Assumptions!$B$8</f>
        <v>0.000255386250939244</v>
      </c>
      <c r="M115" s="70" t="n">
        <f aca="false">F115-L115</f>
        <v>-0.00295538625093924</v>
      </c>
      <c r="N115" s="71" t="n">
        <f aca="false">G115*Assumptions!$B$7</f>
        <v>-103536.865575</v>
      </c>
      <c r="O115" s="71" t="n">
        <f aca="false">K115*Assumptions!$B$7</f>
        <v>-149090.096278784</v>
      </c>
      <c r="P115" s="68" t="n">
        <f aca="false">P114+G115</f>
        <v>2482.426405</v>
      </c>
      <c r="Q115" s="68" t="n">
        <f aca="false">MAX(Q114,P115)</f>
        <v>2710.414885</v>
      </c>
      <c r="R115" s="68" t="n">
        <f aca="false">Q115-P115</f>
        <v>227.98848</v>
      </c>
      <c r="S115" s="68" t="n">
        <f aca="false">S114+K115</f>
        <v>1799.70713364482</v>
      </c>
      <c r="T115" s="68" t="n">
        <f aca="false">MAX(T114,S115)</f>
        <v>2119.67776194385</v>
      </c>
      <c r="U115" s="68" t="n">
        <f aca="false">T115-S115</f>
        <v>319.970628299033</v>
      </c>
      <c r="V115" s="70" t="n">
        <f aca="false">V114+F115</f>
        <v>0.6506</v>
      </c>
      <c r="W115" s="70" t="n">
        <f aca="false">MAX(W114,V115)</f>
        <v>0.698</v>
      </c>
      <c r="X115" s="70" t="n">
        <f aca="false">W115-V115</f>
        <v>0.0474</v>
      </c>
      <c r="Y115" s="70" t="n">
        <f aca="false">Y114+M115</f>
        <v>0.620496345670537</v>
      </c>
      <c r="Z115" s="70" t="n">
        <f aca="false">MAX(Z114,Y115)</f>
        <v>0.671727139434625</v>
      </c>
      <c r="AA115" s="70" t="n">
        <f aca="false">Z115-Y115</f>
        <v>0.0512307937640888</v>
      </c>
      <c r="AB115" s="72" t="n">
        <f aca="false">AB114*(1+F115)</f>
        <v>1.82799607067581</v>
      </c>
      <c r="AC115" s="73" t="n">
        <f aca="false">MAX(AC114,AB115)</f>
        <v>1.9171491311607</v>
      </c>
      <c r="AD115" s="70" t="n">
        <f aca="false">1-AB115/AC115</f>
        <v>0.0465029345061498</v>
      </c>
      <c r="AE115" s="73" t="n">
        <f aca="false">AE114*(1+M115)</f>
        <v>1.77404516612214</v>
      </c>
      <c r="AF115" s="73" t="n">
        <f aca="false">MAX(AF114,AE115)</f>
        <v>1.86773184706901</v>
      </c>
      <c r="AG115" s="70" t="n">
        <f aca="false">1-AE115/AF115</f>
        <v>0.0501606700629359</v>
      </c>
      <c r="AH115" s="74" t="n">
        <f aca="false">IF(R115&gt;0,AH114+1,0)</f>
        <v>15</v>
      </c>
      <c r="AI115" s="74" t="n">
        <f aca="false">IF(U115&gt;0,AI114+1,0)</f>
        <v>19</v>
      </c>
      <c r="AJ115" s="74" t="n">
        <f aca="false">IF(G115&gt;0,AJ114+1,0)</f>
        <v>0</v>
      </c>
      <c r="AK115" s="74" t="n">
        <f aca="false">IF(G115&lt;=0,AK114+1,0)</f>
        <v>6</v>
      </c>
      <c r="AL115" s="74" t="n">
        <f aca="false">IF(K115&gt;0,AL114+1,0)</f>
        <v>0</v>
      </c>
      <c r="AM115" s="74" t="n">
        <f aca="false">IF(K115&lt;=0,AM114+1,0)</f>
        <v>6</v>
      </c>
    </row>
    <row r="116" customFormat="false" ht="15" hidden="false" customHeight="false" outlineLevel="0" collapsed="false">
      <c r="A116" s="61" t="n">
        <v>115</v>
      </c>
      <c r="B116" s="62" t="n">
        <v>40233.46875</v>
      </c>
      <c r="C116" s="63" t="n">
        <f aca="false">YEAR(B116)</f>
        <v>2010</v>
      </c>
      <c r="D116" s="32" t="s">
        <v>276</v>
      </c>
      <c r="E116" s="64" t="n">
        <v>4862.55</v>
      </c>
      <c r="F116" s="65" t="n">
        <v>-0.0021</v>
      </c>
      <c r="G116" s="66" t="n">
        <v>-10.211355</v>
      </c>
      <c r="H116" s="67" t="n">
        <f aca="false">E116+IF(D116="Long",1,-1)*G116</f>
        <v>4872.761355</v>
      </c>
      <c r="I116" s="68" t="n">
        <f aca="false">Assumptions!$B$58</f>
        <v>5.35750011455817</v>
      </c>
      <c r="J116" s="68" t="n">
        <f aca="false">INDEX(Yearly!$L$5:$L$22,MATCH(C116,Yearly!$A$5:$A$22,0))</f>
        <v>0.434391901180392</v>
      </c>
      <c r="K116" s="68" t="n">
        <f aca="false">G116-I116-J116</f>
        <v>-16.0032470157386</v>
      </c>
      <c r="L116" s="69" t="n">
        <f aca="false">(I116+J116)/Assumptions!$B$8</f>
        <v>0.000255386250939244</v>
      </c>
      <c r="M116" s="70" t="n">
        <f aca="false">F116-L116</f>
        <v>-0.00235538625093924</v>
      </c>
      <c r="N116" s="71" t="n">
        <f aca="false">G116*Assumptions!$B$7</f>
        <v>-80312.307075</v>
      </c>
      <c r="O116" s="71" t="n">
        <f aca="false">K116*Assumptions!$B$7</f>
        <v>-125865.537778784</v>
      </c>
      <c r="P116" s="68" t="n">
        <f aca="false">P115+G116</f>
        <v>2472.21505</v>
      </c>
      <c r="Q116" s="68" t="n">
        <f aca="false">MAX(Q115,P116)</f>
        <v>2710.414885</v>
      </c>
      <c r="R116" s="68" t="n">
        <f aca="false">Q116-P116</f>
        <v>238.199835</v>
      </c>
      <c r="S116" s="68" t="n">
        <f aca="false">S115+K116</f>
        <v>1783.70388662908</v>
      </c>
      <c r="T116" s="68" t="n">
        <f aca="false">MAX(T115,S116)</f>
        <v>2119.67776194385</v>
      </c>
      <c r="U116" s="68" t="n">
        <f aca="false">T116-S116</f>
        <v>335.973875314771</v>
      </c>
      <c r="V116" s="70" t="n">
        <f aca="false">V115+F116</f>
        <v>0.6485</v>
      </c>
      <c r="W116" s="70" t="n">
        <f aca="false">MAX(W115,V116)</f>
        <v>0.698</v>
      </c>
      <c r="X116" s="70" t="n">
        <f aca="false">W116-V116</f>
        <v>0.0495</v>
      </c>
      <c r="Y116" s="70" t="n">
        <f aca="false">Y115+M116</f>
        <v>0.618140959419597</v>
      </c>
      <c r="Z116" s="70" t="n">
        <f aca="false">MAX(Z115,Y116)</f>
        <v>0.671727139434625</v>
      </c>
      <c r="AA116" s="70" t="n">
        <f aca="false">Z116-Y116</f>
        <v>0.053586180015028</v>
      </c>
      <c r="AB116" s="72" t="n">
        <f aca="false">AB115*(1+F116)</f>
        <v>1.82415727892739</v>
      </c>
      <c r="AC116" s="73" t="n">
        <f aca="false">MAX(AC115,AB116)</f>
        <v>1.9171491311607</v>
      </c>
      <c r="AD116" s="70" t="n">
        <f aca="false">1-AB116/AC116</f>
        <v>0.0485052783436869</v>
      </c>
      <c r="AE116" s="73" t="n">
        <f aca="false">AE115*(1+M116)</f>
        <v>1.76986660452931</v>
      </c>
      <c r="AF116" s="73" t="n">
        <f aca="false">MAX(AF115,AE116)</f>
        <v>1.86773184706901</v>
      </c>
      <c r="AG116" s="70" t="n">
        <f aca="false">1-AE116/AF116</f>
        <v>0.052397908561271</v>
      </c>
      <c r="AH116" s="74" t="n">
        <f aca="false">IF(R116&gt;0,AH115+1,0)</f>
        <v>16</v>
      </c>
      <c r="AI116" s="74" t="n">
        <f aca="false">IF(U116&gt;0,AI115+1,0)</f>
        <v>20</v>
      </c>
      <c r="AJ116" s="74" t="n">
        <f aca="false">IF(G116&gt;0,AJ115+1,0)</f>
        <v>0</v>
      </c>
      <c r="AK116" s="74" t="n">
        <f aca="false">IF(G116&lt;=0,AK115+1,0)</f>
        <v>7</v>
      </c>
      <c r="AL116" s="74" t="n">
        <f aca="false">IF(K116&gt;0,AL115+1,0)</f>
        <v>0</v>
      </c>
      <c r="AM116" s="74" t="n">
        <f aca="false">IF(K116&lt;=0,AM115+1,0)</f>
        <v>7</v>
      </c>
    </row>
    <row r="117" customFormat="false" ht="15" hidden="false" customHeight="false" outlineLevel="0" collapsed="false">
      <c r="A117" s="61" t="n">
        <v>116</v>
      </c>
      <c r="B117" s="62" t="n">
        <v>40233.59375</v>
      </c>
      <c r="C117" s="63" t="n">
        <f aca="false">YEAR(B117)</f>
        <v>2010</v>
      </c>
      <c r="D117" s="32" t="s">
        <v>277</v>
      </c>
      <c r="E117" s="64" t="n">
        <v>4872.85</v>
      </c>
      <c r="F117" s="65" t="n">
        <v>-0.0042</v>
      </c>
      <c r="G117" s="66" t="n">
        <v>-20.46597</v>
      </c>
      <c r="H117" s="67" t="n">
        <f aca="false">E117+IF(D117="Long",1,-1)*G117</f>
        <v>4852.38403</v>
      </c>
      <c r="I117" s="68" t="n">
        <f aca="false">Assumptions!$B$58</f>
        <v>5.35750011455817</v>
      </c>
      <c r="J117" s="68" t="n">
        <f aca="false">INDEX(Yearly!$L$5:$L$22,MATCH(C117,Yearly!$A$5:$A$22,0))</f>
        <v>0.434391901180392</v>
      </c>
      <c r="K117" s="68" t="n">
        <f aca="false">G117-I117-J117</f>
        <v>-26.2578620157386</v>
      </c>
      <c r="L117" s="69" t="n">
        <f aca="false">(I117+J117)/Assumptions!$B$8</f>
        <v>0.000255386250939244</v>
      </c>
      <c r="M117" s="70" t="n">
        <f aca="false">F117-L117</f>
        <v>-0.00445538625093924</v>
      </c>
      <c r="N117" s="71" t="n">
        <f aca="false">G117*Assumptions!$B$7</f>
        <v>-160964.85405</v>
      </c>
      <c r="O117" s="71" t="n">
        <f aca="false">K117*Assumptions!$B$7</f>
        <v>-206518.084753784</v>
      </c>
      <c r="P117" s="68" t="n">
        <f aca="false">P116+G117</f>
        <v>2451.74908</v>
      </c>
      <c r="Q117" s="68" t="n">
        <f aca="false">MAX(Q116,P117)</f>
        <v>2710.414885</v>
      </c>
      <c r="R117" s="68" t="n">
        <f aca="false">Q117-P117</f>
        <v>258.665805</v>
      </c>
      <c r="S117" s="68" t="n">
        <f aca="false">S116+K117</f>
        <v>1757.44602461334</v>
      </c>
      <c r="T117" s="68" t="n">
        <f aca="false">MAX(T116,S117)</f>
        <v>2119.67776194385</v>
      </c>
      <c r="U117" s="68" t="n">
        <f aca="false">T117-S117</f>
        <v>362.23173733051</v>
      </c>
      <c r="V117" s="70" t="n">
        <f aca="false">V116+F117</f>
        <v>0.6443</v>
      </c>
      <c r="W117" s="70" t="n">
        <f aca="false">MAX(W116,V117)</f>
        <v>0.698</v>
      </c>
      <c r="X117" s="70" t="n">
        <f aca="false">W117-V117</f>
        <v>0.0537</v>
      </c>
      <c r="Y117" s="70" t="n">
        <f aca="false">Y116+M117</f>
        <v>0.613685573168658</v>
      </c>
      <c r="Z117" s="70" t="n">
        <f aca="false">MAX(Z116,Y117)</f>
        <v>0.671727139434625</v>
      </c>
      <c r="AA117" s="70" t="n">
        <f aca="false">Z117-Y117</f>
        <v>0.0580415662659672</v>
      </c>
      <c r="AB117" s="72" t="n">
        <f aca="false">AB116*(1+F117)</f>
        <v>1.8164958183559</v>
      </c>
      <c r="AC117" s="73" t="n">
        <f aca="false">MAX(AC116,AB117)</f>
        <v>1.9171491311607</v>
      </c>
      <c r="AD117" s="70" t="n">
        <f aca="false">1-AB117/AC117</f>
        <v>0.0525015561746435</v>
      </c>
      <c r="AE117" s="73" t="n">
        <f aca="false">AE116*(1+M117)</f>
        <v>1.7619811651935</v>
      </c>
      <c r="AF117" s="73" t="n">
        <f aca="false">MAX(AF116,AE117)</f>
        <v>1.86773184706901</v>
      </c>
      <c r="AG117" s="70" t="n">
        <f aca="false">1-AE117/AF117</f>
        <v>0.0566198418908284</v>
      </c>
      <c r="AH117" s="74" t="n">
        <f aca="false">IF(R117&gt;0,AH116+1,0)</f>
        <v>17</v>
      </c>
      <c r="AI117" s="74" t="n">
        <f aca="false">IF(U117&gt;0,AI116+1,0)</f>
        <v>21</v>
      </c>
      <c r="AJ117" s="74" t="n">
        <f aca="false">IF(G117&gt;0,AJ116+1,0)</f>
        <v>0</v>
      </c>
      <c r="AK117" s="74" t="n">
        <f aca="false">IF(G117&lt;=0,AK116+1,0)</f>
        <v>8</v>
      </c>
      <c r="AL117" s="74" t="n">
        <f aca="false">IF(K117&gt;0,AL116+1,0)</f>
        <v>0</v>
      </c>
      <c r="AM117" s="74" t="n">
        <f aca="false">IF(K117&lt;=0,AM116+1,0)</f>
        <v>8</v>
      </c>
    </row>
    <row r="118" customFormat="false" ht="15" hidden="false" customHeight="false" outlineLevel="0" collapsed="false">
      <c r="A118" s="61" t="n">
        <v>117</v>
      </c>
      <c r="B118" s="62" t="n">
        <v>40233.6145833333</v>
      </c>
      <c r="C118" s="63" t="n">
        <f aca="false">YEAR(B118)</f>
        <v>2010</v>
      </c>
      <c r="D118" s="32" t="s">
        <v>276</v>
      </c>
      <c r="E118" s="64" t="n">
        <v>4852.45</v>
      </c>
      <c r="F118" s="65" t="n">
        <v>-0.0015</v>
      </c>
      <c r="G118" s="66" t="n">
        <v>-7.278675</v>
      </c>
      <c r="H118" s="67" t="n">
        <f aca="false">E118+IF(D118="Long",1,-1)*G118</f>
        <v>4859.728675</v>
      </c>
      <c r="I118" s="68" t="n">
        <f aca="false">Assumptions!$B$58</f>
        <v>5.35750011455817</v>
      </c>
      <c r="J118" s="68" t="n">
        <f aca="false">INDEX(Yearly!$L$5:$L$22,MATCH(C118,Yearly!$A$5:$A$22,0))</f>
        <v>0.434391901180392</v>
      </c>
      <c r="K118" s="68" t="n">
        <f aca="false">G118-I118-J118</f>
        <v>-13.0705670157386</v>
      </c>
      <c r="L118" s="69" t="n">
        <f aca="false">(I118+J118)/Assumptions!$B$8</f>
        <v>0.000255386250939244</v>
      </c>
      <c r="M118" s="70" t="n">
        <f aca="false">F118-L118</f>
        <v>-0.00175538625093924</v>
      </c>
      <c r="N118" s="71" t="n">
        <f aca="false">G118*Assumptions!$B$7</f>
        <v>-57246.778875</v>
      </c>
      <c r="O118" s="71" t="n">
        <f aca="false">K118*Assumptions!$B$7</f>
        <v>-102800.009578784</v>
      </c>
      <c r="P118" s="68" t="n">
        <f aca="false">P117+G118</f>
        <v>2444.470405</v>
      </c>
      <c r="Q118" s="68" t="n">
        <f aca="false">MAX(Q117,P118)</f>
        <v>2710.414885</v>
      </c>
      <c r="R118" s="68" t="n">
        <f aca="false">Q118-P118</f>
        <v>265.94448</v>
      </c>
      <c r="S118" s="68" t="n">
        <f aca="false">S117+K118</f>
        <v>1744.3754575976</v>
      </c>
      <c r="T118" s="68" t="n">
        <f aca="false">MAX(T117,S118)</f>
        <v>2119.67776194385</v>
      </c>
      <c r="U118" s="68" t="n">
        <f aca="false">T118-S118</f>
        <v>375.302304346248</v>
      </c>
      <c r="V118" s="70" t="n">
        <f aca="false">V117+F118</f>
        <v>0.6428</v>
      </c>
      <c r="W118" s="70" t="n">
        <f aca="false">MAX(W117,V118)</f>
        <v>0.698</v>
      </c>
      <c r="X118" s="70" t="n">
        <f aca="false">W118-V118</f>
        <v>0.0551999999999999</v>
      </c>
      <c r="Y118" s="70" t="n">
        <f aca="false">Y117+M118</f>
        <v>0.611930186917719</v>
      </c>
      <c r="Z118" s="70" t="n">
        <f aca="false">MAX(Z117,Y118)</f>
        <v>0.671727139434625</v>
      </c>
      <c r="AA118" s="70" t="n">
        <f aca="false">Z118-Y118</f>
        <v>0.0597969525169065</v>
      </c>
      <c r="AB118" s="72" t="n">
        <f aca="false">AB117*(1+F118)</f>
        <v>1.81377107462836</v>
      </c>
      <c r="AC118" s="73" t="n">
        <f aca="false">MAX(AC117,AB118)</f>
        <v>1.9171491311607</v>
      </c>
      <c r="AD118" s="70" t="n">
        <f aca="false">1-AB118/AC118</f>
        <v>0.0539228038403814</v>
      </c>
      <c r="AE118" s="73" t="n">
        <f aca="false">AE117*(1+M118)</f>
        <v>1.7588882076817</v>
      </c>
      <c r="AF118" s="73" t="n">
        <f aca="false">MAX(AF117,AE118)</f>
        <v>1.86773184706901</v>
      </c>
      <c r="AG118" s="70" t="n">
        <f aca="false">1-AE118/AF118</f>
        <v>0.0582758384497821</v>
      </c>
      <c r="AH118" s="74" t="n">
        <f aca="false">IF(R118&gt;0,AH117+1,0)</f>
        <v>18</v>
      </c>
      <c r="AI118" s="74" t="n">
        <f aca="false">IF(U118&gt;0,AI117+1,0)</f>
        <v>22</v>
      </c>
      <c r="AJ118" s="74" t="n">
        <f aca="false">IF(G118&gt;0,AJ117+1,0)</f>
        <v>0</v>
      </c>
      <c r="AK118" s="74" t="n">
        <f aca="false">IF(G118&lt;=0,AK117+1,0)</f>
        <v>9</v>
      </c>
      <c r="AL118" s="74" t="n">
        <f aca="false">IF(K118&gt;0,AL117+1,0)</f>
        <v>0</v>
      </c>
      <c r="AM118" s="74" t="n">
        <f aca="false">IF(K118&lt;=0,AM117+1,0)</f>
        <v>9</v>
      </c>
    </row>
    <row r="119" customFormat="false" ht="15" hidden="false" customHeight="false" outlineLevel="0" collapsed="false">
      <c r="A119" s="61" t="n">
        <v>118</v>
      </c>
      <c r="B119" s="62" t="n">
        <v>40234.6145833333</v>
      </c>
      <c r="C119" s="63" t="n">
        <f aca="false">YEAR(B119)</f>
        <v>2010</v>
      </c>
      <c r="D119" s="32" t="s">
        <v>277</v>
      </c>
      <c r="E119" s="64" t="n">
        <v>4859.85</v>
      </c>
      <c r="F119" s="65" t="n">
        <v>0.0535</v>
      </c>
      <c r="G119" s="66" t="n">
        <v>260.001975</v>
      </c>
      <c r="H119" s="67" t="n">
        <f aca="false">E119+IF(D119="Long",1,-1)*G119</f>
        <v>5119.851975</v>
      </c>
      <c r="I119" s="68" t="n">
        <f aca="false">Assumptions!$B$58</f>
        <v>5.35750011455817</v>
      </c>
      <c r="J119" s="68" t="n">
        <f aca="false">INDEX(Yearly!$L$5:$L$22,MATCH(C119,Yearly!$A$5:$A$22,0))</f>
        <v>0.434391901180392</v>
      </c>
      <c r="K119" s="68" t="n">
        <f aca="false">G119-I119-J119</f>
        <v>254.210082984261</v>
      </c>
      <c r="L119" s="69" t="n">
        <f aca="false">(I119+J119)/Assumptions!$B$8</f>
        <v>0.000255386250939244</v>
      </c>
      <c r="M119" s="70" t="n">
        <f aca="false">F119-L119</f>
        <v>0.0532446137490608</v>
      </c>
      <c r="N119" s="71" t="n">
        <f aca="false">G119*Assumptions!$B$7</f>
        <v>2044915.533375</v>
      </c>
      <c r="O119" s="71" t="n">
        <f aca="false">K119*Assumptions!$B$7</f>
        <v>1999362.30267122</v>
      </c>
      <c r="P119" s="68" t="n">
        <f aca="false">P118+G119</f>
        <v>2704.47238</v>
      </c>
      <c r="Q119" s="68" t="n">
        <f aca="false">MAX(Q118,P119)</f>
        <v>2710.414885</v>
      </c>
      <c r="R119" s="68" t="n">
        <f aca="false">Q119-P119</f>
        <v>5.94250499999998</v>
      </c>
      <c r="S119" s="68" t="n">
        <f aca="false">S118+K119</f>
        <v>1998.58554058186</v>
      </c>
      <c r="T119" s="68" t="n">
        <f aca="false">MAX(T118,S119)</f>
        <v>2119.67776194385</v>
      </c>
      <c r="U119" s="68" t="n">
        <f aca="false">T119-S119</f>
        <v>121.092221361987</v>
      </c>
      <c r="V119" s="70" t="n">
        <f aca="false">V118+F119</f>
        <v>0.6963</v>
      </c>
      <c r="W119" s="70" t="n">
        <f aca="false">MAX(W118,V119)</f>
        <v>0.698</v>
      </c>
      <c r="X119" s="70" t="n">
        <f aca="false">W119-V119</f>
        <v>0.00169999999999992</v>
      </c>
      <c r="Y119" s="70" t="n">
        <f aca="false">Y118+M119</f>
        <v>0.66517480066678</v>
      </c>
      <c r="Z119" s="70" t="n">
        <f aca="false">MAX(Z118,Y119)</f>
        <v>0.671727139434625</v>
      </c>
      <c r="AA119" s="70" t="n">
        <f aca="false">Z119-Y119</f>
        <v>0.00655233876784578</v>
      </c>
      <c r="AB119" s="72" t="n">
        <f aca="false">AB118*(1+F119)</f>
        <v>1.91080782712098</v>
      </c>
      <c r="AC119" s="73" t="n">
        <f aca="false">MAX(AC118,AB119)</f>
        <v>1.9171491311607</v>
      </c>
      <c r="AD119" s="70" t="n">
        <f aca="false">1-AB119/AC119</f>
        <v>0.00330767384584174</v>
      </c>
      <c r="AE119" s="73" t="n">
        <f aca="false">AE118*(1+M119)</f>
        <v>1.85253953092749</v>
      </c>
      <c r="AF119" s="73" t="n">
        <f aca="false">MAX(AF118,AE119)</f>
        <v>1.86773184706901</v>
      </c>
      <c r="AG119" s="70" t="n">
        <f aca="false">1-AE119/AF119</f>
        <v>0.00813409920988262</v>
      </c>
      <c r="AH119" s="74" t="n">
        <f aca="false">IF(R119&gt;0,AH118+1,0)</f>
        <v>19</v>
      </c>
      <c r="AI119" s="74" t="n">
        <f aca="false">IF(U119&gt;0,AI118+1,0)</f>
        <v>23</v>
      </c>
      <c r="AJ119" s="74" t="n">
        <f aca="false">IF(G119&gt;0,AJ118+1,0)</f>
        <v>1</v>
      </c>
      <c r="AK119" s="74" t="n">
        <f aca="false">IF(G119&lt;=0,AK118+1,0)</f>
        <v>0</v>
      </c>
      <c r="AL119" s="74" t="n">
        <f aca="false">IF(K119&gt;0,AL118+1,0)</f>
        <v>1</v>
      </c>
      <c r="AM119" s="74" t="n">
        <f aca="false">IF(K119&lt;=0,AM118+1,0)</f>
        <v>0</v>
      </c>
    </row>
    <row r="120" customFormat="false" ht="15" hidden="false" customHeight="false" outlineLevel="0" collapsed="false">
      <c r="A120" s="61" t="n">
        <v>119</v>
      </c>
      <c r="B120" s="62" t="n">
        <v>40252.40625</v>
      </c>
      <c r="C120" s="63" t="n">
        <f aca="false">YEAR(B120)</f>
        <v>2010</v>
      </c>
      <c r="D120" s="32" t="s">
        <v>276</v>
      </c>
      <c r="E120" s="64" t="n">
        <v>5119.8</v>
      </c>
      <c r="F120" s="65" t="n">
        <v>-0.0023</v>
      </c>
      <c r="G120" s="66" t="n">
        <v>-11.77554</v>
      </c>
      <c r="H120" s="67" t="n">
        <f aca="false">E120+IF(D120="Long",1,-1)*G120</f>
        <v>5131.57554</v>
      </c>
      <c r="I120" s="68" t="n">
        <f aca="false">Assumptions!$B$58</f>
        <v>5.35750011455817</v>
      </c>
      <c r="J120" s="68" t="n">
        <f aca="false">INDEX(Yearly!$L$5:$L$22,MATCH(C120,Yearly!$A$5:$A$22,0))</f>
        <v>0.434391901180392</v>
      </c>
      <c r="K120" s="68" t="n">
        <f aca="false">G120-I120-J120</f>
        <v>-17.5674320157386</v>
      </c>
      <c r="L120" s="69" t="n">
        <f aca="false">(I120+J120)/Assumptions!$B$8</f>
        <v>0.000255386250939244</v>
      </c>
      <c r="M120" s="70" t="n">
        <f aca="false">F120-L120</f>
        <v>-0.00255538625093924</v>
      </c>
      <c r="N120" s="71" t="n">
        <f aca="false">G120*Assumptions!$B$7</f>
        <v>-92614.6221</v>
      </c>
      <c r="O120" s="71" t="n">
        <f aca="false">K120*Assumptions!$B$7</f>
        <v>-138167.852803784</v>
      </c>
      <c r="P120" s="68" t="n">
        <f aca="false">P119+G120</f>
        <v>2692.69684</v>
      </c>
      <c r="Q120" s="68" t="n">
        <f aca="false">MAX(Q119,P120)</f>
        <v>2710.414885</v>
      </c>
      <c r="R120" s="68" t="n">
        <f aca="false">Q120-P120</f>
        <v>17.7180450000001</v>
      </c>
      <c r="S120" s="68" t="n">
        <f aca="false">S119+K120</f>
        <v>1981.01810856612</v>
      </c>
      <c r="T120" s="68" t="n">
        <f aca="false">MAX(T119,S120)</f>
        <v>2119.67776194385</v>
      </c>
      <c r="U120" s="68" t="n">
        <f aca="false">T120-S120</f>
        <v>138.659653377725</v>
      </c>
      <c r="V120" s="70" t="n">
        <f aca="false">V119+F120</f>
        <v>0.694</v>
      </c>
      <c r="W120" s="70" t="n">
        <f aca="false">MAX(W119,V120)</f>
        <v>0.698</v>
      </c>
      <c r="X120" s="70" t="n">
        <f aca="false">W120-V120</f>
        <v>0.00399999999999989</v>
      </c>
      <c r="Y120" s="70" t="n">
        <f aca="false">Y119+M120</f>
        <v>0.66261941441584</v>
      </c>
      <c r="Z120" s="70" t="n">
        <f aca="false">MAX(Z119,Y120)</f>
        <v>0.671727139434625</v>
      </c>
      <c r="AA120" s="70" t="n">
        <f aca="false">Z120-Y120</f>
        <v>0.00910772501878499</v>
      </c>
      <c r="AB120" s="72" t="n">
        <f aca="false">AB119*(1+F120)</f>
        <v>1.9064129691186</v>
      </c>
      <c r="AC120" s="73" t="n">
        <f aca="false">MAX(AC119,AB120)</f>
        <v>1.9171491311607</v>
      </c>
      <c r="AD120" s="70" t="n">
        <f aca="false">1-AB120/AC120</f>
        <v>0.00560006619599629</v>
      </c>
      <c r="AE120" s="73" t="n">
        <f aca="false">AE119*(1+M120)</f>
        <v>1.84780557688084</v>
      </c>
      <c r="AF120" s="73" t="n">
        <f aca="false">MAX(AF119,AE120)</f>
        <v>1.86773184706901</v>
      </c>
      <c r="AG120" s="70" t="n">
        <f aca="false">1-AE120/AF120</f>
        <v>0.0106686996955372</v>
      </c>
      <c r="AH120" s="74" t="n">
        <f aca="false">IF(R120&gt;0,AH119+1,0)</f>
        <v>20</v>
      </c>
      <c r="AI120" s="74" t="n">
        <f aca="false">IF(U120&gt;0,AI119+1,0)</f>
        <v>24</v>
      </c>
      <c r="AJ120" s="74" t="n">
        <f aca="false">IF(G120&gt;0,AJ119+1,0)</f>
        <v>0</v>
      </c>
      <c r="AK120" s="74" t="n">
        <f aca="false">IF(G120&lt;=0,AK119+1,0)</f>
        <v>1</v>
      </c>
      <c r="AL120" s="74" t="n">
        <f aca="false">IF(K120&gt;0,AL119+1,0)</f>
        <v>0</v>
      </c>
      <c r="AM120" s="74" t="n">
        <f aca="false">IF(K120&lt;=0,AM119+1,0)</f>
        <v>1</v>
      </c>
    </row>
    <row r="121" customFormat="false" ht="15" hidden="false" customHeight="false" outlineLevel="0" collapsed="false">
      <c r="A121" s="61" t="n">
        <v>120</v>
      </c>
      <c r="B121" s="62" t="n">
        <v>40252.53125</v>
      </c>
      <c r="C121" s="63" t="n">
        <f aca="false">YEAR(B121)</f>
        <v>2010</v>
      </c>
      <c r="D121" s="32" t="s">
        <v>277</v>
      </c>
      <c r="E121" s="64" t="n">
        <v>5131.45</v>
      </c>
      <c r="F121" s="65" t="n">
        <v>0.0154</v>
      </c>
      <c r="G121" s="66" t="n">
        <v>79.02433</v>
      </c>
      <c r="H121" s="67" t="n">
        <f aca="false">E121+IF(D121="Long",1,-1)*G121</f>
        <v>5210.47433</v>
      </c>
      <c r="I121" s="68" t="n">
        <f aca="false">Assumptions!$B$58</f>
        <v>5.35750011455817</v>
      </c>
      <c r="J121" s="68" t="n">
        <f aca="false">INDEX(Yearly!$L$5:$L$22,MATCH(C121,Yearly!$A$5:$A$22,0))</f>
        <v>0.434391901180392</v>
      </c>
      <c r="K121" s="68" t="n">
        <f aca="false">G121-I121-J121</f>
        <v>73.2324379842615</v>
      </c>
      <c r="L121" s="69" t="n">
        <f aca="false">(I121+J121)/Assumptions!$B$8</f>
        <v>0.000255386250939244</v>
      </c>
      <c r="M121" s="70" t="n">
        <f aca="false">F121-L121</f>
        <v>0.0151446137490608</v>
      </c>
      <c r="N121" s="71" t="n">
        <f aca="false">G121*Assumptions!$B$7</f>
        <v>621526.35545</v>
      </c>
      <c r="O121" s="71" t="n">
        <f aca="false">K121*Assumptions!$B$7</f>
        <v>575973.124746216</v>
      </c>
      <c r="P121" s="68" t="n">
        <f aca="false">P120+G121</f>
        <v>2771.72117</v>
      </c>
      <c r="Q121" s="68" t="n">
        <f aca="false">MAX(Q120,P121)</f>
        <v>2771.72117</v>
      </c>
      <c r="R121" s="68" t="n">
        <f aca="false">Q121-P121</f>
        <v>0</v>
      </c>
      <c r="S121" s="68" t="n">
        <f aca="false">S120+K121</f>
        <v>2054.25054655039</v>
      </c>
      <c r="T121" s="68" t="n">
        <f aca="false">MAX(T120,S121)</f>
        <v>2119.67776194385</v>
      </c>
      <c r="U121" s="68" t="n">
        <f aca="false">T121-S121</f>
        <v>65.4272153934639</v>
      </c>
      <c r="V121" s="70" t="n">
        <f aca="false">V120+F121</f>
        <v>0.7094</v>
      </c>
      <c r="W121" s="70" t="n">
        <f aca="false">MAX(W120,V121)</f>
        <v>0.7094</v>
      </c>
      <c r="X121" s="70" t="n">
        <f aca="false">W121-V121</f>
        <v>0</v>
      </c>
      <c r="Y121" s="70" t="n">
        <f aca="false">Y120+M121</f>
        <v>0.677764028164901</v>
      </c>
      <c r="Z121" s="70" t="n">
        <f aca="false">MAX(Z120,Y121)</f>
        <v>0.677764028164901</v>
      </c>
      <c r="AA121" s="70" t="n">
        <f aca="false">Z121-Y121</f>
        <v>0</v>
      </c>
      <c r="AB121" s="72" t="n">
        <f aca="false">AB120*(1+F121)</f>
        <v>1.93577172884303</v>
      </c>
      <c r="AC121" s="73" t="n">
        <f aca="false">MAX(AC120,AB121)</f>
        <v>1.93577172884303</v>
      </c>
      <c r="AD121" s="70" t="n">
        <f aca="false">1-AB121/AC121</f>
        <v>0</v>
      </c>
      <c r="AE121" s="73" t="n">
        <f aca="false">AE120*(1+M121)</f>
        <v>1.87578987862606</v>
      </c>
      <c r="AF121" s="73" t="n">
        <f aca="false">MAX(AF120,AE121)</f>
        <v>1.87578987862606</v>
      </c>
      <c r="AG121" s="70" t="n">
        <f aca="false">1-AE121/AF121</f>
        <v>0</v>
      </c>
      <c r="AH121" s="74" t="n">
        <f aca="false">IF(R121&gt;0,AH120+1,0)</f>
        <v>0</v>
      </c>
      <c r="AI121" s="74" t="n">
        <f aca="false">IF(U121&gt;0,AI120+1,0)</f>
        <v>25</v>
      </c>
      <c r="AJ121" s="74" t="n">
        <f aca="false">IF(G121&gt;0,AJ120+1,0)</f>
        <v>1</v>
      </c>
      <c r="AK121" s="74" t="n">
        <f aca="false">IF(G121&lt;=0,AK120+1,0)</f>
        <v>0</v>
      </c>
      <c r="AL121" s="74" t="n">
        <f aca="false">IF(K121&gt;0,AL120+1,0)</f>
        <v>1</v>
      </c>
      <c r="AM121" s="74" t="n">
        <f aca="false">IF(K121&lt;=0,AM120+1,0)</f>
        <v>0</v>
      </c>
    </row>
    <row r="122" customFormat="false" ht="15" hidden="false" customHeight="false" outlineLevel="0" collapsed="false">
      <c r="A122" s="61" t="n">
        <v>121</v>
      </c>
      <c r="B122" s="62" t="n">
        <v>40259.6354166667</v>
      </c>
      <c r="C122" s="63" t="n">
        <f aca="false">YEAR(B122)</f>
        <v>2010</v>
      </c>
      <c r="D122" s="32" t="s">
        <v>276</v>
      </c>
      <c r="E122" s="64" t="n">
        <v>5210.6</v>
      </c>
      <c r="F122" s="65" t="n">
        <v>-0.002</v>
      </c>
      <c r="G122" s="66" t="n">
        <v>-10.4212</v>
      </c>
      <c r="H122" s="67" t="n">
        <f aca="false">E122+IF(D122="Long",1,-1)*G122</f>
        <v>5221.0212</v>
      </c>
      <c r="I122" s="68" t="n">
        <f aca="false">Assumptions!$B$58</f>
        <v>5.35750011455817</v>
      </c>
      <c r="J122" s="68" t="n">
        <f aca="false">INDEX(Yearly!$L$5:$L$22,MATCH(C122,Yearly!$A$5:$A$22,0))</f>
        <v>0.434391901180392</v>
      </c>
      <c r="K122" s="68" t="n">
        <f aca="false">G122-I122-J122</f>
        <v>-16.2130920157386</v>
      </c>
      <c r="L122" s="69" t="n">
        <f aca="false">(I122+J122)/Assumptions!$B$8</f>
        <v>0.000255386250939244</v>
      </c>
      <c r="M122" s="70" t="n">
        <f aca="false">F122-L122</f>
        <v>-0.00225538625093924</v>
      </c>
      <c r="N122" s="71" t="n">
        <f aca="false">G122*Assumptions!$B$7</f>
        <v>-81962.738</v>
      </c>
      <c r="O122" s="71" t="n">
        <f aca="false">K122*Assumptions!$B$7</f>
        <v>-127515.968703784</v>
      </c>
      <c r="P122" s="68" t="n">
        <f aca="false">P121+G122</f>
        <v>2761.29997</v>
      </c>
      <c r="Q122" s="68" t="n">
        <f aca="false">MAX(Q121,P122)</f>
        <v>2771.72117</v>
      </c>
      <c r="R122" s="68" t="n">
        <f aca="false">Q122-P122</f>
        <v>10.4212000000002</v>
      </c>
      <c r="S122" s="68" t="n">
        <f aca="false">S121+K122</f>
        <v>2038.03745453465</v>
      </c>
      <c r="T122" s="68" t="n">
        <f aca="false">MAX(T121,S122)</f>
        <v>2119.67776194385</v>
      </c>
      <c r="U122" s="68" t="n">
        <f aca="false">T122-S122</f>
        <v>81.6403074092025</v>
      </c>
      <c r="V122" s="70" t="n">
        <f aca="false">V121+F122</f>
        <v>0.7074</v>
      </c>
      <c r="W122" s="70" t="n">
        <f aca="false">MAX(W121,V122)</f>
        <v>0.7094</v>
      </c>
      <c r="X122" s="70" t="n">
        <f aca="false">W122-V122</f>
        <v>0.002</v>
      </c>
      <c r="Y122" s="70" t="n">
        <f aca="false">Y121+M122</f>
        <v>0.675508641913962</v>
      </c>
      <c r="Z122" s="70" t="n">
        <f aca="false">MAX(Z121,Y122)</f>
        <v>0.677764028164901</v>
      </c>
      <c r="AA122" s="70" t="n">
        <f aca="false">Z122-Y122</f>
        <v>0.00225538625093924</v>
      </c>
      <c r="AB122" s="72" t="n">
        <f aca="false">AB121*(1+F122)</f>
        <v>1.93190018538534</v>
      </c>
      <c r="AC122" s="73" t="n">
        <f aca="false">MAX(AC121,AB122)</f>
        <v>1.93577172884303</v>
      </c>
      <c r="AD122" s="70" t="n">
        <f aca="false">1-AB122/AC122</f>
        <v>0.002</v>
      </c>
      <c r="AE122" s="73" t="n">
        <f aca="false">AE121*(1+M122)</f>
        <v>1.87155924792416</v>
      </c>
      <c r="AF122" s="73" t="n">
        <f aca="false">MAX(AF121,AE122)</f>
        <v>1.87578987862606</v>
      </c>
      <c r="AG122" s="70" t="n">
        <f aca="false">1-AE122/AF122</f>
        <v>0.00225538625093924</v>
      </c>
      <c r="AH122" s="74" t="n">
        <f aca="false">IF(R122&gt;0,AH121+1,0)</f>
        <v>1</v>
      </c>
      <c r="AI122" s="74" t="n">
        <f aca="false">IF(U122&gt;0,AI121+1,0)</f>
        <v>26</v>
      </c>
      <c r="AJ122" s="74" t="n">
        <f aca="false">IF(G122&gt;0,AJ121+1,0)</f>
        <v>0</v>
      </c>
      <c r="AK122" s="74" t="n">
        <f aca="false">IF(G122&lt;=0,AK121+1,0)</f>
        <v>1</v>
      </c>
      <c r="AL122" s="74" t="n">
        <f aca="false">IF(K122&gt;0,AL121+1,0)</f>
        <v>0</v>
      </c>
      <c r="AM122" s="74" t="n">
        <f aca="false">IF(K122&lt;=0,AM121+1,0)</f>
        <v>1</v>
      </c>
    </row>
    <row r="123" customFormat="false" ht="15" hidden="false" customHeight="false" outlineLevel="0" collapsed="false">
      <c r="A123" s="61" t="n">
        <v>122</v>
      </c>
      <c r="B123" s="62" t="n">
        <v>40260.4270833333</v>
      </c>
      <c r="C123" s="63" t="n">
        <f aca="false">YEAR(B123)</f>
        <v>2010</v>
      </c>
      <c r="D123" s="32" t="s">
        <v>277</v>
      </c>
      <c r="E123" s="64" t="n">
        <v>5220.85</v>
      </c>
      <c r="F123" s="65" t="n">
        <v>-0.0018</v>
      </c>
      <c r="G123" s="66" t="n">
        <v>-9.39753</v>
      </c>
      <c r="H123" s="67" t="n">
        <f aca="false">E123+IF(D123="Long",1,-1)*G123</f>
        <v>5211.45247</v>
      </c>
      <c r="I123" s="68" t="n">
        <f aca="false">Assumptions!$B$58</f>
        <v>5.35750011455817</v>
      </c>
      <c r="J123" s="68" t="n">
        <f aca="false">INDEX(Yearly!$L$5:$L$22,MATCH(C123,Yearly!$A$5:$A$22,0))</f>
        <v>0.434391901180392</v>
      </c>
      <c r="K123" s="68" t="n">
        <f aca="false">G123-I123-J123</f>
        <v>-15.1894220157386</v>
      </c>
      <c r="L123" s="69" t="n">
        <f aca="false">(I123+J123)/Assumptions!$B$8</f>
        <v>0.000255386250939244</v>
      </c>
      <c r="M123" s="70" t="n">
        <f aca="false">F123-L123</f>
        <v>-0.00205538625093924</v>
      </c>
      <c r="N123" s="71" t="n">
        <f aca="false">G123*Assumptions!$B$7</f>
        <v>-73911.57345</v>
      </c>
      <c r="O123" s="71" t="n">
        <f aca="false">K123*Assumptions!$B$7</f>
        <v>-119464.804153784</v>
      </c>
      <c r="P123" s="68" t="n">
        <f aca="false">P122+G123</f>
        <v>2751.90244</v>
      </c>
      <c r="Q123" s="68" t="n">
        <f aca="false">MAX(Q122,P123)</f>
        <v>2771.72117</v>
      </c>
      <c r="R123" s="68" t="n">
        <f aca="false">Q123-P123</f>
        <v>19.8187300000004</v>
      </c>
      <c r="S123" s="68" t="n">
        <f aca="false">S122+K123</f>
        <v>2022.84803251891</v>
      </c>
      <c r="T123" s="68" t="n">
        <f aca="false">MAX(T122,S123)</f>
        <v>2119.67776194385</v>
      </c>
      <c r="U123" s="68" t="n">
        <f aca="false">T123-S123</f>
        <v>96.829729424941</v>
      </c>
      <c r="V123" s="70" t="n">
        <f aca="false">V122+F123</f>
        <v>0.7056</v>
      </c>
      <c r="W123" s="70" t="n">
        <f aca="false">MAX(W122,V123)</f>
        <v>0.7094</v>
      </c>
      <c r="X123" s="70" t="n">
        <f aca="false">W123-V123</f>
        <v>0.00380000000000003</v>
      </c>
      <c r="Y123" s="70" t="n">
        <f aca="false">Y122+M123</f>
        <v>0.673453255663023</v>
      </c>
      <c r="Z123" s="70" t="n">
        <f aca="false">MAX(Z122,Y123)</f>
        <v>0.677764028164901</v>
      </c>
      <c r="AA123" s="70" t="n">
        <f aca="false">Z123-Y123</f>
        <v>0.0043107725018785</v>
      </c>
      <c r="AB123" s="72" t="n">
        <f aca="false">AB122*(1+F123)</f>
        <v>1.92842276505165</v>
      </c>
      <c r="AC123" s="73" t="n">
        <f aca="false">MAX(AC122,AB123)</f>
        <v>1.93577172884303</v>
      </c>
      <c r="AD123" s="70" t="n">
        <f aca="false">1-AB123/AC123</f>
        <v>0.00379640000000003</v>
      </c>
      <c r="AE123" s="73" t="n">
        <f aca="false">AE122*(1+M123)</f>
        <v>1.86771247077815</v>
      </c>
      <c r="AF123" s="73" t="n">
        <f aca="false">MAX(AF122,AE123)</f>
        <v>1.87578987862606</v>
      </c>
      <c r="AG123" s="70" t="n">
        <f aca="false">1-AE123/AF123</f>
        <v>0.00430613681198777</v>
      </c>
      <c r="AH123" s="74" t="n">
        <f aca="false">IF(R123&gt;0,AH122+1,0)</f>
        <v>2</v>
      </c>
      <c r="AI123" s="74" t="n">
        <f aca="false">IF(U123&gt;0,AI122+1,0)</f>
        <v>27</v>
      </c>
      <c r="AJ123" s="74" t="n">
        <f aca="false">IF(G123&gt;0,AJ122+1,0)</f>
        <v>0</v>
      </c>
      <c r="AK123" s="74" t="n">
        <f aca="false">IF(G123&lt;=0,AK122+1,0)</f>
        <v>2</v>
      </c>
      <c r="AL123" s="74" t="n">
        <f aca="false">IF(K123&gt;0,AL122+1,0)</f>
        <v>0</v>
      </c>
      <c r="AM123" s="74" t="n">
        <f aca="false">IF(K123&lt;=0,AM122+1,0)</f>
        <v>2</v>
      </c>
    </row>
    <row r="124" customFormat="false" ht="15" hidden="false" customHeight="false" outlineLevel="0" collapsed="false">
      <c r="A124" s="61" t="n">
        <v>123</v>
      </c>
      <c r="B124" s="62" t="n">
        <v>40260.4895833333</v>
      </c>
      <c r="C124" s="63" t="n">
        <f aca="false">YEAR(B124)</f>
        <v>2010</v>
      </c>
      <c r="D124" s="32" t="s">
        <v>276</v>
      </c>
      <c r="E124" s="64" t="n">
        <v>5211.3</v>
      </c>
      <c r="F124" s="65" t="n">
        <v>-0.0028</v>
      </c>
      <c r="G124" s="66" t="n">
        <v>-14.59164</v>
      </c>
      <c r="H124" s="67" t="n">
        <f aca="false">E124+IF(D124="Long",1,-1)*G124</f>
        <v>5225.89164</v>
      </c>
      <c r="I124" s="68" t="n">
        <f aca="false">Assumptions!$B$58</f>
        <v>5.35750011455817</v>
      </c>
      <c r="J124" s="68" t="n">
        <f aca="false">INDEX(Yearly!$L$5:$L$22,MATCH(C124,Yearly!$A$5:$A$22,0))</f>
        <v>0.434391901180392</v>
      </c>
      <c r="K124" s="68" t="n">
        <f aca="false">G124-I124-J124</f>
        <v>-20.3835320157386</v>
      </c>
      <c r="L124" s="69" t="n">
        <f aca="false">(I124+J124)/Assumptions!$B$8</f>
        <v>0.000255386250939244</v>
      </c>
      <c r="M124" s="70" t="n">
        <f aca="false">F124-L124</f>
        <v>-0.00305538625093924</v>
      </c>
      <c r="N124" s="71" t="n">
        <f aca="false">G124*Assumptions!$B$7</f>
        <v>-114763.2486</v>
      </c>
      <c r="O124" s="71" t="n">
        <f aca="false">K124*Assumptions!$B$7</f>
        <v>-160316.479303784</v>
      </c>
      <c r="P124" s="68" t="n">
        <f aca="false">P123+G124</f>
        <v>2737.3108</v>
      </c>
      <c r="Q124" s="68" t="n">
        <f aca="false">MAX(Q123,P124)</f>
        <v>2771.72117</v>
      </c>
      <c r="R124" s="68" t="n">
        <f aca="false">Q124-P124</f>
        <v>34.4103700000005</v>
      </c>
      <c r="S124" s="68" t="n">
        <f aca="false">S123+K124</f>
        <v>2002.46450050317</v>
      </c>
      <c r="T124" s="68" t="n">
        <f aca="false">MAX(T123,S124)</f>
        <v>2119.67776194385</v>
      </c>
      <c r="U124" s="68" t="n">
        <f aca="false">T124-S124</f>
        <v>117.21326144068</v>
      </c>
      <c r="V124" s="70" t="n">
        <f aca="false">V123+F124</f>
        <v>0.7028</v>
      </c>
      <c r="W124" s="70" t="n">
        <f aca="false">MAX(W123,V124)</f>
        <v>0.7094</v>
      </c>
      <c r="X124" s="70" t="n">
        <f aca="false">W124-V124</f>
        <v>0.00660000000000005</v>
      </c>
      <c r="Y124" s="70" t="n">
        <f aca="false">Y123+M124</f>
        <v>0.670397869412083</v>
      </c>
      <c r="Z124" s="70" t="n">
        <f aca="false">MAX(Z123,Y124)</f>
        <v>0.677764028164901</v>
      </c>
      <c r="AA124" s="70" t="n">
        <f aca="false">Z124-Y124</f>
        <v>0.00736615875281776</v>
      </c>
      <c r="AB124" s="72" t="n">
        <f aca="false">AB123*(1+F124)</f>
        <v>1.92302318130951</v>
      </c>
      <c r="AC124" s="73" t="n">
        <f aca="false">MAX(AC123,AB124)</f>
        <v>1.93577172884303</v>
      </c>
      <c r="AD124" s="70" t="n">
        <f aca="false">1-AB124/AC124</f>
        <v>0.00658577008000005</v>
      </c>
      <c r="AE124" s="73" t="n">
        <f aca="false">AE123*(1+M124)</f>
        <v>1.86200588777423</v>
      </c>
      <c r="AF124" s="73" t="n">
        <f aca="false">MAX(AF123,AE124)</f>
        <v>1.87578987862606</v>
      </c>
      <c r="AG124" s="70" t="n">
        <f aca="false">1-AE124/AF124</f>
        <v>0.00734836615171708</v>
      </c>
      <c r="AH124" s="74" t="n">
        <f aca="false">IF(R124&gt;0,AH123+1,0)</f>
        <v>3</v>
      </c>
      <c r="AI124" s="74" t="n">
        <f aca="false">IF(U124&gt;0,AI123+1,0)</f>
        <v>28</v>
      </c>
      <c r="AJ124" s="74" t="n">
        <f aca="false">IF(G124&gt;0,AJ123+1,0)</f>
        <v>0</v>
      </c>
      <c r="AK124" s="74" t="n">
        <f aca="false">IF(G124&lt;=0,AK123+1,0)</f>
        <v>3</v>
      </c>
      <c r="AL124" s="74" t="n">
        <f aca="false">IF(K124&gt;0,AL123+1,0)</f>
        <v>0</v>
      </c>
      <c r="AM124" s="74" t="n">
        <f aca="false">IF(K124&lt;=0,AM123+1,0)</f>
        <v>3</v>
      </c>
    </row>
    <row r="125" customFormat="false" ht="15" hidden="false" customHeight="false" outlineLevel="0" collapsed="false">
      <c r="A125" s="61" t="n">
        <v>124</v>
      </c>
      <c r="B125" s="62" t="n">
        <v>40260.6145833333</v>
      </c>
      <c r="C125" s="63" t="n">
        <f aca="false">YEAR(B125)</f>
        <v>2010</v>
      </c>
      <c r="D125" s="32" t="s">
        <v>277</v>
      </c>
      <c r="E125" s="64" t="n">
        <v>5225.9</v>
      </c>
      <c r="F125" s="65" t="n">
        <v>-0.0024</v>
      </c>
      <c r="G125" s="66" t="n">
        <v>-12.54216</v>
      </c>
      <c r="H125" s="67" t="n">
        <f aca="false">E125+IF(D125="Long",1,-1)*G125</f>
        <v>5213.35784</v>
      </c>
      <c r="I125" s="68" t="n">
        <f aca="false">Assumptions!$B$58</f>
        <v>5.35750011455817</v>
      </c>
      <c r="J125" s="68" t="n">
        <f aca="false">INDEX(Yearly!$L$5:$L$22,MATCH(C125,Yearly!$A$5:$A$22,0))</f>
        <v>0.434391901180392</v>
      </c>
      <c r="K125" s="68" t="n">
        <f aca="false">G125-I125-J125</f>
        <v>-18.3340520157386</v>
      </c>
      <c r="L125" s="69" t="n">
        <f aca="false">(I125+J125)/Assumptions!$B$8</f>
        <v>0.000255386250939244</v>
      </c>
      <c r="M125" s="70" t="n">
        <f aca="false">F125-L125</f>
        <v>-0.00265538625093924</v>
      </c>
      <c r="N125" s="71" t="n">
        <f aca="false">G125*Assumptions!$B$7</f>
        <v>-98644.0884</v>
      </c>
      <c r="O125" s="71" t="n">
        <f aca="false">K125*Assumptions!$B$7</f>
        <v>-144197.319103784</v>
      </c>
      <c r="P125" s="68" t="n">
        <f aca="false">P124+G125</f>
        <v>2724.76864</v>
      </c>
      <c r="Q125" s="68" t="n">
        <f aca="false">MAX(Q124,P125)</f>
        <v>2771.72117</v>
      </c>
      <c r="R125" s="68" t="n">
        <f aca="false">Q125-P125</f>
        <v>46.9525300000005</v>
      </c>
      <c r="S125" s="68" t="n">
        <f aca="false">S124+K125</f>
        <v>1984.13044848743</v>
      </c>
      <c r="T125" s="68" t="n">
        <f aca="false">MAX(T124,S125)</f>
        <v>2119.67776194385</v>
      </c>
      <c r="U125" s="68" t="n">
        <f aca="false">T125-S125</f>
        <v>135.547313456418</v>
      </c>
      <c r="V125" s="70" t="n">
        <f aca="false">V124+F125</f>
        <v>0.7004</v>
      </c>
      <c r="W125" s="70" t="n">
        <f aca="false">MAX(W124,V125)</f>
        <v>0.7094</v>
      </c>
      <c r="X125" s="70" t="n">
        <f aca="false">W125-V125</f>
        <v>0.00900000000000001</v>
      </c>
      <c r="Y125" s="70" t="n">
        <f aca="false">Y124+M125</f>
        <v>0.667742483161144</v>
      </c>
      <c r="Z125" s="70" t="n">
        <f aca="false">MAX(Z124,Y125)</f>
        <v>0.677764028164901</v>
      </c>
      <c r="AA125" s="70" t="n">
        <f aca="false">Z125-Y125</f>
        <v>0.010021545003757</v>
      </c>
      <c r="AB125" s="72" t="n">
        <f aca="false">AB124*(1+F125)</f>
        <v>1.91840792567436</v>
      </c>
      <c r="AC125" s="73" t="n">
        <f aca="false">MAX(AC124,AB125)</f>
        <v>1.93577172884303</v>
      </c>
      <c r="AD125" s="70" t="n">
        <f aca="false">1-AB125/AC125</f>
        <v>0.00896996423180807</v>
      </c>
      <c r="AE125" s="73" t="n">
        <f aca="false">AE124*(1+M125)</f>
        <v>1.85706154294067</v>
      </c>
      <c r="AF125" s="73" t="n">
        <f aca="false">MAX(AF124,AE125)</f>
        <v>1.87578987862606</v>
      </c>
      <c r="AG125" s="70" t="n">
        <f aca="false">1-AE125/AF125</f>
        <v>0.00998423965221007</v>
      </c>
      <c r="AH125" s="74" t="n">
        <f aca="false">IF(R125&gt;0,AH124+1,0)</f>
        <v>4</v>
      </c>
      <c r="AI125" s="74" t="n">
        <f aca="false">IF(U125&gt;0,AI124+1,0)</f>
        <v>29</v>
      </c>
      <c r="AJ125" s="74" t="n">
        <f aca="false">IF(G125&gt;0,AJ124+1,0)</f>
        <v>0</v>
      </c>
      <c r="AK125" s="74" t="n">
        <f aca="false">IF(G125&lt;=0,AK124+1,0)</f>
        <v>4</v>
      </c>
      <c r="AL125" s="74" t="n">
        <f aca="false">IF(K125&gt;0,AL124+1,0)</f>
        <v>0</v>
      </c>
      <c r="AM125" s="74" t="n">
        <f aca="false">IF(K125&lt;=0,AM124+1,0)</f>
        <v>4</v>
      </c>
    </row>
    <row r="126" customFormat="false" ht="15" hidden="false" customHeight="false" outlineLevel="0" collapsed="false">
      <c r="A126" s="61" t="n">
        <v>125</v>
      </c>
      <c r="B126" s="62" t="n">
        <v>40262.4270833333</v>
      </c>
      <c r="C126" s="63" t="n">
        <f aca="false">YEAR(B126)</f>
        <v>2010</v>
      </c>
      <c r="D126" s="32" t="s">
        <v>276</v>
      </c>
      <c r="E126" s="64" t="n">
        <v>5213.4</v>
      </c>
      <c r="F126" s="65" t="n">
        <v>-0.0016</v>
      </c>
      <c r="G126" s="66" t="n">
        <v>-8.34144</v>
      </c>
      <c r="H126" s="67" t="n">
        <f aca="false">E126+IF(D126="Long",1,-1)*G126</f>
        <v>5221.74144</v>
      </c>
      <c r="I126" s="68" t="n">
        <f aca="false">Assumptions!$B$58</f>
        <v>5.35750011455817</v>
      </c>
      <c r="J126" s="68" t="n">
        <f aca="false">INDEX(Yearly!$L$5:$L$22,MATCH(C126,Yearly!$A$5:$A$22,0))</f>
        <v>0.434391901180392</v>
      </c>
      <c r="K126" s="68" t="n">
        <f aca="false">G126-I126-J126</f>
        <v>-14.1333320157386</v>
      </c>
      <c r="L126" s="69" t="n">
        <f aca="false">(I126+J126)/Assumptions!$B$8</f>
        <v>0.000255386250939244</v>
      </c>
      <c r="M126" s="70" t="n">
        <f aca="false">F126-L126</f>
        <v>-0.00185538625093924</v>
      </c>
      <c r="N126" s="71" t="n">
        <f aca="false">G126*Assumptions!$B$7</f>
        <v>-65605.4256</v>
      </c>
      <c r="O126" s="71" t="n">
        <f aca="false">K126*Assumptions!$B$7</f>
        <v>-111158.656303784</v>
      </c>
      <c r="P126" s="68" t="n">
        <f aca="false">P125+G126</f>
        <v>2716.4272</v>
      </c>
      <c r="Q126" s="68" t="n">
        <f aca="false">MAX(Q125,P126)</f>
        <v>2771.72117</v>
      </c>
      <c r="R126" s="68" t="n">
        <f aca="false">Q126-P126</f>
        <v>55.2939700000006</v>
      </c>
      <c r="S126" s="68" t="n">
        <f aca="false">S125+K126</f>
        <v>1969.99711647169</v>
      </c>
      <c r="T126" s="68" t="n">
        <f aca="false">MAX(T125,S126)</f>
        <v>2119.67776194385</v>
      </c>
      <c r="U126" s="68" t="n">
        <f aca="false">T126-S126</f>
        <v>149.680645472157</v>
      </c>
      <c r="V126" s="70" t="n">
        <f aca="false">V125+F126</f>
        <v>0.6988</v>
      </c>
      <c r="W126" s="70" t="n">
        <f aca="false">MAX(W125,V126)</f>
        <v>0.7094</v>
      </c>
      <c r="X126" s="70" t="n">
        <f aca="false">W126-V126</f>
        <v>0.0106000000000001</v>
      </c>
      <c r="Y126" s="70" t="n">
        <f aca="false">Y125+M126</f>
        <v>0.665887096910205</v>
      </c>
      <c r="Z126" s="70" t="n">
        <f aca="false">MAX(Z125,Y126)</f>
        <v>0.677764028164901</v>
      </c>
      <c r="AA126" s="70" t="n">
        <f aca="false">Z126-Y126</f>
        <v>0.0118769312546962</v>
      </c>
      <c r="AB126" s="72" t="n">
        <f aca="false">AB125*(1+F126)</f>
        <v>1.91533847299328</v>
      </c>
      <c r="AC126" s="73" t="n">
        <f aca="false">MAX(AC125,AB126)</f>
        <v>1.93577172884303</v>
      </c>
      <c r="AD126" s="70" t="n">
        <f aca="false">1-AB126/AC126</f>
        <v>0.0105556122890371</v>
      </c>
      <c r="AE126" s="73" t="n">
        <f aca="false">AE125*(1+M126)</f>
        <v>1.85361597648675</v>
      </c>
      <c r="AF126" s="73" t="n">
        <f aca="false">MAX(AF125,AE126)</f>
        <v>1.87578987862606</v>
      </c>
      <c r="AG126" s="70" t="n">
        <f aca="false">1-AE126/AF126</f>
        <v>0.0118211012821725</v>
      </c>
      <c r="AH126" s="74" t="n">
        <f aca="false">IF(R126&gt;0,AH125+1,0)</f>
        <v>5</v>
      </c>
      <c r="AI126" s="74" t="n">
        <f aca="false">IF(U126&gt;0,AI125+1,0)</f>
        <v>30</v>
      </c>
      <c r="AJ126" s="74" t="n">
        <f aca="false">IF(G126&gt;0,AJ125+1,0)</f>
        <v>0</v>
      </c>
      <c r="AK126" s="74" t="n">
        <f aca="false">IF(G126&lt;=0,AK125+1,0)</f>
        <v>5</v>
      </c>
      <c r="AL126" s="74" t="n">
        <f aca="false">IF(K126&gt;0,AL125+1,0)</f>
        <v>0</v>
      </c>
      <c r="AM126" s="74" t="n">
        <f aca="false">IF(K126&lt;=0,AM125+1,0)</f>
        <v>5</v>
      </c>
    </row>
    <row r="127" customFormat="false" ht="15" hidden="false" customHeight="false" outlineLevel="0" collapsed="false">
      <c r="A127" s="61" t="n">
        <v>126</v>
      </c>
      <c r="B127" s="62" t="n">
        <v>40262.59375</v>
      </c>
      <c r="C127" s="63" t="n">
        <f aca="false">YEAR(B127)</f>
        <v>2010</v>
      </c>
      <c r="D127" s="32" t="s">
        <v>277</v>
      </c>
      <c r="E127" s="64" t="n">
        <v>5221.5</v>
      </c>
      <c r="F127" s="65" t="n">
        <v>0.0082</v>
      </c>
      <c r="G127" s="66" t="n">
        <v>42.8163</v>
      </c>
      <c r="H127" s="67" t="n">
        <f aca="false">E127+IF(D127="Long",1,-1)*G127</f>
        <v>5264.3163</v>
      </c>
      <c r="I127" s="68" t="n">
        <f aca="false">Assumptions!$B$58</f>
        <v>5.35750011455817</v>
      </c>
      <c r="J127" s="68" t="n">
        <f aca="false">INDEX(Yearly!$L$5:$L$22,MATCH(C127,Yearly!$A$5:$A$22,0))</f>
        <v>0.434391901180392</v>
      </c>
      <c r="K127" s="68" t="n">
        <f aca="false">G127-I127-J127</f>
        <v>37.0244079842614</v>
      </c>
      <c r="L127" s="69" t="n">
        <f aca="false">(I127+J127)/Assumptions!$B$8</f>
        <v>0.000255386250939244</v>
      </c>
      <c r="M127" s="70" t="n">
        <f aca="false">F127-L127</f>
        <v>0.00794461374906076</v>
      </c>
      <c r="N127" s="71" t="n">
        <f aca="false">G127*Assumptions!$B$7</f>
        <v>336750.1995</v>
      </c>
      <c r="O127" s="71" t="n">
        <f aca="false">K127*Assumptions!$B$7</f>
        <v>291196.968796216</v>
      </c>
      <c r="P127" s="68" t="n">
        <f aca="false">P126+G127</f>
        <v>2759.2435</v>
      </c>
      <c r="Q127" s="68" t="n">
        <f aca="false">MAX(Q126,P127)</f>
        <v>2771.72117</v>
      </c>
      <c r="R127" s="68" t="n">
        <f aca="false">Q127-P127</f>
        <v>12.4776700000007</v>
      </c>
      <c r="S127" s="68" t="n">
        <f aca="false">S126+K127</f>
        <v>2007.02152445595</v>
      </c>
      <c r="T127" s="68" t="n">
        <f aca="false">MAX(T126,S127)</f>
        <v>2119.67776194385</v>
      </c>
      <c r="U127" s="68" t="n">
        <f aca="false">T127-S127</f>
        <v>112.656237487895</v>
      </c>
      <c r="V127" s="70" t="n">
        <f aca="false">V126+F127</f>
        <v>0.707</v>
      </c>
      <c r="W127" s="70" t="n">
        <f aca="false">MAX(W126,V127)</f>
        <v>0.7094</v>
      </c>
      <c r="X127" s="70" t="n">
        <f aca="false">W127-V127</f>
        <v>0.00240000000000007</v>
      </c>
      <c r="Y127" s="70" t="n">
        <f aca="false">Y126+M127</f>
        <v>0.673831710659266</v>
      </c>
      <c r="Z127" s="70" t="n">
        <f aca="false">MAX(Z126,Y127)</f>
        <v>0.677764028164901</v>
      </c>
      <c r="AA127" s="70" t="n">
        <f aca="false">Z127-Y127</f>
        <v>0.0039323175056355</v>
      </c>
      <c r="AB127" s="72" t="n">
        <f aca="false">AB126*(1+F127)</f>
        <v>1.93104424847183</v>
      </c>
      <c r="AC127" s="73" t="n">
        <f aca="false">MAX(AC126,AB127)</f>
        <v>1.93577172884303</v>
      </c>
      <c r="AD127" s="70" t="n">
        <f aca="false">1-AB127/AC127</f>
        <v>0.00244216830980737</v>
      </c>
      <c r="AE127" s="73" t="n">
        <f aca="false">AE126*(1+M127)</f>
        <v>1.86834223945902</v>
      </c>
      <c r="AF127" s="73" t="n">
        <f aca="false">MAX(AF126,AE127)</f>
        <v>1.87578987862606</v>
      </c>
      <c r="AG127" s="70" t="n">
        <f aca="false">1-AE127/AF127</f>
        <v>0.00397040161688711</v>
      </c>
      <c r="AH127" s="74" t="n">
        <f aca="false">IF(R127&gt;0,AH126+1,0)</f>
        <v>6</v>
      </c>
      <c r="AI127" s="74" t="n">
        <f aca="false">IF(U127&gt;0,AI126+1,0)</f>
        <v>31</v>
      </c>
      <c r="AJ127" s="74" t="n">
        <f aca="false">IF(G127&gt;0,AJ126+1,0)</f>
        <v>1</v>
      </c>
      <c r="AK127" s="74" t="n">
        <f aca="false">IF(G127&lt;=0,AK126+1,0)</f>
        <v>0</v>
      </c>
      <c r="AL127" s="74" t="n">
        <f aca="false">IF(K127&gt;0,AL126+1,0)</f>
        <v>1</v>
      </c>
      <c r="AM127" s="74" t="n">
        <f aca="false">IF(K127&lt;=0,AM126+1,0)</f>
        <v>0</v>
      </c>
    </row>
    <row r="128" customFormat="false" ht="15" hidden="false" customHeight="false" outlineLevel="0" collapsed="false">
      <c r="A128" s="61" t="n">
        <v>127</v>
      </c>
      <c r="B128" s="62" t="n">
        <v>40267.6354166667</v>
      </c>
      <c r="C128" s="63" t="n">
        <f aca="false">YEAR(B128)</f>
        <v>2010</v>
      </c>
      <c r="D128" s="32" t="s">
        <v>276</v>
      </c>
      <c r="E128" s="64" t="n">
        <v>5264.15</v>
      </c>
      <c r="F128" s="65" t="n">
        <v>-0.0038</v>
      </c>
      <c r="G128" s="66" t="n">
        <v>-20.00377</v>
      </c>
      <c r="H128" s="67" t="n">
        <f aca="false">E128+IF(D128="Long",1,-1)*G128</f>
        <v>5284.15377</v>
      </c>
      <c r="I128" s="68" t="n">
        <f aca="false">Assumptions!$B$58</f>
        <v>5.35750011455817</v>
      </c>
      <c r="J128" s="68" t="n">
        <f aca="false">INDEX(Yearly!$L$5:$L$22,MATCH(C128,Yearly!$A$5:$A$22,0))</f>
        <v>0.434391901180392</v>
      </c>
      <c r="K128" s="68" t="n">
        <f aca="false">G128-I128-J128</f>
        <v>-25.7956620157386</v>
      </c>
      <c r="L128" s="69" t="n">
        <f aca="false">(I128+J128)/Assumptions!$B$8</f>
        <v>0.000255386250939244</v>
      </c>
      <c r="M128" s="70" t="n">
        <f aca="false">F128-L128</f>
        <v>-0.00405538625093924</v>
      </c>
      <c r="N128" s="71" t="n">
        <f aca="false">G128*Assumptions!$B$7</f>
        <v>-157329.65105</v>
      </c>
      <c r="O128" s="71" t="n">
        <f aca="false">K128*Assumptions!$B$7</f>
        <v>-202882.881753784</v>
      </c>
      <c r="P128" s="68" t="n">
        <f aca="false">P127+G128</f>
        <v>2739.23973</v>
      </c>
      <c r="Q128" s="68" t="n">
        <f aca="false">MAX(Q127,P128)</f>
        <v>2771.72117</v>
      </c>
      <c r="R128" s="68" t="n">
        <f aca="false">Q128-P128</f>
        <v>32.4814400000005</v>
      </c>
      <c r="S128" s="68" t="n">
        <f aca="false">S127+K128</f>
        <v>1981.22586244022</v>
      </c>
      <c r="T128" s="68" t="n">
        <f aca="false">MAX(T127,S128)</f>
        <v>2119.67776194385</v>
      </c>
      <c r="U128" s="68" t="n">
        <f aca="false">T128-S128</f>
        <v>138.451899503634</v>
      </c>
      <c r="V128" s="70" t="n">
        <f aca="false">V127+F128</f>
        <v>0.7032</v>
      </c>
      <c r="W128" s="70" t="n">
        <f aca="false">MAX(W127,V128)</f>
        <v>0.7094</v>
      </c>
      <c r="X128" s="70" t="n">
        <f aca="false">W128-V128</f>
        <v>0.00620000000000009</v>
      </c>
      <c r="Y128" s="70" t="n">
        <f aca="false">Y127+M128</f>
        <v>0.669776324408326</v>
      </c>
      <c r="Z128" s="70" t="n">
        <f aca="false">MAX(Z127,Y128)</f>
        <v>0.677764028164901</v>
      </c>
      <c r="AA128" s="70" t="n">
        <f aca="false">Z128-Y128</f>
        <v>0.00798770375657476</v>
      </c>
      <c r="AB128" s="72" t="n">
        <f aca="false">AB127*(1+F128)</f>
        <v>1.92370628032764</v>
      </c>
      <c r="AC128" s="73" t="n">
        <f aca="false">MAX(AC127,AB128)</f>
        <v>1.93577172884303</v>
      </c>
      <c r="AD128" s="70" t="n">
        <f aca="false">1-AB128/AC128</f>
        <v>0.00623288807023004</v>
      </c>
      <c r="AE128" s="73" t="n">
        <f aca="false">AE127*(1+M128)</f>
        <v>1.86076539002907</v>
      </c>
      <c r="AF128" s="73" t="n">
        <f aca="false">MAX(AF127,AE128)</f>
        <v>1.87578987862606</v>
      </c>
      <c r="AG128" s="70" t="n">
        <f aca="false">1-AE128/AF128</f>
        <v>0.00800968635569854</v>
      </c>
      <c r="AH128" s="74" t="n">
        <f aca="false">IF(R128&gt;0,AH127+1,0)</f>
        <v>7</v>
      </c>
      <c r="AI128" s="74" t="n">
        <f aca="false">IF(U128&gt;0,AI127+1,0)</f>
        <v>32</v>
      </c>
      <c r="AJ128" s="74" t="n">
        <f aca="false">IF(G128&gt;0,AJ127+1,0)</f>
        <v>0</v>
      </c>
      <c r="AK128" s="74" t="n">
        <f aca="false">IF(G128&lt;=0,AK127+1,0)</f>
        <v>1</v>
      </c>
      <c r="AL128" s="74" t="n">
        <f aca="false">IF(K128&gt;0,AL127+1,0)</f>
        <v>0</v>
      </c>
      <c r="AM128" s="74" t="n">
        <f aca="false">IF(K128&lt;=0,AM127+1,0)</f>
        <v>1</v>
      </c>
    </row>
    <row r="129" customFormat="false" ht="15" hidden="false" customHeight="false" outlineLevel="0" collapsed="false">
      <c r="A129" s="61" t="n">
        <v>128</v>
      </c>
      <c r="B129" s="62" t="n">
        <v>40269.40625</v>
      </c>
      <c r="C129" s="63" t="n">
        <f aca="false">YEAR(B129)</f>
        <v>2010</v>
      </c>
      <c r="D129" s="32" t="s">
        <v>277</v>
      </c>
      <c r="E129" s="64" t="n">
        <v>5284.15</v>
      </c>
      <c r="F129" s="65" t="n">
        <v>0.0069</v>
      </c>
      <c r="G129" s="66" t="n">
        <v>36.460635</v>
      </c>
      <c r="H129" s="67" t="n">
        <f aca="false">E129+IF(D129="Long",1,-1)*G129</f>
        <v>5320.610635</v>
      </c>
      <c r="I129" s="68" t="n">
        <f aca="false">Assumptions!$B$58</f>
        <v>5.35750011455817</v>
      </c>
      <c r="J129" s="68" t="n">
        <f aca="false">INDEX(Yearly!$L$5:$L$22,MATCH(C129,Yearly!$A$5:$A$22,0))</f>
        <v>0.434391901180392</v>
      </c>
      <c r="K129" s="68" t="n">
        <f aca="false">G129-I129-J129</f>
        <v>30.6687429842614</v>
      </c>
      <c r="L129" s="69" t="n">
        <f aca="false">(I129+J129)/Assumptions!$B$8</f>
        <v>0.000255386250939244</v>
      </c>
      <c r="M129" s="70" t="n">
        <f aca="false">F129-L129</f>
        <v>0.00664461374906076</v>
      </c>
      <c r="N129" s="71" t="n">
        <f aca="false">G129*Assumptions!$B$7</f>
        <v>286762.894275</v>
      </c>
      <c r="O129" s="71" t="n">
        <f aca="false">K129*Assumptions!$B$7</f>
        <v>241209.663571216</v>
      </c>
      <c r="P129" s="68" t="n">
        <f aca="false">P128+G129</f>
        <v>2775.700365</v>
      </c>
      <c r="Q129" s="68" t="n">
        <f aca="false">MAX(Q128,P129)</f>
        <v>2775.700365</v>
      </c>
      <c r="R129" s="68" t="n">
        <f aca="false">Q129-P129</f>
        <v>0</v>
      </c>
      <c r="S129" s="68" t="n">
        <f aca="false">S128+K129</f>
        <v>2011.89460542448</v>
      </c>
      <c r="T129" s="68" t="n">
        <f aca="false">MAX(T128,S129)</f>
        <v>2119.67776194385</v>
      </c>
      <c r="U129" s="68" t="n">
        <f aca="false">T129-S129</f>
        <v>107.783156519372</v>
      </c>
      <c r="V129" s="70" t="n">
        <f aca="false">V128+F129</f>
        <v>0.7101</v>
      </c>
      <c r="W129" s="70" t="n">
        <f aca="false">MAX(W128,V129)</f>
        <v>0.7101</v>
      </c>
      <c r="X129" s="70" t="n">
        <f aca="false">W129-V129</f>
        <v>0</v>
      </c>
      <c r="Y129" s="70" t="n">
        <f aca="false">Y128+M129</f>
        <v>0.676420938157387</v>
      </c>
      <c r="Z129" s="70" t="n">
        <f aca="false">MAX(Z128,Y129)</f>
        <v>0.677764028164901</v>
      </c>
      <c r="AA129" s="70" t="n">
        <f aca="false">Z129-Y129</f>
        <v>0.00134309000751398</v>
      </c>
      <c r="AB129" s="72" t="n">
        <f aca="false">AB128*(1+F129)</f>
        <v>1.9369798536619</v>
      </c>
      <c r="AC129" s="73" t="n">
        <f aca="false">MAX(AC128,AB129)</f>
        <v>1.9369798536619</v>
      </c>
      <c r="AD129" s="70" t="n">
        <f aca="false">1-AB129/AC129</f>
        <v>0</v>
      </c>
      <c r="AE129" s="73" t="n">
        <f aca="false">AE128*(1+M129)</f>
        <v>1.87312945732343</v>
      </c>
      <c r="AF129" s="73" t="n">
        <f aca="false">MAX(AF128,AE129)</f>
        <v>1.87578987862606</v>
      </c>
      <c r="AG129" s="70" t="n">
        <f aca="false">1-AE129/AF129</f>
        <v>0.0014182938787225</v>
      </c>
      <c r="AH129" s="74" t="n">
        <f aca="false">IF(R129&gt;0,AH128+1,0)</f>
        <v>0</v>
      </c>
      <c r="AI129" s="74" t="n">
        <f aca="false">IF(U129&gt;0,AI128+1,0)</f>
        <v>33</v>
      </c>
      <c r="AJ129" s="74" t="n">
        <f aca="false">IF(G129&gt;0,AJ128+1,0)</f>
        <v>1</v>
      </c>
      <c r="AK129" s="74" t="n">
        <f aca="false">IF(G129&lt;=0,AK128+1,0)</f>
        <v>0</v>
      </c>
      <c r="AL129" s="74" t="n">
        <f aca="false">IF(K129&gt;0,AL128+1,0)</f>
        <v>1</v>
      </c>
      <c r="AM129" s="74" t="n">
        <f aca="false">IF(K129&lt;=0,AM128+1,0)</f>
        <v>0</v>
      </c>
    </row>
    <row r="130" customFormat="false" ht="15" hidden="false" customHeight="false" outlineLevel="0" collapsed="false">
      <c r="A130" s="61" t="n">
        <v>129</v>
      </c>
      <c r="B130" s="62" t="n">
        <v>40276.5729166667</v>
      </c>
      <c r="C130" s="63" t="n">
        <f aca="false">YEAR(B130)</f>
        <v>2010</v>
      </c>
      <c r="D130" s="32" t="s">
        <v>276</v>
      </c>
      <c r="E130" s="64" t="n">
        <v>5320.7</v>
      </c>
      <c r="F130" s="65" t="n">
        <v>-0.004</v>
      </c>
      <c r="G130" s="66" t="n">
        <v>-21.2828</v>
      </c>
      <c r="H130" s="67" t="n">
        <f aca="false">E130+IF(D130="Long",1,-1)*G130</f>
        <v>5341.9828</v>
      </c>
      <c r="I130" s="68" t="n">
        <f aca="false">Assumptions!$B$58</f>
        <v>5.35750011455817</v>
      </c>
      <c r="J130" s="68" t="n">
        <f aca="false">INDEX(Yearly!$L$5:$L$22,MATCH(C130,Yearly!$A$5:$A$22,0))</f>
        <v>0.434391901180392</v>
      </c>
      <c r="K130" s="68" t="n">
        <f aca="false">G130-I130-J130</f>
        <v>-27.0746920157386</v>
      </c>
      <c r="L130" s="69" t="n">
        <f aca="false">(I130+J130)/Assumptions!$B$8</f>
        <v>0.000255386250939244</v>
      </c>
      <c r="M130" s="70" t="n">
        <f aca="false">F130-L130</f>
        <v>-0.00425538625093924</v>
      </c>
      <c r="N130" s="71" t="n">
        <f aca="false">G130*Assumptions!$B$7</f>
        <v>-167389.222</v>
      </c>
      <c r="O130" s="71" t="n">
        <f aca="false">K130*Assumptions!$B$7</f>
        <v>-212942.452703784</v>
      </c>
      <c r="P130" s="68" t="n">
        <f aca="false">P129+G130</f>
        <v>2754.417565</v>
      </c>
      <c r="Q130" s="68" t="n">
        <f aca="false">MAX(Q129,P130)</f>
        <v>2775.700365</v>
      </c>
      <c r="R130" s="68" t="n">
        <f aca="false">Q130-P130</f>
        <v>21.2828</v>
      </c>
      <c r="S130" s="68" t="n">
        <f aca="false">S129+K130</f>
        <v>1984.81991340874</v>
      </c>
      <c r="T130" s="68" t="n">
        <f aca="false">MAX(T129,S130)</f>
        <v>2119.67776194385</v>
      </c>
      <c r="U130" s="68" t="n">
        <f aca="false">T130-S130</f>
        <v>134.857848535111</v>
      </c>
      <c r="V130" s="70" t="n">
        <f aca="false">V129+F130</f>
        <v>0.7061</v>
      </c>
      <c r="W130" s="70" t="n">
        <f aca="false">MAX(W129,V130)</f>
        <v>0.7101</v>
      </c>
      <c r="X130" s="70" t="n">
        <f aca="false">W130-V130</f>
        <v>0.004</v>
      </c>
      <c r="Y130" s="70" t="n">
        <f aca="false">Y129+M130</f>
        <v>0.672165551906448</v>
      </c>
      <c r="Z130" s="70" t="n">
        <f aca="false">MAX(Z129,Y130)</f>
        <v>0.677764028164901</v>
      </c>
      <c r="AA130" s="70" t="n">
        <f aca="false">Z130-Y130</f>
        <v>0.00559847625845322</v>
      </c>
      <c r="AB130" s="72" t="n">
        <f aca="false">AB129*(1+F130)</f>
        <v>1.92923193424725</v>
      </c>
      <c r="AC130" s="73" t="n">
        <f aca="false">MAX(AC129,AB130)</f>
        <v>1.9369798536619</v>
      </c>
      <c r="AD130" s="70" t="n">
        <f aca="false">1-AB130/AC130</f>
        <v>0.004</v>
      </c>
      <c r="AE130" s="73" t="n">
        <f aca="false">AE129*(1+M130)</f>
        <v>1.86515856798451</v>
      </c>
      <c r="AF130" s="73" t="n">
        <f aca="false">MAX(AF129,AE130)</f>
        <v>1.87578987862606</v>
      </c>
      <c r="AG130" s="70" t="n">
        <f aca="false">1-AE130/AF130</f>
        <v>0.00566764474139037</v>
      </c>
      <c r="AH130" s="74" t="n">
        <f aca="false">IF(R130&gt;0,AH129+1,0)</f>
        <v>1</v>
      </c>
      <c r="AI130" s="74" t="n">
        <f aca="false">IF(U130&gt;0,AI129+1,0)</f>
        <v>34</v>
      </c>
      <c r="AJ130" s="74" t="n">
        <f aca="false">IF(G130&gt;0,AJ129+1,0)</f>
        <v>0</v>
      </c>
      <c r="AK130" s="74" t="n">
        <f aca="false">IF(G130&lt;=0,AK129+1,0)</f>
        <v>1</v>
      </c>
      <c r="AL130" s="74" t="n">
        <f aca="false">IF(K130&gt;0,AL129+1,0)</f>
        <v>0</v>
      </c>
      <c r="AM130" s="74" t="n">
        <f aca="false">IF(K130&lt;=0,AM129+1,0)</f>
        <v>1</v>
      </c>
    </row>
    <row r="131" customFormat="false" ht="15" hidden="false" customHeight="false" outlineLevel="0" collapsed="false">
      <c r="A131" s="61" t="n">
        <v>130</v>
      </c>
      <c r="B131" s="62" t="n">
        <v>40277.40625</v>
      </c>
      <c r="C131" s="63" t="n">
        <f aca="false">YEAR(B131)</f>
        <v>2010</v>
      </c>
      <c r="D131" s="32" t="s">
        <v>277</v>
      </c>
      <c r="E131" s="64" t="n">
        <v>5341.85</v>
      </c>
      <c r="F131" s="65" t="n">
        <v>-0.0017</v>
      </c>
      <c r="G131" s="66" t="n">
        <v>-9.081145</v>
      </c>
      <c r="H131" s="67" t="n">
        <f aca="false">E131+IF(D131="Long",1,-1)*G131</f>
        <v>5332.768855</v>
      </c>
      <c r="I131" s="68" t="n">
        <f aca="false">Assumptions!$B$58</f>
        <v>5.35750011455817</v>
      </c>
      <c r="J131" s="68" t="n">
        <f aca="false">INDEX(Yearly!$L$5:$L$22,MATCH(C131,Yearly!$A$5:$A$22,0))</f>
        <v>0.434391901180392</v>
      </c>
      <c r="K131" s="68" t="n">
        <f aca="false">G131-I131-J131</f>
        <v>-14.8730370157386</v>
      </c>
      <c r="L131" s="69" t="n">
        <f aca="false">(I131+J131)/Assumptions!$B$8</f>
        <v>0.000255386250939244</v>
      </c>
      <c r="M131" s="70" t="n">
        <f aca="false">F131-L131</f>
        <v>-0.00195538625093924</v>
      </c>
      <c r="N131" s="71" t="n">
        <f aca="false">G131*Assumptions!$B$7</f>
        <v>-71423.205425</v>
      </c>
      <c r="O131" s="71" t="n">
        <f aca="false">K131*Assumptions!$B$7</f>
        <v>-116976.436128784</v>
      </c>
      <c r="P131" s="68" t="n">
        <f aca="false">P130+G131</f>
        <v>2745.33642</v>
      </c>
      <c r="Q131" s="68" t="n">
        <f aca="false">MAX(Q130,P131)</f>
        <v>2775.700365</v>
      </c>
      <c r="R131" s="68" t="n">
        <f aca="false">Q131-P131</f>
        <v>30.3639450000001</v>
      </c>
      <c r="S131" s="68" t="n">
        <f aca="false">S130+K131</f>
        <v>1969.946876393</v>
      </c>
      <c r="T131" s="68" t="n">
        <f aca="false">MAX(T130,S131)</f>
        <v>2119.67776194385</v>
      </c>
      <c r="U131" s="68" t="n">
        <f aca="false">T131-S131</f>
        <v>149.73088555085</v>
      </c>
      <c r="V131" s="70" t="n">
        <f aca="false">V130+F131</f>
        <v>0.7044</v>
      </c>
      <c r="W131" s="70" t="n">
        <f aca="false">MAX(W130,V131)</f>
        <v>0.7101</v>
      </c>
      <c r="X131" s="70" t="n">
        <f aca="false">W131-V131</f>
        <v>0.00570000000000004</v>
      </c>
      <c r="Y131" s="70" t="n">
        <f aca="false">Y130+M131</f>
        <v>0.670210165655509</v>
      </c>
      <c r="Z131" s="70" t="n">
        <f aca="false">MAX(Z130,Y131)</f>
        <v>0.677764028164901</v>
      </c>
      <c r="AA131" s="70" t="n">
        <f aca="false">Z131-Y131</f>
        <v>0.0075538625093925</v>
      </c>
      <c r="AB131" s="72" t="n">
        <f aca="false">AB130*(1+F131)</f>
        <v>1.92595223995903</v>
      </c>
      <c r="AC131" s="73" t="n">
        <f aca="false">MAX(AC130,AB131)</f>
        <v>1.9369798536619</v>
      </c>
      <c r="AD131" s="70" t="n">
        <f aca="false">1-AB131/AC131</f>
        <v>0.00569320000000007</v>
      </c>
      <c r="AE131" s="73" t="n">
        <f aca="false">AE130*(1+M131)</f>
        <v>1.86151146256485</v>
      </c>
      <c r="AF131" s="73" t="n">
        <f aca="false">MAX(AF130,AE131)</f>
        <v>1.87578987862606</v>
      </c>
      <c r="AG131" s="70" t="n">
        <f aca="false">1-AE131/AF131</f>
        <v>0.00761194855772718</v>
      </c>
      <c r="AH131" s="74" t="n">
        <f aca="false">IF(R131&gt;0,AH130+1,0)</f>
        <v>2</v>
      </c>
      <c r="AI131" s="74" t="n">
        <f aca="false">IF(U131&gt;0,AI130+1,0)</f>
        <v>35</v>
      </c>
      <c r="AJ131" s="74" t="n">
        <f aca="false">IF(G131&gt;0,AJ130+1,0)</f>
        <v>0</v>
      </c>
      <c r="AK131" s="74" t="n">
        <f aca="false">IF(G131&lt;=0,AK130+1,0)</f>
        <v>2</v>
      </c>
      <c r="AL131" s="74" t="n">
        <f aca="false">IF(K131&gt;0,AL130+1,0)</f>
        <v>0</v>
      </c>
      <c r="AM131" s="74" t="n">
        <f aca="false">IF(K131&lt;=0,AM130+1,0)</f>
        <v>2</v>
      </c>
    </row>
    <row r="132" customFormat="false" ht="15" hidden="false" customHeight="false" outlineLevel="0" collapsed="false">
      <c r="A132" s="61" t="n">
        <v>131</v>
      </c>
      <c r="B132" s="62" t="n">
        <v>40280.40625</v>
      </c>
      <c r="C132" s="63" t="n">
        <f aca="false">YEAR(B132)</f>
        <v>2010</v>
      </c>
      <c r="D132" s="32" t="s">
        <v>276</v>
      </c>
      <c r="E132" s="64" t="n">
        <v>5332.55</v>
      </c>
      <c r="F132" s="65" t="n">
        <v>-0.0041</v>
      </c>
      <c r="G132" s="66" t="n">
        <v>-21.863455</v>
      </c>
      <c r="H132" s="67" t="n">
        <f aca="false">E132+IF(D132="Long",1,-1)*G132</f>
        <v>5354.413455</v>
      </c>
      <c r="I132" s="68" t="n">
        <f aca="false">Assumptions!$B$58</f>
        <v>5.35750011455817</v>
      </c>
      <c r="J132" s="68" t="n">
        <f aca="false">INDEX(Yearly!$L$5:$L$22,MATCH(C132,Yearly!$A$5:$A$22,0))</f>
        <v>0.434391901180392</v>
      </c>
      <c r="K132" s="68" t="n">
        <f aca="false">G132-I132-J132</f>
        <v>-27.6553470157386</v>
      </c>
      <c r="L132" s="69" t="n">
        <f aca="false">(I132+J132)/Assumptions!$B$8</f>
        <v>0.000255386250939244</v>
      </c>
      <c r="M132" s="70" t="n">
        <f aca="false">F132-L132</f>
        <v>-0.00435538625093924</v>
      </c>
      <c r="N132" s="71" t="n">
        <f aca="false">G132*Assumptions!$B$7</f>
        <v>-171956.073575</v>
      </c>
      <c r="O132" s="71" t="n">
        <f aca="false">K132*Assumptions!$B$7</f>
        <v>-217509.304278784</v>
      </c>
      <c r="P132" s="68" t="n">
        <f aca="false">P131+G132</f>
        <v>2723.472965</v>
      </c>
      <c r="Q132" s="68" t="n">
        <f aca="false">MAX(Q131,P132)</f>
        <v>2775.700365</v>
      </c>
      <c r="R132" s="68" t="n">
        <f aca="false">Q132-P132</f>
        <v>52.2274000000002</v>
      </c>
      <c r="S132" s="68" t="n">
        <f aca="false">S131+K132</f>
        <v>1942.29152937726</v>
      </c>
      <c r="T132" s="68" t="n">
        <f aca="false">MAX(T131,S132)</f>
        <v>2119.67776194385</v>
      </c>
      <c r="U132" s="68" t="n">
        <f aca="false">T132-S132</f>
        <v>177.386232566588</v>
      </c>
      <c r="V132" s="70" t="n">
        <f aca="false">V131+F132</f>
        <v>0.7003</v>
      </c>
      <c r="W132" s="70" t="n">
        <f aca="false">MAX(W131,V132)</f>
        <v>0.7101</v>
      </c>
      <c r="X132" s="70" t="n">
        <f aca="false">W132-V132</f>
        <v>0.00980000000000003</v>
      </c>
      <c r="Y132" s="70" t="n">
        <f aca="false">Y131+M132</f>
        <v>0.665854779404569</v>
      </c>
      <c r="Z132" s="70" t="n">
        <f aca="false">MAX(Z131,Y132)</f>
        <v>0.677764028164901</v>
      </c>
      <c r="AA132" s="70" t="n">
        <f aca="false">Z132-Y132</f>
        <v>0.0119092487603317</v>
      </c>
      <c r="AB132" s="72" t="n">
        <f aca="false">AB131*(1+F132)</f>
        <v>1.9180558357752</v>
      </c>
      <c r="AC132" s="73" t="n">
        <f aca="false">MAX(AC131,AB132)</f>
        <v>1.9369798536619</v>
      </c>
      <c r="AD132" s="70" t="n">
        <f aca="false">1-AB132/AC132</f>
        <v>0.00976985788000007</v>
      </c>
      <c r="AE132" s="73" t="n">
        <f aca="false">AE131*(1+M132)</f>
        <v>1.85340386113483</v>
      </c>
      <c r="AF132" s="73" t="n">
        <f aca="false">MAX(AF131,AE132)</f>
        <v>1.87578987862606</v>
      </c>
      <c r="AG132" s="70" t="n">
        <f aca="false">1-AE132/AF132</f>
        <v>0.0119341818325752</v>
      </c>
      <c r="AH132" s="74" t="n">
        <f aca="false">IF(R132&gt;0,AH131+1,0)</f>
        <v>3</v>
      </c>
      <c r="AI132" s="74" t="n">
        <f aca="false">IF(U132&gt;0,AI131+1,0)</f>
        <v>36</v>
      </c>
      <c r="AJ132" s="74" t="n">
        <f aca="false">IF(G132&gt;0,AJ131+1,0)</f>
        <v>0</v>
      </c>
      <c r="AK132" s="74" t="n">
        <f aca="false">IF(G132&lt;=0,AK131+1,0)</f>
        <v>3</v>
      </c>
      <c r="AL132" s="74" t="n">
        <f aca="false">IF(K132&gt;0,AL131+1,0)</f>
        <v>0</v>
      </c>
      <c r="AM132" s="74" t="n">
        <f aca="false">IF(K132&lt;=0,AM131+1,0)</f>
        <v>3</v>
      </c>
    </row>
    <row r="133" customFormat="false" ht="15" hidden="false" customHeight="false" outlineLevel="0" collapsed="false">
      <c r="A133" s="61" t="n">
        <v>132</v>
      </c>
      <c r="B133" s="62" t="n">
        <v>40280.5104166667</v>
      </c>
      <c r="C133" s="63" t="n">
        <f aca="false">YEAR(B133)</f>
        <v>2010</v>
      </c>
      <c r="D133" s="32" t="s">
        <v>277</v>
      </c>
      <c r="E133" s="64" t="n">
        <v>5354.25</v>
      </c>
      <c r="F133" s="65" t="n">
        <v>-0.0037</v>
      </c>
      <c r="G133" s="66" t="n">
        <v>-19.810725</v>
      </c>
      <c r="H133" s="67" t="n">
        <f aca="false">E133+IF(D133="Long",1,-1)*G133</f>
        <v>5334.439275</v>
      </c>
      <c r="I133" s="68" t="n">
        <f aca="false">Assumptions!$B$58</f>
        <v>5.35750011455817</v>
      </c>
      <c r="J133" s="68" t="n">
        <f aca="false">INDEX(Yearly!$L$5:$L$22,MATCH(C133,Yearly!$A$5:$A$22,0))</f>
        <v>0.434391901180392</v>
      </c>
      <c r="K133" s="68" t="n">
        <f aca="false">G133-I133-J133</f>
        <v>-25.6026170157386</v>
      </c>
      <c r="L133" s="69" t="n">
        <f aca="false">(I133+J133)/Assumptions!$B$8</f>
        <v>0.000255386250939244</v>
      </c>
      <c r="M133" s="70" t="n">
        <f aca="false">F133-L133</f>
        <v>-0.00395538625093924</v>
      </c>
      <c r="N133" s="71" t="n">
        <f aca="false">G133*Assumptions!$B$7</f>
        <v>-155811.352125</v>
      </c>
      <c r="O133" s="71" t="n">
        <f aca="false">K133*Assumptions!$B$7</f>
        <v>-201364.582828784</v>
      </c>
      <c r="P133" s="68" t="n">
        <f aca="false">P132+G133</f>
        <v>2703.66224</v>
      </c>
      <c r="Q133" s="68" t="n">
        <f aca="false">MAX(Q132,P133)</f>
        <v>2775.700365</v>
      </c>
      <c r="R133" s="68" t="n">
        <f aca="false">Q133-P133</f>
        <v>72.038125</v>
      </c>
      <c r="S133" s="68" t="n">
        <f aca="false">S132+K133</f>
        <v>1916.68891236152</v>
      </c>
      <c r="T133" s="68" t="n">
        <f aca="false">MAX(T132,S133)</f>
        <v>2119.67776194385</v>
      </c>
      <c r="U133" s="68" t="n">
        <f aca="false">T133-S133</f>
        <v>202.988849582327</v>
      </c>
      <c r="V133" s="70" t="n">
        <f aca="false">V132+F133</f>
        <v>0.6966</v>
      </c>
      <c r="W133" s="70" t="n">
        <f aca="false">MAX(W132,V133)</f>
        <v>0.7101</v>
      </c>
      <c r="X133" s="70" t="n">
        <f aca="false">W133-V133</f>
        <v>0.0135000000000001</v>
      </c>
      <c r="Y133" s="70" t="n">
        <f aca="false">Y132+M133</f>
        <v>0.66189939315363</v>
      </c>
      <c r="Z133" s="70" t="n">
        <f aca="false">MAX(Z132,Y133)</f>
        <v>0.677764028164901</v>
      </c>
      <c r="AA133" s="70" t="n">
        <f aca="false">Z133-Y133</f>
        <v>0.015864635011271</v>
      </c>
      <c r="AB133" s="72" t="n">
        <f aca="false">AB132*(1+F133)</f>
        <v>1.91095902918283</v>
      </c>
      <c r="AC133" s="73" t="n">
        <f aca="false">MAX(AC132,AB133)</f>
        <v>1.9369798536619</v>
      </c>
      <c r="AD133" s="70" t="n">
        <f aca="false">1-AB133/AC133</f>
        <v>0.0134337094058441</v>
      </c>
      <c r="AE133" s="73" t="n">
        <f aca="false">AE132*(1+M133)</f>
        <v>1.84607293298506</v>
      </c>
      <c r="AF133" s="73" t="n">
        <f aca="false">MAX(AF132,AE133)</f>
        <v>1.87578987862606</v>
      </c>
      <c r="AG133" s="70" t="n">
        <f aca="false">1-AE133/AF133</f>
        <v>0.0158423637847777</v>
      </c>
      <c r="AH133" s="74" t="n">
        <f aca="false">IF(R133&gt;0,AH132+1,0)</f>
        <v>4</v>
      </c>
      <c r="AI133" s="74" t="n">
        <f aca="false">IF(U133&gt;0,AI132+1,0)</f>
        <v>37</v>
      </c>
      <c r="AJ133" s="74" t="n">
        <f aca="false">IF(G133&gt;0,AJ132+1,0)</f>
        <v>0</v>
      </c>
      <c r="AK133" s="74" t="n">
        <f aca="false">IF(G133&lt;=0,AK132+1,0)</f>
        <v>4</v>
      </c>
      <c r="AL133" s="74" t="n">
        <f aca="false">IF(K133&gt;0,AL132+1,0)</f>
        <v>0</v>
      </c>
      <c r="AM133" s="74" t="n">
        <f aca="false">IF(K133&lt;=0,AM132+1,0)</f>
        <v>4</v>
      </c>
    </row>
    <row r="134" customFormat="false" ht="15" hidden="false" customHeight="false" outlineLevel="0" collapsed="false">
      <c r="A134" s="61" t="n">
        <v>133</v>
      </c>
      <c r="B134" s="62" t="n">
        <v>40280.5729166667</v>
      </c>
      <c r="C134" s="63" t="n">
        <f aca="false">YEAR(B134)</f>
        <v>2010</v>
      </c>
      <c r="D134" s="32" t="s">
        <v>276</v>
      </c>
      <c r="E134" s="64" t="n">
        <v>5334.2</v>
      </c>
      <c r="F134" s="65" t="n">
        <v>-0.005</v>
      </c>
      <c r="G134" s="66" t="n">
        <v>-26.671</v>
      </c>
      <c r="H134" s="67" t="n">
        <f aca="false">E134+IF(D134="Long",1,-1)*G134</f>
        <v>5360.871</v>
      </c>
      <c r="I134" s="68" t="n">
        <f aca="false">Assumptions!$B$58</f>
        <v>5.35750011455817</v>
      </c>
      <c r="J134" s="68" t="n">
        <f aca="false">INDEX(Yearly!$L$5:$L$22,MATCH(C134,Yearly!$A$5:$A$22,0))</f>
        <v>0.434391901180392</v>
      </c>
      <c r="K134" s="68" t="n">
        <f aca="false">G134-I134-J134</f>
        <v>-32.4628920157386</v>
      </c>
      <c r="L134" s="69" t="n">
        <f aca="false">(I134+J134)/Assumptions!$B$8</f>
        <v>0.000255386250939244</v>
      </c>
      <c r="M134" s="70" t="n">
        <f aca="false">F134-L134</f>
        <v>-0.00525538625093924</v>
      </c>
      <c r="N134" s="71" t="n">
        <f aca="false">G134*Assumptions!$B$7</f>
        <v>-209767.415</v>
      </c>
      <c r="O134" s="71" t="n">
        <f aca="false">K134*Assumptions!$B$7</f>
        <v>-255320.645703784</v>
      </c>
      <c r="P134" s="68" t="n">
        <f aca="false">P133+G134</f>
        <v>2676.99124</v>
      </c>
      <c r="Q134" s="68" t="n">
        <f aca="false">MAX(Q133,P134)</f>
        <v>2775.700365</v>
      </c>
      <c r="R134" s="68" t="n">
        <f aca="false">Q134-P134</f>
        <v>98.7091249999999</v>
      </c>
      <c r="S134" s="68" t="n">
        <f aca="false">S133+K134</f>
        <v>1884.22602034578</v>
      </c>
      <c r="T134" s="68" t="n">
        <f aca="false">MAX(T133,S134)</f>
        <v>2119.67776194385</v>
      </c>
      <c r="U134" s="68" t="n">
        <f aca="false">T134-S134</f>
        <v>235.451741598065</v>
      </c>
      <c r="V134" s="70" t="n">
        <f aca="false">V133+F134</f>
        <v>0.6916</v>
      </c>
      <c r="W134" s="70" t="n">
        <f aca="false">MAX(W133,V134)</f>
        <v>0.7101</v>
      </c>
      <c r="X134" s="70" t="n">
        <f aca="false">W134-V134</f>
        <v>0.0185000000000001</v>
      </c>
      <c r="Y134" s="70" t="n">
        <f aca="false">Y133+M134</f>
        <v>0.656644006902691</v>
      </c>
      <c r="Z134" s="70" t="n">
        <f aca="false">MAX(Z133,Y134)</f>
        <v>0.677764028164901</v>
      </c>
      <c r="AA134" s="70" t="n">
        <f aca="false">Z134-Y134</f>
        <v>0.0211200212622102</v>
      </c>
      <c r="AB134" s="72" t="n">
        <f aca="false">AB133*(1+F134)</f>
        <v>1.90140423403691</v>
      </c>
      <c r="AC134" s="73" t="n">
        <f aca="false">MAX(AC133,AB134)</f>
        <v>1.9369798536619</v>
      </c>
      <c r="AD134" s="70" t="n">
        <f aca="false">1-AB134/AC134</f>
        <v>0.0183665408588148</v>
      </c>
      <c r="AE134" s="73" t="n">
        <f aca="false">AE133*(1+M134)</f>
        <v>1.83637110667482</v>
      </c>
      <c r="AF134" s="73" t="n">
        <f aca="false">MAX(AF133,AE134)</f>
        <v>1.87578987862606</v>
      </c>
      <c r="AG134" s="70" t="n">
        <f aca="false">1-AE134/AF134</f>
        <v>0.0210144922949</v>
      </c>
      <c r="AH134" s="74" t="n">
        <f aca="false">IF(R134&gt;0,AH133+1,0)</f>
        <v>5</v>
      </c>
      <c r="AI134" s="74" t="n">
        <f aca="false">IF(U134&gt;0,AI133+1,0)</f>
        <v>38</v>
      </c>
      <c r="AJ134" s="74" t="n">
        <f aca="false">IF(G134&gt;0,AJ133+1,0)</f>
        <v>0</v>
      </c>
      <c r="AK134" s="74" t="n">
        <f aca="false">IF(G134&lt;=0,AK133+1,0)</f>
        <v>5</v>
      </c>
      <c r="AL134" s="74" t="n">
        <f aca="false">IF(K134&gt;0,AL133+1,0)</f>
        <v>0</v>
      </c>
      <c r="AM134" s="74" t="n">
        <f aca="false">IF(K134&lt;=0,AM133+1,0)</f>
        <v>5</v>
      </c>
    </row>
    <row r="135" customFormat="false" ht="15" hidden="false" customHeight="false" outlineLevel="0" collapsed="false">
      <c r="A135" s="61" t="n">
        <v>134</v>
      </c>
      <c r="B135" s="62" t="n">
        <v>40283.40625</v>
      </c>
      <c r="C135" s="63" t="n">
        <f aca="false">YEAR(B135)</f>
        <v>2010</v>
      </c>
      <c r="D135" s="32" t="s">
        <v>277</v>
      </c>
      <c r="E135" s="64" t="n">
        <v>5360.8</v>
      </c>
      <c r="F135" s="65" t="n">
        <v>-0.0054</v>
      </c>
      <c r="G135" s="66" t="n">
        <v>-28.94832</v>
      </c>
      <c r="H135" s="67" t="n">
        <f aca="false">E135+IF(D135="Long",1,-1)*G135</f>
        <v>5331.85168</v>
      </c>
      <c r="I135" s="68" t="n">
        <f aca="false">Assumptions!$B$58</f>
        <v>5.35750011455817</v>
      </c>
      <c r="J135" s="68" t="n">
        <f aca="false">INDEX(Yearly!$L$5:$L$22,MATCH(C135,Yearly!$A$5:$A$22,0))</f>
        <v>0.434391901180392</v>
      </c>
      <c r="K135" s="68" t="n">
        <f aca="false">G135-I135-J135</f>
        <v>-34.7402120157386</v>
      </c>
      <c r="L135" s="69" t="n">
        <f aca="false">(I135+J135)/Assumptions!$B$8</f>
        <v>0.000255386250939244</v>
      </c>
      <c r="M135" s="70" t="n">
        <f aca="false">F135-L135</f>
        <v>-0.00565538625093924</v>
      </c>
      <c r="N135" s="71" t="n">
        <f aca="false">G135*Assumptions!$B$7</f>
        <v>-227678.5368</v>
      </c>
      <c r="O135" s="71" t="n">
        <f aca="false">K135*Assumptions!$B$7</f>
        <v>-273231.767503784</v>
      </c>
      <c r="P135" s="68" t="n">
        <f aca="false">P134+G135</f>
        <v>2648.04292</v>
      </c>
      <c r="Q135" s="68" t="n">
        <f aca="false">MAX(Q134,P135)</f>
        <v>2775.700365</v>
      </c>
      <c r="R135" s="68" t="n">
        <f aca="false">Q135-P135</f>
        <v>127.657445</v>
      </c>
      <c r="S135" s="68" t="n">
        <f aca="false">S134+K135</f>
        <v>1849.48580833005</v>
      </c>
      <c r="T135" s="68" t="n">
        <f aca="false">MAX(T134,S135)</f>
        <v>2119.67776194385</v>
      </c>
      <c r="U135" s="68" t="n">
        <f aca="false">T135-S135</f>
        <v>270.191953613804</v>
      </c>
      <c r="V135" s="70" t="n">
        <f aca="false">V134+F135</f>
        <v>0.6862</v>
      </c>
      <c r="W135" s="70" t="n">
        <f aca="false">MAX(W134,V135)</f>
        <v>0.7101</v>
      </c>
      <c r="X135" s="70" t="n">
        <f aca="false">W135-V135</f>
        <v>0.0239</v>
      </c>
      <c r="Y135" s="70" t="n">
        <f aca="false">Y134+M135</f>
        <v>0.650988620651752</v>
      </c>
      <c r="Z135" s="70" t="n">
        <f aca="false">MAX(Z134,Y135)</f>
        <v>0.677764028164901</v>
      </c>
      <c r="AA135" s="70" t="n">
        <f aca="false">Z135-Y135</f>
        <v>0.0267754075131494</v>
      </c>
      <c r="AB135" s="72" t="n">
        <f aca="false">AB134*(1+F135)</f>
        <v>1.89113665117311</v>
      </c>
      <c r="AC135" s="73" t="n">
        <f aca="false">MAX(AC134,AB135)</f>
        <v>1.9369798536619</v>
      </c>
      <c r="AD135" s="70" t="n">
        <f aca="false">1-AB135/AC135</f>
        <v>0.0236673615381772</v>
      </c>
      <c r="AE135" s="73" t="n">
        <f aca="false">AE134*(1+M135)</f>
        <v>1.82598571876651</v>
      </c>
      <c r="AF135" s="73" t="n">
        <f aca="false">MAX(AF134,AE135)</f>
        <v>1.87578987862606</v>
      </c>
      <c r="AG135" s="70" t="n">
        <f aca="false">1-AE135/AF135</f>
        <v>0.0265510334750442</v>
      </c>
      <c r="AH135" s="74" t="n">
        <f aca="false">IF(R135&gt;0,AH134+1,0)</f>
        <v>6</v>
      </c>
      <c r="AI135" s="74" t="n">
        <f aca="false">IF(U135&gt;0,AI134+1,0)</f>
        <v>39</v>
      </c>
      <c r="AJ135" s="74" t="n">
        <f aca="false">IF(G135&gt;0,AJ134+1,0)</f>
        <v>0</v>
      </c>
      <c r="AK135" s="74" t="n">
        <f aca="false">IF(G135&lt;=0,AK134+1,0)</f>
        <v>6</v>
      </c>
      <c r="AL135" s="74" t="n">
        <f aca="false">IF(K135&gt;0,AL134+1,0)</f>
        <v>0</v>
      </c>
      <c r="AM135" s="74" t="n">
        <f aca="false">IF(K135&lt;=0,AM134+1,0)</f>
        <v>6</v>
      </c>
    </row>
    <row r="136" customFormat="false" ht="15" hidden="false" customHeight="false" outlineLevel="0" collapsed="false">
      <c r="A136" s="61" t="n">
        <v>135</v>
      </c>
      <c r="B136" s="62" t="n">
        <v>40283.53125</v>
      </c>
      <c r="C136" s="63" t="n">
        <f aca="false">YEAR(B136)</f>
        <v>2010</v>
      </c>
      <c r="D136" s="32" t="s">
        <v>276</v>
      </c>
      <c r="E136" s="64" t="n">
        <v>5331.9</v>
      </c>
      <c r="F136" s="65" t="n">
        <v>0.0132</v>
      </c>
      <c r="G136" s="66" t="n">
        <v>70.38108</v>
      </c>
      <c r="H136" s="67" t="n">
        <f aca="false">E136+IF(D136="Long",1,-1)*G136</f>
        <v>5261.51892</v>
      </c>
      <c r="I136" s="68" t="n">
        <f aca="false">Assumptions!$B$58</f>
        <v>5.35750011455817</v>
      </c>
      <c r="J136" s="68" t="n">
        <f aca="false">INDEX(Yearly!$L$5:$L$22,MATCH(C136,Yearly!$A$5:$A$22,0))</f>
        <v>0.434391901180392</v>
      </c>
      <c r="K136" s="68" t="n">
        <f aca="false">G136-I136-J136</f>
        <v>64.5891879842614</v>
      </c>
      <c r="L136" s="69" t="n">
        <f aca="false">(I136+J136)/Assumptions!$B$8</f>
        <v>0.000255386250939244</v>
      </c>
      <c r="M136" s="70" t="n">
        <f aca="false">F136-L136</f>
        <v>0.0129446137490608</v>
      </c>
      <c r="N136" s="71" t="n">
        <f aca="false">G136*Assumptions!$B$7</f>
        <v>553547.1942</v>
      </c>
      <c r="O136" s="71" t="n">
        <f aca="false">K136*Assumptions!$B$7</f>
        <v>507993.963496216</v>
      </c>
      <c r="P136" s="68" t="n">
        <f aca="false">P135+G136</f>
        <v>2718.424</v>
      </c>
      <c r="Q136" s="68" t="n">
        <f aca="false">MAX(Q135,P136)</f>
        <v>2775.700365</v>
      </c>
      <c r="R136" s="68" t="n">
        <f aca="false">Q136-P136</f>
        <v>57.2763649999997</v>
      </c>
      <c r="S136" s="68" t="n">
        <f aca="false">S135+K136</f>
        <v>1914.07499631431</v>
      </c>
      <c r="T136" s="68" t="n">
        <f aca="false">MAX(T135,S136)</f>
        <v>2119.67776194385</v>
      </c>
      <c r="U136" s="68" t="n">
        <f aca="false">T136-S136</f>
        <v>205.602765629542</v>
      </c>
      <c r="V136" s="70" t="n">
        <f aca="false">V135+F136</f>
        <v>0.6994</v>
      </c>
      <c r="W136" s="70" t="n">
        <f aca="false">MAX(W135,V136)</f>
        <v>0.7101</v>
      </c>
      <c r="X136" s="70" t="n">
        <f aca="false">W136-V136</f>
        <v>0.0107</v>
      </c>
      <c r="Y136" s="70" t="n">
        <f aca="false">Y135+M136</f>
        <v>0.663933234400812</v>
      </c>
      <c r="Z136" s="70" t="n">
        <f aca="false">MAX(Z135,Y136)</f>
        <v>0.677764028164901</v>
      </c>
      <c r="AA136" s="70" t="n">
        <f aca="false">Z136-Y136</f>
        <v>0.0138307937640887</v>
      </c>
      <c r="AB136" s="72" t="n">
        <f aca="false">AB135*(1+F136)</f>
        <v>1.9160996549686</v>
      </c>
      <c r="AC136" s="73" t="n">
        <f aca="false">MAX(AC135,AB136)</f>
        <v>1.9369798536619</v>
      </c>
      <c r="AD136" s="70" t="n">
        <f aca="false">1-AB136/AC136</f>
        <v>0.010779770710481</v>
      </c>
      <c r="AE136" s="73" t="n">
        <f aca="false">AE135*(1+M136)</f>
        <v>1.84962239860724</v>
      </c>
      <c r="AF136" s="73" t="n">
        <f aca="false">MAX(AF135,AE136)</f>
        <v>1.87578987862606</v>
      </c>
      <c r="AG136" s="70" t="n">
        <f aca="false">1-AE136/AF136</f>
        <v>0.0139501125989563</v>
      </c>
      <c r="AH136" s="74" t="n">
        <f aca="false">IF(R136&gt;0,AH135+1,0)</f>
        <v>7</v>
      </c>
      <c r="AI136" s="74" t="n">
        <f aca="false">IF(U136&gt;0,AI135+1,0)</f>
        <v>40</v>
      </c>
      <c r="AJ136" s="74" t="n">
        <f aca="false">IF(G136&gt;0,AJ135+1,0)</f>
        <v>1</v>
      </c>
      <c r="AK136" s="74" t="n">
        <f aca="false">IF(G136&lt;=0,AK135+1,0)</f>
        <v>0</v>
      </c>
      <c r="AL136" s="74" t="n">
        <f aca="false">IF(K136&gt;0,AL135+1,0)</f>
        <v>1</v>
      </c>
      <c r="AM136" s="74" t="n">
        <f aca="false">IF(K136&lt;=0,AM135+1,0)</f>
        <v>0</v>
      </c>
    </row>
    <row r="137" customFormat="false" ht="15" hidden="false" customHeight="false" outlineLevel="0" collapsed="false">
      <c r="A137" s="61" t="n">
        <v>136</v>
      </c>
      <c r="B137" s="62" t="n">
        <v>40289.40625</v>
      </c>
      <c r="C137" s="63" t="n">
        <f aca="false">YEAR(B137)</f>
        <v>2010</v>
      </c>
      <c r="D137" s="32" t="s">
        <v>277</v>
      </c>
      <c r="E137" s="64" t="n">
        <v>5261.5</v>
      </c>
      <c r="F137" s="65" t="n">
        <v>-0.0021</v>
      </c>
      <c r="G137" s="66" t="n">
        <v>-11.04915</v>
      </c>
      <c r="H137" s="67" t="n">
        <f aca="false">E137+IF(D137="Long",1,-1)*G137</f>
        <v>5250.45085</v>
      </c>
      <c r="I137" s="68" t="n">
        <f aca="false">Assumptions!$B$58</f>
        <v>5.35750011455817</v>
      </c>
      <c r="J137" s="68" t="n">
        <f aca="false">INDEX(Yearly!$L$5:$L$22,MATCH(C137,Yearly!$A$5:$A$22,0))</f>
        <v>0.434391901180392</v>
      </c>
      <c r="K137" s="68" t="n">
        <f aca="false">G137-I137-J137</f>
        <v>-16.8410420157386</v>
      </c>
      <c r="L137" s="69" t="n">
        <f aca="false">(I137+J137)/Assumptions!$B$8</f>
        <v>0.000255386250939244</v>
      </c>
      <c r="M137" s="70" t="n">
        <f aca="false">F137-L137</f>
        <v>-0.00235538625093924</v>
      </c>
      <c r="N137" s="71" t="n">
        <f aca="false">G137*Assumptions!$B$7</f>
        <v>-86901.56475</v>
      </c>
      <c r="O137" s="71" t="n">
        <f aca="false">K137*Assumptions!$B$7</f>
        <v>-132454.795453784</v>
      </c>
      <c r="P137" s="68" t="n">
        <f aca="false">P136+G137</f>
        <v>2707.37485</v>
      </c>
      <c r="Q137" s="68" t="n">
        <f aca="false">MAX(Q136,P137)</f>
        <v>2775.700365</v>
      </c>
      <c r="R137" s="68" t="n">
        <f aca="false">Q137-P137</f>
        <v>68.3255149999995</v>
      </c>
      <c r="S137" s="68" t="n">
        <f aca="false">S136+K137</f>
        <v>1897.23395429857</v>
      </c>
      <c r="T137" s="68" t="n">
        <f aca="false">MAX(T136,S137)</f>
        <v>2119.67776194385</v>
      </c>
      <c r="U137" s="68" t="n">
        <f aca="false">T137-S137</f>
        <v>222.443807645281</v>
      </c>
      <c r="V137" s="70" t="n">
        <f aca="false">V136+F137</f>
        <v>0.6973</v>
      </c>
      <c r="W137" s="70" t="n">
        <f aca="false">MAX(W136,V137)</f>
        <v>0.7101</v>
      </c>
      <c r="X137" s="70" t="n">
        <f aca="false">W137-V137</f>
        <v>0.0128</v>
      </c>
      <c r="Y137" s="70" t="n">
        <f aca="false">Y136+M137</f>
        <v>0.661577848149873</v>
      </c>
      <c r="Z137" s="70" t="n">
        <f aca="false">MAX(Z136,Y137)</f>
        <v>0.677764028164901</v>
      </c>
      <c r="AA137" s="70" t="n">
        <f aca="false">Z137-Y137</f>
        <v>0.0161861800150279</v>
      </c>
      <c r="AB137" s="72" t="n">
        <f aca="false">AB136*(1+F137)</f>
        <v>1.91207584569317</v>
      </c>
      <c r="AC137" s="73" t="n">
        <f aca="false">MAX(AC136,AB137)</f>
        <v>1.9369798536619</v>
      </c>
      <c r="AD137" s="70" t="n">
        <f aca="false">1-AB137/AC137</f>
        <v>0.012857133191989</v>
      </c>
      <c r="AE137" s="73" t="n">
        <f aca="false">AE136*(1+M137)</f>
        <v>1.84526582344013</v>
      </c>
      <c r="AF137" s="73" t="n">
        <f aca="false">MAX(AF136,AE137)</f>
        <v>1.87578987862606</v>
      </c>
      <c r="AG137" s="70" t="n">
        <f aca="false">1-AE137/AF137</f>
        <v>0.0162726409464808</v>
      </c>
      <c r="AH137" s="74" t="n">
        <f aca="false">IF(R137&gt;0,AH136+1,0)</f>
        <v>8</v>
      </c>
      <c r="AI137" s="74" t="n">
        <f aca="false">IF(U137&gt;0,AI136+1,0)</f>
        <v>41</v>
      </c>
      <c r="AJ137" s="74" t="n">
        <f aca="false">IF(G137&gt;0,AJ136+1,0)</f>
        <v>0</v>
      </c>
      <c r="AK137" s="74" t="n">
        <f aca="false">IF(G137&lt;=0,AK136+1,0)</f>
        <v>1</v>
      </c>
      <c r="AL137" s="74" t="n">
        <f aca="false">IF(K137&gt;0,AL136+1,0)</f>
        <v>0</v>
      </c>
      <c r="AM137" s="74" t="n">
        <f aca="false">IF(K137&lt;=0,AM136+1,0)</f>
        <v>1</v>
      </c>
    </row>
    <row r="138" customFormat="false" ht="15" hidden="false" customHeight="false" outlineLevel="0" collapsed="false">
      <c r="A138" s="61" t="n">
        <v>137</v>
      </c>
      <c r="B138" s="62" t="n">
        <v>40289.5104166667</v>
      </c>
      <c r="C138" s="63" t="n">
        <f aca="false">YEAR(B138)</f>
        <v>2010</v>
      </c>
      <c r="D138" s="32" t="s">
        <v>276</v>
      </c>
      <c r="E138" s="64" t="n">
        <v>5250.55</v>
      </c>
      <c r="F138" s="65" t="n">
        <v>-0.003</v>
      </c>
      <c r="G138" s="66" t="n">
        <v>-15.75165</v>
      </c>
      <c r="H138" s="67" t="n">
        <f aca="false">E138+IF(D138="Long",1,-1)*G138</f>
        <v>5266.30165</v>
      </c>
      <c r="I138" s="68" t="n">
        <f aca="false">Assumptions!$B$58</f>
        <v>5.35750011455817</v>
      </c>
      <c r="J138" s="68" t="n">
        <f aca="false">INDEX(Yearly!$L$5:$L$22,MATCH(C138,Yearly!$A$5:$A$22,0))</f>
        <v>0.434391901180392</v>
      </c>
      <c r="K138" s="68" t="n">
        <f aca="false">G138-I138-J138</f>
        <v>-21.5435420157386</v>
      </c>
      <c r="L138" s="69" t="n">
        <f aca="false">(I138+J138)/Assumptions!$B$8</f>
        <v>0.000255386250939244</v>
      </c>
      <c r="M138" s="70" t="n">
        <f aca="false">F138-L138</f>
        <v>-0.00325538625093924</v>
      </c>
      <c r="N138" s="71" t="n">
        <f aca="false">G138*Assumptions!$B$7</f>
        <v>-123886.72725</v>
      </c>
      <c r="O138" s="71" t="n">
        <f aca="false">K138*Assumptions!$B$7</f>
        <v>-169439.957953784</v>
      </c>
      <c r="P138" s="68" t="n">
        <f aca="false">P137+G138</f>
        <v>2691.6232</v>
      </c>
      <c r="Q138" s="68" t="n">
        <f aca="false">MAX(Q137,P138)</f>
        <v>2775.700365</v>
      </c>
      <c r="R138" s="68" t="n">
        <f aca="false">Q138-P138</f>
        <v>84.0771649999997</v>
      </c>
      <c r="S138" s="68" t="n">
        <f aca="false">S137+K138</f>
        <v>1875.69041228283</v>
      </c>
      <c r="T138" s="68" t="n">
        <f aca="false">MAX(T137,S138)</f>
        <v>2119.67776194385</v>
      </c>
      <c r="U138" s="68" t="n">
        <f aca="false">T138-S138</f>
        <v>243.987349661019</v>
      </c>
      <c r="V138" s="70" t="n">
        <f aca="false">V137+F138</f>
        <v>0.6943</v>
      </c>
      <c r="W138" s="70" t="n">
        <f aca="false">MAX(W137,V138)</f>
        <v>0.7101</v>
      </c>
      <c r="X138" s="70" t="n">
        <f aca="false">W138-V138</f>
        <v>0.0158</v>
      </c>
      <c r="Y138" s="70" t="n">
        <f aca="false">Y137+M138</f>
        <v>0.658322461898934</v>
      </c>
      <c r="Z138" s="70" t="n">
        <f aca="false">MAX(Z137,Y138)</f>
        <v>0.677764028164901</v>
      </c>
      <c r="AA138" s="70" t="n">
        <f aca="false">Z138-Y138</f>
        <v>0.0194415662659672</v>
      </c>
      <c r="AB138" s="72" t="n">
        <f aca="false">AB137*(1+F138)</f>
        <v>1.90633961815609</v>
      </c>
      <c r="AC138" s="73" t="n">
        <f aca="false">MAX(AC137,AB138)</f>
        <v>1.9369798536619</v>
      </c>
      <c r="AD138" s="70" t="n">
        <f aca="false">1-AB138/AC138</f>
        <v>0.015818561792413</v>
      </c>
      <c r="AE138" s="73" t="n">
        <f aca="false">AE137*(1+M138)</f>
        <v>1.83925877044918</v>
      </c>
      <c r="AF138" s="73" t="n">
        <f aca="false">MAX(AF137,AE138)</f>
        <v>1.87578987862606</v>
      </c>
      <c r="AG138" s="70" t="n">
        <f aca="false">1-AE138/AF138</f>
        <v>0.0194750534658164</v>
      </c>
      <c r="AH138" s="74" t="n">
        <f aca="false">IF(R138&gt;0,AH137+1,0)</f>
        <v>9</v>
      </c>
      <c r="AI138" s="74" t="n">
        <f aca="false">IF(U138&gt;0,AI137+1,0)</f>
        <v>42</v>
      </c>
      <c r="AJ138" s="74" t="n">
        <f aca="false">IF(G138&gt;0,AJ137+1,0)</f>
        <v>0</v>
      </c>
      <c r="AK138" s="74" t="n">
        <f aca="false">IF(G138&lt;=0,AK137+1,0)</f>
        <v>2</v>
      </c>
      <c r="AL138" s="74" t="n">
        <f aca="false">IF(K138&gt;0,AL137+1,0)</f>
        <v>0</v>
      </c>
      <c r="AM138" s="74" t="n">
        <f aca="false">IF(K138&lt;=0,AM137+1,0)</f>
        <v>2</v>
      </c>
    </row>
    <row r="139" customFormat="false" ht="15" hidden="false" customHeight="false" outlineLevel="0" collapsed="false">
      <c r="A139" s="61" t="n">
        <v>138</v>
      </c>
      <c r="B139" s="62" t="n">
        <v>40290.46875</v>
      </c>
      <c r="C139" s="63" t="n">
        <f aca="false">YEAR(B139)</f>
        <v>2010</v>
      </c>
      <c r="D139" s="32" t="s">
        <v>277</v>
      </c>
      <c r="E139" s="64" t="n">
        <v>5266.05</v>
      </c>
      <c r="F139" s="65" t="n">
        <v>-0.0008</v>
      </c>
      <c r="G139" s="66" t="n">
        <v>-4.21284</v>
      </c>
      <c r="H139" s="67" t="n">
        <f aca="false">E139+IF(D139="Long",1,-1)*G139</f>
        <v>5261.83716</v>
      </c>
      <c r="I139" s="68" t="n">
        <f aca="false">Assumptions!$B$58</f>
        <v>5.35750011455817</v>
      </c>
      <c r="J139" s="68" t="n">
        <f aca="false">INDEX(Yearly!$L$5:$L$22,MATCH(C139,Yearly!$A$5:$A$22,0))</f>
        <v>0.434391901180392</v>
      </c>
      <c r="K139" s="68" t="n">
        <f aca="false">G139-I139-J139</f>
        <v>-10.0047320157386</v>
      </c>
      <c r="L139" s="69" t="n">
        <f aca="false">(I139+J139)/Assumptions!$B$8</f>
        <v>0.000255386250939244</v>
      </c>
      <c r="M139" s="70" t="n">
        <f aca="false">F139-L139</f>
        <v>-0.00105538625093924</v>
      </c>
      <c r="N139" s="71" t="n">
        <f aca="false">G139*Assumptions!$B$7</f>
        <v>-33133.9866</v>
      </c>
      <c r="O139" s="71" t="n">
        <f aca="false">K139*Assumptions!$B$7</f>
        <v>-78687.2173037838</v>
      </c>
      <c r="P139" s="68" t="n">
        <f aca="false">P138+G139</f>
        <v>2687.41036</v>
      </c>
      <c r="Q139" s="68" t="n">
        <f aca="false">MAX(Q138,P139)</f>
        <v>2775.700365</v>
      </c>
      <c r="R139" s="68" t="n">
        <f aca="false">Q139-P139</f>
        <v>88.2900049999998</v>
      </c>
      <c r="S139" s="68" t="n">
        <f aca="false">S138+K139</f>
        <v>1865.68568026709</v>
      </c>
      <c r="T139" s="68" t="n">
        <f aca="false">MAX(T138,S139)</f>
        <v>2119.67776194385</v>
      </c>
      <c r="U139" s="68" t="n">
        <f aca="false">T139-S139</f>
        <v>253.992081676758</v>
      </c>
      <c r="V139" s="70" t="n">
        <f aca="false">V138+F139</f>
        <v>0.6935</v>
      </c>
      <c r="W139" s="70" t="n">
        <f aca="false">MAX(W138,V139)</f>
        <v>0.7101</v>
      </c>
      <c r="X139" s="70" t="n">
        <f aca="false">W139-V139</f>
        <v>0.0166000000000001</v>
      </c>
      <c r="Y139" s="70" t="n">
        <f aca="false">Y138+M139</f>
        <v>0.657267075647995</v>
      </c>
      <c r="Z139" s="70" t="n">
        <f aca="false">MAX(Z138,Y139)</f>
        <v>0.677764028164901</v>
      </c>
      <c r="AA139" s="70" t="n">
        <f aca="false">Z139-Y139</f>
        <v>0.0204969525169064</v>
      </c>
      <c r="AB139" s="72" t="n">
        <f aca="false">AB138*(1+F139)</f>
        <v>1.90481454646156</v>
      </c>
      <c r="AC139" s="73" t="n">
        <f aca="false">MAX(AC138,AB139)</f>
        <v>1.9369798536619</v>
      </c>
      <c r="AD139" s="70" t="n">
        <f aca="false">1-AB139/AC139</f>
        <v>0.0166059069429793</v>
      </c>
      <c r="AE139" s="73" t="n">
        <f aca="false">AE138*(1+M139)</f>
        <v>1.83731764203093</v>
      </c>
      <c r="AF139" s="73" t="n">
        <f aca="false">MAX(AF138,AE139)</f>
        <v>1.87578987862606</v>
      </c>
      <c r="AG139" s="70" t="n">
        <f aca="false">1-AE139/AF139</f>
        <v>0.0205098860130916</v>
      </c>
      <c r="AH139" s="74" t="n">
        <f aca="false">IF(R139&gt;0,AH138+1,0)</f>
        <v>10</v>
      </c>
      <c r="AI139" s="74" t="n">
        <f aca="false">IF(U139&gt;0,AI138+1,0)</f>
        <v>43</v>
      </c>
      <c r="AJ139" s="74" t="n">
        <f aca="false">IF(G139&gt;0,AJ138+1,0)</f>
        <v>0</v>
      </c>
      <c r="AK139" s="74" t="n">
        <f aca="false">IF(G139&lt;=0,AK138+1,0)</f>
        <v>3</v>
      </c>
      <c r="AL139" s="74" t="n">
        <f aca="false">IF(K139&gt;0,AL138+1,0)</f>
        <v>0</v>
      </c>
      <c r="AM139" s="74" t="n">
        <f aca="false">IF(K139&lt;=0,AM138+1,0)</f>
        <v>3</v>
      </c>
    </row>
    <row r="140" customFormat="false" ht="15" hidden="false" customHeight="false" outlineLevel="0" collapsed="false">
      <c r="A140" s="61" t="n">
        <v>139</v>
      </c>
      <c r="B140" s="62" t="n">
        <v>40296.40625</v>
      </c>
      <c r="C140" s="63" t="n">
        <f aca="false">YEAR(B140)</f>
        <v>2010</v>
      </c>
      <c r="D140" s="32" t="s">
        <v>276</v>
      </c>
      <c r="E140" s="64" t="n">
        <v>5262</v>
      </c>
      <c r="F140" s="65" t="n">
        <v>-0.0053</v>
      </c>
      <c r="G140" s="66" t="n">
        <v>-27.8886</v>
      </c>
      <c r="H140" s="67" t="n">
        <f aca="false">E140+IF(D140="Long",1,-1)*G140</f>
        <v>5289.8886</v>
      </c>
      <c r="I140" s="68" t="n">
        <f aca="false">Assumptions!$B$58</f>
        <v>5.35750011455817</v>
      </c>
      <c r="J140" s="68" t="n">
        <f aca="false">INDEX(Yearly!$L$5:$L$22,MATCH(C140,Yearly!$A$5:$A$22,0))</f>
        <v>0.434391901180392</v>
      </c>
      <c r="K140" s="68" t="n">
        <f aca="false">G140-I140-J140</f>
        <v>-33.6804920157386</v>
      </c>
      <c r="L140" s="69" t="n">
        <f aca="false">(I140+J140)/Assumptions!$B$8</f>
        <v>0.000255386250939244</v>
      </c>
      <c r="M140" s="70" t="n">
        <f aca="false">F140-L140</f>
        <v>-0.00555538625093924</v>
      </c>
      <c r="N140" s="71" t="n">
        <f aca="false">G140*Assumptions!$B$7</f>
        <v>-219343.839</v>
      </c>
      <c r="O140" s="71" t="n">
        <f aca="false">K140*Assumptions!$B$7</f>
        <v>-264897.069703784</v>
      </c>
      <c r="P140" s="68" t="n">
        <f aca="false">P139+G140</f>
        <v>2659.52176</v>
      </c>
      <c r="Q140" s="68" t="n">
        <f aca="false">MAX(Q139,P140)</f>
        <v>2775.700365</v>
      </c>
      <c r="R140" s="68" t="n">
        <f aca="false">Q140-P140</f>
        <v>116.178605</v>
      </c>
      <c r="S140" s="68" t="n">
        <f aca="false">S139+K140</f>
        <v>1832.00518825135</v>
      </c>
      <c r="T140" s="68" t="n">
        <f aca="false">MAX(T139,S140)</f>
        <v>2119.67776194385</v>
      </c>
      <c r="U140" s="68" t="n">
        <f aca="false">T140-S140</f>
        <v>287.672573692496</v>
      </c>
      <c r="V140" s="70" t="n">
        <f aca="false">V139+F140</f>
        <v>0.6882</v>
      </c>
      <c r="W140" s="70" t="n">
        <f aca="false">MAX(W139,V140)</f>
        <v>0.7101</v>
      </c>
      <c r="X140" s="70" t="n">
        <f aca="false">W140-V140</f>
        <v>0.0219</v>
      </c>
      <c r="Y140" s="70" t="n">
        <f aca="false">Y139+M140</f>
        <v>0.651711689397055</v>
      </c>
      <c r="Z140" s="70" t="n">
        <f aca="false">MAX(Z139,Y140)</f>
        <v>0.677764028164901</v>
      </c>
      <c r="AA140" s="70" t="n">
        <f aca="false">Z140-Y140</f>
        <v>0.0260523387678456</v>
      </c>
      <c r="AB140" s="72" t="n">
        <f aca="false">AB139*(1+F140)</f>
        <v>1.89471902936532</v>
      </c>
      <c r="AC140" s="73" t="n">
        <f aca="false">MAX(AC139,AB140)</f>
        <v>1.9369798536619</v>
      </c>
      <c r="AD140" s="70" t="n">
        <f aca="false">1-AB140/AC140</f>
        <v>0.0218178956361814</v>
      </c>
      <c r="AE140" s="73" t="n">
        <f aca="false">AE139*(1+M140)</f>
        <v>1.82711063286378</v>
      </c>
      <c r="AF140" s="73" t="n">
        <f aca="false">MAX(AF139,AE140)</f>
        <v>1.87578987862606</v>
      </c>
      <c r="AG140" s="70" t="n">
        <f aca="false">1-AE140/AF140</f>
        <v>0.0259513319252653</v>
      </c>
      <c r="AH140" s="74" t="n">
        <f aca="false">IF(R140&gt;0,AH139+1,0)</f>
        <v>11</v>
      </c>
      <c r="AI140" s="74" t="n">
        <f aca="false">IF(U140&gt;0,AI139+1,0)</f>
        <v>44</v>
      </c>
      <c r="AJ140" s="74" t="n">
        <f aca="false">IF(G140&gt;0,AJ139+1,0)</f>
        <v>0</v>
      </c>
      <c r="AK140" s="74" t="n">
        <f aca="false">IF(G140&lt;=0,AK139+1,0)</f>
        <v>4</v>
      </c>
      <c r="AL140" s="74" t="n">
        <f aca="false">IF(K140&gt;0,AL139+1,0)</f>
        <v>0</v>
      </c>
      <c r="AM140" s="74" t="n">
        <f aca="false">IF(K140&lt;=0,AM139+1,0)</f>
        <v>4</v>
      </c>
    </row>
    <row r="141" customFormat="false" ht="15" hidden="false" customHeight="false" outlineLevel="0" collapsed="false">
      <c r="A141" s="61" t="n">
        <v>140</v>
      </c>
      <c r="B141" s="62" t="n">
        <v>40298.40625</v>
      </c>
      <c r="C141" s="63" t="n">
        <f aca="false">YEAR(B141)</f>
        <v>2010</v>
      </c>
      <c r="D141" s="32" t="s">
        <v>277</v>
      </c>
      <c r="E141" s="64" t="n">
        <v>5289.95</v>
      </c>
      <c r="F141" s="65" t="n">
        <v>-0.0085</v>
      </c>
      <c r="G141" s="66" t="n">
        <v>-44.964575</v>
      </c>
      <c r="H141" s="67" t="n">
        <f aca="false">E141+IF(D141="Long",1,-1)*G141</f>
        <v>5244.985425</v>
      </c>
      <c r="I141" s="68" t="n">
        <f aca="false">Assumptions!$B$58</f>
        <v>5.35750011455817</v>
      </c>
      <c r="J141" s="68" t="n">
        <f aca="false">INDEX(Yearly!$L$5:$L$22,MATCH(C141,Yearly!$A$5:$A$22,0))</f>
        <v>0.434391901180392</v>
      </c>
      <c r="K141" s="68" t="n">
        <f aca="false">G141-I141-J141</f>
        <v>-50.7564670157386</v>
      </c>
      <c r="L141" s="69" t="n">
        <f aca="false">(I141+J141)/Assumptions!$B$8</f>
        <v>0.000255386250939244</v>
      </c>
      <c r="M141" s="70" t="n">
        <f aca="false">F141-L141</f>
        <v>-0.00875538625093924</v>
      </c>
      <c r="N141" s="71" t="n">
        <f aca="false">G141*Assumptions!$B$7</f>
        <v>-353646.382375</v>
      </c>
      <c r="O141" s="71" t="n">
        <f aca="false">K141*Assumptions!$B$7</f>
        <v>-399199.613078784</v>
      </c>
      <c r="P141" s="68" t="n">
        <f aca="false">P140+G141</f>
        <v>2614.557185</v>
      </c>
      <c r="Q141" s="68" t="n">
        <f aca="false">MAX(Q140,P141)</f>
        <v>2775.700365</v>
      </c>
      <c r="R141" s="68" t="n">
        <f aca="false">Q141-P141</f>
        <v>161.14318</v>
      </c>
      <c r="S141" s="68" t="n">
        <f aca="false">S140+K141</f>
        <v>1781.24872123562</v>
      </c>
      <c r="T141" s="68" t="n">
        <f aca="false">MAX(T140,S141)</f>
        <v>2119.67776194385</v>
      </c>
      <c r="U141" s="68" t="n">
        <f aca="false">T141-S141</f>
        <v>338.429040708235</v>
      </c>
      <c r="V141" s="70" t="n">
        <f aca="false">V140+F141</f>
        <v>0.6797</v>
      </c>
      <c r="W141" s="70" t="n">
        <f aca="false">MAX(W140,V141)</f>
        <v>0.7101</v>
      </c>
      <c r="X141" s="70" t="n">
        <f aca="false">W141-V141</f>
        <v>0.0304</v>
      </c>
      <c r="Y141" s="70" t="n">
        <f aca="false">Y140+M141</f>
        <v>0.642956303146116</v>
      </c>
      <c r="Z141" s="70" t="n">
        <f aca="false">MAX(Z140,Y141)</f>
        <v>0.677764028164901</v>
      </c>
      <c r="AA141" s="70" t="n">
        <f aca="false">Z141-Y141</f>
        <v>0.0348077250187848</v>
      </c>
      <c r="AB141" s="72" t="n">
        <f aca="false">AB140*(1+F141)</f>
        <v>1.87861391761571</v>
      </c>
      <c r="AC141" s="73" t="n">
        <f aca="false">MAX(AC140,AB141)</f>
        <v>1.9369798536619</v>
      </c>
      <c r="AD141" s="70" t="n">
        <f aca="false">1-AB141/AC141</f>
        <v>0.0301324435232738</v>
      </c>
      <c r="AE141" s="73" t="n">
        <f aca="false">AE140*(1+M141)</f>
        <v>1.81111357354986</v>
      </c>
      <c r="AF141" s="73" t="n">
        <f aca="false">MAX(AF140,AE141)</f>
        <v>1.87578987862606</v>
      </c>
      <c r="AG141" s="70" t="n">
        <f aca="false">1-AE141/AF141</f>
        <v>0.0344795042414724</v>
      </c>
      <c r="AH141" s="74" t="n">
        <f aca="false">IF(R141&gt;0,AH140+1,0)</f>
        <v>12</v>
      </c>
      <c r="AI141" s="74" t="n">
        <f aca="false">IF(U141&gt;0,AI140+1,0)</f>
        <v>45</v>
      </c>
      <c r="AJ141" s="74" t="n">
        <f aca="false">IF(G141&gt;0,AJ140+1,0)</f>
        <v>0</v>
      </c>
      <c r="AK141" s="74" t="n">
        <f aca="false">IF(G141&lt;=0,AK140+1,0)</f>
        <v>5</v>
      </c>
      <c r="AL141" s="74" t="n">
        <f aca="false">IF(K141&gt;0,AL140+1,0)</f>
        <v>0</v>
      </c>
      <c r="AM141" s="74" t="n">
        <f aca="false">IF(K141&lt;=0,AM140+1,0)</f>
        <v>5</v>
      </c>
    </row>
    <row r="142" customFormat="false" ht="15" hidden="false" customHeight="false" outlineLevel="0" collapsed="false">
      <c r="A142" s="61" t="n">
        <v>141</v>
      </c>
      <c r="B142" s="62" t="n">
        <v>40301.40625</v>
      </c>
      <c r="C142" s="63" t="n">
        <f aca="false">YEAR(B142)</f>
        <v>2010</v>
      </c>
      <c r="D142" s="32" t="s">
        <v>276</v>
      </c>
      <c r="E142" s="64" t="n">
        <v>5244.9</v>
      </c>
      <c r="F142" s="65" t="n">
        <v>0.0213</v>
      </c>
      <c r="G142" s="66" t="n">
        <v>111.71637</v>
      </c>
      <c r="H142" s="67" t="n">
        <f aca="false">E142+IF(D142="Long",1,-1)*G142</f>
        <v>5133.18363</v>
      </c>
      <c r="I142" s="68" t="n">
        <f aca="false">Assumptions!$B$58</f>
        <v>5.35750011455817</v>
      </c>
      <c r="J142" s="68" t="n">
        <f aca="false">INDEX(Yearly!$L$5:$L$22,MATCH(C142,Yearly!$A$5:$A$22,0))</f>
        <v>0.434391901180392</v>
      </c>
      <c r="K142" s="68" t="n">
        <f aca="false">G142-I142-J142</f>
        <v>105.924477984261</v>
      </c>
      <c r="L142" s="69" t="n">
        <f aca="false">(I142+J142)/Assumptions!$B$8</f>
        <v>0.000255386250939244</v>
      </c>
      <c r="M142" s="70" t="n">
        <f aca="false">F142-L142</f>
        <v>0.0210446137490608</v>
      </c>
      <c r="N142" s="71" t="n">
        <f aca="false">G142*Assumptions!$B$7</f>
        <v>878649.25005</v>
      </c>
      <c r="O142" s="71" t="n">
        <f aca="false">K142*Assumptions!$B$7</f>
        <v>833096.019346216</v>
      </c>
      <c r="P142" s="68" t="n">
        <f aca="false">P141+G142</f>
        <v>2726.273555</v>
      </c>
      <c r="Q142" s="68" t="n">
        <f aca="false">MAX(Q141,P142)</f>
        <v>2775.700365</v>
      </c>
      <c r="R142" s="68" t="n">
        <f aca="false">Q142-P142</f>
        <v>49.4268099999999</v>
      </c>
      <c r="S142" s="68" t="n">
        <f aca="false">S141+K142</f>
        <v>1887.17319921988</v>
      </c>
      <c r="T142" s="68" t="n">
        <f aca="false">MAX(T141,S142)</f>
        <v>2119.67776194385</v>
      </c>
      <c r="U142" s="68" t="n">
        <f aca="false">T142-S142</f>
        <v>232.504562723973</v>
      </c>
      <c r="V142" s="70" t="n">
        <f aca="false">V141+F142</f>
        <v>0.701</v>
      </c>
      <c r="W142" s="70" t="n">
        <f aca="false">MAX(W141,V142)</f>
        <v>0.7101</v>
      </c>
      <c r="X142" s="70" t="n">
        <f aca="false">W142-V142</f>
        <v>0.0091</v>
      </c>
      <c r="Y142" s="70" t="n">
        <f aca="false">Y141+M142</f>
        <v>0.664000916895177</v>
      </c>
      <c r="Z142" s="70" t="n">
        <f aca="false">MAX(Z141,Y142)</f>
        <v>0.677764028164901</v>
      </c>
      <c r="AA142" s="70" t="n">
        <f aca="false">Z142-Y142</f>
        <v>0.0137631112697241</v>
      </c>
      <c r="AB142" s="72" t="n">
        <f aca="false">AB141*(1+F142)</f>
        <v>1.91862839406092</v>
      </c>
      <c r="AC142" s="73" t="n">
        <f aca="false">MAX(AC141,AB142)</f>
        <v>1.9369798536619</v>
      </c>
      <c r="AD142" s="70" t="n">
        <f aca="false">1-AB142/AC142</f>
        <v>0.00947426457031952</v>
      </c>
      <c r="AE142" s="73" t="n">
        <f aca="false">AE141*(1+M142)</f>
        <v>1.8492277591609</v>
      </c>
      <c r="AF142" s="73" t="n">
        <f aca="false">MAX(AF141,AE142)</f>
        <v>1.87578987862606</v>
      </c>
      <c r="AG142" s="70" t="n">
        <f aca="false">1-AE142/AF142</f>
        <v>0.0141604983414326</v>
      </c>
      <c r="AH142" s="74" t="n">
        <f aca="false">IF(R142&gt;0,AH141+1,0)</f>
        <v>13</v>
      </c>
      <c r="AI142" s="74" t="n">
        <f aca="false">IF(U142&gt;0,AI141+1,0)</f>
        <v>46</v>
      </c>
      <c r="AJ142" s="74" t="n">
        <f aca="false">IF(G142&gt;0,AJ141+1,0)</f>
        <v>1</v>
      </c>
      <c r="AK142" s="74" t="n">
        <f aca="false">IF(G142&lt;=0,AK141+1,0)</f>
        <v>0</v>
      </c>
      <c r="AL142" s="74" t="n">
        <f aca="false">IF(K142&gt;0,AL141+1,0)</f>
        <v>1</v>
      </c>
      <c r="AM142" s="74" t="n">
        <f aca="false">IF(K142&lt;=0,AM141+1,0)</f>
        <v>0</v>
      </c>
    </row>
    <row r="143" customFormat="false" ht="15" hidden="false" customHeight="false" outlineLevel="0" collapsed="false">
      <c r="A143" s="61" t="n">
        <v>142</v>
      </c>
      <c r="B143" s="62" t="n">
        <v>40308.4895833333</v>
      </c>
      <c r="C143" s="63" t="n">
        <f aca="false">YEAR(B143)</f>
        <v>2010</v>
      </c>
      <c r="D143" s="32" t="s">
        <v>277</v>
      </c>
      <c r="E143" s="64" t="n">
        <v>5133.2</v>
      </c>
      <c r="F143" s="65" t="n">
        <v>-0.0033</v>
      </c>
      <c r="G143" s="66" t="n">
        <v>-16.93956</v>
      </c>
      <c r="H143" s="67" t="n">
        <f aca="false">E143+IF(D143="Long",1,-1)*G143</f>
        <v>5116.26044</v>
      </c>
      <c r="I143" s="68" t="n">
        <f aca="false">Assumptions!$B$58</f>
        <v>5.35750011455817</v>
      </c>
      <c r="J143" s="68" t="n">
        <f aca="false">INDEX(Yearly!$L$5:$L$22,MATCH(C143,Yearly!$A$5:$A$22,0))</f>
        <v>0.434391901180392</v>
      </c>
      <c r="K143" s="68" t="n">
        <f aca="false">G143-I143-J143</f>
        <v>-22.7314520157386</v>
      </c>
      <c r="L143" s="69" t="n">
        <f aca="false">(I143+J143)/Assumptions!$B$8</f>
        <v>0.000255386250939244</v>
      </c>
      <c r="M143" s="70" t="n">
        <f aca="false">F143-L143</f>
        <v>-0.00355538625093924</v>
      </c>
      <c r="N143" s="71" t="n">
        <f aca="false">G143*Assumptions!$B$7</f>
        <v>-133229.6394</v>
      </c>
      <c r="O143" s="71" t="n">
        <f aca="false">K143*Assumptions!$B$7</f>
        <v>-178782.870103784</v>
      </c>
      <c r="P143" s="68" t="n">
        <f aca="false">P142+G143</f>
        <v>2709.333995</v>
      </c>
      <c r="Q143" s="68" t="n">
        <f aca="false">MAX(Q142,P143)</f>
        <v>2775.700365</v>
      </c>
      <c r="R143" s="68" t="n">
        <f aca="false">Q143-P143</f>
        <v>66.3663699999997</v>
      </c>
      <c r="S143" s="68" t="n">
        <f aca="false">S142+K143</f>
        <v>1864.44174720414</v>
      </c>
      <c r="T143" s="68" t="n">
        <f aca="false">MAX(T142,S143)</f>
        <v>2119.67776194385</v>
      </c>
      <c r="U143" s="68" t="n">
        <f aca="false">T143-S143</f>
        <v>255.236014739712</v>
      </c>
      <c r="V143" s="70" t="n">
        <f aca="false">V142+F143</f>
        <v>0.6977</v>
      </c>
      <c r="W143" s="70" t="n">
        <f aca="false">MAX(W142,V143)</f>
        <v>0.7101</v>
      </c>
      <c r="X143" s="70" t="n">
        <f aca="false">W143-V143</f>
        <v>0.0124</v>
      </c>
      <c r="Y143" s="70" t="n">
        <f aca="false">Y142+M143</f>
        <v>0.660445530644238</v>
      </c>
      <c r="Z143" s="70" t="n">
        <f aca="false">MAX(Z142,Y143)</f>
        <v>0.677764028164901</v>
      </c>
      <c r="AA143" s="70" t="n">
        <f aca="false">Z143-Y143</f>
        <v>0.0173184975206633</v>
      </c>
      <c r="AB143" s="72" t="n">
        <f aca="false">AB142*(1+F143)</f>
        <v>1.91229692036052</v>
      </c>
      <c r="AC143" s="73" t="n">
        <f aca="false">MAX(AC142,AB143)</f>
        <v>1.9369798536619</v>
      </c>
      <c r="AD143" s="70" t="n">
        <f aca="false">1-AB143/AC143</f>
        <v>0.0127429994972373</v>
      </c>
      <c r="AE143" s="73" t="n">
        <f aca="false">AE142*(1+M143)</f>
        <v>1.84265304021112</v>
      </c>
      <c r="AF143" s="73" t="n">
        <f aca="false">MAX(AF142,AE143)</f>
        <v>1.87578987862606</v>
      </c>
      <c r="AG143" s="70" t="n">
        <f aca="false">1-AE143/AF143</f>
        <v>0.0176655385512623</v>
      </c>
      <c r="AH143" s="74" t="n">
        <f aca="false">IF(R143&gt;0,AH142+1,0)</f>
        <v>14</v>
      </c>
      <c r="AI143" s="74" t="n">
        <f aca="false">IF(U143&gt;0,AI142+1,0)</f>
        <v>47</v>
      </c>
      <c r="AJ143" s="74" t="n">
        <f aca="false">IF(G143&gt;0,AJ142+1,0)</f>
        <v>0</v>
      </c>
      <c r="AK143" s="74" t="n">
        <f aca="false">IF(G143&lt;=0,AK142+1,0)</f>
        <v>1</v>
      </c>
      <c r="AL143" s="74" t="n">
        <f aca="false">IF(K143&gt;0,AL142+1,0)</f>
        <v>0</v>
      </c>
      <c r="AM143" s="74" t="n">
        <f aca="false">IF(K143&lt;=0,AM142+1,0)</f>
        <v>1</v>
      </c>
    </row>
    <row r="144" customFormat="false" ht="15" hidden="false" customHeight="false" outlineLevel="0" collapsed="false">
      <c r="A144" s="61" t="n">
        <v>143</v>
      </c>
      <c r="B144" s="62" t="n">
        <v>40310.5104166667</v>
      </c>
      <c r="C144" s="63" t="n">
        <f aca="false">YEAR(B144)</f>
        <v>2010</v>
      </c>
      <c r="D144" s="32" t="s">
        <v>276</v>
      </c>
      <c r="E144" s="64" t="n">
        <v>5116.05</v>
      </c>
      <c r="F144" s="65" t="n">
        <v>-0.0098</v>
      </c>
      <c r="G144" s="66" t="n">
        <v>-50.13729</v>
      </c>
      <c r="H144" s="67" t="n">
        <f aca="false">E144+IF(D144="Long",1,-1)*G144</f>
        <v>5166.18729</v>
      </c>
      <c r="I144" s="68" t="n">
        <f aca="false">Assumptions!$B$58</f>
        <v>5.35750011455817</v>
      </c>
      <c r="J144" s="68" t="n">
        <f aca="false">INDEX(Yearly!$L$5:$L$22,MATCH(C144,Yearly!$A$5:$A$22,0))</f>
        <v>0.434391901180392</v>
      </c>
      <c r="K144" s="68" t="n">
        <f aca="false">G144-I144-J144</f>
        <v>-55.9291820157386</v>
      </c>
      <c r="L144" s="69" t="n">
        <f aca="false">(I144+J144)/Assumptions!$B$8</f>
        <v>0.000255386250939244</v>
      </c>
      <c r="M144" s="70" t="n">
        <f aca="false">F144-L144</f>
        <v>-0.0100553862509392</v>
      </c>
      <c r="N144" s="71" t="n">
        <f aca="false">G144*Assumptions!$B$7</f>
        <v>-394329.78585</v>
      </c>
      <c r="O144" s="71" t="n">
        <f aca="false">K144*Assumptions!$B$7</f>
        <v>-439883.016553784</v>
      </c>
      <c r="P144" s="68" t="n">
        <f aca="false">P143+G144</f>
        <v>2659.196705</v>
      </c>
      <c r="Q144" s="68" t="n">
        <f aca="false">MAX(Q143,P144)</f>
        <v>2775.700365</v>
      </c>
      <c r="R144" s="68" t="n">
        <f aca="false">Q144-P144</f>
        <v>116.50366</v>
      </c>
      <c r="S144" s="68" t="n">
        <f aca="false">S143+K144</f>
        <v>1808.5125651884</v>
      </c>
      <c r="T144" s="68" t="n">
        <f aca="false">MAX(T143,S144)</f>
        <v>2119.67776194385</v>
      </c>
      <c r="U144" s="68" t="n">
        <f aca="false">T144-S144</f>
        <v>311.165196755451</v>
      </c>
      <c r="V144" s="70" t="n">
        <f aca="false">V143+F144</f>
        <v>0.6879</v>
      </c>
      <c r="W144" s="70" t="n">
        <f aca="false">MAX(W143,V144)</f>
        <v>0.7101</v>
      </c>
      <c r="X144" s="70" t="n">
        <f aca="false">W144-V144</f>
        <v>0.0222</v>
      </c>
      <c r="Y144" s="70" t="n">
        <f aca="false">Y143+M144</f>
        <v>0.650390144393299</v>
      </c>
      <c r="Z144" s="70" t="n">
        <f aca="false">MAX(Z143,Y144)</f>
        <v>0.677764028164901</v>
      </c>
      <c r="AA144" s="70" t="n">
        <f aca="false">Z144-Y144</f>
        <v>0.0273738837716025</v>
      </c>
      <c r="AB144" s="72" t="n">
        <f aca="false">AB143*(1+F144)</f>
        <v>1.89355641054099</v>
      </c>
      <c r="AC144" s="73" t="n">
        <f aca="false">MAX(AC143,AB144)</f>
        <v>1.9369798536619</v>
      </c>
      <c r="AD144" s="70" t="n">
        <f aca="false">1-AB144/AC144</f>
        <v>0.0224181181021645</v>
      </c>
      <c r="AE144" s="73" t="n">
        <f aca="false">AE143*(1+M144)</f>
        <v>1.82412445216533</v>
      </c>
      <c r="AF144" s="73" t="n">
        <f aca="false">MAX(AF143,AE144)</f>
        <v>1.87578987862606</v>
      </c>
      <c r="AG144" s="70" t="n">
        <f aca="false">1-AE144/AF144</f>
        <v>0.0275432909887378</v>
      </c>
      <c r="AH144" s="74" t="n">
        <f aca="false">IF(R144&gt;0,AH143+1,0)</f>
        <v>15</v>
      </c>
      <c r="AI144" s="74" t="n">
        <f aca="false">IF(U144&gt;0,AI143+1,0)</f>
        <v>48</v>
      </c>
      <c r="AJ144" s="74" t="n">
        <f aca="false">IF(G144&gt;0,AJ143+1,0)</f>
        <v>0</v>
      </c>
      <c r="AK144" s="74" t="n">
        <f aca="false">IF(G144&lt;=0,AK143+1,0)</f>
        <v>2</v>
      </c>
      <c r="AL144" s="74" t="n">
        <f aca="false">IF(K144&gt;0,AL143+1,0)</f>
        <v>0</v>
      </c>
      <c r="AM144" s="74" t="n">
        <f aca="false">IF(K144&lt;=0,AM143+1,0)</f>
        <v>2</v>
      </c>
    </row>
    <row r="145" customFormat="false" ht="15" hidden="false" customHeight="false" outlineLevel="0" collapsed="false">
      <c r="A145" s="61" t="n">
        <v>144</v>
      </c>
      <c r="B145" s="62" t="n">
        <v>40310.5729166667</v>
      </c>
      <c r="C145" s="63" t="n">
        <f aca="false">YEAR(B145)</f>
        <v>2010</v>
      </c>
      <c r="D145" s="32" t="s">
        <v>277</v>
      </c>
      <c r="E145" s="64" t="n">
        <v>5166</v>
      </c>
      <c r="F145" s="65" t="n">
        <v>-0.0028</v>
      </c>
      <c r="G145" s="66" t="n">
        <v>-14.4648</v>
      </c>
      <c r="H145" s="67" t="n">
        <f aca="false">E145+IF(D145="Long",1,-1)*G145</f>
        <v>5151.5352</v>
      </c>
      <c r="I145" s="68" t="n">
        <f aca="false">Assumptions!$B$58</f>
        <v>5.35750011455817</v>
      </c>
      <c r="J145" s="68" t="n">
        <f aca="false">INDEX(Yearly!$L$5:$L$22,MATCH(C145,Yearly!$A$5:$A$22,0))</f>
        <v>0.434391901180392</v>
      </c>
      <c r="K145" s="68" t="n">
        <f aca="false">G145-I145-J145</f>
        <v>-20.2566920157386</v>
      </c>
      <c r="L145" s="69" t="n">
        <f aca="false">(I145+J145)/Assumptions!$B$8</f>
        <v>0.000255386250939244</v>
      </c>
      <c r="M145" s="70" t="n">
        <f aca="false">F145-L145</f>
        <v>-0.00305538625093924</v>
      </c>
      <c r="N145" s="71" t="n">
        <f aca="false">G145*Assumptions!$B$7</f>
        <v>-113765.652</v>
      </c>
      <c r="O145" s="71" t="n">
        <f aca="false">K145*Assumptions!$B$7</f>
        <v>-159318.882703784</v>
      </c>
      <c r="P145" s="68" t="n">
        <f aca="false">P144+G145</f>
        <v>2644.731905</v>
      </c>
      <c r="Q145" s="68" t="n">
        <f aca="false">MAX(Q144,P145)</f>
        <v>2775.700365</v>
      </c>
      <c r="R145" s="68" t="n">
        <f aca="false">Q145-P145</f>
        <v>130.96846</v>
      </c>
      <c r="S145" s="68" t="n">
        <f aca="false">S144+K145</f>
        <v>1788.25587317266</v>
      </c>
      <c r="T145" s="68" t="n">
        <f aca="false">MAX(T144,S145)</f>
        <v>2119.67776194385</v>
      </c>
      <c r="U145" s="68" t="n">
        <f aca="false">T145-S145</f>
        <v>331.421888771189</v>
      </c>
      <c r="V145" s="70" t="n">
        <f aca="false">V144+F145</f>
        <v>0.6851</v>
      </c>
      <c r="W145" s="70" t="n">
        <f aca="false">MAX(W144,V145)</f>
        <v>0.7101</v>
      </c>
      <c r="X145" s="70" t="n">
        <f aca="false">W145-V145</f>
        <v>0.025</v>
      </c>
      <c r="Y145" s="70" t="n">
        <f aca="false">Y144+M145</f>
        <v>0.647334758142359</v>
      </c>
      <c r="Z145" s="70" t="n">
        <f aca="false">MAX(Z144,Y145)</f>
        <v>0.677764028164901</v>
      </c>
      <c r="AA145" s="70" t="n">
        <f aca="false">Z145-Y145</f>
        <v>0.0304292700225418</v>
      </c>
      <c r="AB145" s="72" t="n">
        <f aca="false">AB144*(1+F145)</f>
        <v>1.88825445259148</v>
      </c>
      <c r="AC145" s="73" t="n">
        <f aca="false">MAX(AC144,AB145)</f>
        <v>1.9369798536619</v>
      </c>
      <c r="AD145" s="70" t="n">
        <f aca="false">1-AB145/AC145</f>
        <v>0.0251553473714785</v>
      </c>
      <c r="AE145" s="73" t="n">
        <f aca="false">AE144*(1+M145)</f>
        <v>1.81855104739418</v>
      </c>
      <c r="AF145" s="73" t="n">
        <f aca="false">MAX(AF144,AE145)</f>
        <v>1.87578987862606</v>
      </c>
      <c r="AG145" s="70" t="n">
        <f aca="false">1-AE145/AF145</f>
        <v>0.0305145218470844</v>
      </c>
      <c r="AH145" s="74" t="n">
        <f aca="false">IF(R145&gt;0,AH144+1,0)</f>
        <v>16</v>
      </c>
      <c r="AI145" s="74" t="n">
        <f aca="false">IF(U145&gt;0,AI144+1,0)</f>
        <v>49</v>
      </c>
      <c r="AJ145" s="74" t="n">
        <f aca="false">IF(G145&gt;0,AJ144+1,0)</f>
        <v>0</v>
      </c>
      <c r="AK145" s="74" t="n">
        <f aca="false">IF(G145&lt;=0,AK144+1,0)</f>
        <v>3</v>
      </c>
      <c r="AL145" s="74" t="n">
        <f aca="false">IF(K145&gt;0,AL144+1,0)</f>
        <v>0</v>
      </c>
      <c r="AM145" s="74" t="n">
        <f aca="false">IF(K145&lt;=0,AM144+1,0)</f>
        <v>3</v>
      </c>
    </row>
    <row r="146" customFormat="false" ht="15" hidden="false" customHeight="false" outlineLevel="0" collapsed="false">
      <c r="A146" s="61" t="n">
        <v>145</v>
      </c>
      <c r="B146" s="62" t="n">
        <v>40312.5520833333</v>
      </c>
      <c r="C146" s="63" t="n">
        <f aca="false">YEAR(B146)</f>
        <v>2010</v>
      </c>
      <c r="D146" s="32" t="s">
        <v>276</v>
      </c>
      <c r="E146" s="64" t="n">
        <v>5151.5</v>
      </c>
      <c r="F146" s="65" t="n">
        <v>0.0299</v>
      </c>
      <c r="G146" s="66" t="n">
        <v>154.02985</v>
      </c>
      <c r="H146" s="67" t="n">
        <f aca="false">E146+IF(D146="Long",1,-1)*G146</f>
        <v>4997.47015</v>
      </c>
      <c r="I146" s="68" t="n">
        <f aca="false">Assumptions!$B$58</f>
        <v>5.35750011455817</v>
      </c>
      <c r="J146" s="68" t="n">
        <f aca="false">INDEX(Yearly!$L$5:$L$22,MATCH(C146,Yearly!$A$5:$A$22,0))</f>
        <v>0.434391901180392</v>
      </c>
      <c r="K146" s="68" t="n">
        <f aca="false">G146-I146-J146</f>
        <v>148.237957984261</v>
      </c>
      <c r="L146" s="69" t="n">
        <f aca="false">(I146+J146)/Assumptions!$B$8</f>
        <v>0.000255386250939244</v>
      </c>
      <c r="M146" s="70" t="n">
        <f aca="false">F146-L146</f>
        <v>0.0296446137490608</v>
      </c>
      <c r="N146" s="71" t="n">
        <f aca="false">G146*Assumptions!$B$7</f>
        <v>1211444.77025</v>
      </c>
      <c r="O146" s="71" t="n">
        <f aca="false">K146*Assumptions!$B$7</f>
        <v>1165891.53954622</v>
      </c>
      <c r="P146" s="68" t="n">
        <f aca="false">P145+G146</f>
        <v>2798.761755</v>
      </c>
      <c r="Q146" s="68" t="n">
        <f aca="false">MAX(Q145,P146)</f>
        <v>2798.761755</v>
      </c>
      <c r="R146" s="68" t="n">
        <f aca="false">Q146-P146</f>
        <v>0</v>
      </c>
      <c r="S146" s="68" t="n">
        <f aca="false">S145+K146</f>
        <v>1936.49383115692</v>
      </c>
      <c r="T146" s="68" t="n">
        <f aca="false">MAX(T145,S146)</f>
        <v>2119.67776194385</v>
      </c>
      <c r="U146" s="68" t="n">
        <f aca="false">T146-S146</f>
        <v>183.183930786928</v>
      </c>
      <c r="V146" s="70" t="n">
        <f aca="false">V145+F146</f>
        <v>0.715</v>
      </c>
      <c r="W146" s="70" t="n">
        <f aca="false">MAX(W145,V146)</f>
        <v>0.715</v>
      </c>
      <c r="X146" s="70" t="n">
        <f aca="false">W146-V146</f>
        <v>0</v>
      </c>
      <c r="Y146" s="70" t="n">
        <f aca="false">Y145+M146</f>
        <v>0.67697937189142</v>
      </c>
      <c r="Z146" s="70" t="n">
        <f aca="false">MAX(Z145,Y146)</f>
        <v>0.677764028164901</v>
      </c>
      <c r="AA146" s="70" t="n">
        <f aca="false">Z146-Y146</f>
        <v>0.00078465627348101</v>
      </c>
      <c r="AB146" s="72" t="n">
        <f aca="false">AB145*(1+F146)</f>
        <v>1.94471326072396</v>
      </c>
      <c r="AC146" s="73" t="n">
        <f aca="false">MAX(AC145,AB146)</f>
        <v>1.94471326072396</v>
      </c>
      <c r="AD146" s="70" t="n">
        <f aca="false">1-AB146/AC146</f>
        <v>0</v>
      </c>
      <c r="AE146" s="73" t="n">
        <f aca="false">AE145*(1+M146)</f>
        <v>1.87246129077714</v>
      </c>
      <c r="AF146" s="73" t="n">
        <f aca="false">MAX(AF145,AE146)</f>
        <v>1.87578987862606</v>
      </c>
      <c r="AG146" s="70" t="n">
        <f aca="false">1-AE146/AF146</f>
        <v>0.00177449931191775</v>
      </c>
      <c r="AH146" s="74" t="n">
        <f aca="false">IF(R146&gt;0,AH145+1,0)</f>
        <v>0</v>
      </c>
      <c r="AI146" s="74" t="n">
        <f aca="false">IF(U146&gt;0,AI145+1,0)</f>
        <v>50</v>
      </c>
      <c r="AJ146" s="74" t="n">
        <f aca="false">IF(G146&gt;0,AJ145+1,0)</f>
        <v>1</v>
      </c>
      <c r="AK146" s="74" t="n">
        <f aca="false">IF(G146&lt;=0,AK145+1,0)</f>
        <v>0</v>
      </c>
      <c r="AL146" s="74" t="n">
        <f aca="false">IF(K146&gt;0,AL145+1,0)</f>
        <v>1</v>
      </c>
      <c r="AM146" s="74" t="n">
        <f aca="false">IF(K146&lt;=0,AM145+1,0)</f>
        <v>0</v>
      </c>
    </row>
    <row r="147" customFormat="false" ht="15" hidden="false" customHeight="false" outlineLevel="0" collapsed="false">
      <c r="A147" s="61" t="n">
        <v>146</v>
      </c>
      <c r="B147" s="62" t="n">
        <v>40322.40625</v>
      </c>
      <c r="C147" s="63" t="n">
        <f aca="false">YEAR(B147)</f>
        <v>2010</v>
      </c>
      <c r="D147" s="32" t="s">
        <v>277</v>
      </c>
      <c r="E147" s="64" t="n">
        <v>4997.3</v>
      </c>
      <c r="F147" s="65" t="n">
        <v>-0.0033</v>
      </c>
      <c r="G147" s="66" t="n">
        <v>-16.49109</v>
      </c>
      <c r="H147" s="67" t="n">
        <f aca="false">E147+IF(D147="Long",1,-1)*G147</f>
        <v>4980.80891</v>
      </c>
      <c r="I147" s="68" t="n">
        <f aca="false">Assumptions!$B$58</f>
        <v>5.35750011455817</v>
      </c>
      <c r="J147" s="68" t="n">
        <f aca="false">INDEX(Yearly!$L$5:$L$22,MATCH(C147,Yearly!$A$5:$A$22,0))</f>
        <v>0.434391901180392</v>
      </c>
      <c r="K147" s="68" t="n">
        <f aca="false">G147-I147-J147</f>
        <v>-22.2829820157386</v>
      </c>
      <c r="L147" s="69" t="n">
        <f aca="false">(I147+J147)/Assumptions!$B$8</f>
        <v>0.000255386250939244</v>
      </c>
      <c r="M147" s="70" t="n">
        <f aca="false">F147-L147</f>
        <v>-0.00355538625093924</v>
      </c>
      <c r="N147" s="71" t="n">
        <f aca="false">G147*Assumptions!$B$7</f>
        <v>-129702.42285</v>
      </c>
      <c r="O147" s="71" t="n">
        <f aca="false">K147*Assumptions!$B$7</f>
        <v>-175255.653553784</v>
      </c>
      <c r="P147" s="68" t="n">
        <f aca="false">P146+G147</f>
        <v>2782.270665</v>
      </c>
      <c r="Q147" s="68" t="n">
        <f aca="false">MAX(Q146,P147)</f>
        <v>2798.761755</v>
      </c>
      <c r="R147" s="68" t="n">
        <f aca="false">Q147-P147</f>
        <v>16.49109</v>
      </c>
      <c r="S147" s="68" t="n">
        <f aca="false">S146+K147</f>
        <v>1914.21084914118</v>
      </c>
      <c r="T147" s="68" t="n">
        <f aca="false">MAX(T146,S147)</f>
        <v>2119.67776194385</v>
      </c>
      <c r="U147" s="68" t="n">
        <f aca="false">T147-S147</f>
        <v>205.466912802666</v>
      </c>
      <c r="V147" s="70" t="n">
        <f aca="false">V146+F147</f>
        <v>0.7117</v>
      </c>
      <c r="W147" s="70" t="n">
        <f aca="false">MAX(W146,V147)</f>
        <v>0.715</v>
      </c>
      <c r="X147" s="70" t="n">
        <f aca="false">W147-V147</f>
        <v>0.00329999999999997</v>
      </c>
      <c r="Y147" s="70" t="n">
        <f aca="false">Y146+M147</f>
        <v>0.673423985640481</v>
      </c>
      <c r="Z147" s="70" t="n">
        <f aca="false">MAX(Z146,Y147)</f>
        <v>0.677764028164901</v>
      </c>
      <c r="AA147" s="70" t="n">
        <f aca="false">Z147-Y147</f>
        <v>0.00434004252442022</v>
      </c>
      <c r="AB147" s="72" t="n">
        <f aca="false">AB146*(1+F147)</f>
        <v>1.93829570696357</v>
      </c>
      <c r="AC147" s="73" t="n">
        <f aca="false">MAX(AC146,AB147)</f>
        <v>1.94471326072396</v>
      </c>
      <c r="AD147" s="70" t="n">
        <f aca="false">1-AB147/AC147</f>
        <v>0.00329999999999997</v>
      </c>
      <c r="AE147" s="73" t="n">
        <f aca="false">AE146*(1+M147)</f>
        <v>1.86580396764849</v>
      </c>
      <c r="AF147" s="73" t="n">
        <f aca="false">MAX(AF146,AE147)</f>
        <v>1.87578987862606</v>
      </c>
      <c r="AG147" s="70" t="n">
        <f aca="false">1-AE147/AF147</f>
        <v>0.00532357653240101</v>
      </c>
      <c r="AH147" s="74" t="n">
        <f aca="false">IF(R147&gt;0,AH146+1,0)</f>
        <v>1</v>
      </c>
      <c r="AI147" s="74" t="n">
        <f aca="false">IF(U147&gt;0,AI146+1,0)</f>
        <v>51</v>
      </c>
      <c r="AJ147" s="74" t="n">
        <f aca="false">IF(G147&gt;0,AJ146+1,0)</f>
        <v>0</v>
      </c>
      <c r="AK147" s="74" t="n">
        <f aca="false">IF(G147&lt;=0,AK146+1,0)</f>
        <v>1</v>
      </c>
      <c r="AL147" s="74" t="n">
        <f aca="false">IF(K147&gt;0,AL146+1,0)</f>
        <v>0</v>
      </c>
      <c r="AM147" s="74" t="n">
        <f aca="false">IF(K147&lt;=0,AM146+1,0)</f>
        <v>1</v>
      </c>
    </row>
    <row r="148" customFormat="false" ht="15" hidden="false" customHeight="false" outlineLevel="0" collapsed="false">
      <c r="A148" s="61" t="n">
        <v>147</v>
      </c>
      <c r="B148" s="62" t="n">
        <v>40322.5729166667</v>
      </c>
      <c r="C148" s="63" t="n">
        <f aca="false">YEAR(B148)</f>
        <v>2010</v>
      </c>
      <c r="D148" s="32" t="s">
        <v>276</v>
      </c>
      <c r="E148" s="64" t="n">
        <v>4981.05</v>
      </c>
      <c r="F148" s="65" t="n">
        <v>0.0127</v>
      </c>
      <c r="G148" s="66" t="n">
        <v>63.259335</v>
      </c>
      <c r="H148" s="67" t="n">
        <f aca="false">E148+IF(D148="Long",1,-1)*G148</f>
        <v>4917.790665</v>
      </c>
      <c r="I148" s="68" t="n">
        <f aca="false">Assumptions!$B$58</f>
        <v>5.35750011455817</v>
      </c>
      <c r="J148" s="68" t="n">
        <f aca="false">INDEX(Yearly!$L$5:$L$22,MATCH(C148,Yearly!$A$5:$A$22,0))</f>
        <v>0.434391901180392</v>
      </c>
      <c r="K148" s="68" t="n">
        <f aca="false">G148-I148-J148</f>
        <v>57.4674429842614</v>
      </c>
      <c r="L148" s="69" t="n">
        <f aca="false">(I148+J148)/Assumptions!$B$8</f>
        <v>0.000255386250939244</v>
      </c>
      <c r="M148" s="70" t="n">
        <f aca="false">F148-L148</f>
        <v>0.0124446137490608</v>
      </c>
      <c r="N148" s="71" t="n">
        <f aca="false">G148*Assumptions!$B$7</f>
        <v>497534.669775</v>
      </c>
      <c r="O148" s="71" t="n">
        <f aca="false">K148*Assumptions!$B$7</f>
        <v>451981.439071216</v>
      </c>
      <c r="P148" s="68" t="n">
        <f aca="false">P147+G148</f>
        <v>2845.53</v>
      </c>
      <c r="Q148" s="68" t="n">
        <f aca="false">MAX(Q147,P148)</f>
        <v>2845.53</v>
      </c>
      <c r="R148" s="68" t="n">
        <f aca="false">Q148-P148</f>
        <v>0</v>
      </c>
      <c r="S148" s="68" t="n">
        <f aca="false">S147+K148</f>
        <v>1971.67829212545</v>
      </c>
      <c r="T148" s="68" t="n">
        <f aca="false">MAX(T147,S148)</f>
        <v>2119.67776194385</v>
      </c>
      <c r="U148" s="68" t="n">
        <f aca="false">T148-S148</f>
        <v>147.999469818405</v>
      </c>
      <c r="V148" s="70" t="n">
        <f aca="false">V147+F148</f>
        <v>0.7244</v>
      </c>
      <c r="W148" s="70" t="n">
        <f aca="false">MAX(W147,V148)</f>
        <v>0.7244</v>
      </c>
      <c r="X148" s="70" t="n">
        <f aca="false">W148-V148</f>
        <v>0</v>
      </c>
      <c r="Y148" s="70" t="n">
        <f aca="false">Y147+M148</f>
        <v>0.685868599389542</v>
      </c>
      <c r="Z148" s="70" t="n">
        <f aca="false">MAX(Z147,Y148)</f>
        <v>0.685868599389542</v>
      </c>
      <c r="AA148" s="70" t="n">
        <f aca="false">Z148-Y148</f>
        <v>0</v>
      </c>
      <c r="AB148" s="72" t="n">
        <f aca="false">AB147*(1+F148)</f>
        <v>1.96291206244201</v>
      </c>
      <c r="AC148" s="73" t="n">
        <f aca="false">MAX(AC147,AB148)</f>
        <v>1.96291206244201</v>
      </c>
      <c r="AD148" s="70" t="n">
        <f aca="false">1-AB148/AC148</f>
        <v>0</v>
      </c>
      <c r="AE148" s="73" t="n">
        <f aca="false">AE147*(1+M148)</f>
        <v>1.88902317735734</v>
      </c>
      <c r="AF148" s="73" t="n">
        <f aca="false">MAX(AF147,AE148)</f>
        <v>1.88902317735734</v>
      </c>
      <c r="AG148" s="70" t="n">
        <f aca="false">1-AE148/AF148</f>
        <v>0</v>
      </c>
      <c r="AH148" s="74" t="n">
        <f aca="false">IF(R148&gt;0,AH147+1,0)</f>
        <v>0</v>
      </c>
      <c r="AI148" s="74" t="n">
        <f aca="false">IF(U148&gt;0,AI147+1,0)</f>
        <v>52</v>
      </c>
      <c r="AJ148" s="74" t="n">
        <f aca="false">IF(G148&gt;0,AJ147+1,0)</f>
        <v>1</v>
      </c>
      <c r="AK148" s="74" t="n">
        <f aca="false">IF(G148&lt;=0,AK147+1,0)</f>
        <v>0</v>
      </c>
      <c r="AL148" s="74" t="n">
        <f aca="false">IF(K148&gt;0,AL147+1,0)</f>
        <v>1</v>
      </c>
      <c r="AM148" s="74" t="n">
        <f aca="false">IF(K148&lt;=0,AM147+1,0)</f>
        <v>0</v>
      </c>
    </row>
    <row r="149" customFormat="false" ht="15" hidden="false" customHeight="false" outlineLevel="0" collapsed="false">
      <c r="A149" s="61" t="n">
        <v>148</v>
      </c>
      <c r="B149" s="62" t="n">
        <v>40324.6354166667</v>
      </c>
      <c r="C149" s="63" t="n">
        <f aca="false">YEAR(B149)</f>
        <v>2010</v>
      </c>
      <c r="D149" s="32" t="s">
        <v>277</v>
      </c>
      <c r="E149" s="64" t="n">
        <v>4917.65</v>
      </c>
      <c r="F149" s="65" t="n">
        <v>0.0159</v>
      </c>
      <c r="G149" s="66" t="n">
        <v>78.190635</v>
      </c>
      <c r="H149" s="67" t="n">
        <f aca="false">E149+IF(D149="Long",1,-1)*G149</f>
        <v>4995.840635</v>
      </c>
      <c r="I149" s="68" t="n">
        <f aca="false">Assumptions!$B$58</f>
        <v>5.35750011455817</v>
      </c>
      <c r="J149" s="68" t="n">
        <f aca="false">INDEX(Yearly!$L$5:$L$22,MATCH(C149,Yearly!$A$5:$A$22,0))</f>
        <v>0.434391901180392</v>
      </c>
      <c r="K149" s="68" t="n">
        <f aca="false">G149-I149-J149</f>
        <v>72.3987429842615</v>
      </c>
      <c r="L149" s="69" t="n">
        <f aca="false">(I149+J149)/Assumptions!$B$8</f>
        <v>0.000255386250939244</v>
      </c>
      <c r="M149" s="70" t="n">
        <f aca="false">F149-L149</f>
        <v>0.0156446137490608</v>
      </c>
      <c r="N149" s="71" t="n">
        <f aca="false">G149*Assumptions!$B$7</f>
        <v>614969.344275</v>
      </c>
      <c r="O149" s="71" t="n">
        <f aca="false">K149*Assumptions!$B$7</f>
        <v>569416.113571216</v>
      </c>
      <c r="P149" s="68" t="n">
        <f aca="false">P148+G149</f>
        <v>2923.720635</v>
      </c>
      <c r="Q149" s="68" t="n">
        <f aca="false">MAX(Q148,P149)</f>
        <v>2923.720635</v>
      </c>
      <c r="R149" s="68" t="n">
        <f aca="false">Q149-P149</f>
        <v>0</v>
      </c>
      <c r="S149" s="68" t="n">
        <f aca="false">S148+K149</f>
        <v>2044.07703510971</v>
      </c>
      <c r="T149" s="68" t="n">
        <f aca="false">MAX(T148,S149)</f>
        <v>2119.67776194385</v>
      </c>
      <c r="U149" s="68" t="n">
        <f aca="false">T149-S149</f>
        <v>75.6007268341434</v>
      </c>
      <c r="V149" s="70" t="n">
        <f aca="false">V148+F149</f>
        <v>0.7403</v>
      </c>
      <c r="W149" s="70" t="n">
        <f aca="false">MAX(W148,V149)</f>
        <v>0.7403</v>
      </c>
      <c r="X149" s="70" t="n">
        <f aca="false">W149-V149</f>
        <v>0</v>
      </c>
      <c r="Y149" s="70" t="n">
        <f aca="false">Y148+M149</f>
        <v>0.701513213138602</v>
      </c>
      <c r="Z149" s="70" t="n">
        <f aca="false">MAX(Z148,Y149)</f>
        <v>0.701513213138602</v>
      </c>
      <c r="AA149" s="70" t="n">
        <f aca="false">Z149-Y149</f>
        <v>0</v>
      </c>
      <c r="AB149" s="72" t="n">
        <f aca="false">AB148*(1+F149)</f>
        <v>1.99412236423484</v>
      </c>
      <c r="AC149" s="73" t="n">
        <f aca="false">MAX(AC148,AB149)</f>
        <v>1.99412236423484</v>
      </c>
      <c r="AD149" s="70" t="n">
        <f aca="false">1-AB149/AC149</f>
        <v>0</v>
      </c>
      <c r="AE149" s="73" t="n">
        <f aca="false">AE148*(1+M149)</f>
        <v>1.91857621533012</v>
      </c>
      <c r="AF149" s="73" t="n">
        <f aca="false">MAX(AF148,AE149)</f>
        <v>1.91857621533012</v>
      </c>
      <c r="AG149" s="70" t="n">
        <f aca="false">1-AE149/AF149</f>
        <v>0</v>
      </c>
      <c r="AH149" s="74" t="n">
        <f aca="false">IF(R149&gt;0,AH148+1,0)</f>
        <v>0</v>
      </c>
      <c r="AI149" s="74" t="n">
        <f aca="false">IF(U149&gt;0,AI148+1,0)</f>
        <v>53</v>
      </c>
      <c r="AJ149" s="74" t="n">
        <f aca="false">IF(G149&gt;0,AJ148+1,0)</f>
        <v>2</v>
      </c>
      <c r="AK149" s="74" t="n">
        <f aca="false">IF(G149&lt;=0,AK148+1,0)</f>
        <v>0</v>
      </c>
      <c r="AL149" s="74" t="n">
        <f aca="false">IF(K149&gt;0,AL148+1,0)</f>
        <v>2</v>
      </c>
      <c r="AM149" s="74" t="n">
        <f aca="false">IF(K149&lt;=0,AM148+1,0)</f>
        <v>0</v>
      </c>
    </row>
    <row r="150" customFormat="false" ht="15" hidden="false" customHeight="false" outlineLevel="0" collapsed="false">
      <c r="A150" s="61" t="n">
        <v>149</v>
      </c>
      <c r="B150" s="62" t="n">
        <v>40330.5520833333</v>
      </c>
      <c r="C150" s="63" t="n">
        <f aca="false">YEAR(B150)</f>
        <v>2010</v>
      </c>
      <c r="D150" s="32" t="s">
        <v>276</v>
      </c>
      <c r="E150" s="64" t="n">
        <v>4995.65</v>
      </c>
      <c r="F150" s="65" t="n">
        <v>-0.0049</v>
      </c>
      <c r="G150" s="66" t="n">
        <v>-24.478685</v>
      </c>
      <c r="H150" s="67" t="n">
        <f aca="false">E150+IF(D150="Long",1,-1)*G150</f>
        <v>5020.128685</v>
      </c>
      <c r="I150" s="68" t="n">
        <f aca="false">Assumptions!$B$58</f>
        <v>5.35750011455817</v>
      </c>
      <c r="J150" s="68" t="n">
        <f aca="false">INDEX(Yearly!$L$5:$L$22,MATCH(C150,Yearly!$A$5:$A$22,0))</f>
        <v>0.434391901180392</v>
      </c>
      <c r="K150" s="68" t="n">
        <f aca="false">G150-I150-J150</f>
        <v>-30.2705770157386</v>
      </c>
      <c r="L150" s="69" t="n">
        <f aca="false">(I150+J150)/Assumptions!$B$8</f>
        <v>0.000255386250939244</v>
      </c>
      <c r="M150" s="70" t="n">
        <f aca="false">F150-L150</f>
        <v>-0.00515538625093924</v>
      </c>
      <c r="N150" s="71" t="n">
        <f aca="false">G150*Assumptions!$B$7</f>
        <v>-192524.857525</v>
      </c>
      <c r="O150" s="71" t="n">
        <f aca="false">K150*Assumptions!$B$7</f>
        <v>-238078.088228784</v>
      </c>
      <c r="P150" s="68" t="n">
        <f aca="false">P149+G150</f>
        <v>2899.24195</v>
      </c>
      <c r="Q150" s="68" t="n">
        <f aca="false">MAX(Q149,P150)</f>
        <v>2923.720635</v>
      </c>
      <c r="R150" s="68" t="n">
        <f aca="false">Q150-P150</f>
        <v>24.478685</v>
      </c>
      <c r="S150" s="68" t="n">
        <f aca="false">S149+K150</f>
        <v>2013.80645809397</v>
      </c>
      <c r="T150" s="68" t="n">
        <f aca="false">MAX(T149,S150)</f>
        <v>2119.67776194385</v>
      </c>
      <c r="U150" s="68" t="n">
        <f aca="false">T150-S150</f>
        <v>105.871303849882</v>
      </c>
      <c r="V150" s="70" t="n">
        <f aca="false">V149+F150</f>
        <v>0.7354</v>
      </c>
      <c r="W150" s="70" t="n">
        <f aca="false">MAX(W149,V150)</f>
        <v>0.7403</v>
      </c>
      <c r="X150" s="70" t="n">
        <f aca="false">W150-V150</f>
        <v>0.00490000000000002</v>
      </c>
      <c r="Y150" s="70" t="n">
        <f aca="false">Y149+M150</f>
        <v>0.696357826887663</v>
      </c>
      <c r="Z150" s="70" t="n">
        <f aca="false">MAX(Z149,Y150)</f>
        <v>0.701513213138602</v>
      </c>
      <c r="AA150" s="70" t="n">
        <f aca="false">Z150-Y150</f>
        <v>0.00515538625093925</v>
      </c>
      <c r="AB150" s="72" t="n">
        <f aca="false">AB149*(1+F150)</f>
        <v>1.98435116465009</v>
      </c>
      <c r="AC150" s="73" t="n">
        <f aca="false">MAX(AC149,AB150)</f>
        <v>1.99412236423484</v>
      </c>
      <c r="AD150" s="70" t="n">
        <f aca="false">1-AB150/AC150</f>
        <v>0.00490000000000002</v>
      </c>
      <c r="AE150" s="73" t="n">
        <f aca="false">AE149*(1+M150)</f>
        <v>1.90868521388823</v>
      </c>
      <c r="AF150" s="73" t="n">
        <f aca="false">MAX(AF149,AE150)</f>
        <v>1.91857621533012</v>
      </c>
      <c r="AG150" s="70" t="n">
        <f aca="false">1-AE150/AF150</f>
        <v>0.00515538625093925</v>
      </c>
      <c r="AH150" s="74" t="n">
        <f aca="false">IF(R150&gt;0,AH149+1,0)</f>
        <v>1</v>
      </c>
      <c r="AI150" s="74" t="n">
        <f aca="false">IF(U150&gt;0,AI149+1,0)</f>
        <v>54</v>
      </c>
      <c r="AJ150" s="74" t="n">
        <f aca="false">IF(G150&gt;0,AJ149+1,0)</f>
        <v>0</v>
      </c>
      <c r="AK150" s="74" t="n">
        <f aca="false">IF(G150&lt;=0,AK149+1,0)</f>
        <v>1</v>
      </c>
      <c r="AL150" s="74" t="n">
        <f aca="false">IF(K150&gt;0,AL149+1,0)</f>
        <v>0</v>
      </c>
      <c r="AM150" s="74" t="n">
        <f aca="false">IF(K150&lt;=0,AM149+1,0)</f>
        <v>1</v>
      </c>
    </row>
    <row r="151" customFormat="false" ht="15" hidden="false" customHeight="false" outlineLevel="0" collapsed="false">
      <c r="A151" s="61" t="n">
        <v>150</v>
      </c>
      <c r="B151" s="62" t="n">
        <v>40331.6354166667</v>
      </c>
      <c r="C151" s="63" t="n">
        <f aca="false">YEAR(B151)</f>
        <v>2010</v>
      </c>
      <c r="D151" s="32" t="s">
        <v>277</v>
      </c>
      <c r="E151" s="64" t="n">
        <v>5020.05</v>
      </c>
      <c r="F151" s="65" t="n">
        <v>-0.0009</v>
      </c>
      <c r="G151" s="66" t="n">
        <v>-4.518045</v>
      </c>
      <c r="H151" s="67" t="n">
        <f aca="false">E151+IF(D151="Long",1,-1)*G151</f>
        <v>5015.531955</v>
      </c>
      <c r="I151" s="68" t="n">
        <f aca="false">Assumptions!$B$58</f>
        <v>5.35750011455817</v>
      </c>
      <c r="J151" s="68" t="n">
        <f aca="false">INDEX(Yearly!$L$5:$L$22,MATCH(C151,Yearly!$A$5:$A$22,0))</f>
        <v>0.434391901180392</v>
      </c>
      <c r="K151" s="68" t="n">
        <f aca="false">G151-I151-J151</f>
        <v>-10.3099370157386</v>
      </c>
      <c r="L151" s="69" t="n">
        <f aca="false">(I151+J151)/Assumptions!$B$8</f>
        <v>0.000255386250939244</v>
      </c>
      <c r="M151" s="70" t="n">
        <f aca="false">F151-L151</f>
        <v>-0.00115538625093924</v>
      </c>
      <c r="N151" s="71" t="n">
        <f aca="false">G151*Assumptions!$B$7</f>
        <v>-35534.423925</v>
      </c>
      <c r="O151" s="71" t="n">
        <f aca="false">K151*Assumptions!$B$7</f>
        <v>-81087.6546287838</v>
      </c>
      <c r="P151" s="68" t="n">
        <f aca="false">P150+G151</f>
        <v>2894.723905</v>
      </c>
      <c r="Q151" s="68" t="n">
        <f aca="false">MAX(Q150,P151)</f>
        <v>2923.720635</v>
      </c>
      <c r="R151" s="68" t="n">
        <f aca="false">Q151-P151</f>
        <v>28.9967299999998</v>
      </c>
      <c r="S151" s="68" t="n">
        <f aca="false">S150+K151</f>
        <v>2003.49652107823</v>
      </c>
      <c r="T151" s="68" t="n">
        <f aca="false">MAX(T150,S151)</f>
        <v>2119.67776194385</v>
      </c>
      <c r="U151" s="68" t="n">
        <f aca="false">T151-S151</f>
        <v>116.181240865621</v>
      </c>
      <c r="V151" s="70" t="n">
        <f aca="false">V150+F151</f>
        <v>0.7345</v>
      </c>
      <c r="W151" s="70" t="n">
        <f aca="false">MAX(W150,V151)</f>
        <v>0.7403</v>
      </c>
      <c r="X151" s="70" t="n">
        <f aca="false">W151-V151</f>
        <v>0.00580000000000003</v>
      </c>
      <c r="Y151" s="70" t="n">
        <f aca="false">Y150+M151</f>
        <v>0.695202440636724</v>
      </c>
      <c r="Z151" s="70" t="n">
        <f aca="false">MAX(Z150,Y151)</f>
        <v>0.701513213138602</v>
      </c>
      <c r="AA151" s="70" t="n">
        <f aca="false">Z151-Y151</f>
        <v>0.0063107725018785</v>
      </c>
      <c r="AB151" s="72" t="n">
        <f aca="false">AB150*(1+F151)</f>
        <v>1.9825652486019</v>
      </c>
      <c r="AC151" s="73" t="n">
        <f aca="false">MAX(AC150,AB151)</f>
        <v>1.99412236423484</v>
      </c>
      <c r="AD151" s="70" t="n">
        <f aca="false">1-AB151/AC151</f>
        <v>0.00579558999999996</v>
      </c>
      <c r="AE151" s="73" t="n">
        <f aca="false">AE150*(1+M151)</f>
        <v>1.90647994523473</v>
      </c>
      <c r="AF151" s="73" t="n">
        <f aca="false">MAX(AF150,AE151)</f>
        <v>1.91857621533012</v>
      </c>
      <c r="AG151" s="70" t="n">
        <f aca="false">1-AE151/AF151</f>
        <v>0.00630481603948585</v>
      </c>
      <c r="AH151" s="74" t="n">
        <f aca="false">IF(R151&gt;0,AH150+1,0)</f>
        <v>2</v>
      </c>
      <c r="AI151" s="74" t="n">
        <f aca="false">IF(U151&gt;0,AI150+1,0)</f>
        <v>55</v>
      </c>
      <c r="AJ151" s="74" t="n">
        <f aca="false">IF(G151&gt;0,AJ150+1,0)</f>
        <v>0</v>
      </c>
      <c r="AK151" s="74" t="n">
        <f aca="false">IF(G151&lt;=0,AK150+1,0)</f>
        <v>2</v>
      </c>
      <c r="AL151" s="74" t="n">
        <f aca="false">IF(K151&gt;0,AL150+1,0)</f>
        <v>0</v>
      </c>
      <c r="AM151" s="74" t="n">
        <f aca="false">IF(K151&lt;=0,AM150+1,0)</f>
        <v>2</v>
      </c>
    </row>
    <row r="152" customFormat="false" ht="15" hidden="false" customHeight="false" outlineLevel="0" collapsed="false">
      <c r="A152" s="61" t="n">
        <v>151</v>
      </c>
      <c r="B152" s="62" t="n">
        <v>40336.40625</v>
      </c>
      <c r="C152" s="63" t="n">
        <f aca="false">YEAR(B152)</f>
        <v>2010</v>
      </c>
      <c r="D152" s="32" t="s">
        <v>276</v>
      </c>
      <c r="E152" s="64" t="n">
        <v>5015.6</v>
      </c>
      <c r="F152" s="65" t="n">
        <v>-0.0083</v>
      </c>
      <c r="G152" s="66" t="n">
        <v>-41.62948</v>
      </c>
      <c r="H152" s="67" t="n">
        <f aca="false">E152+IF(D152="Long",1,-1)*G152</f>
        <v>5057.22948</v>
      </c>
      <c r="I152" s="68" t="n">
        <f aca="false">Assumptions!$B$58</f>
        <v>5.35750011455817</v>
      </c>
      <c r="J152" s="68" t="n">
        <f aca="false">INDEX(Yearly!$L$5:$L$22,MATCH(C152,Yearly!$A$5:$A$22,0))</f>
        <v>0.434391901180392</v>
      </c>
      <c r="K152" s="68" t="n">
        <f aca="false">G152-I152-J152</f>
        <v>-47.4213720157386</v>
      </c>
      <c r="L152" s="69" t="n">
        <f aca="false">(I152+J152)/Assumptions!$B$8</f>
        <v>0.000255386250939244</v>
      </c>
      <c r="M152" s="70" t="n">
        <f aca="false">F152-L152</f>
        <v>-0.00855538625093924</v>
      </c>
      <c r="N152" s="71" t="n">
        <f aca="false">G152*Assumptions!$B$7</f>
        <v>-327415.8602</v>
      </c>
      <c r="O152" s="71" t="n">
        <f aca="false">K152*Assumptions!$B$7</f>
        <v>-372969.090903784</v>
      </c>
      <c r="P152" s="68" t="n">
        <f aca="false">P151+G152</f>
        <v>2853.094425</v>
      </c>
      <c r="Q152" s="68" t="n">
        <f aca="false">MAX(Q151,P152)</f>
        <v>2923.720635</v>
      </c>
      <c r="R152" s="68" t="n">
        <f aca="false">Q152-P152</f>
        <v>70.6262099999999</v>
      </c>
      <c r="S152" s="68" t="n">
        <f aca="false">S151+K152</f>
        <v>1956.07514906249</v>
      </c>
      <c r="T152" s="68" t="n">
        <f aca="false">MAX(T151,S152)</f>
        <v>2119.67776194385</v>
      </c>
      <c r="U152" s="68" t="n">
        <f aca="false">T152-S152</f>
        <v>163.602612881359</v>
      </c>
      <c r="V152" s="70" t="n">
        <f aca="false">V151+F152</f>
        <v>0.7262</v>
      </c>
      <c r="W152" s="70" t="n">
        <f aca="false">MAX(W151,V152)</f>
        <v>0.7403</v>
      </c>
      <c r="X152" s="70" t="n">
        <f aca="false">W152-V152</f>
        <v>0.0141</v>
      </c>
      <c r="Y152" s="70" t="n">
        <f aca="false">Y151+M152</f>
        <v>0.686647054385785</v>
      </c>
      <c r="Z152" s="70" t="n">
        <f aca="false">MAX(Z151,Y152)</f>
        <v>0.701513213138602</v>
      </c>
      <c r="AA152" s="70" t="n">
        <f aca="false">Z152-Y152</f>
        <v>0.0148661587528177</v>
      </c>
      <c r="AB152" s="72" t="n">
        <f aca="false">AB151*(1+F152)</f>
        <v>1.96610995703851</v>
      </c>
      <c r="AC152" s="73" t="n">
        <f aca="false">MAX(AC151,AB152)</f>
        <v>1.99412236423484</v>
      </c>
      <c r="AD152" s="70" t="n">
        <f aca="false">1-AB152/AC152</f>
        <v>0.0140474866029999</v>
      </c>
      <c r="AE152" s="73" t="n">
        <f aca="false">AE151*(1+M152)</f>
        <v>1.89016927292358</v>
      </c>
      <c r="AF152" s="73" t="n">
        <f aca="false">MAX(AF151,AE152)</f>
        <v>1.91857621533012</v>
      </c>
      <c r="AG152" s="70" t="n">
        <f aca="false">1-AE152/AF152</f>
        <v>0.0148062621539662</v>
      </c>
      <c r="AH152" s="74" t="n">
        <f aca="false">IF(R152&gt;0,AH151+1,0)</f>
        <v>3</v>
      </c>
      <c r="AI152" s="74" t="n">
        <f aca="false">IF(U152&gt;0,AI151+1,0)</f>
        <v>56</v>
      </c>
      <c r="AJ152" s="74" t="n">
        <f aca="false">IF(G152&gt;0,AJ151+1,0)</f>
        <v>0</v>
      </c>
      <c r="AK152" s="74" t="n">
        <f aca="false">IF(G152&lt;=0,AK151+1,0)</f>
        <v>3</v>
      </c>
      <c r="AL152" s="74" t="n">
        <f aca="false">IF(K152&gt;0,AL151+1,0)</f>
        <v>0</v>
      </c>
      <c r="AM152" s="74" t="n">
        <f aca="false">IF(K152&lt;=0,AM151+1,0)</f>
        <v>3</v>
      </c>
    </row>
    <row r="153" customFormat="false" ht="15" hidden="false" customHeight="false" outlineLevel="0" collapsed="false">
      <c r="A153" s="61" t="n">
        <v>152</v>
      </c>
      <c r="B153" s="62" t="n">
        <v>40337.40625</v>
      </c>
      <c r="C153" s="63" t="n">
        <f aca="false">YEAR(B153)</f>
        <v>2010</v>
      </c>
      <c r="D153" s="32" t="s">
        <v>277</v>
      </c>
      <c r="E153" s="64" t="n">
        <v>5057.45</v>
      </c>
      <c r="F153" s="65" t="n">
        <v>-0.0101</v>
      </c>
      <c r="G153" s="66" t="n">
        <v>-51.080245</v>
      </c>
      <c r="H153" s="67" t="n">
        <f aca="false">E153+IF(D153="Long",1,-1)*G153</f>
        <v>5006.369755</v>
      </c>
      <c r="I153" s="68" t="n">
        <f aca="false">Assumptions!$B$58</f>
        <v>5.35750011455817</v>
      </c>
      <c r="J153" s="68" t="n">
        <f aca="false">INDEX(Yearly!$L$5:$L$22,MATCH(C153,Yearly!$A$5:$A$22,0))</f>
        <v>0.434391901180392</v>
      </c>
      <c r="K153" s="68" t="n">
        <f aca="false">G153-I153-J153</f>
        <v>-56.8721370157386</v>
      </c>
      <c r="L153" s="69" t="n">
        <f aca="false">(I153+J153)/Assumptions!$B$8</f>
        <v>0.000255386250939244</v>
      </c>
      <c r="M153" s="70" t="n">
        <f aca="false">F153-L153</f>
        <v>-0.0103553862509392</v>
      </c>
      <c r="N153" s="71" t="n">
        <f aca="false">G153*Assumptions!$B$7</f>
        <v>-401746.126925</v>
      </c>
      <c r="O153" s="71" t="n">
        <f aca="false">K153*Assumptions!$B$7</f>
        <v>-447299.357628784</v>
      </c>
      <c r="P153" s="68" t="n">
        <f aca="false">P152+G153</f>
        <v>2802.01418</v>
      </c>
      <c r="Q153" s="68" t="n">
        <f aca="false">MAX(Q152,P153)</f>
        <v>2923.720635</v>
      </c>
      <c r="R153" s="68" t="n">
        <f aca="false">Q153-P153</f>
        <v>121.706455</v>
      </c>
      <c r="S153" s="68" t="n">
        <f aca="false">S152+K153</f>
        <v>1899.20301204675</v>
      </c>
      <c r="T153" s="68" t="n">
        <f aca="false">MAX(T152,S153)</f>
        <v>2119.67776194385</v>
      </c>
      <c r="U153" s="68" t="n">
        <f aca="false">T153-S153</f>
        <v>220.474749897098</v>
      </c>
      <c r="V153" s="70" t="n">
        <f aca="false">V152+F153</f>
        <v>0.7161</v>
      </c>
      <c r="W153" s="70" t="n">
        <f aca="false">MAX(W152,V153)</f>
        <v>0.7403</v>
      </c>
      <c r="X153" s="70" t="n">
        <f aca="false">W153-V153</f>
        <v>0.0242</v>
      </c>
      <c r="Y153" s="70" t="n">
        <f aca="false">Y152+M153</f>
        <v>0.676291668134845</v>
      </c>
      <c r="Z153" s="70" t="n">
        <f aca="false">MAX(Z152,Y153)</f>
        <v>0.701513213138602</v>
      </c>
      <c r="AA153" s="70" t="n">
        <f aca="false">Z153-Y153</f>
        <v>0.025221545003757</v>
      </c>
      <c r="AB153" s="72" t="n">
        <f aca="false">AB152*(1+F153)</f>
        <v>1.94625224647242</v>
      </c>
      <c r="AC153" s="73" t="n">
        <f aca="false">MAX(AC152,AB153)</f>
        <v>1.99412236423484</v>
      </c>
      <c r="AD153" s="70" t="n">
        <f aca="false">1-AB153/AC153</f>
        <v>0.0240056069883097</v>
      </c>
      <c r="AE153" s="73" t="n">
        <f aca="false">AE152*(1+M153)</f>
        <v>1.8705958400228</v>
      </c>
      <c r="AF153" s="73" t="n">
        <f aca="false">MAX(AF152,AE153)</f>
        <v>1.91857621533012</v>
      </c>
      <c r="AG153" s="70" t="n">
        <f aca="false">1-AE153/AF153</f>
        <v>0.0250083238413684</v>
      </c>
      <c r="AH153" s="74" t="n">
        <f aca="false">IF(R153&gt;0,AH152+1,0)</f>
        <v>4</v>
      </c>
      <c r="AI153" s="74" t="n">
        <f aca="false">IF(U153&gt;0,AI152+1,0)</f>
        <v>57</v>
      </c>
      <c r="AJ153" s="74" t="n">
        <f aca="false">IF(G153&gt;0,AJ152+1,0)</f>
        <v>0</v>
      </c>
      <c r="AK153" s="74" t="n">
        <f aca="false">IF(G153&lt;=0,AK152+1,0)</f>
        <v>4</v>
      </c>
      <c r="AL153" s="74" t="n">
        <f aca="false">IF(K153&gt;0,AL152+1,0)</f>
        <v>0</v>
      </c>
      <c r="AM153" s="74" t="n">
        <f aca="false">IF(K153&lt;=0,AM152+1,0)</f>
        <v>4</v>
      </c>
    </row>
    <row r="154" customFormat="false" ht="15" hidden="false" customHeight="false" outlineLevel="0" collapsed="false">
      <c r="A154" s="61" t="n">
        <v>153</v>
      </c>
      <c r="B154" s="62" t="n">
        <v>40337.59375</v>
      </c>
      <c r="C154" s="63" t="n">
        <f aca="false">YEAR(B154)</f>
        <v>2010</v>
      </c>
      <c r="D154" s="32" t="s">
        <v>276</v>
      </c>
      <c r="E154" s="64" t="n">
        <v>5006.4</v>
      </c>
      <c r="F154" s="65" t="n">
        <v>-0.0069</v>
      </c>
      <c r="G154" s="66" t="n">
        <v>-34.54416</v>
      </c>
      <c r="H154" s="67" t="n">
        <f aca="false">E154+IF(D154="Long",1,-1)*G154</f>
        <v>5040.94416</v>
      </c>
      <c r="I154" s="68" t="n">
        <f aca="false">Assumptions!$B$58</f>
        <v>5.35750011455817</v>
      </c>
      <c r="J154" s="68" t="n">
        <f aca="false">INDEX(Yearly!$L$5:$L$22,MATCH(C154,Yearly!$A$5:$A$22,0))</f>
        <v>0.434391901180392</v>
      </c>
      <c r="K154" s="68" t="n">
        <f aca="false">G154-I154-J154</f>
        <v>-40.3360520157386</v>
      </c>
      <c r="L154" s="69" t="n">
        <f aca="false">(I154+J154)/Assumptions!$B$8</f>
        <v>0.000255386250939244</v>
      </c>
      <c r="M154" s="70" t="n">
        <f aca="false">F154-L154</f>
        <v>-0.00715538625093924</v>
      </c>
      <c r="N154" s="71" t="n">
        <f aca="false">G154*Assumptions!$B$7</f>
        <v>-271689.8184</v>
      </c>
      <c r="O154" s="71" t="n">
        <f aca="false">K154*Assumptions!$B$7</f>
        <v>-317243.049103784</v>
      </c>
      <c r="P154" s="68" t="n">
        <f aca="false">P153+G154</f>
        <v>2767.47002</v>
      </c>
      <c r="Q154" s="68" t="n">
        <f aca="false">MAX(Q153,P154)</f>
        <v>2923.720635</v>
      </c>
      <c r="R154" s="68" t="n">
        <f aca="false">Q154-P154</f>
        <v>156.250615</v>
      </c>
      <c r="S154" s="68" t="n">
        <f aca="false">S153+K154</f>
        <v>1858.86696003101</v>
      </c>
      <c r="T154" s="68" t="n">
        <f aca="false">MAX(T153,S154)</f>
        <v>2119.67776194385</v>
      </c>
      <c r="U154" s="68" t="n">
        <f aca="false">T154-S154</f>
        <v>260.810801912836</v>
      </c>
      <c r="V154" s="70" t="n">
        <f aca="false">V153+F154</f>
        <v>0.7092</v>
      </c>
      <c r="W154" s="70" t="n">
        <f aca="false">MAX(W153,V154)</f>
        <v>0.7403</v>
      </c>
      <c r="X154" s="70" t="n">
        <f aca="false">W154-V154</f>
        <v>0.0311</v>
      </c>
      <c r="Y154" s="70" t="n">
        <f aca="false">Y153+M154</f>
        <v>0.669136281883906</v>
      </c>
      <c r="Z154" s="70" t="n">
        <f aca="false">MAX(Z153,Y154)</f>
        <v>0.701513213138602</v>
      </c>
      <c r="AA154" s="70" t="n">
        <f aca="false">Z154-Y154</f>
        <v>0.0323769312546962</v>
      </c>
      <c r="AB154" s="72" t="n">
        <f aca="false">AB153*(1+F154)</f>
        <v>1.93282310597176</v>
      </c>
      <c r="AC154" s="73" t="n">
        <f aca="false">MAX(AC153,AB154)</f>
        <v>1.99412236423484</v>
      </c>
      <c r="AD154" s="70" t="n">
        <f aca="false">1-AB154/AC154</f>
        <v>0.0307399683000903</v>
      </c>
      <c r="AE154" s="73" t="n">
        <f aca="false">AE153*(1+M154)</f>
        <v>1.85721100426803</v>
      </c>
      <c r="AF154" s="73" t="n">
        <f aca="false">MAX(AF153,AE154)</f>
        <v>1.91857621533012</v>
      </c>
      <c r="AG154" s="70" t="n">
        <f aca="false">1-AE154/AF154</f>
        <v>0.0319847658757341</v>
      </c>
      <c r="AH154" s="74" t="n">
        <f aca="false">IF(R154&gt;0,AH153+1,0)</f>
        <v>5</v>
      </c>
      <c r="AI154" s="74" t="n">
        <f aca="false">IF(U154&gt;0,AI153+1,0)</f>
        <v>58</v>
      </c>
      <c r="AJ154" s="74" t="n">
        <f aca="false">IF(G154&gt;0,AJ153+1,0)</f>
        <v>0</v>
      </c>
      <c r="AK154" s="74" t="n">
        <f aca="false">IF(G154&lt;=0,AK153+1,0)</f>
        <v>5</v>
      </c>
      <c r="AL154" s="74" t="n">
        <f aca="false">IF(K154&gt;0,AL153+1,0)</f>
        <v>0</v>
      </c>
      <c r="AM154" s="74" t="n">
        <f aca="false">IF(K154&lt;=0,AM153+1,0)</f>
        <v>5</v>
      </c>
    </row>
    <row r="155" customFormat="false" ht="15" hidden="false" customHeight="false" outlineLevel="0" collapsed="false">
      <c r="A155" s="61" t="n">
        <v>154</v>
      </c>
      <c r="B155" s="62" t="n">
        <v>40338.5520833333</v>
      </c>
      <c r="C155" s="63" t="n">
        <f aca="false">YEAR(B155)</f>
        <v>2010</v>
      </c>
      <c r="D155" s="32" t="s">
        <v>277</v>
      </c>
      <c r="E155" s="64" t="n">
        <v>5041</v>
      </c>
      <c r="F155" s="65" t="n">
        <v>-0.0082</v>
      </c>
      <c r="G155" s="66" t="n">
        <v>-41.3362</v>
      </c>
      <c r="H155" s="67" t="n">
        <f aca="false">E155+IF(D155="Long",1,-1)*G155</f>
        <v>4999.6638</v>
      </c>
      <c r="I155" s="68" t="n">
        <f aca="false">Assumptions!$B$58</f>
        <v>5.35750011455817</v>
      </c>
      <c r="J155" s="68" t="n">
        <f aca="false">INDEX(Yearly!$L$5:$L$22,MATCH(C155,Yearly!$A$5:$A$22,0))</f>
        <v>0.434391901180392</v>
      </c>
      <c r="K155" s="68" t="n">
        <f aca="false">G155-I155-J155</f>
        <v>-47.1280920157386</v>
      </c>
      <c r="L155" s="69" t="n">
        <f aca="false">(I155+J155)/Assumptions!$B$8</f>
        <v>0.000255386250939244</v>
      </c>
      <c r="M155" s="70" t="n">
        <f aca="false">F155-L155</f>
        <v>-0.00845538625093924</v>
      </c>
      <c r="N155" s="71" t="n">
        <f aca="false">G155*Assumptions!$B$7</f>
        <v>-325109.213</v>
      </c>
      <c r="O155" s="71" t="n">
        <f aca="false">K155*Assumptions!$B$7</f>
        <v>-370662.443703784</v>
      </c>
      <c r="P155" s="68" t="n">
        <f aca="false">P154+G155</f>
        <v>2726.13382</v>
      </c>
      <c r="Q155" s="68" t="n">
        <f aca="false">MAX(Q154,P155)</f>
        <v>2923.720635</v>
      </c>
      <c r="R155" s="68" t="n">
        <f aca="false">Q155-P155</f>
        <v>197.586815</v>
      </c>
      <c r="S155" s="68" t="n">
        <f aca="false">S154+K155</f>
        <v>1811.73886801528</v>
      </c>
      <c r="T155" s="68" t="n">
        <f aca="false">MAX(T154,S155)</f>
        <v>2119.67776194385</v>
      </c>
      <c r="U155" s="68" t="n">
        <f aca="false">T155-S155</f>
        <v>307.938893928575</v>
      </c>
      <c r="V155" s="70" t="n">
        <f aca="false">V154+F155</f>
        <v>0.701</v>
      </c>
      <c r="W155" s="70" t="n">
        <f aca="false">MAX(W154,V155)</f>
        <v>0.7403</v>
      </c>
      <c r="X155" s="70" t="n">
        <f aca="false">W155-V155</f>
        <v>0.0393</v>
      </c>
      <c r="Y155" s="70" t="n">
        <f aca="false">Y154+M155</f>
        <v>0.660680895632967</v>
      </c>
      <c r="Z155" s="70" t="n">
        <f aca="false">MAX(Z154,Y155)</f>
        <v>0.701513213138602</v>
      </c>
      <c r="AA155" s="70" t="n">
        <f aca="false">Z155-Y155</f>
        <v>0.0408323175056354</v>
      </c>
      <c r="AB155" s="72" t="n">
        <f aca="false">AB154*(1+F155)</f>
        <v>1.91697395650279</v>
      </c>
      <c r="AC155" s="73" t="n">
        <f aca="false">MAX(AC154,AB155)</f>
        <v>1.99412236423484</v>
      </c>
      <c r="AD155" s="70" t="n">
        <f aca="false">1-AB155/AC155</f>
        <v>0.0386879005600295</v>
      </c>
      <c r="AE155" s="73" t="n">
        <f aca="false">AE154*(1+M155)</f>
        <v>1.84150756787745</v>
      </c>
      <c r="AF155" s="73" t="n">
        <f aca="false">MAX(AF154,AE155)</f>
        <v>1.91857621533012</v>
      </c>
      <c r="AG155" s="70" t="n">
        <f aca="false">1-AE155/AF155</f>
        <v>0.0401697085770482</v>
      </c>
      <c r="AH155" s="74" t="n">
        <f aca="false">IF(R155&gt;0,AH154+1,0)</f>
        <v>6</v>
      </c>
      <c r="AI155" s="74" t="n">
        <f aca="false">IF(U155&gt;0,AI154+1,0)</f>
        <v>59</v>
      </c>
      <c r="AJ155" s="74" t="n">
        <f aca="false">IF(G155&gt;0,AJ154+1,0)</f>
        <v>0</v>
      </c>
      <c r="AK155" s="74" t="n">
        <f aca="false">IF(G155&lt;=0,AK154+1,0)</f>
        <v>6</v>
      </c>
      <c r="AL155" s="74" t="n">
        <f aca="false">IF(K155&gt;0,AL154+1,0)</f>
        <v>0</v>
      </c>
      <c r="AM155" s="74" t="n">
        <f aca="false">IF(K155&lt;=0,AM154+1,0)</f>
        <v>6</v>
      </c>
    </row>
    <row r="156" customFormat="false" ht="15" hidden="false" customHeight="false" outlineLevel="0" collapsed="false">
      <c r="A156" s="61" t="n">
        <v>155</v>
      </c>
      <c r="B156" s="62" t="n">
        <v>40338.59375</v>
      </c>
      <c r="C156" s="63" t="n">
        <f aca="false">YEAR(B156)</f>
        <v>2010</v>
      </c>
      <c r="D156" s="32" t="s">
        <v>276</v>
      </c>
      <c r="E156" s="64" t="n">
        <v>4999.6</v>
      </c>
      <c r="F156" s="65" t="n">
        <v>-0.0068</v>
      </c>
      <c r="G156" s="66" t="n">
        <v>-33.99728</v>
      </c>
      <c r="H156" s="67" t="n">
        <f aca="false">E156+IF(D156="Long",1,-1)*G156</f>
        <v>5033.59728</v>
      </c>
      <c r="I156" s="68" t="n">
        <f aca="false">Assumptions!$B$58</f>
        <v>5.35750011455817</v>
      </c>
      <c r="J156" s="68" t="n">
        <f aca="false">INDEX(Yearly!$L$5:$L$22,MATCH(C156,Yearly!$A$5:$A$22,0))</f>
        <v>0.434391901180392</v>
      </c>
      <c r="K156" s="68" t="n">
        <f aca="false">G156-I156-J156</f>
        <v>-39.7891720157386</v>
      </c>
      <c r="L156" s="69" t="n">
        <f aca="false">(I156+J156)/Assumptions!$B$8</f>
        <v>0.000255386250939244</v>
      </c>
      <c r="M156" s="70" t="n">
        <f aca="false">F156-L156</f>
        <v>-0.00705538625093924</v>
      </c>
      <c r="N156" s="71" t="n">
        <f aca="false">G156*Assumptions!$B$7</f>
        <v>-267388.6072</v>
      </c>
      <c r="O156" s="71" t="n">
        <f aca="false">K156*Assumptions!$B$7</f>
        <v>-312941.837903784</v>
      </c>
      <c r="P156" s="68" t="n">
        <f aca="false">P155+G156</f>
        <v>2692.13654</v>
      </c>
      <c r="Q156" s="68" t="n">
        <f aca="false">MAX(Q155,P156)</f>
        <v>2923.720635</v>
      </c>
      <c r="R156" s="68" t="n">
        <f aca="false">Q156-P156</f>
        <v>231.584095</v>
      </c>
      <c r="S156" s="68" t="n">
        <f aca="false">S155+K156</f>
        <v>1771.94969599954</v>
      </c>
      <c r="T156" s="68" t="n">
        <f aca="false">MAX(T155,S156)</f>
        <v>2119.67776194385</v>
      </c>
      <c r="U156" s="68" t="n">
        <f aca="false">T156-S156</f>
        <v>347.728065944313</v>
      </c>
      <c r="V156" s="70" t="n">
        <f aca="false">V155+F156</f>
        <v>0.6942</v>
      </c>
      <c r="W156" s="70" t="n">
        <f aca="false">MAX(W155,V156)</f>
        <v>0.7403</v>
      </c>
      <c r="X156" s="70" t="n">
        <f aca="false">W156-V156</f>
        <v>0.0461</v>
      </c>
      <c r="Y156" s="70" t="n">
        <f aca="false">Y155+M156</f>
        <v>0.653625509382028</v>
      </c>
      <c r="Z156" s="70" t="n">
        <f aca="false">MAX(Z155,Y156)</f>
        <v>0.701513213138602</v>
      </c>
      <c r="AA156" s="70" t="n">
        <f aca="false">Z156-Y156</f>
        <v>0.0478877037565747</v>
      </c>
      <c r="AB156" s="72" t="n">
        <f aca="false">AB155*(1+F156)</f>
        <v>1.90393853359857</v>
      </c>
      <c r="AC156" s="73" t="n">
        <f aca="false">MAX(AC155,AB156)</f>
        <v>1.99412236423484</v>
      </c>
      <c r="AD156" s="70" t="n">
        <f aca="false">1-AB156/AC156</f>
        <v>0.0452248228362214</v>
      </c>
      <c r="AE156" s="73" t="n">
        <f aca="false">AE155*(1+M156)</f>
        <v>1.82851502070205</v>
      </c>
      <c r="AF156" s="73" t="n">
        <f aca="false">MAX(AF155,AE156)</f>
        <v>1.91857621533012</v>
      </c>
      <c r="AG156" s="70" t="n">
        <f aca="false">1-AE156/AF156</f>
        <v>0.0469416820183887</v>
      </c>
      <c r="AH156" s="74" t="n">
        <f aca="false">IF(R156&gt;0,AH155+1,0)</f>
        <v>7</v>
      </c>
      <c r="AI156" s="74" t="n">
        <f aca="false">IF(U156&gt;0,AI155+1,0)</f>
        <v>60</v>
      </c>
      <c r="AJ156" s="74" t="n">
        <f aca="false">IF(G156&gt;0,AJ155+1,0)</f>
        <v>0</v>
      </c>
      <c r="AK156" s="74" t="n">
        <f aca="false">IF(G156&lt;=0,AK155+1,0)</f>
        <v>7</v>
      </c>
      <c r="AL156" s="74" t="n">
        <f aca="false">IF(K156&gt;0,AL155+1,0)</f>
        <v>0</v>
      </c>
      <c r="AM156" s="74" t="n">
        <f aca="false">IF(K156&lt;=0,AM155+1,0)</f>
        <v>7</v>
      </c>
    </row>
    <row r="157" customFormat="false" ht="15" hidden="false" customHeight="false" outlineLevel="0" collapsed="false">
      <c r="A157" s="61" t="n">
        <v>156</v>
      </c>
      <c r="B157" s="62" t="n">
        <v>40339.40625</v>
      </c>
      <c r="C157" s="63" t="n">
        <f aca="false">YEAR(B157)</f>
        <v>2010</v>
      </c>
      <c r="D157" s="32" t="s">
        <v>277</v>
      </c>
      <c r="E157" s="64" t="n">
        <v>5033.8</v>
      </c>
      <c r="F157" s="65" t="n">
        <v>-0.0009</v>
      </c>
      <c r="G157" s="66" t="n">
        <v>-4.53042</v>
      </c>
      <c r="H157" s="67" t="n">
        <f aca="false">E157+IF(D157="Long",1,-1)*G157</f>
        <v>5029.26958</v>
      </c>
      <c r="I157" s="68" t="n">
        <f aca="false">Assumptions!$B$58</f>
        <v>5.35750011455817</v>
      </c>
      <c r="J157" s="68" t="n">
        <f aca="false">INDEX(Yearly!$L$5:$L$22,MATCH(C157,Yearly!$A$5:$A$22,0))</f>
        <v>0.434391901180392</v>
      </c>
      <c r="K157" s="68" t="n">
        <f aca="false">G157-I157-J157</f>
        <v>-10.3223120157386</v>
      </c>
      <c r="L157" s="69" t="n">
        <f aca="false">(I157+J157)/Assumptions!$B$8</f>
        <v>0.000255386250939244</v>
      </c>
      <c r="M157" s="70" t="n">
        <f aca="false">F157-L157</f>
        <v>-0.00115538625093924</v>
      </c>
      <c r="N157" s="71" t="n">
        <f aca="false">G157*Assumptions!$B$7</f>
        <v>-35631.7533</v>
      </c>
      <c r="O157" s="71" t="n">
        <f aca="false">K157*Assumptions!$B$7</f>
        <v>-81184.9840037838</v>
      </c>
      <c r="P157" s="68" t="n">
        <f aca="false">P156+G157</f>
        <v>2687.60612</v>
      </c>
      <c r="Q157" s="68" t="n">
        <f aca="false">MAX(Q156,P157)</f>
        <v>2923.720635</v>
      </c>
      <c r="R157" s="68" t="n">
        <f aca="false">Q157-P157</f>
        <v>236.114515</v>
      </c>
      <c r="S157" s="68" t="n">
        <f aca="false">S156+K157</f>
        <v>1761.6273839838</v>
      </c>
      <c r="T157" s="68" t="n">
        <f aca="false">MAX(T156,S157)</f>
        <v>2119.67776194385</v>
      </c>
      <c r="U157" s="68" t="n">
        <f aca="false">T157-S157</f>
        <v>358.050377960052</v>
      </c>
      <c r="V157" s="70" t="n">
        <f aca="false">V156+F157</f>
        <v>0.6933</v>
      </c>
      <c r="W157" s="70" t="n">
        <f aca="false">MAX(W156,V157)</f>
        <v>0.7403</v>
      </c>
      <c r="X157" s="70" t="n">
        <f aca="false">W157-V157</f>
        <v>0.047</v>
      </c>
      <c r="Y157" s="70" t="n">
        <f aca="false">Y156+M157</f>
        <v>0.652470123131088</v>
      </c>
      <c r="Z157" s="70" t="n">
        <f aca="false">MAX(Z156,Y157)</f>
        <v>0.701513213138602</v>
      </c>
      <c r="AA157" s="70" t="n">
        <f aca="false">Z157-Y157</f>
        <v>0.0490430900075139</v>
      </c>
      <c r="AB157" s="72" t="n">
        <f aca="false">AB156*(1+F157)</f>
        <v>1.90222498891833</v>
      </c>
      <c r="AC157" s="73" t="n">
        <f aca="false">MAX(AC156,AB157)</f>
        <v>1.99412236423484</v>
      </c>
      <c r="AD157" s="70" t="n">
        <f aca="false">1-AB157/AC157</f>
        <v>0.0460841204956688</v>
      </c>
      <c r="AE157" s="73" t="n">
        <f aca="false">AE156*(1+M157)</f>
        <v>1.82640237958749</v>
      </c>
      <c r="AF157" s="73" t="n">
        <f aca="false">MAX(AF156,AE157)</f>
        <v>1.91857621533012</v>
      </c>
      <c r="AG157" s="70" t="n">
        <f aca="false">1-AE157/AF157</f>
        <v>0.0480428324953279</v>
      </c>
      <c r="AH157" s="74" t="n">
        <f aca="false">IF(R157&gt;0,AH156+1,0)</f>
        <v>8</v>
      </c>
      <c r="AI157" s="74" t="n">
        <f aca="false">IF(U157&gt;0,AI156+1,0)</f>
        <v>61</v>
      </c>
      <c r="AJ157" s="74" t="n">
        <f aca="false">IF(G157&gt;0,AJ156+1,0)</f>
        <v>0</v>
      </c>
      <c r="AK157" s="74" t="n">
        <f aca="false">IF(G157&lt;=0,AK156+1,0)</f>
        <v>8</v>
      </c>
      <c r="AL157" s="74" t="n">
        <f aca="false">IF(K157&gt;0,AL156+1,0)</f>
        <v>0</v>
      </c>
      <c r="AM157" s="74" t="n">
        <f aca="false">IF(K157&lt;=0,AM156+1,0)</f>
        <v>8</v>
      </c>
    </row>
    <row r="158" customFormat="false" ht="15" hidden="false" customHeight="false" outlineLevel="0" collapsed="false">
      <c r="A158" s="61" t="n">
        <v>157</v>
      </c>
      <c r="B158" s="62" t="n">
        <v>40339.5520833333</v>
      </c>
      <c r="C158" s="63" t="n">
        <f aca="false">YEAR(B158)</f>
        <v>2010</v>
      </c>
      <c r="D158" s="32" t="s">
        <v>276</v>
      </c>
      <c r="E158" s="64" t="n">
        <v>5029.05</v>
      </c>
      <c r="F158" s="65" t="n">
        <v>-0.0008</v>
      </c>
      <c r="G158" s="66" t="n">
        <v>-4.02324</v>
      </c>
      <c r="H158" s="67" t="n">
        <f aca="false">E158+IF(D158="Long",1,-1)*G158</f>
        <v>5033.07324</v>
      </c>
      <c r="I158" s="68" t="n">
        <f aca="false">Assumptions!$B$58</f>
        <v>5.35750011455817</v>
      </c>
      <c r="J158" s="68" t="n">
        <f aca="false">INDEX(Yearly!$L$5:$L$22,MATCH(C158,Yearly!$A$5:$A$22,0))</f>
        <v>0.434391901180392</v>
      </c>
      <c r="K158" s="68" t="n">
        <f aca="false">G158-I158-J158</f>
        <v>-9.81513201573856</v>
      </c>
      <c r="L158" s="69" t="n">
        <f aca="false">(I158+J158)/Assumptions!$B$8</f>
        <v>0.000255386250939244</v>
      </c>
      <c r="M158" s="70" t="n">
        <f aca="false">F158-L158</f>
        <v>-0.00105538625093924</v>
      </c>
      <c r="N158" s="71" t="n">
        <f aca="false">G158*Assumptions!$B$7</f>
        <v>-31642.7826</v>
      </c>
      <c r="O158" s="71" t="n">
        <f aca="false">K158*Assumptions!$B$7</f>
        <v>-77196.0133037838</v>
      </c>
      <c r="P158" s="68" t="n">
        <f aca="false">P157+G158</f>
        <v>2683.58288</v>
      </c>
      <c r="Q158" s="68" t="n">
        <f aca="false">MAX(Q157,P158)</f>
        <v>2923.720635</v>
      </c>
      <c r="R158" s="68" t="n">
        <f aca="false">Q158-P158</f>
        <v>240.137755</v>
      </c>
      <c r="S158" s="68" t="n">
        <f aca="false">S157+K158</f>
        <v>1751.81225196806</v>
      </c>
      <c r="T158" s="68" t="n">
        <f aca="false">MAX(T157,S158)</f>
        <v>2119.67776194385</v>
      </c>
      <c r="U158" s="68" t="n">
        <f aca="false">T158-S158</f>
        <v>367.865509975791</v>
      </c>
      <c r="V158" s="70" t="n">
        <f aca="false">V157+F158</f>
        <v>0.6925</v>
      </c>
      <c r="W158" s="70" t="n">
        <f aca="false">MAX(W157,V158)</f>
        <v>0.7403</v>
      </c>
      <c r="X158" s="70" t="n">
        <f aca="false">W158-V158</f>
        <v>0.0478000000000001</v>
      </c>
      <c r="Y158" s="70" t="n">
        <f aca="false">Y157+M158</f>
        <v>0.651414736880149</v>
      </c>
      <c r="Z158" s="70" t="n">
        <f aca="false">MAX(Z157,Y158)</f>
        <v>0.701513213138602</v>
      </c>
      <c r="AA158" s="70" t="n">
        <f aca="false">Z158-Y158</f>
        <v>0.0500984762584532</v>
      </c>
      <c r="AB158" s="72" t="n">
        <f aca="false">AB157*(1+F158)</f>
        <v>1.9007032089272</v>
      </c>
      <c r="AC158" s="73" t="n">
        <f aca="false">MAX(AC157,AB158)</f>
        <v>1.99412236423484</v>
      </c>
      <c r="AD158" s="70" t="n">
        <f aca="false">1-AB158/AC158</f>
        <v>0.0468472531992723</v>
      </c>
      <c r="AE158" s="73" t="n">
        <f aca="false">AE157*(1+M158)</f>
        <v>1.8244748196274</v>
      </c>
      <c r="AF158" s="73" t="n">
        <f aca="false">MAX(AF157,AE158)</f>
        <v>1.91857621533012</v>
      </c>
      <c r="AG158" s="70" t="n">
        <f aca="false">1-AE158/AF158</f>
        <v>0.0490475150013955</v>
      </c>
      <c r="AH158" s="74" t="n">
        <f aca="false">IF(R158&gt;0,AH157+1,0)</f>
        <v>9</v>
      </c>
      <c r="AI158" s="74" t="n">
        <f aca="false">IF(U158&gt;0,AI157+1,0)</f>
        <v>62</v>
      </c>
      <c r="AJ158" s="74" t="n">
        <f aca="false">IF(G158&gt;0,AJ157+1,0)</f>
        <v>0</v>
      </c>
      <c r="AK158" s="74" t="n">
        <f aca="false">IF(G158&lt;=0,AK157+1,0)</f>
        <v>9</v>
      </c>
      <c r="AL158" s="74" t="n">
        <f aca="false">IF(K158&gt;0,AL157+1,0)</f>
        <v>0</v>
      </c>
      <c r="AM158" s="74" t="n">
        <f aca="false">IF(K158&lt;=0,AM157+1,0)</f>
        <v>9</v>
      </c>
    </row>
    <row r="159" customFormat="false" ht="15" hidden="false" customHeight="false" outlineLevel="0" collapsed="false">
      <c r="A159" s="61" t="n">
        <v>158</v>
      </c>
      <c r="B159" s="62" t="n">
        <v>40339.5729166667</v>
      </c>
      <c r="C159" s="63" t="n">
        <f aca="false">YEAR(B159)</f>
        <v>2010</v>
      </c>
      <c r="D159" s="32" t="s">
        <v>277</v>
      </c>
      <c r="E159" s="64" t="n">
        <v>5033.05</v>
      </c>
      <c r="F159" s="65" t="n">
        <v>0.0524</v>
      </c>
      <c r="G159" s="66" t="n">
        <v>263.73182</v>
      </c>
      <c r="H159" s="67" t="n">
        <f aca="false">E159+IF(D159="Long",1,-1)*G159</f>
        <v>5296.78182</v>
      </c>
      <c r="I159" s="68" t="n">
        <f aca="false">Assumptions!$B$58</f>
        <v>5.35750011455817</v>
      </c>
      <c r="J159" s="68" t="n">
        <f aca="false">INDEX(Yearly!$L$5:$L$22,MATCH(C159,Yearly!$A$5:$A$22,0))</f>
        <v>0.434391901180392</v>
      </c>
      <c r="K159" s="68" t="n">
        <f aca="false">G159-I159-J159</f>
        <v>257.939927984262</v>
      </c>
      <c r="L159" s="69" t="n">
        <f aca="false">(I159+J159)/Assumptions!$B$8</f>
        <v>0.000255386250939244</v>
      </c>
      <c r="M159" s="70" t="n">
        <f aca="false">F159-L159</f>
        <v>0.0521446137490608</v>
      </c>
      <c r="N159" s="71" t="n">
        <f aca="false">G159*Assumptions!$B$7</f>
        <v>2074250.7643</v>
      </c>
      <c r="O159" s="71" t="n">
        <f aca="false">K159*Assumptions!$B$7</f>
        <v>2028697.53359622</v>
      </c>
      <c r="P159" s="68" t="n">
        <f aca="false">P158+G159</f>
        <v>2947.3147</v>
      </c>
      <c r="Q159" s="68" t="n">
        <f aca="false">MAX(Q158,P159)</f>
        <v>2947.3147</v>
      </c>
      <c r="R159" s="68" t="n">
        <f aca="false">Q159-P159</f>
        <v>0</v>
      </c>
      <c r="S159" s="68" t="n">
        <f aca="false">S158+K159</f>
        <v>2009.75217995232</v>
      </c>
      <c r="T159" s="68" t="n">
        <f aca="false">MAX(T158,S159)</f>
        <v>2119.67776194385</v>
      </c>
      <c r="U159" s="68" t="n">
        <f aca="false">T159-S159</f>
        <v>109.925581991529</v>
      </c>
      <c r="V159" s="70" t="n">
        <f aca="false">V158+F159</f>
        <v>0.7449</v>
      </c>
      <c r="W159" s="70" t="n">
        <f aca="false">MAX(W158,V159)</f>
        <v>0.7449</v>
      </c>
      <c r="X159" s="70" t="n">
        <f aca="false">W159-V159</f>
        <v>0</v>
      </c>
      <c r="Y159" s="70" t="n">
        <f aca="false">Y158+M159</f>
        <v>0.70355935062921</v>
      </c>
      <c r="Z159" s="70" t="n">
        <f aca="false">MAX(Z158,Y159)</f>
        <v>0.70355935062921</v>
      </c>
      <c r="AA159" s="70" t="n">
        <f aca="false">Z159-Y159</f>
        <v>0</v>
      </c>
      <c r="AB159" s="72" t="n">
        <f aca="false">AB158*(1+F159)</f>
        <v>2.00030005707498</v>
      </c>
      <c r="AC159" s="73" t="n">
        <f aca="false">MAX(AC158,AB159)</f>
        <v>2.00030005707498</v>
      </c>
      <c r="AD159" s="70" t="n">
        <f aca="false">1-AB159/AC159</f>
        <v>0</v>
      </c>
      <c r="AE159" s="73" t="n">
        <f aca="false">AE158*(1+M159)</f>
        <v>1.91961135439175</v>
      </c>
      <c r="AF159" s="73" t="n">
        <f aca="false">MAX(AF158,AE159)</f>
        <v>1.91961135439175</v>
      </c>
      <c r="AG159" s="70" t="n">
        <f aca="false">1-AE159/AF159</f>
        <v>0</v>
      </c>
      <c r="AH159" s="74" t="n">
        <f aca="false">IF(R159&gt;0,AH158+1,0)</f>
        <v>0</v>
      </c>
      <c r="AI159" s="74" t="n">
        <f aca="false">IF(U159&gt;0,AI158+1,0)</f>
        <v>63</v>
      </c>
      <c r="AJ159" s="74" t="n">
        <f aca="false">IF(G159&gt;0,AJ158+1,0)</f>
        <v>1</v>
      </c>
      <c r="AK159" s="74" t="n">
        <f aca="false">IF(G159&lt;=0,AK158+1,0)</f>
        <v>0</v>
      </c>
      <c r="AL159" s="74" t="n">
        <f aca="false">IF(K159&gt;0,AL158+1,0)</f>
        <v>1</v>
      </c>
      <c r="AM159" s="74" t="n">
        <f aca="false">IF(K159&lt;=0,AM158+1,0)</f>
        <v>0</v>
      </c>
    </row>
    <row r="160" customFormat="false" ht="15" hidden="false" customHeight="false" outlineLevel="0" collapsed="false">
      <c r="A160" s="61" t="n">
        <v>159</v>
      </c>
      <c r="B160" s="62" t="n">
        <v>40353.5729166667</v>
      </c>
      <c r="C160" s="63" t="n">
        <f aca="false">YEAR(B160)</f>
        <v>2010</v>
      </c>
      <c r="D160" s="32" t="s">
        <v>276</v>
      </c>
      <c r="E160" s="64" t="n">
        <v>5296.8</v>
      </c>
      <c r="F160" s="65" t="n">
        <v>-0.0031</v>
      </c>
      <c r="G160" s="66" t="n">
        <v>-16.42008</v>
      </c>
      <c r="H160" s="67" t="n">
        <f aca="false">E160+IF(D160="Long",1,-1)*G160</f>
        <v>5313.22008</v>
      </c>
      <c r="I160" s="68" t="n">
        <f aca="false">Assumptions!$B$58</f>
        <v>5.35750011455817</v>
      </c>
      <c r="J160" s="68" t="n">
        <f aca="false">INDEX(Yearly!$L$5:$L$22,MATCH(C160,Yearly!$A$5:$A$22,0))</f>
        <v>0.434391901180392</v>
      </c>
      <c r="K160" s="68" t="n">
        <f aca="false">G160-I160-J160</f>
        <v>-22.2119720157386</v>
      </c>
      <c r="L160" s="69" t="n">
        <f aca="false">(I160+J160)/Assumptions!$B$8</f>
        <v>0.000255386250939244</v>
      </c>
      <c r="M160" s="70" t="n">
        <f aca="false">F160-L160</f>
        <v>-0.00335538625093924</v>
      </c>
      <c r="N160" s="71" t="n">
        <f aca="false">G160*Assumptions!$B$7</f>
        <v>-129143.9292</v>
      </c>
      <c r="O160" s="71" t="n">
        <f aca="false">K160*Assumptions!$B$7</f>
        <v>-174697.159903784</v>
      </c>
      <c r="P160" s="68" t="n">
        <f aca="false">P159+G160</f>
        <v>2930.89462</v>
      </c>
      <c r="Q160" s="68" t="n">
        <f aca="false">MAX(Q159,P160)</f>
        <v>2947.3147</v>
      </c>
      <c r="R160" s="68" t="n">
        <f aca="false">Q160-P160</f>
        <v>16.4200799999999</v>
      </c>
      <c r="S160" s="68" t="n">
        <f aca="false">S159+K160</f>
        <v>1987.54020793658</v>
      </c>
      <c r="T160" s="68" t="n">
        <f aca="false">MAX(T159,S160)</f>
        <v>2119.67776194385</v>
      </c>
      <c r="U160" s="68" t="n">
        <f aca="false">T160-S160</f>
        <v>132.137554007268</v>
      </c>
      <c r="V160" s="70" t="n">
        <f aca="false">V159+F160</f>
        <v>0.7418</v>
      </c>
      <c r="W160" s="70" t="n">
        <f aca="false">MAX(W159,V160)</f>
        <v>0.7449</v>
      </c>
      <c r="X160" s="70" t="n">
        <f aca="false">W160-V160</f>
        <v>0.00309999999999999</v>
      </c>
      <c r="Y160" s="70" t="n">
        <f aca="false">Y159+M160</f>
        <v>0.700203964378271</v>
      </c>
      <c r="Z160" s="70" t="n">
        <f aca="false">MAX(Z159,Y160)</f>
        <v>0.70355935062921</v>
      </c>
      <c r="AA160" s="70" t="n">
        <f aca="false">Z160-Y160</f>
        <v>0.00335538625093923</v>
      </c>
      <c r="AB160" s="72" t="n">
        <f aca="false">AB159*(1+F160)</f>
        <v>1.99409912689805</v>
      </c>
      <c r="AC160" s="73" t="n">
        <f aca="false">MAX(AC159,AB160)</f>
        <v>2.00030005707498</v>
      </c>
      <c r="AD160" s="70" t="n">
        <f aca="false">1-AB160/AC160</f>
        <v>0.00309999999999999</v>
      </c>
      <c r="AE160" s="73" t="n">
        <f aca="false">AE159*(1+M160)</f>
        <v>1.91317031684608</v>
      </c>
      <c r="AF160" s="73" t="n">
        <f aca="false">MAX(AF159,AE160)</f>
        <v>1.91961135439175</v>
      </c>
      <c r="AG160" s="70" t="n">
        <f aca="false">1-AE160/AF160</f>
        <v>0.00335538625093923</v>
      </c>
      <c r="AH160" s="74" t="n">
        <f aca="false">IF(R160&gt;0,AH159+1,0)</f>
        <v>1</v>
      </c>
      <c r="AI160" s="74" t="n">
        <f aca="false">IF(U160&gt;0,AI159+1,0)</f>
        <v>64</v>
      </c>
      <c r="AJ160" s="74" t="n">
        <f aca="false">IF(G160&gt;0,AJ159+1,0)</f>
        <v>0</v>
      </c>
      <c r="AK160" s="74" t="n">
        <f aca="false">IF(G160&lt;=0,AK159+1,0)</f>
        <v>1</v>
      </c>
      <c r="AL160" s="74" t="n">
        <f aca="false">IF(K160&gt;0,AL159+1,0)</f>
        <v>0</v>
      </c>
      <c r="AM160" s="74" t="n">
        <f aca="false">IF(K160&lt;=0,AM159+1,0)</f>
        <v>1</v>
      </c>
    </row>
    <row r="161" customFormat="false" ht="15" hidden="false" customHeight="false" outlineLevel="0" collapsed="false">
      <c r="A161" s="61" t="n">
        <v>160</v>
      </c>
      <c r="B161" s="62" t="n">
        <v>40354.5520833333</v>
      </c>
      <c r="C161" s="63" t="n">
        <f aca="false">YEAR(B161)</f>
        <v>2010</v>
      </c>
      <c r="D161" s="32" t="s">
        <v>277</v>
      </c>
      <c r="E161" s="64" t="n">
        <v>5313.35</v>
      </c>
      <c r="F161" s="65" t="n">
        <v>-0.0038</v>
      </c>
      <c r="G161" s="66" t="n">
        <v>-20.19073</v>
      </c>
      <c r="H161" s="67" t="n">
        <f aca="false">E161+IF(D161="Long",1,-1)*G161</f>
        <v>5293.15927</v>
      </c>
      <c r="I161" s="68" t="n">
        <f aca="false">Assumptions!$B$58</f>
        <v>5.35750011455817</v>
      </c>
      <c r="J161" s="68" t="n">
        <f aca="false">INDEX(Yearly!$L$5:$L$22,MATCH(C161,Yearly!$A$5:$A$22,0))</f>
        <v>0.434391901180392</v>
      </c>
      <c r="K161" s="68" t="n">
        <f aca="false">G161-I161-J161</f>
        <v>-25.9826220157386</v>
      </c>
      <c r="L161" s="69" t="n">
        <f aca="false">(I161+J161)/Assumptions!$B$8</f>
        <v>0.000255386250939244</v>
      </c>
      <c r="M161" s="70" t="n">
        <f aca="false">F161-L161</f>
        <v>-0.00405538625093924</v>
      </c>
      <c r="N161" s="71" t="n">
        <f aca="false">G161*Assumptions!$B$7</f>
        <v>-158800.09145</v>
      </c>
      <c r="O161" s="71" t="n">
        <f aca="false">K161*Assumptions!$B$7</f>
        <v>-204353.322153784</v>
      </c>
      <c r="P161" s="68" t="n">
        <f aca="false">P160+G161</f>
        <v>2910.70389</v>
      </c>
      <c r="Q161" s="68" t="n">
        <f aca="false">MAX(Q160,P161)</f>
        <v>2947.3147</v>
      </c>
      <c r="R161" s="68" t="n">
        <f aca="false">Q161-P161</f>
        <v>36.6108099999997</v>
      </c>
      <c r="S161" s="68" t="n">
        <f aca="false">S160+K161</f>
        <v>1961.55758592084</v>
      </c>
      <c r="T161" s="68" t="n">
        <f aca="false">MAX(T160,S161)</f>
        <v>2119.67776194385</v>
      </c>
      <c r="U161" s="68" t="n">
        <f aca="false">T161-S161</f>
        <v>158.120176023006</v>
      </c>
      <c r="V161" s="70" t="n">
        <f aca="false">V160+F161</f>
        <v>0.738</v>
      </c>
      <c r="W161" s="70" t="n">
        <f aca="false">MAX(W160,V161)</f>
        <v>0.7449</v>
      </c>
      <c r="X161" s="70" t="n">
        <f aca="false">W161-V161</f>
        <v>0.00690000000000002</v>
      </c>
      <c r="Y161" s="70" t="n">
        <f aca="false">Y160+M161</f>
        <v>0.696148578127331</v>
      </c>
      <c r="Z161" s="70" t="n">
        <f aca="false">MAX(Z160,Y161)</f>
        <v>0.70355935062921</v>
      </c>
      <c r="AA161" s="70" t="n">
        <f aca="false">Z161-Y161</f>
        <v>0.00741077250187849</v>
      </c>
      <c r="AB161" s="72" t="n">
        <f aca="false">AB160*(1+F161)</f>
        <v>1.98652155021584</v>
      </c>
      <c r="AC161" s="73" t="n">
        <f aca="false">MAX(AC160,AB161)</f>
        <v>2.00030005707498</v>
      </c>
      <c r="AD161" s="70" t="n">
        <f aca="false">1-AB161/AC161</f>
        <v>0.00688822</v>
      </c>
      <c r="AE161" s="73" t="n">
        <f aca="false">AE160*(1+M161)</f>
        <v>1.90541167224744</v>
      </c>
      <c r="AF161" s="73" t="n">
        <f aca="false">MAX(AF160,AE161)</f>
        <v>1.91961135439175</v>
      </c>
      <c r="AG161" s="70" t="n">
        <f aca="false">1-AE161/AF161</f>
        <v>0.00739716511460975</v>
      </c>
      <c r="AH161" s="74" t="n">
        <f aca="false">IF(R161&gt;0,AH160+1,0)</f>
        <v>2</v>
      </c>
      <c r="AI161" s="74" t="n">
        <f aca="false">IF(U161&gt;0,AI160+1,0)</f>
        <v>65</v>
      </c>
      <c r="AJ161" s="74" t="n">
        <f aca="false">IF(G161&gt;0,AJ160+1,0)</f>
        <v>0</v>
      </c>
      <c r="AK161" s="74" t="n">
        <f aca="false">IF(G161&lt;=0,AK160+1,0)</f>
        <v>2</v>
      </c>
      <c r="AL161" s="74" t="n">
        <f aca="false">IF(K161&gt;0,AL160+1,0)</f>
        <v>0</v>
      </c>
      <c r="AM161" s="74" t="n">
        <f aca="false">IF(K161&lt;=0,AM160+1,0)</f>
        <v>2</v>
      </c>
    </row>
    <row r="162" customFormat="false" ht="15" hidden="false" customHeight="false" outlineLevel="0" collapsed="false">
      <c r="A162" s="61" t="n">
        <v>161</v>
      </c>
      <c r="B162" s="62" t="n">
        <v>40354.59375</v>
      </c>
      <c r="C162" s="63" t="n">
        <f aca="false">YEAR(B162)</f>
        <v>2010</v>
      </c>
      <c r="D162" s="32" t="s">
        <v>276</v>
      </c>
      <c r="E162" s="64" t="n">
        <v>5293.3</v>
      </c>
      <c r="F162" s="65" t="n">
        <v>-0.0012</v>
      </c>
      <c r="G162" s="66" t="n">
        <v>-6.35196</v>
      </c>
      <c r="H162" s="67" t="n">
        <f aca="false">E162+IF(D162="Long",1,-1)*G162</f>
        <v>5299.65196</v>
      </c>
      <c r="I162" s="68" t="n">
        <f aca="false">Assumptions!$B$58</f>
        <v>5.35750011455817</v>
      </c>
      <c r="J162" s="68" t="n">
        <f aca="false">INDEX(Yearly!$L$5:$L$22,MATCH(C162,Yearly!$A$5:$A$22,0))</f>
        <v>0.434391901180392</v>
      </c>
      <c r="K162" s="68" t="n">
        <f aca="false">G162-I162-J162</f>
        <v>-12.1438520157386</v>
      </c>
      <c r="L162" s="69" t="n">
        <f aca="false">(I162+J162)/Assumptions!$B$8</f>
        <v>0.000255386250939244</v>
      </c>
      <c r="M162" s="70" t="n">
        <f aca="false">F162-L162</f>
        <v>-0.00145538625093924</v>
      </c>
      <c r="N162" s="71" t="n">
        <f aca="false">G162*Assumptions!$B$7</f>
        <v>-49958.1654</v>
      </c>
      <c r="O162" s="71" t="n">
        <f aca="false">K162*Assumptions!$B$7</f>
        <v>-95511.3961037838</v>
      </c>
      <c r="P162" s="68" t="n">
        <f aca="false">P161+G162</f>
        <v>2904.35193</v>
      </c>
      <c r="Q162" s="68" t="n">
        <f aca="false">MAX(Q161,P162)</f>
        <v>2947.3147</v>
      </c>
      <c r="R162" s="68" t="n">
        <f aca="false">Q162-P162</f>
        <v>42.9627699999996</v>
      </c>
      <c r="S162" s="68" t="n">
        <f aca="false">S161+K162</f>
        <v>1949.41373390511</v>
      </c>
      <c r="T162" s="68" t="n">
        <f aca="false">MAX(T161,S162)</f>
        <v>2119.67776194385</v>
      </c>
      <c r="U162" s="68" t="n">
        <f aca="false">T162-S162</f>
        <v>170.264028038745</v>
      </c>
      <c r="V162" s="70" t="n">
        <f aca="false">V161+F162</f>
        <v>0.7368</v>
      </c>
      <c r="W162" s="70" t="n">
        <f aca="false">MAX(W161,V162)</f>
        <v>0.7449</v>
      </c>
      <c r="X162" s="70" t="n">
        <f aca="false">W162-V162</f>
        <v>0.0081</v>
      </c>
      <c r="Y162" s="70" t="n">
        <f aca="false">Y161+M162</f>
        <v>0.694693191876392</v>
      </c>
      <c r="Z162" s="70" t="n">
        <f aca="false">MAX(Z161,Y162)</f>
        <v>0.70355935062921</v>
      </c>
      <c r="AA162" s="70" t="n">
        <f aca="false">Z162-Y162</f>
        <v>0.00886615875281771</v>
      </c>
      <c r="AB162" s="72" t="n">
        <f aca="false">AB161*(1+F162)</f>
        <v>1.98413772435558</v>
      </c>
      <c r="AC162" s="73" t="n">
        <f aca="false">MAX(AC161,AB162)</f>
        <v>2.00030005707498</v>
      </c>
      <c r="AD162" s="70" t="n">
        <f aca="false">1-AB162/AC162</f>
        <v>0.00807995413599993</v>
      </c>
      <c r="AE162" s="73" t="n">
        <f aca="false">AE161*(1+M162)</f>
        <v>1.90263856229727</v>
      </c>
      <c r="AF162" s="73" t="n">
        <f aca="false">MAX(AF161,AE162)</f>
        <v>1.91961135439175</v>
      </c>
      <c r="AG162" s="70" t="n">
        <f aca="false">1-AE162/AF162</f>
        <v>0.00884178563314531</v>
      </c>
      <c r="AH162" s="74" t="n">
        <f aca="false">IF(R162&gt;0,AH161+1,0)</f>
        <v>3</v>
      </c>
      <c r="AI162" s="74" t="n">
        <f aca="false">IF(U162&gt;0,AI161+1,0)</f>
        <v>66</v>
      </c>
      <c r="AJ162" s="74" t="n">
        <f aca="false">IF(G162&gt;0,AJ161+1,0)</f>
        <v>0</v>
      </c>
      <c r="AK162" s="74" t="n">
        <f aca="false">IF(G162&lt;=0,AK161+1,0)</f>
        <v>3</v>
      </c>
      <c r="AL162" s="74" t="n">
        <f aca="false">IF(K162&gt;0,AL161+1,0)</f>
        <v>0</v>
      </c>
      <c r="AM162" s="74" t="n">
        <f aca="false">IF(K162&lt;=0,AM161+1,0)</f>
        <v>3</v>
      </c>
    </row>
    <row r="163" customFormat="false" ht="15" hidden="false" customHeight="false" outlineLevel="0" collapsed="false">
      <c r="A163" s="61" t="n">
        <v>162</v>
      </c>
      <c r="B163" s="62" t="n">
        <v>40357.40625</v>
      </c>
      <c r="C163" s="63" t="n">
        <f aca="false">YEAR(B163)</f>
        <v>2010</v>
      </c>
      <c r="D163" s="32" t="s">
        <v>277</v>
      </c>
      <c r="E163" s="64" t="n">
        <v>5299.85</v>
      </c>
      <c r="F163" s="65" t="n">
        <v>-0.0008</v>
      </c>
      <c r="G163" s="66" t="n">
        <v>-4.23988</v>
      </c>
      <c r="H163" s="67" t="n">
        <f aca="false">E163+IF(D163="Long",1,-1)*G163</f>
        <v>5295.61012</v>
      </c>
      <c r="I163" s="68" t="n">
        <f aca="false">Assumptions!$B$58</f>
        <v>5.35750011455817</v>
      </c>
      <c r="J163" s="68" t="n">
        <f aca="false">INDEX(Yearly!$L$5:$L$22,MATCH(C163,Yearly!$A$5:$A$22,0))</f>
        <v>0.434391901180392</v>
      </c>
      <c r="K163" s="68" t="n">
        <f aca="false">G163-I163-J163</f>
        <v>-10.0317720157386</v>
      </c>
      <c r="L163" s="69" t="n">
        <f aca="false">(I163+J163)/Assumptions!$B$8</f>
        <v>0.000255386250939244</v>
      </c>
      <c r="M163" s="70" t="n">
        <f aca="false">F163-L163</f>
        <v>-0.00105538625093924</v>
      </c>
      <c r="N163" s="71" t="n">
        <f aca="false">G163*Assumptions!$B$7</f>
        <v>-33346.6562</v>
      </c>
      <c r="O163" s="71" t="n">
        <f aca="false">K163*Assumptions!$B$7</f>
        <v>-78899.8869037838</v>
      </c>
      <c r="P163" s="68" t="n">
        <f aca="false">P162+G163</f>
        <v>2900.11205</v>
      </c>
      <c r="Q163" s="68" t="n">
        <f aca="false">MAX(Q162,P163)</f>
        <v>2947.3147</v>
      </c>
      <c r="R163" s="68" t="n">
        <f aca="false">Q163-P163</f>
        <v>47.2026499999997</v>
      </c>
      <c r="S163" s="68" t="n">
        <f aca="false">S162+K163</f>
        <v>1939.38196188937</v>
      </c>
      <c r="T163" s="68" t="n">
        <f aca="false">MAX(T162,S163)</f>
        <v>2119.67776194385</v>
      </c>
      <c r="U163" s="68" t="n">
        <f aca="false">T163-S163</f>
        <v>180.295800054483</v>
      </c>
      <c r="V163" s="70" t="n">
        <f aca="false">V162+F163</f>
        <v>0.736</v>
      </c>
      <c r="W163" s="70" t="n">
        <f aca="false">MAX(W162,V163)</f>
        <v>0.7449</v>
      </c>
      <c r="X163" s="70" t="n">
        <f aca="false">W163-V163</f>
        <v>0.00890000000000002</v>
      </c>
      <c r="Y163" s="70" t="n">
        <f aca="false">Y162+M163</f>
        <v>0.693637805625453</v>
      </c>
      <c r="Z163" s="70" t="n">
        <f aca="false">MAX(Z162,Y163)</f>
        <v>0.70355935062921</v>
      </c>
      <c r="AA163" s="70" t="n">
        <f aca="false">Z163-Y163</f>
        <v>0.00992154500375697</v>
      </c>
      <c r="AB163" s="72" t="n">
        <f aca="false">AB162*(1+F163)</f>
        <v>1.98255041417609</v>
      </c>
      <c r="AC163" s="73" t="n">
        <f aca="false">MAX(AC162,AB163)</f>
        <v>2.00030005707498</v>
      </c>
      <c r="AD163" s="70" t="n">
        <f aca="false">1-AB163/AC163</f>
        <v>0.00887349017269112</v>
      </c>
      <c r="AE163" s="73" t="n">
        <f aca="false">AE162*(1+M163)</f>
        <v>1.90063054371811</v>
      </c>
      <c r="AF163" s="73" t="n">
        <f aca="false">MAX(AF162,AE163)</f>
        <v>1.91961135439175</v>
      </c>
      <c r="AG163" s="70" t="n">
        <f aca="false">1-AE163/AF163</f>
        <v>0.00988784038509349</v>
      </c>
      <c r="AH163" s="74" t="n">
        <f aca="false">IF(R163&gt;0,AH162+1,0)</f>
        <v>4</v>
      </c>
      <c r="AI163" s="74" t="n">
        <f aca="false">IF(U163&gt;0,AI162+1,0)</f>
        <v>67</v>
      </c>
      <c r="AJ163" s="74" t="n">
        <f aca="false">IF(G163&gt;0,AJ162+1,0)</f>
        <v>0</v>
      </c>
      <c r="AK163" s="74" t="n">
        <f aca="false">IF(G163&lt;=0,AK162+1,0)</f>
        <v>4</v>
      </c>
      <c r="AL163" s="74" t="n">
        <f aca="false">IF(K163&gt;0,AL162+1,0)</f>
        <v>0</v>
      </c>
      <c r="AM163" s="74" t="n">
        <f aca="false">IF(K163&lt;=0,AM162+1,0)</f>
        <v>4</v>
      </c>
    </row>
    <row r="164" customFormat="false" ht="15" hidden="false" customHeight="false" outlineLevel="0" collapsed="false">
      <c r="A164" s="61" t="n">
        <v>163</v>
      </c>
      <c r="B164" s="62" t="n">
        <v>40358.4270833333</v>
      </c>
      <c r="C164" s="63" t="n">
        <f aca="false">YEAR(B164)</f>
        <v>2010</v>
      </c>
      <c r="D164" s="32" t="s">
        <v>276</v>
      </c>
      <c r="E164" s="64" t="n">
        <v>5295.65</v>
      </c>
      <c r="F164" s="65" t="n">
        <v>-0.0033</v>
      </c>
      <c r="G164" s="66" t="n">
        <v>-17.475645</v>
      </c>
      <c r="H164" s="67" t="n">
        <f aca="false">E164+IF(D164="Long",1,-1)*G164</f>
        <v>5313.125645</v>
      </c>
      <c r="I164" s="68" t="n">
        <f aca="false">Assumptions!$B$58</f>
        <v>5.35750011455817</v>
      </c>
      <c r="J164" s="68" t="n">
        <f aca="false">INDEX(Yearly!$L$5:$L$22,MATCH(C164,Yearly!$A$5:$A$22,0))</f>
        <v>0.434391901180392</v>
      </c>
      <c r="K164" s="68" t="n">
        <f aca="false">G164-I164-J164</f>
        <v>-23.2675370157386</v>
      </c>
      <c r="L164" s="69" t="n">
        <f aca="false">(I164+J164)/Assumptions!$B$8</f>
        <v>0.000255386250939244</v>
      </c>
      <c r="M164" s="70" t="n">
        <f aca="false">F164-L164</f>
        <v>-0.00355538625093924</v>
      </c>
      <c r="N164" s="71" t="n">
        <f aca="false">G164*Assumptions!$B$7</f>
        <v>-137445.947925</v>
      </c>
      <c r="O164" s="71" t="n">
        <f aca="false">K164*Assumptions!$B$7</f>
        <v>-182999.178628784</v>
      </c>
      <c r="P164" s="68" t="n">
        <f aca="false">P163+G164</f>
        <v>2882.636405</v>
      </c>
      <c r="Q164" s="68" t="n">
        <f aca="false">MAX(Q163,P164)</f>
        <v>2947.3147</v>
      </c>
      <c r="R164" s="68" t="n">
        <f aca="false">Q164-P164</f>
        <v>64.6782949999997</v>
      </c>
      <c r="S164" s="68" t="n">
        <f aca="false">S163+K164</f>
        <v>1916.11442487363</v>
      </c>
      <c r="T164" s="68" t="n">
        <f aca="false">MAX(T163,S164)</f>
        <v>2119.67776194385</v>
      </c>
      <c r="U164" s="68" t="n">
        <f aca="false">T164-S164</f>
        <v>203.563337070222</v>
      </c>
      <c r="V164" s="70" t="n">
        <f aca="false">V163+F164</f>
        <v>0.7327</v>
      </c>
      <c r="W164" s="70" t="n">
        <f aca="false">MAX(W163,V164)</f>
        <v>0.7449</v>
      </c>
      <c r="X164" s="70" t="n">
        <f aca="false">W164-V164</f>
        <v>0.0122</v>
      </c>
      <c r="Y164" s="70" t="n">
        <f aca="false">Y163+M164</f>
        <v>0.690082419374514</v>
      </c>
      <c r="Z164" s="70" t="n">
        <f aca="false">MAX(Z163,Y164)</f>
        <v>0.70355935062921</v>
      </c>
      <c r="AA164" s="70" t="n">
        <f aca="false">Z164-Y164</f>
        <v>0.0134769312546962</v>
      </c>
      <c r="AB164" s="72" t="n">
        <f aca="false">AB163*(1+F164)</f>
        <v>1.97600799780931</v>
      </c>
      <c r="AC164" s="73" t="n">
        <f aca="false">MAX(AC163,AB164)</f>
        <v>2.00030005707498</v>
      </c>
      <c r="AD164" s="70" t="n">
        <f aca="false">1-AB164/AC164</f>
        <v>0.0121442076551213</v>
      </c>
      <c r="AE164" s="73" t="n">
        <f aca="false">AE163*(1+M164)</f>
        <v>1.89387306801486</v>
      </c>
      <c r="AF164" s="73" t="n">
        <f aca="false">MAX(AF163,AE164)</f>
        <v>1.91961135439175</v>
      </c>
      <c r="AG164" s="70" t="n">
        <f aca="false">1-AE164/AF164</f>
        <v>0.0134080715442761</v>
      </c>
      <c r="AH164" s="74" t="n">
        <f aca="false">IF(R164&gt;0,AH163+1,0)</f>
        <v>5</v>
      </c>
      <c r="AI164" s="74" t="n">
        <f aca="false">IF(U164&gt;0,AI163+1,0)</f>
        <v>68</v>
      </c>
      <c r="AJ164" s="74" t="n">
        <f aca="false">IF(G164&gt;0,AJ163+1,0)</f>
        <v>0</v>
      </c>
      <c r="AK164" s="74" t="n">
        <f aca="false">IF(G164&lt;=0,AK163+1,0)</f>
        <v>5</v>
      </c>
      <c r="AL164" s="74" t="n">
        <f aca="false">IF(K164&gt;0,AL163+1,0)</f>
        <v>0</v>
      </c>
      <c r="AM164" s="74" t="n">
        <f aca="false">IF(K164&lt;=0,AM163+1,0)</f>
        <v>5</v>
      </c>
    </row>
    <row r="165" customFormat="false" ht="15" hidden="false" customHeight="false" outlineLevel="0" collapsed="false">
      <c r="A165" s="61" t="n">
        <v>164</v>
      </c>
      <c r="B165" s="62" t="n">
        <v>40359.6354166667</v>
      </c>
      <c r="C165" s="63" t="n">
        <f aca="false">YEAR(B165)</f>
        <v>2010</v>
      </c>
      <c r="D165" s="32" t="s">
        <v>277</v>
      </c>
      <c r="E165" s="64" t="n">
        <v>5313.05</v>
      </c>
      <c r="F165" s="65" t="n">
        <v>-0.0112</v>
      </c>
      <c r="G165" s="66" t="n">
        <v>-59.50616</v>
      </c>
      <c r="H165" s="67" t="n">
        <f aca="false">E165+IF(D165="Long",1,-1)*G165</f>
        <v>5253.54384</v>
      </c>
      <c r="I165" s="68" t="n">
        <f aca="false">Assumptions!$B$58</f>
        <v>5.35750011455817</v>
      </c>
      <c r="J165" s="68" t="n">
        <f aca="false">INDEX(Yearly!$L$5:$L$22,MATCH(C165,Yearly!$A$5:$A$22,0))</f>
        <v>0.434391901180392</v>
      </c>
      <c r="K165" s="68" t="n">
        <f aca="false">G165-I165-J165</f>
        <v>-65.2980520157386</v>
      </c>
      <c r="L165" s="69" t="n">
        <f aca="false">(I165+J165)/Assumptions!$B$8</f>
        <v>0.000255386250939244</v>
      </c>
      <c r="M165" s="70" t="n">
        <f aca="false">F165-L165</f>
        <v>-0.0114553862509392</v>
      </c>
      <c r="N165" s="71" t="n">
        <f aca="false">G165*Assumptions!$B$7</f>
        <v>-468015.9484</v>
      </c>
      <c r="O165" s="71" t="n">
        <f aca="false">K165*Assumptions!$B$7</f>
        <v>-513569.179103784</v>
      </c>
      <c r="P165" s="68" t="n">
        <f aca="false">P164+G165</f>
        <v>2823.130245</v>
      </c>
      <c r="Q165" s="68" t="n">
        <f aca="false">MAX(Q164,P165)</f>
        <v>2947.3147</v>
      </c>
      <c r="R165" s="68" t="n">
        <f aca="false">Q165-P165</f>
        <v>124.184455</v>
      </c>
      <c r="S165" s="68" t="n">
        <f aca="false">S164+K165</f>
        <v>1850.81637285789</v>
      </c>
      <c r="T165" s="68" t="n">
        <f aca="false">MAX(T164,S165)</f>
        <v>2119.67776194385</v>
      </c>
      <c r="U165" s="68" t="n">
        <f aca="false">T165-S165</f>
        <v>268.861389085961</v>
      </c>
      <c r="V165" s="70" t="n">
        <f aca="false">V164+F165</f>
        <v>0.7215</v>
      </c>
      <c r="W165" s="70" t="n">
        <f aca="false">MAX(W164,V165)</f>
        <v>0.7449</v>
      </c>
      <c r="X165" s="70" t="n">
        <f aca="false">W165-V165</f>
        <v>0.0234</v>
      </c>
      <c r="Y165" s="70" t="n">
        <f aca="false">Y164+M165</f>
        <v>0.678627033123575</v>
      </c>
      <c r="Z165" s="70" t="n">
        <f aca="false">MAX(Z164,Y165)</f>
        <v>0.70355935062921</v>
      </c>
      <c r="AA165" s="70" t="n">
        <f aca="false">Z165-Y165</f>
        <v>0.0249323175056354</v>
      </c>
      <c r="AB165" s="72" t="n">
        <f aca="false">AB164*(1+F165)</f>
        <v>1.95387670823385</v>
      </c>
      <c r="AC165" s="73" t="n">
        <f aca="false">MAX(AC164,AB165)</f>
        <v>2.00030005707498</v>
      </c>
      <c r="AD165" s="70" t="n">
        <f aca="false">1-AB165/AC165</f>
        <v>0.0232081925293839</v>
      </c>
      <c r="AE165" s="73" t="n">
        <f aca="false">AE164*(1+M165)</f>
        <v>1.8721780205105</v>
      </c>
      <c r="AF165" s="73" t="n">
        <f aca="false">MAX(AF164,AE165)</f>
        <v>1.91961135439175</v>
      </c>
      <c r="AG165" s="70" t="n">
        <f aca="false">1-AE165/AF165</f>
        <v>0.0247098631567955</v>
      </c>
      <c r="AH165" s="74" t="n">
        <f aca="false">IF(R165&gt;0,AH164+1,0)</f>
        <v>6</v>
      </c>
      <c r="AI165" s="74" t="n">
        <f aca="false">IF(U165&gt;0,AI164+1,0)</f>
        <v>69</v>
      </c>
      <c r="AJ165" s="74" t="n">
        <f aca="false">IF(G165&gt;0,AJ164+1,0)</f>
        <v>0</v>
      </c>
      <c r="AK165" s="74" t="n">
        <f aca="false">IF(G165&lt;=0,AK164+1,0)</f>
        <v>6</v>
      </c>
      <c r="AL165" s="74" t="n">
        <f aca="false">IF(K165&gt;0,AL164+1,0)</f>
        <v>0</v>
      </c>
      <c r="AM165" s="74" t="n">
        <f aca="false">IF(K165&lt;=0,AM164+1,0)</f>
        <v>6</v>
      </c>
    </row>
    <row r="166" customFormat="false" ht="15" hidden="false" customHeight="false" outlineLevel="0" collapsed="false">
      <c r="A166" s="61" t="n">
        <v>165</v>
      </c>
      <c r="B166" s="62" t="n">
        <v>40360.40625</v>
      </c>
      <c r="C166" s="63" t="n">
        <f aca="false">YEAR(B166)</f>
        <v>2010</v>
      </c>
      <c r="D166" s="32" t="s">
        <v>276</v>
      </c>
      <c r="E166" s="64" t="n">
        <v>5253.45</v>
      </c>
      <c r="F166" s="65" t="n">
        <v>-0.0031</v>
      </c>
      <c r="G166" s="66" t="n">
        <v>-16.285695</v>
      </c>
      <c r="H166" s="67" t="n">
        <f aca="false">E166+IF(D166="Long",1,-1)*G166</f>
        <v>5269.735695</v>
      </c>
      <c r="I166" s="68" t="n">
        <f aca="false">Assumptions!$B$58</f>
        <v>5.35750011455817</v>
      </c>
      <c r="J166" s="68" t="n">
        <f aca="false">INDEX(Yearly!$L$5:$L$22,MATCH(C166,Yearly!$A$5:$A$22,0))</f>
        <v>0.434391901180392</v>
      </c>
      <c r="K166" s="68" t="n">
        <f aca="false">G166-I166-J166</f>
        <v>-22.0775870157386</v>
      </c>
      <c r="L166" s="69" t="n">
        <f aca="false">(I166+J166)/Assumptions!$B$8</f>
        <v>0.000255386250939244</v>
      </c>
      <c r="M166" s="70" t="n">
        <f aca="false">F166-L166</f>
        <v>-0.00335538625093924</v>
      </c>
      <c r="N166" s="71" t="n">
        <f aca="false">G166*Assumptions!$B$7</f>
        <v>-128086.991175</v>
      </c>
      <c r="O166" s="71" t="n">
        <f aca="false">K166*Assumptions!$B$7</f>
        <v>-173640.221878784</v>
      </c>
      <c r="P166" s="68" t="n">
        <f aca="false">P165+G166</f>
        <v>2806.84455</v>
      </c>
      <c r="Q166" s="68" t="n">
        <f aca="false">MAX(Q165,P166)</f>
        <v>2947.3147</v>
      </c>
      <c r="R166" s="68" t="n">
        <f aca="false">Q166-P166</f>
        <v>140.47015</v>
      </c>
      <c r="S166" s="68" t="n">
        <f aca="false">S165+K166</f>
        <v>1828.73878584215</v>
      </c>
      <c r="T166" s="68" t="n">
        <f aca="false">MAX(T165,S166)</f>
        <v>2119.67776194385</v>
      </c>
      <c r="U166" s="68" t="n">
        <f aca="false">T166-S166</f>
        <v>290.938976101699</v>
      </c>
      <c r="V166" s="70" t="n">
        <f aca="false">V165+F166</f>
        <v>0.7184</v>
      </c>
      <c r="W166" s="70" t="n">
        <f aca="false">MAX(W165,V166)</f>
        <v>0.7449</v>
      </c>
      <c r="X166" s="70" t="n">
        <f aca="false">W166-V166</f>
        <v>0.0265</v>
      </c>
      <c r="Y166" s="70" t="n">
        <f aca="false">Y165+M166</f>
        <v>0.675271646872635</v>
      </c>
      <c r="Z166" s="70" t="n">
        <f aca="false">MAX(Z165,Y166)</f>
        <v>0.70355935062921</v>
      </c>
      <c r="AA166" s="70" t="n">
        <f aca="false">Z166-Y166</f>
        <v>0.0282877037565746</v>
      </c>
      <c r="AB166" s="72" t="n">
        <f aca="false">AB165*(1+F166)</f>
        <v>1.94781969043832</v>
      </c>
      <c r="AC166" s="73" t="n">
        <f aca="false">MAX(AC165,AB166)</f>
        <v>2.00030005707498</v>
      </c>
      <c r="AD166" s="70" t="n">
        <f aca="false">1-AB166/AC166</f>
        <v>0.0262362471325427</v>
      </c>
      <c r="AE166" s="73" t="n">
        <f aca="false">AE165*(1+M166)</f>
        <v>1.86589614012117</v>
      </c>
      <c r="AF166" s="73" t="n">
        <f aca="false">MAX(AF165,AE166)</f>
        <v>1.91961135439175</v>
      </c>
      <c r="AG166" s="70" t="n">
        <f aca="false">1-AE166/AF166</f>
        <v>0.0279823382726357</v>
      </c>
      <c r="AH166" s="74" t="n">
        <f aca="false">IF(R166&gt;0,AH165+1,0)</f>
        <v>7</v>
      </c>
      <c r="AI166" s="74" t="n">
        <f aca="false">IF(U166&gt;0,AI165+1,0)</f>
        <v>70</v>
      </c>
      <c r="AJ166" s="74" t="n">
        <f aca="false">IF(G166&gt;0,AJ165+1,0)</f>
        <v>0</v>
      </c>
      <c r="AK166" s="74" t="n">
        <f aca="false">IF(G166&lt;=0,AK165+1,0)</f>
        <v>7</v>
      </c>
      <c r="AL166" s="74" t="n">
        <f aca="false">IF(K166&gt;0,AL165+1,0)</f>
        <v>0</v>
      </c>
      <c r="AM166" s="74" t="n">
        <f aca="false">IF(K166&lt;=0,AM165+1,0)</f>
        <v>7</v>
      </c>
    </row>
    <row r="167" customFormat="false" ht="15" hidden="false" customHeight="false" outlineLevel="0" collapsed="false">
      <c r="A167" s="61" t="n">
        <v>166</v>
      </c>
      <c r="B167" s="62" t="n">
        <v>40361.40625</v>
      </c>
      <c r="C167" s="63" t="n">
        <f aca="false">YEAR(B167)</f>
        <v>2010</v>
      </c>
      <c r="D167" s="32" t="s">
        <v>277</v>
      </c>
      <c r="E167" s="64" t="n">
        <v>5269.9</v>
      </c>
      <c r="F167" s="65" t="n">
        <v>-0.0037</v>
      </c>
      <c r="G167" s="66" t="n">
        <v>-19.49863</v>
      </c>
      <c r="H167" s="67" t="n">
        <f aca="false">E167+IF(D167="Long",1,-1)*G167</f>
        <v>5250.40137</v>
      </c>
      <c r="I167" s="68" t="n">
        <f aca="false">Assumptions!$B$58</f>
        <v>5.35750011455817</v>
      </c>
      <c r="J167" s="68" t="n">
        <f aca="false">INDEX(Yearly!$L$5:$L$22,MATCH(C167,Yearly!$A$5:$A$22,0))</f>
        <v>0.434391901180392</v>
      </c>
      <c r="K167" s="68" t="n">
        <f aca="false">G167-I167-J167</f>
        <v>-25.2905220157386</v>
      </c>
      <c r="L167" s="69" t="n">
        <f aca="false">(I167+J167)/Assumptions!$B$8</f>
        <v>0.000255386250939244</v>
      </c>
      <c r="M167" s="70" t="n">
        <f aca="false">F167-L167</f>
        <v>-0.00395538625093924</v>
      </c>
      <c r="N167" s="71" t="n">
        <f aca="false">G167*Assumptions!$B$7</f>
        <v>-153356.72495</v>
      </c>
      <c r="O167" s="71" t="n">
        <f aca="false">K167*Assumptions!$B$7</f>
        <v>-198909.955653784</v>
      </c>
      <c r="P167" s="68" t="n">
        <f aca="false">P166+G167</f>
        <v>2787.34592</v>
      </c>
      <c r="Q167" s="68" t="n">
        <f aca="false">MAX(Q166,P167)</f>
        <v>2947.3147</v>
      </c>
      <c r="R167" s="68" t="n">
        <f aca="false">Q167-P167</f>
        <v>159.96878</v>
      </c>
      <c r="S167" s="68" t="n">
        <f aca="false">S166+K167</f>
        <v>1803.44826382641</v>
      </c>
      <c r="T167" s="68" t="n">
        <f aca="false">MAX(T166,S167)</f>
        <v>2119.67776194385</v>
      </c>
      <c r="U167" s="68" t="n">
        <f aca="false">T167-S167</f>
        <v>316.229498117438</v>
      </c>
      <c r="V167" s="70" t="n">
        <f aca="false">V166+F167</f>
        <v>0.7147</v>
      </c>
      <c r="W167" s="70" t="n">
        <f aca="false">MAX(W166,V167)</f>
        <v>0.7449</v>
      </c>
      <c r="X167" s="70" t="n">
        <f aca="false">W167-V167</f>
        <v>0.0302</v>
      </c>
      <c r="Y167" s="70" t="n">
        <f aca="false">Y166+M167</f>
        <v>0.671316260621696</v>
      </c>
      <c r="Z167" s="70" t="n">
        <f aca="false">MAX(Z166,Y167)</f>
        <v>0.70355935062921</v>
      </c>
      <c r="AA167" s="70" t="n">
        <f aca="false">Z167-Y167</f>
        <v>0.0322430900075139</v>
      </c>
      <c r="AB167" s="72" t="n">
        <f aca="false">AB166*(1+F167)</f>
        <v>1.9406127575837</v>
      </c>
      <c r="AC167" s="73" t="n">
        <f aca="false">MAX(AC166,AB167)</f>
        <v>2.00030005707498</v>
      </c>
      <c r="AD167" s="70" t="n">
        <f aca="false">1-AB167/AC167</f>
        <v>0.0298391730181523</v>
      </c>
      <c r="AE167" s="73" t="n">
        <f aca="false">AE166*(1+M167)</f>
        <v>1.85851580018285</v>
      </c>
      <c r="AF167" s="73" t="n">
        <f aca="false">MAX(AF166,AE167)</f>
        <v>1.91961135439175</v>
      </c>
      <c r="AG167" s="70" t="n">
        <f aca="false">1-AE167/AF167</f>
        <v>0.0318270435675023</v>
      </c>
      <c r="AH167" s="74" t="n">
        <f aca="false">IF(R167&gt;0,AH166+1,0)</f>
        <v>8</v>
      </c>
      <c r="AI167" s="74" t="n">
        <f aca="false">IF(U167&gt;0,AI166+1,0)</f>
        <v>71</v>
      </c>
      <c r="AJ167" s="74" t="n">
        <f aca="false">IF(G167&gt;0,AJ166+1,0)</f>
        <v>0</v>
      </c>
      <c r="AK167" s="74" t="n">
        <f aca="false">IF(G167&lt;=0,AK166+1,0)</f>
        <v>8</v>
      </c>
      <c r="AL167" s="74" t="n">
        <f aca="false">IF(K167&gt;0,AL166+1,0)</f>
        <v>0</v>
      </c>
      <c r="AM167" s="74" t="n">
        <f aca="false">IF(K167&lt;=0,AM166+1,0)</f>
        <v>8</v>
      </c>
    </row>
    <row r="168" customFormat="false" ht="15" hidden="false" customHeight="false" outlineLevel="0" collapsed="false">
      <c r="A168" s="61" t="n">
        <v>167</v>
      </c>
      <c r="B168" s="62" t="n">
        <v>40361.46875</v>
      </c>
      <c r="C168" s="63" t="n">
        <f aca="false">YEAR(B168)</f>
        <v>2010</v>
      </c>
      <c r="D168" s="32" t="s">
        <v>276</v>
      </c>
      <c r="E168" s="64" t="n">
        <v>5250.35</v>
      </c>
      <c r="F168" s="65" t="n">
        <v>-0.0024</v>
      </c>
      <c r="G168" s="66" t="n">
        <v>-12.60084</v>
      </c>
      <c r="H168" s="67" t="n">
        <f aca="false">E168+IF(D168="Long",1,-1)*G168</f>
        <v>5262.95084</v>
      </c>
      <c r="I168" s="68" t="n">
        <f aca="false">Assumptions!$B$58</f>
        <v>5.35750011455817</v>
      </c>
      <c r="J168" s="68" t="n">
        <f aca="false">INDEX(Yearly!$L$5:$L$22,MATCH(C168,Yearly!$A$5:$A$22,0))</f>
        <v>0.434391901180392</v>
      </c>
      <c r="K168" s="68" t="n">
        <f aca="false">G168-I168-J168</f>
        <v>-18.3927320157386</v>
      </c>
      <c r="L168" s="69" t="n">
        <f aca="false">(I168+J168)/Assumptions!$B$8</f>
        <v>0.000255386250939244</v>
      </c>
      <c r="M168" s="70" t="n">
        <f aca="false">F168-L168</f>
        <v>-0.00265538625093924</v>
      </c>
      <c r="N168" s="71" t="n">
        <f aca="false">G168*Assumptions!$B$7</f>
        <v>-99105.6066</v>
      </c>
      <c r="O168" s="71" t="n">
        <f aca="false">K168*Assumptions!$B$7</f>
        <v>-144658.837303784</v>
      </c>
      <c r="P168" s="68" t="n">
        <f aca="false">P167+G168</f>
        <v>2774.74508</v>
      </c>
      <c r="Q168" s="68" t="n">
        <f aca="false">MAX(Q167,P168)</f>
        <v>2947.3147</v>
      </c>
      <c r="R168" s="68" t="n">
        <f aca="false">Q168-P168</f>
        <v>172.56962</v>
      </c>
      <c r="S168" s="68" t="n">
        <f aca="false">S167+K168</f>
        <v>1785.05553181067</v>
      </c>
      <c r="T168" s="68" t="n">
        <f aca="false">MAX(T167,S168)</f>
        <v>2119.67776194385</v>
      </c>
      <c r="U168" s="68" t="n">
        <f aca="false">T168-S168</f>
        <v>334.622230133176</v>
      </c>
      <c r="V168" s="70" t="n">
        <f aca="false">V167+F168</f>
        <v>0.7123</v>
      </c>
      <c r="W168" s="70" t="n">
        <f aca="false">MAX(W167,V168)</f>
        <v>0.7449</v>
      </c>
      <c r="X168" s="70" t="n">
        <f aca="false">W168-V168</f>
        <v>0.0326</v>
      </c>
      <c r="Y168" s="70" t="n">
        <f aca="false">Y167+M168</f>
        <v>0.668660874370757</v>
      </c>
      <c r="Z168" s="70" t="n">
        <f aca="false">MAX(Z167,Y168)</f>
        <v>0.70355935062921</v>
      </c>
      <c r="AA168" s="70" t="n">
        <f aca="false">Z168-Y168</f>
        <v>0.0348984762584531</v>
      </c>
      <c r="AB168" s="72" t="n">
        <f aca="false">AB167*(1+F168)</f>
        <v>1.9359552869655</v>
      </c>
      <c r="AC168" s="73" t="n">
        <f aca="false">MAX(AC167,AB168)</f>
        <v>2.00030005707498</v>
      </c>
      <c r="AD168" s="70" t="n">
        <f aca="false">1-AB168/AC168</f>
        <v>0.0321675590029087</v>
      </c>
      <c r="AE168" s="73" t="n">
        <f aca="false">AE167*(1+M168)</f>
        <v>1.8535807228799</v>
      </c>
      <c r="AF168" s="73" t="n">
        <f aca="false">MAX(AF167,AE168)</f>
        <v>1.91961135439175</v>
      </c>
      <c r="AG168" s="70" t="n">
        <f aca="false">1-AE168/AF168</f>
        <v>0.0343979167245444</v>
      </c>
      <c r="AH168" s="74" t="n">
        <f aca="false">IF(R168&gt;0,AH167+1,0)</f>
        <v>9</v>
      </c>
      <c r="AI168" s="74" t="n">
        <f aca="false">IF(U168&gt;0,AI167+1,0)</f>
        <v>72</v>
      </c>
      <c r="AJ168" s="74" t="n">
        <f aca="false">IF(G168&gt;0,AJ167+1,0)</f>
        <v>0</v>
      </c>
      <c r="AK168" s="74" t="n">
        <f aca="false">IF(G168&lt;=0,AK167+1,0)</f>
        <v>9</v>
      </c>
      <c r="AL168" s="74" t="n">
        <f aca="false">IF(K168&gt;0,AL167+1,0)</f>
        <v>0</v>
      </c>
      <c r="AM168" s="74" t="n">
        <f aca="false">IF(K168&lt;=0,AM167+1,0)</f>
        <v>9</v>
      </c>
    </row>
    <row r="169" customFormat="false" ht="15" hidden="false" customHeight="false" outlineLevel="0" collapsed="false">
      <c r="A169" s="61" t="n">
        <v>168</v>
      </c>
      <c r="B169" s="62" t="n">
        <v>40365.4479166667</v>
      </c>
      <c r="C169" s="63" t="n">
        <f aca="false">YEAR(B169)</f>
        <v>2010</v>
      </c>
      <c r="D169" s="32" t="s">
        <v>277</v>
      </c>
      <c r="E169" s="64" t="n">
        <v>5263.15</v>
      </c>
      <c r="F169" s="65" t="n">
        <v>0.0003</v>
      </c>
      <c r="G169" s="66" t="n">
        <v>1.578945</v>
      </c>
      <c r="H169" s="67" t="n">
        <f aca="false">E169+IF(D169="Long",1,-1)*G169</f>
        <v>5264.728945</v>
      </c>
      <c r="I169" s="68" t="n">
        <f aca="false">Assumptions!$B$58</f>
        <v>5.35750011455817</v>
      </c>
      <c r="J169" s="68" t="n">
        <f aca="false">INDEX(Yearly!$L$5:$L$22,MATCH(C169,Yearly!$A$5:$A$22,0))</f>
        <v>0.434391901180392</v>
      </c>
      <c r="K169" s="68" t="n">
        <f aca="false">G169-I169-J169</f>
        <v>-4.21294701573856</v>
      </c>
      <c r="L169" s="69" t="n">
        <f aca="false">(I169+J169)/Assumptions!$B$8</f>
        <v>0.000255386250939244</v>
      </c>
      <c r="M169" s="70" t="n">
        <f aca="false">F169-L169</f>
        <v>4.46137490607563E-005</v>
      </c>
      <c r="N169" s="71" t="n">
        <f aca="false">G169*Assumptions!$B$7</f>
        <v>12418.402425</v>
      </c>
      <c r="O169" s="71" t="n">
        <f aca="false">K169*Assumptions!$B$7</f>
        <v>-33134.8282787838</v>
      </c>
      <c r="P169" s="68" t="n">
        <f aca="false">P168+G169</f>
        <v>2776.324025</v>
      </c>
      <c r="Q169" s="68" t="n">
        <f aca="false">MAX(Q168,P169)</f>
        <v>2947.3147</v>
      </c>
      <c r="R169" s="68" t="n">
        <f aca="false">Q169-P169</f>
        <v>170.990675</v>
      </c>
      <c r="S169" s="68" t="n">
        <f aca="false">S168+K169</f>
        <v>1780.84258479494</v>
      </c>
      <c r="T169" s="68" t="n">
        <f aca="false">MAX(T168,S169)</f>
        <v>2119.67776194385</v>
      </c>
      <c r="U169" s="68" t="n">
        <f aca="false">T169-S169</f>
        <v>338.835177148915</v>
      </c>
      <c r="V169" s="70" t="n">
        <f aca="false">V168+F169</f>
        <v>0.7126</v>
      </c>
      <c r="W169" s="70" t="n">
        <f aca="false">MAX(W168,V169)</f>
        <v>0.7449</v>
      </c>
      <c r="X169" s="70" t="n">
        <f aca="false">W169-V169</f>
        <v>0.0323</v>
      </c>
      <c r="Y169" s="70" t="n">
        <f aca="false">Y168+M169</f>
        <v>0.668705488119818</v>
      </c>
      <c r="Z169" s="70" t="n">
        <f aca="false">MAX(Z168,Y169)</f>
        <v>0.70355935062921</v>
      </c>
      <c r="AA169" s="70" t="n">
        <f aca="false">Z169-Y169</f>
        <v>0.0348538625093924</v>
      </c>
      <c r="AB169" s="72" t="n">
        <f aca="false">AB168*(1+F169)</f>
        <v>1.93653607355159</v>
      </c>
      <c r="AC169" s="73" t="n">
        <f aca="false">MAX(AC168,AB169)</f>
        <v>2.00030005707498</v>
      </c>
      <c r="AD169" s="70" t="n">
        <f aca="false">1-AB169/AC169</f>
        <v>0.0318772092706096</v>
      </c>
      <c r="AE169" s="73" t="n">
        <f aca="false">AE168*(1+M169)</f>
        <v>1.85366341806513</v>
      </c>
      <c r="AF169" s="73" t="n">
        <f aca="false">MAX(AF168,AE169)</f>
        <v>1.91961135439175</v>
      </c>
      <c r="AG169" s="70" t="n">
        <f aca="false">1-AE169/AF169</f>
        <v>0.0343548375955084</v>
      </c>
      <c r="AH169" s="74" t="n">
        <f aca="false">IF(R169&gt;0,AH168+1,0)</f>
        <v>10</v>
      </c>
      <c r="AI169" s="74" t="n">
        <f aca="false">IF(U169&gt;0,AI168+1,0)</f>
        <v>73</v>
      </c>
      <c r="AJ169" s="74" t="n">
        <f aca="false">IF(G169&gt;0,AJ168+1,0)</f>
        <v>1</v>
      </c>
      <c r="AK169" s="74" t="n">
        <f aca="false">IF(G169&lt;=0,AK168+1,0)</f>
        <v>0</v>
      </c>
      <c r="AL169" s="74" t="n">
        <f aca="false">IF(K169&gt;0,AL168+1,0)</f>
        <v>0</v>
      </c>
      <c r="AM169" s="74" t="n">
        <f aca="false">IF(K169&lt;=0,AM168+1,0)</f>
        <v>10</v>
      </c>
    </row>
    <row r="170" customFormat="false" ht="15" hidden="false" customHeight="false" outlineLevel="0" collapsed="false">
      <c r="A170" s="61" t="n">
        <v>169</v>
      </c>
      <c r="B170" s="62" t="n">
        <v>40366.40625</v>
      </c>
      <c r="C170" s="63" t="n">
        <f aca="false">YEAR(B170)</f>
        <v>2010</v>
      </c>
      <c r="D170" s="32" t="s">
        <v>276</v>
      </c>
      <c r="E170" s="64" t="n">
        <v>5264.7</v>
      </c>
      <c r="F170" s="65" t="n">
        <v>-0.007</v>
      </c>
      <c r="G170" s="66" t="n">
        <v>-36.8529</v>
      </c>
      <c r="H170" s="67" t="n">
        <f aca="false">E170+IF(D170="Long",1,-1)*G170</f>
        <v>5301.5529</v>
      </c>
      <c r="I170" s="68" t="n">
        <f aca="false">Assumptions!$B$58</f>
        <v>5.35750011455817</v>
      </c>
      <c r="J170" s="68" t="n">
        <f aca="false">INDEX(Yearly!$L$5:$L$22,MATCH(C170,Yearly!$A$5:$A$22,0))</f>
        <v>0.434391901180392</v>
      </c>
      <c r="K170" s="68" t="n">
        <f aca="false">G170-I170-J170</f>
        <v>-42.6447920157386</v>
      </c>
      <c r="L170" s="69" t="n">
        <f aca="false">(I170+J170)/Assumptions!$B$8</f>
        <v>0.000255386250939244</v>
      </c>
      <c r="M170" s="70" t="n">
        <f aca="false">F170-L170</f>
        <v>-0.00725538625093924</v>
      </c>
      <c r="N170" s="71" t="n">
        <f aca="false">G170*Assumptions!$B$7</f>
        <v>-289848.0585</v>
      </c>
      <c r="O170" s="71" t="n">
        <f aca="false">K170*Assumptions!$B$7</f>
        <v>-335401.289203784</v>
      </c>
      <c r="P170" s="68" t="n">
        <f aca="false">P169+G170</f>
        <v>2739.471125</v>
      </c>
      <c r="Q170" s="68" t="n">
        <f aca="false">MAX(Q169,P170)</f>
        <v>2947.3147</v>
      </c>
      <c r="R170" s="68" t="n">
        <f aca="false">Q170-P170</f>
        <v>207.843574999999</v>
      </c>
      <c r="S170" s="68" t="n">
        <f aca="false">S169+K170</f>
        <v>1738.1977927792</v>
      </c>
      <c r="T170" s="68" t="n">
        <f aca="false">MAX(T169,S170)</f>
        <v>2119.67776194385</v>
      </c>
      <c r="U170" s="68" t="n">
        <f aca="false">T170-S170</f>
        <v>381.479969164654</v>
      </c>
      <c r="V170" s="70" t="n">
        <f aca="false">V169+F170</f>
        <v>0.7056</v>
      </c>
      <c r="W170" s="70" t="n">
        <f aca="false">MAX(W169,V170)</f>
        <v>0.7449</v>
      </c>
      <c r="X170" s="70" t="n">
        <f aca="false">W170-V170</f>
        <v>0.0393</v>
      </c>
      <c r="Y170" s="70" t="n">
        <f aca="false">Y169+M170</f>
        <v>0.661450101868878</v>
      </c>
      <c r="Z170" s="70" t="n">
        <f aca="false">MAX(Z169,Y170)</f>
        <v>0.70355935062921</v>
      </c>
      <c r="AA170" s="70" t="n">
        <f aca="false">Z170-Y170</f>
        <v>0.0421092487603316</v>
      </c>
      <c r="AB170" s="72" t="n">
        <f aca="false">AB169*(1+F170)</f>
        <v>1.92298032103673</v>
      </c>
      <c r="AC170" s="73" t="n">
        <f aca="false">MAX(AC169,AB170)</f>
        <v>2.00030005707498</v>
      </c>
      <c r="AD170" s="70" t="n">
        <f aca="false">1-AB170/AC170</f>
        <v>0.0386540688057152</v>
      </c>
      <c r="AE170" s="73" t="n">
        <f aca="false">AE169*(1+M170)</f>
        <v>1.84021437398783</v>
      </c>
      <c r="AF170" s="73" t="n">
        <f aca="false">MAX(AF169,AE170)</f>
        <v>1.91961135439175</v>
      </c>
      <c r="AG170" s="70" t="n">
        <f aca="false">1-AE170/AF170</f>
        <v>0.041360966230104</v>
      </c>
      <c r="AH170" s="74" t="n">
        <f aca="false">IF(R170&gt;0,AH169+1,0)</f>
        <v>11</v>
      </c>
      <c r="AI170" s="74" t="n">
        <f aca="false">IF(U170&gt;0,AI169+1,0)</f>
        <v>74</v>
      </c>
      <c r="AJ170" s="74" t="n">
        <f aca="false">IF(G170&gt;0,AJ169+1,0)</f>
        <v>0</v>
      </c>
      <c r="AK170" s="74" t="n">
        <f aca="false">IF(G170&lt;=0,AK169+1,0)</f>
        <v>1</v>
      </c>
      <c r="AL170" s="74" t="n">
        <f aca="false">IF(K170&gt;0,AL169+1,0)</f>
        <v>0</v>
      </c>
      <c r="AM170" s="74" t="n">
        <f aca="false">IF(K170&lt;=0,AM169+1,0)</f>
        <v>11</v>
      </c>
    </row>
    <row r="171" customFormat="false" ht="15" hidden="false" customHeight="false" outlineLevel="0" collapsed="false">
      <c r="A171" s="61" t="n">
        <v>170</v>
      </c>
      <c r="B171" s="62" t="n">
        <v>40367.40625</v>
      </c>
      <c r="C171" s="63" t="n">
        <f aca="false">YEAR(B171)</f>
        <v>2010</v>
      </c>
      <c r="D171" s="32" t="s">
        <v>277</v>
      </c>
      <c r="E171" s="64" t="n">
        <v>5301.3</v>
      </c>
      <c r="F171" s="65" t="n">
        <v>0.0117</v>
      </c>
      <c r="G171" s="66" t="n">
        <v>62.02521</v>
      </c>
      <c r="H171" s="67" t="n">
        <f aca="false">E171+IF(D171="Long",1,-1)*G171</f>
        <v>5363.32521</v>
      </c>
      <c r="I171" s="68" t="n">
        <f aca="false">Assumptions!$B$58</f>
        <v>5.35750011455817</v>
      </c>
      <c r="J171" s="68" t="n">
        <f aca="false">INDEX(Yearly!$L$5:$L$22,MATCH(C171,Yearly!$A$5:$A$22,0))</f>
        <v>0.434391901180392</v>
      </c>
      <c r="K171" s="68" t="n">
        <f aca="false">G171-I171-J171</f>
        <v>56.2333179842614</v>
      </c>
      <c r="L171" s="69" t="n">
        <f aca="false">(I171+J171)/Assumptions!$B$8</f>
        <v>0.000255386250939244</v>
      </c>
      <c r="M171" s="70" t="n">
        <f aca="false">F171-L171</f>
        <v>0.0114446137490608</v>
      </c>
      <c r="N171" s="71" t="n">
        <f aca="false">G171*Assumptions!$B$7</f>
        <v>487828.27665</v>
      </c>
      <c r="O171" s="71" t="n">
        <f aca="false">K171*Assumptions!$B$7</f>
        <v>442275.045946216</v>
      </c>
      <c r="P171" s="68" t="n">
        <f aca="false">P170+G171</f>
        <v>2801.496335</v>
      </c>
      <c r="Q171" s="68" t="n">
        <f aca="false">MAX(Q170,P171)</f>
        <v>2947.3147</v>
      </c>
      <c r="R171" s="68" t="n">
        <f aca="false">Q171-P171</f>
        <v>145.818365</v>
      </c>
      <c r="S171" s="68" t="n">
        <f aca="false">S170+K171</f>
        <v>1794.43111076346</v>
      </c>
      <c r="T171" s="68" t="n">
        <f aca="false">MAX(T170,S171)</f>
        <v>2119.67776194385</v>
      </c>
      <c r="U171" s="68" t="n">
        <f aca="false">T171-S171</f>
        <v>325.246651180392</v>
      </c>
      <c r="V171" s="70" t="n">
        <f aca="false">V170+F171</f>
        <v>0.7173</v>
      </c>
      <c r="W171" s="70" t="n">
        <f aca="false">MAX(W170,V171)</f>
        <v>0.7449</v>
      </c>
      <c r="X171" s="70" t="n">
        <f aca="false">W171-V171</f>
        <v>0.0276</v>
      </c>
      <c r="Y171" s="70" t="n">
        <f aca="false">Y170+M171</f>
        <v>0.672894715617939</v>
      </c>
      <c r="Z171" s="70" t="n">
        <f aca="false">MAX(Z170,Y171)</f>
        <v>0.70355935062921</v>
      </c>
      <c r="AA171" s="70" t="n">
        <f aca="false">Z171-Y171</f>
        <v>0.0306646350112708</v>
      </c>
      <c r="AB171" s="72" t="n">
        <f aca="false">AB170*(1+F171)</f>
        <v>1.94547919079286</v>
      </c>
      <c r="AC171" s="73" t="n">
        <f aca="false">MAX(AC170,AB171)</f>
        <v>2.00030005707498</v>
      </c>
      <c r="AD171" s="70" t="n">
        <f aca="false">1-AB171/AC171</f>
        <v>0.0274063214107421</v>
      </c>
      <c r="AE171" s="73" t="n">
        <f aca="false">AE170*(1+M171)</f>
        <v>1.86127491671359</v>
      </c>
      <c r="AF171" s="73" t="n">
        <f aca="false">MAX(AF170,AE171)</f>
        <v>1.91961135439175</v>
      </c>
      <c r="AG171" s="70" t="n">
        <f aca="false">1-AE171/AF171</f>
        <v>0.0303897127638347</v>
      </c>
      <c r="AH171" s="74" t="n">
        <f aca="false">IF(R171&gt;0,AH170+1,0)</f>
        <v>12</v>
      </c>
      <c r="AI171" s="74" t="n">
        <f aca="false">IF(U171&gt;0,AI170+1,0)</f>
        <v>75</v>
      </c>
      <c r="AJ171" s="74" t="n">
        <f aca="false">IF(G171&gt;0,AJ170+1,0)</f>
        <v>1</v>
      </c>
      <c r="AK171" s="74" t="n">
        <f aca="false">IF(G171&lt;=0,AK170+1,0)</f>
        <v>0</v>
      </c>
      <c r="AL171" s="74" t="n">
        <f aca="false">IF(K171&gt;0,AL170+1,0)</f>
        <v>1</v>
      </c>
      <c r="AM171" s="74" t="n">
        <f aca="false">IF(K171&lt;=0,AM170+1,0)</f>
        <v>0</v>
      </c>
    </row>
    <row r="172" customFormat="false" ht="15" hidden="false" customHeight="false" outlineLevel="0" collapsed="false">
      <c r="A172" s="61" t="n">
        <v>171</v>
      </c>
      <c r="B172" s="62" t="n">
        <v>40374.53125</v>
      </c>
      <c r="C172" s="63" t="n">
        <f aca="false">YEAR(B172)</f>
        <v>2010</v>
      </c>
      <c r="D172" s="32" t="s">
        <v>276</v>
      </c>
      <c r="E172" s="64" t="n">
        <v>5363.3</v>
      </c>
      <c r="F172" s="65" t="n">
        <v>-0.004</v>
      </c>
      <c r="G172" s="66" t="n">
        <v>-21.4532</v>
      </c>
      <c r="H172" s="67" t="n">
        <f aca="false">E172+IF(D172="Long",1,-1)*G172</f>
        <v>5384.7532</v>
      </c>
      <c r="I172" s="68" t="n">
        <f aca="false">Assumptions!$B$58</f>
        <v>5.35750011455817</v>
      </c>
      <c r="J172" s="68" t="n">
        <f aca="false">INDEX(Yearly!$L$5:$L$22,MATCH(C172,Yearly!$A$5:$A$22,0))</f>
        <v>0.434391901180392</v>
      </c>
      <c r="K172" s="68" t="n">
        <f aca="false">G172-I172-J172</f>
        <v>-27.2450920157386</v>
      </c>
      <c r="L172" s="69" t="n">
        <f aca="false">(I172+J172)/Assumptions!$B$8</f>
        <v>0.000255386250939244</v>
      </c>
      <c r="M172" s="70" t="n">
        <f aca="false">F172-L172</f>
        <v>-0.00425538625093924</v>
      </c>
      <c r="N172" s="71" t="n">
        <f aca="false">G172*Assumptions!$B$7</f>
        <v>-168729.418</v>
      </c>
      <c r="O172" s="71" t="n">
        <f aca="false">K172*Assumptions!$B$7</f>
        <v>-214282.648703784</v>
      </c>
      <c r="P172" s="68" t="n">
        <f aca="false">P171+G172</f>
        <v>2780.043135</v>
      </c>
      <c r="Q172" s="68" t="n">
        <f aca="false">MAX(Q171,P172)</f>
        <v>2947.3147</v>
      </c>
      <c r="R172" s="68" t="n">
        <f aca="false">Q172-P172</f>
        <v>167.271565</v>
      </c>
      <c r="S172" s="68" t="n">
        <f aca="false">S171+K172</f>
        <v>1767.18601874772</v>
      </c>
      <c r="T172" s="68" t="n">
        <f aca="false">MAX(T171,S172)</f>
        <v>2119.67776194385</v>
      </c>
      <c r="U172" s="68" t="n">
        <f aca="false">T172-S172</f>
        <v>352.491743196131</v>
      </c>
      <c r="V172" s="70" t="n">
        <f aca="false">V171+F172</f>
        <v>0.7133</v>
      </c>
      <c r="W172" s="70" t="n">
        <f aca="false">MAX(W171,V172)</f>
        <v>0.7449</v>
      </c>
      <c r="X172" s="70" t="n">
        <f aca="false">W172-V172</f>
        <v>0.0316</v>
      </c>
      <c r="Y172" s="70" t="n">
        <f aca="false">Y171+M172</f>
        <v>0.668639329367</v>
      </c>
      <c r="Z172" s="70" t="n">
        <f aca="false">MAX(Z171,Y172)</f>
        <v>0.70355935062921</v>
      </c>
      <c r="AA172" s="70" t="n">
        <f aca="false">Z172-Y172</f>
        <v>0.0349200212622101</v>
      </c>
      <c r="AB172" s="72" t="n">
        <f aca="false">AB171*(1+F172)</f>
        <v>1.93769727402969</v>
      </c>
      <c r="AC172" s="73" t="n">
        <f aca="false">MAX(AC171,AB172)</f>
        <v>2.00030005707498</v>
      </c>
      <c r="AD172" s="70" t="n">
        <f aca="false">1-AB172/AC172</f>
        <v>0.031296696125099</v>
      </c>
      <c r="AE172" s="73" t="n">
        <f aca="false">AE171*(1+M172)</f>
        <v>1.85335447302379</v>
      </c>
      <c r="AF172" s="73" t="n">
        <f aca="false">MAX(AF171,AE172)</f>
        <v>1.91961135439175</v>
      </c>
      <c r="AG172" s="70" t="n">
        <f aca="false">1-AE172/AF172</f>
        <v>0.0345157790489088</v>
      </c>
      <c r="AH172" s="74" t="n">
        <f aca="false">IF(R172&gt;0,AH171+1,0)</f>
        <v>13</v>
      </c>
      <c r="AI172" s="74" t="n">
        <f aca="false">IF(U172&gt;0,AI171+1,0)</f>
        <v>76</v>
      </c>
      <c r="AJ172" s="74" t="n">
        <f aca="false">IF(G172&gt;0,AJ171+1,0)</f>
        <v>0</v>
      </c>
      <c r="AK172" s="74" t="n">
        <f aca="false">IF(G172&lt;=0,AK171+1,0)</f>
        <v>1</v>
      </c>
      <c r="AL172" s="74" t="n">
        <f aca="false">IF(K172&gt;0,AL171+1,0)</f>
        <v>0</v>
      </c>
      <c r="AM172" s="74" t="n">
        <f aca="false">IF(K172&lt;=0,AM171+1,0)</f>
        <v>1</v>
      </c>
    </row>
    <row r="173" customFormat="false" ht="15" hidden="false" customHeight="false" outlineLevel="0" collapsed="false">
      <c r="A173" s="61" t="n">
        <v>172</v>
      </c>
      <c r="B173" s="62" t="n">
        <v>40374.6145833333</v>
      </c>
      <c r="C173" s="63" t="n">
        <f aca="false">YEAR(B173)</f>
        <v>2010</v>
      </c>
      <c r="D173" s="32" t="s">
        <v>277</v>
      </c>
      <c r="E173" s="64" t="n">
        <v>5384.5</v>
      </c>
      <c r="F173" s="65" t="n">
        <v>0.0003</v>
      </c>
      <c r="G173" s="66" t="n">
        <v>1.61535</v>
      </c>
      <c r="H173" s="67" t="n">
        <f aca="false">E173+IF(D173="Long",1,-1)*G173</f>
        <v>5386.11535</v>
      </c>
      <c r="I173" s="68" t="n">
        <f aca="false">Assumptions!$B$58</f>
        <v>5.35750011455817</v>
      </c>
      <c r="J173" s="68" t="n">
        <f aca="false">INDEX(Yearly!$L$5:$L$22,MATCH(C173,Yearly!$A$5:$A$22,0))</f>
        <v>0.434391901180392</v>
      </c>
      <c r="K173" s="68" t="n">
        <f aca="false">G173-I173-J173</f>
        <v>-4.17654201573856</v>
      </c>
      <c r="L173" s="69" t="n">
        <f aca="false">(I173+J173)/Assumptions!$B$8</f>
        <v>0.000255386250939244</v>
      </c>
      <c r="M173" s="70" t="n">
        <f aca="false">F173-L173</f>
        <v>4.46137490607563E-005</v>
      </c>
      <c r="N173" s="71" t="n">
        <f aca="false">G173*Assumptions!$B$7</f>
        <v>12704.72775</v>
      </c>
      <c r="O173" s="71" t="n">
        <f aca="false">K173*Assumptions!$B$7</f>
        <v>-32848.5029537838</v>
      </c>
      <c r="P173" s="68" t="n">
        <f aca="false">P172+G173</f>
        <v>2781.658485</v>
      </c>
      <c r="Q173" s="68" t="n">
        <f aca="false">MAX(Q172,P173)</f>
        <v>2947.3147</v>
      </c>
      <c r="R173" s="68" t="n">
        <f aca="false">Q173-P173</f>
        <v>165.656215</v>
      </c>
      <c r="S173" s="68" t="n">
        <f aca="false">S172+K173</f>
        <v>1763.00947673198</v>
      </c>
      <c r="T173" s="68" t="n">
        <f aca="false">MAX(T172,S173)</f>
        <v>2119.67776194385</v>
      </c>
      <c r="U173" s="68" t="n">
        <f aca="false">T173-S173</f>
        <v>356.668285211869</v>
      </c>
      <c r="V173" s="70" t="n">
        <f aca="false">V172+F173</f>
        <v>0.7136</v>
      </c>
      <c r="W173" s="70" t="n">
        <f aca="false">MAX(W172,V173)</f>
        <v>0.7449</v>
      </c>
      <c r="X173" s="70" t="n">
        <f aca="false">W173-V173</f>
        <v>0.0313</v>
      </c>
      <c r="Y173" s="70" t="n">
        <f aca="false">Y172+M173</f>
        <v>0.668683943116061</v>
      </c>
      <c r="Z173" s="70" t="n">
        <f aca="false">MAX(Z172,Y173)</f>
        <v>0.70355935062921</v>
      </c>
      <c r="AA173" s="70" t="n">
        <f aca="false">Z173-Y173</f>
        <v>0.0348754075131493</v>
      </c>
      <c r="AB173" s="72" t="n">
        <f aca="false">AB172*(1+F173)</f>
        <v>1.9382785832119</v>
      </c>
      <c r="AC173" s="73" t="n">
        <f aca="false">MAX(AC172,AB173)</f>
        <v>2.00030005707498</v>
      </c>
      <c r="AD173" s="70" t="n">
        <f aca="false">1-AB173/AC173</f>
        <v>0.0310060851339365</v>
      </c>
      <c r="AE173" s="73" t="n">
        <f aca="false">AE172*(1+M173)</f>
        <v>1.85343715811517</v>
      </c>
      <c r="AF173" s="73" t="n">
        <f aca="false">MAX(AF172,AE173)</f>
        <v>1.91961135439175</v>
      </c>
      <c r="AG173" s="70" t="n">
        <f aca="false">1-AE173/AF173</f>
        <v>0.0344727051781532</v>
      </c>
      <c r="AH173" s="74" t="n">
        <f aca="false">IF(R173&gt;0,AH172+1,0)</f>
        <v>14</v>
      </c>
      <c r="AI173" s="74" t="n">
        <f aca="false">IF(U173&gt;0,AI172+1,0)</f>
        <v>77</v>
      </c>
      <c r="AJ173" s="74" t="n">
        <f aca="false">IF(G173&gt;0,AJ172+1,0)</f>
        <v>1</v>
      </c>
      <c r="AK173" s="74" t="n">
        <f aca="false">IF(G173&lt;=0,AK172+1,0)</f>
        <v>0</v>
      </c>
      <c r="AL173" s="74" t="n">
        <f aca="false">IF(K173&gt;0,AL172+1,0)</f>
        <v>0</v>
      </c>
      <c r="AM173" s="74" t="n">
        <f aca="false">IF(K173&lt;=0,AM172+1,0)</f>
        <v>2</v>
      </c>
    </row>
    <row r="174" customFormat="false" ht="15" hidden="false" customHeight="false" outlineLevel="0" collapsed="false">
      <c r="A174" s="61" t="n">
        <v>173</v>
      </c>
      <c r="B174" s="62" t="n">
        <v>40379.6145833333</v>
      </c>
      <c r="C174" s="63" t="n">
        <f aca="false">YEAR(B174)</f>
        <v>2010</v>
      </c>
      <c r="D174" s="32" t="s">
        <v>276</v>
      </c>
      <c r="E174" s="64" t="n">
        <v>5386.2</v>
      </c>
      <c r="F174" s="65" t="n">
        <v>-0.0017</v>
      </c>
      <c r="G174" s="66" t="n">
        <v>-9.15654</v>
      </c>
      <c r="H174" s="67" t="n">
        <f aca="false">E174+IF(D174="Long",1,-1)*G174</f>
        <v>5395.35654</v>
      </c>
      <c r="I174" s="68" t="n">
        <f aca="false">Assumptions!$B$58</f>
        <v>5.35750011455817</v>
      </c>
      <c r="J174" s="68" t="n">
        <f aca="false">INDEX(Yearly!$L$5:$L$22,MATCH(C174,Yearly!$A$5:$A$22,0))</f>
        <v>0.434391901180392</v>
      </c>
      <c r="K174" s="68" t="n">
        <f aca="false">G174-I174-J174</f>
        <v>-14.9484320157386</v>
      </c>
      <c r="L174" s="69" t="n">
        <f aca="false">(I174+J174)/Assumptions!$B$8</f>
        <v>0.000255386250939244</v>
      </c>
      <c r="M174" s="70" t="n">
        <f aca="false">F174-L174</f>
        <v>-0.00195538625093924</v>
      </c>
      <c r="N174" s="71" t="n">
        <f aca="false">G174*Assumptions!$B$7</f>
        <v>-72016.1871</v>
      </c>
      <c r="O174" s="71" t="n">
        <f aca="false">K174*Assumptions!$B$7</f>
        <v>-117569.417803784</v>
      </c>
      <c r="P174" s="68" t="n">
        <f aca="false">P173+G174</f>
        <v>2772.501945</v>
      </c>
      <c r="Q174" s="68" t="n">
        <f aca="false">MAX(Q173,P174)</f>
        <v>2947.3147</v>
      </c>
      <c r="R174" s="68" t="n">
        <f aca="false">Q174-P174</f>
        <v>174.812754999999</v>
      </c>
      <c r="S174" s="68" t="n">
        <f aca="false">S173+K174</f>
        <v>1748.06104471624</v>
      </c>
      <c r="T174" s="68" t="n">
        <f aca="false">MAX(T173,S174)</f>
        <v>2119.67776194385</v>
      </c>
      <c r="U174" s="68" t="n">
        <f aca="false">T174-S174</f>
        <v>371.616717227608</v>
      </c>
      <c r="V174" s="70" t="n">
        <f aca="false">V173+F174</f>
        <v>0.7119</v>
      </c>
      <c r="W174" s="70" t="n">
        <f aca="false">MAX(W173,V174)</f>
        <v>0.7449</v>
      </c>
      <c r="X174" s="70" t="n">
        <f aca="false">W174-V174</f>
        <v>0.033</v>
      </c>
      <c r="Y174" s="70" t="n">
        <f aca="false">Y173+M174</f>
        <v>0.666728556865121</v>
      </c>
      <c r="Z174" s="70" t="n">
        <f aca="false">MAX(Z173,Y174)</f>
        <v>0.70355935062921</v>
      </c>
      <c r="AA174" s="70" t="n">
        <f aca="false">Z174-Y174</f>
        <v>0.0368307937640886</v>
      </c>
      <c r="AB174" s="72" t="n">
        <f aca="false">AB173*(1+F174)</f>
        <v>1.93498350962044</v>
      </c>
      <c r="AC174" s="73" t="n">
        <f aca="false">MAX(AC173,AB174)</f>
        <v>2.00030005707498</v>
      </c>
      <c r="AD174" s="70" t="n">
        <f aca="false">1-AB174/AC174</f>
        <v>0.0326533747892089</v>
      </c>
      <c r="AE174" s="73" t="n">
        <f aca="false">AE173*(1+M174)</f>
        <v>1.84981297257921</v>
      </c>
      <c r="AF174" s="73" t="n">
        <f aca="false">MAX(AF173,AE174)</f>
        <v>1.91961135439175</v>
      </c>
      <c r="AG174" s="70" t="n">
        <f aca="false">1-AE174/AF174</f>
        <v>0.0363606839753544</v>
      </c>
      <c r="AH174" s="74" t="n">
        <f aca="false">IF(R174&gt;0,AH173+1,0)</f>
        <v>15</v>
      </c>
      <c r="AI174" s="74" t="n">
        <f aca="false">IF(U174&gt;0,AI173+1,0)</f>
        <v>78</v>
      </c>
      <c r="AJ174" s="74" t="n">
        <f aca="false">IF(G174&gt;0,AJ173+1,0)</f>
        <v>0</v>
      </c>
      <c r="AK174" s="74" t="n">
        <f aca="false">IF(G174&lt;=0,AK173+1,0)</f>
        <v>1</v>
      </c>
      <c r="AL174" s="74" t="n">
        <f aca="false">IF(K174&gt;0,AL173+1,0)</f>
        <v>0</v>
      </c>
      <c r="AM174" s="74" t="n">
        <f aca="false">IF(K174&lt;=0,AM173+1,0)</f>
        <v>3</v>
      </c>
    </row>
    <row r="175" customFormat="false" ht="15" hidden="false" customHeight="false" outlineLevel="0" collapsed="false">
      <c r="A175" s="61" t="n">
        <v>174</v>
      </c>
      <c r="B175" s="62" t="n">
        <v>40380.4479166667</v>
      </c>
      <c r="C175" s="63" t="n">
        <f aca="false">YEAR(B175)</f>
        <v>2010</v>
      </c>
      <c r="D175" s="32" t="s">
        <v>277</v>
      </c>
      <c r="E175" s="64" t="n">
        <v>5395.1</v>
      </c>
      <c r="F175" s="65" t="n">
        <v>-0.0015</v>
      </c>
      <c r="G175" s="66" t="n">
        <v>-8.09265</v>
      </c>
      <c r="H175" s="67" t="n">
        <f aca="false">E175+IF(D175="Long",1,-1)*G175</f>
        <v>5387.00735</v>
      </c>
      <c r="I175" s="68" t="n">
        <f aca="false">Assumptions!$B$58</f>
        <v>5.35750011455817</v>
      </c>
      <c r="J175" s="68" t="n">
        <f aca="false">INDEX(Yearly!$L$5:$L$22,MATCH(C175,Yearly!$A$5:$A$22,0))</f>
        <v>0.434391901180392</v>
      </c>
      <c r="K175" s="68" t="n">
        <f aca="false">G175-I175-J175</f>
        <v>-13.8845420157386</v>
      </c>
      <c r="L175" s="69" t="n">
        <f aca="false">(I175+J175)/Assumptions!$B$8</f>
        <v>0.000255386250939244</v>
      </c>
      <c r="M175" s="70" t="n">
        <f aca="false">F175-L175</f>
        <v>-0.00175538625093924</v>
      </c>
      <c r="N175" s="71" t="n">
        <f aca="false">G175*Assumptions!$B$7</f>
        <v>-63648.69225</v>
      </c>
      <c r="O175" s="71" t="n">
        <f aca="false">K175*Assumptions!$B$7</f>
        <v>-109201.922953784</v>
      </c>
      <c r="P175" s="68" t="n">
        <f aca="false">P174+G175</f>
        <v>2764.409295</v>
      </c>
      <c r="Q175" s="68" t="n">
        <f aca="false">MAX(Q174,P175)</f>
        <v>2947.3147</v>
      </c>
      <c r="R175" s="68" t="n">
        <f aca="false">Q175-P175</f>
        <v>182.905405</v>
      </c>
      <c r="S175" s="68" t="n">
        <f aca="false">S174+K175</f>
        <v>1734.1765027005</v>
      </c>
      <c r="T175" s="68" t="n">
        <f aca="false">MAX(T174,S175)</f>
        <v>2119.67776194385</v>
      </c>
      <c r="U175" s="68" t="n">
        <f aca="false">T175-S175</f>
        <v>385.501259243346</v>
      </c>
      <c r="V175" s="70" t="n">
        <f aca="false">V174+F175</f>
        <v>0.7104</v>
      </c>
      <c r="W175" s="70" t="n">
        <f aca="false">MAX(W174,V175)</f>
        <v>0.7449</v>
      </c>
      <c r="X175" s="70" t="n">
        <f aca="false">W175-V175</f>
        <v>0.0345</v>
      </c>
      <c r="Y175" s="70" t="n">
        <f aca="false">Y174+M175</f>
        <v>0.664973170614182</v>
      </c>
      <c r="Z175" s="70" t="n">
        <f aca="false">MAX(Z174,Y175)</f>
        <v>0.70355935062921</v>
      </c>
      <c r="AA175" s="70" t="n">
        <f aca="false">Z175-Y175</f>
        <v>0.0385861800150279</v>
      </c>
      <c r="AB175" s="72" t="n">
        <f aca="false">AB174*(1+F175)</f>
        <v>1.93208103435601</v>
      </c>
      <c r="AC175" s="73" t="n">
        <f aca="false">MAX(AC174,AB175)</f>
        <v>2.00030005707498</v>
      </c>
      <c r="AD175" s="70" t="n">
        <f aca="false">1-AB175/AC175</f>
        <v>0.0341043947270251</v>
      </c>
      <c r="AE175" s="73" t="n">
        <f aca="false">AE174*(1+M175)</f>
        <v>1.84656583632034</v>
      </c>
      <c r="AF175" s="73" t="n">
        <f aca="false">MAX(AF174,AE175)</f>
        <v>1.91961135439175</v>
      </c>
      <c r="AG175" s="70" t="n">
        <f aca="false">1-AE175/AF175</f>
        <v>0.0380522431815685</v>
      </c>
      <c r="AH175" s="74" t="n">
        <f aca="false">IF(R175&gt;0,AH174+1,0)</f>
        <v>16</v>
      </c>
      <c r="AI175" s="74" t="n">
        <f aca="false">IF(U175&gt;0,AI174+1,0)</f>
        <v>79</v>
      </c>
      <c r="AJ175" s="74" t="n">
        <f aca="false">IF(G175&gt;0,AJ174+1,0)</f>
        <v>0</v>
      </c>
      <c r="AK175" s="74" t="n">
        <f aca="false">IF(G175&lt;=0,AK174+1,0)</f>
        <v>2</v>
      </c>
      <c r="AL175" s="74" t="n">
        <f aca="false">IF(K175&gt;0,AL174+1,0)</f>
        <v>0</v>
      </c>
      <c r="AM175" s="74" t="n">
        <f aca="false">IF(K175&lt;=0,AM174+1,0)</f>
        <v>4</v>
      </c>
    </row>
    <row r="176" customFormat="false" ht="15" hidden="false" customHeight="false" outlineLevel="0" collapsed="false">
      <c r="A176" s="61" t="n">
        <v>175</v>
      </c>
      <c r="B176" s="62" t="n">
        <v>40380.5729166667</v>
      </c>
      <c r="C176" s="63" t="n">
        <f aca="false">YEAR(B176)</f>
        <v>2010</v>
      </c>
      <c r="D176" s="32" t="s">
        <v>276</v>
      </c>
      <c r="E176" s="64" t="n">
        <v>5387.1</v>
      </c>
      <c r="F176" s="65" t="n">
        <v>-0.0023</v>
      </c>
      <c r="G176" s="66" t="n">
        <v>-12.39033</v>
      </c>
      <c r="H176" s="67" t="n">
        <f aca="false">E176+IF(D176="Long",1,-1)*G176</f>
        <v>5399.49033</v>
      </c>
      <c r="I176" s="68" t="n">
        <f aca="false">Assumptions!$B$58</f>
        <v>5.35750011455817</v>
      </c>
      <c r="J176" s="68" t="n">
        <f aca="false">INDEX(Yearly!$L$5:$L$22,MATCH(C176,Yearly!$A$5:$A$22,0))</f>
        <v>0.434391901180392</v>
      </c>
      <c r="K176" s="68" t="n">
        <f aca="false">G176-I176-J176</f>
        <v>-18.1822220157386</v>
      </c>
      <c r="L176" s="69" t="n">
        <f aca="false">(I176+J176)/Assumptions!$B$8</f>
        <v>0.000255386250939244</v>
      </c>
      <c r="M176" s="70" t="n">
        <f aca="false">F176-L176</f>
        <v>-0.00255538625093924</v>
      </c>
      <c r="N176" s="71" t="n">
        <f aca="false">G176*Assumptions!$B$7</f>
        <v>-97449.94545</v>
      </c>
      <c r="O176" s="71" t="n">
        <f aca="false">K176*Assumptions!$B$7</f>
        <v>-143003.176153784</v>
      </c>
      <c r="P176" s="68" t="n">
        <f aca="false">P175+G176</f>
        <v>2752.018965</v>
      </c>
      <c r="Q176" s="68" t="n">
        <f aca="false">MAX(Q175,P176)</f>
        <v>2947.3147</v>
      </c>
      <c r="R176" s="68" t="n">
        <f aca="false">Q176-P176</f>
        <v>195.295735</v>
      </c>
      <c r="S176" s="68" t="n">
        <f aca="false">S175+K176</f>
        <v>1715.99428068477</v>
      </c>
      <c r="T176" s="68" t="n">
        <f aca="false">MAX(T175,S176)</f>
        <v>2119.67776194385</v>
      </c>
      <c r="U176" s="68" t="n">
        <f aca="false">T176-S176</f>
        <v>403.683481259085</v>
      </c>
      <c r="V176" s="70" t="n">
        <f aca="false">V175+F176</f>
        <v>0.7081</v>
      </c>
      <c r="W176" s="70" t="n">
        <f aca="false">MAX(W175,V176)</f>
        <v>0.7449</v>
      </c>
      <c r="X176" s="70" t="n">
        <f aca="false">W176-V176</f>
        <v>0.0367999999999999</v>
      </c>
      <c r="Y176" s="70" t="n">
        <f aca="false">Y175+M176</f>
        <v>0.662417784363243</v>
      </c>
      <c r="Z176" s="70" t="n">
        <f aca="false">MAX(Z175,Y176)</f>
        <v>0.70355935062921</v>
      </c>
      <c r="AA176" s="70" t="n">
        <f aca="false">Z176-Y176</f>
        <v>0.0411415662659671</v>
      </c>
      <c r="AB176" s="72" t="n">
        <f aca="false">AB175*(1+F176)</f>
        <v>1.92763724797699</v>
      </c>
      <c r="AC176" s="73" t="n">
        <f aca="false">MAX(AC175,AB176)</f>
        <v>2.00030005707498</v>
      </c>
      <c r="AD176" s="70" t="n">
        <f aca="false">1-AB176/AC176</f>
        <v>0.036325954619153</v>
      </c>
      <c r="AE176" s="73" t="n">
        <f aca="false">AE175*(1+M176)</f>
        <v>1.84184714737075</v>
      </c>
      <c r="AF176" s="73" t="n">
        <f aca="false">MAX(AF175,AE176)</f>
        <v>1.91961135439175</v>
      </c>
      <c r="AG176" s="70" t="n">
        <f aca="false">1-AE176/AF176</f>
        <v>0.0405103912534642</v>
      </c>
      <c r="AH176" s="74" t="n">
        <f aca="false">IF(R176&gt;0,AH175+1,0)</f>
        <v>17</v>
      </c>
      <c r="AI176" s="74" t="n">
        <f aca="false">IF(U176&gt;0,AI175+1,0)</f>
        <v>80</v>
      </c>
      <c r="AJ176" s="74" t="n">
        <f aca="false">IF(G176&gt;0,AJ175+1,0)</f>
        <v>0</v>
      </c>
      <c r="AK176" s="74" t="n">
        <f aca="false">IF(G176&lt;=0,AK175+1,0)</f>
        <v>3</v>
      </c>
      <c r="AL176" s="74" t="n">
        <f aca="false">IF(K176&gt;0,AL175+1,0)</f>
        <v>0</v>
      </c>
      <c r="AM176" s="74" t="n">
        <f aca="false">IF(K176&lt;=0,AM175+1,0)</f>
        <v>5</v>
      </c>
    </row>
    <row r="177" customFormat="false" ht="15" hidden="false" customHeight="false" outlineLevel="0" collapsed="false">
      <c r="A177" s="61" t="n">
        <v>176</v>
      </c>
      <c r="B177" s="62" t="n">
        <v>40380.6145833333</v>
      </c>
      <c r="C177" s="63" t="n">
        <f aca="false">YEAR(B177)</f>
        <v>2010</v>
      </c>
      <c r="D177" s="32" t="s">
        <v>277</v>
      </c>
      <c r="E177" s="64" t="n">
        <v>5399.7</v>
      </c>
      <c r="F177" s="65" t="n">
        <v>-0.0033</v>
      </c>
      <c r="G177" s="66" t="n">
        <v>-17.81901</v>
      </c>
      <c r="H177" s="67" t="n">
        <f aca="false">E177+IF(D177="Long",1,-1)*G177</f>
        <v>5381.88099</v>
      </c>
      <c r="I177" s="68" t="n">
        <f aca="false">Assumptions!$B$58</f>
        <v>5.35750011455817</v>
      </c>
      <c r="J177" s="68" t="n">
        <f aca="false">INDEX(Yearly!$L$5:$L$22,MATCH(C177,Yearly!$A$5:$A$22,0))</f>
        <v>0.434391901180392</v>
      </c>
      <c r="K177" s="68" t="n">
        <f aca="false">G177-I177-J177</f>
        <v>-23.6109020157386</v>
      </c>
      <c r="L177" s="69" t="n">
        <f aca="false">(I177+J177)/Assumptions!$B$8</f>
        <v>0.000255386250939244</v>
      </c>
      <c r="M177" s="70" t="n">
        <f aca="false">F177-L177</f>
        <v>-0.00355538625093924</v>
      </c>
      <c r="N177" s="71" t="n">
        <f aca="false">G177*Assumptions!$B$7</f>
        <v>-140146.51365</v>
      </c>
      <c r="O177" s="71" t="n">
        <f aca="false">K177*Assumptions!$B$7</f>
        <v>-185699.744353784</v>
      </c>
      <c r="P177" s="68" t="n">
        <f aca="false">P176+G177</f>
        <v>2734.199955</v>
      </c>
      <c r="Q177" s="68" t="n">
        <f aca="false">MAX(Q176,P177)</f>
        <v>2947.3147</v>
      </c>
      <c r="R177" s="68" t="n">
        <f aca="false">Q177-P177</f>
        <v>213.114745</v>
      </c>
      <c r="S177" s="68" t="n">
        <f aca="false">S176+K177</f>
        <v>1692.38337866903</v>
      </c>
      <c r="T177" s="68" t="n">
        <f aca="false">MAX(T176,S177)</f>
        <v>2119.67776194385</v>
      </c>
      <c r="U177" s="68" t="n">
        <f aca="false">T177-S177</f>
        <v>427.294383274823</v>
      </c>
      <c r="V177" s="70" t="n">
        <f aca="false">V176+F177</f>
        <v>0.7048</v>
      </c>
      <c r="W177" s="70" t="n">
        <f aca="false">MAX(W176,V177)</f>
        <v>0.7449</v>
      </c>
      <c r="X177" s="70" t="n">
        <f aca="false">W177-V177</f>
        <v>0.0400999999999999</v>
      </c>
      <c r="Y177" s="70" t="n">
        <f aca="false">Y176+M177</f>
        <v>0.658862398112304</v>
      </c>
      <c r="Z177" s="70" t="n">
        <f aca="false">MAX(Z176,Y177)</f>
        <v>0.70355935062921</v>
      </c>
      <c r="AA177" s="70" t="n">
        <f aca="false">Z177-Y177</f>
        <v>0.0446969525169063</v>
      </c>
      <c r="AB177" s="72" t="n">
        <f aca="false">AB176*(1+F177)</f>
        <v>1.92127604505866</v>
      </c>
      <c r="AC177" s="73" t="n">
        <f aca="false">MAX(AC176,AB177)</f>
        <v>2.00030005707498</v>
      </c>
      <c r="AD177" s="70" t="n">
        <f aca="false">1-AB177/AC177</f>
        <v>0.0395060789689097</v>
      </c>
      <c r="AE177" s="73" t="n">
        <f aca="false">AE176*(1+M177)</f>
        <v>1.83529866934666</v>
      </c>
      <c r="AF177" s="73" t="n">
        <f aca="false">MAX(AF176,AE177)</f>
        <v>1.91961135439175</v>
      </c>
      <c r="AG177" s="70" t="n">
        <f aca="false">1-AE177/AF177</f>
        <v>0.0439217474163207</v>
      </c>
      <c r="AH177" s="74" t="n">
        <f aca="false">IF(R177&gt;0,AH176+1,0)</f>
        <v>18</v>
      </c>
      <c r="AI177" s="74" t="n">
        <f aca="false">IF(U177&gt;0,AI176+1,0)</f>
        <v>81</v>
      </c>
      <c r="AJ177" s="74" t="n">
        <f aca="false">IF(G177&gt;0,AJ176+1,0)</f>
        <v>0</v>
      </c>
      <c r="AK177" s="74" t="n">
        <f aca="false">IF(G177&lt;=0,AK176+1,0)</f>
        <v>4</v>
      </c>
      <c r="AL177" s="74" t="n">
        <f aca="false">IF(K177&gt;0,AL176+1,0)</f>
        <v>0</v>
      </c>
      <c r="AM177" s="74" t="n">
        <f aca="false">IF(K177&lt;=0,AM176+1,0)</f>
        <v>6</v>
      </c>
    </row>
    <row r="178" customFormat="false" ht="15" hidden="false" customHeight="false" outlineLevel="0" collapsed="false">
      <c r="A178" s="61" t="n">
        <v>177</v>
      </c>
      <c r="B178" s="62" t="n">
        <v>40381.40625</v>
      </c>
      <c r="C178" s="63" t="n">
        <f aca="false">YEAR(B178)</f>
        <v>2010</v>
      </c>
      <c r="D178" s="32" t="s">
        <v>276</v>
      </c>
      <c r="E178" s="64" t="n">
        <v>5381.8</v>
      </c>
      <c r="F178" s="65" t="n">
        <v>-0.003</v>
      </c>
      <c r="G178" s="66" t="n">
        <v>-16.1454</v>
      </c>
      <c r="H178" s="67" t="n">
        <f aca="false">E178+IF(D178="Long",1,-1)*G178</f>
        <v>5397.9454</v>
      </c>
      <c r="I178" s="68" t="n">
        <f aca="false">Assumptions!$B$58</f>
        <v>5.35750011455817</v>
      </c>
      <c r="J178" s="68" t="n">
        <f aca="false">INDEX(Yearly!$L$5:$L$22,MATCH(C178,Yearly!$A$5:$A$22,0))</f>
        <v>0.434391901180392</v>
      </c>
      <c r="K178" s="68" t="n">
        <f aca="false">G178-I178-J178</f>
        <v>-21.9372920157386</v>
      </c>
      <c r="L178" s="69" t="n">
        <f aca="false">(I178+J178)/Assumptions!$B$8</f>
        <v>0.000255386250939244</v>
      </c>
      <c r="M178" s="70" t="n">
        <f aca="false">F178-L178</f>
        <v>-0.00325538625093924</v>
      </c>
      <c r="N178" s="71" t="n">
        <f aca="false">G178*Assumptions!$B$7</f>
        <v>-126983.571</v>
      </c>
      <c r="O178" s="71" t="n">
        <f aca="false">K178*Assumptions!$B$7</f>
        <v>-172536.801703784</v>
      </c>
      <c r="P178" s="68" t="n">
        <f aca="false">P177+G178</f>
        <v>2718.054555</v>
      </c>
      <c r="Q178" s="68" t="n">
        <f aca="false">MAX(Q177,P178)</f>
        <v>2947.3147</v>
      </c>
      <c r="R178" s="68" t="n">
        <f aca="false">Q178-P178</f>
        <v>229.260145</v>
      </c>
      <c r="S178" s="68" t="n">
        <f aca="false">S177+K178</f>
        <v>1670.44608665329</v>
      </c>
      <c r="T178" s="68" t="n">
        <f aca="false">MAX(T177,S178)</f>
        <v>2119.67776194385</v>
      </c>
      <c r="U178" s="68" t="n">
        <f aca="false">T178-S178</f>
        <v>449.231675290562</v>
      </c>
      <c r="V178" s="70" t="n">
        <f aca="false">V177+F178</f>
        <v>0.7018</v>
      </c>
      <c r="W178" s="70" t="n">
        <f aca="false">MAX(W177,V178)</f>
        <v>0.7449</v>
      </c>
      <c r="X178" s="70" t="n">
        <f aca="false">W178-V178</f>
        <v>0.0430999999999999</v>
      </c>
      <c r="Y178" s="70" t="n">
        <f aca="false">Y177+M178</f>
        <v>0.655607011861364</v>
      </c>
      <c r="Z178" s="70" t="n">
        <f aca="false">MAX(Z177,Y178)</f>
        <v>0.70355935062921</v>
      </c>
      <c r="AA178" s="70" t="n">
        <f aca="false">Z178-Y178</f>
        <v>0.0479523387678456</v>
      </c>
      <c r="AB178" s="72" t="n">
        <f aca="false">AB177*(1+F178)</f>
        <v>1.91551221692349</v>
      </c>
      <c r="AC178" s="73" t="n">
        <f aca="false">MAX(AC177,AB178)</f>
        <v>2.00030005707498</v>
      </c>
      <c r="AD178" s="70" t="n">
        <f aca="false">1-AB178/AC178</f>
        <v>0.042387560732003</v>
      </c>
      <c r="AE178" s="73" t="n">
        <f aca="false">AE177*(1+M178)</f>
        <v>1.8293240632921</v>
      </c>
      <c r="AF178" s="73" t="n">
        <f aca="false">MAX(AF177,AE178)</f>
        <v>1.91961135439175</v>
      </c>
      <c r="AG178" s="70" t="n">
        <f aca="false">1-AE178/AF178</f>
        <v>0.0470341514146037</v>
      </c>
      <c r="AH178" s="74" t="n">
        <f aca="false">IF(R178&gt;0,AH177+1,0)</f>
        <v>19</v>
      </c>
      <c r="AI178" s="74" t="n">
        <f aca="false">IF(U178&gt;0,AI177+1,0)</f>
        <v>82</v>
      </c>
      <c r="AJ178" s="74" t="n">
        <f aca="false">IF(G178&gt;0,AJ177+1,0)</f>
        <v>0</v>
      </c>
      <c r="AK178" s="74" t="n">
        <f aca="false">IF(G178&lt;=0,AK177+1,0)</f>
        <v>5</v>
      </c>
      <c r="AL178" s="74" t="n">
        <f aca="false">IF(K178&gt;0,AL177+1,0)</f>
        <v>0</v>
      </c>
      <c r="AM178" s="74" t="n">
        <f aca="false">IF(K178&lt;=0,AM177+1,0)</f>
        <v>7</v>
      </c>
    </row>
    <row r="179" customFormat="false" ht="15" hidden="false" customHeight="false" outlineLevel="0" collapsed="false">
      <c r="A179" s="61" t="n">
        <v>178</v>
      </c>
      <c r="B179" s="62" t="n">
        <v>40381.5520833333</v>
      </c>
      <c r="C179" s="63" t="n">
        <f aca="false">YEAR(B179)</f>
        <v>2010</v>
      </c>
      <c r="D179" s="32" t="s">
        <v>277</v>
      </c>
      <c r="E179" s="64" t="n">
        <v>5397.7</v>
      </c>
      <c r="F179" s="65" t="n">
        <v>0.0035</v>
      </c>
      <c r="G179" s="66" t="n">
        <v>18.89195</v>
      </c>
      <c r="H179" s="67" t="n">
        <f aca="false">E179+IF(D179="Long",1,-1)*G179</f>
        <v>5416.59195</v>
      </c>
      <c r="I179" s="68" t="n">
        <f aca="false">Assumptions!$B$58</f>
        <v>5.35750011455817</v>
      </c>
      <c r="J179" s="68" t="n">
        <f aca="false">INDEX(Yearly!$L$5:$L$22,MATCH(C179,Yearly!$A$5:$A$22,0))</f>
        <v>0.434391901180392</v>
      </c>
      <c r="K179" s="68" t="n">
        <f aca="false">G179-I179-J179</f>
        <v>13.1000579842614</v>
      </c>
      <c r="L179" s="69" t="n">
        <f aca="false">(I179+J179)/Assumptions!$B$8</f>
        <v>0.000255386250939244</v>
      </c>
      <c r="M179" s="70" t="n">
        <f aca="false">F179-L179</f>
        <v>0.00324461374906076</v>
      </c>
      <c r="N179" s="71" t="n">
        <f aca="false">G179*Assumptions!$B$7</f>
        <v>148585.18675</v>
      </c>
      <c r="O179" s="71" t="n">
        <f aca="false">K179*Assumptions!$B$7</f>
        <v>103031.956046216</v>
      </c>
      <c r="P179" s="68" t="n">
        <f aca="false">P178+G179</f>
        <v>2736.946505</v>
      </c>
      <c r="Q179" s="68" t="n">
        <f aca="false">MAX(Q178,P179)</f>
        <v>2947.3147</v>
      </c>
      <c r="R179" s="68" t="n">
        <f aca="false">Q179-P179</f>
        <v>210.368195</v>
      </c>
      <c r="S179" s="68" t="n">
        <f aca="false">S178+K179</f>
        <v>1683.54614463755</v>
      </c>
      <c r="T179" s="68" t="n">
        <f aca="false">MAX(T178,S179)</f>
        <v>2119.67776194385</v>
      </c>
      <c r="U179" s="68" t="n">
        <f aca="false">T179-S179</f>
        <v>436.1316173063</v>
      </c>
      <c r="V179" s="70" t="n">
        <f aca="false">V178+F179</f>
        <v>0.7053</v>
      </c>
      <c r="W179" s="70" t="n">
        <f aca="false">MAX(W178,V179)</f>
        <v>0.7449</v>
      </c>
      <c r="X179" s="70" t="n">
        <f aca="false">W179-V179</f>
        <v>0.0396</v>
      </c>
      <c r="Y179" s="70" t="n">
        <f aca="false">Y178+M179</f>
        <v>0.658851625610425</v>
      </c>
      <c r="Z179" s="70" t="n">
        <f aca="false">MAX(Z178,Y179)</f>
        <v>0.70355935062921</v>
      </c>
      <c r="AA179" s="70" t="n">
        <f aca="false">Z179-Y179</f>
        <v>0.0447077250187848</v>
      </c>
      <c r="AB179" s="72" t="n">
        <f aca="false">AB178*(1+F179)</f>
        <v>1.92221650968272</v>
      </c>
      <c r="AC179" s="73" t="n">
        <f aca="false">MAX(AC178,AB179)</f>
        <v>2.00030005707498</v>
      </c>
      <c r="AD179" s="70" t="n">
        <f aca="false">1-AB179/AC179</f>
        <v>0.039035917194565</v>
      </c>
      <c r="AE179" s="73" t="n">
        <f aca="false">AE178*(1+M179)</f>
        <v>1.83525951329934</v>
      </c>
      <c r="AF179" s="73" t="n">
        <f aca="false">MAX(AF178,AE179)</f>
        <v>1.91961135439175</v>
      </c>
      <c r="AG179" s="70" t="n">
        <f aca="false">1-AE179/AF179</f>
        <v>0.0439421453198983</v>
      </c>
      <c r="AH179" s="74" t="n">
        <f aca="false">IF(R179&gt;0,AH178+1,0)</f>
        <v>20</v>
      </c>
      <c r="AI179" s="74" t="n">
        <f aca="false">IF(U179&gt;0,AI178+1,0)</f>
        <v>83</v>
      </c>
      <c r="AJ179" s="74" t="n">
        <f aca="false">IF(G179&gt;0,AJ178+1,0)</f>
        <v>1</v>
      </c>
      <c r="AK179" s="74" t="n">
        <f aca="false">IF(G179&lt;=0,AK178+1,0)</f>
        <v>0</v>
      </c>
      <c r="AL179" s="74" t="n">
        <f aca="false">IF(K179&gt;0,AL178+1,0)</f>
        <v>1</v>
      </c>
      <c r="AM179" s="74" t="n">
        <f aca="false">IF(K179&lt;=0,AM178+1,0)</f>
        <v>0</v>
      </c>
    </row>
    <row r="180" customFormat="false" ht="15" hidden="false" customHeight="false" outlineLevel="0" collapsed="false">
      <c r="A180" s="61" t="n">
        <v>179</v>
      </c>
      <c r="B180" s="62" t="n">
        <v>40385.6145833333</v>
      </c>
      <c r="C180" s="63" t="n">
        <f aca="false">YEAR(B180)</f>
        <v>2010</v>
      </c>
      <c r="D180" s="32" t="s">
        <v>276</v>
      </c>
      <c r="E180" s="64" t="n">
        <v>5416.4</v>
      </c>
      <c r="F180" s="65" t="n">
        <v>-0.0041</v>
      </c>
      <c r="G180" s="66" t="n">
        <v>-22.20724</v>
      </c>
      <c r="H180" s="67" t="n">
        <f aca="false">E180+IF(D180="Long",1,-1)*G180</f>
        <v>5438.60724</v>
      </c>
      <c r="I180" s="68" t="n">
        <f aca="false">Assumptions!$B$58</f>
        <v>5.35750011455817</v>
      </c>
      <c r="J180" s="68" t="n">
        <f aca="false">INDEX(Yearly!$L$5:$L$22,MATCH(C180,Yearly!$A$5:$A$22,0))</f>
        <v>0.434391901180392</v>
      </c>
      <c r="K180" s="68" t="n">
        <f aca="false">G180-I180-J180</f>
        <v>-27.9991320157386</v>
      </c>
      <c r="L180" s="69" t="n">
        <f aca="false">(I180+J180)/Assumptions!$B$8</f>
        <v>0.000255386250939244</v>
      </c>
      <c r="M180" s="70" t="n">
        <f aca="false">F180-L180</f>
        <v>-0.00435538625093924</v>
      </c>
      <c r="N180" s="71" t="n">
        <f aca="false">G180*Assumptions!$B$7</f>
        <v>-174659.9426</v>
      </c>
      <c r="O180" s="71" t="n">
        <f aca="false">K180*Assumptions!$B$7</f>
        <v>-220213.173303784</v>
      </c>
      <c r="P180" s="68" t="n">
        <f aca="false">P179+G180</f>
        <v>2714.739265</v>
      </c>
      <c r="Q180" s="68" t="n">
        <f aca="false">MAX(Q179,P180)</f>
        <v>2947.3147</v>
      </c>
      <c r="R180" s="68" t="n">
        <f aca="false">Q180-P180</f>
        <v>232.575435</v>
      </c>
      <c r="S180" s="68" t="n">
        <f aca="false">S179+K180</f>
        <v>1655.54701262181</v>
      </c>
      <c r="T180" s="68" t="n">
        <f aca="false">MAX(T179,S180)</f>
        <v>2119.67776194385</v>
      </c>
      <c r="U180" s="68" t="n">
        <f aca="false">T180-S180</f>
        <v>464.130749322039</v>
      </c>
      <c r="V180" s="70" t="n">
        <f aca="false">V179+F180</f>
        <v>0.7012</v>
      </c>
      <c r="W180" s="70" t="n">
        <f aca="false">MAX(W179,V180)</f>
        <v>0.7449</v>
      </c>
      <c r="X180" s="70" t="n">
        <f aca="false">W180-V180</f>
        <v>0.0437</v>
      </c>
      <c r="Y180" s="70" t="n">
        <f aca="false">Y179+M180</f>
        <v>0.654496239359486</v>
      </c>
      <c r="Z180" s="70" t="n">
        <f aca="false">MAX(Z179,Y180)</f>
        <v>0.70355935062921</v>
      </c>
      <c r="AA180" s="70" t="n">
        <f aca="false">Z180-Y180</f>
        <v>0.0490631112697241</v>
      </c>
      <c r="AB180" s="72" t="n">
        <f aca="false">AB179*(1+F180)</f>
        <v>1.91433542199302</v>
      </c>
      <c r="AC180" s="73" t="n">
        <f aca="false">MAX(AC179,AB180)</f>
        <v>2.00030005707498</v>
      </c>
      <c r="AD180" s="70" t="n">
        <f aca="false">1-AB180/AC180</f>
        <v>0.0429758699340672</v>
      </c>
      <c r="AE180" s="73" t="n">
        <f aca="false">AE179*(1+M180)</f>
        <v>1.82726624924821</v>
      </c>
      <c r="AF180" s="73" t="n">
        <f aca="false">MAX(AF179,AE180)</f>
        <v>1.91961135439175</v>
      </c>
      <c r="AG180" s="70" t="n">
        <f aca="false">1-AE180/AF180</f>
        <v>0.0481061465552745</v>
      </c>
      <c r="AH180" s="74" t="n">
        <f aca="false">IF(R180&gt;0,AH179+1,0)</f>
        <v>21</v>
      </c>
      <c r="AI180" s="74" t="n">
        <f aca="false">IF(U180&gt;0,AI179+1,0)</f>
        <v>84</v>
      </c>
      <c r="AJ180" s="74" t="n">
        <f aca="false">IF(G180&gt;0,AJ179+1,0)</f>
        <v>0</v>
      </c>
      <c r="AK180" s="74" t="n">
        <f aca="false">IF(G180&lt;=0,AK179+1,0)</f>
        <v>1</v>
      </c>
      <c r="AL180" s="74" t="n">
        <f aca="false">IF(K180&gt;0,AL179+1,0)</f>
        <v>0</v>
      </c>
      <c r="AM180" s="74" t="n">
        <f aca="false">IF(K180&lt;=0,AM179+1,0)</f>
        <v>1</v>
      </c>
    </row>
    <row r="181" customFormat="false" ht="15" hidden="false" customHeight="false" outlineLevel="0" collapsed="false">
      <c r="A181" s="61" t="n">
        <v>180</v>
      </c>
      <c r="B181" s="62" t="n">
        <v>40386.4895833333</v>
      </c>
      <c r="C181" s="63" t="n">
        <f aca="false">YEAR(B181)</f>
        <v>2010</v>
      </c>
      <c r="D181" s="32" t="s">
        <v>277</v>
      </c>
      <c r="E181" s="64" t="n">
        <v>5438.5</v>
      </c>
      <c r="F181" s="65" t="n">
        <v>-0.0044</v>
      </c>
      <c r="G181" s="66" t="n">
        <v>-23.9294</v>
      </c>
      <c r="H181" s="67" t="n">
        <f aca="false">E181+IF(D181="Long",1,-1)*G181</f>
        <v>5414.5706</v>
      </c>
      <c r="I181" s="68" t="n">
        <f aca="false">Assumptions!$B$58</f>
        <v>5.35750011455817</v>
      </c>
      <c r="J181" s="68" t="n">
        <f aca="false">INDEX(Yearly!$L$5:$L$22,MATCH(C181,Yearly!$A$5:$A$22,0))</f>
        <v>0.434391901180392</v>
      </c>
      <c r="K181" s="68" t="n">
        <f aca="false">G181-I181-J181</f>
        <v>-29.7212920157386</v>
      </c>
      <c r="L181" s="69" t="n">
        <f aca="false">(I181+J181)/Assumptions!$B$8</f>
        <v>0.000255386250939244</v>
      </c>
      <c r="M181" s="70" t="n">
        <f aca="false">F181-L181</f>
        <v>-0.00465538625093924</v>
      </c>
      <c r="N181" s="71" t="n">
        <f aca="false">G181*Assumptions!$B$7</f>
        <v>-188204.731</v>
      </c>
      <c r="O181" s="71" t="n">
        <f aca="false">K181*Assumptions!$B$7</f>
        <v>-233757.961703784</v>
      </c>
      <c r="P181" s="68" t="n">
        <f aca="false">P180+G181</f>
        <v>2690.809865</v>
      </c>
      <c r="Q181" s="68" t="n">
        <f aca="false">MAX(Q180,P181)</f>
        <v>2947.3147</v>
      </c>
      <c r="R181" s="68" t="n">
        <f aca="false">Q181-P181</f>
        <v>256.504835</v>
      </c>
      <c r="S181" s="68" t="n">
        <f aca="false">S180+K181</f>
        <v>1625.82572060607</v>
      </c>
      <c r="T181" s="68" t="n">
        <f aca="false">MAX(T180,S181)</f>
        <v>2119.67776194385</v>
      </c>
      <c r="U181" s="68" t="n">
        <f aca="false">T181-S181</f>
        <v>493.852041337777</v>
      </c>
      <c r="V181" s="70" t="n">
        <f aca="false">V180+F181</f>
        <v>0.6968</v>
      </c>
      <c r="W181" s="70" t="n">
        <f aca="false">MAX(W180,V181)</f>
        <v>0.7449</v>
      </c>
      <c r="X181" s="70" t="n">
        <f aca="false">W181-V181</f>
        <v>0.0480999999999999</v>
      </c>
      <c r="Y181" s="70" t="n">
        <f aca="false">Y180+M181</f>
        <v>0.649840853108547</v>
      </c>
      <c r="Z181" s="70" t="n">
        <f aca="false">MAX(Z180,Y181)</f>
        <v>0.70355935062921</v>
      </c>
      <c r="AA181" s="70" t="n">
        <f aca="false">Z181-Y181</f>
        <v>0.0537184975206633</v>
      </c>
      <c r="AB181" s="72" t="n">
        <f aca="false">AB180*(1+F181)</f>
        <v>1.90591234613625</v>
      </c>
      <c r="AC181" s="73" t="n">
        <f aca="false">MAX(AC180,AB181)</f>
        <v>2.00030005707498</v>
      </c>
      <c r="AD181" s="70" t="n">
        <f aca="false">1-AB181/AC181</f>
        <v>0.0471867761063572</v>
      </c>
      <c r="AE181" s="73" t="n">
        <f aca="false">AE180*(1+M181)</f>
        <v>1.81875961907466</v>
      </c>
      <c r="AF181" s="73" t="n">
        <f aca="false">MAX(AF180,AE181)</f>
        <v>1.91961135439175</v>
      </c>
      <c r="AG181" s="70" t="n">
        <f aca="false">1-AE181/AF181</f>
        <v>0.0525375801129545</v>
      </c>
      <c r="AH181" s="74" t="n">
        <f aca="false">IF(R181&gt;0,AH180+1,0)</f>
        <v>22</v>
      </c>
      <c r="AI181" s="74" t="n">
        <f aca="false">IF(U181&gt;0,AI180+1,0)</f>
        <v>85</v>
      </c>
      <c r="AJ181" s="74" t="n">
        <f aca="false">IF(G181&gt;0,AJ180+1,0)</f>
        <v>0</v>
      </c>
      <c r="AK181" s="74" t="n">
        <f aca="false">IF(G181&lt;=0,AK180+1,0)</f>
        <v>2</v>
      </c>
      <c r="AL181" s="74" t="n">
        <f aca="false">IF(K181&gt;0,AL180+1,0)</f>
        <v>0</v>
      </c>
      <c r="AM181" s="74" t="n">
        <f aca="false">IF(K181&lt;=0,AM180+1,0)</f>
        <v>2</v>
      </c>
    </row>
    <row r="182" customFormat="false" ht="15" hidden="false" customHeight="false" outlineLevel="0" collapsed="false">
      <c r="A182" s="61" t="n">
        <v>181</v>
      </c>
      <c r="B182" s="62" t="n">
        <v>40387.5520833333</v>
      </c>
      <c r="C182" s="63" t="n">
        <f aca="false">YEAR(B182)</f>
        <v>2010</v>
      </c>
      <c r="D182" s="32" t="s">
        <v>276</v>
      </c>
      <c r="E182" s="64" t="n">
        <v>5414.55</v>
      </c>
      <c r="F182" s="65" t="n">
        <v>0.0006</v>
      </c>
      <c r="G182" s="66" t="n">
        <v>3.24873</v>
      </c>
      <c r="H182" s="67" t="n">
        <f aca="false">E182+IF(D182="Long",1,-1)*G182</f>
        <v>5411.30127</v>
      </c>
      <c r="I182" s="68" t="n">
        <f aca="false">Assumptions!$B$58</f>
        <v>5.35750011455817</v>
      </c>
      <c r="J182" s="68" t="n">
        <f aca="false">INDEX(Yearly!$L$5:$L$22,MATCH(C182,Yearly!$A$5:$A$22,0))</f>
        <v>0.434391901180392</v>
      </c>
      <c r="K182" s="68" t="n">
        <f aca="false">G182-I182-J182</f>
        <v>-2.54316201573856</v>
      </c>
      <c r="L182" s="69" t="n">
        <f aca="false">(I182+J182)/Assumptions!$B$8</f>
        <v>0.000255386250939244</v>
      </c>
      <c r="M182" s="70" t="n">
        <f aca="false">F182-L182</f>
        <v>0.000344613749060756</v>
      </c>
      <c r="N182" s="71" t="n">
        <f aca="false">G182*Assumptions!$B$7</f>
        <v>25551.26145</v>
      </c>
      <c r="O182" s="71" t="n">
        <f aca="false">K182*Assumptions!$B$7</f>
        <v>-20001.9692537838</v>
      </c>
      <c r="P182" s="68" t="n">
        <f aca="false">P181+G182</f>
        <v>2694.058595</v>
      </c>
      <c r="Q182" s="68" t="n">
        <f aca="false">MAX(Q181,P182)</f>
        <v>2947.3147</v>
      </c>
      <c r="R182" s="68" t="n">
        <f aca="false">Q182-P182</f>
        <v>253.256105</v>
      </c>
      <c r="S182" s="68" t="n">
        <f aca="false">S181+K182</f>
        <v>1623.28255859033</v>
      </c>
      <c r="T182" s="68" t="n">
        <f aca="false">MAX(T181,S182)</f>
        <v>2119.67776194385</v>
      </c>
      <c r="U182" s="68" t="n">
        <f aca="false">T182-S182</f>
        <v>496.395203353516</v>
      </c>
      <c r="V182" s="70" t="n">
        <f aca="false">V181+F182</f>
        <v>0.6974</v>
      </c>
      <c r="W182" s="70" t="n">
        <f aca="false">MAX(W181,V182)</f>
        <v>0.7449</v>
      </c>
      <c r="X182" s="70" t="n">
        <f aca="false">W182-V182</f>
        <v>0.0474999999999999</v>
      </c>
      <c r="Y182" s="70" t="n">
        <f aca="false">Y181+M182</f>
        <v>0.650185466857608</v>
      </c>
      <c r="Z182" s="70" t="n">
        <f aca="false">MAX(Z181,Y182)</f>
        <v>0.70355935062921</v>
      </c>
      <c r="AA182" s="70" t="n">
        <f aca="false">Z182-Y182</f>
        <v>0.0533738837716025</v>
      </c>
      <c r="AB182" s="72" t="n">
        <f aca="false">AB181*(1+F182)</f>
        <v>1.90705589354393</v>
      </c>
      <c r="AC182" s="73" t="n">
        <f aca="false">MAX(AC181,AB182)</f>
        <v>2.00030005707498</v>
      </c>
      <c r="AD182" s="70" t="n">
        <f aca="false">1-AB182/AC182</f>
        <v>0.0466150881720212</v>
      </c>
      <c r="AE182" s="73" t="n">
        <f aca="false">AE181*(1+M182)</f>
        <v>1.81938638864563</v>
      </c>
      <c r="AF182" s="73" t="n">
        <f aca="false">MAX(AF181,AE182)</f>
        <v>1.91961135439175</v>
      </c>
      <c r="AG182" s="70" t="n">
        <f aca="false">1-AE182/AF182</f>
        <v>0.0522110715363431</v>
      </c>
      <c r="AH182" s="74" t="n">
        <f aca="false">IF(R182&gt;0,AH181+1,0)</f>
        <v>23</v>
      </c>
      <c r="AI182" s="74" t="n">
        <f aca="false">IF(U182&gt;0,AI181+1,0)</f>
        <v>86</v>
      </c>
      <c r="AJ182" s="74" t="n">
        <f aca="false">IF(G182&gt;0,AJ181+1,0)</f>
        <v>1</v>
      </c>
      <c r="AK182" s="74" t="n">
        <f aca="false">IF(G182&lt;=0,AK181+1,0)</f>
        <v>0</v>
      </c>
      <c r="AL182" s="74" t="n">
        <f aca="false">IF(K182&gt;0,AL181+1,0)</f>
        <v>0</v>
      </c>
      <c r="AM182" s="74" t="n">
        <f aca="false">IF(K182&lt;=0,AM181+1,0)</f>
        <v>3</v>
      </c>
    </row>
    <row r="183" customFormat="false" ht="15" hidden="false" customHeight="false" outlineLevel="0" collapsed="false">
      <c r="A183" s="61" t="n">
        <v>182</v>
      </c>
      <c r="B183" s="62" t="n">
        <v>40392.40625</v>
      </c>
      <c r="C183" s="63" t="n">
        <f aca="false">YEAR(B183)</f>
        <v>2010</v>
      </c>
      <c r="D183" s="32" t="s">
        <v>277</v>
      </c>
      <c r="E183" s="64" t="n">
        <v>5411.35</v>
      </c>
      <c r="F183" s="65" t="n">
        <v>0.005</v>
      </c>
      <c r="G183" s="66" t="n">
        <v>27.05675</v>
      </c>
      <c r="H183" s="67" t="n">
        <f aca="false">E183+IF(D183="Long",1,-1)*G183</f>
        <v>5438.40675</v>
      </c>
      <c r="I183" s="68" t="n">
        <f aca="false">Assumptions!$B$58</f>
        <v>5.35750011455817</v>
      </c>
      <c r="J183" s="68" t="n">
        <f aca="false">INDEX(Yearly!$L$5:$L$22,MATCH(C183,Yearly!$A$5:$A$22,0))</f>
        <v>0.434391901180392</v>
      </c>
      <c r="K183" s="68" t="n">
        <f aca="false">G183-I183-J183</f>
        <v>21.2648579842614</v>
      </c>
      <c r="L183" s="69" t="n">
        <f aca="false">(I183+J183)/Assumptions!$B$8</f>
        <v>0.000255386250939244</v>
      </c>
      <c r="M183" s="70" t="n">
        <f aca="false">F183-L183</f>
        <v>0.00474461374906076</v>
      </c>
      <c r="N183" s="71" t="n">
        <f aca="false">G183*Assumptions!$B$7</f>
        <v>212801.33875</v>
      </c>
      <c r="O183" s="71" t="n">
        <f aca="false">K183*Assumptions!$B$7</f>
        <v>167248.108046216</v>
      </c>
      <c r="P183" s="68" t="n">
        <f aca="false">P182+G183</f>
        <v>2721.115345</v>
      </c>
      <c r="Q183" s="68" t="n">
        <f aca="false">MAX(Q182,P183)</f>
        <v>2947.3147</v>
      </c>
      <c r="R183" s="68" t="n">
        <f aca="false">Q183-P183</f>
        <v>226.199355</v>
      </c>
      <c r="S183" s="68" t="n">
        <f aca="false">S182+K183</f>
        <v>1644.5474165746</v>
      </c>
      <c r="T183" s="68" t="n">
        <f aca="false">MAX(T182,S183)</f>
        <v>2119.67776194385</v>
      </c>
      <c r="U183" s="68" t="n">
        <f aca="false">T183-S183</f>
        <v>475.130345369254</v>
      </c>
      <c r="V183" s="70" t="n">
        <f aca="false">V182+F183</f>
        <v>0.7024</v>
      </c>
      <c r="W183" s="70" t="n">
        <f aca="false">MAX(W182,V183)</f>
        <v>0.7449</v>
      </c>
      <c r="X183" s="70" t="n">
        <f aca="false">W183-V183</f>
        <v>0.0424999999999999</v>
      </c>
      <c r="Y183" s="70" t="n">
        <f aca="false">Y182+M183</f>
        <v>0.654930080606668</v>
      </c>
      <c r="Z183" s="70" t="n">
        <f aca="false">MAX(Z182,Y183)</f>
        <v>0.70355935062921</v>
      </c>
      <c r="AA183" s="70" t="n">
        <f aca="false">Z183-Y183</f>
        <v>0.0486292700225417</v>
      </c>
      <c r="AB183" s="72" t="n">
        <f aca="false">AB182*(1+F183)</f>
        <v>1.91659117301165</v>
      </c>
      <c r="AC183" s="73" t="n">
        <f aca="false">MAX(AC182,AB183)</f>
        <v>2.00030005707498</v>
      </c>
      <c r="AD183" s="70" t="n">
        <f aca="false">1-AB183/AC183</f>
        <v>0.0418481636128814</v>
      </c>
      <c r="AE183" s="73" t="n">
        <f aca="false">AE182*(1+M183)</f>
        <v>1.82801867432005</v>
      </c>
      <c r="AF183" s="73" t="n">
        <f aca="false">MAX(AF182,AE183)</f>
        <v>1.91961135439175</v>
      </c>
      <c r="AG183" s="70" t="n">
        <f aca="false">1-AE183/AF183</f>
        <v>0.0477141791551469</v>
      </c>
      <c r="AH183" s="74" t="n">
        <f aca="false">IF(R183&gt;0,AH182+1,0)</f>
        <v>24</v>
      </c>
      <c r="AI183" s="74" t="n">
        <f aca="false">IF(U183&gt;0,AI182+1,0)</f>
        <v>87</v>
      </c>
      <c r="AJ183" s="74" t="n">
        <f aca="false">IF(G183&gt;0,AJ182+1,0)</f>
        <v>2</v>
      </c>
      <c r="AK183" s="74" t="n">
        <f aca="false">IF(G183&lt;=0,AK182+1,0)</f>
        <v>0</v>
      </c>
      <c r="AL183" s="74" t="n">
        <f aca="false">IF(K183&gt;0,AL182+1,0)</f>
        <v>1</v>
      </c>
      <c r="AM183" s="74" t="n">
        <f aca="false">IF(K183&lt;=0,AM182+1,0)</f>
        <v>0</v>
      </c>
    </row>
    <row r="184" customFormat="false" ht="15" hidden="false" customHeight="false" outlineLevel="0" collapsed="false">
      <c r="A184" s="61" t="n">
        <v>183</v>
      </c>
      <c r="B184" s="62" t="n">
        <v>40396.6145833333</v>
      </c>
      <c r="C184" s="63" t="n">
        <f aca="false">YEAR(B184)</f>
        <v>2010</v>
      </c>
      <c r="D184" s="32" t="s">
        <v>276</v>
      </c>
      <c r="E184" s="64" t="n">
        <v>5438.5</v>
      </c>
      <c r="F184" s="65" t="n">
        <v>-0.0037</v>
      </c>
      <c r="G184" s="66" t="n">
        <v>-20.12245</v>
      </c>
      <c r="H184" s="67" t="n">
        <f aca="false">E184+IF(D184="Long",1,-1)*G184</f>
        <v>5458.62245</v>
      </c>
      <c r="I184" s="68" t="n">
        <f aca="false">Assumptions!$B$58</f>
        <v>5.35750011455817</v>
      </c>
      <c r="J184" s="68" t="n">
        <f aca="false">INDEX(Yearly!$L$5:$L$22,MATCH(C184,Yearly!$A$5:$A$22,0))</f>
        <v>0.434391901180392</v>
      </c>
      <c r="K184" s="68" t="n">
        <f aca="false">G184-I184-J184</f>
        <v>-25.9143420157386</v>
      </c>
      <c r="L184" s="69" t="n">
        <f aca="false">(I184+J184)/Assumptions!$B$8</f>
        <v>0.000255386250939244</v>
      </c>
      <c r="M184" s="70" t="n">
        <f aca="false">F184-L184</f>
        <v>-0.00395538625093924</v>
      </c>
      <c r="N184" s="71" t="n">
        <f aca="false">G184*Assumptions!$B$7</f>
        <v>-158263.06925</v>
      </c>
      <c r="O184" s="71" t="n">
        <f aca="false">K184*Assumptions!$B$7</f>
        <v>-203816.299953784</v>
      </c>
      <c r="P184" s="68" t="n">
        <f aca="false">P183+G184</f>
        <v>2700.992895</v>
      </c>
      <c r="Q184" s="68" t="n">
        <f aca="false">MAX(Q183,P184)</f>
        <v>2947.3147</v>
      </c>
      <c r="R184" s="68" t="n">
        <f aca="false">Q184-P184</f>
        <v>246.321805</v>
      </c>
      <c r="S184" s="68" t="n">
        <f aca="false">S183+K184</f>
        <v>1618.63307455886</v>
      </c>
      <c r="T184" s="68" t="n">
        <f aca="false">MAX(T183,S184)</f>
        <v>2119.67776194385</v>
      </c>
      <c r="U184" s="68" t="n">
        <f aca="false">T184-S184</f>
        <v>501.044687384993</v>
      </c>
      <c r="V184" s="70" t="n">
        <f aca="false">V183+F184</f>
        <v>0.6987</v>
      </c>
      <c r="W184" s="70" t="n">
        <f aca="false">MAX(W183,V184)</f>
        <v>0.7449</v>
      </c>
      <c r="X184" s="70" t="n">
        <f aca="false">W184-V184</f>
        <v>0.0461999999999999</v>
      </c>
      <c r="Y184" s="70" t="n">
        <f aca="false">Y183+M184</f>
        <v>0.650974694355729</v>
      </c>
      <c r="Z184" s="70" t="n">
        <f aca="false">MAX(Z183,Y184)</f>
        <v>0.70355935062921</v>
      </c>
      <c r="AA184" s="70" t="n">
        <f aca="false">Z184-Y184</f>
        <v>0.052584656273481</v>
      </c>
      <c r="AB184" s="72" t="n">
        <f aca="false">AB183*(1+F184)</f>
        <v>1.90949978567151</v>
      </c>
      <c r="AC184" s="73" t="n">
        <f aca="false">MAX(AC183,AB184)</f>
        <v>2.00030005707498</v>
      </c>
      <c r="AD184" s="70" t="n">
        <f aca="false">1-AB184/AC184</f>
        <v>0.0453933254075137</v>
      </c>
      <c r="AE184" s="73" t="n">
        <f aca="false">AE183*(1+M184)</f>
        <v>1.82078815438918</v>
      </c>
      <c r="AF184" s="73" t="n">
        <f aca="false">MAX(AF183,AE184)</f>
        <v>1.91961135439175</v>
      </c>
      <c r="AG184" s="70" t="n">
        <f aca="false">1-AE184/AF184</f>
        <v>0.051480837397881</v>
      </c>
      <c r="AH184" s="74" t="n">
        <f aca="false">IF(R184&gt;0,AH183+1,0)</f>
        <v>25</v>
      </c>
      <c r="AI184" s="74" t="n">
        <f aca="false">IF(U184&gt;0,AI183+1,0)</f>
        <v>88</v>
      </c>
      <c r="AJ184" s="74" t="n">
        <f aca="false">IF(G184&gt;0,AJ183+1,0)</f>
        <v>0</v>
      </c>
      <c r="AK184" s="74" t="n">
        <f aca="false">IF(G184&lt;=0,AK183+1,0)</f>
        <v>1</v>
      </c>
      <c r="AL184" s="74" t="n">
        <f aca="false">IF(K184&gt;0,AL183+1,0)</f>
        <v>0</v>
      </c>
      <c r="AM184" s="74" t="n">
        <f aca="false">IF(K184&lt;=0,AM183+1,0)</f>
        <v>1</v>
      </c>
    </row>
    <row r="185" customFormat="false" ht="15" hidden="false" customHeight="false" outlineLevel="0" collapsed="false">
      <c r="A185" s="61" t="n">
        <v>184</v>
      </c>
      <c r="B185" s="62" t="n">
        <v>40399.4479166667</v>
      </c>
      <c r="C185" s="63" t="n">
        <f aca="false">YEAR(B185)</f>
        <v>2010</v>
      </c>
      <c r="D185" s="32" t="s">
        <v>277</v>
      </c>
      <c r="E185" s="64" t="n">
        <v>5458.6</v>
      </c>
      <c r="F185" s="65" t="n">
        <v>-0.0006</v>
      </c>
      <c r="G185" s="66" t="n">
        <v>-3.27516</v>
      </c>
      <c r="H185" s="67" t="n">
        <f aca="false">E185+IF(D185="Long",1,-1)*G185</f>
        <v>5455.32484</v>
      </c>
      <c r="I185" s="68" t="n">
        <f aca="false">Assumptions!$B$58</f>
        <v>5.35750011455817</v>
      </c>
      <c r="J185" s="68" t="n">
        <f aca="false">INDEX(Yearly!$L$5:$L$22,MATCH(C185,Yearly!$A$5:$A$22,0))</f>
        <v>0.434391901180392</v>
      </c>
      <c r="K185" s="68" t="n">
        <f aca="false">G185-I185-J185</f>
        <v>-9.06705201573856</v>
      </c>
      <c r="L185" s="69" t="n">
        <f aca="false">(I185+J185)/Assumptions!$B$8</f>
        <v>0.000255386250939244</v>
      </c>
      <c r="M185" s="70" t="n">
        <f aca="false">F185-L185</f>
        <v>-0.000855386250939244</v>
      </c>
      <c r="N185" s="71" t="n">
        <f aca="false">G185*Assumptions!$B$7</f>
        <v>-25759.1334</v>
      </c>
      <c r="O185" s="71" t="n">
        <f aca="false">K185*Assumptions!$B$7</f>
        <v>-71312.3641037838</v>
      </c>
      <c r="P185" s="68" t="n">
        <f aca="false">P184+G185</f>
        <v>2697.717735</v>
      </c>
      <c r="Q185" s="68" t="n">
        <f aca="false">MAX(Q184,P185)</f>
        <v>2947.3147</v>
      </c>
      <c r="R185" s="68" t="n">
        <f aca="false">Q185-P185</f>
        <v>249.596965</v>
      </c>
      <c r="S185" s="68" t="n">
        <f aca="false">S184+K185</f>
        <v>1609.56602254312</v>
      </c>
      <c r="T185" s="68" t="n">
        <f aca="false">MAX(T184,S185)</f>
        <v>2119.67776194385</v>
      </c>
      <c r="U185" s="68" t="n">
        <f aca="false">T185-S185</f>
        <v>510.111739400732</v>
      </c>
      <c r="V185" s="70" t="n">
        <f aca="false">V184+F185</f>
        <v>0.6981</v>
      </c>
      <c r="W185" s="70" t="n">
        <f aca="false">MAX(W184,V185)</f>
        <v>0.7449</v>
      </c>
      <c r="X185" s="70" t="n">
        <f aca="false">W185-V185</f>
        <v>0.0468</v>
      </c>
      <c r="Y185" s="70" t="n">
        <f aca="false">Y184+M185</f>
        <v>0.65011930810479</v>
      </c>
      <c r="Z185" s="70" t="n">
        <f aca="false">MAX(Z184,Y185)</f>
        <v>0.70355935062921</v>
      </c>
      <c r="AA185" s="70" t="n">
        <f aca="false">Z185-Y185</f>
        <v>0.0534400425244203</v>
      </c>
      <c r="AB185" s="72" t="n">
        <f aca="false">AB184*(1+F185)</f>
        <v>1.90835408580011</v>
      </c>
      <c r="AC185" s="73" t="n">
        <f aca="false">MAX(AC184,AB185)</f>
        <v>2.00030005707498</v>
      </c>
      <c r="AD185" s="70" t="n">
        <f aca="false">1-AB185/AC185</f>
        <v>0.0459660894122693</v>
      </c>
      <c r="AE185" s="73" t="n">
        <f aca="false">AE184*(1+M185)</f>
        <v>1.81923067723605</v>
      </c>
      <c r="AF185" s="73" t="n">
        <f aca="false">MAX(AF184,AE185)</f>
        <v>1.91961135439175</v>
      </c>
      <c r="AG185" s="70" t="n">
        <f aca="false">1-AE185/AF185</f>
        <v>0.0522921876483233</v>
      </c>
      <c r="AH185" s="74" t="n">
        <f aca="false">IF(R185&gt;0,AH184+1,0)</f>
        <v>26</v>
      </c>
      <c r="AI185" s="74" t="n">
        <f aca="false">IF(U185&gt;0,AI184+1,0)</f>
        <v>89</v>
      </c>
      <c r="AJ185" s="74" t="n">
        <f aca="false">IF(G185&gt;0,AJ184+1,0)</f>
        <v>0</v>
      </c>
      <c r="AK185" s="74" t="n">
        <f aca="false">IF(G185&lt;=0,AK184+1,0)</f>
        <v>2</v>
      </c>
      <c r="AL185" s="74" t="n">
        <f aca="false">IF(K185&gt;0,AL184+1,0)</f>
        <v>0</v>
      </c>
      <c r="AM185" s="74" t="n">
        <f aca="false">IF(K185&lt;=0,AM184+1,0)</f>
        <v>2</v>
      </c>
    </row>
    <row r="186" customFormat="false" ht="15" hidden="false" customHeight="false" outlineLevel="0" collapsed="false">
      <c r="A186" s="61" t="n">
        <v>185</v>
      </c>
      <c r="B186" s="62" t="n">
        <v>40400.5520833333</v>
      </c>
      <c r="C186" s="63" t="n">
        <f aca="false">YEAR(B186)</f>
        <v>2010</v>
      </c>
      <c r="D186" s="32" t="s">
        <v>276</v>
      </c>
      <c r="E186" s="64" t="n">
        <v>5455.15</v>
      </c>
      <c r="F186" s="65" t="n">
        <v>-0.0012</v>
      </c>
      <c r="G186" s="66" t="n">
        <v>-6.54618</v>
      </c>
      <c r="H186" s="67" t="n">
        <f aca="false">E186+IF(D186="Long",1,-1)*G186</f>
        <v>5461.69618</v>
      </c>
      <c r="I186" s="68" t="n">
        <f aca="false">Assumptions!$B$58</f>
        <v>5.35750011455817</v>
      </c>
      <c r="J186" s="68" t="n">
        <f aca="false">INDEX(Yearly!$L$5:$L$22,MATCH(C186,Yearly!$A$5:$A$22,0))</f>
        <v>0.434391901180392</v>
      </c>
      <c r="K186" s="68" t="n">
        <f aca="false">G186-I186-J186</f>
        <v>-12.3380720157386</v>
      </c>
      <c r="L186" s="69" t="n">
        <f aca="false">(I186+J186)/Assumptions!$B$8</f>
        <v>0.000255386250939244</v>
      </c>
      <c r="M186" s="70" t="n">
        <f aca="false">F186-L186</f>
        <v>-0.00145538625093924</v>
      </c>
      <c r="N186" s="71" t="n">
        <f aca="false">G186*Assumptions!$B$7</f>
        <v>-51485.7057</v>
      </c>
      <c r="O186" s="71" t="n">
        <f aca="false">K186*Assumptions!$B$7</f>
        <v>-97038.9364037838</v>
      </c>
      <c r="P186" s="68" t="n">
        <f aca="false">P185+G186</f>
        <v>2691.171555</v>
      </c>
      <c r="Q186" s="68" t="n">
        <f aca="false">MAX(Q185,P186)</f>
        <v>2947.3147</v>
      </c>
      <c r="R186" s="68" t="n">
        <f aca="false">Q186-P186</f>
        <v>256.143145</v>
      </c>
      <c r="S186" s="68" t="n">
        <f aca="false">S185+K186</f>
        <v>1597.22795052738</v>
      </c>
      <c r="T186" s="68" t="n">
        <f aca="false">MAX(T185,S186)</f>
        <v>2119.67776194385</v>
      </c>
      <c r="U186" s="68" t="n">
        <f aca="false">T186-S186</f>
        <v>522.44981141647</v>
      </c>
      <c r="V186" s="70" t="n">
        <f aca="false">V185+F186</f>
        <v>0.6969</v>
      </c>
      <c r="W186" s="70" t="n">
        <f aca="false">MAX(W185,V186)</f>
        <v>0.7449</v>
      </c>
      <c r="X186" s="70" t="n">
        <f aca="false">W186-V186</f>
        <v>0.0479999999999999</v>
      </c>
      <c r="Y186" s="70" t="n">
        <f aca="false">Y185+M186</f>
        <v>0.648663921853851</v>
      </c>
      <c r="Z186" s="70" t="n">
        <f aca="false">MAX(Z185,Y186)</f>
        <v>0.70355935062921</v>
      </c>
      <c r="AA186" s="70" t="n">
        <f aca="false">Z186-Y186</f>
        <v>0.0548954287753595</v>
      </c>
      <c r="AB186" s="72" t="n">
        <f aca="false">AB185*(1+F186)</f>
        <v>1.90606406089715</v>
      </c>
      <c r="AC186" s="73" t="n">
        <f aca="false">MAX(AC185,AB186)</f>
        <v>2.00030005707498</v>
      </c>
      <c r="AD186" s="70" t="n">
        <f aca="false">1-AB186/AC186</f>
        <v>0.0471109301049746</v>
      </c>
      <c r="AE186" s="73" t="n">
        <f aca="false">AE185*(1+M186)</f>
        <v>1.81658299392111</v>
      </c>
      <c r="AF186" s="73" t="n">
        <f aca="false">MAX(AF185,AE186)</f>
        <v>1.91961135439175</v>
      </c>
      <c r="AG186" s="70" t="n">
        <f aca="false">1-AE186/AF186</f>
        <v>0.0536714685683277</v>
      </c>
      <c r="AH186" s="74" t="n">
        <f aca="false">IF(R186&gt;0,AH185+1,0)</f>
        <v>27</v>
      </c>
      <c r="AI186" s="74" t="n">
        <f aca="false">IF(U186&gt;0,AI185+1,0)</f>
        <v>90</v>
      </c>
      <c r="AJ186" s="74" t="n">
        <f aca="false">IF(G186&gt;0,AJ185+1,0)</f>
        <v>0</v>
      </c>
      <c r="AK186" s="74" t="n">
        <f aca="false">IF(G186&lt;=0,AK185+1,0)</f>
        <v>3</v>
      </c>
      <c r="AL186" s="74" t="n">
        <f aca="false">IF(K186&gt;0,AL185+1,0)</f>
        <v>0</v>
      </c>
      <c r="AM186" s="74" t="n">
        <f aca="false">IF(K186&lt;=0,AM185+1,0)</f>
        <v>3</v>
      </c>
    </row>
    <row r="187" customFormat="false" ht="15" hidden="false" customHeight="false" outlineLevel="0" collapsed="false">
      <c r="A187" s="61" t="n">
        <v>186</v>
      </c>
      <c r="B187" s="62" t="n">
        <v>40401.40625</v>
      </c>
      <c r="C187" s="63" t="n">
        <f aca="false">YEAR(B187)</f>
        <v>2010</v>
      </c>
      <c r="D187" s="32" t="s">
        <v>277</v>
      </c>
      <c r="E187" s="64" t="n">
        <v>5461.9</v>
      </c>
      <c r="F187" s="65" t="n">
        <v>-0.0013</v>
      </c>
      <c r="G187" s="66" t="n">
        <v>-7.10047</v>
      </c>
      <c r="H187" s="67" t="n">
        <f aca="false">E187+IF(D187="Long",1,-1)*G187</f>
        <v>5454.79953</v>
      </c>
      <c r="I187" s="68" t="n">
        <f aca="false">Assumptions!$B$58</f>
        <v>5.35750011455817</v>
      </c>
      <c r="J187" s="68" t="n">
        <f aca="false">INDEX(Yearly!$L$5:$L$22,MATCH(C187,Yearly!$A$5:$A$22,0))</f>
        <v>0.434391901180392</v>
      </c>
      <c r="K187" s="68" t="n">
        <f aca="false">G187-I187-J187</f>
        <v>-12.8923620157386</v>
      </c>
      <c r="L187" s="69" t="n">
        <f aca="false">(I187+J187)/Assumptions!$B$8</f>
        <v>0.000255386250939244</v>
      </c>
      <c r="M187" s="70" t="n">
        <f aca="false">F187-L187</f>
        <v>-0.00155538625093924</v>
      </c>
      <c r="N187" s="71" t="n">
        <f aca="false">G187*Assumptions!$B$7</f>
        <v>-55845.19655</v>
      </c>
      <c r="O187" s="71" t="n">
        <f aca="false">K187*Assumptions!$B$7</f>
        <v>-101398.427253784</v>
      </c>
      <c r="P187" s="68" t="n">
        <f aca="false">P186+G187</f>
        <v>2684.071085</v>
      </c>
      <c r="Q187" s="68" t="n">
        <f aca="false">MAX(Q186,P187)</f>
        <v>2947.3147</v>
      </c>
      <c r="R187" s="68" t="n">
        <f aca="false">Q187-P187</f>
        <v>263.243614999999</v>
      </c>
      <c r="S187" s="68" t="n">
        <f aca="false">S186+K187</f>
        <v>1584.33558851164</v>
      </c>
      <c r="T187" s="68" t="n">
        <f aca="false">MAX(T186,S187)</f>
        <v>2119.67776194385</v>
      </c>
      <c r="U187" s="68" t="n">
        <f aca="false">T187-S187</f>
        <v>535.342173432209</v>
      </c>
      <c r="V187" s="70" t="n">
        <f aca="false">V186+F187</f>
        <v>0.6956</v>
      </c>
      <c r="W187" s="70" t="n">
        <f aca="false">MAX(W186,V187)</f>
        <v>0.7449</v>
      </c>
      <c r="X187" s="70" t="n">
        <f aca="false">W187-V187</f>
        <v>0.0492999999999999</v>
      </c>
      <c r="Y187" s="70" t="n">
        <f aca="false">Y186+M187</f>
        <v>0.647108535602911</v>
      </c>
      <c r="Z187" s="70" t="n">
        <f aca="false">MAX(Z186,Y187)</f>
        <v>0.70355935062921</v>
      </c>
      <c r="AA187" s="70" t="n">
        <f aca="false">Z187-Y187</f>
        <v>0.0564508150262987</v>
      </c>
      <c r="AB187" s="72" t="n">
        <f aca="false">AB186*(1+F187)</f>
        <v>1.90358617761798</v>
      </c>
      <c r="AC187" s="73" t="n">
        <f aca="false">MAX(AC186,AB187)</f>
        <v>2.00030005707498</v>
      </c>
      <c r="AD187" s="70" t="n">
        <f aca="false">1-AB187/AC187</f>
        <v>0.0483496858958381</v>
      </c>
      <c r="AE187" s="73" t="n">
        <f aca="false">AE186*(1+M187)</f>
        <v>1.81375750570868</v>
      </c>
      <c r="AF187" s="73" t="n">
        <f aca="false">MAX(AF186,AE187)</f>
        <v>1.91961135439175</v>
      </c>
      <c r="AG187" s="70" t="n">
        <f aca="false">1-AE187/AF187</f>
        <v>0.055143374954988</v>
      </c>
      <c r="AH187" s="74" t="n">
        <f aca="false">IF(R187&gt;0,AH186+1,0)</f>
        <v>28</v>
      </c>
      <c r="AI187" s="74" t="n">
        <f aca="false">IF(U187&gt;0,AI186+1,0)</f>
        <v>91</v>
      </c>
      <c r="AJ187" s="74" t="n">
        <f aca="false">IF(G187&gt;0,AJ186+1,0)</f>
        <v>0</v>
      </c>
      <c r="AK187" s="74" t="n">
        <f aca="false">IF(G187&lt;=0,AK186+1,0)</f>
        <v>4</v>
      </c>
      <c r="AL187" s="74" t="n">
        <f aca="false">IF(K187&gt;0,AL186+1,0)</f>
        <v>0</v>
      </c>
      <c r="AM187" s="74" t="n">
        <f aca="false">IF(K187&lt;=0,AM186+1,0)</f>
        <v>4</v>
      </c>
    </row>
    <row r="188" customFormat="false" ht="15" hidden="false" customHeight="false" outlineLevel="0" collapsed="false">
      <c r="A188" s="61" t="n">
        <v>187</v>
      </c>
      <c r="B188" s="62" t="n">
        <v>40401.4270833333</v>
      </c>
      <c r="C188" s="63" t="n">
        <f aca="false">YEAR(B188)</f>
        <v>2010</v>
      </c>
      <c r="D188" s="32" t="s">
        <v>276</v>
      </c>
      <c r="E188" s="64" t="n">
        <v>5454.8</v>
      </c>
      <c r="F188" s="65" t="n">
        <v>0.0019</v>
      </c>
      <c r="G188" s="66" t="n">
        <v>10.36412</v>
      </c>
      <c r="H188" s="67" t="n">
        <f aca="false">E188+IF(D188="Long",1,-1)*G188</f>
        <v>5444.43588</v>
      </c>
      <c r="I188" s="68" t="n">
        <f aca="false">Assumptions!$B$58</f>
        <v>5.35750011455817</v>
      </c>
      <c r="J188" s="68" t="n">
        <f aca="false">INDEX(Yearly!$L$5:$L$22,MATCH(C188,Yearly!$A$5:$A$22,0))</f>
        <v>0.434391901180392</v>
      </c>
      <c r="K188" s="68" t="n">
        <f aca="false">G188-I188-J188</f>
        <v>4.57222798426144</v>
      </c>
      <c r="L188" s="69" t="n">
        <f aca="false">(I188+J188)/Assumptions!$B$8</f>
        <v>0.000255386250939244</v>
      </c>
      <c r="M188" s="70" t="n">
        <f aca="false">F188-L188</f>
        <v>0.00164461374906076</v>
      </c>
      <c r="N188" s="71" t="n">
        <f aca="false">G188*Assumptions!$B$7</f>
        <v>81513.8038</v>
      </c>
      <c r="O188" s="71" t="n">
        <f aca="false">K188*Assumptions!$B$7</f>
        <v>35960.5730962162</v>
      </c>
      <c r="P188" s="68" t="n">
        <f aca="false">P187+G188</f>
        <v>2694.435205</v>
      </c>
      <c r="Q188" s="68" t="n">
        <f aca="false">MAX(Q187,P188)</f>
        <v>2947.3147</v>
      </c>
      <c r="R188" s="68" t="n">
        <f aca="false">Q188-P188</f>
        <v>252.879494999999</v>
      </c>
      <c r="S188" s="68" t="n">
        <f aca="false">S187+K188</f>
        <v>1588.9078164959</v>
      </c>
      <c r="T188" s="68" t="n">
        <f aca="false">MAX(T187,S188)</f>
        <v>2119.67776194385</v>
      </c>
      <c r="U188" s="68" t="n">
        <f aca="false">T188-S188</f>
        <v>530.769945447947</v>
      </c>
      <c r="V188" s="70" t="n">
        <f aca="false">V187+F188</f>
        <v>0.6975</v>
      </c>
      <c r="W188" s="70" t="n">
        <f aca="false">MAX(W187,V188)</f>
        <v>0.7449</v>
      </c>
      <c r="X188" s="70" t="n">
        <f aca="false">W188-V188</f>
        <v>0.0473999999999999</v>
      </c>
      <c r="Y188" s="70" t="n">
        <f aca="false">Y187+M188</f>
        <v>0.648753149351972</v>
      </c>
      <c r="Z188" s="70" t="n">
        <f aca="false">MAX(Z187,Y188)</f>
        <v>0.70355935062921</v>
      </c>
      <c r="AA188" s="70" t="n">
        <f aca="false">Z188-Y188</f>
        <v>0.0548062012772379</v>
      </c>
      <c r="AB188" s="72" t="n">
        <f aca="false">AB187*(1+F188)</f>
        <v>1.90720299135545</v>
      </c>
      <c r="AC188" s="73" t="n">
        <f aca="false">MAX(AC187,AB188)</f>
        <v>2.00030005707498</v>
      </c>
      <c r="AD188" s="70" t="n">
        <f aca="false">1-AB188/AC188</f>
        <v>0.0465415502990402</v>
      </c>
      <c r="AE188" s="73" t="n">
        <f aca="false">AE187*(1+M188)</f>
        <v>1.81674043624003</v>
      </c>
      <c r="AF188" s="73" t="n">
        <f aca="false">MAX(AF187,AE188)</f>
        <v>1.91961135439175</v>
      </c>
      <c r="AG188" s="70" t="n">
        <f aca="false">1-AE188/AF188</f>
        <v>0.0535894507585479</v>
      </c>
      <c r="AH188" s="74" t="n">
        <f aca="false">IF(R188&gt;0,AH187+1,0)</f>
        <v>29</v>
      </c>
      <c r="AI188" s="74" t="n">
        <f aca="false">IF(U188&gt;0,AI187+1,0)</f>
        <v>92</v>
      </c>
      <c r="AJ188" s="74" t="n">
        <f aca="false">IF(G188&gt;0,AJ187+1,0)</f>
        <v>1</v>
      </c>
      <c r="AK188" s="74" t="n">
        <f aca="false">IF(G188&lt;=0,AK187+1,0)</f>
        <v>0</v>
      </c>
      <c r="AL188" s="74" t="n">
        <f aca="false">IF(K188&gt;0,AL187+1,0)</f>
        <v>1</v>
      </c>
      <c r="AM188" s="74" t="n">
        <f aca="false">IF(K188&lt;=0,AM187+1,0)</f>
        <v>0</v>
      </c>
    </row>
    <row r="189" customFormat="false" ht="15" hidden="false" customHeight="false" outlineLevel="0" collapsed="false">
      <c r="A189" s="61" t="n">
        <v>188</v>
      </c>
      <c r="B189" s="62" t="n">
        <v>40403.40625</v>
      </c>
      <c r="C189" s="63" t="n">
        <f aca="false">YEAR(B189)</f>
        <v>2010</v>
      </c>
      <c r="D189" s="32" t="s">
        <v>277</v>
      </c>
      <c r="E189" s="64" t="n">
        <v>5444.55</v>
      </c>
      <c r="F189" s="65" t="n">
        <v>-0.0045</v>
      </c>
      <c r="G189" s="66" t="n">
        <v>-24.500475</v>
      </c>
      <c r="H189" s="67" t="n">
        <f aca="false">E189+IF(D189="Long",1,-1)*G189</f>
        <v>5420.049525</v>
      </c>
      <c r="I189" s="68" t="n">
        <f aca="false">Assumptions!$B$58</f>
        <v>5.35750011455817</v>
      </c>
      <c r="J189" s="68" t="n">
        <f aca="false">INDEX(Yearly!$L$5:$L$22,MATCH(C189,Yearly!$A$5:$A$22,0))</f>
        <v>0.434391901180392</v>
      </c>
      <c r="K189" s="68" t="n">
        <f aca="false">G189-I189-J189</f>
        <v>-30.2923670157386</v>
      </c>
      <c r="L189" s="69" t="n">
        <f aca="false">(I189+J189)/Assumptions!$B$8</f>
        <v>0.000255386250939244</v>
      </c>
      <c r="M189" s="70" t="n">
        <f aca="false">F189-L189</f>
        <v>-0.00475538625093925</v>
      </c>
      <c r="N189" s="71" t="n">
        <f aca="false">G189*Assumptions!$B$7</f>
        <v>-192696.235875</v>
      </c>
      <c r="O189" s="71" t="n">
        <f aca="false">K189*Assumptions!$B$7</f>
        <v>-238249.466578784</v>
      </c>
      <c r="P189" s="68" t="n">
        <f aca="false">P188+G189</f>
        <v>2669.93473</v>
      </c>
      <c r="Q189" s="68" t="n">
        <f aca="false">MAX(Q188,P189)</f>
        <v>2947.3147</v>
      </c>
      <c r="R189" s="68" t="n">
        <f aca="false">Q189-P189</f>
        <v>277.379969999999</v>
      </c>
      <c r="S189" s="68" t="n">
        <f aca="false">S188+K189</f>
        <v>1558.61544948016</v>
      </c>
      <c r="T189" s="68" t="n">
        <f aca="false">MAX(T188,S189)</f>
        <v>2119.67776194385</v>
      </c>
      <c r="U189" s="68" t="n">
        <f aca="false">T189-S189</f>
        <v>561.062312463686</v>
      </c>
      <c r="V189" s="70" t="n">
        <f aca="false">V188+F189</f>
        <v>0.693</v>
      </c>
      <c r="W189" s="70" t="n">
        <f aca="false">MAX(W188,V189)</f>
        <v>0.7449</v>
      </c>
      <c r="X189" s="70" t="n">
        <f aca="false">W189-V189</f>
        <v>0.0518999999999998</v>
      </c>
      <c r="Y189" s="70" t="n">
        <f aca="false">Y188+M189</f>
        <v>0.643997763101033</v>
      </c>
      <c r="Z189" s="70" t="n">
        <f aca="false">MAX(Z188,Y189)</f>
        <v>0.70355935062921</v>
      </c>
      <c r="AA189" s="70" t="n">
        <f aca="false">Z189-Y189</f>
        <v>0.0595615875281772</v>
      </c>
      <c r="AB189" s="72" t="n">
        <f aca="false">AB188*(1+F189)</f>
        <v>1.89862057789435</v>
      </c>
      <c r="AC189" s="73" t="n">
        <f aca="false">MAX(AC188,AB189)</f>
        <v>2.00030005707498</v>
      </c>
      <c r="AD189" s="70" t="n">
        <f aca="false">1-AB189/AC189</f>
        <v>0.0508321133226944</v>
      </c>
      <c r="AE189" s="73" t="n">
        <f aca="false">AE188*(1+M189)</f>
        <v>1.80810113374801</v>
      </c>
      <c r="AF189" s="73" t="n">
        <f aca="false">MAX(AF188,AE189)</f>
        <v>1.91961135439175</v>
      </c>
      <c r="AG189" s="70" t="n">
        <f aca="false">1-AE189/AF189</f>
        <v>0.0580899984721546</v>
      </c>
      <c r="AH189" s="74" t="n">
        <f aca="false">IF(R189&gt;0,AH188+1,0)</f>
        <v>30</v>
      </c>
      <c r="AI189" s="74" t="n">
        <f aca="false">IF(U189&gt;0,AI188+1,0)</f>
        <v>93</v>
      </c>
      <c r="AJ189" s="74" t="n">
        <f aca="false">IF(G189&gt;0,AJ188+1,0)</f>
        <v>0</v>
      </c>
      <c r="AK189" s="74" t="n">
        <f aca="false">IF(G189&lt;=0,AK188+1,0)</f>
        <v>1</v>
      </c>
      <c r="AL189" s="74" t="n">
        <f aca="false">IF(K189&gt;0,AL188+1,0)</f>
        <v>0</v>
      </c>
      <c r="AM189" s="74" t="n">
        <f aca="false">IF(K189&lt;=0,AM188+1,0)</f>
        <v>1</v>
      </c>
    </row>
    <row r="190" customFormat="false" ht="15" hidden="false" customHeight="false" outlineLevel="0" collapsed="false">
      <c r="A190" s="61" t="n">
        <v>189</v>
      </c>
      <c r="B190" s="62" t="n">
        <v>40406.5729166667</v>
      </c>
      <c r="C190" s="63" t="n">
        <f aca="false">YEAR(B190)</f>
        <v>2010</v>
      </c>
      <c r="D190" s="32" t="s">
        <v>276</v>
      </c>
      <c r="E190" s="64" t="n">
        <v>5420.05</v>
      </c>
      <c r="F190" s="65" t="n">
        <v>-0.0036</v>
      </c>
      <c r="G190" s="66" t="n">
        <v>-19.51218</v>
      </c>
      <c r="H190" s="67" t="n">
        <f aca="false">E190+IF(D190="Long",1,-1)*G190</f>
        <v>5439.56218</v>
      </c>
      <c r="I190" s="68" t="n">
        <f aca="false">Assumptions!$B$58</f>
        <v>5.35750011455817</v>
      </c>
      <c r="J190" s="68" t="n">
        <f aca="false">INDEX(Yearly!$L$5:$L$22,MATCH(C190,Yearly!$A$5:$A$22,0))</f>
        <v>0.434391901180392</v>
      </c>
      <c r="K190" s="68" t="n">
        <f aca="false">G190-I190-J190</f>
        <v>-25.3040720157386</v>
      </c>
      <c r="L190" s="69" t="n">
        <f aca="false">(I190+J190)/Assumptions!$B$8</f>
        <v>0.000255386250939244</v>
      </c>
      <c r="M190" s="70" t="n">
        <f aca="false">F190-L190</f>
        <v>-0.00385538625093924</v>
      </c>
      <c r="N190" s="71" t="n">
        <f aca="false">G190*Assumptions!$B$7</f>
        <v>-153463.2957</v>
      </c>
      <c r="O190" s="71" t="n">
        <f aca="false">K190*Assumptions!$B$7</f>
        <v>-199016.526403784</v>
      </c>
      <c r="P190" s="68" t="n">
        <f aca="false">P189+G190</f>
        <v>2650.42255</v>
      </c>
      <c r="Q190" s="68" t="n">
        <f aca="false">MAX(Q189,P190)</f>
        <v>2947.3147</v>
      </c>
      <c r="R190" s="68" t="n">
        <f aca="false">Q190-P190</f>
        <v>296.892149999999</v>
      </c>
      <c r="S190" s="68" t="n">
        <f aca="false">S189+K190</f>
        <v>1533.31137746443</v>
      </c>
      <c r="T190" s="68" t="n">
        <f aca="false">MAX(T189,S190)</f>
        <v>2119.67776194385</v>
      </c>
      <c r="U190" s="68" t="n">
        <f aca="false">T190-S190</f>
        <v>586.366384479424</v>
      </c>
      <c r="V190" s="70" t="n">
        <f aca="false">V189+F190</f>
        <v>0.6894</v>
      </c>
      <c r="W190" s="70" t="n">
        <f aca="false">MAX(W189,V190)</f>
        <v>0.7449</v>
      </c>
      <c r="X190" s="70" t="n">
        <f aca="false">W190-V190</f>
        <v>0.0554999999999999</v>
      </c>
      <c r="Y190" s="70" t="n">
        <f aca="false">Y189+M190</f>
        <v>0.640142376850094</v>
      </c>
      <c r="Z190" s="70" t="n">
        <f aca="false">MAX(Z189,Y190)</f>
        <v>0.70355935062921</v>
      </c>
      <c r="AA190" s="70" t="n">
        <f aca="false">Z190-Y190</f>
        <v>0.0634169737791165</v>
      </c>
      <c r="AB190" s="72" t="n">
        <f aca="false">AB189*(1+F190)</f>
        <v>1.89178554381393</v>
      </c>
      <c r="AC190" s="73" t="n">
        <f aca="false">MAX(AC189,AB190)</f>
        <v>2.00030005707498</v>
      </c>
      <c r="AD190" s="70" t="n">
        <f aca="false">1-AB190/AC190</f>
        <v>0.0542491177147328</v>
      </c>
      <c r="AE190" s="73" t="n">
        <f aca="false">AE189*(1+M190)</f>
        <v>1.80113020549665</v>
      </c>
      <c r="AF190" s="73" t="n">
        <f aca="false">MAX(AF189,AE190)</f>
        <v>1.91961135439175</v>
      </c>
      <c r="AG190" s="70" t="n">
        <f aca="false">1-AE190/AF190</f>
        <v>0.0617214253416671</v>
      </c>
      <c r="AH190" s="74" t="n">
        <f aca="false">IF(R190&gt;0,AH189+1,0)</f>
        <v>31</v>
      </c>
      <c r="AI190" s="74" t="n">
        <f aca="false">IF(U190&gt;0,AI189+1,0)</f>
        <v>94</v>
      </c>
      <c r="AJ190" s="74" t="n">
        <f aca="false">IF(G190&gt;0,AJ189+1,0)</f>
        <v>0</v>
      </c>
      <c r="AK190" s="74" t="n">
        <f aca="false">IF(G190&lt;=0,AK189+1,0)</f>
        <v>2</v>
      </c>
      <c r="AL190" s="74" t="n">
        <f aca="false">IF(K190&gt;0,AL189+1,0)</f>
        <v>0</v>
      </c>
      <c r="AM190" s="74" t="n">
        <f aca="false">IF(K190&lt;=0,AM189+1,0)</f>
        <v>2</v>
      </c>
    </row>
    <row r="191" customFormat="false" ht="15" hidden="false" customHeight="false" outlineLevel="0" collapsed="false">
      <c r="A191" s="61" t="n">
        <v>190</v>
      </c>
      <c r="B191" s="62" t="n">
        <v>40407.40625</v>
      </c>
      <c r="C191" s="63" t="n">
        <f aca="false">YEAR(B191)</f>
        <v>2010</v>
      </c>
      <c r="D191" s="32" t="s">
        <v>277</v>
      </c>
      <c r="E191" s="64" t="n">
        <v>5439.4</v>
      </c>
      <c r="F191" s="65" t="n">
        <v>-0.0042</v>
      </c>
      <c r="G191" s="66" t="n">
        <v>-22.84548</v>
      </c>
      <c r="H191" s="67" t="n">
        <f aca="false">E191+IF(D191="Long",1,-1)*G191</f>
        <v>5416.55452</v>
      </c>
      <c r="I191" s="68" t="n">
        <f aca="false">Assumptions!$B$58</f>
        <v>5.35750011455817</v>
      </c>
      <c r="J191" s="68" t="n">
        <f aca="false">INDEX(Yearly!$L$5:$L$22,MATCH(C191,Yearly!$A$5:$A$22,0))</f>
        <v>0.434391901180392</v>
      </c>
      <c r="K191" s="68" t="n">
        <f aca="false">G191-I191-J191</f>
        <v>-28.6373720157386</v>
      </c>
      <c r="L191" s="69" t="n">
        <f aca="false">(I191+J191)/Assumptions!$B$8</f>
        <v>0.000255386250939244</v>
      </c>
      <c r="M191" s="70" t="n">
        <f aca="false">F191-L191</f>
        <v>-0.00445538625093924</v>
      </c>
      <c r="N191" s="71" t="n">
        <f aca="false">G191*Assumptions!$B$7</f>
        <v>-179679.7002</v>
      </c>
      <c r="O191" s="71" t="n">
        <f aca="false">K191*Assumptions!$B$7</f>
        <v>-225232.930903784</v>
      </c>
      <c r="P191" s="68" t="n">
        <f aca="false">P190+G191</f>
        <v>2627.57707</v>
      </c>
      <c r="Q191" s="68" t="n">
        <f aca="false">MAX(Q190,P191)</f>
        <v>2947.3147</v>
      </c>
      <c r="R191" s="68" t="n">
        <f aca="false">Q191-P191</f>
        <v>319.737629999999</v>
      </c>
      <c r="S191" s="68" t="n">
        <f aca="false">S190+K191</f>
        <v>1504.67400544869</v>
      </c>
      <c r="T191" s="68" t="n">
        <f aca="false">MAX(T190,S191)</f>
        <v>2119.67776194385</v>
      </c>
      <c r="U191" s="68" t="n">
        <f aca="false">T191-S191</f>
        <v>615.003756495163</v>
      </c>
      <c r="V191" s="70" t="n">
        <f aca="false">V190+F191</f>
        <v>0.6852</v>
      </c>
      <c r="W191" s="70" t="n">
        <f aca="false">MAX(W190,V191)</f>
        <v>0.7449</v>
      </c>
      <c r="X191" s="70" t="n">
        <f aca="false">W191-V191</f>
        <v>0.0596999999999999</v>
      </c>
      <c r="Y191" s="70" t="n">
        <f aca="false">Y190+M191</f>
        <v>0.635686990599154</v>
      </c>
      <c r="Z191" s="70" t="n">
        <f aca="false">MAX(Z190,Y191)</f>
        <v>0.70355935062921</v>
      </c>
      <c r="AA191" s="70" t="n">
        <f aca="false">Z191-Y191</f>
        <v>0.0678723600300557</v>
      </c>
      <c r="AB191" s="72" t="n">
        <f aca="false">AB190*(1+F191)</f>
        <v>1.88384004452992</v>
      </c>
      <c r="AC191" s="73" t="n">
        <f aca="false">MAX(AC190,AB191)</f>
        <v>2.00030005707498</v>
      </c>
      <c r="AD191" s="70" t="n">
        <f aca="false">1-AB191/AC191</f>
        <v>0.058221271420331</v>
      </c>
      <c r="AE191" s="73" t="n">
        <f aca="false">AE190*(1+M191)</f>
        <v>1.79310547474292</v>
      </c>
      <c r="AF191" s="73" t="n">
        <f aca="false">MAX(AF190,AE191)</f>
        <v>1.91961135439175</v>
      </c>
      <c r="AG191" s="70" t="n">
        <f aca="false">1-AE191/AF191</f>
        <v>0.0659018188027508</v>
      </c>
      <c r="AH191" s="74" t="n">
        <f aca="false">IF(R191&gt;0,AH190+1,0)</f>
        <v>32</v>
      </c>
      <c r="AI191" s="74" t="n">
        <f aca="false">IF(U191&gt;0,AI190+1,0)</f>
        <v>95</v>
      </c>
      <c r="AJ191" s="74" t="n">
        <f aca="false">IF(G191&gt;0,AJ190+1,0)</f>
        <v>0</v>
      </c>
      <c r="AK191" s="74" t="n">
        <f aca="false">IF(G191&lt;=0,AK190+1,0)</f>
        <v>3</v>
      </c>
      <c r="AL191" s="74" t="n">
        <f aca="false">IF(K191&gt;0,AL190+1,0)</f>
        <v>0</v>
      </c>
      <c r="AM191" s="74" t="n">
        <f aca="false">IF(K191&lt;=0,AM190+1,0)</f>
        <v>3</v>
      </c>
    </row>
    <row r="192" customFormat="false" ht="15" hidden="false" customHeight="false" outlineLevel="0" collapsed="false">
      <c r="A192" s="61" t="n">
        <v>191</v>
      </c>
      <c r="B192" s="62" t="n">
        <v>40407.4895833333</v>
      </c>
      <c r="C192" s="63" t="n">
        <f aca="false">YEAR(B192)</f>
        <v>2010</v>
      </c>
      <c r="D192" s="32" t="s">
        <v>276</v>
      </c>
      <c r="E192" s="64" t="n">
        <v>5416.6</v>
      </c>
      <c r="F192" s="65" t="n">
        <v>-0.0033</v>
      </c>
      <c r="G192" s="66" t="n">
        <v>-17.87478</v>
      </c>
      <c r="H192" s="67" t="n">
        <f aca="false">E192+IF(D192="Long",1,-1)*G192</f>
        <v>5434.47478</v>
      </c>
      <c r="I192" s="68" t="n">
        <f aca="false">Assumptions!$B$58</f>
        <v>5.35750011455817</v>
      </c>
      <c r="J192" s="68" t="n">
        <f aca="false">INDEX(Yearly!$L$5:$L$22,MATCH(C192,Yearly!$A$5:$A$22,0))</f>
        <v>0.434391901180392</v>
      </c>
      <c r="K192" s="68" t="n">
        <f aca="false">G192-I192-J192</f>
        <v>-23.6666720157386</v>
      </c>
      <c r="L192" s="69" t="n">
        <f aca="false">(I192+J192)/Assumptions!$B$8</f>
        <v>0.000255386250939244</v>
      </c>
      <c r="M192" s="70" t="n">
        <f aca="false">F192-L192</f>
        <v>-0.00355538625093924</v>
      </c>
      <c r="N192" s="71" t="n">
        <f aca="false">G192*Assumptions!$B$7</f>
        <v>-140585.1447</v>
      </c>
      <c r="O192" s="71" t="n">
        <f aca="false">K192*Assumptions!$B$7</f>
        <v>-186138.375403784</v>
      </c>
      <c r="P192" s="68" t="n">
        <f aca="false">P191+G192</f>
        <v>2609.70229</v>
      </c>
      <c r="Q192" s="68" t="n">
        <f aca="false">MAX(Q191,P192)</f>
        <v>2947.3147</v>
      </c>
      <c r="R192" s="68" t="n">
        <f aca="false">Q192-P192</f>
        <v>337.612409999999</v>
      </c>
      <c r="S192" s="68" t="n">
        <f aca="false">S191+K192</f>
        <v>1481.00733343295</v>
      </c>
      <c r="T192" s="68" t="n">
        <f aca="false">MAX(T191,S192)</f>
        <v>2119.67776194385</v>
      </c>
      <c r="U192" s="68" t="n">
        <f aca="false">T192-S192</f>
        <v>638.670428510902</v>
      </c>
      <c r="V192" s="70" t="n">
        <f aca="false">V191+F192</f>
        <v>0.6819</v>
      </c>
      <c r="W192" s="70" t="n">
        <f aca="false">MAX(W191,V192)</f>
        <v>0.7449</v>
      </c>
      <c r="X192" s="70" t="n">
        <f aca="false">W192-V192</f>
        <v>0.0629999999999998</v>
      </c>
      <c r="Y192" s="70" t="n">
        <f aca="false">Y191+M192</f>
        <v>0.632131604348215</v>
      </c>
      <c r="Z192" s="70" t="n">
        <f aca="false">MAX(Z191,Y192)</f>
        <v>0.70355935062921</v>
      </c>
      <c r="AA192" s="70" t="n">
        <f aca="false">Z192-Y192</f>
        <v>0.0714277462809949</v>
      </c>
      <c r="AB192" s="72" t="n">
        <f aca="false">AB191*(1+F192)</f>
        <v>1.87762337238297</v>
      </c>
      <c r="AC192" s="73" t="n">
        <f aca="false">MAX(AC191,AB192)</f>
        <v>2.00030005707498</v>
      </c>
      <c r="AD192" s="70" t="n">
        <f aca="false">1-AB192/AC192</f>
        <v>0.0613291412246438</v>
      </c>
      <c r="AE192" s="73" t="n">
        <f aca="false">AE191*(1+M192)</f>
        <v>1.78673029219154</v>
      </c>
      <c r="AF192" s="73" t="n">
        <f aca="false">MAX(AF191,AE192)</f>
        <v>1.91961135439175</v>
      </c>
      <c r="AG192" s="70" t="n">
        <f aca="false">1-AE192/AF192</f>
        <v>0.0692228986332069</v>
      </c>
      <c r="AH192" s="74" t="n">
        <f aca="false">IF(R192&gt;0,AH191+1,0)</f>
        <v>33</v>
      </c>
      <c r="AI192" s="74" t="n">
        <f aca="false">IF(U192&gt;0,AI191+1,0)</f>
        <v>96</v>
      </c>
      <c r="AJ192" s="74" t="n">
        <f aca="false">IF(G192&gt;0,AJ191+1,0)</f>
        <v>0</v>
      </c>
      <c r="AK192" s="74" t="n">
        <f aca="false">IF(G192&lt;=0,AK191+1,0)</f>
        <v>4</v>
      </c>
      <c r="AL192" s="74" t="n">
        <f aca="false">IF(K192&gt;0,AL191+1,0)</f>
        <v>0</v>
      </c>
      <c r="AM192" s="74" t="n">
        <f aca="false">IF(K192&lt;=0,AM191+1,0)</f>
        <v>4</v>
      </c>
    </row>
    <row r="193" customFormat="false" ht="15" hidden="false" customHeight="false" outlineLevel="0" collapsed="false">
      <c r="A193" s="61" t="n">
        <v>192</v>
      </c>
      <c r="B193" s="62" t="n">
        <v>40408.40625</v>
      </c>
      <c r="C193" s="63" t="n">
        <f aca="false">YEAR(B193)</f>
        <v>2010</v>
      </c>
      <c r="D193" s="32" t="s">
        <v>277</v>
      </c>
      <c r="E193" s="64" t="n">
        <v>5434.65</v>
      </c>
      <c r="F193" s="65" t="n">
        <v>0.0003</v>
      </c>
      <c r="G193" s="66" t="n">
        <v>1.630395</v>
      </c>
      <c r="H193" s="67" t="n">
        <f aca="false">E193+IF(D193="Long",1,-1)*G193</f>
        <v>5436.280395</v>
      </c>
      <c r="I193" s="68" t="n">
        <f aca="false">Assumptions!$B$58</f>
        <v>5.35750011455817</v>
      </c>
      <c r="J193" s="68" t="n">
        <f aca="false">INDEX(Yearly!$L$5:$L$22,MATCH(C193,Yearly!$A$5:$A$22,0))</f>
        <v>0.434391901180392</v>
      </c>
      <c r="K193" s="68" t="n">
        <f aca="false">G193-I193-J193</f>
        <v>-4.16149701573856</v>
      </c>
      <c r="L193" s="69" t="n">
        <f aca="false">(I193+J193)/Assumptions!$B$8</f>
        <v>0.000255386250939244</v>
      </c>
      <c r="M193" s="70" t="n">
        <f aca="false">F193-L193</f>
        <v>4.46137490607563E-005</v>
      </c>
      <c r="N193" s="71" t="n">
        <f aca="false">G193*Assumptions!$B$7</f>
        <v>12823.056675</v>
      </c>
      <c r="O193" s="71" t="n">
        <f aca="false">K193*Assumptions!$B$7</f>
        <v>-32730.1740287838</v>
      </c>
      <c r="P193" s="68" t="n">
        <f aca="false">P192+G193</f>
        <v>2611.332685</v>
      </c>
      <c r="Q193" s="68" t="n">
        <f aca="false">MAX(Q192,P193)</f>
        <v>2947.3147</v>
      </c>
      <c r="R193" s="68" t="n">
        <f aca="false">Q193-P193</f>
        <v>335.982014999999</v>
      </c>
      <c r="S193" s="68" t="n">
        <f aca="false">S192+K193</f>
        <v>1476.84583641721</v>
      </c>
      <c r="T193" s="68" t="n">
        <f aca="false">MAX(T192,S193)</f>
        <v>2119.67776194385</v>
      </c>
      <c r="U193" s="68" t="n">
        <f aca="false">T193-S193</f>
        <v>642.83192552664</v>
      </c>
      <c r="V193" s="70" t="n">
        <f aca="false">V192+F193</f>
        <v>0.6822</v>
      </c>
      <c r="W193" s="70" t="n">
        <f aca="false">MAX(W192,V193)</f>
        <v>0.7449</v>
      </c>
      <c r="X193" s="70" t="n">
        <f aca="false">W193-V193</f>
        <v>0.0626999999999999</v>
      </c>
      <c r="Y193" s="70" t="n">
        <f aca="false">Y192+M193</f>
        <v>0.632176218097276</v>
      </c>
      <c r="Z193" s="70" t="n">
        <f aca="false">MAX(Z192,Y193)</f>
        <v>0.70355935062921</v>
      </c>
      <c r="AA193" s="70" t="n">
        <f aca="false">Z193-Y193</f>
        <v>0.0713831325319342</v>
      </c>
      <c r="AB193" s="72" t="n">
        <f aca="false">AB192*(1+F193)</f>
        <v>1.87818665939468</v>
      </c>
      <c r="AC193" s="73" t="n">
        <f aca="false">MAX(AC192,AB193)</f>
        <v>2.00030005707498</v>
      </c>
      <c r="AD193" s="70" t="n">
        <f aca="false">1-AB193/AC193</f>
        <v>0.0610475399670112</v>
      </c>
      <c r="AE193" s="73" t="n">
        <f aca="false">AE192*(1+M193)</f>
        <v>1.78681000492843</v>
      </c>
      <c r="AF193" s="73" t="n">
        <f aca="false">MAX(AF192,AE193)</f>
        <v>1.91961135439175</v>
      </c>
      <c r="AG193" s="70" t="n">
        <f aca="false">1-AE193/AF193</f>
        <v>0.0691813731771749</v>
      </c>
      <c r="AH193" s="74" t="n">
        <f aca="false">IF(R193&gt;0,AH192+1,0)</f>
        <v>34</v>
      </c>
      <c r="AI193" s="74" t="n">
        <f aca="false">IF(U193&gt;0,AI192+1,0)</f>
        <v>97</v>
      </c>
      <c r="AJ193" s="74" t="n">
        <f aca="false">IF(G193&gt;0,AJ192+1,0)</f>
        <v>1</v>
      </c>
      <c r="AK193" s="74" t="n">
        <f aca="false">IF(G193&lt;=0,AK192+1,0)</f>
        <v>0</v>
      </c>
      <c r="AL193" s="74" t="n">
        <f aca="false">IF(K193&gt;0,AL192+1,0)</f>
        <v>0</v>
      </c>
      <c r="AM193" s="74" t="n">
        <f aca="false">IF(K193&lt;=0,AM192+1,0)</f>
        <v>5</v>
      </c>
    </row>
    <row r="194" customFormat="false" ht="15" hidden="false" customHeight="false" outlineLevel="0" collapsed="false">
      <c r="A194" s="61" t="n">
        <v>193</v>
      </c>
      <c r="B194" s="62" t="n">
        <v>40408.5729166667</v>
      </c>
      <c r="C194" s="63" t="n">
        <f aca="false">YEAR(B194)</f>
        <v>2010</v>
      </c>
      <c r="D194" s="32" t="s">
        <v>276</v>
      </c>
      <c r="E194" s="64" t="n">
        <v>5436.05</v>
      </c>
      <c r="F194" s="65" t="n">
        <v>-0.0034</v>
      </c>
      <c r="G194" s="66" t="n">
        <v>-18.48257</v>
      </c>
      <c r="H194" s="67" t="n">
        <f aca="false">E194+IF(D194="Long",1,-1)*G194</f>
        <v>5454.53257</v>
      </c>
      <c r="I194" s="68" t="n">
        <f aca="false">Assumptions!$B$58</f>
        <v>5.35750011455817</v>
      </c>
      <c r="J194" s="68" t="n">
        <f aca="false">INDEX(Yearly!$L$5:$L$22,MATCH(C194,Yearly!$A$5:$A$22,0))</f>
        <v>0.434391901180392</v>
      </c>
      <c r="K194" s="68" t="n">
        <f aca="false">G194-I194-J194</f>
        <v>-24.2744620157386</v>
      </c>
      <c r="L194" s="69" t="n">
        <f aca="false">(I194+J194)/Assumptions!$B$8</f>
        <v>0.000255386250939244</v>
      </c>
      <c r="M194" s="70" t="n">
        <f aca="false">F194-L194</f>
        <v>-0.00365538625093924</v>
      </c>
      <c r="N194" s="71" t="n">
        <f aca="false">G194*Assumptions!$B$7</f>
        <v>-145365.41305</v>
      </c>
      <c r="O194" s="71" t="n">
        <f aca="false">K194*Assumptions!$B$7</f>
        <v>-190918.643753784</v>
      </c>
      <c r="P194" s="68" t="n">
        <f aca="false">P193+G194</f>
        <v>2592.850115</v>
      </c>
      <c r="Q194" s="68" t="n">
        <f aca="false">MAX(Q193,P194)</f>
        <v>2947.3147</v>
      </c>
      <c r="R194" s="68" t="n">
        <f aca="false">Q194-P194</f>
        <v>354.464584999999</v>
      </c>
      <c r="S194" s="68" t="n">
        <f aca="false">S193+K194</f>
        <v>1452.57137440147</v>
      </c>
      <c r="T194" s="68" t="n">
        <f aca="false">MAX(T193,S194)</f>
        <v>2119.67776194385</v>
      </c>
      <c r="U194" s="68" t="n">
        <f aca="false">T194-S194</f>
        <v>667.106387542379</v>
      </c>
      <c r="V194" s="70" t="n">
        <f aca="false">V193+F194</f>
        <v>0.6788</v>
      </c>
      <c r="W194" s="70" t="n">
        <f aca="false">MAX(W193,V194)</f>
        <v>0.7449</v>
      </c>
      <c r="X194" s="70" t="n">
        <f aca="false">W194-V194</f>
        <v>0.0660999999999998</v>
      </c>
      <c r="Y194" s="70" t="n">
        <f aca="false">Y193+M194</f>
        <v>0.628520831846337</v>
      </c>
      <c r="Z194" s="70" t="n">
        <f aca="false">MAX(Z193,Y194)</f>
        <v>0.70355935062921</v>
      </c>
      <c r="AA194" s="70" t="n">
        <f aca="false">Z194-Y194</f>
        <v>0.0750385187828734</v>
      </c>
      <c r="AB194" s="72" t="n">
        <f aca="false">AB193*(1+F194)</f>
        <v>1.87180082475274</v>
      </c>
      <c r="AC194" s="73" t="n">
        <f aca="false">MAX(AC193,AB194)</f>
        <v>2.00030005707498</v>
      </c>
      <c r="AD194" s="70" t="n">
        <f aca="false">1-AB194/AC194</f>
        <v>0.0642399783311234</v>
      </c>
      <c r="AE194" s="73" t="n">
        <f aca="false">AE193*(1+M194)</f>
        <v>1.78027852420338</v>
      </c>
      <c r="AF194" s="73" t="n">
        <f aca="false">MAX(AF193,AE194)</f>
        <v>1.91961135439175</v>
      </c>
      <c r="AG194" s="70" t="n">
        <f aca="false">1-AE194/AF194</f>
        <v>0.0725838747877812</v>
      </c>
      <c r="AH194" s="74" t="n">
        <f aca="false">IF(R194&gt;0,AH193+1,0)</f>
        <v>35</v>
      </c>
      <c r="AI194" s="74" t="n">
        <f aca="false">IF(U194&gt;0,AI193+1,0)</f>
        <v>98</v>
      </c>
      <c r="AJ194" s="74" t="n">
        <f aca="false">IF(G194&gt;0,AJ193+1,0)</f>
        <v>0</v>
      </c>
      <c r="AK194" s="74" t="n">
        <f aca="false">IF(G194&lt;=0,AK193+1,0)</f>
        <v>1</v>
      </c>
      <c r="AL194" s="74" t="n">
        <f aca="false">IF(K194&gt;0,AL193+1,0)</f>
        <v>0</v>
      </c>
      <c r="AM194" s="74" t="n">
        <f aca="false">IF(K194&lt;=0,AM193+1,0)</f>
        <v>6</v>
      </c>
    </row>
    <row r="195" customFormat="false" ht="15" hidden="false" customHeight="false" outlineLevel="0" collapsed="false">
      <c r="A195" s="61" t="n">
        <v>194</v>
      </c>
      <c r="B195" s="62" t="n">
        <v>40408.6145833333</v>
      </c>
      <c r="C195" s="63" t="n">
        <f aca="false">YEAR(B195)</f>
        <v>2010</v>
      </c>
      <c r="D195" s="32" t="s">
        <v>277</v>
      </c>
      <c r="E195" s="64" t="n">
        <v>5454.5</v>
      </c>
      <c r="F195" s="65" t="n">
        <v>0.0089</v>
      </c>
      <c r="G195" s="66" t="n">
        <v>48.54505</v>
      </c>
      <c r="H195" s="67" t="n">
        <f aca="false">E195+IF(D195="Long",1,-1)*G195</f>
        <v>5503.04505</v>
      </c>
      <c r="I195" s="68" t="n">
        <f aca="false">Assumptions!$B$58</f>
        <v>5.35750011455817</v>
      </c>
      <c r="J195" s="68" t="n">
        <f aca="false">INDEX(Yearly!$L$5:$L$22,MATCH(C195,Yearly!$A$5:$A$22,0))</f>
        <v>0.434391901180392</v>
      </c>
      <c r="K195" s="68" t="n">
        <f aca="false">G195-I195-J195</f>
        <v>42.7531579842614</v>
      </c>
      <c r="L195" s="69" t="n">
        <f aca="false">(I195+J195)/Assumptions!$B$8</f>
        <v>0.000255386250939244</v>
      </c>
      <c r="M195" s="70" t="n">
        <f aca="false">F195-L195</f>
        <v>0.00864461374906076</v>
      </c>
      <c r="N195" s="71" t="n">
        <f aca="false">G195*Assumptions!$B$7</f>
        <v>381806.81825</v>
      </c>
      <c r="O195" s="71" t="n">
        <f aca="false">K195*Assumptions!$B$7</f>
        <v>336253.587546216</v>
      </c>
      <c r="P195" s="68" t="n">
        <f aca="false">P194+G195</f>
        <v>2641.395165</v>
      </c>
      <c r="Q195" s="68" t="n">
        <f aca="false">MAX(Q194,P195)</f>
        <v>2947.3147</v>
      </c>
      <c r="R195" s="68" t="n">
        <f aca="false">Q195-P195</f>
        <v>305.919534999999</v>
      </c>
      <c r="S195" s="68" t="n">
        <f aca="false">S194+K195</f>
        <v>1495.32453238573</v>
      </c>
      <c r="T195" s="68" t="n">
        <f aca="false">MAX(T194,S195)</f>
        <v>2119.67776194385</v>
      </c>
      <c r="U195" s="68" t="n">
        <f aca="false">T195-S195</f>
        <v>624.353229558117</v>
      </c>
      <c r="V195" s="70" t="n">
        <f aca="false">V194+F195</f>
        <v>0.6877</v>
      </c>
      <c r="W195" s="70" t="n">
        <f aca="false">MAX(W194,V195)</f>
        <v>0.7449</v>
      </c>
      <c r="X195" s="70" t="n">
        <f aca="false">W195-V195</f>
        <v>0.0571999999999998</v>
      </c>
      <c r="Y195" s="70" t="n">
        <f aca="false">Y194+M195</f>
        <v>0.637165445595397</v>
      </c>
      <c r="Z195" s="70" t="n">
        <f aca="false">MAX(Z194,Y195)</f>
        <v>0.70355935062921</v>
      </c>
      <c r="AA195" s="70" t="n">
        <f aca="false">Z195-Y195</f>
        <v>0.0663939050338126</v>
      </c>
      <c r="AB195" s="72" t="n">
        <f aca="false">AB194*(1+F195)</f>
        <v>1.88845985209304</v>
      </c>
      <c r="AC195" s="73" t="n">
        <f aca="false">MAX(AC194,AB195)</f>
        <v>2.00030005707498</v>
      </c>
      <c r="AD195" s="70" t="n">
        <f aca="false">1-AB195/AC195</f>
        <v>0.0559117141382705</v>
      </c>
      <c r="AE195" s="73" t="n">
        <f aca="false">AE194*(1+M195)</f>
        <v>1.79566834441086</v>
      </c>
      <c r="AF195" s="73" t="n">
        <f aca="false">MAX(AF194,AE195)</f>
        <v>1.91961135439175</v>
      </c>
      <c r="AG195" s="70" t="n">
        <f aca="false">1-AE195/AF195</f>
        <v>0.0645667206006709</v>
      </c>
      <c r="AH195" s="74" t="n">
        <f aca="false">IF(R195&gt;0,AH194+1,0)</f>
        <v>36</v>
      </c>
      <c r="AI195" s="74" t="n">
        <f aca="false">IF(U195&gt;0,AI194+1,0)</f>
        <v>99</v>
      </c>
      <c r="AJ195" s="74" t="n">
        <f aca="false">IF(G195&gt;0,AJ194+1,0)</f>
        <v>1</v>
      </c>
      <c r="AK195" s="74" t="n">
        <f aca="false">IF(G195&lt;=0,AK194+1,0)</f>
        <v>0</v>
      </c>
      <c r="AL195" s="74" t="n">
        <f aca="false">IF(K195&gt;0,AL194+1,0)</f>
        <v>1</v>
      </c>
      <c r="AM195" s="74" t="n">
        <f aca="false">IF(K195&lt;=0,AM194+1,0)</f>
        <v>0</v>
      </c>
    </row>
    <row r="196" customFormat="false" ht="15" hidden="false" customHeight="false" outlineLevel="0" collapsed="false">
      <c r="A196" s="61" t="n">
        <v>195</v>
      </c>
      <c r="B196" s="62" t="n">
        <v>40414.5104166667</v>
      </c>
      <c r="C196" s="63" t="n">
        <f aca="false">YEAR(B196)</f>
        <v>2010</v>
      </c>
      <c r="D196" s="32" t="s">
        <v>276</v>
      </c>
      <c r="E196" s="64" t="n">
        <v>5502.95</v>
      </c>
      <c r="F196" s="65" t="n">
        <v>0.011</v>
      </c>
      <c r="G196" s="66" t="n">
        <v>60.53245</v>
      </c>
      <c r="H196" s="67" t="n">
        <f aca="false">E196+IF(D196="Long",1,-1)*G196</f>
        <v>5442.41755</v>
      </c>
      <c r="I196" s="68" t="n">
        <f aca="false">Assumptions!$B$58</f>
        <v>5.35750011455817</v>
      </c>
      <c r="J196" s="68" t="n">
        <f aca="false">INDEX(Yearly!$L$5:$L$22,MATCH(C196,Yearly!$A$5:$A$22,0))</f>
        <v>0.434391901180392</v>
      </c>
      <c r="K196" s="68" t="n">
        <f aca="false">G196-I196-J196</f>
        <v>54.7405579842614</v>
      </c>
      <c r="L196" s="69" t="n">
        <f aca="false">(I196+J196)/Assumptions!$B$8</f>
        <v>0.000255386250939244</v>
      </c>
      <c r="M196" s="70" t="n">
        <f aca="false">F196-L196</f>
        <v>0.0107446137490608</v>
      </c>
      <c r="N196" s="71" t="n">
        <f aca="false">G196*Assumptions!$B$7</f>
        <v>476087.71925</v>
      </c>
      <c r="O196" s="71" t="n">
        <f aca="false">K196*Assumptions!$B$7</f>
        <v>430534.488546216</v>
      </c>
      <c r="P196" s="68" t="n">
        <f aca="false">P195+G196</f>
        <v>2701.927615</v>
      </c>
      <c r="Q196" s="68" t="n">
        <f aca="false">MAX(Q195,P196)</f>
        <v>2947.3147</v>
      </c>
      <c r="R196" s="68" t="n">
        <f aca="false">Q196-P196</f>
        <v>245.387084999999</v>
      </c>
      <c r="S196" s="68" t="n">
        <f aca="false">S195+K196</f>
        <v>1550.06509036999</v>
      </c>
      <c r="T196" s="68" t="n">
        <f aca="false">MAX(T195,S196)</f>
        <v>2119.67776194385</v>
      </c>
      <c r="U196" s="68" t="n">
        <f aca="false">T196-S196</f>
        <v>569.612671573856</v>
      </c>
      <c r="V196" s="70" t="n">
        <f aca="false">V195+F196</f>
        <v>0.6987</v>
      </c>
      <c r="W196" s="70" t="n">
        <f aca="false">MAX(W195,V196)</f>
        <v>0.7449</v>
      </c>
      <c r="X196" s="70" t="n">
        <f aca="false">W196-V196</f>
        <v>0.0461999999999998</v>
      </c>
      <c r="Y196" s="70" t="n">
        <f aca="false">Y195+M196</f>
        <v>0.647910059344458</v>
      </c>
      <c r="Z196" s="70" t="n">
        <f aca="false">MAX(Z195,Y196)</f>
        <v>0.70355935062921</v>
      </c>
      <c r="AA196" s="70" t="n">
        <f aca="false">Z196-Y196</f>
        <v>0.0556492912847518</v>
      </c>
      <c r="AB196" s="72" t="n">
        <f aca="false">AB195*(1+F196)</f>
        <v>1.90923291046606</v>
      </c>
      <c r="AC196" s="73" t="n">
        <f aca="false">MAX(AC195,AB196)</f>
        <v>2.00030005707498</v>
      </c>
      <c r="AD196" s="70" t="n">
        <f aca="false">1-AB196/AC196</f>
        <v>0.0455267429937916</v>
      </c>
      <c r="AE196" s="73" t="n">
        <f aca="false">AE195*(1+M196)</f>
        <v>1.81496210719298</v>
      </c>
      <c r="AF196" s="73" t="n">
        <f aca="false">MAX(AF195,AE196)</f>
        <v>1.91961135439175</v>
      </c>
      <c r="AG196" s="70" t="n">
        <f aca="false">1-AE196/AF196</f>
        <v>0.054515851325508</v>
      </c>
      <c r="AH196" s="74" t="n">
        <f aca="false">IF(R196&gt;0,AH195+1,0)</f>
        <v>37</v>
      </c>
      <c r="AI196" s="74" t="n">
        <f aca="false">IF(U196&gt;0,AI195+1,0)</f>
        <v>100</v>
      </c>
      <c r="AJ196" s="74" t="n">
        <f aca="false">IF(G196&gt;0,AJ195+1,0)</f>
        <v>2</v>
      </c>
      <c r="AK196" s="74" t="n">
        <f aca="false">IF(G196&lt;=0,AK195+1,0)</f>
        <v>0</v>
      </c>
      <c r="AL196" s="74" t="n">
        <f aca="false">IF(K196&gt;0,AL195+1,0)</f>
        <v>2</v>
      </c>
      <c r="AM196" s="74" t="n">
        <f aca="false">IF(K196&lt;=0,AM195+1,0)</f>
        <v>0</v>
      </c>
    </row>
    <row r="197" customFormat="false" ht="15" hidden="false" customHeight="false" outlineLevel="0" collapsed="false">
      <c r="A197" s="61" t="n">
        <v>196</v>
      </c>
      <c r="B197" s="62" t="n">
        <v>40422.40625</v>
      </c>
      <c r="C197" s="63" t="n">
        <f aca="false">YEAR(B197)</f>
        <v>2010</v>
      </c>
      <c r="D197" s="32" t="s">
        <v>277</v>
      </c>
      <c r="E197" s="64" t="n">
        <v>5442.55</v>
      </c>
      <c r="F197" s="65" t="n">
        <v>-0.0042</v>
      </c>
      <c r="G197" s="66" t="n">
        <v>-22.85871</v>
      </c>
      <c r="H197" s="67" t="n">
        <f aca="false">E197+IF(D197="Long",1,-1)*G197</f>
        <v>5419.69129</v>
      </c>
      <c r="I197" s="68" t="n">
        <f aca="false">Assumptions!$B$58</f>
        <v>5.35750011455817</v>
      </c>
      <c r="J197" s="68" t="n">
        <f aca="false">INDEX(Yearly!$L$5:$L$22,MATCH(C197,Yearly!$A$5:$A$22,0))</f>
        <v>0.434391901180392</v>
      </c>
      <c r="K197" s="68" t="n">
        <f aca="false">G197-I197-J197</f>
        <v>-28.6506020157386</v>
      </c>
      <c r="L197" s="69" t="n">
        <f aca="false">(I197+J197)/Assumptions!$B$8</f>
        <v>0.000255386250939244</v>
      </c>
      <c r="M197" s="70" t="n">
        <f aca="false">F197-L197</f>
        <v>-0.00445538625093924</v>
      </c>
      <c r="N197" s="71" t="n">
        <f aca="false">G197*Assumptions!$B$7</f>
        <v>-179783.75415</v>
      </c>
      <c r="O197" s="71" t="n">
        <f aca="false">K197*Assumptions!$B$7</f>
        <v>-225336.984853784</v>
      </c>
      <c r="P197" s="68" t="n">
        <f aca="false">P196+G197</f>
        <v>2679.068905</v>
      </c>
      <c r="Q197" s="68" t="n">
        <f aca="false">MAX(Q196,P197)</f>
        <v>2947.3147</v>
      </c>
      <c r="R197" s="68" t="n">
        <f aca="false">Q197-P197</f>
        <v>268.245794999999</v>
      </c>
      <c r="S197" s="68" t="n">
        <f aca="false">S196+K197</f>
        <v>1521.41448835426</v>
      </c>
      <c r="T197" s="68" t="n">
        <f aca="false">MAX(T196,S197)</f>
        <v>2119.67776194385</v>
      </c>
      <c r="U197" s="68" t="n">
        <f aca="false">T197-S197</f>
        <v>598.263273589595</v>
      </c>
      <c r="V197" s="70" t="n">
        <f aca="false">V196+F197</f>
        <v>0.6945</v>
      </c>
      <c r="W197" s="70" t="n">
        <f aca="false">MAX(W196,V197)</f>
        <v>0.7449</v>
      </c>
      <c r="X197" s="70" t="n">
        <f aca="false">W197-V197</f>
        <v>0.0503999999999998</v>
      </c>
      <c r="Y197" s="70" t="n">
        <f aca="false">Y196+M197</f>
        <v>0.643454673093519</v>
      </c>
      <c r="Z197" s="70" t="n">
        <f aca="false">MAX(Z196,Y197)</f>
        <v>0.70355935062921</v>
      </c>
      <c r="AA197" s="70" t="n">
        <f aca="false">Z197-Y197</f>
        <v>0.060104677535691</v>
      </c>
      <c r="AB197" s="72" t="n">
        <f aca="false">AB196*(1+F197)</f>
        <v>1.9012141322421</v>
      </c>
      <c r="AC197" s="73" t="n">
        <f aca="false">MAX(AC196,AB197)</f>
        <v>2.00030005707498</v>
      </c>
      <c r="AD197" s="70" t="n">
        <f aca="false">1-AB197/AC197</f>
        <v>0.0495355306732176</v>
      </c>
      <c r="AE197" s="73" t="n">
        <f aca="false">AE196*(1+M197)</f>
        <v>1.80687574997461</v>
      </c>
      <c r="AF197" s="73" t="n">
        <f aca="false">MAX(AF196,AE197)</f>
        <v>1.91961135439175</v>
      </c>
      <c r="AG197" s="70" t="n">
        <f aca="false">1-AE197/AF197</f>
        <v>0.0587283484019932</v>
      </c>
      <c r="AH197" s="74" t="n">
        <f aca="false">IF(R197&gt;0,AH196+1,0)</f>
        <v>38</v>
      </c>
      <c r="AI197" s="74" t="n">
        <f aca="false">IF(U197&gt;0,AI196+1,0)</f>
        <v>101</v>
      </c>
      <c r="AJ197" s="74" t="n">
        <f aca="false">IF(G197&gt;0,AJ196+1,0)</f>
        <v>0</v>
      </c>
      <c r="AK197" s="74" t="n">
        <f aca="false">IF(G197&lt;=0,AK196+1,0)</f>
        <v>1</v>
      </c>
      <c r="AL197" s="74" t="n">
        <f aca="false">IF(K197&gt;0,AL196+1,0)</f>
        <v>0</v>
      </c>
      <c r="AM197" s="74" t="n">
        <f aca="false">IF(K197&lt;=0,AM196+1,0)</f>
        <v>1</v>
      </c>
    </row>
    <row r="198" customFormat="false" ht="15" hidden="false" customHeight="false" outlineLevel="0" collapsed="false">
      <c r="A198" s="61" t="n">
        <v>197</v>
      </c>
      <c r="B198" s="62" t="n">
        <v>40422.5520833333</v>
      </c>
      <c r="C198" s="63" t="n">
        <f aca="false">YEAR(B198)</f>
        <v>2010</v>
      </c>
      <c r="D198" s="32" t="s">
        <v>276</v>
      </c>
      <c r="E198" s="64" t="n">
        <v>5419.75</v>
      </c>
      <c r="F198" s="65" t="n">
        <v>-0.0037</v>
      </c>
      <c r="G198" s="66" t="n">
        <v>-20.053075</v>
      </c>
      <c r="H198" s="67" t="n">
        <f aca="false">E198+IF(D198="Long",1,-1)*G198</f>
        <v>5439.803075</v>
      </c>
      <c r="I198" s="68" t="n">
        <f aca="false">Assumptions!$B$58</f>
        <v>5.35750011455817</v>
      </c>
      <c r="J198" s="68" t="n">
        <f aca="false">INDEX(Yearly!$L$5:$L$22,MATCH(C198,Yearly!$A$5:$A$22,0))</f>
        <v>0.434391901180392</v>
      </c>
      <c r="K198" s="68" t="n">
        <f aca="false">G198-I198-J198</f>
        <v>-25.8449670157386</v>
      </c>
      <c r="L198" s="69" t="n">
        <f aca="false">(I198+J198)/Assumptions!$B$8</f>
        <v>0.000255386250939244</v>
      </c>
      <c r="M198" s="70" t="n">
        <f aca="false">F198-L198</f>
        <v>-0.00395538625093924</v>
      </c>
      <c r="N198" s="71" t="n">
        <f aca="false">G198*Assumptions!$B$7</f>
        <v>-157717.434875</v>
      </c>
      <c r="O198" s="71" t="n">
        <f aca="false">K198*Assumptions!$B$7</f>
        <v>-203270.665578784</v>
      </c>
      <c r="P198" s="68" t="n">
        <f aca="false">P197+G198</f>
        <v>2659.01583</v>
      </c>
      <c r="Q198" s="68" t="n">
        <f aca="false">MAX(Q197,P198)</f>
        <v>2947.3147</v>
      </c>
      <c r="R198" s="68" t="n">
        <f aca="false">Q198-P198</f>
        <v>288.298869999999</v>
      </c>
      <c r="S198" s="68" t="n">
        <f aca="false">S197+K198</f>
        <v>1495.56952133852</v>
      </c>
      <c r="T198" s="68" t="n">
        <f aca="false">MAX(T197,S198)</f>
        <v>2119.67776194385</v>
      </c>
      <c r="U198" s="68" t="n">
        <f aca="false">T198-S198</f>
        <v>624.108240605333</v>
      </c>
      <c r="V198" s="70" t="n">
        <f aca="false">V197+F198</f>
        <v>0.6908</v>
      </c>
      <c r="W198" s="70" t="n">
        <f aca="false">MAX(W197,V198)</f>
        <v>0.7449</v>
      </c>
      <c r="X198" s="70" t="n">
        <f aca="false">W198-V198</f>
        <v>0.0540999999999998</v>
      </c>
      <c r="Y198" s="70" t="n">
        <f aca="false">Y197+M198</f>
        <v>0.63949928684258</v>
      </c>
      <c r="Z198" s="70" t="n">
        <f aca="false">MAX(Z197,Y198)</f>
        <v>0.70355935062921</v>
      </c>
      <c r="AA198" s="70" t="n">
        <f aca="false">Z198-Y198</f>
        <v>0.0640600637866303</v>
      </c>
      <c r="AB198" s="72" t="n">
        <f aca="false">AB197*(1+F198)</f>
        <v>1.89417963995281</v>
      </c>
      <c r="AC198" s="73" t="n">
        <f aca="false">MAX(AC197,AB198)</f>
        <v>2.00030005707498</v>
      </c>
      <c r="AD198" s="70" t="n">
        <f aca="false">1-AB198/AC198</f>
        <v>0.0530522492097266</v>
      </c>
      <c r="AE198" s="73" t="n">
        <f aca="false">AE197*(1+M198)</f>
        <v>1.79972885847601</v>
      </c>
      <c r="AF198" s="73" t="n">
        <f aca="false">MAX(AF197,AE198)</f>
        <v>1.91961135439175</v>
      </c>
      <c r="AG198" s="70" t="n">
        <f aca="false">1-AE198/AF198</f>
        <v>0.0624514413511229</v>
      </c>
      <c r="AH198" s="74" t="n">
        <f aca="false">IF(R198&gt;0,AH197+1,0)</f>
        <v>39</v>
      </c>
      <c r="AI198" s="74" t="n">
        <f aca="false">IF(U198&gt;0,AI197+1,0)</f>
        <v>102</v>
      </c>
      <c r="AJ198" s="74" t="n">
        <f aca="false">IF(G198&gt;0,AJ197+1,0)</f>
        <v>0</v>
      </c>
      <c r="AK198" s="74" t="n">
        <f aca="false">IF(G198&lt;=0,AK197+1,0)</f>
        <v>2</v>
      </c>
      <c r="AL198" s="74" t="n">
        <f aca="false">IF(K198&gt;0,AL197+1,0)</f>
        <v>0</v>
      </c>
      <c r="AM198" s="74" t="n">
        <f aca="false">IF(K198&lt;=0,AM197+1,0)</f>
        <v>2</v>
      </c>
    </row>
    <row r="199" customFormat="false" ht="15" hidden="false" customHeight="false" outlineLevel="0" collapsed="false">
      <c r="A199" s="61" t="n">
        <v>198</v>
      </c>
      <c r="B199" s="62" t="n">
        <v>40422.5729166667</v>
      </c>
      <c r="C199" s="63" t="n">
        <f aca="false">YEAR(B199)</f>
        <v>2010</v>
      </c>
      <c r="D199" s="32" t="s">
        <v>277</v>
      </c>
      <c r="E199" s="64" t="n">
        <v>5439.65</v>
      </c>
      <c r="F199" s="65" t="n">
        <v>0.1039</v>
      </c>
      <c r="G199" s="66" t="n">
        <v>565.179635</v>
      </c>
      <c r="H199" s="67" t="n">
        <f aca="false">E199+IF(D199="Long",1,-1)*G199</f>
        <v>6004.829635</v>
      </c>
      <c r="I199" s="68" t="n">
        <f aca="false">Assumptions!$B$58</f>
        <v>5.35750011455817</v>
      </c>
      <c r="J199" s="68" t="n">
        <f aca="false">INDEX(Yearly!$L$5:$L$22,MATCH(C199,Yearly!$A$5:$A$22,0))</f>
        <v>0.434391901180392</v>
      </c>
      <c r="K199" s="68" t="n">
        <f aca="false">G199-I199-J199</f>
        <v>559.387742984261</v>
      </c>
      <c r="L199" s="69" t="n">
        <f aca="false">(I199+J199)/Assumptions!$B$8</f>
        <v>0.000255386250939244</v>
      </c>
      <c r="M199" s="70" t="n">
        <f aca="false">F199-L199</f>
        <v>0.103644613749061</v>
      </c>
      <c r="N199" s="71" t="n">
        <f aca="false">G199*Assumptions!$B$7</f>
        <v>4445137.829275</v>
      </c>
      <c r="O199" s="71" t="n">
        <f aca="false">K199*Assumptions!$B$7</f>
        <v>4399584.59857122</v>
      </c>
      <c r="P199" s="68" t="n">
        <f aca="false">P198+G199</f>
        <v>3224.195465</v>
      </c>
      <c r="Q199" s="68" t="n">
        <f aca="false">MAX(Q198,P199)</f>
        <v>3224.195465</v>
      </c>
      <c r="R199" s="68" t="n">
        <f aca="false">Q199-P199</f>
        <v>0</v>
      </c>
      <c r="S199" s="68" t="n">
        <f aca="false">S198+K199</f>
        <v>2054.95726432278</v>
      </c>
      <c r="T199" s="68" t="n">
        <f aca="false">MAX(T198,S199)</f>
        <v>2119.67776194385</v>
      </c>
      <c r="U199" s="68" t="n">
        <f aca="false">T199-S199</f>
        <v>64.7204976210719</v>
      </c>
      <c r="V199" s="70" t="n">
        <f aca="false">V198+F199</f>
        <v>0.7947</v>
      </c>
      <c r="W199" s="70" t="n">
        <f aca="false">MAX(W198,V199)</f>
        <v>0.7947</v>
      </c>
      <c r="X199" s="70" t="n">
        <f aca="false">W199-V199</f>
        <v>0</v>
      </c>
      <c r="Y199" s="70" t="n">
        <f aca="false">Y198+M199</f>
        <v>0.74314390059164</v>
      </c>
      <c r="Z199" s="70" t="n">
        <f aca="false">MAX(Z198,Y199)</f>
        <v>0.74314390059164</v>
      </c>
      <c r="AA199" s="70" t="n">
        <f aca="false">Z199-Y199</f>
        <v>0</v>
      </c>
      <c r="AB199" s="72" t="n">
        <f aca="false">AB198*(1+F199)</f>
        <v>2.09098490454391</v>
      </c>
      <c r="AC199" s="73" t="n">
        <f aca="false">MAX(AC198,AB199)</f>
        <v>2.09098490454391</v>
      </c>
      <c r="AD199" s="70" t="n">
        <f aca="false">1-AB199/AC199</f>
        <v>0</v>
      </c>
      <c r="AE199" s="73" t="n">
        <f aca="false">AE198*(1+M199)</f>
        <v>1.98626106086579</v>
      </c>
      <c r="AF199" s="73" t="n">
        <f aca="false">MAX(AF198,AE199)</f>
        <v>1.98626106086579</v>
      </c>
      <c r="AG199" s="70" t="n">
        <f aca="false">1-AE199/AF199</f>
        <v>0</v>
      </c>
      <c r="AH199" s="74" t="n">
        <f aca="false">IF(R199&gt;0,AH198+1,0)</f>
        <v>0</v>
      </c>
      <c r="AI199" s="74" t="n">
        <f aca="false">IF(U199&gt;0,AI198+1,0)</f>
        <v>103</v>
      </c>
      <c r="AJ199" s="74" t="n">
        <f aca="false">IF(G199&gt;0,AJ198+1,0)</f>
        <v>1</v>
      </c>
      <c r="AK199" s="74" t="n">
        <f aca="false">IF(G199&lt;=0,AK198+1,0)</f>
        <v>0</v>
      </c>
      <c r="AL199" s="74" t="n">
        <f aca="false">IF(K199&gt;0,AL198+1,0)</f>
        <v>1</v>
      </c>
      <c r="AM199" s="74" t="n">
        <f aca="false">IF(K199&lt;=0,AM198+1,0)</f>
        <v>0</v>
      </c>
    </row>
    <row r="200" customFormat="false" ht="15" hidden="false" customHeight="false" outlineLevel="0" collapsed="false">
      <c r="A200" s="61" t="n">
        <v>199</v>
      </c>
      <c r="B200" s="62" t="n">
        <v>40450.59375</v>
      </c>
      <c r="C200" s="63" t="n">
        <f aca="false">YEAR(B200)</f>
        <v>2010</v>
      </c>
      <c r="D200" s="32" t="s">
        <v>276</v>
      </c>
      <c r="E200" s="64" t="n">
        <v>6004.9</v>
      </c>
      <c r="F200" s="65" t="n">
        <v>-0.0058</v>
      </c>
      <c r="G200" s="66" t="n">
        <v>-34.82842</v>
      </c>
      <c r="H200" s="67" t="n">
        <f aca="false">E200+IF(D200="Long",1,-1)*G200</f>
        <v>6039.72842</v>
      </c>
      <c r="I200" s="68" t="n">
        <f aca="false">Assumptions!$B$58</f>
        <v>5.35750011455817</v>
      </c>
      <c r="J200" s="68" t="n">
        <f aca="false">INDEX(Yearly!$L$5:$L$22,MATCH(C200,Yearly!$A$5:$A$22,0))</f>
        <v>0.434391901180392</v>
      </c>
      <c r="K200" s="68" t="n">
        <f aca="false">G200-I200-J200</f>
        <v>-40.6203120157386</v>
      </c>
      <c r="L200" s="69" t="n">
        <f aca="false">(I200+J200)/Assumptions!$B$8</f>
        <v>0.000255386250939244</v>
      </c>
      <c r="M200" s="70" t="n">
        <f aca="false">F200-L200</f>
        <v>-0.00605538625093924</v>
      </c>
      <c r="N200" s="71" t="n">
        <f aca="false">G200*Assumptions!$B$7</f>
        <v>-273925.5233</v>
      </c>
      <c r="O200" s="71" t="n">
        <f aca="false">K200*Assumptions!$B$7</f>
        <v>-319478.754003784</v>
      </c>
      <c r="P200" s="68" t="n">
        <f aca="false">P199+G200</f>
        <v>3189.367045</v>
      </c>
      <c r="Q200" s="68" t="n">
        <f aca="false">MAX(Q199,P200)</f>
        <v>3224.195465</v>
      </c>
      <c r="R200" s="68" t="n">
        <f aca="false">Q200-P200</f>
        <v>34.8284199999998</v>
      </c>
      <c r="S200" s="68" t="n">
        <f aca="false">S199+K200</f>
        <v>2014.33695230704</v>
      </c>
      <c r="T200" s="68" t="n">
        <f aca="false">MAX(T199,S200)</f>
        <v>2119.67776194385</v>
      </c>
      <c r="U200" s="68" t="n">
        <f aca="false">T200-S200</f>
        <v>105.34080963681</v>
      </c>
      <c r="V200" s="70" t="n">
        <f aca="false">V199+F200</f>
        <v>0.7889</v>
      </c>
      <c r="W200" s="70" t="n">
        <f aca="false">MAX(W199,V200)</f>
        <v>0.7947</v>
      </c>
      <c r="X200" s="70" t="n">
        <f aca="false">W200-V200</f>
        <v>0.00580000000000003</v>
      </c>
      <c r="Y200" s="70" t="n">
        <f aca="false">Y199+M200</f>
        <v>0.737088514340701</v>
      </c>
      <c r="Z200" s="70" t="n">
        <f aca="false">MAX(Z199,Y200)</f>
        <v>0.74314390059164</v>
      </c>
      <c r="AA200" s="70" t="n">
        <f aca="false">Z200-Y200</f>
        <v>0.00605538625093927</v>
      </c>
      <c r="AB200" s="72" t="n">
        <f aca="false">AB199*(1+F200)</f>
        <v>2.07885719209755</v>
      </c>
      <c r="AC200" s="73" t="n">
        <f aca="false">MAX(AC199,AB200)</f>
        <v>2.09098490454391</v>
      </c>
      <c r="AD200" s="70" t="n">
        <f aca="false">1-AB200/AC200</f>
        <v>0.00580000000000003</v>
      </c>
      <c r="AE200" s="73" t="n">
        <f aca="false">AE199*(1+M200)</f>
        <v>1.97423348294705</v>
      </c>
      <c r="AF200" s="73" t="n">
        <f aca="false">MAX(AF199,AE200)</f>
        <v>1.98626106086579</v>
      </c>
      <c r="AG200" s="70" t="n">
        <f aca="false">1-AE200/AF200</f>
        <v>0.00605538625093927</v>
      </c>
      <c r="AH200" s="74" t="n">
        <f aca="false">IF(R200&gt;0,AH199+1,0)</f>
        <v>1</v>
      </c>
      <c r="AI200" s="74" t="n">
        <f aca="false">IF(U200&gt;0,AI199+1,0)</f>
        <v>104</v>
      </c>
      <c r="AJ200" s="74" t="n">
        <f aca="false">IF(G200&gt;0,AJ199+1,0)</f>
        <v>0</v>
      </c>
      <c r="AK200" s="74" t="n">
        <f aca="false">IF(G200&lt;=0,AK199+1,0)</f>
        <v>1</v>
      </c>
      <c r="AL200" s="74" t="n">
        <f aca="false">IF(K200&gt;0,AL199+1,0)</f>
        <v>0</v>
      </c>
      <c r="AM200" s="74" t="n">
        <f aca="false">IF(K200&lt;=0,AM199+1,0)</f>
        <v>1</v>
      </c>
    </row>
    <row r="201" customFormat="false" ht="15" hidden="false" customHeight="false" outlineLevel="0" collapsed="false">
      <c r="A201" s="61" t="n">
        <v>200</v>
      </c>
      <c r="B201" s="62" t="n">
        <v>40451.6354166667</v>
      </c>
      <c r="C201" s="63" t="n">
        <f aca="false">YEAR(B201)</f>
        <v>2010</v>
      </c>
      <c r="D201" s="32" t="s">
        <v>277</v>
      </c>
      <c r="E201" s="64" t="n">
        <v>6039.8</v>
      </c>
      <c r="F201" s="65" t="n">
        <v>0.0151</v>
      </c>
      <c r="G201" s="66" t="n">
        <v>91.20098</v>
      </c>
      <c r="H201" s="67" t="n">
        <f aca="false">E201+IF(D201="Long",1,-1)*G201</f>
        <v>6131.00098</v>
      </c>
      <c r="I201" s="68" t="n">
        <f aca="false">Assumptions!$B$58</f>
        <v>5.35750011455817</v>
      </c>
      <c r="J201" s="68" t="n">
        <f aca="false">INDEX(Yearly!$L$5:$L$22,MATCH(C201,Yearly!$A$5:$A$22,0))</f>
        <v>0.434391901180392</v>
      </c>
      <c r="K201" s="68" t="n">
        <f aca="false">G201-I201-J201</f>
        <v>85.4090879842615</v>
      </c>
      <c r="L201" s="69" t="n">
        <f aca="false">(I201+J201)/Assumptions!$B$8</f>
        <v>0.000255386250939244</v>
      </c>
      <c r="M201" s="70" t="n">
        <f aca="false">F201-L201</f>
        <v>0.0148446137490608</v>
      </c>
      <c r="N201" s="71" t="n">
        <f aca="false">G201*Assumptions!$B$7</f>
        <v>717295.7077</v>
      </c>
      <c r="O201" s="71" t="n">
        <f aca="false">K201*Assumptions!$B$7</f>
        <v>671742.476996216</v>
      </c>
      <c r="P201" s="68" t="n">
        <f aca="false">P200+G201</f>
        <v>3280.568025</v>
      </c>
      <c r="Q201" s="68" t="n">
        <f aca="false">MAX(Q200,P201)</f>
        <v>3280.568025</v>
      </c>
      <c r="R201" s="68" t="n">
        <f aca="false">Q201-P201</f>
        <v>0</v>
      </c>
      <c r="S201" s="68" t="n">
        <f aca="false">S200+K201</f>
        <v>2099.7460402913</v>
      </c>
      <c r="T201" s="68" t="n">
        <f aca="false">MAX(T200,S201)</f>
        <v>2119.67776194385</v>
      </c>
      <c r="U201" s="68" t="n">
        <f aca="false">T201-S201</f>
        <v>19.9317216525492</v>
      </c>
      <c r="V201" s="70" t="n">
        <f aca="false">V200+F201</f>
        <v>0.804</v>
      </c>
      <c r="W201" s="70" t="n">
        <f aca="false">MAX(W200,V201)</f>
        <v>0.804</v>
      </c>
      <c r="X201" s="70" t="n">
        <f aca="false">W201-V201</f>
        <v>0</v>
      </c>
      <c r="Y201" s="70" t="n">
        <f aca="false">Y200+M201</f>
        <v>0.751933128089762</v>
      </c>
      <c r="Z201" s="70" t="n">
        <f aca="false">MAX(Z200,Y201)</f>
        <v>0.751933128089762</v>
      </c>
      <c r="AA201" s="70" t="n">
        <f aca="false">Z201-Y201</f>
        <v>0</v>
      </c>
      <c r="AB201" s="72" t="n">
        <f aca="false">AB200*(1+F201)</f>
        <v>2.11024793569822</v>
      </c>
      <c r="AC201" s="73" t="n">
        <f aca="false">MAX(AC200,AB201)</f>
        <v>2.11024793569822</v>
      </c>
      <c r="AD201" s="70" t="n">
        <f aca="false">1-AB201/AC201</f>
        <v>0</v>
      </c>
      <c r="AE201" s="73" t="n">
        <f aca="false">AE200*(1+M201)</f>
        <v>2.00354021645186</v>
      </c>
      <c r="AF201" s="73" t="n">
        <f aca="false">MAX(AF200,AE201)</f>
        <v>2.00354021645186</v>
      </c>
      <c r="AG201" s="70" t="n">
        <f aca="false">1-AE201/AF201</f>
        <v>0</v>
      </c>
      <c r="AH201" s="74" t="n">
        <f aca="false">IF(R201&gt;0,AH200+1,0)</f>
        <v>0</v>
      </c>
      <c r="AI201" s="74" t="n">
        <f aca="false">IF(U201&gt;0,AI200+1,0)</f>
        <v>105</v>
      </c>
      <c r="AJ201" s="74" t="n">
        <f aca="false">IF(G201&gt;0,AJ200+1,0)</f>
        <v>1</v>
      </c>
      <c r="AK201" s="74" t="n">
        <f aca="false">IF(G201&lt;=0,AK200+1,0)</f>
        <v>0</v>
      </c>
      <c r="AL201" s="74" t="n">
        <f aca="false">IF(K201&gt;0,AL200+1,0)</f>
        <v>1</v>
      </c>
      <c r="AM201" s="74" t="n">
        <f aca="false">IF(K201&lt;=0,AM200+1,0)</f>
        <v>0</v>
      </c>
    </row>
    <row r="202" customFormat="false" ht="15" hidden="false" customHeight="false" outlineLevel="0" collapsed="false">
      <c r="A202" s="61" t="n">
        <v>201</v>
      </c>
      <c r="B202" s="62" t="n">
        <v>40458.6145833333</v>
      </c>
      <c r="C202" s="63" t="n">
        <f aca="false">YEAR(B202)</f>
        <v>2010</v>
      </c>
      <c r="D202" s="32" t="s">
        <v>276</v>
      </c>
      <c r="E202" s="64" t="n">
        <v>6131.25</v>
      </c>
      <c r="F202" s="65" t="n">
        <v>-0.0025</v>
      </c>
      <c r="G202" s="66" t="n">
        <v>-15.328125</v>
      </c>
      <c r="H202" s="67" t="n">
        <f aca="false">E202+IF(D202="Long",1,-1)*G202</f>
        <v>6146.578125</v>
      </c>
      <c r="I202" s="68" t="n">
        <f aca="false">Assumptions!$B$58</f>
        <v>5.35750011455817</v>
      </c>
      <c r="J202" s="68" t="n">
        <f aca="false">INDEX(Yearly!$L$5:$L$22,MATCH(C202,Yearly!$A$5:$A$22,0))</f>
        <v>0.434391901180392</v>
      </c>
      <c r="K202" s="68" t="n">
        <f aca="false">G202-I202-J202</f>
        <v>-21.1200170157386</v>
      </c>
      <c r="L202" s="69" t="n">
        <f aca="false">(I202+J202)/Assumptions!$B$8</f>
        <v>0.000255386250939244</v>
      </c>
      <c r="M202" s="70" t="n">
        <f aca="false">F202-L202</f>
        <v>-0.00275538625093924</v>
      </c>
      <c r="N202" s="71" t="n">
        <f aca="false">G202*Assumptions!$B$7</f>
        <v>-120555.703125</v>
      </c>
      <c r="O202" s="71" t="n">
        <f aca="false">K202*Assumptions!$B$7</f>
        <v>-166108.933828784</v>
      </c>
      <c r="P202" s="68" t="n">
        <f aca="false">P201+G202</f>
        <v>3265.2399</v>
      </c>
      <c r="Q202" s="68" t="n">
        <f aca="false">MAX(Q201,P202)</f>
        <v>3280.568025</v>
      </c>
      <c r="R202" s="68" t="n">
        <f aca="false">Q202-P202</f>
        <v>15.328125</v>
      </c>
      <c r="S202" s="68" t="n">
        <f aca="false">S201+K202</f>
        <v>2078.62602327556</v>
      </c>
      <c r="T202" s="68" t="n">
        <f aca="false">MAX(T201,S202)</f>
        <v>2119.67776194385</v>
      </c>
      <c r="U202" s="68" t="n">
        <f aca="false">T202-S202</f>
        <v>41.0517386682877</v>
      </c>
      <c r="V202" s="70" t="n">
        <f aca="false">V201+F202</f>
        <v>0.8015</v>
      </c>
      <c r="W202" s="70" t="n">
        <f aca="false">MAX(W201,V202)</f>
        <v>0.804</v>
      </c>
      <c r="X202" s="70" t="n">
        <f aca="false">W202-V202</f>
        <v>0.00249999999999995</v>
      </c>
      <c r="Y202" s="70" t="n">
        <f aca="false">Y201+M202</f>
        <v>0.749177741838823</v>
      </c>
      <c r="Z202" s="70" t="n">
        <f aca="false">MAX(Z201,Y202)</f>
        <v>0.751933128089762</v>
      </c>
      <c r="AA202" s="70" t="n">
        <f aca="false">Z202-Y202</f>
        <v>0.0027553862509393</v>
      </c>
      <c r="AB202" s="72" t="n">
        <f aca="false">AB201*(1+F202)</f>
        <v>2.10497231585898</v>
      </c>
      <c r="AC202" s="73" t="n">
        <f aca="false">MAX(AC201,AB202)</f>
        <v>2.11024793569822</v>
      </c>
      <c r="AD202" s="70" t="n">
        <f aca="false">1-AB202/AC202</f>
        <v>0.00249999999999995</v>
      </c>
      <c r="AE202" s="73" t="n">
        <f aca="false">AE201*(1+M202)</f>
        <v>1.99801968928624</v>
      </c>
      <c r="AF202" s="73" t="n">
        <f aca="false">MAX(AF201,AE202)</f>
        <v>2.00354021645186</v>
      </c>
      <c r="AG202" s="70" t="n">
        <f aca="false">1-AE202/AF202</f>
        <v>0.0027553862509393</v>
      </c>
      <c r="AH202" s="74" t="n">
        <f aca="false">IF(R202&gt;0,AH201+1,0)</f>
        <v>1</v>
      </c>
      <c r="AI202" s="74" t="n">
        <f aca="false">IF(U202&gt;0,AI201+1,0)</f>
        <v>106</v>
      </c>
      <c r="AJ202" s="74" t="n">
        <f aca="false">IF(G202&gt;0,AJ201+1,0)</f>
        <v>0</v>
      </c>
      <c r="AK202" s="74" t="n">
        <f aca="false">IF(G202&lt;=0,AK201+1,0)</f>
        <v>1</v>
      </c>
      <c r="AL202" s="74" t="n">
        <f aca="false">IF(K202&gt;0,AL201+1,0)</f>
        <v>0</v>
      </c>
      <c r="AM202" s="74" t="n">
        <f aca="false">IF(K202&lt;=0,AM201+1,0)</f>
        <v>1</v>
      </c>
    </row>
    <row r="203" customFormat="false" ht="15" hidden="false" customHeight="false" outlineLevel="0" collapsed="false">
      <c r="A203" s="61" t="n">
        <v>202</v>
      </c>
      <c r="B203" s="62" t="n">
        <v>40462.40625</v>
      </c>
      <c r="C203" s="63" t="n">
        <f aca="false">YEAR(B203)</f>
        <v>2010</v>
      </c>
      <c r="D203" s="32" t="s">
        <v>277</v>
      </c>
      <c r="E203" s="64" t="n">
        <v>6146.85</v>
      </c>
      <c r="F203" s="65" t="n">
        <v>-0.0043</v>
      </c>
      <c r="G203" s="66" t="n">
        <v>-26.431455</v>
      </c>
      <c r="H203" s="67" t="n">
        <f aca="false">E203+IF(D203="Long",1,-1)*G203</f>
        <v>6120.418545</v>
      </c>
      <c r="I203" s="68" t="n">
        <f aca="false">Assumptions!$B$58</f>
        <v>5.35750011455817</v>
      </c>
      <c r="J203" s="68" t="n">
        <f aca="false">INDEX(Yearly!$L$5:$L$22,MATCH(C203,Yearly!$A$5:$A$22,0))</f>
        <v>0.434391901180392</v>
      </c>
      <c r="K203" s="68" t="n">
        <f aca="false">G203-I203-J203</f>
        <v>-32.2233470157386</v>
      </c>
      <c r="L203" s="69" t="n">
        <f aca="false">(I203+J203)/Assumptions!$B$8</f>
        <v>0.000255386250939244</v>
      </c>
      <c r="M203" s="70" t="n">
        <f aca="false">F203-L203</f>
        <v>-0.00455538625093924</v>
      </c>
      <c r="N203" s="71" t="n">
        <f aca="false">G203*Assumptions!$B$7</f>
        <v>-207883.393575</v>
      </c>
      <c r="O203" s="71" t="n">
        <f aca="false">K203*Assumptions!$B$7</f>
        <v>-253436.624278784</v>
      </c>
      <c r="P203" s="68" t="n">
        <f aca="false">P202+G203</f>
        <v>3238.808445</v>
      </c>
      <c r="Q203" s="68" t="n">
        <f aca="false">MAX(Q202,P203)</f>
        <v>3280.568025</v>
      </c>
      <c r="R203" s="68" t="n">
        <f aca="false">Q203-P203</f>
        <v>41.7595799999999</v>
      </c>
      <c r="S203" s="68" t="n">
        <f aca="false">S202+K203</f>
        <v>2046.40267625982</v>
      </c>
      <c r="T203" s="68" t="n">
        <f aca="false">MAX(T202,S203)</f>
        <v>2119.67776194385</v>
      </c>
      <c r="U203" s="68" t="n">
        <f aca="false">T203-S203</f>
        <v>73.2750856840262</v>
      </c>
      <c r="V203" s="70" t="n">
        <f aca="false">V202+F203</f>
        <v>0.7972</v>
      </c>
      <c r="W203" s="70" t="n">
        <f aca="false">MAX(W202,V203)</f>
        <v>0.804</v>
      </c>
      <c r="X203" s="70" t="n">
        <f aca="false">W203-V203</f>
        <v>0.00679999999999992</v>
      </c>
      <c r="Y203" s="70" t="n">
        <f aca="false">Y202+M203</f>
        <v>0.744622355587883</v>
      </c>
      <c r="Z203" s="70" t="n">
        <f aca="false">MAX(Z202,Y203)</f>
        <v>0.751933128089762</v>
      </c>
      <c r="AA203" s="70" t="n">
        <f aca="false">Z203-Y203</f>
        <v>0.0073107725018785</v>
      </c>
      <c r="AB203" s="72" t="n">
        <f aca="false">AB202*(1+F203)</f>
        <v>2.09592093490079</v>
      </c>
      <c r="AC203" s="73" t="n">
        <f aca="false">MAX(AC202,AB203)</f>
        <v>2.11024793569822</v>
      </c>
      <c r="AD203" s="70" t="n">
        <f aca="false">1-AB203/AC203</f>
        <v>0.00678924999999986</v>
      </c>
      <c r="AE203" s="73" t="n">
        <f aca="false">AE202*(1+M203)</f>
        <v>1.98891793786456</v>
      </c>
      <c r="AF203" s="73" t="n">
        <f aca="false">MAX(AF202,AE203)</f>
        <v>2.00354021645186</v>
      </c>
      <c r="AG203" s="70" t="n">
        <f aca="false">1-AE203/AF203</f>
        <v>0.00729822065323493</v>
      </c>
      <c r="AH203" s="74" t="n">
        <f aca="false">IF(R203&gt;0,AH202+1,0)</f>
        <v>2</v>
      </c>
      <c r="AI203" s="74" t="n">
        <f aca="false">IF(U203&gt;0,AI202+1,0)</f>
        <v>107</v>
      </c>
      <c r="AJ203" s="74" t="n">
        <f aca="false">IF(G203&gt;0,AJ202+1,0)</f>
        <v>0</v>
      </c>
      <c r="AK203" s="74" t="n">
        <f aca="false">IF(G203&lt;=0,AK202+1,0)</f>
        <v>2</v>
      </c>
      <c r="AL203" s="74" t="n">
        <f aca="false">IF(K203&gt;0,AL202+1,0)</f>
        <v>0</v>
      </c>
      <c r="AM203" s="74" t="n">
        <f aca="false">IF(K203&lt;=0,AM202+1,0)</f>
        <v>2</v>
      </c>
    </row>
    <row r="204" customFormat="false" ht="15" hidden="false" customHeight="false" outlineLevel="0" collapsed="false">
      <c r="A204" s="61" t="n">
        <v>203</v>
      </c>
      <c r="B204" s="62" t="n">
        <v>40462.5520833333</v>
      </c>
      <c r="C204" s="63" t="n">
        <f aca="false">YEAR(B204)</f>
        <v>2010</v>
      </c>
      <c r="D204" s="32" t="s">
        <v>276</v>
      </c>
      <c r="E204" s="64" t="n">
        <v>6120.7</v>
      </c>
      <c r="F204" s="65" t="n">
        <v>-0.0022</v>
      </c>
      <c r="G204" s="66" t="n">
        <v>-13.46554</v>
      </c>
      <c r="H204" s="67" t="n">
        <f aca="false">E204+IF(D204="Long",1,-1)*G204</f>
        <v>6134.16554</v>
      </c>
      <c r="I204" s="68" t="n">
        <f aca="false">Assumptions!$B$58</f>
        <v>5.35750011455817</v>
      </c>
      <c r="J204" s="68" t="n">
        <f aca="false">INDEX(Yearly!$L$5:$L$22,MATCH(C204,Yearly!$A$5:$A$22,0))</f>
        <v>0.434391901180392</v>
      </c>
      <c r="K204" s="68" t="n">
        <f aca="false">G204-I204-J204</f>
        <v>-19.2574320157386</v>
      </c>
      <c r="L204" s="69" t="n">
        <f aca="false">(I204+J204)/Assumptions!$B$8</f>
        <v>0.000255386250939244</v>
      </c>
      <c r="M204" s="70" t="n">
        <f aca="false">F204-L204</f>
        <v>-0.00245538625093924</v>
      </c>
      <c r="N204" s="71" t="n">
        <f aca="false">G204*Assumptions!$B$7</f>
        <v>-105906.4721</v>
      </c>
      <c r="O204" s="71" t="n">
        <f aca="false">K204*Assumptions!$B$7</f>
        <v>-151459.702803784</v>
      </c>
      <c r="P204" s="68" t="n">
        <f aca="false">P203+G204</f>
        <v>3225.342905</v>
      </c>
      <c r="Q204" s="68" t="n">
        <f aca="false">MAX(Q203,P204)</f>
        <v>3280.568025</v>
      </c>
      <c r="R204" s="68" t="n">
        <f aca="false">Q204-P204</f>
        <v>55.2251200000001</v>
      </c>
      <c r="S204" s="68" t="n">
        <f aca="false">S203+K204</f>
        <v>2027.14524424409</v>
      </c>
      <c r="T204" s="68" t="n">
        <f aca="false">MAX(T203,S204)</f>
        <v>2119.67776194385</v>
      </c>
      <c r="U204" s="68" t="n">
        <f aca="false">T204-S204</f>
        <v>92.5325176997646</v>
      </c>
      <c r="V204" s="70" t="n">
        <f aca="false">V203+F204</f>
        <v>0.795</v>
      </c>
      <c r="W204" s="70" t="n">
        <f aca="false">MAX(W203,V204)</f>
        <v>0.804</v>
      </c>
      <c r="X204" s="70" t="n">
        <f aca="false">W204-V204</f>
        <v>0.0089999999999999</v>
      </c>
      <c r="Y204" s="70" t="n">
        <f aca="false">Y203+M204</f>
        <v>0.742166969336944</v>
      </c>
      <c r="Z204" s="70" t="n">
        <f aca="false">MAX(Z203,Y204)</f>
        <v>0.751933128089762</v>
      </c>
      <c r="AA204" s="70" t="n">
        <f aca="false">Z204-Y204</f>
        <v>0.00976615875281772</v>
      </c>
      <c r="AB204" s="72" t="n">
        <f aca="false">AB203*(1+F204)</f>
        <v>2.091309908844</v>
      </c>
      <c r="AC204" s="73" t="n">
        <f aca="false">MAX(AC203,AB204)</f>
        <v>2.11024793569822</v>
      </c>
      <c r="AD204" s="70" t="n">
        <f aca="false">1-AB204/AC204</f>
        <v>0.00897431364999979</v>
      </c>
      <c r="AE204" s="73" t="n">
        <f aca="false">AE203*(1+M204)</f>
        <v>1.98403437610569</v>
      </c>
      <c r="AF204" s="73" t="n">
        <f aca="false">MAX(AF203,AE204)</f>
        <v>2.00354021645186</v>
      </c>
      <c r="AG204" s="70" t="n">
        <f aca="false">1-AE204/AF204</f>
        <v>0.00973568695352589</v>
      </c>
      <c r="AH204" s="74" t="n">
        <f aca="false">IF(R204&gt;0,AH203+1,0)</f>
        <v>3</v>
      </c>
      <c r="AI204" s="74" t="n">
        <f aca="false">IF(U204&gt;0,AI203+1,0)</f>
        <v>108</v>
      </c>
      <c r="AJ204" s="74" t="n">
        <f aca="false">IF(G204&gt;0,AJ203+1,0)</f>
        <v>0</v>
      </c>
      <c r="AK204" s="74" t="n">
        <f aca="false">IF(G204&lt;=0,AK203+1,0)</f>
        <v>3</v>
      </c>
      <c r="AL204" s="74" t="n">
        <f aca="false">IF(K204&gt;0,AL203+1,0)</f>
        <v>0</v>
      </c>
      <c r="AM204" s="74" t="n">
        <f aca="false">IF(K204&lt;=0,AM203+1,0)</f>
        <v>3</v>
      </c>
    </row>
    <row r="205" customFormat="false" ht="15" hidden="false" customHeight="false" outlineLevel="0" collapsed="false">
      <c r="A205" s="61" t="n">
        <v>204</v>
      </c>
      <c r="B205" s="62" t="n">
        <v>40462.6354166667</v>
      </c>
      <c r="C205" s="63" t="n">
        <f aca="false">YEAR(B205)</f>
        <v>2010</v>
      </c>
      <c r="D205" s="32" t="s">
        <v>277</v>
      </c>
      <c r="E205" s="64" t="n">
        <v>6134.1</v>
      </c>
      <c r="F205" s="65" t="n">
        <v>-0.0066</v>
      </c>
      <c r="G205" s="66" t="n">
        <v>-40.48506</v>
      </c>
      <c r="H205" s="67" t="n">
        <f aca="false">E205+IF(D205="Long",1,-1)*G205</f>
        <v>6093.61494</v>
      </c>
      <c r="I205" s="68" t="n">
        <f aca="false">Assumptions!$B$58</f>
        <v>5.35750011455817</v>
      </c>
      <c r="J205" s="68" t="n">
        <f aca="false">INDEX(Yearly!$L$5:$L$22,MATCH(C205,Yearly!$A$5:$A$22,0))</f>
        <v>0.434391901180392</v>
      </c>
      <c r="K205" s="68" t="n">
        <f aca="false">G205-I205-J205</f>
        <v>-46.2769520157386</v>
      </c>
      <c r="L205" s="69" t="n">
        <f aca="false">(I205+J205)/Assumptions!$B$8</f>
        <v>0.000255386250939244</v>
      </c>
      <c r="M205" s="70" t="n">
        <f aca="false">F205-L205</f>
        <v>-0.00685538625093924</v>
      </c>
      <c r="N205" s="71" t="n">
        <f aca="false">G205*Assumptions!$B$7</f>
        <v>-318414.9969</v>
      </c>
      <c r="O205" s="71" t="n">
        <f aca="false">K205*Assumptions!$B$7</f>
        <v>-363968.227603784</v>
      </c>
      <c r="P205" s="68" t="n">
        <f aca="false">P204+G205</f>
        <v>3184.857845</v>
      </c>
      <c r="Q205" s="68" t="n">
        <f aca="false">MAX(Q204,P205)</f>
        <v>3280.568025</v>
      </c>
      <c r="R205" s="68" t="n">
        <f aca="false">Q205-P205</f>
        <v>95.71018</v>
      </c>
      <c r="S205" s="68" t="n">
        <f aca="false">S204+K205</f>
        <v>1980.86829222835</v>
      </c>
      <c r="T205" s="68" t="n">
        <f aca="false">MAX(T204,S205)</f>
        <v>2119.67776194385</v>
      </c>
      <c r="U205" s="68" t="n">
        <f aca="false">T205-S205</f>
        <v>138.809469715503</v>
      </c>
      <c r="V205" s="70" t="n">
        <f aca="false">V204+F205</f>
        <v>0.7884</v>
      </c>
      <c r="W205" s="70" t="n">
        <f aca="false">MAX(W204,V205)</f>
        <v>0.804</v>
      </c>
      <c r="X205" s="70" t="n">
        <f aca="false">W205-V205</f>
        <v>0.0155999999999999</v>
      </c>
      <c r="Y205" s="70" t="n">
        <f aca="false">Y204+M205</f>
        <v>0.735311583086005</v>
      </c>
      <c r="Z205" s="70" t="n">
        <f aca="false">MAX(Z204,Y205)</f>
        <v>0.751933128089762</v>
      </c>
      <c r="AA205" s="70" t="n">
        <f aca="false">Z205-Y205</f>
        <v>0.016621545003757</v>
      </c>
      <c r="AB205" s="72" t="n">
        <f aca="false">AB204*(1+F205)</f>
        <v>2.07750726344563</v>
      </c>
      <c r="AC205" s="73" t="n">
        <f aca="false">MAX(AC204,AB205)</f>
        <v>2.11024793569822</v>
      </c>
      <c r="AD205" s="70" t="n">
        <f aca="false">1-AB205/AC205</f>
        <v>0.0155150831799098</v>
      </c>
      <c r="AE205" s="73" t="n">
        <f aca="false">AE204*(1+M205)</f>
        <v>1.97043305412234</v>
      </c>
      <c r="AF205" s="73" t="n">
        <f aca="false">MAX(AF204,AE205)</f>
        <v>2.00354021645186</v>
      </c>
      <c r="AG205" s="70" t="n">
        <f aca="false">1-AE205/AF205</f>
        <v>0.0165243313099804</v>
      </c>
      <c r="AH205" s="74" t="n">
        <f aca="false">IF(R205&gt;0,AH204+1,0)</f>
        <v>4</v>
      </c>
      <c r="AI205" s="74" t="n">
        <f aca="false">IF(U205&gt;0,AI204+1,0)</f>
        <v>109</v>
      </c>
      <c r="AJ205" s="74" t="n">
        <f aca="false">IF(G205&gt;0,AJ204+1,0)</f>
        <v>0</v>
      </c>
      <c r="AK205" s="74" t="n">
        <f aca="false">IF(G205&lt;=0,AK204+1,0)</f>
        <v>4</v>
      </c>
      <c r="AL205" s="74" t="n">
        <f aca="false">IF(K205&gt;0,AL204+1,0)</f>
        <v>0</v>
      </c>
      <c r="AM205" s="74" t="n">
        <f aca="false">IF(K205&lt;=0,AM204+1,0)</f>
        <v>4</v>
      </c>
    </row>
    <row r="206" customFormat="false" ht="15" hidden="false" customHeight="false" outlineLevel="0" collapsed="false">
      <c r="A206" s="61" t="n">
        <v>205</v>
      </c>
      <c r="B206" s="62" t="n">
        <v>40463.40625</v>
      </c>
      <c r="C206" s="63" t="n">
        <f aca="false">YEAR(B206)</f>
        <v>2010</v>
      </c>
      <c r="D206" s="32" t="s">
        <v>276</v>
      </c>
      <c r="E206" s="64" t="n">
        <v>6093.85</v>
      </c>
      <c r="F206" s="65" t="n">
        <v>-0.0051</v>
      </c>
      <c r="G206" s="66" t="n">
        <v>-31.078635</v>
      </c>
      <c r="H206" s="67" t="n">
        <f aca="false">E206+IF(D206="Long",1,-1)*G206</f>
        <v>6124.928635</v>
      </c>
      <c r="I206" s="68" t="n">
        <f aca="false">Assumptions!$B$58</f>
        <v>5.35750011455817</v>
      </c>
      <c r="J206" s="68" t="n">
        <f aca="false">INDEX(Yearly!$L$5:$L$22,MATCH(C206,Yearly!$A$5:$A$22,0))</f>
        <v>0.434391901180392</v>
      </c>
      <c r="K206" s="68" t="n">
        <f aca="false">G206-I206-J206</f>
        <v>-36.8705270157386</v>
      </c>
      <c r="L206" s="69" t="n">
        <f aca="false">(I206+J206)/Assumptions!$B$8</f>
        <v>0.000255386250939244</v>
      </c>
      <c r="M206" s="70" t="n">
        <f aca="false">F206-L206</f>
        <v>-0.00535538625093924</v>
      </c>
      <c r="N206" s="71" t="n">
        <f aca="false">G206*Assumptions!$B$7</f>
        <v>-244433.464275</v>
      </c>
      <c r="O206" s="71" t="n">
        <f aca="false">K206*Assumptions!$B$7</f>
        <v>-289986.694978784</v>
      </c>
      <c r="P206" s="68" t="n">
        <f aca="false">P205+G206</f>
        <v>3153.77921</v>
      </c>
      <c r="Q206" s="68" t="n">
        <f aca="false">MAX(Q205,P206)</f>
        <v>3280.568025</v>
      </c>
      <c r="R206" s="68" t="n">
        <f aca="false">Q206-P206</f>
        <v>126.788815</v>
      </c>
      <c r="S206" s="68" t="n">
        <f aca="false">S205+K206</f>
        <v>1943.99776521261</v>
      </c>
      <c r="T206" s="68" t="n">
        <f aca="false">MAX(T205,S206)</f>
        <v>2119.67776194385</v>
      </c>
      <c r="U206" s="68" t="n">
        <f aca="false">T206-S206</f>
        <v>175.679996731242</v>
      </c>
      <c r="V206" s="70" t="n">
        <f aca="false">V205+F206</f>
        <v>0.7833</v>
      </c>
      <c r="W206" s="70" t="n">
        <f aca="false">MAX(W205,V206)</f>
        <v>0.804</v>
      </c>
      <c r="X206" s="70" t="n">
        <f aca="false">W206-V206</f>
        <v>0.0206999999999999</v>
      </c>
      <c r="Y206" s="70" t="n">
        <f aca="false">Y205+M206</f>
        <v>0.729956196835066</v>
      </c>
      <c r="Z206" s="70" t="n">
        <f aca="false">MAX(Z205,Y206)</f>
        <v>0.751933128089762</v>
      </c>
      <c r="AA206" s="70" t="n">
        <f aca="false">Z206-Y206</f>
        <v>0.0219769312546962</v>
      </c>
      <c r="AB206" s="72" t="n">
        <f aca="false">AB205*(1+F206)</f>
        <v>2.06691197640206</v>
      </c>
      <c r="AC206" s="73" t="n">
        <f aca="false">MAX(AC205,AB206)</f>
        <v>2.11024793569822</v>
      </c>
      <c r="AD206" s="70" t="n">
        <f aca="false">1-AB206/AC206</f>
        <v>0.0205359562556923</v>
      </c>
      <c r="AE206" s="73" t="n">
        <f aca="false">AE205*(1+M206)</f>
        <v>1.9598806240359</v>
      </c>
      <c r="AF206" s="73" t="n">
        <f aca="false">MAX(AF205,AE206)</f>
        <v>2.00354021645186</v>
      </c>
      <c r="AG206" s="70" t="n">
        <f aca="false">1-AE206/AF206</f>
        <v>0.0217912233842162</v>
      </c>
      <c r="AH206" s="74" t="n">
        <f aca="false">IF(R206&gt;0,AH205+1,0)</f>
        <v>5</v>
      </c>
      <c r="AI206" s="74" t="n">
        <f aca="false">IF(U206&gt;0,AI205+1,0)</f>
        <v>110</v>
      </c>
      <c r="AJ206" s="74" t="n">
        <f aca="false">IF(G206&gt;0,AJ205+1,0)</f>
        <v>0</v>
      </c>
      <c r="AK206" s="74" t="n">
        <f aca="false">IF(G206&lt;=0,AK205+1,0)</f>
        <v>5</v>
      </c>
      <c r="AL206" s="74" t="n">
        <f aca="false">IF(K206&gt;0,AL205+1,0)</f>
        <v>0</v>
      </c>
      <c r="AM206" s="74" t="n">
        <f aca="false">IF(K206&lt;=0,AM205+1,0)</f>
        <v>5</v>
      </c>
    </row>
    <row r="207" customFormat="false" ht="15" hidden="false" customHeight="false" outlineLevel="0" collapsed="false">
      <c r="A207" s="61" t="n">
        <v>206</v>
      </c>
      <c r="B207" s="62" t="n">
        <v>40464.4270833333</v>
      </c>
      <c r="C207" s="63" t="n">
        <f aca="false">YEAR(B207)</f>
        <v>2010</v>
      </c>
      <c r="D207" s="32" t="s">
        <v>277</v>
      </c>
      <c r="E207" s="64" t="n">
        <v>6125</v>
      </c>
      <c r="F207" s="65" t="n">
        <v>0.0032</v>
      </c>
      <c r="G207" s="66" t="n">
        <v>19.6</v>
      </c>
      <c r="H207" s="67" t="n">
        <f aca="false">E207+IF(D207="Long",1,-1)*G207</f>
        <v>6144.6</v>
      </c>
      <c r="I207" s="68" t="n">
        <f aca="false">Assumptions!$B$58</f>
        <v>5.35750011455817</v>
      </c>
      <c r="J207" s="68" t="n">
        <f aca="false">INDEX(Yearly!$L$5:$L$22,MATCH(C207,Yearly!$A$5:$A$22,0))</f>
        <v>0.434391901180392</v>
      </c>
      <c r="K207" s="68" t="n">
        <f aca="false">G207-I207-J207</f>
        <v>13.8081079842614</v>
      </c>
      <c r="L207" s="69" t="n">
        <f aca="false">(I207+J207)/Assumptions!$B$8</f>
        <v>0.000255386250939244</v>
      </c>
      <c r="M207" s="70" t="n">
        <f aca="false">F207-L207</f>
        <v>0.00294461374906076</v>
      </c>
      <c r="N207" s="71" t="n">
        <f aca="false">G207*Assumptions!$B$7</f>
        <v>154154</v>
      </c>
      <c r="O207" s="71" t="n">
        <f aca="false">K207*Assumptions!$B$7</f>
        <v>108600.769296216</v>
      </c>
      <c r="P207" s="68" t="n">
        <f aca="false">P206+G207</f>
        <v>3173.37921</v>
      </c>
      <c r="Q207" s="68" t="n">
        <f aca="false">MAX(Q206,P207)</f>
        <v>3280.568025</v>
      </c>
      <c r="R207" s="68" t="n">
        <f aca="false">Q207-P207</f>
        <v>107.188815</v>
      </c>
      <c r="S207" s="68" t="n">
        <f aca="false">S206+K207</f>
        <v>1957.80587319687</v>
      </c>
      <c r="T207" s="68" t="n">
        <f aca="false">MAX(T206,S207)</f>
        <v>2119.67776194385</v>
      </c>
      <c r="U207" s="68" t="n">
        <f aca="false">T207-S207</f>
        <v>161.87188874698</v>
      </c>
      <c r="V207" s="70" t="n">
        <f aca="false">V206+F207</f>
        <v>0.7865</v>
      </c>
      <c r="W207" s="70" t="n">
        <f aca="false">MAX(W206,V207)</f>
        <v>0.804</v>
      </c>
      <c r="X207" s="70" t="n">
        <f aca="false">W207-V207</f>
        <v>0.0175</v>
      </c>
      <c r="Y207" s="70" t="n">
        <f aca="false">Y206+M207</f>
        <v>0.732900810584126</v>
      </c>
      <c r="Z207" s="70" t="n">
        <f aca="false">MAX(Z206,Y207)</f>
        <v>0.751933128089762</v>
      </c>
      <c r="AA207" s="70" t="n">
        <f aca="false">Z207-Y207</f>
        <v>0.0190323175056355</v>
      </c>
      <c r="AB207" s="72" t="n">
        <f aca="false">AB206*(1+F207)</f>
        <v>2.07352609472655</v>
      </c>
      <c r="AC207" s="73" t="n">
        <f aca="false">MAX(AC206,AB207)</f>
        <v>2.11024793569822</v>
      </c>
      <c r="AD207" s="70" t="n">
        <f aca="false">1-AB207/AC207</f>
        <v>0.0174016713157104</v>
      </c>
      <c r="AE207" s="73" t="n">
        <f aca="false">AE206*(1+M207)</f>
        <v>1.96565171546795</v>
      </c>
      <c r="AF207" s="73" t="n">
        <f aca="false">MAX(AF206,AE207)</f>
        <v>2.00354021645186</v>
      </c>
      <c r="AG207" s="70" t="n">
        <f aca="false">1-AE207/AF207</f>
        <v>0.0189107763711416</v>
      </c>
      <c r="AH207" s="74" t="n">
        <f aca="false">IF(R207&gt;0,AH206+1,0)</f>
        <v>6</v>
      </c>
      <c r="AI207" s="74" t="n">
        <f aca="false">IF(U207&gt;0,AI206+1,0)</f>
        <v>111</v>
      </c>
      <c r="AJ207" s="74" t="n">
        <f aca="false">IF(G207&gt;0,AJ206+1,0)</f>
        <v>1</v>
      </c>
      <c r="AK207" s="74" t="n">
        <f aca="false">IF(G207&lt;=0,AK206+1,0)</f>
        <v>0</v>
      </c>
      <c r="AL207" s="74" t="n">
        <f aca="false">IF(K207&gt;0,AL206+1,0)</f>
        <v>1</v>
      </c>
      <c r="AM207" s="74" t="n">
        <f aca="false">IF(K207&lt;=0,AM206+1,0)</f>
        <v>0</v>
      </c>
    </row>
    <row r="208" customFormat="false" ht="15" hidden="false" customHeight="false" outlineLevel="0" collapsed="false">
      <c r="A208" s="61" t="n">
        <v>207</v>
      </c>
      <c r="B208" s="62" t="n">
        <v>40466.40625</v>
      </c>
      <c r="C208" s="63" t="n">
        <f aca="false">YEAR(B208)</f>
        <v>2010</v>
      </c>
      <c r="D208" s="32" t="s">
        <v>276</v>
      </c>
      <c r="E208" s="64" t="n">
        <v>6144.45</v>
      </c>
      <c r="F208" s="65" t="n">
        <v>0.0059</v>
      </c>
      <c r="G208" s="66" t="n">
        <v>36.252255</v>
      </c>
      <c r="H208" s="67" t="n">
        <f aca="false">E208+IF(D208="Long",1,-1)*G208</f>
        <v>6108.197745</v>
      </c>
      <c r="I208" s="68" t="n">
        <f aca="false">Assumptions!$B$58</f>
        <v>5.35750011455817</v>
      </c>
      <c r="J208" s="68" t="n">
        <f aca="false">INDEX(Yearly!$L$5:$L$22,MATCH(C208,Yearly!$A$5:$A$22,0))</f>
        <v>0.434391901180392</v>
      </c>
      <c r="K208" s="68" t="n">
        <f aca="false">G208-I208-J208</f>
        <v>30.4603629842614</v>
      </c>
      <c r="L208" s="69" t="n">
        <f aca="false">(I208+J208)/Assumptions!$B$8</f>
        <v>0.000255386250939244</v>
      </c>
      <c r="M208" s="70" t="n">
        <f aca="false">F208-L208</f>
        <v>0.00564461374906076</v>
      </c>
      <c r="N208" s="71" t="n">
        <f aca="false">G208*Assumptions!$B$7</f>
        <v>285123.985575</v>
      </c>
      <c r="O208" s="71" t="n">
        <f aca="false">K208*Assumptions!$B$7</f>
        <v>239570.754871216</v>
      </c>
      <c r="P208" s="68" t="n">
        <f aca="false">P207+G208</f>
        <v>3209.631465</v>
      </c>
      <c r="Q208" s="68" t="n">
        <f aca="false">MAX(Q207,P208)</f>
        <v>3280.568025</v>
      </c>
      <c r="R208" s="68" t="n">
        <f aca="false">Q208-P208</f>
        <v>70.9365600000001</v>
      </c>
      <c r="S208" s="68" t="n">
        <f aca="false">S207+K208</f>
        <v>1988.26623618113</v>
      </c>
      <c r="T208" s="68" t="n">
        <f aca="false">MAX(T207,S208)</f>
        <v>2119.67776194385</v>
      </c>
      <c r="U208" s="68" t="n">
        <f aca="false">T208-S208</f>
        <v>131.411525762719</v>
      </c>
      <c r="V208" s="70" t="n">
        <f aca="false">V207+F208</f>
        <v>0.7924</v>
      </c>
      <c r="W208" s="70" t="n">
        <f aca="false">MAX(W207,V208)</f>
        <v>0.804</v>
      </c>
      <c r="X208" s="70" t="n">
        <f aca="false">W208-V208</f>
        <v>0.0115999999999999</v>
      </c>
      <c r="Y208" s="70" t="n">
        <f aca="false">Y207+M208</f>
        <v>0.738545424333187</v>
      </c>
      <c r="Z208" s="70" t="n">
        <f aca="false">MAX(Z207,Y208)</f>
        <v>0.751933128089762</v>
      </c>
      <c r="AA208" s="70" t="n">
        <f aca="false">Z208-Y208</f>
        <v>0.0133877037565747</v>
      </c>
      <c r="AB208" s="72" t="n">
        <f aca="false">AB207*(1+F208)</f>
        <v>2.08575989868543</v>
      </c>
      <c r="AC208" s="73" t="n">
        <f aca="false">MAX(AC207,AB208)</f>
        <v>2.11024793569822</v>
      </c>
      <c r="AD208" s="70" t="n">
        <f aca="false">1-AB208/AC208</f>
        <v>0.011604341176473</v>
      </c>
      <c r="AE208" s="73" t="n">
        <f aca="false">AE207*(1+M208)</f>
        <v>1.97674706016695</v>
      </c>
      <c r="AF208" s="73" t="n">
        <f aca="false">MAX(AF207,AE208)</f>
        <v>2.00354021645186</v>
      </c>
      <c r="AG208" s="70" t="n">
        <f aca="false">1-AE208/AF208</f>
        <v>0.0133729066503908</v>
      </c>
      <c r="AH208" s="74" t="n">
        <f aca="false">IF(R208&gt;0,AH207+1,0)</f>
        <v>7</v>
      </c>
      <c r="AI208" s="74" t="n">
        <f aca="false">IF(U208&gt;0,AI207+1,0)</f>
        <v>112</v>
      </c>
      <c r="AJ208" s="74" t="n">
        <f aca="false">IF(G208&gt;0,AJ207+1,0)</f>
        <v>2</v>
      </c>
      <c r="AK208" s="74" t="n">
        <f aca="false">IF(G208&lt;=0,AK207+1,0)</f>
        <v>0</v>
      </c>
      <c r="AL208" s="74" t="n">
        <f aca="false">IF(K208&gt;0,AL207+1,0)</f>
        <v>2</v>
      </c>
      <c r="AM208" s="74" t="n">
        <f aca="false">IF(K208&lt;=0,AM207+1,0)</f>
        <v>0</v>
      </c>
    </row>
    <row r="209" customFormat="false" ht="15" hidden="false" customHeight="false" outlineLevel="0" collapsed="false">
      <c r="A209" s="61" t="n">
        <v>208</v>
      </c>
      <c r="B209" s="62" t="n">
        <v>40470.59375</v>
      </c>
      <c r="C209" s="63" t="n">
        <f aca="false">YEAR(B209)</f>
        <v>2010</v>
      </c>
      <c r="D209" s="32" t="s">
        <v>277</v>
      </c>
      <c r="E209" s="64" t="n">
        <v>6108.4</v>
      </c>
      <c r="F209" s="65" t="n">
        <v>-0.0083</v>
      </c>
      <c r="G209" s="66" t="n">
        <v>-50.69972</v>
      </c>
      <c r="H209" s="67" t="n">
        <f aca="false">E209+IF(D209="Long",1,-1)*G209</f>
        <v>6057.70028</v>
      </c>
      <c r="I209" s="68" t="n">
        <f aca="false">Assumptions!$B$58</f>
        <v>5.35750011455817</v>
      </c>
      <c r="J209" s="68" t="n">
        <f aca="false">INDEX(Yearly!$L$5:$L$22,MATCH(C209,Yearly!$A$5:$A$22,0))</f>
        <v>0.434391901180392</v>
      </c>
      <c r="K209" s="68" t="n">
        <f aca="false">G209-I209-J209</f>
        <v>-56.4916120157386</v>
      </c>
      <c r="L209" s="69" t="n">
        <f aca="false">(I209+J209)/Assumptions!$B$8</f>
        <v>0.000255386250939244</v>
      </c>
      <c r="M209" s="70" t="n">
        <f aca="false">F209-L209</f>
        <v>-0.00855538625093924</v>
      </c>
      <c r="N209" s="71" t="n">
        <f aca="false">G209*Assumptions!$B$7</f>
        <v>-398753.2978</v>
      </c>
      <c r="O209" s="71" t="n">
        <f aca="false">K209*Assumptions!$B$7</f>
        <v>-444306.528503784</v>
      </c>
      <c r="P209" s="68" t="n">
        <f aca="false">P208+G209</f>
        <v>3158.931745</v>
      </c>
      <c r="Q209" s="68" t="n">
        <f aca="false">MAX(Q208,P209)</f>
        <v>3280.568025</v>
      </c>
      <c r="R209" s="68" t="n">
        <f aca="false">Q209-P209</f>
        <v>121.63628</v>
      </c>
      <c r="S209" s="68" t="n">
        <f aca="false">S208+K209</f>
        <v>1931.77462416539</v>
      </c>
      <c r="T209" s="68" t="n">
        <f aca="false">MAX(T208,S209)</f>
        <v>2119.67776194385</v>
      </c>
      <c r="U209" s="68" t="n">
        <f aca="false">T209-S209</f>
        <v>187.903137778458</v>
      </c>
      <c r="V209" s="70" t="n">
        <f aca="false">V208+F209</f>
        <v>0.7841</v>
      </c>
      <c r="W209" s="70" t="n">
        <f aca="false">MAX(W208,V209)</f>
        <v>0.804</v>
      </c>
      <c r="X209" s="70" t="n">
        <f aca="false">W209-V209</f>
        <v>0.0198999999999999</v>
      </c>
      <c r="Y209" s="70" t="n">
        <f aca="false">Y208+M209</f>
        <v>0.729990038082248</v>
      </c>
      <c r="Z209" s="70" t="n">
        <f aca="false">MAX(Z208,Y209)</f>
        <v>0.751933128089762</v>
      </c>
      <c r="AA209" s="70" t="n">
        <f aca="false">Z209-Y209</f>
        <v>0.0219430900075139</v>
      </c>
      <c r="AB209" s="72" t="n">
        <f aca="false">AB208*(1+F209)</f>
        <v>2.06844809152635</v>
      </c>
      <c r="AC209" s="73" t="n">
        <f aca="false">MAX(AC208,AB209)</f>
        <v>2.11024793569822</v>
      </c>
      <c r="AD209" s="70" t="n">
        <f aca="false">1-AB209/AC209</f>
        <v>0.0198080251447083</v>
      </c>
      <c r="AE209" s="73" t="n">
        <f aca="false">AE208*(1+M209)</f>
        <v>1.95983522554681</v>
      </c>
      <c r="AF209" s="73" t="n">
        <f aca="false">MAX(AF208,AE209)</f>
        <v>2.00354021645186</v>
      </c>
      <c r="AG209" s="70" t="n">
        <f aca="false">1-AE209/AF209</f>
        <v>0.0218138825196382</v>
      </c>
      <c r="AH209" s="74" t="n">
        <f aca="false">IF(R209&gt;0,AH208+1,0)</f>
        <v>8</v>
      </c>
      <c r="AI209" s="74" t="n">
        <f aca="false">IF(U209&gt;0,AI208+1,0)</f>
        <v>113</v>
      </c>
      <c r="AJ209" s="74" t="n">
        <f aca="false">IF(G209&gt;0,AJ208+1,0)</f>
        <v>0</v>
      </c>
      <c r="AK209" s="74" t="n">
        <f aca="false">IF(G209&lt;=0,AK208+1,0)</f>
        <v>1</v>
      </c>
      <c r="AL209" s="74" t="n">
        <f aca="false">IF(K209&gt;0,AL208+1,0)</f>
        <v>0</v>
      </c>
      <c r="AM209" s="74" t="n">
        <f aca="false">IF(K209&lt;=0,AM208+1,0)</f>
        <v>1</v>
      </c>
    </row>
    <row r="210" customFormat="false" ht="15" hidden="false" customHeight="false" outlineLevel="0" collapsed="false">
      <c r="A210" s="61" t="n">
        <v>209</v>
      </c>
      <c r="B210" s="62" t="n">
        <v>40470.6145833333</v>
      </c>
      <c r="C210" s="63" t="n">
        <f aca="false">YEAR(B210)</f>
        <v>2010</v>
      </c>
      <c r="D210" s="32" t="s">
        <v>276</v>
      </c>
      <c r="E210" s="64" t="n">
        <v>6057.6</v>
      </c>
      <c r="F210" s="65" t="n">
        <v>-0.0029</v>
      </c>
      <c r="G210" s="66" t="n">
        <v>-17.56704</v>
      </c>
      <c r="H210" s="67" t="n">
        <f aca="false">E210+IF(D210="Long",1,-1)*G210</f>
        <v>6075.16704</v>
      </c>
      <c r="I210" s="68" t="n">
        <f aca="false">Assumptions!$B$58</f>
        <v>5.35750011455817</v>
      </c>
      <c r="J210" s="68" t="n">
        <f aca="false">INDEX(Yearly!$L$5:$L$22,MATCH(C210,Yearly!$A$5:$A$22,0))</f>
        <v>0.434391901180392</v>
      </c>
      <c r="K210" s="68" t="n">
        <f aca="false">G210-I210-J210</f>
        <v>-23.3589320157386</v>
      </c>
      <c r="L210" s="69" t="n">
        <f aca="false">(I210+J210)/Assumptions!$B$8</f>
        <v>0.000255386250939244</v>
      </c>
      <c r="M210" s="70" t="n">
        <f aca="false">F210-L210</f>
        <v>-0.00315538625093924</v>
      </c>
      <c r="N210" s="71" t="n">
        <f aca="false">G210*Assumptions!$B$7</f>
        <v>-138164.7696</v>
      </c>
      <c r="O210" s="71" t="n">
        <f aca="false">K210*Assumptions!$B$7</f>
        <v>-183718.000303784</v>
      </c>
      <c r="P210" s="68" t="n">
        <f aca="false">P209+G210</f>
        <v>3141.364705</v>
      </c>
      <c r="Q210" s="68" t="n">
        <f aca="false">MAX(Q209,P210)</f>
        <v>3280.568025</v>
      </c>
      <c r="R210" s="68" t="n">
        <f aca="false">Q210-P210</f>
        <v>139.20332</v>
      </c>
      <c r="S210" s="68" t="n">
        <f aca="false">S209+K210</f>
        <v>1908.41569214965</v>
      </c>
      <c r="T210" s="68" t="n">
        <f aca="false">MAX(T209,S210)</f>
        <v>2119.67776194385</v>
      </c>
      <c r="U210" s="68" t="n">
        <f aca="false">T210-S210</f>
        <v>211.262069794196</v>
      </c>
      <c r="V210" s="70" t="n">
        <f aca="false">V209+F210</f>
        <v>0.7812</v>
      </c>
      <c r="W210" s="70" t="n">
        <f aca="false">MAX(W209,V210)</f>
        <v>0.804</v>
      </c>
      <c r="X210" s="70" t="n">
        <f aca="false">W210-V210</f>
        <v>0.0227999999999999</v>
      </c>
      <c r="Y210" s="70" t="n">
        <f aca="false">Y209+M210</f>
        <v>0.726834651831309</v>
      </c>
      <c r="Z210" s="70" t="n">
        <f aca="false">MAX(Z209,Y210)</f>
        <v>0.751933128089762</v>
      </c>
      <c r="AA210" s="70" t="n">
        <f aca="false">Z210-Y210</f>
        <v>0.0250984762584532</v>
      </c>
      <c r="AB210" s="72" t="n">
        <f aca="false">AB209*(1+F210)</f>
        <v>2.06244959206092</v>
      </c>
      <c r="AC210" s="73" t="n">
        <f aca="false">MAX(AC209,AB210)</f>
        <v>2.11024793569822</v>
      </c>
      <c r="AD210" s="70" t="n">
        <f aca="false">1-AB210/AC210</f>
        <v>0.0226505818717886</v>
      </c>
      <c r="AE210" s="73" t="n">
        <f aca="false">AE209*(1+M210)</f>
        <v>1.95365118842201</v>
      </c>
      <c r="AF210" s="73" t="n">
        <f aca="false">MAX(AF209,AE210)</f>
        <v>2.00354021645186</v>
      </c>
      <c r="AG210" s="70" t="n">
        <f aca="false">1-AE210/AF210</f>
        <v>0.0249004375455953</v>
      </c>
      <c r="AH210" s="74" t="n">
        <f aca="false">IF(R210&gt;0,AH209+1,0)</f>
        <v>9</v>
      </c>
      <c r="AI210" s="74" t="n">
        <f aca="false">IF(U210&gt;0,AI209+1,0)</f>
        <v>114</v>
      </c>
      <c r="AJ210" s="74" t="n">
        <f aca="false">IF(G210&gt;0,AJ209+1,0)</f>
        <v>0</v>
      </c>
      <c r="AK210" s="74" t="n">
        <f aca="false">IF(G210&lt;=0,AK209+1,0)</f>
        <v>2</v>
      </c>
      <c r="AL210" s="74" t="n">
        <f aca="false">IF(K210&gt;0,AL209+1,0)</f>
        <v>0</v>
      </c>
      <c r="AM210" s="74" t="n">
        <f aca="false">IF(K210&lt;=0,AM209+1,0)</f>
        <v>2</v>
      </c>
    </row>
    <row r="211" customFormat="false" ht="15" hidden="false" customHeight="false" outlineLevel="0" collapsed="false">
      <c r="A211" s="61" t="n">
        <v>210</v>
      </c>
      <c r="B211" s="62" t="n">
        <v>40472.5520833333</v>
      </c>
      <c r="C211" s="63" t="n">
        <f aca="false">YEAR(B211)</f>
        <v>2010</v>
      </c>
      <c r="D211" s="32" t="s">
        <v>277</v>
      </c>
      <c r="E211" s="64" t="n">
        <v>6075.4</v>
      </c>
      <c r="F211" s="65" t="n">
        <v>-0.0025</v>
      </c>
      <c r="G211" s="66" t="n">
        <v>-15.1885</v>
      </c>
      <c r="H211" s="67" t="n">
        <f aca="false">E211+IF(D211="Long",1,-1)*G211</f>
        <v>6060.2115</v>
      </c>
      <c r="I211" s="68" t="n">
        <f aca="false">Assumptions!$B$58</f>
        <v>5.35750011455817</v>
      </c>
      <c r="J211" s="68" t="n">
        <f aca="false">INDEX(Yearly!$L$5:$L$22,MATCH(C211,Yearly!$A$5:$A$22,0))</f>
        <v>0.434391901180392</v>
      </c>
      <c r="K211" s="68" t="n">
        <f aca="false">G211-I211-J211</f>
        <v>-20.9803920157386</v>
      </c>
      <c r="L211" s="69" t="n">
        <f aca="false">(I211+J211)/Assumptions!$B$8</f>
        <v>0.000255386250939244</v>
      </c>
      <c r="M211" s="70" t="n">
        <f aca="false">F211-L211</f>
        <v>-0.00275538625093924</v>
      </c>
      <c r="N211" s="71" t="n">
        <f aca="false">G211*Assumptions!$B$7</f>
        <v>-119457.5525</v>
      </c>
      <c r="O211" s="71" t="n">
        <f aca="false">K211*Assumptions!$B$7</f>
        <v>-165010.783203784</v>
      </c>
      <c r="P211" s="68" t="n">
        <f aca="false">P210+G211</f>
        <v>3126.176205</v>
      </c>
      <c r="Q211" s="68" t="n">
        <f aca="false">MAX(Q210,P211)</f>
        <v>3280.568025</v>
      </c>
      <c r="R211" s="68" t="n">
        <f aca="false">Q211-P211</f>
        <v>154.39182</v>
      </c>
      <c r="S211" s="68" t="n">
        <f aca="false">S210+K211</f>
        <v>1887.43530013392</v>
      </c>
      <c r="T211" s="68" t="n">
        <f aca="false">MAX(T210,S211)</f>
        <v>2119.67776194385</v>
      </c>
      <c r="U211" s="68" t="n">
        <f aca="false">T211-S211</f>
        <v>232.242461809935</v>
      </c>
      <c r="V211" s="70" t="n">
        <f aca="false">V210+F211</f>
        <v>0.7787</v>
      </c>
      <c r="W211" s="70" t="n">
        <f aca="false">MAX(W210,V211)</f>
        <v>0.804</v>
      </c>
      <c r="X211" s="70" t="n">
        <f aca="false">W211-V211</f>
        <v>0.0252999999999999</v>
      </c>
      <c r="Y211" s="70" t="n">
        <f aca="false">Y210+M211</f>
        <v>0.724079265580369</v>
      </c>
      <c r="Z211" s="70" t="n">
        <f aca="false">MAX(Z210,Y211)</f>
        <v>0.751933128089762</v>
      </c>
      <c r="AA211" s="70" t="n">
        <f aca="false">Z211-Y211</f>
        <v>0.0278538625093925</v>
      </c>
      <c r="AB211" s="72" t="n">
        <f aca="false">AB210*(1+F211)</f>
        <v>2.05729346808077</v>
      </c>
      <c r="AC211" s="73" t="n">
        <f aca="false">MAX(AC210,AB211)</f>
        <v>2.11024793569822</v>
      </c>
      <c r="AD211" s="70" t="n">
        <f aca="false">1-AB211/AC211</f>
        <v>0.0250939554171091</v>
      </c>
      <c r="AE211" s="73" t="n">
        <f aca="false">AE210*(1+M211)</f>
        <v>1.9482681247983</v>
      </c>
      <c r="AF211" s="73" t="n">
        <f aca="false">MAX(AF210,AE211)</f>
        <v>2.00354021645186</v>
      </c>
      <c r="AG211" s="70" t="n">
        <f aca="false">1-AE211/AF211</f>
        <v>0.0275872134732792</v>
      </c>
      <c r="AH211" s="74" t="n">
        <f aca="false">IF(R211&gt;0,AH210+1,0)</f>
        <v>10</v>
      </c>
      <c r="AI211" s="74" t="n">
        <f aca="false">IF(U211&gt;0,AI210+1,0)</f>
        <v>115</v>
      </c>
      <c r="AJ211" s="74" t="n">
        <f aca="false">IF(G211&gt;0,AJ210+1,0)</f>
        <v>0</v>
      </c>
      <c r="AK211" s="74" t="n">
        <f aca="false">IF(G211&lt;=0,AK210+1,0)</f>
        <v>3</v>
      </c>
      <c r="AL211" s="74" t="n">
        <f aca="false">IF(K211&gt;0,AL210+1,0)</f>
        <v>0</v>
      </c>
      <c r="AM211" s="74" t="n">
        <f aca="false">IF(K211&lt;=0,AM210+1,0)</f>
        <v>3</v>
      </c>
    </row>
    <row r="212" customFormat="false" ht="15" hidden="false" customHeight="false" outlineLevel="0" collapsed="false">
      <c r="A212" s="61" t="n">
        <v>211</v>
      </c>
      <c r="B212" s="62" t="n">
        <v>40473.5729166667</v>
      </c>
      <c r="C212" s="63" t="n">
        <f aca="false">YEAR(B212)</f>
        <v>2010</v>
      </c>
      <c r="D212" s="32" t="s">
        <v>276</v>
      </c>
      <c r="E212" s="64" t="n">
        <v>6060.4</v>
      </c>
      <c r="F212" s="65" t="n">
        <v>-0.0103</v>
      </c>
      <c r="G212" s="66" t="n">
        <v>-62.42212</v>
      </c>
      <c r="H212" s="67" t="n">
        <f aca="false">E212+IF(D212="Long",1,-1)*G212</f>
        <v>6122.82212</v>
      </c>
      <c r="I212" s="68" t="n">
        <f aca="false">Assumptions!$B$58</f>
        <v>5.35750011455817</v>
      </c>
      <c r="J212" s="68" t="n">
        <f aca="false">INDEX(Yearly!$L$5:$L$22,MATCH(C212,Yearly!$A$5:$A$22,0))</f>
        <v>0.434391901180392</v>
      </c>
      <c r="K212" s="68" t="n">
        <f aca="false">G212-I212-J212</f>
        <v>-68.2140120157386</v>
      </c>
      <c r="L212" s="69" t="n">
        <f aca="false">(I212+J212)/Assumptions!$B$8</f>
        <v>0.000255386250939244</v>
      </c>
      <c r="M212" s="70" t="n">
        <f aca="false">F212-L212</f>
        <v>-0.0105553862509392</v>
      </c>
      <c r="N212" s="71" t="n">
        <f aca="false">G212*Assumptions!$B$7</f>
        <v>-490949.9738</v>
      </c>
      <c r="O212" s="71" t="n">
        <f aca="false">K212*Assumptions!$B$7</f>
        <v>-536503.204503784</v>
      </c>
      <c r="P212" s="68" t="n">
        <f aca="false">P211+G212</f>
        <v>3063.754085</v>
      </c>
      <c r="Q212" s="68" t="n">
        <f aca="false">MAX(Q211,P212)</f>
        <v>3280.568025</v>
      </c>
      <c r="R212" s="68" t="n">
        <f aca="false">Q212-P212</f>
        <v>216.81394</v>
      </c>
      <c r="S212" s="68" t="n">
        <f aca="false">S211+K212</f>
        <v>1819.22128811818</v>
      </c>
      <c r="T212" s="68" t="n">
        <f aca="false">MAX(T211,S212)</f>
        <v>2119.67776194385</v>
      </c>
      <c r="U212" s="68" t="n">
        <f aca="false">T212-S212</f>
        <v>300.456473825673</v>
      </c>
      <c r="V212" s="70" t="n">
        <f aca="false">V211+F212</f>
        <v>0.7684</v>
      </c>
      <c r="W212" s="70" t="n">
        <f aca="false">MAX(W211,V212)</f>
        <v>0.804</v>
      </c>
      <c r="X212" s="70" t="n">
        <f aca="false">W212-V212</f>
        <v>0.0355999999999999</v>
      </c>
      <c r="Y212" s="70" t="n">
        <f aca="false">Y211+M212</f>
        <v>0.71352387932943</v>
      </c>
      <c r="Z212" s="70" t="n">
        <f aca="false">MAX(Z211,Y212)</f>
        <v>0.751933128089762</v>
      </c>
      <c r="AA212" s="70" t="n">
        <f aca="false">Z212-Y212</f>
        <v>0.0384092487603317</v>
      </c>
      <c r="AB212" s="72" t="n">
        <f aca="false">AB211*(1+F212)</f>
        <v>2.03610334535953</v>
      </c>
      <c r="AC212" s="73" t="n">
        <f aca="false">MAX(AC211,AB212)</f>
        <v>2.11024793569822</v>
      </c>
      <c r="AD212" s="70" t="n">
        <f aca="false">1-AB212/AC212</f>
        <v>0.0351354876763128</v>
      </c>
      <c r="AE212" s="73" t="n">
        <f aca="false">AE211*(1+M212)</f>
        <v>1.92770340222066</v>
      </c>
      <c r="AF212" s="73" t="n">
        <f aca="false">MAX(AF211,AE212)</f>
        <v>2.00354021645186</v>
      </c>
      <c r="AG212" s="70" t="n">
        <f aca="false">1-AE212/AF212</f>
        <v>0.0378514060304208</v>
      </c>
      <c r="AH212" s="74" t="n">
        <f aca="false">IF(R212&gt;0,AH211+1,0)</f>
        <v>11</v>
      </c>
      <c r="AI212" s="74" t="n">
        <f aca="false">IF(U212&gt;0,AI211+1,0)</f>
        <v>116</v>
      </c>
      <c r="AJ212" s="74" t="n">
        <f aca="false">IF(G212&gt;0,AJ211+1,0)</f>
        <v>0</v>
      </c>
      <c r="AK212" s="74" t="n">
        <f aca="false">IF(G212&lt;=0,AK211+1,0)</f>
        <v>4</v>
      </c>
      <c r="AL212" s="74" t="n">
        <f aca="false">IF(K212&gt;0,AL211+1,0)</f>
        <v>0</v>
      </c>
      <c r="AM212" s="74" t="n">
        <f aca="false">IF(K212&lt;=0,AM211+1,0)</f>
        <v>4</v>
      </c>
    </row>
    <row r="213" customFormat="false" ht="15" hidden="false" customHeight="false" outlineLevel="0" collapsed="false">
      <c r="A213" s="61" t="n">
        <v>212</v>
      </c>
      <c r="B213" s="62" t="n">
        <v>40476.40625</v>
      </c>
      <c r="C213" s="63" t="n">
        <f aca="false">YEAR(B213)</f>
        <v>2010</v>
      </c>
      <c r="D213" s="32" t="s">
        <v>277</v>
      </c>
      <c r="E213" s="64" t="n">
        <v>6122.55</v>
      </c>
      <c r="F213" s="65" t="n">
        <v>-0.0065</v>
      </c>
      <c r="G213" s="66" t="n">
        <v>-39.796575</v>
      </c>
      <c r="H213" s="67" t="n">
        <f aca="false">E213+IF(D213="Long",1,-1)*G213</f>
        <v>6082.753425</v>
      </c>
      <c r="I213" s="68" t="n">
        <f aca="false">Assumptions!$B$58</f>
        <v>5.35750011455817</v>
      </c>
      <c r="J213" s="68" t="n">
        <f aca="false">INDEX(Yearly!$L$5:$L$22,MATCH(C213,Yearly!$A$5:$A$22,0))</f>
        <v>0.434391901180392</v>
      </c>
      <c r="K213" s="68" t="n">
        <f aca="false">G213-I213-J213</f>
        <v>-45.5884670157386</v>
      </c>
      <c r="L213" s="69" t="n">
        <f aca="false">(I213+J213)/Assumptions!$B$8</f>
        <v>0.000255386250939244</v>
      </c>
      <c r="M213" s="70" t="n">
        <f aca="false">F213-L213</f>
        <v>-0.00675538625093925</v>
      </c>
      <c r="N213" s="71" t="n">
        <f aca="false">G213*Assumptions!$B$7</f>
        <v>-313000.062375</v>
      </c>
      <c r="O213" s="71" t="n">
        <f aca="false">K213*Assumptions!$B$7</f>
        <v>-358553.293078784</v>
      </c>
      <c r="P213" s="68" t="n">
        <f aca="false">P212+G213</f>
        <v>3023.95751</v>
      </c>
      <c r="Q213" s="68" t="n">
        <f aca="false">MAX(Q212,P213)</f>
        <v>3280.568025</v>
      </c>
      <c r="R213" s="68" t="n">
        <f aca="false">Q213-P213</f>
        <v>256.610515</v>
      </c>
      <c r="S213" s="68" t="n">
        <f aca="false">S212+K213</f>
        <v>1773.63282110244</v>
      </c>
      <c r="T213" s="68" t="n">
        <f aca="false">MAX(T212,S213)</f>
        <v>2119.67776194385</v>
      </c>
      <c r="U213" s="68" t="n">
        <f aca="false">T213-S213</f>
        <v>346.044940841412</v>
      </c>
      <c r="V213" s="70" t="n">
        <f aca="false">V212+F213</f>
        <v>0.7619</v>
      </c>
      <c r="W213" s="70" t="n">
        <f aca="false">MAX(W212,V213)</f>
        <v>0.804</v>
      </c>
      <c r="X213" s="70" t="n">
        <f aca="false">W213-V213</f>
        <v>0.0420999999999998</v>
      </c>
      <c r="Y213" s="70" t="n">
        <f aca="false">Y212+M213</f>
        <v>0.706768493078491</v>
      </c>
      <c r="Z213" s="70" t="n">
        <f aca="false">MAX(Z212,Y213)</f>
        <v>0.751933128089762</v>
      </c>
      <c r="AA213" s="70" t="n">
        <f aca="false">Z213-Y213</f>
        <v>0.045164635011271</v>
      </c>
      <c r="AB213" s="72" t="n">
        <f aca="false">AB212*(1+F213)</f>
        <v>2.0228686736147</v>
      </c>
      <c r="AC213" s="73" t="n">
        <f aca="false">MAX(AC212,AB213)</f>
        <v>2.11024793569822</v>
      </c>
      <c r="AD213" s="70" t="n">
        <f aca="false">1-AB213/AC213</f>
        <v>0.0414071070064167</v>
      </c>
      <c r="AE213" s="73" t="n">
        <f aca="false">AE212*(1+M213)</f>
        <v>1.91468102116141</v>
      </c>
      <c r="AF213" s="73" t="n">
        <f aca="false">MAX(AF212,AE213)</f>
        <v>2.00354021645186</v>
      </c>
      <c r="AG213" s="70" t="n">
        <f aca="false">1-AE213/AF213</f>
        <v>0.0443510914134835</v>
      </c>
      <c r="AH213" s="74" t="n">
        <f aca="false">IF(R213&gt;0,AH212+1,0)</f>
        <v>12</v>
      </c>
      <c r="AI213" s="74" t="n">
        <f aca="false">IF(U213&gt;0,AI212+1,0)</f>
        <v>117</v>
      </c>
      <c r="AJ213" s="74" t="n">
        <f aca="false">IF(G213&gt;0,AJ212+1,0)</f>
        <v>0</v>
      </c>
      <c r="AK213" s="74" t="n">
        <f aca="false">IF(G213&lt;=0,AK212+1,0)</f>
        <v>5</v>
      </c>
      <c r="AL213" s="74" t="n">
        <f aca="false">IF(K213&gt;0,AL212+1,0)</f>
        <v>0</v>
      </c>
      <c r="AM213" s="74" t="n">
        <f aca="false">IF(K213&lt;=0,AM212+1,0)</f>
        <v>5</v>
      </c>
    </row>
    <row r="214" customFormat="false" ht="15" hidden="false" customHeight="false" outlineLevel="0" collapsed="false">
      <c r="A214" s="61" t="n">
        <v>213</v>
      </c>
      <c r="B214" s="62" t="n">
        <v>40477.5729166667</v>
      </c>
      <c r="C214" s="63" t="n">
        <f aca="false">YEAR(B214)</f>
        <v>2010</v>
      </c>
      <c r="D214" s="32" t="s">
        <v>276</v>
      </c>
      <c r="E214" s="64" t="n">
        <v>6082.55</v>
      </c>
      <c r="F214" s="65" t="n">
        <v>-0.0029</v>
      </c>
      <c r="G214" s="66" t="n">
        <v>-17.639395</v>
      </c>
      <c r="H214" s="67" t="n">
        <f aca="false">E214+IF(D214="Long",1,-1)*G214</f>
        <v>6100.189395</v>
      </c>
      <c r="I214" s="68" t="n">
        <f aca="false">Assumptions!$B$58</f>
        <v>5.35750011455817</v>
      </c>
      <c r="J214" s="68" t="n">
        <f aca="false">INDEX(Yearly!$L$5:$L$22,MATCH(C214,Yearly!$A$5:$A$22,0))</f>
        <v>0.434391901180392</v>
      </c>
      <c r="K214" s="68" t="n">
        <f aca="false">G214-I214-J214</f>
        <v>-23.4312870157386</v>
      </c>
      <c r="L214" s="69" t="n">
        <f aca="false">(I214+J214)/Assumptions!$B$8</f>
        <v>0.000255386250939244</v>
      </c>
      <c r="M214" s="70" t="n">
        <f aca="false">F214-L214</f>
        <v>-0.00315538625093924</v>
      </c>
      <c r="N214" s="71" t="n">
        <f aca="false">G214*Assumptions!$B$7</f>
        <v>-138733.841675</v>
      </c>
      <c r="O214" s="71" t="n">
        <f aca="false">K214*Assumptions!$B$7</f>
        <v>-184287.072378784</v>
      </c>
      <c r="P214" s="68" t="n">
        <f aca="false">P213+G214</f>
        <v>3006.318115</v>
      </c>
      <c r="Q214" s="68" t="n">
        <f aca="false">MAX(Q213,P214)</f>
        <v>3280.568025</v>
      </c>
      <c r="R214" s="68" t="n">
        <f aca="false">Q214-P214</f>
        <v>274.24991</v>
      </c>
      <c r="S214" s="68" t="n">
        <f aca="false">S213+K214</f>
        <v>1750.2015340867</v>
      </c>
      <c r="T214" s="68" t="n">
        <f aca="false">MAX(T213,S214)</f>
        <v>2119.67776194385</v>
      </c>
      <c r="U214" s="68" t="n">
        <f aca="false">T214-S214</f>
        <v>369.47622785715</v>
      </c>
      <c r="V214" s="70" t="n">
        <f aca="false">V213+F214</f>
        <v>0.759</v>
      </c>
      <c r="W214" s="70" t="n">
        <f aca="false">MAX(W213,V214)</f>
        <v>0.804</v>
      </c>
      <c r="X214" s="70" t="n">
        <f aca="false">W214-V214</f>
        <v>0.0449999999999998</v>
      </c>
      <c r="Y214" s="70" t="n">
        <f aca="false">Y213+M214</f>
        <v>0.703613106827552</v>
      </c>
      <c r="Z214" s="70" t="n">
        <f aca="false">MAX(Z213,Y214)</f>
        <v>0.751933128089762</v>
      </c>
      <c r="AA214" s="70" t="n">
        <f aca="false">Z214-Y214</f>
        <v>0.0483200212622102</v>
      </c>
      <c r="AB214" s="72" t="n">
        <f aca="false">AB213*(1+F214)</f>
        <v>2.01700235446122</v>
      </c>
      <c r="AC214" s="73" t="n">
        <f aca="false">MAX(AC213,AB214)</f>
        <v>2.11024793569822</v>
      </c>
      <c r="AD214" s="70" t="n">
        <f aca="false">1-AB214/AC214</f>
        <v>0.0441870263960981</v>
      </c>
      <c r="AE214" s="73" t="n">
        <f aca="false">AE213*(1+M214)</f>
        <v>1.90863946299231</v>
      </c>
      <c r="AF214" s="73" t="n">
        <f aca="false">MAX(AF213,AE214)</f>
        <v>2.00354021645186</v>
      </c>
      <c r="AG214" s="70" t="n">
        <f aca="false">1-AE214/AF214</f>
        <v>0.0473665328403625</v>
      </c>
      <c r="AH214" s="74" t="n">
        <f aca="false">IF(R214&gt;0,AH213+1,0)</f>
        <v>13</v>
      </c>
      <c r="AI214" s="74" t="n">
        <f aca="false">IF(U214&gt;0,AI213+1,0)</f>
        <v>118</v>
      </c>
      <c r="AJ214" s="74" t="n">
        <f aca="false">IF(G214&gt;0,AJ213+1,0)</f>
        <v>0</v>
      </c>
      <c r="AK214" s="74" t="n">
        <f aca="false">IF(G214&lt;=0,AK213+1,0)</f>
        <v>6</v>
      </c>
      <c r="AL214" s="74" t="n">
        <f aca="false">IF(K214&gt;0,AL213+1,0)</f>
        <v>0</v>
      </c>
      <c r="AM214" s="74" t="n">
        <f aca="false">IF(K214&lt;=0,AM213+1,0)</f>
        <v>6</v>
      </c>
    </row>
    <row r="215" customFormat="false" ht="15" hidden="false" customHeight="false" outlineLevel="0" collapsed="false">
      <c r="A215" s="61" t="n">
        <v>214</v>
      </c>
      <c r="B215" s="62" t="n">
        <v>40477.6145833333</v>
      </c>
      <c r="C215" s="63" t="n">
        <f aca="false">YEAR(B215)</f>
        <v>2010</v>
      </c>
      <c r="D215" s="32" t="s">
        <v>277</v>
      </c>
      <c r="E215" s="64" t="n">
        <v>6100.05</v>
      </c>
      <c r="F215" s="65" t="n">
        <v>-0.0033</v>
      </c>
      <c r="G215" s="66" t="n">
        <v>-20.130165</v>
      </c>
      <c r="H215" s="67" t="n">
        <f aca="false">E215+IF(D215="Long",1,-1)*G215</f>
        <v>6079.919835</v>
      </c>
      <c r="I215" s="68" t="n">
        <f aca="false">Assumptions!$B$58</f>
        <v>5.35750011455817</v>
      </c>
      <c r="J215" s="68" t="n">
        <f aca="false">INDEX(Yearly!$L$5:$L$22,MATCH(C215,Yearly!$A$5:$A$22,0))</f>
        <v>0.434391901180392</v>
      </c>
      <c r="K215" s="68" t="n">
        <f aca="false">G215-I215-J215</f>
        <v>-25.9220570157386</v>
      </c>
      <c r="L215" s="69" t="n">
        <f aca="false">(I215+J215)/Assumptions!$B$8</f>
        <v>0.000255386250939244</v>
      </c>
      <c r="M215" s="70" t="n">
        <f aca="false">F215-L215</f>
        <v>-0.00355538625093924</v>
      </c>
      <c r="N215" s="71" t="n">
        <f aca="false">G215*Assumptions!$B$7</f>
        <v>-158323.747725</v>
      </c>
      <c r="O215" s="71" t="n">
        <f aca="false">K215*Assumptions!$B$7</f>
        <v>-203876.978428784</v>
      </c>
      <c r="P215" s="68" t="n">
        <f aca="false">P214+G215</f>
        <v>2986.18795</v>
      </c>
      <c r="Q215" s="68" t="n">
        <f aca="false">MAX(Q214,P215)</f>
        <v>3280.568025</v>
      </c>
      <c r="R215" s="68" t="n">
        <f aca="false">Q215-P215</f>
        <v>294.380075000001</v>
      </c>
      <c r="S215" s="68" t="n">
        <f aca="false">S214+K215</f>
        <v>1724.27947707096</v>
      </c>
      <c r="T215" s="68" t="n">
        <f aca="false">MAX(T214,S215)</f>
        <v>2119.67776194385</v>
      </c>
      <c r="U215" s="68" t="n">
        <f aca="false">T215-S215</f>
        <v>395.398284872889</v>
      </c>
      <c r="V215" s="70" t="n">
        <f aca="false">V214+F215</f>
        <v>0.7557</v>
      </c>
      <c r="W215" s="70" t="n">
        <f aca="false">MAX(W214,V215)</f>
        <v>0.804</v>
      </c>
      <c r="X215" s="70" t="n">
        <f aca="false">W215-V215</f>
        <v>0.0482999999999998</v>
      </c>
      <c r="Y215" s="70" t="n">
        <f aca="false">Y214+M215</f>
        <v>0.700057720576612</v>
      </c>
      <c r="Z215" s="70" t="n">
        <f aca="false">MAX(Z214,Y215)</f>
        <v>0.751933128089762</v>
      </c>
      <c r="AA215" s="70" t="n">
        <f aca="false">Z215-Y215</f>
        <v>0.0518754075131495</v>
      </c>
      <c r="AB215" s="72" t="n">
        <f aca="false">AB214*(1+F215)</f>
        <v>2.01034624669149</v>
      </c>
      <c r="AC215" s="73" t="n">
        <f aca="false">MAX(AC214,AB215)</f>
        <v>2.11024793569822</v>
      </c>
      <c r="AD215" s="70" t="n">
        <f aca="false">1-AB215/AC215</f>
        <v>0.0473412092089909</v>
      </c>
      <c r="AE215" s="73" t="n">
        <f aca="false">AE214*(1+M215)</f>
        <v>1.90185351248758</v>
      </c>
      <c r="AF215" s="73" t="n">
        <f aca="false">MAX(AF214,AE215)</f>
        <v>2.00354021645186</v>
      </c>
      <c r="AG215" s="70" t="n">
        <f aca="false">1-AE215/AF215</f>
        <v>0.0507535127716864</v>
      </c>
      <c r="AH215" s="74" t="n">
        <f aca="false">IF(R215&gt;0,AH214+1,0)</f>
        <v>14</v>
      </c>
      <c r="AI215" s="74" t="n">
        <f aca="false">IF(U215&gt;0,AI214+1,0)</f>
        <v>119</v>
      </c>
      <c r="AJ215" s="74" t="n">
        <f aca="false">IF(G215&gt;0,AJ214+1,0)</f>
        <v>0</v>
      </c>
      <c r="AK215" s="74" t="n">
        <f aca="false">IF(G215&lt;=0,AK214+1,0)</f>
        <v>7</v>
      </c>
      <c r="AL215" s="74" t="n">
        <f aca="false">IF(K215&gt;0,AL214+1,0)</f>
        <v>0</v>
      </c>
      <c r="AM215" s="74" t="n">
        <f aca="false">IF(K215&lt;=0,AM214+1,0)</f>
        <v>7</v>
      </c>
    </row>
    <row r="216" customFormat="false" ht="15" hidden="false" customHeight="false" outlineLevel="0" collapsed="false">
      <c r="A216" s="61" t="n">
        <v>215</v>
      </c>
      <c r="B216" s="62" t="n">
        <v>40477.6354166667</v>
      </c>
      <c r="C216" s="63" t="n">
        <f aca="false">YEAR(B216)</f>
        <v>2010</v>
      </c>
      <c r="D216" s="32" t="s">
        <v>276</v>
      </c>
      <c r="E216" s="64" t="n">
        <v>6080.15</v>
      </c>
      <c r="F216" s="65" t="n">
        <v>-0.0019</v>
      </c>
      <c r="G216" s="66" t="n">
        <v>-11.552285</v>
      </c>
      <c r="H216" s="67" t="n">
        <f aca="false">E216+IF(D216="Long",1,-1)*G216</f>
        <v>6091.702285</v>
      </c>
      <c r="I216" s="68" t="n">
        <f aca="false">Assumptions!$B$58</f>
        <v>5.35750011455817</v>
      </c>
      <c r="J216" s="68" t="n">
        <f aca="false">INDEX(Yearly!$L$5:$L$22,MATCH(C216,Yearly!$A$5:$A$22,0))</f>
        <v>0.434391901180392</v>
      </c>
      <c r="K216" s="68" t="n">
        <f aca="false">G216-I216-J216</f>
        <v>-17.3441770157386</v>
      </c>
      <c r="L216" s="69" t="n">
        <f aca="false">(I216+J216)/Assumptions!$B$8</f>
        <v>0.000255386250939244</v>
      </c>
      <c r="M216" s="70" t="n">
        <f aca="false">F216-L216</f>
        <v>-0.00215538625093924</v>
      </c>
      <c r="N216" s="71" t="n">
        <f aca="false">G216*Assumptions!$B$7</f>
        <v>-90858.721525</v>
      </c>
      <c r="O216" s="71" t="n">
        <f aca="false">K216*Assumptions!$B$7</f>
        <v>-136411.952228784</v>
      </c>
      <c r="P216" s="68" t="n">
        <f aca="false">P215+G216</f>
        <v>2974.635665</v>
      </c>
      <c r="Q216" s="68" t="n">
        <f aca="false">MAX(Q215,P216)</f>
        <v>3280.568025</v>
      </c>
      <c r="R216" s="68" t="n">
        <f aca="false">Q216-P216</f>
        <v>305.932360000001</v>
      </c>
      <c r="S216" s="68" t="n">
        <f aca="false">S215+K216</f>
        <v>1706.93530005522</v>
      </c>
      <c r="T216" s="68" t="n">
        <f aca="false">MAX(T215,S216)</f>
        <v>2119.67776194385</v>
      </c>
      <c r="U216" s="68" t="n">
        <f aca="false">T216-S216</f>
        <v>412.742461888627</v>
      </c>
      <c r="V216" s="70" t="n">
        <f aca="false">V215+F216</f>
        <v>0.7538</v>
      </c>
      <c r="W216" s="70" t="n">
        <f aca="false">MAX(W215,V216)</f>
        <v>0.804</v>
      </c>
      <c r="X216" s="70" t="n">
        <f aca="false">W216-V216</f>
        <v>0.0501999999999998</v>
      </c>
      <c r="Y216" s="70" t="n">
        <f aca="false">Y215+M216</f>
        <v>0.697902334325673</v>
      </c>
      <c r="Z216" s="70" t="n">
        <f aca="false">MAX(Z215,Y216)</f>
        <v>0.751933128089762</v>
      </c>
      <c r="AA216" s="70" t="n">
        <f aca="false">Z216-Y216</f>
        <v>0.0540307937640887</v>
      </c>
      <c r="AB216" s="72" t="n">
        <f aca="false">AB215*(1+F216)</f>
        <v>2.00652658882278</v>
      </c>
      <c r="AC216" s="73" t="n">
        <f aca="false">MAX(AC215,AB216)</f>
        <v>2.11024793569822</v>
      </c>
      <c r="AD216" s="70" t="n">
        <f aca="false">1-AB216/AC216</f>
        <v>0.0491512609114938</v>
      </c>
      <c r="AE216" s="73" t="n">
        <f aca="false">AE215*(1+M216)</f>
        <v>1.89775428357547</v>
      </c>
      <c r="AF216" s="73" t="n">
        <f aca="false">MAX(AF215,AE216)</f>
        <v>2.00354021645186</v>
      </c>
      <c r="AG216" s="70" t="n">
        <f aca="false">1-AE216/AF216</f>
        <v>0.0527995055990107</v>
      </c>
      <c r="AH216" s="74" t="n">
        <f aca="false">IF(R216&gt;0,AH215+1,0)</f>
        <v>15</v>
      </c>
      <c r="AI216" s="74" t="n">
        <f aca="false">IF(U216&gt;0,AI215+1,0)</f>
        <v>120</v>
      </c>
      <c r="AJ216" s="74" t="n">
        <f aca="false">IF(G216&gt;0,AJ215+1,0)</f>
        <v>0</v>
      </c>
      <c r="AK216" s="74" t="n">
        <f aca="false">IF(G216&lt;=0,AK215+1,0)</f>
        <v>8</v>
      </c>
      <c r="AL216" s="74" t="n">
        <f aca="false">IF(K216&gt;0,AL215+1,0)</f>
        <v>0</v>
      </c>
      <c r="AM216" s="74" t="n">
        <f aca="false">IF(K216&lt;=0,AM215+1,0)</f>
        <v>8</v>
      </c>
    </row>
    <row r="217" customFormat="false" ht="15" hidden="false" customHeight="false" outlineLevel="0" collapsed="false">
      <c r="A217" s="61" t="n">
        <v>216</v>
      </c>
      <c r="B217" s="62" t="n">
        <v>40483.40625</v>
      </c>
      <c r="C217" s="63" t="n">
        <f aca="false">YEAR(B217)</f>
        <v>2010</v>
      </c>
      <c r="D217" s="32" t="s">
        <v>277</v>
      </c>
      <c r="E217" s="64" t="n">
        <v>6091.55</v>
      </c>
      <c r="F217" s="65" t="n">
        <v>0.027</v>
      </c>
      <c r="G217" s="66" t="n">
        <v>164.47185</v>
      </c>
      <c r="H217" s="67" t="n">
        <f aca="false">E217+IF(D217="Long",1,-1)*G217</f>
        <v>6256.02185</v>
      </c>
      <c r="I217" s="68" t="n">
        <f aca="false">Assumptions!$B$58</f>
        <v>5.35750011455817</v>
      </c>
      <c r="J217" s="68" t="n">
        <f aca="false">INDEX(Yearly!$L$5:$L$22,MATCH(C217,Yearly!$A$5:$A$22,0))</f>
        <v>0.434391901180392</v>
      </c>
      <c r="K217" s="68" t="n">
        <f aca="false">G217-I217-J217</f>
        <v>158.679957984261</v>
      </c>
      <c r="L217" s="69" t="n">
        <f aca="false">(I217+J217)/Assumptions!$B$8</f>
        <v>0.000255386250939244</v>
      </c>
      <c r="M217" s="70" t="n">
        <f aca="false">F217-L217</f>
        <v>0.0267446137490608</v>
      </c>
      <c r="N217" s="71" t="n">
        <f aca="false">G217*Assumptions!$B$7</f>
        <v>1293571.10025</v>
      </c>
      <c r="O217" s="71" t="n">
        <f aca="false">K217*Assumptions!$B$7</f>
        <v>1248017.86954622</v>
      </c>
      <c r="P217" s="68" t="n">
        <f aca="false">P216+G217</f>
        <v>3139.107515</v>
      </c>
      <c r="Q217" s="68" t="n">
        <f aca="false">MAX(Q216,P217)</f>
        <v>3280.568025</v>
      </c>
      <c r="R217" s="68" t="n">
        <f aca="false">Q217-P217</f>
        <v>141.460510000001</v>
      </c>
      <c r="S217" s="68" t="n">
        <f aca="false">S216+K217</f>
        <v>1865.61525803948</v>
      </c>
      <c r="T217" s="68" t="n">
        <f aca="false">MAX(T216,S217)</f>
        <v>2119.67776194385</v>
      </c>
      <c r="U217" s="68" t="n">
        <f aca="false">T217-S217</f>
        <v>254.062503904366</v>
      </c>
      <c r="V217" s="70" t="n">
        <f aca="false">V216+F217</f>
        <v>0.7808</v>
      </c>
      <c r="W217" s="70" t="n">
        <f aca="false">MAX(W216,V217)</f>
        <v>0.804</v>
      </c>
      <c r="X217" s="70" t="n">
        <f aca="false">W217-V217</f>
        <v>0.0231999999999998</v>
      </c>
      <c r="Y217" s="70" t="n">
        <f aca="false">Y216+M217</f>
        <v>0.724646948074734</v>
      </c>
      <c r="Z217" s="70" t="n">
        <f aca="false">MAX(Z216,Y217)</f>
        <v>0.751933128089762</v>
      </c>
      <c r="AA217" s="70" t="n">
        <f aca="false">Z217-Y217</f>
        <v>0.0272861800150279</v>
      </c>
      <c r="AB217" s="72" t="n">
        <f aca="false">AB216*(1+F217)</f>
        <v>2.06070280672099</v>
      </c>
      <c r="AC217" s="73" t="n">
        <f aca="false">MAX(AC216,AB217)</f>
        <v>2.11024793569822</v>
      </c>
      <c r="AD217" s="70" t="n">
        <f aca="false">1-AB217/AC217</f>
        <v>0.0234783449561041</v>
      </c>
      <c r="AE217" s="73" t="n">
        <f aca="false">AE216*(1+M217)</f>
        <v>1.94850898888032</v>
      </c>
      <c r="AF217" s="73" t="n">
        <f aca="false">MAX(AF216,AE217)</f>
        <v>2.00354021645186</v>
      </c>
      <c r="AG217" s="70" t="n">
        <f aca="false">1-AE217/AF217</f>
        <v>0.0274669942333369</v>
      </c>
      <c r="AH217" s="74" t="n">
        <f aca="false">IF(R217&gt;0,AH216+1,0)</f>
        <v>16</v>
      </c>
      <c r="AI217" s="74" t="n">
        <f aca="false">IF(U217&gt;0,AI216+1,0)</f>
        <v>121</v>
      </c>
      <c r="AJ217" s="74" t="n">
        <f aca="false">IF(G217&gt;0,AJ216+1,0)</f>
        <v>1</v>
      </c>
      <c r="AK217" s="74" t="n">
        <f aca="false">IF(G217&lt;=0,AK216+1,0)</f>
        <v>0</v>
      </c>
      <c r="AL217" s="74" t="n">
        <f aca="false">IF(K217&gt;0,AL216+1,0)</f>
        <v>1</v>
      </c>
      <c r="AM217" s="74" t="n">
        <f aca="false">IF(K217&lt;=0,AM216+1,0)</f>
        <v>0</v>
      </c>
    </row>
    <row r="218" customFormat="false" ht="15" hidden="false" customHeight="false" outlineLevel="0" collapsed="false">
      <c r="A218" s="61" t="n">
        <v>217</v>
      </c>
      <c r="B218" s="62" t="n">
        <v>40493.53125</v>
      </c>
      <c r="C218" s="63" t="n">
        <f aca="false">YEAR(B218)</f>
        <v>2010</v>
      </c>
      <c r="D218" s="32" t="s">
        <v>276</v>
      </c>
      <c r="E218" s="64" t="n">
        <v>6256.1</v>
      </c>
      <c r="F218" s="65" t="n">
        <v>0.0382</v>
      </c>
      <c r="G218" s="66" t="n">
        <v>238.98302</v>
      </c>
      <c r="H218" s="67" t="n">
        <f aca="false">E218+IF(D218="Long",1,-1)*G218</f>
        <v>6017.11698</v>
      </c>
      <c r="I218" s="68" t="n">
        <f aca="false">Assumptions!$B$58</f>
        <v>5.35750011455817</v>
      </c>
      <c r="J218" s="68" t="n">
        <f aca="false">INDEX(Yearly!$L$5:$L$22,MATCH(C218,Yearly!$A$5:$A$22,0))</f>
        <v>0.434391901180392</v>
      </c>
      <c r="K218" s="68" t="n">
        <f aca="false">G218-I218-J218</f>
        <v>233.191127984261</v>
      </c>
      <c r="L218" s="69" t="n">
        <f aca="false">(I218+J218)/Assumptions!$B$8</f>
        <v>0.000255386250939244</v>
      </c>
      <c r="M218" s="70" t="n">
        <f aca="false">F218-L218</f>
        <v>0.0379446137490608</v>
      </c>
      <c r="N218" s="71" t="n">
        <f aca="false">G218*Assumptions!$B$7</f>
        <v>1879601.4523</v>
      </c>
      <c r="O218" s="71" t="n">
        <f aca="false">K218*Assumptions!$B$7</f>
        <v>1834048.22159622</v>
      </c>
      <c r="P218" s="68" t="n">
        <f aca="false">P217+G218</f>
        <v>3378.090535</v>
      </c>
      <c r="Q218" s="68" t="n">
        <f aca="false">MAX(Q217,P218)</f>
        <v>3378.090535</v>
      </c>
      <c r="R218" s="68" t="n">
        <f aca="false">Q218-P218</f>
        <v>0</v>
      </c>
      <c r="S218" s="68" t="n">
        <f aca="false">S217+K218</f>
        <v>2098.80638602375</v>
      </c>
      <c r="T218" s="68" t="n">
        <f aca="false">MAX(T217,S218)</f>
        <v>2119.67776194385</v>
      </c>
      <c r="U218" s="68" t="n">
        <f aca="false">T218-S218</f>
        <v>20.8713759201046</v>
      </c>
      <c r="V218" s="70" t="n">
        <f aca="false">V217+F218</f>
        <v>0.819</v>
      </c>
      <c r="W218" s="70" t="n">
        <f aca="false">MAX(W217,V218)</f>
        <v>0.819</v>
      </c>
      <c r="X218" s="70" t="n">
        <f aca="false">W218-V218</f>
        <v>0</v>
      </c>
      <c r="Y218" s="70" t="n">
        <f aca="false">Y217+M218</f>
        <v>0.762591561823795</v>
      </c>
      <c r="Z218" s="70" t="n">
        <f aca="false">MAX(Z217,Y218)</f>
        <v>0.762591561823795</v>
      </c>
      <c r="AA218" s="70" t="n">
        <f aca="false">Z218-Y218</f>
        <v>0</v>
      </c>
      <c r="AB218" s="72" t="n">
        <f aca="false">AB217*(1+F218)</f>
        <v>2.13942165393774</v>
      </c>
      <c r="AC218" s="73" t="n">
        <f aca="false">MAX(AC217,AB218)</f>
        <v>2.13942165393774</v>
      </c>
      <c r="AD218" s="70" t="n">
        <f aca="false">1-AB218/AC218</f>
        <v>0</v>
      </c>
      <c r="AE218" s="73" t="n">
        <f aca="false">AE217*(1+M218)</f>
        <v>2.02244440984995</v>
      </c>
      <c r="AF218" s="73" t="n">
        <f aca="false">MAX(AF217,AE218)</f>
        <v>2.02244440984995</v>
      </c>
      <c r="AG218" s="70" t="n">
        <f aca="false">1-AE218/AF218</f>
        <v>0</v>
      </c>
      <c r="AH218" s="74" t="n">
        <f aca="false">IF(R218&gt;0,AH217+1,0)</f>
        <v>0</v>
      </c>
      <c r="AI218" s="74" t="n">
        <f aca="false">IF(U218&gt;0,AI217+1,0)</f>
        <v>122</v>
      </c>
      <c r="AJ218" s="74" t="n">
        <f aca="false">IF(G218&gt;0,AJ217+1,0)</f>
        <v>2</v>
      </c>
      <c r="AK218" s="74" t="n">
        <f aca="false">IF(G218&lt;=0,AK217+1,0)</f>
        <v>0</v>
      </c>
      <c r="AL218" s="74" t="n">
        <f aca="false">IF(K218&gt;0,AL217+1,0)</f>
        <v>2</v>
      </c>
      <c r="AM218" s="74" t="n">
        <f aca="false">IF(K218&lt;=0,AM217+1,0)</f>
        <v>0</v>
      </c>
    </row>
    <row r="219" customFormat="false" ht="15" hidden="false" customHeight="false" outlineLevel="0" collapsed="false">
      <c r="A219" s="61" t="n">
        <v>218</v>
      </c>
      <c r="B219" s="62" t="n">
        <v>40504.6354166667</v>
      </c>
      <c r="C219" s="63" t="n">
        <f aca="false">YEAR(B219)</f>
        <v>2010</v>
      </c>
      <c r="D219" s="32" t="s">
        <v>277</v>
      </c>
      <c r="E219" s="64" t="n">
        <v>6016.9</v>
      </c>
      <c r="F219" s="65" t="n">
        <v>-0.0122</v>
      </c>
      <c r="G219" s="66" t="n">
        <v>-73.40618</v>
      </c>
      <c r="H219" s="67" t="n">
        <f aca="false">E219+IF(D219="Long",1,-1)*G219</f>
        <v>5943.49382</v>
      </c>
      <c r="I219" s="68" t="n">
        <f aca="false">Assumptions!$B$58</f>
        <v>5.35750011455817</v>
      </c>
      <c r="J219" s="68" t="n">
        <f aca="false">INDEX(Yearly!$L$5:$L$22,MATCH(C219,Yearly!$A$5:$A$22,0))</f>
        <v>0.434391901180392</v>
      </c>
      <c r="K219" s="68" t="n">
        <f aca="false">G219-I219-J219</f>
        <v>-79.1980720157386</v>
      </c>
      <c r="L219" s="69" t="n">
        <f aca="false">(I219+J219)/Assumptions!$B$8</f>
        <v>0.000255386250939244</v>
      </c>
      <c r="M219" s="70" t="n">
        <f aca="false">F219-L219</f>
        <v>-0.0124553862509392</v>
      </c>
      <c r="N219" s="71" t="n">
        <f aca="false">G219*Assumptions!$B$7</f>
        <v>-577339.6057</v>
      </c>
      <c r="O219" s="71" t="n">
        <f aca="false">K219*Assumptions!$B$7</f>
        <v>-622892.836403784</v>
      </c>
      <c r="P219" s="68" t="n">
        <f aca="false">P218+G219</f>
        <v>3304.684355</v>
      </c>
      <c r="Q219" s="68" t="n">
        <f aca="false">MAX(Q218,P219)</f>
        <v>3378.090535</v>
      </c>
      <c r="R219" s="68" t="n">
        <f aca="false">Q219-P219</f>
        <v>73.40618</v>
      </c>
      <c r="S219" s="68" t="n">
        <f aca="false">S218+K219</f>
        <v>2019.60831400801</v>
      </c>
      <c r="T219" s="68" t="n">
        <f aca="false">MAX(T218,S219)</f>
        <v>2119.67776194385</v>
      </c>
      <c r="U219" s="68" t="n">
        <f aca="false">T219-S219</f>
        <v>100.069447935843</v>
      </c>
      <c r="V219" s="70" t="n">
        <f aca="false">V218+F219</f>
        <v>0.8068</v>
      </c>
      <c r="W219" s="70" t="n">
        <f aca="false">MAX(W218,V219)</f>
        <v>0.819</v>
      </c>
      <c r="X219" s="70" t="n">
        <f aca="false">W219-V219</f>
        <v>0.0122</v>
      </c>
      <c r="Y219" s="70" t="n">
        <f aca="false">Y218+M219</f>
        <v>0.750136175572856</v>
      </c>
      <c r="Z219" s="70" t="n">
        <f aca="false">MAX(Z218,Y219)</f>
        <v>0.762591561823795</v>
      </c>
      <c r="AA219" s="70" t="n">
        <f aca="false">Z219-Y219</f>
        <v>0.0124553862509392</v>
      </c>
      <c r="AB219" s="72" t="n">
        <f aca="false">AB218*(1+F219)</f>
        <v>2.1133207097597</v>
      </c>
      <c r="AC219" s="73" t="n">
        <f aca="false">MAX(AC218,AB219)</f>
        <v>2.13942165393774</v>
      </c>
      <c r="AD219" s="70" t="n">
        <f aca="false">1-AB219/AC219</f>
        <v>0.0121999999999999</v>
      </c>
      <c r="AE219" s="73" t="n">
        <f aca="false">AE218*(1+M219)</f>
        <v>1.99725408355422</v>
      </c>
      <c r="AF219" s="73" t="n">
        <f aca="false">MAX(AF218,AE219)</f>
        <v>2.02244440984995</v>
      </c>
      <c r="AG219" s="70" t="n">
        <f aca="false">1-AE219/AF219</f>
        <v>0.0124553862509392</v>
      </c>
      <c r="AH219" s="74" t="n">
        <f aca="false">IF(R219&gt;0,AH218+1,0)</f>
        <v>1</v>
      </c>
      <c r="AI219" s="74" t="n">
        <f aca="false">IF(U219&gt;0,AI218+1,0)</f>
        <v>123</v>
      </c>
      <c r="AJ219" s="74" t="n">
        <f aca="false">IF(G219&gt;0,AJ218+1,0)</f>
        <v>0</v>
      </c>
      <c r="AK219" s="74" t="n">
        <f aca="false">IF(G219&lt;=0,AK218+1,0)</f>
        <v>1</v>
      </c>
      <c r="AL219" s="74" t="n">
        <f aca="false">IF(K219&gt;0,AL218+1,0)</f>
        <v>0</v>
      </c>
      <c r="AM219" s="74" t="n">
        <f aca="false">IF(K219&lt;=0,AM218+1,0)</f>
        <v>1</v>
      </c>
    </row>
    <row r="220" customFormat="false" ht="15" hidden="false" customHeight="false" outlineLevel="0" collapsed="false">
      <c r="A220" s="61" t="n">
        <v>219</v>
      </c>
      <c r="B220" s="62" t="n">
        <v>40505.40625</v>
      </c>
      <c r="C220" s="63" t="n">
        <f aca="false">YEAR(B220)</f>
        <v>2010</v>
      </c>
      <c r="D220" s="32" t="s">
        <v>276</v>
      </c>
      <c r="E220" s="64" t="n">
        <v>5943.7</v>
      </c>
      <c r="F220" s="65" t="n">
        <v>0.0132</v>
      </c>
      <c r="G220" s="66" t="n">
        <v>78.45684</v>
      </c>
      <c r="H220" s="67" t="n">
        <f aca="false">E220+IF(D220="Long",1,-1)*G220</f>
        <v>5865.24316</v>
      </c>
      <c r="I220" s="68" t="n">
        <f aca="false">Assumptions!$B$58</f>
        <v>5.35750011455817</v>
      </c>
      <c r="J220" s="68" t="n">
        <f aca="false">INDEX(Yearly!$L$5:$L$22,MATCH(C220,Yearly!$A$5:$A$22,0))</f>
        <v>0.434391901180392</v>
      </c>
      <c r="K220" s="68" t="n">
        <f aca="false">G220-I220-J220</f>
        <v>72.6649479842615</v>
      </c>
      <c r="L220" s="69" t="n">
        <f aca="false">(I220+J220)/Assumptions!$B$8</f>
        <v>0.000255386250939244</v>
      </c>
      <c r="M220" s="70" t="n">
        <f aca="false">F220-L220</f>
        <v>0.0129446137490608</v>
      </c>
      <c r="N220" s="71" t="n">
        <f aca="false">G220*Assumptions!$B$7</f>
        <v>617063.0466</v>
      </c>
      <c r="O220" s="71" t="n">
        <f aca="false">K220*Assumptions!$B$7</f>
        <v>571509.815896216</v>
      </c>
      <c r="P220" s="68" t="n">
        <f aca="false">P219+G220</f>
        <v>3383.141195</v>
      </c>
      <c r="Q220" s="68" t="n">
        <f aca="false">MAX(Q219,P220)</f>
        <v>3383.141195</v>
      </c>
      <c r="R220" s="68" t="n">
        <f aca="false">Q220-P220</f>
        <v>0</v>
      </c>
      <c r="S220" s="68" t="n">
        <f aca="false">S219+K220</f>
        <v>2092.27326199227</v>
      </c>
      <c r="T220" s="68" t="n">
        <f aca="false">MAX(T219,S220)</f>
        <v>2119.67776194385</v>
      </c>
      <c r="U220" s="68" t="n">
        <f aca="false">T220-S220</f>
        <v>27.4044999515818</v>
      </c>
      <c r="V220" s="70" t="n">
        <f aca="false">V219+F220</f>
        <v>0.82</v>
      </c>
      <c r="W220" s="70" t="n">
        <f aca="false">MAX(W219,V220)</f>
        <v>0.82</v>
      </c>
      <c r="X220" s="70" t="n">
        <f aca="false">W220-V220</f>
        <v>0</v>
      </c>
      <c r="Y220" s="70" t="n">
        <f aca="false">Y219+M220</f>
        <v>0.763080789321916</v>
      </c>
      <c r="Z220" s="70" t="n">
        <f aca="false">MAX(Z219,Y220)</f>
        <v>0.763080789321916</v>
      </c>
      <c r="AA220" s="70" t="n">
        <f aca="false">Z220-Y220</f>
        <v>0</v>
      </c>
      <c r="AB220" s="72" t="n">
        <f aca="false">AB219*(1+F220)</f>
        <v>2.14121654312852</v>
      </c>
      <c r="AC220" s="73" t="n">
        <f aca="false">MAX(AC219,AB220)</f>
        <v>2.14121654312852</v>
      </c>
      <c r="AD220" s="70" t="n">
        <f aca="false">1-AB220/AC220</f>
        <v>0</v>
      </c>
      <c r="AE220" s="73" t="n">
        <f aca="false">AE219*(1+M220)</f>
        <v>2.02310776622456</v>
      </c>
      <c r="AF220" s="73" t="n">
        <f aca="false">MAX(AF219,AE220)</f>
        <v>2.02310776622456</v>
      </c>
      <c r="AG220" s="70" t="n">
        <f aca="false">1-AE220/AF220</f>
        <v>0</v>
      </c>
      <c r="AH220" s="74" t="n">
        <f aca="false">IF(R220&gt;0,AH219+1,0)</f>
        <v>0</v>
      </c>
      <c r="AI220" s="74" t="n">
        <f aca="false">IF(U220&gt;0,AI219+1,0)</f>
        <v>124</v>
      </c>
      <c r="AJ220" s="74" t="n">
        <f aca="false">IF(G220&gt;0,AJ219+1,0)</f>
        <v>1</v>
      </c>
      <c r="AK220" s="74" t="n">
        <f aca="false">IF(G220&lt;=0,AK219+1,0)</f>
        <v>0</v>
      </c>
      <c r="AL220" s="74" t="n">
        <f aca="false">IF(K220&gt;0,AL219+1,0)</f>
        <v>1</v>
      </c>
      <c r="AM220" s="74" t="n">
        <f aca="false">IF(K220&lt;=0,AM219+1,0)</f>
        <v>0</v>
      </c>
    </row>
    <row r="221" customFormat="false" ht="15" hidden="false" customHeight="false" outlineLevel="0" collapsed="false">
      <c r="A221" s="61" t="n">
        <v>220</v>
      </c>
      <c r="B221" s="62" t="n">
        <v>40512.53125</v>
      </c>
      <c r="C221" s="63" t="n">
        <f aca="false">YEAR(B221)</f>
        <v>2010</v>
      </c>
      <c r="D221" s="32" t="s">
        <v>277</v>
      </c>
      <c r="E221" s="64" t="n">
        <v>5865</v>
      </c>
      <c r="F221" s="65" t="n">
        <v>0.0197</v>
      </c>
      <c r="G221" s="66" t="n">
        <v>115.5405</v>
      </c>
      <c r="H221" s="67" t="n">
        <f aca="false">E221+IF(D221="Long",1,-1)*G221</f>
        <v>5980.5405</v>
      </c>
      <c r="I221" s="68" t="n">
        <f aca="false">Assumptions!$B$58</f>
        <v>5.35750011455817</v>
      </c>
      <c r="J221" s="68" t="n">
        <f aca="false">INDEX(Yearly!$L$5:$L$22,MATCH(C221,Yearly!$A$5:$A$22,0))</f>
        <v>0.434391901180392</v>
      </c>
      <c r="K221" s="68" t="n">
        <f aca="false">G221-I221-J221</f>
        <v>109.748607984261</v>
      </c>
      <c r="L221" s="69" t="n">
        <f aca="false">(I221+J221)/Assumptions!$B$8</f>
        <v>0.000255386250939244</v>
      </c>
      <c r="M221" s="70" t="n">
        <f aca="false">F221-L221</f>
        <v>0.0194446137490608</v>
      </c>
      <c r="N221" s="71" t="n">
        <f aca="false">G221*Assumptions!$B$7</f>
        <v>908726.0325</v>
      </c>
      <c r="O221" s="71" t="n">
        <f aca="false">K221*Assumptions!$B$7</f>
        <v>863172.801796216</v>
      </c>
      <c r="P221" s="68" t="n">
        <f aca="false">P220+G221</f>
        <v>3498.681695</v>
      </c>
      <c r="Q221" s="68" t="n">
        <f aca="false">MAX(Q220,P221)</f>
        <v>3498.681695</v>
      </c>
      <c r="R221" s="68" t="n">
        <f aca="false">Q221-P221</f>
        <v>0</v>
      </c>
      <c r="S221" s="68" t="n">
        <f aca="false">S220+K221</f>
        <v>2202.02186997653</v>
      </c>
      <c r="T221" s="68" t="n">
        <f aca="false">MAX(T220,S221)</f>
        <v>2202.02186997653</v>
      </c>
      <c r="U221" s="68" t="n">
        <f aca="false">T221-S221</f>
        <v>0</v>
      </c>
      <c r="V221" s="70" t="n">
        <f aca="false">V220+F221</f>
        <v>0.8397</v>
      </c>
      <c r="W221" s="70" t="n">
        <f aca="false">MAX(W220,V221)</f>
        <v>0.8397</v>
      </c>
      <c r="X221" s="70" t="n">
        <f aca="false">W221-V221</f>
        <v>0</v>
      </c>
      <c r="Y221" s="70" t="n">
        <f aca="false">Y220+M221</f>
        <v>0.782525403070977</v>
      </c>
      <c r="Z221" s="70" t="n">
        <f aca="false">MAX(Z220,Y221)</f>
        <v>0.782525403070977</v>
      </c>
      <c r="AA221" s="70" t="n">
        <f aca="false">Z221-Y221</f>
        <v>0</v>
      </c>
      <c r="AB221" s="72" t="n">
        <f aca="false">AB220*(1+F221)</f>
        <v>2.18339850902816</v>
      </c>
      <c r="AC221" s="73" t="n">
        <f aca="false">MAX(AC220,AB221)</f>
        <v>2.18339850902816</v>
      </c>
      <c r="AD221" s="70" t="n">
        <f aca="false">1-AB221/AC221</f>
        <v>0</v>
      </c>
      <c r="AE221" s="73" t="n">
        <f aca="false">AE220*(1+M221)</f>
        <v>2.06244631531153</v>
      </c>
      <c r="AF221" s="73" t="n">
        <f aca="false">MAX(AF220,AE221)</f>
        <v>2.06244631531153</v>
      </c>
      <c r="AG221" s="70" t="n">
        <f aca="false">1-AE221/AF221</f>
        <v>0</v>
      </c>
      <c r="AH221" s="74" t="n">
        <f aca="false">IF(R221&gt;0,AH220+1,0)</f>
        <v>0</v>
      </c>
      <c r="AI221" s="74" t="n">
        <f aca="false">IF(U221&gt;0,AI220+1,0)</f>
        <v>0</v>
      </c>
      <c r="AJ221" s="74" t="n">
        <f aca="false">IF(G221&gt;0,AJ220+1,0)</f>
        <v>2</v>
      </c>
      <c r="AK221" s="74" t="n">
        <f aca="false">IF(G221&lt;=0,AK220+1,0)</f>
        <v>0</v>
      </c>
      <c r="AL221" s="74" t="n">
        <f aca="false">IF(K221&gt;0,AL220+1,0)</f>
        <v>2</v>
      </c>
      <c r="AM221" s="74" t="n">
        <f aca="false">IF(K221&lt;=0,AM220+1,0)</f>
        <v>0</v>
      </c>
    </row>
    <row r="222" customFormat="false" ht="15" hidden="false" customHeight="false" outlineLevel="0" collapsed="false">
      <c r="A222" s="61" t="n">
        <v>221</v>
      </c>
      <c r="B222" s="62" t="n">
        <v>40519.4479166667</v>
      </c>
      <c r="C222" s="63" t="n">
        <f aca="false">YEAR(B222)</f>
        <v>2010</v>
      </c>
      <c r="D222" s="32" t="s">
        <v>276</v>
      </c>
      <c r="E222" s="64" t="n">
        <v>5980.7</v>
      </c>
      <c r="F222" s="65" t="n">
        <v>-0.0002</v>
      </c>
      <c r="G222" s="66" t="n">
        <v>-1.19614</v>
      </c>
      <c r="H222" s="67" t="n">
        <f aca="false">E222+IF(D222="Long",1,-1)*G222</f>
        <v>5981.89614</v>
      </c>
      <c r="I222" s="68" t="n">
        <f aca="false">Assumptions!$B$58</f>
        <v>5.35750011455817</v>
      </c>
      <c r="J222" s="68" t="n">
        <f aca="false">INDEX(Yearly!$L$5:$L$22,MATCH(C222,Yearly!$A$5:$A$22,0))</f>
        <v>0.434391901180392</v>
      </c>
      <c r="K222" s="68" t="n">
        <f aca="false">G222-I222-J222</f>
        <v>-6.98803201573856</v>
      </c>
      <c r="L222" s="69" t="n">
        <f aca="false">(I222+J222)/Assumptions!$B$8</f>
        <v>0.000255386250939244</v>
      </c>
      <c r="M222" s="70" t="n">
        <f aca="false">F222-L222</f>
        <v>-0.000455386250939244</v>
      </c>
      <c r="N222" s="71" t="n">
        <f aca="false">G222*Assumptions!$B$7</f>
        <v>-9407.6411</v>
      </c>
      <c r="O222" s="71" t="n">
        <f aca="false">K222*Assumptions!$B$7</f>
        <v>-54960.8718037838</v>
      </c>
      <c r="P222" s="68" t="n">
        <f aca="false">P221+G222</f>
        <v>3497.485555</v>
      </c>
      <c r="Q222" s="68" t="n">
        <f aca="false">MAX(Q221,P222)</f>
        <v>3498.681695</v>
      </c>
      <c r="R222" s="68" t="n">
        <f aca="false">Q222-P222</f>
        <v>1.19614000000001</v>
      </c>
      <c r="S222" s="68" t="n">
        <f aca="false">S221+K222</f>
        <v>2195.03383796079</v>
      </c>
      <c r="T222" s="68" t="n">
        <f aca="false">MAX(T221,S222)</f>
        <v>2202.02186997653</v>
      </c>
      <c r="U222" s="68" t="n">
        <f aca="false">T222-S222</f>
        <v>6.98803201573855</v>
      </c>
      <c r="V222" s="70" t="n">
        <f aca="false">V221+F222</f>
        <v>0.839500000000001</v>
      </c>
      <c r="W222" s="70" t="n">
        <f aca="false">MAX(W221,V222)</f>
        <v>0.8397</v>
      </c>
      <c r="X222" s="70" t="n">
        <f aca="false">W222-V222</f>
        <v>0.000199999999999978</v>
      </c>
      <c r="Y222" s="70" t="n">
        <f aca="false">Y221+M222</f>
        <v>0.782070016820038</v>
      </c>
      <c r="Z222" s="70" t="n">
        <f aca="false">MAX(Z221,Y222)</f>
        <v>0.782525403070977</v>
      </c>
      <c r="AA222" s="70" t="n">
        <f aca="false">Z222-Y222</f>
        <v>0.000455386250939216</v>
      </c>
      <c r="AB222" s="72" t="n">
        <f aca="false">AB221*(1+F222)</f>
        <v>2.18296182932635</v>
      </c>
      <c r="AC222" s="73" t="n">
        <f aca="false">MAX(AC221,AB222)</f>
        <v>2.18339850902816</v>
      </c>
      <c r="AD222" s="70" t="n">
        <f aca="false">1-AB222/AC222</f>
        <v>0.000199999999999978</v>
      </c>
      <c r="AE222" s="73" t="n">
        <f aca="false">AE221*(1+M222)</f>
        <v>2.06150710561623</v>
      </c>
      <c r="AF222" s="73" t="n">
        <f aca="false">MAX(AF221,AE222)</f>
        <v>2.06244631531153</v>
      </c>
      <c r="AG222" s="70" t="n">
        <f aca="false">1-AE222/AF222</f>
        <v>0.000455386250939105</v>
      </c>
      <c r="AH222" s="74" t="n">
        <f aca="false">IF(R222&gt;0,AH221+1,0)</f>
        <v>1</v>
      </c>
      <c r="AI222" s="74" t="n">
        <f aca="false">IF(U222&gt;0,AI221+1,0)</f>
        <v>1</v>
      </c>
      <c r="AJ222" s="74" t="n">
        <f aca="false">IF(G222&gt;0,AJ221+1,0)</f>
        <v>0</v>
      </c>
      <c r="AK222" s="74" t="n">
        <f aca="false">IF(G222&lt;=0,AK221+1,0)</f>
        <v>1</v>
      </c>
      <c r="AL222" s="74" t="n">
        <f aca="false">IF(K222&gt;0,AL221+1,0)</f>
        <v>0</v>
      </c>
      <c r="AM222" s="74" t="n">
        <f aca="false">IF(K222&lt;=0,AM221+1,0)</f>
        <v>1</v>
      </c>
    </row>
    <row r="223" customFormat="false" ht="15" hidden="false" customHeight="false" outlineLevel="0" collapsed="false">
      <c r="A223" s="61" t="n">
        <v>222</v>
      </c>
      <c r="B223" s="62" t="n">
        <v>40519.6145833333</v>
      </c>
      <c r="C223" s="63" t="n">
        <f aca="false">YEAR(B223)</f>
        <v>2010</v>
      </c>
      <c r="D223" s="32" t="s">
        <v>277</v>
      </c>
      <c r="E223" s="64" t="n">
        <v>5981.6</v>
      </c>
      <c r="F223" s="65" t="n">
        <v>-0.0093</v>
      </c>
      <c r="G223" s="66" t="n">
        <v>-55.62888</v>
      </c>
      <c r="H223" s="67" t="n">
        <f aca="false">E223+IF(D223="Long",1,-1)*G223</f>
        <v>5925.97112</v>
      </c>
      <c r="I223" s="68" t="n">
        <f aca="false">Assumptions!$B$58</f>
        <v>5.35750011455817</v>
      </c>
      <c r="J223" s="68" t="n">
        <f aca="false">INDEX(Yearly!$L$5:$L$22,MATCH(C223,Yearly!$A$5:$A$22,0))</f>
        <v>0.434391901180392</v>
      </c>
      <c r="K223" s="68" t="n">
        <f aca="false">G223-I223-J223</f>
        <v>-61.4207720157386</v>
      </c>
      <c r="L223" s="69" t="n">
        <f aca="false">(I223+J223)/Assumptions!$B$8</f>
        <v>0.000255386250939244</v>
      </c>
      <c r="M223" s="70" t="n">
        <f aca="false">F223-L223</f>
        <v>-0.00955538625093924</v>
      </c>
      <c r="N223" s="71" t="n">
        <f aca="false">G223*Assumptions!$B$7</f>
        <v>-437521.1412</v>
      </c>
      <c r="O223" s="71" t="n">
        <f aca="false">K223*Assumptions!$B$7</f>
        <v>-483074.371903784</v>
      </c>
      <c r="P223" s="68" t="n">
        <f aca="false">P222+G223</f>
        <v>3441.856675</v>
      </c>
      <c r="Q223" s="68" t="n">
        <f aca="false">MAX(Q222,P223)</f>
        <v>3498.681695</v>
      </c>
      <c r="R223" s="68" t="n">
        <f aca="false">Q223-P223</f>
        <v>56.8250200000002</v>
      </c>
      <c r="S223" s="68" t="n">
        <f aca="false">S222+K223</f>
        <v>2133.61306594505</v>
      </c>
      <c r="T223" s="68" t="n">
        <f aca="false">MAX(T222,S223)</f>
        <v>2202.02186997653</v>
      </c>
      <c r="U223" s="68" t="n">
        <f aca="false">T223-S223</f>
        <v>68.4088040314773</v>
      </c>
      <c r="V223" s="70" t="n">
        <f aca="false">V222+F223</f>
        <v>0.830200000000001</v>
      </c>
      <c r="W223" s="70" t="n">
        <f aca="false">MAX(W222,V223)</f>
        <v>0.8397</v>
      </c>
      <c r="X223" s="70" t="n">
        <f aca="false">W223-V223</f>
        <v>0.00949999999999995</v>
      </c>
      <c r="Y223" s="70" t="n">
        <f aca="false">Y222+M223</f>
        <v>0.772514630569099</v>
      </c>
      <c r="Z223" s="70" t="n">
        <f aca="false">MAX(Z222,Y223)</f>
        <v>0.782525403070977</v>
      </c>
      <c r="AA223" s="70" t="n">
        <f aca="false">Z223-Y223</f>
        <v>0.0100107725018784</v>
      </c>
      <c r="AB223" s="72" t="n">
        <f aca="false">AB222*(1+F223)</f>
        <v>2.16266028431362</v>
      </c>
      <c r="AC223" s="73" t="n">
        <f aca="false">MAX(AC222,AB223)</f>
        <v>2.18339850902816</v>
      </c>
      <c r="AD223" s="70" t="n">
        <f aca="false">1-AB223/AC223</f>
        <v>0.00949813999999993</v>
      </c>
      <c r="AE223" s="73" t="n">
        <f aca="false">AE222*(1+M223)</f>
        <v>2.04180860896301</v>
      </c>
      <c r="AF223" s="73" t="n">
        <f aca="false">MAX(AF222,AE223)</f>
        <v>2.06244631531153</v>
      </c>
      <c r="AG223" s="70" t="n">
        <f aca="false">1-AE223/AF223</f>
        <v>0.0100064211103573</v>
      </c>
      <c r="AH223" s="74" t="n">
        <f aca="false">IF(R223&gt;0,AH222+1,0)</f>
        <v>2</v>
      </c>
      <c r="AI223" s="74" t="n">
        <f aca="false">IF(U223&gt;0,AI222+1,0)</f>
        <v>2</v>
      </c>
      <c r="AJ223" s="74" t="n">
        <f aca="false">IF(G223&gt;0,AJ222+1,0)</f>
        <v>0</v>
      </c>
      <c r="AK223" s="74" t="n">
        <f aca="false">IF(G223&lt;=0,AK222+1,0)</f>
        <v>2</v>
      </c>
      <c r="AL223" s="74" t="n">
        <f aca="false">IF(K223&gt;0,AL222+1,0)</f>
        <v>0</v>
      </c>
      <c r="AM223" s="74" t="n">
        <f aca="false">IF(K223&lt;=0,AM222+1,0)</f>
        <v>2</v>
      </c>
    </row>
    <row r="224" customFormat="false" ht="15" hidden="false" customHeight="false" outlineLevel="0" collapsed="false">
      <c r="A224" s="61" t="n">
        <v>223</v>
      </c>
      <c r="B224" s="62" t="n">
        <v>40520.40625</v>
      </c>
      <c r="C224" s="63" t="n">
        <f aca="false">YEAR(B224)</f>
        <v>2010</v>
      </c>
      <c r="D224" s="32" t="s">
        <v>276</v>
      </c>
      <c r="E224" s="64" t="n">
        <v>5926.05</v>
      </c>
      <c r="F224" s="65" t="n">
        <v>0.004</v>
      </c>
      <c r="G224" s="66" t="n">
        <v>23.7042</v>
      </c>
      <c r="H224" s="67" t="n">
        <f aca="false">E224+IF(D224="Long",1,-1)*G224</f>
        <v>5902.3458</v>
      </c>
      <c r="I224" s="68" t="n">
        <f aca="false">Assumptions!$B$58</f>
        <v>5.35750011455817</v>
      </c>
      <c r="J224" s="68" t="n">
        <f aca="false">INDEX(Yearly!$L$5:$L$22,MATCH(C224,Yearly!$A$5:$A$22,0))</f>
        <v>0.434391901180392</v>
      </c>
      <c r="K224" s="68" t="n">
        <f aca="false">G224-I224-J224</f>
        <v>17.9123079842614</v>
      </c>
      <c r="L224" s="69" t="n">
        <f aca="false">(I224+J224)/Assumptions!$B$8</f>
        <v>0.000255386250939244</v>
      </c>
      <c r="M224" s="70" t="n">
        <f aca="false">F224-L224</f>
        <v>0.00374461374906076</v>
      </c>
      <c r="N224" s="71" t="n">
        <f aca="false">G224*Assumptions!$B$7</f>
        <v>186433.533</v>
      </c>
      <c r="O224" s="71" t="n">
        <f aca="false">K224*Assumptions!$B$7</f>
        <v>140880.302296216</v>
      </c>
      <c r="P224" s="68" t="n">
        <f aca="false">P223+G224</f>
        <v>3465.560875</v>
      </c>
      <c r="Q224" s="68" t="n">
        <f aca="false">MAX(Q223,P224)</f>
        <v>3498.681695</v>
      </c>
      <c r="R224" s="68" t="n">
        <f aca="false">Q224-P224</f>
        <v>33.1208200000001</v>
      </c>
      <c r="S224" s="68" t="n">
        <f aca="false">S223+K224</f>
        <v>2151.52537392931</v>
      </c>
      <c r="T224" s="68" t="n">
        <f aca="false">MAX(T223,S224)</f>
        <v>2202.02186997653</v>
      </c>
      <c r="U224" s="68" t="n">
        <f aca="false">T224-S224</f>
        <v>50.4964960472157</v>
      </c>
      <c r="V224" s="70" t="n">
        <f aca="false">V223+F224</f>
        <v>0.834200000000001</v>
      </c>
      <c r="W224" s="70" t="n">
        <f aca="false">MAX(W223,V224)</f>
        <v>0.8397</v>
      </c>
      <c r="X224" s="70" t="n">
        <f aca="false">W224-V224</f>
        <v>0.00549999999999995</v>
      </c>
      <c r="Y224" s="70" t="n">
        <f aca="false">Y223+M224</f>
        <v>0.776259244318159</v>
      </c>
      <c r="Z224" s="70" t="n">
        <f aca="false">MAX(Z223,Y224)</f>
        <v>0.782525403070977</v>
      </c>
      <c r="AA224" s="70" t="n">
        <f aca="false">Z224-Y224</f>
        <v>0.00626615875281766</v>
      </c>
      <c r="AB224" s="72" t="n">
        <f aca="false">AB223*(1+F224)</f>
        <v>2.17131092545087</v>
      </c>
      <c r="AC224" s="73" t="n">
        <f aca="false">MAX(AC223,AB224)</f>
        <v>2.18339850902816</v>
      </c>
      <c r="AD224" s="70" t="n">
        <f aca="false">1-AB224/AC224</f>
        <v>0.00553613255999985</v>
      </c>
      <c r="AE224" s="73" t="n">
        <f aca="false">AE223*(1+M224)</f>
        <v>2.04945439355309</v>
      </c>
      <c r="AF224" s="73" t="n">
        <f aca="false">MAX(AF223,AE224)</f>
        <v>2.06244631531153</v>
      </c>
      <c r="AG224" s="70" t="n">
        <f aca="false">1-AE224/AF224</f>
        <v>0.00629927754336535</v>
      </c>
      <c r="AH224" s="74" t="n">
        <f aca="false">IF(R224&gt;0,AH223+1,0)</f>
        <v>3</v>
      </c>
      <c r="AI224" s="74" t="n">
        <f aca="false">IF(U224&gt;0,AI223+1,0)</f>
        <v>3</v>
      </c>
      <c r="AJ224" s="74" t="n">
        <f aca="false">IF(G224&gt;0,AJ223+1,0)</f>
        <v>1</v>
      </c>
      <c r="AK224" s="74" t="n">
        <f aca="false">IF(G224&lt;=0,AK223+1,0)</f>
        <v>0</v>
      </c>
      <c r="AL224" s="74" t="n">
        <f aca="false">IF(K224&gt;0,AL223+1,0)</f>
        <v>1</v>
      </c>
      <c r="AM224" s="74" t="n">
        <f aca="false">IF(K224&lt;=0,AM223+1,0)</f>
        <v>0</v>
      </c>
    </row>
    <row r="225" customFormat="false" ht="15" hidden="false" customHeight="false" outlineLevel="0" collapsed="false">
      <c r="A225" s="61" t="n">
        <v>224</v>
      </c>
      <c r="B225" s="62" t="n">
        <v>40525.6145833333</v>
      </c>
      <c r="C225" s="63" t="n">
        <f aca="false">YEAR(B225)</f>
        <v>2010</v>
      </c>
      <c r="D225" s="32" t="s">
        <v>277</v>
      </c>
      <c r="E225" s="64" t="n">
        <v>5902.15</v>
      </c>
      <c r="F225" s="65" t="n">
        <v>-0.0028</v>
      </c>
      <c r="G225" s="66" t="n">
        <v>-16.52602</v>
      </c>
      <c r="H225" s="67" t="n">
        <f aca="false">E225+IF(D225="Long",1,-1)*G225</f>
        <v>5885.62398</v>
      </c>
      <c r="I225" s="68" t="n">
        <f aca="false">Assumptions!$B$58</f>
        <v>5.35750011455817</v>
      </c>
      <c r="J225" s="68" t="n">
        <f aca="false">INDEX(Yearly!$L$5:$L$22,MATCH(C225,Yearly!$A$5:$A$22,0))</f>
        <v>0.434391901180392</v>
      </c>
      <c r="K225" s="68" t="n">
        <f aca="false">G225-I225-J225</f>
        <v>-22.3179120157386</v>
      </c>
      <c r="L225" s="69" t="n">
        <f aca="false">(I225+J225)/Assumptions!$B$8</f>
        <v>0.000255386250939244</v>
      </c>
      <c r="M225" s="70" t="n">
        <f aca="false">F225-L225</f>
        <v>-0.00305538625093924</v>
      </c>
      <c r="N225" s="71" t="n">
        <f aca="false">G225*Assumptions!$B$7</f>
        <v>-129977.1473</v>
      </c>
      <c r="O225" s="71" t="n">
        <f aca="false">K225*Assumptions!$B$7</f>
        <v>-175530.378003784</v>
      </c>
      <c r="P225" s="68" t="n">
        <f aca="false">P224+G225</f>
        <v>3449.034855</v>
      </c>
      <c r="Q225" s="68" t="n">
        <f aca="false">MAX(Q224,P225)</f>
        <v>3498.681695</v>
      </c>
      <c r="R225" s="68" t="n">
        <f aca="false">Q225-P225</f>
        <v>49.6468399999999</v>
      </c>
      <c r="S225" s="68" t="n">
        <f aca="false">S224+K225</f>
        <v>2129.20746191358</v>
      </c>
      <c r="T225" s="68" t="n">
        <f aca="false">MAX(T224,S225)</f>
        <v>2202.02186997653</v>
      </c>
      <c r="U225" s="68" t="n">
        <f aca="false">T225-S225</f>
        <v>72.814408062954</v>
      </c>
      <c r="V225" s="70" t="n">
        <f aca="false">V224+F225</f>
        <v>0.831400000000001</v>
      </c>
      <c r="W225" s="70" t="n">
        <f aca="false">MAX(W224,V225)</f>
        <v>0.8397</v>
      </c>
      <c r="X225" s="70" t="n">
        <f aca="false">W225-V225</f>
        <v>0.00829999999999997</v>
      </c>
      <c r="Y225" s="70" t="n">
        <f aca="false">Y224+M225</f>
        <v>0.77320385806722</v>
      </c>
      <c r="Z225" s="70" t="n">
        <f aca="false">MAX(Z224,Y225)</f>
        <v>0.782525403070977</v>
      </c>
      <c r="AA225" s="70" t="n">
        <f aca="false">Z225-Y225</f>
        <v>0.00932154500375693</v>
      </c>
      <c r="AB225" s="72" t="n">
        <f aca="false">AB224*(1+F225)</f>
        <v>2.16523125485961</v>
      </c>
      <c r="AC225" s="73" t="n">
        <f aca="false">MAX(AC224,AB225)</f>
        <v>2.18339850902816</v>
      </c>
      <c r="AD225" s="70" t="n">
        <f aca="false">1-AB225/AC225</f>
        <v>0.00832063138883188</v>
      </c>
      <c r="AE225" s="73" t="n">
        <f aca="false">AE224*(1+M225)</f>
        <v>2.0431925187771</v>
      </c>
      <c r="AF225" s="73" t="n">
        <f aca="false">MAX(AF224,AE225)</f>
        <v>2.06244631531153</v>
      </c>
      <c r="AG225" s="70" t="n">
        <f aca="false">1-AE225/AF225</f>
        <v>0.00933541706830776</v>
      </c>
      <c r="AH225" s="74" t="n">
        <f aca="false">IF(R225&gt;0,AH224+1,0)</f>
        <v>4</v>
      </c>
      <c r="AI225" s="74" t="n">
        <f aca="false">IF(U225&gt;0,AI224+1,0)</f>
        <v>4</v>
      </c>
      <c r="AJ225" s="74" t="n">
        <f aca="false">IF(G225&gt;0,AJ224+1,0)</f>
        <v>0</v>
      </c>
      <c r="AK225" s="74" t="n">
        <f aca="false">IF(G225&lt;=0,AK224+1,0)</f>
        <v>1</v>
      </c>
      <c r="AL225" s="74" t="n">
        <f aca="false">IF(K225&gt;0,AL224+1,0)</f>
        <v>0</v>
      </c>
      <c r="AM225" s="74" t="n">
        <f aca="false">IF(K225&lt;=0,AM224+1,0)</f>
        <v>1</v>
      </c>
    </row>
    <row r="226" customFormat="false" ht="15" hidden="false" customHeight="false" outlineLevel="0" collapsed="false">
      <c r="A226" s="61" t="n">
        <v>225</v>
      </c>
      <c r="B226" s="62" t="n">
        <v>40527.59375</v>
      </c>
      <c r="C226" s="63" t="n">
        <f aca="false">YEAR(B226)</f>
        <v>2010</v>
      </c>
      <c r="D226" s="32" t="s">
        <v>276</v>
      </c>
      <c r="E226" s="64" t="n">
        <v>5885.65</v>
      </c>
      <c r="F226" s="65" t="n">
        <v>-0.003</v>
      </c>
      <c r="G226" s="66" t="n">
        <v>-17.65695</v>
      </c>
      <c r="H226" s="67" t="n">
        <f aca="false">E226+IF(D226="Long",1,-1)*G226</f>
        <v>5903.30695</v>
      </c>
      <c r="I226" s="68" t="n">
        <f aca="false">Assumptions!$B$58</f>
        <v>5.35750011455817</v>
      </c>
      <c r="J226" s="68" t="n">
        <f aca="false">INDEX(Yearly!$L$5:$L$22,MATCH(C226,Yearly!$A$5:$A$22,0))</f>
        <v>0.434391901180392</v>
      </c>
      <c r="K226" s="68" t="n">
        <f aca="false">G226-I226-J226</f>
        <v>-23.4488420157386</v>
      </c>
      <c r="L226" s="69" t="n">
        <f aca="false">(I226+J226)/Assumptions!$B$8</f>
        <v>0.000255386250939244</v>
      </c>
      <c r="M226" s="70" t="n">
        <f aca="false">F226-L226</f>
        <v>-0.00325538625093924</v>
      </c>
      <c r="N226" s="71" t="n">
        <f aca="false">G226*Assumptions!$B$7</f>
        <v>-138871.91175</v>
      </c>
      <c r="O226" s="71" t="n">
        <f aca="false">K226*Assumptions!$B$7</f>
        <v>-184425.142453784</v>
      </c>
      <c r="P226" s="68" t="n">
        <f aca="false">P225+G226</f>
        <v>3431.377905</v>
      </c>
      <c r="Q226" s="68" t="n">
        <f aca="false">MAX(Q225,P226)</f>
        <v>3498.681695</v>
      </c>
      <c r="R226" s="68" t="n">
        <f aca="false">Q226-P226</f>
        <v>67.3037899999999</v>
      </c>
      <c r="S226" s="68" t="n">
        <f aca="false">S225+K226</f>
        <v>2105.75861989784</v>
      </c>
      <c r="T226" s="68" t="n">
        <f aca="false">MAX(T225,S226)</f>
        <v>2202.02186997653</v>
      </c>
      <c r="U226" s="68" t="n">
        <f aca="false">T226-S226</f>
        <v>96.2632500786926</v>
      </c>
      <c r="V226" s="70" t="n">
        <f aca="false">V225+F226</f>
        <v>0.828400000000001</v>
      </c>
      <c r="W226" s="70" t="n">
        <f aca="false">MAX(W225,V226)</f>
        <v>0.8397</v>
      </c>
      <c r="X226" s="70" t="n">
        <f aca="false">W226-V226</f>
        <v>0.0113</v>
      </c>
      <c r="Y226" s="70" t="n">
        <f aca="false">Y225+M226</f>
        <v>0.769948471816281</v>
      </c>
      <c r="Z226" s="70" t="n">
        <f aca="false">MAX(Z225,Y226)</f>
        <v>0.782525403070977</v>
      </c>
      <c r="AA226" s="70" t="n">
        <f aca="false">Z226-Y226</f>
        <v>0.0125769312546962</v>
      </c>
      <c r="AB226" s="72" t="n">
        <f aca="false">AB225*(1+F226)</f>
        <v>2.15873556109503</v>
      </c>
      <c r="AC226" s="73" t="n">
        <f aca="false">MAX(AC225,AB226)</f>
        <v>2.18339850902816</v>
      </c>
      <c r="AD226" s="70" t="n">
        <f aca="false">1-AB226/AC226</f>
        <v>0.0112956694946654</v>
      </c>
      <c r="AE226" s="73" t="n">
        <f aca="false">AE225*(1+M226)</f>
        <v>2.03654113794345</v>
      </c>
      <c r="AF226" s="73" t="n">
        <f aca="false">MAX(AF225,AE226)</f>
        <v>2.06244631531153</v>
      </c>
      <c r="AG226" s="70" t="n">
        <f aca="false">1-AE226/AF226</f>
        <v>0.0125604129308761</v>
      </c>
      <c r="AH226" s="74" t="n">
        <f aca="false">IF(R226&gt;0,AH225+1,0)</f>
        <v>5</v>
      </c>
      <c r="AI226" s="74" t="n">
        <f aca="false">IF(U226&gt;0,AI225+1,0)</f>
        <v>5</v>
      </c>
      <c r="AJ226" s="74" t="n">
        <f aca="false">IF(G226&gt;0,AJ225+1,0)</f>
        <v>0</v>
      </c>
      <c r="AK226" s="74" t="n">
        <f aca="false">IF(G226&lt;=0,AK225+1,0)</f>
        <v>2</v>
      </c>
      <c r="AL226" s="74" t="n">
        <f aca="false">IF(K226&gt;0,AL225+1,0)</f>
        <v>0</v>
      </c>
      <c r="AM226" s="74" t="n">
        <f aca="false">IF(K226&lt;=0,AM225+1,0)</f>
        <v>2</v>
      </c>
    </row>
    <row r="227" customFormat="false" ht="15" hidden="false" customHeight="false" outlineLevel="0" collapsed="false">
      <c r="A227" s="61" t="n">
        <v>226</v>
      </c>
      <c r="B227" s="62" t="n">
        <v>40528.5104166667</v>
      </c>
      <c r="C227" s="63" t="n">
        <f aca="false">YEAR(B227)</f>
        <v>2010</v>
      </c>
      <c r="D227" s="32" t="s">
        <v>277</v>
      </c>
      <c r="E227" s="64" t="n">
        <v>5903.6</v>
      </c>
      <c r="F227" s="65" t="n">
        <v>-0.003</v>
      </c>
      <c r="G227" s="66" t="n">
        <v>-17.7108</v>
      </c>
      <c r="H227" s="67" t="n">
        <f aca="false">E227+IF(D227="Long",1,-1)*G227</f>
        <v>5885.8892</v>
      </c>
      <c r="I227" s="68" t="n">
        <f aca="false">Assumptions!$B$58</f>
        <v>5.35750011455817</v>
      </c>
      <c r="J227" s="68" t="n">
        <f aca="false">INDEX(Yearly!$L$5:$L$22,MATCH(C227,Yearly!$A$5:$A$22,0))</f>
        <v>0.434391901180392</v>
      </c>
      <c r="K227" s="68" t="n">
        <f aca="false">G227-I227-J227</f>
        <v>-23.5026920157386</v>
      </c>
      <c r="L227" s="69" t="n">
        <f aca="false">(I227+J227)/Assumptions!$B$8</f>
        <v>0.000255386250939244</v>
      </c>
      <c r="M227" s="70" t="n">
        <f aca="false">F227-L227</f>
        <v>-0.00325538625093924</v>
      </c>
      <c r="N227" s="71" t="n">
        <f aca="false">G227*Assumptions!$B$7</f>
        <v>-139295.442</v>
      </c>
      <c r="O227" s="71" t="n">
        <f aca="false">K227*Assumptions!$B$7</f>
        <v>-184848.672703784</v>
      </c>
      <c r="P227" s="68" t="n">
        <f aca="false">P226+G227</f>
        <v>3413.667105</v>
      </c>
      <c r="Q227" s="68" t="n">
        <f aca="false">MAX(Q226,P227)</f>
        <v>3498.681695</v>
      </c>
      <c r="R227" s="68" t="n">
        <f aca="false">Q227-P227</f>
        <v>85.0145899999998</v>
      </c>
      <c r="S227" s="68" t="n">
        <f aca="false">S226+K227</f>
        <v>2082.2559278821</v>
      </c>
      <c r="T227" s="68" t="n">
        <f aca="false">MAX(T226,S227)</f>
        <v>2202.02186997653</v>
      </c>
      <c r="U227" s="68" t="n">
        <f aca="false">T227-S227</f>
        <v>119.765942094431</v>
      </c>
      <c r="V227" s="70" t="n">
        <f aca="false">V226+F227</f>
        <v>0.825400000000001</v>
      </c>
      <c r="W227" s="70" t="n">
        <f aca="false">MAX(W226,V227)</f>
        <v>0.8397</v>
      </c>
      <c r="X227" s="70" t="n">
        <f aca="false">W227-V227</f>
        <v>0.0143</v>
      </c>
      <c r="Y227" s="70" t="n">
        <f aca="false">Y226+M227</f>
        <v>0.766693085565342</v>
      </c>
      <c r="Z227" s="70" t="n">
        <f aca="false">MAX(Z226,Y227)</f>
        <v>0.782525403070977</v>
      </c>
      <c r="AA227" s="70" t="n">
        <f aca="false">Z227-Y227</f>
        <v>0.0158323175056354</v>
      </c>
      <c r="AB227" s="72" t="n">
        <f aca="false">AB226*(1+F227)</f>
        <v>2.15225935441174</v>
      </c>
      <c r="AC227" s="73" t="n">
        <f aca="false">MAX(AC226,AB227)</f>
        <v>2.18339850902816</v>
      </c>
      <c r="AD227" s="70" t="n">
        <f aca="false">1-AB227/AC227</f>
        <v>0.0142617824861815</v>
      </c>
      <c r="AE227" s="73" t="n">
        <f aca="false">AE226*(1+M227)</f>
        <v>2.02991140992352</v>
      </c>
      <c r="AF227" s="73" t="n">
        <f aca="false">MAX(AF226,AE227)</f>
        <v>2.06244631531153</v>
      </c>
      <c r="AG227" s="70" t="n">
        <f aca="false">1-AE227/AF227</f>
        <v>0.0157749101862541</v>
      </c>
      <c r="AH227" s="74" t="n">
        <f aca="false">IF(R227&gt;0,AH226+1,0)</f>
        <v>6</v>
      </c>
      <c r="AI227" s="74" t="n">
        <f aca="false">IF(U227&gt;0,AI226+1,0)</f>
        <v>6</v>
      </c>
      <c r="AJ227" s="74" t="n">
        <f aca="false">IF(G227&gt;0,AJ226+1,0)</f>
        <v>0</v>
      </c>
      <c r="AK227" s="74" t="n">
        <f aca="false">IF(G227&lt;=0,AK226+1,0)</f>
        <v>3</v>
      </c>
      <c r="AL227" s="74" t="n">
        <f aca="false">IF(K227&gt;0,AL226+1,0)</f>
        <v>0</v>
      </c>
      <c r="AM227" s="74" t="n">
        <f aca="false">IF(K227&lt;=0,AM226+1,0)</f>
        <v>3</v>
      </c>
    </row>
    <row r="228" customFormat="false" ht="15" hidden="false" customHeight="false" outlineLevel="0" collapsed="false">
      <c r="A228" s="61" t="n">
        <v>227</v>
      </c>
      <c r="B228" s="62" t="n">
        <v>40528.53125</v>
      </c>
      <c r="C228" s="63" t="n">
        <f aca="false">YEAR(B228)</f>
        <v>2010</v>
      </c>
      <c r="D228" s="32" t="s">
        <v>276</v>
      </c>
      <c r="E228" s="64" t="n">
        <v>5886.1</v>
      </c>
      <c r="F228" s="65" t="n">
        <v>-0.0079</v>
      </c>
      <c r="G228" s="66" t="n">
        <v>-46.50019</v>
      </c>
      <c r="H228" s="67" t="n">
        <f aca="false">E228+IF(D228="Long",1,-1)*G228</f>
        <v>5932.60019</v>
      </c>
      <c r="I228" s="68" t="n">
        <f aca="false">Assumptions!$B$58</f>
        <v>5.35750011455817</v>
      </c>
      <c r="J228" s="68" t="n">
        <f aca="false">INDEX(Yearly!$L$5:$L$22,MATCH(C228,Yearly!$A$5:$A$22,0))</f>
        <v>0.434391901180392</v>
      </c>
      <c r="K228" s="68" t="n">
        <f aca="false">G228-I228-J228</f>
        <v>-52.2920820157386</v>
      </c>
      <c r="L228" s="69" t="n">
        <f aca="false">(I228+J228)/Assumptions!$B$8</f>
        <v>0.000255386250939244</v>
      </c>
      <c r="M228" s="70" t="n">
        <f aca="false">F228-L228</f>
        <v>-0.00815538625093924</v>
      </c>
      <c r="N228" s="71" t="n">
        <f aca="false">G228*Assumptions!$B$7</f>
        <v>-365723.99435</v>
      </c>
      <c r="O228" s="71" t="n">
        <f aca="false">K228*Assumptions!$B$7</f>
        <v>-411277.225053784</v>
      </c>
      <c r="P228" s="68" t="n">
        <f aca="false">P227+G228</f>
        <v>3367.166915</v>
      </c>
      <c r="Q228" s="68" t="n">
        <f aca="false">MAX(Q227,P228)</f>
        <v>3498.681695</v>
      </c>
      <c r="R228" s="68" t="n">
        <f aca="false">Q228-P228</f>
        <v>131.51478</v>
      </c>
      <c r="S228" s="68" t="n">
        <f aca="false">S227+K228</f>
        <v>2029.96384586636</v>
      </c>
      <c r="T228" s="68" t="n">
        <f aca="false">MAX(T227,S228)</f>
        <v>2202.02186997653</v>
      </c>
      <c r="U228" s="68" t="n">
        <f aca="false">T228-S228</f>
        <v>172.05802411017</v>
      </c>
      <c r="V228" s="70" t="n">
        <f aca="false">V227+F228</f>
        <v>0.8175</v>
      </c>
      <c r="W228" s="70" t="n">
        <f aca="false">MAX(W227,V228)</f>
        <v>0.8397</v>
      </c>
      <c r="X228" s="70" t="n">
        <f aca="false">W228-V228</f>
        <v>0.0222</v>
      </c>
      <c r="Y228" s="70" t="n">
        <f aca="false">Y227+M228</f>
        <v>0.758537699314402</v>
      </c>
      <c r="Z228" s="70" t="n">
        <f aca="false">MAX(Z227,Y228)</f>
        <v>0.782525403070977</v>
      </c>
      <c r="AA228" s="70" t="n">
        <f aca="false">Z228-Y228</f>
        <v>0.0239877037565747</v>
      </c>
      <c r="AB228" s="72" t="n">
        <f aca="false">AB227*(1+F228)</f>
        <v>2.13525650551189</v>
      </c>
      <c r="AC228" s="73" t="n">
        <f aca="false">MAX(AC227,AB228)</f>
        <v>2.18339850902816</v>
      </c>
      <c r="AD228" s="70" t="n">
        <f aca="false">1-AB228/AC228</f>
        <v>0.0220491144045407</v>
      </c>
      <c r="AE228" s="73" t="n">
        <f aca="false">AE227*(1+M228)</f>
        <v>2.0133566983204</v>
      </c>
      <c r="AF228" s="73" t="n">
        <f aca="false">MAX(AF227,AE228)</f>
        <v>2.06244631531153</v>
      </c>
      <c r="AG228" s="70" t="n">
        <f aca="false">1-AE228/AF228</f>
        <v>0.0238016459515504</v>
      </c>
      <c r="AH228" s="74" t="n">
        <f aca="false">IF(R228&gt;0,AH227+1,0)</f>
        <v>7</v>
      </c>
      <c r="AI228" s="74" t="n">
        <f aca="false">IF(U228&gt;0,AI227+1,0)</f>
        <v>7</v>
      </c>
      <c r="AJ228" s="74" t="n">
        <f aca="false">IF(G228&gt;0,AJ227+1,0)</f>
        <v>0</v>
      </c>
      <c r="AK228" s="74" t="n">
        <f aca="false">IF(G228&lt;=0,AK227+1,0)</f>
        <v>4</v>
      </c>
      <c r="AL228" s="74" t="n">
        <f aca="false">IF(K228&gt;0,AL227+1,0)</f>
        <v>0</v>
      </c>
      <c r="AM228" s="74" t="n">
        <f aca="false">IF(K228&lt;=0,AM227+1,0)</f>
        <v>4</v>
      </c>
    </row>
    <row r="229" customFormat="false" ht="15" hidden="false" customHeight="false" outlineLevel="0" collapsed="false">
      <c r="A229" s="61" t="n">
        <v>228</v>
      </c>
      <c r="B229" s="62" t="n">
        <v>40528.6145833333</v>
      </c>
      <c r="C229" s="63" t="n">
        <f aca="false">YEAR(B229)</f>
        <v>2010</v>
      </c>
      <c r="D229" s="32" t="s">
        <v>277</v>
      </c>
      <c r="E229" s="64" t="n">
        <v>5932.65</v>
      </c>
      <c r="F229" s="65" t="n">
        <v>0.0066</v>
      </c>
      <c r="G229" s="66" t="n">
        <v>39.15549</v>
      </c>
      <c r="H229" s="67" t="n">
        <f aca="false">E229+IF(D229="Long",1,-1)*G229</f>
        <v>5971.80549</v>
      </c>
      <c r="I229" s="68" t="n">
        <f aca="false">Assumptions!$B$58</f>
        <v>5.35750011455817</v>
      </c>
      <c r="J229" s="68" t="n">
        <f aca="false">INDEX(Yearly!$L$5:$L$22,MATCH(C229,Yearly!$A$5:$A$22,0))</f>
        <v>0.434391901180392</v>
      </c>
      <c r="K229" s="68" t="n">
        <f aca="false">G229-I229-J229</f>
        <v>33.3635979842614</v>
      </c>
      <c r="L229" s="69" t="n">
        <f aca="false">(I229+J229)/Assumptions!$B$8</f>
        <v>0.000255386250939244</v>
      </c>
      <c r="M229" s="70" t="n">
        <f aca="false">F229-L229</f>
        <v>0.00634461374906076</v>
      </c>
      <c r="N229" s="71" t="n">
        <f aca="false">G229*Assumptions!$B$7</f>
        <v>307957.92885</v>
      </c>
      <c r="O229" s="71" t="n">
        <f aca="false">K229*Assumptions!$B$7</f>
        <v>262404.698146216</v>
      </c>
      <c r="P229" s="68" t="n">
        <f aca="false">P228+G229</f>
        <v>3406.322405</v>
      </c>
      <c r="Q229" s="68" t="n">
        <f aca="false">MAX(Q228,P229)</f>
        <v>3498.681695</v>
      </c>
      <c r="R229" s="68" t="n">
        <f aca="false">Q229-P229</f>
        <v>92.3592899999999</v>
      </c>
      <c r="S229" s="68" t="n">
        <f aca="false">S228+K229</f>
        <v>2063.32744385062</v>
      </c>
      <c r="T229" s="68" t="n">
        <f aca="false">MAX(T228,S229)</f>
        <v>2202.02186997653</v>
      </c>
      <c r="U229" s="68" t="n">
        <f aca="false">T229-S229</f>
        <v>138.694426125908</v>
      </c>
      <c r="V229" s="70" t="n">
        <f aca="false">V228+F229</f>
        <v>0.824100000000001</v>
      </c>
      <c r="W229" s="70" t="n">
        <f aca="false">MAX(W228,V229)</f>
        <v>0.8397</v>
      </c>
      <c r="X229" s="70" t="n">
        <f aca="false">W229-V229</f>
        <v>0.0155999999999999</v>
      </c>
      <c r="Y229" s="70" t="n">
        <f aca="false">Y228+M229</f>
        <v>0.764882313063463</v>
      </c>
      <c r="Z229" s="70" t="n">
        <f aca="false">MAX(Z228,Y229)</f>
        <v>0.782525403070977</v>
      </c>
      <c r="AA229" s="70" t="n">
        <f aca="false">Z229-Y229</f>
        <v>0.017643090007514</v>
      </c>
      <c r="AB229" s="72" t="n">
        <f aca="false">AB228*(1+F229)</f>
        <v>2.14934919844827</v>
      </c>
      <c r="AC229" s="73" t="n">
        <f aca="false">MAX(AC228,AB229)</f>
        <v>2.18339850902816</v>
      </c>
      <c r="AD229" s="70" t="n">
        <f aca="false">1-AB229/AC229</f>
        <v>0.0155946385596107</v>
      </c>
      <c r="AE229" s="73" t="n">
        <f aca="false">AE228*(1+M229)</f>
        <v>2.02613066891033</v>
      </c>
      <c r="AF229" s="73" t="n">
        <f aca="false">MAX(AF228,AE229)</f>
        <v>2.06244631531153</v>
      </c>
      <c r="AG229" s="70" t="n">
        <f aca="false">1-AE229/AF229</f>
        <v>0.0176080444526442</v>
      </c>
      <c r="AH229" s="74" t="n">
        <f aca="false">IF(R229&gt;0,AH228+1,0)</f>
        <v>8</v>
      </c>
      <c r="AI229" s="74" t="n">
        <f aca="false">IF(U229&gt;0,AI228+1,0)</f>
        <v>8</v>
      </c>
      <c r="AJ229" s="74" t="n">
        <f aca="false">IF(G229&gt;0,AJ228+1,0)</f>
        <v>1</v>
      </c>
      <c r="AK229" s="74" t="n">
        <f aca="false">IF(G229&lt;=0,AK228+1,0)</f>
        <v>0</v>
      </c>
      <c r="AL229" s="74" t="n">
        <f aca="false">IF(K229&gt;0,AL228+1,0)</f>
        <v>1</v>
      </c>
      <c r="AM229" s="74" t="n">
        <f aca="false">IF(K229&lt;=0,AM228+1,0)</f>
        <v>0</v>
      </c>
    </row>
    <row r="230" customFormat="false" ht="15" hidden="false" customHeight="false" outlineLevel="0" collapsed="false">
      <c r="A230" s="61" t="n">
        <v>229</v>
      </c>
      <c r="B230" s="62" t="n">
        <v>40536.40625</v>
      </c>
      <c r="C230" s="63" t="n">
        <f aca="false">YEAR(B230)</f>
        <v>2010</v>
      </c>
      <c r="D230" s="32" t="s">
        <v>276</v>
      </c>
      <c r="E230" s="64" t="n">
        <v>5971.55</v>
      </c>
      <c r="F230" s="65" t="n">
        <v>-0.0019</v>
      </c>
      <c r="G230" s="66" t="n">
        <v>-11.345945</v>
      </c>
      <c r="H230" s="67" t="n">
        <f aca="false">E230+IF(D230="Long",1,-1)*G230</f>
        <v>5982.895945</v>
      </c>
      <c r="I230" s="68" t="n">
        <f aca="false">Assumptions!$B$58</f>
        <v>5.35750011455817</v>
      </c>
      <c r="J230" s="68" t="n">
        <f aca="false">INDEX(Yearly!$L$5:$L$22,MATCH(C230,Yearly!$A$5:$A$22,0))</f>
        <v>0.434391901180392</v>
      </c>
      <c r="K230" s="68" t="n">
        <f aca="false">G230-I230-J230</f>
        <v>-17.1378370157386</v>
      </c>
      <c r="L230" s="69" t="n">
        <f aca="false">(I230+J230)/Assumptions!$B$8</f>
        <v>0.000255386250939244</v>
      </c>
      <c r="M230" s="70" t="n">
        <f aca="false">F230-L230</f>
        <v>-0.00215538625093924</v>
      </c>
      <c r="N230" s="71" t="n">
        <f aca="false">G230*Assumptions!$B$7</f>
        <v>-89235.857425</v>
      </c>
      <c r="O230" s="71" t="n">
        <f aca="false">K230*Assumptions!$B$7</f>
        <v>-134789.088128784</v>
      </c>
      <c r="P230" s="68" t="n">
        <f aca="false">P229+G230</f>
        <v>3394.97646</v>
      </c>
      <c r="Q230" s="68" t="n">
        <f aca="false">MAX(Q229,P230)</f>
        <v>3498.681695</v>
      </c>
      <c r="R230" s="68" t="n">
        <f aca="false">Q230-P230</f>
        <v>103.705235</v>
      </c>
      <c r="S230" s="68" t="n">
        <f aca="false">S229+K230</f>
        <v>2046.18960683488</v>
      </c>
      <c r="T230" s="68" t="n">
        <f aca="false">MAX(T229,S230)</f>
        <v>2202.02186997653</v>
      </c>
      <c r="U230" s="68" t="n">
        <f aca="false">T230-S230</f>
        <v>155.832263141647</v>
      </c>
      <c r="V230" s="70" t="n">
        <f aca="false">V229+F230</f>
        <v>0.822200000000001</v>
      </c>
      <c r="W230" s="70" t="n">
        <f aca="false">MAX(W229,V230)</f>
        <v>0.8397</v>
      </c>
      <c r="X230" s="70" t="n">
        <f aca="false">W230-V230</f>
        <v>0.0175</v>
      </c>
      <c r="Y230" s="70" t="n">
        <f aca="false">Y229+M230</f>
        <v>0.762726926812524</v>
      </c>
      <c r="Z230" s="70" t="n">
        <f aca="false">MAX(Z229,Y230)</f>
        <v>0.782525403070977</v>
      </c>
      <c r="AA230" s="70" t="n">
        <f aca="false">Z230-Y230</f>
        <v>0.0197984762584532</v>
      </c>
      <c r="AB230" s="72" t="n">
        <f aca="false">AB229*(1+F230)</f>
        <v>2.14526543497122</v>
      </c>
      <c r="AC230" s="73" t="n">
        <f aca="false">MAX(AC229,AB230)</f>
        <v>2.18339850902816</v>
      </c>
      <c r="AD230" s="70" t="n">
        <f aca="false">1-AB230/AC230</f>
        <v>0.0174650087463476</v>
      </c>
      <c r="AE230" s="73" t="n">
        <f aca="false">AE229*(1+M230)</f>
        <v>2.02176357472395</v>
      </c>
      <c r="AF230" s="73" t="n">
        <f aca="false">MAX(AF229,AE230)</f>
        <v>2.06244631531153</v>
      </c>
      <c r="AG230" s="70" t="n">
        <f aca="false">1-AE230/AF230</f>
        <v>0.0197254785666644</v>
      </c>
      <c r="AH230" s="74" t="n">
        <f aca="false">IF(R230&gt;0,AH229+1,0)</f>
        <v>9</v>
      </c>
      <c r="AI230" s="74" t="n">
        <f aca="false">IF(U230&gt;0,AI229+1,0)</f>
        <v>9</v>
      </c>
      <c r="AJ230" s="74" t="n">
        <f aca="false">IF(G230&gt;0,AJ229+1,0)</f>
        <v>0</v>
      </c>
      <c r="AK230" s="74" t="n">
        <f aca="false">IF(G230&lt;=0,AK229+1,0)</f>
        <v>1</v>
      </c>
      <c r="AL230" s="74" t="n">
        <f aca="false">IF(K230&gt;0,AL229+1,0)</f>
        <v>0</v>
      </c>
      <c r="AM230" s="74" t="n">
        <f aca="false">IF(K230&lt;=0,AM229+1,0)</f>
        <v>1</v>
      </c>
    </row>
    <row r="231" customFormat="false" ht="15" hidden="false" customHeight="false" outlineLevel="0" collapsed="false">
      <c r="A231" s="61" t="n">
        <v>230</v>
      </c>
      <c r="B231" s="62" t="n">
        <v>40536.53125</v>
      </c>
      <c r="C231" s="63" t="n">
        <f aca="false">YEAR(B231)</f>
        <v>2010</v>
      </c>
      <c r="D231" s="32" t="s">
        <v>277</v>
      </c>
      <c r="E231" s="64" t="n">
        <v>5983.15</v>
      </c>
      <c r="F231" s="65" t="n">
        <v>0.0012</v>
      </c>
      <c r="G231" s="66" t="n">
        <v>7.17978</v>
      </c>
      <c r="H231" s="67" t="n">
        <f aca="false">E231+IF(D231="Long",1,-1)*G231</f>
        <v>5990.32978</v>
      </c>
      <c r="I231" s="68" t="n">
        <f aca="false">Assumptions!$B$58</f>
        <v>5.35750011455817</v>
      </c>
      <c r="J231" s="68" t="n">
        <f aca="false">INDEX(Yearly!$L$5:$L$22,MATCH(C231,Yearly!$A$5:$A$22,0))</f>
        <v>0.434391901180392</v>
      </c>
      <c r="K231" s="68" t="n">
        <f aca="false">G231-I231-J231</f>
        <v>1.38788798426144</v>
      </c>
      <c r="L231" s="69" t="n">
        <f aca="false">(I231+J231)/Assumptions!$B$8</f>
        <v>0.000255386250939244</v>
      </c>
      <c r="M231" s="70" t="n">
        <f aca="false">F231-L231</f>
        <v>0.000944613749060756</v>
      </c>
      <c r="N231" s="71" t="n">
        <f aca="false">G231*Assumptions!$B$7</f>
        <v>56468.9697</v>
      </c>
      <c r="O231" s="71" t="n">
        <f aca="false">K231*Assumptions!$B$7</f>
        <v>10915.7389962162</v>
      </c>
      <c r="P231" s="68" t="n">
        <f aca="false">P230+G231</f>
        <v>3402.15624</v>
      </c>
      <c r="Q231" s="68" t="n">
        <f aca="false">MAX(Q230,P231)</f>
        <v>3498.681695</v>
      </c>
      <c r="R231" s="68" t="n">
        <f aca="false">Q231-P231</f>
        <v>96.525455</v>
      </c>
      <c r="S231" s="68" t="n">
        <f aca="false">S230+K231</f>
        <v>2047.57749481914</v>
      </c>
      <c r="T231" s="68" t="n">
        <f aca="false">MAX(T230,S231)</f>
        <v>2202.02186997653</v>
      </c>
      <c r="U231" s="68" t="n">
        <f aca="false">T231-S231</f>
        <v>154.444375157385</v>
      </c>
      <c r="V231" s="70" t="n">
        <f aca="false">V230+F231</f>
        <v>0.823400000000001</v>
      </c>
      <c r="W231" s="70" t="n">
        <f aca="false">MAX(W230,V231)</f>
        <v>0.8397</v>
      </c>
      <c r="X231" s="70" t="n">
        <f aca="false">W231-V231</f>
        <v>0.0163</v>
      </c>
      <c r="Y231" s="70" t="n">
        <f aca="false">Y230+M231</f>
        <v>0.763671540561585</v>
      </c>
      <c r="Z231" s="70" t="n">
        <f aca="false">MAX(Z230,Y231)</f>
        <v>0.782525403070977</v>
      </c>
      <c r="AA231" s="70" t="n">
        <f aca="false">Z231-Y231</f>
        <v>0.0188538625093925</v>
      </c>
      <c r="AB231" s="72" t="n">
        <f aca="false">AB230*(1+F231)</f>
        <v>2.14783975349318</v>
      </c>
      <c r="AC231" s="73" t="n">
        <f aca="false">MAX(AC230,AB231)</f>
        <v>2.18339850902816</v>
      </c>
      <c r="AD231" s="70" t="n">
        <f aca="false">1-AB231/AC231</f>
        <v>0.016285966756843</v>
      </c>
      <c r="AE231" s="73" t="n">
        <f aca="false">AE230*(1+M231)</f>
        <v>2.02367336039399</v>
      </c>
      <c r="AF231" s="73" t="n">
        <f aca="false">MAX(AF230,AE231)</f>
        <v>2.06244631531153</v>
      </c>
      <c r="AG231" s="70" t="n">
        <f aca="false">1-AE231/AF231</f>
        <v>0.0187994977758645</v>
      </c>
      <c r="AH231" s="74" t="n">
        <f aca="false">IF(R231&gt;0,AH230+1,0)</f>
        <v>10</v>
      </c>
      <c r="AI231" s="74" t="n">
        <f aca="false">IF(U231&gt;0,AI230+1,0)</f>
        <v>10</v>
      </c>
      <c r="AJ231" s="74" t="n">
        <f aca="false">IF(G231&gt;0,AJ230+1,0)</f>
        <v>1</v>
      </c>
      <c r="AK231" s="74" t="n">
        <f aca="false">IF(G231&lt;=0,AK230+1,0)</f>
        <v>0</v>
      </c>
      <c r="AL231" s="74" t="n">
        <f aca="false">IF(K231&gt;0,AL230+1,0)</f>
        <v>1</v>
      </c>
      <c r="AM231" s="74" t="n">
        <f aca="false">IF(K231&lt;=0,AM230+1,0)</f>
        <v>0</v>
      </c>
    </row>
    <row r="232" customFormat="false" ht="15" hidden="false" customHeight="false" outlineLevel="0" collapsed="false">
      <c r="A232" s="61" t="n">
        <v>231</v>
      </c>
      <c r="B232" s="62" t="n">
        <v>40540.5520833333</v>
      </c>
      <c r="C232" s="63" t="n">
        <f aca="false">YEAR(B232)</f>
        <v>2010</v>
      </c>
      <c r="D232" s="32" t="s">
        <v>276</v>
      </c>
      <c r="E232" s="64" t="n">
        <v>5990.1</v>
      </c>
      <c r="F232" s="65" t="n">
        <v>-0.0015</v>
      </c>
      <c r="G232" s="66" t="n">
        <v>-8.98515</v>
      </c>
      <c r="H232" s="67" t="n">
        <f aca="false">E232+IF(D232="Long",1,-1)*G232</f>
        <v>5999.08515</v>
      </c>
      <c r="I232" s="68" t="n">
        <f aca="false">Assumptions!$B$58</f>
        <v>5.35750011455817</v>
      </c>
      <c r="J232" s="68" t="n">
        <f aca="false">INDEX(Yearly!$L$5:$L$22,MATCH(C232,Yearly!$A$5:$A$22,0))</f>
        <v>0.434391901180392</v>
      </c>
      <c r="K232" s="68" t="n">
        <f aca="false">G232-I232-J232</f>
        <v>-14.7770420157386</v>
      </c>
      <c r="L232" s="69" t="n">
        <f aca="false">(I232+J232)/Assumptions!$B$8</f>
        <v>0.000255386250939244</v>
      </c>
      <c r="M232" s="70" t="n">
        <f aca="false">F232-L232</f>
        <v>-0.00175538625093924</v>
      </c>
      <c r="N232" s="71" t="n">
        <f aca="false">G232*Assumptions!$B$7</f>
        <v>-70668.20475</v>
      </c>
      <c r="O232" s="71" t="n">
        <f aca="false">K232*Assumptions!$B$7</f>
        <v>-116221.435453784</v>
      </c>
      <c r="P232" s="68" t="n">
        <f aca="false">P231+G232</f>
        <v>3393.17109</v>
      </c>
      <c r="Q232" s="68" t="n">
        <f aca="false">MAX(Q231,P232)</f>
        <v>3498.681695</v>
      </c>
      <c r="R232" s="68" t="n">
        <f aca="false">Q232-P232</f>
        <v>105.510605</v>
      </c>
      <c r="S232" s="68" t="n">
        <f aca="false">S231+K232</f>
        <v>2032.80045280341</v>
      </c>
      <c r="T232" s="68" t="n">
        <f aca="false">MAX(T231,S232)</f>
        <v>2202.02186997653</v>
      </c>
      <c r="U232" s="68" t="n">
        <f aca="false">T232-S232</f>
        <v>169.221417173124</v>
      </c>
      <c r="V232" s="70" t="n">
        <f aca="false">V231+F232</f>
        <v>0.821900000000001</v>
      </c>
      <c r="W232" s="70" t="n">
        <f aca="false">MAX(W231,V232)</f>
        <v>0.8397</v>
      </c>
      <c r="X232" s="70" t="n">
        <f aca="false">W232-V232</f>
        <v>0.0177999999999999</v>
      </c>
      <c r="Y232" s="70" t="n">
        <f aca="false">Y231+M232</f>
        <v>0.761916154310645</v>
      </c>
      <c r="Z232" s="70" t="n">
        <f aca="false">MAX(Z231,Y232)</f>
        <v>0.782525403070977</v>
      </c>
      <c r="AA232" s="70" t="n">
        <f aca="false">Z232-Y232</f>
        <v>0.0206092487603318</v>
      </c>
      <c r="AB232" s="72" t="n">
        <f aca="false">AB231*(1+F232)</f>
        <v>2.14461799386294</v>
      </c>
      <c r="AC232" s="73" t="n">
        <f aca="false">MAX(AC231,AB232)</f>
        <v>2.18339850902816</v>
      </c>
      <c r="AD232" s="70" t="n">
        <f aca="false">1-AB232/AC232</f>
        <v>0.0177615378067076</v>
      </c>
      <c r="AE232" s="73" t="n">
        <f aca="false">AE231*(1+M232)</f>
        <v>2.02012103200076</v>
      </c>
      <c r="AF232" s="73" t="n">
        <f aca="false">MAX(AF231,AE232)</f>
        <v>2.06244631531153</v>
      </c>
      <c r="AG232" s="70" t="n">
        <f aca="false">1-AE232/AF232</f>
        <v>0.0205218836468836</v>
      </c>
      <c r="AH232" s="74" t="n">
        <f aca="false">IF(R232&gt;0,AH231+1,0)</f>
        <v>11</v>
      </c>
      <c r="AI232" s="74" t="n">
        <f aca="false">IF(U232&gt;0,AI231+1,0)</f>
        <v>11</v>
      </c>
      <c r="AJ232" s="74" t="n">
        <f aca="false">IF(G232&gt;0,AJ231+1,0)</f>
        <v>0</v>
      </c>
      <c r="AK232" s="74" t="n">
        <f aca="false">IF(G232&lt;=0,AK231+1,0)</f>
        <v>1</v>
      </c>
      <c r="AL232" s="74" t="n">
        <f aca="false">IF(K232&gt;0,AL231+1,0)</f>
        <v>0</v>
      </c>
      <c r="AM232" s="74" t="n">
        <f aca="false">IF(K232&lt;=0,AM231+1,0)</f>
        <v>1</v>
      </c>
    </row>
    <row r="233" customFormat="false" ht="15" hidden="false" customHeight="false" outlineLevel="0" collapsed="false">
      <c r="A233" s="61" t="n">
        <v>232</v>
      </c>
      <c r="B233" s="62" t="n">
        <v>40540.6145833333</v>
      </c>
      <c r="C233" s="63" t="n">
        <f aca="false">YEAR(B233)</f>
        <v>2010</v>
      </c>
      <c r="D233" s="32" t="s">
        <v>277</v>
      </c>
      <c r="E233" s="64" t="n">
        <v>5999.35</v>
      </c>
      <c r="F233" s="65" t="n">
        <v>0.0186</v>
      </c>
      <c r="G233" s="66" t="n">
        <v>111.58791</v>
      </c>
      <c r="H233" s="67" t="n">
        <f aca="false">E233+IF(D233="Long",1,-1)*G233</f>
        <v>6110.93791</v>
      </c>
      <c r="I233" s="68" t="n">
        <f aca="false">Assumptions!$B$58</f>
        <v>5.35750011455817</v>
      </c>
      <c r="J233" s="68" t="n">
        <f aca="false">INDEX(Yearly!$L$5:$L$22,MATCH(C233,Yearly!$A$5:$A$22,0))</f>
        <v>0.434391901180392</v>
      </c>
      <c r="K233" s="68" t="n">
        <f aca="false">G233-I233-J233</f>
        <v>105.796017984261</v>
      </c>
      <c r="L233" s="69" t="n">
        <f aca="false">(I233+J233)/Assumptions!$B$8</f>
        <v>0.000255386250939244</v>
      </c>
      <c r="M233" s="70" t="n">
        <f aca="false">F233-L233</f>
        <v>0.0183446137490608</v>
      </c>
      <c r="N233" s="71" t="n">
        <f aca="false">G233*Assumptions!$B$7</f>
        <v>877638.91215</v>
      </c>
      <c r="O233" s="71" t="n">
        <f aca="false">K233*Assumptions!$B$7</f>
        <v>832085.681446216</v>
      </c>
      <c r="P233" s="68" t="n">
        <f aca="false">P232+G233</f>
        <v>3504.759</v>
      </c>
      <c r="Q233" s="68" t="n">
        <f aca="false">MAX(Q232,P233)</f>
        <v>3504.759</v>
      </c>
      <c r="R233" s="68" t="n">
        <f aca="false">Q233-P233</f>
        <v>0</v>
      </c>
      <c r="S233" s="68" t="n">
        <f aca="false">S232+K233</f>
        <v>2138.59647078767</v>
      </c>
      <c r="T233" s="68" t="n">
        <f aca="false">MAX(T232,S233)</f>
        <v>2202.02186997653</v>
      </c>
      <c r="U233" s="68" t="n">
        <f aca="false">T233-S233</f>
        <v>63.4253991888622</v>
      </c>
      <c r="V233" s="70" t="n">
        <f aca="false">V232+F233</f>
        <v>0.840500000000001</v>
      </c>
      <c r="W233" s="70" t="n">
        <f aca="false">MAX(W232,V233)</f>
        <v>0.840500000000001</v>
      </c>
      <c r="X233" s="70" t="n">
        <f aca="false">W233-V233</f>
        <v>0</v>
      </c>
      <c r="Y233" s="70" t="n">
        <f aca="false">Y232+M233</f>
        <v>0.780260768059706</v>
      </c>
      <c r="Z233" s="70" t="n">
        <f aca="false">MAX(Z232,Y233)</f>
        <v>0.782525403070977</v>
      </c>
      <c r="AA233" s="70" t="n">
        <f aca="false">Z233-Y233</f>
        <v>0.00226463501127105</v>
      </c>
      <c r="AB233" s="72" t="n">
        <f aca="false">AB232*(1+F233)</f>
        <v>2.18450788854879</v>
      </c>
      <c r="AC233" s="73" t="n">
        <f aca="false">MAX(AC232,AB233)</f>
        <v>2.18450788854879</v>
      </c>
      <c r="AD233" s="70" t="n">
        <f aca="false">1-AB233/AC233</f>
        <v>0</v>
      </c>
      <c r="AE233" s="73" t="n">
        <f aca="false">AE232*(1+M233)</f>
        <v>2.05717937205917</v>
      </c>
      <c r="AF233" s="73" t="n">
        <f aca="false">MAX(AF232,AE233)</f>
        <v>2.06244631531153</v>
      </c>
      <c r="AG233" s="70" t="n">
        <f aca="false">1-AE233/AF233</f>
        <v>0.00255373592672792</v>
      </c>
      <c r="AH233" s="74" t="n">
        <f aca="false">IF(R233&gt;0,AH232+1,0)</f>
        <v>0</v>
      </c>
      <c r="AI233" s="74" t="n">
        <f aca="false">IF(U233&gt;0,AI232+1,0)</f>
        <v>12</v>
      </c>
      <c r="AJ233" s="74" t="n">
        <f aca="false">IF(G233&gt;0,AJ232+1,0)</f>
        <v>1</v>
      </c>
      <c r="AK233" s="74" t="n">
        <f aca="false">IF(G233&lt;=0,AK232+1,0)</f>
        <v>0</v>
      </c>
      <c r="AL233" s="74" t="n">
        <f aca="false">IF(K233&gt;0,AL232+1,0)</f>
        <v>1</v>
      </c>
      <c r="AM233" s="74" t="n">
        <f aca="false">IF(K233&lt;=0,AM232+1,0)</f>
        <v>0</v>
      </c>
    </row>
    <row r="234" customFormat="false" ht="15" hidden="false" customHeight="false" outlineLevel="0" collapsed="false">
      <c r="A234" s="61" t="n">
        <v>233</v>
      </c>
      <c r="B234" s="62" t="n">
        <v>40548.4270833333</v>
      </c>
      <c r="C234" s="63" t="n">
        <f aca="false">YEAR(B234)</f>
        <v>2011</v>
      </c>
      <c r="D234" s="32" t="s">
        <v>276</v>
      </c>
      <c r="E234" s="64" t="n">
        <v>6111.1</v>
      </c>
      <c r="F234" s="65" t="n">
        <v>0.0613</v>
      </c>
      <c r="G234" s="66" t="n">
        <v>374.61043</v>
      </c>
      <c r="H234" s="67" t="n">
        <f aca="false">E234+IF(D234="Long",1,-1)*G234</f>
        <v>5736.48957</v>
      </c>
      <c r="I234" s="68" t="n">
        <f aca="false">Assumptions!$B$58</f>
        <v>5.35750011455817</v>
      </c>
      <c r="J234" s="68" t="n">
        <f aca="false">INDEX(Yearly!$L$5:$L$22,MATCH(C234,Yearly!$A$5:$A$22,0))</f>
        <v>0.490763369272504</v>
      </c>
      <c r="K234" s="68" t="n">
        <f aca="false">G234-I234-J234</f>
        <v>368.762166516169</v>
      </c>
      <c r="L234" s="69" t="n">
        <f aca="false">(I234+J234)/Assumptions!$B$8</f>
        <v>0.000257871880480828</v>
      </c>
      <c r="M234" s="70" t="n">
        <f aca="false">F234-L234</f>
        <v>0.0610421281195192</v>
      </c>
      <c r="N234" s="71" t="n">
        <f aca="false">G234*Assumptions!$B$7</f>
        <v>2946311.03195</v>
      </c>
      <c r="O234" s="71" t="n">
        <f aca="false">K234*Assumptions!$B$7</f>
        <v>2900314.43964967</v>
      </c>
      <c r="P234" s="68" t="n">
        <f aca="false">P233+G234</f>
        <v>3879.36943</v>
      </c>
      <c r="Q234" s="68" t="n">
        <f aca="false">MAX(Q233,P234)</f>
        <v>3879.36943</v>
      </c>
      <c r="R234" s="68" t="n">
        <f aca="false">Q234-P234</f>
        <v>0</v>
      </c>
      <c r="S234" s="68" t="n">
        <f aca="false">S233+K234</f>
        <v>2507.35863730384</v>
      </c>
      <c r="T234" s="68" t="n">
        <f aca="false">MAX(T233,S234)</f>
        <v>2507.35863730384</v>
      </c>
      <c r="U234" s="68" t="n">
        <f aca="false">T234-S234</f>
        <v>0</v>
      </c>
      <c r="V234" s="70" t="n">
        <f aca="false">V233+F234</f>
        <v>0.901800000000001</v>
      </c>
      <c r="W234" s="70" t="n">
        <f aca="false">MAX(W233,V234)</f>
        <v>0.901800000000001</v>
      </c>
      <c r="X234" s="70" t="n">
        <f aca="false">W234-V234</f>
        <v>0</v>
      </c>
      <c r="Y234" s="70" t="n">
        <f aca="false">Y233+M234</f>
        <v>0.841302896179225</v>
      </c>
      <c r="Z234" s="70" t="n">
        <f aca="false">MAX(Z233,Y234)</f>
        <v>0.841302896179225</v>
      </c>
      <c r="AA234" s="70" t="n">
        <f aca="false">Z234-Y234</f>
        <v>0</v>
      </c>
      <c r="AB234" s="72" t="n">
        <f aca="false">AB233*(1+F234)</f>
        <v>2.31841822211684</v>
      </c>
      <c r="AC234" s="73" t="n">
        <f aca="false">MAX(AC233,AB234)</f>
        <v>2.31841822211684</v>
      </c>
      <c r="AD234" s="70" t="n">
        <f aca="false">1-AB234/AC234</f>
        <v>0</v>
      </c>
      <c r="AE234" s="73" t="n">
        <f aca="false">AE233*(1+M234)</f>
        <v>2.18275397885324</v>
      </c>
      <c r="AF234" s="73" t="n">
        <f aca="false">MAX(AF233,AE234)</f>
        <v>2.18275397885324</v>
      </c>
      <c r="AG234" s="70" t="n">
        <f aca="false">1-AE234/AF234</f>
        <v>0</v>
      </c>
      <c r="AH234" s="74" t="n">
        <f aca="false">IF(R234&gt;0,AH233+1,0)</f>
        <v>0</v>
      </c>
      <c r="AI234" s="74" t="n">
        <f aca="false">IF(U234&gt;0,AI233+1,0)</f>
        <v>0</v>
      </c>
      <c r="AJ234" s="74" t="n">
        <f aca="false">IF(G234&gt;0,AJ233+1,0)</f>
        <v>2</v>
      </c>
      <c r="AK234" s="74" t="n">
        <f aca="false">IF(G234&lt;=0,AK233+1,0)</f>
        <v>0</v>
      </c>
      <c r="AL234" s="74" t="n">
        <f aca="false">IF(K234&gt;0,AL233+1,0)</f>
        <v>2</v>
      </c>
      <c r="AM234" s="74" t="n">
        <f aca="false">IF(K234&lt;=0,AM233+1,0)</f>
        <v>0</v>
      </c>
    </row>
    <row r="235" customFormat="false" ht="15" hidden="false" customHeight="false" outlineLevel="0" collapsed="false">
      <c r="A235" s="61" t="n">
        <v>234</v>
      </c>
      <c r="B235" s="62" t="n">
        <v>40562.53125</v>
      </c>
      <c r="C235" s="63" t="n">
        <f aca="false">YEAR(B235)</f>
        <v>2011</v>
      </c>
      <c r="D235" s="32" t="s">
        <v>277</v>
      </c>
      <c r="E235" s="64" t="n">
        <v>5736.4</v>
      </c>
      <c r="F235" s="65" t="n">
        <v>-0.0083</v>
      </c>
      <c r="G235" s="66" t="n">
        <v>-47.61212</v>
      </c>
      <c r="H235" s="67" t="n">
        <f aca="false">E235+IF(D235="Long",1,-1)*G235</f>
        <v>5688.78788</v>
      </c>
      <c r="I235" s="68" t="n">
        <f aca="false">Assumptions!$B$58</f>
        <v>5.35750011455817</v>
      </c>
      <c r="J235" s="68" t="n">
        <f aca="false">INDEX(Yearly!$L$5:$L$22,MATCH(C235,Yearly!$A$5:$A$22,0))</f>
        <v>0.490763369272504</v>
      </c>
      <c r="K235" s="68" t="n">
        <f aca="false">G235-I235-J235</f>
        <v>-53.4603834838307</v>
      </c>
      <c r="L235" s="69" t="n">
        <f aca="false">(I235+J235)/Assumptions!$B$8</f>
        <v>0.000257871880480828</v>
      </c>
      <c r="M235" s="70" t="n">
        <f aca="false">F235-L235</f>
        <v>-0.00855787188048083</v>
      </c>
      <c r="N235" s="71" t="n">
        <f aca="false">G235*Assumptions!$B$7</f>
        <v>-374469.3238</v>
      </c>
      <c r="O235" s="71" t="n">
        <f aca="false">K235*Assumptions!$B$7</f>
        <v>-420465.916100328</v>
      </c>
      <c r="P235" s="68" t="n">
        <f aca="false">P234+G235</f>
        <v>3831.75731</v>
      </c>
      <c r="Q235" s="68" t="n">
        <f aca="false">MAX(Q234,P235)</f>
        <v>3879.36943</v>
      </c>
      <c r="R235" s="68" t="n">
        <f aca="false">Q235-P235</f>
        <v>47.6121199999998</v>
      </c>
      <c r="S235" s="68" t="n">
        <f aca="false">S234+K235</f>
        <v>2453.89825382001</v>
      </c>
      <c r="T235" s="68" t="n">
        <f aca="false">MAX(T234,S235)</f>
        <v>2507.35863730384</v>
      </c>
      <c r="U235" s="68" t="n">
        <f aca="false">T235-S235</f>
        <v>53.4603834838308</v>
      </c>
      <c r="V235" s="70" t="n">
        <f aca="false">V234+F235</f>
        <v>0.893500000000001</v>
      </c>
      <c r="W235" s="70" t="n">
        <f aca="false">MAX(W234,V235)</f>
        <v>0.901800000000001</v>
      </c>
      <c r="X235" s="70" t="n">
        <f aca="false">W235-V235</f>
        <v>0.00829999999999997</v>
      </c>
      <c r="Y235" s="70" t="n">
        <f aca="false">Y234+M235</f>
        <v>0.832745024298744</v>
      </c>
      <c r="Z235" s="70" t="n">
        <f aca="false">MAX(Z234,Y235)</f>
        <v>0.841302896179225</v>
      </c>
      <c r="AA235" s="70" t="n">
        <f aca="false">Z235-Y235</f>
        <v>0.00855787188048085</v>
      </c>
      <c r="AB235" s="72" t="n">
        <f aca="false">AB234*(1+F235)</f>
        <v>2.29917535087327</v>
      </c>
      <c r="AC235" s="73" t="n">
        <f aca="false">MAX(AC234,AB235)</f>
        <v>2.31841822211684</v>
      </c>
      <c r="AD235" s="70" t="n">
        <f aca="false">1-AB235/AC235</f>
        <v>0.00829999999999986</v>
      </c>
      <c r="AE235" s="73" t="n">
        <f aca="false">AE234*(1+M235)</f>
        <v>2.1640742499556</v>
      </c>
      <c r="AF235" s="73" t="n">
        <f aca="false">MAX(AF234,AE235)</f>
        <v>2.18275397885324</v>
      </c>
      <c r="AG235" s="70" t="n">
        <f aca="false">1-AE235/AF235</f>
        <v>0.00855787188048085</v>
      </c>
      <c r="AH235" s="74" t="n">
        <f aca="false">IF(R235&gt;0,AH234+1,0)</f>
        <v>1</v>
      </c>
      <c r="AI235" s="74" t="n">
        <f aca="false">IF(U235&gt;0,AI234+1,0)</f>
        <v>1</v>
      </c>
      <c r="AJ235" s="74" t="n">
        <f aca="false">IF(G235&gt;0,AJ234+1,0)</f>
        <v>0</v>
      </c>
      <c r="AK235" s="74" t="n">
        <f aca="false">IF(G235&lt;=0,AK234+1,0)</f>
        <v>1</v>
      </c>
      <c r="AL235" s="74" t="n">
        <f aca="false">IF(K235&gt;0,AL234+1,0)</f>
        <v>0</v>
      </c>
      <c r="AM235" s="74" t="n">
        <f aca="false">IF(K235&lt;=0,AM234+1,0)</f>
        <v>1</v>
      </c>
    </row>
    <row r="236" customFormat="false" ht="15" hidden="false" customHeight="false" outlineLevel="0" collapsed="false">
      <c r="A236" s="61" t="n">
        <v>235</v>
      </c>
      <c r="B236" s="62" t="n">
        <v>40562.5729166667</v>
      </c>
      <c r="C236" s="63" t="n">
        <f aca="false">YEAR(B236)</f>
        <v>2011</v>
      </c>
      <c r="D236" s="32" t="s">
        <v>276</v>
      </c>
      <c r="E236" s="64" t="n">
        <v>5688.7</v>
      </c>
      <c r="F236" s="65" t="n">
        <v>-0.0059</v>
      </c>
      <c r="G236" s="66" t="n">
        <v>-33.56333</v>
      </c>
      <c r="H236" s="67" t="n">
        <f aca="false">E236+IF(D236="Long",1,-1)*G236</f>
        <v>5722.26333</v>
      </c>
      <c r="I236" s="68" t="n">
        <f aca="false">Assumptions!$B$58</f>
        <v>5.35750011455817</v>
      </c>
      <c r="J236" s="68" t="n">
        <f aca="false">INDEX(Yearly!$L$5:$L$22,MATCH(C236,Yearly!$A$5:$A$22,0))</f>
        <v>0.490763369272504</v>
      </c>
      <c r="K236" s="68" t="n">
        <f aca="false">G236-I236-J236</f>
        <v>-39.4115934838307</v>
      </c>
      <c r="L236" s="69" t="n">
        <f aca="false">(I236+J236)/Assumptions!$B$8</f>
        <v>0.000257871880480828</v>
      </c>
      <c r="M236" s="70" t="n">
        <f aca="false">F236-L236</f>
        <v>-0.00615787188048083</v>
      </c>
      <c r="N236" s="71" t="n">
        <f aca="false">G236*Assumptions!$B$7</f>
        <v>-263975.59045</v>
      </c>
      <c r="O236" s="71" t="n">
        <f aca="false">K236*Assumptions!$B$7</f>
        <v>-309972.182750328</v>
      </c>
      <c r="P236" s="68" t="n">
        <f aca="false">P235+G236</f>
        <v>3798.19398</v>
      </c>
      <c r="Q236" s="68" t="n">
        <f aca="false">MAX(Q235,P236)</f>
        <v>3879.36943</v>
      </c>
      <c r="R236" s="68" t="n">
        <f aca="false">Q236-P236</f>
        <v>81.1754499999997</v>
      </c>
      <c r="S236" s="68" t="n">
        <f aca="false">S235+K236</f>
        <v>2414.48666033618</v>
      </c>
      <c r="T236" s="68" t="n">
        <f aca="false">MAX(T235,S236)</f>
        <v>2507.35863730384</v>
      </c>
      <c r="U236" s="68" t="n">
        <f aca="false">T236-S236</f>
        <v>92.8719769676613</v>
      </c>
      <c r="V236" s="70" t="n">
        <f aca="false">V235+F236</f>
        <v>0.887600000000001</v>
      </c>
      <c r="W236" s="70" t="n">
        <f aca="false">MAX(W235,V236)</f>
        <v>0.901800000000001</v>
      </c>
      <c r="X236" s="70" t="n">
        <f aca="false">W236-V236</f>
        <v>0.0142</v>
      </c>
      <c r="Y236" s="70" t="n">
        <f aca="false">Y235+M236</f>
        <v>0.826587152418263</v>
      </c>
      <c r="Z236" s="70" t="n">
        <f aca="false">MAX(Z235,Y236)</f>
        <v>0.841302896179225</v>
      </c>
      <c r="AA236" s="70" t="n">
        <f aca="false">Z236-Y236</f>
        <v>0.0147157437609616</v>
      </c>
      <c r="AB236" s="72" t="n">
        <f aca="false">AB235*(1+F236)</f>
        <v>2.28561021630311</v>
      </c>
      <c r="AC236" s="73" t="n">
        <f aca="false">MAX(AC235,AB236)</f>
        <v>2.31841822211684</v>
      </c>
      <c r="AD236" s="70" t="n">
        <f aca="false">1-AB236/AC236</f>
        <v>0.0141510299999998</v>
      </c>
      <c r="AE236" s="73" t="n">
        <f aca="false">AE235*(1+M236)</f>
        <v>2.15074815798453</v>
      </c>
      <c r="AF236" s="73" t="n">
        <f aca="false">MAX(AF235,AE236)</f>
        <v>2.18275397885324</v>
      </c>
      <c r="AG236" s="70" t="n">
        <f aca="false">1-AE236/AF236</f>
        <v>0.014663045482352</v>
      </c>
      <c r="AH236" s="74" t="n">
        <f aca="false">IF(R236&gt;0,AH235+1,0)</f>
        <v>2</v>
      </c>
      <c r="AI236" s="74" t="n">
        <f aca="false">IF(U236&gt;0,AI235+1,0)</f>
        <v>2</v>
      </c>
      <c r="AJ236" s="74" t="n">
        <f aca="false">IF(G236&gt;0,AJ235+1,0)</f>
        <v>0</v>
      </c>
      <c r="AK236" s="74" t="n">
        <f aca="false">IF(G236&lt;=0,AK235+1,0)</f>
        <v>2</v>
      </c>
      <c r="AL236" s="74" t="n">
        <f aca="false">IF(K236&gt;0,AL235+1,0)</f>
        <v>0</v>
      </c>
      <c r="AM236" s="74" t="n">
        <f aca="false">IF(K236&lt;=0,AM235+1,0)</f>
        <v>2</v>
      </c>
    </row>
    <row r="237" customFormat="false" ht="15" hidden="false" customHeight="false" outlineLevel="0" collapsed="false">
      <c r="A237" s="61" t="n">
        <v>236</v>
      </c>
      <c r="B237" s="62" t="n">
        <v>40563.6145833333</v>
      </c>
      <c r="C237" s="63" t="n">
        <f aca="false">YEAR(B237)</f>
        <v>2011</v>
      </c>
      <c r="D237" s="32" t="s">
        <v>277</v>
      </c>
      <c r="E237" s="64" t="n">
        <v>5722.05</v>
      </c>
      <c r="F237" s="65" t="n">
        <v>-0.0039</v>
      </c>
      <c r="G237" s="66" t="n">
        <v>-22.315995</v>
      </c>
      <c r="H237" s="67" t="n">
        <f aca="false">E237+IF(D237="Long",1,-1)*G237</f>
        <v>5699.734005</v>
      </c>
      <c r="I237" s="68" t="n">
        <f aca="false">Assumptions!$B$58</f>
        <v>5.35750011455817</v>
      </c>
      <c r="J237" s="68" t="n">
        <f aca="false">INDEX(Yearly!$L$5:$L$22,MATCH(C237,Yearly!$A$5:$A$22,0))</f>
        <v>0.490763369272504</v>
      </c>
      <c r="K237" s="68" t="n">
        <f aca="false">G237-I237-J237</f>
        <v>-28.1642584838307</v>
      </c>
      <c r="L237" s="69" t="n">
        <f aca="false">(I237+J237)/Assumptions!$B$8</f>
        <v>0.000257871880480828</v>
      </c>
      <c r="M237" s="70" t="n">
        <f aca="false">F237-L237</f>
        <v>-0.00415787188048083</v>
      </c>
      <c r="N237" s="71" t="n">
        <f aca="false">G237*Assumptions!$B$7</f>
        <v>-175515.300675</v>
      </c>
      <c r="O237" s="71" t="n">
        <f aca="false">K237*Assumptions!$B$7</f>
        <v>-221511.892975328</v>
      </c>
      <c r="P237" s="68" t="n">
        <f aca="false">P236+G237</f>
        <v>3775.877985</v>
      </c>
      <c r="Q237" s="68" t="n">
        <f aca="false">MAX(Q236,P237)</f>
        <v>3879.36943</v>
      </c>
      <c r="R237" s="68" t="n">
        <f aca="false">Q237-P237</f>
        <v>103.491445</v>
      </c>
      <c r="S237" s="68" t="n">
        <f aca="false">S236+K237</f>
        <v>2386.32240185235</v>
      </c>
      <c r="T237" s="68" t="n">
        <f aca="false">MAX(T236,S237)</f>
        <v>2507.35863730384</v>
      </c>
      <c r="U237" s="68" t="n">
        <f aca="false">T237-S237</f>
        <v>121.036235451492</v>
      </c>
      <c r="V237" s="70" t="n">
        <f aca="false">V236+F237</f>
        <v>0.883700000000001</v>
      </c>
      <c r="W237" s="70" t="n">
        <f aca="false">MAX(W236,V237)</f>
        <v>0.901800000000001</v>
      </c>
      <c r="X237" s="70" t="n">
        <f aca="false">W237-V237</f>
        <v>0.0181</v>
      </c>
      <c r="Y237" s="70" t="n">
        <f aca="false">Y236+M237</f>
        <v>0.822429280537783</v>
      </c>
      <c r="Z237" s="70" t="n">
        <f aca="false">MAX(Z236,Y237)</f>
        <v>0.841302896179225</v>
      </c>
      <c r="AA237" s="70" t="n">
        <f aca="false">Z237-Y237</f>
        <v>0.0188736156414424</v>
      </c>
      <c r="AB237" s="72" t="n">
        <f aca="false">AB236*(1+F237)</f>
        <v>2.27669633645953</v>
      </c>
      <c r="AC237" s="73" t="n">
        <f aca="false">MAX(AC236,AB237)</f>
        <v>2.31841822211684</v>
      </c>
      <c r="AD237" s="70" t="n">
        <f aca="false">1-AB237/AC237</f>
        <v>0.0179958409829999</v>
      </c>
      <c r="AE237" s="73" t="n">
        <f aca="false">AE236*(1+M237)</f>
        <v>2.14180562269645</v>
      </c>
      <c r="AF237" s="73" t="n">
        <f aca="false">MAX(AF236,AE237)</f>
        <v>2.18275397885324</v>
      </c>
      <c r="AG237" s="70" t="n">
        <f aca="false">1-AE237/AF237</f>
        <v>0.0187599502983395</v>
      </c>
      <c r="AH237" s="74" t="n">
        <f aca="false">IF(R237&gt;0,AH236+1,0)</f>
        <v>3</v>
      </c>
      <c r="AI237" s="74" t="n">
        <f aca="false">IF(U237&gt;0,AI236+1,0)</f>
        <v>3</v>
      </c>
      <c r="AJ237" s="74" t="n">
        <f aca="false">IF(G237&gt;0,AJ236+1,0)</f>
        <v>0</v>
      </c>
      <c r="AK237" s="74" t="n">
        <f aca="false">IF(G237&lt;=0,AK236+1,0)</f>
        <v>3</v>
      </c>
      <c r="AL237" s="74" t="n">
        <f aca="false">IF(K237&gt;0,AL236+1,0)</f>
        <v>0</v>
      </c>
      <c r="AM237" s="74" t="n">
        <f aca="false">IF(K237&lt;=0,AM236+1,0)</f>
        <v>3</v>
      </c>
    </row>
    <row r="238" customFormat="false" ht="15" hidden="false" customHeight="false" outlineLevel="0" collapsed="false">
      <c r="A238" s="61" t="n">
        <v>237</v>
      </c>
      <c r="B238" s="62" t="n">
        <v>40564.46875</v>
      </c>
      <c r="C238" s="63" t="n">
        <f aca="false">YEAR(B238)</f>
        <v>2011</v>
      </c>
      <c r="D238" s="32" t="s">
        <v>276</v>
      </c>
      <c r="E238" s="64" t="n">
        <v>5699.95</v>
      </c>
      <c r="F238" s="65" t="n">
        <v>-0.0029</v>
      </c>
      <c r="G238" s="66" t="n">
        <v>-16.529855</v>
      </c>
      <c r="H238" s="67" t="n">
        <f aca="false">E238+IF(D238="Long",1,-1)*G238</f>
        <v>5716.479855</v>
      </c>
      <c r="I238" s="68" t="n">
        <f aca="false">Assumptions!$B$58</f>
        <v>5.35750011455817</v>
      </c>
      <c r="J238" s="68" t="n">
        <f aca="false">INDEX(Yearly!$L$5:$L$22,MATCH(C238,Yearly!$A$5:$A$22,0))</f>
        <v>0.490763369272504</v>
      </c>
      <c r="K238" s="68" t="n">
        <f aca="false">G238-I238-J238</f>
        <v>-22.3781184838307</v>
      </c>
      <c r="L238" s="69" t="n">
        <f aca="false">(I238+J238)/Assumptions!$B$8</f>
        <v>0.000257871880480828</v>
      </c>
      <c r="M238" s="70" t="n">
        <f aca="false">F238-L238</f>
        <v>-0.00315787188048083</v>
      </c>
      <c r="N238" s="71" t="n">
        <f aca="false">G238*Assumptions!$B$7</f>
        <v>-130007.309575</v>
      </c>
      <c r="O238" s="71" t="n">
        <f aca="false">K238*Assumptions!$B$7</f>
        <v>-176003.901875328</v>
      </c>
      <c r="P238" s="68" t="n">
        <f aca="false">P237+G238</f>
        <v>3759.34813</v>
      </c>
      <c r="Q238" s="68" t="n">
        <f aca="false">MAX(Q237,P238)</f>
        <v>3879.36943</v>
      </c>
      <c r="R238" s="68" t="n">
        <f aca="false">Q238-P238</f>
        <v>120.0213</v>
      </c>
      <c r="S238" s="68" t="n">
        <f aca="false">S237+K238</f>
        <v>2363.94428336851</v>
      </c>
      <c r="T238" s="68" t="n">
        <f aca="false">MAX(T237,S238)</f>
        <v>2507.35863730384</v>
      </c>
      <c r="U238" s="68" t="n">
        <f aca="false">T238-S238</f>
        <v>143.414353935323</v>
      </c>
      <c r="V238" s="70" t="n">
        <f aca="false">V237+F238</f>
        <v>0.880800000000001</v>
      </c>
      <c r="W238" s="70" t="n">
        <f aca="false">MAX(W237,V238)</f>
        <v>0.901800000000001</v>
      </c>
      <c r="X238" s="70" t="n">
        <f aca="false">W238-V238</f>
        <v>0.021</v>
      </c>
      <c r="Y238" s="70" t="n">
        <f aca="false">Y237+M238</f>
        <v>0.819271408657302</v>
      </c>
      <c r="Z238" s="70" t="n">
        <f aca="false">MAX(Z237,Y238)</f>
        <v>0.841302896179225</v>
      </c>
      <c r="AA238" s="70" t="n">
        <f aca="false">Z238-Y238</f>
        <v>0.0220314875219232</v>
      </c>
      <c r="AB238" s="72" t="n">
        <f aca="false">AB237*(1+F238)</f>
        <v>2.2700939170838</v>
      </c>
      <c r="AC238" s="73" t="n">
        <f aca="false">MAX(AC237,AB238)</f>
        <v>2.31841822211684</v>
      </c>
      <c r="AD238" s="70" t="n">
        <f aca="false">1-AB238/AC238</f>
        <v>0.0208436530441493</v>
      </c>
      <c r="AE238" s="73" t="n">
        <f aca="false">AE237*(1+M238)</f>
        <v>2.13504207494708</v>
      </c>
      <c r="AF238" s="73" t="n">
        <f aca="false">MAX(AF237,AE238)</f>
        <v>2.18275397885324</v>
      </c>
      <c r="AG238" s="70" t="n">
        <f aca="false">1-AE238/AF238</f>
        <v>0.021858580659294</v>
      </c>
      <c r="AH238" s="74" t="n">
        <f aca="false">IF(R238&gt;0,AH237+1,0)</f>
        <v>4</v>
      </c>
      <c r="AI238" s="74" t="n">
        <f aca="false">IF(U238&gt;0,AI237+1,0)</f>
        <v>4</v>
      </c>
      <c r="AJ238" s="74" t="n">
        <f aca="false">IF(G238&gt;0,AJ237+1,0)</f>
        <v>0</v>
      </c>
      <c r="AK238" s="74" t="n">
        <f aca="false">IF(G238&lt;=0,AK237+1,0)</f>
        <v>4</v>
      </c>
      <c r="AL238" s="74" t="n">
        <f aca="false">IF(K238&gt;0,AL237+1,0)</f>
        <v>0</v>
      </c>
      <c r="AM238" s="74" t="n">
        <f aca="false">IF(K238&lt;=0,AM237+1,0)</f>
        <v>4</v>
      </c>
    </row>
    <row r="239" customFormat="false" ht="15" hidden="false" customHeight="false" outlineLevel="0" collapsed="false">
      <c r="A239" s="61" t="n">
        <v>238</v>
      </c>
      <c r="B239" s="62" t="n">
        <v>40564.5104166667</v>
      </c>
      <c r="C239" s="63" t="n">
        <f aca="false">YEAR(B239)</f>
        <v>2011</v>
      </c>
      <c r="D239" s="32" t="s">
        <v>277</v>
      </c>
      <c r="E239" s="64" t="n">
        <v>5716.55</v>
      </c>
      <c r="F239" s="65" t="n">
        <v>-0.0046</v>
      </c>
      <c r="G239" s="66" t="n">
        <v>-26.29613</v>
      </c>
      <c r="H239" s="67" t="n">
        <f aca="false">E239+IF(D239="Long",1,-1)*G239</f>
        <v>5690.25387</v>
      </c>
      <c r="I239" s="68" t="n">
        <f aca="false">Assumptions!$B$58</f>
        <v>5.35750011455817</v>
      </c>
      <c r="J239" s="68" t="n">
        <f aca="false">INDEX(Yearly!$L$5:$L$22,MATCH(C239,Yearly!$A$5:$A$22,0))</f>
        <v>0.490763369272504</v>
      </c>
      <c r="K239" s="68" t="n">
        <f aca="false">G239-I239-J239</f>
        <v>-32.1443934838307</v>
      </c>
      <c r="L239" s="69" t="n">
        <f aca="false">(I239+J239)/Assumptions!$B$8</f>
        <v>0.000257871880480828</v>
      </c>
      <c r="M239" s="70" t="n">
        <f aca="false">F239-L239</f>
        <v>-0.00485787188048083</v>
      </c>
      <c r="N239" s="71" t="n">
        <f aca="false">G239*Assumptions!$B$7</f>
        <v>-206819.06245</v>
      </c>
      <c r="O239" s="71" t="n">
        <f aca="false">K239*Assumptions!$B$7</f>
        <v>-252815.654750328</v>
      </c>
      <c r="P239" s="68" t="n">
        <f aca="false">P238+G239</f>
        <v>3733.052</v>
      </c>
      <c r="Q239" s="68" t="n">
        <f aca="false">MAX(Q238,P239)</f>
        <v>3879.36943</v>
      </c>
      <c r="R239" s="68" t="n">
        <f aca="false">Q239-P239</f>
        <v>146.31743</v>
      </c>
      <c r="S239" s="68" t="n">
        <f aca="false">S238+K239</f>
        <v>2331.79988988468</v>
      </c>
      <c r="T239" s="68" t="n">
        <f aca="false">MAX(T238,S239)</f>
        <v>2507.35863730384</v>
      </c>
      <c r="U239" s="68" t="n">
        <f aca="false">T239-S239</f>
        <v>175.558747419153</v>
      </c>
      <c r="V239" s="70" t="n">
        <f aca="false">V238+F239</f>
        <v>0.8762</v>
      </c>
      <c r="W239" s="70" t="n">
        <f aca="false">MAX(W238,V239)</f>
        <v>0.901800000000001</v>
      </c>
      <c r="X239" s="70" t="n">
        <f aca="false">W239-V239</f>
        <v>0.0256000000000001</v>
      </c>
      <c r="Y239" s="70" t="n">
        <f aca="false">Y238+M239</f>
        <v>0.814413536776821</v>
      </c>
      <c r="Z239" s="70" t="n">
        <f aca="false">MAX(Z238,Y239)</f>
        <v>0.841302896179225</v>
      </c>
      <c r="AA239" s="70" t="n">
        <f aca="false">Z239-Y239</f>
        <v>0.026889359402404</v>
      </c>
      <c r="AB239" s="72" t="n">
        <f aca="false">AB238*(1+F239)</f>
        <v>2.25965148506521</v>
      </c>
      <c r="AC239" s="73" t="n">
        <f aca="false">MAX(AC238,AB239)</f>
        <v>2.31841822211684</v>
      </c>
      <c r="AD239" s="70" t="n">
        <f aca="false">1-AB239/AC239</f>
        <v>0.0253477722401462</v>
      </c>
      <c r="AE239" s="73" t="n">
        <f aca="false">AE238*(1+M239)</f>
        <v>2.12467031408755</v>
      </c>
      <c r="AF239" s="73" t="n">
        <f aca="false">MAX(AF238,AE239)</f>
        <v>2.18275397885324</v>
      </c>
      <c r="AG239" s="70" t="n">
        <f aca="false">1-AE239/AF239</f>
        <v>0.0266102663554428</v>
      </c>
      <c r="AH239" s="74" t="n">
        <f aca="false">IF(R239&gt;0,AH238+1,0)</f>
        <v>5</v>
      </c>
      <c r="AI239" s="74" t="n">
        <f aca="false">IF(U239&gt;0,AI238+1,0)</f>
        <v>5</v>
      </c>
      <c r="AJ239" s="74" t="n">
        <f aca="false">IF(G239&gt;0,AJ238+1,0)</f>
        <v>0</v>
      </c>
      <c r="AK239" s="74" t="n">
        <f aca="false">IF(G239&lt;=0,AK238+1,0)</f>
        <v>5</v>
      </c>
      <c r="AL239" s="74" t="n">
        <f aca="false">IF(K239&gt;0,AL238+1,0)</f>
        <v>0</v>
      </c>
      <c r="AM239" s="74" t="n">
        <f aca="false">IF(K239&lt;=0,AM238+1,0)</f>
        <v>5</v>
      </c>
    </row>
    <row r="240" customFormat="false" ht="15" hidden="false" customHeight="false" outlineLevel="0" collapsed="false">
      <c r="A240" s="61" t="n">
        <v>239</v>
      </c>
      <c r="B240" s="62" t="n">
        <v>40564.59375</v>
      </c>
      <c r="C240" s="63" t="n">
        <f aca="false">YEAR(B240)</f>
        <v>2011</v>
      </c>
      <c r="D240" s="32" t="s">
        <v>276</v>
      </c>
      <c r="E240" s="64" t="n">
        <v>5690.3</v>
      </c>
      <c r="F240" s="65" t="n">
        <v>-0.0032</v>
      </c>
      <c r="G240" s="66" t="n">
        <v>-18.20896</v>
      </c>
      <c r="H240" s="67" t="n">
        <f aca="false">E240+IF(D240="Long",1,-1)*G240</f>
        <v>5708.50896</v>
      </c>
      <c r="I240" s="68" t="n">
        <f aca="false">Assumptions!$B$58</f>
        <v>5.35750011455817</v>
      </c>
      <c r="J240" s="68" t="n">
        <f aca="false">INDEX(Yearly!$L$5:$L$22,MATCH(C240,Yearly!$A$5:$A$22,0))</f>
        <v>0.490763369272504</v>
      </c>
      <c r="K240" s="68" t="n">
        <f aca="false">G240-I240-J240</f>
        <v>-24.0572234838307</v>
      </c>
      <c r="L240" s="69" t="n">
        <f aca="false">(I240+J240)/Assumptions!$B$8</f>
        <v>0.000257871880480828</v>
      </c>
      <c r="M240" s="70" t="n">
        <f aca="false">F240-L240</f>
        <v>-0.00345787188048083</v>
      </c>
      <c r="N240" s="71" t="n">
        <f aca="false">G240*Assumptions!$B$7</f>
        <v>-143213.4704</v>
      </c>
      <c r="O240" s="71" t="n">
        <f aca="false">K240*Assumptions!$B$7</f>
        <v>-189210.062700328</v>
      </c>
      <c r="P240" s="68" t="n">
        <f aca="false">P239+G240</f>
        <v>3714.84304</v>
      </c>
      <c r="Q240" s="68" t="n">
        <f aca="false">MAX(Q239,P240)</f>
        <v>3879.36943</v>
      </c>
      <c r="R240" s="68" t="n">
        <f aca="false">Q240-P240</f>
        <v>164.52639</v>
      </c>
      <c r="S240" s="68" t="n">
        <f aca="false">S239+K240</f>
        <v>2307.74266640085</v>
      </c>
      <c r="T240" s="68" t="n">
        <f aca="false">MAX(T239,S240)</f>
        <v>2507.35863730384</v>
      </c>
      <c r="U240" s="68" t="n">
        <f aca="false">T240-S240</f>
        <v>199.615970902984</v>
      </c>
      <c r="V240" s="70" t="n">
        <f aca="false">V239+F240</f>
        <v>0.873</v>
      </c>
      <c r="W240" s="70" t="n">
        <f aca="false">MAX(W239,V240)</f>
        <v>0.901800000000001</v>
      </c>
      <c r="X240" s="70" t="n">
        <f aca="false">W240-V240</f>
        <v>0.0288</v>
      </c>
      <c r="Y240" s="70" t="n">
        <f aca="false">Y239+M240</f>
        <v>0.81095566489634</v>
      </c>
      <c r="Z240" s="70" t="n">
        <f aca="false">MAX(Z239,Y240)</f>
        <v>0.841302896179225</v>
      </c>
      <c r="AA240" s="70" t="n">
        <f aca="false">Z240-Y240</f>
        <v>0.0303472312828849</v>
      </c>
      <c r="AB240" s="72" t="n">
        <f aca="false">AB239*(1+F240)</f>
        <v>2.252420600313</v>
      </c>
      <c r="AC240" s="73" t="n">
        <f aca="false">MAX(AC239,AB240)</f>
        <v>2.31841822211684</v>
      </c>
      <c r="AD240" s="70" t="n">
        <f aca="false">1-AB240/AC240</f>
        <v>0.0284666593689777</v>
      </c>
      <c r="AE240" s="73" t="n">
        <f aca="false">AE239*(1+M240)</f>
        <v>2.11732347635317</v>
      </c>
      <c r="AF240" s="73" t="n">
        <f aca="false">MAX(AF239,AE240)</f>
        <v>2.18275397885324</v>
      </c>
      <c r="AG240" s="70" t="n">
        <f aca="false">1-AE240/AF240</f>
        <v>0.0299761233441611</v>
      </c>
      <c r="AH240" s="74" t="n">
        <f aca="false">IF(R240&gt;0,AH239+1,0)</f>
        <v>6</v>
      </c>
      <c r="AI240" s="74" t="n">
        <f aca="false">IF(U240&gt;0,AI239+1,0)</f>
        <v>6</v>
      </c>
      <c r="AJ240" s="74" t="n">
        <f aca="false">IF(G240&gt;0,AJ239+1,0)</f>
        <v>0</v>
      </c>
      <c r="AK240" s="74" t="n">
        <f aca="false">IF(G240&lt;=0,AK239+1,0)</f>
        <v>6</v>
      </c>
      <c r="AL240" s="74" t="n">
        <f aca="false">IF(K240&gt;0,AL239+1,0)</f>
        <v>0</v>
      </c>
      <c r="AM240" s="74" t="n">
        <f aca="false">IF(K240&lt;=0,AM239+1,0)</f>
        <v>6</v>
      </c>
    </row>
    <row r="241" customFormat="false" ht="15" hidden="false" customHeight="false" outlineLevel="0" collapsed="false">
      <c r="A241" s="61" t="n">
        <v>240</v>
      </c>
      <c r="B241" s="62" t="n">
        <v>40567.40625</v>
      </c>
      <c r="C241" s="63" t="n">
        <f aca="false">YEAR(B241)</f>
        <v>2011</v>
      </c>
      <c r="D241" s="32" t="s">
        <v>277</v>
      </c>
      <c r="E241" s="64" t="n">
        <v>5708.5</v>
      </c>
      <c r="F241" s="65" t="n">
        <v>-0.0018</v>
      </c>
      <c r="G241" s="66" t="n">
        <v>-10.2753</v>
      </c>
      <c r="H241" s="67" t="n">
        <f aca="false">E241+IF(D241="Long",1,-1)*G241</f>
        <v>5698.2247</v>
      </c>
      <c r="I241" s="68" t="n">
        <f aca="false">Assumptions!$B$58</f>
        <v>5.35750011455817</v>
      </c>
      <c r="J241" s="68" t="n">
        <f aca="false">INDEX(Yearly!$L$5:$L$22,MATCH(C241,Yearly!$A$5:$A$22,0))</f>
        <v>0.490763369272504</v>
      </c>
      <c r="K241" s="68" t="n">
        <f aca="false">G241-I241-J241</f>
        <v>-16.1235634838307</v>
      </c>
      <c r="L241" s="69" t="n">
        <f aca="false">(I241+J241)/Assumptions!$B$8</f>
        <v>0.000257871880480828</v>
      </c>
      <c r="M241" s="70" t="n">
        <f aca="false">F241-L241</f>
        <v>-0.00205787188048083</v>
      </c>
      <c r="N241" s="71" t="n">
        <f aca="false">G241*Assumptions!$B$7</f>
        <v>-80815.2345</v>
      </c>
      <c r="O241" s="71" t="n">
        <f aca="false">K241*Assumptions!$B$7</f>
        <v>-126811.826800328</v>
      </c>
      <c r="P241" s="68" t="n">
        <f aca="false">P240+G241</f>
        <v>3704.56774</v>
      </c>
      <c r="Q241" s="68" t="n">
        <f aca="false">MAX(Q240,P241)</f>
        <v>3879.36943</v>
      </c>
      <c r="R241" s="68" t="n">
        <f aca="false">Q241-P241</f>
        <v>174.80169</v>
      </c>
      <c r="S241" s="68" t="n">
        <f aca="false">S240+K241</f>
        <v>2291.61910291702</v>
      </c>
      <c r="T241" s="68" t="n">
        <f aca="false">MAX(T240,S241)</f>
        <v>2507.35863730384</v>
      </c>
      <c r="U241" s="68" t="n">
        <f aca="false">T241-S241</f>
        <v>215.739534386815</v>
      </c>
      <c r="V241" s="70" t="n">
        <f aca="false">V240+F241</f>
        <v>0.8712</v>
      </c>
      <c r="W241" s="70" t="n">
        <f aca="false">MAX(W240,V241)</f>
        <v>0.901800000000001</v>
      </c>
      <c r="X241" s="70" t="n">
        <f aca="false">W241-V241</f>
        <v>0.0306000000000001</v>
      </c>
      <c r="Y241" s="70" t="n">
        <f aca="false">Y240+M241</f>
        <v>0.808897793015859</v>
      </c>
      <c r="Z241" s="70" t="n">
        <f aca="false">MAX(Z240,Y241)</f>
        <v>0.841302896179225</v>
      </c>
      <c r="AA241" s="70" t="n">
        <f aca="false">Z241-Y241</f>
        <v>0.0324051031633656</v>
      </c>
      <c r="AB241" s="72" t="n">
        <f aca="false">AB240*(1+F241)</f>
        <v>2.24836624323244</v>
      </c>
      <c r="AC241" s="73" t="n">
        <f aca="false">MAX(AC240,AB241)</f>
        <v>2.31841822211684</v>
      </c>
      <c r="AD241" s="70" t="n">
        <f aca="false">1-AB241/AC241</f>
        <v>0.0302154193821136</v>
      </c>
      <c r="AE241" s="73" t="n">
        <f aca="false">AE240*(1+M241)</f>
        <v>2.1129662959093</v>
      </c>
      <c r="AF241" s="73" t="n">
        <f aca="false">MAX(AF240,AE241)</f>
        <v>2.18275397885324</v>
      </c>
      <c r="AG241" s="70" t="n">
        <f aca="false">1-AE241/AF241</f>
        <v>0.0319723082033261</v>
      </c>
      <c r="AH241" s="74" t="n">
        <f aca="false">IF(R241&gt;0,AH240+1,0)</f>
        <v>7</v>
      </c>
      <c r="AI241" s="74" t="n">
        <f aca="false">IF(U241&gt;0,AI240+1,0)</f>
        <v>7</v>
      </c>
      <c r="AJ241" s="74" t="n">
        <f aca="false">IF(G241&gt;0,AJ240+1,0)</f>
        <v>0</v>
      </c>
      <c r="AK241" s="74" t="n">
        <f aca="false">IF(G241&lt;=0,AK240+1,0)</f>
        <v>7</v>
      </c>
      <c r="AL241" s="74" t="n">
        <f aca="false">IF(K241&gt;0,AL240+1,0)</f>
        <v>0</v>
      </c>
      <c r="AM241" s="74" t="n">
        <f aca="false">IF(K241&lt;=0,AM240+1,0)</f>
        <v>7</v>
      </c>
    </row>
    <row r="242" customFormat="false" ht="15" hidden="false" customHeight="false" outlineLevel="0" collapsed="false">
      <c r="A242" s="61" t="n">
        <v>241</v>
      </c>
      <c r="B242" s="62" t="n">
        <v>40568.59375</v>
      </c>
      <c r="C242" s="63" t="n">
        <f aca="false">YEAR(B242)</f>
        <v>2011</v>
      </c>
      <c r="D242" s="32" t="s">
        <v>276</v>
      </c>
      <c r="E242" s="64" t="n">
        <v>5698.4</v>
      </c>
      <c r="F242" s="65" t="n">
        <v>0.0334</v>
      </c>
      <c r="G242" s="66" t="n">
        <v>190.32656</v>
      </c>
      <c r="H242" s="67" t="n">
        <f aca="false">E242+IF(D242="Long",1,-1)*G242</f>
        <v>5508.07344</v>
      </c>
      <c r="I242" s="68" t="n">
        <f aca="false">Assumptions!$B$58</f>
        <v>5.35750011455817</v>
      </c>
      <c r="J242" s="68" t="n">
        <f aca="false">INDEX(Yearly!$L$5:$L$22,MATCH(C242,Yearly!$A$5:$A$22,0))</f>
        <v>0.490763369272504</v>
      </c>
      <c r="K242" s="68" t="n">
        <f aca="false">G242-I242-J242</f>
        <v>184.478296516169</v>
      </c>
      <c r="L242" s="69" t="n">
        <f aca="false">(I242+J242)/Assumptions!$B$8</f>
        <v>0.000257871880480828</v>
      </c>
      <c r="M242" s="70" t="n">
        <f aca="false">F242-L242</f>
        <v>0.0331421281195192</v>
      </c>
      <c r="N242" s="71" t="n">
        <f aca="false">G242*Assumptions!$B$7</f>
        <v>1496918.3944</v>
      </c>
      <c r="O242" s="71" t="n">
        <f aca="false">K242*Assumptions!$B$7</f>
        <v>1450921.80209967</v>
      </c>
      <c r="P242" s="68" t="n">
        <f aca="false">P241+G242</f>
        <v>3894.8943</v>
      </c>
      <c r="Q242" s="68" t="n">
        <f aca="false">MAX(Q241,P242)</f>
        <v>3894.8943</v>
      </c>
      <c r="R242" s="68" t="n">
        <f aca="false">Q242-P242</f>
        <v>0</v>
      </c>
      <c r="S242" s="68" t="n">
        <f aca="false">S241+K242</f>
        <v>2476.09739943319</v>
      </c>
      <c r="T242" s="68" t="n">
        <f aca="false">MAX(T241,S242)</f>
        <v>2507.35863730384</v>
      </c>
      <c r="U242" s="68" t="n">
        <f aca="false">T242-S242</f>
        <v>31.2612378706453</v>
      </c>
      <c r="V242" s="70" t="n">
        <f aca="false">V241+F242</f>
        <v>0.9046</v>
      </c>
      <c r="W242" s="70" t="n">
        <f aca="false">MAX(W241,V242)</f>
        <v>0.9046</v>
      </c>
      <c r="X242" s="70" t="n">
        <f aca="false">W242-V242</f>
        <v>0</v>
      </c>
      <c r="Y242" s="70" t="n">
        <f aca="false">Y241+M242</f>
        <v>0.842039921135379</v>
      </c>
      <c r="Z242" s="70" t="n">
        <f aca="false">MAX(Z241,Y242)</f>
        <v>0.842039921135379</v>
      </c>
      <c r="AA242" s="70" t="n">
        <f aca="false">Z242-Y242</f>
        <v>0</v>
      </c>
      <c r="AB242" s="72" t="n">
        <f aca="false">AB241*(1+F242)</f>
        <v>2.32346167575641</v>
      </c>
      <c r="AC242" s="73" t="n">
        <f aca="false">MAX(AC241,AB242)</f>
        <v>2.32346167575641</v>
      </c>
      <c r="AD242" s="70" t="n">
        <f aca="false">1-AB242/AC242</f>
        <v>0</v>
      </c>
      <c r="AE242" s="73" t="n">
        <f aca="false">AE241*(1+M242)</f>
        <v>2.18299449560056</v>
      </c>
      <c r="AF242" s="73" t="n">
        <f aca="false">MAX(AF241,AE242)</f>
        <v>2.18299449560056</v>
      </c>
      <c r="AG242" s="70" t="n">
        <f aca="false">1-AE242/AF242</f>
        <v>0</v>
      </c>
      <c r="AH242" s="74" t="n">
        <f aca="false">IF(R242&gt;0,AH241+1,0)</f>
        <v>0</v>
      </c>
      <c r="AI242" s="74" t="n">
        <f aca="false">IF(U242&gt;0,AI241+1,0)</f>
        <v>8</v>
      </c>
      <c r="AJ242" s="74" t="n">
        <f aca="false">IF(G242&gt;0,AJ241+1,0)</f>
        <v>1</v>
      </c>
      <c r="AK242" s="74" t="n">
        <f aca="false">IF(G242&lt;=0,AK241+1,0)</f>
        <v>0</v>
      </c>
      <c r="AL242" s="74" t="n">
        <f aca="false">IF(K242&gt;0,AL241+1,0)</f>
        <v>1</v>
      </c>
      <c r="AM242" s="74" t="n">
        <f aca="false">IF(K242&lt;=0,AM241+1,0)</f>
        <v>0</v>
      </c>
    </row>
    <row r="243" customFormat="false" ht="15" hidden="false" customHeight="false" outlineLevel="0" collapsed="false">
      <c r="A243" s="61" t="n">
        <v>242</v>
      </c>
      <c r="B243" s="62" t="n">
        <v>40577.46875</v>
      </c>
      <c r="C243" s="63" t="n">
        <f aca="false">YEAR(B243)</f>
        <v>2011</v>
      </c>
      <c r="D243" s="32" t="s">
        <v>277</v>
      </c>
      <c r="E243" s="64" t="n">
        <v>5507.95</v>
      </c>
      <c r="F243" s="65" t="n">
        <v>-0.0066</v>
      </c>
      <c r="G243" s="66" t="n">
        <v>-36.35247</v>
      </c>
      <c r="H243" s="67" t="n">
        <f aca="false">E243+IF(D243="Long",1,-1)*G243</f>
        <v>5471.59753</v>
      </c>
      <c r="I243" s="68" t="n">
        <f aca="false">Assumptions!$B$58</f>
        <v>5.35750011455817</v>
      </c>
      <c r="J243" s="68" t="n">
        <f aca="false">INDEX(Yearly!$L$5:$L$22,MATCH(C243,Yearly!$A$5:$A$22,0))</f>
        <v>0.490763369272504</v>
      </c>
      <c r="K243" s="68" t="n">
        <f aca="false">G243-I243-J243</f>
        <v>-42.2007334838307</v>
      </c>
      <c r="L243" s="69" t="n">
        <f aca="false">(I243+J243)/Assumptions!$B$8</f>
        <v>0.000257871880480828</v>
      </c>
      <c r="M243" s="70" t="n">
        <f aca="false">F243-L243</f>
        <v>-0.00685787188048083</v>
      </c>
      <c r="N243" s="71" t="n">
        <f aca="false">G243*Assumptions!$B$7</f>
        <v>-285912.17655</v>
      </c>
      <c r="O243" s="71" t="n">
        <f aca="false">K243*Assumptions!$B$7</f>
        <v>-331908.768850328</v>
      </c>
      <c r="P243" s="68" t="n">
        <f aca="false">P242+G243</f>
        <v>3858.54183</v>
      </c>
      <c r="Q243" s="68" t="n">
        <f aca="false">MAX(Q242,P243)</f>
        <v>3894.8943</v>
      </c>
      <c r="R243" s="68" t="n">
        <f aca="false">Q243-P243</f>
        <v>36.3524699999998</v>
      </c>
      <c r="S243" s="68" t="n">
        <f aca="false">S242+K243</f>
        <v>2433.89666594936</v>
      </c>
      <c r="T243" s="68" t="n">
        <f aca="false">MAX(T242,S243)</f>
        <v>2507.35863730384</v>
      </c>
      <c r="U243" s="68" t="n">
        <f aca="false">T243-S243</f>
        <v>73.4619713544762</v>
      </c>
      <c r="V243" s="70" t="n">
        <f aca="false">V242+F243</f>
        <v>0.898</v>
      </c>
      <c r="W243" s="70" t="n">
        <f aca="false">MAX(W242,V243)</f>
        <v>0.9046</v>
      </c>
      <c r="X243" s="70" t="n">
        <f aca="false">W243-V243</f>
        <v>0.00660000000000005</v>
      </c>
      <c r="Y243" s="70" t="n">
        <f aca="false">Y242+M243</f>
        <v>0.835182049254898</v>
      </c>
      <c r="Z243" s="70" t="n">
        <f aca="false">MAX(Z242,Y243)</f>
        <v>0.842039921135379</v>
      </c>
      <c r="AA243" s="70" t="n">
        <f aca="false">Z243-Y243</f>
        <v>0.00685787188048082</v>
      </c>
      <c r="AB243" s="72" t="n">
        <f aca="false">AB242*(1+F243)</f>
        <v>2.30812682869641</v>
      </c>
      <c r="AC243" s="73" t="n">
        <f aca="false">MAX(AC242,AB243)</f>
        <v>2.32346167575641</v>
      </c>
      <c r="AD243" s="70" t="n">
        <f aca="false">1-AB243/AC243</f>
        <v>0.00660000000000016</v>
      </c>
      <c r="AE243" s="73" t="n">
        <f aca="false">AE242*(1+M243)</f>
        <v>2.16802379903393</v>
      </c>
      <c r="AF243" s="73" t="n">
        <f aca="false">MAX(AF242,AE243)</f>
        <v>2.18299449560056</v>
      </c>
      <c r="AG243" s="70" t="n">
        <f aca="false">1-AE243/AF243</f>
        <v>0.00685787188048082</v>
      </c>
      <c r="AH243" s="74" t="n">
        <f aca="false">IF(R243&gt;0,AH242+1,0)</f>
        <v>1</v>
      </c>
      <c r="AI243" s="74" t="n">
        <f aca="false">IF(U243&gt;0,AI242+1,0)</f>
        <v>9</v>
      </c>
      <c r="AJ243" s="74" t="n">
        <f aca="false">IF(G243&gt;0,AJ242+1,0)</f>
        <v>0</v>
      </c>
      <c r="AK243" s="74" t="n">
        <f aca="false">IF(G243&lt;=0,AK242+1,0)</f>
        <v>1</v>
      </c>
      <c r="AL243" s="74" t="n">
        <f aca="false">IF(K243&gt;0,AL242+1,0)</f>
        <v>0</v>
      </c>
      <c r="AM243" s="74" t="n">
        <f aca="false">IF(K243&lt;=0,AM242+1,0)</f>
        <v>1</v>
      </c>
    </row>
    <row r="244" customFormat="false" ht="15" hidden="false" customHeight="false" outlineLevel="0" collapsed="false">
      <c r="A244" s="61" t="n">
        <v>243</v>
      </c>
      <c r="B244" s="62" t="n">
        <v>40578.4895833333</v>
      </c>
      <c r="C244" s="63" t="n">
        <f aca="false">YEAR(B244)</f>
        <v>2011</v>
      </c>
      <c r="D244" s="32" t="s">
        <v>276</v>
      </c>
      <c r="E244" s="64" t="n">
        <v>5471.85</v>
      </c>
      <c r="F244" s="65" t="n">
        <v>0.0305</v>
      </c>
      <c r="G244" s="66" t="n">
        <v>166.891425</v>
      </c>
      <c r="H244" s="67" t="n">
        <f aca="false">E244+IF(D244="Long",1,-1)*G244</f>
        <v>5304.958575</v>
      </c>
      <c r="I244" s="68" t="n">
        <f aca="false">Assumptions!$B$58</f>
        <v>5.35750011455817</v>
      </c>
      <c r="J244" s="68" t="n">
        <f aca="false">INDEX(Yearly!$L$5:$L$22,MATCH(C244,Yearly!$A$5:$A$22,0))</f>
        <v>0.490763369272504</v>
      </c>
      <c r="K244" s="68" t="n">
        <f aca="false">G244-I244-J244</f>
        <v>161.043161516169</v>
      </c>
      <c r="L244" s="69" t="n">
        <f aca="false">(I244+J244)/Assumptions!$B$8</f>
        <v>0.000257871880480828</v>
      </c>
      <c r="M244" s="70" t="n">
        <f aca="false">F244-L244</f>
        <v>0.0302421281195192</v>
      </c>
      <c r="N244" s="71" t="n">
        <f aca="false">G244*Assumptions!$B$7</f>
        <v>1312601.057625</v>
      </c>
      <c r="O244" s="71" t="n">
        <f aca="false">K244*Assumptions!$B$7</f>
        <v>1266604.46532467</v>
      </c>
      <c r="P244" s="68" t="n">
        <f aca="false">P243+G244</f>
        <v>4025.433255</v>
      </c>
      <c r="Q244" s="68" t="n">
        <f aca="false">MAX(Q243,P244)</f>
        <v>4025.433255</v>
      </c>
      <c r="R244" s="68" t="n">
        <f aca="false">Q244-P244</f>
        <v>0</v>
      </c>
      <c r="S244" s="68" t="n">
        <f aca="false">S243+K244</f>
        <v>2594.93982746553</v>
      </c>
      <c r="T244" s="68" t="n">
        <f aca="false">MAX(T243,S244)</f>
        <v>2594.93982746553</v>
      </c>
      <c r="U244" s="68" t="n">
        <f aca="false">T244-S244</f>
        <v>0</v>
      </c>
      <c r="V244" s="70" t="n">
        <f aca="false">V243+F244</f>
        <v>0.9285</v>
      </c>
      <c r="W244" s="70" t="n">
        <f aca="false">MAX(W243,V244)</f>
        <v>0.9285</v>
      </c>
      <c r="X244" s="70" t="n">
        <f aca="false">W244-V244</f>
        <v>0</v>
      </c>
      <c r="Y244" s="70" t="n">
        <f aca="false">Y243+M244</f>
        <v>0.865424177374417</v>
      </c>
      <c r="Z244" s="70" t="n">
        <f aca="false">MAX(Z243,Y244)</f>
        <v>0.865424177374417</v>
      </c>
      <c r="AA244" s="70" t="n">
        <f aca="false">Z244-Y244</f>
        <v>0</v>
      </c>
      <c r="AB244" s="72" t="n">
        <f aca="false">AB243*(1+F244)</f>
        <v>2.37852469697165</v>
      </c>
      <c r="AC244" s="73" t="n">
        <f aca="false">MAX(AC243,AB244)</f>
        <v>2.37852469697165</v>
      </c>
      <c r="AD244" s="70" t="n">
        <f aca="false">1-AB244/AC244</f>
        <v>0</v>
      </c>
      <c r="AE244" s="73" t="n">
        <f aca="false">AE243*(1+M244)</f>
        <v>2.23358945253048</v>
      </c>
      <c r="AF244" s="73" t="n">
        <f aca="false">MAX(AF243,AE244)</f>
        <v>2.23358945253048</v>
      </c>
      <c r="AG244" s="70" t="n">
        <f aca="false">1-AE244/AF244</f>
        <v>0</v>
      </c>
      <c r="AH244" s="74" t="n">
        <f aca="false">IF(R244&gt;0,AH243+1,0)</f>
        <v>0</v>
      </c>
      <c r="AI244" s="74" t="n">
        <f aca="false">IF(U244&gt;0,AI243+1,0)</f>
        <v>0</v>
      </c>
      <c r="AJ244" s="74" t="n">
        <f aca="false">IF(G244&gt;0,AJ243+1,0)</f>
        <v>1</v>
      </c>
      <c r="AK244" s="74" t="n">
        <f aca="false">IF(G244&lt;=0,AK243+1,0)</f>
        <v>0</v>
      </c>
      <c r="AL244" s="74" t="n">
        <f aca="false">IF(K244&gt;0,AL243+1,0)</f>
        <v>1</v>
      </c>
      <c r="AM244" s="74" t="n">
        <f aca="false">IF(K244&lt;=0,AM243+1,0)</f>
        <v>0</v>
      </c>
    </row>
    <row r="245" customFormat="false" ht="15" hidden="false" customHeight="false" outlineLevel="0" collapsed="false">
      <c r="A245" s="61" t="n">
        <v>244</v>
      </c>
      <c r="B245" s="62" t="n">
        <v>40585.6354166667</v>
      </c>
      <c r="C245" s="63" t="n">
        <f aca="false">YEAR(B245)</f>
        <v>2011</v>
      </c>
      <c r="D245" s="32" t="s">
        <v>277</v>
      </c>
      <c r="E245" s="64" t="n">
        <v>5304.9</v>
      </c>
      <c r="F245" s="65" t="n">
        <v>0.0293</v>
      </c>
      <c r="G245" s="66" t="n">
        <v>155.43357</v>
      </c>
      <c r="H245" s="67" t="n">
        <f aca="false">E245+IF(D245="Long",1,-1)*G245</f>
        <v>5460.33357</v>
      </c>
      <c r="I245" s="68" t="n">
        <f aca="false">Assumptions!$B$58</f>
        <v>5.35750011455817</v>
      </c>
      <c r="J245" s="68" t="n">
        <f aca="false">INDEX(Yearly!$L$5:$L$22,MATCH(C245,Yearly!$A$5:$A$22,0))</f>
        <v>0.490763369272504</v>
      </c>
      <c r="K245" s="68" t="n">
        <f aca="false">G245-I245-J245</f>
        <v>149.585306516169</v>
      </c>
      <c r="L245" s="69" t="n">
        <f aca="false">(I245+J245)/Assumptions!$B$8</f>
        <v>0.000257871880480828</v>
      </c>
      <c r="M245" s="70" t="n">
        <f aca="false">F245-L245</f>
        <v>0.0290421281195192</v>
      </c>
      <c r="N245" s="71" t="n">
        <f aca="false">G245*Assumptions!$B$7</f>
        <v>1222485.02805</v>
      </c>
      <c r="O245" s="71" t="n">
        <f aca="false">K245*Assumptions!$B$7</f>
        <v>1176488.43574967</v>
      </c>
      <c r="P245" s="68" t="n">
        <f aca="false">P244+G245</f>
        <v>4180.866825</v>
      </c>
      <c r="Q245" s="68" t="n">
        <f aca="false">MAX(Q244,P245)</f>
        <v>4180.866825</v>
      </c>
      <c r="R245" s="68" t="n">
        <f aca="false">Q245-P245</f>
        <v>0</v>
      </c>
      <c r="S245" s="68" t="n">
        <f aca="false">S244+K245</f>
        <v>2744.5251339817</v>
      </c>
      <c r="T245" s="68" t="n">
        <f aca="false">MAX(T244,S245)</f>
        <v>2744.5251339817</v>
      </c>
      <c r="U245" s="68" t="n">
        <f aca="false">T245-S245</f>
        <v>0</v>
      </c>
      <c r="V245" s="70" t="n">
        <f aca="false">V244+F245</f>
        <v>0.9578</v>
      </c>
      <c r="W245" s="70" t="n">
        <f aca="false">MAX(W244,V245)</f>
        <v>0.9578</v>
      </c>
      <c r="X245" s="70" t="n">
        <f aca="false">W245-V245</f>
        <v>0</v>
      </c>
      <c r="Y245" s="70" t="n">
        <f aca="false">Y244+M245</f>
        <v>0.894466305493936</v>
      </c>
      <c r="Z245" s="70" t="n">
        <f aca="false">MAX(Z244,Y245)</f>
        <v>0.894466305493936</v>
      </c>
      <c r="AA245" s="70" t="n">
        <f aca="false">Z245-Y245</f>
        <v>0</v>
      </c>
      <c r="AB245" s="72" t="n">
        <f aca="false">AB244*(1+F245)</f>
        <v>2.44821547059292</v>
      </c>
      <c r="AC245" s="73" t="n">
        <f aca="false">MAX(AC244,AB245)</f>
        <v>2.44821547059292</v>
      </c>
      <c r="AD245" s="70" t="n">
        <f aca="false">1-AB245/AC245</f>
        <v>0</v>
      </c>
      <c r="AE245" s="73" t="n">
        <f aca="false">AE244*(1+M245)</f>
        <v>2.29845764357728</v>
      </c>
      <c r="AF245" s="73" t="n">
        <f aca="false">MAX(AF244,AE245)</f>
        <v>2.29845764357728</v>
      </c>
      <c r="AG245" s="70" t="n">
        <f aca="false">1-AE245/AF245</f>
        <v>0</v>
      </c>
      <c r="AH245" s="74" t="n">
        <f aca="false">IF(R245&gt;0,AH244+1,0)</f>
        <v>0</v>
      </c>
      <c r="AI245" s="74" t="n">
        <f aca="false">IF(U245&gt;0,AI244+1,0)</f>
        <v>0</v>
      </c>
      <c r="AJ245" s="74" t="n">
        <f aca="false">IF(G245&gt;0,AJ244+1,0)</f>
        <v>2</v>
      </c>
      <c r="AK245" s="74" t="n">
        <f aca="false">IF(G245&lt;=0,AK244+1,0)</f>
        <v>0</v>
      </c>
      <c r="AL245" s="74" t="n">
        <f aca="false">IF(K245&gt;0,AL244+1,0)</f>
        <v>2</v>
      </c>
      <c r="AM245" s="74" t="n">
        <f aca="false">IF(K245&lt;=0,AM244+1,0)</f>
        <v>0</v>
      </c>
    </row>
    <row r="246" customFormat="false" ht="15" hidden="false" customHeight="false" outlineLevel="0" collapsed="false">
      <c r="A246" s="61" t="n">
        <v>245</v>
      </c>
      <c r="B246" s="62" t="n">
        <v>40592.6354166667</v>
      </c>
      <c r="C246" s="63" t="n">
        <f aca="false">YEAR(B246)</f>
        <v>2011</v>
      </c>
      <c r="D246" s="32" t="s">
        <v>276</v>
      </c>
      <c r="E246" s="64" t="n">
        <v>5460.1</v>
      </c>
      <c r="F246" s="65" t="n">
        <v>-0.0021</v>
      </c>
      <c r="G246" s="66" t="n">
        <v>-11.46621</v>
      </c>
      <c r="H246" s="67" t="n">
        <f aca="false">E246+IF(D246="Long",1,-1)*G246</f>
        <v>5471.56621</v>
      </c>
      <c r="I246" s="68" t="n">
        <f aca="false">Assumptions!$B$58</f>
        <v>5.35750011455817</v>
      </c>
      <c r="J246" s="68" t="n">
        <f aca="false">INDEX(Yearly!$L$5:$L$22,MATCH(C246,Yearly!$A$5:$A$22,0))</f>
        <v>0.490763369272504</v>
      </c>
      <c r="K246" s="68" t="n">
        <f aca="false">G246-I246-J246</f>
        <v>-17.3144734838307</v>
      </c>
      <c r="L246" s="69" t="n">
        <f aca="false">(I246+J246)/Assumptions!$B$8</f>
        <v>0.000257871880480828</v>
      </c>
      <c r="M246" s="70" t="n">
        <f aca="false">F246-L246</f>
        <v>-0.00235787188048083</v>
      </c>
      <c r="N246" s="71" t="n">
        <f aca="false">G246*Assumptions!$B$7</f>
        <v>-90181.74165</v>
      </c>
      <c r="O246" s="71" t="n">
        <f aca="false">K246*Assumptions!$B$7</f>
        <v>-136178.333950328</v>
      </c>
      <c r="P246" s="68" t="n">
        <f aca="false">P245+G246</f>
        <v>4169.400615</v>
      </c>
      <c r="Q246" s="68" t="n">
        <f aca="false">MAX(Q245,P246)</f>
        <v>4180.866825</v>
      </c>
      <c r="R246" s="68" t="n">
        <f aca="false">Q246-P246</f>
        <v>11.4662099999996</v>
      </c>
      <c r="S246" s="68" t="n">
        <f aca="false">S245+K246</f>
        <v>2727.21066049787</v>
      </c>
      <c r="T246" s="68" t="n">
        <f aca="false">MAX(T245,S246)</f>
        <v>2744.5251339817</v>
      </c>
      <c r="U246" s="68" t="n">
        <f aca="false">T246-S246</f>
        <v>17.3144734838306</v>
      </c>
      <c r="V246" s="70" t="n">
        <f aca="false">V245+F246</f>
        <v>0.9557</v>
      </c>
      <c r="W246" s="70" t="n">
        <f aca="false">MAX(W245,V246)</f>
        <v>0.9578</v>
      </c>
      <c r="X246" s="70" t="n">
        <f aca="false">W246-V246</f>
        <v>0.00209999999999999</v>
      </c>
      <c r="Y246" s="70" t="n">
        <f aca="false">Y245+M246</f>
        <v>0.892108433613455</v>
      </c>
      <c r="Z246" s="70" t="n">
        <f aca="false">MAX(Z245,Y246)</f>
        <v>0.894466305493936</v>
      </c>
      <c r="AA246" s="70" t="n">
        <f aca="false">Z246-Y246</f>
        <v>0.00235787188048087</v>
      </c>
      <c r="AB246" s="72" t="n">
        <f aca="false">AB245*(1+F246)</f>
        <v>2.44307421810468</v>
      </c>
      <c r="AC246" s="73" t="n">
        <f aca="false">MAX(AC245,AB246)</f>
        <v>2.44821547059292</v>
      </c>
      <c r="AD246" s="70" t="n">
        <f aca="false">1-AB246/AC246</f>
        <v>0.00209999999999999</v>
      </c>
      <c r="AE246" s="73" t="n">
        <f aca="false">AE245*(1+M246)</f>
        <v>2.29303817493101</v>
      </c>
      <c r="AF246" s="73" t="n">
        <f aca="false">MAX(AF245,AE246)</f>
        <v>2.29845764357728</v>
      </c>
      <c r="AG246" s="70" t="n">
        <f aca="false">1-AE246/AF246</f>
        <v>0.00235787188048076</v>
      </c>
      <c r="AH246" s="74" t="n">
        <f aca="false">IF(R246&gt;0,AH245+1,0)</f>
        <v>1</v>
      </c>
      <c r="AI246" s="74" t="n">
        <f aca="false">IF(U246&gt;0,AI245+1,0)</f>
        <v>1</v>
      </c>
      <c r="AJ246" s="74" t="n">
        <f aca="false">IF(G246&gt;0,AJ245+1,0)</f>
        <v>0</v>
      </c>
      <c r="AK246" s="74" t="n">
        <f aca="false">IF(G246&lt;=0,AK245+1,0)</f>
        <v>1</v>
      </c>
      <c r="AL246" s="74" t="n">
        <f aca="false">IF(K246&gt;0,AL245+1,0)</f>
        <v>0</v>
      </c>
      <c r="AM246" s="74" t="n">
        <f aca="false">IF(K246&lt;=0,AM245+1,0)</f>
        <v>1</v>
      </c>
    </row>
    <row r="247" customFormat="false" ht="15" hidden="false" customHeight="false" outlineLevel="0" collapsed="false">
      <c r="A247" s="61" t="n">
        <v>246</v>
      </c>
      <c r="B247" s="62" t="n">
        <v>40595.6145833333</v>
      </c>
      <c r="C247" s="63" t="n">
        <f aca="false">YEAR(B247)</f>
        <v>2011</v>
      </c>
      <c r="D247" s="32" t="s">
        <v>277</v>
      </c>
      <c r="E247" s="64" t="n">
        <v>5471.7</v>
      </c>
      <c r="F247" s="65" t="n">
        <v>0.0011</v>
      </c>
      <c r="G247" s="66" t="n">
        <v>6.01887</v>
      </c>
      <c r="H247" s="67" t="n">
        <f aca="false">E247+IF(D247="Long",1,-1)*G247</f>
        <v>5477.71887</v>
      </c>
      <c r="I247" s="68" t="n">
        <f aca="false">Assumptions!$B$58</f>
        <v>5.35750011455817</v>
      </c>
      <c r="J247" s="68" t="n">
        <f aca="false">INDEX(Yearly!$L$5:$L$22,MATCH(C247,Yearly!$A$5:$A$22,0))</f>
        <v>0.490763369272504</v>
      </c>
      <c r="K247" s="68" t="n">
        <f aca="false">G247-I247-J247</f>
        <v>0.170606516169328</v>
      </c>
      <c r="L247" s="69" t="n">
        <f aca="false">(I247+J247)/Assumptions!$B$8</f>
        <v>0.000257871880480828</v>
      </c>
      <c r="M247" s="70" t="n">
        <f aca="false">F247-L247</f>
        <v>0.000842128119519172</v>
      </c>
      <c r="N247" s="71" t="n">
        <f aca="false">G247*Assumptions!$B$7</f>
        <v>47338.41255</v>
      </c>
      <c r="O247" s="71" t="n">
        <f aca="false">K247*Assumptions!$B$7</f>
        <v>1341.82024967176</v>
      </c>
      <c r="P247" s="68" t="n">
        <f aca="false">P246+G247</f>
        <v>4175.419485</v>
      </c>
      <c r="Q247" s="68" t="n">
        <f aca="false">MAX(Q246,P247)</f>
        <v>4180.866825</v>
      </c>
      <c r="R247" s="68" t="n">
        <f aca="false">Q247-P247</f>
        <v>5.44733999999971</v>
      </c>
      <c r="S247" s="68" t="n">
        <f aca="false">S246+K247</f>
        <v>2727.38126701404</v>
      </c>
      <c r="T247" s="68" t="n">
        <f aca="false">MAX(T246,S247)</f>
        <v>2744.5251339817</v>
      </c>
      <c r="U247" s="68" t="n">
        <f aca="false">T247-S247</f>
        <v>17.1438669676613</v>
      </c>
      <c r="V247" s="70" t="n">
        <f aca="false">V246+F247</f>
        <v>0.9568</v>
      </c>
      <c r="W247" s="70" t="n">
        <f aca="false">MAX(W246,V247)</f>
        <v>0.9578</v>
      </c>
      <c r="X247" s="70" t="n">
        <f aca="false">W247-V247</f>
        <v>0.001</v>
      </c>
      <c r="Y247" s="70" t="n">
        <f aca="false">Y246+M247</f>
        <v>0.892950561732975</v>
      </c>
      <c r="Z247" s="70" t="n">
        <f aca="false">MAX(Z246,Y247)</f>
        <v>0.894466305493936</v>
      </c>
      <c r="AA247" s="70" t="n">
        <f aca="false">Z247-Y247</f>
        <v>0.00151574376096164</v>
      </c>
      <c r="AB247" s="72" t="n">
        <f aca="false">AB246*(1+F247)</f>
        <v>2.44576159974459</v>
      </c>
      <c r="AC247" s="73" t="n">
        <f aca="false">MAX(AC246,AB247)</f>
        <v>2.44821547059292</v>
      </c>
      <c r="AD247" s="70" t="n">
        <f aca="false">1-AB247/AC247</f>
        <v>0.00100230999999984</v>
      </c>
      <c r="AE247" s="73" t="n">
        <f aca="false">AE246*(1+M247)</f>
        <v>2.29496920685725</v>
      </c>
      <c r="AF247" s="73" t="n">
        <f aca="false">MAX(AF246,AE247)</f>
        <v>2.29845764357728</v>
      </c>
      <c r="AG247" s="70" t="n">
        <f aca="false">1-AE247/AF247</f>
        <v>0.00151772939117423</v>
      </c>
      <c r="AH247" s="74" t="n">
        <f aca="false">IF(R247&gt;0,AH246+1,0)</f>
        <v>2</v>
      </c>
      <c r="AI247" s="74" t="n">
        <f aca="false">IF(U247&gt;0,AI246+1,0)</f>
        <v>2</v>
      </c>
      <c r="AJ247" s="74" t="n">
        <f aca="false">IF(G247&gt;0,AJ246+1,0)</f>
        <v>1</v>
      </c>
      <c r="AK247" s="74" t="n">
        <f aca="false">IF(G247&lt;=0,AK246+1,0)</f>
        <v>0</v>
      </c>
      <c r="AL247" s="74" t="n">
        <f aca="false">IF(K247&gt;0,AL246+1,0)</f>
        <v>1</v>
      </c>
      <c r="AM247" s="74" t="n">
        <f aca="false">IF(K247&lt;=0,AM246+1,0)</f>
        <v>0</v>
      </c>
    </row>
    <row r="248" customFormat="false" ht="15" hidden="false" customHeight="false" outlineLevel="0" collapsed="false">
      <c r="A248" s="61" t="n">
        <v>247</v>
      </c>
      <c r="B248" s="62" t="n">
        <v>40596.59375</v>
      </c>
      <c r="C248" s="63" t="n">
        <f aca="false">YEAR(B248)</f>
        <v>2011</v>
      </c>
      <c r="D248" s="32" t="s">
        <v>276</v>
      </c>
      <c r="E248" s="64" t="n">
        <v>5477.6</v>
      </c>
      <c r="F248" s="65" t="n">
        <v>-0.0021</v>
      </c>
      <c r="G248" s="66" t="n">
        <v>-11.50296</v>
      </c>
      <c r="H248" s="67" t="n">
        <f aca="false">E248+IF(D248="Long",1,-1)*G248</f>
        <v>5489.10296</v>
      </c>
      <c r="I248" s="68" t="n">
        <f aca="false">Assumptions!$B$58</f>
        <v>5.35750011455817</v>
      </c>
      <c r="J248" s="68" t="n">
        <f aca="false">INDEX(Yearly!$L$5:$L$22,MATCH(C248,Yearly!$A$5:$A$22,0))</f>
        <v>0.490763369272504</v>
      </c>
      <c r="K248" s="68" t="n">
        <f aca="false">G248-I248-J248</f>
        <v>-17.3512234838307</v>
      </c>
      <c r="L248" s="69" t="n">
        <f aca="false">(I248+J248)/Assumptions!$B$8</f>
        <v>0.000257871880480828</v>
      </c>
      <c r="M248" s="70" t="n">
        <f aca="false">F248-L248</f>
        <v>-0.00235787188048083</v>
      </c>
      <c r="N248" s="71" t="n">
        <f aca="false">G248*Assumptions!$B$7</f>
        <v>-90470.7804</v>
      </c>
      <c r="O248" s="71" t="n">
        <f aca="false">K248*Assumptions!$B$7</f>
        <v>-136467.372700328</v>
      </c>
      <c r="P248" s="68" t="n">
        <f aca="false">P247+G248</f>
        <v>4163.916525</v>
      </c>
      <c r="Q248" s="68" t="n">
        <f aca="false">MAX(Q247,P248)</f>
        <v>4180.866825</v>
      </c>
      <c r="R248" s="68" t="n">
        <f aca="false">Q248-P248</f>
        <v>16.9502999999995</v>
      </c>
      <c r="S248" s="68" t="n">
        <f aca="false">S247+K248</f>
        <v>2710.03004353021</v>
      </c>
      <c r="T248" s="68" t="n">
        <f aca="false">MAX(T247,S248)</f>
        <v>2744.5251339817</v>
      </c>
      <c r="U248" s="68" t="n">
        <f aca="false">T248-S248</f>
        <v>34.4950904514922</v>
      </c>
      <c r="V248" s="70" t="n">
        <f aca="false">V247+F248</f>
        <v>0.9547</v>
      </c>
      <c r="W248" s="70" t="n">
        <f aca="false">MAX(W247,V248)</f>
        <v>0.9578</v>
      </c>
      <c r="X248" s="70" t="n">
        <f aca="false">W248-V248</f>
        <v>0.00309999999999999</v>
      </c>
      <c r="Y248" s="70" t="n">
        <f aca="false">Y247+M248</f>
        <v>0.890592689852494</v>
      </c>
      <c r="Z248" s="70" t="n">
        <f aca="false">MAX(Z247,Y248)</f>
        <v>0.894466305493936</v>
      </c>
      <c r="AA248" s="70" t="n">
        <f aca="false">Z248-Y248</f>
        <v>0.00387361564144251</v>
      </c>
      <c r="AB248" s="72" t="n">
        <f aca="false">AB247*(1+F248)</f>
        <v>2.44062550038513</v>
      </c>
      <c r="AC248" s="73" t="n">
        <f aca="false">MAX(AC247,AB248)</f>
        <v>2.44821547059292</v>
      </c>
      <c r="AD248" s="70" t="n">
        <f aca="false">1-AB248/AC248</f>
        <v>0.00310020514899978</v>
      </c>
      <c r="AE248" s="73" t="n">
        <f aca="false">AE247*(1+M248)</f>
        <v>2.28955796349784</v>
      </c>
      <c r="AF248" s="73" t="n">
        <f aca="false">MAX(AF247,AE248)</f>
        <v>2.29845764357728</v>
      </c>
      <c r="AG248" s="70" t="n">
        <f aca="false">1-AE248/AF248</f>
        <v>0.00387202266020137</v>
      </c>
      <c r="AH248" s="74" t="n">
        <f aca="false">IF(R248&gt;0,AH247+1,0)</f>
        <v>3</v>
      </c>
      <c r="AI248" s="74" t="n">
        <f aca="false">IF(U248&gt;0,AI247+1,0)</f>
        <v>3</v>
      </c>
      <c r="AJ248" s="74" t="n">
        <f aca="false">IF(G248&gt;0,AJ247+1,0)</f>
        <v>0</v>
      </c>
      <c r="AK248" s="74" t="n">
        <f aca="false">IF(G248&lt;=0,AK247+1,0)</f>
        <v>1</v>
      </c>
      <c r="AL248" s="74" t="n">
        <f aca="false">IF(K248&gt;0,AL247+1,0)</f>
        <v>0</v>
      </c>
      <c r="AM248" s="74" t="n">
        <f aca="false">IF(K248&lt;=0,AM247+1,0)</f>
        <v>1</v>
      </c>
    </row>
    <row r="249" customFormat="false" ht="15" hidden="false" customHeight="false" outlineLevel="0" collapsed="false">
      <c r="A249" s="61" t="n">
        <v>248</v>
      </c>
      <c r="B249" s="62" t="n">
        <v>40597.4270833333</v>
      </c>
      <c r="C249" s="63" t="n">
        <f aca="false">YEAR(B249)</f>
        <v>2011</v>
      </c>
      <c r="D249" s="32" t="s">
        <v>277</v>
      </c>
      <c r="E249" s="64" t="n">
        <v>5489.15</v>
      </c>
      <c r="F249" s="65" t="n">
        <v>-0.0032</v>
      </c>
      <c r="G249" s="66" t="n">
        <v>-17.56528</v>
      </c>
      <c r="H249" s="67" t="n">
        <f aca="false">E249+IF(D249="Long",1,-1)*G249</f>
        <v>5471.58472</v>
      </c>
      <c r="I249" s="68" t="n">
        <f aca="false">Assumptions!$B$58</f>
        <v>5.35750011455817</v>
      </c>
      <c r="J249" s="68" t="n">
        <f aca="false">INDEX(Yearly!$L$5:$L$22,MATCH(C249,Yearly!$A$5:$A$22,0))</f>
        <v>0.490763369272504</v>
      </c>
      <c r="K249" s="68" t="n">
        <f aca="false">G249-I249-J249</f>
        <v>-23.4135434838307</v>
      </c>
      <c r="L249" s="69" t="n">
        <f aca="false">(I249+J249)/Assumptions!$B$8</f>
        <v>0.000257871880480828</v>
      </c>
      <c r="M249" s="70" t="n">
        <f aca="false">F249-L249</f>
        <v>-0.00345787188048083</v>
      </c>
      <c r="N249" s="71" t="n">
        <f aca="false">G249*Assumptions!$B$7</f>
        <v>-138150.9272</v>
      </c>
      <c r="O249" s="71" t="n">
        <f aca="false">K249*Assumptions!$B$7</f>
        <v>-184147.519500328</v>
      </c>
      <c r="P249" s="68" t="n">
        <f aca="false">P248+G249</f>
        <v>4146.351245</v>
      </c>
      <c r="Q249" s="68" t="n">
        <f aca="false">MAX(Q248,P249)</f>
        <v>4180.866825</v>
      </c>
      <c r="R249" s="68" t="n">
        <f aca="false">Q249-P249</f>
        <v>34.5155799999993</v>
      </c>
      <c r="S249" s="68" t="n">
        <f aca="false">S248+K249</f>
        <v>2686.61650004638</v>
      </c>
      <c r="T249" s="68" t="n">
        <f aca="false">MAX(T248,S249)</f>
        <v>2744.5251339817</v>
      </c>
      <c r="U249" s="68" t="n">
        <f aca="false">T249-S249</f>
        <v>57.908633935323</v>
      </c>
      <c r="V249" s="70" t="n">
        <f aca="false">V248+F249</f>
        <v>0.9515</v>
      </c>
      <c r="W249" s="70" t="n">
        <f aca="false">MAX(W248,V249)</f>
        <v>0.9578</v>
      </c>
      <c r="X249" s="70" t="n">
        <f aca="false">W249-V249</f>
        <v>0.00629999999999997</v>
      </c>
      <c r="Y249" s="70" t="n">
        <f aca="false">Y248+M249</f>
        <v>0.887134817972013</v>
      </c>
      <c r="Z249" s="70" t="n">
        <f aca="false">MAX(Z248,Y249)</f>
        <v>0.894466305493936</v>
      </c>
      <c r="AA249" s="70" t="n">
        <f aca="false">Z249-Y249</f>
        <v>0.00733148752192336</v>
      </c>
      <c r="AB249" s="72" t="n">
        <f aca="false">AB248*(1+F249)</f>
        <v>2.4328154987839</v>
      </c>
      <c r="AC249" s="73" t="n">
        <f aca="false">MAX(AC248,AB249)</f>
        <v>2.44821547059292</v>
      </c>
      <c r="AD249" s="70" t="n">
        <f aca="false">1-AB249/AC249</f>
        <v>0.006290284492523</v>
      </c>
      <c r="AE249" s="73" t="n">
        <f aca="false">AE248*(1+M249)</f>
        <v>2.28164096539713</v>
      </c>
      <c r="AF249" s="73" t="n">
        <f aca="false">MAX(AF248,AE249)</f>
        <v>2.29845764357728</v>
      </c>
      <c r="AG249" s="70" t="n">
        <f aca="false">1-AE249/AF249</f>
        <v>0.00731650558240504</v>
      </c>
      <c r="AH249" s="74" t="n">
        <f aca="false">IF(R249&gt;0,AH248+1,0)</f>
        <v>4</v>
      </c>
      <c r="AI249" s="74" t="n">
        <f aca="false">IF(U249&gt;0,AI248+1,0)</f>
        <v>4</v>
      </c>
      <c r="AJ249" s="74" t="n">
        <f aca="false">IF(G249&gt;0,AJ248+1,0)</f>
        <v>0</v>
      </c>
      <c r="AK249" s="74" t="n">
        <f aca="false">IF(G249&lt;=0,AK248+1,0)</f>
        <v>2</v>
      </c>
      <c r="AL249" s="74" t="n">
        <f aca="false">IF(K249&gt;0,AL248+1,0)</f>
        <v>0</v>
      </c>
      <c r="AM249" s="74" t="n">
        <f aca="false">IF(K249&lt;=0,AM248+1,0)</f>
        <v>2</v>
      </c>
    </row>
    <row r="250" customFormat="false" ht="15" hidden="false" customHeight="false" outlineLevel="0" collapsed="false">
      <c r="A250" s="61" t="n">
        <v>249</v>
      </c>
      <c r="B250" s="62" t="n">
        <v>40597.4895833333</v>
      </c>
      <c r="C250" s="63" t="n">
        <f aca="false">YEAR(B250)</f>
        <v>2011</v>
      </c>
      <c r="D250" s="32" t="s">
        <v>276</v>
      </c>
      <c r="E250" s="64" t="n">
        <v>5471.7</v>
      </c>
      <c r="F250" s="65" t="n">
        <v>0.0008</v>
      </c>
      <c r="G250" s="66" t="n">
        <v>4.37736</v>
      </c>
      <c r="H250" s="67" t="n">
        <f aca="false">E250+IF(D250="Long",1,-1)*G250</f>
        <v>5467.32264</v>
      </c>
      <c r="I250" s="68" t="n">
        <f aca="false">Assumptions!$B$58</f>
        <v>5.35750011455817</v>
      </c>
      <c r="J250" s="68" t="n">
        <f aca="false">INDEX(Yearly!$L$5:$L$22,MATCH(C250,Yearly!$A$5:$A$22,0))</f>
        <v>0.490763369272504</v>
      </c>
      <c r="K250" s="68" t="n">
        <f aca="false">G250-I250-J250</f>
        <v>-1.47090348383067</v>
      </c>
      <c r="L250" s="69" t="n">
        <f aca="false">(I250+J250)/Assumptions!$B$8</f>
        <v>0.000257871880480828</v>
      </c>
      <c r="M250" s="70" t="n">
        <f aca="false">F250-L250</f>
        <v>0.000542128119519172</v>
      </c>
      <c r="N250" s="71" t="n">
        <f aca="false">G250*Assumptions!$B$7</f>
        <v>34427.9364</v>
      </c>
      <c r="O250" s="71" t="n">
        <f aca="false">K250*Assumptions!$B$7</f>
        <v>-11568.6559003282</v>
      </c>
      <c r="P250" s="68" t="n">
        <f aca="false">P249+G250</f>
        <v>4150.728605</v>
      </c>
      <c r="Q250" s="68" t="n">
        <f aca="false">MAX(Q249,P250)</f>
        <v>4180.866825</v>
      </c>
      <c r="R250" s="68" t="n">
        <f aca="false">Q250-P250</f>
        <v>30.1382199999989</v>
      </c>
      <c r="S250" s="68" t="n">
        <f aca="false">S249+K250</f>
        <v>2685.14559656255</v>
      </c>
      <c r="T250" s="68" t="n">
        <f aca="false">MAX(T249,S250)</f>
        <v>2744.5251339817</v>
      </c>
      <c r="U250" s="68" t="n">
        <f aca="false">T250-S250</f>
        <v>59.3795374191536</v>
      </c>
      <c r="V250" s="70" t="n">
        <f aca="false">V249+F250</f>
        <v>0.9523</v>
      </c>
      <c r="W250" s="70" t="n">
        <f aca="false">MAX(W249,V250)</f>
        <v>0.9578</v>
      </c>
      <c r="X250" s="70" t="n">
        <f aca="false">W250-V250</f>
        <v>0.00549999999999995</v>
      </c>
      <c r="Y250" s="70" t="n">
        <f aca="false">Y249+M250</f>
        <v>0.887676946091532</v>
      </c>
      <c r="Z250" s="70" t="n">
        <f aca="false">MAX(Z249,Y250)</f>
        <v>0.894466305493936</v>
      </c>
      <c r="AA250" s="70" t="n">
        <f aca="false">Z250-Y250</f>
        <v>0.00678935940240422</v>
      </c>
      <c r="AB250" s="72" t="n">
        <f aca="false">AB249*(1+F250)</f>
        <v>2.43476175118292</v>
      </c>
      <c r="AC250" s="73" t="n">
        <f aca="false">MAX(AC249,AB250)</f>
        <v>2.44821547059292</v>
      </c>
      <c r="AD250" s="70" t="n">
        <f aca="false">1-AB250/AC250</f>
        <v>0.00549531672011716</v>
      </c>
      <c r="AE250" s="73" t="n">
        <f aca="false">AE249*(1+M250)</f>
        <v>2.28287790712311</v>
      </c>
      <c r="AF250" s="73" t="n">
        <f aca="false">MAX(AF249,AE250)</f>
        <v>2.29845764357728</v>
      </c>
      <c r="AG250" s="70" t="n">
        <f aca="false">1-AE250/AF250</f>
        <v>0.00677834394629862</v>
      </c>
      <c r="AH250" s="74" t="n">
        <f aca="false">IF(R250&gt;0,AH249+1,0)</f>
        <v>5</v>
      </c>
      <c r="AI250" s="74" t="n">
        <f aca="false">IF(U250&gt;0,AI249+1,0)</f>
        <v>5</v>
      </c>
      <c r="AJ250" s="74" t="n">
        <f aca="false">IF(G250&gt;0,AJ249+1,0)</f>
        <v>1</v>
      </c>
      <c r="AK250" s="74" t="n">
        <f aca="false">IF(G250&lt;=0,AK249+1,0)</f>
        <v>0</v>
      </c>
      <c r="AL250" s="74" t="n">
        <f aca="false">IF(K250&gt;0,AL249+1,0)</f>
        <v>0</v>
      </c>
      <c r="AM250" s="74" t="n">
        <f aca="false">IF(K250&lt;=0,AM249+1,0)</f>
        <v>3</v>
      </c>
    </row>
    <row r="251" customFormat="false" ht="15" hidden="false" customHeight="false" outlineLevel="0" collapsed="false">
      <c r="A251" s="61" t="n">
        <v>250</v>
      </c>
      <c r="B251" s="62" t="n">
        <v>40597.59375</v>
      </c>
      <c r="C251" s="63" t="n">
        <f aca="false">YEAR(B251)</f>
        <v>2011</v>
      </c>
      <c r="D251" s="32" t="s">
        <v>277</v>
      </c>
      <c r="E251" s="64" t="n">
        <v>5467.45</v>
      </c>
      <c r="F251" s="65" t="n">
        <v>-0.0023</v>
      </c>
      <c r="G251" s="66" t="n">
        <v>-12.575135</v>
      </c>
      <c r="H251" s="67" t="n">
        <f aca="false">E251+IF(D251="Long",1,-1)*G251</f>
        <v>5454.874865</v>
      </c>
      <c r="I251" s="68" t="n">
        <f aca="false">Assumptions!$B$58</f>
        <v>5.35750011455817</v>
      </c>
      <c r="J251" s="68" t="n">
        <f aca="false">INDEX(Yearly!$L$5:$L$22,MATCH(C251,Yearly!$A$5:$A$22,0))</f>
        <v>0.490763369272504</v>
      </c>
      <c r="K251" s="68" t="n">
        <f aca="false">G251-I251-J251</f>
        <v>-18.4233984838307</v>
      </c>
      <c r="L251" s="69" t="n">
        <f aca="false">(I251+J251)/Assumptions!$B$8</f>
        <v>0.000257871880480828</v>
      </c>
      <c r="M251" s="70" t="n">
        <f aca="false">F251-L251</f>
        <v>-0.00255787188048083</v>
      </c>
      <c r="N251" s="71" t="n">
        <f aca="false">G251*Assumptions!$B$7</f>
        <v>-98903.436775</v>
      </c>
      <c r="O251" s="71" t="n">
        <f aca="false">K251*Assumptions!$B$7</f>
        <v>-144900.029075328</v>
      </c>
      <c r="P251" s="68" t="n">
        <f aca="false">P250+G251</f>
        <v>4138.15347</v>
      </c>
      <c r="Q251" s="68" t="n">
        <f aca="false">MAX(Q250,P251)</f>
        <v>4180.866825</v>
      </c>
      <c r="R251" s="68" t="n">
        <f aca="false">Q251-P251</f>
        <v>42.713354999999</v>
      </c>
      <c r="S251" s="68" t="n">
        <f aca="false">S250+K251</f>
        <v>2666.72219807872</v>
      </c>
      <c r="T251" s="68" t="n">
        <f aca="false">MAX(T250,S251)</f>
        <v>2744.5251339817</v>
      </c>
      <c r="U251" s="68" t="n">
        <f aca="false">T251-S251</f>
        <v>77.8029359029843</v>
      </c>
      <c r="V251" s="70" t="n">
        <f aca="false">V250+F251</f>
        <v>0.95</v>
      </c>
      <c r="W251" s="70" t="n">
        <f aca="false">MAX(W250,V251)</f>
        <v>0.9578</v>
      </c>
      <c r="X251" s="70" t="n">
        <f aca="false">W251-V251</f>
        <v>0.00779999999999992</v>
      </c>
      <c r="Y251" s="70" t="n">
        <f aca="false">Y250+M251</f>
        <v>0.885119074211051</v>
      </c>
      <c r="Z251" s="70" t="n">
        <f aca="false">MAX(Z250,Y251)</f>
        <v>0.894466305493936</v>
      </c>
      <c r="AA251" s="70" t="n">
        <f aca="false">Z251-Y251</f>
        <v>0.00934723128288506</v>
      </c>
      <c r="AB251" s="72" t="n">
        <f aca="false">AB250*(1+F251)</f>
        <v>2.4291617991552</v>
      </c>
      <c r="AC251" s="73" t="n">
        <f aca="false">MAX(AC250,AB251)</f>
        <v>2.44821547059292</v>
      </c>
      <c r="AD251" s="70" t="n">
        <f aca="false">1-AB251/AC251</f>
        <v>0.00778267749166095</v>
      </c>
      <c r="AE251" s="73" t="n">
        <f aca="false">AE250*(1+M251)</f>
        <v>2.27703859791791</v>
      </c>
      <c r="AF251" s="73" t="n">
        <f aca="false">MAX(AF250,AE251)</f>
        <v>2.29845764357728</v>
      </c>
      <c r="AG251" s="70" t="n">
        <f aca="false">1-AE251/AF251</f>
        <v>0.00931887769140305</v>
      </c>
      <c r="AH251" s="74" t="n">
        <f aca="false">IF(R251&gt;0,AH250+1,0)</f>
        <v>6</v>
      </c>
      <c r="AI251" s="74" t="n">
        <f aca="false">IF(U251&gt;0,AI250+1,0)</f>
        <v>6</v>
      </c>
      <c r="AJ251" s="74" t="n">
        <f aca="false">IF(G251&gt;0,AJ250+1,0)</f>
        <v>0</v>
      </c>
      <c r="AK251" s="74" t="n">
        <f aca="false">IF(G251&lt;=0,AK250+1,0)</f>
        <v>1</v>
      </c>
      <c r="AL251" s="74" t="n">
        <f aca="false">IF(K251&gt;0,AL250+1,0)</f>
        <v>0</v>
      </c>
      <c r="AM251" s="74" t="n">
        <f aca="false">IF(K251&lt;=0,AM250+1,0)</f>
        <v>4</v>
      </c>
    </row>
    <row r="252" customFormat="false" ht="15" hidden="false" customHeight="false" outlineLevel="0" collapsed="false">
      <c r="A252" s="61" t="n">
        <v>251</v>
      </c>
      <c r="B252" s="62" t="n">
        <v>40597.6145833333</v>
      </c>
      <c r="C252" s="63" t="n">
        <f aca="false">YEAR(B252)</f>
        <v>2011</v>
      </c>
      <c r="D252" s="32" t="s">
        <v>276</v>
      </c>
      <c r="E252" s="64" t="n">
        <v>5454.7</v>
      </c>
      <c r="F252" s="65" t="n">
        <v>0.0151</v>
      </c>
      <c r="G252" s="66" t="n">
        <v>82.36597</v>
      </c>
      <c r="H252" s="67" t="n">
        <f aca="false">E252+IF(D252="Long",1,-1)*G252</f>
        <v>5372.33403</v>
      </c>
      <c r="I252" s="68" t="n">
        <f aca="false">Assumptions!$B$58</f>
        <v>5.35750011455817</v>
      </c>
      <c r="J252" s="68" t="n">
        <f aca="false">INDEX(Yearly!$L$5:$L$22,MATCH(C252,Yearly!$A$5:$A$22,0))</f>
        <v>0.490763369272504</v>
      </c>
      <c r="K252" s="68" t="n">
        <f aca="false">G252-I252-J252</f>
        <v>76.5177065161693</v>
      </c>
      <c r="L252" s="69" t="n">
        <f aca="false">(I252+J252)/Assumptions!$B$8</f>
        <v>0.000257871880480828</v>
      </c>
      <c r="M252" s="70" t="n">
        <f aca="false">F252-L252</f>
        <v>0.0148421281195192</v>
      </c>
      <c r="N252" s="71" t="n">
        <f aca="false">G252*Assumptions!$B$7</f>
        <v>647808.35405</v>
      </c>
      <c r="O252" s="71" t="n">
        <f aca="false">K252*Assumptions!$B$7</f>
        <v>601811.761749672</v>
      </c>
      <c r="P252" s="68" t="n">
        <f aca="false">P251+G252</f>
        <v>4220.51944</v>
      </c>
      <c r="Q252" s="68" t="n">
        <f aca="false">MAX(Q251,P252)</f>
        <v>4220.51944</v>
      </c>
      <c r="R252" s="68" t="n">
        <f aca="false">Q252-P252</f>
        <v>0</v>
      </c>
      <c r="S252" s="68" t="n">
        <f aca="false">S251+K252</f>
        <v>2743.23990459488</v>
      </c>
      <c r="T252" s="68" t="n">
        <f aca="false">MAX(T251,S252)</f>
        <v>2744.5251339817</v>
      </c>
      <c r="U252" s="68" t="n">
        <f aca="false">T252-S252</f>
        <v>1.28522938681499</v>
      </c>
      <c r="V252" s="70" t="n">
        <f aca="false">V251+F252</f>
        <v>0.9651</v>
      </c>
      <c r="W252" s="70" t="n">
        <f aca="false">MAX(W251,V252)</f>
        <v>0.9651</v>
      </c>
      <c r="X252" s="70" t="n">
        <f aca="false">W252-V252</f>
        <v>0</v>
      </c>
      <c r="Y252" s="70" t="n">
        <f aca="false">Y251+M252</f>
        <v>0.89996120233057</v>
      </c>
      <c r="Z252" s="70" t="n">
        <f aca="false">MAX(Z251,Y252)</f>
        <v>0.89996120233057</v>
      </c>
      <c r="AA252" s="70" t="n">
        <f aca="false">Z252-Y252</f>
        <v>0</v>
      </c>
      <c r="AB252" s="72" t="n">
        <f aca="false">AB251*(1+F252)</f>
        <v>2.46584214232245</v>
      </c>
      <c r="AC252" s="73" t="n">
        <f aca="false">MAX(AC251,AB252)</f>
        <v>2.46584214232245</v>
      </c>
      <c r="AD252" s="70" t="n">
        <f aca="false">1-AB252/AC252</f>
        <v>0</v>
      </c>
      <c r="AE252" s="73" t="n">
        <f aca="false">AE251*(1+M252)</f>
        <v>2.3108346965213</v>
      </c>
      <c r="AF252" s="73" t="n">
        <f aca="false">MAX(AF251,AE252)</f>
        <v>2.3108346965213</v>
      </c>
      <c r="AG252" s="70" t="n">
        <f aca="false">1-AE252/AF252</f>
        <v>0</v>
      </c>
      <c r="AH252" s="74" t="n">
        <f aca="false">IF(R252&gt;0,AH251+1,0)</f>
        <v>0</v>
      </c>
      <c r="AI252" s="74" t="n">
        <f aca="false">IF(U252&gt;0,AI251+1,0)</f>
        <v>7</v>
      </c>
      <c r="AJ252" s="74" t="n">
        <f aca="false">IF(G252&gt;0,AJ251+1,0)</f>
        <v>1</v>
      </c>
      <c r="AK252" s="74" t="n">
        <f aca="false">IF(G252&lt;=0,AK251+1,0)</f>
        <v>0</v>
      </c>
      <c r="AL252" s="74" t="n">
        <f aca="false">IF(K252&gt;0,AL251+1,0)</f>
        <v>1</v>
      </c>
      <c r="AM252" s="74" t="n">
        <f aca="false">IF(K252&lt;=0,AM251+1,0)</f>
        <v>0</v>
      </c>
    </row>
    <row r="253" customFormat="false" ht="15" hidden="false" customHeight="false" outlineLevel="0" collapsed="false">
      <c r="A253" s="61" t="n">
        <v>252</v>
      </c>
      <c r="B253" s="62" t="n">
        <v>40602.4895833333</v>
      </c>
      <c r="C253" s="63" t="n">
        <f aca="false">YEAR(B253)</f>
        <v>2011</v>
      </c>
      <c r="D253" s="32" t="s">
        <v>277</v>
      </c>
      <c r="E253" s="64" t="n">
        <v>5372.5</v>
      </c>
      <c r="F253" s="65" t="n">
        <v>-0.0054</v>
      </c>
      <c r="G253" s="66" t="n">
        <v>-29.0115</v>
      </c>
      <c r="H253" s="67" t="n">
        <f aca="false">E253+IF(D253="Long",1,-1)*G253</f>
        <v>5343.4885</v>
      </c>
      <c r="I253" s="68" t="n">
        <f aca="false">Assumptions!$B$58</f>
        <v>5.35750011455817</v>
      </c>
      <c r="J253" s="68" t="n">
        <f aca="false">INDEX(Yearly!$L$5:$L$22,MATCH(C253,Yearly!$A$5:$A$22,0))</f>
        <v>0.490763369272504</v>
      </c>
      <c r="K253" s="68" t="n">
        <f aca="false">G253-I253-J253</f>
        <v>-34.8597634838307</v>
      </c>
      <c r="L253" s="69" t="n">
        <f aca="false">(I253+J253)/Assumptions!$B$8</f>
        <v>0.000257871880480828</v>
      </c>
      <c r="M253" s="70" t="n">
        <f aca="false">F253-L253</f>
        <v>-0.00565787188048083</v>
      </c>
      <c r="N253" s="71" t="n">
        <f aca="false">G253*Assumptions!$B$7</f>
        <v>-228175.4475</v>
      </c>
      <c r="O253" s="71" t="n">
        <f aca="false">K253*Assumptions!$B$7</f>
        <v>-274172.039800328</v>
      </c>
      <c r="P253" s="68" t="n">
        <f aca="false">P252+G253</f>
        <v>4191.50794</v>
      </c>
      <c r="Q253" s="68" t="n">
        <f aca="false">MAX(Q252,P253)</f>
        <v>4220.51944</v>
      </c>
      <c r="R253" s="68" t="n">
        <f aca="false">Q253-P253</f>
        <v>29.0114999999996</v>
      </c>
      <c r="S253" s="68" t="n">
        <f aca="false">S252+K253</f>
        <v>2708.38014111105</v>
      </c>
      <c r="T253" s="68" t="n">
        <f aca="false">MAX(T252,S253)</f>
        <v>2744.5251339817</v>
      </c>
      <c r="U253" s="68" t="n">
        <f aca="false">T253-S253</f>
        <v>36.1449928706456</v>
      </c>
      <c r="V253" s="70" t="n">
        <f aca="false">V252+F253</f>
        <v>0.9597</v>
      </c>
      <c r="W253" s="70" t="n">
        <f aca="false">MAX(W252,V253)</f>
        <v>0.9651</v>
      </c>
      <c r="X253" s="70" t="n">
        <f aca="false">W253-V253</f>
        <v>0.00539999999999996</v>
      </c>
      <c r="Y253" s="70" t="n">
        <f aca="false">Y252+M253</f>
        <v>0.894303330450089</v>
      </c>
      <c r="Z253" s="70" t="n">
        <f aca="false">MAX(Z252,Y253)</f>
        <v>0.89996120233057</v>
      </c>
      <c r="AA253" s="70" t="n">
        <f aca="false">Z253-Y253</f>
        <v>0.00565787188048084</v>
      </c>
      <c r="AB253" s="72" t="n">
        <f aca="false">AB252*(1+F253)</f>
        <v>2.45252659475391</v>
      </c>
      <c r="AC253" s="73" t="n">
        <f aca="false">MAX(AC252,AB253)</f>
        <v>2.46584214232245</v>
      </c>
      <c r="AD253" s="70" t="n">
        <f aca="false">1-AB253/AC253</f>
        <v>0.00539999999999996</v>
      </c>
      <c r="AE253" s="73" t="n">
        <f aca="false">AE252*(1+M253)</f>
        <v>2.29776028987141</v>
      </c>
      <c r="AF253" s="73" t="n">
        <f aca="false">MAX(AF252,AE253)</f>
        <v>2.3108346965213</v>
      </c>
      <c r="AG253" s="70" t="n">
        <f aca="false">1-AE253/AF253</f>
        <v>0.00565787188048073</v>
      </c>
      <c r="AH253" s="74" t="n">
        <f aca="false">IF(R253&gt;0,AH252+1,0)</f>
        <v>1</v>
      </c>
      <c r="AI253" s="74" t="n">
        <f aca="false">IF(U253&gt;0,AI252+1,0)</f>
        <v>8</v>
      </c>
      <c r="AJ253" s="74" t="n">
        <f aca="false">IF(G253&gt;0,AJ252+1,0)</f>
        <v>0</v>
      </c>
      <c r="AK253" s="74" t="n">
        <f aca="false">IF(G253&lt;=0,AK252+1,0)</f>
        <v>1</v>
      </c>
      <c r="AL253" s="74" t="n">
        <f aca="false">IF(K253&gt;0,AL252+1,0)</f>
        <v>0</v>
      </c>
      <c r="AM253" s="74" t="n">
        <f aca="false">IF(K253&lt;=0,AM252+1,0)</f>
        <v>1</v>
      </c>
    </row>
    <row r="254" customFormat="false" ht="15" hidden="false" customHeight="false" outlineLevel="0" collapsed="false">
      <c r="A254" s="61" t="n">
        <v>253</v>
      </c>
      <c r="B254" s="62" t="n">
        <v>40602.6354166667</v>
      </c>
      <c r="C254" s="63" t="n">
        <f aca="false">YEAR(B254)</f>
        <v>2011</v>
      </c>
      <c r="D254" s="32" t="s">
        <v>276</v>
      </c>
      <c r="E254" s="64" t="n">
        <v>5343.65</v>
      </c>
      <c r="F254" s="65" t="n">
        <v>-0.0103</v>
      </c>
      <c r="G254" s="66" t="n">
        <v>-55.039595</v>
      </c>
      <c r="H254" s="67" t="n">
        <f aca="false">E254+IF(D254="Long",1,-1)*G254</f>
        <v>5398.689595</v>
      </c>
      <c r="I254" s="68" t="n">
        <f aca="false">Assumptions!$B$58</f>
        <v>5.35750011455817</v>
      </c>
      <c r="J254" s="68" t="n">
        <f aca="false">INDEX(Yearly!$L$5:$L$22,MATCH(C254,Yearly!$A$5:$A$22,0))</f>
        <v>0.490763369272504</v>
      </c>
      <c r="K254" s="68" t="n">
        <f aca="false">G254-I254-J254</f>
        <v>-60.8878584838307</v>
      </c>
      <c r="L254" s="69" t="n">
        <f aca="false">(I254+J254)/Assumptions!$B$8</f>
        <v>0.000257871880480828</v>
      </c>
      <c r="M254" s="70" t="n">
        <f aca="false">F254-L254</f>
        <v>-0.0105578718804808</v>
      </c>
      <c r="N254" s="71" t="n">
        <f aca="false">G254*Assumptions!$B$7</f>
        <v>-432886.414675</v>
      </c>
      <c r="O254" s="71" t="n">
        <f aca="false">K254*Assumptions!$B$7</f>
        <v>-478883.006975328</v>
      </c>
      <c r="P254" s="68" t="n">
        <f aca="false">P253+G254</f>
        <v>4136.468345</v>
      </c>
      <c r="Q254" s="68" t="n">
        <f aca="false">MAX(Q253,P254)</f>
        <v>4220.51944</v>
      </c>
      <c r="R254" s="68" t="n">
        <f aca="false">Q254-P254</f>
        <v>84.0510949999998</v>
      </c>
      <c r="S254" s="68" t="n">
        <f aca="false">S253+K254</f>
        <v>2647.49228262722</v>
      </c>
      <c r="T254" s="68" t="n">
        <f aca="false">MAX(T253,S254)</f>
        <v>2744.5251339817</v>
      </c>
      <c r="U254" s="68" t="n">
        <f aca="false">T254-S254</f>
        <v>97.0328513544764</v>
      </c>
      <c r="V254" s="70" t="n">
        <f aca="false">V253+F254</f>
        <v>0.949400000000001</v>
      </c>
      <c r="W254" s="70" t="n">
        <f aca="false">MAX(W253,V254)</f>
        <v>0.9651</v>
      </c>
      <c r="X254" s="70" t="n">
        <f aca="false">W254-V254</f>
        <v>0.0156999999999999</v>
      </c>
      <c r="Y254" s="70" t="n">
        <f aca="false">Y253+M254</f>
        <v>0.883745458569609</v>
      </c>
      <c r="Z254" s="70" t="n">
        <f aca="false">MAX(Z253,Y254)</f>
        <v>0.89996120233057</v>
      </c>
      <c r="AA254" s="70" t="n">
        <f aca="false">Z254-Y254</f>
        <v>0.0162157437609617</v>
      </c>
      <c r="AB254" s="72" t="n">
        <f aca="false">AB253*(1+F254)</f>
        <v>2.42726557082794</v>
      </c>
      <c r="AC254" s="73" t="n">
        <f aca="false">MAX(AC253,AB254)</f>
        <v>2.46584214232245</v>
      </c>
      <c r="AD254" s="70" t="n">
        <f aca="false">1-AB254/AC254</f>
        <v>0.01564438</v>
      </c>
      <c r="AE254" s="73" t="n">
        <f aca="false">AE253*(1+M254)</f>
        <v>2.27350083111889</v>
      </c>
      <c r="AF254" s="73" t="n">
        <f aca="false">MAX(AF253,AE254)</f>
        <v>2.3108346965213</v>
      </c>
      <c r="AG254" s="70" t="n">
        <f aca="false">1-AE254/AF254</f>
        <v>0.0161560086745313</v>
      </c>
      <c r="AH254" s="74" t="n">
        <f aca="false">IF(R254&gt;0,AH253+1,0)</f>
        <v>2</v>
      </c>
      <c r="AI254" s="74" t="n">
        <f aca="false">IF(U254&gt;0,AI253+1,0)</f>
        <v>9</v>
      </c>
      <c r="AJ254" s="74" t="n">
        <f aca="false">IF(G254&gt;0,AJ253+1,0)</f>
        <v>0</v>
      </c>
      <c r="AK254" s="74" t="n">
        <f aca="false">IF(G254&lt;=0,AK253+1,0)</f>
        <v>2</v>
      </c>
      <c r="AL254" s="74" t="n">
        <f aca="false">IF(K254&gt;0,AL253+1,0)</f>
        <v>0</v>
      </c>
      <c r="AM254" s="74" t="n">
        <f aca="false">IF(K254&lt;=0,AM253+1,0)</f>
        <v>2</v>
      </c>
    </row>
    <row r="255" customFormat="false" ht="15" hidden="false" customHeight="false" outlineLevel="0" collapsed="false">
      <c r="A255" s="61" t="n">
        <v>254</v>
      </c>
      <c r="B255" s="62" t="n">
        <v>40603.4270833333</v>
      </c>
      <c r="C255" s="63" t="n">
        <f aca="false">YEAR(B255)</f>
        <v>2011</v>
      </c>
      <c r="D255" s="32" t="s">
        <v>277</v>
      </c>
      <c r="E255" s="64" t="n">
        <v>5398.5</v>
      </c>
      <c r="F255" s="65" t="n">
        <v>0.01</v>
      </c>
      <c r="G255" s="66" t="n">
        <v>53.985</v>
      </c>
      <c r="H255" s="67" t="n">
        <f aca="false">E255+IF(D255="Long",1,-1)*G255</f>
        <v>5452.485</v>
      </c>
      <c r="I255" s="68" t="n">
        <f aca="false">Assumptions!$B$58</f>
        <v>5.35750011455817</v>
      </c>
      <c r="J255" s="68" t="n">
        <f aca="false">INDEX(Yearly!$L$5:$L$22,MATCH(C255,Yearly!$A$5:$A$22,0))</f>
        <v>0.490763369272504</v>
      </c>
      <c r="K255" s="68" t="n">
        <f aca="false">G255-I255-J255</f>
        <v>48.1367365161693</v>
      </c>
      <c r="L255" s="69" t="n">
        <f aca="false">(I255+J255)/Assumptions!$B$8</f>
        <v>0.000257871880480828</v>
      </c>
      <c r="M255" s="70" t="n">
        <f aca="false">F255-L255</f>
        <v>0.00974212811951917</v>
      </c>
      <c r="N255" s="71" t="n">
        <f aca="false">G255*Assumptions!$B$7</f>
        <v>424592.025</v>
      </c>
      <c r="O255" s="71" t="n">
        <f aca="false">K255*Assumptions!$B$7</f>
        <v>378595.432699672</v>
      </c>
      <c r="P255" s="68" t="n">
        <f aca="false">P254+G255</f>
        <v>4190.453345</v>
      </c>
      <c r="Q255" s="68" t="n">
        <f aca="false">MAX(Q254,P255)</f>
        <v>4220.51944</v>
      </c>
      <c r="R255" s="68" t="n">
        <f aca="false">Q255-P255</f>
        <v>30.0660950000001</v>
      </c>
      <c r="S255" s="68" t="n">
        <f aca="false">S254+K255</f>
        <v>2695.62901914339</v>
      </c>
      <c r="T255" s="68" t="n">
        <f aca="false">MAX(T254,S255)</f>
        <v>2744.5251339817</v>
      </c>
      <c r="U255" s="68" t="n">
        <f aca="false">T255-S255</f>
        <v>48.8961148383073</v>
      </c>
      <c r="V255" s="70" t="n">
        <f aca="false">V254+F255</f>
        <v>0.959400000000001</v>
      </c>
      <c r="W255" s="70" t="n">
        <f aca="false">MAX(W254,V255)</f>
        <v>0.9651</v>
      </c>
      <c r="X255" s="70" t="n">
        <f aca="false">W255-V255</f>
        <v>0.00569999999999993</v>
      </c>
      <c r="Y255" s="70" t="n">
        <f aca="false">Y254+M255</f>
        <v>0.893487586689128</v>
      </c>
      <c r="Z255" s="70" t="n">
        <f aca="false">MAX(Z254,Y255)</f>
        <v>0.89996120233057</v>
      </c>
      <c r="AA255" s="70" t="n">
        <f aca="false">Z255-Y255</f>
        <v>0.00647361564144255</v>
      </c>
      <c r="AB255" s="72" t="n">
        <f aca="false">AB254*(1+F255)</f>
        <v>2.45153822653622</v>
      </c>
      <c r="AC255" s="73" t="n">
        <f aca="false">MAX(AC254,AB255)</f>
        <v>2.46584214232245</v>
      </c>
      <c r="AD255" s="70" t="n">
        <f aca="false">1-AB255/AC255</f>
        <v>0.00580082379999991</v>
      </c>
      <c r="AE255" s="73" t="n">
        <f aca="false">AE254*(1+M255)</f>
        <v>2.29564956749549</v>
      </c>
      <c r="AF255" s="73" t="n">
        <f aca="false">MAX(AF254,AE255)</f>
        <v>2.3108346965213</v>
      </c>
      <c r="AG255" s="70" t="n">
        <f aca="false">1-AE255/AF255</f>
        <v>0.00657127446141947</v>
      </c>
      <c r="AH255" s="74" t="n">
        <f aca="false">IF(R255&gt;0,AH254+1,0)</f>
        <v>3</v>
      </c>
      <c r="AI255" s="74" t="n">
        <f aca="false">IF(U255&gt;0,AI254+1,0)</f>
        <v>10</v>
      </c>
      <c r="AJ255" s="74" t="n">
        <f aca="false">IF(G255&gt;0,AJ254+1,0)</f>
        <v>1</v>
      </c>
      <c r="AK255" s="74" t="n">
        <f aca="false">IF(G255&lt;=0,AK254+1,0)</f>
        <v>0</v>
      </c>
      <c r="AL255" s="74" t="n">
        <f aca="false">IF(K255&gt;0,AL254+1,0)</f>
        <v>1</v>
      </c>
      <c r="AM255" s="74" t="n">
        <f aca="false">IF(K255&lt;=0,AM254+1,0)</f>
        <v>0</v>
      </c>
    </row>
    <row r="256" customFormat="false" ht="15" hidden="false" customHeight="false" outlineLevel="0" collapsed="false">
      <c r="A256" s="61" t="n">
        <v>255</v>
      </c>
      <c r="B256" s="62" t="n">
        <v>40609.40625</v>
      </c>
      <c r="C256" s="63" t="n">
        <f aca="false">YEAR(B256)</f>
        <v>2011</v>
      </c>
      <c r="D256" s="32" t="s">
        <v>276</v>
      </c>
      <c r="E256" s="64" t="n">
        <v>5452.45</v>
      </c>
      <c r="F256" s="65" t="n">
        <v>-0.0057</v>
      </c>
      <c r="G256" s="66" t="n">
        <v>-31.078965</v>
      </c>
      <c r="H256" s="67" t="n">
        <f aca="false">E256+IF(D256="Long",1,-1)*G256</f>
        <v>5483.528965</v>
      </c>
      <c r="I256" s="68" t="n">
        <f aca="false">Assumptions!$B$58</f>
        <v>5.35750011455817</v>
      </c>
      <c r="J256" s="68" t="n">
        <f aca="false">INDEX(Yearly!$L$5:$L$22,MATCH(C256,Yearly!$A$5:$A$22,0))</f>
        <v>0.490763369272504</v>
      </c>
      <c r="K256" s="68" t="n">
        <f aca="false">G256-I256-J256</f>
        <v>-36.9272284838307</v>
      </c>
      <c r="L256" s="69" t="n">
        <f aca="false">(I256+J256)/Assumptions!$B$8</f>
        <v>0.000257871880480828</v>
      </c>
      <c r="M256" s="70" t="n">
        <f aca="false">F256-L256</f>
        <v>-0.00595787188048083</v>
      </c>
      <c r="N256" s="71" t="n">
        <f aca="false">G256*Assumptions!$B$7</f>
        <v>-244436.059725</v>
      </c>
      <c r="O256" s="71" t="n">
        <f aca="false">K256*Assumptions!$B$7</f>
        <v>-290432.652025328</v>
      </c>
      <c r="P256" s="68" t="n">
        <f aca="false">P255+G256</f>
        <v>4159.37438</v>
      </c>
      <c r="Q256" s="68" t="n">
        <f aca="false">MAX(Q255,P256)</f>
        <v>4220.51944</v>
      </c>
      <c r="R256" s="68" t="n">
        <f aca="false">Q256-P256</f>
        <v>61.1450599999998</v>
      </c>
      <c r="S256" s="68" t="n">
        <f aca="false">S255+K256</f>
        <v>2658.70179065956</v>
      </c>
      <c r="T256" s="68" t="n">
        <f aca="false">MAX(T255,S256)</f>
        <v>2744.5251339817</v>
      </c>
      <c r="U256" s="68" t="n">
        <f aca="false">T256-S256</f>
        <v>85.823343322138</v>
      </c>
      <c r="V256" s="70" t="n">
        <f aca="false">V255+F256</f>
        <v>0.9537</v>
      </c>
      <c r="W256" s="70" t="n">
        <f aca="false">MAX(W255,V256)</f>
        <v>0.9651</v>
      </c>
      <c r="X256" s="70" t="n">
        <f aca="false">W256-V256</f>
        <v>0.0114</v>
      </c>
      <c r="Y256" s="70" t="n">
        <f aca="false">Y255+M256</f>
        <v>0.887529714808647</v>
      </c>
      <c r="Z256" s="70" t="n">
        <f aca="false">MAX(Z255,Y256)</f>
        <v>0.89996120233057</v>
      </c>
      <c r="AA256" s="70" t="n">
        <f aca="false">Z256-Y256</f>
        <v>0.0124314875219234</v>
      </c>
      <c r="AB256" s="72" t="n">
        <f aca="false">AB255*(1+F256)</f>
        <v>2.43756445864496</v>
      </c>
      <c r="AC256" s="73" t="n">
        <f aca="false">MAX(AC255,AB256)</f>
        <v>2.46584214232245</v>
      </c>
      <c r="AD256" s="70" t="n">
        <f aca="false">1-AB256/AC256</f>
        <v>0.0114677591043398</v>
      </c>
      <c r="AE256" s="73" t="n">
        <f aca="false">AE255*(1+M256)</f>
        <v>2.28197238148987</v>
      </c>
      <c r="AF256" s="73" t="n">
        <f aca="false">MAX(AF255,AE256)</f>
        <v>2.3108346965213</v>
      </c>
      <c r="AG256" s="70" t="n">
        <f aca="false">1-AE256/AF256</f>
        <v>0.0124899955305677</v>
      </c>
      <c r="AH256" s="74" t="n">
        <f aca="false">IF(R256&gt;0,AH255+1,0)</f>
        <v>4</v>
      </c>
      <c r="AI256" s="74" t="n">
        <f aca="false">IF(U256&gt;0,AI255+1,0)</f>
        <v>11</v>
      </c>
      <c r="AJ256" s="74" t="n">
        <f aca="false">IF(G256&gt;0,AJ255+1,0)</f>
        <v>0</v>
      </c>
      <c r="AK256" s="74" t="n">
        <f aca="false">IF(G256&lt;=0,AK255+1,0)</f>
        <v>1</v>
      </c>
      <c r="AL256" s="74" t="n">
        <f aca="false">IF(K256&gt;0,AL255+1,0)</f>
        <v>0</v>
      </c>
      <c r="AM256" s="74" t="n">
        <f aca="false">IF(K256&lt;=0,AM255+1,0)</f>
        <v>1</v>
      </c>
    </row>
    <row r="257" customFormat="false" ht="15" hidden="false" customHeight="false" outlineLevel="0" collapsed="false">
      <c r="A257" s="61" t="n">
        <v>256</v>
      </c>
      <c r="B257" s="62" t="n">
        <v>40609.6145833333</v>
      </c>
      <c r="C257" s="63" t="n">
        <f aca="false">YEAR(B257)</f>
        <v>2011</v>
      </c>
      <c r="D257" s="32" t="s">
        <v>277</v>
      </c>
      <c r="E257" s="64" t="n">
        <v>5483.6</v>
      </c>
      <c r="F257" s="65" t="n">
        <v>0.0024</v>
      </c>
      <c r="G257" s="66" t="n">
        <v>13.16064</v>
      </c>
      <c r="H257" s="67" t="n">
        <f aca="false">E257+IF(D257="Long",1,-1)*G257</f>
        <v>5496.76064</v>
      </c>
      <c r="I257" s="68" t="n">
        <f aca="false">Assumptions!$B$58</f>
        <v>5.35750011455817</v>
      </c>
      <c r="J257" s="68" t="n">
        <f aca="false">INDEX(Yearly!$L$5:$L$22,MATCH(C257,Yearly!$A$5:$A$22,0))</f>
        <v>0.490763369272504</v>
      </c>
      <c r="K257" s="68" t="n">
        <f aca="false">G257-I257-J257</f>
        <v>7.31237651616933</v>
      </c>
      <c r="L257" s="69" t="n">
        <f aca="false">(I257+J257)/Assumptions!$B$8</f>
        <v>0.000257871880480828</v>
      </c>
      <c r="M257" s="70" t="n">
        <f aca="false">F257-L257</f>
        <v>0.00214212811951917</v>
      </c>
      <c r="N257" s="71" t="n">
        <f aca="false">G257*Assumptions!$B$7</f>
        <v>103508.4336</v>
      </c>
      <c r="O257" s="71" t="n">
        <f aca="false">K257*Assumptions!$B$7</f>
        <v>57511.8412996718</v>
      </c>
      <c r="P257" s="68" t="n">
        <f aca="false">P256+G257</f>
        <v>4172.53502</v>
      </c>
      <c r="Q257" s="68" t="n">
        <f aca="false">MAX(Q256,P257)</f>
        <v>4220.51944</v>
      </c>
      <c r="R257" s="68" t="n">
        <f aca="false">Q257-P257</f>
        <v>47.9844199999998</v>
      </c>
      <c r="S257" s="68" t="n">
        <f aca="false">S256+K257</f>
        <v>2666.01416717573</v>
      </c>
      <c r="T257" s="68" t="n">
        <f aca="false">MAX(T256,S257)</f>
        <v>2744.5251339817</v>
      </c>
      <c r="U257" s="68" t="n">
        <f aca="false">T257-S257</f>
        <v>78.5109668059686</v>
      </c>
      <c r="V257" s="70" t="n">
        <f aca="false">V256+F257</f>
        <v>0.9561</v>
      </c>
      <c r="W257" s="70" t="n">
        <f aca="false">MAX(W256,V257)</f>
        <v>0.9651</v>
      </c>
      <c r="X257" s="70" t="n">
        <f aca="false">W257-V257</f>
        <v>0.00900000000000001</v>
      </c>
      <c r="Y257" s="70" t="n">
        <f aca="false">Y256+M257</f>
        <v>0.889671842928166</v>
      </c>
      <c r="Z257" s="70" t="n">
        <f aca="false">MAX(Z256,Y257)</f>
        <v>0.89996120233057</v>
      </c>
      <c r="AA257" s="70" t="n">
        <f aca="false">Z257-Y257</f>
        <v>0.0102893594024042</v>
      </c>
      <c r="AB257" s="72" t="n">
        <f aca="false">AB256*(1+F257)</f>
        <v>2.44341461334571</v>
      </c>
      <c r="AC257" s="73" t="n">
        <f aca="false">MAX(AC256,AB257)</f>
        <v>2.46584214232245</v>
      </c>
      <c r="AD257" s="70" t="n">
        <f aca="false">1-AB257/AC257</f>
        <v>0.00909528172619034</v>
      </c>
      <c r="AE257" s="73" t="n">
        <f aca="false">AE256*(1+M257)</f>
        <v>2.28686065869622</v>
      </c>
      <c r="AF257" s="73" t="n">
        <f aca="false">MAX(AF256,AE257)</f>
        <v>2.3108346965213</v>
      </c>
      <c r="AG257" s="70" t="n">
        <f aca="false">1-AE257/AF257</f>
        <v>0.0103746225816873</v>
      </c>
      <c r="AH257" s="74" t="n">
        <f aca="false">IF(R257&gt;0,AH256+1,0)</f>
        <v>5</v>
      </c>
      <c r="AI257" s="74" t="n">
        <f aca="false">IF(U257&gt;0,AI256+1,0)</f>
        <v>12</v>
      </c>
      <c r="AJ257" s="74" t="n">
        <f aca="false">IF(G257&gt;0,AJ256+1,0)</f>
        <v>1</v>
      </c>
      <c r="AK257" s="74" t="n">
        <f aca="false">IF(G257&lt;=0,AK256+1,0)</f>
        <v>0</v>
      </c>
      <c r="AL257" s="74" t="n">
        <f aca="false">IF(K257&gt;0,AL256+1,0)</f>
        <v>1</v>
      </c>
      <c r="AM257" s="74" t="n">
        <f aca="false">IF(K257&lt;=0,AM256+1,0)</f>
        <v>0</v>
      </c>
    </row>
    <row r="258" customFormat="false" ht="15" hidden="false" customHeight="false" outlineLevel="0" collapsed="false">
      <c r="A258" s="61" t="n">
        <v>257</v>
      </c>
      <c r="B258" s="62" t="n">
        <v>40611.4895833333</v>
      </c>
      <c r="C258" s="63" t="n">
        <f aca="false">YEAR(B258)</f>
        <v>2011</v>
      </c>
      <c r="D258" s="32" t="s">
        <v>276</v>
      </c>
      <c r="E258" s="64" t="n">
        <v>5496.5</v>
      </c>
      <c r="F258" s="65" t="n">
        <v>-0.0062</v>
      </c>
      <c r="G258" s="66" t="n">
        <v>-34.0783</v>
      </c>
      <c r="H258" s="67" t="n">
        <f aca="false">E258+IF(D258="Long",1,-1)*G258</f>
        <v>5530.5783</v>
      </c>
      <c r="I258" s="68" t="n">
        <f aca="false">Assumptions!$B$58</f>
        <v>5.35750011455817</v>
      </c>
      <c r="J258" s="68" t="n">
        <f aca="false">INDEX(Yearly!$L$5:$L$22,MATCH(C258,Yearly!$A$5:$A$22,0))</f>
        <v>0.490763369272504</v>
      </c>
      <c r="K258" s="68" t="n">
        <f aca="false">G258-I258-J258</f>
        <v>-39.9265634838307</v>
      </c>
      <c r="L258" s="69" t="n">
        <f aca="false">(I258+J258)/Assumptions!$B$8</f>
        <v>0.000257871880480828</v>
      </c>
      <c r="M258" s="70" t="n">
        <f aca="false">F258-L258</f>
        <v>-0.00645787188048083</v>
      </c>
      <c r="N258" s="71" t="n">
        <f aca="false">G258*Assumptions!$B$7</f>
        <v>-268025.8295</v>
      </c>
      <c r="O258" s="71" t="n">
        <f aca="false">K258*Assumptions!$B$7</f>
        <v>-314022.421800328</v>
      </c>
      <c r="P258" s="68" t="n">
        <f aca="false">P257+G258</f>
        <v>4138.45672</v>
      </c>
      <c r="Q258" s="68" t="n">
        <f aca="false">MAX(Q257,P258)</f>
        <v>4220.51944</v>
      </c>
      <c r="R258" s="68" t="n">
        <f aca="false">Q258-P258</f>
        <v>82.0627199999999</v>
      </c>
      <c r="S258" s="68" t="n">
        <f aca="false">S257+K258</f>
        <v>2626.0876036919</v>
      </c>
      <c r="T258" s="68" t="n">
        <f aca="false">MAX(T257,S258)</f>
        <v>2744.5251339817</v>
      </c>
      <c r="U258" s="68" t="n">
        <f aca="false">T258-S258</f>
        <v>118.437530289799</v>
      </c>
      <c r="V258" s="70" t="n">
        <f aca="false">V257+F258</f>
        <v>0.9499</v>
      </c>
      <c r="W258" s="70" t="n">
        <f aca="false">MAX(W257,V258)</f>
        <v>0.9651</v>
      </c>
      <c r="X258" s="70" t="n">
        <f aca="false">W258-V258</f>
        <v>0.0152</v>
      </c>
      <c r="Y258" s="70" t="n">
        <f aca="false">Y257+M258</f>
        <v>0.883213971047685</v>
      </c>
      <c r="Z258" s="70" t="n">
        <f aca="false">MAX(Z257,Y258)</f>
        <v>0.89996120233057</v>
      </c>
      <c r="AA258" s="70" t="n">
        <f aca="false">Z258-Y258</f>
        <v>0.016747231282885</v>
      </c>
      <c r="AB258" s="72" t="n">
        <f aca="false">AB257*(1+F258)</f>
        <v>2.42826544274297</v>
      </c>
      <c r="AC258" s="73" t="n">
        <f aca="false">MAX(AC257,AB258)</f>
        <v>2.46584214232245</v>
      </c>
      <c r="AD258" s="70" t="n">
        <f aca="false">1-AB258/AC258</f>
        <v>0.0152388909794879</v>
      </c>
      <c r="AE258" s="73" t="n">
        <f aca="false">AE257*(1+M258)</f>
        <v>2.27209240555385</v>
      </c>
      <c r="AF258" s="73" t="n">
        <f aca="false">MAX(AF257,AE258)</f>
        <v>2.3108346965213</v>
      </c>
      <c r="AG258" s="70" t="n">
        <f aca="false">1-AE258/AF258</f>
        <v>0.0167654964787272</v>
      </c>
      <c r="AH258" s="74" t="n">
        <f aca="false">IF(R258&gt;0,AH257+1,0)</f>
        <v>6</v>
      </c>
      <c r="AI258" s="74" t="n">
        <f aca="false">IF(U258&gt;0,AI257+1,0)</f>
        <v>13</v>
      </c>
      <c r="AJ258" s="74" t="n">
        <f aca="false">IF(G258&gt;0,AJ257+1,0)</f>
        <v>0</v>
      </c>
      <c r="AK258" s="74" t="n">
        <f aca="false">IF(G258&lt;=0,AK257+1,0)</f>
        <v>1</v>
      </c>
      <c r="AL258" s="74" t="n">
        <f aca="false">IF(K258&gt;0,AL257+1,0)</f>
        <v>0</v>
      </c>
      <c r="AM258" s="74" t="n">
        <f aca="false">IF(K258&lt;=0,AM257+1,0)</f>
        <v>1</v>
      </c>
    </row>
    <row r="259" customFormat="false" ht="15" hidden="false" customHeight="false" outlineLevel="0" collapsed="false">
      <c r="A259" s="61" t="n">
        <v>258</v>
      </c>
      <c r="B259" s="62" t="n">
        <v>40611.5520833333</v>
      </c>
      <c r="C259" s="63" t="n">
        <f aca="false">YEAR(B259)</f>
        <v>2011</v>
      </c>
      <c r="D259" s="32" t="s">
        <v>277</v>
      </c>
      <c r="E259" s="64" t="n">
        <v>5530.7</v>
      </c>
      <c r="F259" s="65" t="n">
        <v>-0.0088</v>
      </c>
      <c r="G259" s="66" t="n">
        <v>-48.67016</v>
      </c>
      <c r="H259" s="67" t="n">
        <f aca="false">E259+IF(D259="Long",1,-1)*G259</f>
        <v>5482.02984</v>
      </c>
      <c r="I259" s="68" t="n">
        <f aca="false">Assumptions!$B$58</f>
        <v>5.35750011455817</v>
      </c>
      <c r="J259" s="68" t="n">
        <f aca="false">INDEX(Yearly!$L$5:$L$22,MATCH(C259,Yearly!$A$5:$A$22,0))</f>
        <v>0.490763369272504</v>
      </c>
      <c r="K259" s="68" t="n">
        <f aca="false">G259-I259-J259</f>
        <v>-54.5184234838307</v>
      </c>
      <c r="L259" s="69" t="n">
        <f aca="false">(I259+J259)/Assumptions!$B$8</f>
        <v>0.000257871880480828</v>
      </c>
      <c r="M259" s="70" t="n">
        <f aca="false">F259-L259</f>
        <v>-0.00905787188048083</v>
      </c>
      <c r="N259" s="71" t="n">
        <f aca="false">G259*Assumptions!$B$7</f>
        <v>-382790.8084</v>
      </c>
      <c r="O259" s="71" t="n">
        <f aca="false">K259*Assumptions!$B$7</f>
        <v>-428787.400700328</v>
      </c>
      <c r="P259" s="68" t="n">
        <f aca="false">P258+G259</f>
        <v>4089.78656</v>
      </c>
      <c r="Q259" s="68" t="n">
        <f aca="false">MAX(Q258,P259)</f>
        <v>4220.51944</v>
      </c>
      <c r="R259" s="68" t="n">
        <f aca="false">Q259-P259</f>
        <v>130.73288</v>
      </c>
      <c r="S259" s="68" t="n">
        <f aca="false">S258+K259</f>
        <v>2571.56918020807</v>
      </c>
      <c r="T259" s="68" t="n">
        <f aca="false">MAX(T258,S259)</f>
        <v>2744.5251339817</v>
      </c>
      <c r="U259" s="68" t="n">
        <f aca="false">T259-S259</f>
        <v>172.95595377363</v>
      </c>
      <c r="V259" s="70" t="n">
        <f aca="false">V258+F259</f>
        <v>0.9411</v>
      </c>
      <c r="W259" s="70" t="n">
        <f aca="false">MAX(W258,V259)</f>
        <v>0.9651</v>
      </c>
      <c r="X259" s="70" t="n">
        <f aca="false">W259-V259</f>
        <v>0.024</v>
      </c>
      <c r="Y259" s="70" t="n">
        <f aca="false">Y258+M259</f>
        <v>0.874156099167204</v>
      </c>
      <c r="Z259" s="70" t="n">
        <f aca="false">MAX(Z258,Y259)</f>
        <v>0.89996120233057</v>
      </c>
      <c r="AA259" s="70" t="n">
        <f aca="false">Z259-Y259</f>
        <v>0.0258051031633658</v>
      </c>
      <c r="AB259" s="72" t="n">
        <f aca="false">AB258*(1+F259)</f>
        <v>2.40689670684683</v>
      </c>
      <c r="AC259" s="73" t="n">
        <f aca="false">MAX(AC258,AB259)</f>
        <v>2.46584214232245</v>
      </c>
      <c r="AD259" s="70" t="n">
        <f aca="false">1-AB259/AC259</f>
        <v>0.0239047887388685</v>
      </c>
      <c r="AE259" s="73" t="n">
        <f aca="false">AE258*(1+M259)</f>
        <v>2.25151208364373</v>
      </c>
      <c r="AF259" s="73" t="n">
        <f aca="false">MAX(AF258,AE259)</f>
        <v>2.3108346965213</v>
      </c>
      <c r="AG259" s="70" t="n">
        <f aca="false">1-AE259/AF259</f>
        <v>0.0256715086400909</v>
      </c>
      <c r="AH259" s="74" t="n">
        <f aca="false">IF(R259&gt;0,AH258+1,0)</f>
        <v>7</v>
      </c>
      <c r="AI259" s="74" t="n">
        <f aca="false">IF(U259&gt;0,AI258+1,0)</f>
        <v>14</v>
      </c>
      <c r="AJ259" s="74" t="n">
        <f aca="false">IF(G259&gt;0,AJ258+1,0)</f>
        <v>0</v>
      </c>
      <c r="AK259" s="74" t="n">
        <f aca="false">IF(G259&lt;=0,AK258+1,0)</f>
        <v>2</v>
      </c>
      <c r="AL259" s="74" t="n">
        <f aca="false">IF(K259&gt;0,AL258+1,0)</f>
        <v>0</v>
      </c>
      <c r="AM259" s="74" t="n">
        <f aca="false">IF(K259&lt;=0,AM258+1,0)</f>
        <v>2</v>
      </c>
    </row>
    <row r="260" customFormat="false" ht="15" hidden="false" customHeight="false" outlineLevel="0" collapsed="false">
      <c r="A260" s="61" t="n">
        <v>259</v>
      </c>
      <c r="B260" s="62" t="n">
        <v>40612.40625</v>
      </c>
      <c r="C260" s="63" t="n">
        <f aca="false">YEAR(B260)</f>
        <v>2011</v>
      </c>
      <c r="D260" s="32" t="s">
        <v>276</v>
      </c>
      <c r="E260" s="64" t="n">
        <v>5482.25</v>
      </c>
      <c r="F260" s="65" t="n">
        <v>-0.0013</v>
      </c>
      <c r="G260" s="66" t="n">
        <v>-7.126925</v>
      </c>
      <c r="H260" s="67" t="n">
        <f aca="false">E260+IF(D260="Long",1,-1)*G260</f>
        <v>5489.376925</v>
      </c>
      <c r="I260" s="68" t="n">
        <f aca="false">Assumptions!$B$58</f>
        <v>5.35750011455817</v>
      </c>
      <c r="J260" s="68" t="n">
        <f aca="false">INDEX(Yearly!$L$5:$L$22,MATCH(C260,Yearly!$A$5:$A$22,0))</f>
        <v>0.490763369272504</v>
      </c>
      <c r="K260" s="68" t="n">
        <f aca="false">G260-I260-J260</f>
        <v>-12.9751884838307</v>
      </c>
      <c r="L260" s="69" t="n">
        <f aca="false">(I260+J260)/Assumptions!$B$8</f>
        <v>0.000257871880480828</v>
      </c>
      <c r="M260" s="70" t="n">
        <f aca="false">F260-L260</f>
        <v>-0.00155787188048083</v>
      </c>
      <c r="N260" s="71" t="n">
        <f aca="false">G260*Assumptions!$B$7</f>
        <v>-56053.265125</v>
      </c>
      <c r="O260" s="71" t="n">
        <f aca="false">K260*Assumptions!$B$7</f>
        <v>-102049.857425328</v>
      </c>
      <c r="P260" s="68" t="n">
        <f aca="false">P259+G260</f>
        <v>4082.659635</v>
      </c>
      <c r="Q260" s="68" t="n">
        <f aca="false">MAX(Q259,P260)</f>
        <v>4220.51944</v>
      </c>
      <c r="R260" s="68" t="n">
        <f aca="false">Q260-P260</f>
        <v>137.859805</v>
      </c>
      <c r="S260" s="68" t="n">
        <f aca="false">S259+K260</f>
        <v>2558.59399172424</v>
      </c>
      <c r="T260" s="68" t="n">
        <f aca="false">MAX(T259,S260)</f>
        <v>2744.5251339817</v>
      </c>
      <c r="U260" s="68" t="n">
        <f aca="false">T260-S260</f>
        <v>185.931142257461</v>
      </c>
      <c r="V260" s="70" t="n">
        <f aca="false">V259+F260</f>
        <v>0.9398</v>
      </c>
      <c r="W260" s="70" t="n">
        <f aca="false">MAX(W259,V260)</f>
        <v>0.9651</v>
      </c>
      <c r="X260" s="70" t="n">
        <f aca="false">W260-V260</f>
        <v>0.0253</v>
      </c>
      <c r="Y260" s="70" t="n">
        <f aca="false">Y259+M260</f>
        <v>0.872598227286724</v>
      </c>
      <c r="Z260" s="70" t="n">
        <f aca="false">MAX(Z259,Y260)</f>
        <v>0.89996120233057</v>
      </c>
      <c r="AA260" s="70" t="n">
        <f aca="false">Z260-Y260</f>
        <v>0.0273629750438467</v>
      </c>
      <c r="AB260" s="72" t="n">
        <f aca="false">AB259*(1+F260)</f>
        <v>2.40376774112793</v>
      </c>
      <c r="AC260" s="73" t="n">
        <f aca="false">MAX(AC259,AB260)</f>
        <v>2.46584214232245</v>
      </c>
      <c r="AD260" s="70" t="n">
        <f aca="false">1-AB260/AC260</f>
        <v>0.0251737125135079</v>
      </c>
      <c r="AE260" s="73" t="n">
        <f aca="false">AE259*(1+M260)</f>
        <v>2.24800451628006</v>
      </c>
      <c r="AF260" s="73" t="n">
        <f aca="false">MAX(AF259,AE260)</f>
        <v>2.3108346965213</v>
      </c>
      <c r="AG260" s="70" t="n">
        <f aca="false">1-AE260/AF260</f>
        <v>0.0271893875991319</v>
      </c>
      <c r="AH260" s="74" t="n">
        <f aca="false">IF(R260&gt;0,AH259+1,0)</f>
        <v>8</v>
      </c>
      <c r="AI260" s="74" t="n">
        <f aca="false">IF(U260&gt;0,AI259+1,0)</f>
        <v>15</v>
      </c>
      <c r="AJ260" s="74" t="n">
        <f aca="false">IF(G260&gt;0,AJ259+1,0)</f>
        <v>0</v>
      </c>
      <c r="AK260" s="74" t="n">
        <f aca="false">IF(G260&lt;=0,AK259+1,0)</f>
        <v>3</v>
      </c>
      <c r="AL260" s="74" t="n">
        <f aca="false">IF(K260&gt;0,AL259+1,0)</f>
        <v>0</v>
      </c>
      <c r="AM260" s="74" t="n">
        <f aca="false">IF(K260&lt;=0,AM259+1,0)</f>
        <v>3</v>
      </c>
    </row>
    <row r="261" customFormat="false" ht="15" hidden="false" customHeight="false" outlineLevel="0" collapsed="false">
      <c r="A261" s="61" t="n">
        <v>260</v>
      </c>
      <c r="B261" s="62" t="n">
        <v>40612.6354166667</v>
      </c>
      <c r="C261" s="63" t="n">
        <f aca="false">YEAR(B261)</f>
        <v>2011</v>
      </c>
      <c r="D261" s="32" t="s">
        <v>277</v>
      </c>
      <c r="E261" s="64" t="n">
        <v>5489.3</v>
      </c>
      <c r="F261" s="65" t="n">
        <v>-0.0016</v>
      </c>
      <c r="G261" s="66" t="n">
        <v>-8.78288</v>
      </c>
      <c r="H261" s="67" t="n">
        <f aca="false">E261+IF(D261="Long",1,-1)*G261</f>
        <v>5480.51712</v>
      </c>
      <c r="I261" s="68" t="n">
        <f aca="false">Assumptions!$B$58</f>
        <v>5.35750011455817</v>
      </c>
      <c r="J261" s="68" t="n">
        <f aca="false">INDEX(Yearly!$L$5:$L$22,MATCH(C261,Yearly!$A$5:$A$22,0))</f>
        <v>0.490763369272504</v>
      </c>
      <c r="K261" s="68" t="n">
        <f aca="false">G261-I261-J261</f>
        <v>-14.6311434838307</v>
      </c>
      <c r="L261" s="69" t="n">
        <f aca="false">(I261+J261)/Assumptions!$B$8</f>
        <v>0.000257871880480828</v>
      </c>
      <c r="M261" s="70" t="n">
        <f aca="false">F261-L261</f>
        <v>-0.00185787188048083</v>
      </c>
      <c r="N261" s="71" t="n">
        <f aca="false">G261*Assumptions!$B$7</f>
        <v>-69077.3512</v>
      </c>
      <c r="O261" s="71" t="n">
        <f aca="false">K261*Assumptions!$B$7</f>
        <v>-115073.943500328</v>
      </c>
      <c r="P261" s="68" t="n">
        <f aca="false">P260+G261</f>
        <v>4073.876755</v>
      </c>
      <c r="Q261" s="68" t="n">
        <f aca="false">MAX(Q260,P261)</f>
        <v>4220.51944</v>
      </c>
      <c r="R261" s="68" t="n">
        <f aca="false">Q261-P261</f>
        <v>146.642685</v>
      </c>
      <c r="S261" s="68" t="n">
        <f aca="false">S260+K261</f>
        <v>2543.96284824041</v>
      </c>
      <c r="T261" s="68" t="n">
        <f aca="false">MAX(T260,S261)</f>
        <v>2744.5251339817</v>
      </c>
      <c r="U261" s="68" t="n">
        <f aca="false">T261-S261</f>
        <v>200.562285741291</v>
      </c>
      <c r="V261" s="70" t="n">
        <f aca="false">V260+F261</f>
        <v>0.9382</v>
      </c>
      <c r="W261" s="70" t="n">
        <f aca="false">MAX(W260,V261)</f>
        <v>0.9651</v>
      </c>
      <c r="X261" s="70" t="n">
        <f aca="false">W261-V261</f>
        <v>0.0269</v>
      </c>
      <c r="Y261" s="70" t="n">
        <f aca="false">Y260+M261</f>
        <v>0.870740355406243</v>
      </c>
      <c r="Z261" s="70" t="n">
        <f aca="false">MAX(Z260,Y261)</f>
        <v>0.89996120233057</v>
      </c>
      <c r="AA261" s="70" t="n">
        <f aca="false">Z261-Y261</f>
        <v>0.0292208469243275</v>
      </c>
      <c r="AB261" s="72" t="n">
        <f aca="false">AB260*(1+F261)</f>
        <v>2.39992171274212</v>
      </c>
      <c r="AC261" s="73" t="n">
        <f aca="false">MAX(AC260,AB261)</f>
        <v>2.46584214232245</v>
      </c>
      <c r="AD261" s="70" t="n">
        <f aca="false">1-AB261/AC261</f>
        <v>0.0267334345734862</v>
      </c>
      <c r="AE261" s="73" t="n">
        <f aca="false">AE260*(1+M261)</f>
        <v>2.24382801190207</v>
      </c>
      <c r="AF261" s="73" t="n">
        <f aca="false">MAX(AF260,AE261)</f>
        <v>2.3108346965213</v>
      </c>
      <c r="AG261" s="70" t="n">
        <f aca="false">1-AE261/AF261</f>
        <v>0.0289967450809449</v>
      </c>
      <c r="AH261" s="74" t="n">
        <f aca="false">IF(R261&gt;0,AH260+1,0)</f>
        <v>9</v>
      </c>
      <c r="AI261" s="74" t="n">
        <f aca="false">IF(U261&gt;0,AI260+1,0)</f>
        <v>16</v>
      </c>
      <c r="AJ261" s="74" t="n">
        <f aca="false">IF(G261&gt;0,AJ260+1,0)</f>
        <v>0</v>
      </c>
      <c r="AK261" s="74" t="n">
        <f aca="false">IF(G261&lt;=0,AK260+1,0)</f>
        <v>4</v>
      </c>
      <c r="AL261" s="74" t="n">
        <f aca="false">IF(K261&gt;0,AL260+1,0)</f>
        <v>0</v>
      </c>
      <c r="AM261" s="74" t="n">
        <f aca="false">IF(K261&lt;=0,AM260+1,0)</f>
        <v>4</v>
      </c>
    </row>
    <row r="262" customFormat="false" ht="15" hidden="false" customHeight="false" outlineLevel="0" collapsed="false">
      <c r="A262" s="61" t="n">
        <v>261</v>
      </c>
      <c r="B262" s="62" t="n">
        <v>40613.40625</v>
      </c>
      <c r="C262" s="63" t="n">
        <f aca="false">YEAR(B262)</f>
        <v>2011</v>
      </c>
      <c r="D262" s="32" t="s">
        <v>276</v>
      </c>
      <c r="E262" s="64" t="n">
        <v>5480.65</v>
      </c>
      <c r="F262" s="65" t="n">
        <v>-0.001</v>
      </c>
      <c r="G262" s="66" t="n">
        <v>-5.48065</v>
      </c>
      <c r="H262" s="67" t="n">
        <f aca="false">E262+IF(D262="Long",1,-1)*G262</f>
        <v>5486.13065</v>
      </c>
      <c r="I262" s="68" t="n">
        <f aca="false">Assumptions!$B$58</f>
        <v>5.35750011455817</v>
      </c>
      <c r="J262" s="68" t="n">
        <f aca="false">INDEX(Yearly!$L$5:$L$22,MATCH(C262,Yearly!$A$5:$A$22,0))</f>
        <v>0.490763369272504</v>
      </c>
      <c r="K262" s="68" t="n">
        <f aca="false">G262-I262-J262</f>
        <v>-11.3289134838307</v>
      </c>
      <c r="L262" s="69" t="n">
        <f aca="false">(I262+J262)/Assumptions!$B$8</f>
        <v>0.000257871880480828</v>
      </c>
      <c r="M262" s="70" t="n">
        <f aca="false">F262-L262</f>
        <v>-0.00125787188048083</v>
      </c>
      <c r="N262" s="71" t="n">
        <f aca="false">G262*Assumptions!$B$7</f>
        <v>-43105.31225</v>
      </c>
      <c r="O262" s="71" t="n">
        <f aca="false">K262*Assumptions!$B$7</f>
        <v>-89101.9045503282</v>
      </c>
      <c r="P262" s="68" t="n">
        <f aca="false">P261+G262</f>
        <v>4068.396105</v>
      </c>
      <c r="Q262" s="68" t="n">
        <f aca="false">MAX(Q261,P262)</f>
        <v>4220.51944</v>
      </c>
      <c r="R262" s="68" t="n">
        <f aca="false">Q262-P262</f>
        <v>152.123335</v>
      </c>
      <c r="S262" s="68" t="n">
        <f aca="false">S261+K262</f>
        <v>2532.63393475658</v>
      </c>
      <c r="T262" s="68" t="n">
        <f aca="false">MAX(T261,S262)</f>
        <v>2744.5251339817</v>
      </c>
      <c r="U262" s="68" t="n">
        <f aca="false">T262-S262</f>
        <v>211.891199225122</v>
      </c>
      <c r="V262" s="70" t="n">
        <f aca="false">V261+F262</f>
        <v>0.9372</v>
      </c>
      <c r="W262" s="70" t="n">
        <f aca="false">MAX(W261,V262)</f>
        <v>0.9651</v>
      </c>
      <c r="X262" s="70" t="n">
        <f aca="false">W262-V262</f>
        <v>0.0279</v>
      </c>
      <c r="Y262" s="70" t="n">
        <f aca="false">Y261+M262</f>
        <v>0.869482483525762</v>
      </c>
      <c r="Z262" s="70" t="n">
        <f aca="false">MAX(Z261,Y262)</f>
        <v>0.89996120233057</v>
      </c>
      <c r="AA262" s="70" t="n">
        <f aca="false">Z262-Y262</f>
        <v>0.0304787188048083</v>
      </c>
      <c r="AB262" s="72" t="n">
        <f aca="false">AB261*(1+F262)</f>
        <v>2.39752179102938</v>
      </c>
      <c r="AC262" s="73" t="n">
        <f aca="false">MAX(AC261,AB262)</f>
        <v>2.46584214232245</v>
      </c>
      <c r="AD262" s="70" t="n">
        <f aca="false">1-AB262/AC262</f>
        <v>0.0277067011389127</v>
      </c>
      <c r="AE262" s="73" t="n">
        <f aca="false">AE261*(1+M262)</f>
        <v>2.24100556374126</v>
      </c>
      <c r="AF262" s="73" t="n">
        <f aca="false">MAX(AF261,AE262)</f>
        <v>2.3108346965213</v>
      </c>
      <c r="AG262" s="70" t="n">
        <f aca="false">1-AE262/AF262</f>
        <v>0.0302181427711629</v>
      </c>
      <c r="AH262" s="74" t="n">
        <f aca="false">IF(R262&gt;0,AH261+1,0)</f>
        <v>10</v>
      </c>
      <c r="AI262" s="74" t="n">
        <f aca="false">IF(U262&gt;0,AI261+1,0)</f>
        <v>17</v>
      </c>
      <c r="AJ262" s="74" t="n">
        <f aca="false">IF(G262&gt;0,AJ261+1,0)</f>
        <v>0</v>
      </c>
      <c r="AK262" s="74" t="n">
        <f aca="false">IF(G262&lt;=0,AK261+1,0)</f>
        <v>5</v>
      </c>
      <c r="AL262" s="74" t="n">
        <f aca="false">IF(K262&gt;0,AL261+1,0)</f>
        <v>0</v>
      </c>
      <c r="AM262" s="74" t="n">
        <f aca="false">IF(K262&lt;=0,AM261+1,0)</f>
        <v>5</v>
      </c>
    </row>
    <row r="263" customFormat="false" ht="15" hidden="false" customHeight="false" outlineLevel="0" collapsed="false">
      <c r="A263" s="61" t="n">
        <v>262</v>
      </c>
      <c r="B263" s="62" t="n">
        <v>40616.46875</v>
      </c>
      <c r="C263" s="63" t="n">
        <f aca="false">YEAR(B263)</f>
        <v>2011</v>
      </c>
      <c r="D263" s="32" t="s">
        <v>277</v>
      </c>
      <c r="E263" s="64" t="n">
        <v>5486.15</v>
      </c>
      <c r="F263" s="65" t="n">
        <v>-0.019</v>
      </c>
      <c r="G263" s="66" t="n">
        <v>-104.23685</v>
      </c>
      <c r="H263" s="67" t="n">
        <f aca="false">E263+IF(D263="Long",1,-1)*G263</f>
        <v>5381.91315</v>
      </c>
      <c r="I263" s="68" t="n">
        <f aca="false">Assumptions!$B$58</f>
        <v>5.35750011455817</v>
      </c>
      <c r="J263" s="68" t="n">
        <f aca="false">INDEX(Yearly!$L$5:$L$22,MATCH(C263,Yearly!$A$5:$A$22,0))</f>
        <v>0.490763369272504</v>
      </c>
      <c r="K263" s="68" t="n">
        <f aca="false">G263-I263-J263</f>
        <v>-110.085113483831</v>
      </c>
      <c r="L263" s="69" t="n">
        <f aca="false">(I263+J263)/Assumptions!$B$8</f>
        <v>0.000257871880480828</v>
      </c>
      <c r="M263" s="70" t="n">
        <f aca="false">F263-L263</f>
        <v>-0.0192578718804808</v>
      </c>
      <c r="N263" s="71" t="n">
        <f aca="false">G263*Assumptions!$B$7</f>
        <v>-819822.82525</v>
      </c>
      <c r="O263" s="71" t="n">
        <f aca="false">K263*Assumptions!$B$7</f>
        <v>-865819.417550328</v>
      </c>
      <c r="P263" s="68" t="n">
        <f aca="false">P262+G263</f>
        <v>3964.159255</v>
      </c>
      <c r="Q263" s="68" t="n">
        <f aca="false">MAX(Q262,P263)</f>
        <v>4220.51944</v>
      </c>
      <c r="R263" s="68" t="n">
        <f aca="false">Q263-P263</f>
        <v>256.360185</v>
      </c>
      <c r="S263" s="68" t="n">
        <f aca="false">S262+K263</f>
        <v>2422.54882127275</v>
      </c>
      <c r="T263" s="68" t="n">
        <f aca="false">MAX(T262,S263)</f>
        <v>2744.5251339817</v>
      </c>
      <c r="U263" s="68" t="n">
        <f aca="false">T263-S263</f>
        <v>321.976312708953</v>
      </c>
      <c r="V263" s="70" t="n">
        <f aca="false">V262+F263</f>
        <v>0.9182</v>
      </c>
      <c r="W263" s="70" t="n">
        <f aca="false">MAX(W262,V263)</f>
        <v>0.9651</v>
      </c>
      <c r="X263" s="70" t="n">
        <f aca="false">W263-V263</f>
        <v>0.0469000000000001</v>
      </c>
      <c r="Y263" s="70" t="n">
        <f aca="false">Y262+M263</f>
        <v>0.850224611645281</v>
      </c>
      <c r="Z263" s="70" t="n">
        <f aca="false">MAX(Z262,Y263)</f>
        <v>0.89996120233057</v>
      </c>
      <c r="AA263" s="70" t="n">
        <f aca="false">Z263-Y263</f>
        <v>0.0497365906852891</v>
      </c>
      <c r="AB263" s="72" t="n">
        <f aca="false">AB262*(1+F263)</f>
        <v>2.35196887699982</v>
      </c>
      <c r="AC263" s="73" t="n">
        <f aca="false">MAX(AC262,AB263)</f>
        <v>2.46584214232245</v>
      </c>
      <c r="AD263" s="70" t="n">
        <f aca="false">1-AB263/AC263</f>
        <v>0.0461802738172733</v>
      </c>
      <c r="AE263" s="73" t="n">
        <f aca="false">AE262*(1+M263)</f>
        <v>2.19784856571129</v>
      </c>
      <c r="AF263" s="73" t="n">
        <f aca="false">MAX(AF262,AE263)</f>
        <v>2.3108346965213</v>
      </c>
      <c r="AG263" s="70" t="n">
        <f aca="false">1-AE263/AF263</f>
        <v>0.0488940775296906</v>
      </c>
      <c r="AH263" s="74" t="n">
        <f aca="false">IF(R263&gt;0,AH262+1,0)</f>
        <v>11</v>
      </c>
      <c r="AI263" s="74" t="n">
        <f aca="false">IF(U263&gt;0,AI262+1,0)</f>
        <v>18</v>
      </c>
      <c r="AJ263" s="74" t="n">
        <f aca="false">IF(G263&gt;0,AJ262+1,0)</f>
        <v>0</v>
      </c>
      <c r="AK263" s="74" t="n">
        <f aca="false">IF(G263&lt;=0,AK262+1,0)</f>
        <v>6</v>
      </c>
      <c r="AL263" s="74" t="n">
        <f aca="false">IF(K263&gt;0,AL262+1,0)</f>
        <v>0</v>
      </c>
      <c r="AM263" s="74" t="n">
        <f aca="false">IF(K263&lt;=0,AM262+1,0)</f>
        <v>6</v>
      </c>
    </row>
    <row r="264" customFormat="false" ht="15" hidden="false" customHeight="false" outlineLevel="0" collapsed="false">
      <c r="A264" s="61" t="n">
        <v>263</v>
      </c>
      <c r="B264" s="62" t="n">
        <v>40617.40625</v>
      </c>
      <c r="C264" s="63" t="n">
        <f aca="false">YEAR(B264)</f>
        <v>2011</v>
      </c>
      <c r="D264" s="32" t="s">
        <v>276</v>
      </c>
      <c r="E264" s="64" t="n">
        <v>5381.7</v>
      </c>
      <c r="F264" s="65" t="n">
        <v>-0.018</v>
      </c>
      <c r="G264" s="66" t="n">
        <v>-96.8706</v>
      </c>
      <c r="H264" s="67" t="n">
        <f aca="false">E264+IF(D264="Long",1,-1)*G264</f>
        <v>5478.5706</v>
      </c>
      <c r="I264" s="68" t="n">
        <f aca="false">Assumptions!$B$58</f>
        <v>5.35750011455817</v>
      </c>
      <c r="J264" s="68" t="n">
        <f aca="false">INDEX(Yearly!$L$5:$L$22,MATCH(C264,Yearly!$A$5:$A$22,0))</f>
        <v>0.490763369272504</v>
      </c>
      <c r="K264" s="68" t="n">
        <f aca="false">G264-I264-J264</f>
        <v>-102.718863483831</v>
      </c>
      <c r="L264" s="69" t="n">
        <f aca="false">(I264+J264)/Assumptions!$B$8</f>
        <v>0.000257871880480828</v>
      </c>
      <c r="M264" s="70" t="n">
        <f aca="false">F264-L264</f>
        <v>-0.0182578718804808</v>
      </c>
      <c r="N264" s="71" t="n">
        <f aca="false">G264*Assumptions!$B$7</f>
        <v>-761887.269</v>
      </c>
      <c r="O264" s="71" t="n">
        <f aca="false">K264*Assumptions!$B$7</f>
        <v>-807883.861300328</v>
      </c>
      <c r="P264" s="68" t="n">
        <f aca="false">P263+G264</f>
        <v>3867.288655</v>
      </c>
      <c r="Q264" s="68" t="n">
        <f aca="false">MAX(Q263,P264)</f>
        <v>4220.51944</v>
      </c>
      <c r="R264" s="68" t="n">
        <f aca="false">Q264-P264</f>
        <v>353.230785000001</v>
      </c>
      <c r="S264" s="68" t="n">
        <f aca="false">S263+K264</f>
        <v>2319.82995778892</v>
      </c>
      <c r="T264" s="68" t="n">
        <f aca="false">MAX(T263,S264)</f>
        <v>2744.5251339817</v>
      </c>
      <c r="U264" s="68" t="n">
        <f aca="false">T264-S264</f>
        <v>424.695176192784</v>
      </c>
      <c r="V264" s="70" t="n">
        <f aca="false">V263+F264</f>
        <v>0.9002</v>
      </c>
      <c r="W264" s="70" t="n">
        <f aca="false">MAX(W263,V264)</f>
        <v>0.9651</v>
      </c>
      <c r="X264" s="70" t="n">
        <f aca="false">W264-V264</f>
        <v>0.0649000000000001</v>
      </c>
      <c r="Y264" s="70" t="n">
        <f aca="false">Y263+M264</f>
        <v>0.8319667397648</v>
      </c>
      <c r="Z264" s="70" t="n">
        <f aca="false">MAX(Z263,Y264)</f>
        <v>0.89996120233057</v>
      </c>
      <c r="AA264" s="70" t="n">
        <f aca="false">Z264-Y264</f>
        <v>0.0679944625657699</v>
      </c>
      <c r="AB264" s="72" t="n">
        <f aca="false">AB263*(1+F264)</f>
        <v>2.30963343721383</v>
      </c>
      <c r="AC264" s="73" t="n">
        <f aca="false">MAX(AC263,AB264)</f>
        <v>2.46584214232245</v>
      </c>
      <c r="AD264" s="70" t="n">
        <f aca="false">1-AB264/AC264</f>
        <v>0.0633490288885624</v>
      </c>
      <c r="AE264" s="73" t="n">
        <f aca="false">AE263*(1+M264)</f>
        <v>2.15772052818583</v>
      </c>
      <c r="AF264" s="73" t="n">
        <f aca="false">MAX(AF263,AE264)</f>
        <v>2.3108346965213</v>
      </c>
      <c r="AG264" s="70" t="n">
        <f aca="false">1-AE264/AF264</f>
        <v>0.06625924760692</v>
      </c>
      <c r="AH264" s="74" t="n">
        <f aca="false">IF(R264&gt;0,AH263+1,0)</f>
        <v>12</v>
      </c>
      <c r="AI264" s="74" t="n">
        <f aca="false">IF(U264&gt;0,AI263+1,0)</f>
        <v>19</v>
      </c>
      <c r="AJ264" s="74" t="n">
        <f aca="false">IF(G264&gt;0,AJ263+1,0)</f>
        <v>0</v>
      </c>
      <c r="AK264" s="74" t="n">
        <f aca="false">IF(G264&lt;=0,AK263+1,0)</f>
        <v>7</v>
      </c>
      <c r="AL264" s="74" t="n">
        <f aca="false">IF(K264&gt;0,AL263+1,0)</f>
        <v>0</v>
      </c>
      <c r="AM264" s="74" t="n">
        <f aca="false">IF(K264&lt;=0,AM263+1,0)</f>
        <v>7</v>
      </c>
    </row>
    <row r="265" customFormat="false" ht="15" hidden="false" customHeight="false" outlineLevel="0" collapsed="false">
      <c r="A265" s="61" t="n">
        <v>264</v>
      </c>
      <c r="B265" s="62" t="n">
        <v>40617.5729166667</v>
      </c>
      <c r="C265" s="63" t="n">
        <f aca="false">YEAR(B265)</f>
        <v>2011</v>
      </c>
      <c r="D265" s="32" t="s">
        <v>277</v>
      </c>
      <c r="E265" s="64" t="n">
        <v>5478.75</v>
      </c>
      <c r="F265" s="65" t="n">
        <v>-0.0034</v>
      </c>
      <c r="G265" s="66" t="n">
        <v>-18.62775</v>
      </c>
      <c r="H265" s="67" t="n">
        <f aca="false">E265+IF(D265="Long",1,-1)*G265</f>
        <v>5460.12225</v>
      </c>
      <c r="I265" s="68" t="n">
        <f aca="false">Assumptions!$B$58</f>
        <v>5.35750011455817</v>
      </c>
      <c r="J265" s="68" t="n">
        <f aca="false">INDEX(Yearly!$L$5:$L$22,MATCH(C265,Yearly!$A$5:$A$22,0))</f>
        <v>0.490763369272504</v>
      </c>
      <c r="K265" s="68" t="n">
        <f aca="false">G265-I265-J265</f>
        <v>-24.4760134838307</v>
      </c>
      <c r="L265" s="69" t="n">
        <f aca="false">(I265+J265)/Assumptions!$B$8</f>
        <v>0.000257871880480828</v>
      </c>
      <c r="M265" s="70" t="n">
        <f aca="false">F265-L265</f>
        <v>-0.00365787188048083</v>
      </c>
      <c r="N265" s="71" t="n">
        <f aca="false">G265*Assumptions!$B$7</f>
        <v>-146507.25375</v>
      </c>
      <c r="O265" s="71" t="n">
        <f aca="false">K265*Assumptions!$B$7</f>
        <v>-192503.846050328</v>
      </c>
      <c r="P265" s="68" t="n">
        <f aca="false">P264+G265</f>
        <v>3848.660905</v>
      </c>
      <c r="Q265" s="68" t="n">
        <f aca="false">MAX(Q264,P265)</f>
        <v>4220.51944</v>
      </c>
      <c r="R265" s="68" t="n">
        <f aca="false">Q265-P265</f>
        <v>371.858535000001</v>
      </c>
      <c r="S265" s="68" t="n">
        <f aca="false">S264+K265</f>
        <v>2295.35394430509</v>
      </c>
      <c r="T265" s="68" t="n">
        <f aca="false">MAX(T264,S265)</f>
        <v>2744.5251339817</v>
      </c>
      <c r="U265" s="68" t="n">
        <f aca="false">T265-S265</f>
        <v>449.171189676614</v>
      </c>
      <c r="V265" s="70" t="n">
        <f aca="false">V264+F265</f>
        <v>0.8968</v>
      </c>
      <c r="W265" s="70" t="n">
        <f aca="false">MAX(W264,V265)</f>
        <v>0.9651</v>
      </c>
      <c r="X265" s="70" t="n">
        <f aca="false">W265-V265</f>
        <v>0.0683</v>
      </c>
      <c r="Y265" s="70" t="n">
        <f aca="false">Y264+M265</f>
        <v>0.82830886788432</v>
      </c>
      <c r="Z265" s="70" t="n">
        <f aca="false">MAX(Z264,Y265)</f>
        <v>0.89996120233057</v>
      </c>
      <c r="AA265" s="70" t="n">
        <f aca="false">Z265-Y265</f>
        <v>0.0716523344462507</v>
      </c>
      <c r="AB265" s="72" t="n">
        <f aca="false">AB264*(1+F265)</f>
        <v>2.3017806835273</v>
      </c>
      <c r="AC265" s="73" t="n">
        <f aca="false">MAX(AC264,AB265)</f>
        <v>2.46584214232245</v>
      </c>
      <c r="AD265" s="70" t="n">
        <f aca="false">1-AB265/AC265</f>
        <v>0.0665336421903412</v>
      </c>
      <c r="AE265" s="73" t="n">
        <f aca="false">AE264*(1+M265)</f>
        <v>2.14982786293985</v>
      </c>
      <c r="AF265" s="73" t="n">
        <f aca="false">MAX(AF264,AE265)</f>
        <v>2.3108346965213</v>
      </c>
      <c r="AG265" s="70" t="n">
        <f aca="false">1-AE265/AF265</f>
        <v>0.0696747516487577</v>
      </c>
      <c r="AH265" s="74" t="n">
        <f aca="false">IF(R265&gt;0,AH264+1,0)</f>
        <v>13</v>
      </c>
      <c r="AI265" s="74" t="n">
        <f aca="false">IF(U265&gt;0,AI264+1,0)</f>
        <v>20</v>
      </c>
      <c r="AJ265" s="74" t="n">
        <f aca="false">IF(G265&gt;0,AJ264+1,0)</f>
        <v>0</v>
      </c>
      <c r="AK265" s="74" t="n">
        <f aca="false">IF(G265&lt;=0,AK264+1,0)</f>
        <v>8</v>
      </c>
      <c r="AL265" s="74" t="n">
        <f aca="false">IF(K265&gt;0,AL264+1,0)</f>
        <v>0</v>
      </c>
      <c r="AM265" s="74" t="n">
        <f aca="false">IF(K265&lt;=0,AM264+1,0)</f>
        <v>8</v>
      </c>
    </row>
    <row r="266" customFormat="false" ht="15" hidden="false" customHeight="false" outlineLevel="0" collapsed="false">
      <c r="A266" s="61" t="n">
        <v>265</v>
      </c>
      <c r="B266" s="62" t="n">
        <v>40617.6354166667</v>
      </c>
      <c r="C266" s="63" t="n">
        <f aca="false">YEAR(B266)</f>
        <v>2011</v>
      </c>
      <c r="D266" s="32" t="s">
        <v>276</v>
      </c>
      <c r="E266" s="64" t="n">
        <v>5460.1</v>
      </c>
      <c r="F266" s="65" t="n">
        <v>-0.0083</v>
      </c>
      <c r="G266" s="66" t="n">
        <v>-45.31883</v>
      </c>
      <c r="H266" s="67" t="n">
        <f aca="false">E266+IF(D266="Long",1,-1)*G266</f>
        <v>5505.41883</v>
      </c>
      <c r="I266" s="68" t="n">
        <f aca="false">Assumptions!$B$58</f>
        <v>5.35750011455817</v>
      </c>
      <c r="J266" s="68" t="n">
        <f aca="false">INDEX(Yearly!$L$5:$L$22,MATCH(C266,Yearly!$A$5:$A$22,0))</f>
        <v>0.490763369272504</v>
      </c>
      <c r="K266" s="68" t="n">
        <f aca="false">G266-I266-J266</f>
        <v>-51.1670934838307</v>
      </c>
      <c r="L266" s="69" t="n">
        <f aca="false">(I266+J266)/Assumptions!$B$8</f>
        <v>0.000257871880480828</v>
      </c>
      <c r="M266" s="70" t="n">
        <f aca="false">F266-L266</f>
        <v>-0.00855787188048083</v>
      </c>
      <c r="N266" s="71" t="n">
        <f aca="false">G266*Assumptions!$B$7</f>
        <v>-356432.59795</v>
      </c>
      <c r="O266" s="71" t="n">
        <f aca="false">K266*Assumptions!$B$7</f>
        <v>-402429.190250328</v>
      </c>
      <c r="P266" s="68" t="n">
        <f aca="false">P265+G266</f>
        <v>3803.342075</v>
      </c>
      <c r="Q266" s="68" t="n">
        <f aca="false">MAX(Q265,P266)</f>
        <v>4220.51944</v>
      </c>
      <c r="R266" s="68" t="n">
        <f aca="false">Q266-P266</f>
        <v>417.177365000001</v>
      </c>
      <c r="S266" s="68" t="n">
        <f aca="false">S265+K266</f>
        <v>2244.18685082125</v>
      </c>
      <c r="T266" s="68" t="n">
        <f aca="false">MAX(T265,S266)</f>
        <v>2744.5251339817</v>
      </c>
      <c r="U266" s="68" t="n">
        <f aca="false">T266-S266</f>
        <v>500.338283160445</v>
      </c>
      <c r="V266" s="70" t="n">
        <f aca="false">V265+F266</f>
        <v>0.8885</v>
      </c>
      <c r="W266" s="70" t="n">
        <f aca="false">MAX(W265,V266)</f>
        <v>0.9651</v>
      </c>
      <c r="X266" s="70" t="n">
        <f aca="false">W266-V266</f>
        <v>0.0766</v>
      </c>
      <c r="Y266" s="70" t="n">
        <f aca="false">Y265+M266</f>
        <v>0.819750996003839</v>
      </c>
      <c r="Z266" s="70" t="n">
        <f aca="false">MAX(Z265,Y266)</f>
        <v>0.89996120233057</v>
      </c>
      <c r="AA266" s="70" t="n">
        <f aca="false">Z266-Y266</f>
        <v>0.0802102063267316</v>
      </c>
      <c r="AB266" s="72" t="n">
        <f aca="false">AB265*(1+F266)</f>
        <v>2.28267590385402</v>
      </c>
      <c r="AC266" s="73" t="n">
        <f aca="false">MAX(AC265,AB266)</f>
        <v>2.46584214232245</v>
      </c>
      <c r="AD266" s="70" t="n">
        <f aca="false">1-AB266/AC266</f>
        <v>0.0742814129601614</v>
      </c>
      <c r="AE266" s="73" t="n">
        <f aca="false">AE265*(1+M266)</f>
        <v>2.13142991152372</v>
      </c>
      <c r="AF266" s="73" t="n">
        <f aca="false">MAX(AF265,AE266)</f>
        <v>2.3108346965213</v>
      </c>
      <c r="AG266" s="70" t="n">
        <f aca="false">1-AE266/AF266</f>
        <v>0.0776363559313241</v>
      </c>
      <c r="AH266" s="74" t="n">
        <f aca="false">IF(R266&gt;0,AH265+1,0)</f>
        <v>14</v>
      </c>
      <c r="AI266" s="74" t="n">
        <f aca="false">IF(U266&gt;0,AI265+1,0)</f>
        <v>21</v>
      </c>
      <c r="AJ266" s="74" t="n">
        <f aca="false">IF(G266&gt;0,AJ265+1,0)</f>
        <v>0</v>
      </c>
      <c r="AK266" s="74" t="n">
        <f aca="false">IF(G266&lt;=0,AK265+1,0)</f>
        <v>9</v>
      </c>
      <c r="AL266" s="74" t="n">
        <f aca="false">IF(K266&gt;0,AL265+1,0)</f>
        <v>0</v>
      </c>
      <c r="AM266" s="74" t="n">
        <f aca="false">IF(K266&lt;=0,AM265+1,0)</f>
        <v>9</v>
      </c>
    </row>
    <row r="267" customFormat="false" ht="15" hidden="false" customHeight="false" outlineLevel="0" collapsed="false">
      <c r="A267" s="61" t="n">
        <v>266</v>
      </c>
      <c r="B267" s="62" t="n">
        <v>40618.40625</v>
      </c>
      <c r="C267" s="63" t="n">
        <f aca="false">YEAR(B267)</f>
        <v>2011</v>
      </c>
      <c r="D267" s="32" t="s">
        <v>277</v>
      </c>
      <c r="E267" s="64" t="n">
        <v>5505.3</v>
      </c>
      <c r="F267" s="65" t="n">
        <v>-0.0026</v>
      </c>
      <c r="G267" s="66" t="n">
        <v>-14.31378</v>
      </c>
      <c r="H267" s="67" t="n">
        <f aca="false">E267+IF(D267="Long",1,-1)*G267</f>
        <v>5490.98622</v>
      </c>
      <c r="I267" s="68" t="n">
        <f aca="false">Assumptions!$B$58</f>
        <v>5.35750011455817</v>
      </c>
      <c r="J267" s="68" t="n">
        <f aca="false">INDEX(Yearly!$L$5:$L$22,MATCH(C267,Yearly!$A$5:$A$22,0))</f>
        <v>0.490763369272504</v>
      </c>
      <c r="K267" s="68" t="n">
        <f aca="false">G267-I267-J267</f>
        <v>-20.1620434838307</v>
      </c>
      <c r="L267" s="69" t="n">
        <f aca="false">(I267+J267)/Assumptions!$B$8</f>
        <v>0.000257871880480828</v>
      </c>
      <c r="M267" s="70" t="n">
        <f aca="false">F267-L267</f>
        <v>-0.00285787188048083</v>
      </c>
      <c r="N267" s="71" t="n">
        <f aca="false">G267*Assumptions!$B$7</f>
        <v>-112577.8797</v>
      </c>
      <c r="O267" s="71" t="n">
        <f aca="false">K267*Assumptions!$B$7</f>
        <v>-158574.472000328</v>
      </c>
      <c r="P267" s="68" t="n">
        <f aca="false">P266+G267</f>
        <v>3789.028295</v>
      </c>
      <c r="Q267" s="68" t="n">
        <f aca="false">MAX(Q266,P267)</f>
        <v>4220.51944</v>
      </c>
      <c r="R267" s="68" t="n">
        <f aca="false">Q267-P267</f>
        <v>431.491145000001</v>
      </c>
      <c r="S267" s="68" t="n">
        <f aca="false">S266+K267</f>
        <v>2224.02480733742</v>
      </c>
      <c r="T267" s="68" t="n">
        <f aca="false">MAX(T266,S267)</f>
        <v>2744.5251339817</v>
      </c>
      <c r="U267" s="68" t="n">
        <f aca="false">T267-S267</f>
        <v>520.500326644275</v>
      </c>
      <c r="V267" s="70" t="n">
        <f aca="false">V266+F267</f>
        <v>0.8859</v>
      </c>
      <c r="W267" s="70" t="n">
        <f aca="false">MAX(W266,V267)</f>
        <v>0.9651</v>
      </c>
      <c r="X267" s="70" t="n">
        <f aca="false">W267-V267</f>
        <v>0.0792000000000001</v>
      </c>
      <c r="Y267" s="70" t="n">
        <f aca="false">Y266+M267</f>
        <v>0.816893124123358</v>
      </c>
      <c r="Z267" s="70" t="n">
        <f aca="false">MAX(Z266,Y267)</f>
        <v>0.89996120233057</v>
      </c>
      <c r="AA267" s="70" t="n">
        <f aca="false">Z267-Y267</f>
        <v>0.0830680782072124</v>
      </c>
      <c r="AB267" s="72" t="n">
        <f aca="false">AB266*(1+F267)</f>
        <v>2.276740946504</v>
      </c>
      <c r="AC267" s="73" t="n">
        <f aca="false">MAX(AC266,AB267)</f>
        <v>2.46584214232245</v>
      </c>
      <c r="AD267" s="70" t="n">
        <f aca="false">1-AB267/AC267</f>
        <v>0.076688281286465</v>
      </c>
      <c r="AE267" s="73" t="n">
        <f aca="false">AE266*(1+M267)</f>
        <v>2.12533855791436</v>
      </c>
      <c r="AF267" s="73" t="n">
        <f aca="false">MAX(AF266,AE267)</f>
        <v>2.3108346965213</v>
      </c>
      <c r="AG267" s="70" t="n">
        <f aca="false">1-AE267/AF267</f>
        <v>0.0802723530532857</v>
      </c>
      <c r="AH267" s="74" t="n">
        <f aca="false">IF(R267&gt;0,AH266+1,0)</f>
        <v>15</v>
      </c>
      <c r="AI267" s="74" t="n">
        <f aca="false">IF(U267&gt;0,AI266+1,0)</f>
        <v>22</v>
      </c>
      <c r="AJ267" s="74" t="n">
        <f aca="false">IF(G267&gt;0,AJ266+1,0)</f>
        <v>0</v>
      </c>
      <c r="AK267" s="74" t="n">
        <f aca="false">IF(G267&lt;=0,AK266+1,0)</f>
        <v>10</v>
      </c>
      <c r="AL267" s="74" t="n">
        <f aca="false">IF(K267&gt;0,AL266+1,0)</f>
        <v>0</v>
      </c>
      <c r="AM267" s="74" t="n">
        <f aca="false">IF(K267&lt;=0,AM266+1,0)</f>
        <v>10</v>
      </c>
    </row>
    <row r="268" customFormat="false" ht="15" hidden="false" customHeight="false" outlineLevel="0" collapsed="false">
      <c r="A268" s="61" t="n">
        <v>267</v>
      </c>
      <c r="B268" s="62" t="n">
        <v>40619.40625</v>
      </c>
      <c r="C268" s="63" t="n">
        <f aca="false">YEAR(B268)</f>
        <v>2011</v>
      </c>
      <c r="D268" s="32" t="s">
        <v>276</v>
      </c>
      <c r="E268" s="64" t="n">
        <v>5490.75</v>
      </c>
      <c r="F268" s="65" t="n">
        <v>0.0093</v>
      </c>
      <c r="G268" s="66" t="n">
        <v>51.063975</v>
      </c>
      <c r="H268" s="67" t="n">
        <f aca="false">E268+IF(D268="Long",1,-1)*G268</f>
        <v>5439.686025</v>
      </c>
      <c r="I268" s="68" t="n">
        <f aca="false">Assumptions!$B$58</f>
        <v>5.35750011455817</v>
      </c>
      <c r="J268" s="68" t="n">
        <f aca="false">INDEX(Yearly!$L$5:$L$22,MATCH(C268,Yearly!$A$5:$A$22,0))</f>
        <v>0.490763369272504</v>
      </c>
      <c r="K268" s="68" t="n">
        <f aca="false">G268-I268-J268</f>
        <v>45.2157115161693</v>
      </c>
      <c r="L268" s="69" t="n">
        <f aca="false">(I268+J268)/Assumptions!$B$8</f>
        <v>0.000257871880480828</v>
      </c>
      <c r="M268" s="70" t="n">
        <f aca="false">F268-L268</f>
        <v>0.00904212811951917</v>
      </c>
      <c r="N268" s="71" t="n">
        <f aca="false">G268*Assumptions!$B$7</f>
        <v>401618.163375</v>
      </c>
      <c r="O268" s="71" t="n">
        <f aca="false">K268*Assumptions!$B$7</f>
        <v>355621.571074672</v>
      </c>
      <c r="P268" s="68" t="n">
        <f aca="false">P267+G268</f>
        <v>3840.09227</v>
      </c>
      <c r="Q268" s="68" t="n">
        <f aca="false">MAX(Q267,P268)</f>
        <v>4220.51944</v>
      </c>
      <c r="R268" s="68" t="n">
        <f aca="false">Q268-P268</f>
        <v>380.427170000001</v>
      </c>
      <c r="S268" s="68" t="n">
        <f aca="false">S267+K268</f>
        <v>2269.24051885359</v>
      </c>
      <c r="T268" s="68" t="n">
        <f aca="false">MAX(T267,S268)</f>
        <v>2744.5251339817</v>
      </c>
      <c r="U268" s="68" t="n">
        <f aca="false">T268-S268</f>
        <v>475.284615128106</v>
      </c>
      <c r="V268" s="70" t="n">
        <f aca="false">V267+F268</f>
        <v>0.8952</v>
      </c>
      <c r="W268" s="70" t="n">
        <f aca="false">MAX(W267,V268)</f>
        <v>0.9651</v>
      </c>
      <c r="X268" s="70" t="n">
        <f aca="false">W268-V268</f>
        <v>0.0699000000000001</v>
      </c>
      <c r="Y268" s="70" t="n">
        <f aca="false">Y267+M268</f>
        <v>0.825935252242877</v>
      </c>
      <c r="Z268" s="70" t="n">
        <f aca="false">MAX(Z267,Y268)</f>
        <v>0.89996120233057</v>
      </c>
      <c r="AA268" s="70" t="n">
        <f aca="false">Z268-Y268</f>
        <v>0.0740259500876932</v>
      </c>
      <c r="AB268" s="72" t="n">
        <f aca="false">AB267*(1+F268)</f>
        <v>2.29791463730649</v>
      </c>
      <c r="AC268" s="73" t="n">
        <f aca="false">MAX(AC267,AB268)</f>
        <v>2.46584214232245</v>
      </c>
      <c r="AD268" s="70" t="n">
        <f aca="false">1-AB268/AC268</f>
        <v>0.0681014823024291</v>
      </c>
      <c r="AE268" s="73" t="n">
        <f aca="false">AE267*(1+M268)</f>
        <v>2.14455614145238</v>
      </c>
      <c r="AF268" s="73" t="n">
        <f aca="false">MAX(AF267,AE268)</f>
        <v>2.3108346965213</v>
      </c>
      <c r="AG268" s="70" t="n">
        <f aca="false">1-AE268/AF268</f>
        <v>0.0719560578345296</v>
      </c>
      <c r="AH268" s="74" t="n">
        <f aca="false">IF(R268&gt;0,AH267+1,0)</f>
        <v>16</v>
      </c>
      <c r="AI268" s="74" t="n">
        <f aca="false">IF(U268&gt;0,AI267+1,0)</f>
        <v>23</v>
      </c>
      <c r="AJ268" s="74" t="n">
        <f aca="false">IF(G268&gt;0,AJ267+1,0)</f>
        <v>1</v>
      </c>
      <c r="AK268" s="74" t="n">
        <f aca="false">IF(G268&lt;=0,AK267+1,0)</f>
        <v>0</v>
      </c>
      <c r="AL268" s="74" t="n">
        <f aca="false">IF(K268&gt;0,AL267+1,0)</f>
        <v>1</v>
      </c>
      <c r="AM268" s="74" t="n">
        <f aca="false">IF(K268&lt;=0,AM267+1,0)</f>
        <v>0</v>
      </c>
    </row>
    <row r="269" customFormat="false" ht="15" hidden="false" customHeight="false" outlineLevel="0" collapsed="false">
      <c r="A269" s="61" t="n">
        <v>268</v>
      </c>
      <c r="B269" s="62" t="n">
        <v>40625.40625</v>
      </c>
      <c r="C269" s="63" t="n">
        <f aca="false">YEAR(B269)</f>
        <v>2011</v>
      </c>
      <c r="D269" s="32" t="s">
        <v>277</v>
      </c>
      <c r="E269" s="64" t="n">
        <v>5439.75</v>
      </c>
      <c r="F269" s="65" t="n">
        <v>0.0757</v>
      </c>
      <c r="G269" s="66" t="n">
        <v>411.789075</v>
      </c>
      <c r="H269" s="67" t="n">
        <f aca="false">E269+IF(D269="Long",1,-1)*G269</f>
        <v>5851.539075</v>
      </c>
      <c r="I269" s="68" t="n">
        <f aca="false">Assumptions!$B$58</f>
        <v>5.35750011455817</v>
      </c>
      <c r="J269" s="68" t="n">
        <f aca="false">INDEX(Yearly!$L$5:$L$22,MATCH(C269,Yearly!$A$5:$A$22,0))</f>
        <v>0.490763369272504</v>
      </c>
      <c r="K269" s="68" t="n">
        <f aca="false">G269-I269-J269</f>
        <v>405.940811516169</v>
      </c>
      <c r="L269" s="69" t="n">
        <f aca="false">(I269+J269)/Assumptions!$B$8</f>
        <v>0.000257871880480828</v>
      </c>
      <c r="M269" s="70" t="n">
        <f aca="false">F269-L269</f>
        <v>0.0754421281195192</v>
      </c>
      <c r="N269" s="71" t="n">
        <f aca="false">G269*Assumptions!$B$7</f>
        <v>3238721.074875</v>
      </c>
      <c r="O269" s="71" t="n">
        <f aca="false">K269*Assumptions!$B$7</f>
        <v>3192724.48257467</v>
      </c>
      <c r="P269" s="68" t="n">
        <f aca="false">P268+G269</f>
        <v>4251.881345</v>
      </c>
      <c r="Q269" s="68" t="n">
        <f aca="false">MAX(Q268,P269)</f>
        <v>4251.881345</v>
      </c>
      <c r="R269" s="68" t="n">
        <f aca="false">Q269-P269</f>
        <v>0</v>
      </c>
      <c r="S269" s="68" t="n">
        <f aca="false">S268+K269</f>
        <v>2675.18133036976</v>
      </c>
      <c r="T269" s="68" t="n">
        <f aca="false">MAX(T268,S269)</f>
        <v>2744.5251339817</v>
      </c>
      <c r="U269" s="68" t="n">
        <f aca="false">T269-S269</f>
        <v>69.3438036119364</v>
      </c>
      <c r="V269" s="70" t="n">
        <f aca="false">V268+F269</f>
        <v>0.9709</v>
      </c>
      <c r="W269" s="70" t="n">
        <f aca="false">MAX(W268,V269)</f>
        <v>0.9709</v>
      </c>
      <c r="X269" s="70" t="n">
        <f aca="false">W269-V269</f>
        <v>0</v>
      </c>
      <c r="Y269" s="70" t="n">
        <f aca="false">Y268+M269</f>
        <v>0.901377380362396</v>
      </c>
      <c r="Z269" s="70" t="n">
        <f aca="false">MAX(Z268,Y269)</f>
        <v>0.901377380362396</v>
      </c>
      <c r="AA269" s="70" t="n">
        <f aca="false">Z269-Y269</f>
        <v>0</v>
      </c>
      <c r="AB269" s="72" t="n">
        <f aca="false">AB268*(1+F269)</f>
        <v>2.47186677535059</v>
      </c>
      <c r="AC269" s="73" t="n">
        <f aca="false">MAX(AC268,AB269)</f>
        <v>2.47186677535059</v>
      </c>
      <c r="AD269" s="70" t="n">
        <f aca="false">1-AB269/AC269</f>
        <v>0</v>
      </c>
      <c r="AE269" s="73" t="n">
        <f aca="false">AE268*(1+M269)</f>
        <v>2.30634602063533</v>
      </c>
      <c r="AF269" s="73" t="n">
        <f aca="false">MAX(AF268,AE269)</f>
        <v>2.3108346965213</v>
      </c>
      <c r="AG269" s="70" t="n">
        <f aca="false">1-AE269/AF269</f>
        <v>0.00194244784913844</v>
      </c>
      <c r="AH269" s="74" t="n">
        <f aca="false">IF(R269&gt;0,AH268+1,0)</f>
        <v>0</v>
      </c>
      <c r="AI269" s="74" t="n">
        <f aca="false">IF(U269&gt;0,AI268+1,0)</f>
        <v>24</v>
      </c>
      <c r="AJ269" s="74" t="n">
        <f aca="false">IF(G269&gt;0,AJ268+1,0)</f>
        <v>2</v>
      </c>
      <c r="AK269" s="74" t="n">
        <f aca="false">IF(G269&lt;=0,AK268+1,0)</f>
        <v>0</v>
      </c>
      <c r="AL269" s="74" t="n">
        <f aca="false">IF(K269&gt;0,AL268+1,0)</f>
        <v>2</v>
      </c>
      <c r="AM269" s="74" t="n">
        <f aca="false">IF(K269&lt;=0,AM268+1,0)</f>
        <v>0</v>
      </c>
    </row>
    <row r="270" customFormat="false" ht="15" hidden="false" customHeight="false" outlineLevel="0" collapsed="false">
      <c r="A270" s="61" t="n">
        <v>269</v>
      </c>
      <c r="B270" s="62" t="n">
        <v>40641.4270833333</v>
      </c>
      <c r="C270" s="63" t="n">
        <f aca="false">YEAR(B270)</f>
        <v>2011</v>
      </c>
      <c r="D270" s="32" t="s">
        <v>276</v>
      </c>
      <c r="E270" s="64" t="n">
        <v>5851.7</v>
      </c>
      <c r="F270" s="65" t="n">
        <v>0.0002</v>
      </c>
      <c r="G270" s="66" t="n">
        <v>1.17034</v>
      </c>
      <c r="H270" s="67" t="n">
        <f aca="false">E270+IF(D270="Long",1,-1)*G270</f>
        <v>5850.52966</v>
      </c>
      <c r="I270" s="68" t="n">
        <f aca="false">Assumptions!$B$58</f>
        <v>5.35750011455817</v>
      </c>
      <c r="J270" s="68" t="n">
        <f aca="false">INDEX(Yearly!$L$5:$L$22,MATCH(C270,Yearly!$A$5:$A$22,0))</f>
        <v>0.490763369272504</v>
      </c>
      <c r="K270" s="68" t="n">
        <f aca="false">G270-I270-J270</f>
        <v>-4.67792348383067</v>
      </c>
      <c r="L270" s="69" t="n">
        <f aca="false">(I270+J270)/Assumptions!$B$8</f>
        <v>0.000257871880480828</v>
      </c>
      <c r="M270" s="70" t="n">
        <f aca="false">F270-L270</f>
        <v>-5.78718804808279E-005</v>
      </c>
      <c r="N270" s="71" t="n">
        <f aca="false">G270*Assumptions!$B$7</f>
        <v>9204.7241</v>
      </c>
      <c r="O270" s="71" t="n">
        <f aca="false">K270*Assumptions!$B$7</f>
        <v>-36791.8682003282</v>
      </c>
      <c r="P270" s="68" t="n">
        <f aca="false">P269+G270</f>
        <v>4253.051685</v>
      </c>
      <c r="Q270" s="68" t="n">
        <f aca="false">MAX(Q269,P270)</f>
        <v>4253.051685</v>
      </c>
      <c r="R270" s="68" t="n">
        <f aca="false">Q270-P270</f>
        <v>0</v>
      </c>
      <c r="S270" s="68" t="n">
        <f aca="false">S269+K270</f>
        <v>2670.50340688593</v>
      </c>
      <c r="T270" s="68" t="n">
        <f aca="false">MAX(T269,S270)</f>
        <v>2744.5251339817</v>
      </c>
      <c r="U270" s="68" t="n">
        <f aca="false">T270-S270</f>
        <v>74.0217270957669</v>
      </c>
      <c r="V270" s="70" t="n">
        <f aca="false">V269+F270</f>
        <v>0.9711</v>
      </c>
      <c r="W270" s="70" t="n">
        <f aca="false">MAX(W269,V270)</f>
        <v>0.9711</v>
      </c>
      <c r="X270" s="70" t="n">
        <f aca="false">W270-V270</f>
        <v>0</v>
      </c>
      <c r="Y270" s="70" t="n">
        <f aca="false">Y269+M270</f>
        <v>0.901319508481915</v>
      </c>
      <c r="Z270" s="70" t="n">
        <f aca="false">MAX(Z269,Y270)</f>
        <v>0.901377380362396</v>
      </c>
      <c r="AA270" s="70" t="n">
        <f aca="false">Z270-Y270</f>
        <v>5.78718804807865E-005</v>
      </c>
      <c r="AB270" s="72" t="n">
        <f aca="false">AB269*(1+F270)</f>
        <v>2.47236114870566</v>
      </c>
      <c r="AC270" s="73" t="n">
        <f aca="false">MAX(AC269,AB270)</f>
        <v>2.47236114870566</v>
      </c>
      <c r="AD270" s="70" t="n">
        <f aca="false">1-AB270/AC270</f>
        <v>0</v>
      </c>
      <c r="AE270" s="73" t="n">
        <f aca="false">AE269*(1+M270)</f>
        <v>2.30621254805407</v>
      </c>
      <c r="AF270" s="73" t="n">
        <f aca="false">MAX(AF269,AE270)</f>
        <v>2.3108346965213</v>
      </c>
      <c r="AG270" s="70" t="n">
        <f aca="false">1-AE270/AF270</f>
        <v>0.00200020731650952</v>
      </c>
      <c r="AH270" s="74" t="n">
        <f aca="false">IF(R270&gt;0,AH269+1,0)</f>
        <v>0</v>
      </c>
      <c r="AI270" s="74" t="n">
        <f aca="false">IF(U270&gt;0,AI269+1,0)</f>
        <v>25</v>
      </c>
      <c r="AJ270" s="74" t="n">
        <f aca="false">IF(G270&gt;0,AJ269+1,0)</f>
        <v>3</v>
      </c>
      <c r="AK270" s="74" t="n">
        <f aca="false">IF(G270&lt;=0,AK269+1,0)</f>
        <v>0</v>
      </c>
      <c r="AL270" s="74" t="n">
        <f aca="false">IF(K270&gt;0,AL269+1,0)</f>
        <v>0</v>
      </c>
      <c r="AM270" s="74" t="n">
        <f aca="false">IF(K270&lt;=0,AM269+1,0)</f>
        <v>1</v>
      </c>
    </row>
    <row r="271" customFormat="false" ht="15" hidden="false" customHeight="false" outlineLevel="0" collapsed="false">
      <c r="A271" s="61" t="n">
        <v>270</v>
      </c>
      <c r="B271" s="62" t="n">
        <v>40646.46875</v>
      </c>
      <c r="C271" s="63" t="n">
        <f aca="false">YEAR(B271)</f>
        <v>2011</v>
      </c>
      <c r="D271" s="32" t="s">
        <v>277</v>
      </c>
      <c r="E271" s="64" t="n">
        <v>5850.5</v>
      </c>
      <c r="F271" s="65" t="n">
        <v>-0.0043</v>
      </c>
      <c r="G271" s="66" t="n">
        <v>-25.15715</v>
      </c>
      <c r="H271" s="67" t="n">
        <f aca="false">E271+IF(D271="Long",1,-1)*G271</f>
        <v>5825.34285</v>
      </c>
      <c r="I271" s="68" t="n">
        <f aca="false">Assumptions!$B$58</f>
        <v>5.35750011455817</v>
      </c>
      <c r="J271" s="68" t="n">
        <f aca="false">INDEX(Yearly!$L$5:$L$22,MATCH(C271,Yearly!$A$5:$A$22,0))</f>
        <v>0.490763369272504</v>
      </c>
      <c r="K271" s="68" t="n">
        <f aca="false">G271-I271-J271</f>
        <v>-31.0054134838307</v>
      </c>
      <c r="L271" s="69" t="n">
        <f aca="false">(I271+J271)/Assumptions!$B$8</f>
        <v>0.000257871880480828</v>
      </c>
      <c r="M271" s="70" t="n">
        <f aca="false">F271-L271</f>
        <v>-0.00455787188048083</v>
      </c>
      <c r="N271" s="71" t="n">
        <f aca="false">G271*Assumptions!$B$7</f>
        <v>-197860.98475</v>
      </c>
      <c r="O271" s="71" t="n">
        <f aca="false">K271*Assumptions!$B$7</f>
        <v>-243857.577050328</v>
      </c>
      <c r="P271" s="68" t="n">
        <f aca="false">P270+G271</f>
        <v>4227.894535</v>
      </c>
      <c r="Q271" s="68" t="n">
        <f aca="false">MAX(Q270,P271)</f>
        <v>4253.051685</v>
      </c>
      <c r="R271" s="68" t="n">
        <f aca="false">Q271-P271</f>
        <v>25.15715</v>
      </c>
      <c r="S271" s="68" t="n">
        <f aca="false">S270+K271</f>
        <v>2639.4979934021</v>
      </c>
      <c r="T271" s="68" t="n">
        <f aca="false">MAX(T270,S271)</f>
        <v>2744.5251339817</v>
      </c>
      <c r="U271" s="68" t="n">
        <f aca="false">T271-S271</f>
        <v>105.027140579597</v>
      </c>
      <c r="V271" s="70" t="n">
        <f aca="false">V270+F271</f>
        <v>0.9668</v>
      </c>
      <c r="W271" s="70" t="n">
        <f aca="false">MAX(W270,V271)</f>
        <v>0.9711</v>
      </c>
      <c r="X271" s="70" t="n">
        <f aca="false">W271-V271</f>
        <v>0.00429999999999997</v>
      </c>
      <c r="Y271" s="70" t="n">
        <f aca="false">Y270+M271</f>
        <v>0.896761636601435</v>
      </c>
      <c r="Z271" s="70" t="n">
        <f aca="false">MAX(Z270,Y271)</f>
        <v>0.901377380362396</v>
      </c>
      <c r="AA271" s="70" t="n">
        <f aca="false">Z271-Y271</f>
        <v>0.00461574376096163</v>
      </c>
      <c r="AB271" s="72" t="n">
        <f aca="false">AB270*(1+F271)</f>
        <v>2.46172999576623</v>
      </c>
      <c r="AC271" s="73" t="n">
        <f aca="false">MAX(AC270,AB271)</f>
        <v>2.47236114870566</v>
      </c>
      <c r="AD271" s="70" t="n">
        <f aca="false">1-AB271/AC271</f>
        <v>0.00429999999999986</v>
      </c>
      <c r="AE271" s="73" t="n">
        <f aca="false">AE270*(1+M271)</f>
        <v>2.29570112673089</v>
      </c>
      <c r="AF271" s="73" t="n">
        <f aca="false">MAX(AF270,AE271)</f>
        <v>2.3108346965213</v>
      </c>
      <c r="AG271" s="70" t="n">
        <f aca="false">1-AE271/AF271</f>
        <v>0.00654896250830728</v>
      </c>
      <c r="AH271" s="74" t="n">
        <f aca="false">IF(R271&gt;0,AH270+1,0)</f>
        <v>1</v>
      </c>
      <c r="AI271" s="74" t="n">
        <f aca="false">IF(U271&gt;0,AI270+1,0)</f>
        <v>26</v>
      </c>
      <c r="AJ271" s="74" t="n">
        <f aca="false">IF(G271&gt;0,AJ270+1,0)</f>
        <v>0</v>
      </c>
      <c r="AK271" s="74" t="n">
        <f aca="false">IF(G271&lt;=0,AK270+1,0)</f>
        <v>1</v>
      </c>
      <c r="AL271" s="74" t="n">
        <f aca="false">IF(K271&gt;0,AL270+1,0)</f>
        <v>0</v>
      </c>
      <c r="AM271" s="74" t="n">
        <f aca="false">IF(K271&lt;=0,AM270+1,0)</f>
        <v>2</v>
      </c>
    </row>
    <row r="272" customFormat="false" ht="15" hidden="false" customHeight="false" outlineLevel="0" collapsed="false">
      <c r="A272" s="61" t="n">
        <v>271</v>
      </c>
      <c r="B272" s="62" t="n">
        <v>40648.5104166667</v>
      </c>
      <c r="C272" s="63" t="n">
        <f aca="false">YEAR(B272)</f>
        <v>2011</v>
      </c>
      <c r="D272" s="32" t="s">
        <v>276</v>
      </c>
      <c r="E272" s="64" t="n">
        <v>5825.1</v>
      </c>
      <c r="F272" s="65" t="n">
        <v>-0.0084</v>
      </c>
      <c r="G272" s="66" t="n">
        <v>-48.93084</v>
      </c>
      <c r="H272" s="67" t="n">
        <f aca="false">E272+IF(D272="Long",1,-1)*G272</f>
        <v>5874.03084</v>
      </c>
      <c r="I272" s="68" t="n">
        <f aca="false">Assumptions!$B$58</f>
        <v>5.35750011455817</v>
      </c>
      <c r="J272" s="68" t="n">
        <f aca="false">INDEX(Yearly!$L$5:$L$22,MATCH(C272,Yearly!$A$5:$A$22,0))</f>
        <v>0.490763369272504</v>
      </c>
      <c r="K272" s="68" t="n">
        <f aca="false">G272-I272-J272</f>
        <v>-54.7791034838307</v>
      </c>
      <c r="L272" s="69" t="n">
        <f aca="false">(I272+J272)/Assumptions!$B$8</f>
        <v>0.000257871880480828</v>
      </c>
      <c r="M272" s="70" t="n">
        <f aca="false">F272-L272</f>
        <v>-0.00865787188048083</v>
      </c>
      <c r="N272" s="71" t="n">
        <f aca="false">G272*Assumptions!$B$7</f>
        <v>-384841.0566</v>
      </c>
      <c r="O272" s="71" t="n">
        <f aca="false">K272*Assumptions!$B$7</f>
        <v>-430837.648900328</v>
      </c>
      <c r="P272" s="68" t="n">
        <f aca="false">P271+G272</f>
        <v>4178.963695</v>
      </c>
      <c r="Q272" s="68" t="n">
        <f aca="false">MAX(Q271,P272)</f>
        <v>4253.051685</v>
      </c>
      <c r="R272" s="68" t="n">
        <f aca="false">Q272-P272</f>
        <v>74.08799</v>
      </c>
      <c r="S272" s="68" t="n">
        <f aca="false">S271+K272</f>
        <v>2584.71888991827</v>
      </c>
      <c r="T272" s="68" t="n">
        <f aca="false">MAX(T271,S272)</f>
        <v>2744.5251339817</v>
      </c>
      <c r="U272" s="68" t="n">
        <f aca="false">T272-S272</f>
        <v>159.806244063428</v>
      </c>
      <c r="V272" s="70" t="n">
        <f aca="false">V271+F272</f>
        <v>0.9584</v>
      </c>
      <c r="W272" s="70" t="n">
        <f aca="false">MAX(W271,V272)</f>
        <v>0.9711</v>
      </c>
      <c r="X272" s="70" t="n">
        <f aca="false">W272-V272</f>
        <v>0.0126999999999999</v>
      </c>
      <c r="Y272" s="70" t="n">
        <f aca="false">Y271+M272</f>
        <v>0.888103764720954</v>
      </c>
      <c r="Z272" s="70" t="n">
        <f aca="false">MAX(Z271,Y272)</f>
        <v>0.901377380362396</v>
      </c>
      <c r="AA272" s="70" t="n">
        <f aca="false">Z272-Y272</f>
        <v>0.0132736156414425</v>
      </c>
      <c r="AB272" s="72" t="n">
        <f aca="false">AB271*(1+F272)</f>
        <v>2.44105146380179</v>
      </c>
      <c r="AC272" s="73" t="n">
        <f aca="false">MAX(AC271,AB272)</f>
        <v>2.47236114870566</v>
      </c>
      <c r="AD272" s="70" t="n">
        <f aca="false">1-AB272/AC272</f>
        <v>0.0126638799999999</v>
      </c>
      <c r="AE272" s="73" t="n">
        <f aca="false">AE271*(1+M272)</f>
        <v>2.27582524049978</v>
      </c>
      <c r="AF272" s="73" t="n">
        <f aca="false">MAX(AF271,AE272)</f>
        <v>2.3108346965213</v>
      </c>
      <c r="AG272" s="70" t="n">
        <f aca="false">1-AE272/AF272</f>
        <v>0.0151501343104411</v>
      </c>
      <c r="AH272" s="74" t="n">
        <f aca="false">IF(R272&gt;0,AH271+1,0)</f>
        <v>2</v>
      </c>
      <c r="AI272" s="74" t="n">
        <f aca="false">IF(U272&gt;0,AI271+1,0)</f>
        <v>27</v>
      </c>
      <c r="AJ272" s="74" t="n">
        <f aca="false">IF(G272&gt;0,AJ271+1,0)</f>
        <v>0</v>
      </c>
      <c r="AK272" s="74" t="n">
        <f aca="false">IF(G272&lt;=0,AK271+1,0)</f>
        <v>2</v>
      </c>
      <c r="AL272" s="74" t="n">
        <f aca="false">IF(K272&gt;0,AL271+1,0)</f>
        <v>0</v>
      </c>
      <c r="AM272" s="74" t="n">
        <f aca="false">IF(K272&lt;=0,AM271+1,0)</f>
        <v>3</v>
      </c>
    </row>
    <row r="273" customFormat="false" ht="15" hidden="false" customHeight="false" outlineLevel="0" collapsed="false">
      <c r="A273" s="61" t="n">
        <v>272</v>
      </c>
      <c r="B273" s="62" t="n">
        <v>40651.40625</v>
      </c>
      <c r="C273" s="63" t="n">
        <f aca="false">YEAR(B273)</f>
        <v>2011</v>
      </c>
      <c r="D273" s="32" t="s">
        <v>277</v>
      </c>
      <c r="E273" s="64" t="n">
        <v>5874.3</v>
      </c>
      <c r="F273" s="65" t="n">
        <v>-0.015</v>
      </c>
      <c r="G273" s="66" t="n">
        <v>-88.1145</v>
      </c>
      <c r="H273" s="67" t="n">
        <f aca="false">E273+IF(D273="Long",1,-1)*G273</f>
        <v>5786.1855</v>
      </c>
      <c r="I273" s="68" t="n">
        <f aca="false">Assumptions!$B$58</f>
        <v>5.35750011455817</v>
      </c>
      <c r="J273" s="68" t="n">
        <f aca="false">INDEX(Yearly!$L$5:$L$22,MATCH(C273,Yearly!$A$5:$A$22,0))</f>
        <v>0.490763369272504</v>
      </c>
      <c r="K273" s="68" t="n">
        <f aca="false">G273-I273-J273</f>
        <v>-93.9627634838307</v>
      </c>
      <c r="L273" s="69" t="n">
        <f aca="false">(I273+J273)/Assumptions!$B$8</f>
        <v>0.000257871880480828</v>
      </c>
      <c r="M273" s="70" t="n">
        <f aca="false">F273-L273</f>
        <v>-0.0152578718804808</v>
      </c>
      <c r="N273" s="71" t="n">
        <f aca="false">G273*Assumptions!$B$7</f>
        <v>-693020.5425</v>
      </c>
      <c r="O273" s="71" t="n">
        <f aca="false">K273*Assumptions!$B$7</f>
        <v>-739017.134800328</v>
      </c>
      <c r="P273" s="68" t="n">
        <f aca="false">P272+G273</f>
        <v>4090.849195</v>
      </c>
      <c r="Q273" s="68" t="n">
        <f aca="false">MAX(Q272,P273)</f>
        <v>4253.051685</v>
      </c>
      <c r="R273" s="68" t="n">
        <f aca="false">Q273-P273</f>
        <v>162.20249</v>
      </c>
      <c r="S273" s="68" t="n">
        <f aca="false">S272+K273</f>
        <v>2490.75612643444</v>
      </c>
      <c r="T273" s="68" t="n">
        <f aca="false">MAX(T272,S273)</f>
        <v>2744.5251339817</v>
      </c>
      <c r="U273" s="68" t="n">
        <f aca="false">T273-S273</f>
        <v>253.769007547259</v>
      </c>
      <c r="V273" s="70" t="n">
        <f aca="false">V272+F273</f>
        <v>0.9434</v>
      </c>
      <c r="W273" s="70" t="n">
        <f aca="false">MAX(W272,V273)</f>
        <v>0.9711</v>
      </c>
      <c r="X273" s="70" t="n">
        <f aca="false">W273-V273</f>
        <v>0.0276999999999999</v>
      </c>
      <c r="Y273" s="70" t="n">
        <f aca="false">Y272+M273</f>
        <v>0.872845892840473</v>
      </c>
      <c r="Z273" s="70" t="n">
        <f aca="false">MAX(Z272,Y273)</f>
        <v>0.901377380362396</v>
      </c>
      <c r="AA273" s="70" t="n">
        <f aca="false">Z273-Y273</f>
        <v>0.0285314875219233</v>
      </c>
      <c r="AB273" s="72" t="n">
        <f aca="false">AB272*(1+F273)</f>
        <v>2.40443569184476</v>
      </c>
      <c r="AC273" s="73" t="n">
        <f aca="false">MAX(AC272,AB273)</f>
        <v>2.47236114870566</v>
      </c>
      <c r="AD273" s="70" t="n">
        <f aca="false">1-AB273/AC273</f>
        <v>0.0274739218</v>
      </c>
      <c r="AE273" s="73" t="n">
        <f aca="false">AE272*(1+M273)</f>
        <v>2.24110099055787</v>
      </c>
      <c r="AF273" s="73" t="n">
        <f aca="false">MAX(AF272,AE273)</f>
        <v>2.3108346965213</v>
      </c>
      <c r="AG273" s="70" t="n">
        <f aca="false">1-AE273/AF273</f>
        <v>0.0301768473826411</v>
      </c>
      <c r="AH273" s="74" t="n">
        <f aca="false">IF(R273&gt;0,AH272+1,0)</f>
        <v>3</v>
      </c>
      <c r="AI273" s="74" t="n">
        <f aca="false">IF(U273&gt;0,AI272+1,0)</f>
        <v>28</v>
      </c>
      <c r="AJ273" s="74" t="n">
        <f aca="false">IF(G273&gt;0,AJ272+1,0)</f>
        <v>0</v>
      </c>
      <c r="AK273" s="74" t="n">
        <f aca="false">IF(G273&lt;=0,AK272+1,0)</f>
        <v>3</v>
      </c>
      <c r="AL273" s="74" t="n">
        <f aca="false">IF(K273&gt;0,AL272+1,0)</f>
        <v>0</v>
      </c>
      <c r="AM273" s="74" t="n">
        <f aca="false">IF(K273&lt;=0,AM272+1,0)</f>
        <v>4</v>
      </c>
    </row>
    <row r="274" customFormat="false" ht="15" hidden="false" customHeight="false" outlineLevel="0" collapsed="false">
      <c r="A274" s="61" t="n">
        <v>273</v>
      </c>
      <c r="B274" s="62" t="n">
        <v>40651.4895833333</v>
      </c>
      <c r="C274" s="63" t="n">
        <f aca="false">YEAR(B274)</f>
        <v>2011</v>
      </c>
      <c r="D274" s="32" t="s">
        <v>276</v>
      </c>
      <c r="E274" s="64" t="n">
        <v>5786.1</v>
      </c>
      <c r="F274" s="65" t="n">
        <v>-0.0001</v>
      </c>
      <c r="G274" s="66" t="n">
        <v>-0.57861</v>
      </c>
      <c r="H274" s="67" t="n">
        <f aca="false">E274+IF(D274="Long",1,-1)*G274</f>
        <v>5786.67861</v>
      </c>
      <c r="I274" s="68" t="n">
        <f aca="false">Assumptions!$B$58</f>
        <v>5.35750011455817</v>
      </c>
      <c r="J274" s="68" t="n">
        <f aca="false">INDEX(Yearly!$L$5:$L$22,MATCH(C274,Yearly!$A$5:$A$22,0))</f>
        <v>0.490763369272504</v>
      </c>
      <c r="K274" s="68" t="n">
        <f aca="false">G274-I274-J274</f>
        <v>-6.42687348383067</v>
      </c>
      <c r="L274" s="69" t="n">
        <f aca="false">(I274+J274)/Assumptions!$B$8</f>
        <v>0.000257871880480828</v>
      </c>
      <c r="M274" s="70" t="n">
        <f aca="false">F274-L274</f>
        <v>-0.000357871880480828</v>
      </c>
      <c r="N274" s="71" t="n">
        <f aca="false">G274*Assumptions!$B$7</f>
        <v>-4550.76765</v>
      </c>
      <c r="O274" s="71" t="n">
        <f aca="false">K274*Assumptions!$B$7</f>
        <v>-50547.3599503282</v>
      </c>
      <c r="P274" s="68" t="n">
        <f aca="false">P273+G274</f>
        <v>4090.270585</v>
      </c>
      <c r="Q274" s="68" t="n">
        <f aca="false">MAX(Q273,P274)</f>
        <v>4253.051685</v>
      </c>
      <c r="R274" s="68" t="n">
        <f aca="false">Q274-P274</f>
        <v>162.7811</v>
      </c>
      <c r="S274" s="68" t="n">
        <f aca="false">S273+K274</f>
        <v>2484.32925295061</v>
      </c>
      <c r="T274" s="68" t="n">
        <f aca="false">MAX(T273,S274)</f>
        <v>2744.5251339817</v>
      </c>
      <c r="U274" s="68" t="n">
        <f aca="false">T274-S274</f>
        <v>260.195881031089</v>
      </c>
      <c r="V274" s="70" t="n">
        <f aca="false">V273+F274</f>
        <v>0.9433</v>
      </c>
      <c r="W274" s="70" t="n">
        <f aca="false">MAX(W273,V274)</f>
        <v>0.9711</v>
      </c>
      <c r="X274" s="70" t="n">
        <f aca="false">W274-V274</f>
        <v>0.0277999999999999</v>
      </c>
      <c r="Y274" s="70" t="n">
        <f aca="false">Y273+M274</f>
        <v>0.872488020959992</v>
      </c>
      <c r="Z274" s="70" t="n">
        <f aca="false">MAX(Z273,Y274)</f>
        <v>0.901377380362396</v>
      </c>
      <c r="AA274" s="70" t="n">
        <f aca="false">Z274-Y274</f>
        <v>0.0288893594024041</v>
      </c>
      <c r="AB274" s="72" t="n">
        <f aca="false">AB273*(1+F274)</f>
        <v>2.40419524827558</v>
      </c>
      <c r="AC274" s="73" t="n">
        <f aca="false">MAX(AC273,AB274)</f>
        <v>2.47236114870566</v>
      </c>
      <c r="AD274" s="70" t="n">
        <f aca="false">1-AB274/AC274</f>
        <v>0.0275711744078199</v>
      </c>
      <c r="AE274" s="73" t="n">
        <f aca="false">AE273*(1+M274)</f>
        <v>2.24029896353203</v>
      </c>
      <c r="AF274" s="73" t="n">
        <f aca="false">MAX(AF273,AE274)</f>
        <v>2.3108346965213</v>
      </c>
      <c r="AG274" s="70" t="n">
        <f aca="false">1-AE274/AF274</f>
        <v>0.0305239198180023</v>
      </c>
      <c r="AH274" s="74" t="n">
        <f aca="false">IF(R274&gt;0,AH273+1,0)</f>
        <v>4</v>
      </c>
      <c r="AI274" s="74" t="n">
        <f aca="false">IF(U274&gt;0,AI273+1,0)</f>
        <v>29</v>
      </c>
      <c r="AJ274" s="74" t="n">
        <f aca="false">IF(G274&gt;0,AJ273+1,0)</f>
        <v>0</v>
      </c>
      <c r="AK274" s="74" t="n">
        <f aca="false">IF(G274&lt;=0,AK273+1,0)</f>
        <v>4</v>
      </c>
      <c r="AL274" s="74" t="n">
        <f aca="false">IF(K274&gt;0,AL273+1,0)</f>
        <v>0</v>
      </c>
      <c r="AM274" s="74" t="n">
        <f aca="false">IF(K274&lt;=0,AM273+1,0)</f>
        <v>5</v>
      </c>
    </row>
    <row r="275" customFormat="false" ht="15" hidden="false" customHeight="false" outlineLevel="0" collapsed="false">
      <c r="A275" s="61" t="n">
        <v>274</v>
      </c>
      <c r="B275" s="62" t="n">
        <v>40653.40625</v>
      </c>
      <c r="C275" s="63" t="n">
        <f aca="false">YEAR(B275)</f>
        <v>2011</v>
      </c>
      <c r="D275" s="32" t="s">
        <v>277</v>
      </c>
      <c r="E275" s="64" t="n">
        <v>5786.8</v>
      </c>
      <c r="F275" s="65" t="n">
        <v>-0.0033</v>
      </c>
      <c r="G275" s="66" t="n">
        <v>-19.09644</v>
      </c>
      <c r="H275" s="67" t="n">
        <f aca="false">E275+IF(D275="Long",1,-1)*G275</f>
        <v>5767.70356</v>
      </c>
      <c r="I275" s="68" t="n">
        <f aca="false">Assumptions!$B$58</f>
        <v>5.35750011455817</v>
      </c>
      <c r="J275" s="68" t="n">
        <f aca="false">INDEX(Yearly!$L$5:$L$22,MATCH(C275,Yearly!$A$5:$A$22,0))</f>
        <v>0.490763369272504</v>
      </c>
      <c r="K275" s="68" t="n">
        <f aca="false">G275-I275-J275</f>
        <v>-24.9447034838307</v>
      </c>
      <c r="L275" s="69" t="n">
        <f aca="false">(I275+J275)/Assumptions!$B$8</f>
        <v>0.000257871880480828</v>
      </c>
      <c r="M275" s="70" t="n">
        <f aca="false">F275-L275</f>
        <v>-0.00355787188048083</v>
      </c>
      <c r="N275" s="71" t="n">
        <f aca="false">G275*Assumptions!$B$7</f>
        <v>-150193.5006</v>
      </c>
      <c r="O275" s="71" t="n">
        <f aca="false">K275*Assumptions!$B$7</f>
        <v>-196190.092900328</v>
      </c>
      <c r="P275" s="68" t="n">
        <f aca="false">P274+G275</f>
        <v>4071.174145</v>
      </c>
      <c r="Q275" s="68" t="n">
        <f aca="false">MAX(Q274,P275)</f>
        <v>4253.051685</v>
      </c>
      <c r="R275" s="68" t="n">
        <f aca="false">Q275-P275</f>
        <v>181.87754</v>
      </c>
      <c r="S275" s="68" t="n">
        <f aca="false">S274+K275</f>
        <v>2459.38454946678</v>
      </c>
      <c r="T275" s="68" t="n">
        <f aca="false">MAX(T274,S275)</f>
        <v>2744.5251339817</v>
      </c>
      <c r="U275" s="68" t="n">
        <f aca="false">T275-S275</f>
        <v>285.14058451492</v>
      </c>
      <c r="V275" s="70" t="n">
        <f aca="false">V274+F275</f>
        <v>0.94</v>
      </c>
      <c r="W275" s="70" t="n">
        <f aca="false">MAX(W274,V275)</f>
        <v>0.9711</v>
      </c>
      <c r="X275" s="70" t="n">
        <f aca="false">W275-V275</f>
        <v>0.0310999999999999</v>
      </c>
      <c r="Y275" s="70" t="n">
        <f aca="false">Y274+M275</f>
        <v>0.868930149079511</v>
      </c>
      <c r="Z275" s="70" t="n">
        <f aca="false">MAX(Z274,Y275)</f>
        <v>0.901377380362396</v>
      </c>
      <c r="AA275" s="70" t="n">
        <f aca="false">Z275-Y275</f>
        <v>0.032447231282885</v>
      </c>
      <c r="AB275" s="72" t="n">
        <f aca="false">AB274*(1+F275)</f>
        <v>2.39626140395627</v>
      </c>
      <c r="AC275" s="73" t="n">
        <f aca="false">MAX(AC274,AB275)</f>
        <v>2.47236114870566</v>
      </c>
      <c r="AD275" s="70" t="n">
        <f aca="false">1-AB275/AC275</f>
        <v>0.0307801895322741</v>
      </c>
      <c r="AE275" s="73" t="n">
        <f aca="false">AE274*(1+M275)</f>
        <v>2.23232826684581</v>
      </c>
      <c r="AF275" s="73" t="n">
        <f aca="false">MAX(AF274,AE275)</f>
        <v>2.3108346965213</v>
      </c>
      <c r="AG275" s="70" t="n">
        <f aca="false">1-AE275/AF275</f>
        <v>0.0339731915024806</v>
      </c>
      <c r="AH275" s="74" t="n">
        <f aca="false">IF(R275&gt;0,AH274+1,0)</f>
        <v>5</v>
      </c>
      <c r="AI275" s="74" t="n">
        <f aca="false">IF(U275&gt;0,AI274+1,0)</f>
        <v>30</v>
      </c>
      <c r="AJ275" s="74" t="n">
        <f aca="false">IF(G275&gt;0,AJ274+1,0)</f>
        <v>0</v>
      </c>
      <c r="AK275" s="74" t="n">
        <f aca="false">IF(G275&lt;=0,AK274+1,0)</f>
        <v>5</v>
      </c>
      <c r="AL275" s="74" t="n">
        <f aca="false">IF(K275&gt;0,AL274+1,0)</f>
        <v>0</v>
      </c>
      <c r="AM275" s="74" t="n">
        <f aca="false">IF(K275&lt;=0,AM274+1,0)</f>
        <v>6</v>
      </c>
    </row>
    <row r="276" customFormat="false" ht="15" hidden="false" customHeight="false" outlineLevel="0" collapsed="false">
      <c r="A276" s="61" t="n">
        <v>275</v>
      </c>
      <c r="B276" s="62" t="n">
        <v>40653.5520833333</v>
      </c>
      <c r="C276" s="63" t="n">
        <f aca="false">YEAR(B276)</f>
        <v>2011</v>
      </c>
      <c r="D276" s="32" t="s">
        <v>276</v>
      </c>
      <c r="E276" s="64" t="n">
        <v>5767.6</v>
      </c>
      <c r="F276" s="65" t="n">
        <v>-0.0097</v>
      </c>
      <c r="G276" s="66" t="n">
        <v>-55.94572</v>
      </c>
      <c r="H276" s="67" t="n">
        <f aca="false">E276+IF(D276="Long",1,-1)*G276</f>
        <v>5823.54572</v>
      </c>
      <c r="I276" s="68" t="n">
        <f aca="false">Assumptions!$B$58</f>
        <v>5.35750011455817</v>
      </c>
      <c r="J276" s="68" t="n">
        <f aca="false">INDEX(Yearly!$L$5:$L$22,MATCH(C276,Yearly!$A$5:$A$22,0))</f>
        <v>0.490763369272504</v>
      </c>
      <c r="K276" s="68" t="n">
        <f aca="false">G276-I276-J276</f>
        <v>-61.7939834838307</v>
      </c>
      <c r="L276" s="69" t="n">
        <f aca="false">(I276+J276)/Assumptions!$B$8</f>
        <v>0.000257871880480828</v>
      </c>
      <c r="M276" s="70" t="n">
        <f aca="false">F276-L276</f>
        <v>-0.00995787188048083</v>
      </c>
      <c r="N276" s="71" t="n">
        <f aca="false">G276*Assumptions!$B$7</f>
        <v>-440013.0878</v>
      </c>
      <c r="O276" s="71" t="n">
        <f aca="false">K276*Assumptions!$B$7</f>
        <v>-486009.680100328</v>
      </c>
      <c r="P276" s="68" t="n">
        <f aca="false">P275+G276</f>
        <v>4015.228425</v>
      </c>
      <c r="Q276" s="68" t="n">
        <f aca="false">MAX(Q275,P276)</f>
        <v>4253.051685</v>
      </c>
      <c r="R276" s="68" t="n">
        <f aca="false">Q276-P276</f>
        <v>237.82326</v>
      </c>
      <c r="S276" s="68" t="n">
        <f aca="false">S275+K276</f>
        <v>2397.59056598295</v>
      </c>
      <c r="T276" s="68" t="n">
        <f aca="false">MAX(T275,S276)</f>
        <v>2744.5251339817</v>
      </c>
      <c r="U276" s="68" t="n">
        <f aca="false">T276-S276</f>
        <v>346.934567998751</v>
      </c>
      <c r="V276" s="70" t="n">
        <f aca="false">V275+F276</f>
        <v>0.9303</v>
      </c>
      <c r="W276" s="70" t="n">
        <f aca="false">MAX(W275,V276)</f>
        <v>0.9711</v>
      </c>
      <c r="X276" s="70" t="n">
        <f aca="false">W276-V276</f>
        <v>0.0408</v>
      </c>
      <c r="Y276" s="70" t="n">
        <f aca="false">Y275+M276</f>
        <v>0.85897227719903</v>
      </c>
      <c r="Z276" s="70" t="n">
        <f aca="false">MAX(Z275,Y276)</f>
        <v>0.901377380362396</v>
      </c>
      <c r="AA276" s="70" t="n">
        <f aca="false">Z276-Y276</f>
        <v>0.0424051031633658</v>
      </c>
      <c r="AB276" s="72" t="n">
        <f aca="false">AB275*(1+F276)</f>
        <v>2.37301766833789</v>
      </c>
      <c r="AC276" s="73" t="n">
        <f aca="false">MAX(AC275,AB276)</f>
        <v>2.47236114870566</v>
      </c>
      <c r="AD276" s="70" t="n">
        <f aca="false">1-AB276/AC276</f>
        <v>0.0401816216938111</v>
      </c>
      <c r="AE276" s="73" t="n">
        <f aca="false">AE275*(1+M276)</f>
        <v>2.21009902796938</v>
      </c>
      <c r="AF276" s="73" t="n">
        <f aca="false">MAX(AF275,AE276)</f>
        <v>2.3108346965213</v>
      </c>
      <c r="AG276" s="70" t="n">
        <f aca="false">1-AE276/AF276</f>
        <v>0.0435927626946087</v>
      </c>
      <c r="AH276" s="74" t="n">
        <f aca="false">IF(R276&gt;0,AH275+1,0)</f>
        <v>6</v>
      </c>
      <c r="AI276" s="74" t="n">
        <f aca="false">IF(U276&gt;0,AI275+1,0)</f>
        <v>31</v>
      </c>
      <c r="AJ276" s="74" t="n">
        <f aca="false">IF(G276&gt;0,AJ275+1,0)</f>
        <v>0</v>
      </c>
      <c r="AK276" s="74" t="n">
        <f aca="false">IF(G276&lt;=0,AK275+1,0)</f>
        <v>6</v>
      </c>
      <c r="AL276" s="74" t="n">
        <f aca="false">IF(K276&gt;0,AL275+1,0)</f>
        <v>0</v>
      </c>
      <c r="AM276" s="74" t="n">
        <f aca="false">IF(K276&lt;=0,AM275+1,0)</f>
        <v>7</v>
      </c>
    </row>
    <row r="277" customFormat="false" ht="15" hidden="false" customHeight="false" outlineLevel="0" collapsed="false">
      <c r="A277" s="61" t="n">
        <v>276</v>
      </c>
      <c r="B277" s="62" t="n">
        <v>40653.59375</v>
      </c>
      <c r="C277" s="63" t="n">
        <f aca="false">YEAR(B277)</f>
        <v>2011</v>
      </c>
      <c r="D277" s="32" t="s">
        <v>277</v>
      </c>
      <c r="E277" s="64" t="n">
        <v>5823.75</v>
      </c>
      <c r="F277" s="65" t="n">
        <v>-0.0001</v>
      </c>
      <c r="G277" s="66" t="n">
        <v>-0.582375</v>
      </c>
      <c r="H277" s="67" t="n">
        <f aca="false">E277+IF(D277="Long",1,-1)*G277</f>
        <v>5823.167625</v>
      </c>
      <c r="I277" s="68" t="n">
        <f aca="false">Assumptions!$B$58</f>
        <v>5.35750011455817</v>
      </c>
      <c r="J277" s="68" t="n">
        <f aca="false">INDEX(Yearly!$L$5:$L$22,MATCH(C277,Yearly!$A$5:$A$22,0))</f>
        <v>0.490763369272504</v>
      </c>
      <c r="K277" s="68" t="n">
        <f aca="false">G277-I277-J277</f>
        <v>-6.43063848383067</v>
      </c>
      <c r="L277" s="69" t="n">
        <f aca="false">(I277+J277)/Assumptions!$B$8</f>
        <v>0.000257871880480828</v>
      </c>
      <c r="M277" s="70" t="n">
        <f aca="false">F277-L277</f>
        <v>-0.000357871880480828</v>
      </c>
      <c r="N277" s="71" t="n">
        <f aca="false">G277*Assumptions!$B$7</f>
        <v>-4580.379375</v>
      </c>
      <c r="O277" s="71" t="n">
        <f aca="false">K277*Assumptions!$B$7</f>
        <v>-50576.9716753282</v>
      </c>
      <c r="P277" s="68" t="n">
        <f aca="false">P276+G277</f>
        <v>4014.64605</v>
      </c>
      <c r="Q277" s="68" t="n">
        <f aca="false">MAX(Q276,P277)</f>
        <v>4253.051685</v>
      </c>
      <c r="R277" s="68" t="n">
        <f aca="false">Q277-P277</f>
        <v>238.405635</v>
      </c>
      <c r="S277" s="68" t="n">
        <f aca="false">S276+K277</f>
        <v>2391.15992749912</v>
      </c>
      <c r="T277" s="68" t="n">
        <f aca="false">MAX(T276,S277)</f>
        <v>2744.5251339817</v>
      </c>
      <c r="U277" s="68" t="n">
        <f aca="false">T277-S277</f>
        <v>353.365206482581</v>
      </c>
      <c r="V277" s="70" t="n">
        <f aca="false">V276+F277</f>
        <v>0.9302</v>
      </c>
      <c r="W277" s="70" t="n">
        <f aca="false">MAX(W276,V277)</f>
        <v>0.9711</v>
      </c>
      <c r="X277" s="70" t="n">
        <f aca="false">W277-V277</f>
        <v>0.0408999999999999</v>
      </c>
      <c r="Y277" s="70" t="n">
        <f aca="false">Y276+M277</f>
        <v>0.85861440531855</v>
      </c>
      <c r="Z277" s="70" t="n">
        <f aca="false">MAX(Z276,Y277)</f>
        <v>0.901377380362396</v>
      </c>
      <c r="AA277" s="70" t="n">
        <f aca="false">Z277-Y277</f>
        <v>0.0427629750438466</v>
      </c>
      <c r="AB277" s="72" t="n">
        <f aca="false">AB276*(1+F277)</f>
        <v>2.37278036657106</v>
      </c>
      <c r="AC277" s="73" t="n">
        <f aca="false">MAX(AC276,AB277)</f>
        <v>2.47236114870566</v>
      </c>
      <c r="AD277" s="70" t="n">
        <f aca="false">1-AB277/AC277</f>
        <v>0.0402776035316416</v>
      </c>
      <c r="AE277" s="73" t="n">
        <f aca="false">AE276*(1+M277)</f>
        <v>2.20930809567419</v>
      </c>
      <c r="AF277" s="73" t="n">
        <f aca="false">MAX(AF276,AE277)</f>
        <v>2.3108346965213</v>
      </c>
      <c r="AG277" s="70" t="n">
        <f aca="false">1-AE277/AF277</f>
        <v>0.0439350339511287</v>
      </c>
      <c r="AH277" s="74" t="n">
        <f aca="false">IF(R277&gt;0,AH276+1,0)</f>
        <v>7</v>
      </c>
      <c r="AI277" s="74" t="n">
        <f aca="false">IF(U277&gt;0,AI276+1,0)</f>
        <v>32</v>
      </c>
      <c r="AJ277" s="74" t="n">
        <f aca="false">IF(G277&gt;0,AJ276+1,0)</f>
        <v>0</v>
      </c>
      <c r="AK277" s="74" t="n">
        <f aca="false">IF(G277&lt;=0,AK276+1,0)</f>
        <v>7</v>
      </c>
      <c r="AL277" s="74" t="n">
        <f aca="false">IF(K277&gt;0,AL276+1,0)</f>
        <v>0</v>
      </c>
      <c r="AM277" s="74" t="n">
        <f aca="false">IF(K277&lt;=0,AM276+1,0)</f>
        <v>8</v>
      </c>
    </row>
    <row r="278" customFormat="false" ht="15" hidden="false" customHeight="false" outlineLevel="0" collapsed="false">
      <c r="A278" s="61" t="n">
        <v>277</v>
      </c>
      <c r="B278" s="62" t="n">
        <v>40659.40625</v>
      </c>
      <c r="C278" s="63" t="n">
        <f aca="false">YEAR(B278)</f>
        <v>2011</v>
      </c>
      <c r="D278" s="32" t="s">
        <v>276</v>
      </c>
      <c r="E278" s="64" t="n">
        <v>5823.2</v>
      </c>
      <c r="F278" s="65" t="n">
        <v>-0.0041</v>
      </c>
      <c r="G278" s="66" t="n">
        <v>-23.87512</v>
      </c>
      <c r="H278" s="67" t="n">
        <f aca="false">E278+IF(D278="Long",1,-1)*G278</f>
        <v>5847.07512</v>
      </c>
      <c r="I278" s="68" t="n">
        <f aca="false">Assumptions!$B$58</f>
        <v>5.35750011455817</v>
      </c>
      <c r="J278" s="68" t="n">
        <f aca="false">INDEX(Yearly!$L$5:$L$22,MATCH(C278,Yearly!$A$5:$A$22,0))</f>
        <v>0.490763369272504</v>
      </c>
      <c r="K278" s="68" t="n">
        <f aca="false">G278-I278-J278</f>
        <v>-29.7233834838307</v>
      </c>
      <c r="L278" s="69" t="n">
        <f aca="false">(I278+J278)/Assumptions!$B$8</f>
        <v>0.000257871880480828</v>
      </c>
      <c r="M278" s="70" t="n">
        <f aca="false">F278-L278</f>
        <v>-0.00435787188048083</v>
      </c>
      <c r="N278" s="71" t="n">
        <f aca="false">G278*Assumptions!$B$7</f>
        <v>-187777.8188</v>
      </c>
      <c r="O278" s="71" t="n">
        <f aca="false">K278*Assumptions!$B$7</f>
        <v>-233774.411100328</v>
      </c>
      <c r="P278" s="68" t="n">
        <f aca="false">P277+G278</f>
        <v>3990.77093</v>
      </c>
      <c r="Q278" s="68" t="n">
        <f aca="false">MAX(Q277,P278)</f>
        <v>4253.051685</v>
      </c>
      <c r="R278" s="68" t="n">
        <f aca="false">Q278-P278</f>
        <v>262.280755</v>
      </c>
      <c r="S278" s="68" t="n">
        <f aca="false">S277+K278</f>
        <v>2361.43654401529</v>
      </c>
      <c r="T278" s="68" t="n">
        <f aca="false">MAX(T277,S278)</f>
        <v>2744.5251339817</v>
      </c>
      <c r="U278" s="68" t="n">
        <f aca="false">T278-S278</f>
        <v>383.088589966412</v>
      </c>
      <c r="V278" s="70" t="n">
        <f aca="false">V277+F278</f>
        <v>0.9261</v>
      </c>
      <c r="W278" s="70" t="n">
        <f aca="false">MAX(W277,V278)</f>
        <v>0.9711</v>
      </c>
      <c r="X278" s="70" t="n">
        <f aca="false">W278-V278</f>
        <v>0.0449999999999999</v>
      </c>
      <c r="Y278" s="70" t="n">
        <f aca="false">Y277+M278</f>
        <v>0.854256533438069</v>
      </c>
      <c r="Z278" s="70" t="n">
        <f aca="false">MAX(Z277,Y278)</f>
        <v>0.901377380362396</v>
      </c>
      <c r="AA278" s="70" t="n">
        <f aca="false">Z278-Y278</f>
        <v>0.0471208469243275</v>
      </c>
      <c r="AB278" s="72" t="n">
        <f aca="false">AB277*(1+F278)</f>
        <v>2.36305196706812</v>
      </c>
      <c r="AC278" s="73" t="n">
        <f aca="false">MAX(AC277,AB278)</f>
        <v>2.47236114870566</v>
      </c>
      <c r="AD278" s="70" t="n">
        <f aca="false">1-AB278/AC278</f>
        <v>0.0442124653571618</v>
      </c>
      <c r="AE278" s="73" t="n">
        <f aca="false">AE277*(1+M278)</f>
        <v>2.19968021404873</v>
      </c>
      <c r="AF278" s="73" t="n">
        <f aca="false">MAX(AF277,AE278)</f>
        <v>2.3108346965213</v>
      </c>
      <c r="AG278" s="70" t="n">
        <f aca="false">1-AE278/AF278</f>
        <v>0.048101442582586</v>
      </c>
      <c r="AH278" s="74" t="n">
        <f aca="false">IF(R278&gt;0,AH277+1,0)</f>
        <v>8</v>
      </c>
      <c r="AI278" s="74" t="n">
        <f aca="false">IF(U278&gt;0,AI277+1,0)</f>
        <v>33</v>
      </c>
      <c r="AJ278" s="74" t="n">
        <f aca="false">IF(G278&gt;0,AJ277+1,0)</f>
        <v>0</v>
      </c>
      <c r="AK278" s="74" t="n">
        <f aca="false">IF(G278&lt;=0,AK277+1,0)</f>
        <v>8</v>
      </c>
      <c r="AL278" s="74" t="n">
        <f aca="false">IF(K278&gt;0,AL277+1,0)</f>
        <v>0</v>
      </c>
      <c r="AM278" s="74" t="n">
        <f aca="false">IF(K278&lt;=0,AM277+1,0)</f>
        <v>9</v>
      </c>
    </row>
    <row r="279" customFormat="false" ht="15" hidden="false" customHeight="false" outlineLevel="0" collapsed="false">
      <c r="A279" s="61" t="n">
        <v>278</v>
      </c>
      <c r="B279" s="62" t="n">
        <v>40659.59375</v>
      </c>
      <c r="C279" s="63" t="n">
        <f aca="false">YEAR(B279)</f>
        <v>2011</v>
      </c>
      <c r="D279" s="32" t="s">
        <v>277</v>
      </c>
      <c r="E279" s="64" t="n">
        <v>5846.85</v>
      </c>
      <c r="F279" s="65" t="n">
        <v>-0.0001</v>
      </c>
      <c r="G279" s="66" t="n">
        <v>-0.584685</v>
      </c>
      <c r="H279" s="67" t="n">
        <f aca="false">E279+IF(D279="Long",1,-1)*G279</f>
        <v>5846.265315</v>
      </c>
      <c r="I279" s="68" t="n">
        <f aca="false">Assumptions!$B$58</f>
        <v>5.35750011455817</v>
      </c>
      <c r="J279" s="68" t="n">
        <f aca="false">INDEX(Yearly!$L$5:$L$22,MATCH(C279,Yearly!$A$5:$A$22,0))</f>
        <v>0.490763369272504</v>
      </c>
      <c r="K279" s="68" t="n">
        <f aca="false">G279-I279-J279</f>
        <v>-6.43294848383067</v>
      </c>
      <c r="L279" s="69" t="n">
        <f aca="false">(I279+J279)/Assumptions!$B$8</f>
        <v>0.000257871880480828</v>
      </c>
      <c r="M279" s="70" t="n">
        <f aca="false">F279-L279</f>
        <v>-0.000357871880480828</v>
      </c>
      <c r="N279" s="71" t="n">
        <f aca="false">G279*Assumptions!$B$7</f>
        <v>-4598.547525</v>
      </c>
      <c r="O279" s="71" t="n">
        <f aca="false">K279*Assumptions!$B$7</f>
        <v>-50595.1398253282</v>
      </c>
      <c r="P279" s="68" t="n">
        <f aca="false">P278+G279</f>
        <v>3990.186245</v>
      </c>
      <c r="Q279" s="68" t="n">
        <f aca="false">MAX(Q278,P279)</f>
        <v>4253.051685</v>
      </c>
      <c r="R279" s="68" t="n">
        <f aca="false">Q279-P279</f>
        <v>262.86544</v>
      </c>
      <c r="S279" s="68" t="n">
        <f aca="false">S278+K279</f>
        <v>2355.00359553146</v>
      </c>
      <c r="T279" s="68" t="n">
        <f aca="false">MAX(T278,S279)</f>
        <v>2744.5251339817</v>
      </c>
      <c r="U279" s="68" t="n">
        <f aca="false">T279-S279</f>
        <v>389.521538450243</v>
      </c>
      <c r="V279" s="70" t="n">
        <f aca="false">V278+F279</f>
        <v>0.926</v>
      </c>
      <c r="W279" s="70" t="n">
        <f aca="false">MAX(W278,V279)</f>
        <v>0.9711</v>
      </c>
      <c r="X279" s="70" t="n">
        <f aca="false">W279-V279</f>
        <v>0.0450999999999999</v>
      </c>
      <c r="Y279" s="70" t="n">
        <f aca="false">Y278+M279</f>
        <v>0.853898661557588</v>
      </c>
      <c r="Z279" s="70" t="n">
        <f aca="false">MAX(Z278,Y279)</f>
        <v>0.901377380362396</v>
      </c>
      <c r="AA279" s="70" t="n">
        <f aca="false">Z279-Y279</f>
        <v>0.0474787188048084</v>
      </c>
      <c r="AB279" s="72" t="n">
        <f aca="false">AB278*(1+F279)</f>
        <v>2.36281566187141</v>
      </c>
      <c r="AC279" s="73" t="n">
        <f aca="false">MAX(AC278,AB279)</f>
        <v>2.47236114870566</v>
      </c>
      <c r="AD279" s="70" t="n">
        <f aca="false">1-AB279/AC279</f>
        <v>0.0443080441106261</v>
      </c>
      <c r="AE279" s="73" t="n">
        <f aca="false">AE278*(1+M279)</f>
        <v>2.19889301035408</v>
      </c>
      <c r="AF279" s="73" t="n">
        <f aca="false">MAX(AF278,AE279)</f>
        <v>2.3108346965213</v>
      </c>
      <c r="AG279" s="70" t="n">
        <f aca="false">1-AE279/AF279</f>
        <v>0.048442100309356</v>
      </c>
      <c r="AH279" s="74" t="n">
        <f aca="false">IF(R279&gt;0,AH278+1,0)</f>
        <v>9</v>
      </c>
      <c r="AI279" s="74" t="n">
        <f aca="false">IF(U279&gt;0,AI278+1,0)</f>
        <v>34</v>
      </c>
      <c r="AJ279" s="74" t="n">
        <f aca="false">IF(G279&gt;0,AJ278+1,0)</f>
        <v>0</v>
      </c>
      <c r="AK279" s="74" t="n">
        <f aca="false">IF(G279&lt;=0,AK278+1,0)</f>
        <v>9</v>
      </c>
      <c r="AL279" s="74" t="n">
        <f aca="false">IF(K279&gt;0,AL278+1,0)</f>
        <v>0</v>
      </c>
      <c r="AM279" s="74" t="n">
        <f aca="false">IF(K279&lt;=0,AM278+1,0)</f>
        <v>10</v>
      </c>
    </row>
    <row r="280" customFormat="false" ht="15" hidden="false" customHeight="false" outlineLevel="0" collapsed="false">
      <c r="A280" s="61" t="n">
        <v>279</v>
      </c>
      <c r="B280" s="62" t="n">
        <v>40660.53125</v>
      </c>
      <c r="C280" s="63" t="n">
        <f aca="false">YEAR(B280)</f>
        <v>2011</v>
      </c>
      <c r="D280" s="32" t="s">
        <v>276</v>
      </c>
      <c r="E280" s="64" t="n">
        <v>5846</v>
      </c>
      <c r="F280" s="65" t="n">
        <v>0.0462</v>
      </c>
      <c r="G280" s="66" t="n">
        <v>270.0852</v>
      </c>
      <c r="H280" s="67" t="n">
        <f aca="false">E280+IF(D280="Long",1,-1)*G280</f>
        <v>5575.9148</v>
      </c>
      <c r="I280" s="68" t="n">
        <f aca="false">Assumptions!$B$58</f>
        <v>5.35750011455817</v>
      </c>
      <c r="J280" s="68" t="n">
        <f aca="false">INDEX(Yearly!$L$5:$L$22,MATCH(C280,Yearly!$A$5:$A$22,0))</f>
        <v>0.490763369272504</v>
      </c>
      <c r="K280" s="68" t="n">
        <f aca="false">G280-I280-J280</f>
        <v>264.236936516169</v>
      </c>
      <c r="L280" s="69" t="n">
        <f aca="false">(I280+J280)/Assumptions!$B$8</f>
        <v>0.000257871880480828</v>
      </c>
      <c r="M280" s="70" t="n">
        <f aca="false">F280-L280</f>
        <v>0.0459421281195192</v>
      </c>
      <c r="N280" s="71" t="n">
        <f aca="false">G280*Assumptions!$B$7</f>
        <v>2124220.098</v>
      </c>
      <c r="O280" s="71" t="n">
        <f aca="false">K280*Assumptions!$B$7</f>
        <v>2078223.50569967</v>
      </c>
      <c r="P280" s="68" t="n">
        <f aca="false">P279+G280</f>
        <v>4260.271445</v>
      </c>
      <c r="Q280" s="68" t="n">
        <f aca="false">MAX(Q279,P280)</f>
        <v>4260.271445</v>
      </c>
      <c r="R280" s="68" t="n">
        <f aca="false">Q280-P280</f>
        <v>0</v>
      </c>
      <c r="S280" s="68" t="n">
        <f aca="false">S279+K280</f>
        <v>2619.24053204763</v>
      </c>
      <c r="T280" s="68" t="n">
        <f aca="false">MAX(T279,S280)</f>
        <v>2744.5251339817</v>
      </c>
      <c r="U280" s="68" t="n">
        <f aca="false">T280-S280</f>
        <v>125.284601934074</v>
      </c>
      <c r="V280" s="70" t="n">
        <f aca="false">V279+F280</f>
        <v>0.9722</v>
      </c>
      <c r="W280" s="70" t="n">
        <f aca="false">MAX(W279,V280)</f>
        <v>0.9722</v>
      </c>
      <c r="X280" s="70" t="n">
        <f aca="false">W280-V280</f>
        <v>0</v>
      </c>
      <c r="Y280" s="70" t="n">
        <f aca="false">Y279+M280</f>
        <v>0.899840789677107</v>
      </c>
      <c r="Z280" s="70" t="n">
        <f aca="false">MAX(Z279,Y280)</f>
        <v>0.901377380362396</v>
      </c>
      <c r="AA280" s="70" t="n">
        <f aca="false">Z280-Y280</f>
        <v>0.00153659068528922</v>
      </c>
      <c r="AB280" s="72" t="n">
        <f aca="false">AB279*(1+F280)</f>
        <v>2.47197774544987</v>
      </c>
      <c r="AC280" s="73" t="n">
        <f aca="false">MAX(AC279,AB280)</f>
        <v>2.47236114870566</v>
      </c>
      <c r="AD280" s="70" t="n">
        <f aca="false">1-AB280/AC280</f>
        <v>0.000155075748537015</v>
      </c>
      <c r="AE280" s="73" t="n">
        <f aca="false">AE279*(1+M280)</f>
        <v>2.29991483475688</v>
      </c>
      <c r="AF280" s="73" t="n">
        <f aca="false">MAX(AF279,AE280)</f>
        <v>2.3108346965213</v>
      </c>
      <c r="AG280" s="70" t="n">
        <f aca="false">1-AE280/AF280</f>
        <v>0.00472550536862781</v>
      </c>
      <c r="AH280" s="74" t="n">
        <f aca="false">IF(R280&gt;0,AH279+1,0)</f>
        <v>0</v>
      </c>
      <c r="AI280" s="74" t="n">
        <f aca="false">IF(U280&gt;0,AI279+1,0)</f>
        <v>35</v>
      </c>
      <c r="AJ280" s="74" t="n">
        <f aca="false">IF(G280&gt;0,AJ279+1,0)</f>
        <v>1</v>
      </c>
      <c r="AK280" s="74" t="n">
        <f aca="false">IF(G280&lt;=0,AK279+1,0)</f>
        <v>0</v>
      </c>
      <c r="AL280" s="74" t="n">
        <f aca="false">IF(K280&gt;0,AL279+1,0)</f>
        <v>1</v>
      </c>
      <c r="AM280" s="74" t="n">
        <f aca="false">IF(K280&lt;=0,AM279+1,0)</f>
        <v>0</v>
      </c>
    </row>
    <row r="281" customFormat="false" ht="15" hidden="false" customHeight="false" outlineLevel="0" collapsed="false">
      <c r="A281" s="61" t="n">
        <v>280</v>
      </c>
      <c r="B281" s="62" t="n">
        <v>40673.4479166667</v>
      </c>
      <c r="C281" s="63" t="n">
        <f aca="false">YEAR(B281)</f>
        <v>2011</v>
      </c>
      <c r="D281" s="32" t="s">
        <v>277</v>
      </c>
      <c r="E281" s="64" t="n">
        <v>5575.75</v>
      </c>
      <c r="F281" s="65" t="n">
        <v>-0.0035</v>
      </c>
      <c r="G281" s="66" t="n">
        <v>-19.515125</v>
      </c>
      <c r="H281" s="67" t="n">
        <f aca="false">E281+IF(D281="Long",1,-1)*G281</f>
        <v>5556.234875</v>
      </c>
      <c r="I281" s="68" t="n">
        <f aca="false">Assumptions!$B$58</f>
        <v>5.35750011455817</v>
      </c>
      <c r="J281" s="68" t="n">
        <f aca="false">INDEX(Yearly!$L$5:$L$22,MATCH(C281,Yearly!$A$5:$A$22,0))</f>
        <v>0.490763369272504</v>
      </c>
      <c r="K281" s="68" t="n">
        <f aca="false">G281-I281-J281</f>
        <v>-25.3633884838307</v>
      </c>
      <c r="L281" s="69" t="n">
        <f aca="false">(I281+J281)/Assumptions!$B$8</f>
        <v>0.000257871880480828</v>
      </c>
      <c r="M281" s="70" t="n">
        <f aca="false">F281-L281</f>
        <v>-0.00375787188048083</v>
      </c>
      <c r="N281" s="71" t="n">
        <f aca="false">G281*Assumptions!$B$7</f>
        <v>-153486.458125</v>
      </c>
      <c r="O281" s="71" t="n">
        <f aca="false">K281*Assumptions!$B$7</f>
        <v>-199483.050425328</v>
      </c>
      <c r="P281" s="68" t="n">
        <f aca="false">P280+G281</f>
        <v>4240.75632</v>
      </c>
      <c r="Q281" s="68" t="n">
        <f aca="false">MAX(Q280,P281)</f>
        <v>4260.271445</v>
      </c>
      <c r="R281" s="68" t="n">
        <f aca="false">Q281-P281</f>
        <v>19.5151249999999</v>
      </c>
      <c r="S281" s="68" t="n">
        <f aca="false">S280+K281</f>
        <v>2593.8771435638</v>
      </c>
      <c r="T281" s="68" t="n">
        <f aca="false">MAX(T280,S281)</f>
        <v>2744.5251339817</v>
      </c>
      <c r="U281" s="68" t="n">
        <f aca="false">T281-S281</f>
        <v>150.647990417904</v>
      </c>
      <c r="V281" s="70" t="n">
        <f aca="false">V280+F281</f>
        <v>0.9687</v>
      </c>
      <c r="W281" s="70" t="n">
        <f aca="false">MAX(W280,V281)</f>
        <v>0.9722</v>
      </c>
      <c r="X281" s="70" t="n">
        <f aca="false">W281-V281</f>
        <v>0.00349999999999995</v>
      </c>
      <c r="Y281" s="70" t="n">
        <f aca="false">Y280+M281</f>
        <v>0.896082917796626</v>
      </c>
      <c r="Z281" s="70" t="n">
        <f aca="false">MAX(Z280,Y281)</f>
        <v>0.901377380362396</v>
      </c>
      <c r="AA281" s="70" t="n">
        <f aca="false">Z281-Y281</f>
        <v>0.00529446256577004</v>
      </c>
      <c r="AB281" s="72" t="n">
        <f aca="false">AB280*(1+F281)</f>
        <v>2.4633258233408</v>
      </c>
      <c r="AC281" s="73" t="n">
        <f aca="false">MAX(AC280,AB281)</f>
        <v>2.47236114870566</v>
      </c>
      <c r="AD281" s="70" t="n">
        <f aca="false">1-AB281/AC281</f>
        <v>0.00365453298341711</v>
      </c>
      <c r="AE281" s="73" t="n">
        <f aca="false">AE280*(1+M281)</f>
        <v>2.29127204947184</v>
      </c>
      <c r="AF281" s="73" t="n">
        <f aca="false">MAX(AF280,AE281)</f>
        <v>2.3108346965213</v>
      </c>
      <c r="AG281" s="70" t="n">
        <f aca="false">1-AE281/AF281</f>
        <v>0.00846561940536272</v>
      </c>
      <c r="AH281" s="74" t="n">
        <f aca="false">IF(R281&gt;0,AH280+1,0)</f>
        <v>1</v>
      </c>
      <c r="AI281" s="74" t="n">
        <f aca="false">IF(U281&gt;0,AI280+1,0)</f>
        <v>36</v>
      </c>
      <c r="AJ281" s="74" t="n">
        <f aca="false">IF(G281&gt;0,AJ280+1,0)</f>
        <v>0</v>
      </c>
      <c r="AK281" s="74" t="n">
        <f aca="false">IF(G281&lt;=0,AK280+1,0)</f>
        <v>1</v>
      </c>
      <c r="AL281" s="74" t="n">
        <f aca="false">IF(K281&gt;0,AL280+1,0)</f>
        <v>0</v>
      </c>
      <c r="AM281" s="74" t="n">
        <f aca="false">IF(K281&lt;=0,AM280+1,0)</f>
        <v>1</v>
      </c>
    </row>
    <row r="282" customFormat="false" ht="15" hidden="false" customHeight="false" outlineLevel="0" collapsed="false">
      <c r="A282" s="61" t="n">
        <v>281</v>
      </c>
      <c r="B282" s="62" t="n">
        <v>40673.5729166667</v>
      </c>
      <c r="C282" s="63" t="n">
        <f aca="false">YEAR(B282)</f>
        <v>2011</v>
      </c>
      <c r="D282" s="32" t="s">
        <v>276</v>
      </c>
      <c r="E282" s="64" t="n">
        <v>5556.15</v>
      </c>
      <c r="F282" s="65" t="n">
        <v>-0.0025</v>
      </c>
      <c r="G282" s="66" t="n">
        <v>-13.890375</v>
      </c>
      <c r="H282" s="67" t="n">
        <f aca="false">E282+IF(D282="Long",1,-1)*G282</f>
        <v>5570.040375</v>
      </c>
      <c r="I282" s="68" t="n">
        <f aca="false">Assumptions!$B$58</f>
        <v>5.35750011455817</v>
      </c>
      <c r="J282" s="68" t="n">
        <f aca="false">INDEX(Yearly!$L$5:$L$22,MATCH(C282,Yearly!$A$5:$A$22,0))</f>
        <v>0.490763369272504</v>
      </c>
      <c r="K282" s="68" t="n">
        <f aca="false">G282-I282-J282</f>
        <v>-19.7386384838307</v>
      </c>
      <c r="L282" s="69" t="n">
        <f aca="false">(I282+J282)/Assumptions!$B$8</f>
        <v>0.000257871880480828</v>
      </c>
      <c r="M282" s="70" t="n">
        <f aca="false">F282-L282</f>
        <v>-0.00275787188048083</v>
      </c>
      <c r="N282" s="71" t="n">
        <f aca="false">G282*Assumptions!$B$7</f>
        <v>-109247.799375</v>
      </c>
      <c r="O282" s="71" t="n">
        <f aca="false">K282*Assumptions!$B$7</f>
        <v>-155244.391675328</v>
      </c>
      <c r="P282" s="68" t="n">
        <f aca="false">P281+G282</f>
        <v>4226.865945</v>
      </c>
      <c r="Q282" s="68" t="n">
        <f aca="false">MAX(Q281,P282)</f>
        <v>4260.271445</v>
      </c>
      <c r="R282" s="68" t="n">
        <f aca="false">Q282-P282</f>
        <v>33.4054999999999</v>
      </c>
      <c r="S282" s="68" t="n">
        <f aca="false">S281+K282</f>
        <v>2574.13850507996</v>
      </c>
      <c r="T282" s="68" t="n">
        <f aca="false">MAX(T281,S282)</f>
        <v>2744.5251339817</v>
      </c>
      <c r="U282" s="68" t="n">
        <f aca="false">T282-S282</f>
        <v>170.386628901735</v>
      </c>
      <c r="V282" s="70" t="n">
        <f aca="false">V281+F282</f>
        <v>0.966200000000001</v>
      </c>
      <c r="W282" s="70" t="n">
        <f aca="false">MAX(W281,V282)</f>
        <v>0.9722</v>
      </c>
      <c r="X282" s="70" t="n">
        <f aca="false">W282-V282</f>
        <v>0.00599999999999989</v>
      </c>
      <c r="Y282" s="70" t="n">
        <f aca="false">Y281+M282</f>
        <v>0.893325045916145</v>
      </c>
      <c r="Z282" s="70" t="n">
        <f aca="false">MAX(Z281,Y282)</f>
        <v>0.901377380362396</v>
      </c>
      <c r="AA282" s="70" t="n">
        <f aca="false">Z282-Y282</f>
        <v>0.00805233444625086</v>
      </c>
      <c r="AB282" s="72" t="n">
        <f aca="false">AB281*(1+F282)</f>
        <v>2.45716750878245</v>
      </c>
      <c r="AC282" s="73" t="n">
        <f aca="false">MAX(AC281,AB282)</f>
        <v>2.47236114870566</v>
      </c>
      <c r="AD282" s="70" t="n">
        <f aca="false">1-AB282/AC282</f>
        <v>0.00614539665095848</v>
      </c>
      <c r="AE282" s="73" t="n">
        <f aca="false">AE281*(1+M282)</f>
        <v>2.28495301471607</v>
      </c>
      <c r="AF282" s="73" t="n">
        <f aca="false">MAX(AF281,AE282)</f>
        <v>2.3108346965213</v>
      </c>
      <c r="AG282" s="70" t="n">
        <f aca="false">1-AE282/AF282</f>
        <v>0.0112001441921348</v>
      </c>
      <c r="AH282" s="74" t="n">
        <f aca="false">IF(R282&gt;0,AH281+1,0)</f>
        <v>2</v>
      </c>
      <c r="AI282" s="74" t="n">
        <f aca="false">IF(U282&gt;0,AI281+1,0)</f>
        <v>37</v>
      </c>
      <c r="AJ282" s="74" t="n">
        <f aca="false">IF(G282&gt;0,AJ281+1,0)</f>
        <v>0</v>
      </c>
      <c r="AK282" s="74" t="n">
        <f aca="false">IF(G282&lt;=0,AK281+1,0)</f>
        <v>2</v>
      </c>
      <c r="AL282" s="74" t="n">
        <f aca="false">IF(K282&gt;0,AL281+1,0)</f>
        <v>0</v>
      </c>
      <c r="AM282" s="74" t="n">
        <f aca="false">IF(K282&lt;=0,AM281+1,0)</f>
        <v>2</v>
      </c>
    </row>
    <row r="283" customFormat="false" ht="15" hidden="false" customHeight="false" outlineLevel="0" collapsed="false">
      <c r="A283" s="61" t="n">
        <v>282</v>
      </c>
      <c r="B283" s="62" t="n">
        <v>40674.6145833333</v>
      </c>
      <c r="C283" s="63" t="n">
        <f aca="false">YEAR(B283)</f>
        <v>2011</v>
      </c>
      <c r="D283" s="32" t="s">
        <v>277</v>
      </c>
      <c r="E283" s="64" t="n">
        <v>5570.3</v>
      </c>
      <c r="F283" s="65" t="n">
        <v>-0.0044</v>
      </c>
      <c r="G283" s="66" t="n">
        <v>-24.50932</v>
      </c>
      <c r="H283" s="67" t="n">
        <f aca="false">E283+IF(D283="Long",1,-1)*G283</f>
        <v>5545.79068</v>
      </c>
      <c r="I283" s="68" t="n">
        <f aca="false">Assumptions!$B$58</f>
        <v>5.35750011455817</v>
      </c>
      <c r="J283" s="68" t="n">
        <f aca="false">INDEX(Yearly!$L$5:$L$22,MATCH(C283,Yearly!$A$5:$A$22,0))</f>
        <v>0.490763369272504</v>
      </c>
      <c r="K283" s="68" t="n">
        <f aca="false">G283-I283-J283</f>
        <v>-30.3575834838307</v>
      </c>
      <c r="L283" s="69" t="n">
        <f aca="false">(I283+J283)/Assumptions!$B$8</f>
        <v>0.000257871880480828</v>
      </c>
      <c r="M283" s="70" t="n">
        <f aca="false">F283-L283</f>
        <v>-0.00465787188048083</v>
      </c>
      <c r="N283" s="71" t="n">
        <f aca="false">G283*Assumptions!$B$7</f>
        <v>-192765.8018</v>
      </c>
      <c r="O283" s="71" t="n">
        <f aca="false">K283*Assumptions!$B$7</f>
        <v>-238762.394100328</v>
      </c>
      <c r="P283" s="68" t="n">
        <f aca="false">P282+G283</f>
        <v>4202.356625</v>
      </c>
      <c r="Q283" s="68" t="n">
        <f aca="false">MAX(Q282,P283)</f>
        <v>4260.271445</v>
      </c>
      <c r="R283" s="68" t="n">
        <f aca="false">Q283-P283</f>
        <v>57.91482</v>
      </c>
      <c r="S283" s="68" t="n">
        <f aca="false">S282+K283</f>
        <v>2543.78092159613</v>
      </c>
      <c r="T283" s="68" t="n">
        <f aca="false">MAX(T282,S283)</f>
        <v>2744.5251339817</v>
      </c>
      <c r="U283" s="68" t="n">
        <f aca="false">T283-S283</f>
        <v>200.744212385565</v>
      </c>
      <c r="V283" s="70" t="n">
        <f aca="false">V282+F283</f>
        <v>0.961800000000001</v>
      </c>
      <c r="W283" s="70" t="n">
        <f aca="false">MAX(W282,V283)</f>
        <v>0.9722</v>
      </c>
      <c r="X283" s="70" t="n">
        <f aca="false">W283-V283</f>
        <v>0.0103999999999999</v>
      </c>
      <c r="Y283" s="70" t="n">
        <f aca="false">Y282+M283</f>
        <v>0.888667174035664</v>
      </c>
      <c r="Z283" s="70" t="n">
        <f aca="false">MAX(Z282,Y283)</f>
        <v>0.901377380362396</v>
      </c>
      <c r="AA283" s="70" t="n">
        <f aca="false">Z283-Y283</f>
        <v>0.0127102063267317</v>
      </c>
      <c r="AB283" s="72" t="n">
        <f aca="false">AB282*(1+F283)</f>
        <v>2.4463559717438</v>
      </c>
      <c r="AC283" s="73" t="n">
        <f aca="false">MAX(AC282,AB283)</f>
        <v>2.47236114870566</v>
      </c>
      <c r="AD283" s="70" t="n">
        <f aca="false">1-AB283/AC283</f>
        <v>0.0105183569056944</v>
      </c>
      <c r="AE283" s="73" t="n">
        <f aca="false">AE282*(1+M283)</f>
        <v>2.27430999632061</v>
      </c>
      <c r="AF283" s="73" t="n">
        <f aca="false">MAX(AF282,AE283)</f>
        <v>2.3108346965213</v>
      </c>
      <c r="AG283" s="70" t="n">
        <f aca="false">1-AE283/AF283</f>
        <v>0.0158058472359257</v>
      </c>
      <c r="AH283" s="74" t="n">
        <f aca="false">IF(R283&gt;0,AH282+1,0)</f>
        <v>3</v>
      </c>
      <c r="AI283" s="74" t="n">
        <f aca="false">IF(U283&gt;0,AI282+1,0)</f>
        <v>38</v>
      </c>
      <c r="AJ283" s="74" t="n">
        <f aca="false">IF(G283&gt;0,AJ282+1,0)</f>
        <v>0</v>
      </c>
      <c r="AK283" s="74" t="n">
        <f aca="false">IF(G283&lt;=0,AK282+1,0)</f>
        <v>3</v>
      </c>
      <c r="AL283" s="74" t="n">
        <f aca="false">IF(K283&gt;0,AL282+1,0)</f>
        <v>0</v>
      </c>
      <c r="AM283" s="74" t="n">
        <f aca="false">IF(K283&lt;=0,AM282+1,0)</f>
        <v>3</v>
      </c>
    </row>
    <row r="284" customFormat="false" ht="15" hidden="false" customHeight="false" outlineLevel="0" collapsed="false">
      <c r="A284" s="61" t="n">
        <v>283</v>
      </c>
      <c r="B284" s="62" t="n">
        <v>40675.40625</v>
      </c>
      <c r="C284" s="63" t="n">
        <f aca="false">YEAR(B284)</f>
        <v>2011</v>
      </c>
      <c r="D284" s="32" t="s">
        <v>276</v>
      </c>
      <c r="E284" s="64" t="n">
        <v>5545.55</v>
      </c>
      <c r="F284" s="65" t="n">
        <v>-0.0006</v>
      </c>
      <c r="G284" s="66" t="n">
        <v>-3.32733</v>
      </c>
      <c r="H284" s="67" t="n">
        <f aca="false">E284+IF(D284="Long",1,-1)*G284</f>
        <v>5548.87733</v>
      </c>
      <c r="I284" s="68" t="n">
        <f aca="false">Assumptions!$B$58</f>
        <v>5.35750011455817</v>
      </c>
      <c r="J284" s="68" t="n">
        <f aca="false">INDEX(Yearly!$L$5:$L$22,MATCH(C284,Yearly!$A$5:$A$22,0))</f>
        <v>0.490763369272504</v>
      </c>
      <c r="K284" s="68" t="n">
        <f aca="false">G284-I284-J284</f>
        <v>-9.17559348383067</v>
      </c>
      <c r="L284" s="69" t="n">
        <f aca="false">(I284+J284)/Assumptions!$B$8</f>
        <v>0.000257871880480828</v>
      </c>
      <c r="M284" s="70" t="n">
        <f aca="false">F284-L284</f>
        <v>-0.000857871880480828</v>
      </c>
      <c r="N284" s="71" t="n">
        <f aca="false">G284*Assumptions!$B$7</f>
        <v>-26169.45045</v>
      </c>
      <c r="O284" s="71" t="n">
        <f aca="false">K284*Assumptions!$B$7</f>
        <v>-72166.0427503282</v>
      </c>
      <c r="P284" s="68" t="n">
        <f aca="false">P283+G284</f>
        <v>4199.029295</v>
      </c>
      <c r="Q284" s="68" t="n">
        <f aca="false">MAX(Q283,P284)</f>
        <v>4260.271445</v>
      </c>
      <c r="R284" s="68" t="n">
        <f aca="false">Q284-P284</f>
        <v>61.24215</v>
      </c>
      <c r="S284" s="68" t="n">
        <f aca="false">S283+K284</f>
        <v>2534.6053281123</v>
      </c>
      <c r="T284" s="68" t="n">
        <f aca="false">MAX(T283,S284)</f>
        <v>2744.5251339817</v>
      </c>
      <c r="U284" s="68" t="n">
        <f aca="false">T284-S284</f>
        <v>209.919805869396</v>
      </c>
      <c r="V284" s="70" t="n">
        <f aca="false">V283+F284</f>
        <v>0.961200000000001</v>
      </c>
      <c r="W284" s="70" t="n">
        <f aca="false">MAX(W283,V284)</f>
        <v>0.9722</v>
      </c>
      <c r="X284" s="70" t="n">
        <f aca="false">W284-V284</f>
        <v>0.0109999999999999</v>
      </c>
      <c r="Y284" s="70" t="n">
        <f aca="false">Y283+M284</f>
        <v>0.887809302155184</v>
      </c>
      <c r="Z284" s="70" t="n">
        <f aca="false">MAX(Z283,Y284)</f>
        <v>0.901377380362396</v>
      </c>
      <c r="AA284" s="70" t="n">
        <f aca="false">Z284-Y284</f>
        <v>0.0135680782072125</v>
      </c>
      <c r="AB284" s="72" t="n">
        <f aca="false">AB283*(1+F284)</f>
        <v>2.44488815816076</v>
      </c>
      <c r="AC284" s="73" t="n">
        <f aca="false">MAX(AC283,AB284)</f>
        <v>2.47236114870566</v>
      </c>
      <c r="AD284" s="70" t="n">
        <f aca="false">1-AB284/AC284</f>
        <v>0.011112045891551</v>
      </c>
      <c r="AE284" s="73" t="n">
        <f aca="false">AE283*(1+M284)</f>
        <v>2.27235892972727</v>
      </c>
      <c r="AF284" s="73" t="n">
        <f aca="false">MAX(AF283,AE284)</f>
        <v>2.3108346965213</v>
      </c>
      <c r="AG284" s="70" t="n">
        <f aca="false">1-AE284/AF284</f>
        <v>0.0166501597245157</v>
      </c>
      <c r="AH284" s="74" t="n">
        <f aca="false">IF(R284&gt;0,AH283+1,0)</f>
        <v>4</v>
      </c>
      <c r="AI284" s="74" t="n">
        <f aca="false">IF(U284&gt;0,AI283+1,0)</f>
        <v>39</v>
      </c>
      <c r="AJ284" s="74" t="n">
        <f aca="false">IF(G284&gt;0,AJ283+1,0)</f>
        <v>0</v>
      </c>
      <c r="AK284" s="74" t="n">
        <f aca="false">IF(G284&lt;=0,AK283+1,0)</f>
        <v>4</v>
      </c>
      <c r="AL284" s="74" t="n">
        <f aca="false">IF(K284&gt;0,AL283+1,0)</f>
        <v>0</v>
      </c>
      <c r="AM284" s="74" t="n">
        <f aca="false">IF(K284&lt;=0,AM283+1,0)</f>
        <v>4</v>
      </c>
    </row>
    <row r="285" customFormat="false" ht="15" hidden="false" customHeight="false" outlineLevel="0" collapsed="false">
      <c r="A285" s="61" t="n">
        <v>284</v>
      </c>
      <c r="B285" s="62" t="n">
        <v>40676.4479166667</v>
      </c>
      <c r="C285" s="63" t="n">
        <f aca="false">YEAR(B285)</f>
        <v>2011</v>
      </c>
      <c r="D285" s="32" t="s">
        <v>277</v>
      </c>
      <c r="E285" s="64" t="n">
        <v>5549.05</v>
      </c>
      <c r="F285" s="65" t="n">
        <v>-0.0026</v>
      </c>
      <c r="G285" s="66" t="n">
        <v>-14.42753</v>
      </c>
      <c r="H285" s="67" t="n">
        <f aca="false">E285+IF(D285="Long",1,-1)*G285</f>
        <v>5534.62247</v>
      </c>
      <c r="I285" s="68" t="n">
        <f aca="false">Assumptions!$B$58</f>
        <v>5.35750011455817</v>
      </c>
      <c r="J285" s="68" t="n">
        <f aca="false">INDEX(Yearly!$L$5:$L$22,MATCH(C285,Yearly!$A$5:$A$22,0))</f>
        <v>0.490763369272504</v>
      </c>
      <c r="K285" s="68" t="n">
        <f aca="false">G285-I285-J285</f>
        <v>-20.2757934838307</v>
      </c>
      <c r="L285" s="69" t="n">
        <f aca="false">(I285+J285)/Assumptions!$B$8</f>
        <v>0.000257871880480828</v>
      </c>
      <c r="M285" s="70" t="n">
        <f aca="false">F285-L285</f>
        <v>-0.00285787188048083</v>
      </c>
      <c r="N285" s="71" t="n">
        <f aca="false">G285*Assumptions!$B$7</f>
        <v>-113472.52345</v>
      </c>
      <c r="O285" s="71" t="n">
        <f aca="false">K285*Assumptions!$B$7</f>
        <v>-159469.115750328</v>
      </c>
      <c r="P285" s="68" t="n">
        <f aca="false">P284+G285</f>
        <v>4184.601765</v>
      </c>
      <c r="Q285" s="68" t="n">
        <f aca="false">MAX(Q284,P285)</f>
        <v>4260.271445</v>
      </c>
      <c r="R285" s="68" t="n">
        <f aca="false">Q285-P285</f>
        <v>75.66968</v>
      </c>
      <c r="S285" s="68" t="n">
        <f aca="false">S284+K285</f>
        <v>2514.32953462847</v>
      </c>
      <c r="T285" s="68" t="n">
        <f aca="false">MAX(T284,S285)</f>
        <v>2744.5251339817</v>
      </c>
      <c r="U285" s="68" t="n">
        <f aca="false">T285-S285</f>
        <v>230.195599353227</v>
      </c>
      <c r="V285" s="70" t="n">
        <f aca="false">V284+F285</f>
        <v>0.958600000000001</v>
      </c>
      <c r="W285" s="70" t="n">
        <f aca="false">MAX(W284,V285)</f>
        <v>0.9722</v>
      </c>
      <c r="X285" s="70" t="n">
        <f aca="false">W285-V285</f>
        <v>0.0135999999999999</v>
      </c>
      <c r="Y285" s="70" t="n">
        <f aca="false">Y284+M285</f>
        <v>0.884951430274703</v>
      </c>
      <c r="Z285" s="70" t="n">
        <f aca="false">MAX(Z284,Y285)</f>
        <v>0.901377380362396</v>
      </c>
      <c r="AA285" s="70" t="n">
        <f aca="false">Z285-Y285</f>
        <v>0.0164259500876933</v>
      </c>
      <c r="AB285" s="72" t="n">
        <f aca="false">AB284*(1+F285)</f>
        <v>2.43853144894954</v>
      </c>
      <c r="AC285" s="73" t="n">
        <f aca="false">MAX(AC284,AB285)</f>
        <v>2.47236114870566</v>
      </c>
      <c r="AD285" s="70" t="n">
        <f aca="false">1-AB285/AC285</f>
        <v>0.013683154572233</v>
      </c>
      <c r="AE285" s="73" t="n">
        <f aca="false">AE284*(1+M285)</f>
        <v>2.26586481903964</v>
      </c>
      <c r="AF285" s="73" t="n">
        <f aca="false">MAX(AF284,AE285)</f>
        <v>2.3108346965213</v>
      </c>
      <c r="AG285" s="70" t="n">
        <f aca="false">1-AE285/AF285</f>
        <v>0.0194604475817143</v>
      </c>
      <c r="AH285" s="74" t="n">
        <f aca="false">IF(R285&gt;0,AH284+1,0)</f>
        <v>5</v>
      </c>
      <c r="AI285" s="74" t="n">
        <f aca="false">IF(U285&gt;0,AI284+1,0)</f>
        <v>40</v>
      </c>
      <c r="AJ285" s="74" t="n">
        <f aca="false">IF(G285&gt;0,AJ284+1,0)</f>
        <v>0</v>
      </c>
      <c r="AK285" s="74" t="n">
        <f aca="false">IF(G285&lt;=0,AK284+1,0)</f>
        <v>5</v>
      </c>
      <c r="AL285" s="74" t="n">
        <f aca="false">IF(K285&gt;0,AL284+1,0)</f>
        <v>0</v>
      </c>
      <c r="AM285" s="74" t="n">
        <f aca="false">IF(K285&lt;=0,AM284+1,0)</f>
        <v>5</v>
      </c>
    </row>
    <row r="286" customFormat="false" ht="15" hidden="false" customHeight="false" outlineLevel="0" collapsed="false">
      <c r="A286" s="61" t="n">
        <v>285</v>
      </c>
      <c r="B286" s="62" t="n">
        <v>40676.6354166667</v>
      </c>
      <c r="C286" s="63" t="n">
        <f aca="false">YEAR(B286)</f>
        <v>2011</v>
      </c>
      <c r="D286" s="32" t="s">
        <v>276</v>
      </c>
      <c r="E286" s="64" t="n">
        <v>5534.65</v>
      </c>
      <c r="F286" s="65" t="n">
        <v>0.0101</v>
      </c>
      <c r="G286" s="66" t="n">
        <v>55.899965</v>
      </c>
      <c r="H286" s="67" t="n">
        <f aca="false">E286+IF(D286="Long",1,-1)*G286</f>
        <v>5478.750035</v>
      </c>
      <c r="I286" s="68" t="n">
        <f aca="false">Assumptions!$B$58</f>
        <v>5.35750011455817</v>
      </c>
      <c r="J286" s="68" t="n">
        <f aca="false">INDEX(Yearly!$L$5:$L$22,MATCH(C286,Yearly!$A$5:$A$22,0))</f>
        <v>0.490763369272504</v>
      </c>
      <c r="K286" s="68" t="n">
        <f aca="false">G286-I286-J286</f>
        <v>50.0517015161693</v>
      </c>
      <c r="L286" s="69" t="n">
        <f aca="false">(I286+J286)/Assumptions!$B$8</f>
        <v>0.000257871880480828</v>
      </c>
      <c r="M286" s="70" t="n">
        <f aca="false">F286-L286</f>
        <v>0.00984212811951917</v>
      </c>
      <c r="N286" s="71" t="n">
        <f aca="false">G286*Assumptions!$B$7</f>
        <v>439653.224725</v>
      </c>
      <c r="O286" s="71" t="n">
        <f aca="false">K286*Assumptions!$B$7</f>
        <v>393656.632424672</v>
      </c>
      <c r="P286" s="68" t="n">
        <f aca="false">P285+G286</f>
        <v>4240.50173</v>
      </c>
      <c r="Q286" s="68" t="n">
        <f aca="false">MAX(Q285,P286)</f>
        <v>4260.271445</v>
      </c>
      <c r="R286" s="68" t="n">
        <f aca="false">Q286-P286</f>
        <v>19.7697150000004</v>
      </c>
      <c r="S286" s="68" t="n">
        <f aca="false">S285+K286</f>
        <v>2564.38123614464</v>
      </c>
      <c r="T286" s="68" t="n">
        <f aca="false">MAX(T285,S286)</f>
        <v>2744.5251339817</v>
      </c>
      <c r="U286" s="68" t="n">
        <f aca="false">T286-S286</f>
        <v>180.143897837057</v>
      </c>
      <c r="V286" s="70" t="n">
        <f aca="false">V285+F286</f>
        <v>0.9687</v>
      </c>
      <c r="W286" s="70" t="n">
        <f aca="false">MAX(W285,V286)</f>
        <v>0.9722</v>
      </c>
      <c r="X286" s="70" t="n">
        <f aca="false">W286-V286</f>
        <v>0.00349999999999995</v>
      </c>
      <c r="Y286" s="70" t="n">
        <f aca="false">Y285+M286</f>
        <v>0.894793558394222</v>
      </c>
      <c r="Z286" s="70" t="n">
        <f aca="false">MAX(Z285,Y286)</f>
        <v>0.901377380362396</v>
      </c>
      <c r="AA286" s="70" t="n">
        <f aca="false">Z286-Y286</f>
        <v>0.0065838219681742</v>
      </c>
      <c r="AB286" s="72" t="n">
        <f aca="false">AB285*(1+F286)</f>
        <v>2.46316061658393</v>
      </c>
      <c r="AC286" s="73" t="n">
        <f aca="false">MAX(AC285,AB286)</f>
        <v>2.47236114870566</v>
      </c>
      <c r="AD286" s="70" t="n">
        <f aca="false">1-AB286/AC286</f>
        <v>0.00372135443341259</v>
      </c>
      <c r="AE286" s="73" t="n">
        <f aca="false">AE285*(1+M286)</f>
        <v>2.28816575089014</v>
      </c>
      <c r="AF286" s="73" t="n">
        <f aca="false">MAX(AF285,AE286)</f>
        <v>2.3108346965213</v>
      </c>
      <c r="AG286" s="70" t="n">
        <f aca="false">1-AE286/AF286</f>
        <v>0.00980985168055759</v>
      </c>
      <c r="AH286" s="74" t="n">
        <f aca="false">IF(R286&gt;0,AH285+1,0)</f>
        <v>6</v>
      </c>
      <c r="AI286" s="74" t="n">
        <f aca="false">IF(U286&gt;0,AI285+1,0)</f>
        <v>41</v>
      </c>
      <c r="AJ286" s="74" t="n">
        <f aca="false">IF(G286&gt;0,AJ285+1,0)</f>
        <v>1</v>
      </c>
      <c r="AK286" s="74" t="n">
        <f aca="false">IF(G286&lt;=0,AK285+1,0)</f>
        <v>0</v>
      </c>
      <c r="AL286" s="74" t="n">
        <f aca="false">IF(K286&gt;0,AL285+1,0)</f>
        <v>1</v>
      </c>
      <c r="AM286" s="74" t="n">
        <f aca="false">IF(K286&lt;=0,AM285+1,0)</f>
        <v>0</v>
      </c>
    </row>
    <row r="287" customFormat="false" ht="15" hidden="false" customHeight="false" outlineLevel="0" collapsed="false">
      <c r="A287" s="61" t="n">
        <v>286</v>
      </c>
      <c r="B287" s="62" t="n">
        <v>40683.40625</v>
      </c>
      <c r="C287" s="63" t="n">
        <f aca="false">YEAR(B287)</f>
        <v>2011</v>
      </c>
      <c r="D287" s="32" t="s">
        <v>277</v>
      </c>
      <c r="E287" s="64" t="n">
        <v>5478.95</v>
      </c>
      <c r="F287" s="65" t="n">
        <v>-0.003</v>
      </c>
      <c r="G287" s="66" t="n">
        <v>-16.43685</v>
      </c>
      <c r="H287" s="67" t="n">
        <f aca="false">E287+IF(D287="Long",1,-1)*G287</f>
        <v>5462.51315</v>
      </c>
      <c r="I287" s="68" t="n">
        <f aca="false">Assumptions!$B$58</f>
        <v>5.35750011455817</v>
      </c>
      <c r="J287" s="68" t="n">
        <f aca="false">INDEX(Yearly!$L$5:$L$22,MATCH(C287,Yearly!$A$5:$A$22,0))</f>
        <v>0.490763369272504</v>
      </c>
      <c r="K287" s="68" t="n">
        <f aca="false">G287-I287-J287</f>
        <v>-22.2851134838307</v>
      </c>
      <c r="L287" s="69" t="n">
        <f aca="false">(I287+J287)/Assumptions!$B$8</f>
        <v>0.000257871880480828</v>
      </c>
      <c r="M287" s="70" t="n">
        <f aca="false">F287-L287</f>
        <v>-0.00325787188048083</v>
      </c>
      <c r="N287" s="71" t="n">
        <f aca="false">G287*Assumptions!$B$7</f>
        <v>-129275.82525</v>
      </c>
      <c r="O287" s="71" t="n">
        <f aca="false">K287*Assumptions!$B$7</f>
        <v>-175272.417550328</v>
      </c>
      <c r="P287" s="68" t="n">
        <f aca="false">P286+G287</f>
        <v>4224.06488</v>
      </c>
      <c r="Q287" s="68" t="n">
        <f aca="false">MAX(Q286,P287)</f>
        <v>4260.271445</v>
      </c>
      <c r="R287" s="68" t="n">
        <f aca="false">Q287-P287</f>
        <v>36.2065650000004</v>
      </c>
      <c r="S287" s="68" t="n">
        <f aca="false">S286+K287</f>
        <v>2542.09612266081</v>
      </c>
      <c r="T287" s="68" t="n">
        <f aca="false">MAX(T286,S287)</f>
        <v>2744.5251339817</v>
      </c>
      <c r="U287" s="68" t="n">
        <f aca="false">T287-S287</f>
        <v>202.429011320888</v>
      </c>
      <c r="V287" s="70" t="n">
        <f aca="false">V286+F287</f>
        <v>0.9657</v>
      </c>
      <c r="W287" s="70" t="n">
        <f aca="false">MAX(W286,V287)</f>
        <v>0.9722</v>
      </c>
      <c r="X287" s="70" t="n">
        <f aca="false">W287-V287</f>
        <v>0.00649999999999995</v>
      </c>
      <c r="Y287" s="70" t="n">
        <f aca="false">Y286+M287</f>
        <v>0.891535686513741</v>
      </c>
      <c r="Z287" s="70" t="n">
        <f aca="false">MAX(Z286,Y287)</f>
        <v>0.901377380362396</v>
      </c>
      <c r="AA287" s="70" t="n">
        <f aca="false">Z287-Y287</f>
        <v>0.00984169384865508</v>
      </c>
      <c r="AB287" s="72" t="n">
        <f aca="false">AB286*(1+F287)</f>
        <v>2.45577113473418</v>
      </c>
      <c r="AC287" s="73" t="n">
        <f aca="false">MAX(AC286,AB287)</f>
        <v>2.47236114870566</v>
      </c>
      <c r="AD287" s="70" t="n">
        <f aca="false">1-AB287/AC287</f>
        <v>0.00671019037011245</v>
      </c>
      <c r="AE287" s="73" t="n">
        <f aca="false">AE286*(1+M287)</f>
        <v>2.28071120003244</v>
      </c>
      <c r="AF287" s="73" t="n">
        <f aca="false">MAX(AF286,AE287)</f>
        <v>2.3108346965213</v>
      </c>
      <c r="AG287" s="70" t="n">
        <f aca="false">1-AE287/AF287</f>
        <v>0.0130357643210968</v>
      </c>
      <c r="AH287" s="74" t="n">
        <f aca="false">IF(R287&gt;0,AH286+1,0)</f>
        <v>7</v>
      </c>
      <c r="AI287" s="74" t="n">
        <f aca="false">IF(U287&gt;0,AI286+1,0)</f>
        <v>42</v>
      </c>
      <c r="AJ287" s="74" t="n">
        <f aca="false">IF(G287&gt;0,AJ286+1,0)</f>
        <v>0</v>
      </c>
      <c r="AK287" s="74" t="n">
        <f aca="false">IF(G287&lt;=0,AK286+1,0)</f>
        <v>1</v>
      </c>
      <c r="AL287" s="74" t="n">
        <f aca="false">IF(K287&gt;0,AL286+1,0)</f>
        <v>0</v>
      </c>
      <c r="AM287" s="74" t="n">
        <f aca="false">IF(K287&lt;=0,AM286+1,0)</f>
        <v>1</v>
      </c>
    </row>
    <row r="288" customFormat="false" ht="15" hidden="false" customHeight="false" outlineLevel="0" collapsed="false">
      <c r="A288" s="61" t="n">
        <v>287</v>
      </c>
      <c r="B288" s="62" t="n">
        <v>40683.53125</v>
      </c>
      <c r="C288" s="63" t="n">
        <f aca="false">YEAR(B288)</f>
        <v>2011</v>
      </c>
      <c r="D288" s="32" t="s">
        <v>276</v>
      </c>
      <c r="E288" s="64" t="n">
        <v>5462.7</v>
      </c>
      <c r="F288" s="65" t="n">
        <v>-0.0037</v>
      </c>
      <c r="G288" s="66" t="n">
        <v>-20.21199</v>
      </c>
      <c r="H288" s="67" t="n">
        <f aca="false">E288+IF(D288="Long",1,-1)*G288</f>
        <v>5482.91199</v>
      </c>
      <c r="I288" s="68" t="n">
        <f aca="false">Assumptions!$B$58</f>
        <v>5.35750011455817</v>
      </c>
      <c r="J288" s="68" t="n">
        <f aca="false">INDEX(Yearly!$L$5:$L$22,MATCH(C288,Yearly!$A$5:$A$22,0))</f>
        <v>0.490763369272504</v>
      </c>
      <c r="K288" s="68" t="n">
        <f aca="false">G288-I288-J288</f>
        <v>-26.0602534838307</v>
      </c>
      <c r="L288" s="69" t="n">
        <f aca="false">(I288+J288)/Assumptions!$B$8</f>
        <v>0.000257871880480828</v>
      </c>
      <c r="M288" s="70" t="n">
        <f aca="false">F288-L288</f>
        <v>-0.00395787188048083</v>
      </c>
      <c r="N288" s="71" t="n">
        <f aca="false">G288*Assumptions!$B$7</f>
        <v>-158967.30135</v>
      </c>
      <c r="O288" s="71" t="n">
        <f aca="false">K288*Assumptions!$B$7</f>
        <v>-204963.893650328</v>
      </c>
      <c r="P288" s="68" t="n">
        <f aca="false">P287+G288</f>
        <v>4203.85289</v>
      </c>
      <c r="Q288" s="68" t="n">
        <f aca="false">MAX(Q287,P288)</f>
        <v>4260.271445</v>
      </c>
      <c r="R288" s="68" t="n">
        <f aca="false">Q288-P288</f>
        <v>56.4185550000002</v>
      </c>
      <c r="S288" s="68" t="n">
        <f aca="false">S287+K288</f>
        <v>2516.03586917698</v>
      </c>
      <c r="T288" s="68" t="n">
        <f aca="false">MAX(T287,S288)</f>
        <v>2744.5251339817</v>
      </c>
      <c r="U288" s="68" t="n">
        <f aca="false">T288-S288</f>
        <v>228.489264804718</v>
      </c>
      <c r="V288" s="70" t="n">
        <f aca="false">V287+F288</f>
        <v>0.962</v>
      </c>
      <c r="W288" s="70" t="n">
        <f aca="false">MAX(W287,V288)</f>
        <v>0.9722</v>
      </c>
      <c r="X288" s="70" t="n">
        <f aca="false">W288-V288</f>
        <v>0.0102</v>
      </c>
      <c r="Y288" s="70" t="n">
        <f aca="false">Y287+M288</f>
        <v>0.88757781463326</v>
      </c>
      <c r="Z288" s="70" t="n">
        <f aca="false">MAX(Z287,Y288)</f>
        <v>0.901377380362396</v>
      </c>
      <c r="AA288" s="70" t="n">
        <f aca="false">Z288-Y288</f>
        <v>0.0137995657291359</v>
      </c>
      <c r="AB288" s="72" t="n">
        <f aca="false">AB287*(1+F288)</f>
        <v>2.44668478153566</v>
      </c>
      <c r="AC288" s="73" t="n">
        <f aca="false">MAX(AC287,AB288)</f>
        <v>2.47236114870566</v>
      </c>
      <c r="AD288" s="70" t="n">
        <f aca="false">1-AB288/AC288</f>
        <v>0.0103853626657431</v>
      </c>
      <c r="AE288" s="73" t="n">
        <f aca="false">AE287*(1+M288)</f>
        <v>2.27168443730633</v>
      </c>
      <c r="AF288" s="73" t="n">
        <f aca="false">MAX(AF287,AE288)</f>
        <v>2.3108346965213</v>
      </c>
      <c r="AG288" s="70" t="n">
        <f aca="false">1-AE288/AF288</f>
        <v>0.0169420423165304</v>
      </c>
      <c r="AH288" s="74" t="n">
        <f aca="false">IF(R288&gt;0,AH287+1,0)</f>
        <v>8</v>
      </c>
      <c r="AI288" s="74" t="n">
        <f aca="false">IF(U288&gt;0,AI287+1,0)</f>
        <v>43</v>
      </c>
      <c r="AJ288" s="74" t="n">
        <f aca="false">IF(G288&gt;0,AJ287+1,0)</f>
        <v>0</v>
      </c>
      <c r="AK288" s="74" t="n">
        <f aca="false">IF(G288&lt;=0,AK287+1,0)</f>
        <v>2</v>
      </c>
      <c r="AL288" s="74" t="n">
        <f aca="false">IF(K288&gt;0,AL287+1,0)</f>
        <v>0</v>
      </c>
      <c r="AM288" s="74" t="n">
        <f aca="false">IF(K288&lt;=0,AM287+1,0)</f>
        <v>2</v>
      </c>
    </row>
    <row r="289" customFormat="false" ht="15" hidden="false" customHeight="false" outlineLevel="0" collapsed="false">
      <c r="A289" s="61" t="n">
        <v>288</v>
      </c>
      <c r="B289" s="62" t="n">
        <v>40683.5729166667</v>
      </c>
      <c r="C289" s="63" t="n">
        <f aca="false">YEAR(B289)</f>
        <v>2011</v>
      </c>
      <c r="D289" s="32" t="s">
        <v>277</v>
      </c>
      <c r="E289" s="64" t="n">
        <v>5482.75</v>
      </c>
      <c r="F289" s="65" t="n">
        <v>-0.0093</v>
      </c>
      <c r="G289" s="66" t="n">
        <v>-50.989575</v>
      </c>
      <c r="H289" s="67" t="n">
        <f aca="false">E289+IF(D289="Long",1,-1)*G289</f>
        <v>5431.760425</v>
      </c>
      <c r="I289" s="68" t="n">
        <f aca="false">Assumptions!$B$58</f>
        <v>5.35750011455817</v>
      </c>
      <c r="J289" s="68" t="n">
        <f aca="false">INDEX(Yearly!$L$5:$L$22,MATCH(C289,Yearly!$A$5:$A$22,0))</f>
        <v>0.490763369272504</v>
      </c>
      <c r="K289" s="68" t="n">
        <f aca="false">G289-I289-J289</f>
        <v>-56.8378384838307</v>
      </c>
      <c r="L289" s="69" t="n">
        <f aca="false">(I289+J289)/Assumptions!$B$8</f>
        <v>0.000257871880480828</v>
      </c>
      <c r="M289" s="70" t="n">
        <f aca="false">F289-L289</f>
        <v>-0.00955787188048083</v>
      </c>
      <c r="N289" s="71" t="n">
        <f aca="false">G289*Assumptions!$B$7</f>
        <v>-401033.007375</v>
      </c>
      <c r="O289" s="71" t="n">
        <f aca="false">K289*Assumptions!$B$7</f>
        <v>-447029.599675328</v>
      </c>
      <c r="P289" s="68" t="n">
        <f aca="false">P288+G289</f>
        <v>4152.863315</v>
      </c>
      <c r="Q289" s="68" t="n">
        <f aca="false">MAX(Q288,P289)</f>
        <v>4260.271445</v>
      </c>
      <c r="R289" s="68" t="n">
        <f aca="false">Q289-P289</f>
        <v>107.40813</v>
      </c>
      <c r="S289" s="68" t="n">
        <f aca="false">S288+K289</f>
        <v>2459.19803069315</v>
      </c>
      <c r="T289" s="68" t="n">
        <f aca="false">MAX(T288,S289)</f>
        <v>2744.5251339817</v>
      </c>
      <c r="U289" s="68" t="n">
        <f aca="false">T289-S289</f>
        <v>285.327103288549</v>
      </c>
      <c r="V289" s="70" t="n">
        <f aca="false">V288+F289</f>
        <v>0.9527</v>
      </c>
      <c r="W289" s="70" t="n">
        <f aca="false">MAX(W288,V289)</f>
        <v>0.9722</v>
      </c>
      <c r="X289" s="70" t="n">
        <f aca="false">W289-V289</f>
        <v>0.0195</v>
      </c>
      <c r="Y289" s="70" t="n">
        <f aca="false">Y288+M289</f>
        <v>0.878019942752779</v>
      </c>
      <c r="Z289" s="70" t="n">
        <f aca="false">MAX(Z288,Y289)</f>
        <v>0.901377380362396</v>
      </c>
      <c r="AA289" s="70" t="n">
        <f aca="false">Z289-Y289</f>
        <v>0.0233574376096167</v>
      </c>
      <c r="AB289" s="72" t="n">
        <f aca="false">AB288*(1+F289)</f>
        <v>2.42393061306738</v>
      </c>
      <c r="AC289" s="73" t="n">
        <f aca="false">MAX(AC288,AB289)</f>
        <v>2.47236114870566</v>
      </c>
      <c r="AD289" s="70" t="n">
        <f aca="false">1-AB289/AC289</f>
        <v>0.0195887787929515</v>
      </c>
      <c r="AE289" s="73" t="n">
        <f aca="false">AE288*(1+M289)</f>
        <v>2.24997196850167</v>
      </c>
      <c r="AF289" s="73" t="n">
        <f aca="false">MAX(AF288,AE289)</f>
        <v>2.3108346965213</v>
      </c>
      <c r="AG289" s="70" t="n">
        <f aca="false">1-AE289/AF289</f>
        <v>0.0263379843271561</v>
      </c>
      <c r="AH289" s="74" t="n">
        <f aca="false">IF(R289&gt;0,AH288+1,0)</f>
        <v>9</v>
      </c>
      <c r="AI289" s="74" t="n">
        <f aca="false">IF(U289&gt;0,AI288+1,0)</f>
        <v>44</v>
      </c>
      <c r="AJ289" s="74" t="n">
        <f aca="false">IF(G289&gt;0,AJ288+1,0)</f>
        <v>0</v>
      </c>
      <c r="AK289" s="74" t="n">
        <f aca="false">IF(G289&lt;=0,AK288+1,0)</f>
        <v>3</v>
      </c>
      <c r="AL289" s="74" t="n">
        <f aca="false">IF(K289&gt;0,AL288+1,0)</f>
        <v>0</v>
      </c>
      <c r="AM289" s="74" t="n">
        <f aca="false">IF(K289&lt;=0,AM288+1,0)</f>
        <v>3</v>
      </c>
    </row>
    <row r="290" customFormat="false" ht="15" hidden="false" customHeight="false" outlineLevel="0" collapsed="false">
      <c r="A290" s="61" t="n">
        <v>289</v>
      </c>
      <c r="B290" s="62" t="n">
        <v>40686.40625</v>
      </c>
      <c r="C290" s="63" t="n">
        <f aca="false">YEAR(B290)</f>
        <v>2011</v>
      </c>
      <c r="D290" s="32" t="s">
        <v>276</v>
      </c>
      <c r="E290" s="64" t="n">
        <v>5431.65</v>
      </c>
      <c r="F290" s="65" t="n">
        <v>0.0053</v>
      </c>
      <c r="G290" s="66" t="n">
        <v>28.787745</v>
      </c>
      <c r="H290" s="67" t="n">
        <f aca="false">E290+IF(D290="Long",1,-1)*G290</f>
        <v>5402.862255</v>
      </c>
      <c r="I290" s="68" t="n">
        <f aca="false">Assumptions!$B$58</f>
        <v>5.35750011455817</v>
      </c>
      <c r="J290" s="68" t="n">
        <f aca="false">INDEX(Yearly!$L$5:$L$22,MATCH(C290,Yearly!$A$5:$A$22,0))</f>
        <v>0.490763369272504</v>
      </c>
      <c r="K290" s="68" t="n">
        <f aca="false">G290-I290-J290</f>
        <v>22.9394815161693</v>
      </c>
      <c r="L290" s="69" t="n">
        <f aca="false">(I290+J290)/Assumptions!$B$8</f>
        <v>0.000257871880480828</v>
      </c>
      <c r="M290" s="70" t="n">
        <f aca="false">F290-L290</f>
        <v>0.00504212811951917</v>
      </c>
      <c r="N290" s="71" t="n">
        <f aca="false">G290*Assumptions!$B$7</f>
        <v>226415.614425</v>
      </c>
      <c r="O290" s="71" t="n">
        <f aca="false">K290*Assumptions!$B$7</f>
        <v>180419.022124672</v>
      </c>
      <c r="P290" s="68" t="n">
        <f aca="false">P289+G290</f>
        <v>4181.65106</v>
      </c>
      <c r="Q290" s="68" t="n">
        <f aca="false">MAX(Q289,P290)</f>
        <v>4260.271445</v>
      </c>
      <c r="R290" s="68" t="n">
        <f aca="false">Q290-P290</f>
        <v>78.6203850000002</v>
      </c>
      <c r="S290" s="68" t="n">
        <f aca="false">S289+K290</f>
        <v>2482.13751220932</v>
      </c>
      <c r="T290" s="68" t="n">
        <f aca="false">MAX(T289,S290)</f>
        <v>2744.5251339817</v>
      </c>
      <c r="U290" s="68" t="n">
        <f aca="false">T290-S290</f>
        <v>262.38762177238</v>
      </c>
      <c r="V290" s="70" t="n">
        <f aca="false">V289+F290</f>
        <v>0.958</v>
      </c>
      <c r="W290" s="70" t="n">
        <f aca="false">MAX(W289,V290)</f>
        <v>0.9722</v>
      </c>
      <c r="X290" s="70" t="n">
        <f aca="false">W290-V290</f>
        <v>0.0142</v>
      </c>
      <c r="Y290" s="70" t="n">
        <f aca="false">Y289+M290</f>
        <v>0.883062070872299</v>
      </c>
      <c r="Z290" s="70" t="n">
        <f aca="false">MAX(Z289,Y290)</f>
        <v>0.901377380362396</v>
      </c>
      <c r="AA290" s="70" t="n">
        <f aca="false">Z290-Y290</f>
        <v>0.0183153094900975</v>
      </c>
      <c r="AB290" s="72" t="n">
        <f aca="false">AB289*(1+F290)</f>
        <v>2.43677744531664</v>
      </c>
      <c r="AC290" s="73" t="n">
        <f aca="false">MAX(AC289,AB290)</f>
        <v>2.47236114870566</v>
      </c>
      <c r="AD290" s="70" t="n">
        <f aca="false">1-AB290/AC290</f>
        <v>0.0143925993205541</v>
      </c>
      <c r="AE290" s="73" t="n">
        <f aca="false">AE289*(1+M290)</f>
        <v>2.26131661543219</v>
      </c>
      <c r="AF290" s="73" t="n">
        <f aca="false">MAX(AF289,AE290)</f>
        <v>2.3108346965213</v>
      </c>
      <c r="AG290" s="70" t="n">
        <f aca="false">1-AE290/AF290</f>
        <v>0.0214286556990244</v>
      </c>
      <c r="AH290" s="74" t="n">
        <f aca="false">IF(R290&gt;0,AH289+1,0)</f>
        <v>10</v>
      </c>
      <c r="AI290" s="74" t="n">
        <f aca="false">IF(U290&gt;0,AI289+1,0)</f>
        <v>45</v>
      </c>
      <c r="AJ290" s="74" t="n">
        <f aca="false">IF(G290&gt;0,AJ289+1,0)</f>
        <v>1</v>
      </c>
      <c r="AK290" s="74" t="n">
        <f aca="false">IF(G290&lt;=0,AK289+1,0)</f>
        <v>0</v>
      </c>
      <c r="AL290" s="74" t="n">
        <f aca="false">IF(K290&gt;0,AL289+1,0)</f>
        <v>1</v>
      </c>
      <c r="AM290" s="74" t="n">
        <f aca="false">IF(K290&lt;=0,AM289+1,0)</f>
        <v>0</v>
      </c>
    </row>
    <row r="291" customFormat="false" ht="15" hidden="false" customHeight="false" outlineLevel="0" collapsed="false">
      <c r="A291" s="61" t="n">
        <v>290</v>
      </c>
      <c r="B291" s="62" t="n">
        <v>40689.4895833333</v>
      </c>
      <c r="C291" s="63" t="n">
        <f aca="false">YEAR(B291)</f>
        <v>2011</v>
      </c>
      <c r="D291" s="32" t="s">
        <v>277</v>
      </c>
      <c r="E291" s="64" t="n">
        <v>5402.85</v>
      </c>
      <c r="F291" s="65" t="n">
        <v>-0.0029</v>
      </c>
      <c r="G291" s="66" t="n">
        <v>-15.668265</v>
      </c>
      <c r="H291" s="67" t="n">
        <f aca="false">E291+IF(D291="Long",1,-1)*G291</f>
        <v>5387.181735</v>
      </c>
      <c r="I291" s="68" t="n">
        <f aca="false">Assumptions!$B$58</f>
        <v>5.35750011455817</v>
      </c>
      <c r="J291" s="68" t="n">
        <f aca="false">INDEX(Yearly!$L$5:$L$22,MATCH(C291,Yearly!$A$5:$A$22,0))</f>
        <v>0.490763369272504</v>
      </c>
      <c r="K291" s="68" t="n">
        <f aca="false">G291-I291-J291</f>
        <v>-21.5165284838307</v>
      </c>
      <c r="L291" s="69" t="n">
        <f aca="false">(I291+J291)/Assumptions!$B$8</f>
        <v>0.000257871880480828</v>
      </c>
      <c r="M291" s="70" t="n">
        <f aca="false">F291-L291</f>
        <v>-0.00315787188048083</v>
      </c>
      <c r="N291" s="71" t="n">
        <f aca="false">G291*Assumptions!$B$7</f>
        <v>-123230.904225</v>
      </c>
      <c r="O291" s="71" t="n">
        <f aca="false">K291*Assumptions!$B$7</f>
        <v>-169227.496525328</v>
      </c>
      <c r="P291" s="68" t="n">
        <f aca="false">P290+G291</f>
        <v>4165.982795</v>
      </c>
      <c r="Q291" s="68" t="n">
        <f aca="false">MAX(Q290,P291)</f>
        <v>4260.271445</v>
      </c>
      <c r="R291" s="68" t="n">
        <f aca="false">Q291-P291</f>
        <v>94.2886500000004</v>
      </c>
      <c r="S291" s="68" t="n">
        <f aca="false">S290+K291</f>
        <v>2460.62098372549</v>
      </c>
      <c r="T291" s="68" t="n">
        <f aca="false">MAX(T290,S291)</f>
        <v>2744.5251339817</v>
      </c>
      <c r="U291" s="68" t="n">
        <f aca="false">T291-S291</f>
        <v>283.90415025621</v>
      </c>
      <c r="V291" s="70" t="n">
        <f aca="false">V290+F291</f>
        <v>0.9551</v>
      </c>
      <c r="W291" s="70" t="n">
        <f aca="false">MAX(W290,V291)</f>
        <v>0.9722</v>
      </c>
      <c r="X291" s="70" t="n">
        <f aca="false">W291-V291</f>
        <v>0.0171</v>
      </c>
      <c r="Y291" s="70" t="n">
        <f aca="false">Y290+M291</f>
        <v>0.879904198991818</v>
      </c>
      <c r="Z291" s="70" t="n">
        <f aca="false">MAX(Z290,Y291)</f>
        <v>0.901377380362396</v>
      </c>
      <c r="AA291" s="70" t="n">
        <f aca="false">Z291-Y291</f>
        <v>0.0214731813705783</v>
      </c>
      <c r="AB291" s="72" t="n">
        <f aca="false">AB290*(1+F291)</f>
        <v>2.42971079072522</v>
      </c>
      <c r="AC291" s="73" t="n">
        <f aca="false">MAX(AC290,AB291)</f>
        <v>2.47236114870566</v>
      </c>
      <c r="AD291" s="70" t="n">
        <f aca="false">1-AB291/AC291</f>
        <v>0.0172508607825246</v>
      </c>
      <c r="AE291" s="73" t="n">
        <f aca="false">AE290*(1+M291)</f>
        <v>2.25417566727945</v>
      </c>
      <c r="AF291" s="73" t="n">
        <f aca="false">MAX(AF290,AE291)</f>
        <v>2.3108346965213</v>
      </c>
      <c r="AG291" s="70" t="n">
        <f aca="false">1-AE291/AF291</f>
        <v>0.0245188586302367</v>
      </c>
      <c r="AH291" s="74" t="n">
        <f aca="false">IF(R291&gt;0,AH290+1,0)</f>
        <v>11</v>
      </c>
      <c r="AI291" s="74" t="n">
        <f aca="false">IF(U291&gt;0,AI290+1,0)</f>
        <v>46</v>
      </c>
      <c r="AJ291" s="74" t="n">
        <f aca="false">IF(G291&gt;0,AJ290+1,0)</f>
        <v>0</v>
      </c>
      <c r="AK291" s="74" t="n">
        <f aca="false">IF(G291&lt;=0,AK290+1,0)</f>
        <v>1</v>
      </c>
      <c r="AL291" s="74" t="n">
        <f aca="false">IF(K291&gt;0,AL290+1,0)</f>
        <v>0</v>
      </c>
      <c r="AM291" s="74" t="n">
        <f aca="false">IF(K291&lt;=0,AM290+1,0)</f>
        <v>1</v>
      </c>
    </row>
    <row r="292" customFormat="false" ht="15" hidden="false" customHeight="false" outlineLevel="0" collapsed="false">
      <c r="A292" s="61" t="n">
        <v>291</v>
      </c>
      <c r="B292" s="62" t="n">
        <v>40689.59375</v>
      </c>
      <c r="C292" s="63" t="n">
        <f aca="false">YEAR(B292)</f>
        <v>2011</v>
      </c>
      <c r="D292" s="32" t="s">
        <v>276</v>
      </c>
      <c r="E292" s="64" t="n">
        <v>5387.3</v>
      </c>
      <c r="F292" s="65" t="n">
        <v>-0.0054</v>
      </c>
      <c r="G292" s="66" t="n">
        <v>-29.09142</v>
      </c>
      <c r="H292" s="67" t="n">
        <f aca="false">E292+IF(D292="Long",1,-1)*G292</f>
        <v>5416.39142</v>
      </c>
      <c r="I292" s="68" t="n">
        <f aca="false">Assumptions!$B$58</f>
        <v>5.35750011455817</v>
      </c>
      <c r="J292" s="68" t="n">
        <f aca="false">INDEX(Yearly!$L$5:$L$22,MATCH(C292,Yearly!$A$5:$A$22,0))</f>
        <v>0.490763369272504</v>
      </c>
      <c r="K292" s="68" t="n">
        <f aca="false">G292-I292-J292</f>
        <v>-34.9396834838307</v>
      </c>
      <c r="L292" s="69" t="n">
        <f aca="false">(I292+J292)/Assumptions!$B$8</f>
        <v>0.000257871880480828</v>
      </c>
      <c r="M292" s="70" t="n">
        <f aca="false">F292-L292</f>
        <v>-0.00565787188048083</v>
      </c>
      <c r="N292" s="71" t="n">
        <f aca="false">G292*Assumptions!$B$7</f>
        <v>-228804.0183</v>
      </c>
      <c r="O292" s="71" t="n">
        <f aca="false">K292*Assumptions!$B$7</f>
        <v>-274800.610600328</v>
      </c>
      <c r="P292" s="68" t="n">
        <f aca="false">P291+G292</f>
        <v>4136.891375</v>
      </c>
      <c r="Q292" s="68" t="n">
        <f aca="false">MAX(Q291,P292)</f>
        <v>4260.271445</v>
      </c>
      <c r="R292" s="68" t="n">
        <f aca="false">Q292-P292</f>
        <v>123.38007</v>
      </c>
      <c r="S292" s="68" t="n">
        <f aca="false">S291+K292</f>
        <v>2425.68130024166</v>
      </c>
      <c r="T292" s="68" t="n">
        <f aca="false">MAX(T291,S292)</f>
        <v>2744.5251339817</v>
      </c>
      <c r="U292" s="68" t="n">
        <f aca="false">T292-S292</f>
        <v>318.843833740041</v>
      </c>
      <c r="V292" s="70" t="n">
        <f aca="false">V291+F292</f>
        <v>0.9497</v>
      </c>
      <c r="W292" s="70" t="n">
        <f aca="false">MAX(W291,V292)</f>
        <v>0.9722</v>
      </c>
      <c r="X292" s="70" t="n">
        <f aca="false">W292-V292</f>
        <v>0.0225</v>
      </c>
      <c r="Y292" s="70" t="n">
        <f aca="false">Y291+M292</f>
        <v>0.874246327111337</v>
      </c>
      <c r="Z292" s="70" t="n">
        <f aca="false">MAX(Z291,Y292)</f>
        <v>0.901377380362396</v>
      </c>
      <c r="AA292" s="70" t="n">
        <f aca="false">Z292-Y292</f>
        <v>0.0271310532510591</v>
      </c>
      <c r="AB292" s="72" t="n">
        <f aca="false">AB291*(1+F292)</f>
        <v>2.4165903524553</v>
      </c>
      <c r="AC292" s="73" t="n">
        <f aca="false">MAX(AC291,AB292)</f>
        <v>2.47236114870566</v>
      </c>
      <c r="AD292" s="70" t="n">
        <f aca="false">1-AB292/AC292</f>
        <v>0.022557706134299</v>
      </c>
      <c r="AE292" s="73" t="n">
        <f aca="false">AE291*(1+M292)</f>
        <v>2.24142183015788</v>
      </c>
      <c r="AF292" s="73" t="n">
        <f aca="false">MAX(AF291,AE292)</f>
        <v>2.3108346965213</v>
      </c>
      <c r="AG292" s="70" t="n">
        <f aca="false">1-AE292/AF292</f>
        <v>0.0300380059499321</v>
      </c>
      <c r="AH292" s="74" t="n">
        <f aca="false">IF(R292&gt;0,AH291+1,0)</f>
        <v>12</v>
      </c>
      <c r="AI292" s="74" t="n">
        <f aca="false">IF(U292&gt;0,AI291+1,0)</f>
        <v>47</v>
      </c>
      <c r="AJ292" s="74" t="n">
        <f aca="false">IF(G292&gt;0,AJ291+1,0)</f>
        <v>0</v>
      </c>
      <c r="AK292" s="74" t="n">
        <f aca="false">IF(G292&lt;=0,AK291+1,0)</f>
        <v>2</v>
      </c>
      <c r="AL292" s="74" t="n">
        <f aca="false">IF(K292&gt;0,AL291+1,0)</f>
        <v>0</v>
      </c>
      <c r="AM292" s="74" t="n">
        <f aca="false">IF(K292&lt;=0,AM291+1,0)</f>
        <v>2</v>
      </c>
    </row>
    <row r="293" customFormat="false" ht="15" hidden="false" customHeight="false" outlineLevel="0" collapsed="false">
      <c r="A293" s="61" t="n">
        <v>292</v>
      </c>
      <c r="B293" s="62" t="n">
        <v>40689.6354166667</v>
      </c>
      <c r="C293" s="63" t="n">
        <f aca="false">YEAR(B293)</f>
        <v>2011</v>
      </c>
      <c r="D293" s="32" t="s">
        <v>277</v>
      </c>
      <c r="E293" s="64" t="n">
        <v>5416.25</v>
      </c>
      <c r="F293" s="65" t="n">
        <v>0.0215</v>
      </c>
      <c r="G293" s="66" t="n">
        <v>116.449375</v>
      </c>
      <c r="H293" s="67" t="n">
        <f aca="false">E293+IF(D293="Long",1,-1)*G293</f>
        <v>5532.699375</v>
      </c>
      <c r="I293" s="68" t="n">
        <f aca="false">Assumptions!$B$58</f>
        <v>5.35750011455817</v>
      </c>
      <c r="J293" s="68" t="n">
        <f aca="false">INDEX(Yearly!$L$5:$L$22,MATCH(C293,Yearly!$A$5:$A$22,0))</f>
        <v>0.490763369272504</v>
      </c>
      <c r="K293" s="68" t="n">
        <f aca="false">G293-I293-J293</f>
        <v>110.601111516169</v>
      </c>
      <c r="L293" s="69" t="n">
        <f aca="false">(I293+J293)/Assumptions!$B$8</f>
        <v>0.000257871880480828</v>
      </c>
      <c r="M293" s="70" t="n">
        <f aca="false">F293-L293</f>
        <v>0.0212421281195192</v>
      </c>
      <c r="N293" s="71" t="n">
        <f aca="false">G293*Assumptions!$B$7</f>
        <v>915874.334375</v>
      </c>
      <c r="O293" s="71" t="n">
        <f aca="false">K293*Assumptions!$B$7</f>
        <v>869877.742074672</v>
      </c>
      <c r="P293" s="68" t="n">
        <f aca="false">P292+G293</f>
        <v>4253.34075</v>
      </c>
      <c r="Q293" s="68" t="n">
        <f aca="false">MAX(Q292,P293)</f>
        <v>4260.271445</v>
      </c>
      <c r="R293" s="68" t="n">
        <f aca="false">Q293-P293</f>
        <v>6.93069500000001</v>
      </c>
      <c r="S293" s="68" t="n">
        <f aca="false">S292+K293</f>
        <v>2536.28241175783</v>
      </c>
      <c r="T293" s="68" t="n">
        <f aca="false">MAX(T292,S293)</f>
        <v>2744.5251339817</v>
      </c>
      <c r="U293" s="68" t="n">
        <f aca="false">T293-S293</f>
        <v>208.242722223872</v>
      </c>
      <c r="V293" s="70" t="n">
        <f aca="false">V292+F293</f>
        <v>0.9712</v>
      </c>
      <c r="W293" s="70" t="n">
        <f aca="false">MAX(W292,V293)</f>
        <v>0.9722</v>
      </c>
      <c r="X293" s="70" t="n">
        <f aca="false">W293-V293</f>
        <v>0.001</v>
      </c>
      <c r="Y293" s="70" t="n">
        <f aca="false">Y292+M293</f>
        <v>0.895488455230856</v>
      </c>
      <c r="Z293" s="70" t="n">
        <f aca="false">MAX(Z292,Y293)</f>
        <v>0.901377380362396</v>
      </c>
      <c r="AA293" s="70" t="n">
        <f aca="false">Z293-Y293</f>
        <v>0.00588892513153994</v>
      </c>
      <c r="AB293" s="72" t="n">
        <f aca="false">AB292*(1+F293)</f>
        <v>2.46854704503309</v>
      </c>
      <c r="AC293" s="73" t="n">
        <f aca="false">MAX(AC292,AB293)</f>
        <v>2.47236114870566</v>
      </c>
      <c r="AD293" s="70" t="n">
        <f aca="false">1-AB293/AC293</f>
        <v>0.00154269681618635</v>
      </c>
      <c r="AE293" s="73" t="n">
        <f aca="false">AE292*(1+M293)</f>
        <v>2.28903439984399</v>
      </c>
      <c r="AF293" s="73" t="n">
        <f aca="false">MAX(AF292,AE293)</f>
        <v>2.3108346965213</v>
      </c>
      <c r="AG293" s="70" t="n">
        <f aca="false">1-AE293/AF293</f>
        <v>0.00943394900125627</v>
      </c>
      <c r="AH293" s="74" t="n">
        <f aca="false">IF(R293&gt;0,AH292+1,0)</f>
        <v>13</v>
      </c>
      <c r="AI293" s="74" t="n">
        <f aca="false">IF(U293&gt;0,AI292+1,0)</f>
        <v>48</v>
      </c>
      <c r="AJ293" s="74" t="n">
        <f aca="false">IF(G293&gt;0,AJ292+1,0)</f>
        <v>1</v>
      </c>
      <c r="AK293" s="74" t="n">
        <f aca="false">IF(G293&lt;=0,AK292+1,0)</f>
        <v>0</v>
      </c>
      <c r="AL293" s="74" t="n">
        <f aca="false">IF(K293&gt;0,AL292+1,0)</f>
        <v>1</v>
      </c>
      <c r="AM293" s="74" t="n">
        <f aca="false">IF(K293&lt;=0,AM292+1,0)</f>
        <v>0</v>
      </c>
    </row>
    <row r="294" customFormat="false" ht="15" hidden="false" customHeight="false" outlineLevel="0" collapsed="false">
      <c r="A294" s="61" t="n">
        <v>293</v>
      </c>
      <c r="B294" s="62" t="n">
        <v>40697.5520833333</v>
      </c>
      <c r="C294" s="63" t="n">
        <f aca="false">YEAR(B294)</f>
        <v>2011</v>
      </c>
      <c r="D294" s="32" t="s">
        <v>276</v>
      </c>
      <c r="E294" s="64" t="n">
        <v>5532.45</v>
      </c>
      <c r="F294" s="65" t="n">
        <v>-0.0014</v>
      </c>
      <c r="G294" s="66" t="n">
        <v>-7.74543</v>
      </c>
      <c r="H294" s="67" t="n">
        <f aca="false">E294+IF(D294="Long",1,-1)*G294</f>
        <v>5540.19543</v>
      </c>
      <c r="I294" s="68" t="n">
        <f aca="false">Assumptions!$B$58</f>
        <v>5.35750011455817</v>
      </c>
      <c r="J294" s="68" t="n">
        <f aca="false">INDEX(Yearly!$L$5:$L$22,MATCH(C294,Yearly!$A$5:$A$22,0))</f>
        <v>0.490763369272504</v>
      </c>
      <c r="K294" s="68" t="n">
        <f aca="false">G294-I294-J294</f>
        <v>-13.5936934838307</v>
      </c>
      <c r="L294" s="69" t="n">
        <f aca="false">(I294+J294)/Assumptions!$B$8</f>
        <v>0.000257871880480828</v>
      </c>
      <c r="M294" s="70" t="n">
        <f aca="false">F294-L294</f>
        <v>-0.00165787188048083</v>
      </c>
      <c r="N294" s="71" t="n">
        <f aca="false">G294*Assumptions!$B$7</f>
        <v>-60917.80695</v>
      </c>
      <c r="O294" s="71" t="n">
        <f aca="false">K294*Assumptions!$B$7</f>
        <v>-106914.399250328</v>
      </c>
      <c r="P294" s="68" t="n">
        <f aca="false">P293+G294</f>
        <v>4245.59532</v>
      </c>
      <c r="Q294" s="68" t="n">
        <f aca="false">MAX(Q293,P294)</f>
        <v>4260.271445</v>
      </c>
      <c r="R294" s="68" t="n">
        <f aca="false">Q294-P294</f>
        <v>14.676125</v>
      </c>
      <c r="S294" s="68" t="n">
        <f aca="false">S293+K294</f>
        <v>2522.688718274</v>
      </c>
      <c r="T294" s="68" t="n">
        <f aca="false">MAX(T293,S294)</f>
        <v>2744.5251339817</v>
      </c>
      <c r="U294" s="68" t="n">
        <f aca="false">T294-S294</f>
        <v>221.836415707702</v>
      </c>
      <c r="V294" s="70" t="n">
        <f aca="false">V293+F294</f>
        <v>0.9698</v>
      </c>
      <c r="W294" s="70" t="n">
        <f aca="false">MAX(W293,V294)</f>
        <v>0.9722</v>
      </c>
      <c r="X294" s="70" t="n">
        <f aca="false">W294-V294</f>
        <v>0.00239999999999996</v>
      </c>
      <c r="Y294" s="70" t="n">
        <f aca="false">Y293+M294</f>
        <v>0.893830583350375</v>
      </c>
      <c r="Z294" s="70" t="n">
        <f aca="false">MAX(Z293,Y294)</f>
        <v>0.901377380362396</v>
      </c>
      <c r="AA294" s="70" t="n">
        <f aca="false">Z294-Y294</f>
        <v>0.00754679701202077</v>
      </c>
      <c r="AB294" s="72" t="n">
        <f aca="false">AB293*(1+F294)</f>
        <v>2.46509107917004</v>
      </c>
      <c r="AC294" s="73" t="n">
        <f aca="false">MAX(AC293,AB294)</f>
        <v>2.47236114870566</v>
      </c>
      <c r="AD294" s="70" t="n">
        <f aca="false">1-AB294/AC294</f>
        <v>0.00294053704064368</v>
      </c>
      <c r="AE294" s="73" t="n">
        <f aca="false">AE293*(1+M294)</f>
        <v>2.28523947407903</v>
      </c>
      <c r="AF294" s="73" t="n">
        <f aca="false">MAX(AF293,AE294)</f>
        <v>2.3108346965213</v>
      </c>
      <c r="AG294" s="70" t="n">
        <f aca="false">1-AE294/AF294</f>
        <v>0.011076180602966</v>
      </c>
      <c r="AH294" s="74" t="n">
        <f aca="false">IF(R294&gt;0,AH293+1,0)</f>
        <v>14</v>
      </c>
      <c r="AI294" s="74" t="n">
        <f aca="false">IF(U294&gt;0,AI293+1,0)</f>
        <v>49</v>
      </c>
      <c r="AJ294" s="74" t="n">
        <f aca="false">IF(G294&gt;0,AJ293+1,0)</f>
        <v>0</v>
      </c>
      <c r="AK294" s="74" t="n">
        <f aca="false">IF(G294&lt;=0,AK293+1,0)</f>
        <v>1</v>
      </c>
      <c r="AL294" s="74" t="n">
        <f aca="false">IF(K294&gt;0,AL293+1,0)</f>
        <v>0</v>
      </c>
      <c r="AM294" s="74" t="n">
        <f aca="false">IF(K294&lt;=0,AM293+1,0)</f>
        <v>1</v>
      </c>
    </row>
    <row r="295" customFormat="false" ht="15" hidden="false" customHeight="false" outlineLevel="0" collapsed="false">
      <c r="A295" s="61" t="n">
        <v>294</v>
      </c>
      <c r="B295" s="62" t="n">
        <v>40700.6145833333</v>
      </c>
      <c r="C295" s="63" t="n">
        <f aca="false">YEAR(B295)</f>
        <v>2011</v>
      </c>
      <c r="D295" s="32" t="s">
        <v>277</v>
      </c>
      <c r="E295" s="64" t="n">
        <v>5540.1</v>
      </c>
      <c r="F295" s="65" t="n">
        <v>-0.003</v>
      </c>
      <c r="G295" s="66" t="n">
        <v>-16.6203</v>
      </c>
      <c r="H295" s="67" t="n">
        <f aca="false">E295+IF(D295="Long",1,-1)*G295</f>
        <v>5523.4797</v>
      </c>
      <c r="I295" s="68" t="n">
        <f aca="false">Assumptions!$B$58</f>
        <v>5.35750011455817</v>
      </c>
      <c r="J295" s="68" t="n">
        <f aca="false">INDEX(Yearly!$L$5:$L$22,MATCH(C295,Yearly!$A$5:$A$22,0))</f>
        <v>0.490763369272504</v>
      </c>
      <c r="K295" s="68" t="n">
        <f aca="false">G295-I295-J295</f>
        <v>-22.4685634838307</v>
      </c>
      <c r="L295" s="69" t="n">
        <f aca="false">(I295+J295)/Assumptions!$B$8</f>
        <v>0.000257871880480828</v>
      </c>
      <c r="M295" s="70" t="n">
        <f aca="false">F295-L295</f>
        <v>-0.00325787188048083</v>
      </c>
      <c r="N295" s="71" t="n">
        <f aca="false">G295*Assumptions!$B$7</f>
        <v>-130718.6595</v>
      </c>
      <c r="O295" s="71" t="n">
        <f aca="false">K295*Assumptions!$B$7</f>
        <v>-176715.251800328</v>
      </c>
      <c r="P295" s="68" t="n">
        <f aca="false">P294+G295</f>
        <v>4228.97502</v>
      </c>
      <c r="Q295" s="68" t="n">
        <f aca="false">MAX(Q294,P295)</f>
        <v>4260.271445</v>
      </c>
      <c r="R295" s="68" t="n">
        <f aca="false">Q295-P295</f>
        <v>31.2964249999995</v>
      </c>
      <c r="S295" s="68" t="n">
        <f aca="false">S294+K295</f>
        <v>2500.22015479017</v>
      </c>
      <c r="T295" s="68" t="n">
        <f aca="false">MAX(T294,S295)</f>
        <v>2744.5251339817</v>
      </c>
      <c r="U295" s="68" t="n">
        <f aca="false">T295-S295</f>
        <v>244.304979191533</v>
      </c>
      <c r="V295" s="70" t="n">
        <f aca="false">V294+F295</f>
        <v>0.9668</v>
      </c>
      <c r="W295" s="70" t="n">
        <f aca="false">MAX(W294,V295)</f>
        <v>0.9722</v>
      </c>
      <c r="X295" s="70" t="n">
        <f aca="false">W295-V295</f>
        <v>0.00539999999999996</v>
      </c>
      <c r="Y295" s="70" t="n">
        <f aca="false">Y294+M295</f>
        <v>0.890572711469895</v>
      </c>
      <c r="Z295" s="70" t="n">
        <f aca="false">MAX(Z294,Y295)</f>
        <v>0.901377380362396</v>
      </c>
      <c r="AA295" s="70" t="n">
        <f aca="false">Z295-Y295</f>
        <v>0.0108046688925016</v>
      </c>
      <c r="AB295" s="72" t="n">
        <f aca="false">AB294*(1+F295)</f>
        <v>2.45769580593253</v>
      </c>
      <c r="AC295" s="73" t="n">
        <f aca="false">MAX(AC294,AB295)</f>
        <v>2.47236114870566</v>
      </c>
      <c r="AD295" s="70" t="n">
        <f aca="false">1-AB295/AC295</f>
        <v>0.00593171542952176</v>
      </c>
      <c r="AE295" s="73" t="n">
        <f aca="false">AE294*(1+M295)</f>
        <v>2.27779445665626</v>
      </c>
      <c r="AF295" s="73" t="n">
        <f aca="false">MAX(AF294,AE295)</f>
        <v>2.3108346965213</v>
      </c>
      <c r="AG295" s="70" t="n">
        <f aca="false">1-AE295/AF295</f>
        <v>0.0142979677061172</v>
      </c>
      <c r="AH295" s="74" t="n">
        <f aca="false">IF(R295&gt;0,AH294+1,0)</f>
        <v>15</v>
      </c>
      <c r="AI295" s="74" t="n">
        <f aca="false">IF(U295&gt;0,AI294+1,0)</f>
        <v>50</v>
      </c>
      <c r="AJ295" s="74" t="n">
        <f aca="false">IF(G295&gt;0,AJ294+1,0)</f>
        <v>0</v>
      </c>
      <c r="AK295" s="74" t="n">
        <f aca="false">IF(G295&lt;=0,AK294+1,0)</f>
        <v>2</v>
      </c>
      <c r="AL295" s="74" t="n">
        <f aca="false">IF(K295&gt;0,AL294+1,0)</f>
        <v>0</v>
      </c>
      <c r="AM295" s="74" t="n">
        <f aca="false">IF(K295&lt;=0,AM294+1,0)</f>
        <v>2</v>
      </c>
    </row>
    <row r="296" customFormat="false" ht="15" hidden="false" customHeight="false" outlineLevel="0" collapsed="false">
      <c r="A296" s="61" t="n">
        <v>295</v>
      </c>
      <c r="B296" s="62" t="n">
        <v>40702.5520833333</v>
      </c>
      <c r="C296" s="63" t="n">
        <f aca="false">YEAR(B296)</f>
        <v>2011</v>
      </c>
      <c r="D296" s="32" t="s">
        <v>276</v>
      </c>
      <c r="E296" s="64" t="n">
        <v>5523.25</v>
      </c>
      <c r="F296" s="65" t="n">
        <v>-0.0025</v>
      </c>
      <c r="G296" s="66" t="n">
        <v>-13.808125</v>
      </c>
      <c r="H296" s="67" t="n">
        <f aca="false">E296+IF(D296="Long",1,-1)*G296</f>
        <v>5537.058125</v>
      </c>
      <c r="I296" s="68" t="n">
        <f aca="false">Assumptions!$B$58</f>
        <v>5.35750011455817</v>
      </c>
      <c r="J296" s="68" t="n">
        <f aca="false">INDEX(Yearly!$L$5:$L$22,MATCH(C296,Yearly!$A$5:$A$22,0))</f>
        <v>0.490763369272504</v>
      </c>
      <c r="K296" s="68" t="n">
        <f aca="false">G296-I296-J296</f>
        <v>-19.6563884838307</v>
      </c>
      <c r="L296" s="69" t="n">
        <f aca="false">(I296+J296)/Assumptions!$B$8</f>
        <v>0.000257871880480828</v>
      </c>
      <c r="M296" s="70" t="n">
        <f aca="false">F296-L296</f>
        <v>-0.00275787188048083</v>
      </c>
      <c r="N296" s="71" t="n">
        <f aca="false">G296*Assumptions!$B$7</f>
        <v>-108600.903125</v>
      </c>
      <c r="O296" s="71" t="n">
        <f aca="false">K296*Assumptions!$B$7</f>
        <v>-154597.495425328</v>
      </c>
      <c r="P296" s="68" t="n">
        <f aca="false">P295+G296</f>
        <v>4215.166895</v>
      </c>
      <c r="Q296" s="68" t="n">
        <f aca="false">MAX(Q295,P296)</f>
        <v>4260.271445</v>
      </c>
      <c r="R296" s="68" t="n">
        <f aca="false">Q296-P296</f>
        <v>45.1045499999991</v>
      </c>
      <c r="S296" s="68" t="n">
        <f aca="false">S295+K296</f>
        <v>2480.56376630634</v>
      </c>
      <c r="T296" s="68" t="n">
        <f aca="false">MAX(T295,S296)</f>
        <v>2744.5251339817</v>
      </c>
      <c r="U296" s="68" t="n">
        <f aca="false">T296-S296</f>
        <v>263.961367675363</v>
      </c>
      <c r="V296" s="70" t="n">
        <f aca="false">V295+F296</f>
        <v>0.964300000000001</v>
      </c>
      <c r="W296" s="70" t="n">
        <f aca="false">MAX(W295,V296)</f>
        <v>0.9722</v>
      </c>
      <c r="X296" s="70" t="n">
        <f aca="false">W296-V296</f>
        <v>0.00789999999999991</v>
      </c>
      <c r="Y296" s="70" t="n">
        <f aca="false">Y295+M296</f>
        <v>0.887814839589414</v>
      </c>
      <c r="Z296" s="70" t="n">
        <f aca="false">MAX(Z295,Y296)</f>
        <v>0.901377380362396</v>
      </c>
      <c r="AA296" s="70" t="n">
        <f aca="false">Z296-Y296</f>
        <v>0.0135625407729825</v>
      </c>
      <c r="AB296" s="72" t="n">
        <f aca="false">AB295*(1+F296)</f>
        <v>2.4515515664177</v>
      </c>
      <c r="AC296" s="73" t="n">
        <f aca="false">MAX(AC295,AB296)</f>
        <v>2.47236114870566</v>
      </c>
      <c r="AD296" s="70" t="n">
        <f aca="false">1-AB296/AC296</f>
        <v>0.00841688614094782</v>
      </c>
      <c r="AE296" s="73" t="n">
        <f aca="false">AE295*(1+M296)</f>
        <v>2.27151259137474</v>
      </c>
      <c r="AF296" s="73" t="n">
        <f aca="false">MAX(AF295,AE296)</f>
        <v>2.3108346965213</v>
      </c>
      <c r="AG296" s="70" t="n">
        <f aca="false">1-AE296/AF296</f>
        <v>0.0170164076235133</v>
      </c>
      <c r="AH296" s="74" t="n">
        <f aca="false">IF(R296&gt;0,AH295+1,0)</f>
        <v>16</v>
      </c>
      <c r="AI296" s="74" t="n">
        <f aca="false">IF(U296&gt;0,AI295+1,0)</f>
        <v>51</v>
      </c>
      <c r="AJ296" s="74" t="n">
        <f aca="false">IF(G296&gt;0,AJ295+1,0)</f>
        <v>0</v>
      </c>
      <c r="AK296" s="74" t="n">
        <f aca="false">IF(G296&lt;=0,AK295+1,0)</f>
        <v>3</v>
      </c>
      <c r="AL296" s="74" t="n">
        <f aca="false">IF(K296&gt;0,AL295+1,0)</f>
        <v>0</v>
      </c>
      <c r="AM296" s="74" t="n">
        <f aca="false">IF(K296&lt;=0,AM295+1,0)</f>
        <v>3</v>
      </c>
    </row>
    <row r="297" customFormat="false" ht="15" hidden="false" customHeight="false" outlineLevel="0" collapsed="false">
      <c r="A297" s="61" t="n">
        <v>296</v>
      </c>
      <c r="B297" s="62" t="n">
        <v>40703.5520833333</v>
      </c>
      <c r="C297" s="63" t="n">
        <f aca="false">YEAR(B297)</f>
        <v>2011</v>
      </c>
      <c r="D297" s="32" t="s">
        <v>277</v>
      </c>
      <c r="E297" s="64" t="n">
        <v>5537.05</v>
      </c>
      <c r="F297" s="65" t="n">
        <v>-0.0031</v>
      </c>
      <c r="G297" s="66" t="n">
        <v>-17.164855</v>
      </c>
      <c r="H297" s="67" t="n">
        <f aca="false">E297+IF(D297="Long",1,-1)*G297</f>
        <v>5519.885145</v>
      </c>
      <c r="I297" s="68" t="n">
        <f aca="false">Assumptions!$B$58</f>
        <v>5.35750011455817</v>
      </c>
      <c r="J297" s="68" t="n">
        <f aca="false">INDEX(Yearly!$L$5:$L$22,MATCH(C297,Yearly!$A$5:$A$22,0))</f>
        <v>0.490763369272504</v>
      </c>
      <c r="K297" s="68" t="n">
        <f aca="false">G297-I297-J297</f>
        <v>-23.0131184838307</v>
      </c>
      <c r="L297" s="69" t="n">
        <f aca="false">(I297+J297)/Assumptions!$B$8</f>
        <v>0.000257871880480828</v>
      </c>
      <c r="M297" s="70" t="n">
        <f aca="false">F297-L297</f>
        <v>-0.00335787188048083</v>
      </c>
      <c r="N297" s="71" t="n">
        <f aca="false">G297*Assumptions!$B$7</f>
        <v>-135001.584575</v>
      </c>
      <c r="O297" s="71" t="n">
        <f aca="false">K297*Assumptions!$B$7</f>
        <v>-180998.176875328</v>
      </c>
      <c r="P297" s="68" t="n">
        <f aca="false">P296+G297</f>
        <v>4198.00204</v>
      </c>
      <c r="Q297" s="68" t="n">
        <f aca="false">MAX(Q296,P297)</f>
        <v>4260.271445</v>
      </c>
      <c r="R297" s="68" t="n">
        <f aca="false">Q297-P297</f>
        <v>62.2694049999991</v>
      </c>
      <c r="S297" s="68" t="n">
        <f aca="false">S296+K297</f>
        <v>2457.55064782251</v>
      </c>
      <c r="T297" s="68" t="n">
        <f aca="false">MAX(T296,S297)</f>
        <v>2744.5251339817</v>
      </c>
      <c r="U297" s="68" t="n">
        <f aca="false">T297-S297</f>
        <v>286.974486159194</v>
      </c>
      <c r="V297" s="70" t="n">
        <f aca="false">V296+F297</f>
        <v>0.961200000000001</v>
      </c>
      <c r="W297" s="70" t="n">
        <f aca="false">MAX(W296,V297)</f>
        <v>0.9722</v>
      </c>
      <c r="X297" s="70" t="n">
        <f aca="false">W297-V297</f>
        <v>0.0109999999999999</v>
      </c>
      <c r="Y297" s="70" t="n">
        <f aca="false">Y296+M297</f>
        <v>0.884456967708933</v>
      </c>
      <c r="Z297" s="70" t="n">
        <f aca="false">MAX(Z296,Y297)</f>
        <v>0.901377380362396</v>
      </c>
      <c r="AA297" s="70" t="n">
        <f aca="false">Z297-Y297</f>
        <v>0.0169204126534633</v>
      </c>
      <c r="AB297" s="72" t="n">
        <f aca="false">AB296*(1+F297)</f>
        <v>2.44395175656181</v>
      </c>
      <c r="AC297" s="73" t="n">
        <f aca="false">MAX(AC296,AB297)</f>
        <v>2.47236114870566</v>
      </c>
      <c r="AD297" s="70" t="n">
        <f aca="false">1-AB297/AC297</f>
        <v>0.0114907937939108</v>
      </c>
      <c r="AE297" s="73" t="n">
        <f aca="false">AE296*(1+M297)</f>
        <v>2.263885143118</v>
      </c>
      <c r="AF297" s="73" t="n">
        <f aca="false">MAX(AF296,AE297)</f>
        <v>2.3108346965213</v>
      </c>
      <c r="AG297" s="70" t="n">
        <f aca="false">1-AE297/AF297</f>
        <v>0.0203171405873285</v>
      </c>
      <c r="AH297" s="74" t="n">
        <f aca="false">IF(R297&gt;0,AH296+1,0)</f>
        <v>17</v>
      </c>
      <c r="AI297" s="74" t="n">
        <f aca="false">IF(U297&gt;0,AI296+1,0)</f>
        <v>52</v>
      </c>
      <c r="AJ297" s="74" t="n">
        <f aca="false">IF(G297&gt;0,AJ296+1,0)</f>
        <v>0</v>
      </c>
      <c r="AK297" s="74" t="n">
        <f aca="false">IF(G297&lt;=0,AK296+1,0)</f>
        <v>4</v>
      </c>
      <c r="AL297" s="74" t="n">
        <f aca="false">IF(K297&gt;0,AL296+1,0)</f>
        <v>0</v>
      </c>
      <c r="AM297" s="74" t="n">
        <f aca="false">IF(K297&lt;=0,AM296+1,0)</f>
        <v>4</v>
      </c>
    </row>
    <row r="298" customFormat="false" ht="15" hidden="false" customHeight="false" outlineLevel="0" collapsed="false">
      <c r="A298" s="61" t="n">
        <v>297</v>
      </c>
      <c r="B298" s="62" t="n">
        <v>40703.6354166667</v>
      </c>
      <c r="C298" s="63" t="n">
        <f aca="false">YEAR(B298)</f>
        <v>2011</v>
      </c>
      <c r="D298" s="32" t="s">
        <v>276</v>
      </c>
      <c r="E298" s="64" t="n">
        <v>5519.95</v>
      </c>
      <c r="F298" s="65" t="n">
        <v>0.0012</v>
      </c>
      <c r="G298" s="66" t="n">
        <v>6.62394</v>
      </c>
      <c r="H298" s="67" t="n">
        <f aca="false">E298+IF(D298="Long",1,-1)*G298</f>
        <v>5513.32606</v>
      </c>
      <c r="I298" s="68" t="n">
        <f aca="false">Assumptions!$B$58</f>
        <v>5.35750011455817</v>
      </c>
      <c r="J298" s="68" t="n">
        <f aca="false">INDEX(Yearly!$L$5:$L$22,MATCH(C298,Yearly!$A$5:$A$22,0))</f>
        <v>0.490763369272504</v>
      </c>
      <c r="K298" s="68" t="n">
        <f aca="false">G298-I298-J298</f>
        <v>0.775676516169328</v>
      </c>
      <c r="L298" s="69" t="n">
        <f aca="false">(I298+J298)/Assumptions!$B$8</f>
        <v>0.000257871880480828</v>
      </c>
      <c r="M298" s="70" t="n">
        <f aca="false">F298-L298</f>
        <v>0.000942128119519172</v>
      </c>
      <c r="N298" s="71" t="n">
        <f aca="false">G298*Assumptions!$B$7</f>
        <v>52097.2881</v>
      </c>
      <c r="O298" s="71" t="n">
        <f aca="false">K298*Assumptions!$B$7</f>
        <v>6100.69579967177</v>
      </c>
      <c r="P298" s="68" t="n">
        <f aca="false">P297+G298</f>
        <v>4204.62598</v>
      </c>
      <c r="Q298" s="68" t="n">
        <f aca="false">MAX(Q297,P298)</f>
        <v>4260.271445</v>
      </c>
      <c r="R298" s="68" t="n">
        <f aca="false">Q298-P298</f>
        <v>55.6454649999987</v>
      </c>
      <c r="S298" s="68" t="n">
        <f aca="false">S297+K298</f>
        <v>2458.32632433867</v>
      </c>
      <c r="T298" s="68" t="n">
        <f aca="false">MAX(T297,S298)</f>
        <v>2744.5251339817</v>
      </c>
      <c r="U298" s="68" t="n">
        <f aca="false">T298-S298</f>
        <v>286.198809643025</v>
      </c>
      <c r="V298" s="70" t="n">
        <f aca="false">V297+F298</f>
        <v>0.962400000000001</v>
      </c>
      <c r="W298" s="70" t="n">
        <f aca="false">MAX(W297,V298)</f>
        <v>0.9722</v>
      </c>
      <c r="X298" s="70" t="n">
        <f aca="false">W298-V298</f>
        <v>0.00979999999999992</v>
      </c>
      <c r="Y298" s="70" t="n">
        <f aca="false">Y297+M298</f>
        <v>0.885399095828452</v>
      </c>
      <c r="Z298" s="70" t="n">
        <f aca="false">MAX(Z297,Y298)</f>
        <v>0.901377380362396</v>
      </c>
      <c r="AA298" s="70" t="n">
        <f aca="false">Z298-Y298</f>
        <v>0.0159782845339441</v>
      </c>
      <c r="AB298" s="72" t="n">
        <f aca="false">AB297*(1+F298)</f>
        <v>2.44688449866968</v>
      </c>
      <c r="AC298" s="73" t="n">
        <f aca="false">MAX(AC297,AB298)</f>
        <v>2.47236114870566</v>
      </c>
      <c r="AD298" s="70" t="n">
        <f aca="false">1-AB298/AC298</f>
        <v>0.0103045827464635</v>
      </c>
      <c r="AE298" s="73" t="n">
        <f aca="false">AE297*(1+M298)</f>
        <v>2.26601801297069</v>
      </c>
      <c r="AF298" s="73" t="n">
        <f aca="false">MAX(AF297,AE298)</f>
        <v>2.3108346965213</v>
      </c>
      <c r="AG298" s="70" t="n">
        <f aca="false">1-AE298/AF298</f>
        <v>0.0193941538172647</v>
      </c>
      <c r="AH298" s="74" t="n">
        <f aca="false">IF(R298&gt;0,AH297+1,0)</f>
        <v>18</v>
      </c>
      <c r="AI298" s="74" t="n">
        <f aca="false">IF(U298&gt;0,AI297+1,0)</f>
        <v>53</v>
      </c>
      <c r="AJ298" s="74" t="n">
        <f aca="false">IF(G298&gt;0,AJ297+1,0)</f>
        <v>1</v>
      </c>
      <c r="AK298" s="74" t="n">
        <f aca="false">IF(G298&lt;=0,AK297+1,0)</f>
        <v>0</v>
      </c>
      <c r="AL298" s="74" t="n">
        <f aca="false">IF(K298&gt;0,AL297+1,0)</f>
        <v>1</v>
      </c>
      <c r="AM298" s="74" t="n">
        <f aca="false">IF(K298&lt;=0,AM297+1,0)</f>
        <v>0</v>
      </c>
    </row>
    <row r="299" customFormat="false" ht="15" hidden="false" customHeight="false" outlineLevel="0" collapsed="false">
      <c r="A299" s="61" t="n">
        <v>298</v>
      </c>
      <c r="B299" s="62" t="n">
        <v>40708.40625</v>
      </c>
      <c r="C299" s="63" t="n">
        <f aca="false">YEAR(B299)</f>
        <v>2011</v>
      </c>
      <c r="D299" s="32" t="s">
        <v>277</v>
      </c>
      <c r="E299" s="64" t="n">
        <v>5513.1</v>
      </c>
      <c r="F299" s="65" t="n">
        <v>-0.0023</v>
      </c>
      <c r="G299" s="66" t="n">
        <v>-12.68013</v>
      </c>
      <c r="H299" s="67" t="n">
        <f aca="false">E299+IF(D299="Long",1,-1)*G299</f>
        <v>5500.41987</v>
      </c>
      <c r="I299" s="68" t="n">
        <f aca="false">Assumptions!$B$58</f>
        <v>5.35750011455817</v>
      </c>
      <c r="J299" s="68" t="n">
        <f aca="false">INDEX(Yearly!$L$5:$L$22,MATCH(C299,Yearly!$A$5:$A$22,0))</f>
        <v>0.490763369272504</v>
      </c>
      <c r="K299" s="68" t="n">
        <f aca="false">G299-I299-J299</f>
        <v>-18.5283934838307</v>
      </c>
      <c r="L299" s="69" t="n">
        <f aca="false">(I299+J299)/Assumptions!$B$8</f>
        <v>0.000257871880480828</v>
      </c>
      <c r="M299" s="70" t="n">
        <f aca="false">F299-L299</f>
        <v>-0.00255787188048083</v>
      </c>
      <c r="N299" s="71" t="n">
        <f aca="false">G299*Assumptions!$B$7</f>
        <v>-99729.22245</v>
      </c>
      <c r="O299" s="71" t="n">
        <f aca="false">K299*Assumptions!$B$7</f>
        <v>-145725.814750328</v>
      </c>
      <c r="P299" s="68" t="n">
        <f aca="false">P298+G299</f>
        <v>4191.94585</v>
      </c>
      <c r="Q299" s="68" t="n">
        <f aca="false">MAX(Q298,P299)</f>
        <v>4260.271445</v>
      </c>
      <c r="R299" s="68" t="n">
        <f aca="false">Q299-P299</f>
        <v>68.3255949999984</v>
      </c>
      <c r="S299" s="68" t="n">
        <f aca="false">S298+K299</f>
        <v>2439.79793085484</v>
      </c>
      <c r="T299" s="68" t="n">
        <f aca="false">MAX(T298,S299)</f>
        <v>2744.5251339817</v>
      </c>
      <c r="U299" s="68" t="n">
        <f aca="false">T299-S299</f>
        <v>304.727203126855</v>
      </c>
      <c r="V299" s="70" t="n">
        <f aca="false">V298+F299</f>
        <v>0.960100000000001</v>
      </c>
      <c r="W299" s="70" t="n">
        <f aca="false">MAX(W298,V299)</f>
        <v>0.9722</v>
      </c>
      <c r="X299" s="70" t="n">
        <f aca="false">W299-V299</f>
        <v>0.0120999999999999</v>
      </c>
      <c r="Y299" s="70" t="n">
        <f aca="false">Y298+M299</f>
        <v>0.882841223947971</v>
      </c>
      <c r="Z299" s="70" t="n">
        <f aca="false">MAX(Z298,Y299)</f>
        <v>0.901377380362396</v>
      </c>
      <c r="AA299" s="70" t="n">
        <f aca="false">Z299-Y299</f>
        <v>0.018536156414425</v>
      </c>
      <c r="AB299" s="72" t="n">
        <f aca="false">AB298*(1+F299)</f>
        <v>2.44125666432274</v>
      </c>
      <c r="AC299" s="73" t="n">
        <f aca="false">MAX(AC298,AB299)</f>
        <v>2.47236114870566</v>
      </c>
      <c r="AD299" s="70" t="n">
        <f aca="false">1-AB299/AC299</f>
        <v>0.0125808822061465</v>
      </c>
      <c r="AE299" s="73" t="n">
        <f aca="false">AE298*(1+M299)</f>
        <v>2.26022182921465</v>
      </c>
      <c r="AF299" s="73" t="n">
        <f aca="false">MAX(AF298,AE299)</f>
        <v>2.3108346965213</v>
      </c>
      <c r="AG299" s="70" t="n">
        <f aca="false">1-AE299/AF299</f>
        <v>0.0219024179370506</v>
      </c>
      <c r="AH299" s="74" t="n">
        <f aca="false">IF(R299&gt;0,AH298+1,0)</f>
        <v>19</v>
      </c>
      <c r="AI299" s="74" t="n">
        <f aca="false">IF(U299&gt;0,AI298+1,0)</f>
        <v>54</v>
      </c>
      <c r="AJ299" s="74" t="n">
        <f aca="false">IF(G299&gt;0,AJ298+1,0)</f>
        <v>0</v>
      </c>
      <c r="AK299" s="74" t="n">
        <f aca="false">IF(G299&lt;=0,AK298+1,0)</f>
        <v>1</v>
      </c>
      <c r="AL299" s="74" t="n">
        <f aca="false">IF(K299&gt;0,AL298+1,0)</f>
        <v>0</v>
      </c>
      <c r="AM299" s="74" t="n">
        <f aca="false">IF(K299&lt;=0,AM298+1,0)</f>
        <v>1</v>
      </c>
    </row>
    <row r="300" customFormat="false" ht="15" hidden="false" customHeight="false" outlineLevel="0" collapsed="false">
      <c r="A300" s="61" t="n">
        <v>299</v>
      </c>
      <c r="B300" s="62" t="n">
        <v>40708.5104166667</v>
      </c>
      <c r="C300" s="63" t="n">
        <f aca="false">YEAR(B300)</f>
        <v>2011</v>
      </c>
      <c r="D300" s="32" t="s">
        <v>276</v>
      </c>
      <c r="E300" s="64" t="n">
        <v>5500.65</v>
      </c>
      <c r="F300" s="65" t="n">
        <v>0.0198</v>
      </c>
      <c r="G300" s="66" t="n">
        <v>108.91287</v>
      </c>
      <c r="H300" s="67" t="n">
        <f aca="false">E300+IF(D300="Long",1,-1)*G300</f>
        <v>5391.73713</v>
      </c>
      <c r="I300" s="68" t="n">
        <f aca="false">Assumptions!$B$58</f>
        <v>5.35750011455817</v>
      </c>
      <c r="J300" s="68" t="n">
        <f aca="false">INDEX(Yearly!$L$5:$L$22,MATCH(C300,Yearly!$A$5:$A$22,0))</f>
        <v>0.490763369272504</v>
      </c>
      <c r="K300" s="68" t="n">
        <f aca="false">G300-I300-J300</f>
        <v>103.064606516169</v>
      </c>
      <c r="L300" s="69" t="n">
        <f aca="false">(I300+J300)/Assumptions!$B$8</f>
        <v>0.000257871880480828</v>
      </c>
      <c r="M300" s="70" t="n">
        <f aca="false">F300-L300</f>
        <v>0.0195421281195192</v>
      </c>
      <c r="N300" s="71" t="n">
        <f aca="false">G300*Assumptions!$B$7</f>
        <v>856599.72255</v>
      </c>
      <c r="O300" s="71" t="n">
        <f aca="false">K300*Assumptions!$B$7</f>
        <v>810603.130249672</v>
      </c>
      <c r="P300" s="68" t="n">
        <f aca="false">P299+G300</f>
        <v>4300.85872</v>
      </c>
      <c r="Q300" s="68" t="n">
        <f aca="false">MAX(Q299,P300)</f>
        <v>4300.85872</v>
      </c>
      <c r="R300" s="68" t="n">
        <f aca="false">Q300-P300</f>
        <v>0</v>
      </c>
      <c r="S300" s="68" t="n">
        <f aca="false">S299+K300</f>
        <v>2542.86253737101</v>
      </c>
      <c r="T300" s="68" t="n">
        <f aca="false">MAX(T299,S300)</f>
        <v>2744.5251339817</v>
      </c>
      <c r="U300" s="68" t="n">
        <f aca="false">T300-S300</f>
        <v>201.662596610686</v>
      </c>
      <c r="V300" s="70" t="n">
        <f aca="false">V299+F300</f>
        <v>0.979900000000001</v>
      </c>
      <c r="W300" s="70" t="n">
        <f aca="false">MAX(W299,V300)</f>
        <v>0.979900000000001</v>
      </c>
      <c r="X300" s="70" t="n">
        <f aca="false">W300-V300</f>
        <v>0</v>
      </c>
      <c r="Y300" s="70" t="n">
        <f aca="false">Y299+M300</f>
        <v>0.90238335206749</v>
      </c>
      <c r="Z300" s="70" t="n">
        <f aca="false">MAX(Z299,Y300)</f>
        <v>0.90238335206749</v>
      </c>
      <c r="AA300" s="70" t="n">
        <f aca="false">Z300-Y300</f>
        <v>0</v>
      </c>
      <c r="AB300" s="72" t="n">
        <f aca="false">AB299*(1+F300)</f>
        <v>2.48959354627633</v>
      </c>
      <c r="AC300" s="73" t="n">
        <f aca="false">MAX(AC299,AB300)</f>
        <v>2.48959354627633</v>
      </c>
      <c r="AD300" s="70" t="n">
        <f aca="false">1-AB300/AC300</f>
        <v>0</v>
      </c>
      <c r="AE300" s="73" t="n">
        <f aca="false">AE299*(1+M300)</f>
        <v>2.3043913737797</v>
      </c>
      <c r="AF300" s="73" t="n">
        <f aca="false">MAX(AF299,AE300)</f>
        <v>2.3108346965213</v>
      </c>
      <c r="AG300" s="70" t="n">
        <f aca="false">1-AE300/AF300</f>
        <v>0.00278830967498467</v>
      </c>
      <c r="AH300" s="74" t="n">
        <f aca="false">IF(R300&gt;0,AH299+1,0)</f>
        <v>0</v>
      </c>
      <c r="AI300" s="74" t="n">
        <f aca="false">IF(U300&gt;0,AI299+1,0)</f>
        <v>55</v>
      </c>
      <c r="AJ300" s="74" t="n">
        <f aca="false">IF(G300&gt;0,AJ299+1,0)</f>
        <v>1</v>
      </c>
      <c r="AK300" s="74" t="n">
        <f aca="false">IF(G300&lt;=0,AK299+1,0)</f>
        <v>0</v>
      </c>
      <c r="AL300" s="74" t="n">
        <f aca="false">IF(K300&gt;0,AL299+1,0)</f>
        <v>1</v>
      </c>
      <c r="AM300" s="74" t="n">
        <f aca="false">IF(K300&lt;=0,AM299+1,0)</f>
        <v>0</v>
      </c>
    </row>
    <row r="301" customFormat="false" ht="15" hidden="false" customHeight="false" outlineLevel="0" collapsed="false">
      <c r="A301" s="61" t="n">
        <v>300</v>
      </c>
      <c r="B301" s="62" t="n">
        <v>40718.40625</v>
      </c>
      <c r="C301" s="63" t="n">
        <f aca="false">YEAR(B301)</f>
        <v>2011</v>
      </c>
      <c r="D301" s="32" t="s">
        <v>277</v>
      </c>
      <c r="E301" s="64" t="n">
        <v>5391.85</v>
      </c>
      <c r="F301" s="65" t="n">
        <v>0.0448</v>
      </c>
      <c r="G301" s="66" t="n">
        <v>241.55488</v>
      </c>
      <c r="H301" s="67" t="n">
        <f aca="false">E301+IF(D301="Long",1,-1)*G301</f>
        <v>5633.40488</v>
      </c>
      <c r="I301" s="68" t="n">
        <f aca="false">Assumptions!$B$58</f>
        <v>5.35750011455817</v>
      </c>
      <c r="J301" s="68" t="n">
        <f aca="false">INDEX(Yearly!$L$5:$L$22,MATCH(C301,Yearly!$A$5:$A$22,0))</f>
        <v>0.490763369272504</v>
      </c>
      <c r="K301" s="68" t="n">
        <f aca="false">G301-I301-J301</f>
        <v>235.706616516169</v>
      </c>
      <c r="L301" s="69" t="n">
        <f aca="false">(I301+J301)/Assumptions!$B$8</f>
        <v>0.000257871880480828</v>
      </c>
      <c r="M301" s="70" t="n">
        <f aca="false">F301-L301</f>
        <v>0.0445421281195192</v>
      </c>
      <c r="N301" s="71" t="n">
        <f aca="false">G301*Assumptions!$B$7</f>
        <v>1899829.1312</v>
      </c>
      <c r="O301" s="71" t="n">
        <f aca="false">K301*Assumptions!$B$7</f>
        <v>1853832.53889967</v>
      </c>
      <c r="P301" s="68" t="n">
        <f aca="false">P300+G301</f>
        <v>4542.4136</v>
      </c>
      <c r="Q301" s="68" t="n">
        <f aca="false">MAX(Q300,P301)</f>
        <v>4542.4136</v>
      </c>
      <c r="R301" s="68" t="n">
        <f aca="false">Q301-P301</f>
        <v>0</v>
      </c>
      <c r="S301" s="68" t="n">
        <f aca="false">S300+K301</f>
        <v>2778.56915388718</v>
      </c>
      <c r="T301" s="68" t="n">
        <f aca="false">MAX(T300,S301)</f>
        <v>2778.56915388718</v>
      </c>
      <c r="U301" s="68" t="n">
        <f aca="false">T301-S301</f>
        <v>0</v>
      </c>
      <c r="V301" s="70" t="n">
        <f aca="false">V300+F301</f>
        <v>1.0247</v>
      </c>
      <c r="W301" s="70" t="n">
        <f aca="false">MAX(W300,V301)</f>
        <v>1.0247</v>
      </c>
      <c r="X301" s="70" t="n">
        <f aca="false">W301-V301</f>
        <v>0</v>
      </c>
      <c r="Y301" s="70" t="n">
        <f aca="false">Y300+M301</f>
        <v>0.94692548018701</v>
      </c>
      <c r="Z301" s="70" t="n">
        <f aca="false">MAX(Z300,Y301)</f>
        <v>0.94692548018701</v>
      </c>
      <c r="AA301" s="70" t="n">
        <f aca="false">Z301-Y301</f>
        <v>0</v>
      </c>
      <c r="AB301" s="72" t="n">
        <f aca="false">AB300*(1+F301)</f>
        <v>2.60112733714951</v>
      </c>
      <c r="AC301" s="73" t="n">
        <f aca="false">MAX(AC300,AB301)</f>
        <v>2.60112733714951</v>
      </c>
      <c r="AD301" s="70" t="n">
        <f aca="false">1-AB301/AC301</f>
        <v>0</v>
      </c>
      <c r="AE301" s="73" t="n">
        <f aca="false">AE300*(1+M301)</f>
        <v>2.40703386958811</v>
      </c>
      <c r="AF301" s="73" t="n">
        <f aca="false">MAX(AF300,AE301)</f>
        <v>2.40703386958811</v>
      </c>
      <c r="AG301" s="70" t="n">
        <f aca="false">1-AE301/AF301</f>
        <v>0</v>
      </c>
      <c r="AH301" s="74" t="n">
        <f aca="false">IF(R301&gt;0,AH300+1,0)</f>
        <v>0</v>
      </c>
      <c r="AI301" s="74" t="n">
        <f aca="false">IF(U301&gt;0,AI300+1,0)</f>
        <v>0</v>
      </c>
      <c r="AJ301" s="74" t="n">
        <f aca="false">IF(G301&gt;0,AJ300+1,0)</f>
        <v>2</v>
      </c>
      <c r="AK301" s="74" t="n">
        <f aca="false">IF(G301&lt;=0,AK300+1,0)</f>
        <v>0</v>
      </c>
      <c r="AL301" s="74" t="n">
        <f aca="false">IF(K301&gt;0,AL300+1,0)</f>
        <v>2</v>
      </c>
      <c r="AM301" s="74" t="n">
        <f aca="false">IF(K301&lt;=0,AM300+1,0)</f>
        <v>0</v>
      </c>
    </row>
    <row r="302" customFormat="false" ht="15" hidden="false" customHeight="false" outlineLevel="0" collapsed="false">
      <c r="A302" s="61" t="n">
        <v>301</v>
      </c>
      <c r="B302" s="62" t="n">
        <v>40735.40625</v>
      </c>
      <c r="C302" s="63" t="n">
        <f aca="false">YEAR(B302)</f>
        <v>2011</v>
      </c>
      <c r="D302" s="32" t="s">
        <v>276</v>
      </c>
      <c r="E302" s="64" t="n">
        <v>5633.25</v>
      </c>
      <c r="F302" s="65" t="n">
        <v>0.0013</v>
      </c>
      <c r="G302" s="66" t="n">
        <v>7.323225</v>
      </c>
      <c r="H302" s="67" t="n">
        <f aca="false">E302+IF(D302="Long",1,-1)*G302</f>
        <v>5625.926775</v>
      </c>
      <c r="I302" s="68" t="n">
        <f aca="false">Assumptions!$B$58</f>
        <v>5.35750011455817</v>
      </c>
      <c r="J302" s="68" t="n">
        <f aca="false">INDEX(Yearly!$L$5:$L$22,MATCH(C302,Yearly!$A$5:$A$22,0))</f>
        <v>0.490763369272504</v>
      </c>
      <c r="K302" s="68" t="n">
        <f aca="false">G302-I302-J302</f>
        <v>1.47496151616933</v>
      </c>
      <c r="L302" s="69" t="n">
        <f aca="false">(I302+J302)/Assumptions!$B$8</f>
        <v>0.000257871880480828</v>
      </c>
      <c r="M302" s="70" t="n">
        <f aca="false">F302-L302</f>
        <v>0.00104212811951917</v>
      </c>
      <c r="N302" s="71" t="n">
        <f aca="false">G302*Assumptions!$B$7</f>
        <v>57597.164625</v>
      </c>
      <c r="O302" s="71" t="n">
        <f aca="false">K302*Assumptions!$B$7</f>
        <v>11600.5723246718</v>
      </c>
      <c r="P302" s="68" t="n">
        <f aca="false">P301+G302</f>
        <v>4549.736825</v>
      </c>
      <c r="Q302" s="68" t="n">
        <f aca="false">MAX(Q301,P302)</f>
        <v>4549.736825</v>
      </c>
      <c r="R302" s="68" t="n">
        <f aca="false">Q302-P302</f>
        <v>0</v>
      </c>
      <c r="S302" s="68" t="n">
        <f aca="false">S301+K302</f>
        <v>2780.04411540335</v>
      </c>
      <c r="T302" s="68" t="n">
        <f aca="false">MAX(T301,S302)</f>
        <v>2780.04411540335</v>
      </c>
      <c r="U302" s="68" t="n">
        <f aca="false">T302-S302</f>
        <v>0</v>
      </c>
      <c r="V302" s="70" t="n">
        <f aca="false">V301+F302</f>
        <v>1.026</v>
      </c>
      <c r="W302" s="70" t="n">
        <f aca="false">MAX(W301,V302)</f>
        <v>1.026</v>
      </c>
      <c r="X302" s="70" t="n">
        <f aca="false">W302-V302</f>
        <v>0</v>
      </c>
      <c r="Y302" s="70" t="n">
        <f aca="false">Y301+M302</f>
        <v>0.947967608306529</v>
      </c>
      <c r="Z302" s="70" t="n">
        <f aca="false">MAX(Z301,Y302)</f>
        <v>0.947967608306529</v>
      </c>
      <c r="AA302" s="70" t="n">
        <f aca="false">Z302-Y302</f>
        <v>0</v>
      </c>
      <c r="AB302" s="72" t="n">
        <f aca="false">AB301*(1+F302)</f>
        <v>2.60450880268781</v>
      </c>
      <c r="AC302" s="73" t="n">
        <f aca="false">MAX(AC301,AB302)</f>
        <v>2.60450880268781</v>
      </c>
      <c r="AD302" s="70" t="n">
        <f aca="false">1-AB302/AC302</f>
        <v>0</v>
      </c>
      <c r="AE302" s="73" t="n">
        <f aca="false">AE301*(1+M302)</f>
        <v>2.40954230726824</v>
      </c>
      <c r="AF302" s="73" t="n">
        <f aca="false">MAX(AF301,AE302)</f>
        <v>2.40954230726824</v>
      </c>
      <c r="AG302" s="70" t="n">
        <f aca="false">1-AE302/AF302</f>
        <v>0</v>
      </c>
      <c r="AH302" s="74" t="n">
        <f aca="false">IF(R302&gt;0,AH301+1,0)</f>
        <v>0</v>
      </c>
      <c r="AI302" s="74" t="n">
        <f aca="false">IF(U302&gt;0,AI301+1,0)</f>
        <v>0</v>
      </c>
      <c r="AJ302" s="74" t="n">
        <f aca="false">IF(G302&gt;0,AJ301+1,0)</f>
        <v>3</v>
      </c>
      <c r="AK302" s="74" t="n">
        <f aca="false">IF(G302&lt;=0,AK301+1,0)</f>
        <v>0</v>
      </c>
      <c r="AL302" s="74" t="n">
        <f aca="false">IF(K302&gt;0,AL301+1,0)</f>
        <v>3</v>
      </c>
      <c r="AM302" s="74" t="n">
        <f aca="false">IF(K302&lt;=0,AM301+1,0)</f>
        <v>0</v>
      </c>
    </row>
    <row r="303" customFormat="false" ht="15" hidden="false" customHeight="false" outlineLevel="0" collapsed="false">
      <c r="A303" s="61" t="n">
        <v>302</v>
      </c>
      <c r="B303" s="62" t="n">
        <v>40738.5520833333</v>
      </c>
      <c r="C303" s="63" t="n">
        <f aca="false">YEAR(B303)</f>
        <v>2011</v>
      </c>
      <c r="D303" s="32" t="s">
        <v>277</v>
      </c>
      <c r="E303" s="64" t="n">
        <v>5626.1</v>
      </c>
      <c r="F303" s="65" t="n">
        <v>-0.0062</v>
      </c>
      <c r="G303" s="66" t="n">
        <v>-34.88182</v>
      </c>
      <c r="H303" s="67" t="n">
        <f aca="false">E303+IF(D303="Long",1,-1)*G303</f>
        <v>5591.21818</v>
      </c>
      <c r="I303" s="68" t="n">
        <f aca="false">Assumptions!$B$58</f>
        <v>5.35750011455817</v>
      </c>
      <c r="J303" s="68" t="n">
        <f aca="false">INDEX(Yearly!$L$5:$L$22,MATCH(C303,Yearly!$A$5:$A$22,0))</f>
        <v>0.490763369272504</v>
      </c>
      <c r="K303" s="68" t="n">
        <f aca="false">G303-I303-J303</f>
        <v>-40.7300834838307</v>
      </c>
      <c r="L303" s="69" t="n">
        <f aca="false">(I303+J303)/Assumptions!$B$8</f>
        <v>0.000257871880480828</v>
      </c>
      <c r="M303" s="70" t="n">
        <f aca="false">F303-L303</f>
        <v>-0.00645787188048083</v>
      </c>
      <c r="N303" s="71" t="n">
        <f aca="false">G303*Assumptions!$B$7</f>
        <v>-274345.5143</v>
      </c>
      <c r="O303" s="71" t="n">
        <f aca="false">K303*Assumptions!$B$7</f>
        <v>-320342.106600328</v>
      </c>
      <c r="P303" s="68" t="n">
        <f aca="false">P302+G303</f>
        <v>4514.855005</v>
      </c>
      <c r="Q303" s="68" t="n">
        <f aca="false">MAX(Q302,P303)</f>
        <v>4549.736825</v>
      </c>
      <c r="R303" s="68" t="n">
        <f aca="false">Q303-P303</f>
        <v>34.8818199999996</v>
      </c>
      <c r="S303" s="68" t="n">
        <f aca="false">S302+K303</f>
        <v>2739.31403191952</v>
      </c>
      <c r="T303" s="68" t="n">
        <f aca="false">MAX(T302,S303)</f>
        <v>2780.04411540335</v>
      </c>
      <c r="U303" s="68" t="n">
        <f aca="false">T303-S303</f>
        <v>40.7300834838306</v>
      </c>
      <c r="V303" s="70" t="n">
        <f aca="false">V302+F303</f>
        <v>1.0198</v>
      </c>
      <c r="W303" s="70" t="n">
        <f aca="false">MAX(W302,V303)</f>
        <v>1.026</v>
      </c>
      <c r="X303" s="70" t="n">
        <f aca="false">W303-V303</f>
        <v>0.00619999999999998</v>
      </c>
      <c r="Y303" s="70" t="n">
        <f aca="false">Y302+M303</f>
        <v>0.941509736426048</v>
      </c>
      <c r="Z303" s="70" t="n">
        <f aca="false">MAX(Z302,Y303)</f>
        <v>0.947967608306529</v>
      </c>
      <c r="AA303" s="70" t="n">
        <f aca="false">Z303-Y303</f>
        <v>0.00645787188048086</v>
      </c>
      <c r="AB303" s="72" t="n">
        <f aca="false">AB302*(1+F303)</f>
        <v>2.58836084811114</v>
      </c>
      <c r="AC303" s="73" t="n">
        <f aca="false">MAX(AC302,AB303)</f>
        <v>2.60450880268781</v>
      </c>
      <c r="AD303" s="70" t="n">
        <f aca="false">1-AB303/AC303</f>
        <v>0.00620000000000009</v>
      </c>
      <c r="AE303" s="73" t="n">
        <f aca="false">AE302*(1+M303)</f>
        <v>2.39398179175731</v>
      </c>
      <c r="AF303" s="73" t="n">
        <f aca="false">MAX(AF302,AE303)</f>
        <v>2.40954230726824</v>
      </c>
      <c r="AG303" s="70" t="n">
        <f aca="false">1-AE303/AF303</f>
        <v>0.00645787188048075</v>
      </c>
      <c r="AH303" s="74" t="n">
        <f aca="false">IF(R303&gt;0,AH302+1,0)</f>
        <v>1</v>
      </c>
      <c r="AI303" s="74" t="n">
        <f aca="false">IF(U303&gt;0,AI302+1,0)</f>
        <v>1</v>
      </c>
      <c r="AJ303" s="74" t="n">
        <f aca="false">IF(G303&gt;0,AJ302+1,0)</f>
        <v>0</v>
      </c>
      <c r="AK303" s="74" t="n">
        <f aca="false">IF(G303&lt;=0,AK302+1,0)</f>
        <v>1</v>
      </c>
      <c r="AL303" s="74" t="n">
        <f aca="false">IF(K303&gt;0,AL302+1,0)</f>
        <v>0</v>
      </c>
      <c r="AM303" s="74" t="n">
        <f aca="false">IF(K303&lt;=0,AM302+1,0)</f>
        <v>1</v>
      </c>
    </row>
    <row r="304" customFormat="false" ht="15" hidden="false" customHeight="false" outlineLevel="0" collapsed="false">
      <c r="A304" s="61" t="n">
        <v>303</v>
      </c>
      <c r="B304" s="62" t="n">
        <v>40739.4270833333</v>
      </c>
      <c r="C304" s="63" t="n">
        <f aca="false">YEAR(B304)</f>
        <v>2011</v>
      </c>
      <c r="D304" s="32" t="s">
        <v>276</v>
      </c>
      <c r="E304" s="64" t="n">
        <v>5591.3</v>
      </c>
      <c r="F304" s="65" t="n">
        <v>-0.0034</v>
      </c>
      <c r="G304" s="66" t="n">
        <v>-19.01042</v>
      </c>
      <c r="H304" s="67" t="n">
        <f aca="false">E304+IF(D304="Long",1,-1)*G304</f>
        <v>5610.31042</v>
      </c>
      <c r="I304" s="68" t="n">
        <f aca="false">Assumptions!$B$58</f>
        <v>5.35750011455817</v>
      </c>
      <c r="J304" s="68" t="n">
        <f aca="false">INDEX(Yearly!$L$5:$L$22,MATCH(C304,Yearly!$A$5:$A$22,0))</f>
        <v>0.490763369272504</v>
      </c>
      <c r="K304" s="68" t="n">
        <f aca="false">G304-I304-J304</f>
        <v>-24.8586834838307</v>
      </c>
      <c r="L304" s="69" t="n">
        <f aca="false">(I304+J304)/Assumptions!$B$8</f>
        <v>0.000257871880480828</v>
      </c>
      <c r="M304" s="70" t="n">
        <f aca="false">F304-L304</f>
        <v>-0.00365787188048083</v>
      </c>
      <c r="N304" s="71" t="n">
        <f aca="false">G304*Assumptions!$B$7</f>
        <v>-149516.9533</v>
      </c>
      <c r="O304" s="71" t="n">
        <f aca="false">K304*Assumptions!$B$7</f>
        <v>-195513.545600328</v>
      </c>
      <c r="P304" s="68" t="n">
        <f aca="false">P303+G304</f>
        <v>4495.844585</v>
      </c>
      <c r="Q304" s="68" t="n">
        <f aca="false">MAX(Q303,P304)</f>
        <v>4549.736825</v>
      </c>
      <c r="R304" s="68" t="n">
        <f aca="false">Q304-P304</f>
        <v>53.8922399999992</v>
      </c>
      <c r="S304" s="68" t="n">
        <f aca="false">S303+K304</f>
        <v>2714.45534843569</v>
      </c>
      <c r="T304" s="68" t="n">
        <f aca="false">MAX(T303,S304)</f>
        <v>2780.04411540335</v>
      </c>
      <c r="U304" s="68" t="n">
        <f aca="false">T304-S304</f>
        <v>65.5887669676613</v>
      </c>
      <c r="V304" s="70" t="n">
        <f aca="false">V303+F304</f>
        <v>1.0164</v>
      </c>
      <c r="W304" s="70" t="n">
        <f aca="false">MAX(W303,V304)</f>
        <v>1.026</v>
      </c>
      <c r="X304" s="70" t="n">
        <f aca="false">W304-V304</f>
        <v>0.00960000000000005</v>
      </c>
      <c r="Y304" s="70" t="n">
        <f aca="false">Y303+M304</f>
        <v>0.937851864545567</v>
      </c>
      <c r="Z304" s="70" t="n">
        <f aca="false">MAX(Z303,Y304)</f>
        <v>0.947967608306529</v>
      </c>
      <c r="AA304" s="70" t="n">
        <f aca="false">Z304-Y304</f>
        <v>0.0101157437609617</v>
      </c>
      <c r="AB304" s="72" t="n">
        <f aca="false">AB303*(1+F304)</f>
        <v>2.57956042122757</v>
      </c>
      <c r="AC304" s="73" t="n">
        <f aca="false">MAX(AC303,AB304)</f>
        <v>2.60450880268781</v>
      </c>
      <c r="AD304" s="70" t="n">
        <f aca="false">1-AB304/AC304</f>
        <v>0.00957891999999994</v>
      </c>
      <c r="AE304" s="73" t="n">
        <f aca="false">AE303*(1+M304)</f>
        <v>2.38522491307885</v>
      </c>
      <c r="AF304" s="73" t="n">
        <f aca="false">MAX(AF303,AE304)</f>
        <v>2.40954230726824</v>
      </c>
      <c r="AG304" s="70" t="n">
        <f aca="false">1-AE304/AF304</f>
        <v>0.0100921216930023</v>
      </c>
      <c r="AH304" s="74" t="n">
        <f aca="false">IF(R304&gt;0,AH303+1,0)</f>
        <v>2</v>
      </c>
      <c r="AI304" s="74" t="n">
        <f aca="false">IF(U304&gt;0,AI303+1,0)</f>
        <v>2</v>
      </c>
      <c r="AJ304" s="74" t="n">
        <f aca="false">IF(G304&gt;0,AJ303+1,0)</f>
        <v>0</v>
      </c>
      <c r="AK304" s="74" t="n">
        <f aca="false">IF(G304&lt;=0,AK303+1,0)</f>
        <v>2</v>
      </c>
      <c r="AL304" s="74" t="n">
        <f aca="false">IF(K304&gt;0,AL303+1,0)</f>
        <v>0</v>
      </c>
      <c r="AM304" s="74" t="n">
        <f aca="false">IF(K304&lt;=0,AM303+1,0)</f>
        <v>2</v>
      </c>
    </row>
    <row r="305" customFormat="false" ht="15" hidden="false" customHeight="false" outlineLevel="0" collapsed="false">
      <c r="A305" s="61" t="n">
        <v>304</v>
      </c>
      <c r="B305" s="62" t="n">
        <v>40743.5520833333</v>
      </c>
      <c r="C305" s="63" t="n">
        <f aca="false">YEAR(B305)</f>
        <v>2011</v>
      </c>
      <c r="D305" s="32" t="s">
        <v>277</v>
      </c>
      <c r="E305" s="64" t="n">
        <v>5610.25</v>
      </c>
      <c r="F305" s="65" t="n">
        <v>-0.0053</v>
      </c>
      <c r="G305" s="66" t="n">
        <v>-29.734325</v>
      </c>
      <c r="H305" s="67" t="n">
        <f aca="false">E305+IF(D305="Long",1,-1)*G305</f>
        <v>5580.515675</v>
      </c>
      <c r="I305" s="68" t="n">
        <f aca="false">Assumptions!$B$58</f>
        <v>5.35750011455817</v>
      </c>
      <c r="J305" s="68" t="n">
        <f aca="false">INDEX(Yearly!$L$5:$L$22,MATCH(C305,Yearly!$A$5:$A$22,0))</f>
        <v>0.490763369272504</v>
      </c>
      <c r="K305" s="68" t="n">
        <f aca="false">G305-I305-J305</f>
        <v>-35.5825884838307</v>
      </c>
      <c r="L305" s="69" t="n">
        <f aca="false">(I305+J305)/Assumptions!$B$8</f>
        <v>0.000257871880480828</v>
      </c>
      <c r="M305" s="70" t="n">
        <f aca="false">F305-L305</f>
        <v>-0.00555787188048083</v>
      </c>
      <c r="N305" s="71" t="n">
        <f aca="false">G305*Assumptions!$B$7</f>
        <v>-233860.466125</v>
      </c>
      <c r="O305" s="71" t="n">
        <f aca="false">K305*Assumptions!$B$7</f>
        <v>-279857.058425328</v>
      </c>
      <c r="P305" s="68" t="n">
        <f aca="false">P304+G305</f>
        <v>4466.11026</v>
      </c>
      <c r="Q305" s="68" t="n">
        <f aca="false">MAX(Q304,P305)</f>
        <v>4549.736825</v>
      </c>
      <c r="R305" s="68" t="n">
        <f aca="false">Q305-P305</f>
        <v>83.6265649999996</v>
      </c>
      <c r="S305" s="68" t="n">
        <f aca="false">S304+K305</f>
        <v>2678.87275995186</v>
      </c>
      <c r="T305" s="68" t="n">
        <f aca="false">MAX(T304,S305)</f>
        <v>2780.04411540335</v>
      </c>
      <c r="U305" s="68" t="n">
        <f aca="false">T305-S305</f>
        <v>101.171355451492</v>
      </c>
      <c r="V305" s="70" t="n">
        <f aca="false">V304+F305</f>
        <v>1.0111</v>
      </c>
      <c r="W305" s="70" t="n">
        <f aca="false">MAX(W304,V305)</f>
        <v>1.026</v>
      </c>
      <c r="X305" s="70" t="n">
        <f aca="false">W305-V305</f>
        <v>0.0149000000000001</v>
      </c>
      <c r="Y305" s="70" t="n">
        <f aca="false">Y304+M305</f>
        <v>0.932293992665086</v>
      </c>
      <c r="Z305" s="70" t="n">
        <f aca="false">MAX(Z304,Y305)</f>
        <v>0.947967608306529</v>
      </c>
      <c r="AA305" s="70" t="n">
        <f aca="false">Z305-Y305</f>
        <v>0.0156736156414425</v>
      </c>
      <c r="AB305" s="72" t="n">
        <f aca="false">AB304*(1+F305)</f>
        <v>2.56588875099506</v>
      </c>
      <c r="AC305" s="73" t="n">
        <f aca="false">MAX(AC304,AB305)</f>
        <v>2.60450880268781</v>
      </c>
      <c r="AD305" s="70" t="n">
        <f aca="false">1-AB305/AC305</f>
        <v>0.0148281517239999</v>
      </c>
      <c r="AE305" s="73" t="n">
        <f aca="false">AE304*(1+M305)</f>
        <v>2.37196813860583</v>
      </c>
      <c r="AF305" s="73" t="n">
        <f aca="false">MAX(AF304,AE305)</f>
        <v>2.40954230726824</v>
      </c>
      <c r="AG305" s="70" t="n">
        <f aca="false">1-AE305/AF305</f>
        <v>0.0155939028541111</v>
      </c>
      <c r="AH305" s="74" t="n">
        <f aca="false">IF(R305&gt;0,AH304+1,0)</f>
        <v>3</v>
      </c>
      <c r="AI305" s="74" t="n">
        <f aca="false">IF(U305&gt;0,AI304+1,0)</f>
        <v>3</v>
      </c>
      <c r="AJ305" s="74" t="n">
        <f aca="false">IF(G305&gt;0,AJ304+1,0)</f>
        <v>0</v>
      </c>
      <c r="AK305" s="74" t="n">
        <f aca="false">IF(G305&lt;=0,AK304+1,0)</f>
        <v>3</v>
      </c>
      <c r="AL305" s="74" t="n">
        <f aca="false">IF(K305&gt;0,AL304+1,0)</f>
        <v>0</v>
      </c>
      <c r="AM305" s="74" t="n">
        <f aca="false">IF(K305&lt;=0,AM304+1,0)</f>
        <v>3</v>
      </c>
    </row>
    <row r="306" customFormat="false" ht="15" hidden="false" customHeight="false" outlineLevel="0" collapsed="false">
      <c r="A306" s="61" t="n">
        <v>305</v>
      </c>
      <c r="B306" s="62" t="n">
        <v>40744.53125</v>
      </c>
      <c r="C306" s="63" t="n">
        <f aca="false">YEAR(B306)</f>
        <v>2011</v>
      </c>
      <c r="D306" s="32" t="s">
        <v>276</v>
      </c>
      <c r="E306" s="64" t="n">
        <v>5580.5</v>
      </c>
      <c r="F306" s="65" t="n">
        <v>0.0019</v>
      </c>
      <c r="G306" s="66" t="n">
        <v>10.60295</v>
      </c>
      <c r="H306" s="67" t="n">
        <f aca="false">E306+IF(D306="Long",1,-1)*G306</f>
        <v>5569.89705</v>
      </c>
      <c r="I306" s="68" t="n">
        <f aca="false">Assumptions!$B$58</f>
        <v>5.35750011455817</v>
      </c>
      <c r="J306" s="68" t="n">
        <f aca="false">INDEX(Yearly!$L$5:$L$22,MATCH(C306,Yearly!$A$5:$A$22,0))</f>
        <v>0.490763369272504</v>
      </c>
      <c r="K306" s="68" t="n">
        <f aca="false">G306-I306-J306</f>
        <v>4.75468651616933</v>
      </c>
      <c r="L306" s="69" t="n">
        <f aca="false">(I306+J306)/Assumptions!$B$8</f>
        <v>0.000257871880480828</v>
      </c>
      <c r="M306" s="70" t="n">
        <f aca="false">F306-L306</f>
        <v>0.00164212811951917</v>
      </c>
      <c r="N306" s="71" t="n">
        <f aca="false">G306*Assumptions!$B$7</f>
        <v>83392.20175</v>
      </c>
      <c r="O306" s="71" t="n">
        <f aca="false">K306*Assumptions!$B$7</f>
        <v>37395.6094496718</v>
      </c>
      <c r="P306" s="68" t="n">
        <f aca="false">P305+G306</f>
        <v>4476.71321</v>
      </c>
      <c r="Q306" s="68" t="n">
        <f aca="false">MAX(Q305,P306)</f>
        <v>4549.736825</v>
      </c>
      <c r="R306" s="68" t="n">
        <f aca="false">Q306-P306</f>
        <v>73.0236149999992</v>
      </c>
      <c r="S306" s="68" t="n">
        <f aca="false">S305+K306</f>
        <v>2683.62744646803</v>
      </c>
      <c r="T306" s="68" t="n">
        <f aca="false">MAX(T305,S306)</f>
        <v>2780.04411540335</v>
      </c>
      <c r="U306" s="68" t="n">
        <f aca="false">T306-S306</f>
        <v>96.4166689353224</v>
      </c>
      <c r="V306" s="70" t="n">
        <f aca="false">V305+F306</f>
        <v>1.013</v>
      </c>
      <c r="W306" s="70" t="n">
        <f aca="false">MAX(W305,V306)</f>
        <v>1.026</v>
      </c>
      <c r="X306" s="70" t="n">
        <f aca="false">W306-V306</f>
        <v>0.0130000000000001</v>
      </c>
      <c r="Y306" s="70" t="n">
        <f aca="false">Y305+M306</f>
        <v>0.933936120784605</v>
      </c>
      <c r="Z306" s="70" t="n">
        <f aca="false">MAX(Z305,Y306)</f>
        <v>0.947967608306529</v>
      </c>
      <c r="AA306" s="70" t="n">
        <f aca="false">Z306-Y306</f>
        <v>0.0140314875219234</v>
      </c>
      <c r="AB306" s="72" t="n">
        <f aca="false">AB305*(1+F306)</f>
        <v>2.57076393962195</v>
      </c>
      <c r="AC306" s="73" t="n">
        <f aca="false">MAX(AC305,AB306)</f>
        <v>2.60450880268781</v>
      </c>
      <c r="AD306" s="70" t="n">
        <f aca="false">1-AB306/AC306</f>
        <v>0.0129563252122755</v>
      </c>
      <c r="AE306" s="73" t="n">
        <f aca="false">AE305*(1+M306)</f>
        <v>2.37586321418484</v>
      </c>
      <c r="AF306" s="73" t="n">
        <f aca="false">MAX(AF305,AE306)</f>
        <v>2.40954230726824</v>
      </c>
      <c r="AG306" s="70" t="n">
        <f aca="false">1-AE306/AF306</f>
        <v>0.0139773819209619</v>
      </c>
      <c r="AH306" s="74" t="n">
        <f aca="false">IF(R306&gt;0,AH305+1,0)</f>
        <v>4</v>
      </c>
      <c r="AI306" s="74" t="n">
        <f aca="false">IF(U306&gt;0,AI305+1,0)</f>
        <v>4</v>
      </c>
      <c r="AJ306" s="74" t="n">
        <f aca="false">IF(G306&gt;0,AJ305+1,0)</f>
        <v>1</v>
      </c>
      <c r="AK306" s="74" t="n">
        <f aca="false">IF(G306&lt;=0,AK305+1,0)</f>
        <v>0</v>
      </c>
      <c r="AL306" s="74" t="n">
        <f aca="false">IF(K306&gt;0,AL305+1,0)</f>
        <v>1</v>
      </c>
      <c r="AM306" s="74" t="n">
        <f aca="false">IF(K306&lt;=0,AM305+1,0)</f>
        <v>0</v>
      </c>
    </row>
    <row r="307" customFormat="false" ht="15" hidden="false" customHeight="false" outlineLevel="0" collapsed="false">
      <c r="A307" s="61" t="n">
        <v>306</v>
      </c>
      <c r="B307" s="62" t="n">
        <v>40746.40625</v>
      </c>
      <c r="C307" s="63" t="n">
        <f aca="false">YEAR(B307)</f>
        <v>2011</v>
      </c>
      <c r="D307" s="32" t="s">
        <v>277</v>
      </c>
      <c r="E307" s="64" t="n">
        <v>5569.95</v>
      </c>
      <c r="F307" s="65" t="n">
        <v>0.0033</v>
      </c>
      <c r="G307" s="66" t="n">
        <v>18.380835</v>
      </c>
      <c r="H307" s="67" t="n">
        <f aca="false">E307+IF(D307="Long",1,-1)*G307</f>
        <v>5588.330835</v>
      </c>
      <c r="I307" s="68" t="n">
        <f aca="false">Assumptions!$B$58</f>
        <v>5.35750011455817</v>
      </c>
      <c r="J307" s="68" t="n">
        <f aca="false">INDEX(Yearly!$L$5:$L$22,MATCH(C307,Yearly!$A$5:$A$22,0))</f>
        <v>0.490763369272504</v>
      </c>
      <c r="K307" s="68" t="n">
        <f aca="false">G307-I307-J307</f>
        <v>12.5325715161693</v>
      </c>
      <c r="L307" s="69" t="n">
        <f aca="false">(I307+J307)/Assumptions!$B$8</f>
        <v>0.000257871880480828</v>
      </c>
      <c r="M307" s="70" t="n">
        <f aca="false">F307-L307</f>
        <v>0.00304212811951917</v>
      </c>
      <c r="N307" s="71" t="n">
        <f aca="false">G307*Assumptions!$B$7</f>
        <v>144565.267275</v>
      </c>
      <c r="O307" s="71" t="n">
        <f aca="false">K307*Assumptions!$B$7</f>
        <v>98568.6749746718</v>
      </c>
      <c r="P307" s="68" t="n">
        <f aca="false">P306+G307</f>
        <v>4495.094045</v>
      </c>
      <c r="Q307" s="68" t="n">
        <f aca="false">MAX(Q306,P307)</f>
        <v>4549.736825</v>
      </c>
      <c r="R307" s="68" t="n">
        <f aca="false">Q307-P307</f>
        <v>54.6427799999992</v>
      </c>
      <c r="S307" s="68" t="n">
        <f aca="false">S306+K307</f>
        <v>2696.1600179842</v>
      </c>
      <c r="T307" s="68" t="n">
        <f aca="false">MAX(T306,S307)</f>
        <v>2780.04411540335</v>
      </c>
      <c r="U307" s="68" t="n">
        <f aca="false">T307-S307</f>
        <v>83.884097419153</v>
      </c>
      <c r="V307" s="70" t="n">
        <f aca="false">V306+F307</f>
        <v>1.0163</v>
      </c>
      <c r="W307" s="70" t="n">
        <f aca="false">MAX(W306,V307)</f>
        <v>1.026</v>
      </c>
      <c r="X307" s="70" t="n">
        <f aca="false">W307-V307</f>
        <v>0.00970000000000004</v>
      </c>
      <c r="Y307" s="70" t="n">
        <f aca="false">Y306+M307</f>
        <v>0.936978248904125</v>
      </c>
      <c r="Z307" s="70" t="n">
        <f aca="false">MAX(Z306,Y307)</f>
        <v>0.947967608306529</v>
      </c>
      <c r="AA307" s="70" t="n">
        <f aca="false">Z307-Y307</f>
        <v>0.0109893594024042</v>
      </c>
      <c r="AB307" s="72" t="n">
        <f aca="false">AB306*(1+F307)</f>
        <v>2.5792474606227</v>
      </c>
      <c r="AC307" s="73" t="n">
        <f aca="false">MAX(AC306,AB307)</f>
        <v>2.60450880268781</v>
      </c>
      <c r="AD307" s="70" t="n">
        <f aca="false">1-AB307/AC307</f>
        <v>0.0096990810854759</v>
      </c>
      <c r="AE307" s="73" t="n">
        <f aca="false">AE306*(1+M307)</f>
        <v>2.38309089447684</v>
      </c>
      <c r="AF307" s="73" t="n">
        <f aca="false">MAX(AF306,AE307)</f>
        <v>2.40954230726824</v>
      </c>
      <c r="AG307" s="70" t="n">
        <f aca="false">1-AE307/AF307</f>
        <v>0.0109777747880216</v>
      </c>
      <c r="AH307" s="74" t="n">
        <f aca="false">IF(R307&gt;0,AH306+1,0)</f>
        <v>5</v>
      </c>
      <c r="AI307" s="74" t="n">
        <f aca="false">IF(U307&gt;0,AI306+1,0)</f>
        <v>5</v>
      </c>
      <c r="AJ307" s="74" t="n">
        <f aca="false">IF(G307&gt;0,AJ306+1,0)</f>
        <v>2</v>
      </c>
      <c r="AK307" s="74" t="n">
        <f aca="false">IF(G307&lt;=0,AK306+1,0)</f>
        <v>0</v>
      </c>
      <c r="AL307" s="74" t="n">
        <f aca="false">IF(K307&gt;0,AL306+1,0)</f>
        <v>2</v>
      </c>
      <c r="AM307" s="74" t="n">
        <f aca="false">IF(K307&lt;=0,AM306+1,0)</f>
        <v>0</v>
      </c>
    </row>
    <row r="308" customFormat="false" ht="15" hidden="false" customHeight="false" outlineLevel="0" collapsed="false">
      <c r="A308" s="61" t="n">
        <v>307</v>
      </c>
      <c r="B308" s="62" t="n">
        <v>40750.46875</v>
      </c>
      <c r="C308" s="63" t="n">
        <f aca="false">YEAR(B308)</f>
        <v>2011</v>
      </c>
      <c r="D308" s="32" t="s">
        <v>276</v>
      </c>
      <c r="E308" s="64" t="n">
        <v>5588.2</v>
      </c>
      <c r="F308" s="65" t="n">
        <v>0.0081</v>
      </c>
      <c r="G308" s="66" t="n">
        <v>45.26442</v>
      </c>
      <c r="H308" s="67" t="n">
        <f aca="false">E308+IF(D308="Long",1,-1)*G308</f>
        <v>5542.93558</v>
      </c>
      <c r="I308" s="68" t="n">
        <f aca="false">Assumptions!$B$58</f>
        <v>5.35750011455817</v>
      </c>
      <c r="J308" s="68" t="n">
        <f aca="false">INDEX(Yearly!$L$5:$L$22,MATCH(C308,Yearly!$A$5:$A$22,0))</f>
        <v>0.490763369272504</v>
      </c>
      <c r="K308" s="68" t="n">
        <f aca="false">G308-I308-J308</f>
        <v>39.4161565161693</v>
      </c>
      <c r="L308" s="69" t="n">
        <f aca="false">(I308+J308)/Assumptions!$B$8</f>
        <v>0.000257871880480828</v>
      </c>
      <c r="M308" s="70" t="n">
        <f aca="false">F308-L308</f>
        <v>0.00784212811951917</v>
      </c>
      <c r="N308" s="71" t="n">
        <f aca="false">G308*Assumptions!$B$7</f>
        <v>356004.6633</v>
      </c>
      <c r="O308" s="71" t="n">
        <f aca="false">K308*Assumptions!$B$7</f>
        <v>310008.070999672</v>
      </c>
      <c r="P308" s="68" t="n">
        <f aca="false">P307+G308</f>
        <v>4540.358465</v>
      </c>
      <c r="Q308" s="68" t="n">
        <f aca="false">MAX(Q307,P308)</f>
        <v>4549.736825</v>
      </c>
      <c r="R308" s="68" t="n">
        <f aca="false">Q308-P308</f>
        <v>9.37835999999879</v>
      </c>
      <c r="S308" s="68" t="n">
        <f aca="false">S307+K308</f>
        <v>2735.57617450037</v>
      </c>
      <c r="T308" s="68" t="n">
        <f aca="false">MAX(T307,S308)</f>
        <v>2780.04411540335</v>
      </c>
      <c r="U308" s="68" t="n">
        <f aca="false">T308-S308</f>
        <v>44.4679409029836</v>
      </c>
      <c r="V308" s="70" t="n">
        <f aca="false">V307+F308</f>
        <v>1.0244</v>
      </c>
      <c r="W308" s="70" t="n">
        <f aca="false">MAX(W307,V308)</f>
        <v>1.026</v>
      </c>
      <c r="X308" s="70" t="n">
        <f aca="false">W308-V308</f>
        <v>0.00160000000000005</v>
      </c>
      <c r="Y308" s="70" t="n">
        <f aca="false">Y307+M308</f>
        <v>0.944820377023644</v>
      </c>
      <c r="Z308" s="70" t="n">
        <f aca="false">MAX(Z307,Y308)</f>
        <v>0.947967608306529</v>
      </c>
      <c r="AA308" s="70" t="n">
        <f aca="false">Z308-Y308</f>
        <v>0.00314723128288508</v>
      </c>
      <c r="AB308" s="72" t="n">
        <f aca="false">AB307*(1+F308)</f>
        <v>2.60013936505375</v>
      </c>
      <c r="AC308" s="73" t="n">
        <f aca="false">MAX(AC307,AB308)</f>
        <v>2.60450880268781</v>
      </c>
      <c r="AD308" s="70" t="n">
        <f aca="false">1-AB308/AC308</f>
        <v>0.00167764364226819</v>
      </c>
      <c r="AE308" s="73" t="n">
        <f aca="false">AE307*(1+M308)</f>
        <v>2.40177939859179</v>
      </c>
      <c r="AF308" s="73" t="n">
        <f aca="false">MAX(AF307,AE308)</f>
        <v>2.40954230726824</v>
      </c>
      <c r="AG308" s="70" t="n">
        <f aca="false">1-AE308/AF308</f>
        <v>0.00322173578485752</v>
      </c>
      <c r="AH308" s="74" t="n">
        <f aca="false">IF(R308&gt;0,AH307+1,0)</f>
        <v>6</v>
      </c>
      <c r="AI308" s="74" t="n">
        <f aca="false">IF(U308&gt;0,AI307+1,0)</f>
        <v>6</v>
      </c>
      <c r="AJ308" s="74" t="n">
        <f aca="false">IF(G308&gt;0,AJ307+1,0)</f>
        <v>3</v>
      </c>
      <c r="AK308" s="74" t="n">
        <f aca="false">IF(G308&lt;=0,AK307+1,0)</f>
        <v>0</v>
      </c>
      <c r="AL308" s="74" t="n">
        <f aca="false">IF(K308&gt;0,AL307+1,0)</f>
        <v>3</v>
      </c>
      <c r="AM308" s="74" t="n">
        <f aca="false">IF(K308&lt;=0,AM307+1,0)</f>
        <v>0</v>
      </c>
    </row>
    <row r="309" customFormat="false" ht="15" hidden="false" customHeight="false" outlineLevel="0" collapsed="false">
      <c r="A309" s="61" t="n">
        <v>308</v>
      </c>
      <c r="B309" s="62" t="n">
        <v>40756.40625</v>
      </c>
      <c r="C309" s="63" t="n">
        <f aca="false">YEAR(B309)</f>
        <v>2011</v>
      </c>
      <c r="D309" s="32" t="s">
        <v>277</v>
      </c>
      <c r="E309" s="64" t="n">
        <v>5543.05</v>
      </c>
      <c r="F309" s="65" t="n">
        <v>-0.0056</v>
      </c>
      <c r="G309" s="66" t="n">
        <v>-31.04108</v>
      </c>
      <c r="H309" s="67" t="n">
        <f aca="false">E309+IF(D309="Long",1,-1)*G309</f>
        <v>5512.00892</v>
      </c>
      <c r="I309" s="68" t="n">
        <f aca="false">Assumptions!$B$58</f>
        <v>5.35750011455817</v>
      </c>
      <c r="J309" s="68" t="n">
        <f aca="false">INDEX(Yearly!$L$5:$L$22,MATCH(C309,Yearly!$A$5:$A$22,0))</f>
        <v>0.490763369272504</v>
      </c>
      <c r="K309" s="68" t="n">
        <f aca="false">G309-I309-J309</f>
        <v>-36.8893434838307</v>
      </c>
      <c r="L309" s="69" t="n">
        <f aca="false">(I309+J309)/Assumptions!$B$8</f>
        <v>0.000257871880480828</v>
      </c>
      <c r="M309" s="70" t="n">
        <f aca="false">F309-L309</f>
        <v>-0.00585787188048083</v>
      </c>
      <c r="N309" s="71" t="n">
        <f aca="false">G309*Assumptions!$B$7</f>
        <v>-244138.0942</v>
      </c>
      <c r="O309" s="71" t="n">
        <f aca="false">K309*Assumptions!$B$7</f>
        <v>-290134.686500328</v>
      </c>
      <c r="P309" s="68" t="n">
        <f aca="false">P308+G309</f>
        <v>4509.317385</v>
      </c>
      <c r="Q309" s="68" t="n">
        <f aca="false">MAX(Q308,P309)</f>
        <v>4549.736825</v>
      </c>
      <c r="R309" s="68" t="n">
        <f aca="false">Q309-P309</f>
        <v>40.4194399999988</v>
      </c>
      <c r="S309" s="68" t="n">
        <f aca="false">S308+K309</f>
        <v>2698.68683101654</v>
      </c>
      <c r="T309" s="68" t="n">
        <f aca="false">MAX(T308,S309)</f>
        <v>2780.04411540335</v>
      </c>
      <c r="U309" s="68" t="n">
        <f aca="false">T309-S309</f>
        <v>81.3572843868142</v>
      </c>
      <c r="V309" s="70" t="n">
        <f aca="false">V308+F309</f>
        <v>1.0188</v>
      </c>
      <c r="W309" s="70" t="n">
        <f aca="false">MAX(W308,V309)</f>
        <v>1.026</v>
      </c>
      <c r="X309" s="70" t="n">
        <f aca="false">W309-V309</f>
        <v>0.0072000000000001</v>
      </c>
      <c r="Y309" s="70" t="n">
        <f aca="false">Y308+M309</f>
        <v>0.938962505143163</v>
      </c>
      <c r="Z309" s="70" t="n">
        <f aca="false">MAX(Z308,Y309)</f>
        <v>0.947967608306529</v>
      </c>
      <c r="AA309" s="70" t="n">
        <f aca="false">Z309-Y309</f>
        <v>0.00900510316336589</v>
      </c>
      <c r="AB309" s="72" t="n">
        <f aca="false">AB308*(1+F309)</f>
        <v>2.58557858460945</v>
      </c>
      <c r="AC309" s="73" t="n">
        <f aca="false">MAX(AC308,AB309)</f>
        <v>2.60450880268781</v>
      </c>
      <c r="AD309" s="70" t="n">
        <f aca="false">1-AB309/AC309</f>
        <v>0.00726824883787147</v>
      </c>
      <c r="AE309" s="73" t="n">
        <f aca="false">AE308*(1+M309)</f>
        <v>2.38771008258966</v>
      </c>
      <c r="AF309" s="73" t="n">
        <f aca="false">MAX(AF308,AE309)</f>
        <v>2.40954230726824</v>
      </c>
      <c r="AG309" s="70" t="n">
        <f aca="false">1-AE309/AF309</f>
        <v>0.00906073514987782</v>
      </c>
      <c r="AH309" s="74" t="n">
        <f aca="false">IF(R309&gt;0,AH308+1,0)</f>
        <v>7</v>
      </c>
      <c r="AI309" s="74" t="n">
        <f aca="false">IF(U309&gt;0,AI308+1,0)</f>
        <v>7</v>
      </c>
      <c r="AJ309" s="74" t="n">
        <f aca="false">IF(G309&gt;0,AJ308+1,0)</f>
        <v>0</v>
      </c>
      <c r="AK309" s="74" t="n">
        <f aca="false">IF(G309&lt;=0,AK308+1,0)</f>
        <v>1</v>
      </c>
      <c r="AL309" s="74" t="n">
        <f aca="false">IF(K309&gt;0,AL308+1,0)</f>
        <v>0</v>
      </c>
      <c r="AM309" s="74" t="n">
        <f aca="false">IF(K309&lt;=0,AM308+1,0)</f>
        <v>1</v>
      </c>
    </row>
    <row r="310" customFormat="false" ht="15" hidden="false" customHeight="false" outlineLevel="0" collapsed="false">
      <c r="A310" s="61" t="n">
        <v>309</v>
      </c>
      <c r="B310" s="62" t="n">
        <v>40756.53125</v>
      </c>
      <c r="C310" s="63" t="n">
        <f aca="false">YEAR(B310)</f>
        <v>2011</v>
      </c>
      <c r="D310" s="32" t="s">
        <v>276</v>
      </c>
      <c r="E310" s="64" t="n">
        <v>5512</v>
      </c>
      <c r="F310" s="65" t="n">
        <v>0.0596</v>
      </c>
      <c r="G310" s="66" t="n">
        <v>328.5152</v>
      </c>
      <c r="H310" s="67" t="n">
        <f aca="false">E310+IF(D310="Long",1,-1)*G310</f>
        <v>5183.4848</v>
      </c>
      <c r="I310" s="68" t="n">
        <f aca="false">Assumptions!$B$58</f>
        <v>5.35750011455817</v>
      </c>
      <c r="J310" s="68" t="n">
        <f aca="false">INDEX(Yearly!$L$5:$L$22,MATCH(C310,Yearly!$A$5:$A$22,0))</f>
        <v>0.490763369272504</v>
      </c>
      <c r="K310" s="68" t="n">
        <f aca="false">G310-I310-J310</f>
        <v>322.666936516169</v>
      </c>
      <c r="L310" s="69" t="n">
        <f aca="false">(I310+J310)/Assumptions!$B$8</f>
        <v>0.000257871880480828</v>
      </c>
      <c r="M310" s="70" t="n">
        <f aca="false">F310-L310</f>
        <v>0.0593421281195192</v>
      </c>
      <c r="N310" s="71" t="n">
        <f aca="false">G310*Assumptions!$B$7</f>
        <v>2583772.048</v>
      </c>
      <c r="O310" s="71" t="n">
        <f aca="false">K310*Assumptions!$B$7</f>
        <v>2537775.45569967</v>
      </c>
      <c r="P310" s="68" t="n">
        <f aca="false">P309+G310</f>
        <v>4837.832585</v>
      </c>
      <c r="Q310" s="68" t="n">
        <f aca="false">MAX(Q309,P310)</f>
        <v>4837.832585</v>
      </c>
      <c r="R310" s="68" t="n">
        <f aca="false">Q310-P310</f>
        <v>0</v>
      </c>
      <c r="S310" s="68" t="n">
        <f aca="false">S309+K310</f>
        <v>3021.35376753271</v>
      </c>
      <c r="T310" s="68" t="n">
        <f aca="false">MAX(T309,S310)</f>
        <v>3021.35376753271</v>
      </c>
      <c r="U310" s="68" t="n">
        <f aca="false">T310-S310</f>
        <v>0</v>
      </c>
      <c r="V310" s="70" t="n">
        <f aca="false">V309+F310</f>
        <v>1.0784</v>
      </c>
      <c r="W310" s="70" t="n">
        <f aca="false">MAX(W309,V310)</f>
        <v>1.0784</v>
      </c>
      <c r="X310" s="70" t="n">
        <f aca="false">W310-V310</f>
        <v>0</v>
      </c>
      <c r="Y310" s="70" t="n">
        <f aca="false">Y309+M310</f>
        <v>0.998304633262682</v>
      </c>
      <c r="Z310" s="70" t="n">
        <f aca="false">MAX(Z309,Y310)</f>
        <v>0.998304633262682</v>
      </c>
      <c r="AA310" s="70" t="n">
        <f aca="false">Z310-Y310</f>
        <v>0</v>
      </c>
      <c r="AB310" s="72" t="n">
        <f aca="false">AB309*(1+F310)</f>
        <v>2.73967906825217</v>
      </c>
      <c r="AC310" s="73" t="n">
        <f aca="false">MAX(AC309,AB310)</f>
        <v>2.73967906825217</v>
      </c>
      <c r="AD310" s="70" t="n">
        <f aca="false">1-AB310/AC310</f>
        <v>0</v>
      </c>
      <c r="AE310" s="73" t="n">
        <f aca="false">AE309*(1+M310)</f>
        <v>2.52940188022296</v>
      </c>
      <c r="AF310" s="73" t="n">
        <f aca="false">MAX(AF309,AE310)</f>
        <v>2.52940188022296</v>
      </c>
      <c r="AG310" s="70" t="n">
        <f aca="false">1-AE310/AF310</f>
        <v>0</v>
      </c>
      <c r="AH310" s="74" t="n">
        <f aca="false">IF(R310&gt;0,AH309+1,0)</f>
        <v>0</v>
      </c>
      <c r="AI310" s="74" t="n">
        <f aca="false">IF(U310&gt;0,AI309+1,0)</f>
        <v>0</v>
      </c>
      <c r="AJ310" s="74" t="n">
        <f aca="false">IF(G310&gt;0,AJ309+1,0)</f>
        <v>1</v>
      </c>
      <c r="AK310" s="74" t="n">
        <f aca="false">IF(G310&lt;=0,AK309+1,0)</f>
        <v>0</v>
      </c>
      <c r="AL310" s="74" t="n">
        <f aca="false">IF(K310&gt;0,AL309+1,0)</f>
        <v>1</v>
      </c>
      <c r="AM310" s="74" t="n">
        <f aca="false">IF(K310&lt;=0,AM309+1,0)</f>
        <v>0</v>
      </c>
    </row>
    <row r="311" customFormat="false" ht="15" hidden="false" customHeight="false" outlineLevel="0" collapsed="false">
      <c r="A311" s="61" t="n">
        <v>310</v>
      </c>
      <c r="B311" s="62" t="n">
        <v>40766.53125</v>
      </c>
      <c r="C311" s="63" t="n">
        <f aca="false">YEAR(B311)</f>
        <v>2011</v>
      </c>
      <c r="D311" s="32" t="s">
        <v>277</v>
      </c>
      <c r="E311" s="64" t="n">
        <v>5183.25</v>
      </c>
      <c r="F311" s="65" t="n">
        <v>-0.0092</v>
      </c>
      <c r="G311" s="66" t="n">
        <v>-47.6859</v>
      </c>
      <c r="H311" s="67" t="n">
        <f aca="false">E311+IF(D311="Long",1,-1)*G311</f>
        <v>5135.5641</v>
      </c>
      <c r="I311" s="68" t="n">
        <f aca="false">Assumptions!$B$58</f>
        <v>5.35750011455817</v>
      </c>
      <c r="J311" s="68" t="n">
        <f aca="false">INDEX(Yearly!$L$5:$L$22,MATCH(C311,Yearly!$A$5:$A$22,0))</f>
        <v>0.490763369272504</v>
      </c>
      <c r="K311" s="68" t="n">
        <f aca="false">G311-I311-J311</f>
        <v>-53.5341634838307</v>
      </c>
      <c r="L311" s="69" t="n">
        <f aca="false">(I311+J311)/Assumptions!$B$8</f>
        <v>0.000257871880480828</v>
      </c>
      <c r="M311" s="70" t="n">
        <f aca="false">F311-L311</f>
        <v>-0.00945787188048083</v>
      </c>
      <c r="N311" s="71" t="n">
        <f aca="false">G311*Assumptions!$B$7</f>
        <v>-375049.6035</v>
      </c>
      <c r="O311" s="71" t="n">
        <f aca="false">K311*Assumptions!$B$7</f>
        <v>-421046.195800328</v>
      </c>
      <c r="P311" s="68" t="n">
        <f aca="false">P310+G311</f>
        <v>4790.146685</v>
      </c>
      <c r="Q311" s="68" t="n">
        <f aca="false">MAX(Q310,P311)</f>
        <v>4837.832585</v>
      </c>
      <c r="R311" s="68" t="n">
        <f aca="false">Q311-P311</f>
        <v>47.6859000000004</v>
      </c>
      <c r="S311" s="68" t="n">
        <f aca="false">S310+K311</f>
        <v>2967.81960404888</v>
      </c>
      <c r="T311" s="68" t="n">
        <f aca="false">MAX(T310,S311)</f>
        <v>3021.35376753271</v>
      </c>
      <c r="U311" s="68" t="n">
        <f aca="false">T311-S311</f>
        <v>53.5341634838305</v>
      </c>
      <c r="V311" s="70" t="n">
        <f aca="false">V310+F311</f>
        <v>1.0692</v>
      </c>
      <c r="W311" s="70" t="n">
        <f aca="false">MAX(W310,V311)</f>
        <v>1.0784</v>
      </c>
      <c r="X311" s="70" t="n">
        <f aca="false">W311-V311</f>
        <v>0.0092000000000001</v>
      </c>
      <c r="Y311" s="70" t="n">
        <f aca="false">Y310+M311</f>
        <v>0.988846761382201</v>
      </c>
      <c r="Z311" s="70" t="n">
        <f aca="false">MAX(Z310,Y311)</f>
        <v>0.998304633262682</v>
      </c>
      <c r="AA311" s="70" t="n">
        <f aca="false">Z311-Y311</f>
        <v>0.00945787188048086</v>
      </c>
      <c r="AB311" s="72" t="n">
        <f aca="false">AB310*(1+F311)</f>
        <v>2.71447402082425</v>
      </c>
      <c r="AC311" s="73" t="n">
        <f aca="false">MAX(AC310,AB311)</f>
        <v>2.73967906825217</v>
      </c>
      <c r="AD311" s="70" t="n">
        <f aca="false">1-AB311/AC311</f>
        <v>0.00919999999999999</v>
      </c>
      <c r="AE311" s="73" t="n">
        <f aca="false">AE310*(1+M311)</f>
        <v>2.50547912130557</v>
      </c>
      <c r="AF311" s="73" t="n">
        <f aca="false">MAX(AF310,AE311)</f>
        <v>2.52940188022296</v>
      </c>
      <c r="AG311" s="70" t="n">
        <f aca="false">1-AE311/AF311</f>
        <v>0.00945787188048086</v>
      </c>
      <c r="AH311" s="74" t="n">
        <f aca="false">IF(R311&gt;0,AH310+1,0)</f>
        <v>1</v>
      </c>
      <c r="AI311" s="74" t="n">
        <f aca="false">IF(U311&gt;0,AI310+1,0)</f>
        <v>1</v>
      </c>
      <c r="AJ311" s="74" t="n">
        <f aca="false">IF(G311&gt;0,AJ310+1,0)</f>
        <v>0</v>
      </c>
      <c r="AK311" s="74" t="n">
        <f aca="false">IF(G311&lt;=0,AK310+1,0)</f>
        <v>1</v>
      </c>
      <c r="AL311" s="74" t="n">
        <f aca="false">IF(K311&gt;0,AL310+1,0)</f>
        <v>0</v>
      </c>
      <c r="AM311" s="74" t="n">
        <f aca="false">IF(K311&lt;=0,AM310+1,0)</f>
        <v>1</v>
      </c>
    </row>
    <row r="312" customFormat="false" ht="15" hidden="false" customHeight="false" outlineLevel="0" collapsed="false">
      <c r="A312" s="61" t="n">
        <v>311</v>
      </c>
      <c r="B312" s="62" t="n">
        <v>40766.6354166667</v>
      </c>
      <c r="C312" s="63" t="n">
        <f aca="false">YEAR(B312)</f>
        <v>2011</v>
      </c>
      <c r="D312" s="32" t="s">
        <v>276</v>
      </c>
      <c r="E312" s="64" t="n">
        <v>5135.65</v>
      </c>
      <c r="F312" s="65" t="n">
        <v>0.0362</v>
      </c>
      <c r="G312" s="66" t="n">
        <v>185.91053</v>
      </c>
      <c r="H312" s="67" t="n">
        <f aca="false">E312+IF(D312="Long",1,-1)*G312</f>
        <v>4949.73947</v>
      </c>
      <c r="I312" s="68" t="n">
        <f aca="false">Assumptions!$B$58</f>
        <v>5.35750011455817</v>
      </c>
      <c r="J312" s="68" t="n">
        <f aca="false">INDEX(Yearly!$L$5:$L$22,MATCH(C312,Yearly!$A$5:$A$22,0))</f>
        <v>0.490763369272504</v>
      </c>
      <c r="K312" s="68" t="n">
        <f aca="false">G312-I312-J312</f>
        <v>180.062266516169</v>
      </c>
      <c r="L312" s="69" t="n">
        <f aca="false">(I312+J312)/Assumptions!$B$8</f>
        <v>0.000257871880480828</v>
      </c>
      <c r="M312" s="70" t="n">
        <f aca="false">F312-L312</f>
        <v>0.0359421281195192</v>
      </c>
      <c r="N312" s="71" t="n">
        <f aca="false">G312*Assumptions!$B$7</f>
        <v>1462186.31845</v>
      </c>
      <c r="O312" s="71" t="n">
        <f aca="false">K312*Assumptions!$B$7</f>
        <v>1416189.72614967</v>
      </c>
      <c r="P312" s="68" t="n">
        <f aca="false">P311+G312</f>
        <v>4976.057215</v>
      </c>
      <c r="Q312" s="68" t="n">
        <f aca="false">MAX(Q311,P312)</f>
        <v>4976.057215</v>
      </c>
      <c r="R312" s="68" t="n">
        <f aca="false">Q312-P312</f>
        <v>0</v>
      </c>
      <c r="S312" s="68" t="n">
        <f aca="false">S311+K312</f>
        <v>3147.88187056505</v>
      </c>
      <c r="T312" s="68" t="n">
        <f aca="false">MAX(T311,S312)</f>
        <v>3147.88187056505</v>
      </c>
      <c r="U312" s="68" t="n">
        <f aca="false">T312-S312</f>
        <v>0</v>
      </c>
      <c r="V312" s="70" t="n">
        <f aca="false">V311+F312</f>
        <v>1.1054</v>
      </c>
      <c r="W312" s="70" t="n">
        <f aca="false">MAX(W311,V312)</f>
        <v>1.1054</v>
      </c>
      <c r="X312" s="70" t="n">
        <f aca="false">W312-V312</f>
        <v>0</v>
      </c>
      <c r="Y312" s="70" t="n">
        <f aca="false">Y311+M312</f>
        <v>1.02478888950172</v>
      </c>
      <c r="Z312" s="70" t="n">
        <f aca="false">MAX(Z311,Y312)</f>
        <v>1.02478888950172</v>
      </c>
      <c r="AA312" s="70" t="n">
        <f aca="false">Z312-Y312</f>
        <v>0</v>
      </c>
      <c r="AB312" s="72" t="n">
        <f aca="false">AB311*(1+F312)</f>
        <v>2.81273798037809</v>
      </c>
      <c r="AC312" s="73" t="n">
        <f aca="false">MAX(AC311,AB312)</f>
        <v>2.81273798037809</v>
      </c>
      <c r="AD312" s="70" t="n">
        <f aca="false">1-AB312/AC312</f>
        <v>0</v>
      </c>
      <c r="AE312" s="73" t="n">
        <f aca="false">AE311*(1+M312)</f>
        <v>2.59553137288431</v>
      </c>
      <c r="AF312" s="73" t="n">
        <f aca="false">MAX(AF311,AE312)</f>
        <v>2.59553137288431</v>
      </c>
      <c r="AG312" s="70" t="n">
        <f aca="false">1-AE312/AF312</f>
        <v>0</v>
      </c>
      <c r="AH312" s="74" t="n">
        <f aca="false">IF(R312&gt;0,AH311+1,0)</f>
        <v>0</v>
      </c>
      <c r="AI312" s="74" t="n">
        <f aca="false">IF(U312&gt;0,AI311+1,0)</f>
        <v>0</v>
      </c>
      <c r="AJ312" s="74" t="n">
        <f aca="false">IF(G312&gt;0,AJ311+1,0)</f>
        <v>1</v>
      </c>
      <c r="AK312" s="74" t="n">
        <f aca="false">IF(G312&lt;=0,AK311+1,0)</f>
        <v>0</v>
      </c>
      <c r="AL312" s="74" t="n">
        <f aca="false">IF(K312&gt;0,AL311+1,0)</f>
        <v>1</v>
      </c>
      <c r="AM312" s="74" t="n">
        <f aca="false">IF(K312&lt;=0,AM311+1,0)</f>
        <v>0</v>
      </c>
    </row>
    <row r="313" customFormat="false" ht="15" hidden="false" customHeight="false" outlineLevel="0" collapsed="false">
      <c r="A313" s="61" t="n">
        <v>312</v>
      </c>
      <c r="B313" s="62" t="n">
        <v>40778.5520833333</v>
      </c>
      <c r="C313" s="63" t="n">
        <f aca="false">YEAR(B313)</f>
        <v>2011</v>
      </c>
      <c r="D313" s="32" t="s">
        <v>277</v>
      </c>
      <c r="E313" s="64" t="n">
        <v>4949.7</v>
      </c>
      <c r="F313" s="65" t="n">
        <v>-0.0012</v>
      </c>
      <c r="G313" s="66" t="n">
        <v>-5.93964</v>
      </c>
      <c r="H313" s="67" t="n">
        <f aca="false">E313+IF(D313="Long",1,-1)*G313</f>
        <v>4943.76036</v>
      </c>
      <c r="I313" s="68" t="n">
        <f aca="false">Assumptions!$B$58</f>
        <v>5.35750011455817</v>
      </c>
      <c r="J313" s="68" t="n">
        <f aca="false">INDEX(Yearly!$L$5:$L$22,MATCH(C313,Yearly!$A$5:$A$22,0))</f>
        <v>0.490763369272504</v>
      </c>
      <c r="K313" s="68" t="n">
        <f aca="false">G313-I313-J313</f>
        <v>-11.7879034838307</v>
      </c>
      <c r="L313" s="69" t="n">
        <f aca="false">(I313+J313)/Assumptions!$B$8</f>
        <v>0.000257871880480828</v>
      </c>
      <c r="M313" s="70" t="n">
        <f aca="false">F313-L313</f>
        <v>-0.00145787188048083</v>
      </c>
      <c r="N313" s="71" t="n">
        <f aca="false">G313*Assumptions!$B$7</f>
        <v>-46715.2686</v>
      </c>
      <c r="O313" s="71" t="n">
        <f aca="false">K313*Assumptions!$B$7</f>
        <v>-92711.8609003282</v>
      </c>
      <c r="P313" s="68" t="n">
        <f aca="false">P312+G313</f>
        <v>4970.117575</v>
      </c>
      <c r="Q313" s="68" t="n">
        <f aca="false">MAX(Q312,P313)</f>
        <v>4976.057215</v>
      </c>
      <c r="R313" s="68" t="n">
        <f aca="false">Q313-P313</f>
        <v>5.9396399999996</v>
      </c>
      <c r="S313" s="68" t="n">
        <f aca="false">S312+K313</f>
        <v>3136.09396708122</v>
      </c>
      <c r="T313" s="68" t="n">
        <f aca="false">MAX(T312,S313)</f>
        <v>3147.88187056505</v>
      </c>
      <c r="U313" s="68" t="n">
        <f aca="false">T313-S313</f>
        <v>11.7879034838306</v>
      </c>
      <c r="V313" s="70" t="n">
        <f aca="false">V312+F313</f>
        <v>1.1042</v>
      </c>
      <c r="W313" s="70" t="n">
        <f aca="false">MAX(W312,V313)</f>
        <v>1.1054</v>
      </c>
      <c r="X313" s="70" t="n">
        <f aca="false">W313-V313</f>
        <v>0.00120000000000009</v>
      </c>
      <c r="Y313" s="70" t="n">
        <f aca="false">Y312+M313</f>
        <v>1.02333101762124</v>
      </c>
      <c r="Z313" s="70" t="n">
        <f aca="false">MAX(Z312,Y313)</f>
        <v>1.02478888950172</v>
      </c>
      <c r="AA313" s="70" t="n">
        <f aca="false">Z313-Y313</f>
        <v>0.00145787188048074</v>
      </c>
      <c r="AB313" s="72" t="n">
        <f aca="false">AB312*(1+F313)</f>
        <v>2.80936269480163</v>
      </c>
      <c r="AC313" s="73" t="n">
        <f aca="false">MAX(AC312,AB313)</f>
        <v>2.81273798037809</v>
      </c>
      <c r="AD313" s="70" t="n">
        <f aca="false">1-AB313/AC313</f>
        <v>0.00119999999999998</v>
      </c>
      <c r="AE313" s="73" t="n">
        <f aca="false">AE312*(1+M313)</f>
        <v>2.59174742068088</v>
      </c>
      <c r="AF313" s="73" t="n">
        <f aca="false">MAX(AF312,AE313)</f>
        <v>2.59553137288431</v>
      </c>
      <c r="AG313" s="70" t="n">
        <f aca="false">1-AE313/AF313</f>
        <v>0.00145787188048074</v>
      </c>
      <c r="AH313" s="74" t="n">
        <f aca="false">IF(R313&gt;0,AH312+1,0)</f>
        <v>1</v>
      </c>
      <c r="AI313" s="74" t="n">
        <f aca="false">IF(U313&gt;0,AI312+1,0)</f>
        <v>1</v>
      </c>
      <c r="AJ313" s="74" t="n">
        <f aca="false">IF(G313&gt;0,AJ312+1,0)</f>
        <v>0</v>
      </c>
      <c r="AK313" s="74" t="n">
        <f aca="false">IF(G313&lt;=0,AK312+1,0)</f>
        <v>1</v>
      </c>
      <c r="AL313" s="74" t="n">
        <f aca="false">IF(K313&gt;0,AL312+1,0)</f>
        <v>0</v>
      </c>
      <c r="AM313" s="74" t="n">
        <f aca="false">IF(K313&lt;=0,AM312+1,0)</f>
        <v>1</v>
      </c>
    </row>
    <row r="314" customFormat="false" ht="15" hidden="false" customHeight="false" outlineLevel="0" collapsed="false">
      <c r="A314" s="61" t="n">
        <v>313</v>
      </c>
      <c r="B314" s="62" t="n">
        <v>40779.40625</v>
      </c>
      <c r="C314" s="63" t="n">
        <f aca="false">YEAR(B314)</f>
        <v>2011</v>
      </c>
      <c r="D314" s="32" t="s">
        <v>276</v>
      </c>
      <c r="E314" s="64" t="n">
        <v>4943.6</v>
      </c>
      <c r="F314" s="65" t="n">
        <v>-0.0017</v>
      </c>
      <c r="G314" s="66" t="n">
        <v>-8.40412</v>
      </c>
      <c r="H314" s="67" t="n">
        <f aca="false">E314+IF(D314="Long",1,-1)*G314</f>
        <v>4952.00412</v>
      </c>
      <c r="I314" s="68" t="n">
        <f aca="false">Assumptions!$B$58</f>
        <v>5.35750011455817</v>
      </c>
      <c r="J314" s="68" t="n">
        <f aca="false">INDEX(Yearly!$L$5:$L$22,MATCH(C314,Yearly!$A$5:$A$22,0))</f>
        <v>0.490763369272504</v>
      </c>
      <c r="K314" s="68" t="n">
        <f aca="false">G314-I314-J314</f>
        <v>-14.2523834838307</v>
      </c>
      <c r="L314" s="69" t="n">
        <f aca="false">(I314+J314)/Assumptions!$B$8</f>
        <v>0.000257871880480828</v>
      </c>
      <c r="M314" s="70" t="n">
        <f aca="false">F314-L314</f>
        <v>-0.00195787188048083</v>
      </c>
      <c r="N314" s="71" t="n">
        <f aca="false">G314*Assumptions!$B$7</f>
        <v>-66098.4038</v>
      </c>
      <c r="O314" s="71" t="n">
        <f aca="false">K314*Assumptions!$B$7</f>
        <v>-112094.996100328</v>
      </c>
      <c r="P314" s="68" t="n">
        <f aca="false">P313+G314</f>
        <v>4961.713455</v>
      </c>
      <c r="Q314" s="68" t="n">
        <f aca="false">MAX(Q313,P314)</f>
        <v>4976.057215</v>
      </c>
      <c r="R314" s="68" t="n">
        <f aca="false">Q314-P314</f>
        <v>14.3437599999997</v>
      </c>
      <c r="S314" s="68" t="n">
        <f aca="false">S313+K314</f>
        <v>3121.84158359738</v>
      </c>
      <c r="T314" s="68" t="n">
        <f aca="false">MAX(T313,S314)</f>
        <v>3147.88187056505</v>
      </c>
      <c r="U314" s="68" t="n">
        <f aca="false">T314-S314</f>
        <v>26.0402869676614</v>
      </c>
      <c r="V314" s="70" t="n">
        <f aca="false">V313+F314</f>
        <v>1.1025</v>
      </c>
      <c r="W314" s="70" t="n">
        <f aca="false">MAX(W313,V314)</f>
        <v>1.1054</v>
      </c>
      <c r="X314" s="70" t="n">
        <f aca="false">W314-V314</f>
        <v>0.00290000000000012</v>
      </c>
      <c r="Y314" s="70" t="n">
        <f aca="false">Y313+M314</f>
        <v>1.02137314574076</v>
      </c>
      <c r="Z314" s="70" t="n">
        <f aca="false">MAX(Z313,Y314)</f>
        <v>1.02478888950172</v>
      </c>
      <c r="AA314" s="70" t="n">
        <f aca="false">Z314-Y314</f>
        <v>0.00341574376096165</v>
      </c>
      <c r="AB314" s="72" t="n">
        <f aca="false">AB313*(1+F314)</f>
        <v>2.80458677822047</v>
      </c>
      <c r="AC314" s="73" t="n">
        <f aca="false">MAX(AC313,AB314)</f>
        <v>2.81273798037809</v>
      </c>
      <c r="AD314" s="70" t="n">
        <f aca="false">1-AB314/AC314</f>
        <v>0.00289796000000009</v>
      </c>
      <c r="AE314" s="73" t="n">
        <f aca="false">AE313*(1+M314)</f>
        <v>2.58667311128462</v>
      </c>
      <c r="AF314" s="73" t="n">
        <f aca="false">MAX(AF313,AE314)</f>
        <v>2.59553137288431</v>
      </c>
      <c r="AG314" s="70" t="n">
        <f aca="false">1-AE314/AF314</f>
        <v>0.0034128894346015</v>
      </c>
      <c r="AH314" s="74" t="n">
        <f aca="false">IF(R314&gt;0,AH313+1,0)</f>
        <v>2</v>
      </c>
      <c r="AI314" s="74" t="n">
        <f aca="false">IF(U314&gt;0,AI313+1,0)</f>
        <v>2</v>
      </c>
      <c r="AJ314" s="74" t="n">
        <f aca="false">IF(G314&gt;0,AJ313+1,0)</f>
        <v>0</v>
      </c>
      <c r="AK314" s="74" t="n">
        <f aca="false">IF(G314&lt;=0,AK313+1,0)</f>
        <v>2</v>
      </c>
      <c r="AL314" s="74" t="n">
        <f aca="false">IF(K314&gt;0,AL313+1,0)</f>
        <v>0</v>
      </c>
      <c r="AM314" s="74" t="n">
        <f aca="false">IF(K314&lt;=0,AM313+1,0)</f>
        <v>2</v>
      </c>
    </row>
    <row r="315" customFormat="false" ht="15" hidden="false" customHeight="false" outlineLevel="0" collapsed="false">
      <c r="A315" s="61" t="n">
        <v>314</v>
      </c>
      <c r="B315" s="62" t="n">
        <v>40779.4270833333</v>
      </c>
      <c r="C315" s="63" t="n">
        <f aca="false">YEAR(B315)</f>
        <v>2011</v>
      </c>
      <c r="D315" s="32" t="s">
        <v>277</v>
      </c>
      <c r="E315" s="64" t="n">
        <v>4952</v>
      </c>
      <c r="F315" s="65" t="n">
        <v>-0.0041</v>
      </c>
      <c r="G315" s="66" t="n">
        <v>-20.3032</v>
      </c>
      <c r="H315" s="67" t="n">
        <f aca="false">E315+IF(D315="Long",1,-1)*G315</f>
        <v>4931.6968</v>
      </c>
      <c r="I315" s="68" t="n">
        <f aca="false">Assumptions!$B$58</f>
        <v>5.35750011455817</v>
      </c>
      <c r="J315" s="68" t="n">
        <f aca="false">INDEX(Yearly!$L$5:$L$22,MATCH(C315,Yearly!$A$5:$A$22,0))</f>
        <v>0.490763369272504</v>
      </c>
      <c r="K315" s="68" t="n">
        <f aca="false">G315-I315-J315</f>
        <v>-26.1514634838307</v>
      </c>
      <c r="L315" s="69" t="n">
        <f aca="false">(I315+J315)/Assumptions!$B$8</f>
        <v>0.000257871880480828</v>
      </c>
      <c r="M315" s="70" t="n">
        <f aca="false">F315-L315</f>
        <v>-0.00435787188048083</v>
      </c>
      <c r="N315" s="71" t="n">
        <f aca="false">G315*Assumptions!$B$7</f>
        <v>-159684.668</v>
      </c>
      <c r="O315" s="71" t="n">
        <f aca="false">K315*Assumptions!$B$7</f>
        <v>-205681.260300328</v>
      </c>
      <c r="P315" s="68" t="n">
        <f aca="false">P314+G315</f>
        <v>4941.410255</v>
      </c>
      <c r="Q315" s="68" t="n">
        <f aca="false">MAX(Q314,P315)</f>
        <v>4976.057215</v>
      </c>
      <c r="R315" s="68" t="n">
        <f aca="false">Q315-P315</f>
        <v>34.64696</v>
      </c>
      <c r="S315" s="68" t="n">
        <f aca="false">S314+K315</f>
        <v>3095.69012011355</v>
      </c>
      <c r="T315" s="68" t="n">
        <f aca="false">MAX(T314,S315)</f>
        <v>3147.88187056505</v>
      </c>
      <c r="U315" s="68" t="n">
        <f aca="false">T315-S315</f>
        <v>52.1917504514922</v>
      </c>
      <c r="V315" s="70" t="n">
        <f aca="false">V314+F315</f>
        <v>1.0984</v>
      </c>
      <c r="W315" s="70" t="n">
        <f aca="false">MAX(W314,V315)</f>
        <v>1.1054</v>
      </c>
      <c r="X315" s="70" t="n">
        <f aca="false">W315-V315</f>
        <v>0.00700000000000012</v>
      </c>
      <c r="Y315" s="70" t="n">
        <f aca="false">Y314+M315</f>
        <v>1.01701527386028</v>
      </c>
      <c r="Z315" s="70" t="n">
        <f aca="false">MAX(Z314,Y315)</f>
        <v>1.02478888950172</v>
      </c>
      <c r="AA315" s="70" t="n">
        <f aca="false">Z315-Y315</f>
        <v>0.00777361564144252</v>
      </c>
      <c r="AB315" s="72" t="n">
        <f aca="false">AB314*(1+F315)</f>
        <v>2.79308797242977</v>
      </c>
      <c r="AC315" s="73" t="n">
        <f aca="false">MAX(AC314,AB315)</f>
        <v>2.81273798037809</v>
      </c>
      <c r="AD315" s="70" t="n">
        <f aca="false">1-AB315/AC315</f>
        <v>0.00698607836400011</v>
      </c>
      <c r="AE315" s="73" t="n">
        <f aca="false">AE314*(1+M315)</f>
        <v>2.57540072126896</v>
      </c>
      <c r="AF315" s="73" t="n">
        <f aca="false">MAX(AF314,AE315)</f>
        <v>2.59553137288431</v>
      </c>
      <c r="AG315" s="70" t="n">
        <f aca="false">1-AE315/AF315</f>
        <v>0.00775588838018415</v>
      </c>
      <c r="AH315" s="74" t="n">
        <f aca="false">IF(R315&gt;0,AH314+1,0)</f>
        <v>3</v>
      </c>
      <c r="AI315" s="74" t="n">
        <f aca="false">IF(U315&gt;0,AI314+1,0)</f>
        <v>3</v>
      </c>
      <c r="AJ315" s="74" t="n">
        <f aca="false">IF(G315&gt;0,AJ314+1,0)</f>
        <v>0</v>
      </c>
      <c r="AK315" s="74" t="n">
        <f aca="false">IF(G315&lt;=0,AK314+1,0)</f>
        <v>3</v>
      </c>
      <c r="AL315" s="74" t="n">
        <f aca="false">IF(K315&gt;0,AL314+1,0)</f>
        <v>0</v>
      </c>
      <c r="AM315" s="74" t="n">
        <f aca="false">IF(K315&lt;=0,AM314+1,0)</f>
        <v>3</v>
      </c>
    </row>
    <row r="316" customFormat="false" ht="15" hidden="false" customHeight="false" outlineLevel="0" collapsed="false">
      <c r="A316" s="61" t="n">
        <v>315</v>
      </c>
      <c r="B316" s="62" t="n">
        <v>40779.46875</v>
      </c>
      <c r="C316" s="63" t="n">
        <f aca="false">YEAR(B316)</f>
        <v>2011</v>
      </c>
      <c r="D316" s="32" t="s">
        <v>276</v>
      </c>
      <c r="E316" s="64" t="n">
        <v>4931.9</v>
      </c>
      <c r="F316" s="65" t="n">
        <v>0.0112</v>
      </c>
      <c r="G316" s="66" t="n">
        <v>55.23728</v>
      </c>
      <c r="H316" s="67" t="n">
        <f aca="false">E316+IF(D316="Long",1,-1)*G316</f>
        <v>4876.66272</v>
      </c>
      <c r="I316" s="68" t="n">
        <f aca="false">Assumptions!$B$58</f>
        <v>5.35750011455817</v>
      </c>
      <c r="J316" s="68" t="n">
        <f aca="false">INDEX(Yearly!$L$5:$L$22,MATCH(C316,Yearly!$A$5:$A$22,0))</f>
        <v>0.490763369272504</v>
      </c>
      <c r="K316" s="68" t="n">
        <f aca="false">G316-I316-J316</f>
        <v>49.3890165161693</v>
      </c>
      <c r="L316" s="69" t="n">
        <f aca="false">(I316+J316)/Assumptions!$B$8</f>
        <v>0.000257871880480828</v>
      </c>
      <c r="M316" s="70" t="n">
        <f aca="false">F316-L316</f>
        <v>0.0109421281195192</v>
      </c>
      <c r="N316" s="71" t="n">
        <f aca="false">G316*Assumptions!$B$7</f>
        <v>434441.2072</v>
      </c>
      <c r="O316" s="71" t="n">
        <f aca="false">K316*Assumptions!$B$7</f>
        <v>388444.614899672</v>
      </c>
      <c r="P316" s="68" t="n">
        <f aca="false">P315+G316</f>
        <v>4996.647535</v>
      </c>
      <c r="Q316" s="68" t="n">
        <f aca="false">MAX(Q315,P316)</f>
        <v>4996.647535</v>
      </c>
      <c r="R316" s="68" t="n">
        <f aca="false">Q316-P316</f>
        <v>0</v>
      </c>
      <c r="S316" s="68" t="n">
        <f aca="false">S315+K316</f>
        <v>3145.07913662972</v>
      </c>
      <c r="T316" s="68" t="n">
        <f aca="false">MAX(T315,S316)</f>
        <v>3147.88187056505</v>
      </c>
      <c r="U316" s="68" t="n">
        <f aca="false">T316-S316</f>
        <v>2.80273393532298</v>
      </c>
      <c r="V316" s="70" t="n">
        <f aca="false">V315+F316</f>
        <v>1.1096</v>
      </c>
      <c r="W316" s="70" t="n">
        <f aca="false">MAX(W315,V316)</f>
        <v>1.1096</v>
      </c>
      <c r="X316" s="70" t="n">
        <f aca="false">W316-V316</f>
        <v>0</v>
      </c>
      <c r="Y316" s="70" t="n">
        <f aca="false">Y315+M316</f>
        <v>1.0279574019798</v>
      </c>
      <c r="Z316" s="70" t="n">
        <f aca="false">MAX(Z315,Y316)</f>
        <v>1.0279574019798</v>
      </c>
      <c r="AA316" s="70" t="n">
        <f aca="false">Z316-Y316</f>
        <v>0</v>
      </c>
      <c r="AB316" s="72" t="n">
        <f aca="false">AB315*(1+F316)</f>
        <v>2.82437055772098</v>
      </c>
      <c r="AC316" s="73" t="n">
        <f aca="false">MAX(AC315,AB316)</f>
        <v>2.82437055772098</v>
      </c>
      <c r="AD316" s="70" t="n">
        <f aca="false">1-AB316/AC316</f>
        <v>0</v>
      </c>
      <c r="AE316" s="73" t="n">
        <f aca="false">AE315*(1+M316)</f>
        <v>2.60358108592018</v>
      </c>
      <c r="AF316" s="73" t="n">
        <f aca="false">MAX(AF315,AE316)</f>
        <v>2.60358108592018</v>
      </c>
      <c r="AG316" s="70" t="n">
        <f aca="false">1-AE316/AF316</f>
        <v>0</v>
      </c>
      <c r="AH316" s="74" t="n">
        <f aca="false">IF(R316&gt;0,AH315+1,0)</f>
        <v>0</v>
      </c>
      <c r="AI316" s="74" t="n">
        <f aca="false">IF(U316&gt;0,AI315+1,0)</f>
        <v>4</v>
      </c>
      <c r="AJ316" s="74" t="n">
        <f aca="false">IF(G316&gt;0,AJ315+1,0)</f>
        <v>1</v>
      </c>
      <c r="AK316" s="74" t="n">
        <f aca="false">IF(G316&lt;=0,AK315+1,0)</f>
        <v>0</v>
      </c>
      <c r="AL316" s="74" t="n">
        <f aca="false">IF(K316&gt;0,AL315+1,0)</f>
        <v>1</v>
      </c>
      <c r="AM316" s="74" t="n">
        <f aca="false">IF(K316&lt;=0,AM315+1,0)</f>
        <v>0</v>
      </c>
    </row>
    <row r="317" customFormat="false" ht="15" hidden="false" customHeight="false" outlineLevel="0" collapsed="false">
      <c r="A317" s="61" t="n">
        <v>316</v>
      </c>
      <c r="B317" s="62" t="n">
        <v>40784.4895833333</v>
      </c>
      <c r="C317" s="63" t="n">
        <f aca="false">YEAR(B317)</f>
        <v>2011</v>
      </c>
      <c r="D317" s="32" t="s">
        <v>277</v>
      </c>
      <c r="E317" s="64" t="n">
        <v>4876.7</v>
      </c>
      <c r="F317" s="65" t="n">
        <v>0.0159</v>
      </c>
      <c r="G317" s="66" t="n">
        <v>77.53953</v>
      </c>
      <c r="H317" s="67" t="n">
        <f aca="false">E317+IF(D317="Long",1,-1)*G317</f>
        <v>4954.23953</v>
      </c>
      <c r="I317" s="68" t="n">
        <f aca="false">Assumptions!$B$58</f>
        <v>5.35750011455817</v>
      </c>
      <c r="J317" s="68" t="n">
        <f aca="false">INDEX(Yearly!$L$5:$L$22,MATCH(C317,Yearly!$A$5:$A$22,0))</f>
        <v>0.490763369272504</v>
      </c>
      <c r="K317" s="68" t="n">
        <f aca="false">G317-I317-J317</f>
        <v>71.6912665161693</v>
      </c>
      <c r="L317" s="69" t="n">
        <f aca="false">(I317+J317)/Assumptions!$B$8</f>
        <v>0.000257871880480828</v>
      </c>
      <c r="M317" s="70" t="n">
        <f aca="false">F317-L317</f>
        <v>0.0156421281195192</v>
      </c>
      <c r="N317" s="71" t="n">
        <f aca="false">G317*Assumptions!$B$7</f>
        <v>609848.40345</v>
      </c>
      <c r="O317" s="71" t="n">
        <f aca="false">K317*Assumptions!$B$7</f>
        <v>563851.811149672</v>
      </c>
      <c r="P317" s="68" t="n">
        <f aca="false">P316+G317</f>
        <v>5074.187065</v>
      </c>
      <c r="Q317" s="68" t="n">
        <f aca="false">MAX(Q316,P317)</f>
        <v>5074.187065</v>
      </c>
      <c r="R317" s="68" t="n">
        <f aca="false">Q317-P317</f>
        <v>0</v>
      </c>
      <c r="S317" s="68" t="n">
        <f aca="false">S316+K317</f>
        <v>3216.77040314589</v>
      </c>
      <c r="T317" s="68" t="n">
        <f aca="false">MAX(T316,S317)</f>
        <v>3216.77040314589</v>
      </c>
      <c r="U317" s="68" t="n">
        <f aca="false">T317-S317</f>
        <v>0</v>
      </c>
      <c r="V317" s="70" t="n">
        <f aca="false">V316+F317</f>
        <v>1.1255</v>
      </c>
      <c r="W317" s="70" t="n">
        <f aca="false">MAX(W316,V317)</f>
        <v>1.1255</v>
      </c>
      <c r="X317" s="70" t="n">
        <f aca="false">W317-V317</f>
        <v>0</v>
      </c>
      <c r="Y317" s="70" t="n">
        <f aca="false">Y316+M317</f>
        <v>1.04359953009932</v>
      </c>
      <c r="Z317" s="70" t="n">
        <f aca="false">MAX(Z316,Y317)</f>
        <v>1.04359953009932</v>
      </c>
      <c r="AA317" s="70" t="n">
        <f aca="false">Z317-Y317</f>
        <v>0</v>
      </c>
      <c r="AB317" s="72" t="n">
        <f aca="false">AB316*(1+F317)</f>
        <v>2.86927804958874</v>
      </c>
      <c r="AC317" s="73" t="n">
        <f aca="false">MAX(AC316,AB317)</f>
        <v>2.86927804958874</v>
      </c>
      <c r="AD317" s="70" t="n">
        <f aca="false">1-AB317/AC317</f>
        <v>0</v>
      </c>
      <c r="AE317" s="73" t="n">
        <f aca="false">AE316*(1+M317)</f>
        <v>2.6443066348357</v>
      </c>
      <c r="AF317" s="73" t="n">
        <f aca="false">MAX(AF316,AE317)</f>
        <v>2.6443066348357</v>
      </c>
      <c r="AG317" s="70" t="n">
        <f aca="false">1-AE317/AF317</f>
        <v>0</v>
      </c>
      <c r="AH317" s="74" t="n">
        <f aca="false">IF(R317&gt;0,AH316+1,0)</f>
        <v>0</v>
      </c>
      <c r="AI317" s="74" t="n">
        <f aca="false">IF(U317&gt;0,AI316+1,0)</f>
        <v>0</v>
      </c>
      <c r="AJ317" s="74" t="n">
        <f aca="false">IF(G317&gt;0,AJ316+1,0)</f>
        <v>2</v>
      </c>
      <c r="AK317" s="74" t="n">
        <f aca="false">IF(G317&lt;=0,AK316+1,0)</f>
        <v>0</v>
      </c>
      <c r="AL317" s="74" t="n">
        <f aca="false">IF(K317&gt;0,AL316+1,0)</f>
        <v>2</v>
      </c>
      <c r="AM317" s="74" t="n">
        <f aca="false">IF(K317&lt;=0,AM316+1,0)</f>
        <v>0</v>
      </c>
    </row>
    <row r="318" customFormat="false" ht="15" hidden="false" customHeight="false" outlineLevel="0" collapsed="false">
      <c r="A318" s="61" t="n">
        <v>317</v>
      </c>
      <c r="B318" s="62" t="n">
        <v>40792.4479166667</v>
      </c>
      <c r="C318" s="63" t="n">
        <f aca="false">YEAR(B318)</f>
        <v>2011</v>
      </c>
      <c r="D318" s="32" t="s">
        <v>276</v>
      </c>
      <c r="E318" s="64" t="n">
        <v>4954.45</v>
      </c>
      <c r="F318" s="65" t="n">
        <v>-0.0067</v>
      </c>
      <c r="G318" s="66" t="n">
        <v>-33.194815</v>
      </c>
      <c r="H318" s="67" t="n">
        <f aca="false">E318+IF(D318="Long",1,-1)*G318</f>
        <v>4987.644815</v>
      </c>
      <c r="I318" s="68" t="n">
        <f aca="false">Assumptions!$B$58</f>
        <v>5.35750011455817</v>
      </c>
      <c r="J318" s="68" t="n">
        <f aca="false">INDEX(Yearly!$L$5:$L$22,MATCH(C318,Yearly!$A$5:$A$22,0))</f>
        <v>0.490763369272504</v>
      </c>
      <c r="K318" s="68" t="n">
        <f aca="false">G318-I318-J318</f>
        <v>-39.0430784838307</v>
      </c>
      <c r="L318" s="69" t="n">
        <f aca="false">(I318+J318)/Assumptions!$B$8</f>
        <v>0.000257871880480828</v>
      </c>
      <c r="M318" s="70" t="n">
        <f aca="false">F318-L318</f>
        <v>-0.00695787188048083</v>
      </c>
      <c r="N318" s="71" t="n">
        <f aca="false">G318*Assumptions!$B$7</f>
        <v>-261077.219975</v>
      </c>
      <c r="O318" s="71" t="n">
        <f aca="false">K318*Assumptions!$B$7</f>
        <v>-307073.812275328</v>
      </c>
      <c r="P318" s="68" t="n">
        <f aca="false">P317+G318</f>
        <v>5040.99225</v>
      </c>
      <c r="Q318" s="68" t="n">
        <f aca="false">MAX(Q317,P318)</f>
        <v>5074.187065</v>
      </c>
      <c r="R318" s="68" t="n">
        <f aca="false">Q318-P318</f>
        <v>33.1948149999998</v>
      </c>
      <c r="S318" s="68" t="n">
        <f aca="false">S317+K318</f>
        <v>3177.72732466206</v>
      </c>
      <c r="T318" s="68" t="n">
        <f aca="false">MAX(T317,S318)</f>
        <v>3216.77040314589</v>
      </c>
      <c r="U318" s="68" t="n">
        <f aca="false">T318-S318</f>
        <v>39.0430784838309</v>
      </c>
      <c r="V318" s="70" t="n">
        <f aca="false">V317+F318</f>
        <v>1.1188</v>
      </c>
      <c r="W318" s="70" t="n">
        <f aca="false">MAX(W317,V318)</f>
        <v>1.1255</v>
      </c>
      <c r="X318" s="70" t="n">
        <f aca="false">W318-V318</f>
        <v>0.00669999999999993</v>
      </c>
      <c r="Y318" s="70" t="n">
        <f aca="false">Y317+M318</f>
        <v>1.03664165821884</v>
      </c>
      <c r="Z318" s="70" t="n">
        <f aca="false">MAX(Z317,Y318)</f>
        <v>1.04359953009932</v>
      </c>
      <c r="AA318" s="70" t="n">
        <f aca="false">Z318-Y318</f>
        <v>0.0069578718804808</v>
      </c>
      <c r="AB318" s="72" t="n">
        <f aca="false">AB317*(1+F318)</f>
        <v>2.8500538866565</v>
      </c>
      <c r="AC318" s="73" t="n">
        <f aca="false">MAX(AC317,AB318)</f>
        <v>2.86927804958874</v>
      </c>
      <c r="AD318" s="70" t="n">
        <f aca="false">1-AB318/AC318</f>
        <v>0.00669999999999993</v>
      </c>
      <c r="AE318" s="73" t="n">
        <f aca="false">AE317*(1+M318)</f>
        <v>2.62590788805781</v>
      </c>
      <c r="AF318" s="73" t="n">
        <f aca="false">MAX(AF317,AE318)</f>
        <v>2.6443066348357</v>
      </c>
      <c r="AG318" s="70" t="n">
        <f aca="false">1-AE318/AF318</f>
        <v>0.00695787188048092</v>
      </c>
      <c r="AH318" s="74" t="n">
        <f aca="false">IF(R318&gt;0,AH317+1,0)</f>
        <v>1</v>
      </c>
      <c r="AI318" s="74" t="n">
        <f aca="false">IF(U318&gt;0,AI317+1,0)</f>
        <v>1</v>
      </c>
      <c r="AJ318" s="74" t="n">
        <f aca="false">IF(G318&gt;0,AJ317+1,0)</f>
        <v>0</v>
      </c>
      <c r="AK318" s="74" t="n">
        <f aca="false">IF(G318&lt;=0,AK317+1,0)</f>
        <v>1</v>
      </c>
      <c r="AL318" s="74" t="n">
        <f aca="false">IF(K318&gt;0,AL317+1,0)</f>
        <v>0</v>
      </c>
      <c r="AM318" s="74" t="n">
        <f aca="false">IF(K318&lt;=0,AM317+1,0)</f>
        <v>1</v>
      </c>
    </row>
    <row r="319" customFormat="false" ht="15" hidden="false" customHeight="false" outlineLevel="0" collapsed="false">
      <c r="A319" s="61" t="n">
        <v>318</v>
      </c>
      <c r="B319" s="62" t="n">
        <v>40792.53125</v>
      </c>
      <c r="C319" s="63" t="n">
        <f aca="false">YEAR(B319)</f>
        <v>2011</v>
      </c>
      <c r="D319" s="32" t="s">
        <v>277</v>
      </c>
      <c r="E319" s="64" t="n">
        <v>4987.65</v>
      </c>
      <c r="F319" s="65" t="n">
        <v>0.0177</v>
      </c>
      <c r="G319" s="66" t="n">
        <v>88.281405</v>
      </c>
      <c r="H319" s="67" t="n">
        <f aca="false">E319+IF(D319="Long",1,-1)*G319</f>
        <v>5075.931405</v>
      </c>
      <c r="I319" s="68" t="n">
        <f aca="false">Assumptions!$B$58</f>
        <v>5.35750011455817</v>
      </c>
      <c r="J319" s="68" t="n">
        <f aca="false">INDEX(Yearly!$L$5:$L$22,MATCH(C319,Yearly!$A$5:$A$22,0))</f>
        <v>0.490763369272504</v>
      </c>
      <c r="K319" s="68" t="n">
        <f aca="false">G319-I319-J319</f>
        <v>82.4331415161693</v>
      </c>
      <c r="L319" s="69" t="n">
        <f aca="false">(I319+J319)/Assumptions!$B$8</f>
        <v>0.000257871880480828</v>
      </c>
      <c r="M319" s="70" t="n">
        <f aca="false">F319-L319</f>
        <v>0.0174421281195192</v>
      </c>
      <c r="N319" s="71" t="n">
        <f aca="false">G319*Assumptions!$B$7</f>
        <v>694333.250325</v>
      </c>
      <c r="O319" s="71" t="n">
        <f aca="false">K319*Assumptions!$B$7</f>
        <v>648336.658024672</v>
      </c>
      <c r="P319" s="68" t="n">
        <f aca="false">P318+G319</f>
        <v>5129.273655</v>
      </c>
      <c r="Q319" s="68" t="n">
        <f aca="false">MAX(Q318,P319)</f>
        <v>5129.273655</v>
      </c>
      <c r="R319" s="68" t="n">
        <f aca="false">Q319-P319</f>
        <v>0</v>
      </c>
      <c r="S319" s="68" t="n">
        <f aca="false">S318+K319</f>
        <v>3260.16046617823</v>
      </c>
      <c r="T319" s="68" t="n">
        <f aca="false">MAX(T318,S319)</f>
        <v>3260.16046617823</v>
      </c>
      <c r="U319" s="68" t="n">
        <f aca="false">T319-S319</f>
        <v>0</v>
      </c>
      <c r="V319" s="70" t="n">
        <f aca="false">V318+F319</f>
        <v>1.1365</v>
      </c>
      <c r="W319" s="70" t="n">
        <f aca="false">MAX(W318,V319)</f>
        <v>1.1365</v>
      </c>
      <c r="X319" s="70" t="n">
        <f aca="false">W319-V319</f>
        <v>0</v>
      </c>
      <c r="Y319" s="70" t="n">
        <f aca="false">Y318+M319</f>
        <v>1.05408378633835</v>
      </c>
      <c r="Z319" s="70" t="n">
        <f aca="false">MAX(Z318,Y319)</f>
        <v>1.05408378633835</v>
      </c>
      <c r="AA319" s="70" t="n">
        <f aca="false">Z319-Y319</f>
        <v>0</v>
      </c>
      <c r="AB319" s="72" t="n">
        <f aca="false">AB318*(1+F319)</f>
        <v>2.90049984045032</v>
      </c>
      <c r="AC319" s="73" t="n">
        <f aca="false">MAX(AC318,AB319)</f>
        <v>2.90049984045032</v>
      </c>
      <c r="AD319" s="70" t="n">
        <f aca="false">1-AB319/AC319</f>
        <v>0</v>
      </c>
      <c r="AE319" s="73" t="n">
        <f aca="false">AE318*(1+M319)</f>
        <v>2.67170930987137</v>
      </c>
      <c r="AF319" s="73" t="n">
        <f aca="false">MAX(AF318,AE319)</f>
        <v>2.67170930987137</v>
      </c>
      <c r="AG319" s="70" t="n">
        <f aca="false">1-AE319/AF319</f>
        <v>0</v>
      </c>
      <c r="AH319" s="74" t="n">
        <f aca="false">IF(R319&gt;0,AH318+1,0)</f>
        <v>0</v>
      </c>
      <c r="AI319" s="74" t="n">
        <f aca="false">IF(U319&gt;0,AI318+1,0)</f>
        <v>0</v>
      </c>
      <c r="AJ319" s="74" t="n">
        <f aca="false">IF(G319&gt;0,AJ318+1,0)</f>
        <v>1</v>
      </c>
      <c r="AK319" s="74" t="n">
        <f aca="false">IF(G319&lt;=0,AK318+1,0)</f>
        <v>0</v>
      </c>
      <c r="AL319" s="74" t="n">
        <f aca="false">IF(K319&gt;0,AL318+1,0)</f>
        <v>1</v>
      </c>
      <c r="AM319" s="74" t="n">
        <f aca="false">IF(K319&lt;=0,AM318+1,0)</f>
        <v>0</v>
      </c>
    </row>
    <row r="320" customFormat="false" ht="15" hidden="false" customHeight="false" outlineLevel="0" collapsed="false">
      <c r="A320" s="61" t="n">
        <v>319</v>
      </c>
      <c r="B320" s="62" t="n">
        <v>40795.5729166667</v>
      </c>
      <c r="C320" s="63" t="n">
        <f aca="false">YEAR(B320)</f>
        <v>2011</v>
      </c>
      <c r="D320" s="32" t="s">
        <v>276</v>
      </c>
      <c r="E320" s="64" t="n">
        <v>5075.8</v>
      </c>
      <c r="F320" s="65" t="n">
        <v>0.0138</v>
      </c>
      <c r="G320" s="66" t="n">
        <v>70.04604</v>
      </c>
      <c r="H320" s="67" t="n">
        <f aca="false">E320+IF(D320="Long",1,-1)*G320</f>
        <v>5005.75396</v>
      </c>
      <c r="I320" s="68" t="n">
        <f aca="false">Assumptions!$B$58</f>
        <v>5.35750011455817</v>
      </c>
      <c r="J320" s="68" t="n">
        <f aca="false">INDEX(Yearly!$L$5:$L$22,MATCH(C320,Yearly!$A$5:$A$22,0))</f>
        <v>0.490763369272504</v>
      </c>
      <c r="K320" s="68" t="n">
        <f aca="false">G320-I320-J320</f>
        <v>64.1977765161693</v>
      </c>
      <c r="L320" s="69" t="n">
        <f aca="false">(I320+J320)/Assumptions!$B$8</f>
        <v>0.000257871880480828</v>
      </c>
      <c r="M320" s="70" t="n">
        <f aca="false">F320-L320</f>
        <v>0.0135421281195192</v>
      </c>
      <c r="N320" s="71" t="n">
        <f aca="false">G320*Assumptions!$B$7</f>
        <v>550912.1046</v>
      </c>
      <c r="O320" s="71" t="n">
        <f aca="false">K320*Assumptions!$B$7</f>
        <v>504915.512299672</v>
      </c>
      <c r="P320" s="68" t="n">
        <f aca="false">P319+G320</f>
        <v>5199.319695</v>
      </c>
      <c r="Q320" s="68" t="n">
        <f aca="false">MAX(Q319,P320)</f>
        <v>5199.319695</v>
      </c>
      <c r="R320" s="68" t="n">
        <f aca="false">Q320-P320</f>
        <v>0</v>
      </c>
      <c r="S320" s="68" t="n">
        <f aca="false">S319+K320</f>
        <v>3324.3582426944</v>
      </c>
      <c r="T320" s="68" t="n">
        <f aca="false">MAX(T319,S320)</f>
        <v>3324.3582426944</v>
      </c>
      <c r="U320" s="68" t="n">
        <f aca="false">T320-S320</f>
        <v>0</v>
      </c>
      <c r="V320" s="70" t="n">
        <f aca="false">V319+F320</f>
        <v>1.1503</v>
      </c>
      <c r="W320" s="70" t="n">
        <f aca="false">MAX(W319,V320)</f>
        <v>1.1503</v>
      </c>
      <c r="X320" s="70" t="n">
        <f aca="false">W320-V320</f>
        <v>0</v>
      </c>
      <c r="Y320" s="70" t="n">
        <f aca="false">Y319+M320</f>
        <v>1.06762591445787</v>
      </c>
      <c r="Z320" s="70" t="n">
        <f aca="false">MAX(Z319,Y320)</f>
        <v>1.06762591445787</v>
      </c>
      <c r="AA320" s="70" t="n">
        <f aca="false">Z320-Y320</f>
        <v>0</v>
      </c>
      <c r="AB320" s="72" t="n">
        <f aca="false">AB319*(1+F320)</f>
        <v>2.94052673824853</v>
      </c>
      <c r="AC320" s="73" t="n">
        <f aca="false">MAX(AC319,AB320)</f>
        <v>2.94052673824853</v>
      </c>
      <c r="AD320" s="70" t="n">
        <f aca="false">1-AB320/AC320</f>
        <v>0</v>
      </c>
      <c r="AE320" s="73" t="n">
        <f aca="false">AE319*(1+M320)</f>
        <v>2.70788993964376</v>
      </c>
      <c r="AF320" s="73" t="n">
        <f aca="false">MAX(AF319,AE320)</f>
        <v>2.70788993964376</v>
      </c>
      <c r="AG320" s="70" t="n">
        <f aca="false">1-AE320/AF320</f>
        <v>0</v>
      </c>
      <c r="AH320" s="74" t="n">
        <f aca="false">IF(R320&gt;0,AH319+1,0)</f>
        <v>0</v>
      </c>
      <c r="AI320" s="74" t="n">
        <f aca="false">IF(U320&gt;0,AI319+1,0)</f>
        <v>0</v>
      </c>
      <c r="AJ320" s="74" t="n">
        <f aca="false">IF(G320&gt;0,AJ319+1,0)</f>
        <v>2</v>
      </c>
      <c r="AK320" s="74" t="n">
        <f aca="false">IF(G320&lt;=0,AK319+1,0)</f>
        <v>0</v>
      </c>
      <c r="AL320" s="74" t="n">
        <f aca="false">IF(K320&gt;0,AL319+1,0)</f>
        <v>2</v>
      </c>
      <c r="AM320" s="74" t="n">
        <f aca="false">IF(K320&lt;=0,AM319+1,0)</f>
        <v>0</v>
      </c>
    </row>
    <row r="321" customFormat="false" ht="15" hidden="false" customHeight="false" outlineLevel="0" collapsed="false">
      <c r="A321" s="61" t="n">
        <v>320</v>
      </c>
      <c r="B321" s="62" t="n">
        <v>40800.5520833333</v>
      </c>
      <c r="C321" s="63" t="n">
        <f aca="false">YEAR(B321)</f>
        <v>2011</v>
      </c>
      <c r="D321" s="32" t="s">
        <v>277</v>
      </c>
      <c r="E321" s="64" t="n">
        <v>5005.95</v>
      </c>
      <c r="F321" s="65" t="n">
        <v>-0.0053</v>
      </c>
      <c r="G321" s="66" t="n">
        <v>-26.531535</v>
      </c>
      <c r="H321" s="67" t="n">
        <f aca="false">E321+IF(D321="Long",1,-1)*G321</f>
        <v>4979.418465</v>
      </c>
      <c r="I321" s="68" t="n">
        <f aca="false">Assumptions!$B$58</f>
        <v>5.35750011455817</v>
      </c>
      <c r="J321" s="68" t="n">
        <f aca="false">INDEX(Yearly!$L$5:$L$22,MATCH(C321,Yearly!$A$5:$A$22,0))</f>
        <v>0.490763369272504</v>
      </c>
      <c r="K321" s="68" t="n">
        <f aca="false">G321-I321-J321</f>
        <v>-32.3797984838307</v>
      </c>
      <c r="L321" s="69" t="n">
        <f aca="false">(I321+J321)/Assumptions!$B$8</f>
        <v>0.000257871880480828</v>
      </c>
      <c r="M321" s="70" t="n">
        <f aca="false">F321-L321</f>
        <v>-0.00555787188048083</v>
      </c>
      <c r="N321" s="71" t="n">
        <f aca="false">G321*Assumptions!$B$7</f>
        <v>-208670.522775</v>
      </c>
      <c r="O321" s="71" t="n">
        <f aca="false">K321*Assumptions!$B$7</f>
        <v>-254667.115075328</v>
      </c>
      <c r="P321" s="68" t="n">
        <f aca="false">P320+G321</f>
        <v>5172.78816</v>
      </c>
      <c r="Q321" s="68" t="n">
        <f aca="false">MAX(Q320,P321)</f>
        <v>5199.319695</v>
      </c>
      <c r="R321" s="68" t="n">
        <f aca="false">Q321-P321</f>
        <v>26.5315350000001</v>
      </c>
      <c r="S321" s="68" t="n">
        <f aca="false">S320+K321</f>
        <v>3291.97844421057</v>
      </c>
      <c r="T321" s="68" t="n">
        <f aca="false">MAX(T320,S321)</f>
        <v>3324.3582426944</v>
      </c>
      <c r="U321" s="68" t="n">
        <f aca="false">T321-S321</f>
        <v>32.3797984838307</v>
      </c>
      <c r="V321" s="70" t="n">
        <f aca="false">V320+F321</f>
        <v>1.145</v>
      </c>
      <c r="W321" s="70" t="n">
        <f aca="false">MAX(W320,V321)</f>
        <v>1.1503</v>
      </c>
      <c r="X321" s="70" t="n">
        <f aca="false">W321-V321</f>
        <v>0.00530000000000008</v>
      </c>
      <c r="Y321" s="70" t="n">
        <f aca="false">Y320+M321</f>
        <v>1.06206804257739</v>
      </c>
      <c r="Z321" s="70" t="n">
        <f aca="false">MAX(Z320,Y321)</f>
        <v>1.06762591445787</v>
      </c>
      <c r="AA321" s="70" t="n">
        <f aca="false">Z321-Y321</f>
        <v>0.00555787188048074</v>
      </c>
      <c r="AB321" s="72" t="n">
        <f aca="false">AB320*(1+F321)</f>
        <v>2.92494194653582</v>
      </c>
      <c r="AC321" s="73" t="n">
        <f aca="false">MAX(AC320,AB321)</f>
        <v>2.94052673824853</v>
      </c>
      <c r="AD321" s="70" t="n">
        <f aca="false">1-AB321/AC321</f>
        <v>0.00529999999999997</v>
      </c>
      <c r="AE321" s="73" t="n">
        <f aca="false">AE320*(1+M321)</f>
        <v>2.69283983429278</v>
      </c>
      <c r="AF321" s="73" t="n">
        <f aca="false">MAX(AF320,AE321)</f>
        <v>2.70788993964376</v>
      </c>
      <c r="AG321" s="70" t="n">
        <f aca="false">1-AE321/AF321</f>
        <v>0.00555787188048085</v>
      </c>
      <c r="AH321" s="74" t="n">
        <f aca="false">IF(R321&gt;0,AH320+1,0)</f>
        <v>1</v>
      </c>
      <c r="AI321" s="74" t="n">
        <f aca="false">IF(U321&gt;0,AI320+1,0)</f>
        <v>1</v>
      </c>
      <c r="AJ321" s="74" t="n">
        <f aca="false">IF(G321&gt;0,AJ320+1,0)</f>
        <v>0</v>
      </c>
      <c r="AK321" s="74" t="n">
        <f aca="false">IF(G321&lt;=0,AK320+1,0)</f>
        <v>1</v>
      </c>
      <c r="AL321" s="74" t="n">
        <f aca="false">IF(K321&gt;0,AL320+1,0)</f>
        <v>0</v>
      </c>
      <c r="AM321" s="74" t="n">
        <f aca="false">IF(K321&lt;=0,AM320+1,0)</f>
        <v>1</v>
      </c>
    </row>
    <row r="322" customFormat="false" ht="15" hidden="false" customHeight="false" outlineLevel="0" collapsed="false">
      <c r="A322" s="61" t="n">
        <v>321</v>
      </c>
      <c r="B322" s="62" t="n">
        <v>40801.4479166667</v>
      </c>
      <c r="C322" s="63" t="n">
        <f aca="false">YEAR(B322)</f>
        <v>2011</v>
      </c>
      <c r="D322" s="32" t="s">
        <v>276</v>
      </c>
      <c r="E322" s="64" t="n">
        <v>4979.2</v>
      </c>
      <c r="F322" s="65" t="n">
        <v>-0.004</v>
      </c>
      <c r="G322" s="66" t="n">
        <v>-19.9168</v>
      </c>
      <c r="H322" s="67" t="n">
        <f aca="false">E322+IF(D322="Long",1,-1)*G322</f>
        <v>4999.1168</v>
      </c>
      <c r="I322" s="68" t="n">
        <f aca="false">Assumptions!$B$58</f>
        <v>5.35750011455817</v>
      </c>
      <c r="J322" s="68" t="n">
        <f aca="false">INDEX(Yearly!$L$5:$L$22,MATCH(C322,Yearly!$A$5:$A$22,0))</f>
        <v>0.490763369272504</v>
      </c>
      <c r="K322" s="68" t="n">
        <f aca="false">G322-I322-J322</f>
        <v>-25.7650634838307</v>
      </c>
      <c r="L322" s="69" t="n">
        <f aca="false">(I322+J322)/Assumptions!$B$8</f>
        <v>0.000257871880480828</v>
      </c>
      <c r="M322" s="70" t="n">
        <f aca="false">F322-L322</f>
        <v>-0.00425787188048083</v>
      </c>
      <c r="N322" s="71" t="n">
        <f aca="false">G322*Assumptions!$B$7</f>
        <v>-156645.632</v>
      </c>
      <c r="O322" s="71" t="n">
        <f aca="false">K322*Assumptions!$B$7</f>
        <v>-202642.224300328</v>
      </c>
      <c r="P322" s="68" t="n">
        <f aca="false">P321+G322</f>
        <v>5152.87136</v>
      </c>
      <c r="Q322" s="68" t="n">
        <f aca="false">MAX(Q321,P322)</f>
        <v>5199.319695</v>
      </c>
      <c r="R322" s="68" t="n">
        <f aca="false">Q322-P322</f>
        <v>46.448335</v>
      </c>
      <c r="S322" s="68" t="n">
        <f aca="false">S321+K322</f>
        <v>3266.21338072674</v>
      </c>
      <c r="T322" s="68" t="n">
        <f aca="false">MAX(T321,S322)</f>
        <v>3324.3582426944</v>
      </c>
      <c r="U322" s="68" t="n">
        <f aca="false">T322-S322</f>
        <v>58.1448619676612</v>
      </c>
      <c r="V322" s="70" t="n">
        <f aca="false">V321+F322</f>
        <v>1.141</v>
      </c>
      <c r="W322" s="70" t="n">
        <f aca="false">MAX(W321,V322)</f>
        <v>1.1503</v>
      </c>
      <c r="X322" s="70" t="n">
        <f aca="false">W322-V322</f>
        <v>0.00930000000000009</v>
      </c>
      <c r="Y322" s="70" t="n">
        <f aca="false">Y321+M322</f>
        <v>1.05781017069691</v>
      </c>
      <c r="Z322" s="70" t="n">
        <f aca="false">MAX(Z321,Y322)</f>
        <v>1.06762591445787</v>
      </c>
      <c r="AA322" s="70" t="n">
        <f aca="false">Z322-Y322</f>
        <v>0.00981574376096162</v>
      </c>
      <c r="AB322" s="72" t="n">
        <f aca="false">AB321*(1+F322)</f>
        <v>2.91324217874967</v>
      </c>
      <c r="AC322" s="73" t="n">
        <f aca="false">MAX(AC321,AB322)</f>
        <v>2.94052673824853</v>
      </c>
      <c r="AD322" s="70" t="n">
        <f aca="false">1-AB322/AC322</f>
        <v>0.00927880000000003</v>
      </c>
      <c r="AE322" s="73" t="n">
        <f aca="false">AE321*(1+M322)</f>
        <v>2.6813740672837</v>
      </c>
      <c r="AF322" s="73" t="n">
        <f aca="false">MAX(AF321,AE322)</f>
        <v>2.70788993964376</v>
      </c>
      <c r="AG322" s="70" t="n">
        <f aca="false">1-AE322/AF322</f>
        <v>0.00979207905456647</v>
      </c>
      <c r="AH322" s="74" t="n">
        <f aca="false">IF(R322&gt;0,AH321+1,0)</f>
        <v>2</v>
      </c>
      <c r="AI322" s="74" t="n">
        <f aca="false">IF(U322&gt;0,AI321+1,0)</f>
        <v>2</v>
      </c>
      <c r="AJ322" s="74" t="n">
        <f aca="false">IF(G322&gt;0,AJ321+1,0)</f>
        <v>0</v>
      </c>
      <c r="AK322" s="74" t="n">
        <f aca="false">IF(G322&lt;=0,AK321+1,0)</f>
        <v>2</v>
      </c>
      <c r="AL322" s="74" t="n">
        <f aca="false">IF(K322&gt;0,AL321+1,0)</f>
        <v>0</v>
      </c>
      <c r="AM322" s="74" t="n">
        <f aca="false">IF(K322&lt;=0,AM321+1,0)</f>
        <v>2</v>
      </c>
    </row>
    <row r="323" customFormat="false" ht="15" hidden="false" customHeight="false" outlineLevel="0" collapsed="false">
      <c r="A323" s="61" t="n">
        <v>322</v>
      </c>
      <c r="B323" s="62" t="n">
        <v>40801.5104166667</v>
      </c>
      <c r="C323" s="63" t="n">
        <f aca="false">YEAR(B323)</f>
        <v>2011</v>
      </c>
      <c r="D323" s="32" t="s">
        <v>277</v>
      </c>
      <c r="E323" s="64" t="n">
        <v>4999.05</v>
      </c>
      <c r="F323" s="65" t="n">
        <v>-0.0014</v>
      </c>
      <c r="G323" s="66" t="n">
        <v>-6.99867</v>
      </c>
      <c r="H323" s="67" t="n">
        <f aca="false">E323+IF(D323="Long",1,-1)*G323</f>
        <v>4992.05133</v>
      </c>
      <c r="I323" s="68" t="n">
        <f aca="false">Assumptions!$B$58</f>
        <v>5.35750011455817</v>
      </c>
      <c r="J323" s="68" t="n">
        <f aca="false">INDEX(Yearly!$L$5:$L$22,MATCH(C323,Yearly!$A$5:$A$22,0))</f>
        <v>0.490763369272504</v>
      </c>
      <c r="K323" s="68" t="n">
        <f aca="false">G323-I323-J323</f>
        <v>-12.8469334838307</v>
      </c>
      <c r="L323" s="69" t="n">
        <f aca="false">(I323+J323)/Assumptions!$B$8</f>
        <v>0.000257871880480828</v>
      </c>
      <c r="M323" s="70" t="n">
        <f aca="false">F323-L323</f>
        <v>-0.00165787188048083</v>
      </c>
      <c r="N323" s="71" t="n">
        <f aca="false">G323*Assumptions!$B$7</f>
        <v>-55044.53955</v>
      </c>
      <c r="O323" s="71" t="n">
        <f aca="false">K323*Assumptions!$B$7</f>
        <v>-101041.131850328</v>
      </c>
      <c r="P323" s="68" t="n">
        <f aca="false">P322+G323</f>
        <v>5145.87269</v>
      </c>
      <c r="Q323" s="68" t="n">
        <f aca="false">MAX(Q322,P323)</f>
        <v>5199.319695</v>
      </c>
      <c r="R323" s="68" t="n">
        <f aca="false">Q323-P323</f>
        <v>53.447005</v>
      </c>
      <c r="S323" s="68" t="n">
        <f aca="false">S322+K323</f>
        <v>3253.36644724291</v>
      </c>
      <c r="T323" s="68" t="n">
        <f aca="false">MAX(T322,S323)</f>
        <v>3324.3582426944</v>
      </c>
      <c r="U323" s="68" t="n">
        <f aca="false">T323-S323</f>
        <v>70.9917954514917</v>
      </c>
      <c r="V323" s="70" t="n">
        <f aca="false">V322+F323</f>
        <v>1.1396</v>
      </c>
      <c r="W323" s="70" t="n">
        <f aca="false">MAX(W322,V323)</f>
        <v>1.1503</v>
      </c>
      <c r="X323" s="70" t="n">
        <f aca="false">W323-V323</f>
        <v>0.0107000000000002</v>
      </c>
      <c r="Y323" s="70" t="n">
        <f aca="false">Y322+M323</f>
        <v>1.05615229881643</v>
      </c>
      <c r="Z323" s="70" t="n">
        <f aca="false">MAX(Z322,Y323)</f>
        <v>1.06762591445787</v>
      </c>
      <c r="AA323" s="70" t="n">
        <f aca="false">Z323-Y323</f>
        <v>0.0114736156414423</v>
      </c>
      <c r="AB323" s="72" t="n">
        <f aca="false">AB322*(1+F323)</f>
        <v>2.90916363969942</v>
      </c>
      <c r="AC323" s="73" t="n">
        <f aca="false">MAX(AC322,AB323)</f>
        <v>2.94052673824853</v>
      </c>
      <c r="AD323" s="70" t="n">
        <f aca="false">1-AB323/AC323</f>
        <v>0.01066580968</v>
      </c>
      <c r="AE323" s="73" t="n">
        <f aca="false">AE322*(1+M323)</f>
        <v>2.67692869261651</v>
      </c>
      <c r="AF323" s="73" t="n">
        <f aca="false">MAX(AF322,AE323)</f>
        <v>2.70788993964376</v>
      </c>
      <c r="AG323" s="70" t="n">
        <f aca="false">1-AE323/AF323</f>
        <v>0.0114337169225313</v>
      </c>
      <c r="AH323" s="74" t="n">
        <f aca="false">IF(R323&gt;0,AH322+1,0)</f>
        <v>3</v>
      </c>
      <c r="AI323" s="74" t="n">
        <f aca="false">IF(U323&gt;0,AI322+1,0)</f>
        <v>3</v>
      </c>
      <c r="AJ323" s="74" t="n">
        <f aca="false">IF(G323&gt;0,AJ322+1,0)</f>
        <v>0</v>
      </c>
      <c r="AK323" s="74" t="n">
        <f aca="false">IF(G323&lt;=0,AK322+1,0)</f>
        <v>3</v>
      </c>
      <c r="AL323" s="74" t="n">
        <f aca="false">IF(K323&gt;0,AL322+1,0)</f>
        <v>0</v>
      </c>
      <c r="AM323" s="74" t="n">
        <f aca="false">IF(K323&lt;=0,AM322+1,0)</f>
        <v>3</v>
      </c>
    </row>
    <row r="324" customFormat="false" ht="15" hidden="false" customHeight="false" outlineLevel="0" collapsed="false">
      <c r="A324" s="61" t="n">
        <v>323</v>
      </c>
      <c r="B324" s="62" t="n">
        <v>40801.53125</v>
      </c>
      <c r="C324" s="63" t="n">
        <f aca="false">YEAR(B324)</f>
        <v>2011</v>
      </c>
      <c r="D324" s="32" t="s">
        <v>276</v>
      </c>
      <c r="E324" s="64" t="n">
        <v>4992.3</v>
      </c>
      <c r="F324" s="65" t="n">
        <v>-0.0069</v>
      </c>
      <c r="G324" s="66" t="n">
        <v>-34.44687</v>
      </c>
      <c r="H324" s="67" t="n">
        <f aca="false">E324+IF(D324="Long",1,-1)*G324</f>
        <v>5026.74687</v>
      </c>
      <c r="I324" s="68" t="n">
        <f aca="false">Assumptions!$B$58</f>
        <v>5.35750011455817</v>
      </c>
      <c r="J324" s="68" t="n">
        <f aca="false">INDEX(Yearly!$L$5:$L$22,MATCH(C324,Yearly!$A$5:$A$22,0))</f>
        <v>0.490763369272504</v>
      </c>
      <c r="K324" s="68" t="n">
        <f aca="false">G324-I324-J324</f>
        <v>-40.2951334838307</v>
      </c>
      <c r="L324" s="69" t="n">
        <f aca="false">(I324+J324)/Assumptions!$B$8</f>
        <v>0.000257871880480828</v>
      </c>
      <c r="M324" s="70" t="n">
        <f aca="false">F324-L324</f>
        <v>-0.00715787188048083</v>
      </c>
      <c r="N324" s="71" t="n">
        <f aca="false">G324*Assumptions!$B$7</f>
        <v>-270924.63255</v>
      </c>
      <c r="O324" s="71" t="n">
        <f aca="false">K324*Assumptions!$B$7</f>
        <v>-316921.224850328</v>
      </c>
      <c r="P324" s="68" t="n">
        <f aca="false">P323+G324</f>
        <v>5111.42582</v>
      </c>
      <c r="Q324" s="68" t="n">
        <f aca="false">MAX(Q323,P324)</f>
        <v>5199.319695</v>
      </c>
      <c r="R324" s="68" t="n">
        <f aca="false">Q324-P324</f>
        <v>87.8938749999998</v>
      </c>
      <c r="S324" s="68" t="n">
        <f aca="false">S323+K324</f>
        <v>3213.07131375908</v>
      </c>
      <c r="T324" s="68" t="n">
        <f aca="false">MAX(T323,S324)</f>
        <v>3324.3582426944</v>
      </c>
      <c r="U324" s="68" t="n">
        <f aca="false">T324-S324</f>
        <v>111.286928935323</v>
      </c>
      <c r="V324" s="70" t="n">
        <f aca="false">V323+F324</f>
        <v>1.1327</v>
      </c>
      <c r="W324" s="70" t="n">
        <f aca="false">MAX(W323,V324)</f>
        <v>1.1503</v>
      </c>
      <c r="X324" s="70" t="n">
        <f aca="false">W324-V324</f>
        <v>0.0176000000000001</v>
      </c>
      <c r="Y324" s="70" t="n">
        <f aca="false">Y323+M324</f>
        <v>1.04899442693595</v>
      </c>
      <c r="Z324" s="70" t="n">
        <f aca="false">MAX(Z323,Y324)</f>
        <v>1.06762591445787</v>
      </c>
      <c r="AA324" s="70" t="n">
        <f aca="false">Z324-Y324</f>
        <v>0.0186314875219231</v>
      </c>
      <c r="AB324" s="72" t="n">
        <f aca="false">AB323*(1+F324)</f>
        <v>2.8890904105855</v>
      </c>
      <c r="AC324" s="73" t="n">
        <f aca="false">MAX(AC323,AB324)</f>
        <v>2.94052673824853</v>
      </c>
      <c r="AD324" s="70" t="n">
        <f aca="false">1-AB324/AC324</f>
        <v>0.017492215593208</v>
      </c>
      <c r="AE324" s="73" t="n">
        <f aca="false">AE323*(1+M324)</f>
        <v>2.65776758000157</v>
      </c>
      <c r="AF324" s="73" t="n">
        <f aca="false">MAX(AF323,AE324)</f>
        <v>2.70788993964376</v>
      </c>
      <c r="AG324" s="70" t="n">
        <f aca="false">1-AE324/AF324</f>
        <v>0.0185097477221629</v>
      </c>
      <c r="AH324" s="74" t="n">
        <f aca="false">IF(R324&gt;0,AH323+1,0)</f>
        <v>4</v>
      </c>
      <c r="AI324" s="74" t="n">
        <f aca="false">IF(U324&gt;0,AI323+1,0)</f>
        <v>4</v>
      </c>
      <c r="AJ324" s="74" t="n">
        <f aca="false">IF(G324&gt;0,AJ323+1,0)</f>
        <v>0</v>
      </c>
      <c r="AK324" s="74" t="n">
        <f aca="false">IF(G324&lt;=0,AK323+1,0)</f>
        <v>4</v>
      </c>
      <c r="AL324" s="74" t="n">
        <f aca="false">IF(K324&gt;0,AL323+1,0)</f>
        <v>0</v>
      </c>
      <c r="AM324" s="74" t="n">
        <f aca="false">IF(K324&lt;=0,AM323+1,0)</f>
        <v>4</v>
      </c>
    </row>
    <row r="325" customFormat="false" ht="15" hidden="false" customHeight="false" outlineLevel="0" collapsed="false">
      <c r="A325" s="61" t="n">
        <v>324</v>
      </c>
      <c r="B325" s="62" t="n">
        <v>40801.5520833333</v>
      </c>
      <c r="C325" s="63" t="n">
        <f aca="false">YEAR(B325)</f>
        <v>2011</v>
      </c>
      <c r="D325" s="32" t="s">
        <v>277</v>
      </c>
      <c r="E325" s="64" t="n">
        <v>5026.8</v>
      </c>
      <c r="F325" s="65" t="n">
        <v>0.004</v>
      </c>
      <c r="G325" s="66" t="n">
        <v>20.1072</v>
      </c>
      <c r="H325" s="67" t="n">
        <f aca="false">E325+IF(D325="Long",1,-1)*G325</f>
        <v>5046.9072</v>
      </c>
      <c r="I325" s="68" t="n">
        <f aca="false">Assumptions!$B$58</f>
        <v>5.35750011455817</v>
      </c>
      <c r="J325" s="68" t="n">
        <f aca="false">INDEX(Yearly!$L$5:$L$22,MATCH(C325,Yearly!$A$5:$A$22,0))</f>
        <v>0.490763369272504</v>
      </c>
      <c r="K325" s="68" t="n">
        <f aca="false">G325-I325-J325</f>
        <v>14.2589365161693</v>
      </c>
      <c r="L325" s="69" t="n">
        <f aca="false">(I325+J325)/Assumptions!$B$8</f>
        <v>0.000257871880480828</v>
      </c>
      <c r="M325" s="70" t="n">
        <f aca="false">F325-L325</f>
        <v>0.00374212811951917</v>
      </c>
      <c r="N325" s="71" t="n">
        <f aca="false">G325*Assumptions!$B$7</f>
        <v>158143.128</v>
      </c>
      <c r="O325" s="71" t="n">
        <f aca="false">K325*Assumptions!$B$7</f>
        <v>112146.535699672</v>
      </c>
      <c r="P325" s="68" t="n">
        <f aca="false">P324+G325</f>
        <v>5131.53302</v>
      </c>
      <c r="Q325" s="68" t="n">
        <f aca="false">MAX(Q324,P325)</f>
        <v>5199.319695</v>
      </c>
      <c r="R325" s="68" t="n">
        <f aca="false">Q325-P325</f>
        <v>67.7866749999994</v>
      </c>
      <c r="S325" s="68" t="n">
        <f aca="false">S324+K325</f>
        <v>3227.33025027525</v>
      </c>
      <c r="T325" s="68" t="n">
        <f aca="false">MAX(T324,S325)</f>
        <v>3324.3582426944</v>
      </c>
      <c r="U325" s="68" t="n">
        <f aca="false">T325-S325</f>
        <v>97.0279924191532</v>
      </c>
      <c r="V325" s="70" t="n">
        <f aca="false">V324+F325</f>
        <v>1.1367</v>
      </c>
      <c r="W325" s="70" t="n">
        <f aca="false">MAX(W324,V325)</f>
        <v>1.1503</v>
      </c>
      <c r="X325" s="70" t="n">
        <f aca="false">W325-V325</f>
        <v>0.0136000000000001</v>
      </c>
      <c r="Y325" s="70" t="n">
        <f aca="false">Y324+M325</f>
        <v>1.05273655505547</v>
      </c>
      <c r="Z325" s="70" t="n">
        <f aca="false">MAX(Z324,Y325)</f>
        <v>1.06762591445787</v>
      </c>
      <c r="AA325" s="70" t="n">
        <f aca="false">Z325-Y325</f>
        <v>0.014889359402404</v>
      </c>
      <c r="AB325" s="72" t="n">
        <f aca="false">AB324*(1+F325)</f>
        <v>2.90064677222784</v>
      </c>
      <c r="AC325" s="73" t="n">
        <f aca="false">MAX(AC324,AB325)</f>
        <v>2.94052673824853</v>
      </c>
      <c r="AD325" s="70" t="n">
        <f aca="false">1-AB325/AC325</f>
        <v>0.0135621844555809</v>
      </c>
      <c r="AE325" s="73" t="n">
        <f aca="false">AE324*(1+M325)</f>
        <v>2.66771328679784</v>
      </c>
      <c r="AF325" s="73" t="n">
        <f aca="false">MAX(AF324,AE325)</f>
        <v>2.70788993964376</v>
      </c>
      <c r="AG325" s="70" t="n">
        <f aca="false">1-AE325/AF325</f>
        <v>0.0148368854500801</v>
      </c>
      <c r="AH325" s="74" t="n">
        <f aca="false">IF(R325&gt;0,AH324+1,0)</f>
        <v>5</v>
      </c>
      <c r="AI325" s="74" t="n">
        <f aca="false">IF(U325&gt;0,AI324+1,0)</f>
        <v>5</v>
      </c>
      <c r="AJ325" s="74" t="n">
        <f aca="false">IF(G325&gt;0,AJ324+1,0)</f>
        <v>1</v>
      </c>
      <c r="AK325" s="74" t="n">
        <f aca="false">IF(G325&lt;=0,AK324+1,0)</f>
        <v>0</v>
      </c>
      <c r="AL325" s="74" t="n">
        <f aca="false">IF(K325&gt;0,AL324+1,0)</f>
        <v>1</v>
      </c>
      <c r="AM325" s="74" t="n">
        <f aca="false">IF(K325&lt;=0,AM324+1,0)</f>
        <v>0</v>
      </c>
    </row>
    <row r="326" customFormat="false" ht="15" hidden="false" customHeight="false" outlineLevel="0" collapsed="false">
      <c r="A326" s="61" t="n">
        <v>325</v>
      </c>
      <c r="B326" s="62" t="n">
        <v>40805.40625</v>
      </c>
      <c r="C326" s="63" t="n">
        <f aca="false">YEAR(B326)</f>
        <v>2011</v>
      </c>
      <c r="D326" s="32" t="s">
        <v>276</v>
      </c>
      <c r="E326" s="64" t="n">
        <v>5047.05</v>
      </c>
      <c r="F326" s="65" t="n">
        <v>-0.0066</v>
      </c>
      <c r="G326" s="66" t="n">
        <v>-33.31053</v>
      </c>
      <c r="H326" s="67" t="n">
        <f aca="false">E326+IF(D326="Long",1,-1)*G326</f>
        <v>5080.36053</v>
      </c>
      <c r="I326" s="68" t="n">
        <f aca="false">Assumptions!$B$58</f>
        <v>5.35750011455817</v>
      </c>
      <c r="J326" s="68" t="n">
        <f aca="false">INDEX(Yearly!$L$5:$L$22,MATCH(C326,Yearly!$A$5:$A$22,0))</f>
        <v>0.490763369272504</v>
      </c>
      <c r="K326" s="68" t="n">
        <f aca="false">G326-I326-J326</f>
        <v>-39.1587934838307</v>
      </c>
      <c r="L326" s="69" t="n">
        <f aca="false">(I326+J326)/Assumptions!$B$8</f>
        <v>0.000257871880480828</v>
      </c>
      <c r="M326" s="70" t="n">
        <f aca="false">F326-L326</f>
        <v>-0.00685787188048083</v>
      </c>
      <c r="N326" s="71" t="n">
        <f aca="false">G326*Assumptions!$B$7</f>
        <v>-261987.31845</v>
      </c>
      <c r="O326" s="71" t="n">
        <f aca="false">K326*Assumptions!$B$7</f>
        <v>-307983.910750328</v>
      </c>
      <c r="P326" s="68" t="n">
        <f aca="false">P325+G326</f>
        <v>5098.22249</v>
      </c>
      <c r="Q326" s="68" t="n">
        <f aca="false">MAX(Q325,P326)</f>
        <v>5199.319695</v>
      </c>
      <c r="R326" s="68" t="n">
        <f aca="false">Q326-P326</f>
        <v>101.097204999999</v>
      </c>
      <c r="S326" s="68" t="n">
        <f aca="false">S325+K326</f>
        <v>3188.17145679142</v>
      </c>
      <c r="T326" s="68" t="n">
        <f aca="false">MAX(T325,S326)</f>
        <v>3324.3582426944</v>
      </c>
      <c r="U326" s="68" t="n">
        <f aca="false">T326-S326</f>
        <v>136.186785902984</v>
      </c>
      <c r="V326" s="70" t="n">
        <f aca="false">V325+F326</f>
        <v>1.1301</v>
      </c>
      <c r="W326" s="70" t="n">
        <f aca="false">MAX(W325,V326)</f>
        <v>1.1503</v>
      </c>
      <c r="X326" s="70" t="n">
        <f aca="false">W326-V326</f>
        <v>0.0202</v>
      </c>
      <c r="Y326" s="70" t="n">
        <f aca="false">Y325+M326</f>
        <v>1.04587868317499</v>
      </c>
      <c r="Z326" s="70" t="n">
        <f aca="false">MAX(Z325,Y326)</f>
        <v>1.06762591445787</v>
      </c>
      <c r="AA326" s="70" t="n">
        <f aca="false">Z326-Y326</f>
        <v>0.0217472312828848</v>
      </c>
      <c r="AB326" s="72" t="n">
        <f aca="false">AB325*(1+F326)</f>
        <v>2.88150250353114</v>
      </c>
      <c r="AC326" s="73" t="n">
        <f aca="false">MAX(AC325,AB326)</f>
        <v>2.94052673824853</v>
      </c>
      <c r="AD326" s="70" t="n">
        <f aca="false">1-AB326/AC326</f>
        <v>0.020072674038174</v>
      </c>
      <c r="AE326" s="73" t="n">
        <f aca="false">AE325*(1+M326)</f>
        <v>2.64941845086313</v>
      </c>
      <c r="AF326" s="73" t="n">
        <f aca="false">MAX(AF325,AE326)</f>
        <v>2.70788993964376</v>
      </c>
      <c r="AG326" s="70" t="n">
        <f aca="false">1-AE326/AF326</f>
        <v>0.021593007871039</v>
      </c>
      <c r="AH326" s="74" t="n">
        <f aca="false">IF(R326&gt;0,AH325+1,0)</f>
        <v>6</v>
      </c>
      <c r="AI326" s="74" t="n">
        <f aca="false">IF(U326&gt;0,AI325+1,0)</f>
        <v>6</v>
      </c>
      <c r="AJ326" s="74" t="n">
        <f aca="false">IF(G326&gt;0,AJ325+1,0)</f>
        <v>0</v>
      </c>
      <c r="AK326" s="74" t="n">
        <f aca="false">IF(G326&lt;=0,AK325+1,0)</f>
        <v>1</v>
      </c>
      <c r="AL326" s="74" t="n">
        <f aca="false">IF(K326&gt;0,AL325+1,0)</f>
        <v>0</v>
      </c>
      <c r="AM326" s="74" t="n">
        <f aca="false">IF(K326&lt;=0,AM325+1,0)</f>
        <v>1</v>
      </c>
    </row>
    <row r="327" customFormat="false" ht="15" hidden="false" customHeight="false" outlineLevel="0" collapsed="false">
      <c r="A327" s="61" t="n">
        <v>326</v>
      </c>
      <c r="B327" s="62" t="n">
        <v>40806.40625</v>
      </c>
      <c r="C327" s="63" t="n">
        <f aca="false">YEAR(B327)</f>
        <v>2011</v>
      </c>
      <c r="D327" s="32" t="s">
        <v>277</v>
      </c>
      <c r="E327" s="64" t="n">
        <v>5080.2</v>
      </c>
      <c r="F327" s="65" t="n">
        <v>-0.0065</v>
      </c>
      <c r="G327" s="66" t="n">
        <v>-33.0213</v>
      </c>
      <c r="H327" s="67" t="n">
        <f aca="false">E327+IF(D327="Long",1,-1)*G327</f>
        <v>5047.1787</v>
      </c>
      <c r="I327" s="68" t="n">
        <f aca="false">Assumptions!$B$58</f>
        <v>5.35750011455817</v>
      </c>
      <c r="J327" s="68" t="n">
        <f aca="false">INDEX(Yearly!$L$5:$L$22,MATCH(C327,Yearly!$A$5:$A$22,0))</f>
        <v>0.490763369272504</v>
      </c>
      <c r="K327" s="68" t="n">
        <f aca="false">G327-I327-J327</f>
        <v>-38.8695634838307</v>
      </c>
      <c r="L327" s="69" t="n">
        <f aca="false">(I327+J327)/Assumptions!$B$8</f>
        <v>0.000257871880480828</v>
      </c>
      <c r="M327" s="70" t="n">
        <f aca="false">F327-L327</f>
        <v>-0.00675787188048083</v>
      </c>
      <c r="N327" s="71" t="n">
        <f aca="false">G327*Assumptions!$B$7</f>
        <v>-259712.5245</v>
      </c>
      <c r="O327" s="71" t="n">
        <f aca="false">K327*Assumptions!$B$7</f>
        <v>-305709.116800328</v>
      </c>
      <c r="P327" s="68" t="n">
        <f aca="false">P326+G327</f>
        <v>5065.20119</v>
      </c>
      <c r="Q327" s="68" t="n">
        <f aca="false">MAX(Q326,P327)</f>
        <v>5199.319695</v>
      </c>
      <c r="R327" s="68" t="n">
        <f aca="false">Q327-P327</f>
        <v>134.118504999999</v>
      </c>
      <c r="S327" s="68" t="n">
        <f aca="false">S326+K327</f>
        <v>3149.30189330759</v>
      </c>
      <c r="T327" s="68" t="n">
        <f aca="false">MAX(T326,S327)</f>
        <v>3324.3582426944</v>
      </c>
      <c r="U327" s="68" t="n">
        <f aca="false">T327-S327</f>
        <v>175.056349386814</v>
      </c>
      <c r="V327" s="70" t="n">
        <f aca="false">V326+F327</f>
        <v>1.1236</v>
      </c>
      <c r="W327" s="70" t="n">
        <f aca="false">MAX(W326,V327)</f>
        <v>1.1503</v>
      </c>
      <c r="X327" s="70" t="n">
        <f aca="false">W327-V327</f>
        <v>0.0266999999999999</v>
      </c>
      <c r="Y327" s="70" t="n">
        <f aca="false">Y326+M327</f>
        <v>1.03912081129451</v>
      </c>
      <c r="Z327" s="70" t="n">
        <f aca="false">MAX(Z326,Y327)</f>
        <v>1.06762591445787</v>
      </c>
      <c r="AA327" s="70" t="n">
        <f aca="false">Z327-Y327</f>
        <v>0.0285051031633656</v>
      </c>
      <c r="AB327" s="72" t="n">
        <f aca="false">AB326*(1+F327)</f>
        <v>2.86277273725818</v>
      </c>
      <c r="AC327" s="73" t="n">
        <f aca="false">MAX(AC326,AB327)</f>
        <v>2.94052673824853</v>
      </c>
      <c r="AD327" s="70" t="n">
        <f aca="false">1-AB327/AC327</f>
        <v>0.0264422016569258</v>
      </c>
      <c r="AE327" s="73" t="n">
        <f aca="false">AE326*(1+M327)</f>
        <v>2.63151402041441</v>
      </c>
      <c r="AF327" s="73" t="n">
        <f aca="false">MAX(AF326,AE327)</f>
        <v>2.70788993964376</v>
      </c>
      <c r="AG327" s="70" t="n">
        <f aca="false">1-AE327/AF327</f>
        <v>0.0282049569708132</v>
      </c>
      <c r="AH327" s="74" t="n">
        <f aca="false">IF(R327&gt;0,AH326+1,0)</f>
        <v>7</v>
      </c>
      <c r="AI327" s="74" t="n">
        <f aca="false">IF(U327&gt;0,AI326+1,0)</f>
        <v>7</v>
      </c>
      <c r="AJ327" s="74" t="n">
        <f aca="false">IF(G327&gt;0,AJ326+1,0)</f>
        <v>0</v>
      </c>
      <c r="AK327" s="74" t="n">
        <f aca="false">IF(G327&lt;=0,AK326+1,0)</f>
        <v>2</v>
      </c>
      <c r="AL327" s="74" t="n">
        <f aca="false">IF(K327&gt;0,AL326+1,0)</f>
        <v>0</v>
      </c>
      <c r="AM327" s="74" t="n">
        <f aca="false">IF(K327&lt;=0,AM326+1,0)</f>
        <v>2</v>
      </c>
    </row>
    <row r="328" customFormat="false" ht="15" hidden="false" customHeight="false" outlineLevel="0" collapsed="false">
      <c r="A328" s="61" t="n">
        <v>327</v>
      </c>
      <c r="B328" s="62" t="n">
        <v>40808.40625</v>
      </c>
      <c r="C328" s="63" t="n">
        <f aca="false">YEAR(B328)</f>
        <v>2011</v>
      </c>
      <c r="D328" s="32" t="s">
        <v>276</v>
      </c>
      <c r="E328" s="64" t="n">
        <v>5047</v>
      </c>
      <c r="F328" s="65" t="n">
        <v>0.0247</v>
      </c>
      <c r="G328" s="66" t="n">
        <v>124.6609</v>
      </c>
      <c r="H328" s="67" t="n">
        <f aca="false">E328+IF(D328="Long",1,-1)*G328</f>
        <v>4922.3391</v>
      </c>
      <c r="I328" s="68" t="n">
        <f aca="false">Assumptions!$B$58</f>
        <v>5.35750011455817</v>
      </c>
      <c r="J328" s="68" t="n">
        <f aca="false">INDEX(Yearly!$L$5:$L$22,MATCH(C328,Yearly!$A$5:$A$22,0))</f>
        <v>0.490763369272504</v>
      </c>
      <c r="K328" s="68" t="n">
        <f aca="false">G328-I328-J328</f>
        <v>118.812636516169</v>
      </c>
      <c r="L328" s="69" t="n">
        <f aca="false">(I328+J328)/Assumptions!$B$8</f>
        <v>0.000257871880480828</v>
      </c>
      <c r="M328" s="70" t="n">
        <f aca="false">F328-L328</f>
        <v>0.0244421281195192</v>
      </c>
      <c r="N328" s="71" t="n">
        <f aca="false">G328*Assumptions!$B$7</f>
        <v>980457.9785</v>
      </c>
      <c r="O328" s="71" t="n">
        <f aca="false">K328*Assumptions!$B$7</f>
        <v>934461.386199672</v>
      </c>
      <c r="P328" s="68" t="n">
        <f aca="false">P327+G328</f>
        <v>5189.86209</v>
      </c>
      <c r="Q328" s="68" t="n">
        <f aca="false">MAX(Q327,P328)</f>
        <v>5199.319695</v>
      </c>
      <c r="R328" s="68" t="n">
        <f aca="false">Q328-P328</f>
        <v>9.4576049999996</v>
      </c>
      <c r="S328" s="68" t="n">
        <f aca="false">S327+K328</f>
        <v>3268.11452982375</v>
      </c>
      <c r="T328" s="68" t="n">
        <f aca="false">MAX(T327,S328)</f>
        <v>3324.3582426944</v>
      </c>
      <c r="U328" s="68" t="n">
        <f aca="false">T328-S328</f>
        <v>56.2437128706451</v>
      </c>
      <c r="V328" s="70" t="n">
        <f aca="false">V327+F328</f>
        <v>1.1483</v>
      </c>
      <c r="W328" s="70" t="n">
        <f aca="false">MAX(W327,V328)</f>
        <v>1.1503</v>
      </c>
      <c r="X328" s="70" t="n">
        <f aca="false">W328-V328</f>
        <v>0.002</v>
      </c>
      <c r="Y328" s="70" t="n">
        <f aca="false">Y327+M328</f>
        <v>1.06356293941403</v>
      </c>
      <c r="Z328" s="70" t="n">
        <f aca="false">MAX(Z327,Y328)</f>
        <v>1.06762591445787</v>
      </c>
      <c r="AA328" s="70" t="n">
        <f aca="false">Z328-Y328</f>
        <v>0.00406297504384656</v>
      </c>
      <c r="AB328" s="72" t="n">
        <f aca="false">AB327*(1+F328)</f>
        <v>2.93348322386846</v>
      </c>
      <c r="AC328" s="73" t="n">
        <f aca="false">MAX(AC327,AB328)</f>
        <v>2.94052673824853</v>
      </c>
      <c r="AD328" s="70" t="n">
        <f aca="false">1-AB328/AC328</f>
        <v>0.00239532403785192</v>
      </c>
      <c r="AE328" s="73" t="n">
        <f aca="false">AE327*(1+M328)</f>
        <v>2.69583382324969</v>
      </c>
      <c r="AF328" s="73" t="n">
        <f aca="false">MAX(AF327,AE328)</f>
        <v>2.70788993964376</v>
      </c>
      <c r="AG328" s="70" t="n">
        <f aca="false">1-AE328/AF328</f>
        <v>0.00445221802318019</v>
      </c>
      <c r="AH328" s="74" t="n">
        <f aca="false">IF(R328&gt;0,AH327+1,0)</f>
        <v>8</v>
      </c>
      <c r="AI328" s="74" t="n">
        <f aca="false">IF(U328&gt;0,AI327+1,0)</f>
        <v>8</v>
      </c>
      <c r="AJ328" s="74" t="n">
        <f aca="false">IF(G328&gt;0,AJ327+1,0)</f>
        <v>1</v>
      </c>
      <c r="AK328" s="74" t="n">
        <f aca="false">IF(G328&lt;=0,AK327+1,0)</f>
        <v>0</v>
      </c>
      <c r="AL328" s="74" t="n">
        <f aca="false">IF(K328&gt;0,AL327+1,0)</f>
        <v>1</v>
      </c>
      <c r="AM328" s="74" t="n">
        <f aca="false">IF(K328&lt;=0,AM327+1,0)</f>
        <v>0</v>
      </c>
    </row>
    <row r="329" customFormat="false" ht="15" hidden="false" customHeight="false" outlineLevel="0" collapsed="false">
      <c r="A329" s="61" t="n">
        <v>328</v>
      </c>
      <c r="B329" s="62" t="n">
        <v>40813.40625</v>
      </c>
      <c r="C329" s="63" t="n">
        <f aca="false">YEAR(B329)</f>
        <v>2011</v>
      </c>
      <c r="D329" s="32" t="s">
        <v>277</v>
      </c>
      <c r="E329" s="64" t="n">
        <v>4922.25</v>
      </c>
      <c r="F329" s="65" t="n">
        <v>0.0023</v>
      </c>
      <c r="G329" s="66" t="n">
        <v>11.321175</v>
      </c>
      <c r="H329" s="67" t="n">
        <f aca="false">E329+IF(D329="Long",1,-1)*G329</f>
        <v>4933.571175</v>
      </c>
      <c r="I329" s="68" t="n">
        <f aca="false">Assumptions!$B$58</f>
        <v>5.35750011455817</v>
      </c>
      <c r="J329" s="68" t="n">
        <f aca="false">INDEX(Yearly!$L$5:$L$22,MATCH(C329,Yearly!$A$5:$A$22,0))</f>
        <v>0.490763369272504</v>
      </c>
      <c r="K329" s="68" t="n">
        <f aca="false">G329-I329-J329</f>
        <v>5.47291151616933</v>
      </c>
      <c r="L329" s="69" t="n">
        <f aca="false">(I329+J329)/Assumptions!$B$8</f>
        <v>0.000257871880480828</v>
      </c>
      <c r="M329" s="70" t="n">
        <f aca="false">F329-L329</f>
        <v>0.00204212811951917</v>
      </c>
      <c r="N329" s="71" t="n">
        <f aca="false">G329*Assumptions!$B$7</f>
        <v>89041.041375</v>
      </c>
      <c r="O329" s="71" t="n">
        <f aca="false">K329*Assumptions!$B$7</f>
        <v>43044.4490746718</v>
      </c>
      <c r="P329" s="68" t="n">
        <f aca="false">P328+G329</f>
        <v>5201.183265</v>
      </c>
      <c r="Q329" s="68" t="n">
        <f aca="false">MAX(Q328,P329)</f>
        <v>5201.183265</v>
      </c>
      <c r="R329" s="68" t="n">
        <f aca="false">Q329-P329</f>
        <v>0</v>
      </c>
      <c r="S329" s="68" t="n">
        <f aca="false">S328+K329</f>
        <v>3273.58744133992</v>
      </c>
      <c r="T329" s="68" t="n">
        <f aca="false">MAX(T328,S329)</f>
        <v>3324.3582426944</v>
      </c>
      <c r="U329" s="68" t="n">
        <f aca="false">T329-S329</f>
        <v>50.7708013544757</v>
      </c>
      <c r="V329" s="70" t="n">
        <f aca="false">V328+F329</f>
        <v>1.1506</v>
      </c>
      <c r="W329" s="70" t="n">
        <f aca="false">MAX(W328,V329)</f>
        <v>1.1506</v>
      </c>
      <c r="X329" s="70" t="n">
        <f aca="false">W329-V329</f>
        <v>0</v>
      </c>
      <c r="Y329" s="70" t="n">
        <f aca="false">Y328+M329</f>
        <v>1.06560506753355</v>
      </c>
      <c r="Z329" s="70" t="n">
        <f aca="false">MAX(Z328,Y329)</f>
        <v>1.06762591445787</v>
      </c>
      <c r="AA329" s="70" t="n">
        <f aca="false">Z329-Y329</f>
        <v>0.00202084692432747</v>
      </c>
      <c r="AB329" s="72" t="n">
        <f aca="false">AB328*(1+F329)</f>
        <v>2.94023023528336</v>
      </c>
      <c r="AC329" s="73" t="n">
        <f aca="false">MAX(AC328,AB329)</f>
        <v>2.94052673824853</v>
      </c>
      <c r="AD329" s="70" t="n">
        <f aca="false">1-AB329/AC329</f>
        <v>0.000100833283139035</v>
      </c>
      <c r="AE329" s="73" t="n">
        <f aca="false">AE328*(1+M329)</f>
        <v>2.7013390613057</v>
      </c>
      <c r="AF329" s="73" t="n">
        <f aca="false">MAX(AF328,AE329)</f>
        <v>2.70788993964376</v>
      </c>
      <c r="AG329" s="70" t="n">
        <f aca="false">1-AE329/AF329</f>
        <v>0.00241918190328039</v>
      </c>
      <c r="AH329" s="74" t="n">
        <f aca="false">IF(R329&gt;0,AH328+1,0)</f>
        <v>0</v>
      </c>
      <c r="AI329" s="74" t="n">
        <f aca="false">IF(U329&gt;0,AI328+1,0)</f>
        <v>9</v>
      </c>
      <c r="AJ329" s="74" t="n">
        <f aca="false">IF(G329&gt;0,AJ328+1,0)</f>
        <v>2</v>
      </c>
      <c r="AK329" s="74" t="n">
        <f aca="false">IF(G329&lt;=0,AK328+1,0)</f>
        <v>0</v>
      </c>
      <c r="AL329" s="74" t="n">
        <f aca="false">IF(K329&gt;0,AL328+1,0)</f>
        <v>2</v>
      </c>
      <c r="AM329" s="74" t="n">
        <f aca="false">IF(K329&lt;=0,AM328+1,0)</f>
        <v>0</v>
      </c>
    </row>
    <row r="330" customFormat="false" ht="15" hidden="false" customHeight="false" outlineLevel="0" collapsed="false">
      <c r="A330" s="61" t="n">
        <v>329</v>
      </c>
      <c r="B330" s="62" t="n">
        <v>40814.46875</v>
      </c>
      <c r="C330" s="63" t="n">
        <f aca="false">YEAR(B330)</f>
        <v>2011</v>
      </c>
      <c r="D330" s="32" t="s">
        <v>276</v>
      </c>
      <c r="E330" s="64" t="n">
        <v>4933.8</v>
      </c>
      <c r="F330" s="65" t="n">
        <v>-0.0055</v>
      </c>
      <c r="G330" s="66" t="n">
        <v>-27.1359</v>
      </c>
      <c r="H330" s="67" t="n">
        <f aca="false">E330+IF(D330="Long",1,-1)*G330</f>
        <v>4960.9359</v>
      </c>
      <c r="I330" s="68" t="n">
        <f aca="false">Assumptions!$B$58</f>
        <v>5.35750011455817</v>
      </c>
      <c r="J330" s="68" t="n">
        <f aca="false">INDEX(Yearly!$L$5:$L$22,MATCH(C330,Yearly!$A$5:$A$22,0))</f>
        <v>0.490763369272504</v>
      </c>
      <c r="K330" s="68" t="n">
        <f aca="false">G330-I330-J330</f>
        <v>-32.9841634838307</v>
      </c>
      <c r="L330" s="69" t="n">
        <f aca="false">(I330+J330)/Assumptions!$B$8</f>
        <v>0.000257871880480828</v>
      </c>
      <c r="M330" s="70" t="n">
        <f aca="false">F330-L330</f>
        <v>-0.00575787188048083</v>
      </c>
      <c r="N330" s="71" t="n">
        <f aca="false">G330*Assumptions!$B$7</f>
        <v>-213423.8535</v>
      </c>
      <c r="O330" s="71" t="n">
        <f aca="false">K330*Assumptions!$B$7</f>
        <v>-259420.445800328</v>
      </c>
      <c r="P330" s="68" t="n">
        <f aca="false">P329+G330</f>
        <v>5174.047365</v>
      </c>
      <c r="Q330" s="68" t="n">
        <f aca="false">MAX(Q329,P330)</f>
        <v>5201.183265</v>
      </c>
      <c r="R330" s="68" t="n">
        <f aca="false">Q330-P330</f>
        <v>27.1359000000002</v>
      </c>
      <c r="S330" s="68" t="n">
        <f aca="false">S329+K330</f>
        <v>3240.60327785609</v>
      </c>
      <c r="T330" s="68" t="n">
        <f aca="false">MAX(T329,S330)</f>
        <v>3324.3582426944</v>
      </c>
      <c r="U330" s="68" t="n">
        <f aca="false">T330-S330</f>
        <v>83.7549648383065</v>
      </c>
      <c r="V330" s="70" t="n">
        <f aca="false">V329+F330</f>
        <v>1.1451</v>
      </c>
      <c r="W330" s="70" t="n">
        <f aca="false">MAX(W329,V330)</f>
        <v>1.1506</v>
      </c>
      <c r="X330" s="70" t="n">
        <f aca="false">W330-V330</f>
        <v>0.00550000000000006</v>
      </c>
      <c r="Y330" s="70" t="n">
        <f aca="false">Y329+M330</f>
        <v>1.05984719565307</v>
      </c>
      <c r="Z330" s="70" t="n">
        <f aca="false">MAX(Z329,Y330)</f>
        <v>1.06762591445787</v>
      </c>
      <c r="AA330" s="70" t="n">
        <f aca="false">Z330-Y330</f>
        <v>0.0077787188048084</v>
      </c>
      <c r="AB330" s="72" t="n">
        <f aca="false">AB329*(1+F330)</f>
        <v>2.9240589689893</v>
      </c>
      <c r="AC330" s="73" t="n">
        <f aca="false">MAX(AC329,AB330)</f>
        <v>2.94052673824853</v>
      </c>
      <c r="AD330" s="70" t="n">
        <f aca="false">1-AB330/AC330</f>
        <v>0.00560027870008173</v>
      </c>
      <c r="AE330" s="73" t="n">
        <f aca="false">AE329*(1+M330)</f>
        <v>2.68578509708496</v>
      </c>
      <c r="AF330" s="73" t="n">
        <f aca="false">MAX(AF329,AE330)</f>
        <v>2.70788993964376</v>
      </c>
      <c r="AG330" s="70" t="n">
        <f aca="false">1-AE330/AF330</f>
        <v>0.00816312444430667</v>
      </c>
      <c r="AH330" s="74" t="n">
        <f aca="false">IF(R330&gt;0,AH329+1,0)</f>
        <v>1</v>
      </c>
      <c r="AI330" s="74" t="n">
        <f aca="false">IF(U330&gt;0,AI329+1,0)</f>
        <v>10</v>
      </c>
      <c r="AJ330" s="74" t="n">
        <f aca="false">IF(G330&gt;0,AJ329+1,0)</f>
        <v>0</v>
      </c>
      <c r="AK330" s="74" t="n">
        <f aca="false">IF(G330&lt;=0,AK329+1,0)</f>
        <v>1</v>
      </c>
      <c r="AL330" s="74" t="n">
        <f aca="false">IF(K330&gt;0,AL329+1,0)</f>
        <v>0</v>
      </c>
      <c r="AM330" s="74" t="n">
        <f aca="false">IF(K330&lt;=0,AM329+1,0)</f>
        <v>1</v>
      </c>
    </row>
    <row r="331" customFormat="false" ht="15" hidden="false" customHeight="false" outlineLevel="0" collapsed="false">
      <c r="A331" s="61" t="n">
        <v>330</v>
      </c>
      <c r="B331" s="62" t="n">
        <v>40814.5520833333</v>
      </c>
      <c r="C331" s="63" t="n">
        <f aca="false">YEAR(B331)</f>
        <v>2011</v>
      </c>
      <c r="D331" s="32" t="s">
        <v>277</v>
      </c>
      <c r="E331" s="64" t="n">
        <v>4960.7</v>
      </c>
      <c r="F331" s="65" t="n">
        <v>-0.0079</v>
      </c>
      <c r="G331" s="66" t="n">
        <v>-39.18953</v>
      </c>
      <c r="H331" s="67" t="n">
        <f aca="false">E331+IF(D331="Long",1,-1)*G331</f>
        <v>4921.51047</v>
      </c>
      <c r="I331" s="68" t="n">
        <f aca="false">Assumptions!$B$58</f>
        <v>5.35750011455817</v>
      </c>
      <c r="J331" s="68" t="n">
        <f aca="false">INDEX(Yearly!$L$5:$L$22,MATCH(C331,Yearly!$A$5:$A$22,0))</f>
        <v>0.490763369272504</v>
      </c>
      <c r="K331" s="68" t="n">
        <f aca="false">G331-I331-J331</f>
        <v>-45.0377934838307</v>
      </c>
      <c r="L331" s="69" t="n">
        <f aca="false">(I331+J331)/Assumptions!$B$8</f>
        <v>0.000257871880480828</v>
      </c>
      <c r="M331" s="70" t="n">
        <f aca="false">F331-L331</f>
        <v>-0.00815787188048083</v>
      </c>
      <c r="N331" s="71" t="n">
        <f aca="false">G331*Assumptions!$B$7</f>
        <v>-308225.65345</v>
      </c>
      <c r="O331" s="71" t="n">
        <f aca="false">K331*Assumptions!$B$7</f>
        <v>-354222.245750328</v>
      </c>
      <c r="P331" s="68" t="n">
        <f aca="false">P330+G331</f>
        <v>5134.857835</v>
      </c>
      <c r="Q331" s="68" t="n">
        <f aca="false">MAX(Q330,P331)</f>
        <v>5201.183265</v>
      </c>
      <c r="R331" s="68" t="n">
        <f aca="false">Q331-P331</f>
        <v>66.3254299999999</v>
      </c>
      <c r="S331" s="68" t="n">
        <f aca="false">S330+K331</f>
        <v>3195.56548437226</v>
      </c>
      <c r="T331" s="68" t="n">
        <f aca="false">MAX(T330,S331)</f>
        <v>3324.3582426944</v>
      </c>
      <c r="U331" s="68" t="n">
        <f aca="false">T331-S331</f>
        <v>128.792758322137</v>
      </c>
      <c r="V331" s="70" t="n">
        <f aca="false">V330+F331</f>
        <v>1.1372</v>
      </c>
      <c r="W331" s="70" t="n">
        <f aca="false">MAX(W330,V331)</f>
        <v>1.1506</v>
      </c>
      <c r="X331" s="70" t="n">
        <f aca="false">W331-V331</f>
        <v>0.0134000000000001</v>
      </c>
      <c r="Y331" s="70" t="n">
        <f aca="false">Y330+M331</f>
        <v>1.05168932377258</v>
      </c>
      <c r="Z331" s="70" t="n">
        <f aca="false">MAX(Z330,Y331)</f>
        <v>1.06762591445787</v>
      </c>
      <c r="AA331" s="70" t="n">
        <f aca="false">Z331-Y331</f>
        <v>0.0159365906852893</v>
      </c>
      <c r="AB331" s="72" t="n">
        <f aca="false">AB330*(1+F331)</f>
        <v>2.90095890313428</v>
      </c>
      <c r="AC331" s="73" t="n">
        <f aca="false">MAX(AC330,AB331)</f>
        <v>2.94052673824853</v>
      </c>
      <c r="AD331" s="70" t="n">
        <f aca="false">1-AB331/AC331</f>
        <v>0.0134560364983511</v>
      </c>
      <c r="AE331" s="73" t="n">
        <f aca="false">AE330*(1+M331)</f>
        <v>2.66387480636444</v>
      </c>
      <c r="AF331" s="73" t="n">
        <f aca="false">MAX(AF330,AE331)</f>
        <v>2.70788993964376</v>
      </c>
      <c r="AG331" s="70" t="n">
        <f aca="false">1-AE331/AF331</f>
        <v>0.0162544026014263</v>
      </c>
      <c r="AH331" s="74" t="n">
        <f aca="false">IF(R331&gt;0,AH330+1,0)</f>
        <v>2</v>
      </c>
      <c r="AI331" s="74" t="n">
        <f aca="false">IF(U331&gt;0,AI330+1,0)</f>
        <v>11</v>
      </c>
      <c r="AJ331" s="74" t="n">
        <f aca="false">IF(G331&gt;0,AJ330+1,0)</f>
        <v>0</v>
      </c>
      <c r="AK331" s="74" t="n">
        <f aca="false">IF(G331&lt;=0,AK330+1,0)</f>
        <v>2</v>
      </c>
      <c r="AL331" s="74" t="n">
        <f aca="false">IF(K331&gt;0,AL330+1,0)</f>
        <v>0</v>
      </c>
      <c r="AM331" s="74" t="n">
        <f aca="false">IF(K331&lt;=0,AM330+1,0)</f>
        <v>2</v>
      </c>
    </row>
    <row r="332" customFormat="false" ht="15" hidden="false" customHeight="false" outlineLevel="0" collapsed="false">
      <c r="A332" s="61" t="n">
        <v>331</v>
      </c>
      <c r="B332" s="62" t="n">
        <v>40814.59375</v>
      </c>
      <c r="C332" s="63" t="n">
        <f aca="false">YEAR(B332)</f>
        <v>2011</v>
      </c>
      <c r="D332" s="32" t="s">
        <v>276</v>
      </c>
      <c r="E332" s="64" t="n">
        <v>4921.35</v>
      </c>
      <c r="F332" s="65" t="n">
        <v>-0.0081</v>
      </c>
      <c r="G332" s="66" t="n">
        <v>-39.862935</v>
      </c>
      <c r="H332" s="67" t="n">
        <f aca="false">E332+IF(D332="Long",1,-1)*G332</f>
        <v>4961.212935</v>
      </c>
      <c r="I332" s="68" t="n">
        <f aca="false">Assumptions!$B$58</f>
        <v>5.35750011455817</v>
      </c>
      <c r="J332" s="68" t="n">
        <f aca="false">INDEX(Yearly!$L$5:$L$22,MATCH(C332,Yearly!$A$5:$A$22,0))</f>
        <v>0.490763369272504</v>
      </c>
      <c r="K332" s="68" t="n">
        <f aca="false">G332-I332-J332</f>
        <v>-45.7111984838307</v>
      </c>
      <c r="L332" s="69" t="n">
        <f aca="false">(I332+J332)/Assumptions!$B$8</f>
        <v>0.000257871880480828</v>
      </c>
      <c r="M332" s="70" t="n">
        <f aca="false">F332-L332</f>
        <v>-0.00835787188048083</v>
      </c>
      <c r="N332" s="71" t="n">
        <f aca="false">G332*Assumptions!$B$7</f>
        <v>-313521.983775</v>
      </c>
      <c r="O332" s="71" t="n">
        <f aca="false">K332*Assumptions!$B$7</f>
        <v>-359518.576075328</v>
      </c>
      <c r="P332" s="68" t="n">
        <f aca="false">P331+G332</f>
        <v>5094.9949</v>
      </c>
      <c r="Q332" s="68" t="n">
        <f aca="false">MAX(Q331,P332)</f>
        <v>5201.183265</v>
      </c>
      <c r="R332" s="68" t="n">
        <f aca="false">Q332-P332</f>
        <v>106.188365</v>
      </c>
      <c r="S332" s="68" t="n">
        <f aca="false">S331+K332</f>
        <v>3149.85428588843</v>
      </c>
      <c r="T332" s="68" t="n">
        <f aca="false">MAX(T331,S332)</f>
        <v>3324.3582426944</v>
      </c>
      <c r="U332" s="68" t="n">
        <f aca="false">T332-S332</f>
        <v>174.503956805968</v>
      </c>
      <c r="V332" s="70" t="n">
        <f aca="false">V331+F332</f>
        <v>1.1291</v>
      </c>
      <c r="W332" s="70" t="n">
        <f aca="false">MAX(W331,V332)</f>
        <v>1.1506</v>
      </c>
      <c r="X332" s="70" t="n">
        <f aca="false">W332-V332</f>
        <v>0.0215000000000001</v>
      </c>
      <c r="Y332" s="70" t="n">
        <f aca="false">Y331+M332</f>
        <v>1.0433314518921</v>
      </c>
      <c r="Z332" s="70" t="n">
        <f aca="false">MAX(Z331,Y332)</f>
        <v>1.06762591445787</v>
      </c>
      <c r="AA332" s="70" t="n">
        <f aca="false">Z332-Y332</f>
        <v>0.0242944625657702</v>
      </c>
      <c r="AB332" s="72" t="n">
        <f aca="false">AB331*(1+F332)</f>
        <v>2.8774611360189</v>
      </c>
      <c r="AC332" s="73" t="n">
        <f aca="false">MAX(AC331,AB332)</f>
        <v>2.94052673824853</v>
      </c>
      <c r="AD332" s="70" t="n">
        <f aca="false">1-AB332/AC332</f>
        <v>0.0214470426027145</v>
      </c>
      <c r="AE332" s="73" t="n">
        <f aca="false">AE331*(1+M332)</f>
        <v>2.64161048202721</v>
      </c>
      <c r="AF332" s="73" t="n">
        <f aca="false">MAX(AF331,AE332)</f>
        <v>2.70788993964376</v>
      </c>
      <c r="AG332" s="70" t="n">
        <f aca="false">1-AE332/AF332</f>
        <v>0.0244764222674707</v>
      </c>
      <c r="AH332" s="74" t="n">
        <f aca="false">IF(R332&gt;0,AH331+1,0)</f>
        <v>3</v>
      </c>
      <c r="AI332" s="74" t="n">
        <f aca="false">IF(U332&gt;0,AI331+1,0)</f>
        <v>12</v>
      </c>
      <c r="AJ332" s="74" t="n">
        <f aca="false">IF(G332&gt;0,AJ331+1,0)</f>
        <v>0</v>
      </c>
      <c r="AK332" s="74" t="n">
        <f aca="false">IF(G332&lt;=0,AK331+1,0)</f>
        <v>3</v>
      </c>
      <c r="AL332" s="74" t="n">
        <f aca="false">IF(K332&gt;0,AL331+1,0)</f>
        <v>0</v>
      </c>
      <c r="AM332" s="74" t="n">
        <f aca="false">IF(K332&lt;=0,AM331+1,0)</f>
        <v>3</v>
      </c>
    </row>
    <row r="333" customFormat="false" ht="15" hidden="false" customHeight="false" outlineLevel="0" collapsed="false">
      <c r="A333" s="61" t="n">
        <v>332</v>
      </c>
      <c r="B333" s="62" t="n">
        <v>40815.5104166667</v>
      </c>
      <c r="C333" s="63" t="n">
        <f aca="false">YEAR(B333)</f>
        <v>2011</v>
      </c>
      <c r="D333" s="32" t="s">
        <v>277</v>
      </c>
      <c r="E333" s="64" t="n">
        <v>4961</v>
      </c>
      <c r="F333" s="65" t="n">
        <v>-0.0051</v>
      </c>
      <c r="G333" s="66" t="n">
        <v>-25.3011</v>
      </c>
      <c r="H333" s="67" t="n">
        <f aca="false">E333+IF(D333="Long",1,-1)*G333</f>
        <v>4935.6989</v>
      </c>
      <c r="I333" s="68" t="n">
        <f aca="false">Assumptions!$B$58</f>
        <v>5.35750011455817</v>
      </c>
      <c r="J333" s="68" t="n">
        <f aca="false">INDEX(Yearly!$L$5:$L$22,MATCH(C333,Yearly!$A$5:$A$22,0))</f>
        <v>0.490763369272504</v>
      </c>
      <c r="K333" s="68" t="n">
        <f aca="false">G333-I333-J333</f>
        <v>-31.1493634838307</v>
      </c>
      <c r="L333" s="69" t="n">
        <f aca="false">(I333+J333)/Assumptions!$B$8</f>
        <v>0.000257871880480828</v>
      </c>
      <c r="M333" s="70" t="n">
        <f aca="false">F333-L333</f>
        <v>-0.00535787188048083</v>
      </c>
      <c r="N333" s="71" t="n">
        <f aca="false">G333*Assumptions!$B$7</f>
        <v>-198993.1515</v>
      </c>
      <c r="O333" s="71" t="n">
        <f aca="false">K333*Assumptions!$B$7</f>
        <v>-244989.743800328</v>
      </c>
      <c r="P333" s="68" t="n">
        <f aca="false">P332+G333</f>
        <v>5069.6938</v>
      </c>
      <c r="Q333" s="68" t="n">
        <f aca="false">MAX(Q332,P333)</f>
        <v>5201.183265</v>
      </c>
      <c r="R333" s="68" t="n">
        <f aca="false">Q333-P333</f>
        <v>131.489465</v>
      </c>
      <c r="S333" s="68" t="n">
        <f aca="false">S332+K333</f>
        <v>3118.7049224046</v>
      </c>
      <c r="T333" s="68" t="n">
        <f aca="false">MAX(T332,S333)</f>
        <v>3324.3582426944</v>
      </c>
      <c r="U333" s="68" t="n">
        <f aca="false">T333-S333</f>
        <v>205.653320289799</v>
      </c>
      <c r="V333" s="70" t="n">
        <f aca="false">V332+F333</f>
        <v>1.124</v>
      </c>
      <c r="W333" s="70" t="n">
        <f aca="false">MAX(W332,V333)</f>
        <v>1.1506</v>
      </c>
      <c r="X333" s="70" t="n">
        <f aca="false">W333-V333</f>
        <v>0.0266000000000002</v>
      </c>
      <c r="Y333" s="70" t="n">
        <f aca="false">Y332+M333</f>
        <v>1.03797358001162</v>
      </c>
      <c r="Z333" s="70" t="n">
        <f aca="false">MAX(Z332,Y333)</f>
        <v>1.06762591445787</v>
      </c>
      <c r="AA333" s="70" t="n">
        <f aca="false">Z333-Y333</f>
        <v>0.0296523344462509</v>
      </c>
      <c r="AB333" s="72" t="n">
        <f aca="false">AB332*(1+F333)</f>
        <v>2.8627860842252</v>
      </c>
      <c r="AC333" s="73" t="n">
        <f aca="false">MAX(AC332,AB333)</f>
        <v>2.94052673824853</v>
      </c>
      <c r="AD333" s="70" t="n">
        <f aca="false">1-AB333/AC333</f>
        <v>0.0264376626854406</v>
      </c>
      <c r="AE333" s="73" t="n">
        <f aca="false">AE332*(1+M333)</f>
        <v>2.62745707150637</v>
      </c>
      <c r="AF333" s="73" t="n">
        <f aca="false">MAX(AF332,AE333)</f>
        <v>2.70788993964376</v>
      </c>
      <c r="AG333" s="70" t="n">
        <f aca="false">1-AE333/AF333</f>
        <v>0.0297031526133499</v>
      </c>
      <c r="AH333" s="74" t="n">
        <f aca="false">IF(R333&gt;0,AH332+1,0)</f>
        <v>4</v>
      </c>
      <c r="AI333" s="74" t="n">
        <f aca="false">IF(U333&gt;0,AI332+1,0)</f>
        <v>13</v>
      </c>
      <c r="AJ333" s="74" t="n">
        <f aca="false">IF(G333&gt;0,AJ332+1,0)</f>
        <v>0</v>
      </c>
      <c r="AK333" s="74" t="n">
        <f aca="false">IF(G333&lt;=0,AK332+1,0)</f>
        <v>4</v>
      </c>
      <c r="AL333" s="74" t="n">
        <f aca="false">IF(K333&gt;0,AL332+1,0)</f>
        <v>0</v>
      </c>
      <c r="AM333" s="74" t="n">
        <f aca="false">IF(K333&lt;=0,AM332+1,0)</f>
        <v>4</v>
      </c>
    </row>
    <row r="334" customFormat="false" ht="15" hidden="false" customHeight="false" outlineLevel="0" collapsed="false">
      <c r="A334" s="61" t="n">
        <v>333</v>
      </c>
      <c r="B334" s="62" t="n">
        <v>40816.59375</v>
      </c>
      <c r="C334" s="63" t="n">
        <f aca="false">YEAR(B334)</f>
        <v>2011</v>
      </c>
      <c r="D334" s="32" t="s">
        <v>276</v>
      </c>
      <c r="E334" s="64" t="n">
        <v>4935.75</v>
      </c>
      <c r="F334" s="65" t="n">
        <v>0.0074</v>
      </c>
      <c r="G334" s="66" t="n">
        <v>36.52455</v>
      </c>
      <c r="H334" s="67" t="n">
        <f aca="false">E334+IF(D334="Long",1,-1)*G334</f>
        <v>4899.22545</v>
      </c>
      <c r="I334" s="68" t="n">
        <f aca="false">Assumptions!$B$58</f>
        <v>5.35750011455817</v>
      </c>
      <c r="J334" s="68" t="n">
        <f aca="false">INDEX(Yearly!$L$5:$L$22,MATCH(C334,Yearly!$A$5:$A$22,0))</f>
        <v>0.490763369272504</v>
      </c>
      <c r="K334" s="68" t="n">
        <f aca="false">G334-I334-J334</f>
        <v>30.6762865161693</v>
      </c>
      <c r="L334" s="69" t="n">
        <f aca="false">(I334+J334)/Assumptions!$B$8</f>
        <v>0.000257871880480828</v>
      </c>
      <c r="M334" s="70" t="n">
        <f aca="false">F334-L334</f>
        <v>0.00714212811951917</v>
      </c>
      <c r="N334" s="71" t="n">
        <f aca="false">G334*Assumptions!$B$7</f>
        <v>287265.58575</v>
      </c>
      <c r="O334" s="71" t="n">
        <f aca="false">K334*Assumptions!$B$7</f>
        <v>241268.993449672</v>
      </c>
      <c r="P334" s="68" t="n">
        <f aca="false">P333+G334</f>
        <v>5106.21835</v>
      </c>
      <c r="Q334" s="68" t="n">
        <f aca="false">MAX(Q333,P334)</f>
        <v>5201.183265</v>
      </c>
      <c r="R334" s="68" t="n">
        <f aca="false">Q334-P334</f>
        <v>94.9649149999996</v>
      </c>
      <c r="S334" s="68" t="n">
        <f aca="false">S333+K334</f>
        <v>3149.38120892077</v>
      </c>
      <c r="T334" s="68" t="n">
        <f aca="false">MAX(T333,S334)</f>
        <v>3324.3582426944</v>
      </c>
      <c r="U334" s="68" t="n">
        <f aca="false">T334-S334</f>
        <v>174.977033773629</v>
      </c>
      <c r="V334" s="70" t="n">
        <f aca="false">V333+F334</f>
        <v>1.1314</v>
      </c>
      <c r="W334" s="70" t="n">
        <f aca="false">MAX(W333,V334)</f>
        <v>1.1506</v>
      </c>
      <c r="X334" s="70" t="n">
        <f aca="false">W334-V334</f>
        <v>0.0192000000000001</v>
      </c>
      <c r="Y334" s="70" t="n">
        <f aca="false">Y333+M334</f>
        <v>1.04511570813114</v>
      </c>
      <c r="Z334" s="70" t="n">
        <f aca="false">MAX(Z333,Y334)</f>
        <v>1.06762591445787</v>
      </c>
      <c r="AA334" s="70" t="n">
        <f aca="false">Z334-Y334</f>
        <v>0.0225102063267317</v>
      </c>
      <c r="AB334" s="72" t="n">
        <f aca="false">AB333*(1+F334)</f>
        <v>2.88397070124847</v>
      </c>
      <c r="AC334" s="73" t="n">
        <f aca="false">MAX(AC333,AB334)</f>
        <v>2.94052673824853</v>
      </c>
      <c r="AD334" s="70" t="n">
        <f aca="false">1-AB334/AC334</f>
        <v>0.0192333013893128</v>
      </c>
      <c r="AE334" s="73" t="n">
        <f aca="false">AE333*(1+M334)</f>
        <v>2.6462227065396</v>
      </c>
      <c r="AF334" s="73" t="n">
        <f aca="false">MAX(AF333,AE334)</f>
        <v>2.70788993964376</v>
      </c>
      <c r="AG334" s="70" t="n">
        <f aca="false">1-AE334/AF334</f>
        <v>0.022773168215349</v>
      </c>
      <c r="AH334" s="74" t="n">
        <f aca="false">IF(R334&gt;0,AH333+1,0)</f>
        <v>5</v>
      </c>
      <c r="AI334" s="74" t="n">
        <f aca="false">IF(U334&gt;0,AI333+1,0)</f>
        <v>14</v>
      </c>
      <c r="AJ334" s="74" t="n">
        <f aca="false">IF(G334&gt;0,AJ333+1,0)</f>
        <v>1</v>
      </c>
      <c r="AK334" s="74" t="n">
        <f aca="false">IF(G334&lt;=0,AK333+1,0)</f>
        <v>0</v>
      </c>
      <c r="AL334" s="74" t="n">
        <f aca="false">IF(K334&gt;0,AL333+1,0)</f>
        <v>1</v>
      </c>
      <c r="AM334" s="74" t="n">
        <f aca="false">IF(K334&lt;=0,AM333+1,0)</f>
        <v>0</v>
      </c>
    </row>
    <row r="335" customFormat="false" ht="15" hidden="false" customHeight="false" outlineLevel="0" collapsed="false">
      <c r="A335" s="61" t="n">
        <v>334</v>
      </c>
      <c r="B335" s="62" t="n">
        <v>40823.40625</v>
      </c>
      <c r="C335" s="63" t="n">
        <f aca="false">YEAR(B335)</f>
        <v>2011</v>
      </c>
      <c r="D335" s="32" t="s">
        <v>277</v>
      </c>
      <c r="E335" s="64" t="n">
        <v>4899.2</v>
      </c>
      <c r="F335" s="65" t="n">
        <v>0.0302</v>
      </c>
      <c r="G335" s="66" t="n">
        <v>147.95584</v>
      </c>
      <c r="H335" s="67" t="n">
        <f aca="false">E335+IF(D335="Long",1,-1)*G335</f>
        <v>5047.15584</v>
      </c>
      <c r="I335" s="68" t="n">
        <f aca="false">Assumptions!$B$58</f>
        <v>5.35750011455817</v>
      </c>
      <c r="J335" s="68" t="n">
        <f aca="false">INDEX(Yearly!$L$5:$L$22,MATCH(C335,Yearly!$A$5:$A$22,0))</f>
        <v>0.490763369272504</v>
      </c>
      <c r="K335" s="68" t="n">
        <f aca="false">G335-I335-J335</f>
        <v>142.107576516169</v>
      </c>
      <c r="L335" s="69" t="n">
        <f aca="false">(I335+J335)/Assumptions!$B$8</f>
        <v>0.000257871880480828</v>
      </c>
      <c r="M335" s="70" t="n">
        <f aca="false">F335-L335</f>
        <v>0.0299421281195192</v>
      </c>
      <c r="N335" s="71" t="n">
        <f aca="false">G335*Assumptions!$B$7</f>
        <v>1163672.6816</v>
      </c>
      <c r="O335" s="71" t="n">
        <f aca="false">K335*Assumptions!$B$7</f>
        <v>1117676.08929967</v>
      </c>
      <c r="P335" s="68" t="n">
        <f aca="false">P334+G335</f>
        <v>5254.17419</v>
      </c>
      <c r="Q335" s="68" t="n">
        <f aca="false">MAX(Q334,P335)</f>
        <v>5254.17419</v>
      </c>
      <c r="R335" s="68" t="n">
        <f aca="false">Q335-P335</f>
        <v>0</v>
      </c>
      <c r="S335" s="68" t="n">
        <f aca="false">S334+K335</f>
        <v>3291.48878543694</v>
      </c>
      <c r="T335" s="68" t="n">
        <f aca="false">MAX(T334,S335)</f>
        <v>3324.3582426944</v>
      </c>
      <c r="U335" s="68" t="n">
        <f aca="false">T335-S335</f>
        <v>32.8694572574595</v>
      </c>
      <c r="V335" s="70" t="n">
        <f aca="false">V334+F335</f>
        <v>1.1616</v>
      </c>
      <c r="W335" s="70" t="n">
        <f aca="false">MAX(W334,V335)</f>
        <v>1.1616</v>
      </c>
      <c r="X335" s="70" t="n">
        <f aca="false">W335-V335</f>
        <v>0</v>
      </c>
      <c r="Y335" s="70" t="n">
        <f aca="false">Y334+M335</f>
        <v>1.07505783625066</v>
      </c>
      <c r="Z335" s="70" t="n">
        <f aca="false">MAX(Z334,Y335)</f>
        <v>1.07505783625066</v>
      </c>
      <c r="AA335" s="70" t="n">
        <f aca="false">Z335-Y335</f>
        <v>0</v>
      </c>
      <c r="AB335" s="72" t="n">
        <f aca="false">AB334*(1+F335)</f>
        <v>2.97106661642617</v>
      </c>
      <c r="AC335" s="73" t="n">
        <f aca="false">MAX(AC334,AB335)</f>
        <v>2.97106661642617</v>
      </c>
      <c r="AD335" s="70" t="n">
        <f aca="false">1-AB335/AC335</f>
        <v>0</v>
      </c>
      <c r="AE335" s="73" t="n">
        <f aca="false">AE334*(1+M335)</f>
        <v>2.72545624585159</v>
      </c>
      <c r="AF335" s="73" t="n">
        <f aca="false">MAX(AF334,AE335)</f>
        <v>2.72545624585159</v>
      </c>
      <c r="AG335" s="70" t="n">
        <f aca="false">1-AE335/AF335</f>
        <v>0</v>
      </c>
      <c r="AH335" s="74" t="n">
        <f aca="false">IF(R335&gt;0,AH334+1,0)</f>
        <v>0</v>
      </c>
      <c r="AI335" s="74" t="n">
        <f aca="false">IF(U335&gt;0,AI334+1,0)</f>
        <v>15</v>
      </c>
      <c r="AJ335" s="74" t="n">
        <f aca="false">IF(G335&gt;0,AJ334+1,0)</f>
        <v>2</v>
      </c>
      <c r="AK335" s="74" t="n">
        <f aca="false">IF(G335&lt;=0,AK334+1,0)</f>
        <v>0</v>
      </c>
      <c r="AL335" s="74" t="n">
        <f aca="false">IF(K335&gt;0,AL334+1,0)</f>
        <v>2</v>
      </c>
      <c r="AM335" s="74" t="n">
        <f aca="false">IF(K335&lt;=0,AM334+1,0)</f>
        <v>0</v>
      </c>
    </row>
    <row r="336" customFormat="false" ht="15" hidden="false" customHeight="false" outlineLevel="0" collapsed="false">
      <c r="A336" s="61" t="n">
        <v>335</v>
      </c>
      <c r="B336" s="62" t="n">
        <v>40834.40625</v>
      </c>
      <c r="C336" s="63" t="n">
        <f aca="false">YEAR(B336)</f>
        <v>2011</v>
      </c>
      <c r="D336" s="32" t="s">
        <v>276</v>
      </c>
      <c r="E336" s="64" t="n">
        <v>5047.15</v>
      </c>
      <c r="F336" s="65" t="n">
        <v>-0.01</v>
      </c>
      <c r="G336" s="66" t="n">
        <v>-50.4715</v>
      </c>
      <c r="H336" s="67" t="n">
        <f aca="false">E336+IF(D336="Long",1,-1)*G336</f>
        <v>5097.6215</v>
      </c>
      <c r="I336" s="68" t="n">
        <f aca="false">Assumptions!$B$58</f>
        <v>5.35750011455817</v>
      </c>
      <c r="J336" s="68" t="n">
        <f aca="false">INDEX(Yearly!$L$5:$L$22,MATCH(C336,Yearly!$A$5:$A$22,0))</f>
        <v>0.490763369272504</v>
      </c>
      <c r="K336" s="68" t="n">
        <f aca="false">G336-I336-J336</f>
        <v>-56.3197634838307</v>
      </c>
      <c r="L336" s="69" t="n">
        <f aca="false">(I336+J336)/Assumptions!$B$8</f>
        <v>0.000257871880480828</v>
      </c>
      <c r="M336" s="70" t="n">
        <f aca="false">F336-L336</f>
        <v>-0.0102578718804808</v>
      </c>
      <c r="N336" s="71" t="n">
        <f aca="false">G336*Assumptions!$B$7</f>
        <v>-396958.3475</v>
      </c>
      <c r="O336" s="71" t="n">
        <f aca="false">K336*Assumptions!$B$7</f>
        <v>-442954.939800328</v>
      </c>
      <c r="P336" s="68" t="n">
        <f aca="false">P335+G336</f>
        <v>5203.70269</v>
      </c>
      <c r="Q336" s="68" t="n">
        <f aca="false">MAX(Q335,P336)</f>
        <v>5254.17419</v>
      </c>
      <c r="R336" s="68" t="n">
        <f aca="false">Q336-P336</f>
        <v>50.4714999999997</v>
      </c>
      <c r="S336" s="68" t="n">
        <f aca="false">S335+K336</f>
        <v>3235.16902195311</v>
      </c>
      <c r="T336" s="68" t="n">
        <f aca="false">MAX(T335,S336)</f>
        <v>3324.3582426944</v>
      </c>
      <c r="U336" s="68" t="n">
        <f aca="false">T336-S336</f>
        <v>89.1892207412902</v>
      </c>
      <c r="V336" s="70" t="n">
        <f aca="false">V335+F336</f>
        <v>1.1516</v>
      </c>
      <c r="W336" s="70" t="n">
        <f aca="false">MAX(W335,V336)</f>
        <v>1.1616</v>
      </c>
      <c r="X336" s="70" t="n">
        <f aca="false">W336-V336</f>
        <v>0.01</v>
      </c>
      <c r="Y336" s="70" t="n">
        <f aca="false">Y335+M336</f>
        <v>1.06479996437018</v>
      </c>
      <c r="Z336" s="70" t="n">
        <f aca="false">MAX(Z335,Y336)</f>
        <v>1.07505783625066</v>
      </c>
      <c r="AA336" s="70" t="n">
        <f aca="false">Z336-Y336</f>
        <v>0.0102578718804809</v>
      </c>
      <c r="AB336" s="72" t="n">
        <f aca="false">AB335*(1+F336)</f>
        <v>2.94135595026191</v>
      </c>
      <c r="AC336" s="73" t="n">
        <f aca="false">MAX(AC335,AB336)</f>
        <v>2.97106661642617</v>
      </c>
      <c r="AD336" s="70" t="n">
        <f aca="false">1-AB336/AC336</f>
        <v>0.01</v>
      </c>
      <c r="AE336" s="73" t="n">
        <f aca="false">AE335*(1+M336)</f>
        <v>2.69749886486579</v>
      </c>
      <c r="AF336" s="73" t="n">
        <f aca="false">MAX(AF335,AE336)</f>
        <v>2.72545624585159</v>
      </c>
      <c r="AG336" s="70" t="n">
        <f aca="false">1-AE336/AF336</f>
        <v>0.010257871880481</v>
      </c>
      <c r="AH336" s="74" t="n">
        <f aca="false">IF(R336&gt;0,AH335+1,0)</f>
        <v>1</v>
      </c>
      <c r="AI336" s="74" t="n">
        <f aca="false">IF(U336&gt;0,AI335+1,0)</f>
        <v>16</v>
      </c>
      <c r="AJ336" s="74" t="n">
        <f aca="false">IF(G336&gt;0,AJ335+1,0)</f>
        <v>0</v>
      </c>
      <c r="AK336" s="74" t="n">
        <f aca="false">IF(G336&lt;=0,AK335+1,0)</f>
        <v>1</v>
      </c>
      <c r="AL336" s="74" t="n">
        <f aca="false">IF(K336&gt;0,AL335+1,0)</f>
        <v>0</v>
      </c>
      <c r="AM336" s="74" t="n">
        <f aca="false">IF(K336&lt;=0,AM335+1,0)</f>
        <v>1</v>
      </c>
    </row>
    <row r="337" customFormat="false" ht="15" hidden="false" customHeight="false" outlineLevel="0" collapsed="false">
      <c r="A337" s="61" t="n">
        <v>336</v>
      </c>
      <c r="B337" s="62" t="n">
        <v>40835.40625</v>
      </c>
      <c r="C337" s="63" t="n">
        <f aca="false">YEAR(B337)</f>
        <v>2011</v>
      </c>
      <c r="D337" s="32" t="s">
        <v>277</v>
      </c>
      <c r="E337" s="64" t="n">
        <v>5097.55</v>
      </c>
      <c r="F337" s="65" t="n">
        <v>-0.004</v>
      </c>
      <c r="G337" s="66" t="n">
        <v>-20.3902</v>
      </c>
      <c r="H337" s="67" t="n">
        <f aca="false">E337+IF(D337="Long",1,-1)*G337</f>
        <v>5077.1598</v>
      </c>
      <c r="I337" s="68" t="n">
        <f aca="false">Assumptions!$B$58</f>
        <v>5.35750011455817</v>
      </c>
      <c r="J337" s="68" t="n">
        <f aca="false">INDEX(Yearly!$L$5:$L$22,MATCH(C337,Yearly!$A$5:$A$22,0))</f>
        <v>0.490763369272504</v>
      </c>
      <c r="K337" s="68" t="n">
        <f aca="false">G337-I337-J337</f>
        <v>-26.2384634838307</v>
      </c>
      <c r="L337" s="69" t="n">
        <f aca="false">(I337+J337)/Assumptions!$B$8</f>
        <v>0.000257871880480828</v>
      </c>
      <c r="M337" s="70" t="n">
        <f aca="false">F337-L337</f>
        <v>-0.00425787188048083</v>
      </c>
      <c r="N337" s="71" t="n">
        <f aca="false">G337*Assumptions!$B$7</f>
        <v>-160368.923</v>
      </c>
      <c r="O337" s="71" t="n">
        <f aca="false">K337*Assumptions!$B$7</f>
        <v>-206365.515300328</v>
      </c>
      <c r="P337" s="68" t="n">
        <f aca="false">P336+G337</f>
        <v>5183.31249</v>
      </c>
      <c r="Q337" s="68" t="n">
        <f aca="false">MAX(Q336,P337)</f>
        <v>5254.17419</v>
      </c>
      <c r="R337" s="68" t="n">
        <f aca="false">Q337-P337</f>
        <v>70.8616999999995</v>
      </c>
      <c r="S337" s="68" t="n">
        <f aca="false">S336+K337</f>
        <v>3208.93055846928</v>
      </c>
      <c r="T337" s="68" t="n">
        <f aca="false">MAX(T336,S337)</f>
        <v>3324.3582426944</v>
      </c>
      <c r="U337" s="68" t="n">
        <f aca="false">T337-S337</f>
        <v>115.427684225121</v>
      </c>
      <c r="V337" s="70" t="n">
        <f aca="false">V336+F337</f>
        <v>1.1476</v>
      </c>
      <c r="W337" s="70" t="n">
        <f aca="false">MAX(W336,V337)</f>
        <v>1.1616</v>
      </c>
      <c r="X337" s="70" t="n">
        <f aca="false">W337-V337</f>
        <v>0.014</v>
      </c>
      <c r="Y337" s="70" t="n">
        <f aca="false">Y336+M337</f>
        <v>1.0605420924897</v>
      </c>
      <c r="Z337" s="70" t="n">
        <f aca="false">MAX(Z336,Y337)</f>
        <v>1.07505783625066</v>
      </c>
      <c r="AA337" s="70" t="n">
        <f aca="false">Z337-Y337</f>
        <v>0.0145157437609618</v>
      </c>
      <c r="AB337" s="72" t="n">
        <f aca="false">AB336*(1+F337)</f>
        <v>2.92959052646086</v>
      </c>
      <c r="AC337" s="73" t="n">
        <f aca="false">MAX(AC336,AB337)</f>
        <v>2.97106661642617</v>
      </c>
      <c r="AD337" s="70" t="n">
        <f aca="false">1-AB337/AC337</f>
        <v>0.01396</v>
      </c>
      <c r="AE337" s="73" t="n">
        <f aca="false">AE336*(1+M337)</f>
        <v>2.68601326030145</v>
      </c>
      <c r="AF337" s="73" t="n">
        <f aca="false">MAX(AF336,AE337)</f>
        <v>2.72545624585159</v>
      </c>
      <c r="AG337" s="70" t="n">
        <f aca="false">1-AE337/AF337</f>
        <v>0.0144720670567284</v>
      </c>
      <c r="AH337" s="74" t="n">
        <f aca="false">IF(R337&gt;0,AH336+1,0)</f>
        <v>2</v>
      </c>
      <c r="AI337" s="74" t="n">
        <f aca="false">IF(U337&gt;0,AI336+1,0)</f>
        <v>17</v>
      </c>
      <c r="AJ337" s="74" t="n">
        <f aca="false">IF(G337&gt;0,AJ336+1,0)</f>
        <v>0</v>
      </c>
      <c r="AK337" s="74" t="n">
        <f aca="false">IF(G337&lt;=0,AK336+1,0)</f>
        <v>2</v>
      </c>
      <c r="AL337" s="74" t="n">
        <f aca="false">IF(K337&gt;0,AL336+1,0)</f>
        <v>0</v>
      </c>
      <c r="AM337" s="74" t="n">
        <f aca="false">IF(K337&lt;=0,AM336+1,0)</f>
        <v>2</v>
      </c>
    </row>
    <row r="338" customFormat="false" ht="15" hidden="false" customHeight="false" outlineLevel="0" collapsed="false">
      <c r="A338" s="61" t="n">
        <v>337</v>
      </c>
      <c r="B338" s="62" t="n">
        <v>40836.40625</v>
      </c>
      <c r="C338" s="63" t="n">
        <f aca="false">YEAR(B338)</f>
        <v>2011</v>
      </c>
      <c r="D338" s="32" t="s">
        <v>276</v>
      </c>
      <c r="E338" s="64" t="n">
        <v>5077.05</v>
      </c>
      <c r="F338" s="65" t="n">
        <v>-0.0034</v>
      </c>
      <c r="G338" s="66" t="n">
        <v>-17.26197</v>
      </c>
      <c r="H338" s="67" t="n">
        <f aca="false">E338+IF(D338="Long",1,-1)*G338</f>
        <v>5094.31197</v>
      </c>
      <c r="I338" s="68" t="n">
        <f aca="false">Assumptions!$B$58</f>
        <v>5.35750011455817</v>
      </c>
      <c r="J338" s="68" t="n">
        <f aca="false">INDEX(Yearly!$L$5:$L$22,MATCH(C338,Yearly!$A$5:$A$22,0))</f>
        <v>0.490763369272504</v>
      </c>
      <c r="K338" s="68" t="n">
        <f aca="false">G338-I338-J338</f>
        <v>-23.1102334838307</v>
      </c>
      <c r="L338" s="69" t="n">
        <f aca="false">(I338+J338)/Assumptions!$B$8</f>
        <v>0.000257871880480828</v>
      </c>
      <c r="M338" s="70" t="n">
        <f aca="false">F338-L338</f>
        <v>-0.00365787188048083</v>
      </c>
      <c r="N338" s="71" t="n">
        <f aca="false">G338*Assumptions!$B$7</f>
        <v>-135765.39405</v>
      </c>
      <c r="O338" s="71" t="n">
        <f aca="false">K338*Assumptions!$B$7</f>
        <v>-181761.986350328</v>
      </c>
      <c r="P338" s="68" t="n">
        <f aca="false">P337+G338</f>
        <v>5166.05052</v>
      </c>
      <c r="Q338" s="68" t="n">
        <f aca="false">MAX(Q337,P338)</f>
        <v>5254.17419</v>
      </c>
      <c r="R338" s="68" t="n">
        <f aca="false">Q338-P338</f>
        <v>88.123669999999</v>
      </c>
      <c r="S338" s="68" t="n">
        <f aca="false">S337+K338</f>
        <v>3185.82032498545</v>
      </c>
      <c r="T338" s="68" t="n">
        <f aca="false">MAX(T337,S338)</f>
        <v>3324.3582426944</v>
      </c>
      <c r="U338" s="68" t="n">
        <f aca="false">T338-S338</f>
        <v>138.537917708952</v>
      </c>
      <c r="V338" s="70" t="n">
        <f aca="false">V337+F338</f>
        <v>1.1442</v>
      </c>
      <c r="W338" s="70" t="n">
        <f aca="false">MAX(W337,V338)</f>
        <v>1.1616</v>
      </c>
      <c r="X338" s="70" t="n">
        <f aca="false">W338-V338</f>
        <v>0.0174000000000001</v>
      </c>
      <c r="Y338" s="70" t="n">
        <f aca="false">Y337+M338</f>
        <v>1.05688422060922</v>
      </c>
      <c r="Z338" s="70" t="n">
        <f aca="false">MAX(Z337,Y338)</f>
        <v>1.07505783625066</v>
      </c>
      <c r="AA338" s="70" t="n">
        <f aca="false">Z338-Y338</f>
        <v>0.0181736156414425</v>
      </c>
      <c r="AB338" s="72" t="n">
        <f aca="false">AB337*(1+F338)</f>
        <v>2.91962991867089</v>
      </c>
      <c r="AC338" s="73" t="n">
        <f aca="false">MAX(AC337,AB338)</f>
        <v>2.97106661642617</v>
      </c>
      <c r="AD338" s="70" t="n">
        <f aca="false">1-AB338/AC338</f>
        <v>0.0173125359999999</v>
      </c>
      <c r="AE338" s="73" t="n">
        <f aca="false">AE337*(1+M338)</f>
        <v>2.67618816792599</v>
      </c>
      <c r="AF338" s="73" t="n">
        <f aca="false">MAX(AF337,AE338)</f>
        <v>2.72545624585159</v>
      </c>
      <c r="AG338" s="70" t="n">
        <f aca="false">1-AE338/AF338</f>
        <v>0.01807700197007</v>
      </c>
      <c r="AH338" s="74" t="n">
        <f aca="false">IF(R338&gt;0,AH337+1,0)</f>
        <v>3</v>
      </c>
      <c r="AI338" s="74" t="n">
        <f aca="false">IF(U338&gt;0,AI337+1,0)</f>
        <v>18</v>
      </c>
      <c r="AJ338" s="74" t="n">
        <f aca="false">IF(G338&gt;0,AJ337+1,0)</f>
        <v>0</v>
      </c>
      <c r="AK338" s="74" t="n">
        <f aca="false">IF(G338&lt;=0,AK337+1,0)</f>
        <v>3</v>
      </c>
      <c r="AL338" s="74" t="n">
        <f aca="false">IF(K338&gt;0,AL337+1,0)</f>
        <v>0</v>
      </c>
      <c r="AM338" s="74" t="n">
        <f aca="false">IF(K338&lt;=0,AM337+1,0)</f>
        <v>3</v>
      </c>
    </row>
    <row r="339" customFormat="false" ht="15" hidden="false" customHeight="false" outlineLevel="0" collapsed="false">
      <c r="A339" s="61" t="n">
        <v>338</v>
      </c>
      <c r="B339" s="62" t="n">
        <v>40836.6354166667</v>
      </c>
      <c r="C339" s="63" t="n">
        <f aca="false">YEAR(B339)</f>
        <v>2011</v>
      </c>
      <c r="D339" s="32" t="s">
        <v>277</v>
      </c>
      <c r="E339" s="64" t="n">
        <v>5094.35</v>
      </c>
      <c r="F339" s="65" t="n">
        <v>-0.0066</v>
      </c>
      <c r="G339" s="66" t="n">
        <v>-33.62271</v>
      </c>
      <c r="H339" s="67" t="n">
        <f aca="false">E339+IF(D339="Long",1,-1)*G339</f>
        <v>5060.72729</v>
      </c>
      <c r="I339" s="68" t="n">
        <f aca="false">Assumptions!$B$58</f>
        <v>5.35750011455817</v>
      </c>
      <c r="J339" s="68" t="n">
        <f aca="false">INDEX(Yearly!$L$5:$L$22,MATCH(C339,Yearly!$A$5:$A$22,0))</f>
        <v>0.490763369272504</v>
      </c>
      <c r="K339" s="68" t="n">
        <f aca="false">G339-I339-J339</f>
        <v>-39.4709734838307</v>
      </c>
      <c r="L339" s="69" t="n">
        <f aca="false">(I339+J339)/Assumptions!$B$8</f>
        <v>0.000257871880480828</v>
      </c>
      <c r="M339" s="70" t="n">
        <f aca="false">F339-L339</f>
        <v>-0.00685787188048083</v>
      </c>
      <c r="N339" s="71" t="n">
        <f aca="false">G339*Assumptions!$B$7</f>
        <v>-264442.61415</v>
      </c>
      <c r="O339" s="71" t="n">
        <f aca="false">K339*Assumptions!$B$7</f>
        <v>-310439.206450328</v>
      </c>
      <c r="P339" s="68" t="n">
        <f aca="false">P338+G339</f>
        <v>5132.42781</v>
      </c>
      <c r="Q339" s="68" t="n">
        <f aca="false">MAX(Q338,P339)</f>
        <v>5254.17419</v>
      </c>
      <c r="R339" s="68" t="n">
        <f aca="false">Q339-P339</f>
        <v>121.746379999999</v>
      </c>
      <c r="S339" s="68" t="n">
        <f aca="false">S338+K339</f>
        <v>3146.34935150162</v>
      </c>
      <c r="T339" s="68" t="n">
        <f aca="false">MAX(T338,S339)</f>
        <v>3324.3582426944</v>
      </c>
      <c r="U339" s="68" t="n">
        <f aca="false">T339-S339</f>
        <v>178.008891192782</v>
      </c>
      <c r="V339" s="70" t="n">
        <f aca="false">V338+F339</f>
        <v>1.1376</v>
      </c>
      <c r="W339" s="70" t="n">
        <f aca="false">MAX(W338,V339)</f>
        <v>1.1616</v>
      </c>
      <c r="X339" s="70" t="n">
        <f aca="false">W339-V339</f>
        <v>0.024</v>
      </c>
      <c r="Y339" s="70" t="n">
        <f aca="false">Y338+M339</f>
        <v>1.05002634872874</v>
      </c>
      <c r="Z339" s="70" t="n">
        <f aca="false">MAX(Z338,Y339)</f>
        <v>1.07505783625066</v>
      </c>
      <c r="AA339" s="70" t="n">
        <f aca="false">Z339-Y339</f>
        <v>0.0250314875219233</v>
      </c>
      <c r="AB339" s="72" t="n">
        <f aca="false">AB338*(1+F339)</f>
        <v>2.90036036120767</v>
      </c>
      <c r="AC339" s="73" t="n">
        <f aca="false">MAX(AC338,AB339)</f>
        <v>2.97106661642617</v>
      </c>
      <c r="AD339" s="70" t="n">
        <f aca="false">1-AB339/AC339</f>
        <v>0.0237982732623999</v>
      </c>
      <c r="AE339" s="73" t="n">
        <f aca="false">AE338*(1+M339)</f>
        <v>2.6578352123423</v>
      </c>
      <c r="AF339" s="73" t="n">
        <f aca="false">MAX(AF338,AE339)</f>
        <v>2.72545624585159</v>
      </c>
      <c r="AG339" s="70" t="n">
        <f aca="false">1-AE339/AF339</f>
        <v>0.0248109040870569</v>
      </c>
      <c r="AH339" s="74" t="n">
        <f aca="false">IF(R339&gt;0,AH338+1,0)</f>
        <v>4</v>
      </c>
      <c r="AI339" s="74" t="n">
        <f aca="false">IF(U339&gt;0,AI338+1,0)</f>
        <v>19</v>
      </c>
      <c r="AJ339" s="74" t="n">
        <f aca="false">IF(G339&gt;0,AJ338+1,0)</f>
        <v>0</v>
      </c>
      <c r="AK339" s="74" t="n">
        <f aca="false">IF(G339&lt;=0,AK338+1,0)</f>
        <v>4</v>
      </c>
      <c r="AL339" s="74" t="n">
        <f aca="false">IF(K339&gt;0,AL338+1,0)</f>
        <v>0</v>
      </c>
      <c r="AM339" s="74" t="n">
        <f aca="false">IF(K339&lt;=0,AM338+1,0)</f>
        <v>4</v>
      </c>
    </row>
    <row r="340" customFormat="false" ht="15" hidden="false" customHeight="false" outlineLevel="0" collapsed="false">
      <c r="A340" s="61" t="n">
        <v>339</v>
      </c>
      <c r="B340" s="62" t="n">
        <v>40837.6145833333</v>
      </c>
      <c r="C340" s="63" t="n">
        <f aca="false">YEAR(B340)</f>
        <v>2011</v>
      </c>
      <c r="D340" s="32" t="s">
        <v>276</v>
      </c>
      <c r="E340" s="64" t="n">
        <v>5060.8</v>
      </c>
      <c r="F340" s="65" t="n">
        <v>-0.0164</v>
      </c>
      <c r="G340" s="66" t="n">
        <v>-82.99712</v>
      </c>
      <c r="H340" s="67" t="n">
        <f aca="false">E340+IF(D340="Long",1,-1)*G340</f>
        <v>5143.79712</v>
      </c>
      <c r="I340" s="68" t="n">
        <f aca="false">Assumptions!$B$58</f>
        <v>5.35750011455817</v>
      </c>
      <c r="J340" s="68" t="n">
        <f aca="false">INDEX(Yearly!$L$5:$L$22,MATCH(C340,Yearly!$A$5:$A$22,0))</f>
        <v>0.490763369272504</v>
      </c>
      <c r="K340" s="68" t="n">
        <f aca="false">G340-I340-J340</f>
        <v>-88.8453834838307</v>
      </c>
      <c r="L340" s="69" t="n">
        <f aca="false">(I340+J340)/Assumptions!$B$8</f>
        <v>0.000257871880480828</v>
      </c>
      <c r="M340" s="70" t="n">
        <f aca="false">F340-L340</f>
        <v>-0.0166578718804808</v>
      </c>
      <c r="N340" s="71" t="n">
        <f aca="false">G340*Assumptions!$B$7</f>
        <v>-652772.3488</v>
      </c>
      <c r="O340" s="71" t="n">
        <f aca="false">K340*Assumptions!$B$7</f>
        <v>-698768.941100328</v>
      </c>
      <c r="P340" s="68" t="n">
        <f aca="false">P339+G340</f>
        <v>5049.43069</v>
      </c>
      <c r="Q340" s="68" t="n">
        <f aca="false">MAX(Q339,P340)</f>
        <v>5254.17419</v>
      </c>
      <c r="R340" s="68" t="n">
        <f aca="false">Q340-P340</f>
        <v>204.743499999999</v>
      </c>
      <c r="S340" s="68" t="n">
        <f aca="false">S339+K340</f>
        <v>3057.50396801779</v>
      </c>
      <c r="T340" s="68" t="n">
        <f aca="false">MAX(T339,S340)</f>
        <v>3324.3582426944</v>
      </c>
      <c r="U340" s="68" t="n">
        <f aca="false">T340-S340</f>
        <v>266.854274676613</v>
      </c>
      <c r="V340" s="70" t="n">
        <f aca="false">V339+F340</f>
        <v>1.1212</v>
      </c>
      <c r="W340" s="70" t="n">
        <f aca="false">MAX(W339,V340)</f>
        <v>1.1616</v>
      </c>
      <c r="X340" s="70" t="n">
        <f aca="false">W340-V340</f>
        <v>0.0404</v>
      </c>
      <c r="Y340" s="70" t="n">
        <f aca="false">Y339+M340</f>
        <v>1.03336847684826</v>
      </c>
      <c r="Z340" s="70" t="n">
        <f aca="false">MAX(Z339,Y340)</f>
        <v>1.07505783625066</v>
      </c>
      <c r="AA340" s="70" t="n">
        <f aca="false">Z340-Y340</f>
        <v>0.0416893594024042</v>
      </c>
      <c r="AB340" s="72" t="n">
        <f aca="false">AB339*(1+F340)</f>
        <v>2.85279445128386</v>
      </c>
      <c r="AC340" s="73" t="n">
        <f aca="false">MAX(AC339,AB340)</f>
        <v>2.97106661642617</v>
      </c>
      <c r="AD340" s="70" t="n">
        <f aca="false">1-AB340/AC340</f>
        <v>0.0398079815808966</v>
      </c>
      <c r="AE340" s="73" t="n">
        <f aca="false">AE339*(1+M340)</f>
        <v>2.61356133389567</v>
      </c>
      <c r="AF340" s="73" t="n">
        <f aca="false">MAX(AF339,AE340)</f>
        <v>2.72545624585159</v>
      </c>
      <c r="AG340" s="70" t="n">
        <f aca="false">1-AE340/AF340</f>
        <v>0.0410554791060167</v>
      </c>
      <c r="AH340" s="74" t="n">
        <f aca="false">IF(R340&gt;0,AH339+1,0)</f>
        <v>5</v>
      </c>
      <c r="AI340" s="74" t="n">
        <f aca="false">IF(U340&gt;0,AI339+1,0)</f>
        <v>20</v>
      </c>
      <c r="AJ340" s="74" t="n">
        <f aca="false">IF(G340&gt;0,AJ339+1,0)</f>
        <v>0</v>
      </c>
      <c r="AK340" s="74" t="n">
        <f aca="false">IF(G340&lt;=0,AK339+1,0)</f>
        <v>5</v>
      </c>
      <c r="AL340" s="74" t="n">
        <f aca="false">IF(K340&gt;0,AL339+1,0)</f>
        <v>0</v>
      </c>
      <c r="AM340" s="74" t="n">
        <f aca="false">IF(K340&lt;=0,AM339+1,0)</f>
        <v>5</v>
      </c>
    </row>
    <row r="341" customFormat="false" ht="15" hidden="false" customHeight="false" outlineLevel="0" collapsed="false">
      <c r="A341" s="61" t="n">
        <v>340</v>
      </c>
      <c r="B341" s="62" t="n">
        <v>40840.40625</v>
      </c>
      <c r="C341" s="63" t="n">
        <f aca="false">YEAR(B341)</f>
        <v>2011</v>
      </c>
      <c r="D341" s="32" t="s">
        <v>277</v>
      </c>
      <c r="E341" s="64" t="n">
        <v>5143.9</v>
      </c>
      <c r="F341" s="65" t="n">
        <v>-0.0085</v>
      </c>
      <c r="G341" s="66" t="n">
        <v>-43.72315</v>
      </c>
      <c r="H341" s="67" t="n">
        <f aca="false">E341+IF(D341="Long",1,-1)*G341</f>
        <v>5100.17685</v>
      </c>
      <c r="I341" s="68" t="n">
        <f aca="false">Assumptions!$B$58</f>
        <v>5.35750011455817</v>
      </c>
      <c r="J341" s="68" t="n">
        <f aca="false">INDEX(Yearly!$L$5:$L$22,MATCH(C341,Yearly!$A$5:$A$22,0))</f>
        <v>0.490763369272504</v>
      </c>
      <c r="K341" s="68" t="n">
        <f aca="false">G341-I341-J341</f>
        <v>-49.5714134838307</v>
      </c>
      <c r="L341" s="69" t="n">
        <f aca="false">(I341+J341)/Assumptions!$B$8</f>
        <v>0.000257871880480828</v>
      </c>
      <c r="M341" s="70" t="n">
        <f aca="false">F341-L341</f>
        <v>-0.00875787188048083</v>
      </c>
      <c r="N341" s="71" t="n">
        <f aca="false">G341*Assumptions!$B$7</f>
        <v>-343882.57475</v>
      </c>
      <c r="O341" s="71" t="n">
        <f aca="false">K341*Assumptions!$B$7</f>
        <v>-389879.167050328</v>
      </c>
      <c r="P341" s="68" t="n">
        <f aca="false">P340+G341</f>
        <v>5005.70754</v>
      </c>
      <c r="Q341" s="68" t="n">
        <f aca="false">MAX(Q340,P341)</f>
        <v>5254.17419</v>
      </c>
      <c r="R341" s="68" t="n">
        <f aca="false">Q341-P341</f>
        <v>248.466649999998</v>
      </c>
      <c r="S341" s="68" t="n">
        <f aca="false">S340+K341</f>
        <v>3007.93255453396</v>
      </c>
      <c r="T341" s="68" t="n">
        <f aca="false">MAX(T340,S341)</f>
        <v>3324.3582426944</v>
      </c>
      <c r="U341" s="68" t="n">
        <f aca="false">T341-S341</f>
        <v>316.425688160444</v>
      </c>
      <c r="V341" s="70" t="n">
        <f aca="false">V340+F341</f>
        <v>1.1127</v>
      </c>
      <c r="W341" s="70" t="n">
        <f aca="false">MAX(W340,V341)</f>
        <v>1.1616</v>
      </c>
      <c r="X341" s="70" t="n">
        <f aca="false">W341-V341</f>
        <v>0.0488999999999999</v>
      </c>
      <c r="Y341" s="70" t="n">
        <f aca="false">Y340+M341</f>
        <v>1.02461060496778</v>
      </c>
      <c r="Z341" s="70" t="n">
        <f aca="false">MAX(Z340,Y341)</f>
        <v>1.07505783625066</v>
      </c>
      <c r="AA341" s="70" t="n">
        <f aca="false">Z341-Y341</f>
        <v>0.050447231282885</v>
      </c>
      <c r="AB341" s="72" t="n">
        <f aca="false">AB340*(1+F341)</f>
        <v>2.82854569844795</v>
      </c>
      <c r="AC341" s="73" t="n">
        <f aca="false">MAX(AC340,AB341)</f>
        <v>2.97106661642617</v>
      </c>
      <c r="AD341" s="70" t="n">
        <f aca="false">1-AB341/AC341</f>
        <v>0.047969613737459</v>
      </c>
      <c r="AE341" s="73" t="n">
        <f aca="false">AE340*(1+M341)</f>
        <v>2.59067209858163</v>
      </c>
      <c r="AF341" s="73" t="n">
        <f aca="false">MAX(AF340,AE341)</f>
        <v>2.72545624585159</v>
      </c>
      <c r="AG341" s="70" t="n">
        <f aca="false">1-AE341/AF341</f>
        <v>0.0494537923604953</v>
      </c>
      <c r="AH341" s="74" t="n">
        <f aca="false">IF(R341&gt;0,AH340+1,0)</f>
        <v>6</v>
      </c>
      <c r="AI341" s="74" t="n">
        <f aca="false">IF(U341&gt;0,AI340+1,0)</f>
        <v>21</v>
      </c>
      <c r="AJ341" s="74" t="n">
        <f aca="false">IF(G341&gt;0,AJ340+1,0)</f>
        <v>0</v>
      </c>
      <c r="AK341" s="74" t="n">
        <f aca="false">IF(G341&lt;=0,AK340+1,0)</f>
        <v>6</v>
      </c>
      <c r="AL341" s="74" t="n">
        <f aca="false">IF(K341&gt;0,AL340+1,0)</f>
        <v>0</v>
      </c>
      <c r="AM341" s="74" t="n">
        <f aca="false">IF(K341&lt;=0,AM340+1,0)</f>
        <v>6</v>
      </c>
    </row>
    <row r="342" customFormat="false" ht="15" hidden="false" customHeight="false" outlineLevel="0" collapsed="false">
      <c r="A342" s="61" t="n">
        <v>341</v>
      </c>
      <c r="B342" s="62" t="n">
        <v>40841.4895833333</v>
      </c>
      <c r="C342" s="63" t="n">
        <f aca="false">YEAR(B342)</f>
        <v>2011</v>
      </c>
      <c r="D342" s="32" t="s">
        <v>276</v>
      </c>
      <c r="E342" s="64" t="n">
        <v>5100.35</v>
      </c>
      <c r="F342" s="65" t="n">
        <v>-0.0067</v>
      </c>
      <c r="G342" s="66" t="n">
        <v>-34.172345</v>
      </c>
      <c r="H342" s="67" t="n">
        <f aca="false">E342+IF(D342="Long",1,-1)*G342</f>
        <v>5134.522345</v>
      </c>
      <c r="I342" s="68" t="n">
        <f aca="false">Assumptions!$B$58</f>
        <v>5.35750011455817</v>
      </c>
      <c r="J342" s="68" t="n">
        <f aca="false">INDEX(Yearly!$L$5:$L$22,MATCH(C342,Yearly!$A$5:$A$22,0))</f>
        <v>0.490763369272504</v>
      </c>
      <c r="K342" s="68" t="n">
        <f aca="false">G342-I342-J342</f>
        <v>-40.0206084838307</v>
      </c>
      <c r="L342" s="69" t="n">
        <f aca="false">(I342+J342)/Assumptions!$B$8</f>
        <v>0.000257871880480828</v>
      </c>
      <c r="M342" s="70" t="n">
        <f aca="false">F342-L342</f>
        <v>-0.00695787188048083</v>
      </c>
      <c r="N342" s="71" t="n">
        <f aca="false">G342*Assumptions!$B$7</f>
        <v>-268765.493425</v>
      </c>
      <c r="O342" s="71" t="n">
        <f aca="false">K342*Assumptions!$B$7</f>
        <v>-314762.085725328</v>
      </c>
      <c r="P342" s="68" t="n">
        <f aca="false">P341+G342</f>
        <v>4971.535195</v>
      </c>
      <c r="Q342" s="68" t="n">
        <f aca="false">MAX(Q341,P342)</f>
        <v>5254.17419</v>
      </c>
      <c r="R342" s="68" t="n">
        <f aca="false">Q342-P342</f>
        <v>282.638994999998</v>
      </c>
      <c r="S342" s="68" t="n">
        <f aca="false">S341+K342</f>
        <v>2967.91194605013</v>
      </c>
      <c r="T342" s="68" t="n">
        <f aca="false">MAX(T341,S342)</f>
        <v>3324.3582426944</v>
      </c>
      <c r="U342" s="68" t="n">
        <f aca="false">T342-S342</f>
        <v>356.446296644274</v>
      </c>
      <c r="V342" s="70" t="n">
        <f aca="false">V341+F342</f>
        <v>1.106</v>
      </c>
      <c r="W342" s="70" t="n">
        <f aca="false">MAX(W341,V342)</f>
        <v>1.1616</v>
      </c>
      <c r="X342" s="70" t="n">
        <f aca="false">W342-V342</f>
        <v>0.0555999999999999</v>
      </c>
      <c r="Y342" s="70" t="n">
        <f aca="false">Y341+M342</f>
        <v>1.0176527330873</v>
      </c>
      <c r="Z342" s="70" t="n">
        <f aca="false">MAX(Z341,Y342)</f>
        <v>1.07505783625066</v>
      </c>
      <c r="AA342" s="70" t="n">
        <f aca="false">Z342-Y342</f>
        <v>0.0574051031633658</v>
      </c>
      <c r="AB342" s="72" t="n">
        <f aca="false">AB341*(1+F342)</f>
        <v>2.80959444226835</v>
      </c>
      <c r="AC342" s="73" t="n">
        <f aca="false">MAX(AC341,AB342)</f>
        <v>2.97106661642617</v>
      </c>
      <c r="AD342" s="70" t="n">
        <f aca="false">1-AB342/AC342</f>
        <v>0.0543482173254181</v>
      </c>
      <c r="AE342" s="73" t="n">
        <f aca="false">AE341*(1+M342)</f>
        <v>2.57264653403537</v>
      </c>
      <c r="AF342" s="73" t="n">
        <f aca="false">MAX(AF341,AE342)</f>
        <v>2.72545624585159</v>
      </c>
      <c r="AG342" s="70" t="n">
        <f aca="false">1-AE342/AF342</f>
        <v>0.0560675710897278</v>
      </c>
      <c r="AH342" s="74" t="n">
        <f aca="false">IF(R342&gt;0,AH341+1,0)</f>
        <v>7</v>
      </c>
      <c r="AI342" s="74" t="n">
        <f aca="false">IF(U342&gt;0,AI341+1,0)</f>
        <v>22</v>
      </c>
      <c r="AJ342" s="74" t="n">
        <f aca="false">IF(G342&gt;0,AJ341+1,0)</f>
        <v>0</v>
      </c>
      <c r="AK342" s="74" t="n">
        <f aca="false">IF(G342&lt;=0,AK341+1,0)</f>
        <v>7</v>
      </c>
      <c r="AL342" s="74" t="n">
        <f aca="false">IF(K342&gt;0,AL341+1,0)</f>
        <v>0</v>
      </c>
      <c r="AM342" s="74" t="n">
        <f aca="false">IF(K342&lt;=0,AM341+1,0)</f>
        <v>7</v>
      </c>
    </row>
    <row r="343" customFormat="false" ht="15" hidden="false" customHeight="false" outlineLevel="0" collapsed="false">
      <c r="A343" s="61" t="n">
        <v>342</v>
      </c>
      <c r="B343" s="62" t="n">
        <v>40841.5729166667</v>
      </c>
      <c r="C343" s="63" t="n">
        <f aca="false">YEAR(B343)</f>
        <v>2011</v>
      </c>
      <c r="D343" s="32" t="s">
        <v>277</v>
      </c>
      <c r="E343" s="64" t="n">
        <v>5134.6</v>
      </c>
      <c r="F343" s="65" t="n">
        <v>0.0219</v>
      </c>
      <c r="G343" s="66" t="n">
        <v>112.44774</v>
      </c>
      <c r="H343" s="67" t="n">
        <f aca="false">E343+IF(D343="Long",1,-1)*G343</f>
        <v>5247.04774</v>
      </c>
      <c r="I343" s="68" t="n">
        <f aca="false">Assumptions!$B$58</f>
        <v>5.35750011455817</v>
      </c>
      <c r="J343" s="68" t="n">
        <f aca="false">INDEX(Yearly!$L$5:$L$22,MATCH(C343,Yearly!$A$5:$A$22,0))</f>
        <v>0.490763369272504</v>
      </c>
      <c r="K343" s="68" t="n">
        <f aca="false">G343-I343-J343</f>
        <v>106.599476516169</v>
      </c>
      <c r="L343" s="69" t="n">
        <f aca="false">(I343+J343)/Assumptions!$B$8</f>
        <v>0.000257871880480828</v>
      </c>
      <c r="M343" s="70" t="n">
        <f aca="false">F343-L343</f>
        <v>0.0216421281195192</v>
      </c>
      <c r="N343" s="71" t="n">
        <f aca="false">G343*Assumptions!$B$7</f>
        <v>884401.4751</v>
      </c>
      <c r="O343" s="71" t="n">
        <f aca="false">K343*Assumptions!$B$7</f>
        <v>838404.882799672</v>
      </c>
      <c r="P343" s="68" t="n">
        <f aca="false">P342+G343</f>
        <v>5083.982935</v>
      </c>
      <c r="Q343" s="68" t="n">
        <f aca="false">MAX(Q342,P343)</f>
        <v>5254.17419</v>
      </c>
      <c r="R343" s="68" t="n">
        <f aca="false">Q343-P343</f>
        <v>170.191254999999</v>
      </c>
      <c r="S343" s="68" t="n">
        <f aca="false">S342+K343</f>
        <v>3074.51142256629</v>
      </c>
      <c r="T343" s="68" t="n">
        <f aca="false">MAX(T342,S343)</f>
        <v>3324.3582426944</v>
      </c>
      <c r="U343" s="68" t="n">
        <f aca="false">T343-S343</f>
        <v>249.846820128105</v>
      </c>
      <c r="V343" s="70" t="n">
        <f aca="false">V342+F343</f>
        <v>1.1279</v>
      </c>
      <c r="W343" s="70" t="n">
        <f aca="false">MAX(W342,V343)</f>
        <v>1.1616</v>
      </c>
      <c r="X343" s="70" t="n">
        <f aca="false">W343-V343</f>
        <v>0.0336999999999998</v>
      </c>
      <c r="Y343" s="70" t="n">
        <f aca="false">Y342+M343</f>
        <v>1.03929486120681</v>
      </c>
      <c r="Z343" s="70" t="n">
        <f aca="false">MAX(Z342,Y343)</f>
        <v>1.07505783625066</v>
      </c>
      <c r="AA343" s="70" t="n">
        <f aca="false">Z343-Y343</f>
        <v>0.0357629750438466</v>
      </c>
      <c r="AB343" s="72" t="n">
        <f aca="false">AB342*(1+F343)</f>
        <v>2.87112456055402</v>
      </c>
      <c r="AC343" s="73" t="n">
        <f aca="false">MAX(AC342,AB343)</f>
        <v>2.97106661642617</v>
      </c>
      <c r="AD343" s="70" t="n">
        <f aca="false">1-AB343/AC343</f>
        <v>0.0336384432848448</v>
      </c>
      <c r="AE343" s="73" t="n">
        <f aca="false">AE342*(1+M343)</f>
        <v>2.6283240799312</v>
      </c>
      <c r="AF343" s="73" t="n">
        <f aca="false">MAX(AF342,AE343)</f>
        <v>2.72545624585159</v>
      </c>
      <c r="AG343" s="70" t="n">
        <f aca="false">1-AE343/AF343</f>
        <v>0.0356388645270829</v>
      </c>
      <c r="AH343" s="74" t="n">
        <f aca="false">IF(R343&gt;0,AH342+1,0)</f>
        <v>8</v>
      </c>
      <c r="AI343" s="74" t="n">
        <f aca="false">IF(U343&gt;0,AI342+1,0)</f>
        <v>23</v>
      </c>
      <c r="AJ343" s="74" t="n">
        <f aca="false">IF(G343&gt;0,AJ342+1,0)</f>
        <v>1</v>
      </c>
      <c r="AK343" s="74" t="n">
        <f aca="false">IF(G343&lt;=0,AK342+1,0)</f>
        <v>0</v>
      </c>
      <c r="AL343" s="74" t="n">
        <f aca="false">IF(K343&gt;0,AL342+1,0)</f>
        <v>1</v>
      </c>
      <c r="AM343" s="74" t="n">
        <f aca="false">IF(K343&lt;=0,AM342+1,0)</f>
        <v>0</v>
      </c>
    </row>
    <row r="344" customFormat="false" ht="15" hidden="false" customHeight="false" outlineLevel="0" collapsed="false">
      <c r="A344" s="61" t="n">
        <v>343</v>
      </c>
      <c r="B344" s="62" t="n">
        <v>40848.59375</v>
      </c>
      <c r="C344" s="63" t="n">
        <f aca="false">YEAR(B344)</f>
        <v>2011</v>
      </c>
      <c r="D344" s="32" t="s">
        <v>276</v>
      </c>
      <c r="E344" s="64" t="n">
        <v>5247.25</v>
      </c>
      <c r="F344" s="65" t="n">
        <v>-0.0015</v>
      </c>
      <c r="G344" s="66" t="n">
        <v>-7.870875</v>
      </c>
      <c r="H344" s="67" t="n">
        <f aca="false">E344+IF(D344="Long",1,-1)*G344</f>
        <v>5255.120875</v>
      </c>
      <c r="I344" s="68" t="n">
        <f aca="false">Assumptions!$B$58</f>
        <v>5.35750011455817</v>
      </c>
      <c r="J344" s="68" t="n">
        <f aca="false">INDEX(Yearly!$L$5:$L$22,MATCH(C344,Yearly!$A$5:$A$22,0))</f>
        <v>0.490763369272504</v>
      </c>
      <c r="K344" s="68" t="n">
        <f aca="false">G344-I344-J344</f>
        <v>-13.7191384838307</v>
      </c>
      <c r="L344" s="69" t="n">
        <f aca="false">(I344+J344)/Assumptions!$B$8</f>
        <v>0.000257871880480828</v>
      </c>
      <c r="M344" s="70" t="n">
        <f aca="false">F344-L344</f>
        <v>-0.00175787188048083</v>
      </c>
      <c r="N344" s="71" t="n">
        <f aca="false">G344*Assumptions!$B$7</f>
        <v>-61904.431875</v>
      </c>
      <c r="O344" s="71" t="n">
        <f aca="false">K344*Assumptions!$B$7</f>
        <v>-107901.024175328</v>
      </c>
      <c r="P344" s="68" t="n">
        <f aca="false">P343+G344</f>
        <v>5076.11206</v>
      </c>
      <c r="Q344" s="68" t="n">
        <f aca="false">MAX(Q343,P344)</f>
        <v>5254.17419</v>
      </c>
      <c r="R344" s="68" t="n">
        <f aca="false">Q344-P344</f>
        <v>178.062129999998</v>
      </c>
      <c r="S344" s="68" t="n">
        <f aca="false">S343+K344</f>
        <v>3060.79228408246</v>
      </c>
      <c r="T344" s="68" t="n">
        <f aca="false">MAX(T343,S344)</f>
        <v>3324.3582426944</v>
      </c>
      <c r="U344" s="68" t="n">
        <f aca="false">T344-S344</f>
        <v>263.565958611935</v>
      </c>
      <c r="V344" s="70" t="n">
        <f aca="false">V343+F344</f>
        <v>1.1264</v>
      </c>
      <c r="W344" s="70" t="n">
        <f aca="false">MAX(W343,V344)</f>
        <v>1.1616</v>
      </c>
      <c r="X344" s="70" t="n">
        <f aca="false">W344-V344</f>
        <v>0.0351999999999999</v>
      </c>
      <c r="Y344" s="70" t="n">
        <f aca="false">Y343+M344</f>
        <v>1.03753698932633</v>
      </c>
      <c r="Z344" s="70" t="n">
        <f aca="false">MAX(Z343,Y344)</f>
        <v>1.07505783625066</v>
      </c>
      <c r="AA344" s="70" t="n">
        <f aca="false">Z344-Y344</f>
        <v>0.0375208469243276</v>
      </c>
      <c r="AB344" s="72" t="n">
        <f aca="false">AB343*(1+F344)</f>
        <v>2.86681787371319</v>
      </c>
      <c r="AC344" s="73" t="n">
        <f aca="false">MAX(AC343,AB344)</f>
        <v>2.97106661642617</v>
      </c>
      <c r="AD344" s="70" t="n">
        <f aca="false">1-AB344/AC344</f>
        <v>0.0350879856199174</v>
      </c>
      <c r="AE344" s="73" t="n">
        <f aca="false">AE343*(1+M344)</f>
        <v>2.62370382293829</v>
      </c>
      <c r="AF344" s="73" t="n">
        <f aca="false">MAX(AF343,AE344)</f>
        <v>2.72545624585159</v>
      </c>
      <c r="AG344" s="70" t="n">
        <f aca="false">1-AE344/AF344</f>
        <v>0.0373340878497592</v>
      </c>
      <c r="AH344" s="74" t="n">
        <f aca="false">IF(R344&gt;0,AH343+1,0)</f>
        <v>9</v>
      </c>
      <c r="AI344" s="74" t="n">
        <f aca="false">IF(U344&gt;0,AI343+1,0)</f>
        <v>24</v>
      </c>
      <c r="AJ344" s="74" t="n">
        <f aca="false">IF(G344&gt;0,AJ343+1,0)</f>
        <v>0</v>
      </c>
      <c r="AK344" s="74" t="n">
        <f aca="false">IF(G344&lt;=0,AK343+1,0)</f>
        <v>1</v>
      </c>
      <c r="AL344" s="74" t="n">
        <f aca="false">IF(K344&gt;0,AL343+1,0)</f>
        <v>0</v>
      </c>
      <c r="AM344" s="74" t="n">
        <f aca="false">IF(K344&lt;=0,AM343+1,0)</f>
        <v>1</v>
      </c>
    </row>
    <row r="345" customFormat="false" ht="15" hidden="false" customHeight="false" outlineLevel="0" collapsed="false">
      <c r="A345" s="61" t="n">
        <v>344</v>
      </c>
      <c r="B345" s="62" t="n">
        <v>40849.4479166667</v>
      </c>
      <c r="C345" s="63" t="n">
        <f aca="false">YEAR(B345)</f>
        <v>2011</v>
      </c>
      <c r="D345" s="32" t="s">
        <v>277</v>
      </c>
      <c r="E345" s="64" t="n">
        <v>5255.05</v>
      </c>
      <c r="F345" s="65" t="n">
        <v>-0.0012</v>
      </c>
      <c r="G345" s="66" t="n">
        <v>-6.30606</v>
      </c>
      <c r="H345" s="67" t="n">
        <f aca="false">E345+IF(D345="Long",1,-1)*G345</f>
        <v>5248.74394</v>
      </c>
      <c r="I345" s="68" t="n">
        <f aca="false">Assumptions!$B$58</f>
        <v>5.35750011455817</v>
      </c>
      <c r="J345" s="68" t="n">
        <f aca="false">INDEX(Yearly!$L$5:$L$22,MATCH(C345,Yearly!$A$5:$A$22,0))</f>
        <v>0.490763369272504</v>
      </c>
      <c r="K345" s="68" t="n">
        <f aca="false">G345-I345-J345</f>
        <v>-12.1543234838307</v>
      </c>
      <c r="L345" s="69" t="n">
        <f aca="false">(I345+J345)/Assumptions!$B$8</f>
        <v>0.000257871880480828</v>
      </c>
      <c r="M345" s="70" t="n">
        <f aca="false">F345-L345</f>
        <v>-0.00145787188048083</v>
      </c>
      <c r="N345" s="71" t="n">
        <f aca="false">G345*Assumptions!$B$7</f>
        <v>-49597.1619</v>
      </c>
      <c r="O345" s="71" t="n">
        <f aca="false">K345*Assumptions!$B$7</f>
        <v>-95593.7542003282</v>
      </c>
      <c r="P345" s="68" t="n">
        <f aca="false">P344+G345</f>
        <v>5069.806</v>
      </c>
      <c r="Q345" s="68" t="n">
        <f aca="false">MAX(Q344,P345)</f>
        <v>5254.17419</v>
      </c>
      <c r="R345" s="68" t="n">
        <f aca="false">Q345-P345</f>
        <v>184.368189999998</v>
      </c>
      <c r="S345" s="68" t="n">
        <f aca="false">S344+K345</f>
        <v>3048.63796059863</v>
      </c>
      <c r="T345" s="68" t="n">
        <f aca="false">MAX(T344,S345)</f>
        <v>3324.3582426944</v>
      </c>
      <c r="U345" s="68" t="n">
        <f aca="false">T345-S345</f>
        <v>275.720282095766</v>
      </c>
      <c r="V345" s="70" t="n">
        <f aca="false">V344+F345</f>
        <v>1.1252</v>
      </c>
      <c r="W345" s="70" t="n">
        <f aca="false">MAX(W344,V345)</f>
        <v>1.1616</v>
      </c>
      <c r="X345" s="70" t="n">
        <f aca="false">W345-V345</f>
        <v>0.0364</v>
      </c>
      <c r="Y345" s="70" t="n">
        <f aca="false">Y344+M345</f>
        <v>1.03607911744585</v>
      </c>
      <c r="Z345" s="70" t="n">
        <f aca="false">MAX(Z344,Y345)</f>
        <v>1.07505783625066</v>
      </c>
      <c r="AA345" s="70" t="n">
        <f aca="false">Z345-Y345</f>
        <v>0.0389787188048083</v>
      </c>
      <c r="AB345" s="72" t="n">
        <f aca="false">AB344*(1+F345)</f>
        <v>2.86337769226474</v>
      </c>
      <c r="AC345" s="73" t="n">
        <f aca="false">MAX(AC344,AB345)</f>
        <v>2.97106661642617</v>
      </c>
      <c r="AD345" s="70" t="n">
        <f aca="false">1-AB345/AC345</f>
        <v>0.0362458800371736</v>
      </c>
      <c r="AE345" s="73" t="n">
        <f aca="false">AE344*(1+M345)</f>
        <v>2.61987879891212</v>
      </c>
      <c r="AF345" s="73" t="n">
        <f aca="false">MAX(AF344,AE345)</f>
        <v>2.72545624585159</v>
      </c>
      <c r="AG345" s="70" t="n">
        <f aca="false">1-AE345/AF345</f>
        <v>0.0387375314133805</v>
      </c>
      <c r="AH345" s="74" t="n">
        <f aca="false">IF(R345&gt;0,AH344+1,0)</f>
        <v>10</v>
      </c>
      <c r="AI345" s="74" t="n">
        <f aca="false">IF(U345&gt;0,AI344+1,0)</f>
        <v>25</v>
      </c>
      <c r="AJ345" s="74" t="n">
        <f aca="false">IF(G345&gt;0,AJ344+1,0)</f>
        <v>0</v>
      </c>
      <c r="AK345" s="74" t="n">
        <f aca="false">IF(G345&lt;=0,AK344+1,0)</f>
        <v>2</v>
      </c>
      <c r="AL345" s="74" t="n">
        <f aca="false">IF(K345&gt;0,AL344+1,0)</f>
        <v>0</v>
      </c>
      <c r="AM345" s="74" t="n">
        <f aca="false">IF(K345&lt;=0,AM344+1,0)</f>
        <v>2</v>
      </c>
    </row>
    <row r="346" customFormat="false" ht="15" hidden="false" customHeight="false" outlineLevel="0" collapsed="false">
      <c r="A346" s="61" t="n">
        <v>345</v>
      </c>
      <c r="B346" s="62" t="n">
        <v>40850.40625</v>
      </c>
      <c r="C346" s="63" t="n">
        <f aca="false">YEAR(B346)</f>
        <v>2011</v>
      </c>
      <c r="D346" s="32" t="s">
        <v>276</v>
      </c>
      <c r="E346" s="64" t="n">
        <v>5248.75</v>
      </c>
      <c r="F346" s="65" t="n">
        <v>-0.0024</v>
      </c>
      <c r="G346" s="66" t="n">
        <v>-12.597</v>
      </c>
      <c r="H346" s="67" t="n">
        <f aca="false">E346+IF(D346="Long",1,-1)*G346</f>
        <v>5261.347</v>
      </c>
      <c r="I346" s="68" t="n">
        <f aca="false">Assumptions!$B$58</f>
        <v>5.35750011455817</v>
      </c>
      <c r="J346" s="68" t="n">
        <f aca="false">INDEX(Yearly!$L$5:$L$22,MATCH(C346,Yearly!$A$5:$A$22,0))</f>
        <v>0.490763369272504</v>
      </c>
      <c r="K346" s="68" t="n">
        <f aca="false">G346-I346-J346</f>
        <v>-18.4452634838307</v>
      </c>
      <c r="L346" s="69" t="n">
        <f aca="false">(I346+J346)/Assumptions!$B$8</f>
        <v>0.000257871880480828</v>
      </c>
      <c r="M346" s="70" t="n">
        <f aca="false">F346-L346</f>
        <v>-0.00265787188048083</v>
      </c>
      <c r="N346" s="71" t="n">
        <f aca="false">G346*Assumptions!$B$7</f>
        <v>-99075.405</v>
      </c>
      <c r="O346" s="71" t="n">
        <f aca="false">K346*Assumptions!$B$7</f>
        <v>-145071.997300328</v>
      </c>
      <c r="P346" s="68" t="n">
        <f aca="false">P345+G346</f>
        <v>5057.209</v>
      </c>
      <c r="Q346" s="68" t="n">
        <f aca="false">MAX(Q345,P346)</f>
        <v>5254.17419</v>
      </c>
      <c r="R346" s="68" t="n">
        <f aca="false">Q346-P346</f>
        <v>196.965189999998</v>
      </c>
      <c r="S346" s="68" t="n">
        <f aca="false">S345+K346</f>
        <v>3030.1926971148</v>
      </c>
      <c r="T346" s="68" t="n">
        <f aca="false">MAX(T345,S346)</f>
        <v>3324.3582426944</v>
      </c>
      <c r="U346" s="68" t="n">
        <f aca="false">T346-S346</f>
        <v>294.165545579597</v>
      </c>
      <c r="V346" s="70" t="n">
        <f aca="false">V345+F346</f>
        <v>1.1228</v>
      </c>
      <c r="W346" s="70" t="n">
        <f aca="false">MAX(W345,V346)</f>
        <v>1.1616</v>
      </c>
      <c r="X346" s="70" t="n">
        <f aca="false">W346-V346</f>
        <v>0.0387999999999999</v>
      </c>
      <c r="Y346" s="70" t="n">
        <f aca="false">Y345+M346</f>
        <v>1.03342124556537</v>
      </c>
      <c r="Z346" s="70" t="n">
        <f aca="false">MAX(Z345,Y346)</f>
        <v>1.07505783625066</v>
      </c>
      <c r="AA346" s="70" t="n">
        <f aca="false">Z346-Y346</f>
        <v>0.0416365906852891</v>
      </c>
      <c r="AB346" s="72" t="n">
        <f aca="false">AB345*(1+F346)</f>
        <v>2.8565055858033</v>
      </c>
      <c r="AC346" s="73" t="n">
        <f aca="false">MAX(AC345,AB346)</f>
        <v>2.97106661642617</v>
      </c>
      <c r="AD346" s="70" t="n">
        <f aca="false">1-AB346/AC346</f>
        <v>0.0385588899250843</v>
      </c>
      <c r="AE346" s="73" t="n">
        <f aca="false">AE345*(1+M346)</f>
        <v>2.61291549672223</v>
      </c>
      <c r="AF346" s="73" t="n">
        <f aca="false">MAX(AF345,AE346)</f>
        <v>2.72545624585159</v>
      </c>
      <c r="AG346" s="70" t="n">
        <f aca="false">1-AE346/AF346</f>
        <v>0.0412924438983985</v>
      </c>
      <c r="AH346" s="74" t="n">
        <f aca="false">IF(R346&gt;0,AH345+1,0)</f>
        <v>11</v>
      </c>
      <c r="AI346" s="74" t="n">
        <f aca="false">IF(U346&gt;0,AI345+1,0)</f>
        <v>26</v>
      </c>
      <c r="AJ346" s="74" t="n">
        <f aca="false">IF(G346&gt;0,AJ345+1,0)</f>
        <v>0</v>
      </c>
      <c r="AK346" s="74" t="n">
        <f aca="false">IF(G346&lt;=0,AK345+1,0)</f>
        <v>3</v>
      </c>
      <c r="AL346" s="74" t="n">
        <f aca="false">IF(K346&gt;0,AL345+1,0)</f>
        <v>0</v>
      </c>
      <c r="AM346" s="74" t="n">
        <f aca="false">IF(K346&lt;=0,AM345+1,0)</f>
        <v>3</v>
      </c>
    </row>
    <row r="347" customFormat="false" ht="15" hidden="false" customHeight="false" outlineLevel="0" collapsed="false">
      <c r="A347" s="61" t="n">
        <v>346</v>
      </c>
      <c r="B347" s="62" t="n">
        <v>40850.6145833333</v>
      </c>
      <c r="C347" s="63" t="n">
        <f aca="false">YEAR(B347)</f>
        <v>2011</v>
      </c>
      <c r="D347" s="32" t="s">
        <v>277</v>
      </c>
      <c r="E347" s="64" t="n">
        <v>5261.55</v>
      </c>
      <c r="F347" s="65" t="n">
        <v>-0.0007</v>
      </c>
      <c r="G347" s="66" t="n">
        <v>-3.683085</v>
      </c>
      <c r="H347" s="67" t="n">
        <f aca="false">E347+IF(D347="Long",1,-1)*G347</f>
        <v>5257.866915</v>
      </c>
      <c r="I347" s="68" t="n">
        <f aca="false">Assumptions!$B$58</f>
        <v>5.35750011455817</v>
      </c>
      <c r="J347" s="68" t="n">
        <f aca="false">INDEX(Yearly!$L$5:$L$22,MATCH(C347,Yearly!$A$5:$A$22,0))</f>
        <v>0.490763369272504</v>
      </c>
      <c r="K347" s="68" t="n">
        <f aca="false">G347-I347-J347</f>
        <v>-9.53134848383067</v>
      </c>
      <c r="L347" s="69" t="n">
        <f aca="false">(I347+J347)/Assumptions!$B$8</f>
        <v>0.000257871880480828</v>
      </c>
      <c r="M347" s="70" t="n">
        <f aca="false">F347-L347</f>
        <v>-0.000957871880480828</v>
      </c>
      <c r="N347" s="71" t="n">
        <f aca="false">G347*Assumptions!$B$7</f>
        <v>-28967.463525</v>
      </c>
      <c r="O347" s="71" t="n">
        <f aca="false">K347*Assumptions!$B$7</f>
        <v>-74964.0558253282</v>
      </c>
      <c r="P347" s="68" t="n">
        <f aca="false">P346+G347</f>
        <v>5053.525915</v>
      </c>
      <c r="Q347" s="68" t="n">
        <f aca="false">MAX(Q346,P347)</f>
        <v>5254.17419</v>
      </c>
      <c r="R347" s="68" t="n">
        <f aca="false">Q347-P347</f>
        <v>200.648274999998</v>
      </c>
      <c r="S347" s="68" t="n">
        <f aca="false">S346+K347</f>
        <v>3020.66134863097</v>
      </c>
      <c r="T347" s="68" t="n">
        <f aca="false">MAX(T346,S347)</f>
        <v>3324.3582426944</v>
      </c>
      <c r="U347" s="68" t="n">
        <f aca="false">T347-S347</f>
        <v>303.696894063427</v>
      </c>
      <c r="V347" s="70" t="n">
        <f aca="false">V346+F347</f>
        <v>1.1221</v>
      </c>
      <c r="W347" s="70" t="n">
        <f aca="false">MAX(W346,V347)</f>
        <v>1.1616</v>
      </c>
      <c r="X347" s="70" t="n">
        <f aca="false">W347-V347</f>
        <v>0.0394999999999999</v>
      </c>
      <c r="Y347" s="70" t="n">
        <f aca="false">Y346+M347</f>
        <v>1.03246337368489</v>
      </c>
      <c r="Z347" s="70" t="n">
        <f aca="false">MAX(Z346,Y347)</f>
        <v>1.07505783625066</v>
      </c>
      <c r="AA347" s="70" t="n">
        <f aca="false">Z347-Y347</f>
        <v>0.0425944625657699</v>
      </c>
      <c r="AB347" s="72" t="n">
        <f aca="false">AB346*(1+F347)</f>
        <v>2.85450603189324</v>
      </c>
      <c r="AC347" s="73" t="n">
        <f aca="false">MAX(AC346,AB347)</f>
        <v>2.97106661642617</v>
      </c>
      <c r="AD347" s="70" t="n">
        <f aca="false">1-AB347/AC347</f>
        <v>0.0392318987021367</v>
      </c>
      <c r="AE347" s="73" t="n">
        <f aca="false">AE346*(1+M347)</f>
        <v>2.61041265844184</v>
      </c>
      <c r="AF347" s="73" t="n">
        <f aca="false">MAX(AF346,AE347)</f>
        <v>2.72545624585159</v>
      </c>
      <c r="AG347" s="70" t="n">
        <f aca="false">1-AE347/AF347</f>
        <v>0.0422107629079926</v>
      </c>
      <c r="AH347" s="74" t="n">
        <f aca="false">IF(R347&gt;0,AH346+1,0)</f>
        <v>12</v>
      </c>
      <c r="AI347" s="74" t="n">
        <f aca="false">IF(U347&gt;0,AI346+1,0)</f>
        <v>27</v>
      </c>
      <c r="AJ347" s="74" t="n">
        <f aca="false">IF(G347&gt;0,AJ346+1,0)</f>
        <v>0</v>
      </c>
      <c r="AK347" s="74" t="n">
        <f aca="false">IF(G347&lt;=0,AK346+1,0)</f>
        <v>4</v>
      </c>
      <c r="AL347" s="74" t="n">
        <f aca="false">IF(K347&gt;0,AL346+1,0)</f>
        <v>0</v>
      </c>
      <c r="AM347" s="74" t="n">
        <f aca="false">IF(K347&lt;=0,AM346+1,0)</f>
        <v>4</v>
      </c>
    </row>
    <row r="348" customFormat="false" ht="15" hidden="false" customHeight="false" outlineLevel="0" collapsed="false">
      <c r="A348" s="61" t="n">
        <v>347</v>
      </c>
      <c r="B348" s="62" t="n">
        <v>40855.4895833333</v>
      </c>
      <c r="C348" s="63" t="n">
        <f aca="false">YEAR(B348)</f>
        <v>2011</v>
      </c>
      <c r="D348" s="32" t="s">
        <v>276</v>
      </c>
      <c r="E348" s="64" t="n">
        <v>5257.7</v>
      </c>
      <c r="F348" s="65" t="n">
        <v>-0.0058</v>
      </c>
      <c r="G348" s="66" t="n">
        <v>-30.49466</v>
      </c>
      <c r="H348" s="67" t="n">
        <f aca="false">E348+IF(D348="Long",1,-1)*G348</f>
        <v>5288.19466</v>
      </c>
      <c r="I348" s="68" t="n">
        <f aca="false">Assumptions!$B$58</f>
        <v>5.35750011455817</v>
      </c>
      <c r="J348" s="68" t="n">
        <f aca="false">INDEX(Yearly!$L$5:$L$22,MATCH(C348,Yearly!$A$5:$A$22,0))</f>
        <v>0.490763369272504</v>
      </c>
      <c r="K348" s="68" t="n">
        <f aca="false">G348-I348-J348</f>
        <v>-36.3429234838307</v>
      </c>
      <c r="L348" s="69" t="n">
        <f aca="false">(I348+J348)/Assumptions!$B$8</f>
        <v>0.000257871880480828</v>
      </c>
      <c r="M348" s="70" t="n">
        <f aca="false">F348-L348</f>
        <v>-0.00605787188048083</v>
      </c>
      <c r="N348" s="71" t="n">
        <f aca="false">G348*Assumptions!$B$7</f>
        <v>-239840.5009</v>
      </c>
      <c r="O348" s="71" t="n">
        <f aca="false">K348*Assumptions!$B$7</f>
        <v>-285837.093200328</v>
      </c>
      <c r="P348" s="68" t="n">
        <f aca="false">P347+G348</f>
        <v>5023.031255</v>
      </c>
      <c r="Q348" s="68" t="n">
        <f aca="false">MAX(Q347,P348)</f>
        <v>5254.17419</v>
      </c>
      <c r="R348" s="68" t="n">
        <f aca="false">Q348-P348</f>
        <v>231.142934999998</v>
      </c>
      <c r="S348" s="68" t="n">
        <f aca="false">S347+K348</f>
        <v>2984.31842514714</v>
      </c>
      <c r="T348" s="68" t="n">
        <f aca="false">MAX(T347,S348)</f>
        <v>3324.3582426944</v>
      </c>
      <c r="U348" s="68" t="n">
        <f aca="false">T348-S348</f>
        <v>340.039817547258</v>
      </c>
      <c r="V348" s="70" t="n">
        <f aca="false">V347+F348</f>
        <v>1.1163</v>
      </c>
      <c r="W348" s="70" t="n">
        <f aca="false">MAX(W347,V348)</f>
        <v>1.1616</v>
      </c>
      <c r="X348" s="70" t="n">
        <f aca="false">W348-V348</f>
        <v>0.0452999999999999</v>
      </c>
      <c r="Y348" s="70" t="n">
        <f aca="false">Y347+M348</f>
        <v>1.02640550180441</v>
      </c>
      <c r="Z348" s="70" t="n">
        <f aca="false">MAX(Z347,Y348)</f>
        <v>1.07505783625066</v>
      </c>
      <c r="AA348" s="70" t="n">
        <f aca="false">Z348-Y348</f>
        <v>0.0486523344462508</v>
      </c>
      <c r="AB348" s="72" t="n">
        <f aca="false">AB347*(1+F348)</f>
        <v>2.83794989690826</v>
      </c>
      <c r="AC348" s="73" t="n">
        <f aca="false">MAX(AC347,AB348)</f>
        <v>2.97106661642617</v>
      </c>
      <c r="AD348" s="70" t="n">
        <f aca="false">1-AB348/AC348</f>
        <v>0.0448043536896644</v>
      </c>
      <c r="AE348" s="73" t="n">
        <f aca="false">AE347*(1+M348)</f>
        <v>2.59459911300182</v>
      </c>
      <c r="AF348" s="73" t="n">
        <f aca="false">MAX(AF347,AE348)</f>
        <v>2.72545624585159</v>
      </c>
      <c r="AG348" s="70" t="n">
        <f aca="false">1-AE348/AF348</f>
        <v>0.0480129273947996</v>
      </c>
      <c r="AH348" s="74" t="n">
        <f aca="false">IF(R348&gt;0,AH347+1,0)</f>
        <v>13</v>
      </c>
      <c r="AI348" s="74" t="n">
        <f aca="false">IF(U348&gt;0,AI347+1,0)</f>
        <v>28</v>
      </c>
      <c r="AJ348" s="74" t="n">
        <f aca="false">IF(G348&gt;0,AJ347+1,0)</f>
        <v>0</v>
      </c>
      <c r="AK348" s="74" t="n">
        <f aca="false">IF(G348&lt;=0,AK347+1,0)</f>
        <v>5</v>
      </c>
      <c r="AL348" s="74" t="n">
        <f aca="false">IF(K348&gt;0,AL347+1,0)</f>
        <v>0</v>
      </c>
      <c r="AM348" s="74" t="n">
        <f aca="false">IF(K348&lt;=0,AM347+1,0)</f>
        <v>5</v>
      </c>
    </row>
    <row r="349" customFormat="false" ht="15" hidden="false" customHeight="false" outlineLevel="0" collapsed="false">
      <c r="A349" s="61" t="n">
        <v>348</v>
      </c>
      <c r="B349" s="62" t="n">
        <v>40855.59375</v>
      </c>
      <c r="C349" s="63" t="n">
        <f aca="false">YEAR(B349)</f>
        <v>2011</v>
      </c>
      <c r="D349" s="32" t="s">
        <v>277</v>
      </c>
      <c r="E349" s="64" t="n">
        <v>5288.1</v>
      </c>
      <c r="F349" s="65" t="n">
        <v>-0.0021</v>
      </c>
      <c r="G349" s="66" t="n">
        <v>-11.10501</v>
      </c>
      <c r="H349" s="67" t="n">
        <f aca="false">E349+IF(D349="Long",1,-1)*G349</f>
        <v>5276.99499</v>
      </c>
      <c r="I349" s="68" t="n">
        <f aca="false">Assumptions!$B$58</f>
        <v>5.35750011455817</v>
      </c>
      <c r="J349" s="68" t="n">
        <f aca="false">INDEX(Yearly!$L$5:$L$22,MATCH(C349,Yearly!$A$5:$A$22,0))</f>
        <v>0.490763369272504</v>
      </c>
      <c r="K349" s="68" t="n">
        <f aca="false">G349-I349-J349</f>
        <v>-16.9532734838307</v>
      </c>
      <c r="L349" s="69" t="n">
        <f aca="false">(I349+J349)/Assumptions!$B$8</f>
        <v>0.000257871880480828</v>
      </c>
      <c r="M349" s="70" t="n">
        <f aca="false">F349-L349</f>
        <v>-0.00235787188048083</v>
      </c>
      <c r="N349" s="71" t="n">
        <f aca="false">G349*Assumptions!$B$7</f>
        <v>-87340.90365</v>
      </c>
      <c r="O349" s="71" t="n">
        <f aca="false">K349*Assumptions!$B$7</f>
        <v>-133337.495950328</v>
      </c>
      <c r="P349" s="68" t="n">
        <f aca="false">P348+G349</f>
        <v>5011.926245</v>
      </c>
      <c r="Q349" s="68" t="n">
        <f aca="false">MAX(Q348,P349)</f>
        <v>5254.17419</v>
      </c>
      <c r="R349" s="68" t="n">
        <f aca="false">Q349-P349</f>
        <v>242.247944999998</v>
      </c>
      <c r="S349" s="68" t="n">
        <f aca="false">S348+K349</f>
        <v>2967.36515166331</v>
      </c>
      <c r="T349" s="68" t="n">
        <f aca="false">MAX(T348,S349)</f>
        <v>3324.3582426944</v>
      </c>
      <c r="U349" s="68" t="n">
        <f aca="false">T349-S349</f>
        <v>356.993091031089</v>
      </c>
      <c r="V349" s="70" t="n">
        <f aca="false">V348+F349</f>
        <v>1.1142</v>
      </c>
      <c r="W349" s="70" t="n">
        <f aca="false">MAX(W348,V349)</f>
        <v>1.1616</v>
      </c>
      <c r="X349" s="70" t="n">
        <f aca="false">W349-V349</f>
        <v>0.0473999999999999</v>
      </c>
      <c r="Y349" s="70" t="n">
        <f aca="false">Y348+M349</f>
        <v>1.02404762992393</v>
      </c>
      <c r="Z349" s="70" t="n">
        <f aca="false">MAX(Z348,Y349)</f>
        <v>1.07505783625066</v>
      </c>
      <c r="AA349" s="70" t="n">
        <f aca="false">Z349-Y349</f>
        <v>0.0510102063267317</v>
      </c>
      <c r="AB349" s="72" t="n">
        <f aca="false">AB348*(1+F349)</f>
        <v>2.83199020212475</v>
      </c>
      <c r="AC349" s="73" t="n">
        <f aca="false">MAX(AC348,AB349)</f>
        <v>2.97106661642617</v>
      </c>
      <c r="AD349" s="70" t="n">
        <f aca="false">1-AB349/AC349</f>
        <v>0.0468102645469162</v>
      </c>
      <c r="AE349" s="73" t="n">
        <f aca="false">AE348*(1+M349)</f>
        <v>2.58848138071215</v>
      </c>
      <c r="AF349" s="73" t="n">
        <f aca="false">MAX(AF348,AE349)</f>
        <v>2.72545624585159</v>
      </c>
      <c r="AG349" s="70" t="n">
        <f aca="false">1-AE349/AF349</f>
        <v>0.0502575909438767</v>
      </c>
      <c r="AH349" s="74" t="n">
        <f aca="false">IF(R349&gt;0,AH348+1,0)</f>
        <v>14</v>
      </c>
      <c r="AI349" s="74" t="n">
        <f aca="false">IF(U349&gt;0,AI348+1,0)</f>
        <v>29</v>
      </c>
      <c r="AJ349" s="74" t="n">
        <f aca="false">IF(G349&gt;0,AJ348+1,0)</f>
        <v>0</v>
      </c>
      <c r="AK349" s="74" t="n">
        <f aca="false">IF(G349&lt;=0,AK348+1,0)</f>
        <v>6</v>
      </c>
      <c r="AL349" s="74" t="n">
        <f aca="false">IF(K349&gt;0,AL348+1,0)</f>
        <v>0</v>
      </c>
      <c r="AM349" s="74" t="n">
        <f aca="false">IF(K349&lt;=0,AM348+1,0)</f>
        <v>6</v>
      </c>
    </row>
    <row r="350" customFormat="false" ht="15" hidden="false" customHeight="false" outlineLevel="0" collapsed="false">
      <c r="A350" s="61" t="n">
        <v>349</v>
      </c>
      <c r="B350" s="62" t="n">
        <v>40856.5520833333</v>
      </c>
      <c r="C350" s="63" t="n">
        <f aca="false">YEAR(B350)</f>
        <v>2011</v>
      </c>
      <c r="D350" s="32" t="s">
        <v>276</v>
      </c>
      <c r="E350" s="64" t="n">
        <v>5276.9</v>
      </c>
      <c r="F350" s="65" t="n">
        <v>0.0921</v>
      </c>
      <c r="G350" s="66" t="n">
        <v>486.00249</v>
      </c>
      <c r="H350" s="67" t="n">
        <f aca="false">E350+IF(D350="Long",1,-1)*G350</f>
        <v>4790.89751</v>
      </c>
      <c r="I350" s="68" t="n">
        <f aca="false">Assumptions!$B$58</f>
        <v>5.35750011455817</v>
      </c>
      <c r="J350" s="68" t="n">
        <f aca="false">INDEX(Yearly!$L$5:$L$22,MATCH(C350,Yearly!$A$5:$A$22,0))</f>
        <v>0.490763369272504</v>
      </c>
      <c r="K350" s="68" t="n">
        <f aca="false">G350-I350-J350</f>
        <v>480.154226516169</v>
      </c>
      <c r="L350" s="69" t="n">
        <f aca="false">(I350+J350)/Assumptions!$B$8</f>
        <v>0.000257871880480828</v>
      </c>
      <c r="M350" s="70" t="n">
        <f aca="false">F350-L350</f>
        <v>0.0918421281195192</v>
      </c>
      <c r="N350" s="71" t="n">
        <f aca="false">G350*Assumptions!$B$7</f>
        <v>3822409.58385</v>
      </c>
      <c r="O350" s="71" t="n">
        <f aca="false">K350*Assumptions!$B$7</f>
        <v>3776412.99154967</v>
      </c>
      <c r="P350" s="68" t="n">
        <f aca="false">P349+G350</f>
        <v>5497.928735</v>
      </c>
      <c r="Q350" s="68" t="n">
        <f aca="false">MAX(Q349,P350)</f>
        <v>5497.928735</v>
      </c>
      <c r="R350" s="68" t="n">
        <f aca="false">Q350-P350</f>
        <v>0</v>
      </c>
      <c r="S350" s="68" t="n">
        <f aca="false">S349+K350</f>
        <v>3447.51937817948</v>
      </c>
      <c r="T350" s="68" t="n">
        <f aca="false">MAX(T349,S350)</f>
        <v>3447.51937817948</v>
      </c>
      <c r="U350" s="68" t="n">
        <f aca="false">T350-S350</f>
        <v>0</v>
      </c>
      <c r="V350" s="70" t="n">
        <f aca="false">V349+F350</f>
        <v>1.2063</v>
      </c>
      <c r="W350" s="70" t="n">
        <f aca="false">MAX(W349,V350)</f>
        <v>1.2063</v>
      </c>
      <c r="X350" s="70" t="n">
        <f aca="false">W350-V350</f>
        <v>0</v>
      </c>
      <c r="Y350" s="70" t="n">
        <f aca="false">Y349+M350</f>
        <v>1.11588975804345</v>
      </c>
      <c r="Z350" s="70" t="n">
        <f aca="false">MAX(Z349,Y350)</f>
        <v>1.11588975804345</v>
      </c>
      <c r="AA350" s="70" t="n">
        <f aca="false">Z350-Y350</f>
        <v>0</v>
      </c>
      <c r="AB350" s="72" t="n">
        <f aca="false">AB349*(1+F350)</f>
        <v>3.09281649974044</v>
      </c>
      <c r="AC350" s="73" t="n">
        <f aca="false">MAX(AC349,AB350)</f>
        <v>3.09281649974044</v>
      </c>
      <c r="AD350" s="70" t="n">
        <f aca="false">1-AB350/AC350</f>
        <v>0</v>
      </c>
      <c r="AE350" s="73" t="n">
        <f aca="false">AE349*(1+M350)</f>
        <v>2.8262130193145</v>
      </c>
      <c r="AF350" s="73" t="n">
        <f aca="false">MAX(AF349,AE350)</f>
        <v>2.8262130193145</v>
      </c>
      <c r="AG350" s="70" t="n">
        <f aca="false">1-AE350/AF350</f>
        <v>0</v>
      </c>
      <c r="AH350" s="74" t="n">
        <f aca="false">IF(R350&gt;0,AH349+1,0)</f>
        <v>0</v>
      </c>
      <c r="AI350" s="74" t="n">
        <f aca="false">IF(U350&gt;0,AI349+1,0)</f>
        <v>0</v>
      </c>
      <c r="AJ350" s="74" t="n">
        <f aca="false">IF(G350&gt;0,AJ349+1,0)</f>
        <v>1</v>
      </c>
      <c r="AK350" s="74" t="n">
        <f aca="false">IF(G350&lt;=0,AK349+1,0)</f>
        <v>0</v>
      </c>
      <c r="AL350" s="74" t="n">
        <f aca="false">IF(K350&gt;0,AL349+1,0)</f>
        <v>1</v>
      </c>
      <c r="AM350" s="74" t="n">
        <f aca="false">IF(K350&lt;=0,AM349+1,0)</f>
        <v>0</v>
      </c>
    </row>
    <row r="351" customFormat="false" ht="15" hidden="false" customHeight="false" outlineLevel="0" collapsed="false">
      <c r="A351" s="61" t="n">
        <v>350</v>
      </c>
      <c r="B351" s="62" t="n">
        <v>40875.40625</v>
      </c>
      <c r="C351" s="63" t="n">
        <f aca="false">YEAR(B351)</f>
        <v>2011</v>
      </c>
      <c r="D351" s="32" t="s">
        <v>277</v>
      </c>
      <c r="E351" s="64" t="n">
        <v>4791.15</v>
      </c>
      <c r="F351" s="65" t="n">
        <v>-0.0003</v>
      </c>
      <c r="G351" s="66" t="n">
        <v>-1.437345</v>
      </c>
      <c r="H351" s="67" t="n">
        <f aca="false">E351+IF(D351="Long",1,-1)*G351</f>
        <v>4789.712655</v>
      </c>
      <c r="I351" s="68" t="n">
        <f aca="false">Assumptions!$B$58</f>
        <v>5.35750011455817</v>
      </c>
      <c r="J351" s="68" t="n">
        <f aca="false">INDEX(Yearly!$L$5:$L$22,MATCH(C351,Yearly!$A$5:$A$22,0))</f>
        <v>0.490763369272504</v>
      </c>
      <c r="K351" s="68" t="n">
        <f aca="false">G351-I351-J351</f>
        <v>-7.28560848383067</v>
      </c>
      <c r="L351" s="69" t="n">
        <f aca="false">(I351+J351)/Assumptions!$B$8</f>
        <v>0.000257871880480828</v>
      </c>
      <c r="M351" s="70" t="n">
        <f aca="false">F351-L351</f>
        <v>-0.000557871880480828</v>
      </c>
      <c r="N351" s="71" t="n">
        <f aca="false">G351*Assumptions!$B$7</f>
        <v>-11304.718425</v>
      </c>
      <c r="O351" s="71" t="n">
        <f aca="false">K351*Assumptions!$B$7</f>
        <v>-57301.3107253282</v>
      </c>
      <c r="P351" s="68" t="n">
        <f aca="false">P350+G351</f>
        <v>5496.49139</v>
      </c>
      <c r="Q351" s="68" t="n">
        <f aca="false">MAX(Q350,P351)</f>
        <v>5497.928735</v>
      </c>
      <c r="R351" s="68" t="n">
        <f aca="false">Q351-P351</f>
        <v>1.43734500000028</v>
      </c>
      <c r="S351" s="68" t="n">
        <f aca="false">S350+K351</f>
        <v>3440.23376969565</v>
      </c>
      <c r="T351" s="68" t="n">
        <f aca="false">MAX(T350,S351)</f>
        <v>3447.51937817948</v>
      </c>
      <c r="U351" s="68" t="n">
        <f aca="false">T351-S351</f>
        <v>7.28560848383086</v>
      </c>
      <c r="V351" s="70" t="n">
        <f aca="false">V350+F351</f>
        <v>1.206</v>
      </c>
      <c r="W351" s="70" t="n">
        <f aca="false">MAX(W350,V351)</f>
        <v>1.2063</v>
      </c>
      <c r="X351" s="70" t="n">
        <f aca="false">W351-V351</f>
        <v>0.000299999999999967</v>
      </c>
      <c r="Y351" s="70" t="n">
        <f aca="false">Y350+M351</f>
        <v>1.11533188616297</v>
      </c>
      <c r="Z351" s="70" t="n">
        <f aca="false">MAX(Z350,Y351)</f>
        <v>1.11588975804345</v>
      </c>
      <c r="AA351" s="70" t="n">
        <f aca="false">Z351-Y351</f>
        <v>0.000557871880480843</v>
      </c>
      <c r="AB351" s="72" t="n">
        <f aca="false">AB350*(1+F351)</f>
        <v>3.09188865479052</v>
      </c>
      <c r="AC351" s="73" t="n">
        <f aca="false">MAX(AC350,AB351)</f>
        <v>3.09281649974044</v>
      </c>
      <c r="AD351" s="70" t="n">
        <f aca="false">1-AB351/AC351</f>
        <v>0.000299999999999967</v>
      </c>
      <c r="AE351" s="73" t="n">
        <f aca="false">AE350*(1+M351)</f>
        <v>2.82463635454278</v>
      </c>
      <c r="AF351" s="73" t="n">
        <f aca="false">MAX(AF350,AE351)</f>
        <v>2.8262130193145</v>
      </c>
      <c r="AG351" s="70" t="n">
        <f aca="false">1-AE351/AF351</f>
        <v>0.000557871880480843</v>
      </c>
      <c r="AH351" s="74" t="n">
        <f aca="false">IF(R351&gt;0,AH350+1,0)</f>
        <v>1</v>
      </c>
      <c r="AI351" s="74" t="n">
        <f aca="false">IF(U351&gt;0,AI350+1,0)</f>
        <v>1</v>
      </c>
      <c r="AJ351" s="74" t="n">
        <f aca="false">IF(G351&gt;0,AJ350+1,0)</f>
        <v>0</v>
      </c>
      <c r="AK351" s="74" t="n">
        <f aca="false">IF(G351&lt;=0,AK350+1,0)</f>
        <v>1</v>
      </c>
      <c r="AL351" s="74" t="n">
        <f aca="false">IF(K351&gt;0,AL350+1,0)</f>
        <v>0</v>
      </c>
      <c r="AM351" s="74" t="n">
        <f aca="false">IF(K351&lt;=0,AM350+1,0)</f>
        <v>1</v>
      </c>
    </row>
    <row r="352" customFormat="false" ht="15" hidden="false" customHeight="false" outlineLevel="0" collapsed="false">
      <c r="A352" s="61" t="n">
        <v>351</v>
      </c>
      <c r="B352" s="62" t="n">
        <v>40876.59375</v>
      </c>
      <c r="C352" s="63" t="n">
        <f aca="false">YEAR(B352)</f>
        <v>2011</v>
      </c>
      <c r="D352" s="32" t="s">
        <v>276</v>
      </c>
      <c r="E352" s="64" t="n">
        <v>4789.95</v>
      </c>
      <c r="F352" s="65" t="n">
        <v>-0.005</v>
      </c>
      <c r="G352" s="66" t="n">
        <v>-23.94975</v>
      </c>
      <c r="H352" s="67" t="n">
        <f aca="false">E352+IF(D352="Long",1,-1)*G352</f>
        <v>4813.89975</v>
      </c>
      <c r="I352" s="68" t="n">
        <f aca="false">Assumptions!$B$58</f>
        <v>5.35750011455817</v>
      </c>
      <c r="J352" s="68" t="n">
        <f aca="false">INDEX(Yearly!$L$5:$L$22,MATCH(C352,Yearly!$A$5:$A$22,0))</f>
        <v>0.490763369272504</v>
      </c>
      <c r="K352" s="68" t="n">
        <f aca="false">G352-I352-J352</f>
        <v>-29.7980134838307</v>
      </c>
      <c r="L352" s="69" t="n">
        <f aca="false">(I352+J352)/Assumptions!$B$8</f>
        <v>0.000257871880480828</v>
      </c>
      <c r="M352" s="70" t="n">
        <f aca="false">F352-L352</f>
        <v>-0.00525787188048083</v>
      </c>
      <c r="N352" s="71" t="n">
        <f aca="false">G352*Assumptions!$B$7</f>
        <v>-188364.78375</v>
      </c>
      <c r="O352" s="71" t="n">
        <f aca="false">K352*Assumptions!$B$7</f>
        <v>-234361.376050328</v>
      </c>
      <c r="P352" s="68" t="n">
        <f aca="false">P351+G352</f>
        <v>5472.54164</v>
      </c>
      <c r="Q352" s="68" t="n">
        <f aca="false">MAX(Q351,P352)</f>
        <v>5497.928735</v>
      </c>
      <c r="R352" s="68" t="n">
        <f aca="false">Q352-P352</f>
        <v>25.387095</v>
      </c>
      <c r="S352" s="68" t="n">
        <f aca="false">S351+K352</f>
        <v>3410.43575621182</v>
      </c>
      <c r="T352" s="68" t="n">
        <f aca="false">MAX(T351,S352)</f>
        <v>3447.51937817948</v>
      </c>
      <c r="U352" s="68" t="n">
        <f aca="false">T352-S352</f>
        <v>37.0836219676617</v>
      </c>
      <c r="V352" s="70" t="n">
        <f aca="false">V351+F352</f>
        <v>1.201</v>
      </c>
      <c r="W352" s="70" t="n">
        <f aca="false">MAX(W351,V352)</f>
        <v>1.2063</v>
      </c>
      <c r="X352" s="70" t="n">
        <f aca="false">W352-V352</f>
        <v>0.00529999999999986</v>
      </c>
      <c r="Y352" s="70" t="n">
        <f aca="false">Y351+M352</f>
        <v>1.11007401428249</v>
      </c>
      <c r="Z352" s="70" t="n">
        <f aca="false">MAX(Z351,Y352)</f>
        <v>1.11588975804345</v>
      </c>
      <c r="AA352" s="70" t="n">
        <f aca="false">Z352-Y352</f>
        <v>0.00581574376096161</v>
      </c>
      <c r="AB352" s="72" t="n">
        <f aca="false">AB351*(1+F352)</f>
        <v>3.07642921151657</v>
      </c>
      <c r="AC352" s="73" t="n">
        <f aca="false">MAX(AC351,AB352)</f>
        <v>3.09281649974044</v>
      </c>
      <c r="AD352" s="70" t="n">
        <f aca="false">1-AB352/AC352</f>
        <v>0.00529849999999987</v>
      </c>
      <c r="AE352" s="73" t="n">
        <f aca="false">AE351*(1+M352)</f>
        <v>2.80978477848165</v>
      </c>
      <c r="AF352" s="73" t="n">
        <f aca="false">MAX(AF351,AE352)</f>
        <v>2.8262130193145</v>
      </c>
      <c r="AG352" s="70" t="n">
        <f aca="false">1-AE352/AF352</f>
        <v>0.00581281054208838</v>
      </c>
      <c r="AH352" s="74" t="n">
        <f aca="false">IF(R352&gt;0,AH351+1,0)</f>
        <v>2</v>
      </c>
      <c r="AI352" s="74" t="n">
        <f aca="false">IF(U352&gt;0,AI351+1,0)</f>
        <v>2</v>
      </c>
      <c r="AJ352" s="74" t="n">
        <f aca="false">IF(G352&gt;0,AJ351+1,0)</f>
        <v>0</v>
      </c>
      <c r="AK352" s="74" t="n">
        <f aca="false">IF(G352&lt;=0,AK351+1,0)</f>
        <v>2</v>
      </c>
      <c r="AL352" s="74" t="n">
        <f aca="false">IF(K352&gt;0,AL351+1,0)</f>
        <v>0</v>
      </c>
      <c r="AM352" s="74" t="n">
        <f aca="false">IF(K352&lt;=0,AM351+1,0)</f>
        <v>2</v>
      </c>
    </row>
    <row r="353" customFormat="false" ht="15" hidden="false" customHeight="false" outlineLevel="0" collapsed="false">
      <c r="A353" s="61" t="n">
        <v>352</v>
      </c>
      <c r="B353" s="62" t="n">
        <v>40877.5104166667</v>
      </c>
      <c r="C353" s="63" t="n">
        <f aca="false">YEAR(B353)</f>
        <v>2011</v>
      </c>
      <c r="D353" s="32" t="s">
        <v>277</v>
      </c>
      <c r="E353" s="64" t="n">
        <v>4813.9</v>
      </c>
      <c r="F353" s="65" t="n">
        <v>-0.004</v>
      </c>
      <c r="G353" s="66" t="n">
        <v>-19.2556</v>
      </c>
      <c r="H353" s="67" t="n">
        <f aca="false">E353+IF(D353="Long",1,-1)*G353</f>
        <v>4794.6444</v>
      </c>
      <c r="I353" s="68" t="n">
        <f aca="false">Assumptions!$B$58</f>
        <v>5.35750011455817</v>
      </c>
      <c r="J353" s="68" t="n">
        <f aca="false">INDEX(Yearly!$L$5:$L$22,MATCH(C353,Yearly!$A$5:$A$22,0))</f>
        <v>0.490763369272504</v>
      </c>
      <c r="K353" s="68" t="n">
        <f aca="false">G353-I353-J353</f>
        <v>-25.1038634838307</v>
      </c>
      <c r="L353" s="69" t="n">
        <f aca="false">(I353+J353)/Assumptions!$B$8</f>
        <v>0.000257871880480828</v>
      </c>
      <c r="M353" s="70" t="n">
        <f aca="false">F353-L353</f>
        <v>-0.00425787188048083</v>
      </c>
      <c r="N353" s="71" t="n">
        <f aca="false">G353*Assumptions!$B$7</f>
        <v>-151445.294</v>
      </c>
      <c r="O353" s="71" t="n">
        <f aca="false">K353*Assumptions!$B$7</f>
        <v>-197441.886300328</v>
      </c>
      <c r="P353" s="68" t="n">
        <f aca="false">P352+G353</f>
        <v>5453.28604</v>
      </c>
      <c r="Q353" s="68" t="n">
        <f aca="false">MAX(Q352,P353)</f>
        <v>5497.928735</v>
      </c>
      <c r="R353" s="68" t="n">
        <f aca="false">Q353-P353</f>
        <v>44.6426950000005</v>
      </c>
      <c r="S353" s="68" t="n">
        <f aca="false">S352+K353</f>
        <v>3385.33189272799</v>
      </c>
      <c r="T353" s="68" t="n">
        <f aca="false">MAX(T352,S353)</f>
        <v>3447.51937817948</v>
      </c>
      <c r="U353" s="68" t="n">
        <f aca="false">T353-S353</f>
        <v>62.1874854514922</v>
      </c>
      <c r="V353" s="70" t="n">
        <f aca="false">V352+F353</f>
        <v>1.197</v>
      </c>
      <c r="W353" s="70" t="n">
        <f aca="false">MAX(W352,V353)</f>
        <v>1.2063</v>
      </c>
      <c r="X353" s="70" t="n">
        <f aca="false">W353-V353</f>
        <v>0.00929999999999986</v>
      </c>
      <c r="Y353" s="70" t="n">
        <f aca="false">Y352+M353</f>
        <v>1.10581614240201</v>
      </c>
      <c r="Z353" s="70" t="n">
        <f aca="false">MAX(Z352,Y353)</f>
        <v>1.11588975804345</v>
      </c>
      <c r="AA353" s="70" t="n">
        <f aca="false">Z353-Y353</f>
        <v>0.0100736156414425</v>
      </c>
      <c r="AB353" s="72" t="n">
        <f aca="false">AB352*(1+F353)</f>
        <v>3.0641234946705</v>
      </c>
      <c r="AC353" s="73" t="n">
        <f aca="false">MAX(AC352,AB353)</f>
        <v>3.09281649974044</v>
      </c>
      <c r="AD353" s="70" t="n">
        <f aca="false">1-AB353/AC353</f>
        <v>0.00927730599999987</v>
      </c>
      <c r="AE353" s="73" t="n">
        <f aca="false">AE352*(1+M353)</f>
        <v>2.79782107488315</v>
      </c>
      <c r="AF353" s="73" t="n">
        <f aca="false">MAX(AF352,AE353)</f>
        <v>2.8262130193145</v>
      </c>
      <c r="AG353" s="70" t="n">
        <f aca="false">1-AE353/AF353</f>
        <v>0.0100459322200155</v>
      </c>
      <c r="AH353" s="74" t="n">
        <f aca="false">IF(R353&gt;0,AH352+1,0)</f>
        <v>3</v>
      </c>
      <c r="AI353" s="74" t="n">
        <f aca="false">IF(U353&gt;0,AI352+1,0)</f>
        <v>3</v>
      </c>
      <c r="AJ353" s="74" t="n">
        <f aca="false">IF(G353&gt;0,AJ352+1,0)</f>
        <v>0</v>
      </c>
      <c r="AK353" s="74" t="n">
        <f aca="false">IF(G353&lt;=0,AK352+1,0)</f>
        <v>3</v>
      </c>
      <c r="AL353" s="74" t="n">
        <f aca="false">IF(K353&gt;0,AL352+1,0)</f>
        <v>0</v>
      </c>
      <c r="AM353" s="74" t="n">
        <f aca="false">IF(K353&lt;=0,AM352+1,0)</f>
        <v>3</v>
      </c>
    </row>
    <row r="354" customFormat="false" ht="15" hidden="false" customHeight="false" outlineLevel="0" collapsed="false">
      <c r="A354" s="61" t="n">
        <v>353</v>
      </c>
      <c r="B354" s="62" t="n">
        <v>40877.6145833333</v>
      </c>
      <c r="C354" s="63" t="n">
        <f aca="false">YEAR(B354)</f>
        <v>2011</v>
      </c>
      <c r="D354" s="32" t="s">
        <v>276</v>
      </c>
      <c r="E354" s="64" t="n">
        <v>4794.6</v>
      </c>
      <c r="F354" s="65" t="n">
        <v>-0.0087</v>
      </c>
      <c r="G354" s="66" t="n">
        <v>-41.71302</v>
      </c>
      <c r="H354" s="67" t="n">
        <f aca="false">E354+IF(D354="Long",1,-1)*G354</f>
        <v>4836.31302</v>
      </c>
      <c r="I354" s="68" t="n">
        <f aca="false">Assumptions!$B$58</f>
        <v>5.35750011455817</v>
      </c>
      <c r="J354" s="68" t="n">
        <f aca="false">INDEX(Yearly!$L$5:$L$22,MATCH(C354,Yearly!$A$5:$A$22,0))</f>
        <v>0.490763369272504</v>
      </c>
      <c r="K354" s="68" t="n">
        <f aca="false">G354-I354-J354</f>
        <v>-47.5612834838307</v>
      </c>
      <c r="L354" s="69" t="n">
        <f aca="false">(I354+J354)/Assumptions!$B$8</f>
        <v>0.000257871880480828</v>
      </c>
      <c r="M354" s="70" t="n">
        <f aca="false">F354-L354</f>
        <v>-0.00895787188048083</v>
      </c>
      <c r="N354" s="71" t="n">
        <f aca="false">G354*Assumptions!$B$7</f>
        <v>-328072.9023</v>
      </c>
      <c r="O354" s="71" t="n">
        <f aca="false">K354*Assumptions!$B$7</f>
        <v>-374069.494600328</v>
      </c>
      <c r="P354" s="68" t="n">
        <f aca="false">P353+G354</f>
        <v>5411.57302</v>
      </c>
      <c r="Q354" s="68" t="n">
        <f aca="false">MAX(Q353,P354)</f>
        <v>5497.928735</v>
      </c>
      <c r="R354" s="68" t="n">
        <f aca="false">Q354-P354</f>
        <v>86.3557150000006</v>
      </c>
      <c r="S354" s="68" t="n">
        <f aca="false">S353+K354</f>
        <v>3337.77060924416</v>
      </c>
      <c r="T354" s="68" t="n">
        <f aca="false">MAX(T353,S354)</f>
        <v>3447.51937817948</v>
      </c>
      <c r="U354" s="68" t="n">
        <f aca="false">T354-S354</f>
        <v>109.748768935323</v>
      </c>
      <c r="V354" s="70" t="n">
        <f aca="false">V353+F354</f>
        <v>1.1883</v>
      </c>
      <c r="W354" s="70" t="n">
        <f aca="false">MAX(W353,V354)</f>
        <v>1.2063</v>
      </c>
      <c r="X354" s="70" t="n">
        <f aca="false">W354-V354</f>
        <v>0.0179999999999998</v>
      </c>
      <c r="Y354" s="70" t="n">
        <f aca="false">Y353+M354</f>
        <v>1.09685827052153</v>
      </c>
      <c r="Z354" s="70" t="n">
        <f aca="false">MAX(Z353,Y354)</f>
        <v>1.11588975804345</v>
      </c>
      <c r="AA354" s="70" t="n">
        <f aca="false">Z354-Y354</f>
        <v>0.0190314875219233</v>
      </c>
      <c r="AB354" s="72" t="n">
        <f aca="false">AB353*(1+F354)</f>
        <v>3.03746562026687</v>
      </c>
      <c r="AC354" s="73" t="n">
        <f aca="false">MAX(AC353,AB354)</f>
        <v>3.09281649974044</v>
      </c>
      <c r="AD354" s="70" t="n">
        <f aca="false">1-AB354/AC354</f>
        <v>0.0178965934377999</v>
      </c>
      <c r="AE354" s="73" t="n">
        <f aca="false">AE353*(1+M354)</f>
        <v>2.77275855214983</v>
      </c>
      <c r="AF354" s="73" t="n">
        <f aca="false">MAX(AF353,AE354)</f>
        <v>2.8262130193145</v>
      </c>
      <c r="AG354" s="70" t="n">
        <f aca="false">1-AE354/AF354</f>
        <v>0.0189138139267494</v>
      </c>
      <c r="AH354" s="74" t="n">
        <f aca="false">IF(R354&gt;0,AH353+1,0)</f>
        <v>4</v>
      </c>
      <c r="AI354" s="74" t="n">
        <f aca="false">IF(U354&gt;0,AI353+1,0)</f>
        <v>4</v>
      </c>
      <c r="AJ354" s="74" t="n">
        <f aca="false">IF(G354&gt;0,AJ353+1,0)</f>
        <v>0</v>
      </c>
      <c r="AK354" s="74" t="n">
        <f aca="false">IF(G354&lt;=0,AK353+1,0)</f>
        <v>4</v>
      </c>
      <c r="AL354" s="74" t="n">
        <f aca="false">IF(K354&gt;0,AL353+1,0)</f>
        <v>0</v>
      </c>
      <c r="AM354" s="74" t="n">
        <f aca="false">IF(K354&lt;=0,AM353+1,0)</f>
        <v>4</v>
      </c>
    </row>
    <row r="355" customFormat="false" ht="15" hidden="false" customHeight="false" outlineLevel="0" collapsed="false">
      <c r="A355" s="61" t="n">
        <v>354</v>
      </c>
      <c r="B355" s="62" t="n">
        <v>40877.6354166667</v>
      </c>
      <c r="C355" s="63" t="n">
        <f aca="false">YEAR(B355)</f>
        <v>2011</v>
      </c>
      <c r="D355" s="32" t="s">
        <v>277</v>
      </c>
      <c r="E355" s="64" t="n">
        <v>4836.35</v>
      </c>
      <c r="F355" s="65" t="n">
        <v>0.0314</v>
      </c>
      <c r="G355" s="66" t="n">
        <v>151.86139</v>
      </c>
      <c r="H355" s="67" t="n">
        <f aca="false">E355+IF(D355="Long",1,-1)*G355</f>
        <v>4988.21139</v>
      </c>
      <c r="I355" s="68" t="n">
        <f aca="false">Assumptions!$B$58</f>
        <v>5.35750011455817</v>
      </c>
      <c r="J355" s="68" t="n">
        <f aca="false">INDEX(Yearly!$L$5:$L$22,MATCH(C355,Yearly!$A$5:$A$22,0))</f>
        <v>0.490763369272504</v>
      </c>
      <c r="K355" s="68" t="n">
        <f aca="false">G355-I355-J355</f>
        <v>146.013126516169</v>
      </c>
      <c r="L355" s="69" t="n">
        <f aca="false">(I355+J355)/Assumptions!$B$8</f>
        <v>0.000257871880480828</v>
      </c>
      <c r="M355" s="70" t="n">
        <f aca="false">F355-L355</f>
        <v>0.0311421281195192</v>
      </c>
      <c r="N355" s="71" t="n">
        <f aca="false">G355*Assumptions!$B$7</f>
        <v>1194389.83235</v>
      </c>
      <c r="O355" s="71" t="n">
        <f aca="false">K355*Assumptions!$B$7</f>
        <v>1148393.24004967</v>
      </c>
      <c r="P355" s="68" t="n">
        <f aca="false">P354+G355</f>
        <v>5563.43441</v>
      </c>
      <c r="Q355" s="68" t="n">
        <f aca="false">MAX(Q354,P355)</f>
        <v>5563.43441</v>
      </c>
      <c r="R355" s="68" t="n">
        <f aca="false">Q355-P355</f>
        <v>0</v>
      </c>
      <c r="S355" s="68" t="n">
        <f aca="false">S354+K355</f>
        <v>3483.78373576033</v>
      </c>
      <c r="T355" s="68" t="n">
        <f aca="false">MAX(T354,S355)</f>
        <v>3483.78373576033</v>
      </c>
      <c r="U355" s="68" t="n">
        <f aca="false">T355-S355</f>
        <v>0</v>
      </c>
      <c r="V355" s="70" t="n">
        <f aca="false">V354+F355</f>
        <v>1.2197</v>
      </c>
      <c r="W355" s="70" t="n">
        <f aca="false">MAX(W354,V355)</f>
        <v>1.2197</v>
      </c>
      <c r="X355" s="70" t="n">
        <f aca="false">W355-V355</f>
        <v>0</v>
      </c>
      <c r="Y355" s="70" t="n">
        <f aca="false">Y354+M355</f>
        <v>1.12800039864104</v>
      </c>
      <c r="Z355" s="70" t="n">
        <f aca="false">MAX(Z354,Y355)</f>
        <v>1.12800039864104</v>
      </c>
      <c r="AA355" s="70" t="n">
        <f aca="false">Z355-Y355</f>
        <v>0</v>
      </c>
      <c r="AB355" s="72" t="n">
        <f aca="false">AB354*(1+F355)</f>
        <v>3.13284204074325</v>
      </c>
      <c r="AC355" s="73" t="n">
        <f aca="false">MAX(AC354,AB355)</f>
        <v>3.13284204074325</v>
      </c>
      <c r="AD355" s="70" t="n">
        <f aca="false">1-AB355/AC355</f>
        <v>0</v>
      </c>
      <c r="AE355" s="73" t="n">
        <f aca="false">AE354*(1+M355)</f>
        <v>2.85910815422538</v>
      </c>
      <c r="AF355" s="73" t="n">
        <f aca="false">MAX(AF354,AE355)</f>
        <v>2.85910815422538</v>
      </c>
      <c r="AG355" s="70" t="n">
        <f aca="false">1-AE355/AF355</f>
        <v>0</v>
      </c>
      <c r="AH355" s="74" t="n">
        <f aca="false">IF(R355&gt;0,AH354+1,0)</f>
        <v>0</v>
      </c>
      <c r="AI355" s="74" t="n">
        <f aca="false">IF(U355&gt;0,AI354+1,0)</f>
        <v>0</v>
      </c>
      <c r="AJ355" s="74" t="n">
        <f aca="false">IF(G355&gt;0,AJ354+1,0)</f>
        <v>1</v>
      </c>
      <c r="AK355" s="74" t="n">
        <f aca="false">IF(G355&lt;=0,AK354+1,0)</f>
        <v>0</v>
      </c>
      <c r="AL355" s="74" t="n">
        <f aca="false">IF(K355&gt;0,AL354+1,0)</f>
        <v>1</v>
      </c>
      <c r="AM355" s="74" t="n">
        <f aca="false">IF(K355&lt;=0,AM354+1,0)</f>
        <v>0</v>
      </c>
    </row>
    <row r="356" customFormat="false" ht="15" hidden="false" customHeight="false" outlineLevel="0" collapsed="false">
      <c r="A356" s="61" t="n">
        <v>355</v>
      </c>
      <c r="B356" s="62" t="n">
        <v>40885.4479166667</v>
      </c>
      <c r="C356" s="63" t="n">
        <f aca="false">YEAR(B356)</f>
        <v>2011</v>
      </c>
      <c r="D356" s="32" t="s">
        <v>276</v>
      </c>
      <c r="E356" s="64" t="n">
        <v>4988.2</v>
      </c>
      <c r="F356" s="65" t="n">
        <v>0.0389</v>
      </c>
      <c r="G356" s="66" t="n">
        <v>194.04098</v>
      </c>
      <c r="H356" s="67" t="n">
        <f aca="false">E356+IF(D356="Long",1,-1)*G356</f>
        <v>4794.15902</v>
      </c>
      <c r="I356" s="68" t="n">
        <f aca="false">Assumptions!$B$58</f>
        <v>5.35750011455817</v>
      </c>
      <c r="J356" s="68" t="n">
        <f aca="false">INDEX(Yearly!$L$5:$L$22,MATCH(C356,Yearly!$A$5:$A$22,0))</f>
        <v>0.490763369272504</v>
      </c>
      <c r="K356" s="68" t="n">
        <f aca="false">G356-I356-J356</f>
        <v>188.192716516169</v>
      </c>
      <c r="L356" s="69" t="n">
        <f aca="false">(I356+J356)/Assumptions!$B$8</f>
        <v>0.000257871880480828</v>
      </c>
      <c r="M356" s="70" t="n">
        <f aca="false">F356-L356</f>
        <v>0.0386421281195192</v>
      </c>
      <c r="N356" s="71" t="n">
        <f aca="false">G356*Assumptions!$B$7</f>
        <v>1526132.3077</v>
      </c>
      <c r="O356" s="71" t="n">
        <f aca="false">K356*Assumptions!$B$7</f>
        <v>1480135.71539967</v>
      </c>
      <c r="P356" s="68" t="n">
        <f aca="false">P355+G356</f>
        <v>5757.47539</v>
      </c>
      <c r="Q356" s="68" t="n">
        <f aca="false">MAX(Q355,P356)</f>
        <v>5757.47539</v>
      </c>
      <c r="R356" s="68" t="n">
        <f aca="false">Q356-P356</f>
        <v>0</v>
      </c>
      <c r="S356" s="68" t="n">
        <f aca="false">S355+K356</f>
        <v>3671.9764522765</v>
      </c>
      <c r="T356" s="68" t="n">
        <f aca="false">MAX(T355,S356)</f>
        <v>3671.9764522765</v>
      </c>
      <c r="U356" s="68" t="n">
        <f aca="false">T356-S356</f>
        <v>0</v>
      </c>
      <c r="V356" s="70" t="n">
        <f aca="false">V355+F356</f>
        <v>1.2586</v>
      </c>
      <c r="W356" s="70" t="n">
        <f aca="false">MAX(W355,V356)</f>
        <v>1.2586</v>
      </c>
      <c r="X356" s="70" t="n">
        <f aca="false">W356-V356</f>
        <v>0</v>
      </c>
      <c r="Y356" s="70" t="n">
        <f aca="false">Y355+M356</f>
        <v>1.16664252676056</v>
      </c>
      <c r="Z356" s="70" t="n">
        <f aca="false">MAX(Z355,Y356)</f>
        <v>1.16664252676056</v>
      </c>
      <c r="AA356" s="70" t="n">
        <f aca="false">Z356-Y356</f>
        <v>0</v>
      </c>
      <c r="AB356" s="72" t="n">
        <f aca="false">AB355*(1+F356)</f>
        <v>3.25470959612816</v>
      </c>
      <c r="AC356" s="73" t="n">
        <f aca="false">MAX(AC355,AB356)</f>
        <v>3.25470959612816</v>
      </c>
      <c r="AD356" s="70" t="n">
        <f aca="false">1-AB356/AC356</f>
        <v>0</v>
      </c>
      <c r="AE356" s="73" t="n">
        <f aca="false">AE355*(1+M356)</f>
        <v>2.96959017782852</v>
      </c>
      <c r="AF356" s="73" t="n">
        <f aca="false">MAX(AF355,AE356)</f>
        <v>2.96959017782852</v>
      </c>
      <c r="AG356" s="70" t="n">
        <f aca="false">1-AE356/AF356</f>
        <v>0</v>
      </c>
      <c r="AH356" s="74" t="n">
        <f aca="false">IF(R356&gt;0,AH355+1,0)</f>
        <v>0</v>
      </c>
      <c r="AI356" s="74" t="n">
        <f aca="false">IF(U356&gt;0,AI355+1,0)</f>
        <v>0</v>
      </c>
      <c r="AJ356" s="74" t="n">
        <f aca="false">IF(G356&gt;0,AJ355+1,0)</f>
        <v>2</v>
      </c>
      <c r="AK356" s="74" t="n">
        <f aca="false">IF(G356&lt;=0,AK355+1,0)</f>
        <v>0</v>
      </c>
      <c r="AL356" s="74" t="n">
        <f aca="false">IF(K356&gt;0,AL355+1,0)</f>
        <v>2</v>
      </c>
      <c r="AM356" s="74" t="n">
        <f aca="false">IF(K356&lt;=0,AM355+1,0)</f>
        <v>0</v>
      </c>
    </row>
    <row r="357" customFormat="false" ht="15" hidden="false" customHeight="false" outlineLevel="0" collapsed="false">
      <c r="A357" s="61" t="n">
        <v>356</v>
      </c>
      <c r="B357" s="62" t="n">
        <v>40893.40625</v>
      </c>
      <c r="C357" s="63" t="n">
        <f aca="false">YEAR(B357)</f>
        <v>2011</v>
      </c>
      <c r="D357" s="32" t="s">
        <v>277</v>
      </c>
      <c r="E357" s="64" t="n">
        <v>4794.05</v>
      </c>
      <c r="F357" s="65" t="n">
        <v>-0.0008</v>
      </c>
      <c r="G357" s="66" t="n">
        <v>-3.83524</v>
      </c>
      <c r="H357" s="67" t="n">
        <f aca="false">E357+IF(D357="Long",1,-1)*G357</f>
        <v>4790.21476</v>
      </c>
      <c r="I357" s="68" t="n">
        <f aca="false">Assumptions!$B$58</f>
        <v>5.35750011455817</v>
      </c>
      <c r="J357" s="68" t="n">
        <f aca="false">INDEX(Yearly!$L$5:$L$22,MATCH(C357,Yearly!$A$5:$A$22,0))</f>
        <v>0.490763369272504</v>
      </c>
      <c r="K357" s="68" t="n">
        <f aca="false">G357-I357-J357</f>
        <v>-9.68350348383067</v>
      </c>
      <c r="L357" s="69" t="n">
        <f aca="false">(I357+J357)/Assumptions!$B$8</f>
        <v>0.000257871880480828</v>
      </c>
      <c r="M357" s="70" t="n">
        <f aca="false">F357-L357</f>
        <v>-0.00105787188048083</v>
      </c>
      <c r="N357" s="71" t="n">
        <f aca="false">G357*Assumptions!$B$7</f>
        <v>-30164.1626</v>
      </c>
      <c r="O357" s="71" t="n">
        <f aca="false">K357*Assumptions!$B$7</f>
        <v>-76160.7549003282</v>
      </c>
      <c r="P357" s="68" t="n">
        <f aca="false">P356+G357</f>
        <v>5753.64015</v>
      </c>
      <c r="Q357" s="68" t="n">
        <f aca="false">MAX(Q356,P357)</f>
        <v>5757.47539</v>
      </c>
      <c r="R357" s="68" t="n">
        <f aca="false">Q357-P357</f>
        <v>3.83524000000034</v>
      </c>
      <c r="S357" s="68" t="n">
        <f aca="false">S356+K357</f>
        <v>3662.29294879267</v>
      </c>
      <c r="T357" s="68" t="n">
        <f aca="false">MAX(T356,S357)</f>
        <v>3671.9764522765</v>
      </c>
      <c r="U357" s="68" t="n">
        <f aca="false">T357-S357</f>
        <v>9.68350348383046</v>
      </c>
      <c r="V357" s="70" t="n">
        <f aca="false">V356+F357</f>
        <v>1.2578</v>
      </c>
      <c r="W357" s="70" t="n">
        <f aca="false">MAX(W356,V357)</f>
        <v>1.2586</v>
      </c>
      <c r="X357" s="70" t="n">
        <f aca="false">W357-V357</f>
        <v>0.000799999999999912</v>
      </c>
      <c r="Y357" s="70" t="n">
        <f aca="false">Y356+M357</f>
        <v>1.16558465488008</v>
      </c>
      <c r="Z357" s="70" t="n">
        <f aca="false">MAX(Z356,Y357)</f>
        <v>1.16664252676056</v>
      </c>
      <c r="AA357" s="70" t="n">
        <f aca="false">Z357-Y357</f>
        <v>0.00105787188048079</v>
      </c>
      <c r="AB357" s="72" t="n">
        <f aca="false">AB356*(1+F357)</f>
        <v>3.25210582845126</v>
      </c>
      <c r="AC357" s="73" t="n">
        <f aca="false">MAX(AC356,AB357)</f>
        <v>3.25470959612816</v>
      </c>
      <c r="AD357" s="70" t="n">
        <f aca="false">1-AB357/AC357</f>
        <v>0.000800000000000023</v>
      </c>
      <c r="AE357" s="73" t="n">
        <f aca="false">AE356*(1+M357)</f>
        <v>2.96644873188284</v>
      </c>
      <c r="AF357" s="73" t="n">
        <f aca="false">MAX(AF356,AE357)</f>
        <v>2.96959017782852</v>
      </c>
      <c r="AG357" s="70" t="n">
        <f aca="false">1-AE357/AF357</f>
        <v>0.00105787188048079</v>
      </c>
      <c r="AH357" s="74" t="n">
        <f aca="false">IF(R357&gt;0,AH356+1,0)</f>
        <v>1</v>
      </c>
      <c r="AI357" s="74" t="n">
        <f aca="false">IF(U357&gt;0,AI356+1,0)</f>
        <v>1</v>
      </c>
      <c r="AJ357" s="74" t="n">
        <f aca="false">IF(G357&gt;0,AJ356+1,0)</f>
        <v>0</v>
      </c>
      <c r="AK357" s="74" t="n">
        <f aca="false">IF(G357&lt;=0,AK356+1,0)</f>
        <v>1</v>
      </c>
      <c r="AL357" s="74" t="n">
        <f aca="false">IF(K357&gt;0,AL356+1,0)</f>
        <v>0</v>
      </c>
      <c r="AM357" s="74" t="n">
        <f aca="false">IF(K357&lt;=0,AM356+1,0)</f>
        <v>1</v>
      </c>
    </row>
    <row r="358" customFormat="false" ht="15" hidden="false" customHeight="false" outlineLevel="0" collapsed="false">
      <c r="A358" s="61" t="n">
        <v>357</v>
      </c>
      <c r="B358" s="62" t="n">
        <v>40893.53125</v>
      </c>
      <c r="C358" s="63" t="n">
        <f aca="false">YEAR(B358)</f>
        <v>2011</v>
      </c>
      <c r="D358" s="32" t="s">
        <v>276</v>
      </c>
      <c r="E358" s="64" t="n">
        <v>4790.45</v>
      </c>
      <c r="F358" s="65" t="n">
        <v>-0.002</v>
      </c>
      <c r="G358" s="66" t="n">
        <v>-9.5809</v>
      </c>
      <c r="H358" s="67" t="n">
        <f aca="false">E358+IF(D358="Long",1,-1)*G358</f>
        <v>4800.0309</v>
      </c>
      <c r="I358" s="68" t="n">
        <f aca="false">Assumptions!$B$58</f>
        <v>5.35750011455817</v>
      </c>
      <c r="J358" s="68" t="n">
        <f aca="false">INDEX(Yearly!$L$5:$L$22,MATCH(C358,Yearly!$A$5:$A$22,0))</f>
        <v>0.490763369272504</v>
      </c>
      <c r="K358" s="68" t="n">
        <f aca="false">G358-I358-J358</f>
        <v>-15.4291634838307</v>
      </c>
      <c r="L358" s="69" t="n">
        <f aca="false">(I358+J358)/Assumptions!$B$8</f>
        <v>0.000257871880480828</v>
      </c>
      <c r="M358" s="70" t="n">
        <f aca="false">F358-L358</f>
        <v>-0.00225787188048083</v>
      </c>
      <c r="N358" s="71" t="n">
        <f aca="false">G358*Assumptions!$B$7</f>
        <v>-75353.7785</v>
      </c>
      <c r="O358" s="71" t="n">
        <f aca="false">K358*Assumptions!$B$7</f>
        <v>-121350.370800328</v>
      </c>
      <c r="P358" s="68" t="n">
        <f aca="false">P357+G358</f>
        <v>5744.05925</v>
      </c>
      <c r="Q358" s="68" t="n">
        <f aca="false">MAX(Q357,P358)</f>
        <v>5757.47539</v>
      </c>
      <c r="R358" s="68" t="n">
        <f aca="false">Q358-P358</f>
        <v>13.4161400000003</v>
      </c>
      <c r="S358" s="68" t="n">
        <f aca="false">S357+K358</f>
        <v>3646.86378530883</v>
      </c>
      <c r="T358" s="68" t="n">
        <f aca="false">MAX(T357,S358)</f>
        <v>3671.9764522765</v>
      </c>
      <c r="U358" s="68" t="n">
        <f aca="false">T358-S358</f>
        <v>25.112666967661</v>
      </c>
      <c r="V358" s="70" t="n">
        <f aca="false">V357+F358</f>
        <v>1.2558</v>
      </c>
      <c r="W358" s="70" t="n">
        <f aca="false">MAX(W357,V358)</f>
        <v>1.2586</v>
      </c>
      <c r="X358" s="70" t="n">
        <f aca="false">W358-V358</f>
        <v>0.00279999999999991</v>
      </c>
      <c r="Y358" s="70" t="n">
        <f aca="false">Y357+M358</f>
        <v>1.1633267829996</v>
      </c>
      <c r="Z358" s="70" t="n">
        <f aca="false">MAX(Z357,Y358)</f>
        <v>1.16664252676056</v>
      </c>
      <c r="AA358" s="70" t="n">
        <f aca="false">Z358-Y358</f>
        <v>0.00331574376096166</v>
      </c>
      <c r="AB358" s="72" t="n">
        <f aca="false">AB357*(1+F358)</f>
        <v>3.24560161679435</v>
      </c>
      <c r="AC358" s="73" t="n">
        <f aca="false">MAX(AC357,AB358)</f>
        <v>3.25470959612816</v>
      </c>
      <c r="AD358" s="70" t="n">
        <f aca="false">1-AB358/AC358</f>
        <v>0.00279840000000009</v>
      </c>
      <c r="AE358" s="73" t="n">
        <f aca="false">AE357*(1+M358)</f>
        <v>2.95975087070623</v>
      </c>
      <c r="AF358" s="73" t="n">
        <f aca="false">MAX(AF357,AE358)</f>
        <v>2.96959017782852</v>
      </c>
      <c r="AG358" s="70" t="n">
        <f aca="false">1-AE358/AF358</f>
        <v>0.00331335522178955</v>
      </c>
      <c r="AH358" s="74" t="n">
        <f aca="false">IF(R358&gt;0,AH357+1,0)</f>
        <v>2</v>
      </c>
      <c r="AI358" s="74" t="n">
        <f aca="false">IF(U358&gt;0,AI357+1,0)</f>
        <v>2</v>
      </c>
      <c r="AJ358" s="74" t="n">
        <f aca="false">IF(G358&gt;0,AJ357+1,0)</f>
        <v>0</v>
      </c>
      <c r="AK358" s="74" t="n">
        <f aca="false">IF(G358&lt;=0,AK357+1,0)</f>
        <v>2</v>
      </c>
      <c r="AL358" s="74" t="n">
        <f aca="false">IF(K358&gt;0,AL357+1,0)</f>
        <v>0</v>
      </c>
      <c r="AM358" s="74" t="n">
        <f aca="false">IF(K358&lt;=0,AM357+1,0)</f>
        <v>2</v>
      </c>
    </row>
    <row r="359" customFormat="false" ht="15" hidden="false" customHeight="false" outlineLevel="0" collapsed="false">
      <c r="A359" s="61" t="n">
        <v>358</v>
      </c>
      <c r="B359" s="62" t="n">
        <v>40893.5520833333</v>
      </c>
      <c r="C359" s="63" t="n">
        <f aca="false">YEAR(B359)</f>
        <v>2011</v>
      </c>
      <c r="D359" s="32" t="s">
        <v>277</v>
      </c>
      <c r="E359" s="64" t="n">
        <v>4799.85</v>
      </c>
      <c r="F359" s="65" t="n">
        <v>-0.0076</v>
      </c>
      <c r="G359" s="66" t="n">
        <v>-36.47886</v>
      </c>
      <c r="H359" s="67" t="n">
        <f aca="false">E359+IF(D359="Long",1,-1)*G359</f>
        <v>4763.37114</v>
      </c>
      <c r="I359" s="68" t="n">
        <f aca="false">Assumptions!$B$58</f>
        <v>5.35750011455817</v>
      </c>
      <c r="J359" s="68" t="n">
        <f aca="false">INDEX(Yearly!$L$5:$L$22,MATCH(C359,Yearly!$A$5:$A$22,0))</f>
        <v>0.490763369272504</v>
      </c>
      <c r="K359" s="68" t="n">
        <f aca="false">G359-I359-J359</f>
        <v>-42.3271234838307</v>
      </c>
      <c r="L359" s="69" t="n">
        <f aca="false">(I359+J359)/Assumptions!$B$8</f>
        <v>0.000257871880480828</v>
      </c>
      <c r="M359" s="70" t="n">
        <f aca="false">F359-L359</f>
        <v>-0.00785787188048083</v>
      </c>
      <c r="N359" s="71" t="n">
        <f aca="false">G359*Assumptions!$B$7</f>
        <v>-286906.2339</v>
      </c>
      <c r="O359" s="71" t="n">
        <f aca="false">K359*Assumptions!$B$7</f>
        <v>-332902.826200328</v>
      </c>
      <c r="P359" s="68" t="n">
        <f aca="false">P358+G359</f>
        <v>5707.58039</v>
      </c>
      <c r="Q359" s="68" t="n">
        <f aca="false">MAX(Q358,P359)</f>
        <v>5757.47539</v>
      </c>
      <c r="R359" s="68" t="n">
        <f aca="false">Q359-P359</f>
        <v>49.8950000000004</v>
      </c>
      <c r="S359" s="68" t="n">
        <f aca="false">S358+K359</f>
        <v>3604.536661825</v>
      </c>
      <c r="T359" s="68" t="n">
        <f aca="false">MAX(T358,S359)</f>
        <v>3671.9764522765</v>
      </c>
      <c r="U359" s="68" t="n">
        <f aca="false">T359-S359</f>
        <v>67.4397904514917</v>
      </c>
      <c r="V359" s="70" t="n">
        <f aca="false">V358+F359</f>
        <v>1.2482</v>
      </c>
      <c r="W359" s="70" t="n">
        <f aca="false">MAX(W358,V359)</f>
        <v>1.2586</v>
      </c>
      <c r="X359" s="70" t="n">
        <f aca="false">W359-V359</f>
        <v>0.0104</v>
      </c>
      <c r="Y359" s="70" t="n">
        <f aca="false">Y358+M359</f>
        <v>1.15546891111912</v>
      </c>
      <c r="Z359" s="70" t="n">
        <f aca="false">MAX(Z358,Y359)</f>
        <v>1.16664252676056</v>
      </c>
      <c r="AA359" s="70" t="n">
        <f aca="false">Z359-Y359</f>
        <v>0.0111736156414426</v>
      </c>
      <c r="AB359" s="72" t="n">
        <f aca="false">AB358*(1+F359)</f>
        <v>3.22093504450672</v>
      </c>
      <c r="AC359" s="73" t="n">
        <f aca="false">MAX(AC358,AB359)</f>
        <v>3.25470959612816</v>
      </c>
      <c r="AD359" s="70" t="n">
        <f aca="false">1-AB359/AC359</f>
        <v>0.0103771321600001</v>
      </c>
      <c r="AE359" s="73" t="n">
        <f aca="false">AE358*(1+M359)</f>
        <v>2.93649352756608</v>
      </c>
      <c r="AF359" s="73" t="n">
        <f aca="false">MAX(AF358,AE359)</f>
        <v>2.96959017782852</v>
      </c>
      <c r="AG359" s="70" t="n">
        <f aca="false">1-AE359/AF359</f>
        <v>0.011145191181443</v>
      </c>
      <c r="AH359" s="74" t="n">
        <f aca="false">IF(R359&gt;0,AH358+1,0)</f>
        <v>3</v>
      </c>
      <c r="AI359" s="74" t="n">
        <f aca="false">IF(U359&gt;0,AI358+1,0)</f>
        <v>3</v>
      </c>
      <c r="AJ359" s="74" t="n">
        <f aca="false">IF(G359&gt;0,AJ358+1,0)</f>
        <v>0</v>
      </c>
      <c r="AK359" s="74" t="n">
        <f aca="false">IF(G359&lt;=0,AK358+1,0)</f>
        <v>3</v>
      </c>
      <c r="AL359" s="74" t="n">
        <f aca="false">IF(K359&gt;0,AL358+1,0)</f>
        <v>0</v>
      </c>
      <c r="AM359" s="74" t="n">
        <f aca="false">IF(K359&lt;=0,AM358+1,0)</f>
        <v>3</v>
      </c>
    </row>
    <row r="360" customFormat="false" ht="15" hidden="false" customHeight="false" outlineLevel="0" collapsed="false">
      <c r="A360" s="61" t="n">
        <v>359</v>
      </c>
      <c r="B360" s="62" t="n">
        <v>40893.59375</v>
      </c>
      <c r="C360" s="63" t="n">
        <f aca="false">YEAR(B360)</f>
        <v>2011</v>
      </c>
      <c r="D360" s="32" t="s">
        <v>276</v>
      </c>
      <c r="E360" s="64" t="n">
        <v>4763.2</v>
      </c>
      <c r="F360" s="65" t="n">
        <v>0.0156</v>
      </c>
      <c r="G360" s="66" t="n">
        <v>74.30592</v>
      </c>
      <c r="H360" s="67" t="n">
        <f aca="false">E360+IF(D360="Long",1,-1)*G360</f>
        <v>4688.89408</v>
      </c>
      <c r="I360" s="68" t="n">
        <f aca="false">Assumptions!$B$58</f>
        <v>5.35750011455817</v>
      </c>
      <c r="J360" s="68" t="n">
        <f aca="false">INDEX(Yearly!$L$5:$L$22,MATCH(C360,Yearly!$A$5:$A$22,0))</f>
        <v>0.490763369272504</v>
      </c>
      <c r="K360" s="68" t="n">
        <f aca="false">G360-I360-J360</f>
        <v>68.4576565161693</v>
      </c>
      <c r="L360" s="69" t="n">
        <f aca="false">(I360+J360)/Assumptions!$B$8</f>
        <v>0.000257871880480828</v>
      </c>
      <c r="M360" s="70" t="n">
        <f aca="false">F360-L360</f>
        <v>0.0153421281195192</v>
      </c>
      <c r="N360" s="71" t="n">
        <f aca="false">G360*Assumptions!$B$7</f>
        <v>584416.0608</v>
      </c>
      <c r="O360" s="71" t="n">
        <f aca="false">K360*Assumptions!$B$7</f>
        <v>538419.468499672</v>
      </c>
      <c r="P360" s="68" t="n">
        <f aca="false">P359+G360</f>
        <v>5781.88631</v>
      </c>
      <c r="Q360" s="68" t="n">
        <f aca="false">MAX(Q359,P360)</f>
        <v>5781.88631</v>
      </c>
      <c r="R360" s="68" t="n">
        <f aca="false">Q360-P360</f>
        <v>0</v>
      </c>
      <c r="S360" s="68" t="n">
        <f aca="false">S359+K360</f>
        <v>3672.99431834117</v>
      </c>
      <c r="T360" s="68" t="n">
        <f aca="false">MAX(T359,S360)</f>
        <v>3672.99431834117</v>
      </c>
      <c r="U360" s="68" t="n">
        <f aca="false">T360-S360</f>
        <v>0</v>
      </c>
      <c r="V360" s="70" t="n">
        <f aca="false">V359+F360</f>
        <v>1.2638</v>
      </c>
      <c r="W360" s="70" t="n">
        <f aca="false">MAX(W359,V360)</f>
        <v>1.2638</v>
      </c>
      <c r="X360" s="70" t="n">
        <f aca="false">W360-V360</f>
        <v>0</v>
      </c>
      <c r="Y360" s="70" t="n">
        <f aca="false">Y359+M360</f>
        <v>1.17081103923864</v>
      </c>
      <c r="Z360" s="70" t="n">
        <f aca="false">MAX(Z359,Y360)</f>
        <v>1.17081103923864</v>
      </c>
      <c r="AA360" s="70" t="n">
        <f aca="false">Z360-Y360</f>
        <v>0</v>
      </c>
      <c r="AB360" s="72" t="n">
        <f aca="false">AB359*(1+F360)</f>
        <v>3.27118163120102</v>
      </c>
      <c r="AC360" s="73" t="n">
        <f aca="false">MAX(AC359,AB360)</f>
        <v>3.27118163120102</v>
      </c>
      <c r="AD360" s="70" t="n">
        <f aca="false">1-AB360/AC360</f>
        <v>0</v>
      </c>
      <c r="AE360" s="73" t="n">
        <f aca="false">AE359*(1+M360)</f>
        <v>2.98154558748814</v>
      </c>
      <c r="AF360" s="73" t="n">
        <f aca="false">MAX(AF359,AE360)</f>
        <v>2.98154558748814</v>
      </c>
      <c r="AG360" s="70" t="n">
        <f aca="false">1-AE360/AF360</f>
        <v>0</v>
      </c>
      <c r="AH360" s="74" t="n">
        <f aca="false">IF(R360&gt;0,AH359+1,0)</f>
        <v>0</v>
      </c>
      <c r="AI360" s="74" t="n">
        <f aca="false">IF(U360&gt;0,AI359+1,0)</f>
        <v>0</v>
      </c>
      <c r="AJ360" s="74" t="n">
        <f aca="false">IF(G360&gt;0,AJ359+1,0)</f>
        <v>1</v>
      </c>
      <c r="AK360" s="74" t="n">
        <f aca="false">IF(G360&lt;=0,AK359+1,0)</f>
        <v>0</v>
      </c>
      <c r="AL360" s="74" t="n">
        <f aca="false">IF(K360&gt;0,AL359+1,0)</f>
        <v>1</v>
      </c>
      <c r="AM360" s="74" t="n">
        <f aca="false">IF(K360&lt;=0,AM359+1,0)</f>
        <v>0</v>
      </c>
    </row>
    <row r="361" customFormat="false" ht="15" hidden="false" customHeight="false" outlineLevel="0" collapsed="false">
      <c r="A361" s="61" t="n">
        <v>360</v>
      </c>
      <c r="B361" s="62" t="n">
        <v>40898.6354166667</v>
      </c>
      <c r="C361" s="63" t="n">
        <f aca="false">YEAR(B361)</f>
        <v>2011</v>
      </c>
      <c r="D361" s="32" t="s">
        <v>277</v>
      </c>
      <c r="E361" s="64" t="n">
        <v>4689</v>
      </c>
      <c r="F361" s="65" t="n">
        <v>-0.0092</v>
      </c>
      <c r="G361" s="66" t="n">
        <v>-43.1388</v>
      </c>
      <c r="H361" s="67" t="n">
        <f aca="false">E361+IF(D361="Long",1,-1)*G361</f>
        <v>4645.8612</v>
      </c>
      <c r="I361" s="68" t="n">
        <f aca="false">Assumptions!$B$58</f>
        <v>5.35750011455817</v>
      </c>
      <c r="J361" s="68" t="n">
        <f aca="false">INDEX(Yearly!$L$5:$L$22,MATCH(C361,Yearly!$A$5:$A$22,0))</f>
        <v>0.490763369272504</v>
      </c>
      <c r="K361" s="68" t="n">
        <f aca="false">G361-I361-J361</f>
        <v>-48.9870634838307</v>
      </c>
      <c r="L361" s="69" t="n">
        <f aca="false">(I361+J361)/Assumptions!$B$8</f>
        <v>0.000257871880480828</v>
      </c>
      <c r="M361" s="70" t="n">
        <f aca="false">F361-L361</f>
        <v>-0.00945787188048083</v>
      </c>
      <c r="N361" s="71" t="n">
        <f aca="false">G361*Assumptions!$B$7</f>
        <v>-339286.662</v>
      </c>
      <c r="O361" s="71" t="n">
        <f aca="false">K361*Assumptions!$B$7</f>
        <v>-385283.254300328</v>
      </c>
      <c r="P361" s="68" t="n">
        <f aca="false">P360+G361</f>
        <v>5738.74751</v>
      </c>
      <c r="Q361" s="68" t="n">
        <f aca="false">MAX(Q360,P361)</f>
        <v>5781.88631</v>
      </c>
      <c r="R361" s="68" t="n">
        <f aca="false">Q361-P361</f>
        <v>43.1387999999997</v>
      </c>
      <c r="S361" s="68" t="n">
        <f aca="false">S360+K361</f>
        <v>3624.00725485734</v>
      </c>
      <c r="T361" s="68" t="n">
        <f aca="false">MAX(T360,S361)</f>
        <v>3672.99431834117</v>
      </c>
      <c r="U361" s="68" t="n">
        <f aca="false">T361-S361</f>
        <v>48.9870634838308</v>
      </c>
      <c r="V361" s="70" t="n">
        <f aca="false">V360+F361</f>
        <v>1.2546</v>
      </c>
      <c r="W361" s="70" t="n">
        <f aca="false">MAX(W360,V361)</f>
        <v>1.2638</v>
      </c>
      <c r="X361" s="70" t="n">
        <f aca="false">W361-V361</f>
        <v>0.0092000000000001</v>
      </c>
      <c r="Y361" s="70" t="n">
        <f aca="false">Y360+M361</f>
        <v>1.16135316735816</v>
      </c>
      <c r="Z361" s="70" t="n">
        <f aca="false">MAX(Z360,Y361)</f>
        <v>1.17081103923864</v>
      </c>
      <c r="AA361" s="70" t="n">
        <f aca="false">Z361-Y361</f>
        <v>0.00945787188048075</v>
      </c>
      <c r="AB361" s="72" t="n">
        <f aca="false">AB360*(1+F361)</f>
        <v>3.24108676019397</v>
      </c>
      <c r="AC361" s="73" t="n">
        <f aca="false">MAX(AC360,AB361)</f>
        <v>3.27118163120102</v>
      </c>
      <c r="AD361" s="70" t="n">
        <f aca="false">1-AB361/AC361</f>
        <v>0.00919999999999999</v>
      </c>
      <c r="AE361" s="73" t="n">
        <f aca="false">AE360*(1+M361)</f>
        <v>2.95334651131586</v>
      </c>
      <c r="AF361" s="73" t="n">
        <f aca="false">MAX(AF360,AE361)</f>
        <v>2.98154558748814</v>
      </c>
      <c r="AG361" s="70" t="n">
        <f aca="false">1-AE361/AF361</f>
        <v>0.00945787188048086</v>
      </c>
      <c r="AH361" s="74" t="n">
        <f aca="false">IF(R361&gt;0,AH360+1,0)</f>
        <v>1</v>
      </c>
      <c r="AI361" s="74" t="n">
        <f aca="false">IF(U361&gt;0,AI360+1,0)</f>
        <v>1</v>
      </c>
      <c r="AJ361" s="74" t="n">
        <f aca="false">IF(G361&gt;0,AJ360+1,0)</f>
        <v>0</v>
      </c>
      <c r="AK361" s="74" t="n">
        <f aca="false">IF(G361&lt;=0,AK360+1,0)</f>
        <v>1</v>
      </c>
      <c r="AL361" s="74" t="n">
        <f aca="false">IF(K361&gt;0,AL360+1,0)</f>
        <v>0</v>
      </c>
      <c r="AM361" s="74" t="n">
        <f aca="false">IF(K361&lt;=0,AM360+1,0)</f>
        <v>1</v>
      </c>
    </row>
    <row r="362" customFormat="false" ht="15" hidden="false" customHeight="false" outlineLevel="0" collapsed="false">
      <c r="A362" s="61" t="n">
        <v>361</v>
      </c>
      <c r="B362" s="62" t="n">
        <v>40899.53125</v>
      </c>
      <c r="C362" s="63" t="n">
        <f aca="false">YEAR(B362)</f>
        <v>2011</v>
      </c>
      <c r="D362" s="32" t="s">
        <v>276</v>
      </c>
      <c r="E362" s="64" t="n">
        <v>4645.8</v>
      </c>
      <c r="F362" s="65" t="n">
        <v>-0.0086</v>
      </c>
      <c r="G362" s="66" t="n">
        <v>-39.95388</v>
      </c>
      <c r="H362" s="67" t="n">
        <f aca="false">E362+IF(D362="Long",1,-1)*G362</f>
        <v>4685.75388</v>
      </c>
      <c r="I362" s="68" t="n">
        <f aca="false">Assumptions!$B$58</f>
        <v>5.35750011455817</v>
      </c>
      <c r="J362" s="68" t="n">
        <f aca="false">INDEX(Yearly!$L$5:$L$22,MATCH(C362,Yearly!$A$5:$A$22,0))</f>
        <v>0.490763369272504</v>
      </c>
      <c r="K362" s="68" t="n">
        <f aca="false">G362-I362-J362</f>
        <v>-45.8021434838307</v>
      </c>
      <c r="L362" s="69" t="n">
        <f aca="false">(I362+J362)/Assumptions!$B$8</f>
        <v>0.000257871880480828</v>
      </c>
      <c r="M362" s="70" t="n">
        <f aca="false">F362-L362</f>
        <v>-0.00885787188048083</v>
      </c>
      <c r="N362" s="71" t="n">
        <f aca="false">G362*Assumptions!$B$7</f>
        <v>-314237.2662</v>
      </c>
      <c r="O362" s="71" t="n">
        <f aca="false">K362*Assumptions!$B$7</f>
        <v>-360233.858500328</v>
      </c>
      <c r="P362" s="68" t="n">
        <f aca="false">P361+G362</f>
        <v>5698.79363</v>
      </c>
      <c r="Q362" s="68" t="n">
        <f aca="false">MAX(Q361,P362)</f>
        <v>5781.88631</v>
      </c>
      <c r="R362" s="68" t="n">
        <f aca="false">Q362-P362</f>
        <v>83.0926799999998</v>
      </c>
      <c r="S362" s="68" t="n">
        <f aca="false">S361+K362</f>
        <v>3578.20511137351</v>
      </c>
      <c r="T362" s="68" t="n">
        <f aca="false">MAX(T361,S362)</f>
        <v>3672.99431834117</v>
      </c>
      <c r="U362" s="68" t="n">
        <f aca="false">T362-S362</f>
        <v>94.7892069676614</v>
      </c>
      <c r="V362" s="70" t="n">
        <f aca="false">V361+F362</f>
        <v>1.246</v>
      </c>
      <c r="W362" s="70" t="n">
        <f aca="false">MAX(W361,V362)</f>
        <v>1.2638</v>
      </c>
      <c r="X362" s="70" t="n">
        <f aca="false">W362-V362</f>
        <v>0.0178</v>
      </c>
      <c r="Y362" s="70" t="n">
        <f aca="false">Y361+M362</f>
        <v>1.15249529547768</v>
      </c>
      <c r="Z362" s="70" t="n">
        <f aca="false">MAX(Z361,Y362)</f>
        <v>1.17081103923864</v>
      </c>
      <c r="AA362" s="70" t="n">
        <f aca="false">Z362-Y362</f>
        <v>0.0183157437609616</v>
      </c>
      <c r="AB362" s="72" t="n">
        <f aca="false">AB361*(1+F362)</f>
        <v>3.2132134140563</v>
      </c>
      <c r="AC362" s="73" t="n">
        <f aca="false">MAX(AC361,AB362)</f>
        <v>3.27118163120102</v>
      </c>
      <c r="AD362" s="70" t="n">
        <f aca="false">1-AB362/AC362</f>
        <v>0.0177208800000001</v>
      </c>
      <c r="AE362" s="73" t="n">
        <f aca="false">AE361*(1+M362)</f>
        <v>2.92718614629996</v>
      </c>
      <c r="AF362" s="73" t="n">
        <f aca="false">MAX(AF361,AE362)</f>
        <v>2.98154558748814</v>
      </c>
      <c r="AG362" s="70" t="n">
        <f aca="false">1-AE362/AF362</f>
        <v>0.0182319671435824</v>
      </c>
      <c r="AH362" s="74" t="n">
        <f aca="false">IF(R362&gt;0,AH361+1,0)</f>
        <v>2</v>
      </c>
      <c r="AI362" s="74" t="n">
        <f aca="false">IF(U362&gt;0,AI361+1,0)</f>
        <v>2</v>
      </c>
      <c r="AJ362" s="74" t="n">
        <f aca="false">IF(G362&gt;0,AJ361+1,0)</f>
        <v>0</v>
      </c>
      <c r="AK362" s="74" t="n">
        <f aca="false">IF(G362&lt;=0,AK361+1,0)</f>
        <v>2</v>
      </c>
      <c r="AL362" s="74" t="n">
        <f aca="false">IF(K362&gt;0,AL361+1,0)</f>
        <v>0</v>
      </c>
      <c r="AM362" s="74" t="n">
        <f aca="false">IF(K362&lt;=0,AM361+1,0)</f>
        <v>2</v>
      </c>
    </row>
    <row r="363" customFormat="false" ht="15" hidden="false" customHeight="false" outlineLevel="0" collapsed="false">
      <c r="A363" s="61" t="n">
        <v>362</v>
      </c>
      <c r="B363" s="62" t="n">
        <v>40899.59375</v>
      </c>
      <c r="C363" s="63" t="n">
        <f aca="false">YEAR(B363)</f>
        <v>2011</v>
      </c>
      <c r="D363" s="32" t="s">
        <v>277</v>
      </c>
      <c r="E363" s="64" t="n">
        <v>4685.7</v>
      </c>
      <c r="F363" s="65" t="n">
        <v>0.0054</v>
      </c>
      <c r="G363" s="66" t="n">
        <v>25.30278</v>
      </c>
      <c r="H363" s="67" t="n">
        <f aca="false">E363+IF(D363="Long",1,-1)*G363</f>
        <v>4711.00278</v>
      </c>
      <c r="I363" s="68" t="n">
        <f aca="false">Assumptions!$B$58</f>
        <v>5.35750011455817</v>
      </c>
      <c r="J363" s="68" t="n">
        <f aca="false">INDEX(Yearly!$L$5:$L$22,MATCH(C363,Yearly!$A$5:$A$22,0))</f>
        <v>0.490763369272504</v>
      </c>
      <c r="K363" s="68" t="n">
        <f aca="false">G363-I363-J363</f>
        <v>19.4545165161693</v>
      </c>
      <c r="L363" s="69" t="n">
        <f aca="false">(I363+J363)/Assumptions!$B$8</f>
        <v>0.000257871880480828</v>
      </c>
      <c r="M363" s="70" t="n">
        <f aca="false">F363-L363</f>
        <v>0.00514212811951917</v>
      </c>
      <c r="N363" s="71" t="n">
        <f aca="false">G363*Assumptions!$B$7</f>
        <v>199006.3647</v>
      </c>
      <c r="O363" s="71" t="n">
        <f aca="false">K363*Assumptions!$B$7</f>
        <v>153009.772399672</v>
      </c>
      <c r="P363" s="68" t="n">
        <f aca="false">P362+G363</f>
        <v>5724.09641</v>
      </c>
      <c r="Q363" s="68" t="n">
        <f aca="false">MAX(Q362,P363)</f>
        <v>5781.88631</v>
      </c>
      <c r="R363" s="68" t="n">
        <f aca="false">Q363-P363</f>
        <v>57.7898999999998</v>
      </c>
      <c r="S363" s="68" t="n">
        <f aca="false">S362+K363</f>
        <v>3597.65962788968</v>
      </c>
      <c r="T363" s="68" t="n">
        <f aca="false">MAX(T362,S363)</f>
        <v>3672.99431834117</v>
      </c>
      <c r="U363" s="68" t="n">
        <f aca="false">T363-S363</f>
        <v>75.334690451492</v>
      </c>
      <c r="V363" s="70" t="n">
        <f aca="false">V362+F363</f>
        <v>1.2514</v>
      </c>
      <c r="W363" s="70" t="n">
        <f aca="false">MAX(W362,V363)</f>
        <v>1.2638</v>
      </c>
      <c r="X363" s="70" t="n">
        <f aca="false">W363-V363</f>
        <v>0.0124</v>
      </c>
      <c r="Y363" s="70" t="n">
        <f aca="false">Y362+M363</f>
        <v>1.1576374235972</v>
      </c>
      <c r="Z363" s="70" t="n">
        <f aca="false">MAX(Z362,Y363)</f>
        <v>1.17081103923864</v>
      </c>
      <c r="AA363" s="70" t="n">
        <f aca="false">Z363-Y363</f>
        <v>0.0131736156414424</v>
      </c>
      <c r="AB363" s="72" t="n">
        <f aca="false">AB362*(1+F363)</f>
        <v>3.23056476649221</v>
      </c>
      <c r="AC363" s="73" t="n">
        <f aca="false">MAX(AC362,AB363)</f>
        <v>3.27118163120102</v>
      </c>
      <c r="AD363" s="70" t="n">
        <f aca="false">1-AB363/AC363</f>
        <v>0.0124165727519999</v>
      </c>
      <c r="AE363" s="73" t="n">
        <f aca="false">AE362*(1+M363)</f>
        <v>2.94223811249392</v>
      </c>
      <c r="AF363" s="73" t="n">
        <f aca="false">MAX(AF362,AE363)</f>
        <v>2.98154558748814</v>
      </c>
      <c r="AG363" s="70" t="n">
        <f aca="false">1-AE363/AF363</f>
        <v>0.0131835901349864</v>
      </c>
      <c r="AH363" s="74" t="n">
        <f aca="false">IF(R363&gt;0,AH362+1,0)</f>
        <v>3</v>
      </c>
      <c r="AI363" s="74" t="n">
        <f aca="false">IF(U363&gt;0,AI362+1,0)</f>
        <v>3</v>
      </c>
      <c r="AJ363" s="74" t="n">
        <f aca="false">IF(G363&gt;0,AJ362+1,0)</f>
        <v>1</v>
      </c>
      <c r="AK363" s="74" t="n">
        <f aca="false">IF(G363&lt;=0,AK362+1,0)</f>
        <v>0</v>
      </c>
      <c r="AL363" s="74" t="n">
        <f aca="false">IF(K363&gt;0,AL362+1,0)</f>
        <v>1</v>
      </c>
      <c r="AM363" s="74" t="n">
        <f aca="false">IF(K363&lt;=0,AM362+1,0)</f>
        <v>0</v>
      </c>
    </row>
    <row r="364" customFormat="false" ht="15" hidden="false" customHeight="false" outlineLevel="0" collapsed="false">
      <c r="A364" s="61" t="n">
        <v>363</v>
      </c>
      <c r="B364" s="62" t="n">
        <v>40905.4270833333</v>
      </c>
      <c r="C364" s="63" t="n">
        <f aca="false">YEAR(B364)</f>
        <v>2011</v>
      </c>
      <c r="D364" s="32" t="s">
        <v>276</v>
      </c>
      <c r="E364" s="64" t="n">
        <v>4711.15</v>
      </c>
      <c r="F364" s="65" t="n">
        <v>0.0018</v>
      </c>
      <c r="G364" s="66" t="n">
        <v>8.48007</v>
      </c>
      <c r="H364" s="67" t="n">
        <f aca="false">E364+IF(D364="Long",1,-1)*G364</f>
        <v>4702.66993</v>
      </c>
      <c r="I364" s="68" t="n">
        <f aca="false">Assumptions!$B$58</f>
        <v>5.35750011455817</v>
      </c>
      <c r="J364" s="68" t="n">
        <f aca="false">INDEX(Yearly!$L$5:$L$22,MATCH(C364,Yearly!$A$5:$A$22,0))</f>
        <v>0.490763369272504</v>
      </c>
      <c r="K364" s="68" t="n">
        <f aca="false">G364-I364-J364</f>
        <v>2.63180651616933</v>
      </c>
      <c r="L364" s="69" t="n">
        <f aca="false">(I364+J364)/Assumptions!$B$8</f>
        <v>0.000257871880480828</v>
      </c>
      <c r="M364" s="70" t="n">
        <f aca="false">F364-L364</f>
        <v>0.00154212811951917</v>
      </c>
      <c r="N364" s="71" t="n">
        <f aca="false">G364*Assumptions!$B$7</f>
        <v>66695.75055</v>
      </c>
      <c r="O364" s="71" t="n">
        <f aca="false">K364*Assumptions!$B$7</f>
        <v>20699.1582496718</v>
      </c>
      <c r="P364" s="68" t="n">
        <f aca="false">P363+G364</f>
        <v>5732.57648</v>
      </c>
      <c r="Q364" s="68" t="n">
        <f aca="false">MAX(Q363,P364)</f>
        <v>5781.88631</v>
      </c>
      <c r="R364" s="68" t="n">
        <f aca="false">Q364-P364</f>
        <v>49.3098300000002</v>
      </c>
      <c r="S364" s="68" t="n">
        <f aca="false">S363+K364</f>
        <v>3600.29143440585</v>
      </c>
      <c r="T364" s="68" t="n">
        <f aca="false">MAX(T363,S364)</f>
        <v>3672.99431834117</v>
      </c>
      <c r="U364" s="68" t="n">
        <f aca="false">T364-S364</f>
        <v>72.7028839353225</v>
      </c>
      <c r="V364" s="70" t="n">
        <f aca="false">V363+F364</f>
        <v>1.2532</v>
      </c>
      <c r="W364" s="70" t="n">
        <f aca="false">MAX(W363,V364)</f>
        <v>1.2638</v>
      </c>
      <c r="X364" s="70" t="n">
        <f aca="false">W364-V364</f>
        <v>0.0105999999999999</v>
      </c>
      <c r="Y364" s="70" t="n">
        <f aca="false">Y363+M364</f>
        <v>1.15917955171672</v>
      </c>
      <c r="Z364" s="70" t="n">
        <f aca="false">MAX(Z363,Y364)</f>
        <v>1.17081103923864</v>
      </c>
      <c r="AA364" s="70" t="n">
        <f aca="false">Z364-Y364</f>
        <v>0.0116314875219232</v>
      </c>
      <c r="AB364" s="72" t="n">
        <f aca="false">AB363*(1+F364)</f>
        <v>3.23637978307189</v>
      </c>
      <c r="AC364" s="73" t="n">
        <f aca="false">MAX(AC363,AB364)</f>
        <v>3.27118163120102</v>
      </c>
      <c r="AD364" s="70" t="n">
        <f aca="false">1-AB364/AC364</f>
        <v>0.0106389225829535</v>
      </c>
      <c r="AE364" s="73" t="n">
        <f aca="false">AE363*(1+M364)</f>
        <v>2.94677542062152</v>
      </c>
      <c r="AF364" s="73" t="n">
        <f aca="false">MAX(AF363,AE364)</f>
        <v>2.98154558748814</v>
      </c>
      <c r="AG364" s="70" t="n">
        <f aca="false">1-AE364/AF364</f>
        <v>0.0116617928005307</v>
      </c>
      <c r="AH364" s="74" t="n">
        <f aca="false">IF(R364&gt;0,AH363+1,0)</f>
        <v>4</v>
      </c>
      <c r="AI364" s="74" t="n">
        <f aca="false">IF(U364&gt;0,AI363+1,0)</f>
        <v>4</v>
      </c>
      <c r="AJ364" s="74" t="n">
        <f aca="false">IF(G364&gt;0,AJ363+1,0)</f>
        <v>2</v>
      </c>
      <c r="AK364" s="74" t="n">
        <f aca="false">IF(G364&lt;=0,AK363+1,0)</f>
        <v>0</v>
      </c>
      <c r="AL364" s="74" t="n">
        <f aca="false">IF(K364&gt;0,AL363+1,0)</f>
        <v>2</v>
      </c>
      <c r="AM364" s="74" t="n">
        <f aca="false">IF(K364&lt;=0,AM363+1,0)</f>
        <v>0</v>
      </c>
    </row>
    <row r="365" customFormat="false" ht="15" hidden="false" customHeight="false" outlineLevel="0" collapsed="false">
      <c r="A365" s="61" t="n">
        <v>364</v>
      </c>
      <c r="B365" s="62" t="n">
        <v>40911.40625</v>
      </c>
      <c r="C365" s="63" t="n">
        <f aca="false">YEAR(B365)</f>
        <v>2012</v>
      </c>
      <c r="D365" s="32" t="s">
        <v>277</v>
      </c>
      <c r="E365" s="64" t="n">
        <v>4702.5</v>
      </c>
      <c r="F365" s="65" t="n">
        <v>0.0048</v>
      </c>
      <c r="G365" s="66" t="n">
        <v>22.572</v>
      </c>
      <c r="H365" s="67" t="n">
        <f aca="false">E365+IF(D365="Long",1,-1)*G365</f>
        <v>4725.072</v>
      </c>
      <c r="I365" s="68" t="n">
        <f aca="false">Assumptions!$B$58</f>
        <v>5.35750011455817</v>
      </c>
      <c r="J365" s="68" t="n">
        <f aca="false">INDEX(Yearly!$L$5:$L$22,MATCH(C365,Yearly!$A$5:$A$22,0))</f>
        <v>0.54025211239242</v>
      </c>
      <c r="K365" s="68" t="n">
        <f aca="false">G365-I365-J365</f>
        <v>16.6742477730494</v>
      </c>
      <c r="L365" s="69" t="n">
        <f aca="false">(I365+J365)/Assumptions!$B$8</f>
        <v>0.000260054024853469</v>
      </c>
      <c r="M365" s="70" t="n">
        <f aca="false">F365-L365</f>
        <v>0.00453994597514653</v>
      </c>
      <c r="N365" s="71" t="n">
        <f aca="false">G365*Assumptions!$B$7</f>
        <v>177528.78</v>
      </c>
      <c r="O365" s="71" t="n">
        <f aca="false">K365*Assumptions!$B$7</f>
        <v>131142.958735034</v>
      </c>
      <c r="P365" s="68" t="n">
        <f aca="false">P364+G365</f>
        <v>5755.14848</v>
      </c>
      <c r="Q365" s="68" t="n">
        <f aca="false">MAX(Q364,P365)</f>
        <v>5781.88631</v>
      </c>
      <c r="R365" s="68" t="n">
        <f aca="false">Q365-P365</f>
        <v>26.73783</v>
      </c>
      <c r="S365" s="68" t="n">
        <f aca="false">S364+K365</f>
        <v>3616.9656821789</v>
      </c>
      <c r="T365" s="68" t="n">
        <f aca="false">MAX(T364,S365)</f>
        <v>3672.99431834117</v>
      </c>
      <c r="U365" s="68" t="n">
        <f aca="false">T365-S365</f>
        <v>56.028636162273</v>
      </c>
      <c r="V365" s="70" t="n">
        <f aca="false">V364+F365</f>
        <v>1.258</v>
      </c>
      <c r="W365" s="70" t="n">
        <f aca="false">MAX(W364,V365)</f>
        <v>1.2638</v>
      </c>
      <c r="X365" s="70" t="n">
        <f aca="false">W365-V365</f>
        <v>0.00580000000000003</v>
      </c>
      <c r="Y365" s="70" t="n">
        <f aca="false">Y364+M365</f>
        <v>1.16371949769186</v>
      </c>
      <c r="Z365" s="70" t="n">
        <f aca="false">MAX(Z364,Y365)</f>
        <v>1.17081103923864</v>
      </c>
      <c r="AA365" s="70" t="n">
        <f aca="false">Z365-Y365</f>
        <v>0.00709154154677671</v>
      </c>
      <c r="AB365" s="72" t="n">
        <f aca="false">AB364*(1+F365)</f>
        <v>3.25191440603064</v>
      </c>
      <c r="AC365" s="73" t="n">
        <f aca="false">MAX(AC364,AB365)</f>
        <v>3.27118163120102</v>
      </c>
      <c r="AD365" s="70" t="n">
        <f aca="false">1-AB365/AC365</f>
        <v>0.00588998941135177</v>
      </c>
      <c r="AE365" s="73" t="n">
        <f aca="false">AE364*(1+M365)</f>
        <v>2.96015362183203</v>
      </c>
      <c r="AF365" s="73" t="n">
        <f aca="false">MAX(AF364,AE365)</f>
        <v>2.98154558748814</v>
      </c>
      <c r="AG365" s="70" t="n">
        <f aca="false">1-AE365/AF365</f>
        <v>0.00717479073467198</v>
      </c>
      <c r="AH365" s="74" t="n">
        <f aca="false">IF(R365&gt;0,AH364+1,0)</f>
        <v>5</v>
      </c>
      <c r="AI365" s="74" t="n">
        <f aca="false">IF(U365&gt;0,AI364+1,0)</f>
        <v>5</v>
      </c>
      <c r="AJ365" s="74" t="n">
        <f aca="false">IF(G365&gt;0,AJ364+1,0)</f>
        <v>3</v>
      </c>
      <c r="AK365" s="74" t="n">
        <f aca="false">IF(G365&lt;=0,AK364+1,0)</f>
        <v>0</v>
      </c>
      <c r="AL365" s="74" t="n">
        <f aca="false">IF(K365&gt;0,AL364+1,0)</f>
        <v>3</v>
      </c>
      <c r="AM365" s="74" t="n">
        <f aca="false">IF(K365&lt;=0,AM364+1,0)</f>
        <v>0</v>
      </c>
    </row>
    <row r="366" customFormat="false" ht="15" hidden="false" customHeight="false" outlineLevel="0" collapsed="false">
      <c r="A366" s="61" t="n">
        <v>365</v>
      </c>
      <c r="B366" s="62" t="n">
        <v>40914.40625</v>
      </c>
      <c r="C366" s="63" t="n">
        <f aca="false">YEAR(B366)</f>
        <v>2012</v>
      </c>
      <c r="D366" s="32" t="s">
        <v>276</v>
      </c>
      <c r="E366" s="64" t="n">
        <v>4725</v>
      </c>
      <c r="F366" s="65" t="n">
        <v>-0.0096</v>
      </c>
      <c r="G366" s="66" t="n">
        <v>-45.36</v>
      </c>
      <c r="H366" s="67" t="n">
        <f aca="false">E366+IF(D366="Long",1,-1)*G366</f>
        <v>4770.36</v>
      </c>
      <c r="I366" s="68" t="n">
        <f aca="false">Assumptions!$B$58</f>
        <v>5.35750011455817</v>
      </c>
      <c r="J366" s="68" t="n">
        <f aca="false">INDEX(Yearly!$L$5:$L$22,MATCH(C366,Yearly!$A$5:$A$22,0))</f>
        <v>0.54025211239242</v>
      </c>
      <c r="K366" s="68" t="n">
        <f aca="false">G366-I366-J366</f>
        <v>-51.2577522269506</v>
      </c>
      <c r="L366" s="69" t="n">
        <f aca="false">(I366+J366)/Assumptions!$B$8</f>
        <v>0.000260054024853469</v>
      </c>
      <c r="M366" s="70" t="n">
        <f aca="false">F366-L366</f>
        <v>-0.00986005402485347</v>
      </c>
      <c r="N366" s="71" t="n">
        <f aca="false">G366*Assumptions!$B$7</f>
        <v>-356756.4</v>
      </c>
      <c r="O366" s="71" t="n">
        <f aca="false">K366*Assumptions!$B$7</f>
        <v>-403142.221264966</v>
      </c>
      <c r="P366" s="68" t="n">
        <f aca="false">P365+G366</f>
        <v>5709.78848</v>
      </c>
      <c r="Q366" s="68" t="n">
        <f aca="false">MAX(Q365,P366)</f>
        <v>5781.88631</v>
      </c>
      <c r="R366" s="68" t="n">
        <f aca="false">Q366-P366</f>
        <v>72.0978299999997</v>
      </c>
      <c r="S366" s="68" t="n">
        <f aca="false">S365+K366</f>
        <v>3565.70792995195</v>
      </c>
      <c r="T366" s="68" t="n">
        <f aca="false">MAX(T365,S366)</f>
        <v>3672.99431834117</v>
      </c>
      <c r="U366" s="68" t="n">
        <f aca="false">T366-S366</f>
        <v>107.286388389224</v>
      </c>
      <c r="V366" s="70" t="n">
        <f aca="false">V365+F366</f>
        <v>1.2484</v>
      </c>
      <c r="W366" s="70" t="n">
        <f aca="false">MAX(W365,V366)</f>
        <v>1.2638</v>
      </c>
      <c r="X366" s="70" t="n">
        <f aca="false">W366-V366</f>
        <v>0.0154000000000001</v>
      </c>
      <c r="Y366" s="70" t="n">
        <f aca="false">Y365+M366</f>
        <v>1.15385944366701</v>
      </c>
      <c r="Z366" s="70" t="n">
        <f aca="false">MAX(Z365,Y366)</f>
        <v>1.17081103923864</v>
      </c>
      <c r="AA366" s="70" t="n">
        <f aca="false">Z366-Y366</f>
        <v>0.0169515955716302</v>
      </c>
      <c r="AB366" s="72" t="n">
        <f aca="false">AB365*(1+F366)</f>
        <v>3.22069602773274</v>
      </c>
      <c r="AC366" s="73" t="n">
        <f aca="false">MAX(AC365,AB366)</f>
        <v>3.27118163120102</v>
      </c>
      <c r="AD366" s="70" t="n">
        <f aca="false">1-AB366/AC366</f>
        <v>0.0154334455130029</v>
      </c>
      <c r="AE366" s="73" t="n">
        <f aca="false">AE365*(1+M366)</f>
        <v>2.9309663471989</v>
      </c>
      <c r="AF366" s="73" t="n">
        <f aca="false">MAX(AF365,AE366)</f>
        <v>2.98154558748814</v>
      </c>
      <c r="AG366" s="70" t="n">
        <f aca="false">1-AE366/AF366</f>
        <v>0.0169641009352646</v>
      </c>
      <c r="AH366" s="74" t="n">
        <f aca="false">IF(R366&gt;0,AH365+1,0)</f>
        <v>6</v>
      </c>
      <c r="AI366" s="74" t="n">
        <f aca="false">IF(U366&gt;0,AI365+1,0)</f>
        <v>6</v>
      </c>
      <c r="AJ366" s="74" t="n">
        <f aca="false">IF(G366&gt;0,AJ365+1,0)</f>
        <v>0</v>
      </c>
      <c r="AK366" s="74" t="n">
        <f aca="false">IF(G366&lt;=0,AK365+1,0)</f>
        <v>1</v>
      </c>
      <c r="AL366" s="74" t="n">
        <f aca="false">IF(K366&gt;0,AL365+1,0)</f>
        <v>0</v>
      </c>
      <c r="AM366" s="74" t="n">
        <f aca="false">IF(K366&lt;=0,AM365+1,0)</f>
        <v>1</v>
      </c>
    </row>
    <row r="367" customFormat="false" ht="15" hidden="false" customHeight="false" outlineLevel="0" collapsed="false">
      <c r="A367" s="61" t="n">
        <v>366</v>
      </c>
      <c r="B367" s="62" t="n">
        <v>40914.6145833333</v>
      </c>
      <c r="C367" s="63" t="n">
        <f aca="false">YEAR(B367)</f>
        <v>2012</v>
      </c>
      <c r="D367" s="32" t="s">
        <v>277</v>
      </c>
      <c r="E367" s="64" t="n">
        <v>4770.15</v>
      </c>
      <c r="F367" s="65" t="n">
        <v>-0.0135</v>
      </c>
      <c r="G367" s="66" t="n">
        <v>-64.397025</v>
      </c>
      <c r="H367" s="67" t="n">
        <f aca="false">E367+IF(D367="Long",1,-1)*G367</f>
        <v>4705.752975</v>
      </c>
      <c r="I367" s="68" t="n">
        <f aca="false">Assumptions!$B$58</f>
        <v>5.35750011455817</v>
      </c>
      <c r="J367" s="68" t="n">
        <f aca="false">INDEX(Yearly!$L$5:$L$22,MATCH(C367,Yearly!$A$5:$A$22,0))</f>
        <v>0.54025211239242</v>
      </c>
      <c r="K367" s="68" t="n">
        <f aca="false">G367-I367-J367</f>
        <v>-70.2947772269506</v>
      </c>
      <c r="L367" s="69" t="n">
        <f aca="false">(I367+J367)/Assumptions!$B$8</f>
        <v>0.000260054024853469</v>
      </c>
      <c r="M367" s="70" t="n">
        <f aca="false">F367-L367</f>
        <v>-0.0137600540248535</v>
      </c>
      <c r="N367" s="71" t="n">
        <f aca="false">G367*Assumptions!$B$7</f>
        <v>-506482.601625</v>
      </c>
      <c r="O367" s="71" t="n">
        <f aca="false">K367*Assumptions!$B$7</f>
        <v>-552868.422889966</v>
      </c>
      <c r="P367" s="68" t="n">
        <f aca="false">P366+G367</f>
        <v>5645.391455</v>
      </c>
      <c r="Q367" s="68" t="n">
        <f aca="false">MAX(Q366,P367)</f>
        <v>5781.88631</v>
      </c>
      <c r="R367" s="68" t="n">
        <f aca="false">Q367-P367</f>
        <v>136.494855</v>
      </c>
      <c r="S367" s="68" t="n">
        <f aca="false">S366+K367</f>
        <v>3495.413152725</v>
      </c>
      <c r="T367" s="68" t="n">
        <f aca="false">MAX(T366,S367)</f>
        <v>3672.99431834117</v>
      </c>
      <c r="U367" s="68" t="n">
        <f aca="false">T367-S367</f>
        <v>177.581165616174</v>
      </c>
      <c r="V367" s="70" t="n">
        <f aca="false">V366+F367</f>
        <v>1.2349</v>
      </c>
      <c r="W367" s="70" t="n">
        <f aca="false">MAX(W366,V367)</f>
        <v>1.2638</v>
      </c>
      <c r="X367" s="70" t="n">
        <f aca="false">W367-V367</f>
        <v>0.0289000000000001</v>
      </c>
      <c r="Y367" s="70" t="n">
        <f aca="false">Y366+M367</f>
        <v>1.14009938964216</v>
      </c>
      <c r="Z367" s="70" t="n">
        <f aca="false">MAX(Z366,Y367)</f>
        <v>1.17081103923864</v>
      </c>
      <c r="AA367" s="70" t="n">
        <f aca="false">Z367-Y367</f>
        <v>0.0307116495964836</v>
      </c>
      <c r="AB367" s="72" t="n">
        <f aca="false">AB366*(1+F367)</f>
        <v>3.17721663135835</v>
      </c>
      <c r="AC367" s="73" t="n">
        <f aca="false">MAX(AC366,AB367)</f>
        <v>3.27118163120102</v>
      </c>
      <c r="AD367" s="70" t="n">
        <f aca="false">1-AB367/AC367</f>
        <v>0.0287250939985774</v>
      </c>
      <c r="AE367" s="73" t="n">
        <f aca="false">AE366*(1+M367)</f>
        <v>2.89063609191641</v>
      </c>
      <c r="AF367" s="73" t="n">
        <f aca="false">MAX(AF366,AE367)</f>
        <v>2.98154558748814</v>
      </c>
      <c r="AG367" s="70" t="n">
        <f aca="false">1-AE367/AF367</f>
        <v>0.0304907280147657</v>
      </c>
      <c r="AH367" s="74" t="n">
        <f aca="false">IF(R367&gt;0,AH366+1,0)</f>
        <v>7</v>
      </c>
      <c r="AI367" s="74" t="n">
        <f aca="false">IF(U367&gt;0,AI366+1,0)</f>
        <v>7</v>
      </c>
      <c r="AJ367" s="74" t="n">
        <f aca="false">IF(G367&gt;0,AJ366+1,0)</f>
        <v>0</v>
      </c>
      <c r="AK367" s="74" t="n">
        <f aca="false">IF(G367&lt;=0,AK366+1,0)</f>
        <v>2</v>
      </c>
      <c r="AL367" s="74" t="n">
        <f aca="false">IF(K367&gt;0,AL366+1,0)</f>
        <v>0</v>
      </c>
      <c r="AM367" s="74" t="n">
        <f aca="false">IF(K367&lt;=0,AM366+1,0)</f>
        <v>2</v>
      </c>
    </row>
    <row r="368" customFormat="false" ht="15" hidden="false" customHeight="false" outlineLevel="0" collapsed="false">
      <c r="A368" s="61" t="n">
        <v>367</v>
      </c>
      <c r="B368" s="62" t="n">
        <v>40917.4270833333</v>
      </c>
      <c r="C368" s="63" t="n">
        <f aca="false">YEAR(B368)</f>
        <v>2012</v>
      </c>
      <c r="D368" s="32" t="s">
        <v>276</v>
      </c>
      <c r="E368" s="64" t="n">
        <v>4705.9</v>
      </c>
      <c r="F368" s="65" t="n">
        <v>-0.0036</v>
      </c>
      <c r="G368" s="66" t="n">
        <v>-16.94124</v>
      </c>
      <c r="H368" s="67" t="n">
        <f aca="false">E368+IF(D368="Long",1,-1)*G368</f>
        <v>4722.84124</v>
      </c>
      <c r="I368" s="68" t="n">
        <f aca="false">Assumptions!$B$58</f>
        <v>5.35750011455817</v>
      </c>
      <c r="J368" s="68" t="n">
        <f aca="false">INDEX(Yearly!$L$5:$L$22,MATCH(C368,Yearly!$A$5:$A$22,0))</f>
        <v>0.54025211239242</v>
      </c>
      <c r="K368" s="68" t="n">
        <f aca="false">G368-I368-J368</f>
        <v>-22.8389922269506</v>
      </c>
      <c r="L368" s="69" t="n">
        <f aca="false">(I368+J368)/Assumptions!$B$8</f>
        <v>0.000260054024853469</v>
      </c>
      <c r="M368" s="70" t="n">
        <f aca="false">F368-L368</f>
        <v>-0.00386005402485347</v>
      </c>
      <c r="N368" s="71" t="n">
        <f aca="false">G368*Assumptions!$B$7</f>
        <v>-133242.8526</v>
      </c>
      <c r="O368" s="71" t="n">
        <f aca="false">K368*Assumptions!$B$7</f>
        <v>-179628.673864966</v>
      </c>
      <c r="P368" s="68" t="n">
        <f aca="false">P367+G368</f>
        <v>5628.450215</v>
      </c>
      <c r="Q368" s="68" t="n">
        <f aca="false">MAX(Q367,P368)</f>
        <v>5781.88631</v>
      </c>
      <c r="R368" s="68" t="n">
        <f aca="false">Q368-P368</f>
        <v>153.436095</v>
      </c>
      <c r="S368" s="68" t="n">
        <f aca="false">S367+K368</f>
        <v>3472.57416049805</v>
      </c>
      <c r="T368" s="68" t="n">
        <f aca="false">MAX(T367,S368)</f>
        <v>3672.99431834117</v>
      </c>
      <c r="U368" s="68" t="n">
        <f aca="false">T368-S368</f>
        <v>200.420157843125</v>
      </c>
      <c r="V368" s="70" t="n">
        <f aca="false">V367+F368</f>
        <v>1.2313</v>
      </c>
      <c r="W368" s="70" t="n">
        <f aca="false">MAX(W367,V368)</f>
        <v>1.2638</v>
      </c>
      <c r="X368" s="70" t="n">
        <f aca="false">W368-V368</f>
        <v>0.0325000000000002</v>
      </c>
      <c r="Y368" s="70" t="n">
        <f aca="false">Y367+M368</f>
        <v>1.1362393356173</v>
      </c>
      <c r="Z368" s="70" t="n">
        <f aca="false">MAX(Z367,Y368)</f>
        <v>1.17081103923864</v>
      </c>
      <c r="AA368" s="70" t="n">
        <f aca="false">Z368-Y368</f>
        <v>0.0345717036213371</v>
      </c>
      <c r="AB368" s="72" t="n">
        <f aca="false">AB367*(1+F368)</f>
        <v>3.16577865148546</v>
      </c>
      <c r="AC368" s="73" t="n">
        <f aca="false">MAX(AC367,AB368)</f>
        <v>3.27118163120102</v>
      </c>
      <c r="AD368" s="70" t="n">
        <f aca="false">1-AB368/AC368</f>
        <v>0.0322216836601825</v>
      </c>
      <c r="AE368" s="73" t="n">
        <f aca="false">AE367*(1+M368)</f>
        <v>2.87947808043542</v>
      </c>
      <c r="AF368" s="73" t="n">
        <f aca="false">MAX(AF367,AE368)</f>
        <v>2.98154558748814</v>
      </c>
      <c r="AG368" s="70" t="n">
        <f aca="false">1-AE368/AF368</f>
        <v>0.0342330861822251</v>
      </c>
      <c r="AH368" s="74" t="n">
        <f aca="false">IF(R368&gt;0,AH367+1,0)</f>
        <v>8</v>
      </c>
      <c r="AI368" s="74" t="n">
        <f aca="false">IF(U368&gt;0,AI367+1,0)</f>
        <v>8</v>
      </c>
      <c r="AJ368" s="74" t="n">
        <f aca="false">IF(G368&gt;0,AJ367+1,0)</f>
        <v>0</v>
      </c>
      <c r="AK368" s="74" t="n">
        <f aca="false">IF(G368&lt;=0,AK367+1,0)</f>
        <v>3</v>
      </c>
      <c r="AL368" s="74" t="n">
        <f aca="false">IF(K368&gt;0,AL367+1,0)</f>
        <v>0</v>
      </c>
      <c r="AM368" s="74" t="n">
        <f aca="false">IF(K368&lt;=0,AM367+1,0)</f>
        <v>3</v>
      </c>
    </row>
    <row r="369" customFormat="false" ht="15" hidden="false" customHeight="false" outlineLevel="0" collapsed="false">
      <c r="A369" s="61" t="n">
        <v>368</v>
      </c>
      <c r="B369" s="62" t="n">
        <v>40917.5104166667</v>
      </c>
      <c r="C369" s="63" t="n">
        <f aca="false">YEAR(B369)</f>
        <v>2012</v>
      </c>
      <c r="D369" s="32" t="s">
        <v>277</v>
      </c>
      <c r="E369" s="64" t="n">
        <v>4722.9</v>
      </c>
      <c r="F369" s="65" t="n">
        <v>0.0804</v>
      </c>
      <c r="G369" s="66" t="n">
        <v>379.72116</v>
      </c>
      <c r="H369" s="67" t="n">
        <f aca="false">E369+IF(D369="Long",1,-1)*G369</f>
        <v>5102.62116</v>
      </c>
      <c r="I369" s="68" t="n">
        <f aca="false">Assumptions!$B$58</f>
        <v>5.35750011455817</v>
      </c>
      <c r="J369" s="68" t="n">
        <f aca="false">INDEX(Yearly!$L$5:$L$22,MATCH(C369,Yearly!$A$5:$A$22,0))</f>
        <v>0.54025211239242</v>
      </c>
      <c r="K369" s="68" t="n">
        <f aca="false">G369-I369-J369</f>
        <v>373.823407773049</v>
      </c>
      <c r="L369" s="69" t="n">
        <f aca="false">(I369+J369)/Assumptions!$B$8</f>
        <v>0.000260054024853469</v>
      </c>
      <c r="M369" s="70" t="n">
        <f aca="false">F369-L369</f>
        <v>0.0801399459751465</v>
      </c>
      <c r="N369" s="71" t="n">
        <f aca="false">G369*Assumptions!$B$7</f>
        <v>2986506.9234</v>
      </c>
      <c r="O369" s="71" t="n">
        <f aca="false">K369*Assumptions!$B$7</f>
        <v>2940121.10213503</v>
      </c>
      <c r="P369" s="68" t="n">
        <f aca="false">P368+G369</f>
        <v>6008.171375</v>
      </c>
      <c r="Q369" s="68" t="n">
        <f aca="false">MAX(Q368,P369)</f>
        <v>6008.171375</v>
      </c>
      <c r="R369" s="68" t="n">
        <f aca="false">Q369-P369</f>
        <v>0</v>
      </c>
      <c r="S369" s="68" t="n">
        <f aca="false">S368+K369</f>
        <v>3846.3975682711</v>
      </c>
      <c r="T369" s="68" t="n">
        <f aca="false">MAX(T368,S369)</f>
        <v>3846.3975682711</v>
      </c>
      <c r="U369" s="68" t="n">
        <f aca="false">T369-S369</f>
        <v>0</v>
      </c>
      <c r="V369" s="70" t="n">
        <f aca="false">V368+F369</f>
        <v>1.3117</v>
      </c>
      <c r="W369" s="70" t="n">
        <f aca="false">MAX(W368,V369)</f>
        <v>1.3117</v>
      </c>
      <c r="X369" s="70" t="n">
        <f aca="false">W369-V369</f>
        <v>0</v>
      </c>
      <c r="Y369" s="70" t="n">
        <f aca="false">Y368+M369</f>
        <v>1.21637928159245</v>
      </c>
      <c r="Z369" s="70" t="n">
        <f aca="false">MAX(Z368,Y369)</f>
        <v>1.21637928159245</v>
      </c>
      <c r="AA369" s="70" t="n">
        <f aca="false">Z369-Y369</f>
        <v>0</v>
      </c>
      <c r="AB369" s="72" t="n">
        <f aca="false">AB368*(1+F369)</f>
        <v>3.42030725506489</v>
      </c>
      <c r="AC369" s="73" t="n">
        <f aca="false">MAX(AC368,AB369)</f>
        <v>3.42030725506489</v>
      </c>
      <c r="AD369" s="70" t="n">
        <f aca="false">1-AB369/AC369</f>
        <v>0</v>
      </c>
      <c r="AE369" s="73" t="n">
        <f aca="false">AE368*(1+M369)</f>
        <v>3.11023929823814</v>
      </c>
      <c r="AF369" s="73" t="n">
        <f aca="false">MAX(AF368,AE369)</f>
        <v>3.11023929823814</v>
      </c>
      <c r="AG369" s="70" t="n">
        <f aca="false">1-AE369/AF369</f>
        <v>0</v>
      </c>
      <c r="AH369" s="74" t="n">
        <f aca="false">IF(R369&gt;0,AH368+1,0)</f>
        <v>0</v>
      </c>
      <c r="AI369" s="74" t="n">
        <f aca="false">IF(U369&gt;0,AI368+1,0)</f>
        <v>0</v>
      </c>
      <c r="AJ369" s="74" t="n">
        <f aca="false">IF(G369&gt;0,AJ368+1,0)</f>
        <v>1</v>
      </c>
      <c r="AK369" s="74" t="n">
        <f aca="false">IF(G369&lt;=0,AK368+1,0)</f>
        <v>0</v>
      </c>
      <c r="AL369" s="74" t="n">
        <f aca="false">IF(K369&gt;0,AL368+1,0)</f>
        <v>1</v>
      </c>
      <c r="AM369" s="74" t="n">
        <f aca="false">IF(K369&lt;=0,AM368+1,0)</f>
        <v>0</v>
      </c>
    </row>
    <row r="370" customFormat="false" ht="15" hidden="false" customHeight="false" outlineLevel="0" collapsed="false">
      <c r="A370" s="61" t="n">
        <v>369</v>
      </c>
      <c r="B370" s="62" t="n">
        <v>40938.6145833333</v>
      </c>
      <c r="C370" s="63" t="n">
        <f aca="false">YEAR(B370)</f>
        <v>2012</v>
      </c>
      <c r="D370" s="32" t="s">
        <v>276</v>
      </c>
      <c r="E370" s="64" t="n">
        <v>5102.65</v>
      </c>
      <c r="F370" s="65" t="n">
        <v>-0.0077</v>
      </c>
      <c r="G370" s="66" t="n">
        <v>-39.290405</v>
      </c>
      <c r="H370" s="67" t="n">
        <f aca="false">E370+IF(D370="Long",1,-1)*G370</f>
        <v>5141.940405</v>
      </c>
      <c r="I370" s="68" t="n">
        <f aca="false">Assumptions!$B$58</f>
        <v>5.35750011455817</v>
      </c>
      <c r="J370" s="68" t="n">
        <f aca="false">INDEX(Yearly!$L$5:$L$22,MATCH(C370,Yearly!$A$5:$A$22,0))</f>
        <v>0.54025211239242</v>
      </c>
      <c r="K370" s="68" t="n">
        <f aca="false">G370-I370-J370</f>
        <v>-45.1881572269506</v>
      </c>
      <c r="L370" s="69" t="n">
        <f aca="false">(I370+J370)/Assumptions!$B$8</f>
        <v>0.000260054024853469</v>
      </c>
      <c r="M370" s="70" t="n">
        <f aca="false">F370-L370</f>
        <v>-0.00796005402485347</v>
      </c>
      <c r="N370" s="71" t="n">
        <f aca="false">G370*Assumptions!$B$7</f>
        <v>-309019.035325</v>
      </c>
      <c r="O370" s="71" t="n">
        <f aca="false">K370*Assumptions!$B$7</f>
        <v>-355404.856589966</v>
      </c>
      <c r="P370" s="68" t="n">
        <f aca="false">P369+G370</f>
        <v>5968.88097</v>
      </c>
      <c r="Q370" s="68" t="n">
        <f aca="false">MAX(Q369,P370)</f>
        <v>6008.171375</v>
      </c>
      <c r="R370" s="68" t="n">
        <f aca="false">Q370-P370</f>
        <v>39.2904049999997</v>
      </c>
      <c r="S370" s="68" t="n">
        <f aca="false">S369+K370</f>
        <v>3801.20941104415</v>
      </c>
      <c r="T370" s="68" t="n">
        <f aca="false">MAX(T369,S370)</f>
        <v>3846.3975682711</v>
      </c>
      <c r="U370" s="68" t="n">
        <f aca="false">T370-S370</f>
        <v>45.1881572269508</v>
      </c>
      <c r="V370" s="70" t="n">
        <f aca="false">V369+F370</f>
        <v>1.304</v>
      </c>
      <c r="W370" s="70" t="n">
        <f aca="false">MAX(W369,V370)</f>
        <v>1.3117</v>
      </c>
      <c r="X370" s="70" t="n">
        <f aca="false">W370-V370</f>
        <v>0.00770000000000004</v>
      </c>
      <c r="Y370" s="70" t="n">
        <f aca="false">Y369+M370</f>
        <v>1.2084192275676</v>
      </c>
      <c r="Z370" s="70" t="n">
        <f aca="false">MAX(Z369,Y370)</f>
        <v>1.21637928159245</v>
      </c>
      <c r="AA370" s="70" t="n">
        <f aca="false">Z370-Y370</f>
        <v>0.00796005402485345</v>
      </c>
      <c r="AB370" s="72" t="n">
        <f aca="false">AB369*(1+F370)</f>
        <v>3.39397088920089</v>
      </c>
      <c r="AC370" s="73" t="n">
        <f aca="false">MAX(AC369,AB370)</f>
        <v>3.42030725506489</v>
      </c>
      <c r="AD370" s="70" t="n">
        <f aca="false">1-AB370/AC370</f>
        <v>0.00770000000000004</v>
      </c>
      <c r="AE370" s="73" t="n">
        <f aca="false">AE369*(1+M370)</f>
        <v>3.08548162539394</v>
      </c>
      <c r="AF370" s="73" t="n">
        <f aca="false">MAX(AF369,AE370)</f>
        <v>3.11023929823814</v>
      </c>
      <c r="AG370" s="70" t="n">
        <f aca="false">1-AE370/AF370</f>
        <v>0.00796005402485345</v>
      </c>
      <c r="AH370" s="74" t="n">
        <f aca="false">IF(R370&gt;0,AH369+1,0)</f>
        <v>1</v>
      </c>
      <c r="AI370" s="74" t="n">
        <f aca="false">IF(U370&gt;0,AI369+1,0)</f>
        <v>1</v>
      </c>
      <c r="AJ370" s="74" t="n">
        <f aca="false">IF(G370&gt;0,AJ369+1,0)</f>
        <v>0</v>
      </c>
      <c r="AK370" s="74" t="n">
        <f aca="false">IF(G370&lt;=0,AK369+1,0)</f>
        <v>1</v>
      </c>
      <c r="AL370" s="74" t="n">
        <f aca="false">IF(K370&gt;0,AL369+1,0)</f>
        <v>0</v>
      </c>
      <c r="AM370" s="74" t="n">
        <f aca="false">IF(K370&lt;=0,AM369+1,0)</f>
        <v>1</v>
      </c>
    </row>
    <row r="371" customFormat="false" ht="15" hidden="false" customHeight="false" outlineLevel="0" collapsed="false">
      <c r="A371" s="61" t="n">
        <v>370</v>
      </c>
      <c r="B371" s="62" t="n">
        <v>40939.40625</v>
      </c>
      <c r="C371" s="63" t="n">
        <f aca="false">YEAR(B371)</f>
        <v>2012</v>
      </c>
      <c r="D371" s="32" t="s">
        <v>277</v>
      </c>
      <c r="E371" s="64" t="n">
        <v>5142</v>
      </c>
      <c r="F371" s="65" t="n">
        <v>0.0412</v>
      </c>
      <c r="G371" s="66" t="n">
        <v>211.8504</v>
      </c>
      <c r="H371" s="67" t="n">
        <f aca="false">E371+IF(D371="Long",1,-1)*G371</f>
        <v>5353.8504</v>
      </c>
      <c r="I371" s="68" t="n">
        <f aca="false">Assumptions!$B$58</f>
        <v>5.35750011455817</v>
      </c>
      <c r="J371" s="68" t="n">
        <f aca="false">INDEX(Yearly!$L$5:$L$22,MATCH(C371,Yearly!$A$5:$A$22,0))</f>
        <v>0.54025211239242</v>
      </c>
      <c r="K371" s="68" t="n">
        <f aca="false">G371-I371-J371</f>
        <v>205.952647773049</v>
      </c>
      <c r="L371" s="69" t="n">
        <f aca="false">(I371+J371)/Assumptions!$B$8</f>
        <v>0.000260054024853469</v>
      </c>
      <c r="M371" s="70" t="n">
        <f aca="false">F371-L371</f>
        <v>0.0409399459751465</v>
      </c>
      <c r="N371" s="71" t="n">
        <f aca="false">G371*Assumptions!$B$7</f>
        <v>1666203.396</v>
      </c>
      <c r="O371" s="71" t="n">
        <f aca="false">K371*Assumptions!$B$7</f>
        <v>1619817.57473503</v>
      </c>
      <c r="P371" s="68" t="n">
        <f aca="false">P370+G371</f>
        <v>6180.73137</v>
      </c>
      <c r="Q371" s="68" t="n">
        <f aca="false">MAX(Q370,P371)</f>
        <v>6180.73137</v>
      </c>
      <c r="R371" s="68" t="n">
        <f aca="false">Q371-P371</f>
        <v>0</v>
      </c>
      <c r="S371" s="68" t="n">
        <f aca="false">S370+K371</f>
        <v>4007.1620588172</v>
      </c>
      <c r="T371" s="68" t="n">
        <f aca="false">MAX(T370,S371)</f>
        <v>4007.1620588172</v>
      </c>
      <c r="U371" s="68" t="n">
        <f aca="false">T371-S371</f>
        <v>0</v>
      </c>
      <c r="V371" s="70" t="n">
        <f aca="false">V370+F371</f>
        <v>1.3452</v>
      </c>
      <c r="W371" s="70" t="n">
        <f aca="false">MAX(W370,V371)</f>
        <v>1.3452</v>
      </c>
      <c r="X371" s="70" t="n">
        <f aca="false">W371-V371</f>
        <v>0</v>
      </c>
      <c r="Y371" s="70" t="n">
        <f aca="false">Y370+M371</f>
        <v>1.24935917354274</v>
      </c>
      <c r="Z371" s="70" t="n">
        <f aca="false">MAX(Z370,Y371)</f>
        <v>1.24935917354274</v>
      </c>
      <c r="AA371" s="70" t="n">
        <f aca="false">Z371-Y371</f>
        <v>0</v>
      </c>
      <c r="AB371" s="72" t="n">
        <f aca="false">AB370*(1+F371)</f>
        <v>3.53380248983597</v>
      </c>
      <c r="AC371" s="73" t="n">
        <f aca="false">MAX(AC370,AB371)</f>
        <v>3.53380248983597</v>
      </c>
      <c r="AD371" s="70" t="n">
        <f aca="false">1-AB371/AC371</f>
        <v>0</v>
      </c>
      <c r="AE371" s="73" t="n">
        <f aca="false">AE370*(1+M371)</f>
        <v>3.21180107644488</v>
      </c>
      <c r="AF371" s="73" t="n">
        <f aca="false">MAX(AF370,AE371)</f>
        <v>3.21180107644488</v>
      </c>
      <c r="AG371" s="70" t="n">
        <f aca="false">1-AE371/AF371</f>
        <v>0</v>
      </c>
      <c r="AH371" s="74" t="n">
        <f aca="false">IF(R371&gt;0,AH370+1,0)</f>
        <v>0</v>
      </c>
      <c r="AI371" s="74" t="n">
        <f aca="false">IF(U371&gt;0,AI370+1,0)</f>
        <v>0</v>
      </c>
      <c r="AJ371" s="74" t="n">
        <f aca="false">IF(G371&gt;0,AJ370+1,0)</f>
        <v>1</v>
      </c>
      <c r="AK371" s="74" t="n">
        <f aca="false">IF(G371&lt;=0,AK370+1,0)</f>
        <v>0</v>
      </c>
      <c r="AL371" s="74" t="n">
        <f aca="false">IF(K371&gt;0,AL370+1,0)</f>
        <v>1</v>
      </c>
      <c r="AM371" s="74" t="n">
        <f aca="false">IF(K371&lt;=0,AM370+1,0)</f>
        <v>0</v>
      </c>
    </row>
    <row r="372" customFormat="false" ht="15" hidden="false" customHeight="false" outlineLevel="0" collapsed="false">
      <c r="A372" s="61" t="n">
        <v>371</v>
      </c>
      <c r="B372" s="62" t="n">
        <v>40949.5729166667</v>
      </c>
      <c r="C372" s="63" t="n">
        <f aca="false">YEAR(B372)</f>
        <v>2012</v>
      </c>
      <c r="D372" s="32" t="s">
        <v>276</v>
      </c>
      <c r="E372" s="64" t="n">
        <v>5353.6</v>
      </c>
      <c r="F372" s="65" t="n">
        <v>-0.0053</v>
      </c>
      <c r="G372" s="66" t="n">
        <v>-28.37408</v>
      </c>
      <c r="H372" s="67" t="n">
        <f aca="false">E372+IF(D372="Long",1,-1)*G372</f>
        <v>5381.97408</v>
      </c>
      <c r="I372" s="68" t="n">
        <f aca="false">Assumptions!$B$58</f>
        <v>5.35750011455817</v>
      </c>
      <c r="J372" s="68" t="n">
        <f aca="false">INDEX(Yearly!$L$5:$L$22,MATCH(C372,Yearly!$A$5:$A$22,0))</f>
        <v>0.54025211239242</v>
      </c>
      <c r="K372" s="68" t="n">
        <f aca="false">G372-I372-J372</f>
        <v>-34.2718322269506</v>
      </c>
      <c r="L372" s="69" t="n">
        <f aca="false">(I372+J372)/Assumptions!$B$8</f>
        <v>0.000260054024853469</v>
      </c>
      <c r="M372" s="70" t="n">
        <f aca="false">F372-L372</f>
        <v>-0.00556005402485347</v>
      </c>
      <c r="N372" s="71" t="n">
        <f aca="false">G372*Assumptions!$B$7</f>
        <v>-223162.1392</v>
      </c>
      <c r="O372" s="71" t="n">
        <f aca="false">K372*Assumptions!$B$7</f>
        <v>-269547.960464966</v>
      </c>
      <c r="P372" s="68" t="n">
        <f aca="false">P371+G372</f>
        <v>6152.35729</v>
      </c>
      <c r="Q372" s="68" t="n">
        <f aca="false">MAX(Q371,P372)</f>
        <v>6180.73137</v>
      </c>
      <c r="R372" s="68" t="n">
        <f aca="false">Q372-P372</f>
        <v>28.3740799999996</v>
      </c>
      <c r="S372" s="68" t="n">
        <f aca="false">S371+K372</f>
        <v>3972.89022659025</v>
      </c>
      <c r="T372" s="68" t="n">
        <f aca="false">MAX(T371,S372)</f>
        <v>4007.1620588172</v>
      </c>
      <c r="U372" s="68" t="n">
        <f aca="false">T372-S372</f>
        <v>34.2718322269507</v>
      </c>
      <c r="V372" s="70" t="n">
        <f aca="false">V371+F372</f>
        <v>1.3399</v>
      </c>
      <c r="W372" s="70" t="n">
        <f aca="false">MAX(W371,V372)</f>
        <v>1.3452</v>
      </c>
      <c r="X372" s="70" t="n">
        <f aca="false">W372-V372</f>
        <v>0.00530000000000008</v>
      </c>
      <c r="Y372" s="70" t="n">
        <f aca="false">Y371+M372</f>
        <v>1.24379911951789</v>
      </c>
      <c r="Z372" s="70" t="n">
        <f aca="false">MAX(Z371,Y372)</f>
        <v>1.24935917354274</v>
      </c>
      <c r="AA372" s="70" t="n">
        <f aca="false">Z372-Y372</f>
        <v>0.00556005402485349</v>
      </c>
      <c r="AB372" s="72" t="n">
        <f aca="false">AB371*(1+F372)</f>
        <v>3.51507333663984</v>
      </c>
      <c r="AC372" s="73" t="n">
        <f aca="false">MAX(AC371,AB372)</f>
        <v>3.53380248983597</v>
      </c>
      <c r="AD372" s="70" t="n">
        <f aca="false">1-AB372/AC372</f>
        <v>0.00529999999999997</v>
      </c>
      <c r="AE372" s="73" t="n">
        <f aca="false">AE371*(1+M372)</f>
        <v>3.19394328894276</v>
      </c>
      <c r="AF372" s="73" t="n">
        <f aca="false">MAX(AF371,AE372)</f>
        <v>3.21180107644488</v>
      </c>
      <c r="AG372" s="70" t="n">
        <f aca="false">1-AE372/AF372</f>
        <v>0.00556005402485349</v>
      </c>
      <c r="AH372" s="74" t="n">
        <f aca="false">IF(R372&gt;0,AH371+1,0)</f>
        <v>1</v>
      </c>
      <c r="AI372" s="74" t="n">
        <f aca="false">IF(U372&gt;0,AI371+1,0)</f>
        <v>1</v>
      </c>
      <c r="AJ372" s="74" t="n">
        <f aca="false">IF(G372&gt;0,AJ371+1,0)</f>
        <v>0</v>
      </c>
      <c r="AK372" s="74" t="n">
        <f aca="false">IF(G372&lt;=0,AK371+1,0)</f>
        <v>1</v>
      </c>
      <c r="AL372" s="74" t="n">
        <f aca="false">IF(K372&gt;0,AL371+1,0)</f>
        <v>0</v>
      </c>
      <c r="AM372" s="74" t="n">
        <f aca="false">IF(K372&lt;=0,AM371+1,0)</f>
        <v>1</v>
      </c>
    </row>
    <row r="373" customFormat="false" ht="15" hidden="false" customHeight="false" outlineLevel="0" collapsed="false">
      <c r="A373" s="61" t="n">
        <v>372</v>
      </c>
      <c r="B373" s="62" t="n">
        <v>40952.40625</v>
      </c>
      <c r="C373" s="63" t="n">
        <f aca="false">YEAR(B373)</f>
        <v>2012</v>
      </c>
      <c r="D373" s="32" t="s">
        <v>277</v>
      </c>
      <c r="E373" s="64" t="n">
        <v>5381.75</v>
      </c>
      <c r="F373" s="65" t="n">
        <v>0.0254</v>
      </c>
      <c r="G373" s="66" t="n">
        <v>136.69645</v>
      </c>
      <c r="H373" s="67" t="n">
        <f aca="false">E373+IF(D373="Long",1,-1)*G373</f>
        <v>5518.44645</v>
      </c>
      <c r="I373" s="68" t="n">
        <f aca="false">Assumptions!$B$58</f>
        <v>5.35750011455817</v>
      </c>
      <c r="J373" s="68" t="n">
        <f aca="false">INDEX(Yearly!$L$5:$L$22,MATCH(C373,Yearly!$A$5:$A$22,0))</f>
        <v>0.54025211239242</v>
      </c>
      <c r="K373" s="68" t="n">
        <f aca="false">G373-I373-J373</f>
        <v>130.798697773049</v>
      </c>
      <c r="L373" s="69" t="n">
        <f aca="false">(I373+J373)/Assumptions!$B$8</f>
        <v>0.000260054024853469</v>
      </c>
      <c r="M373" s="70" t="n">
        <f aca="false">F373-L373</f>
        <v>0.0251399459751465</v>
      </c>
      <c r="N373" s="71" t="n">
        <f aca="false">G373*Assumptions!$B$7</f>
        <v>1075117.57925</v>
      </c>
      <c r="O373" s="71" t="n">
        <f aca="false">K373*Assumptions!$B$7</f>
        <v>1028731.75798503</v>
      </c>
      <c r="P373" s="68" t="n">
        <f aca="false">P372+G373</f>
        <v>6289.05374</v>
      </c>
      <c r="Q373" s="68" t="n">
        <f aca="false">MAX(Q372,P373)</f>
        <v>6289.05374</v>
      </c>
      <c r="R373" s="68" t="n">
        <f aca="false">Q373-P373</f>
        <v>0</v>
      </c>
      <c r="S373" s="68" t="n">
        <f aca="false">S372+K373</f>
        <v>4103.6889243633</v>
      </c>
      <c r="T373" s="68" t="n">
        <f aca="false">MAX(T372,S373)</f>
        <v>4103.6889243633</v>
      </c>
      <c r="U373" s="68" t="n">
        <f aca="false">T373-S373</f>
        <v>0</v>
      </c>
      <c r="V373" s="70" t="n">
        <f aca="false">V372+F373</f>
        <v>1.3653</v>
      </c>
      <c r="W373" s="70" t="n">
        <f aca="false">MAX(W372,V373)</f>
        <v>1.3653</v>
      </c>
      <c r="X373" s="70" t="n">
        <f aca="false">W373-V373</f>
        <v>0</v>
      </c>
      <c r="Y373" s="70" t="n">
        <f aca="false">Y372+M373</f>
        <v>1.26893906549304</v>
      </c>
      <c r="Z373" s="70" t="n">
        <f aca="false">MAX(Z372,Y373)</f>
        <v>1.26893906549304</v>
      </c>
      <c r="AA373" s="70" t="n">
        <f aca="false">Z373-Y373</f>
        <v>0</v>
      </c>
      <c r="AB373" s="72" t="n">
        <f aca="false">AB372*(1+F373)</f>
        <v>3.60435619939049</v>
      </c>
      <c r="AC373" s="73" t="n">
        <f aca="false">MAX(AC372,AB373)</f>
        <v>3.60435619939049</v>
      </c>
      <c r="AD373" s="70" t="n">
        <f aca="false">1-AB373/AC373</f>
        <v>0</v>
      </c>
      <c r="AE373" s="73" t="n">
        <f aca="false">AE372*(1+M373)</f>
        <v>3.27423885067446</v>
      </c>
      <c r="AF373" s="73" t="n">
        <f aca="false">MAX(AF372,AE373)</f>
        <v>3.27423885067446</v>
      </c>
      <c r="AG373" s="70" t="n">
        <f aca="false">1-AE373/AF373</f>
        <v>0</v>
      </c>
      <c r="AH373" s="74" t="n">
        <f aca="false">IF(R373&gt;0,AH372+1,0)</f>
        <v>0</v>
      </c>
      <c r="AI373" s="74" t="n">
        <f aca="false">IF(U373&gt;0,AI372+1,0)</f>
        <v>0</v>
      </c>
      <c r="AJ373" s="74" t="n">
        <f aca="false">IF(G373&gt;0,AJ372+1,0)</f>
        <v>1</v>
      </c>
      <c r="AK373" s="74" t="n">
        <f aca="false">IF(G373&lt;=0,AK372+1,0)</f>
        <v>0</v>
      </c>
      <c r="AL373" s="74" t="n">
        <f aca="false">IF(K373&gt;0,AL372+1,0)</f>
        <v>1</v>
      </c>
      <c r="AM373" s="74" t="n">
        <f aca="false">IF(K373&lt;=0,AM372+1,0)</f>
        <v>0</v>
      </c>
    </row>
    <row r="374" customFormat="false" ht="15" hidden="false" customHeight="false" outlineLevel="0" collapsed="false">
      <c r="A374" s="61" t="n">
        <v>373</v>
      </c>
      <c r="B374" s="62" t="n">
        <v>40961.6145833333</v>
      </c>
      <c r="C374" s="63" t="n">
        <f aca="false">YEAR(B374)</f>
        <v>2012</v>
      </c>
      <c r="D374" s="32" t="s">
        <v>276</v>
      </c>
      <c r="E374" s="64" t="n">
        <v>5518.25</v>
      </c>
      <c r="F374" s="65" t="n">
        <v>0.0144</v>
      </c>
      <c r="G374" s="66" t="n">
        <v>79.4628</v>
      </c>
      <c r="H374" s="67" t="n">
        <f aca="false">E374+IF(D374="Long",1,-1)*G374</f>
        <v>5438.7872</v>
      </c>
      <c r="I374" s="68" t="n">
        <f aca="false">Assumptions!$B$58</f>
        <v>5.35750011455817</v>
      </c>
      <c r="J374" s="68" t="n">
        <f aca="false">INDEX(Yearly!$L$5:$L$22,MATCH(C374,Yearly!$A$5:$A$22,0))</f>
        <v>0.54025211239242</v>
      </c>
      <c r="K374" s="68" t="n">
        <f aca="false">G374-I374-J374</f>
        <v>73.5650477730494</v>
      </c>
      <c r="L374" s="69" t="n">
        <f aca="false">(I374+J374)/Assumptions!$B$8</f>
        <v>0.000260054024853469</v>
      </c>
      <c r="M374" s="70" t="n">
        <f aca="false">F374-L374</f>
        <v>0.0141399459751465</v>
      </c>
      <c r="N374" s="71" t="n">
        <f aca="false">G374*Assumptions!$B$7</f>
        <v>624974.922</v>
      </c>
      <c r="O374" s="71" t="n">
        <f aca="false">K374*Assumptions!$B$7</f>
        <v>578589.100735034</v>
      </c>
      <c r="P374" s="68" t="n">
        <f aca="false">P373+G374</f>
        <v>6368.51654</v>
      </c>
      <c r="Q374" s="68" t="n">
        <f aca="false">MAX(Q373,P374)</f>
        <v>6368.51654</v>
      </c>
      <c r="R374" s="68" t="n">
        <f aca="false">Q374-P374</f>
        <v>0</v>
      </c>
      <c r="S374" s="68" t="n">
        <f aca="false">S373+K374</f>
        <v>4177.25397213635</v>
      </c>
      <c r="T374" s="68" t="n">
        <f aca="false">MAX(T373,S374)</f>
        <v>4177.25397213635</v>
      </c>
      <c r="U374" s="68" t="n">
        <f aca="false">T374-S374</f>
        <v>0</v>
      </c>
      <c r="V374" s="70" t="n">
        <f aca="false">V373+F374</f>
        <v>1.3797</v>
      </c>
      <c r="W374" s="70" t="n">
        <f aca="false">MAX(W373,V374)</f>
        <v>1.3797</v>
      </c>
      <c r="X374" s="70" t="n">
        <f aca="false">W374-V374</f>
        <v>0</v>
      </c>
      <c r="Y374" s="70" t="n">
        <f aca="false">Y373+M374</f>
        <v>1.28307901146818</v>
      </c>
      <c r="Z374" s="70" t="n">
        <f aca="false">MAX(Z373,Y374)</f>
        <v>1.28307901146818</v>
      </c>
      <c r="AA374" s="70" t="n">
        <f aca="false">Z374-Y374</f>
        <v>0</v>
      </c>
      <c r="AB374" s="72" t="n">
        <f aca="false">AB373*(1+F374)</f>
        <v>3.65625892866171</v>
      </c>
      <c r="AC374" s="73" t="n">
        <f aca="false">MAX(AC373,AB374)</f>
        <v>3.65625892866171</v>
      </c>
      <c r="AD374" s="70" t="n">
        <f aca="false">1-AB374/AC374</f>
        <v>0</v>
      </c>
      <c r="AE374" s="73" t="n">
        <f aca="false">AE373*(1+M374)</f>
        <v>3.32053641113273</v>
      </c>
      <c r="AF374" s="73" t="n">
        <f aca="false">MAX(AF373,AE374)</f>
        <v>3.32053641113273</v>
      </c>
      <c r="AG374" s="70" t="n">
        <f aca="false">1-AE374/AF374</f>
        <v>0</v>
      </c>
      <c r="AH374" s="74" t="n">
        <f aca="false">IF(R374&gt;0,AH373+1,0)</f>
        <v>0</v>
      </c>
      <c r="AI374" s="74" t="n">
        <f aca="false">IF(U374&gt;0,AI373+1,0)</f>
        <v>0</v>
      </c>
      <c r="AJ374" s="74" t="n">
        <f aca="false">IF(G374&gt;0,AJ373+1,0)</f>
        <v>2</v>
      </c>
      <c r="AK374" s="74" t="n">
        <f aca="false">IF(G374&lt;=0,AK373+1,0)</f>
        <v>0</v>
      </c>
      <c r="AL374" s="74" t="n">
        <f aca="false">IF(K374&gt;0,AL373+1,0)</f>
        <v>2</v>
      </c>
      <c r="AM374" s="74" t="n">
        <f aca="false">IF(K374&lt;=0,AM373+1,0)</f>
        <v>0</v>
      </c>
    </row>
    <row r="375" customFormat="false" ht="15" hidden="false" customHeight="false" outlineLevel="0" collapsed="false">
      <c r="A375" s="61" t="n">
        <v>374</v>
      </c>
      <c r="B375" s="62" t="n">
        <v>40968.40625</v>
      </c>
      <c r="C375" s="63" t="n">
        <f aca="false">YEAR(B375)</f>
        <v>2012</v>
      </c>
      <c r="D375" s="32" t="s">
        <v>277</v>
      </c>
      <c r="E375" s="64" t="n">
        <v>5438.8</v>
      </c>
      <c r="F375" s="65" t="n">
        <v>-0.008</v>
      </c>
      <c r="G375" s="66" t="n">
        <v>-43.5104</v>
      </c>
      <c r="H375" s="67" t="n">
        <f aca="false">E375+IF(D375="Long",1,-1)*G375</f>
        <v>5395.2896</v>
      </c>
      <c r="I375" s="68" t="n">
        <f aca="false">Assumptions!$B$58</f>
        <v>5.35750011455817</v>
      </c>
      <c r="J375" s="68" t="n">
        <f aca="false">INDEX(Yearly!$L$5:$L$22,MATCH(C375,Yearly!$A$5:$A$22,0))</f>
        <v>0.54025211239242</v>
      </c>
      <c r="K375" s="68" t="n">
        <f aca="false">G375-I375-J375</f>
        <v>-49.4081522269506</v>
      </c>
      <c r="L375" s="69" t="n">
        <f aca="false">(I375+J375)/Assumptions!$B$8</f>
        <v>0.000260054024853469</v>
      </c>
      <c r="M375" s="70" t="n">
        <f aca="false">F375-L375</f>
        <v>-0.00826005402485347</v>
      </c>
      <c r="N375" s="71" t="n">
        <f aca="false">G375*Assumptions!$B$7</f>
        <v>-342209.296</v>
      </c>
      <c r="O375" s="71" t="n">
        <f aca="false">K375*Assumptions!$B$7</f>
        <v>-388595.117264966</v>
      </c>
      <c r="P375" s="68" t="n">
        <f aca="false">P374+G375</f>
        <v>6325.00614</v>
      </c>
      <c r="Q375" s="68" t="n">
        <f aca="false">MAX(Q374,P375)</f>
        <v>6368.51654</v>
      </c>
      <c r="R375" s="68" t="n">
        <f aca="false">Q375-P375</f>
        <v>43.5104000000001</v>
      </c>
      <c r="S375" s="68" t="n">
        <f aca="false">S374+K375</f>
        <v>4127.84581990939</v>
      </c>
      <c r="T375" s="68" t="n">
        <f aca="false">MAX(T374,S375)</f>
        <v>4177.25397213635</v>
      </c>
      <c r="U375" s="68" t="n">
        <f aca="false">T375-S375</f>
        <v>49.4081522269507</v>
      </c>
      <c r="V375" s="70" t="n">
        <f aca="false">V374+F375</f>
        <v>1.3717</v>
      </c>
      <c r="W375" s="70" t="n">
        <f aca="false">MAX(W374,V375)</f>
        <v>1.3797</v>
      </c>
      <c r="X375" s="70" t="n">
        <f aca="false">W375-V375</f>
        <v>0.00800000000000001</v>
      </c>
      <c r="Y375" s="70" t="n">
        <f aca="false">Y374+M375</f>
        <v>1.27481895744333</v>
      </c>
      <c r="Z375" s="70" t="n">
        <f aca="false">MAX(Z374,Y375)</f>
        <v>1.28307901146818</v>
      </c>
      <c r="AA375" s="70" t="n">
        <f aca="false">Z375-Y375</f>
        <v>0.00826005402485341</v>
      </c>
      <c r="AB375" s="72" t="n">
        <f aca="false">AB374*(1+F375)</f>
        <v>3.62700885723242</v>
      </c>
      <c r="AC375" s="73" t="n">
        <f aca="false">MAX(AC374,AB375)</f>
        <v>3.65625892866171</v>
      </c>
      <c r="AD375" s="70" t="n">
        <f aca="false">1-AB375/AC375</f>
        <v>0.00800000000000001</v>
      </c>
      <c r="AE375" s="73" t="n">
        <f aca="false">AE374*(1+M375)</f>
        <v>3.29310860098528</v>
      </c>
      <c r="AF375" s="73" t="n">
        <f aca="false">MAX(AF374,AE375)</f>
        <v>3.32053641113273</v>
      </c>
      <c r="AG375" s="70" t="n">
        <f aca="false">1-AE375/AF375</f>
        <v>0.00826005402485341</v>
      </c>
      <c r="AH375" s="74" t="n">
        <f aca="false">IF(R375&gt;0,AH374+1,0)</f>
        <v>1</v>
      </c>
      <c r="AI375" s="74" t="n">
        <f aca="false">IF(U375&gt;0,AI374+1,0)</f>
        <v>1</v>
      </c>
      <c r="AJ375" s="74" t="n">
        <f aca="false">IF(G375&gt;0,AJ374+1,0)</f>
        <v>0</v>
      </c>
      <c r="AK375" s="74" t="n">
        <f aca="false">IF(G375&lt;=0,AK374+1,0)</f>
        <v>1</v>
      </c>
      <c r="AL375" s="74" t="n">
        <f aca="false">IF(K375&gt;0,AL374+1,0)</f>
        <v>0</v>
      </c>
      <c r="AM375" s="74" t="n">
        <f aca="false">IF(K375&lt;=0,AM374+1,0)</f>
        <v>1</v>
      </c>
    </row>
    <row r="376" customFormat="false" ht="15" hidden="false" customHeight="false" outlineLevel="0" collapsed="false">
      <c r="A376" s="61" t="n">
        <v>375</v>
      </c>
      <c r="B376" s="62" t="n">
        <v>40968.5520833333</v>
      </c>
      <c r="C376" s="63" t="n">
        <f aca="false">YEAR(B376)</f>
        <v>2012</v>
      </c>
      <c r="D376" s="32" t="s">
        <v>276</v>
      </c>
      <c r="E376" s="64" t="n">
        <v>5395.25</v>
      </c>
      <c r="F376" s="65" t="n">
        <v>0.0027</v>
      </c>
      <c r="G376" s="66" t="n">
        <v>14.567175</v>
      </c>
      <c r="H376" s="67" t="n">
        <f aca="false">E376+IF(D376="Long",1,-1)*G376</f>
        <v>5380.682825</v>
      </c>
      <c r="I376" s="68" t="n">
        <f aca="false">Assumptions!$B$58</f>
        <v>5.35750011455817</v>
      </c>
      <c r="J376" s="68" t="n">
        <f aca="false">INDEX(Yearly!$L$5:$L$22,MATCH(C376,Yearly!$A$5:$A$22,0))</f>
        <v>0.54025211239242</v>
      </c>
      <c r="K376" s="68" t="n">
        <f aca="false">G376-I376-J376</f>
        <v>8.66942277304941</v>
      </c>
      <c r="L376" s="69" t="n">
        <f aca="false">(I376+J376)/Assumptions!$B$8</f>
        <v>0.000260054024853469</v>
      </c>
      <c r="M376" s="70" t="n">
        <f aca="false">F376-L376</f>
        <v>0.00243994597514653</v>
      </c>
      <c r="N376" s="71" t="n">
        <f aca="false">G376*Assumptions!$B$7</f>
        <v>114570.831375</v>
      </c>
      <c r="O376" s="71" t="n">
        <f aca="false">K376*Assumptions!$B$7</f>
        <v>68185.0101100336</v>
      </c>
      <c r="P376" s="68" t="n">
        <f aca="false">P375+G376</f>
        <v>6339.573315</v>
      </c>
      <c r="Q376" s="68" t="n">
        <f aca="false">MAX(Q375,P376)</f>
        <v>6368.51654</v>
      </c>
      <c r="R376" s="68" t="n">
        <f aca="false">Q376-P376</f>
        <v>28.943225</v>
      </c>
      <c r="S376" s="68" t="n">
        <f aca="false">S375+K376</f>
        <v>4136.51524268244</v>
      </c>
      <c r="T376" s="68" t="n">
        <f aca="false">MAX(T375,S376)</f>
        <v>4177.25397213635</v>
      </c>
      <c r="U376" s="68" t="n">
        <f aca="false">T376-S376</f>
        <v>40.7387294539012</v>
      </c>
      <c r="V376" s="70" t="n">
        <f aca="false">V375+F376</f>
        <v>1.3744</v>
      </c>
      <c r="W376" s="70" t="n">
        <f aca="false">MAX(W375,V376)</f>
        <v>1.3797</v>
      </c>
      <c r="X376" s="70" t="n">
        <f aca="false">W376-V376</f>
        <v>0.00530000000000008</v>
      </c>
      <c r="Y376" s="70" t="n">
        <f aca="false">Y375+M376</f>
        <v>1.27725890341848</v>
      </c>
      <c r="Z376" s="70" t="n">
        <f aca="false">MAX(Z375,Y376)</f>
        <v>1.28307901146818</v>
      </c>
      <c r="AA376" s="70" t="n">
        <f aca="false">Z376-Y376</f>
        <v>0.0058201080497069</v>
      </c>
      <c r="AB376" s="72" t="n">
        <f aca="false">AB375*(1+F376)</f>
        <v>3.63680178114695</v>
      </c>
      <c r="AC376" s="73" t="n">
        <f aca="false">MAX(AC375,AB376)</f>
        <v>3.65625892866171</v>
      </c>
      <c r="AD376" s="70" t="n">
        <f aca="false">1-AB376/AC376</f>
        <v>0.00532160000000015</v>
      </c>
      <c r="AE376" s="73" t="n">
        <f aca="false">AE375*(1+M376)</f>
        <v>3.30114360806197</v>
      </c>
      <c r="AF376" s="73" t="n">
        <f aca="false">MAX(AF375,AE376)</f>
        <v>3.32053641113273</v>
      </c>
      <c r="AG376" s="70" t="n">
        <f aca="false">1-AE376/AF376</f>
        <v>0.00584026213527933</v>
      </c>
      <c r="AH376" s="74" t="n">
        <f aca="false">IF(R376&gt;0,AH375+1,0)</f>
        <v>2</v>
      </c>
      <c r="AI376" s="74" t="n">
        <f aca="false">IF(U376&gt;0,AI375+1,0)</f>
        <v>2</v>
      </c>
      <c r="AJ376" s="74" t="n">
        <f aca="false">IF(G376&gt;0,AJ375+1,0)</f>
        <v>1</v>
      </c>
      <c r="AK376" s="74" t="n">
        <f aca="false">IF(G376&lt;=0,AK375+1,0)</f>
        <v>0</v>
      </c>
      <c r="AL376" s="74" t="n">
        <f aca="false">IF(K376&gt;0,AL375+1,0)</f>
        <v>1</v>
      </c>
      <c r="AM376" s="74" t="n">
        <f aca="false">IF(K376&lt;=0,AM375+1,0)</f>
        <v>0</v>
      </c>
    </row>
    <row r="377" customFormat="false" ht="15" hidden="false" customHeight="false" outlineLevel="0" collapsed="false">
      <c r="A377" s="61" t="n">
        <v>376</v>
      </c>
      <c r="B377" s="62" t="n">
        <v>40970.53125</v>
      </c>
      <c r="C377" s="63" t="n">
        <f aca="false">YEAR(B377)</f>
        <v>2012</v>
      </c>
      <c r="D377" s="32" t="s">
        <v>277</v>
      </c>
      <c r="E377" s="64" t="n">
        <v>5380.5</v>
      </c>
      <c r="F377" s="65" t="n">
        <v>-0.0081</v>
      </c>
      <c r="G377" s="66" t="n">
        <v>-43.58205</v>
      </c>
      <c r="H377" s="67" t="n">
        <f aca="false">E377+IF(D377="Long",1,-1)*G377</f>
        <v>5336.91795</v>
      </c>
      <c r="I377" s="68" t="n">
        <f aca="false">Assumptions!$B$58</f>
        <v>5.35750011455817</v>
      </c>
      <c r="J377" s="68" t="n">
        <f aca="false">INDEX(Yearly!$L$5:$L$22,MATCH(C377,Yearly!$A$5:$A$22,0))</f>
        <v>0.54025211239242</v>
      </c>
      <c r="K377" s="68" t="n">
        <f aca="false">G377-I377-J377</f>
        <v>-49.4798022269506</v>
      </c>
      <c r="L377" s="69" t="n">
        <f aca="false">(I377+J377)/Assumptions!$B$8</f>
        <v>0.000260054024853469</v>
      </c>
      <c r="M377" s="70" t="n">
        <f aca="false">F377-L377</f>
        <v>-0.00836005402485347</v>
      </c>
      <c r="N377" s="71" t="n">
        <f aca="false">G377*Assumptions!$B$7</f>
        <v>-342772.82325</v>
      </c>
      <c r="O377" s="71" t="n">
        <f aca="false">K377*Assumptions!$B$7</f>
        <v>-389158.644514966</v>
      </c>
      <c r="P377" s="68" t="n">
        <f aca="false">P376+G377</f>
        <v>6295.991265</v>
      </c>
      <c r="Q377" s="68" t="n">
        <f aca="false">MAX(Q376,P377)</f>
        <v>6368.51654</v>
      </c>
      <c r="R377" s="68" t="n">
        <f aca="false">Q377-P377</f>
        <v>72.525275</v>
      </c>
      <c r="S377" s="68" t="n">
        <f aca="false">S376+K377</f>
        <v>4087.03544045549</v>
      </c>
      <c r="T377" s="68" t="n">
        <f aca="false">MAX(T376,S377)</f>
        <v>4177.25397213635</v>
      </c>
      <c r="U377" s="68" t="n">
        <f aca="false">T377-S377</f>
        <v>90.2185316808518</v>
      </c>
      <c r="V377" s="70" t="n">
        <f aca="false">V376+F377</f>
        <v>1.3663</v>
      </c>
      <c r="W377" s="70" t="n">
        <f aca="false">MAX(W376,V377)</f>
        <v>1.3797</v>
      </c>
      <c r="X377" s="70" t="n">
        <f aca="false">W377-V377</f>
        <v>0.0134000000000001</v>
      </c>
      <c r="Y377" s="70" t="n">
        <f aca="false">Y376+M377</f>
        <v>1.26889884939362</v>
      </c>
      <c r="Z377" s="70" t="n">
        <f aca="false">MAX(Z376,Y377)</f>
        <v>1.28307901146818</v>
      </c>
      <c r="AA377" s="70" t="n">
        <f aca="false">Z377-Y377</f>
        <v>0.0141801620745603</v>
      </c>
      <c r="AB377" s="72" t="n">
        <f aca="false">AB376*(1+F377)</f>
        <v>3.60734368671966</v>
      </c>
      <c r="AC377" s="73" t="n">
        <f aca="false">MAX(AC376,AB377)</f>
        <v>3.65625892866171</v>
      </c>
      <c r="AD377" s="70" t="n">
        <f aca="false">1-AB377/AC377</f>
        <v>0.0133784950400002</v>
      </c>
      <c r="AE377" s="73" t="n">
        <f aca="false">AE376*(1+M377)</f>
        <v>3.27354586915477</v>
      </c>
      <c r="AF377" s="73" t="n">
        <f aca="false">MAX(AF376,AE377)</f>
        <v>3.32053641113273</v>
      </c>
      <c r="AG377" s="70" t="n">
        <f aca="false">1-AE377/AF377</f>
        <v>0.0141514912531625</v>
      </c>
      <c r="AH377" s="74" t="n">
        <f aca="false">IF(R377&gt;0,AH376+1,0)</f>
        <v>3</v>
      </c>
      <c r="AI377" s="74" t="n">
        <f aca="false">IF(U377&gt;0,AI376+1,0)</f>
        <v>3</v>
      </c>
      <c r="AJ377" s="74" t="n">
        <f aca="false">IF(G377&gt;0,AJ376+1,0)</f>
        <v>0</v>
      </c>
      <c r="AK377" s="74" t="n">
        <f aca="false">IF(G377&lt;=0,AK376+1,0)</f>
        <v>1</v>
      </c>
      <c r="AL377" s="74" t="n">
        <f aca="false">IF(K377&gt;0,AL376+1,0)</f>
        <v>0</v>
      </c>
      <c r="AM377" s="74" t="n">
        <f aca="false">IF(K377&lt;=0,AM376+1,0)</f>
        <v>1</v>
      </c>
    </row>
    <row r="378" customFormat="false" ht="15" hidden="false" customHeight="false" outlineLevel="0" collapsed="false">
      <c r="A378" s="61" t="n">
        <v>377</v>
      </c>
      <c r="B378" s="62" t="n">
        <v>40970.5729166667</v>
      </c>
      <c r="C378" s="63" t="n">
        <f aca="false">YEAR(B378)</f>
        <v>2012</v>
      </c>
      <c r="D378" s="32" t="s">
        <v>276</v>
      </c>
      <c r="E378" s="64" t="n">
        <v>5336.85</v>
      </c>
      <c r="F378" s="65" t="n">
        <v>-0.005</v>
      </c>
      <c r="G378" s="66" t="n">
        <v>-26.68425</v>
      </c>
      <c r="H378" s="67" t="n">
        <f aca="false">E378+IF(D378="Long",1,-1)*G378</f>
        <v>5363.53425</v>
      </c>
      <c r="I378" s="68" t="n">
        <f aca="false">Assumptions!$B$58</f>
        <v>5.35750011455817</v>
      </c>
      <c r="J378" s="68" t="n">
        <f aca="false">INDEX(Yearly!$L$5:$L$22,MATCH(C378,Yearly!$A$5:$A$22,0))</f>
        <v>0.54025211239242</v>
      </c>
      <c r="K378" s="68" t="n">
        <f aca="false">G378-I378-J378</f>
        <v>-32.5820022269506</v>
      </c>
      <c r="L378" s="69" t="n">
        <f aca="false">(I378+J378)/Assumptions!$B$8</f>
        <v>0.000260054024853469</v>
      </c>
      <c r="M378" s="70" t="n">
        <f aca="false">F378-L378</f>
        <v>-0.00526005402485347</v>
      </c>
      <c r="N378" s="71" t="n">
        <f aca="false">G378*Assumptions!$B$7</f>
        <v>-209871.62625</v>
      </c>
      <c r="O378" s="71" t="n">
        <f aca="false">K378*Assumptions!$B$7</f>
        <v>-256257.447514966</v>
      </c>
      <c r="P378" s="68" t="n">
        <f aca="false">P377+G378</f>
        <v>6269.307015</v>
      </c>
      <c r="Q378" s="68" t="n">
        <f aca="false">MAX(Q377,P378)</f>
        <v>6368.51654</v>
      </c>
      <c r="R378" s="68" t="n">
        <f aca="false">Q378-P378</f>
        <v>99.2095250000002</v>
      </c>
      <c r="S378" s="68" t="n">
        <f aca="false">S377+K378</f>
        <v>4054.45343822854</v>
      </c>
      <c r="T378" s="68" t="n">
        <f aca="false">MAX(T377,S378)</f>
        <v>4177.25397213635</v>
      </c>
      <c r="U378" s="68" t="n">
        <f aca="false">T378-S378</f>
        <v>122.800533907802</v>
      </c>
      <c r="V378" s="70" t="n">
        <f aca="false">V377+F378</f>
        <v>1.3613</v>
      </c>
      <c r="W378" s="70" t="n">
        <f aca="false">MAX(W377,V378)</f>
        <v>1.3797</v>
      </c>
      <c r="X378" s="70" t="n">
        <f aca="false">W378-V378</f>
        <v>0.0184</v>
      </c>
      <c r="Y378" s="70" t="n">
        <f aca="false">Y377+M378</f>
        <v>1.26363879536877</v>
      </c>
      <c r="Z378" s="70" t="n">
        <f aca="false">MAX(Z377,Y378)</f>
        <v>1.28307901146818</v>
      </c>
      <c r="AA378" s="70" t="n">
        <f aca="false">Z378-Y378</f>
        <v>0.0194402160994138</v>
      </c>
      <c r="AB378" s="72" t="n">
        <f aca="false">AB377*(1+F378)</f>
        <v>3.58930696828606</v>
      </c>
      <c r="AC378" s="73" t="n">
        <f aca="false">MAX(AC377,AB378)</f>
        <v>3.65625892866171</v>
      </c>
      <c r="AD378" s="70" t="n">
        <f aca="false">1-AB378/AC378</f>
        <v>0.0183116025648001</v>
      </c>
      <c r="AE378" s="73" t="n">
        <f aca="false">AE377*(1+M378)</f>
        <v>3.25632684103018</v>
      </c>
      <c r="AF378" s="73" t="n">
        <f aca="false">MAX(AF377,AE378)</f>
        <v>3.32053641113273</v>
      </c>
      <c r="AG378" s="70" t="n">
        <f aca="false">1-AE378/AF378</f>
        <v>0.0193371076694922</v>
      </c>
      <c r="AH378" s="74" t="n">
        <f aca="false">IF(R378&gt;0,AH377+1,0)</f>
        <v>4</v>
      </c>
      <c r="AI378" s="74" t="n">
        <f aca="false">IF(U378&gt;0,AI377+1,0)</f>
        <v>4</v>
      </c>
      <c r="AJ378" s="74" t="n">
        <f aca="false">IF(G378&gt;0,AJ377+1,0)</f>
        <v>0</v>
      </c>
      <c r="AK378" s="74" t="n">
        <f aca="false">IF(G378&lt;=0,AK377+1,0)</f>
        <v>2</v>
      </c>
      <c r="AL378" s="74" t="n">
        <f aca="false">IF(K378&gt;0,AL377+1,0)</f>
        <v>0</v>
      </c>
      <c r="AM378" s="74" t="n">
        <f aca="false">IF(K378&lt;=0,AM377+1,0)</f>
        <v>2</v>
      </c>
    </row>
    <row r="379" customFormat="false" ht="15" hidden="false" customHeight="false" outlineLevel="0" collapsed="false">
      <c r="A379" s="61" t="n">
        <v>378</v>
      </c>
      <c r="B379" s="62" t="n">
        <v>40974.46875</v>
      </c>
      <c r="C379" s="63" t="n">
        <f aca="false">YEAR(B379)</f>
        <v>2012</v>
      </c>
      <c r="D379" s="32" t="s">
        <v>277</v>
      </c>
      <c r="E379" s="64" t="n">
        <v>5363.7</v>
      </c>
      <c r="F379" s="65" t="n">
        <v>-0.0133</v>
      </c>
      <c r="G379" s="66" t="n">
        <v>-71.33721</v>
      </c>
      <c r="H379" s="67" t="n">
        <f aca="false">E379+IF(D379="Long",1,-1)*G379</f>
        <v>5292.36279</v>
      </c>
      <c r="I379" s="68" t="n">
        <f aca="false">Assumptions!$B$58</f>
        <v>5.35750011455817</v>
      </c>
      <c r="J379" s="68" t="n">
        <f aca="false">INDEX(Yearly!$L$5:$L$22,MATCH(C379,Yearly!$A$5:$A$22,0))</f>
        <v>0.54025211239242</v>
      </c>
      <c r="K379" s="68" t="n">
        <f aca="false">G379-I379-J379</f>
        <v>-77.2349622269506</v>
      </c>
      <c r="L379" s="69" t="n">
        <f aca="false">(I379+J379)/Assumptions!$B$8</f>
        <v>0.000260054024853469</v>
      </c>
      <c r="M379" s="70" t="n">
        <f aca="false">F379-L379</f>
        <v>-0.0135600540248535</v>
      </c>
      <c r="N379" s="71" t="n">
        <f aca="false">G379*Assumptions!$B$7</f>
        <v>-561067.15665</v>
      </c>
      <c r="O379" s="71" t="n">
        <f aca="false">K379*Assumptions!$B$7</f>
        <v>-607452.977914966</v>
      </c>
      <c r="P379" s="68" t="n">
        <f aca="false">P378+G379</f>
        <v>6197.969805</v>
      </c>
      <c r="Q379" s="68" t="n">
        <f aca="false">MAX(Q378,P379)</f>
        <v>6368.51654</v>
      </c>
      <c r="R379" s="68" t="n">
        <f aca="false">Q379-P379</f>
        <v>170.546735</v>
      </c>
      <c r="S379" s="68" t="n">
        <f aca="false">S378+K379</f>
        <v>3977.21847600159</v>
      </c>
      <c r="T379" s="68" t="n">
        <f aca="false">MAX(T378,S379)</f>
        <v>4177.25397213635</v>
      </c>
      <c r="U379" s="68" t="n">
        <f aca="false">T379-S379</f>
        <v>200.035496134753</v>
      </c>
      <c r="V379" s="70" t="n">
        <f aca="false">V378+F379</f>
        <v>1.348</v>
      </c>
      <c r="W379" s="70" t="n">
        <f aca="false">MAX(W378,V379)</f>
        <v>1.3797</v>
      </c>
      <c r="X379" s="70" t="n">
        <f aca="false">W379-V379</f>
        <v>0.0317000000000001</v>
      </c>
      <c r="Y379" s="70" t="n">
        <f aca="false">Y378+M379</f>
        <v>1.25007874134392</v>
      </c>
      <c r="Z379" s="70" t="n">
        <f aca="false">MAX(Z378,Y379)</f>
        <v>1.28307901146818</v>
      </c>
      <c r="AA379" s="70" t="n">
        <f aca="false">Z379-Y379</f>
        <v>0.0330002701242673</v>
      </c>
      <c r="AB379" s="72" t="n">
        <f aca="false">AB378*(1+F379)</f>
        <v>3.54156918560785</v>
      </c>
      <c r="AC379" s="73" t="n">
        <f aca="false">MAX(AC378,AB379)</f>
        <v>3.65625892866171</v>
      </c>
      <c r="AD379" s="70" t="n">
        <f aca="false">1-AB379/AC379</f>
        <v>0.0313680582506883</v>
      </c>
      <c r="AE379" s="73" t="n">
        <f aca="false">AE378*(1+M379)</f>
        <v>3.21217087314323</v>
      </c>
      <c r="AF379" s="73" t="n">
        <f aca="false">MAX(AF378,AE379)</f>
        <v>3.32053641113273</v>
      </c>
      <c r="AG379" s="70" t="n">
        <f aca="false">1-AE379/AF379</f>
        <v>0.0326349494696628</v>
      </c>
      <c r="AH379" s="74" t="n">
        <f aca="false">IF(R379&gt;0,AH378+1,0)</f>
        <v>5</v>
      </c>
      <c r="AI379" s="74" t="n">
        <f aca="false">IF(U379&gt;0,AI378+1,0)</f>
        <v>5</v>
      </c>
      <c r="AJ379" s="74" t="n">
        <f aca="false">IF(G379&gt;0,AJ378+1,0)</f>
        <v>0</v>
      </c>
      <c r="AK379" s="74" t="n">
        <f aca="false">IF(G379&lt;=0,AK378+1,0)</f>
        <v>3</v>
      </c>
      <c r="AL379" s="74" t="n">
        <f aca="false">IF(K379&gt;0,AL378+1,0)</f>
        <v>0</v>
      </c>
      <c r="AM379" s="74" t="n">
        <f aca="false">IF(K379&lt;=0,AM378+1,0)</f>
        <v>3</v>
      </c>
    </row>
    <row r="380" customFormat="false" ht="15" hidden="false" customHeight="false" outlineLevel="0" collapsed="false">
      <c r="A380" s="61" t="n">
        <v>379</v>
      </c>
      <c r="B380" s="62" t="n">
        <v>40974.5520833333</v>
      </c>
      <c r="C380" s="63" t="n">
        <f aca="false">YEAR(B380)</f>
        <v>2012</v>
      </c>
      <c r="D380" s="32" t="s">
        <v>276</v>
      </c>
      <c r="E380" s="64" t="n">
        <v>5292.5</v>
      </c>
      <c r="F380" s="65" t="n">
        <v>-0.0038</v>
      </c>
      <c r="G380" s="66" t="n">
        <v>-20.1115</v>
      </c>
      <c r="H380" s="67" t="n">
        <f aca="false">E380+IF(D380="Long",1,-1)*G380</f>
        <v>5312.6115</v>
      </c>
      <c r="I380" s="68" t="n">
        <f aca="false">Assumptions!$B$58</f>
        <v>5.35750011455817</v>
      </c>
      <c r="J380" s="68" t="n">
        <f aca="false">INDEX(Yearly!$L$5:$L$22,MATCH(C380,Yearly!$A$5:$A$22,0))</f>
        <v>0.54025211239242</v>
      </c>
      <c r="K380" s="68" t="n">
        <f aca="false">G380-I380-J380</f>
        <v>-26.0092522269506</v>
      </c>
      <c r="L380" s="69" t="n">
        <f aca="false">(I380+J380)/Assumptions!$B$8</f>
        <v>0.000260054024853469</v>
      </c>
      <c r="M380" s="70" t="n">
        <f aca="false">F380-L380</f>
        <v>-0.00406005402485347</v>
      </c>
      <c r="N380" s="71" t="n">
        <f aca="false">G380*Assumptions!$B$7</f>
        <v>-158176.9475</v>
      </c>
      <c r="O380" s="71" t="n">
        <f aca="false">K380*Assumptions!$B$7</f>
        <v>-204562.768764966</v>
      </c>
      <c r="P380" s="68" t="n">
        <f aca="false">P379+G380</f>
        <v>6177.858305</v>
      </c>
      <c r="Q380" s="68" t="n">
        <f aca="false">MAX(Q379,P380)</f>
        <v>6368.51654</v>
      </c>
      <c r="R380" s="68" t="n">
        <f aca="false">Q380-P380</f>
        <v>190.658235</v>
      </c>
      <c r="S380" s="68" t="n">
        <f aca="false">S379+K380</f>
        <v>3951.20922377464</v>
      </c>
      <c r="T380" s="68" t="n">
        <f aca="false">MAX(T379,S380)</f>
        <v>4177.25397213635</v>
      </c>
      <c r="U380" s="68" t="n">
        <f aca="false">T380-S380</f>
        <v>226.044748361704</v>
      </c>
      <c r="V380" s="70" t="n">
        <f aca="false">V379+F380</f>
        <v>1.3442</v>
      </c>
      <c r="W380" s="70" t="n">
        <f aca="false">MAX(W379,V380)</f>
        <v>1.3797</v>
      </c>
      <c r="X380" s="70" t="n">
        <f aca="false">W380-V380</f>
        <v>0.0355000000000001</v>
      </c>
      <c r="Y380" s="70" t="n">
        <f aca="false">Y379+M380</f>
        <v>1.24601868731906</v>
      </c>
      <c r="Z380" s="70" t="n">
        <f aca="false">MAX(Z379,Y380)</f>
        <v>1.28307901146818</v>
      </c>
      <c r="AA380" s="70" t="n">
        <f aca="false">Z380-Y380</f>
        <v>0.0370603241491208</v>
      </c>
      <c r="AB380" s="72" t="n">
        <f aca="false">AB379*(1+F380)</f>
        <v>3.52811122270254</v>
      </c>
      <c r="AC380" s="73" t="n">
        <f aca="false">MAX(AC379,AB380)</f>
        <v>3.65625892866171</v>
      </c>
      <c r="AD380" s="70" t="n">
        <f aca="false">1-AB380/AC380</f>
        <v>0.0350488596293358</v>
      </c>
      <c r="AE380" s="73" t="n">
        <f aca="false">AE379*(1+M380)</f>
        <v>3.19912928586121</v>
      </c>
      <c r="AF380" s="73" t="n">
        <f aca="false">MAX(AF379,AE380)</f>
        <v>3.32053641113273</v>
      </c>
      <c r="AG380" s="70" t="n">
        <f aca="false">1-AE380/AF380</f>
        <v>0.036562503836571</v>
      </c>
      <c r="AH380" s="74" t="n">
        <f aca="false">IF(R380&gt;0,AH379+1,0)</f>
        <v>6</v>
      </c>
      <c r="AI380" s="74" t="n">
        <f aca="false">IF(U380&gt;0,AI379+1,0)</f>
        <v>6</v>
      </c>
      <c r="AJ380" s="74" t="n">
        <f aca="false">IF(G380&gt;0,AJ379+1,0)</f>
        <v>0</v>
      </c>
      <c r="AK380" s="74" t="n">
        <f aca="false">IF(G380&lt;=0,AK379+1,0)</f>
        <v>4</v>
      </c>
      <c r="AL380" s="74" t="n">
        <f aca="false">IF(K380&gt;0,AL379+1,0)</f>
        <v>0</v>
      </c>
      <c r="AM380" s="74" t="n">
        <f aca="false">IF(K380&lt;=0,AM379+1,0)</f>
        <v>4</v>
      </c>
    </row>
    <row r="381" customFormat="false" ht="15" hidden="false" customHeight="false" outlineLevel="0" collapsed="false">
      <c r="A381" s="61" t="n">
        <v>380</v>
      </c>
      <c r="B381" s="62" t="n">
        <v>40977.40625</v>
      </c>
      <c r="C381" s="63" t="n">
        <f aca="false">YEAR(B381)</f>
        <v>2012</v>
      </c>
      <c r="D381" s="32" t="s">
        <v>277</v>
      </c>
      <c r="E381" s="64" t="n">
        <v>5312.65</v>
      </c>
      <c r="F381" s="65" t="n">
        <v>0.0108</v>
      </c>
      <c r="G381" s="66" t="n">
        <v>57.37662</v>
      </c>
      <c r="H381" s="67" t="n">
        <f aca="false">E381+IF(D381="Long",1,-1)*G381</f>
        <v>5370.02662</v>
      </c>
      <c r="I381" s="68" t="n">
        <f aca="false">Assumptions!$B$58</f>
        <v>5.35750011455817</v>
      </c>
      <c r="J381" s="68" t="n">
        <f aca="false">INDEX(Yearly!$L$5:$L$22,MATCH(C381,Yearly!$A$5:$A$22,0))</f>
        <v>0.54025211239242</v>
      </c>
      <c r="K381" s="68" t="n">
        <f aca="false">G381-I381-J381</f>
        <v>51.4788677730494</v>
      </c>
      <c r="L381" s="69" t="n">
        <f aca="false">(I381+J381)/Assumptions!$B$8</f>
        <v>0.000260054024853469</v>
      </c>
      <c r="M381" s="70" t="n">
        <f aca="false">F381-L381</f>
        <v>0.0105399459751465</v>
      </c>
      <c r="N381" s="71" t="n">
        <f aca="false">G381*Assumptions!$B$7</f>
        <v>451267.1163</v>
      </c>
      <c r="O381" s="71" t="n">
        <f aca="false">K381*Assumptions!$B$7</f>
        <v>404881.295035034</v>
      </c>
      <c r="P381" s="68" t="n">
        <f aca="false">P380+G381</f>
        <v>6235.234925</v>
      </c>
      <c r="Q381" s="68" t="n">
        <f aca="false">MAX(Q380,P381)</f>
        <v>6368.51654</v>
      </c>
      <c r="R381" s="68" t="n">
        <f aca="false">Q381-P381</f>
        <v>133.281615</v>
      </c>
      <c r="S381" s="68" t="n">
        <f aca="false">S380+K381</f>
        <v>4002.68809154769</v>
      </c>
      <c r="T381" s="68" t="n">
        <f aca="false">MAX(T380,S381)</f>
        <v>4177.25397213635</v>
      </c>
      <c r="U381" s="68" t="n">
        <f aca="false">T381-S381</f>
        <v>174.565880588654</v>
      </c>
      <c r="V381" s="70" t="n">
        <f aca="false">V380+F381</f>
        <v>1.355</v>
      </c>
      <c r="W381" s="70" t="n">
        <f aca="false">MAX(W380,V381)</f>
        <v>1.3797</v>
      </c>
      <c r="X381" s="70" t="n">
        <f aca="false">W381-V381</f>
        <v>0.0247000000000002</v>
      </c>
      <c r="Y381" s="70" t="n">
        <f aca="false">Y380+M381</f>
        <v>1.25655863329421</v>
      </c>
      <c r="Z381" s="70" t="n">
        <f aca="false">MAX(Z380,Y381)</f>
        <v>1.28307901146818</v>
      </c>
      <c r="AA381" s="70" t="n">
        <f aca="false">Z381-Y381</f>
        <v>0.0265203781739742</v>
      </c>
      <c r="AB381" s="72" t="n">
        <f aca="false">AB380*(1+F381)</f>
        <v>3.56621482390773</v>
      </c>
      <c r="AC381" s="73" t="n">
        <f aca="false">MAX(AC380,AB381)</f>
        <v>3.65625892866171</v>
      </c>
      <c r="AD381" s="70" t="n">
        <f aca="false">1-AB381/AC381</f>
        <v>0.0246273873133326</v>
      </c>
      <c r="AE381" s="73" t="n">
        <f aca="false">AE380*(1+M381)</f>
        <v>3.2328479357017</v>
      </c>
      <c r="AF381" s="73" t="n">
        <f aca="false">MAX(AF380,AE381)</f>
        <v>3.32053641113273</v>
      </c>
      <c r="AG381" s="70" t="n">
        <f aca="false">1-AE381/AF381</f>
        <v>0.026407924676578</v>
      </c>
      <c r="AH381" s="74" t="n">
        <f aca="false">IF(R381&gt;0,AH380+1,0)</f>
        <v>7</v>
      </c>
      <c r="AI381" s="74" t="n">
        <f aca="false">IF(U381&gt;0,AI380+1,0)</f>
        <v>7</v>
      </c>
      <c r="AJ381" s="74" t="n">
        <f aca="false">IF(G381&gt;0,AJ380+1,0)</f>
        <v>1</v>
      </c>
      <c r="AK381" s="74" t="n">
        <f aca="false">IF(G381&lt;=0,AK380+1,0)</f>
        <v>0</v>
      </c>
      <c r="AL381" s="74" t="n">
        <f aca="false">IF(K381&gt;0,AL380+1,0)</f>
        <v>1</v>
      </c>
      <c r="AM381" s="74" t="n">
        <f aca="false">IF(K381&lt;=0,AM380+1,0)</f>
        <v>0</v>
      </c>
    </row>
    <row r="382" customFormat="false" ht="15" hidden="false" customHeight="false" outlineLevel="0" collapsed="false">
      <c r="A382" s="61" t="n">
        <v>381</v>
      </c>
      <c r="B382" s="62" t="n">
        <v>40983.5104166667</v>
      </c>
      <c r="C382" s="63" t="n">
        <f aca="false">YEAR(B382)</f>
        <v>2012</v>
      </c>
      <c r="D382" s="32" t="s">
        <v>276</v>
      </c>
      <c r="E382" s="64" t="n">
        <v>5369.9</v>
      </c>
      <c r="F382" s="65" t="n">
        <v>-0.0057</v>
      </c>
      <c r="G382" s="66" t="n">
        <v>-30.60843</v>
      </c>
      <c r="H382" s="67" t="n">
        <f aca="false">E382+IF(D382="Long",1,-1)*G382</f>
        <v>5400.50843</v>
      </c>
      <c r="I382" s="68" t="n">
        <f aca="false">Assumptions!$B$58</f>
        <v>5.35750011455817</v>
      </c>
      <c r="J382" s="68" t="n">
        <f aca="false">INDEX(Yearly!$L$5:$L$22,MATCH(C382,Yearly!$A$5:$A$22,0))</f>
        <v>0.54025211239242</v>
      </c>
      <c r="K382" s="68" t="n">
        <f aca="false">G382-I382-J382</f>
        <v>-36.5061822269506</v>
      </c>
      <c r="L382" s="69" t="n">
        <f aca="false">(I382+J382)/Assumptions!$B$8</f>
        <v>0.000260054024853469</v>
      </c>
      <c r="M382" s="70" t="n">
        <f aca="false">F382-L382</f>
        <v>-0.00596005402485347</v>
      </c>
      <c r="N382" s="71" t="n">
        <f aca="false">G382*Assumptions!$B$7</f>
        <v>-240735.30195</v>
      </c>
      <c r="O382" s="71" t="n">
        <f aca="false">K382*Assumptions!$B$7</f>
        <v>-287121.123214966</v>
      </c>
      <c r="P382" s="68" t="n">
        <f aca="false">P381+G382</f>
        <v>6204.626495</v>
      </c>
      <c r="Q382" s="68" t="n">
        <f aca="false">MAX(Q381,P382)</f>
        <v>6368.51654</v>
      </c>
      <c r="R382" s="68" t="n">
        <f aca="false">Q382-P382</f>
        <v>163.890045</v>
      </c>
      <c r="S382" s="68" t="n">
        <f aca="false">S381+K382</f>
        <v>3966.18190932074</v>
      </c>
      <c r="T382" s="68" t="n">
        <f aca="false">MAX(T381,S382)</f>
        <v>4177.25397213635</v>
      </c>
      <c r="U382" s="68" t="n">
        <f aca="false">T382-S382</f>
        <v>211.072062815605</v>
      </c>
      <c r="V382" s="70" t="n">
        <f aca="false">V381+F382</f>
        <v>1.3493</v>
      </c>
      <c r="W382" s="70" t="n">
        <f aca="false">MAX(W381,V382)</f>
        <v>1.3797</v>
      </c>
      <c r="X382" s="70" t="n">
        <f aca="false">W382-V382</f>
        <v>0.0304000000000002</v>
      </c>
      <c r="Y382" s="70" t="n">
        <f aca="false">Y381+M382</f>
        <v>1.25059857926935</v>
      </c>
      <c r="Z382" s="70" t="n">
        <f aca="false">MAX(Z381,Y382)</f>
        <v>1.28307901146818</v>
      </c>
      <c r="AA382" s="70" t="n">
        <f aca="false">Z382-Y382</f>
        <v>0.0324804321988277</v>
      </c>
      <c r="AB382" s="72" t="n">
        <f aca="false">AB381*(1+F382)</f>
        <v>3.54588739941146</v>
      </c>
      <c r="AC382" s="73" t="n">
        <f aca="false">MAX(AC381,AB382)</f>
        <v>3.65625892866171</v>
      </c>
      <c r="AD382" s="70" t="n">
        <f aca="false">1-AB382/AC382</f>
        <v>0.0301870112056466</v>
      </c>
      <c r="AE382" s="73" t="n">
        <f aca="false">AE381*(1+M382)</f>
        <v>3.21357998735078</v>
      </c>
      <c r="AF382" s="73" t="n">
        <f aca="false">MAX(AF381,AE382)</f>
        <v>3.32053641113273</v>
      </c>
      <c r="AG382" s="70" t="n">
        <f aca="false">1-AE382/AF382</f>
        <v>0.0322105860436748</v>
      </c>
      <c r="AH382" s="74" t="n">
        <f aca="false">IF(R382&gt;0,AH381+1,0)</f>
        <v>8</v>
      </c>
      <c r="AI382" s="74" t="n">
        <f aca="false">IF(U382&gt;0,AI381+1,0)</f>
        <v>8</v>
      </c>
      <c r="AJ382" s="74" t="n">
        <f aca="false">IF(G382&gt;0,AJ381+1,0)</f>
        <v>0</v>
      </c>
      <c r="AK382" s="74" t="n">
        <f aca="false">IF(G382&lt;=0,AK381+1,0)</f>
        <v>1</v>
      </c>
      <c r="AL382" s="74" t="n">
        <f aca="false">IF(K382&gt;0,AL381+1,0)</f>
        <v>0</v>
      </c>
      <c r="AM382" s="74" t="n">
        <f aca="false">IF(K382&lt;=0,AM381+1,0)</f>
        <v>1</v>
      </c>
    </row>
    <row r="383" customFormat="false" ht="15" hidden="false" customHeight="false" outlineLevel="0" collapsed="false">
      <c r="A383" s="61" t="n">
        <v>382</v>
      </c>
      <c r="B383" s="62" t="n">
        <v>40984.40625</v>
      </c>
      <c r="C383" s="63" t="n">
        <f aca="false">YEAR(B383)</f>
        <v>2012</v>
      </c>
      <c r="D383" s="32" t="s">
        <v>277</v>
      </c>
      <c r="E383" s="64" t="n">
        <v>5400.35</v>
      </c>
      <c r="F383" s="65" t="n">
        <v>-0.0052</v>
      </c>
      <c r="G383" s="66" t="n">
        <v>-28.08182</v>
      </c>
      <c r="H383" s="67" t="n">
        <f aca="false">E383+IF(D383="Long",1,-1)*G383</f>
        <v>5372.26818</v>
      </c>
      <c r="I383" s="68" t="n">
        <f aca="false">Assumptions!$B$58</f>
        <v>5.35750011455817</v>
      </c>
      <c r="J383" s="68" t="n">
        <f aca="false">INDEX(Yearly!$L$5:$L$22,MATCH(C383,Yearly!$A$5:$A$22,0))</f>
        <v>0.54025211239242</v>
      </c>
      <c r="K383" s="68" t="n">
        <f aca="false">G383-I383-J383</f>
        <v>-33.9795722269506</v>
      </c>
      <c r="L383" s="69" t="n">
        <f aca="false">(I383+J383)/Assumptions!$B$8</f>
        <v>0.000260054024853469</v>
      </c>
      <c r="M383" s="70" t="n">
        <f aca="false">F383-L383</f>
        <v>-0.00546005402485347</v>
      </c>
      <c r="N383" s="71" t="n">
        <f aca="false">G383*Assumptions!$B$7</f>
        <v>-220863.5143</v>
      </c>
      <c r="O383" s="71" t="n">
        <f aca="false">K383*Assumptions!$B$7</f>
        <v>-267249.335564966</v>
      </c>
      <c r="P383" s="68" t="n">
        <f aca="false">P382+G383</f>
        <v>6176.544675</v>
      </c>
      <c r="Q383" s="68" t="n">
        <f aca="false">MAX(Q382,P383)</f>
        <v>6368.51654</v>
      </c>
      <c r="R383" s="68" t="n">
        <f aca="false">Q383-P383</f>
        <v>191.971865</v>
      </c>
      <c r="S383" s="68" t="n">
        <f aca="false">S382+K383</f>
        <v>3932.20233709379</v>
      </c>
      <c r="T383" s="68" t="n">
        <f aca="false">MAX(T382,S383)</f>
        <v>4177.25397213635</v>
      </c>
      <c r="U383" s="68" t="n">
        <f aca="false">T383-S383</f>
        <v>245.051635042555</v>
      </c>
      <c r="V383" s="70" t="n">
        <f aca="false">V382+F383</f>
        <v>1.3441</v>
      </c>
      <c r="W383" s="70" t="n">
        <f aca="false">MAX(W382,V383)</f>
        <v>1.3797</v>
      </c>
      <c r="X383" s="70" t="n">
        <f aca="false">W383-V383</f>
        <v>0.0356000000000003</v>
      </c>
      <c r="Y383" s="70" t="n">
        <f aca="false">Y382+M383</f>
        <v>1.2451385252445</v>
      </c>
      <c r="Z383" s="70" t="n">
        <f aca="false">MAX(Z382,Y383)</f>
        <v>1.28307901146818</v>
      </c>
      <c r="AA383" s="70" t="n">
        <f aca="false">Z383-Y383</f>
        <v>0.0379404862236812</v>
      </c>
      <c r="AB383" s="72" t="n">
        <f aca="false">AB382*(1+F383)</f>
        <v>3.52744878493452</v>
      </c>
      <c r="AC383" s="73" t="n">
        <f aca="false">MAX(AC382,AB383)</f>
        <v>3.65625892866171</v>
      </c>
      <c r="AD383" s="70" t="n">
        <f aca="false">1-AB383/AC383</f>
        <v>0.0352300387473773</v>
      </c>
      <c r="AE383" s="73" t="n">
        <f aca="false">AE382*(1+M383)</f>
        <v>3.19603366700666</v>
      </c>
      <c r="AF383" s="73" t="n">
        <f aca="false">MAX(AF382,AE383)</f>
        <v>3.32053641113273</v>
      </c>
      <c r="AG383" s="70" t="n">
        <f aca="false">1-AE383/AF383</f>
        <v>0.0374947685285576</v>
      </c>
      <c r="AH383" s="74" t="n">
        <f aca="false">IF(R383&gt;0,AH382+1,0)</f>
        <v>9</v>
      </c>
      <c r="AI383" s="74" t="n">
        <f aca="false">IF(U383&gt;0,AI382+1,0)</f>
        <v>9</v>
      </c>
      <c r="AJ383" s="74" t="n">
        <f aca="false">IF(G383&gt;0,AJ382+1,0)</f>
        <v>0</v>
      </c>
      <c r="AK383" s="74" t="n">
        <f aca="false">IF(G383&lt;=0,AK382+1,0)</f>
        <v>2</v>
      </c>
      <c r="AL383" s="74" t="n">
        <f aca="false">IF(K383&gt;0,AL382+1,0)</f>
        <v>0</v>
      </c>
      <c r="AM383" s="74" t="n">
        <f aca="false">IF(K383&lt;=0,AM382+1,0)</f>
        <v>2</v>
      </c>
    </row>
    <row r="384" customFormat="false" ht="15" hidden="false" customHeight="false" outlineLevel="0" collapsed="false">
      <c r="A384" s="61" t="n">
        <v>383</v>
      </c>
      <c r="B384" s="62" t="n">
        <v>40984.53125</v>
      </c>
      <c r="C384" s="63" t="n">
        <f aca="false">YEAR(B384)</f>
        <v>2012</v>
      </c>
      <c r="D384" s="32" t="s">
        <v>276</v>
      </c>
      <c r="E384" s="64" t="n">
        <v>5372</v>
      </c>
      <c r="F384" s="65" t="n">
        <v>-0.0079</v>
      </c>
      <c r="G384" s="66" t="n">
        <v>-42.4388</v>
      </c>
      <c r="H384" s="67" t="n">
        <f aca="false">E384+IF(D384="Long",1,-1)*G384</f>
        <v>5414.4388</v>
      </c>
      <c r="I384" s="68" t="n">
        <f aca="false">Assumptions!$B$58</f>
        <v>5.35750011455817</v>
      </c>
      <c r="J384" s="68" t="n">
        <f aca="false">INDEX(Yearly!$L$5:$L$22,MATCH(C384,Yearly!$A$5:$A$22,0))</f>
        <v>0.54025211239242</v>
      </c>
      <c r="K384" s="68" t="n">
        <f aca="false">G384-I384-J384</f>
        <v>-48.3365522269506</v>
      </c>
      <c r="L384" s="69" t="n">
        <f aca="false">(I384+J384)/Assumptions!$B$8</f>
        <v>0.000260054024853469</v>
      </c>
      <c r="M384" s="70" t="n">
        <f aca="false">F384-L384</f>
        <v>-0.00816005402485347</v>
      </c>
      <c r="N384" s="71" t="n">
        <f aca="false">G384*Assumptions!$B$7</f>
        <v>-333781.162</v>
      </c>
      <c r="O384" s="71" t="n">
        <f aca="false">K384*Assumptions!$B$7</f>
        <v>-380166.983264966</v>
      </c>
      <c r="P384" s="68" t="n">
        <f aca="false">P383+G384</f>
        <v>6134.105875</v>
      </c>
      <c r="Q384" s="68" t="n">
        <f aca="false">MAX(Q383,P384)</f>
        <v>6368.51654</v>
      </c>
      <c r="R384" s="68" t="n">
        <f aca="false">Q384-P384</f>
        <v>234.410665</v>
      </c>
      <c r="S384" s="68" t="n">
        <f aca="false">S383+K384</f>
        <v>3883.86578486684</v>
      </c>
      <c r="T384" s="68" t="n">
        <f aca="false">MAX(T383,S384)</f>
        <v>4177.25397213635</v>
      </c>
      <c r="U384" s="68" t="n">
        <f aca="false">T384-S384</f>
        <v>293.388187269506</v>
      </c>
      <c r="V384" s="70" t="n">
        <f aca="false">V383+F384</f>
        <v>1.3362</v>
      </c>
      <c r="W384" s="70" t="n">
        <f aca="false">MAX(W383,V384)</f>
        <v>1.3797</v>
      </c>
      <c r="X384" s="70" t="n">
        <f aca="false">W384-V384</f>
        <v>0.0435000000000003</v>
      </c>
      <c r="Y384" s="70" t="n">
        <f aca="false">Y383+M384</f>
        <v>1.23697847121965</v>
      </c>
      <c r="Z384" s="70" t="n">
        <f aca="false">MAX(Z383,Y384)</f>
        <v>1.28307901146818</v>
      </c>
      <c r="AA384" s="70" t="n">
        <f aca="false">Z384-Y384</f>
        <v>0.0461005402485346</v>
      </c>
      <c r="AB384" s="72" t="n">
        <f aca="false">AB383*(1+F384)</f>
        <v>3.49958193953354</v>
      </c>
      <c r="AC384" s="73" t="n">
        <f aca="false">MAX(AC383,AB384)</f>
        <v>3.65625892866171</v>
      </c>
      <c r="AD384" s="70" t="n">
        <f aca="false">1-AB384/AC384</f>
        <v>0.0428517214412731</v>
      </c>
      <c r="AE384" s="73" t="n">
        <f aca="false">AE383*(1+M384)</f>
        <v>3.16995385961863</v>
      </c>
      <c r="AF384" s="73" t="n">
        <f aca="false">MAX(AF383,AE384)</f>
        <v>3.32053641113273</v>
      </c>
      <c r="AG384" s="70" t="n">
        <f aca="false">1-AE384/AF384</f>
        <v>0.0453488632165686</v>
      </c>
      <c r="AH384" s="74" t="n">
        <f aca="false">IF(R384&gt;0,AH383+1,0)</f>
        <v>10</v>
      </c>
      <c r="AI384" s="74" t="n">
        <f aca="false">IF(U384&gt;0,AI383+1,0)</f>
        <v>10</v>
      </c>
      <c r="AJ384" s="74" t="n">
        <f aca="false">IF(G384&gt;0,AJ383+1,0)</f>
        <v>0</v>
      </c>
      <c r="AK384" s="74" t="n">
        <f aca="false">IF(G384&lt;=0,AK383+1,0)</f>
        <v>3</v>
      </c>
      <c r="AL384" s="74" t="n">
        <f aca="false">IF(K384&gt;0,AL383+1,0)</f>
        <v>0</v>
      </c>
      <c r="AM384" s="74" t="n">
        <f aca="false">IF(K384&lt;=0,AM383+1,0)</f>
        <v>3</v>
      </c>
    </row>
    <row r="385" customFormat="false" ht="15" hidden="false" customHeight="false" outlineLevel="0" collapsed="false">
      <c r="A385" s="61" t="n">
        <v>384</v>
      </c>
      <c r="B385" s="62" t="n">
        <v>40984.5729166667</v>
      </c>
      <c r="C385" s="63" t="n">
        <f aca="false">YEAR(B385)</f>
        <v>2012</v>
      </c>
      <c r="D385" s="32" t="s">
        <v>277</v>
      </c>
      <c r="E385" s="64" t="n">
        <v>5414.55</v>
      </c>
      <c r="F385" s="65" t="n">
        <v>-0.0067</v>
      </c>
      <c r="G385" s="66" t="n">
        <v>-36.277485</v>
      </c>
      <c r="H385" s="67" t="n">
        <f aca="false">E385+IF(D385="Long",1,-1)*G385</f>
        <v>5378.272515</v>
      </c>
      <c r="I385" s="68" t="n">
        <f aca="false">Assumptions!$B$58</f>
        <v>5.35750011455817</v>
      </c>
      <c r="J385" s="68" t="n">
        <f aca="false">INDEX(Yearly!$L$5:$L$22,MATCH(C385,Yearly!$A$5:$A$22,0))</f>
        <v>0.54025211239242</v>
      </c>
      <c r="K385" s="68" t="n">
        <f aca="false">G385-I385-J385</f>
        <v>-42.1752372269506</v>
      </c>
      <c r="L385" s="69" t="n">
        <f aca="false">(I385+J385)/Assumptions!$B$8</f>
        <v>0.000260054024853469</v>
      </c>
      <c r="M385" s="70" t="n">
        <f aca="false">F385-L385</f>
        <v>-0.00696005402485347</v>
      </c>
      <c r="N385" s="71" t="n">
        <f aca="false">G385*Assumptions!$B$7</f>
        <v>-285322.419525</v>
      </c>
      <c r="O385" s="71" t="n">
        <f aca="false">K385*Assumptions!$B$7</f>
        <v>-331708.240789966</v>
      </c>
      <c r="P385" s="68" t="n">
        <f aca="false">P384+G385</f>
        <v>6097.82839</v>
      </c>
      <c r="Q385" s="68" t="n">
        <f aca="false">MAX(Q384,P385)</f>
        <v>6368.51654</v>
      </c>
      <c r="R385" s="68" t="n">
        <f aca="false">Q385-P385</f>
        <v>270.68815</v>
      </c>
      <c r="S385" s="68" t="n">
        <f aca="false">S384+K385</f>
        <v>3841.69054763989</v>
      </c>
      <c r="T385" s="68" t="n">
        <f aca="false">MAX(T384,S385)</f>
        <v>4177.25397213635</v>
      </c>
      <c r="U385" s="68" t="n">
        <f aca="false">T385-S385</f>
        <v>335.563424496456</v>
      </c>
      <c r="V385" s="70" t="n">
        <f aca="false">V384+F385</f>
        <v>1.3295</v>
      </c>
      <c r="W385" s="70" t="n">
        <f aca="false">MAX(W384,V385)</f>
        <v>1.3797</v>
      </c>
      <c r="X385" s="70" t="n">
        <f aca="false">W385-V385</f>
        <v>0.0502000000000002</v>
      </c>
      <c r="Y385" s="70" t="n">
        <f aca="false">Y384+M385</f>
        <v>1.23001841719479</v>
      </c>
      <c r="Z385" s="70" t="n">
        <f aca="false">MAX(Z384,Y385)</f>
        <v>1.28307901146818</v>
      </c>
      <c r="AA385" s="70" t="n">
        <f aca="false">Z385-Y385</f>
        <v>0.0530605942733882</v>
      </c>
      <c r="AB385" s="72" t="n">
        <f aca="false">AB384*(1+F385)</f>
        <v>3.47613474053866</v>
      </c>
      <c r="AC385" s="73" t="n">
        <f aca="false">MAX(AC384,AB385)</f>
        <v>3.65625892866171</v>
      </c>
      <c r="AD385" s="70" t="n">
        <f aca="false">1-AB385/AC385</f>
        <v>0.0492646149076166</v>
      </c>
      <c r="AE385" s="73" t="n">
        <f aca="false">AE384*(1+M385)</f>
        <v>3.14789080949939</v>
      </c>
      <c r="AF385" s="73" t="n">
        <f aca="false">MAX(AF384,AE385)</f>
        <v>3.32053641113273</v>
      </c>
      <c r="AG385" s="70" t="n">
        <f aca="false">1-AE385/AF385</f>
        <v>0.051993286703469</v>
      </c>
      <c r="AH385" s="74" t="n">
        <f aca="false">IF(R385&gt;0,AH384+1,0)</f>
        <v>11</v>
      </c>
      <c r="AI385" s="74" t="n">
        <f aca="false">IF(U385&gt;0,AI384+1,0)</f>
        <v>11</v>
      </c>
      <c r="AJ385" s="74" t="n">
        <f aca="false">IF(G385&gt;0,AJ384+1,0)</f>
        <v>0</v>
      </c>
      <c r="AK385" s="74" t="n">
        <f aca="false">IF(G385&lt;=0,AK384+1,0)</f>
        <v>4</v>
      </c>
      <c r="AL385" s="74" t="n">
        <f aca="false">IF(K385&gt;0,AL384+1,0)</f>
        <v>0</v>
      </c>
      <c r="AM385" s="74" t="n">
        <f aca="false">IF(K385&lt;=0,AM384+1,0)</f>
        <v>4</v>
      </c>
    </row>
    <row r="386" customFormat="false" ht="15" hidden="false" customHeight="false" outlineLevel="0" collapsed="false">
      <c r="A386" s="61" t="n">
        <v>385</v>
      </c>
      <c r="B386" s="62" t="n">
        <v>40984.59375</v>
      </c>
      <c r="C386" s="63" t="n">
        <f aca="false">YEAR(B386)</f>
        <v>2012</v>
      </c>
      <c r="D386" s="32" t="s">
        <v>276</v>
      </c>
      <c r="E386" s="64" t="n">
        <v>5378.25</v>
      </c>
      <c r="F386" s="65" t="n">
        <v>0.0109</v>
      </c>
      <c r="G386" s="66" t="n">
        <v>58.622925</v>
      </c>
      <c r="H386" s="67" t="n">
        <f aca="false">E386+IF(D386="Long",1,-1)*G386</f>
        <v>5319.627075</v>
      </c>
      <c r="I386" s="68" t="n">
        <f aca="false">Assumptions!$B$58</f>
        <v>5.35750011455817</v>
      </c>
      <c r="J386" s="68" t="n">
        <f aca="false">INDEX(Yearly!$L$5:$L$22,MATCH(C386,Yearly!$A$5:$A$22,0))</f>
        <v>0.54025211239242</v>
      </c>
      <c r="K386" s="68" t="n">
        <f aca="false">G386-I386-J386</f>
        <v>52.7251727730494</v>
      </c>
      <c r="L386" s="69" t="n">
        <f aca="false">(I386+J386)/Assumptions!$B$8</f>
        <v>0.000260054024853469</v>
      </c>
      <c r="M386" s="70" t="n">
        <f aca="false">F386-L386</f>
        <v>0.0106399459751465</v>
      </c>
      <c r="N386" s="71" t="n">
        <f aca="false">G386*Assumptions!$B$7</f>
        <v>461069.305125</v>
      </c>
      <c r="O386" s="71" t="n">
        <f aca="false">K386*Assumptions!$B$7</f>
        <v>414683.483860034</v>
      </c>
      <c r="P386" s="68" t="n">
        <f aca="false">P385+G386</f>
        <v>6156.451315</v>
      </c>
      <c r="Q386" s="68" t="n">
        <f aca="false">MAX(Q385,P386)</f>
        <v>6368.51654</v>
      </c>
      <c r="R386" s="68" t="n">
        <f aca="false">Q386-P386</f>
        <v>212.065225</v>
      </c>
      <c r="S386" s="68" t="n">
        <f aca="false">S385+K386</f>
        <v>3894.41572041294</v>
      </c>
      <c r="T386" s="68" t="n">
        <f aca="false">MAX(T385,S386)</f>
        <v>4177.25397213635</v>
      </c>
      <c r="U386" s="68" t="n">
        <f aca="false">T386-S386</f>
        <v>282.838251723407</v>
      </c>
      <c r="V386" s="70" t="n">
        <f aca="false">V385+F386</f>
        <v>1.3404</v>
      </c>
      <c r="W386" s="70" t="n">
        <f aca="false">MAX(W385,V386)</f>
        <v>1.3797</v>
      </c>
      <c r="X386" s="70" t="n">
        <f aca="false">W386-V386</f>
        <v>0.0393000000000003</v>
      </c>
      <c r="Y386" s="70" t="n">
        <f aca="false">Y385+M386</f>
        <v>1.24065836316994</v>
      </c>
      <c r="Z386" s="70" t="n">
        <f aca="false">MAX(Z385,Y386)</f>
        <v>1.28307901146818</v>
      </c>
      <c r="AA386" s="70" t="n">
        <f aca="false">Z386-Y386</f>
        <v>0.0424206482982417</v>
      </c>
      <c r="AB386" s="72" t="n">
        <f aca="false">AB385*(1+F386)</f>
        <v>3.51402460921053</v>
      </c>
      <c r="AC386" s="73" t="n">
        <f aca="false">MAX(AC385,AB386)</f>
        <v>3.65625892866171</v>
      </c>
      <c r="AD386" s="70" t="n">
        <f aca="false">1-AB386/AC386</f>
        <v>0.0389015992101097</v>
      </c>
      <c r="AE386" s="73" t="n">
        <f aca="false">AE385*(1+M386)</f>
        <v>3.18138419764813</v>
      </c>
      <c r="AF386" s="73" t="n">
        <f aca="false">MAX(AF385,AE386)</f>
        <v>3.32053641113273</v>
      </c>
      <c r="AG386" s="70" t="n">
        <f aca="false">1-AE386/AF386</f>
        <v>0.0419065464899178</v>
      </c>
      <c r="AH386" s="74" t="n">
        <f aca="false">IF(R386&gt;0,AH385+1,0)</f>
        <v>12</v>
      </c>
      <c r="AI386" s="74" t="n">
        <f aca="false">IF(U386&gt;0,AI385+1,0)</f>
        <v>12</v>
      </c>
      <c r="AJ386" s="74" t="n">
        <f aca="false">IF(G386&gt;0,AJ385+1,0)</f>
        <v>1</v>
      </c>
      <c r="AK386" s="74" t="n">
        <f aca="false">IF(G386&lt;=0,AK385+1,0)</f>
        <v>0</v>
      </c>
      <c r="AL386" s="74" t="n">
        <f aca="false">IF(K386&gt;0,AL385+1,0)</f>
        <v>1</v>
      </c>
      <c r="AM386" s="74" t="n">
        <f aca="false">IF(K386&lt;=0,AM385+1,0)</f>
        <v>0</v>
      </c>
    </row>
    <row r="387" customFormat="false" ht="15" hidden="false" customHeight="false" outlineLevel="0" collapsed="false">
      <c r="A387" s="61" t="n">
        <v>386</v>
      </c>
      <c r="B387" s="62" t="n">
        <v>40989.5520833333</v>
      </c>
      <c r="C387" s="63" t="n">
        <f aca="false">YEAR(B387)</f>
        <v>2012</v>
      </c>
      <c r="D387" s="32" t="s">
        <v>277</v>
      </c>
      <c r="E387" s="64" t="n">
        <v>5319.55</v>
      </c>
      <c r="F387" s="65" t="n">
        <v>-0.0055</v>
      </c>
      <c r="G387" s="66" t="n">
        <v>-29.257525</v>
      </c>
      <c r="H387" s="67" t="n">
        <f aca="false">E387+IF(D387="Long",1,-1)*G387</f>
        <v>5290.292475</v>
      </c>
      <c r="I387" s="68" t="n">
        <f aca="false">Assumptions!$B$58</f>
        <v>5.35750011455817</v>
      </c>
      <c r="J387" s="68" t="n">
        <f aca="false">INDEX(Yearly!$L$5:$L$22,MATCH(C387,Yearly!$A$5:$A$22,0))</f>
        <v>0.54025211239242</v>
      </c>
      <c r="K387" s="68" t="n">
        <f aca="false">G387-I387-J387</f>
        <v>-35.1552772269506</v>
      </c>
      <c r="L387" s="69" t="n">
        <f aca="false">(I387+J387)/Assumptions!$B$8</f>
        <v>0.000260054024853469</v>
      </c>
      <c r="M387" s="70" t="n">
        <f aca="false">F387-L387</f>
        <v>-0.00576005402485347</v>
      </c>
      <c r="N387" s="71" t="n">
        <f aca="false">G387*Assumptions!$B$7</f>
        <v>-230110.434125</v>
      </c>
      <c r="O387" s="71" t="n">
        <f aca="false">K387*Assumptions!$B$7</f>
        <v>-276496.255389966</v>
      </c>
      <c r="P387" s="68" t="n">
        <f aca="false">P386+G387</f>
        <v>6127.19379</v>
      </c>
      <c r="Q387" s="68" t="n">
        <f aca="false">MAX(Q386,P387)</f>
        <v>6368.51654</v>
      </c>
      <c r="R387" s="68" t="n">
        <f aca="false">Q387-P387</f>
        <v>241.32275</v>
      </c>
      <c r="S387" s="68" t="n">
        <f aca="false">S386+K387</f>
        <v>3859.26044318599</v>
      </c>
      <c r="T387" s="68" t="n">
        <f aca="false">MAX(T386,S387)</f>
        <v>4177.25397213635</v>
      </c>
      <c r="U387" s="68" t="n">
        <f aca="false">T387-S387</f>
        <v>317.993528950357</v>
      </c>
      <c r="V387" s="70" t="n">
        <f aca="false">V386+F387</f>
        <v>1.3349</v>
      </c>
      <c r="W387" s="70" t="n">
        <f aca="false">MAX(W386,V387)</f>
        <v>1.3797</v>
      </c>
      <c r="X387" s="70" t="n">
        <f aca="false">W387-V387</f>
        <v>0.0448000000000004</v>
      </c>
      <c r="Y387" s="70" t="n">
        <f aca="false">Y386+M387</f>
        <v>1.23489830914509</v>
      </c>
      <c r="Z387" s="70" t="n">
        <f aca="false">MAX(Z386,Y387)</f>
        <v>1.28307901146818</v>
      </c>
      <c r="AA387" s="70" t="n">
        <f aca="false">Z387-Y387</f>
        <v>0.0481807023230951</v>
      </c>
      <c r="AB387" s="72" t="n">
        <f aca="false">AB386*(1+F387)</f>
        <v>3.49469747385987</v>
      </c>
      <c r="AC387" s="73" t="n">
        <f aca="false">MAX(AC386,AB387)</f>
        <v>3.65625892866171</v>
      </c>
      <c r="AD387" s="70" t="n">
        <f aca="false">1-AB387/AC387</f>
        <v>0.0441876404144541</v>
      </c>
      <c r="AE387" s="73" t="n">
        <f aca="false">AE386*(1+M387)</f>
        <v>3.16305925279586</v>
      </c>
      <c r="AF387" s="73" t="n">
        <f aca="false">MAX(AF386,AE387)</f>
        <v>3.32053641113273</v>
      </c>
      <c r="AG387" s="70" t="n">
        <f aca="false">1-AE387/AF387</f>
        <v>0.0474252165429943</v>
      </c>
      <c r="AH387" s="74" t="n">
        <f aca="false">IF(R387&gt;0,AH386+1,0)</f>
        <v>13</v>
      </c>
      <c r="AI387" s="74" t="n">
        <f aca="false">IF(U387&gt;0,AI386+1,0)</f>
        <v>13</v>
      </c>
      <c r="AJ387" s="74" t="n">
        <f aca="false">IF(G387&gt;0,AJ386+1,0)</f>
        <v>0</v>
      </c>
      <c r="AK387" s="74" t="n">
        <f aca="false">IF(G387&lt;=0,AK386+1,0)</f>
        <v>1</v>
      </c>
      <c r="AL387" s="74" t="n">
        <f aca="false">IF(K387&gt;0,AL386+1,0)</f>
        <v>0</v>
      </c>
      <c r="AM387" s="74" t="n">
        <f aca="false">IF(K387&lt;=0,AM386+1,0)</f>
        <v>1</v>
      </c>
    </row>
    <row r="388" customFormat="false" ht="15" hidden="false" customHeight="false" outlineLevel="0" collapsed="false">
      <c r="A388" s="61" t="n">
        <v>387</v>
      </c>
      <c r="B388" s="62" t="n">
        <v>40990.59375</v>
      </c>
      <c r="C388" s="63" t="n">
        <f aca="false">YEAR(B388)</f>
        <v>2012</v>
      </c>
      <c r="D388" s="32" t="s">
        <v>276</v>
      </c>
      <c r="E388" s="64" t="n">
        <v>5290.3</v>
      </c>
      <c r="F388" s="65" t="n">
        <v>-0.0023</v>
      </c>
      <c r="G388" s="66" t="n">
        <v>-12.16769</v>
      </c>
      <c r="H388" s="67" t="n">
        <f aca="false">E388+IF(D388="Long",1,-1)*G388</f>
        <v>5302.46769</v>
      </c>
      <c r="I388" s="68" t="n">
        <f aca="false">Assumptions!$B$58</f>
        <v>5.35750011455817</v>
      </c>
      <c r="J388" s="68" t="n">
        <f aca="false">INDEX(Yearly!$L$5:$L$22,MATCH(C388,Yearly!$A$5:$A$22,0))</f>
        <v>0.54025211239242</v>
      </c>
      <c r="K388" s="68" t="n">
        <f aca="false">G388-I388-J388</f>
        <v>-18.0654422269506</v>
      </c>
      <c r="L388" s="69" t="n">
        <f aca="false">(I388+J388)/Assumptions!$B$8</f>
        <v>0.000260054024853469</v>
      </c>
      <c r="M388" s="70" t="n">
        <f aca="false">F388-L388</f>
        <v>-0.00256005402485347</v>
      </c>
      <c r="N388" s="71" t="n">
        <f aca="false">G388*Assumptions!$B$7</f>
        <v>-95698.88185</v>
      </c>
      <c r="O388" s="71" t="n">
        <f aca="false">K388*Assumptions!$B$7</f>
        <v>-142084.703114966</v>
      </c>
      <c r="P388" s="68" t="n">
        <f aca="false">P387+G388</f>
        <v>6115.0261</v>
      </c>
      <c r="Q388" s="68" t="n">
        <f aca="false">MAX(Q387,P388)</f>
        <v>6368.51654</v>
      </c>
      <c r="R388" s="68" t="n">
        <f aca="false">Q388-P388</f>
        <v>253.490440000001</v>
      </c>
      <c r="S388" s="68" t="n">
        <f aca="false">S387+K388</f>
        <v>3841.19500095904</v>
      </c>
      <c r="T388" s="68" t="n">
        <f aca="false">MAX(T387,S388)</f>
        <v>4177.25397213635</v>
      </c>
      <c r="U388" s="68" t="n">
        <f aca="false">T388-S388</f>
        <v>336.058971177308</v>
      </c>
      <c r="V388" s="70" t="n">
        <f aca="false">V387+F388</f>
        <v>1.3326</v>
      </c>
      <c r="W388" s="70" t="n">
        <f aca="false">MAX(W387,V388)</f>
        <v>1.3797</v>
      </c>
      <c r="X388" s="70" t="n">
        <f aca="false">W388-V388</f>
        <v>0.0471000000000004</v>
      </c>
      <c r="Y388" s="70" t="n">
        <f aca="false">Y387+M388</f>
        <v>1.23233825512023</v>
      </c>
      <c r="Z388" s="70" t="n">
        <f aca="false">MAX(Z387,Y388)</f>
        <v>1.28307901146818</v>
      </c>
      <c r="AA388" s="70" t="n">
        <f aca="false">Z388-Y388</f>
        <v>0.0507407563479485</v>
      </c>
      <c r="AB388" s="72" t="n">
        <f aca="false">AB387*(1+F388)</f>
        <v>3.48665966967</v>
      </c>
      <c r="AC388" s="73" t="n">
        <f aca="false">MAX(AC387,AB388)</f>
        <v>3.65625892866171</v>
      </c>
      <c r="AD388" s="70" t="n">
        <f aca="false">1-AB388/AC388</f>
        <v>0.0463860088415008</v>
      </c>
      <c r="AE388" s="73" t="n">
        <f aca="false">AE387*(1+M388)</f>
        <v>3.15496165022489</v>
      </c>
      <c r="AF388" s="73" t="n">
        <f aca="false">MAX(AF387,AE388)</f>
        <v>3.32053641113273</v>
      </c>
      <c r="AG388" s="70" t="n">
        <f aca="false">1-AE388/AF388</f>
        <v>0.0498638594513573</v>
      </c>
      <c r="AH388" s="74" t="n">
        <f aca="false">IF(R388&gt;0,AH387+1,0)</f>
        <v>14</v>
      </c>
      <c r="AI388" s="74" t="n">
        <f aca="false">IF(U388&gt;0,AI387+1,0)</f>
        <v>14</v>
      </c>
      <c r="AJ388" s="74" t="n">
        <f aca="false">IF(G388&gt;0,AJ387+1,0)</f>
        <v>0</v>
      </c>
      <c r="AK388" s="74" t="n">
        <f aca="false">IF(G388&lt;=0,AK387+1,0)</f>
        <v>2</v>
      </c>
      <c r="AL388" s="74" t="n">
        <f aca="false">IF(K388&gt;0,AL387+1,0)</f>
        <v>0</v>
      </c>
      <c r="AM388" s="74" t="n">
        <f aca="false">IF(K388&lt;=0,AM387+1,0)</f>
        <v>2</v>
      </c>
    </row>
    <row r="389" customFormat="false" ht="15" hidden="false" customHeight="false" outlineLevel="0" collapsed="false">
      <c r="A389" s="61" t="n">
        <v>388</v>
      </c>
      <c r="B389" s="62" t="n">
        <v>40991.6145833333</v>
      </c>
      <c r="C389" s="63" t="n">
        <f aca="false">YEAR(B389)</f>
        <v>2012</v>
      </c>
      <c r="D389" s="32" t="s">
        <v>277</v>
      </c>
      <c r="E389" s="64" t="n">
        <v>5302.6</v>
      </c>
      <c r="F389" s="65" t="n">
        <v>-0.0167</v>
      </c>
      <c r="G389" s="66" t="n">
        <v>-88.55342</v>
      </c>
      <c r="H389" s="67" t="n">
        <f aca="false">E389+IF(D389="Long",1,-1)*G389</f>
        <v>5214.04658</v>
      </c>
      <c r="I389" s="68" t="n">
        <f aca="false">Assumptions!$B$58</f>
        <v>5.35750011455817</v>
      </c>
      <c r="J389" s="68" t="n">
        <f aca="false">INDEX(Yearly!$L$5:$L$22,MATCH(C389,Yearly!$A$5:$A$22,0))</f>
        <v>0.54025211239242</v>
      </c>
      <c r="K389" s="68" t="n">
        <f aca="false">G389-I389-J389</f>
        <v>-94.4511722269506</v>
      </c>
      <c r="L389" s="69" t="n">
        <f aca="false">(I389+J389)/Assumptions!$B$8</f>
        <v>0.000260054024853469</v>
      </c>
      <c r="M389" s="70" t="n">
        <f aca="false">F389-L389</f>
        <v>-0.0169600540248535</v>
      </c>
      <c r="N389" s="71" t="n">
        <f aca="false">G389*Assumptions!$B$7</f>
        <v>-696472.6483</v>
      </c>
      <c r="O389" s="71" t="n">
        <f aca="false">K389*Assumptions!$B$7</f>
        <v>-742858.469564966</v>
      </c>
      <c r="P389" s="68" t="n">
        <f aca="false">P388+G389</f>
        <v>6026.47268</v>
      </c>
      <c r="Q389" s="68" t="n">
        <f aca="false">MAX(Q388,P389)</f>
        <v>6368.51654</v>
      </c>
      <c r="R389" s="68" t="n">
        <f aca="false">Q389-P389</f>
        <v>342.043860000001</v>
      </c>
      <c r="S389" s="68" t="n">
        <f aca="false">S388+K389</f>
        <v>3746.74382873209</v>
      </c>
      <c r="T389" s="68" t="n">
        <f aca="false">MAX(T388,S389)</f>
        <v>4177.25397213635</v>
      </c>
      <c r="U389" s="68" t="n">
        <f aca="false">T389-S389</f>
        <v>430.510143404259</v>
      </c>
      <c r="V389" s="70" t="n">
        <f aca="false">V388+F389</f>
        <v>1.3159</v>
      </c>
      <c r="W389" s="70" t="n">
        <f aca="false">MAX(W388,V389)</f>
        <v>1.3797</v>
      </c>
      <c r="X389" s="70" t="n">
        <f aca="false">W389-V389</f>
        <v>0.0638000000000003</v>
      </c>
      <c r="Y389" s="70" t="n">
        <f aca="false">Y388+M389</f>
        <v>1.21537820109538</v>
      </c>
      <c r="Z389" s="70" t="n">
        <f aca="false">MAX(Z388,Y389)</f>
        <v>1.28307901146818</v>
      </c>
      <c r="AA389" s="70" t="n">
        <f aca="false">Z389-Y389</f>
        <v>0.0677008103728021</v>
      </c>
      <c r="AB389" s="72" t="n">
        <f aca="false">AB388*(1+F389)</f>
        <v>3.42843245318651</v>
      </c>
      <c r="AC389" s="73" t="n">
        <f aca="false">MAX(AC388,AB389)</f>
        <v>3.65625892866171</v>
      </c>
      <c r="AD389" s="70" t="n">
        <f aca="false">1-AB389/AC389</f>
        <v>0.0623113624938477</v>
      </c>
      <c r="AE389" s="73" t="n">
        <f aca="false">AE388*(1+M389)</f>
        <v>3.10145333019073</v>
      </c>
      <c r="AF389" s="73" t="n">
        <f aca="false">MAX(AF388,AE389)</f>
        <v>3.32053641113273</v>
      </c>
      <c r="AG389" s="70" t="n">
        <f aca="false">1-AE389/AF389</f>
        <v>0.0659782197260281</v>
      </c>
      <c r="AH389" s="74" t="n">
        <f aca="false">IF(R389&gt;0,AH388+1,0)</f>
        <v>15</v>
      </c>
      <c r="AI389" s="74" t="n">
        <f aca="false">IF(U389&gt;0,AI388+1,0)</f>
        <v>15</v>
      </c>
      <c r="AJ389" s="74" t="n">
        <f aca="false">IF(G389&gt;0,AJ388+1,0)</f>
        <v>0</v>
      </c>
      <c r="AK389" s="74" t="n">
        <f aca="false">IF(G389&lt;=0,AK388+1,0)</f>
        <v>3</v>
      </c>
      <c r="AL389" s="74" t="n">
        <f aca="false">IF(K389&gt;0,AL388+1,0)</f>
        <v>0</v>
      </c>
      <c r="AM389" s="74" t="n">
        <f aca="false">IF(K389&lt;=0,AM388+1,0)</f>
        <v>3</v>
      </c>
    </row>
    <row r="390" customFormat="false" ht="15" hidden="false" customHeight="false" outlineLevel="0" collapsed="false">
      <c r="A390" s="61" t="n">
        <v>389</v>
      </c>
      <c r="B390" s="62" t="n">
        <v>40994.40625</v>
      </c>
      <c r="C390" s="63" t="n">
        <f aca="false">YEAR(B390)</f>
        <v>2012</v>
      </c>
      <c r="D390" s="32" t="s">
        <v>276</v>
      </c>
      <c r="E390" s="64" t="n">
        <v>5213.8</v>
      </c>
      <c r="F390" s="65" t="n">
        <v>-0.0051</v>
      </c>
      <c r="G390" s="66" t="n">
        <v>-26.59038</v>
      </c>
      <c r="H390" s="67" t="n">
        <f aca="false">E390+IF(D390="Long",1,-1)*G390</f>
        <v>5240.39038</v>
      </c>
      <c r="I390" s="68" t="n">
        <f aca="false">Assumptions!$B$58</f>
        <v>5.35750011455817</v>
      </c>
      <c r="J390" s="68" t="n">
        <f aca="false">INDEX(Yearly!$L$5:$L$22,MATCH(C390,Yearly!$A$5:$A$22,0))</f>
        <v>0.54025211239242</v>
      </c>
      <c r="K390" s="68" t="n">
        <f aca="false">G390-I390-J390</f>
        <v>-32.4881322269506</v>
      </c>
      <c r="L390" s="69" t="n">
        <f aca="false">(I390+J390)/Assumptions!$B$8</f>
        <v>0.000260054024853469</v>
      </c>
      <c r="M390" s="70" t="n">
        <f aca="false">F390-L390</f>
        <v>-0.00536005402485347</v>
      </c>
      <c r="N390" s="71" t="n">
        <f aca="false">G390*Assumptions!$B$7</f>
        <v>-209133.3387</v>
      </c>
      <c r="O390" s="71" t="n">
        <f aca="false">K390*Assumptions!$B$7</f>
        <v>-255519.159964966</v>
      </c>
      <c r="P390" s="68" t="n">
        <f aca="false">P389+G390</f>
        <v>5999.8823</v>
      </c>
      <c r="Q390" s="68" t="n">
        <f aca="false">MAX(Q389,P390)</f>
        <v>6368.51654</v>
      </c>
      <c r="R390" s="68" t="n">
        <f aca="false">Q390-P390</f>
        <v>368.63424</v>
      </c>
      <c r="S390" s="68" t="n">
        <f aca="false">S389+K390</f>
        <v>3714.25569650514</v>
      </c>
      <c r="T390" s="68" t="n">
        <f aca="false">MAX(T389,S390)</f>
        <v>4177.25397213635</v>
      </c>
      <c r="U390" s="68" t="n">
        <f aca="false">T390-S390</f>
        <v>462.998275631209</v>
      </c>
      <c r="V390" s="70" t="n">
        <f aca="false">V389+F390</f>
        <v>1.3108</v>
      </c>
      <c r="W390" s="70" t="n">
        <f aca="false">MAX(W389,V390)</f>
        <v>1.3797</v>
      </c>
      <c r="X390" s="70" t="n">
        <f aca="false">W390-V390</f>
        <v>0.0689000000000004</v>
      </c>
      <c r="Y390" s="70" t="n">
        <f aca="false">Y389+M390</f>
        <v>1.21001814707053</v>
      </c>
      <c r="Z390" s="70" t="n">
        <f aca="false">MAX(Z389,Y390)</f>
        <v>1.28307901146818</v>
      </c>
      <c r="AA390" s="70" t="n">
        <f aca="false">Z390-Y390</f>
        <v>0.0730608643976556</v>
      </c>
      <c r="AB390" s="72" t="n">
        <f aca="false">AB389*(1+F390)</f>
        <v>3.41094744767526</v>
      </c>
      <c r="AC390" s="73" t="n">
        <f aca="false">MAX(AC389,AB390)</f>
        <v>3.65625892866171</v>
      </c>
      <c r="AD390" s="70" t="n">
        <f aca="false">1-AB390/AC390</f>
        <v>0.0670935745451291</v>
      </c>
      <c r="AE390" s="73" t="n">
        <f aca="false">AE389*(1+M390)</f>
        <v>3.08482937278535</v>
      </c>
      <c r="AF390" s="73" t="n">
        <f aca="false">MAX(AF389,AE390)</f>
        <v>3.32053641113273</v>
      </c>
      <c r="AG390" s="70" t="n">
        <f aca="false">1-AE390/AF390</f>
        <v>0.0709846269286865</v>
      </c>
      <c r="AH390" s="74" t="n">
        <f aca="false">IF(R390&gt;0,AH389+1,0)</f>
        <v>16</v>
      </c>
      <c r="AI390" s="74" t="n">
        <f aca="false">IF(U390&gt;0,AI389+1,0)</f>
        <v>16</v>
      </c>
      <c r="AJ390" s="74" t="n">
        <f aca="false">IF(G390&gt;0,AJ389+1,0)</f>
        <v>0</v>
      </c>
      <c r="AK390" s="74" t="n">
        <f aca="false">IF(G390&lt;=0,AK389+1,0)</f>
        <v>4</v>
      </c>
      <c r="AL390" s="74" t="n">
        <f aca="false">IF(K390&gt;0,AL389+1,0)</f>
        <v>0</v>
      </c>
      <c r="AM390" s="74" t="n">
        <f aca="false">IF(K390&lt;=0,AM389+1,0)</f>
        <v>4</v>
      </c>
    </row>
    <row r="391" customFormat="false" ht="15" hidden="false" customHeight="false" outlineLevel="0" collapsed="false">
      <c r="A391" s="61" t="n">
        <v>390</v>
      </c>
      <c r="B391" s="62" t="n">
        <v>40998.40625</v>
      </c>
      <c r="C391" s="63" t="n">
        <f aca="false">YEAR(B391)</f>
        <v>2012</v>
      </c>
      <c r="D391" s="32" t="s">
        <v>277</v>
      </c>
      <c r="E391" s="64" t="n">
        <v>5240.65</v>
      </c>
      <c r="F391" s="65" t="n">
        <v>0.0065</v>
      </c>
      <c r="G391" s="66" t="n">
        <v>34.064225</v>
      </c>
      <c r="H391" s="67" t="n">
        <f aca="false">E391+IF(D391="Long",1,-1)*G391</f>
        <v>5274.714225</v>
      </c>
      <c r="I391" s="68" t="n">
        <f aca="false">Assumptions!$B$58</f>
        <v>5.35750011455817</v>
      </c>
      <c r="J391" s="68" t="n">
        <f aca="false">INDEX(Yearly!$L$5:$L$22,MATCH(C391,Yearly!$A$5:$A$22,0))</f>
        <v>0.54025211239242</v>
      </c>
      <c r="K391" s="68" t="n">
        <f aca="false">G391-I391-J391</f>
        <v>28.1664727730494</v>
      </c>
      <c r="L391" s="69" t="n">
        <f aca="false">(I391+J391)/Assumptions!$B$8</f>
        <v>0.000260054024853469</v>
      </c>
      <c r="M391" s="70" t="n">
        <f aca="false">F391-L391</f>
        <v>0.00623994597514653</v>
      </c>
      <c r="N391" s="71" t="n">
        <f aca="false">G391*Assumptions!$B$7</f>
        <v>267915.129625</v>
      </c>
      <c r="O391" s="71" t="n">
        <f aca="false">K391*Assumptions!$B$7</f>
        <v>221529.308360034</v>
      </c>
      <c r="P391" s="68" t="n">
        <f aca="false">P390+G391</f>
        <v>6033.946525</v>
      </c>
      <c r="Q391" s="68" t="n">
        <f aca="false">MAX(Q390,P391)</f>
        <v>6368.51654</v>
      </c>
      <c r="R391" s="68" t="n">
        <f aca="false">Q391-P391</f>
        <v>334.570015</v>
      </c>
      <c r="S391" s="68" t="n">
        <f aca="false">S390+K391</f>
        <v>3742.42216927819</v>
      </c>
      <c r="T391" s="68" t="n">
        <f aca="false">MAX(T390,S391)</f>
        <v>4177.25397213635</v>
      </c>
      <c r="U391" s="68" t="n">
        <f aca="false">T391-S391</f>
        <v>434.83180285816</v>
      </c>
      <c r="V391" s="70" t="n">
        <f aca="false">V390+F391</f>
        <v>1.3173</v>
      </c>
      <c r="W391" s="70" t="n">
        <f aca="false">MAX(W390,V391)</f>
        <v>1.3797</v>
      </c>
      <c r="X391" s="70" t="n">
        <f aca="false">W391-V391</f>
        <v>0.0624000000000005</v>
      </c>
      <c r="Y391" s="70" t="n">
        <f aca="false">Y390+M391</f>
        <v>1.21625809304567</v>
      </c>
      <c r="Z391" s="70" t="n">
        <f aca="false">MAX(Z390,Y391)</f>
        <v>1.28307901146818</v>
      </c>
      <c r="AA391" s="70" t="n">
        <f aca="false">Z391-Y391</f>
        <v>0.066820918422509</v>
      </c>
      <c r="AB391" s="72" t="n">
        <f aca="false">AB390*(1+F391)</f>
        <v>3.43311860608514</v>
      </c>
      <c r="AC391" s="73" t="n">
        <f aca="false">MAX(AC390,AB391)</f>
        <v>3.65625892866171</v>
      </c>
      <c r="AD391" s="70" t="n">
        <f aca="false">1-AB391/AC391</f>
        <v>0.0610296827796726</v>
      </c>
      <c r="AE391" s="73" t="n">
        <f aca="false">AE390*(1+M391)</f>
        <v>3.10407854141408</v>
      </c>
      <c r="AF391" s="73" t="n">
        <f aca="false">MAX(AF390,AE391)</f>
        <v>3.32053641113273</v>
      </c>
      <c r="AG391" s="70" t="n">
        <f aca="false">1-AE391/AF391</f>
        <v>0.0651876211906408</v>
      </c>
      <c r="AH391" s="74" t="n">
        <f aca="false">IF(R391&gt;0,AH390+1,0)</f>
        <v>17</v>
      </c>
      <c r="AI391" s="74" t="n">
        <f aca="false">IF(U391&gt;0,AI390+1,0)</f>
        <v>17</v>
      </c>
      <c r="AJ391" s="74" t="n">
        <f aca="false">IF(G391&gt;0,AJ390+1,0)</f>
        <v>1</v>
      </c>
      <c r="AK391" s="74" t="n">
        <f aca="false">IF(G391&lt;=0,AK390+1,0)</f>
        <v>0</v>
      </c>
      <c r="AL391" s="74" t="n">
        <f aca="false">IF(K391&gt;0,AL390+1,0)</f>
        <v>1</v>
      </c>
      <c r="AM391" s="74" t="n">
        <f aca="false">IF(K391&lt;=0,AM390+1,0)</f>
        <v>0</v>
      </c>
    </row>
    <row r="392" customFormat="false" ht="15" hidden="false" customHeight="false" outlineLevel="0" collapsed="false">
      <c r="A392" s="61" t="n">
        <v>391</v>
      </c>
      <c r="B392" s="62" t="n">
        <v>41008.40625</v>
      </c>
      <c r="C392" s="63" t="n">
        <f aca="false">YEAR(B392)</f>
        <v>2012</v>
      </c>
      <c r="D392" s="32" t="s">
        <v>276</v>
      </c>
      <c r="E392" s="64" t="n">
        <v>5274.6</v>
      </c>
      <c r="F392" s="65" t="n">
        <v>0.0029</v>
      </c>
      <c r="G392" s="66" t="n">
        <v>15.29634</v>
      </c>
      <c r="H392" s="67" t="n">
        <f aca="false">E392+IF(D392="Long",1,-1)*G392</f>
        <v>5259.30366</v>
      </c>
      <c r="I392" s="68" t="n">
        <f aca="false">Assumptions!$B$58</f>
        <v>5.35750011455817</v>
      </c>
      <c r="J392" s="68" t="n">
        <f aca="false">INDEX(Yearly!$L$5:$L$22,MATCH(C392,Yearly!$A$5:$A$22,0))</f>
        <v>0.54025211239242</v>
      </c>
      <c r="K392" s="68" t="n">
        <f aca="false">G392-I392-J392</f>
        <v>9.39858777304941</v>
      </c>
      <c r="L392" s="69" t="n">
        <f aca="false">(I392+J392)/Assumptions!$B$8</f>
        <v>0.000260054024853469</v>
      </c>
      <c r="M392" s="70" t="n">
        <f aca="false">F392-L392</f>
        <v>0.00263994597514653</v>
      </c>
      <c r="N392" s="71" t="n">
        <f aca="false">G392*Assumptions!$B$7</f>
        <v>120305.7141</v>
      </c>
      <c r="O392" s="71" t="n">
        <f aca="false">K392*Assumptions!$B$7</f>
        <v>73919.8928350336</v>
      </c>
      <c r="P392" s="68" t="n">
        <f aca="false">P391+G392</f>
        <v>6049.242865</v>
      </c>
      <c r="Q392" s="68" t="n">
        <f aca="false">MAX(Q391,P392)</f>
        <v>6368.51654</v>
      </c>
      <c r="R392" s="68" t="n">
        <f aca="false">Q392-P392</f>
        <v>319.273675</v>
      </c>
      <c r="S392" s="68" t="n">
        <f aca="false">S391+K392</f>
        <v>3751.82075705123</v>
      </c>
      <c r="T392" s="68" t="n">
        <f aca="false">MAX(T391,S392)</f>
        <v>4177.25397213635</v>
      </c>
      <c r="U392" s="68" t="n">
        <f aca="false">T392-S392</f>
        <v>425.433215085111</v>
      </c>
      <c r="V392" s="70" t="n">
        <f aca="false">V391+F392</f>
        <v>1.3202</v>
      </c>
      <c r="W392" s="70" t="n">
        <f aca="false">MAX(W391,V392)</f>
        <v>1.3797</v>
      </c>
      <c r="X392" s="70" t="n">
        <f aca="false">W392-V392</f>
        <v>0.0595000000000006</v>
      </c>
      <c r="Y392" s="70" t="n">
        <f aca="false">Y391+M392</f>
        <v>1.21889803902082</v>
      </c>
      <c r="Z392" s="70" t="n">
        <f aca="false">MAX(Z391,Y392)</f>
        <v>1.28307901146818</v>
      </c>
      <c r="AA392" s="70" t="n">
        <f aca="false">Z392-Y392</f>
        <v>0.0641809724473625</v>
      </c>
      <c r="AB392" s="72" t="n">
        <f aca="false">AB391*(1+F392)</f>
        <v>3.44307465004279</v>
      </c>
      <c r="AC392" s="73" t="n">
        <f aca="false">MAX(AC391,AB392)</f>
        <v>3.65625892866171</v>
      </c>
      <c r="AD392" s="70" t="n">
        <f aca="false">1-AB392/AC392</f>
        <v>0.0583066688597337</v>
      </c>
      <c r="AE392" s="73" t="n">
        <f aca="false">AE391*(1+M392)</f>
        <v>3.11227314106602</v>
      </c>
      <c r="AF392" s="73" t="n">
        <f aca="false">MAX(AF391,AE392)</f>
        <v>3.32053641113273</v>
      </c>
      <c r="AG392" s="70" t="n">
        <f aca="false">1-AE392/AF392</f>
        <v>0.062719767013686</v>
      </c>
      <c r="AH392" s="74" t="n">
        <f aca="false">IF(R392&gt;0,AH391+1,0)</f>
        <v>18</v>
      </c>
      <c r="AI392" s="74" t="n">
        <f aca="false">IF(U392&gt;0,AI391+1,0)</f>
        <v>18</v>
      </c>
      <c r="AJ392" s="74" t="n">
        <f aca="false">IF(G392&gt;0,AJ391+1,0)</f>
        <v>2</v>
      </c>
      <c r="AK392" s="74" t="n">
        <f aca="false">IF(G392&lt;=0,AK391+1,0)</f>
        <v>0</v>
      </c>
      <c r="AL392" s="74" t="n">
        <f aca="false">IF(K392&gt;0,AL391+1,0)</f>
        <v>2</v>
      </c>
      <c r="AM392" s="74" t="n">
        <f aca="false">IF(K392&lt;=0,AM391+1,0)</f>
        <v>0</v>
      </c>
    </row>
    <row r="393" customFormat="false" ht="15" hidden="false" customHeight="false" outlineLevel="0" collapsed="false">
      <c r="A393" s="61" t="n">
        <v>392</v>
      </c>
      <c r="B393" s="62" t="n">
        <v>41010.59375</v>
      </c>
      <c r="C393" s="63" t="n">
        <f aca="false">YEAR(B393)</f>
        <v>2012</v>
      </c>
      <c r="D393" s="32" t="s">
        <v>277</v>
      </c>
      <c r="E393" s="64" t="n">
        <v>5259.15</v>
      </c>
      <c r="F393" s="65" t="n">
        <v>-0.0049</v>
      </c>
      <c r="G393" s="66" t="n">
        <v>-25.769835</v>
      </c>
      <c r="H393" s="67" t="n">
        <f aca="false">E393+IF(D393="Long",1,-1)*G393</f>
        <v>5233.380165</v>
      </c>
      <c r="I393" s="68" t="n">
        <f aca="false">Assumptions!$B$58</f>
        <v>5.35750011455817</v>
      </c>
      <c r="J393" s="68" t="n">
        <f aca="false">INDEX(Yearly!$L$5:$L$22,MATCH(C393,Yearly!$A$5:$A$22,0))</f>
        <v>0.54025211239242</v>
      </c>
      <c r="K393" s="68" t="n">
        <f aca="false">G393-I393-J393</f>
        <v>-31.6675872269506</v>
      </c>
      <c r="L393" s="69" t="n">
        <f aca="false">(I393+J393)/Assumptions!$B$8</f>
        <v>0.000260054024853469</v>
      </c>
      <c r="M393" s="70" t="n">
        <f aca="false">F393-L393</f>
        <v>-0.00516005402485347</v>
      </c>
      <c r="N393" s="71" t="n">
        <f aca="false">G393*Assumptions!$B$7</f>
        <v>-202679.752275</v>
      </c>
      <c r="O393" s="71" t="n">
        <f aca="false">K393*Assumptions!$B$7</f>
        <v>-249065.573539966</v>
      </c>
      <c r="P393" s="68" t="n">
        <f aca="false">P392+G393</f>
        <v>6023.47303</v>
      </c>
      <c r="Q393" s="68" t="n">
        <f aca="false">MAX(Q392,P393)</f>
        <v>6368.51654</v>
      </c>
      <c r="R393" s="68" t="n">
        <f aca="false">Q393-P393</f>
        <v>345.04351</v>
      </c>
      <c r="S393" s="68" t="n">
        <f aca="false">S392+K393</f>
        <v>3720.15316982428</v>
      </c>
      <c r="T393" s="68" t="n">
        <f aca="false">MAX(T392,S393)</f>
        <v>4177.25397213635</v>
      </c>
      <c r="U393" s="68" t="n">
        <f aca="false">T393-S393</f>
        <v>457.100802312061</v>
      </c>
      <c r="V393" s="70" t="n">
        <f aca="false">V392+F393</f>
        <v>1.3153</v>
      </c>
      <c r="W393" s="70" t="n">
        <f aca="false">MAX(W392,V393)</f>
        <v>1.3797</v>
      </c>
      <c r="X393" s="70" t="n">
        <f aca="false">W393-V393</f>
        <v>0.0644000000000005</v>
      </c>
      <c r="Y393" s="70" t="n">
        <f aca="false">Y392+M393</f>
        <v>1.21373798499597</v>
      </c>
      <c r="Z393" s="70" t="n">
        <f aca="false">MAX(Z392,Y393)</f>
        <v>1.28307901146818</v>
      </c>
      <c r="AA393" s="70" t="n">
        <f aca="false">Z393-Y393</f>
        <v>0.0693410264722161</v>
      </c>
      <c r="AB393" s="72" t="n">
        <f aca="false">AB392*(1+F393)</f>
        <v>3.42620358425758</v>
      </c>
      <c r="AC393" s="73" t="n">
        <f aca="false">MAX(AC392,AB393)</f>
        <v>3.65625892866171</v>
      </c>
      <c r="AD393" s="70" t="n">
        <f aca="false">1-AB393/AC393</f>
        <v>0.062920966182321</v>
      </c>
      <c r="AE393" s="73" t="n">
        <f aca="false">AE392*(1+M393)</f>
        <v>3.09621364351802</v>
      </c>
      <c r="AF393" s="73" t="n">
        <f aca="false">MAX(AF392,AE393)</f>
        <v>3.32053641113273</v>
      </c>
      <c r="AG393" s="70" t="n">
        <f aca="false">1-AE393/AF393</f>
        <v>0.0675561836523225</v>
      </c>
      <c r="AH393" s="74" t="n">
        <f aca="false">IF(R393&gt;0,AH392+1,0)</f>
        <v>19</v>
      </c>
      <c r="AI393" s="74" t="n">
        <f aca="false">IF(U393&gt;0,AI392+1,0)</f>
        <v>19</v>
      </c>
      <c r="AJ393" s="74" t="n">
        <f aca="false">IF(G393&gt;0,AJ392+1,0)</f>
        <v>0</v>
      </c>
      <c r="AK393" s="74" t="n">
        <f aca="false">IF(G393&lt;=0,AK392+1,0)</f>
        <v>1</v>
      </c>
      <c r="AL393" s="74" t="n">
        <f aca="false">IF(K393&gt;0,AL392+1,0)</f>
        <v>0</v>
      </c>
      <c r="AM393" s="74" t="n">
        <f aca="false">IF(K393&lt;=0,AM392+1,0)</f>
        <v>1</v>
      </c>
    </row>
    <row r="394" customFormat="false" ht="15" hidden="false" customHeight="false" outlineLevel="0" collapsed="false">
      <c r="A394" s="61" t="n">
        <v>393</v>
      </c>
      <c r="B394" s="62" t="n">
        <v>41012.59375</v>
      </c>
      <c r="C394" s="63" t="n">
        <f aca="false">YEAR(B394)</f>
        <v>2012</v>
      </c>
      <c r="D394" s="32" t="s">
        <v>276</v>
      </c>
      <c r="E394" s="64" t="n">
        <v>5233.25</v>
      </c>
      <c r="F394" s="65" t="n">
        <v>-0.0064</v>
      </c>
      <c r="G394" s="66" t="n">
        <v>-33.4928</v>
      </c>
      <c r="H394" s="67" t="n">
        <f aca="false">E394+IF(D394="Long",1,-1)*G394</f>
        <v>5266.7428</v>
      </c>
      <c r="I394" s="68" t="n">
        <f aca="false">Assumptions!$B$58</f>
        <v>5.35750011455817</v>
      </c>
      <c r="J394" s="68" t="n">
        <f aca="false">INDEX(Yearly!$L$5:$L$22,MATCH(C394,Yearly!$A$5:$A$22,0))</f>
        <v>0.54025211239242</v>
      </c>
      <c r="K394" s="68" t="n">
        <f aca="false">G394-I394-J394</f>
        <v>-39.3905522269506</v>
      </c>
      <c r="L394" s="69" t="n">
        <f aca="false">(I394+J394)/Assumptions!$B$8</f>
        <v>0.000260054024853469</v>
      </c>
      <c r="M394" s="70" t="n">
        <f aca="false">F394-L394</f>
        <v>-0.00666005402485347</v>
      </c>
      <c r="N394" s="71" t="n">
        <f aca="false">G394*Assumptions!$B$7</f>
        <v>-263420.872</v>
      </c>
      <c r="O394" s="71" t="n">
        <f aca="false">K394*Assumptions!$B$7</f>
        <v>-309806.693264966</v>
      </c>
      <c r="P394" s="68" t="n">
        <f aca="false">P393+G394</f>
        <v>5989.98023</v>
      </c>
      <c r="Q394" s="68" t="n">
        <f aca="false">MAX(Q393,P394)</f>
        <v>6368.51654</v>
      </c>
      <c r="R394" s="68" t="n">
        <f aca="false">Q394-P394</f>
        <v>378.53631</v>
      </c>
      <c r="S394" s="68" t="n">
        <f aca="false">S393+K394</f>
        <v>3680.76261759733</v>
      </c>
      <c r="T394" s="68" t="n">
        <f aca="false">MAX(T393,S394)</f>
        <v>4177.25397213635</v>
      </c>
      <c r="U394" s="68" t="n">
        <f aca="false">T394-S394</f>
        <v>496.491354539012</v>
      </c>
      <c r="V394" s="70" t="n">
        <f aca="false">V393+F394</f>
        <v>1.3089</v>
      </c>
      <c r="W394" s="70" t="n">
        <f aca="false">MAX(W393,V394)</f>
        <v>1.3797</v>
      </c>
      <c r="X394" s="70" t="n">
        <f aca="false">W394-V394</f>
        <v>0.0708000000000004</v>
      </c>
      <c r="Y394" s="70" t="n">
        <f aca="false">Y393+M394</f>
        <v>1.20707793097111</v>
      </c>
      <c r="Z394" s="70" t="n">
        <f aca="false">MAX(Z393,Y394)</f>
        <v>1.28307901146818</v>
      </c>
      <c r="AA394" s="70" t="n">
        <f aca="false">Z394-Y394</f>
        <v>0.0760010804970694</v>
      </c>
      <c r="AB394" s="72" t="n">
        <f aca="false">AB393*(1+F394)</f>
        <v>3.40427588131833</v>
      </c>
      <c r="AC394" s="73" t="n">
        <f aca="false">MAX(AC393,AB394)</f>
        <v>3.65625892866171</v>
      </c>
      <c r="AD394" s="70" t="n">
        <f aca="false">1-AB394/AC394</f>
        <v>0.0689182719987541</v>
      </c>
      <c r="AE394" s="73" t="n">
        <f aca="false">AE393*(1+M394)</f>
        <v>3.0755926933797</v>
      </c>
      <c r="AF394" s="73" t="n">
        <f aca="false">MAX(AF393,AE394)</f>
        <v>3.32053641113273</v>
      </c>
      <c r="AG394" s="70" t="n">
        <f aca="false">1-AE394/AF394</f>
        <v>0.0737663098443386</v>
      </c>
      <c r="AH394" s="74" t="n">
        <f aca="false">IF(R394&gt;0,AH393+1,0)</f>
        <v>20</v>
      </c>
      <c r="AI394" s="74" t="n">
        <f aca="false">IF(U394&gt;0,AI393+1,0)</f>
        <v>20</v>
      </c>
      <c r="AJ394" s="74" t="n">
        <f aca="false">IF(G394&gt;0,AJ393+1,0)</f>
        <v>0</v>
      </c>
      <c r="AK394" s="74" t="n">
        <f aca="false">IF(G394&lt;=0,AK393+1,0)</f>
        <v>2</v>
      </c>
      <c r="AL394" s="74" t="n">
        <f aca="false">IF(K394&gt;0,AL393+1,0)</f>
        <v>0</v>
      </c>
      <c r="AM394" s="74" t="n">
        <f aca="false">IF(K394&lt;=0,AM393+1,0)</f>
        <v>2</v>
      </c>
    </row>
    <row r="395" customFormat="false" ht="15" hidden="false" customHeight="false" outlineLevel="0" collapsed="false">
      <c r="A395" s="61" t="n">
        <v>394</v>
      </c>
      <c r="B395" s="62" t="n">
        <v>41016.46875</v>
      </c>
      <c r="C395" s="63" t="n">
        <f aca="false">YEAR(B395)</f>
        <v>2012</v>
      </c>
      <c r="D395" s="32" t="s">
        <v>277</v>
      </c>
      <c r="E395" s="64" t="n">
        <v>5266.75</v>
      </c>
      <c r="F395" s="65" t="n">
        <v>-0.0007</v>
      </c>
      <c r="G395" s="66" t="n">
        <v>-3.686725</v>
      </c>
      <c r="H395" s="67" t="n">
        <f aca="false">E395+IF(D395="Long",1,-1)*G395</f>
        <v>5263.063275</v>
      </c>
      <c r="I395" s="68" t="n">
        <f aca="false">Assumptions!$B$58</f>
        <v>5.35750011455817</v>
      </c>
      <c r="J395" s="68" t="n">
        <f aca="false">INDEX(Yearly!$L$5:$L$22,MATCH(C395,Yearly!$A$5:$A$22,0))</f>
        <v>0.54025211239242</v>
      </c>
      <c r="K395" s="68" t="n">
        <f aca="false">G395-I395-J395</f>
        <v>-9.58447722695059</v>
      </c>
      <c r="L395" s="69" t="n">
        <f aca="false">(I395+J395)/Assumptions!$B$8</f>
        <v>0.000260054024853469</v>
      </c>
      <c r="M395" s="70" t="n">
        <f aca="false">F395-L395</f>
        <v>-0.000960054024853469</v>
      </c>
      <c r="N395" s="71" t="n">
        <f aca="false">G395*Assumptions!$B$7</f>
        <v>-28996.092125</v>
      </c>
      <c r="O395" s="71" t="n">
        <f aca="false">K395*Assumptions!$B$7</f>
        <v>-75381.9133899664</v>
      </c>
      <c r="P395" s="68" t="n">
        <f aca="false">P394+G395</f>
        <v>5986.293505</v>
      </c>
      <c r="Q395" s="68" t="n">
        <f aca="false">MAX(Q394,P395)</f>
        <v>6368.51654</v>
      </c>
      <c r="R395" s="68" t="n">
        <f aca="false">Q395-P395</f>
        <v>382.223035</v>
      </c>
      <c r="S395" s="68" t="n">
        <f aca="false">S394+K395</f>
        <v>3671.17814037038</v>
      </c>
      <c r="T395" s="68" t="n">
        <f aca="false">MAX(T394,S395)</f>
        <v>4177.25397213635</v>
      </c>
      <c r="U395" s="68" t="n">
        <f aca="false">T395-S395</f>
        <v>506.075831765962</v>
      </c>
      <c r="V395" s="70" t="n">
        <f aca="false">V394+F395</f>
        <v>1.3082</v>
      </c>
      <c r="W395" s="70" t="n">
        <f aca="false">MAX(W394,V395)</f>
        <v>1.3797</v>
      </c>
      <c r="X395" s="70" t="n">
        <f aca="false">W395-V395</f>
        <v>0.0715000000000003</v>
      </c>
      <c r="Y395" s="70" t="n">
        <f aca="false">Y394+M395</f>
        <v>1.20611787694626</v>
      </c>
      <c r="Z395" s="70" t="n">
        <f aca="false">MAX(Z394,Y395)</f>
        <v>1.28307901146818</v>
      </c>
      <c r="AA395" s="70" t="n">
        <f aca="false">Z395-Y395</f>
        <v>0.076961134521923</v>
      </c>
      <c r="AB395" s="72" t="n">
        <f aca="false">AB394*(1+F395)</f>
        <v>3.40189288820141</v>
      </c>
      <c r="AC395" s="73" t="n">
        <f aca="false">MAX(AC394,AB395)</f>
        <v>3.65625892866171</v>
      </c>
      <c r="AD395" s="70" t="n">
        <f aca="false">1-AB395/AC395</f>
        <v>0.069570029208355</v>
      </c>
      <c r="AE395" s="73" t="n">
        <f aca="false">AE394*(1+M395)</f>
        <v>3.07263995823561</v>
      </c>
      <c r="AF395" s="73" t="n">
        <f aca="false">MAX(AF394,AE395)</f>
        <v>3.32053641113273</v>
      </c>
      <c r="AG395" s="70" t="n">
        <f aca="false">1-AE395/AF395</f>
        <v>0.0746555442265274</v>
      </c>
      <c r="AH395" s="74" t="n">
        <f aca="false">IF(R395&gt;0,AH394+1,0)</f>
        <v>21</v>
      </c>
      <c r="AI395" s="74" t="n">
        <f aca="false">IF(U395&gt;0,AI394+1,0)</f>
        <v>21</v>
      </c>
      <c r="AJ395" s="74" t="n">
        <f aca="false">IF(G395&gt;0,AJ394+1,0)</f>
        <v>0</v>
      </c>
      <c r="AK395" s="74" t="n">
        <f aca="false">IF(G395&lt;=0,AK394+1,0)</f>
        <v>3</v>
      </c>
      <c r="AL395" s="74" t="n">
        <f aca="false">IF(K395&gt;0,AL394+1,0)</f>
        <v>0</v>
      </c>
      <c r="AM395" s="74" t="n">
        <f aca="false">IF(K395&lt;=0,AM394+1,0)</f>
        <v>3</v>
      </c>
    </row>
    <row r="396" customFormat="false" ht="15" hidden="false" customHeight="false" outlineLevel="0" collapsed="false">
      <c r="A396" s="61" t="n">
        <v>395</v>
      </c>
      <c r="B396" s="62" t="n">
        <v>41019.6145833333</v>
      </c>
      <c r="C396" s="63" t="n">
        <f aca="false">YEAR(B396)</f>
        <v>2012</v>
      </c>
      <c r="D396" s="32" t="s">
        <v>276</v>
      </c>
      <c r="E396" s="64" t="n">
        <v>5263.25</v>
      </c>
      <c r="F396" s="65" t="n">
        <v>0.0038</v>
      </c>
      <c r="G396" s="66" t="n">
        <v>20.00035</v>
      </c>
      <c r="H396" s="67" t="n">
        <f aca="false">E396+IF(D396="Long",1,-1)*G396</f>
        <v>5243.24965</v>
      </c>
      <c r="I396" s="68" t="n">
        <f aca="false">Assumptions!$B$58</f>
        <v>5.35750011455817</v>
      </c>
      <c r="J396" s="68" t="n">
        <f aca="false">INDEX(Yearly!$L$5:$L$22,MATCH(C396,Yearly!$A$5:$A$22,0))</f>
        <v>0.54025211239242</v>
      </c>
      <c r="K396" s="68" t="n">
        <f aca="false">G396-I396-J396</f>
        <v>14.1025977730494</v>
      </c>
      <c r="L396" s="69" t="n">
        <f aca="false">(I396+J396)/Assumptions!$B$8</f>
        <v>0.000260054024853469</v>
      </c>
      <c r="M396" s="70" t="n">
        <f aca="false">F396-L396</f>
        <v>0.00353994597514653</v>
      </c>
      <c r="N396" s="71" t="n">
        <f aca="false">G396*Assumptions!$B$7</f>
        <v>157302.75275</v>
      </c>
      <c r="O396" s="71" t="n">
        <f aca="false">K396*Assumptions!$B$7</f>
        <v>110916.931485034</v>
      </c>
      <c r="P396" s="68" t="n">
        <f aca="false">P395+G396</f>
        <v>6006.293855</v>
      </c>
      <c r="Q396" s="68" t="n">
        <f aca="false">MAX(Q395,P396)</f>
        <v>6368.51654</v>
      </c>
      <c r="R396" s="68" t="n">
        <f aca="false">Q396-P396</f>
        <v>362.222685</v>
      </c>
      <c r="S396" s="68" t="n">
        <f aca="false">S395+K396</f>
        <v>3685.28073814343</v>
      </c>
      <c r="T396" s="68" t="n">
        <f aca="false">MAX(T395,S396)</f>
        <v>4177.25397213635</v>
      </c>
      <c r="U396" s="68" t="n">
        <f aca="false">T396-S396</f>
        <v>491.973233992913</v>
      </c>
      <c r="V396" s="70" t="n">
        <f aca="false">V395+F396</f>
        <v>1.312</v>
      </c>
      <c r="W396" s="70" t="n">
        <f aca="false">MAX(W395,V396)</f>
        <v>1.3797</v>
      </c>
      <c r="X396" s="70" t="n">
        <f aca="false">W396-V396</f>
        <v>0.0677000000000003</v>
      </c>
      <c r="Y396" s="70" t="n">
        <f aca="false">Y395+M396</f>
        <v>1.20965782292141</v>
      </c>
      <c r="Z396" s="70" t="n">
        <f aca="false">MAX(Z395,Y396)</f>
        <v>1.28307901146818</v>
      </c>
      <c r="AA396" s="70" t="n">
        <f aca="false">Z396-Y396</f>
        <v>0.0734211885467764</v>
      </c>
      <c r="AB396" s="72" t="n">
        <f aca="false">AB395*(1+F396)</f>
        <v>3.41482008117658</v>
      </c>
      <c r="AC396" s="73" t="n">
        <f aca="false">MAX(AC395,AB396)</f>
        <v>3.65625892866171</v>
      </c>
      <c r="AD396" s="70" t="n">
        <f aca="false">1-AB396/AC396</f>
        <v>0.0660343953193466</v>
      </c>
      <c r="AE396" s="73" t="n">
        <f aca="false">AE395*(1+M396)</f>
        <v>3.08351693768884</v>
      </c>
      <c r="AF396" s="73" t="n">
        <f aca="false">MAX(AF395,AE396)</f>
        <v>3.32053641113273</v>
      </c>
      <c r="AG396" s="70" t="n">
        <f aca="false">1-AE396/AF396</f>
        <v>0.071379874844688</v>
      </c>
      <c r="AH396" s="74" t="n">
        <f aca="false">IF(R396&gt;0,AH395+1,0)</f>
        <v>22</v>
      </c>
      <c r="AI396" s="74" t="n">
        <f aca="false">IF(U396&gt;0,AI395+1,0)</f>
        <v>22</v>
      </c>
      <c r="AJ396" s="74" t="n">
        <f aca="false">IF(G396&gt;0,AJ395+1,0)</f>
        <v>1</v>
      </c>
      <c r="AK396" s="74" t="n">
        <f aca="false">IF(G396&lt;=0,AK395+1,0)</f>
        <v>0</v>
      </c>
      <c r="AL396" s="74" t="n">
        <f aca="false">IF(K396&gt;0,AL395+1,0)</f>
        <v>1</v>
      </c>
      <c r="AM396" s="74" t="n">
        <f aca="false">IF(K396&lt;=0,AM395+1,0)</f>
        <v>0</v>
      </c>
    </row>
    <row r="397" customFormat="false" ht="15" hidden="false" customHeight="false" outlineLevel="0" collapsed="false">
      <c r="A397" s="61" t="n">
        <v>396</v>
      </c>
      <c r="B397" s="62" t="n">
        <v>41029.40625</v>
      </c>
      <c r="C397" s="63" t="n">
        <f aca="false">YEAR(B397)</f>
        <v>2012</v>
      </c>
      <c r="D397" s="32" t="s">
        <v>277</v>
      </c>
      <c r="E397" s="64" t="n">
        <v>5243.3</v>
      </c>
      <c r="F397" s="65" t="n">
        <v>-0.0063</v>
      </c>
      <c r="G397" s="66" t="n">
        <v>-33.03279</v>
      </c>
      <c r="H397" s="67" t="n">
        <f aca="false">E397+IF(D397="Long",1,-1)*G397</f>
        <v>5210.26721</v>
      </c>
      <c r="I397" s="68" t="n">
        <f aca="false">Assumptions!$B$58</f>
        <v>5.35750011455817</v>
      </c>
      <c r="J397" s="68" t="n">
        <f aca="false">INDEX(Yearly!$L$5:$L$22,MATCH(C397,Yearly!$A$5:$A$22,0))</f>
        <v>0.54025211239242</v>
      </c>
      <c r="K397" s="68" t="n">
        <f aca="false">G397-I397-J397</f>
        <v>-38.9305422269506</v>
      </c>
      <c r="L397" s="69" t="n">
        <f aca="false">(I397+J397)/Assumptions!$B$8</f>
        <v>0.000260054024853469</v>
      </c>
      <c r="M397" s="70" t="n">
        <f aca="false">F397-L397</f>
        <v>-0.00656005402485347</v>
      </c>
      <c r="N397" s="71" t="n">
        <f aca="false">G397*Assumptions!$B$7</f>
        <v>-259802.89335</v>
      </c>
      <c r="O397" s="71" t="n">
        <f aca="false">K397*Assumptions!$B$7</f>
        <v>-306188.714614966</v>
      </c>
      <c r="P397" s="68" t="n">
        <f aca="false">P396+G397</f>
        <v>5973.261065</v>
      </c>
      <c r="Q397" s="68" t="n">
        <f aca="false">MAX(Q396,P397)</f>
        <v>6368.51654</v>
      </c>
      <c r="R397" s="68" t="n">
        <f aca="false">Q397-P397</f>
        <v>395.255475</v>
      </c>
      <c r="S397" s="68" t="n">
        <f aca="false">S396+K397</f>
        <v>3646.35019591648</v>
      </c>
      <c r="T397" s="68" t="n">
        <f aca="false">MAX(T396,S397)</f>
        <v>4177.25397213635</v>
      </c>
      <c r="U397" s="68" t="n">
        <f aca="false">T397-S397</f>
        <v>530.903776219863</v>
      </c>
      <c r="V397" s="70" t="n">
        <f aca="false">V396+F397</f>
        <v>1.3057</v>
      </c>
      <c r="W397" s="70" t="n">
        <f aca="false">MAX(W396,V397)</f>
        <v>1.3797</v>
      </c>
      <c r="X397" s="70" t="n">
        <f aca="false">W397-V397</f>
        <v>0.0740000000000003</v>
      </c>
      <c r="Y397" s="70" t="n">
        <f aca="false">Y396+M397</f>
        <v>1.20309776889655</v>
      </c>
      <c r="Z397" s="70" t="n">
        <f aca="false">MAX(Z396,Y397)</f>
        <v>1.28307901146818</v>
      </c>
      <c r="AA397" s="70" t="n">
        <f aca="false">Z397-Y397</f>
        <v>0.0799812425716298</v>
      </c>
      <c r="AB397" s="72" t="n">
        <f aca="false">AB396*(1+F397)</f>
        <v>3.39330671466516</v>
      </c>
      <c r="AC397" s="73" t="n">
        <f aca="false">MAX(AC396,AB397)</f>
        <v>3.65625892866171</v>
      </c>
      <c r="AD397" s="70" t="n">
        <f aca="false">1-AB397/AC397</f>
        <v>0.0719183786288348</v>
      </c>
      <c r="AE397" s="73" t="n">
        <f aca="false">AE396*(1+M397)</f>
        <v>3.06328889999105</v>
      </c>
      <c r="AF397" s="73" t="n">
        <f aca="false">MAX(AF396,AE397)</f>
        <v>3.32053641113273</v>
      </c>
      <c r="AG397" s="70" t="n">
        <f aca="false">1-AE397/AF397</f>
        <v>0.0774716730342731</v>
      </c>
      <c r="AH397" s="74" t="n">
        <f aca="false">IF(R397&gt;0,AH396+1,0)</f>
        <v>23</v>
      </c>
      <c r="AI397" s="74" t="n">
        <f aca="false">IF(U397&gt;0,AI396+1,0)</f>
        <v>23</v>
      </c>
      <c r="AJ397" s="74" t="n">
        <f aca="false">IF(G397&gt;0,AJ396+1,0)</f>
        <v>0</v>
      </c>
      <c r="AK397" s="74" t="n">
        <f aca="false">IF(G397&lt;=0,AK396+1,0)</f>
        <v>1</v>
      </c>
      <c r="AL397" s="74" t="n">
        <f aca="false">IF(K397&gt;0,AL396+1,0)</f>
        <v>0</v>
      </c>
      <c r="AM397" s="74" t="n">
        <f aca="false">IF(K397&lt;=0,AM396+1,0)</f>
        <v>1</v>
      </c>
    </row>
    <row r="398" customFormat="false" ht="15" hidden="false" customHeight="false" outlineLevel="0" collapsed="false">
      <c r="A398" s="61" t="n">
        <v>397</v>
      </c>
      <c r="B398" s="62" t="n">
        <v>41032.40625</v>
      </c>
      <c r="C398" s="63" t="n">
        <f aca="false">YEAR(B398)</f>
        <v>2012</v>
      </c>
      <c r="D398" s="32" t="s">
        <v>276</v>
      </c>
      <c r="E398" s="64" t="n">
        <v>5210.1</v>
      </c>
      <c r="F398" s="65" t="n">
        <v>0.0536</v>
      </c>
      <c r="G398" s="66" t="n">
        <v>279.26136</v>
      </c>
      <c r="H398" s="67" t="n">
        <f aca="false">E398+IF(D398="Long",1,-1)*G398</f>
        <v>4930.83864</v>
      </c>
      <c r="I398" s="68" t="n">
        <f aca="false">Assumptions!$B$58</f>
        <v>5.35750011455817</v>
      </c>
      <c r="J398" s="68" t="n">
        <f aca="false">INDEX(Yearly!$L$5:$L$22,MATCH(C398,Yearly!$A$5:$A$22,0))</f>
        <v>0.54025211239242</v>
      </c>
      <c r="K398" s="68" t="n">
        <f aca="false">G398-I398-J398</f>
        <v>273.363607773049</v>
      </c>
      <c r="L398" s="69" t="n">
        <f aca="false">(I398+J398)/Assumptions!$B$8</f>
        <v>0.000260054024853469</v>
      </c>
      <c r="M398" s="70" t="n">
        <f aca="false">F398-L398</f>
        <v>0.0533399459751465</v>
      </c>
      <c r="N398" s="71" t="n">
        <f aca="false">G398*Assumptions!$B$7</f>
        <v>2196390.5964</v>
      </c>
      <c r="O398" s="71" t="n">
        <f aca="false">K398*Assumptions!$B$7</f>
        <v>2150004.77513503</v>
      </c>
      <c r="P398" s="68" t="n">
        <f aca="false">P397+G398</f>
        <v>6252.522425</v>
      </c>
      <c r="Q398" s="68" t="n">
        <f aca="false">MAX(Q397,P398)</f>
        <v>6368.51654</v>
      </c>
      <c r="R398" s="68" t="n">
        <f aca="false">Q398-P398</f>
        <v>115.994115</v>
      </c>
      <c r="S398" s="68" t="n">
        <f aca="false">S397+K398</f>
        <v>3919.71380368953</v>
      </c>
      <c r="T398" s="68" t="n">
        <f aca="false">MAX(T397,S398)</f>
        <v>4177.25397213635</v>
      </c>
      <c r="U398" s="68" t="n">
        <f aca="false">T398-S398</f>
        <v>257.540168446814</v>
      </c>
      <c r="V398" s="70" t="n">
        <f aca="false">V397+F398</f>
        <v>1.3593</v>
      </c>
      <c r="W398" s="70" t="n">
        <f aca="false">MAX(W397,V398)</f>
        <v>1.3797</v>
      </c>
      <c r="X398" s="70" t="n">
        <f aca="false">W398-V398</f>
        <v>0.0204000000000002</v>
      </c>
      <c r="Y398" s="70" t="n">
        <f aca="false">Y397+M398</f>
        <v>1.2564377148717</v>
      </c>
      <c r="Z398" s="70" t="n">
        <f aca="false">MAX(Z397,Y398)</f>
        <v>1.28307901146818</v>
      </c>
      <c r="AA398" s="70" t="n">
        <f aca="false">Z398-Y398</f>
        <v>0.0266412965964833</v>
      </c>
      <c r="AB398" s="72" t="n">
        <f aca="false">AB397*(1+F398)</f>
        <v>3.57518795457122</v>
      </c>
      <c r="AC398" s="73" t="n">
        <f aca="false">MAX(AC397,AB398)</f>
        <v>3.65625892866171</v>
      </c>
      <c r="AD398" s="70" t="n">
        <f aca="false">1-AB398/AC398</f>
        <v>0.0221732037233403</v>
      </c>
      <c r="AE398" s="73" t="n">
        <f aca="false">AE397*(1+M398)</f>
        <v>3.22668456442284</v>
      </c>
      <c r="AF398" s="73" t="n">
        <f aca="false">MAX(AF397,AE398)</f>
        <v>3.32053641113273</v>
      </c>
      <c r="AG398" s="70" t="n">
        <f aca="false">1-AE398/AF398</f>
        <v>0.0282640619133789</v>
      </c>
      <c r="AH398" s="74" t="n">
        <f aca="false">IF(R398&gt;0,AH397+1,0)</f>
        <v>24</v>
      </c>
      <c r="AI398" s="74" t="n">
        <f aca="false">IF(U398&gt;0,AI397+1,0)</f>
        <v>24</v>
      </c>
      <c r="AJ398" s="74" t="n">
        <f aca="false">IF(G398&gt;0,AJ397+1,0)</f>
        <v>1</v>
      </c>
      <c r="AK398" s="74" t="n">
        <f aca="false">IF(G398&lt;=0,AK397+1,0)</f>
        <v>0</v>
      </c>
      <c r="AL398" s="74" t="n">
        <f aca="false">IF(K398&gt;0,AL397+1,0)</f>
        <v>1</v>
      </c>
      <c r="AM398" s="74" t="n">
        <f aca="false">IF(K398&lt;=0,AM397+1,0)</f>
        <v>0</v>
      </c>
    </row>
    <row r="399" customFormat="false" ht="15" hidden="false" customHeight="false" outlineLevel="0" collapsed="false">
      <c r="A399" s="61" t="n">
        <v>398</v>
      </c>
      <c r="B399" s="62" t="n">
        <v>41050.40625</v>
      </c>
      <c r="C399" s="63" t="n">
        <f aca="false">YEAR(B399)</f>
        <v>2012</v>
      </c>
      <c r="D399" s="32" t="s">
        <v>277</v>
      </c>
      <c r="E399" s="64" t="n">
        <v>4930.85</v>
      </c>
      <c r="F399" s="65" t="n">
        <v>-0.0069</v>
      </c>
      <c r="G399" s="66" t="n">
        <v>-34.022865</v>
      </c>
      <c r="H399" s="67" t="n">
        <f aca="false">E399+IF(D399="Long",1,-1)*G399</f>
        <v>4896.827135</v>
      </c>
      <c r="I399" s="68" t="n">
        <f aca="false">Assumptions!$B$58</f>
        <v>5.35750011455817</v>
      </c>
      <c r="J399" s="68" t="n">
        <f aca="false">INDEX(Yearly!$L$5:$L$22,MATCH(C399,Yearly!$A$5:$A$22,0))</f>
        <v>0.54025211239242</v>
      </c>
      <c r="K399" s="68" t="n">
        <f aca="false">G399-I399-J399</f>
        <v>-39.9206172269506</v>
      </c>
      <c r="L399" s="69" t="n">
        <f aca="false">(I399+J399)/Assumptions!$B$8</f>
        <v>0.000260054024853469</v>
      </c>
      <c r="M399" s="70" t="n">
        <f aca="false">F399-L399</f>
        <v>-0.00716005402485347</v>
      </c>
      <c r="N399" s="71" t="n">
        <f aca="false">G399*Assumptions!$B$7</f>
        <v>-267589.833225</v>
      </c>
      <c r="O399" s="71" t="n">
        <f aca="false">K399*Assumptions!$B$7</f>
        <v>-313975.654489966</v>
      </c>
      <c r="P399" s="68" t="n">
        <f aca="false">P398+G399</f>
        <v>6218.49956</v>
      </c>
      <c r="Q399" s="68" t="n">
        <f aca="false">MAX(Q398,P399)</f>
        <v>6368.51654</v>
      </c>
      <c r="R399" s="68" t="n">
        <f aca="false">Q399-P399</f>
        <v>150.016979999999</v>
      </c>
      <c r="S399" s="68" t="n">
        <f aca="false">S398+K399</f>
        <v>3879.79318646258</v>
      </c>
      <c r="T399" s="68" t="n">
        <f aca="false">MAX(T398,S399)</f>
        <v>4177.25397213635</v>
      </c>
      <c r="U399" s="68" t="n">
        <f aca="false">T399-S399</f>
        <v>297.460785673764</v>
      </c>
      <c r="V399" s="70" t="n">
        <f aca="false">V398+F399</f>
        <v>1.3524</v>
      </c>
      <c r="W399" s="70" t="n">
        <f aca="false">MAX(W398,V399)</f>
        <v>1.3797</v>
      </c>
      <c r="X399" s="70" t="n">
        <f aca="false">W399-V399</f>
        <v>0.0273000000000001</v>
      </c>
      <c r="Y399" s="70" t="n">
        <f aca="false">Y398+M399</f>
        <v>1.24927766084685</v>
      </c>
      <c r="Z399" s="70" t="n">
        <f aca="false">MAX(Z398,Y399)</f>
        <v>1.28307901146818</v>
      </c>
      <c r="AA399" s="70" t="n">
        <f aca="false">Z399-Y399</f>
        <v>0.0338013506213368</v>
      </c>
      <c r="AB399" s="72" t="n">
        <f aca="false">AB398*(1+F399)</f>
        <v>3.55051915768468</v>
      </c>
      <c r="AC399" s="73" t="n">
        <f aca="false">MAX(AC398,AB399)</f>
        <v>3.65625892866171</v>
      </c>
      <c r="AD399" s="70" t="n">
        <f aca="false">1-AB399/AC399</f>
        <v>0.0289202086176492</v>
      </c>
      <c r="AE399" s="73" t="n">
        <f aca="false">AE398*(1+M399)</f>
        <v>3.20358132862041</v>
      </c>
      <c r="AF399" s="73" t="n">
        <f aca="false">MAX(AF398,AE399)</f>
        <v>3.32053641113273</v>
      </c>
      <c r="AG399" s="70" t="n">
        <f aca="false">1-AE399/AF399</f>
        <v>0.0352217437279707</v>
      </c>
      <c r="AH399" s="74" t="n">
        <f aca="false">IF(R399&gt;0,AH398+1,0)</f>
        <v>25</v>
      </c>
      <c r="AI399" s="74" t="n">
        <f aca="false">IF(U399&gt;0,AI398+1,0)</f>
        <v>25</v>
      </c>
      <c r="AJ399" s="74" t="n">
        <f aca="false">IF(G399&gt;0,AJ398+1,0)</f>
        <v>0</v>
      </c>
      <c r="AK399" s="74" t="n">
        <f aca="false">IF(G399&lt;=0,AK398+1,0)</f>
        <v>1</v>
      </c>
      <c r="AL399" s="74" t="n">
        <f aca="false">IF(K399&gt;0,AL398+1,0)</f>
        <v>0</v>
      </c>
      <c r="AM399" s="74" t="n">
        <f aca="false">IF(K399&lt;=0,AM398+1,0)</f>
        <v>1</v>
      </c>
    </row>
    <row r="400" customFormat="false" ht="15" hidden="false" customHeight="false" outlineLevel="0" collapsed="false">
      <c r="A400" s="61" t="n">
        <v>399</v>
      </c>
      <c r="B400" s="62" t="n">
        <v>41051.5520833333</v>
      </c>
      <c r="C400" s="63" t="n">
        <f aca="false">YEAR(B400)</f>
        <v>2012</v>
      </c>
      <c r="D400" s="32" t="s">
        <v>276</v>
      </c>
      <c r="E400" s="64" t="n">
        <v>4896.95</v>
      </c>
      <c r="F400" s="65" t="n">
        <v>0.0044</v>
      </c>
      <c r="G400" s="66" t="n">
        <v>21.54658</v>
      </c>
      <c r="H400" s="67" t="n">
        <f aca="false">E400+IF(D400="Long",1,-1)*G400</f>
        <v>4875.40342</v>
      </c>
      <c r="I400" s="68" t="n">
        <f aca="false">Assumptions!$B$58</f>
        <v>5.35750011455817</v>
      </c>
      <c r="J400" s="68" t="n">
        <f aca="false">INDEX(Yearly!$L$5:$L$22,MATCH(C400,Yearly!$A$5:$A$22,0))</f>
        <v>0.54025211239242</v>
      </c>
      <c r="K400" s="68" t="n">
        <f aca="false">G400-I400-J400</f>
        <v>15.6488277730494</v>
      </c>
      <c r="L400" s="69" t="n">
        <f aca="false">(I400+J400)/Assumptions!$B$8</f>
        <v>0.000260054024853469</v>
      </c>
      <c r="M400" s="70" t="n">
        <f aca="false">F400-L400</f>
        <v>0.00413994597514653</v>
      </c>
      <c r="N400" s="71" t="n">
        <f aca="false">G400*Assumptions!$B$7</f>
        <v>169463.8517</v>
      </c>
      <c r="O400" s="71" t="n">
        <f aca="false">K400*Assumptions!$B$7</f>
        <v>123078.030435034</v>
      </c>
      <c r="P400" s="68" t="n">
        <f aca="false">P399+G400</f>
        <v>6240.04614</v>
      </c>
      <c r="Q400" s="68" t="n">
        <f aca="false">MAX(Q399,P400)</f>
        <v>6368.51654</v>
      </c>
      <c r="R400" s="68" t="n">
        <f aca="false">Q400-P400</f>
        <v>128.470399999999</v>
      </c>
      <c r="S400" s="68" t="n">
        <f aca="false">S399+K400</f>
        <v>3895.44201423563</v>
      </c>
      <c r="T400" s="68" t="n">
        <f aca="false">MAX(T399,S400)</f>
        <v>4177.25397213635</v>
      </c>
      <c r="U400" s="68" t="n">
        <f aca="false">T400-S400</f>
        <v>281.811957900715</v>
      </c>
      <c r="V400" s="70" t="n">
        <f aca="false">V399+F400</f>
        <v>1.3568</v>
      </c>
      <c r="W400" s="70" t="n">
        <f aca="false">MAX(W399,V400)</f>
        <v>1.3797</v>
      </c>
      <c r="X400" s="70" t="n">
        <f aca="false">W400-V400</f>
        <v>0.0229000000000001</v>
      </c>
      <c r="Y400" s="70" t="n">
        <f aca="false">Y399+M400</f>
        <v>1.25341760682199</v>
      </c>
      <c r="Z400" s="70" t="n">
        <f aca="false">MAX(Z399,Y400)</f>
        <v>1.28307901146818</v>
      </c>
      <c r="AA400" s="70" t="n">
        <f aca="false">Z400-Y400</f>
        <v>0.0296614046461903</v>
      </c>
      <c r="AB400" s="72" t="n">
        <f aca="false">AB399*(1+F400)</f>
        <v>3.56614144197849</v>
      </c>
      <c r="AC400" s="73" t="n">
        <f aca="false">MAX(AC399,AB400)</f>
        <v>3.65625892866171</v>
      </c>
      <c r="AD400" s="70" t="n">
        <f aca="false">1-AB400/AC400</f>
        <v>0.0246474575355669</v>
      </c>
      <c r="AE400" s="73" t="n">
        <f aca="false">AE399*(1+M400)</f>
        <v>3.21684398224789</v>
      </c>
      <c r="AF400" s="73" t="n">
        <f aca="false">MAX(AF399,AE400)</f>
        <v>3.32053641113273</v>
      </c>
      <c r="AG400" s="70" t="n">
        <f aca="false">1-AE400/AF400</f>
        <v>0.0312276138690084</v>
      </c>
      <c r="AH400" s="74" t="n">
        <f aca="false">IF(R400&gt;0,AH399+1,0)</f>
        <v>26</v>
      </c>
      <c r="AI400" s="74" t="n">
        <f aca="false">IF(U400&gt;0,AI399+1,0)</f>
        <v>26</v>
      </c>
      <c r="AJ400" s="74" t="n">
        <f aca="false">IF(G400&gt;0,AJ399+1,0)</f>
        <v>1</v>
      </c>
      <c r="AK400" s="74" t="n">
        <f aca="false">IF(G400&lt;=0,AK399+1,0)</f>
        <v>0</v>
      </c>
      <c r="AL400" s="74" t="n">
        <f aca="false">IF(K400&gt;0,AL399+1,0)</f>
        <v>1</v>
      </c>
      <c r="AM400" s="74" t="n">
        <f aca="false">IF(K400&lt;=0,AM399+1,0)</f>
        <v>0</v>
      </c>
    </row>
    <row r="401" customFormat="false" ht="15" hidden="false" customHeight="false" outlineLevel="0" collapsed="false">
      <c r="A401" s="61" t="n">
        <v>400</v>
      </c>
      <c r="B401" s="62" t="n">
        <v>41053.4895833333</v>
      </c>
      <c r="C401" s="63" t="n">
        <f aca="false">YEAR(B401)</f>
        <v>2012</v>
      </c>
      <c r="D401" s="32" t="s">
        <v>277</v>
      </c>
      <c r="E401" s="64" t="n">
        <v>4875.35</v>
      </c>
      <c r="F401" s="65" t="n">
        <v>0.0052</v>
      </c>
      <c r="G401" s="66" t="n">
        <v>25.35182</v>
      </c>
      <c r="H401" s="67" t="n">
        <f aca="false">E401+IF(D401="Long",1,-1)*G401</f>
        <v>4900.70182</v>
      </c>
      <c r="I401" s="68" t="n">
        <f aca="false">Assumptions!$B$58</f>
        <v>5.35750011455817</v>
      </c>
      <c r="J401" s="68" t="n">
        <f aca="false">INDEX(Yearly!$L$5:$L$22,MATCH(C401,Yearly!$A$5:$A$22,0))</f>
        <v>0.54025211239242</v>
      </c>
      <c r="K401" s="68" t="n">
        <f aca="false">G401-I401-J401</f>
        <v>19.4540677730494</v>
      </c>
      <c r="L401" s="69" t="n">
        <f aca="false">(I401+J401)/Assumptions!$B$8</f>
        <v>0.000260054024853469</v>
      </c>
      <c r="M401" s="70" t="n">
        <f aca="false">F401-L401</f>
        <v>0.00493994597514653</v>
      </c>
      <c r="N401" s="71" t="n">
        <f aca="false">G401*Assumptions!$B$7</f>
        <v>199392.0643</v>
      </c>
      <c r="O401" s="71" t="n">
        <f aca="false">K401*Assumptions!$B$7</f>
        <v>153006.243035034</v>
      </c>
      <c r="P401" s="68" t="n">
        <f aca="false">P400+G401</f>
        <v>6265.39796</v>
      </c>
      <c r="Q401" s="68" t="n">
        <f aca="false">MAX(Q400,P401)</f>
        <v>6368.51654</v>
      </c>
      <c r="R401" s="68" t="n">
        <f aca="false">Q401-P401</f>
        <v>103.118579999999</v>
      </c>
      <c r="S401" s="68" t="n">
        <f aca="false">S400+K401</f>
        <v>3914.89608200868</v>
      </c>
      <c r="T401" s="68" t="n">
        <f aca="false">MAX(T400,S401)</f>
        <v>4177.25397213635</v>
      </c>
      <c r="U401" s="68" t="n">
        <f aca="false">T401-S401</f>
        <v>262.357890127666</v>
      </c>
      <c r="V401" s="70" t="n">
        <f aca="false">V400+F401</f>
        <v>1.362</v>
      </c>
      <c r="W401" s="70" t="n">
        <f aca="false">MAX(W400,V401)</f>
        <v>1.3797</v>
      </c>
      <c r="X401" s="70" t="n">
        <f aca="false">W401-V401</f>
        <v>0.0177000000000001</v>
      </c>
      <c r="Y401" s="70" t="n">
        <f aca="false">Y400+M401</f>
        <v>1.25835755279714</v>
      </c>
      <c r="Z401" s="70" t="n">
        <f aca="false">MAX(Z400,Y401)</f>
        <v>1.28307901146818</v>
      </c>
      <c r="AA401" s="70" t="n">
        <f aca="false">Z401-Y401</f>
        <v>0.0247214586710438</v>
      </c>
      <c r="AB401" s="72" t="n">
        <f aca="false">AB400*(1+F401)</f>
        <v>3.58468537747678</v>
      </c>
      <c r="AC401" s="73" t="n">
        <f aca="false">MAX(AC400,AB401)</f>
        <v>3.65625892866171</v>
      </c>
      <c r="AD401" s="70" t="n">
        <f aca="false">1-AB401/AC401</f>
        <v>0.0195756243147518</v>
      </c>
      <c r="AE401" s="73" t="n">
        <f aca="false">AE400*(1+M401)</f>
        <v>3.23273501773067</v>
      </c>
      <c r="AF401" s="73" t="n">
        <f aca="false">MAX(AF400,AE401)</f>
        <v>3.32053641113273</v>
      </c>
      <c r="AG401" s="70" t="n">
        <f aca="false">1-AE401/AF401</f>
        <v>0.0264419306193076</v>
      </c>
      <c r="AH401" s="74" t="n">
        <f aca="false">IF(R401&gt;0,AH400+1,0)</f>
        <v>27</v>
      </c>
      <c r="AI401" s="74" t="n">
        <f aca="false">IF(U401&gt;0,AI400+1,0)</f>
        <v>27</v>
      </c>
      <c r="AJ401" s="74" t="n">
        <f aca="false">IF(G401&gt;0,AJ400+1,0)</f>
        <v>2</v>
      </c>
      <c r="AK401" s="74" t="n">
        <f aca="false">IF(G401&lt;=0,AK400+1,0)</f>
        <v>0</v>
      </c>
      <c r="AL401" s="74" t="n">
        <f aca="false">IF(K401&gt;0,AL400+1,0)</f>
        <v>2</v>
      </c>
      <c r="AM401" s="74" t="n">
        <f aca="false">IF(K401&lt;=0,AM400+1,0)</f>
        <v>0</v>
      </c>
    </row>
    <row r="402" customFormat="false" ht="15" hidden="false" customHeight="false" outlineLevel="0" collapsed="false">
      <c r="A402" s="61" t="n">
        <v>401</v>
      </c>
      <c r="B402" s="62" t="n">
        <v>41060.40625</v>
      </c>
      <c r="C402" s="63" t="n">
        <f aca="false">YEAR(B402)</f>
        <v>2012</v>
      </c>
      <c r="D402" s="32" t="s">
        <v>276</v>
      </c>
      <c r="E402" s="64" t="n">
        <v>4900.8</v>
      </c>
      <c r="F402" s="65" t="n">
        <v>0.0018</v>
      </c>
      <c r="G402" s="66" t="n">
        <v>8.82144</v>
      </c>
      <c r="H402" s="67" t="n">
        <f aca="false">E402+IF(D402="Long",1,-1)*G402</f>
        <v>4891.97856</v>
      </c>
      <c r="I402" s="68" t="n">
        <f aca="false">Assumptions!$B$58</f>
        <v>5.35750011455817</v>
      </c>
      <c r="J402" s="68" t="n">
        <f aca="false">INDEX(Yearly!$L$5:$L$22,MATCH(C402,Yearly!$A$5:$A$22,0))</f>
        <v>0.54025211239242</v>
      </c>
      <c r="K402" s="68" t="n">
        <f aca="false">G402-I402-J402</f>
        <v>2.92368777304941</v>
      </c>
      <c r="L402" s="69" t="n">
        <f aca="false">(I402+J402)/Assumptions!$B$8</f>
        <v>0.000260054024853469</v>
      </c>
      <c r="M402" s="70" t="n">
        <f aca="false">F402-L402</f>
        <v>0.00153994597514653</v>
      </c>
      <c r="N402" s="71" t="n">
        <f aca="false">G402*Assumptions!$B$7</f>
        <v>69380.6256</v>
      </c>
      <c r="O402" s="71" t="n">
        <f aca="false">K402*Assumptions!$B$7</f>
        <v>22994.8043350336</v>
      </c>
      <c r="P402" s="68" t="n">
        <f aca="false">P401+G402</f>
        <v>6274.2194</v>
      </c>
      <c r="Q402" s="68" t="n">
        <f aca="false">MAX(Q401,P402)</f>
        <v>6368.51654</v>
      </c>
      <c r="R402" s="68" t="n">
        <f aca="false">Q402-P402</f>
        <v>94.2971399999997</v>
      </c>
      <c r="S402" s="68" t="n">
        <f aca="false">S401+K402</f>
        <v>3917.81976978173</v>
      </c>
      <c r="T402" s="68" t="n">
        <f aca="false">MAX(T401,S402)</f>
        <v>4177.25397213635</v>
      </c>
      <c r="U402" s="68" t="n">
        <f aca="false">T402-S402</f>
        <v>259.434202354616</v>
      </c>
      <c r="V402" s="70" t="n">
        <f aca="false">V401+F402</f>
        <v>1.3638</v>
      </c>
      <c r="W402" s="70" t="n">
        <f aca="false">MAX(W401,V402)</f>
        <v>1.3797</v>
      </c>
      <c r="X402" s="70" t="n">
        <f aca="false">W402-V402</f>
        <v>0.0159</v>
      </c>
      <c r="Y402" s="70" t="n">
        <f aca="false">Y401+M402</f>
        <v>1.25989749877229</v>
      </c>
      <c r="Z402" s="70" t="n">
        <f aca="false">MAX(Z401,Y402)</f>
        <v>1.28307901146818</v>
      </c>
      <c r="AA402" s="70" t="n">
        <f aca="false">Z402-Y402</f>
        <v>0.0231815126958972</v>
      </c>
      <c r="AB402" s="72" t="n">
        <f aca="false">AB401*(1+F402)</f>
        <v>3.59113781115623</v>
      </c>
      <c r="AC402" s="73" t="n">
        <f aca="false">MAX(AC401,AB402)</f>
        <v>3.65625892866171</v>
      </c>
      <c r="AD402" s="70" t="n">
        <f aca="false">1-AB402/AC402</f>
        <v>0.0178108604385182</v>
      </c>
      <c r="AE402" s="73" t="n">
        <f aca="false">AE401*(1+M402)</f>
        <v>3.23771325500994</v>
      </c>
      <c r="AF402" s="73" t="n">
        <f aca="false">MAX(AF401,AE402)</f>
        <v>3.32053641113273</v>
      </c>
      <c r="AG402" s="70" t="n">
        <f aca="false">1-AE402/AF402</f>
        <v>0.0249427037887933</v>
      </c>
      <c r="AH402" s="74" t="n">
        <f aca="false">IF(R402&gt;0,AH401+1,0)</f>
        <v>28</v>
      </c>
      <c r="AI402" s="74" t="n">
        <f aca="false">IF(U402&gt;0,AI401+1,0)</f>
        <v>28</v>
      </c>
      <c r="AJ402" s="74" t="n">
        <f aca="false">IF(G402&gt;0,AJ401+1,0)</f>
        <v>3</v>
      </c>
      <c r="AK402" s="74" t="n">
        <f aca="false">IF(G402&lt;=0,AK401+1,0)</f>
        <v>0</v>
      </c>
      <c r="AL402" s="74" t="n">
        <f aca="false">IF(K402&gt;0,AL401+1,0)</f>
        <v>3</v>
      </c>
      <c r="AM402" s="74" t="n">
        <f aca="false">IF(K402&lt;=0,AM401+1,0)</f>
        <v>0</v>
      </c>
    </row>
    <row r="403" customFormat="false" ht="15" hidden="false" customHeight="false" outlineLevel="0" collapsed="false">
      <c r="A403" s="61" t="n">
        <v>402</v>
      </c>
      <c r="B403" s="62" t="n">
        <v>41065.4479166667</v>
      </c>
      <c r="C403" s="63" t="n">
        <f aca="false">YEAR(B403)</f>
        <v>2012</v>
      </c>
      <c r="D403" s="32" t="s">
        <v>277</v>
      </c>
      <c r="E403" s="64" t="n">
        <v>4892</v>
      </c>
      <c r="F403" s="65" t="n">
        <v>-0.0041</v>
      </c>
      <c r="G403" s="66" t="n">
        <v>-20.0572</v>
      </c>
      <c r="H403" s="67" t="n">
        <f aca="false">E403+IF(D403="Long",1,-1)*G403</f>
        <v>4871.9428</v>
      </c>
      <c r="I403" s="68" t="n">
        <f aca="false">Assumptions!$B$58</f>
        <v>5.35750011455817</v>
      </c>
      <c r="J403" s="68" t="n">
        <f aca="false">INDEX(Yearly!$L$5:$L$22,MATCH(C403,Yearly!$A$5:$A$22,0))</f>
        <v>0.54025211239242</v>
      </c>
      <c r="K403" s="68" t="n">
        <f aca="false">G403-I403-J403</f>
        <v>-25.9549522269506</v>
      </c>
      <c r="L403" s="69" t="n">
        <f aca="false">(I403+J403)/Assumptions!$B$8</f>
        <v>0.000260054024853469</v>
      </c>
      <c r="M403" s="70" t="n">
        <f aca="false">F403-L403</f>
        <v>-0.00436005402485347</v>
      </c>
      <c r="N403" s="71" t="n">
        <f aca="false">G403*Assumptions!$B$7</f>
        <v>-157749.878</v>
      </c>
      <c r="O403" s="71" t="n">
        <f aca="false">K403*Assumptions!$B$7</f>
        <v>-204135.699264966</v>
      </c>
      <c r="P403" s="68" t="n">
        <f aca="false">P402+G403</f>
        <v>6254.1622</v>
      </c>
      <c r="Q403" s="68" t="n">
        <f aca="false">MAX(Q402,P403)</f>
        <v>6368.51654</v>
      </c>
      <c r="R403" s="68" t="n">
        <f aca="false">Q403-P403</f>
        <v>114.35434</v>
      </c>
      <c r="S403" s="68" t="n">
        <f aca="false">S402+K403</f>
        <v>3891.86481755478</v>
      </c>
      <c r="T403" s="68" t="n">
        <f aca="false">MAX(T402,S403)</f>
        <v>4177.25397213635</v>
      </c>
      <c r="U403" s="68" t="n">
        <f aca="false">T403-S403</f>
        <v>285.389154581567</v>
      </c>
      <c r="V403" s="70" t="n">
        <f aca="false">V402+F403</f>
        <v>1.3597</v>
      </c>
      <c r="W403" s="70" t="n">
        <f aca="false">MAX(W402,V403)</f>
        <v>1.3797</v>
      </c>
      <c r="X403" s="70" t="n">
        <f aca="false">W403-V403</f>
        <v>0.02</v>
      </c>
      <c r="Y403" s="70" t="n">
        <f aca="false">Y402+M403</f>
        <v>1.25553744474743</v>
      </c>
      <c r="Z403" s="70" t="n">
        <f aca="false">MAX(Z402,Y403)</f>
        <v>1.28307901146818</v>
      </c>
      <c r="AA403" s="70" t="n">
        <f aca="false">Z403-Y403</f>
        <v>0.0275415667207506</v>
      </c>
      <c r="AB403" s="72" t="n">
        <f aca="false">AB402*(1+F403)</f>
        <v>3.57641414613049</v>
      </c>
      <c r="AC403" s="73" t="n">
        <f aca="false">MAX(AC402,AB403)</f>
        <v>3.65625892866171</v>
      </c>
      <c r="AD403" s="70" t="n">
        <f aca="false">1-AB403/AC403</f>
        <v>0.0218378359107203</v>
      </c>
      <c r="AE403" s="73" t="n">
        <f aca="false">AE402*(1+M403)</f>
        <v>3.22359665030111</v>
      </c>
      <c r="AF403" s="73" t="n">
        <f aca="false">MAX(AF402,AE403)</f>
        <v>3.32053641113273</v>
      </c>
      <c r="AG403" s="70" t="n">
        <f aca="false">1-AE403/AF403</f>
        <v>0.0291940062776016</v>
      </c>
      <c r="AH403" s="74" t="n">
        <f aca="false">IF(R403&gt;0,AH402+1,0)</f>
        <v>29</v>
      </c>
      <c r="AI403" s="74" t="n">
        <f aca="false">IF(U403&gt;0,AI402+1,0)</f>
        <v>29</v>
      </c>
      <c r="AJ403" s="74" t="n">
        <f aca="false">IF(G403&gt;0,AJ402+1,0)</f>
        <v>0</v>
      </c>
      <c r="AK403" s="74" t="n">
        <f aca="false">IF(G403&lt;=0,AK402+1,0)</f>
        <v>1</v>
      </c>
      <c r="AL403" s="74" t="n">
        <f aca="false">IF(K403&gt;0,AL402+1,0)</f>
        <v>0</v>
      </c>
      <c r="AM403" s="74" t="n">
        <f aca="false">IF(K403&lt;=0,AM402+1,0)</f>
        <v>1</v>
      </c>
    </row>
    <row r="404" customFormat="false" ht="15" hidden="false" customHeight="false" outlineLevel="0" collapsed="false">
      <c r="A404" s="61" t="n">
        <v>403</v>
      </c>
      <c r="B404" s="62" t="n">
        <v>41065.5729166667</v>
      </c>
      <c r="C404" s="63" t="n">
        <f aca="false">YEAR(B404)</f>
        <v>2012</v>
      </c>
      <c r="D404" s="32" t="s">
        <v>276</v>
      </c>
      <c r="E404" s="64" t="n">
        <v>4872</v>
      </c>
      <c r="F404" s="65" t="n">
        <v>-0.0123</v>
      </c>
      <c r="G404" s="66" t="n">
        <v>-59.9256</v>
      </c>
      <c r="H404" s="67" t="n">
        <f aca="false">E404+IF(D404="Long",1,-1)*G404</f>
        <v>4931.9256</v>
      </c>
      <c r="I404" s="68" t="n">
        <f aca="false">Assumptions!$B$58</f>
        <v>5.35750011455817</v>
      </c>
      <c r="J404" s="68" t="n">
        <f aca="false">INDEX(Yearly!$L$5:$L$22,MATCH(C404,Yearly!$A$5:$A$22,0))</f>
        <v>0.54025211239242</v>
      </c>
      <c r="K404" s="68" t="n">
        <f aca="false">G404-I404-J404</f>
        <v>-65.8233522269506</v>
      </c>
      <c r="L404" s="69" t="n">
        <f aca="false">(I404+J404)/Assumptions!$B$8</f>
        <v>0.000260054024853469</v>
      </c>
      <c r="M404" s="70" t="n">
        <f aca="false">F404-L404</f>
        <v>-0.0125600540248535</v>
      </c>
      <c r="N404" s="71" t="n">
        <f aca="false">G404*Assumptions!$B$7</f>
        <v>-471314.844</v>
      </c>
      <c r="O404" s="71" t="n">
        <f aca="false">K404*Assumptions!$B$7</f>
        <v>-517700.665264966</v>
      </c>
      <c r="P404" s="68" t="n">
        <f aca="false">P403+G404</f>
        <v>6194.2366</v>
      </c>
      <c r="Q404" s="68" t="n">
        <f aca="false">MAX(Q403,P404)</f>
        <v>6368.51654</v>
      </c>
      <c r="R404" s="68" t="n">
        <f aca="false">Q404-P404</f>
        <v>174.279939999999</v>
      </c>
      <c r="S404" s="68" t="n">
        <f aca="false">S403+K404</f>
        <v>3826.04146532783</v>
      </c>
      <c r="T404" s="68" t="n">
        <f aca="false">MAX(T403,S404)</f>
        <v>4177.25397213635</v>
      </c>
      <c r="U404" s="68" t="n">
        <f aca="false">T404-S404</f>
        <v>351.212506808517</v>
      </c>
      <c r="V404" s="70" t="n">
        <f aca="false">V403+F404</f>
        <v>1.3474</v>
      </c>
      <c r="W404" s="70" t="n">
        <f aca="false">MAX(W403,V404)</f>
        <v>1.3797</v>
      </c>
      <c r="X404" s="70" t="n">
        <f aca="false">W404-V404</f>
        <v>0.0323</v>
      </c>
      <c r="Y404" s="70" t="n">
        <f aca="false">Y403+M404</f>
        <v>1.24297739072258</v>
      </c>
      <c r="Z404" s="70" t="n">
        <f aca="false">MAX(Z403,Y404)</f>
        <v>1.28307901146818</v>
      </c>
      <c r="AA404" s="70" t="n">
        <f aca="false">Z404-Y404</f>
        <v>0.040101620745604</v>
      </c>
      <c r="AB404" s="72" t="n">
        <f aca="false">AB403*(1+F404)</f>
        <v>3.53242425213309</v>
      </c>
      <c r="AC404" s="73" t="n">
        <f aca="false">MAX(AC403,AB404)</f>
        <v>3.65625892866171</v>
      </c>
      <c r="AD404" s="70" t="n">
        <f aca="false">1-AB404/AC404</f>
        <v>0.0338692305290185</v>
      </c>
      <c r="AE404" s="73" t="n">
        <f aca="false">AE403*(1+M404)</f>
        <v>3.18310810221899</v>
      </c>
      <c r="AF404" s="73" t="n">
        <f aca="false">MAX(AF403,AE404)</f>
        <v>3.32053641113273</v>
      </c>
      <c r="AG404" s="70" t="n">
        <f aca="false">1-AE404/AF404</f>
        <v>0.0413873820064066</v>
      </c>
      <c r="AH404" s="74" t="n">
        <f aca="false">IF(R404&gt;0,AH403+1,0)</f>
        <v>30</v>
      </c>
      <c r="AI404" s="74" t="n">
        <f aca="false">IF(U404&gt;0,AI403+1,0)</f>
        <v>30</v>
      </c>
      <c r="AJ404" s="74" t="n">
        <f aca="false">IF(G404&gt;0,AJ403+1,0)</f>
        <v>0</v>
      </c>
      <c r="AK404" s="74" t="n">
        <f aca="false">IF(G404&lt;=0,AK403+1,0)</f>
        <v>2</v>
      </c>
      <c r="AL404" s="74" t="n">
        <f aca="false">IF(K404&gt;0,AL403+1,0)</f>
        <v>0</v>
      </c>
      <c r="AM404" s="74" t="n">
        <f aca="false">IF(K404&lt;=0,AM403+1,0)</f>
        <v>2</v>
      </c>
    </row>
    <row r="405" customFormat="false" ht="15" hidden="false" customHeight="false" outlineLevel="0" collapsed="false">
      <c r="A405" s="61" t="n">
        <v>404</v>
      </c>
      <c r="B405" s="62" t="n">
        <v>41066.40625</v>
      </c>
      <c r="C405" s="63" t="n">
        <f aca="false">YEAR(B405)</f>
        <v>2012</v>
      </c>
      <c r="D405" s="32" t="s">
        <v>277</v>
      </c>
      <c r="E405" s="64" t="n">
        <v>4932</v>
      </c>
      <c r="F405" s="65" t="n">
        <v>0.0277</v>
      </c>
      <c r="G405" s="66" t="n">
        <v>136.6164</v>
      </c>
      <c r="H405" s="67" t="n">
        <f aca="false">E405+IF(D405="Long",1,-1)*G405</f>
        <v>5068.6164</v>
      </c>
      <c r="I405" s="68" t="n">
        <f aca="false">Assumptions!$B$58</f>
        <v>5.35750011455817</v>
      </c>
      <c r="J405" s="68" t="n">
        <f aca="false">INDEX(Yearly!$L$5:$L$22,MATCH(C405,Yearly!$A$5:$A$22,0))</f>
        <v>0.54025211239242</v>
      </c>
      <c r="K405" s="68" t="n">
        <f aca="false">G405-I405-J405</f>
        <v>130.718647773049</v>
      </c>
      <c r="L405" s="69" t="n">
        <f aca="false">(I405+J405)/Assumptions!$B$8</f>
        <v>0.000260054024853469</v>
      </c>
      <c r="M405" s="70" t="n">
        <f aca="false">F405-L405</f>
        <v>0.0274399459751465</v>
      </c>
      <c r="N405" s="71" t="n">
        <f aca="false">G405*Assumptions!$B$7</f>
        <v>1074487.986</v>
      </c>
      <c r="O405" s="71" t="n">
        <f aca="false">K405*Assumptions!$B$7</f>
        <v>1028102.16473503</v>
      </c>
      <c r="P405" s="68" t="n">
        <f aca="false">P404+G405</f>
        <v>6330.853</v>
      </c>
      <c r="Q405" s="68" t="n">
        <f aca="false">MAX(Q404,P405)</f>
        <v>6368.51654</v>
      </c>
      <c r="R405" s="68" t="n">
        <f aca="false">Q405-P405</f>
        <v>37.6635399999996</v>
      </c>
      <c r="S405" s="68" t="n">
        <f aca="false">S404+K405</f>
        <v>3956.76011310088</v>
      </c>
      <c r="T405" s="68" t="n">
        <f aca="false">MAX(T404,S405)</f>
        <v>4177.25397213635</v>
      </c>
      <c r="U405" s="68" t="n">
        <f aca="false">T405-S405</f>
        <v>220.493859035468</v>
      </c>
      <c r="V405" s="70" t="n">
        <f aca="false">V404+F405</f>
        <v>1.3751</v>
      </c>
      <c r="W405" s="70" t="n">
        <f aca="false">MAX(W404,V405)</f>
        <v>1.3797</v>
      </c>
      <c r="X405" s="70" t="n">
        <f aca="false">W405-V405</f>
        <v>0.00459999999999994</v>
      </c>
      <c r="Y405" s="70" t="n">
        <f aca="false">Y404+M405</f>
        <v>1.27041733669772</v>
      </c>
      <c r="Z405" s="70" t="n">
        <f aca="false">MAX(Z404,Y405)</f>
        <v>1.28307901146818</v>
      </c>
      <c r="AA405" s="70" t="n">
        <f aca="false">Z405-Y405</f>
        <v>0.0126616747704575</v>
      </c>
      <c r="AB405" s="72" t="n">
        <f aca="false">AB404*(1+F405)</f>
        <v>3.63027240391718</v>
      </c>
      <c r="AC405" s="73" t="n">
        <f aca="false">MAX(AC404,AB405)</f>
        <v>3.65625892866171</v>
      </c>
      <c r="AD405" s="70" t="n">
        <f aca="false">1-AB405/AC405</f>
        <v>0.00710740821467226</v>
      </c>
      <c r="AE405" s="73" t="n">
        <f aca="false">AE404*(1+M405)</f>
        <v>3.27045241657693</v>
      </c>
      <c r="AF405" s="73" t="n">
        <f aca="false">MAX(AF404,AE405)</f>
        <v>3.32053641113273</v>
      </c>
      <c r="AG405" s="70" t="n">
        <f aca="false">1-AE405/AF405</f>
        <v>0.0150831035575687</v>
      </c>
      <c r="AH405" s="74" t="n">
        <f aca="false">IF(R405&gt;0,AH404+1,0)</f>
        <v>31</v>
      </c>
      <c r="AI405" s="74" t="n">
        <f aca="false">IF(U405&gt;0,AI404+1,0)</f>
        <v>31</v>
      </c>
      <c r="AJ405" s="74" t="n">
        <f aca="false">IF(G405&gt;0,AJ404+1,0)</f>
        <v>1</v>
      </c>
      <c r="AK405" s="74" t="n">
        <f aca="false">IF(G405&lt;=0,AK404+1,0)</f>
        <v>0</v>
      </c>
      <c r="AL405" s="74" t="n">
        <f aca="false">IF(K405&gt;0,AL404+1,0)</f>
        <v>1</v>
      </c>
      <c r="AM405" s="74" t="n">
        <f aca="false">IF(K405&lt;=0,AM404+1,0)</f>
        <v>0</v>
      </c>
    </row>
    <row r="406" customFormat="false" ht="15" hidden="false" customHeight="false" outlineLevel="0" collapsed="false">
      <c r="A406" s="61" t="n">
        <v>405</v>
      </c>
      <c r="B406" s="62" t="n">
        <v>41074.59375</v>
      </c>
      <c r="C406" s="63" t="n">
        <f aca="false">YEAR(B406)</f>
        <v>2012</v>
      </c>
      <c r="D406" s="32" t="s">
        <v>276</v>
      </c>
      <c r="E406" s="64" t="n">
        <v>5068.75</v>
      </c>
      <c r="F406" s="65" t="n">
        <v>-0.0047</v>
      </c>
      <c r="G406" s="66" t="n">
        <v>-23.823125</v>
      </c>
      <c r="H406" s="67" t="n">
        <f aca="false">E406+IF(D406="Long",1,-1)*G406</f>
        <v>5092.573125</v>
      </c>
      <c r="I406" s="68" t="n">
        <f aca="false">Assumptions!$B$58</f>
        <v>5.35750011455817</v>
      </c>
      <c r="J406" s="68" t="n">
        <f aca="false">INDEX(Yearly!$L$5:$L$22,MATCH(C406,Yearly!$A$5:$A$22,0))</f>
        <v>0.54025211239242</v>
      </c>
      <c r="K406" s="68" t="n">
        <f aca="false">G406-I406-J406</f>
        <v>-29.7208772269506</v>
      </c>
      <c r="L406" s="69" t="n">
        <f aca="false">(I406+J406)/Assumptions!$B$8</f>
        <v>0.000260054024853469</v>
      </c>
      <c r="M406" s="70" t="n">
        <f aca="false">F406-L406</f>
        <v>-0.00496005402485347</v>
      </c>
      <c r="N406" s="71" t="n">
        <f aca="false">G406*Assumptions!$B$7</f>
        <v>-187368.878125</v>
      </c>
      <c r="O406" s="71" t="n">
        <f aca="false">K406*Assumptions!$B$7</f>
        <v>-233754.699389966</v>
      </c>
      <c r="P406" s="68" t="n">
        <f aca="false">P405+G406</f>
        <v>6307.029875</v>
      </c>
      <c r="Q406" s="68" t="n">
        <f aca="false">MAX(Q405,P406)</f>
        <v>6368.51654</v>
      </c>
      <c r="R406" s="68" t="n">
        <f aca="false">Q406-P406</f>
        <v>61.4866649999995</v>
      </c>
      <c r="S406" s="68" t="n">
        <f aca="false">S405+K406</f>
        <v>3927.03923587393</v>
      </c>
      <c r="T406" s="68" t="n">
        <f aca="false">MAX(T405,S406)</f>
        <v>4177.25397213635</v>
      </c>
      <c r="U406" s="68" t="n">
        <f aca="false">T406-S406</f>
        <v>250.214736262419</v>
      </c>
      <c r="V406" s="70" t="n">
        <f aca="false">V405+F406</f>
        <v>1.3704</v>
      </c>
      <c r="W406" s="70" t="n">
        <f aca="false">MAX(W405,V406)</f>
        <v>1.3797</v>
      </c>
      <c r="X406" s="70" t="n">
        <f aca="false">W406-V406</f>
        <v>0.00929999999999986</v>
      </c>
      <c r="Y406" s="70" t="n">
        <f aca="false">Y405+M406</f>
        <v>1.26545728267287</v>
      </c>
      <c r="Z406" s="70" t="n">
        <f aca="false">MAX(Z405,Y406)</f>
        <v>1.28307901146818</v>
      </c>
      <c r="AA406" s="70" t="n">
        <f aca="false">Z406-Y406</f>
        <v>0.0176217287953111</v>
      </c>
      <c r="AB406" s="72" t="n">
        <f aca="false">AB405*(1+F406)</f>
        <v>3.61321012361876</v>
      </c>
      <c r="AC406" s="73" t="n">
        <f aca="false">MAX(AC405,AB406)</f>
        <v>3.65625892866171</v>
      </c>
      <c r="AD406" s="70" t="n">
        <f aca="false">1-AB406/AC406</f>
        <v>0.0117740033960633</v>
      </c>
      <c r="AE406" s="73" t="n">
        <f aca="false">AE405*(1+M406)</f>
        <v>3.254230795905</v>
      </c>
      <c r="AF406" s="73" t="n">
        <f aca="false">MAX(AF405,AE406)</f>
        <v>3.32053641113273</v>
      </c>
      <c r="AG406" s="70" t="n">
        <f aca="false">1-AE406/AF406</f>
        <v>0.0199683445739141</v>
      </c>
      <c r="AH406" s="74" t="n">
        <f aca="false">IF(R406&gt;0,AH405+1,0)</f>
        <v>32</v>
      </c>
      <c r="AI406" s="74" t="n">
        <f aca="false">IF(U406&gt;0,AI405+1,0)</f>
        <v>32</v>
      </c>
      <c r="AJ406" s="74" t="n">
        <f aca="false">IF(G406&gt;0,AJ405+1,0)</f>
        <v>0</v>
      </c>
      <c r="AK406" s="74" t="n">
        <f aca="false">IF(G406&lt;=0,AK405+1,0)</f>
        <v>1</v>
      </c>
      <c r="AL406" s="74" t="n">
        <f aca="false">IF(K406&gt;0,AL405+1,0)</f>
        <v>0</v>
      </c>
      <c r="AM406" s="74" t="n">
        <f aca="false">IF(K406&lt;=0,AM405+1,0)</f>
        <v>1</v>
      </c>
    </row>
    <row r="407" customFormat="false" ht="15" hidden="false" customHeight="false" outlineLevel="0" collapsed="false">
      <c r="A407" s="61" t="n">
        <v>406</v>
      </c>
      <c r="B407" s="62" t="n">
        <v>41075.4270833333</v>
      </c>
      <c r="C407" s="63" t="n">
        <f aca="false">YEAR(B407)</f>
        <v>2012</v>
      </c>
      <c r="D407" s="32" t="s">
        <v>277</v>
      </c>
      <c r="E407" s="64" t="n">
        <v>5092.45</v>
      </c>
      <c r="F407" s="65" t="n">
        <v>-0.0015</v>
      </c>
      <c r="G407" s="66" t="n">
        <v>-7.638675</v>
      </c>
      <c r="H407" s="67" t="n">
        <f aca="false">E407+IF(D407="Long",1,-1)*G407</f>
        <v>5084.811325</v>
      </c>
      <c r="I407" s="68" t="n">
        <f aca="false">Assumptions!$B$58</f>
        <v>5.35750011455817</v>
      </c>
      <c r="J407" s="68" t="n">
        <f aca="false">INDEX(Yearly!$L$5:$L$22,MATCH(C407,Yearly!$A$5:$A$22,0))</f>
        <v>0.54025211239242</v>
      </c>
      <c r="K407" s="68" t="n">
        <f aca="false">G407-I407-J407</f>
        <v>-13.5364272269506</v>
      </c>
      <c r="L407" s="69" t="n">
        <f aca="false">(I407+J407)/Assumptions!$B$8</f>
        <v>0.000260054024853469</v>
      </c>
      <c r="M407" s="70" t="n">
        <f aca="false">F407-L407</f>
        <v>-0.00176005402485347</v>
      </c>
      <c r="N407" s="71" t="n">
        <f aca="false">G407*Assumptions!$B$7</f>
        <v>-60078.178875</v>
      </c>
      <c r="O407" s="71" t="n">
        <f aca="false">K407*Assumptions!$B$7</f>
        <v>-106464.000139966</v>
      </c>
      <c r="P407" s="68" t="n">
        <f aca="false">P406+G407</f>
        <v>6299.3912</v>
      </c>
      <c r="Q407" s="68" t="n">
        <f aca="false">MAX(Q406,P407)</f>
        <v>6368.51654</v>
      </c>
      <c r="R407" s="68" t="n">
        <f aca="false">Q407-P407</f>
        <v>69.1253399999996</v>
      </c>
      <c r="S407" s="68" t="n">
        <f aca="false">S406+K407</f>
        <v>3913.50280864698</v>
      </c>
      <c r="T407" s="68" t="n">
        <f aca="false">MAX(T406,S407)</f>
        <v>4177.25397213635</v>
      </c>
      <c r="U407" s="68" t="n">
        <f aca="false">T407-S407</f>
        <v>263.751163489369</v>
      </c>
      <c r="V407" s="70" t="n">
        <f aca="false">V406+F407</f>
        <v>1.3689</v>
      </c>
      <c r="W407" s="70" t="n">
        <f aca="false">MAX(W406,V407)</f>
        <v>1.3797</v>
      </c>
      <c r="X407" s="70" t="n">
        <f aca="false">W407-V407</f>
        <v>0.0107999999999999</v>
      </c>
      <c r="Y407" s="70" t="n">
        <f aca="false">Y406+M407</f>
        <v>1.26369722864802</v>
      </c>
      <c r="Z407" s="70" t="n">
        <f aca="false">MAX(Z406,Y407)</f>
        <v>1.28307901146818</v>
      </c>
      <c r="AA407" s="70" t="n">
        <f aca="false">Z407-Y407</f>
        <v>0.0193817828201646</v>
      </c>
      <c r="AB407" s="72" t="n">
        <f aca="false">AB406*(1+F407)</f>
        <v>3.60779030843334</v>
      </c>
      <c r="AC407" s="73" t="n">
        <f aca="false">MAX(AC406,AB407)</f>
        <v>3.65625892866171</v>
      </c>
      <c r="AD407" s="70" t="n">
        <f aca="false">1-AB407/AC407</f>
        <v>0.0132563423909692</v>
      </c>
      <c r="AE407" s="73" t="n">
        <f aca="false">AE406*(1+M407)</f>
        <v>3.24850317389486</v>
      </c>
      <c r="AF407" s="73" t="n">
        <f aca="false">MAX(AF406,AE407)</f>
        <v>3.32053641113273</v>
      </c>
      <c r="AG407" s="70" t="n">
        <f aca="false">1-AE407/AF407</f>
        <v>0.0216932532335307</v>
      </c>
      <c r="AH407" s="74" t="n">
        <f aca="false">IF(R407&gt;0,AH406+1,0)</f>
        <v>33</v>
      </c>
      <c r="AI407" s="74" t="n">
        <f aca="false">IF(U407&gt;0,AI406+1,0)</f>
        <v>33</v>
      </c>
      <c r="AJ407" s="74" t="n">
        <f aca="false">IF(G407&gt;0,AJ406+1,0)</f>
        <v>0</v>
      </c>
      <c r="AK407" s="74" t="n">
        <f aca="false">IF(G407&lt;=0,AK406+1,0)</f>
        <v>2</v>
      </c>
      <c r="AL407" s="74" t="n">
        <f aca="false">IF(K407&gt;0,AL406+1,0)</f>
        <v>0</v>
      </c>
      <c r="AM407" s="74" t="n">
        <f aca="false">IF(K407&lt;=0,AM406+1,0)</f>
        <v>2</v>
      </c>
    </row>
    <row r="408" customFormat="false" ht="15" hidden="false" customHeight="false" outlineLevel="0" collapsed="false">
      <c r="A408" s="61" t="n">
        <v>407</v>
      </c>
      <c r="B408" s="62" t="n">
        <v>41078.4895833333</v>
      </c>
      <c r="C408" s="63" t="n">
        <f aca="false">YEAR(B408)</f>
        <v>2012</v>
      </c>
      <c r="D408" s="32" t="s">
        <v>276</v>
      </c>
      <c r="E408" s="64" t="n">
        <v>5084.8</v>
      </c>
      <c r="F408" s="65" t="n">
        <v>-0.0026</v>
      </c>
      <c r="G408" s="66" t="n">
        <v>-13.22048</v>
      </c>
      <c r="H408" s="67" t="n">
        <f aca="false">E408+IF(D408="Long",1,-1)*G408</f>
        <v>5098.02048</v>
      </c>
      <c r="I408" s="68" t="n">
        <f aca="false">Assumptions!$B$58</f>
        <v>5.35750011455817</v>
      </c>
      <c r="J408" s="68" t="n">
        <f aca="false">INDEX(Yearly!$L$5:$L$22,MATCH(C408,Yearly!$A$5:$A$22,0))</f>
        <v>0.54025211239242</v>
      </c>
      <c r="K408" s="68" t="n">
        <f aca="false">G408-I408-J408</f>
        <v>-19.1182322269506</v>
      </c>
      <c r="L408" s="69" t="n">
        <f aca="false">(I408+J408)/Assumptions!$B$8</f>
        <v>0.000260054024853469</v>
      </c>
      <c r="M408" s="70" t="n">
        <f aca="false">F408-L408</f>
        <v>-0.00286005402485347</v>
      </c>
      <c r="N408" s="71" t="n">
        <f aca="false">G408*Assumptions!$B$7</f>
        <v>-103979.0752</v>
      </c>
      <c r="O408" s="71" t="n">
        <f aca="false">K408*Assumptions!$B$7</f>
        <v>-150364.896464966</v>
      </c>
      <c r="P408" s="68" t="n">
        <f aca="false">P407+G408</f>
        <v>6286.17072</v>
      </c>
      <c r="Q408" s="68" t="n">
        <f aca="false">MAX(Q407,P408)</f>
        <v>6368.51654</v>
      </c>
      <c r="R408" s="68" t="n">
        <f aca="false">Q408-P408</f>
        <v>82.3458199999996</v>
      </c>
      <c r="S408" s="68" t="n">
        <f aca="false">S407+K408</f>
        <v>3894.38457642002</v>
      </c>
      <c r="T408" s="68" t="n">
        <f aca="false">MAX(T407,S408)</f>
        <v>4177.25397213635</v>
      </c>
      <c r="U408" s="68" t="n">
        <f aca="false">T408-S408</f>
        <v>282.86939571632</v>
      </c>
      <c r="V408" s="70" t="n">
        <f aca="false">V407+F408</f>
        <v>1.3663</v>
      </c>
      <c r="W408" s="70" t="n">
        <f aca="false">MAX(W407,V408)</f>
        <v>1.3797</v>
      </c>
      <c r="X408" s="70" t="n">
        <f aca="false">W408-V408</f>
        <v>0.0133999999999999</v>
      </c>
      <c r="Y408" s="70" t="n">
        <f aca="false">Y407+M408</f>
        <v>1.26083717462316</v>
      </c>
      <c r="Z408" s="70" t="n">
        <f aca="false">MAX(Z407,Y408)</f>
        <v>1.28307901146818</v>
      </c>
      <c r="AA408" s="70" t="n">
        <f aca="false">Z408-Y408</f>
        <v>0.0222418368450181</v>
      </c>
      <c r="AB408" s="72" t="n">
        <f aca="false">AB407*(1+F408)</f>
        <v>3.59841005363141</v>
      </c>
      <c r="AC408" s="73" t="n">
        <f aca="false">MAX(AC407,AB408)</f>
        <v>3.65625892866171</v>
      </c>
      <c r="AD408" s="70" t="n">
        <f aca="false">1-AB408/AC408</f>
        <v>0.0158218759007527</v>
      </c>
      <c r="AE408" s="73" t="n">
        <f aca="false">AE407*(1+M408)</f>
        <v>3.23921227931762</v>
      </c>
      <c r="AF408" s="73" t="n">
        <f aca="false">MAX(AF407,AE408)</f>
        <v>3.32053641113273</v>
      </c>
      <c r="AG408" s="70" t="n">
        <f aca="false">1-AE408/AF408</f>
        <v>0.0244912633821615</v>
      </c>
      <c r="AH408" s="74" t="n">
        <f aca="false">IF(R408&gt;0,AH407+1,0)</f>
        <v>34</v>
      </c>
      <c r="AI408" s="74" t="n">
        <f aca="false">IF(U408&gt;0,AI407+1,0)</f>
        <v>34</v>
      </c>
      <c r="AJ408" s="74" t="n">
        <f aca="false">IF(G408&gt;0,AJ407+1,0)</f>
        <v>0</v>
      </c>
      <c r="AK408" s="74" t="n">
        <f aca="false">IF(G408&lt;=0,AK407+1,0)</f>
        <v>3</v>
      </c>
      <c r="AL408" s="74" t="n">
        <f aca="false">IF(K408&gt;0,AL407+1,0)</f>
        <v>0</v>
      </c>
      <c r="AM408" s="74" t="n">
        <f aca="false">IF(K408&lt;=0,AM407+1,0)</f>
        <v>3</v>
      </c>
    </row>
    <row r="409" customFormat="false" ht="15" hidden="false" customHeight="false" outlineLevel="0" collapsed="false">
      <c r="A409" s="61" t="n">
        <v>408</v>
      </c>
      <c r="B409" s="62" t="n">
        <v>41079.53125</v>
      </c>
      <c r="C409" s="63" t="n">
        <f aca="false">YEAR(B409)</f>
        <v>2012</v>
      </c>
      <c r="D409" s="32" t="s">
        <v>277</v>
      </c>
      <c r="E409" s="64" t="n">
        <v>5097.8</v>
      </c>
      <c r="F409" s="65" t="n">
        <v>-0.0034</v>
      </c>
      <c r="G409" s="66" t="n">
        <v>-17.33252</v>
      </c>
      <c r="H409" s="67" t="n">
        <f aca="false">E409+IF(D409="Long",1,-1)*G409</f>
        <v>5080.46748</v>
      </c>
      <c r="I409" s="68" t="n">
        <f aca="false">Assumptions!$B$58</f>
        <v>5.35750011455817</v>
      </c>
      <c r="J409" s="68" t="n">
        <f aca="false">INDEX(Yearly!$L$5:$L$22,MATCH(C409,Yearly!$A$5:$A$22,0))</f>
        <v>0.54025211239242</v>
      </c>
      <c r="K409" s="68" t="n">
        <f aca="false">G409-I409-J409</f>
        <v>-23.2302722269506</v>
      </c>
      <c r="L409" s="69" t="n">
        <f aca="false">(I409+J409)/Assumptions!$B$8</f>
        <v>0.000260054024853469</v>
      </c>
      <c r="M409" s="70" t="n">
        <f aca="false">F409-L409</f>
        <v>-0.00366005402485347</v>
      </c>
      <c r="N409" s="71" t="n">
        <f aca="false">G409*Assumptions!$B$7</f>
        <v>-136320.2698</v>
      </c>
      <c r="O409" s="71" t="n">
        <f aca="false">K409*Assumptions!$B$7</f>
        <v>-182706.091064966</v>
      </c>
      <c r="P409" s="68" t="n">
        <f aca="false">P408+G409</f>
        <v>6268.8382</v>
      </c>
      <c r="Q409" s="68" t="n">
        <f aca="false">MAX(Q408,P409)</f>
        <v>6368.51654</v>
      </c>
      <c r="R409" s="68" t="n">
        <f aca="false">Q409-P409</f>
        <v>99.6783399999995</v>
      </c>
      <c r="S409" s="68" t="n">
        <f aca="false">S408+K409</f>
        <v>3871.15430419307</v>
      </c>
      <c r="T409" s="68" t="n">
        <f aca="false">MAX(T408,S409)</f>
        <v>4177.25397213635</v>
      </c>
      <c r="U409" s="68" t="n">
        <f aca="false">T409-S409</f>
        <v>306.099667943271</v>
      </c>
      <c r="V409" s="70" t="n">
        <f aca="false">V408+F409</f>
        <v>1.3629</v>
      </c>
      <c r="W409" s="70" t="n">
        <f aca="false">MAX(W408,V409)</f>
        <v>1.3797</v>
      </c>
      <c r="X409" s="70" t="n">
        <f aca="false">W409-V409</f>
        <v>0.0167999999999999</v>
      </c>
      <c r="Y409" s="70" t="n">
        <f aca="false">Y408+M409</f>
        <v>1.25717712059831</v>
      </c>
      <c r="Z409" s="70" t="n">
        <f aca="false">MAX(Z408,Y409)</f>
        <v>1.28307901146818</v>
      </c>
      <c r="AA409" s="70" t="n">
        <f aca="false">Z409-Y409</f>
        <v>0.0259018908698716</v>
      </c>
      <c r="AB409" s="72" t="n">
        <f aca="false">AB408*(1+F409)</f>
        <v>3.58617545944906</v>
      </c>
      <c r="AC409" s="73" t="n">
        <f aca="false">MAX(AC408,AB409)</f>
        <v>3.65625892866171</v>
      </c>
      <c r="AD409" s="70" t="n">
        <f aca="false">1-AB409/AC409</f>
        <v>0.0191680815226901</v>
      </c>
      <c r="AE409" s="73" t="n">
        <f aca="false">AE408*(1+M409)</f>
        <v>3.22735658737735</v>
      </c>
      <c r="AF409" s="73" t="n">
        <f aca="false">MAX(AF408,AE409)</f>
        <v>3.32053641113273</v>
      </c>
      <c r="AG409" s="70" t="n">
        <f aca="false">1-AE409/AF409</f>
        <v>0.0280616780598992</v>
      </c>
      <c r="AH409" s="74" t="n">
        <f aca="false">IF(R409&gt;0,AH408+1,0)</f>
        <v>35</v>
      </c>
      <c r="AI409" s="74" t="n">
        <f aca="false">IF(U409&gt;0,AI408+1,0)</f>
        <v>35</v>
      </c>
      <c r="AJ409" s="74" t="n">
        <f aca="false">IF(G409&gt;0,AJ408+1,0)</f>
        <v>0</v>
      </c>
      <c r="AK409" s="74" t="n">
        <f aca="false">IF(G409&lt;=0,AK408+1,0)</f>
        <v>4</v>
      </c>
      <c r="AL409" s="74" t="n">
        <f aca="false">IF(K409&gt;0,AL408+1,0)</f>
        <v>0</v>
      </c>
      <c r="AM409" s="74" t="n">
        <f aca="false">IF(K409&lt;=0,AM408+1,0)</f>
        <v>4</v>
      </c>
    </row>
    <row r="410" customFormat="false" ht="15" hidden="false" customHeight="false" outlineLevel="0" collapsed="false">
      <c r="A410" s="61" t="n">
        <v>409</v>
      </c>
      <c r="B410" s="62" t="n">
        <v>41079.59375</v>
      </c>
      <c r="C410" s="63" t="n">
        <f aca="false">YEAR(B410)</f>
        <v>2012</v>
      </c>
      <c r="D410" s="32" t="s">
        <v>276</v>
      </c>
      <c r="E410" s="64" t="n">
        <v>5080.6</v>
      </c>
      <c r="F410" s="65" t="n">
        <v>-0.0025</v>
      </c>
      <c r="G410" s="66" t="n">
        <v>-12.7015</v>
      </c>
      <c r="H410" s="67" t="n">
        <f aca="false">E410+IF(D410="Long",1,-1)*G410</f>
        <v>5093.3015</v>
      </c>
      <c r="I410" s="68" t="n">
        <f aca="false">Assumptions!$B$58</f>
        <v>5.35750011455817</v>
      </c>
      <c r="J410" s="68" t="n">
        <f aca="false">INDEX(Yearly!$L$5:$L$22,MATCH(C410,Yearly!$A$5:$A$22,0))</f>
        <v>0.54025211239242</v>
      </c>
      <c r="K410" s="68" t="n">
        <f aca="false">G410-I410-J410</f>
        <v>-18.5992522269506</v>
      </c>
      <c r="L410" s="69" t="n">
        <f aca="false">(I410+J410)/Assumptions!$B$8</f>
        <v>0.000260054024853469</v>
      </c>
      <c r="M410" s="70" t="n">
        <f aca="false">F410-L410</f>
        <v>-0.00276005402485347</v>
      </c>
      <c r="N410" s="71" t="n">
        <f aca="false">G410*Assumptions!$B$7</f>
        <v>-99897.2975</v>
      </c>
      <c r="O410" s="71" t="n">
        <f aca="false">K410*Assumptions!$B$7</f>
        <v>-146283.118764966</v>
      </c>
      <c r="P410" s="68" t="n">
        <f aca="false">P409+G410</f>
        <v>6256.1367</v>
      </c>
      <c r="Q410" s="68" t="n">
        <f aca="false">MAX(Q409,P410)</f>
        <v>6368.51654</v>
      </c>
      <c r="R410" s="68" t="n">
        <f aca="false">Q410-P410</f>
        <v>112.37984</v>
      </c>
      <c r="S410" s="68" t="n">
        <f aca="false">S409+K410</f>
        <v>3852.55505196612</v>
      </c>
      <c r="T410" s="68" t="n">
        <f aca="false">MAX(T409,S410)</f>
        <v>4177.25397213635</v>
      </c>
      <c r="U410" s="68" t="n">
        <f aca="false">T410-S410</f>
        <v>324.698920170221</v>
      </c>
      <c r="V410" s="70" t="n">
        <f aca="false">V409+F410</f>
        <v>1.3604</v>
      </c>
      <c r="W410" s="70" t="n">
        <f aca="false">MAX(W409,V410)</f>
        <v>1.3797</v>
      </c>
      <c r="X410" s="70" t="n">
        <f aca="false">W410-V410</f>
        <v>0.0192999999999999</v>
      </c>
      <c r="Y410" s="70" t="n">
        <f aca="false">Y409+M410</f>
        <v>1.25441706657346</v>
      </c>
      <c r="Z410" s="70" t="n">
        <f aca="false">MAX(Z409,Y410)</f>
        <v>1.28307901146818</v>
      </c>
      <c r="AA410" s="70" t="n">
        <f aca="false">Z410-Y410</f>
        <v>0.0286619448947252</v>
      </c>
      <c r="AB410" s="72" t="n">
        <f aca="false">AB409*(1+F410)</f>
        <v>3.57721002080044</v>
      </c>
      <c r="AC410" s="73" t="n">
        <f aca="false">MAX(AC409,AB410)</f>
        <v>3.65625892866171</v>
      </c>
      <c r="AD410" s="70" t="n">
        <f aca="false">1-AB410/AC410</f>
        <v>0.0216201613188833</v>
      </c>
      <c r="AE410" s="73" t="n">
        <f aca="false">AE409*(1+M410)</f>
        <v>3.21844890883872</v>
      </c>
      <c r="AF410" s="73" t="n">
        <f aca="false">MAX(AF409,AE410)</f>
        <v>3.32053641113273</v>
      </c>
      <c r="AG410" s="70" t="n">
        <f aca="false">1-AE410/AF410</f>
        <v>0.0307442803372793</v>
      </c>
      <c r="AH410" s="74" t="n">
        <f aca="false">IF(R410&gt;0,AH409+1,0)</f>
        <v>36</v>
      </c>
      <c r="AI410" s="74" t="n">
        <f aca="false">IF(U410&gt;0,AI409+1,0)</f>
        <v>36</v>
      </c>
      <c r="AJ410" s="74" t="n">
        <f aca="false">IF(G410&gt;0,AJ409+1,0)</f>
        <v>0</v>
      </c>
      <c r="AK410" s="74" t="n">
        <f aca="false">IF(G410&lt;=0,AK409+1,0)</f>
        <v>5</v>
      </c>
      <c r="AL410" s="74" t="n">
        <f aca="false">IF(K410&gt;0,AL409+1,0)</f>
        <v>0</v>
      </c>
      <c r="AM410" s="74" t="n">
        <f aca="false">IF(K410&lt;=0,AM409+1,0)</f>
        <v>5</v>
      </c>
    </row>
    <row r="411" customFormat="false" ht="15" hidden="false" customHeight="false" outlineLevel="0" collapsed="false">
      <c r="A411" s="61" t="n">
        <v>410</v>
      </c>
      <c r="B411" s="62" t="n">
        <v>41079.6145833333</v>
      </c>
      <c r="C411" s="63" t="n">
        <f aca="false">YEAR(B411)</f>
        <v>2012</v>
      </c>
      <c r="D411" s="32" t="s">
        <v>277</v>
      </c>
      <c r="E411" s="64" t="n">
        <v>5093.15</v>
      </c>
      <c r="F411" s="65" t="n">
        <v>0.0012</v>
      </c>
      <c r="G411" s="66" t="n">
        <v>6.11178</v>
      </c>
      <c r="H411" s="67" t="n">
        <f aca="false">E411+IF(D411="Long",1,-1)*G411</f>
        <v>5099.26178</v>
      </c>
      <c r="I411" s="68" t="n">
        <f aca="false">Assumptions!$B$58</f>
        <v>5.35750011455817</v>
      </c>
      <c r="J411" s="68" t="n">
        <f aca="false">INDEX(Yearly!$L$5:$L$22,MATCH(C411,Yearly!$A$5:$A$22,0))</f>
        <v>0.54025211239242</v>
      </c>
      <c r="K411" s="68" t="n">
        <f aca="false">G411-I411-J411</f>
        <v>0.214027773049412</v>
      </c>
      <c r="L411" s="69" t="n">
        <f aca="false">(I411+J411)/Assumptions!$B$8</f>
        <v>0.000260054024853469</v>
      </c>
      <c r="M411" s="70" t="n">
        <f aca="false">F411-L411</f>
        <v>0.000939945975146531</v>
      </c>
      <c r="N411" s="71" t="n">
        <f aca="false">G411*Assumptions!$B$7</f>
        <v>48069.1497</v>
      </c>
      <c r="O411" s="71" t="n">
        <f aca="false">K411*Assumptions!$B$7</f>
        <v>1683.32843503362</v>
      </c>
      <c r="P411" s="68" t="n">
        <f aca="false">P410+G411</f>
        <v>6262.24848</v>
      </c>
      <c r="Q411" s="68" t="n">
        <f aca="false">MAX(Q410,P411)</f>
        <v>6368.51654</v>
      </c>
      <c r="R411" s="68" t="n">
        <f aca="false">Q411-P411</f>
        <v>106.268059999999</v>
      </c>
      <c r="S411" s="68" t="n">
        <f aca="false">S410+K411</f>
        <v>3852.76907973917</v>
      </c>
      <c r="T411" s="68" t="n">
        <f aca="false">MAX(T410,S411)</f>
        <v>4177.25397213635</v>
      </c>
      <c r="U411" s="68" t="n">
        <f aca="false">T411-S411</f>
        <v>324.484892397172</v>
      </c>
      <c r="V411" s="70" t="n">
        <f aca="false">V410+F411</f>
        <v>1.3616</v>
      </c>
      <c r="W411" s="70" t="n">
        <f aca="false">MAX(W410,V411)</f>
        <v>1.3797</v>
      </c>
      <c r="X411" s="70" t="n">
        <f aca="false">W411-V411</f>
        <v>0.0180999999999998</v>
      </c>
      <c r="Y411" s="70" t="n">
        <f aca="false">Y410+M411</f>
        <v>1.2553570125486</v>
      </c>
      <c r="Z411" s="70" t="n">
        <f aca="false">MAX(Z410,Y411)</f>
        <v>1.28307901146818</v>
      </c>
      <c r="AA411" s="70" t="n">
        <f aca="false">Z411-Y411</f>
        <v>0.0277219989195787</v>
      </c>
      <c r="AB411" s="72" t="n">
        <f aca="false">AB410*(1+F411)</f>
        <v>3.5815026728254</v>
      </c>
      <c r="AC411" s="73" t="n">
        <f aca="false">MAX(AC410,AB411)</f>
        <v>3.65625892866171</v>
      </c>
      <c r="AD411" s="70" t="n">
        <f aca="false">1-AB411/AC411</f>
        <v>0.020446105512466</v>
      </c>
      <c r="AE411" s="73" t="n">
        <f aca="false">AE410*(1+M411)</f>
        <v>3.22147407693679</v>
      </c>
      <c r="AF411" s="73" t="n">
        <f aca="false">MAX(AF410,AE411)</f>
        <v>3.32053641113273</v>
      </c>
      <c r="AG411" s="70" t="n">
        <f aca="false">1-AE411/AF411</f>
        <v>0.0298332323246947</v>
      </c>
      <c r="AH411" s="74" t="n">
        <f aca="false">IF(R411&gt;0,AH410+1,0)</f>
        <v>37</v>
      </c>
      <c r="AI411" s="74" t="n">
        <f aca="false">IF(U411&gt;0,AI410+1,0)</f>
        <v>37</v>
      </c>
      <c r="AJ411" s="74" t="n">
        <f aca="false">IF(G411&gt;0,AJ410+1,0)</f>
        <v>1</v>
      </c>
      <c r="AK411" s="74" t="n">
        <f aca="false">IF(G411&lt;=0,AK410+1,0)</f>
        <v>0</v>
      </c>
      <c r="AL411" s="74" t="n">
        <f aca="false">IF(K411&gt;0,AL410+1,0)</f>
        <v>1</v>
      </c>
      <c r="AM411" s="74" t="n">
        <f aca="false">IF(K411&lt;=0,AM410+1,0)</f>
        <v>0</v>
      </c>
    </row>
    <row r="412" customFormat="false" ht="15" hidden="false" customHeight="false" outlineLevel="0" collapsed="false">
      <c r="A412" s="61" t="n">
        <v>411</v>
      </c>
      <c r="B412" s="62" t="n">
        <v>41081.5729166667</v>
      </c>
      <c r="C412" s="63" t="n">
        <f aca="false">YEAR(B412)</f>
        <v>2012</v>
      </c>
      <c r="D412" s="32" t="s">
        <v>276</v>
      </c>
      <c r="E412" s="64" t="n">
        <v>5099.3</v>
      </c>
      <c r="F412" s="65" t="n">
        <v>-0.0117</v>
      </c>
      <c r="G412" s="66" t="n">
        <v>-59.66181</v>
      </c>
      <c r="H412" s="67" t="n">
        <f aca="false">E412+IF(D412="Long",1,-1)*G412</f>
        <v>5158.96181</v>
      </c>
      <c r="I412" s="68" t="n">
        <f aca="false">Assumptions!$B$58</f>
        <v>5.35750011455817</v>
      </c>
      <c r="J412" s="68" t="n">
        <f aca="false">INDEX(Yearly!$L$5:$L$22,MATCH(C412,Yearly!$A$5:$A$22,0))</f>
        <v>0.54025211239242</v>
      </c>
      <c r="K412" s="68" t="n">
        <f aca="false">G412-I412-J412</f>
        <v>-65.5595622269506</v>
      </c>
      <c r="L412" s="69" t="n">
        <f aca="false">(I412+J412)/Assumptions!$B$8</f>
        <v>0.000260054024853469</v>
      </c>
      <c r="M412" s="70" t="n">
        <f aca="false">F412-L412</f>
        <v>-0.0119600540248535</v>
      </c>
      <c r="N412" s="71" t="n">
        <f aca="false">G412*Assumptions!$B$7</f>
        <v>-469240.13565</v>
      </c>
      <c r="O412" s="71" t="n">
        <f aca="false">K412*Assumptions!$B$7</f>
        <v>-515625.956914966</v>
      </c>
      <c r="P412" s="68" t="n">
        <f aca="false">P411+G412</f>
        <v>6202.58667</v>
      </c>
      <c r="Q412" s="68" t="n">
        <f aca="false">MAX(Q411,P412)</f>
        <v>6368.51654</v>
      </c>
      <c r="R412" s="68" t="n">
        <f aca="false">Q412-P412</f>
        <v>165.929869999999</v>
      </c>
      <c r="S412" s="68" t="n">
        <f aca="false">S411+K412</f>
        <v>3787.20951751222</v>
      </c>
      <c r="T412" s="68" t="n">
        <f aca="false">MAX(T411,S412)</f>
        <v>4177.25397213635</v>
      </c>
      <c r="U412" s="68" t="n">
        <f aca="false">T412-S412</f>
        <v>390.044454624122</v>
      </c>
      <c r="V412" s="70" t="n">
        <f aca="false">V411+F412</f>
        <v>1.3499</v>
      </c>
      <c r="W412" s="70" t="n">
        <f aca="false">MAX(W411,V412)</f>
        <v>1.3797</v>
      </c>
      <c r="X412" s="70" t="n">
        <f aca="false">W412-V412</f>
        <v>0.0297999999999998</v>
      </c>
      <c r="Y412" s="70" t="n">
        <f aca="false">Y411+M412</f>
        <v>1.24339695852375</v>
      </c>
      <c r="Z412" s="70" t="n">
        <f aca="false">MAX(Z411,Y412)</f>
        <v>1.28307901146818</v>
      </c>
      <c r="AA412" s="70" t="n">
        <f aca="false">Z412-Y412</f>
        <v>0.0396820529444322</v>
      </c>
      <c r="AB412" s="72" t="n">
        <f aca="false">AB411*(1+F412)</f>
        <v>3.53959909155334</v>
      </c>
      <c r="AC412" s="73" t="n">
        <f aca="false">MAX(AC411,AB412)</f>
        <v>3.65625892866171</v>
      </c>
      <c r="AD412" s="70" t="n">
        <f aca="false">1-AB412/AC412</f>
        <v>0.0319068860779701</v>
      </c>
      <c r="AE412" s="73" t="n">
        <f aca="false">AE411*(1+M412)</f>
        <v>3.18294507293697</v>
      </c>
      <c r="AF412" s="73" t="n">
        <f aca="false">MAX(AF411,AE412)</f>
        <v>3.32053641113273</v>
      </c>
      <c r="AG412" s="70" t="n">
        <f aca="false">1-AE412/AF412</f>
        <v>0.0414364792792088</v>
      </c>
      <c r="AH412" s="74" t="n">
        <f aca="false">IF(R412&gt;0,AH411+1,0)</f>
        <v>38</v>
      </c>
      <c r="AI412" s="74" t="n">
        <f aca="false">IF(U412&gt;0,AI411+1,0)</f>
        <v>38</v>
      </c>
      <c r="AJ412" s="74" t="n">
        <f aca="false">IF(G412&gt;0,AJ411+1,0)</f>
        <v>0</v>
      </c>
      <c r="AK412" s="74" t="n">
        <f aca="false">IF(G412&lt;=0,AK411+1,0)</f>
        <v>1</v>
      </c>
      <c r="AL412" s="74" t="n">
        <f aca="false">IF(K412&gt;0,AL411+1,0)</f>
        <v>0</v>
      </c>
      <c r="AM412" s="74" t="n">
        <f aca="false">IF(K412&lt;=0,AM411+1,0)</f>
        <v>1</v>
      </c>
    </row>
    <row r="413" customFormat="false" ht="15" hidden="false" customHeight="false" outlineLevel="0" collapsed="false">
      <c r="A413" s="61" t="n">
        <v>412</v>
      </c>
      <c r="B413" s="62" t="n">
        <v>41081.6145833333</v>
      </c>
      <c r="C413" s="63" t="n">
        <f aca="false">YEAR(B413)</f>
        <v>2012</v>
      </c>
      <c r="D413" s="32" t="s">
        <v>277</v>
      </c>
      <c r="E413" s="64" t="n">
        <v>5158.85</v>
      </c>
      <c r="F413" s="65" t="n">
        <v>-0.0111</v>
      </c>
      <c r="G413" s="66" t="n">
        <v>-57.263235</v>
      </c>
      <c r="H413" s="67" t="n">
        <f aca="false">E413+IF(D413="Long",1,-1)*G413</f>
        <v>5101.586765</v>
      </c>
      <c r="I413" s="68" t="n">
        <f aca="false">Assumptions!$B$58</f>
        <v>5.35750011455817</v>
      </c>
      <c r="J413" s="68" t="n">
        <f aca="false">INDEX(Yearly!$L$5:$L$22,MATCH(C413,Yearly!$A$5:$A$22,0))</f>
        <v>0.54025211239242</v>
      </c>
      <c r="K413" s="68" t="n">
        <f aca="false">G413-I413-J413</f>
        <v>-63.1609872269506</v>
      </c>
      <c r="L413" s="69" t="n">
        <f aca="false">(I413+J413)/Assumptions!$B$8</f>
        <v>0.000260054024853469</v>
      </c>
      <c r="M413" s="70" t="n">
        <f aca="false">F413-L413</f>
        <v>-0.0113600540248535</v>
      </c>
      <c r="N413" s="71" t="n">
        <f aca="false">G413*Assumptions!$B$7</f>
        <v>-450375.343275</v>
      </c>
      <c r="O413" s="71" t="n">
        <f aca="false">K413*Assumptions!$B$7</f>
        <v>-496761.164539966</v>
      </c>
      <c r="P413" s="68" t="n">
        <f aca="false">P412+G413</f>
        <v>6145.323435</v>
      </c>
      <c r="Q413" s="68" t="n">
        <f aca="false">MAX(Q412,P413)</f>
        <v>6368.51654</v>
      </c>
      <c r="R413" s="68" t="n">
        <f aca="false">Q413-P413</f>
        <v>223.193104999999</v>
      </c>
      <c r="S413" s="68" t="n">
        <f aca="false">S412+K413</f>
        <v>3724.04853028527</v>
      </c>
      <c r="T413" s="68" t="n">
        <f aca="false">MAX(T412,S413)</f>
        <v>4177.25397213635</v>
      </c>
      <c r="U413" s="68" t="n">
        <f aca="false">T413-S413</f>
        <v>453.205441851073</v>
      </c>
      <c r="V413" s="70" t="n">
        <f aca="false">V412+F413</f>
        <v>1.3388</v>
      </c>
      <c r="W413" s="70" t="n">
        <f aca="false">MAX(W412,V413)</f>
        <v>1.3797</v>
      </c>
      <c r="X413" s="70" t="n">
        <f aca="false">W413-V413</f>
        <v>0.0408999999999999</v>
      </c>
      <c r="Y413" s="70" t="n">
        <f aca="false">Y412+M413</f>
        <v>1.2320369044989</v>
      </c>
      <c r="Z413" s="70" t="n">
        <f aca="false">MAX(Z412,Y413)</f>
        <v>1.28307901146818</v>
      </c>
      <c r="AA413" s="70" t="n">
        <f aca="false">Z413-Y413</f>
        <v>0.0510421069692857</v>
      </c>
      <c r="AB413" s="72" t="n">
        <f aca="false">AB412*(1+F413)</f>
        <v>3.5003095416371</v>
      </c>
      <c r="AC413" s="73" t="n">
        <f aca="false">MAX(AC412,AB413)</f>
        <v>3.65625892866171</v>
      </c>
      <c r="AD413" s="70" t="n">
        <f aca="false">1-AB413/AC413</f>
        <v>0.0426527196425046</v>
      </c>
      <c r="AE413" s="73" t="n">
        <f aca="false">AE412*(1+M413)</f>
        <v>3.14678664495026</v>
      </c>
      <c r="AF413" s="73" t="n">
        <f aca="false">MAX(AF412,AE413)</f>
        <v>3.32053641113273</v>
      </c>
      <c r="AG413" s="70" t="n">
        <f aca="false">1-AE413/AF413</f>
        <v>0.0523258126608507</v>
      </c>
      <c r="AH413" s="74" t="n">
        <f aca="false">IF(R413&gt;0,AH412+1,0)</f>
        <v>39</v>
      </c>
      <c r="AI413" s="74" t="n">
        <f aca="false">IF(U413&gt;0,AI412+1,0)</f>
        <v>39</v>
      </c>
      <c r="AJ413" s="74" t="n">
        <f aca="false">IF(G413&gt;0,AJ412+1,0)</f>
        <v>0</v>
      </c>
      <c r="AK413" s="74" t="n">
        <f aca="false">IF(G413&lt;=0,AK412+1,0)</f>
        <v>2</v>
      </c>
      <c r="AL413" s="74" t="n">
        <f aca="false">IF(K413&gt;0,AL412+1,0)</f>
        <v>0</v>
      </c>
      <c r="AM413" s="74" t="n">
        <f aca="false">IF(K413&lt;=0,AM412+1,0)</f>
        <v>2</v>
      </c>
    </row>
    <row r="414" customFormat="false" ht="15" hidden="false" customHeight="false" outlineLevel="0" collapsed="false">
      <c r="A414" s="61" t="n">
        <v>413</v>
      </c>
      <c r="B414" s="62" t="n">
        <v>41082.5104166667</v>
      </c>
      <c r="C414" s="63" t="n">
        <f aca="false">YEAR(B414)</f>
        <v>2012</v>
      </c>
      <c r="D414" s="32" t="s">
        <v>276</v>
      </c>
      <c r="E414" s="64" t="n">
        <v>5101.7</v>
      </c>
      <c r="F414" s="65" t="n">
        <v>-0.0083</v>
      </c>
      <c r="G414" s="66" t="n">
        <v>-42.34411</v>
      </c>
      <c r="H414" s="67" t="n">
        <f aca="false">E414+IF(D414="Long",1,-1)*G414</f>
        <v>5144.04411</v>
      </c>
      <c r="I414" s="68" t="n">
        <f aca="false">Assumptions!$B$58</f>
        <v>5.35750011455817</v>
      </c>
      <c r="J414" s="68" t="n">
        <f aca="false">INDEX(Yearly!$L$5:$L$22,MATCH(C414,Yearly!$A$5:$A$22,0))</f>
        <v>0.54025211239242</v>
      </c>
      <c r="K414" s="68" t="n">
        <f aca="false">G414-I414-J414</f>
        <v>-48.2418622269506</v>
      </c>
      <c r="L414" s="69" t="n">
        <f aca="false">(I414+J414)/Assumptions!$B$8</f>
        <v>0.000260054024853469</v>
      </c>
      <c r="M414" s="70" t="n">
        <f aca="false">F414-L414</f>
        <v>-0.00856005402485347</v>
      </c>
      <c r="N414" s="71" t="n">
        <f aca="false">G414*Assumptions!$B$7</f>
        <v>-333036.42515</v>
      </c>
      <c r="O414" s="71" t="n">
        <f aca="false">K414*Assumptions!$B$7</f>
        <v>-379422.246414966</v>
      </c>
      <c r="P414" s="68" t="n">
        <f aca="false">P413+G414</f>
        <v>6102.979325</v>
      </c>
      <c r="Q414" s="68" t="n">
        <f aca="false">MAX(Q413,P414)</f>
        <v>6368.51654</v>
      </c>
      <c r="R414" s="68" t="n">
        <f aca="false">Q414-P414</f>
        <v>265.537214999999</v>
      </c>
      <c r="S414" s="68" t="n">
        <f aca="false">S413+K414</f>
        <v>3675.80666805832</v>
      </c>
      <c r="T414" s="68" t="n">
        <f aca="false">MAX(T413,S414)</f>
        <v>4177.25397213635</v>
      </c>
      <c r="U414" s="68" t="n">
        <f aca="false">T414-S414</f>
        <v>501.447304078024</v>
      </c>
      <c r="V414" s="70" t="n">
        <f aca="false">V413+F414</f>
        <v>1.3305</v>
      </c>
      <c r="W414" s="70" t="n">
        <f aca="false">MAX(W413,V414)</f>
        <v>1.3797</v>
      </c>
      <c r="X414" s="70" t="n">
        <f aca="false">W414-V414</f>
        <v>0.0491999999999999</v>
      </c>
      <c r="Y414" s="70" t="n">
        <f aca="false">Y413+M414</f>
        <v>1.22347685047404</v>
      </c>
      <c r="Z414" s="70" t="n">
        <f aca="false">MAX(Z413,Y414)</f>
        <v>1.28307901146818</v>
      </c>
      <c r="AA414" s="70" t="n">
        <f aca="false">Z414-Y414</f>
        <v>0.0596021609941391</v>
      </c>
      <c r="AB414" s="72" t="n">
        <f aca="false">AB413*(1+F414)</f>
        <v>3.47125697244151</v>
      </c>
      <c r="AC414" s="73" t="n">
        <f aca="false">MAX(AC413,AB414)</f>
        <v>3.65625892866171</v>
      </c>
      <c r="AD414" s="70" t="n">
        <f aca="false">1-AB414/AC414</f>
        <v>0.0505987020694719</v>
      </c>
      <c r="AE414" s="73" t="n">
        <f aca="false">AE413*(1+M414)</f>
        <v>3.1198499812648</v>
      </c>
      <c r="AF414" s="73" t="n">
        <f aca="false">MAX(AF413,AE414)</f>
        <v>3.32053641113273</v>
      </c>
      <c r="AG414" s="70" t="n">
        <f aca="false">1-AE414/AF414</f>
        <v>0.060437954902433</v>
      </c>
      <c r="AH414" s="74" t="n">
        <f aca="false">IF(R414&gt;0,AH413+1,0)</f>
        <v>40</v>
      </c>
      <c r="AI414" s="74" t="n">
        <f aca="false">IF(U414&gt;0,AI413+1,0)</f>
        <v>40</v>
      </c>
      <c r="AJ414" s="74" t="n">
        <f aca="false">IF(G414&gt;0,AJ413+1,0)</f>
        <v>0</v>
      </c>
      <c r="AK414" s="74" t="n">
        <f aca="false">IF(G414&lt;=0,AK413+1,0)</f>
        <v>3</v>
      </c>
      <c r="AL414" s="74" t="n">
        <f aca="false">IF(K414&gt;0,AL413+1,0)</f>
        <v>0</v>
      </c>
      <c r="AM414" s="74" t="n">
        <f aca="false">IF(K414&lt;=0,AM413+1,0)</f>
        <v>3</v>
      </c>
    </row>
    <row r="415" customFormat="false" ht="15" hidden="false" customHeight="false" outlineLevel="0" collapsed="false">
      <c r="A415" s="61" t="n">
        <v>414</v>
      </c>
      <c r="B415" s="62" t="n">
        <v>41082.59375</v>
      </c>
      <c r="C415" s="63" t="n">
        <f aca="false">YEAR(B415)</f>
        <v>2012</v>
      </c>
      <c r="D415" s="32" t="s">
        <v>277</v>
      </c>
      <c r="E415" s="64" t="n">
        <v>5143.95</v>
      </c>
      <c r="F415" s="65" t="n">
        <v>-0.0058</v>
      </c>
      <c r="G415" s="66" t="n">
        <v>-29.83491</v>
      </c>
      <c r="H415" s="67" t="n">
        <f aca="false">E415+IF(D415="Long",1,-1)*G415</f>
        <v>5114.11509</v>
      </c>
      <c r="I415" s="68" t="n">
        <f aca="false">Assumptions!$B$58</f>
        <v>5.35750011455817</v>
      </c>
      <c r="J415" s="68" t="n">
        <f aca="false">INDEX(Yearly!$L$5:$L$22,MATCH(C415,Yearly!$A$5:$A$22,0))</f>
        <v>0.54025211239242</v>
      </c>
      <c r="K415" s="68" t="n">
        <f aca="false">G415-I415-J415</f>
        <v>-35.7326622269506</v>
      </c>
      <c r="L415" s="69" t="n">
        <f aca="false">(I415+J415)/Assumptions!$B$8</f>
        <v>0.000260054024853469</v>
      </c>
      <c r="M415" s="70" t="n">
        <f aca="false">F415-L415</f>
        <v>-0.00606005402485347</v>
      </c>
      <c r="N415" s="71" t="n">
        <f aca="false">G415*Assumptions!$B$7</f>
        <v>-234651.56715</v>
      </c>
      <c r="O415" s="71" t="n">
        <f aca="false">K415*Assumptions!$B$7</f>
        <v>-281037.388414966</v>
      </c>
      <c r="P415" s="68" t="n">
        <f aca="false">P414+G415</f>
        <v>6073.144415</v>
      </c>
      <c r="Q415" s="68" t="n">
        <f aca="false">MAX(Q414,P415)</f>
        <v>6368.51654</v>
      </c>
      <c r="R415" s="68" t="n">
        <f aca="false">Q415-P415</f>
        <v>295.372124999999</v>
      </c>
      <c r="S415" s="68" t="n">
        <f aca="false">S414+K415</f>
        <v>3640.07400583137</v>
      </c>
      <c r="T415" s="68" t="n">
        <f aca="false">MAX(T414,S415)</f>
        <v>4177.25397213635</v>
      </c>
      <c r="U415" s="68" t="n">
        <f aca="false">T415-S415</f>
        <v>537.179966304974</v>
      </c>
      <c r="V415" s="70" t="n">
        <f aca="false">V414+F415</f>
        <v>1.3247</v>
      </c>
      <c r="W415" s="70" t="n">
        <f aca="false">MAX(W414,V415)</f>
        <v>1.3797</v>
      </c>
      <c r="X415" s="70" t="n">
        <f aca="false">W415-V415</f>
        <v>0.0549999999999999</v>
      </c>
      <c r="Y415" s="70" t="n">
        <f aca="false">Y414+M415</f>
        <v>1.21741679644919</v>
      </c>
      <c r="Z415" s="70" t="n">
        <f aca="false">MAX(Z414,Y415)</f>
        <v>1.28307901146818</v>
      </c>
      <c r="AA415" s="70" t="n">
        <f aca="false">Z415-Y415</f>
        <v>0.0656622150189925</v>
      </c>
      <c r="AB415" s="72" t="n">
        <f aca="false">AB414*(1+F415)</f>
        <v>3.45112368200135</v>
      </c>
      <c r="AC415" s="73" t="n">
        <f aca="false">MAX(AC414,AB415)</f>
        <v>3.65625892866171</v>
      </c>
      <c r="AD415" s="70" t="n">
        <f aca="false">1-AB415/AC415</f>
        <v>0.056105229597469</v>
      </c>
      <c r="AE415" s="73" t="n">
        <f aca="false">AE414*(1+M415)</f>
        <v>3.1009435218289</v>
      </c>
      <c r="AF415" s="73" t="n">
        <f aca="false">MAX(AF414,AE415)</f>
        <v>3.32053641113273</v>
      </c>
      <c r="AG415" s="70" t="n">
        <f aca="false">1-AE415/AF415</f>
        <v>0.066131751655426</v>
      </c>
      <c r="AH415" s="74" t="n">
        <f aca="false">IF(R415&gt;0,AH414+1,0)</f>
        <v>41</v>
      </c>
      <c r="AI415" s="74" t="n">
        <f aca="false">IF(U415&gt;0,AI414+1,0)</f>
        <v>41</v>
      </c>
      <c r="AJ415" s="74" t="n">
        <f aca="false">IF(G415&gt;0,AJ414+1,0)</f>
        <v>0</v>
      </c>
      <c r="AK415" s="74" t="n">
        <f aca="false">IF(G415&lt;=0,AK414+1,0)</f>
        <v>4</v>
      </c>
      <c r="AL415" s="74" t="n">
        <f aca="false">IF(K415&gt;0,AL414+1,0)</f>
        <v>0</v>
      </c>
      <c r="AM415" s="74" t="n">
        <f aca="false">IF(K415&lt;=0,AM414+1,0)</f>
        <v>4</v>
      </c>
    </row>
    <row r="416" customFormat="false" ht="15" hidden="false" customHeight="false" outlineLevel="0" collapsed="false">
      <c r="A416" s="61" t="n">
        <v>415</v>
      </c>
      <c r="B416" s="62" t="n">
        <v>41085.6354166667</v>
      </c>
      <c r="C416" s="63" t="n">
        <f aca="false">YEAR(B416)</f>
        <v>2012</v>
      </c>
      <c r="D416" s="32" t="s">
        <v>276</v>
      </c>
      <c r="E416" s="64" t="n">
        <v>5114.3</v>
      </c>
      <c r="F416" s="65" t="n">
        <v>-0.0075</v>
      </c>
      <c r="G416" s="66" t="n">
        <v>-38.35725</v>
      </c>
      <c r="H416" s="67" t="n">
        <f aca="false">E416+IF(D416="Long",1,-1)*G416</f>
        <v>5152.65725</v>
      </c>
      <c r="I416" s="68" t="n">
        <f aca="false">Assumptions!$B$58</f>
        <v>5.35750011455817</v>
      </c>
      <c r="J416" s="68" t="n">
        <f aca="false">INDEX(Yearly!$L$5:$L$22,MATCH(C416,Yearly!$A$5:$A$22,0))</f>
        <v>0.54025211239242</v>
      </c>
      <c r="K416" s="68" t="n">
        <f aca="false">G416-I416-J416</f>
        <v>-44.2550022269506</v>
      </c>
      <c r="L416" s="69" t="n">
        <f aca="false">(I416+J416)/Assumptions!$B$8</f>
        <v>0.000260054024853469</v>
      </c>
      <c r="M416" s="70" t="n">
        <f aca="false">F416-L416</f>
        <v>-0.00776005402485347</v>
      </c>
      <c r="N416" s="71" t="n">
        <f aca="false">G416*Assumptions!$B$7</f>
        <v>-301679.77125</v>
      </c>
      <c r="O416" s="71" t="n">
        <f aca="false">K416*Assumptions!$B$7</f>
        <v>-348065.592514966</v>
      </c>
      <c r="P416" s="68" t="n">
        <f aca="false">P415+G416</f>
        <v>6034.787165</v>
      </c>
      <c r="Q416" s="68" t="n">
        <f aca="false">MAX(Q415,P416)</f>
        <v>6368.51654</v>
      </c>
      <c r="R416" s="68" t="n">
        <f aca="false">Q416-P416</f>
        <v>333.729374999999</v>
      </c>
      <c r="S416" s="68" t="n">
        <f aca="false">S415+K416</f>
        <v>3595.81900360442</v>
      </c>
      <c r="T416" s="68" t="n">
        <f aca="false">MAX(T415,S416)</f>
        <v>4177.25397213635</v>
      </c>
      <c r="U416" s="68" t="n">
        <f aca="false">T416-S416</f>
        <v>581.434968531925</v>
      </c>
      <c r="V416" s="70" t="n">
        <f aca="false">V415+F416</f>
        <v>1.3172</v>
      </c>
      <c r="W416" s="70" t="n">
        <f aca="false">MAX(W415,V416)</f>
        <v>1.3797</v>
      </c>
      <c r="X416" s="70" t="n">
        <f aca="false">W416-V416</f>
        <v>0.0625</v>
      </c>
      <c r="Y416" s="70" t="n">
        <f aca="false">Y415+M416</f>
        <v>1.20965674242434</v>
      </c>
      <c r="Z416" s="70" t="n">
        <f aca="false">MAX(Z415,Y416)</f>
        <v>1.28307901146818</v>
      </c>
      <c r="AA416" s="70" t="n">
        <f aca="false">Z416-Y416</f>
        <v>0.073422269043846</v>
      </c>
      <c r="AB416" s="72" t="n">
        <f aca="false">AB415*(1+F416)</f>
        <v>3.42524025438634</v>
      </c>
      <c r="AC416" s="73" t="n">
        <f aca="false">MAX(AC415,AB416)</f>
        <v>3.65625892866171</v>
      </c>
      <c r="AD416" s="70" t="n">
        <f aca="false">1-AB416/AC416</f>
        <v>0.0631844403754879</v>
      </c>
      <c r="AE416" s="73" t="n">
        <f aca="false">AE415*(1+M416)</f>
        <v>3.07688003257148</v>
      </c>
      <c r="AF416" s="73" t="n">
        <f aca="false">MAX(AF415,AE416)</f>
        <v>3.32053641113273</v>
      </c>
      <c r="AG416" s="70" t="n">
        <f aca="false">1-AE416/AF416</f>
        <v>0.0733786197146751</v>
      </c>
      <c r="AH416" s="74" t="n">
        <f aca="false">IF(R416&gt;0,AH415+1,0)</f>
        <v>42</v>
      </c>
      <c r="AI416" s="74" t="n">
        <f aca="false">IF(U416&gt;0,AI415+1,0)</f>
        <v>42</v>
      </c>
      <c r="AJ416" s="74" t="n">
        <f aca="false">IF(G416&gt;0,AJ415+1,0)</f>
        <v>0</v>
      </c>
      <c r="AK416" s="74" t="n">
        <f aca="false">IF(G416&lt;=0,AK415+1,0)</f>
        <v>5</v>
      </c>
      <c r="AL416" s="74" t="n">
        <f aca="false">IF(K416&gt;0,AL415+1,0)</f>
        <v>0</v>
      </c>
      <c r="AM416" s="74" t="n">
        <f aca="false">IF(K416&lt;=0,AM415+1,0)</f>
        <v>5</v>
      </c>
    </row>
    <row r="417" customFormat="false" ht="15" hidden="false" customHeight="false" outlineLevel="0" collapsed="false">
      <c r="A417" s="61" t="n">
        <v>416</v>
      </c>
      <c r="B417" s="62" t="n">
        <v>41087.40625</v>
      </c>
      <c r="C417" s="63" t="n">
        <f aca="false">YEAR(B417)</f>
        <v>2012</v>
      </c>
      <c r="D417" s="32" t="s">
        <v>277</v>
      </c>
      <c r="E417" s="64" t="n">
        <v>5152.9</v>
      </c>
      <c r="F417" s="65" t="n">
        <v>-0.0037</v>
      </c>
      <c r="G417" s="66" t="n">
        <v>-19.06573</v>
      </c>
      <c r="H417" s="67" t="n">
        <f aca="false">E417+IF(D417="Long",1,-1)*G417</f>
        <v>5133.83427</v>
      </c>
      <c r="I417" s="68" t="n">
        <f aca="false">Assumptions!$B$58</f>
        <v>5.35750011455817</v>
      </c>
      <c r="J417" s="68" t="n">
        <f aca="false">INDEX(Yearly!$L$5:$L$22,MATCH(C417,Yearly!$A$5:$A$22,0))</f>
        <v>0.54025211239242</v>
      </c>
      <c r="K417" s="68" t="n">
        <f aca="false">G417-I417-J417</f>
        <v>-24.9634822269506</v>
      </c>
      <c r="L417" s="69" t="n">
        <f aca="false">(I417+J417)/Assumptions!$B$8</f>
        <v>0.000260054024853469</v>
      </c>
      <c r="M417" s="70" t="n">
        <f aca="false">F417-L417</f>
        <v>-0.00396005402485347</v>
      </c>
      <c r="N417" s="71" t="n">
        <f aca="false">G417*Assumptions!$B$7</f>
        <v>-149951.96645</v>
      </c>
      <c r="O417" s="71" t="n">
        <f aca="false">K417*Assumptions!$B$7</f>
        <v>-196337.787714966</v>
      </c>
      <c r="P417" s="68" t="n">
        <f aca="false">P416+G417</f>
        <v>6015.721435</v>
      </c>
      <c r="Q417" s="68" t="n">
        <f aca="false">MAX(Q416,P417)</f>
        <v>6368.51654</v>
      </c>
      <c r="R417" s="68" t="n">
        <f aca="false">Q417-P417</f>
        <v>352.795104999999</v>
      </c>
      <c r="S417" s="68" t="n">
        <f aca="false">S416+K417</f>
        <v>3570.85552137747</v>
      </c>
      <c r="T417" s="68" t="n">
        <f aca="false">MAX(T416,S417)</f>
        <v>4177.25397213635</v>
      </c>
      <c r="U417" s="68" t="n">
        <f aca="false">T417-S417</f>
        <v>606.398450758875</v>
      </c>
      <c r="V417" s="70" t="n">
        <f aca="false">V416+F417</f>
        <v>1.3135</v>
      </c>
      <c r="W417" s="70" t="n">
        <f aca="false">MAX(W416,V417)</f>
        <v>1.3797</v>
      </c>
      <c r="X417" s="70" t="n">
        <f aca="false">W417-V417</f>
        <v>0.0662</v>
      </c>
      <c r="Y417" s="70" t="n">
        <f aca="false">Y416+M417</f>
        <v>1.20569668839948</v>
      </c>
      <c r="Z417" s="70" t="n">
        <f aca="false">MAX(Z416,Y417)</f>
        <v>1.28307901146818</v>
      </c>
      <c r="AA417" s="70" t="n">
        <f aca="false">Z417-Y417</f>
        <v>0.0773823230686994</v>
      </c>
      <c r="AB417" s="72" t="n">
        <f aca="false">AB416*(1+F417)</f>
        <v>3.41256686544511</v>
      </c>
      <c r="AC417" s="73" t="n">
        <f aca="false">MAX(AC416,AB417)</f>
        <v>3.65625892866171</v>
      </c>
      <c r="AD417" s="70" t="n">
        <f aca="false">1-AB417/AC417</f>
        <v>0.0666506579460986</v>
      </c>
      <c r="AE417" s="73" t="n">
        <f aca="false">AE416*(1+M417)</f>
        <v>3.06469542141451</v>
      </c>
      <c r="AF417" s="73" t="n">
        <f aca="false">MAX(AF416,AE417)</f>
        <v>3.32053641113273</v>
      </c>
      <c r="AG417" s="70" t="n">
        <f aca="false">1-AE417/AF417</f>
        <v>0.0770480904411893</v>
      </c>
      <c r="AH417" s="74" t="n">
        <f aca="false">IF(R417&gt;0,AH416+1,0)</f>
        <v>43</v>
      </c>
      <c r="AI417" s="74" t="n">
        <f aca="false">IF(U417&gt;0,AI416+1,0)</f>
        <v>43</v>
      </c>
      <c r="AJ417" s="74" t="n">
        <f aca="false">IF(G417&gt;0,AJ416+1,0)</f>
        <v>0</v>
      </c>
      <c r="AK417" s="74" t="n">
        <f aca="false">IF(G417&lt;=0,AK416+1,0)</f>
        <v>6</v>
      </c>
      <c r="AL417" s="74" t="n">
        <f aca="false">IF(K417&gt;0,AL416+1,0)</f>
        <v>0</v>
      </c>
      <c r="AM417" s="74" t="n">
        <f aca="false">IF(K417&lt;=0,AM416+1,0)</f>
        <v>6</v>
      </c>
    </row>
    <row r="418" customFormat="false" ht="15" hidden="false" customHeight="false" outlineLevel="0" collapsed="false">
      <c r="A418" s="61" t="n">
        <v>417</v>
      </c>
      <c r="B418" s="62" t="n">
        <v>41088.59375</v>
      </c>
      <c r="C418" s="63" t="n">
        <f aca="false">YEAR(B418)</f>
        <v>2012</v>
      </c>
      <c r="D418" s="32" t="s">
        <v>276</v>
      </c>
      <c r="E418" s="64" t="n">
        <v>5133.85</v>
      </c>
      <c r="F418" s="65" t="n">
        <v>-0.0185</v>
      </c>
      <c r="G418" s="66" t="n">
        <v>-94.976225</v>
      </c>
      <c r="H418" s="67" t="n">
        <f aca="false">E418+IF(D418="Long",1,-1)*G418</f>
        <v>5228.826225</v>
      </c>
      <c r="I418" s="68" t="n">
        <f aca="false">Assumptions!$B$58</f>
        <v>5.35750011455817</v>
      </c>
      <c r="J418" s="68" t="n">
        <f aca="false">INDEX(Yearly!$L$5:$L$22,MATCH(C418,Yearly!$A$5:$A$22,0))</f>
        <v>0.54025211239242</v>
      </c>
      <c r="K418" s="68" t="n">
        <f aca="false">G418-I418-J418</f>
        <v>-100.873977226951</v>
      </c>
      <c r="L418" s="69" t="n">
        <f aca="false">(I418+J418)/Assumptions!$B$8</f>
        <v>0.000260054024853469</v>
      </c>
      <c r="M418" s="70" t="n">
        <f aca="false">F418-L418</f>
        <v>-0.0187600540248535</v>
      </c>
      <c r="N418" s="71" t="n">
        <f aca="false">G418*Assumptions!$B$7</f>
        <v>-746988.009625</v>
      </c>
      <c r="O418" s="71" t="n">
        <f aca="false">K418*Assumptions!$B$7</f>
        <v>-793373.830889966</v>
      </c>
      <c r="P418" s="68" t="n">
        <f aca="false">P417+G418</f>
        <v>5920.74521</v>
      </c>
      <c r="Q418" s="68" t="n">
        <f aca="false">MAX(Q417,P418)</f>
        <v>6368.51654</v>
      </c>
      <c r="R418" s="68" t="n">
        <f aca="false">Q418-P418</f>
        <v>447.77133</v>
      </c>
      <c r="S418" s="68" t="n">
        <f aca="false">S417+K418</f>
        <v>3469.98154415052</v>
      </c>
      <c r="T418" s="68" t="n">
        <f aca="false">MAX(T417,S418)</f>
        <v>4177.25397213635</v>
      </c>
      <c r="U418" s="68" t="n">
        <f aca="false">T418-S418</f>
        <v>707.272427985826</v>
      </c>
      <c r="V418" s="70" t="n">
        <f aca="false">V417+F418</f>
        <v>1.295</v>
      </c>
      <c r="W418" s="70" t="n">
        <f aca="false">MAX(W417,V418)</f>
        <v>1.3797</v>
      </c>
      <c r="X418" s="70" t="n">
        <f aca="false">W418-V418</f>
        <v>0.0847</v>
      </c>
      <c r="Y418" s="70" t="n">
        <f aca="false">Y417+M418</f>
        <v>1.18693663437463</v>
      </c>
      <c r="Z418" s="70" t="n">
        <f aca="false">MAX(Z417,Y418)</f>
        <v>1.28307901146818</v>
      </c>
      <c r="AA418" s="70" t="n">
        <f aca="false">Z418-Y418</f>
        <v>0.0961423770935528</v>
      </c>
      <c r="AB418" s="72" t="n">
        <f aca="false">AB417*(1+F418)</f>
        <v>3.34943437843438</v>
      </c>
      <c r="AC418" s="73" t="n">
        <f aca="false">MAX(AC417,AB418)</f>
        <v>3.65625892866171</v>
      </c>
      <c r="AD418" s="70" t="n">
        <f aca="false">1-AB418/AC418</f>
        <v>0.0839176207740957</v>
      </c>
      <c r="AE418" s="73" t="n">
        <f aca="false">AE417*(1+M418)</f>
        <v>3.00720156973905</v>
      </c>
      <c r="AF418" s="73" t="n">
        <f aca="false">MAX(AF417,AE418)</f>
        <v>3.32053641113273</v>
      </c>
      <c r="AG418" s="70" t="n">
        <f aca="false">1-AE418/AF418</f>
        <v>0.0943627181268543</v>
      </c>
      <c r="AH418" s="74" t="n">
        <f aca="false">IF(R418&gt;0,AH417+1,0)</f>
        <v>44</v>
      </c>
      <c r="AI418" s="74" t="n">
        <f aca="false">IF(U418&gt;0,AI417+1,0)</f>
        <v>44</v>
      </c>
      <c r="AJ418" s="74" t="n">
        <f aca="false">IF(G418&gt;0,AJ417+1,0)</f>
        <v>0</v>
      </c>
      <c r="AK418" s="74" t="n">
        <f aca="false">IF(G418&lt;=0,AK417+1,0)</f>
        <v>7</v>
      </c>
      <c r="AL418" s="74" t="n">
        <f aca="false">IF(K418&gt;0,AL417+1,0)</f>
        <v>0</v>
      </c>
      <c r="AM418" s="74" t="n">
        <f aca="false">IF(K418&lt;=0,AM417+1,0)</f>
        <v>7</v>
      </c>
    </row>
    <row r="419" customFormat="false" ht="15" hidden="false" customHeight="false" outlineLevel="0" collapsed="false">
      <c r="A419" s="61" t="n">
        <v>418</v>
      </c>
      <c r="B419" s="62" t="n">
        <v>41089.40625</v>
      </c>
      <c r="C419" s="63" t="n">
        <f aca="false">YEAR(B419)</f>
        <v>2012</v>
      </c>
      <c r="D419" s="32" t="s">
        <v>277</v>
      </c>
      <c r="E419" s="64" t="n">
        <v>5228.9</v>
      </c>
      <c r="F419" s="65" t="n">
        <v>0.012</v>
      </c>
      <c r="G419" s="66" t="n">
        <v>62.7468</v>
      </c>
      <c r="H419" s="67" t="n">
        <f aca="false">E419+IF(D419="Long",1,-1)*G419</f>
        <v>5291.6468</v>
      </c>
      <c r="I419" s="68" t="n">
        <f aca="false">Assumptions!$B$58</f>
        <v>5.35750011455817</v>
      </c>
      <c r="J419" s="68" t="n">
        <f aca="false">INDEX(Yearly!$L$5:$L$22,MATCH(C419,Yearly!$A$5:$A$22,0))</f>
        <v>0.54025211239242</v>
      </c>
      <c r="K419" s="68" t="n">
        <f aca="false">G419-I419-J419</f>
        <v>56.8490477730494</v>
      </c>
      <c r="L419" s="69" t="n">
        <f aca="false">(I419+J419)/Assumptions!$B$8</f>
        <v>0.000260054024853469</v>
      </c>
      <c r="M419" s="70" t="n">
        <f aca="false">F419-L419</f>
        <v>0.0117399459751465</v>
      </c>
      <c r="N419" s="71" t="n">
        <f aca="false">G419*Assumptions!$B$7</f>
        <v>493503.582</v>
      </c>
      <c r="O419" s="71" t="n">
        <f aca="false">K419*Assumptions!$B$7</f>
        <v>447117.760735034</v>
      </c>
      <c r="P419" s="68" t="n">
        <f aca="false">P418+G419</f>
        <v>5983.49201</v>
      </c>
      <c r="Q419" s="68" t="n">
        <f aca="false">MAX(Q418,P419)</f>
        <v>6368.51654</v>
      </c>
      <c r="R419" s="68" t="n">
        <f aca="false">Q419-P419</f>
        <v>385.02453</v>
      </c>
      <c r="S419" s="68" t="n">
        <f aca="false">S418+K419</f>
        <v>3526.83059192357</v>
      </c>
      <c r="T419" s="68" t="n">
        <f aca="false">MAX(T418,S419)</f>
        <v>4177.25397213635</v>
      </c>
      <c r="U419" s="68" t="n">
        <f aca="false">T419-S419</f>
        <v>650.423380212777</v>
      </c>
      <c r="V419" s="70" t="n">
        <f aca="false">V418+F419</f>
        <v>1.307</v>
      </c>
      <c r="W419" s="70" t="n">
        <f aca="false">MAX(W418,V419)</f>
        <v>1.3797</v>
      </c>
      <c r="X419" s="70" t="n">
        <f aca="false">W419-V419</f>
        <v>0.0727</v>
      </c>
      <c r="Y419" s="70" t="n">
        <f aca="false">Y418+M419</f>
        <v>1.19867658034978</v>
      </c>
      <c r="Z419" s="70" t="n">
        <f aca="false">MAX(Z418,Y419)</f>
        <v>1.28307901146818</v>
      </c>
      <c r="AA419" s="70" t="n">
        <f aca="false">Z419-Y419</f>
        <v>0.0844024311184062</v>
      </c>
      <c r="AB419" s="72" t="n">
        <f aca="false">AB418*(1+F419)</f>
        <v>3.38962759097559</v>
      </c>
      <c r="AC419" s="73" t="n">
        <f aca="false">MAX(AC418,AB419)</f>
        <v>3.65625892866171</v>
      </c>
      <c r="AD419" s="70" t="n">
        <f aca="false">1-AB419/AC419</f>
        <v>0.0729246322233849</v>
      </c>
      <c r="AE419" s="73" t="n">
        <f aca="false">AE418*(1+M419)</f>
        <v>3.04250595370416</v>
      </c>
      <c r="AF419" s="73" t="n">
        <f aca="false">MAX(AF418,AE419)</f>
        <v>3.32053641113273</v>
      </c>
      <c r="AG419" s="70" t="n">
        <f aca="false">1-AE419/AF419</f>
        <v>0.0837305853645849</v>
      </c>
      <c r="AH419" s="74" t="n">
        <f aca="false">IF(R419&gt;0,AH418+1,0)</f>
        <v>45</v>
      </c>
      <c r="AI419" s="74" t="n">
        <f aca="false">IF(U419&gt;0,AI418+1,0)</f>
        <v>45</v>
      </c>
      <c r="AJ419" s="74" t="n">
        <f aca="false">IF(G419&gt;0,AJ418+1,0)</f>
        <v>1</v>
      </c>
      <c r="AK419" s="74" t="n">
        <f aca="false">IF(G419&lt;=0,AK418+1,0)</f>
        <v>0</v>
      </c>
      <c r="AL419" s="74" t="n">
        <f aca="false">IF(K419&gt;0,AL418+1,0)</f>
        <v>1</v>
      </c>
      <c r="AM419" s="74" t="n">
        <f aca="false">IF(K419&lt;=0,AM418+1,0)</f>
        <v>0</v>
      </c>
    </row>
    <row r="420" customFormat="false" ht="15" hidden="false" customHeight="false" outlineLevel="0" collapsed="false">
      <c r="A420" s="61" t="n">
        <v>419</v>
      </c>
      <c r="B420" s="62" t="n">
        <v>41099.40625</v>
      </c>
      <c r="C420" s="63" t="n">
        <f aca="false">YEAR(B420)</f>
        <v>2012</v>
      </c>
      <c r="D420" s="32" t="s">
        <v>276</v>
      </c>
      <c r="E420" s="64" t="n">
        <v>5291.5</v>
      </c>
      <c r="F420" s="65" t="n">
        <v>0.0003</v>
      </c>
      <c r="G420" s="66" t="n">
        <v>1.58745</v>
      </c>
      <c r="H420" s="67" t="n">
        <f aca="false">E420+IF(D420="Long",1,-1)*G420</f>
        <v>5289.91255</v>
      </c>
      <c r="I420" s="68" t="n">
        <f aca="false">Assumptions!$B$58</f>
        <v>5.35750011455817</v>
      </c>
      <c r="J420" s="68" t="n">
        <f aca="false">INDEX(Yearly!$L$5:$L$22,MATCH(C420,Yearly!$A$5:$A$22,0))</f>
        <v>0.54025211239242</v>
      </c>
      <c r="K420" s="68" t="n">
        <f aca="false">G420-I420-J420</f>
        <v>-4.31030222695059</v>
      </c>
      <c r="L420" s="69" t="n">
        <f aca="false">(I420+J420)/Assumptions!$B$8</f>
        <v>0.000260054024853469</v>
      </c>
      <c r="M420" s="70" t="n">
        <f aca="false">F420-L420</f>
        <v>3.99459751465306E-005</v>
      </c>
      <c r="N420" s="71" t="n">
        <f aca="false">G420*Assumptions!$B$7</f>
        <v>12485.29425</v>
      </c>
      <c r="O420" s="71" t="n">
        <f aca="false">K420*Assumptions!$B$7</f>
        <v>-33900.5270149664</v>
      </c>
      <c r="P420" s="68" t="n">
        <f aca="false">P419+G420</f>
        <v>5985.07946</v>
      </c>
      <c r="Q420" s="68" t="n">
        <f aca="false">MAX(Q419,P420)</f>
        <v>6368.51654</v>
      </c>
      <c r="R420" s="68" t="n">
        <f aca="false">Q420-P420</f>
        <v>383.43708</v>
      </c>
      <c r="S420" s="68" t="n">
        <f aca="false">S419+K420</f>
        <v>3522.52028969662</v>
      </c>
      <c r="T420" s="68" t="n">
        <f aca="false">MAX(T419,S420)</f>
        <v>4177.25397213635</v>
      </c>
      <c r="U420" s="68" t="n">
        <f aca="false">T420-S420</f>
        <v>654.733682439727</v>
      </c>
      <c r="V420" s="70" t="n">
        <f aca="false">V419+F420</f>
        <v>1.3073</v>
      </c>
      <c r="W420" s="70" t="n">
        <f aca="false">MAX(W419,V420)</f>
        <v>1.3797</v>
      </c>
      <c r="X420" s="70" t="n">
        <f aca="false">W420-V420</f>
        <v>0.0724</v>
      </c>
      <c r="Y420" s="70" t="n">
        <f aca="false">Y419+M420</f>
        <v>1.19871652632492</v>
      </c>
      <c r="Z420" s="70" t="n">
        <f aca="false">MAX(Z419,Y420)</f>
        <v>1.28307901146818</v>
      </c>
      <c r="AA420" s="70" t="n">
        <f aca="false">Z420-Y420</f>
        <v>0.0843624851432596</v>
      </c>
      <c r="AB420" s="72" t="n">
        <f aca="false">AB419*(1+F420)</f>
        <v>3.39064447925288</v>
      </c>
      <c r="AC420" s="73" t="n">
        <f aca="false">MAX(AC419,AB420)</f>
        <v>3.65625892866171</v>
      </c>
      <c r="AD420" s="70" t="n">
        <f aca="false">1-AB420/AC420</f>
        <v>0.0726465096130519</v>
      </c>
      <c r="AE420" s="73" t="n">
        <f aca="false">AE419*(1+M420)</f>
        <v>3.04262748957137</v>
      </c>
      <c r="AF420" s="73" t="n">
        <f aca="false">MAX(AF419,AE420)</f>
        <v>3.32053641113273</v>
      </c>
      <c r="AG420" s="70" t="n">
        <f aca="false">1-AE420/AF420</f>
        <v>0.0836939840893204</v>
      </c>
      <c r="AH420" s="74" t="n">
        <f aca="false">IF(R420&gt;0,AH419+1,0)</f>
        <v>46</v>
      </c>
      <c r="AI420" s="74" t="n">
        <f aca="false">IF(U420&gt;0,AI419+1,0)</f>
        <v>46</v>
      </c>
      <c r="AJ420" s="74" t="n">
        <f aca="false">IF(G420&gt;0,AJ419+1,0)</f>
        <v>2</v>
      </c>
      <c r="AK420" s="74" t="n">
        <f aca="false">IF(G420&lt;=0,AK419+1,0)</f>
        <v>0</v>
      </c>
      <c r="AL420" s="74" t="n">
        <f aca="false">IF(K420&gt;0,AL419+1,0)</f>
        <v>0</v>
      </c>
      <c r="AM420" s="74" t="n">
        <f aca="false">IF(K420&lt;=0,AM419+1,0)</f>
        <v>1</v>
      </c>
    </row>
    <row r="421" customFormat="false" ht="15" hidden="false" customHeight="false" outlineLevel="0" collapsed="false">
      <c r="A421" s="61" t="n">
        <v>420</v>
      </c>
      <c r="B421" s="62" t="n">
        <v>41100.40625</v>
      </c>
      <c r="C421" s="63" t="n">
        <f aca="false">YEAR(B421)</f>
        <v>2012</v>
      </c>
      <c r="D421" s="32" t="s">
        <v>277</v>
      </c>
      <c r="E421" s="64" t="n">
        <v>5289.85</v>
      </c>
      <c r="F421" s="65" t="n">
        <v>-0.0086</v>
      </c>
      <c r="G421" s="66" t="n">
        <v>-45.49271</v>
      </c>
      <c r="H421" s="67" t="n">
        <f aca="false">E421+IF(D421="Long",1,-1)*G421</f>
        <v>5244.35729</v>
      </c>
      <c r="I421" s="68" t="n">
        <f aca="false">Assumptions!$B$58</f>
        <v>5.35750011455817</v>
      </c>
      <c r="J421" s="68" t="n">
        <f aca="false">INDEX(Yearly!$L$5:$L$22,MATCH(C421,Yearly!$A$5:$A$22,0))</f>
        <v>0.54025211239242</v>
      </c>
      <c r="K421" s="68" t="n">
        <f aca="false">G421-I421-J421</f>
        <v>-51.3904622269506</v>
      </c>
      <c r="L421" s="69" t="n">
        <f aca="false">(I421+J421)/Assumptions!$B$8</f>
        <v>0.000260054024853469</v>
      </c>
      <c r="M421" s="70" t="n">
        <f aca="false">F421-L421</f>
        <v>-0.00886005402485347</v>
      </c>
      <c r="N421" s="71" t="n">
        <f aca="false">G421*Assumptions!$B$7</f>
        <v>-357800.16415</v>
      </c>
      <c r="O421" s="71" t="n">
        <f aca="false">K421*Assumptions!$B$7</f>
        <v>-404185.985414966</v>
      </c>
      <c r="P421" s="68" t="n">
        <f aca="false">P420+G421</f>
        <v>5939.58675</v>
      </c>
      <c r="Q421" s="68" t="n">
        <f aca="false">MAX(Q420,P421)</f>
        <v>6368.51654</v>
      </c>
      <c r="R421" s="68" t="n">
        <f aca="false">Q421-P421</f>
        <v>428.92979</v>
      </c>
      <c r="S421" s="68" t="n">
        <f aca="false">S420+K421</f>
        <v>3471.12982746967</v>
      </c>
      <c r="T421" s="68" t="n">
        <f aca="false">MAX(T420,S421)</f>
        <v>4177.25397213635</v>
      </c>
      <c r="U421" s="68" t="n">
        <f aca="false">T421-S421</f>
        <v>706.124144666678</v>
      </c>
      <c r="V421" s="70" t="n">
        <f aca="false">V420+F421</f>
        <v>1.2987</v>
      </c>
      <c r="W421" s="70" t="n">
        <f aca="false">MAX(W420,V421)</f>
        <v>1.3797</v>
      </c>
      <c r="X421" s="70" t="n">
        <f aca="false">W421-V421</f>
        <v>0.081</v>
      </c>
      <c r="Y421" s="70" t="n">
        <f aca="false">Y420+M421</f>
        <v>1.18985647230007</v>
      </c>
      <c r="Z421" s="70" t="n">
        <f aca="false">MAX(Z420,Y421)</f>
        <v>1.28307901146818</v>
      </c>
      <c r="AA421" s="70" t="n">
        <f aca="false">Z421-Y421</f>
        <v>0.0932225391681132</v>
      </c>
      <c r="AB421" s="72" t="n">
        <f aca="false">AB420*(1+F421)</f>
        <v>3.36148493673131</v>
      </c>
      <c r="AC421" s="73" t="n">
        <f aca="false">MAX(AC420,AB421)</f>
        <v>3.65625892866171</v>
      </c>
      <c r="AD421" s="70" t="n">
        <f aca="false">1-AB421/AC421</f>
        <v>0.0806217496303797</v>
      </c>
      <c r="AE421" s="73" t="n">
        <f aca="false">AE420*(1+M421)</f>
        <v>3.01566964563627</v>
      </c>
      <c r="AF421" s="73" t="n">
        <f aca="false">MAX(AF420,AE421)</f>
        <v>3.32053641113273</v>
      </c>
      <c r="AG421" s="70" t="n">
        <f aca="false">1-AE421/AF421</f>
        <v>0.0918125048935873</v>
      </c>
      <c r="AH421" s="74" t="n">
        <f aca="false">IF(R421&gt;0,AH420+1,0)</f>
        <v>47</v>
      </c>
      <c r="AI421" s="74" t="n">
        <f aca="false">IF(U421&gt;0,AI420+1,0)</f>
        <v>47</v>
      </c>
      <c r="AJ421" s="74" t="n">
        <f aca="false">IF(G421&gt;0,AJ420+1,0)</f>
        <v>0</v>
      </c>
      <c r="AK421" s="74" t="n">
        <f aca="false">IF(G421&lt;=0,AK420+1,0)</f>
        <v>1</v>
      </c>
      <c r="AL421" s="74" t="n">
        <f aca="false">IF(K421&gt;0,AL420+1,0)</f>
        <v>0</v>
      </c>
      <c r="AM421" s="74" t="n">
        <f aca="false">IF(K421&lt;=0,AM420+1,0)</f>
        <v>2</v>
      </c>
    </row>
    <row r="422" customFormat="false" ht="15" hidden="false" customHeight="false" outlineLevel="0" collapsed="false">
      <c r="A422" s="61" t="n">
        <v>421</v>
      </c>
      <c r="B422" s="62" t="n">
        <v>41102.40625</v>
      </c>
      <c r="C422" s="63" t="n">
        <f aca="false">YEAR(B422)</f>
        <v>2012</v>
      </c>
      <c r="D422" s="32" t="s">
        <v>276</v>
      </c>
      <c r="E422" s="64" t="n">
        <v>5244.15</v>
      </c>
      <c r="F422" s="65" t="n">
        <v>-0.0006</v>
      </c>
      <c r="G422" s="66" t="n">
        <v>-3.14649</v>
      </c>
      <c r="H422" s="67" t="n">
        <f aca="false">E422+IF(D422="Long",1,-1)*G422</f>
        <v>5247.29649</v>
      </c>
      <c r="I422" s="68" t="n">
        <f aca="false">Assumptions!$B$58</f>
        <v>5.35750011455817</v>
      </c>
      <c r="J422" s="68" t="n">
        <f aca="false">INDEX(Yearly!$L$5:$L$22,MATCH(C422,Yearly!$A$5:$A$22,0))</f>
        <v>0.54025211239242</v>
      </c>
      <c r="K422" s="68" t="n">
        <f aca="false">G422-I422-J422</f>
        <v>-9.04424222695059</v>
      </c>
      <c r="L422" s="69" t="n">
        <f aca="false">(I422+J422)/Assumptions!$B$8</f>
        <v>0.000260054024853469</v>
      </c>
      <c r="M422" s="70" t="n">
        <f aca="false">F422-L422</f>
        <v>-0.000860054024853469</v>
      </c>
      <c r="N422" s="71" t="n">
        <f aca="false">G422*Assumptions!$B$7</f>
        <v>-24747.14385</v>
      </c>
      <c r="O422" s="71" t="n">
        <f aca="false">K422*Assumptions!$B$7</f>
        <v>-71132.9651149664</v>
      </c>
      <c r="P422" s="68" t="n">
        <f aca="false">P421+G422</f>
        <v>5936.44026</v>
      </c>
      <c r="Q422" s="68" t="n">
        <f aca="false">MAX(Q421,P422)</f>
        <v>6368.51654</v>
      </c>
      <c r="R422" s="68" t="n">
        <f aca="false">Q422-P422</f>
        <v>432.07628</v>
      </c>
      <c r="S422" s="68" t="n">
        <f aca="false">S421+K422</f>
        <v>3462.08558524272</v>
      </c>
      <c r="T422" s="68" t="n">
        <f aca="false">MAX(T421,S422)</f>
        <v>4177.25397213635</v>
      </c>
      <c r="U422" s="68" t="n">
        <f aca="false">T422-S422</f>
        <v>715.168386893628</v>
      </c>
      <c r="V422" s="70" t="n">
        <f aca="false">V421+F422</f>
        <v>1.2981</v>
      </c>
      <c r="W422" s="70" t="n">
        <f aca="false">MAX(W421,V422)</f>
        <v>1.3797</v>
      </c>
      <c r="X422" s="70" t="n">
        <f aca="false">W422-V422</f>
        <v>0.0815999999999999</v>
      </c>
      <c r="Y422" s="70" t="n">
        <f aca="false">Y421+M422</f>
        <v>1.18899641827522</v>
      </c>
      <c r="Z422" s="70" t="n">
        <f aca="false">MAX(Z421,Y422)</f>
        <v>1.28307901146818</v>
      </c>
      <c r="AA422" s="70" t="n">
        <f aca="false">Z422-Y422</f>
        <v>0.0940825931929668</v>
      </c>
      <c r="AB422" s="72" t="n">
        <f aca="false">AB421*(1+F422)</f>
        <v>3.35946804576927</v>
      </c>
      <c r="AC422" s="73" t="n">
        <f aca="false">MAX(AC421,AB422)</f>
        <v>3.65625892866171</v>
      </c>
      <c r="AD422" s="70" t="n">
        <f aca="false">1-AB422/AC422</f>
        <v>0.0811733765806015</v>
      </c>
      <c r="AE422" s="73" t="n">
        <f aca="false">AE421*(1+M422)</f>
        <v>3.01307600681991</v>
      </c>
      <c r="AF422" s="73" t="n">
        <f aca="false">MAX(AF421,AE422)</f>
        <v>3.32053641113273</v>
      </c>
      <c r="AG422" s="70" t="n">
        <f aca="false">1-AE422/AF422</f>
        <v>0.0925935952040751</v>
      </c>
      <c r="AH422" s="74" t="n">
        <f aca="false">IF(R422&gt;0,AH421+1,0)</f>
        <v>48</v>
      </c>
      <c r="AI422" s="74" t="n">
        <f aca="false">IF(U422&gt;0,AI421+1,0)</f>
        <v>48</v>
      </c>
      <c r="AJ422" s="74" t="n">
        <f aca="false">IF(G422&gt;0,AJ421+1,0)</f>
        <v>0</v>
      </c>
      <c r="AK422" s="74" t="n">
        <f aca="false">IF(G422&lt;=0,AK421+1,0)</f>
        <v>2</v>
      </c>
      <c r="AL422" s="74" t="n">
        <f aca="false">IF(K422&gt;0,AL421+1,0)</f>
        <v>0</v>
      </c>
      <c r="AM422" s="74" t="n">
        <f aca="false">IF(K422&lt;=0,AM421+1,0)</f>
        <v>3</v>
      </c>
    </row>
    <row r="423" customFormat="false" ht="15" hidden="false" customHeight="false" outlineLevel="0" collapsed="false">
      <c r="A423" s="61" t="n">
        <v>422</v>
      </c>
      <c r="B423" s="62" t="n">
        <v>41109.40625</v>
      </c>
      <c r="C423" s="63" t="n">
        <f aca="false">YEAR(B423)</f>
        <v>2012</v>
      </c>
      <c r="D423" s="32" t="s">
        <v>277</v>
      </c>
      <c r="E423" s="64" t="n">
        <v>5247.45</v>
      </c>
      <c r="F423" s="65" t="n">
        <v>-0.0037</v>
      </c>
      <c r="G423" s="66" t="n">
        <v>-19.415565</v>
      </c>
      <c r="H423" s="67" t="n">
        <f aca="false">E423+IF(D423="Long",1,-1)*G423</f>
        <v>5228.034435</v>
      </c>
      <c r="I423" s="68" t="n">
        <f aca="false">Assumptions!$B$58</f>
        <v>5.35750011455817</v>
      </c>
      <c r="J423" s="68" t="n">
        <f aca="false">INDEX(Yearly!$L$5:$L$22,MATCH(C423,Yearly!$A$5:$A$22,0))</f>
        <v>0.54025211239242</v>
      </c>
      <c r="K423" s="68" t="n">
        <f aca="false">G423-I423-J423</f>
        <v>-25.3133172269506</v>
      </c>
      <c r="L423" s="69" t="n">
        <f aca="false">(I423+J423)/Assumptions!$B$8</f>
        <v>0.000260054024853469</v>
      </c>
      <c r="M423" s="70" t="n">
        <f aca="false">F423-L423</f>
        <v>-0.00396005402485347</v>
      </c>
      <c r="N423" s="71" t="n">
        <f aca="false">G423*Assumptions!$B$7</f>
        <v>-152703.418725</v>
      </c>
      <c r="O423" s="71" t="n">
        <f aca="false">K423*Assumptions!$B$7</f>
        <v>-199089.239989966</v>
      </c>
      <c r="P423" s="68" t="n">
        <f aca="false">P422+G423</f>
        <v>5917.024695</v>
      </c>
      <c r="Q423" s="68" t="n">
        <f aca="false">MAX(Q422,P423)</f>
        <v>6368.51654</v>
      </c>
      <c r="R423" s="68" t="n">
        <f aca="false">Q423-P423</f>
        <v>451.491845</v>
      </c>
      <c r="S423" s="68" t="n">
        <f aca="false">S422+K423</f>
        <v>3436.77226801577</v>
      </c>
      <c r="T423" s="68" t="n">
        <f aca="false">MAX(T422,S423)</f>
        <v>4177.25397213635</v>
      </c>
      <c r="U423" s="68" t="n">
        <f aca="false">T423-S423</f>
        <v>740.481704120579</v>
      </c>
      <c r="V423" s="70" t="n">
        <f aca="false">V422+F423</f>
        <v>1.2944</v>
      </c>
      <c r="W423" s="70" t="n">
        <f aca="false">MAX(W422,V423)</f>
        <v>1.3797</v>
      </c>
      <c r="X423" s="70" t="n">
        <f aca="false">W423-V423</f>
        <v>0.0852999999999999</v>
      </c>
      <c r="Y423" s="70" t="n">
        <f aca="false">Y422+M423</f>
        <v>1.18503636425036</v>
      </c>
      <c r="Z423" s="70" t="n">
        <f aca="false">MAX(Z422,Y423)</f>
        <v>1.28307901146818</v>
      </c>
      <c r="AA423" s="70" t="n">
        <f aca="false">Z423-Y423</f>
        <v>0.0980426472178202</v>
      </c>
      <c r="AB423" s="72" t="n">
        <f aca="false">AB422*(1+F423)</f>
        <v>3.34703801399992</v>
      </c>
      <c r="AC423" s="73" t="n">
        <f aca="false">MAX(AC422,AB423)</f>
        <v>3.65625892866171</v>
      </c>
      <c r="AD423" s="70" t="n">
        <f aca="false">1-AB423/AC423</f>
        <v>0.0845730350872533</v>
      </c>
      <c r="AE423" s="73" t="n">
        <f aca="false">AE422*(1+M423)</f>
        <v>3.00114406305191</v>
      </c>
      <c r="AF423" s="73" t="n">
        <f aca="false">MAX(AF422,AE423)</f>
        <v>3.32053641113273</v>
      </c>
      <c r="AG423" s="70" t="n">
        <f aca="false">1-AE423/AF423</f>
        <v>0.0961869735895649</v>
      </c>
      <c r="AH423" s="74" t="n">
        <f aca="false">IF(R423&gt;0,AH422+1,0)</f>
        <v>49</v>
      </c>
      <c r="AI423" s="74" t="n">
        <f aca="false">IF(U423&gt;0,AI422+1,0)</f>
        <v>49</v>
      </c>
      <c r="AJ423" s="74" t="n">
        <f aca="false">IF(G423&gt;0,AJ422+1,0)</f>
        <v>0</v>
      </c>
      <c r="AK423" s="74" t="n">
        <f aca="false">IF(G423&lt;=0,AK422+1,0)</f>
        <v>3</v>
      </c>
      <c r="AL423" s="74" t="n">
        <f aca="false">IF(K423&gt;0,AL422+1,0)</f>
        <v>0</v>
      </c>
      <c r="AM423" s="74" t="n">
        <f aca="false">IF(K423&lt;=0,AM422+1,0)</f>
        <v>4</v>
      </c>
    </row>
    <row r="424" customFormat="false" ht="15" hidden="false" customHeight="false" outlineLevel="0" collapsed="false">
      <c r="A424" s="61" t="n">
        <v>423</v>
      </c>
      <c r="B424" s="62" t="n">
        <v>41110.40625</v>
      </c>
      <c r="C424" s="63" t="n">
        <f aca="false">YEAR(B424)</f>
        <v>2012</v>
      </c>
      <c r="D424" s="32" t="s">
        <v>276</v>
      </c>
      <c r="E424" s="64" t="n">
        <v>5228.15</v>
      </c>
      <c r="F424" s="65" t="n">
        <v>0.0226</v>
      </c>
      <c r="G424" s="66" t="n">
        <v>118.15619</v>
      </c>
      <c r="H424" s="67" t="n">
        <f aca="false">E424+IF(D424="Long",1,-1)*G424</f>
        <v>5109.99381</v>
      </c>
      <c r="I424" s="68" t="n">
        <f aca="false">Assumptions!$B$58</f>
        <v>5.35750011455817</v>
      </c>
      <c r="J424" s="68" t="n">
        <f aca="false">INDEX(Yearly!$L$5:$L$22,MATCH(C424,Yearly!$A$5:$A$22,0))</f>
        <v>0.54025211239242</v>
      </c>
      <c r="K424" s="68" t="n">
        <f aca="false">G424-I424-J424</f>
        <v>112.258437773049</v>
      </c>
      <c r="L424" s="69" t="n">
        <f aca="false">(I424+J424)/Assumptions!$B$8</f>
        <v>0.000260054024853469</v>
      </c>
      <c r="M424" s="70" t="n">
        <f aca="false">F424-L424</f>
        <v>0.0223399459751465</v>
      </c>
      <c r="N424" s="71" t="n">
        <f aca="false">G424*Assumptions!$B$7</f>
        <v>929298.43435</v>
      </c>
      <c r="O424" s="71" t="n">
        <f aca="false">K424*Assumptions!$B$7</f>
        <v>882912.613085034</v>
      </c>
      <c r="P424" s="68" t="n">
        <f aca="false">P423+G424</f>
        <v>6035.180885</v>
      </c>
      <c r="Q424" s="68" t="n">
        <f aca="false">MAX(Q423,P424)</f>
        <v>6368.51654</v>
      </c>
      <c r="R424" s="68" t="n">
        <f aca="false">Q424-P424</f>
        <v>333.335655000001</v>
      </c>
      <c r="S424" s="68" t="n">
        <f aca="false">S423+K424</f>
        <v>3549.03070578882</v>
      </c>
      <c r="T424" s="68" t="n">
        <f aca="false">MAX(T423,S424)</f>
        <v>4177.25397213635</v>
      </c>
      <c r="U424" s="68" t="n">
        <f aca="false">T424-S424</f>
        <v>628.223266347529</v>
      </c>
      <c r="V424" s="70" t="n">
        <f aca="false">V423+F424</f>
        <v>1.317</v>
      </c>
      <c r="W424" s="70" t="n">
        <f aca="false">MAX(W423,V424)</f>
        <v>1.3797</v>
      </c>
      <c r="X424" s="70" t="n">
        <f aca="false">W424-V424</f>
        <v>0.0627</v>
      </c>
      <c r="Y424" s="70" t="n">
        <f aca="false">Y423+M424</f>
        <v>1.20737631022551</v>
      </c>
      <c r="Z424" s="70" t="n">
        <f aca="false">MAX(Z423,Y424)</f>
        <v>1.28307901146818</v>
      </c>
      <c r="AA424" s="70" t="n">
        <f aca="false">Z424-Y424</f>
        <v>0.0757027012426736</v>
      </c>
      <c r="AB424" s="72" t="n">
        <f aca="false">AB423*(1+F424)</f>
        <v>3.42268107311632</v>
      </c>
      <c r="AC424" s="73" t="n">
        <f aca="false">MAX(AC423,AB424)</f>
        <v>3.65625892866171</v>
      </c>
      <c r="AD424" s="70" t="n">
        <f aca="false">1-AB424/AC424</f>
        <v>0.0638843856802254</v>
      </c>
      <c r="AE424" s="73" t="n">
        <f aca="false">AE423*(1+M424)</f>
        <v>3.06818945928413</v>
      </c>
      <c r="AF424" s="73" t="n">
        <f aca="false">MAX(AF423,AE424)</f>
        <v>3.32053641113273</v>
      </c>
      <c r="AG424" s="70" t="n">
        <f aca="false">1-AE424/AF424</f>
        <v>0.075995839407922</v>
      </c>
      <c r="AH424" s="74" t="n">
        <f aca="false">IF(R424&gt;0,AH423+1,0)</f>
        <v>50</v>
      </c>
      <c r="AI424" s="74" t="n">
        <f aca="false">IF(U424&gt;0,AI423+1,0)</f>
        <v>50</v>
      </c>
      <c r="AJ424" s="74" t="n">
        <f aca="false">IF(G424&gt;0,AJ423+1,0)</f>
        <v>1</v>
      </c>
      <c r="AK424" s="74" t="n">
        <f aca="false">IF(G424&lt;=0,AK423+1,0)</f>
        <v>0</v>
      </c>
      <c r="AL424" s="74" t="n">
        <f aca="false">IF(K424&gt;0,AL423+1,0)</f>
        <v>1</v>
      </c>
      <c r="AM424" s="74" t="n">
        <f aca="false">IF(K424&lt;=0,AM423+1,0)</f>
        <v>0</v>
      </c>
    </row>
    <row r="425" customFormat="false" ht="15" hidden="false" customHeight="false" outlineLevel="0" collapsed="false">
      <c r="A425" s="61" t="n">
        <v>424</v>
      </c>
      <c r="B425" s="62" t="n">
        <v>41117.40625</v>
      </c>
      <c r="C425" s="63" t="n">
        <f aca="false">YEAR(B425)</f>
        <v>2012</v>
      </c>
      <c r="D425" s="32" t="s">
        <v>277</v>
      </c>
      <c r="E425" s="64" t="n">
        <v>5110</v>
      </c>
      <c r="F425" s="65" t="n">
        <v>-0.0012</v>
      </c>
      <c r="G425" s="66" t="n">
        <v>-6.132</v>
      </c>
      <c r="H425" s="67" t="n">
        <f aca="false">E425+IF(D425="Long",1,-1)*G425</f>
        <v>5103.868</v>
      </c>
      <c r="I425" s="68" t="n">
        <f aca="false">Assumptions!$B$58</f>
        <v>5.35750011455817</v>
      </c>
      <c r="J425" s="68" t="n">
        <f aca="false">INDEX(Yearly!$L$5:$L$22,MATCH(C425,Yearly!$A$5:$A$22,0))</f>
        <v>0.54025211239242</v>
      </c>
      <c r="K425" s="68" t="n">
        <f aca="false">G425-I425-J425</f>
        <v>-12.0297522269506</v>
      </c>
      <c r="L425" s="69" t="n">
        <f aca="false">(I425+J425)/Assumptions!$B$8</f>
        <v>0.000260054024853469</v>
      </c>
      <c r="M425" s="70" t="n">
        <f aca="false">F425-L425</f>
        <v>-0.00146005402485347</v>
      </c>
      <c r="N425" s="71" t="n">
        <f aca="false">G425*Assumptions!$B$7</f>
        <v>-48228.18</v>
      </c>
      <c r="O425" s="71" t="n">
        <f aca="false">K425*Assumptions!$B$7</f>
        <v>-94614.0012649664</v>
      </c>
      <c r="P425" s="68" t="n">
        <f aca="false">P424+G425</f>
        <v>6029.048885</v>
      </c>
      <c r="Q425" s="68" t="n">
        <f aca="false">MAX(Q424,P425)</f>
        <v>6368.51654</v>
      </c>
      <c r="R425" s="68" t="n">
        <f aca="false">Q425-P425</f>
        <v>339.467655</v>
      </c>
      <c r="S425" s="68" t="n">
        <f aca="false">S424+K425</f>
        <v>3537.00095356186</v>
      </c>
      <c r="T425" s="68" t="n">
        <f aca="false">MAX(T424,S425)</f>
        <v>4177.25397213635</v>
      </c>
      <c r="U425" s="68" t="n">
        <f aca="false">T425-S425</f>
        <v>640.25301857448</v>
      </c>
      <c r="V425" s="70" t="n">
        <f aca="false">V424+F425</f>
        <v>1.3158</v>
      </c>
      <c r="W425" s="70" t="n">
        <f aca="false">MAX(W424,V425)</f>
        <v>1.3797</v>
      </c>
      <c r="X425" s="70" t="n">
        <f aca="false">W425-V425</f>
        <v>0.0639000000000001</v>
      </c>
      <c r="Y425" s="70" t="n">
        <f aca="false">Y424+M425</f>
        <v>1.20591625620066</v>
      </c>
      <c r="Z425" s="70" t="n">
        <f aca="false">MAX(Z424,Y425)</f>
        <v>1.28307901146818</v>
      </c>
      <c r="AA425" s="70" t="n">
        <f aca="false">Z425-Y425</f>
        <v>0.0771627552675271</v>
      </c>
      <c r="AB425" s="72" t="n">
        <f aca="false">AB424*(1+F425)</f>
        <v>3.41857385582858</v>
      </c>
      <c r="AC425" s="73" t="n">
        <f aca="false">MAX(AC424,AB425)</f>
        <v>3.65625892866171</v>
      </c>
      <c r="AD425" s="70" t="n">
        <f aca="false">1-AB425/AC425</f>
        <v>0.0650077244174091</v>
      </c>
      <c r="AE425" s="73" t="n">
        <f aca="false">AE424*(1+M425)</f>
        <v>3.06370973691508</v>
      </c>
      <c r="AF425" s="73" t="n">
        <f aca="false">MAX(AF424,AE425)</f>
        <v>3.32053641113273</v>
      </c>
      <c r="AG425" s="70" t="n">
        <f aca="false">1-AE425/AF425</f>
        <v>0.0773449354015758</v>
      </c>
      <c r="AH425" s="74" t="n">
        <f aca="false">IF(R425&gt;0,AH424+1,0)</f>
        <v>51</v>
      </c>
      <c r="AI425" s="74" t="n">
        <f aca="false">IF(U425&gt;0,AI424+1,0)</f>
        <v>51</v>
      </c>
      <c r="AJ425" s="74" t="n">
        <f aca="false">IF(G425&gt;0,AJ424+1,0)</f>
        <v>0</v>
      </c>
      <c r="AK425" s="74" t="n">
        <f aca="false">IF(G425&lt;=0,AK424+1,0)</f>
        <v>1</v>
      </c>
      <c r="AL425" s="74" t="n">
        <f aca="false">IF(K425&gt;0,AL424+1,0)</f>
        <v>0</v>
      </c>
      <c r="AM425" s="74" t="n">
        <f aca="false">IF(K425&lt;=0,AM424+1,0)</f>
        <v>1</v>
      </c>
    </row>
    <row r="426" customFormat="false" ht="15" hidden="false" customHeight="false" outlineLevel="0" collapsed="false">
      <c r="A426" s="61" t="n">
        <v>425</v>
      </c>
      <c r="B426" s="62" t="n">
        <v>41117.5729166667</v>
      </c>
      <c r="C426" s="63" t="n">
        <f aca="false">YEAR(B426)</f>
        <v>2012</v>
      </c>
      <c r="D426" s="32" t="s">
        <v>276</v>
      </c>
      <c r="E426" s="64" t="n">
        <v>5104</v>
      </c>
      <c r="F426" s="65" t="n">
        <v>-0.01</v>
      </c>
      <c r="G426" s="66" t="n">
        <v>-51.04</v>
      </c>
      <c r="H426" s="67" t="n">
        <f aca="false">E426+IF(D426="Long",1,-1)*G426</f>
        <v>5155.04</v>
      </c>
      <c r="I426" s="68" t="n">
        <f aca="false">Assumptions!$B$58</f>
        <v>5.35750011455817</v>
      </c>
      <c r="J426" s="68" t="n">
        <f aca="false">INDEX(Yearly!$L$5:$L$22,MATCH(C426,Yearly!$A$5:$A$22,0))</f>
        <v>0.54025211239242</v>
      </c>
      <c r="K426" s="68" t="n">
        <f aca="false">G426-I426-J426</f>
        <v>-56.9377522269506</v>
      </c>
      <c r="L426" s="69" t="n">
        <f aca="false">(I426+J426)/Assumptions!$B$8</f>
        <v>0.000260054024853469</v>
      </c>
      <c r="M426" s="70" t="n">
        <f aca="false">F426-L426</f>
        <v>-0.0102600540248535</v>
      </c>
      <c r="N426" s="71" t="n">
        <f aca="false">G426*Assumptions!$B$7</f>
        <v>-401429.6</v>
      </c>
      <c r="O426" s="71" t="n">
        <f aca="false">K426*Assumptions!$B$7</f>
        <v>-447815.421264966</v>
      </c>
      <c r="P426" s="68" t="n">
        <f aca="false">P425+G426</f>
        <v>5978.008885</v>
      </c>
      <c r="Q426" s="68" t="n">
        <f aca="false">MAX(Q425,P426)</f>
        <v>6368.51654</v>
      </c>
      <c r="R426" s="68" t="n">
        <f aca="false">Q426-P426</f>
        <v>390.507655</v>
      </c>
      <c r="S426" s="68" t="n">
        <f aca="false">S425+K426</f>
        <v>3480.06320133491</v>
      </c>
      <c r="T426" s="68" t="n">
        <f aca="false">MAX(T425,S426)</f>
        <v>4177.25397213635</v>
      </c>
      <c r="U426" s="68" t="n">
        <f aca="false">T426-S426</f>
        <v>697.190770801431</v>
      </c>
      <c r="V426" s="70" t="n">
        <f aca="false">V425+F426</f>
        <v>1.3058</v>
      </c>
      <c r="W426" s="70" t="n">
        <f aca="false">MAX(W425,V426)</f>
        <v>1.3797</v>
      </c>
      <c r="X426" s="70" t="n">
        <f aca="false">W426-V426</f>
        <v>0.0739000000000001</v>
      </c>
      <c r="Y426" s="70" t="n">
        <f aca="false">Y425+M426</f>
        <v>1.1956562021758</v>
      </c>
      <c r="Z426" s="70" t="n">
        <f aca="false">MAX(Z425,Y426)</f>
        <v>1.28307901146818</v>
      </c>
      <c r="AA426" s="70" t="n">
        <f aca="false">Z426-Y426</f>
        <v>0.0874228092923806</v>
      </c>
      <c r="AB426" s="72" t="n">
        <f aca="false">AB425*(1+F426)</f>
        <v>3.3843881172703</v>
      </c>
      <c r="AC426" s="73" t="n">
        <f aca="false">MAX(AC425,AB426)</f>
        <v>3.65625892866171</v>
      </c>
      <c r="AD426" s="70" t="n">
        <f aca="false">1-AB426/AC426</f>
        <v>0.0743576471732351</v>
      </c>
      <c r="AE426" s="73" t="n">
        <f aca="false">AE425*(1+M426)</f>
        <v>3.03227590949787</v>
      </c>
      <c r="AF426" s="73" t="n">
        <f aca="false">MAX(AF425,AE426)</f>
        <v>3.32053641113273</v>
      </c>
      <c r="AG426" s="70" t="n">
        <f aca="false">1-AE426/AF426</f>
        <v>0.0868114262106603</v>
      </c>
      <c r="AH426" s="74" t="n">
        <f aca="false">IF(R426&gt;0,AH425+1,0)</f>
        <v>52</v>
      </c>
      <c r="AI426" s="74" t="n">
        <f aca="false">IF(U426&gt;0,AI425+1,0)</f>
        <v>52</v>
      </c>
      <c r="AJ426" s="74" t="n">
        <f aca="false">IF(G426&gt;0,AJ425+1,0)</f>
        <v>0</v>
      </c>
      <c r="AK426" s="74" t="n">
        <f aca="false">IF(G426&lt;=0,AK425+1,0)</f>
        <v>2</v>
      </c>
      <c r="AL426" s="74" t="n">
        <f aca="false">IF(K426&gt;0,AL425+1,0)</f>
        <v>0</v>
      </c>
      <c r="AM426" s="74" t="n">
        <f aca="false">IF(K426&lt;=0,AM425+1,0)</f>
        <v>2</v>
      </c>
    </row>
    <row r="427" customFormat="false" ht="15" hidden="false" customHeight="false" outlineLevel="0" collapsed="false">
      <c r="A427" s="61" t="n">
        <v>426</v>
      </c>
      <c r="B427" s="62" t="n">
        <v>41120.40625</v>
      </c>
      <c r="C427" s="63" t="n">
        <f aca="false">YEAR(B427)</f>
        <v>2012</v>
      </c>
      <c r="D427" s="32" t="s">
        <v>277</v>
      </c>
      <c r="E427" s="64" t="n">
        <v>5154.95</v>
      </c>
      <c r="F427" s="65" t="n">
        <v>0.0055</v>
      </c>
      <c r="G427" s="66" t="n">
        <v>28.352225</v>
      </c>
      <c r="H427" s="67" t="n">
        <f aca="false">E427+IF(D427="Long",1,-1)*G427</f>
        <v>5183.302225</v>
      </c>
      <c r="I427" s="68" t="n">
        <f aca="false">Assumptions!$B$58</f>
        <v>5.35750011455817</v>
      </c>
      <c r="J427" s="68" t="n">
        <f aca="false">INDEX(Yearly!$L$5:$L$22,MATCH(C427,Yearly!$A$5:$A$22,0))</f>
        <v>0.54025211239242</v>
      </c>
      <c r="K427" s="68" t="n">
        <f aca="false">G427-I427-J427</f>
        <v>22.4544727730494</v>
      </c>
      <c r="L427" s="69" t="n">
        <f aca="false">(I427+J427)/Assumptions!$B$8</f>
        <v>0.000260054024853469</v>
      </c>
      <c r="M427" s="70" t="n">
        <f aca="false">F427-L427</f>
        <v>0.00523994597514653</v>
      </c>
      <c r="N427" s="71" t="n">
        <f aca="false">G427*Assumptions!$B$7</f>
        <v>222990.249625</v>
      </c>
      <c r="O427" s="71" t="n">
        <f aca="false">K427*Assumptions!$B$7</f>
        <v>176604.428360034</v>
      </c>
      <c r="P427" s="68" t="n">
        <f aca="false">P426+G427</f>
        <v>6006.36111</v>
      </c>
      <c r="Q427" s="68" t="n">
        <f aca="false">MAX(Q426,P427)</f>
        <v>6368.51654</v>
      </c>
      <c r="R427" s="68" t="n">
        <f aca="false">Q427-P427</f>
        <v>362.155430000001</v>
      </c>
      <c r="S427" s="68" t="n">
        <f aca="false">S426+K427</f>
        <v>3502.51767410796</v>
      </c>
      <c r="T427" s="68" t="n">
        <f aca="false">MAX(T426,S427)</f>
        <v>4177.25397213635</v>
      </c>
      <c r="U427" s="68" t="n">
        <f aca="false">T427-S427</f>
        <v>674.736298028381</v>
      </c>
      <c r="V427" s="70" t="n">
        <f aca="false">V426+F427</f>
        <v>1.3113</v>
      </c>
      <c r="W427" s="70" t="n">
        <f aca="false">MAX(W426,V427)</f>
        <v>1.3797</v>
      </c>
      <c r="X427" s="70" t="n">
        <f aca="false">W427-V427</f>
        <v>0.0684</v>
      </c>
      <c r="Y427" s="70" t="n">
        <f aca="false">Y426+M427</f>
        <v>1.20089614815095</v>
      </c>
      <c r="Z427" s="70" t="n">
        <f aca="false">MAX(Z426,Y427)</f>
        <v>1.28307901146818</v>
      </c>
      <c r="AA427" s="70" t="n">
        <f aca="false">Z427-Y427</f>
        <v>0.0821828633172341</v>
      </c>
      <c r="AB427" s="72" t="n">
        <f aca="false">AB426*(1+F427)</f>
        <v>3.40300225191528</v>
      </c>
      <c r="AC427" s="73" t="n">
        <f aca="false">MAX(AC426,AB427)</f>
        <v>3.65625892866171</v>
      </c>
      <c r="AD427" s="70" t="n">
        <f aca="false">1-AB427/AC427</f>
        <v>0.0692666142326879</v>
      </c>
      <c r="AE427" s="73" t="n">
        <f aca="false">AE426*(1+M427)</f>
        <v>3.04816487144537</v>
      </c>
      <c r="AF427" s="73" t="n">
        <f aca="false">MAX(AF426,AE427)</f>
        <v>3.32053641113273</v>
      </c>
      <c r="AG427" s="70" t="n">
        <f aca="false">1-AE427/AF427</f>
        <v>0.082026367418883</v>
      </c>
      <c r="AH427" s="74" t="n">
        <f aca="false">IF(R427&gt;0,AH426+1,0)</f>
        <v>53</v>
      </c>
      <c r="AI427" s="74" t="n">
        <f aca="false">IF(U427&gt;0,AI426+1,0)</f>
        <v>53</v>
      </c>
      <c r="AJ427" s="74" t="n">
        <f aca="false">IF(G427&gt;0,AJ426+1,0)</f>
        <v>1</v>
      </c>
      <c r="AK427" s="74" t="n">
        <f aca="false">IF(G427&lt;=0,AK426+1,0)</f>
        <v>0</v>
      </c>
      <c r="AL427" s="74" t="n">
        <f aca="false">IF(K427&gt;0,AL426+1,0)</f>
        <v>1</v>
      </c>
      <c r="AM427" s="74" t="n">
        <f aca="false">IF(K427&lt;=0,AM426+1,0)</f>
        <v>0</v>
      </c>
    </row>
    <row r="428" customFormat="false" ht="15" hidden="false" customHeight="false" outlineLevel="0" collapsed="false">
      <c r="A428" s="61" t="n">
        <v>427</v>
      </c>
      <c r="B428" s="62" t="n">
        <v>41124.40625</v>
      </c>
      <c r="C428" s="63" t="n">
        <f aca="false">YEAR(B428)</f>
        <v>2012</v>
      </c>
      <c r="D428" s="32" t="s">
        <v>276</v>
      </c>
      <c r="E428" s="64" t="n">
        <v>5183.15</v>
      </c>
      <c r="F428" s="65" t="n">
        <v>-0.0049</v>
      </c>
      <c r="G428" s="66" t="n">
        <v>-25.397435</v>
      </c>
      <c r="H428" s="67" t="n">
        <f aca="false">E428+IF(D428="Long",1,-1)*G428</f>
        <v>5208.547435</v>
      </c>
      <c r="I428" s="68" t="n">
        <f aca="false">Assumptions!$B$58</f>
        <v>5.35750011455817</v>
      </c>
      <c r="J428" s="68" t="n">
        <f aca="false">INDEX(Yearly!$L$5:$L$22,MATCH(C428,Yearly!$A$5:$A$22,0))</f>
        <v>0.54025211239242</v>
      </c>
      <c r="K428" s="68" t="n">
        <f aca="false">G428-I428-J428</f>
        <v>-31.2951872269506</v>
      </c>
      <c r="L428" s="69" t="n">
        <f aca="false">(I428+J428)/Assumptions!$B$8</f>
        <v>0.000260054024853469</v>
      </c>
      <c r="M428" s="70" t="n">
        <f aca="false">F428-L428</f>
        <v>-0.00516005402485347</v>
      </c>
      <c r="N428" s="71" t="n">
        <f aca="false">G428*Assumptions!$B$7</f>
        <v>-199750.826275</v>
      </c>
      <c r="O428" s="71" t="n">
        <f aca="false">K428*Assumptions!$B$7</f>
        <v>-246136.647539966</v>
      </c>
      <c r="P428" s="68" t="n">
        <f aca="false">P427+G428</f>
        <v>5980.963675</v>
      </c>
      <c r="Q428" s="68" t="n">
        <f aca="false">MAX(Q427,P428)</f>
        <v>6368.51654</v>
      </c>
      <c r="R428" s="68" t="n">
        <f aca="false">Q428-P428</f>
        <v>387.552865000001</v>
      </c>
      <c r="S428" s="68" t="n">
        <f aca="false">S427+K428</f>
        <v>3471.22248688101</v>
      </c>
      <c r="T428" s="68" t="n">
        <f aca="false">MAX(T427,S428)</f>
        <v>4177.25397213635</v>
      </c>
      <c r="U428" s="68" t="n">
        <f aca="false">T428-S428</f>
        <v>706.031485255332</v>
      </c>
      <c r="V428" s="70" t="n">
        <f aca="false">V427+F428</f>
        <v>1.3064</v>
      </c>
      <c r="W428" s="70" t="n">
        <f aca="false">MAX(W427,V428)</f>
        <v>1.3797</v>
      </c>
      <c r="X428" s="70" t="n">
        <f aca="false">W428-V428</f>
        <v>0.0732999999999999</v>
      </c>
      <c r="Y428" s="70" t="n">
        <f aca="false">Y427+M428</f>
        <v>1.19573609412609</v>
      </c>
      <c r="Z428" s="70" t="n">
        <f aca="false">MAX(Z427,Y428)</f>
        <v>1.28307901146818</v>
      </c>
      <c r="AA428" s="70" t="n">
        <f aca="false">Z428-Y428</f>
        <v>0.0873429173420877</v>
      </c>
      <c r="AB428" s="72" t="n">
        <f aca="false">AB427*(1+F428)</f>
        <v>3.3863275408809</v>
      </c>
      <c r="AC428" s="73" t="n">
        <f aca="false">MAX(AC427,AB428)</f>
        <v>3.65625892866171</v>
      </c>
      <c r="AD428" s="70" t="n">
        <f aca="false">1-AB428/AC428</f>
        <v>0.0738272078229477</v>
      </c>
      <c r="AE428" s="73" t="n">
        <f aca="false">AE427*(1+M428)</f>
        <v>3.03243617603205</v>
      </c>
      <c r="AF428" s="73" t="n">
        <f aca="false">MAX(AF427,AE428)</f>
        <v>3.32053641113273</v>
      </c>
      <c r="AG428" s="70" t="n">
        <f aca="false">1-AE428/AF428</f>
        <v>0.0867631609563926</v>
      </c>
      <c r="AH428" s="74" t="n">
        <f aca="false">IF(R428&gt;0,AH427+1,0)</f>
        <v>54</v>
      </c>
      <c r="AI428" s="74" t="n">
        <f aca="false">IF(U428&gt;0,AI427+1,0)</f>
        <v>54</v>
      </c>
      <c r="AJ428" s="74" t="n">
        <f aca="false">IF(G428&gt;0,AJ427+1,0)</f>
        <v>0</v>
      </c>
      <c r="AK428" s="74" t="n">
        <f aca="false">IF(G428&lt;=0,AK427+1,0)</f>
        <v>1</v>
      </c>
      <c r="AL428" s="74" t="n">
        <f aca="false">IF(K428&gt;0,AL427+1,0)</f>
        <v>0</v>
      </c>
      <c r="AM428" s="74" t="n">
        <f aca="false">IF(K428&lt;=0,AM427+1,0)</f>
        <v>1</v>
      </c>
    </row>
    <row r="429" customFormat="false" ht="15" hidden="false" customHeight="false" outlineLevel="0" collapsed="false">
      <c r="A429" s="61" t="n">
        <v>428</v>
      </c>
      <c r="B429" s="62" t="n">
        <v>41124.5729166667</v>
      </c>
      <c r="C429" s="63" t="n">
        <f aca="false">YEAR(B429)</f>
        <v>2012</v>
      </c>
      <c r="D429" s="32" t="s">
        <v>277</v>
      </c>
      <c r="E429" s="64" t="n">
        <v>5208.55</v>
      </c>
      <c r="F429" s="65" t="n">
        <v>0.0187</v>
      </c>
      <c r="G429" s="66" t="n">
        <v>97.399885</v>
      </c>
      <c r="H429" s="67" t="n">
        <f aca="false">E429+IF(D429="Long",1,-1)*G429</f>
        <v>5305.949885</v>
      </c>
      <c r="I429" s="68" t="n">
        <f aca="false">Assumptions!$B$58</f>
        <v>5.35750011455817</v>
      </c>
      <c r="J429" s="68" t="n">
        <f aca="false">INDEX(Yearly!$L$5:$L$22,MATCH(C429,Yearly!$A$5:$A$22,0))</f>
        <v>0.54025211239242</v>
      </c>
      <c r="K429" s="68" t="n">
        <f aca="false">G429-I429-J429</f>
        <v>91.5021327730494</v>
      </c>
      <c r="L429" s="69" t="n">
        <f aca="false">(I429+J429)/Assumptions!$B$8</f>
        <v>0.000260054024853469</v>
      </c>
      <c r="M429" s="70" t="n">
        <f aca="false">F429-L429</f>
        <v>0.0184399459751465</v>
      </c>
      <c r="N429" s="71" t="n">
        <f aca="false">G429*Assumptions!$B$7</f>
        <v>766050.095525</v>
      </c>
      <c r="O429" s="71" t="n">
        <f aca="false">K429*Assumptions!$B$7</f>
        <v>719664.274260034</v>
      </c>
      <c r="P429" s="68" t="n">
        <f aca="false">P428+G429</f>
        <v>6078.36356</v>
      </c>
      <c r="Q429" s="68" t="n">
        <f aca="false">MAX(Q428,P429)</f>
        <v>6368.51654</v>
      </c>
      <c r="R429" s="68" t="n">
        <f aca="false">Q429-P429</f>
        <v>290.152980000001</v>
      </c>
      <c r="S429" s="68" t="n">
        <f aca="false">S428+K429</f>
        <v>3562.72461965406</v>
      </c>
      <c r="T429" s="68" t="n">
        <f aca="false">MAX(T428,S429)</f>
        <v>4177.25397213635</v>
      </c>
      <c r="U429" s="68" t="n">
        <f aca="false">T429-S429</f>
        <v>614.529352482282</v>
      </c>
      <c r="V429" s="70" t="n">
        <f aca="false">V428+F429</f>
        <v>1.3251</v>
      </c>
      <c r="W429" s="70" t="n">
        <f aca="false">MAX(W428,V429)</f>
        <v>1.3797</v>
      </c>
      <c r="X429" s="70" t="n">
        <f aca="false">W429-V429</f>
        <v>0.0546</v>
      </c>
      <c r="Y429" s="70" t="n">
        <f aca="false">Y428+M429</f>
        <v>1.21417604010124</v>
      </c>
      <c r="Z429" s="70" t="n">
        <f aca="false">MAX(Z428,Y429)</f>
        <v>1.28307901146818</v>
      </c>
      <c r="AA429" s="70" t="n">
        <f aca="false">Z429-Y429</f>
        <v>0.0689029713669411</v>
      </c>
      <c r="AB429" s="72" t="n">
        <f aca="false">AB428*(1+F429)</f>
        <v>3.44965186589537</v>
      </c>
      <c r="AC429" s="73" t="n">
        <f aca="false">MAX(AC428,AB429)</f>
        <v>3.65625892866171</v>
      </c>
      <c r="AD429" s="70" t="n">
        <f aca="false">1-AB429/AC429</f>
        <v>0.0565077766092369</v>
      </c>
      <c r="AE429" s="73" t="n">
        <f aca="false">AE428*(1+M429)</f>
        <v>3.08835413529116</v>
      </c>
      <c r="AF429" s="73" t="n">
        <f aca="false">MAX(AF428,AE429)</f>
        <v>3.32053641113273</v>
      </c>
      <c r="AG429" s="70" t="n">
        <f aca="false">1-AE429/AF429</f>
        <v>0.0699231229819149</v>
      </c>
      <c r="AH429" s="74" t="n">
        <f aca="false">IF(R429&gt;0,AH428+1,0)</f>
        <v>55</v>
      </c>
      <c r="AI429" s="74" t="n">
        <f aca="false">IF(U429&gt;0,AI428+1,0)</f>
        <v>55</v>
      </c>
      <c r="AJ429" s="74" t="n">
        <f aca="false">IF(G429&gt;0,AJ428+1,0)</f>
        <v>1</v>
      </c>
      <c r="AK429" s="74" t="n">
        <f aca="false">IF(G429&lt;=0,AK428+1,0)</f>
        <v>0</v>
      </c>
      <c r="AL429" s="74" t="n">
        <f aca="false">IF(K429&gt;0,AL428+1,0)</f>
        <v>1</v>
      </c>
      <c r="AM429" s="74" t="n">
        <f aca="false">IF(K429&lt;=0,AM428+1,0)</f>
        <v>0</v>
      </c>
    </row>
    <row r="430" customFormat="false" ht="15" hidden="false" customHeight="false" outlineLevel="0" collapsed="false">
      <c r="A430" s="61" t="n">
        <v>429</v>
      </c>
      <c r="B430" s="62" t="n">
        <v>41131.53125</v>
      </c>
      <c r="C430" s="63" t="n">
        <f aca="false">YEAR(B430)</f>
        <v>2012</v>
      </c>
      <c r="D430" s="32" t="s">
        <v>276</v>
      </c>
      <c r="E430" s="64" t="n">
        <v>5305.9</v>
      </c>
      <c r="F430" s="65" t="n">
        <v>-0.0034</v>
      </c>
      <c r="G430" s="66" t="n">
        <v>-18.04006</v>
      </c>
      <c r="H430" s="67" t="n">
        <f aca="false">E430+IF(D430="Long",1,-1)*G430</f>
        <v>5323.94006</v>
      </c>
      <c r="I430" s="68" t="n">
        <f aca="false">Assumptions!$B$58</f>
        <v>5.35750011455817</v>
      </c>
      <c r="J430" s="68" t="n">
        <f aca="false">INDEX(Yearly!$L$5:$L$22,MATCH(C430,Yearly!$A$5:$A$22,0))</f>
        <v>0.54025211239242</v>
      </c>
      <c r="K430" s="68" t="n">
        <f aca="false">G430-I430-J430</f>
        <v>-23.9378122269506</v>
      </c>
      <c r="L430" s="69" t="n">
        <f aca="false">(I430+J430)/Assumptions!$B$8</f>
        <v>0.000260054024853469</v>
      </c>
      <c r="M430" s="70" t="n">
        <f aca="false">F430-L430</f>
        <v>-0.00366005402485347</v>
      </c>
      <c r="N430" s="71" t="n">
        <f aca="false">G430*Assumptions!$B$7</f>
        <v>-141885.0719</v>
      </c>
      <c r="O430" s="71" t="n">
        <f aca="false">K430*Assumptions!$B$7</f>
        <v>-188270.893164966</v>
      </c>
      <c r="P430" s="68" t="n">
        <f aca="false">P429+G430</f>
        <v>6060.3235</v>
      </c>
      <c r="Q430" s="68" t="n">
        <f aca="false">MAX(Q429,P430)</f>
        <v>6368.51654</v>
      </c>
      <c r="R430" s="68" t="n">
        <f aca="false">Q430-P430</f>
        <v>308.193040000001</v>
      </c>
      <c r="S430" s="68" t="n">
        <f aca="false">S429+K430</f>
        <v>3538.78680742711</v>
      </c>
      <c r="T430" s="68" t="n">
        <f aca="false">MAX(T429,S430)</f>
        <v>4177.25397213635</v>
      </c>
      <c r="U430" s="68" t="n">
        <f aca="false">T430-S430</f>
        <v>638.467164709233</v>
      </c>
      <c r="V430" s="70" t="n">
        <f aca="false">V429+F430</f>
        <v>1.3217</v>
      </c>
      <c r="W430" s="70" t="n">
        <f aca="false">MAX(W429,V430)</f>
        <v>1.3797</v>
      </c>
      <c r="X430" s="70" t="n">
        <f aca="false">W430-V430</f>
        <v>0.0580000000000001</v>
      </c>
      <c r="Y430" s="70" t="n">
        <f aca="false">Y429+M430</f>
        <v>1.21051598607639</v>
      </c>
      <c r="Z430" s="70" t="n">
        <f aca="false">MAX(Z429,Y430)</f>
        <v>1.28307901146818</v>
      </c>
      <c r="AA430" s="70" t="n">
        <f aca="false">Z430-Y430</f>
        <v>0.0725630253917946</v>
      </c>
      <c r="AB430" s="72" t="n">
        <f aca="false">AB429*(1+F430)</f>
        <v>3.43792304955133</v>
      </c>
      <c r="AC430" s="73" t="n">
        <f aca="false">MAX(AC429,AB430)</f>
        <v>3.65625892866171</v>
      </c>
      <c r="AD430" s="70" t="n">
        <f aca="false">1-AB430/AC430</f>
        <v>0.0597156501687655</v>
      </c>
      <c r="AE430" s="73" t="n">
        <f aca="false">AE429*(1+M430)</f>
        <v>3.07705059230812</v>
      </c>
      <c r="AF430" s="73" t="n">
        <f aca="false">MAX(AF429,AE430)</f>
        <v>3.32053641113273</v>
      </c>
      <c r="AG430" s="70" t="n">
        <f aca="false">1-AE430/AF430</f>
        <v>0.0733272545990682</v>
      </c>
      <c r="AH430" s="74" t="n">
        <f aca="false">IF(R430&gt;0,AH429+1,0)</f>
        <v>56</v>
      </c>
      <c r="AI430" s="74" t="n">
        <f aca="false">IF(U430&gt;0,AI429+1,0)</f>
        <v>56</v>
      </c>
      <c r="AJ430" s="74" t="n">
        <f aca="false">IF(G430&gt;0,AJ429+1,0)</f>
        <v>0</v>
      </c>
      <c r="AK430" s="74" t="n">
        <f aca="false">IF(G430&lt;=0,AK429+1,0)</f>
        <v>1</v>
      </c>
      <c r="AL430" s="74" t="n">
        <f aca="false">IF(K430&gt;0,AL429+1,0)</f>
        <v>0</v>
      </c>
      <c r="AM430" s="74" t="n">
        <f aca="false">IF(K430&lt;=0,AM429+1,0)</f>
        <v>1</v>
      </c>
    </row>
    <row r="431" customFormat="false" ht="15" hidden="false" customHeight="false" outlineLevel="0" collapsed="false">
      <c r="A431" s="61" t="n">
        <v>430</v>
      </c>
      <c r="B431" s="62" t="n">
        <v>41131.59375</v>
      </c>
      <c r="C431" s="63" t="n">
        <f aca="false">YEAR(B431)</f>
        <v>2012</v>
      </c>
      <c r="D431" s="32" t="s">
        <v>277</v>
      </c>
      <c r="E431" s="64" t="n">
        <v>5323.75</v>
      </c>
      <c r="F431" s="65" t="n">
        <v>0.0049</v>
      </c>
      <c r="G431" s="66" t="n">
        <v>26.086375</v>
      </c>
      <c r="H431" s="67" t="n">
        <f aca="false">E431+IF(D431="Long",1,-1)*G431</f>
        <v>5349.836375</v>
      </c>
      <c r="I431" s="68" t="n">
        <f aca="false">Assumptions!$B$58</f>
        <v>5.35750011455817</v>
      </c>
      <c r="J431" s="68" t="n">
        <f aca="false">INDEX(Yearly!$L$5:$L$22,MATCH(C431,Yearly!$A$5:$A$22,0))</f>
        <v>0.54025211239242</v>
      </c>
      <c r="K431" s="68" t="n">
        <f aca="false">G431-I431-J431</f>
        <v>20.1886227730494</v>
      </c>
      <c r="L431" s="69" t="n">
        <f aca="false">(I431+J431)/Assumptions!$B$8</f>
        <v>0.000260054024853469</v>
      </c>
      <c r="M431" s="70" t="n">
        <f aca="false">F431-L431</f>
        <v>0.00463994597514653</v>
      </c>
      <c r="N431" s="71" t="n">
        <f aca="false">G431*Assumptions!$B$7</f>
        <v>205169.339375</v>
      </c>
      <c r="O431" s="71" t="n">
        <f aca="false">K431*Assumptions!$B$7</f>
        <v>158783.518110034</v>
      </c>
      <c r="P431" s="68" t="n">
        <f aca="false">P430+G431</f>
        <v>6086.409875</v>
      </c>
      <c r="Q431" s="68" t="n">
        <f aca="false">MAX(Q430,P431)</f>
        <v>6368.51654</v>
      </c>
      <c r="R431" s="68" t="n">
        <f aca="false">Q431-P431</f>
        <v>282.106665000001</v>
      </c>
      <c r="S431" s="68" t="n">
        <f aca="false">S430+K431</f>
        <v>3558.97543020016</v>
      </c>
      <c r="T431" s="68" t="n">
        <f aca="false">MAX(T430,S431)</f>
        <v>4177.25397213635</v>
      </c>
      <c r="U431" s="68" t="n">
        <f aca="false">T431-S431</f>
        <v>618.278541936184</v>
      </c>
      <c r="V431" s="70" t="n">
        <f aca="false">V430+F431</f>
        <v>1.3266</v>
      </c>
      <c r="W431" s="70" t="n">
        <f aca="false">MAX(W430,V431)</f>
        <v>1.3797</v>
      </c>
      <c r="X431" s="70" t="n">
        <f aca="false">W431-V431</f>
        <v>0.0531000000000002</v>
      </c>
      <c r="Y431" s="70" t="n">
        <f aca="false">Y430+M431</f>
        <v>1.21515593205153</v>
      </c>
      <c r="Z431" s="70" t="n">
        <f aca="false">MAX(Z430,Y431)</f>
        <v>1.28307901146818</v>
      </c>
      <c r="AA431" s="70" t="n">
        <f aca="false">Z431-Y431</f>
        <v>0.0679230794166481</v>
      </c>
      <c r="AB431" s="72" t="n">
        <f aca="false">AB430*(1+F431)</f>
        <v>3.45476887249413</v>
      </c>
      <c r="AC431" s="73" t="n">
        <f aca="false">MAX(AC430,AB431)</f>
        <v>3.65625892866171</v>
      </c>
      <c r="AD431" s="70" t="n">
        <f aca="false">1-AB431/AC431</f>
        <v>0.0551082568545925</v>
      </c>
      <c r="AE431" s="73" t="n">
        <f aca="false">AE430*(1+M431)</f>
        <v>3.09132794081922</v>
      </c>
      <c r="AF431" s="73" t="n">
        <f aca="false">MAX(AF430,AE431)</f>
        <v>3.32053641113273</v>
      </c>
      <c r="AG431" s="70" t="n">
        <f aca="false">1-AE431/AF431</f>
        <v>0.0690275431237672</v>
      </c>
      <c r="AH431" s="74" t="n">
        <f aca="false">IF(R431&gt;0,AH430+1,0)</f>
        <v>57</v>
      </c>
      <c r="AI431" s="74" t="n">
        <f aca="false">IF(U431&gt;0,AI430+1,0)</f>
        <v>57</v>
      </c>
      <c r="AJ431" s="74" t="n">
        <f aca="false">IF(G431&gt;0,AJ430+1,0)</f>
        <v>1</v>
      </c>
      <c r="AK431" s="74" t="n">
        <f aca="false">IF(G431&lt;=0,AK430+1,0)</f>
        <v>0</v>
      </c>
      <c r="AL431" s="74" t="n">
        <f aca="false">IF(K431&gt;0,AL430+1,0)</f>
        <v>1</v>
      </c>
      <c r="AM431" s="74" t="n">
        <f aca="false">IF(K431&lt;=0,AM430+1,0)</f>
        <v>0</v>
      </c>
    </row>
    <row r="432" customFormat="false" ht="15" hidden="false" customHeight="false" outlineLevel="0" collapsed="false">
      <c r="A432" s="61" t="n">
        <v>431</v>
      </c>
      <c r="B432" s="62" t="n">
        <v>41138.5729166667</v>
      </c>
      <c r="C432" s="63" t="n">
        <f aca="false">YEAR(B432)</f>
        <v>2012</v>
      </c>
      <c r="D432" s="32" t="s">
        <v>276</v>
      </c>
      <c r="E432" s="64" t="n">
        <v>5349.7</v>
      </c>
      <c r="F432" s="65" t="n">
        <v>-0.0084</v>
      </c>
      <c r="G432" s="66" t="n">
        <v>-44.93748</v>
      </c>
      <c r="H432" s="67" t="n">
        <f aca="false">E432+IF(D432="Long",1,-1)*G432</f>
        <v>5394.63748</v>
      </c>
      <c r="I432" s="68" t="n">
        <f aca="false">Assumptions!$B$58</f>
        <v>5.35750011455817</v>
      </c>
      <c r="J432" s="68" t="n">
        <f aca="false">INDEX(Yearly!$L$5:$L$22,MATCH(C432,Yearly!$A$5:$A$22,0))</f>
        <v>0.54025211239242</v>
      </c>
      <c r="K432" s="68" t="n">
        <f aca="false">G432-I432-J432</f>
        <v>-50.8352322269506</v>
      </c>
      <c r="L432" s="69" t="n">
        <f aca="false">(I432+J432)/Assumptions!$B$8</f>
        <v>0.000260054024853469</v>
      </c>
      <c r="M432" s="70" t="n">
        <f aca="false">F432-L432</f>
        <v>-0.00866005402485347</v>
      </c>
      <c r="N432" s="71" t="n">
        <f aca="false">G432*Assumptions!$B$7</f>
        <v>-353433.2802</v>
      </c>
      <c r="O432" s="71" t="n">
        <f aca="false">K432*Assumptions!$B$7</f>
        <v>-399819.101464966</v>
      </c>
      <c r="P432" s="68" t="n">
        <f aca="false">P431+G432</f>
        <v>6041.472395</v>
      </c>
      <c r="Q432" s="68" t="n">
        <f aca="false">MAX(Q431,P432)</f>
        <v>6368.51654</v>
      </c>
      <c r="R432" s="68" t="n">
        <f aca="false">Q432-P432</f>
        <v>327.044145000001</v>
      </c>
      <c r="S432" s="68" t="n">
        <f aca="false">S431+K432</f>
        <v>3508.14019797321</v>
      </c>
      <c r="T432" s="68" t="n">
        <f aca="false">MAX(T431,S432)</f>
        <v>4177.25397213635</v>
      </c>
      <c r="U432" s="68" t="n">
        <f aca="false">T432-S432</f>
        <v>669.113774163134</v>
      </c>
      <c r="V432" s="70" t="n">
        <f aca="false">V431+F432</f>
        <v>1.3182</v>
      </c>
      <c r="W432" s="70" t="n">
        <f aca="false">MAX(W431,V432)</f>
        <v>1.3797</v>
      </c>
      <c r="X432" s="70" t="n">
        <f aca="false">W432-V432</f>
        <v>0.0615000000000001</v>
      </c>
      <c r="Y432" s="70" t="n">
        <f aca="false">Y431+M432</f>
        <v>1.20649587802668</v>
      </c>
      <c r="Z432" s="70" t="n">
        <f aca="false">MAX(Z431,Y432)</f>
        <v>1.28307901146818</v>
      </c>
      <c r="AA432" s="70" t="n">
        <f aca="false">Z432-Y432</f>
        <v>0.0765831334415015</v>
      </c>
      <c r="AB432" s="72" t="n">
        <f aca="false">AB431*(1+F432)</f>
        <v>3.42574881396518</v>
      </c>
      <c r="AC432" s="73" t="n">
        <f aca="false">MAX(AC431,AB432)</f>
        <v>3.65625892866171</v>
      </c>
      <c r="AD432" s="70" t="n">
        <f aca="false">1-AB432/AC432</f>
        <v>0.063045347497014</v>
      </c>
      <c r="AE432" s="73" t="n">
        <f aca="false">AE431*(1+M432)</f>
        <v>3.06455687384319</v>
      </c>
      <c r="AF432" s="73" t="n">
        <f aca="false">MAX(AF431,AE432)</f>
        <v>3.32053641113273</v>
      </c>
      <c r="AG432" s="70" t="n">
        <f aca="false">1-AE432/AF432</f>
        <v>0.0770898148959661</v>
      </c>
      <c r="AH432" s="74" t="n">
        <f aca="false">IF(R432&gt;0,AH431+1,0)</f>
        <v>58</v>
      </c>
      <c r="AI432" s="74" t="n">
        <f aca="false">IF(U432&gt;0,AI431+1,0)</f>
        <v>58</v>
      </c>
      <c r="AJ432" s="74" t="n">
        <f aca="false">IF(G432&gt;0,AJ431+1,0)</f>
        <v>0</v>
      </c>
      <c r="AK432" s="74" t="n">
        <f aca="false">IF(G432&lt;=0,AK431+1,0)</f>
        <v>1</v>
      </c>
      <c r="AL432" s="74" t="n">
        <f aca="false">IF(K432&gt;0,AL431+1,0)</f>
        <v>0</v>
      </c>
      <c r="AM432" s="74" t="n">
        <f aca="false">IF(K432&lt;=0,AM431+1,0)</f>
        <v>1</v>
      </c>
    </row>
    <row r="433" customFormat="false" ht="15" hidden="false" customHeight="false" outlineLevel="0" collapsed="false">
      <c r="A433" s="61" t="n">
        <v>432</v>
      </c>
      <c r="B433" s="62" t="n">
        <v>41142.40625</v>
      </c>
      <c r="C433" s="63" t="n">
        <f aca="false">YEAR(B433)</f>
        <v>2012</v>
      </c>
      <c r="D433" s="32" t="s">
        <v>277</v>
      </c>
      <c r="E433" s="64" t="n">
        <v>5394.6</v>
      </c>
      <c r="F433" s="65" t="n">
        <v>-0.0034</v>
      </c>
      <c r="G433" s="66" t="n">
        <v>-18.34164</v>
      </c>
      <c r="H433" s="67" t="n">
        <f aca="false">E433+IF(D433="Long",1,-1)*G433</f>
        <v>5376.25836</v>
      </c>
      <c r="I433" s="68" t="n">
        <f aca="false">Assumptions!$B$58</f>
        <v>5.35750011455817</v>
      </c>
      <c r="J433" s="68" t="n">
        <f aca="false">INDEX(Yearly!$L$5:$L$22,MATCH(C433,Yearly!$A$5:$A$22,0))</f>
        <v>0.54025211239242</v>
      </c>
      <c r="K433" s="68" t="n">
        <f aca="false">G433-I433-J433</f>
        <v>-24.2393922269506</v>
      </c>
      <c r="L433" s="69" t="n">
        <f aca="false">(I433+J433)/Assumptions!$B$8</f>
        <v>0.000260054024853469</v>
      </c>
      <c r="M433" s="70" t="n">
        <f aca="false">F433-L433</f>
        <v>-0.00366005402485347</v>
      </c>
      <c r="N433" s="71" t="n">
        <f aca="false">G433*Assumptions!$B$7</f>
        <v>-144256.9986</v>
      </c>
      <c r="O433" s="71" t="n">
        <f aca="false">K433*Assumptions!$B$7</f>
        <v>-190642.819864966</v>
      </c>
      <c r="P433" s="68" t="n">
        <f aca="false">P432+G433</f>
        <v>6023.130755</v>
      </c>
      <c r="Q433" s="68" t="n">
        <f aca="false">MAX(Q432,P433)</f>
        <v>6368.51654</v>
      </c>
      <c r="R433" s="68" t="n">
        <f aca="false">Q433-P433</f>
        <v>345.385785</v>
      </c>
      <c r="S433" s="68" t="n">
        <f aca="false">S432+K433</f>
        <v>3483.90080574626</v>
      </c>
      <c r="T433" s="68" t="n">
        <f aca="false">MAX(T432,S433)</f>
        <v>4177.25397213635</v>
      </c>
      <c r="U433" s="68" t="n">
        <f aca="false">T433-S433</f>
        <v>693.353166390085</v>
      </c>
      <c r="V433" s="70" t="n">
        <f aca="false">V432+F433</f>
        <v>1.3148</v>
      </c>
      <c r="W433" s="70" t="n">
        <f aca="false">MAX(W432,V433)</f>
        <v>1.3797</v>
      </c>
      <c r="X433" s="70" t="n">
        <f aca="false">W433-V433</f>
        <v>0.0649000000000002</v>
      </c>
      <c r="Y433" s="70" t="n">
        <f aca="false">Y432+M433</f>
        <v>1.20283582400183</v>
      </c>
      <c r="Z433" s="70" t="n">
        <f aca="false">MAX(Z432,Y433)</f>
        <v>1.28307901146818</v>
      </c>
      <c r="AA433" s="70" t="n">
        <f aca="false">Z433-Y433</f>
        <v>0.080243187466355</v>
      </c>
      <c r="AB433" s="72" t="n">
        <f aca="false">AB432*(1+F433)</f>
        <v>3.4141012679977</v>
      </c>
      <c r="AC433" s="73" t="n">
        <f aca="false">MAX(AC432,AB433)</f>
        <v>3.65625892866171</v>
      </c>
      <c r="AD433" s="70" t="n">
        <f aca="false">1-AB433/AC433</f>
        <v>0.0662309933155241</v>
      </c>
      <c r="AE433" s="73" t="n">
        <f aca="false">AE432*(1+M433)</f>
        <v>3.05334043012269</v>
      </c>
      <c r="AF433" s="73" t="n">
        <f aca="false">MAX(AF432,AE433)</f>
        <v>3.32053641113273</v>
      </c>
      <c r="AG433" s="70" t="n">
        <f aca="false">1-AE433/AF433</f>
        <v>0.0804677160335344</v>
      </c>
      <c r="AH433" s="74" t="n">
        <f aca="false">IF(R433&gt;0,AH432+1,0)</f>
        <v>59</v>
      </c>
      <c r="AI433" s="74" t="n">
        <f aca="false">IF(U433&gt;0,AI432+1,0)</f>
        <v>59</v>
      </c>
      <c r="AJ433" s="74" t="n">
        <f aca="false">IF(G433&gt;0,AJ432+1,0)</f>
        <v>0</v>
      </c>
      <c r="AK433" s="74" t="n">
        <f aca="false">IF(G433&lt;=0,AK432+1,0)</f>
        <v>2</v>
      </c>
      <c r="AL433" s="74" t="n">
        <f aca="false">IF(K433&gt;0,AL432+1,0)</f>
        <v>0</v>
      </c>
      <c r="AM433" s="74" t="n">
        <f aca="false">IF(K433&lt;=0,AM432+1,0)</f>
        <v>2</v>
      </c>
    </row>
    <row r="434" customFormat="false" ht="15" hidden="false" customHeight="false" outlineLevel="0" collapsed="false">
      <c r="A434" s="61" t="n">
        <v>433</v>
      </c>
      <c r="B434" s="62" t="n">
        <v>41145.40625</v>
      </c>
      <c r="C434" s="63" t="n">
        <f aca="false">YEAR(B434)</f>
        <v>2012</v>
      </c>
      <c r="D434" s="32" t="s">
        <v>276</v>
      </c>
      <c r="E434" s="64" t="n">
        <v>5376.3</v>
      </c>
      <c r="F434" s="65" t="n">
        <v>0.0222</v>
      </c>
      <c r="G434" s="66" t="n">
        <v>119.35386</v>
      </c>
      <c r="H434" s="67" t="n">
        <f aca="false">E434+IF(D434="Long",1,-1)*G434</f>
        <v>5256.94614</v>
      </c>
      <c r="I434" s="68" t="n">
        <f aca="false">Assumptions!$B$58</f>
        <v>5.35750011455817</v>
      </c>
      <c r="J434" s="68" t="n">
        <f aca="false">INDEX(Yearly!$L$5:$L$22,MATCH(C434,Yearly!$A$5:$A$22,0))</f>
        <v>0.54025211239242</v>
      </c>
      <c r="K434" s="68" t="n">
        <f aca="false">G434-I434-J434</f>
        <v>113.456107773049</v>
      </c>
      <c r="L434" s="69" t="n">
        <f aca="false">(I434+J434)/Assumptions!$B$8</f>
        <v>0.000260054024853469</v>
      </c>
      <c r="M434" s="70" t="n">
        <f aca="false">F434-L434</f>
        <v>0.0219399459751465</v>
      </c>
      <c r="N434" s="71" t="n">
        <f aca="false">G434*Assumptions!$B$7</f>
        <v>938718.1089</v>
      </c>
      <c r="O434" s="71" t="n">
        <f aca="false">K434*Assumptions!$B$7</f>
        <v>892332.287635034</v>
      </c>
      <c r="P434" s="68" t="n">
        <f aca="false">P433+G434</f>
        <v>6142.484615</v>
      </c>
      <c r="Q434" s="68" t="n">
        <f aca="false">MAX(Q433,P434)</f>
        <v>6368.51654</v>
      </c>
      <c r="R434" s="68" t="n">
        <f aca="false">Q434-P434</f>
        <v>226.031925</v>
      </c>
      <c r="S434" s="68" t="n">
        <f aca="false">S433+K434</f>
        <v>3597.35691351931</v>
      </c>
      <c r="T434" s="68" t="n">
        <f aca="false">MAX(T433,S434)</f>
        <v>4177.25397213635</v>
      </c>
      <c r="U434" s="68" t="n">
        <f aca="false">T434-S434</f>
        <v>579.897058617035</v>
      </c>
      <c r="V434" s="70" t="n">
        <f aca="false">V433+F434</f>
        <v>1.337</v>
      </c>
      <c r="W434" s="70" t="n">
        <f aca="false">MAX(W433,V434)</f>
        <v>1.3797</v>
      </c>
      <c r="X434" s="70" t="n">
        <f aca="false">W434-V434</f>
        <v>0.0427000000000002</v>
      </c>
      <c r="Y434" s="70" t="n">
        <f aca="false">Y433+M434</f>
        <v>1.22477576997697</v>
      </c>
      <c r="Z434" s="70" t="n">
        <f aca="false">MAX(Z433,Y434)</f>
        <v>1.28307901146818</v>
      </c>
      <c r="AA434" s="70" t="n">
        <f aca="false">Z434-Y434</f>
        <v>0.0583032414912084</v>
      </c>
      <c r="AB434" s="72" t="n">
        <f aca="false">AB433*(1+F434)</f>
        <v>3.48989431614724</v>
      </c>
      <c r="AC434" s="73" t="n">
        <f aca="false">MAX(AC433,AB434)</f>
        <v>3.65625892866171</v>
      </c>
      <c r="AD434" s="70" t="n">
        <f aca="false">1-AB434/AC434</f>
        <v>0.0455013213671287</v>
      </c>
      <c r="AE434" s="73" t="n">
        <f aca="false">AE433*(1+M434)</f>
        <v>3.12033055420331</v>
      </c>
      <c r="AF434" s="73" t="n">
        <f aca="false">MAX(AF433,AE434)</f>
        <v>3.32053641113273</v>
      </c>
      <c r="AG434" s="70" t="n">
        <f aca="false">1-AE434/AF434</f>
        <v>0.0602932274009069</v>
      </c>
      <c r="AH434" s="74" t="n">
        <f aca="false">IF(R434&gt;0,AH433+1,0)</f>
        <v>60</v>
      </c>
      <c r="AI434" s="74" t="n">
        <f aca="false">IF(U434&gt;0,AI433+1,0)</f>
        <v>60</v>
      </c>
      <c r="AJ434" s="74" t="n">
        <f aca="false">IF(G434&gt;0,AJ433+1,0)</f>
        <v>1</v>
      </c>
      <c r="AK434" s="74" t="n">
        <f aca="false">IF(G434&lt;=0,AK433+1,0)</f>
        <v>0</v>
      </c>
      <c r="AL434" s="74" t="n">
        <f aca="false">IF(K434&gt;0,AL433+1,0)</f>
        <v>1</v>
      </c>
      <c r="AM434" s="74" t="n">
        <f aca="false">IF(K434&lt;=0,AM433+1,0)</f>
        <v>0</v>
      </c>
    </row>
    <row r="435" customFormat="false" ht="15" hidden="false" customHeight="false" outlineLevel="0" collapsed="false">
      <c r="A435" s="61" t="n">
        <v>434</v>
      </c>
      <c r="B435" s="62" t="n">
        <v>41158.6145833333</v>
      </c>
      <c r="C435" s="63" t="n">
        <f aca="false">YEAR(B435)</f>
        <v>2012</v>
      </c>
      <c r="D435" s="32" t="s">
        <v>277</v>
      </c>
      <c r="E435" s="64" t="n">
        <v>5257.15</v>
      </c>
      <c r="F435" s="65" t="n">
        <v>0.0741</v>
      </c>
      <c r="G435" s="66" t="n">
        <v>389.554815</v>
      </c>
      <c r="H435" s="67" t="n">
        <f aca="false">E435+IF(D435="Long",1,-1)*G435</f>
        <v>5646.704815</v>
      </c>
      <c r="I435" s="68" t="n">
        <f aca="false">Assumptions!$B$58</f>
        <v>5.35750011455817</v>
      </c>
      <c r="J435" s="68" t="n">
        <f aca="false">INDEX(Yearly!$L$5:$L$22,MATCH(C435,Yearly!$A$5:$A$22,0))</f>
        <v>0.54025211239242</v>
      </c>
      <c r="K435" s="68" t="n">
        <f aca="false">G435-I435-J435</f>
        <v>383.657062773049</v>
      </c>
      <c r="L435" s="69" t="n">
        <f aca="false">(I435+J435)/Assumptions!$B$8</f>
        <v>0.000260054024853469</v>
      </c>
      <c r="M435" s="70" t="n">
        <f aca="false">F435-L435</f>
        <v>0.0738399459751465</v>
      </c>
      <c r="N435" s="71" t="n">
        <f aca="false">G435*Assumptions!$B$7</f>
        <v>3063848.619975</v>
      </c>
      <c r="O435" s="71" t="n">
        <f aca="false">K435*Assumptions!$B$7</f>
        <v>3017462.79871003</v>
      </c>
      <c r="P435" s="68" t="n">
        <f aca="false">P434+G435</f>
        <v>6532.03943</v>
      </c>
      <c r="Q435" s="68" t="n">
        <f aca="false">MAX(Q434,P435)</f>
        <v>6532.03943</v>
      </c>
      <c r="R435" s="68" t="n">
        <f aca="false">Q435-P435</f>
        <v>0</v>
      </c>
      <c r="S435" s="68" t="n">
        <f aca="false">S434+K435</f>
        <v>3981.01397629236</v>
      </c>
      <c r="T435" s="68" t="n">
        <f aca="false">MAX(T434,S435)</f>
        <v>4177.25397213635</v>
      </c>
      <c r="U435" s="68" t="n">
        <f aca="false">T435-S435</f>
        <v>196.239995843986</v>
      </c>
      <c r="V435" s="70" t="n">
        <f aca="false">V434+F435</f>
        <v>1.4111</v>
      </c>
      <c r="W435" s="70" t="n">
        <f aca="false">MAX(W434,V435)</f>
        <v>1.4111</v>
      </c>
      <c r="X435" s="70" t="n">
        <f aca="false">W435-V435</f>
        <v>0</v>
      </c>
      <c r="Y435" s="70" t="n">
        <f aca="false">Y434+M435</f>
        <v>1.29861571595212</v>
      </c>
      <c r="Z435" s="70" t="n">
        <f aca="false">MAX(Z434,Y435)</f>
        <v>1.29861571595212</v>
      </c>
      <c r="AA435" s="70" t="n">
        <f aca="false">Z435-Y435</f>
        <v>0</v>
      </c>
      <c r="AB435" s="72" t="n">
        <f aca="false">AB434*(1+F435)</f>
        <v>3.74849548497376</v>
      </c>
      <c r="AC435" s="73" t="n">
        <f aca="false">MAX(AC434,AB435)</f>
        <v>3.74849548497376</v>
      </c>
      <c r="AD435" s="70" t="n">
        <f aca="false">1-AB435/AC435</f>
        <v>0</v>
      </c>
      <c r="AE435" s="73" t="n">
        <f aca="false">AE434*(1+M435)</f>
        <v>3.35073559375028</v>
      </c>
      <c r="AF435" s="73" t="n">
        <f aca="false">MAX(AF434,AE435)</f>
        <v>3.35073559375028</v>
      </c>
      <c r="AG435" s="70" t="n">
        <f aca="false">1-AE435/AF435</f>
        <v>0</v>
      </c>
      <c r="AH435" s="74" t="n">
        <f aca="false">IF(R435&gt;0,AH434+1,0)</f>
        <v>0</v>
      </c>
      <c r="AI435" s="74" t="n">
        <f aca="false">IF(U435&gt;0,AI434+1,0)</f>
        <v>61</v>
      </c>
      <c r="AJ435" s="74" t="n">
        <f aca="false">IF(G435&gt;0,AJ434+1,0)</f>
        <v>2</v>
      </c>
      <c r="AK435" s="74" t="n">
        <f aca="false">IF(G435&lt;=0,AK434+1,0)</f>
        <v>0</v>
      </c>
      <c r="AL435" s="74" t="n">
        <f aca="false">IF(K435&gt;0,AL434+1,0)</f>
        <v>2</v>
      </c>
      <c r="AM435" s="74" t="n">
        <f aca="false">IF(K435&lt;=0,AM434+1,0)</f>
        <v>0</v>
      </c>
    </row>
    <row r="436" customFormat="false" ht="15" hidden="false" customHeight="false" outlineLevel="0" collapsed="false">
      <c r="A436" s="61" t="n">
        <v>435</v>
      </c>
      <c r="B436" s="62" t="n">
        <v>41179.6354166667</v>
      </c>
      <c r="C436" s="63" t="n">
        <f aca="false">YEAR(B436)</f>
        <v>2012</v>
      </c>
      <c r="D436" s="32" t="s">
        <v>276</v>
      </c>
      <c r="E436" s="64" t="n">
        <v>5646.7</v>
      </c>
      <c r="F436" s="65" t="n">
        <v>-0.0112</v>
      </c>
      <c r="G436" s="66" t="n">
        <v>-63.24304</v>
      </c>
      <c r="H436" s="67" t="n">
        <f aca="false">E436+IF(D436="Long",1,-1)*G436</f>
        <v>5709.94304</v>
      </c>
      <c r="I436" s="68" t="n">
        <f aca="false">Assumptions!$B$58</f>
        <v>5.35750011455817</v>
      </c>
      <c r="J436" s="68" t="n">
        <f aca="false">INDEX(Yearly!$L$5:$L$22,MATCH(C436,Yearly!$A$5:$A$22,0))</f>
        <v>0.54025211239242</v>
      </c>
      <c r="K436" s="68" t="n">
        <f aca="false">G436-I436-J436</f>
        <v>-69.1407922269506</v>
      </c>
      <c r="L436" s="69" t="n">
        <f aca="false">(I436+J436)/Assumptions!$B$8</f>
        <v>0.000260054024853469</v>
      </c>
      <c r="M436" s="70" t="n">
        <f aca="false">F436-L436</f>
        <v>-0.0114600540248535</v>
      </c>
      <c r="N436" s="71" t="n">
        <f aca="false">G436*Assumptions!$B$7</f>
        <v>-497406.5096</v>
      </c>
      <c r="O436" s="71" t="n">
        <f aca="false">K436*Assumptions!$B$7</f>
        <v>-543792.330864966</v>
      </c>
      <c r="P436" s="68" t="n">
        <f aca="false">P435+G436</f>
        <v>6468.79639</v>
      </c>
      <c r="Q436" s="68" t="n">
        <f aca="false">MAX(Q435,P436)</f>
        <v>6532.03943</v>
      </c>
      <c r="R436" s="68" t="n">
        <f aca="false">Q436-P436</f>
        <v>63.2430400000003</v>
      </c>
      <c r="S436" s="68" t="n">
        <f aca="false">S435+K436</f>
        <v>3911.87318406541</v>
      </c>
      <c r="T436" s="68" t="n">
        <f aca="false">MAX(T435,S436)</f>
        <v>4177.25397213635</v>
      </c>
      <c r="U436" s="68" t="n">
        <f aca="false">T436-S436</f>
        <v>265.380788070936</v>
      </c>
      <c r="V436" s="70" t="n">
        <f aca="false">V435+F436</f>
        <v>1.3999</v>
      </c>
      <c r="W436" s="70" t="n">
        <f aca="false">MAX(W435,V436)</f>
        <v>1.4111</v>
      </c>
      <c r="X436" s="70" t="n">
        <f aca="false">W436-V436</f>
        <v>0.0112000000000001</v>
      </c>
      <c r="Y436" s="70" t="n">
        <f aca="false">Y435+M436</f>
        <v>1.28715566192727</v>
      </c>
      <c r="Z436" s="70" t="n">
        <f aca="false">MAX(Z435,Y436)</f>
        <v>1.29861571595212</v>
      </c>
      <c r="AA436" s="70" t="n">
        <f aca="false">Z436-Y436</f>
        <v>0.0114600540248535</v>
      </c>
      <c r="AB436" s="72" t="n">
        <f aca="false">AB435*(1+F436)</f>
        <v>3.70651233554205</v>
      </c>
      <c r="AC436" s="73" t="n">
        <f aca="false">MAX(AC435,AB436)</f>
        <v>3.74849548497376</v>
      </c>
      <c r="AD436" s="70" t="n">
        <f aca="false">1-AB436/AC436</f>
        <v>0.0112000000000001</v>
      </c>
      <c r="AE436" s="73" t="n">
        <f aca="false">AE435*(1+M436)</f>
        <v>3.3123359828229</v>
      </c>
      <c r="AF436" s="73" t="n">
        <f aca="false">MAX(AF435,AE436)</f>
        <v>3.35073559375028</v>
      </c>
      <c r="AG436" s="70" t="n">
        <f aca="false">1-AE436/AF436</f>
        <v>0.0114600540248535</v>
      </c>
      <c r="AH436" s="74" t="n">
        <f aca="false">IF(R436&gt;0,AH435+1,0)</f>
        <v>1</v>
      </c>
      <c r="AI436" s="74" t="n">
        <f aca="false">IF(U436&gt;0,AI435+1,0)</f>
        <v>62</v>
      </c>
      <c r="AJ436" s="74" t="n">
        <f aca="false">IF(G436&gt;0,AJ435+1,0)</f>
        <v>0</v>
      </c>
      <c r="AK436" s="74" t="n">
        <f aca="false">IF(G436&lt;=0,AK435+1,0)</f>
        <v>1</v>
      </c>
      <c r="AL436" s="74" t="n">
        <f aca="false">IF(K436&gt;0,AL435+1,0)</f>
        <v>0</v>
      </c>
      <c r="AM436" s="74" t="n">
        <f aca="false">IF(K436&lt;=0,AM435+1,0)</f>
        <v>1</v>
      </c>
    </row>
    <row r="437" customFormat="false" ht="15" hidden="false" customHeight="false" outlineLevel="0" collapsed="false">
      <c r="A437" s="61" t="n">
        <v>436</v>
      </c>
      <c r="B437" s="62" t="n">
        <v>41180.40625</v>
      </c>
      <c r="C437" s="63" t="n">
        <f aca="false">YEAR(B437)</f>
        <v>2012</v>
      </c>
      <c r="D437" s="32" t="s">
        <v>277</v>
      </c>
      <c r="E437" s="64" t="n">
        <v>5709.85</v>
      </c>
      <c r="F437" s="65" t="n">
        <v>0.0036</v>
      </c>
      <c r="G437" s="66" t="n">
        <v>20.55546</v>
      </c>
      <c r="H437" s="67" t="n">
        <f aca="false">E437+IF(D437="Long",1,-1)*G437</f>
        <v>5730.40546</v>
      </c>
      <c r="I437" s="68" t="n">
        <f aca="false">Assumptions!$B$58</f>
        <v>5.35750011455817</v>
      </c>
      <c r="J437" s="68" t="n">
        <f aca="false">INDEX(Yearly!$L$5:$L$22,MATCH(C437,Yearly!$A$5:$A$22,0))</f>
        <v>0.54025211239242</v>
      </c>
      <c r="K437" s="68" t="n">
        <f aca="false">G437-I437-J437</f>
        <v>14.6577077730494</v>
      </c>
      <c r="L437" s="69" t="n">
        <f aca="false">(I437+J437)/Assumptions!$B$8</f>
        <v>0.000260054024853469</v>
      </c>
      <c r="M437" s="70" t="n">
        <f aca="false">F437-L437</f>
        <v>0.00333994597514653</v>
      </c>
      <c r="N437" s="71" t="n">
        <f aca="false">G437*Assumptions!$B$7</f>
        <v>161668.6929</v>
      </c>
      <c r="O437" s="71" t="n">
        <f aca="false">K437*Assumptions!$B$7</f>
        <v>115282.871635034</v>
      </c>
      <c r="P437" s="68" t="n">
        <f aca="false">P436+G437</f>
        <v>6489.35185</v>
      </c>
      <c r="Q437" s="68" t="n">
        <f aca="false">MAX(Q436,P437)</f>
        <v>6532.03943</v>
      </c>
      <c r="R437" s="68" t="n">
        <f aca="false">Q437-P437</f>
        <v>42.6875800000007</v>
      </c>
      <c r="S437" s="68" t="n">
        <f aca="false">S436+K437</f>
        <v>3926.53089183846</v>
      </c>
      <c r="T437" s="68" t="n">
        <f aca="false">MAX(T436,S437)</f>
        <v>4177.25397213635</v>
      </c>
      <c r="U437" s="68" t="n">
        <f aca="false">T437-S437</f>
        <v>250.723080297887</v>
      </c>
      <c r="V437" s="70" t="n">
        <f aca="false">V436+F437</f>
        <v>1.4035</v>
      </c>
      <c r="W437" s="70" t="n">
        <f aca="false">MAX(W436,V437)</f>
        <v>1.4111</v>
      </c>
      <c r="X437" s="70" t="n">
        <f aca="false">W437-V437</f>
        <v>0.00760000000000005</v>
      </c>
      <c r="Y437" s="70" t="n">
        <f aca="false">Y436+M437</f>
        <v>1.29049560790241</v>
      </c>
      <c r="Z437" s="70" t="n">
        <f aca="false">MAX(Z436,Y437)</f>
        <v>1.29861571595212</v>
      </c>
      <c r="AA437" s="70" t="n">
        <f aca="false">Z437-Y437</f>
        <v>0.00812010804970687</v>
      </c>
      <c r="AB437" s="72" t="n">
        <f aca="false">AB436*(1+F437)</f>
        <v>3.71985577995</v>
      </c>
      <c r="AC437" s="73" t="n">
        <f aca="false">MAX(AC436,AB437)</f>
        <v>3.74849548497376</v>
      </c>
      <c r="AD437" s="70" t="n">
        <f aca="false">1-AB437/AC437</f>
        <v>0.00764031999999992</v>
      </c>
      <c r="AE437" s="73" t="n">
        <f aca="false">AE436*(1+M437)</f>
        <v>3.32339900605706</v>
      </c>
      <c r="AF437" s="73" t="n">
        <f aca="false">MAX(AF436,AE437)</f>
        <v>3.35073559375028</v>
      </c>
      <c r="AG437" s="70" t="n">
        <f aca="false">1-AE437/AF437</f>
        <v>0.00815838401102209</v>
      </c>
      <c r="AH437" s="74" t="n">
        <f aca="false">IF(R437&gt;0,AH436+1,0)</f>
        <v>2</v>
      </c>
      <c r="AI437" s="74" t="n">
        <f aca="false">IF(U437&gt;0,AI436+1,0)</f>
        <v>63</v>
      </c>
      <c r="AJ437" s="74" t="n">
        <f aca="false">IF(G437&gt;0,AJ436+1,0)</f>
        <v>1</v>
      </c>
      <c r="AK437" s="74" t="n">
        <f aca="false">IF(G437&lt;=0,AK436+1,0)</f>
        <v>0</v>
      </c>
      <c r="AL437" s="74" t="n">
        <f aca="false">IF(K437&gt;0,AL436+1,0)</f>
        <v>1</v>
      </c>
      <c r="AM437" s="74" t="n">
        <f aca="false">IF(K437&lt;=0,AM436+1,0)</f>
        <v>0</v>
      </c>
    </row>
    <row r="438" customFormat="false" ht="15" hidden="false" customHeight="false" outlineLevel="0" collapsed="false">
      <c r="A438" s="61" t="n">
        <v>437</v>
      </c>
      <c r="B438" s="62" t="n">
        <v>41187.46875</v>
      </c>
      <c r="C438" s="63" t="n">
        <f aca="false">YEAR(B438)</f>
        <v>2012</v>
      </c>
      <c r="D438" s="32" t="s">
        <v>276</v>
      </c>
      <c r="E438" s="64" t="n">
        <v>5730.6</v>
      </c>
      <c r="F438" s="65" t="n">
        <v>-0.001</v>
      </c>
      <c r="G438" s="66" t="n">
        <v>-5.7306</v>
      </c>
      <c r="H438" s="67" t="n">
        <f aca="false">E438+IF(D438="Long",1,-1)*G438</f>
        <v>5736.3306</v>
      </c>
      <c r="I438" s="68" t="n">
        <f aca="false">Assumptions!$B$58</f>
        <v>5.35750011455817</v>
      </c>
      <c r="J438" s="68" t="n">
        <f aca="false">INDEX(Yearly!$L$5:$L$22,MATCH(C438,Yearly!$A$5:$A$22,0))</f>
        <v>0.54025211239242</v>
      </c>
      <c r="K438" s="68" t="n">
        <f aca="false">G438-I438-J438</f>
        <v>-11.6283522269506</v>
      </c>
      <c r="L438" s="69" t="n">
        <f aca="false">(I438+J438)/Assumptions!$B$8</f>
        <v>0.000260054024853469</v>
      </c>
      <c r="M438" s="70" t="n">
        <f aca="false">F438-L438</f>
        <v>-0.00126005402485347</v>
      </c>
      <c r="N438" s="71" t="n">
        <f aca="false">G438*Assumptions!$B$7</f>
        <v>-45071.169</v>
      </c>
      <c r="O438" s="71" t="n">
        <f aca="false">K438*Assumptions!$B$7</f>
        <v>-91456.9902649664</v>
      </c>
      <c r="P438" s="68" t="n">
        <f aca="false">P437+G438</f>
        <v>6483.62125</v>
      </c>
      <c r="Q438" s="68" t="n">
        <f aca="false">MAX(Q437,P438)</f>
        <v>6532.03943</v>
      </c>
      <c r="R438" s="68" t="n">
        <f aca="false">Q438-P438</f>
        <v>48.4181800000006</v>
      </c>
      <c r="S438" s="68" t="n">
        <f aca="false">S437+K438</f>
        <v>3914.90253961151</v>
      </c>
      <c r="T438" s="68" t="n">
        <f aca="false">MAX(T437,S438)</f>
        <v>4177.25397213635</v>
      </c>
      <c r="U438" s="68" t="n">
        <f aca="false">T438-S438</f>
        <v>262.351432524838</v>
      </c>
      <c r="V438" s="70" t="n">
        <f aca="false">V437+F438</f>
        <v>1.4025</v>
      </c>
      <c r="W438" s="70" t="n">
        <f aca="false">MAX(W437,V438)</f>
        <v>1.4111</v>
      </c>
      <c r="X438" s="70" t="n">
        <f aca="false">W438-V438</f>
        <v>0.00859999999999994</v>
      </c>
      <c r="Y438" s="70" t="n">
        <f aca="false">Y437+M438</f>
        <v>1.28923555387756</v>
      </c>
      <c r="Z438" s="70" t="n">
        <f aca="false">MAX(Z437,Y438)</f>
        <v>1.29861571595212</v>
      </c>
      <c r="AA438" s="70" t="n">
        <f aca="false">Z438-Y438</f>
        <v>0.00938016207456038</v>
      </c>
      <c r="AB438" s="72" t="n">
        <f aca="false">AB437*(1+F438)</f>
        <v>3.71613592417005</v>
      </c>
      <c r="AC438" s="73" t="n">
        <f aca="false">MAX(AC437,AB438)</f>
        <v>3.74849548497376</v>
      </c>
      <c r="AD438" s="70" t="n">
        <f aca="false">1-AB438/AC438</f>
        <v>0.00863267967999992</v>
      </c>
      <c r="AE438" s="73" t="n">
        <f aca="false">AE437*(1+M438)</f>
        <v>3.31921134376329</v>
      </c>
      <c r="AF438" s="73" t="n">
        <f aca="false">MAX(AF437,AE438)</f>
        <v>3.35073559375028</v>
      </c>
      <c r="AG438" s="70" t="n">
        <f aca="false">1-AE438/AF438</f>
        <v>0.00940815803126616</v>
      </c>
      <c r="AH438" s="74" t="n">
        <f aca="false">IF(R438&gt;0,AH437+1,0)</f>
        <v>3</v>
      </c>
      <c r="AI438" s="74" t="n">
        <f aca="false">IF(U438&gt;0,AI437+1,0)</f>
        <v>64</v>
      </c>
      <c r="AJ438" s="74" t="n">
        <f aca="false">IF(G438&gt;0,AJ437+1,0)</f>
        <v>0</v>
      </c>
      <c r="AK438" s="74" t="n">
        <f aca="false">IF(G438&lt;=0,AK437+1,0)</f>
        <v>1</v>
      </c>
      <c r="AL438" s="74" t="n">
        <f aca="false">IF(K438&gt;0,AL437+1,0)</f>
        <v>0</v>
      </c>
      <c r="AM438" s="74" t="n">
        <f aca="false">IF(K438&lt;=0,AM437+1,0)</f>
        <v>1</v>
      </c>
    </row>
    <row r="439" customFormat="false" ht="15" hidden="false" customHeight="false" outlineLevel="0" collapsed="false">
      <c r="A439" s="61" t="n">
        <v>438</v>
      </c>
      <c r="B439" s="62" t="n">
        <v>41187.5729166667</v>
      </c>
      <c r="C439" s="63" t="n">
        <f aca="false">YEAR(B439)</f>
        <v>2012</v>
      </c>
      <c r="D439" s="32" t="s">
        <v>277</v>
      </c>
      <c r="E439" s="64" t="n">
        <v>5736.1</v>
      </c>
      <c r="F439" s="65" t="n">
        <v>-0.0008</v>
      </c>
      <c r="G439" s="66" t="n">
        <v>-4.58888</v>
      </c>
      <c r="H439" s="67" t="n">
        <f aca="false">E439+IF(D439="Long",1,-1)*G439</f>
        <v>5731.51112</v>
      </c>
      <c r="I439" s="68" t="n">
        <f aca="false">Assumptions!$B$58</f>
        <v>5.35750011455817</v>
      </c>
      <c r="J439" s="68" t="n">
        <f aca="false">INDEX(Yearly!$L$5:$L$22,MATCH(C439,Yearly!$A$5:$A$22,0))</f>
        <v>0.54025211239242</v>
      </c>
      <c r="K439" s="68" t="n">
        <f aca="false">G439-I439-J439</f>
        <v>-10.4866322269506</v>
      </c>
      <c r="L439" s="69" t="n">
        <f aca="false">(I439+J439)/Assumptions!$B$8</f>
        <v>0.000260054024853469</v>
      </c>
      <c r="M439" s="70" t="n">
        <f aca="false">F439-L439</f>
        <v>-0.00106005402485347</v>
      </c>
      <c r="N439" s="71" t="n">
        <f aca="false">G439*Assumptions!$B$7</f>
        <v>-36091.5412</v>
      </c>
      <c r="O439" s="71" t="n">
        <f aca="false">K439*Assumptions!$B$7</f>
        <v>-82477.3624649664</v>
      </c>
      <c r="P439" s="68" t="n">
        <f aca="false">P438+G439</f>
        <v>6479.03237</v>
      </c>
      <c r="Q439" s="68" t="n">
        <f aca="false">MAX(Q438,P439)</f>
        <v>6532.03943</v>
      </c>
      <c r="R439" s="68" t="n">
        <f aca="false">Q439-P439</f>
        <v>53.0070600000008</v>
      </c>
      <c r="S439" s="68" t="n">
        <f aca="false">S438+K439</f>
        <v>3904.41590738456</v>
      </c>
      <c r="T439" s="68" t="n">
        <f aca="false">MAX(T438,S439)</f>
        <v>4177.25397213635</v>
      </c>
      <c r="U439" s="68" t="n">
        <f aca="false">T439-S439</f>
        <v>272.838064751788</v>
      </c>
      <c r="V439" s="70" t="n">
        <f aca="false">V438+F439</f>
        <v>1.4017</v>
      </c>
      <c r="W439" s="70" t="n">
        <f aca="false">MAX(W438,V439)</f>
        <v>1.4111</v>
      </c>
      <c r="X439" s="70" t="n">
        <f aca="false">W439-V439</f>
        <v>0.00939999999999985</v>
      </c>
      <c r="Y439" s="70" t="n">
        <f aca="false">Y438+M439</f>
        <v>1.28817549985271</v>
      </c>
      <c r="Z439" s="70" t="n">
        <f aca="false">MAX(Z438,Y439)</f>
        <v>1.29861571595212</v>
      </c>
      <c r="AA439" s="70" t="n">
        <f aca="false">Z439-Y439</f>
        <v>0.0104402160994139</v>
      </c>
      <c r="AB439" s="72" t="n">
        <f aca="false">AB438*(1+F439)</f>
        <v>3.71316301543071</v>
      </c>
      <c r="AC439" s="73" t="n">
        <f aca="false">MAX(AC438,AB439)</f>
        <v>3.74849548497376</v>
      </c>
      <c r="AD439" s="70" t="n">
        <f aca="false">1-AB439/AC439</f>
        <v>0.00942577353625596</v>
      </c>
      <c r="AE439" s="73" t="n">
        <f aca="false">AE438*(1+M439)</f>
        <v>3.31569280041899</v>
      </c>
      <c r="AF439" s="73" t="n">
        <f aca="false">MAX(AF438,AE439)</f>
        <v>3.35073559375028</v>
      </c>
      <c r="AG439" s="70" t="n">
        <f aca="false">1-AE439/AF439</f>
        <v>0.0104582389003322</v>
      </c>
      <c r="AH439" s="74" t="n">
        <f aca="false">IF(R439&gt;0,AH438+1,0)</f>
        <v>4</v>
      </c>
      <c r="AI439" s="74" t="n">
        <f aca="false">IF(U439&gt;0,AI438+1,0)</f>
        <v>65</v>
      </c>
      <c r="AJ439" s="74" t="n">
        <f aca="false">IF(G439&gt;0,AJ438+1,0)</f>
        <v>0</v>
      </c>
      <c r="AK439" s="74" t="n">
        <f aca="false">IF(G439&lt;=0,AK438+1,0)</f>
        <v>2</v>
      </c>
      <c r="AL439" s="74" t="n">
        <f aca="false">IF(K439&gt;0,AL438+1,0)</f>
        <v>0</v>
      </c>
      <c r="AM439" s="74" t="n">
        <f aca="false">IF(K439&lt;=0,AM438+1,0)</f>
        <v>2</v>
      </c>
    </row>
    <row r="440" customFormat="false" ht="15" hidden="false" customHeight="false" outlineLevel="0" collapsed="false">
      <c r="A440" s="61" t="n">
        <v>439</v>
      </c>
      <c r="B440" s="62" t="n">
        <v>41190.40625</v>
      </c>
      <c r="C440" s="63" t="n">
        <f aca="false">YEAR(B440)</f>
        <v>2012</v>
      </c>
      <c r="D440" s="32" t="s">
        <v>276</v>
      </c>
      <c r="E440" s="64" t="n">
        <v>5731.65</v>
      </c>
      <c r="F440" s="65" t="n">
        <v>0.0025</v>
      </c>
      <c r="G440" s="66" t="n">
        <v>14.329125</v>
      </c>
      <c r="H440" s="67" t="n">
        <f aca="false">E440+IF(D440="Long",1,-1)*G440</f>
        <v>5717.320875</v>
      </c>
      <c r="I440" s="68" t="n">
        <f aca="false">Assumptions!$B$58</f>
        <v>5.35750011455817</v>
      </c>
      <c r="J440" s="68" t="n">
        <f aca="false">INDEX(Yearly!$L$5:$L$22,MATCH(C440,Yearly!$A$5:$A$22,0))</f>
        <v>0.54025211239242</v>
      </c>
      <c r="K440" s="68" t="n">
        <f aca="false">G440-I440-J440</f>
        <v>8.43137277304941</v>
      </c>
      <c r="L440" s="69" t="n">
        <f aca="false">(I440+J440)/Assumptions!$B$8</f>
        <v>0.000260054024853469</v>
      </c>
      <c r="M440" s="70" t="n">
        <f aca="false">F440-L440</f>
        <v>0.00223994597514653</v>
      </c>
      <c r="N440" s="71" t="n">
        <f aca="false">G440*Assumptions!$B$7</f>
        <v>112698.568125</v>
      </c>
      <c r="O440" s="71" t="n">
        <f aca="false">K440*Assumptions!$B$7</f>
        <v>66312.7468600336</v>
      </c>
      <c r="P440" s="68" t="n">
        <f aca="false">P439+G440</f>
        <v>6493.361495</v>
      </c>
      <c r="Q440" s="68" t="n">
        <f aca="false">MAX(Q439,P440)</f>
        <v>6532.03943</v>
      </c>
      <c r="R440" s="68" t="n">
        <f aca="false">Q440-P440</f>
        <v>38.6779350000006</v>
      </c>
      <c r="S440" s="68" t="n">
        <f aca="false">S439+K440</f>
        <v>3912.84728015761</v>
      </c>
      <c r="T440" s="68" t="n">
        <f aca="false">MAX(T439,S440)</f>
        <v>4177.25397213635</v>
      </c>
      <c r="U440" s="68" t="n">
        <f aca="false">T440-S440</f>
        <v>264.406691978738</v>
      </c>
      <c r="V440" s="70" t="n">
        <f aca="false">V439+F440</f>
        <v>1.4042</v>
      </c>
      <c r="W440" s="70" t="n">
        <f aca="false">MAX(W439,V440)</f>
        <v>1.4111</v>
      </c>
      <c r="X440" s="70" t="n">
        <f aca="false">W440-V440</f>
        <v>0.00689999999999991</v>
      </c>
      <c r="Y440" s="70" t="n">
        <f aca="false">Y439+M440</f>
        <v>1.29041544582785</v>
      </c>
      <c r="Z440" s="70" t="n">
        <f aca="false">MAX(Z439,Y440)</f>
        <v>1.29861571595212</v>
      </c>
      <c r="AA440" s="70" t="n">
        <f aca="false">Z440-Y440</f>
        <v>0.00820027012426738</v>
      </c>
      <c r="AB440" s="72" t="n">
        <f aca="false">AB439*(1+F440)</f>
        <v>3.72244592296929</v>
      </c>
      <c r="AC440" s="73" t="n">
        <f aca="false">MAX(AC439,AB440)</f>
        <v>3.74849548497376</v>
      </c>
      <c r="AD440" s="70" t="n">
        <f aca="false">1-AB440/AC440</f>
        <v>0.00694933797009667</v>
      </c>
      <c r="AE440" s="73" t="n">
        <f aca="false">AE439*(1+M440)</f>
        <v>3.32311977316211</v>
      </c>
      <c r="AF440" s="73" t="n">
        <f aca="false">MAX(AF439,AE440)</f>
        <v>3.35073559375028</v>
      </c>
      <c r="AG440" s="70" t="n">
        <f aca="false">1-AE440/AF440</f>
        <v>0.00824171881531755</v>
      </c>
      <c r="AH440" s="74" t="n">
        <f aca="false">IF(R440&gt;0,AH439+1,0)</f>
        <v>5</v>
      </c>
      <c r="AI440" s="74" t="n">
        <f aca="false">IF(U440&gt;0,AI439+1,0)</f>
        <v>66</v>
      </c>
      <c r="AJ440" s="74" t="n">
        <f aca="false">IF(G440&gt;0,AJ439+1,0)</f>
        <v>1</v>
      </c>
      <c r="AK440" s="74" t="n">
        <f aca="false">IF(G440&lt;=0,AK439+1,0)</f>
        <v>0</v>
      </c>
      <c r="AL440" s="74" t="n">
        <f aca="false">IF(K440&gt;0,AL439+1,0)</f>
        <v>1</v>
      </c>
      <c r="AM440" s="74" t="n">
        <f aca="false">IF(K440&lt;=0,AM439+1,0)</f>
        <v>0</v>
      </c>
    </row>
    <row r="441" customFormat="false" ht="15" hidden="false" customHeight="false" outlineLevel="0" collapsed="false">
      <c r="A441" s="61" t="n">
        <v>440</v>
      </c>
      <c r="B441" s="62" t="n">
        <v>41191.40625</v>
      </c>
      <c r="C441" s="63" t="n">
        <f aca="false">YEAR(B441)</f>
        <v>2012</v>
      </c>
      <c r="D441" s="32" t="s">
        <v>277</v>
      </c>
      <c r="E441" s="64" t="n">
        <v>5717.6</v>
      </c>
      <c r="F441" s="65" t="n">
        <v>-0.0031</v>
      </c>
      <c r="G441" s="66" t="n">
        <v>-17.72456</v>
      </c>
      <c r="H441" s="67" t="n">
        <f aca="false">E441+IF(D441="Long",1,-1)*G441</f>
        <v>5699.87544</v>
      </c>
      <c r="I441" s="68" t="n">
        <f aca="false">Assumptions!$B$58</f>
        <v>5.35750011455817</v>
      </c>
      <c r="J441" s="68" t="n">
        <f aca="false">INDEX(Yearly!$L$5:$L$22,MATCH(C441,Yearly!$A$5:$A$22,0))</f>
        <v>0.54025211239242</v>
      </c>
      <c r="K441" s="68" t="n">
        <f aca="false">G441-I441-J441</f>
        <v>-23.6223122269506</v>
      </c>
      <c r="L441" s="69" t="n">
        <f aca="false">(I441+J441)/Assumptions!$B$8</f>
        <v>0.000260054024853469</v>
      </c>
      <c r="M441" s="70" t="n">
        <f aca="false">F441-L441</f>
        <v>-0.00336005402485347</v>
      </c>
      <c r="N441" s="71" t="n">
        <f aca="false">G441*Assumptions!$B$7</f>
        <v>-139403.6644</v>
      </c>
      <c r="O441" s="71" t="n">
        <f aca="false">K441*Assumptions!$B$7</f>
        <v>-185789.485664966</v>
      </c>
      <c r="P441" s="68" t="n">
        <f aca="false">P440+G441</f>
        <v>6475.636935</v>
      </c>
      <c r="Q441" s="68" t="n">
        <f aca="false">MAX(Q440,P441)</f>
        <v>6532.03943</v>
      </c>
      <c r="R441" s="68" t="n">
        <f aca="false">Q441-P441</f>
        <v>56.4024950000003</v>
      </c>
      <c r="S441" s="68" t="n">
        <f aca="false">S440+K441</f>
        <v>3889.22496793066</v>
      </c>
      <c r="T441" s="68" t="n">
        <f aca="false">MAX(T440,S441)</f>
        <v>4177.25397213635</v>
      </c>
      <c r="U441" s="68" t="n">
        <f aca="false">T441-S441</f>
        <v>288.029004205689</v>
      </c>
      <c r="V441" s="70" t="n">
        <f aca="false">V440+F441</f>
        <v>1.4011</v>
      </c>
      <c r="W441" s="70" t="n">
        <f aca="false">MAX(W440,V441)</f>
        <v>1.4111</v>
      </c>
      <c r="X441" s="70" t="n">
        <f aca="false">W441-V441</f>
        <v>0.01</v>
      </c>
      <c r="Y441" s="70" t="n">
        <f aca="false">Y440+M441</f>
        <v>1.287055391803</v>
      </c>
      <c r="Z441" s="70" t="n">
        <f aca="false">MAX(Z440,Y441)</f>
        <v>1.29861571595212</v>
      </c>
      <c r="AA441" s="70" t="n">
        <f aca="false">Z441-Y441</f>
        <v>0.0115603241491209</v>
      </c>
      <c r="AB441" s="72" t="n">
        <f aca="false">AB440*(1+F441)</f>
        <v>3.71090634060809</v>
      </c>
      <c r="AC441" s="73" t="n">
        <f aca="false">MAX(AC440,AB441)</f>
        <v>3.74849548497376</v>
      </c>
      <c r="AD441" s="70" t="n">
        <f aca="false">1-AB441/AC441</f>
        <v>0.0100277950223893</v>
      </c>
      <c r="AE441" s="73" t="n">
        <f aca="false">AE440*(1+M441)</f>
        <v>3.31195391119323</v>
      </c>
      <c r="AF441" s="73" t="n">
        <f aca="false">MAX(AF440,AE441)</f>
        <v>3.35073559375028</v>
      </c>
      <c r="AG441" s="70" t="n">
        <f aca="false">1-AE441/AF441</f>
        <v>0.0115740802196939</v>
      </c>
      <c r="AH441" s="74" t="n">
        <f aca="false">IF(R441&gt;0,AH440+1,0)</f>
        <v>6</v>
      </c>
      <c r="AI441" s="74" t="n">
        <f aca="false">IF(U441&gt;0,AI440+1,0)</f>
        <v>67</v>
      </c>
      <c r="AJ441" s="74" t="n">
        <f aca="false">IF(G441&gt;0,AJ440+1,0)</f>
        <v>0</v>
      </c>
      <c r="AK441" s="74" t="n">
        <f aca="false">IF(G441&lt;=0,AK440+1,0)</f>
        <v>1</v>
      </c>
      <c r="AL441" s="74" t="n">
        <f aca="false">IF(K441&gt;0,AL440+1,0)</f>
        <v>0</v>
      </c>
      <c r="AM441" s="74" t="n">
        <f aca="false">IF(K441&lt;=0,AM440+1,0)</f>
        <v>1</v>
      </c>
    </row>
    <row r="442" customFormat="false" ht="15" hidden="false" customHeight="false" outlineLevel="0" collapsed="false">
      <c r="A442" s="61" t="n">
        <v>441</v>
      </c>
      <c r="B442" s="62" t="n">
        <v>41191.5520833333</v>
      </c>
      <c r="C442" s="63" t="n">
        <f aca="false">YEAR(B442)</f>
        <v>2012</v>
      </c>
      <c r="D442" s="32" t="s">
        <v>276</v>
      </c>
      <c r="E442" s="64" t="n">
        <v>5699.6</v>
      </c>
      <c r="F442" s="65" t="n">
        <v>-0.0007</v>
      </c>
      <c r="G442" s="66" t="n">
        <v>-3.98972</v>
      </c>
      <c r="H442" s="67" t="n">
        <f aca="false">E442+IF(D442="Long",1,-1)*G442</f>
        <v>5703.58972</v>
      </c>
      <c r="I442" s="68" t="n">
        <f aca="false">Assumptions!$B$58</f>
        <v>5.35750011455817</v>
      </c>
      <c r="J442" s="68" t="n">
        <f aca="false">INDEX(Yearly!$L$5:$L$22,MATCH(C442,Yearly!$A$5:$A$22,0))</f>
        <v>0.54025211239242</v>
      </c>
      <c r="K442" s="68" t="n">
        <f aca="false">G442-I442-J442</f>
        <v>-9.88747222695059</v>
      </c>
      <c r="L442" s="69" t="n">
        <f aca="false">(I442+J442)/Assumptions!$B$8</f>
        <v>0.000260054024853469</v>
      </c>
      <c r="M442" s="70" t="n">
        <f aca="false">F442-L442</f>
        <v>-0.000960054024853469</v>
      </c>
      <c r="N442" s="71" t="n">
        <f aca="false">G442*Assumptions!$B$7</f>
        <v>-31379.1478</v>
      </c>
      <c r="O442" s="71" t="n">
        <f aca="false">K442*Assumptions!$B$7</f>
        <v>-77764.9690649664</v>
      </c>
      <c r="P442" s="68" t="n">
        <f aca="false">P441+G442</f>
        <v>6471.647215</v>
      </c>
      <c r="Q442" s="68" t="n">
        <f aca="false">MAX(Q441,P442)</f>
        <v>6532.03943</v>
      </c>
      <c r="R442" s="68" t="n">
        <f aca="false">Q442-P442</f>
        <v>60.3922149999999</v>
      </c>
      <c r="S442" s="68" t="n">
        <f aca="false">S441+K442</f>
        <v>3879.33749570371</v>
      </c>
      <c r="T442" s="68" t="n">
        <f aca="false">MAX(T441,S442)</f>
        <v>4177.25397213635</v>
      </c>
      <c r="U442" s="68" t="n">
        <f aca="false">T442-S442</f>
        <v>297.91647643264</v>
      </c>
      <c r="V442" s="70" t="n">
        <f aca="false">V441+F442</f>
        <v>1.4004</v>
      </c>
      <c r="W442" s="70" t="n">
        <f aca="false">MAX(W441,V442)</f>
        <v>1.4111</v>
      </c>
      <c r="X442" s="70" t="n">
        <f aca="false">W442-V442</f>
        <v>0.0106999999999999</v>
      </c>
      <c r="Y442" s="70" t="n">
        <f aca="false">Y441+M442</f>
        <v>1.28609533777815</v>
      </c>
      <c r="Z442" s="70" t="n">
        <f aca="false">MAX(Z441,Y442)</f>
        <v>1.29861571595212</v>
      </c>
      <c r="AA442" s="70" t="n">
        <f aca="false">Z442-Y442</f>
        <v>0.0125203781739744</v>
      </c>
      <c r="AB442" s="72" t="n">
        <f aca="false">AB441*(1+F442)</f>
        <v>3.70830870616966</v>
      </c>
      <c r="AC442" s="73" t="n">
        <f aca="false">MAX(AC441,AB442)</f>
        <v>3.74849548497376</v>
      </c>
      <c r="AD442" s="70" t="n">
        <f aca="false">1-AB442/AC442</f>
        <v>0.0107207755658737</v>
      </c>
      <c r="AE442" s="73" t="n">
        <f aca="false">AE441*(1+M442)</f>
        <v>3.30877425651066</v>
      </c>
      <c r="AF442" s="73" t="n">
        <f aca="false">MAX(AF441,AE442)</f>
        <v>3.35073559375028</v>
      </c>
      <c r="AG442" s="70" t="n">
        <f aca="false">1-AE442/AF442</f>
        <v>0.0125230225022485</v>
      </c>
      <c r="AH442" s="74" t="n">
        <f aca="false">IF(R442&gt;0,AH441+1,0)</f>
        <v>7</v>
      </c>
      <c r="AI442" s="74" t="n">
        <f aca="false">IF(U442&gt;0,AI441+1,0)</f>
        <v>68</v>
      </c>
      <c r="AJ442" s="74" t="n">
        <f aca="false">IF(G442&gt;0,AJ441+1,0)</f>
        <v>0</v>
      </c>
      <c r="AK442" s="74" t="n">
        <f aca="false">IF(G442&lt;=0,AK441+1,0)</f>
        <v>2</v>
      </c>
      <c r="AL442" s="74" t="n">
        <f aca="false">IF(K442&gt;0,AL441+1,0)</f>
        <v>0</v>
      </c>
      <c r="AM442" s="74" t="n">
        <f aca="false">IF(K442&lt;=0,AM441+1,0)</f>
        <v>2</v>
      </c>
    </row>
    <row r="443" customFormat="false" ht="15" hidden="false" customHeight="false" outlineLevel="0" collapsed="false">
      <c r="A443" s="61" t="n">
        <v>442</v>
      </c>
      <c r="B443" s="62" t="n">
        <v>41193.59375</v>
      </c>
      <c r="C443" s="63" t="n">
        <f aca="false">YEAR(B443)</f>
        <v>2012</v>
      </c>
      <c r="D443" s="32" t="s">
        <v>277</v>
      </c>
      <c r="E443" s="64" t="n">
        <v>5703.6</v>
      </c>
      <c r="F443" s="65" t="n">
        <v>-0.0042</v>
      </c>
      <c r="G443" s="66" t="n">
        <v>-23.95512</v>
      </c>
      <c r="H443" s="67" t="n">
        <f aca="false">E443+IF(D443="Long",1,-1)*G443</f>
        <v>5679.64488</v>
      </c>
      <c r="I443" s="68" t="n">
        <f aca="false">Assumptions!$B$58</f>
        <v>5.35750011455817</v>
      </c>
      <c r="J443" s="68" t="n">
        <f aca="false">INDEX(Yearly!$L$5:$L$22,MATCH(C443,Yearly!$A$5:$A$22,0))</f>
        <v>0.54025211239242</v>
      </c>
      <c r="K443" s="68" t="n">
        <f aca="false">G443-I443-J443</f>
        <v>-29.8528722269506</v>
      </c>
      <c r="L443" s="69" t="n">
        <f aca="false">(I443+J443)/Assumptions!$B$8</f>
        <v>0.000260054024853469</v>
      </c>
      <c r="M443" s="70" t="n">
        <f aca="false">F443-L443</f>
        <v>-0.00446005402485347</v>
      </c>
      <c r="N443" s="71" t="n">
        <f aca="false">G443*Assumptions!$B$7</f>
        <v>-188407.0188</v>
      </c>
      <c r="O443" s="71" t="n">
        <f aca="false">K443*Assumptions!$B$7</f>
        <v>-234792.840064966</v>
      </c>
      <c r="P443" s="68" t="n">
        <f aca="false">P442+G443</f>
        <v>6447.692095</v>
      </c>
      <c r="Q443" s="68" t="n">
        <f aca="false">MAX(Q442,P443)</f>
        <v>6532.03943</v>
      </c>
      <c r="R443" s="68" t="n">
        <f aca="false">Q443-P443</f>
        <v>84.3473349999995</v>
      </c>
      <c r="S443" s="68" t="n">
        <f aca="false">S442+K443</f>
        <v>3849.48462347675</v>
      </c>
      <c r="T443" s="68" t="n">
        <f aca="false">MAX(T442,S443)</f>
        <v>4177.25397213635</v>
      </c>
      <c r="U443" s="68" t="n">
        <f aca="false">T443-S443</f>
        <v>327.76934865959</v>
      </c>
      <c r="V443" s="70" t="n">
        <f aca="false">V442+F443</f>
        <v>1.3962</v>
      </c>
      <c r="W443" s="70" t="n">
        <f aca="false">MAX(W442,V443)</f>
        <v>1.4111</v>
      </c>
      <c r="X443" s="70" t="n">
        <f aca="false">W443-V443</f>
        <v>0.0148999999999999</v>
      </c>
      <c r="Y443" s="70" t="n">
        <f aca="false">Y442+M443</f>
        <v>1.28163528375329</v>
      </c>
      <c r="Z443" s="70" t="n">
        <f aca="false">MAX(Z442,Y443)</f>
        <v>1.29861571595212</v>
      </c>
      <c r="AA443" s="70" t="n">
        <f aca="false">Z443-Y443</f>
        <v>0.0169804321988278</v>
      </c>
      <c r="AB443" s="72" t="n">
        <f aca="false">AB442*(1+F443)</f>
        <v>3.69273380960375</v>
      </c>
      <c r="AC443" s="73" t="n">
        <f aca="false">MAX(AC442,AB443)</f>
        <v>3.74849548497376</v>
      </c>
      <c r="AD443" s="70" t="n">
        <f aca="false">1-AB443/AC443</f>
        <v>0.014875748308497</v>
      </c>
      <c r="AE443" s="73" t="n">
        <f aca="false">AE442*(1+M443)</f>
        <v>3.29401694457058</v>
      </c>
      <c r="AF443" s="73" t="n">
        <f aca="false">MAX(AF442,AE443)</f>
        <v>3.35073559375028</v>
      </c>
      <c r="AG443" s="70" t="n">
        <f aca="false">1-AE443/AF443</f>
        <v>0.0169272231701875</v>
      </c>
      <c r="AH443" s="74" t="n">
        <f aca="false">IF(R443&gt;0,AH442+1,0)</f>
        <v>8</v>
      </c>
      <c r="AI443" s="74" t="n">
        <f aca="false">IF(U443&gt;0,AI442+1,0)</f>
        <v>69</v>
      </c>
      <c r="AJ443" s="74" t="n">
        <f aca="false">IF(G443&gt;0,AJ442+1,0)</f>
        <v>0</v>
      </c>
      <c r="AK443" s="74" t="n">
        <f aca="false">IF(G443&lt;=0,AK442+1,0)</f>
        <v>3</v>
      </c>
      <c r="AL443" s="74" t="n">
        <f aca="false">IF(K443&gt;0,AL442+1,0)</f>
        <v>0</v>
      </c>
      <c r="AM443" s="74" t="n">
        <f aca="false">IF(K443&lt;=0,AM442+1,0)</f>
        <v>3</v>
      </c>
    </row>
    <row r="444" customFormat="false" ht="15" hidden="false" customHeight="false" outlineLevel="0" collapsed="false">
      <c r="A444" s="61" t="n">
        <v>443</v>
      </c>
      <c r="B444" s="62" t="n">
        <v>41194.53125</v>
      </c>
      <c r="C444" s="63" t="n">
        <f aca="false">YEAR(B444)</f>
        <v>2012</v>
      </c>
      <c r="D444" s="32" t="s">
        <v>276</v>
      </c>
      <c r="E444" s="64" t="n">
        <v>5679.9</v>
      </c>
      <c r="F444" s="65" t="n">
        <v>-0.0013</v>
      </c>
      <c r="G444" s="66" t="n">
        <v>-7.38387</v>
      </c>
      <c r="H444" s="67" t="n">
        <f aca="false">E444+IF(D444="Long",1,-1)*G444</f>
        <v>5687.28387</v>
      </c>
      <c r="I444" s="68" t="n">
        <f aca="false">Assumptions!$B$58</f>
        <v>5.35750011455817</v>
      </c>
      <c r="J444" s="68" t="n">
        <f aca="false">INDEX(Yearly!$L$5:$L$22,MATCH(C444,Yearly!$A$5:$A$22,0))</f>
        <v>0.54025211239242</v>
      </c>
      <c r="K444" s="68" t="n">
        <f aca="false">G444-I444-J444</f>
        <v>-13.2816222269506</v>
      </c>
      <c r="L444" s="69" t="n">
        <f aca="false">(I444+J444)/Assumptions!$B$8</f>
        <v>0.000260054024853469</v>
      </c>
      <c r="M444" s="70" t="n">
        <f aca="false">F444-L444</f>
        <v>-0.00156005402485347</v>
      </c>
      <c r="N444" s="71" t="n">
        <f aca="false">G444*Assumptions!$B$7</f>
        <v>-58074.13755</v>
      </c>
      <c r="O444" s="71" t="n">
        <f aca="false">K444*Assumptions!$B$7</f>
        <v>-104459.958814966</v>
      </c>
      <c r="P444" s="68" t="n">
        <f aca="false">P443+G444</f>
        <v>6440.308225</v>
      </c>
      <c r="Q444" s="68" t="n">
        <f aca="false">MAX(Q443,P444)</f>
        <v>6532.03943</v>
      </c>
      <c r="R444" s="68" t="n">
        <f aca="false">Q444-P444</f>
        <v>91.7312049999991</v>
      </c>
      <c r="S444" s="68" t="n">
        <f aca="false">S443+K444</f>
        <v>3836.2030012498</v>
      </c>
      <c r="T444" s="68" t="n">
        <f aca="false">MAX(T443,S444)</f>
        <v>4177.25397213635</v>
      </c>
      <c r="U444" s="68" t="n">
        <f aca="false">T444-S444</f>
        <v>341.050970886541</v>
      </c>
      <c r="V444" s="70" t="n">
        <f aca="false">V443+F444</f>
        <v>1.3949</v>
      </c>
      <c r="W444" s="70" t="n">
        <f aca="false">MAX(W443,V444)</f>
        <v>1.4111</v>
      </c>
      <c r="X444" s="70" t="n">
        <f aca="false">W444-V444</f>
        <v>0.0162</v>
      </c>
      <c r="Y444" s="70" t="n">
        <f aca="false">Y443+M444</f>
        <v>1.28007522972844</v>
      </c>
      <c r="Z444" s="70" t="n">
        <f aca="false">MAX(Z443,Y444)</f>
        <v>1.29861571595212</v>
      </c>
      <c r="AA444" s="70" t="n">
        <f aca="false">Z444-Y444</f>
        <v>0.0185404862236813</v>
      </c>
      <c r="AB444" s="72" t="n">
        <f aca="false">AB443*(1+F444)</f>
        <v>3.68793325565126</v>
      </c>
      <c r="AC444" s="73" t="n">
        <f aca="false">MAX(AC443,AB444)</f>
        <v>3.74849548497376</v>
      </c>
      <c r="AD444" s="70" t="n">
        <f aca="false">1-AB444/AC444</f>
        <v>0.0161564098356959</v>
      </c>
      <c r="AE444" s="73" t="n">
        <f aca="false">AE443*(1+M444)</f>
        <v>3.28887810017826</v>
      </c>
      <c r="AF444" s="73" t="n">
        <f aca="false">MAX(AF443,AE444)</f>
        <v>3.35073559375028</v>
      </c>
      <c r="AG444" s="70" t="n">
        <f aca="false">1-AE444/AF444</f>
        <v>0.0184608698124048</v>
      </c>
      <c r="AH444" s="74" t="n">
        <f aca="false">IF(R444&gt;0,AH443+1,0)</f>
        <v>9</v>
      </c>
      <c r="AI444" s="74" t="n">
        <f aca="false">IF(U444&gt;0,AI443+1,0)</f>
        <v>70</v>
      </c>
      <c r="AJ444" s="74" t="n">
        <f aca="false">IF(G444&gt;0,AJ443+1,0)</f>
        <v>0</v>
      </c>
      <c r="AK444" s="74" t="n">
        <f aca="false">IF(G444&lt;=0,AK443+1,0)</f>
        <v>4</v>
      </c>
      <c r="AL444" s="74" t="n">
        <f aca="false">IF(K444&gt;0,AL443+1,0)</f>
        <v>0</v>
      </c>
      <c r="AM444" s="74" t="n">
        <f aca="false">IF(K444&lt;=0,AM443+1,0)</f>
        <v>4</v>
      </c>
    </row>
    <row r="445" customFormat="false" ht="15" hidden="false" customHeight="false" outlineLevel="0" collapsed="false">
      <c r="A445" s="61" t="n">
        <v>444</v>
      </c>
      <c r="B445" s="62" t="n">
        <v>41197.5520833333</v>
      </c>
      <c r="C445" s="63" t="n">
        <f aca="false">YEAR(B445)</f>
        <v>2012</v>
      </c>
      <c r="D445" s="32" t="s">
        <v>277</v>
      </c>
      <c r="E445" s="64" t="n">
        <v>5687.45</v>
      </c>
      <c r="F445" s="65" t="n">
        <v>-0.0019</v>
      </c>
      <c r="G445" s="66" t="n">
        <v>-10.806155</v>
      </c>
      <c r="H445" s="67" t="n">
        <f aca="false">E445+IF(D445="Long",1,-1)*G445</f>
        <v>5676.643845</v>
      </c>
      <c r="I445" s="68" t="n">
        <f aca="false">Assumptions!$B$58</f>
        <v>5.35750011455817</v>
      </c>
      <c r="J445" s="68" t="n">
        <f aca="false">INDEX(Yearly!$L$5:$L$22,MATCH(C445,Yearly!$A$5:$A$22,0))</f>
        <v>0.54025211239242</v>
      </c>
      <c r="K445" s="68" t="n">
        <f aca="false">G445-I445-J445</f>
        <v>-16.7039072269506</v>
      </c>
      <c r="L445" s="69" t="n">
        <f aca="false">(I445+J445)/Assumptions!$B$8</f>
        <v>0.000260054024853469</v>
      </c>
      <c r="M445" s="70" t="n">
        <f aca="false">F445-L445</f>
        <v>-0.00216005402485347</v>
      </c>
      <c r="N445" s="71" t="n">
        <f aca="false">G445*Assumptions!$B$7</f>
        <v>-84990.409075</v>
      </c>
      <c r="O445" s="71" t="n">
        <f aca="false">K445*Assumptions!$B$7</f>
        <v>-131376.230339966</v>
      </c>
      <c r="P445" s="68" t="n">
        <f aca="false">P444+G445</f>
        <v>6429.50207</v>
      </c>
      <c r="Q445" s="68" t="n">
        <f aca="false">MAX(Q444,P445)</f>
        <v>6532.03943</v>
      </c>
      <c r="R445" s="68" t="n">
        <f aca="false">Q445-P445</f>
        <v>102.537359999999</v>
      </c>
      <c r="S445" s="68" t="n">
        <f aca="false">S444+K445</f>
        <v>3819.49909402285</v>
      </c>
      <c r="T445" s="68" t="n">
        <f aca="false">MAX(T444,S445)</f>
        <v>4177.25397213635</v>
      </c>
      <c r="U445" s="68" t="n">
        <f aca="false">T445-S445</f>
        <v>357.754878113492</v>
      </c>
      <c r="V445" s="70" t="n">
        <f aca="false">V444+F445</f>
        <v>1.393</v>
      </c>
      <c r="W445" s="70" t="n">
        <f aca="false">MAX(W444,V445)</f>
        <v>1.4111</v>
      </c>
      <c r="X445" s="70" t="n">
        <f aca="false">W445-V445</f>
        <v>0.0181</v>
      </c>
      <c r="Y445" s="70" t="n">
        <f aca="false">Y444+M445</f>
        <v>1.27791517570359</v>
      </c>
      <c r="Z445" s="70" t="n">
        <f aca="false">MAX(Z444,Y445)</f>
        <v>1.29861571595212</v>
      </c>
      <c r="AA445" s="70" t="n">
        <f aca="false">Z445-Y445</f>
        <v>0.0207005402485347</v>
      </c>
      <c r="AB445" s="72" t="n">
        <f aca="false">AB444*(1+F445)</f>
        <v>3.68092618246553</v>
      </c>
      <c r="AC445" s="73" t="n">
        <f aca="false">MAX(AC444,AB445)</f>
        <v>3.74849548497376</v>
      </c>
      <c r="AD445" s="70" t="n">
        <f aca="false">1-AB445/AC445</f>
        <v>0.018025712657008</v>
      </c>
      <c r="AE445" s="73" t="n">
        <f aca="false">AE444*(1+M445)</f>
        <v>3.28177394580072</v>
      </c>
      <c r="AF445" s="73" t="n">
        <f aca="false">MAX(AF444,AE445)</f>
        <v>3.35073559375028</v>
      </c>
      <c r="AG445" s="70" t="n">
        <f aca="false">1-AE445/AF445</f>
        <v>0.0205810473611175</v>
      </c>
      <c r="AH445" s="74" t="n">
        <f aca="false">IF(R445&gt;0,AH444+1,0)</f>
        <v>10</v>
      </c>
      <c r="AI445" s="74" t="n">
        <f aca="false">IF(U445&gt;0,AI444+1,0)</f>
        <v>71</v>
      </c>
      <c r="AJ445" s="74" t="n">
        <f aca="false">IF(G445&gt;0,AJ444+1,0)</f>
        <v>0</v>
      </c>
      <c r="AK445" s="74" t="n">
        <f aca="false">IF(G445&lt;=0,AK444+1,0)</f>
        <v>5</v>
      </c>
      <c r="AL445" s="74" t="n">
        <f aca="false">IF(K445&gt;0,AL444+1,0)</f>
        <v>0</v>
      </c>
      <c r="AM445" s="74" t="n">
        <f aca="false">IF(K445&lt;=0,AM444+1,0)</f>
        <v>5</v>
      </c>
    </row>
    <row r="446" customFormat="false" ht="15" hidden="false" customHeight="false" outlineLevel="0" collapsed="false">
      <c r="A446" s="61" t="n">
        <v>445</v>
      </c>
      <c r="B446" s="62" t="n">
        <v>41198.5729166667</v>
      </c>
      <c r="C446" s="63" t="n">
        <f aca="false">YEAR(B446)</f>
        <v>2012</v>
      </c>
      <c r="D446" s="32" t="s">
        <v>276</v>
      </c>
      <c r="E446" s="64" t="n">
        <v>5676.8</v>
      </c>
      <c r="F446" s="65" t="n">
        <v>-0.0044</v>
      </c>
      <c r="G446" s="66" t="n">
        <v>-24.97792</v>
      </c>
      <c r="H446" s="67" t="n">
        <f aca="false">E446+IF(D446="Long",1,-1)*G446</f>
        <v>5701.77792</v>
      </c>
      <c r="I446" s="68" t="n">
        <f aca="false">Assumptions!$B$58</f>
        <v>5.35750011455817</v>
      </c>
      <c r="J446" s="68" t="n">
        <f aca="false">INDEX(Yearly!$L$5:$L$22,MATCH(C446,Yearly!$A$5:$A$22,0))</f>
        <v>0.54025211239242</v>
      </c>
      <c r="K446" s="68" t="n">
        <f aca="false">G446-I446-J446</f>
        <v>-30.8756722269506</v>
      </c>
      <c r="L446" s="69" t="n">
        <f aca="false">(I446+J446)/Assumptions!$B$8</f>
        <v>0.000260054024853469</v>
      </c>
      <c r="M446" s="70" t="n">
        <f aca="false">F446-L446</f>
        <v>-0.00466005402485347</v>
      </c>
      <c r="N446" s="71" t="n">
        <f aca="false">G446*Assumptions!$B$7</f>
        <v>-196451.3408</v>
      </c>
      <c r="O446" s="71" t="n">
        <f aca="false">K446*Assumptions!$B$7</f>
        <v>-242837.162064966</v>
      </c>
      <c r="P446" s="68" t="n">
        <f aca="false">P445+G446</f>
        <v>6404.52415</v>
      </c>
      <c r="Q446" s="68" t="n">
        <f aca="false">MAX(Q445,P446)</f>
        <v>6532.03943</v>
      </c>
      <c r="R446" s="68" t="n">
        <f aca="false">Q446-P446</f>
        <v>127.51528</v>
      </c>
      <c r="S446" s="68" t="n">
        <f aca="false">S445+K446</f>
        <v>3788.6234217959</v>
      </c>
      <c r="T446" s="68" t="n">
        <f aca="false">MAX(T445,S446)</f>
        <v>4177.25397213635</v>
      </c>
      <c r="U446" s="68" t="n">
        <f aca="false">T446-S446</f>
        <v>388.630550340442</v>
      </c>
      <c r="V446" s="70" t="n">
        <f aca="false">V445+F446</f>
        <v>1.3886</v>
      </c>
      <c r="W446" s="70" t="n">
        <f aca="false">MAX(W445,V446)</f>
        <v>1.4111</v>
      </c>
      <c r="X446" s="70" t="n">
        <f aca="false">W446-V446</f>
        <v>0.0225</v>
      </c>
      <c r="Y446" s="70" t="n">
        <f aca="false">Y445+M446</f>
        <v>1.27325512167873</v>
      </c>
      <c r="Z446" s="70" t="n">
        <f aca="false">MAX(Z445,Y446)</f>
        <v>1.29861571595212</v>
      </c>
      <c r="AA446" s="70" t="n">
        <f aca="false">Z446-Y446</f>
        <v>0.0253605942733881</v>
      </c>
      <c r="AB446" s="72" t="n">
        <f aca="false">AB445*(1+F446)</f>
        <v>3.66473010726268</v>
      </c>
      <c r="AC446" s="73" t="n">
        <f aca="false">MAX(AC445,AB446)</f>
        <v>3.74849548497376</v>
      </c>
      <c r="AD446" s="70" t="n">
        <f aca="false">1-AB446/AC446</f>
        <v>0.0223463995213172</v>
      </c>
      <c r="AE446" s="73" t="n">
        <f aca="false">AE445*(1+M446)</f>
        <v>3.26648070191593</v>
      </c>
      <c r="AF446" s="73" t="n">
        <f aca="false">MAX(AF445,AE446)</f>
        <v>3.35073559375028</v>
      </c>
      <c r="AG446" s="70" t="n">
        <f aca="false">1-AE446/AF446</f>
        <v>0.0251451925933802</v>
      </c>
      <c r="AH446" s="74" t="n">
        <f aca="false">IF(R446&gt;0,AH445+1,0)</f>
        <v>11</v>
      </c>
      <c r="AI446" s="74" t="n">
        <f aca="false">IF(U446&gt;0,AI445+1,0)</f>
        <v>72</v>
      </c>
      <c r="AJ446" s="74" t="n">
        <f aca="false">IF(G446&gt;0,AJ445+1,0)</f>
        <v>0</v>
      </c>
      <c r="AK446" s="74" t="n">
        <f aca="false">IF(G446&lt;=0,AK445+1,0)</f>
        <v>6</v>
      </c>
      <c r="AL446" s="74" t="n">
        <f aca="false">IF(K446&gt;0,AL445+1,0)</f>
        <v>0</v>
      </c>
      <c r="AM446" s="74" t="n">
        <f aca="false">IF(K446&lt;=0,AM445+1,0)</f>
        <v>6</v>
      </c>
    </row>
    <row r="447" customFormat="false" ht="15" hidden="false" customHeight="false" outlineLevel="0" collapsed="false">
      <c r="A447" s="61" t="n">
        <v>446</v>
      </c>
      <c r="B447" s="62" t="n">
        <v>41200.4895833333</v>
      </c>
      <c r="C447" s="63" t="n">
        <f aca="false">YEAR(B447)</f>
        <v>2012</v>
      </c>
      <c r="D447" s="32" t="s">
        <v>277</v>
      </c>
      <c r="E447" s="64" t="n">
        <v>5701.6</v>
      </c>
      <c r="F447" s="65" t="n">
        <v>-0.0034</v>
      </c>
      <c r="G447" s="66" t="n">
        <v>-19.38544</v>
      </c>
      <c r="H447" s="67" t="n">
        <f aca="false">E447+IF(D447="Long",1,-1)*G447</f>
        <v>5682.21456</v>
      </c>
      <c r="I447" s="68" t="n">
        <f aca="false">Assumptions!$B$58</f>
        <v>5.35750011455817</v>
      </c>
      <c r="J447" s="68" t="n">
        <f aca="false">INDEX(Yearly!$L$5:$L$22,MATCH(C447,Yearly!$A$5:$A$22,0))</f>
        <v>0.54025211239242</v>
      </c>
      <c r="K447" s="68" t="n">
        <f aca="false">G447-I447-J447</f>
        <v>-25.2831922269506</v>
      </c>
      <c r="L447" s="69" t="n">
        <f aca="false">(I447+J447)/Assumptions!$B$8</f>
        <v>0.000260054024853469</v>
      </c>
      <c r="M447" s="70" t="n">
        <f aca="false">F447-L447</f>
        <v>-0.00366005402485347</v>
      </c>
      <c r="N447" s="71" t="n">
        <f aca="false">G447*Assumptions!$B$7</f>
        <v>-152466.4856</v>
      </c>
      <c r="O447" s="71" t="n">
        <f aca="false">K447*Assumptions!$B$7</f>
        <v>-198852.306864966</v>
      </c>
      <c r="P447" s="68" t="n">
        <f aca="false">P446+G447</f>
        <v>6385.13871</v>
      </c>
      <c r="Q447" s="68" t="n">
        <f aca="false">MAX(Q446,P447)</f>
        <v>6532.03943</v>
      </c>
      <c r="R447" s="68" t="n">
        <f aca="false">Q447-P447</f>
        <v>146.90072</v>
      </c>
      <c r="S447" s="68" t="n">
        <f aca="false">S446+K447</f>
        <v>3763.34022956895</v>
      </c>
      <c r="T447" s="68" t="n">
        <f aca="false">MAX(T446,S447)</f>
        <v>4177.25397213635</v>
      </c>
      <c r="U447" s="68" t="n">
        <f aca="false">T447-S447</f>
        <v>413.913742567393</v>
      </c>
      <c r="V447" s="70" t="n">
        <f aca="false">V446+F447</f>
        <v>1.3852</v>
      </c>
      <c r="W447" s="70" t="n">
        <f aca="false">MAX(W446,V447)</f>
        <v>1.4111</v>
      </c>
      <c r="X447" s="70" t="n">
        <f aca="false">W447-V447</f>
        <v>0.0259</v>
      </c>
      <c r="Y447" s="70" t="n">
        <f aca="false">Y446+M447</f>
        <v>1.26959506765388</v>
      </c>
      <c r="Z447" s="70" t="n">
        <f aca="false">MAX(Z446,Y447)</f>
        <v>1.29861571595212</v>
      </c>
      <c r="AA447" s="70" t="n">
        <f aca="false">Z447-Y447</f>
        <v>0.0290206482982416</v>
      </c>
      <c r="AB447" s="72" t="n">
        <f aca="false">AB446*(1+F447)</f>
        <v>3.65227002489799</v>
      </c>
      <c r="AC447" s="73" t="n">
        <f aca="false">MAX(AC446,AB447)</f>
        <v>3.74849548497376</v>
      </c>
      <c r="AD447" s="70" t="n">
        <f aca="false">1-AB447/AC447</f>
        <v>0.0256704217629447</v>
      </c>
      <c r="AE447" s="73" t="n">
        <f aca="false">AE446*(1+M447)</f>
        <v>3.25452520607578</v>
      </c>
      <c r="AF447" s="73" t="n">
        <f aca="false">MAX(AF446,AE447)</f>
        <v>3.35073559375028</v>
      </c>
      <c r="AG447" s="70" t="n">
        <f aca="false">1-AE447/AF447</f>
        <v>0.0287132138548767</v>
      </c>
      <c r="AH447" s="74" t="n">
        <f aca="false">IF(R447&gt;0,AH446+1,0)</f>
        <v>12</v>
      </c>
      <c r="AI447" s="74" t="n">
        <f aca="false">IF(U447&gt;0,AI446+1,0)</f>
        <v>73</v>
      </c>
      <c r="AJ447" s="74" t="n">
        <f aca="false">IF(G447&gt;0,AJ446+1,0)</f>
        <v>0</v>
      </c>
      <c r="AK447" s="74" t="n">
        <f aca="false">IF(G447&lt;=0,AK446+1,0)</f>
        <v>7</v>
      </c>
      <c r="AL447" s="74" t="n">
        <f aca="false">IF(K447&gt;0,AL446+1,0)</f>
        <v>0</v>
      </c>
      <c r="AM447" s="74" t="n">
        <f aca="false">IF(K447&lt;=0,AM446+1,0)</f>
        <v>7</v>
      </c>
    </row>
    <row r="448" customFormat="false" ht="15" hidden="false" customHeight="false" outlineLevel="0" collapsed="false">
      <c r="A448" s="61" t="n">
        <v>447</v>
      </c>
      <c r="B448" s="62" t="n">
        <v>41201.53125</v>
      </c>
      <c r="C448" s="63" t="n">
        <f aca="false">YEAR(B448)</f>
        <v>2012</v>
      </c>
      <c r="D448" s="32" t="s">
        <v>276</v>
      </c>
      <c r="E448" s="64" t="n">
        <v>5682.45</v>
      </c>
      <c r="F448" s="65" t="n">
        <v>-0.0029</v>
      </c>
      <c r="G448" s="66" t="n">
        <v>-16.479105</v>
      </c>
      <c r="H448" s="67" t="n">
        <f aca="false">E448+IF(D448="Long",1,-1)*G448</f>
        <v>5698.929105</v>
      </c>
      <c r="I448" s="68" t="n">
        <f aca="false">Assumptions!$B$58</f>
        <v>5.35750011455817</v>
      </c>
      <c r="J448" s="68" t="n">
        <f aca="false">INDEX(Yearly!$L$5:$L$22,MATCH(C448,Yearly!$A$5:$A$22,0))</f>
        <v>0.54025211239242</v>
      </c>
      <c r="K448" s="68" t="n">
        <f aca="false">G448-I448-J448</f>
        <v>-22.3768572269506</v>
      </c>
      <c r="L448" s="69" t="n">
        <f aca="false">(I448+J448)/Assumptions!$B$8</f>
        <v>0.000260054024853469</v>
      </c>
      <c r="M448" s="70" t="n">
        <f aca="false">F448-L448</f>
        <v>-0.00316005402485347</v>
      </c>
      <c r="N448" s="71" t="n">
        <f aca="false">G448*Assumptions!$B$7</f>
        <v>-129608.160825</v>
      </c>
      <c r="O448" s="71" t="n">
        <f aca="false">K448*Assumptions!$B$7</f>
        <v>-175993.982089966</v>
      </c>
      <c r="P448" s="68" t="n">
        <f aca="false">P447+G448</f>
        <v>6368.659605</v>
      </c>
      <c r="Q448" s="68" t="n">
        <f aca="false">MAX(Q447,P448)</f>
        <v>6532.03943</v>
      </c>
      <c r="R448" s="68" t="n">
        <f aca="false">Q448-P448</f>
        <v>163.379825</v>
      </c>
      <c r="S448" s="68" t="n">
        <f aca="false">S447+K448</f>
        <v>3740.963372342</v>
      </c>
      <c r="T448" s="68" t="n">
        <f aca="false">MAX(T447,S448)</f>
        <v>4177.25397213635</v>
      </c>
      <c r="U448" s="68" t="n">
        <f aca="false">T448-S448</f>
        <v>436.290599794343</v>
      </c>
      <c r="V448" s="70" t="n">
        <f aca="false">V447+F448</f>
        <v>1.3823</v>
      </c>
      <c r="W448" s="70" t="n">
        <f aca="false">MAX(W447,V448)</f>
        <v>1.4111</v>
      </c>
      <c r="X448" s="70" t="n">
        <f aca="false">W448-V448</f>
        <v>0.0287999999999999</v>
      </c>
      <c r="Y448" s="70" t="n">
        <f aca="false">Y447+M448</f>
        <v>1.26643501362903</v>
      </c>
      <c r="Z448" s="70" t="n">
        <f aca="false">MAX(Z447,Y448)</f>
        <v>1.29861571595212</v>
      </c>
      <c r="AA448" s="70" t="n">
        <f aca="false">Z448-Y448</f>
        <v>0.0321807023230951</v>
      </c>
      <c r="AB448" s="72" t="n">
        <f aca="false">AB447*(1+F448)</f>
        <v>3.64167844182578</v>
      </c>
      <c r="AC448" s="73" t="n">
        <f aca="false">MAX(AC447,AB448)</f>
        <v>3.74849548497376</v>
      </c>
      <c r="AD448" s="70" t="n">
        <f aca="false">1-AB448/AC448</f>
        <v>0.028495977539832</v>
      </c>
      <c r="AE448" s="73" t="n">
        <f aca="false">AE447*(1+M448)</f>
        <v>3.24424073059933</v>
      </c>
      <c r="AF448" s="73" t="n">
        <f aca="false">MAX(AF447,AE448)</f>
        <v>3.35073559375028</v>
      </c>
      <c r="AG448" s="70" t="n">
        <f aca="false">1-AE448/AF448</f>
        <v>0.0317825325727215</v>
      </c>
      <c r="AH448" s="74" t="n">
        <f aca="false">IF(R448&gt;0,AH447+1,0)</f>
        <v>13</v>
      </c>
      <c r="AI448" s="74" t="n">
        <f aca="false">IF(U448&gt;0,AI447+1,0)</f>
        <v>74</v>
      </c>
      <c r="AJ448" s="74" t="n">
        <f aca="false">IF(G448&gt;0,AJ447+1,0)</f>
        <v>0</v>
      </c>
      <c r="AK448" s="74" t="n">
        <f aca="false">IF(G448&lt;=0,AK447+1,0)</f>
        <v>8</v>
      </c>
      <c r="AL448" s="74" t="n">
        <f aca="false">IF(K448&gt;0,AL447+1,0)</f>
        <v>0</v>
      </c>
      <c r="AM448" s="74" t="n">
        <f aca="false">IF(K448&lt;=0,AM447+1,0)</f>
        <v>8</v>
      </c>
    </row>
    <row r="449" customFormat="false" ht="15" hidden="false" customHeight="false" outlineLevel="0" collapsed="false">
      <c r="A449" s="61" t="n">
        <v>448</v>
      </c>
      <c r="B449" s="62" t="n">
        <v>41204.46875</v>
      </c>
      <c r="C449" s="63" t="n">
        <f aca="false">YEAR(B449)</f>
        <v>2012</v>
      </c>
      <c r="D449" s="32" t="s">
        <v>277</v>
      </c>
      <c r="E449" s="64" t="n">
        <v>5698.7</v>
      </c>
      <c r="F449" s="65" t="n">
        <v>-0.0018</v>
      </c>
      <c r="G449" s="66" t="n">
        <v>-10.25766</v>
      </c>
      <c r="H449" s="67" t="n">
        <f aca="false">E449+IF(D449="Long",1,-1)*G449</f>
        <v>5688.44234</v>
      </c>
      <c r="I449" s="68" t="n">
        <f aca="false">Assumptions!$B$58</f>
        <v>5.35750011455817</v>
      </c>
      <c r="J449" s="68" t="n">
        <f aca="false">INDEX(Yearly!$L$5:$L$22,MATCH(C449,Yearly!$A$5:$A$22,0))</f>
        <v>0.54025211239242</v>
      </c>
      <c r="K449" s="68" t="n">
        <f aca="false">G449-I449-J449</f>
        <v>-16.1554122269506</v>
      </c>
      <c r="L449" s="69" t="n">
        <f aca="false">(I449+J449)/Assumptions!$B$8</f>
        <v>0.000260054024853469</v>
      </c>
      <c r="M449" s="70" t="n">
        <f aca="false">F449-L449</f>
        <v>-0.00206005402485347</v>
      </c>
      <c r="N449" s="71" t="n">
        <f aca="false">G449*Assumptions!$B$7</f>
        <v>-80676.4959</v>
      </c>
      <c r="O449" s="71" t="n">
        <f aca="false">K449*Assumptions!$B$7</f>
        <v>-127062.317164966</v>
      </c>
      <c r="P449" s="68" t="n">
        <f aca="false">P448+G449</f>
        <v>6358.401945</v>
      </c>
      <c r="Q449" s="68" t="n">
        <f aca="false">MAX(Q448,P449)</f>
        <v>6532.03943</v>
      </c>
      <c r="R449" s="68" t="n">
        <f aca="false">Q449-P449</f>
        <v>173.637485</v>
      </c>
      <c r="S449" s="68" t="n">
        <f aca="false">S448+K449</f>
        <v>3724.80796011505</v>
      </c>
      <c r="T449" s="68" t="n">
        <f aca="false">MAX(T448,S449)</f>
        <v>4177.25397213635</v>
      </c>
      <c r="U449" s="68" t="n">
        <f aca="false">T449-S449</f>
        <v>452.446012021293</v>
      </c>
      <c r="V449" s="70" t="n">
        <f aca="false">V448+F449</f>
        <v>1.3805</v>
      </c>
      <c r="W449" s="70" t="n">
        <f aca="false">MAX(W448,V449)</f>
        <v>1.4111</v>
      </c>
      <c r="X449" s="70" t="n">
        <f aca="false">W449-V449</f>
        <v>0.0306</v>
      </c>
      <c r="Y449" s="70" t="n">
        <f aca="false">Y448+M449</f>
        <v>1.26437495960417</v>
      </c>
      <c r="Z449" s="70" t="n">
        <f aca="false">MAX(Z448,Y449)</f>
        <v>1.29861571595212</v>
      </c>
      <c r="AA449" s="70" t="n">
        <f aca="false">Z449-Y449</f>
        <v>0.0342407563479485</v>
      </c>
      <c r="AB449" s="72" t="n">
        <f aca="false">AB448*(1+F449)</f>
        <v>3.63512342063049</v>
      </c>
      <c r="AC449" s="73" t="n">
        <f aca="false">MAX(AC448,AB449)</f>
        <v>3.74849548497376</v>
      </c>
      <c r="AD449" s="70" t="n">
        <f aca="false">1-AB449/AC449</f>
        <v>0.0302446847802604</v>
      </c>
      <c r="AE449" s="73" t="n">
        <f aca="false">AE448*(1+M449)</f>
        <v>3.23755741942467</v>
      </c>
      <c r="AF449" s="73" t="n">
        <f aca="false">MAX(AF448,AE449)</f>
        <v>3.35073559375028</v>
      </c>
      <c r="AG449" s="70" t="n">
        <f aca="false">1-AE449/AF449</f>
        <v>0.0337771128634284</v>
      </c>
      <c r="AH449" s="74" t="n">
        <f aca="false">IF(R449&gt;0,AH448+1,0)</f>
        <v>14</v>
      </c>
      <c r="AI449" s="74" t="n">
        <f aca="false">IF(U449&gt;0,AI448+1,0)</f>
        <v>75</v>
      </c>
      <c r="AJ449" s="74" t="n">
        <f aca="false">IF(G449&gt;0,AJ448+1,0)</f>
        <v>0</v>
      </c>
      <c r="AK449" s="74" t="n">
        <f aca="false">IF(G449&lt;=0,AK448+1,0)</f>
        <v>9</v>
      </c>
      <c r="AL449" s="74" t="n">
        <f aca="false">IF(K449&gt;0,AL448+1,0)</f>
        <v>0</v>
      </c>
      <c r="AM449" s="74" t="n">
        <f aca="false">IF(K449&lt;=0,AM448+1,0)</f>
        <v>9</v>
      </c>
    </row>
    <row r="450" customFormat="false" ht="15" hidden="false" customHeight="false" outlineLevel="0" collapsed="false">
      <c r="A450" s="61" t="n">
        <v>449</v>
      </c>
      <c r="B450" s="62" t="n">
        <v>41205.5520833333</v>
      </c>
      <c r="C450" s="63" t="n">
        <f aca="false">YEAR(B450)</f>
        <v>2012</v>
      </c>
      <c r="D450" s="32" t="s">
        <v>276</v>
      </c>
      <c r="E450" s="64" t="n">
        <v>5688.25</v>
      </c>
      <c r="F450" s="65" t="n">
        <v>-0.0024</v>
      </c>
      <c r="G450" s="66" t="n">
        <v>-13.6518</v>
      </c>
      <c r="H450" s="67" t="n">
        <f aca="false">E450+IF(D450="Long",1,-1)*G450</f>
        <v>5701.9018</v>
      </c>
      <c r="I450" s="68" t="n">
        <f aca="false">Assumptions!$B$58</f>
        <v>5.35750011455817</v>
      </c>
      <c r="J450" s="68" t="n">
        <f aca="false">INDEX(Yearly!$L$5:$L$22,MATCH(C450,Yearly!$A$5:$A$22,0))</f>
        <v>0.54025211239242</v>
      </c>
      <c r="K450" s="68" t="n">
        <f aca="false">G450-I450-J450</f>
        <v>-19.5495522269506</v>
      </c>
      <c r="L450" s="69" t="n">
        <f aca="false">(I450+J450)/Assumptions!$B$8</f>
        <v>0.000260054024853469</v>
      </c>
      <c r="M450" s="70" t="n">
        <f aca="false">F450-L450</f>
        <v>-0.00266005402485347</v>
      </c>
      <c r="N450" s="71" t="n">
        <f aca="false">G450*Assumptions!$B$7</f>
        <v>-107371.407</v>
      </c>
      <c r="O450" s="71" t="n">
        <f aca="false">K450*Assumptions!$B$7</f>
        <v>-153757.228264966</v>
      </c>
      <c r="P450" s="68" t="n">
        <f aca="false">P449+G450</f>
        <v>6344.750145</v>
      </c>
      <c r="Q450" s="68" t="n">
        <f aca="false">MAX(Q449,P450)</f>
        <v>6532.03943</v>
      </c>
      <c r="R450" s="68" t="n">
        <f aca="false">Q450-P450</f>
        <v>187.289285</v>
      </c>
      <c r="S450" s="68" t="n">
        <f aca="false">S449+K450</f>
        <v>3705.2584078881</v>
      </c>
      <c r="T450" s="68" t="n">
        <f aca="false">MAX(T449,S450)</f>
        <v>4177.25397213635</v>
      </c>
      <c r="U450" s="68" t="n">
        <f aca="false">T450-S450</f>
        <v>471.995564248244</v>
      </c>
      <c r="V450" s="70" t="n">
        <f aca="false">V449+F450</f>
        <v>1.3781</v>
      </c>
      <c r="W450" s="70" t="n">
        <f aca="false">MAX(W449,V450)</f>
        <v>1.4111</v>
      </c>
      <c r="X450" s="70" t="n">
        <f aca="false">W450-V450</f>
        <v>0.0329999999999999</v>
      </c>
      <c r="Y450" s="70" t="n">
        <f aca="false">Y449+M450</f>
        <v>1.26171490557932</v>
      </c>
      <c r="Z450" s="70" t="n">
        <f aca="false">MAX(Z449,Y450)</f>
        <v>1.29861571595212</v>
      </c>
      <c r="AA450" s="70" t="n">
        <f aca="false">Z450-Y450</f>
        <v>0.0369008103728019</v>
      </c>
      <c r="AB450" s="72" t="n">
        <f aca="false">AB449*(1+F450)</f>
        <v>3.62639912442098</v>
      </c>
      <c r="AC450" s="73" t="n">
        <f aca="false">MAX(AC449,AB450)</f>
        <v>3.74849548497376</v>
      </c>
      <c r="AD450" s="70" t="n">
        <f aca="false">1-AB450/AC450</f>
        <v>0.0325720975367877</v>
      </c>
      <c r="AE450" s="73" t="n">
        <f aca="false">AE449*(1+M450)</f>
        <v>3.22894534178043</v>
      </c>
      <c r="AF450" s="73" t="n">
        <f aca="false">MAX(AF449,AE450)</f>
        <v>3.35073559375028</v>
      </c>
      <c r="AG450" s="70" t="n">
        <f aca="false">1-AE450/AF450</f>
        <v>0.0363473179432616</v>
      </c>
      <c r="AH450" s="74" t="n">
        <f aca="false">IF(R450&gt;0,AH449+1,0)</f>
        <v>15</v>
      </c>
      <c r="AI450" s="74" t="n">
        <f aca="false">IF(U450&gt;0,AI449+1,0)</f>
        <v>76</v>
      </c>
      <c r="AJ450" s="74" t="n">
        <f aca="false">IF(G450&gt;0,AJ449+1,0)</f>
        <v>0</v>
      </c>
      <c r="AK450" s="74" t="n">
        <f aca="false">IF(G450&lt;=0,AK449+1,0)</f>
        <v>10</v>
      </c>
      <c r="AL450" s="74" t="n">
        <f aca="false">IF(K450&gt;0,AL449+1,0)</f>
        <v>0</v>
      </c>
      <c r="AM450" s="74" t="n">
        <f aca="false">IF(K450&lt;=0,AM449+1,0)</f>
        <v>10</v>
      </c>
    </row>
    <row r="451" customFormat="false" ht="15" hidden="false" customHeight="false" outlineLevel="0" collapsed="false">
      <c r="A451" s="61" t="n">
        <v>450</v>
      </c>
      <c r="B451" s="62" t="n">
        <v>41207.46875</v>
      </c>
      <c r="C451" s="63" t="n">
        <f aca="false">YEAR(B451)</f>
        <v>2012</v>
      </c>
      <c r="D451" s="32" t="s">
        <v>277</v>
      </c>
      <c r="E451" s="64" t="n">
        <v>5701.75</v>
      </c>
      <c r="F451" s="65" t="n">
        <v>-0.0033</v>
      </c>
      <c r="G451" s="66" t="n">
        <v>-18.815775</v>
      </c>
      <c r="H451" s="67" t="n">
        <f aca="false">E451+IF(D451="Long",1,-1)*G451</f>
        <v>5682.934225</v>
      </c>
      <c r="I451" s="68" t="n">
        <f aca="false">Assumptions!$B$58</f>
        <v>5.35750011455817</v>
      </c>
      <c r="J451" s="68" t="n">
        <f aca="false">INDEX(Yearly!$L$5:$L$22,MATCH(C451,Yearly!$A$5:$A$22,0))</f>
        <v>0.54025211239242</v>
      </c>
      <c r="K451" s="68" t="n">
        <f aca="false">G451-I451-J451</f>
        <v>-24.7135272269506</v>
      </c>
      <c r="L451" s="69" t="n">
        <f aca="false">(I451+J451)/Assumptions!$B$8</f>
        <v>0.000260054024853469</v>
      </c>
      <c r="M451" s="70" t="n">
        <f aca="false">F451-L451</f>
        <v>-0.00356005402485347</v>
      </c>
      <c r="N451" s="71" t="n">
        <f aca="false">G451*Assumptions!$B$7</f>
        <v>-147986.070375</v>
      </c>
      <c r="O451" s="71" t="n">
        <f aca="false">K451*Assumptions!$B$7</f>
        <v>-194371.891639966</v>
      </c>
      <c r="P451" s="68" t="n">
        <f aca="false">P450+G451</f>
        <v>6325.93437</v>
      </c>
      <c r="Q451" s="68" t="n">
        <f aca="false">MAX(Q450,P451)</f>
        <v>6532.03943</v>
      </c>
      <c r="R451" s="68" t="n">
        <f aca="false">Q451-P451</f>
        <v>206.10506</v>
      </c>
      <c r="S451" s="68" t="n">
        <f aca="false">S450+K451</f>
        <v>3680.54488066115</v>
      </c>
      <c r="T451" s="68" t="n">
        <f aca="false">MAX(T450,S451)</f>
        <v>4177.25397213635</v>
      </c>
      <c r="U451" s="68" t="n">
        <f aca="false">T451-S451</f>
        <v>496.709091475195</v>
      </c>
      <c r="V451" s="70" t="n">
        <f aca="false">V450+F451</f>
        <v>1.3748</v>
      </c>
      <c r="W451" s="70" t="n">
        <f aca="false">MAX(W450,V451)</f>
        <v>1.4111</v>
      </c>
      <c r="X451" s="70" t="n">
        <f aca="false">W451-V451</f>
        <v>0.0363</v>
      </c>
      <c r="Y451" s="70" t="n">
        <f aca="false">Y450+M451</f>
        <v>1.25815485155447</v>
      </c>
      <c r="Z451" s="70" t="n">
        <f aca="false">MAX(Z450,Y451)</f>
        <v>1.29861571595212</v>
      </c>
      <c r="AA451" s="70" t="n">
        <f aca="false">Z451-Y451</f>
        <v>0.0404608643976554</v>
      </c>
      <c r="AB451" s="72" t="n">
        <f aca="false">AB450*(1+F451)</f>
        <v>3.61443200731039</v>
      </c>
      <c r="AC451" s="73" t="n">
        <f aca="false">MAX(AC450,AB451)</f>
        <v>3.74849548497376</v>
      </c>
      <c r="AD451" s="70" t="n">
        <f aca="false">1-AB451/AC451</f>
        <v>0.0357646096149162</v>
      </c>
      <c r="AE451" s="73" t="n">
        <f aca="false">AE450*(1+M451)</f>
        <v>3.2174501219204</v>
      </c>
      <c r="AF451" s="73" t="n">
        <f aca="false">MAX(AF450,AE451)</f>
        <v>3.35073559375028</v>
      </c>
      <c r="AG451" s="70" t="n">
        <f aca="false">1-AE451/AF451</f>
        <v>0.0397779735525785</v>
      </c>
      <c r="AH451" s="74" t="n">
        <f aca="false">IF(R451&gt;0,AH450+1,0)</f>
        <v>16</v>
      </c>
      <c r="AI451" s="74" t="n">
        <f aca="false">IF(U451&gt;0,AI450+1,0)</f>
        <v>77</v>
      </c>
      <c r="AJ451" s="74" t="n">
        <f aca="false">IF(G451&gt;0,AJ450+1,0)</f>
        <v>0</v>
      </c>
      <c r="AK451" s="74" t="n">
        <f aca="false">IF(G451&lt;=0,AK450+1,0)</f>
        <v>11</v>
      </c>
      <c r="AL451" s="74" t="n">
        <f aca="false">IF(K451&gt;0,AL450+1,0)</f>
        <v>0</v>
      </c>
      <c r="AM451" s="74" t="n">
        <f aca="false">IF(K451&lt;=0,AM450+1,0)</f>
        <v>11</v>
      </c>
    </row>
    <row r="452" customFormat="false" ht="15" hidden="false" customHeight="false" outlineLevel="0" collapsed="false">
      <c r="A452" s="61" t="n">
        <v>451</v>
      </c>
      <c r="B452" s="62" t="n">
        <v>41208.40625</v>
      </c>
      <c r="C452" s="63" t="n">
        <f aca="false">YEAR(B452)</f>
        <v>2012</v>
      </c>
      <c r="D452" s="32" t="s">
        <v>276</v>
      </c>
      <c r="E452" s="64" t="n">
        <v>5682.95</v>
      </c>
      <c r="F452" s="65" t="n">
        <v>-0.0012</v>
      </c>
      <c r="G452" s="66" t="n">
        <v>-6.81954</v>
      </c>
      <c r="H452" s="67" t="n">
        <f aca="false">E452+IF(D452="Long",1,-1)*G452</f>
        <v>5689.76954</v>
      </c>
      <c r="I452" s="68" t="n">
        <f aca="false">Assumptions!$B$58</f>
        <v>5.35750011455817</v>
      </c>
      <c r="J452" s="68" t="n">
        <f aca="false">INDEX(Yearly!$L$5:$L$22,MATCH(C452,Yearly!$A$5:$A$22,0))</f>
        <v>0.54025211239242</v>
      </c>
      <c r="K452" s="68" t="n">
        <f aca="false">G452-I452-J452</f>
        <v>-12.7172922269506</v>
      </c>
      <c r="L452" s="69" t="n">
        <f aca="false">(I452+J452)/Assumptions!$B$8</f>
        <v>0.000260054024853469</v>
      </c>
      <c r="M452" s="70" t="n">
        <f aca="false">F452-L452</f>
        <v>-0.00146005402485347</v>
      </c>
      <c r="N452" s="71" t="n">
        <f aca="false">G452*Assumptions!$B$7</f>
        <v>-53635.6821</v>
      </c>
      <c r="O452" s="71" t="n">
        <f aca="false">K452*Assumptions!$B$7</f>
        <v>-100021.503364966</v>
      </c>
      <c r="P452" s="68" t="n">
        <f aca="false">P451+G452</f>
        <v>6319.11483</v>
      </c>
      <c r="Q452" s="68" t="n">
        <f aca="false">MAX(Q451,P452)</f>
        <v>6532.03943</v>
      </c>
      <c r="R452" s="68" t="n">
        <f aca="false">Q452-P452</f>
        <v>212.9246</v>
      </c>
      <c r="S452" s="68" t="n">
        <f aca="false">S451+K452</f>
        <v>3667.8275884342</v>
      </c>
      <c r="T452" s="68" t="n">
        <f aca="false">MAX(T451,S452)</f>
        <v>4177.25397213635</v>
      </c>
      <c r="U452" s="68" t="n">
        <f aca="false">T452-S452</f>
        <v>509.426383702145</v>
      </c>
      <c r="V452" s="70" t="n">
        <f aca="false">V451+F452</f>
        <v>1.3736</v>
      </c>
      <c r="W452" s="70" t="n">
        <f aca="false">MAX(W451,V452)</f>
        <v>1.4111</v>
      </c>
      <c r="X452" s="70" t="n">
        <f aca="false">W452-V452</f>
        <v>0.0375000000000001</v>
      </c>
      <c r="Y452" s="70" t="n">
        <f aca="false">Y451+M452</f>
        <v>1.25669479752961</v>
      </c>
      <c r="Z452" s="70" t="n">
        <f aca="false">MAX(Z451,Y452)</f>
        <v>1.29861571595212</v>
      </c>
      <c r="AA452" s="70" t="n">
        <f aca="false">Z452-Y452</f>
        <v>0.0419209184225089</v>
      </c>
      <c r="AB452" s="72" t="n">
        <f aca="false">AB451*(1+F452)</f>
        <v>3.61009468890162</v>
      </c>
      <c r="AC452" s="73" t="n">
        <f aca="false">MAX(AC451,AB452)</f>
        <v>3.74849548497376</v>
      </c>
      <c r="AD452" s="70" t="n">
        <f aca="false">1-AB452/AC452</f>
        <v>0.0369216920833783</v>
      </c>
      <c r="AE452" s="73" t="n">
        <f aca="false">AE451*(1+M452)</f>
        <v>3.21275247092012</v>
      </c>
      <c r="AF452" s="73" t="n">
        <f aca="false">MAX(AF451,AE452)</f>
        <v>3.35073559375028</v>
      </c>
      <c r="AG452" s="70" t="n">
        <f aca="false">1-AE452/AF452</f>
        <v>0.0411799495870461</v>
      </c>
      <c r="AH452" s="74" t="n">
        <f aca="false">IF(R452&gt;0,AH451+1,0)</f>
        <v>17</v>
      </c>
      <c r="AI452" s="74" t="n">
        <f aca="false">IF(U452&gt;0,AI451+1,0)</f>
        <v>78</v>
      </c>
      <c r="AJ452" s="74" t="n">
        <f aca="false">IF(G452&gt;0,AJ451+1,0)</f>
        <v>0</v>
      </c>
      <c r="AK452" s="74" t="n">
        <f aca="false">IF(G452&lt;=0,AK451+1,0)</f>
        <v>12</v>
      </c>
      <c r="AL452" s="74" t="n">
        <f aca="false">IF(K452&gt;0,AL451+1,0)</f>
        <v>0</v>
      </c>
      <c r="AM452" s="74" t="n">
        <f aca="false">IF(K452&lt;=0,AM451+1,0)</f>
        <v>12</v>
      </c>
    </row>
    <row r="453" customFormat="false" ht="15" hidden="false" customHeight="false" outlineLevel="0" collapsed="false">
      <c r="A453" s="61" t="n">
        <v>452</v>
      </c>
      <c r="B453" s="62" t="n">
        <v>41211.40625</v>
      </c>
      <c r="C453" s="63" t="n">
        <f aca="false">YEAR(B453)</f>
        <v>2012</v>
      </c>
      <c r="D453" s="32" t="s">
        <v>277</v>
      </c>
      <c r="E453" s="64" t="n">
        <v>5689.95</v>
      </c>
      <c r="F453" s="65" t="n">
        <v>-0.0043</v>
      </c>
      <c r="G453" s="66" t="n">
        <v>-24.466785</v>
      </c>
      <c r="H453" s="67" t="n">
        <f aca="false">E453+IF(D453="Long",1,-1)*G453</f>
        <v>5665.483215</v>
      </c>
      <c r="I453" s="68" t="n">
        <f aca="false">Assumptions!$B$58</f>
        <v>5.35750011455817</v>
      </c>
      <c r="J453" s="68" t="n">
        <f aca="false">INDEX(Yearly!$L$5:$L$22,MATCH(C453,Yearly!$A$5:$A$22,0))</f>
        <v>0.54025211239242</v>
      </c>
      <c r="K453" s="68" t="n">
        <f aca="false">G453-I453-J453</f>
        <v>-30.3645372269506</v>
      </c>
      <c r="L453" s="69" t="n">
        <f aca="false">(I453+J453)/Assumptions!$B$8</f>
        <v>0.000260054024853469</v>
      </c>
      <c r="M453" s="70" t="n">
        <f aca="false">F453-L453</f>
        <v>-0.00456005402485347</v>
      </c>
      <c r="N453" s="71" t="n">
        <f aca="false">G453*Assumptions!$B$7</f>
        <v>-192431.264025</v>
      </c>
      <c r="O453" s="71" t="n">
        <f aca="false">K453*Assumptions!$B$7</f>
        <v>-238817.085289966</v>
      </c>
      <c r="P453" s="68" t="n">
        <f aca="false">P452+G453</f>
        <v>6294.648045</v>
      </c>
      <c r="Q453" s="68" t="n">
        <f aca="false">MAX(Q452,P453)</f>
        <v>6532.03943</v>
      </c>
      <c r="R453" s="68" t="n">
        <f aca="false">Q453-P453</f>
        <v>237.391385</v>
      </c>
      <c r="S453" s="68" t="n">
        <f aca="false">S452+K453</f>
        <v>3637.46305120725</v>
      </c>
      <c r="T453" s="68" t="n">
        <f aca="false">MAX(T452,S453)</f>
        <v>4177.25397213635</v>
      </c>
      <c r="U453" s="68" t="n">
        <f aca="false">T453-S453</f>
        <v>539.790920929096</v>
      </c>
      <c r="V453" s="70" t="n">
        <f aca="false">V452+F453</f>
        <v>1.3693</v>
      </c>
      <c r="W453" s="70" t="n">
        <f aca="false">MAX(W452,V453)</f>
        <v>1.4111</v>
      </c>
      <c r="X453" s="70" t="n">
        <f aca="false">W453-V453</f>
        <v>0.0418000000000001</v>
      </c>
      <c r="Y453" s="70" t="n">
        <f aca="false">Y452+M453</f>
        <v>1.25213474350476</v>
      </c>
      <c r="Z453" s="70" t="n">
        <f aca="false">MAX(Z452,Y453)</f>
        <v>1.29861571595212</v>
      </c>
      <c r="AA453" s="70" t="n">
        <f aca="false">Z453-Y453</f>
        <v>0.0464809724473623</v>
      </c>
      <c r="AB453" s="72" t="n">
        <f aca="false">AB452*(1+F453)</f>
        <v>3.59457128173934</v>
      </c>
      <c r="AC453" s="73" t="n">
        <f aca="false">MAX(AC452,AB453)</f>
        <v>3.74849548497376</v>
      </c>
      <c r="AD453" s="70" t="n">
        <f aca="false">1-AB453/AC453</f>
        <v>0.0410629288074197</v>
      </c>
      <c r="AE453" s="73" t="n">
        <f aca="false">AE452*(1+M453)</f>
        <v>3.19810214608424</v>
      </c>
      <c r="AF453" s="73" t="n">
        <f aca="false">MAX(AF452,AE453)</f>
        <v>3.35073559375028</v>
      </c>
      <c r="AG453" s="70" t="n">
        <f aca="false">1-AE453/AF453</f>
        <v>0.0455522208170419</v>
      </c>
      <c r="AH453" s="74" t="n">
        <f aca="false">IF(R453&gt;0,AH452+1,0)</f>
        <v>18</v>
      </c>
      <c r="AI453" s="74" t="n">
        <f aca="false">IF(U453&gt;0,AI452+1,0)</f>
        <v>79</v>
      </c>
      <c r="AJ453" s="74" t="n">
        <f aca="false">IF(G453&gt;0,AJ452+1,0)</f>
        <v>0</v>
      </c>
      <c r="AK453" s="74" t="n">
        <f aca="false">IF(G453&lt;=0,AK452+1,0)</f>
        <v>13</v>
      </c>
      <c r="AL453" s="74" t="n">
        <f aca="false">IF(K453&gt;0,AL452+1,0)</f>
        <v>0</v>
      </c>
      <c r="AM453" s="74" t="n">
        <f aca="false">IF(K453&lt;=0,AM452+1,0)</f>
        <v>13</v>
      </c>
    </row>
    <row r="454" customFormat="false" ht="15" hidden="false" customHeight="false" outlineLevel="0" collapsed="false">
      <c r="A454" s="61" t="n">
        <v>453</v>
      </c>
      <c r="B454" s="62" t="n">
        <v>41211.53125</v>
      </c>
      <c r="C454" s="63" t="n">
        <f aca="false">YEAR(B454)</f>
        <v>2012</v>
      </c>
      <c r="D454" s="32" t="s">
        <v>276</v>
      </c>
      <c r="E454" s="64" t="n">
        <v>5665.7</v>
      </c>
      <c r="F454" s="65" t="n">
        <v>0.005</v>
      </c>
      <c r="G454" s="66" t="n">
        <v>28.3285</v>
      </c>
      <c r="H454" s="67" t="n">
        <f aca="false">E454+IF(D454="Long",1,-1)*G454</f>
        <v>5637.3715</v>
      </c>
      <c r="I454" s="68" t="n">
        <f aca="false">Assumptions!$B$58</f>
        <v>5.35750011455817</v>
      </c>
      <c r="J454" s="68" t="n">
        <f aca="false">INDEX(Yearly!$L$5:$L$22,MATCH(C454,Yearly!$A$5:$A$22,0))</f>
        <v>0.54025211239242</v>
      </c>
      <c r="K454" s="68" t="n">
        <f aca="false">G454-I454-J454</f>
        <v>22.4307477730494</v>
      </c>
      <c r="L454" s="69" t="n">
        <f aca="false">(I454+J454)/Assumptions!$B$8</f>
        <v>0.000260054024853469</v>
      </c>
      <c r="M454" s="70" t="n">
        <f aca="false">F454-L454</f>
        <v>0.00473994597514653</v>
      </c>
      <c r="N454" s="71" t="n">
        <f aca="false">G454*Assumptions!$B$7</f>
        <v>222803.6525</v>
      </c>
      <c r="O454" s="71" t="n">
        <f aca="false">K454*Assumptions!$B$7</f>
        <v>176417.831235034</v>
      </c>
      <c r="P454" s="68" t="n">
        <f aca="false">P453+G454</f>
        <v>6322.976545</v>
      </c>
      <c r="Q454" s="68" t="n">
        <f aca="false">MAX(Q453,P454)</f>
        <v>6532.03943</v>
      </c>
      <c r="R454" s="68" t="n">
        <f aca="false">Q454-P454</f>
        <v>209.062885</v>
      </c>
      <c r="S454" s="68" t="n">
        <f aca="false">S453+K454</f>
        <v>3659.8937989803</v>
      </c>
      <c r="T454" s="68" t="n">
        <f aca="false">MAX(T453,S454)</f>
        <v>4177.25397213635</v>
      </c>
      <c r="U454" s="68" t="n">
        <f aca="false">T454-S454</f>
        <v>517.360173156047</v>
      </c>
      <c r="V454" s="70" t="n">
        <f aca="false">V453+F454</f>
        <v>1.3743</v>
      </c>
      <c r="W454" s="70" t="n">
        <f aca="false">MAX(W453,V454)</f>
        <v>1.4111</v>
      </c>
      <c r="X454" s="70" t="n">
        <f aca="false">W454-V454</f>
        <v>0.0368000000000002</v>
      </c>
      <c r="Y454" s="70" t="n">
        <f aca="false">Y453+M454</f>
        <v>1.2568746894799</v>
      </c>
      <c r="Z454" s="70" t="n">
        <f aca="false">MAX(Z453,Y454)</f>
        <v>1.29861571595212</v>
      </c>
      <c r="AA454" s="70" t="n">
        <f aca="false">Z454-Y454</f>
        <v>0.0417410264722158</v>
      </c>
      <c r="AB454" s="72" t="n">
        <f aca="false">AB453*(1+F454)</f>
        <v>3.61254413814804</v>
      </c>
      <c r="AC454" s="73" t="n">
        <f aca="false">MAX(AC453,AB454)</f>
        <v>3.74849548497376</v>
      </c>
      <c r="AD454" s="70" t="n">
        <f aca="false">1-AB454/AC454</f>
        <v>0.036268243451457</v>
      </c>
      <c r="AE454" s="73" t="n">
        <f aca="false">AE453*(1+M454)</f>
        <v>3.21326097747968</v>
      </c>
      <c r="AF454" s="73" t="n">
        <f aca="false">MAX(AF453,AE454)</f>
        <v>3.35073559375028</v>
      </c>
      <c r="AG454" s="70" t="n">
        <f aca="false">1-AE454/AF454</f>
        <v>0.0410281899076161</v>
      </c>
      <c r="AH454" s="74" t="n">
        <f aca="false">IF(R454&gt;0,AH453+1,0)</f>
        <v>19</v>
      </c>
      <c r="AI454" s="74" t="n">
        <f aca="false">IF(U454&gt;0,AI453+1,0)</f>
        <v>80</v>
      </c>
      <c r="AJ454" s="74" t="n">
        <f aca="false">IF(G454&gt;0,AJ453+1,0)</f>
        <v>1</v>
      </c>
      <c r="AK454" s="74" t="n">
        <f aca="false">IF(G454&lt;=0,AK453+1,0)</f>
        <v>0</v>
      </c>
      <c r="AL454" s="74" t="n">
        <f aca="false">IF(K454&gt;0,AL453+1,0)</f>
        <v>1</v>
      </c>
      <c r="AM454" s="74" t="n">
        <f aca="false">IF(K454&lt;=0,AM453+1,0)</f>
        <v>0</v>
      </c>
    </row>
    <row r="455" customFormat="false" ht="15" hidden="false" customHeight="false" outlineLevel="0" collapsed="false">
      <c r="A455" s="61" t="n">
        <v>454</v>
      </c>
      <c r="B455" s="62" t="n">
        <v>41214.59375</v>
      </c>
      <c r="C455" s="63" t="n">
        <f aca="false">YEAR(B455)</f>
        <v>2012</v>
      </c>
      <c r="D455" s="32" t="s">
        <v>277</v>
      </c>
      <c r="E455" s="64" t="n">
        <v>5637.4</v>
      </c>
      <c r="F455" s="65" t="n">
        <v>0.0164</v>
      </c>
      <c r="G455" s="66" t="n">
        <v>92.45336</v>
      </c>
      <c r="H455" s="67" t="n">
        <f aca="false">E455+IF(D455="Long",1,-1)*G455</f>
        <v>5729.85336</v>
      </c>
      <c r="I455" s="68" t="n">
        <f aca="false">Assumptions!$B$58</f>
        <v>5.35750011455817</v>
      </c>
      <c r="J455" s="68" t="n">
        <f aca="false">INDEX(Yearly!$L$5:$L$22,MATCH(C455,Yearly!$A$5:$A$22,0))</f>
        <v>0.54025211239242</v>
      </c>
      <c r="K455" s="68" t="n">
        <f aca="false">G455-I455-J455</f>
        <v>86.5556077730494</v>
      </c>
      <c r="L455" s="69" t="n">
        <f aca="false">(I455+J455)/Assumptions!$B$8</f>
        <v>0.000260054024853469</v>
      </c>
      <c r="M455" s="70" t="n">
        <f aca="false">F455-L455</f>
        <v>0.0161399459751465</v>
      </c>
      <c r="N455" s="71" t="n">
        <f aca="false">G455*Assumptions!$B$7</f>
        <v>727145.6764</v>
      </c>
      <c r="O455" s="71" t="n">
        <f aca="false">K455*Assumptions!$B$7</f>
        <v>680759.855135034</v>
      </c>
      <c r="P455" s="68" t="n">
        <f aca="false">P454+G455</f>
        <v>6415.429905</v>
      </c>
      <c r="Q455" s="68" t="n">
        <f aca="false">MAX(Q454,P455)</f>
        <v>6532.03943</v>
      </c>
      <c r="R455" s="68" t="n">
        <f aca="false">Q455-P455</f>
        <v>116.609525</v>
      </c>
      <c r="S455" s="68" t="n">
        <f aca="false">S454+K455</f>
        <v>3746.44940675335</v>
      </c>
      <c r="T455" s="68" t="n">
        <f aca="false">MAX(T454,S455)</f>
        <v>4177.25397213635</v>
      </c>
      <c r="U455" s="68" t="n">
        <f aca="false">T455-S455</f>
        <v>430.804565382997</v>
      </c>
      <c r="V455" s="70" t="n">
        <f aca="false">V454+F455</f>
        <v>1.3907</v>
      </c>
      <c r="W455" s="70" t="n">
        <f aca="false">MAX(W454,V455)</f>
        <v>1.4111</v>
      </c>
      <c r="X455" s="70" t="n">
        <f aca="false">W455-V455</f>
        <v>0.0204000000000002</v>
      </c>
      <c r="Y455" s="70" t="n">
        <f aca="false">Y454+M455</f>
        <v>1.27301463545505</v>
      </c>
      <c r="Z455" s="70" t="n">
        <f aca="false">MAX(Z454,Y455)</f>
        <v>1.29861571595212</v>
      </c>
      <c r="AA455" s="70" t="n">
        <f aca="false">Z455-Y455</f>
        <v>0.0256010804970692</v>
      </c>
      <c r="AB455" s="72" t="n">
        <f aca="false">AB454*(1+F455)</f>
        <v>3.67178986201367</v>
      </c>
      <c r="AC455" s="73" t="n">
        <f aca="false">MAX(AC454,AB455)</f>
        <v>3.74849548497376</v>
      </c>
      <c r="AD455" s="70" t="n">
        <f aca="false">1-AB455/AC455</f>
        <v>0.0204630426440608</v>
      </c>
      <c r="AE455" s="73" t="n">
        <f aca="false">AE454*(1+M455)</f>
        <v>3.26512283606025</v>
      </c>
      <c r="AF455" s="73" t="n">
        <f aca="false">MAX(AF454,AE455)</f>
        <v>3.35073559375028</v>
      </c>
      <c r="AG455" s="70" t="n">
        <f aca="false">1-AE455/AF455</f>
        <v>0.0255504367010366</v>
      </c>
      <c r="AH455" s="74" t="n">
        <f aca="false">IF(R455&gt;0,AH454+1,0)</f>
        <v>20</v>
      </c>
      <c r="AI455" s="74" t="n">
        <f aca="false">IF(U455&gt;0,AI454+1,0)</f>
        <v>81</v>
      </c>
      <c r="AJ455" s="74" t="n">
        <f aca="false">IF(G455&gt;0,AJ454+1,0)</f>
        <v>2</v>
      </c>
      <c r="AK455" s="74" t="n">
        <f aca="false">IF(G455&lt;=0,AK454+1,0)</f>
        <v>0</v>
      </c>
      <c r="AL455" s="74" t="n">
        <f aca="false">IF(K455&gt;0,AL454+1,0)</f>
        <v>2</v>
      </c>
      <c r="AM455" s="74" t="n">
        <f aca="false">IF(K455&lt;=0,AM454+1,0)</f>
        <v>0</v>
      </c>
    </row>
    <row r="456" customFormat="false" ht="15" hidden="false" customHeight="false" outlineLevel="0" collapsed="false">
      <c r="A456" s="61" t="n">
        <v>455</v>
      </c>
      <c r="B456" s="62" t="n">
        <v>41221.40625</v>
      </c>
      <c r="C456" s="63" t="n">
        <f aca="false">YEAR(B456)</f>
        <v>2012</v>
      </c>
      <c r="D456" s="32" t="s">
        <v>276</v>
      </c>
      <c r="E456" s="64" t="n">
        <v>5730.1</v>
      </c>
      <c r="F456" s="65" t="n">
        <v>-0.0006</v>
      </c>
      <c r="G456" s="66" t="n">
        <v>-3.43806</v>
      </c>
      <c r="H456" s="67" t="n">
        <f aca="false">E456+IF(D456="Long",1,-1)*G456</f>
        <v>5733.53806</v>
      </c>
      <c r="I456" s="68" t="n">
        <f aca="false">Assumptions!$B$58</f>
        <v>5.35750011455817</v>
      </c>
      <c r="J456" s="68" t="n">
        <f aca="false">INDEX(Yearly!$L$5:$L$22,MATCH(C456,Yearly!$A$5:$A$22,0))</f>
        <v>0.54025211239242</v>
      </c>
      <c r="K456" s="68" t="n">
        <f aca="false">G456-I456-J456</f>
        <v>-9.33581222695059</v>
      </c>
      <c r="L456" s="69" t="n">
        <f aca="false">(I456+J456)/Assumptions!$B$8</f>
        <v>0.000260054024853469</v>
      </c>
      <c r="M456" s="70" t="n">
        <f aca="false">F456-L456</f>
        <v>-0.000860054024853469</v>
      </c>
      <c r="N456" s="71" t="n">
        <f aca="false">G456*Assumptions!$B$7</f>
        <v>-27040.3419</v>
      </c>
      <c r="O456" s="71" t="n">
        <f aca="false">K456*Assumptions!$B$7</f>
        <v>-73426.1631649664</v>
      </c>
      <c r="P456" s="68" t="n">
        <f aca="false">P455+G456</f>
        <v>6411.991845</v>
      </c>
      <c r="Q456" s="68" t="n">
        <f aca="false">MAX(Q455,P456)</f>
        <v>6532.03943</v>
      </c>
      <c r="R456" s="68" t="n">
        <f aca="false">Q456-P456</f>
        <v>120.047585</v>
      </c>
      <c r="S456" s="68" t="n">
        <f aca="false">S455+K456</f>
        <v>3737.1135945264</v>
      </c>
      <c r="T456" s="68" t="n">
        <f aca="false">MAX(T455,S456)</f>
        <v>4177.25397213635</v>
      </c>
      <c r="U456" s="68" t="n">
        <f aca="false">T456-S456</f>
        <v>440.140377609948</v>
      </c>
      <c r="V456" s="70" t="n">
        <f aca="false">V455+F456</f>
        <v>1.3901</v>
      </c>
      <c r="W456" s="70" t="n">
        <f aca="false">MAX(W455,V456)</f>
        <v>1.4111</v>
      </c>
      <c r="X456" s="70" t="n">
        <f aca="false">W456-V456</f>
        <v>0.0210000000000001</v>
      </c>
      <c r="Y456" s="70" t="n">
        <f aca="false">Y455+M456</f>
        <v>1.2721545814302</v>
      </c>
      <c r="Z456" s="70" t="n">
        <f aca="false">MAX(Z455,Y456)</f>
        <v>1.29861571595212</v>
      </c>
      <c r="AA456" s="70" t="n">
        <f aca="false">Z456-Y456</f>
        <v>0.0264611345219228</v>
      </c>
      <c r="AB456" s="72" t="n">
        <f aca="false">AB455*(1+F456)</f>
        <v>3.66958678809646</v>
      </c>
      <c r="AC456" s="73" t="n">
        <f aca="false">MAX(AC455,AB456)</f>
        <v>3.74849548497376</v>
      </c>
      <c r="AD456" s="70" t="n">
        <f aca="false">1-AB456/AC456</f>
        <v>0.0210507648184746</v>
      </c>
      <c r="AE456" s="73" t="n">
        <f aca="false">AE455*(1+M456)</f>
        <v>3.26231465402346</v>
      </c>
      <c r="AF456" s="73" t="n">
        <f aca="false">MAX(AF455,AE456)</f>
        <v>3.35073559375028</v>
      </c>
      <c r="AG456" s="70" t="n">
        <f aca="false">1-AE456/AF456</f>
        <v>0.0263885159699686</v>
      </c>
      <c r="AH456" s="74" t="n">
        <f aca="false">IF(R456&gt;0,AH455+1,0)</f>
        <v>21</v>
      </c>
      <c r="AI456" s="74" t="n">
        <f aca="false">IF(U456&gt;0,AI455+1,0)</f>
        <v>82</v>
      </c>
      <c r="AJ456" s="74" t="n">
        <f aca="false">IF(G456&gt;0,AJ455+1,0)</f>
        <v>0</v>
      </c>
      <c r="AK456" s="74" t="n">
        <f aca="false">IF(G456&lt;=0,AK455+1,0)</f>
        <v>1</v>
      </c>
      <c r="AL456" s="74" t="n">
        <f aca="false">IF(K456&gt;0,AL455+1,0)</f>
        <v>0</v>
      </c>
      <c r="AM456" s="74" t="n">
        <f aca="false">IF(K456&lt;=0,AM455+1,0)</f>
        <v>1</v>
      </c>
    </row>
    <row r="457" customFormat="false" ht="15" hidden="false" customHeight="false" outlineLevel="0" collapsed="false">
      <c r="A457" s="61" t="n">
        <v>456</v>
      </c>
      <c r="B457" s="62" t="n">
        <v>41221.59375</v>
      </c>
      <c r="C457" s="63" t="n">
        <f aca="false">YEAR(B457)</f>
        <v>2012</v>
      </c>
      <c r="D457" s="32" t="s">
        <v>277</v>
      </c>
      <c r="E457" s="64" t="n">
        <v>5733.3</v>
      </c>
      <c r="F457" s="65" t="n">
        <v>-0.0062</v>
      </c>
      <c r="G457" s="66" t="n">
        <v>-35.54646</v>
      </c>
      <c r="H457" s="67" t="n">
        <f aca="false">E457+IF(D457="Long",1,-1)*G457</f>
        <v>5697.75354</v>
      </c>
      <c r="I457" s="68" t="n">
        <f aca="false">Assumptions!$B$58</f>
        <v>5.35750011455817</v>
      </c>
      <c r="J457" s="68" t="n">
        <f aca="false">INDEX(Yearly!$L$5:$L$22,MATCH(C457,Yearly!$A$5:$A$22,0))</f>
        <v>0.54025211239242</v>
      </c>
      <c r="K457" s="68" t="n">
        <f aca="false">G457-I457-J457</f>
        <v>-41.4442122269506</v>
      </c>
      <c r="L457" s="69" t="n">
        <f aca="false">(I457+J457)/Assumptions!$B$8</f>
        <v>0.000260054024853469</v>
      </c>
      <c r="M457" s="70" t="n">
        <f aca="false">F457-L457</f>
        <v>-0.00646005402485347</v>
      </c>
      <c r="N457" s="71" t="n">
        <f aca="false">G457*Assumptions!$B$7</f>
        <v>-279572.9079</v>
      </c>
      <c r="O457" s="71" t="n">
        <f aca="false">K457*Assumptions!$B$7</f>
        <v>-325958.729164966</v>
      </c>
      <c r="P457" s="68" t="n">
        <f aca="false">P456+G457</f>
        <v>6376.445385</v>
      </c>
      <c r="Q457" s="68" t="n">
        <f aca="false">MAX(Q456,P457)</f>
        <v>6532.03943</v>
      </c>
      <c r="R457" s="68" t="n">
        <f aca="false">Q457-P457</f>
        <v>155.594045</v>
      </c>
      <c r="S457" s="68" t="n">
        <f aca="false">S456+K457</f>
        <v>3695.66938229945</v>
      </c>
      <c r="T457" s="68" t="n">
        <f aca="false">MAX(T456,S457)</f>
        <v>4177.25397213635</v>
      </c>
      <c r="U457" s="68" t="n">
        <f aca="false">T457-S457</f>
        <v>481.584589836898</v>
      </c>
      <c r="V457" s="70" t="n">
        <f aca="false">V456+F457</f>
        <v>1.3839</v>
      </c>
      <c r="W457" s="70" t="n">
        <f aca="false">MAX(W456,V457)</f>
        <v>1.4111</v>
      </c>
      <c r="X457" s="70" t="n">
        <f aca="false">W457-V457</f>
        <v>0.0272000000000001</v>
      </c>
      <c r="Y457" s="70" t="n">
        <f aca="false">Y456+M457</f>
        <v>1.26569452740534</v>
      </c>
      <c r="Z457" s="70" t="n">
        <f aca="false">MAX(Z456,Y457)</f>
        <v>1.29861571595212</v>
      </c>
      <c r="AA457" s="70" t="n">
        <f aca="false">Z457-Y457</f>
        <v>0.0329211885467762</v>
      </c>
      <c r="AB457" s="72" t="n">
        <f aca="false">AB456*(1+F457)</f>
        <v>3.64683535001026</v>
      </c>
      <c r="AC457" s="73" t="n">
        <f aca="false">MAX(AC456,AB457)</f>
        <v>3.74849548497376</v>
      </c>
      <c r="AD457" s="70" t="n">
        <f aca="false">1-AB457/AC457</f>
        <v>0.0271202500765999</v>
      </c>
      <c r="AE457" s="73" t="n">
        <f aca="false">AE456*(1+M457)</f>
        <v>3.2412399251124</v>
      </c>
      <c r="AF457" s="73" t="n">
        <f aca="false">MAX(AF456,AE457)</f>
        <v>3.35073559375028</v>
      </c>
      <c r="AG457" s="70" t="n">
        <f aca="false">1-AE457/AF457</f>
        <v>0.0326780987560203</v>
      </c>
      <c r="AH457" s="74" t="n">
        <f aca="false">IF(R457&gt;0,AH456+1,0)</f>
        <v>22</v>
      </c>
      <c r="AI457" s="74" t="n">
        <f aca="false">IF(U457&gt;0,AI456+1,0)</f>
        <v>83</v>
      </c>
      <c r="AJ457" s="74" t="n">
        <f aca="false">IF(G457&gt;0,AJ456+1,0)</f>
        <v>0</v>
      </c>
      <c r="AK457" s="74" t="n">
        <f aca="false">IF(G457&lt;=0,AK456+1,0)</f>
        <v>2</v>
      </c>
      <c r="AL457" s="74" t="n">
        <f aca="false">IF(K457&gt;0,AL456+1,0)</f>
        <v>0</v>
      </c>
      <c r="AM457" s="74" t="n">
        <f aca="false">IF(K457&lt;=0,AM456+1,0)</f>
        <v>2</v>
      </c>
    </row>
    <row r="458" customFormat="false" ht="15" hidden="false" customHeight="false" outlineLevel="0" collapsed="false">
      <c r="A458" s="61" t="n">
        <v>457</v>
      </c>
      <c r="B458" s="62" t="n">
        <v>41222.5520833333</v>
      </c>
      <c r="C458" s="63" t="n">
        <f aca="false">YEAR(B458)</f>
        <v>2012</v>
      </c>
      <c r="D458" s="32" t="s">
        <v>276</v>
      </c>
      <c r="E458" s="64" t="n">
        <v>5697.85</v>
      </c>
      <c r="F458" s="65" t="n">
        <v>0.0161</v>
      </c>
      <c r="G458" s="66" t="n">
        <v>91.735385</v>
      </c>
      <c r="H458" s="67" t="n">
        <f aca="false">E458+IF(D458="Long",1,-1)*G458</f>
        <v>5606.114615</v>
      </c>
      <c r="I458" s="68" t="n">
        <f aca="false">Assumptions!$B$58</f>
        <v>5.35750011455817</v>
      </c>
      <c r="J458" s="68" t="n">
        <f aca="false">INDEX(Yearly!$L$5:$L$22,MATCH(C458,Yearly!$A$5:$A$22,0))</f>
        <v>0.54025211239242</v>
      </c>
      <c r="K458" s="68" t="n">
        <f aca="false">G458-I458-J458</f>
        <v>85.8376327730494</v>
      </c>
      <c r="L458" s="69" t="n">
        <f aca="false">(I458+J458)/Assumptions!$B$8</f>
        <v>0.000260054024853469</v>
      </c>
      <c r="M458" s="70" t="n">
        <f aca="false">F458-L458</f>
        <v>0.0158399459751465</v>
      </c>
      <c r="N458" s="71" t="n">
        <f aca="false">G458*Assumptions!$B$7</f>
        <v>721498.803025</v>
      </c>
      <c r="O458" s="71" t="n">
        <f aca="false">K458*Assumptions!$B$7</f>
        <v>675112.981760034</v>
      </c>
      <c r="P458" s="68" t="n">
        <f aca="false">P457+G458</f>
        <v>6468.18077</v>
      </c>
      <c r="Q458" s="68" t="n">
        <f aca="false">MAX(Q457,P458)</f>
        <v>6532.03943</v>
      </c>
      <c r="R458" s="68" t="n">
        <f aca="false">Q458-P458</f>
        <v>63.8586599999999</v>
      </c>
      <c r="S458" s="68" t="n">
        <f aca="false">S457+K458</f>
        <v>3781.5070150725</v>
      </c>
      <c r="T458" s="68" t="n">
        <f aca="false">MAX(T457,S458)</f>
        <v>4177.25397213635</v>
      </c>
      <c r="U458" s="68" t="n">
        <f aca="false">T458-S458</f>
        <v>395.746957063849</v>
      </c>
      <c r="V458" s="70" t="n">
        <f aca="false">V457+F458</f>
        <v>1.4</v>
      </c>
      <c r="W458" s="70" t="n">
        <f aca="false">MAX(W457,V458)</f>
        <v>1.4111</v>
      </c>
      <c r="X458" s="70" t="n">
        <f aca="false">W458-V458</f>
        <v>0.0111000000000001</v>
      </c>
      <c r="Y458" s="70" t="n">
        <f aca="false">Y457+M458</f>
        <v>1.28153447338049</v>
      </c>
      <c r="Z458" s="70" t="n">
        <f aca="false">MAX(Z457,Y458)</f>
        <v>1.29861571595212</v>
      </c>
      <c r="AA458" s="70" t="n">
        <f aca="false">Z458-Y458</f>
        <v>0.0170812425716296</v>
      </c>
      <c r="AB458" s="72" t="n">
        <f aca="false">AB457*(1+F458)</f>
        <v>3.70554939914543</v>
      </c>
      <c r="AC458" s="73" t="n">
        <f aca="false">MAX(AC457,AB458)</f>
        <v>3.74849548497376</v>
      </c>
      <c r="AD458" s="70" t="n">
        <f aca="false">1-AB458/AC458</f>
        <v>0.0114568861028331</v>
      </c>
      <c r="AE458" s="73" t="n">
        <f aca="false">AE457*(1+M458)</f>
        <v>3.29258099041866</v>
      </c>
      <c r="AF458" s="73" t="n">
        <f aca="false">MAX(AF457,AE458)</f>
        <v>3.35073559375028</v>
      </c>
      <c r="AG458" s="70" t="n">
        <f aca="false">1-AE458/AF458</f>
        <v>0.0173557720997396</v>
      </c>
      <c r="AH458" s="74" t="n">
        <f aca="false">IF(R458&gt;0,AH457+1,0)</f>
        <v>23</v>
      </c>
      <c r="AI458" s="74" t="n">
        <f aca="false">IF(U458&gt;0,AI457+1,0)</f>
        <v>84</v>
      </c>
      <c r="AJ458" s="74" t="n">
        <f aca="false">IF(G458&gt;0,AJ457+1,0)</f>
        <v>1</v>
      </c>
      <c r="AK458" s="74" t="n">
        <f aca="false">IF(G458&lt;=0,AK457+1,0)</f>
        <v>0</v>
      </c>
      <c r="AL458" s="74" t="n">
        <f aca="false">IF(K458&gt;0,AL457+1,0)</f>
        <v>1</v>
      </c>
      <c r="AM458" s="74" t="n">
        <f aca="false">IF(K458&lt;=0,AM457+1,0)</f>
        <v>0</v>
      </c>
    </row>
    <row r="459" customFormat="false" ht="15" hidden="false" customHeight="false" outlineLevel="0" collapsed="false">
      <c r="A459" s="61" t="n">
        <v>458</v>
      </c>
      <c r="B459" s="62" t="n">
        <v>41234.6145833333</v>
      </c>
      <c r="C459" s="63" t="n">
        <f aca="false">YEAR(B459)</f>
        <v>2012</v>
      </c>
      <c r="D459" s="32" t="s">
        <v>277</v>
      </c>
      <c r="E459" s="64" t="n">
        <v>5605.85</v>
      </c>
      <c r="F459" s="65" t="n">
        <v>0.0013</v>
      </c>
      <c r="G459" s="66" t="n">
        <v>7.287605</v>
      </c>
      <c r="H459" s="67" t="n">
        <f aca="false">E459+IF(D459="Long",1,-1)*G459</f>
        <v>5613.137605</v>
      </c>
      <c r="I459" s="68" t="n">
        <f aca="false">Assumptions!$B$58</f>
        <v>5.35750011455817</v>
      </c>
      <c r="J459" s="68" t="n">
        <f aca="false">INDEX(Yearly!$L$5:$L$22,MATCH(C459,Yearly!$A$5:$A$22,0))</f>
        <v>0.54025211239242</v>
      </c>
      <c r="K459" s="68" t="n">
        <f aca="false">G459-I459-J459</f>
        <v>1.38985277304941</v>
      </c>
      <c r="L459" s="69" t="n">
        <f aca="false">(I459+J459)/Assumptions!$B$8</f>
        <v>0.000260054024853469</v>
      </c>
      <c r="M459" s="70" t="n">
        <f aca="false">F459-L459</f>
        <v>0.00103994597514653</v>
      </c>
      <c r="N459" s="71" t="n">
        <f aca="false">G459*Assumptions!$B$7</f>
        <v>57317.013325</v>
      </c>
      <c r="O459" s="71" t="n">
        <f aca="false">K459*Assumptions!$B$7</f>
        <v>10931.1920600336</v>
      </c>
      <c r="P459" s="68" t="n">
        <f aca="false">P458+G459</f>
        <v>6475.468375</v>
      </c>
      <c r="Q459" s="68" t="n">
        <f aca="false">MAX(Q458,P459)</f>
        <v>6532.03943</v>
      </c>
      <c r="R459" s="68" t="n">
        <f aca="false">Q459-P459</f>
        <v>56.5710549999994</v>
      </c>
      <c r="S459" s="68" t="n">
        <f aca="false">S458+K459</f>
        <v>3782.89686784555</v>
      </c>
      <c r="T459" s="68" t="n">
        <f aca="false">MAX(T458,S459)</f>
        <v>4177.25397213635</v>
      </c>
      <c r="U459" s="68" t="n">
        <f aca="false">T459-S459</f>
        <v>394.3571042908</v>
      </c>
      <c r="V459" s="70" t="n">
        <f aca="false">V458+F459</f>
        <v>1.4013</v>
      </c>
      <c r="W459" s="70" t="n">
        <f aca="false">MAX(W458,V459)</f>
        <v>1.4111</v>
      </c>
      <c r="X459" s="70" t="n">
        <f aca="false">W459-V459</f>
        <v>0.00980000000000003</v>
      </c>
      <c r="Y459" s="70" t="n">
        <f aca="false">Y458+M459</f>
        <v>1.28257441935564</v>
      </c>
      <c r="Z459" s="70" t="n">
        <f aca="false">MAX(Z458,Y459)</f>
        <v>1.29861571595212</v>
      </c>
      <c r="AA459" s="70" t="n">
        <f aca="false">Z459-Y459</f>
        <v>0.0160412965964831</v>
      </c>
      <c r="AB459" s="72" t="n">
        <f aca="false">AB458*(1+F459)</f>
        <v>3.71036661336432</v>
      </c>
      <c r="AC459" s="73" t="n">
        <f aca="false">MAX(AC458,AB459)</f>
        <v>3.74849548497376</v>
      </c>
      <c r="AD459" s="70" t="n">
        <f aca="false">1-AB459/AC459</f>
        <v>0.0101717800547667</v>
      </c>
      <c r="AE459" s="73" t="n">
        <f aca="false">AE458*(1+M459)</f>
        <v>3.29600509676749</v>
      </c>
      <c r="AF459" s="73" t="n">
        <f aca="false">MAX(AF458,AE459)</f>
        <v>3.35073559375028</v>
      </c>
      <c r="AG459" s="70" t="n">
        <f aca="false">1-AE459/AF459</f>
        <v>0.0163338751899338</v>
      </c>
      <c r="AH459" s="74" t="n">
        <f aca="false">IF(R459&gt;0,AH458+1,0)</f>
        <v>24</v>
      </c>
      <c r="AI459" s="74" t="n">
        <f aca="false">IF(U459&gt;0,AI458+1,0)</f>
        <v>85</v>
      </c>
      <c r="AJ459" s="74" t="n">
        <f aca="false">IF(G459&gt;0,AJ458+1,0)</f>
        <v>2</v>
      </c>
      <c r="AK459" s="74" t="n">
        <f aca="false">IF(G459&lt;=0,AK458+1,0)</f>
        <v>0</v>
      </c>
      <c r="AL459" s="74" t="n">
        <f aca="false">IF(K459&gt;0,AL458+1,0)</f>
        <v>2</v>
      </c>
      <c r="AM459" s="74" t="n">
        <f aca="false">IF(K459&lt;=0,AM458+1,0)</f>
        <v>0</v>
      </c>
    </row>
    <row r="460" customFormat="false" ht="15" hidden="false" customHeight="false" outlineLevel="0" collapsed="false">
      <c r="A460" s="61" t="n">
        <v>459</v>
      </c>
      <c r="B460" s="62" t="n">
        <v>41236.5104166667</v>
      </c>
      <c r="C460" s="63" t="n">
        <f aca="false">YEAR(B460)</f>
        <v>2012</v>
      </c>
      <c r="D460" s="32" t="s">
        <v>276</v>
      </c>
      <c r="E460" s="64" t="n">
        <v>5613.4</v>
      </c>
      <c r="F460" s="65" t="n">
        <v>-0.0024</v>
      </c>
      <c r="G460" s="66" t="n">
        <v>-13.47216</v>
      </c>
      <c r="H460" s="67" t="n">
        <f aca="false">E460+IF(D460="Long",1,-1)*G460</f>
        <v>5626.87216</v>
      </c>
      <c r="I460" s="68" t="n">
        <f aca="false">Assumptions!$B$58</f>
        <v>5.35750011455817</v>
      </c>
      <c r="J460" s="68" t="n">
        <f aca="false">INDEX(Yearly!$L$5:$L$22,MATCH(C460,Yearly!$A$5:$A$22,0))</f>
        <v>0.54025211239242</v>
      </c>
      <c r="K460" s="68" t="n">
        <f aca="false">G460-I460-J460</f>
        <v>-19.3699122269506</v>
      </c>
      <c r="L460" s="69" t="n">
        <f aca="false">(I460+J460)/Assumptions!$B$8</f>
        <v>0.000260054024853469</v>
      </c>
      <c r="M460" s="70" t="n">
        <f aca="false">F460-L460</f>
        <v>-0.00266005402485347</v>
      </c>
      <c r="N460" s="71" t="n">
        <f aca="false">G460*Assumptions!$B$7</f>
        <v>-105958.5384</v>
      </c>
      <c r="O460" s="71" t="n">
        <f aca="false">K460*Assumptions!$B$7</f>
        <v>-152344.359664966</v>
      </c>
      <c r="P460" s="68" t="n">
        <f aca="false">P459+G460</f>
        <v>6461.996215</v>
      </c>
      <c r="Q460" s="68" t="n">
        <f aca="false">MAX(Q459,P460)</f>
        <v>6532.03943</v>
      </c>
      <c r="R460" s="68" t="n">
        <f aca="false">Q460-P460</f>
        <v>70.0432149999997</v>
      </c>
      <c r="S460" s="68" t="n">
        <f aca="false">S459+K460</f>
        <v>3763.52695561859</v>
      </c>
      <c r="T460" s="68" t="n">
        <f aca="false">MAX(T459,S460)</f>
        <v>4177.25397213635</v>
      </c>
      <c r="U460" s="68" t="n">
        <f aca="false">T460-S460</f>
        <v>413.72701651775</v>
      </c>
      <c r="V460" s="70" t="n">
        <f aca="false">V459+F460</f>
        <v>1.3989</v>
      </c>
      <c r="W460" s="70" t="n">
        <f aca="false">MAX(W459,V460)</f>
        <v>1.4111</v>
      </c>
      <c r="X460" s="70" t="n">
        <f aca="false">W460-V460</f>
        <v>0.0122</v>
      </c>
      <c r="Y460" s="70" t="n">
        <f aca="false">Y459+M460</f>
        <v>1.27991436533078</v>
      </c>
      <c r="Z460" s="70" t="n">
        <f aca="false">MAX(Z459,Y460)</f>
        <v>1.29861571595212</v>
      </c>
      <c r="AA460" s="70" t="n">
        <f aca="false">Z460-Y460</f>
        <v>0.0187013506213365</v>
      </c>
      <c r="AB460" s="72" t="n">
        <f aca="false">AB459*(1+F460)</f>
        <v>3.70146173349224</v>
      </c>
      <c r="AC460" s="73" t="n">
        <f aca="false">MAX(AC459,AB460)</f>
        <v>3.74849548497376</v>
      </c>
      <c r="AD460" s="70" t="n">
        <f aca="false">1-AB460/AC460</f>
        <v>0.0125473677826352</v>
      </c>
      <c r="AE460" s="73" t="n">
        <f aca="false">AE459*(1+M460)</f>
        <v>3.2872375451439</v>
      </c>
      <c r="AF460" s="73" t="n">
        <f aca="false">MAX(AF459,AE460)</f>
        <v>3.35073559375028</v>
      </c>
      <c r="AG460" s="70" t="n">
        <f aca="false">1-AE460/AF460</f>
        <v>0.0189504802243469</v>
      </c>
      <c r="AH460" s="74" t="n">
        <f aca="false">IF(R460&gt;0,AH459+1,0)</f>
        <v>25</v>
      </c>
      <c r="AI460" s="74" t="n">
        <f aca="false">IF(U460&gt;0,AI459+1,0)</f>
        <v>86</v>
      </c>
      <c r="AJ460" s="74" t="n">
        <f aca="false">IF(G460&gt;0,AJ459+1,0)</f>
        <v>0</v>
      </c>
      <c r="AK460" s="74" t="n">
        <f aca="false">IF(G460&lt;=0,AK459+1,0)</f>
        <v>1</v>
      </c>
      <c r="AL460" s="74" t="n">
        <f aca="false">IF(K460&gt;0,AL459+1,0)</f>
        <v>0</v>
      </c>
      <c r="AM460" s="74" t="n">
        <f aca="false">IF(K460&lt;=0,AM459+1,0)</f>
        <v>1</v>
      </c>
    </row>
    <row r="461" customFormat="false" ht="15" hidden="false" customHeight="false" outlineLevel="0" collapsed="false">
      <c r="A461" s="61" t="n">
        <v>460</v>
      </c>
      <c r="B461" s="62" t="n">
        <v>41236.6354166667</v>
      </c>
      <c r="C461" s="63" t="n">
        <f aca="false">YEAR(B461)</f>
        <v>2012</v>
      </c>
      <c r="D461" s="32" t="s">
        <v>277</v>
      </c>
      <c r="E461" s="64" t="n">
        <v>5626.6</v>
      </c>
      <c r="F461" s="65" t="n">
        <v>0.0388</v>
      </c>
      <c r="G461" s="66" t="n">
        <v>218.31208</v>
      </c>
      <c r="H461" s="67" t="n">
        <f aca="false">E461+IF(D461="Long",1,-1)*G461</f>
        <v>5844.91208</v>
      </c>
      <c r="I461" s="68" t="n">
        <f aca="false">Assumptions!$B$58</f>
        <v>5.35750011455817</v>
      </c>
      <c r="J461" s="68" t="n">
        <f aca="false">INDEX(Yearly!$L$5:$L$22,MATCH(C461,Yearly!$A$5:$A$22,0))</f>
        <v>0.54025211239242</v>
      </c>
      <c r="K461" s="68" t="n">
        <f aca="false">G461-I461-J461</f>
        <v>212.414327773049</v>
      </c>
      <c r="L461" s="69" t="n">
        <f aca="false">(I461+J461)/Assumptions!$B$8</f>
        <v>0.000260054024853469</v>
      </c>
      <c r="M461" s="70" t="n">
        <f aca="false">F461-L461</f>
        <v>0.0385399459751465</v>
      </c>
      <c r="N461" s="71" t="n">
        <f aca="false">G461*Assumptions!$B$7</f>
        <v>1717024.5092</v>
      </c>
      <c r="O461" s="71" t="n">
        <f aca="false">K461*Assumptions!$B$7</f>
        <v>1670638.68793503</v>
      </c>
      <c r="P461" s="68" t="n">
        <f aca="false">P460+G461</f>
        <v>6680.308295</v>
      </c>
      <c r="Q461" s="68" t="n">
        <f aca="false">MAX(Q460,P461)</f>
        <v>6680.308295</v>
      </c>
      <c r="R461" s="68" t="n">
        <f aca="false">Q461-P461</f>
        <v>0</v>
      </c>
      <c r="S461" s="68" t="n">
        <f aca="false">S460+K461</f>
        <v>3975.94128339164</v>
      </c>
      <c r="T461" s="68" t="n">
        <f aca="false">MAX(T460,S461)</f>
        <v>4177.25397213635</v>
      </c>
      <c r="U461" s="68" t="n">
        <f aca="false">T461-S461</f>
        <v>201.312688744701</v>
      </c>
      <c r="V461" s="70" t="n">
        <f aca="false">V460+F461</f>
        <v>1.4377</v>
      </c>
      <c r="W461" s="70" t="n">
        <f aca="false">MAX(W460,V461)</f>
        <v>1.4377</v>
      </c>
      <c r="X461" s="70" t="n">
        <f aca="false">W461-V461</f>
        <v>0</v>
      </c>
      <c r="Y461" s="70" t="n">
        <f aca="false">Y460+M461</f>
        <v>1.31845431130593</v>
      </c>
      <c r="Z461" s="70" t="n">
        <f aca="false">MAX(Z460,Y461)</f>
        <v>1.31845431130593</v>
      </c>
      <c r="AA461" s="70" t="n">
        <f aca="false">Z461-Y461</f>
        <v>0</v>
      </c>
      <c r="AB461" s="72" t="n">
        <f aca="false">AB460*(1+F461)</f>
        <v>3.84507844875174</v>
      </c>
      <c r="AC461" s="73" t="n">
        <f aca="false">MAX(AC460,AB461)</f>
        <v>3.84507844875174</v>
      </c>
      <c r="AD461" s="70" t="n">
        <f aca="false">1-AB461/AC461</f>
        <v>0</v>
      </c>
      <c r="AE461" s="73" t="n">
        <f aca="false">AE460*(1+M461)</f>
        <v>3.41392750254122</v>
      </c>
      <c r="AF461" s="73" t="n">
        <f aca="false">MAX(AF460,AE461)</f>
        <v>3.41392750254122</v>
      </c>
      <c r="AG461" s="70" t="n">
        <f aca="false">1-AE461/AF461</f>
        <v>0</v>
      </c>
      <c r="AH461" s="74" t="n">
        <f aca="false">IF(R461&gt;0,AH460+1,0)</f>
        <v>0</v>
      </c>
      <c r="AI461" s="74" t="n">
        <f aca="false">IF(U461&gt;0,AI460+1,0)</f>
        <v>87</v>
      </c>
      <c r="AJ461" s="74" t="n">
        <f aca="false">IF(G461&gt;0,AJ460+1,0)</f>
        <v>1</v>
      </c>
      <c r="AK461" s="74" t="n">
        <f aca="false">IF(G461&lt;=0,AK460+1,0)</f>
        <v>0</v>
      </c>
      <c r="AL461" s="74" t="n">
        <f aca="false">IF(K461&gt;0,AL460+1,0)</f>
        <v>1</v>
      </c>
      <c r="AM461" s="74" t="n">
        <f aca="false">IF(K461&lt;=0,AM460+1,0)</f>
        <v>0</v>
      </c>
    </row>
    <row r="462" customFormat="false" ht="15" hidden="false" customHeight="false" outlineLevel="0" collapsed="false">
      <c r="A462" s="61" t="n">
        <v>461</v>
      </c>
      <c r="B462" s="62" t="n">
        <v>41249.46875</v>
      </c>
      <c r="C462" s="63" t="n">
        <f aca="false">YEAR(B462)</f>
        <v>2012</v>
      </c>
      <c r="D462" s="32" t="s">
        <v>276</v>
      </c>
      <c r="E462" s="64" t="n">
        <v>5845.05</v>
      </c>
      <c r="F462" s="65" t="n">
        <v>-0.005</v>
      </c>
      <c r="G462" s="66" t="n">
        <v>-29.22525</v>
      </c>
      <c r="H462" s="67" t="n">
        <f aca="false">E462+IF(D462="Long",1,-1)*G462</f>
        <v>5874.27525</v>
      </c>
      <c r="I462" s="68" t="n">
        <f aca="false">Assumptions!$B$58</f>
        <v>5.35750011455817</v>
      </c>
      <c r="J462" s="68" t="n">
        <f aca="false">INDEX(Yearly!$L$5:$L$22,MATCH(C462,Yearly!$A$5:$A$22,0))</f>
        <v>0.54025211239242</v>
      </c>
      <c r="K462" s="68" t="n">
        <f aca="false">G462-I462-J462</f>
        <v>-35.1230022269506</v>
      </c>
      <c r="L462" s="69" t="n">
        <f aca="false">(I462+J462)/Assumptions!$B$8</f>
        <v>0.000260054024853469</v>
      </c>
      <c r="M462" s="70" t="n">
        <f aca="false">F462-L462</f>
        <v>-0.00526005402485347</v>
      </c>
      <c r="N462" s="71" t="n">
        <f aca="false">G462*Assumptions!$B$7</f>
        <v>-229856.59125</v>
      </c>
      <c r="O462" s="71" t="n">
        <f aca="false">K462*Assumptions!$B$7</f>
        <v>-276242.412514966</v>
      </c>
      <c r="P462" s="68" t="n">
        <f aca="false">P461+G462</f>
        <v>6651.083045</v>
      </c>
      <c r="Q462" s="68" t="n">
        <f aca="false">MAX(Q461,P462)</f>
        <v>6680.308295</v>
      </c>
      <c r="R462" s="68" t="n">
        <f aca="false">Q462-P462</f>
        <v>29.2252500000004</v>
      </c>
      <c r="S462" s="68" t="n">
        <f aca="false">S461+K462</f>
        <v>3940.81828116469</v>
      </c>
      <c r="T462" s="68" t="n">
        <f aca="false">MAX(T461,S462)</f>
        <v>4177.25397213635</v>
      </c>
      <c r="U462" s="68" t="n">
        <f aca="false">T462-S462</f>
        <v>236.435690971651</v>
      </c>
      <c r="V462" s="70" t="n">
        <f aca="false">V461+F462</f>
        <v>1.4327</v>
      </c>
      <c r="W462" s="70" t="n">
        <f aca="false">MAX(W461,V462)</f>
        <v>1.4377</v>
      </c>
      <c r="X462" s="70" t="n">
        <f aca="false">W462-V462</f>
        <v>0.00499999999999989</v>
      </c>
      <c r="Y462" s="70" t="n">
        <f aca="false">Y461+M462</f>
        <v>1.31319425728108</v>
      </c>
      <c r="Z462" s="70" t="n">
        <f aca="false">MAX(Z461,Y462)</f>
        <v>1.31845431130593</v>
      </c>
      <c r="AA462" s="70" t="n">
        <f aca="false">Z462-Y462</f>
        <v>0.00526005402485352</v>
      </c>
      <c r="AB462" s="72" t="n">
        <f aca="false">AB461*(1+F462)</f>
        <v>3.82585305650798</v>
      </c>
      <c r="AC462" s="73" t="n">
        <f aca="false">MAX(AC461,AB462)</f>
        <v>3.84507844875174</v>
      </c>
      <c r="AD462" s="70" t="n">
        <f aca="false">1-AB462/AC462</f>
        <v>0.005</v>
      </c>
      <c r="AE462" s="73" t="n">
        <f aca="false">AE461*(1+M462)</f>
        <v>3.39597005944092</v>
      </c>
      <c r="AF462" s="73" t="n">
        <f aca="false">MAX(AF461,AE462)</f>
        <v>3.41392750254122</v>
      </c>
      <c r="AG462" s="70" t="n">
        <f aca="false">1-AE462/AF462</f>
        <v>0.00526005402485352</v>
      </c>
      <c r="AH462" s="74" t="n">
        <f aca="false">IF(R462&gt;0,AH461+1,0)</f>
        <v>1</v>
      </c>
      <c r="AI462" s="74" t="n">
        <f aca="false">IF(U462&gt;0,AI461+1,0)</f>
        <v>88</v>
      </c>
      <c r="AJ462" s="74" t="n">
        <f aca="false">IF(G462&gt;0,AJ461+1,0)</f>
        <v>0</v>
      </c>
      <c r="AK462" s="74" t="n">
        <f aca="false">IF(G462&lt;=0,AK461+1,0)</f>
        <v>1</v>
      </c>
      <c r="AL462" s="74" t="n">
        <f aca="false">IF(K462&gt;0,AL461+1,0)</f>
        <v>0</v>
      </c>
      <c r="AM462" s="74" t="n">
        <f aca="false">IF(K462&lt;=0,AM461+1,0)</f>
        <v>1</v>
      </c>
    </row>
    <row r="463" customFormat="false" ht="15" hidden="false" customHeight="false" outlineLevel="0" collapsed="false">
      <c r="A463" s="61" t="n">
        <v>462</v>
      </c>
      <c r="B463" s="62" t="n">
        <v>41249.59375</v>
      </c>
      <c r="C463" s="63" t="n">
        <f aca="false">YEAR(B463)</f>
        <v>2012</v>
      </c>
      <c r="D463" s="32" t="s">
        <v>277</v>
      </c>
      <c r="E463" s="64" t="n">
        <v>5874.05</v>
      </c>
      <c r="F463" s="65" t="n">
        <v>0.0002</v>
      </c>
      <c r="G463" s="66" t="n">
        <v>1.17481</v>
      </c>
      <c r="H463" s="67" t="n">
        <f aca="false">E463+IF(D463="Long",1,-1)*G463</f>
        <v>5875.22481</v>
      </c>
      <c r="I463" s="68" t="n">
        <f aca="false">Assumptions!$B$58</f>
        <v>5.35750011455817</v>
      </c>
      <c r="J463" s="68" t="n">
        <f aca="false">INDEX(Yearly!$L$5:$L$22,MATCH(C463,Yearly!$A$5:$A$22,0))</f>
        <v>0.54025211239242</v>
      </c>
      <c r="K463" s="68" t="n">
        <f aca="false">G463-I463-J463</f>
        <v>-4.72294222695059</v>
      </c>
      <c r="L463" s="69" t="n">
        <f aca="false">(I463+J463)/Assumptions!$B$8</f>
        <v>0.000260054024853469</v>
      </c>
      <c r="M463" s="70" t="n">
        <f aca="false">F463-L463</f>
        <v>-6.00540248534693E-005</v>
      </c>
      <c r="N463" s="71" t="n">
        <f aca="false">G463*Assumptions!$B$7</f>
        <v>9239.88065</v>
      </c>
      <c r="O463" s="71" t="n">
        <f aca="false">K463*Assumptions!$B$7</f>
        <v>-37145.9406149664</v>
      </c>
      <c r="P463" s="68" t="n">
        <f aca="false">P462+G463</f>
        <v>6652.257855</v>
      </c>
      <c r="Q463" s="68" t="n">
        <f aca="false">MAX(Q462,P463)</f>
        <v>6680.308295</v>
      </c>
      <c r="R463" s="68" t="n">
        <f aca="false">Q463-P463</f>
        <v>28.05044</v>
      </c>
      <c r="S463" s="68" t="n">
        <f aca="false">S462+K463</f>
        <v>3936.09533893774</v>
      </c>
      <c r="T463" s="68" t="n">
        <f aca="false">MAX(T462,S463)</f>
        <v>4177.25397213635</v>
      </c>
      <c r="U463" s="68" t="n">
        <f aca="false">T463-S463</f>
        <v>241.158633198602</v>
      </c>
      <c r="V463" s="70" t="n">
        <f aca="false">V462+F463</f>
        <v>1.4329</v>
      </c>
      <c r="W463" s="70" t="n">
        <f aca="false">MAX(W462,V463)</f>
        <v>1.4377</v>
      </c>
      <c r="X463" s="70" t="n">
        <f aca="false">W463-V463</f>
        <v>0.00479999999999992</v>
      </c>
      <c r="Y463" s="70" t="n">
        <f aca="false">Y462+M463</f>
        <v>1.31313420325622</v>
      </c>
      <c r="Z463" s="70" t="n">
        <f aca="false">MAX(Z462,Y463)</f>
        <v>1.31845431130593</v>
      </c>
      <c r="AA463" s="70" t="n">
        <f aca="false">Z463-Y463</f>
        <v>0.00532010804970695</v>
      </c>
      <c r="AB463" s="72" t="n">
        <f aca="false">AB462*(1+F463)</f>
        <v>3.82661822711928</v>
      </c>
      <c r="AC463" s="73" t="n">
        <f aca="false">MAX(AC462,AB463)</f>
        <v>3.84507844875174</v>
      </c>
      <c r="AD463" s="70" t="n">
        <f aca="false">1-AB463/AC463</f>
        <v>0.00480100000000006</v>
      </c>
      <c r="AE463" s="73" t="n">
        <f aca="false">AE462*(1+M463)</f>
        <v>3.39576611777057</v>
      </c>
      <c r="AF463" s="73" t="n">
        <f aca="false">MAX(AF462,AE463)</f>
        <v>3.41392750254122</v>
      </c>
      <c r="AG463" s="70" t="n">
        <f aca="false">1-AE463/AF463</f>
        <v>0.00531979216229173</v>
      </c>
      <c r="AH463" s="74" t="n">
        <f aca="false">IF(R463&gt;0,AH462+1,0)</f>
        <v>2</v>
      </c>
      <c r="AI463" s="74" t="n">
        <f aca="false">IF(U463&gt;0,AI462+1,0)</f>
        <v>89</v>
      </c>
      <c r="AJ463" s="74" t="n">
        <f aca="false">IF(G463&gt;0,AJ462+1,0)</f>
        <v>1</v>
      </c>
      <c r="AK463" s="74" t="n">
        <f aca="false">IF(G463&lt;=0,AK462+1,0)</f>
        <v>0</v>
      </c>
      <c r="AL463" s="74" t="n">
        <f aca="false">IF(K463&gt;0,AL462+1,0)</f>
        <v>0</v>
      </c>
      <c r="AM463" s="74" t="n">
        <f aca="false">IF(K463&lt;=0,AM462+1,0)</f>
        <v>2</v>
      </c>
    </row>
    <row r="464" customFormat="false" ht="15" hidden="false" customHeight="false" outlineLevel="0" collapsed="false">
      <c r="A464" s="61" t="n">
        <v>463</v>
      </c>
      <c r="B464" s="62" t="n">
        <v>41254.5729166667</v>
      </c>
      <c r="C464" s="63" t="n">
        <f aca="false">YEAR(B464)</f>
        <v>2012</v>
      </c>
      <c r="D464" s="32" t="s">
        <v>276</v>
      </c>
      <c r="E464" s="64" t="n">
        <v>5875.35</v>
      </c>
      <c r="F464" s="65" t="n">
        <v>-0.0063</v>
      </c>
      <c r="G464" s="66" t="n">
        <v>-37.014705</v>
      </c>
      <c r="H464" s="67" t="n">
        <f aca="false">E464+IF(D464="Long",1,-1)*G464</f>
        <v>5912.364705</v>
      </c>
      <c r="I464" s="68" t="n">
        <f aca="false">Assumptions!$B$58</f>
        <v>5.35750011455817</v>
      </c>
      <c r="J464" s="68" t="n">
        <f aca="false">INDEX(Yearly!$L$5:$L$22,MATCH(C464,Yearly!$A$5:$A$22,0))</f>
        <v>0.54025211239242</v>
      </c>
      <c r="K464" s="68" t="n">
        <f aca="false">G464-I464-J464</f>
        <v>-42.9124572269506</v>
      </c>
      <c r="L464" s="69" t="n">
        <f aca="false">(I464+J464)/Assumptions!$B$8</f>
        <v>0.000260054024853469</v>
      </c>
      <c r="M464" s="70" t="n">
        <f aca="false">F464-L464</f>
        <v>-0.00656005402485347</v>
      </c>
      <c r="N464" s="71" t="n">
        <f aca="false">G464*Assumptions!$B$7</f>
        <v>-291120.654825</v>
      </c>
      <c r="O464" s="71" t="n">
        <f aca="false">K464*Assumptions!$B$7</f>
        <v>-337506.476089966</v>
      </c>
      <c r="P464" s="68" t="n">
        <f aca="false">P463+G464</f>
        <v>6615.24315</v>
      </c>
      <c r="Q464" s="68" t="n">
        <f aca="false">MAX(Q463,P464)</f>
        <v>6680.308295</v>
      </c>
      <c r="R464" s="68" t="n">
        <f aca="false">Q464-P464</f>
        <v>65.0651449999996</v>
      </c>
      <c r="S464" s="68" t="n">
        <f aca="false">S463+K464</f>
        <v>3893.18288171079</v>
      </c>
      <c r="T464" s="68" t="n">
        <f aca="false">MAX(T463,S464)</f>
        <v>4177.25397213635</v>
      </c>
      <c r="U464" s="68" t="n">
        <f aca="false">T464-S464</f>
        <v>284.071090425553</v>
      </c>
      <c r="V464" s="70" t="n">
        <f aca="false">V463+F464</f>
        <v>1.4266</v>
      </c>
      <c r="W464" s="70" t="n">
        <f aca="false">MAX(W463,V464)</f>
        <v>1.4377</v>
      </c>
      <c r="X464" s="70" t="n">
        <f aca="false">W464-V464</f>
        <v>0.0110999999999999</v>
      </c>
      <c r="Y464" s="70" t="n">
        <f aca="false">Y463+M464</f>
        <v>1.30657414923137</v>
      </c>
      <c r="Z464" s="70" t="n">
        <f aca="false">MAX(Z463,Y464)</f>
        <v>1.31845431130593</v>
      </c>
      <c r="AA464" s="70" t="n">
        <f aca="false">Z464-Y464</f>
        <v>0.0118801620745603</v>
      </c>
      <c r="AB464" s="72" t="n">
        <f aca="false">AB463*(1+F464)</f>
        <v>3.80251053228843</v>
      </c>
      <c r="AC464" s="73" t="n">
        <f aca="false">MAX(AC463,AB464)</f>
        <v>3.84507844875174</v>
      </c>
      <c r="AD464" s="70" t="n">
        <f aca="false">1-AB464/AC464</f>
        <v>0.0110707537000001</v>
      </c>
      <c r="AE464" s="73" t="n">
        <f aca="false">AE463*(1+M464)</f>
        <v>3.37348970858223</v>
      </c>
      <c r="AF464" s="73" t="n">
        <f aca="false">MAX(AF463,AE464)</f>
        <v>3.41392750254122</v>
      </c>
      <c r="AG464" s="70" t="n">
        <f aca="false">1-AE464/AF464</f>
        <v>0.0118449480631596</v>
      </c>
      <c r="AH464" s="74" t="n">
        <f aca="false">IF(R464&gt;0,AH463+1,0)</f>
        <v>3</v>
      </c>
      <c r="AI464" s="74" t="n">
        <f aca="false">IF(U464&gt;0,AI463+1,0)</f>
        <v>90</v>
      </c>
      <c r="AJ464" s="74" t="n">
        <f aca="false">IF(G464&gt;0,AJ463+1,0)</f>
        <v>0</v>
      </c>
      <c r="AK464" s="74" t="n">
        <f aca="false">IF(G464&lt;=0,AK463+1,0)</f>
        <v>1</v>
      </c>
      <c r="AL464" s="74" t="n">
        <f aca="false">IF(K464&gt;0,AL463+1,0)</f>
        <v>0</v>
      </c>
      <c r="AM464" s="74" t="n">
        <f aca="false">IF(K464&lt;=0,AM463+1,0)</f>
        <v>3</v>
      </c>
    </row>
    <row r="465" customFormat="false" ht="15" hidden="false" customHeight="false" outlineLevel="0" collapsed="false">
      <c r="A465" s="61" t="n">
        <v>464</v>
      </c>
      <c r="B465" s="62" t="n">
        <v>41255.46875</v>
      </c>
      <c r="C465" s="63" t="n">
        <f aca="false">YEAR(B465)</f>
        <v>2012</v>
      </c>
      <c r="D465" s="32" t="s">
        <v>277</v>
      </c>
      <c r="E465" s="64" t="n">
        <v>5912.15</v>
      </c>
      <c r="F465" s="65" t="n">
        <v>-0.0048</v>
      </c>
      <c r="G465" s="66" t="n">
        <v>-28.37832</v>
      </c>
      <c r="H465" s="67" t="n">
        <f aca="false">E465+IF(D465="Long",1,-1)*G465</f>
        <v>5883.77168</v>
      </c>
      <c r="I465" s="68" t="n">
        <f aca="false">Assumptions!$B$58</f>
        <v>5.35750011455817</v>
      </c>
      <c r="J465" s="68" t="n">
        <f aca="false">INDEX(Yearly!$L$5:$L$22,MATCH(C465,Yearly!$A$5:$A$22,0))</f>
        <v>0.54025211239242</v>
      </c>
      <c r="K465" s="68" t="n">
        <f aca="false">G465-I465-J465</f>
        <v>-34.2760722269506</v>
      </c>
      <c r="L465" s="69" t="n">
        <f aca="false">(I465+J465)/Assumptions!$B$8</f>
        <v>0.000260054024853469</v>
      </c>
      <c r="M465" s="70" t="n">
        <f aca="false">F465-L465</f>
        <v>-0.00506005402485347</v>
      </c>
      <c r="N465" s="71" t="n">
        <f aca="false">G465*Assumptions!$B$7</f>
        <v>-223195.4868</v>
      </c>
      <c r="O465" s="71" t="n">
        <f aca="false">K465*Assumptions!$B$7</f>
        <v>-269581.308064966</v>
      </c>
      <c r="P465" s="68" t="n">
        <f aca="false">P464+G465</f>
        <v>6586.86483</v>
      </c>
      <c r="Q465" s="68" t="n">
        <f aca="false">MAX(Q464,P465)</f>
        <v>6680.308295</v>
      </c>
      <c r="R465" s="68" t="n">
        <f aca="false">Q465-P465</f>
        <v>93.4434649999994</v>
      </c>
      <c r="S465" s="68" t="n">
        <f aca="false">S464+K465</f>
        <v>3858.90680948384</v>
      </c>
      <c r="T465" s="68" t="n">
        <f aca="false">MAX(T464,S465)</f>
        <v>4177.25397213635</v>
      </c>
      <c r="U465" s="68" t="n">
        <f aca="false">T465-S465</f>
        <v>318.347162652503</v>
      </c>
      <c r="V465" s="70" t="n">
        <f aca="false">V464+F465</f>
        <v>1.4218</v>
      </c>
      <c r="W465" s="70" t="n">
        <f aca="false">MAX(W464,V465)</f>
        <v>1.4377</v>
      </c>
      <c r="X465" s="70" t="n">
        <f aca="false">W465-V465</f>
        <v>0.0158999999999998</v>
      </c>
      <c r="Y465" s="70" t="n">
        <f aca="false">Y464+M465</f>
        <v>1.30151409520652</v>
      </c>
      <c r="Z465" s="70" t="n">
        <f aca="false">MAX(Z464,Y465)</f>
        <v>1.31845431130593</v>
      </c>
      <c r="AA465" s="70" t="n">
        <f aca="false">Z465-Y465</f>
        <v>0.0169402160994139</v>
      </c>
      <c r="AB465" s="72" t="n">
        <f aca="false">AB464*(1+F465)</f>
        <v>3.78425848173345</v>
      </c>
      <c r="AC465" s="73" t="n">
        <f aca="false">MAX(AC464,AB465)</f>
        <v>3.84507844875174</v>
      </c>
      <c r="AD465" s="70" t="n">
        <f aca="false">1-AB465/AC465</f>
        <v>0.0158176140822401</v>
      </c>
      <c r="AE465" s="73" t="n">
        <f aca="false">AE464*(1+M465)</f>
        <v>3.35641966840451</v>
      </c>
      <c r="AF465" s="73" t="n">
        <f aca="false">MAX(AF464,AE465)</f>
        <v>3.41392750254122</v>
      </c>
      <c r="AG465" s="70" t="n">
        <f aca="false">1-AE465/AF465</f>
        <v>0.0168450660108919</v>
      </c>
      <c r="AH465" s="74" t="n">
        <f aca="false">IF(R465&gt;0,AH464+1,0)</f>
        <v>4</v>
      </c>
      <c r="AI465" s="74" t="n">
        <f aca="false">IF(U465&gt;0,AI464+1,0)</f>
        <v>91</v>
      </c>
      <c r="AJ465" s="74" t="n">
        <f aca="false">IF(G465&gt;0,AJ464+1,0)</f>
        <v>0</v>
      </c>
      <c r="AK465" s="74" t="n">
        <f aca="false">IF(G465&lt;=0,AK464+1,0)</f>
        <v>2</v>
      </c>
      <c r="AL465" s="74" t="n">
        <f aca="false">IF(K465&gt;0,AL464+1,0)</f>
        <v>0</v>
      </c>
      <c r="AM465" s="74" t="n">
        <f aca="false">IF(K465&lt;=0,AM464+1,0)</f>
        <v>4</v>
      </c>
    </row>
    <row r="466" customFormat="false" ht="15" hidden="false" customHeight="false" outlineLevel="0" collapsed="false">
      <c r="A466" s="61" t="n">
        <v>465</v>
      </c>
      <c r="B466" s="62" t="n">
        <v>41255.5104166667</v>
      </c>
      <c r="C466" s="63" t="n">
        <f aca="false">YEAR(B466)</f>
        <v>2012</v>
      </c>
      <c r="D466" s="32" t="s">
        <v>276</v>
      </c>
      <c r="E466" s="64" t="n">
        <v>5884</v>
      </c>
      <c r="F466" s="65" t="n">
        <v>-0.0035</v>
      </c>
      <c r="G466" s="66" t="n">
        <v>-20.594</v>
      </c>
      <c r="H466" s="67" t="n">
        <f aca="false">E466+IF(D466="Long",1,-1)*G466</f>
        <v>5904.594</v>
      </c>
      <c r="I466" s="68" t="n">
        <f aca="false">Assumptions!$B$58</f>
        <v>5.35750011455817</v>
      </c>
      <c r="J466" s="68" t="n">
        <f aca="false">INDEX(Yearly!$L$5:$L$22,MATCH(C466,Yearly!$A$5:$A$22,0))</f>
        <v>0.54025211239242</v>
      </c>
      <c r="K466" s="68" t="n">
        <f aca="false">G466-I466-J466</f>
        <v>-26.4917522269506</v>
      </c>
      <c r="L466" s="69" t="n">
        <f aca="false">(I466+J466)/Assumptions!$B$8</f>
        <v>0.000260054024853469</v>
      </c>
      <c r="M466" s="70" t="n">
        <f aca="false">F466-L466</f>
        <v>-0.00376005402485347</v>
      </c>
      <c r="N466" s="71" t="n">
        <f aca="false">G466*Assumptions!$B$7</f>
        <v>-161971.81</v>
      </c>
      <c r="O466" s="71" t="n">
        <f aca="false">K466*Assumptions!$B$7</f>
        <v>-208357.631264966</v>
      </c>
      <c r="P466" s="68" t="n">
        <f aca="false">P465+G466</f>
        <v>6566.27083</v>
      </c>
      <c r="Q466" s="68" t="n">
        <f aca="false">MAX(Q465,P466)</f>
        <v>6680.308295</v>
      </c>
      <c r="R466" s="68" t="n">
        <f aca="false">Q466-P466</f>
        <v>114.037464999999</v>
      </c>
      <c r="S466" s="68" t="n">
        <f aca="false">S465+K466</f>
        <v>3832.41505725689</v>
      </c>
      <c r="T466" s="68" t="n">
        <f aca="false">MAX(T465,S466)</f>
        <v>4177.25397213635</v>
      </c>
      <c r="U466" s="68" t="n">
        <f aca="false">T466-S466</f>
        <v>344.838914879454</v>
      </c>
      <c r="V466" s="70" t="n">
        <f aca="false">V465+F466</f>
        <v>1.4183</v>
      </c>
      <c r="W466" s="70" t="n">
        <f aca="false">MAX(W465,V466)</f>
        <v>1.4377</v>
      </c>
      <c r="X466" s="70" t="n">
        <f aca="false">W466-V466</f>
        <v>0.0193999999999999</v>
      </c>
      <c r="Y466" s="70" t="n">
        <f aca="false">Y465+M466</f>
        <v>1.29775404118166</v>
      </c>
      <c r="Z466" s="70" t="n">
        <f aca="false">MAX(Z465,Y466)</f>
        <v>1.31845431130593</v>
      </c>
      <c r="AA466" s="70" t="n">
        <f aca="false">Z466-Y466</f>
        <v>0.0207002701242673</v>
      </c>
      <c r="AB466" s="72" t="n">
        <f aca="false">AB465*(1+F466)</f>
        <v>3.77101357704738</v>
      </c>
      <c r="AC466" s="73" t="n">
        <f aca="false">MAX(AC465,AB466)</f>
        <v>3.84507844875174</v>
      </c>
      <c r="AD466" s="70" t="n">
        <f aca="false">1-AB466/AC466</f>
        <v>0.0192622524329522</v>
      </c>
      <c r="AE466" s="73" t="n">
        <f aca="false">AE465*(1+M466)</f>
        <v>3.34379934912123</v>
      </c>
      <c r="AF466" s="73" t="n">
        <f aca="false">MAX(AF465,AE466)</f>
        <v>3.41392750254122</v>
      </c>
      <c r="AG466" s="70" t="n">
        <f aca="false">1-AE466/AF466</f>
        <v>0.0205417816774922</v>
      </c>
      <c r="AH466" s="74" t="n">
        <f aca="false">IF(R466&gt;0,AH465+1,0)</f>
        <v>5</v>
      </c>
      <c r="AI466" s="74" t="n">
        <f aca="false">IF(U466&gt;0,AI465+1,0)</f>
        <v>92</v>
      </c>
      <c r="AJ466" s="74" t="n">
        <f aca="false">IF(G466&gt;0,AJ465+1,0)</f>
        <v>0</v>
      </c>
      <c r="AK466" s="74" t="n">
        <f aca="false">IF(G466&lt;=0,AK465+1,0)</f>
        <v>3</v>
      </c>
      <c r="AL466" s="74" t="n">
        <f aca="false">IF(K466&gt;0,AL465+1,0)</f>
        <v>0</v>
      </c>
      <c r="AM466" s="74" t="n">
        <f aca="false">IF(K466&lt;=0,AM465+1,0)</f>
        <v>5</v>
      </c>
    </row>
    <row r="467" customFormat="false" ht="15" hidden="false" customHeight="false" outlineLevel="0" collapsed="false">
      <c r="A467" s="61" t="n">
        <v>466</v>
      </c>
      <c r="B467" s="62" t="n">
        <v>41255.5520833333</v>
      </c>
      <c r="C467" s="63" t="n">
        <f aca="false">YEAR(B467)</f>
        <v>2012</v>
      </c>
      <c r="D467" s="32" t="s">
        <v>277</v>
      </c>
      <c r="E467" s="64" t="n">
        <v>5904.3</v>
      </c>
      <c r="F467" s="65" t="n">
        <v>-0.0035</v>
      </c>
      <c r="G467" s="66" t="n">
        <v>-20.66505</v>
      </c>
      <c r="H467" s="67" t="n">
        <f aca="false">E467+IF(D467="Long",1,-1)*G467</f>
        <v>5883.63495</v>
      </c>
      <c r="I467" s="68" t="n">
        <f aca="false">Assumptions!$B$58</f>
        <v>5.35750011455817</v>
      </c>
      <c r="J467" s="68" t="n">
        <f aca="false">INDEX(Yearly!$L$5:$L$22,MATCH(C467,Yearly!$A$5:$A$22,0))</f>
        <v>0.54025211239242</v>
      </c>
      <c r="K467" s="68" t="n">
        <f aca="false">G467-I467-J467</f>
        <v>-26.5628022269506</v>
      </c>
      <c r="L467" s="69" t="n">
        <f aca="false">(I467+J467)/Assumptions!$B$8</f>
        <v>0.000260054024853469</v>
      </c>
      <c r="M467" s="70" t="n">
        <f aca="false">F467-L467</f>
        <v>-0.00376005402485347</v>
      </c>
      <c r="N467" s="71" t="n">
        <f aca="false">G467*Assumptions!$B$7</f>
        <v>-162530.61825</v>
      </c>
      <c r="O467" s="71" t="n">
        <f aca="false">K467*Assumptions!$B$7</f>
        <v>-208916.439514966</v>
      </c>
      <c r="P467" s="68" t="n">
        <f aca="false">P466+G467</f>
        <v>6545.60578</v>
      </c>
      <c r="Q467" s="68" t="n">
        <f aca="false">MAX(Q466,P467)</f>
        <v>6680.308295</v>
      </c>
      <c r="R467" s="68" t="n">
        <f aca="false">Q467-P467</f>
        <v>134.702514999999</v>
      </c>
      <c r="S467" s="68" t="n">
        <f aca="false">S466+K467</f>
        <v>3805.85225502994</v>
      </c>
      <c r="T467" s="68" t="n">
        <f aca="false">MAX(T466,S467)</f>
        <v>4177.25397213635</v>
      </c>
      <c r="U467" s="68" t="n">
        <f aca="false">T467-S467</f>
        <v>371.401717106404</v>
      </c>
      <c r="V467" s="70" t="n">
        <f aca="false">V466+F467</f>
        <v>1.4148</v>
      </c>
      <c r="W467" s="70" t="n">
        <f aca="false">MAX(W466,V467)</f>
        <v>1.4377</v>
      </c>
      <c r="X467" s="70" t="n">
        <f aca="false">W467-V467</f>
        <v>0.0228999999999999</v>
      </c>
      <c r="Y467" s="70" t="n">
        <f aca="false">Y466+M467</f>
        <v>1.29399398715681</v>
      </c>
      <c r="Z467" s="70" t="n">
        <f aca="false">MAX(Z466,Y467)</f>
        <v>1.31845431130593</v>
      </c>
      <c r="AA467" s="70" t="n">
        <f aca="false">Z467-Y467</f>
        <v>0.0244603241491208</v>
      </c>
      <c r="AB467" s="72" t="n">
        <f aca="false">AB466*(1+F467)</f>
        <v>3.75781502952772</v>
      </c>
      <c r="AC467" s="73" t="n">
        <f aca="false">MAX(AC466,AB467)</f>
        <v>3.84507844875174</v>
      </c>
      <c r="AD467" s="70" t="n">
        <f aca="false">1-AB467/AC467</f>
        <v>0.0226948345494368</v>
      </c>
      <c r="AE467" s="73" t="n">
        <f aca="false">AE466*(1+M467)</f>
        <v>3.33122648292026</v>
      </c>
      <c r="AF467" s="73" t="n">
        <f aca="false">MAX(AF466,AE467)</f>
        <v>3.41392750254122</v>
      </c>
      <c r="AG467" s="70" t="n">
        <f aca="false">1-AE467/AF467</f>
        <v>0.0242245974934715</v>
      </c>
      <c r="AH467" s="74" t="n">
        <f aca="false">IF(R467&gt;0,AH466+1,0)</f>
        <v>6</v>
      </c>
      <c r="AI467" s="74" t="n">
        <f aca="false">IF(U467&gt;0,AI466+1,0)</f>
        <v>93</v>
      </c>
      <c r="AJ467" s="74" t="n">
        <f aca="false">IF(G467&gt;0,AJ466+1,0)</f>
        <v>0</v>
      </c>
      <c r="AK467" s="74" t="n">
        <f aca="false">IF(G467&lt;=0,AK466+1,0)</f>
        <v>4</v>
      </c>
      <c r="AL467" s="74" t="n">
        <f aca="false">IF(K467&gt;0,AL466+1,0)</f>
        <v>0</v>
      </c>
      <c r="AM467" s="74" t="n">
        <f aca="false">IF(K467&lt;=0,AM466+1,0)</f>
        <v>6</v>
      </c>
    </row>
    <row r="468" customFormat="false" ht="15" hidden="false" customHeight="false" outlineLevel="0" collapsed="false">
      <c r="A468" s="61" t="n">
        <v>467</v>
      </c>
      <c r="B468" s="62" t="n">
        <v>41255.59375</v>
      </c>
      <c r="C468" s="63" t="n">
        <f aca="false">YEAR(B468)</f>
        <v>2012</v>
      </c>
      <c r="D468" s="32" t="s">
        <v>276</v>
      </c>
      <c r="E468" s="64" t="n">
        <v>5883.55</v>
      </c>
      <c r="F468" s="65" t="n">
        <v>-0.0017</v>
      </c>
      <c r="G468" s="66" t="n">
        <v>-10.002035</v>
      </c>
      <c r="H468" s="67" t="n">
        <f aca="false">E468+IF(D468="Long",1,-1)*G468</f>
        <v>5893.552035</v>
      </c>
      <c r="I468" s="68" t="n">
        <f aca="false">Assumptions!$B$58</f>
        <v>5.35750011455817</v>
      </c>
      <c r="J468" s="68" t="n">
        <f aca="false">INDEX(Yearly!$L$5:$L$22,MATCH(C468,Yearly!$A$5:$A$22,0))</f>
        <v>0.54025211239242</v>
      </c>
      <c r="K468" s="68" t="n">
        <f aca="false">G468-I468-J468</f>
        <v>-15.8997872269506</v>
      </c>
      <c r="L468" s="69" t="n">
        <f aca="false">(I468+J468)/Assumptions!$B$8</f>
        <v>0.000260054024853469</v>
      </c>
      <c r="M468" s="70" t="n">
        <f aca="false">F468-L468</f>
        <v>-0.00196005402485347</v>
      </c>
      <c r="N468" s="71" t="n">
        <f aca="false">G468*Assumptions!$B$7</f>
        <v>-78666.005275</v>
      </c>
      <c r="O468" s="71" t="n">
        <f aca="false">K468*Assumptions!$B$7</f>
        <v>-125051.826539966</v>
      </c>
      <c r="P468" s="68" t="n">
        <f aca="false">P467+G468</f>
        <v>6535.603745</v>
      </c>
      <c r="Q468" s="68" t="n">
        <f aca="false">MAX(Q467,P468)</f>
        <v>6680.308295</v>
      </c>
      <c r="R468" s="68" t="n">
        <f aca="false">Q468-P468</f>
        <v>144.704549999999</v>
      </c>
      <c r="S468" s="68" t="n">
        <f aca="false">S467+K468</f>
        <v>3789.95246780299</v>
      </c>
      <c r="T468" s="68" t="n">
        <f aca="false">MAX(T467,S468)</f>
        <v>4177.25397213635</v>
      </c>
      <c r="U468" s="68" t="n">
        <f aca="false">T468-S468</f>
        <v>387.301504333355</v>
      </c>
      <c r="V468" s="70" t="n">
        <f aca="false">V467+F468</f>
        <v>1.4131</v>
      </c>
      <c r="W468" s="70" t="n">
        <f aca="false">MAX(W467,V468)</f>
        <v>1.4377</v>
      </c>
      <c r="X468" s="70" t="n">
        <f aca="false">W468-V468</f>
        <v>0.0246</v>
      </c>
      <c r="Y468" s="70" t="n">
        <f aca="false">Y467+M468</f>
        <v>1.29203393313196</v>
      </c>
      <c r="Z468" s="70" t="n">
        <f aca="false">MAX(Z467,Y468)</f>
        <v>1.31845431130593</v>
      </c>
      <c r="AA468" s="70" t="n">
        <f aca="false">Z468-Y468</f>
        <v>0.0264203781739742</v>
      </c>
      <c r="AB468" s="72" t="n">
        <f aca="false">AB467*(1+F468)</f>
        <v>3.75142674397752</v>
      </c>
      <c r="AC468" s="73" t="n">
        <f aca="false">MAX(AC467,AB468)</f>
        <v>3.84507844875174</v>
      </c>
      <c r="AD468" s="70" t="n">
        <f aca="false">1-AB468/AC468</f>
        <v>0.0243562533307028</v>
      </c>
      <c r="AE468" s="73" t="n">
        <f aca="false">AE467*(1+M468)</f>
        <v>3.32469709904472</v>
      </c>
      <c r="AF468" s="73" t="n">
        <f aca="false">MAX(AF467,AE468)</f>
        <v>3.41392750254122</v>
      </c>
      <c r="AG468" s="70" t="n">
        <f aca="false">1-AE468/AF468</f>
        <v>0.0261371699985073</v>
      </c>
      <c r="AH468" s="74" t="n">
        <f aca="false">IF(R468&gt;0,AH467+1,0)</f>
        <v>7</v>
      </c>
      <c r="AI468" s="74" t="n">
        <f aca="false">IF(U468&gt;0,AI467+1,0)</f>
        <v>94</v>
      </c>
      <c r="AJ468" s="74" t="n">
        <f aca="false">IF(G468&gt;0,AJ467+1,0)</f>
        <v>0</v>
      </c>
      <c r="AK468" s="74" t="n">
        <f aca="false">IF(G468&lt;=0,AK467+1,0)</f>
        <v>5</v>
      </c>
      <c r="AL468" s="74" t="n">
        <f aca="false">IF(K468&gt;0,AL467+1,0)</f>
        <v>0</v>
      </c>
      <c r="AM468" s="74" t="n">
        <f aca="false">IF(K468&lt;=0,AM467+1,0)</f>
        <v>7</v>
      </c>
    </row>
    <row r="469" customFormat="false" ht="15" hidden="false" customHeight="false" outlineLevel="0" collapsed="false">
      <c r="A469" s="61" t="n">
        <v>468</v>
      </c>
      <c r="B469" s="62" t="n">
        <v>41256.40625</v>
      </c>
      <c r="C469" s="63" t="n">
        <f aca="false">YEAR(B469)</f>
        <v>2012</v>
      </c>
      <c r="D469" s="32" t="s">
        <v>277</v>
      </c>
      <c r="E469" s="64" t="n">
        <v>5893.4</v>
      </c>
      <c r="F469" s="65" t="n">
        <v>-0.0012</v>
      </c>
      <c r="G469" s="66" t="n">
        <v>-7.07208</v>
      </c>
      <c r="H469" s="67" t="n">
        <f aca="false">E469+IF(D469="Long",1,-1)*G469</f>
        <v>5886.32792</v>
      </c>
      <c r="I469" s="68" t="n">
        <f aca="false">Assumptions!$B$58</f>
        <v>5.35750011455817</v>
      </c>
      <c r="J469" s="68" t="n">
        <f aca="false">INDEX(Yearly!$L$5:$L$22,MATCH(C469,Yearly!$A$5:$A$22,0))</f>
        <v>0.54025211239242</v>
      </c>
      <c r="K469" s="68" t="n">
        <f aca="false">G469-I469-J469</f>
        <v>-12.9698322269506</v>
      </c>
      <c r="L469" s="69" t="n">
        <f aca="false">(I469+J469)/Assumptions!$B$8</f>
        <v>0.000260054024853469</v>
      </c>
      <c r="M469" s="70" t="n">
        <f aca="false">F469-L469</f>
        <v>-0.00146005402485347</v>
      </c>
      <c r="N469" s="71" t="n">
        <f aca="false">G469*Assumptions!$B$7</f>
        <v>-55621.9092</v>
      </c>
      <c r="O469" s="71" t="n">
        <f aca="false">K469*Assumptions!$B$7</f>
        <v>-102007.730464966</v>
      </c>
      <c r="P469" s="68" t="n">
        <f aca="false">P468+G469</f>
        <v>6528.531665</v>
      </c>
      <c r="Q469" s="68" t="n">
        <f aca="false">MAX(Q468,P469)</f>
        <v>6680.308295</v>
      </c>
      <c r="R469" s="68" t="n">
        <f aca="false">Q469-P469</f>
        <v>151.776629999999</v>
      </c>
      <c r="S469" s="68" t="n">
        <f aca="false">S468+K469</f>
        <v>3776.98263557604</v>
      </c>
      <c r="T469" s="68" t="n">
        <f aca="false">MAX(T468,S469)</f>
        <v>4177.25397213635</v>
      </c>
      <c r="U469" s="68" t="n">
        <f aca="false">T469-S469</f>
        <v>400.271336560305</v>
      </c>
      <c r="V469" s="70" t="n">
        <f aca="false">V468+F469</f>
        <v>1.4119</v>
      </c>
      <c r="W469" s="70" t="n">
        <f aca="false">MAX(W468,V469)</f>
        <v>1.4377</v>
      </c>
      <c r="X469" s="70" t="n">
        <f aca="false">W469-V469</f>
        <v>0.0258</v>
      </c>
      <c r="Y469" s="70" t="n">
        <f aca="false">Y468+M469</f>
        <v>1.2905738791071</v>
      </c>
      <c r="Z469" s="70" t="n">
        <f aca="false">MAX(Z468,Y469)</f>
        <v>1.31845431130593</v>
      </c>
      <c r="AA469" s="70" t="n">
        <f aca="false">Z469-Y469</f>
        <v>0.0278804321988277</v>
      </c>
      <c r="AB469" s="72" t="n">
        <f aca="false">AB468*(1+F469)</f>
        <v>3.74692503188474</v>
      </c>
      <c r="AC469" s="73" t="n">
        <f aca="false">MAX(AC468,AB469)</f>
        <v>3.84507844875174</v>
      </c>
      <c r="AD469" s="70" t="n">
        <f aca="false">1-AB469/AC469</f>
        <v>0.0255270258267059</v>
      </c>
      <c r="AE469" s="73" t="n">
        <f aca="false">AE468*(1+M469)</f>
        <v>3.31984286166384</v>
      </c>
      <c r="AF469" s="73" t="n">
        <f aca="false">MAX(AF468,AE469)</f>
        <v>3.41392750254122</v>
      </c>
      <c r="AG469" s="70" t="n">
        <f aca="false">1-AE469/AF469</f>
        <v>0.0275590623431062</v>
      </c>
      <c r="AH469" s="74" t="n">
        <f aca="false">IF(R469&gt;0,AH468+1,0)</f>
        <v>8</v>
      </c>
      <c r="AI469" s="74" t="n">
        <f aca="false">IF(U469&gt;0,AI468+1,0)</f>
        <v>95</v>
      </c>
      <c r="AJ469" s="74" t="n">
        <f aca="false">IF(G469&gt;0,AJ468+1,0)</f>
        <v>0</v>
      </c>
      <c r="AK469" s="74" t="n">
        <f aca="false">IF(G469&lt;=0,AK468+1,0)</f>
        <v>6</v>
      </c>
      <c r="AL469" s="74" t="n">
        <f aca="false">IF(K469&gt;0,AL468+1,0)</f>
        <v>0</v>
      </c>
      <c r="AM469" s="74" t="n">
        <f aca="false">IF(K469&lt;=0,AM468+1,0)</f>
        <v>8</v>
      </c>
    </row>
    <row r="470" customFormat="false" ht="15" hidden="false" customHeight="false" outlineLevel="0" collapsed="false">
      <c r="A470" s="61" t="n">
        <v>469</v>
      </c>
      <c r="B470" s="62" t="n">
        <v>41256.4479166667</v>
      </c>
      <c r="C470" s="63" t="n">
        <f aca="false">YEAR(B470)</f>
        <v>2012</v>
      </c>
      <c r="D470" s="32" t="s">
        <v>276</v>
      </c>
      <c r="E470" s="64" t="n">
        <v>5886.6</v>
      </c>
      <c r="F470" s="65" t="n">
        <v>0.0011</v>
      </c>
      <c r="G470" s="66" t="n">
        <v>6.47526</v>
      </c>
      <c r="H470" s="67" t="n">
        <f aca="false">E470+IF(D470="Long",1,-1)*G470</f>
        <v>5880.12474</v>
      </c>
      <c r="I470" s="68" t="n">
        <f aca="false">Assumptions!$B$58</f>
        <v>5.35750011455817</v>
      </c>
      <c r="J470" s="68" t="n">
        <f aca="false">INDEX(Yearly!$L$5:$L$22,MATCH(C470,Yearly!$A$5:$A$22,0))</f>
        <v>0.54025211239242</v>
      </c>
      <c r="K470" s="68" t="n">
        <f aca="false">G470-I470-J470</f>
        <v>0.577507773049411</v>
      </c>
      <c r="L470" s="69" t="n">
        <f aca="false">(I470+J470)/Assumptions!$B$8</f>
        <v>0.000260054024853469</v>
      </c>
      <c r="M470" s="70" t="n">
        <f aca="false">F470-L470</f>
        <v>0.000839945975146531</v>
      </c>
      <c r="N470" s="71" t="n">
        <f aca="false">G470*Assumptions!$B$7</f>
        <v>50927.9199</v>
      </c>
      <c r="O470" s="71" t="n">
        <f aca="false">K470*Assumptions!$B$7</f>
        <v>4542.09863503362</v>
      </c>
      <c r="P470" s="68" t="n">
        <f aca="false">P469+G470</f>
        <v>6535.006925</v>
      </c>
      <c r="Q470" s="68" t="n">
        <f aca="false">MAX(Q469,P470)</f>
        <v>6680.308295</v>
      </c>
      <c r="R470" s="68" t="n">
        <f aca="false">Q470-P470</f>
        <v>145.301369999999</v>
      </c>
      <c r="S470" s="68" t="n">
        <f aca="false">S469+K470</f>
        <v>3777.56014334909</v>
      </c>
      <c r="T470" s="68" t="n">
        <f aca="false">MAX(T469,S470)</f>
        <v>4177.25397213635</v>
      </c>
      <c r="U470" s="68" t="n">
        <f aca="false">T470-S470</f>
        <v>399.693828787256</v>
      </c>
      <c r="V470" s="70" t="n">
        <f aca="false">V469+F470</f>
        <v>1.413</v>
      </c>
      <c r="W470" s="70" t="n">
        <f aca="false">MAX(W469,V470)</f>
        <v>1.4377</v>
      </c>
      <c r="X470" s="70" t="n">
        <f aca="false">W470-V470</f>
        <v>0.0246999999999999</v>
      </c>
      <c r="Y470" s="70" t="n">
        <f aca="false">Y469+M470</f>
        <v>1.29141382508225</v>
      </c>
      <c r="Z470" s="70" t="n">
        <f aca="false">MAX(Z469,Y470)</f>
        <v>1.31845431130593</v>
      </c>
      <c r="AA470" s="70" t="n">
        <f aca="false">Z470-Y470</f>
        <v>0.0270404862236813</v>
      </c>
      <c r="AB470" s="72" t="n">
        <f aca="false">AB469*(1+F470)</f>
        <v>3.75104664941982</v>
      </c>
      <c r="AC470" s="73" t="n">
        <f aca="false">MAX(AC469,AB470)</f>
        <v>3.84507844875174</v>
      </c>
      <c r="AD470" s="70" t="n">
        <f aca="false">1-AB470/AC470</f>
        <v>0.0244551055551151</v>
      </c>
      <c r="AE470" s="73" t="n">
        <f aca="false">AE469*(1+M470)</f>
        <v>3.32263135031361</v>
      </c>
      <c r="AF470" s="73" t="n">
        <f aca="false">MAX(AF469,AE470)</f>
        <v>3.41392750254122</v>
      </c>
      <c r="AG470" s="70" t="n">
        <f aca="false">1-AE470/AF470</f>
        <v>0.0267422644914537</v>
      </c>
      <c r="AH470" s="74" t="n">
        <f aca="false">IF(R470&gt;0,AH469+1,0)</f>
        <v>9</v>
      </c>
      <c r="AI470" s="74" t="n">
        <f aca="false">IF(U470&gt;0,AI469+1,0)</f>
        <v>96</v>
      </c>
      <c r="AJ470" s="74" t="n">
        <f aca="false">IF(G470&gt;0,AJ469+1,0)</f>
        <v>1</v>
      </c>
      <c r="AK470" s="74" t="n">
        <f aca="false">IF(G470&lt;=0,AK469+1,0)</f>
        <v>0</v>
      </c>
      <c r="AL470" s="74" t="n">
        <f aca="false">IF(K470&gt;0,AL469+1,0)</f>
        <v>1</v>
      </c>
      <c r="AM470" s="74" t="n">
        <f aca="false">IF(K470&lt;=0,AM469+1,0)</f>
        <v>0</v>
      </c>
    </row>
    <row r="471" customFormat="false" ht="15" hidden="false" customHeight="false" outlineLevel="0" collapsed="false">
      <c r="A471" s="61" t="n">
        <v>470</v>
      </c>
      <c r="B471" s="62" t="n">
        <v>41260.4270833333</v>
      </c>
      <c r="C471" s="63" t="n">
        <f aca="false">YEAR(B471)</f>
        <v>2012</v>
      </c>
      <c r="D471" s="32" t="s">
        <v>277</v>
      </c>
      <c r="E471" s="64" t="n">
        <v>5879.95</v>
      </c>
      <c r="F471" s="65" t="n">
        <v>-0.0026</v>
      </c>
      <c r="G471" s="66" t="n">
        <v>-15.28787</v>
      </c>
      <c r="H471" s="67" t="n">
        <f aca="false">E471+IF(D471="Long",1,-1)*G471</f>
        <v>5864.66213</v>
      </c>
      <c r="I471" s="68" t="n">
        <f aca="false">Assumptions!$B$58</f>
        <v>5.35750011455817</v>
      </c>
      <c r="J471" s="68" t="n">
        <f aca="false">INDEX(Yearly!$L$5:$L$22,MATCH(C471,Yearly!$A$5:$A$22,0))</f>
        <v>0.54025211239242</v>
      </c>
      <c r="K471" s="68" t="n">
        <f aca="false">G471-I471-J471</f>
        <v>-21.1856222269506</v>
      </c>
      <c r="L471" s="69" t="n">
        <f aca="false">(I471+J471)/Assumptions!$B$8</f>
        <v>0.000260054024853469</v>
      </c>
      <c r="M471" s="70" t="n">
        <f aca="false">F471-L471</f>
        <v>-0.00286005402485347</v>
      </c>
      <c r="N471" s="71" t="n">
        <f aca="false">G471*Assumptions!$B$7</f>
        <v>-120239.09755</v>
      </c>
      <c r="O471" s="71" t="n">
        <f aca="false">K471*Assumptions!$B$7</f>
        <v>-166624.918814966</v>
      </c>
      <c r="P471" s="68" t="n">
        <f aca="false">P470+G471</f>
        <v>6519.719055</v>
      </c>
      <c r="Q471" s="68" t="n">
        <f aca="false">MAX(Q470,P471)</f>
        <v>6680.308295</v>
      </c>
      <c r="R471" s="68" t="n">
        <f aca="false">Q471-P471</f>
        <v>160.589239999999</v>
      </c>
      <c r="S471" s="68" t="n">
        <f aca="false">S470+K471</f>
        <v>3756.37452112214</v>
      </c>
      <c r="T471" s="68" t="n">
        <f aca="false">MAX(T470,S471)</f>
        <v>4177.25397213635</v>
      </c>
      <c r="U471" s="68" t="n">
        <f aca="false">T471-S471</f>
        <v>420.879451014207</v>
      </c>
      <c r="V471" s="70" t="n">
        <f aca="false">V470+F471</f>
        <v>1.4104</v>
      </c>
      <c r="W471" s="70" t="n">
        <f aca="false">MAX(W470,V471)</f>
        <v>1.4377</v>
      </c>
      <c r="X471" s="70" t="n">
        <f aca="false">W471-V471</f>
        <v>0.0272999999999999</v>
      </c>
      <c r="Y471" s="70" t="n">
        <f aca="false">Y470+M471</f>
        <v>1.2885537710574</v>
      </c>
      <c r="Z471" s="70" t="n">
        <f aca="false">MAX(Z470,Y471)</f>
        <v>1.31845431130593</v>
      </c>
      <c r="AA471" s="70" t="n">
        <f aca="false">Z471-Y471</f>
        <v>0.0299005402485348</v>
      </c>
      <c r="AB471" s="72" t="n">
        <f aca="false">AB470*(1+F471)</f>
        <v>3.74129392813133</v>
      </c>
      <c r="AC471" s="73" t="n">
        <f aca="false">MAX(AC470,AB471)</f>
        <v>3.84507844875174</v>
      </c>
      <c r="AD471" s="70" t="n">
        <f aca="false">1-AB471/AC471</f>
        <v>0.0269915222806719</v>
      </c>
      <c r="AE471" s="73" t="n">
        <f aca="false">AE470*(1+M471)</f>
        <v>3.31312844514704</v>
      </c>
      <c r="AF471" s="73" t="n">
        <f aca="false">MAX(AF470,AE471)</f>
        <v>3.41392750254122</v>
      </c>
      <c r="AG471" s="70" t="n">
        <f aca="false">1-AE471/AF471</f>
        <v>0.0295258341951146</v>
      </c>
      <c r="AH471" s="74" t="n">
        <f aca="false">IF(R471&gt;0,AH470+1,0)</f>
        <v>10</v>
      </c>
      <c r="AI471" s="74" t="n">
        <f aca="false">IF(U471&gt;0,AI470+1,0)</f>
        <v>97</v>
      </c>
      <c r="AJ471" s="74" t="n">
        <f aca="false">IF(G471&gt;0,AJ470+1,0)</f>
        <v>0</v>
      </c>
      <c r="AK471" s="74" t="n">
        <f aca="false">IF(G471&lt;=0,AK470+1,0)</f>
        <v>1</v>
      </c>
      <c r="AL471" s="74" t="n">
        <f aca="false">IF(K471&gt;0,AL470+1,0)</f>
        <v>0</v>
      </c>
      <c r="AM471" s="74" t="n">
        <f aca="false">IF(K471&lt;=0,AM470+1,0)</f>
        <v>1</v>
      </c>
    </row>
    <row r="472" customFormat="false" ht="15" hidden="false" customHeight="false" outlineLevel="0" collapsed="false">
      <c r="A472" s="61" t="n">
        <v>471</v>
      </c>
      <c r="B472" s="62" t="n">
        <v>41260.4895833333</v>
      </c>
      <c r="C472" s="63" t="n">
        <f aca="false">YEAR(B472)</f>
        <v>2012</v>
      </c>
      <c r="D472" s="32" t="s">
        <v>276</v>
      </c>
      <c r="E472" s="64" t="n">
        <v>5864.4</v>
      </c>
      <c r="F472" s="65" t="n">
        <v>-0.0022</v>
      </c>
      <c r="G472" s="66" t="n">
        <v>-12.90168</v>
      </c>
      <c r="H472" s="67" t="n">
        <f aca="false">E472+IF(D472="Long",1,-1)*G472</f>
        <v>5877.30168</v>
      </c>
      <c r="I472" s="68" t="n">
        <f aca="false">Assumptions!$B$58</f>
        <v>5.35750011455817</v>
      </c>
      <c r="J472" s="68" t="n">
        <f aca="false">INDEX(Yearly!$L$5:$L$22,MATCH(C472,Yearly!$A$5:$A$22,0))</f>
        <v>0.54025211239242</v>
      </c>
      <c r="K472" s="68" t="n">
        <f aca="false">G472-I472-J472</f>
        <v>-18.7994322269506</v>
      </c>
      <c r="L472" s="69" t="n">
        <f aca="false">(I472+J472)/Assumptions!$B$8</f>
        <v>0.000260054024853469</v>
      </c>
      <c r="M472" s="70" t="n">
        <f aca="false">F472-L472</f>
        <v>-0.00246005402485347</v>
      </c>
      <c r="N472" s="71" t="n">
        <f aca="false">G472*Assumptions!$B$7</f>
        <v>-101471.7132</v>
      </c>
      <c r="O472" s="71" t="n">
        <f aca="false">K472*Assumptions!$B$7</f>
        <v>-147857.534464966</v>
      </c>
      <c r="P472" s="68" t="n">
        <f aca="false">P471+G472</f>
        <v>6506.817375</v>
      </c>
      <c r="Q472" s="68" t="n">
        <f aca="false">MAX(Q471,P472)</f>
        <v>6680.308295</v>
      </c>
      <c r="R472" s="68" t="n">
        <f aca="false">Q472-P472</f>
        <v>173.490919999999</v>
      </c>
      <c r="S472" s="68" t="n">
        <f aca="false">S471+K472</f>
        <v>3737.57508889519</v>
      </c>
      <c r="T472" s="68" t="n">
        <f aca="false">MAX(T471,S472)</f>
        <v>4177.25397213635</v>
      </c>
      <c r="U472" s="68" t="n">
        <f aca="false">T472-S472</f>
        <v>439.678883241157</v>
      </c>
      <c r="V472" s="70" t="n">
        <f aca="false">V471+F472</f>
        <v>1.4082</v>
      </c>
      <c r="W472" s="70" t="n">
        <f aca="false">MAX(W471,V472)</f>
        <v>1.4377</v>
      </c>
      <c r="X472" s="70" t="n">
        <f aca="false">W472-V472</f>
        <v>0.0294999999999999</v>
      </c>
      <c r="Y472" s="70" t="n">
        <f aca="false">Y471+M472</f>
        <v>1.28609371703254</v>
      </c>
      <c r="Z472" s="70" t="n">
        <f aca="false">MAX(Z471,Y472)</f>
        <v>1.31845431130593</v>
      </c>
      <c r="AA472" s="70" t="n">
        <f aca="false">Z472-Y472</f>
        <v>0.0323605942733882</v>
      </c>
      <c r="AB472" s="72" t="n">
        <f aca="false">AB471*(1+F472)</f>
        <v>3.73306308148944</v>
      </c>
      <c r="AC472" s="73" t="n">
        <f aca="false">MAX(AC471,AB472)</f>
        <v>3.84507844875174</v>
      </c>
      <c r="AD472" s="70" t="n">
        <f aca="false">1-AB472/AC472</f>
        <v>0.0291321409316544</v>
      </c>
      <c r="AE472" s="73" t="n">
        <f aca="false">AE471*(1+M472)</f>
        <v>3.3049779701807</v>
      </c>
      <c r="AF472" s="73" t="n">
        <f aca="false">MAX(AF471,AE472)</f>
        <v>3.41392750254122</v>
      </c>
      <c r="AG472" s="70" t="n">
        <f aca="false">1-AE472/AF472</f>
        <v>0.0319132530727193</v>
      </c>
      <c r="AH472" s="74" t="n">
        <f aca="false">IF(R472&gt;0,AH471+1,0)</f>
        <v>11</v>
      </c>
      <c r="AI472" s="74" t="n">
        <f aca="false">IF(U472&gt;0,AI471+1,0)</f>
        <v>98</v>
      </c>
      <c r="AJ472" s="74" t="n">
        <f aca="false">IF(G472&gt;0,AJ471+1,0)</f>
        <v>0</v>
      </c>
      <c r="AK472" s="74" t="n">
        <f aca="false">IF(G472&lt;=0,AK471+1,0)</f>
        <v>2</v>
      </c>
      <c r="AL472" s="74" t="n">
        <f aca="false">IF(K472&gt;0,AL471+1,0)</f>
        <v>0</v>
      </c>
      <c r="AM472" s="74" t="n">
        <f aca="false">IF(K472&lt;=0,AM471+1,0)</f>
        <v>2</v>
      </c>
    </row>
    <row r="473" customFormat="false" ht="15" hidden="false" customHeight="false" outlineLevel="0" collapsed="false">
      <c r="A473" s="61" t="n">
        <v>472</v>
      </c>
      <c r="B473" s="62" t="n">
        <v>41261.40625</v>
      </c>
      <c r="C473" s="63" t="n">
        <f aca="false">YEAR(B473)</f>
        <v>2012</v>
      </c>
      <c r="D473" s="32" t="s">
        <v>277</v>
      </c>
      <c r="E473" s="64" t="n">
        <v>5877.4</v>
      </c>
      <c r="F473" s="65" t="n">
        <v>-0.0042</v>
      </c>
      <c r="G473" s="66" t="n">
        <v>-24.68508</v>
      </c>
      <c r="H473" s="67" t="n">
        <f aca="false">E473+IF(D473="Long",1,-1)*G473</f>
        <v>5852.71492</v>
      </c>
      <c r="I473" s="68" t="n">
        <f aca="false">Assumptions!$B$58</f>
        <v>5.35750011455817</v>
      </c>
      <c r="J473" s="68" t="n">
        <f aca="false">INDEX(Yearly!$L$5:$L$22,MATCH(C473,Yearly!$A$5:$A$22,0))</f>
        <v>0.54025211239242</v>
      </c>
      <c r="K473" s="68" t="n">
        <f aca="false">G473-I473-J473</f>
        <v>-30.5828322269506</v>
      </c>
      <c r="L473" s="69" t="n">
        <f aca="false">(I473+J473)/Assumptions!$B$8</f>
        <v>0.000260054024853469</v>
      </c>
      <c r="M473" s="70" t="n">
        <f aca="false">F473-L473</f>
        <v>-0.00446005402485347</v>
      </c>
      <c r="N473" s="71" t="n">
        <f aca="false">G473*Assumptions!$B$7</f>
        <v>-194148.1542</v>
      </c>
      <c r="O473" s="71" t="n">
        <f aca="false">K473*Assumptions!$B$7</f>
        <v>-240533.975464966</v>
      </c>
      <c r="P473" s="68" t="n">
        <f aca="false">P472+G473</f>
        <v>6482.132295</v>
      </c>
      <c r="Q473" s="68" t="n">
        <f aca="false">MAX(Q472,P473)</f>
        <v>6680.308295</v>
      </c>
      <c r="R473" s="68" t="n">
        <f aca="false">Q473-P473</f>
        <v>198.175999999999</v>
      </c>
      <c r="S473" s="68" t="n">
        <f aca="false">S472+K473</f>
        <v>3706.99225666824</v>
      </c>
      <c r="T473" s="68" t="n">
        <f aca="false">MAX(T472,S473)</f>
        <v>4177.25397213635</v>
      </c>
      <c r="U473" s="68" t="n">
        <f aca="false">T473-S473</f>
        <v>470.261715468107</v>
      </c>
      <c r="V473" s="70" t="n">
        <f aca="false">V472+F473</f>
        <v>1.404</v>
      </c>
      <c r="W473" s="70" t="n">
        <f aca="false">MAX(W472,V473)</f>
        <v>1.4377</v>
      </c>
      <c r="X473" s="70" t="n">
        <f aca="false">W473-V473</f>
        <v>0.0336999999999998</v>
      </c>
      <c r="Y473" s="70" t="n">
        <f aca="false">Y472+M473</f>
        <v>1.28163366300769</v>
      </c>
      <c r="Z473" s="70" t="n">
        <f aca="false">MAX(Z472,Y473)</f>
        <v>1.31845431130593</v>
      </c>
      <c r="AA473" s="70" t="n">
        <f aca="false">Z473-Y473</f>
        <v>0.0368206482982416</v>
      </c>
      <c r="AB473" s="72" t="n">
        <f aca="false">AB472*(1+F473)</f>
        <v>3.71738421654718</v>
      </c>
      <c r="AC473" s="73" t="n">
        <f aca="false">MAX(AC472,AB473)</f>
        <v>3.84507844875174</v>
      </c>
      <c r="AD473" s="70" t="n">
        <f aca="false">1-AB473/AC473</f>
        <v>0.0332097859397414</v>
      </c>
      <c r="AE473" s="73" t="n">
        <f aca="false">AE472*(1+M473)</f>
        <v>3.29023758988275</v>
      </c>
      <c r="AF473" s="73" t="n">
        <f aca="false">MAX(AF472,AE473)</f>
        <v>3.41392750254122</v>
      </c>
      <c r="AG473" s="70" t="n">
        <f aca="false">1-AE473/AF473</f>
        <v>0.0362309722647596</v>
      </c>
      <c r="AH473" s="74" t="n">
        <f aca="false">IF(R473&gt;0,AH472+1,0)</f>
        <v>12</v>
      </c>
      <c r="AI473" s="74" t="n">
        <f aca="false">IF(U473&gt;0,AI472+1,0)</f>
        <v>99</v>
      </c>
      <c r="AJ473" s="74" t="n">
        <f aca="false">IF(G473&gt;0,AJ472+1,0)</f>
        <v>0</v>
      </c>
      <c r="AK473" s="74" t="n">
        <f aca="false">IF(G473&lt;=0,AK472+1,0)</f>
        <v>3</v>
      </c>
      <c r="AL473" s="74" t="n">
        <f aca="false">IF(K473&gt;0,AL472+1,0)</f>
        <v>0</v>
      </c>
      <c r="AM473" s="74" t="n">
        <f aca="false">IF(K473&lt;=0,AM472+1,0)</f>
        <v>3</v>
      </c>
    </row>
    <row r="474" customFormat="false" ht="15" hidden="false" customHeight="false" outlineLevel="0" collapsed="false">
      <c r="A474" s="61" t="n">
        <v>473</v>
      </c>
      <c r="B474" s="62" t="n">
        <v>41261.46875</v>
      </c>
      <c r="C474" s="63" t="n">
        <f aca="false">YEAR(B474)</f>
        <v>2012</v>
      </c>
      <c r="D474" s="32" t="s">
        <v>276</v>
      </c>
      <c r="E474" s="64" t="n">
        <v>5852.5</v>
      </c>
      <c r="F474" s="65" t="n">
        <v>-0.0061</v>
      </c>
      <c r="G474" s="66" t="n">
        <v>-35.70025</v>
      </c>
      <c r="H474" s="67" t="n">
        <f aca="false">E474+IF(D474="Long",1,-1)*G474</f>
        <v>5888.20025</v>
      </c>
      <c r="I474" s="68" t="n">
        <f aca="false">Assumptions!$B$58</f>
        <v>5.35750011455817</v>
      </c>
      <c r="J474" s="68" t="n">
        <f aca="false">INDEX(Yearly!$L$5:$L$22,MATCH(C474,Yearly!$A$5:$A$22,0))</f>
        <v>0.54025211239242</v>
      </c>
      <c r="K474" s="68" t="n">
        <f aca="false">G474-I474-J474</f>
        <v>-41.5980022269506</v>
      </c>
      <c r="L474" s="69" t="n">
        <f aca="false">(I474+J474)/Assumptions!$B$8</f>
        <v>0.000260054024853469</v>
      </c>
      <c r="M474" s="70" t="n">
        <f aca="false">F474-L474</f>
        <v>-0.00636005402485347</v>
      </c>
      <c r="N474" s="71" t="n">
        <f aca="false">G474*Assumptions!$B$7</f>
        <v>-280782.46625</v>
      </c>
      <c r="O474" s="71" t="n">
        <f aca="false">K474*Assumptions!$B$7</f>
        <v>-327168.287514966</v>
      </c>
      <c r="P474" s="68" t="n">
        <f aca="false">P473+G474</f>
        <v>6446.432045</v>
      </c>
      <c r="Q474" s="68" t="n">
        <f aca="false">MAX(Q473,P474)</f>
        <v>6680.308295</v>
      </c>
      <c r="R474" s="68" t="n">
        <f aca="false">Q474-P474</f>
        <v>233.876249999999</v>
      </c>
      <c r="S474" s="68" t="n">
        <f aca="false">S473+K474</f>
        <v>3665.39425444129</v>
      </c>
      <c r="T474" s="68" t="n">
        <f aca="false">MAX(T473,S474)</f>
        <v>4177.25397213635</v>
      </c>
      <c r="U474" s="68" t="n">
        <f aca="false">T474-S474</f>
        <v>511.859717695058</v>
      </c>
      <c r="V474" s="70" t="n">
        <f aca="false">V473+F474</f>
        <v>1.3979</v>
      </c>
      <c r="W474" s="70" t="n">
        <f aca="false">MAX(W473,V474)</f>
        <v>1.4377</v>
      </c>
      <c r="X474" s="70" t="n">
        <f aca="false">W474-V474</f>
        <v>0.0397999999999998</v>
      </c>
      <c r="Y474" s="70" t="n">
        <f aca="false">Y473+M474</f>
        <v>1.27527360898284</v>
      </c>
      <c r="Z474" s="70" t="n">
        <f aca="false">MAX(Z473,Y474)</f>
        <v>1.31845431130593</v>
      </c>
      <c r="AA474" s="70" t="n">
        <f aca="false">Z474-Y474</f>
        <v>0.043180702323095</v>
      </c>
      <c r="AB474" s="72" t="n">
        <f aca="false">AB473*(1+F474)</f>
        <v>3.69470817282624</v>
      </c>
      <c r="AC474" s="73" t="n">
        <f aca="false">MAX(AC473,AB474)</f>
        <v>3.84507844875174</v>
      </c>
      <c r="AD474" s="70" t="n">
        <f aca="false">1-AB474/AC474</f>
        <v>0.0391072062455089</v>
      </c>
      <c r="AE474" s="73" t="n">
        <f aca="false">AE473*(1+M474)</f>
        <v>3.26931150105649</v>
      </c>
      <c r="AF474" s="73" t="n">
        <f aca="false">MAX(AF473,AE474)</f>
        <v>3.41392750254122</v>
      </c>
      <c r="AG474" s="70" t="n">
        <f aca="false">1-AE474/AF474</f>
        <v>0.0423605953486362</v>
      </c>
      <c r="AH474" s="74" t="n">
        <f aca="false">IF(R474&gt;0,AH473+1,0)</f>
        <v>13</v>
      </c>
      <c r="AI474" s="74" t="n">
        <f aca="false">IF(U474&gt;0,AI473+1,0)</f>
        <v>100</v>
      </c>
      <c r="AJ474" s="74" t="n">
        <f aca="false">IF(G474&gt;0,AJ473+1,0)</f>
        <v>0</v>
      </c>
      <c r="AK474" s="74" t="n">
        <f aca="false">IF(G474&lt;=0,AK473+1,0)</f>
        <v>4</v>
      </c>
      <c r="AL474" s="74" t="n">
        <f aca="false">IF(K474&gt;0,AL473+1,0)</f>
        <v>0</v>
      </c>
      <c r="AM474" s="74" t="n">
        <f aca="false">IF(K474&lt;=0,AM473+1,0)</f>
        <v>4</v>
      </c>
    </row>
    <row r="475" customFormat="false" ht="15" hidden="false" customHeight="false" outlineLevel="0" collapsed="false">
      <c r="A475" s="61" t="n">
        <v>474</v>
      </c>
      <c r="B475" s="62" t="n">
        <v>41261.53125</v>
      </c>
      <c r="C475" s="63" t="n">
        <f aca="false">YEAR(B475)</f>
        <v>2012</v>
      </c>
      <c r="D475" s="32" t="s">
        <v>277</v>
      </c>
      <c r="E475" s="64" t="n">
        <v>5888.3</v>
      </c>
      <c r="F475" s="65" t="n">
        <v>0.0002</v>
      </c>
      <c r="G475" s="66" t="n">
        <v>1.17766</v>
      </c>
      <c r="H475" s="67" t="n">
        <f aca="false">E475+IF(D475="Long",1,-1)*G475</f>
        <v>5889.47766</v>
      </c>
      <c r="I475" s="68" t="n">
        <f aca="false">Assumptions!$B$58</f>
        <v>5.35750011455817</v>
      </c>
      <c r="J475" s="68" t="n">
        <f aca="false">INDEX(Yearly!$L$5:$L$22,MATCH(C475,Yearly!$A$5:$A$22,0))</f>
        <v>0.54025211239242</v>
      </c>
      <c r="K475" s="68" t="n">
        <f aca="false">G475-I475-J475</f>
        <v>-4.72009222695059</v>
      </c>
      <c r="L475" s="69" t="n">
        <f aca="false">(I475+J475)/Assumptions!$B$8</f>
        <v>0.000260054024853469</v>
      </c>
      <c r="M475" s="70" t="n">
        <f aca="false">F475-L475</f>
        <v>-6.00540248534693E-005</v>
      </c>
      <c r="N475" s="71" t="n">
        <f aca="false">G475*Assumptions!$B$7</f>
        <v>9262.2959</v>
      </c>
      <c r="O475" s="71" t="n">
        <f aca="false">K475*Assumptions!$B$7</f>
        <v>-37123.5253649664</v>
      </c>
      <c r="P475" s="68" t="n">
        <f aca="false">P474+G475</f>
        <v>6447.609705</v>
      </c>
      <c r="Q475" s="68" t="n">
        <f aca="false">MAX(Q474,P475)</f>
        <v>6680.308295</v>
      </c>
      <c r="R475" s="68" t="n">
        <f aca="false">Q475-P475</f>
        <v>232.698589999999</v>
      </c>
      <c r="S475" s="68" t="n">
        <f aca="false">S474+K475</f>
        <v>3660.67416221434</v>
      </c>
      <c r="T475" s="68" t="n">
        <f aca="false">MAX(T474,S475)</f>
        <v>4177.25397213635</v>
      </c>
      <c r="U475" s="68" t="n">
        <f aca="false">T475-S475</f>
        <v>516.579809922009</v>
      </c>
      <c r="V475" s="70" t="n">
        <f aca="false">V474+F475</f>
        <v>1.3981</v>
      </c>
      <c r="W475" s="70" t="n">
        <f aca="false">MAX(W474,V475)</f>
        <v>1.4377</v>
      </c>
      <c r="X475" s="70" t="n">
        <f aca="false">W475-V475</f>
        <v>0.0395999999999999</v>
      </c>
      <c r="Y475" s="70" t="n">
        <f aca="false">Y474+M475</f>
        <v>1.27521355495798</v>
      </c>
      <c r="Z475" s="70" t="n">
        <f aca="false">MAX(Z474,Y475)</f>
        <v>1.31845431130593</v>
      </c>
      <c r="AA475" s="70" t="n">
        <f aca="false">Z475-Y475</f>
        <v>0.0432407563479484</v>
      </c>
      <c r="AB475" s="72" t="n">
        <f aca="false">AB474*(1+F475)</f>
        <v>3.69544711446081</v>
      </c>
      <c r="AC475" s="73" t="n">
        <f aca="false">MAX(AC474,AB475)</f>
        <v>3.84507844875174</v>
      </c>
      <c r="AD475" s="70" t="n">
        <f aca="false">1-AB475/AC475</f>
        <v>0.038915027686758</v>
      </c>
      <c r="AE475" s="73" t="n">
        <f aca="false">AE474*(1+M475)</f>
        <v>3.26911516574235</v>
      </c>
      <c r="AF475" s="73" t="n">
        <f aca="false">MAX(AF474,AE475)</f>
        <v>3.41392750254122</v>
      </c>
      <c r="AG475" s="70" t="n">
        <f aca="false">1-AE475/AF475</f>
        <v>0.0424181054492439</v>
      </c>
      <c r="AH475" s="74" t="n">
        <f aca="false">IF(R475&gt;0,AH474+1,0)</f>
        <v>14</v>
      </c>
      <c r="AI475" s="74" t="n">
        <f aca="false">IF(U475&gt;0,AI474+1,0)</f>
        <v>101</v>
      </c>
      <c r="AJ475" s="74" t="n">
        <f aca="false">IF(G475&gt;0,AJ474+1,0)</f>
        <v>1</v>
      </c>
      <c r="AK475" s="74" t="n">
        <f aca="false">IF(G475&lt;=0,AK474+1,0)</f>
        <v>0</v>
      </c>
      <c r="AL475" s="74" t="n">
        <f aca="false">IF(K475&gt;0,AL474+1,0)</f>
        <v>0</v>
      </c>
      <c r="AM475" s="74" t="n">
        <f aca="false">IF(K475&lt;=0,AM474+1,0)</f>
        <v>5</v>
      </c>
    </row>
    <row r="476" customFormat="false" ht="15" hidden="false" customHeight="false" outlineLevel="0" collapsed="false">
      <c r="A476" s="61" t="n">
        <v>475</v>
      </c>
      <c r="B476" s="62" t="n">
        <v>41263.46875</v>
      </c>
      <c r="C476" s="63" t="n">
        <f aca="false">YEAR(B476)</f>
        <v>2012</v>
      </c>
      <c r="D476" s="32" t="s">
        <v>276</v>
      </c>
      <c r="E476" s="64" t="n">
        <v>5889.45</v>
      </c>
      <c r="F476" s="65" t="n">
        <v>-0.0046</v>
      </c>
      <c r="G476" s="66" t="n">
        <v>-27.09147</v>
      </c>
      <c r="H476" s="67" t="n">
        <f aca="false">E476+IF(D476="Long",1,-1)*G476</f>
        <v>5916.54147</v>
      </c>
      <c r="I476" s="68" t="n">
        <f aca="false">Assumptions!$B$58</f>
        <v>5.35750011455817</v>
      </c>
      <c r="J476" s="68" t="n">
        <f aca="false">INDEX(Yearly!$L$5:$L$22,MATCH(C476,Yearly!$A$5:$A$22,0))</f>
        <v>0.54025211239242</v>
      </c>
      <c r="K476" s="68" t="n">
        <f aca="false">G476-I476-J476</f>
        <v>-32.9892222269506</v>
      </c>
      <c r="L476" s="69" t="n">
        <f aca="false">(I476+J476)/Assumptions!$B$8</f>
        <v>0.000260054024853469</v>
      </c>
      <c r="M476" s="70" t="n">
        <f aca="false">F476-L476</f>
        <v>-0.00486005402485347</v>
      </c>
      <c r="N476" s="71" t="n">
        <f aca="false">G476*Assumptions!$B$7</f>
        <v>-213074.41155</v>
      </c>
      <c r="O476" s="71" t="n">
        <f aca="false">K476*Assumptions!$B$7</f>
        <v>-259460.232814966</v>
      </c>
      <c r="P476" s="68" t="n">
        <f aca="false">P475+G476</f>
        <v>6420.518235</v>
      </c>
      <c r="Q476" s="68" t="n">
        <f aca="false">MAX(Q475,P476)</f>
        <v>6680.308295</v>
      </c>
      <c r="R476" s="68" t="n">
        <f aca="false">Q476-P476</f>
        <v>259.790059999999</v>
      </c>
      <c r="S476" s="68" t="n">
        <f aca="false">S475+K476</f>
        <v>3627.68493998739</v>
      </c>
      <c r="T476" s="68" t="n">
        <f aca="false">MAX(T475,S476)</f>
        <v>4177.25397213635</v>
      </c>
      <c r="U476" s="68" t="n">
        <f aca="false">T476-S476</f>
        <v>549.569032148959</v>
      </c>
      <c r="V476" s="70" t="n">
        <f aca="false">V475+F476</f>
        <v>1.3935</v>
      </c>
      <c r="W476" s="70" t="n">
        <f aca="false">MAX(W475,V476)</f>
        <v>1.4377</v>
      </c>
      <c r="X476" s="70" t="n">
        <f aca="false">W476-V476</f>
        <v>0.0441999999999998</v>
      </c>
      <c r="Y476" s="70" t="n">
        <f aca="false">Y475+M476</f>
        <v>1.27035350093313</v>
      </c>
      <c r="Z476" s="70" t="n">
        <f aca="false">MAX(Z475,Y476)</f>
        <v>1.31845431130593</v>
      </c>
      <c r="AA476" s="70" t="n">
        <f aca="false">Z476-Y476</f>
        <v>0.048100810372802</v>
      </c>
      <c r="AB476" s="72" t="n">
        <f aca="false">AB475*(1+F476)</f>
        <v>3.67844805773429</v>
      </c>
      <c r="AC476" s="73" t="n">
        <f aca="false">MAX(AC475,AB476)</f>
        <v>3.84507844875174</v>
      </c>
      <c r="AD476" s="70" t="n">
        <f aca="false">1-AB476/AC476</f>
        <v>0.043336018559399</v>
      </c>
      <c r="AE476" s="73" t="n">
        <f aca="false">AE475*(1+M476)</f>
        <v>3.25322708942338</v>
      </c>
      <c r="AF476" s="73" t="n">
        <f aca="false">MAX(AF475,AE476)</f>
        <v>3.41392750254122</v>
      </c>
      <c r="AG476" s="70" t="n">
        <f aca="false">1-AE476/AF476</f>
        <v>0.047072005189982</v>
      </c>
      <c r="AH476" s="74" t="n">
        <f aca="false">IF(R476&gt;0,AH475+1,0)</f>
        <v>15</v>
      </c>
      <c r="AI476" s="74" t="n">
        <f aca="false">IF(U476&gt;0,AI475+1,0)</f>
        <v>102</v>
      </c>
      <c r="AJ476" s="74" t="n">
        <f aca="false">IF(G476&gt;0,AJ475+1,0)</f>
        <v>0</v>
      </c>
      <c r="AK476" s="74" t="n">
        <f aca="false">IF(G476&lt;=0,AK475+1,0)</f>
        <v>1</v>
      </c>
      <c r="AL476" s="74" t="n">
        <f aca="false">IF(K476&gt;0,AL475+1,0)</f>
        <v>0</v>
      </c>
      <c r="AM476" s="74" t="n">
        <f aca="false">IF(K476&lt;=0,AM475+1,0)</f>
        <v>6</v>
      </c>
    </row>
    <row r="477" customFormat="false" ht="15" hidden="false" customHeight="false" outlineLevel="0" collapsed="false">
      <c r="A477" s="61" t="n">
        <v>476</v>
      </c>
      <c r="B477" s="62" t="n">
        <v>41263.59375</v>
      </c>
      <c r="C477" s="63" t="n">
        <f aca="false">YEAR(B477)</f>
        <v>2012</v>
      </c>
      <c r="D477" s="32" t="s">
        <v>277</v>
      </c>
      <c r="E477" s="64" t="n">
        <v>5916.3</v>
      </c>
      <c r="F477" s="65" t="n">
        <v>-0.0071</v>
      </c>
      <c r="G477" s="66" t="n">
        <v>-42.00573</v>
      </c>
      <c r="H477" s="67" t="n">
        <f aca="false">E477+IF(D477="Long",1,-1)*G477</f>
        <v>5874.29427</v>
      </c>
      <c r="I477" s="68" t="n">
        <f aca="false">Assumptions!$B$58</f>
        <v>5.35750011455817</v>
      </c>
      <c r="J477" s="68" t="n">
        <f aca="false">INDEX(Yearly!$L$5:$L$22,MATCH(C477,Yearly!$A$5:$A$22,0))</f>
        <v>0.54025211239242</v>
      </c>
      <c r="K477" s="68" t="n">
        <f aca="false">G477-I477-J477</f>
        <v>-47.9034822269506</v>
      </c>
      <c r="L477" s="69" t="n">
        <f aca="false">(I477+J477)/Assumptions!$B$8</f>
        <v>0.000260054024853469</v>
      </c>
      <c r="M477" s="70" t="n">
        <f aca="false">F477-L477</f>
        <v>-0.00736005402485347</v>
      </c>
      <c r="N477" s="71" t="n">
        <f aca="false">G477*Assumptions!$B$7</f>
        <v>-330375.06645</v>
      </c>
      <c r="O477" s="71" t="n">
        <f aca="false">K477*Assumptions!$B$7</f>
        <v>-376760.887714966</v>
      </c>
      <c r="P477" s="68" t="n">
        <f aca="false">P476+G477</f>
        <v>6378.512505</v>
      </c>
      <c r="Q477" s="68" t="n">
        <f aca="false">MAX(Q476,P477)</f>
        <v>6680.308295</v>
      </c>
      <c r="R477" s="68" t="n">
        <f aca="false">Q477-P477</f>
        <v>301.795789999999</v>
      </c>
      <c r="S477" s="68" t="n">
        <f aca="false">S476+K477</f>
        <v>3579.78145776044</v>
      </c>
      <c r="T477" s="68" t="n">
        <f aca="false">MAX(T476,S477)</f>
        <v>4177.25397213635</v>
      </c>
      <c r="U477" s="68" t="n">
        <f aca="false">T477-S477</f>
        <v>597.47251437591</v>
      </c>
      <c r="V477" s="70" t="n">
        <f aca="false">V476+F477</f>
        <v>1.3864</v>
      </c>
      <c r="W477" s="70" t="n">
        <f aca="false">MAX(W476,V477)</f>
        <v>1.4377</v>
      </c>
      <c r="X477" s="70" t="n">
        <f aca="false">W477-V477</f>
        <v>0.0512999999999999</v>
      </c>
      <c r="Y477" s="70" t="n">
        <f aca="false">Y476+M477</f>
        <v>1.26299344690827</v>
      </c>
      <c r="Z477" s="70" t="n">
        <f aca="false">MAX(Z476,Y477)</f>
        <v>1.31845431130593</v>
      </c>
      <c r="AA477" s="70" t="n">
        <f aca="false">Z477-Y477</f>
        <v>0.0554608643976555</v>
      </c>
      <c r="AB477" s="72" t="n">
        <f aca="false">AB476*(1+F477)</f>
        <v>3.65233107652438</v>
      </c>
      <c r="AC477" s="73" t="n">
        <f aca="false">MAX(AC476,AB477)</f>
        <v>3.84507844875174</v>
      </c>
      <c r="AD477" s="70" t="n">
        <f aca="false">1-AB477/AC477</f>
        <v>0.0501283328276272</v>
      </c>
      <c r="AE477" s="73" t="n">
        <f aca="false">AE476*(1+M477)</f>
        <v>3.2292831622901</v>
      </c>
      <c r="AF477" s="73" t="n">
        <f aca="false">MAX(AF476,AE477)</f>
        <v>3.41392750254122</v>
      </c>
      <c r="AG477" s="70" t="n">
        <f aca="false">1-AE477/AF477</f>
        <v>0.054085606713579</v>
      </c>
      <c r="AH477" s="74" t="n">
        <f aca="false">IF(R477&gt;0,AH476+1,0)</f>
        <v>16</v>
      </c>
      <c r="AI477" s="74" t="n">
        <f aca="false">IF(U477&gt;0,AI476+1,0)</f>
        <v>103</v>
      </c>
      <c r="AJ477" s="74" t="n">
        <f aca="false">IF(G477&gt;0,AJ476+1,0)</f>
        <v>0</v>
      </c>
      <c r="AK477" s="74" t="n">
        <f aca="false">IF(G477&lt;=0,AK476+1,0)</f>
        <v>2</v>
      </c>
      <c r="AL477" s="74" t="n">
        <f aca="false">IF(K477&gt;0,AL476+1,0)</f>
        <v>0</v>
      </c>
      <c r="AM477" s="74" t="n">
        <f aca="false">IF(K477&lt;=0,AM476+1,0)</f>
        <v>7</v>
      </c>
    </row>
    <row r="478" customFormat="false" ht="15" hidden="false" customHeight="false" outlineLevel="0" collapsed="false">
      <c r="A478" s="61" t="n">
        <v>477</v>
      </c>
      <c r="B478" s="62" t="n">
        <v>41264.40625</v>
      </c>
      <c r="C478" s="63" t="n">
        <f aca="false">YEAR(B478)</f>
        <v>2012</v>
      </c>
      <c r="D478" s="32" t="s">
        <v>276</v>
      </c>
      <c r="E478" s="64" t="n">
        <v>5874.05</v>
      </c>
      <c r="F478" s="65" t="n">
        <v>-0.004</v>
      </c>
      <c r="G478" s="66" t="n">
        <v>-23.4962</v>
      </c>
      <c r="H478" s="67" t="n">
        <f aca="false">E478+IF(D478="Long",1,-1)*G478</f>
        <v>5897.5462</v>
      </c>
      <c r="I478" s="68" t="n">
        <f aca="false">Assumptions!$B$58</f>
        <v>5.35750011455817</v>
      </c>
      <c r="J478" s="68" t="n">
        <f aca="false">INDEX(Yearly!$L$5:$L$22,MATCH(C478,Yearly!$A$5:$A$22,0))</f>
        <v>0.54025211239242</v>
      </c>
      <c r="K478" s="68" t="n">
        <f aca="false">G478-I478-J478</f>
        <v>-29.3939522269506</v>
      </c>
      <c r="L478" s="69" t="n">
        <f aca="false">(I478+J478)/Assumptions!$B$8</f>
        <v>0.000260054024853469</v>
      </c>
      <c r="M478" s="70" t="n">
        <f aca="false">F478-L478</f>
        <v>-0.00426005402485347</v>
      </c>
      <c r="N478" s="71" t="n">
        <f aca="false">G478*Assumptions!$B$7</f>
        <v>-184797.613</v>
      </c>
      <c r="O478" s="71" t="n">
        <f aca="false">K478*Assumptions!$B$7</f>
        <v>-231183.434264966</v>
      </c>
      <c r="P478" s="68" t="n">
        <f aca="false">P477+G478</f>
        <v>6355.01630500001</v>
      </c>
      <c r="Q478" s="68" t="n">
        <f aca="false">MAX(Q477,P478)</f>
        <v>6680.308295</v>
      </c>
      <c r="R478" s="68" t="n">
        <f aca="false">Q478-P478</f>
        <v>325.291989999999</v>
      </c>
      <c r="S478" s="68" t="n">
        <f aca="false">S477+K478</f>
        <v>3550.38750553348</v>
      </c>
      <c r="T478" s="68" t="n">
        <f aca="false">MAX(T477,S478)</f>
        <v>4177.25397213635</v>
      </c>
      <c r="U478" s="68" t="n">
        <f aca="false">T478-S478</f>
        <v>626.86646660286</v>
      </c>
      <c r="V478" s="70" t="n">
        <f aca="false">V477+F478</f>
        <v>1.3824</v>
      </c>
      <c r="W478" s="70" t="n">
        <f aca="false">MAX(W477,V478)</f>
        <v>1.4377</v>
      </c>
      <c r="X478" s="70" t="n">
        <f aca="false">W478-V478</f>
        <v>0.0552999999999999</v>
      </c>
      <c r="Y478" s="70" t="n">
        <f aca="false">Y477+M478</f>
        <v>1.25873339288342</v>
      </c>
      <c r="Z478" s="70" t="n">
        <f aca="false">MAX(Z477,Y478)</f>
        <v>1.31845431130593</v>
      </c>
      <c r="AA478" s="70" t="n">
        <f aca="false">Z478-Y478</f>
        <v>0.0597209184225089</v>
      </c>
      <c r="AB478" s="72" t="n">
        <f aca="false">AB477*(1+F478)</f>
        <v>3.63772175221828</v>
      </c>
      <c r="AC478" s="73" t="n">
        <f aca="false">MAX(AC477,AB478)</f>
        <v>3.84507844875174</v>
      </c>
      <c r="AD478" s="70" t="n">
        <f aca="false">1-AB478/AC478</f>
        <v>0.0539278194963168</v>
      </c>
      <c r="AE478" s="73" t="n">
        <f aca="false">AE477*(1+M478)</f>
        <v>3.2155262415572</v>
      </c>
      <c r="AF478" s="73" t="n">
        <f aca="false">MAX(AF477,AE478)</f>
        <v>3.41392750254122</v>
      </c>
      <c r="AG478" s="70" t="n">
        <f aca="false">1-AE478/AF478</f>
        <v>0.0581152531318657</v>
      </c>
      <c r="AH478" s="74" t="n">
        <f aca="false">IF(R478&gt;0,AH477+1,0)</f>
        <v>17</v>
      </c>
      <c r="AI478" s="74" t="n">
        <f aca="false">IF(U478&gt;0,AI477+1,0)</f>
        <v>104</v>
      </c>
      <c r="AJ478" s="74" t="n">
        <f aca="false">IF(G478&gt;0,AJ477+1,0)</f>
        <v>0</v>
      </c>
      <c r="AK478" s="74" t="n">
        <f aca="false">IF(G478&lt;=0,AK477+1,0)</f>
        <v>3</v>
      </c>
      <c r="AL478" s="74" t="n">
        <f aca="false">IF(K478&gt;0,AL477+1,0)</f>
        <v>0</v>
      </c>
      <c r="AM478" s="74" t="n">
        <f aca="false">IF(K478&lt;=0,AM477+1,0)</f>
        <v>8</v>
      </c>
    </row>
    <row r="479" customFormat="false" ht="15" hidden="false" customHeight="false" outlineLevel="0" collapsed="false">
      <c r="A479" s="61" t="n">
        <v>478</v>
      </c>
      <c r="B479" s="62" t="n">
        <v>41269.4895833333</v>
      </c>
      <c r="C479" s="63" t="n">
        <f aca="false">YEAR(B479)</f>
        <v>2012</v>
      </c>
      <c r="D479" s="32" t="s">
        <v>277</v>
      </c>
      <c r="E479" s="64" t="n">
        <v>5897.4</v>
      </c>
      <c r="F479" s="65" t="n">
        <v>-0.0048</v>
      </c>
      <c r="G479" s="66" t="n">
        <v>-28.30752</v>
      </c>
      <c r="H479" s="67" t="n">
        <f aca="false">E479+IF(D479="Long",1,-1)*G479</f>
        <v>5869.09248</v>
      </c>
      <c r="I479" s="68" t="n">
        <f aca="false">Assumptions!$B$58</f>
        <v>5.35750011455817</v>
      </c>
      <c r="J479" s="68" t="n">
        <f aca="false">INDEX(Yearly!$L$5:$L$22,MATCH(C479,Yearly!$A$5:$A$22,0))</f>
        <v>0.54025211239242</v>
      </c>
      <c r="K479" s="68" t="n">
        <f aca="false">G479-I479-J479</f>
        <v>-34.2052722269506</v>
      </c>
      <c r="L479" s="69" t="n">
        <f aca="false">(I479+J479)/Assumptions!$B$8</f>
        <v>0.000260054024853469</v>
      </c>
      <c r="M479" s="70" t="n">
        <f aca="false">F479-L479</f>
        <v>-0.00506005402485347</v>
      </c>
      <c r="N479" s="71" t="n">
        <f aca="false">G479*Assumptions!$B$7</f>
        <v>-222638.6448</v>
      </c>
      <c r="O479" s="71" t="n">
        <f aca="false">K479*Assumptions!$B$7</f>
        <v>-269024.466064966</v>
      </c>
      <c r="P479" s="68" t="n">
        <f aca="false">P478+G479</f>
        <v>6326.708785</v>
      </c>
      <c r="Q479" s="68" t="n">
        <f aca="false">MAX(Q478,P479)</f>
        <v>6680.308295</v>
      </c>
      <c r="R479" s="68" t="n">
        <f aca="false">Q479-P479</f>
        <v>353.599509999999</v>
      </c>
      <c r="S479" s="68" t="n">
        <f aca="false">S478+K479</f>
        <v>3516.18223330653</v>
      </c>
      <c r="T479" s="68" t="n">
        <f aca="false">MAX(T478,S479)</f>
        <v>4177.25397213635</v>
      </c>
      <c r="U479" s="68" t="n">
        <f aca="false">T479-S479</f>
        <v>661.071738829811</v>
      </c>
      <c r="V479" s="70" t="n">
        <f aca="false">V478+F479</f>
        <v>1.3776</v>
      </c>
      <c r="W479" s="70" t="n">
        <f aca="false">MAX(W478,V479)</f>
        <v>1.4377</v>
      </c>
      <c r="X479" s="70" t="n">
        <f aca="false">W479-V479</f>
        <v>0.0600999999999998</v>
      </c>
      <c r="Y479" s="70" t="n">
        <f aca="false">Y478+M479</f>
        <v>1.25367333885857</v>
      </c>
      <c r="Z479" s="70" t="n">
        <f aca="false">MAX(Z478,Y479)</f>
        <v>1.31845431130593</v>
      </c>
      <c r="AA479" s="70" t="n">
        <f aca="false">Z479-Y479</f>
        <v>0.0647809724473625</v>
      </c>
      <c r="AB479" s="72" t="n">
        <f aca="false">AB478*(1+F479)</f>
        <v>3.62026068780763</v>
      </c>
      <c r="AC479" s="73" t="n">
        <f aca="false">MAX(AC478,AB479)</f>
        <v>3.84507844875174</v>
      </c>
      <c r="AD479" s="70" t="n">
        <f aca="false">1-AB479/AC479</f>
        <v>0.0584689659627344</v>
      </c>
      <c r="AE479" s="73" t="n">
        <f aca="false">AE478*(1+M479)</f>
        <v>3.19925550505658</v>
      </c>
      <c r="AF479" s="73" t="n">
        <f aca="false">MAX(AF478,AE479)</f>
        <v>3.41392750254122</v>
      </c>
      <c r="AG479" s="70" t="n">
        <f aca="false">1-AE479/AF479</f>
        <v>0.0628812408362039</v>
      </c>
      <c r="AH479" s="74" t="n">
        <f aca="false">IF(R479&gt;0,AH478+1,0)</f>
        <v>18</v>
      </c>
      <c r="AI479" s="74" t="n">
        <f aca="false">IF(U479&gt;0,AI478+1,0)</f>
        <v>105</v>
      </c>
      <c r="AJ479" s="74" t="n">
        <f aca="false">IF(G479&gt;0,AJ478+1,0)</f>
        <v>0</v>
      </c>
      <c r="AK479" s="74" t="n">
        <f aca="false">IF(G479&lt;=0,AK478+1,0)</f>
        <v>4</v>
      </c>
      <c r="AL479" s="74" t="n">
        <f aca="false">IF(K479&gt;0,AL478+1,0)</f>
        <v>0</v>
      </c>
      <c r="AM479" s="74" t="n">
        <f aca="false">IF(K479&lt;=0,AM478+1,0)</f>
        <v>9</v>
      </c>
    </row>
    <row r="480" customFormat="false" ht="15" hidden="false" customHeight="false" outlineLevel="0" collapsed="false">
      <c r="A480" s="61" t="n">
        <v>479</v>
      </c>
      <c r="B480" s="62" t="n">
        <v>41270.6354166667</v>
      </c>
      <c r="C480" s="63" t="n">
        <f aca="false">YEAR(B480)</f>
        <v>2012</v>
      </c>
      <c r="D480" s="32" t="s">
        <v>276</v>
      </c>
      <c r="E480" s="64" t="n">
        <v>5869.2</v>
      </c>
      <c r="F480" s="65" t="n">
        <v>-0.0051</v>
      </c>
      <c r="G480" s="66" t="n">
        <v>-29.93292</v>
      </c>
      <c r="H480" s="67" t="n">
        <f aca="false">E480+IF(D480="Long",1,-1)*G480</f>
        <v>5899.13292</v>
      </c>
      <c r="I480" s="68" t="n">
        <f aca="false">Assumptions!$B$58</f>
        <v>5.35750011455817</v>
      </c>
      <c r="J480" s="68" t="n">
        <f aca="false">INDEX(Yearly!$L$5:$L$22,MATCH(C480,Yearly!$A$5:$A$22,0))</f>
        <v>0.54025211239242</v>
      </c>
      <c r="K480" s="68" t="n">
        <f aca="false">G480-I480-J480</f>
        <v>-35.8306722269506</v>
      </c>
      <c r="L480" s="69" t="n">
        <f aca="false">(I480+J480)/Assumptions!$B$8</f>
        <v>0.000260054024853469</v>
      </c>
      <c r="M480" s="70" t="n">
        <f aca="false">F480-L480</f>
        <v>-0.00536005402485347</v>
      </c>
      <c r="N480" s="71" t="n">
        <f aca="false">G480*Assumptions!$B$7</f>
        <v>-235422.4158</v>
      </c>
      <c r="O480" s="71" t="n">
        <f aca="false">K480*Assumptions!$B$7</f>
        <v>-281808.237064966</v>
      </c>
      <c r="P480" s="68" t="n">
        <f aca="false">P479+G480</f>
        <v>6296.775865</v>
      </c>
      <c r="Q480" s="68" t="n">
        <f aca="false">MAX(Q479,P480)</f>
        <v>6680.308295</v>
      </c>
      <c r="R480" s="68" t="n">
        <f aca="false">Q480-P480</f>
        <v>383.532429999999</v>
      </c>
      <c r="S480" s="68" t="n">
        <f aca="false">S479+K480</f>
        <v>3480.35156107958</v>
      </c>
      <c r="T480" s="68" t="n">
        <f aca="false">MAX(T479,S480)</f>
        <v>4177.25397213635</v>
      </c>
      <c r="U480" s="68" t="n">
        <f aca="false">T480-S480</f>
        <v>696.902411056762</v>
      </c>
      <c r="V480" s="70" t="n">
        <f aca="false">V479+F480</f>
        <v>1.3725</v>
      </c>
      <c r="W480" s="70" t="n">
        <f aca="false">MAX(W479,V480)</f>
        <v>1.4377</v>
      </c>
      <c r="X480" s="70" t="n">
        <f aca="false">W480-V480</f>
        <v>0.0651999999999999</v>
      </c>
      <c r="Y480" s="70" t="n">
        <f aca="false">Y479+M480</f>
        <v>1.24831328483371</v>
      </c>
      <c r="Z480" s="70" t="n">
        <f aca="false">MAX(Z479,Y480)</f>
        <v>1.31845431130593</v>
      </c>
      <c r="AA480" s="70" t="n">
        <f aca="false">Z480-Y480</f>
        <v>0.070141026472216</v>
      </c>
      <c r="AB480" s="72" t="n">
        <f aca="false">AB479*(1+F480)</f>
        <v>3.60179735829981</v>
      </c>
      <c r="AC480" s="73" t="n">
        <f aca="false">MAX(AC479,AB480)</f>
        <v>3.84507844875174</v>
      </c>
      <c r="AD480" s="70" t="n">
        <f aca="false">1-AB480/AC480</f>
        <v>0.0632707742363246</v>
      </c>
      <c r="AE480" s="73" t="n">
        <f aca="false">AE479*(1+M480)</f>
        <v>3.18210732271017</v>
      </c>
      <c r="AF480" s="73" t="n">
        <f aca="false">MAX(AF479,AE480)</f>
        <v>3.41392750254122</v>
      </c>
      <c r="AG480" s="70" t="n">
        <f aca="false">1-AE480/AF480</f>
        <v>0.0679042480130255</v>
      </c>
      <c r="AH480" s="74" t="n">
        <f aca="false">IF(R480&gt;0,AH479+1,0)</f>
        <v>19</v>
      </c>
      <c r="AI480" s="74" t="n">
        <f aca="false">IF(U480&gt;0,AI479+1,0)</f>
        <v>106</v>
      </c>
      <c r="AJ480" s="74" t="n">
        <f aca="false">IF(G480&gt;0,AJ479+1,0)</f>
        <v>0</v>
      </c>
      <c r="AK480" s="74" t="n">
        <f aca="false">IF(G480&lt;=0,AK479+1,0)</f>
        <v>5</v>
      </c>
      <c r="AL480" s="74" t="n">
        <f aca="false">IF(K480&gt;0,AL479+1,0)</f>
        <v>0</v>
      </c>
      <c r="AM480" s="74" t="n">
        <f aca="false">IF(K480&lt;=0,AM479+1,0)</f>
        <v>10</v>
      </c>
    </row>
    <row r="481" customFormat="false" ht="15" hidden="false" customHeight="false" outlineLevel="0" collapsed="false">
      <c r="A481" s="61" t="n">
        <v>480</v>
      </c>
      <c r="B481" s="62" t="n">
        <v>41271.4270833333</v>
      </c>
      <c r="C481" s="63" t="n">
        <f aca="false">YEAR(B481)</f>
        <v>2012</v>
      </c>
      <c r="D481" s="32" t="s">
        <v>277</v>
      </c>
      <c r="E481" s="64" t="n">
        <v>5898.9</v>
      </c>
      <c r="F481" s="65" t="n">
        <v>-0.0029</v>
      </c>
      <c r="G481" s="66" t="n">
        <v>-17.10681</v>
      </c>
      <c r="H481" s="67" t="n">
        <f aca="false">E481+IF(D481="Long",1,-1)*G481</f>
        <v>5881.79319</v>
      </c>
      <c r="I481" s="68" t="n">
        <f aca="false">Assumptions!$B$58</f>
        <v>5.35750011455817</v>
      </c>
      <c r="J481" s="68" t="n">
        <f aca="false">INDEX(Yearly!$L$5:$L$22,MATCH(C481,Yearly!$A$5:$A$22,0))</f>
        <v>0.54025211239242</v>
      </c>
      <c r="K481" s="68" t="n">
        <f aca="false">G481-I481-J481</f>
        <v>-23.0045622269506</v>
      </c>
      <c r="L481" s="69" t="n">
        <f aca="false">(I481+J481)/Assumptions!$B$8</f>
        <v>0.000260054024853469</v>
      </c>
      <c r="M481" s="70" t="n">
        <f aca="false">F481-L481</f>
        <v>-0.00316005402485347</v>
      </c>
      <c r="N481" s="71" t="n">
        <f aca="false">G481*Assumptions!$B$7</f>
        <v>-134545.06065</v>
      </c>
      <c r="O481" s="71" t="n">
        <f aca="false">K481*Assumptions!$B$7</f>
        <v>-180930.881914966</v>
      </c>
      <c r="P481" s="68" t="n">
        <f aca="false">P480+G481</f>
        <v>6279.669055</v>
      </c>
      <c r="Q481" s="68" t="n">
        <f aca="false">MAX(Q480,P481)</f>
        <v>6680.308295</v>
      </c>
      <c r="R481" s="68" t="n">
        <f aca="false">Q481-P481</f>
        <v>400.63924</v>
      </c>
      <c r="S481" s="68" t="n">
        <f aca="false">S480+K481</f>
        <v>3457.34699885263</v>
      </c>
      <c r="T481" s="68" t="n">
        <f aca="false">MAX(T480,S481)</f>
        <v>4177.25397213635</v>
      </c>
      <c r="U481" s="68" t="n">
        <f aca="false">T481-S481</f>
        <v>719.906973283712</v>
      </c>
      <c r="V481" s="70" t="n">
        <f aca="false">V480+F481</f>
        <v>1.3696</v>
      </c>
      <c r="W481" s="70" t="n">
        <f aca="false">MAX(W480,V481)</f>
        <v>1.4377</v>
      </c>
      <c r="X481" s="70" t="n">
        <f aca="false">W481-V481</f>
        <v>0.0680999999999998</v>
      </c>
      <c r="Y481" s="70" t="n">
        <f aca="false">Y480+M481</f>
        <v>1.24515323080886</v>
      </c>
      <c r="Z481" s="70" t="n">
        <f aca="false">MAX(Z480,Y481)</f>
        <v>1.31845431130593</v>
      </c>
      <c r="AA481" s="70" t="n">
        <f aca="false">Z481-Y481</f>
        <v>0.0733010804970695</v>
      </c>
      <c r="AB481" s="72" t="n">
        <f aca="false">AB480*(1+F481)</f>
        <v>3.59135214596074</v>
      </c>
      <c r="AC481" s="73" t="n">
        <f aca="false">MAX(AC480,AB481)</f>
        <v>3.84507844875174</v>
      </c>
      <c r="AD481" s="70" t="n">
        <f aca="false">1-AB481/AC481</f>
        <v>0.0659872889910392</v>
      </c>
      <c r="AE481" s="73" t="n">
        <f aca="false">AE480*(1+M481)</f>
        <v>3.17205169165752</v>
      </c>
      <c r="AF481" s="73" t="n">
        <f aca="false">MAX(AF480,AE481)</f>
        <v>3.41392750254122</v>
      </c>
      <c r="AG481" s="70" t="n">
        <f aca="false">1-AE481/AF481</f>
        <v>0.0708497209456407</v>
      </c>
      <c r="AH481" s="74" t="n">
        <f aca="false">IF(R481&gt;0,AH480+1,0)</f>
        <v>20</v>
      </c>
      <c r="AI481" s="74" t="n">
        <f aca="false">IF(U481&gt;0,AI480+1,0)</f>
        <v>107</v>
      </c>
      <c r="AJ481" s="74" t="n">
        <f aca="false">IF(G481&gt;0,AJ480+1,0)</f>
        <v>0</v>
      </c>
      <c r="AK481" s="74" t="n">
        <f aca="false">IF(G481&lt;=0,AK480+1,0)</f>
        <v>6</v>
      </c>
      <c r="AL481" s="74" t="n">
        <f aca="false">IF(K481&gt;0,AL480+1,0)</f>
        <v>0</v>
      </c>
      <c r="AM481" s="74" t="n">
        <f aca="false">IF(K481&lt;=0,AM480+1,0)</f>
        <v>11</v>
      </c>
    </row>
    <row r="482" customFormat="false" ht="15" hidden="false" customHeight="false" outlineLevel="0" collapsed="false">
      <c r="A482" s="61" t="n">
        <v>481</v>
      </c>
      <c r="B482" s="62" t="n">
        <v>41271.59375</v>
      </c>
      <c r="C482" s="63" t="n">
        <f aca="false">YEAR(B482)</f>
        <v>2012</v>
      </c>
      <c r="D482" s="32" t="s">
        <v>276</v>
      </c>
      <c r="E482" s="64" t="n">
        <v>5881.7</v>
      </c>
      <c r="F482" s="65" t="n">
        <v>-0.0047</v>
      </c>
      <c r="G482" s="66" t="n">
        <v>-27.64399</v>
      </c>
      <c r="H482" s="67" t="n">
        <f aca="false">E482+IF(D482="Long",1,-1)*G482</f>
        <v>5909.34399</v>
      </c>
      <c r="I482" s="68" t="n">
        <f aca="false">Assumptions!$B$58</f>
        <v>5.35750011455817</v>
      </c>
      <c r="J482" s="68" t="n">
        <f aca="false">INDEX(Yearly!$L$5:$L$22,MATCH(C482,Yearly!$A$5:$A$22,0))</f>
        <v>0.54025211239242</v>
      </c>
      <c r="K482" s="68" t="n">
        <f aca="false">G482-I482-J482</f>
        <v>-33.5417422269506</v>
      </c>
      <c r="L482" s="69" t="n">
        <f aca="false">(I482+J482)/Assumptions!$B$8</f>
        <v>0.000260054024853469</v>
      </c>
      <c r="M482" s="70" t="n">
        <f aca="false">F482-L482</f>
        <v>-0.00496005402485347</v>
      </c>
      <c r="N482" s="71" t="n">
        <f aca="false">G482*Assumptions!$B$7</f>
        <v>-217419.98135</v>
      </c>
      <c r="O482" s="71" t="n">
        <f aca="false">K482*Assumptions!$B$7</f>
        <v>-263805.802614966</v>
      </c>
      <c r="P482" s="68" t="n">
        <f aca="false">P481+G482</f>
        <v>6252.025065</v>
      </c>
      <c r="Q482" s="68" t="n">
        <f aca="false">MAX(Q481,P482)</f>
        <v>6680.308295</v>
      </c>
      <c r="R482" s="68" t="n">
        <f aca="false">Q482-P482</f>
        <v>428.283229999999</v>
      </c>
      <c r="S482" s="68" t="n">
        <f aca="false">S481+K482</f>
        <v>3423.80525662568</v>
      </c>
      <c r="T482" s="68" t="n">
        <f aca="false">MAX(T481,S482)</f>
        <v>4177.25397213635</v>
      </c>
      <c r="U482" s="68" t="n">
        <f aca="false">T482-S482</f>
        <v>753.448715510663</v>
      </c>
      <c r="V482" s="70" t="n">
        <f aca="false">V481+F482</f>
        <v>1.3649</v>
      </c>
      <c r="W482" s="70" t="n">
        <f aca="false">MAX(W481,V482)</f>
        <v>1.4377</v>
      </c>
      <c r="X482" s="70" t="n">
        <f aca="false">W482-V482</f>
        <v>0.0727999999999998</v>
      </c>
      <c r="Y482" s="70" t="n">
        <f aca="false">Y481+M482</f>
        <v>1.24019317678401</v>
      </c>
      <c r="Z482" s="70" t="n">
        <f aca="false">MAX(Z481,Y482)</f>
        <v>1.31845431130593</v>
      </c>
      <c r="AA482" s="70" t="n">
        <f aca="false">Z482-Y482</f>
        <v>0.0782611345219231</v>
      </c>
      <c r="AB482" s="72" t="n">
        <f aca="false">AB481*(1+F482)</f>
        <v>3.57447279087473</v>
      </c>
      <c r="AC482" s="73" t="n">
        <f aca="false">MAX(AC481,AB482)</f>
        <v>3.84507844875174</v>
      </c>
      <c r="AD482" s="70" t="n">
        <f aca="false">1-AB482/AC482</f>
        <v>0.0703771487327813</v>
      </c>
      <c r="AE482" s="73" t="n">
        <f aca="false">AE481*(1+M482)</f>
        <v>3.15631814389728</v>
      </c>
      <c r="AF482" s="73" t="n">
        <f aca="false">MAX(AF481,AE482)</f>
        <v>3.41392750254122</v>
      </c>
      <c r="AG482" s="70" t="n">
        <f aca="false">1-AE482/AF482</f>
        <v>0.075458356526958</v>
      </c>
      <c r="AH482" s="74" t="n">
        <f aca="false">IF(R482&gt;0,AH481+1,0)</f>
        <v>21</v>
      </c>
      <c r="AI482" s="74" t="n">
        <f aca="false">IF(U482&gt;0,AI481+1,0)</f>
        <v>108</v>
      </c>
      <c r="AJ482" s="74" t="n">
        <f aca="false">IF(G482&gt;0,AJ481+1,0)</f>
        <v>0</v>
      </c>
      <c r="AK482" s="74" t="n">
        <f aca="false">IF(G482&lt;=0,AK481+1,0)</f>
        <v>7</v>
      </c>
      <c r="AL482" s="74" t="n">
        <f aca="false">IF(K482&gt;0,AL481+1,0)</f>
        <v>0</v>
      </c>
      <c r="AM482" s="74" t="n">
        <f aca="false">IF(K482&lt;=0,AM481+1,0)</f>
        <v>12</v>
      </c>
    </row>
    <row r="483" customFormat="false" ht="15" hidden="false" customHeight="false" outlineLevel="0" collapsed="false">
      <c r="A483" s="61" t="n">
        <v>482</v>
      </c>
      <c r="B483" s="62" t="n">
        <v>41274.40625</v>
      </c>
      <c r="C483" s="63" t="n">
        <f aca="false">YEAR(B483)</f>
        <v>2012</v>
      </c>
      <c r="D483" s="32" t="s">
        <v>277</v>
      </c>
      <c r="E483" s="64" t="n">
        <v>5909.3</v>
      </c>
      <c r="F483" s="65" t="n">
        <v>0.0124</v>
      </c>
      <c r="G483" s="66" t="n">
        <v>73.27532</v>
      </c>
      <c r="H483" s="67" t="n">
        <f aca="false">E483+IF(D483="Long",1,-1)*G483</f>
        <v>5982.57532</v>
      </c>
      <c r="I483" s="68" t="n">
        <f aca="false">Assumptions!$B$58</f>
        <v>5.35750011455817</v>
      </c>
      <c r="J483" s="68" t="n">
        <f aca="false">INDEX(Yearly!$L$5:$L$22,MATCH(C483,Yearly!$A$5:$A$22,0))</f>
        <v>0.54025211239242</v>
      </c>
      <c r="K483" s="68" t="n">
        <f aca="false">G483-I483-J483</f>
        <v>67.3775677730494</v>
      </c>
      <c r="L483" s="69" t="n">
        <f aca="false">(I483+J483)/Assumptions!$B$8</f>
        <v>0.000260054024853469</v>
      </c>
      <c r="M483" s="70" t="n">
        <f aca="false">F483-L483</f>
        <v>0.0121399459751465</v>
      </c>
      <c r="N483" s="71" t="n">
        <f aca="false">G483*Assumptions!$B$7</f>
        <v>576310.3918</v>
      </c>
      <c r="O483" s="71" t="n">
        <f aca="false">K483*Assumptions!$B$7</f>
        <v>529924.570535034</v>
      </c>
      <c r="P483" s="68" t="n">
        <f aca="false">P482+G483</f>
        <v>6325.300385</v>
      </c>
      <c r="Q483" s="68" t="n">
        <f aca="false">MAX(Q482,P483)</f>
        <v>6680.308295</v>
      </c>
      <c r="R483" s="68" t="n">
        <f aca="false">Q483-P483</f>
        <v>355.007909999999</v>
      </c>
      <c r="S483" s="68" t="n">
        <f aca="false">S482+K483</f>
        <v>3491.18282439873</v>
      </c>
      <c r="T483" s="68" t="n">
        <f aca="false">MAX(T482,S483)</f>
        <v>4177.25397213635</v>
      </c>
      <c r="U483" s="68" t="n">
        <f aca="false">T483-S483</f>
        <v>686.071147737613</v>
      </c>
      <c r="V483" s="70" t="n">
        <f aca="false">V482+F483</f>
        <v>1.3773</v>
      </c>
      <c r="W483" s="70" t="n">
        <f aca="false">MAX(W482,V483)</f>
        <v>1.4377</v>
      </c>
      <c r="X483" s="70" t="n">
        <f aca="false">W483-V483</f>
        <v>0.0603999999999998</v>
      </c>
      <c r="Y483" s="70" t="n">
        <f aca="false">Y482+M483</f>
        <v>1.25233312275915</v>
      </c>
      <c r="Z483" s="70" t="n">
        <f aca="false">MAX(Z482,Y483)</f>
        <v>1.31845431130593</v>
      </c>
      <c r="AA483" s="70" t="n">
        <f aca="false">Z483-Y483</f>
        <v>0.0661211885467765</v>
      </c>
      <c r="AB483" s="72" t="n">
        <f aca="false">AB482*(1+F483)</f>
        <v>3.61879625348157</v>
      </c>
      <c r="AC483" s="73" t="n">
        <f aca="false">MAX(AC482,AB483)</f>
        <v>3.84507844875174</v>
      </c>
      <c r="AD483" s="70" t="n">
        <f aca="false">1-AB483/AC483</f>
        <v>0.0588498253770678</v>
      </c>
      <c r="AE483" s="73" t="n">
        <f aca="false">AE482*(1+M483)</f>
        <v>3.19463567564456</v>
      </c>
      <c r="AF483" s="73" t="n">
        <f aca="false">MAX(AF482,AE483)</f>
        <v>3.41392750254122</v>
      </c>
      <c r="AG483" s="70" t="n">
        <f aca="false">1-AE483/AF483</f>
        <v>0.0642344709234221</v>
      </c>
      <c r="AH483" s="74" t="n">
        <f aca="false">IF(R483&gt;0,AH482+1,0)</f>
        <v>22</v>
      </c>
      <c r="AI483" s="74" t="n">
        <f aca="false">IF(U483&gt;0,AI482+1,0)</f>
        <v>109</v>
      </c>
      <c r="AJ483" s="74" t="n">
        <f aca="false">IF(G483&gt;0,AJ482+1,0)</f>
        <v>1</v>
      </c>
      <c r="AK483" s="74" t="n">
        <f aca="false">IF(G483&lt;=0,AK482+1,0)</f>
        <v>0</v>
      </c>
      <c r="AL483" s="74" t="n">
        <f aca="false">IF(K483&gt;0,AL482+1,0)</f>
        <v>1</v>
      </c>
      <c r="AM483" s="74" t="n">
        <f aca="false">IF(K483&lt;=0,AM482+1,0)</f>
        <v>0</v>
      </c>
    </row>
    <row r="484" customFormat="false" ht="15" hidden="false" customHeight="false" outlineLevel="0" collapsed="false">
      <c r="A484" s="61" t="n">
        <v>483</v>
      </c>
      <c r="B484" s="62" t="n">
        <v>41282.40625</v>
      </c>
      <c r="C484" s="63" t="n">
        <f aca="false">YEAR(B484)</f>
        <v>2013</v>
      </c>
      <c r="D484" s="32" t="s">
        <v>276</v>
      </c>
      <c r="E484" s="64" t="n">
        <v>5982.8</v>
      </c>
      <c r="F484" s="65" t="n">
        <v>-0.0015</v>
      </c>
      <c r="G484" s="66" t="n">
        <v>-8.9742</v>
      </c>
      <c r="H484" s="67" t="n">
        <f aca="false">E484+IF(D484="Long",1,-1)*G484</f>
        <v>5991.7742</v>
      </c>
      <c r="I484" s="68" t="n">
        <f aca="false">Assumptions!$B$58</f>
        <v>5.35750011455817</v>
      </c>
      <c r="J484" s="68" t="n">
        <f aca="false">INDEX(Yearly!$L$5:$L$22,MATCH(C484,Yearly!$A$5:$A$22,0))</f>
        <v>0.55422414978188</v>
      </c>
      <c r="K484" s="68" t="n">
        <f aca="false">G484-I484-J484</f>
        <v>-14.88592426434</v>
      </c>
      <c r="L484" s="69" t="n">
        <f aca="false">(I484+J484)/Assumptions!$B$8</f>
        <v>0.000260670104406952</v>
      </c>
      <c r="M484" s="70" t="n">
        <f aca="false">F484-L484</f>
        <v>-0.00176067010440695</v>
      </c>
      <c r="N484" s="71" t="n">
        <f aca="false">G484*Assumptions!$B$7</f>
        <v>-70582.083</v>
      </c>
      <c r="O484" s="71" t="n">
        <f aca="false">K484*Assumptions!$B$7</f>
        <v>-117077.794339034</v>
      </c>
      <c r="P484" s="68" t="n">
        <f aca="false">P483+G484</f>
        <v>6316.326185</v>
      </c>
      <c r="Q484" s="68" t="n">
        <f aca="false">MAX(Q483,P484)</f>
        <v>6680.308295</v>
      </c>
      <c r="R484" s="68" t="n">
        <f aca="false">Q484-P484</f>
        <v>363.982109999999</v>
      </c>
      <c r="S484" s="68" t="n">
        <f aca="false">S483+K484</f>
        <v>3476.29690013439</v>
      </c>
      <c r="T484" s="68" t="n">
        <f aca="false">MAX(T483,S484)</f>
        <v>4177.25397213635</v>
      </c>
      <c r="U484" s="68" t="n">
        <f aca="false">T484-S484</f>
        <v>700.957072001953</v>
      </c>
      <c r="V484" s="70" t="n">
        <f aca="false">V483+F484</f>
        <v>1.3758</v>
      </c>
      <c r="W484" s="70" t="n">
        <f aca="false">MAX(W483,V484)</f>
        <v>1.4377</v>
      </c>
      <c r="X484" s="70" t="n">
        <f aca="false">W484-V484</f>
        <v>0.0618999999999998</v>
      </c>
      <c r="Y484" s="70" t="n">
        <f aca="false">Y483+M484</f>
        <v>1.25057245265475</v>
      </c>
      <c r="Z484" s="70" t="n">
        <f aca="false">MAX(Z483,Y484)</f>
        <v>1.31845431130593</v>
      </c>
      <c r="AA484" s="70" t="n">
        <f aca="false">Z484-Y484</f>
        <v>0.0678818586511836</v>
      </c>
      <c r="AB484" s="72" t="n">
        <f aca="false">AB483*(1+F484)</f>
        <v>3.61336805910135</v>
      </c>
      <c r="AC484" s="73" t="n">
        <f aca="false">MAX(AC483,AB484)</f>
        <v>3.84507844875174</v>
      </c>
      <c r="AD484" s="70" t="n">
        <f aca="false">1-AB484/AC484</f>
        <v>0.0602615506390023</v>
      </c>
      <c r="AE484" s="73" t="n">
        <f aca="false">AE483*(1+M484)</f>
        <v>3.18901097611598</v>
      </c>
      <c r="AF484" s="73" t="n">
        <f aca="false">MAX(AF483,AE484)</f>
        <v>3.41392750254122</v>
      </c>
      <c r="AG484" s="70" t="n">
        <f aca="false">1-AE484/AF484</f>
        <v>0.0658820453152017</v>
      </c>
      <c r="AH484" s="74" t="n">
        <f aca="false">IF(R484&gt;0,AH483+1,0)</f>
        <v>23</v>
      </c>
      <c r="AI484" s="74" t="n">
        <f aca="false">IF(U484&gt;0,AI483+1,0)</f>
        <v>110</v>
      </c>
      <c r="AJ484" s="74" t="n">
        <f aca="false">IF(G484&gt;0,AJ483+1,0)</f>
        <v>0</v>
      </c>
      <c r="AK484" s="74" t="n">
        <f aca="false">IF(G484&lt;=0,AK483+1,0)</f>
        <v>1</v>
      </c>
      <c r="AL484" s="74" t="n">
        <f aca="false">IF(K484&gt;0,AL483+1,0)</f>
        <v>0</v>
      </c>
      <c r="AM484" s="74" t="n">
        <f aca="false">IF(K484&lt;=0,AM483+1,0)</f>
        <v>1</v>
      </c>
    </row>
    <row r="485" customFormat="false" ht="15" hidden="false" customHeight="false" outlineLevel="0" collapsed="false">
      <c r="A485" s="61" t="n">
        <v>484</v>
      </c>
      <c r="B485" s="62" t="n">
        <v>41282.59375</v>
      </c>
      <c r="C485" s="63" t="n">
        <f aca="false">YEAR(B485)</f>
        <v>2013</v>
      </c>
      <c r="D485" s="32" t="s">
        <v>277</v>
      </c>
      <c r="E485" s="64" t="n">
        <v>5991.5</v>
      </c>
      <c r="F485" s="65" t="n">
        <v>-0.0012</v>
      </c>
      <c r="G485" s="66" t="n">
        <v>-7.1898</v>
      </c>
      <c r="H485" s="67" t="n">
        <f aca="false">E485+IF(D485="Long",1,-1)*G485</f>
        <v>5984.3102</v>
      </c>
      <c r="I485" s="68" t="n">
        <f aca="false">Assumptions!$B$58</f>
        <v>5.35750011455817</v>
      </c>
      <c r="J485" s="68" t="n">
        <f aca="false">INDEX(Yearly!$L$5:$L$22,MATCH(C485,Yearly!$A$5:$A$22,0))</f>
        <v>0.55422414978188</v>
      </c>
      <c r="K485" s="68" t="n">
        <f aca="false">G485-I485-J485</f>
        <v>-13.10152426434</v>
      </c>
      <c r="L485" s="69" t="n">
        <f aca="false">(I485+J485)/Assumptions!$B$8</f>
        <v>0.000260670104406952</v>
      </c>
      <c r="M485" s="70" t="n">
        <f aca="false">F485-L485</f>
        <v>-0.00146067010440695</v>
      </c>
      <c r="N485" s="71" t="n">
        <f aca="false">G485*Assumptions!$B$7</f>
        <v>-56547.777</v>
      </c>
      <c r="O485" s="71" t="n">
        <f aca="false">K485*Assumptions!$B$7</f>
        <v>-103043.488339034</v>
      </c>
      <c r="P485" s="68" t="n">
        <f aca="false">P484+G485</f>
        <v>6309.136385</v>
      </c>
      <c r="Q485" s="68" t="n">
        <f aca="false">MAX(Q484,P485)</f>
        <v>6680.308295</v>
      </c>
      <c r="R485" s="68" t="n">
        <f aca="false">Q485-P485</f>
        <v>371.171909999999</v>
      </c>
      <c r="S485" s="68" t="n">
        <f aca="false">S484+K485</f>
        <v>3463.19537587005</v>
      </c>
      <c r="T485" s="68" t="n">
        <f aca="false">MAX(T484,S485)</f>
        <v>4177.25397213635</v>
      </c>
      <c r="U485" s="68" t="n">
        <f aca="false">T485-S485</f>
        <v>714.058596266294</v>
      </c>
      <c r="V485" s="70" t="n">
        <f aca="false">V484+F485</f>
        <v>1.3746</v>
      </c>
      <c r="W485" s="70" t="n">
        <f aca="false">MAX(W484,V485)</f>
        <v>1.4377</v>
      </c>
      <c r="X485" s="70" t="n">
        <f aca="false">W485-V485</f>
        <v>0.0630999999999999</v>
      </c>
      <c r="Y485" s="70" t="n">
        <f aca="false">Y484+M485</f>
        <v>1.24911178255034</v>
      </c>
      <c r="Z485" s="70" t="n">
        <f aca="false">MAX(Z484,Y485)</f>
        <v>1.31845431130593</v>
      </c>
      <c r="AA485" s="70" t="n">
        <f aca="false">Z485-Y485</f>
        <v>0.0693425287555904</v>
      </c>
      <c r="AB485" s="72" t="n">
        <f aca="false">AB484*(1+F485)</f>
        <v>3.60903201743043</v>
      </c>
      <c r="AC485" s="73" t="n">
        <f aca="false">MAX(AC484,AB485)</f>
        <v>3.84507844875174</v>
      </c>
      <c r="AD485" s="70" t="n">
        <f aca="false">1-AB485/AC485</f>
        <v>0.0613892367782355</v>
      </c>
      <c r="AE485" s="73" t="n">
        <f aca="false">AE484*(1+M485)</f>
        <v>3.18435288312055</v>
      </c>
      <c r="AF485" s="73" t="n">
        <f aca="false">MAX(AF484,AE485)</f>
        <v>3.41392750254122</v>
      </c>
      <c r="AG485" s="70" t="n">
        <f aca="false">1-AE485/AF485</f>
        <v>0.0672464834855997</v>
      </c>
      <c r="AH485" s="74" t="n">
        <f aca="false">IF(R485&gt;0,AH484+1,0)</f>
        <v>24</v>
      </c>
      <c r="AI485" s="74" t="n">
        <f aca="false">IF(U485&gt;0,AI484+1,0)</f>
        <v>111</v>
      </c>
      <c r="AJ485" s="74" t="n">
        <f aca="false">IF(G485&gt;0,AJ484+1,0)</f>
        <v>0</v>
      </c>
      <c r="AK485" s="74" t="n">
        <f aca="false">IF(G485&lt;=0,AK484+1,0)</f>
        <v>2</v>
      </c>
      <c r="AL485" s="74" t="n">
        <f aca="false">IF(K485&gt;0,AL484+1,0)</f>
        <v>0</v>
      </c>
      <c r="AM485" s="74" t="n">
        <f aca="false">IF(K485&lt;=0,AM484+1,0)</f>
        <v>2</v>
      </c>
    </row>
    <row r="486" customFormat="false" ht="15" hidden="false" customHeight="false" outlineLevel="0" collapsed="false">
      <c r="A486" s="61" t="n">
        <v>485</v>
      </c>
      <c r="B486" s="62" t="n">
        <v>41283.6145833333</v>
      </c>
      <c r="C486" s="63" t="n">
        <f aca="false">YEAR(B486)</f>
        <v>2013</v>
      </c>
      <c r="D486" s="32" t="s">
        <v>276</v>
      </c>
      <c r="E486" s="64" t="n">
        <v>5984.2</v>
      </c>
      <c r="F486" s="65" t="n">
        <v>-0.0016</v>
      </c>
      <c r="G486" s="66" t="n">
        <v>-9.57472</v>
      </c>
      <c r="H486" s="67" t="n">
        <f aca="false">E486+IF(D486="Long",1,-1)*G486</f>
        <v>5993.77472</v>
      </c>
      <c r="I486" s="68" t="n">
        <f aca="false">Assumptions!$B$58</f>
        <v>5.35750011455817</v>
      </c>
      <c r="J486" s="68" t="n">
        <f aca="false">INDEX(Yearly!$L$5:$L$22,MATCH(C486,Yearly!$A$5:$A$22,0))</f>
        <v>0.55422414978188</v>
      </c>
      <c r="K486" s="68" t="n">
        <f aca="false">G486-I486-J486</f>
        <v>-15.48644426434</v>
      </c>
      <c r="L486" s="69" t="n">
        <f aca="false">(I486+J486)/Assumptions!$B$8</f>
        <v>0.000260670104406952</v>
      </c>
      <c r="M486" s="70" t="n">
        <f aca="false">F486-L486</f>
        <v>-0.00186067010440695</v>
      </c>
      <c r="N486" s="71" t="n">
        <f aca="false">G486*Assumptions!$B$7</f>
        <v>-75305.1728</v>
      </c>
      <c r="O486" s="71" t="n">
        <f aca="false">K486*Assumptions!$B$7</f>
        <v>-121800.884139034</v>
      </c>
      <c r="P486" s="68" t="n">
        <f aca="false">P485+G486</f>
        <v>6299.56166500001</v>
      </c>
      <c r="Q486" s="68" t="n">
        <f aca="false">MAX(Q485,P486)</f>
        <v>6680.308295</v>
      </c>
      <c r="R486" s="68" t="n">
        <f aca="false">Q486-P486</f>
        <v>380.746629999999</v>
      </c>
      <c r="S486" s="68" t="n">
        <f aca="false">S485+K486</f>
        <v>3447.70893160571</v>
      </c>
      <c r="T486" s="68" t="n">
        <f aca="false">MAX(T485,S486)</f>
        <v>4177.25397213635</v>
      </c>
      <c r="U486" s="68" t="n">
        <f aca="false">T486-S486</f>
        <v>729.545040530634</v>
      </c>
      <c r="V486" s="70" t="n">
        <f aca="false">V485+F486</f>
        <v>1.373</v>
      </c>
      <c r="W486" s="70" t="n">
        <f aca="false">MAX(W485,V486)</f>
        <v>1.4377</v>
      </c>
      <c r="X486" s="70" t="n">
        <f aca="false">W486-V486</f>
        <v>0.0647</v>
      </c>
      <c r="Y486" s="70" t="n">
        <f aca="false">Y485+M486</f>
        <v>1.24725111244593</v>
      </c>
      <c r="Z486" s="70" t="n">
        <f aca="false">MAX(Z485,Y486)</f>
        <v>1.31845431130593</v>
      </c>
      <c r="AA486" s="70" t="n">
        <f aca="false">Z486-Y486</f>
        <v>0.0712031988599975</v>
      </c>
      <c r="AB486" s="72" t="n">
        <f aca="false">AB485*(1+F486)</f>
        <v>3.60325756620254</v>
      </c>
      <c r="AC486" s="73" t="n">
        <f aca="false">MAX(AC485,AB486)</f>
        <v>3.84507844875174</v>
      </c>
      <c r="AD486" s="70" t="n">
        <f aca="false">1-AB486/AC486</f>
        <v>0.0628910139993905</v>
      </c>
      <c r="AE486" s="73" t="n">
        <f aca="false">AE485*(1+M486)</f>
        <v>3.17842785290904</v>
      </c>
      <c r="AF486" s="73" t="n">
        <f aca="false">MAX(AF485,AE486)</f>
        <v>3.41392750254122</v>
      </c>
      <c r="AG486" s="70" t="n">
        <f aca="false">1-AE486/AF486</f>
        <v>0.0689820300685584</v>
      </c>
      <c r="AH486" s="74" t="n">
        <f aca="false">IF(R486&gt;0,AH485+1,0)</f>
        <v>25</v>
      </c>
      <c r="AI486" s="74" t="n">
        <f aca="false">IF(U486&gt;0,AI485+1,0)</f>
        <v>112</v>
      </c>
      <c r="AJ486" s="74" t="n">
        <f aca="false">IF(G486&gt;0,AJ485+1,0)</f>
        <v>0</v>
      </c>
      <c r="AK486" s="74" t="n">
        <f aca="false">IF(G486&lt;=0,AK485+1,0)</f>
        <v>3</v>
      </c>
      <c r="AL486" s="74" t="n">
        <f aca="false">IF(K486&gt;0,AL485+1,0)</f>
        <v>0</v>
      </c>
      <c r="AM486" s="74" t="n">
        <f aca="false">IF(K486&lt;=0,AM485+1,0)</f>
        <v>3</v>
      </c>
    </row>
    <row r="487" customFormat="false" ht="15" hidden="false" customHeight="false" outlineLevel="0" collapsed="false">
      <c r="A487" s="61" t="n">
        <v>486</v>
      </c>
      <c r="B487" s="62" t="n">
        <v>41285.40625</v>
      </c>
      <c r="C487" s="63" t="n">
        <f aca="false">YEAR(B487)</f>
        <v>2013</v>
      </c>
      <c r="D487" s="32" t="s">
        <v>277</v>
      </c>
      <c r="E487" s="64" t="n">
        <v>5993.95</v>
      </c>
      <c r="F487" s="65" t="n">
        <v>-0.0048</v>
      </c>
      <c r="G487" s="66" t="n">
        <v>-28.77096</v>
      </c>
      <c r="H487" s="67" t="n">
        <f aca="false">E487+IF(D487="Long",1,-1)*G487</f>
        <v>5965.17904</v>
      </c>
      <c r="I487" s="68" t="n">
        <f aca="false">Assumptions!$B$58</f>
        <v>5.35750011455817</v>
      </c>
      <c r="J487" s="68" t="n">
        <f aca="false">INDEX(Yearly!$L$5:$L$22,MATCH(C487,Yearly!$A$5:$A$22,0))</f>
        <v>0.55422414978188</v>
      </c>
      <c r="K487" s="68" t="n">
        <f aca="false">G487-I487-J487</f>
        <v>-34.6826842643401</v>
      </c>
      <c r="L487" s="69" t="n">
        <f aca="false">(I487+J487)/Assumptions!$B$8</f>
        <v>0.000260670104406952</v>
      </c>
      <c r="M487" s="70" t="n">
        <f aca="false">F487-L487</f>
        <v>-0.00506067010440695</v>
      </c>
      <c r="N487" s="71" t="n">
        <f aca="false">G487*Assumptions!$B$7</f>
        <v>-226283.6004</v>
      </c>
      <c r="O487" s="71" t="n">
        <f aca="false">K487*Assumptions!$B$7</f>
        <v>-272779.311739035</v>
      </c>
      <c r="P487" s="68" t="n">
        <f aca="false">P486+G487</f>
        <v>6270.79070500001</v>
      </c>
      <c r="Q487" s="68" t="n">
        <f aca="false">MAX(Q486,P487)</f>
        <v>6680.308295</v>
      </c>
      <c r="R487" s="68" t="n">
        <f aca="false">Q487-P487</f>
        <v>409.517589999999</v>
      </c>
      <c r="S487" s="68" t="n">
        <f aca="false">S486+K487</f>
        <v>3413.02624734137</v>
      </c>
      <c r="T487" s="68" t="n">
        <f aca="false">MAX(T486,S487)</f>
        <v>4177.25397213635</v>
      </c>
      <c r="U487" s="68" t="n">
        <f aca="false">T487-S487</f>
        <v>764.227724794974</v>
      </c>
      <c r="V487" s="70" t="n">
        <f aca="false">V486+F487</f>
        <v>1.3682</v>
      </c>
      <c r="W487" s="70" t="n">
        <f aca="false">MAX(W486,V487)</f>
        <v>1.4377</v>
      </c>
      <c r="X487" s="70" t="n">
        <f aca="false">W487-V487</f>
        <v>0.0694999999999999</v>
      </c>
      <c r="Y487" s="70" t="n">
        <f aca="false">Y486+M487</f>
        <v>1.24219044234153</v>
      </c>
      <c r="Z487" s="70" t="n">
        <f aca="false">MAX(Z486,Y487)</f>
        <v>1.31845431130593</v>
      </c>
      <c r="AA487" s="70" t="n">
        <f aca="false">Z487-Y487</f>
        <v>0.0762638689644044</v>
      </c>
      <c r="AB487" s="72" t="n">
        <f aca="false">AB486*(1+F487)</f>
        <v>3.58596192988477</v>
      </c>
      <c r="AC487" s="73" t="n">
        <f aca="false">MAX(AC486,AB487)</f>
        <v>3.84507844875174</v>
      </c>
      <c r="AD487" s="70" t="n">
        <f aca="false">1-AB487/AC487</f>
        <v>0.0673891371321933</v>
      </c>
      <c r="AE487" s="73" t="n">
        <f aca="false">AE486*(1+M487)</f>
        <v>3.16234287809481</v>
      </c>
      <c r="AF487" s="73" t="n">
        <f aca="false">MAX(AF486,AE487)</f>
        <v>3.41392750254122</v>
      </c>
      <c r="AG487" s="70" t="n">
        <f aca="false">1-AE487/AF487</f>
        <v>0.073693604875656</v>
      </c>
      <c r="AH487" s="74" t="n">
        <f aca="false">IF(R487&gt;0,AH486+1,0)</f>
        <v>26</v>
      </c>
      <c r="AI487" s="74" t="n">
        <f aca="false">IF(U487&gt;0,AI486+1,0)</f>
        <v>113</v>
      </c>
      <c r="AJ487" s="74" t="n">
        <f aca="false">IF(G487&gt;0,AJ486+1,0)</f>
        <v>0</v>
      </c>
      <c r="AK487" s="74" t="n">
        <f aca="false">IF(G487&lt;=0,AK486+1,0)</f>
        <v>4</v>
      </c>
      <c r="AL487" s="74" t="n">
        <f aca="false">IF(K487&gt;0,AL486+1,0)</f>
        <v>0</v>
      </c>
      <c r="AM487" s="74" t="n">
        <f aca="false">IF(K487&lt;=0,AM486+1,0)</f>
        <v>4</v>
      </c>
    </row>
    <row r="488" customFormat="false" ht="15" hidden="false" customHeight="false" outlineLevel="0" collapsed="false">
      <c r="A488" s="61" t="n">
        <v>487</v>
      </c>
      <c r="B488" s="62" t="n">
        <v>41285.53125</v>
      </c>
      <c r="C488" s="63" t="n">
        <f aca="false">YEAR(B488)</f>
        <v>2013</v>
      </c>
      <c r="D488" s="32" t="s">
        <v>276</v>
      </c>
      <c r="E488" s="64" t="n">
        <v>5965.4</v>
      </c>
      <c r="F488" s="65" t="n">
        <v>-0.0036</v>
      </c>
      <c r="G488" s="66" t="n">
        <v>-21.47544</v>
      </c>
      <c r="H488" s="67" t="n">
        <f aca="false">E488+IF(D488="Long",1,-1)*G488</f>
        <v>5986.87544</v>
      </c>
      <c r="I488" s="68" t="n">
        <f aca="false">Assumptions!$B$58</f>
        <v>5.35750011455817</v>
      </c>
      <c r="J488" s="68" t="n">
        <f aca="false">INDEX(Yearly!$L$5:$L$22,MATCH(C488,Yearly!$A$5:$A$22,0))</f>
        <v>0.55422414978188</v>
      </c>
      <c r="K488" s="68" t="n">
        <f aca="false">G488-I488-J488</f>
        <v>-27.38716426434</v>
      </c>
      <c r="L488" s="69" t="n">
        <f aca="false">(I488+J488)/Assumptions!$B$8</f>
        <v>0.000260670104406952</v>
      </c>
      <c r="M488" s="70" t="n">
        <f aca="false">F488-L488</f>
        <v>-0.00386067010440695</v>
      </c>
      <c r="N488" s="71" t="n">
        <f aca="false">G488*Assumptions!$B$7</f>
        <v>-168904.3356</v>
      </c>
      <c r="O488" s="71" t="n">
        <f aca="false">K488*Assumptions!$B$7</f>
        <v>-215400.046939034</v>
      </c>
      <c r="P488" s="68" t="n">
        <f aca="false">P487+G488</f>
        <v>6249.31526500001</v>
      </c>
      <c r="Q488" s="68" t="n">
        <f aca="false">MAX(Q487,P488)</f>
        <v>6680.308295</v>
      </c>
      <c r="R488" s="68" t="n">
        <f aca="false">Q488-P488</f>
        <v>430.993029999999</v>
      </c>
      <c r="S488" s="68" t="n">
        <f aca="false">S487+K488</f>
        <v>3385.63908307703</v>
      </c>
      <c r="T488" s="68" t="n">
        <f aca="false">MAX(T487,S488)</f>
        <v>4177.25397213635</v>
      </c>
      <c r="U488" s="68" t="n">
        <f aca="false">T488-S488</f>
        <v>791.614889059314</v>
      </c>
      <c r="V488" s="70" t="n">
        <f aca="false">V487+F488</f>
        <v>1.3646</v>
      </c>
      <c r="W488" s="70" t="n">
        <f aca="false">MAX(W487,V488)</f>
        <v>1.4377</v>
      </c>
      <c r="X488" s="70" t="n">
        <f aca="false">W488-V488</f>
        <v>0.0730999999999999</v>
      </c>
      <c r="Y488" s="70" t="n">
        <f aca="false">Y487+M488</f>
        <v>1.23832977223712</v>
      </c>
      <c r="Z488" s="70" t="n">
        <f aca="false">MAX(Z487,Y488)</f>
        <v>1.31845431130593</v>
      </c>
      <c r="AA488" s="70" t="n">
        <f aca="false">Z488-Y488</f>
        <v>0.0801245390688115</v>
      </c>
      <c r="AB488" s="72" t="n">
        <f aca="false">AB487*(1+F488)</f>
        <v>3.57305246693718</v>
      </c>
      <c r="AC488" s="73" t="n">
        <f aca="false">MAX(AC487,AB488)</f>
        <v>3.84507844875174</v>
      </c>
      <c r="AD488" s="70" t="n">
        <f aca="false">1-AB488/AC488</f>
        <v>0.0707465362385175</v>
      </c>
      <c r="AE488" s="73" t="n">
        <f aca="false">AE487*(1+M488)</f>
        <v>3.15013411548547</v>
      </c>
      <c r="AF488" s="73" t="n">
        <f aca="false">MAX(AF487,AE488)</f>
        <v>3.41392750254122</v>
      </c>
      <c r="AG488" s="70" t="n">
        <f aca="false">1-AE488/AF488</f>
        <v>0.0772697682828335</v>
      </c>
      <c r="AH488" s="74" t="n">
        <f aca="false">IF(R488&gt;0,AH487+1,0)</f>
        <v>27</v>
      </c>
      <c r="AI488" s="74" t="n">
        <f aca="false">IF(U488&gt;0,AI487+1,0)</f>
        <v>114</v>
      </c>
      <c r="AJ488" s="74" t="n">
        <f aca="false">IF(G488&gt;0,AJ487+1,0)</f>
        <v>0</v>
      </c>
      <c r="AK488" s="74" t="n">
        <f aca="false">IF(G488&lt;=0,AK487+1,0)</f>
        <v>5</v>
      </c>
      <c r="AL488" s="74" t="n">
        <f aca="false">IF(K488&gt;0,AL487+1,0)</f>
        <v>0</v>
      </c>
      <c r="AM488" s="74" t="n">
        <f aca="false">IF(K488&lt;=0,AM487+1,0)</f>
        <v>5</v>
      </c>
    </row>
    <row r="489" customFormat="false" ht="15" hidden="false" customHeight="false" outlineLevel="0" collapsed="false">
      <c r="A489" s="61" t="n">
        <v>488</v>
      </c>
      <c r="B489" s="62" t="n">
        <v>41288.4270833333</v>
      </c>
      <c r="C489" s="63" t="n">
        <f aca="false">YEAR(B489)</f>
        <v>2013</v>
      </c>
      <c r="D489" s="32" t="s">
        <v>277</v>
      </c>
      <c r="E489" s="64" t="n">
        <v>5986.85</v>
      </c>
      <c r="F489" s="65" t="n">
        <v>0.0021</v>
      </c>
      <c r="G489" s="66" t="n">
        <v>12.572385</v>
      </c>
      <c r="H489" s="67" t="n">
        <f aca="false">E489+IF(D489="Long",1,-1)*G489</f>
        <v>5999.422385</v>
      </c>
      <c r="I489" s="68" t="n">
        <f aca="false">Assumptions!$B$58</f>
        <v>5.35750011455817</v>
      </c>
      <c r="J489" s="68" t="n">
        <f aca="false">INDEX(Yearly!$L$5:$L$22,MATCH(C489,Yearly!$A$5:$A$22,0))</f>
        <v>0.55422414978188</v>
      </c>
      <c r="K489" s="68" t="n">
        <f aca="false">G489-I489-J489</f>
        <v>6.66066073565995</v>
      </c>
      <c r="L489" s="69" t="n">
        <f aca="false">(I489+J489)/Assumptions!$B$8</f>
        <v>0.000260670104406952</v>
      </c>
      <c r="M489" s="70" t="n">
        <f aca="false">F489-L489</f>
        <v>0.00183932989559305</v>
      </c>
      <c r="N489" s="71" t="n">
        <f aca="false">G489*Assumptions!$B$7</f>
        <v>98881.808025</v>
      </c>
      <c r="O489" s="71" t="n">
        <f aca="false">K489*Assumptions!$B$7</f>
        <v>52386.0966859655</v>
      </c>
      <c r="P489" s="68" t="n">
        <f aca="false">P488+G489</f>
        <v>6261.88765000001</v>
      </c>
      <c r="Q489" s="68" t="n">
        <f aca="false">MAX(Q488,P489)</f>
        <v>6680.308295</v>
      </c>
      <c r="R489" s="68" t="n">
        <f aca="false">Q489-P489</f>
        <v>418.420644999998</v>
      </c>
      <c r="S489" s="68" t="n">
        <f aca="false">S488+K489</f>
        <v>3392.29974381269</v>
      </c>
      <c r="T489" s="68" t="n">
        <f aca="false">MAX(T488,S489)</f>
        <v>4177.25397213635</v>
      </c>
      <c r="U489" s="68" t="n">
        <f aca="false">T489-S489</f>
        <v>784.954228323654</v>
      </c>
      <c r="V489" s="70" t="n">
        <f aca="false">V488+F489</f>
        <v>1.3667</v>
      </c>
      <c r="W489" s="70" t="n">
        <f aca="false">MAX(W488,V489)</f>
        <v>1.4377</v>
      </c>
      <c r="X489" s="70" t="n">
        <f aca="false">W489-V489</f>
        <v>0.071</v>
      </c>
      <c r="Y489" s="70" t="n">
        <f aca="false">Y488+M489</f>
        <v>1.24016910213271</v>
      </c>
      <c r="Z489" s="70" t="n">
        <f aca="false">MAX(Z488,Y489)</f>
        <v>1.31845431130593</v>
      </c>
      <c r="AA489" s="70" t="n">
        <f aca="false">Z489-Y489</f>
        <v>0.0782852091732185</v>
      </c>
      <c r="AB489" s="72" t="n">
        <f aca="false">AB488*(1+F489)</f>
        <v>3.58055587711775</v>
      </c>
      <c r="AC489" s="73" t="n">
        <f aca="false">MAX(AC488,AB489)</f>
        <v>3.84507844875174</v>
      </c>
      <c r="AD489" s="70" t="n">
        <f aca="false">1-AB489/AC489</f>
        <v>0.0687951039646183</v>
      </c>
      <c r="AE489" s="73" t="n">
        <f aca="false">AE488*(1+M489)</f>
        <v>3.15592825133921</v>
      </c>
      <c r="AF489" s="73" t="n">
        <f aca="false">MAX(AF488,AE489)</f>
        <v>3.41392750254122</v>
      </c>
      <c r="AG489" s="70" t="n">
        <f aca="false">1-AE489/AF489</f>
        <v>0.0755725629820687</v>
      </c>
      <c r="AH489" s="74" t="n">
        <f aca="false">IF(R489&gt;0,AH488+1,0)</f>
        <v>28</v>
      </c>
      <c r="AI489" s="74" t="n">
        <f aca="false">IF(U489&gt;0,AI488+1,0)</f>
        <v>115</v>
      </c>
      <c r="AJ489" s="74" t="n">
        <f aca="false">IF(G489&gt;0,AJ488+1,0)</f>
        <v>1</v>
      </c>
      <c r="AK489" s="74" t="n">
        <f aca="false">IF(G489&lt;=0,AK488+1,0)</f>
        <v>0</v>
      </c>
      <c r="AL489" s="74" t="n">
        <f aca="false">IF(K489&gt;0,AL488+1,0)</f>
        <v>1</v>
      </c>
      <c r="AM489" s="74" t="n">
        <f aca="false">IF(K489&lt;=0,AM488+1,0)</f>
        <v>0</v>
      </c>
    </row>
    <row r="490" customFormat="false" ht="15" hidden="false" customHeight="false" outlineLevel="0" collapsed="false">
      <c r="A490" s="61" t="n">
        <v>489</v>
      </c>
      <c r="B490" s="62" t="n">
        <v>41290.6354166667</v>
      </c>
      <c r="C490" s="63" t="n">
        <f aca="false">YEAR(B490)</f>
        <v>2013</v>
      </c>
      <c r="D490" s="32" t="s">
        <v>276</v>
      </c>
      <c r="E490" s="64" t="n">
        <v>5999.5</v>
      </c>
      <c r="F490" s="65" t="n">
        <v>-0.0042</v>
      </c>
      <c r="G490" s="66" t="n">
        <v>-25.1979</v>
      </c>
      <c r="H490" s="67" t="n">
        <f aca="false">E490+IF(D490="Long",1,-1)*G490</f>
        <v>6024.6979</v>
      </c>
      <c r="I490" s="68" t="n">
        <f aca="false">Assumptions!$B$58</f>
        <v>5.35750011455817</v>
      </c>
      <c r="J490" s="68" t="n">
        <f aca="false">INDEX(Yearly!$L$5:$L$22,MATCH(C490,Yearly!$A$5:$A$22,0))</f>
        <v>0.55422414978188</v>
      </c>
      <c r="K490" s="68" t="n">
        <f aca="false">G490-I490-J490</f>
        <v>-31.1096242643401</v>
      </c>
      <c r="L490" s="69" t="n">
        <f aca="false">(I490+J490)/Assumptions!$B$8</f>
        <v>0.000260670104406952</v>
      </c>
      <c r="M490" s="70" t="n">
        <f aca="false">F490-L490</f>
        <v>-0.00446067010440695</v>
      </c>
      <c r="N490" s="71" t="n">
        <f aca="false">G490*Assumptions!$B$7</f>
        <v>-198181.4835</v>
      </c>
      <c r="O490" s="71" t="n">
        <f aca="false">K490*Assumptions!$B$7</f>
        <v>-244677.194839035</v>
      </c>
      <c r="P490" s="68" t="n">
        <f aca="false">P489+G490</f>
        <v>6236.68975000001</v>
      </c>
      <c r="Q490" s="68" t="n">
        <f aca="false">MAX(Q489,P490)</f>
        <v>6680.308295</v>
      </c>
      <c r="R490" s="68" t="n">
        <f aca="false">Q490-P490</f>
        <v>443.618544999998</v>
      </c>
      <c r="S490" s="68" t="n">
        <f aca="false">S489+K490</f>
        <v>3361.19011954835</v>
      </c>
      <c r="T490" s="68" t="n">
        <f aca="false">MAX(T489,S490)</f>
        <v>4177.25397213635</v>
      </c>
      <c r="U490" s="68" t="n">
        <f aca="false">T490-S490</f>
        <v>816.063852587994</v>
      </c>
      <c r="V490" s="70" t="n">
        <f aca="false">V489+F490</f>
        <v>1.3625</v>
      </c>
      <c r="W490" s="70" t="n">
        <f aca="false">MAX(W489,V490)</f>
        <v>1.4377</v>
      </c>
      <c r="X490" s="70" t="n">
        <f aca="false">W490-V490</f>
        <v>0.0751999999999999</v>
      </c>
      <c r="Y490" s="70" t="n">
        <f aca="false">Y489+M490</f>
        <v>1.23570843202831</v>
      </c>
      <c r="Z490" s="70" t="n">
        <f aca="false">MAX(Z489,Y490)</f>
        <v>1.31845431130593</v>
      </c>
      <c r="AA490" s="70" t="n">
        <f aca="false">Z490-Y490</f>
        <v>0.0827458792776254</v>
      </c>
      <c r="AB490" s="72" t="n">
        <f aca="false">AB489*(1+F490)</f>
        <v>3.56551754243386</v>
      </c>
      <c r="AC490" s="73" t="n">
        <f aca="false">MAX(AC489,AB490)</f>
        <v>3.84507844875174</v>
      </c>
      <c r="AD490" s="70" t="n">
        <f aca="false">1-AB490/AC490</f>
        <v>0.072706164527967</v>
      </c>
      <c r="AE490" s="73" t="n">
        <f aca="false">AE489*(1+M490)</f>
        <v>3.1418506965368</v>
      </c>
      <c r="AF490" s="73" t="n">
        <f aca="false">MAX(AF489,AE490)</f>
        <v>3.41392750254122</v>
      </c>
      <c r="AG490" s="70" t="n">
        <f aca="false">1-AE490/AF490</f>
        <v>0.0796961288140682</v>
      </c>
      <c r="AH490" s="74" t="n">
        <f aca="false">IF(R490&gt;0,AH489+1,0)</f>
        <v>29</v>
      </c>
      <c r="AI490" s="74" t="n">
        <f aca="false">IF(U490&gt;0,AI489+1,0)</f>
        <v>116</v>
      </c>
      <c r="AJ490" s="74" t="n">
        <f aca="false">IF(G490&gt;0,AJ489+1,0)</f>
        <v>0</v>
      </c>
      <c r="AK490" s="74" t="n">
        <f aca="false">IF(G490&lt;=0,AK489+1,0)</f>
        <v>1</v>
      </c>
      <c r="AL490" s="74" t="n">
        <f aca="false">IF(K490&gt;0,AL489+1,0)</f>
        <v>0</v>
      </c>
      <c r="AM490" s="74" t="n">
        <f aca="false">IF(K490&lt;=0,AM489+1,0)</f>
        <v>1</v>
      </c>
    </row>
    <row r="491" customFormat="false" ht="15" hidden="false" customHeight="false" outlineLevel="0" collapsed="false">
      <c r="A491" s="61" t="n">
        <v>490</v>
      </c>
      <c r="B491" s="62" t="n">
        <v>41291.4895833333</v>
      </c>
      <c r="C491" s="63" t="n">
        <f aca="false">YEAR(B491)</f>
        <v>2013</v>
      </c>
      <c r="D491" s="32" t="s">
        <v>277</v>
      </c>
      <c r="E491" s="64" t="n">
        <v>6024.8</v>
      </c>
      <c r="F491" s="65" t="n">
        <v>0.0039</v>
      </c>
      <c r="G491" s="66" t="n">
        <v>23.49672</v>
      </c>
      <c r="H491" s="67" t="n">
        <f aca="false">E491+IF(D491="Long",1,-1)*G491</f>
        <v>6048.29672</v>
      </c>
      <c r="I491" s="68" t="n">
        <f aca="false">Assumptions!$B$58</f>
        <v>5.35750011455817</v>
      </c>
      <c r="J491" s="68" t="n">
        <f aca="false">INDEX(Yearly!$L$5:$L$22,MATCH(C491,Yearly!$A$5:$A$22,0))</f>
        <v>0.55422414978188</v>
      </c>
      <c r="K491" s="68" t="n">
        <f aca="false">G491-I491-J491</f>
        <v>17.58499573566</v>
      </c>
      <c r="L491" s="69" t="n">
        <f aca="false">(I491+J491)/Assumptions!$B$8</f>
        <v>0.000260670104406952</v>
      </c>
      <c r="M491" s="70" t="n">
        <f aca="false">F491-L491</f>
        <v>0.00363932989559305</v>
      </c>
      <c r="N491" s="71" t="n">
        <f aca="false">G491*Assumptions!$B$7</f>
        <v>184801.7028</v>
      </c>
      <c r="O491" s="71" t="n">
        <f aca="false">K491*Assumptions!$B$7</f>
        <v>138305.991460966</v>
      </c>
      <c r="P491" s="68" t="n">
        <f aca="false">P490+G491</f>
        <v>6260.18647000001</v>
      </c>
      <c r="Q491" s="68" t="n">
        <f aca="false">MAX(Q490,P491)</f>
        <v>6680.308295</v>
      </c>
      <c r="R491" s="68" t="n">
        <f aca="false">Q491-P491</f>
        <v>420.121824999998</v>
      </c>
      <c r="S491" s="68" t="n">
        <f aca="false">S490+K491</f>
        <v>3378.77511528401</v>
      </c>
      <c r="T491" s="68" t="n">
        <f aca="false">MAX(T490,S491)</f>
        <v>4177.25397213635</v>
      </c>
      <c r="U491" s="68" t="n">
        <f aca="false">T491-S491</f>
        <v>798.478856852334</v>
      </c>
      <c r="V491" s="70" t="n">
        <f aca="false">V490+F491</f>
        <v>1.3664</v>
      </c>
      <c r="W491" s="70" t="n">
        <f aca="false">MAX(W490,V491)</f>
        <v>1.4377</v>
      </c>
      <c r="X491" s="70" t="n">
        <f aca="false">W491-V491</f>
        <v>0.0712999999999999</v>
      </c>
      <c r="Y491" s="70" t="n">
        <f aca="false">Y490+M491</f>
        <v>1.2393477619239</v>
      </c>
      <c r="Z491" s="70" t="n">
        <f aca="false">MAX(Z490,Y491)</f>
        <v>1.31845431130593</v>
      </c>
      <c r="AA491" s="70" t="n">
        <f aca="false">Z491-Y491</f>
        <v>0.0791065493820324</v>
      </c>
      <c r="AB491" s="72" t="n">
        <f aca="false">AB490*(1+F491)</f>
        <v>3.57942306084935</v>
      </c>
      <c r="AC491" s="73" t="n">
        <f aca="false">MAX(AC490,AB491)</f>
        <v>3.84507844875174</v>
      </c>
      <c r="AD491" s="70" t="n">
        <f aca="false">1-AB491/AC491</f>
        <v>0.069089718569626</v>
      </c>
      <c r="AE491" s="73" t="n">
        <f aca="false">AE490*(1+M491)</f>
        <v>3.1532849277042</v>
      </c>
      <c r="AF491" s="73" t="n">
        <f aca="false">MAX(AF490,AE491)</f>
        <v>3.41392750254122</v>
      </c>
      <c r="AG491" s="70" t="n">
        <f aca="false">1-AE491/AF491</f>
        <v>0.0763468394226312</v>
      </c>
      <c r="AH491" s="74" t="n">
        <f aca="false">IF(R491&gt;0,AH490+1,0)</f>
        <v>30</v>
      </c>
      <c r="AI491" s="74" t="n">
        <f aca="false">IF(U491&gt;0,AI490+1,0)</f>
        <v>117</v>
      </c>
      <c r="AJ491" s="74" t="n">
        <f aca="false">IF(G491&gt;0,AJ490+1,0)</f>
        <v>1</v>
      </c>
      <c r="AK491" s="74" t="n">
        <f aca="false">IF(G491&lt;=0,AK490+1,0)</f>
        <v>0</v>
      </c>
      <c r="AL491" s="74" t="n">
        <f aca="false">IF(K491&gt;0,AL490+1,0)</f>
        <v>1</v>
      </c>
      <c r="AM491" s="74" t="n">
        <f aca="false">IF(K491&lt;=0,AM490+1,0)</f>
        <v>0</v>
      </c>
    </row>
    <row r="492" customFormat="false" ht="15" hidden="false" customHeight="false" outlineLevel="0" collapsed="false">
      <c r="A492" s="61" t="n">
        <v>491</v>
      </c>
      <c r="B492" s="62" t="n">
        <v>41296.6145833333</v>
      </c>
      <c r="C492" s="63" t="n">
        <f aca="false">YEAR(B492)</f>
        <v>2013</v>
      </c>
      <c r="D492" s="32" t="s">
        <v>276</v>
      </c>
      <c r="E492" s="64" t="n">
        <v>6048.2</v>
      </c>
      <c r="F492" s="65" t="n">
        <v>-0.0003</v>
      </c>
      <c r="G492" s="66" t="n">
        <v>-1.81446</v>
      </c>
      <c r="H492" s="67" t="n">
        <f aca="false">E492+IF(D492="Long",1,-1)*G492</f>
        <v>6050.01446</v>
      </c>
      <c r="I492" s="68" t="n">
        <f aca="false">Assumptions!$B$58</f>
        <v>5.35750011455817</v>
      </c>
      <c r="J492" s="68" t="n">
        <f aca="false">INDEX(Yearly!$L$5:$L$22,MATCH(C492,Yearly!$A$5:$A$22,0))</f>
        <v>0.55422414978188</v>
      </c>
      <c r="K492" s="68" t="n">
        <f aca="false">G492-I492-J492</f>
        <v>-7.72618426434005</v>
      </c>
      <c r="L492" s="69" t="n">
        <f aca="false">(I492+J492)/Assumptions!$B$8</f>
        <v>0.000260670104406952</v>
      </c>
      <c r="M492" s="70" t="n">
        <f aca="false">F492-L492</f>
        <v>-0.000560670104406952</v>
      </c>
      <c r="N492" s="71" t="n">
        <f aca="false">G492*Assumptions!$B$7</f>
        <v>-14270.7279</v>
      </c>
      <c r="O492" s="71" t="n">
        <f aca="false">K492*Assumptions!$B$7</f>
        <v>-60766.4392390345</v>
      </c>
      <c r="P492" s="68" t="n">
        <f aca="false">P491+G492</f>
        <v>6258.37201000001</v>
      </c>
      <c r="Q492" s="68" t="n">
        <f aca="false">MAX(Q491,P492)</f>
        <v>6680.308295</v>
      </c>
      <c r="R492" s="68" t="n">
        <f aca="false">Q492-P492</f>
        <v>421.936284999998</v>
      </c>
      <c r="S492" s="68" t="n">
        <f aca="false">S491+K492</f>
        <v>3371.04893101967</v>
      </c>
      <c r="T492" s="68" t="n">
        <f aca="false">MAX(T491,S492)</f>
        <v>4177.25397213635</v>
      </c>
      <c r="U492" s="68" t="n">
        <f aca="false">T492-S492</f>
        <v>806.205041116674</v>
      </c>
      <c r="V492" s="70" t="n">
        <f aca="false">V491+F492</f>
        <v>1.3661</v>
      </c>
      <c r="W492" s="70" t="n">
        <f aca="false">MAX(W491,V492)</f>
        <v>1.4377</v>
      </c>
      <c r="X492" s="70" t="n">
        <f aca="false">W492-V492</f>
        <v>0.0715999999999999</v>
      </c>
      <c r="Y492" s="70" t="n">
        <f aca="false">Y491+M492</f>
        <v>1.23878709181949</v>
      </c>
      <c r="Z492" s="70" t="n">
        <f aca="false">MAX(Z491,Y492)</f>
        <v>1.31845431130593</v>
      </c>
      <c r="AA492" s="70" t="n">
        <f aca="false">Z492-Y492</f>
        <v>0.0796672194864394</v>
      </c>
      <c r="AB492" s="72" t="n">
        <f aca="false">AB491*(1+F492)</f>
        <v>3.57834923393109</v>
      </c>
      <c r="AC492" s="73" t="n">
        <f aca="false">MAX(AC491,AB492)</f>
        <v>3.84507844875174</v>
      </c>
      <c r="AD492" s="70" t="n">
        <f aca="false">1-AB492/AC492</f>
        <v>0.0693689916540551</v>
      </c>
      <c r="AE492" s="73" t="n">
        <f aca="false">AE491*(1+M492)</f>
        <v>3.15151697511456</v>
      </c>
      <c r="AF492" s="73" t="n">
        <f aca="false">MAX(AF491,AE492)</f>
        <v>3.41392750254122</v>
      </c>
      <c r="AG492" s="70" t="n">
        <f aca="false">1-AE492/AF492</f>
        <v>0.076864704136608</v>
      </c>
      <c r="AH492" s="74" t="n">
        <f aca="false">IF(R492&gt;0,AH491+1,0)</f>
        <v>31</v>
      </c>
      <c r="AI492" s="74" t="n">
        <f aca="false">IF(U492&gt;0,AI491+1,0)</f>
        <v>118</v>
      </c>
      <c r="AJ492" s="74" t="n">
        <f aca="false">IF(G492&gt;0,AJ491+1,0)</f>
        <v>0</v>
      </c>
      <c r="AK492" s="74" t="n">
        <f aca="false">IF(G492&lt;=0,AK491+1,0)</f>
        <v>1</v>
      </c>
      <c r="AL492" s="74" t="n">
        <f aca="false">IF(K492&gt;0,AL491+1,0)</f>
        <v>0</v>
      </c>
      <c r="AM492" s="74" t="n">
        <f aca="false">IF(K492&lt;=0,AM491+1,0)</f>
        <v>1</v>
      </c>
    </row>
    <row r="493" customFormat="false" ht="15" hidden="false" customHeight="false" outlineLevel="0" collapsed="false">
      <c r="A493" s="61" t="n">
        <v>492</v>
      </c>
      <c r="B493" s="62" t="n">
        <v>41299.5520833333</v>
      </c>
      <c r="C493" s="63" t="n">
        <f aca="false">YEAR(B493)</f>
        <v>2013</v>
      </c>
      <c r="D493" s="32" t="s">
        <v>277</v>
      </c>
      <c r="E493" s="64" t="n">
        <v>6050.05</v>
      </c>
      <c r="F493" s="65" t="n">
        <v>0.001</v>
      </c>
      <c r="G493" s="66" t="n">
        <v>6.05005</v>
      </c>
      <c r="H493" s="67" t="n">
        <f aca="false">E493+IF(D493="Long",1,-1)*G493</f>
        <v>6056.10005</v>
      </c>
      <c r="I493" s="68" t="n">
        <f aca="false">Assumptions!$B$58</f>
        <v>5.35750011455817</v>
      </c>
      <c r="J493" s="68" t="n">
        <f aca="false">INDEX(Yearly!$L$5:$L$22,MATCH(C493,Yearly!$A$5:$A$22,0))</f>
        <v>0.55422414978188</v>
      </c>
      <c r="K493" s="68" t="n">
        <f aca="false">G493-I493-J493</f>
        <v>0.138325735659952</v>
      </c>
      <c r="L493" s="69" t="n">
        <f aca="false">(I493+J493)/Assumptions!$B$8</f>
        <v>0.000260670104406952</v>
      </c>
      <c r="M493" s="70" t="n">
        <f aca="false">F493-L493</f>
        <v>0.000739329895593048</v>
      </c>
      <c r="N493" s="71" t="n">
        <f aca="false">G493*Assumptions!$B$7</f>
        <v>47583.64325</v>
      </c>
      <c r="O493" s="71" t="n">
        <f aca="false">K493*Assumptions!$B$7</f>
        <v>1087.93191096552</v>
      </c>
      <c r="P493" s="68" t="n">
        <f aca="false">P492+G493</f>
        <v>6264.42206000001</v>
      </c>
      <c r="Q493" s="68" t="n">
        <f aca="false">MAX(Q492,P493)</f>
        <v>6680.308295</v>
      </c>
      <c r="R493" s="68" t="n">
        <f aca="false">Q493-P493</f>
        <v>415.886234999998</v>
      </c>
      <c r="S493" s="68" t="n">
        <f aca="false">S492+K493</f>
        <v>3371.18725675533</v>
      </c>
      <c r="T493" s="68" t="n">
        <f aca="false">MAX(T492,S493)</f>
        <v>4177.25397213635</v>
      </c>
      <c r="U493" s="68" t="n">
        <f aca="false">T493-S493</f>
        <v>806.066715381014</v>
      </c>
      <c r="V493" s="70" t="n">
        <f aca="false">V492+F493</f>
        <v>1.3671</v>
      </c>
      <c r="W493" s="70" t="n">
        <f aca="false">MAX(W492,V493)</f>
        <v>1.4377</v>
      </c>
      <c r="X493" s="70" t="n">
        <f aca="false">W493-V493</f>
        <v>0.0706</v>
      </c>
      <c r="Y493" s="70" t="n">
        <f aca="false">Y492+M493</f>
        <v>1.23952642171508</v>
      </c>
      <c r="Z493" s="70" t="n">
        <f aca="false">MAX(Z492,Y493)</f>
        <v>1.31845431130593</v>
      </c>
      <c r="AA493" s="70" t="n">
        <f aca="false">Z493-Y493</f>
        <v>0.0789278895908463</v>
      </c>
      <c r="AB493" s="72" t="n">
        <f aca="false">AB492*(1+F493)</f>
        <v>3.58192758316503</v>
      </c>
      <c r="AC493" s="73" t="n">
        <f aca="false">MAX(AC492,AB493)</f>
        <v>3.84507844875174</v>
      </c>
      <c r="AD493" s="70" t="n">
        <f aca="false">1-AB493/AC493</f>
        <v>0.0684383606457092</v>
      </c>
      <c r="AE493" s="73" t="n">
        <f aca="false">AE492*(1+M493)</f>
        <v>3.15384698583073</v>
      </c>
      <c r="AF493" s="73" t="n">
        <f aca="false">MAX(AF492,AE493)</f>
        <v>3.41392750254122</v>
      </c>
      <c r="AG493" s="70" t="n">
        <f aca="false">1-AE493/AF493</f>
        <v>0.076182202614699</v>
      </c>
      <c r="AH493" s="74" t="n">
        <f aca="false">IF(R493&gt;0,AH492+1,0)</f>
        <v>32</v>
      </c>
      <c r="AI493" s="74" t="n">
        <f aca="false">IF(U493&gt;0,AI492+1,0)</f>
        <v>119</v>
      </c>
      <c r="AJ493" s="74" t="n">
        <f aca="false">IF(G493&gt;0,AJ492+1,0)</f>
        <v>1</v>
      </c>
      <c r="AK493" s="74" t="n">
        <f aca="false">IF(G493&lt;=0,AK492+1,0)</f>
        <v>0</v>
      </c>
      <c r="AL493" s="74" t="n">
        <f aca="false">IF(K493&gt;0,AL492+1,0)</f>
        <v>1</v>
      </c>
      <c r="AM493" s="74" t="n">
        <f aca="false">IF(K493&lt;=0,AM492+1,0)</f>
        <v>0</v>
      </c>
    </row>
    <row r="494" customFormat="false" ht="15" hidden="false" customHeight="false" outlineLevel="0" collapsed="false">
      <c r="A494" s="61" t="n">
        <v>493</v>
      </c>
      <c r="B494" s="62" t="n">
        <v>41303.5729166667</v>
      </c>
      <c r="C494" s="63" t="n">
        <f aca="false">YEAR(B494)</f>
        <v>2013</v>
      </c>
      <c r="D494" s="32" t="s">
        <v>276</v>
      </c>
      <c r="E494" s="64" t="n">
        <v>6056.4</v>
      </c>
      <c r="F494" s="65" t="n">
        <v>-0.0008</v>
      </c>
      <c r="G494" s="66" t="n">
        <v>-4.84512</v>
      </c>
      <c r="H494" s="67" t="n">
        <f aca="false">E494+IF(D494="Long",1,-1)*G494</f>
        <v>6061.24512</v>
      </c>
      <c r="I494" s="68" t="n">
        <f aca="false">Assumptions!$B$58</f>
        <v>5.35750011455817</v>
      </c>
      <c r="J494" s="68" t="n">
        <f aca="false">INDEX(Yearly!$L$5:$L$22,MATCH(C494,Yearly!$A$5:$A$22,0))</f>
        <v>0.55422414978188</v>
      </c>
      <c r="K494" s="68" t="n">
        <f aca="false">G494-I494-J494</f>
        <v>-10.75684426434</v>
      </c>
      <c r="L494" s="69" t="n">
        <f aca="false">(I494+J494)/Assumptions!$B$8</f>
        <v>0.000260670104406952</v>
      </c>
      <c r="M494" s="70" t="n">
        <f aca="false">F494-L494</f>
        <v>-0.00106067010440695</v>
      </c>
      <c r="N494" s="71" t="n">
        <f aca="false">G494*Assumptions!$B$7</f>
        <v>-38106.8688</v>
      </c>
      <c r="O494" s="71" t="n">
        <f aca="false">K494*Assumptions!$B$7</f>
        <v>-84602.5801390345</v>
      </c>
      <c r="P494" s="68" t="n">
        <f aca="false">P493+G494</f>
        <v>6259.57694000001</v>
      </c>
      <c r="Q494" s="68" t="n">
        <f aca="false">MAX(Q493,P494)</f>
        <v>6680.308295</v>
      </c>
      <c r="R494" s="68" t="n">
        <f aca="false">Q494-P494</f>
        <v>420.731354999998</v>
      </c>
      <c r="S494" s="68" t="n">
        <f aca="false">S493+K494</f>
        <v>3360.43041249099</v>
      </c>
      <c r="T494" s="68" t="n">
        <f aca="false">MAX(T493,S494)</f>
        <v>4177.25397213635</v>
      </c>
      <c r="U494" s="68" t="n">
        <f aca="false">T494-S494</f>
        <v>816.823559645354</v>
      </c>
      <c r="V494" s="70" t="n">
        <f aca="false">V493+F494</f>
        <v>1.3663</v>
      </c>
      <c r="W494" s="70" t="n">
        <f aca="false">MAX(W493,V494)</f>
        <v>1.4377</v>
      </c>
      <c r="X494" s="70" t="n">
        <f aca="false">W494-V494</f>
        <v>0.0713999999999999</v>
      </c>
      <c r="Y494" s="70" t="n">
        <f aca="false">Y493+M494</f>
        <v>1.23846575161068</v>
      </c>
      <c r="Z494" s="70" t="n">
        <f aca="false">MAX(Z493,Y494)</f>
        <v>1.31845431130593</v>
      </c>
      <c r="AA494" s="70" t="n">
        <f aca="false">Z494-Y494</f>
        <v>0.0799885596952532</v>
      </c>
      <c r="AB494" s="72" t="n">
        <f aca="false">AB493*(1+F494)</f>
        <v>3.57906204109849</v>
      </c>
      <c r="AC494" s="73" t="n">
        <f aca="false">MAX(AC493,AB494)</f>
        <v>3.84507844875174</v>
      </c>
      <c r="AD494" s="70" t="n">
        <f aca="false">1-AB494/AC494</f>
        <v>0.0691836099571926</v>
      </c>
      <c r="AE494" s="73" t="n">
        <f aca="false">AE493*(1+M494)</f>
        <v>3.15050179461899</v>
      </c>
      <c r="AF494" s="73" t="n">
        <f aca="false">MAX(AF493,AE494)</f>
        <v>3.41392750254122</v>
      </c>
      <c r="AG494" s="70" t="n">
        <f aca="false">1-AE494/AF494</f>
        <v>0.0771620685343046</v>
      </c>
      <c r="AH494" s="74" t="n">
        <f aca="false">IF(R494&gt;0,AH493+1,0)</f>
        <v>33</v>
      </c>
      <c r="AI494" s="74" t="n">
        <f aca="false">IF(U494&gt;0,AI493+1,0)</f>
        <v>120</v>
      </c>
      <c r="AJ494" s="74" t="n">
        <f aca="false">IF(G494&gt;0,AJ493+1,0)</f>
        <v>0</v>
      </c>
      <c r="AK494" s="74" t="n">
        <f aca="false">IF(G494&lt;=0,AK493+1,0)</f>
        <v>1</v>
      </c>
      <c r="AL494" s="74" t="n">
        <f aca="false">IF(K494&gt;0,AL493+1,0)</f>
        <v>0</v>
      </c>
      <c r="AM494" s="74" t="n">
        <f aca="false">IF(K494&lt;=0,AM493+1,0)</f>
        <v>1</v>
      </c>
    </row>
    <row r="495" customFormat="false" ht="15" hidden="false" customHeight="false" outlineLevel="0" collapsed="false">
      <c r="A495" s="61" t="n">
        <v>494</v>
      </c>
      <c r="B495" s="62" t="n">
        <v>41304.59375</v>
      </c>
      <c r="C495" s="63" t="n">
        <f aca="false">YEAR(B495)</f>
        <v>2013</v>
      </c>
      <c r="D495" s="32" t="s">
        <v>277</v>
      </c>
      <c r="E495" s="64" t="n">
        <v>6061</v>
      </c>
      <c r="F495" s="65" t="n">
        <v>-0.0015</v>
      </c>
      <c r="G495" s="66" t="n">
        <v>-9.0915</v>
      </c>
      <c r="H495" s="67" t="n">
        <f aca="false">E495+IF(D495="Long",1,-1)*G495</f>
        <v>6051.9085</v>
      </c>
      <c r="I495" s="68" t="n">
        <f aca="false">Assumptions!$B$58</f>
        <v>5.35750011455817</v>
      </c>
      <c r="J495" s="68" t="n">
        <f aca="false">INDEX(Yearly!$L$5:$L$22,MATCH(C495,Yearly!$A$5:$A$22,0))</f>
        <v>0.55422414978188</v>
      </c>
      <c r="K495" s="68" t="n">
        <f aca="false">G495-I495-J495</f>
        <v>-15.00322426434</v>
      </c>
      <c r="L495" s="69" t="n">
        <f aca="false">(I495+J495)/Assumptions!$B$8</f>
        <v>0.000260670104406952</v>
      </c>
      <c r="M495" s="70" t="n">
        <f aca="false">F495-L495</f>
        <v>-0.00176067010440695</v>
      </c>
      <c r="N495" s="71" t="n">
        <f aca="false">G495*Assumptions!$B$7</f>
        <v>-71504.6475</v>
      </c>
      <c r="O495" s="71" t="n">
        <f aca="false">K495*Assumptions!$B$7</f>
        <v>-118000.358839034</v>
      </c>
      <c r="P495" s="68" t="n">
        <f aca="false">P494+G495</f>
        <v>6250.48544000001</v>
      </c>
      <c r="Q495" s="68" t="n">
        <f aca="false">MAX(Q494,P495)</f>
        <v>6680.308295</v>
      </c>
      <c r="R495" s="68" t="n">
        <f aca="false">Q495-P495</f>
        <v>429.822854999999</v>
      </c>
      <c r="S495" s="68" t="n">
        <f aca="false">S494+K495</f>
        <v>3345.42718822665</v>
      </c>
      <c r="T495" s="68" t="n">
        <f aca="false">MAX(T494,S495)</f>
        <v>4177.25397213635</v>
      </c>
      <c r="U495" s="68" t="n">
        <f aca="false">T495-S495</f>
        <v>831.826783909694</v>
      </c>
      <c r="V495" s="70" t="n">
        <f aca="false">V494+F495</f>
        <v>1.3648</v>
      </c>
      <c r="W495" s="70" t="n">
        <f aca="false">MAX(W494,V495)</f>
        <v>1.4377</v>
      </c>
      <c r="X495" s="70" t="n">
        <f aca="false">W495-V495</f>
        <v>0.0729</v>
      </c>
      <c r="Y495" s="70" t="n">
        <f aca="false">Y494+M495</f>
        <v>1.23670508150627</v>
      </c>
      <c r="Z495" s="70" t="n">
        <f aca="false">MAX(Z494,Y495)</f>
        <v>1.31845431130593</v>
      </c>
      <c r="AA495" s="70" t="n">
        <f aca="false">Z495-Y495</f>
        <v>0.0817492297996603</v>
      </c>
      <c r="AB495" s="72" t="n">
        <f aca="false">AB494*(1+F495)</f>
        <v>3.57369344803685</v>
      </c>
      <c r="AC495" s="73" t="n">
        <f aca="false">MAX(AC494,AB495)</f>
        <v>3.84507844875174</v>
      </c>
      <c r="AD495" s="70" t="n">
        <f aca="false">1-AB495/AC495</f>
        <v>0.0705798345422568</v>
      </c>
      <c r="AE495" s="73" t="n">
        <f aca="false">AE494*(1+M495)</f>
        <v>3.14495480029532</v>
      </c>
      <c r="AF495" s="73" t="n">
        <f aca="false">MAX(AF494,AE495)</f>
        <v>3.41392750254122</v>
      </c>
      <c r="AG495" s="70" t="n">
        <f aca="false">1-AE495/AF495</f>
        <v>0.078786881691449</v>
      </c>
      <c r="AH495" s="74" t="n">
        <f aca="false">IF(R495&gt;0,AH494+1,0)</f>
        <v>34</v>
      </c>
      <c r="AI495" s="74" t="n">
        <f aca="false">IF(U495&gt;0,AI494+1,0)</f>
        <v>121</v>
      </c>
      <c r="AJ495" s="74" t="n">
        <f aca="false">IF(G495&gt;0,AJ494+1,0)</f>
        <v>0</v>
      </c>
      <c r="AK495" s="74" t="n">
        <f aca="false">IF(G495&lt;=0,AK494+1,0)</f>
        <v>2</v>
      </c>
      <c r="AL495" s="74" t="n">
        <f aca="false">IF(K495&gt;0,AL494+1,0)</f>
        <v>0</v>
      </c>
      <c r="AM495" s="74" t="n">
        <f aca="false">IF(K495&lt;=0,AM494+1,0)</f>
        <v>2</v>
      </c>
    </row>
    <row r="496" customFormat="false" ht="15" hidden="false" customHeight="false" outlineLevel="0" collapsed="false">
      <c r="A496" s="61" t="n">
        <v>495</v>
      </c>
      <c r="B496" s="62" t="n">
        <v>41305.40625</v>
      </c>
      <c r="C496" s="63" t="n">
        <f aca="false">YEAR(B496)</f>
        <v>2013</v>
      </c>
      <c r="D496" s="32" t="s">
        <v>276</v>
      </c>
      <c r="E496" s="64" t="n">
        <v>6052</v>
      </c>
      <c r="F496" s="65" t="n">
        <v>0.0164</v>
      </c>
      <c r="G496" s="66" t="n">
        <v>99.2528</v>
      </c>
      <c r="H496" s="67" t="n">
        <f aca="false">E496+IF(D496="Long",1,-1)*G496</f>
        <v>5952.7472</v>
      </c>
      <c r="I496" s="68" t="n">
        <f aca="false">Assumptions!$B$58</f>
        <v>5.35750011455817</v>
      </c>
      <c r="J496" s="68" t="n">
        <f aca="false">INDEX(Yearly!$L$5:$L$22,MATCH(C496,Yearly!$A$5:$A$22,0))</f>
        <v>0.55422414978188</v>
      </c>
      <c r="K496" s="68" t="n">
        <f aca="false">G496-I496-J496</f>
        <v>93.34107573566</v>
      </c>
      <c r="L496" s="69" t="n">
        <f aca="false">(I496+J496)/Assumptions!$B$8</f>
        <v>0.000260670104406952</v>
      </c>
      <c r="M496" s="70" t="n">
        <f aca="false">F496-L496</f>
        <v>0.0161393298955931</v>
      </c>
      <c r="N496" s="71" t="n">
        <f aca="false">G496*Assumptions!$B$7</f>
        <v>780623.272</v>
      </c>
      <c r="O496" s="71" t="n">
        <f aca="false">K496*Assumptions!$B$7</f>
        <v>734127.560660966</v>
      </c>
      <c r="P496" s="68" t="n">
        <f aca="false">P495+G496</f>
        <v>6349.73824000001</v>
      </c>
      <c r="Q496" s="68" t="n">
        <f aca="false">MAX(Q495,P496)</f>
        <v>6680.308295</v>
      </c>
      <c r="R496" s="68" t="n">
        <f aca="false">Q496-P496</f>
        <v>330.570054999998</v>
      </c>
      <c r="S496" s="68" t="n">
        <f aca="false">S495+K496</f>
        <v>3438.76826396231</v>
      </c>
      <c r="T496" s="68" t="n">
        <f aca="false">MAX(T495,S496)</f>
        <v>4177.25397213635</v>
      </c>
      <c r="U496" s="68" t="n">
        <f aca="false">T496-S496</f>
        <v>738.485708174034</v>
      </c>
      <c r="V496" s="70" t="n">
        <f aca="false">V495+F496</f>
        <v>1.3812</v>
      </c>
      <c r="W496" s="70" t="n">
        <f aca="false">MAX(W495,V496)</f>
        <v>1.4377</v>
      </c>
      <c r="X496" s="70" t="n">
        <f aca="false">W496-V496</f>
        <v>0.0565</v>
      </c>
      <c r="Y496" s="70" t="n">
        <f aca="false">Y495+M496</f>
        <v>1.25284441140186</v>
      </c>
      <c r="Z496" s="70" t="n">
        <f aca="false">MAX(Z495,Y496)</f>
        <v>1.31845431130593</v>
      </c>
      <c r="AA496" s="70" t="n">
        <f aca="false">Z496-Y496</f>
        <v>0.0656098999040673</v>
      </c>
      <c r="AB496" s="72" t="n">
        <f aca="false">AB495*(1+F496)</f>
        <v>3.63230202058465</v>
      </c>
      <c r="AC496" s="73" t="n">
        <f aca="false">MAX(AC495,AB496)</f>
        <v>3.84507844875174</v>
      </c>
      <c r="AD496" s="70" t="n">
        <f aca="false">1-AB496/AC496</f>
        <v>0.0553373438287498</v>
      </c>
      <c r="AE496" s="73" t="n">
        <f aca="false">AE495*(1+M496)</f>
        <v>3.19571226332401</v>
      </c>
      <c r="AF496" s="73" t="n">
        <f aca="false">MAX(AF495,AE496)</f>
        <v>3.41392750254122</v>
      </c>
      <c r="AG496" s="70" t="n">
        <f aca="false">1-AE496/AF496</f>
        <v>0.0639191192709194</v>
      </c>
      <c r="AH496" s="74" t="n">
        <f aca="false">IF(R496&gt;0,AH495+1,0)</f>
        <v>35</v>
      </c>
      <c r="AI496" s="74" t="n">
        <f aca="false">IF(U496&gt;0,AI495+1,0)</f>
        <v>122</v>
      </c>
      <c r="AJ496" s="74" t="n">
        <f aca="false">IF(G496&gt;0,AJ495+1,0)</f>
        <v>1</v>
      </c>
      <c r="AK496" s="74" t="n">
        <f aca="false">IF(G496&lt;=0,AK495+1,0)</f>
        <v>0</v>
      </c>
      <c r="AL496" s="74" t="n">
        <f aca="false">IF(K496&gt;0,AL495+1,0)</f>
        <v>1</v>
      </c>
      <c r="AM496" s="74" t="n">
        <f aca="false">IF(K496&lt;=0,AM495+1,0)</f>
        <v>0</v>
      </c>
    </row>
    <row r="497" customFormat="false" ht="15" hidden="false" customHeight="false" outlineLevel="0" collapsed="false">
      <c r="A497" s="61" t="n">
        <v>496</v>
      </c>
      <c r="B497" s="62" t="n">
        <v>41318.40625</v>
      </c>
      <c r="C497" s="63" t="n">
        <f aca="false">YEAR(B497)</f>
        <v>2013</v>
      </c>
      <c r="D497" s="32" t="s">
        <v>277</v>
      </c>
      <c r="E497" s="64" t="n">
        <v>5952.95</v>
      </c>
      <c r="F497" s="65" t="n">
        <v>-0.0036</v>
      </c>
      <c r="G497" s="66" t="n">
        <v>-21.43062</v>
      </c>
      <c r="H497" s="67" t="n">
        <f aca="false">E497+IF(D497="Long",1,-1)*G497</f>
        <v>5931.51938</v>
      </c>
      <c r="I497" s="68" t="n">
        <f aca="false">Assumptions!$B$58</f>
        <v>5.35750011455817</v>
      </c>
      <c r="J497" s="68" t="n">
        <f aca="false">INDEX(Yearly!$L$5:$L$22,MATCH(C497,Yearly!$A$5:$A$22,0))</f>
        <v>0.55422414978188</v>
      </c>
      <c r="K497" s="68" t="n">
        <f aca="false">G497-I497-J497</f>
        <v>-27.3423442643401</v>
      </c>
      <c r="L497" s="69" t="n">
        <f aca="false">(I497+J497)/Assumptions!$B$8</f>
        <v>0.000260670104406952</v>
      </c>
      <c r="M497" s="70" t="n">
        <f aca="false">F497-L497</f>
        <v>-0.00386067010440695</v>
      </c>
      <c r="N497" s="71" t="n">
        <f aca="false">G497*Assumptions!$B$7</f>
        <v>-168551.8263</v>
      </c>
      <c r="O497" s="71" t="n">
        <f aca="false">K497*Assumptions!$B$7</f>
        <v>-215047.537639034</v>
      </c>
      <c r="P497" s="68" t="n">
        <f aca="false">P496+G497</f>
        <v>6328.30762000001</v>
      </c>
      <c r="Q497" s="68" t="n">
        <f aca="false">MAX(Q496,P497)</f>
        <v>6680.308295</v>
      </c>
      <c r="R497" s="68" t="n">
        <f aca="false">Q497-P497</f>
        <v>352.000674999998</v>
      </c>
      <c r="S497" s="68" t="n">
        <f aca="false">S496+K497</f>
        <v>3411.42591969797</v>
      </c>
      <c r="T497" s="68" t="n">
        <f aca="false">MAX(T496,S497)</f>
        <v>4177.25397213635</v>
      </c>
      <c r="U497" s="68" t="n">
        <f aca="false">T497-S497</f>
        <v>765.828052438375</v>
      </c>
      <c r="V497" s="70" t="n">
        <f aca="false">V496+F497</f>
        <v>1.3776</v>
      </c>
      <c r="W497" s="70" t="n">
        <f aca="false">MAX(W496,V497)</f>
        <v>1.4377</v>
      </c>
      <c r="X497" s="70" t="n">
        <f aca="false">W497-V497</f>
        <v>0.0601</v>
      </c>
      <c r="Y497" s="70" t="n">
        <f aca="false">Y496+M497</f>
        <v>1.24898374129746</v>
      </c>
      <c r="Z497" s="70" t="n">
        <f aca="false">MAX(Z496,Y497)</f>
        <v>1.31845431130593</v>
      </c>
      <c r="AA497" s="70" t="n">
        <f aca="false">Z497-Y497</f>
        <v>0.0694705700084743</v>
      </c>
      <c r="AB497" s="72" t="n">
        <f aca="false">AB496*(1+F497)</f>
        <v>3.61922573331055</v>
      </c>
      <c r="AC497" s="73" t="n">
        <f aca="false">MAX(AC496,AB497)</f>
        <v>3.84507844875174</v>
      </c>
      <c r="AD497" s="70" t="n">
        <f aca="false">1-AB497/AC497</f>
        <v>0.0587381293909663</v>
      </c>
      <c r="AE497" s="73" t="n">
        <f aca="false">AE496*(1+M497)</f>
        <v>3.18337467252671</v>
      </c>
      <c r="AF497" s="73" t="n">
        <f aca="false">MAX(AF496,AE497)</f>
        <v>3.41392750254122</v>
      </c>
      <c r="AG497" s="70" t="n">
        <f aca="false">1-AE497/AF497</f>
        <v>0.0675330187424571</v>
      </c>
      <c r="AH497" s="74" t="n">
        <f aca="false">IF(R497&gt;0,AH496+1,0)</f>
        <v>36</v>
      </c>
      <c r="AI497" s="74" t="n">
        <f aca="false">IF(U497&gt;0,AI496+1,0)</f>
        <v>123</v>
      </c>
      <c r="AJ497" s="74" t="n">
        <f aca="false">IF(G497&gt;0,AJ496+1,0)</f>
        <v>0</v>
      </c>
      <c r="AK497" s="74" t="n">
        <f aca="false">IF(G497&lt;=0,AK496+1,0)</f>
        <v>1</v>
      </c>
      <c r="AL497" s="74" t="n">
        <f aca="false">IF(K497&gt;0,AL496+1,0)</f>
        <v>0</v>
      </c>
      <c r="AM497" s="74" t="n">
        <f aca="false">IF(K497&lt;=0,AM496+1,0)</f>
        <v>1</v>
      </c>
    </row>
    <row r="498" customFormat="false" ht="15" hidden="false" customHeight="false" outlineLevel="0" collapsed="false">
      <c r="A498" s="61" t="n">
        <v>497</v>
      </c>
      <c r="B498" s="62" t="n">
        <v>41318.6145833333</v>
      </c>
      <c r="C498" s="63" t="n">
        <f aca="false">YEAR(B498)</f>
        <v>2013</v>
      </c>
      <c r="D498" s="32" t="s">
        <v>276</v>
      </c>
      <c r="E498" s="64" t="n">
        <v>5931.3</v>
      </c>
      <c r="F498" s="65" t="n">
        <v>0.0038</v>
      </c>
      <c r="G498" s="66" t="n">
        <v>22.53894</v>
      </c>
      <c r="H498" s="67" t="n">
        <f aca="false">E498+IF(D498="Long",1,-1)*G498</f>
        <v>5908.76106</v>
      </c>
      <c r="I498" s="68" t="n">
        <f aca="false">Assumptions!$B$58</f>
        <v>5.35750011455817</v>
      </c>
      <c r="J498" s="68" t="n">
        <f aca="false">INDEX(Yearly!$L$5:$L$22,MATCH(C498,Yearly!$A$5:$A$22,0))</f>
        <v>0.55422414978188</v>
      </c>
      <c r="K498" s="68" t="n">
        <f aca="false">G498-I498-J498</f>
        <v>16.62721573566</v>
      </c>
      <c r="L498" s="69" t="n">
        <f aca="false">(I498+J498)/Assumptions!$B$8</f>
        <v>0.000260670104406952</v>
      </c>
      <c r="M498" s="70" t="n">
        <f aca="false">F498-L498</f>
        <v>0.00353932989559305</v>
      </c>
      <c r="N498" s="71" t="n">
        <f aca="false">G498*Assumptions!$B$7</f>
        <v>177268.7631</v>
      </c>
      <c r="O498" s="71" t="n">
        <f aca="false">K498*Assumptions!$B$7</f>
        <v>130773.051760966</v>
      </c>
      <c r="P498" s="68" t="n">
        <f aca="false">P497+G498</f>
        <v>6350.84656000001</v>
      </c>
      <c r="Q498" s="68" t="n">
        <f aca="false">MAX(Q497,P498)</f>
        <v>6680.308295</v>
      </c>
      <c r="R498" s="68" t="n">
        <f aca="false">Q498-P498</f>
        <v>329.461734999998</v>
      </c>
      <c r="S498" s="68" t="n">
        <f aca="false">S497+K498</f>
        <v>3428.05313543363</v>
      </c>
      <c r="T498" s="68" t="n">
        <f aca="false">MAX(T497,S498)</f>
        <v>4177.25397213635</v>
      </c>
      <c r="U498" s="68" t="n">
        <f aca="false">T498-S498</f>
        <v>749.200836702715</v>
      </c>
      <c r="V498" s="70" t="n">
        <f aca="false">V497+F498</f>
        <v>1.3814</v>
      </c>
      <c r="W498" s="70" t="n">
        <f aca="false">MAX(W497,V498)</f>
        <v>1.4377</v>
      </c>
      <c r="X498" s="70" t="n">
        <f aca="false">W498-V498</f>
        <v>0.0563</v>
      </c>
      <c r="Y498" s="70" t="n">
        <f aca="false">Y497+M498</f>
        <v>1.25252307119305</v>
      </c>
      <c r="Z498" s="70" t="n">
        <f aca="false">MAX(Z497,Y498)</f>
        <v>1.31845431130593</v>
      </c>
      <c r="AA498" s="70" t="n">
        <f aca="false">Z498-Y498</f>
        <v>0.0659312401128813</v>
      </c>
      <c r="AB498" s="72" t="n">
        <f aca="false">AB497*(1+F498)</f>
        <v>3.63297879109713</v>
      </c>
      <c r="AC498" s="73" t="n">
        <f aca="false">MAX(AC497,AB498)</f>
        <v>3.84507844875174</v>
      </c>
      <c r="AD498" s="70" t="n">
        <f aca="false">1-AB498/AC498</f>
        <v>0.0551613342826519</v>
      </c>
      <c r="AE498" s="73" t="n">
        <f aca="false">AE497*(1+M498)</f>
        <v>3.19464168567406</v>
      </c>
      <c r="AF498" s="73" t="n">
        <f aca="false">MAX(AF497,AE498)</f>
        <v>3.41392750254122</v>
      </c>
      <c r="AG498" s="70" t="n">
        <f aca="false">1-AE498/AF498</f>
        <v>0.0642327104790389</v>
      </c>
      <c r="AH498" s="74" t="n">
        <f aca="false">IF(R498&gt;0,AH497+1,0)</f>
        <v>37</v>
      </c>
      <c r="AI498" s="74" t="n">
        <f aca="false">IF(U498&gt;0,AI497+1,0)</f>
        <v>124</v>
      </c>
      <c r="AJ498" s="74" t="n">
        <f aca="false">IF(G498&gt;0,AJ497+1,0)</f>
        <v>1</v>
      </c>
      <c r="AK498" s="74" t="n">
        <f aca="false">IF(G498&lt;=0,AK497+1,0)</f>
        <v>0</v>
      </c>
      <c r="AL498" s="74" t="n">
        <f aca="false">IF(K498&gt;0,AL497+1,0)</f>
        <v>1</v>
      </c>
      <c r="AM498" s="74" t="n">
        <f aca="false">IF(K498&lt;=0,AM497+1,0)</f>
        <v>0</v>
      </c>
    </row>
    <row r="499" customFormat="false" ht="15" hidden="false" customHeight="false" outlineLevel="0" collapsed="false">
      <c r="A499" s="61" t="n">
        <v>498</v>
      </c>
      <c r="B499" s="62" t="n">
        <v>41323.59375</v>
      </c>
      <c r="C499" s="63" t="n">
        <f aca="false">YEAR(B499)</f>
        <v>2013</v>
      </c>
      <c r="D499" s="32" t="s">
        <v>277</v>
      </c>
      <c r="E499" s="64" t="n">
        <v>5908.95</v>
      </c>
      <c r="F499" s="65" t="n">
        <v>-0.0018</v>
      </c>
      <c r="G499" s="66" t="n">
        <v>-10.63611</v>
      </c>
      <c r="H499" s="67" t="n">
        <f aca="false">E499+IF(D499="Long",1,-1)*G499</f>
        <v>5898.31389</v>
      </c>
      <c r="I499" s="68" t="n">
        <f aca="false">Assumptions!$B$58</f>
        <v>5.35750011455817</v>
      </c>
      <c r="J499" s="68" t="n">
        <f aca="false">INDEX(Yearly!$L$5:$L$22,MATCH(C499,Yearly!$A$5:$A$22,0))</f>
        <v>0.55422414978188</v>
      </c>
      <c r="K499" s="68" t="n">
        <f aca="false">G499-I499-J499</f>
        <v>-16.5478342643401</v>
      </c>
      <c r="L499" s="69" t="n">
        <f aca="false">(I499+J499)/Assumptions!$B$8</f>
        <v>0.000260670104406952</v>
      </c>
      <c r="M499" s="70" t="n">
        <f aca="false">F499-L499</f>
        <v>-0.00206067010440695</v>
      </c>
      <c r="N499" s="71" t="n">
        <f aca="false">G499*Assumptions!$B$7</f>
        <v>-83653.00515</v>
      </c>
      <c r="O499" s="71" t="n">
        <f aca="false">K499*Assumptions!$B$7</f>
        <v>-130148.716489035</v>
      </c>
      <c r="P499" s="68" t="n">
        <f aca="false">P498+G499</f>
        <v>6340.21045000001</v>
      </c>
      <c r="Q499" s="68" t="n">
        <f aca="false">MAX(Q498,P499)</f>
        <v>6680.308295</v>
      </c>
      <c r="R499" s="68" t="n">
        <f aca="false">Q499-P499</f>
        <v>340.097844999998</v>
      </c>
      <c r="S499" s="68" t="n">
        <f aca="false">S498+K499</f>
        <v>3411.50530116929</v>
      </c>
      <c r="T499" s="68" t="n">
        <f aca="false">MAX(T498,S499)</f>
        <v>4177.25397213635</v>
      </c>
      <c r="U499" s="68" t="n">
        <f aca="false">T499-S499</f>
        <v>765.748670967055</v>
      </c>
      <c r="V499" s="70" t="n">
        <f aca="false">V498+F499</f>
        <v>1.3796</v>
      </c>
      <c r="W499" s="70" t="n">
        <f aca="false">MAX(W498,V499)</f>
        <v>1.4377</v>
      </c>
      <c r="X499" s="70" t="n">
        <f aca="false">W499-V499</f>
        <v>0.0581</v>
      </c>
      <c r="Y499" s="70" t="n">
        <f aca="false">Y498+M499</f>
        <v>1.25046240108864</v>
      </c>
      <c r="Z499" s="70" t="n">
        <f aca="false">MAX(Z498,Y499)</f>
        <v>1.31845431130593</v>
      </c>
      <c r="AA499" s="70" t="n">
        <f aca="false">Z499-Y499</f>
        <v>0.0679919102172883</v>
      </c>
      <c r="AB499" s="72" t="n">
        <f aca="false">AB498*(1+F499)</f>
        <v>3.62643942927315</v>
      </c>
      <c r="AC499" s="73" t="n">
        <f aca="false">MAX(AC498,AB499)</f>
        <v>3.84507844875174</v>
      </c>
      <c r="AD499" s="70" t="n">
        <f aca="false">1-AB499/AC499</f>
        <v>0.0568620438809432</v>
      </c>
      <c r="AE499" s="73" t="n">
        <f aca="false">AE498*(1+M499)</f>
        <v>3.1880585830581</v>
      </c>
      <c r="AF499" s="73" t="n">
        <f aca="false">MAX(AF498,AE499)</f>
        <v>3.41392750254122</v>
      </c>
      <c r="AG499" s="70" t="n">
        <f aca="false">1-AE499/AF499</f>
        <v>0.0661610181572366</v>
      </c>
      <c r="AH499" s="74" t="n">
        <f aca="false">IF(R499&gt;0,AH498+1,0)</f>
        <v>38</v>
      </c>
      <c r="AI499" s="74" t="n">
        <f aca="false">IF(U499&gt;0,AI498+1,0)</f>
        <v>125</v>
      </c>
      <c r="AJ499" s="74" t="n">
        <f aca="false">IF(G499&gt;0,AJ498+1,0)</f>
        <v>0</v>
      </c>
      <c r="AK499" s="74" t="n">
        <f aca="false">IF(G499&lt;=0,AK498+1,0)</f>
        <v>1</v>
      </c>
      <c r="AL499" s="74" t="n">
        <f aca="false">IF(K499&gt;0,AL498+1,0)</f>
        <v>0</v>
      </c>
      <c r="AM499" s="74" t="n">
        <f aca="false">IF(K499&lt;=0,AM498+1,0)</f>
        <v>1</v>
      </c>
    </row>
    <row r="500" customFormat="false" ht="15" hidden="false" customHeight="false" outlineLevel="0" collapsed="false">
      <c r="A500" s="61" t="n">
        <v>499</v>
      </c>
      <c r="B500" s="62" t="n">
        <v>41323.6354166667</v>
      </c>
      <c r="C500" s="63" t="n">
        <f aca="false">YEAR(B500)</f>
        <v>2013</v>
      </c>
      <c r="D500" s="32" t="s">
        <v>276</v>
      </c>
      <c r="E500" s="64" t="n">
        <v>5898.25</v>
      </c>
      <c r="F500" s="65" t="n">
        <v>-0.0019</v>
      </c>
      <c r="G500" s="66" t="n">
        <v>-11.206675</v>
      </c>
      <c r="H500" s="67" t="n">
        <f aca="false">E500+IF(D500="Long",1,-1)*G500</f>
        <v>5909.456675</v>
      </c>
      <c r="I500" s="68" t="n">
        <f aca="false">Assumptions!$B$58</f>
        <v>5.35750011455817</v>
      </c>
      <c r="J500" s="68" t="n">
        <f aca="false">INDEX(Yearly!$L$5:$L$22,MATCH(C500,Yearly!$A$5:$A$22,0))</f>
        <v>0.55422414978188</v>
      </c>
      <c r="K500" s="68" t="n">
        <f aca="false">G500-I500-J500</f>
        <v>-17.1183992643401</v>
      </c>
      <c r="L500" s="69" t="n">
        <f aca="false">(I500+J500)/Assumptions!$B$8</f>
        <v>0.000260670104406952</v>
      </c>
      <c r="M500" s="70" t="n">
        <f aca="false">F500-L500</f>
        <v>-0.00216067010440695</v>
      </c>
      <c r="N500" s="71" t="n">
        <f aca="false">G500*Assumptions!$B$7</f>
        <v>-88140.498875</v>
      </c>
      <c r="O500" s="71" t="n">
        <f aca="false">K500*Assumptions!$B$7</f>
        <v>-134636.210214034</v>
      </c>
      <c r="P500" s="68" t="n">
        <f aca="false">P499+G500</f>
        <v>6329.00377500001</v>
      </c>
      <c r="Q500" s="68" t="n">
        <f aca="false">MAX(Q499,P500)</f>
        <v>6680.308295</v>
      </c>
      <c r="R500" s="68" t="n">
        <f aca="false">Q500-P500</f>
        <v>351.304519999999</v>
      </c>
      <c r="S500" s="68" t="n">
        <f aca="false">S499+K500</f>
        <v>3394.38690190495</v>
      </c>
      <c r="T500" s="68" t="n">
        <f aca="false">MAX(T499,S500)</f>
        <v>4177.25397213635</v>
      </c>
      <c r="U500" s="68" t="n">
        <f aca="false">T500-S500</f>
        <v>782.867070231395</v>
      </c>
      <c r="V500" s="70" t="n">
        <f aca="false">V499+F500</f>
        <v>1.3777</v>
      </c>
      <c r="W500" s="70" t="n">
        <f aca="false">MAX(W499,V500)</f>
        <v>1.4377</v>
      </c>
      <c r="X500" s="70" t="n">
        <f aca="false">W500-V500</f>
        <v>0.0600000000000001</v>
      </c>
      <c r="Y500" s="70" t="n">
        <f aca="false">Y499+M500</f>
        <v>1.24830173098424</v>
      </c>
      <c r="Z500" s="70" t="n">
        <f aca="false">MAX(Z499,Y500)</f>
        <v>1.31845431130593</v>
      </c>
      <c r="AA500" s="70" t="n">
        <f aca="false">Z500-Y500</f>
        <v>0.0701525803216954</v>
      </c>
      <c r="AB500" s="72" t="n">
        <f aca="false">AB499*(1+F500)</f>
        <v>3.61954919435753</v>
      </c>
      <c r="AC500" s="73" t="n">
        <f aca="false">MAX(AC499,AB500)</f>
        <v>3.84507844875174</v>
      </c>
      <c r="AD500" s="70" t="n">
        <f aca="false">1-AB500/AC500</f>
        <v>0.0586540059975694</v>
      </c>
      <c r="AE500" s="73" t="n">
        <f aca="false">AE499*(1+M500)</f>
        <v>3.18117024018659</v>
      </c>
      <c r="AF500" s="73" t="n">
        <f aca="false">MAX(AF499,AE500)</f>
        <v>3.41392750254122</v>
      </c>
      <c r="AG500" s="70" t="n">
        <f aca="false">1-AE500/AF500</f>
        <v>0.0681787361276341</v>
      </c>
      <c r="AH500" s="74" t="n">
        <f aca="false">IF(R500&gt;0,AH499+1,0)</f>
        <v>39</v>
      </c>
      <c r="AI500" s="74" t="n">
        <f aca="false">IF(U500&gt;0,AI499+1,0)</f>
        <v>126</v>
      </c>
      <c r="AJ500" s="74" t="n">
        <f aca="false">IF(G500&gt;0,AJ499+1,0)</f>
        <v>0</v>
      </c>
      <c r="AK500" s="74" t="n">
        <f aca="false">IF(G500&lt;=0,AK499+1,0)</f>
        <v>2</v>
      </c>
      <c r="AL500" s="74" t="n">
        <f aca="false">IF(K500&gt;0,AL499+1,0)</f>
        <v>0</v>
      </c>
      <c r="AM500" s="74" t="n">
        <f aca="false">IF(K500&lt;=0,AM499+1,0)</f>
        <v>2</v>
      </c>
    </row>
    <row r="501" customFormat="false" ht="15" hidden="false" customHeight="false" outlineLevel="0" collapsed="false">
      <c r="A501" s="61" t="n">
        <v>500</v>
      </c>
      <c r="B501" s="62" t="n">
        <v>41324.6145833333</v>
      </c>
      <c r="C501" s="63" t="n">
        <f aca="false">YEAR(B501)</f>
        <v>2013</v>
      </c>
      <c r="D501" s="32" t="s">
        <v>277</v>
      </c>
      <c r="E501" s="64" t="n">
        <v>5909.55</v>
      </c>
      <c r="F501" s="65" t="n">
        <v>-0.0001</v>
      </c>
      <c r="G501" s="66" t="n">
        <v>-0.590955</v>
      </c>
      <c r="H501" s="67" t="n">
        <f aca="false">E501+IF(D501="Long",1,-1)*G501</f>
        <v>5908.959045</v>
      </c>
      <c r="I501" s="68" t="n">
        <f aca="false">Assumptions!$B$58</f>
        <v>5.35750011455817</v>
      </c>
      <c r="J501" s="68" t="n">
        <f aca="false">INDEX(Yearly!$L$5:$L$22,MATCH(C501,Yearly!$A$5:$A$22,0))</f>
        <v>0.55422414978188</v>
      </c>
      <c r="K501" s="68" t="n">
        <f aca="false">G501-I501-J501</f>
        <v>-6.50267926434005</v>
      </c>
      <c r="L501" s="69" t="n">
        <f aca="false">(I501+J501)/Assumptions!$B$8</f>
        <v>0.000260670104406952</v>
      </c>
      <c r="M501" s="70" t="n">
        <f aca="false">F501-L501</f>
        <v>-0.000360670104406952</v>
      </c>
      <c r="N501" s="71" t="n">
        <f aca="false">G501*Assumptions!$B$7</f>
        <v>-4647.861075</v>
      </c>
      <c r="O501" s="71" t="n">
        <f aca="false">K501*Assumptions!$B$7</f>
        <v>-51143.5724140345</v>
      </c>
      <c r="P501" s="68" t="n">
        <f aca="false">P500+G501</f>
        <v>6328.41282000001</v>
      </c>
      <c r="Q501" s="68" t="n">
        <f aca="false">MAX(Q500,P501)</f>
        <v>6680.308295</v>
      </c>
      <c r="R501" s="68" t="n">
        <f aca="false">Q501-P501</f>
        <v>351.895474999998</v>
      </c>
      <c r="S501" s="68" t="n">
        <f aca="false">S500+K501</f>
        <v>3387.88422264061</v>
      </c>
      <c r="T501" s="68" t="n">
        <f aca="false">MAX(T500,S501)</f>
        <v>4177.25397213635</v>
      </c>
      <c r="U501" s="68" t="n">
        <f aca="false">T501-S501</f>
        <v>789.369749495735</v>
      </c>
      <c r="V501" s="70" t="n">
        <f aca="false">V500+F501</f>
        <v>1.3776</v>
      </c>
      <c r="W501" s="70" t="n">
        <f aca="false">MAX(W500,V501)</f>
        <v>1.4377</v>
      </c>
      <c r="X501" s="70" t="n">
        <f aca="false">W501-V501</f>
        <v>0.0601</v>
      </c>
      <c r="Y501" s="70" t="n">
        <f aca="false">Y500+M501</f>
        <v>1.24794106087983</v>
      </c>
      <c r="Z501" s="70" t="n">
        <f aca="false">MAX(Z500,Y501)</f>
        <v>1.31845431130593</v>
      </c>
      <c r="AA501" s="70" t="n">
        <f aca="false">Z501-Y501</f>
        <v>0.0705132504261024</v>
      </c>
      <c r="AB501" s="72" t="n">
        <f aca="false">AB500*(1+F501)</f>
        <v>3.6191872394381</v>
      </c>
      <c r="AC501" s="73" t="n">
        <f aca="false">MAX(AC500,AB501)</f>
        <v>3.84507844875174</v>
      </c>
      <c r="AD501" s="70" t="n">
        <f aca="false">1-AB501/AC501</f>
        <v>0.0587481405969696</v>
      </c>
      <c r="AE501" s="73" t="n">
        <f aca="false">AE500*(1+M501)</f>
        <v>3.18002288718392</v>
      </c>
      <c r="AF501" s="73" t="n">
        <f aca="false">MAX(AF500,AE501)</f>
        <v>3.41392750254122</v>
      </c>
      <c r="AG501" s="70" t="n">
        <f aca="false">1-AE501/AF501</f>
        <v>0.0685148162001636</v>
      </c>
      <c r="AH501" s="74" t="n">
        <f aca="false">IF(R501&gt;0,AH500+1,0)</f>
        <v>40</v>
      </c>
      <c r="AI501" s="74" t="n">
        <f aca="false">IF(U501&gt;0,AI500+1,0)</f>
        <v>127</v>
      </c>
      <c r="AJ501" s="74" t="n">
        <f aca="false">IF(G501&gt;0,AJ500+1,0)</f>
        <v>0</v>
      </c>
      <c r="AK501" s="74" t="n">
        <f aca="false">IF(G501&lt;=0,AK500+1,0)</f>
        <v>3</v>
      </c>
      <c r="AL501" s="74" t="n">
        <f aca="false">IF(K501&gt;0,AL500+1,0)</f>
        <v>0</v>
      </c>
      <c r="AM501" s="74" t="n">
        <f aca="false">IF(K501&lt;=0,AM500+1,0)</f>
        <v>3</v>
      </c>
    </row>
    <row r="502" customFormat="false" ht="15" hidden="false" customHeight="false" outlineLevel="0" collapsed="false">
      <c r="A502" s="61" t="n">
        <v>501</v>
      </c>
      <c r="B502" s="62" t="n">
        <v>41326.40625</v>
      </c>
      <c r="C502" s="63" t="n">
        <f aca="false">YEAR(B502)</f>
        <v>2013</v>
      </c>
      <c r="D502" s="32" t="s">
        <v>276</v>
      </c>
      <c r="E502" s="64" t="n">
        <v>5908.75</v>
      </c>
      <c r="F502" s="65" t="n">
        <v>0.0146</v>
      </c>
      <c r="G502" s="66" t="n">
        <v>86.26775</v>
      </c>
      <c r="H502" s="67" t="n">
        <f aca="false">E502+IF(D502="Long",1,-1)*G502</f>
        <v>5822.48225</v>
      </c>
      <c r="I502" s="68" t="n">
        <f aca="false">Assumptions!$B$58</f>
        <v>5.35750011455817</v>
      </c>
      <c r="J502" s="68" t="n">
        <f aca="false">INDEX(Yearly!$L$5:$L$22,MATCH(C502,Yearly!$A$5:$A$22,0))</f>
        <v>0.55422414978188</v>
      </c>
      <c r="K502" s="68" t="n">
        <f aca="false">G502-I502-J502</f>
        <v>80.35602573566</v>
      </c>
      <c r="L502" s="69" t="n">
        <f aca="false">(I502+J502)/Assumptions!$B$8</f>
        <v>0.000260670104406952</v>
      </c>
      <c r="M502" s="70" t="n">
        <f aca="false">F502-L502</f>
        <v>0.014339329895593</v>
      </c>
      <c r="N502" s="71" t="n">
        <f aca="false">G502*Assumptions!$B$7</f>
        <v>678495.85375</v>
      </c>
      <c r="O502" s="71" t="n">
        <f aca="false">K502*Assumptions!$B$7</f>
        <v>632000.142410966</v>
      </c>
      <c r="P502" s="68" t="n">
        <f aca="false">P501+G502</f>
        <v>6414.68057000001</v>
      </c>
      <c r="Q502" s="68" t="n">
        <f aca="false">MAX(Q501,P502)</f>
        <v>6680.308295</v>
      </c>
      <c r="R502" s="68" t="n">
        <f aca="false">Q502-P502</f>
        <v>265.627724999998</v>
      </c>
      <c r="S502" s="68" t="n">
        <f aca="false">S501+K502</f>
        <v>3468.24024837627</v>
      </c>
      <c r="T502" s="68" t="n">
        <f aca="false">MAX(T501,S502)</f>
        <v>4177.25397213635</v>
      </c>
      <c r="U502" s="68" t="n">
        <f aca="false">T502-S502</f>
        <v>709.013723760075</v>
      </c>
      <c r="V502" s="70" t="n">
        <f aca="false">V501+F502</f>
        <v>1.3922</v>
      </c>
      <c r="W502" s="70" t="n">
        <f aca="false">MAX(W501,V502)</f>
        <v>1.4377</v>
      </c>
      <c r="X502" s="70" t="n">
        <f aca="false">W502-V502</f>
        <v>0.0455000000000001</v>
      </c>
      <c r="Y502" s="70" t="n">
        <f aca="false">Y501+M502</f>
        <v>1.26228039077542</v>
      </c>
      <c r="Z502" s="70" t="n">
        <f aca="false">MAX(Z501,Y502)</f>
        <v>1.31845431130593</v>
      </c>
      <c r="AA502" s="70" t="n">
        <f aca="false">Z502-Y502</f>
        <v>0.0561739205305094</v>
      </c>
      <c r="AB502" s="72" t="n">
        <f aca="false">AB501*(1+F502)</f>
        <v>3.67202737313389</v>
      </c>
      <c r="AC502" s="73" t="n">
        <f aca="false">MAX(AC501,AB502)</f>
        <v>3.84507844875174</v>
      </c>
      <c r="AD502" s="70" t="n">
        <f aca="false">1-AB502/AC502</f>
        <v>0.0450058634496855</v>
      </c>
      <c r="AE502" s="73" t="n">
        <f aca="false">AE501*(1+M502)</f>
        <v>3.22562228443879</v>
      </c>
      <c r="AF502" s="73" t="n">
        <f aca="false">MAX(AF501,AE502)</f>
        <v>3.41392750254122</v>
      </c>
      <c r="AG502" s="70" t="n">
        <f aca="false">1-AE502/AF502</f>
        <v>0.0551579428568008</v>
      </c>
      <c r="AH502" s="74" t="n">
        <f aca="false">IF(R502&gt;0,AH501+1,0)</f>
        <v>41</v>
      </c>
      <c r="AI502" s="74" t="n">
        <f aca="false">IF(U502&gt;0,AI501+1,0)</f>
        <v>128</v>
      </c>
      <c r="AJ502" s="74" t="n">
        <f aca="false">IF(G502&gt;0,AJ501+1,0)</f>
        <v>1</v>
      </c>
      <c r="AK502" s="74" t="n">
        <f aca="false">IF(G502&lt;=0,AK501+1,0)</f>
        <v>0</v>
      </c>
      <c r="AL502" s="74" t="n">
        <f aca="false">IF(K502&gt;0,AL501+1,0)</f>
        <v>1</v>
      </c>
      <c r="AM502" s="74" t="n">
        <f aca="false">IF(K502&lt;=0,AM501+1,0)</f>
        <v>0</v>
      </c>
    </row>
    <row r="503" customFormat="false" ht="15" hidden="false" customHeight="false" outlineLevel="0" collapsed="false">
      <c r="A503" s="61" t="n">
        <v>502</v>
      </c>
      <c r="B503" s="62" t="n">
        <v>41333.40625</v>
      </c>
      <c r="C503" s="63" t="n">
        <f aca="false">YEAR(B503)</f>
        <v>2013</v>
      </c>
      <c r="D503" s="32" t="s">
        <v>277</v>
      </c>
      <c r="E503" s="64" t="n">
        <v>5822.5</v>
      </c>
      <c r="F503" s="65" t="n">
        <v>-0.0054</v>
      </c>
      <c r="G503" s="66" t="n">
        <v>-31.4415</v>
      </c>
      <c r="H503" s="67" t="n">
        <f aca="false">E503+IF(D503="Long",1,-1)*G503</f>
        <v>5791.0585</v>
      </c>
      <c r="I503" s="68" t="n">
        <f aca="false">Assumptions!$B$58</f>
        <v>5.35750011455817</v>
      </c>
      <c r="J503" s="68" t="n">
        <f aca="false">INDEX(Yearly!$L$5:$L$22,MATCH(C503,Yearly!$A$5:$A$22,0))</f>
        <v>0.55422414978188</v>
      </c>
      <c r="K503" s="68" t="n">
        <f aca="false">G503-I503-J503</f>
        <v>-37.3532242643401</v>
      </c>
      <c r="L503" s="69" t="n">
        <f aca="false">(I503+J503)/Assumptions!$B$8</f>
        <v>0.000260670104406952</v>
      </c>
      <c r="M503" s="70" t="n">
        <f aca="false">F503-L503</f>
        <v>-0.00566067010440695</v>
      </c>
      <c r="N503" s="71" t="n">
        <f aca="false">G503*Assumptions!$B$7</f>
        <v>-247287.3975</v>
      </c>
      <c r="O503" s="71" t="n">
        <f aca="false">K503*Assumptions!$B$7</f>
        <v>-293783.108839035</v>
      </c>
      <c r="P503" s="68" t="n">
        <f aca="false">P502+G503</f>
        <v>6383.23907000001</v>
      </c>
      <c r="Q503" s="68" t="n">
        <f aca="false">MAX(Q502,P503)</f>
        <v>6680.308295</v>
      </c>
      <c r="R503" s="68" t="n">
        <f aca="false">Q503-P503</f>
        <v>297.069224999998</v>
      </c>
      <c r="S503" s="68" t="n">
        <f aca="false">S502+K503</f>
        <v>3430.88702411193</v>
      </c>
      <c r="T503" s="68" t="n">
        <f aca="false">MAX(T502,S503)</f>
        <v>4177.25397213635</v>
      </c>
      <c r="U503" s="68" t="n">
        <f aca="false">T503-S503</f>
        <v>746.366948024415</v>
      </c>
      <c r="V503" s="70" t="n">
        <f aca="false">V502+F503</f>
        <v>1.3868</v>
      </c>
      <c r="W503" s="70" t="n">
        <f aca="false">MAX(W502,V503)</f>
        <v>1.4377</v>
      </c>
      <c r="X503" s="70" t="n">
        <f aca="false">W503-V503</f>
        <v>0.0509000000000002</v>
      </c>
      <c r="Y503" s="70" t="n">
        <f aca="false">Y502+M503</f>
        <v>1.25661972067101</v>
      </c>
      <c r="Z503" s="70" t="n">
        <f aca="false">MAX(Z502,Y503)</f>
        <v>1.31845431130593</v>
      </c>
      <c r="AA503" s="70" t="n">
        <f aca="false">Z503-Y503</f>
        <v>0.0618345906349163</v>
      </c>
      <c r="AB503" s="72" t="n">
        <f aca="false">AB502*(1+F503)</f>
        <v>3.65219842531897</v>
      </c>
      <c r="AC503" s="73" t="n">
        <f aca="false">MAX(AC502,AB503)</f>
        <v>3.84507844875174</v>
      </c>
      <c r="AD503" s="70" t="n">
        <f aca="false">1-AB503/AC503</f>
        <v>0.0501628317870572</v>
      </c>
      <c r="AE503" s="73" t="n">
        <f aca="false">AE502*(1+M503)</f>
        <v>3.20736310080516</v>
      </c>
      <c r="AF503" s="73" t="n">
        <f aca="false">MAX(AF502,AE503)</f>
        <v>3.41392750254122</v>
      </c>
      <c r="AG503" s="70" t="n">
        <f aca="false">1-AE503/AF503</f>
        <v>0.0605063820430577</v>
      </c>
      <c r="AH503" s="74" t="n">
        <f aca="false">IF(R503&gt;0,AH502+1,0)</f>
        <v>42</v>
      </c>
      <c r="AI503" s="74" t="n">
        <f aca="false">IF(U503&gt;0,AI502+1,0)</f>
        <v>129</v>
      </c>
      <c r="AJ503" s="74" t="n">
        <f aca="false">IF(G503&gt;0,AJ502+1,0)</f>
        <v>0</v>
      </c>
      <c r="AK503" s="74" t="n">
        <f aca="false">IF(G503&lt;=0,AK502+1,0)</f>
        <v>1</v>
      </c>
      <c r="AL503" s="74" t="n">
        <f aca="false">IF(K503&gt;0,AL502+1,0)</f>
        <v>0</v>
      </c>
      <c r="AM503" s="74" t="n">
        <f aca="false">IF(K503&lt;=0,AM502+1,0)</f>
        <v>1</v>
      </c>
    </row>
    <row r="504" customFormat="false" ht="15" hidden="false" customHeight="false" outlineLevel="0" collapsed="false">
      <c r="A504" s="61" t="n">
        <v>503</v>
      </c>
      <c r="B504" s="62" t="n">
        <v>41333.5104166667</v>
      </c>
      <c r="C504" s="63" t="n">
        <f aca="false">YEAR(B504)</f>
        <v>2013</v>
      </c>
      <c r="D504" s="32" t="s">
        <v>276</v>
      </c>
      <c r="E504" s="64" t="n">
        <v>5790.8</v>
      </c>
      <c r="F504" s="65" t="n">
        <v>0.0069</v>
      </c>
      <c r="G504" s="66" t="n">
        <v>39.95652</v>
      </c>
      <c r="H504" s="67" t="n">
        <f aca="false">E504+IF(D504="Long",1,-1)*G504</f>
        <v>5750.84348</v>
      </c>
      <c r="I504" s="68" t="n">
        <f aca="false">Assumptions!$B$58</f>
        <v>5.35750011455817</v>
      </c>
      <c r="J504" s="68" t="n">
        <f aca="false">INDEX(Yearly!$L$5:$L$22,MATCH(C504,Yearly!$A$5:$A$22,0))</f>
        <v>0.55422414978188</v>
      </c>
      <c r="K504" s="68" t="n">
        <f aca="false">G504-I504-J504</f>
        <v>34.0447957356599</v>
      </c>
      <c r="L504" s="69" t="n">
        <f aca="false">(I504+J504)/Assumptions!$B$8</f>
        <v>0.000260670104406952</v>
      </c>
      <c r="M504" s="70" t="n">
        <f aca="false">F504-L504</f>
        <v>0.00663932989559305</v>
      </c>
      <c r="N504" s="71" t="n">
        <f aca="false">G504*Assumptions!$B$7</f>
        <v>314258.0298</v>
      </c>
      <c r="O504" s="71" t="n">
        <f aca="false">K504*Assumptions!$B$7</f>
        <v>267762.318460965</v>
      </c>
      <c r="P504" s="68" t="n">
        <f aca="false">P503+G504</f>
        <v>6423.19559000001</v>
      </c>
      <c r="Q504" s="68" t="n">
        <f aca="false">MAX(Q503,P504)</f>
        <v>6680.308295</v>
      </c>
      <c r="R504" s="68" t="n">
        <f aca="false">Q504-P504</f>
        <v>257.112704999999</v>
      </c>
      <c r="S504" s="68" t="n">
        <f aca="false">S503+K504</f>
        <v>3464.93181984759</v>
      </c>
      <c r="T504" s="68" t="n">
        <f aca="false">MAX(T503,S504)</f>
        <v>4177.25397213635</v>
      </c>
      <c r="U504" s="68" t="n">
        <f aca="false">T504-S504</f>
        <v>712.322152288755</v>
      </c>
      <c r="V504" s="70" t="n">
        <f aca="false">V503+F504</f>
        <v>1.3937</v>
      </c>
      <c r="W504" s="70" t="n">
        <f aca="false">MAX(W503,V504)</f>
        <v>1.4377</v>
      </c>
      <c r="X504" s="70" t="n">
        <f aca="false">W504-V504</f>
        <v>0.0440000000000003</v>
      </c>
      <c r="Y504" s="70" t="n">
        <f aca="false">Y503+M504</f>
        <v>1.26325905056661</v>
      </c>
      <c r="Z504" s="70" t="n">
        <f aca="false">MAX(Z503,Y504)</f>
        <v>1.31845431130593</v>
      </c>
      <c r="AA504" s="70" t="n">
        <f aca="false">Z504-Y504</f>
        <v>0.0551952607393231</v>
      </c>
      <c r="AB504" s="72" t="n">
        <f aca="false">AB503*(1+F504)</f>
        <v>3.67739859445367</v>
      </c>
      <c r="AC504" s="73" t="n">
        <f aca="false">MAX(AC503,AB504)</f>
        <v>3.84507844875174</v>
      </c>
      <c r="AD504" s="70" t="n">
        <f aca="false">1-AB504/AC504</f>
        <v>0.043608955326388</v>
      </c>
      <c r="AE504" s="73" t="n">
        <f aca="false">AE503*(1+M504)</f>
        <v>3.22865784252636</v>
      </c>
      <c r="AF504" s="73" t="n">
        <f aca="false">MAX(AF503,AE504)</f>
        <v>3.41392750254122</v>
      </c>
      <c r="AG504" s="70" t="n">
        <f aca="false">1-AE504/AF504</f>
        <v>0.0542687739786372</v>
      </c>
      <c r="AH504" s="74" t="n">
        <f aca="false">IF(R504&gt;0,AH503+1,0)</f>
        <v>43</v>
      </c>
      <c r="AI504" s="74" t="n">
        <f aca="false">IF(U504&gt;0,AI503+1,0)</f>
        <v>130</v>
      </c>
      <c r="AJ504" s="74" t="n">
        <f aca="false">IF(G504&gt;0,AJ503+1,0)</f>
        <v>1</v>
      </c>
      <c r="AK504" s="74" t="n">
        <f aca="false">IF(G504&lt;=0,AK503+1,0)</f>
        <v>0</v>
      </c>
      <c r="AL504" s="74" t="n">
        <f aca="false">IF(K504&gt;0,AL503+1,0)</f>
        <v>1</v>
      </c>
      <c r="AM504" s="74" t="n">
        <f aca="false">IF(K504&lt;=0,AM503+1,0)</f>
        <v>0</v>
      </c>
    </row>
    <row r="505" customFormat="false" ht="15" hidden="false" customHeight="false" outlineLevel="0" collapsed="false">
      <c r="A505" s="61" t="n">
        <v>504</v>
      </c>
      <c r="B505" s="62" t="n">
        <v>41338.4895833333</v>
      </c>
      <c r="C505" s="63" t="n">
        <f aca="false">YEAR(B505)</f>
        <v>2013</v>
      </c>
      <c r="D505" s="32" t="s">
        <v>277</v>
      </c>
      <c r="E505" s="64" t="n">
        <v>5750.95</v>
      </c>
      <c r="F505" s="65" t="n">
        <v>0.0229</v>
      </c>
      <c r="G505" s="66" t="n">
        <v>131.696755</v>
      </c>
      <c r="H505" s="67" t="n">
        <f aca="false">E505+IF(D505="Long",1,-1)*G505</f>
        <v>5882.646755</v>
      </c>
      <c r="I505" s="68" t="n">
        <f aca="false">Assumptions!$B$58</f>
        <v>5.35750011455817</v>
      </c>
      <c r="J505" s="68" t="n">
        <f aca="false">INDEX(Yearly!$L$5:$L$22,MATCH(C505,Yearly!$A$5:$A$22,0))</f>
        <v>0.55422414978188</v>
      </c>
      <c r="K505" s="68" t="n">
        <f aca="false">G505-I505-J505</f>
        <v>125.78503073566</v>
      </c>
      <c r="L505" s="69" t="n">
        <f aca="false">(I505+J505)/Assumptions!$B$8</f>
        <v>0.000260670104406952</v>
      </c>
      <c r="M505" s="70" t="n">
        <f aca="false">F505-L505</f>
        <v>0.022639329895593</v>
      </c>
      <c r="N505" s="71" t="n">
        <f aca="false">G505*Assumptions!$B$7</f>
        <v>1035794.978075</v>
      </c>
      <c r="O505" s="71" t="n">
        <f aca="false">K505*Assumptions!$B$7</f>
        <v>989299.266735966</v>
      </c>
      <c r="P505" s="68" t="n">
        <f aca="false">P504+G505</f>
        <v>6554.89234500001</v>
      </c>
      <c r="Q505" s="68" t="n">
        <f aca="false">MAX(Q504,P505)</f>
        <v>6680.308295</v>
      </c>
      <c r="R505" s="68" t="n">
        <f aca="false">Q505-P505</f>
        <v>125.415949999999</v>
      </c>
      <c r="S505" s="68" t="n">
        <f aca="false">S504+K505</f>
        <v>3590.71685058325</v>
      </c>
      <c r="T505" s="68" t="n">
        <f aca="false">MAX(T504,S505)</f>
        <v>4177.25397213635</v>
      </c>
      <c r="U505" s="68" t="n">
        <f aca="false">T505-S505</f>
        <v>586.537121553095</v>
      </c>
      <c r="V505" s="70" t="n">
        <f aca="false">V504+F505</f>
        <v>1.4166</v>
      </c>
      <c r="W505" s="70" t="n">
        <f aca="false">MAX(W504,V505)</f>
        <v>1.4377</v>
      </c>
      <c r="X505" s="70" t="n">
        <f aca="false">W505-V505</f>
        <v>0.0211000000000003</v>
      </c>
      <c r="Y505" s="70" t="n">
        <f aca="false">Y504+M505</f>
        <v>1.2858983804622</v>
      </c>
      <c r="Z505" s="70" t="n">
        <f aca="false">MAX(Z504,Y505)</f>
        <v>1.31845431130593</v>
      </c>
      <c r="AA505" s="70" t="n">
        <f aca="false">Z505-Y505</f>
        <v>0.03255593084373</v>
      </c>
      <c r="AB505" s="72" t="n">
        <f aca="false">AB504*(1+F505)</f>
        <v>3.76161102226666</v>
      </c>
      <c r="AC505" s="73" t="n">
        <f aca="false">MAX(AC504,AB505)</f>
        <v>3.84507844875174</v>
      </c>
      <c r="AD505" s="70" t="n">
        <f aca="false">1-AB505/AC505</f>
        <v>0.0217076004033624</v>
      </c>
      <c r="AE505" s="73" t="n">
        <f aca="false">AE504*(1+M505)</f>
        <v>3.3017524925433</v>
      </c>
      <c r="AF505" s="73" t="n">
        <f aca="false">MAX(AF504,AE505)</f>
        <v>3.41392750254122</v>
      </c>
      <c r="AG505" s="70" t="n">
        <f aca="false">1-AE505/AF505</f>
        <v>0.0328580527601758</v>
      </c>
      <c r="AH505" s="74" t="n">
        <f aca="false">IF(R505&gt;0,AH504+1,0)</f>
        <v>44</v>
      </c>
      <c r="AI505" s="74" t="n">
        <f aca="false">IF(U505&gt;0,AI504+1,0)</f>
        <v>131</v>
      </c>
      <c r="AJ505" s="74" t="n">
        <f aca="false">IF(G505&gt;0,AJ504+1,0)</f>
        <v>2</v>
      </c>
      <c r="AK505" s="74" t="n">
        <f aca="false">IF(G505&lt;=0,AK504+1,0)</f>
        <v>0</v>
      </c>
      <c r="AL505" s="74" t="n">
        <f aca="false">IF(K505&gt;0,AL504+1,0)</f>
        <v>2</v>
      </c>
      <c r="AM505" s="74" t="n">
        <f aca="false">IF(K505&lt;=0,AM504+1,0)</f>
        <v>0</v>
      </c>
    </row>
    <row r="506" customFormat="false" ht="15" hidden="false" customHeight="false" outlineLevel="0" collapsed="false">
      <c r="A506" s="61" t="n">
        <v>505</v>
      </c>
      <c r="B506" s="62" t="n">
        <v>41346.40625</v>
      </c>
      <c r="C506" s="63" t="n">
        <f aca="false">YEAR(B506)</f>
        <v>2013</v>
      </c>
      <c r="D506" s="32" t="s">
        <v>276</v>
      </c>
      <c r="E506" s="64" t="n">
        <v>5882.6</v>
      </c>
      <c r="F506" s="65" t="n">
        <v>-0.0018</v>
      </c>
      <c r="G506" s="66" t="n">
        <v>-10.58868</v>
      </c>
      <c r="H506" s="67" t="n">
        <f aca="false">E506+IF(D506="Long",1,-1)*G506</f>
        <v>5893.18868</v>
      </c>
      <c r="I506" s="68" t="n">
        <f aca="false">Assumptions!$B$58</f>
        <v>5.35750011455817</v>
      </c>
      <c r="J506" s="68" t="n">
        <f aca="false">INDEX(Yearly!$L$5:$L$22,MATCH(C506,Yearly!$A$5:$A$22,0))</f>
        <v>0.55422414978188</v>
      </c>
      <c r="K506" s="68" t="n">
        <f aca="false">G506-I506-J506</f>
        <v>-16.50040426434</v>
      </c>
      <c r="L506" s="69" t="n">
        <f aca="false">(I506+J506)/Assumptions!$B$8</f>
        <v>0.000260670104406952</v>
      </c>
      <c r="M506" s="70" t="n">
        <f aca="false">F506-L506</f>
        <v>-0.00206067010440695</v>
      </c>
      <c r="N506" s="71" t="n">
        <f aca="false">G506*Assumptions!$B$7</f>
        <v>-83279.9682</v>
      </c>
      <c r="O506" s="71" t="n">
        <f aca="false">K506*Assumptions!$B$7</f>
        <v>-129775.679539034</v>
      </c>
      <c r="P506" s="68" t="n">
        <f aca="false">P505+G506</f>
        <v>6544.30366500001</v>
      </c>
      <c r="Q506" s="68" t="n">
        <f aca="false">MAX(Q505,P506)</f>
        <v>6680.308295</v>
      </c>
      <c r="R506" s="68" t="n">
        <f aca="false">Q506-P506</f>
        <v>136.004629999999</v>
      </c>
      <c r="S506" s="68" t="n">
        <f aca="false">S505+K506</f>
        <v>3574.21644631891</v>
      </c>
      <c r="T506" s="68" t="n">
        <f aca="false">MAX(T505,S506)</f>
        <v>4177.25397213635</v>
      </c>
      <c r="U506" s="68" t="n">
        <f aca="false">T506-S506</f>
        <v>603.037525817435</v>
      </c>
      <c r="V506" s="70" t="n">
        <f aca="false">V505+F506</f>
        <v>1.4148</v>
      </c>
      <c r="W506" s="70" t="n">
        <f aca="false">MAX(W505,V506)</f>
        <v>1.4377</v>
      </c>
      <c r="X506" s="70" t="n">
        <f aca="false">W506-V506</f>
        <v>0.0229000000000004</v>
      </c>
      <c r="Y506" s="70" t="n">
        <f aca="false">Y505+M506</f>
        <v>1.28383771035779</v>
      </c>
      <c r="Z506" s="70" t="n">
        <f aca="false">MAX(Z505,Y506)</f>
        <v>1.31845431130593</v>
      </c>
      <c r="AA506" s="70" t="n">
        <f aca="false">Z506-Y506</f>
        <v>0.034616600948137</v>
      </c>
      <c r="AB506" s="72" t="n">
        <f aca="false">AB505*(1+F506)</f>
        <v>3.75484012242658</v>
      </c>
      <c r="AC506" s="73" t="n">
        <f aca="false">MAX(AC505,AB506)</f>
        <v>3.84507844875174</v>
      </c>
      <c r="AD506" s="70" t="n">
        <f aca="false">1-AB506/AC506</f>
        <v>0.0234685267226364</v>
      </c>
      <c r="AE506" s="73" t="n">
        <f aca="false">AE505*(1+M506)</f>
        <v>3.29494866988977</v>
      </c>
      <c r="AF506" s="73" t="n">
        <f aca="false">MAX(AF505,AE506)</f>
        <v>3.41392750254122</v>
      </c>
      <c r="AG506" s="70" t="n">
        <f aca="false">1-AE506/AF506</f>
        <v>0.0348510132575709</v>
      </c>
      <c r="AH506" s="74" t="n">
        <f aca="false">IF(R506&gt;0,AH505+1,0)</f>
        <v>45</v>
      </c>
      <c r="AI506" s="74" t="n">
        <f aca="false">IF(U506&gt;0,AI505+1,0)</f>
        <v>132</v>
      </c>
      <c r="AJ506" s="74" t="n">
        <f aca="false">IF(G506&gt;0,AJ505+1,0)</f>
        <v>0</v>
      </c>
      <c r="AK506" s="74" t="n">
        <f aca="false">IF(G506&lt;=0,AK505+1,0)</f>
        <v>1</v>
      </c>
      <c r="AL506" s="74" t="n">
        <f aca="false">IF(K506&gt;0,AL505+1,0)</f>
        <v>0</v>
      </c>
      <c r="AM506" s="74" t="n">
        <f aca="false">IF(K506&lt;=0,AM505+1,0)</f>
        <v>1</v>
      </c>
    </row>
    <row r="507" customFormat="false" ht="15" hidden="false" customHeight="false" outlineLevel="0" collapsed="false">
      <c r="A507" s="61" t="n">
        <v>506</v>
      </c>
      <c r="B507" s="62" t="n">
        <v>41347.53125</v>
      </c>
      <c r="C507" s="63" t="n">
        <f aca="false">YEAR(B507)</f>
        <v>2013</v>
      </c>
      <c r="D507" s="32" t="s">
        <v>277</v>
      </c>
      <c r="E507" s="64" t="n">
        <v>5893.15</v>
      </c>
      <c r="F507" s="65" t="n">
        <v>-0.0023</v>
      </c>
      <c r="G507" s="66" t="n">
        <v>-13.554245</v>
      </c>
      <c r="H507" s="67" t="n">
        <f aca="false">E507+IF(D507="Long",1,-1)*G507</f>
        <v>5879.595755</v>
      </c>
      <c r="I507" s="68" t="n">
        <f aca="false">Assumptions!$B$58</f>
        <v>5.35750011455817</v>
      </c>
      <c r="J507" s="68" t="n">
        <f aca="false">INDEX(Yearly!$L$5:$L$22,MATCH(C507,Yearly!$A$5:$A$22,0))</f>
        <v>0.55422414978188</v>
      </c>
      <c r="K507" s="68" t="n">
        <f aca="false">G507-I507-J507</f>
        <v>-19.4659692643401</v>
      </c>
      <c r="L507" s="69" t="n">
        <f aca="false">(I507+J507)/Assumptions!$B$8</f>
        <v>0.000260670104406952</v>
      </c>
      <c r="M507" s="70" t="n">
        <f aca="false">F507-L507</f>
        <v>-0.00256067010440695</v>
      </c>
      <c r="N507" s="71" t="n">
        <f aca="false">G507*Assumptions!$B$7</f>
        <v>-106604.136925</v>
      </c>
      <c r="O507" s="71" t="n">
        <f aca="false">K507*Assumptions!$B$7</f>
        <v>-153099.848264035</v>
      </c>
      <c r="P507" s="68" t="n">
        <f aca="false">P506+G507</f>
        <v>6530.74942000001</v>
      </c>
      <c r="Q507" s="68" t="n">
        <f aca="false">MAX(Q506,P507)</f>
        <v>6680.308295</v>
      </c>
      <c r="R507" s="68" t="n">
        <f aca="false">Q507-P507</f>
        <v>149.558874999999</v>
      </c>
      <c r="S507" s="68" t="n">
        <f aca="false">S506+K507</f>
        <v>3554.75047705457</v>
      </c>
      <c r="T507" s="68" t="n">
        <f aca="false">MAX(T506,S507)</f>
        <v>4177.25397213635</v>
      </c>
      <c r="U507" s="68" t="n">
        <f aca="false">T507-S507</f>
        <v>622.503495081775</v>
      </c>
      <c r="V507" s="70" t="n">
        <f aca="false">V506+F507</f>
        <v>1.4125</v>
      </c>
      <c r="W507" s="70" t="n">
        <f aca="false">MAX(W506,V507)</f>
        <v>1.4377</v>
      </c>
      <c r="X507" s="70" t="n">
        <f aca="false">W507-V507</f>
        <v>0.0252000000000003</v>
      </c>
      <c r="Y507" s="70" t="n">
        <f aca="false">Y506+M507</f>
        <v>1.28127704025339</v>
      </c>
      <c r="Z507" s="70" t="n">
        <f aca="false">MAX(Z506,Y507)</f>
        <v>1.31845431130593</v>
      </c>
      <c r="AA507" s="70" t="n">
        <f aca="false">Z507-Y507</f>
        <v>0.037177271052544</v>
      </c>
      <c r="AB507" s="72" t="n">
        <f aca="false">AB506*(1+F507)</f>
        <v>3.746203990145</v>
      </c>
      <c r="AC507" s="73" t="n">
        <f aca="false">MAX(AC506,AB507)</f>
        <v>3.84507844875174</v>
      </c>
      <c r="AD507" s="70" t="n">
        <f aca="false">1-AB507/AC507</f>
        <v>0.0257145491111743</v>
      </c>
      <c r="AE507" s="73" t="n">
        <f aca="false">AE506*(1+M507)</f>
        <v>3.28651139333523</v>
      </c>
      <c r="AF507" s="73" t="n">
        <f aca="false">MAX(AF506,AE507)</f>
        <v>3.41392750254122</v>
      </c>
      <c r="AG507" s="70" t="n">
        <f aca="false">1-AE507/AF507</f>
        <v>0.0373224414142209</v>
      </c>
      <c r="AH507" s="74" t="n">
        <f aca="false">IF(R507&gt;0,AH506+1,0)</f>
        <v>46</v>
      </c>
      <c r="AI507" s="74" t="n">
        <f aca="false">IF(U507&gt;0,AI506+1,0)</f>
        <v>133</v>
      </c>
      <c r="AJ507" s="74" t="n">
        <f aca="false">IF(G507&gt;0,AJ506+1,0)</f>
        <v>0</v>
      </c>
      <c r="AK507" s="74" t="n">
        <f aca="false">IF(G507&lt;=0,AK506+1,0)</f>
        <v>2</v>
      </c>
      <c r="AL507" s="74" t="n">
        <f aca="false">IF(K507&gt;0,AL506+1,0)</f>
        <v>0</v>
      </c>
      <c r="AM507" s="74" t="n">
        <f aca="false">IF(K507&lt;=0,AM506+1,0)</f>
        <v>2</v>
      </c>
    </row>
    <row r="508" customFormat="false" ht="15" hidden="false" customHeight="false" outlineLevel="0" collapsed="false">
      <c r="A508" s="61" t="n">
        <v>507</v>
      </c>
      <c r="B508" s="62" t="n">
        <v>41348.53125</v>
      </c>
      <c r="C508" s="63" t="n">
        <f aca="false">YEAR(B508)</f>
        <v>2013</v>
      </c>
      <c r="D508" s="32" t="s">
        <v>276</v>
      </c>
      <c r="E508" s="64" t="n">
        <v>5879.85</v>
      </c>
      <c r="F508" s="65" t="n">
        <v>0.0323</v>
      </c>
      <c r="G508" s="66" t="n">
        <v>189.919155</v>
      </c>
      <c r="H508" s="67" t="n">
        <f aca="false">E508+IF(D508="Long",1,-1)*G508</f>
        <v>5689.930845</v>
      </c>
      <c r="I508" s="68" t="n">
        <f aca="false">Assumptions!$B$58</f>
        <v>5.35750011455817</v>
      </c>
      <c r="J508" s="68" t="n">
        <f aca="false">INDEX(Yearly!$L$5:$L$22,MATCH(C508,Yearly!$A$5:$A$22,0))</f>
        <v>0.55422414978188</v>
      </c>
      <c r="K508" s="68" t="n">
        <f aca="false">G508-I508-J508</f>
        <v>184.00743073566</v>
      </c>
      <c r="L508" s="69" t="n">
        <f aca="false">(I508+J508)/Assumptions!$B$8</f>
        <v>0.000260670104406952</v>
      </c>
      <c r="M508" s="70" t="n">
        <f aca="false">F508-L508</f>
        <v>0.0320393298955931</v>
      </c>
      <c r="N508" s="71" t="n">
        <f aca="false">G508*Assumptions!$B$7</f>
        <v>1493714.154075</v>
      </c>
      <c r="O508" s="71" t="n">
        <f aca="false">K508*Assumptions!$B$7</f>
        <v>1447218.44273597</v>
      </c>
      <c r="P508" s="68" t="n">
        <f aca="false">P507+G508</f>
        <v>6720.668575</v>
      </c>
      <c r="Q508" s="68" t="n">
        <f aca="false">MAX(Q507,P508)</f>
        <v>6720.668575</v>
      </c>
      <c r="R508" s="68" t="n">
        <f aca="false">Q508-P508</f>
        <v>0</v>
      </c>
      <c r="S508" s="68" t="n">
        <f aca="false">S507+K508</f>
        <v>3738.75790779023</v>
      </c>
      <c r="T508" s="68" t="n">
        <f aca="false">MAX(T507,S508)</f>
        <v>4177.25397213635</v>
      </c>
      <c r="U508" s="68" t="n">
        <f aca="false">T508-S508</f>
        <v>438.496064346115</v>
      </c>
      <c r="V508" s="70" t="n">
        <f aca="false">V507+F508</f>
        <v>1.4448</v>
      </c>
      <c r="W508" s="70" t="n">
        <f aca="false">MAX(W507,V508)</f>
        <v>1.4448</v>
      </c>
      <c r="X508" s="70" t="n">
        <f aca="false">W508-V508</f>
        <v>0</v>
      </c>
      <c r="Y508" s="70" t="n">
        <f aca="false">Y507+M508</f>
        <v>1.31331637014898</v>
      </c>
      <c r="Z508" s="70" t="n">
        <f aca="false">MAX(Z507,Y508)</f>
        <v>1.31845431130593</v>
      </c>
      <c r="AA508" s="70" t="n">
        <f aca="false">Z508-Y508</f>
        <v>0.00513794115695099</v>
      </c>
      <c r="AB508" s="72" t="n">
        <f aca="false">AB507*(1+F508)</f>
        <v>3.86720637902668</v>
      </c>
      <c r="AC508" s="73" t="n">
        <f aca="false">MAX(AC507,AB508)</f>
        <v>3.86720637902668</v>
      </c>
      <c r="AD508" s="70" t="n">
        <f aca="false">1-AB508/AC508</f>
        <v>0</v>
      </c>
      <c r="AE508" s="73" t="n">
        <f aca="false">AE507*(1+M508)</f>
        <v>3.39180901607192</v>
      </c>
      <c r="AF508" s="73" t="n">
        <f aca="false">MAX(AF507,AE508)</f>
        <v>3.41392750254122</v>
      </c>
      <c r="AG508" s="70" t="n">
        <f aca="false">1-AE508/AF508</f>
        <v>0.00647889753160713</v>
      </c>
      <c r="AH508" s="74" t="n">
        <f aca="false">IF(R508&gt;0,AH507+1,0)</f>
        <v>0</v>
      </c>
      <c r="AI508" s="74" t="n">
        <f aca="false">IF(U508&gt;0,AI507+1,0)</f>
        <v>134</v>
      </c>
      <c r="AJ508" s="74" t="n">
        <f aca="false">IF(G508&gt;0,AJ507+1,0)</f>
        <v>1</v>
      </c>
      <c r="AK508" s="74" t="n">
        <f aca="false">IF(G508&lt;=0,AK507+1,0)</f>
        <v>0</v>
      </c>
      <c r="AL508" s="74" t="n">
        <f aca="false">IF(K508&gt;0,AL507+1,0)</f>
        <v>1</v>
      </c>
      <c r="AM508" s="74" t="n">
        <f aca="false">IF(K508&lt;=0,AM507+1,0)</f>
        <v>0</v>
      </c>
    </row>
    <row r="509" customFormat="false" ht="15" hidden="false" customHeight="false" outlineLevel="0" collapsed="false">
      <c r="A509" s="61" t="n">
        <v>508</v>
      </c>
      <c r="B509" s="62" t="n">
        <v>41361.6354166667</v>
      </c>
      <c r="C509" s="63" t="n">
        <f aca="false">YEAR(B509)</f>
        <v>2013</v>
      </c>
      <c r="D509" s="32" t="s">
        <v>277</v>
      </c>
      <c r="E509" s="64" t="n">
        <v>5689.75</v>
      </c>
      <c r="F509" s="65" t="n">
        <v>-0.0027</v>
      </c>
      <c r="G509" s="66" t="n">
        <v>-15.362325</v>
      </c>
      <c r="H509" s="67" t="n">
        <f aca="false">E509+IF(D509="Long",1,-1)*G509</f>
        <v>5674.387675</v>
      </c>
      <c r="I509" s="68" t="n">
        <f aca="false">Assumptions!$B$58</f>
        <v>5.35750011455817</v>
      </c>
      <c r="J509" s="68" t="n">
        <f aca="false">INDEX(Yearly!$L$5:$L$22,MATCH(C509,Yearly!$A$5:$A$22,0))</f>
        <v>0.55422414978188</v>
      </c>
      <c r="K509" s="68" t="n">
        <f aca="false">G509-I509-J509</f>
        <v>-21.2740492643401</v>
      </c>
      <c r="L509" s="69" t="n">
        <f aca="false">(I509+J509)/Assumptions!$B$8</f>
        <v>0.000260670104406952</v>
      </c>
      <c r="M509" s="70" t="n">
        <f aca="false">F509-L509</f>
        <v>-0.00296067010440695</v>
      </c>
      <c r="N509" s="71" t="n">
        <f aca="false">G509*Assumptions!$B$7</f>
        <v>-120824.686125</v>
      </c>
      <c r="O509" s="71" t="n">
        <f aca="false">K509*Assumptions!$B$7</f>
        <v>-167320.397464035</v>
      </c>
      <c r="P509" s="68" t="n">
        <f aca="false">P508+G509</f>
        <v>6705.30625</v>
      </c>
      <c r="Q509" s="68" t="n">
        <f aca="false">MAX(Q508,P509)</f>
        <v>6720.668575</v>
      </c>
      <c r="R509" s="68" t="n">
        <f aca="false">Q509-P509</f>
        <v>15.3623250000001</v>
      </c>
      <c r="S509" s="68" t="n">
        <f aca="false">S508+K509</f>
        <v>3717.48385852589</v>
      </c>
      <c r="T509" s="68" t="n">
        <f aca="false">MAX(T508,S509)</f>
        <v>4177.25397213635</v>
      </c>
      <c r="U509" s="68" t="n">
        <f aca="false">T509-S509</f>
        <v>459.770113610456</v>
      </c>
      <c r="V509" s="70" t="n">
        <f aca="false">V508+F509</f>
        <v>1.4421</v>
      </c>
      <c r="W509" s="70" t="n">
        <f aca="false">MAX(W508,V509)</f>
        <v>1.4448</v>
      </c>
      <c r="X509" s="70" t="n">
        <f aca="false">W509-V509</f>
        <v>0.00269999999999992</v>
      </c>
      <c r="Y509" s="70" t="n">
        <f aca="false">Y508+M509</f>
        <v>1.31035570004457</v>
      </c>
      <c r="Z509" s="70" t="n">
        <f aca="false">MAX(Z508,Y509)</f>
        <v>1.31845431130593</v>
      </c>
      <c r="AA509" s="70" t="n">
        <f aca="false">Z509-Y509</f>
        <v>0.00809861126135791</v>
      </c>
      <c r="AB509" s="72" t="n">
        <f aca="false">AB508*(1+F509)</f>
        <v>3.85676492180331</v>
      </c>
      <c r="AC509" s="73" t="n">
        <f aca="false">MAX(AC508,AB509)</f>
        <v>3.86720637902668</v>
      </c>
      <c r="AD509" s="70" t="n">
        <f aca="false">1-AB509/AC509</f>
        <v>0.00270000000000004</v>
      </c>
      <c r="AE509" s="73" t="n">
        <f aca="false">AE508*(1+M509)</f>
        <v>3.38176698851818</v>
      </c>
      <c r="AF509" s="73" t="n">
        <f aca="false">MAX(AF508,AE509)</f>
        <v>3.41392750254122</v>
      </c>
      <c r="AG509" s="70" t="n">
        <f aca="false">1-AE509/AF509</f>
        <v>0.00942038575778259</v>
      </c>
      <c r="AH509" s="74" t="n">
        <f aca="false">IF(R509&gt;0,AH508+1,0)</f>
        <v>1</v>
      </c>
      <c r="AI509" s="74" t="n">
        <f aca="false">IF(U509&gt;0,AI508+1,0)</f>
        <v>135</v>
      </c>
      <c r="AJ509" s="74" t="n">
        <f aca="false">IF(G509&gt;0,AJ508+1,0)</f>
        <v>0</v>
      </c>
      <c r="AK509" s="74" t="n">
        <f aca="false">IF(G509&lt;=0,AK508+1,0)</f>
        <v>1</v>
      </c>
      <c r="AL509" s="74" t="n">
        <f aca="false">IF(K509&gt;0,AL508+1,0)</f>
        <v>0</v>
      </c>
      <c r="AM509" s="74" t="n">
        <f aca="false">IF(K509&lt;=0,AM508+1,0)</f>
        <v>1</v>
      </c>
    </row>
    <row r="510" customFormat="false" ht="15" hidden="false" customHeight="false" outlineLevel="0" collapsed="false">
      <c r="A510" s="61" t="n">
        <v>509</v>
      </c>
      <c r="B510" s="62" t="n">
        <v>41367.6354166667</v>
      </c>
      <c r="C510" s="63" t="n">
        <f aca="false">YEAR(B510)</f>
        <v>2013</v>
      </c>
      <c r="D510" s="32" t="s">
        <v>276</v>
      </c>
      <c r="E510" s="64" t="n">
        <v>5674.4</v>
      </c>
      <c r="F510" s="65" t="n">
        <v>0.014</v>
      </c>
      <c r="G510" s="66" t="n">
        <v>79.4416</v>
      </c>
      <c r="H510" s="67" t="n">
        <f aca="false">E510+IF(D510="Long",1,-1)*G510</f>
        <v>5594.9584</v>
      </c>
      <c r="I510" s="68" t="n">
        <f aca="false">Assumptions!$B$58</f>
        <v>5.35750011455817</v>
      </c>
      <c r="J510" s="68" t="n">
        <f aca="false">INDEX(Yearly!$L$5:$L$22,MATCH(C510,Yearly!$A$5:$A$22,0))</f>
        <v>0.55422414978188</v>
      </c>
      <c r="K510" s="68" t="n">
        <f aca="false">G510-I510-J510</f>
        <v>73.52987573566</v>
      </c>
      <c r="L510" s="69" t="n">
        <f aca="false">(I510+J510)/Assumptions!$B$8</f>
        <v>0.000260670104406952</v>
      </c>
      <c r="M510" s="70" t="n">
        <f aca="false">F510-L510</f>
        <v>0.013739329895593</v>
      </c>
      <c r="N510" s="71" t="n">
        <f aca="false">G510*Assumptions!$B$7</f>
        <v>624808.184</v>
      </c>
      <c r="O510" s="71" t="n">
        <f aca="false">K510*Assumptions!$B$7</f>
        <v>578312.472660966</v>
      </c>
      <c r="P510" s="68" t="n">
        <f aca="false">P509+G510</f>
        <v>6784.74785</v>
      </c>
      <c r="Q510" s="68" t="n">
        <f aca="false">MAX(Q509,P510)</f>
        <v>6784.74785</v>
      </c>
      <c r="R510" s="68" t="n">
        <f aca="false">Q510-P510</f>
        <v>0</v>
      </c>
      <c r="S510" s="68" t="n">
        <f aca="false">S509+K510</f>
        <v>3791.01373426155</v>
      </c>
      <c r="T510" s="68" t="n">
        <f aca="false">MAX(T509,S510)</f>
        <v>4177.25397213635</v>
      </c>
      <c r="U510" s="68" t="n">
        <f aca="false">T510-S510</f>
        <v>386.240237874796</v>
      </c>
      <c r="V510" s="70" t="n">
        <f aca="false">V509+F510</f>
        <v>1.4561</v>
      </c>
      <c r="W510" s="70" t="n">
        <f aca="false">MAX(W509,V510)</f>
        <v>1.4561</v>
      </c>
      <c r="X510" s="70" t="n">
        <f aca="false">W510-V510</f>
        <v>0</v>
      </c>
      <c r="Y510" s="70" t="n">
        <f aca="false">Y509+M510</f>
        <v>1.32409502994017</v>
      </c>
      <c r="Z510" s="70" t="n">
        <f aca="false">MAX(Z509,Y510)</f>
        <v>1.32409502994017</v>
      </c>
      <c r="AA510" s="70" t="n">
        <f aca="false">Z510-Y510</f>
        <v>0</v>
      </c>
      <c r="AB510" s="72" t="n">
        <f aca="false">AB509*(1+F510)</f>
        <v>3.91075963070855</v>
      </c>
      <c r="AC510" s="73" t="n">
        <f aca="false">MAX(AC509,AB510)</f>
        <v>3.91075963070855</v>
      </c>
      <c r="AD510" s="70" t="n">
        <f aca="false">1-AB510/AC510</f>
        <v>0</v>
      </c>
      <c r="AE510" s="73" t="n">
        <f aca="false">AE509*(1+M510)</f>
        <v>3.42823020080345</v>
      </c>
      <c r="AF510" s="73" t="n">
        <f aca="false">MAX(AF509,AE510)</f>
        <v>3.42823020080345</v>
      </c>
      <c r="AG510" s="70" t="n">
        <f aca="false">1-AE510/AF510</f>
        <v>0</v>
      </c>
      <c r="AH510" s="74" t="n">
        <f aca="false">IF(R510&gt;0,AH509+1,0)</f>
        <v>0</v>
      </c>
      <c r="AI510" s="74" t="n">
        <f aca="false">IF(U510&gt;0,AI509+1,0)</f>
        <v>136</v>
      </c>
      <c r="AJ510" s="74" t="n">
        <f aca="false">IF(G510&gt;0,AJ509+1,0)</f>
        <v>1</v>
      </c>
      <c r="AK510" s="74" t="n">
        <f aca="false">IF(G510&lt;=0,AK509+1,0)</f>
        <v>0</v>
      </c>
      <c r="AL510" s="74" t="n">
        <f aca="false">IF(K510&gt;0,AL509+1,0)</f>
        <v>1</v>
      </c>
      <c r="AM510" s="74" t="n">
        <f aca="false">IF(K510&lt;=0,AM509+1,0)</f>
        <v>0</v>
      </c>
    </row>
    <row r="511" customFormat="false" ht="15" hidden="false" customHeight="false" outlineLevel="0" collapsed="false">
      <c r="A511" s="61" t="n">
        <v>510</v>
      </c>
      <c r="B511" s="62" t="n">
        <v>41373.53125</v>
      </c>
      <c r="C511" s="63" t="n">
        <f aca="false">YEAR(B511)</f>
        <v>2013</v>
      </c>
      <c r="D511" s="32" t="s">
        <v>277</v>
      </c>
      <c r="E511" s="64" t="n">
        <v>5594.75</v>
      </c>
      <c r="F511" s="65" t="n">
        <v>-0.0059</v>
      </c>
      <c r="G511" s="66" t="n">
        <v>-33.009025</v>
      </c>
      <c r="H511" s="67" t="n">
        <f aca="false">E511+IF(D511="Long",1,-1)*G511</f>
        <v>5561.740975</v>
      </c>
      <c r="I511" s="68" t="n">
        <f aca="false">Assumptions!$B$58</f>
        <v>5.35750011455817</v>
      </c>
      <c r="J511" s="68" t="n">
        <f aca="false">INDEX(Yearly!$L$5:$L$22,MATCH(C511,Yearly!$A$5:$A$22,0))</f>
        <v>0.55422414978188</v>
      </c>
      <c r="K511" s="68" t="n">
        <f aca="false">G511-I511-J511</f>
        <v>-38.9207492643401</v>
      </c>
      <c r="L511" s="69" t="n">
        <f aca="false">(I511+J511)/Assumptions!$B$8</f>
        <v>0.000260670104406952</v>
      </c>
      <c r="M511" s="70" t="n">
        <f aca="false">F511-L511</f>
        <v>-0.00616067010440695</v>
      </c>
      <c r="N511" s="71" t="n">
        <f aca="false">G511*Assumptions!$B$7</f>
        <v>-259615.981625</v>
      </c>
      <c r="O511" s="71" t="n">
        <f aca="false">K511*Assumptions!$B$7</f>
        <v>-306111.692964035</v>
      </c>
      <c r="P511" s="68" t="n">
        <f aca="false">P510+G511</f>
        <v>6751.738825</v>
      </c>
      <c r="Q511" s="68" t="n">
        <f aca="false">MAX(Q510,P511)</f>
        <v>6784.74785</v>
      </c>
      <c r="R511" s="68" t="n">
        <f aca="false">Q511-P511</f>
        <v>33.0090250000003</v>
      </c>
      <c r="S511" s="68" t="n">
        <f aca="false">S510+K511</f>
        <v>3752.09298499721</v>
      </c>
      <c r="T511" s="68" t="n">
        <f aca="false">MAX(T510,S511)</f>
        <v>4177.25397213635</v>
      </c>
      <c r="U511" s="68" t="n">
        <f aca="false">T511-S511</f>
        <v>425.160987139136</v>
      </c>
      <c r="V511" s="70" t="n">
        <f aca="false">V510+F511</f>
        <v>1.4502</v>
      </c>
      <c r="W511" s="70" t="n">
        <f aca="false">MAX(W510,V511)</f>
        <v>1.4561</v>
      </c>
      <c r="X511" s="70" t="n">
        <f aca="false">W511-V511</f>
        <v>0.00590000000000002</v>
      </c>
      <c r="Y511" s="70" t="n">
        <f aca="false">Y510+M511</f>
        <v>1.31793435983576</v>
      </c>
      <c r="Z511" s="70" t="n">
        <f aca="false">MAX(Z510,Y511)</f>
        <v>1.32409502994017</v>
      </c>
      <c r="AA511" s="70" t="n">
        <f aca="false">Z511-Y511</f>
        <v>0.00616067010440702</v>
      </c>
      <c r="AB511" s="72" t="n">
        <f aca="false">AB510*(1+F511)</f>
        <v>3.88768614888737</v>
      </c>
      <c r="AC511" s="73" t="n">
        <f aca="false">MAX(AC510,AB511)</f>
        <v>3.91075963070855</v>
      </c>
      <c r="AD511" s="70" t="n">
        <f aca="false">1-AB511/AC511</f>
        <v>0.00590000000000002</v>
      </c>
      <c r="AE511" s="73" t="n">
        <f aca="false">AE510*(1+M511)</f>
        <v>3.40711000549434</v>
      </c>
      <c r="AF511" s="73" t="n">
        <f aca="false">MAX(AF510,AE511)</f>
        <v>3.42823020080345</v>
      </c>
      <c r="AG511" s="70" t="n">
        <f aca="false">1-AE511/AF511</f>
        <v>0.00616067010440691</v>
      </c>
      <c r="AH511" s="74" t="n">
        <f aca="false">IF(R511&gt;0,AH510+1,0)</f>
        <v>1</v>
      </c>
      <c r="AI511" s="74" t="n">
        <f aca="false">IF(U511&gt;0,AI510+1,0)</f>
        <v>137</v>
      </c>
      <c r="AJ511" s="74" t="n">
        <f aca="false">IF(G511&gt;0,AJ510+1,0)</f>
        <v>0</v>
      </c>
      <c r="AK511" s="74" t="n">
        <f aca="false">IF(G511&lt;=0,AK510+1,0)</f>
        <v>1</v>
      </c>
      <c r="AL511" s="74" t="n">
        <f aca="false">IF(K511&gt;0,AL510+1,0)</f>
        <v>0</v>
      </c>
      <c r="AM511" s="74" t="n">
        <f aca="false">IF(K511&lt;=0,AM510+1,0)</f>
        <v>1</v>
      </c>
    </row>
    <row r="512" customFormat="false" ht="15" hidden="false" customHeight="false" outlineLevel="0" collapsed="false">
      <c r="A512" s="61" t="n">
        <v>511</v>
      </c>
      <c r="B512" s="62" t="n">
        <v>41373.5729166667</v>
      </c>
      <c r="C512" s="63" t="n">
        <f aca="false">YEAR(B512)</f>
        <v>2013</v>
      </c>
      <c r="D512" s="32" t="s">
        <v>276</v>
      </c>
      <c r="E512" s="64" t="n">
        <v>5562</v>
      </c>
      <c r="F512" s="65" t="n">
        <v>-0.0012</v>
      </c>
      <c r="G512" s="66" t="n">
        <v>-6.6744</v>
      </c>
      <c r="H512" s="67" t="n">
        <f aca="false">E512+IF(D512="Long",1,-1)*G512</f>
        <v>5568.6744</v>
      </c>
      <c r="I512" s="68" t="n">
        <f aca="false">Assumptions!$B$58</f>
        <v>5.35750011455817</v>
      </c>
      <c r="J512" s="68" t="n">
        <f aca="false">INDEX(Yearly!$L$5:$L$22,MATCH(C512,Yearly!$A$5:$A$22,0))</f>
        <v>0.55422414978188</v>
      </c>
      <c r="K512" s="68" t="n">
        <f aca="false">G512-I512-J512</f>
        <v>-12.58612426434</v>
      </c>
      <c r="L512" s="69" t="n">
        <f aca="false">(I512+J512)/Assumptions!$B$8</f>
        <v>0.000260670104406952</v>
      </c>
      <c r="M512" s="70" t="n">
        <f aca="false">F512-L512</f>
        <v>-0.00146067010440695</v>
      </c>
      <c r="N512" s="71" t="n">
        <f aca="false">G512*Assumptions!$B$7</f>
        <v>-52494.156</v>
      </c>
      <c r="O512" s="71" t="n">
        <f aca="false">K512*Assumptions!$B$7</f>
        <v>-98989.8673390345</v>
      </c>
      <c r="P512" s="68" t="n">
        <f aca="false">P511+G512</f>
        <v>6745.064425</v>
      </c>
      <c r="Q512" s="68" t="n">
        <f aca="false">MAX(Q511,P512)</f>
        <v>6784.74785</v>
      </c>
      <c r="R512" s="68" t="n">
        <f aca="false">Q512-P512</f>
        <v>39.6834250000002</v>
      </c>
      <c r="S512" s="68" t="n">
        <f aca="false">S511+K512</f>
        <v>3739.50686073287</v>
      </c>
      <c r="T512" s="68" t="n">
        <f aca="false">MAX(T511,S512)</f>
        <v>4177.25397213635</v>
      </c>
      <c r="U512" s="68" t="n">
        <f aca="false">T512-S512</f>
        <v>437.747111403476</v>
      </c>
      <c r="V512" s="70" t="n">
        <f aca="false">V511+F512</f>
        <v>1.449</v>
      </c>
      <c r="W512" s="70" t="n">
        <f aca="false">MAX(W511,V512)</f>
        <v>1.4561</v>
      </c>
      <c r="X512" s="70" t="n">
        <f aca="false">W512-V512</f>
        <v>0.00710000000000011</v>
      </c>
      <c r="Y512" s="70" t="n">
        <f aca="false">Y511+M512</f>
        <v>1.31647368973135</v>
      </c>
      <c r="Z512" s="70" t="n">
        <f aca="false">MAX(Z511,Y512)</f>
        <v>1.32409502994017</v>
      </c>
      <c r="AA512" s="70" t="n">
        <f aca="false">Z512-Y512</f>
        <v>0.00762134020881389</v>
      </c>
      <c r="AB512" s="72" t="n">
        <f aca="false">AB511*(1+F512)</f>
        <v>3.88302092550871</v>
      </c>
      <c r="AC512" s="73" t="n">
        <f aca="false">MAX(AC511,AB512)</f>
        <v>3.91075963070855</v>
      </c>
      <c r="AD512" s="70" t="n">
        <f aca="false">1-AB512/AC512</f>
        <v>0.00709291999999995</v>
      </c>
      <c r="AE512" s="73" t="n">
        <f aca="false">AE511*(1+M512)</f>
        <v>3.40213334176689</v>
      </c>
      <c r="AF512" s="73" t="n">
        <f aca="false">MAX(AF511,AE512)</f>
        <v>3.42823020080345</v>
      </c>
      <c r="AG512" s="70" t="n">
        <f aca="false">1-AE512/AF512</f>
        <v>0.00761234150216927</v>
      </c>
      <c r="AH512" s="74" t="n">
        <f aca="false">IF(R512&gt;0,AH511+1,0)</f>
        <v>2</v>
      </c>
      <c r="AI512" s="74" t="n">
        <f aca="false">IF(U512&gt;0,AI511+1,0)</f>
        <v>138</v>
      </c>
      <c r="AJ512" s="74" t="n">
        <f aca="false">IF(G512&gt;0,AJ511+1,0)</f>
        <v>0</v>
      </c>
      <c r="AK512" s="74" t="n">
        <f aca="false">IF(G512&lt;=0,AK511+1,0)</f>
        <v>2</v>
      </c>
      <c r="AL512" s="74" t="n">
        <f aca="false">IF(K512&gt;0,AL511+1,0)</f>
        <v>0</v>
      </c>
      <c r="AM512" s="74" t="n">
        <f aca="false">IF(K512&lt;=0,AM511+1,0)</f>
        <v>2</v>
      </c>
    </row>
    <row r="513" customFormat="false" ht="15" hidden="false" customHeight="false" outlineLevel="0" collapsed="false">
      <c r="A513" s="61" t="n">
        <v>512</v>
      </c>
      <c r="B513" s="62" t="n">
        <v>41375.40625</v>
      </c>
      <c r="C513" s="63" t="n">
        <f aca="false">YEAR(B513)</f>
        <v>2013</v>
      </c>
      <c r="D513" s="32" t="s">
        <v>277</v>
      </c>
      <c r="E513" s="64" t="n">
        <v>5568.85</v>
      </c>
      <c r="F513" s="65" t="n">
        <v>-0.0014</v>
      </c>
      <c r="G513" s="66" t="n">
        <v>-7.79639</v>
      </c>
      <c r="H513" s="67" t="n">
        <f aca="false">E513+IF(D513="Long",1,-1)*G513</f>
        <v>5561.05361</v>
      </c>
      <c r="I513" s="68" t="n">
        <f aca="false">Assumptions!$B$58</f>
        <v>5.35750011455817</v>
      </c>
      <c r="J513" s="68" t="n">
        <f aca="false">INDEX(Yearly!$L$5:$L$22,MATCH(C513,Yearly!$A$5:$A$22,0))</f>
        <v>0.55422414978188</v>
      </c>
      <c r="K513" s="68" t="n">
        <f aca="false">G513-I513-J513</f>
        <v>-13.70811426434</v>
      </c>
      <c r="L513" s="69" t="n">
        <f aca="false">(I513+J513)/Assumptions!$B$8</f>
        <v>0.000260670104406952</v>
      </c>
      <c r="M513" s="70" t="n">
        <f aca="false">F513-L513</f>
        <v>-0.00166067010440695</v>
      </c>
      <c r="N513" s="71" t="n">
        <f aca="false">G513*Assumptions!$B$7</f>
        <v>-61318.60735</v>
      </c>
      <c r="O513" s="71" t="n">
        <f aca="false">K513*Assumptions!$B$7</f>
        <v>-107814.318689034</v>
      </c>
      <c r="P513" s="68" t="n">
        <f aca="false">P512+G513</f>
        <v>6737.268035</v>
      </c>
      <c r="Q513" s="68" t="n">
        <f aca="false">MAX(Q512,P513)</f>
        <v>6784.74785</v>
      </c>
      <c r="R513" s="68" t="n">
        <f aca="false">Q513-P513</f>
        <v>47.4798150000006</v>
      </c>
      <c r="S513" s="68" t="n">
        <f aca="false">S512+K513</f>
        <v>3725.79874646853</v>
      </c>
      <c r="T513" s="68" t="n">
        <f aca="false">MAX(T512,S513)</f>
        <v>4177.25397213635</v>
      </c>
      <c r="U513" s="68" t="n">
        <f aca="false">T513-S513</f>
        <v>451.455225667816</v>
      </c>
      <c r="V513" s="70" t="n">
        <f aca="false">V512+F513</f>
        <v>1.4476</v>
      </c>
      <c r="W513" s="70" t="n">
        <f aca="false">MAX(W512,V513)</f>
        <v>1.4561</v>
      </c>
      <c r="X513" s="70" t="n">
        <f aca="false">W513-V513</f>
        <v>0.00850000000000017</v>
      </c>
      <c r="Y513" s="70" t="n">
        <f aca="false">Y512+M513</f>
        <v>1.31481301962694</v>
      </c>
      <c r="Z513" s="70" t="n">
        <f aca="false">MAX(Z512,Y513)</f>
        <v>1.32409502994017</v>
      </c>
      <c r="AA513" s="70" t="n">
        <f aca="false">Z513-Y513</f>
        <v>0.00928201031322073</v>
      </c>
      <c r="AB513" s="72" t="n">
        <f aca="false">AB512*(1+F513)</f>
        <v>3.877584696213</v>
      </c>
      <c r="AC513" s="73" t="n">
        <f aca="false">MAX(AC512,AB513)</f>
        <v>3.91075963070855</v>
      </c>
      <c r="AD513" s="70" t="n">
        <f aca="false">1-AB513/AC513</f>
        <v>0.00848298991199992</v>
      </c>
      <c r="AE513" s="73" t="n">
        <f aca="false">AE512*(1+M513)</f>
        <v>3.39648352063501</v>
      </c>
      <c r="AF513" s="73" t="n">
        <f aca="false">MAX(AF512,AE513)</f>
        <v>3.42823020080345</v>
      </c>
      <c r="AG513" s="70" t="n">
        <f aca="false">1-AE513/AF513</f>
        <v>0.00926037001861901</v>
      </c>
      <c r="AH513" s="74" t="n">
        <f aca="false">IF(R513&gt;0,AH512+1,0)</f>
        <v>3</v>
      </c>
      <c r="AI513" s="74" t="n">
        <f aca="false">IF(U513&gt;0,AI512+1,0)</f>
        <v>139</v>
      </c>
      <c r="AJ513" s="74" t="n">
        <f aca="false">IF(G513&gt;0,AJ512+1,0)</f>
        <v>0</v>
      </c>
      <c r="AK513" s="74" t="n">
        <f aca="false">IF(G513&lt;=0,AK512+1,0)</f>
        <v>3</v>
      </c>
      <c r="AL513" s="74" t="n">
        <f aca="false">IF(K513&gt;0,AL512+1,0)</f>
        <v>0</v>
      </c>
      <c r="AM513" s="74" t="n">
        <f aca="false">IF(K513&lt;=0,AM512+1,0)</f>
        <v>3</v>
      </c>
    </row>
    <row r="514" customFormat="false" ht="15" hidden="false" customHeight="false" outlineLevel="0" collapsed="false">
      <c r="A514" s="61" t="n">
        <v>513</v>
      </c>
      <c r="B514" s="62" t="n">
        <v>41375.53125</v>
      </c>
      <c r="C514" s="63" t="n">
        <f aca="false">YEAR(B514)</f>
        <v>2013</v>
      </c>
      <c r="D514" s="32" t="s">
        <v>276</v>
      </c>
      <c r="E514" s="64" t="n">
        <v>5561.05</v>
      </c>
      <c r="F514" s="65" t="n">
        <v>-0.0075</v>
      </c>
      <c r="G514" s="66" t="n">
        <v>-41.707875</v>
      </c>
      <c r="H514" s="67" t="n">
        <f aca="false">E514+IF(D514="Long",1,-1)*G514</f>
        <v>5602.757875</v>
      </c>
      <c r="I514" s="68" t="n">
        <f aca="false">Assumptions!$B$58</f>
        <v>5.35750011455817</v>
      </c>
      <c r="J514" s="68" t="n">
        <f aca="false">INDEX(Yearly!$L$5:$L$22,MATCH(C514,Yearly!$A$5:$A$22,0))</f>
        <v>0.55422414978188</v>
      </c>
      <c r="K514" s="68" t="n">
        <f aca="false">G514-I514-J514</f>
        <v>-47.6195992643401</v>
      </c>
      <c r="L514" s="69" t="n">
        <f aca="false">(I514+J514)/Assumptions!$B$8</f>
        <v>0.000260670104406952</v>
      </c>
      <c r="M514" s="70" t="n">
        <f aca="false">F514-L514</f>
        <v>-0.00776067010440695</v>
      </c>
      <c r="N514" s="71" t="n">
        <f aca="false">G514*Assumptions!$B$7</f>
        <v>-328032.436875</v>
      </c>
      <c r="O514" s="71" t="n">
        <f aca="false">K514*Assumptions!$B$7</f>
        <v>-374528.148214035</v>
      </c>
      <c r="P514" s="68" t="n">
        <f aca="false">P513+G514</f>
        <v>6695.56016</v>
      </c>
      <c r="Q514" s="68" t="n">
        <f aca="false">MAX(Q513,P514)</f>
        <v>6784.74785</v>
      </c>
      <c r="R514" s="68" t="n">
        <f aca="false">Q514-P514</f>
        <v>89.1876900000007</v>
      </c>
      <c r="S514" s="68" t="n">
        <f aca="false">S513+K514</f>
        <v>3678.17914720419</v>
      </c>
      <c r="T514" s="68" t="n">
        <f aca="false">MAX(T513,S514)</f>
        <v>4177.25397213635</v>
      </c>
      <c r="U514" s="68" t="n">
        <f aca="false">T514-S514</f>
        <v>499.074824932156</v>
      </c>
      <c r="V514" s="70" t="n">
        <f aca="false">V513+F514</f>
        <v>1.4401</v>
      </c>
      <c r="W514" s="70" t="n">
        <f aca="false">MAX(W513,V514)</f>
        <v>1.4561</v>
      </c>
      <c r="X514" s="70" t="n">
        <f aca="false">W514-V514</f>
        <v>0.0160000000000002</v>
      </c>
      <c r="Y514" s="70" t="n">
        <f aca="false">Y513+M514</f>
        <v>1.30705234952254</v>
      </c>
      <c r="Z514" s="70" t="n">
        <f aca="false">MAX(Z513,Y514)</f>
        <v>1.32409502994017</v>
      </c>
      <c r="AA514" s="70" t="n">
        <f aca="false">Z514-Y514</f>
        <v>0.0170426804176276</v>
      </c>
      <c r="AB514" s="72" t="n">
        <f aca="false">AB513*(1+F514)</f>
        <v>3.8485028109914</v>
      </c>
      <c r="AC514" s="73" t="n">
        <f aca="false">MAX(AC513,AB514)</f>
        <v>3.91075963070855</v>
      </c>
      <c r="AD514" s="70" t="n">
        <f aca="false">1-AB514/AC514</f>
        <v>0.0159193674876599</v>
      </c>
      <c r="AE514" s="73" t="n">
        <f aca="false">AE513*(1+M514)</f>
        <v>3.37012453251631</v>
      </c>
      <c r="AF514" s="73" t="n">
        <f aca="false">MAX(AF513,AE514)</f>
        <v>3.42823020080345</v>
      </c>
      <c r="AG514" s="70" t="n">
        <f aca="false">1-AE514/AF514</f>
        <v>0.0169491734462668</v>
      </c>
      <c r="AH514" s="74" t="n">
        <f aca="false">IF(R514&gt;0,AH513+1,0)</f>
        <v>4</v>
      </c>
      <c r="AI514" s="74" t="n">
        <f aca="false">IF(U514&gt;0,AI513+1,0)</f>
        <v>140</v>
      </c>
      <c r="AJ514" s="74" t="n">
        <f aca="false">IF(G514&gt;0,AJ513+1,0)</f>
        <v>0</v>
      </c>
      <c r="AK514" s="74" t="n">
        <f aca="false">IF(G514&lt;=0,AK513+1,0)</f>
        <v>4</v>
      </c>
      <c r="AL514" s="74" t="n">
        <f aca="false">IF(K514&gt;0,AL513+1,0)</f>
        <v>0</v>
      </c>
      <c r="AM514" s="74" t="n">
        <f aca="false">IF(K514&lt;=0,AM513+1,0)</f>
        <v>4</v>
      </c>
    </row>
    <row r="515" customFormat="false" ht="15" hidden="false" customHeight="false" outlineLevel="0" collapsed="false">
      <c r="A515" s="61" t="n">
        <v>514</v>
      </c>
      <c r="B515" s="62" t="n">
        <v>41375.59375</v>
      </c>
      <c r="C515" s="63" t="n">
        <f aca="false">YEAR(B515)</f>
        <v>2013</v>
      </c>
      <c r="D515" s="32" t="s">
        <v>277</v>
      </c>
      <c r="E515" s="64" t="n">
        <v>5602.5</v>
      </c>
      <c r="F515" s="65" t="n">
        <v>-0.0121</v>
      </c>
      <c r="G515" s="66" t="n">
        <v>-67.79025</v>
      </c>
      <c r="H515" s="67" t="n">
        <f aca="false">E515+IF(D515="Long",1,-1)*G515</f>
        <v>5534.70975</v>
      </c>
      <c r="I515" s="68" t="n">
        <f aca="false">Assumptions!$B$58</f>
        <v>5.35750011455817</v>
      </c>
      <c r="J515" s="68" t="n">
        <f aca="false">INDEX(Yearly!$L$5:$L$22,MATCH(C515,Yearly!$A$5:$A$22,0))</f>
        <v>0.55422414978188</v>
      </c>
      <c r="K515" s="68" t="n">
        <f aca="false">G515-I515-J515</f>
        <v>-73.70197426434</v>
      </c>
      <c r="L515" s="69" t="n">
        <f aca="false">(I515+J515)/Assumptions!$B$8</f>
        <v>0.000260670104406952</v>
      </c>
      <c r="M515" s="70" t="n">
        <f aca="false">F515-L515</f>
        <v>-0.012360670104407</v>
      </c>
      <c r="N515" s="71" t="n">
        <f aca="false">G515*Assumptions!$B$7</f>
        <v>-533170.31625</v>
      </c>
      <c r="O515" s="71" t="n">
        <f aca="false">K515*Assumptions!$B$7</f>
        <v>-579666.027589034</v>
      </c>
      <c r="P515" s="68" t="n">
        <f aca="false">P514+G515</f>
        <v>6627.76991</v>
      </c>
      <c r="Q515" s="68" t="n">
        <f aca="false">MAX(Q514,P515)</f>
        <v>6784.74785</v>
      </c>
      <c r="R515" s="68" t="n">
        <f aca="false">Q515-P515</f>
        <v>156.977940000001</v>
      </c>
      <c r="S515" s="68" t="n">
        <f aca="false">S514+K515</f>
        <v>3604.47717293985</v>
      </c>
      <c r="T515" s="68" t="n">
        <f aca="false">MAX(T514,S515)</f>
        <v>4177.25397213635</v>
      </c>
      <c r="U515" s="68" t="n">
        <f aca="false">T515-S515</f>
        <v>572.776799196496</v>
      </c>
      <c r="V515" s="70" t="n">
        <f aca="false">V514+F515</f>
        <v>1.428</v>
      </c>
      <c r="W515" s="70" t="n">
        <f aca="false">MAX(W514,V515)</f>
        <v>1.4561</v>
      </c>
      <c r="X515" s="70" t="n">
        <f aca="false">W515-V515</f>
        <v>0.0281000000000002</v>
      </c>
      <c r="Y515" s="70" t="n">
        <f aca="false">Y514+M515</f>
        <v>1.29469167941813</v>
      </c>
      <c r="Z515" s="70" t="n">
        <f aca="false">MAX(Z514,Y515)</f>
        <v>1.32409502994017</v>
      </c>
      <c r="AA515" s="70" t="n">
        <f aca="false">Z515-Y515</f>
        <v>0.0294033505220346</v>
      </c>
      <c r="AB515" s="72" t="n">
        <f aca="false">AB514*(1+F515)</f>
        <v>3.8019359269784</v>
      </c>
      <c r="AC515" s="73" t="n">
        <f aca="false">MAX(AC514,AB515)</f>
        <v>3.91075963070855</v>
      </c>
      <c r="AD515" s="70" t="n">
        <f aca="false">1-AB515/AC515</f>
        <v>0.0278267431410593</v>
      </c>
      <c r="AE515" s="73" t="n">
        <f aca="false">AE514*(1+M515)</f>
        <v>3.3284675349591</v>
      </c>
      <c r="AF515" s="73" t="n">
        <f aca="false">MAX(AF514,AE515)</f>
        <v>3.42823020080345</v>
      </c>
      <c r="AG515" s="70" t="n">
        <f aca="false">1-AE515/AF515</f>
        <v>0.0291003404091621</v>
      </c>
      <c r="AH515" s="74" t="n">
        <f aca="false">IF(R515&gt;0,AH514+1,0)</f>
        <v>5</v>
      </c>
      <c r="AI515" s="74" t="n">
        <f aca="false">IF(U515&gt;0,AI514+1,0)</f>
        <v>141</v>
      </c>
      <c r="AJ515" s="74" t="n">
        <f aca="false">IF(G515&gt;0,AJ514+1,0)</f>
        <v>0</v>
      </c>
      <c r="AK515" s="74" t="n">
        <f aca="false">IF(G515&lt;=0,AK514+1,0)</f>
        <v>5</v>
      </c>
      <c r="AL515" s="74" t="n">
        <f aca="false">IF(K515&gt;0,AL514+1,0)</f>
        <v>0</v>
      </c>
      <c r="AM515" s="74" t="n">
        <f aca="false">IF(K515&lt;=0,AM514+1,0)</f>
        <v>5</v>
      </c>
    </row>
    <row r="516" customFormat="false" ht="15" hidden="false" customHeight="false" outlineLevel="0" collapsed="false">
      <c r="A516" s="61" t="n">
        <v>515</v>
      </c>
      <c r="B516" s="62" t="n">
        <v>41376.40625</v>
      </c>
      <c r="C516" s="63" t="n">
        <f aca="false">YEAR(B516)</f>
        <v>2013</v>
      </c>
      <c r="D516" s="32" t="s">
        <v>276</v>
      </c>
      <c r="E516" s="64" t="n">
        <v>5534.5</v>
      </c>
      <c r="F516" s="65" t="n">
        <v>-0.0033</v>
      </c>
      <c r="G516" s="66" t="n">
        <v>-18.26385</v>
      </c>
      <c r="H516" s="67" t="n">
        <f aca="false">E516+IF(D516="Long",1,-1)*G516</f>
        <v>5552.76385</v>
      </c>
      <c r="I516" s="68" t="n">
        <f aca="false">Assumptions!$B$58</f>
        <v>5.35750011455817</v>
      </c>
      <c r="J516" s="68" t="n">
        <f aca="false">INDEX(Yearly!$L$5:$L$22,MATCH(C516,Yearly!$A$5:$A$22,0))</f>
        <v>0.55422414978188</v>
      </c>
      <c r="K516" s="68" t="n">
        <f aca="false">G516-I516-J516</f>
        <v>-24.1755742643401</v>
      </c>
      <c r="L516" s="69" t="n">
        <f aca="false">(I516+J516)/Assumptions!$B$8</f>
        <v>0.000260670104406952</v>
      </c>
      <c r="M516" s="70" t="n">
        <f aca="false">F516-L516</f>
        <v>-0.00356067010440695</v>
      </c>
      <c r="N516" s="71" t="n">
        <f aca="false">G516*Assumptions!$B$7</f>
        <v>-143645.18025</v>
      </c>
      <c r="O516" s="71" t="n">
        <f aca="false">K516*Assumptions!$B$7</f>
        <v>-190140.891589035</v>
      </c>
      <c r="P516" s="68" t="n">
        <f aca="false">P515+G516</f>
        <v>6609.50606</v>
      </c>
      <c r="Q516" s="68" t="n">
        <f aca="false">MAX(Q515,P516)</f>
        <v>6784.74785</v>
      </c>
      <c r="R516" s="68" t="n">
        <f aca="false">Q516-P516</f>
        <v>175.241790000001</v>
      </c>
      <c r="S516" s="68" t="n">
        <f aca="false">S515+K516</f>
        <v>3580.30159867551</v>
      </c>
      <c r="T516" s="68" t="n">
        <f aca="false">MAX(T515,S516)</f>
        <v>4177.25397213635</v>
      </c>
      <c r="U516" s="68" t="n">
        <f aca="false">T516-S516</f>
        <v>596.952373460836</v>
      </c>
      <c r="V516" s="70" t="n">
        <f aca="false">V515+F516</f>
        <v>1.4247</v>
      </c>
      <c r="W516" s="70" t="n">
        <f aca="false">MAX(W515,V516)</f>
        <v>1.4561</v>
      </c>
      <c r="X516" s="70" t="n">
        <f aca="false">W516-V516</f>
        <v>0.0314000000000003</v>
      </c>
      <c r="Y516" s="70" t="n">
        <f aca="false">Y515+M516</f>
        <v>1.29113100931372</v>
      </c>
      <c r="Z516" s="70" t="n">
        <f aca="false">MAX(Z515,Y516)</f>
        <v>1.32409502994017</v>
      </c>
      <c r="AA516" s="70" t="n">
        <f aca="false">Z516-Y516</f>
        <v>0.0329640206264414</v>
      </c>
      <c r="AB516" s="72" t="n">
        <f aca="false">AB515*(1+F516)</f>
        <v>3.78938953841937</v>
      </c>
      <c r="AC516" s="73" t="n">
        <f aca="false">MAX(AC515,AB516)</f>
        <v>3.91075963070855</v>
      </c>
      <c r="AD516" s="70" t="n">
        <f aca="false">1-AB516/AC516</f>
        <v>0.0310349148886937</v>
      </c>
      <c r="AE516" s="73" t="n">
        <f aca="false">AE515*(1+M516)</f>
        <v>3.31661596011389</v>
      </c>
      <c r="AF516" s="73" t="n">
        <f aca="false">MAX(AF515,AE516)</f>
        <v>3.42823020080345</v>
      </c>
      <c r="AG516" s="70" t="n">
        <f aca="false">1-AE516/AF516</f>
        <v>0.0325573938014461</v>
      </c>
      <c r="AH516" s="74" t="n">
        <f aca="false">IF(R516&gt;0,AH515+1,0)</f>
        <v>6</v>
      </c>
      <c r="AI516" s="74" t="n">
        <f aca="false">IF(U516&gt;0,AI515+1,0)</f>
        <v>142</v>
      </c>
      <c r="AJ516" s="74" t="n">
        <f aca="false">IF(G516&gt;0,AJ515+1,0)</f>
        <v>0</v>
      </c>
      <c r="AK516" s="74" t="n">
        <f aca="false">IF(G516&lt;=0,AK515+1,0)</f>
        <v>6</v>
      </c>
      <c r="AL516" s="74" t="n">
        <f aca="false">IF(K516&gt;0,AL515+1,0)</f>
        <v>0</v>
      </c>
      <c r="AM516" s="74" t="n">
        <f aca="false">IF(K516&lt;=0,AM515+1,0)</f>
        <v>6</v>
      </c>
    </row>
    <row r="517" customFormat="false" ht="15" hidden="false" customHeight="false" outlineLevel="0" collapsed="false">
      <c r="A517" s="61" t="n">
        <v>516</v>
      </c>
      <c r="B517" s="62" t="n">
        <v>41379.4895833333</v>
      </c>
      <c r="C517" s="63" t="n">
        <f aca="false">YEAR(B517)</f>
        <v>2013</v>
      </c>
      <c r="D517" s="32" t="s">
        <v>277</v>
      </c>
      <c r="E517" s="64" t="n">
        <v>5553</v>
      </c>
      <c r="F517" s="65" t="n">
        <v>0.088</v>
      </c>
      <c r="G517" s="66" t="n">
        <v>488.664</v>
      </c>
      <c r="H517" s="67" t="n">
        <f aca="false">E517+IF(D517="Long",1,-1)*G517</f>
        <v>6041.664</v>
      </c>
      <c r="I517" s="68" t="n">
        <f aca="false">Assumptions!$B$58</f>
        <v>5.35750011455817</v>
      </c>
      <c r="J517" s="68" t="n">
        <f aca="false">INDEX(Yearly!$L$5:$L$22,MATCH(C517,Yearly!$A$5:$A$22,0))</f>
        <v>0.55422414978188</v>
      </c>
      <c r="K517" s="68" t="n">
        <f aca="false">G517-I517-J517</f>
        <v>482.75227573566</v>
      </c>
      <c r="L517" s="69" t="n">
        <f aca="false">(I517+J517)/Assumptions!$B$8</f>
        <v>0.000260670104406952</v>
      </c>
      <c r="M517" s="70" t="n">
        <f aca="false">F517-L517</f>
        <v>0.0877393298955931</v>
      </c>
      <c r="N517" s="71" t="n">
        <f aca="false">G517*Assumptions!$B$7</f>
        <v>3843342.36</v>
      </c>
      <c r="O517" s="71" t="n">
        <f aca="false">K517*Assumptions!$B$7</f>
        <v>3796846.64866097</v>
      </c>
      <c r="P517" s="68" t="n">
        <f aca="false">P516+G517</f>
        <v>7098.17006</v>
      </c>
      <c r="Q517" s="68" t="n">
        <f aca="false">MAX(Q516,P517)</f>
        <v>7098.17006</v>
      </c>
      <c r="R517" s="68" t="n">
        <f aca="false">Q517-P517</f>
        <v>0</v>
      </c>
      <c r="S517" s="68" t="n">
        <f aca="false">S516+K517</f>
        <v>4063.05387441117</v>
      </c>
      <c r="T517" s="68" t="n">
        <f aca="false">MAX(T516,S517)</f>
        <v>4177.25397213635</v>
      </c>
      <c r="U517" s="68" t="n">
        <f aca="false">T517-S517</f>
        <v>114.200097725176</v>
      </c>
      <c r="V517" s="70" t="n">
        <f aca="false">V516+F517</f>
        <v>1.5127</v>
      </c>
      <c r="W517" s="70" t="n">
        <f aca="false">MAX(W516,V517)</f>
        <v>1.5127</v>
      </c>
      <c r="X517" s="70" t="n">
        <f aca="false">W517-V517</f>
        <v>0</v>
      </c>
      <c r="Y517" s="70" t="n">
        <f aca="false">Y516+M517</f>
        <v>1.37887033920932</v>
      </c>
      <c r="Z517" s="70" t="n">
        <f aca="false">MAX(Z516,Y517)</f>
        <v>1.37887033920932</v>
      </c>
      <c r="AA517" s="70" t="n">
        <f aca="false">Z517-Y517</f>
        <v>0</v>
      </c>
      <c r="AB517" s="72" t="n">
        <f aca="false">AB516*(1+F517)</f>
        <v>4.12285581780028</v>
      </c>
      <c r="AC517" s="73" t="n">
        <f aca="false">MAX(AC516,AB517)</f>
        <v>4.12285581780028</v>
      </c>
      <c r="AD517" s="70" t="n">
        <f aca="false">1-AB517/AC517</f>
        <v>0</v>
      </c>
      <c r="AE517" s="73" t="n">
        <f aca="false">AE516*(1+M517)</f>
        <v>3.60761362197531</v>
      </c>
      <c r="AF517" s="73" t="n">
        <f aca="false">MAX(AF516,AE517)</f>
        <v>3.60761362197531</v>
      </c>
      <c r="AG517" s="70" t="n">
        <f aca="false">1-AE517/AF517</f>
        <v>0</v>
      </c>
      <c r="AH517" s="74" t="n">
        <f aca="false">IF(R517&gt;0,AH516+1,0)</f>
        <v>0</v>
      </c>
      <c r="AI517" s="74" t="n">
        <f aca="false">IF(U517&gt;0,AI516+1,0)</f>
        <v>143</v>
      </c>
      <c r="AJ517" s="74" t="n">
        <f aca="false">IF(G517&gt;0,AJ516+1,0)</f>
        <v>1</v>
      </c>
      <c r="AK517" s="74" t="n">
        <f aca="false">IF(G517&lt;=0,AK516+1,0)</f>
        <v>0</v>
      </c>
      <c r="AL517" s="74" t="n">
        <f aca="false">IF(K517&gt;0,AL516+1,0)</f>
        <v>1</v>
      </c>
      <c r="AM517" s="74" t="n">
        <f aca="false">IF(K517&lt;=0,AM516+1,0)</f>
        <v>0</v>
      </c>
    </row>
    <row r="518" customFormat="false" ht="15" hidden="false" customHeight="false" outlineLevel="0" collapsed="false">
      <c r="A518" s="61" t="n">
        <v>517</v>
      </c>
      <c r="B518" s="62" t="n">
        <v>41407.5520833333</v>
      </c>
      <c r="C518" s="63" t="n">
        <f aca="false">YEAR(B518)</f>
        <v>2013</v>
      </c>
      <c r="D518" s="32" t="s">
        <v>276</v>
      </c>
      <c r="E518" s="64" t="n">
        <v>6041.9</v>
      </c>
      <c r="F518" s="65" t="n">
        <v>-0.0027</v>
      </c>
      <c r="G518" s="66" t="n">
        <v>-16.31313</v>
      </c>
      <c r="H518" s="67" t="n">
        <f aca="false">E518+IF(D518="Long",1,-1)*G518</f>
        <v>6058.21313</v>
      </c>
      <c r="I518" s="68" t="n">
        <f aca="false">Assumptions!$B$58</f>
        <v>5.35750011455817</v>
      </c>
      <c r="J518" s="68" t="n">
        <f aca="false">INDEX(Yearly!$L$5:$L$22,MATCH(C518,Yearly!$A$5:$A$22,0))</f>
        <v>0.55422414978188</v>
      </c>
      <c r="K518" s="68" t="n">
        <f aca="false">G518-I518-J518</f>
        <v>-22.2248542643401</v>
      </c>
      <c r="L518" s="69" t="n">
        <f aca="false">(I518+J518)/Assumptions!$B$8</f>
        <v>0.000260670104406952</v>
      </c>
      <c r="M518" s="70" t="n">
        <f aca="false">F518-L518</f>
        <v>-0.00296067010440695</v>
      </c>
      <c r="N518" s="71" t="n">
        <f aca="false">G518*Assumptions!$B$7</f>
        <v>-128302.76745</v>
      </c>
      <c r="O518" s="71" t="n">
        <f aca="false">K518*Assumptions!$B$7</f>
        <v>-174798.478789034</v>
      </c>
      <c r="P518" s="68" t="n">
        <f aca="false">P517+G518</f>
        <v>7081.85693</v>
      </c>
      <c r="Q518" s="68" t="n">
        <f aca="false">MAX(Q517,P518)</f>
        <v>7098.17006</v>
      </c>
      <c r="R518" s="68" t="n">
        <f aca="false">Q518-P518</f>
        <v>16.3131299999995</v>
      </c>
      <c r="S518" s="68" t="n">
        <f aca="false">S517+K518</f>
        <v>4040.82902014683</v>
      </c>
      <c r="T518" s="68" t="n">
        <f aca="false">MAX(T517,S518)</f>
        <v>4177.25397213635</v>
      </c>
      <c r="U518" s="68" t="n">
        <f aca="false">T518-S518</f>
        <v>136.424951989516</v>
      </c>
      <c r="V518" s="70" t="n">
        <f aca="false">V517+F518</f>
        <v>1.51</v>
      </c>
      <c r="W518" s="70" t="n">
        <f aca="false">MAX(W517,V518)</f>
        <v>1.5127</v>
      </c>
      <c r="X518" s="70" t="n">
        <f aca="false">W518-V518</f>
        <v>0.00269999999999992</v>
      </c>
      <c r="Y518" s="70" t="n">
        <f aca="false">Y517+M518</f>
        <v>1.37590966910491</v>
      </c>
      <c r="Z518" s="70" t="n">
        <f aca="false">MAX(Z517,Y518)</f>
        <v>1.37887033920932</v>
      </c>
      <c r="AA518" s="70" t="n">
        <f aca="false">Z518-Y518</f>
        <v>0.00296067010440693</v>
      </c>
      <c r="AB518" s="72" t="n">
        <f aca="false">AB517*(1+F518)</f>
        <v>4.11172410709222</v>
      </c>
      <c r="AC518" s="73" t="n">
        <f aca="false">MAX(AC517,AB518)</f>
        <v>4.12285581780028</v>
      </c>
      <c r="AD518" s="70" t="n">
        <f aca="false">1-AB518/AC518</f>
        <v>0.00270000000000004</v>
      </c>
      <c r="AE518" s="73" t="n">
        <f aca="false">AE517*(1+M518)</f>
        <v>3.59693266817647</v>
      </c>
      <c r="AF518" s="73" t="n">
        <f aca="false">MAX(AF517,AE518)</f>
        <v>3.60761362197531</v>
      </c>
      <c r="AG518" s="70" t="n">
        <f aca="false">1-AE518/AF518</f>
        <v>0.00296067010440693</v>
      </c>
      <c r="AH518" s="74" t="n">
        <f aca="false">IF(R518&gt;0,AH517+1,0)</f>
        <v>1</v>
      </c>
      <c r="AI518" s="74" t="n">
        <f aca="false">IF(U518&gt;0,AI517+1,0)</f>
        <v>144</v>
      </c>
      <c r="AJ518" s="74" t="n">
        <f aca="false">IF(G518&gt;0,AJ517+1,0)</f>
        <v>0</v>
      </c>
      <c r="AK518" s="74" t="n">
        <f aca="false">IF(G518&lt;=0,AK517+1,0)</f>
        <v>1</v>
      </c>
      <c r="AL518" s="74" t="n">
        <f aca="false">IF(K518&gt;0,AL517+1,0)</f>
        <v>0</v>
      </c>
      <c r="AM518" s="74" t="n">
        <f aca="false">IF(K518&lt;=0,AM517+1,0)</f>
        <v>1</v>
      </c>
    </row>
    <row r="519" customFormat="false" ht="15" hidden="false" customHeight="false" outlineLevel="0" collapsed="false">
      <c r="A519" s="61" t="n">
        <v>518</v>
      </c>
      <c r="B519" s="62" t="n">
        <v>41409.40625</v>
      </c>
      <c r="C519" s="63" t="n">
        <f aca="false">YEAR(B519)</f>
        <v>2013</v>
      </c>
      <c r="D519" s="32" t="s">
        <v>277</v>
      </c>
      <c r="E519" s="64" t="n">
        <v>6058.15</v>
      </c>
      <c r="F519" s="65" t="n">
        <v>0.0147</v>
      </c>
      <c r="G519" s="66" t="n">
        <v>89.054805</v>
      </c>
      <c r="H519" s="67" t="n">
        <f aca="false">E519+IF(D519="Long",1,-1)*G519</f>
        <v>6147.204805</v>
      </c>
      <c r="I519" s="68" t="n">
        <f aca="false">Assumptions!$B$58</f>
        <v>5.35750011455817</v>
      </c>
      <c r="J519" s="68" t="n">
        <f aca="false">INDEX(Yearly!$L$5:$L$22,MATCH(C519,Yearly!$A$5:$A$22,0))</f>
        <v>0.55422414978188</v>
      </c>
      <c r="K519" s="68" t="n">
        <f aca="false">G519-I519-J519</f>
        <v>83.14308073566</v>
      </c>
      <c r="L519" s="69" t="n">
        <f aca="false">(I519+J519)/Assumptions!$B$8</f>
        <v>0.000260670104406952</v>
      </c>
      <c r="M519" s="70" t="n">
        <f aca="false">F519-L519</f>
        <v>0.014439329895593</v>
      </c>
      <c r="N519" s="71" t="n">
        <f aca="false">G519*Assumptions!$B$7</f>
        <v>700416.041325</v>
      </c>
      <c r="O519" s="71" t="n">
        <f aca="false">K519*Assumptions!$B$7</f>
        <v>653920.329985966</v>
      </c>
      <c r="P519" s="68" t="n">
        <f aca="false">P518+G519</f>
        <v>7170.911735</v>
      </c>
      <c r="Q519" s="68" t="n">
        <f aca="false">MAX(Q518,P519)</f>
        <v>7170.911735</v>
      </c>
      <c r="R519" s="68" t="n">
        <f aca="false">Q519-P519</f>
        <v>0</v>
      </c>
      <c r="S519" s="68" t="n">
        <f aca="false">S518+K519</f>
        <v>4123.97210088249</v>
      </c>
      <c r="T519" s="68" t="n">
        <f aca="false">MAX(T518,S519)</f>
        <v>4177.25397213635</v>
      </c>
      <c r="U519" s="68" t="n">
        <f aca="false">T519-S519</f>
        <v>53.2818712538565</v>
      </c>
      <c r="V519" s="70" t="n">
        <f aca="false">V518+F519</f>
        <v>1.5247</v>
      </c>
      <c r="W519" s="70" t="n">
        <f aca="false">MAX(W518,V519)</f>
        <v>1.5247</v>
      </c>
      <c r="X519" s="70" t="n">
        <f aca="false">W519-V519</f>
        <v>0</v>
      </c>
      <c r="Y519" s="70" t="n">
        <f aca="false">Y518+M519</f>
        <v>1.3903489990005</v>
      </c>
      <c r="Z519" s="70" t="n">
        <f aca="false">MAX(Z518,Y519)</f>
        <v>1.3903489990005</v>
      </c>
      <c r="AA519" s="70" t="n">
        <f aca="false">Z519-Y519</f>
        <v>0</v>
      </c>
      <c r="AB519" s="72" t="n">
        <f aca="false">AB518*(1+F519)</f>
        <v>4.17216645146648</v>
      </c>
      <c r="AC519" s="73" t="n">
        <f aca="false">MAX(AC518,AB519)</f>
        <v>4.17216645146648</v>
      </c>
      <c r="AD519" s="70" t="n">
        <f aca="false">1-AB519/AC519</f>
        <v>0</v>
      </c>
      <c r="AE519" s="73" t="n">
        <f aca="false">AE518*(1+M519)</f>
        <v>3.64886996558451</v>
      </c>
      <c r="AF519" s="73" t="n">
        <f aca="false">MAX(AF518,AE519)</f>
        <v>3.64886996558451</v>
      </c>
      <c r="AG519" s="70" t="n">
        <f aca="false">1-AE519/AF519</f>
        <v>0</v>
      </c>
      <c r="AH519" s="74" t="n">
        <f aca="false">IF(R519&gt;0,AH518+1,0)</f>
        <v>0</v>
      </c>
      <c r="AI519" s="74" t="n">
        <f aca="false">IF(U519&gt;0,AI518+1,0)</f>
        <v>145</v>
      </c>
      <c r="AJ519" s="74" t="n">
        <f aca="false">IF(G519&gt;0,AJ518+1,0)</f>
        <v>1</v>
      </c>
      <c r="AK519" s="74" t="n">
        <f aca="false">IF(G519&lt;=0,AK518+1,0)</f>
        <v>0</v>
      </c>
      <c r="AL519" s="74" t="n">
        <f aca="false">IF(K519&gt;0,AL518+1,0)</f>
        <v>1</v>
      </c>
      <c r="AM519" s="74" t="n">
        <f aca="false">IF(K519&lt;=0,AM518+1,0)</f>
        <v>0</v>
      </c>
    </row>
    <row r="520" customFormat="false" ht="15" hidden="false" customHeight="false" outlineLevel="0" collapsed="false">
      <c r="A520" s="61" t="n">
        <v>519</v>
      </c>
      <c r="B520" s="62" t="n">
        <v>41415.4479166667</v>
      </c>
      <c r="C520" s="63" t="n">
        <f aca="false">YEAR(B520)</f>
        <v>2013</v>
      </c>
      <c r="D520" s="32" t="s">
        <v>276</v>
      </c>
      <c r="E520" s="64" t="n">
        <v>6147.45</v>
      </c>
      <c r="F520" s="65" t="n">
        <v>-0.0028</v>
      </c>
      <c r="G520" s="66" t="n">
        <v>-17.21286</v>
      </c>
      <c r="H520" s="67" t="n">
        <f aca="false">E520+IF(D520="Long",1,-1)*G520</f>
        <v>6164.66286</v>
      </c>
      <c r="I520" s="68" t="n">
        <f aca="false">Assumptions!$B$58</f>
        <v>5.35750011455817</v>
      </c>
      <c r="J520" s="68" t="n">
        <f aca="false">INDEX(Yearly!$L$5:$L$22,MATCH(C520,Yearly!$A$5:$A$22,0))</f>
        <v>0.55422414978188</v>
      </c>
      <c r="K520" s="68" t="n">
        <f aca="false">G520-I520-J520</f>
        <v>-23.12458426434</v>
      </c>
      <c r="L520" s="69" t="n">
        <f aca="false">(I520+J520)/Assumptions!$B$8</f>
        <v>0.000260670104406952</v>
      </c>
      <c r="M520" s="70" t="n">
        <f aca="false">F520-L520</f>
        <v>-0.00306067010440695</v>
      </c>
      <c r="N520" s="71" t="n">
        <f aca="false">G520*Assumptions!$B$7</f>
        <v>-135379.1439</v>
      </c>
      <c r="O520" s="71" t="n">
        <f aca="false">K520*Assumptions!$B$7</f>
        <v>-181874.855239034</v>
      </c>
      <c r="P520" s="68" t="n">
        <f aca="false">P519+G520</f>
        <v>7153.698875</v>
      </c>
      <c r="Q520" s="68" t="n">
        <f aca="false">MAX(Q519,P520)</f>
        <v>7170.911735</v>
      </c>
      <c r="R520" s="68" t="n">
        <f aca="false">Q520-P520</f>
        <v>17.2128599999996</v>
      </c>
      <c r="S520" s="68" t="n">
        <f aca="false">S519+K520</f>
        <v>4100.84751661815</v>
      </c>
      <c r="T520" s="68" t="n">
        <f aca="false">MAX(T519,S520)</f>
        <v>4177.25397213635</v>
      </c>
      <c r="U520" s="68" t="n">
        <f aca="false">T520-S520</f>
        <v>76.4064555181967</v>
      </c>
      <c r="V520" s="70" t="n">
        <f aca="false">V519+F520</f>
        <v>1.5219</v>
      </c>
      <c r="W520" s="70" t="n">
        <f aca="false">MAX(W519,V520)</f>
        <v>1.5247</v>
      </c>
      <c r="X520" s="70" t="n">
        <f aca="false">W520-V520</f>
        <v>0.00279999999999991</v>
      </c>
      <c r="Y520" s="70" t="n">
        <f aca="false">Y519+M520</f>
        <v>1.3872883288961</v>
      </c>
      <c r="Z520" s="70" t="n">
        <f aca="false">MAX(Z519,Y520)</f>
        <v>1.3903489990005</v>
      </c>
      <c r="AA520" s="70" t="n">
        <f aca="false">Z520-Y520</f>
        <v>0.00306067010440692</v>
      </c>
      <c r="AB520" s="72" t="n">
        <f aca="false">AB519*(1+F520)</f>
        <v>4.16048438540237</v>
      </c>
      <c r="AC520" s="73" t="n">
        <f aca="false">MAX(AC519,AB520)</f>
        <v>4.17216645146648</v>
      </c>
      <c r="AD520" s="70" t="n">
        <f aca="false">1-AB520/AC520</f>
        <v>0.00280000000000014</v>
      </c>
      <c r="AE520" s="73" t="n">
        <f aca="false">AE519*(1+M520)</f>
        <v>3.63770197836598</v>
      </c>
      <c r="AF520" s="73" t="n">
        <f aca="false">MAX(AF519,AE520)</f>
        <v>3.64886996558451</v>
      </c>
      <c r="AG520" s="70" t="n">
        <f aca="false">1-AE520/AF520</f>
        <v>0.00306067010440692</v>
      </c>
      <c r="AH520" s="74" t="n">
        <f aca="false">IF(R520&gt;0,AH519+1,0)</f>
        <v>1</v>
      </c>
      <c r="AI520" s="74" t="n">
        <f aca="false">IF(U520&gt;0,AI519+1,0)</f>
        <v>146</v>
      </c>
      <c r="AJ520" s="74" t="n">
        <f aca="false">IF(G520&gt;0,AJ519+1,0)</f>
        <v>0</v>
      </c>
      <c r="AK520" s="74" t="n">
        <f aca="false">IF(G520&lt;=0,AK519+1,0)</f>
        <v>1</v>
      </c>
      <c r="AL520" s="74" t="n">
        <f aca="false">IF(K520&gt;0,AL519+1,0)</f>
        <v>0</v>
      </c>
      <c r="AM520" s="74" t="n">
        <f aca="false">IF(K520&lt;=0,AM519+1,0)</f>
        <v>1</v>
      </c>
    </row>
    <row r="521" customFormat="false" ht="15" hidden="false" customHeight="false" outlineLevel="0" collapsed="false">
      <c r="A521" s="61" t="n">
        <v>520</v>
      </c>
      <c r="B521" s="62" t="n">
        <v>41415.59375</v>
      </c>
      <c r="C521" s="63" t="n">
        <f aca="false">YEAR(B521)</f>
        <v>2013</v>
      </c>
      <c r="D521" s="32" t="s">
        <v>277</v>
      </c>
      <c r="E521" s="64" t="n">
        <v>6164.45</v>
      </c>
      <c r="F521" s="65" t="n">
        <v>-0.0081</v>
      </c>
      <c r="G521" s="66" t="n">
        <v>-49.932045</v>
      </c>
      <c r="H521" s="67" t="n">
        <f aca="false">E521+IF(D521="Long",1,-1)*G521</f>
        <v>6114.517955</v>
      </c>
      <c r="I521" s="68" t="n">
        <f aca="false">Assumptions!$B$58</f>
        <v>5.35750011455817</v>
      </c>
      <c r="J521" s="68" t="n">
        <f aca="false">INDEX(Yearly!$L$5:$L$22,MATCH(C521,Yearly!$A$5:$A$22,0))</f>
        <v>0.55422414978188</v>
      </c>
      <c r="K521" s="68" t="n">
        <f aca="false">G521-I521-J521</f>
        <v>-55.8437692643401</v>
      </c>
      <c r="L521" s="69" t="n">
        <f aca="false">(I521+J521)/Assumptions!$B$8</f>
        <v>0.000260670104406952</v>
      </c>
      <c r="M521" s="70" t="n">
        <f aca="false">F521-L521</f>
        <v>-0.00836067010440695</v>
      </c>
      <c r="N521" s="71" t="n">
        <f aca="false">G521*Assumptions!$B$7</f>
        <v>-392715.533925</v>
      </c>
      <c r="O521" s="71" t="n">
        <f aca="false">K521*Assumptions!$B$7</f>
        <v>-439211.245264035</v>
      </c>
      <c r="P521" s="68" t="n">
        <f aca="false">P520+G521</f>
        <v>7103.76683</v>
      </c>
      <c r="Q521" s="68" t="n">
        <f aca="false">MAX(Q520,P521)</f>
        <v>7170.911735</v>
      </c>
      <c r="R521" s="68" t="n">
        <f aca="false">Q521-P521</f>
        <v>67.1449049999992</v>
      </c>
      <c r="S521" s="68" t="n">
        <f aca="false">S520+K521</f>
        <v>4045.00374735381</v>
      </c>
      <c r="T521" s="68" t="n">
        <f aca="false">MAX(T520,S521)</f>
        <v>4177.25397213635</v>
      </c>
      <c r="U521" s="68" t="n">
        <f aca="false">T521-S521</f>
        <v>132.250224782537</v>
      </c>
      <c r="V521" s="70" t="n">
        <f aca="false">V520+F521</f>
        <v>1.5138</v>
      </c>
      <c r="W521" s="70" t="n">
        <f aca="false">MAX(W520,V521)</f>
        <v>1.5247</v>
      </c>
      <c r="X521" s="70" t="n">
        <f aca="false">W521-V521</f>
        <v>0.0108999999999999</v>
      </c>
      <c r="Y521" s="70" t="n">
        <f aca="false">Y520+M521</f>
        <v>1.37892765879169</v>
      </c>
      <c r="Z521" s="70" t="n">
        <f aca="false">MAX(Z520,Y521)</f>
        <v>1.3903489990005</v>
      </c>
      <c r="AA521" s="70" t="n">
        <f aca="false">Z521-Y521</f>
        <v>0.0114213402088139</v>
      </c>
      <c r="AB521" s="72" t="n">
        <f aca="false">AB520*(1+F521)</f>
        <v>4.12678446188061</v>
      </c>
      <c r="AC521" s="73" t="n">
        <f aca="false">MAX(AC520,AB521)</f>
        <v>4.17216645146648</v>
      </c>
      <c r="AD521" s="70" t="n">
        <f aca="false">1-AB521/AC521</f>
        <v>0.0108773200000001</v>
      </c>
      <c r="AE521" s="73" t="n">
        <f aca="false">AE520*(1+M521)</f>
        <v>3.60728835218671</v>
      </c>
      <c r="AF521" s="73" t="n">
        <f aca="false">MAX(AF520,AE521)</f>
        <v>3.64886996558451</v>
      </c>
      <c r="AG521" s="70" t="n">
        <f aca="false">1-AE521/AF521</f>
        <v>0.0113957509557725</v>
      </c>
      <c r="AH521" s="74" t="n">
        <f aca="false">IF(R521&gt;0,AH520+1,0)</f>
        <v>2</v>
      </c>
      <c r="AI521" s="74" t="n">
        <f aca="false">IF(U521&gt;0,AI520+1,0)</f>
        <v>147</v>
      </c>
      <c r="AJ521" s="74" t="n">
        <f aca="false">IF(G521&gt;0,AJ520+1,0)</f>
        <v>0</v>
      </c>
      <c r="AK521" s="74" t="n">
        <f aca="false">IF(G521&lt;=0,AK520+1,0)</f>
        <v>2</v>
      </c>
      <c r="AL521" s="74" t="n">
        <f aca="false">IF(K521&gt;0,AL520+1,0)</f>
        <v>0</v>
      </c>
      <c r="AM521" s="74" t="n">
        <f aca="false">IF(K521&lt;=0,AM520+1,0)</f>
        <v>2</v>
      </c>
    </row>
    <row r="522" customFormat="false" ht="15" hidden="false" customHeight="false" outlineLevel="0" collapsed="false">
      <c r="A522" s="61" t="n">
        <v>521</v>
      </c>
      <c r="B522" s="62" t="n">
        <v>41415.6354166667</v>
      </c>
      <c r="C522" s="63" t="n">
        <f aca="false">YEAR(B522)</f>
        <v>2013</v>
      </c>
      <c r="D522" s="32" t="s">
        <v>276</v>
      </c>
      <c r="E522" s="64" t="n">
        <v>6114.7</v>
      </c>
      <c r="F522" s="65" t="n">
        <v>0.0065</v>
      </c>
      <c r="G522" s="66" t="n">
        <v>39.74555</v>
      </c>
      <c r="H522" s="67" t="n">
        <f aca="false">E522+IF(D522="Long",1,-1)*G522</f>
        <v>6074.95445</v>
      </c>
      <c r="I522" s="68" t="n">
        <f aca="false">Assumptions!$B$58</f>
        <v>5.35750011455817</v>
      </c>
      <c r="J522" s="68" t="n">
        <f aca="false">INDEX(Yearly!$L$5:$L$22,MATCH(C522,Yearly!$A$5:$A$22,0))</f>
        <v>0.55422414978188</v>
      </c>
      <c r="K522" s="68" t="n">
        <f aca="false">G522-I522-J522</f>
        <v>33.83382573566</v>
      </c>
      <c r="L522" s="69" t="n">
        <f aca="false">(I522+J522)/Assumptions!$B$8</f>
        <v>0.000260670104406952</v>
      </c>
      <c r="M522" s="70" t="n">
        <f aca="false">F522-L522</f>
        <v>0.00623932989559305</v>
      </c>
      <c r="N522" s="71" t="n">
        <f aca="false">G522*Assumptions!$B$7</f>
        <v>312598.75075</v>
      </c>
      <c r="O522" s="71" t="n">
        <f aca="false">K522*Assumptions!$B$7</f>
        <v>266103.039410966</v>
      </c>
      <c r="P522" s="68" t="n">
        <f aca="false">P521+G522</f>
        <v>7143.51238</v>
      </c>
      <c r="Q522" s="68" t="n">
        <f aca="false">MAX(Q521,P522)</f>
        <v>7170.911735</v>
      </c>
      <c r="R522" s="68" t="n">
        <f aca="false">Q522-P522</f>
        <v>27.3993549999996</v>
      </c>
      <c r="S522" s="68" t="n">
        <f aca="false">S521+K522</f>
        <v>4078.83757308947</v>
      </c>
      <c r="T522" s="68" t="n">
        <f aca="false">MAX(T521,S522)</f>
        <v>4177.25397213635</v>
      </c>
      <c r="U522" s="68" t="n">
        <f aca="false">T522-S522</f>
        <v>98.4163990468769</v>
      </c>
      <c r="V522" s="70" t="n">
        <f aca="false">V521+F522</f>
        <v>1.5203</v>
      </c>
      <c r="W522" s="70" t="n">
        <f aca="false">MAX(W521,V522)</f>
        <v>1.5247</v>
      </c>
      <c r="X522" s="70" t="n">
        <f aca="false">W522-V522</f>
        <v>0.00439999999999996</v>
      </c>
      <c r="Y522" s="70" t="n">
        <f aca="false">Y521+M522</f>
        <v>1.38516698868728</v>
      </c>
      <c r="Z522" s="70" t="n">
        <f aca="false">MAX(Z521,Y522)</f>
        <v>1.3903489990005</v>
      </c>
      <c r="AA522" s="70" t="n">
        <f aca="false">Z522-Y522</f>
        <v>0.00518201031322096</v>
      </c>
      <c r="AB522" s="72" t="n">
        <f aca="false">AB521*(1+F522)</f>
        <v>4.15360856088283</v>
      </c>
      <c r="AC522" s="73" t="n">
        <f aca="false">MAX(AC521,AB522)</f>
        <v>4.17216645146648</v>
      </c>
      <c r="AD522" s="70" t="n">
        <f aca="false">1-AB522/AC522</f>
        <v>0.0044480225800001</v>
      </c>
      <c r="AE522" s="73" t="n">
        <f aca="false">AE521*(1+M522)</f>
        <v>3.62979541424453</v>
      </c>
      <c r="AF522" s="73" t="n">
        <f aca="false">MAX(AF521,AE522)</f>
        <v>3.64886996558451</v>
      </c>
      <c r="AG522" s="70" t="n">
        <f aca="false">1-AE522/AF522</f>
        <v>0.00522752290980055</v>
      </c>
      <c r="AH522" s="74" t="n">
        <f aca="false">IF(R522&gt;0,AH521+1,0)</f>
        <v>3</v>
      </c>
      <c r="AI522" s="74" t="n">
        <f aca="false">IF(U522&gt;0,AI521+1,0)</f>
        <v>148</v>
      </c>
      <c r="AJ522" s="74" t="n">
        <f aca="false">IF(G522&gt;0,AJ521+1,0)</f>
        <v>1</v>
      </c>
      <c r="AK522" s="74" t="n">
        <f aca="false">IF(G522&lt;=0,AK521+1,0)</f>
        <v>0</v>
      </c>
      <c r="AL522" s="74" t="n">
        <f aca="false">IF(K522&gt;0,AL521+1,0)</f>
        <v>1</v>
      </c>
      <c r="AM522" s="74" t="n">
        <f aca="false">IF(K522&lt;=0,AM521+1,0)</f>
        <v>0</v>
      </c>
    </row>
    <row r="523" customFormat="false" ht="15" hidden="false" customHeight="false" outlineLevel="0" collapsed="false">
      <c r="A523" s="61" t="n">
        <v>522</v>
      </c>
      <c r="B523" s="62" t="n">
        <v>41421.6145833333</v>
      </c>
      <c r="C523" s="63" t="n">
        <f aca="false">YEAR(B523)</f>
        <v>2013</v>
      </c>
      <c r="D523" s="32" t="s">
        <v>277</v>
      </c>
      <c r="E523" s="64" t="n">
        <v>6074.9</v>
      </c>
      <c r="F523" s="65" t="n">
        <v>-0.0031</v>
      </c>
      <c r="G523" s="66" t="n">
        <v>-18.83219</v>
      </c>
      <c r="H523" s="67" t="n">
        <f aca="false">E523+IF(D523="Long",1,-1)*G523</f>
        <v>6056.06781</v>
      </c>
      <c r="I523" s="68" t="n">
        <f aca="false">Assumptions!$B$58</f>
        <v>5.35750011455817</v>
      </c>
      <c r="J523" s="68" t="n">
        <f aca="false">INDEX(Yearly!$L$5:$L$22,MATCH(C523,Yearly!$A$5:$A$22,0))</f>
        <v>0.55422414978188</v>
      </c>
      <c r="K523" s="68" t="n">
        <f aca="false">G523-I523-J523</f>
        <v>-24.7439142643401</v>
      </c>
      <c r="L523" s="69" t="n">
        <f aca="false">(I523+J523)/Assumptions!$B$8</f>
        <v>0.000260670104406952</v>
      </c>
      <c r="M523" s="70" t="n">
        <f aca="false">F523-L523</f>
        <v>-0.00336067010440695</v>
      </c>
      <c r="N523" s="71" t="n">
        <f aca="false">G523*Assumptions!$B$7</f>
        <v>-148115.17435</v>
      </c>
      <c r="O523" s="71" t="n">
        <f aca="false">K523*Assumptions!$B$7</f>
        <v>-194610.885689034</v>
      </c>
      <c r="P523" s="68" t="n">
        <f aca="false">P522+G523</f>
        <v>7124.68019</v>
      </c>
      <c r="Q523" s="68" t="n">
        <f aca="false">MAX(Q522,P523)</f>
        <v>7170.911735</v>
      </c>
      <c r="R523" s="68" t="n">
        <f aca="false">Q523-P523</f>
        <v>46.2315449999996</v>
      </c>
      <c r="S523" s="68" t="n">
        <f aca="false">S522+K523</f>
        <v>4054.09365882513</v>
      </c>
      <c r="T523" s="68" t="n">
        <f aca="false">MAX(T522,S523)</f>
        <v>4177.25397213635</v>
      </c>
      <c r="U523" s="68" t="n">
        <f aca="false">T523-S523</f>
        <v>123.160313311217</v>
      </c>
      <c r="V523" s="70" t="n">
        <f aca="false">V522+F523</f>
        <v>1.5172</v>
      </c>
      <c r="W523" s="70" t="n">
        <f aca="false">MAX(W522,V523)</f>
        <v>1.5247</v>
      </c>
      <c r="X523" s="70" t="n">
        <f aca="false">W523-V523</f>
        <v>0.00750000000000006</v>
      </c>
      <c r="Y523" s="70" t="n">
        <f aca="false">Y522+M523</f>
        <v>1.38180631858288</v>
      </c>
      <c r="Z523" s="70" t="n">
        <f aca="false">MAX(Z522,Y523)</f>
        <v>1.3903489990005</v>
      </c>
      <c r="AA523" s="70" t="n">
        <f aca="false">Z523-Y523</f>
        <v>0.00854268041762785</v>
      </c>
      <c r="AB523" s="72" t="n">
        <f aca="false">AB522*(1+F523)</f>
        <v>4.1407323743441</v>
      </c>
      <c r="AC523" s="73" t="n">
        <f aca="false">MAX(AC522,AB523)</f>
        <v>4.17216645146648</v>
      </c>
      <c r="AD523" s="70" t="n">
        <f aca="false">1-AB523/AC523</f>
        <v>0.00753423371000217</v>
      </c>
      <c r="AE523" s="73" t="n">
        <f aca="false">AE522*(1+M523)</f>
        <v>3.61759686931077</v>
      </c>
      <c r="AF523" s="73" t="n">
        <f aca="false">MAX(AF522,AE523)</f>
        <v>3.64886996558451</v>
      </c>
      <c r="AG523" s="70" t="n">
        <f aca="false">1-AE523/AF523</f>
        <v>0.00857062503424455</v>
      </c>
      <c r="AH523" s="74" t="n">
        <f aca="false">IF(R523&gt;0,AH522+1,0)</f>
        <v>4</v>
      </c>
      <c r="AI523" s="74" t="n">
        <f aca="false">IF(U523&gt;0,AI522+1,0)</f>
        <v>149</v>
      </c>
      <c r="AJ523" s="74" t="n">
        <f aca="false">IF(G523&gt;0,AJ522+1,0)</f>
        <v>0</v>
      </c>
      <c r="AK523" s="74" t="n">
        <f aca="false">IF(G523&lt;=0,AK522+1,0)</f>
        <v>1</v>
      </c>
      <c r="AL523" s="74" t="n">
        <f aca="false">IF(K523&gt;0,AL522+1,0)</f>
        <v>0</v>
      </c>
      <c r="AM523" s="74" t="n">
        <f aca="false">IF(K523&lt;=0,AM522+1,0)</f>
        <v>1</v>
      </c>
    </row>
    <row r="524" customFormat="false" ht="15" hidden="false" customHeight="false" outlineLevel="0" collapsed="false">
      <c r="A524" s="61" t="n">
        <v>523</v>
      </c>
      <c r="B524" s="62" t="n">
        <v>41425.40625</v>
      </c>
      <c r="C524" s="63" t="n">
        <f aca="false">YEAR(B524)</f>
        <v>2013</v>
      </c>
      <c r="D524" s="32" t="s">
        <v>276</v>
      </c>
      <c r="E524" s="64" t="n">
        <v>6055.85</v>
      </c>
      <c r="F524" s="65" t="n">
        <v>0.0152</v>
      </c>
      <c r="G524" s="66" t="n">
        <v>92.04892</v>
      </c>
      <c r="H524" s="67" t="n">
        <f aca="false">E524+IF(D524="Long",1,-1)*G524</f>
        <v>5963.80108</v>
      </c>
      <c r="I524" s="68" t="n">
        <f aca="false">Assumptions!$B$58</f>
        <v>5.35750011455817</v>
      </c>
      <c r="J524" s="68" t="n">
        <f aca="false">INDEX(Yearly!$L$5:$L$22,MATCH(C524,Yearly!$A$5:$A$22,0))</f>
        <v>0.55422414978188</v>
      </c>
      <c r="K524" s="68" t="n">
        <f aca="false">G524-I524-J524</f>
        <v>86.13719573566</v>
      </c>
      <c r="L524" s="69" t="n">
        <f aca="false">(I524+J524)/Assumptions!$B$8</f>
        <v>0.000260670104406952</v>
      </c>
      <c r="M524" s="70" t="n">
        <f aca="false">F524-L524</f>
        <v>0.014939329895593</v>
      </c>
      <c r="N524" s="71" t="n">
        <f aca="false">G524*Assumptions!$B$7</f>
        <v>723964.7558</v>
      </c>
      <c r="O524" s="71" t="n">
        <f aca="false">K524*Assumptions!$B$7</f>
        <v>677469.044460966</v>
      </c>
      <c r="P524" s="68" t="n">
        <f aca="false">P523+G524</f>
        <v>7216.72911</v>
      </c>
      <c r="Q524" s="68" t="n">
        <f aca="false">MAX(Q523,P524)</f>
        <v>7216.72911</v>
      </c>
      <c r="R524" s="68" t="n">
        <f aca="false">Q524-P524</f>
        <v>0</v>
      </c>
      <c r="S524" s="68" t="n">
        <f aca="false">S523+K524</f>
        <v>4140.23085456079</v>
      </c>
      <c r="T524" s="68" t="n">
        <f aca="false">MAX(T523,S524)</f>
        <v>4177.25397213635</v>
      </c>
      <c r="U524" s="68" t="n">
        <f aca="false">T524-S524</f>
        <v>37.0231175755571</v>
      </c>
      <c r="V524" s="70" t="n">
        <f aca="false">V523+F524</f>
        <v>1.5324</v>
      </c>
      <c r="W524" s="70" t="n">
        <f aca="false">MAX(W523,V524)</f>
        <v>1.5324</v>
      </c>
      <c r="X524" s="70" t="n">
        <f aca="false">W524-V524</f>
        <v>0</v>
      </c>
      <c r="Y524" s="70" t="n">
        <f aca="false">Y523+M524</f>
        <v>1.39674564847847</v>
      </c>
      <c r="Z524" s="70" t="n">
        <f aca="false">MAX(Z523,Y524)</f>
        <v>1.39674564847847</v>
      </c>
      <c r="AA524" s="70" t="n">
        <f aca="false">Z524-Y524</f>
        <v>0</v>
      </c>
      <c r="AB524" s="72" t="n">
        <f aca="false">AB523*(1+F524)</f>
        <v>4.20367150643413</v>
      </c>
      <c r="AC524" s="73" t="n">
        <f aca="false">MAX(AC523,AB524)</f>
        <v>4.20367150643413</v>
      </c>
      <c r="AD524" s="70" t="n">
        <f aca="false">1-AB524/AC524</f>
        <v>0</v>
      </c>
      <c r="AE524" s="73" t="n">
        <f aca="false">AE523*(1+M524)</f>
        <v>3.67164134237067</v>
      </c>
      <c r="AF524" s="73" t="n">
        <f aca="false">MAX(AF523,AE524)</f>
        <v>3.67164134237067</v>
      </c>
      <c r="AG524" s="70" t="n">
        <f aca="false">1-AE524/AF524</f>
        <v>0</v>
      </c>
      <c r="AH524" s="74" t="n">
        <f aca="false">IF(R524&gt;0,AH523+1,0)</f>
        <v>0</v>
      </c>
      <c r="AI524" s="74" t="n">
        <f aca="false">IF(U524&gt;0,AI523+1,0)</f>
        <v>150</v>
      </c>
      <c r="AJ524" s="74" t="n">
        <f aca="false">IF(G524&gt;0,AJ523+1,0)</f>
        <v>1</v>
      </c>
      <c r="AK524" s="74" t="n">
        <f aca="false">IF(G524&lt;=0,AK523+1,0)</f>
        <v>0</v>
      </c>
      <c r="AL524" s="74" t="n">
        <f aca="false">IF(K524&gt;0,AL523+1,0)</f>
        <v>1</v>
      </c>
      <c r="AM524" s="74" t="n">
        <f aca="false">IF(K524&lt;=0,AM523+1,0)</f>
        <v>0</v>
      </c>
    </row>
    <row r="525" customFormat="false" ht="15" hidden="false" customHeight="false" outlineLevel="0" collapsed="false">
      <c r="A525" s="61" t="n">
        <v>524</v>
      </c>
      <c r="B525" s="62" t="n">
        <v>41432.5104166667</v>
      </c>
      <c r="C525" s="63" t="n">
        <f aca="false">YEAR(B525)</f>
        <v>2013</v>
      </c>
      <c r="D525" s="32" t="s">
        <v>277</v>
      </c>
      <c r="E525" s="64" t="n">
        <v>5964</v>
      </c>
      <c r="F525" s="65" t="n">
        <v>-0.0073</v>
      </c>
      <c r="G525" s="66" t="n">
        <v>-43.5372</v>
      </c>
      <c r="H525" s="67" t="n">
        <f aca="false">E525+IF(D525="Long",1,-1)*G525</f>
        <v>5920.4628</v>
      </c>
      <c r="I525" s="68" t="n">
        <f aca="false">Assumptions!$B$58</f>
        <v>5.35750011455817</v>
      </c>
      <c r="J525" s="68" t="n">
        <f aca="false">INDEX(Yearly!$L$5:$L$22,MATCH(C525,Yearly!$A$5:$A$22,0))</f>
        <v>0.55422414978188</v>
      </c>
      <c r="K525" s="68" t="n">
        <f aca="false">G525-I525-J525</f>
        <v>-49.4489242643401</v>
      </c>
      <c r="L525" s="69" t="n">
        <f aca="false">(I525+J525)/Assumptions!$B$8</f>
        <v>0.000260670104406952</v>
      </c>
      <c r="M525" s="70" t="n">
        <f aca="false">F525-L525</f>
        <v>-0.00756067010440695</v>
      </c>
      <c r="N525" s="71" t="n">
        <f aca="false">G525*Assumptions!$B$7</f>
        <v>-342420.078</v>
      </c>
      <c r="O525" s="71" t="n">
        <f aca="false">K525*Assumptions!$B$7</f>
        <v>-388915.789339034</v>
      </c>
      <c r="P525" s="68" t="n">
        <f aca="false">P524+G525</f>
        <v>7173.19191</v>
      </c>
      <c r="Q525" s="68" t="n">
        <f aca="false">MAX(Q524,P525)</f>
        <v>7216.72911</v>
      </c>
      <c r="R525" s="68" t="n">
        <f aca="false">Q525-P525</f>
        <v>43.5371999999998</v>
      </c>
      <c r="S525" s="68" t="n">
        <f aca="false">S524+K525</f>
        <v>4090.78193029645</v>
      </c>
      <c r="T525" s="68" t="n">
        <f aca="false">MAX(T524,S525)</f>
        <v>4177.25397213635</v>
      </c>
      <c r="U525" s="68" t="n">
        <f aca="false">T525-S525</f>
        <v>86.472041839897</v>
      </c>
      <c r="V525" s="70" t="n">
        <f aca="false">V524+F525</f>
        <v>1.5251</v>
      </c>
      <c r="W525" s="70" t="n">
        <f aca="false">MAX(W524,V525)</f>
        <v>1.5324</v>
      </c>
      <c r="X525" s="70" t="n">
        <f aca="false">W525-V525</f>
        <v>0.00730000000000008</v>
      </c>
      <c r="Y525" s="70" t="n">
        <f aca="false">Y524+M525</f>
        <v>1.38918497837406</v>
      </c>
      <c r="Z525" s="70" t="n">
        <f aca="false">MAX(Z524,Y525)</f>
        <v>1.39674564847847</v>
      </c>
      <c r="AA525" s="70" t="n">
        <f aca="false">Z525-Y525</f>
        <v>0.00756067010440686</v>
      </c>
      <c r="AB525" s="72" t="n">
        <f aca="false">AB524*(1+F525)</f>
        <v>4.17298470443716</v>
      </c>
      <c r="AC525" s="73" t="n">
        <f aca="false">MAX(AC524,AB525)</f>
        <v>4.20367150643413</v>
      </c>
      <c r="AD525" s="70" t="n">
        <f aca="false">1-AB525/AC525</f>
        <v>0.00729999999999986</v>
      </c>
      <c r="AE525" s="73" t="n">
        <f aca="false">AE524*(1+M525)</f>
        <v>3.6438812734393</v>
      </c>
      <c r="AF525" s="73" t="n">
        <f aca="false">MAX(AF524,AE525)</f>
        <v>3.67164134237067</v>
      </c>
      <c r="AG525" s="70" t="n">
        <f aca="false">1-AE525/AF525</f>
        <v>0.00756067010440698</v>
      </c>
      <c r="AH525" s="74" t="n">
        <f aca="false">IF(R525&gt;0,AH524+1,0)</f>
        <v>1</v>
      </c>
      <c r="AI525" s="74" t="n">
        <f aca="false">IF(U525&gt;0,AI524+1,0)</f>
        <v>151</v>
      </c>
      <c r="AJ525" s="74" t="n">
        <f aca="false">IF(G525&gt;0,AJ524+1,0)</f>
        <v>0</v>
      </c>
      <c r="AK525" s="74" t="n">
        <f aca="false">IF(G525&lt;=0,AK524+1,0)</f>
        <v>1</v>
      </c>
      <c r="AL525" s="74" t="n">
        <f aca="false">IF(K525&gt;0,AL524+1,0)</f>
        <v>0</v>
      </c>
      <c r="AM525" s="74" t="n">
        <f aca="false">IF(K525&lt;=0,AM524+1,0)</f>
        <v>1</v>
      </c>
    </row>
    <row r="526" customFormat="false" ht="15" hidden="false" customHeight="false" outlineLevel="0" collapsed="false">
      <c r="A526" s="61" t="n">
        <v>525</v>
      </c>
      <c r="B526" s="62" t="n">
        <v>41432.5729166667</v>
      </c>
      <c r="C526" s="63" t="n">
        <f aca="false">YEAR(B526)</f>
        <v>2013</v>
      </c>
      <c r="D526" s="32" t="s">
        <v>276</v>
      </c>
      <c r="E526" s="64" t="n">
        <v>5920.75</v>
      </c>
      <c r="F526" s="65" t="n">
        <v>0.0204</v>
      </c>
      <c r="G526" s="66" t="n">
        <v>120.7833</v>
      </c>
      <c r="H526" s="67" t="n">
        <f aca="false">E526+IF(D526="Long",1,-1)*G526</f>
        <v>5799.9667</v>
      </c>
      <c r="I526" s="68" t="n">
        <f aca="false">Assumptions!$B$58</f>
        <v>5.35750011455817</v>
      </c>
      <c r="J526" s="68" t="n">
        <f aca="false">INDEX(Yearly!$L$5:$L$22,MATCH(C526,Yearly!$A$5:$A$22,0))</f>
        <v>0.55422414978188</v>
      </c>
      <c r="K526" s="68" t="n">
        <f aca="false">G526-I526-J526</f>
        <v>114.87157573566</v>
      </c>
      <c r="L526" s="69" t="n">
        <f aca="false">(I526+J526)/Assumptions!$B$8</f>
        <v>0.000260670104406952</v>
      </c>
      <c r="M526" s="70" t="n">
        <f aca="false">F526-L526</f>
        <v>0.0201393298955931</v>
      </c>
      <c r="N526" s="71" t="n">
        <f aca="false">G526*Assumptions!$B$7</f>
        <v>949960.6545</v>
      </c>
      <c r="O526" s="71" t="n">
        <f aca="false">K526*Assumptions!$B$7</f>
        <v>903464.943160966</v>
      </c>
      <c r="P526" s="68" t="n">
        <f aca="false">P525+G526</f>
        <v>7293.97521</v>
      </c>
      <c r="Q526" s="68" t="n">
        <f aca="false">MAX(Q525,P526)</f>
        <v>7293.97521</v>
      </c>
      <c r="R526" s="68" t="n">
        <f aca="false">Q526-P526</f>
        <v>0</v>
      </c>
      <c r="S526" s="68" t="n">
        <f aca="false">S525+K526</f>
        <v>4205.65350603211</v>
      </c>
      <c r="T526" s="68" t="n">
        <f aca="false">MAX(T525,S526)</f>
        <v>4205.65350603211</v>
      </c>
      <c r="U526" s="68" t="n">
        <f aca="false">T526-S526</f>
        <v>0</v>
      </c>
      <c r="V526" s="70" t="n">
        <f aca="false">V525+F526</f>
        <v>1.5455</v>
      </c>
      <c r="W526" s="70" t="n">
        <f aca="false">MAX(W525,V526)</f>
        <v>1.5455</v>
      </c>
      <c r="X526" s="70" t="n">
        <f aca="false">W526-V526</f>
        <v>0</v>
      </c>
      <c r="Y526" s="70" t="n">
        <f aca="false">Y525+M526</f>
        <v>1.40932430826965</v>
      </c>
      <c r="Z526" s="70" t="n">
        <f aca="false">MAX(Z525,Y526)</f>
        <v>1.40932430826965</v>
      </c>
      <c r="AA526" s="70" t="n">
        <f aca="false">Z526-Y526</f>
        <v>0</v>
      </c>
      <c r="AB526" s="72" t="n">
        <f aca="false">AB525*(1+F526)</f>
        <v>4.25811359240768</v>
      </c>
      <c r="AC526" s="73" t="n">
        <f aca="false">MAX(AC525,AB526)</f>
        <v>4.25811359240768</v>
      </c>
      <c r="AD526" s="70" t="n">
        <f aca="false">1-AB526/AC526</f>
        <v>0</v>
      </c>
      <c r="AE526" s="73" t="n">
        <f aca="false">AE525*(1+M526)</f>
        <v>3.71726660050547</v>
      </c>
      <c r="AF526" s="73" t="n">
        <f aca="false">MAX(AF525,AE526)</f>
        <v>3.71726660050547</v>
      </c>
      <c r="AG526" s="70" t="n">
        <f aca="false">1-AE526/AF526</f>
        <v>0</v>
      </c>
      <c r="AH526" s="74" t="n">
        <f aca="false">IF(R526&gt;0,AH525+1,0)</f>
        <v>0</v>
      </c>
      <c r="AI526" s="74" t="n">
        <f aca="false">IF(U526&gt;0,AI525+1,0)</f>
        <v>0</v>
      </c>
      <c r="AJ526" s="74" t="n">
        <f aca="false">IF(G526&gt;0,AJ525+1,0)</f>
        <v>1</v>
      </c>
      <c r="AK526" s="74" t="n">
        <f aca="false">IF(G526&lt;=0,AK525+1,0)</f>
        <v>0</v>
      </c>
      <c r="AL526" s="74" t="n">
        <f aca="false">IF(K526&gt;0,AL525+1,0)</f>
        <v>1</v>
      </c>
      <c r="AM526" s="74" t="n">
        <f aca="false">IF(K526&lt;=0,AM525+1,0)</f>
        <v>0</v>
      </c>
    </row>
    <row r="527" customFormat="false" ht="15" hidden="false" customHeight="false" outlineLevel="0" collapsed="false">
      <c r="A527" s="61" t="n">
        <v>526</v>
      </c>
      <c r="B527" s="62" t="n">
        <v>41439.59375</v>
      </c>
      <c r="C527" s="63" t="n">
        <f aca="false">YEAR(B527)</f>
        <v>2013</v>
      </c>
      <c r="D527" s="32" t="s">
        <v>277</v>
      </c>
      <c r="E527" s="64" t="n">
        <v>5799.9</v>
      </c>
      <c r="F527" s="65" t="n">
        <v>-0.0041</v>
      </c>
      <c r="G527" s="66" t="n">
        <v>-23.77959</v>
      </c>
      <c r="H527" s="67" t="n">
        <f aca="false">E527+IF(D527="Long",1,-1)*G527</f>
        <v>5776.12041</v>
      </c>
      <c r="I527" s="68" t="n">
        <f aca="false">Assumptions!$B$58</f>
        <v>5.35750011455817</v>
      </c>
      <c r="J527" s="68" t="n">
        <f aca="false">INDEX(Yearly!$L$5:$L$22,MATCH(C527,Yearly!$A$5:$A$22,0))</f>
        <v>0.55422414978188</v>
      </c>
      <c r="K527" s="68" t="n">
        <f aca="false">G527-I527-J527</f>
        <v>-29.69131426434</v>
      </c>
      <c r="L527" s="69" t="n">
        <f aca="false">(I527+J527)/Assumptions!$B$8</f>
        <v>0.000260670104406952</v>
      </c>
      <c r="M527" s="70" t="n">
        <f aca="false">F527-L527</f>
        <v>-0.00436067010440695</v>
      </c>
      <c r="N527" s="71" t="n">
        <f aca="false">G527*Assumptions!$B$7</f>
        <v>-187026.47535</v>
      </c>
      <c r="O527" s="71" t="n">
        <f aca="false">K527*Assumptions!$B$7</f>
        <v>-233522.186689034</v>
      </c>
      <c r="P527" s="68" t="n">
        <f aca="false">P526+G527</f>
        <v>7270.19562</v>
      </c>
      <c r="Q527" s="68" t="n">
        <f aca="false">MAX(Q526,P527)</f>
        <v>7293.97521</v>
      </c>
      <c r="R527" s="68" t="n">
        <f aca="false">Q527-P527</f>
        <v>23.7795900000001</v>
      </c>
      <c r="S527" s="68" t="n">
        <f aca="false">S526+K527</f>
        <v>4175.96219176777</v>
      </c>
      <c r="T527" s="68" t="n">
        <f aca="false">MAX(T526,S527)</f>
        <v>4205.65350603211</v>
      </c>
      <c r="U527" s="68" t="n">
        <f aca="false">T527-S527</f>
        <v>29.6913142643398</v>
      </c>
      <c r="V527" s="70" t="n">
        <f aca="false">V526+F527</f>
        <v>1.5414</v>
      </c>
      <c r="W527" s="70" t="n">
        <f aca="false">MAX(W526,V527)</f>
        <v>1.5455</v>
      </c>
      <c r="X527" s="70" t="n">
        <f aca="false">W527-V527</f>
        <v>0.00409999999999999</v>
      </c>
      <c r="Y527" s="70" t="n">
        <f aca="false">Y526+M527</f>
        <v>1.40496363816525</v>
      </c>
      <c r="Z527" s="70" t="n">
        <f aca="false">MAX(Z526,Y527)</f>
        <v>1.40932430826965</v>
      </c>
      <c r="AA527" s="70" t="n">
        <f aca="false">Z527-Y527</f>
        <v>0.00436067010440699</v>
      </c>
      <c r="AB527" s="72" t="n">
        <f aca="false">AB526*(1+F527)</f>
        <v>4.2406553266788</v>
      </c>
      <c r="AC527" s="73" t="n">
        <f aca="false">MAX(AC526,AB527)</f>
        <v>4.25811359240768</v>
      </c>
      <c r="AD527" s="70" t="n">
        <f aca="false">1-AB527/AC527</f>
        <v>0.00409999999999999</v>
      </c>
      <c r="AE527" s="73" t="n">
        <f aca="false">AE526*(1+M527)</f>
        <v>3.70105682717053</v>
      </c>
      <c r="AF527" s="73" t="n">
        <f aca="false">MAX(AF526,AE527)</f>
        <v>3.71726660050547</v>
      </c>
      <c r="AG527" s="70" t="n">
        <f aca="false">1-AE527/AF527</f>
        <v>0.00436067010440699</v>
      </c>
      <c r="AH527" s="74" t="n">
        <f aca="false">IF(R527&gt;0,AH526+1,0)</f>
        <v>1</v>
      </c>
      <c r="AI527" s="74" t="n">
        <f aca="false">IF(U527&gt;0,AI526+1,0)</f>
        <v>1</v>
      </c>
      <c r="AJ527" s="74" t="n">
        <f aca="false">IF(G527&gt;0,AJ526+1,0)</f>
        <v>0</v>
      </c>
      <c r="AK527" s="74" t="n">
        <f aca="false">IF(G527&lt;=0,AK526+1,0)</f>
        <v>1</v>
      </c>
      <c r="AL527" s="74" t="n">
        <f aca="false">IF(K527&gt;0,AL526+1,0)</f>
        <v>0</v>
      </c>
      <c r="AM527" s="74" t="n">
        <f aca="false">IF(K527&lt;=0,AM526+1,0)</f>
        <v>1</v>
      </c>
    </row>
    <row r="528" customFormat="false" ht="15" hidden="false" customHeight="false" outlineLevel="0" collapsed="false">
      <c r="A528" s="61" t="n">
        <v>527</v>
      </c>
      <c r="B528" s="62" t="n">
        <v>41442.46875</v>
      </c>
      <c r="C528" s="63" t="n">
        <f aca="false">YEAR(B528)</f>
        <v>2013</v>
      </c>
      <c r="D528" s="32" t="s">
        <v>276</v>
      </c>
      <c r="E528" s="64" t="n">
        <v>5776.15</v>
      </c>
      <c r="F528" s="65" t="n">
        <v>-0.0072</v>
      </c>
      <c r="G528" s="66" t="n">
        <v>-41.58828</v>
      </c>
      <c r="H528" s="67" t="n">
        <f aca="false">E528+IF(D528="Long",1,-1)*G528</f>
        <v>5817.73828</v>
      </c>
      <c r="I528" s="68" t="n">
        <f aca="false">Assumptions!$B$58</f>
        <v>5.35750011455817</v>
      </c>
      <c r="J528" s="68" t="n">
        <f aca="false">INDEX(Yearly!$L$5:$L$22,MATCH(C528,Yearly!$A$5:$A$22,0))</f>
        <v>0.55422414978188</v>
      </c>
      <c r="K528" s="68" t="n">
        <f aca="false">G528-I528-J528</f>
        <v>-47.5000042643401</v>
      </c>
      <c r="L528" s="69" t="n">
        <f aca="false">(I528+J528)/Assumptions!$B$8</f>
        <v>0.000260670104406952</v>
      </c>
      <c r="M528" s="70" t="n">
        <f aca="false">F528-L528</f>
        <v>-0.00746067010440695</v>
      </c>
      <c r="N528" s="71" t="n">
        <f aca="false">G528*Assumptions!$B$7</f>
        <v>-327091.8222</v>
      </c>
      <c r="O528" s="71" t="n">
        <f aca="false">K528*Assumptions!$B$7</f>
        <v>-373587.533539035</v>
      </c>
      <c r="P528" s="68" t="n">
        <f aca="false">P527+G528</f>
        <v>7228.60734</v>
      </c>
      <c r="Q528" s="68" t="n">
        <f aca="false">MAX(Q527,P528)</f>
        <v>7293.97521</v>
      </c>
      <c r="R528" s="68" t="n">
        <f aca="false">Q528-P528</f>
        <v>65.36787</v>
      </c>
      <c r="S528" s="68" t="n">
        <f aca="false">S527+K528</f>
        <v>4128.46218750343</v>
      </c>
      <c r="T528" s="68" t="n">
        <f aca="false">MAX(T527,S528)</f>
        <v>4205.65350603211</v>
      </c>
      <c r="U528" s="68" t="n">
        <f aca="false">T528-S528</f>
        <v>77.1913185286794</v>
      </c>
      <c r="V528" s="70" t="n">
        <f aca="false">V527+F528</f>
        <v>1.5342</v>
      </c>
      <c r="W528" s="70" t="n">
        <f aca="false">MAX(W527,V528)</f>
        <v>1.5455</v>
      </c>
      <c r="X528" s="70" t="n">
        <f aca="false">W528-V528</f>
        <v>0.0113000000000001</v>
      </c>
      <c r="Y528" s="70" t="n">
        <f aca="false">Y527+M528</f>
        <v>1.39750296806084</v>
      </c>
      <c r="Z528" s="70" t="n">
        <f aca="false">MAX(Z527,Y528)</f>
        <v>1.40932430826965</v>
      </c>
      <c r="AA528" s="70" t="n">
        <f aca="false">Z528-Y528</f>
        <v>0.0118213402088139</v>
      </c>
      <c r="AB528" s="72" t="n">
        <f aca="false">AB527*(1+F528)</f>
        <v>4.21012260832672</v>
      </c>
      <c r="AC528" s="73" t="n">
        <f aca="false">MAX(AC527,AB528)</f>
        <v>4.25811359240768</v>
      </c>
      <c r="AD528" s="70" t="n">
        <f aca="false">1-AB528/AC528</f>
        <v>0.0112704799999999</v>
      </c>
      <c r="AE528" s="73" t="n">
        <f aca="false">AE527*(1+M528)</f>
        <v>3.67344446314535</v>
      </c>
      <c r="AF528" s="73" t="n">
        <f aca="false">MAX(AF527,AE528)</f>
        <v>3.71726660050547</v>
      </c>
      <c r="AG528" s="70" t="n">
        <f aca="false">1-AE528/AF528</f>
        <v>0.0117888066877307</v>
      </c>
      <c r="AH528" s="74" t="n">
        <f aca="false">IF(R528&gt;0,AH527+1,0)</f>
        <v>2</v>
      </c>
      <c r="AI528" s="74" t="n">
        <f aca="false">IF(U528&gt;0,AI527+1,0)</f>
        <v>2</v>
      </c>
      <c r="AJ528" s="74" t="n">
        <f aca="false">IF(G528&gt;0,AJ527+1,0)</f>
        <v>0</v>
      </c>
      <c r="AK528" s="74" t="n">
        <f aca="false">IF(G528&lt;=0,AK527+1,0)</f>
        <v>2</v>
      </c>
      <c r="AL528" s="74" t="n">
        <f aca="false">IF(K528&gt;0,AL527+1,0)</f>
        <v>0</v>
      </c>
      <c r="AM528" s="74" t="n">
        <f aca="false">IF(K528&lt;=0,AM527+1,0)</f>
        <v>2</v>
      </c>
    </row>
    <row r="529" customFormat="false" ht="15" hidden="false" customHeight="false" outlineLevel="0" collapsed="false">
      <c r="A529" s="61" t="n">
        <v>528</v>
      </c>
      <c r="B529" s="62" t="n">
        <v>41442.5104166667</v>
      </c>
      <c r="C529" s="63" t="n">
        <f aca="false">YEAR(B529)</f>
        <v>2013</v>
      </c>
      <c r="D529" s="32" t="s">
        <v>277</v>
      </c>
      <c r="E529" s="64" t="n">
        <v>5817.75</v>
      </c>
      <c r="F529" s="65" t="n">
        <v>-0.0039</v>
      </c>
      <c r="G529" s="66" t="n">
        <v>-22.689225</v>
      </c>
      <c r="H529" s="67" t="n">
        <f aca="false">E529+IF(D529="Long",1,-1)*G529</f>
        <v>5795.060775</v>
      </c>
      <c r="I529" s="68" t="n">
        <f aca="false">Assumptions!$B$58</f>
        <v>5.35750011455817</v>
      </c>
      <c r="J529" s="68" t="n">
        <f aca="false">INDEX(Yearly!$L$5:$L$22,MATCH(C529,Yearly!$A$5:$A$22,0))</f>
        <v>0.55422414978188</v>
      </c>
      <c r="K529" s="68" t="n">
        <f aca="false">G529-I529-J529</f>
        <v>-28.6009492643401</v>
      </c>
      <c r="L529" s="69" t="n">
        <f aca="false">(I529+J529)/Assumptions!$B$8</f>
        <v>0.000260670104406952</v>
      </c>
      <c r="M529" s="70" t="n">
        <f aca="false">F529-L529</f>
        <v>-0.00416067010440695</v>
      </c>
      <c r="N529" s="71" t="n">
        <f aca="false">G529*Assumptions!$B$7</f>
        <v>-178450.754625</v>
      </c>
      <c r="O529" s="71" t="n">
        <f aca="false">K529*Assumptions!$B$7</f>
        <v>-224946.465964035</v>
      </c>
      <c r="P529" s="68" t="n">
        <f aca="false">P528+G529</f>
        <v>7205.918115</v>
      </c>
      <c r="Q529" s="68" t="n">
        <f aca="false">MAX(Q528,P529)</f>
        <v>7293.97521</v>
      </c>
      <c r="R529" s="68" t="n">
        <f aca="false">Q529-P529</f>
        <v>88.0570950000001</v>
      </c>
      <c r="S529" s="68" t="n">
        <f aca="false">S528+K529</f>
        <v>4099.86123823909</v>
      </c>
      <c r="T529" s="68" t="n">
        <f aca="false">MAX(T528,S529)</f>
        <v>4205.65350603211</v>
      </c>
      <c r="U529" s="68" t="n">
        <f aca="false">T529-S529</f>
        <v>105.792267793019</v>
      </c>
      <c r="V529" s="70" t="n">
        <f aca="false">V528+F529</f>
        <v>1.5303</v>
      </c>
      <c r="W529" s="70" t="n">
        <f aca="false">MAX(W528,V529)</f>
        <v>1.5455</v>
      </c>
      <c r="X529" s="70" t="n">
        <f aca="false">W529-V529</f>
        <v>0.0152000000000001</v>
      </c>
      <c r="Y529" s="70" t="n">
        <f aca="false">Y528+M529</f>
        <v>1.39334229795643</v>
      </c>
      <c r="Z529" s="70" t="n">
        <f aca="false">MAX(Z528,Y529)</f>
        <v>1.40932430826965</v>
      </c>
      <c r="AA529" s="70" t="n">
        <f aca="false">Z529-Y529</f>
        <v>0.0159820103132209</v>
      </c>
      <c r="AB529" s="72" t="n">
        <f aca="false">AB528*(1+F529)</f>
        <v>4.19370313015424</v>
      </c>
      <c r="AC529" s="73" t="n">
        <f aca="false">MAX(AC528,AB529)</f>
        <v>4.25811359240768</v>
      </c>
      <c r="AD529" s="70" t="n">
        <f aca="false">1-AB529/AC529</f>
        <v>0.0151265251279998</v>
      </c>
      <c r="AE529" s="73" t="n">
        <f aca="false">AE528*(1+M529)</f>
        <v>3.65816047258734</v>
      </c>
      <c r="AF529" s="73" t="n">
        <f aca="false">MAX(AF528,AE529)</f>
        <v>3.71726660050547</v>
      </c>
      <c r="AG529" s="70" t="n">
        <f aca="false">1-AE529/AF529</f>
        <v>0.0159004274565854</v>
      </c>
      <c r="AH529" s="74" t="n">
        <f aca="false">IF(R529&gt;0,AH528+1,0)</f>
        <v>3</v>
      </c>
      <c r="AI529" s="74" t="n">
        <f aca="false">IF(U529&gt;0,AI528+1,0)</f>
        <v>3</v>
      </c>
      <c r="AJ529" s="74" t="n">
        <f aca="false">IF(G529&gt;0,AJ528+1,0)</f>
        <v>0</v>
      </c>
      <c r="AK529" s="74" t="n">
        <f aca="false">IF(G529&lt;=0,AK528+1,0)</f>
        <v>3</v>
      </c>
      <c r="AL529" s="74" t="n">
        <f aca="false">IF(K529&gt;0,AL528+1,0)</f>
        <v>0</v>
      </c>
      <c r="AM529" s="74" t="n">
        <f aca="false">IF(K529&lt;=0,AM528+1,0)</f>
        <v>3</v>
      </c>
    </row>
    <row r="530" customFormat="false" ht="15" hidden="false" customHeight="false" outlineLevel="0" collapsed="false">
      <c r="A530" s="61" t="n">
        <v>529</v>
      </c>
      <c r="B530" s="62" t="n">
        <v>41444.40625</v>
      </c>
      <c r="C530" s="63" t="n">
        <f aca="false">YEAR(B530)</f>
        <v>2013</v>
      </c>
      <c r="D530" s="32" t="s">
        <v>276</v>
      </c>
      <c r="E530" s="64" t="n">
        <v>5795.1</v>
      </c>
      <c r="F530" s="65" t="n">
        <v>-0.0041</v>
      </c>
      <c r="G530" s="66" t="n">
        <v>-23.75991</v>
      </c>
      <c r="H530" s="67" t="n">
        <f aca="false">E530+IF(D530="Long",1,-1)*G530</f>
        <v>5818.85991</v>
      </c>
      <c r="I530" s="68" t="n">
        <f aca="false">Assumptions!$B$58</f>
        <v>5.35750011455817</v>
      </c>
      <c r="J530" s="68" t="n">
        <f aca="false">INDEX(Yearly!$L$5:$L$22,MATCH(C530,Yearly!$A$5:$A$22,0))</f>
        <v>0.55422414978188</v>
      </c>
      <c r="K530" s="68" t="n">
        <f aca="false">G530-I530-J530</f>
        <v>-29.6716342643401</v>
      </c>
      <c r="L530" s="69" t="n">
        <f aca="false">(I530+J530)/Assumptions!$B$8</f>
        <v>0.000260670104406952</v>
      </c>
      <c r="M530" s="70" t="n">
        <f aca="false">F530-L530</f>
        <v>-0.00436067010440695</v>
      </c>
      <c r="N530" s="71" t="n">
        <f aca="false">G530*Assumptions!$B$7</f>
        <v>-186871.69215</v>
      </c>
      <c r="O530" s="71" t="n">
        <f aca="false">K530*Assumptions!$B$7</f>
        <v>-233367.403489034</v>
      </c>
      <c r="P530" s="68" t="n">
        <f aca="false">P529+G530</f>
        <v>7182.158205</v>
      </c>
      <c r="Q530" s="68" t="n">
        <f aca="false">MAX(Q529,P530)</f>
        <v>7293.97521</v>
      </c>
      <c r="R530" s="68" t="n">
        <f aca="false">Q530-P530</f>
        <v>111.817005</v>
      </c>
      <c r="S530" s="68" t="n">
        <f aca="false">S529+K530</f>
        <v>4070.18960397475</v>
      </c>
      <c r="T530" s="68" t="n">
        <f aca="false">MAX(T529,S530)</f>
        <v>4205.65350603211</v>
      </c>
      <c r="U530" s="68" t="n">
        <f aca="false">T530-S530</f>
        <v>135.463902057359</v>
      </c>
      <c r="V530" s="70" t="n">
        <f aca="false">V529+F530</f>
        <v>1.5262</v>
      </c>
      <c r="W530" s="70" t="n">
        <f aca="false">MAX(W529,V530)</f>
        <v>1.5455</v>
      </c>
      <c r="X530" s="70" t="n">
        <f aca="false">W530-V530</f>
        <v>0.0193000000000001</v>
      </c>
      <c r="Y530" s="70" t="n">
        <f aca="false">Y529+M530</f>
        <v>1.38898162785203</v>
      </c>
      <c r="Z530" s="70" t="n">
        <f aca="false">MAX(Z529,Y530)</f>
        <v>1.40932430826965</v>
      </c>
      <c r="AA530" s="70" t="n">
        <f aca="false">Z530-Y530</f>
        <v>0.0203426804176279</v>
      </c>
      <c r="AB530" s="72" t="n">
        <f aca="false">AB529*(1+F530)</f>
        <v>4.17650894732061</v>
      </c>
      <c r="AC530" s="73" t="n">
        <f aca="false">MAX(AC529,AB530)</f>
        <v>4.25811359240768</v>
      </c>
      <c r="AD530" s="70" t="n">
        <f aca="false">1-AB530/AC530</f>
        <v>0.0191645063749751</v>
      </c>
      <c r="AE530" s="73" t="n">
        <f aca="false">AE529*(1+M530)</f>
        <v>3.64220844157741</v>
      </c>
      <c r="AF530" s="73" t="n">
        <f aca="false">MAX(AF529,AE530)</f>
        <v>3.71726660050547</v>
      </c>
      <c r="AG530" s="70" t="n">
        <f aca="false">1-AE530/AF530</f>
        <v>0.0201917610423351</v>
      </c>
      <c r="AH530" s="74" t="n">
        <f aca="false">IF(R530&gt;0,AH529+1,0)</f>
        <v>4</v>
      </c>
      <c r="AI530" s="74" t="n">
        <f aca="false">IF(U530&gt;0,AI529+1,0)</f>
        <v>4</v>
      </c>
      <c r="AJ530" s="74" t="n">
        <f aca="false">IF(G530&gt;0,AJ529+1,0)</f>
        <v>0</v>
      </c>
      <c r="AK530" s="74" t="n">
        <f aca="false">IF(G530&lt;=0,AK529+1,0)</f>
        <v>4</v>
      </c>
      <c r="AL530" s="74" t="n">
        <f aca="false">IF(K530&gt;0,AL529+1,0)</f>
        <v>0</v>
      </c>
      <c r="AM530" s="74" t="n">
        <f aca="false">IF(K530&lt;=0,AM529+1,0)</f>
        <v>4</v>
      </c>
    </row>
    <row r="531" customFormat="false" ht="15" hidden="false" customHeight="false" outlineLevel="0" collapsed="false">
      <c r="A531" s="61" t="n">
        <v>530</v>
      </c>
      <c r="B531" s="62" t="n">
        <v>41444.59375</v>
      </c>
      <c r="C531" s="63" t="n">
        <f aca="false">YEAR(B531)</f>
        <v>2013</v>
      </c>
      <c r="D531" s="32" t="s">
        <v>277</v>
      </c>
      <c r="E531" s="64" t="n">
        <v>5818.9</v>
      </c>
      <c r="F531" s="65" t="n">
        <v>-0.0199</v>
      </c>
      <c r="G531" s="66" t="n">
        <v>-115.79611</v>
      </c>
      <c r="H531" s="67" t="n">
        <f aca="false">E531+IF(D531="Long",1,-1)*G531</f>
        <v>5703.10389</v>
      </c>
      <c r="I531" s="68" t="n">
        <f aca="false">Assumptions!$B$58</f>
        <v>5.35750011455817</v>
      </c>
      <c r="J531" s="68" t="n">
        <f aca="false">INDEX(Yearly!$L$5:$L$22,MATCH(C531,Yearly!$A$5:$A$22,0))</f>
        <v>0.55422414978188</v>
      </c>
      <c r="K531" s="68" t="n">
        <f aca="false">G531-I531-J531</f>
        <v>-121.70783426434</v>
      </c>
      <c r="L531" s="69" t="n">
        <f aca="false">(I531+J531)/Assumptions!$B$8</f>
        <v>0.000260670104406952</v>
      </c>
      <c r="M531" s="70" t="n">
        <f aca="false">F531-L531</f>
        <v>-0.020160670104407</v>
      </c>
      <c r="N531" s="71" t="n">
        <f aca="false">G531*Assumptions!$B$7</f>
        <v>-910736.40515</v>
      </c>
      <c r="O531" s="71" t="n">
        <f aca="false">K531*Assumptions!$B$7</f>
        <v>-957232.116489034</v>
      </c>
      <c r="P531" s="68" t="n">
        <f aca="false">P530+G531</f>
        <v>7066.362095</v>
      </c>
      <c r="Q531" s="68" t="n">
        <f aca="false">MAX(Q530,P531)</f>
        <v>7293.97521</v>
      </c>
      <c r="R531" s="68" t="n">
        <f aca="false">Q531-P531</f>
        <v>227.613115</v>
      </c>
      <c r="S531" s="68" t="n">
        <f aca="false">S530+K531</f>
        <v>3948.48176971041</v>
      </c>
      <c r="T531" s="68" t="n">
        <f aca="false">MAX(T530,S531)</f>
        <v>4205.65350603211</v>
      </c>
      <c r="U531" s="68" t="n">
        <f aca="false">T531-S531</f>
        <v>257.171736321699</v>
      </c>
      <c r="V531" s="70" t="n">
        <f aca="false">V530+F531</f>
        <v>1.5063</v>
      </c>
      <c r="W531" s="70" t="n">
        <f aca="false">MAX(W530,V531)</f>
        <v>1.5455</v>
      </c>
      <c r="X531" s="70" t="n">
        <f aca="false">W531-V531</f>
        <v>0.0392000000000001</v>
      </c>
      <c r="Y531" s="70" t="n">
        <f aca="false">Y530+M531</f>
        <v>1.36882095774762</v>
      </c>
      <c r="Z531" s="70" t="n">
        <f aca="false">MAX(Z530,Y531)</f>
        <v>1.40932430826965</v>
      </c>
      <c r="AA531" s="70" t="n">
        <f aca="false">Z531-Y531</f>
        <v>0.0405033505220349</v>
      </c>
      <c r="AB531" s="72" t="n">
        <f aca="false">AB530*(1+F531)</f>
        <v>4.09339641926893</v>
      </c>
      <c r="AC531" s="73" t="n">
        <f aca="false">MAX(AC530,AB531)</f>
        <v>4.25811359240768</v>
      </c>
      <c r="AD531" s="70" t="n">
        <f aca="false">1-AB531/AC531</f>
        <v>0.0386831326981132</v>
      </c>
      <c r="AE531" s="73" t="n">
        <f aca="false">AE530*(1+M531)</f>
        <v>3.56877907873528</v>
      </c>
      <c r="AF531" s="73" t="n">
        <f aca="false">MAX(AF530,AE531)</f>
        <v>3.71726660050547</v>
      </c>
      <c r="AG531" s="70" t="n">
        <f aca="false">1-AE531/AF531</f>
        <v>0.0399453517135405</v>
      </c>
      <c r="AH531" s="74" t="n">
        <f aca="false">IF(R531&gt;0,AH530+1,0)</f>
        <v>5</v>
      </c>
      <c r="AI531" s="74" t="n">
        <f aca="false">IF(U531&gt;0,AI530+1,0)</f>
        <v>5</v>
      </c>
      <c r="AJ531" s="74" t="n">
        <f aca="false">IF(G531&gt;0,AJ530+1,0)</f>
        <v>0</v>
      </c>
      <c r="AK531" s="74" t="n">
        <f aca="false">IF(G531&lt;=0,AK530+1,0)</f>
        <v>5</v>
      </c>
      <c r="AL531" s="74" t="n">
        <f aca="false">IF(K531&gt;0,AL530+1,0)</f>
        <v>0</v>
      </c>
      <c r="AM531" s="74" t="n">
        <f aca="false">IF(K531&lt;=0,AM530+1,0)</f>
        <v>5</v>
      </c>
    </row>
    <row r="532" customFormat="false" ht="15" hidden="false" customHeight="false" outlineLevel="0" collapsed="false">
      <c r="A532" s="61" t="n">
        <v>531</v>
      </c>
      <c r="B532" s="62" t="n">
        <v>41445.40625</v>
      </c>
      <c r="C532" s="63" t="n">
        <f aca="false">YEAR(B532)</f>
        <v>2013</v>
      </c>
      <c r="D532" s="32" t="s">
        <v>276</v>
      </c>
      <c r="E532" s="64" t="n">
        <v>5702.85</v>
      </c>
      <c r="F532" s="65" t="n">
        <v>0.0091</v>
      </c>
      <c r="G532" s="66" t="n">
        <v>51.895935</v>
      </c>
      <c r="H532" s="67" t="n">
        <f aca="false">E532+IF(D532="Long",1,-1)*G532</f>
        <v>5650.954065</v>
      </c>
      <c r="I532" s="68" t="n">
        <f aca="false">Assumptions!$B$58</f>
        <v>5.35750011455817</v>
      </c>
      <c r="J532" s="68" t="n">
        <f aca="false">INDEX(Yearly!$L$5:$L$22,MATCH(C532,Yearly!$A$5:$A$22,0))</f>
        <v>0.55422414978188</v>
      </c>
      <c r="K532" s="68" t="n">
        <f aca="false">G532-I532-J532</f>
        <v>45.98421073566</v>
      </c>
      <c r="L532" s="69" t="n">
        <f aca="false">(I532+J532)/Assumptions!$B$8</f>
        <v>0.000260670104406952</v>
      </c>
      <c r="M532" s="70" t="n">
        <f aca="false">F532-L532</f>
        <v>0.00883932989559305</v>
      </c>
      <c r="N532" s="71" t="n">
        <f aca="false">G532*Assumptions!$B$7</f>
        <v>408161.528775</v>
      </c>
      <c r="O532" s="71" t="n">
        <f aca="false">K532*Assumptions!$B$7</f>
        <v>361665.817435966</v>
      </c>
      <c r="P532" s="68" t="n">
        <f aca="false">P531+G532</f>
        <v>7118.25803</v>
      </c>
      <c r="Q532" s="68" t="n">
        <f aca="false">MAX(Q531,P532)</f>
        <v>7293.97521</v>
      </c>
      <c r="R532" s="68" t="n">
        <f aca="false">Q532-P532</f>
        <v>175.717180000001</v>
      </c>
      <c r="S532" s="68" t="n">
        <f aca="false">S531+K532</f>
        <v>3994.46598044607</v>
      </c>
      <c r="T532" s="68" t="n">
        <f aca="false">MAX(T531,S532)</f>
        <v>4205.65350603211</v>
      </c>
      <c r="U532" s="68" t="n">
        <f aca="false">T532-S532</f>
        <v>211.187525586039</v>
      </c>
      <c r="V532" s="70" t="n">
        <f aca="false">V531+F532</f>
        <v>1.5154</v>
      </c>
      <c r="W532" s="70" t="n">
        <f aca="false">MAX(W531,V532)</f>
        <v>1.5455</v>
      </c>
      <c r="X532" s="70" t="n">
        <f aca="false">W532-V532</f>
        <v>0.0301</v>
      </c>
      <c r="Y532" s="70" t="n">
        <f aca="false">Y531+M532</f>
        <v>1.37766028764321</v>
      </c>
      <c r="Z532" s="70" t="n">
        <f aca="false">MAX(Z531,Y532)</f>
        <v>1.40932430826965</v>
      </c>
      <c r="AA532" s="70" t="n">
        <f aca="false">Z532-Y532</f>
        <v>0.0316640206264418</v>
      </c>
      <c r="AB532" s="72" t="n">
        <f aca="false">AB531*(1+F532)</f>
        <v>4.13064632668428</v>
      </c>
      <c r="AC532" s="73" t="n">
        <f aca="false">MAX(AC531,AB532)</f>
        <v>4.25811359240768</v>
      </c>
      <c r="AD532" s="70" t="n">
        <f aca="false">1-AB532/AC532</f>
        <v>0.029935149205666</v>
      </c>
      <c r="AE532" s="73" t="n">
        <f aca="false">AE531*(1+M532)</f>
        <v>3.60032469433671</v>
      </c>
      <c r="AF532" s="73" t="n">
        <f aca="false">MAX(AF531,AE532)</f>
        <v>3.71726660050547</v>
      </c>
      <c r="AG532" s="70" t="n">
        <f aca="false">1-AE532/AF532</f>
        <v>0.031459111959539</v>
      </c>
      <c r="AH532" s="74" t="n">
        <f aca="false">IF(R532&gt;0,AH531+1,0)</f>
        <v>6</v>
      </c>
      <c r="AI532" s="74" t="n">
        <f aca="false">IF(U532&gt;0,AI531+1,0)</f>
        <v>6</v>
      </c>
      <c r="AJ532" s="74" t="n">
        <f aca="false">IF(G532&gt;0,AJ531+1,0)</f>
        <v>1</v>
      </c>
      <c r="AK532" s="74" t="n">
        <f aca="false">IF(G532&lt;=0,AK531+1,0)</f>
        <v>0</v>
      </c>
      <c r="AL532" s="74" t="n">
        <f aca="false">IF(K532&gt;0,AL531+1,0)</f>
        <v>1</v>
      </c>
      <c r="AM532" s="74" t="n">
        <f aca="false">IF(K532&lt;=0,AM531+1,0)</f>
        <v>0</v>
      </c>
    </row>
    <row r="533" customFormat="false" ht="15" hidden="false" customHeight="false" outlineLevel="0" collapsed="false">
      <c r="A533" s="61" t="n">
        <v>532</v>
      </c>
      <c r="B533" s="62" t="n">
        <v>41452.40625</v>
      </c>
      <c r="C533" s="63" t="n">
        <f aca="false">YEAR(B533)</f>
        <v>2013</v>
      </c>
      <c r="D533" s="32" t="s">
        <v>277</v>
      </c>
      <c r="E533" s="64" t="n">
        <v>5651.15</v>
      </c>
      <c r="F533" s="65" t="n">
        <v>-0.0015</v>
      </c>
      <c r="G533" s="66" t="n">
        <v>-8.476725</v>
      </c>
      <c r="H533" s="67" t="n">
        <f aca="false">E533+IF(D533="Long",1,-1)*G533</f>
        <v>5642.673275</v>
      </c>
      <c r="I533" s="68" t="n">
        <f aca="false">Assumptions!$B$58</f>
        <v>5.35750011455817</v>
      </c>
      <c r="J533" s="68" t="n">
        <f aca="false">INDEX(Yearly!$L$5:$L$22,MATCH(C533,Yearly!$A$5:$A$22,0))</f>
        <v>0.55422414978188</v>
      </c>
      <c r="K533" s="68" t="n">
        <f aca="false">G533-I533-J533</f>
        <v>-14.38844926434</v>
      </c>
      <c r="L533" s="69" t="n">
        <f aca="false">(I533+J533)/Assumptions!$B$8</f>
        <v>0.000260670104406952</v>
      </c>
      <c r="M533" s="70" t="n">
        <f aca="false">F533-L533</f>
        <v>-0.00176067010440695</v>
      </c>
      <c r="N533" s="71" t="n">
        <f aca="false">G533*Assumptions!$B$7</f>
        <v>-66669.442125</v>
      </c>
      <c r="O533" s="71" t="n">
        <f aca="false">K533*Assumptions!$B$7</f>
        <v>-113165.153464034</v>
      </c>
      <c r="P533" s="68" t="n">
        <f aca="false">P532+G533</f>
        <v>7109.781305</v>
      </c>
      <c r="Q533" s="68" t="n">
        <f aca="false">MAX(Q532,P533)</f>
        <v>7293.97521</v>
      </c>
      <c r="R533" s="68" t="n">
        <f aca="false">Q533-P533</f>
        <v>184.193905000001</v>
      </c>
      <c r="S533" s="68" t="n">
        <f aca="false">S532+K533</f>
        <v>3980.07753118173</v>
      </c>
      <c r="T533" s="68" t="n">
        <f aca="false">MAX(T532,S533)</f>
        <v>4205.65350603211</v>
      </c>
      <c r="U533" s="68" t="n">
        <f aca="false">T533-S533</f>
        <v>225.575974850379</v>
      </c>
      <c r="V533" s="70" t="n">
        <f aca="false">V532+F533</f>
        <v>1.5139</v>
      </c>
      <c r="W533" s="70" t="n">
        <f aca="false">MAX(W532,V533)</f>
        <v>1.5455</v>
      </c>
      <c r="X533" s="70" t="n">
        <f aca="false">W533-V533</f>
        <v>0.0316000000000001</v>
      </c>
      <c r="Y533" s="70" t="n">
        <f aca="false">Y532+M533</f>
        <v>1.37589961753881</v>
      </c>
      <c r="Z533" s="70" t="n">
        <f aca="false">MAX(Z532,Y533)</f>
        <v>1.40932430826965</v>
      </c>
      <c r="AA533" s="70" t="n">
        <f aca="false">Z533-Y533</f>
        <v>0.0334246907308489</v>
      </c>
      <c r="AB533" s="72" t="n">
        <f aca="false">AB532*(1+F533)</f>
        <v>4.12445035719425</v>
      </c>
      <c r="AC533" s="73" t="n">
        <f aca="false">MAX(AC532,AB533)</f>
        <v>4.25811359240768</v>
      </c>
      <c r="AD533" s="70" t="n">
        <f aca="false">1-AB533/AC533</f>
        <v>0.0313902464818574</v>
      </c>
      <c r="AE533" s="73" t="n">
        <f aca="false">AE532*(1+M533)</f>
        <v>3.59398571028123</v>
      </c>
      <c r="AF533" s="73" t="n">
        <f aca="false">MAX(AF532,AE533)</f>
        <v>3.71726660050547</v>
      </c>
      <c r="AG533" s="70" t="n">
        <f aca="false">1-AE533/AF533</f>
        <v>0.0331643929460075</v>
      </c>
      <c r="AH533" s="74" t="n">
        <f aca="false">IF(R533&gt;0,AH532+1,0)</f>
        <v>7</v>
      </c>
      <c r="AI533" s="74" t="n">
        <f aca="false">IF(U533&gt;0,AI532+1,0)</f>
        <v>7</v>
      </c>
      <c r="AJ533" s="74" t="n">
        <f aca="false">IF(G533&gt;0,AJ532+1,0)</f>
        <v>0</v>
      </c>
      <c r="AK533" s="74" t="n">
        <f aca="false">IF(G533&lt;=0,AK532+1,0)</f>
        <v>1</v>
      </c>
      <c r="AL533" s="74" t="n">
        <f aca="false">IF(K533&gt;0,AL532+1,0)</f>
        <v>0</v>
      </c>
      <c r="AM533" s="74" t="n">
        <f aca="false">IF(K533&lt;=0,AM532+1,0)</f>
        <v>1</v>
      </c>
    </row>
    <row r="534" customFormat="false" ht="15" hidden="false" customHeight="false" outlineLevel="0" collapsed="false">
      <c r="A534" s="61" t="n">
        <v>533</v>
      </c>
      <c r="B534" s="62" t="n">
        <v>41452.53125</v>
      </c>
      <c r="C534" s="63" t="n">
        <f aca="false">YEAR(B534)</f>
        <v>2013</v>
      </c>
      <c r="D534" s="32" t="s">
        <v>276</v>
      </c>
      <c r="E534" s="64" t="n">
        <v>5642.8</v>
      </c>
      <c r="F534" s="65" t="n">
        <v>-0.0014</v>
      </c>
      <c r="G534" s="66" t="n">
        <v>-7.89992</v>
      </c>
      <c r="H534" s="67" t="n">
        <f aca="false">E534+IF(D534="Long",1,-1)*G534</f>
        <v>5650.69992</v>
      </c>
      <c r="I534" s="68" t="n">
        <f aca="false">Assumptions!$B$58</f>
        <v>5.35750011455817</v>
      </c>
      <c r="J534" s="68" t="n">
        <f aca="false">INDEX(Yearly!$L$5:$L$22,MATCH(C534,Yearly!$A$5:$A$22,0))</f>
        <v>0.55422414978188</v>
      </c>
      <c r="K534" s="68" t="n">
        <f aca="false">G534-I534-J534</f>
        <v>-13.81164426434</v>
      </c>
      <c r="L534" s="69" t="n">
        <f aca="false">(I534+J534)/Assumptions!$B$8</f>
        <v>0.000260670104406952</v>
      </c>
      <c r="M534" s="70" t="n">
        <f aca="false">F534-L534</f>
        <v>-0.00166067010440695</v>
      </c>
      <c r="N534" s="71" t="n">
        <f aca="false">G534*Assumptions!$B$7</f>
        <v>-62132.8708</v>
      </c>
      <c r="O534" s="71" t="n">
        <f aca="false">K534*Assumptions!$B$7</f>
        <v>-108628.582139034</v>
      </c>
      <c r="P534" s="68" t="n">
        <f aca="false">P533+G534</f>
        <v>7101.881385</v>
      </c>
      <c r="Q534" s="68" t="n">
        <f aca="false">MAX(Q533,P534)</f>
        <v>7293.97521</v>
      </c>
      <c r="R534" s="68" t="n">
        <f aca="false">Q534-P534</f>
        <v>192.093825000001</v>
      </c>
      <c r="S534" s="68" t="n">
        <f aca="false">S533+K534</f>
        <v>3966.26588691739</v>
      </c>
      <c r="T534" s="68" t="n">
        <f aca="false">MAX(T533,S534)</f>
        <v>4205.65350603211</v>
      </c>
      <c r="U534" s="68" t="n">
        <f aca="false">T534-S534</f>
        <v>239.387619114719</v>
      </c>
      <c r="V534" s="70" t="n">
        <f aca="false">V533+F534</f>
        <v>1.5125</v>
      </c>
      <c r="W534" s="70" t="n">
        <f aca="false">MAX(W533,V534)</f>
        <v>1.5455</v>
      </c>
      <c r="X534" s="70" t="n">
        <f aca="false">W534-V534</f>
        <v>0.0330000000000001</v>
      </c>
      <c r="Y534" s="70" t="n">
        <f aca="false">Y533+M534</f>
        <v>1.3742389474344</v>
      </c>
      <c r="Z534" s="70" t="n">
        <f aca="false">MAX(Z533,Y534)</f>
        <v>1.40932430826965</v>
      </c>
      <c r="AA534" s="70" t="n">
        <f aca="false">Z534-Y534</f>
        <v>0.0350853608352557</v>
      </c>
      <c r="AB534" s="72" t="n">
        <f aca="false">AB533*(1+F534)</f>
        <v>4.11867612669418</v>
      </c>
      <c r="AC534" s="73" t="n">
        <f aca="false">MAX(AC533,AB534)</f>
        <v>4.25811359240768</v>
      </c>
      <c r="AD534" s="70" t="n">
        <f aca="false">1-AB534/AC534</f>
        <v>0.0327463001367828</v>
      </c>
      <c r="AE534" s="73" t="n">
        <f aca="false">AE533*(1+M534)</f>
        <v>3.5880172856565</v>
      </c>
      <c r="AF534" s="73" t="n">
        <f aca="false">MAX(AF533,AE534)</f>
        <v>3.71726660050547</v>
      </c>
      <c r="AG534" s="70" t="n">
        <f aca="false">1-AE534/AF534</f>
        <v>0.0347699879345182</v>
      </c>
      <c r="AH534" s="74" t="n">
        <f aca="false">IF(R534&gt;0,AH533+1,0)</f>
        <v>8</v>
      </c>
      <c r="AI534" s="74" t="n">
        <f aca="false">IF(U534&gt;0,AI533+1,0)</f>
        <v>8</v>
      </c>
      <c r="AJ534" s="74" t="n">
        <f aca="false">IF(G534&gt;0,AJ533+1,0)</f>
        <v>0</v>
      </c>
      <c r="AK534" s="74" t="n">
        <f aca="false">IF(G534&lt;=0,AK533+1,0)</f>
        <v>2</v>
      </c>
      <c r="AL534" s="74" t="n">
        <f aca="false">IF(K534&gt;0,AL533+1,0)</f>
        <v>0</v>
      </c>
      <c r="AM534" s="74" t="n">
        <f aca="false">IF(K534&lt;=0,AM533+1,0)</f>
        <v>2</v>
      </c>
    </row>
    <row r="535" customFormat="false" ht="15" hidden="false" customHeight="false" outlineLevel="0" collapsed="false">
      <c r="A535" s="61" t="n">
        <v>534</v>
      </c>
      <c r="B535" s="62" t="n">
        <v>41452.5520833333</v>
      </c>
      <c r="C535" s="63" t="n">
        <f aca="false">YEAR(B535)</f>
        <v>2013</v>
      </c>
      <c r="D535" s="32" t="s">
        <v>277</v>
      </c>
      <c r="E535" s="64" t="n">
        <v>5650.95</v>
      </c>
      <c r="F535" s="65" t="n">
        <v>0.0263</v>
      </c>
      <c r="G535" s="66" t="n">
        <v>148.619985</v>
      </c>
      <c r="H535" s="67" t="n">
        <f aca="false">E535+IF(D535="Long",1,-1)*G535</f>
        <v>5799.569985</v>
      </c>
      <c r="I535" s="68" t="n">
        <f aca="false">Assumptions!$B$58</f>
        <v>5.35750011455817</v>
      </c>
      <c r="J535" s="68" t="n">
        <f aca="false">INDEX(Yearly!$L$5:$L$22,MATCH(C535,Yearly!$A$5:$A$22,0))</f>
        <v>0.55422414978188</v>
      </c>
      <c r="K535" s="68" t="n">
        <f aca="false">G535-I535-J535</f>
        <v>142.70826073566</v>
      </c>
      <c r="L535" s="69" t="n">
        <f aca="false">(I535+J535)/Assumptions!$B$8</f>
        <v>0.000260670104406952</v>
      </c>
      <c r="M535" s="70" t="n">
        <f aca="false">F535-L535</f>
        <v>0.026039329895593</v>
      </c>
      <c r="N535" s="71" t="n">
        <f aca="false">G535*Assumptions!$B$7</f>
        <v>1168896.182025</v>
      </c>
      <c r="O535" s="71" t="n">
        <f aca="false">K535*Assumptions!$B$7</f>
        <v>1122400.47068597</v>
      </c>
      <c r="P535" s="68" t="n">
        <f aca="false">P534+G535</f>
        <v>7250.50137</v>
      </c>
      <c r="Q535" s="68" t="n">
        <f aca="false">MAX(Q534,P535)</f>
        <v>7293.97521</v>
      </c>
      <c r="R535" s="68" t="n">
        <f aca="false">Q535-P535</f>
        <v>43.4738400000006</v>
      </c>
      <c r="S535" s="68" t="n">
        <f aca="false">S534+K535</f>
        <v>4108.97414765305</v>
      </c>
      <c r="T535" s="68" t="n">
        <f aca="false">MAX(T534,S535)</f>
        <v>4205.65350603211</v>
      </c>
      <c r="U535" s="68" t="n">
        <f aca="false">T535-S535</f>
        <v>96.6793583790595</v>
      </c>
      <c r="V535" s="70" t="n">
        <f aca="false">V534+F535</f>
        <v>1.5388</v>
      </c>
      <c r="W535" s="70" t="n">
        <f aca="false">MAX(W534,V535)</f>
        <v>1.5455</v>
      </c>
      <c r="X535" s="70" t="n">
        <f aca="false">W535-V535</f>
        <v>0.00670000000000015</v>
      </c>
      <c r="Y535" s="70" t="n">
        <f aca="false">Y534+M535</f>
        <v>1.40027827732999</v>
      </c>
      <c r="Z535" s="70" t="n">
        <f aca="false">MAX(Z534,Y535)</f>
        <v>1.40932430826965</v>
      </c>
      <c r="AA535" s="70" t="n">
        <f aca="false">Z535-Y535</f>
        <v>0.00904603093966272</v>
      </c>
      <c r="AB535" s="72" t="n">
        <f aca="false">AB534*(1+F535)</f>
        <v>4.22699730882624</v>
      </c>
      <c r="AC535" s="73" t="n">
        <f aca="false">MAX(AC534,AB535)</f>
        <v>4.25811359240768</v>
      </c>
      <c r="AD535" s="70" t="n">
        <f aca="false">1-AB535/AC535</f>
        <v>0.00730752783038013</v>
      </c>
      <c r="AE535" s="73" t="n">
        <f aca="false">AE534*(1+M535)</f>
        <v>3.6814468514288</v>
      </c>
      <c r="AF535" s="73" t="n">
        <f aca="false">MAX(AF534,AE535)</f>
        <v>3.71726660050547</v>
      </c>
      <c r="AG535" s="70" t="n">
        <f aca="false">1-AE535/AF535</f>
        <v>0.00963604522521799</v>
      </c>
      <c r="AH535" s="74" t="n">
        <f aca="false">IF(R535&gt;0,AH534+1,0)</f>
        <v>9</v>
      </c>
      <c r="AI535" s="74" t="n">
        <f aca="false">IF(U535&gt;0,AI534+1,0)</f>
        <v>9</v>
      </c>
      <c r="AJ535" s="74" t="n">
        <f aca="false">IF(G535&gt;0,AJ534+1,0)</f>
        <v>1</v>
      </c>
      <c r="AK535" s="74" t="n">
        <f aca="false">IF(G535&lt;=0,AK534+1,0)</f>
        <v>0</v>
      </c>
      <c r="AL535" s="74" t="n">
        <f aca="false">IF(K535&gt;0,AL534+1,0)</f>
        <v>1</v>
      </c>
      <c r="AM535" s="74" t="n">
        <f aca="false">IF(K535&lt;=0,AM534+1,0)</f>
        <v>0</v>
      </c>
    </row>
    <row r="536" customFormat="false" ht="15" hidden="false" customHeight="false" outlineLevel="0" collapsed="false">
      <c r="A536" s="61" t="n">
        <v>535</v>
      </c>
      <c r="B536" s="62" t="n">
        <v>41458.40625</v>
      </c>
      <c r="C536" s="63" t="n">
        <f aca="false">YEAR(B536)</f>
        <v>2013</v>
      </c>
      <c r="D536" s="32" t="s">
        <v>276</v>
      </c>
      <c r="E536" s="64" t="n">
        <v>5799.5</v>
      </c>
      <c r="F536" s="65" t="n">
        <v>-0.0001</v>
      </c>
      <c r="G536" s="66" t="n">
        <v>-0.57995</v>
      </c>
      <c r="H536" s="67" t="n">
        <f aca="false">E536+IF(D536="Long",1,-1)*G536</f>
        <v>5800.07995</v>
      </c>
      <c r="I536" s="68" t="n">
        <f aca="false">Assumptions!$B$58</f>
        <v>5.35750011455817</v>
      </c>
      <c r="J536" s="68" t="n">
        <f aca="false">INDEX(Yearly!$L$5:$L$22,MATCH(C536,Yearly!$A$5:$A$22,0))</f>
        <v>0.55422414978188</v>
      </c>
      <c r="K536" s="68" t="n">
        <f aca="false">G536-I536-J536</f>
        <v>-6.49167426434005</v>
      </c>
      <c r="L536" s="69" t="n">
        <f aca="false">(I536+J536)/Assumptions!$B$8</f>
        <v>0.000260670104406952</v>
      </c>
      <c r="M536" s="70" t="n">
        <f aca="false">F536-L536</f>
        <v>-0.000360670104406952</v>
      </c>
      <c r="N536" s="71" t="n">
        <f aca="false">G536*Assumptions!$B$7</f>
        <v>-4561.30675</v>
      </c>
      <c r="O536" s="71" t="n">
        <f aca="false">K536*Assumptions!$B$7</f>
        <v>-51057.0180890345</v>
      </c>
      <c r="P536" s="68" t="n">
        <f aca="false">P535+G536</f>
        <v>7249.92142</v>
      </c>
      <c r="Q536" s="68" t="n">
        <f aca="false">MAX(Q535,P536)</f>
        <v>7293.97521</v>
      </c>
      <c r="R536" s="68" t="n">
        <f aca="false">Q536-P536</f>
        <v>44.0537900000008</v>
      </c>
      <c r="S536" s="68" t="n">
        <f aca="false">S535+K536</f>
        <v>4102.48247338871</v>
      </c>
      <c r="T536" s="68" t="n">
        <f aca="false">MAX(T535,S536)</f>
        <v>4205.65350603211</v>
      </c>
      <c r="U536" s="68" t="n">
        <f aca="false">T536-S536</f>
        <v>103.171032643399</v>
      </c>
      <c r="V536" s="70" t="n">
        <f aca="false">V535+F536</f>
        <v>1.5387</v>
      </c>
      <c r="W536" s="70" t="n">
        <f aca="false">MAX(W535,V536)</f>
        <v>1.5455</v>
      </c>
      <c r="X536" s="70" t="n">
        <f aca="false">W536-V536</f>
        <v>0.00680000000000014</v>
      </c>
      <c r="Y536" s="70" t="n">
        <f aca="false">Y535+M536</f>
        <v>1.39991760722559</v>
      </c>
      <c r="Z536" s="70" t="n">
        <f aca="false">MAX(Z535,Y536)</f>
        <v>1.40932430826965</v>
      </c>
      <c r="AA536" s="70" t="n">
        <f aca="false">Z536-Y536</f>
        <v>0.00940670104406971</v>
      </c>
      <c r="AB536" s="72" t="n">
        <f aca="false">AB535*(1+F536)</f>
        <v>4.22657460909535</v>
      </c>
      <c r="AC536" s="73" t="n">
        <f aca="false">MAX(AC535,AB536)</f>
        <v>4.25811359240768</v>
      </c>
      <c r="AD536" s="70" t="n">
        <f aca="false">1-AB536/AC536</f>
        <v>0.00740679707759706</v>
      </c>
      <c r="AE536" s="73" t="n">
        <f aca="false">AE535*(1+M536)</f>
        <v>3.68011906360853</v>
      </c>
      <c r="AF536" s="73" t="n">
        <f aca="false">MAX(AF535,AE536)</f>
        <v>3.71726660050547</v>
      </c>
      <c r="AG536" s="70" t="n">
        <f aca="false">1-AE536/AF536</f>
        <v>0.00999323989618761</v>
      </c>
      <c r="AH536" s="74" t="n">
        <f aca="false">IF(R536&gt;0,AH535+1,0)</f>
        <v>10</v>
      </c>
      <c r="AI536" s="74" t="n">
        <f aca="false">IF(U536&gt;0,AI535+1,0)</f>
        <v>10</v>
      </c>
      <c r="AJ536" s="74" t="n">
        <f aca="false">IF(G536&gt;0,AJ535+1,0)</f>
        <v>0</v>
      </c>
      <c r="AK536" s="74" t="n">
        <f aca="false">IF(G536&lt;=0,AK535+1,0)</f>
        <v>1</v>
      </c>
      <c r="AL536" s="74" t="n">
        <f aca="false">IF(K536&gt;0,AL535+1,0)</f>
        <v>0</v>
      </c>
      <c r="AM536" s="74" t="n">
        <f aca="false">IF(K536&lt;=0,AM535+1,0)</f>
        <v>1</v>
      </c>
    </row>
    <row r="537" customFormat="false" ht="15" hidden="false" customHeight="false" outlineLevel="0" collapsed="false">
      <c r="A537" s="61" t="n">
        <v>536</v>
      </c>
      <c r="B537" s="62" t="n">
        <v>41459.40625</v>
      </c>
      <c r="C537" s="63" t="n">
        <f aca="false">YEAR(B537)</f>
        <v>2013</v>
      </c>
      <c r="D537" s="32" t="s">
        <v>277</v>
      </c>
      <c r="E537" s="64" t="n">
        <v>5800.2</v>
      </c>
      <c r="F537" s="65" t="n">
        <v>-0.0019</v>
      </c>
      <c r="G537" s="66" t="n">
        <v>-11.02038</v>
      </c>
      <c r="H537" s="67" t="n">
        <f aca="false">E537+IF(D537="Long",1,-1)*G537</f>
        <v>5789.17962</v>
      </c>
      <c r="I537" s="68" t="n">
        <f aca="false">Assumptions!$B$58</f>
        <v>5.35750011455817</v>
      </c>
      <c r="J537" s="68" t="n">
        <f aca="false">INDEX(Yearly!$L$5:$L$22,MATCH(C537,Yearly!$A$5:$A$22,0))</f>
        <v>0.55422414978188</v>
      </c>
      <c r="K537" s="68" t="n">
        <f aca="false">G537-I537-J537</f>
        <v>-16.93210426434</v>
      </c>
      <c r="L537" s="69" t="n">
        <f aca="false">(I537+J537)/Assumptions!$B$8</f>
        <v>0.000260670104406952</v>
      </c>
      <c r="M537" s="70" t="n">
        <f aca="false">F537-L537</f>
        <v>-0.00216067010440695</v>
      </c>
      <c r="N537" s="71" t="n">
        <f aca="false">G537*Assumptions!$B$7</f>
        <v>-86675.2887</v>
      </c>
      <c r="O537" s="71" t="n">
        <f aca="false">K537*Assumptions!$B$7</f>
        <v>-133171.000039034</v>
      </c>
      <c r="P537" s="68" t="n">
        <f aca="false">P536+G537</f>
        <v>7238.90104</v>
      </c>
      <c r="Q537" s="68" t="n">
        <f aca="false">MAX(Q536,P537)</f>
        <v>7293.97521</v>
      </c>
      <c r="R537" s="68" t="n">
        <f aca="false">Q537-P537</f>
        <v>55.0741700000008</v>
      </c>
      <c r="S537" s="68" t="n">
        <f aca="false">S536+K537</f>
        <v>4085.55036912437</v>
      </c>
      <c r="T537" s="68" t="n">
        <f aca="false">MAX(T536,S537)</f>
        <v>4205.65350603211</v>
      </c>
      <c r="U537" s="68" t="n">
        <f aca="false">T537-S537</f>
        <v>120.10313690774</v>
      </c>
      <c r="V537" s="70" t="n">
        <f aca="false">V536+F537</f>
        <v>1.5368</v>
      </c>
      <c r="W537" s="70" t="n">
        <f aca="false">MAX(W536,V537)</f>
        <v>1.5455</v>
      </c>
      <c r="X537" s="70" t="n">
        <f aca="false">W537-V537</f>
        <v>0.00870000000000015</v>
      </c>
      <c r="Y537" s="70" t="n">
        <f aca="false">Y536+M537</f>
        <v>1.39775693712118</v>
      </c>
      <c r="Z537" s="70" t="n">
        <f aca="false">MAX(Z536,Y537)</f>
        <v>1.40932430826965</v>
      </c>
      <c r="AA537" s="70" t="n">
        <f aca="false">Z537-Y537</f>
        <v>0.0115673711484767</v>
      </c>
      <c r="AB537" s="72" t="n">
        <f aca="false">AB536*(1+F537)</f>
        <v>4.21854411733807</v>
      </c>
      <c r="AC537" s="73" t="n">
        <f aca="false">MAX(AC536,AB537)</f>
        <v>4.25811359240768</v>
      </c>
      <c r="AD537" s="70" t="n">
        <f aca="false">1-AB537/AC537</f>
        <v>0.00929272416314964</v>
      </c>
      <c r="AE537" s="73" t="n">
        <f aca="false">AE536*(1+M537)</f>
        <v>3.67216754036713</v>
      </c>
      <c r="AF537" s="73" t="n">
        <f aca="false">MAX(AF536,AE537)</f>
        <v>3.71726660050547</v>
      </c>
      <c r="AG537" s="70" t="n">
        <f aca="false">1-AE537/AF537</f>
        <v>0.0121323179059045</v>
      </c>
      <c r="AH537" s="74" t="n">
        <f aca="false">IF(R537&gt;0,AH536+1,0)</f>
        <v>11</v>
      </c>
      <c r="AI537" s="74" t="n">
        <f aca="false">IF(U537&gt;0,AI536+1,0)</f>
        <v>11</v>
      </c>
      <c r="AJ537" s="74" t="n">
        <f aca="false">IF(G537&gt;0,AJ536+1,0)</f>
        <v>0</v>
      </c>
      <c r="AK537" s="74" t="n">
        <f aca="false">IF(G537&lt;=0,AK536+1,0)</f>
        <v>2</v>
      </c>
      <c r="AL537" s="74" t="n">
        <f aca="false">IF(K537&gt;0,AL536+1,0)</f>
        <v>0</v>
      </c>
      <c r="AM537" s="74" t="n">
        <f aca="false">IF(K537&lt;=0,AM536+1,0)</f>
        <v>2</v>
      </c>
    </row>
    <row r="538" customFormat="false" ht="15" hidden="false" customHeight="false" outlineLevel="0" collapsed="false">
      <c r="A538" s="61" t="n">
        <v>537</v>
      </c>
      <c r="B538" s="62" t="n">
        <v>41463.40625</v>
      </c>
      <c r="C538" s="63" t="n">
        <f aca="false">YEAR(B538)</f>
        <v>2013</v>
      </c>
      <c r="D538" s="32" t="s">
        <v>276</v>
      </c>
      <c r="E538" s="64" t="n">
        <v>5789</v>
      </c>
      <c r="F538" s="65" t="n">
        <v>-0.0121</v>
      </c>
      <c r="G538" s="66" t="n">
        <v>-70.0469</v>
      </c>
      <c r="H538" s="67" t="n">
        <f aca="false">E538+IF(D538="Long",1,-1)*G538</f>
        <v>5859.0469</v>
      </c>
      <c r="I538" s="68" t="n">
        <f aca="false">Assumptions!$B$58</f>
        <v>5.35750011455817</v>
      </c>
      <c r="J538" s="68" t="n">
        <f aca="false">INDEX(Yearly!$L$5:$L$22,MATCH(C538,Yearly!$A$5:$A$22,0))</f>
        <v>0.55422414978188</v>
      </c>
      <c r="K538" s="68" t="n">
        <f aca="false">G538-I538-J538</f>
        <v>-75.95862426434</v>
      </c>
      <c r="L538" s="69" t="n">
        <f aca="false">(I538+J538)/Assumptions!$B$8</f>
        <v>0.000260670104406952</v>
      </c>
      <c r="M538" s="70" t="n">
        <f aca="false">F538-L538</f>
        <v>-0.012360670104407</v>
      </c>
      <c r="N538" s="71" t="n">
        <f aca="false">G538*Assumptions!$B$7</f>
        <v>-550918.8685</v>
      </c>
      <c r="O538" s="71" t="n">
        <f aca="false">K538*Assumptions!$B$7</f>
        <v>-597414.579839034</v>
      </c>
      <c r="P538" s="68" t="n">
        <f aca="false">P537+G538</f>
        <v>7168.85414</v>
      </c>
      <c r="Q538" s="68" t="n">
        <f aca="false">MAX(Q537,P538)</f>
        <v>7293.97521</v>
      </c>
      <c r="R538" s="68" t="n">
        <f aca="false">Q538-P538</f>
        <v>125.121070000001</v>
      </c>
      <c r="S538" s="68" t="n">
        <f aca="false">S537+K538</f>
        <v>4009.59174486003</v>
      </c>
      <c r="T538" s="68" t="n">
        <f aca="false">MAX(T537,S538)</f>
        <v>4205.65350603211</v>
      </c>
      <c r="U538" s="68" t="n">
        <f aca="false">T538-S538</f>
        <v>196.06176117208</v>
      </c>
      <c r="V538" s="70" t="n">
        <f aca="false">V537+F538</f>
        <v>1.5247</v>
      </c>
      <c r="W538" s="70" t="n">
        <f aca="false">MAX(W537,V538)</f>
        <v>1.5455</v>
      </c>
      <c r="X538" s="70" t="n">
        <f aca="false">W538-V538</f>
        <v>0.0208000000000002</v>
      </c>
      <c r="Y538" s="70" t="n">
        <f aca="false">Y537+M538</f>
        <v>1.38539626701677</v>
      </c>
      <c r="Z538" s="70" t="n">
        <f aca="false">MAX(Z537,Y538)</f>
        <v>1.40932430826965</v>
      </c>
      <c r="AA538" s="70" t="n">
        <f aca="false">Z538-Y538</f>
        <v>0.0239280412528837</v>
      </c>
      <c r="AB538" s="72" t="n">
        <f aca="false">AB537*(1+F538)</f>
        <v>4.16749973351828</v>
      </c>
      <c r="AC538" s="73" t="n">
        <f aca="false">MAX(AC537,AB538)</f>
        <v>4.25811359240768</v>
      </c>
      <c r="AD538" s="70" t="n">
        <f aca="false">1-AB538/AC538</f>
        <v>0.0212802822007754</v>
      </c>
      <c r="AE538" s="73" t="n">
        <f aca="false">AE537*(1+M538)</f>
        <v>3.62677708883254</v>
      </c>
      <c r="AF538" s="73" t="n">
        <f aca="false">MAX(AF537,AE538)</f>
        <v>3.71726660050547</v>
      </c>
      <c r="AG538" s="70" t="n">
        <f aca="false">1-AE538/AF538</f>
        <v>0.0243430244310749</v>
      </c>
      <c r="AH538" s="74" t="n">
        <f aca="false">IF(R538&gt;0,AH537+1,0)</f>
        <v>12</v>
      </c>
      <c r="AI538" s="74" t="n">
        <f aca="false">IF(U538&gt;0,AI537+1,0)</f>
        <v>12</v>
      </c>
      <c r="AJ538" s="74" t="n">
        <f aca="false">IF(G538&gt;0,AJ537+1,0)</f>
        <v>0</v>
      </c>
      <c r="AK538" s="74" t="n">
        <f aca="false">IF(G538&lt;=0,AK537+1,0)</f>
        <v>3</v>
      </c>
      <c r="AL538" s="74" t="n">
        <f aca="false">IF(K538&gt;0,AL537+1,0)</f>
        <v>0</v>
      </c>
      <c r="AM538" s="74" t="n">
        <f aca="false">IF(K538&lt;=0,AM537+1,0)</f>
        <v>3</v>
      </c>
    </row>
    <row r="539" customFormat="false" ht="15" hidden="false" customHeight="false" outlineLevel="0" collapsed="false">
      <c r="A539" s="61" t="n">
        <v>538</v>
      </c>
      <c r="B539" s="62" t="n">
        <v>41464.40625</v>
      </c>
      <c r="C539" s="63" t="n">
        <f aca="false">YEAR(B539)</f>
        <v>2013</v>
      </c>
      <c r="D539" s="32" t="s">
        <v>277</v>
      </c>
      <c r="E539" s="64" t="n">
        <v>5858.9</v>
      </c>
      <c r="F539" s="65" t="n">
        <v>-0.0065</v>
      </c>
      <c r="G539" s="66" t="n">
        <v>-38.08285</v>
      </c>
      <c r="H539" s="67" t="n">
        <f aca="false">E539+IF(D539="Long",1,-1)*G539</f>
        <v>5820.81715</v>
      </c>
      <c r="I539" s="68" t="n">
        <f aca="false">Assumptions!$B$58</f>
        <v>5.35750011455817</v>
      </c>
      <c r="J539" s="68" t="n">
        <f aca="false">INDEX(Yearly!$L$5:$L$22,MATCH(C539,Yearly!$A$5:$A$22,0))</f>
        <v>0.55422414978188</v>
      </c>
      <c r="K539" s="68" t="n">
        <f aca="false">G539-I539-J539</f>
        <v>-43.9945742643401</v>
      </c>
      <c r="L539" s="69" t="n">
        <f aca="false">(I539+J539)/Assumptions!$B$8</f>
        <v>0.000260670104406952</v>
      </c>
      <c r="M539" s="70" t="n">
        <f aca="false">F539-L539</f>
        <v>-0.00676067010440695</v>
      </c>
      <c r="N539" s="71" t="n">
        <f aca="false">G539*Assumptions!$B$7</f>
        <v>-299521.61525</v>
      </c>
      <c r="O539" s="71" t="n">
        <f aca="false">K539*Assumptions!$B$7</f>
        <v>-346017.326589035</v>
      </c>
      <c r="P539" s="68" t="n">
        <f aca="false">P538+G539</f>
        <v>7130.77129</v>
      </c>
      <c r="Q539" s="68" t="n">
        <f aca="false">MAX(Q538,P539)</f>
        <v>7293.97521</v>
      </c>
      <c r="R539" s="68" t="n">
        <f aca="false">Q539-P539</f>
        <v>163.203920000001</v>
      </c>
      <c r="S539" s="68" t="n">
        <f aca="false">S538+K539</f>
        <v>3965.59717059569</v>
      </c>
      <c r="T539" s="68" t="n">
        <f aca="false">MAX(T538,S539)</f>
        <v>4205.65350603211</v>
      </c>
      <c r="U539" s="68" t="n">
        <f aca="false">T539-S539</f>
        <v>240.056335436419</v>
      </c>
      <c r="V539" s="70" t="n">
        <f aca="false">V538+F539</f>
        <v>1.5182</v>
      </c>
      <c r="W539" s="70" t="n">
        <f aca="false">MAX(W538,V539)</f>
        <v>1.5455</v>
      </c>
      <c r="X539" s="70" t="n">
        <f aca="false">W539-V539</f>
        <v>0.0273000000000001</v>
      </c>
      <c r="Y539" s="70" t="n">
        <f aca="false">Y538+M539</f>
        <v>1.37863559691236</v>
      </c>
      <c r="Z539" s="70" t="n">
        <f aca="false">MAX(Z538,Y539)</f>
        <v>1.40932430826965</v>
      </c>
      <c r="AA539" s="70" t="n">
        <f aca="false">Z539-Y539</f>
        <v>0.0306887113572907</v>
      </c>
      <c r="AB539" s="72" t="n">
        <f aca="false">AB538*(1+F539)</f>
        <v>4.14041098525041</v>
      </c>
      <c r="AC539" s="73" t="n">
        <f aca="false">MAX(AC538,AB539)</f>
        <v>4.25811359240768</v>
      </c>
      <c r="AD539" s="70" t="n">
        <f aca="false">1-AB539/AC539</f>
        <v>0.0276419603664704</v>
      </c>
      <c r="AE539" s="73" t="n">
        <f aca="false">AE538*(1+M539)</f>
        <v>3.60225764539273</v>
      </c>
      <c r="AF539" s="73" t="n">
        <f aca="false">MAX(AF538,AE539)</f>
        <v>3.71726660050547</v>
      </c>
      <c r="AG539" s="70" t="n">
        <f aca="false">1-AE539/AF539</f>
        <v>0.0309391193779599</v>
      </c>
      <c r="AH539" s="74" t="n">
        <f aca="false">IF(R539&gt;0,AH538+1,0)</f>
        <v>13</v>
      </c>
      <c r="AI539" s="74" t="n">
        <f aca="false">IF(U539&gt;0,AI538+1,0)</f>
        <v>13</v>
      </c>
      <c r="AJ539" s="74" t="n">
        <f aca="false">IF(G539&gt;0,AJ538+1,0)</f>
        <v>0</v>
      </c>
      <c r="AK539" s="74" t="n">
        <f aca="false">IF(G539&lt;=0,AK538+1,0)</f>
        <v>4</v>
      </c>
      <c r="AL539" s="74" t="n">
        <f aca="false">IF(K539&gt;0,AL538+1,0)</f>
        <v>0</v>
      </c>
      <c r="AM539" s="74" t="n">
        <f aca="false">IF(K539&lt;=0,AM538+1,0)</f>
        <v>4</v>
      </c>
    </row>
    <row r="540" customFormat="false" ht="15" hidden="false" customHeight="false" outlineLevel="0" collapsed="false">
      <c r="A540" s="61" t="n">
        <v>539</v>
      </c>
      <c r="B540" s="62" t="n">
        <v>41465.59375</v>
      </c>
      <c r="C540" s="63" t="n">
        <f aca="false">YEAR(B540)</f>
        <v>2013</v>
      </c>
      <c r="D540" s="32" t="s">
        <v>276</v>
      </c>
      <c r="E540" s="64" t="n">
        <v>5820.65</v>
      </c>
      <c r="F540" s="65" t="n">
        <v>-0.0169</v>
      </c>
      <c r="G540" s="66" t="n">
        <v>-98.368985</v>
      </c>
      <c r="H540" s="67" t="n">
        <f aca="false">E540+IF(D540="Long",1,-1)*G540</f>
        <v>5919.018985</v>
      </c>
      <c r="I540" s="68" t="n">
        <f aca="false">Assumptions!$B$58</f>
        <v>5.35750011455817</v>
      </c>
      <c r="J540" s="68" t="n">
        <f aca="false">INDEX(Yearly!$L$5:$L$22,MATCH(C540,Yearly!$A$5:$A$22,0))</f>
        <v>0.55422414978188</v>
      </c>
      <c r="K540" s="68" t="n">
        <f aca="false">G540-I540-J540</f>
        <v>-104.28070926434</v>
      </c>
      <c r="L540" s="69" t="n">
        <f aca="false">(I540+J540)/Assumptions!$B$8</f>
        <v>0.000260670104406952</v>
      </c>
      <c r="M540" s="70" t="n">
        <f aca="false">F540-L540</f>
        <v>-0.017160670104407</v>
      </c>
      <c r="N540" s="71" t="n">
        <f aca="false">G540*Assumptions!$B$7</f>
        <v>-773672.067025</v>
      </c>
      <c r="O540" s="71" t="n">
        <f aca="false">K540*Assumptions!$B$7</f>
        <v>-820167.778364034</v>
      </c>
      <c r="P540" s="68" t="n">
        <f aca="false">P539+G540</f>
        <v>7032.402305</v>
      </c>
      <c r="Q540" s="68" t="n">
        <f aca="false">MAX(Q539,P540)</f>
        <v>7293.97521</v>
      </c>
      <c r="R540" s="68" t="n">
        <f aca="false">Q540-P540</f>
        <v>261.572905000001</v>
      </c>
      <c r="S540" s="68" t="n">
        <f aca="false">S539+K540</f>
        <v>3861.31646133135</v>
      </c>
      <c r="T540" s="68" t="n">
        <f aca="false">MAX(T539,S540)</f>
        <v>4205.65350603211</v>
      </c>
      <c r="U540" s="68" t="n">
        <f aca="false">T540-S540</f>
        <v>344.33704470076</v>
      </c>
      <c r="V540" s="70" t="n">
        <f aca="false">V539+F540</f>
        <v>1.5013</v>
      </c>
      <c r="W540" s="70" t="n">
        <f aca="false">MAX(W539,V540)</f>
        <v>1.5455</v>
      </c>
      <c r="X540" s="70" t="n">
        <f aca="false">W540-V540</f>
        <v>0.0442</v>
      </c>
      <c r="Y540" s="70" t="n">
        <f aca="false">Y539+M540</f>
        <v>1.36147492680796</v>
      </c>
      <c r="Z540" s="70" t="n">
        <f aca="false">MAX(Z539,Y540)</f>
        <v>1.40932430826965</v>
      </c>
      <c r="AA540" s="70" t="n">
        <f aca="false">Z540-Y540</f>
        <v>0.0478493814616976</v>
      </c>
      <c r="AB540" s="72" t="n">
        <f aca="false">AB539*(1+F540)</f>
        <v>4.07043803959968</v>
      </c>
      <c r="AC540" s="73" t="n">
        <f aca="false">MAX(AC539,AB540)</f>
        <v>4.25811359240768</v>
      </c>
      <c r="AD540" s="70" t="n">
        <f aca="false">1-AB540/AC540</f>
        <v>0.044074811236277</v>
      </c>
      <c r="AE540" s="73" t="n">
        <f aca="false">AE539*(1+M540)</f>
        <v>3.54044049030906</v>
      </c>
      <c r="AF540" s="73" t="n">
        <f aca="false">MAX(AF539,AE540)</f>
        <v>3.71726660050547</v>
      </c>
      <c r="AG540" s="70" t="n">
        <f aca="false">1-AE540/AF540</f>
        <v>0.0475688534614008</v>
      </c>
      <c r="AH540" s="74" t="n">
        <f aca="false">IF(R540&gt;0,AH539+1,0)</f>
        <v>14</v>
      </c>
      <c r="AI540" s="74" t="n">
        <f aca="false">IF(U540&gt;0,AI539+1,0)</f>
        <v>14</v>
      </c>
      <c r="AJ540" s="74" t="n">
        <f aca="false">IF(G540&gt;0,AJ539+1,0)</f>
        <v>0</v>
      </c>
      <c r="AK540" s="74" t="n">
        <f aca="false">IF(G540&lt;=0,AK539+1,0)</f>
        <v>5</v>
      </c>
      <c r="AL540" s="74" t="n">
        <f aca="false">IF(K540&gt;0,AL539+1,0)</f>
        <v>0</v>
      </c>
      <c r="AM540" s="74" t="n">
        <f aca="false">IF(K540&lt;=0,AM539+1,0)</f>
        <v>5</v>
      </c>
    </row>
    <row r="541" customFormat="false" ht="15" hidden="false" customHeight="false" outlineLevel="0" collapsed="false">
      <c r="A541" s="61" t="n">
        <v>540</v>
      </c>
      <c r="B541" s="62" t="n">
        <v>41466.40625</v>
      </c>
      <c r="C541" s="63" t="n">
        <f aca="false">YEAR(B541)</f>
        <v>2013</v>
      </c>
      <c r="D541" s="32" t="s">
        <v>277</v>
      </c>
      <c r="E541" s="64" t="n">
        <v>5918.9</v>
      </c>
      <c r="F541" s="65" t="n">
        <v>0.0049</v>
      </c>
      <c r="G541" s="66" t="n">
        <v>29.00261</v>
      </c>
      <c r="H541" s="67" t="n">
        <f aca="false">E541+IF(D541="Long",1,-1)*G541</f>
        <v>5947.90261</v>
      </c>
      <c r="I541" s="68" t="n">
        <f aca="false">Assumptions!$B$58</f>
        <v>5.35750011455817</v>
      </c>
      <c r="J541" s="68" t="n">
        <f aca="false">INDEX(Yearly!$L$5:$L$22,MATCH(C541,Yearly!$A$5:$A$22,0))</f>
        <v>0.55422414978188</v>
      </c>
      <c r="K541" s="68" t="n">
        <f aca="false">G541-I541-J541</f>
        <v>23.09088573566</v>
      </c>
      <c r="L541" s="69" t="n">
        <f aca="false">(I541+J541)/Assumptions!$B$8</f>
        <v>0.000260670104406952</v>
      </c>
      <c r="M541" s="70" t="n">
        <f aca="false">F541-L541</f>
        <v>0.00463932989559305</v>
      </c>
      <c r="N541" s="71" t="n">
        <f aca="false">G541*Assumptions!$B$7</f>
        <v>228105.52765</v>
      </c>
      <c r="O541" s="71" t="n">
        <f aca="false">K541*Assumptions!$B$7</f>
        <v>181609.816310966</v>
      </c>
      <c r="P541" s="68" t="n">
        <f aca="false">P540+G541</f>
        <v>7061.404915</v>
      </c>
      <c r="Q541" s="68" t="n">
        <f aca="false">MAX(Q540,P541)</f>
        <v>7293.97521</v>
      </c>
      <c r="R541" s="68" t="n">
        <f aca="false">Q541-P541</f>
        <v>232.570295000001</v>
      </c>
      <c r="S541" s="68" t="n">
        <f aca="false">S540+K541</f>
        <v>3884.40734706701</v>
      </c>
      <c r="T541" s="68" t="n">
        <f aca="false">MAX(T540,S541)</f>
        <v>4205.65350603211</v>
      </c>
      <c r="U541" s="68" t="n">
        <f aca="false">T541-S541</f>
        <v>321.2461589651</v>
      </c>
      <c r="V541" s="70" t="n">
        <f aca="false">V540+F541</f>
        <v>1.5062</v>
      </c>
      <c r="W541" s="70" t="n">
        <f aca="false">MAX(W540,V541)</f>
        <v>1.5455</v>
      </c>
      <c r="X541" s="70" t="n">
        <f aca="false">W541-V541</f>
        <v>0.0393000000000001</v>
      </c>
      <c r="Y541" s="70" t="n">
        <f aca="false">Y540+M541</f>
        <v>1.36611425670355</v>
      </c>
      <c r="Z541" s="70" t="n">
        <f aca="false">MAX(Z540,Y541)</f>
        <v>1.40932430826965</v>
      </c>
      <c r="AA541" s="70" t="n">
        <f aca="false">Z541-Y541</f>
        <v>0.0432100515661045</v>
      </c>
      <c r="AB541" s="72" t="n">
        <f aca="false">AB540*(1+F541)</f>
        <v>4.09038318599372</v>
      </c>
      <c r="AC541" s="73" t="n">
        <f aca="false">MAX(AC540,AB541)</f>
        <v>4.25811359240768</v>
      </c>
      <c r="AD541" s="70" t="n">
        <f aca="false">1-AB541/AC541</f>
        <v>0.0393907778113348</v>
      </c>
      <c r="AE541" s="73" t="n">
        <f aca="false">AE540*(1+M541)</f>
        <v>3.55686576171932</v>
      </c>
      <c r="AF541" s="73" t="n">
        <f aca="false">MAX(AF540,AE541)</f>
        <v>3.71726660050547</v>
      </c>
      <c r="AG541" s="70" t="n">
        <f aca="false">1-AE541/AF541</f>
        <v>0.0431502111697703</v>
      </c>
      <c r="AH541" s="74" t="n">
        <f aca="false">IF(R541&gt;0,AH540+1,0)</f>
        <v>15</v>
      </c>
      <c r="AI541" s="74" t="n">
        <f aca="false">IF(U541&gt;0,AI540+1,0)</f>
        <v>15</v>
      </c>
      <c r="AJ541" s="74" t="n">
        <f aca="false">IF(G541&gt;0,AJ540+1,0)</f>
        <v>1</v>
      </c>
      <c r="AK541" s="74" t="n">
        <f aca="false">IF(G541&lt;=0,AK540+1,0)</f>
        <v>0</v>
      </c>
      <c r="AL541" s="74" t="n">
        <f aca="false">IF(K541&gt;0,AL540+1,0)</f>
        <v>1</v>
      </c>
      <c r="AM541" s="74" t="n">
        <f aca="false">IF(K541&lt;=0,AM540+1,0)</f>
        <v>0</v>
      </c>
    </row>
    <row r="542" customFormat="false" ht="15" hidden="false" customHeight="false" outlineLevel="0" collapsed="false">
      <c r="A542" s="61" t="n">
        <v>541</v>
      </c>
      <c r="B542" s="62" t="n">
        <v>41471.40625</v>
      </c>
      <c r="C542" s="63" t="n">
        <f aca="false">YEAR(B542)</f>
        <v>2013</v>
      </c>
      <c r="D542" s="32" t="s">
        <v>276</v>
      </c>
      <c r="E542" s="64" t="n">
        <v>5948.15</v>
      </c>
      <c r="F542" s="65" t="n">
        <v>-0.0008</v>
      </c>
      <c r="G542" s="66" t="n">
        <v>-4.75852</v>
      </c>
      <c r="H542" s="67" t="n">
        <f aca="false">E542+IF(D542="Long",1,-1)*G542</f>
        <v>5952.90852</v>
      </c>
      <c r="I542" s="68" t="n">
        <f aca="false">Assumptions!$B$58</f>
        <v>5.35750011455817</v>
      </c>
      <c r="J542" s="68" t="n">
        <f aca="false">INDEX(Yearly!$L$5:$L$22,MATCH(C542,Yearly!$A$5:$A$22,0))</f>
        <v>0.55422414978188</v>
      </c>
      <c r="K542" s="68" t="n">
        <f aca="false">G542-I542-J542</f>
        <v>-10.67024426434</v>
      </c>
      <c r="L542" s="69" t="n">
        <f aca="false">(I542+J542)/Assumptions!$B$8</f>
        <v>0.000260670104406952</v>
      </c>
      <c r="M542" s="70" t="n">
        <f aca="false">F542-L542</f>
        <v>-0.00106067010440695</v>
      </c>
      <c r="N542" s="71" t="n">
        <f aca="false">G542*Assumptions!$B$7</f>
        <v>-37425.7598</v>
      </c>
      <c r="O542" s="71" t="n">
        <f aca="false">K542*Assumptions!$B$7</f>
        <v>-83921.4711390345</v>
      </c>
      <c r="P542" s="68" t="n">
        <f aca="false">P541+G542</f>
        <v>7056.646395</v>
      </c>
      <c r="Q542" s="68" t="n">
        <f aca="false">MAX(Q541,P542)</f>
        <v>7293.97521</v>
      </c>
      <c r="R542" s="68" t="n">
        <f aca="false">Q542-P542</f>
        <v>237.328815000002</v>
      </c>
      <c r="S542" s="68" t="n">
        <f aca="false">S541+K542</f>
        <v>3873.73710280267</v>
      </c>
      <c r="T542" s="68" t="n">
        <f aca="false">MAX(T541,S542)</f>
        <v>4205.65350603211</v>
      </c>
      <c r="U542" s="68" t="n">
        <f aca="false">T542-S542</f>
        <v>331.91640322944</v>
      </c>
      <c r="V542" s="70" t="n">
        <f aca="false">V541+F542</f>
        <v>1.5054</v>
      </c>
      <c r="W542" s="70" t="n">
        <f aca="false">MAX(W541,V542)</f>
        <v>1.5455</v>
      </c>
      <c r="X542" s="70" t="n">
        <f aca="false">W542-V542</f>
        <v>0.0401</v>
      </c>
      <c r="Y542" s="70" t="n">
        <f aca="false">Y541+M542</f>
        <v>1.36505358659914</v>
      </c>
      <c r="Z542" s="70" t="n">
        <f aca="false">MAX(Z541,Y542)</f>
        <v>1.40932430826965</v>
      </c>
      <c r="AA542" s="70" t="n">
        <f aca="false">Z542-Y542</f>
        <v>0.0442707216705114</v>
      </c>
      <c r="AB542" s="72" t="n">
        <f aca="false">AB541*(1+F542)</f>
        <v>4.08711087944493</v>
      </c>
      <c r="AC542" s="73" t="n">
        <f aca="false">MAX(AC541,AB542)</f>
        <v>4.25811359240768</v>
      </c>
      <c r="AD542" s="70" t="n">
        <f aca="false">1-AB542/AC542</f>
        <v>0.0401592651890859</v>
      </c>
      <c r="AE542" s="73" t="n">
        <f aca="false">AE541*(1+M542)</f>
        <v>3.55309310054048</v>
      </c>
      <c r="AF542" s="73" t="n">
        <f aca="false">MAX(AF541,AE542)</f>
        <v>3.71726660050547</v>
      </c>
      <c r="AG542" s="70" t="n">
        <f aca="false">1-AE542/AF542</f>
        <v>0.0441651131351906</v>
      </c>
      <c r="AH542" s="74" t="n">
        <f aca="false">IF(R542&gt;0,AH541+1,0)</f>
        <v>16</v>
      </c>
      <c r="AI542" s="74" t="n">
        <f aca="false">IF(U542&gt;0,AI541+1,0)</f>
        <v>16</v>
      </c>
      <c r="AJ542" s="74" t="n">
        <f aca="false">IF(G542&gt;0,AJ541+1,0)</f>
        <v>0</v>
      </c>
      <c r="AK542" s="74" t="n">
        <f aca="false">IF(G542&lt;=0,AK541+1,0)</f>
        <v>1</v>
      </c>
      <c r="AL542" s="74" t="n">
        <f aca="false">IF(K542&gt;0,AL541+1,0)</f>
        <v>0</v>
      </c>
      <c r="AM542" s="74" t="n">
        <f aca="false">IF(K542&lt;=0,AM541+1,0)</f>
        <v>1</v>
      </c>
    </row>
    <row r="543" customFormat="false" ht="15" hidden="false" customHeight="false" outlineLevel="0" collapsed="false">
      <c r="A543" s="61" t="n">
        <v>542</v>
      </c>
      <c r="B543" s="62" t="n">
        <v>41471.59375</v>
      </c>
      <c r="C543" s="63" t="n">
        <f aca="false">YEAR(B543)</f>
        <v>2013</v>
      </c>
      <c r="D543" s="32" t="s">
        <v>277</v>
      </c>
      <c r="E543" s="64" t="n">
        <v>5952.85</v>
      </c>
      <c r="F543" s="65" t="n">
        <v>-0.0033</v>
      </c>
      <c r="G543" s="66" t="n">
        <v>-19.644405</v>
      </c>
      <c r="H543" s="67" t="n">
        <f aca="false">E543+IF(D543="Long",1,-1)*G543</f>
        <v>5933.205595</v>
      </c>
      <c r="I543" s="68" t="n">
        <f aca="false">Assumptions!$B$58</f>
        <v>5.35750011455817</v>
      </c>
      <c r="J543" s="68" t="n">
        <f aca="false">INDEX(Yearly!$L$5:$L$22,MATCH(C543,Yearly!$A$5:$A$22,0))</f>
        <v>0.55422414978188</v>
      </c>
      <c r="K543" s="68" t="n">
        <f aca="false">G543-I543-J543</f>
        <v>-25.55612926434</v>
      </c>
      <c r="L543" s="69" t="n">
        <f aca="false">(I543+J543)/Assumptions!$B$8</f>
        <v>0.000260670104406952</v>
      </c>
      <c r="M543" s="70" t="n">
        <f aca="false">F543-L543</f>
        <v>-0.00356067010440695</v>
      </c>
      <c r="N543" s="71" t="n">
        <f aca="false">G543*Assumptions!$B$7</f>
        <v>-154503.245325</v>
      </c>
      <c r="O543" s="71" t="n">
        <f aca="false">K543*Assumptions!$B$7</f>
        <v>-200998.956664034</v>
      </c>
      <c r="P543" s="68" t="n">
        <f aca="false">P542+G543</f>
        <v>7037.00199</v>
      </c>
      <c r="Q543" s="68" t="n">
        <f aca="false">MAX(Q542,P543)</f>
        <v>7293.97521</v>
      </c>
      <c r="R543" s="68" t="n">
        <f aca="false">Q543-P543</f>
        <v>256.973220000002</v>
      </c>
      <c r="S543" s="68" t="n">
        <f aca="false">S542+K543</f>
        <v>3848.18097353833</v>
      </c>
      <c r="T543" s="68" t="n">
        <f aca="false">MAX(T542,S543)</f>
        <v>4205.65350603211</v>
      </c>
      <c r="U543" s="68" t="n">
        <f aca="false">T543-S543</f>
        <v>357.47253249378</v>
      </c>
      <c r="V543" s="70" t="n">
        <f aca="false">V542+F543</f>
        <v>1.5021</v>
      </c>
      <c r="W543" s="70" t="n">
        <f aca="false">MAX(W542,V543)</f>
        <v>1.5455</v>
      </c>
      <c r="X543" s="70" t="n">
        <f aca="false">W543-V543</f>
        <v>0.0434000000000001</v>
      </c>
      <c r="Y543" s="70" t="n">
        <f aca="false">Y542+M543</f>
        <v>1.36149291649474</v>
      </c>
      <c r="Z543" s="70" t="n">
        <f aca="false">MAX(Z542,Y543)</f>
        <v>1.40932430826965</v>
      </c>
      <c r="AA543" s="70" t="n">
        <f aca="false">Z543-Y543</f>
        <v>0.0478313917749182</v>
      </c>
      <c r="AB543" s="72" t="n">
        <f aca="false">AB542*(1+F543)</f>
        <v>4.07362341354276</v>
      </c>
      <c r="AC543" s="73" t="n">
        <f aca="false">MAX(AC542,AB543)</f>
        <v>4.25811359240768</v>
      </c>
      <c r="AD543" s="70" t="n">
        <f aca="false">1-AB543/AC543</f>
        <v>0.0433267396139617</v>
      </c>
      <c r="AE543" s="73" t="n">
        <f aca="false">AE542*(1+M543)</f>
        <v>3.54044170815921</v>
      </c>
      <c r="AF543" s="73" t="n">
        <f aca="false">MAX(AF542,AE543)</f>
        <v>3.71726660050547</v>
      </c>
      <c r="AG543" s="70" t="n">
        <f aca="false">1-AE543/AF543</f>
        <v>0.0475685258415993</v>
      </c>
      <c r="AH543" s="74" t="n">
        <f aca="false">IF(R543&gt;0,AH542+1,0)</f>
        <v>17</v>
      </c>
      <c r="AI543" s="74" t="n">
        <f aca="false">IF(U543&gt;0,AI542+1,0)</f>
        <v>17</v>
      </c>
      <c r="AJ543" s="74" t="n">
        <f aca="false">IF(G543&gt;0,AJ542+1,0)</f>
        <v>0</v>
      </c>
      <c r="AK543" s="74" t="n">
        <f aca="false">IF(G543&lt;=0,AK542+1,0)</f>
        <v>2</v>
      </c>
      <c r="AL543" s="74" t="n">
        <f aca="false">IF(K543&gt;0,AL542+1,0)</f>
        <v>0</v>
      </c>
      <c r="AM543" s="74" t="n">
        <f aca="false">IF(K543&lt;=0,AM542+1,0)</f>
        <v>2</v>
      </c>
    </row>
    <row r="544" customFormat="false" ht="15" hidden="false" customHeight="false" outlineLevel="0" collapsed="false">
      <c r="A544" s="61" t="n">
        <v>543</v>
      </c>
      <c r="B544" s="62" t="n">
        <v>41472.59375</v>
      </c>
      <c r="C544" s="63" t="n">
        <f aca="false">YEAR(B544)</f>
        <v>2013</v>
      </c>
      <c r="D544" s="32" t="s">
        <v>276</v>
      </c>
      <c r="E544" s="64" t="n">
        <v>5933.2</v>
      </c>
      <c r="F544" s="65" t="n">
        <v>-0.0091</v>
      </c>
      <c r="G544" s="66" t="n">
        <v>-53.99212</v>
      </c>
      <c r="H544" s="67" t="n">
        <f aca="false">E544+IF(D544="Long",1,-1)*G544</f>
        <v>5987.19212</v>
      </c>
      <c r="I544" s="68" t="n">
        <f aca="false">Assumptions!$B$58</f>
        <v>5.35750011455817</v>
      </c>
      <c r="J544" s="68" t="n">
        <f aca="false">INDEX(Yearly!$L$5:$L$22,MATCH(C544,Yearly!$A$5:$A$22,0))</f>
        <v>0.55422414978188</v>
      </c>
      <c r="K544" s="68" t="n">
        <f aca="false">G544-I544-J544</f>
        <v>-59.9038442643401</v>
      </c>
      <c r="L544" s="69" t="n">
        <f aca="false">(I544+J544)/Assumptions!$B$8</f>
        <v>0.000260670104406952</v>
      </c>
      <c r="M544" s="70" t="n">
        <f aca="false">F544-L544</f>
        <v>-0.00936067010440695</v>
      </c>
      <c r="N544" s="71" t="n">
        <f aca="false">G544*Assumptions!$B$7</f>
        <v>-424648.0238</v>
      </c>
      <c r="O544" s="71" t="n">
        <f aca="false">K544*Assumptions!$B$7</f>
        <v>-471143.735139035</v>
      </c>
      <c r="P544" s="68" t="n">
        <f aca="false">P543+G544</f>
        <v>6983.00987</v>
      </c>
      <c r="Q544" s="68" t="n">
        <f aca="false">MAX(Q543,P544)</f>
        <v>7293.97521</v>
      </c>
      <c r="R544" s="68" t="n">
        <f aca="false">Q544-P544</f>
        <v>310.965340000002</v>
      </c>
      <c r="S544" s="68" t="n">
        <f aca="false">S543+K544</f>
        <v>3788.27712927399</v>
      </c>
      <c r="T544" s="68" t="n">
        <f aca="false">MAX(T543,S544)</f>
        <v>4205.65350603211</v>
      </c>
      <c r="U544" s="68" t="n">
        <f aca="false">T544-S544</f>
        <v>417.37637675812</v>
      </c>
      <c r="V544" s="70" t="n">
        <f aca="false">V543+F544</f>
        <v>1.493</v>
      </c>
      <c r="W544" s="70" t="n">
        <f aca="false">MAX(W543,V544)</f>
        <v>1.5455</v>
      </c>
      <c r="X544" s="70" t="n">
        <f aca="false">W544-V544</f>
        <v>0.0525000000000002</v>
      </c>
      <c r="Y544" s="70" t="n">
        <f aca="false">Y543+M544</f>
        <v>1.35213224639033</v>
      </c>
      <c r="Z544" s="70" t="n">
        <f aca="false">MAX(Z543,Y544)</f>
        <v>1.40932430826965</v>
      </c>
      <c r="AA544" s="70" t="n">
        <f aca="false">Z544-Y544</f>
        <v>0.0571920618793251</v>
      </c>
      <c r="AB544" s="72" t="n">
        <f aca="false">AB543*(1+F544)</f>
        <v>4.03655344047952</v>
      </c>
      <c r="AC544" s="73" t="n">
        <f aca="false">MAX(AC543,AB544)</f>
        <v>4.25811359240768</v>
      </c>
      <c r="AD544" s="70" t="n">
        <f aca="false">1-AB544/AC544</f>
        <v>0.0520324662834746</v>
      </c>
      <c r="AE544" s="73" t="n">
        <f aca="false">AE543*(1+M544)</f>
        <v>3.50730080130525</v>
      </c>
      <c r="AF544" s="73" t="n">
        <f aca="false">MAX(AF543,AE544)</f>
        <v>3.71726660050547</v>
      </c>
      <c r="AG544" s="70" t="n">
        <f aca="false">1-AE544/AF544</f>
        <v>0.0564839226682502</v>
      </c>
      <c r="AH544" s="74" t="n">
        <f aca="false">IF(R544&gt;0,AH543+1,0)</f>
        <v>18</v>
      </c>
      <c r="AI544" s="74" t="n">
        <f aca="false">IF(U544&gt;0,AI543+1,0)</f>
        <v>18</v>
      </c>
      <c r="AJ544" s="74" t="n">
        <f aca="false">IF(G544&gt;0,AJ543+1,0)</f>
        <v>0</v>
      </c>
      <c r="AK544" s="74" t="n">
        <f aca="false">IF(G544&lt;=0,AK543+1,0)</f>
        <v>3</v>
      </c>
      <c r="AL544" s="74" t="n">
        <f aca="false">IF(K544&gt;0,AL543+1,0)</f>
        <v>0</v>
      </c>
      <c r="AM544" s="74" t="n">
        <f aca="false">IF(K544&lt;=0,AM543+1,0)</f>
        <v>3</v>
      </c>
    </row>
    <row r="545" customFormat="false" ht="15" hidden="false" customHeight="false" outlineLevel="0" collapsed="false">
      <c r="A545" s="61" t="n">
        <v>544</v>
      </c>
      <c r="B545" s="62" t="n">
        <v>41473.40625</v>
      </c>
      <c r="C545" s="63" t="n">
        <f aca="false">YEAR(B545)</f>
        <v>2013</v>
      </c>
      <c r="D545" s="32" t="s">
        <v>277</v>
      </c>
      <c r="E545" s="64" t="n">
        <v>5987.3</v>
      </c>
      <c r="F545" s="65" t="n">
        <v>0.0091</v>
      </c>
      <c r="G545" s="66" t="n">
        <v>54.48443</v>
      </c>
      <c r="H545" s="67" t="n">
        <f aca="false">E545+IF(D545="Long",1,-1)*G545</f>
        <v>6041.78443</v>
      </c>
      <c r="I545" s="68" t="n">
        <f aca="false">Assumptions!$B$58</f>
        <v>5.35750011455817</v>
      </c>
      <c r="J545" s="68" t="n">
        <f aca="false">INDEX(Yearly!$L$5:$L$22,MATCH(C545,Yearly!$A$5:$A$22,0))</f>
        <v>0.55422414978188</v>
      </c>
      <c r="K545" s="68" t="n">
        <f aca="false">G545-I545-J545</f>
        <v>48.57270573566</v>
      </c>
      <c r="L545" s="69" t="n">
        <f aca="false">(I545+J545)/Assumptions!$B$8</f>
        <v>0.000260670104406952</v>
      </c>
      <c r="M545" s="70" t="n">
        <f aca="false">F545-L545</f>
        <v>0.00883932989559305</v>
      </c>
      <c r="N545" s="71" t="n">
        <f aca="false">G545*Assumptions!$B$7</f>
        <v>428520.04195</v>
      </c>
      <c r="O545" s="71" t="n">
        <f aca="false">K545*Assumptions!$B$7</f>
        <v>382024.330610966</v>
      </c>
      <c r="P545" s="68" t="n">
        <f aca="false">P544+G545</f>
        <v>7037.4943</v>
      </c>
      <c r="Q545" s="68" t="n">
        <f aca="false">MAX(Q544,P545)</f>
        <v>7293.97521</v>
      </c>
      <c r="R545" s="68" t="n">
        <f aca="false">Q545-P545</f>
        <v>256.480910000001</v>
      </c>
      <c r="S545" s="68" t="n">
        <f aca="false">S544+K545</f>
        <v>3836.84983500965</v>
      </c>
      <c r="T545" s="68" t="n">
        <f aca="false">MAX(T544,S545)</f>
        <v>4205.65350603211</v>
      </c>
      <c r="U545" s="68" t="n">
        <f aca="false">T545-S545</f>
        <v>368.80367102246</v>
      </c>
      <c r="V545" s="70" t="n">
        <f aca="false">V544+F545</f>
        <v>1.5021</v>
      </c>
      <c r="W545" s="70" t="n">
        <f aca="false">MAX(W544,V545)</f>
        <v>1.5455</v>
      </c>
      <c r="X545" s="70" t="n">
        <f aca="false">W545-V545</f>
        <v>0.0434000000000001</v>
      </c>
      <c r="Y545" s="70" t="n">
        <f aca="false">Y544+M545</f>
        <v>1.36097157628592</v>
      </c>
      <c r="Z545" s="70" t="n">
        <f aca="false">MAX(Z544,Y545)</f>
        <v>1.40932430826965</v>
      </c>
      <c r="AA545" s="70" t="n">
        <f aca="false">Z545-Y545</f>
        <v>0.048352731983732</v>
      </c>
      <c r="AB545" s="72" t="n">
        <f aca="false">AB544*(1+F545)</f>
        <v>4.07328607678788</v>
      </c>
      <c r="AC545" s="73" t="n">
        <f aca="false">MAX(AC544,AB545)</f>
        <v>4.25811359240768</v>
      </c>
      <c r="AD545" s="70" t="n">
        <f aca="false">1-AB545/AC545</f>
        <v>0.0434059617266541</v>
      </c>
      <c r="AE545" s="73" t="n">
        <f aca="false">AE544*(1+M545)</f>
        <v>3.53830299013106</v>
      </c>
      <c r="AF545" s="73" t="n">
        <f aca="false">MAX(AF544,AE545)</f>
        <v>3.71726660050547</v>
      </c>
      <c r="AG545" s="70" t="n">
        <f aca="false">1-AE545/AF545</f>
        <v>0.048143872798919</v>
      </c>
      <c r="AH545" s="74" t="n">
        <f aca="false">IF(R545&gt;0,AH544+1,0)</f>
        <v>19</v>
      </c>
      <c r="AI545" s="74" t="n">
        <f aca="false">IF(U545&gt;0,AI544+1,0)</f>
        <v>19</v>
      </c>
      <c r="AJ545" s="74" t="n">
        <f aca="false">IF(G545&gt;0,AJ544+1,0)</f>
        <v>1</v>
      </c>
      <c r="AK545" s="74" t="n">
        <f aca="false">IF(G545&lt;=0,AK544+1,0)</f>
        <v>0</v>
      </c>
      <c r="AL545" s="74" t="n">
        <f aca="false">IF(K545&gt;0,AL544+1,0)</f>
        <v>1</v>
      </c>
      <c r="AM545" s="74" t="n">
        <f aca="false">IF(K545&lt;=0,AM544+1,0)</f>
        <v>0</v>
      </c>
    </row>
    <row r="546" customFormat="false" ht="15" hidden="false" customHeight="false" outlineLevel="0" collapsed="false">
      <c r="A546" s="61" t="n">
        <v>545</v>
      </c>
      <c r="B546" s="62" t="n">
        <v>41479.40625</v>
      </c>
      <c r="C546" s="63" t="n">
        <f aca="false">YEAR(B546)</f>
        <v>2013</v>
      </c>
      <c r="D546" s="32" t="s">
        <v>276</v>
      </c>
      <c r="E546" s="64" t="n">
        <v>6041.55</v>
      </c>
      <c r="F546" s="65" t="n">
        <v>0.0715</v>
      </c>
      <c r="G546" s="66" t="n">
        <v>431.970825</v>
      </c>
      <c r="H546" s="67" t="n">
        <f aca="false">E546+IF(D546="Long",1,-1)*G546</f>
        <v>5609.579175</v>
      </c>
      <c r="I546" s="68" t="n">
        <f aca="false">Assumptions!$B$58</f>
        <v>5.35750011455817</v>
      </c>
      <c r="J546" s="68" t="n">
        <f aca="false">INDEX(Yearly!$L$5:$L$22,MATCH(C546,Yearly!$A$5:$A$22,0))</f>
        <v>0.55422414978188</v>
      </c>
      <c r="K546" s="68" t="n">
        <f aca="false">G546-I546-J546</f>
        <v>426.05910073566</v>
      </c>
      <c r="L546" s="69" t="n">
        <f aca="false">(I546+J546)/Assumptions!$B$8</f>
        <v>0.000260670104406952</v>
      </c>
      <c r="M546" s="70" t="n">
        <f aca="false">F546-L546</f>
        <v>0.0712393298955931</v>
      </c>
      <c r="N546" s="71" t="n">
        <f aca="false">G546*Assumptions!$B$7</f>
        <v>3397450.538625</v>
      </c>
      <c r="O546" s="71" t="n">
        <f aca="false">K546*Assumptions!$B$7</f>
        <v>3350954.82728597</v>
      </c>
      <c r="P546" s="68" t="n">
        <f aca="false">P545+G546</f>
        <v>7469.465125</v>
      </c>
      <c r="Q546" s="68" t="n">
        <f aca="false">MAX(Q545,P546)</f>
        <v>7469.465125</v>
      </c>
      <c r="R546" s="68" t="n">
        <f aca="false">Q546-P546</f>
        <v>0</v>
      </c>
      <c r="S546" s="68" t="n">
        <f aca="false">S545+K546</f>
        <v>4262.90893574531</v>
      </c>
      <c r="T546" s="68" t="n">
        <f aca="false">MAX(T545,S546)</f>
        <v>4262.90893574531</v>
      </c>
      <c r="U546" s="68" t="n">
        <f aca="false">T546-S546</f>
        <v>0</v>
      </c>
      <c r="V546" s="70" t="n">
        <f aca="false">V545+F546</f>
        <v>1.5736</v>
      </c>
      <c r="W546" s="70" t="n">
        <f aca="false">MAX(W545,V546)</f>
        <v>1.5736</v>
      </c>
      <c r="X546" s="70" t="n">
        <f aca="false">W546-V546</f>
        <v>0</v>
      </c>
      <c r="Y546" s="70" t="n">
        <f aca="false">Y545+M546</f>
        <v>1.43221090618152</v>
      </c>
      <c r="Z546" s="70" t="n">
        <f aca="false">MAX(Z545,Y546)</f>
        <v>1.43221090618152</v>
      </c>
      <c r="AA546" s="70" t="n">
        <f aca="false">Z546-Y546</f>
        <v>0</v>
      </c>
      <c r="AB546" s="72" t="n">
        <f aca="false">AB545*(1+F546)</f>
        <v>4.36452603127822</v>
      </c>
      <c r="AC546" s="73" t="n">
        <f aca="false">MAX(AC545,AB546)</f>
        <v>4.36452603127822</v>
      </c>
      <c r="AD546" s="70" t="n">
        <f aca="false">1-AB546/AC546</f>
        <v>0</v>
      </c>
      <c r="AE546" s="73" t="n">
        <f aca="false">AE545*(1+M546)</f>
        <v>3.79036932411557</v>
      </c>
      <c r="AF546" s="73" t="n">
        <f aca="false">MAX(AF545,AE546)</f>
        <v>3.79036932411557</v>
      </c>
      <c r="AG546" s="70" t="n">
        <f aca="false">1-AE546/AF546</f>
        <v>0</v>
      </c>
      <c r="AH546" s="74" t="n">
        <f aca="false">IF(R546&gt;0,AH545+1,0)</f>
        <v>0</v>
      </c>
      <c r="AI546" s="74" t="n">
        <f aca="false">IF(U546&gt;0,AI545+1,0)</f>
        <v>0</v>
      </c>
      <c r="AJ546" s="74" t="n">
        <f aca="false">IF(G546&gt;0,AJ545+1,0)</f>
        <v>2</v>
      </c>
      <c r="AK546" s="74" t="n">
        <f aca="false">IF(G546&lt;=0,AK545+1,0)</f>
        <v>0</v>
      </c>
      <c r="AL546" s="74" t="n">
        <f aca="false">IF(K546&gt;0,AL545+1,0)</f>
        <v>2</v>
      </c>
      <c r="AM546" s="74" t="n">
        <f aca="false">IF(K546&lt;=0,AM545+1,0)</f>
        <v>0</v>
      </c>
    </row>
    <row r="547" customFormat="false" ht="15" hidden="false" customHeight="false" outlineLevel="0" collapsed="false">
      <c r="A547" s="61" t="n">
        <v>546</v>
      </c>
      <c r="B547" s="62" t="n">
        <v>41498.5104166667</v>
      </c>
      <c r="C547" s="63" t="n">
        <f aca="false">YEAR(B547)</f>
        <v>2013</v>
      </c>
      <c r="D547" s="32" t="s">
        <v>277</v>
      </c>
      <c r="E547" s="64" t="n">
        <v>5609.85</v>
      </c>
      <c r="F547" s="65" t="n">
        <v>0.0087</v>
      </c>
      <c r="G547" s="66" t="n">
        <v>48.805695</v>
      </c>
      <c r="H547" s="67" t="n">
        <f aca="false">E547+IF(D547="Long",1,-1)*G547</f>
        <v>5658.655695</v>
      </c>
      <c r="I547" s="68" t="n">
        <f aca="false">Assumptions!$B$58</f>
        <v>5.35750011455817</v>
      </c>
      <c r="J547" s="68" t="n">
        <f aca="false">INDEX(Yearly!$L$5:$L$22,MATCH(C547,Yearly!$A$5:$A$22,0))</f>
        <v>0.55422414978188</v>
      </c>
      <c r="K547" s="68" t="n">
        <f aca="false">G547-I547-J547</f>
        <v>42.89397073566</v>
      </c>
      <c r="L547" s="69" t="n">
        <f aca="false">(I547+J547)/Assumptions!$B$8</f>
        <v>0.000260670104406952</v>
      </c>
      <c r="M547" s="70" t="n">
        <f aca="false">F547-L547</f>
        <v>0.00843932989559305</v>
      </c>
      <c r="N547" s="71" t="n">
        <f aca="false">G547*Assumptions!$B$7</f>
        <v>383856.791175</v>
      </c>
      <c r="O547" s="71" t="n">
        <f aca="false">K547*Assumptions!$B$7</f>
        <v>337361.079835966</v>
      </c>
      <c r="P547" s="68" t="n">
        <f aca="false">P546+G547</f>
        <v>7518.27082</v>
      </c>
      <c r="Q547" s="68" t="n">
        <f aca="false">MAX(Q546,P547)</f>
        <v>7518.27082</v>
      </c>
      <c r="R547" s="68" t="n">
        <f aca="false">Q547-P547</f>
        <v>0</v>
      </c>
      <c r="S547" s="68" t="n">
        <f aca="false">S546+K547</f>
        <v>4305.80290648097</v>
      </c>
      <c r="T547" s="68" t="n">
        <f aca="false">MAX(T546,S547)</f>
        <v>4305.80290648097</v>
      </c>
      <c r="U547" s="68" t="n">
        <f aca="false">T547-S547</f>
        <v>0</v>
      </c>
      <c r="V547" s="70" t="n">
        <f aca="false">V546+F547</f>
        <v>1.5823</v>
      </c>
      <c r="W547" s="70" t="n">
        <f aca="false">MAX(W546,V547)</f>
        <v>1.5823</v>
      </c>
      <c r="X547" s="70" t="n">
        <f aca="false">W547-V547</f>
        <v>0</v>
      </c>
      <c r="Y547" s="70" t="n">
        <f aca="false">Y546+M547</f>
        <v>1.44065023607711</v>
      </c>
      <c r="Z547" s="70" t="n">
        <f aca="false">MAX(Z546,Y547)</f>
        <v>1.44065023607711</v>
      </c>
      <c r="AA547" s="70" t="n">
        <f aca="false">Z547-Y547</f>
        <v>0</v>
      </c>
      <c r="AB547" s="72" t="n">
        <f aca="false">AB546*(1+F547)</f>
        <v>4.40249740775034</v>
      </c>
      <c r="AC547" s="73" t="n">
        <f aca="false">MAX(AC546,AB547)</f>
        <v>4.40249740775034</v>
      </c>
      <c r="AD547" s="70" t="n">
        <f aca="false">1-AB547/AC547</f>
        <v>0</v>
      </c>
      <c r="AE547" s="73" t="n">
        <f aca="false">AE546*(1+M547)</f>
        <v>3.82235750126792</v>
      </c>
      <c r="AF547" s="73" t="n">
        <f aca="false">MAX(AF546,AE547)</f>
        <v>3.82235750126792</v>
      </c>
      <c r="AG547" s="70" t="n">
        <f aca="false">1-AE547/AF547</f>
        <v>0</v>
      </c>
      <c r="AH547" s="74" t="n">
        <f aca="false">IF(R547&gt;0,AH546+1,0)</f>
        <v>0</v>
      </c>
      <c r="AI547" s="74" t="n">
        <f aca="false">IF(U547&gt;0,AI546+1,0)</f>
        <v>0</v>
      </c>
      <c r="AJ547" s="74" t="n">
        <f aca="false">IF(G547&gt;0,AJ546+1,0)</f>
        <v>3</v>
      </c>
      <c r="AK547" s="74" t="n">
        <f aca="false">IF(G547&lt;=0,AK546+1,0)</f>
        <v>0</v>
      </c>
      <c r="AL547" s="74" t="n">
        <f aca="false">IF(K547&gt;0,AL546+1,0)</f>
        <v>3</v>
      </c>
      <c r="AM547" s="74" t="n">
        <f aca="false">IF(K547&lt;=0,AM546+1,0)</f>
        <v>0</v>
      </c>
    </row>
    <row r="548" customFormat="false" ht="15" hidden="false" customHeight="false" outlineLevel="0" collapsed="false">
      <c r="A548" s="61" t="n">
        <v>547</v>
      </c>
      <c r="B548" s="62" t="n">
        <v>41502.40625</v>
      </c>
      <c r="C548" s="63" t="n">
        <f aca="false">YEAR(B548)</f>
        <v>2013</v>
      </c>
      <c r="D548" s="32" t="s">
        <v>276</v>
      </c>
      <c r="E548" s="64" t="n">
        <v>5658.45</v>
      </c>
      <c r="F548" s="65" t="n">
        <v>0.0336</v>
      </c>
      <c r="G548" s="66" t="n">
        <v>190.12392</v>
      </c>
      <c r="H548" s="67" t="n">
        <f aca="false">E548+IF(D548="Long",1,-1)*G548</f>
        <v>5468.32608</v>
      </c>
      <c r="I548" s="68" t="n">
        <f aca="false">Assumptions!$B$58</f>
        <v>5.35750011455817</v>
      </c>
      <c r="J548" s="68" t="n">
        <f aca="false">INDEX(Yearly!$L$5:$L$22,MATCH(C548,Yearly!$A$5:$A$22,0))</f>
        <v>0.55422414978188</v>
      </c>
      <c r="K548" s="68" t="n">
        <f aca="false">G548-I548-J548</f>
        <v>184.21219573566</v>
      </c>
      <c r="L548" s="69" t="n">
        <f aca="false">(I548+J548)/Assumptions!$B$8</f>
        <v>0.000260670104406952</v>
      </c>
      <c r="M548" s="70" t="n">
        <f aca="false">F548-L548</f>
        <v>0.033339329895593</v>
      </c>
      <c r="N548" s="71" t="n">
        <f aca="false">G548*Assumptions!$B$7</f>
        <v>1495324.6308</v>
      </c>
      <c r="O548" s="71" t="n">
        <f aca="false">K548*Assumptions!$B$7</f>
        <v>1448828.91946097</v>
      </c>
      <c r="P548" s="68" t="n">
        <f aca="false">P547+G548</f>
        <v>7708.39474</v>
      </c>
      <c r="Q548" s="68" t="n">
        <f aca="false">MAX(Q547,P548)</f>
        <v>7708.39474</v>
      </c>
      <c r="R548" s="68" t="n">
        <f aca="false">Q548-P548</f>
        <v>0</v>
      </c>
      <c r="S548" s="68" t="n">
        <f aca="false">S547+K548</f>
        <v>4490.01510221663</v>
      </c>
      <c r="T548" s="68" t="n">
        <f aca="false">MAX(T547,S548)</f>
        <v>4490.01510221663</v>
      </c>
      <c r="U548" s="68" t="n">
        <f aca="false">T548-S548</f>
        <v>0</v>
      </c>
      <c r="V548" s="70" t="n">
        <f aca="false">V547+F548</f>
        <v>1.6159</v>
      </c>
      <c r="W548" s="70" t="n">
        <f aca="false">MAX(W547,V548)</f>
        <v>1.6159</v>
      </c>
      <c r="X548" s="70" t="n">
        <f aca="false">W548-V548</f>
        <v>0</v>
      </c>
      <c r="Y548" s="70" t="n">
        <f aca="false">Y547+M548</f>
        <v>1.4739895659727</v>
      </c>
      <c r="Z548" s="70" t="n">
        <f aca="false">MAX(Z547,Y548)</f>
        <v>1.4739895659727</v>
      </c>
      <c r="AA548" s="70" t="n">
        <f aca="false">Z548-Y548</f>
        <v>0</v>
      </c>
      <c r="AB548" s="72" t="n">
        <f aca="false">AB547*(1+F548)</f>
        <v>4.55042132065075</v>
      </c>
      <c r="AC548" s="73" t="n">
        <f aca="false">MAX(AC547,AB548)</f>
        <v>4.55042132065075</v>
      </c>
      <c r="AD548" s="70" t="n">
        <f aca="false">1-AB548/AC548</f>
        <v>0</v>
      </c>
      <c r="AE548" s="73" t="n">
        <f aca="false">AE547*(1+M548)</f>
        <v>3.94979233898159</v>
      </c>
      <c r="AF548" s="73" t="n">
        <f aca="false">MAX(AF547,AE548)</f>
        <v>3.94979233898159</v>
      </c>
      <c r="AG548" s="70" t="n">
        <f aca="false">1-AE548/AF548</f>
        <v>0</v>
      </c>
      <c r="AH548" s="74" t="n">
        <f aca="false">IF(R548&gt;0,AH547+1,0)</f>
        <v>0</v>
      </c>
      <c r="AI548" s="74" t="n">
        <f aca="false">IF(U548&gt;0,AI547+1,0)</f>
        <v>0</v>
      </c>
      <c r="AJ548" s="74" t="n">
        <f aca="false">IF(G548&gt;0,AJ547+1,0)</f>
        <v>4</v>
      </c>
      <c r="AK548" s="74" t="n">
        <f aca="false">IF(G548&lt;=0,AK547+1,0)</f>
        <v>0</v>
      </c>
      <c r="AL548" s="74" t="n">
        <f aca="false">IF(K548&gt;0,AL547+1,0)</f>
        <v>4</v>
      </c>
      <c r="AM548" s="74" t="n">
        <f aca="false">IF(K548&lt;=0,AM547+1,0)</f>
        <v>0</v>
      </c>
    </row>
    <row r="549" customFormat="false" ht="15" hidden="false" customHeight="false" outlineLevel="0" collapsed="false">
      <c r="A549" s="61" t="n">
        <v>548</v>
      </c>
      <c r="B549" s="62" t="n">
        <v>41507.40625</v>
      </c>
      <c r="C549" s="63" t="n">
        <f aca="false">YEAR(B549)</f>
        <v>2013</v>
      </c>
      <c r="D549" s="32" t="s">
        <v>277</v>
      </c>
      <c r="E549" s="64" t="n">
        <v>5468.2</v>
      </c>
      <c r="F549" s="65" t="n">
        <v>-0.0111</v>
      </c>
      <c r="G549" s="66" t="n">
        <v>-60.69702</v>
      </c>
      <c r="H549" s="67" t="n">
        <f aca="false">E549+IF(D549="Long",1,-1)*G549</f>
        <v>5407.50298</v>
      </c>
      <c r="I549" s="68" t="n">
        <f aca="false">Assumptions!$B$58</f>
        <v>5.35750011455817</v>
      </c>
      <c r="J549" s="68" t="n">
        <f aca="false">INDEX(Yearly!$L$5:$L$22,MATCH(C549,Yearly!$A$5:$A$22,0))</f>
        <v>0.55422414978188</v>
      </c>
      <c r="K549" s="68" t="n">
        <f aca="false">G549-I549-J549</f>
        <v>-66.6087442643401</v>
      </c>
      <c r="L549" s="69" t="n">
        <f aca="false">(I549+J549)/Assumptions!$B$8</f>
        <v>0.000260670104406952</v>
      </c>
      <c r="M549" s="70" t="n">
        <f aca="false">F549-L549</f>
        <v>-0.011360670104407</v>
      </c>
      <c r="N549" s="71" t="n">
        <f aca="false">G549*Assumptions!$B$7</f>
        <v>-477382.0623</v>
      </c>
      <c r="O549" s="71" t="n">
        <f aca="false">K549*Assumptions!$B$7</f>
        <v>-523877.773639035</v>
      </c>
      <c r="P549" s="68" t="n">
        <f aca="false">P548+G549</f>
        <v>7647.69772</v>
      </c>
      <c r="Q549" s="68" t="n">
        <f aca="false">MAX(Q548,P549)</f>
        <v>7708.39474</v>
      </c>
      <c r="R549" s="68" t="n">
        <f aca="false">Q549-P549</f>
        <v>60.6970199999996</v>
      </c>
      <c r="S549" s="68" t="n">
        <f aca="false">S548+K549</f>
        <v>4423.40635795229</v>
      </c>
      <c r="T549" s="68" t="n">
        <f aca="false">MAX(T548,S549)</f>
        <v>4490.01510221663</v>
      </c>
      <c r="U549" s="68" t="n">
        <f aca="false">T549-S549</f>
        <v>66.6087442643402</v>
      </c>
      <c r="V549" s="70" t="n">
        <f aca="false">V548+F549</f>
        <v>1.6048</v>
      </c>
      <c r="W549" s="70" t="n">
        <f aca="false">MAX(W548,V549)</f>
        <v>1.6159</v>
      </c>
      <c r="X549" s="70" t="n">
        <f aca="false">W549-V549</f>
        <v>0.0111000000000001</v>
      </c>
      <c r="Y549" s="70" t="n">
        <f aca="false">Y548+M549</f>
        <v>1.4626288958683</v>
      </c>
      <c r="Z549" s="70" t="n">
        <f aca="false">MAX(Z548,Y549)</f>
        <v>1.4739895659727</v>
      </c>
      <c r="AA549" s="70" t="n">
        <f aca="false">Z549-Y549</f>
        <v>0.0113606701044069</v>
      </c>
      <c r="AB549" s="72" t="n">
        <f aca="false">AB548*(1+F549)</f>
        <v>4.49991164399152</v>
      </c>
      <c r="AC549" s="73" t="n">
        <f aca="false">MAX(AC548,AB549)</f>
        <v>4.55042132065075</v>
      </c>
      <c r="AD549" s="70" t="n">
        <f aca="false">1-AB549/AC549</f>
        <v>0.0111000000000001</v>
      </c>
      <c r="AE549" s="73" t="n">
        <f aca="false">AE548*(1+M549)</f>
        <v>3.9049200512375</v>
      </c>
      <c r="AF549" s="73" t="n">
        <f aca="false">MAX(AF548,AE549)</f>
        <v>3.94979233898159</v>
      </c>
      <c r="AG549" s="70" t="n">
        <f aca="false">1-AE549/AF549</f>
        <v>0.011360670104407</v>
      </c>
      <c r="AH549" s="74" t="n">
        <f aca="false">IF(R549&gt;0,AH548+1,0)</f>
        <v>1</v>
      </c>
      <c r="AI549" s="74" t="n">
        <f aca="false">IF(U549&gt;0,AI548+1,0)</f>
        <v>1</v>
      </c>
      <c r="AJ549" s="74" t="n">
        <f aca="false">IF(G549&gt;0,AJ548+1,0)</f>
        <v>0</v>
      </c>
      <c r="AK549" s="74" t="n">
        <f aca="false">IF(G549&lt;=0,AK548+1,0)</f>
        <v>1</v>
      </c>
      <c r="AL549" s="74" t="n">
        <f aca="false">IF(K549&gt;0,AL548+1,0)</f>
        <v>0</v>
      </c>
      <c r="AM549" s="74" t="n">
        <f aca="false">IF(K549&lt;=0,AM548+1,0)</f>
        <v>1</v>
      </c>
    </row>
    <row r="550" customFormat="false" ht="15" hidden="false" customHeight="false" outlineLevel="0" collapsed="false">
      <c r="A550" s="61" t="n">
        <v>549</v>
      </c>
      <c r="B550" s="62" t="n">
        <v>41507.5520833333</v>
      </c>
      <c r="C550" s="63" t="n">
        <f aca="false">YEAR(B550)</f>
        <v>2013</v>
      </c>
      <c r="D550" s="32" t="s">
        <v>276</v>
      </c>
      <c r="E550" s="64" t="n">
        <v>5407.3</v>
      </c>
      <c r="F550" s="65" t="n">
        <v>-0.0056</v>
      </c>
      <c r="G550" s="66" t="n">
        <v>-30.28088</v>
      </c>
      <c r="H550" s="67" t="n">
        <f aca="false">E550+IF(D550="Long",1,-1)*G550</f>
        <v>5437.58088</v>
      </c>
      <c r="I550" s="68" t="n">
        <f aca="false">Assumptions!$B$58</f>
        <v>5.35750011455817</v>
      </c>
      <c r="J550" s="68" t="n">
        <f aca="false">INDEX(Yearly!$L$5:$L$22,MATCH(C550,Yearly!$A$5:$A$22,0))</f>
        <v>0.55422414978188</v>
      </c>
      <c r="K550" s="68" t="n">
        <f aca="false">G550-I550-J550</f>
        <v>-36.1926042643401</v>
      </c>
      <c r="L550" s="69" t="n">
        <f aca="false">(I550+J550)/Assumptions!$B$8</f>
        <v>0.000260670104406952</v>
      </c>
      <c r="M550" s="70" t="n">
        <f aca="false">F550-L550</f>
        <v>-0.00586067010440695</v>
      </c>
      <c r="N550" s="71" t="n">
        <f aca="false">G550*Assumptions!$B$7</f>
        <v>-238159.1212</v>
      </c>
      <c r="O550" s="71" t="n">
        <f aca="false">K550*Assumptions!$B$7</f>
        <v>-284654.832539035</v>
      </c>
      <c r="P550" s="68" t="n">
        <f aca="false">P549+G550</f>
        <v>7617.41684</v>
      </c>
      <c r="Q550" s="68" t="n">
        <f aca="false">MAX(Q549,P550)</f>
        <v>7708.39474</v>
      </c>
      <c r="R550" s="68" t="n">
        <f aca="false">Q550-P550</f>
        <v>90.9778999999999</v>
      </c>
      <c r="S550" s="68" t="n">
        <f aca="false">S549+K550</f>
        <v>4387.21375368795</v>
      </c>
      <c r="T550" s="68" t="n">
        <f aca="false">MAX(T549,S550)</f>
        <v>4490.01510221663</v>
      </c>
      <c r="U550" s="68" t="n">
        <f aca="false">T550-S550</f>
        <v>102.80134852868</v>
      </c>
      <c r="V550" s="70" t="n">
        <f aca="false">V549+F550</f>
        <v>1.5992</v>
      </c>
      <c r="W550" s="70" t="n">
        <f aca="false">MAX(W549,V550)</f>
        <v>1.6159</v>
      </c>
      <c r="X550" s="70" t="n">
        <f aca="false">W550-V550</f>
        <v>0.0167000000000002</v>
      </c>
      <c r="Y550" s="70" t="n">
        <f aca="false">Y549+M550</f>
        <v>1.45676822576389</v>
      </c>
      <c r="Z550" s="70" t="n">
        <f aca="false">MAX(Z549,Y550)</f>
        <v>1.4739895659727</v>
      </c>
      <c r="AA550" s="70" t="n">
        <f aca="false">Z550-Y550</f>
        <v>0.0172213402088139</v>
      </c>
      <c r="AB550" s="72" t="n">
        <f aca="false">AB549*(1+F550)</f>
        <v>4.47471213878517</v>
      </c>
      <c r="AC550" s="73" t="n">
        <f aca="false">MAX(AC549,AB550)</f>
        <v>4.55042132065075</v>
      </c>
      <c r="AD550" s="70" t="n">
        <f aca="false">1-AB550/AC550</f>
        <v>0.0166378400000001</v>
      </c>
      <c r="AE550" s="73" t="n">
        <f aca="false">AE549*(1+M550)</f>
        <v>3.88203460303312</v>
      </c>
      <c r="AF550" s="73" t="n">
        <f aca="false">MAX(AF549,AE550)</f>
        <v>3.94979233898159</v>
      </c>
      <c r="AG550" s="70" t="n">
        <f aca="false">1-AE550/AF550</f>
        <v>0.0171547590691671</v>
      </c>
      <c r="AH550" s="74" t="n">
        <f aca="false">IF(R550&gt;0,AH549+1,0)</f>
        <v>2</v>
      </c>
      <c r="AI550" s="74" t="n">
        <f aca="false">IF(U550&gt;0,AI549+1,0)</f>
        <v>2</v>
      </c>
      <c r="AJ550" s="74" t="n">
        <f aca="false">IF(G550&gt;0,AJ549+1,0)</f>
        <v>0</v>
      </c>
      <c r="AK550" s="74" t="n">
        <f aca="false">IF(G550&lt;=0,AK549+1,0)</f>
        <v>2</v>
      </c>
      <c r="AL550" s="74" t="n">
        <f aca="false">IF(K550&gt;0,AL549+1,0)</f>
        <v>0</v>
      </c>
      <c r="AM550" s="74" t="n">
        <f aca="false">IF(K550&lt;=0,AM549+1,0)</f>
        <v>2</v>
      </c>
    </row>
    <row r="551" customFormat="false" ht="15" hidden="false" customHeight="false" outlineLevel="0" collapsed="false">
      <c r="A551" s="61" t="n">
        <v>550</v>
      </c>
      <c r="B551" s="62" t="n">
        <v>41509.4270833333</v>
      </c>
      <c r="C551" s="63" t="n">
        <f aca="false">YEAR(B551)</f>
        <v>2013</v>
      </c>
      <c r="D551" s="32" t="s">
        <v>277</v>
      </c>
      <c r="E551" s="64" t="n">
        <v>5437.45</v>
      </c>
      <c r="F551" s="65" t="n">
        <v>-0.0058</v>
      </c>
      <c r="G551" s="66" t="n">
        <v>-31.53721</v>
      </c>
      <c r="H551" s="67" t="n">
        <f aca="false">E551+IF(D551="Long",1,-1)*G551</f>
        <v>5405.91279</v>
      </c>
      <c r="I551" s="68" t="n">
        <f aca="false">Assumptions!$B$58</f>
        <v>5.35750011455817</v>
      </c>
      <c r="J551" s="68" t="n">
        <f aca="false">INDEX(Yearly!$L$5:$L$22,MATCH(C551,Yearly!$A$5:$A$22,0))</f>
        <v>0.55422414978188</v>
      </c>
      <c r="K551" s="68" t="n">
        <f aca="false">G551-I551-J551</f>
        <v>-37.4489342643401</v>
      </c>
      <c r="L551" s="69" t="n">
        <f aca="false">(I551+J551)/Assumptions!$B$8</f>
        <v>0.000260670104406952</v>
      </c>
      <c r="M551" s="70" t="n">
        <f aca="false">F551-L551</f>
        <v>-0.00606067010440695</v>
      </c>
      <c r="N551" s="71" t="n">
        <f aca="false">G551*Assumptions!$B$7</f>
        <v>-248040.15665</v>
      </c>
      <c r="O551" s="71" t="n">
        <f aca="false">K551*Assumptions!$B$7</f>
        <v>-294535.867989035</v>
      </c>
      <c r="P551" s="68" t="n">
        <f aca="false">P550+G551</f>
        <v>7585.87963</v>
      </c>
      <c r="Q551" s="68" t="n">
        <f aca="false">MAX(Q550,P551)</f>
        <v>7708.39474</v>
      </c>
      <c r="R551" s="68" t="n">
        <f aca="false">Q551-P551</f>
        <v>122.51511</v>
      </c>
      <c r="S551" s="68" t="n">
        <f aca="false">S550+K551</f>
        <v>4349.76481942361</v>
      </c>
      <c r="T551" s="68" t="n">
        <f aca="false">MAX(T550,S551)</f>
        <v>4490.01510221663</v>
      </c>
      <c r="U551" s="68" t="n">
        <f aca="false">T551-S551</f>
        <v>140.25028279302</v>
      </c>
      <c r="V551" s="70" t="n">
        <f aca="false">V550+F551</f>
        <v>1.5934</v>
      </c>
      <c r="W551" s="70" t="n">
        <f aca="false">MAX(W550,V551)</f>
        <v>1.6159</v>
      </c>
      <c r="X551" s="70" t="n">
        <f aca="false">W551-V551</f>
        <v>0.0225000000000002</v>
      </c>
      <c r="Y551" s="70" t="n">
        <f aca="false">Y550+M551</f>
        <v>1.45070755565948</v>
      </c>
      <c r="Z551" s="70" t="n">
        <f aca="false">MAX(Z550,Y551)</f>
        <v>1.4739895659727</v>
      </c>
      <c r="AA551" s="70" t="n">
        <f aca="false">Z551-Y551</f>
        <v>0.023282010313221</v>
      </c>
      <c r="AB551" s="72" t="n">
        <f aca="false">AB550*(1+F551)</f>
        <v>4.44875880838022</v>
      </c>
      <c r="AC551" s="73" t="n">
        <f aca="false">MAX(AC550,AB551)</f>
        <v>4.55042132065075</v>
      </c>
      <c r="AD551" s="70" t="n">
        <f aca="false">1-AB551/AC551</f>
        <v>0.0223413405280003</v>
      </c>
      <c r="AE551" s="73" t="n">
        <f aca="false">AE550*(1+M551)</f>
        <v>3.85850687197024</v>
      </c>
      <c r="AF551" s="73" t="n">
        <f aca="false">MAX(AF550,AE551)</f>
        <v>3.94979233898159</v>
      </c>
      <c r="AG551" s="70" t="n">
        <f aca="false">1-AE551/AF551</f>
        <v>0.0231114598381352</v>
      </c>
      <c r="AH551" s="74" t="n">
        <f aca="false">IF(R551&gt;0,AH550+1,0)</f>
        <v>3</v>
      </c>
      <c r="AI551" s="74" t="n">
        <f aca="false">IF(U551&gt;0,AI550+1,0)</f>
        <v>3</v>
      </c>
      <c r="AJ551" s="74" t="n">
        <f aca="false">IF(G551&gt;0,AJ550+1,0)</f>
        <v>0</v>
      </c>
      <c r="AK551" s="74" t="n">
        <f aca="false">IF(G551&lt;=0,AK550+1,0)</f>
        <v>3</v>
      </c>
      <c r="AL551" s="74" t="n">
        <f aca="false">IF(K551&gt;0,AL550+1,0)</f>
        <v>0</v>
      </c>
      <c r="AM551" s="74" t="n">
        <f aca="false">IF(K551&lt;=0,AM550+1,0)</f>
        <v>3</v>
      </c>
    </row>
    <row r="552" customFormat="false" ht="15" hidden="false" customHeight="false" outlineLevel="0" collapsed="false">
      <c r="A552" s="61" t="n">
        <v>551</v>
      </c>
      <c r="B552" s="62" t="n">
        <v>41513.40625</v>
      </c>
      <c r="C552" s="63" t="n">
        <f aca="false">YEAR(B552)</f>
        <v>2013</v>
      </c>
      <c r="D552" s="32" t="s">
        <v>276</v>
      </c>
      <c r="E552" s="64" t="n">
        <v>5405.7</v>
      </c>
      <c r="F552" s="65" t="n">
        <v>0.0082</v>
      </c>
      <c r="G552" s="66" t="n">
        <v>44.32674</v>
      </c>
      <c r="H552" s="67" t="n">
        <f aca="false">E552+IF(D552="Long",1,-1)*G552</f>
        <v>5361.37326</v>
      </c>
      <c r="I552" s="68" t="n">
        <f aca="false">Assumptions!$B$58</f>
        <v>5.35750011455817</v>
      </c>
      <c r="J552" s="68" t="n">
        <f aca="false">INDEX(Yearly!$L$5:$L$22,MATCH(C552,Yearly!$A$5:$A$22,0))</f>
        <v>0.55422414978188</v>
      </c>
      <c r="K552" s="68" t="n">
        <f aca="false">G552-I552-J552</f>
        <v>38.41501573566</v>
      </c>
      <c r="L552" s="69" t="n">
        <f aca="false">(I552+J552)/Assumptions!$B$8</f>
        <v>0.000260670104406952</v>
      </c>
      <c r="M552" s="70" t="n">
        <f aca="false">F552-L552</f>
        <v>0.00793932989559305</v>
      </c>
      <c r="N552" s="71" t="n">
        <f aca="false">G552*Assumptions!$B$7</f>
        <v>348629.8101</v>
      </c>
      <c r="O552" s="71" t="n">
        <f aca="false">K552*Assumptions!$B$7</f>
        <v>302134.098760966</v>
      </c>
      <c r="P552" s="68" t="n">
        <f aca="false">P551+G552</f>
        <v>7630.20637</v>
      </c>
      <c r="Q552" s="68" t="n">
        <f aca="false">MAX(Q551,P552)</f>
        <v>7708.39474</v>
      </c>
      <c r="R552" s="68" t="n">
        <f aca="false">Q552-P552</f>
        <v>78.1883699999999</v>
      </c>
      <c r="S552" s="68" t="n">
        <f aca="false">S551+K552</f>
        <v>4388.17983515927</v>
      </c>
      <c r="T552" s="68" t="n">
        <f aca="false">MAX(T551,S552)</f>
        <v>4490.01510221663</v>
      </c>
      <c r="U552" s="68" t="n">
        <f aca="false">T552-S552</f>
        <v>101.83526705736</v>
      </c>
      <c r="V552" s="70" t="n">
        <f aca="false">V551+F552</f>
        <v>1.6016</v>
      </c>
      <c r="W552" s="70" t="n">
        <f aca="false">MAX(W551,V552)</f>
        <v>1.6159</v>
      </c>
      <c r="X552" s="70" t="n">
        <f aca="false">W552-V552</f>
        <v>0.0143000000000002</v>
      </c>
      <c r="Y552" s="70" t="n">
        <f aca="false">Y551+M552</f>
        <v>1.45864688555507</v>
      </c>
      <c r="Z552" s="70" t="n">
        <f aca="false">MAX(Z551,Y552)</f>
        <v>1.4739895659727</v>
      </c>
      <c r="AA552" s="70" t="n">
        <f aca="false">Z552-Y552</f>
        <v>0.015342680417628</v>
      </c>
      <c r="AB552" s="72" t="n">
        <f aca="false">AB551*(1+F552)</f>
        <v>4.48523863060893</v>
      </c>
      <c r="AC552" s="73" t="n">
        <f aca="false">MAX(AC551,AB552)</f>
        <v>4.55042132065075</v>
      </c>
      <c r="AD552" s="70" t="n">
        <f aca="false">1-AB552/AC552</f>
        <v>0.0143245395203299</v>
      </c>
      <c r="AE552" s="73" t="n">
        <f aca="false">AE551*(1+M552)</f>
        <v>3.88914083093122</v>
      </c>
      <c r="AF552" s="73" t="n">
        <f aca="false">MAX(AF551,AE552)</f>
        <v>3.94979233898159</v>
      </c>
      <c r="AG552" s="70" t="n">
        <f aca="false">1-AE552/AF552</f>
        <v>0.0153556194465659</v>
      </c>
      <c r="AH552" s="74" t="n">
        <f aca="false">IF(R552&gt;0,AH551+1,0)</f>
        <v>4</v>
      </c>
      <c r="AI552" s="74" t="n">
        <f aca="false">IF(U552&gt;0,AI551+1,0)</f>
        <v>4</v>
      </c>
      <c r="AJ552" s="74" t="n">
        <f aca="false">IF(G552&gt;0,AJ551+1,0)</f>
        <v>1</v>
      </c>
      <c r="AK552" s="74" t="n">
        <f aca="false">IF(G552&lt;=0,AK551+1,0)</f>
        <v>0</v>
      </c>
      <c r="AL552" s="74" t="n">
        <f aca="false">IF(K552&gt;0,AL551+1,0)</f>
        <v>1</v>
      </c>
      <c r="AM552" s="74" t="n">
        <f aca="false">IF(K552&lt;=0,AM551+1,0)</f>
        <v>0</v>
      </c>
    </row>
    <row r="553" customFormat="false" ht="15" hidden="false" customHeight="false" outlineLevel="0" collapsed="false">
      <c r="A553" s="61" t="n">
        <v>552</v>
      </c>
      <c r="B553" s="62" t="n">
        <v>41515.4895833333</v>
      </c>
      <c r="C553" s="63" t="n">
        <f aca="false">YEAR(B553)</f>
        <v>2013</v>
      </c>
      <c r="D553" s="32" t="s">
        <v>277</v>
      </c>
      <c r="E553" s="64" t="n">
        <v>5361.15</v>
      </c>
      <c r="F553" s="65" t="n">
        <v>0.0139</v>
      </c>
      <c r="G553" s="66" t="n">
        <v>74.519985</v>
      </c>
      <c r="H553" s="67" t="n">
        <f aca="false">E553+IF(D553="Long",1,-1)*G553</f>
        <v>5435.669985</v>
      </c>
      <c r="I553" s="68" t="n">
        <f aca="false">Assumptions!$B$58</f>
        <v>5.35750011455817</v>
      </c>
      <c r="J553" s="68" t="n">
        <f aca="false">INDEX(Yearly!$L$5:$L$22,MATCH(C553,Yearly!$A$5:$A$22,0))</f>
        <v>0.55422414978188</v>
      </c>
      <c r="K553" s="68" t="n">
        <f aca="false">G553-I553-J553</f>
        <v>68.60826073566</v>
      </c>
      <c r="L553" s="69" t="n">
        <f aca="false">(I553+J553)/Assumptions!$B$8</f>
        <v>0.000260670104406952</v>
      </c>
      <c r="M553" s="70" t="n">
        <f aca="false">F553-L553</f>
        <v>0.013639329895593</v>
      </c>
      <c r="N553" s="71" t="n">
        <f aca="false">G553*Assumptions!$B$7</f>
        <v>586099.682025</v>
      </c>
      <c r="O553" s="71" t="n">
        <f aca="false">K553*Assumptions!$B$7</f>
        <v>539603.970685966</v>
      </c>
      <c r="P553" s="68" t="n">
        <f aca="false">P552+G553</f>
        <v>7704.726355</v>
      </c>
      <c r="Q553" s="68" t="n">
        <f aca="false">MAX(Q552,P553)</f>
        <v>7708.39474</v>
      </c>
      <c r="R553" s="68" t="n">
        <f aca="false">Q553-P553</f>
        <v>3.66838499999994</v>
      </c>
      <c r="S553" s="68" t="n">
        <f aca="false">S552+K553</f>
        <v>4456.78809589493</v>
      </c>
      <c r="T553" s="68" t="n">
        <f aca="false">MAX(T552,S553)</f>
        <v>4490.01510221663</v>
      </c>
      <c r="U553" s="68" t="n">
        <f aca="false">T553-S553</f>
        <v>33.2270063217002</v>
      </c>
      <c r="V553" s="70" t="n">
        <f aca="false">V552+F553</f>
        <v>1.6155</v>
      </c>
      <c r="W553" s="70" t="n">
        <f aca="false">MAX(W552,V553)</f>
        <v>1.6159</v>
      </c>
      <c r="X553" s="70" t="n">
        <f aca="false">W553-V553</f>
        <v>0.000400000000000178</v>
      </c>
      <c r="Y553" s="70" t="n">
        <f aca="false">Y552+M553</f>
        <v>1.47228621545067</v>
      </c>
      <c r="Z553" s="70" t="n">
        <f aca="false">MAX(Z552,Y553)</f>
        <v>1.4739895659727</v>
      </c>
      <c r="AA553" s="70" t="n">
        <f aca="false">Z553-Y553</f>
        <v>0.00170335052203496</v>
      </c>
      <c r="AB553" s="72" t="n">
        <f aca="false">AB552*(1+F553)</f>
        <v>4.5475834475744</v>
      </c>
      <c r="AC553" s="73" t="n">
        <f aca="false">MAX(AC552,AB553)</f>
        <v>4.55042132065075</v>
      </c>
      <c r="AD553" s="70" t="n">
        <f aca="false">1-AB553/AC553</f>
        <v>0.000623650619662297</v>
      </c>
      <c r="AE553" s="73" t="n">
        <f aca="false">AE552*(1+M553)</f>
        <v>3.94218610573471</v>
      </c>
      <c r="AF553" s="73" t="n">
        <f aca="false">MAX(AF552,AE553)</f>
        <v>3.94979233898159</v>
      </c>
      <c r="AG553" s="70" t="n">
        <f aca="false">1-AE553/AF553</f>
        <v>0.00192572991035578</v>
      </c>
      <c r="AH553" s="74" t="n">
        <f aca="false">IF(R553&gt;0,AH552+1,0)</f>
        <v>5</v>
      </c>
      <c r="AI553" s="74" t="n">
        <f aca="false">IF(U553&gt;0,AI552+1,0)</f>
        <v>5</v>
      </c>
      <c r="AJ553" s="74" t="n">
        <f aca="false">IF(G553&gt;0,AJ552+1,0)</f>
        <v>2</v>
      </c>
      <c r="AK553" s="74" t="n">
        <f aca="false">IF(G553&lt;=0,AK552+1,0)</f>
        <v>0</v>
      </c>
      <c r="AL553" s="74" t="n">
        <f aca="false">IF(K553&gt;0,AL552+1,0)</f>
        <v>2</v>
      </c>
      <c r="AM553" s="74" t="n">
        <f aca="false">IF(K553&lt;=0,AM552+1,0)</f>
        <v>0</v>
      </c>
    </row>
    <row r="554" customFormat="false" ht="15" hidden="false" customHeight="false" outlineLevel="0" collapsed="false">
      <c r="A554" s="61" t="n">
        <v>553</v>
      </c>
      <c r="B554" s="62" t="n">
        <v>41520.53125</v>
      </c>
      <c r="C554" s="63" t="n">
        <f aca="false">YEAR(B554)</f>
        <v>2013</v>
      </c>
      <c r="D554" s="32" t="s">
        <v>276</v>
      </c>
      <c r="E554" s="64" t="n">
        <v>5435.85</v>
      </c>
      <c r="F554" s="65" t="n">
        <v>0.0008</v>
      </c>
      <c r="G554" s="66" t="n">
        <v>4.34868</v>
      </c>
      <c r="H554" s="67" t="n">
        <f aca="false">E554+IF(D554="Long",1,-1)*G554</f>
        <v>5431.50132</v>
      </c>
      <c r="I554" s="68" t="n">
        <f aca="false">Assumptions!$B$58</f>
        <v>5.35750011455817</v>
      </c>
      <c r="J554" s="68" t="n">
        <f aca="false">INDEX(Yearly!$L$5:$L$22,MATCH(C554,Yearly!$A$5:$A$22,0))</f>
        <v>0.55422414978188</v>
      </c>
      <c r="K554" s="68" t="n">
        <f aca="false">G554-I554-J554</f>
        <v>-1.56304426434005</v>
      </c>
      <c r="L554" s="69" t="n">
        <f aca="false">(I554+J554)/Assumptions!$B$8</f>
        <v>0.000260670104406952</v>
      </c>
      <c r="M554" s="70" t="n">
        <f aca="false">F554-L554</f>
        <v>0.000539329895593048</v>
      </c>
      <c r="N554" s="71" t="n">
        <f aca="false">G554*Assumptions!$B$7</f>
        <v>34202.3682</v>
      </c>
      <c r="O554" s="71" t="n">
        <f aca="false">K554*Assumptions!$B$7</f>
        <v>-12293.3431390345</v>
      </c>
      <c r="P554" s="68" t="n">
        <f aca="false">P553+G554</f>
        <v>7709.075035</v>
      </c>
      <c r="Q554" s="68" t="n">
        <f aca="false">MAX(Q553,P554)</f>
        <v>7709.075035</v>
      </c>
      <c r="R554" s="68" t="n">
        <f aca="false">Q554-P554</f>
        <v>0</v>
      </c>
      <c r="S554" s="68" t="n">
        <f aca="false">S553+K554</f>
        <v>4455.22505163059</v>
      </c>
      <c r="T554" s="68" t="n">
        <f aca="false">MAX(T553,S554)</f>
        <v>4490.01510221663</v>
      </c>
      <c r="U554" s="68" t="n">
        <f aca="false">T554-S554</f>
        <v>34.7900505860398</v>
      </c>
      <c r="V554" s="70" t="n">
        <f aca="false">V553+F554</f>
        <v>1.6163</v>
      </c>
      <c r="W554" s="70" t="n">
        <f aca="false">MAX(W553,V554)</f>
        <v>1.6163</v>
      </c>
      <c r="X554" s="70" t="n">
        <f aca="false">W554-V554</f>
        <v>0</v>
      </c>
      <c r="Y554" s="70" t="n">
        <f aca="false">Y553+M554</f>
        <v>1.47282554534626</v>
      </c>
      <c r="Z554" s="70" t="n">
        <f aca="false">MAX(Z553,Y554)</f>
        <v>1.4739895659727</v>
      </c>
      <c r="AA554" s="70" t="n">
        <f aca="false">Z554-Y554</f>
        <v>0.00116402062644183</v>
      </c>
      <c r="AB554" s="72" t="n">
        <f aca="false">AB553*(1+F554)</f>
        <v>4.55122151433246</v>
      </c>
      <c r="AC554" s="73" t="n">
        <f aca="false">MAX(AC553,AB554)</f>
        <v>4.55122151433246</v>
      </c>
      <c r="AD554" s="70" t="n">
        <f aca="false">1-AB554/AC554</f>
        <v>0</v>
      </c>
      <c r="AE554" s="73" t="n">
        <f aca="false">AE553*(1+M554)</f>
        <v>3.94431224455553</v>
      </c>
      <c r="AF554" s="73" t="n">
        <f aca="false">MAX(AF553,AE554)</f>
        <v>3.94979233898159</v>
      </c>
      <c r="AG554" s="70" t="n">
        <f aca="false">1-AE554/AF554</f>
        <v>0.00138743861847423</v>
      </c>
      <c r="AH554" s="74" t="n">
        <f aca="false">IF(R554&gt;0,AH553+1,0)</f>
        <v>0</v>
      </c>
      <c r="AI554" s="74" t="n">
        <f aca="false">IF(U554&gt;0,AI553+1,0)</f>
        <v>6</v>
      </c>
      <c r="AJ554" s="74" t="n">
        <f aca="false">IF(G554&gt;0,AJ553+1,0)</f>
        <v>3</v>
      </c>
      <c r="AK554" s="74" t="n">
        <f aca="false">IF(G554&lt;=0,AK553+1,0)</f>
        <v>0</v>
      </c>
      <c r="AL554" s="74" t="n">
        <f aca="false">IF(K554&gt;0,AL553+1,0)</f>
        <v>0</v>
      </c>
      <c r="AM554" s="74" t="n">
        <f aca="false">IF(K554&lt;=0,AM553+1,0)</f>
        <v>1</v>
      </c>
    </row>
    <row r="555" customFormat="false" ht="15" hidden="false" customHeight="false" outlineLevel="0" collapsed="false">
      <c r="A555" s="61" t="n">
        <v>554</v>
      </c>
      <c r="B555" s="62" t="n">
        <v>41521.4479166667</v>
      </c>
      <c r="C555" s="63" t="n">
        <f aca="false">YEAR(B555)</f>
        <v>2013</v>
      </c>
      <c r="D555" s="32" t="s">
        <v>277</v>
      </c>
      <c r="E555" s="64" t="n">
        <v>5431.75</v>
      </c>
      <c r="F555" s="65" t="n">
        <v>-0.0063</v>
      </c>
      <c r="G555" s="66" t="n">
        <v>-34.220025</v>
      </c>
      <c r="H555" s="67" t="n">
        <f aca="false">E555+IF(D555="Long",1,-1)*G555</f>
        <v>5397.529975</v>
      </c>
      <c r="I555" s="68" t="n">
        <f aca="false">Assumptions!$B$58</f>
        <v>5.35750011455817</v>
      </c>
      <c r="J555" s="68" t="n">
        <f aca="false">INDEX(Yearly!$L$5:$L$22,MATCH(C555,Yearly!$A$5:$A$22,0))</f>
        <v>0.55422414978188</v>
      </c>
      <c r="K555" s="68" t="n">
        <f aca="false">G555-I555-J555</f>
        <v>-40.1317492643401</v>
      </c>
      <c r="L555" s="69" t="n">
        <f aca="false">(I555+J555)/Assumptions!$B$8</f>
        <v>0.000260670104406952</v>
      </c>
      <c r="M555" s="70" t="n">
        <f aca="false">F555-L555</f>
        <v>-0.00656067010440695</v>
      </c>
      <c r="N555" s="71" t="n">
        <f aca="false">G555*Assumptions!$B$7</f>
        <v>-269140.496625</v>
      </c>
      <c r="O555" s="71" t="n">
        <f aca="false">K555*Assumptions!$B$7</f>
        <v>-315636.207964035</v>
      </c>
      <c r="P555" s="68" t="n">
        <f aca="false">P554+G555</f>
        <v>7674.85501</v>
      </c>
      <c r="Q555" s="68" t="n">
        <f aca="false">MAX(Q554,P555)</f>
        <v>7709.075035</v>
      </c>
      <c r="R555" s="68" t="n">
        <f aca="false">Q555-P555</f>
        <v>34.2200249999996</v>
      </c>
      <c r="S555" s="68" t="n">
        <f aca="false">S554+K555</f>
        <v>4415.09330236625</v>
      </c>
      <c r="T555" s="68" t="n">
        <f aca="false">MAX(T554,S555)</f>
        <v>4490.01510221663</v>
      </c>
      <c r="U555" s="68" t="n">
        <f aca="false">T555-S555</f>
        <v>74.92179985038</v>
      </c>
      <c r="V555" s="70" t="n">
        <f aca="false">V554+F555</f>
        <v>1.61</v>
      </c>
      <c r="W555" s="70" t="n">
        <f aca="false">MAX(W554,V555)</f>
        <v>1.6163</v>
      </c>
      <c r="X555" s="70" t="n">
        <f aca="false">W555-V555</f>
        <v>0.00629999999999997</v>
      </c>
      <c r="Y555" s="70" t="n">
        <f aca="false">Y554+M555</f>
        <v>1.46626487524185</v>
      </c>
      <c r="Z555" s="70" t="n">
        <f aca="false">MAX(Z554,Y555)</f>
        <v>1.4739895659727</v>
      </c>
      <c r="AA555" s="70" t="n">
        <f aca="false">Z555-Y555</f>
        <v>0.0077246907308488</v>
      </c>
      <c r="AB555" s="72" t="n">
        <f aca="false">AB554*(1+F555)</f>
        <v>4.52254881879216</v>
      </c>
      <c r="AC555" s="73" t="n">
        <f aca="false">MAX(AC554,AB555)</f>
        <v>4.55122151433246</v>
      </c>
      <c r="AD555" s="70" t="n">
        <f aca="false">1-AB555/AC555</f>
        <v>0.00629999999999986</v>
      </c>
      <c r="AE555" s="73" t="n">
        <f aca="false">AE554*(1+M555)</f>
        <v>3.91843491313023</v>
      </c>
      <c r="AF555" s="73" t="n">
        <f aca="false">MAX(AF554,AE555)</f>
        <v>3.94979233898159</v>
      </c>
      <c r="AG555" s="70" t="n">
        <f aca="false">1-AE555/AF555</f>
        <v>0.00793900619581522</v>
      </c>
      <c r="AH555" s="74" t="n">
        <f aca="false">IF(R555&gt;0,AH554+1,0)</f>
        <v>1</v>
      </c>
      <c r="AI555" s="74" t="n">
        <f aca="false">IF(U555&gt;0,AI554+1,0)</f>
        <v>7</v>
      </c>
      <c r="AJ555" s="74" t="n">
        <f aca="false">IF(G555&gt;0,AJ554+1,0)</f>
        <v>0</v>
      </c>
      <c r="AK555" s="74" t="n">
        <f aca="false">IF(G555&lt;=0,AK554+1,0)</f>
        <v>1</v>
      </c>
      <c r="AL555" s="74" t="n">
        <f aca="false">IF(K555&gt;0,AL554+1,0)</f>
        <v>0</v>
      </c>
      <c r="AM555" s="74" t="n">
        <f aca="false">IF(K555&lt;=0,AM554+1,0)</f>
        <v>2</v>
      </c>
    </row>
    <row r="556" customFormat="false" ht="15" hidden="false" customHeight="false" outlineLevel="0" collapsed="false">
      <c r="A556" s="61" t="n">
        <v>555</v>
      </c>
      <c r="B556" s="62" t="n">
        <v>41521.5520833333</v>
      </c>
      <c r="C556" s="63" t="n">
        <f aca="false">YEAR(B556)</f>
        <v>2013</v>
      </c>
      <c r="D556" s="32" t="s">
        <v>276</v>
      </c>
      <c r="E556" s="64" t="n">
        <v>5397.75</v>
      </c>
      <c r="F556" s="65" t="n">
        <v>-0.008</v>
      </c>
      <c r="G556" s="66" t="n">
        <v>-43.182</v>
      </c>
      <c r="H556" s="67" t="n">
        <f aca="false">E556+IF(D556="Long",1,-1)*G556</f>
        <v>5440.932</v>
      </c>
      <c r="I556" s="68" t="n">
        <f aca="false">Assumptions!$B$58</f>
        <v>5.35750011455817</v>
      </c>
      <c r="J556" s="68" t="n">
        <f aca="false">INDEX(Yearly!$L$5:$L$22,MATCH(C556,Yearly!$A$5:$A$22,0))</f>
        <v>0.55422414978188</v>
      </c>
      <c r="K556" s="68" t="n">
        <f aca="false">G556-I556-J556</f>
        <v>-49.0937242643401</v>
      </c>
      <c r="L556" s="69" t="n">
        <f aca="false">(I556+J556)/Assumptions!$B$8</f>
        <v>0.000260670104406952</v>
      </c>
      <c r="M556" s="70" t="n">
        <f aca="false">F556-L556</f>
        <v>-0.00826067010440695</v>
      </c>
      <c r="N556" s="71" t="n">
        <f aca="false">G556*Assumptions!$B$7</f>
        <v>-339626.43</v>
      </c>
      <c r="O556" s="71" t="n">
        <f aca="false">K556*Assumptions!$B$7</f>
        <v>-386122.141339035</v>
      </c>
      <c r="P556" s="68" t="n">
        <f aca="false">P555+G556</f>
        <v>7631.67301</v>
      </c>
      <c r="Q556" s="68" t="n">
        <f aca="false">MAX(Q555,P556)</f>
        <v>7709.075035</v>
      </c>
      <c r="R556" s="68" t="n">
        <f aca="false">Q556-P556</f>
        <v>77.4020249999994</v>
      </c>
      <c r="S556" s="68" t="n">
        <f aca="false">S555+K556</f>
        <v>4365.99957810191</v>
      </c>
      <c r="T556" s="68" t="n">
        <f aca="false">MAX(T555,S556)</f>
        <v>4490.01510221663</v>
      </c>
      <c r="U556" s="68" t="n">
        <f aca="false">T556-S556</f>
        <v>124.01552411472</v>
      </c>
      <c r="V556" s="70" t="n">
        <f aca="false">V555+F556</f>
        <v>1.602</v>
      </c>
      <c r="W556" s="70" t="n">
        <f aca="false">MAX(W555,V556)</f>
        <v>1.6163</v>
      </c>
      <c r="X556" s="70" t="n">
        <f aca="false">W556-V556</f>
        <v>0.0143</v>
      </c>
      <c r="Y556" s="70" t="n">
        <f aca="false">Y555+M556</f>
        <v>1.45800420513745</v>
      </c>
      <c r="Z556" s="70" t="n">
        <f aca="false">MAX(Z555,Y556)</f>
        <v>1.4739895659727</v>
      </c>
      <c r="AA556" s="70" t="n">
        <f aca="false">Z556-Y556</f>
        <v>0.0159853608352558</v>
      </c>
      <c r="AB556" s="72" t="n">
        <f aca="false">AB555*(1+F556)</f>
        <v>4.48636842824183</v>
      </c>
      <c r="AC556" s="73" t="n">
        <f aca="false">MAX(AC555,AB556)</f>
        <v>4.55122151433246</v>
      </c>
      <c r="AD556" s="70" t="n">
        <f aca="false">1-AB556/AC556</f>
        <v>0.0142496</v>
      </c>
      <c r="AE556" s="73" t="n">
        <f aca="false">AE555*(1+M556)</f>
        <v>3.88606601498727</v>
      </c>
      <c r="AF556" s="73" t="n">
        <f aca="false">MAX(AF555,AE556)</f>
        <v>3.94979233898159</v>
      </c>
      <c r="AG556" s="70" t="n">
        <f aca="false">1-AE556/AF556</f>
        <v>0.0161340947890818</v>
      </c>
      <c r="AH556" s="74" t="n">
        <f aca="false">IF(R556&gt;0,AH555+1,0)</f>
        <v>2</v>
      </c>
      <c r="AI556" s="74" t="n">
        <f aca="false">IF(U556&gt;0,AI555+1,0)</f>
        <v>8</v>
      </c>
      <c r="AJ556" s="74" t="n">
        <f aca="false">IF(G556&gt;0,AJ555+1,0)</f>
        <v>0</v>
      </c>
      <c r="AK556" s="74" t="n">
        <f aca="false">IF(G556&lt;=0,AK555+1,0)</f>
        <v>2</v>
      </c>
      <c r="AL556" s="74" t="n">
        <f aca="false">IF(K556&gt;0,AL555+1,0)</f>
        <v>0</v>
      </c>
      <c r="AM556" s="74" t="n">
        <f aca="false">IF(K556&lt;=0,AM555+1,0)</f>
        <v>3</v>
      </c>
    </row>
    <row r="557" customFormat="false" ht="15" hidden="false" customHeight="false" outlineLevel="0" collapsed="false">
      <c r="A557" s="61" t="n">
        <v>556</v>
      </c>
      <c r="B557" s="62" t="n">
        <v>41521.6354166667</v>
      </c>
      <c r="C557" s="63" t="n">
        <f aca="false">YEAR(B557)</f>
        <v>2013</v>
      </c>
      <c r="D557" s="32" t="s">
        <v>277</v>
      </c>
      <c r="E557" s="64" t="n">
        <v>5441.2</v>
      </c>
      <c r="F557" s="65" t="n">
        <v>0.0669</v>
      </c>
      <c r="G557" s="66" t="n">
        <v>364.01628</v>
      </c>
      <c r="H557" s="67" t="n">
        <f aca="false">E557+IF(D557="Long",1,-1)*G557</f>
        <v>5805.21628</v>
      </c>
      <c r="I557" s="68" t="n">
        <f aca="false">Assumptions!$B$58</f>
        <v>5.35750011455817</v>
      </c>
      <c r="J557" s="68" t="n">
        <f aca="false">INDEX(Yearly!$L$5:$L$22,MATCH(C557,Yearly!$A$5:$A$22,0))</f>
        <v>0.55422414978188</v>
      </c>
      <c r="K557" s="68" t="n">
        <f aca="false">G557-I557-J557</f>
        <v>358.10455573566</v>
      </c>
      <c r="L557" s="69" t="n">
        <f aca="false">(I557+J557)/Assumptions!$B$8</f>
        <v>0.000260670104406952</v>
      </c>
      <c r="M557" s="70" t="n">
        <f aca="false">F557-L557</f>
        <v>0.0666393298955931</v>
      </c>
      <c r="N557" s="71" t="n">
        <f aca="false">G557*Assumptions!$B$7</f>
        <v>2862988.0422</v>
      </c>
      <c r="O557" s="71" t="n">
        <f aca="false">K557*Assumptions!$B$7</f>
        <v>2816492.33086097</v>
      </c>
      <c r="P557" s="68" t="n">
        <f aca="false">P556+G557</f>
        <v>7995.68929</v>
      </c>
      <c r="Q557" s="68" t="n">
        <f aca="false">MAX(Q556,P557)</f>
        <v>7995.68929</v>
      </c>
      <c r="R557" s="68" t="n">
        <f aca="false">Q557-P557</f>
        <v>0</v>
      </c>
      <c r="S557" s="68" t="n">
        <f aca="false">S556+K557</f>
        <v>4724.10413383757</v>
      </c>
      <c r="T557" s="68" t="n">
        <f aca="false">MAX(T556,S557)</f>
        <v>4724.10413383757</v>
      </c>
      <c r="U557" s="68" t="n">
        <f aca="false">T557-S557</f>
        <v>0</v>
      </c>
      <c r="V557" s="70" t="n">
        <f aca="false">V556+F557</f>
        <v>1.6689</v>
      </c>
      <c r="W557" s="70" t="n">
        <f aca="false">MAX(W556,V557)</f>
        <v>1.6689</v>
      </c>
      <c r="X557" s="70" t="n">
        <f aca="false">W557-V557</f>
        <v>0</v>
      </c>
      <c r="Y557" s="70" t="n">
        <f aca="false">Y556+M557</f>
        <v>1.52464353503304</v>
      </c>
      <c r="Z557" s="70" t="n">
        <f aca="false">MAX(Z556,Y557)</f>
        <v>1.52464353503304</v>
      </c>
      <c r="AA557" s="70" t="n">
        <f aca="false">Z557-Y557</f>
        <v>0</v>
      </c>
      <c r="AB557" s="72" t="n">
        <f aca="false">AB556*(1+F557)</f>
        <v>4.7865064760912</v>
      </c>
      <c r="AC557" s="73" t="n">
        <f aca="false">MAX(AC556,AB557)</f>
        <v>4.7865064760912</v>
      </c>
      <c r="AD557" s="70" t="n">
        <f aca="false">1-AB557/AC557</f>
        <v>0</v>
      </c>
      <c r="AE557" s="73" t="n">
        <f aca="false">AE556*(1+M557)</f>
        <v>4.14503085015606</v>
      </c>
      <c r="AF557" s="73" t="n">
        <f aca="false">MAX(AF556,AE557)</f>
        <v>4.14503085015606</v>
      </c>
      <c r="AG557" s="70" t="n">
        <f aca="false">1-AE557/AF557</f>
        <v>0</v>
      </c>
      <c r="AH557" s="74" t="n">
        <f aca="false">IF(R557&gt;0,AH556+1,0)</f>
        <v>0</v>
      </c>
      <c r="AI557" s="74" t="n">
        <f aca="false">IF(U557&gt;0,AI556+1,0)</f>
        <v>0</v>
      </c>
      <c r="AJ557" s="74" t="n">
        <f aca="false">IF(G557&gt;0,AJ556+1,0)</f>
        <v>1</v>
      </c>
      <c r="AK557" s="74" t="n">
        <f aca="false">IF(G557&lt;=0,AK556+1,0)</f>
        <v>0</v>
      </c>
      <c r="AL557" s="74" t="n">
        <f aca="false">IF(K557&gt;0,AL556+1,0)</f>
        <v>1</v>
      </c>
      <c r="AM557" s="74" t="n">
        <f aca="false">IF(K557&lt;=0,AM556+1,0)</f>
        <v>0</v>
      </c>
    </row>
    <row r="558" customFormat="false" ht="15" hidden="false" customHeight="false" outlineLevel="0" collapsed="false">
      <c r="A558" s="61" t="n">
        <v>557</v>
      </c>
      <c r="B558" s="62" t="n">
        <v>41533.5520833333</v>
      </c>
      <c r="C558" s="63" t="n">
        <f aca="false">YEAR(B558)</f>
        <v>2013</v>
      </c>
      <c r="D558" s="32" t="s">
        <v>276</v>
      </c>
      <c r="E558" s="64" t="n">
        <v>5805.45</v>
      </c>
      <c r="F558" s="65" t="n">
        <v>-0.006</v>
      </c>
      <c r="G558" s="66" t="n">
        <v>-34.8327</v>
      </c>
      <c r="H558" s="67" t="n">
        <f aca="false">E558+IF(D558="Long",1,-1)*G558</f>
        <v>5840.2827</v>
      </c>
      <c r="I558" s="68" t="n">
        <f aca="false">Assumptions!$B$58</f>
        <v>5.35750011455817</v>
      </c>
      <c r="J558" s="68" t="n">
        <f aca="false">INDEX(Yearly!$L$5:$L$22,MATCH(C558,Yearly!$A$5:$A$22,0))</f>
        <v>0.55422414978188</v>
      </c>
      <c r="K558" s="68" t="n">
        <f aca="false">G558-I558-J558</f>
        <v>-40.7444242643401</v>
      </c>
      <c r="L558" s="69" t="n">
        <f aca="false">(I558+J558)/Assumptions!$B$8</f>
        <v>0.000260670104406952</v>
      </c>
      <c r="M558" s="70" t="n">
        <f aca="false">F558-L558</f>
        <v>-0.00626067010440695</v>
      </c>
      <c r="N558" s="71" t="n">
        <f aca="false">G558*Assumptions!$B$7</f>
        <v>-273959.1855</v>
      </c>
      <c r="O558" s="71" t="n">
        <f aca="false">K558*Assumptions!$B$7</f>
        <v>-320454.896839035</v>
      </c>
      <c r="P558" s="68" t="n">
        <f aca="false">P557+G558</f>
        <v>7960.85659</v>
      </c>
      <c r="Q558" s="68" t="n">
        <f aca="false">MAX(Q557,P558)</f>
        <v>7995.68929</v>
      </c>
      <c r="R558" s="68" t="n">
        <f aca="false">Q558-P558</f>
        <v>34.8326999999999</v>
      </c>
      <c r="S558" s="68" t="n">
        <f aca="false">S557+K558</f>
        <v>4683.35970957323</v>
      </c>
      <c r="T558" s="68" t="n">
        <f aca="false">MAX(T557,S558)</f>
        <v>4724.10413383757</v>
      </c>
      <c r="U558" s="68" t="n">
        <f aca="false">T558-S558</f>
        <v>40.7444242643396</v>
      </c>
      <c r="V558" s="70" t="n">
        <f aca="false">V557+F558</f>
        <v>1.6629</v>
      </c>
      <c r="W558" s="70" t="n">
        <f aca="false">MAX(W557,V558)</f>
        <v>1.6689</v>
      </c>
      <c r="X558" s="70" t="n">
        <f aca="false">W558-V558</f>
        <v>0.00600000000000001</v>
      </c>
      <c r="Y558" s="70" t="n">
        <f aca="false">Y557+M558</f>
        <v>1.51838286492863</v>
      </c>
      <c r="Z558" s="70" t="n">
        <f aca="false">MAX(Z557,Y558)</f>
        <v>1.52464353503304</v>
      </c>
      <c r="AA558" s="70" t="n">
        <f aca="false">Z558-Y558</f>
        <v>0.00626067010440701</v>
      </c>
      <c r="AB558" s="72" t="n">
        <f aca="false">AB557*(1+F558)</f>
        <v>4.75778743723466</v>
      </c>
      <c r="AC558" s="73" t="n">
        <f aca="false">MAX(AC557,AB558)</f>
        <v>4.7865064760912</v>
      </c>
      <c r="AD558" s="70" t="n">
        <f aca="false">1-AB558/AC558</f>
        <v>0.00600000000000001</v>
      </c>
      <c r="AE558" s="73" t="n">
        <f aca="false">AE557*(1+M558)</f>
        <v>4.11908017943064</v>
      </c>
      <c r="AF558" s="73" t="n">
        <f aca="false">MAX(AF557,AE558)</f>
        <v>4.14503085015606</v>
      </c>
      <c r="AG558" s="70" t="n">
        <f aca="false">1-AE558/AF558</f>
        <v>0.0062606701044069</v>
      </c>
      <c r="AH558" s="74" t="n">
        <f aca="false">IF(R558&gt;0,AH557+1,0)</f>
        <v>1</v>
      </c>
      <c r="AI558" s="74" t="n">
        <f aca="false">IF(U558&gt;0,AI557+1,0)</f>
        <v>1</v>
      </c>
      <c r="AJ558" s="74" t="n">
        <f aca="false">IF(G558&gt;0,AJ557+1,0)</f>
        <v>0</v>
      </c>
      <c r="AK558" s="74" t="n">
        <f aca="false">IF(G558&lt;=0,AK557+1,0)</f>
        <v>1</v>
      </c>
      <c r="AL558" s="74" t="n">
        <f aca="false">IF(K558&gt;0,AL557+1,0)</f>
        <v>0</v>
      </c>
      <c r="AM558" s="74" t="n">
        <f aca="false">IF(K558&lt;=0,AM557+1,0)</f>
        <v>1</v>
      </c>
    </row>
    <row r="559" customFormat="false" ht="15" hidden="false" customHeight="false" outlineLevel="0" collapsed="false">
      <c r="A559" s="61" t="n">
        <v>558</v>
      </c>
      <c r="B559" s="62" t="n">
        <v>41534.5104166667</v>
      </c>
      <c r="C559" s="63" t="n">
        <f aca="false">YEAR(B559)</f>
        <v>2013</v>
      </c>
      <c r="D559" s="32" t="s">
        <v>277</v>
      </c>
      <c r="E559" s="64" t="n">
        <v>5840.55</v>
      </c>
      <c r="F559" s="65" t="n">
        <v>-0.003</v>
      </c>
      <c r="G559" s="66" t="n">
        <v>-17.52165</v>
      </c>
      <c r="H559" s="67" t="n">
        <f aca="false">E559+IF(D559="Long",1,-1)*G559</f>
        <v>5823.02835</v>
      </c>
      <c r="I559" s="68" t="n">
        <f aca="false">Assumptions!$B$58</f>
        <v>5.35750011455817</v>
      </c>
      <c r="J559" s="68" t="n">
        <f aca="false">INDEX(Yearly!$L$5:$L$22,MATCH(C559,Yearly!$A$5:$A$22,0))</f>
        <v>0.55422414978188</v>
      </c>
      <c r="K559" s="68" t="n">
        <f aca="false">G559-I559-J559</f>
        <v>-23.4333742643401</v>
      </c>
      <c r="L559" s="69" t="n">
        <f aca="false">(I559+J559)/Assumptions!$B$8</f>
        <v>0.000260670104406952</v>
      </c>
      <c r="M559" s="70" t="n">
        <f aca="false">F559-L559</f>
        <v>-0.00326067010440695</v>
      </c>
      <c r="N559" s="71" t="n">
        <f aca="false">G559*Assumptions!$B$7</f>
        <v>-137807.77725</v>
      </c>
      <c r="O559" s="71" t="n">
        <f aca="false">K559*Assumptions!$B$7</f>
        <v>-184303.488589034</v>
      </c>
      <c r="P559" s="68" t="n">
        <f aca="false">P558+G559</f>
        <v>7943.33494</v>
      </c>
      <c r="Q559" s="68" t="n">
        <f aca="false">MAX(Q558,P559)</f>
        <v>7995.68929</v>
      </c>
      <c r="R559" s="68" t="n">
        <f aca="false">Q559-P559</f>
        <v>52.3543499999996</v>
      </c>
      <c r="S559" s="68" t="n">
        <f aca="false">S558+K559</f>
        <v>4659.92633530889</v>
      </c>
      <c r="T559" s="68" t="n">
        <f aca="false">MAX(T558,S559)</f>
        <v>4724.10413383757</v>
      </c>
      <c r="U559" s="68" t="n">
        <f aca="false">T559-S559</f>
        <v>64.1777985286799</v>
      </c>
      <c r="V559" s="70" t="n">
        <f aca="false">V558+F559</f>
        <v>1.6599</v>
      </c>
      <c r="W559" s="70" t="n">
        <f aca="false">MAX(W558,V559)</f>
        <v>1.6689</v>
      </c>
      <c r="X559" s="70" t="n">
        <f aca="false">W559-V559</f>
        <v>0.0089999999999999</v>
      </c>
      <c r="Y559" s="70" t="n">
        <f aca="false">Y558+M559</f>
        <v>1.51512219482423</v>
      </c>
      <c r="Z559" s="70" t="n">
        <f aca="false">MAX(Z558,Y559)</f>
        <v>1.52464353503304</v>
      </c>
      <c r="AA559" s="70" t="n">
        <f aca="false">Z559-Y559</f>
        <v>0.0095213402088139</v>
      </c>
      <c r="AB559" s="72" t="n">
        <f aca="false">AB558*(1+F559)</f>
        <v>4.74351407492295</v>
      </c>
      <c r="AC559" s="73" t="n">
        <f aca="false">MAX(AC558,AB559)</f>
        <v>4.7865064760912</v>
      </c>
      <c r="AD559" s="70" t="n">
        <f aca="false">1-AB559/AC559</f>
        <v>0.00898200000000005</v>
      </c>
      <c r="AE559" s="73" t="n">
        <f aca="false">AE558*(1+M559)</f>
        <v>4.10564921783192</v>
      </c>
      <c r="AF559" s="73" t="n">
        <f aca="false">MAX(AF558,AE559)</f>
        <v>4.14503085015606</v>
      </c>
      <c r="AG559" s="70" t="n">
        <f aca="false">1-AE559/AF559</f>
        <v>0.00950092622897092</v>
      </c>
      <c r="AH559" s="74" t="n">
        <f aca="false">IF(R559&gt;0,AH558+1,0)</f>
        <v>2</v>
      </c>
      <c r="AI559" s="74" t="n">
        <f aca="false">IF(U559&gt;0,AI558+1,0)</f>
        <v>2</v>
      </c>
      <c r="AJ559" s="74" t="n">
        <f aca="false">IF(G559&gt;0,AJ558+1,0)</f>
        <v>0</v>
      </c>
      <c r="AK559" s="74" t="n">
        <f aca="false">IF(G559&lt;=0,AK558+1,0)</f>
        <v>2</v>
      </c>
      <c r="AL559" s="74" t="n">
        <f aca="false">IF(K559&gt;0,AL558+1,0)</f>
        <v>0</v>
      </c>
      <c r="AM559" s="74" t="n">
        <f aca="false">IF(K559&lt;=0,AM558+1,0)</f>
        <v>2</v>
      </c>
    </row>
    <row r="560" customFormat="false" ht="15" hidden="false" customHeight="false" outlineLevel="0" collapsed="false">
      <c r="A560" s="61" t="n">
        <v>559</v>
      </c>
      <c r="B560" s="62" t="n">
        <v>41534.5729166667</v>
      </c>
      <c r="C560" s="63" t="n">
        <f aca="false">YEAR(B560)</f>
        <v>2013</v>
      </c>
      <c r="D560" s="32" t="s">
        <v>276</v>
      </c>
      <c r="E560" s="64" t="n">
        <v>5823.1</v>
      </c>
      <c r="F560" s="65" t="n">
        <v>-0.0047</v>
      </c>
      <c r="G560" s="66" t="n">
        <v>-27.36857</v>
      </c>
      <c r="H560" s="67" t="n">
        <f aca="false">E560+IF(D560="Long",1,-1)*G560</f>
        <v>5850.46857</v>
      </c>
      <c r="I560" s="68" t="n">
        <f aca="false">Assumptions!$B$58</f>
        <v>5.35750011455817</v>
      </c>
      <c r="J560" s="68" t="n">
        <f aca="false">INDEX(Yearly!$L$5:$L$22,MATCH(C560,Yearly!$A$5:$A$22,0))</f>
        <v>0.55422414978188</v>
      </c>
      <c r="K560" s="68" t="n">
        <f aca="false">G560-I560-J560</f>
        <v>-33.2802942643401</v>
      </c>
      <c r="L560" s="69" t="n">
        <f aca="false">(I560+J560)/Assumptions!$B$8</f>
        <v>0.000260670104406952</v>
      </c>
      <c r="M560" s="70" t="n">
        <f aca="false">F560-L560</f>
        <v>-0.00496067010440695</v>
      </c>
      <c r="N560" s="71" t="n">
        <f aca="false">G560*Assumptions!$B$7</f>
        <v>-215253.80305</v>
      </c>
      <c r="O560" s="71" t="n">
        <f aca="false">K560*Assumptions!$B$7</f>
        <v>-261749.514389035</v>
      </c>
      <c r="P560" s="68" t="n">
        <f aca="false">P559+G560</f>
        <v>7915.96637000001</v>
      </c>
      <c r="Q560" s="68" t="n">
        <f aca="false">MAX(Q559,P560)</f>
        <v>7995.68929</v>
      </c>
      <c r="R560" s="68" t="n">
        <f aca="false">Q560-P560</f>
        <v>79.7229199999993</v>
      </c>
      <c r="S560" s="68" t="n">
        <f aca="false">S559+K560</f>
        <v>4626.64604104455</v>
      </c>
      <c r="T560" s="68" t="n">
        <f aca="false">MAX(T559,S560)</f>
        <v>4724.10413383757</v>
      </c>
      <c r="U560" s="68" t="n">
        <f aca="false">T560-S560</f>
        <v>97.4580927930201</v>
      </c>
      <c r="V560" s="70" t="n">
        <f aca="false">V559+F560</f>
        <v>1.6552</v>
      </c>
      <c r="W560" s="70" t="n">
        <f aca="false">MAX(W559,V560)</f>
        <v>1.6689</v>
      </c>
      <c r="X560" s="70" t="n">
        <f aca="false">W560-V560</f>
        <v>0.0136999999999998</v>
      </c>
      <c r="Y560" s="70" t="n">
        <f aca="false">Y559+M560</f>
        <v>1.51016152471982</v>
      </c>
      <c r="Z560" s="70" t="n">
        <f aca="false">MAX(Z559,Y560)</f>
        <v>1.52464353503304</v>
      </c>
      <c r="AA560" s="70" t="n">
        <f aca="false">Z560-Y560</f>
        <v>0.0144820103132208</v>
      </c>
      <c r="AB560" s="72" t="n">
        <f aca="false">AB559*(1+F560)</f>
        <v>4.72121955877081</v>
      </c>
      <c r="AC560" s="73" t="n">
        <f aca="false">MAX(AC559,AB560)</f>
        <v>4.7865064760912</v>
      </c>
      <c r="AD560" s="70" t="n">
        <f aca="false">1-AB560/AC560</f>
        <v>0.0136397846000001</v>
      </c>
      <c r="AE560" s="73" t="n">
        <f aca="false">AE559*(1+M560)</f>
        <v>4.08528244649784</v>
      </c>
      <c r="AF560" s="73" t="n">
        <f aca="false">MAX(AF559,AE560)</f>
        <v>4.14503085015606</v>
      </c>
      <c r="AG560" s="70" t="n">
        <f aca="false">1-AE560/AF560</f>
        <v>0.0144144653726696</v>
      </c>
      <c r="AH560" s="74" t="n">
        <f aca="false">IF(R560&gt;0,AH559+1,0)</f>
        <v>3</v>
      </c>
      <c r="AI560" s="74" t="n">
        <f aca="false">IF(U560&gt;0,AI559+1,0)</f>
        <v>3</v>
      </c>
      <c r="AJ560" s="74" t="n">
        <f aca="false">IF(G560&gt;0,AJ559+1,0)</f>
        <v>0</v>
      </c>
      <c r="AK560" s="74" t="n">
        <f aca="false">IF(G560&lt;=0,AK559+1,0)</f>
        <v>3</v>
      </c>
      <c r="AL560" s="74" t="n">
        <f aca="false">IF(K560&gt;0,AL559+1,0)</f>
        <v>0</v>
      </c>
      <c r="AM560" s="74" t="n">
        <f aca="false">IF(K560&lt;=0,AM559+1,0)</f>
        <v>3</v>
      </c>
    </row>
    <row r="561" customFormat="false" ht="15" hidden="false" customHeight="false" outlineLevel="0" collapsed="false">
      <c r="A561" s="61" t="n">
        <v>560</v>
      </c>
      <c r="B561" s="62" t="n">
        <v>41534.6354166667</v>
      </c>
      <c r="C561" s="63" t="n">
        <f aca="false">YEAR(B561)</f>
        <v>2013</v>
      </c>
      <c r="D561" s="32" t="s">
        <v>277</v>
      </c>
      <c r="E561" s="64" t="n">
        <v>5850.6</v>
      </c>
      <c r="F561" s="65" t="n">
        <v>0.0163</v>
      </c>
      <c r="G561" s="66" t="n">
        <v>95.36478</v>
      </c>
      <c r="H561" s="67" t="n">
        <f aca="false">E561+IF(D561="Long",1,-1)*G561</f>
        <v>5945.96478</v>
      </c>
      <c r="I561" s="68" t="n">
        <f aca="false">Assumptions!$B$58</f>
        <v>5.35750011455817</v>
      </c>
      <c r="J561" s="68" t="n">
        <f aca="false">INDEX(Yearly!$L$5:$L$22,MATCH(C561,Yearly!$A$5:$A$22,0))</f>
        <v>0.55422414978188</v>
      </c>
      <c r="K561" s="68" t="n">
        <f aca="false">G561-I561-J561</f>
        <v>89.45305573566</v>
      </c>
      <c r="L561" s="69" t="n">
        <f aca="false">(I561+J561)/Assumptions!$B$8</f>
        <v>0.000260670104406952</v>
      </c>
      <c r="M561" s="70" t="n">
        <f aca="false">F561-L561</f>
        <v>0.016039329895593</v>
      </c>
      <c r="N561" s="71" t="n">
        <f aca="false">G561*Assumptions!$B$7</f>
        <v>750043.9947</v>
      </c>
      <c r="O561" s="71" t="n">
        <f aca="false">K561*Assumptions!$B$7</f>
        <v>703548.283360966</v>
      </c>
      <c r="P561" s="68" t="n">
        <f aca="false">P560+G561</f>
        <v>8011.33115</v>
      </c>
      <c r="Q561" s="68" t="n">
        <f aca="false">MAX(Q560,P561)</f>
        <v>8011.33115</v>
      </c>
      <c r="R561" s="68" t="n">
        <f aca="false">Q561-P561</f>
        <v>0</v>
      </c>
      <c r="S561" s="68" t="n">
        <f aca="false">S560+K561</f>
        <v>4716.09909678021</v>
      </c>
      <c r="T561" s="68" t="n">
        <f aca="false">MAX(T560,S561)</f>
        <v>4724.10413383757</v>
      </c>
      <c r="U561" s="68" t="n">
        <f aca="false">T561-S561</f>
        <v>8.00503705735991</v>
      </c>
      <c r="V561" s="70" t="n">
        <f aca="false">V560+F561</f>
        <v>1.6715</v>
      </c>
      <c r="W561" s="70" t="n">
        <f aca="false">MAX(W560,V561)</f>
        <v>1.6715</v>
      </c>
      <c r="X561" s="70" t="n">
        <f aca="false">W561-V561</f>
        <v>0</v>
      </c>
      <c r="Y561" s="70" t="n">
        <f aca="false">Y560+M561</f>
        <v>1.52620085461541</v>
      </c>
      <c r="Z561" s="70" t="n">
        <f aca="false">MAX(Z560,Y561)</f>
        <v>1.52620085461541</v>
      </c>
      <c r="AA561" s="70" t="n">
        <f aca="false">Z561-Y561</f>
        <v>0</v>
      </c>
      <c r="AB561" s="72" t="n">
        <f aca="false">AB560*(1+F561)</f>
        <v>4.79817543757878</v>
      </c>
      <c r="AC561" s="73" t="n">
        <f aca="false">MAX(AC560,AB561)</f>
        <v>4.79817543757878</v>
      </c>
      <c r="AD561" s="70" t="n">
        <f aca="false">1-AB561/AC561</f>
        <v>0</v>
      </c>
      <c r="AE561" s="73" t="n">
        <f aca="false">AE560*(1+M561)</f>
        <v>4.15080763937389</v>
      </c>
      <c r="AF561" s="73" t="n">
        <f aca="false">MAX(AF560,AE561)</f>
        <v>4.15080763937389</v>
      </c>
      <c r="AG561" s="70" t="n">
        <f aca="false">1-AE561/AF561</f>
        <v>0</v>
      </c>
      <c r="AH561" s="74" t="n">
        <f aca="false">IF(R561&gt;0,AH560+1,0)</f>
        <v>0</v>
      </c>
      <c r="AI561" s="74" t="n">
        <f aca="false">IF(U561&gt;0,AI560+1,0)</f>
        <v>4</v>
      </c>
      <c r="AJ561" s="74" t="n">
        <f aca="false">IF(G561&gt;0,AJ560+1,0)</f>
        <v>1</v>
      </c>
      <c r="AK561" s="74" t="n">
        <f aca="false">IF(G561&lt;=0,AK560+1,0)</f>
        <v>0</v>
      </c>
      <c r="AL561" s="74" t="n">
        <f aca="false">IF(K561&gt;0,AL560+1,0)</f>
        <v>1</v>
      </c>
      <c r="AM561" s="74" t="n">
        <f aca="false">IF(K561&lt;=0,AM560+1,0)</f>
        <v>0</v>
      </c>
    </row>
    <row r="562" customFormat="false" ht="15" hidden="false" customHeight="false" outlineLevel="0" collapsed="false">
      <c r="A562" s="61" t="n">
        <v>561</v>
      </c>
      <c r="B562" s="62" t="n">
        <v>41537.4895833333</v>
      </c>
      <c r="C562" s="63" t="n">
        <f aca="false">YEAR(B562)</f>
        <v>2013</v>
      </c>
      <c r="D562" s="32" t="s">
        <v>276</v>
      </c>
      <c r="E562" s="64" t="n">
        <v>5946.05</v>
      </c>
      <c r="F562" s="65" t="n">
        <v>-0.0118</v>
      </c>
      <c r="G562" s="66" t="n">
        <v>-70.16339</v>
      </c>
      <c r="H562" s="67" t="n">
        <f aca="false">E562+IF(D562="Long",1,-1)*G562</f>
        <v>6016.21339</v>
      </c>
      <c r="I562" s="68" t="n">
        <f aca="false">Assumptions!$B$58</f>
        <v>5.35750011455817</v>
      </c>
      <c r="J562" s="68" t="n">
        <f aca="false">INDEX(Yearly!$L$5:$L$22,MATCH(C562,Yearly!$A$5:$A$22,0))</f>
        <v>0.55422414978188</v>
      </c>
      <c r="K562" s="68" t="n">
        <f aca="false">G562-I562-J562</f>
        <v>-76.07511426434</v>
      </c>
      <c r="L562" s="69" t="n">
        <f aca="false">(I562+J562)/Assumptions!$B$8</f>
        <v>0.000260670104406952</v>
      </c>
      <c r="M562" s="70" t="n">
        <f aca="false">F562-L562</f>
        <v>-0.012060670104407</v>
      </c>
      <c r="N562" s="71" t="n">
        <f aca="false">G562*Assumptions!$B$7</f>
        <v>-551835.06235</v>
      </c>
      <c r="O562" s="71" t="n">
        <f aca="false">K562*Assumptions!$B$7</f>
        <v>-598330.773689034</v>
      </c>
      <c r="P562" s="68" t="n">
        <f aca="false">P561+G562</f>
        <v>7941.16776000001</v>
      </c>
      <c r="Q562" s="68" t="n">
        <f aca="false">MAX(Q561,P562)</f>
        <v>8011.33115</v>
      </c>
      <c r="R562" s="68" t="n">
        <f aca="false">Q562-P562</f>
        <v>70.1633899999997</v>
      </c>
      <c r="S562" s="68" t="n">
        <f aca="false">S561+K562</f>
        <v>4640.02398251587</v>
      </c>
      <c r="T562" s="68" t="n">
        <f aca="false">MAX(T561,S562)</f>
        <v>4724.10413383757</v>
      </c>
      <c r="U562" s="68" t="n">
        <f aca="false">T562-S562</f>
        <v>84.0801513217002</v>
      </c>
      <c r="V562" s="70" t="n">
        <f aca="false">V561+F562</f>
        <v>1.6597</v>
      </c>
      <c r="W562" s="70" t="n">
        <f aca="false">MAX(W561,V562)</f>
        <v>1.6715</v>
      </c>
      <c r="X562" s="70" t="n">
        <f aca="false">W562-V562</f>
        <v>0.0118</v>
      </c>
      <c r="Y562" s="70" t="n">
        <f aca="false">Y561+M562</f>
        <v>1.514140184511</v>
      </c>
      <c r="Z562" s="70" t="n">
        <f aca="false">MAX(Z561,Y562)</f>
        <v>1.52620085461541</v>
      </c>
      <c r="AA562" s="70" t="n">
        <f aca="false">Z562-Y562</f>
        <v>0.012060670104407</v>
      </c>
      <c r="AB562" s="72" t="n">
        <f aca="false">AB561*(1+F562)</f>
        <v>4.74155696741535</v>
      </c>
      <c r="AC562" s="73" t="n">
        <f aca="false">MAX(AC561,AB562)</f>
        <v>4.79817543757878</v>
      </c>
      <c r="AD562" s="70" t="n">
        <f aca="false">1-AB562/AC562</f>
        <v>0.0117999999999999</v>
      </c>
      <c r="AE562" s="73" t="n">
        <f aca="false">AE561*(1+M562)</f>
        <v>4.10074611776855</v>
      </c>
      <c r="AF562" s="73" t="n">
        <f aca="false">MAX(AF561,AE562)</f>
        <v>4.15080763937389</v>
      </c>
      <c r="AG562" s="70" t="n">
        <f aca="false">1-AE562/AF562</f>
        <v>0.0120606701044069</v>
      </c>
      <c r="AH562" s="74" t="n">
        <f aca="false">IF(R562&gt;0,AH561+1,0)</f>
        <v>1</v>
      </c>
      <c r="AI562" s="74" t="n">
        <f aca="false">IF(U562&gt;0,AI561+1,0)</f>
        <v>5</v>
      </c>
      <c r="AJ562" s="74" t="n">
        <f aca="false">IF(G562&gt;0,AJ561+1,0)</f>
        <v>0</v>
      </c>
      <c r="AK562" s="74" t="n">
        <f aca="false">IF(G562&lt;=0,AK561+1,0)</f>
        <v>1</v>
      </c>
      <c r="AL562" s="74" t="n">
        <f aca="false">IF(K562&gt;0,AL561+1,0)</f>
        <v>0</v>
      </c>
      <c r="AM562" s="74" t="n">
        <f aca="false">IF(K562&lt;=0,AM561+1,0)</f>
        <v>1</v>
      </c>
    </row>
    <row r="563" customFormat="false" ht="15" hidden="false" customHeight="false" outlineLevel="0" collapsed="false">
      <c r="A563" s="61" t="n">
        <v>562</v>
      </c>
      <c r="B563" s="62" t="n">
        <v>41537.6354166667</v>
      </c>
      <c r="C563" s="63" t="n">
        <f aca="false">YEAR(B563)</f>
        <v>2013</v>
      </c>
      <c r="D563" s="32" t="s">
        <v>277</v>
      </c>
      <c r="E563" s="64" t="n">
        <v>6016.45</v>
      </c>
      <c r="F563" s="65" t="n">
        <v>-0.0085</v>
      </c>
      <c r="G563" s="66" t="n">
        <v>-51.139825</v>
      </c>
      <c r="H563" s="67" t="n">
        <f aca="false">E563+IF(D563="Long",1,-1)*G563</f>
        <v>5965.310175</v>
      </c>
      <c r="I563" s="68" t="n">
        <f aca="false">Assumptions!$B$58</f>
        <v>5.35750011455817</v>
      </c>
      <c r="J563" s="68" t="n">
        <f aca="false">INDEX(Yearly!$L$5:$L$22,MATCH(C563,Yearly!$A$5:$A$22,0))</f>
        <v>0.55422414978188</v>
      </c>
      <c r="K563" s="68" t="n">
        <f aca="false">G563-I563-J563</f>
        <v>-57.0515492643401</v>
      </c>
      <c r="L563" s="69" t="n">
        <f aca="false">(I563+J563)/Assumptions!$B$8</f>
        <v>0.000260670104406952</v>
      </c>
      <c r="M563" s="70" t="n">
        <f aca="false">F563-L563</f>
        <v>-0.00876067010440695</v>
      </c>
      <c r="N563" s="71" t="n">
        <f aca="false">G563*Assumptions!$B$7</f>
        <v>-402214.723625</v>
      </c>
      <c r="O563" s="71" t="n">
        <f aca="false">K563*Assumptions!$B$7</f>
        <v>-448710.434964035</v>
      </c>
      <c r="P563" s="68" t="n">
        <f aca="false">P562+G563</f>
        <v>7890.02793500001</v>
      </c>
      <c r="Q563" s="68" t="n">
        <f aca="false">MAX(Q562,P563)</f>
        <v>8011.33115</v>
      </c>
      <c r="R563" s="68" t="n">
        <f aca="false">Q563-P563</f>
        <v>121.303215</v>
      </c>
      <c r="S563" s="68" t="n">
        <f aca="false">S562+K563</f>
        <v>4582.97243325153</v>
      </c>
      <c r="T563" s="68" t="n">
        <f aca="false">MAX(T562,S563)</f>
        <v>4724.10413383757</v>
      </c>
      <c r="U563" s="68" t="n">
        <f aca="false">T563-S563</f>
        <v>141.13170058604</v>
      </c>
      <c r="V563" s="70" t="n">
        <f aca="false">V562+F563</f>
        <v>1.6512</v>
      </c>
      <c r="W563" s="70" t="n">
        <f aca="false">MAX(W562,V563)</f>
        <v>1.6715</v>
      </c>
      <c r="X563" s="70" t="n">
        <f aca="false">W563-V563</f>
        <v>0.0203</v>
      </c>
      <c r="Y563" s="70" t="n">
        <f aca="false">Y562+M563</f>
        <v>1.5053795144066</v>
      </c>
      <c r="Z563" s="70" t="n">
        <f aca="false">MAX(Z562,Y563)</f>
        <v>1.52620085461541</v>
      </c>
      <c r="AA563" s="70" t="n">
        <f aca="false">Z563-Y563</f>
        <v>0.020821340208814</v>
      </c>
      <c r="AB563" s="72" t="n">
        <f aca="false">AB562*(1+F563)</f>
        <v>4.70125373319232</v>
      </c>
      <c r="AC563" s="73" t="n">
        <f aca="false">MAX(AC562,AB563)</f>
        <v>4.79817543757878</v>
      </c>
      <c r="AD563" s="70" t="n">
        <f aca="false">1-AB563/AC563</f>
        <v>0.0201996999999998</v>
      </c>
      <c r="AE563" s="73" t="n">
        <f aca="false">AE562*(1+M563)</f>
        <v>4.06482083384885</v>
      </c>
      <c r="AF563" s="73" t="n">
        <f aca="false">MAX(AF562,AE563)</f>
        <v>4.15080763937389</v>
      </c>
      <c r="AG563" s="70" t="n">
        <f aca="false">1-AE563/AF563</f>
        <v>0.0207156806567912</v>
      </c>
      <c r="AH563" s="74" t="n">
        <f aca="false">IF(R563&gt;0,AH562+1,0)</f>
        <v>2</v>
      </c>
      <c r="AI563" s="74" t="n">
        <f aca="false">IF(U563&gt;0,AI562+1,0)</f>
        <v>6</v>
      </c>
      <c r="AJ563" s="74" t="n">
        <f aca="false">IF(G563&gt;0,AJ562+1,0)</f>
        <v>0</v>
      </c>
      <c r="AK563" s="74" t="n">
        <f aca="false">IF(G563&lt;=0,AK562+1,0)</f>
        <v>2</v>
      </c>
      <c r="AL563" s="74" t="n">
        <f aca="false">IF(K563&gt;0,AL562+1,0)</f>
        <v>0</v>
      </c>
      <c r="AM563" s="74" t="n">
        <f aca="false">IF(K563&lt;=0,AM562+1,0)</f>
        <v>2</v>
      </c>
    </row>
    <row r="564" customFormat="false" ht="15" hidden="false" customHeight="false" outlineLevel="0" collapsed="false">
      <c r="A564" s="61" t="n">
        <v>563</v>
      </c>
      <c r="B564" s="62" t="n">
        <v>41540.40625</v>
      </c>
      <c r="C564" s="63" t="n">
        <f aca="false">YEAR(B564)</f>
        <v>2013</v>
      </c>
      <c r="D564" s="32" t="s">
        <v>276</v>
      </c>
      <c r="E564" s="64" t="n">
        <v>5965.5</v>
      </c>
      <c r="F564" s="65" t="n">
        <v>0.0094</v>
      </c>
      <c r="G564" s="66" t="n">
        <v>56.0757</v>
      </c>
      <c r="H564" s="67" t="n">
        <f aca="false">E564+IF(D564="Long",1,-1)*G564</f>
        <v>5909.4243</v>
      </c>
      <c r="I564" s="68" t="n">
        <f aca="false">Assumptions!$B$58</f>
        <v>5.35750011455817</v>
      </c>
      <c r="J564" s="68" t="n">
        <f aca="false">INDEX(Yearly!$L$5:$L$22,MATCH(C564,Yearly!$A$5:$A$22,0))</f>
        <v>0.55422414978188</v>
      </c>
      <c r="K564" s="68" t="n">
        <f aca="false">G564-I564-J564</f>
        <v>50.1639757356599</v>
      </c>
      <c r="L564" s="69" t="n">
        <f aca="false">(I564+J564)/Assumptions!$B$8</f>
        <v>0.000260670104406952</v>
      </c>
      <c r="M564" s="70" t="n">
        <f aca="false">F564-L564</f>
        <v>0.00913932989559305</v>
      </c>
      <c r="N564" s="71" t="n">
        <f aca="false">G564*Assumptions!$B$7</f>
        <v>441035.3805</v>
      </c>
      <c r="O564" s="71" t="n">
        <f aca="false">K564*Assumptions!$B$7</f>
        <v>394539.669160966</v>
      </c>
      <c r="P564" s="68" t="n">
        <f aca="false">P563+G564</f>
        <v>7946.10363500001</v>
      </c>
      <c r="Q564" s="68" t="n">
        <f aca="false">MAX(Q563,P564)</f>
        <v>8011.33115</v>
      </c>
      <c r="R564" s="68" t="n">
        <f aca="false">Q564-P564</f>
        <v>65.2275149999996</v>
      </c>
      <c r="S564" s="68" t="n">
        <f aca="false">S563+K564</f>
        <v>4633.13640898719</v>
      </c>
      <c r="T564" s="68" t="n">
        <f aca="false">MAX(T563,S564)</f>
        <v>4724.10413383757</v>
      </c>
      <c r="U564" s="68" t="n">
        <f aca="false">T564-S564</f>
        <v>90.9677248503804</v>
      </c>
      <c r="V564" s="70" t="n">
        <f aca="false">V563+F564</f>
        <v>1.6606</v>
      </c>
      <c r="W564" s="70" t="n">
        <f aca="false">MAX(W563,V564)</f>
        <v>1.6715</v>
      </c>
      <c r="X564" s="70" t="n">
        <f aca="false">W564-V564</f>
        <v>0.0108999999999999</v>
      </c>
      <c r="Y564" s="70" t="n">
        <f aca="false">Y563+M564</f>
        <v>1.51451884430219</v>
      </c>
      <c r="Z564" s="70" t="n">
        <f aca="false">MAX(Z563,Y564)</f>
        <v>1.52620085461541</v>
      </c>
      <c r="AA564" s="70" t="n">
        <f aca="false">Z564-Y564</f>
        <v>0.0116820103132209</v>
      </c>
      <c r="AB564" s="72" t="n">
        <f aca="false">AB563*(1+F564)</f>
        <v>4.74544551828433</v>
      </c>
      <c r="AC564" s="73" t="n">
        <f aca="false">MAX(AC563,AB564)</f>
        <v>4.79817543757878</v>
      </c>
      <c r="AD564" s="70" t="n">
        <f aca="false">1-AB564/AC564</f>
        <v>0.0109895771799998</v>
      </c>
      <c r="AE564" s="73" t="n">
        <f aca="false">AE563*(1+M564)</f>
        <v>4.10197057241588</v>
      </c>
      <c r="AF564" s="73" t="n">
        <f aca="false">MAX(AF563,AE564)</f>
        <v>4.15080763937389</v>
      </c>
      <c r="AG564" s="70" t="n">
        <f aca="false">1-AE564/AF564</f>
        <v>0.0117656782007322</v>
      </c>
      <c r="AH564" s="74" t="n">
        <f aca="false">IF(R564&gt;0,AH563+1,0)</f>
        <v>3</v>
      </c>
      <c r="AI564" s="74" t="n">
        <f aca="false">IF(U564&gt;0,AI563+1,0)</f>
        <v>7</v>
      </c>
      <c r="AJ564" s="74" t="n">
        <f aca="false">IF(G564&gt;0,AJ563+1,0)</f>
        <v>1</v>
      </c>
      <c r="AK564" s="74" t="n">
        <f aca="false">IF(G564&lt;=0,AK563+1,0)</f>
        <v>0</v>
      </c>
      <c r="AL564" s="74" t="n">
        <f aca="false">IF(K564&gt;0,AL563+1,0)</f>
        <v>1</v>
      </c>
      <c r="AM564" s="74" t="n">
        <f aca="false">IF(K564&lt;=0,AM563+1,0)</f>
        <v>0</v>
      </c>
    </row>
    <row r="565" customFormat="false" ht="15" hidden="false" customHeight="false" outlineLevel="0" collapsed="false">
      <c r="A565" s="61" t="n">
        <v>564</v>
      </c>
      <c r="B565" s="62" t="n">
        <v>41543.59375</v>
      </c>
      <c r="C565" s="63" t="n">
        <f aca="false">YEAR(B565)</f>
        <v>2013</v>
      </c>
      <c r="D565" s="32" t="s">
        <v>277</v>
      </c>
      <c r="E565" s="64" t="n">
        <v>5909.6</v>
      </c>
      <c r="F565" s="65" t="n">
        <v>-0.0061</v>
      </c>
      <c r="G565" s="66" t="n">
        <v>-36.04856</v>
      </c>
      <c r="H565" s="67" t="n">
        <f aca="false">E565+IF(D565="Long",1,-1)*G565</f>
        <v>5873.55144</v>
      </c>
      <c r="I565" s="68" t="n">
        <f aca="false">Assumptions!$B$58</f>
        <v>5.35750011455817</v>
      </c>
      <c r="J565" s="68" t="n">
        <f aca="false">INDEX(Yearly!$L$5:$L$22,MATCH(C565,Yearly!$A$5:$A$22,0))</f>
        <v>0.55422414978188</v>
      </c>
      <c r="K565" s="68" t="n">
        <f aca="false">G565-I565-J565</f>
        <v>-41.9602842643401</v>
      </c>
      <c r="L565" s="69" t="n">
        <f aca="false">(I565+J565)/Assumptions!$B$8</f>
        <v>0.000260670104406952</v>
      </c>
      <c r="M565" s="70" t="n">
        <f aca="false">F565-L565</f>
        <v>-0.00636067010440695</v>
      </c>
      <c r="N565" s="71" t="n">
        <f aca="false">G565*Assumptions!$B$7</f>
        <v>-283521.9244</v>
      </c>
      <c r="O565" s="71" t="n">
        <f aca="false">K565*Assumptions!$B$7</f>
        <v>-330017.635739035</v>
      </c>
      <c r="P565" s="68" t="n">
        <f aca="false">P564+G565</f>
        <v>7910.05507500001</v>
      </c>
      <c r="Q565" s="68" t="n">
        <f aca="false">MAX(Q564,P565)</f>
        <v>8011.33115</v>
      </c>
      <c r="R565" s="68" t="n">
        <f aca="false">Q565-P565</f>
        <v>101.276075</v>
      </c>
      <c r="S565" s="68" t="n">
        <f aca="false">S564+K565</f>
        <v>4591.17612472285</v>
      </c>
      <c r="T565" s="68" t="n">
        <f aca="false">MAX(T564,S565)</f>
        <v>4724.10413383757</v>
      </c>
      <c r="U565" s="68" t="n">
        <f aca="false">T565-S565</f>
        <v>132.92800911472</v>
      </c>
      <c r="V565" s="70" t="n">
        <f aca="false">V564+F565</f>
        <v>1.6545</v>
      </c>
      <c r="W565" s="70" t="n">
        <f aca="false">MAX(W564,V565)</f>
        <v>1.6715</v>
      </c>
      <c r="X565" s="70" t="n">
        <f aca="false">W565-V565</f>
        <v>0.0169999999999999</v>
      </c>
      <c r="Y565" s="70" t="n">
        <f aca="false">Y564+M565</f>
        <v>1.50815817419778</v>
      </c>
      <c r="Z565" s="70" t="n">
        <f aca="false">MAX(Z564,Y565)</f>
        <v>1.52620085461541</v>
      </c>
      <c r="AA565" s="70" t="n">
        <f aca="false">Z565-Y565</f>
        <v>0.0180426804176279</v>
      </c>
      <c r="AB565" s="72" t="n">
        <f aca="false">AB564*(1+F565)</f>
        <v>4.71649830062279</v>
      </c>
      <c r="AC565" s="73" t="n">
        <f aca="false">MAX(AC564,AB565)</f>
        <v>4.79817543757878</v>
      </c>
      <c r="AD565" s="70" t="n">
        <f aca="false">1-AB565/AC565</f>
        <v>0.0170225407592018</v>
      </c>
      <c r="AE565" s="73" t="n">
        <f aca="false">AE564*(1+M565)</f>
        <v>4.07587929082675</v>
      </c>
      <c r="AF565" s="73" t="n">
        <f aca="false">MAX(AF564,AE565)</f>
        <v>4.15080763937389</v>
      </c>
      <c r="AG565" s="70" t="n">
        <f aca="false">1-AE565/AF565</f>
        <v>0.0180515107075497</v>
      </c>
      <c r="AH565" s="74" t="n">
        <f aca="false">IF(R565&gt;0,AH564+1,0)</f>
        <v>4</v>
      </c>
      <c r="AI565" s="74" t="n">
        <f aca="false">IF(U565&gt;0,AI564+1,0)</f>
        <v>8</v>
      </c>
      <c r="AJ565" s="74" t="n">
        <f aca="false">IF(G565&gt;0,AJ564+1,0)</f>
        <v>0</v>
      </c>
      <c r="AK565" s="74" t="n">
        <f aca="false">IF(G565&lt;=0,AK564+1,0)</f>
        <v>1</v>
      </c>
      <c r="AL565" s="74" t="n">
        <f aca="false">IF(K565&gt;0,AL564+1,0)</f>
        <v>0</v>
      </c>
      <c r="AM565" s="74" t="n">
        <f aca="false">IF(K565&lt;=0,AM564+1,0)</f>
        <v>1</v>
      </c>
    </row>
    <row r="566" customFormat="false" ht="15" hidden="false" customHeight="false" outlineLevel="0" collapsed="false">
      <c r="A566" s="61" t="n">
        <v>565</v>
      </c>
      <c r="B566" s="62" t="n">
        <v>41544.40625</v>
      </c>
      <c r="C566" s="63" t="n">
        <f aca="false">YEAR(B566)</f>
        <v>2013</v>
      </c>
      <c r="D566" s="32" t="s">
        <v>276</v>
      </c>
      <c r="E566" s="64" t="n">
        <v>5873.8</v>
      </c>
      <c r="F566" s="65" t="n">
        <v>0.0088</v>
      </c>
      <c r="G566" s="66" t="n">
        <v>51.68944</v>
      </c>
      <c r="H566" s="67" t="n">
        <f aca="false">E566+IF(D566="Long",1,-1)*G566</f>
        <v>5822.11056</v>
      </c>
      <c r="I566" s="68" t="n">
        <f aca="false">Assumptions!$B$58</f>
        <v>5.35750011455817</v>
      </c>
      <c r="J566" s="68" t="n">
        <f aca="false">INDEX(Yearly!$L$5:$L$22,MATCH(C566,Yearly!$A$5:$A$22,0))</f>
        <v>0.55422414978188</v>
      </c>
      <c r="K566" s="68" t="n">
        <f aca="false">G566-I566-J566</f>
        <v>45.7777157356599</v>
      </c>
      <c r="L566" s="69" t="n">
        <f aca="false">(I566+J566)/Assumptions!$B$8</f>
        <v>0.000260670104406952</v>
      </c>
      <c r="M566" s="70" t="n">
        <f aca="false">F566-L566</f>
        <v>0.00853932989559305</v>
      </c>
      <c r="N566" s="71" t="n">
        <f aca="false">G566*Assumptions!$B$7</f>
        <v>406537.4456</v>
      </c>
      <c r="O566" s="71" t="n">
        <f aca="false">K566*Assumptions!$B$7</f>
        <v>360041.734260966</v>
      </c>
      <c r="P566" s="68" t="n">
        <f aca="false">P565+G566</f>
        <v>7961.74451500001</v>
      </c>
      <c r="Q566" s="68" t="n">
        <f aca="false">MAX(Q565,P566)</f>
        <v>8011.33115</v>
      </c>
      <c r="R566" s="68" t="n">
        <f aca="false">Q566-P566</f>
        <v>49.5866349999997</v>
      </c>
      <c r="S566" s="68" t="n">
        <f aca="false">S565+K566</f>
        <v>4636.95384045851</v>
      </c>
      <c r="T566" s="68" t="n">
        <f aca="false">MAX(T565,S566)</f>
        <v>4724.10413383757</v>
      </c>
      <c r="U566" s="68" t="n">
        <f aca="false">T566-S566</f>
        <v>87.1502933790607</v>
      </c>
      <c r="V566" s="70" t="n">
        <f aca="false">V565+F566</f>
        <v>1.6633</v>
      </c>
      <c r="W566" s="70" t="n">
        <f aca="false">MAX(W565,V566)</f>
        <v>1.6715</v>
      </c>
      <c r="X566" s="70" t="n">
        <f aca="false">W566-V566</f>
        <v>0.00819999999999999</v>
      </c>
      <c r="Y566" s="70" t="n">
        <f aca="false">Y565+M566</f>
        <v>1.51669750409338</v>
      </c>
      <c r="Z566" s="70" t="n">
        <f aca="false">MAX(Z565,Y566)</f>
        <v>1.52620085461541</v>
      </c>
      <c r="AA566" s="70" t="n">
        <f aca="false">Z566-Y566</f>
        <v>0.00950335052203477</v>
      </c>
      <c r="AB566" s="72" t="n">
        <f aca="false">AB565*(1+F566)</f>
        <v>4.75800348566827</v>
      </c>
      <c r="AC566" s="73" t="n">
        <f aca="false">MAX(AC565,AB566)</f>
        <v>4.79817543757878</v>
      </c>
      <c r="AD566" s="70" t="n">
        <f aca="false">1-AB566/AC566</f>
        <v>0.00837233911788293</v>
      </c>
      <c r="AE566" s="73" t="n">
        <f aca="false">AE565*(1+M566)</f>
        <v>4.11068456870574</v>
      </c>
      <c r="AF566" s="73" t="n">
        <f aca="false">MAX(AF565,AE566)</f>
        <v>4.15080763937389</v>
      </c>
      <c r="AG566" s="70" t="n">
        <f aca="false">1-AE566/AF566</f>
        <v>0.00966632861700212</v>
      </c>
      <c r="AH566" s="74" t="n">
        <f aca="false">IF(R566&gt;0,AH565+1,0)</f>
        <v>5</v>
      </c>
      <c r="AI566" s="74" t="n">
        <f aca="false">IF(U566&gt;0,AI565+1,0)</f>
        <v>9</v>
      </c>
      <c r="AJ566" s="74" t="n">
        <f aca="false">IF(G566&gt;0,AJ565+1,0)</f>
        <v>1</v>
      </c>
      <c r="AK566" s="74" t="n">
        <f aca="false">IF(G566&lt;=0,AK565+1,0)</f>
        <v>0</v>
      </c>
      <c r="AL566" s="74" t="n">
        <f aca="false">IF(K566&gt;0,AL565+1,0)</f>
        <v>1</v>
      </c>
      <c r="AM566" s="74" t="n">
        <f aca="false">IF(K566&lt;=0,AM565+1,0)</f>
        <v>0</v>
      </c>
    </row>
    <row r="567" customFormat="false" ht="15" hidden="false" customHeight="false" outlineLevel="0" collapsed="false">
      <c r="A567" s="61" t="n">
        <v>566</v>
      </c>
      <c r="B567" s="62" t="n">
        <v>41550.40625</v>
      </c>
      <c r="C567" s="63" t="n">
        <f aca="false">YEAR(B567)</f>
        <v>2013</v>
      </c>
      <c r="D567" s="32" t="s">
        <v>277</v>
      </c>
      <c r="E567" s="64" t="n">
        <v>5822.05</v>
      </c>
      <c r="F567" s="65" t="n">
        <v>0.005</v>
      </c>
      <c r="G567" s="66" t="n">
        <v>29.11025</v>
      </c>
      <c r="H567" s="67" t="n">
        <f aca="false">E567+IF(D567="Long",1,-1)*G567</f>
        <v>5851.16025</v>
      </c>
      <c r="I567" s="68" t="n">
        <f aca="false">Assumptions!$B$58</f>
        <v>5.35750011455817</v>
      </c>
      <c r="J567" s="68" t="n">
        <f aca="false">INDEX(Yearly!$L$5:$L$22,MATCH(C567,Yearly!$A$5:$A$22,0))</f>
        <v>0.55422414978188</v>
      </c>
      <c r="K567" s="68" t="n">
        <f aca="false">G567-I567-J567</f>
        <v>23.19852573566</v>
      </c>
      <c r="L567" s="69" t="n">
        <f aca="false">(I567+J567)/Assumptions!$B$8</f>
        <v>0.000260670104406952</v>
      </c>
      <c r="M567" s="70" t="n">
        <f aca="false">F567-L567</f>
        <v>0.00473932989559305</v>
      </c>
      <c r="N567" s="71" t="n">
        <f aca="false">G567*Assumptions!$B$7</f>
        <v>228952.11625</v>
      </c>
      <c r="O567" s="71" t="n">
        <f aca="false">K567*Assumptions!$B$7</f>
        <v>182456.404910966</v>
      </c>
      <c r="P567" s="68" t="n">
        <f aca="false">P566+G567</f>
        <v>7990.85476500001</v>
      </c>
      <c r="Q567" s="68" t="n">
        <f aca="false">MAX(Q566,P567)</f>
        <v>8011.33115</v>
      </c>
      <c r="R567" s="68" t="n">
        <f aca="false">Q567-P567</f>
        <v>20.4763849999999</v>
      </c>
      <c r="S567" s="68" t="n">
        <f aca="false">S566+K567</f>
        <v>4660.15236619417</v>
      </c>
      <c r="T567" s="68" t="n">
        <f aca="false">MAX(T566,S567)</f>
        <v>4724.10413383757</v>
      </c>
      <c r="U567" s="68" t="n">
        <f aca="false">T567-S567</f>
        <v>63.9517676434007</v>
      </c>
      <c r="V567" s="70" t="n">
        <f aca="false">V566+F567</f>
        <v>1.6683</v>
      </c>
      <c r="W567" s="70" t="n">
        <f aca="false">MAX(W566,V567)</f>
        <v>1.6715</v>
      </c>
      <c r="X567" s="70" t="n">
        <f aca="false">W567-V567</f>
        <v>0.00320000000000009</v>
      </c>
      <c r="Y567" s="70" t="n">
        <f aca="false">Y566+M567</f>
        <v>1.52143683398897</v>
      </c>
      <c r="Z567" s="70" t="n">
        <f aca="false">MAX(Z566,Y567)</f>
        <v>1.52620085461541</v>
      </c>
      <c r="AA567" s="70" t="n">
        <f aca="false">Z567-Y567</f>
        <v>0.00476402062644166</v>
      </c>
      <c r="AB567" s="72" t="n">
        <f aca="false">AB566*(1+F567)</f>
        <v>4.78179350309661</v>
      </c>
      <c r="AC567" s="73" t="n">
        <f aca="false">MAX(AC566,AB567)</f>
        <v>4.79817543757878</v>
      </c>
      <c r="AD567" s="70" t="n">
        <f aca="false">1-AB567/AC567</f>
        <v>0.00341420081347255</v>
      </c>
      <c r="AE567" s="73" t="n">
        <f aca="false">AE566*(1+M567)</f>
        <v>4.13016645897356</v>
      </c>
      <c r="AF567" s="73" t="n">
        <f aca="false">MAX(AF566,AE567)</f>
        <v>4.15080763937389</v>
      </c>
      <c r="AG567" s="70" t="n">
        <f aca="false">1-AE567/AF567</f>
        <v>0.00497281064160426</v>
      </c>
      <c r="AH567" s="74" t="n">
        <f aca="false">IF(R567&gt;0,AH566+1,0)</f>
        <v>6</v>
      </c>
      <c r="AI567" s="74" t="n">
        <f aca="false">IF(U567&gt;0,AI566+1,0)</f>
        <v>10</v>
      </c>
      <c r="AJ567" s="74" t="n">
        <f aca="false">IF(G567&gt;0,AJ566+1,0)</f>
        <v>2</v>
      </c>
      <c r="AK567" s="74" t="n">
        <f aca="false">IF(G567&lt;=0,AK566+1,0)</f>
        <v>0</v>
      </c>
      <c r="AL567" s="74" t="n">
        <f aca="false">IF(K567&gt;0,AL566+1,0)</f>
        <v>2</v>
      </c>
      <c r="AM567" s="74" t="n">
        <f aca="false">IF(K567&lt;=0,AM566+1,0)</f>
        <v>0</v>
      </c>
    </row>
    <row r="568" customFormat="false" ht="15" hidden="false" customHeight="false" outlineLevel="0" collapsed="false">
      <c r="A568" s="61" t="n">
        <v>567</v>
      </c>
      <c r="B568" s="62" t="n">
        <v>41554.40625</v>
      </c>
      <c r="C568" s="63" t="n">
        <f aca="false">YEAR(B568)</f>
        <v>2013</v>
      </c>
      <c r="D568" s="32" t="s">
        <v>276</v>
      </c>
      <c r="E568" s="64" t="n">
        <v>5850.9</v>
      </c>
      <c r="F568" s="65" t="n">
        <v>-0.0046</v>
      </c>
      <c r="G568" s="66" t="n">
        <v>-26.91414</v>
      </c>
      <c r="H568" s="67" t="n">
        <f aca="false">E568+IF(D568="Long",1,-1)*G568</f>
        <v>5877.81414</v>
      </c>
      <c r="I568" s="68" t="n">
        <f aca="false">Assumptions!$B$58</f>
        <v>5.35750011455817</v>
      </c>
      <c r="J568" s="68" t="n">
        <f aca="false">INDEX(Yearly!$L$5:$L$22,MATCH(C568,Yearly!$A$5:$A$22,0))</f>
        <v>0.55422414978188</v>
      </c>
      <c r="K568" s="68" t="n">
        <f aca="false">G568-I568-J568</f>
        <v>-32.8258642643401</v>
      </c>
      <c r="L568" s="69" t="n">
        <f aca="false">(I568+J568)/Assumptions!$B$8</f>
        <v>0.000260670104406952</v>
      </c>
      <c r="M568" s="70" t="n">
        <f aca="false">F568-L568</f>
        <v>-0.00486067010440695</v>
      </c>
      <c r="N568" s="71" t="n">
        <f aca="false">G568*Assumptions!$B$7</f>
        <v>-211679.7111</v>
      </c>
      <c r="O568" s="71" t="n">
        <f aca="false">K568*Assumptions!$B$7</f>
        <v>-258175.422439034</v>
      </c>
      <c r="P568" s="68" t="n">
        <f aca="false">P567+G568</f>
        <v>7963.94062500001</v>
      </c>
      <c r="Q568" s="68" t="n">
        <f aca="false">MAX(Q567,P568)</f>
        <v>8011.33115</v>
      </c>
      <c r="R568" s="68" t="n">
        <f aca="false">Q568-P568</f>
        <v>47.3905249999998</v>
      </c>
      <c r="S568" s="68" t="n">
        <f aca="false">S567+K568</f>
        <v>4627.32650192983</v>
      </c>
      <c r="T568" s="68" t="n">
        <f aca="false">MAX(T567,S568)</f>
        <v>4724.10413383757</v>
      </c>
      <c r="U568" s="68" t="n">
        <f aca="false">T568-S568</f>
        <v>96.7776319077411</v>
      </c>
      <c r="V568" s="70" t="n">
        <f aca="false">V567+F568</f>
        <v>1.6637</v>
      </c>
      <c r="W568" s="70" t="n">
        <f aca="false">MAX(W567,V568)</f>
        <v>1.6715</v>
      </c>
      <c r="X568" s="70" t="n">
        <f aca="false">W568-V568</f>
        <v>0.00780000000000003</v>
      </c>
      <c r="Y568" s="70" t="n">
        <f aca="false">Y567+M568</f>
        <v>1.51657616388456</v>
      </c>
      <c r="Z568" s="70" t="n">
        <f aca="false">MAX(Z567,Y568)</f>
        <v>1.52620085461541</v>
      </c>
      <c r="AA568" s="70" t="n">
        <f aca="false">Z568-Y568</f>
        <v>0.0096246907308486</v>
      </c>
      <c r="AB568" s="72" t="n">
        <f aca="false">AB567*(1+F568)</f>
        <v>4.75979725298237</v>
      </c>
      <c r="AC568" s="73" t="n">
        <f aca="false">MAX(AC567,AB568)</f>
        <v>4.79817543757878</v>
      </c>
      <c r="AD568" s="70" t="n">
        <f aca="false">1-AB568/AC568</f>
        <v>0.00799849548973064</v>
      </c>
      <c r="AE568" s="73" t="n">
        <f aca="false">AE567*(1+M568)</f>
        <v>4.1100910823402</v>
      </c>
      <c r="AF568" s="73" t="n">
        <f aca="false">MAX(AF567,AE568)</f>
        <v>4.15080763937389</v>
      </c>
      <c r="AG568" s="70" t="n">
        <f aca="false">1-AE568/AF568</f>
        <v>0.00980930955399062</v>
      </c>
      <c r="AH568" s="74" t="n">
        <f aca="false">IF(R568&gt;0,AH567+1,0)</f>
        <v>7</v>
      </c>
      <c r="AI568" s="74" t="n">
        <f aca="false">IF(U568&gt;0,AI567+1,0)</f>
        <v>11</v>
      </c>
      <c r="AJ568" s="74" t="n">
        <f aca="false">IF(G568&gt;0,AJ567+1,0)</f>
        <v>0</v>
      </c>
      <c r="AK568" s="74" t="n">
        <f aca="false">IF(G568&lt;=0,AK567+1,0)</f>
        <v>1</v>
      </c>
      <c r="AL568" s="74" t="n">
        <f aca="false">IF(K568&gt;0,AL567+1,0)</f>
        <v>0</v>
      </c>
      <c r="AM568" s="74" t="n">
        <f aca="false">IF(K568&lt;=0,AM567+1,0)</f>
        <v>1</v>
      </c>
    </row>
    <row r="569" customFormat="false" ht="15" hidden="false" customHeight="false" outlineLevel="0" collapsed="false">
      <c r="A569" s="61" t="n">
        <v>568</v>
      </c>
      <c r="B569" s="62" t="n">
        <v>41554.5729166667</v>
      </c>
      <c r="C569" s="63" t="n">
        <f aca="false">YEAR(B569)</f>
        <v>2013</v>
      </c>
      <c r="D569" s="32" t="s">
        <v>277</v>
      </c>
      <c r="E569" s="64" t="n">
        <v>5877.55</v>
      </c>
      <c r="F569" s="65" t="n">
        <v>0.0297</v>
      </c>
      <c r="G569" s="66" t="n">
        <v>174.563235</v>
      </c>
      <c r="H569" s="67" t="n">
        <f aca="false">E569+IF(D569="Long",1,-1)*G569</f>
        <v>6052.113235</v>
      </c>
      <c r="I569" s="68" t="n">
        <f aca="false">Assumptions!$B$58</f>
        <v>5.35750011455817</v>
      </c>
      <c r="J569" s="68" t="n">
        <f aca="false">INDEX(Yearly!$L$5:$L$22,MATCH(C569,Yearly!$A$5:$A$22,0))</f>
        <v>0.55422414978188</v>
      </c>
      <c r="K569" s="68" t="n">
        <f aca="false">G569-I569-J569</f>
        <v>168.65151073566</v>
      </c>
      <c r="L569" s="69" t="n">
        <f aca="false">(I569+J569)/Assumptions!$B$8</f>
        <v>0.000260670104406952</v>
      </c>
      <c r="M569" s="70" t="n">
        <f aca="false">F569-L569</f>
        <v>0.029439329895593</v>
      </c>
      <c r="N569" s="71" t="n">
        <f aca="false">G569*Assumptions!$B$7</f>
        <v>1372939.843275</v>
      </c>
      <c r="O569" s="71" t="n">
        <f aca="false">K569*Assumptions!$B$7</f>
        <v>1326444.13193597</v>
      </c>
      <c r="P569" s="68" t="n">
        <f aca="false">P568+G569</f>
        <v>8138.50386</v>
      </c>
      <c r="Q569" s="68" t="n">
        <f aca="false">MAX(Q568,P569)</f>
        <v>8138.50386</v>
      </c>
      <c r="R569" s="68" t="n">
        <f aca="false">Q569-P569</f>
        <v>0</v>
      </c>
      <c r="S569" s="68" t="n">
        <f aca="false">S568+K569</f>
        <v>4795.97801266549</v>
      </c>
      <c r="T569" s="68" t="n">
        <f aca="false">MAX(T568,S569)</f>
        <v>4795.97801266549</v>
      </c>
      <c r="U569" s="68" t="n">
        <f aca="false">T569-S569</f>
        <v>0</v>
      </c>
      <c r="V569" s="70" t="n">
        <f aca="false">V568+F569</f>
        <v>1.6934</v>
      </c>
      <c r="W569" s="70" t="n">
        <f aca="false">MAX(W568,V569)</f>
        <v>1.6934</v>
      </c>
      <c r="X569" s="70" t="n">
        <f aca="false">W569-V569</f>
        <v>0</v>
      </c>
      <c r="Y569" s="70" t="n">
        <f aca="false">Y568+M569</f>
        <v>1.54601549378016</v>
      </c>
      <c r="Z569" s="70" t="n">
        <f aca="false">MAX(Z568,Y569)</f>
        <v>1.54601549378016</v>
      </c>
      <c r="AA569" s="70" t="n">
        <f aca="false">Z569-Y569</f>
        <v>0</v>
      </c>
      <c r="AB569" s="72" t="n">
        <f aca="false">AB568*(1+F569)</f>
        <v>4.90116323139595</v>
      </c>
      <c r="AC569" s="73" t="n">
        <f aca="false">MAX(AC568,AB569)</f>
        <v>4.90116323139595</v>
      </c>
      <c r="AD569" s="70" t="n">
        <f aca="false">1-AB569/AC569</f>
        <v>0</v>
      </c>
      <c r="AE569" s="73" t="n">
        <f aca="false">AE568*(1+M569)</f>
        <v>4.23108940961415</v>
      </c>
      <c r="AF569" s="73" t="n">
        <f aca="false">MAX(AF568,AE569)</f>
        <v>4.23108940961415</v>
      </c>
      <c r="AG569" s="70" t="n">
        <f aca="false">1-AE569/AF569</f>
        <v>0</v>
      </c>
      <c r="AH569" s="74" t="n">
        <f aca="false">IF(R569&gt;0,AH568+1,0)</f>
        <v>0</v>
      </c>
      <c r="AI569" s="74" t="n">
        <f aca="false">IF(U569&gt;0,AI568+1,0)</f>
        <v>0</v>
      </c>
      <c r="AJ569" s="74" t="n">
        <f aca="false">IF(G569&gt;0,AJ568+1,0)</f>
        <v>1</v>
      </c>
      <c r="AK569" s="74" t="n">
        <f aca="false">IF(G569&lt;=0,AK568+1,0)</f>
        <v>0</v>
      </c>
      <c r="AL569" s="74" t="n">
        <f aca="false">IF(K569&gt;0,AL568+1,0)</f>
        <v>1</v>
      </c>
      <c r="AM569" s="74" t="n">
        <f aca="false">IF(K569&lt;=0,AM568+1,0)</f>
        <v>0</v>
      </c>
    </row>
    <row r="570" customFormat="false" ht="15" hidden="false" customHeight="false" outlineLevel="0" collapsed="false">
      <c r="A570" s="61" t="n">
        <v>569</v>
      </c>
      <c r="B570" s="62" t="n">
        <v>41564.5729166667</v>
      </c>
      <c r="C570" s="63" t="n">
        <f aca="false">YEAR(B570)</f>
        <v>2013</v>
      </c>
      <c r="D570" s="32" t="s">
        <v>276</v>
      </c>
      <c r="E570" s="64" t="n">
        <v>6052.1</v>
      </c>
      <c r="F570" s="65" t="n">
        <v>-0.0065</v>
      </c>
      <c r="G570" s="66" t="n">
        <v>-39.33865</v>
      </c>
      <c r="H570" s="67" t="n">
        <f aca="false">E570+IF(D570="Long",1,-1)*G570</f>
        <v>6091.43865</v>
      </c>
      <c r="I570" s="68" t="n">
        <f aca="false">Assumptions!$B$58</f>
        <v>5.35750011455817</v>
      </c>
      <c r="J570" s="68" t="n">
        <f aca="false">INDEX(Yearly!$L$5:$L$22,MATCH(C570,Yearly!$A$5:$A$22,0))</f>
        <v>0.55422414978188</v>
      </c>
      <c r="K570" s="68" t="n">
        <f aca="false">G570-I570-J570</f>
        <v>-45.2503742643401</v>
      </c>
      <c r="L570" s="69" t="n">
        <f aca="false">(I570+J570)/Assumptions!$B$8</f>
        <v>0.000260670104406952</v>
      </c>
      <c r="M570" s="70" t="n">
        <f aca="false">F570-L570</f>
        <v>-0.00676067010440695</v>
      </c>
      <c r="N570" s="71" t="n">
        <f aca="false">G570*Assumptions!$B$7</f>
        <v>-309398.48225</v>
      </c>
      <c r="O570" s="71" t="n">
        <f aca="false">K570*Assumptions!$B$7</f>
        <v>-355894.193589035</v>
      </c>
      <c r="P570" s="68" t="n">
        <f aca="false">P569+G570</f>
        <v>8099.16521000001</v>
      </c>
      <c r="Q570" s="68" t="n">
        <f aca="false">MAX(Q569,P570)</f>
        <v>8138.50386</v>
      </c>
      <c r="R570" s="68" t="n">
        <f aca="false">Q570-P570</f>
        <v>39.3386499999997</v>
      </c>
      <c r="S570" s="68" t="n">
        <f aca="false">S569+K570</f>
        <v>4750.72763840115</v>
      </c>
      <c r="T570" s="68" t="n">
        <f aca="false">MAX(T569,S570)</f>
        <v>4795.97801266549</v>
      </c>
      <c r="U570" s="68" t="n">
        <f aca="false">T570-S570</f>
        <v>45.2503742643403</v>
      </c>
      <c r="V570" s="70" t="n">
        <f aca="false">V569+F570</f>
        <v>1.6869</v>
      </c>
      <c r="W570" s="70" t="n">
        <f aca="false">MAX(W569,V570)</f>
        <v>1.6934</v>
      </c>
      <c r="X570" s="70" t="n">
        <f aca="false">W570-V570</f>
        <v>0.00649999999999995</v>
      </c>
      <c r="Y570" s="70" t="n">
        <f aca="false">Y569+M570</f>
        <v>1.53925482367575</v>
      </c>
      <c r="Z570" s="70" t="n">
        <f aca="false">MAX(Z569,Y570)</f>
        <v>1.54601549378016</v>
      </c>
      <c r="AA570" s="70" t="n">
        <f aca="false">Z570-Y570</f>
        <v>0.00676067010440695</v>
      </c>
      <c r="AB570" s="72" t="n">
        <f aca="false">AB569*(1+F570)</f>
        <v>4.86930567039187</v>
      </c>
      <c r="AC570" s="73" t="n">
        <f aca="false">MAX(AC569,AB570)</f>
        <v>4.90116323139595</v>
      </c>
      <c r="AD570" s="70" t="n">
        <f aca="false">1-AB570/AC570</f>
        <v>0.00649999999999984</v>
      </c>
      <c r="AE570" s="73" t="n">
        <f aca="false">AE569*(1+M570)</f>
        <v>4.2024844099335</v>
      </c>
      <c r="AF570" s="73" t="n">
        <f aca="false">MAX(AF569,AE570)</f>
        <v>4.23108940961415</v>
      </c>
      <c r="AG570" s="70" t="n">
        <f aca="false">1-AE570/AF570</f>
        <v>0.00676067010440706</v>
      </c>
      <c r="AH570" s="74" t="n">
        <f aca="false">IF(R570&gt;0,AH569+1,0)</f>
        <v>1</v>
      </c>
      <c r="AI570" s="74" t="n">
        <f aca="false">IF(U570&gt;0,AI569+1,0)</f>
        <v>1</v>
      </c>
      <c r="AJ570" s="74" t="n">
        <f aca="false">IF(G570&gt;0,AJ569+1,0)</f>
        <v>0</v>
      </c>
      <c r="AK570" s="74" t="n">
        <f aca="false">IF(G570&lt;=0,AK569+1,0)</f>
        <v>1</v>
      </c>
      <c r="AL570" s="74" t="n">
        <f aca="false">IF(K570&gt;0,AL569+1,0)</f>
        <v>0</v>
      </c>
      <c r="AM570" s="74" t="n">
        <f aca="false">IF(K570&lt;=0,AM569+1,0)</f>
        <v>1</v>
      </c>
    </row>
    <row r="571" customFormat="false" ht="15" hidden="false" customHeight="false" outlineLevel="0" collapsed="false">
      <c r="A571" s="61" t="n">
        <v>570</v>
      </c>
      <c r="B571" s="62" t="n">
        <v>41565.40625</v>
      </c>
      <c r="C571" s="63" t="n">
        <f aca="false">YEAR(B571)</f>
        <v>2013</v>
      </c>
      <c r="D571" s="32" t="s">
        <v>277</v>
      </c>
      <c r="E571" s="64" t="n">
        <v>6091.5</v>
      </c>
      <c r="F571" s="65" t="n">
        <v>0.0082</v>
      </c>
      <c r="G571" s="66" t="n">
        <v>49.9503</v>
      </c>
      <c r="H571" s="67" t="n">
        <f aca="false">E571+IF(D571="Long",1,-1)*G571</f>
        <v>6141.4503</v>
      </c>
      <c r="I571" s="68" t="n">
        <f aca="false">Assumptions!$B$58</f>
        <v>5.35750011455817</v>
      </c>
      <c r="J571" s="68" t="n">
        <f aca="false">INDEX(Yearly!$L$5:$L$22,MATCH(C571,Yearly!$A$5:$A$22,0))</f>
        <v>0.55422414978188</v>
      </c>
      <c r="K571" s="68" t="n">
        <f aca="false">G571-I571-J571</f>
        <v>44.03857573566</v>
      </c>
      <c r="L571" s="69" t="n">
        <f aca="false">(I571+J571)/Assumptions!$B$8</f>
        <v>0.000260670104406952</v>
      </c>
      <c r="M571" s="70" t="n">
        <f aca="false">F571-L571</f>
        <v>0.00793932989559305</v>
      </c>
      <c r="N571" s="71" t="n">
        <f aca="false">G571*Assumptions!$B$7</f>
        <v>392859.1095</v>
      </c>
      <c r="O571" s="71" t="n">
        <f aca="false">K571*Assumptions!$B$7</f>
        <v>346363.398160966</v>
      </c>
      <c r="P571" s="68" t="n">
        <f aca="false">P570+G571</f>
        <v>8149.11551000001</v>
      </c>
      <c r="Q571" s="68" t="n">
        <f aca="false">MAX(Q570,P571)</f>
        <v>8149.11551000001</v>
      </c>
      <c r="R571" s="68" t="n">
        <f aca="false">Q571-P571</f>
        <v>0</v>
      </c>
      <c r="S571" s="68" t="n">
        <f aca="false">S570+K571</f>
        <v>4794.76621413681</v>
      </c>
      <c r="T571" s="68" t="n">
        <f aca="false">MAX(T570,S571)</f>
        <v>4795.97801266549</v>
      </c>
      <c r="U571" s="68" t="n">
        <f aca="false">T571-S571</f>
        <v>1.21179852868045</v>
      </c>
      <c r="V571" s="70" t="n">
        <f aca="false">V570+F571</f>
        <v>1.6951</v>
      </c>
      <c r="W571" s="70" t="n">
        <f aca="false">MAX(W570,V571)</f>
        <v>1.6951</v>
      </c>
      <c r="X571" s="70" t="n">
        <f aca="false">W571-V571</f>
        <v>0</v>
      </c>
      <c r="Y571" s="70" t="n">
        <f aca="false">Y570+M571</f>
        <v>1.54719415357134</v>
      </c>
      <c r="Z571" s="70" t="n">
        <f aca="false">MAX(Z570,Y571)</f>
        <v>1.54719415357134</v>
      </c>
      <c r="AA571" s="70" t="n">
        <f aca="false">Z571-Y571</f>
        <v>0</v>
      </c>
      <c r="AB571" s="72" t="n">
        <f aca="false">AB570*(1+F571)</f>
        <v>4.90923397688909</v>
      </c>
      <c r="AC571" s="73" t="n">
        <f aca="false">MAX(AC570,AB571)</f>
        <v>4.90923397688909</v>
      </c>
      <c r="AD571" s="70" t="n">
        <f aca="false">1-AB571/AC571</f>
        <v>0</v>
      </c>
      <c r="AE571" s="73" t="n">
        <f aca="false">AE570*(1+M571)</f>
        <v>4.23584932004505</v>
      </c>
      <c r="AF571" s="73" t="n">
        <f aca="false">MAX(AF570,AE571)</f>
        <v>4.23584932004505</v>
      </c>
      <c r="AG571" s="70" t="n">
        <f aca="false">1-AE571/AF571</f>
        <v>0</v>
      </c>
      <c r="AH571" s="74" t="n">
        <f aca="false">IF(R571&gt;0,AH570+1,0)</f>
        <v>0</v>
      </c>
      <c r="AI571" s="74" t="n">
        <f aca="false">IF(U571&gt;0,AI570+1,0)</f>
        <v>2</v>
      </c>
      <c r="AJ571" s="74" t="n">
        <f aca="false">IF(G571&gt;0,AJ570+1,0)</f>
        <v>1</v>
      </c>
      <c r="AK571" s="74" t="n">
        <f aca="false">IF(G571&lt;=0,AK570+1,0)</f>
        <v>0</v>
      </c>
      <c r="AL571" s="74" t="n">
        <f aca="false">IF(K571&gt;0,AL570+1,0)</f>
        <v>1</v>
      </c>
      <c r="AM571" s="74" t="n">
        <f aca="false">IF(K571&lt;=0,AM570+1,0)</f>
        <v>0</v>
      </c>
    </row>
    <row r="572" customFormat="false" ht="15" hidden="false" customHeight="false" outlineLevel="0" collapsed="false">
      <c r="A572" s="61" t="n">
        <v>571</v>
      </c>
      <c r="B572" s="62" t="n">
        <v>41570.5104166667</v>
      </c>
      <c r="C572" s="63" t="n">
        <f aca="false">YEAR(B572)</f>
        <v>2013</v>
      </c>
      <c r="D572" s="32" t="s">
        <v>276</v>
      </c>
      <c r="E572" s="64" t="n">
        <v>6141.75</v>
      </c>
      <c r="F572" s="65" t="n">
        <v>-0.0063</v>
      </c>
      <c r="G572" s="66" t="n">
        <v>-38.693025</v>
      </c>
      <c r="H572" s="67" t="n">
        <f aca="false">E572+IF(D572="Long",1,-1)*G572</f>
        <v>6180.443025</v>
      </c>
      <c r="I572" s="68" t="n">
        <f aca="false">Assumptions!$B$58</f>
        <v>5.35750011455817</v>
      </c>
      <c r="J572" s="68" t="n">
        <f aca="false">INDEX(Yearly!$L$5:$L$22,MATCH(C572,Yearly!$A$5:$A$22,0))</f>
        <v>0.55422414978188</v>
      </c>
      <c r="K572" s="68" t="n">
        <f aca="false">G572-I572-J572</f>
        <v>-44.6047492643401</v>
      </c>
      <c r="L572" s="69" t="n">
        <f aca="false">(I572+J572)/Assumptions!$B$8</f>
        <v>0.000260670104406952</v>
      </c>
      <c r="M572" s="70" t="n">
        <f aca="false">F572-L572</f>
        <v>-0.00656067010440695</v>
      </c>
      <c r="N572" s="71" t="n">
        <f aca="false">G572*Assumptions!$B$7</f>
        <v>-304320.641625</v>
      </c>
      <c r="O572" s="71" t="n">
        <f aca="false">K572*Assumptions!$B$7</f>
        <v>-350816.352964035</v>
      </c>
      <c r="P572" s="68" t="n">
        <f aca="false">P571+G572</f>
        <v>8110.42248500001</v>
      </c>
      <c r="Q572" s="68" t="n">
        <f aca="false">MAX(Q571,P572)</f>
        <v>8149.11551000001</v>
      </c>
      <c r="R572" s="68" t="n">
        <f aca="false">Q572-P572</f>
        <v>38.6930249999996</v>
      </c>
      <c r="S572" s="68" t="n">
        <f aca="false">S571+K572</f>
        <v>4750.16146487247</v>
      </c>
      <c r="T572" s="68" t="n">
        <f aca="false">MAX(T571,S572)</f>
        <v>4795.97801266549</v>
      </c>
      <c r="U572" s="68" t="n">
        <f aca="false">T572-S572</f>
        <v>45.8165477930206</v>
      </c>
      <c r="V572" s="70" t="n">
        <f aca="false">V571+F572</f>
        <v>1.6888</v>
      </c>
      <c r="W572" s="70" t="n">
        <f aca="false">MAX(W571,V572)</f>
        <v>1.6951</v>
      </c>
      <c r="X572" s="70" t="n">
        <f aca="false">W572-V572</f>
        <v>0.00629999999999997</v>
      </c>
      <c r="Y572" s="70" t="n">
        <f aca="false">Y571+M572</f>
        <v>1.54063348346693</v>
      </c>
      <c r="Z572" s="70" t="n">
        <f aca="false">MAX(Z571,Y572)</f>
        <v>1.54719415357134</v>
      </c>
      <c r="AA572" s="70" t="n">
        <f aca="false">Z572-Y572</f>
        <v>0.00656067010440697</v>
      </c>
      <c r="AB572" s="72" t="n">
        <f aca="false">AB571*(1+F572)</f>
        <v>4.87830580283468</v>
      </c>
      <c r="AC572" s="73" t="n">
        <f aca="false">MAX(AC571,AB572)</f>
        <v>4.90923397688909</v>
      </c>
      <c r="AD572" s="70" t="n">
        <f aca="false">1-AB572/AC572</f>
        <v>0.00630000000000008</v>
      </c>
      <c r="AE572" s="73" t="n">
        <f aca="false">AE571*(1+M572)</f>
        <v>4.20805931004426</v>
      </c>
      <c r="AF572" s="73" t="n">
        <f aca="false">MAX(AF571,AE572)</f>
        <v>4.23584932004505</v>
      </c>
      <c r="AG572" s="70" t="n">
        <f aca="false">1-AE572/AF572</f>
        <v>0.00656067010440686</v>
      </c>
      <c r="AH572" s="74" t="n">
        <f aca="false">IF(R572&gt;0,AH571+1,0)</f>
        <v>1</v>
      </c>
      <c r="AI572" s="74" t="n">
        <f aca="false">IF(U572&gt;0,AI571+1,0)</f>
        <v>3</v>
      </c>
      <c r="AJ572" s="74" t="n">
        <f aca="false">IF(G572&gt;0,AJ571+1,0)</f>
        <v>0</v>
      </c>
      <c r="AK572" s="74" t="n">
        <f aca="false">IF(G572&lt;=0,AK571+1,0)</f>
        <v>1</v>
      </c>
      <c r="AL572" s="74" t="n">
        <f aca="false">IF(K572&gt;0,AL571+1,0)</f>
        <v>0</v>
      </c>
      <c r="AM572" s="74" t="n">
        <f aca="false">IF(K572&lt;=0,AM571+1,0)</f>
        <v>1</v>
      </c>
    </row>
    <row r="573" customFormat="false" ht="15" hidden="false" customHeight="false" outlineLevel="0" collapsed="false">
      <c r="A573" s="61" t="n">
        <v>572</v>
      </c>
      <c r="B573" s="62" t="n">
        <v>41570.6354166667</v>
      </c>
      <c r="C573" s="63" t="n">
        <f aca="false">YEAR(B573)</f>
        <v>2013</v>
      </c>
      <c r="D573" s="32" t="s">
        <v>277</v>
      </c>
      <c r="E573" s="64" t="n">
        <v>6180.75</v>
      </c>
      <c r="F573" s="65" t="n">
        <v>-0.0031</v>
      </c>
      <c r="G573" s="66" t="n">
        <v>-19.160325</v>
      </c>
      <c r="H573" s="67" t="n">
        <f aca="false">E573+IF(D573="Long",1,-1)*G573</f>
        <v>6161.589675</v>
      </c>
      <c r="I573" s="68" t="n">
        <f aca="false">Assumptions!$B$58</f>
        <v>5.35750011455817</v>
      </c>
      <c r="J573" s="68" t="n">
        <f aca="false">INDEX(Yearly!$L$5:$L$22,MATCH(C573,Yearly!$A$5:$A$22,0))</f>
        <v>0.55422414978188</v>
      </c>
      <c r="K573" s="68" t="n">
        <f aca="false">G573-I573-J573</f>
        <v>-25.0720492643401</v>
      </c>
      <c r="L573" s="69" t="n">
        <f aca="false">(I573+J573)/Assumptions!$B$8</f>
        <v>0.000260670104406952</v>
      </c>
      <c r="M573" s="70" t="n">
        <f aca="false">F573-L573</f>
        <v>-0.00336067010440695</v>
      </c>
      <c r="N573" s="71" t="n">
        <f aca="false">G573*Assumptions!$B$7</f>
        <v>-150695.956125</v>
      </c>
      <c r="O573" s="71" t="n">
        <f aca="false">K573*Assumptions!$B$7</f>
        <v>-197191.667464035</v>
      </c>
      <c r="P573" s="68" t="n">
        <f aca="false">P572+G573</f>
        <v>8091.26216000001</v>
      </c>
      <c r="Q573" s="68" t="n">
        <f aca="false">MAX(Q572,P573)</f>
        <v>8149.11551000001</v>
      </c>
      <c r="R573" s="68" t="n">
        <f aca="false">Q573-P573</f>
        <v>57.8533499999994</v>
      </c>
      <c r="S573" s="68" t="n">
        <f aca="false">S572+K573</f>
        <v>4725.08941560813</v>
      </c>
      <c r="T573" s="68" t="n">
        <f aca="false">MAX(T572,S573)</f>
        <v>4795.97801266549</v>
      </c>
      <c r="U573" s="68" t="n">
        <f aca="false">T573-S573</f>
        <v>70.888597057361</v>
      </c>
      <c r="V573" s="70" t="n">
        <f aca="false">V572+F573</f>
        <v>1.6857</v>
      </c>
      <c r="W573" s="70" t="n">
        <f aca="false">MAX(W572,V573)</f>
        <v>1.6951</v>
      </c>
      <c r="X573" s="70" t="n">
        <f aca="false">W573-V573</f>
        <v>0.00940000000000008</v>
      </c>
      <c r="Y573" s="70" t="n">
        <f aca="false">Y572+M573</f>
        <v>1.53727281336253</v>
      </c>
      <c r="Z573" s="70" t="n">
        <f aca="false">MAX(Z572,Y573)</f>
        <v>1.54719415357134</v>
      </c>
      <c r="AA573" s="70" t="n">
        <f aca="false">Z573-Y573</f>
        <v>0.00992134020881386</v>
      </c>
      <c r="AB573" s="72" t="n">
        <f aca="false">AB572*(1+F573)</f>
        <v>4.8631830548459</v>
      </c>
      <c r="AC573" s="73" t="n">
        <f aca="false">MAX(AC572,AB573)</f>
        <v>4.90923397688909</v>
      </c>
      <c r="AD573" s="70" t="n">
        <f aca="false">1-AB573/AC573</f>
        <v>0.00938046999999997</v>
      </c>
      <c r="AE573" s="73" t="n">
        <f aca="false">AE572*(1+M573)</f>
        <v>4.19391741092342</v>
      </c>
      <c r="AF573" s="73" t="n">
        <f aca="false">MAX(AF572,AE573)</f>
        <v>4.23584932004505</v>
      </c>
      <c r="AG573" s="70" t="n">
        <f aca="false">1-AE573/AF573</f>
        <v>0.00989929196092898</v>
      </c>
      <c r="AH573" s="74" t="n">
        <f aca="false">IF(R573&gt;0,AH572+1,0)</f>
        <v>2</v>
      </c>
      <c r="AI573" s="74" t="n">
        <f aca="false">IF(U573&gt;0,AI572+1,0)</f>
        <v>4</v>
      </c>
      <c r="AJ573" s="74" t="n">
        <f aca="false">IF(G573&gt;0,AJ572+1,0)</f>
        <v>0</v>
      </c>
      <c r="AK573" s="74" t="n">
        <f aca="false">IF(G573&lt;=0,AK572+1,0)</f>
        <v>2</v>
      </c>
      <c r="AL573" s="74" t="n">
        <f aca="false">IF(K573&gt;0,AL572+1,0)</f>
        <v>0</v>
      </c>
      <c r="AM573" s="74" t="n">
        <f aca="false">IF(K573&lt;=0,AM572+1,0)</f>
        <v>2</v>
      </c>
    </row>
    <row r="574" customFormat="false" ht="15" hidden="false" customHeight="false" outlineLevel="0" collapsed="false">
      <c r="A574" s="61" t="n">
        <v>573</v>
      </c>
      <c r="B574" s="62" t="n">
        <v>41571.6145833333</v>
      </c>
      <c r="C574" s="63" t="n">
        <f aca="false">YEAR(B574)</f>
        <v>2013</v>
      </c>
      <c r="D574" s="32" t="s">
        <v>276</v>
      </c>
      <c r="E574" s="64" t="n">
        <v>6161.55</v>
      </c>
      <c r="F574" s="65" t="n">
        <v>-0.001</v>
      </c>
      <c r="G574" s="66" t="n">
        <v>-6.16155</v>
      </c>
      <c r="H574" s="67" t="n">
        <f aca="false">E574+IF(D574="Long",1,-1)*G574</f>
        <v>6167.71155</v>
      </c>
      <c r="I574" s="68" t="n">
        <f aca="false">Assumptions!$B$58</f>
        <v>5.35750011455817</v>
      </c>
      <c r="J574" s="68" t="n">
        <f aca="false">INDEX(Yearly!$L$5:$L$22,MATCH(C574,Yearly!$A$5:$A$22,0))</f>
        <v>0.55422414978188</v>
      </c>
      <c r="K574" s="68" t="n">
        <f aca="false">G574-I574-J574</f>
        <v>-12.07327426434</v>
      </c>
      <c r="L574" s="69" t="n">
        <f aca="false">(I574+J574)/Assumptions!$B$8</f>
        <v>0.000260670104406952</v>
      </c>
      <c r="M574" s="70" t="n">
        <f aca="false">F574-L574</f>
        <v>-0.00126067010440695</v>
      </c>
      <c r="N574" s="71" t="n">
        <f aca="false">G574*Assumptions!$B$7</f>
        <v>-48460.59075</v>
      </c>
      <c r="O574" s="71" t="n">
        <f aca="false">K574*Assumptions!$B$7</f>
        <v>-94956.3020890345</v>
      </c>
      <c r="P574" s="68" t="n">
        <f aca="false">P573+G574</f>
        <v>8085.10061000001</v>
      </c>
      <c r="Q574" s="68" t="n">
        <f aca="false">MAX(Q573,P574)</f>
        <v>8149.11551000001</v>
      </c>
      <c r="R574" s="68" t="n">
        <f aca="false">Q574-P574</f>
        <v>64.0148999999992</v>
      </c>
      <c r="S574" s="68" t="n">
        <f aca="false">S573+K574</f>
        <v>4713.01614134379</v>
      </c>
      <c r="T574" s="68" t="n">
        <f aca="false">MAX(T573,S574)</f>
        <v>4795.97801266549</v>
      </c>
      <c r="U574" s="68" t="n">
        <f aca="false">T574-S574</f>
        <v>82.9618713217014</v>
      </c>
      <c r="V574" s="70" t="n">
        <f aca="false">V573+F574</f>
        <v>1.6847</v>
      </c>
      <c r="W574" s="70" t="n">
        <f aca="false">MAX(W573,V574)</f>
        <v>1.6951</v>
      </c>
      <c r="X574" s="70" t="n">
        <f aca="false">W574-V574</f>
        <v>0.0104</v>
      </c>
      <c r="Y574" s="70" t="n">
        <f aca="false">Y573+M574</f>
        <v>1.53601214325812</v>
      </c>
      <c r="Z574" s="70" t="n">
        <f aca="false">MAX(Z573,Y574)</f>
        <v>1.54719415357134</v>
      </c>
      <c r="AA574" s="70" t="n">
        <f aca="false">Z574-Y574</f>
        <v>0.0111820103132207</v>
      </c>
      <c r="AB574" s="72" t="n">
        <f aca="false">AB573*(1+F574)</f>
        <v>4.85831987179105</v>
      </c>
      <c r="AC574" s="73" t="n">
        <f aca="false">MAX(AC573,AB574)</f>
        <v>4.90923397688909</v>
      </c>
      <c r="AD574" s="70" t="n">
        <f aca="false">1-AB574/AC574</f>
        <v>0.01037108953</v>
      </c>
      <c r="AE574" s="73" t="n">
        <f aca="false">AE573*(1+M574)</f>
        <v>4.18863026462312</v>
      </c>
      <c r="AF574" s="73" t="n">
        <f aca="false">MAX(AF573,AE574)</f>
        <v>4.23584932004505</v>
      </c>
      <c r="AG574" s="70" t="n">
        <f aca="false">1-AE574/AF574</f>
        <v>0.0111474823239062</v>
      </c>
      <c r="AH574" s="74" t="n">
        <f aca="false">IF(R574&gt;0,AH573+1,0)</f>
        <v>3</v>
      </c>
      <c r="AI574" s="74" t="n">
        <f aca="false">IF(U574&gt;0,AI573+1,0)</f>
        <v>5</v>
      </c>
      <c r="AJ574" s="74" t="n">
        <f aca="false">IF(G574&gt;0,AJ573+1,0)</f>
        <v>0</v>
      </c>
      <c r="AK574" s="74" t="n">
        <f aca="false">IF(G574&lt;=0,AK573+1,0)</f>
        <v>3</v>
      </c>
      <c r="AL574" s="74" t="n">
        <f aca="false">IF(K574&gt;0,AL573+1,0)</f>
        <v>0</v>
      </c>
      <c r="AM574" s="74" t="n">
        <f aca="false">IF(K574&lt;=0,AM573+1,0)</f>
        <v>3</v>
      </c>
    </row>
    <row r="575" customFormat="false" ht="15" hidden="false" customHeight="false" outlineLevel="0" collapsed="false">
      <c r="A575" s="61" t="n">
        <v>574</v>
      </c>
      <c r="B575" s="62" t="n">
        <v>41572.5729166667</v>
      </c>
      <c r="C575" s="63" t="n">
        <f aca="false">YEAR(B575)</f>
        <v>2013</v>
      </c>
      <c r="D575" s="32" t="s">
        <v>277</v>
      </c>
      <c r="E575" s="64" t="n">
        <v>6167.55</v>
      </c>
      <c r="F575" s="65" t="n">
        <v>-0.0035</v>
      </c>
      <c r="G575" s="66" t="n">
        <v>-21.586425</v>
      </c>
      <c r="H575" s="67" t="n">
        <f aca="false">E575+IF(D575="Long",1,-1)*G575</f>
        <v>6145.963575</v>
      </c>
      <c r="I575" s="68" t="n">
        <f aca="false">Assumptions!$B$58</f>
        <v>5.35750011455817</v>
      </c>
      <c r="J575" s="68" t="n">
        <f aca="false">INDEX(Yearly!$L$5:$L$22,MATCH(C575,Yearly!$A$5:$A$22,0))</f>
        <v>0.55422414978188</v>
      </c>
      <c r="K575" s="68" t="n">
        <f aca="false">G575-I575-J575</f>
        <v>-27.49814926434</v>
      </c>
      <c r="L575" s="69" t="n">
        <f aca="false">(I575+J575)/Assumptions!$B$8</f>
        <v>0.000260670104406952</v>
      </c>
      <c r="M575" s="70" t="n">
        <f aca="false">F575-L575</f>
        <v>-0.00376067010440695</v>
      </c>
      <c r="N575" s="71" t="n">
        <f aca="false">G575*Assumptions!$B$7</f>
        <v>-169777.232625</v>
      </c>
      <c r="O575" s="71" t="n">
        <f aca="false">K575*Assumptions!$B$7</f>
        <v>-216272.943964034</v>
      </c>
      <c r="P575" s="68" t="n">
        <f aca="false">P574+G575</f>
        <v>8063.51418500001</v>
      </c>
      <c r="Q575" s="68" t="n">
        <f aca="false">MAX(Q574,P575)</f>
        <v>8149.11551000001</v>
      </c>
      <c r="R575" s="68" t="n">
        <f aca="false">Q575-P575</f>
        <v>85.6013249999996</v>
      </c>
      <c r="S575" s="68" t="n">
        <f aca="false">S574+K575</f>
        <v>4685.51799207945</v>
      </c>
      <c r="T575" s="68" t="n">
        <f aca="false">MAX(T574,S575)</f>
        <v>4795.97801266549</v>
      </c>
      <c r="U575" s="68" t="n">
        <f aca="false">T575-S575</f>
        <v>110.460020586042</v>
      </c>
      <c r="V575" s="70" t="n">
        <f aca="false">V574+F575</f>
        <v>1.6812</v>
      </c>
      <c r="W575" s="70" t="n">
        <f aca="false">MAX(W574,V575)</f>
        <v>1.6951</v>
      </c>
      <c r="X575" s="70" t="n">
        <f aca="false">W575-V575</f>
        <v>0.0139</v>
      </c>
      <c r="Y575" s="70" t="n">
        <f aca="false">Y574+M575</f>
        <v>1.53225147315371</v>
      </c>
      <c r="Z575" s="70" t="n">
        <f aca="false">MAX(Z574,Y575)</f>
        <v>1.54719415357134</v>
      </c>
      <c r="AA575" s="70" t="n">
        <f aca="false">Z575-Y575</f>
        <v>0.0149426804176278</v>
      </c>
      <c r="AB575" s="72" t="n">
        <f aca="false">AB574*(1+F575)</f>
        <v>4.84131575223978</v>
      </c>
      <c r="AC575" s="73" t="n">
        <f aca="false">MAX(AC574,AB575)</f>
        <v>4.90923397688909</v>
      </c>
      <c r="AD575" s="70" t="n">
        <f aca="false">1-AB575/AC575</f>
        <v>0.013834790716645</v>
      </c>
      <c r="AE575" s="73" t="n">
        <f aca="false">AE574*(1+M575)</f>
        <v>4.17287820800853</v>
      </c>
      <c r="AF575" s="73" t="n">
        <f aca="false">MAX(AF574,AE575)</f>
        <v>4.23584932004505</v>
      </c>
      <c r="AG575" s="70" t="n">
        <f aca="false">1-AE575/AF575</f>
        <v>0.0148662304247982</v>
      </c>
      <c r="AH575" s="74" t="n">
        <f aca="false">IF(R575&gt;0,AH574+1,0)</f>
        <v>4</v>
      </c>
      <c r="AI575" s="74" t="n">
        <f aca="false">IF(U575&gt;0,AI574+1,0)</f>
        <v>6</v>
      </c>
      <c r="AJ575" s="74" t="n">
        <f aca="false">IF(G575&gt;0,AJ574+1,0)</f>
        <v>0</v>
      </c>
      <c r="AK575" s="74" t="n">
        <f aca="false">IF(G575&lt;=0,AK574+1,0)</f>
        <v>4</v>
      </c>
      <c r="AL575" s="74" t="n">
        <f aca="false">IF(K575&gt;0,AL574+1,0)</f>
        <v>0</v>
      </c>
      <c r="AM575" s="74" t="n">
        <f aca="false">IF(K575&lt;=0,AM574+1,0)</f>
        <v>4</v>
      </c>
    </row>
    <row r="576" customFormat="false" ht="15" hidden="false" customHeight="false" outlineLevel="0" collapsed="false">
      <c r="A576" s="61" t="n">
        <v>575</v>
      </c>
      <c r="B576" s="62" t="n">
        <v>41575.4479166667</v>
      </c>
      <c r="C576" s="63" t="n">
        <f aca="false">YEAR(B576)</f>
        <v>2013</v>
      </c>
      <c r="D576" s="32" t="s">
        <v>276</v>
      </c>
      <c r="E576" s="64" t="n">
        <v>6145.8</v>
      </c>
      <c r="F576" s="65" t="n">
        <v>-0.0042</v>
      </c>
      <c r="G576" s="66" t="n">
        <v>-25.81236</v>
      </c>
      <c r="H576" s="67" t="n">
        <f aca="false">E576+IF(D576="Long",1,-1)*G576</f>
        <v>6171.61236</v>
      </c>
      <c r="I576" s="68" t="n">
        <f aca="false">Assumptions!$B$58</f>
        <v>5.35750011455817</v>
      </c>
      <c r="J576" s="68" t="n">
        <f aca="false">INDEX(Yearly!$L$5:$L$22,MATCH(C576,Yearly!$A$5:$A$22,0))</f>
        <v>0.55422414978188</v>
      </c>
      <c r="K576" s="68" t="n">
        <f aca="false">G576-I576-J576</f>
        <v>-31.7240842643401</v>
      </c>
      <c r="L576" s="69" t="n">
        <f aca="false">(I576+J576)/Assumptions!$B$8</f>
        <v>0.000260670104406952</v>
      </c>
      <c r="M576" s="70" t="n">
        <f aca="false">F576-L576</f>
        <v>-0.00446067010440695</v>
      </c>
      <c r="N576" s="71" t="n">
        <f aca="false">G576*Assumptions!$B$7</f>
        <v>-203014.2114</v>
      </c>
      <c r="O576" s="71" t="n">
        <f aca="false">K576*Assumptions!$B$7</f>
        <v>-249509.922739035</v>
      </c>
      <c r="P576" s="68" t="n">
        <f aca="false">P575+G576</f>
        <v>8037.70182500001</v>
      </c>
      <c r="Q576" s="68" t="n">
        <f aca="false">MAX(Q575,P576)</f>
        <v>8149.11551000001</v>
      </c>
      <c r="R576" s="68" t="n">
        <f aca="false">Q576-P576</f>
        <v>111.413685</v>
      </c>
      <c r="S576" s="68" t="n">
        <f aca="false">S575+K576</f>
        <v>4653.79390781511</v>
      </c>
      <c r="T576" s="68" t="n">
        <f aca="false">MAX(T575,S576)</f>
        <v>4795.97801266549</v>
      </c>
      <c r="U576" s="68" t="n">
        <f aca="false">T576-S576</f>
        <v>142.184104850382</v>
      </c>
      <c r="V576" s="70" t="n">
        <f aca="false">V575+F576</f>
        <v>1.677</v>
      </c>
      <c r="W576" s="70" t="n">
        <f aca="false">MAX(W575,V576)</f>
        <v>1.6951</v>
      </c>
      <c r="X576" s="70" t="n">
        <f aca="false">W576-V576</f>
        <v>0.0181</v>
      </c>
      <c r="Y576" s="70" t="n">
        <f aca="false">Y575+M576</f>
        <v>1.52779080304931</v>
      </c>
      <c r="Z576" s="70" t="n">
        <f aca="false">MAX(Z575,Y576)</f>
        <v>1.54719415357134</v>
      </c>
      <c r="AA576" s="70" t="n">
        <f aca="false">Z576-Y576</f>
        <v>0.0194033505220348</v>
      </c>
      <c r="AB576" s="72" t="n">
        <f aca="false">AB575*(1+F576)</f>
        <v>4.82098222608038</v>
      </c>
      <c r="AC576" s="73" t="n">
        <f aca="false">MAX(AC575,AB576)</f>
        <v>4.90923397688909</v>
      </c>
      <c r="AD576" s="70" t="n">
        <f aca="false">1-AB576/AC576</f>
        <v>0.017976684595635</v>
      </c>
      <c r="AE576" s="73" t="n">
        <f aca="false">AE575*(1+M576)</f>
        <v>4.15426437493674</v>
      </c>
      <c r="AF576" s="73" t="n">
        <f aca="false">MAX(AF575,AE576)</f>
        <v>4.23584932004505</v>
      </c>
      <c r="AG576" s="70" t="n">
        <f aca="false">1-AE576/AF576</f>
        <v>0.019260587179584</v>
      </c>
      <c r="AH576" s="74" t="n">
        <f aca="false">IF(R576&gt;0,AH575+1,0)</f>
        <v>5</v>
      </c>
      <c r="AI576" s="74" t="n">
        <f aca="false">IF(U576&gt;0,AI575+1,0)</f>
        <v>7</v>
      </c>
      <c r="AJ576" s="74" t="n">
        <f aca="false">IF(G576&gt;0,AJ575+1,0)</f>
        <v>0</v>
      </c>
      <c r="AK576" s="74" t="n">
        <f aca="false">IF(G576&lt;=0,AK575+1,0)</f>
        <v>5</v>
      </c>
      <c r="AL576" s="74" t="n">
        <f aca="false">IF(K576&gt;0,AL575+1,0)</f>
        <v>0</v>
      </c>
      <c r="AM576" s="74" t="n">
        <f aca="false">IF(K576&lt;=0,AM575+1,0)</f>
        <v>5</v>
      </c>
    </row>
    <row r="577" customFormat="false" ht="15" hidden="false" customHeight="false" outlineLevel="0" collapsed="false">
      <c r="A577" s="61" t="n">
        <v>576</v>
      </c>
      <c r="B577" s="62" t="n">
        <v>41576.53125</v>
      </c>
      <c r="C577" s="63" t="n">
        <f aca="false">YEAR(B577)</f>
        <v>2013</v>
      </c>
      <c r="D577" s="32" t="s">
        <v>277</v>
      </c>
      <c r="E577" s="64" t="n">
        <v>6171.45</v>
      </c>
      <c r="F577" s="65" t="n">
        <v>0.0138</v>
      </c>
      <c r="G577" s="66" t="n">
        <v>85.16601</v>
      </c>
      <c r="H577" s="67" t="n">
        <f aca="false">E577+IF(D577="Long",1,-1)*G577</f>
        <v>6256.61601</v>
      </c>
      <c r="I577" s="68" t="n">
        <f aca="false">Assumptions!$B$58</f>
        <v>5.35750011455817</v>
      </c>
      <c r="J577" s="68" t="n">
        <f aca="false">INDEX(Yearly!$L$5:$L$22,MATCH(C577,Yearly!$A$5:$A$22,0))</f>
        <v>0.55422414978188</v>
      </c>
      <c r="K577" s="68" t="n">
        <f aca="false">G577-I577-J577</f>
        <v>79.25428573566</v>
      </c>
      <c r="L577" s="69" t="n">
        <f aca="false">(I577+J577)/Assumptions!$B$8</f>
        <v>0.000260670104406952</v>
      </c>
      <c r="M577" s="70" t="n">
        <f aca="false">F577-L577</f>
        <v>0.013539329895593</v>
      </c>
      <c r="N577" s="71" t="n">
        <f aca="false">G577*Assumptions!$B$7</f>
        <v>669830.66865</v>
      </c>
      <c r="O577" s="71" t="n">
        <f aca="false">K577*Assumptions!$B$7</f>
        <v>623334.957310966</v>
      </c>
      <c r="P577" s="68" t="n">
        <f aca="false">P576+G577</f>
        <v>8122.86783500001</v>
      </c>
      <c r="Q577" s="68" t="n">
        <f aca="false">MAX(Q576,P577)</f>
        <v>8149.11551000001</v>
      </c>
      <c r="R577" s="68" t="n">
        <f aca="false">Q577-P577</f>
        <v>26.2476749999996</v>
      </c>
      <c r="S577" s="68" t="n">
        <f aca="false">S576+K577</f>
        <v>4733.04819355077</v>
      </c>
      <c r="T577" s="68" t="n">
        <f aca="false">MAX(T576,S577)</f>
        <v>4795.97801266549</v>
      </c>
      <c r="U577" s="68" t="n">
        <f aca="false">T577-S577</f>
        <v>62.9298191147218</v>
      </c>
      <c r="V577" s="70" t="n">
        <f aca="false">V576+F577</f>
        <v>1.6908</v>
      </c>
      <c r="W577" s="70" t="n">
        <f aca="false">MAX(W576,V577)</f>
        <v>1.6951</v>
      </c>
      <c r="X577" s="70" t="n">
        <f aca="false">W577-V577</f>
        <v>0.00429999999999997</v>
      </c>
      <c r="Y577" s="70" t="n">
        <f aca="false">Y576+M577</f>
        <v>1.5413301329449</v>
      </c>
      <c r="Z577" s="70" t="n">
        <f aca="false">MAX(Z576,Y577)</f>
        <v>1.54719415357134</v>
      </c>
      <c r="AA577" s="70" t="n">
        <f aca="false">Z577-Y577</f>
        <v>0.00586402062644176</v>
      </c>
      <c r="AB577" s="72" t="n">
        <f aca="false">AB576*(1+F577)</f>
        <v>4.88751178080028</v>
      </c>
      <c r="AC577" s="73" t="n">
        <f aca="false">MAX(AC576,AB577)</f>
        <v>4.90923397688909</v>
      </c>
      <c r="AD577" s="70" t="n">
        <f aca="false">1-AB577/AC577</f>
        <v>0.00442476284305471</v>
      </c>
      <c r="AE577" s="73" t="n">
        <f aca="false">AE576*(1+M577)</f>
        <v>4.21051033078252</v>
      </c>
      <c r="AF577" s="73" t="n">
        <f aca="false">MAX(AF576,AE577)</f>
        <v>4.23584932004505</v>
      </c>
      <c r="AG577" s="70" t="n">
        <f aca="false">1-AE577/AF577</f>
        <v>0.00598203272779818</v>
      </c>
      <c r="AH577" s="74" t="n">
        <f aca="false">IF(R577&gt;0,AH576+1,0)</f>
        <v>6</v>
      </c>
      <c r="AI577" s="74" t="n">
        <f aca="false">IF(U577&gt;0,AI576+1,0)</f>
        <v>8</v>
      </c>
      <c r="AJ577" s="74" t="n">
        <f aca="false">IF(G577&gt;0,AJ576+1,0)</f>
        <v>1</v>
      </c>
      <c r="AK577" s="74" t="n">
        <f aca="false">IF(G577&lt;=0,AK576+1,0)</f>
        <v>0</v>
      </c>
      <c r="AL577" s="74" t="n">
        <f aca="false">IF(K577&gt;0,AL576+1,0)</f>
        <v>1</v>
      </c>
      <c r="AM577" s="74" t="n">
        <f aca="false">IF(K577&lt;=0,AM576+1,0)</f>
        <v>0</v>
      </c>
    </row>
    <row r="578" customFormat="false" ht="15" hidden="false" customHeight="false" outlineLevel="0" collapsed="false">
      <c r="A578" s="61" t="n">
        <v>577</v>
      </c>
      <c r="B578" s="62" t="n">
        <v>41584.46875</v>
      </c>
      <c r="C578" s="63" t="n">
        <f aca="false">YEAR(B578)</f>
        <v>2013</v>
      </c>
      <c r="D578" s="32" t="s">
        <v>276</v>
      </c>
      <c r="E578" s="64" t="n">
        <v>6256.5</v>
      </c>
      <c r="F578" s="65" t="n">
        <v>-0.0016</v>
      </c>
      <c r="G578" s="66" t="n">
        <v>-10.0104</v>
      </c>
      <c r="H578" s="67" t="n">
        <f aca="false">E578+IF(D578="Long",1,-1)*G578</f>
        <v>6266.5104</v>
      </c>
      <c r="I578" s="68" t="n">
        <f aca="false">Assumptions!$B$58</f>
        <v>5.35750011455817</v>
      </c>
      <c r="J578" s="68" t="n">
        <f aca="false">INDEX(Yearly!$L$5:$L$22,MATCH(C578,Yearly!$A$5:$A$22,0))</f>
        <v>0.55422414978188</v>
      </c>
      <c r="K578" s="68" t="n">
        <f aca="false">G578-I578-J578</f>
        <v>-15.92212426434</v>
      </c>
      <c r="L578" s="69" t="n">
        <f aca="false">(I578+J578)/Assumptions!$B$8</f>
        <v>0.000260670104406952</v>
      </c>
      <c r="M578" s="70" t="n">
        <f aca="false">F578-L578</f>
        <v>-0.00186067010440695</v>
      </c>
      <c r="N578" s="71" t="n">
        <f aca="false">G578*Assumptions!$B$7</f>
        <v>-78731.796</v>
      </c>
      <c r="O578" s="71" t="n">
        <f aca="false">K578*Assumptions!$B$7</f>
        <v>-125227.507339034</v>
      </c>
      <c r="P578" s="68" t="n">
        <f aca="false">P577+G578</f>
        <v>8112.85743500001</v>
      </c>
      <c r="Q578" s="68" t="n">
        <f aca="false">MAX(Q577,P578)</f>
        <v>8149.11551000001</v>
      </c>
      <c r="R578" s="68" t="n">
        <f aca="false">Q578-P578</f>
        <v>36.2580749999997</v>
      </c>
      <c r="S578" s="68" t="n">
        <f aca="false">S577+K578</f>
        <v>4717.12606928643</v>
      </c>
      <c r="T578" s="68" t="n">
        <f aca="false">MAX(T577,S578)</f>
        <v>4795.97801266549</v>
      </c>
      <c r="U578" s="68" t="n">
        <f aca="false">T578-S578</f>
        <v>78.8519433790616</v>
      </c>
      <c r="V578" s="70" t="n">
        <f aca="false">V577+F578</f>
        <v>1.6892</v>
      </c>
      <c r="W578" s="70" t="n">
        <f aca="false">MAX(W577,V578)</f>
        <v>1.6951</v>
      </c>
      <c r="X578" s="70" t="n">
        <f aca="false">W578-V578</f>
        <v>0.00590000000000002</v>
      </c>
      <c r="Y578" s="70" t="n">
        <f aca="false">Y577+M578</f>
        <v>1.53946946284049</v>
      </c>
      <c r="Z578" s="70" t="n">
        <f aca="false">MAX(Z577,Y578)</f>
        <v>1.54719415357134</v>
      </c>
      <c r="AA578" s="70" t="n">
        <f aca="false">Z578-Y578</f>
        <v>0.0077246907308488</v>
      </c>
      <c r="AB578" s="72" t="n">
        <f aca="false">AB577*(1+F578)</f>
        <v>4.879691761951</v>
      </c>
      <c r="AC578" s="73" t="n">
        <f aca="false">MAX(AC577,AB578)</f>
        <v>4.90923397688909</v>
      </c>
      <c r="AD578" s="70" t="n">
        <f aca="false">1-AB578/AC578</f>
        <v>0.00601768322250595</v>
      </c>
      <c r="AE578" s="73" t="n">
        <f aca="false">AE577*(1+M578)</f>
        <v>4.20267596008573</v>
      </c>
      <c r="AF578" s="73" t="n">
        <f aca="false">MAX(AF577,AE578)</f>
        <v>4.23584932004505</v>
      </c>
      <c r="AG578" s="70" t="n">
        <f aca="false">1-AE578/AF578</f>
        <v>0.00783157224274489</v>
      </c>
      <c r="AH578" s="74" t="n">
        <f aca="false">IF(R578&gt;0,AH577+1,0)</f>
        <v>7</v>
      </c>
      <c r="AI578" s="74" t="n">
        <f aca="false">IF(U578&gt;0,AI577+1,0)</f>
        <v>9</v>
      </c>
      <c r="AJ578" s="74" t="n">
        <f aca="false">IF(G578&gt;0,AJ577+1,0)</f>
        <v>0</v>
      </c>
      <c r="AK578" s="74" t="n">
        <f aca="false">IF(G578&lt;=0,AK577+1,0)</f>
        <v>1</v>
      </c>
      <c r="AL578" s="74" t="n">
        <f aca="false">IF(K578&gt;0,AL577+1,0)</f>
        <v>0</v>
      </c>
      <c r="AM578" s="74" t="n">
        <f aca="false">IF(K578&lt;=0,AM577+1,0)</f>
        <v>1</v>
      </c>
    </row>
    <row r="579" customFormat="false" ht="15" hidden="false" customHeight="false" outlineLevel="0" collapsed="false">
      <c r="A579" s="61" t="n">
        <v>578</v>
      </c>
      <c r="B579" s="62" t="n">
        <v>41585.4895833333</v>
      </c>
      <c r="C579" s="63" t="n">
        <f aca="false">YEAR(B579)</f>
        <v>2013</v>
      </c>
      <c r="D579" s="32" t="s">
        <v>277</v>
      </c>
      <c r="E579" s="64" t="n">
        <v>6266.75</v>
      </c>
      <c r="F579" s="65" t="n">
        <v>-0.0081</v>
      </c>
      <c r="G579" s="66" t="n">
        <v>-50.760675</v>
      </c>
      <c r="H579" s="67" t="n">
        <f aca="false">E579+IF(D579="Long",1,-1)*G579</f>
        <v>6215.989325</v>
      </c>
      <c r="I579" s="68" t="n">
        <f aca="false">Assumptions!$B$58</f>
        <v>5.35750011455817</v>
      </c>
      <c r="J579" s="68" t="n">
        <f aca="false">INDEX(Yearly!$L$5:$L$22,MATCH(C579,Yearly!$A$5:$A$22,0))</f>
        <v>0.55422414978188</v>
      </c>
      <c r="K579" s="68" t="n">
        <f aca="false">G579-I579-J579</f>
        <v>-56.6723992643401</v>
      </c>
      <c r="L579" s="69" t="n">
        <f aca="false">(I579+J579)/Assumptions!$B$8</f>
        <v>0.000260670104406952</v>
      </c>
      <c r="M579" s="70" t="n">
        <f aca="false">F579-L579</f>
        <v>-0.00836067010440695</v>
      </c>
      <c r="N579" s="71" t="n">
        <f aca="false">G579*Assumptions!$B$7</f>
        <v>-399232.708875</v>
      </c>
      <c r="O579" s="71" t="n">
        <f aca="false">K579*Assumptions!$B$7</f>
        <v>-445728.420214035</v>
      </c>
      <c r="P579" s="68" t="n">
        <f aca="false">P578+G579</f>
        <v>8062.09676000001</v>
      </c>
      <c r="Q579" s="68" t="n">
        <f aca="false">MAX(Q578,P579)</f>
        <v>8149.11551000001</v>
      </c>
      <c r="R579" s="68" t="n">
        <f aca="false">Q579-P579</f>
        <v>87.0187500000002</v>
      </c>
      <c r="S579" s="68" t="n">
        <f aca="false">S578+K579</f>
        <v>4660.45367002209</v>
      </c>
      <c r="T579" s="68" t="n">
        <f aca="false">MAX(T578,S579)</f>
        <v>4795.97801266549</v>
      </c>
      <c r="U579" s="68" t="n">
        <f aca="false">T579-S579</f>
        <v>135.524342643402</v>
      </c>
      <c r="V579" s="70" t="n">
        <f aca="false">V578+F579</f>
        <v>1.6811</v>
      </c>
      <c r="W579" s="70" t="n">
        <f aca="false">MAX(W578,V579)</f>
        <v>1.6951</v>
      </c>
      <c r="X579" s="70" t="n">
        <f aca="false">W579-V579</f>
        <v>0.014</v>
      </c>
      <c r="Y579" s="70" t="n">
        <f aca="false">Y578+M579</f>
        <v>1.53110879273609</v>
      </c>
      <c r="Z579" s="70" t="n">
        <f aca="false">MAX(Z578,Y579)</f>
        <v>1.54719415357134</v>
      </c>
      <c r="AA579" s="70" t="n">
        <f aca="false">Z579-Y579</f>
        <v>0.0160853608352558</v>
      </c>
      <c r="AB579" s="72" t="n">
        <f aca="false">AB578*(1+F579)</f>
        <v>4.8401662586792</v>
      </c>
      <c r="AC579" s="73" t="n">
        <f aca="false">MAX(AC578,AB579)</f>
        <v>4.90923397688909</v>
      </c>
      <c r="AD579" s="70" t="n">
        <f aca="false">1-AB579/AC579</f>
        <v>0.0140689399884036</v>
      </c>
      <c r="AE579" s="73" t="n">
        <f aca="false">AE578*(1+M579)</f>
        <v>4.16753877282773</v>
      </c>
      <c r="AF579" s="73" t="n">
        <f aca="false">MAX(AF578,AE579)</f>
        <v>4.23584932004505</v>
      </c>
      <c r="AG579" s="70" t="n">
        <f aca="false">1-AE579/AF579</f>
        <v>0.0161267651552315</v>
      </c>
      <c r="AH579" s="74" t="n">
        <f aca="false">IF(R579&gt;0,AH578+1,0)</f>
        <v>8</v>
      </c>
      <c r="AI579" s="74" t="n">
        <f aca="false">IF(U579&gt;0,AI578+1,0)</f>
        <v>10</v>
      </c>
      <c r="AJ579" s="74" t="n">
        <f aca="false">IF(G579&gt;0,AJ578+1,0)</f>
        <v>0</v>
      </c>
      <c r="AK579" s="74" t="n">
        <f aca="false">IF(G579&lt;=0,AK578+1,0)</f>
        <v>2</v>
      </c>
      <c r="AL579" s="74" t="n">
        <f aca="false">IF(K579&gt;0,AL578+1,0)</f>
        <v>0</v>
      </c>
      <c r="AM579" s="74" t="n">
        <f aca="false">IF(K579&lt;=0,AM578+1,0)</f>
        <v>2</v>
      </c>
    </row>
    <row r="580" customFormat="false" ht="15" hidden="false" customHeight="false" outlineLevel="0" collapsed="false">
      <c r="A580" s="61" t="n">
        <v>579</v>
      </c>
      <c r="B580" s="62" t="n">
        <v>41585.59375</v>
      </c>
      <c r="C580" s="63" t="n">
        <f aca="false">YEAR(B580)</f>
        <v>2013</v>
      </c>
      <c r="D580" s="32" t="s">
        <v>276</v>
      </c>
      <c r="E580" s="64" t="n">
        <v>6216.2</v>
      </c>
      <c r="F580" s="65" t="n">
        <v>0.0198</v>
      </c>
      <c r="G580" s="66" t="n">
        <v>123.08076</v>
      </c>
      <c r="H580" s="67" t="n">
        <f aca="false">E580+IF(D580="Long",1,-1)*G580</f>
        <v>6093.11924</v>
      </c>
      <c r="I580" s="68" t="n">
        <f aca="false">Assumptions!$B$58</f>
        <v>5.35750011455817</v>
      </c>
      <c r="J580" s="68" t="n">
        <f aca="false">INDEX(Yearly!$L$5:$L$22,MATCH(C580,Yearly!$A$5:$A$22,0))</f>
        <v>0.55422414978188</v>
      </c>
      <c r="K580" s="68" t="n">
        <f aca="false">G580-I580-J580</f>
        <v>117.16903573566</v>
      </c>
      <c r="L580" s="69" t="n">
        <f aca="false">(I580+J580)/Assumptions!$B$8</f>
        <v>0.000260670104406952</v>
      </c>
      <c r="M580" s="70" t="n">
        <f aca="false">F580-L580</f>
        <v>0.0195393298955931</v>
      </c>
      <c r="N580" s="71" t="n">
        <f aca="false">G580*Assumptions!$B$7</f>
        <v>968030.1774</v>
      </c>
      <c r="O580" s="71" t="n">
        <f aca="false">K580*Assumptions!$B$7</f>
        <v>921534.466060966</v>
      </c>
      <c r="P580" s="68" t="n">
        <f aca="false">P579+G580</f>
        <v>8185.17752000001</v>
      </c>
      <c r="Q580" s="68" t="n">
        <f aca="false">MAX(Q579,P580)</f>
        <v>8185.17752000001</v>
      </c>
      <c r="R580" s="68" t="n">
        <f aca="false">Q580-P580</f>
        <v>0</v>
      </c>
      <c r="S580" s="68" t="n">
        <f aca="false">S579+K580</f>
        <v>4777.62270575775</v>
      </c>
      <c r="T580" s="68" t="n">
        <f aca="false">MAX(T579,S580)</f>
        <v>4795.97801266549</v>
      </c>
      <c r="U580" s="68" t="n">
        <f aca="false">T580-S580</f>
        <v>18.3553069077416</v>
      </c>
      <c r="V580" s="70" t="n">
        <f aca="false">V579+F580</f>
        <v>1.7009</v>
      </c>
      <c r="W580" s="70" t="n">
        <f aca="false">MAX(W579,V580)</f>
        <v>1.7009</v>
      </c>
      <c r="X580" s="70" t="n">
        <f aca="false">W580-V580</f>
        <v>0</v>
      </c>
      <c r="Y580" s="70" t="n">
        <f aca="false">Y579+M580</f>
        <v>1.55064812263168</v>
      </c>
      <c r="Z580" s="70" t="n">
        <f aca="false">MAX(Z579,Y580)</f>
        <v>1.55064812263168</v>
      </c>
      <c r="AA580" s="70" t="n">
        <f aca="false">Z580-Y580</f>
        <v>0</v>
      </c>
      <c r="AB580" s="72" t="n">
        <f aca="false">AB579*(1+F580)</f>
        <v>4.93600155060105</v>
      </c>
      <c r="AC580" s="73" t="n">
        <f aca="false">MAX(AC579,AB580)</f>
        <v>4.93600155060105</v>
      </c>
      <c r="AD580" s="70" t="n">
        <f aca="false">1-AB580/AC580</f>
        <v>0</v>
      </c>
      <c r="AE580" s="73" t="n">
        <f aca="false">AE579*(1+M580)</f>
        <v>4.24896968776269</v>
      </c>
      <c r="AF580" s="73" t="n">
        <f aca="false">MAX(AF579,AE580)</f>
        <v>4.24896968776269</v>
      </c>
      <c r="AG580" s="70" t="n">
        <f aca="false">1-AE580/AF580</f>
        <v>0</v>
      </c>
      <c r="AH580" s="74" t="n">
        <f aca="false">IF(R580&gt;0,AH579+1,0)</f>
        <v>0</v>
      </c>
      <c r="AI580" s="74" t="n">
        <f aca="false">IF(U580&gt;0,AI579+1,0)</f>
        <v>11</v>
      </c>
      <c r="AJ580" s="74" t="n">
        <f aca="false">IF(G580&gt;0,AJ579+1,0)</f>
        <v>1</v>
      </c>
      <c r="AK580" s="74" t="n">
        <f aca="false">IF(G580&lt;=0,AK579+1,0)</f>
        <v>0</v>
      </c>
      <c r="AL580" s="74" t="n">
        <f aca="false">IF(K580&gt;0,AL579+1,0)</f>
        <v>1</v>
      </c>
      <c r="AM580" s="74" t="n">
        <f aca="false">IF(K580&lt;=0,AM579+1,0)</f>
        <v>0</v>
      </c>
    </row>
    <row r="581" customFormat="false" ht="15" hidden="false" customHeight="false" outlineLevel="0" collapsed="false">
      <c r="A581" s="61" t="n">
        <v>580</v>
      </c>
      <c r="B581" s="62" t="n">
        <v>41592.4479166667</v>
      </c>
      <c r="C581" s="63" t="n">
        <f aca="false">YEAR(B581)</f>
        <v>2013</v>
      </c>
      <c r="D581" s="32" t="s">
        <v>277</v>
      </c>
      <c r="E581" s="64" t="n">
        <v>6092.9</v>
      </c>
      <c r="F581" s="65" t="n">
        <v>-0.0044</v>
      </c>
      <c r="G581" s="66" t="n">
        <v>-26.80876</v>
      </c>
      <c r="H581" s="67" t="n">
        <f aca="false">E581+IF(D581="Long",1,-1)*G581</f>
        <v>6066.09124</v>
      </c>
      <c r="I581" s="68" t="n">
        <f aca="false">Assumptions!$B$58</f>
        <v>5.35750011455817</v>
      </c>
      <c r="J581" s="68" t="n">
        <f aca="false">INDEX(Yearly!$L$5:$L$22,MATCH(C581,Yearly!$A$5:$A$22,0))</f>
        <v>0.55422414978188</v>
      </c>
      <c r="K581" s="68" t="n">
        <f aca="false">G581-I581-J581</f>
        <v>-32.7204842643401</v>
      </c>
      <c r="L581" s="69" t="n">
        <f aca="false">(I581+J581)/Assumptions!$B$8</f>
        <v>0.000260670104406952</v>
      </c>
      <c r="M581" s="70" t="n">
        <f aca="false">F581-L581</f>
        <v>-0.00466067010440695</v>
      </c>
      <c r="N581" s="71" t="n">
        <f aca="false">G581*Assumptions!$B$7</f>
        <v>-210850.8974</v>
      </c>
      <c r="O581" s="71" t="n">
        <f aca="false">K581*Assumptions!$B$7</f>
        <v>-257346.608739035</v>
      </c>
      <c r="P581" s="68" t="n">
        <f aca="false">P580+G581</f>
        <v>8158.36876000001</v>
      </c>
      <c r="Q581" s="68" t="n">
        <f aca="false">MAX(Q580,P581)</f>
        <v>8185.17752000001</v>
      </c>
      <c r="R581" s="68" t="n">
        <f aca="false">Q581-P581</f>
        <v>26.8087599999999</v>
      </c>
      <c r="S581" s="68" t="n">
        <f aca="false">S580+K581</f>
        <v>4744.90222149341</v>
      </c>
      <c r="T581" s="68" t="n">
        <f aca="false">MAX(T580,S581)</f>
        <v>4795.97801266549</v>
      </c>
      <c r="U581" s="68" t="n">
        <f aca="false">T581-S581</f>
        <v>51.0757911720821</v>
      </c>
      <c r="V581" s="70" t="n">
        <f aca="false">V580+F581</f>
        <v>1.6965</v>
      </c>
      <c r="W581" s="70" t="n">
        <f aca="false">MAX(W580,V581)</f>
        <v>1.7009</v>
      </c>
      <c r="X581" s="70" t="n">
        <f aca="false">W581-V581</f>
        <v>0.00439999999999996</v>
      </c>
      <c r="Y581" s="70" t="n">
        <f aca="false">Y580+M581</f>
        <v>1.54598745252727</v>
      </c>
      <c r="Z581" s="70" t="n">
        <f aca="false">MAX(Z580,Y581)</f>
        <v>1.55064812263168</v>
      </c>
      <c r="AA581" s="70" t="n">
        <f aca="false">Z581-Y581</f>
        <v>0.00466067010440696</v>
      </c>
      <c r="AB581" s="72" t="n">
        <f aca="false">AB580*(1+F581)</f>
        <v>4.9142831437784</v>
      </c>
      <c r="AC581" s="73" t="n">
        <f aca="false">MAX(AC580,AB581)</f>
        <v>4.93600155060105</v>
      </c>
      <c r="AD581" s="70" t="n">
        <f aca="false">1-AB581/AC581</f>
        <v>0.00440000000000007</v>
      </c>
      <c r="AE581" s="73" t="n">
        <f aca="false">AE580*(1+M581)</f>
        <v>4.2291666417644</v>
      </c>
      <c r="AF581" s="73" t="n">
        <f aca="false">MAX(AF580,AE581)</f>
        <v>4.24896968776269</v>
      </c>
      <c r="AG581" s="70" t="n">
        <f aca="false">1-AE581/AF581</f>
        <v>0.00466067010440685</v>
      </c>
      <c r="AH581" s="74" t="n">
        <f aca="false">IF(R581&gt;0,AH580+1,0)</f>
        <v>1</v>
      </c>
      <c r="AI581" s="74" t="n">
        <f aca="false">IF(U581&gt;0,AI580+1,0)</f>
        <v>12</v>
      </c>
      <c r="AJ581" s="74" t="n">
        <f aca="false">IF(G581&gt;0,AJ580+1,0)</f>
        <v>0</v>
      </c>
      <c r="AK581" s="74" t="n">
        <f aca="false">IF(G581&lt;=0,AK580+1,0)</f>
        <v>1</v>
      </c>
      <c r="AL581" s="74" t="n">
        <f aca="false">IF(K581&gt;0,AL580+1,0)</f>
        <v>0</v>
      </c>
      <c r="AM581" s="74" t="n">
        <f aca="false">IF(K581&lt;=0,AM580+1,0)</f>
        <v>1</v>
      </c>
    </row>
    <row r="582" customFormat="false" ht="15" hidden="false" customHeight="false" outlineLevel="0" collapsed="false">
      <c r="A582" s="61" t="n">
        <v>581</v>
      </c>
      <c r="B582" s="62" t="n">
        <v>41592.5520833333</v>
      </c>
      <c r="C582" s="63" t="n">
        <f aca="false">YEAR(B582)</f>
        <v>2013</v>
      </c>
      <c r="D582" s="32" t="s">
        <v>276</v>
      </c>
      <c r="E582" s="64" t="n">
        <v>6066.1</v>
      </c>
      <c r="F582" s="65" t="n">
        <v>-0.0119</v>
      </c>
      <c r="G582" s="66" t="n">
        <v>-72.18659</v>
      </c>
      <c r="H582" s="67" t="n">
        <f aca="false">E582+IF(D582="Long",1,-1)*G582</f>
        <v>6138.28659</v>
      </c>
      <c r="I582" s="68" t="n">
        <f aca="false">Assumptions!$B$58</f>
        <v>5.35750011455817</v>
      </c>
      <c r="J582" s="68" t="n">
        <f aca="false">INDEX(Yearly!$L$5:$L$22,MATCH(C582,Yearly!$A$5:$A$22,0))</f>
        <v>0.55422414978188</v>
      </c>
      <c r="K582" s="68" t="n">
        <f aca="false">G582-I582-J582</f>
        <v>-78.09831426434</v>
      </c>
      <c r="L582" s="69" t="n">
        <f aca="false">(I582+J582)/Assumptions!$B$8</f>
        <v>0.000260670104406952</v>
      </c>
      <c r="M582" s="70" t="n">
        <f aca="false">F582-L582</f>
        <v>-0.012160670104407</v>
      </c>
      <c r="N582" s="71" t="n">
        <f aca="false">G582*Assumptions!$B$7</f>
        <v>-567747.53035</v>
      </c>
      <c r="O582" s="71" t="n">
        <f aca="false">K582*Assumptions!$B$7</f>
        <v>-614243.241689034</v>
      </c>
      <c r="P582" s="68" t="n">
        <f aca="false">P581+G582</f>
        <v>8086.18217000001</v>
      </c>
      <c r="Q582" s="68" t="n">
        <f aca="false">MAX(Q581,P582)</f>
        <v>8185.17752000001</v>
      </c>
      <c r="R582" s="68" t="n">
        <f aca="false">Q582-P582</f>
        <v>98.9953500000001</v>
      </c>
      <c r="S582" s="68" t="n">
        <f aca="false">S581+K582</f>
        <v>4666.80390722907</v>
      </c>
      <c r="T582" s="68" t="n">
        <f aca="false">MAX(T581,S582)</f>
        <v>4795.97801266549</v>
      </c>
      <c r="U582" s="68" t="n">
        <f aca="false">T582-S582</f>
        <v>129.174105436422</v>
      </c>
      <c r="V582" s="70" t="n">
        <f aca="false">V581+F582</f>
        <v>1.6846</v>
      </c>
      <c r="W582" s="70" t="n">
        <f aca="false">MAX(W581,V582)</f>
        <v>1.7009</v>
      </c>
      <c r="X582" s="70" t="n">
        <f aca="false">W582-V582</f>
        <v>0.0163</v>
      </c>
      <c r="Y582" s="70" t="n">
        <f aca="false">Y581+M582</f>
        <v>1.53382678242287</v>
      </c>
      <c r="Z582" s="70" t="n">
        <f aca="false">MAX(Z581,Y582)</f>
        <v>1.55064812263168</v>
      </c>
      <c r="AA582" s="70" t="n">
        <f aca="false">Z582-Y582</f>
        <v>0.016821340208814</v>
      </c>
      <c r="AB582" s="72" t="n">
        <f aca="false">AB581*(1+F582)</f>
        <v>4.85580317436744</v>
      </c>
      <c r="AC582" s="73" t="n">
        <f aca="false">MAX(AC581,AB582)</f>
        <v>4.93600155060105</v>
      </c>
      <c r="AD582" s="70" t="n">
        <f aca="false">1-AB582/AC582</f>
        <v>0.0162476400000001</v>
      </c>
      <c r="AE582" s="73" t="n">
        <f aca="false">AE581*(1+M582)</f>
        <v>4.17773714141734</v>
      </c>
      <c r="AF582" s="73" t="n">
        <f aca="false">MAX(AF581,AE582)</f>
        <v>4.24896968776269</v>
      </c>
      <c r="AG582" s="70" t="n">
        <f aca="false">1-AE582/AF582</f>
        <v>0.0167646633372086</v>
      </c>
      <c r="AH582" s="74" t="n">
        <f aca="false">IF(R582&gt;0,AH581+1,0)</f>
        <v>2</v>
      </c>
      <c r="AI582" s="74" t="n">
        <f aca="false">IF(U582&gt;0,AI581+1,0)</f>
        <v>13</v>
      </c>
      <c r="AJ582" s="74" t="n">
        <f aca="false">IF(G582&gt;0,AJ581+1,0)</f>
        <v>0</v>
      </c>
      <c r="AK582" s="74" t="n">
        <f aca="false">IF(G582&lt;=0,AK581+1,0)</f>
        <v>2</v>
      </c>
      <c r="AL582" s="74" t="n">
        <f aca="false">IF(K582&gt;0,AL581+1,0)</f>
        <v>0</v>
      </c>
      <c r="AM582" s="74" t="n">
        <f aca="false">IF(K582&lt;=0,AM581+1,0)</f>
        <v>2</v>
      </c>
    </row>
    <row r="583" customFormat="false" ht="15" hidden="false" customHeight="false" outlineLevel="0" collapsed="false">
      <c r="A583" s="61" t="n">
        <v>582</v>
      </c>
      <c r="B583" s="62" t="n">
        <v>41596.40625</v>
      </c>
      <c r="C583" s="63" t="n">
        <f aca="false">YEAR(B583)</f>
        <v>2013</v>
      </c>
      <c r="D583" s="32" t="s">
        <v>277</v>
      </c>
      <c r="E583" s="64" t="n">
        <v>6138.1</v>
      </c>
      <c r="F583" s="65" t="n">
        <v>-0.0032</v>
      </c>
      <c r="G583" s="66" t="n">
        <v>-19.64192</v>
      </c>
      <c r="H583" s="67" t="n">
        <f aca="false">E583+IF(D583="Long",1,-1)*G583</f>
        <v>6118.45808</v>
      </c>
      <c r="I583" s="68" t="n">
        <f aca="false">Assumptions!$B$58</f>
        <v>5.35750011455817</v>
      </c>
      <c r="J583" s="68" t="n">
        <f aca="false">INDEX(Yearly!$L$5:$L$22,MATCH(C583,Yearly!$A$5:$A$22,0))</f>
        <v>0.55422414978188</v>
      </c>
      <c r="K583" s="68" t="n">
        <f aca="false">G583-I583-J583</f>
        <v>-25.55364426434</v>
      </c>
      <c r="L583" s="69" t="n">
        <f aca="false">(I583+J583)/Assumptions!$B$8</f>
        <v>0.000260670104406952</v>
      </c>
      <c r="M583" s="70" t="n">
        <f aca="false">F583-L583</f>
        <v>-0.00346067010440695</v>
      </c>
      <c r="N583" s="71" t="n">
        <f aca="false">G583*Assumptions!$B$7</f>
        <v>-154483.7008</v>
      </c>
      <c r="O583" s="71" t="n">
        <f aca="false">K583*Assumptions!$B$7</f>
        <v>-200979.412139034</v>
      </c>
      <c r="P583" s="68" t="n">
        <f aca="false">P582+G583</f>
        <v>8066.54025000001</v>
      </c>
      <c r="Q583" s="68" t="n">
        <f aca="false">MAX(Q582,P583)</f>
        <v>8185.17752000001</v>
      </c>
      <c r="R583" s="68" t="n">
        <f aca="false">Q583-P583</f>
        <v>118.63727</v>
      </c>
      <c r="S583" s="68" t="n">
        <f aca="false">S582+K583</f>
        <v>4641.25026296473</v>
      </c>
      <c r="T583" s="68" t="n">
        <f aca="false">MAX(T582,S583)</f>
        <v>4795.97801266549</v>
      </c>
      <c r="U583" s="68" t="n">
        <f aca="false">T583-S583</f>
        <v>154.727749700762</v>
      </c>
      <c r="V583" s="70" t="n">
        <f aca="false">V582+F583</f>
        <v>1.6814</v>
      </c>
      <c r="W583" s="70" t="n">
        <f aca="false">MAX(W582,V583)</f>
        <v>1.7009</v>
      </c>
      <c r="X583" s="70" t="n">
        <f aca="false">W583-V583</f>
        <v>0.0195000000000001</v>
      </c>
      <c r="Y583" s="70" t="n">
        <f aca="false">Y582+M583</f>
        <v>1.53036611231846</v>
      </c>
      <c r="Z583" s="70" t="n">
        <f aca="false">MAX(Z582,Y583)</f>
        <v>1.55064812263168</v>
      </c>
      <c r="AA583" s="70" t="n">
        <f aca="false">Z583-Y583</f>
        <v>0.0202820103132209</v>
      </c>
      <c r="AB583" s="72" t="n">
        <f aca="false">AB582*(1+F583)</f>
        <v>4.84026460420947</v>
      </c>
      <c r="AC583" s="73" t="n">
        <f aca="false">MAX(AC582,AB583)</f>
        <v>4.93600155060105</v>
      </c>
      <c r="AD583" s="70" t="n">
        <f aca="false">1-AB583/AC583</f>
        <v>0.019395647552</v>
      </c>
      <c r="AE583" s="73" t="n">
        <f aca="false">AE582*(1+M583)</f>
        <v>4.16327937138797</v>
      </c>
      <c r="AF583" s="73" t="n">
        <f aca="false">MAX(AF582,AE583)</f>
        <v>4.24896968776269</v>
      </c>
      <c r="AG583" s="70" t="n">
        <f aca="false">1-AE583/AF583</f>
        <v>0.0201673164723941</v>
      </c>
      <c r="AH583" s="74" t="n">
        <f aca="false">IF(R583&gt;0,AH582+1,0)</f>
        <v>3</v>
      </c>
      <c r="AI583" s="74" t="n">
        <f aca="false">IF(U583&gt;0,AI582+1,0)</f>
        <v>14</v>
      </c>
      <c r="AJ583" s="74" t="n">
        <f aca="false">IF(G583&gt;0,AJ582+1,0)</f>
        <v>0</v>
      </c>
      <c r="AK583" s="74" t="n">
        <f aca="false">IF(G583&lt;=0,AK582+1,0)</f>
        <v>3</v>
      </c>
      <c r="AL583" s="74" t="n">
        <f aca="false">IF(K583&gt;0,AL582+1,0)</f>
        <v>0</v>
      </c>
      <c r="AM583" s="74" t="n">
        <f aca="false">IF(K583&lt;=0,AM582+1,0)</f>
        <v>3</v>
      </c>
    </row>
    <row r="584" customFormat="false" ht="15" hidden="false" customHeight="false" outlineLevel="0" collapsed="false">
      <c r="A584" s="61" t="n">
        <v>583</v>
      </c>
      <c r="B584" s="62" t="n">
        <v>41598.6354166667</v>
      </c>
      <c r="C584" s="63" t="n">
        <f aca="false">YEAR(B584)</f>
        <v>2013</v>
      </c>
      <c r="D584" s="32" t="s">
        <v>276</v>
      </c>
      <c r="E584" s="64" t="n">
        <v>6118.3</v>
      </c>
      <c r="F584" s="65" t="n">
        <v>0.0048</v>
      </c>
      <c r="G584" s="66" t="n">
        <v>29.36784</v>
      </c>
      <c r="H584" s="67" t="n">
        <f aca="false">E584+IF(D584="Long",1,-1)*G584</f>
        <v>6088.93216</v>
      </c>
      <c r="I584" s="68" t="n">
        <f aca="false">Assumptions!$B$58</f>
        <v>5.35750011455817</v>
      </c>
      <c r="J584" s="68" t="n">
        <f aca="false">INDEX(Yearly!$L$5:$L$22,MATCH(C584,Yearly!$A$5:$A$22,0))</f>
        <v>0.55422414978188</v>
      </c>
      <c r="K584" s="68" t="n">
        <f aca="false">G584-I584-J584</f>
        <v>23.45611573566</v>
      </c>
      <c r="L584" s="69" t="n">
        <f aca="false">(I584+J584)/Assumptions!$B$8</f>
        <v>0.000260670104406952</v>
      </c>
      <c r="M584" s="70" t="n">
        <f aca="false">F584-L584</f>
        <v>0.00453932989559305</v>
      </c>
      <c r="N584" s="71" t="n">
        <f aca="false">G584*Assumptions!$B$7</f>
        <v>230978.0616</v>
      </c>
      <c r="O584" s="71" t="n">
        <f aca="false">K584*Assumptions!$B$7</f>
        <v>184482.350260966</v>
      </c>
      <c r="P584" s="68" t="n">
        <f aca="false">P583+G584</f>
        <v>8095.90809</v>
      </c>
      <c r="Q584" s="68" t="n">
        <f aca="false">MAX(Q583,P584)</f>
        <v>8185.17752000001</v>
      </c>
      <c r="R584" s="68" t="n">
        <f aca="false">Q584-P584</f>
        <v>89.2694300000003</v>
      </c>
      <c r="S584" s="68" t="n">
        <f aca="false">S583+K584</f>
        <v>4664.70637870039</v>
      </c>
      <c r="T584" s="68" t="n">
        <f aca="false">MAX(T583,S584)</f>
        <v>4795.97801266549</v>
      </c>
      <c r="U584" s="68" t="n">
        <f aca="false">T584-S584</f>
        <v>131.271633965102</v>
      </c>
      <c r="V584" s="70" t="n">
        <f aca="false">V583+F584</f>
        <v>1.6862</v>
      </c>
      <c r="W584" s="70" t="n">
        <f aca="false">MAX(W583,V584)</f>
        <v>1.7009</v>
      </c>
      <c r="X584" s="70" t="n">
        <f aca="false">W584-V584</f>
        <v>0.0147000000000002</v>
      </c>
      <c r="Y584" s="70" t="n">
        <f aca="false">Y583+M584</f>
        <v>1.53490544221405</v>
      </c>
      <c r="Z584" s="70" t="n">
        <f aca="false">MAX(Z583,Y584)</f>
        <v>1.55064812263168</v>
      </c>
      <c r="AA584" s="70" t="n">
        <f aca="false">Z584-Y584</f>
        <v>0.0157426804176277</v>
      </c>
      <c r="AB584" s="72" t="n">
        <f aca="false">AB583*(1+F584)</f>
        <v>4.86349787430967</v>
      </c>
      <c r="AC584" s="73" t="n">
        <f aca="false">MAX(AC583,AB584)</f>
        <v>4.93600155060105</v>
      </c>
      <c r="AD584" s="70" t="n">
        <f aca="false">1-AB584/AC584</f>
        <v>0.0146887466602498</v>
      </c>
      <c r="AE584" s="73" t="n">
        <f aca="false">AE583*(1+M584)</f>
        <v>4.18217786990222</v>
      </c>
      <c r="AF584" s="73" t="n">
        <f aca="false">MAX(AF583,AE584)</f>
        <v>4.24896968776269</v>
      </c>
      <c r="AG584" s="70" t="n">
        <f aca="false">1-AE584/AF584</f>
        <v>0.015719532679378</v>
      </c>
      <c r="AH584" s="74" t="n">
        <f aca="false">IF(R584&gt;0,AH583+1,0)</f>
        <v>4</v>
      </c>
      <c r="AI584" s="74" t="n">
        <f aca="false">IF(U584&gt;0,AI583+1,0)</f>
        <v>15</v>
      </c>
      <c r="AJ584" s="74" t="n">
        <f aca="false">IF(G584&gt;0,AJ583+1,0)</f>
        <v>1</v>
      </c>
      <c r="AK584" s="74" t="n">
        <f aca="false">IF(G584&lt;=0,AK583+1,0)</f>
        <v>0</v>
      </c>
      <c r="AL584" s="74" t="n">
        <f aca="false">IF(K584&gt;0,AL583+1,0)</f>
        <v>1</v>
      </c>
      <c r="AM584" s="74" t="n">
        <f aca="false">IF(K584&lt;=0,AM583+1,0)</f>
        <v>0</v>
      </c>
    </row>
    <row r="585" customFormat="false" ht="15" hidden="false" customHeight="false" outlineLevel="0" collapsed="false">
      <c r="A585" s="61" t="n">
        <v>584</v>
      </c>
      <c r="B585" s="62" t="n">
        <v>41603.40625</v>
      </c>
      <c r="C585" s="63" t="n">
        <f aca="false">YEAR(B585)</f>
        <v>2013</v>
      </c>
      <c r="D585" s="32" t="s">
        <v>277</v>
      </c>
      <c r="E585" s="64" t="n">
        <v>6089.1</v>
      </c>
      <c r="F585" s="65" t="n">
        <v>-0.0043</v>
      </c>
      <c r="G585" s="66" t="n">
        <v>-26.18313</v>
      </c>
      <c r="H585" s="67" t="n">
        <f aca="false">E585+IF(D585="Long",1,-1)*G585</f>
        <v>6062.91687</v>
      </c>
      <c r="I585" s="68" t="n">
        <f aca="false">Assumptions!$B$58</f>
        <v>5.35750011455817</v>
      </c>
      <c r="J585" s="68" t="n">
        <f aca="false">INDEX(Yearly!$L$5:$L$22,MATCH(C585,Yearly!$A$5:$A$22,0))</f>
        <v>0.55422414978188</v>
      </c>
      <c r="K585" s="68" t="n">
        <f aca="false">G585-I585-J585</f>
        <v>-32.09485426434</v>
      </c>
      <c r="L585" s="69" t="n">
        <f aca="false">(I585+J585)/Assumptions!$B$8</f>
        <v>0.000260670104406952</v>
      </c>
      <c r="M585" s="70" t="n">
        <f aca="false">F585-L585</f>
        <v>-0.00456067010440695</v>
      </c>
      <c r="N585" s="71" t="n">
        <f aca="false">G585*Assumptions!$B$7</f>
        <v>-205930.31745</v>
      </c>
      <c r="O585" s="71" t="n">
        <f aca="false">K585*Assumptions!$B$7</f>
        <v>-252426.028789034</v>
      </c>
      <c r="P585" s="68" t="n">
        <f aca="false">P584+G585</f>
        <v>8069.72496</v>
      </c>
      <c r="Q585" s="68" t="n">
        <f aca="false">MAX(Q584,P585)</f>
        <v>8185.17752000001</v>
      </c>
      <c r="R585" s="68" t="n">
        <f aca="false">Q585-P585</f>
        <v>115.452560000001</v>
      </c>
      <c r="S585" s="68" t="n">
        <f aca="false">S584+K585</f>
        <v>4632.61152443605</v>
      </c>
      <c r="T585" s="68" t="n">
        <f aca="false">MAX(T584,S585)</f>
        <v>4795.97801266549</v>
      </c>
      <c r="U585" s="68" t="n">
        <f aca="false">T585-S585</f>
        <v>163.366488229442</v>
      </c>
      <c r="V585" s="70" t="n">
        <f aca="false">V584+F585</f>
        <v>1.6819</v>
      </c>
      <c r="W585" s="70" t="n">
        <f aca="false">MAX(W584,V585)</f>
        <v>1.7009</v>
      </c>
      <c r="X585" s="70" t="n">
        <f aca="false">W585-V585</f>
        <v>0.0190000000000001</v>
      </c>
      <c r="Y585" s="70" t="n">
        <f aca="false">Y584+M585</f>
        <v>1.53034477210964</v>
      </c>
      <c r="Z585" s="70" t="n">
        <f aca="false">MAX(Z584,Y585)</f>
        <v>1.55064812263168</v>
      </c>
      <c r="AA585" s="70" t="n">
        <f aca="false">Z585-Y585</f>
        <v>0.0203033505220347</v>
      </c>
      <c r="AB585" s="72" t="n">
        <f aca="false">AB584*(1+F585)</f>
        <v>4.84258483345014</v>
      </c>
      <c r="AC585" s="73" t="n">
        <f aca="false">MAX(AC584,AB585)</f>
        <v>4.93600155060105</v>
      </c>
      <c r="AD585" s="70" t="n">
        <f aca="false">1-AB585/AC585</f>
        <v>0.0189255850496105</v>
      </c>
      <c r="AE585" s="73" t="n">
        <f aca="false">AE584*(1+M585)</f>
        <v>4.16310433631964</v>
      </c>
      <c r="AF585" s="73" t="n">
        <f aca="false">MAX(AF584,AE585)</f>
        <v>4.24896968776269</v>
      </c>
      <c r="AG585" s="70" t="n">
        <f aca="false">1-AE585/AF585</f>
        <v>0.0202085111810388</v>
      </c>
      <c r="AH585" s="74" t="n">
        <f aca="false">IF(R585&gt;0,AH584+1,0)</f>
        <v>5</v>
      </c>
      <c r="AI585" s="74" t="n">
        <f aca="false">IF(U585&gt;0,AI584+1,0)</f>
        <v>16</v>
      </c>
      <c r="AJ585" s="74" t="n">
        <f aca="false">IF(G585&gt;0,AJ584+1,0)</f>
        <v>0</v>
      </c>
      <c r="AK585" s="74" t="n">
        <f aca="false">IF(G585&lt;=0,AK584+1,0)</f>
        <v>1</v>
      </c>
      <c r="AL585" s="74" t="n">
        <f aca="false">IF(K585&gt;0,AL584+1,0)</f>
        <v>0</v>
      </c>
      <c r="AM585" s="74" t="n">
        <f aca="false">IF(K585&lt;=0,AM584+1,0)</f>
        <v>1</v>
      </c>
    </row>
    <row r="586" customFormat="false" ht="15" hidden="false" customHeight="false" outlineLevel="0" collapsed="false">
      <c r="A586" s="61" t="n">
        <v>585</v>
      </c>
      <c r="B586" s="62" t="n">
        <v>41603.5520833333</v>
      </c>
      <c r="C586" s="63" t="n">
        <f aca="false">YEAR(B586)</f>
        <v>2013</v>
      </c>
      <c r="D586" s="32" t="s">
        <v>276</v>
      </c>
      <c r="E586" s="64" t="n">
        <v>6063</v>
      </c>
      <c r="F586" s="65" t="n">
        <v>-0.0059</v>
      </c>
      <c r="G586" s="66" t="n">
        <v>-35.7717</v>
      </c>
      <c r="H586" s="67" t="n">
        <f aca="false">E586+IF(D586="Long",1,-1)*G586</f>
        <v>6098.7717</v>
      </c>
      <c r="I586" s="68" t="n">
        <f aca="false">Assumptions!$B$58</f>
        <v>5.35750011455817</v>
      </c>
      <c r="J586" s="68" t="n">
        <f aca="false">INDEX(Yearly!$L$5:$L$22,MATCH(C586,Yearly!$A$5:$A$22,0))</f>
        <v>0.55422414978188</v>
      </c>
      <c r="K586" s="68" t="n">
        <f aca="false">G586-I586-J586</f>
        <v>-41.6834242643401</v>
      </c>
      <c r="L586" s="69" t="n">
        <f aca="false">(I586+J586)/Assumptions!$B$8</f>
        <v>0.000260670104406952</v>
      </c>
      <c r="M586" s="70" t="n">
        <f aca="false">F586-L586</f>
        <v>-0.00616067010440695</v>
      </c>
      <c r="N586" s="71" t="n">
        <f aca="false">G586*Assumptions!$B$7</f>
        <v>-281344.4205</v>
      </c>
      <c r="O586" s="71" t="n">
        <f aca="false">K586*Assumptions!$B$7</f>
        <v>-327840.131839035</v>
      </c>
      <c r="P586" s="68" t="n">
        <f aca="false">P585+G586</f>
        <v>8033.95326</v>
      </c>
      <c r="Q586" s="68" t="n">
        <f aca="false">MAX(Q585,P586)</f>
        <v>8185.17752000001</v>
      </c>
      <c r="R586" s="68" t="n">
        <f aca="false">Q586-P586</f>
        <v>151.224260000001</v>
      </c>
      <c r="S586" s="68" t="n">
        <f aca="false">S585+K586</f>
        <v>4590.92810017171</v>
      </c>
      <c r="T586" s="68" t="n">
        <f aca="false">MAX(T585,S586)</f>
        <v>4795.97801266549</v>
      </c>
      <c r="U586" s="68" t="n">
        <f aca="false">T586-S586</f>
        <v>205.049912493781</v>
      </c>
      <c r="V586" s="70" t="n">
        <f aca="false">V585+F586</f>
        <v>1.676</v>
      </c>
      <c r="W586" s="70" t="n">
        <f aca="false">MAX(W585,V586)</f>
        <v>1.7009</v>
      </c>
      <c r="X586" s="70" t="n">
        <f aca="false">W586-V586</f>
        <v>0.0249000000000001</v>
      </c>
      <c r="Y586" s="70" t="n">
        <f aca="false">Y585+M586</f>
        <v>1.52418410200524</v>
      </c>
      <c r="Z586" s="70" t="n">
        <f aca="false">MAX(Z585,Y586)</f>
        <v>1.55064812263168</v>
      </c>
      <c r="AA586" s="70" t="n">
        <f aca="false">Z586-Y586</f>
        <v>0.0264640206264417</v>
      </c>
      <c r="AB586" s="72" t="n">
        <f aca="false">AB585*(1+F586)</f>
        <v>4.81401358293278</v>
      </c>
      <c r="AC586" s="73" t="n">
        <f aca="false">MAX(AC585,AB586)</f>
        <v>4.93600155060105</v>
      </c>
      <c r="AD586" s="70" t="n">
        <f aca="false">1-AB586/AC586</f>
        <v>0.0247139240978178</v>
      </c>
      <c r="AE586" s="73" t="n">
        <f aca="false">AE585*(1+M586)</f>
        <v>4.13745682389335</v>
      </c>
      <c r="AF586" s="73" t="n">
        <f aca="false">MAX(AF585,AE586)</f>
        <v>4.24896968776269</v>
      </c>
      <c r="AG586" s="70" t="n">
        <f aca="false">1-AE586/AF586</f>
        <v>0.026244683314758</v>
      </c>
      <c r="AH586" s="74" t="n">
        <f aca="false">IF(R586&gt;0,AH585+1,0)</f>
        <v>6</v>
      </c>
      <c r="AI586" s="74" t="n">
        <f aca="false">IF(U586&gt;0,AI585+1,0)</f>
        <v>17</v>
      </c>
      <c r="AJ586" s="74" t="n">
        <f aca="false">IF(G586&gt;0,AJ585+1,0)</f>
        <v>0</v>
      </c>
      <c r="AK586" s="74" t="n">
        <f aca="false">IF(G586&lt;=0,AK585+1,0)</f>
        <v>2</v>
      </c>
      <c r="AL586" s="74" t="n">
        <f aca="false">IF(K586&gt;0,AL585+1,0)</f>
        <v>0</v>
      </c>
      <c r="AM586" s="74" t="n">
        <f aca="false">IF(K586&lt;=0,AM585+1,0)</f>
        <v>2</v>
      </c>
    </row>
    <row r="587" customFormat="false" ht="15" hidden="false" customHeight="false" outlineLevel="0" collapsed="false">
      <c r="A587" s="61" t="n">
        <v>586</v>
      </c>
      <c r="B587" s="62" t="n">
        <v>41603.59375</v>
      </c>
      <c r="C587" s="63" t="n">
        <f aca="false">YEAR(B587)</f>
        <v>2013</v>
      </c>
      <c r="D587" s="32" t="s">
        <v>277</v>
      </c>
      <c r="E587" s="64" t="n">
        <v>6098.5</v>
      </c>
      <c r="F587" s="65" t="n">
        <v>-0.0025</v>
      </c>
      <c r="G587" s="66" t="n">
        <v>-15.24625</v>
      </c>
      <c r="H587" s="67" t="n">
        <f aca="false">E587+IF(D587="Long",1,-1)*G587</f>
        <v>6083.25375</v>
      </c>
      <c r="I587" s="68" t="n">
        <f aca="false">Assumptions!$B$58</f>
        <v>5.35750011455817</v>
      </c>
      <c r="J587" s="68" t="n">
        <f aca="false">INDEX(Yearly!$L$5:$L$22,MATCH(C587,Yearly!$A$5:$A$22,0))</f>
        <v>0.55422414978188</v>
      </c>
      <c r="K587" s="68" t="n">
        <f aca="false">G587-I587-J587</f>
        <v>-21.15797426434</v>
      </c>
      <c r="L587" s="69" t="n">
        <f aca="false">(I587+J587)/Assumptions!$B$8</f>
        <v>0.000260670104406952</v>
      </c>
      <c r="M587" s="70" t="n">
        <f aca="false">F587-L587</f>
        <v>-0.00276067010440695</v>
      </c>
      <c r="N587" s="71" t="n">
        <f aca="false">G587*Assumptions!$B$7</f>
        <v>-119911.75625</v>
      </c>
      <c r="O587" s="71" t="n">
        <f aca="false">K587*Assumptions!$B$7</f>
        <v>-166407.467589034</v>
      </c>
      <c r="P587" s="68" t="n">
        <f aca="false">P586+G587</f>
        <v>8018.70701</v>
      </c>
      <c r="Q587" s="68" t="n">
        <f aca="false">MAX(Q586,P587)</f>
        <v>8185.17752000001</v>
      </c>
      <c r="R587" s="68" t="n">
        <f aca="false">Q587-P587</f>
        <v>166.470510000001</v>
      </c>
      <c r="S587" s="68" t="n">
        <f aca="false">S586+K587</f>
        <v>4569.77012590737</v>
      </c>
      <c r="T587" s="68" t="n">
        <f aca="false">MAX(T586,S587)</f>
        <v>4795.97801266549</v>
      </c>
      <c r="U587" s="68" t="n">
        <f aca="false">T587-S587</f>
        <v>226.207886758121</v>
      </c>
      <c r="V587" s="70" t="n">
        <f aca="false">V586+F587</f>
        <v>1.6735</v>
      </c>
      <c r="W587" s="70" t="n">
        <f aca="false">MAX(W586,V587)</f>
        <v>1.7009</v>
      </c>
      <c r="X587" s="70" t="n">
        <f aca="false">W587-V587</f>
        <v>0.0274000000000001</v>
      </c>
      <c r="Y587" s="70" t="n">
        <f aca="false">Y586+M587</f>
        <v>1.52142343190083</v>
      </c>
      <c r="Z587" s="70" t="n">
        <f aca="false">MAX(Z586,Y587)</f>
        <v>1.55064812263168</v>
      </c>
      <c r="AA587" s="70" t="n">
        <f aca="false">Z587-Y587</f>
        <v>0.0292246907308487</v>
      </c>
      <c r="AB587" s="72" t="n">
        <f aca="false">AB586*(1+F587)</f>
        <v>4.80197854897545</v>
      </c>
      <c r="AC587" s="73" t="n">
        <f aca="false">MAX(AC586,AB587)</f>
        <v>4.93600155060105</v>
      </c>
      <c r="AD587" s="70" t="n">
        <f aca="false">1-AB587/AC587</f>
        <v>0.0271521392875733</v>
      </c>
      <c r="AE587" s="73" t="n">
        <f aca="false">AE586*(1+M587)</f>
        <v>4.12603467053136</v>
      </c>
      <c r="AF587" s="73" t="n">
        <f aca="false">MAX(AF586,AE587)</f>
        <v>4.24896968776269</v>
      </c>
      <c r="AG587" s="70" t="n">
        <f aca="false">1-AE587/AF587</f>
        <v>0.0289329005065382</v>
      </c>
      <c r="AH587" s="74" t="n">
        <f aca="false">IF(R587&gt;0,AH586+1,0)</f>
        <v>7</v>
      </c>
      <c r="AI587" s="74" t="n">
        <f aca="false">IF(U587&gt;0,AI586+1,0)</f>
        <v>18</v>
      </c>
      <c r="AJ587" s="74" t="n">
        <f aca="false">IF(G587&gt;0,AJ586+1,0)</f>
        <v>0</v>
      </c>
      <c r="AK587" s="74" t="n">
        <f aca="false">IF(G587&lt;=0,AK586+1,0)</f>
        <v>3</v>
      </c>
      <c r="AL587" s="74" t="n">
        <f aca="false">IF(K587&gt;0,AL586+1,0)</f>
        <v>0</v>
      </c>
      <c r="AM587" s="74" t="n">
        <f aca="false">IF(K587&lt;=0,AM586+1,0)</f>
        <v>3</v>
      </c>
    </row>
    <row r="588" customFormat="false" ht="15" hidden="false" customHeight="false" outlineLevel="0" collapsed="false">
      <c r="A588" s="61" t="n">
        <v>587</v>
      </c>
      <c r="B588" s="62" t="n">
        <v>41604.5104166667</v>
      </c>
      <c r="C588" s="63" t="n">
        <f aca="false">YEAR(B588)</f>
        <v>2013</v>
      </c>
      <c r="D588" s="32" t="s">
        <v>276</v>
      </c>
      <c r="E588" s="64" t="n">
        <v>6083.15</v>
      </c>
      <c r="F588" s="65" t="n">
        <v>-0.0032</v>
      </c>
      <c r="G588" s="66" t="n">
        <v>-19.46608</v>
      </c>
      <c r="H588" s="67" t="n">
        <f aca="false">E588+IF(D588="Long",1,-1)*G588</f>
        <v>6102.61608</v>
      </c>
      <c r="I588" s="68" t="n">
        <f aca="false">Assumptions!$B$58</f>
        <v>5.35750011455817</v>
      </c>
      <c r="J588" s="68" t="n">
        <f aca="false">INDEX(Yearly!$L$5:$L$22,MATCH(C588,Yearly!$A$5:$A$22,0))</f>
        <v>0.55422414978188</v>
      </c>
      <c r="K588" s="68" t="n">
        <f aca="false">G588-I588-J588</f>
        <v>-25.3778042643401</v>
      </c>
      <c r="L588" s="69" t="n">
        <f aca="false">(I588+J588)/Assumptions!$B$8</f>
        <v>0.000260670104406952</v>
      </c>
      <c r="M588" s="70" t="n">
        <f aca="false">F588-L588</f>
        <v>-0.00346067010440695</v>
      </c>
      <c r="N588" s="71" t="n">
        <f aca="false">G588*Assumptions!$B$7</f>
        <v>-153100.7192</v>
      </c>
      <c r="O588" s="71" t="n">
        <f aca="false">K588*Assumptions!$B$7</f>
        <v>-199596.430539034</v>
      </c>
      <c r="P588" s="68" t="n">
        <f aca="false">P587+G588</f>
        <v>7999.24093</v>
      </c>
      <c r="Q588" s="68" t="n">
        <f aca="false">MAX(Q587,P588)</f>
        <v>8185.17752000001</v>
      </c>
      <c r="R588" s="68" t="n">
        <f aca="false">Q588-P588</f>
        <v>185.936590000001</v>
      </c>
      <c r="S588" s="68" t="n">
        <f aca="false">S587+K588</f>
        <v>4544.39232164303</v>
      </c>
      <c r="T588" s="68" t="n">
        <f aca="false">MAX(T587,S588)</f>
        <v>4795.97801266549</v>
      </c>
      <c r="U588" s="68" t="n">
        <f aca="false">T588-S588</f>
        <v>251.585691022461</v>
      </c>
      <c r="V588" s="70" t="n">
        <f aca="false">V587+F588</f>
        <v>1.6703</v>
      </c>
      <c r="W588" s="70" t="n">
        <f aca="false">MAX(W587,V588)</f>
        <v>1.7009</v>
      </c>
      <c r="X588" s="70" t="n">
        <f aca="false">W588-V588</f>
        <v>0.0306000000000002</v>
      </c>
      <c r="Y588" s="70" t="n">
        <f aca="false">Y587+M588</f>
        <v>1.51796276179642</v>
      </c>
      <c r="Z588" s="70" t="n">
        <f aca="false">MAX(Z587,Y588)</f>
        <v>1.55064812263168</v>
      </c>
      <c r="AA588" s="70" t="n">
        <f aca="false">Z588-Y588</f>
        <v>0.0326853608352555</v>
      </c>
      <c r="AB588" s="72" t="n">
        <f aca="false">AB587*(1+F588)</f>
        <v>4.78661221761873</v>
      </c>
      <c r="AC588" s="73" t="n">
        <f aca="false">MAX(AC587,AB588)</f>
        <v>4.93600155060105</v>
      </c>
      <c r="AD588" s="70" t="n">
        <f aca="false">1-AB588/AC588</f>
        <v>0.030265252441853</v>
      </c>
      <c r="AE588" s="73" t="n">
        <f aca="false">AE587*(1+M588)</f>
        <v>4.1117558256973</v>
      </c>
      <c r="AF588" s="73" t="n">
        <f aca="false">MAX(AF587,AE588)</f>
        <v>4.24896968776269</v>
      </c>
      <c r="AG588" s="70" t="n">
        <f aca="false">1-AE588/AF588</f>
        <v>0.0322934433871284</v>
      </c>
      <c r="AH588" s="74" t="n">
        <f aca="false">IF(R588&gt;0,AH587+1,0)</f>
        <v>8</v>
      </c>
      <c r="AI588" s="74" t="n">
        <f aca="false">IF(U588&gt;0,AI587+1,0)</f>
        <v>19</v>
      </c>
      <c r="AJ588" s="74" t="n">
        <f aca="false">IF(G588&gt;0,AJ587+1,0)</f>
        <v>0</v>
      </c>
      <c r="AK588" s="74" t="n">
        <f aca="false">IF(G588&lt;=0,AK587+1,0)</f>
        <v>4</v>
      </c>
      <c r="AL588" s="74" t="n">
        <f aca="false">IF(K588&gt;0,AL587+1,0)</f>
        <v>0</v>
      </c>
      <c r="AM588" s="74" t="n">
        <f aca="false">IF(K588&lt;=0,AM587+1,0)</f>
        <v>4</v>
      </c>
    </row>
    <row r="589" customFormat="false" ht="15" hidden="false" customHeight="false" outlineLevel="0" collapsed="false">
      <c r="A589" s="61" t="n">
        <v>588</v>
      </c>
      <c r="B589" s="62" t="n">
        <v>41606.40625</v>
      </c>
      <c r="C589" s="63" t="n">
        <f aca="false">YEAR(B589)</f>
        <v>2013</v>
      </c>
      <c r="D589" s="32" t="s">
        <v>277</v>
      </c>
      <c r="E589" s="64" t="n">
        <v>6102.6</v>
      </c>
      <c r="F589" s="65" t="n">
        <v>0.0112</v>
      </c>
      <c r="G589" s="66" t="n">
        <v>68.34912</v>
      </c>
      <c r="H589" s="67" t="n">
        <f aca="false">E589+IF(D589="Long",1,-1)*G589</f>
        <v>6170.94912</v>
      </c>
      <c r="I589" s="68" t="n">
        <f aca="false">Assumptions!$B$58</f>
        <v>5.35750011455817</v>
      </c>
      <c r="J589" s="68" t="n">
        <f aca="false">INDEX(Yearly!$L$5:$L$22,MATCH(C589,Yearly!$A$5:$A$22,0))</f>
        <v>0.55422414978188</v>
      </c>
      <c r="K589" s="68" t="n">
        <f aca="false">G589-I589-J589</f>
        <v>62.43739573566</v>
      </c>
      <c r="L589" s="69" t="n">
        <f aca="false">(I589+J589)/Assumptions!$B$8</f>
        <v>0.000260670104406952</v>
      </c>
      <c r="M589" s="70" t="n">
        <f aca="false">F589-L589</f>
        <v>0.010939329895593</v>
      </c>
      <c r="N589" s="71" t="n">
        <f aca="false">G589*Assumptions!$B$7</f>
        <v>537565.8288</v>
      </c>
      <c r="O589" s="71" t="n">
        <f aca="false">K589*Assumptions!$B$7</f>
        <v>491070.117460965</v>
      </c>
      <c r="P589" s="68" t="n">
        <f aca="false">P588+G589</f>
        <v>8067.59005</v>
      </c>
      <c r="Q589" s="68" t="n">
        <f aca="false">MAX(Q588,P589)</f>
        <v>8185.17752000001</v>
      </c>
      <c r="R589" s="68" t="n">
        <f aca="false">Q589-P589</f>
        <v>117.587470000001</v>
      </c>
      <c r="S589" s="68" t="n">
        <f aca="false">S588+K589</f>
        <v>4606.82971737869</v>
      </c>
      <c r="T589" s="68" t="n">
        <f aca="false">MAX(T588,S589)</f>
        <v>4795.97801266549</v>
      </c>
      <c r="U589" s="68" t="n">
        <f aca="false">T589-S589</f>
        <v>189.148295286801</v>
      </c>
      <c r="V589" s="70" t="n">
        <f aca="false">V588+F589</f>
        <v>1.6815</v>
      </c>
      <c r="W589" s="70" t="n">
        <f aca="false">MAX(W588,V589)</f>
        <v>1.7009</v>
      </c>
      <c r="X589" s="70" t="n">
        <f aca="false">W589-V589</f>
        <v>0.0194000000000001</v>
      </c>
      <c r="Y589" s="70" t="n">
        <f aca="false">Y588+M589</f>
        <v>1.52890209169202</v>
      </c>
      <c r="Z589" s="70" t="n">
        <f aca="false">MAX(Z588,Y589)</f>
        <v>1.55064812263168</v>
      </c>
      <c r="AA589" s="70" t="n">
        <f aca="false">Z589-Y589</f>
        <v>0.0217460309396624</v>
      </c>
      <c r="AB589" s="72" t="n">
        <f aca="false">AB588*(1+F589)</f>
        <v>4.84022227445606</v>
      </c>
      <c r="AC589" s="73" t="n">
        <f aca="false">MAX(AC588,AB589)</f>
        <v>4.93600155060105</v>
      </c>
      <c r="AD589" s="70" t="n">
        <f aca="false">1-AB589/AC589</f>
        <v>0.0194042232692015</v>
      </c>
      <c r="AE589" s="73" t="n">
        <f aca="false">AE588*(1+M589)</f>
        <v>4.15673567912473</v>
      </c>
      <c r="AF589" s="73" t="n">
        <f aca="false">MAX(AF588,AE589)</f>
        <v>4.24896968776269</v>
      </c>
      <c r="AG589" s="70" t="n">
        <f aca="false">1-AE589/AF589</f>
        <v>0.0217073821222117</v>
      </c>
      <c r="AH589" s="74" t="n">
        <f aca="false">IF(R589&gt;0,AH588+1,0)</f>
        <v>9</v>
      </c>
      <c r="AI589" s="74" t="n">
        <f aca="false">IF(U589&gt;0,AI588+1,0)</f>
        <v>20</v>
      </c>
      <c r="AJ589" s="74" t="n">
        <f aca="false">IF(G589&gt;0,AJ588+1,0)</f>
        <v>1</v>
      </c>
      <c r="AK589" s="74" t="n">
        <f aca="false">IF(G589&lt;=0,AK588+1,0)</f>
        <v>0</v>
      </c>
      <c r="AL589" s="74" t="n">
        <f aca="false">IF(K589&gt;0,AL588+1,0)</f>
        <v>1</v>
      </c>
      <c r="AM589" s="74" t="n">
        <f aca="false">IF(K589&lt;=0,AM588+1,0)</f>
        <v>0</v>
      </c>
    </row>
    <row r="590" customFormat="false" ht="15" hidden="false" customHeight="false" outlineLevel="0" collapsed="false">
      <c r="A590" s="61" t="n">
        <v>589</v>
      </c>
      <c r="B590" s="62" t="n">
        <v>41612.6145833333</v>
      </c>
      <c r="C590" s="63" t="n">
        <f aca="false">YEAR(B590)</f>
        <v>2013</v>
      </c>
      <c r="D590" s="32" t="s">
        <v>276</v>
      </c>
      <c r="E590" s="64" t="n">
        <v>6170.95</v>
      </c>
      <c r="F590" s="65" t="n">
        <v>-0.0161</v>
      </c>
      <c r="G590" s="66" t="n">
        <v>-99.352295</v>
      </c>
      <c r="H590" s="67" t="n">
        <f aca="false">E590+IF(D590="Long",1,-1)*G590</f>
        <v>6270.302295</v>
      </c>
      <c r="I590" s="68" t="n">
        <f aca="false">Assumptions!$B$58</f>
        <v>5.35750011455817</v>
      </c>
      <c r="J590" s="68" t="n">
        <f aca="false">INDEX(Yearly!$L$5:$L$22,MATCH(C590,Yearly!$A$5:$A$22,0))</f>
        <v>0.55422414978188</v>
      </c>
      <c r="K590" s="68" t="n">
        <f aca="false">G590-I590-J590</f>
        <v>-105.26401926434</v>
      </c>
      <c r="L590" s="69" t="n">
        <f aca="false">(I590+J590)/Assumptions!$B$8</f>
        <v>0.000260670104406952</v>
      </c>
      <c r="M590" s="70" t="n">
        <f aca="false">F590-L590</f>
        <v>-0.016360670104407</v>
      </c>
      <c r="N590" s="71" t="n">
        <f aca="false">G590*Assumptions!$B$7</f>
        <v>-781405.800175</v>
      </c>
      <c r="O590" s="71" t="n">
        <f aca="false">K590*Assumptions!$B$7</f>
        <v>-827901.511514034</v>
      </c>
      <c r="P590" s="68" t="n">
        <f aca="false">P589+G590</f>
        <v>7968.237755</v>
      </c>
      <c r="Q590" s="68" t="n">
        <f aca="false">MAX(Q589,P590)</f>
        <v>8185.17752000001</v>
      </c>
      <c r="R590" s="68" t="n">
        <f aca="false">Q590-P590</f>
        <v>216.939765000001</v>
      </c>
      <c r="S590" s="68" t="n">
        <f aca="false">S589+K590</f>
        <v>4501.56569811435</v>
      </c>
      <c r="T590" s="68" t="n">
        <f aca="false">MAX(T589,S590)</f>
        <v>4795.97801266549</v>
      </c>
      <c r="U590" s="68" t="n">
        <f aca="false">T590-S590</f>
        <v>294.412314551141</v>
      </c>
      <c r="V590" s="70" t="n">
        <f aca="false">V589+F590</f>
        <v>1.6654</v>
      </c>
      <c r="W590" s="70" t="n">
        <f aca="false">MAX(W589,V590)</f>
        <v>1.7009</v>
      </c>
      <c r="X590" s="70" t="n">
        <f aca="false">W590-V590</f>
        <v>0.0355000000000001</v>
      </c>
      <c r="Y590" s="70" t="n">
        <f aca="false">Y589+M590</f>
        <v>1.51254142158761</v>
      </c>
      <c r="Z590" s="70" t="n">
        <f aca="false">MAX(Z589,Y590)</f>
        <v>1.55064812263168</v>
      </c>
      <c r="AA590" s="70" t="n">
        <f aca="false">Z590-Y590</f>
        <v>0.0381067010440694</v>
      </c>
      <c r="AB590" s="72" t="n">
        <f aca="false">AB589*(1+F590)</f>
        <v>4.76229469583732</v>
      </c>
      <c r="AC590" s="73" t="n">
        <f aca="false">MAX(AC589,AB590)</f>
        <v>4.93600155060105</v>
      </c>
      <c r="AD590" s="70" t="n">
        <f aca="false">1-AB590/AC590</f>
        <v>0.0351918152745675</v>
      </c>
      <c r="AE590" s="73" t="n">
        <f aca="false">AE589*(1+M590)</f>
        <v>4.08872869796735</v>
      </c>
      <c r="AF590" s="73" t="n">
        <f aca="false">MAX(AF589,AE590)</f>
        <v>4.24896968776269</v>
      </c>
      <c r="AG590" s="70" t="n">
        <f aca="false">1-AE590/AF590</f>
        <v>0.0377129049088869</v>
      </c>
      <c r="AH590" s="74" t="n">
        <f aca="false">IF(R590&gt;0,AH589+1,0)</f>
        <v>10</v>
      </c>
      <c r="AI590" s="74" t="n">
        <f aca="false">IF(U590&gt;0,AI589+1,0)</f>
        <v>21</v>
      </c>
      <c r="AJ590" s="74" t="n">
        <f aca="false">IF(G590&gt;0,AJ589+1,0)</f>
        <v>0</v>
      </c>
      <c r="AK590" s="74" t="n">
        <f aca="false">IF(G590&lt;=0,AK589+1,0)</f>
        <v>1</v>
      </c>
      <c r="AL590" s="74" t="n">
        <f aca="false">IF(K590&gt;0,AL589+1,0)</f>
        <v>0</v>
      </c>
      <c r="AM590" s="74" t="n">
        <f aca="false">IF(K590&lt;=0,AM589+1,0)</f>
        <v>1</v>
      </c>
    </row>
    <row r="591" customFormat="false" ht="15" hidden="false" customHeight="false" outlineLevel="0" collapsed="false">
      <c r="A591" s="61" t="n">
        <v>590</v>
      </c>
      <c r="B591" s="62" t="n">
        <v>41613.40625</v>
      </c>
      <c r="C591" s="63" t="n">
        <f aca="false">YEAR(B591)</f>
        <v>2013</v>
      </c>
      <c r="D591" s="32" t="s">
        <v>277</v>
      </c>
      <c r="E591" s="64" t="n">
        <v>6270.5</v>
      </c>
      <c r="F591" s="65" t="n">
        <v>0.0026</v>
      </c>
      <c r="G591" s="66" t="n">
        <v>16.3033</v>
      </c>
      <c r="H591" s="67" t="n">
        <f aca="false">E591+IF(D591="Long",1,-1)*G591</f>
        <v>6286.8033</v>
      </c>
      <c r="I591" s="68" t="n">
        <f aca="false">Assumptions!$B$58</f>
        <v>5.35750011455817</v>
      </c>
      <c r="J591" s="68" t="n">
        <f aca="false">INDEX(Yearly!$L$5:$L$22,MATCH(C591,Yearly!$A$5:$A$22,0))</f>
        <v>0.55422414978188</v>
      </c>
      <c r="K591" s="68" t="n">
        <f aca="false">G591-I591-J591</f>
        <v>10.39157573566</v>
      </c>
      <c r="L591" s="69" t="n">
        <f aca="false">(I591+J591)/Assumptions!$B$8</f>
        <v>0.000260670104406952</v>
      </c>
      <c r="M591" s="70" t="n">
        <f aca="false">F591-L591</f>
        <v>0.00233932989559305</v>
      </c>
      <c r="N591" s="71" t="n">
        <f aca="false">G591*Assumptions!$B$7</f>
        <v>128225.4545</v>
      </c>
      <c r="O591" s="71" t="n">
        <f aca="false">K591*Assumptions!$B$7</f>
        <v>81729.7431609655</v>
      </c>
      <c r="P591" s="68" t="n">
        <f aca="false">P590+G591</f>
        <v>7984.541055</v>
      </c>
      <c r="Q591" s="68" t="n">
        <f aca="false">MAX(Q590,P591)</f>
        <v>8185.17752000001</v>
      </c>
      <c r="R591" s="68" t="n">
        <f aca="false">Q591-P591</f>
        <v>200.636465000001</v>
      </c>
      <c r="S591" s="68" t="n">
        <f aca="false">S590+K591</f>
        <v>4511.95727385001</v>
      </c>
      <c r="T591" s="68" t="n">
        <f aca="false">MAX(T590,S591)</f>
        <v>4795.97801266549</v>
      </c>
      <c r="U591" s="68" t="n">
        <f aca="false">T591-S591</f>
        <v>284.020738815481</v>
      </c>
      <c r="V591" s="70" t="n">
        <f aca="false">V590+F591</f>
        <v>1.668</v>
      </c>
      <c r="W591" s="70" t="n">
        <f aca="false">MAX(W590,V591)</f>
        <v>1.7009</v>
      </c>
      <c r="X591" s="70" t="n">
        <f aca="false">W591-V591</f>
        <v>0.0329000000000002</v>
      </c>
      <c r="Y591" s="70" t="n">
        <f aca="false">Y590+M591</f>
        <v>1.5148807514832</v>
      </c>
      <c r="Z591" s="70" t="n">
        <f aca="false">MAX(Z590,Y591)</f>
        <v>1.55064812263168</v>
      </c>
      <c r="AA591" s="70" t="n">
        <f aca="false">Z591-Y591</f>
        <v>0.0357673711484763</v>
      </c>
      <c r="AB591" s="72" t="n">
        <f aca="false">AB590*(1+F591)</f>
        <v>4.77467666204649</v>
      </c>
      <c r="AC591" s="73" t="n">
        <f aca="false">MAX(AC590,AB591)</f>
        <v>4.93600155060105</v>
      </c>
      <c r="AD591" s="70" t="n">
        <f aca="false">1-AB591/AC591</f>
        <v>0.0326833139942814</v>
      </c>
      <c r="AE591" s="73" t="n">
        <f aca="false">AE590*(1+M591)</f>
        <v>4.09829358324548</v>
      </c>
      <c r="AF591" s="73" t="n">
        <f aca="false">MAX(AF590,AE591)</f>
        <v>4.24896968776269</v>
      </c>
      <c r="AG591" s="70" t="n">
        <f aca="false">1-AE591/AF591</f>
        <v>0.0354617979391968</v>
      </c>
      <c r="AH591" s="74" t="n">
        <f aca="false">IF(R591&gt;0,AH590+1,0)</f>
        <v>11</v>
      </c>
      <c r="AI591" s="74" t="n">
        <f aca="false">IF(U591&gt;0,AI590+1,0)</f>
        <v>22</v>
      </c>
      <c r="AJ591" s="74" t="n">
        <f aca="false">IF(G591&gt;0,AJ590+1,0)</f>
        <v>1</v>
      </c>
      <c r="AK591" s="74" t="n">
        <f aca="false">IF(G591&lt;=0,AK590+1,0)</f>
        <v>0</v>
      </c>
      <c r="AL591" s="74" t="n">
        <f aca="false">IF(K591&gt;0,AL590+1,0)</f>
        <v>1</v>
      </c>
      <c r="AM591" s="74" t="n">
        <f aca="false">IF(K591&lt;=0,AM590+1,0)</f>
        <v>0</v>
      </c>
    </row>
    <row r="592" customFormat="false" ht="15" hidden="false" customHeight="false" outlineLevel="0" collapsed="false">
      <c r="A592" s="61" t="n">
        <v>591</v>
      </c>
      <c r="B592" s="62" t="n">
        <v>41619.5104166667</v>
      </c>
      <c r="C592" s="63" t="n">
        <f aca="false">YEAR(B592)</f>
        <v>2013</v>
      </c>
      <c r="D592" s="32" t="s">
        <v>276</v>
      </c>
      <c r="E592" s="64" t="n">
        <v>6286.9</v>
      </c>
      <c r="F592" s="65" t="n">
        <v>-0.0019</v>
      </c>
      <c r="G592" s="66" t="n">
        <v>-11.94511</v>
      </c>
      <c r="H592" s="67" t="n">
        <f aca="false">E592+IF(D592="Long",1,-1)*G592</f>
        <v>6298.84511</v>
      </c>
      <c r="I592" s="68" t="n">
        <f aca="false">Assumptions!$B$58</f>
        <v>5.35750011455817</v>
      </c>
      <c r="J592" s="68" t="n">
        <f aca="false">INDEX(Yearly!$L$5:$L$22,MATCH(C592,Yearly!$A$5:$A$22,0))</f>
        <v>0.55422414978188</v>
      </c>
      <c r="K592" s="68" t="n">
        <f aca="false">G592-I592-J592</f>
        <v>-17.85683426434</v>
      </c>
      <c r="L592" s="69" t="n">
        <f aca="false">(I592+J592)/Assumptions!$B$8</f>
        <v>0.000260670104406952</v>
      </c>
      <c r="M592" s="70" t="n">
        <f aca="false">F592-L592</f>
        <v>-0.00216067010440695</v>
      </c>
      <c r="N592" s="71" t="n">
        <f aca="false">G592*Assumptions!$B$7</f>
        <v>-93948.29015</v>
      </c>
      <c r="O592" s="71" t="n">
        <f aca="false">K592*Assumptions!$B$7</f>
        <v>-140444.001489034</v>
      </c>
      <c r="P592" s="68" t="n">
        <f aca="false">P591+G592</f>
        <v>7972.595945</v>
      </c>
      <c r="Q592" s="68" t="n">
        <f aca="false">MAX(Q591,P592)</f>
        <v>8185.17752000001</v>
      </c>
      <c r="R592" s="68" t="n">
        <f aca="false">Q592-P592</f>
        <v>212.581575000001</v>
      </c>
      <c r="S592" s="68" t="n">
        <f aca="false">S591+K592</f>
        <v>4494.10043958567</v>
      </c>
      <c r="T592" s="68" t="n">
        <f aca="false">MAX(T591,S592)</f>
        <v>4795.97801266549</v>
      </c>
      <c r="U592" s="68" t="n">
        <f aca="false">T592-S592</f>
        <v>301.877573079822</v>
      </c>
      <c r="V592" s="70" t="n">
        <f aca="false">V591+F592</f>
        <v>1.6661</v>
      </c>
      <c r="W592" s="70" t="n">
        <f aca="false">MAX(W591,V592)</f>
        <v>1.7009</v>
      </c>
      <c r="X592" s="70" t="n">
        <f aca="false">W592-V592</f>
        <v>0.0348000000000002</v>
      </c>
      <c r="Y592" s="70" t="n">
        <f aca="false">Y591+M592</f>
        <v>1.5127200813788</v>
      </c>
      <c r="Z592" s="70" t="n">
        <f aca="false">MAX(Z591,Y592)</f>
        <v>1.55064812263168</v>
      </c>
      <c r="AA592" s="70" t="n">
        <f aca="false">Z592-Y592</f>
        <v>0.0379280412528833</v>
      </c>
      <c r="AB592" s="72" t="n">
        <f aca="false">AB591*(1+F592)</f>
        <v>4.76560477638861</v>
      </c>
      <c r="AC592" s="73" t="n">
        <f aca="false">MAX(AC591,AB592)</f>
        <v>4.93600155060105</v>
      </c>
      <c r="AD592" s="70" t="n">
        <f aca="false">1-AB592/AC592</f>
        <v>0.0345212156976922</v>
      </c>
      <c r="AE592" s="73" t="n">
        <f aca="false">AE591*(1+M592)</f>
        <v>4.08943852282108</v>
      </c>
      <c r="AF592" s="73" t="n">
        <f aca="false">MAX(AF591,AE592)</f>
        <v>4.24896968776269</v>
      </c>
      <c r="AG592" s="70" t="n">
        <f aca="false">1-AE592/AF592</f>
        <v>0.0375458467969479</v>
      </c>
      <c r="AH592" s="74" t="n">
        <f aca="false">IF(R592&gt;0,AH591+1,0)</f>
        <v>12</v>
      </c>
      <c r="AI592" s="74" t="n">
        <f aca="false">IF(U592&gt;0,AI591+1,0)</f>
        <v>23</v>
      </c>
      <c r="AJ592" s="74" t="n">
        <f aca="false">IF(G592&gt;0,AJ591+1,0)</f>
        <v>0</v>
      </c>
      <c r="AK592" s="74" t="n">
        <f aca="false">IF(G592&lt;=0,AK591+1,0)</f>
        <v>1</v>
      </c>
      <c r="AL592" s="74" t="n">
        <f aca="false">IF(K592&gt;0,AL591+1,0)</f>
        <v>0</v>
      </c>
      <c r="AM592" s="74" t="n">
        <f aca="false">IF(K592&lt;=0,AM591+1,0)</f>
        <v>1</v>
      </c>
    </row>
    <row r="593" customFormat="false" ht="15" hidden="false" customHeight="false" outlineLevel="0" collapsed="false">
      <c r="A593" s="61" t="n">
        <v>592</v>
      </c>
      <c r="B593" s="62" t="n">
        <v>41619.59375</v>
      </c>
      <c r="C593" s="63" t="n">
        <f aca="false">YEAR(B593)</f>
        <v>2013</v>
      </c>
      <c r="D593" s="32" t="s">
        <v>277</v>
      </c>
      <c r="E593" s="64" t="n">
        <v>6298.9</v>
      </c>
      <c r="F593" s="65" t="n">
        <v>-0.0054</v>
      </c>
      <c r="G593" s="66" t="n">
        <v>-34.01406</v>
      </c>
      <c r="H593" s="67" t="n">
        <f aca="false">E593+IF(D593="Long",1,-1)*G593</f>
        <v>6264.88594</v>
      </c>
      <c r="I593" s="68" t="n">
        <f aca="false">Assumptions!$B$58</f>
        <v>5.35750011455817</v>
      </c>
      <c r="J593" s="68" t="n">
        <f aca="false">INDEX(Yearly!$L$5:$L$22,MATCH(C593,Yearly!$A$5:$A$22,0))</f>
        <v>0.55422414978188</v>
      </c>
      <c r="K593" s="68" t="n">
        <f aca="false">G593-I593-J593</f>
        <v>-39.9257842643401</v>
      </c>
      <c r="L593" s="69" t="n">
        <f aca="false">(I593+J593)/Assumptions!$B$8</f>
        <v>0.000260670104406952</v>
      </c>
      <c r="M593" s="70" t="n">
        <f aca="false">F593-L593</f>
        <v>-0.00566067010440695</v>
      </c>
      <c r="N593" s="71" t="n">
        <f aca="false">G593*Assumptions!$B$7</f>
        <v>-267520.5819</v>
      </c>
      <c r="O593" s="71" t="n">
        <f aca="false">K593*Assumptions!$B$7</f>
        <v>-314016.293239035</v>
      </c>
      <c r="P593" s="68" t="n">
        <f aca="false">P592+G593</f>
        <v>7938.581885</v>
      </c>
      <c r="Q593" s="68" t="n">
        <f aca="false">MAX(Q592,P593)</f>
        <v>8185.17752000001</v>
      </c>
      <c r="R593" s="68" t="n">
        <f aca="false">Q593-P593</f>
        <v>246.595635000002</v>
      </c>
      <c r="S593" s="68" t="n">
        <f aca="false">S592+K593</f>
        <v>4454.17465532133</v>
      </c>
      <c r="T593" s="68" t="n">
        <f aca="false">MAX(T592,S593)</f>
        <v>4795.97801266549</v>
      </c>
      <c r="U593" s="68" t="n">
        <f aca="false">T593-S593</f>
        <v>341.803357344162</v>
      </c>
      <c r="V593" s="70" t="n">
        <f aca="false">V592+F593</f>
        <v>1.6607</v>
      </c>
      <c r="W593" s="70" t="n">
        <f aca="false">MAX(W592,V593)</f>
        <v>1.7009</v>
      </c>
      <c r="X593" s="70" t="n">
        <f aca="false">W593-V593</f>
        <v>0.0402000000000002</v>
      </c>
      <c r="Y593" s="70" t="n">
        <f aca="false">Y592+M593</f>
        <v>1.50705941127439</v>
      </c>
      <c r="Z593" s="70" t="n">
        <f aca="false">MAX(Z592,Y593)</f>
        <v>1.55064812263168</v>
      </c>
      <c r="AA593" s="70" t="n">
        <f aca="false">Z593-Y593</f>
        <v>0.0435887113572901</v>
      </c>
      <c r="AB593" s="72" t="n">
        <f aca="false">AB592*(1+F593)</f>
        <v>4.73987051059611</v>
      </c>
      <c r="AC593" s="73" t="n">
        <f aca="false">MAX(AC592,AB593)</f>
        <v>4.93600155060105</v>
      </c>
      <c r="AD593" s="70" t="n">
        <f aca="false">1-AB593/AC593</f>
        <v>0.0397348011329246</v>
      </c>
      <c r="AE593" s="73" t="n">
        <f aca="false">AE592*(1+M593)</f>
        <v>4.06628956043113</v>
      </c>
      <c r="AF593" s="73" t="n">
        <f aca="false">MAX(AF592,AE593)</f>
        <v>4.24896968776269</v>
      </c>
      <c r="AG593" s="70" t="n">
        <f aca="false">1-AE593/AF593</f>
        <v>0.0429939822488468</v>
      </c>
      <c r="AH593" s="74" t="n">
        <f aca="false">IF(R593&gt;0,AH592+1,0)</f>
        <v>13</v>
      </c>
      <c r="AI593" s="74" t="n">
        <f aca="false">IF(U593&gt;0,AI592+1,0)</f>
        <v>24</v>
      </c>
      <c r="AJ593" s="74" t="n">
        <f aca="false">IF(G593&gt;0,AJ592+1,0)</f>
        <v>0</v>
      </c>
      <c r="AK593" s="74" t="n">
        <f aca="false">IF(G593&lt;=0,AK592+1,0)</f>
        <v>2</v>
      </c>
      <c r="AL593" s="74" t="n">
        <f aca="false">IF(K593&gt;0,AL592+1,0)</f>
        <v>0</v>
      </c>
      <c r="AM593" s="74" t="n">
        <f aca="false">IF(K593&lt;=0,AM592+1,0)</f>
        <v>2</v>
      </c>
    </row>
    <row r="594" customFormat="false" ht="15" hidden="false" customHeight="false" outlineLevel="0" collapsed="false">
      <c r="A594" s="61" t="n">
        <v>593</v>
      </c>
      <c r="B594" s="62" t="n">
        <v>41620.40625</v>
      </c>
      <c r="C594" s="63" t="n">
        <f aca="false">YEAR(B594)</f>
        <v>2013</v>
      </c>
      <c r="D594" s="32" t="s">
        <v>276</v>
      </c>
      <c r="E594" s="64" t="n">
        <v>6264.95</v>
      </c>
      <c r="F594" s="65" t="n">
        <v>0.0075</v>
      </c>
      <c r="G594" s="66" t="n">
        <v>46.987125</v>
      </c>
      <c r="H594" s="67" t="n">
        <f aca="false">E594+IF(D594="Long",1,-1)*G594</f>
        <v>6217.962875</v>
      </c>
      <c r="I594" s="68" t="n">
        <f aca="false">Assumptions!$B$58</f>
        <v>5.35750011455817</v>
      </c>
      <c r="J594" s="68" t="n">
        <f aca="false">INDEX(Yearly!$L$5:$L$22,MATCH(C594,Yearly!$A$5:$A$22,0))</f>
        <v>0.55422414978188</v>
      </c>
      <c r="K594" s="68" t="n">
        <f aca="false">G594-I594-J594</f>
        <v>41.07540073566</v>
      </c>
      <c r="L594" s="69" t="n">
        <f aca="false">(I594+J594)/Assumptions!$B$8</f>
        <v>0.000260670104406952</v>
      </c>
      <c r="M594" s="70" t="n">
        <f aca="false">F594-L594</f>
        <v>0.00723932989559305</v>
      </c>
      <c r="N594" s="71" t="n">
        <f aca="false">G594*Assumptions!$B$7</f>
        <v>369553.738125</v>
      </c>
      <c r="O594" s="71" t="n">
        <f aca="false">K594*Assumptions!$B$7</f>
        <v>323058.026785966</v>
      </c>
      <c r="P594" s="68" t="n">
        <f aca="false">P593+G594</f>
        <v>7985.56901</v>
      </c>
      <c r="Q594" s="68" t="n">
        <f aca="false">MAX(Q593,P594)</f>
        <v>8185.17752000001</v>
      </c>
      <c r="R594" s="68" t="n">
        <f aca="false">Q594-P594</f>
        <v>199.608510000002</v>
      </c>
      <c r="S594" s="68" t="n">
        <f aca="false">S593+K594</f>
        <v>4495.25005605699</v>
      </c>
      <c r="T594" s="68" t="n">
        <f aca="false">MAX(T593,S594)</f>
        <v>4795.97801266549</v>
      </c>
      <c r="U594" s="68" t="n">
        <f aca="false">T594-S594</f>
        <v>300.727956608502</v>
      </c>
      <c r="V594" s="70" t="n">
        <f aca="false">V593+F594</f>
        <v>1.6682</v>
      </c>
      <c r="W594" s="70" t="n">
        <f aca="false">MAX(W593,V594)</f>
        <v>1.7009</v>
      </c>
      <c r="X594" s="70" t="n">
        <f aca="false">W594-V594</f>
        <v>0.0327000000000002</v>
      </c>
      <c r="Y594" s="70" t="n">
        <f aca="false">Y593+M594</f>
        <v>1.51429874116998</v>
      </c>
      <c r="Z594" s="70" t="n">
        <f aca="false">MAX(Z593,Y594)</f>
        <v>1.55064812263168</v>
      </c>
      <c r="AA594" s="70" t="n">
        <f aca="false">Z594-Y594</f>
        <v>0.0363493814616971</v>
      </c>
      <c r="AB594" s="72" t="n">
        <f aca="false">AB593*(1+F594)</f>
        <v>4.77541953942558</v>
      </c>
      <c r="AC594" s="73" t="n">
        <f aca="false">MAX(AC593,AB594)</f>
        <v>4.93600155060105</v>
      </c>
      <c r="AD594" s="70" t="n">
        <f aca="false">1-AB594/AC594</f>
        <v>0.0325328121414216</v>
      </c>
      <c r="AE594" s="73" t="n">
        <f aca="false">AE593*(1+M594)</f>
        <v>4.0957267720101</v>
      </c>
      <c r="AF594" s="73" t="n">
        <f aca="false">MAX(AF593,AE594)</f>
        <v>4.24896968776269</v>
      </c>
      <c r="AG594" s="70" t="n">
        <f aca="false">1-AE594/AF594</f>
        <v>0.0360658999742783</v>
      </c>
      <c r="AH594" s="74" t="n">
        <f aca="false">IF(R594&gt;0,AH593+1,0)</f>
        <v>14</v>
      </c>
      <c r="AI594" s="74" t="n">
        <f aca="false">IF(U594&gt;0,AI593+1,0)</f>
        <v>25</v>
      </c>
      <c r="AJ594" s="74" t="n">
        <f aca="false">IF(G594&gt;0,AJ593+1,0)</f>
        <v>1</v>
      </c>
      <c r="AK594" s="74" t="n">
        <f aca="false">IF(G594&lt;=0,AK593+1,0)</f>
        <v>0</v>
      </c>
      <c r="AL594" s="74" t="n">
        <f aca="false">IF(K594&gt;0,AL593+1,0)</f>
        <v>1</v>
      </c>
      <c r="AM594" s="74" t="n">
        <f aca="false">IF(K594&lt;=0,AM593+1,0)</f>
        <v>0</v>
      </c>
    </row>
    <row r="595" customFormat="false" ht="15" hidden="false" customHeight="false" outlineLevel="0" collapsed="false">
      <c r="A595" s="61" t="n">
        <v>594</v>
      </c>
      <c r="B595" s="62" t="n">
        <v>41626.46875</v>
      </c>
      <c r="C595" s="63" t="n">
        <f aca="false">YEAR(B595)</f>
        <v>2013</v>
      </c>
      <c r="D595" s="32" t="s">
        <v>277</v>
      </c>
      <c r="E595" s="64" t="n">
        <v>6217.95</v>
      </c>
      <c r="F595" s="65" t="n">
        <v>-0.008</v>
      </c>
      <c r="G595" s="66" t="n">
        <v>-49.7436</v>
      </c>
      <c r="H595" s="67" t="n">
        <f aca="false">E595+IF(D595="Long",1,-1)*G595</f>
        <v>6168.2064</v>
      </c>
      <c r="I595" s="68" t="n">
        <f aca="false">Assumptions!$B$58</f>
        <v>5.35750011455817</v>
      </c>
      <c r="J595" s="68" t="n">
        <f aca="false">INDEX(Yearly!$L$5:$L$22,MATCH(C595,Yearly!$A$5:$A$22,0))</f>
        <v>0.55422414978188</v>
      </c>
      <c r="K595" s="68" t="n">
        <f aca="false">G595-I595-J595</f>
        <v>-55.6553242643401</v>
      </c>
      <c r="L595" s="69" t="n">
        <f aca="false">(I595+J595)/Assumptions!$B$8</f>
        <v>0.000260670104406952</v>
      </c>
      <c r="M595" s="70" t="n">
        <f aca="false">F595-L595</f>
        <v>-0.00826067010440695</v>
      </c>
      <c r="N595" s="71" t="n">
        <f aca="false">G595*Assumptions!$B$7</f>
        <v>-391233.414</v>
      </c>
      <c r="O595" s="71" t="n">
        <f aca="false">K595*Assumptions!$B$7</f>
        <v>-437729.125339035</v>
      </c>
      <c r="P595" s="68" t="n">
        <f aca="false">P594+G595</f>
        <v>7935.82541</v>
      </c>
      <c r="Q595" s="68" t="n">
        <f aca="false">MAX(Q594,P595)</f>
        <v>8185.17752000001</v>
      </c>
      <c r="R595" s="68" t="n">
        <f aca="false">Q595-P595</f>
        <v>249.352110000002</v>
      </c>
      <c r="S595" s="68" t="n">
        <f aca="false">S594+K595</f>
        <v>4439.59473179265</v>
      </c>
      <c r="T595" s="68" t="n">
        <f aca="false">MAX(T594,S595)</f>
        <v>4795.97801266549</v>
      </c>
      <c r="U595" s="68" t="n">
        <f aca="false">T595-S595</f>
        <v>356.383280872842</v>
      </c>
      <c r="V595" s="70" t="n">
        <f aca="false">V594+F595</f>
        <v>1.6602</v>
      </c>
      <c r="W595" s="70" t="n">
        <f aca="false">MAX(W594,V595)</f>
        <v>1.7009</v>
      </c>
      <c r="X595" s="70" t="n">
        <f aca="false">W595-V595</f>
        <v>0.0407000000000002</v>
      </c>
      <c r="Y595" s="70" t="n">
        <f aca="false">Y594+M595</f>
        <v>1.50603807106558</v>
      </c>
      <c r="Z595" s="70" t="n">
        <f aca="false">MAX(Z594,Y595)</f>
        <v>1.55064812263168</v>
      </c>
      <c r="AA595" s="70" t="n">
        <f aca="false">Z595-Y595</f>
        <v>0.0446100515661041</v>
      </c>
      <c r="AB595" s="72" t="n">
        <f aca="false">AB594*(1+F595)</f>
        <v>4.73721618311017</v>
      </c>
      <c r="AC595" s="73" t="n">
        <f aca="false">MAX(AC594,AB595)</f>
        <v>4.93600155060105</v>
      </c>
      <c r="AD595" s="70" t="n">
        <f aca="false">1-AB595/AC595</f>
        <v>0.0402725496442902</v>
      </c>
      <c r="AE595" s="73" t="n">
        <f aca="false">AE594*(1+M595)</f>
        <v>4.06189332430874</v>
      </c>
      <c r="AF595" s="73" t="n">
        <f aca="false">MAX(AF594,AE595)</f>
        <v>4.24896968776269</v>
      </c>
      <c r="AG595" s="70" t="n">
        <f aca="false">1-AE595/AF595</f>
        <v>0.0440286415769794</v>
      </c>
      <c r="AH595" s="74" t="n">
        <f aca="false">IF(R595&gt;0,AH594+1,0)</f>
        <v>15</v>
      </c>
      <c r="AI595" s="74" t="n">
        <f aca="false">IF(U595&gt;0,AI594+1,0)</f>
        <v>26</v>
      </c>
      <c r="AJ595" s="74" t="n">
        <f aca="false">IF(G595&gt;0,AJ594+1,0)</f>
        <v>0</v>
      </c>
      <c r="AK595" s="74" t="n">
        <f aca="false">IF(G595&lt;=0,AK594+1,0)</f>
        <v>1</v>
      </c>
      <c r="AL595" s="74" t="n">
        <f aca="false">IF(K595&gt;0,AL594+1,0)</f>
        <v>0</v>
      </c>
      <c r="AM595" s="74" t="n">
        <f aca="false">IF(K595&lt;=0,AM594+1,0)</f>
        <v>1</v>
      </c>
    </row>
    <row r="596" customFormat="false" ht="15" hidden="false" customHeight="false" outlineLevel="0" collapsed="false">
      <c r="A596" s="61" t="n">
        <v>595</v>
      </c>
      <c r="B596" s="62" t="n">
        <v>41627.40625</v>
      </c>
      <c r="C596" s="63" t="n">
        <f aca="false">YEAR(B596)</f>
        <v>2013</v>
      </c>
      <c r="D596" s="32" t="s">
        <v>276</v>
      </c>
      <c r="E596" s="64" t="n">
        <v>6168.1</v>
      </c>
      <c r="F596" s="65" t="n">
        <v>-0.0047</v>
      </c>
      <c r="G596" s="66" t="n">
        <v>-28.99007</v>
      </c>
      <c r="H596" s="67" t="n">
        <f aca="false">E596+IF(D596="Long",1,-1)*G596</f>
        <v>6197.09007</v>
      </c>
      <c r="I596" s="68" t="n">
        <f aca="false">Assumptions!$B$58</f>
        <v>5.35750011455817</v>
      </c>
      <c r="J596" s="68" t="n">
        <f aca="false">INDEX(Yearly!$L$5:$L$22,MATCH(C596,Yearly!$A$5:$A$22,0))</f>
        <v>0.55422414978188</v>
      </c>
      <c r="K596" s="68" t="n">
        <f aca="false">G596-I596-J596</f>
        <v>-34.9017942643401</v>
      </c>
      <c r="L596" s="69" t="n">
        <f aca="false">(I596+J596)/Assumptions!$B$8</f>
        <v>0.000260670104406952</v>
      </c>
      <c r="M596" s="70" t="n">
        <f aca="false">F596-L596</f>
        <v>-0.00496067010440695</v>
      </c>
      <c r="N596" s="71" t="n">
        <f aca="false">G596*Assumptions!$B$7</f>
        <v>-228006.90055</v>
      </c>
      <c r="O596" s="71" t="n">
        <f aca="false">K596*Assumptions!$B$7</f>
        <v>-274502.611889034</v>
      </c>
      <c r="P596" s="68" t="n">
        <f aca="false">P595+G596</f>
        <v>7906.83534</v>
      </c>
      <c r="Q596" s="68" t="n">
        <f aca="false">MAX(Q595,P596)</f>
        <v>8185.17752000001</v>
      </c>
      <c r="R596" s="68" t="n">
        <f aca="false">Q596-P596</f>
        <v>278.342180000001</v>
      </c>
      <c r="S596" s="68" t="n">
        <f aca="false">S595+K596</f>
        <v>4404.6929375283</v>
      </c>
      <c r="T596" s="68" t="n">
        <f aca="false">MAX(T595,S596)</f>
        <v>4795.97801266549</v>
      </c>
      <c r="U596" s="68" t="n">
        <f aca="false">T596-S596</f>
        <v>391.285075137183</v>
      </c>
      <c r="V596" s="70" t="n">
        <f aca="false">V595+F596</f>
        <v>1.6555</v>
      </c>
      <c r="W596" s="70" t="n">
        <f aca="false">MAX(W595,V596)</f>
        <v>1.7009</v>
      </c>
      <c r="X596" s="70" t="n">
        <f aca="false">W596-V596</f>
        <v>0.0454000000000001</v>
      </c>
      <c r="Y596" s="70" t="n">
        <f aca="false">Y595+M596</f>
        <v>1.50107740096117</v>
      </c>
      <c r="Z596" s="70" t="n">
        <f aca="false">MAX(Z595,Y596)</f>
        <v>1.55064812263168</v>
      </c>
      <c r="AA596" s="70" t="n">
        <f aca="false">Z596-Y596</f>
        <v>0.049570721670511</v>
      </c>
      <c r="AB596" s="72" t="n">
        <f aca="false">AB595*(1+F596)</f>
        <v>4.71495126704956</v>
      </c>
      <c r="AC596" s="73" t="n">
        <f aca="false">MAX(AC595,AB596)</f>
        <v>4.93600155060105</v>
      </c>
      <c r="AD596" s="70" t="n">
        <f aca="false">1-AB596/AC596</f>
        <v>0.0447832686609622</v>
      </c>
      <c r="AE596" s="73" t="n">
        <f aca="false">AE595*(1+M596)</f>
        <v>4.04174361152755</v>
      </c>
      <c r="AF596" s="73" t="n">
        <f aca="false">MAX(AF595,AE596)</f>
        <v>4.24896968776269</v>
      </c>
      <c r="AG596" s="70" t="n">
        <f aca="false">1-AE596/AF596</f>
        <v>0.0487709001153778</v>
      </c>
      <c r="AH596" s="74" t="n">
        <f aca="false">IF(R596&gt;0,AH595+1,0)</f>
        <v>16</v>
      </c>
      <c r="AI596" s="74" t="n">
        <f aca="false">IF(U596&gt;0,AI595+1,0)</f>
        <v>27</v>
      </c>
      <c r="AJ596" s="74" t="n">
        <f aca="false">IF(G596&gt;0,AJ595+1,0)</f>
        <v>0</v>
      </c>
      <c r="AK596" s="74" t="n">
        <f aca="false">IF(G596&lt;=0,AK595+1,0)</f>
        <v>2</v>
      </c>
      <c r="AL596" s="74" t="n">
        <f aca="false">IF(K596&gt;0,AL595+1,0)</f>
        <v>0</v>
      </c>
      <c r="AM596" s="74" t="n">
        <f aca="false">IF(K596&lt;=0,AM595+1,0)</f>
        <v>2</v>
      </c>
    </row>
    <row r="597" customFormat="false" ht="15" hidden="false" customHeight="false" outlineLevel="0" collapsed="false">
      <c r="A597" s="61" t="n">
        <v>596</v>
      </c>
      <c r="B597" s="62" t="n">
        <v>41628.4895833333</v>
      </c>
      <c r="C597" s="63" t="n">
        <f aca="false">YEAR(B597)</f>
        <v>2013</v>
      </c>
      <c r="D597" s="32" t="s">
        <v>277</v>
      </c>
      <c r="E597" s="64" t="n">
        <v>6197.1</v>
      </c>
      <c r="F597" s="65" t="n">
        <v>0.0137</v>
      </c>
      <c r="G597" s="66" t="n">
        <v>84.90027</v>
      </c>
      <c r="H597" s="67" t="n">
        <f aca="false">E597+IF(D597="Long",1,-1)*G597</f>
        <v>6282.00027</v>
      </c>
      <c r="I597" s="68" t="n">
        <f aca="false">Assumptions!$B$58</f>
        <v>5.35750011455817</v>
      </c>
      <c r="J597" s="68" t="n">
        <f aca="false">INDEX(Yearly!$L$5:$L$22,MATCH(C597,Yearly!$A$5:$A$22,0))</f>
        <v>0.55422414978188</v>
      </c>
      <c r="K597" s="68" t="n">
        <f aca="false">G597-I597-J597</f>
        <v>78.98854573566</v>
      </c>
      <c r="L597" s="69" t="n">
        <f aca="false">(I597+J597)/Assumptions!$B$8</f>
        <v>0.000260670104406952</v>
      </c>
      <c r="M597" s="70" t="n">
        <f aca="false">F597-L597</f>
        <v>0.013439329895593</v>
      </c>
      <c r="N597" s="71" t="n">
        <f aca="false">G597*Assumptions!$B$7</f>
        <v>667740.62355</v>
      </c>
      <c r="O597" s="71" t="n">
        <f aca="false">K597*Assumptions!$B$7</f>
        <v>621244.912210966</v>
      </c>
      <c r="P597" s="68" t="n">
        <f aca="false">P596+G597</f>
        <v>7991.73561</v>
      </c>
      <c r="Q597" s="68" t="n">
        <f aca="false">MAX(Q596,P597)</f>
        <v>8185.17752000001</v>
      </c>
      <c r="R597" s="68" t="n">
        <f aca="false">Q597-P597</f>
        <v>193.441910000001</v>
      </c>
      <c r="S597" s="68" t="n">
        <f aca="false">S596+K597</f>
        <v>4483.68148326397</v>
      </c>
      <c r="T597" s="68" t="n">
        <f aca="false">MAX(T596,S597)</f>
        <v>4795.97801266549</v>
      </c>
      <c r="U597" s="68" t="n">
        <f aca="false">T597-S597</f>
        <v>312.296529401522</v>
      </c>
      <c r="V597" s="70" t="n">
        <f aca="false">V596+F597</f>
        <v>1.6692</v>
      </c>
      <c r="W597" s="70" t="n">
        <f aca="false">MAX(W596,V597)</f>
        <v>1.7009</v>
      </c>
      <c r="X597" s="70" t="n">
        <f aca="false">W597-V597</f>
        <v>0.0317000000000001</v>
      </c>
      <c r="Y597" s="70" t="n">
        <f aca="false">Y596+M597</f>
        <v>1.51451673085676</v>
      </c>
      <c r="Z597" s="70" t="n">
        <f aca="false">MAX(Z596,Y597)</f>
        <v>1.55064812263168</v>
      </c>
      <c r="AA597" s="70" t="n">
        <f aca="false">Z597-Y597</f>
        <v>0.036131391774918</v>
      </c>
      <c r="AB597" s="72" t="n">
        <f aca="false">AB596*(1+F597)</f>
        <v>4.77954609940814</v>
      </c>
      <c r="AC597" s="73" t="n">
        <f aca="false">MAX(AC596,AB597)</f>
        <v>4.93600155060105</v>
      </c>
      <c r="AD597" s="70" t="n">
        <f aca="false">1-AB597/AC597</f>
        <v>0.0316967994416173</v>
      </c>
      <c r="AE597" s="73" t="n">
        <f aca="false">AE596*(1+M597)</f>
        <v>4.09606193727627</v>
      </c>
      <c r="AF597" s="73" t="n">
        <f aca="false">MAX(AF596,AE597)</f>
        <v>4.24896968776269</v>
      </c>
      <c r="AG597" s="70" t="n">
        <f aca="false">1-AE597/AF597</f>
        <v>0.0359870184357404</v>
      </c>
      <c r="AH597" s="74" t="n">
        <f aca="false">IF(R597&gt;0,AH596+1,0)</f>
        <v>17</v>
      </c>
      <c r="AI597" s="74" t="n">
        <f aca="false">IF(U597&gt;0,AI596+1,0)</f>
        <v>28</v>
      </c>
      <c r="AJ597" s="74" t="n">
        <f aca="false">IF(G597&gt;0,AJ596+1,0)</f>
        <v>1</v>
      </c>
      <c r="AK597" s="74" t="n">
        <f aca="false">IF(G597&lt;=0,AK596+1,0)</f>
        <v>0</v>
      </c>
      <c r="AL597" s="74" t="n">
        <f aca="false">IF(K597&gt;0,AL596+1,0)</f>
        <v>1</v>
      </c>
      <c r="AM597" s="74" t="n">
        <f aca="false">IF(K597&lt;=0,AM596+1,0)</f>
        <v>0</v>
      </c>
    </row>
    <row r="598" customFormat="false" ht="15" hidden="false" customHeight="false" outlineLevel="0" collapsed="false">
      <c r="A598" s="61" t="n">
        <v>597</v>
      </c>
      <c r="B598" s="62" t="n">
        <v>41638.6145833333</v>
      </c>
      <c r="C598" s="63" t="n">
        <f aca="false">YEAR(B598)</f>
        <v>2013</v>
      </c>
      <c r="D598" s="32" t="s">
        <v>276</v>
      </c>
      <c r="E598" s="64" t="n">
        <v>6281.9</v>
      </c>
      <c r="F598" s="65" t="n">
        <v>-0.0031</v>
      </c>
      <c r="G598" s="66" t="n">
        <v>-19.47389</v>
      </c>
      <c r="H598" s="67" t="n">
        <f aca="false">E598+IF(D598="Long",1,-1)*G598</f>
        <v>6301.37389</v>
      </c>
      <c r="I598" s="68" t="n">
        <f aca="false">Assumptions!$B$58</f>
        <v>5.35750011455817</v>
      </c>
      <c r="J598" s="68" t="n">
        <f aca="false">INDEX(Yearly!$L$5:$L$22,MATCH(C598,Yearly!$A$5:$A$22,0))</f>
        <v>0.55422414978188</v>
      </c>
      <c r="K598" s="68" t="n">
        <f aca="false">G598-I598-J598</f>
        <v>-25.3856142643401</v>
      </c>
      <c r="L598" s="69" t="n">
        <f aca="false">(I598+J598)/Assumptions!$B$8</f>
        <v>0.000260670104406952</v>
      </c>
      <c r="M598" s="70" t="n">
        <f aca="false">F598-L598</f>
        <v>-0.00336067010440695</v>
      </c>
      <c r="N598" s="71" t="n">
        <f aca="false">G598*Assumptions!$B$7</f>
        <v>-153162.14485</v>
      </c>
      <c r="O598" s="71" t="n">
        <f aca="false">K598*Assumptions!$B$7</f>
        <v>-199657.856189034</v>
      </c>
      <c r="P598" s="68" t="n">
        <f aca="false">P597+G598</f>
        <v>7972.26172</v>
      </c>
      <c r="Q598" s="68" t="n">
        <f aca="false">MAX(Q597,P598)</f>
        <v>8185.17752000001</v>
      </c>
      <c r="R598" s="68" t="n">
        <f aca="false">Q598-P598</f>
        <v>212.915800000002</v>
      </c>
      <c r="S598" s="68" t="n">
        <f aca="false">S597+K598</f>
        <v>4458.29586899963</v>
      </c>
      <c r="T598" s="68" t="n">
        <f aca="false">MAX(T597,S598)</f>
        <v>4795.97801266549</v>
      </c>
      <c r="U598" s="68" t="n">
        <f aca="false">T598-S598</f>
        <v>337.682143665862</v>
      </c>
      <c r="V598" s="70" t="n">
        <f aca="false">V597+F598</f>
        <v>1.6661</v>
      </c>
      <c r="W598" s="70" t="n">
        <f aca="false">MAX(W597,V598)</f>
        <v>1.7009</v>
      </c>
      <c r="X598" s="70" t="n">
        <f aca="false">W598-V598</f>
        <v>0.0348000000000002</v>
      </c>
      <c r="Y598" s="70" t="n">
        <f aca="false">Y597+M598</f>
        <v>1.51115606075235</v>
      </c>
      <c r="Z598" s="70" t="n">
        <f aca="false">MAX(Z597,Y598)</f>
        <v>1.55064812263168</v>
      </c>
      <c r="AA598" s="70" t="n">
        <f aca="false">Z598-Y598</f>
        <v>0.0394920618793249</v>
      </c>
      <c r="AB598" s="72" t="n">
        <f aca="false">AB597*(1+F598)</f>
        <v>4.76472950649997</v>
      </c>
      <c r="AC598" s="73" t="n">
        <f aca="false">MAX(AC597,AB598)</f>
        <v>4.93600155060105</v>
      </c>
      <c r="AD598" s="70" t="n">
        <f aca="false">1-AB598/AC598</f>
        <v>0.0346985393633482</v>
      </c>
      <c r="AE598" s="73" t="n">
        <f aca="false">AE597*(1+M598)</f>
        <v>4.08229642437787</v>
      </c>
      <c r="AF598" s="73" t="n">
        <f aca="false">MAX(AF597,AE598)</f>
        <v>4.24896968776269</v>
      </c>
      <c r="AG598" s="70" t="n">
        <f aca="false">1-AE598/AF598</f>
        <v>0.0392267480431436</v>
      </c>
      <c r="AH598" s="74" t="n">
        <f aca="false">IF(R598&gt;0,AH597+1,0)</f>
        <v>18</v>
      </c>
      <c r="AI598" s="74" t="n">
        <f aca="false">IF(U598&gt;0,AI597+1,0)</f>
        <v>29</v>
      </c>
      <c r="AJ598" s="74" t="n">
        <f aca="false">IF(G598&gt;0,AJ597+1,0)</f>
        <v>0</v>
      </c>
      <c r="AK598" s="74" t="n">
        <f aca="false">IF(G598&lt;=0,AK597+1,0)</f>
        <v>1</v>
      </c>
      <c r="AL598" s="74" t="n">
        <f aca="false">IF(K598&gt;0,AL597+1,0)</f>
        <v>0</v>
      </c>
      <c r="AM598" s="74" t="n">
        <f aca="false">IF(K598&lt;=0,AM597+1,0)</f>
        <v>1</v>
      </c>
    </row>
    <row r="599" customFormat="false" ht="15" hidden="false" customHeight="false" outlineLevel="0" collapsed="false">
      <c r="A599" s="61" t="n">
        <v>598</v>
      </c>
      <c r="B599" s="62" t="n">
        <v>41639.40625</v>
      </c>
      <c r="C599" s="63" t="n">
        <f aca="false">YEAR(B599)</f>
        <v>2013</v>
      </c>
      <c r="D599" s="32" t="s">
        <v>277</v>
      </c>
      <c r="E599" s="64" t="n">
        <v>6301.45</v>
      </c>
      <c r="F599" s="65" t="n">
        <v>-0.0078</v>
      </c>
      <c r="G599" s="66" t="n">
        <v>-49.15131</v>
      </c>
      <c r="H599" s="67" t="n">
        <f aca="false">E599+IF(D599="Long",1,-1)*G599</f>
        <v>6252.29869</v>
      </c>
      <c r="I599" s="68" t="n">
        <f aca="false">Assumptions!$B$58</f>
        <v>5.35750011455817</v>
      </c>
      <c r="J599" s="68" t="n">
        <f aca="false">INDEX(Yearly!$L$5:$L$22,MATCH(C599,Yearly!$A$5:$A$22,0))</f>
        <v>0.55422414978188</v>
      </c>
      <c r="K599" s="68" t="n">
        <f aca="false">G599-I599-J599</f>
        <v>-55.0630342643401</v>
      </c>
      <c r="L599" s="69" t="n">
        <f aca="false">(I599+J599)/Assumptions!$B$8</f>
        <v>0.000260670104406952</v>
      </c>
      <c r="M599" s="70" t="n">
        <f aca="false">F599-L599</f>
        <v>-0.00806067010440695</v>
      </c>
      <c r="N599" s="71" t="n">
        <f aca="false">G599*Assumptions!$B$7</f>
        <v>-386575.05315</v>
      </c>
      <c r="O599" s="71" t="n">
        <f aca="false">K599*Assumptions!$B$7</f>
        <v>-433070.764489035</v>
      </c>
      <c r="P599" s="68" t="n">
        <f aca="false">P598+G599</f>
        <v>7923.11041</v>
      </c>
      <c r="Q599" s="68" t="n">
        <f aca="false">MAX(Q598,P599)</f>
        <v>8185.17752000001</v>
      </c>
      <c r="R599" s="68" t="n">
        <f aca="false">Q599-P599</f>
        <v>262.067110000002</v>
      </c>
      <c r="S599" s="68" t="n">
        <f aca="false">S598+K599</f>
        <v>4403.23283473529</v>
      </c>
      <c r="T599" s="68" t="n">
        <f aca="false">MAX(T598,S599)</f>
        <v>4795.97801266549</v>
      </c>
      <c r="U599" s="68" t="n">
        <f aca="false">T599-S599</f>
        <v>392.745177930202</v>
      </c>
      <c r="V599" s="70" t="n">
        <f aca="false">V598+F599</f>
        <v>1.6583</v>
      </c>
      <c r="W599" s="70" t="n">
        <f aca="false">MAX(W598,V599)</f>
        <v>1.7009</v>
      </c>
      <c r="X599" s="70" t="n">
        <f aca="false">W599-V599</f>
        <v>0.0426000000000002</v>
      </c>
      <c r="Y599" s="70" t="n">
        <f aca="false">Y598+M599</f>
        <v>1.50309539064795</v>
      </c>
      <c r="Z599" s="70" t="n">
        <f aca="false">MAX(Z598,Y599)</f>
        <v>1.55064812263168</v>
      </c>
      <c r="AA599" s="70" t="n">
        <f aca="false">Z599-Y599</f>
        <v>0.0475527319837319</v>
      </c>
      <c r="AB599" s="72" t="n">
        <f aca="false">AB598*(1+F599)</f>
        <v>4.72756461634927</v>
      </c>
      <c r="AC599" s="73" t="n">
        <f aca="false">MAX(AC598,AB599)</f>
        <v>4.93600155060105</v>
      </c>
      <c r="AD599" s="70" t="n">
        <f aca="false">1-AB599/AC599</f>
        <v>0.0422278907563141</v>
      </c>
      <c r="AE599" s="73" t="n">
        <f aca="false">AE598*(1+M599)</f>
        <v>4.04939037963256</v>
      </c>
      <c r="AF599" s="73" t="n">
        <f aca="false">MAX(AF598,AE599)</f>
        <v>4.24896968776269</v>
      </c>
      <c r="AG599" s="70" t="n">
        <f aca="false">1-AE599/AF599</f>
        <v>0.0469712242723062</v>
      </c>
      <c r="AH599" s="74" t="n">
        <f aca="false">IF(R599&gt;0,AH598+1,0)</f>
        <v>19</v>
      </c>
      <c r="AI599" s="74" t="n">
        <f aca="false">IF(U599&gt;0,AI598+1,0)</f>
        <v>30</v>
      </c>
      <c r="AJ599" s="74" t="n">
        <f aca="false">IF(G599&gt;0,AJ598+1,0)</f>
        <v>0</v>
      </c>
      <c r="AK599" s="74" t="n">
        <f aca="false">IF(G599&lt;=0,AK598+1,0)</f>
        <v>2</v>
      </c>
      <c r="AL599" s="74" t="n">
        <f aca="false">IF(K599&gt;0,AL598+1,0)</f>
        <v>0</v>
      </c>
      <c r="AM599" s="74" t="n">
        <f aca="false">IF(K599&lt;=0,AM598+1,0)</f>
        <v>2</v>
      </c>
    </row>
    <row r="600" customFormat="false" ht="15" hidden="false" customHeight="false" outlineLevel="0" collapsed="false">
      <c r="A600" s="61" t="n">
        <v>599</v>
      </c>
      <c r="B600" s="62" t="n">
        <v>41641.59375</v>
      </c>
      <c r="C600" s="63" t="n">
        <f aca="false">YEAR(B600)</f>
        <v>2014</v>
      </c>
      <c r="D600" s="32" t="s">
        <v>276</v>
      </c>
      <c r="E600" s="64" t="n">
        <v>6252.6</v>
      </c>
      <c r="F600" s="65" t="n">
        <v>0.0087</v>
      </c>
      <c r="G600" s="66" t="n">
        <v>54.39762</v>
      </c>
      <c r="H600" s="67" t="n">
        <f aca="false">E600+IF(D600="Long",1,-1)*G600</f>
        <v>6198.20238</v>
      </c>
      <c r="I600" s="68" t="n">
        <f aca="false">Assumptions!$B$58</f>
        <v>5.35750011455817</v>
      </c>
      <c r="J600" s="68" t="n">
        <f aca="false">INDEX(Yearly!$L$5:$L$22,MATCH(C600,Yearly!$A$5:$A$22,0))</f>
        <v>0.55422414978188</v>
      </c>
      <c r="K600" s="68" t="n">
        <f aca="false">G600-I600-J600</f>
        <v>48.48589573566</v>
      </c>
      <c r="L600" s="69" t="n">
        <f aca="false">(I600+J600)/Assumptions!$B$8</f>
        <v>0.000260670104406952</v>
      </c>
      <c r="M600" s="70" t="n">
        <f aca="false">F600-L600</f>
        <v>0.00843932989559305</v>
      </c>
      <c r="N600" s="71" t="n">
        <f aca="false">G600*Assumptions!$B$7</f>
        <v>427837.2813</v>
      </c>
      <c r="O600" s="71" t="n">
        <f aca="false">K600*Assumptions!$B$7</f>
        <v>381341.569960966</v>
      </c>
      <c r="P600" s="68" t="n">
        <f aca="false">P599+G600</f>
        <v>7977.50803</v>
      </c>
      <c r="Q600" s="68" t="n">
        <f aca="false">MAX(Q599,P600)</f>
        <v>8185.17752000001</v>
      </c>
      <c r="R600" s="68" t="n">
        <f aca="false">Q600-P600</f>
        <v>207.669490000002</v>
      </c>
      <c r="S600" s="68" t="n">
        <f aca="false">S599+K600</f>
        <v>4451.71873047095</v>
      </c>
      <c r="T600" s="68" t="n">
        <f aca="false">MAX(T599,S600)</f>
        <v>4795.97801266549</v>
      </c>
      <c r="U600" s="68" t="n">
        <f aca="false">T600-S600</f>
        <v>344.259282194542</v>
      </c>
      <c r="V600" s="70" t="n">
        <f aca="false">V599+F600</f>
        <v>1.667</v>
      </c>
      <c r="W600" s="70" t="n">
        <f aca="false">MAX(W599,V600)</f>
        <v>1.7009</v>
      </c>
      <c r="X600" s="70" t="n">
        <f aca="false">W600-V600</f>
        <v>0.0339000000000003</v>
      </c>
      <c r="Y600" s="70" t="n">
        <f aca="false">Y599+M600</f>
        <v>1.51153472054354</v>
      </c>
      <c r="Z600" s="70" t="n">
        <f aca="false">MAX(Z599,Y600)</f>
        <v>1.55064812263168</v>
      </c>
      <c r="AA600" s="70" t="n">
        <f aca="false">Z600-Y600</f>
        <v>0.0391134020881387</v>
      </c>
      <c r="AB600" s="72" t="n">
        <f aca="false">AB599*(1+F600)</f>
        <v>4.76869442851151</v>
      </c>
      <c r="AC600" s="73" t="n">
        <f aca="false">MAX(AC599,AB600)</f>
        <v>4.93600155060105</v>
      </c>
      <c r="AD600" s="70" t="n">
        <f aca="false">1-AB600/AC600</f>
        <v>0.033895273405894</v>
      </c>
      <c r="AE600" s="73" t="n">
        <f aca="false">AE599*(1+M600)</f>
        <v>4.08356452092232</v>
      </c>
      <c r="AF600" s="73" t="n">
        <f aca="false">MAX(AF599,AE600)</f>
        <v>4.24896968776269</v>
      </c>
      <c r="AG600" s="70" t="n">
        <f aca="false">1-AE600/AF600</f>
        <v>0.0389283000339469</v>
      </c>
      <c r="AH600" s="74" t="n">
        <f aca="false">IF(R600&gt;0,AH599+1,0)</f>
        <v>20</v>
      </c>
      <c r="AI600" s="74" t="n">
        <f aca="false">IF(U600&gt;0,AI599+1,0)</f>
        <v>31</v>
      </c>
      <c r="AJ600" s="74" t="n">
        <f aca="false">IF(G600&gt;0,AJ599+1,0)</f>
        <v>1</v>
      </c>
      <c r="AK600" s="74" t="n">
        <f aca="false">IF(G600&lt;=0,AK599+1,0)</f>
        <v>0</v>
      </c>
      <c r="AL600" s="74" t="n">
        <f aca="false">IF(K600&gt;0,AL599+1,0)</f>
        <v>1</v>
      </c>
      <c r="AM600" s="74" t="n">
        <f aca="false">IF(K600&lt;=0,AM599+1,0)</f>
        <v>0</v>
      </c>
    </row>
    <row r="601" customFormat="false" ht="15" hidden="false" customHeight="false" outlineLevel="0" collapsed="false">
      <c r="A601" s="61" t="n">
        <v>600</v>
      </c>
      <c r="B601" s="62" t="n">
        <v>41649.4479166667</v>
      </c>
      <c r="C601" s="63" t="n">
        <f aca="false">YEAR(B601)</f>
        <v>2014</v>
      </c>
      <c r="D601" s="32" t="s">
        <v>277</v>
      </c>
      <c r="E601" s="64" t="n">
        <v>6197.95</v>
      </c>
      <c r="F601" s="65" t="n">
        <v>-0.0015</v>
      </c>
      <c r="G601" s="66" t="n">
        <v>-9.296925</v>
      </c>
      <c r="H601" s="67" t="n">
        <f aca="false">E601+IF(D601="Long",1,-1)*G601</f>
        <v>6188.653075</v>
      </c>
      <c r="I601" s="68" t="n">
        <f aca="false">Assumptions!$B$58</f>
        <v>5.35750011455817</v>
      </c>
      <c r="J601" s="68" t="n">
        <f aca="false">INDEX(Yearly!$L$5:$L$22,MATCH(C601,Yearly!$A$5:$A$22,0))</f>
        <v>0.55422414978188</v>
      </c>
      <c r="K601" s="68" t="n">
        <f aca="false">G601-I601-J601</f>
        <v>-15.20864926434</v>
      </c>
      <c r="L601" s="69" t="n">
        <f aca="false">(I601+J601)/Assumptions!$B$8</f>
        <v>0.000260670104406952</v>
      </c>
      <c r="M601" s="70" t="n">
        <f aca="false">F601-L601</f>
        <v>-0.00176067010440695</v>
      </c>
      <c r="N601" s="71" t="n">
        <f aca="false">G601*Assumptions!$B$7</f>
        <v>-73120.315125</v>
      </c>
      <c r="O601" s="71" t="n">
        <f aca="false">K601*Assumptions!$B$7</f>
        <v>-119616.026464034</v>
      </c>
      <c r="P601" s="68" t="n">
        <f aca="false">P600+G601</f>
        <v>7968.211105</v>
      </c>
      <c r="Q601" s="68" t="n">
        <f aca="false">MAX(Q600,P601)</f>
        <v>8185.17752000001</v>
      </c>
      <c r="R601" s="68" t="n">
        <f aca="false">Q601-P601</f>
        <v>216.966415000002</v>
      </c>
      <c r="S601" s="68" t="n">
        <f aca="false">S600+K601</f>
        <v>4436.51008120661</v>
      </c>
      <c r="T601" s="68" t="n">
        <f aca="false">MAX(T600,S601)</f>
        <v>4795.97801266549</v>
      </c>
      <c r="U601" s="68" t="n">
        <f aca="false">T601-S601</f>
        <v>359.467931458882</v>
      </c>
      <c r="V601" s="70" t="n">
        <f aca="false">V600+F601</f>
        <v>1.6655</v>
      </c>
      <c r="W601" s="70" t="n">
        <f aca="false">MAX(W600,V601)</f>
        <v>1.7009</v>
      </c>
      <c r="X601" s="70" t="n">
        <f aca="false">W601-V601</f>
        <v>0.0354000000000003</v>
      </c>
      <c r="Y601" s="70" t="n">
        <f aca="false">Y600+M601</f>
        <v>1.50977405043913</v>
      </c>
      <c r="Z601" s="70" t="n">
        <f aca="false">MAX(Z600,Y601)</f>
        <v>1.55064812263168</v>
      </c>
      <c r="AA601" s="70" t="n">
        <f aca="false">Z601-Y601</f>
        <v>0.0408740721925458</v>
      </c>
      <c r="AB601" s="72" t="n">
        <f aca="false">AB600*(1+F601)</f>
        <v>4.76154138686874</v>
      </c>
      <c r="AC601" s="73" t="n">
        <f aca="false">MAX(AC600,AB601)</f>
        <v>4.93600155060105</v>
      </c>
      <c r="AD601" s="70" t="n">
        <f aca="false">1-AB601/AC601</f>
        <v>0.0353444304957852</v>
      </c>
      <c r="AE601" s="73" t="n">
        <f aca="false">AE600*(1+M601)</f>
        <v>4.07637471095091</v>
      </c>
      <c r="AF601" s="73" t="n">
        <f aca="false">MAX(AF600,AE601)</f>
        <v>4.24896968776269</v>
      </c>
      <c r="AG601" s="70" t="n">
        <f aca="false">1-AE601/AF601</f>
        <v>0.0406204302442686</v>
      </c>
      <c r="AH601" s="74" t="n">
        <f aca="false">IF(R601&gt;0,AH600+1,0)</f>
        <v>21</v>
      </c>
      <c r="AI601" s="74" t="n">
        <f aca="false">IF(U601&gt;0,AI600+1,0)</f>
        <v>32</v>
      </c>
      <c r="AJ601" s="74" t="n">
        <f aca="false">IF(G601&gt;0,AJ600+1,0)</f>
        <v>0</v>
      </c>
      <c r="AK601" s="74" t="n">
        <f aca="false">IF(G601&lt;=0,AK600+1,0)</f>
        <v>1</v>
      </c>
      <c r="AL601" s="74" t="n">
        <f aca="false">IF(K601&gt;0,AL600+1,0)</f>
        <v>0</v>
      </c>
      <c r="AM601" s="74" t="n">
        <f aca="false">IF(K601&lt;=0,AM600+1,0)</f>
        <v>1</v>
      </c>
    </row>
    <row r="602" customFormat="false" ht="15" hidden="false" customHeight="false" outlineLevel="0" collapsed="false">
      <c r="A602" s="61" t="n">
        <v>601</v>
      </c>
      <c r="B602" s="62" t="n">
        <v>41649.6145833333</v>
      </c>
      <c r="C602" s="63" t="n">
        <f aca="false">YEAR(B602)</f>
        <v>2014</v>
      </c>
      <c r="D602" s="32" t="s">
        <v>276</v>
      </c>
      <c r="E602" s="64" t="n">
        <v>6188.55</v>
      </c>
      <c r="F602" s="65" t="n">
        <v>-0.0093</v>
      </c>
      <c r="G602" s="66" t="n">
        <v>-57.553515</v>
      </c>
      <c r="H602" s="67" t="n">
        <f aca="false">E602+IF(D602="Long",1,-1)*G602</f>
        <v>6246.103515</v>
      </c>
      <c r="I602" s="68" t="n">
        <f aca="false">Assumptions!$B$58</f>
        <v>5.35750011455817</v>
      </c>
      <c r="J602" s="68" t="n">
        <f aca="false">INDEX(Yearly!$L$5:$L$22,MATCH(C602,Yearly!$A$5:$A$22,0))</f>
        <v>0.55422414978188</v>
      </c>
      <c r="K602" s="68" t="n">
        <f aca="false">G602-I602-J602</f>
        <v>-63.4652392643401</v>
      </c>
      <c r="L602" s="69" t="n">
        <f aca="false">(I602+J602)/Assumptions!$B$8</f>
        <v>0.000260670104406952</v>
      </c>
      <c r="M602" s="70" t="n">
        <f aca="false">F602-L602</f>
        <v>-0.00956067010440695</v>
      </c>
      <c r="N602" s="71" t="n">
        <f aca="false">G602*Assumptions!$B$7</f>
        <v>-452658.395475</v>
      </c>
      <c r="O602" s="71" t="n">
        <f aca="false">K602*Assumptions!$B$7</f>
        <v>-499154.106814034</v>
      </c>
      <c r="P602" s="68" t="n">
        <f aca="false">P601+G602</f>
        <v>7910.65759</v>
      </c>
      <c r="Q602" s="68" t="n">
        <f aca="false">MAX(Q601,P602)</f>
        <v>8185.17752000001</v>
      </c>
      <c r="R602" s="68" t="n">
        <f aca="false">Q602-P602</f>
        <v>274.519930000001</v>
      </c>
      <c r="S602" s="68" t="n">
        <f aca="false">S601+K602</f>
        <v>4373.04484194227</v>
      </c>
      <c r="T602" s="68" t="n">
        <f aca="false">MAX(T601,S602)</f>
        <v>4795.97801266549</v>
      </c>
      <c r="U602" s="68" t="n">
        <f aca="false">T602-S602</f>
        <v>422.933170723222</v>
      </c>
      <c r="V602" s="70" t="n">
        <f aca="false">V601+F602</f>
        <v>1.6562</v>
      </c>
      <c r="W602" s="70" t="n">
        <f aca="false">MAX(W601,V602)</f>
        <v>1.7009</v>
      </c>
      <c r="X602" s="70" t="n">
        <f aca="false">W602-V602</f>
        <v>0.0447000000000004</v>
      </c>
      <c r="Y602" s="70" t="n">
        <f aca="false">Y601+M602</f>
        <v>1.50021338033473</v>
      </c>
      <c r="Z602" s="70" t="n">
        <f aca="false">MAX(Z601,Y602)</f>
        <v>1.55064812263168</v>
      </c>
      <c r="AA602" s="70" t="n">
        <f aca="false">Z602-Y602</f>
        <v>0.0504347422969527</v>
      </c>
      <c r="AB602" s="72" t="n">
        <f aca="false">AB601*(1+F602)</f>
        <v>4.71725905197086</v>
      </c>
      <c r="AC602" s="73" t="n">
        <f aca="false">MAX(AC601,AB602)</f>
        <v>4.93600155060105</v>
      </c>
      <c r="AD602" s="70" t="n">
        <f aca="false">1-AB602/AC602</f>
        <v>0.0443157272921744</v>
      </c>
      <c r="AE602" s="73" t="n">
        <f aca="false">AE601*(1+M602)</f>
        <v>4.03740183711757</v>
      </c>
      <c r="AF602" s="73" t="n">
        <f aca="false">MAX(AF601,AE602)</f>
        <v>4.24896968776269</v>
      </c>
      <c r="AG602" s="70" t="n">
        <f aca="false">1-AE602/AF602</f>
        <v>0.0497927418156111</v>
      </c>
      <c r="AH602" s="74" t="n">
        <f aca="false">IF(R602&gt;0,AH601+1,0)</f>
        <v>22</v>
      </c>
      <c r="AI602" s="74" t="n">
        <f aca="false">IF(U602&gt;0,AI601+1,0)</f>
        <v>33</v>
      </c>
      <c r="AJ602" s="74" t="n">
        <f aca="false">IF(G602&gt;0,AJ601+1,0)</f>
        <v>0</v>
      </c>
      <c r="AK602" s="74" t="n">
        <f aca="false">IF(G602&lt;=0,AK601+1,0)</f>
        <v>2</v>
      </c>
      <c r="AL602" s="74" t="n">
        <f aca="false">IF(K602&gt;0,AL601+1,0)</f>
        <v>0</v>
      </c>
      <c r="AM602" s="74" t="n">
        <f aca="false">IF(K602&lt;=0,AM601+1,0)</f>
        <v>2</v>
      </c>
    </row>
    <row r="603" customFormat="false" ht="15" hidden="false" customHeight="false" outlineLevel="0" collapsed="false">
      <c r="A603" s="61" t="n">
        <v>602</v>
      </c>
      <c r="B603" s="62" t="n">
        <v>41652.40625</v>
      </c>
      <c r="C603" s="63" t="n">
        <f aca="false">YEAR(B603)</f>
        <v>2014</v>
      </c>
      <c r="D603" s="32" t="s">
        <v>277</v>
      </c>
      <c r="E603" s="64" t="n">
        <v>6245.8</v>
      </c>
      <c r="F603" s="65" t="n">
        <v>0.0023</v>
      </c>
      <c r="G603" s="66" t="n">
        <v>14.36534</v>
      </c>
      <c r="H603" s="67" t="n">
        <f aca="false">E603+IF(D603="Long",1,-1)*G603</f>
        <v>6260.16534</v>
      </c>
      <c r="I603" s="68" t="n">
        <f aca="false">Assumptions!$B$58</f>
        <v>5.35750011455817</v>
      </c>
      <c r="J603" s="68" t="n">
        <f aca="false">INDEX(Yearly!$L$5:$L$22,MATCH(C603,Yearly!$A$5:$A$22,0))</f>
        <v>0.55422414978188</v>
      </c>
      <c r="K603" s="68" t="n">
        <f aca="false">G603-I603-J603</f>
        <v>8.45361573565995</v>
      </c>
      <c r="L603" s="69" t="n">
        <f aca="false">(I603+J603)/Assumptions!$B$8</f>
        <v>0.000260670104406952</v>
      </c>
      <c r="M603" s="70" t="n">
        <f aca="false">F603-L603</f>
        <v>0.00203932989559305</v>
      </c>
      <c r="N603" s="71" t="n">
        <f aca="false">G603*Assumptions!$B$7</f>
        <v>112983.3991</v>
      </c>
      <c r="O603" s="71" t="n">
        <f aca="false">K603*Assumptions!$B$7</f>
        <v>66487.6877609655</v>
      </c>
      <c r="P603" s="68" t="n">
        <f aca="false">P602+G603</f>
        <v>7925.02293</v>
      </c>
      <c r="Q603" s="68" t="n">
        <f aca="false">MAX(Q602,P603)</f>
        <v>8185.17752000001</v>
      </c>
      <c r="R603" s="68" t="n">
        <f aca="false">Q603-P603</f>
        <v>260.154590000001</v>
      </c>
      <c r="S603" s="68" t="n">
        <f aca="false">S602+K603</f>
        <v>4381.49845767792</v>
      </c>
      <c r="T603" s="68" t="n">
        <f aca="false">MAX(T602,S603)</f>
        <v>4795.97801266549</v>
      </c>
      <c r="U603" s="68" t="n">
        <f aca="false">T603-S603</f>
        <v>414.479554987563</v>
      </c>
      <c r="V603" s="70" t="n">
        <f aca="false">V602+F603</f>
        <v>1.6585</v>
      </c>
      <c r="W603" s="70" t="n">
        <f aca="false">MAX(W602,V603)</f>
        <v>1.7009</v>
      </c>
      <c r="X603" s="70" t="n">
        <f aca="false">W603-V603</f>
        <v>0.0424000000000004</v>
      </c>
      <c r="Y603" s="70" t="n">
        <f aca="false">Y602+M603</f>
        <v>1.50225271023032</v>
      </c>
      <c r="Z603" s="70" t="n">
        <f aca="false">MAX(Z602,Y603)</f>
        <v>1.55064812263168</v>
      </c>
      <c r="AA603" s="70" t="n">
        <f aca="false">Z603-Y603</f>
        <v>0.0483954124013597</v>
      </c>
      <c r="AB603" s="72" t="n">
        <f aca="false">AB602*(1+F603)</f>
        <v>4.7281087477904</v>
      </c>
      <c r="AC603" s="73" t="n">
        <f aca="false">MAX(AC602,AB603)</f>
        <v>4.93600155060105</v>
      </c>
      <c r="AD603" s="70" t="n">
        <f aca="false">1-AB603/AC603</f>
        <v>0.0421176534649463</v>
      </c>
      <c r="AE603" s="73" t="n">
        <f aca="false">AE602*(1+M603)</f>
        <v>4.04563543138452</v>
      </c>
      <c r="AF603" s="73" t="n">
        <f aca="false">MAX(AF602,AE603)</f>
        <v>4.24896968776269</v>
      </c>
      <c r="AG603" s="70" t="n">
        <f aca="false">1-AE603/AF603</f>
        <v>0.0478549557469862</v>
      </c>
      <c r="AH603" s="74" t="n">
        <f aca="false">IF(R603&gt;0,AH602+1,0)</f>
        <v>23</v>
      </c>
      <c r="AI603" s="74" t="n">
        <f aca="false">IF(U603&gt;0,AI602+1,0)</f>
        <v>34</v>
      </c>
      <c r="AJ603" s="74" t="n">
        <f aca="false">IF(G603&gt;0,AJ602+1,0)</f>
        <v>1</v>
      </c>
      <c r="AK603" s="74" t="n">
        <f aca="false">IF(G603&lt;=0,AK602+1,0)</f>
        <v>0</v>
      </c>
      <c r="AL603" s="74" t="n">
        <f aca="false">IF(K603&gt;0,AL602+1,0)</f>
        <v>1</v>
      </c>
      <c r="AM603" s="74" t="n">
        <f aca="false">IF(K603&lt;=0,AM602+1,0)</f>
        <v>0</v>
      </c>
    </row>
    <row r="604" customFormat="false" ht="15" hidden="false" customHeight="false" outlineLevel="0" collapsed="false">
      <c r="A604" s="61" t="n">
        <v>603</v>
      </c>
      <c r="B604" s="62" t="n">
        <v>41656.6145833333</v>
      </c>
      <c r="C604" s="63" t="n">
        <f aca="false">YEAR(B604)</f>
        <v>2014</v>
      </c>
      <c r="D604" s="32" t="s">
        <v>276</v>
      </c>
      <c r="E604" s="64" t="n">
        <v>6259.9</v>
      </c>
      <c r="F604" s="65" t="n">
        <v>-0.0068</v>
      </c>
      <c r="G604" s="66" t="n">
        <v>-42.56732</v>
      </c>
      <c r="H604" s="67" t="n">
        <f aca="false">E604+IF(D604="Long",1,-1)*G604</f>
        <v>6302.46732</v>
      </c>
      <c r="I604" s="68" t="n">
        <f aca="false">Assumptions!$B$58</f>
        <v>5.35750011455817</v>
      </c>
      <c r="J604" s="68" t="n">
        <f aca="false">INDEX(Yearly!$L$5:$L$22,MATCH(C604,Yearly!$A$5:$A$22,0))</f>
        <v>0.55422414978188</v>
      </c>
      <c r="K604" s="68" t="n">
        <f aca="false">G604-I604-J604</f>
        <v>-48.4790442643401</v>
      </c>
      <c r="L604" s="69" t="n">
        <f aca="false">(I604+J604)/Assumptions!$B$8</f>
        <v>0.000260670104406952</v>
      </c>
      <c r="M604" s="70" t="n">
        <f aca="false">F604-L604</f>
        <v>-0.00706067010440695</v>
      </c>
      <c r="N604" s="71" t="n">
        <f aca="false">G604*Assumptions!$B$7</f>
        <v>-334791.9718</v>
      </c>
      <c r="O604" s="71" t="n">
        <f aca="false">K604*Assumptions!$B$7</f>
        <v>-381287.683139035</v>
      </c>
      <c r="P604" s="68" t="n">
        <f aca="false">P603+G604</f>
        <v>7882.45561</v>
      </c>
      <c r="Q604" s="68" t="n">
        <f aca="false">MAX(Q603,P604)</f>
        <v>8185.17752000001</v>
      </c>
      <c r="R604" s="68" t="n">
        <f aca="false">Q604-P604</f>
        <v>302.721910000001</v>
      </c>
      <c r="S604" s="68" t="n">
        <f aca="false">S603+K604</f>
        <v>4333.01941341358</v>
      </c>
      <c r="T604" s="68" t="n">
        <f aca="false">MAX(T603,S604)</f>
        <v>4795.97801266549</v>
      </c>
      <c r="U604" s="68" t="n">
        <f aca="false">T604-S604</f>
        <v>462.958599251902</v>
      </c>
      <c r="V604" s="70" t="n">
        <f aca="false">V603+F604</f>
        <v>1.6517</v>
      </c>
      <c r="W604" s="70" t="n">
        <f aca="false">MAX(W603,V604)</f>
        <v>1.7009</v>
      </c>
      <c r="X604" s="70" t="n">
        <f aca="false">W604-V604</f>
        <v>0.0492000000000004</v>
      </c>
      <c r="Y604" s="70" t="n">
        <f aca="false">Y603+M604</f>
        <v>1.49519204012591</v>
      </c>
      <c r="Z604" s="70" t="n">
        <f aca="false">MAX(Z603,Y604)</f>
        <v>1.55064812263168</v>
      </c>
      <c r="AA604" s="70" t="n">
        <f aca="false">Z604-Y604</f>
        <v>0.0554560825057666</v>
      </c>
      <c r="AB604" s="72" t="n">
        <f aca="false">AB603*(1+F604)</f>
        <v>4.69595760830542</v>
      </c>
      <c r="AC604" s="73" t="n">
        <f aca="false">MAX(AC603,AB604)</f>
        <v>4.93600155060105</v>
      </c>
      <c r="AD604" s="70" t="n">
        <f aca="false">1-AB604/AC604</f>
        <v>0.0486312534213846</v>
      </c>
      <c r="AE604" s="73" t="n">
        <f aca="false">AE603*(1+M604)</f>
        <v>4.01707053424082</v>
      </c>
      <c r="AF604" s="73" t="n">
        <f aca="false">MAX(AF603,AE604)</f>
        <v>4.24896968776269</v>
      </c>
      <c r="AG604" s="70" t="n">
        <f aca="false">1-AE604/AF604</f>
        <v>0.0545777377960027</v>
      </c>
      <c r="AH604" s="74" t="n">
        <f aca="false">IF(R604&gt;0,AH603+1,0)</f>
        <v>24</v>
      </c>
      <c r="AI604" s="74" t="n">
        <f aca="false">IF(U604&gt;0,AI603+1,0)</f>
        <v>35</v>
      </c>
      <c r="AJ604" s="74" t="n">
        <f aca="false">IF(G604&gt;0,AJ603+1,0)</f>
        <v>0</v>
      </c>
      <c r="AK604" s="74" t="n">
        <f aca="false">IF(G604&lt;=0,AK603+1,0)</f>
        <v>1</v>
      </c>
      <c r="AL604" s="74" t="n">
        <f aca="false">IF(K604&gt;0,AL603+1,0)</f>
        <v>0</v>
      </c>
      <c r="AM604" s="74" t="n">
        <f aca="false">IF(K604&lt;=0,AM603+1,0)</f>
        <v>1</v>
      </c>
    </row>
    <row r="605" customFormat="false" ht="15" hidden="false" customHeight="false" outlineLevel="0" collapsed="false">
      <c r="A605" s="61" t="n">
        <v>604</v>
      </c>
      <c r="B605" s="62" t="n">
        <v>41659.4479166667</v>
      </c>
      <c r="C605" s="63" t="n">
        <f aca="false">YEAR(B605)</f>
        <v>2014</v>
      </c>
      <c r="D605" s="32" t="s">
        <v>277</v>
      </c>
      <c r="E605" s="64" t="n">
        <v>6302.7</v>
      </c>
      <c r="F605" s="65" t="n">
        <v>-0.0041</v>
      </c>
      <c r="G605" s="66" t="n">
        <v>-25.84107</v>
      </c>
      <c r="H605" s="67" t="n">
        <f aca="false">E605+IF(D605="Long",1,-1)*G605</f>
        <v>6276.85893</v>
      </c>
      <c r="I605" s="68" t="n">
        <f aca="false">Assumptions!$B$58</f>
        <v>5.35750011455817</v>
      </c>
      <c r="J605" s="68" t="n">
        <f aca="false">INDEX(Yearly!$L$5:$L$22,MATCH(C605,Yearly!$A$5:$A$22,0))</f>
        <v>0.55422414978188</v>
      </c>
      <c r="K605" s="68" t="n">
        <f aca="false">G605-I605-J605</f>
        <v>-31.75279426434</v>
      </c>
      <c r="L605" s="69" t="n">
        <f aca="false">(I605+J605)/Assumptions!$B$8</f>
        <v>0.000260670104406952</v>
      </c>
      <c r="M605" s="70" t="n">
        <f aca="false">F605-L605</f>
        <v>-0.00436067010440695</v>
      </c>
      <c r="N605" s="71" t="n">
        <f aca="false">G605*Assumptions!$B$7</f>
        <v>-203240.01555</v>
      </c>
      <c r="O605" s="71" t="n">
        <f aca="false">K605*Assumptions!$B$7</f>
        <v>-249735.726889034</v>
      </c>
      <c r="P605" s="68" t="n">
        <f aca="false">P604+G605</f>
        <v>7856.61454</v>
      </c>
      <c r="Q605" s="68" t="n">
        <f aca="false">MAX(Q604,P605)</f>
        <v>8185.17752000001</v>
      </c>
      <c r="R605" s="68" t="n">
        <f aca="false">Q605-P605</f>
        <v>328.562980000002</v>
      </c>
      <c r="S605" s="68" t="n">
        <f aca="false">S604+K605</f>
        <v>4301.26661914924</v>
      </c>
      <c r="T605" s="68" t="n">
        <f aca="false">MAX(T604,S605)</f>
        <v>4795.97801266549</v>
      </c>
      <c r="U605" s="68" t="n">
        <f aca="false">T605-S605</f>
        <v>494.711393516242</v>
      </c>
      <c r="V605" s="70" t="n">
        <f aca="false">V604+F605</f>
        <v>1.6476</v>
      </c>
      <c r="W605" s="70" t="n">
        <f aca="false">MAX(W604,V605)</f>
        <v>1.7009</v>
      </c>
      <c r="X605" s="70" t="n">
        <f aca="false">W605-V605</f>
        <v>0.0533000000000004</v>
      </c>
      <c r="Y605" s="70" t="n">
        <f aca="false">Y604+M605</f>
        <v>1.49083137002151</v>
      </c>
      <c r="Z605" s="70" t="n">
        <f aca="false">MAX(Z604,Y605)</f>
        <v>1.55064812263168</v>
      </c>
      <c r="AA605" s="70" t="n">
        <f aca="false">Z605-Y605</f>
        <v>0.0598167526101736</v>
      </c>
      <c r="AB605" s="72" t="n">
        <f aca="false">AB604*(1+F605)</f>
        <v>4.67670418211137</v>
      </c>
      <c r="AC605" s="73" t="n">
        <f aca="false">MAX(AC604,AB605)</f>
        <v>4.93600155060105</v>
      </c>
      <c r="AD605" s="70" t="n">
        <f aca="false">1-AB605/AC605</f>
        <v>0.0525318652823571</v>
      </c>
      <c r="AE605" s="73" t="n">
        <f aca="false">AE604*(1+M605)</f>
        <v>3.99955341485486</v>
      </c>
      <c r="AF605" s="73" t="n">
        <f aca="false">MAX(AF604,AE605)</f>
        <v>4.24896968776269</v>
      </c>
      <c r="AG605" s="70" t="n">
        <f aca="false">1-AE605/AF605</f>
        <v>0.0587004123908365</v>
      </c>
      <c r="AH605" s="74" t="n">
        <f aca="false">IF(R605&gt;0,AH604+1,0)</f>
        <v>25</v>
      </c>
      <c r="AI605" s="74" t="n">
        <f aca="false">IF(U605&gt;0,AI604+1,0)</f>
        <v>36</v>
      </c>
      <c r="AJ605" s="74" t="n">
        <f aca="false">IF(G605&gt;0,AJ604+1,0)</f>
        <v>0</v>
      </c>
      <c r="AK605" s="74" t="n">
        <f aca="false">IF(G605&lt;=0,AK604+1,0)</f>
        <v>2</v>
      </c>
      <c r="AL605" s="74" t="n">
        <f aca="false">IF(K605&gt;0,AL604+1,0)</f>
        <v>0</v>
      </c>
      <c r="AM605" s="74" t="n">
        <f aca="false">IF(K605&lt;=0,AM604+1,0)</f>
        <v>2</v>
      </c>
    </row>
    <row r="606" customFormat="false" ht="15" hidden="false" customHeight="false" outlineLevel="0" collapsed="false">
      <c r="A606" s="61" t="n">
        <v>605</v>
      </c>
      <c r="B606" s="62" t="n">
        <v>41659.5520833333</v>
      </c>
      <c r="C606" s="63" t="n">
        <f aca="false">YEAR(B606)</f>
        <v>2014</v>
      </c>
      <c r="D606" s="32" t="s">
        <v>276</v>
      </c>
      <c r="E606" s="64" t="n">
        <v>6276.55</v>
      </c>
      <c r="F606" s="65" t="n">
        <v>-0.0009</v>
      </c>
      <c r="G606" s="66" t="n">
        <v>-5.648895</v>
      </c>
      <c r="H606" s="67" t="n">
        <f aca="false">E606+IF(D606="Long",1,-1)*G606</f>
        <v>6282.198895</v>
      </c>
      <c r="I606" s="68" t="n">
        <f aca="false">Assumptions!$B$58</f>
        <v>5.35750011455817</v>
      </c>
      <c r="J606" s="68" t="n">
        <f aca="false">INDEX(Yearly!$L$5:$L$22,MATCH(C606,Yearly!$A$5:$A$22,0))</f>
        <v>0.55422414978188</v>
      </c>
      <c r="K606" s="68" t="n">
        <f aca="false">G606-I606-J606</f>
        <v>-11.56061926434</v>
      </c>
      <c r="L606" s="69" t="n">
        <f aca="false">(I606+J606)/Assumptions!$B$8</f>
        <v>0.000260670104406952</v>
      </c>
      <c r="M606" s="70" t="n">
        <f aca="false">F606-L606</f>
        <v>-0.00116067010440695</v>
      </c>
      <c r="N606" s="71" t="n">
        <f aca="false">G606*Assumptions!$B$7</f>
        <v>-44428.559175</v>
      </c>
      <c r="O606" s="71" t="n">
        <f aca="false">K606*Assumptions!$B$7</f>
        <v>-90924.2705140345</v>
      </c>
      <c r="P606" s="68" t="n">
        <f aca="false">P605+G606</f>
        <v>7850.965645</v>
      </c>
      <c r="Q606" s="68" t="n">
        <f aca="false">MAX(Q605,P606)</f>
        <v>8185.17752000001</v>
      </c>
      <c r="R606" s="68" t="n">
        <f aca="false">Q606-P606</f>
        <v>334.211875000002</v>
      </c>
      <c r="S606" s="68" t="n">
        <f aca="false">S605+K606</f>
        <v>4289.7059998849</v>
      </c>
      <c r="T606" s="68" t="n">
        <f aca="false">MAX(T605,S606)</f>
        <v>4795.97801266549</v>
      </c>
      <c r="U606" s="68" t="n">
        <f aca="false">T606-S606</f>
        <v>506.272012780582</v>
      </c>
      <c r="V606" s="70" t="n">
        <f aca="false">V605+F606</f>
        <v>1.6467</v>
      </c>
      <c r="W606" s="70" t="n">
        <f aca="false">MAX(W605,V606)</f>
        <v>1.7009</v>
      </c>
      <c r="X606" s="70" t="n">
        <f aca="false">W606-V606</f>
        <v>0.0542000000000003</v>
      </c>
      <c r="Y606" s="70" t="n">
        <f aca="false">Y605+M606</f>
        <v>1.4896706999171</v>
      </c>
      <c r="Z606" s="70" t="n">
        <f aca="false">MAX(Z605,Y606)</f>
        <v>1.55064812263168</v>
      </c>
      <c r="AA606" s="70" t="n">
        <f aca="false">Z606-Y606</f>
        <v>0.0609774227145805</v>
      </c>
      <c r="AB606" s="72" t="n">
        <f aca="false">AB605*(1+F606)</f>
        <v>4.67249514834747</v>
      </c>
      <c r="AC606" s="73" t="n">
        <f aca="false">MAX(AC605,AB606)</f>
        <v>4.93600155060105</v>
      </c>
      <c r="AD606" s="70" t="n">
        <f aca="false">1-AB606/AC606</f>
        <v>0.053384586603603</v>
      </c>
      <c r="AE606" s="73" t="n">
        <f aca="false">AE605*(1+M606)</f>
        <v>3.99491125277526</v>
      </c>
      <c r="AF606" s="73" t="n">
        <f aca="false">MAX(AF605,AE606)</f>
        <v>4.24896968776269</v>
      </c>
      <c r="AG606" s="70" t="n">
        <f aca="false">1-AE606/AF606</f>
        <v>0.059792950681465</v>
      </c>
      <c r="AH606" s="74" t="n">
        <f aca="false">IF(R606&gt;0,AH605+1,0)</f>
        <v>26</v>
      </c>
      <c r="AI606" s="74" t="n">
        <f aca="false">IF(U606&gt;0,AI605+1,0)</f>
        <v>37</v>
      </c>
      <c r="AJ606" s="74" t="n">
        <f aca="false">IF(G606&gt;0,AJ605+1,0)</f>
        <v>0</v>
      </c>
      <c r="AK606" s="74" t="n">
        <f aca="false">IF(G606&lt;=0,AK605+1,0)</f>
        <v>3</v>
      </c>
      <c r="AL606" s="74" t="n">
        <f aca="false">IF(K606&gt;0,AL605+1,0)</f>
        <v>0</v>
      </c>
      <c r="AM606" s="74" t="n">
        <f aca="false">IF(K606&lt;=0,AM605+1,0)</f>
        <v>3</v>
      </c>
    </row>
    <row r="607" customFormat="false" ht="15" hidden="false" customHeight="false" outlineLevel="0" collapsed="false">
      <c r="A607" s="61" t="n">
        <v>606</v>
      </c>
      <c r="B607" s="62" t="n">
        <v>41659.6145833333</v>
      </c>
      <c r="C607" s="63" t="n">
        <f aca="false">YEAR(B607)</f>
        <v>2014</v>
      </c>
      <c r="D607" s="32" t="s">
        <v>277</v>
      </c>
      <c r="E607" s="64" t="n">
        <v>6282</v>
      </c>
      <c r="F607" s="65" t="n">
        <v>0.0067</v>
      </c>
      <c r="G607" s="66" t="n">
        <v>42.0894</v>
      </c>
      <c r="H607" s="67" t="n">
        <f aca="false">E607+IF(D607="Long",1,-1)*G607</f>
        <v>6324.0894</v>
      </c>
      <c r="I607" s="68" t="n">
        <f aca="false">Assumptions!$B$58</f>
        <v>5.35750011455817</v>
      </c>
      <c r="J607" s="68" t="n">
        <f aca="false">INDEX(Yearly!$L$5:$L$22,MATCH(C607,Yearly!$A$5:$A$22,0))</f>
        <v>0.55422414978188</v>
      </c>
      <c r="K607" s="68" t="n">
        <f aca="false">G607-I607-J607</f>
        <v>36.1776757356599</v>
      </c>
      <c r="L607" s="69" t="n">
        <f aca="false">(I607+J607)/Assumptions!$B$8</f>
        <v>0.000260670104406952</v>
      </c>
      <c r="M607" s="70" t="n">
        <f aca="false">F607-L607</f>
        <v>0.00643932989559305</v>
      </c>
      <c r="N607" s="71" t="n">
        <f aca="false">G607*Assumptions!$B$7</f>
        <v>331033.131</v>
      </c>
      <c r="O607" s="71" t="n">
        <f aca="false">K607*Assumptions!$B$7</f>
        <v>284537.419660966</v>
      </c>
      <c r="P607" s="68" t="n">
        <f aca="false">P606+G607</f>
        <v>7893.055045</v>
      </c>
      <c r="Q607" s="68" t="n">
        <f aca="false">MAX(Q606,P607)</f>
        <v>8185.17752000001</v>
      </c>
      <c r="R607" s="68" t="n">
        <f aca="false">Q607-P607</f>
        <v>292.122475000002</v>
      </c>
      <c r="S607" s="68" t="n">
        <f aca="false">S606+K607</f>
        <v>4325.88367562057</v>
      </c>
      <c r="T607" s="68" t="n">
        <f aca="false">MAX(T606,S607)</f>
        <v>4795.97801266549</v>
      </c>
      <c r="U607" s="68" t="n">
        <f aca="false">T607-S607</f>
        <v>470.094337044922</v>
      </c>
      <c r="V607" s="70" t="n">
        <f aca="false">V606+F607</f>
        <v>1.6534</v>
      </c>
      <c r="W607" s="70" t="n">
        <f aca="false">MAX(W606,V607)</f>
        <v>1.7009</v>
      </c>
      <c r="X607" s="70" t="n">
        <f aca="false">W607-V607</f>
        <v>0.0475000000000003</v>
      </c>
      <c r="Y607" s="70" t="n">
        <f aca="false">Y606+M607</f>
        <v>1.49611002981269</v>
      </c>
      <c r="Z607" s="70" t="n">
        <f aca="false">MAX(Z606,Y607)</f>
        <v>1.55064812263168</v>
      </c>
      <c r="AA607" s="70" t="n">
        <f aca="false">Z607-Y607</f>
        <v>0.0545380928189874</v>
      </c>
      <c r="AB607" s="72" t="n">
        <f aca="false">AB606*(1+F607)</f>
        <v>4.7038008658414</v>
      </c>
      <c r="AC607" s="73" t="n">
        <f aca="false">MAX(AC606,AB607)</f>
        <v>4.93600155060105</v>
      </c>
      <c r="AD607" s="70" t="n">
        <f aca="false">1-AB607/AC607</f>
        <v>0.0470422633338471</v>
      </c>
      <c r="AE607" s="73" t="n">
        <f aca="false">AE606*(1+M607)</f>
        <v>4.02063580423549</v>
      </c>
      <c r="AF607" s="73" t="n">
        <f aca="false">MAX(AF606,AE607)</f>
        <v>4.24896968776269</v>
      </c>
      <c r="AG607" s="70" t="n">
        <f aca="false">1-AE607/AF607</f>
        <v>0.0537386473207407</v>
      </c>
      <c r="AH607" s="74" t="n">
        <f aca="false">IF(R607&gt;0,AH606+1,0)</f>
        <v>27</v>
      </c>
      <c r="AI607" s="74" t="n">
        <f aca="false">IF(U607&gt;0,AI606+1,0)</f>
        <v>38</v>
      </c>
      <c r="AJ607" s="74" t="n">
        <f aca="false">IF(G607&gt;0,AJ606+1,0)</f>
        <v>1</v>
      </c>
      <c r="AK607" s="74" t="n">
        <f aca="false">IF(G607&lt;=0,AK606+1,0)</f>
        <v>0</v>
      </c>
      <c r="AL607" s="74" t="n">
        <f aca="false">IF(K607&gt;0,AL606+1,0)</f>
        <v>1</v>
      </c>
      <c r="AM607" s="74" t="n">
        <f aca="false">IF(K607&lt;=0,AM606+1,0)</f>
        <v>0</v>
      </c>
    </row>
    <row r="608" customFormat="false" ht="15" hidden="false" customHeight="false" outlineLevel="0" collapsed="false">
      <c r="A608" s="61" t="n">
        <v>607</v>
      </c>
      <c r="B608" s="62" t="n">
        <v>41663.40625</v>
      </c>
      <c r="C608" s="63" t="n">
        <f aca="false">YEAR(B608)</f>
        <v>2014</v>
      </c>
      <c r="D608" s="32" t="s">
        <v>276</v>
      </c>
      <c r="E608" s="64" t="n">
        <v>6324.1</v>
      </c>
      <c r="F608" s="65" t="n">
        <v>0.0437</v>
      </c>
      <c r="G608" s="66" t="n">
        <v>276.36317</v>
      </c>
      <c r="H608" s="67" t="n">
        <f aca="false">E608+IF(D608="Long",1,-1)*G608</f>
        <v>6047.73683</v>
      </c>
      <c r="I608" s="68" t="n">
        <f aca="false">Assumptions!$B$58</f>
        <v>5.35750011455817</v>
      </c>
      <c r="J608" s="68" t="n">
        <f aca="false">INDEX(Yearly!$L$5:$L$22,MATCH(C608,Yearly!$A$5:$A$22,0))</f>
        <v>0.55422414978188</v>
      </c>
      <c r="K608" s="68" t="n">
        <f aca="false">G608-I608-J608</f>
        <v>270.45144573566</v>
      </c>
      <c r="L608" s="69" t="n">
        <f aca="false">(I608+J608)/Assumptions!$B$8</f>
        <v>0.000260670104406952</v>
      </c>
      <c r="M608" s="70" t="n">
        <f aca="false">F608-L608</f>
        <v>0.0434393298955931</v>
      </c>
      <c r="N608" s="71" t="n">
        <f aca="false">G608*Assumptions!$B$7</f>
        <v>2173596.33205</v>
      </c>
      <c r="O608" s="71" t="n">
        <f aca="false">K608*Assumptions!$B$7</f>
        <v>2127100.62071097</v>
      </c>
      <c r="P608" s="68" t="n">
        <f aca="false">P607+G608</f>
        <v>8169.418215</v>
      </c>
      <c r="Q608" s="68" t="n">
        <f aca="false">MAX(Q607,P608)</f>
        <v>8185.17752000001</v>
      </c>
      <c r="R608" s="68" t="n">
        <f aca="false">Q608-P608</f>
        <v>15.7593050000023</v>
      </c>
      <c r="S608" s="68" t="n">
        <f aca="false">S607+K608</f>
        <v>4596.33512135623</v>
      </c>
      <c r="T608" s="68" t="n">
        <f aca="false">MAX(T607,S608)</f>
        <v>4795.97801266549</v>
      </c>
      <c r="U608" s="68" t="n">
        <f aca="false">T608-S608</f>
        <v>199.642891309262</v>
      </c>
      <c r="V608" s="70" t="n">
        <f aca="false">V607+F608</f>
        <v>1.6971</v>
      </c>
      <c r="W608" s="70" t="n">
        <f aca="false">MAX(W607,V608)</f>
        <v>1.7009</v>
      </c>
      <c r="X608" s="70" t="n">
        <f aca="false">W608-V608</f>
        <v>0.00380000000000025</v>
      </c>
      <c r="Y608" s="70" t="n">
        <f aca="false">Y607+M608</f>
        <v>1.53954935970828</v>
      </c>
      <c r="Z608" s="70" t="n">
        <f aca="false">MAX(Z607,Y608)</f>
        <v>1.55064812263168</v>
      </c>
      <c r="AA608" s="70" t="n">
        <f aca="false">Z608-Y608</f>
        <v>0.0110987629233943</v>
      </c>
      <c r="AB608" s="72" t="n">
        <f aca="false">AB607*(1+F608)</f>
        <v>4.90935696367867</v>
      </c>
      <c r="AC608" s="73" t="n">
        <f aca="false">MAX(AC607,AB608)</f>
        <v>4.93600155060105</v>
      </c>
      <c r="AD608" s="70" t="n">
        <f aca="false">1-AB608/AC608</f>
        <v>0.00539801024153619</v>
      </c>
      <c r="AE608" s="73" t="n">
        <f aca="false">AE607*(1+M608)</f>
        <v>4.19528952932571</v>
      </c>
      <c r="AF608" s="73" t="n">
        <f aca="false">MAX(AF607,AE608)</f>
        <v>4.24896968776269</v>
      </c>
      <c r="AG608" s="70" t="n">
        <f aca="false">1-AE608/AF608</f>
        <v>0.0126336882542563</v>
      </c>
      <c r="AH608" s="74" t="n">
        <f aca="false">IF(R608&gt;0,AH607+1,0)</f>
        <v>28</v>
      </c>
      <c r="AI608" s="74" t="n">
        <f aca="false">IF(U608&gt;0,AI607+1,0)</f>
        <v>39</v>
      </c>
      <c r="AJ608" s="74" t="n">
        <f aca="false">IF(G608&gt;0,AJ607+1,0)</f>
        <v>2</v>
      </c>
      <c r="AK608" s="74" t="n">
        <f aca="false">IF(G608&lt;=0,AK607+1,0)</f>
        <v>0</v>
      </c>
      <c r="AL608" s="74" t="n">
        <f aca="false">IF(K608&gt;0,AL607+1,0)</f>
        <v>2</v>
      </c>
      <c r="AM608" s="74" t="n">
        <f aca="false">IF(K608&lt;=0,AM607+1,0)</f>
        <v>0</v>
      </c>
    </row>
    <row r="609" customFormat="false" ht="15" hidden="false" customHeight="false" outlineLevel="0" collapsed="false">
      <c r="A609" s="61" t="n">
        <v>608</v>
      </c>
      <c r="B609" s="62" t="n">
        <v>41676.40625</v>
      </c>
      <c r="C609" s="63" t="n">
        <f aca="false">YEAR(B609)</f>
        <v>2014</v>
      </c>
      <c r="D609" s="32" t="s">
        <v>277</v>
      </c>
      <c r="E609" s="64" t="n">
        <v>6047.9</v>
      </c>
      <c r="F609" s="65" t="n">
        <v>-0.0104</v>
      </c>
      <c r="G609" s="66" t="n">
        <v>-62.89816</v>
      </c>
      <c r="H609" s="67" t="n">
        <f aca="false">E609+IF(D609="Long",1,-1)*G609</f>
        <v>5985.00184</v>
      </c>
      <c r="I609" s="68" t="n">
        <f aca="false">Assumptions!$B$58</f>
        <v>5.35750011455817</v>
      </c>
      <c r="J609" s="68" t="n">
        <f aca="false">INDEX(Yearly!$L$5:$L$22,MATCH(C609,Yearly!$A$5:$A$22,0))</f>
        <v>0.55422414978188</v>
      </c>
      <c r="K609" s="68" t="n">
        <f aca="false">G609-I609-J609</f>
        <v>-68.80988426434</v>
      </c>
      <c r="L609" s="69" t="n">
        <f aca="false">(I609+J609)/Assumptions!$B$8</f>
        <v>0.000260670104406952</v>
      </c>
      <c r="M609" s="70" t="n">
        <f aca="false">F609-L609</f>
        <v>-0.010660670104407</v>
      </c>
      <c r="N609" s="71" t="n">
        <f aca="false">G609*Assumptions!$B$7</f>
        <v>-494694.0284</v>
      </c>
      <c r="O609" s="71" t="n">
        <f aca="false">K609*Assumptions!$B$7</f>
        <v>-541189.739739034</v>
      </c>
      <c r="P609" s="68" t="n">
        <f aca="false">P608+G609</f>
        <v>8106.520055</v>
      </c>
      <c r="Q609" s="68" t="n">
        <f aca="false">MAX(Q608,P609)</f>
        <v>8185.17752000001</v>
      </c>
      <c r="R609" s="68" t="n">
        <f aca="false">Q609-P609</f>
        <v>78.6574650000021</v>
      </c>
      <c r="S609" s="68" t="n">
        <f aca="false">S608+K609</f>
        <v>4527.52523709188</v>
      </c>
      <c r="T609" s="68" t="n">
        <f aca="false">MAX(T608,S609)</f>
        <v>4795.97801266549</v>
      </c>
      <c r="U609" s="68" t="n">
        <f aca="false">T609-S609</f>
        <v>268.452775573603</v>
      </c>
      <c r="V609" s="70" t="n">
        <f aca="false">V608+F609</f>
        <v>1.6867</v>
      </c>
      <c r="W609" s="70" t="n">
        <f aca="false">MAX(W608,V609)</f>
        <v>1.7009</v>
      </c>
      <c r="X609" s="70" t="n">
        <f aca="false">W609-V609</f>
        <v>0.0142000000000002</v>
      </c>
      <c r="Y609" s="70" t="n">
        <f aca="false">Y608+M609</f>
        <v>1.52888868960388</v>
      </c>
      <c r="Z609" s="70" t="n">
        <f aca="false">MAX(Z608,Y609)</f>
        <v>1.55064812263168</v>
      </c>
      <c r="AA609" s="70" t="n">
        <f aca="false">Z609-Y609</f>
        <v>0.0217594330278013</v>
      </c>
      <c r="AB609" s="72" t="n">
        <f aca="false">AB608*(1+F609)</f>
        <v>4.85829965125641</v>
      </c>
      <c r="AC609" s="73" t="n">
        <f aca="false">MAX(AC608,AB609)</f>
        <v>4.93600155060105</v>
      </c>
      <c r="AD609" s="70" t="n">
        <f aca="false">1-AB609/AC609</f>
        <v>0.0157418709350241</v>
      </c>
      <c r="AE609" s="73" t="n">
        <f aca="false">AE608*(1+M609)</f>
        <v>4.1505649316611</v>
      </c>
      <c r="AF609" s="73" t="n">
        <f aca="false">MAX(AF608,AE609)</f>
        <v>4.24896968776269</v>
      </c>
      <c r="AG609" s="70" t="n">
        <f aca="false">1-AE609/AF609</f>
        <v>0.0231596747759827</v>
      </c>
      <c r="AH609" s="74" t="n">
        <f aca="false">IF(R609&gt;0,AH608+1,0)</f>
        <v>29</v>
      </c>
      <c r="AI609" s="74" t="n">
        <f aca="false">IF(U609&gt;0,AI608+1,0)</f>
        <v>40</v>
      </c>
      <c r="AJ609" s="74" t="n">
        <f aca="false">IF(G609&gt;0,AJ608+1,0)</f>
        <v>0</v>
      </c>
      <c r="AK609" s="74" t="n">
        <f aca="false">IF(G609&lt;=0,AK608+1,0)</f>
        <v>1</v>
      </c>
      <c r="AL609" s="74" t="n">
        <f aca="false">IF(K609&gt;0,AL608+1,0)</f>
        <v>0</v>
      </c>
      <c r="AM609" s="74" t="n">
        <f aca="false">IF(K609&lt;=0,AM608+1,0)</f>
        <v>1</v>
      </c>
    </row>
    <row r="610" customFormat="false" ht="15" hidden="false" customHeight="false" outlineLevel="0" collapsed="false">
      <c r="A610" s="61" t="n">
        <v>609</v>
      </c>
      <c r="B610" s="62" t="n">
        <v>41676.4479166667</v>
      </c>
      <c r="C610" s="63" t="n">
        <f aca="false">YEAR(B610)</f>
        <v>2014</v>
      </c>
      <c r="D610" s="32" t="s">
        <v>276</v>
      </c>
      <c r="E610" s="64" t="n">
        <v>5984.85</v>
      </c>
      <c r="F610" s="65" t="n">
        <v>-0.008</v>
      </c>
      <c r="G610" s="66" t="n">
        <v>-47.8788</v>
      </c>
      <c r="H610" s="67" t="n">
        <f aca="false">E610+IF(D610="Long",1,-1)*G610</f>
        <v>6032.7288</v>
      </c>
      <c r="I610" s="68" t="n">
        <f aca="false">Assumptions!$B$58</f>
        <v>5.35750011455817</v>
      </c>
      <c r="J610" s="68" t="n">
        <f aca="false">INDEX(Yearly!$L$5:$L$22,MATCH(C610,Yearly!$A$5:$A$22,0))</f>
        <v>0.55422414978188</v>
      </c>
      <c r="K610" s="68" t="n">
        <f aca="false">G610-I610-J610</f>
        <v>-53.7905242643401</v>
      </c>
      <c r="L610" s="69" t="n">
        <f aca="false">(I610+J610)/Assumptions!$B$8</f>
        <v>0.000260670104406952</v>
      </c>
      <c r="M610" s="70" t="n">
        <f aca="false">F610-L610</f>
        <v>-0.00826067010440695</v>
      </c>
      <c r="N610" s="71" t="n">
        <f aca="false">G610*Assumptions!$B$7</f>
        <v>-376566.762</v>
      </c>
      <c r="O610" s="71" t="n">
        <f aca="false">K610*Assumptions!$B$7</f>
        <v>-423062.473339035</v>
      </c>
      <c r="P610" s="68" t="n">
        <f aca="false">P609+G610</f>
        <v>8058.641255</v>
      </c>
      <c r="Q610" s="68" t="n">
        <f aca="false">MAX(Q609,P610)</f>
        <v>8185.17752000001</v>
      </c>
      <c r="R610" s="68" t="n">
        <f aca="false">Q610-P610</f>
        <v>126.536265000002</v>
      </c>
      <c r="S610" s="68" t="n">
        <f aca="false">S609+K610</f>
        <v>4473.73471282754</v>
      </c>
      <c r="T610" s="68" t="n">
        <f aca="false">MAX(T609,S610)</f>
        <v>4795.97801266549</v>
      </c>
      <c r="U610" s="68" t="n">
        <f aca="false">T610-S610</f>
        <v>322.243299837943</v>
      </c>
      <c r="V610" s="70" t="n">
        <f aca="false">V609+F610</f>
        <v>1.6787</v>
      </c>
      <c r="W610" s="70" t="n">
        <f aca="false">MAX(W609,V610)</f>
        <v>1.7009</v>
      </c>
      <c r="X610" s="70" t="n">
        <f aca="false">W610-V610</f>
        <v>0.0222000000000002</v>
      </c>
      <c r="Y610" s="70" t="n">
        <f aca="false">Y609+M610</f>
        <v>1.52062801949947</v>
      </c>
      <c r="Z610" s="70" t="n">
        <f aca="false">MAX(Z609,Y610)</f>
        <v>1.55064812263168</v>
      </c>
      <c r="AA610" s="70" t="n">
        <f aca="false">Z610-Y610</f>
        <v>0.0300201031322083</v>
      </c>
      <c r="AB610" s="72" t="n">
        <f aca="false">AB609*(1+F610)</f>
        <v>4.81943325404636</v>
      </c>
      <c r="AC610" s="73" t="n">
        <f aca="false">MAX(AC609,AB610)</f>
        <v>4.93600155060105</v>
      </c>
      <c r="AD610" s="70" t="n">
        <f aca="false">1-AB610/AC610</f>
        <v>0.023615935967544</v>
      </c>
      <c r="AE610" s="73" t="n">
        <f aca="false">AE609*(1+M610)</f>
        <v>4.11627848401372</v>
      </c>
      <c r="AF610" s="73" t="n">
        <f aca="false">MAX(AF609,AE610)</f>
        <v>4.24896968776269</v>
      </c>
      <c r="AG610" s="70" t="n">
        <f aca="false">1-AE610/AF610</f>
        <v>0.0312290304473399</v>
      </c>
      <c r="AH610" s="74" t="n">
        <f aca="false">IF(R610&gt;0,AH609+1,0)</f>
        <v>30</v>
      </c>
      <c r="AI610" s="74" t="n">
        <f aca="false">IF(U610&gt;0,AI609+1,0)</f>
        <v>41</v>
      </c>
      <c r="AJ610" s="74" t="n">
        <f aca="false">IF(G610&gt;0,AJ609+1,0)</f>
        <v>0</v>
      </c>
      <c r="AK610" s="74" t="n">
        <f aca="false">IF(G610&lt;=0,AK609+1,0)</f>
        <v>2</v>
      </c>
      <c r="AL610" s="74" t="n">
        <f aca="false">IF(K610&gt;0,AL609+1,0)</f>
        <v>0</v>
      </c>
      <c r="AM610" s="74" t="n">
        <f aca="false">IF(K610&lt;=0,AM609+1,0)</f>
        <v>2</v>
      </c>
    </row>
    <row r="611" customFormat="false" ht="15" hidden="false" customHeight="false" outlineLevel="0" collapsed="false">
      <c r="A611" s="61" t="n">
        <v>610</v>
      </c>
      <c r="B611" s="62" t="n">
        <v>41676.6145833333</v>
      </c>
      <c r="C611" s="63" t="n">
        <f aca="false">YEAR(B611)</f>
        <v>2014</v>
      </c>
      <c r="D611" s="32" t="s">
        <v>277</v>
      </c>
      <c r="E611" s="64" t="n">
        <v>6032.45</v>
      </c>
      <c r="F611" s="65" t="n">
        <v>0.0039</v>
      </c>
      <c r="G611" s="66" t="n">
        <v>23.526555</v>
      </c>
      <c r="H611" s="67" t="n">
        <f aca="false">E611+IF(D611="Long",1,-1)*G611</f>
        <v>6055.976555</v>
      </c>
      <c r="I611" s="68" t="n">
        <f aca="false">Assumptions!$B$58</f>
        <v>5.35750011455817</v>
      </c>
      <c r="J611" s="68" t="n">
        <f aca="false">INDEX(Yearly!$L$5:$L$22,MATCH(C611,Yearly!$A$5:$A$22,0))</f>
        <v>0.55422414978188</v>
      </c>
      <c r="K611" s="68" t="n">
        <f aca="false">G611-I611-J611</f>
        <v>17.61483073566</v>
      </c>
      <c r="L611" s="69" t="n">
        <f aca="false">(I611+J611)/Assumptions!$B$8</f>
        <v>0.000260670104406952</v>
      </c>
      <c r="M611" s="70" t="n">
        <f aca="false">F611-L611</f>
        <v>0.00363932989559305</v>
      </c>
      <c r="N611" s="71" t="n">
        <f aca="false">G611*Assumptions!$B$7</f>
        <v>185036.355075</v>
      </c>
      <c r="O611" s="71" t="n">
        <f aca="false">K611*Assumptions!$B$7</f>
        <v>138540.643735966</v>
      </c>
      <c r="P611" s="68" t="n">
        <f aca="false">P610+G611</f>
        <v>8082.16781</v>
      </c>
      <c r="Q611" s="68" t="n">
        <f aca="false">MAX(Q610,P611)</f>
        <v>8185.17752000001</v>
      </c>
      <c r="R611" s="68" t="n">
        <f aca="false">Q611-P611</f>
        <v>103.009710000002</v>
      </c>
      <c r="S611" s="68" t="n">
        <f aca="false">S610+K611</f>
        <v>4491.3495435632</v>
      </c>
      <c r="T611" s="68" t="n">
        <f aca="false">MAX(T610,S611)</f>
        <v>4795.97801266549</v>
      </c>
      <c r="U611" s="68" t="n">
        <f aca="false">T611-S611</f>
        <v>304.628469102283</v>
      </c>
      <c r="V611" s="70" t="n">
        <f aca="false">V610+F611</f>
        <v>1.6826</v>
      </c>
      <c r="W611" s="70" t="n">
        <f aca="false">MAX(W610,V611)</f>
        <v>1.7009</v>
      </c>
      <c r="X611" s="70" t="n">
        <f aca="false">W611-V611</f>
        <v>0.0183000000000002</v>
      </c>
      <c r="Y611" s="70" t="n">
        <f aca="false">Y610+M611</f>
        <v>1.52426734939506</v>
      </c>
      <c r="Z611" s="70" t="n">
        <f aca="false">MAX(Z610,Y611)</f>
        <v>1.55064812263168</v>
      </c>
      <c r="AA611" s="70" t="n">
        <f aca="false">Z611-Y611</f>
        <v>0.0263807732366153</v>
      </c>
      <c r="AB611" s="72" t="n">
        <f aca="false">AB610*(1+F611)</f>
        <v>4.83822904373714</v>
      </c>
      <c r="AC611" s="73" t="n">
        <f aca="false">MAX(AC610,AB611)</f>
        <v>4.93600155060105</v>
      </c>
      <c r="AD611" s="70" t="n">
        <f aca="false">1-AB611/AC611</f>
        <v>0.0198080381178173</v>
      </c>
      <c r="AE611" s="73" t="n">
        <f aca="false">AE610*(1+M611)</f>
        <v>4.13125897935918</v>
      </c>
      <c r="AF611" s="73" t="n">
        <f aca="false">MAX(AF610,AE611)</f>
        <v>4.24896968776269</v>
      </c>
      <c r="AG611" s="70" t="n">
        <f aca="false">1-AE611/AF611</f>
        <v>0.0277033532958643</v>
      </c>
      <c r="AH611" s="74" t="n">
        <f aca="false">IF(R611&gt;0,AH610+1,0)</f>
        <v>31</v>
      </c>
      <c r="AI611" s="74" t="n">
        <f aca="false">IF(U611&gt;0,AI610+1,0)</f>
        <v>42</v>
      </c>
      <c r="AJ611" s="74" t="n">
        <f aca="false">IF(G611&gt;0,AJ610+1,0)</f>
        <v>1</v>
      </c>
      <c r="AK611" s="74" t="n">
        <f aca="false">IF(G611&lt;=0,AK610+1,0)</f>
        <v>0</v>
      </c>
      <c r="AL611" s="74" t="n">
        <f aca="false">IF(K611&gt;0,AL610+1,0)</f>
        <v>1</v>
      </c>
      <c r="AM611" s="74" t="n">
        <f aca="false">IF(K611&lt;=0,AM610+1,0)</f>
        <v>0</v>
      </c>
    </row>
    <row r="612" customFormat="false" ht="15" hidden="false" customHeight="false" outlineLevel="0" collapsed="false">
      <c r="A612" s="61" t="n">
        <v>611</v>
      </c>
      <c r="B612" s="62" t="n">
        <v>41683.4270833333</v>
      </c>
      <c r="C612" s="63" t="n">
        <f aca="false">YEAR(B612)</f>
        <v>2014</v>
      </c>
      <c r="D612" s="32" t="s">
        <v>276</v>
      </c>
      <c r="E612" s="64" t="n">
        <v>6056.2</v>
      </c>
      <c r="F612" s="65" t="n">
        <v>0.001</v>
      </c>
      <c r="G612" s="66" t="n">
        <v>6.0562</v>
      </c>
      <c r="H612" s="67" t="n">
        <f aca="false">E612+IF(D612="Long",1,-1)*G612</f>
        <v>6050.1438</v>
      </c>
      <c r="I612" s="68" t="n">
        <f aca="false">Assumptions!$B$58</f>
        <v>5.35750011455817</v>
      </c>
      <c r="J612" s="68" t="n">
        <f aca="false">INDEX(Yearly!$L$5:$L$22,MATCH(C612,Yearly!$A$5:$A$22,0))</f>
        <v>0.55422414978188</v>
      </c>
      <c r="K612" s="68" t="n">
        <f aca="false">G612-I612-J612</f>
        <v>0.144475735659952</v>
      </c>
      <c r="L612" s="69" t="n">
        <f aca="false">(I612+J612)/Assumptions!$B$8</f>
        <v>0.000260670104406952</v>
      </c>
      <c r="M612" s="70" t="n">
        <f aca="false">F612-L612</f>
        <v>0.000739329895593048</v>
      </c>
      <c r="N612" s="71" t="n">
        <f aca="false">G612*Assumptions!$B$7</f>
        <v>47632.013</v>
      </c>
      <c r="O612" s="71" t="n">
        <f aca="false">K612*Assumptions!$B$7</f>
        <v>1136.30166096552</v>
      </c>
      <c r="P612" s="68" t="n">
        <f aca="false">P611+G612</f>
        <v>8088.22401</v>
      </c>
      <c r="Q612" s="68" t="n">
        <f aca="false">MAX(Q611,P612)</f>
        <v>8185.17752000001</v>
      </c>
      <c r="R612" s="68" t="n">
        <f aca="false">Q612-P612</f>
        <v>96.9535100000021</v>
      </c>
      <c r="S612" s="68" t="n">
        <f aca="false">S611+K612</f>
        <v>4491.49401929886</v>
      </c>
      <c r="T612" s="68" t="n">
        <f aca="false">MAX(T611,S612)</f>
        <v>4795.97801266549</v>
      </c>
      <c r="U612" s="68" t="n">
        <f aca="false">T612-S612</f>
        <v>304.483993366623</v>
      </c>
      <c r="V612" s="70" t="n">
        <f aca="false">V611+F612</f>
        <v>1.6836</v>
      </c>
      <c r="W612" s="70" t="n">
        <f aca="false">MAX(W611,V612)</f>
        <v>1.7009</v>
      </c>
      <c r="X612" s="70" t="n">
        <f aca="false">W612-V612</f>
        <v>0.0173000000000003</v>
      </c>
      <c r="Y612" s="70" t="n">
        <f aca="false">Y611+M612</f>
        <v>1.52500667929066</v>
      </c>
      <c r="Z612" s="70" t="n">
        <f aca="false">MAX(Z611,Y612)</f>
        <v>1.55064812263168</v>
      </c>
      <c r="AA612" s="70" t="n">
        <f aca="false">Z612-Y612</f>
        <v>0.0256414433410221</v>
      </c>
      <c r="AB612" s="72" t="n">
        <f aca="false">AB611*(1+F612)</f>
        <v>4.84306727278087</v>
      </c>
      <c r="AC612" s="73" t="n">
        <f aca="false">MAX(AC611,AB612)</f>
        <v>4.93600155060105</v>
      </c>
      <c r="AD612" s="70" t="n">
        <f aca="false">1-AB612/AC612</f>
        <v>0.0188278461559352</v>
      </c>
      <c r="AE612" s="73" t="n">
        <f aca="false">AE611*(1+M612)</f>
        <v>4.13431334262906</v>
      </c>
      <c r="AF612" s="73" t="n">
        <f aca="false">MAX(AF611,AE612)</f>
        <v>4.24896968776269</v>
      </c>
      <c r="AG612" s="70" t="n">
        <f aca="false">1-AE612/AF612</f>
        <v>0.026984505317571</v>
      </c>
      <c r="AH612" s="74" t="n">
        <f aca="false">IF(R612&gt;0,AH611+1,0)</f>
        <v>32</v>
      </c>
      <c r="AI612" s="74" t="n">
        <f aca="false">IF(U612&gt;0,AI611+1,0)</f>
        <v>43</v>
      </c>
      <c r="AJ612" s="74" t="n">
        <f aca="false">IF(G612&gt;0,AJ611+1,0)</f>
        <v>2</v>
      </c>
      <c r="AK612" s="74" t="n">
        <f aca="false">IF(G612&lt;=0,AK611+1,0)</f>
        <v>0</v>
      </c>
      <c r="AL612" s="74" t="n">
        <f aca="false">IF(K612&gt;0,AL611+1,0)</f>
        <v>2</v>
      </c>
      <c r="AM612" s="74" t="n">
        <f aca="false">IF(K612&lt;=0,AM611+1,0)</f>
        <v>0</v>
      </c>
    </row>
    <row r="613" customFormat="false" ht="15" hidden="false" customHeight="false" outlineLevel="0" collapsed="false">
      <c r="A613" s="61" t="n">
        <v>612</v>
      </c>
      <c r="B613" s="62" t="n">
        <v>41684.6354166667</v>
      </c>
      <c r="C613" s="63" t="n">
        <f aca="false">YEAR(B613)</f>
        <v>2014</v>
      </c>
      <c r="D613" s="32" t="s">
        <v>277</v>
      </c>
      <c r="E613" s="64" t="n">
        <v>6050.15</v>
      </c>
      <c r="F613" s="65" t="n">
        <v>0.0072</v>
      </c>
      <c r="G613" s="66" t="n">
        <v>43.56108</v>
      </c>
      <c r="H613" s="67" t="n">
        <f aca="false">E613+IF(D613="Long",1,-1)*G613</f>
        <v>6093.71108</v>
      </c>
      <c r="I613" s="68" t="n">
        <f aca="false">Assumptions!$B$58</f>
        <v>5.35750011455817</v>
      </c>
      <c r="J613" s="68" t="n">
        <f aca="false">INDEX(Yearly!$L$5:$L$22,MATCH(C613,Yearly!$A$5:$A$22,0))</f>
        <v>0.55422414978188</v>
      </c>
      <c r="K613" s="68" t="n">
        <f aca="false">G613-I613-J613</f>
        <v>37.6493557356599</v>
      </c>
      <c r="L613" s="69" t="n">
        <f aca="false">(I613+J613)/Assumptions!$B$8</f>
        <v>0.000260670104406952</v>
      </c>
      <c r="M613" s="70" t="n">
        <f aca="false">F613-L613</f>
        <v>0.00693932989559305</v>
      </c>
      <c r="N613" s="71" t="n">
        <f aca="false">G613*Assumptions!$B$7</f>
        <v>342607.8942</v>
      </c>
      <c r="O613" s="71" t="n">
        <f aca="false">K613*Assumptions!$B$7</f>
        <v>296112.182860966</v>
      </c>
      <c r="P613" s="68" t="n">
        <f aca="false">P612+G613</f>
        <v>8131.78509</v>
      </c>
      <c r="Q613" s="68" t="n">
        <f aca="false">MAX(Q612,P613)</f>
        <v>8185.17752000001</v>
      </c>
      <c r="R613" s="68" t="n">
        <f aca="false">Q613-P613</f>
        <v>53.3924300000017</v>
      </c>
      <c r="S613" s="68" t="n">
        <f aca="false">S612+K613</f>
        <v>4529.14337503452</v>
      </c>
      <c r="T613" s="68" t="n">
        <f aca="false">MAX(T612,S613)</f>
        <v>4795.97801266549</v>
      </c>
      <c r="U613" s="68" t="n">
        <f aca="false">T613-S613</f>
        <v>266.834637630963</v>
      </c>
      <c r="V613" s="70" t="n">
        <f aca="false">V612+F613</f>
        <v>1.6908</v>
      </c>
      <c r="W613" s="70" t="n">
        <f aca="false">MAX(W612,V613)</f>
        <v>1.7009</v>
      </c>
      <c r="X613" s="70" t="n">
        <f aca="false">W613-V613</f>
        <v>0.0101000000000002</v>
      </c>
      <c r="Y613" s="70" t="n">
        <f aca="false">Y612+M613</f>
        <v>1.53194600918625</v>
      </c>
      <c r="Z613" s="70" t="n">
        <f aca="false">MAX(Z612,Y613)</f>
        <v>1.55064812263168</v>
      </c>
      <c r="AA613" s="70" t="n">
        <f aca="false">Z613-Y613</f>
        <v>0.018702113445429</v>
      </c>
      <c r="AB613" s="72" t="n">
        <f aca="false">AB612*(1+F613)</f>
        <v>4.8779373571449</v>
      </c>
      <c r="AC613" s="73" t="n">
        <f aca="false">MAX(AC612,AB613)</f>
        <v>4.93600155060105</v>
      </c>
      <c r="AD613" s="70" t="n">
        <f aca="false">1-AB613/AC613</f>
        <v>0.0117634066482578</v>
      </c>
      <c r="AE613" s="73" t="n">
        <f aca="false">AE612*(1+M613)</f>
        <v>4.16300270680532</v>
      </c>
      <c r="AF613" s="73" t="n">
        <f aca="false">MAX(AF612,AE613)</f>
        <v>4.24896968776269</v>
      </c>
      <c r="AG613" s="70" t="n">
        <f aca="false">1-AE613/AF613</f>
        <v>0.0202324298064459</v>
      </c>
      <c r="AH613" s="74" t="n">
        <f aca="false">IF(R613&gt;0,AH612+1,0)</f>
        <v>33</v>
      </c>
      <c r="AI613" s="74" t="n">
        <f aca="false">IF(U613&gt;0,AI612+1,0)</f>
        <v>44</v>
      </c>
      <c r="AJ613" s="74" t="n">
        <f aca="false">IF(G613&gt;0,AJ612+1,0)</f>
        <v>3</v>
      </c>
      <c r="AK613" s="74" t="n">
        <f aca="false">IF(G613&lt;=0,AK612+1,0)</f>
        <v>0</v>
      </c>
      <c r="AL613" s="74" t="n">
        <f aca="false">IF(K613&gt;0,AL612+1,0)</f>
        <v>3</v>
      </c>
      <c r="AM613" s="74" t="n">
        <f aca="false">IF(K613&lt;=0,AM612+1,0)</f>
        <v>0</v>
      </c>
    </row>
    <row r="614" customFormat="false" ht="15" hidden="false" customHeight="false" outlineLevel="0" collapsed="false">
      <c r="A614" s="61" t="n">
        <v>613</v>
      </c>
      <c r="B614" s="62" t="n">
        <v>41690.6354166667</v>
      </c>
      <c r="C614" s="63" t="n">
        <f aca="false">YEAR(B614)</f>
        <v>2014</v>
      </c>
      <c r="D614" s="32" t="s">
        <v>276</v>
      </c>
      <c r="E614" s="64" t="n">
        <v>6093.7</v>
      </c>
      <c r="F614" s="65" t="n">
        <v>-0.0078</v>
      </c>
      <c r="G614" s="66" t="n">
        <v>-47.53086</v>
      </c>
      <c r="H614" s="67" t="n">
        <f aca="false">E614+IF(D614="Long",1,-1)*G614</f>
        <v>6141.23086</v>
      </c>
      <c r="I614" s="68" t="n">
        <f aca="false">Assumptions!$B$58</f>
        <v>5.35750011455817</v>
      </c>
      <c r="J614" s="68" t="n">
        <f aca="false">INDEX(Yearly!$L$5:$L$22,MATCH(C614,Yearly!$A$5:$A$22,0))</f>
        <v>0.55422414978188</v>
      </c>
      <c r="K614" s="68" t="n">
        <f aca="false">G614-I614-J614</f>
        <v>-53.4425842643401</v>
      </c>
      <c r="L614" s="69" t="n">
        <f aca="false">(I614+J614)/Assumptions!$B$8</f>
        <v>0.000260670104406952</v>
      </c>
      <c r="M614" s="70" t="n">
        <f aca="false">F614-L614</f>
        <v>-0.00806067010440695</v>
      </c>
      <c r="N614" s="71" t="n">
        <f aca="false">G614*Assumptions!$B$7</f>
        <v>-373830.2139</v>
      </c>
      <c r="O614" s="71" t="n">
        <f aca="false">K614*Assumptions!$B$7</f>
        <v>-420325.925239034</v>
      </c>
      <c r="P614" s="68" t="n">
        <f aca="false">P613+G614</f>
        <v>8084.25423</v>
      </c>
      <c r="Q614" s="68" t="n">
        <f aca="false">MAX(Q613,P614)</f>
        <v>8185.17752000001</v>
      </c>
      <c r="R614" s="68" t="n">
        <f aca="false">Q614-P614</f>
        <v>100.923290000002</v>
      </c>
      <c r="S614" s="68" t="n">
        <f aca="false">S613+K614</f>
        <v>4475.70079077018</v>
      </c>
      <c r="T614" s="68" t="n">
        <f aca="false">MAX(T613,S614)</f>
        <v>4795.97801266549</v>
      </c>
      <c r="U614" s="68" t="n">
        <f aca="false">T614-S614</f>
        <v>320.277221895303</v>
      </c>
      <c r="V614" s="70" t="n">
        <f aca="false">V613+F614</f>
        <v>1.683</v>
      </c>
      <c r="W614" s="70" t="n">
        <f aca="false">MAX(W613,V614)</f>
        <v>1.7009</v>
      </c>
      <c r="X614" s="70" t="n">
        <f aca="false">W614-V614</f>
        <v>0.0179000000000003</v>
      </c>
      <c r="Y614" s="70" t="n">
        <f aca="false">Y613+M614</f>
        <v>1.52388533908184</v>
      </c>
      <c r="Z614" s="70" t="n">
        <f aca="false">MAX(Z613,Y614)</f>
        <v>1.55064812263168</v>
      </c>
      <c r="AA614" s="70" t="n">
        <f aca="false">Z614-Y614</f>
        <v>0.0267627835498361</v>
      </c>
      <c r="AB614" s="72" t="n">
        <f aca="false">AB613*(1+F614)</f>
        <v>4.83988944575917</v>
      </c>
      <c r="AC614" s="73" t="n">
        <f aca="false">MAX(AC613,AB614)</f>
        <v>4.93600155060105</v>
      </c>
      <c r="AD614" s="70" t="n">
        <f aca="false">1-AB614/AC614</f>
        <v>0.0194716520764014</v>
      </c>
      <c r="AE614" s="73" t="n">
        <f aca="false">AE613*(1+M614)</f>
        <v>4.12944611534201</v>
      </c>
      <c r="AF614" s="73" t="n">
        <f aca="false">MAX(AF613,AE614)</f>
        <v>4.24896968776269</v>
      </c>
      <c r="AG614" s="70" t="n">
        <f aca="false">1-AE614/AF614</f>
        <v>0.0281300129687724</v>
      </c>
      <c r="AH614" s="74" t="n">
        <f aca="false">IF(R614&gt;0,AH613+1,0)</f>
        <v>34</v>
      </c>
      <c r="AI614" s="74" t="n">
        <f aca="false">IF(U614&gt;0,AI613+1,0)</f>
        <v>45</v>
      </c>
      <c r="AJ614" s="74" t="n">
        <f aca="false">IF(G614&gt;0,AJ613+1,0)</f>
        <v>0</v>
      </c>
      <c r="AK614" s="74" t="n">
        <f aca="false">IF(G614&lt;=0,AK613+1,0)</f>
        <v>1</v>
      </c>
      <c r="AL614" s="74" t="n">
        <f aca="false">IF(K614&gt;0,AL613+1,0)</f>
        <v>0</v>
      </c>
      <c r="AM614" s="74" t="n">
        <f aca="false">IF(K614&lt;=0,AM613+1,0)</f>
        <v>1</v>
      </c>
    </row>
    <row r="615" customFormat="false" ht="15" hidden="false" customHeight="false" outlineLevel="0" collapsed="false">
      <c r="A615" s="61" t="n">
        <v>614</v>
      </c>
      <c r="B615" s="62" t="n">
        <v>41691.40625</v>
      </c>
      <c r="C615" s="63" t="n">
        <f aca="false">YEAR(B615)</f>
        <v>2014</v>
      </c>
      <c r="D615" s="32" t="s">
        <v>277</v>
      </c>
      <c r="E615" s="64" t="n">
        <v>6141.45</v>
      </c>
      <c r="F615" s="65" t="n">
        <v>0.0523</v>
      </c>
      <c r="G615" s="66" t="n">
        <v>321.197835</v>
      </c>
      <c r="H615" s="67" t="n">
        <f aca="false">E615+IF(D615="Long",1,-1)*G615</f>
        <v>6462.647835</v>
      </c>
      <c r="I615" s="68" t="n">
        <f aca="false">Assumptions!$B$58</f>
        <v>5.35750011455817</v>
      </c>
      <c r="J615" s="68" t="n">
        <f aca="false">INDEX(Yearly!$L$5:$L$22,MATCH(C615,Yearly!$A$5:$A$22,0))</f>
        <v>0.55422414978188</v>
      </c>
      <c r="K615" s="68" t="n">
        <f aca="false">G615-I615-J615</f>
        <v>315.28611073566</v>
      </c>
      <c r="L615" s="69" t="n">
        <f aca="false">(I615+J615)/Assumptions!$B$8</f>
        <v>0.000260670104406952</v>
      </c>
      <c r="M615" s="70" t="n">
        <f aca="false">F615-L615</f>
        <v>0.0520393298955931</v>
      </c>
      <c r="N615" s="71" t="n">
        <f aca="false">G615*Assumptions!$B$7</f>
        <v>2526220.972275</v>
      </c>
      <c r="O615" s="71" t="n">
        <f aca="false">K615*Assumptions!$B$7</f>
        <v>2479725.26093597</v>
      </c>
      <c r="P615" s="68" t="n">
        <f aca="false">P614+G615</f>
        <v>8405.452065</v>
      </c>
      <c r="Q615" s="68" t="n">
        <f aca="false">MAX(Q614,P615)</f>
        <v>8405.452065</v>
      </c>
      <c r="R615" s="68" t="n">
        <f aca="false">Q615-P615</f>
        <v>0</v>
      </c>
      <c r="S615" s="68" t="n">
        <f aca="false">S614+K615</f>
        <v>4790.98690150584</v>
      </c>
      <c r="T615" s="68" t="n">
        <f aca="false">MAX(T614,S615)</f>
        <v>4795.97801266549</v>
      </c>
      <c r="U615" s="68" t="n">
        <f aca="false">T615-S615</f>
        <v>4.99111115964297</v>
      </c>
      <c r="V615" s="70" t="n">
        <f aca="false">V614+F615</f>
        <v>1.7353</v>
      </c>
      <c r="W615" s="70" t="n">
        <f aca="false">MAX(W614,V615)</f>
        <v>1.7353</v>
      </c>
      <c r="X615" s="70" t="n">
        <f aca="false">W615-V615</f>
        <v>0</v>
      </c>
      <c r="Y615" s="70" t="n">
        <f aca="false">Y614+M615</f>
        <v>1.57592466897744</v>
      </c>
      <c r="Z615" s="70" t="n">
        <f aca="false">MAX(Z614,Y615)</f>
        <v>1.57592466897744</v>
      </c>
      <c r="AA615" s="70" t="n">
        <f aca="false">Z615-Y615</f>
        <v>0</v>
      </c>
      <c r="AB615" s="72" t="n">
        <f aca="false">AB614*(1+F615)</f>
        <v>5.09301566377237</v>
      </c>
      <c r="AC615" s="73" t="n">
        <f aca="false">MAX(AC614,AB615)</f>
        <v>5.09301566377237</v>
      </c>
      <c r="AD615" s="70" t="n">
        <f aca="false">1-AB615/AC615</f>
        <v>0</v>
      </c>
      <c r="AE615" s="73" t="n">
        <f aca="false">AE614*(1+M615)</f>
        <v>4.34433972402436</v>
      </c>
      <c r="AF615" s="73" t="n">
        <f aca="false">MAX(AF614,AE615)</f>
        <v>4.34433972402436</v>
      </c>
      <c r="AG615" s="70" t="n">
        <f aca="false">1-AE615/AF615</f>
        <v>0</v>
      </c>
      <c r="AH615" s="74" t="n">
        <f aca="false">IF(R615&gt;0,AH614+1,0)</f>
        <v>0</v>
      </c>
      <c r="AI615" s="74" t="n">
        <f aca="false">IF(U615&gt;0,AI614+1,0)</f>
        <v>46</v>
      </c>
      <c r="AJ615" s="74" t="n">
        <f aca="false">IF(G615&gt;0,AJ614+1,0)</f>
        <v>1</v>
      </c>
      <c r="AK615" s="74" t="n">
        <f aca="false">IF(G615&lt;=0,AK614+1,0)</f>
        <v>0</v>
      </c>
      <c r="AL615" s="74" t="n">
        <f aca="false">IF(K615&gt;0,AL614+1,0)</f>
        <v>1</v>
      </c>
      <c r="AM615" s="74" t="n">
        <f aca="false">IF(K615&lt;=0,AM614+1,0)</f>
        <v>0</v>
      </c>
    </row>
    <row r="616" customFormat="false" ht="15" hidden="false" customHeight="false" outlineLevel="0" collapsed="false">
      <c r="A616" s="61" t="n">
        <v>615</v>
      </c>
      <c r="B616" s="62" t="n">
        <v>41712.40625</v>
      </c>
      <c r="C616" s="63" t="n">
        <f aca="false">YEAR(B616)</f>
        <v>2014</v>
      </c>
      <c r="D616" s="32" t="s">
        <v>276</v>
      </c>
      <c r="E616" s="64" t="n">
        <v>6462.45</v>
      </c>
      <c r="F616" s="65" t="n">
        <v>-0.0067</v>
      </c>
      <c r="G616" s="66" t="n">
        <v>-43.298415</v>
      </c>
      <c r="H616" s="67" t="n">
        <f aca="false">E616+IF(D616="Long",1,-1)*G616</f>
        <v>6505.748415</v>
      </c>
      <c r="I616" s="68" t="n">
        <f aca="false">Assumptions!$B$58</f>
        <v>5.35750011455817</v>
      </c>
      <c r="J616" s="68" t="n">
        <f aca="false">INDEX(Yearly!$L$5:$L$22,MATCH(C616,Yearly!$A$5:$A$22,0))</f>
        <v>0.55422414978188</v>
      </c>
      <c r="K616" s="68" t="n">
        <f aca="false">G616-I616-J616</f>
        <v>-49.2101392643401</v>
      </c>
      <c r="L616" s="69" t="n">
        <f aca="false">(I616+J616)/Assumptions!$B$8</f>
        <v>0.000260670104406952</v>
      </c>
      <c r="M616" s="70" t="n">
        <f aca="false">F616-L616</f>
        <v>-0.00696067010440695</v>
      </c>
      <c r="N616" s="71" t="n">
        <f aca="false">G616*Assumptions!$B$7</f>
        <v>-340542.033975</v>
      </c>
      <c r="O616" s="71" t="n">
        <f aca="false">K616*Assumptions!$B$7</f>
        <v>-387037.745314035</v>
      </c>
      <c r="P616" s="68" t="n">
        <f aca="false">P615+G616</f>
        <v>8362.15365</v>
      </c>
      <c r="Q616" s="68" t="n">
        <f aca="false">MAX(Q615,P616)</f>
        <v>8405.452065</v>
      </c>
      <c r="R616" s="68" t="n">
        <f aca="false">Q616-P616</f>
        <v>43.2984149999993</v>
      </c>
      <c r="S616" s="68" t="n">
        <f aca="false">S615+K616</f>
        <v>4741.7767622415</v>
      </c>
      <c r="T616" s="68" t="n">
        <f aca="false">MAX(T615,S616)</f>
        <v>4795.97801266549</v>
      </c>
      <c r="U616" s="68" t="n">
        <f aca="false">T616-S616</f>
        <v>54.2012504239829</v>
      </c>
      <c r="V616" s="70" t="n">
        <f aca="false">V615+F616</f>
        <v>1.7286</v>
      </c>
      <c r="W616" s="70" t="n">
        <f aca="false">MAX(W615,V616)</f>
        <v>1.7353</v>
      </c>
      <c r="X616" s="70" t="n">
        <f aca="false">W616-V616</f>
        <v>0.00669999999999993</v>
      </c>
      <c r="Y616" s="70" t="n">
        <f aca="false">Y615+M616</f>
        <v>1.56896399887303</v>
      </c>
      <c r="Z616" s="70" t="n">
        <f aca="false">MAX(Z615,Y616)</f>
        <v>1.57592466897744</v>
      </c>
      <c r="AA616" s="70" t="n">
        <f aca="false">Z616-Y616</f>
        <v>0.00696067010440693</v>
      </c>
      <c r="AB616" s="72" t="n">
        <f aca="false">AB615*(1+F616)</f>
        <v>5.0588924588251</v>
      </c>
      <c r="AC616" s="73" t="n">
        <f aca="false">MAX(AC615,AB616)</f>
        <v>5.09301566377237</v>
      </c>
      <c r="AD616" s="70" t="n">
        <f aca="false">1-AB616/AC616</f>
        <v>0.00670000000000004</v>
      </c>
      <c r="AE616" s="73" t="n">
        <f aca="false">AE615*(1+M616)</f>
        <v>4.31410020838396</v>
      </c>
      <c r="AF616" s="73" t="n">
        <f aca="false">MAX(AF615,AE616)</f>
        <v>4.34433972402436</v>
      </c>
      <c r="AG616" s="70" t="n">
        <f aca="false">1-AE616/AF616</f>
        <v>0.00696067010440693</v>
      </c>
      <c r="AH616" s="74" t="n">
        <f aca="false">IF(R616&gt;0,AH615+1,0)</f>
        <v>1</v>
      </c>
      <c r="AI616" s="74" t="n">
        <f aca="false">IF(U616&gt;0,AI615+1,0)</f>
        <v>47</v>
      </c>
      <c r="AJ616" s="74" t="n">
        <f aca="false">IF(G616&gt;0,AJ615+1,0)</f>
        <v>0</v>
      </c>
      <c r="AK616" s="74" t="n">
        <f aca="false">IF(G616&lt;=0,AK615+1,0)</f>
        <v>1</v>
      </c>
      <c r="AL616" s="74" t="n">
        <f aca="false">IF(K616&gt;0,AL615+1,0)</f>
        <v>0</v>
      </c>
      <c r="AM616" s="74" t="n">
        <f aca="false">IF(K616&lt;=0,AM615+1,0)</f>
        <v>1</v>
      </c>
    </row>
    <row r="617" customFormat="false" ht="15" hidden="false" customHeight="false" outlineLevel="0" collapsed="false">
      <c r="A617" s="61" t="n">
        <v>616</v>
      </c>
      <c r="B617" s="62" t="n">
        <v>41712.6354166667</v>
      </c>
      <c r="C617" s="63" t="n">
        <f aca="false">YEAR(B617)</f>
        <v>2014</v>
      </c>
      <c r="D617" s="32" t="s">
        <v>277</v>
      </c>
      <c r="E617" s="64" t="n">
        <v>6505.65</v>
      </c>
      <c r="F617" s="65" t="n">
        <v>0.0003</v>
      </c>
      <c r="G617" s="66" t="n">
        <v>1.951695</v>
      </c>
      <c r="H617" s="67" t="n">
        <f aca="false">E617+IF(D617="Long",1,-1)*G617</f>
        <v>6507.601695</v>
      </c>
      <c r="I617" s="68" t="n">
        <f aca="false">Assumptions!$B$58</f>
        <v>5.35750011455817</v>
      </c>
      <c r="J617" s="68" t="n">
        <f aca="false">INDEX(Yearly!$L$5:$L$22,MATCH(C617,Yearly!$A$5:$A$22,0))</f>
        <v>0.55422414978188</v>
      </c>
      <c r="K617" s="68" t="n">
        <f aca="false">G617-I617-J617</f>
        <v>-3.96002926434005</v>
      </c>
      <c r="L617" s="69" t="n">
        <f aca="false">(I617+J617)/Assumptions!$B$8</f>
        <v>0.000260670104406952</v>
      </c>
      <c r="M617" s="70" t="n">
        <f aca="false">F617-L617</f>
        <v>3.93298955930478E-005</v>
      </c>
      <c r="N617" s="71" t="n">
        <f aca="false">G617*Assumptions!$B$7</f>
        <v>15350.081175</v>
      </c>
      <c r="O617" s="71" t="n">
        <f aca="false">K617*Assumptions!$B$7</f>
        <v>-31145.6301640345</v>
      </c>
      <c r="P617" s="68" t="n">
        <f aca="false">P616+G617</f>
        <v>8364.105345</v>
      </c>
      <c r="Q617" s="68" t="n">
        <f aca="false">MAX(Q616,P617)</f>
        <v>8405.452065</v>
      </c>
      <c r="R617" s="68" t="n">
        <f aca="false">Q617-P617</f>
        <v>41.3467199999996</v>
      </c>
      <c r="S617" s="68" t="n">
        <f aca="false">S616+K617</f>
        <v>4737.81673297716</v>
      </c>
      <c r="T617" s="68" t="n">
        <f aca="false">MAX(T616,S617)</f>
        <v>4795.97801266549</v>
      </c>
      <c r="U617" s="68" t="n">
        <f aca="false">T617-S617</f>
        <v>58.1612796883228</v>
      </c>
      <c r="V617" s="70" t="n">
        <f aca="false">V616+F617</f>
        <v>1.7289</v>
      </c>
      <c r="W617" s="70" t="n">
        <f aca="false">MAX(W616,V617)</f>
        <v>1.7353</v>
      </c>
      <c r="X617" s="70" t="n">
        <f aca="false">W617-V617</f>
        <v>0.00639999999999996</v>
      </c>
      <c r="Y617" s="70" t="n">
        <f aca="false">Y616+M617</f>
        <v>1.56900332876862</v>
      </c>
      <c r="Z617" s="70" t="n">
        <f aca="false">MAX(Z616,Y617)</f>
        <v>1.57592466897744</v>
      </c>
      <c r="AA617" s="70" t="n">
        <f aca="false">Z617-Y617</f>
        <v>0.00692134020881396</v>
      </c>
      <c r="AB617" s="72" t="n">
        <f aca="false">AB616*(1+F617)</f>
        <v>5.06041012656274</v>
      </c>
      <c r="AC617" s="73" t="n">
        <f aca="false">MAX(AC616,AB617)</f>
        <v>5.09301566377237</v>
      </c>
      <c r="AD617" s="70" t="n">
        <f aca="false">1-AB617/AC617</f>
        <v>0.00640201000000018</v>
      </c>
      <c r="AE617" s="73" t="n">
        <f aca="false">AE616*(1+M617)</f>
        <v>4.31426988149473</v>
      </c>
      <c r="AF617" s="73" t="n">
        <f aca="false">MAX(AF616,AE617)</f>
        <v>4.34433972402436</v>
      </c>
      <c r="AG617" s="70" t="n">
        <f aca="false">1-AE617/AF617</f>
        <v>0.00692161397124258</v>
      </c>
      <c r="AH617" s="74" t="n">
        <f aca="false">IF(R617&gt;0,AH616+1,0)</f>
        <v>2</v>
      </c>
      <c r="AI617" s="74" t="n">
        <f aca="false">IF(U617&gt;0,AI616+1,0)</f>
        <v>48</v>
      </c>
      <c r="AJ617" s="74" t="n">
        <f aca="false">IF(G617&gt;0,AJ616+1,0)</f>
        <v>1</v>
      </c>
      <c r="AK617" s="74" t="n">
        <f aca="false">IF(G617&lt;=0,AK616+1,0)</f>
        <v>0</v>
      </c>
      <c r="AL617" s="74" t="n">
        <f aca="false">IF(K617&gt;0,AL616+1,0)</f>
        <v>0</v>
      </c>
      <c r="AM617" s="74" t="n">
        <f aca="false">IF(K617&lt;=0,AM616+1,0)</f>
        <v>2</v>
      </c>
    </row>
    <row r="618" customFormat="false" ht="15" hidden="false" customHeight="false" outlineLevel="0" collapsed="false">
      <c r="A618" s="61" t="n">
        <v>617</v>
      </c>
      <c r="B618" s="62" t="n">
        <v>41718.40625</v>
      </c>
      <c r="C618" s="63" t="n">
        <f aca="false">YEAR(B618)</f>
        <v>2014</v>
      </c>
      <c r="D618" s="32" t="s">
        <v>276</v>
      </c>
      <c r="E618" s="64" t="n">
        <v>6507.6</v>
      </c>
      <c r="F618" s="65" t="n">
        <v>-0.0003</v>
      </c>
      <c r="G618" s="66" t="n">
        <v>-1.95228</v>
      </c>
      <c r="H618" s="67" t="n">
        <f aca="false">E618+IF(D618="Long",1,-1)*G618</f>
        <v>6509.55228</v>
      </c>
      <c r="I618" s="68" t="n">
        <f aca="false">Assumptions!$B$58</f>
        <v>5.35750011455817</v>
      </c>
      <c r="J618" s="68" t="n">
        <f aca="false">INDEX(Yearly!$L$5:$L$22,MATCH(C618,Yearly!$A$5:$A$22,0))</f>
        <v>0.55422414978188</v>
      </c>
      <c r="K618" s="68" t="n">
        <f aca="false">G618-I618-J618</f>
        <v>-7.86400426434005</v>
      </c>
      <c r="L618" s="69" t="n">
        <f aca="false">(I618+J618)/Assumptions!$B$8</f>
        <v>0.000260670104406952</v>
      </c>
      <c r="M618" s="70" t="n">
        <f aca="false">F618-L618</f>
        <v>-0.000560670104406952</v>
      </c>
      <c r="N618" s="71" t="n">
        <f aca="false">G618*Assumptions!$B$7</f>
        <v>-15354.6822</v>
      </c>
      <c r="O618" s="71" t="n">
        <f aca="false">K618*Assumptions!$B$7</f>
        <v>-61850.3935390345</v>
      </c>
      <c r="P618" s="68" t="n">
        <f aca="false">P617+G618</f>
        <v>8362.153065</v>
      </c>
      <c r="Q618" s="68" t="n">
        <f aca="false">MAX(Q617,P618)</f>
        <v>8405.452065</v>
      </c>
      <c r="R618" s="68" t="n">
        <f aca="false">Q618-P618</f>
        <v>43.2989999999991</v>
      </c>
      <c r="S618" s="68" t="n">
        <f aca="false">S617+K618</f>
        <v>4729.95272871282</v>
      </c>
      <c r="T618" s="68" t="n">
        <f aca="false">MAX(T617,S618)</f>
        <v>4795.97801266549</v>
      </c>
      <c r="U618" s="68" t="n">
        <f aca="false">T618-S618</f>
        <v>66.0252839526629</v>
      </c>
      <c r="V618" s="70" t="n">
        <f aca="false">V617+F618</f>
        <v>1.7286</v>
      </c>
      <c r="W618" s="70" t="n">
        <f aca="false">MAX(W617,V618)</f>
        <v>1.7353</v>
      </c>
      <c r="X618" s="70" t="n">
        <f aca="false">W618-V618</f>
        <v>0.00669999999999993</v>
      </c>
      <c r="Y618" s="70" t="n">
        <f aca="false">Y617+M618</f>
        <v>1.56844265866422</v>
      </c>
      <c r="Z618" s="70" t="n">
        <f aca="false">MAX(Z617,Y618)</f>
        <v>1.57592466897744</v>
      </c>
      <c r="AA618" s="70" t="n">
        <f aca="false">Z618-Y618</f>
        <v>0.00748201031322093</v>
      </c>
      <c r="AB618" s="72" t="n">
        <f aca="false">AB617*(1+F618)</f>
        <v>5.05889200352477</v>
      </c>
      <c r="AC618" s="73" t="n">
        <f aca="false">MAX(AC617,AB618)</f>
        <v>5.09301566377237</v>
      </c>
      <c r="AD618" s="70" t="n">
        <f aca="false">1-AB618/AC618</f>
        <v>0.00670008939700018</v>
      </c>
      <c r="AE618" s="73" t="n">
        <f aca="false">AE617*(1+M618)</f>
        <v>4.31185099934984</v>
      </c>
      <c r="AF618" s="73" t="n">
        <f aca="false">MAX(AF617,AE618)</f>
        <v>4.34433972402436</v>
      </c>
      <c r="AG618" s="70" t="n">
        <f aca="false">1-AE618/AF618</f>
        <v>0.00747840333362149</v>
      </c>
      <c r="AH618" s="74" t="n">
        <f aca="false">IF(R618&gt;0,AH617+1,0)</f>
        <v>3</v>
      </c>
      <c r="AI618" s="74" t="n">
        <f aca="false">IF(U618&gt;0,AI617+1,0)</f>
        <v>49</v>
      </c>
      <c r="AJ618" s="74" t="n">
        <f aca="false">IF(G618&gt;0,AJ617+1,0)</f>
        <v>0</v>
      </c>
      <c r="AK618" s="74" t="n">
        <f aca="false">IF(G618&lt;=0,AK617+1,0)</f>
        <v>1</v>
      </c>
      <c r="AL618" s="74" t="n">
        <f aca="false">IF(K618&gt;0,AL617+1,0)</f>
        <v>0</v>
      </c>
      <c r="AM618" s="74" t="n">
        <f aca="false">IF(K618&lt;=0,AM617+1,0)</f>
        <v>3</v>
      </c>
    </row>
    <row r="619" customFormat="false" ht="15" hidden="false" customHeight="false" outlineLevel="0" collapsed="false">
      <c r="A619" s="61" t="n">
        <v>618</v>
      </c>
      <c r="B619" s="62" t="n">
        <v>41718.5104166667</v>
      </c>
      <c r="C619" s="63" t="n">
        <f aca="false">YEAR(B619)</f>
        <v>2014</v>
      </c>
      <c r="D619" s="32" t="s">
        <v>277</v>
      </c>
      <c r="E619" s="64" t="n">
        <v>6509.65</v>
      </c>
      <c r="F619" s="65" t="n">
        <v>-0.0014</v>
      </c>
      <c r="G619" s="66" t="n">
        <v>-9.11351</v>
      </c>
      <c r="H619" s="67" t="n">
        <f aca="false">E619+IF(D619="Long",1,-1)*G619</f>
        <v>6500.53649</v>
      </c>
      <c r="I619" s="68" t="n">
        <f aca="false">Assumptions!$B$58</f>
        <v>5.35750011455817</v>
      </c>
      <c r="J619" s="68" t="n">
        <f aca="false">INDEX(Yearly!$L$5:$L$22,MATCH(C619,Yearly!$A$5:$A$22,0))</f>
        <v>0.55422414978188</v>
      </c>
      <c r="K619" s="68" t="n">
        <f aca="false">G619-I619-J619</f>
        <v>-15.02523426434</v>
      </c>
      <c r="L619" s="69" t="n">
        <f aca="false">(I619+J619)/Assumptions!$B$8</f>
        <v>0.000260670104406952</v>
      </c>
      <c r="M619" s="70" t="n">
        <f aca="false">F619-L619</f>
        <v>-0.00166067010440695</v>
      </c>
      <c r="N619" s="71" t="n">
        <f aca="false">G619*Assumptions!$B$7</f>
        <v>-71677.75615</v>
      </c>
      <c r="O619" s="71" t="n">
        <f aca="false">K619*Assumptions!$B$7</f>
        <v>-118173.467489034</v>
      </c>
      <c r="P619" s="68" t="n">
        <f aca="false">P618+G619</f>
        <v>8353.03955500001</v>
      </c>
      <c r="Q619" s="68" t="n">
        <f aca="false">MAX(Q618,P619)</f>
        <v>8405.452065</v>
      </c>
      <c r="R619" s="68" t="n">
        <f aca="false">Q619-P619</f>
        <v>52.4125099999983</v>
      </c>
      <c r="S619" s="68" t="n">
        <f aca="false">S618+K619</f>
        <v>4714.92749444848</v>
      </c>
      <c r="T619" s="68" t="n">
        <f aca="false">MAX(T618,S619)</f>
        <v>4795.97801266549</v>
      </c>
      <c r="U619" s="68" t="n">
        <f aca="false">T619-S619</f>
        <v>81.0505182170027</v>
      </c>
      <c r="V619" s="70" t="n">
        <f aca="false">V618+F619</f>
        <v>1.7272</v>
      </c>
      <c r="W619" s="70" t="n">
        <f aca="false">MAX(W618,V619)</f>
        <v>1.7353</v>
      </c>
      <c r="X619" s="70" t="n">
        <f aca="false">W619-V619</f>
        <v>0.0081</v>
      </c>
      <c r="Y619" s="70" t="n">
        <f aca="false">Y618+M619</f>
        <v>1.56678198855981</v>
      </c>
      <c r="Z619" s="70" t="n">
        <f aca="false">MAX(Z618,Y619)</f>
        <v>1.57592466897744</v>
      </c>
      <c r="AA619" s="70" t="n">
        <f aca="false">Z619-Y619</f>
        <v>0.00914268041762778</v>
      </c>
      <c r="AB619" s="72" t="n">
        <f aca="false">AB618*(1+F619)</f>
        <v>5.05180955471984</v>
      </c>
      <c r="AC619" s="73" t="n">
        <f aca="false">MAX(AC618,AB619)</f>
        <v>5.09301566377237</v>
      </c>
      <c r="AD619" s="70" t="n">
        <f aca="false">1-AB619/AC619</f>
        <v>0.0080907092718443</v>
      </c>
      <c r="AE619" s="73" t="n">
        <f aca="false">AE618*(1+M619)</f>
        <v>4.30469043730056</v>
      </c>
      <c r="AF619" s="73" t="n">
        <f aca="false">MAX(AF618,AE619)</f>
        <v>4.34433972402436</v>
      </c>
      <c r="AG619" s="70" t="n">
        <f aca="false">1-AE619/AF619</f>
        <v>0.00912665427718351</v>
      </c>
      <c r="AH619" s="74" t="n">
        <f aca="false">IF(R619&gt;0,AH618+1,0)</f>
        <v>4</v>
      </c>
      <c r="AI619" s="74" t="n">
        <f aca="false">IF(U619&gt;0,AI618+1,0)</f>
        <v>50</v>
      </c>
      <c r="AJ619" s="74" t="n">
        <f aca="false">IF(G619&gt;0,AJ618+1,0)</f>
        <v>0</v>
      </c>
      <c r="AK619" s="74" t="n">
        <f aca="false">IF(G619&lt;=0,AK618+1,0)</f>
        <v>2</v>
      </c>
      <c r="AL619" s="74" t="n">
        <f aca="false">IF(K619&gt;0,AL618+1,0)</f>
        <v>0</v>
      </c>
      <c r="AM619" s="74" t="n">
        <f aca="false">IF(K619&lt;=0,AM618+1,0)</f>
        <v>4</v>
      </c>
    </row>
    <row r="620" customFormat="false" ht="15" hidden="false" customHeight="false" outlineLevel="0" collapsed="false">
      <c r="A620" s="61" t="n">
        <v>619</v>
      </c>
      <c r="B620" s="62" t="n">
        <v>41718.53125</v>
      </c>
      <c r="C620" s="63" t="n">
        <f aca="false">YEAR(B620)</f>
        <v>2014</v>
      </c>
      <c r="D620" s="32" t="s">
        <v>276</v>
      </c>
      <c r="E620" s="64" t="n">
        <v>6500.35</v>
      </c>
      <c r="F620" s="65" t="n">
        <v>-0.0001</v>
      </c>
      <c r="G620" s="66" t="n">
        <v>-0.650035</v>
      </c>
      <c r="H620" s="67" t="n">
        <f aca="false">E620+IF(D620="Long",1,-1)*G620</f>
        <v>6501.000035</v>
      </c>
      <c r="I620" s="68" t="n">
        <f aca="false">Assumptions!$B$58</f>
        <v>5.35750011455817</v>
      </c>
      <c r="J620" s="68" t="n">
        <f aca="false">INDEX(Yearly!$L$5:$L$22,MATCH(C620,Yearly!$A$5:$A$22,0))</f>
        <v>0.55422414978188</v>
      </c>
      <c r="K620" s="68" t="n">
        <f aca="false">G620-I620-J620</f>
        <v>-6.56175926434005</v>
      </c>
      <c r="L620" s="69" t="n">
        <f aca="false">(I620+J620)/Assumptions!$B$8</f>
        <v>0.000260670104406952</v>
      </c>
      <c r="M620" s="70" t="n">
        <f aca="false">F620-L620</f>
        <v>-0.000360670104406952</v>
      </c>
      <c r="N620" s="71" t="n">
        <f aca="false">G620*Assumptions!$B$7</f>
        <v>-5112.525275</v>
      </c>
      <c r="O620" s="71" t="n">
        <f aca="false">K620*Assumptions!$B$7</f>
        <v>-51608.2366140345</v>
      </c>
      <c r="P620" s="68" t="n">
        <f aca="false">P619+G620</f>
        <v>8352.38952</v>
      </c>
      <c r="Q620" s="68" t="n">
        <f aca="false">MAX(Q619,P620)</f>
        <v>8405.452065</v>
      </c>
      <c r="R620" s="68" t="n">
        <f aca="false">Q620-P620</f>
        <v>53.0625449999989</v>
      </c>
      <c r="S620" s="68" t="n">
        <f aca="false">S619+K620</f>
        <v>4708.36573518414</v>
      </c>
      <c r="T620" s="68" t="n">
        <f aca="false">MAX(T619,S620)</f>
        <v>4795.97801266549</v>
      </c>
      <c r="U620" s="68" t="n">
        <f aca="false">T620-S620</f>
        <v>87.612277481343</v>
      </c>
      <c r="V620" s="70" t="n">
        <f aca="false">V619+F620</f>
        <v>1.7271</v>
      </c>
      <c r="W620" s="70" t="n">
        <f aca="false">MAX(W619,V620)</f>
        <v>1.7353</v>
      </c>
      <c r="X620" s="70" t="n">
        <f aca="false">W620-V620</f>
        <v>0.00819999999999999</v>
      </c>
      <c r="Y620" s="70" t="n">
        <f aca="false">Y619+M620</f>
        <v>1.5664213184554</v>
      </c>
      <c r="Z620" s="70" t="n">
        <f aca="false">MAX(Z619,Y620)</f>
        <v>1.57592466897744</v>
      </c>
      <c r="AA620" s="70" t="n">
        <f aca="false">Z620-Y620</f>
        <v>0.00950335052203477</v>
      </c>
      <c r="AB620" s="72" t="n">
        <f aca="false">AB619*(1+F620)</f>
        <v>5.05130437376437</v>
      </c>
      <c r="AC620" s="73" t="n">
        <f aca="false">MAX(AC619,AB620)</f>
        <v>5.09301566377237</v>
      </c>
      <c r="AD620" s="70" t="n">
        <f aca="false">1-AB620/AC620</f>
        <v>0.00818990020091714</v>
      </c>
      <c r="AE620" s="73" t="n">
        <f aca="false">AE619*(1+M620)</f>
        <v>4.3031378641511</v>
      </c>
      <c r="AF620" s="73" t="n">
        <f aca="false">MAX(AF619,AE620)</f>
        <v>4.34433972402436</v>
      </c>
      <c r="AG620" s="70" t="n">
        <f aca="false">1-AE620/AF620</f>
        <v>0.00948403267023945</v>
      </c>
      <c r="AH620" s="74" t="n">
        <f aca="false">IF(R620&gt;0,AH619+1,0)</f>
        <v>5</v>
      </c>
      <c r="AI620" s="74" t="n">
        <f aca="false">IF(U620&gt;0,AI619+1,0)</f>
        <v>51</v>
      </c>
      <c r="AJ620" s="74" t="n">
        <f aca="false">IF(G620&gt;0,AJ619+1,0)</f>
        <v>0</v>
      </c>
      <c r="AK620" s="74" t="n">
        <f aca="false">IF(G620&lt;=0,AK619+1,0)</f>
        <v>3</v>
      </c>
      <c r="AL620" s="74" t="n">
        <f aca="false">IF(K620&gt;0,AL619+1,0)</f>
        <v>0</v>
      </c>
      <c r="AM620" s="74" t="n">
        <f aca="false">IF(K620&lt;=0,AM619+1,0)</f>
        <v>5</v>
      </c>
    </row>
    <row r="621" customFormat="false" ht="15" hidden="false" customHeight="false" outlineLevel="0" collapsed="false">
      <c r="A621" s="61" t="n">
        <v>620</v>
      </c>
      <c r="B621" s="62" t="n">
        <v>41719.40625</v>
      </c>
      <c r="C621" s="63" t="n">
        <f aca="false">YEAR(B621)</f>
        <v>2014</v>
      </c>
      <c r="D621" s="32" t="s">
        <v>277</v>
      </c>
      <c r="E621" s="64" t="n">
        <v>6501.2</v>
      </c>
      <c r="F621" s="65" t="n">
        <v>-0.0009</v>
      </c>
      <c r="G621" s="66" t="n">
        <v>-5.85108</v>
      </c>
      <c r="H621" s="67" t="n">
        <f aca="false">E621+IF(D621="Long",1,-1)*G621</f>
        <v>6495.34892</v>
      </c>
      <c r="I621" s="68" t="n">
        <f aca="false">Assumptions!$B$58</f>
        <v>5.35750011455817</v>
      </c>
      <c r="J621" s="68" t="n">
        <f aca="false">INDEX(Yearly!$L$5:$L$22,MATCH(C621,Yearly!$A$5:$A$22,0))</f>
        <v>0.55422414978188</v>
      </c>
      <c r="K621" s="68" t="n">
        <f aca="false">G621-I621-J621</f>
        <v>-11.76280426434</v>
      </c>
      <c r="L621" s="69" t="n">
        <f aca="false">(I621+J621)/Assumptions!$B$8</f>
        <v>0.000260670104406952</v>
      </c>
      <c r="M621" s="70" t="n">
        <f aca="false">F621-L621</f>
        <v>-0.00116067010440695</v>
      </c>
      <c r="N621" s="71" t="n">
        <f aca="false">G621*Assumptions!$B$7</f>
        <v>-46018.7442</v>
      </c>
      <c r="O621" s="71" t="n">
        <f aca="false">K621*Assumptions!$B$7</f>
        <v>-92514.4555390345</v>
      </c>
      <c r="P621" s="68" t="n">
        <f aca="false">P620+G621</f>
        <v>8346.53844</v>
      </c>
      <c r="Q621" s="68" t="n">
        <f aca="false">MAX(Q620,P621)</f>
        <v>8405.452065</v>
      </c>
      <c r="R621" s="68" t="n">
        <f aca="false">Q621-P621</f>
        <v>58.9136249999992</v>
      </c>
      <c r="S621" s="68" t="n">
        <f aca="false">S620+K621</f>
        <v>4696.6029309198</v>
      </c>
      <c r="T621" s="68" t="n">
        <f aca="false">MAX(T620,S621)</f>
        <v>4795.97801266549</v>
      </c>
      <c r="U621" s="68" t="n">
        <f aca="false">T621-S621</f>
        <v>99.375081745683</v>
      </c>
      <c r="V621" s="70" t="n">
        <f aca="false">V620+F621</f>
        <v>1.7262</v>
      </c>
      <c r="W621" s="70" t="n">
        <f aca="false">MAX(W620,V621)</f>
        <v>1.7353</v>
      </c>
      <c r="X621" s="70" t="n">
        <f aca="false">W621-V621</f>
        <v>0.00909999999999989</v>
      </c>
      <c r="Y621" s="70" t="n">
        <f aca="false">Y620+M621</f>
        <v>1.56526064835099</v>
      </c>
      <c r="Z621" s="70" t="n">
        <f aca="false">MAX(Z620,Y621)</f>
        <v>1.57592466897744</v>
      </c>
      <c r="AA621" s="70" t="n">
        <f aca="false">Z621-Y621</f>
        <v>0.0106640206264417</v>
      </c>
      <c r="AB621" s="72" t="n">
        <f aca="false">AB620*(1+F621)</f>
        <v>5.04675819982798</v>
      </c>
      <c r="AC621" s="73" t="n">
        <f aca="false">MAX(AC620,AB621)</f>
        <v>5.09301566377237</v>
      </c>
      <c r="AD621" s="70" t="n">
        <f aca="false">1-AB621/AC621</f>
        <v>0.00908252929073639</v>
      </c>
      <c r="AE621" s="73" t="n">
        <f aca="false">AE620*(1+M621)</f>
        <v>4.29814334067704</v>
      </c>
      <c r="AF621" s="73" t="n">
        <f aca="false">MAX(AF620,AE621)</f>
        <v>4.34433972402436</v>
      </c>
      <c r="AG621" s="70" t="n">
        <f aca="false">1-AE621/AF621</f>
        <v>0.0106336949414567</v>
      </c>
      <c r="AH621" s="74" t="n">
        <f aca="false">IF(R621&gt;0,AH620+1,0)</f>
        <v>6</v>
      </c>
      <c r="AI621" s="74" t="n">
        <f aca="false">IF(U621&gt;0,AI620+1,0)</f>
        <v>52</v>
      </c>
      <c r="AJ621" s="74" t="n">
        <f aca="false">IF(G621&gt;0,AJ620+1,0)</f>
        <v>0</v>
      </c>
      <c r="AK621" s="74" t="n">
        <f aca="false">IF(G621&lt;=0,AK620+1,0)</f>
        <v>4</v>
      </c>
      <c r="AL621" s="74" t="n">
        <f aca="false">IF(K621&gt;0,AL620+1,0)</f>
        <v>0</v>
      </c>
      <c r="AM621" s="74" t="n">
        <f aca="false">IF(K621&lt;=0,AM620+1,0)</f>
        <v>6</v>
      </c>
    </row>
    <row r="622" customFormat="false" ht="15" hidden="false" customHeight="false" outlineLevel="0" collapsed="false">
      <c r="A622" s="61" t="n">
        <v>621</v>
      </c>
      <c r="B622" s="62" t="n">
        <v>41719.4479166667</v>
      </c>
      <c r="C622" s="63" t="n">
        <f aca="false">YEAR(B622)</f>
        <v>2014</v>
      </c>
      <c r="D622" s="32" t="s">
        <v>276</v>
      </c>
      <c r="E622" s="64" t="n">
        <v>6495.6</v>
      </c>
      <c r="F622" s="65" t="n">
        <v>-0.0114</v>
      </c>
      <c r="G622" s="66" t="n">
        <v>-74.04984</v>
      </c>
      <c r="H622" s="67" t="n">
        <f aca="false">E622+IF(D622="Long",1,-1)*G622</f>
        <v>6569.64984</v>
      </c>
      <c r="I622" s="68" t="n">
        <f aca="false">Assumptions!$B$58</f>
        <v>5.35750011455817</v>
      </c>
      <c r="J622" s="68" t="n">
        <f aca="false">INDEX(Yearly!$L$5:$L$22,MATCH(C622,Yearly!$A$5:$A$22,0))</f>
        <v>0.55422414978188</v>
      </c>
      <c r="K622" s="68" t="n">
        <f aca="false">G622-I622-J622</f>
        <v>-79.96156426434</v>
      </c>
      <c r="L622" s="69" t="n">
        <f aca="false">(I622+J622)/Assumptions!$B$8</f>
        <v>0.000260670104406952</v>
      </c>
      <c r="M622" s="70" t="n">
        <f aca="false">F622-L622</f>
        <v>-0.011660670104407</v>
      </c>
      <c r="N622" s="71" t="n">
        <f aca="false">G622*Assumptions!$B$7</f>
        <v>-582401.9916</v>
      </c>
      <c r="O622" s="71" t="n">
        <f aca="false">K622*Assumptions!$B$7</f>
        <v>-628897.702939034</v>
      </c>
      <c r="P622" s="68" t="n">
        <f aca="false">P621+G622</f>
        <v>8272.4886</v>
      </c>
      <c r="Q622" s="68" t="n">
        <f aca="false">MAX(Q621,P622)</f>
        <v>8405.452065</v>
      </c>
      <c r="R622" s="68" t="n">
        <f aca="false">Q622-P622</f>
        <v>132.963464999999</v>
      </c>
      <c r="S622" s="68" t="n">
        <f aca="false">S621+K622</f>
        <v>4616.64136665546</v>
      </c>
      <c r="T622" s="68" t="n">
        <f aca="false">MAX(T621,S622)</f>
        <v>4795.97801266549</v>
      </c>
      <c r="U622" s="68" t="n">
        <f aca="false">T622-S622</f>
        <v>179.336646010023</v>
      </c>
      <c r="V622" s="70" t="n">
        <f aca="false">V621+F622</f>
        <v>1.7148</v>
      </c>
      <c r="W622" s="70" t="n">
        <f aca="false">MAX(W621,V622)</f>
        <v>1.7353</v>
      </c>
      <c r="X622" s="70" t="n">
        <f aca="false">W622-V622</f>
        <v>0.0205</v>
      </c>
      <c r="Y622" s="70" t="n">
        <f aca="false">Y621+M622</f>
        <v>1.55359997824659</v>
      </c>
      <c r="Z622" s="70" t="n">
        <f aca="false">MAX(Z621,Y622)</f>
        <v>1.57592466897744</v>
      </c>
      <c r="AA622" s="70" t="n">
        <f aca="false">Z622-Y622</f>
        <v>0.0223246907308485</v>
      </c>
      <c r="AB622" s="72" t="n">
        <f aca="false">AB621*(1+F622)</f>
        <v>4.98922515634994</v>
      </c>
      <c r="AC622" s="73" t="n">
        <f aca="false">MAX(AC621,AB622)</f>
        <v>5.09301566377237</v>
      </c>
      <c r="AD622" s="70" t="n">
        <f aca="false">1-AB622/AC622</f>
        <v>0.0203789884568221</v>
      </c>
      <c r="AE622" s="73" t="n">
        <f aca="false">AE621*(1+M622)</f>
        <v>4.24802410911995</v>
      </c>
      <c r="AF622" s="73" t="n">
        <f aca="false">MAX(AF621,AE622)</f>
        <v>4.34433972402436</v>
      </c>
      <c r="AG622" s="70" t="n">
        <f aca="false">1-AE622/AF622</f>
        <v>0.0221703690371605</v>
      </c>
      <c r="AH622" s="74" t="n">
        <f aca="false">IF(R622&gt;0,AH621+1,0)</f>
        <v>7</v>
      </c>
      <c r="AI622" s="74" t="n">
        <f aca="false">IF(U622&gt;0,AI621+1,0)</f>
        <v>53</v>
      </c>
      <c r="AJ622" s="74" t="n">
        <f aca="false">IF(G622&gt;0,AJ621+1,0)</f>
        <v>0</v>
      </c>
      <c r="AK622" s="74" t="n">
        <f aca="false">IF(G622&lt;=0,AK621+1,0)</f>
        <v>5</v>
      </c>
      <c r="AL622" s="74" t="n">
        <f aca="false">IF(K622&gt;0,AL621+1,0)</f>
        <v>0</v>
      </c>
      <c r="AM622" s="74" t="n">
        <f aca="false">IF(K622&lt;=0,AM621+1,0)</f>
        <v>7</v>
      </c>
    </row>
    <row r="623" customFormat="false" ht="15" hidden="false" customHeight="false" outlineLevel="0" collapsed="false">
      <c r="A623" s="61" t="n">
        <v>622</v>
      </c>
      <c r="B623" s="62" t="n">
        <v>41722.40625</v>
      </c>
      <c r="C623" s="63" t="n">
        <f aca="false">YEAR(B623)</f>
        <v>2014</v>
      </c>
      <c r="D623" s="32" t="s">
        <v>277</v>
      </c>
      <c r="E623" s="64" t="n">
        <v>6569.85</v>
      </c>
      <c r="F623" s="65" t="n">
        <v>0.0186</v>
      </c>
      <c r="G623" s="66" t="n">
        <v>122.19921</v>
      </c>
      <c r="H623" s="67" t="n">
        <f aca="false">E623+IF(D623="Long",1,-1)*G623</f>
        <v>6692.04921</v>
      </c>
      <c r="I623" s="68" t="n">
        <f aca="false">Assumptions!$B$58</f>
        <v>5.35750011455817</v>
      </c>
      <c r="J623" s="68" t="n">
        <f aca="false">INDEX(Yearly!$L$5:$L$22,MATCH(C623,Yearly!$A$5:$A$22,0))</f>
        <v>0.55422414978188</v>
      </c>
      <c r="K623" s="68" t="n">
        <f aca="false">G623-I623-J623</f>
        <v>116.28748573566</v>
      </c>
      <c r="L623" s="69" t="n">
        <f aca="false">(I623+J623)/Assumptions!$B$8</f>
        <v>0.000260670104406952</v>
      </c>
      <c r="M623" s="70" t="n">
        <f aca="false">F623-L623</f>
        <v>0.018339329895593</v>
      </c>
      <c r="N623" s="71" t="n">
        <f aca="false">G623*Assumptions!$B$7</f>
        <v>961096.78665</v>
      </c>
      <c r="O623" s="71" t="n">
        <f aca="false">K623*Assumptions!$B$7</f>
        <v>914601.075310966</v>
      </c>
      <c r="P623" s="68" t="n">
        <f aca="false">P622+G623</f>
        <v>8394.68781000001</v>
      </c>
      <c r="Q623" s="68" t="n">
        <f aca="false">MAX(Q622,P623)</f>
        <v>8405.452065</v>
      </c>
      <c r="R623" s="68" t="n">
        <f aca="false">Q623-P623</f>
        <v>10.7642549999982</v>
      </c>
      <c r="S623" s="68" t="n">
        <f aca="false">S622+K623</f>
        <v>4732.92885239112</v>
      </c>
      <c r="T623" s="68" t="n">
        <f aca="false">MAX(T622,S623)</f>
        <v>4795.97801266549</v>
      </c>
      <c r="U623" s="68" t="n">
        <f aca="false">T623-S623</f>
        <v>63.0491602743632</v>
      </c>
      <c r="V623" s="70" t="n">
        <f aca="false">V622+F623</f>
        <v>1.7334</v>
      </c>
      <c r="W623" s="70" t="n">
        <f aca="false">MAX(W622,V623)</f>
        <v>1.7353</v>
      </c>
      <c r="X623" s="70" t="n">
        <f aca="false">W623-V623</f>
        <v>0.00190000000000001</v>
      </c>
      <c r="Y623" s="70" t="n">
        <f aca="false">Y622+M623</f>
        <v>1.57193930814218</v>
      </c>
      <c r="Z623" s="70" t="n">
        <f aca="false">MAX(Z622,Y623)</f>
        <v>1.57592466897744</v>
      </c>
      <c r="AA623" s="70" t="n">
        <f aca="false">Z623-Y623</f>
        <v>0.00398536083525558</v>
      </c>
      <c r="AB623" s="72" t="n">
        <f aca="false">AB622*(1+F623)</f>
        <v>5.08202474425805</v>
      </c>
      <c r="AC623" s="73" t="n">
        <f aca="false">MAX(AC622,AB623)</f>
        <v>5.09301566377237</v>
      </c>
      <c r="AD623" s="70" t="n">
        <f aca="false">1-AB623/AC623</f>
        <v>0.00215803764211908</v>
      </c>
      <c r="AE623" s="73" t="n">
        <f aca="false">AE622*(1+M623)</f>
        <v>4.32593002466153</v>
      </c>
      <c r="AF623" s="73" t="n">
        <f aca="false">MAX(AF622,AE623)</f>
        <v>4.34433972402436</v>
      </c>
      <c r="AG623" s="70" t="n">
        <f aca="false">1-AE623/AF623</f>
        <v>0.00423762885324697</v>
      </c>
      <c r="AH623" s="74" t="n">
        <f aca="false">IF(R623&gt;0,AH622+1,0)</f>
        <v>8</v>
      </c>
      <c r="AI623" s="74" t="n">
        <f aca="false">IF(U623&gt;0,AI622+1,0)</f>
        <v>54</v>
      </c>
      <c r="AJ623" s="74" t="n">
        <f aca="false">IF(G623&gt;0,AJ622+1,0)</f>
        <v>1</v>
      </c>
      <c r="AK623" s="74" t="n">
        <f aca="false">IF(G623&lt;=0,AK622+1,0)</f>
        <v>0</v>
      </c>
      <c r="AL623" s="74" t="n">
        <f aca="false">IF(K623&gt;0,AL622+1,0)</f>
        <v>1</v>
      </c>
      <c r="AM623" s="74" t="n">
        <f aca="false">IF(K623&lt;=0,AM622+1,0)</f>
        <v>0</v>
      </c>
    </row>
    <row r="624" customFormat="false" ht="15" hidden="false" customHeight="false" outlineLevel="0" collapsed="false">
      <c r="A624" s="61" t="n">
        <v>623</v>
      </c>
      <c r="B624" s="62" t="n">
        <v>41733.59375</v>
      </c>
      <c r="C624" s="63" t="n">
        <f aca="false">YEAR(B624)</f>
        <v>2014</v>
      </c>
      <c r="D624" s="32" t="s">
        <v>276</v>
      </c>
      <c r="E624" s="64" t="n">
        <v>6691.9</v>
      </c>
      <c r="F624" s="65" t="n">
        <v>-0.0033</v>
      </c>
      <c r="G624" s="66" t="n">
        <v>-22.08327</v>
      </c>
      <c r="H624" s="67" t="n">
        <f aca="false">E624+IF(D624="Long",1,-1)*G624</f>
        <v>6713.98327</v>
      </c>
      <c r="I624" s="68" t="n">
        <f aca="false">Assumptions!$B$58</f>
        <v>5.35750011455817</v>
      </c>
      <c r="J624" s="68" t="n">
        <f aca="false">INDEX(Yearly!$L$5:$L$22,MATCH(C624,Yearly!$A$5:$A$22,0))</f>
        <v>0.55422414978188</v>
      </c>
      <c r="K624" s="68" t="n">
        <f aca="false">G624-I624-J624</f>
        <v>-27.99499426434</v>
      </c>
      <c r="L624" s="69" t="n">
        <f aca="false">(I624+J624)/Assumptions!$B$8</f>
        <v>0.000260670104406952</v>
      </c>
      <c r="M624" s="70" t="n">
        <f aca="false">F624-L624</f>
        <v>-0.00356067010440695</v>
      </c>
      <c r="N624" s="71" t="n">
        <f aca="false">G624*Assumptions!$B$7</f>
        <v>-173684.91855</v>
      </c>
      <c r="O624" s="71" t="n">
        <f aca="false">K624*Assumptions!$B$7</f>
        <v>-220180.629889034</v>
      </c>
      <c r="P624" s="68" t="n">
        <f aca="false">P623+G624</f>
        <v>8372.60454000001</v>
      </c>
      <c r="Q624" s="68" t="n">
        <f aca="false">MAX(Q623,P624)</f>
        <v>8405.452065</v>
      </c>
      <c r="R624" s="68" t="n">
        <f aca="false">Q624-P624</f>
        <v>32.8475249999974</v>
      </c>
      <c r="S624" s="68" t="n">
        <f aca="false">S623+K624</f>
        <v>4704.93385812678</v>
      </c>
      <c r="T624" s="68" t="n">
        <f aca="false">MAX(T623,S624)</f>
        <v>4795.97801266549</v>
      </c>
      <c r="U624" s="68" t="n">
        <f aca="false">T624-S624</f>
        <v>91.044154538703</v>
      </c>
      <c r="V624" s="70" t="n">
        <f aca="false">V623+F624</f>
        <v>1.7301</v>
      </c>
      <c r="W624" s="70" t="n">
        <f aca="false">MAX(W623,V624)</f>
        <v>1.7353</v>
      </c>
      <c r="X624" s="70" t="n">
        <f aca="false">W624-V624</f>
        <v>0.00520000000000009</v>
      </c>
      <c r="Y624" s="70" t="n">
        <f aca="false">Y623+M624</f>
        <v>1.56837863803777</v>
      </c>
      <c r="Z624" s="70" t="n">
        <f aca="false">MAX(Z623,Y624)</f>
        <v>1.57592466897744</v>
      </c>
      <c r="AA624" s="70" t="n">
        <f aca="false">Z624-Y624</f>
        <v>0.00754603093966244</v>
      </c>
      <c r="AB624" s="72" t="n">
        <f aca="false">AB623*(1+F624)</f>
        <v>5.065254062602</v>
      </c>
      <c r="AC624" s="73" t="n">
        <f aca="false">MAX(AC623,AB624)</f>
        <v>5.09301566377237</v>
      </c>
      <c r="AD624" s="70" t="n">
        <f aca="false">1-AB624/AC624</f>
        <v>0.00545091611790016</v>
      </c>
      <c r="AE624" s="73" t="n">
        <f aca="false">AE623*(1+M624)</f>
        <v>4.31052681494896</v>
      </c>
      <c r="AF624" s="73" t="n">
        <f aca="false">MAX(AF623,AE624)</f>
        <v>4.34433972402436</v>
      </c>
      <c r="AG624" s="70" t="n">
        <f aca="false">1-AE624/AF624</f>
        <v>0.00778321015928274</v>
      </c>
      <c r="AH624" s="74" t="n">
        <f aca="false">IF(R624&gt;0,AH623+1,0)</f>
        <v>9</v>
      </c>
      <c r="AI624" s="74" t="n">
        <f aca="false">IF(U624&gt;0,AI623+1,0)</f>
        <v>55</v>
      </c>
      <c r="AJ624" s="74" t="n">
        <f aca="false">IF(G624&gt;0,AJ623+1,0)</f>
        <v>0</v>
      </c>
      <c r="AK624" s="74" t="n">
        <f aca="false">IF(G624&lt;=0,AK623+1,0)</f>
        <v>1</v>
      </c>
      <c r="AL624" s="74" t="n">
        <f aca="false">IF(K624&gt;0,AL623+1,0)</f>
        <v>0</v>
      </c>
      <c r="AM624" s="74" t="n">
        <f aca="false">IF(K624&lt;=0,AM623+1,0)</f>
        <v>1</v>
      </c>
    </row>
    <row r="625" customFormat="false" ht="15" hidden="false" customHeight="false" outlineLevel="0" collapsed="false">
      <c r="A625" s="61" t="n">
        <v>624</v>
      </c>
      <c r="B625" s="62" t="n">
        <v>41736.40625</v>
      </c>
      <c r="C625" s="63" t="n">
        <f aca="false">YEAR(B625)</f>
        <v>2014</v>
      </c>
      <c r="D625" s="32" t="s">
        <v>277</v>
      </c>
      <c r="E625" s="64" t="n">
        <v>6714.05</v>
      </c>
      <c r="F625" s="65" t="n">
        <v>-0.0045</v>
      </c>
      <c r="G625" s="66" t="n">
        <v>-30.213225</v>
      </c>
      <c r="H625" s="67" t="n">
        <f aca="false">E625+IF(D625="Long",1,-1)*G625</f>
        <v>6683.836775</v>
      </c>
      <c r="I625" s="68" t="n">
        <f aca="false">Assumptions!$B$58</f>
        <v>5.35750011455817</v>
      </c>
      <c r="J625" s="68" t="n">
        <f aca="false">INDEX(Yearly!$L$5:$L$22,MATCH(C625,Yearly!$A$5:$A$22,0))</f>
        <v>0.55422414978188</v>
      </c>
      <c r="K625" s="68" t="n">
        <f aca="false">G625-I625-J625</f>
        <v>-36.1249492643401</v>
      </c>
      <c r="L625" s="69" t="n">
        <f aca="false">(I625+J625)/Assumptions!$B$8</f>
        <v>0.000260670104406952</v>
      </c>
      <c r="M625" s="70" t="n">
        <f aca="false">F625-L625</f>
        <v>-0.00476067010440695</v>
      </c>
      <c r="N625" s="71" t="n">
        <f aca="false">G625*Assumptions!$B$7</f>
        <v>-237627.014625</v>
      </c>
      <c r="O625" s="71" t="n">
        <f aca="false">K625*Assumptions!$B$7</f>
        <v>-284122.725964035</v>
      </c>
      <c r="P625" s="68" t="n">
        <f aca="false">P624+G625</f>
        <v>8342.39131500001</v>
      </c>
      <c r="Q625" s="68" t="n">
        <f aca="false">MAX(Q624,P625)</f>
        <v>8405.452065</v>
      </c>
      <c r="R625" s="68" t="n">
        <f aca="false">Q625-P625</f>
        <v>63.0607499999969</v>
      </c>
      <c r="S625" s="68" t="n">
        <f aca="false">S624+K625</f>
        <v>4668.80890886244</v>
      </c>
      <c r="T625" s="68" t="n">
        <f aca="false">MAX(T624,S625)</f>
        <v>4795.97801266549</v>
      </c>
      <c r="U625" s="68" t="n">
        <f aca="false">T625-S625</f>
        <v>127.169103803043</v>
      </c>
      <c r="V625" s="70" t="n">
        <f aca="false">V624+F625</f>
        <v>1.7256</v>
      </c>
      <c r="W625" s="70" t="n">
        <f aca="false">MAX(W624,V625)</f>
        <v>1.7353</v>
      </c>
      <c r="X625" s="70" t="n">
        <f aca="false">W625-V625</f>
        <v>0.00970000000000004</v>
      </c>
      <c r="Y625" s="70" t="n">
        <f aca="false">Y624+M625</f>
        <v>1.56361796793337</v>
      </c>
      <c r="Z625" s="70" t="n">
        <f aca="false">MAX(Z624,Y625)</f>
        <v>1.57592466897744</v>
      </c>
      <c r="AA625" s="70" t="n">
        <f aca="false">Z625-Y625</f>
        <v>0.0123067010440694</v>
      </c>
      <c r="AB625" s="72" t="n">
        <f aca="false">AB624*(1+F625)</f>
        <v>5.04246041932029</v>
      </c>
      <c r="AC625" s="73" t="n">
        <f aca="false">MAX(AC624,AB625)</f>
        <v>5.09301566377237</v>
      </c>
      <c r="AD625" s="70" t="n">
        <f aca="false">1-AB625/AC625</f>
        <v>0.00992638699536952</v>
      </c>
      <c r="AE625" s="73" t="n">
        <f aca="false">AE624*(1+M625)</f>
        <v>4.29000581880679</v>
      </c>
      <c r="AF625" s="73" t="n">
        <f aca="false">MAX(AF624,AE625)</f>
        <v>4.34433972402436</v>
      </c>
      <c r="AG625" s="70" t="n">
        <f aca="false">1-AE625/AF625</f>
        <v>0.0125068269677679</v>
      </c>
      <c r="AH625" s="74" t="n">
        <f aca="false">IF(R625&gt;0,AH624+1,0)</f>
        <v>10</v>
      </c>
      <c r="AI625" s="74" t="n">
        <f aca="false">IF(U625&gt;0,AI624+1,0)</f>
        <v>56</v>
      </c>
      <c r="AJ625" s="74" t="n">
        <f aca="false">IF(G625&gt;0,AJ624+1,0)</f>
        <v>0</v>
      </c>
      <c r="AK625" s="74" t="n">
        <f aca="false">IF(G625&lt;=0,AK624+1,0)</f>
        <v>2</v>
      </c>
      <c r="AL625" s="74" t="n">
        <f aca="false">IF(K625&gt;0,AL624+1,0)</f>
        <v>0</v>
      </c>
      <c r="AM625" s="74" t="n">
        <f aca="false">IF(K625&lt;=0,AM624+1,0)</f>
        <v>2</v>
      </c>
    </row>
    <row r="626" customFormat="false" ht="15" hidden="false" customHeight="false" outlineLevel="0" collapsed="false">
      <c r="A626" s="61" t="n">
        <v>625</v>
      </c>
      <c r="B626" s="62" t="n">
        <v>41736.4479166667</v>
      </c>
      <c r="C626" s="63" t="n">
        <f aca="false">YEAR(B626)</f>
        <v>2014</v>
      </c>
      <c r="D626" s="32" t="s">
        <v>276</v>
      </c>
      <c r="E626" s="64" t="n">
        <v>6683.75</v>
      </c>
      <c r="F626" s="65" t="n">
        <v>-0.002</v>
      </c>
      <c r="G626" s="66" t="n">
        <v>-13.3675</v>
      </c>
      <c r="H626" s="67" t="n">
        <f aca="false">E626+IF(D626="Long",1,-1)*G626</f>
        <v>6697.1175</v>
      </c>
      <c r="I626" s="68" t="n">
        <f aca="false">Assumptions!$B$58</f>
        <v>5.35750011455817</v>
      </c>
      <c r="J626" s="68" t="n">
        <f aca="false">INDEX(Yearly!$L$5:$L$22,MATCH(C626,Yearly!$A$5:$A$22,0))</f>
        <v>0.55422414978188</v>
      </c>
      <c r="K626" s="68" t="n">
        <f aca="false">G626-I626-J626</f>
        <v>-19.27922426434</v>
      </c>
      <c r="L626" s="69" t="n">
        <f aca="false">(I626+J626)/Assumptions!$B$8</f>
        <v>0.000260670104406952</v>
      </c>
      <c r="M626" s="70" t="n">
        <f aca="false">F626-L626</f>
        <v>-0.00226067010440695</v>
      </c>
      <c r="N626" s="71" t="n">
        <f aca="false">G626*Assumptions!$B$7</f>
        <v>-105135.3875</v>
      </c>
      <c r="O626" s="71" t="n">
        <f aca="false">K626*Assumptions!$B$7</f>
        <v>-151631.098839034</v>
      </c>
      <c r="P626" s="68" t="n">
        <f aca="false">P625+G626</f>
        <v>8329.02381500001</v>
      </c>
      <c r="Q626" s="68" t="n">
        <f aca="false">MAX(Q625,P626)</f>
        <v>8405.452065</v>
      </c>
      <c r="R626" s="68" t="n">
        <f aca="false">Q626-P626</f>
        <v>76.4282499999972</v>
      </c>
      <c r="S626" s="68" t="n">
        <f aca="false">S625+K626</f>
        <v>4649.5296845981</v>
      </c>
      <c r="T626" s="68" t="n">
        <f aca="false">MAX(T625,S626)</f>
        <v>4795.97801266549</v>
      </c>
      <c r="U626" s="68" t="n">
        <f aca="false">T626-S626</f>
        <v>146.448328067383</v>
      </c>
      <c r="V626" s="70" t="n">
        <f aca="false">V625+F626</f>
        <v>1.7236</v>
      </c>
      <c r="W626" s="70" t="n">
        <f aca="false">MAX(W625,V626)</f>
        <v>1.7353</v>
      </c>
      <c r="X626" s="70" t="n">
        <f aca="false">W626-V626</f>
        <v>0.0117</v>
      </c>
      <c r="Y626" s="70" t="n">
        <f aca="false">Y625+M626</f>
        <v>1.56135729782896</v>
      </c>
      <c r="Z626" s="70" t="n">
        <f aca="false">MAX(Z625,Y626)</f>
        <v>1.57592466897744</v>
      </c>
      <c r="AA626" s="70" t="n">
        <f aca="false">Z626-Y626</f>
        <v>0.0145673711484764</v>
      </c>
      <c r="AB626" s="72" t="n">
        <f aca="false">AB625*(1+F626)</f>
        <v>5.03237549848165</v>
      </c>
      <c r="AC626" s="73" t="n">
        <f aca="false">MAX(AC625,AB626)</f>
        <v>5.09301566377237</v>
      </c>
      <c r="AD626" s="70" t="n">
        <f aca="false">1-AB626/AC626</f>
        <v>0.0119065342213789</v>
      </c>
      <c r="AE626" s="73" t="n">
        <f aca="false">AE625*(1+M626)</f>
        <v>4.28030753090448</v>
      </c>
      <c r="AF626" s="73" t="n">
        <f aca="false">MAX(AF625,AE626)</f>
        <v>4.34433972402436</v>
      </c>
      <c r="AG626" s="70" t="n">
        <f aca="false">1-AE626/AF626</f>
        <v>0.0147392232623479</v>
      </c>
      <c r="AH626" s="74" t="n">
        <f aca="false">IF(R626&gt;0,AH625+1,0)</f>
        <v>11</v>
      </c>
      <c r="AI626" s="74" t="n">
        <f aca="false">IF(U626&gt;0,AI625+1,0)</f>
        <v>57</v>
      </c>
      <c r="AJ626" s="74" t="n">
        <f aca="false">IF(G626&gt;0,AJ625+1,0)</f>
        <v>0</v>
      </c>
      <c r="AK626" s="74" t="n">
        <f aca="false">IF(G626&lt;=0,AK625+1,0)</f>
        <v>3</v>
      </c>
      <c r="AL626" s="74" t="n">
        <f aca="false">IF(K626&gt;0,AL625+1,0)</f>
        <v>0</v>
      </c>
      <c r="AM626" s="74" t="n">
        <f aca="false">IF(K626&lt;=0,AM625+1,0)</f>
        <v>3</v>
      </c>
    </row>
    <row r="627" customFormat="false" ht="15" hidden="false" customHeight="false" outlineLevel="0" collapsed="false">
      <c r="A627" s="61" t="n">
        <v>626</v>
      </c>
      <c r="B627" s="62" t="n">
        <v>41736.6354166667</v>
      </c>
      <c r="C627" s="63" t="n">
        <f aca="false">YEAR(B627)</f>
        <v>2014</v>
      </c>
      <c r="D627" s="32" t="s">
        <v>277</v>
      </c>
      <c r="E627" s="64" t="n">
        <v>6697.3</v>
      </c>
      <c r="F627" s="65" t="n">
        <v>0.0042</v>
      </c>
      <c r="G627" s="66" t="n">
        <v>28.12866</v>
      </c>
      <c r="H627" s="67" t="n">
        <f aca="false">E627+IF(D627="Long",1,-1)*G627</f>
        <v>6725.42866</v>
      </c>
      <c r="I627" s="68" t="n">
        <f aca="false">Assumptions!$B$58</f>
        <v>5.35750011455817</v>
      </c>
      <c r="J627" s="68" t="n">
        <f aca="false">INDEX(Yearly!$L$5:$L$22,MATCH(C627,Yearly!$A$5:$A$22,0))</f>
        <v>0.55422414978188</v>
      </c>
      <c r="K627" s="68" t="n">
        <f aca="false">G627-I627-J627</f>
        <v>22.21693573566</v>
      </c>
      <c r="L627" s="69" t="n">
        <f aca="false">(I627+J627)/Assumptions!$B$8</f>
        <v>0.000260670104406952</v>
      </c>
      <c r="M627" s="70" t="n">
        <f aca="false">F627-L627</f>
        <v>0.00393932989559305</v>
      </c>
      <c r="N627" s="71" t="n">
        <f aca="false">G627*Assumptions!$B$7</f>
        <v>221231.9109</v>
      </c>
      <c r="O627" s="71" t="n">
        <f aca="false">K627*Assumptions!$B$7</f>
        <v>174736.199560966</v>
      </c>
      <c r="P627" s="68" t="n">
        <f aca="false">P626+G627</f>
        <v>8357.15247500001</v>
      </c>
      <c r="Q627" s="68" t="n">
        <f aca="false">MAX(Q626,P627)</f>
        <v>8405.452065</v>
      </c>
      <c r="R627" s="68" t="n">
        <f aca="false">Q627-P627</f>
        <v>48.2995899999969</v>
      </c>
      <c r="S627" s="68" t="n">
        <f aca="false">S626+K627</f>
        <v>4671.74662033376</v>
      </c>
      <c r="T627" s="68" t="n">
        <f aca="false">MAX(T626,S627)</f>
        <v>4795.97801266549</v>
      </c>
      <c r="U627" s="68" t="n">
        <f aca="false">T627-S627</f>
        <v>124.231392331723</v>
      </c>
      <c r="V627" s="70" t="n">
        <f aca="false">V626+F627</f>
        <v>1.7278</v>
      </c>
      <c r="W627" s="70" t="n">
        <f aca="false">MAX(W626,V627)</f>
        <v>1.7353</v>
      </c>
      <c r="X627" s="70" t="n">
        <f aca="false">W627-V627</f>
        <v>0.00750000000000006</v>
      </c>
      <c r="Y627" s="70" t="n">
        <f aca="false">Y626+M627</f>
        <v>1.56529662772455</v>
      </c>
      <c r="Z627" s="70" t="n">
        <f aca="false">MAX(Z626,Y627)</f>
        <v>1.57592466897744</v>
      </c>
      <c r="AA627" s="70" t="n">
        <f aca="false">Z627-Y627</f>
        <v>0.0106280412528834</v>
      </c>
      <c r="AB627" s="72" t="n">
        <f aca="false">AB626*(1+F627)</f>
        <v>5.05351147557527</v>
      </c>
      <c r="AC627" s="73" t="n">
        <f aca="false">MAX(AC626,AB627)</f>
        <v>5.09301566377237</v>
      </c>
      <c r="AD627" s="70" t="n">
        <f aca="false">1-AB627/AC627</f>
        <v>0.00775654166510864</v>
      </c>
      <c r="AE627" s="73" t="n">
        <f aca="false">AE626*(1+M627)</f>
        <v>4.29716907432331</v>
      </c>
      <c r="AF627" s="73" t="n">
        <f aca="false">MAX(AF626,AE627)</f>
        <v>4.34433972402436</v>
      </c>
      <c r="AG627" s="70" t="n">
        <f aca="false">1-AE627/AF627</f>
        <v>0.0108579560295901</v>
      </c>
      <c r="AH627" s="74" t="n">
        <f aca="false">IF(R627&gt;0,AH626+1,0)</f>
        <v>12</v>
      </c>
      <c r="AI627" s="74" t="n">
        <f aca="false">IF(U627&gt;0,AI626+1,0)</f>
        <v>58</v>
      </c>
      <c r="AJ627" s="74" t="n">
        <f aca="false">IF(G627&gt;0,AJ626+1,0)</f>
        <v>1</v>
      </c>
      <c r="AK627" s="74" t="n">
        <f aca="false">IF(G627&lt;=0,AK626+1,0)</f>
        <v>0</v>
      </c>
      <c r="AL627" s="74" t="n">
        <f aca="false">IF(K627&gt;0,AL626+1,0)</f>
        <v>1</v>
      </c>
      <c r="AM627" s="74" t="n">
        <f aca="false">IF(K627&lt;=0,AM626+1,0)</f>
        <v>0</v>
      </c>
    </row>
    <row r="628" customFormat="false" ht="15" hidden="false" customHeight="false" outlineLevel="0" collapsed="false">
      <c r="A628" s="61" t="n">
        <v>627</v>
      </c>
      <c r="B628" s="62" t="n">
        <v>41744.40625</v>
      </c>
      <c r="C628" s="63" t="n">
        <f aca="false">YEAR(B628)</f>
        <v>2014</v>
      </c>
      <c r="D628" s="32" t="s">
        <v>276</v>
      </c>
      <c r="E628" s="64" t="n">
        <v>6725.75</v>
      </c>
      <c r="F628" s="65" t="n">
        <v>-0.0029</v>
      </c>
      <c r="G628" s="66" t="n">
        <v>-19.504675</v>
      </c>
      <c r="H628" s="67" t="n">
        <f aca="false">E628+IF(D628="Long",1,-1)*G628</f>
        <v>6745.254675</v>
      </c>
      <c r="I628" s="68" t="n">
        <f aca="false">Assumptions!$B$58</f>
        <v>5.35750011455817</v>
      </c>
      <c r="J628" s="68" t="n">
        <f aca="false">INDEX(Yearly!$L$5:$L$22,MATCH(C628,Yearly!$A$5:$A$22,0))</f>
        <v>0.55422414978188</v>
      </c>
      <c r="K628" s="68" t="n">
        <f aca="false">G628-I628-J628</f>
        <v>-25.41639926434</v>
      </c>
      <c r="L628" s="69" t="n">
        <f aca="false">(I628+J628)/Assumptions!$B$8</f>
        <v>0.000260670104406952</v>
      </c>
      <c r="M628" s="70" t="n">
        <f aca="false">F628-L628</f>
        <v>-0.00316067010440695</v>
      </c>
      <c r="N628" s="71" t="n">
        <f aca="false">G628*Assumptions!$B$7</f>
        <v>-153404.268875</v>
      </c>
      <c r="O628" s="71" t="n">
        <f aca="false">K628*Assumptions!$B$7</f>
        <v>-199899.980214034</v>
      </c>
      <c r="P628" s="68" t="n">
        <f aca="false">P627+G628</f>
        <v>8337.64780000001</v>
      </c>
      <c r="Q628" s="68" t="n">
        <f aca="false">MAX(Q627,P628)</f>
        <v>8405.452065</v>
      </c>
      <c r="R628" s="68" t="n">
        <f aca="false">Q628-P628</f>
        <v>67.804264999997</v>
      </c>
      <c r="S628" s="68" t="n">
        <f aca="false">S627+K628</f>
        <v>4646.33022106942</v>
      </c>
      <c r="T628" s="68" t="n">
        <f aca="false">MAX(T627,S628)</f>
        <v>4795.97801266549</v>
      </c>
      <c r="U628" s="68" t="n">
        <f aca="false">T628-S628</f>
        <v>149.647791596063</v>
      </c>
      <c r="V628" s="70" t="n">
        <f aca="false">V627+F628</f>
        <v>1.7249</v>
      </c>
      <c r="W628" s="70" t="n">
        <f aca="false">MAX(W627,V628)</f>
        <v>1.7353</v>
      </c>
      <c r="X628" s="70" t="n">
        <f aca="false">W628-V628</f>
        <v>0.0104</v>
      </c>
      <c r="Y628" s="70" t="n">
        <f aca="false">Y627+M628</f>
        <v>1.56213595762015</v>
      </c>
      <c r="Z628" s="70" t="n">
        <f aca="false">MAX(Z627,Y628)</f>
        <v>1.57592466897744</v>
      </c>
      <c r="AA628" s="70" t="n">
        <f aca="false">Z628-Y628</f>
        <v>0.0137887113572903</v>
      </c>
      <c r="AB628" s="72" t="n">
        <f aca="false">AB627*(1+F628)</f>
        <v>5.0388562922961</v>
      </c>
      <c r="AC628" s="73" t="n">
        <f aca="false">MAX(AC627,AB628)</f>
        <v>5.09301566377237</v>
      </c>
      <c r="AD628" s="70" t="n">
        <f aca="false">1-AB628/AC628</f>
        <v>0.0106340476942798</v>
      </c>
      <c r="AE628" s="73" t="n">
        <f aca="false">AE627*(1+M628)</f>
        <v>4.28358714049651</v>
      </c>
      <c r="AF628" s="73" t="n">
        <f aca="false">MAX(AF627,AE628)</f>
        <v>4.34433972402436</v>
      </c>
      <c r="AG628" s="70" t="n">
        <f aca="false">1-AE628/AF628</f>
        <v>0.0139843077169792</v>
      </c>
      <c r="AH628" s="74" t="n">
        <f aca="false">IF(R628&gt;0,AH627+1,0)</f>
        <v>13</v>
      </c>
      <c r="AI628" s="74" t="n">
        <f aca="false">IF(U628&gt;0,AI627+1,0)</f>
        <v>59</v>
      </c>
      <c r="AJ628" s="74" t="n">
        <f aca="false">IF(G628&gt;0,AJ627+1,0)</f>
        <v>0</v>
      </c>
      <c r="AK628" s="74" t="n">
        <f aca="false">IF(G628&lt;=0,AK627+1,0)</f>
        <v>1</v>
      </c>
      <c r="AL628" s="74" t="n">
        <f aca="false">IF(K628&gt;0,AL627+1,0)</f>
        <v>0</v>
      </c>
      <c r="AM628" s="74" t="n">
        <f aca="false">IF(K628&lt;=0,AM627+1,0)</f>
        <v>1</v>
      </c>
    </row>
    <row r="629" customFormat="false" ht="15" hidden="false" customHeight="false" outlineLevel="0" collapsed="false">
      <c r="A629" s="61" t="n">
        <v>628</v>
      </c>
      <c r="B629" s="62" t="n">
        <v>41744.6145833333</v>
      </c>
      <c r="C629" s="63" t="n">
        <f aca="false">YEAR(B629)</f>
        <v>2014</v>
      </c>
      <c r="D629" s="32" t="s">
        <v>277</v>
      </c>
      <c r="E629" s="64" t="n">
        <v>6745.15</v>
      </c>
      <c r="F629" s="65" t="n">
        <v>-0.0069</v>
      </c>
      <c r="G629" s="66" t="n">
        <v>-46.541535</v>
      </c>
      <c r="H629" s="67" t="n">
        <f aca="false">E629+IF(D629="Long",1,-1)*G629</f>
        <v>6698.608465</v>
      </c>
      <c r="I629" s="68" t="n">
        <f aca="false">Assumptions!$B$58</f>
        <v>5.35750011455817</v>
      </c>
      <c r="J629" s="68" t="n">
        <f aca="false">INDEX(Yearly!$L$5:$L$22,MATCH(C629,Yearly!$A$5:$A$22,0))</f>
        <v>0.55422414978188</v>
      </c>
      <c r="K629" s="68" t="n">
        <f aca="false">G629-I629-J629</f>
        <v>-52.4532592643401</v>
      </c>
      <c r="L629" s="69" t="n">
        <f aca="false">(I629+J629)/Assumptions!$B$8</f>
        <v>0.000260670104406952</v>
      </c>
      <c r="M629" s="70" t="n">
        <f aca="false">F629-L629</f>
        <v>-0.00716067010440695</v>
      </c>
      <c r="N629" s="71" t="n">
        <f aca="false">G629*Assumptions!$B$7</f>
        <v>-366049.172775</v>
      </c>
      <c r="O629" s="71" t="n">
        <f aca="false">K629*Assumptions!$B$7</f>
        <v>-412544.884114035</v>
      </c>
      <c r="P629" s="68" t="n">
        <f aca="false">P628+G629</f>
        <v>8291.10626500001</v>
      </c>
      <c r="Q629" s="68" t="n">
        <f aca="false">MAX(Q628,P629)</f>
        <v>8405.452065</v>
      </c>
      <c r="R629" s="68" t="n">
        <f aca="false">Q629-P629</f>
        <v>114.345799999997</v>
      </c>
      <c r="S629" s="68" t="n">
        <f aca="false">S628+K629</f>
        <v>4593.87696180508</v>
      </c>
      <c r="T629" s="68" t="n">
        <f aca="false">MAX(T628,S629)</f>
        <v>4795.97801266549</v>
      </c>
      <c r="U629" s="68" t="n">
        <f aca="false">T629-S629</f>
        <v>202.101050860403</v>
      </c>
      <c r="V629" s="70" t="n">
        <f aca="false">V628+F629</f>
        <v>1.718</v>
      </c>
      <c r="W629" s="70" t="n">
        <f aca="false">MAX(W628,V629)</f>
        <v>1.7353</v>
      </c>
      <c r="X629" s="70" t="n">
        <f aca="false">W629-V629</f>
        <v>0.0172999999999999</v>
      </c>
      <c r="Y629" s="70" t="n">
        <f aca="false">Y628+M629</f>
        <v>1.55497528751574</v>
      </c>
      <c r="Z629" s="70" t="n">
        <f aca="false">MAX(Z628,Y629)</f>
        <v>1.57592466897744</v>
      </c>
      <c r="AA629" s="70" t="n">
        <f aca="false">Z629-Y629</f>
        <v>0.0209493814616972</v>
      </c>
      <c r="AB629" s="72" t="n">
        <f aca="false">AB628*(1+F629)</f>
        <v>5.00408818387926</v>
      </c>
      <c r="AC629" s="73" t="n">
        <f aca="false">MAX(AC628,AB629)</f>
        <v>5.09301566377237</v>
      </c>
      <c r="AD629" s="70" t="n">
        <f aca="false">1-AB629/AC629</f>
        <v>0.0174606727651893</v>
      </c>
      <c r="AE629" s="73" t="n">
        <f aca="false">AE628*(1+M629)</f>
        <v>4.25291378611993</v>
      </c>
      <c r="AF629" s="73" t="n">
        <f aca="false">MAX(AF628,AE629)</f>
        <v>4.34433972402436</v>
      </c>
      <c r="AG629" s="70" t="n">
        <f aca="false">1-AE629/AF629</f>
        <v>0.0210448408071864</v>
      </c>
      <c r="AH629" s="74" t="n">
        <f aca="false">IF(R629&gt;0,AH628+1,0)</f>
        <v>14</v>
      </c>
      <c r="AI629" s="74" t="n">
        <f aca="false">IF(U629&gt;0,AI628+1,0)</f>
        <v>60</v>
      </c>
      <c r="AJ629" s="74" t="n">
        <f aca="false">IF(G629&gt;0,AJ628+1,0)</f>
        <v>0</v>
      </c>
      <c r="AK629" s="74" t="n">
        <f aca="false">IF(G629&lt;=0,AK628+1,0)</f>
        <v>2</v>
      </c>
      <c r="AL629" s="74" t="n">
        <f aca="false">IF(K629&gt;0,AL628+1,0)</f>
        <v>0</v>
      </c>
      <c r="AM629" s="74" t="n">
        <f aca="false">IF(K629&lt;=0,AM628+1,0)</f>
        <v>2</v>
      </c>
    </row>
    <row r="630" customFormat="false" ht="15" hidden="false" customHeight="false" outlineLevel="0" collapsed="false">
      <c r="A630" s="61" t="n">
        <v>629</v>
      </c>
      <c r="B630" s="62" t="n">
        <v>41745.53125</v>
      </c>
      <c r="C630" s="63" t="n">
        <f aca="false">YEAR(B630)</f>
        <v>2014</v>
      </c>
      <c r="D630" s="32" t="s">
        <v>276</v>
      </c>
      <c r="E630" s="64" t="n">
        <v>6698.85</v>
      </c>
      <c r="F630" s="65" t="n">
        <v>-0.005</v>
      </c>
      <c r="G630" s="66" t="n">
        <v>-33.49425</v>
      </c>
      <c r="H630" s="67" t="n">
        <f aca="false">E630+IF(D630="Long",1,-1)*G630</f>
        <v>6732.34425</v>
      </c>
      <c r="I630" s="68" t="n">
        <f aca="false">Assumptions!$B$58</f>
        <v>5.35750011455817</v>
      </c>
      <c r="J630" s="68" t="n">
        <f aca="false">INDEX(Yearly!$L$5:$L$22,MATCH(C630,Yearly!$A$5:$A$22,0))</f>
        <v>0.55422414978188</v>
      </c>
      <c r="K630" s="68" t="n">
        <f aca="false">G630-I630-J630</f>
        <v>-39.4059742643401</v>
      </c>
      <c r="L630" s="69" t="n">
        <f aca="false">(I630+J630)/Assumptions!$B$8</f>
        <v>0.000260670104406952</v>
      </c>
      <c r="M630" s="70" t="n">
        <f aca="false">F630-L630</f>
        <v>-0.00526067010440695</v>
      </c>
      <c r="N630" s="71" t="n">
        <f aca="false">G630*Assumptions!$B$7</f>
        <v>-263432.27625</v>
      </c>
      <c r="O630" s="71" t="n">
        <f aca="false">K630*Assumptions!$B$7</f>
        <v>-309927.987589035</v>
      </c>
      <c r="P630" s="68" t="n">
        <f aca="false">P629+G630</f>
        <v>8257.61201500001</v>
      </c>
      <c r="Q630" s="68" t="n">
        <f aca="false">MAX(Q629,P630)</f>
        <v>8405.452065</v>
      </c>
      <c r="R630" s="68" t="n">
        <f aca="false">Q630-P630</f>
        <v>147.840049999997</v>
      </c>
      <c r="S630" s="68" t="n">
        <f aca="false">S629+K630</f>
        <v>4554.47098754074</v>
      </c>
      <c r="T630" s="68" t="n">
        <f aca="false">MAX(T629,S630)</f>
        <v>4795.97801266549</v>
      </c>
      <c r="U630" s="68" t="n">
        <f aca="false">T630-S630</f>
        <v>241.507025124743</v>
      </c>
      <c r="V630" s="70" t="n">
        <f aca="false">V629+F630</f>
        <v>1.713</v>
      </c>
      <c r="W630" s="70" t="n">
        <f aca="false">MAX(W629,V630)</f>
        <v>1.7353</v>
      </c>
      <c r="X630" s="70" t="n">
        <f aca="false">W630-V630</f>
        <v>0.0222999999999998</v>
      </c>
      <c r="Y630" s="70" t="n">
        <f aca="false">Y629+M630</f>
        <v>1.54971461741133</v>
      </c>
      <c r="Z630" s="70" t="n">
        <f aca="false">MAX(Z629,Y630)</f>
        <v>1.57592466897744</v>
      </c>
      <c r="AA630" s="70" t="n">
        <f aca="false">Z630-Y630</f>
        <v>0.0262100515661041</v>
      </c>
      <c r="AB630" s="72" t="n">
        <f aca="false">AB629*(1+F630)</f>
        <v>4.97906774295986</v>
      </c>
      <c r="AC630" s="73" t="n">
        <f aca="false">MAX(AC629,AB630)</f>
        <v>5.09301566377237</v>
      </c>
      <c r="AD630" s="70" t="n">
        <f aca="false">1-AB630/AC630</f>
        <v>0.0223733694013634</v>
      </c>
      <c r="AE630" s="73" t="n">
        <f aca="false">AE629*(1+M630)</f>
        <v>4.23054060970867</v>
      </c>
      <c r="AF630" s="73" t="n">
        <f aca="false">MAX(AF629,AE630)</f>
        <v>4.34433972402436</v>
      </c>
      <c r="AG630" s="70" t="n">
        <f aca="false">1-AE630/AF630</f>
        <v>0.026194800946707</v>
      </c>
      <c r="AH630" s="74" t="n">
        <f aca="false">IF(R630&gt;0,AH629+1,0)</f>
        <v>15</v>
      </c>
      <c r="AI630" s="74" t="n">
        <f aca="false">IF(U630&gt;0,AI629+1,0)</f>
        <v>61</v>
      </c>
      <c r="AJ630" s="74" t="n">
        <f aca="false">IF(G630&gt;0,AJ629+1,0)</f>
        <v>0</v>
      </c>
      <c r="AK630" s="74" t="n">
        <f aca="false">IF(G630&lt;=0,AK629+1,0)</f>
        <v>3</v>
      </c>
      <c r="AL630" s="74" t="n">
        <f aca="false">IF(K630&gt;0,AL629+1,0)</f>
        <v>0</v>
      </c>
      <c r="AM630" s="74" t="n">
        <f aca="false">IF(K630&lt;=0,AM629+1,0)</f>
        <v>3</v>
      </c>
    </row>
    <row r="631" customFormat="false" ht="15" hidden="false" customHeight="false" outlineLevel="0" collapsed="false">
      <c r="A631" s="61" t="n">
        <v>630</v>
      </c>
      <c r="B631" s="62" t="n">
        <v>41746.46875</v>
      </c>
      <c r="C631" s="63" t="n">
        <f aca="false">YEAR(B631)</f>
        <v>2014</v>
      </c>
      <c r="D631" s="32" t="s">
        <v>277</v>
      </c>
      <c r="E631" s="64" t="n">
        <v>6732.35</v>
      </c>
      <c r="F631" s="65" t="n">
        <v>0.0094</v>
      </c>
      <c r="G631" s="66" t="n">
        <v>63.28409</v>
      </c>
      <c r="H631" s="67" t="n">
        <f aca="false">E631+IF(D631="Long",1,-1)*G631</f>
        <v>6795.63409</v>
      </c>
      <c r="I631" s="68" t="n">
        <f aca="false">Assumptions!$B$58</f>
        <v>5.35750011455817</v>
      </c>
      <c r="J631" s="68" t="n">
        <f aca="false">INDEX(Yearly!$L$5:$L$22,MATCH(C631,Yearly!$A$5:$A$22,0))</f>
        <v>0.55422414978188</v>
      </c>
      <c r="K631" s="68" t="n">
        <f aca="false">G631-I631-J631</f>
        <v>57.37236573566</v>
      </c>
      <c r="L631" s="69" t="n">
        <f aca="false">(I631+J631)/Assumptions!$B$8</f>
        <v>0.000260670104406952</v>
      </c>
      <c r="M631" s="70" t="n">
        <f aca="false">F631-L631</f>
        <v>0.00913932989559305</v>
      </c>
      <c r="N631" s="71" t="n">
        <f aca="false">G631*Assumptions!$B$7</f>
        <v>497729.36785</v>
      </c>
      <c r="O631" s="71" t="n">
        <f aca="false">K631*Assumptions!$B$7</f>
        <v>451233.656510966</v>
      </c>
      <c r="P631" s="68" t="n">
        <f aca="false">P630+G631</f>
        <v>8320.89610500001</v>
      </c>
      <c r="Q631" s="68" t="n">
        <f aca="false">MAX(Q630,P631)</f>
        <v>8405.452065</v>
      </c>
      <c r="R631" s="68" t="n">
        <f aca="false">Q631-P631</f>
        <v>84.5559599999979</v>
      </c>
      <c r="S631" s="68" t="n">
        <f aca="false">S630+K631</f>
        <v>4611.8433532764</v>
      </c>
      <c r="T631" s="68" t="n">
        <f aca="false">MAX(T630,S631)</f>
        <v>4795.97801266549</v>
      </c>
      <c r="U631" s="68" t="n">
        <f aca="false">T631-S631</f>
        <v>184.134659389084</v>
      </c>
      <c r="V631" s="70" t="n">
        <f aca="false">V630+F631</f>
        <v>1.7224</v>
      </c>
      <c r="W631" s="70" t="n">
        <f aca="false">MAX(W630,V631)</f>
        <v>1.7353</v>
      </c>
      <c r="X631" s="70" t="n">
        <f aca="false">W631-V631</f>
        <v>0.0128999999999997</v>
      </c>
      <c r="Y631" s="70" t="n">
        <f aca="false">Y630+M631</f>
        <v>1.55885394730693</v>
      </c>
      <c r="Z631" s="70" t="n">
        <f aca="false">MAX(Z630,Y631)</f>
        <v>1.57592466897744</v>
      </c>
      <c r="AA631" s="70" t="n">
        <f aca="false">Z631-Y631</f>
        <v>0.017070721670511</v>
      </c>
      <c r="AB631" s="72" t="n">
        <f aca="false">AB630*(1+F631)</f>
        <v>5.02587097974369</v>
      </c>
      <c r="AC631" s="73" t="n">
        <f aca="false">MAX(AC630,AB631)</f>
        <v>5.09301566377237</v>
      </c>
      <c r="AD631" s="70" t="n">
        <f aca="false">1-AB631/AC631</f>
        <v>0.0131836790737361</v>
      </c>
      <c r="AE631" s="73" t="n">
        <f aca="false">AE630*(1+M631)</f>
        <v>4.2692049159775</v>
      </c>
      <c r="AF631" s="73" t="n">
        <f aca="false">MAX(AF630,AE631)</f>
        <v>4.34433972402436</v>
      </c>
      <c r="AG631" s="70" t="n">
        <f aca="false">1-AE631/AF631</f>
        <v>0.0172948739785153</v>
      </c>
      <c r="AH631" s="74" t="n">
        <f aca="false">IF(R631&gt;0,AH630+1,0)</f>
        <v>16</v>
      </c>
      <c r="AI631" s="74" t="n">
        <f aca="false">IF(U631&gt;0,AI630+1,0)</f>
        <v>62</v>
      </c>
      <c r="AJ631" s="74" t="n">
        <f aca="false">IF(G631&gt;0,AJ630+1,0)</f>
        <v>1</v>
      </c>
      <c r="AK631" s="74" t="n">
        <f aca="false">IF(G631&lt;=0,AK630+1,0)</f>
        <v>0</v>
      </c>
      <c r="AL631" s="74" t="n">
        <f aca="false">IF(K631&gt;0,AL630+1,0)</f>
        <v>1</v>
      </c>
      <c r="AM631" s="74" t="n">
        <f aca="false">IF(K631&lt;=0,AM630+1,0)</f>
        <v>0</v>
      </c>
    </row>
    <row r="632" customFormat="false" ht="15" hidden="false" customHeight="false" outlineLevel="0" collapsed="false">
      <c r="A632" s="61" t="n">
        <v>631</v>
      </c>
      <c r="B632" s="62" t="n">
        <v>41754.5520833333</v>
      </c>
      <c r="C632" s="63" t="n">
        <f aca="false">YEAR(B632)</f>
        <v>2014</v>
      </c>
      <c r="D632" s="32" t="s">
        <v>276</v>
      </c>
      <c r="E632" s="64" t="n">
        <v>6795.65</v>
      </c>
      <c r="F632" s="65" t="n">
        <v>0.0038</v>
      </c>
      <c r="G632" s="66" t="n">
        <v>25.82347</v>
      </c>
      <c r="H632" s="67" t="n">
        <f aca="false">E632+IF(D632="Long",1,-1)*G632</f>
        <v>6769.82653</v>
      </c>
      <c r="I632" s="68" t="n">
        <f aca="false">Assumptions!$B$58</f>
        <v>5.35750011455817</v>
      </c>
      <c r="J632" s="68" t="n">
        <f aca="false">INDEX(Yearly!$L$5:$L$22,MATCH(C632,Yearly!$A$5:$A$22,0))</f>
        <v>0.55422414978188</v>
      </c>
      <c r="K632" s="68" t="n">
        <f aca="false">G632-I632-J632</f>
        <v>19.91174573566</v>
      </c>
      <c r="L632" s="69" t="n">
        <f aca="false">(I632+J632)/Assumptions!$B$8</f>
        <v>0.000260670104406952</v>
      </c>
      <c r="M632" s="70" t="n">
        <f aca="false">F632-L632</f>
        <v>0.00353932989559305</v>
      </c>
      <c r="N632" s="71" t="n">
        <f aca="false">G632*Assumptions!$B$7</f>
        <v>203101.59155</v>
      </c>
      <c r="O632" s="71" t="n">
        <f aca="false">K632*Assumptions!$B$7</f>
        <v>156605.880210966</v>
      </c>
      <c r="P632" s="68" t="n">
        <f aca="false">P631+G632</f>
        <v>8346.71957500001</v>
      </c>
      <c r="Q632" s="68" t="n">
        <f aca="false">MAX(Q631,P632)</f>
        <v>8405.452065</v>
      </c>
      <c r="R632" s="68" t="n">
        <f aca="false">Q632-P632</f>
        <v>58.7324899999985</v>
      </c>
      <c r="S632" s="68" t="n">
        <f aca="false">S631+K632</f>
        <v>4631.75509901206</v>
      </c>
      <c r="T632" s="68" t="n">
        <f aca="false">MAX(T631,S632)</f>
        <v>4795.97801266549</v>
      </c>
      <c r="U632" s="68" t="n">
        <f aca="false">T632-S632</f>
        <v>164.222913653424</v>
      </c>
      <c r="V632" s="70" t="n">
        <f aca="false">V631+F632</f>
        <v>1.7262</v>
      </c>
      <c r="W632" s="70" t="n">
        <f aca="false">MAX(W631,V632)</f>
        <v>1.7353</v>
      </c>
      <c r="X632" s="70" t="n">
        <f aca="false">W632-V632</f>
        <v>0.00909999999999966</v>
      </c>
      <c r="Y632" s="70" t="n">
        <f aca="false">Y631+M632</f>
        <v>1.56239327720252</v>
      </c>
      <c r="Z632" s="70" t="n">
        <f aca="false">MAX(Z631,Y632)</f>
        <v>1.57592466897744</v>
      </c>
      <c r="AA632" s="70" t="n">
        <f aca="false">Z632-Y632</f>
        <v>0.013531391774918</v>
      </c>
      <c r="AB632" s="72" t="n">
        <f aca="false">AB631*(1+F632)</f>
        <v>5.04496928946671</v>
      </c>
      <c r="AC632" s="73" t="n">
        <f aca="false">MAX(AC631,AB632)</f>
        <v>5.09301566377237</v>
      </c>
      <c r="AD632" s="70" t="n">
        <f aca="false">1-AB632/AC632</f>
        <v>0.00943377705421622</v>
      </c>
      <c r="AE632" s="73" t="n">
        <f aca="false">AE631*(1+M632)</f>
        <v>4.28431504056704</v>
      </c>
      <c r="AF632" s="73" t="n">
        <f aca="false">MAX(AF631,AE632)</f>
        <v>4.34433972402436</v>
      </c>
      <c r="AG632" s="70" t="n">
        <f aca="false">1-AE632/AF632</f>
        <v>0.013816756347435</v>
      </c>
      <c r="AH632" s="74" t="n">
        <f aca="false">IF(R632&gt;0,AH631+1,0)</f>
        <v>17</v>
      </c>
      <c r="AI632" s="74" t="n">
        <f aca="false">IF(U632&gt;0,AI631+1,0)</f>
        <v>63</v>
      </c>
      <c r="AJ632" s="74" t="n">
        <f aca="false">IF(G632&gt;0,AJ631+1,0)</f>
        <v>2</v>
      </c>
      <c r="AK632" s="74" t="n">
        <f aca="false">IF(G632&lt;=0,AK631+1,0)</f>
        <v>0</v>
      </c>
      <c r="AL632" s="74" t="n">
        <f aca="false">IF(K632&gt;0,AL631+1,0)</f>
        <v>2</v>
      </c>
      <c r="AM632" s="74" t="n">
        <f aca="false">IF(K632&lt;=0,AM631+1,0)</f>
        <v>0</v>
      </c>
    </row>
    <row r="633" customFormat="false" ht="15" hidden="false" customHeight="false" outlineLevel="0" collapsed="false">
      <c r="A633" s="61" t="n">
        <v>632</v>
      </c>
      <c r="B633" s="62" t="n">
        <v>41759.46875</v>
      </c>
      <c r="C633" s="63" t="n">
        <f aca="false">YEAR(B633)</f>
        <v>2014</v>
      </c>
      <c r="D633" s="32" t="s">
        <v>277</v>
      </c>
      <c r="E633" s="64" t="n">
        <v>6770.1</v>
      </c>
      <c r="F633" s="65" t="n">
        <v>-0.003</v>
      </c>
      <c r="G633" s="66" t="n">
        <v>-20.3103</v>
      </c>
      <c r="H633" s="67" t="n">
        <f aca="false">E633+IF(D633="Long",1,-1)*G633</f>
        <v>6749.7897</v>
      </c>
      <c r="I633" s="68" t="n">
        <f aca="false">Assumptions!$B$58</f>
        <v>5.35750011455817</v>
      </c>
      <c r="J633" s="68" t="n">
        <f aca="false">INDEX(Yearly!$L$5:$L$22,MATCH(C633,Yearly!$A$5:$A$22,0))</f>
        <v>0.55422414978188</v>
      </c>
      <c r="K633" s="68" t="n">
        <f aca="false">G633-I633-J633</f>
        <v>-26.2220242643401</v>
      </c>
      <c r="L633" s="69" t="n">
        <f aca="false">(I633+J633)/Assumptions!$B$8</f>
        <v>0.000260670104406952</v>
      </c>
      <c r="M633" s="70" t="n">
        <f aca="false">F633-L633</f>
        <v>-0.00326067010440695</v>
      </c>
      <c r="N633" s="71" t="n">
        <f aca="false">G633*Assumptions!$B$7</f>
        <v>-159740.5095</v>
      </c>
      <c r="O633" s="71" t="n">
        <f aca="false">K633*Assumptions!$B$7</f>
        <v>-206236.220839035</v>
      </c>
      <c r="P633" s="68" t="n">
        <f aca="false">P632+G633</f>
        <v>8326.40927500001</v>
      </c>
      <c r="Q633" s="68" t="n">
        <f aca="false">MAX(Q632,P633)</f>
        <v>8405.452065</v>
      </c>
      <c r="R633" s="68" t="n">
        <f aca="false">Q633-P633</f>
        <v>79.0427899999977</v>
      </c>
      <c r="S633" s="68" t="n">
        <f aca="false">S632+K633</f>
        <v>4605.53307474772</v>
      </c>
      <c r="T633" s="68" t="n">
        <f aca="false">MAX(T632,S633)</f>
        <v>4795.97801266549</v>
      </c>
      <c r="U633" s="68" t="n">
        <f aca="false">T633-S633</f>
        <v>190.444937917764</v>
      </c>
      <c r="V633" s="70" t="n">
        <f aca="false">V632+F633</f>
        <v>1.7232</v>
      </c>
      <c r="W633" s="70" t="n">
        <f aca="false">MAX(W632,V633)</f>
        <v>1.7353</v>
      </c>
      <c r="X633" s="70" t="n">
        <f aca="false">W633-V633</f>
        <v>0.0120999999999996</v>
      </c>
      <c r="Y633" s="70" t="n">
        <f aca="false">Y632+M633</f>
        <v>1.55913260709811</v>
      </c>
      <c r="Z633" s="70" t="n">
        <f aca="false">MAX(Z632,Y633)</f>
        <v>1.57592466897744</v>
      </c>
      <c r="AA633" s="70" t="n">
        <f aca="false">Z633-Y633</f>
        <v>0.0167920618793249</v>
      </c>
      <c r="AB633" s="72" t="n">
        <f aca="false">AB632*(1+F633)</f>
        <v>5.02983438159831</v>
      </c>
      <c r="AC633" s="73" t="n">
        <f aca="false">MAX(AC632,AB633)</f>
        <v>5.09301566377237</v>
      </c>
      <c r="AD633" s="70" t="n">
        <f aca="false">1-AB633/AC633</f>
        <v>0.0124054757230535</v>
      </c>
      <c r="AE633" s="73" t="n">
        <f aca="false">AE632*(1+M633)</f>
        <v>4.2703453025964</v>
      </c>
      <c r="AF633" s="73" t="n">
        <f aca="false">MAX(AF632,AE633)</f>
        <v>4.34433972402436</v>
      </c>
      <c r="AG633" s="70" t="n">
        <f aca="false">1-AE633/AF633</f>
        <v>0.01703237456748</v>
      </c>
      <c r="AH633" s="74" t="n">
        <f aca="false">IF(R633&gt;0,AH632+1,0)</f>
        <v>18</v>
      </c>
      <c r="AI633" s="74" t="n">
        <f aca="false">IF(U633&gt;0,AI632+1,0)</f>
        <v>64</v>
      </c>
      <c r="AJ633" s="74" t="n">
        <f aca="false">IF(G633&gt;0,AJ632+1,0)</f>
        <v>0</v>
      </c>
      <c r="AK633" s="74" t="n">
        <f aca="false">IF(G633&lt;=0,AK632+1,0)</f>
        <v>1</v>
      </c>
      <c r="AL633" s="74" t="n">
        <f aca="false">IF(K633&gt;0,AL632+1,0)</f>
        <v>0</v>
      </c>
      <c r="AM633" s="74" t="n">
        <f aca="false">IF(K633&lt;=0,AM632+1,0)</f>
        <v>1</v>
      </c>
    </row>
    <row r="634" customFormat="false" ht="15" hidden="false" customHeight="false" outlineLevel="0" collapsed="false">
      <c r="A634" s="61" t="n">
        <v>633</v>
      </c>
      <c r="B634" s="62" t="n">
        <v>41759.53125</v>
      </c>
      <c r="C634" s="63" t="n">
        <f aca="false">YEAR(B634)</f>
        <v>2014</v>
      </c>
      <c r="D634" s="32" t="s">
        <v>276</v>
      </c>
      <c r="E634" s="64" t="n">
        <v>6750</v>
      </c>
      <c r="F634" s="65" t="n">
        <v>0.0024</v>
      </c>
      <c r="G634" s="66" t="n">
        <v>16.2</v>
      </c>
      <c r="H634" s="67" t="n">
        <f aca="false">E634+IF(D634="Long",1,-1)*G634</f>
        <v>6733.8</v>
      </c>
      <c r="I634" s="68" t="n">
        <f aca="false">Assumptions!$B$58</f>
        <v>5.35750011455817</v>
      </c>
      <c r="J634" s="68" t="n">
        <f aca="false">INDEX(Yearly!$L$5:$L$22,MATCH(C634,Yearly!$A$5:$A$22,0))</f>
        <v>0.55422414978188</v>
      </c>
      <c r="K634" s="68" t="n">
        <f aca="false">G634-I634-J634</f>
        <v>10.28827573566</v>
      </c>
      <c r="L634" s="69" t="n">
        <f aca="false">(I634+J634)/Assumptions!$B$8</f>
        <v>0.000260670104406952</v>
      </c>
      <c r="M634" s="70" t="n">
        <f aca="false">F634-L634</f>
        <v>0.00213932989559305</v>
      </c>
      <c r="N634" s="71" t="n">
        <f aca="false">G634*Assumptions!$B$7</f>
        <v>127413</v>
      </c>
      <c r="O634" s="71" t="n">
        <f aca="false">K634*Assumptions!$B$7</f>
        <v>80917.2886609655</v>
      </c>
      <c r="P634" s="68" t="n">
        <f aca="false">P633+G634</f>
        <v>8342.60927500001</v>
      </c>
      <c r="Q634" s="68" t="n">
        <f aca="false">MAX(Q633,P634)</f>
        <v>8405.452065</v>
      </c>
      <c r="R634" s="68" t="n">
        <f aca="false">Q634-P634</f>
        <v>62.842789999997</v>
      </c>
      <c r="S634" s="68" t="n">
        <f aca="false">S633+K634</f>
        <v>4615.82135048338</v>
      </c>
      <c r="T634" s="68" t="n">
        <f aca="false">MAX(T633,S634)</f>
        <v>4795.97801266549</v>
      </c>
      <c r="U634" s="68" t="n">
        <f aca="false">T634-S634</f>
        <v>180.156662182104</v>
      </c>
      <c r="V634" s="70" t="n">
        <f aca="false">V633+F634</f>
        <v>1.7256</v>
      </c>
      <c r="W634" s="70" t="n">
        <f aca="false">MAX(W633,V634)</f>
        <v>1.7353</v>
      </c>
      <c r="X634" s="70" t="n">
        <f aca="false">W634-V634</f>
        <v>0.0096999999999996</v>
      </c>
      <c r="Y634" s="70" t="n">
        <f aca="false">Y633+M634</f>
        <v>1.5612719369937</v>
      </c>
      <c r="Z634" s="70" t="n">
        <f aca="false">MAX(Z633,Y634)</f>
        <v>1.57592466897744</v>
      </c>
      <c r="AA634" s="70" t="n">
        <f aca="false">Z634-Y634</f>
        <v>0.014652731983732</v>
      </c>
      <c r="AB634" s="72" t="n">
        <f aca="false">AB633*(1+F634)</f>
        <v>5.04190598411415</v>
      </c>
      <c r="AC634" s="73" t="n">
        <f aca="false">MAX(AC633,AB634)</f>
        <v>5.09301566377237</v>
      </c>
      <c r="AD634" s="70" t="n">
        <f aca="false">1-AB634/AC634</f>
        <v>0.0100352488647888</v>
      </c>
      <c r="AE634" s="73" t="n">
        <f aca="false">AE633*(1+M634)</f>
        <v>4.27948097996675</v>
      </c>
      <c r="AF634" s="73" t="n">
        <f aca="false">MAX(AF633,AE634)</f>
        <v>4.34433972402436</v>
      </c>
      <c r="AG634" s="70" t="n">
        <f aca="false">1-AE634/AF634</f>
        <v>0.014929482539992</v>
      </c>
      <c r="AH634" s="74" t="n">
        <f aca="false">IF(R634&gt;0,AH633+1,0)</f>
        <v>19</v>
      </c>
      <c r="AI634" s="74" t="n">
        <f aca="false">IF(U634&gt;0,AI633+1,0)</f>
        <v>65</v>
      </c>
      <c r="AJ634" s="74" t="n">
        <f aca="false">IF(G634&gt;0,AJ633+1,0)</f>
        <v>1</v>
      </c>
      <c r="AK634" s="74" t="n">
        <f aca="false">IF(G634&lt;=0,AK633+1,0)</f>
        <v>0</v>
      </c>
      <c r="AL634" s="74" t="n">
        <f aca="false">IF(K634&gt;0,AL633+1,0)</f>
        <v>1</v>
      </c>
      <c r="AM634" s="74" t="n">
        <f aca="false">IF(K634&lt;=0,AM633+1,0)</f>
        <v>0</v>
      </c>
    </row>
    <row r="635" customFormat="false" ht="15" hidden="false" customHeight="false" outlineLevel="0" collapsed="false">
      <c r="A635" s="61" t="n">
        <v>634</v>
      </c>
      <c r="B635" s="62" t="n">
        <v>41764.5729166667</v>
      </c>
      <c r="C635" s="63" t="n">
        <f aca="false">YEAR(B635)</f>
        <v>2014</v>
      </c>
      <c r="D635" s="32" t="s">
        <v>277</v>
      </c>
      <c r="E635" s="64" t="n">
        <v>6733.55</v>
      </c>
      <c r="F635" s="65" t="n">
        <v>-0.0038</v>
      </c>
      <c r="G635" s="66" t="n">
        <v>-25.58749</v>
      </c>
      <c r="H635" s="67" t="n">
        <f aca="false">E635+IF(D635="Long",1,-1)*G635</f>
        <v>6707.96251</v>
      </c>
      <c r="I635" s="68" t="n">
        <f aca="false">Assumptions!$B$58</f>
        <v>5.35750011455817</v>
      </c>
      <c r="J635" s="68" t="n">
        <f aca="false">INDEX(Yearly!$L$5:$L$22,MATCH(C635,Yearly!$A$5:$A$22,0))</f>
        <v>0.55422414978188</v>
      </c>
      <c r="K635" s="68" t="n">
        <f aca="false">G635-I635-J635</f>
        <v>-31.49921426434</v>
      </c>
      <c r="L635" s="69" t="n">
        <f aca="false">(I635+J635)/Assumptions!$B$8</f>
        <v>0.000260670104406952</v>
      </c>
      <c r="M635" s="70" t="n">
        <f aca="false">F635-L635</f>
        <v>-0.00406067010440695</v>
      </c>
      <c r="N635" s="71" t="n">
        <f aca="false">G635*Assumptions!$B$7</f>
        <v>-201245.60885</v>
      </c>
      <c r="O635" s="71" t="n">
        <f aca="false">K635*Assumptions!$B$7</f>
        <v>-247741.320189034</v>
      </c>
      <c r="P635" s="68" t="n">
        <f aca="false">P634+G635</f>
        <v>8317.02178500001</v>
      </c>
      <c r="Q635" s="68" t="n">
        <f aca="false">MAX(Q634,P635)</f>
        <v>8405.452065</v>
      </c>
      <c r="R635" s="68" t="n">
        <f aca="false">Q635-P635</f>
        <v>88.4302799999969</v>
      </c>
      <c r="S635" s="68" t="n">
        <f aca="false">S634+K635</f>
        <v>4584.32213621904</v>
      </c>
      <c r="T635" s="68" t="n">
        <f aca="false">MAX(T634,S635)</f>
        <v>4795.97801266549</v>
      </c>
      <c r="U635" s="68" t="n">
        <f aca="false">T635-S635</f>
        <v>211.655876446444</v>
      </c>
      <c r="V635" s="70" t="n">
        <f aca="false">V634+F635</f>
        <v>1.7218</v>
      </c>
      <c r="W635" s="70" t="n">
        <f aca="false">MAX(W634,V635)</f>
        <v>1.7353</v>
      </c>
      <c r="X635" s="70" t="n">
        <f aca="false">W635-V635</f>
        <v>0.0134999999999996</v>
      </c>
      <c r="Y635" s="70" t="n">
        <f aca="false">Y634+M635</f>
        <v>1.5572112668893</v>
      </c>
      <c r="Z635" s="70" t="n">
        <f aca="false">MAX(Z634,Y635)</f>
        <v>1.57592466897744</v>
      </c>
      <c r="AA635" s="70" t="n">
        <f aca="false">Z635-Y635</f>
        <v>0.018713402088139</v>
      </c>
      <c r="AB635" s="72" t="n">
        <f aca="false">AB634*(1+F635)</f>
        <v>5.02274674137451</v>
      </c>
      <c r="AC635" s="73" t="n">
        <f aca="false">MAX(AC634,AB635)</f>
        <v>5.09301566377237</v>
      </c>
      <c r="AD635" s="70" t="n">
        <f aca="false">1-AB635/AC635</f>
        <v>0.0137971149191026</v>
      </c>
      <c r="AE635" s="73" t="n">
        <f aca="false">AE634*(1+M635)</f>
        <v>4.26210341948902</v>
      </c>
      <c r="AF635" s="73" t="n">
        <f aca="false">MAX(AF634,AE635)</f>
        <v>4.34433972402436</v>
      </c>
      <c r="AG635" s="70" t="n">
        <f aca="false">1-AE635/AF635</f>
        <v>0.0189295289409746</v>
      </c>
      <c r="AH635" s="74" t="n">
        <f aca="false">IF(R635&gt;0,AH634+1,0)</f>
        <v>20</v>
      </c>
      <c r="AI635" s="74" t="n">
        <f aca="false">IF(U635&gt;0,AI634+1,0)</f>
        <v>66</v>
      </c>
      <c r="AJ635" s="74" t="n">
        <f aca="false">IF(G635&gt;0,AJ634+1,0)</f>
        <v>0</v>
      </c>
      <c r="AK635" s="74" t="n">
        <f aca="false">IF(G635&lt;=0,AK634+1,0)</f>
        <v>1</v>
      </c>
      <c r="AL635" s="74" t="n">
        <f aca="false">IF(K635&gt;0,AL634+1,0)</f>
        <v>0</v>
      </c>
      <c r="AM635" s="74" t="n">
        <f aca="false">IF(K635&lt;=0,AM634+1,0)</f>
        <v>1</v>
      </c>
    </row>
    <row r="636" customFormat="false" ht="15" hidden="false" customHeight="false" outlineLevel="0" collapsed="false">
      <c r="A636" s="61" t="n">
        <v>635</v>
      </c>
      <c r="B636" s="62" t="n">
        <v>41764.6145833333</v>
      </c>
      <c r="C636" s="63" t="n">
        <f aca="false">YEAR(B636)</f>
        <v>2014</v>
      </c>
      <c r="D636" s="32" t="s">
        <v>276</v>
      </c>
      <c r="E636" s="64" t="n">
        <v>6707.9</v>
      </c>
      <c r="F636" s="65" t="n">
        <v>-0.0035</v>
      </c>
      <c r="G636" s="66" t="n">
        <v>-23.47765</v>
      </c>
      <c r="H636" s="67" t="n">
        <f aca="false">E636+IF(D636="Long",1,-1)*G636</f>
        <v>6731.37765</v>
      </c>
      <c r="I636" s="68" t="n">
        <f aca="false">Assumptions!$B$58</f>
        <v>5.35750011455817</v>
      </c>
      <c r="J636" s="68" t="n">
        <f aca="false">INDEX(Yearly!$L$5:$L$22,MATCH(C636,Yearly!$A$5:$A$22,0))</f>
        <v>0.55422414978188</v>
      </c>
      <c r="K636" s="68" t="n">
        <f aca="false">G636-I636-J636</f>
        <v>-29.3893742643401</v>
      </c>
      <c r="L636" s="69" t="n">
        <f aca="false">(I636+J636)/Assumptions!$B$8</f>
        <v>0.000260670104406952</v>
      </c>
      <c r="M636" s="70" t="n">
        <f aca="false">F636-L636</f>
        <v>-0.00376067010440695</v>
      </c>
      <c r="N636" s="71" t="n">
        <f aca="false">G636*Assumptions!$B$7</f>
        <v>-184651.71725</v>
      </c>
      <c r="O636" s="71" t="n">
        <f aca="false">K636*Assumptions!$B$7</f>
        <v>-231147.428589034</v>
      </c>
      <c r="P636" s="68" t="n">
        <f aca="false">P635+G636</f>
        <v>8293.54413500001</v>
      </c>
      <c r="Q636" s="68" t="n">
        <f aca="false">MAX(Q635,P636)</f>
        <v>8405.452065</v>
      </c>
      <c r="R636" s="68" t="n">
        <f aca="false">Q636-P636</f>
        <v>111.907929999998</v>
      </c>
      <c r="S636" s="68" t="n">
        <f aca="false">S635+K636</f>
        <v>4554.9327619547</v>
      </c>
      <c r="T636" s="68" t="n">
        <f aca="false">MAX(T635,S636)</f>
        <v>4795.97801266549</v>
      </c>
      <c r="U636" s="68" t="n">
        <f aca="false">T636-S636</f>
        <v>241.045250710785</v>
      </c>
      <c r="V636" s="70" t="n">
        <f aca="false">V635+F636</f>
        <v>1.7183</v>
      </c>
      <c r="W636" s="70" t="n">
        <f aca="false">MAX(W635,V636)</f>
        <v>1.7353</v>
      </c>
      <c r="X636" s="70" t="n">
        <f aca="false">W636-V636</f>
        <v>0.0169999999999997</v>
      </c>
      <c r="Y636" s="70" t="n">
        <f aca="false">Y635+M636</f>
        <v>1.55345059678489</v>
      </c>
      <c r="Z636" s="70" t="n">
        <f aca="false">MAX(Z635,Y636)</f>
        <v>1.57592466897744</v>
      </c>
      <c r="AA636" s="70" t="n">
        <f aca="false">Z636-Y636</f>
        <v>0.022474072192546</v>
      </c>
      <c r="AB636" s="72" t="n">
        <f aca="false">AB635*(1+F636)</f>
        <v>5.0051671277797</v>
      </c>
      <c r="AC636" s="73" t="n">
        <f aca="false">MAX(AC635,AB636)</f>
        <v>5.09301566377237</v>
      </c>
      <c r="AD636" s="70" t="n">
        <f aca="false">1-AB636/AC636</f>
        <v>0.0172488250168859</v>
      </c>
      <c r="AE636" s="73" t="n">
        <f aca="false">AE635*(1+M636)</f>
        <v>4.24607505457746</v>
      </c>
      <c r="AF636" s="73" t="n">
        <f aca="false">MAX(AF635,AE636)</f>
        <v>4.34433972402436</v>
      </c>
      <c r="AG636" s="70" t="n">
        <f aca="false">1-AE636/AF636</f>
        <v>0.0226190113318026</v>
      </c>
      <c r="AH636" s="74" t="n">
        <f aca="false">IF(R636&gt;0,AH635+1,0)</f>
        <v>21</v>
      </c>
      <c r="AI636" s="74" t="n">
        <f aca="false">IF(U636&gt;0,AI635+1,0)</f>
        <v>67</v>
      </c>
      <c r="AJ636" s="74" t="n">
        <f aca="false">IF(G636&gt;0,AJ635+1,0)</f>
        <v>0</v>
      </c>
      <c r="AK636" s="74" t="n">
        <f aca="false">IF(G636&lt;=0,AK635+1,0)</f>
        <v>2</v>
      </c>
      <c r="AL636" s="74" t="n">
        <f aca="false">IF(K636&gt;0,AL635+1,0)</f>
        <v>0</v>
      </c>
      <c r="AM636" s="74" t="n">
        <f aca="false">IF(K636&lt;=0,AM635+1,0)</f>
        <v>2</v>
      </c>
    </row>
    <row r="637" customFormat="false" ht="15" hidden="false" customHeight="false" outlineLevel="0" collapsed="false">
      <c r="A637" s="61" t="n">
        <v>636</v>
      </c>
      <c r="B637" s="62" t="n">
        <v>41765.40625</v>
      </c>
      <c r="C637" s="63" t="n">
        <f aca="false">YEAR(B637)</f>
        <v>2014</v>
      </c>
      <c r="D637" s="32" t="s">
        <v>277</v>
      </c>
      <c r="E637" s="64" t="n">
        <v>6731.65</v>
      </c>
      <c r="F637" s="65" t="n">
        <v>-0.0014</v>
      </c>
      <c r="G637" s="66" t="n">
        <v>-9.42431</v>
      </c>
      <c r="H637" s="67" t="n">
        <f aca="false">E637+IF(D637="Long",1,-1)*G637</f>
        <v>6722.22569</v>
      </c>
      <c r="I637" s="68" t="n">
        <f aca="false">Assumptions!$B$58</f>
        <v>5.35750011455817</v>
      </c>
      <c r="J637" s="68" t="n">
        <f aca="false">INDEX(Yearly!$L$5:$L$22,MATCH(C637,Yearly!$A$5:$A$22,0))</f>
        <v>0.55422414978188</v>
      </c>
      <c r="K637" s="68" t="n">
        <f aca="false">G637-I637-J637</f>
        <v>-15.33603426434</v>
      </c>
      <c r="L637" s="69" t="n">
        <f aca="false">(I637+J637)/Assumptions!$B$8</f>
        <v>0.000260670104406952</v>
      </c>
      <c r="M637" s="70" t="n">
        <f aca="false">F637-L637</f>
        <v>-0.00166067010440695</v>
      </c>
      <c r="N637" s="71" t="n">
        <f aca="false">G637*Assumptions!$B$7</f>
        <v>-74122.19815</v>
      </c>
      <c r="O637" s="71" t="n">
        <f aca="false">K637*Assumptions!$B$7</f>
        <v>-120617.909489034</v>
      </c>
      <c r="P637" s="68" t="n">
        <f aca="false">P636+G637</f>
        <v>8284.11982500001</v>
      </c>
      <c r="Q637" s="68" t="n">
        <f aca="false">MAX(Q636,P637)</f>
        <v>8405.452065</v>
      </c>
      <c r="R637" s="68" t="n">
        <f aca="false">Q637-P637</f>
        <v>121.332239999998</v>
      </c>
      <c r="S637" s="68" t="n">
        <f aca="false">S636+K637</f>
        <v>4539.59672769036</v>
      </c>
      <c r="T637" s="68" t="n">
        <f aca="false">MAX(T636,S637)</f>
        <v>4795.97801266549</v>
      </c>
      <c r="U637" s="68" t="n">
        <f aca="false">T637-S637</f>
        <v>256.381284975125</v>
      </c>
      <c r="V637" s="70" t="n">
        <f aca="false">V636+F637</f>
        <v>1.7169</v>
      </c>
      <c r="W637" s="70" t="n">
        <f aca="false">MAX(W636,V637)</f>
        <v>1.7353</v>
      </c>
      <c r="X637" s="70" t="n">
        <f aca="false">W637-V637</f>
        <v>0.0183999999999998</v>
      </c>
      <c r="Y637" s="70" t="n">
        <f aca="false">Y636+M637</f>
        <v>1.55178992668048</v>
      </c>
      <c r="Z637" s="70" t="n">
        <f aca="false">MAX(Z636,Y637)</f>
        <v>1.57592466897744</v>
      </c>
      <c r="AA637" s="70" t="n">
        <f aca="false">Z637-Y637</f>
        <v>0.0241347422969529</v>
      </c>
      <c r="AB637" s="72" t="n">
        <f aca="false">AB636*(1+F637)</f>
        <v>4.99815989380081</v>
      </c>
      <c r="AC637" s="73" t="n">
        <f aca="false">MAX(AC636,AB637)</f>
        <v>5.09301566377237</v>
      </c>
      <c r="AD637" s="70" t="n">
        <f aca="false">1-AB637/AC637</f>
        <v>0.0186246766618621</v>
      </c>
      <c r="AE637" s="73" t="n">
        <f aca="false">AE636*(1+M637)</f>
        <v>4.23902372467325</v>
      </c>
      <c r="AF637" s="73" t="n">
        <f aca="false">MAX(AF636,AE637)</f>
        <v>4.34433972402436</v>
      </c>
      <c r="AG637" s="70" t="n">
        <f aca="false">1-AE637/AF637</f>
        <v>0.0242421187202996</v>
      </c>
      <c r="AH637" s="74" t="n">
        <f aca="false">IF(R637&gt;0,AH636+1,0)</f>
        <v>22</v>
      </c>
      <c r="AI637" s="74" t="n">
        <f aca="false">IF(U637&gt;0,AI636+1,0)</f>
        <v>68</v>
      </c>
      <c r="AJ637" s="74" t="n">
        <f aca="false">IF(G637&gt;0,AJ636+1,0)</f>
        <v>0</v>
      </c>
      <c r="AK637" s="74" t="n">
        <f aca="false">IF(G637&lt;=0,AK636+1,0)</f>
        <v>3</v>
      </c>
      <c r="AL637" s="74" t="n">
        <f aca="false">IF(K637&gt;0,AL636+1,0)</f>
        <v>0</v>
      </c>
      <c r="AM637" s="74" t="n">
        <f aca="false">IF(K637&lt;=0,AM636+1,0)</f>
        <v>3</v>
      </c>
    </row>
    <row r="638" customFormat="false" ht="15" hidden="false" customHeight="false" outlineLevel="0" collapsed="false">
      <c r="A638" s="61" t="n">
        <v>637</v>
      </c>
      <c r="B638" s="62" t="n">
        <v>41765.4895833333</v>
      </c>
      <c r="C638" s="63" t="n">
        <f aca="false">YEAR(B638)</f>
        <v>2014</v>
      </c>
      <c r="D638" s="32" t="s">
        <v>276</v>
      </c>
      <c r="E638" s="64" t="n">
        <v>6722.55</v>
      </c>
      <c r="F638" s="65" t="n">
        <v>0.002</v>
      </c>
      <c r="G638" s="66" t="n">
        <v>13.4451</v>
      </c>
      <c r="H638" s="67" t="n">
        <f aca="false">E638+IF(D638="Long",1,-1)*G638</f>
        <v>6709.1049</v>
      </c>
      <c r="I638" s="68" t="n">
        <f aca="false">Assumptions!$B$58</f>
        <v>5.35750011455817</v>
      </c>
      <c r="J638" s="68" t="n">
        <f aca="false">INDEX(Yearly!$L$5:$L$22,MATCH(C638,Yearly!$A$5:$A$22,0))</f>
        <v>0.55422414978188</v>
      </c>
      <c r="K638" s="68" t="n">
        <f aca="false">G638-I638-J638</f>
        <v>7.53337573565995</v>
      </c>
      <c r="L638" s="69" t="n">
        <f aca="false">(I638+J638)/Assumptions!$B$8</f>
        <v>0.000260670104406952</v>
      </c>
      <c r="M638" s="70" t="n">
        <f aca="false">F638-L638</f>
        <v>0.00173932989559305</v>
      </c>
      <c r="N638" s="71" t="n">
        <f aca="false">G638*Assumptions!$B$7</f>
        <v>105745.7115</v>
      </c>
      <c r="O638" s="71" t="n">
        <f aca="false">K638*Assumptions!$B$7</f>
        <v>59250.0001609655</v>
      </c>
      <c r="P638" s="68" t="n">
        <f aca="false">P637+G638</f>
        <v>8297.56492500001</v>
      </c>
      <c r="Q638" s="68" t="n">
        <f aca="false">MAX(Q637,P638)</f>
        <v>8405.452065</v>
      </c>
      <c r="R638" s="68" t="n">
        <f aca="false">Q638-P638</f>
        <v>107.887139999997</v>
      </c>
      <c r="S638" s="68" t="n">
        <f aca="false">S637+K638</f>
        <v>4547.13010342602</v>
      </c>
      <c r="T638" s="68" t="n">
        <f aca="false">MAX(T637,S638)</f>
        <v>4795.97801266549</v>
      </c>
      <c r="U638" s="68" t="n">
        <f aca="false">T638-S638</f>
        <v>248.847909239465</v>
      </c>
      <c r="V638" s="70" t="n">
        <f aca="false">V637+F638</f>
        <v>1.7189</v>
      </c>
      <c r="W638" s="70" t="n">
        <f aca="false">MAX(W637,V638)</f>
        <v>1.7353</v>
      </c>
      <c r="X638" s="70" t="n">
        <f aca="false">W638-V638</f>
        <v>0.0163999999999997</v>
      </c>
      <c r="Y638" s="70" t="n">
        <f aca="false">Y637+M638</f>
        <v>1.55352925657608</v>
      </c>
      <c r="Z638" s="70" t="n">
        <f aca="false">MAX(Z637,Y638)</f>
        <v>1.57592466897744</v>
      </c>
      <c r="AA638" s="70" t="n">
        <f aca="false">Z638-Y638</f>
        <v>0.0223954124013599</v>
      </c>
      <c r="AB638" s="72" t="n">
        <f aca="false">AB637*(1+F638)</f>
        <v>5.00815621358841</v>
      </c>
      <c r="AC638" s="73" t="n">
        <f aca="false">MAX(AC637,AB638)</f>
        <v>5.09301566377237</v>
      </c>
      <c r="AD638" s="70" t="n">
        <f aca="false">1-AB638/AC638</f>
        <v>0.0166619260151858</v>
      </c>
      <c r="AE638" s="73" t="n">
        <f aca="false">AE637*(1+M638)</f>
        <v>4.2463967853657</v>
      </c>
      <c r="AF638" s="73" t="n">
        <f aca="false">MAX(AF637,AE638)</f>
        <v>4.34433972402436</v>
      </c>
      <c r="AG638" s="70" t="n">
        <f aca="false">1-AE638/AF638</f>
        <v>0.0225449538665293</v>
      </c>
      <c r="AH638" s="74" t="n">
        <f aca="false">IF(R638&gt;0,AH637+1,0)</f>
        <v>23</v>
      </c>
      <c r="AI638" s="74" t="n">
        <f aca="false">IF(U638&gt;0,AI637+1,0)</f>
        <v>69</v>
      </c>
      <c r="AJ638" s="74" t="n">
        <f aca="false">IF(G638&gt;0,AJ637+1,0)</f>
        <v>1</v>
      </c>
      <c r="AK638" s="74" t="n">
        <f aca="false">IF(G638&lt;=0,AK637+1,0)</f>
        <v>0</v>
      </c>
      <c r="AL638" s="74" t="n">
        <f aca="false">IF(K638&gt;0,AL637+1,0)</f>
        <v>1</v>
      </c>
      <c r="AM638" s="74" t="n">
        <f aca="false">IF(K638&lt;=0,AM637+1,0)</f>
        <v>0</v>
      </c>
    </row>
    <row r="639" customFormat="false" ht="15" hidden="false" customHeight="false" outlineLevel="0" collapsed="false">
      <c r="A639" s="61" t="n">
        <v>638</v>
      </c>
      <c r="B639" s="62" t="n">
        <v>41768.4270833333</v>
      </c>
      <c r="C639" s="63" t="n">
        <f aca="false">YEAR(B639)</f>
        <v>2014</v>
      </c>
      <c r="D639" s="32" t="s">
        <v>277</v>
      </c>
      <c r="E639" s="64" t="n">
        <v>6709.3</v>
      </c>
      <c r="F639" s="65" t="n">
        <v>0.0902</v>
      </c>
      <c r="G639" s="66" t="n">
        <v>605.17886</v>
      </c>
      <c r="H639" s="67" t="n">
        <f aca="false">E639+IF(D639="Long",1,-1)*G639</f>
        <v>7314.47886</v>
      </c>
      <c r="I639" s="68" t="n">
        <f aca="false">Assumptions!$B$58</f>
        <v>5.35750011455817</v>
      </c>
      <c r="J639" s="68" t="n">
        <f aca="false">INDEX(Yearly!$L$5:$L$22,MATCH(C639,Yearly!$A$5:$A$22,0))</f>
        <v>0.55422414978188</v>
      </c>
      <c r="K639" s="68" t="n">
        <f aca="false">G639-I639-J639</f>
        <v>599.26713573566</v>
      </c>
      <c r="L639" s="69" t="n">
        <f aca="false">(I639+J639)/Assumptions!$B$8</f>
        <v>0.000260670104406952</v>
      </c>
      <c r="M639" s="70" t="n">
        <f aca="false">F639-L639</f>
        <v>0.0899393298955931</v>
      </c>
      <c r="N639" s="71" t="n">
        <f aca="false">G639*Assumptions!$B$7</f>
        <v>4759731.7339</v>
      </c>
      <c r="O639" s="71" t="n">
        <f aca="false">K639*Assumptions!$B$7</f>
        <v>4713236.02256096</v>
      </c>
      <c r="P639" s="68" t="n">
        <f aca="false">P638+G639</f>
        <v>8902.74378500001</v>
      </c>
      <c r="Q639" s="68" t="n">
        <f aca="false">MAX(Q638,P639)</f>
        <v>8902.74378500001</v>
      </c>
      <c r="R639" s="68" t="n">
        <f aca="false">Q639-P639</f>
        <v>0</v>
      </c>
      <c r="S639" s="68" t="n">
        <f aca="false">S638+K639</f>
        <v>5146.39723916168</v>
      </c>
      <c r="T639" s="68" t="n">
        <f aca="false">MAX(T638,S639)</f>
        <v>5146.39723916168</v>
      </c>
      <c r="U639" s="68" t="n">
        <f aca="false">T639-S639</f>
        <v>0</v>
      </c>
      <c r="V639" s="70" t="n">
        <f aca="false">V638+F639</f>
        <v>1.8091</v>
      </c>
      <c r="W639" s="70" t="n">
        <f aca="false">MAX(W638,V639)</f>
        <v>1.8091</v>
      </c>
      <c r="X639" s="70" t="n">
        <f aca="false">W639-V639</f>
        <v>0</v>
      </c>
      <c r="Y639" s="70" t="n">
        <f aca="false">Y638+M639</f>
        <v>1.64346858647167</v>
      </c>
      <c r="Z639" s="70" t="n">
        <f aca="false">MAX(Z638,Y639)</f>
        <v>1.64346858647167</v>
      </c>
      <c r="AA639" s="70" t="n">
        <f aca="false">Z639-Y639</f>
        <v>0</v>
      </c>
      <c r="AB639" s="72" t="n">
        <f aca="false">AB638*(1+F639)</f>
        <v>5.45989190405409</v>
      </c>
      <c r="AC639" s="73" t="n">
        <f aca="false">MAX(AC638,AB639)</f>
        <v>5.45989190405409</v>
      </c>
      <c r="AD639" s="70" t="n">
        <f aca="false">1-AB639/AC639</f>
        <v>0</v>
      </c>
      <c r="AE639" s="73" t="n">
        <f aca="false">AE638*(1+M639)</f>
        <v>4.62831486671229</v>
      </c>
      <c r="AF639" s="73" t="n">
        <f aca="false">MAX(AF638,AE639)</f>
        <v>4.62831486671229</v>
      </c>
      <c r="AG639" s="70" t="n">
        <f aca="false">1-AE639/AF639</f>
        <v>0</v>
      </c>
      <c r="AH639" s="74" t="n">
        <f aca="false">IF(R639&gt;0,AH638+1,0)</f>
        <v>0</v>
      </c>
      <c r="AI639" s="74" t="n">
        <f aca="false">IF(U639&gt;0,AI638+1,0)</f>
        <v>0</v>
      </c>
      <c r="AJ639" s="74" t="n">
        <f aca="false">IF(G639&gt;0,AJ638+1,0)</f>
        <v>2</v>
      </c>
      <c r="AK639" s="74" t="n">
        <f aca="false">IF(G639&lt;=0,AK638+1,0)</f>
        <v>0</v>
      </c>
      <c r="AL639" s="74" t="n">
        <f aca="false">IF(K639&gt;0,AL638+1,0)</f>
        <v>2</v>
      </c>
      <c r="AM639" s="74" t="n">
        <f aca="false">IF(K639&lt;=0,AM638+1,0)</f>
        <v>0</v>
      </c>
    </row>
    <row r="640" customFormat="false" ht="15" hidden="false" customHeight="false" outlineLevel="0" collapsed="false">
      <c r="A640" s="61" t="n">
        <v>639</v>
      </c>
      <c r="B640" s="62" t="n">
        <v>41785.6145833333</v>
      </c>
      <c r="C640" s="63" t="n">
        <f aca="false">YEAR(B640)</f>
        <v>2014</v>
      </c>
      <c r="D640" s="32" t="s">
        <v>276</v>
      </c>
      <c r="E640" s="64" t="n">
        <v>7314.6</v>
      </c>
      <c r="F640" s="65" t="n">
        <v>-0.0013</v>
      </c>
      <c r="G640" s="66" t="n">
        <v>-9.50898</v>
      </c>
      <c r="H640" s="67" t="n">
        <f aca="false">E640+IF(D640="Long",1,-1)*G640</f>
        <v>7324.10898</v>
      </c>
      <c r="I640" s="68" t="n">
        <f aca="false">Assumptions!$B$58</f>
        <v>5.35750011455817</v>
      </c>
      <c r="J640" s="68" t="n">
        <f aca="false">INDEX(Yearly!$L$5:$L$22,MATCH(C640,Yearly!$A$5:$A$22,0))</f>
        <v>0.55422414978188</v>
      </c>
      <c r="K640" s="68" t="n">
        <f aca="false">G640-I640-J640</f>
        <v>-15.42070426434</v>
      </c>
      <c r="L640" s="69" t="n">
        <f aca="false">(I640+J640)/Assumptions!$B$8</f>
        <v>0.000260670104406952</v>
      </c>
      <c r="M640" s="70" t="n">
        <f aca="false">F640-L640</f>
        <v>-0.00156067010440695</v>
      </c>
      <c r="N640" s="71" t="n">
        <f aca="false">G640*Assumptions!$B$7</f>
        <v>-74788.1277</v>
      </c>
      <c r="O640" s="71" t="n">
        <f aca="false">K640*Assumptions!$B$7</f>
        <v>-121283.839039034</v>
      </c>
      <c r="P640" s="68" t="n">
        <f aca="false">P639+G640</f>
        <v>8893.23480500001</v>
      </c>
      <c r="Q640" s="68" t="n">
        <f aca="false">MAX(Q639,P640)</f>
        <v>8902.74378500001</v>
      </c>
      <c r="R640" s="68" t="n">
        <f aca="false">Q640-P640</f>
        <v>9.50898000000052</v>
      </c>
      <c r="S640" s="68" t="n">
        <f aca="false">S639+K640</f>
        <v>5130.97653489734</v>
      </c>
      <c r="T640" s="68" t="n">
        <f aca="false">MAX(T639,S640)</f>
        <v>5146.39723916168</v>
      </c>
      <c r="U640" s="68" t="n">
        <f aca="false">T640-S640</f>
        <v>15.4207042643402</v>
      </c>
      <c r="V640" s="70" t="n">
        <f aca="false">V639+F640</f>
        <v>1.8078</v>
      </c>
      <c r="W640" s="70" t="n">
        <f aca="false">MAX(W639,V640)</f>
        <v>1.8091</v>
      </c>
      <c r="X640" s="70" t="n">
        <f aca="false">W640-V640</f>
        <v>0.00130000000000008</v>
      </c>
      <c r="Y640" s="70" t="n">
        <f aca="false">Y639+M640</f>
        <v>1.64190791636726</v>
      </c>
      <c r="Z640" s="70" t="n">
        <f aca="false">MAX(Z639,Y640)</f>
        <v>1.64346858647167</v>
      </c>
      <c r="AA640" s="70" t="n">
        <f aca="false">Z640-Y640</f>
        <v>0.00156067010440686</v>
      </c>
      <c r="AB640" s="72" t="n">
        <f aca="false">AB639*(1+F640)</f>
        <v>5.45279404457882</v>
      </c>
      <c r="AC640" s="73" t="n">
        <f aca="false">MAX(AC639,AB640)</f>
        <v>5.45989190405409</v>
      </c>
      <c r="AD640" s="70" t="n">
        <f aca="false">1-AB640/AC640</f>
        <v>0.00129999999999997</v>
      </c>
      <c r="AE640" s="73" t="n">
        <f aca="false">AE639*(1+M640)</f>
        <v>4.62109159406603</v>
      </c>
      <c r="AF640" s="73" t="n">
        <f aca="false">MAX(AF639,AE640)</f>
        <v>4.62831486671229</v>
      </c>
      <c r="AG640" s="70" t="n">
        <f aca="false">1-AE640/AF640</f>
        <v>0.00156067010440697</v>
      </c>
      <c r="AH640" s="74" t="n">
        <f aca="false">IF(R640&gt;0,AH639+1,0)</f>
        <v>1</v>
      </c>
      <c r="AI640" s="74" t="n">
        <f aca="false">IF(U640&gt;0,AI639+1,0)</f>
        <v>1</v>
      </c>
      <c r="AJ640" s="74" t="n">
        <f aca="false">IF(G640&gt;0,AJ639+1,0)</f>
        <v>0</v>
      </c>
      <c r="AK640" s="74" t="n">
        <f aca="false">IF(G640&lt;=0,AK639+1,0)</f>
        <v>1</v>
      </c>
      <c r="AL640" s="74" t="n">
        <f aca="false">IF(K640&gt;0,AL639+1,0)</f>
        <v>0</v>
      </c>
      <c r="AM640" s="74" t="n">
        <f aca="false">IF(K640&lt;=0,AM639+1,0)</f>
        <v>1</v>
      </c>
    </row>
    <row r="641" customFormat="false" ht="15" hidden="false" customHeight="false" outlineLevel="0" collapsed="false">
      <c r="A641" s="61" t="n">
        <v>640</v>
      </c>
      <c r="B641" s="62" t="n">
        <v>41787.40625</v>
      </c>
      <c r="C641" s="63" t="n">
        <f aca="false">YEAR(B641)</f>
        <v>2014</v>
      </c>
      <c r="D641" s="32" t="s">
        <v>277</v>
      </c>
      <c r="E641" s="64" t="n">
        <v>7324.4</v>
      </c>
      <c r="F641" s="65" t="n">
        <v>-0.0005</v>
      </c>
      <c r="G641" s="66" t="n">
        <v>-3.6622</v>
      </c>
      <c r="H641" s="67" t="n">
        <f aca="false">E641+IF(D641="Long",1,-1)*G641</f>
        <v>7320.7378</v>
      </c>
      <c r="I641" s="68" t="n">
        <f aca="false">Assumptions!$B$58</f>
        <v>5.35750011455817</v>
      </c>
      <c r="J641" s="68" t="n">
        <f aca="false">INDEX(Yearly!$L$5:$L$22,MATCH(C641,Yearly!$A$5:$A$22,0))</f>
        <v>0.55422414978188</v>
      </c>
      <c r="K641" s="68" t="n">
        <f aca="false">G641-I641-J641</f>
        <v>-9.57392426434005</v>
      </c>
      <c r="L641" s="69" t="n">
        <f aca="false">(I641+J641)/Assumptions!$B$8</f>
        <v>0.000260670104406952</v>
      </c>
      <c r="M641" s="70" t="n">
        <f aca="false">F641-L641</f>
        <v>-0.000760670104406952</v>
      </c>
      <c r="N641" s="71" t="n">
        <f aca="false">G641*Assumptions!$B$7</f>
        <v>-28803.203</v>
      </c>
      <c r="O641" s="71" t="n">
        <f aca="false">K641*Assumptions!$B$7</f>
        <v>-75298.9143390345</v>
      </c>
      <c r="P641" s="68" t="n">
        <f aca="false">P640+G641</f>
        <v>8889.57260500001</v>
      </c>
      <c r="Q641" s="68" t="n">
        <f aca="false">MAX(Q640,P641)</f>
        <v>8902.74378500001</v>
      </c>
      <c r="R641" s="68" t="n">
        <f aca="false">Q641-P641</f>
        <v>13.1711800000012</v>
      </c>
      <c r="S641" s="68" t="n">
        <f aca="false">S640+K641</f>
        <v>5121.402610633</v>
      </c>
      <c r="T641" s="68" t="n">
        <f aca="false">MAX(T640,S641)</f>
        <v>5146.39723916168</v>
      </c>
      <c r="U641" s="68" t="n">
        <f aca="false">T641-S641</f>
        <v>24.9946285286806</v>
      </c>
      <c r="V641" s="70" t="n">
        <f aca="false">V640+F641</f>
        <v>1.8073</v>
      </c>
      <c r="W641" s="70" t="n">
        <f aca="false">MAX(W640,V641)</f>
        <v>1.8091</v>
      </c>
      <c r="X641" s="70" t="n">
        <f aca="false">W641-V641</f>
        <v>0.00180000000000002</v>
      </c>
      <c r="Y641" s="70" t="n">
        <f aca="false">Y640+M641</f>
        <v>1.64114724626286</v>
      </c>
      <c r="Z641" s="70" t="n">
        <f aca="false">MAX(Z640,Y641)</f>
        <v>1.64346858647167</v>
      </c>
      <c r="AA641" s="70" t="n">
        <f aca="false">Z641-Y641</f>
        <v>0.0023213402088138</v>
      </c>
      <c r="AB641" s="72" t="n">
        <f aca="false">AB640*(1+F641)</f>
        <v>5.45006764755653</v>
      </c>
      <c r="AC641" s="73" t="n">
        <f aca="false">MAX(AC640,AB641)</f>
        <v>5.45989190405409</v>
      </c>
      <c r="AD641" s="70" t="n">
        <f aca="false">1-AB641/AC641</f>
        <v>0.00179934999999987</v>
      </c>
      <c r="AE641" s="73" t="n">
        <f aca="false">AE640*(1+M641)</f>
        <v>4.6175764678407</v>
      </c>
      <c r="AF641" s="73" t="n">
        <f aca="false">MAX(AF640,AE641)</f>
        <v>4.62831486671229</v>
      </c>
      <c r="AG641" s="70" t="n">
        <f aca="false">1-AE641/AF641</f>
        <v>0.00232015305372268</v>
      </c>
      <c r="AH641" s="74" t="n">
        <f aca="false">IF(R641&gt;0,AH640+1,0)</f>
        <v>2</v>
      </c>
      <c r="AI641" s="74" t="n">
        <f aca="false">IF(U641&gt;0,AI640+1,0)</f>
        <v>2</v>
      </c>
      <c r="AJ641" s="74" t="n">
        <f aca="false">IF(G641&gt;0,AJ640+1,0)</f>
        <v>0</v>
      </c>
      <c r="AK641" s="74" t="n">
        <f aca="false">IF(G641&lt;=0,AK640+1,0)</f>
        <v>2</v>
      </c>
      <c r="AL641" s="74" t="n">
        <f aca="false">IF(K641&gt;0,AL640+1,0)</f>
        <v>0</v>
      </c>
      <c r="AM641" s="74" t="n">
        <f aca="false">IF(K641&lt;=0,AM640+1,0)</f>
        <v>2</v>
      </c>
    </row>
    <row r="642" customFormat="false" ht="15" hidden="false" customHeight="false" outlineLevel="0" collapsed="false">
      <c r="A642" s="61" t="n">
        <v>641</v>
      </c>
      <c r="B642" s="62" t="n">
        <v>41787.59375</v>
      </c>
      <c r="C642" s="63" t="n">
        <f aca="false">YEAR(B642)</f>
        <v>2014</v>
      </c>
      <c r="D642" s="32" t="s">
        <v>276</v>
      </c>
      <c r="E642" s="64" t="n">
        <v>7321</v>
      </c>
      <c r="F642" s="65" t="n">
        <v>-0.0013</v>
      </c>
      <c r="G642" s="66" t="n">
        <v>-9.5173</v>
      </c>
      <c r="H642" s="67" t="n">
        <f aca="false">E642+IF(D642="Long",1,-1)*G642</f>
        <v>7330.5173</v>
      </c>
      <c r="I642" s="68" t="n">
        <f aca="false">Assumptions!$B$58</f>
        <v>5.35750011455817</v>
      </c>
      <c r="J642" s="68" t="n">
        <f aca="false">INDEX(Yearly!$L$5:$L$22,MATCH(C642,Yearly!$A$5:$A$22,0))</f>
        <v>0.55422414978188</v>
      </c>
      <c r="K642" s="68" t="n">
        <f aca="false">G642-I642-J642</f>
        <v>-15.42902426434</v>
      </c>
      <c r="L642" s="69" t="n">
        <f aca="false">(I642+J642)/Assumptions!$B$8</f>
        <v>0.000260670104406952</v>
      </c>
      <c r="M642" s="70" t="n">
        <f aca="false">F642-L642</f>
        <v>-0.00156067010440695</v>
      </c>
      <c r="N642" s="71" t="n">
        <f aca="false">G642*Assumptions!$B$7</f>
        <v>-74853.5645</v>
      </c>
      <c r="O642" s="71" t="n">
        <f aca="false">K642*Assumptions!$B$7</f>
        <v>-121349.275839034</v>
      </c>
      <c r="P642" s="68" t="n">
        <f aca="false">P641+G642</f>
        <v>8880.05530500001</v>
      </c>
      <c r="Q642" s="68" t="n">
        <f aca="false">MAX(Q641,P642)</f>
        <v>8902.74378500001</v>
      </c>
      <c r="R642" s="68" t="n">
        <f aca="false">Q642-P642</f>
        <v>22.6884800000007</v>
      </c>
      <c r="S642" s="68" t="n">
        <f aca="false">S641+K642</f>
        <v>5105.97358636866</v>
      </c>
      <c r="T642" s="68" t="n">
        <f aca="false">MAX(T641,S642)</f>
        <v>5146.39723916168</v>
      </c>
      <c r="U642" s="68" t="n">
        <f aca="false">T642-S642</f>
        <v>40.4236527930207</v>
      </c>
      <c r="V642" s="70" t="n">
        <f aca="false">V641+F642</f>
        <v>1.806</v>
      </c>
      <c r="W642" s="70" t="n">
        <f aca="false">MAX(W641,V642)</f>
        <v>1.8091</v>
      </c>
      <c r="X642" s="70" t="n">
        <f aca="false">W642-V642</f>
        <v>0.0031000000000001</v>
      </c>
      <c r="Y642" s="70" t="n">
        <f aca="false">Y641+M642</f>
        <v>1.63958657615845</v>
      </c>
      <c r="Z642" s="70" t="n">
        <f aca="false">MAX(Z641,Y642)</f>
        <v>1.64346858647167</v>
      </c>
      <c r="AA642" s="70" t="n">
        <f aca="false">Z642-Y642</f>
        <v>0.00388201031322066</v>
      </c>
      <c r="AB642" s="72" t="n">
        <f aca="false">AB641*(1+F642)</f>
        <v>5.44298255961471</v>
      </c>
      <c r="AC642" s="73" t="n">
        <f aca="false">MAX(AC641,AB642)</f>
        <v>5.45989190405409</v>
      </c>
      <c r="AD642" s="70" t="n">
        <f aca="false">1-AB642/AC642</f>
        <v>0.00309701084499991</v>
      </c>
      <c r="AE642" s="73" t="n">
        <f aca="false">AE641*(1+M642)</f>
        <v>4.61036995429253</v>
      </c>
      <c r="AF642" s="73" t="n">
        <f aca="false">MAX(AF641,AE642)</f>
        <v>4.62831486671229</v>
      </c>
      <c r="AG642" s="70" t="n">
        <f aca="false">1-AE642/AF642</f>
        <v>0.00387720216462106</v>
      </c>
      <c r="AH642" s="74" t="n">
        <f aca="false">IF(R642&gt;0,AH641+1,0)</f>
        <v>3</v>
      </c>
      <c r="AI642" s="74" t="n">
        <f aca="false">IF(U642&gt;0,AI641+1,0)</f>
        <v>3</v>
      </c>
      <c r="AJ642" s="74" t="n">
        <f aca="false">IF(G642&gt;0,AJ641+1,0)</f>
        <v>0</v>
      </c>
      <c r="AK642" s="74" t="n">
        <f aca="false">IF(G642&lt;=0,AK641+1,0)</f>
        <v>3</v>
      </c>
      <c r="AL642" s="74" t="n">
        <f aca="false">IF(K642&gt;0,AL641+1,0)</f>
        <v>0</v>
      </c>
      <c r="AM642" s="74" t="n">
        <f aca="false">IF(K642&lt;=0,AM641+1,0)</f>
        <v>3</v>
      </c>
    </row>
    <row r="643" customFormat="false" ht="15" hidden="false" customHeight="false" outlineLevel="0" collapsed="false">
      <c r="A643" s="61" t="n">
        <v>642</v>
      </c>
      <c r="B643" s="62" t="n">
        <v>41787.6354166667</v>
      </c>
      <c r="C643" s="63" t="n">
        <f aca="false">YEAR(B643)</f>
        <v>2014</v>
      </c>
      <c r="D643" s="32" t="s">
        <v>277</v>
      </c>
      <c r="E643" s="64" t="n">
        <v>7330.25</v>
      </c>
      <c r="F643" s="65" t="n">
        <v>-0.0012</v>
      </c>
      <c r="G643" s="66" t="n">
        <v>-8.7963</v>
      </c>
      <c r="H643" s="67" t="n">
        <f aca="false">E643+IF(D643="Long",1,-1)*G643</f>
        <v>7321.4537</v>
      </c>
      <c r="I643" s="68" t="n">
        <f aca="false">Assumptions!$B$58</f>
        <v>5.35750011455817</v>
      </c>
      <c r="J643" s="68" t="n">
        <f aca="false">INDEX(Yearly!$L$5:$L$22,MATCH(C643,Yearly!$A$5:$A$22,0))</f>
        <v>0.55422414978188</v>
      </c>
      <c r="K643" s="68" t="n">
        <f aca="false">G643-I643-J643</f>
        <v>-14.70802426434</v>
      </c>
      <c r="L643" s="69" t="n">
        <f aca="false">(I643+J643)/Assumptions!$B$8</f>
        <v>0.000260670104406952</v>
      </c>
      <c r="M643" s="70" t="n">
        <f aca="false">F643-L643</f>
        <v>-0.00146067010440695</v>
      </c>
      <c r="N643" s="71" t="n">
        <f aca="false">G643*Assumptions!$B$7</f>
        <v>-69182.8995</v>
      </c>
      <c r="O643" s="71" t="n">
        <f aca="false">K643*Assumptions!$B$7</f>
        <v>-115678.610839034</v>
      </c>
      <c r="P643" s="68" t="n">
        <f aca="false">P642+G643</f>
        <v>8871.25900500001</v>
      </c>
      <c r="Q643" s="68" t="n">
        <f aca="false">MAX(Q642,P643)</f>
        <v>8902.74378500001</v>
      </c>
      <c r="R643" s="68" t="n">
        <f aca="false">Q643-P643</f>
        <v>31.4847800000007</v>
      </c>
      <c r="S643" s="68" t="n">
        <f aca="false">S642+K643</f>
        <v>5091.26556210432</v>
      </c>
      <c r="T643" s="68" t="n">
        <f aca="false">MAX(T642,S643)</f>
        <v>5146.39723916168</v>
      </c>
      <c r="U643" s="68" t="n">
        <f aca="false">T643-S643</f>
        <v>55.1316770573603</v>
      </c>
      <c r="V643" s="70" t="n">
        <f aca="false">V642+F643</f>
        <v>1.8048</v>
      </c>
      <c r="W643" s="70" t="n">
        <f aca="false">MAX(W642,V643)</f>
        <v>1.8091</v>
      </c>
      <c r="X643" s="70" t="n">
        <f aca="false">W643-V643</f>
        <v>0.00430000000000019</v>
      </c>
      <c r="Y643" s="70" t="n">
        <f aca="false">Y642+M643</f>
        <v>1.63812590605404</v>
      </c>
      <c r="Z643" s="70" t="n">
        <f aca="false">MAX(Z642,Y643)</f>
        <v>1.64346858647167</v>
      </c>
      <c r="AA643" s="70" t="n">
        <f aca="false">Z643-Y643</f>
        <v>0.00534268041762753</v>
      </c>
      <c r="AB643" s="72" t="n">
        <f aca="false">AB642*(1+F643)</f>
        <v>5.43645098054317</v>
      </c>
      <c r="AC643" s="73" t="n">
        <f aca="false">MAX(AC642,AB643)</f>
        <v>5.45989190405409</v>
      </c>
      <c r="AD643" s="70" t="n">
        <f aca="false">1-AB643/AC643</f>
        <v>0.00429329443198589</v>
      </c>
      <c r="AE643" s="73" t="n">
        <f aca="false">AE642*(1+M643)</f>
        <v>4.60363572473004</v>
      </c>
      <c r="AF643" s="73" t="n">
        <f aca="false">MAX(AF642,AE643)</f>
        <v>4.62831486671229</v>
      </c>
      <c r="AG643" s="70" t="n">
        <f aca="false">1-AE643/AF643</f>
        <v>0.00533220895573749</v>
      </c>
      <c r="AH643" s="74" t="n">
        <f aca="false">IF(R643&gt;0,AH642+1,0)</f>
        <v>4</v>
      </c>
      <c r="AI643" s="74" t="n">
        <f aca="false">IF(U643&gt;0,AI642+1,0)</f>
        <v>4</v>
      </c>
      <c r="AJ643" s="74" t="n">
        <f aca="false">IF(G643&gt;0,AJ642+1,0)</f>
        <v>0</v>
      </c>
      <c r="AK643" s="74" t="n">
        <f aca="false">IF(G643&lt;=0,AK642+1,0)</f>
        <v>4</v>
      </c>
      <c r="AL643" s="74" t="n">
        <f aca="false">IF(K643&gt;0,AL642+1,0)</f>
        <v>0</v>
      </c>
      <c r="AM643" s="74" t="n">
        <f aca="false">IF(K643&lt;=0,AM642+1,0)</f>
        <v>4</v>
      </c>
    </row>
    <row r="644" customFormat="false" ht="15" hidden="false" customHeight="false" outlineLevel="0" collapsed="false">
      <c r="A644" s="61" t="n">
        <v>643</v>
      </c>
      <c r="B644" s="62" t="n">
        <v>41788.40625</v>
      </c>
      <c r="C644" s="63" t="n">
        <f aca="false">YEAR(B644)</f>
        <v>2014</v>
      </c>
      <c r="D644" s="32" t="s">
        <v>276</v>
      </c>
      <c r="E644" s="64" t="n">
        <v>7321.35</v>
      </c>
      <c r="F644" s="65" t="n">
        <v>0.0033</v>
      </c>
      <c r="G644" s="66" t="n">
        <v>24.160455</v>
      </c>
      <c r="H644" s="67" t="n">
        <f aca="false">E644+IF(D644="Long",1,-1)*G644</f>
        <v>7297.189545</v>
      </c>
      <c r="I644" s="68" t="n">
        <f aca="false">Assumptions!$B$58</f>
        <v>5.35750011455817</v>
      </c>
      <c r="J644" s="68" t="n">
        <f aca="false">INDEX(Yearly!$L$5:$L$22,MATCH(C644,Yearly!$A$5:$A$22,0))</f>
        <v>0.55422414978188</v>
      </c>
      <c r="K644" s="68" t="n">
        <f aca="false">G644-I644-J644</f>
        <v>18.24873073566</v>
      </c>
      <c r="L644" s="69" t="n">
        <f aca="false">(I644+J644)/Assumptions!$B$8</f>
        <v>0.000260670104406952</v>
      </c>
      <c r="M644" s="70" t="n">
        <f aca="false">F644-L644</f>
        <v>0.00303932989559305</v>
      </c>
      <c r="N644" s="71" t="n">
        <f aca="false">G644*Assumptions!$B$7</f>
        <v>190021.978575</v>
      </c>
      <c r="O644" s="71" t="n">
        <f aca="false">K644*Assumptions!$B$7</f>
        <v>143526.267235966</v>
      </c>
      <c r="P644" s="68" t="n">
        <f aca="false">P643+G644</f>
        <v>8895.41946000001</v>
      </c>
      <c r="Q644" s="68" t="n">
        <f aca="false">MAX(Q643,P644)</f>
        <v>8902.74378500001</v>
      </c>
      <c r="R644" s="68" t="n">
        <f aca="false">Q644-P644</f>
        <v>7.32432500000141</v>
      </c>
      <c r="S644" s="68" t="n">
        <f aca="false">S643+K644</f>
        <v>5109.51429283998</v>
      </c>
      <c r="T644" s="68" t="n">
        <f aca="false">MAX(T643,S644)</f>
        <v>5146.39723916168</v>
      </c>
      <c r="U644" s="68" t="n">
        <f aca="false">T644-S644</f>
        <v>36.8829463217007</v>
      </c>
      <c r="V644" s="70" t="n">
        <f aca="false">V643+F644</f>
        <v>1.8081</v>
      </c>
      <c r="W644" s="70" t="n">
        <f aca="false">MAX(W643,V644)</f>
        <v>1.8091</v>
      </c>
      <c r="X644" s="70" t="n">
        <f aca="false">W644-V644</f>
        <v>0.00100000000000011</v>
      </c>
      <c r="Y644" s="70" t="n">
        <f aca="false">Y643+M644</f>
        <v>1.64116523594963</v>
      </c>
      <c r="Z644" s="70" t="n">
        <f aca="false">MAX(Z643,Y644)</f>
        <v>1.64346858647167</v>
      </c>
      <c r="AA644" s="70" t="n">
        <f aca="false">Z644-Y644</f>
        <v>0.00230335052203445</v>
      </c>
      <c r="AB644" s="72" t="n">
        <f aca="false">AB643*(1+F644)</f>
        <v>5.45439126877896</v>
      </c>
      <c r="AC644" s="73" t="n">
        <f aca="false">MAX(AC643,AB644)</f>
        <v>5.45989190405409</v>
      </c>
      <c r="AD644" s="70" t="n">
        <f aca="false">1-AB644/AC644</f>
        <v>0.00100746230361137</v>
      </c>
      <c r="AE644" s="73" t="n">
        <f aca="false">AE643*(1+M644)</f>
        <v>4.61762769241663</v>
      </c>
      <c r="AF644" s="73" t="n">
        <f aca="false">MAX(AF643,AE644)</f>
        <v>4.62831486671229</v>
      </c>
      <c r="AG644" s="70" t="n">
        <f aca="false">1-AE644/AF644</f>
        <v>0.00230908540223318</v>
      </c>
      <c r="AH644" s="74" t="n">
        <f aca="false">IF(R644&gt;0,AH643+1,0)</f>
        <v>5</v>
      </c>
      <c r="AI644" s="74" t="n">
        <f aca="false">IF(U644&gt;0,AI643+1,0)</f>
        <v>5</v>
      </c>
      <c r="AJ644" s="74" t="n">
        <f aca="false">IF(G644&gt;0,AJ643+1,0)</f>
        <v>1</v>
      </c>
      <c r="AK644" s="74" t="n">
        <f aca="false">IF(G644&lt;=0,AK643+1,0)</f>
        <v>0</v>
      </c>
      <c r="AL644" s="74" t="n">
        <f aca="false">IF(K644&gt;0,AL643+1,0)</f>
        <v>1</v>
      </c>
      <c r="AM644" s="74" t="n">
        <f aca="false">IF(K644&lt;=0,AM643+1,0)</f>
        <v>0</v>
      </c>
    </row>
    <row r="645" customFormat="false" ht="15" hidden="false" customHeight="false" outlineLevel="0" collapsed="false">
      <c r="A645" s="61" t="n">
        <v>644</v>
      </c>
      <c r="B645" s="62" t="n">
        <v>41792.46875</v>
      </c>
      <c r="C645" s="63" t="n">
        <f aca="false">YEAR(B645)</f>
        <v>2014</v>
      </c>
      <c r="D645" s="32" t="s">
        <v>277</v>
      </c>
      <c r="E645" s="64" t="n">
        <v>7297.5</v>
      </c>
      <c r="F645" s="65" t="n">
        <v>0.0399</v>
      </c>
      <c r="G645" s="66" t="n">
        <v>291.17025</v>
      </c>
      <c r="H645" s="67" t="n">
        <f aca="false">E645+IF(D645="Long",1,-1)*G645</f>
        <v>7588.67025</v>
      </c>
      <c r="I645" s="68" t="n">
        <f aca="false">Assumptions!$B$58</f>
        <v>5.35750011455817</v>
      </c>
      <c r="J645" s="68" t="n">
        <f aca="false">INDEX(Yearly!$L$5:$L$22,MATCH(C645,Yearly!$A$5:$A$22,0))</f>
        <v>0.55422414978188</v>
      </c>
      <c r="K645" s="68" t="n">
        <f aca="false">G645-I645-J645</f>
        <v>285.25852573566</v>
      </c>
      <c r="L645" s="69" t="n">
        <f aca="false">(I645+J645)/Assumptions!$B$8</f>
        <v>0.000260670104406952</v>
      </c>
      <c r="M645" s="70" t="n">
        <f aca="false">F645-L645</f>
        <v>0.039639329895593</v>
      </c>
      <c r="N645" s="71" t="n">
        <f aca="false">G645*Assumptions!$B$7</f>
        <v>2290054.01625</v>
      </c>
      <c r="O645" s="71" t="n">
        <f aca="false">K645*Assumptions!$B$7</f>
        <v>2243558.30491097</v>
      </c>
      <c r="P645" s="68" t="n">
        <f aca="false">P644+G645</f>
        <v>9186.58971</v>
      </c>
      <c r="Q645" s="68" t="n">
        <f aca="false">MAX(Q644,P645)</f>
        <v>9186.58971</v>
      </c>
      <c r="R645" s="68" t="n">
        <f aca="false">Q645-P645</f>
        <v>0</v>
      </c>
      <c r="S645" s="68" t="n">
        <f aca="false">S644+K645</f>
        <v>5394.77281857564</v>
      </c>
      <c r="T645" s="68" t="n">
        <f aca="false">MAX(T644,S645)</f>
        <v>5394.77281857564</v>
      </c>
      <c r="U645" s="68" t="n">
        <f aca="false">T645-S645</f>
        <v>0</v>
      </c>
      <c r="V645" s="70" t="n">
        <f aca="false">V644+F645</f>
        <v>1.848</v>
      </c>
      <c r="W645" s="70" t="n">
        <f aca="false">MAX(W644,V645)</f>
        <v>1.848</v>
      </c>
      <c r="X645" s="70" t="n">
        <f aca="false">W645-V645</f>
        <v>0</v>
      </c>
      <c r="Y645" s="70" t="n">
        <f aca="false">Y644+M645</f>
        <v>1.68080456584523</v>
      </c>
      <c r="Z645" s="70" t="n">
        <f aca="false">MAX(Z644,Y645)</f>
        <v>1.68080456584523</v>
      </c>
      <c r="AA645" s="70" t="n">
        <f aca="false">Z645-Y645</f>
        <v>0</v>
      </c>
      <c r="AB645" s="72" t="n">
        <f aca="false">AB644*(1+F645)</f>
        <v>5.67202148040324</v>
      </c>
      <c r="AC645" s="73" t="n">
        <f aca="false">MAX(AC644,AB645)</f>
        <v>5.67202148040324</v>
      </c>
      <c r="AD645" s="70" t="n">
        <f aca="false">1-AB645/AC645</f>
        <v>0</v>
      </c>
      <c r="AE645" s="73" t="n">
        <f aca="false">AE644*(1+M645)</f>
        <v>4.80066735985136</v>
      </c>
      <c r="AF645" s="73" t="n">
        <f aca="false">MAX(AF644,AE645)</f>
        <v>4.80066735985136</v>
      </c>
      <c r="AG645" s="70" t="n">
        <f aca="false">1-AE645/AF645</f>
        <v>0</v>
      </c>
      <c r="AH645" s="74" t="n">
        <f aca="false">IF(R645&gt;0,AH644+1,0)</f>
        <v>0</v>
      </c>
      <c r="AI645" s="74" t="n">
        <f aca="false">IF(U645&gt;0,AI644+1,0)</f>
        <v>0</v>
      </c>
      <c r="AJ645" s="74" t="n">
        <f aca="false">IF(G645&gt;0,AJ644+1,0)</f>
        <v>2</v>
      </c>
      <c r="AK645" s="74" t="n">
        <f aca="false">IF(G645&lt;=0,AK644+1,0)</f>
        <v>0</v>
      </c>
      <c r="AL645" s="74" t="n">
        <f aca="false">IF(K645&gt;0,AL644+1,0)</f>
        <v>2</v>
      </c>
      <c r="AM645" s="74" t="n">
        <f aca="false">IF(K645&lt;=0,AM644+1,0)</f>
        <v>0</v>
      </c>
    </row>
    <row r="646" customFormat="false" ht="15" hidden="false" customHeight="false" outlineLevel="0" collapsed="false">
      <c r="A646" s="61" t="n">
        <v>645</v>
      </c>
      <c r="B646" s="62" t="n">
        <v>41803.53125</v>
      </c>
      <c r="C646" s="63" t="n">
        <f aca="false">YEAR(B646)</f>
        <v>2014</v>
      </c>
      <c r="D646" s="32" t="s">
        <v>276</v>
      </c>
      <c r="E646" s="64" t="n">
        <v>7588.65</v>
      </c>
      <c r="F646" s="65" t="n">
        <v>-0.0049</v>
      </c>
      <c r="G646" s="66" t="n">
        <v>-37.184385</v>
      </c>
      <c r="H646" s="67" t="n">
        <f aca="false">E646+IF(D646="Long",1,-1)*G646</f>
        <v>7625.834385</v>
      </c>
      <c r="I646" s="68" t="n">
        <f aca="false">Assumptions!$B$58</f>
        <v>5.35750011455817</v>
      </c>
      <c r="J646" s="68" t="n">
        <f aca="false">INDEX(Yearly!$L$5:$L$22,MATCH(C646,Yearly!$A$5:$A$22,0))</f>
        <v>0.55422414978188</v>
      </c>
      <c r="K646" s="68" t="n">
        <f aca="false">G646-I646-J646</f>
        <v>-43.0961092643401</v>
      </c>
      <c r="L646" s="69" t="n">
        <f aca="false">(I646+J646)/Assumptions!$B$8</f>
        <v>0.000260670104406952</v>
      </c>
      <c r="M646" s="70" t="n">
        <f aca="false">F646-L646</f>
        <v>-0.00516067010440695</v>
      </c>
      <c r="N646" s="71" t="n">
        <f aca="false">G646*Assumptions!$B$7</f>
        <v>-292455.188025</v>
      </c>
      <c r="O646" s="71" t="n">
        <f aca="false">K646*Assumptions!$B$7</f>
        <v>-338950.899364034</v>
      </c>
      <c r="P646" s="68" t="n">
        <f aca="false">P645+G646</f>
        <v>9149.405325</v>
      </c>
      <c r="Q646" s="68" t="n">
        <f aca="false">MAX(Q645,P646)</f>
        <v>9186.58971</v>
      </c>
      <c r="R646" s="68" t="n">
        <f aca="false">Q646-P646</f>
        <v>37.1843850000005</v>
      </c>
      <c r="S646" s="68" t="n">
        <f aca="false">S645+K646</f>
        <v>5351.6767093113</v>
      </c>
      <c r="T646" s="68" t="n">
        <f aca="false">MAX(T645,S646)</f>
        <v>5394.77281857564</v>
      </c>
      <c r="U646" s="68" t="n">
        <f aca="false">T646-S646</f>
        <v>43.0961092643402</v>
      </c>
      <c r="V646" s="70" t="n">
        <f aca="false">V645+F646</f>
        <v>1.8431</v>
      </c>
      <c r="W646" s="70" t="n">
        <f aca="false">MAX(W645,V646)</f>
        <v>1.848</v>
      </c>
      <c r="X646" s="70" t="n">
        <f aca="false">W646-V646</f>
        <v>0.0048999999999999</v>
      </c>
      <c r="Y646" s="70" t="n">
        <f aca="false">Y645+M646</f>
        <v>1.67564389574082</v>
      </c>
      <c r="Z646" s="70" t="n">
        <f aca="false">MAX(Z645,Y646)</f>
        <v>1.68080456584523</v>
      </c>
      <c r="AA646" s="70" t="n">
        <f aca="false">Z646-Y646</f>
        <v>0.00516067010440691</v>
      </c>
      <c r="AB646" s="72" t="n">
        <f aca="false">AB645*(1+F646)</f>
        <v>5.64422857514927</v>
      </c>
      <c r="AC646" s="73" t="n">
        <f aca="false">MAX(AC645,AB646)</f>
        <v>5.67202148040324</v>
      </c>
      <c r="AD646" s="70" t="n">
        <f aca="false">1-AB646/AC646</f>
        <v>0.0048999999999999</v>
      </c>
      <c r="AE646" s="73" t="n">
        <f aca="false">AE645*(1+M646)</f>
        <v>4.77589269932617</v>
      </c>
      <c r="AF646" s="73" t="n">
        <f aca="false">MAX(AF645,AE646)</f>
        <v>4.80066735985136</v>
      </c>
      <c r="AG646" s="70" t="n">
        <f aca="false">1-AE646/AF646</f>
        <v>0.00516067010440702</v>
      </c>
      <c r="AH646" s="74" t="n">
        <f aca="false">IF(R646&gt;0,AH645+1,0)</f>
        <v>1</v>
      </c>
      <c r="AI646" s="74" t="n">
        <f aca="false">IF(U646&gt;0,AI645+1,0)</f>
        <v>1</v>
      </c>
      <c r="AJ646" s="74" t="n">
        <f aca="false">IF(G646&gt;0,AJ645+1,0)</f>
        <v>0</v>
      </c>
      <c r="AK646" s="74" t="n">
        <f aca="false">IF(G646&lt;=0,AK645+1,0)</f>
        <v>1</v>
      </c>
      <c r="AL646" s="74" t="n">
        <f aca="false">IF(K646&gt;0,AL645+1,0)</f>
        <v>0</v>
      </c>
      <c r="AM646" s="74" t="n">
        <f aca="false">IF(K646&lt;=0,AM645+1,0)</f>
        <v>1</v>
      </c>
    </row>
    <row r="647" customFormat="false" ht="15" hidden="false" customHeight="false" outlineLevel="0" collapsed="false">
      <c r="A647" s="61" t="n">
        <v>646</v>
      </c>
      <c r="B647" s="62" t="n">
        <v>41807.6145833333</v>
      </c>
      <c r="C647" s="63" t="n">
        <f aca="false">YEAR(B647)</f>
        <v>2014</v>
      </c>
      <c r="D647" s="32" t="s">
        <v>277</v>
      </c>
      <c r="E647" s="64" t="n">
        <v>7625.95</v>
      </c>
      <c r="F647" s="65" t="n">
        <v>-0.0088</v>
      </c>
      <c r="G647" s="66" t="n">
        <v>-67.10836</v>
      </c>
      <c r="H647" s="67" t="n">
        <f aca="false">E647+IF(D647="Long",1,-1)*G647</f>
        <v>7558.84164</v>
      </c>
      <c r="I647" s="68" t="n">
        <f aca="false">Assumptions!$B$58</f>
        <v>5.35750011455817</v>
      </c>
      <c r="J647" s="68" t="n">
        <f aca="false">INDEX(Yearly!$L$5:$L$22,MATCH(C647,Yearly!$A$5:$A$22,0))</f>
        <v>0.55422414978188</v>
      </c>
      <c r="K647" s="68" t="n">
        <f aca="false">G647-I647-J647</f>
        <v>-73.02008426434</v>
      </c>
      <c r="L647" s="69" t="n">
        <f aca="false">(I647+J647)/Assumptions!$B$8</f>
        <v>0.000260670104406952</v>
      </c>
      <c r="M647" s="70" t="n">
        <f aca="false">F647-L647</f>
        <v>-0.00906067010440695</v>
      </c>
      <c r="N647" s="71" t="n">
        <f aca="false">G647*Assumptions!$B$7</f>
        <v>-527807.2514</v>
      </c>
      <c r="O647" s="71" t="n">
        <f aca="false">K647*Assumptions!$B$7</f>
        <v>-574302.962739034</v>
      </c>
      <c r="P647" s="68" t="n">
        <f aca="false">P646+G647</f>
        <v>9082.296965</v>
      </c>
      <c r="Q647" s="68" t="n">
        <f aca="false">MAX(Q646,P647)</f>
        <v>9186.58971</v>
      </c>
      <c r="R647" s="68" t="n">
        <f aca="false">Q647-P647</f>
        <v>104.292745000001</v>
      </c>
      <c r="S647" s="68" t="n">
        <f aca="false">S646+K647</f>
        <v>5278.65662504696</v>
      </c>
      <c r="T647" s="68" t="n">
        <f aca="false">MAX(T646,S647)</f>
        <v>5394.77281857564</v>
      </c>
      <c r="U647" s="68" t="n">
        <f aca="false">T647-S647</f>
        <v>116.11619352868</v>
      </c>
      <c r="V647" s="70" t="n">
        <f aca="false">V646+F647</f>
        <v>1.8343</v>
      </c>
      <c r="W647" s="70" t="n">
        <f aca="false">MAX(W646,V647)</f>
        <v>1.848</v>
      </c>
      <c r="X647" s="70" t="n">
        <f aca="false">W647-V647</f>
        <v>0.0136999999999998</v>
      </c>
      <c r="Y647" s="70" t="n">
        <f aca="false">Y646+M647</f>
        <v>1.66658322563641</v>
      </c>
      <c r="Z647" s="70" t="n">
        <f aca="false">MAX(Z646,Y647)</f>
        <v>1.68080456584523</v>
      </c>
      <c r="AA647" s="70" t="n">
        <f aca="false">Z647-Y647</f>
        <v>0.0142213402088138</v>
      </c>
      <c r="AB647" s="72" t="n">
        <f aca="false">AB646*(1+F647)</f>
        <v>5.59455936368795</v>
      </c>
      <c r="AC647" s="73" t="n">
        <f aca="false">MAX(AC646,AB647)</f>
        <v>5.67202148040324</v>
      </c>
      <c r="AD647" s="70" t="n">
        <f aca="false">1-AB647/AC647</f>
        <v>0.01365688</v>
      </c>
      <c r="AE647" s="73" t="n">
        <f aca="false">AE646*(1+M647)</f>
        <v>4.73261991112353</v>
      </c>
      <c r="AF647" s="73" t="n">
        <f aca="false">MAX(AF646,AE647)</f>
        <v>4.80066735985136</v>
      </c>
      <c r="AG647" s="70" t="n">
        <f aca="false">1-AE647/AF647</f>
        <v>0.0141745810794802</v>
      </c>
      <c r="AH647" s="74" t="n">
        <f aca="false">IF(R647&gt;0,AH646+1,0)</f>
        <v>2</v>
      </c>
      <c r="AI647" s="74" t="n">
        <f aca="false">IF(U647&gt;0,AI646+1,0)</f>
        <v>2</v>
      </c>
      <c r="AJ647" s="74" t="n">
        <f aca="false">IF(G647&gt;0,AJ646+1,0)</f>
        <v>0</v>
      </c>
      <c r="AK647" s="74" t="n">
        <f aca="false">IF(G647&lt;=0,AK646+1,0)</f>
        <v>2</v>
      </c>
      <c r="AL647" s="74" t="n">
        <f aca="false">IF(K647&gt;0,AL646+1,0)</f>
        <v>0</v>
      </c>
      <c r="AM647" s="74" t="n">
        <f aca="false">IF(K647&lt;=0,AM646+1,0)</f>
        <v>2</v>
      </c>
    </row>
    <row r="648" customFormat="false" ht="15" hidden="false" customHeight="false" outlineLevel="0" collapsed="false">
      <c r="A648" s="61" t="n">
        <v>647</v>
      </c>
      <c r="B648" s="62" t="n">
        <v>41808.53125</v>
      </c>
      <c r="C648" s="63" t="n">
        <f aca="false">YEAR(B648)</f>
        <v>2014</v>
      </c>
      <c r="D648" s="32" t="s">
        <v>276</v>
      </c>
      <c r="E648" s="64" t="n">
        <v>7558.75</v>
      </c>
      <c r="F648" s="65" t="n">
        <v>-0.003</v>
      </c>
      <c r="G648" s="66" t="n">
        <v>-22.67625</v>
      </c>
      <c r="H648" s="67" t="n">
        <f aca="false">E648+IF(D648="Long",1,-1)*G648</f>
        <v>7581.42625</v>
      </c>
      <c r="I648" s="68" t="n">
        <f aca="false">Assumptions!$B$58</f>
        <v>5.35750011455817</v>
      </c>
      <c r="J648" s="68" t="n">
        <f aca="false">INDEX(Yearly!$L$5:$L$22,MATCH(C648,Yearly!$A$5:$A$22,0))</f>
        <v>0.55422414978188</v>
      </c>
      <c r="K648" s="68" t="n">
        <f aca="false">G648-I648-J648</f>
        <v>-28.58797426434</v>
      </c>
      <c r="L648" s="69" t="n">
        <f aca="false">(I648+J648)/Assumptions!$B$8</f>
        <v>0.000260670104406952</v>
      </c>
      <c r="M648" s="70" t="n">
        <f aca="false">F648-L648</f>
        <v>-0.00326067010440695</v>
      </c>
      <c r="N648" s="71" t="n">
        <f aca="false">G648*Assumptions!$B$7</f>
        <v>-178348.70625</v>
      </c>
      <c r="O648" s="71" t="n">
        <f aca="false">K648*Assumptions!$B$7</f>
        <v>-224844.417589034</v>
      </c>
      <c r="P648" s="68" t="n">
        <f aca="false">P647+G648</f>
        <v>9059.620715</v>
      </c>
      <c r="Q648" s="68" t="n">
        <f aca="false">MAX(Q647,P648)</f>
        <v>9186.58971</v>
      </c>
      <c r="R648" s="68" t="n">
        <f aca="false">Q648-P648</f>
        <v>126.968995000001</v>
      </c>
      <c r="S648" s="68" t="n">
        <f aca="false">S647+K648</f>
        <v>5250.06865078262</v>
      </c>
      <c r="T648" s="68" t="n">
        <f aca="false">MAX(T647,S648)</f>
        <v>5394.77281857564</v>
      </c>
      <c r="U648" s="68" t="n">
        <f aca="false">T648-S648</f>
        <v>144.70416779302</v>
      </c>
      <c r="V648" s="70" t="n">
        <f aca="false">V647+F648</f>
        <v>1.8313</v>
      </c>
      <c r="W648" s="70" t="n">
        <f aca="false">MAX(W647,V648)</f>
        <v>1.848</v>
      </c>
      <c r="X648" s="70" t="n">
        <f aca="false">W648-V648</f>
        <v>0.0166999999999997</v>
      </c>
      <c r="Y648" s="70" t="n">
        <f aca="false">Y647+M648</f>
        <v>1.66332255553201</v>
      </c>
      <c r="Z648" s="70" t="n">
        <f aca="false">MAX(Z647,Y648)</f>
        <v>1.68080456584523</v>
      </c>
      <c r="AA648" s="70" t="n">
        <f aca="false">Z648-Y648</f>
        <v>0.0174820103132207</v>
      </c>
      <c r="AB648" s="72" t="n">
        <f aca="false">AB647*(1+F648)</f>
        <v>5.57777568559689</v>
      </c>
      <c r="AC648" s="73" t="n">
        <f aca="false">MAX(AC647,AB648)</f>
        <v>5.67202148040324</v>
      </c>
      <c r="AD648" s="70" t="n">
        <f aca="false">1-AB648/AC648</f>
        <v>0.01661590936</v>
      </c>
      <c r="AE648" s="73" t="n">
        <f aca="false">AE647*(1+M648)</f>
        <v>4.71718839886381</v>
      </c>
      <c r="AF648" s="73" t="n">
        <f aca="false">MAX(AF647,AE648)</f>
        <v>4.80066735985136</v>
      </c>
      <c r="AG648" s="70" t="n">
        <f aca="false">1-AE648/AF648</f>
        <v>0.0173890325511189</v>
      </c>
      <c r="AH648" s="74" t="n">
        <f aca="false">IF(R648&gt;0,AH647+1,0)</f>
        <v>3</v>
      </c>
      <c r="AI648" s="74" t="n">
        <f aca="false">IF(U648&gt;0,AI647+1,0)</f>
        <v>3</v>
      </c>
      <c r="AJ648" s="74" t="n">
        <f aca="false">IF(G648&gt;0,AJ647+1,0)</f>
        <v>0</v>
      </c>
      <c r="AK648" s="74" t="n">
        <f aca="false">IF(G648&lt;=0,AK647+1,0)</f>
        <v>3</v>
      </c>
      <c r="AL648" s="74" t="n">
        <f aca="false">IF(K648&gt;0,AL647+1,0)</f>
        <v>0</v>
      </c>
      <c r="AM648" s="74" t="n">
        <f aca="false">IF(K648&lt;=0,AM647+1,0)</f>
        <v>3</v>
      </c>
    </row>
    <row r="649" customFormat="false" ht="15" hidden="false" customHeight="false" outlineLevel="0" collapsed="false">
      <c r="A649" s="61" t="n">
        <v>648</v>
      </c>
      <c r="B649" s="62" t="n">
        <v>41809.40625</v>
      </c>
      <c r="C649" s="63" t="n">
        <f aca="false">YEAR(B649)</f>
        <v>2014</v>
      </c>
      <c r="D649" s="32" t="s">
        <v>277</v>
      </c>
      <c r="E649" s="64" t="n">
        <v>7581.4</v>
      </c>
      <c r="F649" s="65" t="n">
        <v>-0.0013</v>
      </c>
      <c r="G649" s="66" t="n">
        <v>-9.85582</v>
      </c>
      <c r="H649" s="67" t="n">
        <f aca="false">E649+IF(D649="Long",1,-1)*G649</f>
        <v>7571.54418</v>
      </c>
      <c r="I649" s="68" t="n">
        <f aca="false">Assumptions!$B$58</f>
        <v>5.35750011455817</v>
      </c>
      <c r="J649" s="68" t="n">
        <f aca="false">INDEX(Yearly!$L$5:$L$22,MATCH(C649,Yearly!$A$5:$A$22,0))</f>
        <v>0.55422414978188</v>
      </c>
      <c r="K649" s="68" t="n">
        <f aca="false">G649-I649-J649</f>
        <v>-15.76754426434</v>
      </c>
      <c r="L649" s="69" t="n">
        <f aca="false">(I649+J649)/Assumptions!$B$8</f>
        <v>0.000260670104406952</v>
      </c>
      <c r="M649" s="70" t="n">
        <f aca="false">F649-L649</f>
        <v>-0.00156067010440695</v>
      </c>
      <c r="N649" s="71" t="n">
        <f aca="false">G649*Assumptions!$B$7</f>
        <v>-77516.0243</v>
      </c>
      <c r="O649" s="71" t="n">
        <f aca="false">K649*Assumptions!$B$7</f>
        <v>-124011.735639034</v>
      </c>
      <c r="P649" s="68" t="n">
        <f aca="false">P648+G649</f>
        <v>9049.764895</v>
      </c>
      <c r="Q649" s="68" t="n">
        <f aca="false">MAX(Q648,P649)</f>
        <v>9186.58971</v>
      </c>
      <c r="R649" s="68" t="n">
        <f aca="false">Q649-P649</f>
        <v>136.824815000002</v>
      </c>
      <c r="S649" s="68" t="n">
        <f aca="false">S648+K649</f>
        <v>5234.30110651828</v>
      </c>
      <c r="T649" s="68" t="n">
        <f aca="false">MAX(T648,S649)</f>
        <v>5394.77281857564</v>
      </c>
      <c r="U649" s="68" t="n">
        <f aca="false">T649-S649</f>
        <v>160.471712057361</v>
      </c>
      <c r="V649" s="70" t="n">
        <f aca="false">V648+F649</f>
        <v>1.83</v>
      </c>
      <c r="W649" s="70" t="n">
        <f aca="false">MAX(W648,V649)</f>
        <v>1.848</v>
      </c>
      <c r="X649" s="70" t="n">
        <f aca="false">W649-V649</f>
        <v>0.0179999999999998</v>
      </c>
      <c r="Y649" s="70" t="n">
        <f aca="false">Y648+M649</f>
        <v>1.6617618854276</v>
      </c>
      <c r="Z649" s="70" t="n">
        <f aca="false">MAX(Z648,Y649)</f>
        <v>1.68080456584523</v>
      </c>
      <c r="AA649" s="70" t="n">
        <f aca="false">Z649-Y649</f>
        <v>0.0190426804176276</v>
      </c>
      <c r="AB649" s="72" t="n">
        <f aca="false">AB648*(1+F649)</f>
        <v>5.57052457720561</v>
      </c>
      <c r="AC649" s="73" t="n">
        <f aca="false">MAX(AC648,AB649)</f>
        <v>5.67202148040324</v>
      </c>
      <c r="AD649" s="70" t="n">
        <f aca="false">1-AB649/AC649</f>
        <v>0.0178943086778319</v>
      </c>
      <c r="AE649" s="73" t="n">
        <f aca="false">AE648*(1+M649)</f>
        <v>4.70982642395285</v>
      </c>
      <c r="AF649" s="73" t="n">
        <f aca="false">MAX(AF648,AE649)</f>
        <v>4.80066735985136</v>
      </c>
      <c r="AG649" s="70" t="n">
        <f aca="false">1-AE649/AF649</f>
        <v>0.0189225641122788</v>
      </c>
      <c r="AH649" s="74" t="n">
        <f aca="false">IF(R649&gt;0,AH648+1,0)</f>
        <v>4</v>
      </c>
      <c r="AI649" s="74" t="n">
        <f aca="false">IF(U649&gt;0,AI648+1,0)</f>
        <v>4</v>
      </c>
      <c r="AJ649" s="74" t="n">
        <f aca="false">IF(G649&gt;0,AJ648+1,0)</f>
        <v>0</v>
      </c>
      <c r="AK649" s="74" t="n">
        <f aca="false">IF(G649&lt;=0,AK648+1,0)</f>
        <v>4</v>
      </c>
      <c r="AL649" s="74" t="n">
        <f aca="false">IF(K649&gt;0,AL648+1,0)</f>
        <v>0</v>
      </c>
      <c r="AM649" s="74" t="n">
        <f aca="false">IF(K649&lt;=0,AM648+1,0)</f>
        <v>4</v>
      </c>
    </row>
    <row r="650" customFormat="false" ht="15" hidden="false" customHeight="false" outlineLevel="0" collapsed="false">
      <c r="A650" s="61" t="n">
        <v>649</v>
      </c>
      <c r="B650" s="62" t="n">
        <v>41809.4270833333</v>
      </c>
      <c r="C650" s="63" t="n">
        <f aca="false">YEAR(B650)</f>
        <v>2014</v>
      </c>
      <c r="D650" s="32" t="s">
        <v>276</v>
      </c>
      <c r="E650" s="64" t="n">
        <v>7571.4</v>
      </c>
      <c r="F650" s="65" t="n">
        <v>0.0001</v>
      </c>
      <c r="G650" s="66" t="n">
        <v>0.75714</v>
      </c>
      <c r="H650" s="67" t="n">
        <f aca="false">E650+IF(D650="Long",1,-1)*G650</f>
        <v>7570.64286</v>
      </c>
      <c r="I650" s="68" t="n">
        <f aca="false">Assumptions!$B$58</f>
        <v>5.35750011455817</v>
      </c>
      <c r="J650" s="68" t="n">
        <f aca="false">INDEX(Yearly!$L$5:$L$22,MATCH(C650,Yearly!$A$5:$A$22,0))</f>
        <v>0.55422414978188</v>
      </c>
      <c r="K650" s="68" t="n">
        <f aca="false">G650-I650-J650</f>
        <v>-5.15458426434005</v>
      </c>
      <c r="L650" s="69" t="n">
        <f aca="false">(I650+J650)/Assumptions!$B$8</f>
        <v>0.000260670104406952</v>
      </c>
      <c r="M650" s="70" t="n">
        <f aca="false">F650-L650</f>
        <v>-0.000160670104406952</v>
      </c>
      <c r="N650" s="71" t="n">
        <f aca="false">G650*Assumptions!$B$7</f>
        <v>5954.9061</v>
      </c>
      <c r="O650" s="71" t="n">
        <f aca="false">K650*Assumptions!$B$7</f>
        <v>-40540.8052390345</v>
      </c>
      <c r="P650" s="68" t="n">
        <f aca="false">P649+G650</f>
        <v>9050.522035</v>
      </c>
      <c r="Q650" s="68" t="n">
        <f aca="false">MAX(Q649,P650)</f>
        <v>9186.58971</v>
      </c>
      <c r="R650" s="68" t="n">
        <f aca="false">Q650-P650</f>
        <v>136.067675000002</v>
      </c>
      <c r="S650" s="68" t="n">
        <f aca="false">S649+K650</f>
        <v>5229.14652225394</v>
      </c>
      <c r="T650" s="68" t="n">
        <f aca="false">MAX(T649,S650)</f>
        <v>5394.77281857564</v>
      </c>
      <c r="U650" s="68" t="n">
        <f aca="false">T650-S650</f>
        <v>165.6262963217</v>
      </c>
      <c r="V650" s="70" t="n">
        <f aca="false">V649+F650</f>
        <v>1.8301</v>
      </c>
      <c r="W650" s="70" t="n">
        <f aca="false">MAX(W649,V650)</f>
        <v>1.848</v>
      </c>
      <c r="X650" s="70" t="n">
        <f aca="false">W650-V650</f>
        <v>0.0178999999999998</v>
      </c>
      <c r="Y650" s="70" t="n">
        <f aca="false">Y649+M650</f>
        <v>1.66160121532319</v>
      </c>
      <c r="Z650" s="70" t="n">
        <f aca="false">MAX(Z649,Y650)</f>
        <v>1.68080456584523</v>
      </c>
      <c r="AA650" s="70" t="n">
        <f aca="false">Z650-Y650</f>
        <v>0.0192033505220346</v>
      </c>
      <c r="AB650" s="72" t="n">
        <f aca="false">AB649*(1+F650)</f>
        <v>5.57108162966333</v>
      </c>
      <c r="AC650" s="73" t="n">
        <f aca="false">MAX(AC649,AB650)</f>
        <v>5.67202148040324</v>
      </c>
      <c r="AD650" s="70" t="n">
        <f aca="false">1-AB650/AC650</f>
        <v>0.0177960981086996</v>
      </c>
      <c r="AE650" s="73" t="n">
        <f aca="false">AE649*(1+M650)</f>
        <v>4.70906969564957</v>
      </c>
      <c r="AF650" s="73" t="n">
        <f aca="false">MAX(AF649,AE650)</f>
        <v>4.80066735985136</v>
      </c>
      <c r="AG650" s="70" t="n">
        <f aca="false">1-AE650/AF650</f>
        <v>0.0190801939263341</v>
      </c>
      <c r="AH650" s="74" t="n">
        <f aca="false">IF(R650&gt;0,AH649+1,0)</f>
        <v>5</v>
      </c>
      <c r="AI650" s="74" t="n">
        <f aca="false">IF(U650&gt;0,AI649+1,0)</f>
        <v>5</v>
      </c>
      <c r="AJ650" s="74" t="n">
        <f aca="false">IF(G650&gt;0,AJ649+1,0)</f>
        <v>1</v>
      </c>
      <c r="AK650" s="74" t="n">
        <f aca="false">IF(G650&lt;=0,AK649+1,0)</f>
        <v>0</v>
      </c>
      <c r="AL650" s="74" t="n">
        <f aca="false">IF(K650&gt;0,AL649+1,0)</f>
        <v>0</v>
      </c>
      <c r="AM650" s="74" t="n">
        <f aca="false">IF(K650&lt;=0,AM649+1,0)</f>
        <v>5</v>
      </c>
    </row>
    <row r="651" customFormat="false" ht="15" hidden="false" customHeight="false" outlineLevel="0" collapsed="false">
      <c r="A651" s="61" t="n">
        <v>650</v>
      </c>
      <c r="B651" s="62" t="n">
        <v>41814.40625</v>
      </c>
      <c r="C651" s="63" t="n">
        <f aca="false">YEAR(B651)</f>
        <v>2014</v>
      </c>
      <c r="D651" s="32" t="s">
        <v>277</v>
      </c>
      <c r="E651" s="64" t="n">
        <v>7570.5</v>
      </c>
      <c r="F651" s="65" t="n">
        <v>-0.0066</v>
      </c>
      <c r="G651" s="66" t="n">
        <v>-49.9653</v>
      </c>
      <c r="H651" s="67" t="n">
        <f aca="false">E651+IF(D651="Long",1,-1)*G651</f>
        <v>7520.5347</v>
      </c>
      <c r="I651" s="68" t="n">
        <f aca="false">Assumptions!$B$58</f>
        <v>5.35750011455817</v>
      </c>
      <c r="J651" s="68" t="n">
        <f aca="false">INDEX(Yearly!$L$5:$L$22,MATCH(C651,Yearly!$A$5:$A$22,0))</f>
        <v>0.55422414978188</v>
      </c>
      <c r="K651" s="68" t="n">
        <f aca="false">G651-I651-J651</f>
        <v>-55.8770242643401</v>
      </c>
      <c r="L651" s="69" t="n">
        <f aca="false">(I651+J651)/Assumptions!$B$8</f>
        <v>0.000260670104406952</v>
      </c>
      <c r="M651" s="70" t="n">
        <f aca="false">F651-L651</f>
        <v>-0.00686067010440695</v>
      </c>
      <c r="N651" s="71" t="n">
        <f aca="false">G651*Assumptions!$B$7</f>
        <v>-392977.0845</v>
      </c>
      <c r="O651" s="71" t="n">
        <f aca="false">K651*Assumptions!$B$7</f>
        <v>-439472.795839035</v>
      </c>
      <c r="P651" s="68" t="n">
        <f aca="false">P650+G651</f>
        <v>9000.556735</v>
      </c>
      <c r="Q651" s="68" t="n">
        <f aca="false">MAX(Q650,P651)</f>
        <v>9186.58971</v>
      </c>
      <c r="R651" s="68" t="n">
        <f aca="false">Q651-P651</f>
        <v>186.032975000002</v>
      </c>
      <c r="S651" s="68" t="n">
        <f aca="false">S650+K651</f>
        <v>5173.2694979896</v>
      </c>
      <c r="T651" s="68" t="n">
        <f aca="false">MAX(T650,S651)</f>
        <v>5394.77281857564</v>
      </c>
      <c r="U651" s="68" t="n">
        <f aca="false">T651-S651</f>
        <v>221.503320586041</v>
      </c>
      <c r="V651" s="70" t="n">
        <f aca="false">V650+F651</f>
        <v>1.8235</v>
      </c>
      <c r="W651" s="70" t="n">
        <f aca="false">MAX(W650,V651)</f>
        <v>1.848</v>
      </c>
      <c r="X651" s="70" t="n">
        <f aca="false">W651-V651</f>
        <v>0.0244999999999997</v>
      </c>
      <c r="Y651" s="70" t="n">
        <f aca="false">Y650+M651</f>
        <v>1.65474054521879</v>
      </c>
      <c r="Z651" s="70" t="n">
        <f aca="false">MAX(Z650,Y651)</f>
        <v>1.68080456584523</v>
      </c>
      <c r="AA651" s="70" t="n">
        <f aca="false">Z651-Y651</f>
        <v>0.0260640206264415</v>
      </c>
      <c r="AB651" s="72" t="n">
        <f aca="false">AB650*(1+F651)</f>
        <v>5.53431249090756</v>
      </c>
      <c r="AC651" s="73" t="n">
        <f aca="false">MAX(AC650,AB651)</f>
        <v>5.67202148040324</v>
      </c>
      <c r="AD651" s="70" t="n">
        <f aca="false">1-AB651/AC651</f>
        <v>0.0242786438611823</v>
      </c>
      <c r="AE651" s="73" t="n">
        <f aca="false">AE650*(1+M651)</f>
        <v>4.67676232196906</v>
      </c>
      <c r="AF651" s="73" t="n">
        <f aca="false">MAX(AF650,AE651)</f>
        <v>4.80066735985136</v>
      </c>
      <c r="AG651" s="70" t="n">
        <f aca="false">1-AE651/AF651</f>
        <v>0.0258099611146844</v>
      </c>
      <c r="AH651" s="74" t="n">
        <f aca="false">IF(R651&gt;0,AH650+1,0)</f>
        <v>6</v>
      </c>
      <c r="AI651" s="74" t="n">
        <f aca="false">IF(U651&gt;0,AI650+1,0)</f>
        <v>6</v>
      </c>
      <c r="AJ651" s="74" t="n">
        <f aca="false">IF(G651&gt;0,AJ650+1,0)</f>
        <v>0</v>
      </c>
      <c r="AK651" s="74" t="n">
        <f aca="false">IF(G651&lt;=0,AK650+1,0)</f>
        <v>1</v>
      </c>
      <c r="AL651" s="74" t="n">
        <f aca="false">IF(K651&gt;0,AL650+1,0)</f>
        <v>0</v>
      </c>
      <c r="AM651" s="74" t="n">
        <f aca="false">IF(K651&lt;=0,AM650+1,0)</f>
        <v>6</v>
      </c>
    </row>
    <row r="652" customFormat="false" ht="15" hidden="false" customHeight="false" outlineLevel="0" collapsed="false">
      <c r="A652" s="61" t="n">
        <v>651</v>
      </c>
      <c r="B652" s="62" t="n">
        <v>41816.40625</v>
      </c>
      <c r="C652" s="63" t="n">
        <f aca="false">YEAR(B652)</f>
        <v>2014</v>
      </c>
      <c r="D652" s="32" t="s">
        <v>276</v>
      </c>
      <c r="E652" s="64" t="n">
        <v>7520.7</v>
      </c>
      <c r="F652" s="65" t="n">
        <v>-0.0071</v>
      </c>
      <c r="G652" s="66" t="n">
        <v>-53.39697</v>
      </c>
      <c r="H652" s="67" t="n">
        <f aca="false">E652+IF(D652="Long",1,-1)*G652</f>
        <v>7574.09697</v>
      </c>
      <c r="I652" s="68" t="n">
        <f aca="false">Assumptions!$B$58</f>
        <v>5.35750011455817</v>
      </c>
      <c r="J652" s="68" t="n">
        <f aca="false">INDEX(Yearly!$L$5:$L$22,MATCH(C652,Yearly!$A$5:$A$22,0))</f>
        <v>0.55422414978188</v>
      </c>
      <c r="K652" s="68" t="n">
        <f aca="false">G652-I652-J652</f>
        <v>-59.3086942643401</v>
      </c>
      <c r="L652" s="69" t="n">
        <f aca="false">(I652+J652)/Assumptions!$B$8</f>
        <v>0.000260670104406952</v>
      </c>
      <c r="M652" s="70" t="n">
        <f aca="false">F652-L652</f>
        <v>-0.00736067010440695</v>
      </c>
      <c r="N652" s="71" t="n">
        <f aca="false">G652*Assumptions!$B$7</f>
        <v>-419967.16905</v>
      </c>
      <c r="O652" s="71" t="n">
        <f aca="false">K652*Assumptions!$B$7</f>
        <v>-466462.880389035</v>
      </c>
      <c r="P652" s="68" t="n">
        <f aca="false">P651+G652</f>
        <v>8947.159765</v>
      </c>
      <c r="Q652" s="68" t="n">
        <f aca="false">MAX(Q651,P652)</f>
        <v>9186.58971</v>
      </c>
      <c r="R652" s="68" t="n">
        <f aca="false">Q652-P652</f>
        <v>239.429945000002</v>
      </c>
      <c r="S652" s="68" t="n">
        <f aca="false">S651+K652</f>
        <v>5113.96080372526</v>
      </c>
      <c r="T652" s="68" t="n">
        <f aca="false">MAX(T651,S652)</f>
        <v>5394.77281857564</v>
      </c>
      <c r="U652" s="68" t="n">
        <f aca="false">T652-S652</f>
        <v>280.812014850381</v>
      </c>
      <c r="V652" s="70" t="n">
        <f aca="false">V651+F652</f>
        <v>1.8164</v>
      </c>
      <c r="W652" s="70" t="n">
        <f aca="false">MAX(W651,V652)</f>
        <v>1.848</v>
      </c>
      <c r="X652" s="70" t="n">
        <f aca="false">W652-V652</f>
        <v>0.0315999999999999</v>
      </c>
      <c r="Y652" s="70" t="n">
        <f aca="false">Y651+M652</f>
        <v>1.64737987511438</v>
      </c>
      <c r="Z652" s="70" t="n">
        <f aca="false">MAX(Z651,Y652)</f>
        <v>1.68080456584523</v>
      </c>
      <c r="AA652" s="70" t="n">
        <f aca="false">Z652-Y652</f>
        <v>0.0334246907308484</v>
      </c>
      <c r="AB652" s="72" t="n">
        <f aca="false">AB651*(1+F652)</f>
        <v>5.49501887222211</v>
      </c>
      <c r="AC652" s="73" t="n">
        <f aca="false">MAX(AC651,AB652)</f>
        <v>5.67202148040324</v>
      </c>
      <c r="AD652" s="70" t="n">
        <f aca="false">1-AB652/AC652</f>
        <v>0.0312062654897679</v>
      </c>
      <c r="AE652" s="73" t="n">
        <f aca="false">AE651*(1+M652)</f>
        <v>4.64233821736033</v>
      </c>
      <c r="AF652" s="73" t="n">
        <f aca="false">MAX(AF651,AE652)</f>
        <v>4.80066735985136</v>
      </c>
      <c r="AG652" s="70" t="n">
        <f aca="false">1-AE652/AF652</f>
        <v>0.0329806526099186</v>
      </c>
      <c r="AH652" s="74" t="n">
        <f aca="false">IF(R652&gt;0,AH651+1,0)</f>
        <v>7</v>
      </c>
      <c r="AI652" s="74" t="n">
        <f aca="false">IF(U652&gt;0,AI651+1,0)</f>
        <v>7</v>
      </c>
      <c r="AJ652" s="74" t="n">
        <f aca="false">IF(G652&gt;0,AJ651+1,0)</f>
        <v>0</v>
      </c>
      <c r="AK652" s="74" t="n">
        <f aca="false">IF(G652&lt;=0,AK651+1,0)</f>
        <v>2</v>
      </c>
      <c r="AL652" s="74" t="n">
        <f aca="false">IF(K652&gt;0,AL651+1,0)</f>
        <v>0</v>
      </c>
      <c r="AM652" s="74" t="n">
        <f aca="false">IF(K652&lt;=0,AM651+1,0)</f>
        <v>7</v>
      </c>
    </row>
    <row r="653" customFormat="false" ht="15" hidden="false" customHeight="false" outlineLevel="0" collapsed="false">
      <c r="A653" s="61" t="n">
        <v>652</v>
      </c>
      <c r="B653" s="62" t="n">
        <v>41820.40625</v>
      </c>
      <c r="C653" s="63" t="n">
        <f aca="false">YEAR(B653)</f>
        <v>2014</v>
      </c>
      <c r="D653" s="32" t="s">
        <v>277</v>
      </c>
      <c r="E653" s="64" t="n">
        <v>7574.35</v>
      </c>
      <c r="F653" s="65" t="n">
        <v>0.0152</v>
      </c>
      <c r="G653" s="66" t="n">
        <v>115.13012</v>
      </c>
      <c r="H653" s="67" t="n">
        <f aca="false">E653+IF(D653="Long",1,-1)*G653</f>
        <v>7689.48012</v>
      </c>
      <c r="I653" s="68" t="n">
        <f aca="false">Assumptions!$B$58</f>
        <v>5.35750011455817</v>
      </c>
      <c r="J653" s="68" t="n">
        <f aca="false">INDEX(Yearly!$L$5:$L$22,MATCH(C653,Yearly!$A$5:$A$22,0))</f>
        <v>0.55422414978188</v>
      </c>
      <c r="K653" s="68" t="n">
        <f aca="false">G653-I653-J653</f>
        <v>109.21839573566</v>
      </c>
      <c r="L653" s="69" t="n">
        <f aca="false">(I653+J653)/Assumptions!$B$8</f>
        <v>0.000260670104406952</v>
      </c>
      <c r="M653" s="70" t="n">
        <f aca="false">F653-L653</f>
        <v>0.014939329895593</v>
      </c>
      <c r="N653" s="71" t="n">
        <f aca="false">G653*Assumptions!$B$7</f>
        <v>905498.3938</v>
      </c>
      <c r="O653" s="71" t="n">
        <f aca="false">K653*Assumptions!$B$7</f>
        <v>859002.682460966</v>
      </c>
      <c r="P653" s="68" t="n">
        <f aca="false">P652+G653</f>
        <v>9062.289885</v>
      </c>
      <c r="Q653" s="68" t="n">
        <f aca="false">MAX(Q652,P653)</f>
        <v>9186.58971</v>
      </c>
      <c r="R653" s="68" t="n">
        <f aca="false">Q653-P653</f>
        <v>124.299825000002</v>
      </c>
      <c r="S653" s="68" t="n">
        <f aca="false">S652+K653</f>
        <v>5223.17919946092</v>
      </c>
      <c r="T653" s="68" t="n">
        <f aca="false">MAX(T652,S653)</f>
        <v>5394.77281857564</v>
      </c>
      <c r="U653" s="68" t="n">
        <f aca="false">T653-S653</f>
        <v>171.593619114721</v>
      </c>
      <c r="V653" s="70" t="n">
        <f aca="false">V652+F653</f>
        <v>1.8316</v>
      </c>
      <c r="W653" s="70" t="n">
        <f aca="false">MAX(W652,V653)</f>
        <v>1.848</v>
      </c>
      <c r="X653" s="70" t="n">
        <f aca="false">W653-V653</f>
        <v>0.0163999999999997</v>
      </c>
      <c r="Y653" s="70" t="n">
        <f aca="false">Y652+M653</f>
        <v>1.66231920500997</v>
      </c>
      <c r="Z653" s="70" t="n">
        <f aca="false">MAX(Z652,Y653)</f>
        <v>1.68080456584523</v>
      </c>
      <c r="AA653" s="70" t="n">
        <f aca="false">Z653-Y653</f>
        <v>0.0184853608352553</v>
      </c>
      <c r="AB653" s="72" t="n">
        <f aca="false">AB652*(1+F653)</f>
        <v>5.57854315907989</v>
      </c>
      <c r="AC653" s="73" t="n">
        <f aca="false">MAX(AC652,AB653)</f>
        <v>5.67202148040324</v>
      </c>
      <c r="AD653" s="70" t="n">
        <f aca="false">1-AB653/AC653</f>
        <v>0.0164806007252124</v>
      </c>
      <c r="AE653" s="73" t="n">
        <f aca="false">AE652*(1+M653)</f>
        <v>4.71169163947639</v>
      </c>
      <c r="AF653" s="73" t="n">
        <f aca="false">MAX(AF652,AE653)</f>
        <v>4.80066735985136</v>
      </c>
      <c r="AG653" s="70" t="n">
        <f aca="false">1-AE653/AF653</f>
        <v>0.018534031563837</v>
      </c>
      <c r="AH653" s="74" t="n">
        <f aca="false">IF(R653&gt;0,AH652+1,0)</f>
        <v>8</v>
      </c>
      <c r="AI653" s="74" t="n">
        <f aca="false">IF(U653&gt;0,AI652+1,0)</f>
        <v>8</v>
      </c>
      <c r="AJ653" s="74" t="n">
        <f aca="false">IF(G653&gt;0,AJ652+1,0)</f>
        <v>1</v>
      </c>
      <c r="AK653" s="74" t="n">
        <f aca="false">IF(G653&lt;=0,AK652+1,0)</f>
        <v>0</v>
      </c>
      <c r="AL653" s="74" t="n">
        <f aca="false">IF(K653&gt;0,AL652+1,0)</f>
        <v>1</v>
      </c>
      <c r="AM653" s="74" t="n">
        <f aca="false">IF(K653&lt;=0,AM652+1,0)</f>
        <v>0</v>
      </c>
    </row>
    <row r="654" customFormat="false" ht="15" hidden="false" customHeight="false" outlineLevel="0" collapsed="false">
      <c r="A654" s="61" t="n">
        <v>653</v>
      </c>
      <c r="B654" s="62" t="n">
        <v>41828.59375</v>
      </c>
      <c r="C654" s="63" t="n">
        <f aca="false">YEAR(B654)</f>
        <v>2014</v>
      </c>
      <c r="D654" s="32" t="s">
        <v>276</v>
      </c>
      <c r="E654" s="64" t="n">
        <v>7689.15</v>
      </c>
      <c r="F654" s="65" t="n">
        <v>-0.0019</v>
      </c>
      <c r="G654" s="66" t="n">
        <v>-14.609385</v>
      </c>
      <c r="H654" s="67" t="n">
        <f aca="false">E654+IF(D654="Long",1,-1)*G654</f>
        <v>7703.759385</v>
      </c>
      <c r="I654" s="68" t="n">
        <f aca="false">Assumptions!$B$58</f>
        <v>5.35750011455817</v>
      </c>
      <c r="J654" s="68" t="n">
        <f aca="false">INDEX(Yearly!$L$5:$L$22,MATCH(C654,Yearly!$A$5:$A$22,0))</f>
        <v>0.55422414978188</v>
      </c>
      <c r="K654" s="68" t="n">
        <f aca="false">G654-I654-J654</f>
        <v>-20.52110926434</v>
      </c>
      <c r="L654" s="69" t="n">
        <f aca="false">(I654+J654)/Assumptions!$B$8</f>
        <v>0.000260670104406952</v>
      </c>
      <c r="M654" s="70" t="n">
        <f aca="false">F654-L654</f>
        <v>-0.00216067010440695</v>
      </c>
      <c r="N654" s="71" t="n">
        <f aca="false">G654*Assumptions!$B$7</f>
        <v>-114902.813025</v>
      </c>
      <c r="O654" s="71" t="n">
        <f aca="false">K654*Assumptions!$B$7</f>
        <v>-161398.524364034</v>
      </c>
      <c r="P654" s="68" t="n">
        <f aca="false">P653+G654</f>
        <v>9047.6805</v>
      </c>
      <c r="Q654" s="68" t="n">
        <f aca="false">MAX(Q653,P654)</f>
        <v>9186.58971</v>
      </c>
      <c r="R654" s="68" t="n">
        <f aca="false">Q654-P654</f>
        <v>138.909210000002</v>
      </c>
      <c r="S654" s="68" t="n">
        <f aca="false">S653+K654</f>
        <v>5202.65809019658</v>
      </c>
      <c r="T654" s="68" t="n">
        <f aca="false">MAX(T653,S654)</f>
        <v>5394.77281857564</v>
      </c>
      <c r="U654" s="68" t="n">
        <f aca="false">T654-S654</f>
        <v>192.114728379062</v>
      </c>
      <c r="V654" s="70" t="n">
        <f aca="false">V653+F654</f>
        <v>1.8297</v>
      </c>
      <c r="W654" s="70" t="n">
        <f aca="false">MAX(W653,V654)</f>
        <v>1.848</v>
      </c>
      <c r="X654" s="70" t="n">
        <f aca="false">W654-V654</f>
        <v>0.0182999999999998</v>
      </c>
      <c r="Y654" s="70" t="n">
        <f aca="false">Y653+M654</f>
        <v>1.66015853490557</v>
      </c>
      <c r="Z654" s="70" t="n">
        <f aca="false">MAX(Z653,Y654)</f>
        <v>1.68080456584523</v>
      </c>
      <c r="AA654" s="70" t="n">
        <f aca="false">Z654-Y654</f>
        <v>0.0206460309396623</v>
      </c>
      <c r="AB654" s="72" t="n">
        <f aca="false">AB653*(1+F654)</f>
        <v>5.56794392707764</v>
      </c>
      <c r="AC654" s="73" t="n">
        <f aca="false">MAX(AC653,AB654)</f>
        <v>5.67202148040324</v>
      </c>
      <c r="AD654" s="70" t="n">
        <f aca="false">1-AB654/AC654</f>
        <v>0.0183492875838346</v>
      </c>
      <c r="AE654" s="73" t="n">
        <f aca="false">AE653*(1+M654)</f>
        <v>4.70151122820979</v>
      </c>
      <c r="AF654" s="73" t="n">
        <f aca="false">MAX(AF653,AE654)</f>
        <v>4.80066735985136</v>
      </c>
      <c r="AG654" s="70" t="n">
        <f aca="false">1-AE654/AF654</f>
        <v>0.0206546557403298</v>
      </c>
      <c r="AH654" s="74" t="n">
        <f aca="false">IF(R654&gt;0,AH653+1,0)</f>
        <v>9</v>
      </c>
      <c r="AI654" s="74" t="n">
        <f aca="false">IF(U654&gt;0,AI653+1,0)</f>
        <v>9</v>
      </c>
      <c r="AJ654" s="74" t="n">
        <f aca="false">IF(G654&gt;0,AJ653+1,0)</f>
        <v>0</v>
      </c>
      <c r="AK654" s="74" t="n">
        <f aca="false">IF(G654&lt;=0,AK653+1,0)</f>
        <v>1</v>
      </c>
      <c r="AL654" s="74" t="n">
        <f aca="false">IF(K654&gt;0,AL653+1,0)</f>
        <v>0</v>
      </c>
      <c r="AM654" s="74" t="n">
        <f aca="false">IF(K654&lt;=0,AM653+1,0)</f>
        <v>1</v>
      </c>
    </row>
    <row r="655" customFormat="false" ht="15" hidden="false" customHeight="false" outlineLevel="0" collapsed="false">
      <c r="A655" s="61" t="n">
        <v>654</v>
      </c>
      <c r="B655" s="62" t="n">
        <v>41830.5729166667</v>
      </c>
      <c r="C655" s="63" t="n">
        <f aca="false">YEAR(B655)</f>
        <v>2014</v>
      </c>
      <c r="D655" s="32" t="s">
        <v>277</v>
      </c>
      <c r="E655" s="64" t="n">
        <v>7703.75</v>
      </c>
      <c r="F655" s="65" t="n">
        <v>-0.0162</v>
      </c>
      <c r="G655" s="66" t="n">
        <v>-124.80075</v>
      </c>
      <c r="H655" s="67" t="n">
        <f aca="false">E655+IF(D655="Long",1,-1)*G655</f>
        <v>7578.94925</v>
      </c>
      <c r="I655" s="68" t="n">
        <f aca="false">Assumptions!$B$58</f>
        <v>5.35750011455817</v>
      </c>
      <c r="J655" s="68" t="n">
        <f aca="false">INDEX(Yearly!$L$5:$L$22,MATCH(C655,Yearly!$A$5:$A$22,0))</f>
        <v>0.55422414978188</v>
      </c>
      <c r="K655" s="68" t="n">
        <f aca="false">G655-I655-J655</f>
        <v>-130.71247426434</v>
      </c>
      <c r="L655" s="69" t="n">
        <f aca="false">(I655+J655)/Assumptions!$B$8</f>
        <v>0.000260670104406952</v>
      </c>
      <c r="M655" s="70" t="n">
        <f aca="false">F655-L655</f>
        <v>-0.016460670104407</v>
      </c>
      <c r="N655" s="71" t="n">
        <f aca="false">G655*Assumptions!$B$7</f>
        <v>-981557.89875</v>
      </c>
      <c r="O655" s="71" t="n">
        <f aca="false">K655*Assumptions!$B$7</f>
        <v>-1028053.61008903</v>
      </c>
      <c r="P655" s="68" t="n">
        <f aca="false">P654+G655</f>
        <v>8922.87975</v>
      </c>
      <c r="Q655" s="68" t="n">
        <f aca="false">MAX(Q654,P655)</f>
        <v>9186.58971</v>
      </c>
      <c r="R655" s="68" t="n">
        <f aca="false">Q655-P655</f>
        <v>263.709960000002</v>
      </c>
      <c r="S655" s="68" t="n">
        <f aca="false">S654+K655</f>
        <v>5071.94561593224</v>
      </c>
      <c r="T655" s="68" t="n">
        <f aca="false">MAX(T654,S655)</f>
        <v>5394.77281857564</v>
      </c>
      <c r="U655" s="68" t="n">
        <f aca="false">T655-S655</f>
        <v>322.827202643402</v>
      </c>
      <c r="V655" s="70" t="n">
        <f aca="false">V654+F655</f>
        <v>1.8135</v>
      </c>
      <c r="W655" s="70" t="n">
        <f aca="false">MAX(W654,V655)</f>
        <v>1.848</v>
      </c>
      <c r="X655" s="70" t="n">
        <f aca="false">W655-V655</f>
        <v>0.0344999999999998</v>
      </c>
      <c r="Y655" s="70" t="n">
        <f aca="false">Y654+M655</f>
        <v>1.64369786480116</v>
      </c>
      <c r="Z655" s="70" t="n">
        <f aca="false">MAX(Z654,Y655)</f>
        <v>1.68080456584523</v>
      </c>
      <c r="AA655" s="70" t="n">
        <f aca="false">Z655-Y655</f>
        <v>0.0371067010440693</v>
      </c>
      <c r="AB655" s="72" t="n">
        <f aca="false">AB654*(1+F655)</f>
        <v>5.47774323545898</v>
      </c>
      <c r="AC655" s="73" t="n">
        <f aca="false">MAX(AC654,AB655)</f>
        <v>5.67202148040324</v>
      </c>
      <c r="AD655" s="70" t="n">
        <f aca="false">1-AB655/AC655</f>
        <v>0.0342520291249764</v>
      </c>
      <c r="AE655" s="73" t="n">
        <f aca="false">AE654*(1+M655)</f>
        <v>4.62412120289006</v>
      </c>
      <c r="AF655" s="73" t="n">
        <f aca="false">MAX(AF654,AE655)</f>
        <v>4.80066735985136</v>
      </c>
      <c r="AG655" s="70" t="n">
        <f aca="false">1-AE655/AF655</f>
        <v>0.0367753363704751</v>
      </c>
      <c r="AH655" s="74" t="n">
        <f aca="false">IF(R655&gt;0,AH654+1,0)</f>
        <v>10</v>
      </c>
      <c r="AI655" s="74" t="n">
        <f aca="false">IF(U655&gt;0,AI654+1,0)</f>
        <v>10</v>
      </c>
      <c r="AJ655" s="74" t="n">
        <f aca="false">IF(G655&gt;0,AJ654+1,0)</f>
        <v>0</v>
      </c>
      <c r="AK655" s="74" t="n">
        <f aca="false">IF(G655&lt;=0,AK654+1,0)</f>
        <v>2</v>
      </c>
      <c r="AL655" s="74" t="n">
        <f aca="false">IF(K655&gt;0,AL654+1,0)</f>
        <v>0</v>
      </c>
      <c r="AM655" s="74" t="n">
        <f aca="false">IF(K655&lt;=0,AM654+1,0)</f>
        <v>2</v>
      </c>
    </row>
    <row r="656" customFormat="false" ht="15" hidden="false" customHeight="false" outlineLevel="0" collapsed="false">
      <c r="A656" s="61" t="n">
        <v>655</v>
      </c>
      <c r="B656" s="62" t="n">
        <v>41831.40625</v>
      </c>
      <c r="C656" s="63" t="n">
        <f aca="false">YEAR(B656)</f>
        <v>2014</v>
      </c>
      <c r="D656" s="32" t="s">
        <v>276</v>
      </c>
      <c r="E656" s="64" t="n">
        <v>7578.8</v>
      </c>
      <c r="F656" s="65" t="n">
        <v>0.0028</v>
      </c>
      <c r="G656" s="66" t="n">
        <v>21.22064</v>
      </c>
      <c r="H656" s="67" t="n">
        <f aca="false">E656+IF(D656="Long",1,-1)*G656</f>
        <v>7557.57936</v>
      </c>
      <c r="I656" s="68" t="n">
        <f aca="false">Assumptions!$B$58</f>
        <v>5.35750011455817</v>
      </c>
      <c r="J656" s="68" t="n">
        <f aca="false">INDEX(Yearly!$L$5:$L$22,MATCH(C656,Yearly!$A$5:$A$22,0))</f>
        <v>0.55422414978188</v>
      </c>
      <c r="K656" s="68" t="n">
        <f aca="false">G656-I656-J656</f>
        <v>15.30891573566</v>
      </c>
      <c r="L656" s="69" t="n">
        <f aca="false">(I656+J656)/Assumptions!$B$8</f>
        <v>0.000260670104406952</v>
      </c>
      <c r="M656" s="70" t="n">
        <f aca="false">F656-L656</f>
        <v>0.00253932989559305</v>
      </c>
      <c r="N656" s="71" t="n">
        <f aca="false">G656*Assumptions!$B$7</f>
        <v>166900.3336</v>
      </c>
      <c r="O656" s="71" t="n">
        <f aca="false">K656*Assumptions!$B$7</f>
        <v>120404.622260966</v>
      </c>
      <c r="P656" s="68" t="n">
        <f aca="false">P655+G656</f>
        <v>8944.10039</v>
      </c>
      <c r="Q656" s="68" t="n">
        <f aca="false">MAX(Q655,P656)</f>
        <v>9186.58971</v>
      </c>
      <c r="R656" s="68" t="n">
        <f aca="false">Q656-P656</f>
        <v>242.489320000002</v>
      </c>
      <c r="S656" s="68" t="n">
        <f aca="false">S655+K656</f>
        <v>5087.2545316679</v>
      </c>
      <c r="T656" s="68" t="n">
        <f aca="false">MAX(T655,S656)</f>
        <v>5394.77281857564</v>
      </c>
      <c r="U656" s="68" t="n">
        <f aca="false">T656-S656</f>
        <v>307.518286907742</v>
      </c>
      <c r="V656" s="70" t="n">
        <f aca="false">V655+F656</f>
        <v>1.8163</v>
      </c>
      <c r="W656" s="70" t="n">
        <f aca="false">MAX(W655,V656)</f>
        <v>1.848</v>
      </c>
      <c r="X656" s="70" t="n">
        <f aca="false">W656-V656</f>
        <v>0.0316999999999998</v>
      </c>
      <c r="Y656" s="70" t="n">
        <f aca="false">Y655+M656</f>
        <v>1.64623719469675</v>
      </c>
      <c r="Z656" s="70" t="n">
        <f aca="false">MAX(Z655,Y656)</f>
        <v>1.68080456584523</v>
      </c>
      <c r="AA656" s="70" t="n">
        <f aca="false">Z656-Y656</f>
        <v>0.0345673711484762</v>
      </c>
      <c r="AB656" s="72" t="n">
        <f aca="false">AB655*(1+F656)</f>
        <v>5.49308091651826</v>
      </c>
      <c r="AC656" s="73" t="n">
        <f aca="false">MAX(AC655,AB656)</f>
        <v>5.67202148040324</v>
      </c>
      <c r="AD656" s="70" t="n">
        <f aca="false">1-AB656/AC656</f>
        <v>0.0315479348065265</v>
      </c>
      <c r="AE656" s="73" t="n">
        <f aca="false">AE655*(1+M656)</f>
        <v>4.63586337210141</v>
      </c>
      <c r="AF656" s="73" t="n">
        <f aca="false">MAX(AF655,AE656)</f>
        <v>4.80066735985136</v>
      </c>
      <c r="AG656" s="70" t="n">
        <f aca="false">1-AE656/AF656</f>
        <v>0.0343293911859481</v>
      </c>
      <c r="AH656" s="74" t="n">
        <f aca="false">IF(R656&gt;0,AH655+1,0)</f>
        <v>11</v>
      </c>
      <c r="AI656" s="74" t="n">
        <f aca="false">IF(U656&gt;0,AI655+1,0)</f>
        <v>11</v>
      </c>
      <c r="AJ656" s="74" t="n">
        <f aca="false">IF(G656&gt;0,AJ655+1,0)</f>
        <v>1</v>
      </c>
      <c r="AK656" s="74" t="n">
        <f aca="false">IF(G656&lt;=0,AK655+1,0)</f>
        <v>0</v>
      </c>
      <c r="AL656" s="74" t="n">
        <f aca="false">IF(K656&gt;0,AL655+1,0)</f>
        <v>1</v>
      </c>
      <c r="AM656" s="74" t="n">
        <f aca="false">IF(K656&lt;=0,AM655+1,0)</f>
        <v>0</v>
      </c>
    </row>
    <row r="657" customFormat="false" ht="15" hidden="false" customHeight="false" outlineLevel="0" collapsed="false">
      <c r="A657" s="61" t="n">
        <v>656</v>
      </c>
      <c r="B657" s="62" t="n">
        <v>41836.40625</v>
      </c>
      <c r="C657" s="63" t="n">
        <f aca="false">YEAR(B657)</f>
        <v>2014</v>
      </c>
      <c r="D657" s="32" t="s">
        <v>277</v>
      </c>
      <c r="E657" s="64" t="n">
        <v>7557.55</v>
      </c>
      <c r="F657" s="65" t="n">
        <v>0.0264</v>
      </c>
      <c r="G657" s="66" t="n">
        <v>199.51932</v>
      </c>
      <c r="H657" s="67" t="n">
        <f aca="false">E657+IF(D657="Long",1,-1)*G657</f>
        <v>7757.06932</v>
      </c>
      <c r="I657" s="68" t="n">
        <f aca="false">Assumptions!$B$58</f>
        <v>5.35750011455817</v>
      </c>
      <c r="J657" s="68" t="n">
        <f aca="false">INDEX(Yearly!$L$5:$L$22,MATCH(C657,Yearly!$A$5:$A$22,0))</f>
        <v>0.55422414978188</v>
      </c>
      <c r="K657" s="68" t="n">
        <f aca="false">G657-I657-J657</f>
        <v>193.60759573566</v>
      </c>
      <c r="L657" s="69" t="n">
        <f aca="false">(I657+J657)/Assumptions!$B$8</f>
        <v>0.000260670104406952</v>
      </c>
      <c r="M657" s="70" t="n">
        <f aca="false">F657-L657</f>
        <v>0.026139329895593</v>
      </c>
      <c r="N657" s="71" t="n">
        <f aca="false">G657*Assumptions!$B$7</f>
        <v>1569219.4518</v>
      </c>
      <c r="O657" s="71" t="n">
        <f aca="false">K657*Assumptions!$B$7</f>
        <v>1522723.74046097</v>
      </c>
      <c r="P657" s="68" t="n">
        <f aca="false">P656+G657</f>
        <v>9143.61971</v>
      </c>
      <c r="Q657" s="68" t="n">
        <f aca="false">MAX(Q656,P657)</f>
        <v>9186.58971</v>
      </c>
      <c r="R657" s="68" t="n">
        <f aca="false">Q657-P657</f>
        <v>42.970000000003</v>
      </c>
      <c r="S657" s="68" t="n">
        <f aca="false">S656+K657</f>
        <v>5280.86212740356</v>
      </c>
      <c r="T657" s="68" t="n">
        <f aca="false">MAX(T656,S657)</f>
        <v>5394.77281857564</v>
      </c>
      <c r="U657" s="68" t="n">
        <f aca="false">T657-S657</f>
        <v>113.910691172082</v>
      </c>
      <c r="V657" s="70" t="n">
        <f aca="false">V656+F657</f>
        <v>1.8427</v>
      </c>
      <c r="W657" s="70" t="n">
        <f aca="false">MAX(W656,V657)</f>
        <v>1.848</v>
      </c>
      <c r="X657" s="70" t="n">
        <f aca="false">W657-V657</f>
        <v>0.00529999999999986</v>
      </c>
      <c r="Y657" s="70" t="n">
        <f aca="false">Y656+M657</f>
        <v>1.67237652459234</v>
      </c>
      <c r="Z657" s="70" t="n">
        <f aca="false">MAX(Z656,Y657)</f>
        <v>1.68080456584523</v>
      </c>
      <c r="AA657" s="70" t="n">
        <f aca="false">Z657-Y657</f>
        <v>0.00842804125288321</v>
      </c>
      <c r="AB657" s="72" t="n">
        <f aca="false">AB656*(1+F657)</f>
        <v>5.63809825271435</v>
      </c>
      <c r="AC657" s="73" t="n">
        <f aca="false">MAX(AC656,AB657)</f>
        <v>5.67202148040324</v>
      </c>
      <c r="AD657" s="70" t="n">
        <f aca="false">1-AB657/AC657</f>
        <v>0.00598080028541892</v>
      </c>
      <c r="AE657" s="73" t="n">
        <f aca="false">AE656*(1+M657)</f>
        <v>4.75704173413566</v>
      </c>
      <c r="AF657" s="73" t="n">
        <f aca="false">MAX(AF656,AE657)</f>
        <v>4.80066735985136</v>
      </c>
      <c r="AG657" s="70" t="n">
        <f aca="false">1-AE657/AF657</f>
        <v>0.00908740857167956</v>
      </c>
      <c r="AH657" s="74" t="n">
        <f aca="false">IF(R657&gt;0,AH656+1,0)</f>
        <v>12</v>
      </c>
      <c r="AI657" s="74" t="n">
        <f aca="false">IF(U657&gt;0,AI656+1,0)</f>
        <v>12</v>
      </c>
      <c r="AJ657" s="74" t="n">
        <f aca="false">IF(G657&gt;0,AJ656+1,0)</f>
        <v>2</v>
      </c>
      <c r="AK657" s="74" t="n">
        <f aca="false">IF(G657&lt;=0,AK656+1,0)</f>
        <v>0</v>
      </c>
      <c r="AL657" s="74" t="n">
        <f aca="false">IF(K657&gt;0,AL656+1,0)</f>
        <v>2</v>
      </c>
      <c r="AM657" s="74" t="n">
        <f aca="false">IF(K657&lt;=0,AM656+1,0)</f>
        <v>0</v>
      </c>
    </row>
    <row r="658" customFormat="false" ht="15" hidden="false" customHeight="false" outlineLevel="0" collapsed="false">
      <c r="A658" s="61" t="n">
        <v>657</v>
      </c>
      <c r="B658" s="62" t="n">
        <v>41848.46875</v>
      </c>
      <c r="C658" s="63" t="n">
        <f aca="false">YEAR(B658)</f>
        <v>2014</v>
      </c>
      <c r="D658" s="32" t="s">
        <v>276</v>
      </c>
      <c r="E658" s="64" t="n">
        <v>7756.9</v>
      </c>
      <c r="F658" s="65" t="n">
        <v>-0.0005</v>
      </c>
      <c r="G658" s="66" t="n">
        <v>-3.87845</v>
      </c>
      <c r="H658" s="67" t="n">
        <f aca="false">E658+IF(D658="Long",1,-1)*G658</f>
        <v>7760.77845</v>
      </c>
      <c r="I658" s="68" t="n">
        <f aca="false">Assumptions!$B$58</f>
        <v>5.35750011455817</v>
      </c>
      <c r="J658" s="68" t="n">
        <f aca="false">INDEX(Yearly!$L$5:$L$22,MATCH(C658,Yearly!$A$5:$A$22,0))</f>
        <v>0.55422414978188</v>
      </c>
      <c r="K658" s="68" t="n">
        <f aca="false">G658-I658-J658</f>
        <v>-9.79017426434005</v>
      </c>
      <c r="L658" s="69" t="n">
        <f aca="false">(I658+J658)/Assumptions!$B$8</f>
        <v>0.000260670104406952</v>
      </c>
      <c r="M658" s="70" t="n">
        <f aca="false">F658-L658</f>
        <v>-0.000760670104406952</v>
      </c>
      <c r="N658" s="71" t="n">
        <f aca="false">G658*Assumptions!$B$7</f>
        <v>-30504.00925</v>
      </c>
      <c r="O658" s="71" t="n">
        <f aca="false">K658*Assumptions!$B$7</f>
        <v>-76999.7205890345</v>
      </c>
      <c r="P658" s="68" t="n">
        <f aca="false">P657+G658</f>
        <v>9139.74126</v>
      </c>
      <c r="Q658" s="68" t="n">
        <f aca="false">MAX(Q657,P658)</f>
        <v>9186.58971</v>
      </c>
      <c r="R658" s="68" t="n">
        <f aca="false">Q658-P658</f>
        <v>46.8484500000031</v>
      </c>
      <c r="S658" s="68" t="n">
        <f aca="false">S657+K658</f>
        <v>5271.07195313922</v>
      </c>
      <c r="T658" s="68" t="n">
        <f aca="false">MAX(T657,S658)</f>
        <v>5394.77281857564</v>
      </c>
      <c r="U658" s="68" t="n">
        <f aca="false">T658-S658</f>
        <v>123.700865436422</v>
      </c>
      <c r="V658" s="70" t="n">
        <f aca="false">V657+F658</f>
        <v>1.8422</v>
      </c>
      <c r="W658" s="70" t="n">
        <f aca="false">MAX(W657,V658)</f>
        <v>1.848</v>
      </c>
      <c r="X658" s="70" t="n">
        <f aca="false">W658-V658</f>
        <v>0.00579999999999981</v>
      </c>
      <c r="Y658" s="70" t="n">
        <f aca="false">Y657+M658</f>
        <v>1.67161585448794</v>
      </c>
      <c r="Z658" s="70" t="n">
        <f aca="false">MAX(Z657,Y658)</f>
        <v>1.68080456584523</v>
      </c>
      <c r="AA658" s="70" t="n">
        <f aca="false">Z658-Y658</f>
        <v>0.00918871135729016</v>
      </c>
      <c r="AB658" s="72" t="n">
        <f aca="false">AB657*(1+F658)</f>
        <v>5.63527920358799</v>
      </c>
      <c r="AC658" s="73" t="n">
        <f aca="false">MAX(AC657,AB658)</f>
        <v>5.67202148040324</v>
      </c>
      <c r="AD658" s="70" t="n">
        <f aca="false">1-AB658/AC658</f>
        <v>0.00647780988527613</v>
      </c>
      <c r="AE658" s="73" t="n">
        <f aca="false">AE657*(1+M658)</f>
        <v>4.75342319470309</v>
      </c>
      <c r="AF658" s="73" t="n">
        <f aca="false">MAX(AF657,AE658)</f>
        <v>4.80066735985136</v>
      </c>
      <c r="AG658" s="70" t="n">
        <f aca="false">1-AE658/AF658</f>
        <v>0.00984116615605968</v>
      </c>
      <c r="AH658" s="74" t="n">
        <f aca="false">IF(R658&gt;0,AH657+1,0)</f>
        <v>13</v>
      </c>
      <c r="AI658" s="74" t="n">
        <f aca="false">IF(U658&gt;0,AI657+1,0)</f>
        <v>13</v>
      </c>
      <c r="AJ658" s="74" t="n">
        <f aca="false">IF(G658&gt;0,AJ657+1,0)</f>
        <v>0</v>
      </c>
      <c r="AK658" s="74" t="n">
        <f aca="false">IF(G658&lt;=0,AK657+1,0)</f>
        <v>1</v>
      </c>
      <c r="AL658" s="74" t="n">
        <f aca="false">IF(K658&gt;0,AL657+1,0)</f>
        <v>0</v>
      </c>
      <c r="AM658" s="74" t="n">
        <f aca="false">IF(K658&lt;=0,AM657+1,0)</f>
        <v>1</v>
      </c>
    </row>
    <row r="659" customFormat="false" ht="15" hidden="false" customHeight="false" outlineLevel="0" collapsed="false">
      <c r="A659" s="61" t="n">
        <v>658</v>
      </c>
      <c r="B659" s="62" t="n">
        <v>41850.59375</v>
      </c>
      <c r="C659" s="63" t="n">
        <f aca="false">YEAR(B659)</f>
        <v>2014</v>
      </c>
      <c r="D659" s="32" t="s">
        <v>277</v>
      </c>
      <c r="E659" s="64" t="n">
        <v>7760.85</v>
      </c>
      <c r="F659" s="65" t="n">
        <v>-0.0037</v>
      </c>
      <c r="G659" s="66" t="n">
        <v>-28.715145</v>
      </c>
      <c r="H659" s="67" t="n">
        <f aca="false">E659+IF(D659="Long",1,-1)*G659</f>
        <v>7732.134855</v>
      </c>
      <c r="I659" s="68" t="n">
        <f aca="false">Assumptions!$B$58</f>
        <v>5.35750011455817</v>
      </c>
      <c r="J659" s="68" t="n">
        <f aca="false">INDEX(Yearly!$L$5:$L$22,MATCH(C659,Yearly!$A$5:$A$22,0))</f>
        <v>0.55422414978188</v>
      </c>
      <c r="K659" s="68" t="n">
        <f aca="false">G659-I659-J659</f>
        <v>-34.6268692643401</v>
      </c>
      <c r="L659" s="69" t="n">
        <f aca="false">(I659+J659)/Assumptions!$B$8</f>
        <v>0.000260670104406952</v>
      </c>
      <c r="M659" s="70" t="n">
        <f aca="false">F659-L659</f>
        <v>-0.00396067010440695</v>
      </c>
      <c r="N659" s="71" t="n">
        <f aca="false">G659*Assumptions!$B$7</f>
        <v>-225844.615425</v>
      </c>
      <c r="O659" s="71" t="n">
        <f aca="false">K659*Assumptions!$B$7</f>
        <v>-272340.326764035</v>
      </c>
      <c r="P659" s="68" t="n">
        <f aca="false">P658+G659</f>
        <v>9111.026115</v>
      </c>
      <c r="Q659" s="68" t="n">
        <f aca="false">MAX(Q658,P659)</f>
        <v>9186.58971</v>
      </c>
      <c r="R659" s="68" t="n">
        <f aca="false">Q659-P659</f>
        <v>75.5635950000033</v>
      </c>
      <c r="S659" s="68" t="n">
        <f aca="false">S658+K659</f>
        <v>5236.44508387488</v>
      </c>
      <c r="T659" s="68" t="n">
        <f aca="false">MAX(T658,S659)</f>
        <v>5394.77281857564</v>
      </c>
      <c r="U659" s="68" t="n">
        <f aca="false">T659-S659</f>
        <v>158.327734700762</v>
      </c>
      <c r="V659" s="70" t="n">
        <f aca="false">V658+F659</f>
        <v>1.8385</v>
      </c>
      <c r="W659" s="70" t="n">
        <f aca="false">MAX(W658,V659)</f>
        <v>1.848</v>
      </c>
      <c r="X659" s="70" t="n">
        <f aca="false">W659-V659</f>
        <v>0.00949999999999984</v>
      </c>
      <c r="Y659" s="70" t="n">
        <f aca="false">Y658+M659</f>
        <v>1.66765518438353</v>
      </c>
      <c r="Z659" s="70" t="n">
        <f aca="false">MAX(Z658,Y659)</f>
        <v>1.68080456584523</v>
      </c>
      <c r="AA659" s="70" t="n">
        <f aca="false">Z659-Y659</f>
        <v>0.0131493814616972</v>
      </c>
      <c r="AB659" s="72" t="n">
        <f aca="false">AB658*(1+F659)</f>
        <v>5.61442867053471</v>
      </c>
      <c r="AC659" s="73" t="n">
        <f aca="false">MAX(AC658,AB659)</f>
        <v>5.67202148040324</v>
      </c>
      <c r="AD659" s="70" t="n">
        <f aca="false">1-AB659/AC659</f>
        <v>0.0101538419887006</v>
      </c>
      <c r="AE659" s="73" t="n">
        <f aca="false">AE658*(1+M659)</f>
        <v>4.73459645356224</v>
      </c>
      <c r="AF659" s="73" t="n">
        <f aca="false">MAX(AF658,AE659)</f>
        <v>4.80066735985136</v>
      </c>
      <c r="AG659" s="70" t="n">
        <f aca="false">1-AE659/AF659</f>
        <v>0.0137628586478797</v>
      </c>
      <c r="AH659" s="74" t="n">
        <f aca="false">IF(R659&gt;0,AH658+1,0)</f>
        <v>14</v>
      </c>
      <c r="AI659" s="74" t="n">
        <f aca="false">IF(U659&gt;0,AI658+1,0)</f>
        <v>14</v>
      </c>
      <c r="AJ659" s="74" t="n">
        <f aca="false">IF(G659&gt;0,AJ658+1,0)</f>
        <v>0</v>
      </c>
      <c r="AK659" s="74" t="n">
        <f aca="false">IF(G659&lt;=0,AK658+1,0)</f>
        <v>2</v>
      </c>
      <c r="AL659" s="74" t="n">
        <f aca="false">IF(K659&gt;0,AL658+1,0)</f>
        <v>0</v>
      </c>
      <c r="AM659" s="74" t="n">
        <f aca="false">IF(K659&lt;=0,AM658+1,0)</f>
        <v>2</v>
      </c>
    </row>
    <row r="660" customFormat="false" ht="15" hidden="false" customHeight="false" outlineLevel="0" collapsed="false">
      <c r="A660" s="61" t="n">
        <v>659</v>
      </c>
      <c r="B660" s="62" t="n">
        <v>41851.6145833333</v>
      </c>
      <c r="C660" s="63" t="n">
        <f aca="false">YEAR(B660)</f>
        <v>2014</v>
      </c>
      <c r="D660" s="32" t="s">
        <v>276</v>
      </c>
      <c r="E660" s="64" t="n">
        <v>7732.25</v>
      </c>
      <c r="F660" s="65" t="n">
        <v>0.0034</v>
      </c>
      <c r="G660" s="66" t="n">
        <v>26.28965</v>
      </c>
      <c r="H660" s="67" t="n">
        <f aca="false">E660+IF(D660="Long",1,-1)*G660</f>
        <v>7705.96035</v>
      </c>
      <c r="I660" s="68" t="n">
        <f aca="false">Assumptions!$B$58</f>
        <v>5.35750011455817</v>
      </c>
      <c r="J660" s="68" t="n">
        <f aca="false">INDEX(Yearly!$L$5:$L$22,MATCH(C660,Yearly!$A$5:$A$22,0))</f>
        <v>0.55422414978188</v>
      </c>
      <c r="K660" s="68" t="n">
        <f aca="false">G660-I660-J660</f>
        <v>20.37792573566</v>
      </c>
      <c r="L660" s="69" t="n">
        <f aca="false">(I660+J660)/Assumptions!$B$8</f>
        <v>0.000260670104406952</v>
      </c>
      <c r="M660" s="70" t="n">
        <f aca="false">F660-L660</f>
        <v>0.00313932989559305</v>
      </c>
      <c r="N660" s="71" t="n">
        <f aca="false">G660*Assumptions!$B$7</f>
        <v>206768.09725</v>
      </c>
      <c r="O660" s="71" t="n">
        <f aca="false">K660*Assumptions!$B$7</f>
        <v>160272.385910966</v>
      </c>
      <c r="P660" s="68" t="n">
        <f aca="false">P659+G660</f>
        <v>9137.315765</v>
      </c>
      <c r="Q660" s="68" t="n">
        <f aca="false">MAX(Q659,P660)</f>
        <v>9186.58971</v>
      </c>
      <c r="R660" s="68" t="n">
        <f aca="false">Q660-P660</f>
        <v>49.2739450000026</v>
      </c>
      <c r="S660" s="68" t="n">
        <f aca="false">S659+K660</f>
        <v>5256.82300961054</v>
      </c>
      <c r="T660" s="68" t="n">
        <f aca="false">MAX(T659,S660)</f>
        <v>5394.77281857564</v>
      </c>
      <c r="U660" s="68" t="n">
        <f aca="false">T660-S660</f>
        <v>137.949808965102</v>
      </c>
      <c r="V660" s="70" t="n">
        <f aca="false">V659+F660</f>
        <v>1.8419</v>
      </c>
      <c r="W660" s="70" t="n">
        <f aca="false">MAX(W659,V660)</f>
        <v>1.848</v>
      </c>
      <c r="X660" s="70" t="n">
        <f aca="false">W660-V660</f>
        <v>0.00609999999999977</v>
      </c>
      <c r="Y660" s="70" t="n">
        <f aca="false">Y659+M660</f>
        <v>1.67079451427912</v>
      </c>
      <c r="Z660" s="70" t="n">
        <f aca="false">MAX(Z659,Y660)</f>
        <v>1.68080456584523</v>
      </c>
      <c r="AA660" s="70" t="n">
        <f aca="false">Z660-Y660</f>
        <v>0.0100100515661041</v>
      </c>
      <c r="AB660" s="72" t="n">
        <f aca="false">AB659*(1+F660)</f>
        <v>5.63351772801453</v>
      </c>
      <c r="AC660" s="73" t="n">
        <f aca="false">MAX(AC659,AB660)</f>
        <v>5.67202148040324</v>
      </c>
      <c r="AD660" s="70" t="n">
        <f aca="false">1-AB660/AC660</f>
        <v>0.00678836505146208</v>
      </c>
      <c r="AE660" s="73" t="n">
        <f aca="false">AE659*(1+M660)</f>
        <v>4.74945991375247</v>
      </c>
      <c r="AF660" s="73" t="n">
        <f aca="false">MAX(AF659,AE660)</f>
        <v>4.80066735985136</v>
      </c>
      <c r="AG660" s="70" t="n">
        <f aca="false">1-AE660/AF660</f>
        <v>0.0106667349058888</v>
      </c>
      <c r="AH660" s="74" t="n">
        <f aca="false">IF(R660&gt;0,AH659+1,0)</f>
        <v>15</v>
      </c>
      <c r="AI660" s="74" t="n">
        <f aca="false">IF(U660&gt;0,AI659+1,0)</f>
        <v>15</v>
      </c>
      <c r="AJ660" s="74" t="n">
        <f aca="false">IF(G660&gt;0,AJ659+1,0)</f>
        <v>1</v>
      </c>
      <c r="AK660" s="74" t="n">
        <f aca="false">IF(G660&lt;=0,AK659+1,0)</f>
        <v>0</v>
      </c>
      <c r="AL660" s="74" t="n">
        <f aca="false">IF(K660&gt;0,AL659+1,0)</f>
        <v>1</v>
      </c>
      <c r="AM660" s="74" t="n">
        <f aca="false">IF(K660&lt;=0,AM659+1,0)</f>
        <v>0</v>
      </c>
    </row>
    <row r="661" customFormat="false" ht="15" hidden="false" customHeight="false" outlineLevel="0" collapsed="false">
      <c r="A661" s="61" t="n">
        <v>660</v>
      </c>
      <c r="B661" s="62" t="n">
        <v>41856.4895833333</v>
      </c>
      <c r="C661" s="63" t="n">
        <f aca="false">YEAR(B661)</f>
        <v>2014</v>
      </c>
      <c r="D661" s="32" t="s">
        <v>277</v>
      </c>
      <c r="E661" s="64" t="n">
        <v>7705.75</v>
      </c>
      <c r="F661" s="65" t="n">
        <v>-0.0073</v>
      </c>
      <c r="G661" s="66" t="n">
        <v>-56.251975</v>
      </c>
      <c r="H661" s="67" t="n">
        <f aca="false">E661+IF(D661="Long",1,-1)*G661</f>
        <v>7649.498025</v>
      </c>
      <c r="I661" s="68" t="n">
        <f aca="false">Assumptions!$B$58</f>
        <v>5.35750011455817</v>
      </c>
      <c r="J661" s="68" t="n">
        <f aca="false">INDEX(Yearly!$L$5:$L$22,MATCH(C661,Yearly!$A$5:$A$22,0))</f>
        <v>0.55422414978188</v>
      </c>
      <c r="K661" s="68" t="n">
        <f aca="false">G661-I661-J661</f>
        <v>-62.1636992643401</v>
      </c>
      <c r="L661" s="69" t="n">
        <f aca="false">(I661+J661)/Assumptions!$B$8</f>
        <v>0.000260670104406952</v>
      </c>
      <c r="M661" s="70" t="n">
        <f aca="false">F661-L661</f>
        <v>-0.00756067010440695</v>
      </c>
      <c r="N661" s="71" t="n">
        <f aca="false">G661*Assumptions!$B$7</f>
        <v>-442421.783375</v>
      </c>
      <c r="O661" s="71" t="n">
        <f aca="false">K661*Assumptions!$B$7</f>
        <v>-488917.494714035</v>
      </c>
      <c r="P661" s="68" t="n">
        <f aca="false">P660+G661</f>
        <v>9081.06379</v>
      </c>
      <c r="Q661" s="68" t="n">
        <f aca="false">MAX(Q660,P661)</f>
        <v>9186.58971</v>
      </c>
      <c r="R661" s="68" t="n">
        <f aca="false">Q661-P661</f>
        <v>105.525920000002</v>
      </c>
      <c r="S661" s="68" t="n">
        <f aca="false">S660+K661</f>
        <v>5194.6593103462</v>
      </c>
      <c r="T661" s="68" t="n">
        <f aca="false">MAX(T660,S661)</f>
        <v>5394.77281857564</v>
      </c>
      <c r="U661" s="68" t="n">
        <f aca="false">T661-S661</f>
        <v>200.113508229441</v>
      </c>
      <c r="V661" s="70" t="n">
        <f aca="false">V660+F661</f>
        <v>1.8346</v>
      </c>
      <c r="W661" s="70" t="n">
        <f aca="false">MAX(W660,V661)</f>
        <v>1.848</v>
      </c>
      <c r="X661" s="70" t="n">
        <f aca="false">W661-V661</f>
        <v>0.0133999999999999</v>
      </c>
      <c r="Y661" s="70" t="n">
        <f aca="false">Y660+M661</f>
        <v>1.66323384417472</v>
      </c>
      <c r="Z661" s="70" t="n">
        <f aca="false">MAX(Z660,Y661)</f>
        <v>1.68080456584523</v>
      </c>
      <c r="AA661" s="70" t="n">
        <f aca="false">Z661-Y661</f>
        <v>0.017570721670511</v>
      </c>
      <c r="AB661" s="72" t="n">
        <f aca="false">AB660*(1+F661)</f>
        <v>5.59239304860003</v>
      </c>
      <c r="AC661" s="73" t="n">
        <f aca="false">MAX(AC660,AB661)</f>
        <v>5.67202148040324</v>
      </c>
      <c r="AD661" s="70" t="n">
        <f aca="false">1-AB661/AC661</f>
        <v>0.0140388099865864</v>
      </c>
      <c r="AE661" s="73" t="n">
        <f aca="false">AE660*(1+M661)</f>
        <v>4.71355081417048</v>
      </c>
      <c r="AF661" s="73" t="n">
        <f aca="false">MAX(AF660,AE661)</f>
        <v>4.80066735985136</v>
      </c>
      <c r="AG661" s="70" t="n">
        <f aca="false">1-AE661/AF661</f>
        <v>0.0181467573465811</v>
      </c>
      <c r="AH661" s="74" t="n">
        <f aca="false">IF(R661&gt;0,AH660+1,0)</f>
        <v>16</v>
      </c>
      <c r="AI661" s="74" t="n">
        <f aca="false">IF(U661&gt;0,AI660+1,0)</f>
        <v>16</v>
      </c>
      <c r="AJ661" s="74" t="n">
        <f aca="false">IF(G661&gt;0,AJ660+1,0)</f>
        <v>0</v>
      </c>
      <c r="AK661" s="74" t="n">
        <f aca="false">IF(G661&lt;=0,AK660+1,0)</f>
        <v>1</v>
      </c>
      <c r="AL661" s="74" t="n">
        <f aca="false">IF(K661&gt;0,AL660+1,0)</f>
        <v>0</v>
      </c>
      <c r="AM661" s="74" t="n">
        <f aca="false">IF(K661&lt;=0,AM660+1,0)</f>
        <v>1</v>
      </c>
    </row>
    <row r="662" customFormat="false" ht="15" hidden="false" customHeight="false" outlineLevel="0" collapsed="false">
      <c r="A662" s="61" t="n">
        <v>661</v>
      </c>
      <c r="B662" s="62" t="n">
        <v>41856.53125</v>
      </c>
      <c r="C662" s="63" t="n">
        <f aca="false">YEAR(B662)</f>
        <v>2014</v>
      </c>
      <c r="D662" s="32" t="s">
        <v>276</v>
      </c>
      <c r="E662" s="64" t="n">
        <v>7649.8</v>
      </c>
      <c r="F662" s="65" t="n">
        <v>-0.0071</v>
      </c>
      <c r="G662" s="66" t="n">
        <v>-54.31358</v>
      </c>
      <c r="H662" s="67" t="n">
        <f aca="false">E662+IF(D662="Long",1,-1)*G662</f>
        <v>7704.11358</v>
      </c>
      <c r="I662" s="68" t="n">
        <f aca="false">Assumptions!$B$58</f>
        <v>5.35750011455817</v>
      </c>
      <c r="J662" s="68" t="n">
        <f aca="false">INDEX(Yearly!$L$5:$L$22,MATCH(C662,Yearly!$A$5:$A$22,0))</f>
        <v>0.55422414978188</v>
      </c>
      <c r="K662" s="68" t="n">
        <f aca="false">G662-I662-J662</f>
        <v>-60.2253042643401</v>
      </c>
      <c r="L662" s="69" t="n">
        <f aca="false">(I662+J662)/Assumptions!$B$8</f>
        <v>0.000260670104406952</v>
      </c>
      <c r="M662" s="70" t="n">
        <f aca="false">F662-L662</f>
        <v>-0.00736067010440695</v>
      </c>
      <c r="N662" s="71" t="n">
        <f aca="false">G662*Assumptions!$B$7</f>
        <v>-427176.3067</v>
      </c>
      <c r="O662" s="71" t="n">
        <f aca="false">K662*Assumptions!$B$7</f>
        <v>-473672.018039035</v>
      </c>
      <c r="P662" s="68" t="n">
        <f aca="false">P661+G662</f>
        <v>9026.75021</v>
      </c>
      <c r="Q662" s="68" t="n">
        <f aca="false">MAX(Q661,P662)</f>
        <v>9186.58971</v>
      </c>
      <c r="R662" s="68" t="n">
        <f aca="false">Q662-P662</f>
        <v>159.839500000002</v>
      </c>
      <c r="S662" s="68" t="n">
        <f aca="false">S661+K662</f>
        <v>5134.43400608186</v>
      </c>
      <c r="T662" s="68" t="n">
        <f aca="false">MAX(T661,S662)</f>
        <v>5394.77281857564</v>
      </c>
      <c r="U662" s="68" t="n">
        <f aca="false">T662-S662</f>
        <v>260.338812493781</v>
      </c>
      <c r="V662" s="70" t="n">
        <f aca="false">V661+F662</f>
        <v>1.8275</v>
      </c>
      <c r="W662" s="70" t="n">
        <f aca="false">MAX(W661,V662)</f>
        <v>1.848</v>
      </c>
      <c r="X662" s="70" t="n">
        <f aca="false">W662-V662</f>
        <v>0.0205</v>
      </c>
      <c r="Y662" s="70" t="n">
        <f aca="false">Y661+M662</f>
        <v>1.65587317407031</v>
      </c>
      <c r="Z662" s="70" t="n">
        <f aca="false">MAX(Z661,Y662)</f>
        <v>1.68080456584523</v>
      </c>
      <c r="AA662" s="70" t="n">
        <f aca="false">Z662-Y662</f>
        <v>0.0249313917749179</v>
      </c>
      <c r="AB662" s="72" t="n">
        <f aca="false">AB661*(1+F662)</f>
        <v>5.55268705795497</v>
      </c>
      <c r="AC662" s="73" t="n">
        <f aca="false">MAX(AC661,AB662)</f>
        <v>5.67202148040324</v>
      </c>
      <c r="AD662" s="70" t="n">
        <f aca="false">1-AB662/AC662</f>
        <v>0.0210391344356816</v>
      </c>
      <c r="AE662" s="73" t="n">
        <f aca="false">AE661*(1+M662)</f>
        <v>4.67885592160702</v>
      </c>
      <c r="AF662" s="73" t="n">
        <f aca="false">MAX(AF661,AE662)</f>
        <v>4.80066735985136</v>
      </c>
      <c r="AG662" s="70" t="n">
        <f aca="false">1-AE662/AF662</f>
        <v>0.0253738551566951</v>
      </c>
      <c r="AH662" s="74" t="n">
        <f aca="false">IF(R662&gt;0,AH661+1,0)</f>
        <v>17</v>
      </c>
      <c r="AI662" s="74" t="n">
        <f aca="false">IF(U662&gt;0,AI661+1,0)</f>
        <v>17</v>
      </c>
      <c r="AJ662" s="74" t="n">
        <f aca="false">IF(G662&gt;0,AJ661+1,0)</f>
        <v>0</v>
      </c>
      <c r="AK662" s="74" t="n">
        <f aca="false">IF(G662&lt;=0,AK661+1,0)</f>
        <v>2</v>
      </c>
      <c r="AL662" s="74" t="n">
        <f aca="false">IF(K662&gt;0,AL661+1,0)</f>
        <v>0</v>
      </c>
      <c r="AM662" s="74" t="n">
        <f aca="false">IF(K662&lt;=0,AM661+1,0)</f>
        <v>2</v>
      </c>
    </row>
    <row r="663" customFormat="false" ht="15" hidden="false" customHeight="false" outlineLevel="0" collapsed="false">
      <c r="A663" s="61" t="n">
        <v>662</v>
      </c>
      <c r="B663" s="62" t="n">
        <v>41856.59375</v>
      </c>
      <c r="C663" s="63" t="n">
        <f aca="false">YEAR(B663)</f>
        <v>2014</v>
      </c>
      <c r="D663" s="32" t="s">
        <v>277</v>
      </c>
      <c r="E663" s="64" t="n">
        <v>7704.35</v>
      </c>
      <c r="F663" s="65" t="n">
        <v>-0.0007</v>
      </c>
      <c r="G663" s="66" t="n">
        <v>-5.393045</v>
      </c>
      <c r="H663" s="67" t="n">
        <f aca="false">E663+IF(D663="Long",1,-1)*G663</f>
        <v>7698.956955</v>
      </c>
      <c r="I663" s="68" t="n">
        <f aca="false">Assumptions!$B$58</f>
        <v>5.35750011455817</v>
      </c>
      <c r="J663" s="68" t="n">
        <f aca="false">INDEX(Yearly!$L$5:$L$22,MATCH(C663,Yearly!$A$5:$A$22,0))</f>
        <v>0.55422414978188</v>
      </c>
      <c r="K663" s="68" t="n">
        <f aca="false">G663-I663-J663</f>
        <v>-11.30476926434</v>
      </c>
      <c r="L663" s="69" t="n">
        <f aca="false">(I663+J663)/Assumptions!$B$8</f>
        <v>0.000260670104406952</v>
      </c>
      <c r="M663" s="70" t="n">
        <f aca="false">F663-L663</f>
        <v>-0.000960670104406952</v>
      </c>
      <c r="N663" s="71" t="n">
        <f aca="false">G663*Assumptions!$B$7</f>
        <v>-42416.298925</v>
      </c>
      <c r="O663" s="71" t="n">
        <f aca="false">K663*Assumptions!$B$7</f>
        <v>-88912.0102640345</v>
      </c>
      <c r="P663" s="68" t="n">
        <f aca="false">P662+G663</f>
        <v>9021.357165</v>
      </c>
      <c r="Q663" s="68" t="n">
        <f aca="false">MAX(Q662,P663)</f>
        <v>9186.58971</v>
      </c>
      <c r="R663" s="68" t="n">
        <f aca="false">Q663-P663</f>
        <v>165.232545000003</v>
      </c>
      <c r="S663" s="68" t="n">
        <f aca="false">S662+K663</f>
        <v>5123.12923681752</v>
      </c>
      <c r="T663" s="68" t="n">
        <f aca="false">MAX(T662,S663)</f>
        <v>5394.77281857564</v>
      </c>
      <c r="U663" s="68" t="n">
        <f aca="false">T663-S663</f>
        <v>271.643581758121</v>
      </c>
      <c r="V663" s="70" t="n">
        <f aca="false">V662+F663</f>
        <v>1.8268</v>
      </c>
      <c r="W663" s="70" t="n">
        <f aca="false">MAX(W662,V663)</f>
        <v>1.848</v>
      </c>
      <c r="X663" s="70" t="n">
        <f aca="false">W663-V663</f>
        <v>0.0211999999999999</v>
      </c>
      <c r="Y663" s="70" t="n">
        <f aca="false">Y662+M663</f>
        <v>1.6549125039659</v>
      </c>
      <c r="Z663" s="70" t="n">
        <f aca="false">MAX(Z662,Y663)</f>
        <v>1.68080456584523</v>
      </c>
      <c r="AA663" s="70" t="n">
        <f aca="false">Z663-Y663</f>
        <v>0.0258920618793248</v>
      </c>
      <c r="AB663" s="72" t="n">
        <f aca="false">AB662*(1+F663)</f>
        <v>5.5488001770144</v>
      </c>
      <c r="AC663" s="73" t="n">
        <f aca="false">MAX(AC662,AB663)</f>
        <v>5.67202148040324</v>
      </c>
      <c r="AD663" s="70" t="n">
        <f aca="false">1-AB663/AC663</f>
        <v>0.0217244070415767</v>
      </c>
      <c r="AE663" s="73" t="n">
        <f aca="false">AE662*(1+M663)</f>
        <v>4.6743610846003</v>
      </c>
      <c r="AF663" s="73" t="n">
        <f aca="false">MAX(AF662,AE663)</f>
        <v>4.80066735985136</v>
      </c>
      <c r="AG663" s="70" t="n">
        <f aca="false">1-AE663/AF663</f>
        <v>0.0263101493570194</v>
      </c>
      <c r="AH663" s="74" t="n">
        <f aca="false">IF(R663&gt;0,AH662+1,0)</f>
        <v>18</v>
      </c>
      <c r="AI663" s="74" t="n">
        <f aca="false">IF(U663&gt;0,AI662+1,0)</f>
        <v>18</v>
      </c>
      <c r="AJ663" s="74" t="n">
        <f aca="false">IF(G663&gt;0,AJ662+1,0)</f>
        <v>0</v>
      </c>
      <c r="AK663" s="74" t="n">
        <f aca="false">IF(G663&lt;=0,AK662+1,0)</f>
        <v>3</v>
      </c>
      <c r="AL663" s="74" t="n">
        <f aca="false">IF(K663&gt;0,AL662+1,0)</f>
        <v>0</v>
      </c>
      <c r="AM663" s="74" t="n">
        <f aca="false">IF(K663&lt;=0,AM662+1,0)</f>
        <v>3</v>
      </c>
    </row>
    <row r="664" customFormat="false" ht="15" hidden="false" customHeight="false" outlineLevel="0" collapsed="false">
      <c r="A664" s="61" t="n">
        <v>663</v>
      </c>
      <c r="B664" s="62" t="n">
        <v>41857.53125</v>
      </c>
      <c r="C664" s="63" t="n">
        <f aca="false">YEAR(B664)</f>
        <v>2014</v>
      </c>
      <c r="D664" s="32" t="s">
        <v>276</v>
      </c>
      <c r="E664" s="64" t="n">
        <v>7698.65</v>
      </c>
      <c r="F664" s="65" t="n">
        <v>0.0007</v>
      </c>
      <c r="G664" s="66" t="n">
        <v>5.389055</v>
      </c>
      <c r="H664" s="67" t="n">
        <f aca="false">E664+IF(D664="Long",1,-1)*G664</f>
        <v>7693.260945</v>
      </c>
      <c r="I664" s="68" t="n">
        <f aca="false">Assumptions!$B$58</f>
        <v>5.35750011455817</v>
      </c>
      <c r="J664" s="68" t="n">
        <f aca="false">INDEX(Yearly!$L$5:$L$22,MATCH(C664,Yearly!$A$5:$A$22,0))</f>
        <v>0.55422414978188</v>
      </c>
      <c r="K664" s="68" t="n">
        <f aca="false">G664-I664-J664</f>
        <v>-0.522669264340048</v>
      </c>
      <c r="L664" s="69" t="n">
        <f aca="false">(I664+J664)/Assumptions!$B$8</f>
        <v>0.000260670104406952</v>
      </c>
      <c r="M664" s="70" t="n">
        <f aca="false">F664-L664</f>
        <v>0.000439329895593048</v>
      </c>
      <c r="N664" s="71" t="n">
        <f aca="false">G664*Assumptions!$B$7</f>
        <v>42384.917575</v>
      </c>
      <c r="O664" s="71" t="n">
        <f aca="false">K664*Assumptions!$B$7</f>
        <v>-4110.79376403448</v>
      </c>
      <c r="P664" s="68" t="n">
        <f aca="false">P663+G664</f>
        <v>9026.74622</v>
      </c>
      <c r="Q664" s="68" t="n">
        <f aca="false">MAX(Q663,P664)</f>
        <v>9186.58971</v>
      </c>
      <c r="R664" s="68" t="n">
        <f aca="false">Q664-P664</f>
        <v>159.843490000003</v>
      </c>
      <c r="S664" s="68" t="n">
        <f aca="false">S663+K664</f>
        <v>5122.60656755318</v>
      </c>
      <c r="T664" s="68" t="n">
        <f aca="false">MAX(T663,S664)</f>
        <v>5394.77281857564</v>
      </c>
      <c r="U664" s="68" t="n">
        <f aca="false">T664-S664</f>
        <v>272.166251022461</v>
      </c>
      <c r="V664" s="70" t="n">
        <f aca="false">V663+F664</f>
        <v>1.8275</v>
      </c>
      <c r="W664" s="70" t="n">
        <f aca="false">MAX(W663,V664)</f>
        <v>1.848</v>
      </c>
      <c r="X664" s="70" t="n">
        <f aca="false">W664-V664</f>
        <v>0.0205</v>
      </c>
      <c r="Y664" s="70" t="n">
        <f aca="false">Y663+M664</f>
        <v>1.6553518338615</v>
      </c>
      <c r="Z664" s="70" t="n">
        <f aca="false">MAX(Z663,Y664)</f>
        <v>1.68080456584523</v>
      </c>
      <c r="AA664" s="70" t="n">
        <f aca="false">Z664-Y664</f>
        <v>0.0254527319837317</v>
      </c>
      <c r="AB664" s="72" t="n">
        <f aca="false">AB663*(1+F664)</f>
        <v>5.55268433713831</v>
      </c>
      <c r="AC664" s="73" t="n">
        <f aca="false">MAX(AC663,AB664)</f>
        <v>5.67202148040324</v>
      </c>
      <c r="AD664" s="70" t="n">
        <f aca="false">1-AB664/AC664</f>
        <v>0.0210396141265058</v>
      </c>
      <c r="AE664" s="73" t="n">
        <f aca="false">AE663*(1+M664)</f>
        <v>4.67641467116756</v>
      </c>
      <c r="AF664" s="73" t="n">
        <f aca="false">MAX(AF663,AE664)</f>
        <v>4.80066735985136</v>
      </c>
      <c r="AG664" s="70" t="n">
        <f aca="false">1-AE664/AF664</f>
        <v>0.0258823782965962</v>
      </c>
      <c r="AH664" s="74" t="n">
        <f aca="false">IF(R664&gt;0,AH663+1,0)</f>
        <v>19</v>
      </c>
      <c r="AI664" s="74" t="n">
        <f aca="false">IF(U664&gt;0,AI663+1,0)</f>
        <v>19</v>
      </c>
      <c r="AJ664" s="74" t="n">
        <f aca="false">IF(G664&gt;0,AJ663+1,0)</f>
        <v>1</v>
      </c>
      <c r="AK664" s="74" t="n">
        <f aca="false">IF(G664&lt;=0,AK663+1,0)</f>
        <v>0</v>
      </c>
      <c r="AL664" s="74" t="n">
        <f aca="false">IF(K664&gt;0,AL663+1,0)</f>
        <v>0</v>
      </c>
      <c r="AM664" s="74" t="n">
        <f aca="false">IF(K664&lt;=0,AM663+1,0)</f>
        <v>4</v>
      </c>
    </row>
    <row r="665" customFormat="false" ht="15" hidden="false" customHeight="false" outlineLevel="0" collapsed="false">
      <c r="A665" s="61" t="n">
        <v>664</v>
      </c>
      <c r="B665" s="62" t="n">
        <v>41858.59375</v>
      </c>
      <c r="C665" s="63" t="n">
        <f aca="false">YEAR(B665)</f>
        <v>2014</v>
      </c>
      <c r="D665" s="32" t="s">
        <v>277</v>
      </c>
      <c r="E665" s="64" t="n">
        <v>7693.6</v>
      </c>
      <c r="F665" s="65" t="n">
        <v>-0.0151</v>
      </c>
      <c r="G665" s="66" t="n">
        <v>-116.17336</v>
      </c>
      <c r="H665" s="67" t="n">
        <f aca="false">E665+IF(D665="Long",1,-1)*G665</f>
        <v>7577.42664</v>
      </c>
      <c r="I665" s="68" t="n">
        <f aca="false">Assumptions!$B$58</f>
        <v>5.35750011455817</v>
      </c>
      <c r="J665" s="68" t="n">
        <f aca="false">INDEX(Yearly!$L$5:$L$22,MATCH(C665,Yearly!$A$5:$A$22,0))</f>
        <v>0.55422414978188</v>
      </c>
      <c r="K665" s="68" t="n">
        <f aca="false">G665-I665-J665</f>
        <v>-122.08508426434</v>
      </c>
      <c r="L665" s="69" t="n">
        <f aca="false">(I665+J665)/Assumptions!$B$8</f>
        <v>0.000260670104406952</v>
      </c>
      <c r="M665" s="70" t="n">
        <f aca="false">F665-L665</f>
        <v>-0.015360670104407</v>
      </c>
      <c r="N665" s="71" t="n">
        <f aca="false">G665*Assumptions!$B$7</f>
        <v>-913703.4764</v>
      </c>
      <c r="O665" s="71" t="n">
        <f aca="false">K665*Assumptions!$B$7</f>
        <v>-960199.187739034</v>
      </c>
      <c r="P665" s="68" t="n">
        <f aca="false">P664+G665</f>
        <v>8910.57286</v>
      </c>
      <c r="Q665" s="68" t="n">
        <f aca="false">MAX(Q664,P665)</f>
        <v>9186.58971</v>
      </c>
      <c r="R665" s="68" t="n">
        <f aca="false">Q665-P665</f>
        <v>276.016850000004</v>
      </c>
      <c r="S665" s="68" t="n">
        <f aca="false">S664+K665</f>
        <v>5000.52148328884</v>
      </c>
      <c r="T665" s="68" t="n">
        <f aca="false">MAX(T664,S665)</f>
        <v>5394.77281857564</v>
      </c>
      <c r="U665" s="68" t="n">
        <f aca="false">T665-S665</f>
        <v>394.251335286802</v>
      </c>
      <c r="V665" s="70" t="n">
        <f aca="false">V664+F665</f>
        <v>1.8124</v>
      </c>
      <c r="W665" s="70" t="n">
        <f aca="false">MAX(W664,V665)</f>
        <v>1.848</v>
      </c>
      <c r="X665" s="70" t="n">
        <f aca="false">W665-V665</f>
        <v>0.0355999999999999</v>
      </c>
      <c r="Y665" s="70" t="n">
        <f aca="false">Y664+M665</f>
        <v>1.63999116375709</v>
      </c>
      <c r="Z665" s="70" t="n">
        <f aca="false">MAX(Z664,Y665)</f>
        <v>1.68080456584523</v>
      </c>
      <c r="AA665" s="70" t="n">
        <f aca="false">Z665-Y665</f>
        <v>0.0408134020881386</v>
      </c>
      <c r="AB665" s="72" t="n">
        <f aca="false">AB664*(1+F665)</f>
        <v>5.46883880364752</v>
      </c>
      <c r="AC665" s="73" t="n">
        <f aca="false">MAX(AC664,AB665)</f>
        <v>5.67202148040324</v>
      </c>
      <c r="AD665" s="70" t="n">
        <f aca="false">1-AB665/AC665</f>
        <v>0.0358219159531956</v>
      </c>
      <c r="AE665" s="73" t="n">
        <f aca="false">AE664*(1+M665)</f>
        <v>4.60458180813235</v>
      </c>
      <c r="AF665" s="73" t="n">
        <f aca="false">MAX(AF664,AE665)</f>
        <v>4.80066735985136</v>
      </c>
      <c r="AG665" s="70" t="n">
        <f aca="false">1-AE665/AF665</f>
        <v>0.0408454777264717</v>
      </c>
      <c r="AH665" s="74" t="n">
        <f aca="false">IF(R665&gt;0,AH664+1,0)</f>
        <v>20</v>
      </c>
      <c r="AI665" s="74" t="n">
        <f aca="false">IF(U665&gt;0,AI664+1,0)</f>
        <v>20</v>
      </c>
      <c r="AJ665" s="74" t="n">
        <f aca="false">IF(G665&gt;0,AJ664+1,0)</f>
        <v>0</v>
      </c>
      <c r="AK665" s="74" t="n">
        <f aca="false">IF(G665&lt;=0,AK664+1,0)</f>
        <v>1</v>
      </c>
      <c r="AL665" s="74" t="n">
        <f aca="false">IF(K665&gt;0,AL664+1,0)</f>
        <v>0</v>
      </c>
      <c r="AM665" s="74" t="n">
        <f aca="false">IF(K665&lt;=0,AM664+1,0)</f>
        <v>5</v>
      </c>
    </row>
    <row r="666" customFormat="false" ht="15" hidden="false" customHeight="false" outlineLevel="0" collapsed="false">
      <c r="A666" s="61" t="n">
        <v>665</v>
      </c>
      <c r="B666" s="62" t="n">
        <v>41859.40625</v>
      </c>
      <c r="C666" s="63" t="n">
        <f aca="false">YEAR(B666)</f>
        <v>2014</v>
      </c>
      <c r="D666" s="32" t="s">
        <v>276</v>
      </c>
      <c r="E666" s="64" t="n">
        <v>7577.55</v>
      </c>
      <c r="F666" s="65" t="n">
        <v>-0.0118</v>
      </c>
      <c r="G666" s="66" t="n">
        <v>-89.41509</v>
      </c>
      <c r="H666" s="67" t="n">
        <f aca="false">E666+IF(D666="Long",1,-1)*G666</f>
        <v>7666.96509</v>
      </c>
      <c r="I666" s="68" t="n">
        <f aca="false">Assumptions!$B$58</f>
        <v>5.35750011455817</v>
      </c>
      <c r="J666" s="68" t="n">
        <f aca="false">INDEX(Yearly!$L$5:$L$22,MATCH(C666,Yearly!$A$5:$A$22,0))</f>
        <v>0.55422414978188</v>
      </c>
      <c r="K666" s="68" t="n">
        <f aca="false">G666-I666-J666</f>
        <v>-95.32681426434</v>
      </c>
      <c r="L666" s="69" t="n">
        <f aca="false">(I666+J666)/Assumptions!$B$8</f>
        <v>0.000260670104406952</v>
      </c>
      <c r="M666" s="70" t="n">
        <f aca="false">F666-L666</f>
        <v>-0.012060670104407</v>
      </c>
      <c r="N666" s="71" t="n">
        <f aca="false">G666*Assumptions!$B$7</f>
        <v>-703249.68285</v>
      </c>
      <c r="O666" s="71" t="n">
        <f aca="false">K666*Assumptions!$B$7</f>
        <v>-749745.394189035</v>
      </c>
      <c r="P666" s="68" t="n">
        <f aca="false">P665+G666</f>
        <v>8821.15777</v>
      </c>
      <c r="Q666" s="68" t="n">
        <f aca="false">MAX(Q665,P666)</f>
        <v>9186.58971</v>
      </c>
      <c r="R666" s="68" t="n">
        <f aca="false">Q666-P666</f>
        <v>365.431940000004</v>
      </c>
      <c r="S666" s="68" t="n">
        <f aca="false">S665+K666</f>
        <v>4905.1946690245</v>
      </c>
      <c r="T666" s="68" t="n">
        <f aca="false">MAX(T665,S666)</f>
        <v>5394.77281857564</v>
      </c>
      <c r="U666" s="68" t="n">
        <f aca="false">T666-S666</f>
        <v>489.578149551142</v>
      </c>
      <c r="V666" s="70" t="n">
        <f aca="false">V665+F666</f>
        <v>1.8006</v>
      </c>
      <c r="W666" s="70" t="n">
        <f aca="false">MAX(W665,V666)</f>
        <v>1.848</v>
      </c>
      <c r="X666" s="70" t="n">
        <f aca="false">W666-V666</f>
        <v>0.0473999999999999</v>
      </c>
      <c r="Y666" s="70" t="n">
        <f aca="false">Y665+M666</f>
        <v>1.62793049365268</v>
      </c>
      <c r="Z666" s="70" t="n">
        <f aca="false">MAX(Z665,Y666)</f>
        <v>1.68080456584523</v>
      </c>
      <c r="AA666" s="70" t="n">
        <f aca="false">Z666-Y666</f>
        <v>0.0528740721925456</v>
      </c>
      <c r="AB666" s="72" t="n">
        <f aca="false">AB665*(1+F666)</f>
        <v>5.40430650576448</v>
      </c>
      <c r="AC666" s="73" t="n">
        <f aca="false">MAX(AC665,AB666)</f>
        <v>5.67202148040324</v>
      </c>
      <c r="AD666" s="70" t="n">
        <f aca="false">1-AB666/AC666</f>
        <v>0.0471992173449479</v>
      </c>
      <c r="AE666" s="73" t="n">
        <f aca="false">AE665*(1+M666)</f>
        <v>4.54904746597571</v>
      </c>
      <c r="AF666" s="73" t="n">
        <f aca="false">MAX(AF665,AE666)</f>
        <v>4.80066735985136</v>
      </c>
      <c r="AG666" s="70" t="n">
        <f aca="false">1-AE666/AF666</f>
        <v>0.0524135239987628</v>
      </c>
      <c r="AH666" s="74" t="n">
        <f aca="false">IF(R666&gt;0,AH665+1,0)</f>
        <v>21</v>
      </c>
      <c r="AI666" s="74" t="n">
        <f aca="false">IF(U666&gt;0,AI665+1,0)</f>
        <v>21</v>
      </c>
      <c r="AJ666" s="74" t="n">
        <f aca="false">IF(G666&gt;0,AJ665+1,0)</f>
        <v>0</v>
      </c>
      <c r="AK666" s="74" t="n">
        <f aca="false">IF(G666&lt;=0,AK665+1,0)</f>
        <v>2</v>
      </c>
      <c r="AL666" s="74" t="n">
        <f aca="false">IF(K666&gt;0,AL665+1,0)</f>
        <v>0</v>
      </c>
      <c r="AM666" s="74" t="n">
        <f aca="false">IF(K666&lt;=0,AM665+1,0)</f>
        <v>6</v>
      </c>
    </row>
    <row r="667" customFormat="false" ht="15" hidden="false" customHeight="false" outlineLevel="0" collapsed="false">
      <c r="A667" s="61" t="n">
        <v>666</v>
      </c>
      <c r="B667" s="62" t="n">
        <v>41863.40625</v>
      </c>
      <c r="C667" s="63" t="n">
        <f aca="false">YEAR(B667)</f>
        <v>2014</v>
      </c>
      <c r="D667" s="32" t="s">
        <v>277</v>
      </c>
      <c r="E667" s="64" t="n">
        <v>7666.9</v>
      </c>
      <c r="F667" s="65" t="n">
        <v>0.0315</v>
      </c>
      <c r="G667" s="66" t="n">
        <v>241.50735</v>
      </c>
      <c r="H667" s="67" t="n">
        <f aca="false">E667+IF(D667="Long",1,-1)*G667</f>
        <v>7908.40735</v>
      </c>
      <c r="I667" s="68" t="n">
        <f aca="false">Assumptions!$B$58</f>
        <v>5.35750011455817</v>
      </c>
      <c r="J667" s="68" t="n">
        <f aca="false">INDEX(Yearly!$L$5:$L$22,MATCH(C667,Yearly!$A$5:$A$22,0))</f>
        <v>0.55422414978188</v>
      </c>
      <c r="K667" s="68" t="n">
        <f aca="false">G667-I667-J667</f>
        <v>235.59562573566</v>
      </c>
      <c r="L667" s="69" t="n">
        <f aca="false">(I667+J667)/Assumptions!$B$8</f>
        <v>0.000260670104406952</v>
      </c>
      <c r="M667" s="70" t="n">
        <f aca="false">F667-L667</f>
        <v>0.031239329895593</v>
      </c>
      <c r="N667" s="71" t="n">
        <f aca="false">G667*Assumptions!$B$7</f>
        <v>1899455.30775</v>
      </c>
      <c r="O667" s="71" t="n">
        <f aca="false">K667*Assumptions!$B$7</f>
        <v>1852959.59641097</v>
      </c>
      <c r="P667" s="68" t="n">
        <f aca="false">P666+G667</f>
        <v>9062.66512</v>
      </c>
      <c r="Q667" s="68" t="n">
        <f aca="false">MAX(Q666,P667)</f>
        <v>9186.58971</v>
      </c>
      <c r="R667" s="68" t="n">
        <f aca="false">Q667-P667</f>
        <v>123.924590000004</v>
      </c>
      <c r="S667" s="68" t="n">
        <f aca="false">S666+K667</f>
        <v>5140.79029476016</v>
      </c>
      <c r="T667" s="68" t="n">
        <f aca="false">MAX(T666,S667)</f>
        <v>5394.77281857564</v>
      </c>
      <c r="U667" s="68" t="n">
        <f aca="false">T667-S667</f>
        <v>253.982523815482</v>
      </c>
      <c r="V667" s="70" t="n">
        <f aca="false">V666+F667</f>
        <v>1.8321</v>
      </c>
      <c r="W667" s="70" t="n">
        <f aca="false">MAX(W666,V667)</f>
        <v>1.848</v>
      </c>
      <c r="X667" s="70" t="n">
        <f aca="false">W667-V667</f>
        <v>0.0158999999999998</v>
      </c>
      <c r="Y667" s="70" t="n">
        <f aca="false">Y666+M667</f>
        <v>1.65916982354828</v>
      </c>
      <c r="Z667" s="70" t="n">
        <f aca="false">MAX(Z666,Y667)</f>
        <v>1.68080456584523</v>
      </c>
      <c r="AA667" s="70" t="n">
        <f aca="false">Z667-Y667</f>
        <v>0.0216347422969525</v>
      </c>
      <c r="AB667" s="72" t="n">
        <f aca="false">AB666*(1+F667)</f>
        <v>5.57454216069606</v>
      </c>
      <c r="AC667" s="73" t="n">
        <f aca="false">MAX(AC666,AB667)</f>
        <v>5.67202148040324</v>
      </c>
      <c r="AD667" s="70" t="n">
        <f aca="false">1-AB667/AC667</f>
        <v>0.0171859926913136</v>
      </c>
      <c r="AE667" s="73" t="n">
        <f aca="false">AE666*(1+M667)</f>
        <v>4.69115666047604</v>
      </c>
      <c r="AF667" s="73" t="n">
        <f aca="false">MAX(AF666,AE667)</f>
        <v>4.80066735985136</v>
      </c>
      <c r="AG667" s="70" t="n">
        <f aca="false">1-AE667/AF667</f>
        <v>0.0228115574703576</v>
      </c>
      <c r="AH667" s="74" t="n">
        <f aca="false">IF(R667&gt;0,AH666+1,0)</f>
        <v>22</v>
      </c>
      <c r="AI667" s="74" t="n">
        <f aca="false">IF(U667&gt;0,AI666+1,0)</f>
        <v>22</v>
      </c>
      <c r="AJ667" s="74" t="n">
        <f aca="false">IF(G667&gt;0,AJ666+1,0)</f>
        <v>1</v>
      </c>
      <c r="AK667" s="74" t="n">
        <f aca="false">IF(G667&lt;=0,AK666+1,0)</f>
        <v>0</v>
      </c>
      <c r="AL667" s="74" t="n">
        <f aca="false">IF(K667&gt;0,AL666+1,0)</f>
        <v>1</v>
      </c>
      <c r="AM667" s="74" t="n">
        <f aca="false">IF(K667&lt;=0,AM666+1,0)</f>
        <v>0</v>
      </c>
    </row>
    <row r="668" customFormat="false" ht="15" hidden="false" customHeight="false" outlineLevel="0" collapsed="false">
      <c r="A668" s="61" t="n">
        <v>667</v>
      </c>
      <c r="B668" s="62" t="n">
        <v>41877.40625</v>
      </c>
      <c r="C668" s="63" t="n">
        <f aca="false">YEAR(B668)</f>
        <v>2014</v>
      </c>
      <c r="D668" s="32" t="s">
        <v>276</v>
      </c>
      <c r="E668" s="64" t="n">
        <v>7908.75</v>
      </c>
      <c r="F668" s="65" t="n">
        <v>0.0006</v>
      </c>
      <c r="G668" s="66" t="n">
        <v>4.74525</v>
      </c>
      <c r="H668" s="67" t="n">
        <f aca="false">E668+IF(D668="Long",1,-1)*G668</f>
        <v>7904.00475</v>
      </c>
      <c r="I668" s="68" t="n">
        <f aca="false">Assumptions!$B$58</f>
        <v>5.35750011455817</v>
      </c>
      <c r="J668" s="68" t="n">
        <f aca="false">INDEX(Yearly!$L$5:$L$22,MATCH(C668,Yearly!$A$5:$A$22,0))</f>
        <v>0.55422414978188</v>
      </c>
      <c r="K668" s="68" t="n">
        <f aca="false">G668-I668-J668</f>
        <v>-1.16647426434005</v>
      </c>
      <c r="L668" s="69" t="n">
        <f aca="false">(I668+J668)/Assumptions!$B$8</f>
        <v>0.000260670104406952</v>
      </c>
      <c r="M668" s="70" t="n">
        <f aca="false">F668-L668</f>
        <v>0.000339329895593048</v>
      </c>
      <c r="N668" s="71" t="n">
        <f aca="false">G668*Assumptions!$B$7</f>
        <v>37321.39125</v>
      </c>
      <c r="O668" s="71" t="n">
        <f aca="false">K668*Assumptions!$B$7</f>
        <v>-9174.32008903447</v>
      </c>
      <c r="P668" s="68" t="n">
        <f aca="false">P667+G668</f>
        <v>9067.41037</v>
      </c>
      <c r="Q668" s="68" t="n">
        <f aca="false">MAX(Q667,P668)</f>
        <v>9186.58971</v>
      </c>
      <c r="R668" s="68" t="n">
        <f aca="false">Q668-P668</f>
        <v>119.179340000004</v>
      </c>
      <c r="S668" s="68" t="n">
        <f aca="false">S667+K668</f>
        <v>5139.62382049582</v>
      </c>
      <c r="T668" s="68" t="n">
        <f aca="false">MAX(T667,S668)</f>
        <v>5394.77281857564</v>
      </c>
      <c r="U668" s="68" t="n">
        <f aca="false">T668-S668</f>
        <v>255.148998079821</v>
      </c>
      <c r="V668" s="70" t="n">
        <f aca="false">V667+F668</f>
        <v>1.8327</v>
      </c>
      <c r="W668" s="70" t="n">
        <f aca="false">MAX(W667,V668)</f>
        <v>1.848</v>
      </c>
      <c r="X668" s="70" t="n">
        <f aca="false">W668-V668</f>
        <v>0.0152999999999999</v>
      </c>
      <c r="Y668" s="70" t="n">
        <f aca="false">Y667+M668</f>
        <v>1.65950915344387</v>
      </c>
      <c r="Z668" s="70" t="n">
        <f aca="false">MAX(Z667,Y668)</f>
        <v>1.68080456584523</v>
      </c>
      <c r="AA668" s="70" t="n">
        <f aca="false">Z668-Y668</f>
        <v>0.0212954124013593</v>
      </c>
      <c r="AB668" s="72" t="n">
        <f aca="false">AB667*(1+F668)</f>
        <v>5.57788688599248</v>
      </c>
      <c r="AC668" s="73" t="n">
        <f aca="false">MAX(AC667,AB668)</f>
        <v>5.67202148040324</v>
      </c>
      <c r="AD668" s="70" t="n">
        <f aca="false">1-AB668/AC668</f>
        <v>0.0165963042869286</v>
      </c>
      <c r="AE668" s="73" t="n">
        <f aca="false">AE667*(1+M668)</f>
        <v>4.69274851017585</v>
      </c>
      <c r="AF668" s="73" t="n">
        <f aca="false">MAX(AF667,AE668)</f>
        <v>4.80066735985136</v>
      </c>
      <c r="AG668" s="70" t="n">
        <f aca="false">1-AE668/AF668</f>
        <v>0.0224799682181791</v>
      </c>
      <c r="AH668" s="74" t="n">
        <f aca="false">IF(R668&gt;0,AH667+1,0)</f>
        <v>23</v>
      </c>
      <c r="AI668" s="74" t="n">
        <f aca="false">IF(U668&gt;0,AI667+1,0)</f>
        <v>23</v>
      </c>
      <c r="AJ668" s="74" t="n">
        <f aca="false">IF(G668&gt;0,AJ667+1,0)</f>
        <v>2</v>
      </c>
      <c r="AK668" s="74" t="n">
        <f aca="false">IF(G668&lt;=0,AK667+1,0)</f>
        <v>0</v>
      </c>
      <c r="AL668" s="74" t="n">
        <f aca="false">IF(K668&gt;0,AL667+1,0)</f>
        <v>0</v>
      </c>
      <c r="AM668" s="74" t="n">
        <f aca="false">IF(K668&lt;=0,AM667+1,0)</f>
        <v>1</v>
      </c>
    </row>
    <row r="669" customFormat="false" ht="15" hidden="false" customHeight="false" outlineLevel="0" collapsed="false">
      <c r="A669" s="61" t="n">
        <v>668</v>
      </c>
      <c r="B669" s="62" t="n">
        <v>41877.6354166667</v>
      </c>
      <c r="C669" s="63" t="n">
        <f aca="false">YEAR(B669)</f>
        <v>2014</v>
      </c>
      <c r="D669" s="32" t="s">
        <v>277</v>
      </c>
      <c r="E669" s="64" t="n">
        <v>7903.7</v>
      </c>
      <c r="F669" s="65" t="n">
        <v>0.0265</v>
      </c>
      <c r="G669" s="66" t="n">
        <v>209.44805</v>
      </c>
      <c r="H669" s="67" t="n">
        <f aca="false">E669+IF(D669="Long",1,-1)*G669</f>
        <v>8113.14805</v>
      </c>
      <c r="I669" s="68" t="n">
        <f aca="false">Assumptions!$B$58</f>
        <v>5.35750011455817</v>
      </c>
      <c r="J669" s="68" t="n">
        <f aca="false">INDEX(Yearly!$L$5:$L$22,MATCH(C669,Yearly!$A$5:$A$22,0))</f>
        <v>0.55422414978188</v>
      </c>
      <c r="K669" s="68" t="n">
        <f aca="false">G669-I669-J669</f>
        <v>203.53632573566</v>
      </c>
      <c r="L669" s="69" t="n">
        <f aca="false">(I669+J669)/Assumptions!$B$8</f>
        <v>0.000260670104406952</v>
      </c>
      <c r="M669" s="70" t="n">
        <f aca="false">F669-L669</f>
        <v>0.026239329895593</v>
      </c>
      <c r="N669" s="71" t="n">
        <f aca="false">G669*Assumptions!$B$7</f>
        <v>1647308.91325</v>
      </c>
      <c r="O669" s="71" t="n">
        <f aca="false">K669*Assumptions!$B$7</f>
        <v>1600813.20191097</v>
      </c>
      <c r="P669" s="68" t="n">
        <f aca="false">P668+G669</f>
        <v>9276.85842</v>
      </c>
      <c r="Q669" s="68" t="n">
        <f aca="false">MAX(Q668,P669)</f>
        <v>9276.85842</v>
      </c>
      <c r="R669" s="68" t="n">
        <f aca="false">Q669-P669</f>
        <v>0</v>
      </c>
      <c r="S669" s="68" t="n">
        <f aca="false">S668+K669</f>
        <v>5343.16014623148</v>
      </c>
      <c r="T669" s="68" t="n">
        <f aca="false">MAX(T668,S669)</f>
        <v>5394.77281857564</v>
      </c>
      <c r="U669" s="68" t="n">
        <f aca="false">T669-S669</f>
        <v>51.6126723441612</v>
      </c>
      <c r="V669" s="70" t="n">
        <f aca="false">V668+F669</f>
        <v>1.8592</v>
      </c>
      <c r="W669" s="70" t="n">
        <f aca="false">MAX(W668,V669)</f>
        <v>1.8592</v>
      </c>
      <c r="X669" s="70" t="n">
        <f aca="false">W669-V669</f>
        <v>0</v>
      </c>
      <c r="Y669" s="70" t="n">
        <f aca="false">Y668+M669</f>
        <v>1.68574848333946</v>
      </c>
      <c r="Z669" s="70" t="n">
        <f aca="false">MAX(Z668,Y669)</f>
        <v>1.68574848333946</v>
      </c>
      <c r="AA669" s="70" t="n">
        <f aca="false">Z669-Y669</f>
        <v>0</v>
      </c>
      <c r="AB669" s="72" t="n">
        <f aca="false">AB668*(1+F669)</f>
        <v>5.72570088847128</v>
      </c>
      <c r="AC669" s="73" t="n">
        <f aca="false">MAX(AC668,AB669)</f>
        <v>5.72570088847128</v>
      </c>
      <c r="AD669" s="70" t="n">
        <f aca="false">1-AB669/AC669</f>
        <v>0</v>
      </c>
      <c r="AE669" s="73" t="n">
        <f aca="false">AE668*(1+M669)</f>
        <v>4.81588308645141</v>
      </c>
      <c r="AF669" s="73" t="n">
        <f aca="false">MAX(AF668,AE669)</f>
        <v>4.81588308645141</v>
      </c>
      <c r="AG669" s="70" t="n">
        <f aca="false">1-AE669/AF669</f>
        <v>0</v>
      </c>
      <c r="AH669" s="74" t="n">
        <f aca="false">IF(R669&gt;0,AH668+1,0)</f>
        <v>0</v>
      </c>
      <c r="AI669" s="74" t="n">
        <f aca="false">IF(U669&gt;0,AI668+1,0)</f>
        <v>24</v>
      </c>
      <c r="AJ669" s="74" t="n">
        <f aca="false">IF(G669&gt;0,AJ668+1,0)</f>
        <v>3</v>
      </c>
      <c r="AK669" s="74" t="n">
        <f aca="false">IF(G669&lt;=0,AK668+1,0)</f>
        <v>0</v>
      </c>
      <c r="AL669" s="74" t="n">
        <f aca="false">IF(K669&gt;0,AL668+1,0)</f>
        <v>1</v>
      </c>
      <c r="AM669" s="74" t="n">
        <f aca="false">IF(K669&lt;=0,AM668+1,0)</f>
        <v>0</v>
      </c>
    </row>
    <row r="670" customFormat="false" ht="15" hidden="false" customHeight="false" outlineLevel="0" collapsed="false">
      <c r="A670" s="61" t="n">
        <v>669</v>
      </c>
      <c r="B670" s="62" t="n">
        <v>41892.40625</v>
      </c>
      <c r="C670" s="63" t="n">
        <f aca="false">YEAR(B670)</f>
        <v>2014</v>
      </c>
      <c r="D670" s="32" t="s">
        <v>276</v>
      </c>
      <c r="E670" s="64" t="n">
        <v>8113.5</v>
      </c>
      <c r="F670" s="65" t="n">
        <v>0.001</v>
      </c>
      <c r="G670" s="66" t="n">
        <v>8.1135</v>
      </c>
      <c r="H670" s="67" t="n">
        <f aca="false">E670+IF(D670="Long",1,-1)*G670</f>
        <v>8105.3865</v>
      </c>
      <c r="I670" s="68" t="n">
        <f aca="false">Assumptions!$B$58</f>
        <v>5.35750011455817</v>
      </c>
      <c r="J670" s="68" t="n">
        <f aca="false">INDEX(Yearly!$L$5:$L$22,MATCH(C670,Yearly!$A$5:$A$22,0))</f>
        <v>0.55422414978188</v>
      </c>
      <c r="K670" s="68" t="n">
        <f aca="false">G670-I670-J670</f>
        <v>2.20177573565995</v>
      </c>
      <c r="L670" s="69" t="n">
        <f aca="false">(I670+J670)/Assumptions!$B$8</f>
        <v>0.000260670104406952</v>
      </c>
      <c r="M670" s="70" t="n">
        <f aca="false">F670-L670</f>
        <v>0.000739329895593048</v>
      </c>
      <c r="N670" s="71" t="n">
        <f aca="false">G670*Assumptions!$B$7</f>
        <v>63812.6775</v>
      </c>
      <c r="O670" s="71" t="n">
        <f aca="false">K670*Assumptions!$B$7</f>
        <v>17316.9661609655</v>
      </c>
      <c r="P670" s="68" t="n">
        <f aca="false">P669+G670</f>
        <v>9284.97192</v>
      </c>
      <c r="Q670" s="68" t="n">
        <f aca="false">MAX(Q669,P670)</f>
        <v>9284.97192</v>
      </c>
      <c r="R670" s="68" t="n">
        <f aca="false">Q670-P670</f>
        <v>0</v>
      </c>
      <c r="S670" s="68" t="n">
        <f aca="false">S669+K670</f>
        <v>5345.36192196714</v>
      </c>
      <c r="T670" s="68" t="n">
        <f aca="false">MAX(T669,S670)</f>
        <v>5394.77281857564</v>
      </c>
      <c r="U670" s="68" t="n">
        <f aca="false">T670-S670</f>
        <v>49.4108966085014</v>
      </c>
      <c r="V670" s="70" t="n">
        <f aca="false">V669+F670</f>
        <v>1.8602</v>
      </c>
      <c r="W670" s="70" t="n">
        <f aca="false">MAX(W669,V670)</f>
        <v>1.8602</v>
      </c>
      <c r="X670" s="70" t="n">
        <f aca="false">W670-V670</f>
        <v>0</v>
      </c>
      <c r="Y670" s="70" t="n">
        <f aca="false">Y669+M670</f>
        <v>1.68648781323505</v>
      </c>
      <c r="Z670" s="70" t="n">
        <f aca="false">MAX(Z669,Y670)</f>
        <v>1.68648781323505</v>
      </c>
      <c r="AA670" s="70" t="n">
        <f aca="false">Z670-Y670</f>
        <v>0</v>
      </c>
      <c r="AB670" s="72" t="n">
        <f aca="false">AB669*(1+F670)</f>
        <v>5.73142658935975</v>
      </c>
      <c r="AC670" s="73" t="n">
        <f aca="false">MAX(AC669,AB670)</f>
        <v>5.73142658935975</v>
      </c>
      <c r="AD670" s="70" t="n">
        <f aca="false">1-AB670/AC670</f>
        <v>0</v>
      </c>
      <c r="AE670" s="73" t="n">
        <f aca="false">AE669*(1+M670)</f>
        <v>4.8194436127909</v>
      </c>
      <c r="AF670" s="73" t="n">
        <f aca="false">MAX(AF669,AE670)</f>
        <v>4.8194436127909</v>
      </c>
      <c r="AG670" s="70" t="n">
        <f aca="false">1-AE670/AF670</f>
        <v>0</v>
      </c>
      <c r="AH670" s="74" t="n">
        <f aca="false">IF(R670&gt;0,AH669+1,0)</f>
        <v>0</v>
      </c>
      <c r="AI670" s="74" t="n">
        <f aca="false">IF(U670&gt;0,AI669+1,0)</f>
        <v>25</v>
      </c>
      <c r="AJ670" s="74" t="n">
        <f aca="false">IF(G670&gt;0,AJ669+1,0)</f>
        <v>4</v>
      </c>
      <c r="AK670" s="74" t="n">
        <f aca="false">IF(G670&lt;=0,AK669+1,0)</f>
        <v>0</v>
      </c>
      <c r="AL670" s="74" t="n">
        <f aca="false">IF(K670&gt;0,AL669+1,0)</f>
        <v>2</v>
      </c>
      <c r="AM670" s="74" t="n">
        <f aca="false">IF(K670&lt;=0,AM669+1,0)</f>
        <v>0</v>
      </c>
    </row>
    <row r="671" customFormat="false" ht="15" hidden="false" customHeight="false" outlineLevel="0" collapsed="false">
      <c r="A671" s="61" t="n">
        <v>670</v>
      </c>
      <c r="B671" s="62" t="n">
        <v>41893.40625</v>
      </c>
      <c r="C671" s="63" t="n">
        <f aca="false">YEAR(B671)</f>
        <v>2014</v>
      </c>
      <c r="D671" s="32" t="s">
        <v>277</v>
      </c>
      <c r="E671" s="64" t="n">
        <v>8105.7</v>
      </c>
      <c r="F671" s="65" t="n">
        <v>-0.0045</v>
      </c>
      <c r="G671" s="66" t="n">
        <v>-36.47565</v>
      </c>
      <c r="H671" s="67" t="n">
        <f aca="false">E671+IF(D671="Long",1,-1)*G671</f>
        <v>8069.22435</v>
      </c>
      <c r="I671" s="68" t="n">
        <f aca="false">Assumptions!$B$58</f>
        <v>5.35750011455817</v>
      </c>
      <c r="J671" s="68" t="n">
        <f aca="false">INDEX(Yearly!$L$5:$L$22,MATCH(C671,Yearly!$A$5:$A$22,0))</f>
        <v>0.55422414978188</v>
      </c>
      <c r="K671" s="68" t="n">
        <f aca="false">G671-I671-J671</f>
        <v>-42.3873742643401</v>
      </c>
      <c r="L671" s="69" t="n">
        <f aca="false">(I671+J671)/Assumptions!$B$8</f>
        <v>0.000260670104406952</v>
      </c>
      <c r="M671" s="70" t="n">
        <f aca="false">F671-L671</f>
        <v>-0.00476067010440695</v>
      </c>
      <c r="N671" s="71" t="n">
        <f aca="false">G671*Assumptions!$B$7</f>
        <v>-286880.98725</v>
      </c>
      <c r="O671" s="71" t="n">
        <f aca="false">K671*Assumptions!$B$7</f>
        <v>-333376.698589035</v>
      </c>
      <c r="P671" s="68" t="n">
        <f aca="false">P670+G671</f>
        <v>9248.49627</v>
      </c>
      <c r="Q671" s="68" t="n">
        <f aca="false">MAX(Q670,P671)</f>
        <v>9284.97192</v>
      </c>
      <c r="R671" s="68" t="n">
        <f aca="false">Q671-P671</f>
        <v>36.4756500000003</v>
      </c>
      <c r="S671" s="68" t="n">
        <f aca="false">S670+K671</f>
        <v>5302.9745477028</v>
      </c>
      <c r="T671" s="68" t="n">
        <f aca="false">MAX(T670,S671)</f>
        <v>5394.77281857564</v>
      </c>
      <c r="U671" s="68" t="n">
        <f aca="false">T671-S671</f>
        <v>91.7982708728414</v>
      </c>
      <c r="V671" s="70" t="n">
        <f aca="false">V670+F671</f>
        <v>1.8557</v>
      </c>
      <c r="W671" s="70" t="n">
        <f aca="false">MAX(W670,V671)</f>
        <v>1.8602</v>
      </c>
      <c r="X671" s="70" t="n">
        <f aca="false">W671-V671</f>
        <v>0.00449999999999995</v>
      </c>
      <c r="Y671" s="70" t="n">
        <f aca="false">Y670+M671</f>
        <v>1.68172714313065</v>
      </c>
      <c r="Z671" s="70" t="n">
        <f aca="false">MAX(Z670,Y671)</f>
        <v>1.68648781323505</v>
      </c>
      <c r="AA671" s="70" t="n">
        <f aca="false">Z671-Y671</f>
        <v>0.00476067010440695</v>
      </c>
      <c r="AB671" s="72" t="n">
        <f aca="false">AB670*(1+F671)</f>
        <v>5.70563516970763</v>
      </c>
      <c r="AC671" s="73" t="n">
        <f aca="false">MAX(AC670,AB671)</f>
        <v>5.73142658935975</v>
      </c>
      <c r="AD671" s="70" t="n">
        <f aca="false">1-AB671/AC671</f>
        <v>0.00449999999999995</v>
      </c>
      <c r="AE671" s="73" t="n">
        <f aca="false">AE670*(1+M671)</f>
        <v>4.79649983166361</v>
      </c>
      <c r="AF671" s="73" t="n">
        <f aca="false">MAX(AF670,AE671)</f>
        <v>4.8194436127909</v>
      </c>
      <c r="AG671" s="70" t="n">
        <f aca="false">1-AE671/AF671</f>
        <v>0.00476067010440695</v>
      </c>
      <c r="AH671" s="74" t="n">
        <f aca="false">IF(R671&gt;0,AH670+1,0)</f>
        <v>1</v>
      </c>
      <c r="AI671" s="74" t="n">
        <f aca="false">IF(U671&gt;0,AI670+1,0)</f>
        <v>26</v>
      </c>
      <c r="AJ671" s="74" t="n">
        <f aca="false">IF(G671&gt;0,AJ670+1,0)</f>
        <v>0</v>
      </c>
      <c r="AK671" s="74" t="n">
        <f aca="false">IF(G671&lt;=0,AK670+1,0)</f>
        <v>1</v>
      </c>
      <c r="AL671" s="74" t="n">
        <f aca="false">IF(K671&gt;0,AL670+1,0)</f>
        <v>0</v>
      </c>
      <c r="AM671" s="74" t="n">
        <f aca="false">IF(K671&lt;=0,AM670+1,0)</f>
        <v>1</v>
      </c>
    </row>
    <row r="672" customFormat="false" ht="15" hidden="false" customHeight="false" outlineLevel="0" collapsed="false">
      <c r="A672" s="61" t="n">
        <v>671</v>
      </c>
      <c r="B672" s="62" t="n">
        <v>41893.46875</v>
      </c>
      <c r="C672" s="63" t="n">
        <f aca="false">YEAR(B672)</f>
        <v>2014</v>
      </c>
      <c r="D672" s="32" t="s">
        <v>276</v>
      </c>
      <c r="E672" s="64" t="n">
        <v>8068.9</v>
      </c>
      <c r="F672" s="65" t="n">
        <v>-0.0048</v>
      </c>
      <c r="G672" s="66" t="n">
        <v>-38.73072</v>
      </c>
      <c r="H672" s="67" t="n">
        <f aca="false">E672+IF(D672="Long",1,-1)*G672</f>
        <v>8107.63072</v>
      </c>
      <c r="I672" s="68" t="n">
        <f aca="false">Assumptions!$B$58</f>
        <v>5.35750011455817</v>
      </c>
      <c r="J672" s="68" t="n">
        <f aca="false">INDEX(Yearly!$L$5:$L$22,MATCH(C672,Yearly!$A$5:$A$22,0))</f>
        <v>0.55422414978188</v>
      </c>
      <c r="K672" s="68" t="n">
        <f aca="false">G672-I672-J672</f>
        <v>-44.6424442643401</v>
      </c>
      <c r="L672" s="69" t="n">
        <f aca="false">(I672+J672)/Assumptions!$B$8</f>
        <v>0.000260670104406952</v>
      </c>
      <c r="M672" s="70" t="n">
        <f aca="false">F672-L672</f>
        <v>-0.00506067010440695</v>
      </c>
      <c r="N672" s="71" t="n">
        <f aca="false">G672*Assumptions!$B$7</f>
        <v>-304617.1128</v>
      </c>
      <c r="O672" s="71" t="n">
        <f aca="false">K672*Assumptions!$B$7</f>
        <v>-351112.824139035</v>
      </c>
      <c r="P672" s="68" t="n">
        <f aca="false">P671+G672</f>
        <v>9209.76555</v>
      </c>
      <c r="Q672" s="68" t="n">
        <f aca="false">MAX(Q671,P672)</f>
        <v>9284.97192</v>
      </c>
      <c r="R672" s="68" t="n">
        <f aca="false">Q672-P672</f>
        <v>75.2063699999999</v>
      </c>
      <c r="S672" s="68" t="n">
        <f aca="false">S671+K672</f>
        <v>5258.33210343846</v>
      </c>
      <c r="T672" s="68" t="n">
        <f aca="false">MAX(T671,S672)</f>
        <v>5394.77281857564</v>
      </c>
      <c r="U672" s="68" t="n">
        <f aca="false">T672-S672</f>
        <v>136.440715137182</v>
      </c>
      <c r="V672" s="70" t="n">
        <f aca="false">V671+F672</f>
        <v>1.8509</v>
      </c>
      <c r="W672" s="70" t="n">
        <f aca="false">MAX(W671,V672)</f>
        <v>1.8602</v>
      </c>
      <c r="X672" s="70" t="n">
        <f aca="false">W672-V672</f>
        <v>0.00929999999999986</v>
      </c>
      <c r="Y672" s="70" t="n">
        <f aca="false">Y671+M672</f>
        <v>1.67666647302624</v>
      </c>
      <c r="Z672" s="70" t="n">
        <f aca="false">MAX(Z671,Y672)</f>
        <v>1.68648781323505</v>
      </c>
      <c r="AA672" s="70" t="n">
        <f aca="false">Z672-Y672</f>
        <v>0.00982134020881387</v>
      </c>
      <c r="AB672" s="72" t="n">
        <f aca="false">AB671*(1+F672)</f>
        <v>5.67824812089303</v>
      </c>
      <c r="AC672" s="73" t="n">
        <f aca="false">MAX(AC671,AB672)</f>
        <v>5.73142658935975</v>
      </c>
      <c r="AD672" s="70" t="n">
        <f aca="false">1-AB672/AC672</f>
        <v>0.00927839999999991</v>
      </c>
      <c r="AE672" s="73" t="n">
        <f aca="false">AE671*(1+M672)</f>
        <v>4.77222632835972</v>
      </c>
      <c r="AF672" s="73" t="n">
        <f aca="false">MAX(AF671,AE672)</f>
        <v>4.8194436127909</v>
      </c>
      <c r="AG672" s="70" t="n">
        <f aca="false">1-AE672/AF672</f>
        <v>0.00979724802793958</v>
      </c>
      <c r="AH672" s="74" t="n">
        <f aca="false">IF(R672&gt;0,AH671+1,0)</f>
        <v>2</v>
      </c>
      <c r="AI672" s="74" t="n">
        <f aca="false">IF(U672&gt;0,AI671+1,0)</f>
        <v>27</v>
      </c>
      <c r="AJ672" s="74" t="n">
        <f aca="false">IF(G672&gt;0,AJ671+1,0)</f>
        <v>0</v>
      </c>
      <c r="AK672" s="74" t="n">
        <f aca="false">IF(G672&lt;=0,AK671+1,0)</f>
        <v>2</v>
      </c>
      <c r="AL672" s="74" t="n">
        <f aca="false">IF(K672&gt;0,AL671+1,0)</f>
        <v>0</v>
      </c>
      <c r="AM672" s="74" t="n">
        <f aca="false">IF(K672&lt;=0,AM671+1,0)</f>
        <v>2</v>
      </c>
    </row>
    <row r="673" customFormat="false" ht="15" hidden="false" customHeight="false" outlineLevel="0" collapsed="false">
      <c r="A673" s="61" t="n">
        <v>672</v>
      </c>
      <c r="B673" s="62" t="n">
        <v>41894.6145833333</v>
      </c>
      <c r="C673" s="63" t="n">
        <f aca="false">YEAR(B673)</f>
        <v>2014</v>
      </c>
      <c r="D673" s="32" t="s">
        <v>277</v>
      </c>
      <c r="E673" s="64" t="n">
        <v>8107.9</v>
      </c>
      <c r="F673" s="65" t="n">
        <v>-0.0089</v>
      </c>
      <c r="G673" s="66" t="n">
        <v>-72.16031</v>
      </c>
      <c r="H673" s="67" t="n">
        <f aca="false">E673+IF(D673="Long",1,-1)*G673</f>
        <v>8035.73969</v>
      </c>
      <c r="I673" s="68" t="n">
        <f aca="false">Assumptions!$B$58</f>
        <v>5.35750011455817</v>
      </c>
      <c r="J673" s="68" t="n">
        <f aca="false">INDEX(Yearly!$L$5:$L$22,MATCH(C673,Yearly!$A$5:$A$22,0))</f>
        <v>0.55422414978188</v>
      </c>
      <c r="K673" s="68" t="n">
        <f aca="false">G673-I673-J673</f>
        <v>-78.07203426434</v>
      </c>
      <c r="L673" s="69" t="n">
        <f aca="false">(I673+J673)/Assumptions!$B$8</f>
        <v>0.000260670104406952</v>
      </c>
      <c r="M673" s="70" t="n">
        <f aca="false">F673-L673</f>
        <v>-0.00916067010440695</v>
      </c>
      <c r="N673" s="71" t="n">
        <f aca="false">G673*Assumptions!$B$7</f>
        <v>-567540.83815</v>
      </c>
      <c r="O673" s="71" t="n">
        <f aca="false">K673*Assumptions!$B$7</f>
        <v>-614036.549489034</v>
      </c>
      <c r="P673" s="68" t="n">
        <f aca="false">P672+G673</f>
        <v>9137.60524</v>
      </c>
      <c r="Q673" s="68" t="n">
        <f aca="false">MAX(Q672,P673)</f>
        <v>9284.97192</v>
      </c>
      <c r="R673" s="68" t="n">
        <f aca="false">Q673-P673</f>
        <v>147.366679999999</v>
      </c>
      <c r="S673" s="68" t="n">
        <f aca="false">S672+K673</f>
        <v>5180.26006917412</v>
      </c>
      <c r="T673" s="68" t="n">
        <f aca="false">MAX(T672,S673)</f>
        <v>5394.77281857564</v>
      </c>
      <c r="U673" s="68" t="n">
        <f aca="false">T673-S673</f>
        <v>214.512749401521</v>
      </c>
      <c r="V673" s="70" t="n">
        <f aca="false">V672+F673</f>
        <v>1.842</v>
      </c>
      <c r="W673" s="70" t="n">
        <f aca="false">MAX(W672,V673)</f>
        <v>1.8602</v>
      </c>
      <c r="X673" s="70" t="n">
        <f aca="false">W673-V673</f>
        <v>0.0181999999999998</v>
      </c>
      <c r="Y673" s="70" t="n">
        <f aca="false">Y672+M673</f>
        <v>1.66750580292183</v>
      </c>
      <c r="Z673" s="70" t="n">
        <f aca="false">MAX(Z672,Y673)</f>
        <v>1.68648781323505</v>
      </c>
      <c r="AA673" s="70" t="n">
        <f aca="false">Z673-Y673</f>
        <v>0.0189820103132208</v>
      </c>
      <c r="AB673" s="72" t="n">
        <f aca="false">AB672*(1+F673)</f>
        <v>5.62771171261708</v>
      </c>
      <c r="AC673" s="73" t="n">
        <f aca="false">MAX(AC672,AB673)</f>
        <v>5.73142658935975</v>
      </c>
      <c r="AD673" s="70" t="n">
        <f aca="false">1-AB673/AC673</f>
        <v>0.0180958222399999</v>
      </c>
      <c r="AE673" s="73" t="n">
        <f aca="false">AE672*(1+M673)</f>
        <v>4.72850953730205</v>
      </c>
      <c r="AF673" s="73" t="n">
        <f aca="false">MAX(AF672,AE673)</f>
        <v>4.8194436127909</v>
      </c>
      <c r="AG673" s="70" t="n">
        <f aca="false">1-AE673/AF673</f>
        <v>0.0188681687752313</v>
      </c>
      <c r="AH673" s="74" t="n">
        <f aca="false">IF(R673&gt;0,AH672+1,0)</f>
        <v>3</v>
      </c>
      <c r="AI673" s="74" t="n">
        <f aca="false">IF(U673&gt;0,AI672+1,0)</f>
        <v>28</v>
      </c>
      <c r="AJ673" s="74" t="n">
        <f aca="false">IF(G673&gt;0,AJ672+1,0)</f>
        <v>0</v>
      </c>
      <c r="AK673" s="74" t="n">
        <f aca="false">IF(G673&lt;=0,AK672+1,0)</f>
        <v>3</v>
      </c>
      <c r="AL673" s="74" t="n">
        <f aca="false">IF(K673&gt;0,AL672+1,0)</f>
        <v>0</v>
      </c>
      <c r="AM673" s="74" t="n">
        <f aca="false">IF(K673&lt;=0,AM672+1,0)</f>
        <v>3</v>
      </c>
    </row>
    <row r="674" customFormat="false" ht="15" hidden="false" customHeight="false" outlineLevel="0" collapsed="false">
      <c r="A674" s="61" t="n">
        <v>673</v>
      </c>
      <c r="B674" s="62" t="n">
        <v>41897.40625</v>
      </c>
      <c r="C674" s="63" t="n">
        <f aca="false">YEAR(B674)</f>
        <v>2014</v>
      </c>
      <c r="D674" s="32" t="s">
        <v>276</v>
      </c>
      <c r="E674" s="64" t="n">
        <v>8035.6</v>
      </c>
      <c r="F674" s="65" t="n">
        <v>-0.0002</v>
      </c>
      <c r="G674" s="66" t="n">
        <v>-1.60712</v>
      </c>
      <c r="H674" s="67" t="n">
        <f aca="false">E674+IF(D674="Long",1,-1)*G674</f>
        <v>8037.20712</v>
      </c>
      <c r="I674" s="68" t="n">
        <f aca="false">Assumptions!$B$58</f>
        <v>5.35750011455817</v>
      </c>
      <c r="J674" s="68" t="n">
        <f aca="false">INDEX(Yearly!$L$5:$L$22,MATCH(C674,Yearly!$A$5:$A$22,0))</f>
        <v>0.55422414978188</v>
      </c>
      <c r="K674" s="68" t="n">
        <f aca="false">G674-I674-J674</f>
        <v>-7.51884426434005</v>
      </c>
      <c r="L674" s="69" t="n">
        <f aca="false">(I674+J674)/Assumptions!$B$8</f>
        <v>0.000260670104406952</v>
      </c>
      <c r="M674" s="70" t="n">
        <f aca="false">F674-L674</f>
        <v>-0.000460670104406952</v>
      </c>
      <c r="N674" s="71" t="n">
        <f aca="false">G674*Assumptions!$B$7</f>
        <v>-12639.9988</v>
      </c>
      <c r="O674" s="71" t="n">
        <f aca="false">K674*Assumptions!$B$7</f>
        <v>-59135.7101390345</v>
      </c>
      <c r="P674" s="68" t="n">
        <f aca="false">P673+G674</f>
        <v>9135.99812</v>
      </c>
      <c r="Q674" s="68" t="n">
        <f aca="false">MAX(Q673,P674)</f>
        <v>9284.97192</v>
      </c>
      <c r="R674" s="68" t="n">
        <f aca="false">Q674-P674</f>
        <v>148.9738</v>
      </c>
      <c r="S674" s="68" t="n">
        <f aca="false">S673+K674</f>
        <v>5172.74122490978</v>
      </c>
      <c r="T674" s="68" t="n">
        <f aca="false">MAX(T673,S674)</f>
        <v>5394.77281857564</v>
      </c>
      <c r="U674" s="68" t="n">
        <f aca="false">T674-S674</f>
        <v>222.031593665862</v>
      </c>
      <c r="V674" s="70" t="n">
        <f aca="false">V673+F674</f>
        <v>1.8418</v>
      </c>
      <c r="W674" s="70" t="n">
        <f aca="false">MAX(W673,V674)</f>
        <v>1.8602</v>
      </c>
      <c r="X674" s="70" t="n">
        <f aca="false">W674-V674</f>
        <v>0.0183999999999998</v>
      </c>
      <c r="Y674" s="70" t="n">
        <f aca="false">Y673+M674</f>
        <v>1.66704513281743</v>
      </c>
      <c r="Z674" s="70" t="n">
        <f aca="false">MAX(Z673,Y674)</f>
        <v>1.68648781323505</v>
      </c>
      <c r="AA674" s="70" t="n">
        <f aca="false">Z674-Y674</f>
        <v>0.0194426804176278</v>
      </c>
      <c r="AB674" s="72" t="n">
        <f aca="false">AB673*(1+F674)</f>
        <v>5.62658617027456</v>
      </c>
      <c r="AC674" s="73" t="n">
        <f aca="false">MAX(AC673,AB674)</f>
        <v>5.73142658935975</v>
      </c>
      <c r="AD674" s="70" t="n">
        <f aca="false">1-AB674/AC674</f>
        <v>0.0182922030755519</v>
      </c>
      <c r="AE674" s="73" t="n">
        <f aca="false">AE673*(1+M674)</f>
        <v>4.72633125431981</v>
      </c>
      <c r="AF674" s="73" t="n">
        <f aca="false">MAX(AF673,AE674)</f>
        <v>4.8194436127909</v>
      </c>
      <c r="AG674" s="70" t="n">
        <f aca="false">1-AE674/AF674</f>
        <v>0.0193201468783587</v>
      </c>
      <c r="AH674" s="74" t="n">
        <f aca="false">IF(R674&gt;0,AH673+1,0)</f>
        <v>4</v>
      </c>
      <c r="AI674" s="74" t="n">
        <f aca="false">IF(U674&gt;0,AI673+1,0)</f>
        <v>29</v>
      </c>
      <c r="AJ674" s="74" t="n">
        <f aca="false">IF(G674&gt;0,AJ673+1,0)</f>
        <v>0</v>
      </c>
      <c r="AK674" s="74" t="n">
        <f aca="false">IF(G674&lt;=0,AK673+1,0)</f>
        <v>4</v>
      </c>
      <c r="AL674" s="74" t="n">
        <f aca="false">IF(K674&gt;0,AL673+1,0)</f>
        <v>0</v>
      </c>
      <c r="AM674" s="74" t="n">
        <f aca="false">IF(K674&lt;=0,AM673+1,0)</f>
        <v>4</v>
      </c>
    </row>
    <row r="675" customFormat="false" ht="15" hidden="false" customHeight="false" outlineLevel="0" collapsed="false">
      <c r="A675" s="61" t="n">
        <v>674</v>
      </c>
      <c r="B675" s="62" t="n">
        <v>41900.4270833333</v>
      </c>
      <c r="C675" s="63" t="n">
        <f aca="false">YEAR(B675)</f>
        <v>2014</v>
      </c>
      <c r="D675" s="32" t="s">
        <v>277</v>
      </c>
      <c r="E675" s="64" t="n">
        <v>8037.05</v>
      </c>
      <c r="F675" s="65" t="n">
        <v>0.0052</v>
      </c>
      <c r="G675" s="66" t="n">
        <v>41.79266</v>
      </c>
      <c r="H675" s="67" t="n">
        <f aca="false">E675+IF(D675="Long",1,-1)*G675</f>
        <v>8078.84266</v>
      </c>
      <c r="I675" s="68" t="n">
        <f aca="false">Assumptions!$B$58</f>
        <v>5.35750011455817</v>
      </c>
      <c r="J675" s="68" t="n">
        <f aca="false">INDEX(Yearly!$L$5:$L$22,MATCH(C675,Yearly!$A$5:$A$22,0))</f>
        <v>0.55422414978188</v>
      </c>
      <c r="K675" s="68" t="n">
        <f aca="false">G675-I675-J675</f>
        <v>35.8809357356599</v>
      </c>
      <c r="L675" s="69" t="n">
        <f aca="false">(I675+J675)/Assumptions!$B$8</f>
        <v>0.000260670104406952</v>
      </c>
      <c r="M675" s="70" t="n">
        <f aca="false">F675-L675</f>
        <v>0.00493932989559305</v>
      </c>
      <c r="N675" s="71" t="n">
        <f aca="false">G675*Assumptions!$B$7</f>
        <v>328699.2709</v>
      </c>
      <c r="O675" s="71" t="n">
        <f aca="false">K675*Assumptions!$B$7</f>
        <v>282203.559560965</v>
      </c>
      <c r="P675" s="68" t="n">
        <f aca="false">P674+G675</f>
        <v>9177.79078</v>
      </c>
      <c r="Q675" s="68" t="n">
        <f aca="false">MAX(Q674,P675)</f>
        <v>9284.97192</v>
      </c>
      <c r="R675" s="68" t="n">
        <f aca="false">Q675-P675</f>
        <v>107.181140000001</v>
      </c>
      <c r="S675" s="68" t="n">
        <f aca="false">S674+K675</f>
        <v>5208.62216064544</v>
      </c>
      <c r="T675" s="68" t="n">
        <f aca="false">MAX(T674,S675)</f>
        <v>5394.77281857564</v>
      </c>
      <c r="U675" s="68" t="n">
        <f aca="false">T675-S675</f>
        <v>186.150657930201</v>
      </c>
      <c r="V675" s="70" t="n">
        <f aca="false">V674+F675</f>
        <v>1.847</v>
      </c>
      <c r="W675" s="70" t="n">
        <f aca="false">MAX(W674,V675)</f>
        <v>1.8602</v>
      </c>
      <c r="X675" s="70" t="n">
        <f aca="false">W675-V675</f>
        <v>0.0131999999999997</v>
      </c>
      <c r="Y675" s="70" t="n">
        <f aca="false">Y674+M675</f>
        <v>1.67198446271302</v>
      </c>
      <c r="Z675" s="70" t="n">
        <f aca="false">MAX(Z674,Y675)</f>
        <v>1.68648781323505</v>
      </c>
      <c r="AA675" s="70" t="n">
        <f aca="false">Z675-Y675</f>
        <v>0.0145033505220347</v>
      </c>
      <c r="AB675" s="72" t="n">
        <f aca="false">AB674*(1+F675)</f>
        <v>5.65584441835999</v>
      </c>
      <c r="AC675" s="73" t="n">
        <f aca="false">MAX(AC674,AB675)</f>
        <v>5.73142658935975</v>
      </c>
      <c r="AD675" s="70" t="n">
        <f aca="false">1-AB675/AC675</f>
        <v>0.0131873225315446</v>
      </c>
      <c r="AE675" s="73" t="n">
        <f aca="false">AE674*(1+M675)</f>
        <v>4.74967616358075</v>
      </c>
      <c r="AF675" s="73" t="n">
        <f aca="false">MAX(AF674,AE675)</f>
        <v>4.8194436127909</v>
      </c>
      <c r="AG675" s="70" t="n">
        <f aca="false">1-AE675/AF675</f>
        <v>0.0144762455618292</v>
      </c>
      <c r="AH675" s="74" t="n">
        <f aca="false">IF(R675&gt;0,AH674+1,0)</f>
        <v>5</v>
      </c>
      <c r="AI675" s="74" t="n">
        <f aca="false">IF(U675&gt;0,AI674+1,0)</f>
        <v>30</v>
      </c>
      <c r="AJ675" s="74" t="n">
        <f aca="false">IF(G675&gt;0,AJ674+1,0)</f>
        <v>1</v>
      </c>
      <c r="AK675" s="74" t="n">
        <f aca="false">IF(G675&lt;=0,AK674+1,0)</f>
        <v>0</v>
      </c>
      <c r="AL675" s="74" t="n">
        <f aca="false">IF(K675&gt;0,AL674+1,0)</f>
        <v>1</v>
      </c>
      <c r="AM675" s="74" t="n">
        <f aca="false">IF(K675&lt;=0,AM674+1,0)</f>
        <v>0</v>
      </c>
    </row>
    <row r="676" customFormat="false" ht="15" hidden="false" customHeight="false" outlineLevel="0" collapsed="false">
      <c r="A676" s="61" t="n">
        <v>675</v>
      </c>
      <c r="B676" s="62" t="n">
        <v>41904.40625</v>
      </c>
      <c r="C676" s="63" t="n">
        <f aca="false">YEAR(B676)</f>
        <v>2014</v>
      </c>
      <c r="D676" s="32" t="s">
        <v>276</v>
      </c>
      <c r="E676" s="64" t="n">
        <v>8079.1</v>
      </c>
      <c r="F676" s="65" t="n">
        <v>-0.0025</v>
      </c>
      <c r="G676" s="66" t="n">
        <v>-20.19775</v>
      </c>
      <c r="H676" s="67" t="n">
        <f aca="false">E676+IF(D676="Long",1,-1)*G676</f>
        <v>8099.29775</v>
      </c>
      <c r="I676" s="68" t="n">
        <f aca="false">Assumptions!$B$58</f>
        <v>5.35750011455817</v>
      </c>
      <c r="J676" s="68" t="n">
        <f aca="false">INDEX(Yearly!$L$5:$L$22,MATCH(C676,Yearly!$A$5:$A$22,0))</f>
        <v>0.55422414978188</v>
      </c>
      <c r="K676" s="68" t="n">
        <f aca="false">G676-I676-J676</f>
        <v>-26.10947426434</v>
      </c>
      <c r="L676" s="69" t="n">
        <f aca="false">(I676+J676)/Assumptions!$B$8</f>
        <v>0.000260670104406952</v>
      </c>
      <c r="M676" s="70" t="n">
        <f aca="false">F676-L676</f>
        <v>-0.00276067010440695</v>
      </c>
      <c r="N676" s="71" t="n">
        <f aca="false">G676*Assumptions!$B$7</f>
        <v>-158855.30375</v>
      </c>
      <c r="O676" s="71" t="n">
        <f aca="false">K676*Assumptions!$B$7</f>
        <v>-205351.015089034</v>
      </c>
      <c r="P676" s="68" t="n">
        <f aca="false">P675+G676</f>
        <v>9157.59303</v>
      </c>
      <c r="Q676" s="68" t="n">
        <f aca="false">MAX(Q675,P676)</f>
        <v>9284.97192</v>
      </c>
      <c r="R676" s="68" t="n">
        <f aca="false">Q676-P676</f>
        <v>127.37889</v>
      </c>
      <c r="S676" s="68" t="n">
        <f aca="false">S675+K676</f>
        <v>5182.5126863811</v>
      </c>
      <c r="T676" s="68" t="n">
        <f aca="false">MAX(T675,S676)</f>
        <v>5394.77281857564</v>
      </c>
      <c r="U676" s="68" t="n">
        <f aca="false">T676-S676</f>
        <v>212.260132194541</v>
      </c>
      <c r="V676" s="70" t="n">
        <f aca="false">V675+F676</f>
        <v>1.8445</v>
      </c>
      <c r="W676" s="70" t="n">
        <f aca="false">MAX(W675,V676)</f>
        <v>1.8602</v>
      </c>
      <c r="X676" s="70" t="n">
        <f aca="false">W676-V676</f>
        <v>0.0156999999999996</v>
      </c>
      <c r="Y676" s="70" t="n">
        <f aca="false">Y675+M676</f>
        <v>1.66922379260861</v>
      </c>
      <c r="Z676" s="70" t="n">
        <f aca="false">MAX(Z675,Y676)</f>
        <v>1.68648781323505</v>
      </c>
      <c r="AA676" s="70" t="n">
        <f aca="false">Z676-Y676</f>
        <v>0.0172640206264416</v>
      </c>
      <c r="AB676" s="72" t="n">
        <f aca="false">AB675*(1+F676)</f>
        <v>5.64170480731409</v>
      </c>
      <c r="AC676" s="73" t="n">
        <f aca="false">MAX(AC675,AB676)</f>
        <v>5.73142658935975</v>
      </c>
      <c r="AD676" s="70" t="n">
        <f aca="false">1-AB676/AC676</f>
        <v>0.0156543542252158</v>
      </c>
      <c r="AE676" s="73" t="n">
        <f aca="false">AE675*(1+M676)</f>
        <v>4.73656387459034</v>
      </c>
      <c r="AF676" s="73" t="n">
        <f aca="false">MAX(AF675,AE676)</f>
        <v>4.8194436127909</v>
      </c>
      <c r="AG676" s="70" t="n">
        <f aca="false">1-AE676/AF676</f>
        <v>0.0171969515278896</v>
      </c>
      <c r="AH676" s="74" t="n">
        <f aca="false">IF(R676&gt;0,AH675+1,0)</f>
        <v>6</v>
      </c>
      <c r="AI676" s="74" t="n">
        <f aca="false">IF(U676&gt;0,AI675+1,0)</f>
        <v>31</v>
      </c>
      <c r="AJ676" s="74" t="n">
        <f aca="false">IF(G676&gt;0,AJ675+1,0)</f>
        <v>0</v>
      </c>
      <c r="AK676" s="74" t="n">
        <f aca="false">IF(G676&lt;=0,AK675+1,0)</f>
        <v>1</v>
      </c>
      <c r="AL676" s="74" t="n">
        <f aca="false">IF(K676&gt;0,AL675+1,0)</f>
        <v>0</v>
      </c>
      <c r="AM676" s="74" t="n">
        <f aca="false">IF(K676&lt;=0,AM675+1,0)</f>
        <v>1</v>
      </c>
    </row>
    <row r="677" customFormat="false" ht="15" hidden="false" customHeight="false" outlineLevel="0" collapsed="false">
      <c r="A677" s="61" t="n">
        <v>676</v>
      </c>
      <c r="B677" s="62" t="n">
        <v>41904.5520833333</v>
      </c>
      <c r="C677" s="63" t="n">
        <f aca="false">YEAR(B677)</f>
        <v>2014</v>
      </c>
      <c r="D677" s="32" t="s">
        <v>277</v>
      </c>
      <c r="E677" s="64" t="n">
        <v>8098.95</v>
      </c>
      <c r="F677" s="65" t="n">
        <v>-0.0061</v>
      </c>
      <c r="G677" s="66" t="n">
        <v>-49.403595</v>
      </c>
      <c r="H677" s="67" t="n">
        <f aca="false">E677+IF(D677="Long",1,-1)*G677</f>
        <v>8049.546405</v>
      </c>
      <c r="I677" s="68" t="n">
        <f aca="false">Assumptions!$B$58</f>
        <v>5.35750011455817</v>
      </c>
      <c r="J677" s="68" t="n">
        <f aca="false">INDEX(Yearly!$L$5:$L$22,MATCH(C677,Yearly!$A$5:$A$22,0))</f>
        <v>0.55422414978188</v>
      </c>
      <c r="K677" s="68" t="n">
        <f aca="false">G677-I677-J677</f>
        <v>-55.3153192643401</v>
      </c>
      <c r="L677" s="69" t="n">
        <f aca="false">(I677+J677)/Assumptions!$B$8</f>
        <v>0.000260670104406952</v>
      </c>
      <c r="M677" s="70" t="n">
        <f aca="false">F677-L677</f>
        <v>-0.00636067010440695</v>
      </c>
      <c r="N677" s="71" t="n">
        <f aca="false">G677*Assumptions!$B$7</f>
        <v>-388559.274675</v>
      </c>
      <c r="O677" s="71" t="n">
        <f aca="false">K677*Assumptions!$B$7</f>
        <v>-435054.986014035</v>
      </c>
      <c r="P677" s="68" t="n">
        <f aca="false">P676+G677</f>
        <v>9108.189435</v>
      </c>
      <c r="Q677" s="68" t="n">
        <f aca="false">MAX(Q676,P677)</f>
        <v>9284.97192</v>
      </c>
      <c r="R677" s="68" t="n">
        <f aca="false">Q677-P677</f>
        <v>176.782485</v>
      </c>
      <c r="S677" s="68" t="n">
        <f aca="false">S676+K677</f>
        <v>5127.19736711676</v>
      </c>
      <c r="T677" s="68" t="n">
        <f aca="false">MAX(T676,S677)</f>
        <v>5394.77281857564</v>
      </c>
      <c r="U677" s="68" t="n">
        <f aca="false">T677-S677</f>
        <v>267.575451458882</v>
      </c>
      <c r="V677" s="70" t="n">
        <f aca="false">V676+F677</f>
        <v>1.8384</v>
      </c>
      <c r="W677" s="70" t="n">
        <f aca="false">MAX(W676,V677)</f>
        <v>1.8602</v>
      </c>
      <c r="X677" s="70" t="n">
        <f aca="false">W677-V677</f>
        <v>0.0217999999999996</v>
      </c>
      <c r="Y677" s="70" t="n">
        <f aca="false">Y676+M677</f>
        <v>1.66286312250421</v>
      </c>
      <c r="Z677" s="70" t="n">
        <f aca="false">MAX(Z676,Y677)</f>
        <v>1.68648781323505</v>
      </c>
      <c r="AA677" s="70" t="n">
        <f aca="false">Z677-Y677</f>
        <v>0.0236246907308486</v>
      </c>
      <c r="AB677" s="72" t="n">
        <f aca="false">AB676*(1+F677)</f>
        <v>5.60729040798947</v>
      </c>
      <c r="AC677" s="73" t="n">
        <f aca="false">MAX(AC676,AB677)</f>
        <v>5.73142658935975</v>
      </c>
      <c r="AD677" s="70" t="n">
        <f aca="false">1-AB677/AC677</f>
        <v>0.0216588626644419</v>
      </c>
      <c r="AE677" s="73" t="n">
        <f aca="false">AE676*(1+M677)</f>
        <v>4.70643615435562</v>
      </c>
      <c r="AF677" s="73" t="n">
        <f aca="false">MAX(AF676,AE677)</f>
        <v>4.8194436127909</v>
      </c>
      <c r="AG677" s="70" t="n">
        <f aca="false">1-AE677/AF677</f>
        <v>0.0234482374968262</v>
      </c>
      <c r="AH677" s="74" t="n">
        <f aca="false">IF(R677&gt;0,AH676+1,0)</f>
        <v>7</v>
      </c>
      <c r="AI677" s="74" t="n">
        <f aca="false">IF(U677&gt;0,AI676+1,0)</f>
        <v>32</v>
      </c>
      <c r="AJ677" s="74" t="n">
        <f aca="false">IF(G677&gt;0,AJ676+1,0)</f>
        <v>0</v>
      </c>
      <c r="AK677" s="74" t="n">
        <f aca="false">IF(G677&lt;=0,AK676+1,0)</f>
        <v>2</v>
      </c>
      <c r="AL677" s="74" t="n">
        <f aca="false">IF(K677&gt;0,AL676+1,0)</f>
        <v>0</v>
      </c>
      <c r="AM677" s="74" t="n">
        <f aca="false">IF(K677&lt;=0,AM676+1,0)</f>
        <v>2</v>
      </c>
    </row>
    <row r="678" customFormat="false" ht="15" hidden="false" customHeight="false" outlineLevel="0" collapsed="false">
      <c r="A678" s="61" t="n">
        <v>677</v>
      </c>
      <c r="B678" s="62" t="n">
        <v>41905.5729166667</v>
      </c>
      <c r="C678" s="63" t="n">
        <f aca="false">YEAR(B678)</f>
        <v>2014</v>
      </c>
      <c r="D678" s="32" t="s">
        <v>276</v>
      </c>
      <c r="E678" s="64" t="n">
        <v>8049.6</v>
      </c>
      <c r="F678" s="65" t="n">
        <v>0.0081</v>
      </c>
      <c r="G678" s="66" t="n">
        <v>65.20176</v>
      </c>
      <c r="H678" s="67" t="n">
        <f aca="false">E678+IF(D678="Long",1,-1)*G678</f>
        <v>7984.39824</v>
      </c>
      <c r="I678" s="68" t="n">
        <f aca="false">Assumptions!$B$58</f>
        <v>5.35750011455817</v>
      </c>
      <c r="J678" s="68" t="n">
        <f aca="false">INDEX(Yearly!$L$5:$L$22,MATCH(C678,Yearly!$A$5:$A$22,0))</f>
        <v>0.55422414978188</v>
      </c>
      <c r="K678" s="68" t="n">
        <f aca="false">G678-I678-J678</f>
        <v>59.2900357356599</v>
      </c>
      <c r="L678" s="69" t="n">
        <f aca="false">(I678+J678)/Assumptions!$B$8</f>
        <v>0.000260670104406952</v>
      </c>
      <c r="M678" s="70" t="n">
        <f aca="false">F678-L678</f>
        <v>0.00783932989559305</v>
      </c>
      <c r="N678" s="71" t="n">
        <f aca="false">G678*Assumptions!$B$7</f>
        <v>512811.8424</v>
      </c>
      <c r="O678" s="71" t="n">
        <f aca="false">K678*Assumptions!$B$7</f>
        <v>466316.131060965</v>
      </c>
      <c r="P678" s="68" t="n">
        <f aca="false">P677+G678</f>
        <v>9173.391195</v>
      </c>
      <c r="Q678" s="68" t="n">
        <f aca="false">MAX(Q677,P678)</f>
        <v>9284.97192</v>
      </c>
      <c r="R678" s="68" t="n">
        <f aca="false">Q678-P678</f>
        <v>111.580725</v>
      </c>
      <c r="S678" s="68" t="n">
        <f aca="false">S677+K678</f>
        <v>5186.48740285242</v>
      </c>
      <c r="T678" s="68" t="n">
        <f aca="false">MAX(T677,S678)</f>
        <v>5394.77281857564</v>
      </c>
      <c r="U678" s="68" t="n">
        <f aca="false">T678-S678</f>
        <v>208.285415723221</v>
      </c>
      <c r="V678" s="70" t="n">
        <f aca="false">V677+F678</f>
        <v>1.8465</v>
      </c>
      <c r="W678" s="70" t="n">
        <f aca="false">MAX(W677,V678)</f>
        <v>1.8602</v>
      </c>
      <c r="X678" s="70" t="n">
        <f aca="false">W678-V678</f>
        <v>0.0136999999999996</v>
      </c>
      <c r="Y678" s="70" t="n">
        <f aca="false">Y677+M678</f>
        <v>1.6707024523998</v>
      </c>
      <c r="Z678" s="70" t="n">
        <f aca="false">MAX(Z677,Y678)</f>
        <v>1.68648781323505</v>
      </c>
      <c r="AA678" s="70" t="n">
        <f aca="false">Z678-Y678</f>
        <v>0.0157853608352556</v>
      </c>
      <c r="AB678" s="72" t="n">
        <f aca="false">AB677*(1+F678)</f>
        <v>5.65270946029419</v>
      </c>
      <c r="AC678" s="73" t="n">
        <f aca="false">MAX(AC677,AB678)</f>
        <v>5.73142658935975</v>
      </c>
      <c r="AD678" s="70" t="n">
        <f aca="false">1-AB678/AC678</f>
        <v>0.0137342994520239</v>
      </c>
      <c r="AE678" s="73" t="n">
        <f aca="false">AE677*(1+M678)</f>
        <v>4.74333146000216</v>
      </c>
      <c r="AF678" s="73" t="n">
        <f aca="false">MAX(AF677,AE678)</f>
        <v>4.8194436127909</v>
      </c>
      <c r="AG678" s="70" t="n">
        <f aca="false">1-AE678/AF678</f>
        <v>0.0157927260704411</v>
      </c>
      <c r="AH678" s="74" t="n">
        <f aca="false">IF(R678&gt;0,AH677+1,0)</f>
        <v>8</v>
      </c>
      <c r="AI678" s="74" t="n">
        <f aca="false">IF(U678&gt;0,AI677+1,0)</f>
        <v>33</v>
      </c>
      <c r="AJ678" s="74" t="n">
        <f aca="false">IF(G678&gt;0,AJ677+1,0)</f>
        <v>1</v>
      </c>
      <c r="AK678" s="74" t="n">
        <f aca="false">IF(G678&lt;=0,AK677+1,0)</f>
        <v>0</v>
      </c>
      <c r="AL678" s="74" t="n">
        <f aca="false">IF(K678&gt;0,AL677+1,0)</f>
        <v>1</v>
      </c>
      <c r="AM678" s="74" t="n">
        <f aca="false">IF(K678&lt;=0,AM677+1,0)</f>
        <v>0</v>
      </c>
    </row>
    <row r="679" customFormat="false" ht="15" hidden="false" customHeight="false" outlineLevel="0" collapsed="false">
      <c r="A679" s="61" t="n">
        <v>678</v>
      </c>
      <c r="B679" s="62" t="n">
        <v>41911.59375</v>
      </c>
      <c r="C679" s="63" t="n">
        <f aca="false">YEAR(B679)</f>
        <v>2014</v>
      </c>
      <c r="D679" s="32" t="s">
        <v>277</v>
      </c>
      <c r="E679" s="64" t="n">
        <v>7984.65</v>
      </c>
      <c r="F679" s="65" t="n">
        <v>-0.0028</v>
      </c>
      <c r="G679" s="66" t="n">
        <v>-22.35702</v>
      </c>
      <c r="H679" s="67" t="n">
        <f aca="false">E679+IF(D679="Long",1,-1)*G679</f>
        <v>7962.29298</v>
      </c>
      <c r="I679" s="68" t="n">
        <f aca="false">Assumptions!$B$58</f>
        <v>5.35750011455817</v>
      </c>
      <c r="J679" s="68" t="n">
        <f aca="false">INDEX(Yearly!$L$5:$L$22,MATCH(C679,Yearly!$A$5:$A$22,0))</f>
        <v>0.55422414978188</v>
      </c>
      <c r="K679" s="68" t="n">
        <f aca="false">G679-I679-J679</f>
        <v>-28.26874426434</v>
      </c>
      <c r="L679" s="69" t="n">
        <f aca="false">(I679+J679)/Assumptions!$B$8</f>
        <v>0.000260670104406952</v>
      </c>
      <c r="M679" s="70" t="n">
        <f aca="false">F679-L679</f>
        <v>-0.00306067010440695</v>
      </c>
      <c r="N679" s="71" t="n">
        <f aca="false">G679*Assumptions!$B$7</f>
        <v>-175837.9623</v>
      </c>
      <c r="O679" s="71" t="n">
        <f aca="false">K679*Assumptions!$B$7</f>
        <v>-222333.673639034</v>
      </c>
      <c r="P679" s="68" t="n">
        <f aca="false">P678+G679</f>
        <v>9151.034175</v>
      </c>
      <c r="Q679" s="68" t="n">
        <f aca="false">MAX(Q678,P679)</f>
        <v>9284.97192</v>
      </c>
      <c r="R679" s="68" t="n">
        <f aca="false">Q679-P679</f>
        <v>133.937744999999</v>
      </c>
      <c r="S679" s="68" t="n">
        <f aca="false">S678+K679</f>
        <v>5158.21865858808</v>
      </c>
      <c r="T679" s="68" t="n">
        <f aca="false">MAX(T678,S679)</f>
        <v>5394.77281857564</v>
      </c>
      <c r="U679" s="68" t="n">
        <f aca="false">T679-S679</f>
        <v>236.554159987561</v>
      </c>
      <c r="V679" s="70" t="n">
        <f aca="false">V678+F679</f>
        <v>1.8437</v>
      </c>
      <c r="W679" s="70" t="n">
        <f aca="false">MAX(W678,V679)</f>
        <v>1.8602</v>
      </c>
      <c r="X679" s="70" t="n">
        <f aca="false">W679-V679</f>
        <v>0.0164999999999995</v>
      </c>
      <c r="Y679" s="70" t="n">
        <f aca="false">Y678+M679</f>
        <v>1.66764178229539</v>
      </c>
      <c r="Z679" s="70" t="n">
        <f aca="false">MAX(Z678,Y679)</f>
        <v>1.68648781323505</v>
      </c>
      <c r="AA679" s="70" t="n">
        <f aca="false">Z679-Y679</f>
        <v>0.0188460309396625</v>
      </c>
      <c r="AB679" s="72" t="n">
        <f aca="false">AB678*(1+F679)</f>
        <v>5.63688187380537</v>
      </c>
      <c r="AC679" s="73" t="n">
        <f aca="false">MAX(AC678,AB679)</f>
        <v>5.73142658935975</v>
      </c>
      <c r="AD679" s="70" t="n">
        <f aca="false">1-AB679/AC679</f>
        <v>0.0164958434135581</v>
      </c>
      <c r="AE679" s="73" t="n">
        <f aca="false">AE678*(1+M679)</f>
        <v>4.72881368720724</v>
      </c>
      <c r="AF679" s="73" t="n">
        <f aca="false">MAX(AF678,AE679)</f>
        <v>4.8194436127909</v>
      </c>
      <c r="AG679" s="70" t="n">
        <f aca="false">1-AE679/AF679</f>
        <v>0.018805059850297</v>
      </c>
      <c r="AH679" s="74" t="n">
        <f aca="false">IF(R679&gt;0,AH678+1,0)</f>
        <v>9</v>
      </c>
      <c r="AI679" s="74" t="n">
        <f aca="false">IF(U679&gt;0,AI678+1,0)</f>
        <v>34</v>
      </c>
      <c r="AJ679" s="74" t="n">
        <f aca="false">IF(G679&gt;0,AJ678+1,0)</f>
        <v>0</v>
      </c>
      <c r="AK679" s="74" t="n">
        <f aca="false">IF(G679&lt;=0,AK678+1,0)</f>
        <v>1</v>
      </c>
      <c r="AL679" s="74" t="n">
        <f aca="false">IF(K679&gt;0,AL678+1,0)</f>
        <v>0</v>
      </c>
      <c r="AM679" s="74" t="n">
        <f aca="false">IF(K679&lt;=0,AM678+1,0)</f>
        <v>1</v>
      </c>
    </row>
    <row r="680" customFormat="false" ht="15" hidden="false" customHeight="false" outlineLevel="0" collapsed="false">
      <c r="A680" s="61" t="n">
        <v>679</v>
      </c>
      <c r="B680" s="62" t="n">
        <v>41911.6354166667</v>
      </c>
      <c r="C680" s="63" t="n">
        <f aca="false">YEAR(B680)</f>
        <v>2014</v>
      </c>
      <c r="D680" s="32" t="s">
        <v>276</v>
      </c>
      <c r="E680" s="64" t="n">
        <v>7962.35</v>
      </c>
      <c r="F680" s="65" t="n">
        <v>-0.0024</v>
      </c>
      <c r="G680" s="66" t="n">
        <v>-19.10964</v>
      </c>
      <c r="H680" s="67" t="n">
        <f aca="false">E680+IF(D680="Long",1,-1)*G680</f>
        <v>7981.45964</v>
      </c>
      <c r="I680" s="68" t="n">
        <f aca="false">Assumptions!$B$58</f>
        <v>5.35750011455817</v>
      </c>
      <c r="J680" s="68" t="n">
        <f aca="false">INDEX(Yearly!$L$5:$L$22,MATCH(C680,Yearly!$A$5:$A$22,0))</f>
        <v>0.55422414978188</v>
      </c>
      <c r="K680" s="68" t="n">
        <f aca="false">G680-I680-J680</f>
        <v>-25.02136426434</v>
      </c>
      <c r="L680" s="69" t="n">
        <f aca="false">(I680+J680)/Assumptions!$B$8</f>
        <v>0.000260670104406952</v>
      </c>
      <c r="M680" s="70" t="n">
        <f aca="false">F680-L680</f>
        <v>-0.00266067010440695</v>
      </c>
      <c r="N680" s="71" t="n">
        <f aca="false">G680*Assumptions!$B$7</f>
        <v>-150297.3186</v>
      </c>
      <c r="O680" s="71" t="n">
        <f aca="false">K680*Assumptions!$B$7</f>
        <v>-196793.029939034</v>
      </c>
      <c r="P680" s="68" t="n">
        <f aca="false">P679+G680</f>
        <v>9131.924535</v>
      </c>
      <c r="Q680" s="68" t="n">
        <f aca="false">MAX(Q679,P680)</f>
        <v>9284.97192</v>
      </c>
      <c r="R680" s="68" t="n">
        <f aca="false">Q680-P680</f>
        <v>153.047385</v>
      </c>
      <c r="S680" s="68" t="n">
        <f aca="false">S679+K680</f>
        <v>5133.19729432374</v>
      </c>
      <c r="T680" s="68" t="n">
        <f aca="false">MAX(T679,S680)</f>
        <v>5394.77281857564</v>
      </c>
      <c r="U680" s="68" t="n">
        <f aca="false">T680-S680</f>
        <v>261.575524251902</v>
      </c>
      <c r="V680" s="70" t="n">
        <f aca="false">V679+F680</f>
        <v>1.8413</v>
      </c>
      <c r="W680" s="70" t="n">
        <f aca="false">MAX(W679,V680)</f>
        <v>1.8602</v>
      </c>
      <c r="X680" s="70" t="n">
        <f aca="false">W680-V680</f>
        <v>0.0188999999999995</v>
      </c>
      <c r="Y680" s="70" t="n">
        <f aca="false">Y679+M680</f>
        <v>1.66498111219099</v>
      </c>
      <c r="Z680" s="70" t="n">
        <f aca="false">MAX(Z679,Y680)</f>
        <v>1.68648781323505</v>
      </c>
      <c r="AA680" s="70" t="n">
        <f aca="false">Z680-Y680</f>
        <v>0.0215067010440695</v>
      </c>
      <c r="AB680" s="72" t="n">
        <f aca="false">AB679*(1+F680)</f>
        <v>5.62335335730823</v>
      </c>
      <c r="AC680" s="73" t="n">
        <f aca="false">MAX(AC679,AB680)</f>
        <v>5.73142658935975</v>
      </c>
      <c r="AD680" s="70" t="n">
        <f aca="false">1-AB680/AC680</f>
        <v>0.0188562533893656</v>
      </c>
      <c r="AE680" s="73" t="n">
        <f aca="false">AE679*(1+M680)</f>
        <v>4.71623187400038</v>
      </c>
      <c r="AF680" s="73" t="n">
        <f aca="false">MAX(AF679,AE680)</f>
        <v>4.8194436127909</v>
      </c>
      <c r="AG680" s="70" t="n">
        <f aca="false">1-AE680/AF680</f>
        <v>0.0214156958941487</v>
      </c>
      <c r="AH680" s="74" t="n">
        <f aca="false">IF(R680&gt;0,AH679+1,0)</f>
        <v>10</v>
      </c>
      <c r="AI680" s="74" t="n">
        <f aca="false">IF(U680&gt;0,AI679+1,0)</f>
        <v>35</v>
      </c>
      <c r="AJ680" s="74" t="n">
        <f aca="false">IF(G680&gt;0,AJ679+1,0)</f>
        <v>0</v>
      </c>
      <c r="AK680" s="74" t="n">
        <f aca="false">IF(G680&lt;=0,AK679+1,0)</f>
        <v>2</v>
      </c>
      <c r="AL680" s="74" t="n">
        <f aca="false">IF(K680&gt;0,AL679+1,0)</f>
        <v>0</v>
      </c>
      <c r="AM680" s="74" t="n">
        <f aca="false">IF(K680&lt;=0,AM679+1,0)</f>
        <v>2</v>
      </c>
    </row>
    <row r="681" customFormat="false" ht="15" hidden="false" customHeight="false" outlineLevel="0" collapsed="false">
      <c r="A681" s="61" t="n">
        <v>680</v>
      </c>
      <c r="B681" s="62" t="n">
        <v>41912.4895833333</v>
      </c>
      <c r="C681" s="63" t="n">
        <f aca="false">YEAR(B681)</f>
        <v>2014</v>
      </c>
      <c r="D681" s="32" t="s">
        <v>277</v>
      </c>
      <c r="E681" s="64" t="n">
        <v>7981.7</v>
      </c>
      <c r="F681" s="65" t="n">
        <v>-0.0036</v>
      </c>
      <c r="G681" s="66" t="n">
        <v>-28.73412</v>
      </c>
      <c r="H681" s="67" t="n">
        <f aca="false">E681+IF(D681="Long",1,-1)*G681</f>
        <v>7952.96588</v>
      </c>
      <c r="I681" s="68" t="n">
        <f aca="false">Assumptions!$B$58</f>
        <v>5.35750011455817</v>
      </c>
      <c r="J681" s="68" t="n">
        <f aca="false">INDEX(Yearly!$L$5:$L$22,MATCH(C681,Yearly!$A$5:$A$22,0))</f>
        <v>0.55422414978188</v>
      </c>
      <c r="K681" s="68" t="n">
        <f aca="false">G681-I681-J681</f>
        <v>-34.6458442643401</v>
      </c>
      <c r="L681" s="69" t="n">
        <f aca="false">(I681+J681)/Assumptions!$B$8</f>
        <v>0.000260670104406952</v>
      </c>
      <c r="M681" s="70" t="n">
        <f aca="false">F681-L681</f>
        <v>-0.00386067010440695</v>
      </c>
      <c r="N681" s="71" t="n">
        <f aca="false">G681*Assumptions!$B$7</f>
        <v>-225993.8538</v>
      </c>
      <c r="O681" s="71" t="n">
        <f aca="false">K681*Assumptions!$B$7</f>
        <v>-272489.565139035</v>
      </c>
      <c r="P681" s="68" t="n">
        <f aca="false">P680+G681</f>
        <v>9103.190415</v>
      </c>
      <c r="Q681" s="68" t="n">
        <f aca="false">MAX(Q680,P681)</f>
        <v>9284.97192</v>
      </c>
      <c r="R681" s="68" t="n">
        <f aca="false">Q681-P681</f>
        <v>181.781504999999</v>
      </c>
      <c r="S681" s="68" t="n">
        <f aca="false">S680+K681</f>
        <v>5098.5514500594</v>
      </c>
      <c r="T681" s="68" t="n">
        <f aca="false">MAX(T680,S681)</f>
        <v>5394.77281857564</v>
      </c>
      <c r="U681" s="68" t="n">
        <f aca="false">T681-S681</f>
        <v>296.221368516241</v>
      </c>
      <c r="V681" s="70" t="n">
        <f aca="false">V680+F681</f>
        <v>1.8377</v>
      </c>
      <c r="W681" s="70" t="n">
        <f aca="false">MAX(W680,V681)</f>
        <v>1.8602</v>
      </c>
      <c r="X681" s="70" t="n">
        <f aca="false">W681-V681</f>
        <v>0.0224999999999995</v>
      </c>
      <c r="Y681" s="70" t="n">
        <f aca="false">Y680+M681</f>
        <v>1.66112044208658</v>
      </c>
      <c r="Z681" s="70" t="n">
        <f aca="false">MAX(Z680,Y681)</f>
        <v>1.68648781323505</v>
      </c>
      <c r="AA681" s="70" t="n">
        <f aca="false">Z681-Y681</f>
        <v>0.0253673711484765</v>
      </c>
      <c r="AB681" s="72" t="n">
        <f aca="false">AB680*(1+F681)</f>
        <v>5.60310928522192</v>
      </c>
      <c r="AC681" s="73" t="n">
        <f aca="false">MAX(AC680,AB681)</f>
        <v>5.73142658935975</v>
      </c>
      <c r="AD681" s="70" t="n">
        <f aca="false">1-AB681/AC681</f>
        <v>0.0223883708771641</v>
      </c>
      <c r="AE681" s="73" t="n">
        <f aca="false">AE680*(1+M681)</f>
        <v>4.69802405859897</v>
      </c>
      <c r="AF681" s="73" t="n">
        <f aca="false">MAX(AF680,AE681)</f>
        <v>4.8194436127909</v>
      </c>
      <c r="AG681" s="70" t="n">
        <f aca="false">1-AE681/AF681</f>
        <v>0.025193687061652</v>
      </c>
      <c r="AH681" s="74" t="n">
        <f aca="false">IF(R681&gt;0,AH680+1,0)</f>
        <v>11</v>
      </c>
      <c r="AI681" s="74" t="n">
        <f aca="false">IF(U681&gt;0,AI680+1,0)</f>
        <v>36</v>
      </c>
      <c r="AJ681" s="74" t="n">
        <f aca="false">IF(G681&gt;0,AJ680+1,0)</f>
        <v>0</v>
      </c>
      <c r="AK681" s="74" t="n">
        <f aca="false">IF(G681&lt;=0,AK680+1,0)</f>
        <v>3</v>
      </c>
      <c r="AL681" s="74" t="n">
        <f aca="false">IF(K681&gt;0,AL680+1,0)</f>
        <v>0</v>
      </c>
      <c r="AM681" s="74" t="n">
        <f aca="false">IF(K681&lt;=0,AM680+1,0)</f>
        <v>3</v>
      </c>
    </row>
    <row r="682" customFormat="false" ht="15" hidden="false" customHeight="false" outlineLevel="0" collapsed="false">
      <c r="A682" s="61" t="n">
        <v>681</v>
      </c>
      <c r="B682" s="62" t="n">
        <v>41912.59375</v>
      </c>
      <c r="C682" s="63" t="n">
        <f aca="false">YEAR(B682)</f>
        <v>2014</v>
      </c>
      <c r="D682" s="32" t="s">
        <v>276</v>
      </c>
      <c r="E682" s="64" t="n">
        <v>7953.2</v>
      </c>
      <c r="F682" s="65" t="n">
        <v>0.0035</v>
      </c>
      <c r="G682" s="66" t="n">
        <v>27.8362</v>
      </c>
      <c r="H682" s="67" t="n">
        <f aca="false">E682+IF(D682="Long",1,-1)*G682</f>
        <v>7925.3638</v>
      </c>
      <c r="I682" s="68" t="n">
        <f aca="false">Assumptions!$B$58</f>
        <v>5.35750011455817</v>
      </c>
      <c r="J682" s="68" t="n">
        <f aca="false">INDEX(Yearly!$L$5:$L$22,MATCH(C682,Yearly!$A$5:$A$22,0))</f>
        <v>0.55422414978188</v>
      </c>
      <c r="K682" s="68" t="n">
        <f aca="false">G682-I682-J682</f>
        <v>21.92447573566</v>
      </c>
      <c r="L682" s="69" t="n">
        <f aca="false">(I682+J682)/Assumptions!$B$8</f>
        <v>0.000260670104406952</v>
      </c>
      <c r="M682" s="70" t="n">
        <f aca="false">F682-L682</f>
        <v>0.00323932989559305</v>
      </c>
      <c r="N682" s="71" t="n">
        <f aca="false">G682*Assumptions!$B$7</f>
        <v>218931.713</v>
      </c>
      <c r="O682" s="71" t="n">
        <f aca="false">K682*Assumptions!$B$7</f>
        <v>172436.001660966</v>
      </c>
      <c r="P682" s="68" t="n">
        <f aca="false">P681+G682</f>
        <v>9131.026615</v>
      </c>
      <c r="Q682" s="68" t="n">
        <f aca="false">MAX(Q681,P682)</f>
        <v>9284.97192</v>
      </c>
      <c r="R682" s="68" t="n">
        <f aca="false">Q682-P682</f>
        <v>153.945304999999</v>
      </c>
      <c r="S682" s="68" t="n">
        <f aca="false">S681+K682</f>
        <v>5120.47592579506</v>
      </c>
      <c r="T682" s="68" t="n">
        <f aca="false">MAX(T681,S682)</f>
        <v>5394.77281857564</v>
      </c>
      <c r="U682" s="68" t="n">
        <f aca="false">T682-S682</f>
        <v>274.296892780581</v>
      </c>
      <c r="V682" s="70" t="n">
        <f aca="false">V681+F682</f>
        <v>1.8412</v>
      </c>
      <c r="W682" s="70" t="n">
        <f aca="false">MAX(W681,V682)</f>
        <v>1.8602</v>
      </c>
      <c r="X682" s="70" t="n">
        <f aca="false">W682-V682</f>
        <v>0.0189999999999995</v>
      </c>
      <c r="Y682" s="70" t="n">
        <f aca="false">Y681+M682</f>
        <v>1.66435977198217</v>
      </c>
      <c r="Z682" s="70" t="n">
        <f aca="false">MAX(Z681,Y682)</f>
        <v>1.68648781323505</v>
      </c>
      <c r="AA682" s="70" t="n">
        <f aca="false">Z682-Y682</f>
        <v>0.0221280412528835</v>
      </c>
      <c r="AB682" s="72" t="n">
        <f aca="false">AB681*(1+F682)</f>
        <v>5.6227201677202</v>
      </c>
      <c r="AC682" s="73" t="n">
        <f aca="false">MAX(AC681,AB682)</f>
        <v>5.73142658935975</v>
      </c>
      <c r="AD682" s="70" t="n">
        <f aca="false">1-AB682/AC682</f>
        <v>0.018966730175234</v>
      </c>
      <c r="AE682" s="73" t="n">
        <f aca="false">AE681*(1+M682)</f>
        <v>4.71324250838221</v>
      </c>
      <c r="AF682" s="73" t="n">
        <f aca="false">MAX(AF681,AE682)</f>
        <v>4.8194436127909</v>
      </c>
      <c r="AG682" s="70" t="n">
        <f aca="false">1-AE682/AF682</f>
        <v>0.0220359678297379</v>
      </c>
      <c r="AH682" s="74" t="n">
        <f aca="false">IF(R682&gt;0,AH681+1,0)</f>
        <v>12</v>
      </c>
      <c r="AI682" s="74" t="n">
        <f aca="false">IF(U682&gt;0,AI681+1,0)</f>
        <v>37</v>
      </c>
      <c r="AJ682" s="74" t="n">
        <f aca="false">IF(G682&gt;0,AJ681+1,0)</f>
        <v>1</v>
      </c>
      <c r="AK682" s="74" t="n">
        <f aca="false">IF(G682&lt;=0,AK681+1,0)</f>
        <v>0</v>
      </c>
      <c r="AL682" s="74" t="n">
        <f aca="false">IF(K682&gt;0,AL681+1,0)</f>
        <v>1</v>
      </c>
      <c r="AM682" s="74" t="n">
        <f aca="false">IF(K682&lt;=0,AM681+1,0)</f>
        <v>0</v>
      </c>
    </row>
    <row r="683" customFormat="false" ht="15" hidden="false" customHeight="false" outlineLevel="0" collapsed="false">
      <c r="A683" s="61" t="n">
        <v>682</v>
      </c>
      <c r="B683" s="62" t="n">
        <v>41921.40625</v>
      </c>
      <c r="C683" s="63" t="n">
        <f aca="false">YEAR(B683)</f>
        <v>2014</v>
      </c>
      <c r="D683" s="32" t="s">
        <v>277</v>
      </c>
      <c r="E683" s="64" t="n">
        <v>7925.4</v>
      </c>
      <c r="F683" s="65" t="n">
        <v>-0.0059</v>
      </c>
      <c r="G683" s="66" t="n">
        <v>-46.75986</v>
      </c>
      <c r="H683" s="67" t="n">
        <f aca="false">E683+IF(D683="Long",1,-1)*G683</f>
        <v>7878.64014</v>
      </c>
      <c r="I683" s="68" t="n">
        <f aca="false">Assumptions!$B$58</f>
        <v>5.35750011455817</v>
      </c>
      <c r="J683" s="68" t="n">
        <f aca="false">INDEX(Yearly!$L$5:$L$22,MATCH(C683,Yearly!$A$5:$A$22,0))</f>
        <v>0.55422414978188</v>
      </c>
      <c r="K683" s="68" t="n">
        <f aca="false">G683-I683-J683</f>
        <v>-52.6715842643401</v>
      </c>
      <c r="L683" s="69" t="n">
        <f aca="false">(I683+J683)/Assumptions!$B$8</f>
        <v>0.000260670104406952</v>
      </c>
      <c r="M683" s="70" t="n">
        <f aca="false">F683-L683</f>
        <v>-0.00616067010440695</v>
      </c>
      <c r="N683" s="71" t="n">
        <f aca="false">G683*Assumptions!$B$7</f>
        <v>-367766.2989</v>
      </c>
      <c r="O683" s="71" t="n">
        <f aca="false">K683*Assumptions!$B$7</f>
        <v>-414262.010239035</v>
      </c>
      <c r="P683" s="68" t="n">
        <f aca="false">P682+G683</f>
        <v>9084.266755</v>
      </c>
      <c r="Q683" s="68" t="n">
        <f aca="false">MAX(Q682,P683)</f>
        <v>9284.97192</v>
      </c>
      <c r="R683" s="68" t="n">
        <f aca="false">Q683-P683</f>
        <v>200.705164999999</v>
      </c>
      <c r="S683" s="68" t="n">
        <f aca="false">S682+K683</f>
        <v>5067.80434153072</v>
      </c>
      <c r="T683" s="68" t="n">
        <f aca="false">MAX(T682,S683)</f>
        <v>5394.77281857564</v>
      </c>
      <c r="U683" s="68" t="n">
        <f aca="false">T683-S683</f>
        <v>326.968477044921</v>
      </c>
      <c r="V683" s="70" t="n">
        <f aca="false">V682+F683</f>
        <v>1.8353</v>
      </c>
      <c r="W683" s="70" t="n">
        <f aca="false">MAX(W682,V683)</f>
        <v>1.8602</v>
      </c>
      <c r="X683" s="70" t="n">
        <f aca="false">W683-V683</f>
        <v>0.0248999999999995</v>
      </c>
      <c r="Y683" s="70" t="n">
        <f aca="false">Y682+M683</f>
        <v>1.65819910187776</v>
      </c>
      <c r="Z683" s="70" t="n">
        <f aca="false">MAX(Z682,Y683)</f>
        <v>1.68648781323505</v>
      </c>
      <c r="AA683" s="70" t="n">
        <f aca="false">Z683-Y683</f>
        <v>0.0282887113572905</v>
      </c>
      <c r="AB683" s="72" t="n">
        <f aca="false">AB682*(1+F683)</f>
        <v>5.58954611873065</v>
      </c>
      <c r="AC683" s="73" t="n">
        <f aca="false">MAX(AC682,AB683)</f>
        <v>5.73142658935975</v>
      </c>
      <c r="AD683" s="70" t="n">
        <f aca="false">1-AB683/AC683</f>
        <v>0.0247548264672001</v>
      </c>
      <c r="AE683" s="73" t="n">
        <f aca="false">AE682*(1+M683)</f>
        <v>4.684205776166</v>
      </c>
      <c r="AF683" s="73" t="n">
        <f aca="false">MAX(AF682,AE683)</f>
        <v>4.8194436127909</v>
      </c>
      <c r="AG683" s="70" t="n">
        <f aca="false">1-AE683/AF683</f>
        <v>0.0280608816059145</v>
      </c>
      <c r="AH683" s="74" t="n">
        <f aca="false">IF(R683&gt;0,AH682+1,0)</f>
        <v>13</v>
      </c>
      <c r="AI683" s="74" t="n">
        <f aca="false">IF(U683&gt;0,AI682+1,0)</f>
        <v>38</v>
      </c>
      <c r="AJ683" s="74" t="n">
        <f aca="false">IF(G683&gt;0,AJ682+1,0)</f>
        <v>0</v>
      </c>
      <c r="AK683" s="74" t="n">
        <f aca="false">IF(G683&lt;=0,AK682+1,0)</f>
        <v>1</v>
      </c>
      <c r="AL683" s="74" t="n">
        <f aca="false">IF(K683&gt;0,AL682+1,0)</f>
        <v>0</v>
      </c>
      <c r="AM683" s="74" t="n">
        <f aca="false">IF(K683&lt;=0,AM682+1,0)</f>
        <v>1</v>
      </c>
    </row>
    <row r="684" customFormat="false" ht="15" hidden="false" customHeight="false" outlineLevel="0" collapsed="false">
      <c r="A684" s="61" t="n">
        <v>683</v>
      </c>
      <c r="B684" s="62" t="n">
        <v>41922.40625</v>
      </c>
      <c r="C684" s="63" t="n">
        <f aca="false">YEAR(B684)</f>
        <v>2014</v>
      </c>
      <c r="D684" s="32" t="s">
        <v>276</v>
      </c>
      <c r="E684" s="64" t="n">
        <v>7878.6</v>
      </c>
      <c r="F684" s="65" t="n">
        <v>-0.0035</v>
      </c>
      <c r="G684" s="66" t="n">
        <v>-27.5751</v>
      </c>
      <c r="H684" s="67" t="n">
        <f aca="false">E684+IF(D684="Long",1,-1)*G684</f>
        <v>7906.1751</v>
      </c>
      <c r="I684" s="68" t="n">
        <f aca="false">Assumptions!$B$58</f>
        <v>5.35750011455817</v>
      </c>
      <c r="J684" s="68" t="n">
        <f aca="false">INDEX(Yearly!$L$5:$L$22,MATCH(C684,Yearly!$A$5:$A$22,0))</f>
        <v>0.55422414978188</v>
      </c>
      <c r="K684" s="68" t="n">
        <f aca="false">G684-I684-J684</f>
        <v>-33.4868242643401</v>
      </c>
      <c r="L684" s="69" t="n">
        <f aca="false">(I684+J684)/Assumptions!$B$8</f>
        <v>0.000260670104406952</v>
      </c>
      <c r="M684" s="70" t="n">
        <f aca="false">F684-L684</f>
        <v>-0.00376067010440695</v>
      </c>
      <c r="N684" s="71" t="n">
        <f aca="false">G684*Assumptions!$B$7</f>
        <v>-216878.1615</v>
      </c>
      <c r="O684" s="71" t="n">
        <f aca="false">K684*Assumptions!$B$7</f>
        <v>-263373.872839035</v>
      </c>
      <c r="P684" s="68" t="n">
        <f aca="false">P683+G684</f>
        <v>9056.691655</v>
      </c>
      <c r="Q684" s="68" t="n">
        <f aca="false">MAX(Q683,P684)</f>
        <v>9284.97192</v>
      </c>
      <c r="R684" s="68" t="n">
        <f aca="false">Q684-P684</f>
        <v>228.280264999999</v>
      </c>
      <c r="S684" s="68" t="n">
        <f aca="false">S683+K684</f>
        <v>5034.31751726638</v>
      </c>
      <c r="T684" s="68" t="n">
        <f aca="false">MAX(T683,S684)</f>
        <v>5394.77281857564</v>
      </c>
      <c r="U684" s="68" t="n">
        <f aca="false">T684-S684</f>
        <v>360.455301309261</v>
      </c>
      <c r="V684" s="70" t="n">
        <f aca="false">V683+F684</f>
        <v>1.8318</v>
      </c>
      <c r="W684" s="70" t="n">
        <f aca="false">MAX(W683,V684)</f>
        <v>1.8602</v>
      </c>
      <c r="X684" s="70" t="n">
        <f aca="false">W684-V684</f>
        <v>0.0283999999999995</v>
      </c>
      <c r="Y684" s="70" t="n">
        <f aca="false">Y683+M684</f>
        <v>1.65443843177336</v>
      </c>
      <c r="Z684" s="70" t="n">
        <f aca="false">MAX(Z683,Y684)</f>
        <v>1.68648781323505</v>
      </c>
      <c r="AA684" s="70" t="n">
        <f aca="false">Z684-Y684</f>
        <v>0.0320493814616976</v>
      </c>
      <c r="AB684" s="72" t="n">
        <f aca="false">AB683*(1+F684)</f>
        <v>5.56998270731509</v>
      </c>
      <c r="AC684" s="73" t="n">
        <f aca="false">MAX(AC683,AB684)</f>
        <v>5.73142658935975</v>
      </c>
      <c r="AD684" s="70" t="n">
        <f aca="false">1-AB684/AC684</f>
        <v>0.0281681845745649</v>
      </c>
      <c r="AE684" s="73" t="n">
        <f aca="false">AE683*(1+M684)</f>
        <v>4.66659002354068</v>
      </c>
      <c r="AF684" s="73" t="n">
        <f aca="false">MAX(AF683,AE684)</f>
        <v>4.8194436127909</v>
      </c>
      <c r="AG684" s="70" t="n">
        <f aca="false">1-AE684/AF684</f>
        <v>0.0317160239917628</v>
      </c>
      <c r="AH684" s="74" t="n">
        <f aca="false">IF(R684&gt;0,AH683+1,0)</f>
        <v>14</v>
      </c>
      <c r="AI684" s="74" t="n">
        <f aca="false">IF(U684&gt;0,AI683+1,0)</f>
        <v>39</v>
      </c>
      <c r="AJ684" s="74" t="n">
        <f aca="false">IF(G684&gt;0,AJ683+1,0)</f>
        <v>0</v>
      </c>
      <c r="AK684" s="74" t="n">
        <f aca="false">IF(G684&lt;=0,AK683+1,0)</f>
        <v>2</v>
      </c>
      <c r="AL684" s="74" t="n">
        <f aca="false">IF(K684&gt;0,AL683+1,0)</f>
        <v>0</v>
      </c>
      <c r="AM684" s="74" t="n">
        <f aca="false">IF(K684&lt;=0,AM683+1,0)</f>
        <v>2</v>
      </c>
    </row>
    <row r="685" customFormat="false" ht="15" hidden="false" customHeight="false" outlineLevel="0" collapsed="false">
      <c r="A685" s="61" t="n">
        <v>684</v>
      </c>
      <c r="B685" s="62" t="n">
        <v>41922.5729166667</v>
      </c>
      <c r="C685" s="63" t="n">
        <f aca="false">YEAR(B685)</f>
        <v>2014</v>
      </c>
      <c r="D685" s="32" t="s">
        <v>277</v>
      </c>
      <c r="E685" s="64" t="n">
        <v>7906.35</v>
      </c>
      <c r="F685" s="65" t="n">
        <v>-0.0046</v>
      </c>
      <c r="G685" s="66" t="n">
        <v>-36.36921</v>
      </c>
      <c r="H685" s="67" t="n">
        <f aca="false">E685+IF(D685="Long",1,-1)*G685</f>
        <v>7869.98079</v>
      </c>
      <c r="I685" s="68" t="n">
        <f aca="false">Assumptions!$B$58</f>
        <v>5.35750011455817</v>
      </c>
      <c r="J685" s="68" t="n">
        <f aca="false">INDEX(Yearly!$L$5:$L$22,MATCH(C685,Yearly!$A$5:$A$22,0))</f>
        <v>0.55422414978188</v>
      </c>
      <c r="K685" s="68" t="n">
        <f aca="false">G685-I685-J685</f>
        <v>-42.2809342643401</v>
      </c>
      <c r="L685" s="69" t="n">
        <f aca="false">(I685+J685)/Assumptions!$B$8</f>
        <v>0.000260670104406952</v>
      </c>
      <c r="M685" s="70" t="n">
        <f aca="false">F685-L685</f>
        <v>-0.00486067010440695</v>
      </c>
      <c r="N685" s="71" t="n">
        <f aca="false">G685*Assumptions!$B$7</f>
        <v>-286043.83665</v>
      </c>
      <c r="O685" s="71" t="n">
        <f aca="false">K685*Assumptions!$B$7</f>
        <v>-332539.547989035</v>
      </c>
      <c r="P685" s="68" t="n">
        <f aca="false">P684+G685</f>
        <v>9020.322445</v>
      </c>
      <c r="Q685" s="68" t="n">
        <f aca="false">MAX(Q684,P685)</f>
        <v>9284.97192</v>
      </c>
      <c r="R685" s="68" t="n">
        <f aca="false">Q685-P685</f>
        <v>264.649475</v>
      </c>
      <c r="S685" s="68" t="n">
        <f aca="false">S684+K685</f>
        <v>4992.03658300204</v>
      </c>
      <c r="T685" s="68" t="n">
        <f aca="false">MAX(T684,S685)</f>
        <v>5394.77281857564</v>
      </c>
      <c r="U685" s="68" t="n">
        <f aca="false">T685-S685</f>
        <v>402.736235573601</v>
      </c>
      <c r="V685" s="70" t="n">
        <f aca="false">V684+F685</f>
        <v>1.8272</v>
      </c>
      <c r="W685" s="70" t="n">
        <f aca="false">MAX(W684,V685)</f>
        <v>1.8602</v>
      </c>
      <c r="X685" s="70" t="n">
        <f aca="false">W685-V685</f>
        <v>0.0329999999999995</v>
      </c>
      <c r="Y685" s="70" t="n">
        <f aca="false">Y684+M685</f>
        <v>1.64957776166895</v>
      </c>
      <c r="Z685" s="70" t="n">
        <f aca="false">MAX(Z684,Y685)</f>
        <v>1.68648781323505</v>
      </c>
      <c r="AA685" s="70" t="n">
        <f aca="false">Z685-Y685</f>
        <v>0.0369100515661045</v>
      </c>
      <c r="AB685" s="72" t="n">
        <f aca="false">AB684*(1+F685)</f>
        <v>5.54436078686144</v>
      </c>
      <c r="AC685" s="73" t="n">
        <f aca="false">MAX(AC684,AB685)</f>
        <v>5.73142658935975</v>
      </c>
      <c r="AD685" s="70" t="n">
        <f aca="false">1-AB685/AC685</f>
        <v>0.0326386109255219</v>
      </c>
      <c r="AE685" s="73" t="n">
        <f aca="false">AE684*(1+M685)</f>
        <v>4.64390726892373</v>
      </c>
      <c r="AF685" s="73" t="n">
        <f aca="false">MAX(AF684,AE685)</f>
        <v>4.8194436127909</v>
      </c>
      <c r="AG685" s="70" t="n">
        <f aca="false">1-AE685/AF685</f>
        <v>0.0364225329665223</v>
      </c>
      <c r="AH685" s="74" t="n">
        <f aca="false">IF(R685&gt;0,AH684+1,0)</f>
        <v>15</v>
      </c>
      <c r="AI685" s="74" t="n">
        <f aca="false">IF(U685&gt;0,AI684+1,0)</f>
        <v>40</v>
      </c>
      <c r="AJ685" s="74" t="n">
        <f aca="false">IF(G685&gt;0,AJ684+1,0)</f>
        <v>0</v>
      </c>
      <c r="AK685" s="74" t="n">
        <f aca="false">IF(G685&lt;=0,AK684+1,0)</f>
        <v>3</v>
      </c>
      <c r="AL685" s="74" t="n">
        <f aca="false">IF(K685&gt;0,AL684+1,0)</f>
        <v>0</v>
      </c>
      <c r="AM685" s="74" t="n">
        <f aca="false">IF(K685&lt;=0,AM684+1,0)</f>
        <v>3</v>
      </c>
    </row>
    <row r="686" customFormat="false" ht="15" hidden="false" customHeight="false" outlineLevel="0" collapsed="false">
      <c r="A686" s="61" t="n">
        <v>685</v>
      </c>
      <c r="B686" s="62" t="n">
        <v>41922.6145833333</v>
      </c>
      <c r="C686" s="63" t="n">
        <f aca="false">YEAR(B686)</f>
        <v>2014</v>
      </c>
      <c r="D686" s="32" t="s">
        <v>276</v>
      </c>
      <c r="E686" s="64" t="n">
        <v>7869.6</v>
      </c>
      <c r="F686" s="65" t="n">
        <v>-0.0026</v>
      </c>
      <c r="G686" s="66" t="n">
        <v>-20.46096</v>
      </c>
      <c r="H686" s="67" t="n">
        <f aca="false">E686+IF(D686="Long",1,-1)*G686</f>
        <v>7890.06096</v>
      </c>
      <c r="I686" s="68" t="n">
        <f aca="false">Assumptions!$B$58</f>
        <v>5.35750011455817</v>
      </c>
      <c r="J686" s="68" t="n">
        <f aca="false">INDEX(Yearly!$L$5:$L$22,MATCH(C686,Yearly!$A$5:$A$22,0))</f>
        <v>0.55422414978188</v>
      </c>
      <c r="K686" s="68" t="n">
        <f aca="false">G686-I686-J686</f>
        <v>-26.37268426434</v>
      </c>
      <c r="L686" s="69" t="n">
        <f aca="false">(I686+J686)/Assumptions!$B$8</f>
        <v>0.000260670104406952</v>
      </c>
      <c r="M686" s="70" t="n">
        <f aca="false">F686-L686</f>
        <v>-0.00286067010440695</v>
      </c>
      <c r="N686" s="71" t="n">
        <f aca="false">G686*Assumptions!$B$7</f>
        <v>-160925.4504</v>
      </c>
      <c r="O686" s="71" t="n">
        <f aca="false">K686*Assumptions!$B$7</f>
        <v>-207421.161739035</v>
      </c>
      <c r="P686" s="68" t="n">
        <f aca="false">P685+G686</f>
        <v>8999.861485</v>
      </c>
      <c r="Q686" s="68" t="n">
        <f aca="false">MAX(Q685,P686)</f>
        <v>9284.97192</v>
      </c>
      <c r="R686" s="68" t="n">
        <f aca="false">Q686-P686</f>
        <v>285.110435000001</v>
      </c>
      <c r="S686" s="68" t="n">
        <f aca="false">S685+K686</f>
        <v>4965.6638987377</v>
      </c>
      <c r="T686" s="68" t="n">
        <f aca="false">MAX(T685,S686)</f>
        <v>5394.77281857564</v>
      </c>
      <c r="U686" s="68" t="n">
        <f aca="false">T686-S686</f>
        <v>429.108919837941</v>
      </c>
      <c r="V686" s="70" t="n">
        <f aca="false">V685+F686</f>
        <v>1.8246</v>
      </c>
      <c r="W686" s="70" t="n">
        <f aca="false">MAX(W685,V686)</f>
        <v>1.8602</v>
      </c>
      <c r="X686" s="70" t="n">
        <f aca="false">W686-V686</f>
        <v>0.0355999999999994</v>
      </c>
      <c r="Y686" s="70" t="n">
        <f aca="false">Y685+M686</f>
        <v>1.64671709156454</v>
      </c>
      <c r="Z686" s="70" t="n">
        <f aca="false">MAX(Z685,Y686)</f>
        <v>1.68648781323505</v>
      </c>
      <c r="AA686" s="70" t="n">
        <f aca="false">Z686-Y686</f>
        <v>0.0397707216705114</v>
      </c>
      <c r="AB686" s="72" t="n">
        <f aca="false">AB685*(1+F686)</f>
        <v>5.5299454488156</v>
      </c>
      <c r="AC686" s="73" t="n">
        <f aca="false">MAX(AC685,AB686)</f>
        <v>5.73142658935975</v>
      </c>
      <c r="AD686" s="70" t="n">
        <f aca="false">1-AB686/AC686</f>
        <v>0.0351537505371156</v>
      </c>
      <c r="AE686" s="73" t="n">
        <f aca="false">AE685*(1+M686)</f>
        <v>4.63062258223188</v>
      </c>
      <c r="AF686" s="73" t="n">
        <f aca="false">MAX(AF685,AE686)</f>
        <v>4.8194436127909</v>
      </c>
      <c r="AG686" s="70" t="n">
        <f aca="false">1-AE686/AF686</f>
        <v>0.0391790102197451</v>
      </c>
      <c r="AH686" s="74" t="n">
        <f aca="false">IF(R686&gt;0,AH685+1,0)</f>
        <v>16</v>
      </c>
      <c r="AI686" s="74" t="n">
        <f aca="false">IF(U686&gt;0,AI685+1,0)</f>
        <v>41</v>
      </c>
      <c r="AJ686" s="74" t="n">
        <f aca="false">IF(G686&gt;0,AJ685+1,0)</f>
        <v>0</v>
      </c>
      <c r="AK686" s="74" t="n">
        <f aca="false">IF(G686&lt;=0,AK685+1,0)</f>
        <v>4</v>
      </c>
      <c r="AL686" s="74" t="n">
        <f aca="false">IF(K686&gt;0,AL685+1,0)</f>
        <v>0</v>
      </c>
      <c r="AM686" s="74" t="n">
        <f aca="false">IF(K686&lt;=0,AM685+1,0)</f>
        <v>4</v>
      </c>
    </row>
    <row r="687" customFormat="false" ht="15" hidden="false" customHeight="false" outlineLevel="0" collapsed="false">
      <c r="A687" s="61" t="n">
        <v>686</v>
      </c>
      <c r="B687" s="62" t="n">
        <v>41925.59375</v>
      </c>
      <c r="C687" s="63" t="n">
        <f aca="false">YEAR(B687)</f>
        <v>2014</v>
      </c>
      <c r="D687" s="32" t="s">
        <v>277</v>
      </c>
      <c r="E687" s="64" t="n">
        <v>7890.1</v>
      </c>
      <c r="F687" s="65" t="n">
        <v>-0.0043</v>
      </c>
      <c r="G687" s="66" t="n">
        <v>-33.92743</v>
      </c>
      <c r="H687" s="67" t="n">
        <f aca="false">E687+IF(D687="Long",1,-1)*G687</f>
        <v>7856.17257</v>
      </c>
      <c r="I687" s="68" t="n">
        <f aca="false">Assumptions!$B$58</f>
        <v>5.35750011455817</v>
      </c>
      <c r="J687" s="68" t="n">
        <f aca="false">INDEX(Yearly!$L$5:$L$22,MATCH(C687,Yearly!$A$5:$A$22,0))</f>
        <v>0.55422414978188</v>
      </c>
      <c r="K687" s="68" t="n">
        <f aca="false">G687-I687-J687</f>
        <v>-39.8391542643401</v>
      </c>
      <c r="L687" s="69" t="n">
        <f aca="false">(I687+J687)/Assumptions!$B$8</f>
        <v>0.000260670104406952</v>
      </c>
      <c r="M687" s="70" t="n">
        <f aca="false">F687-L687</f>
        <v>-0.00456067010440695</v>
      </c>
      <c r="N687" s="71" t="n">
        <f aca="false">G687*Assumptions!$B$7</f>
        <v>-266839.23695</v>
      </c>
      <c r="O687" s="71" t="n">
        <f aca="false">K687*Assumptions!$B$7</f>
        <v>-313334.948289035</v>
      </c>
      <c r="P687" s="68" t="n">
        <f aca="false">P686+G687</f>
        <v>8965.934055</v>
      </c>
      <c r="Q687" s="68" t="n">
        <f aca="false">MAX(Q686,P687)</f>
        <v>9284.97192</v>
      </c>
      <c r="R687" s="68" t="n">
        <f aca="false">Q687-P687</f>
        <v>319.037865</v>
      </c>
      <c r="S687" s="68" t="n">
        <f aca="false">S686+K687</f>
        <v>4925.82474447336</v>
      </c>
      <c r="T687" s="68" t="n">
        <f aca="false">MAX(T686,S687)</f>
        <v>5394.77281857564</v>
      </c>
      <c r="U687" s="68" t="n">
        <f aca="false">T687-S687</f>
        <v>468.948074102282</v>
      </c>
      <c r="V687" s="70" t="n">
        <f aca="false">V686+F687</f>
        <v>1.8203</v>
      </c>
      <c r="W687" s="70" t="n">
        <f aca="false">MAX(W686,V687)</f>
        <v>1.8602</v>
      </c>
      <c r="X687" s="70" t="n">
        <f aca="false">W687-V687</f>
        <v>0.0398999999999994</v>
      </c>
      <c r="Y687" s="70" t="n">
        <f aca="false">Y686+M687</f>
        <v>1.64215642146014</v>
      </c>
      <c r="Z687" s="70" t="n">
        <f aca="false">MAX(Z686,Y687)</f>
        <v>1.68648781323505</v>
      </c>
      <c r="AA687" s="70" t="n">
        <f aca="false">Z687-Y687</f>
        <v>0.0443313917749184</v>
      </c>
      <c r="AB687" s="72" t="n">
        <f aca="false">AB686*(1+F687)</f>
        <v>5.5061666833857</v>
      </c>
      <c r="AC687" s="73" t="n">
        <f aca="false">MAX(AC686,AB687)</f>
        <v>5.73142658935975</v>
      </c>
      <c r="AD687" s="70" t="n">
        <f aca="false">1-AB687/AC687</f>
        <v>0.039302589409806</v>
      </c>
      <c r="AE687" s="73" t="n">
        <f aca="false">AE686*(1+M687)</f>
        <v>4.60950384025631</v>
      </c>
      <c r="AF687" s="73" t="n">
        <f aca="false">MAX(AF686,AE687)</f>
        <v>4.8194436127909</v>
      </c>
      <c r="AG687" s="70" t="n">
        <f aca="false">1-AE687/AF687</f>
        <v>0.0435609977835226</v>
      </c>
      <c r="AH687" s="74" t="n">
        <f aca="false">IF(R687&gt;0,AH686+1,0)</f>
        <v>17</v>
      </c>
      <c r="AI687" s="74" t="n">
        <f aca="false">IF(U687&gt;0,AI686+1,0)</f>
        <v>42</v>
      </c>
      <c r="AJ687" s="74" t="n">
        <f aca="false">IF(G687&gt;0,AJ686+1,0)</f>
        <v>0</v>
      </c>
      <c r="AK687" s="74" t="n">
        <f aca="false">IF(G687&lt;=0,AK686+1,0)</f>
        <v>5</v>
      </c>
      <c r="AL687" s="74" t="n">
        <f aca="false">IF(K687&gt;0,AL686+1,0)</f>
        <v>0</v>
      </c>
      <c r="AM687" s="74" t="n">
        <f aca="false">IF(K687&lt;=0,AM686+1,0)</f>
        <v>5</v>
      </c>
    </row>
    <row r="688" customFormat="false" ht="15" hidden="false" customHeight="false" outlineLevel="0" collapsed="false">
      <c r="A688" s="61" t="n">
        <v>687</v>
      </c>
      <c r="B688" s="62" t="n">
        <v>41926.4479166667</v>
      </c>
      <c r="C688" s="63" t="n">
        <f aca="false">YEAR(B688)</f>
        <v>2014</v>
      </c>
      <c r="D688" s="32" t="s">
        <v>276</v>
      </c>
      <c r="E688" s="64" t="n">
        <v>7856.25</v>
      </c>
      <c r="F688" s="65" t="n">
        <v>-0.0052</v>
      </c>
      <c r="G688" s="66" t="n">
        <v>-40.8525</v>
      </c>
      <c r="H688" s="67" t="n">
        <f aca="false">E688+IF(D688="Long",1,-1)*G688</f>
        <v>7897.1025</v>
      </c>
      <c r="I688" s="68" t="n">
        <f aca="false">Assumptions!$B$58</f>
        <v>5.35750011455817</v>
      </c>
      <c r="J688" s="68" t="n">
        <f aca="false">INDEX(Yearly!$L$5:$L$22,MATCH(C688,Yearly!$A$5:$A$22,0))</f>
        <v>0.55422414978188</v>
      </c>
      <c r="K688" s="68" t="n">
        <f aca="false">G688-I688-J688</f>
        <v>-46.7642242643401</v>
      </c>
      <c r="L688" s="69" t="n">
        <f aca="false">(I688+J688)/Assumptions!$B$8</f>
        <v>0.000260670104406952</v>
      </c>
      <c r="M688" s="70" t="n">
        <f aca="false">F688-L688</f>
        <v>-0.00546067010440695</v>
      </c>
      <c r="N688" s="71" t="n">
        <f aca="false">G688*Assumptions!$B$7</f>
        <v>-321304.9125</v>
      </c>
      <c r="O688" s="71" t="n">
        <f aca="false">K688*Assumptions!$B$7</f>
        <v>-367800.623839035</v>
      </c>
      <c r="P688" s="68" t="n">
        <f aca="false">P687+G688</f>
        <v>8925.081555</v>
      </c>
      <c r="Q688" s="68" t="n">
        <f aca="false">MAX(Q687,P688)</f>
        <v>9284.97192</v>
      </c>
      <c r="R688" s="68" t="n">
        <f aca="false">Q688-P688</f>
        <v>359.890365000001</v>
      </c>
      <c r="S688" s="68" t="n">
        <f aca="false">S687+K688</f>
        <v>4879.06052020902</v>
      </c>
      <c r="T688" s="68" t="n">
        <f aca="false">MAX(T687,S688)</f>
        <v>5394.77281857564</v>
      </c>
      <c r="U688" s="68" t="n">
        <f aca="false">T688-S688</f>
        <v>515.712298366621</v>
      </c>
      <c r="V688" s="70" t="n">
        <f aca="false">V687+F688</f>
        <v>1.8151</v>
      </c>
      <c r="W688" s="70" t="n">
        <f aca="false">MAX(W687,V688)</f>
        <v>1.8602</v>
      </c>
      <c r="X688" s="70" t="n">
        <f aca="false">W688-V688</f>
        <v>0.0450999999999995</v>
      </c>
      <c r="Y688" s="70" t="n">
        <f aca="false">Y687+M688</f>
        <v>1.63669575135573</v>
      </c>
      <c r="Z688" s="70" t="n">
        <f aca="false">MAX(Z687,Y688)</f>
        <v>1.68648781323505</v>
      </c>
      <c r="AA688" s="70" t="n">
        <f aca="false">Z688-Y688</f>
        <v>0.0497920618793253</v>
      </c>
      <c r="AB688" s="72" t="n">
        <f aca="false">AB687*(1+F688)</f>
        <v>5.47753461663209</v>
      </c>
      <c r="AC688" s="73" t="n">
        <f aca="false">MAX(AC687,AB688)</f>
        <v>5.73142658935975</v>
      </c>
      <c r="AD688" s="70" t="n">
        <f aca="false">1-AB688/AC688</f>
        <v>0.0442982159448749</v>
      </c>
      <c r="AE688" s="73" t="n">
        <f aca="false">AE687*(1+M688)</f>
        <v>4.58433286043967</v>
      </c>
      <c r="AF688" s="73" t="n">
        <f aca="false">MAX(AF687,AE688)</f>
        <v>4.8194436127909</v>
      </c>
      <c r="AG688" s="70" t="n">
        <f aca="false">1-AE688/AF688</f>
        <v>0.048783795649615</v>
      </c>
      <c r="AH688" s="74" t="n">
        <f aca="false">IF(R688&gt;0,AH687+1,0)</f>
        <v>18</v>
      </c>
      <c r="AI688" s="74" t="n">
        <f aca="false">IF(U688&gt;0,AI687+1,0)</f>
        <v>43</v>
      </c>
      <c r="AJ688" s="74" t="n">
        <f aca="false">IF(G688&gt;0,AJ687+1,0)</f>
        <v>0</v>
      </c>
      <c r="AK688" s="74" t="n">
        <f aca="false">IF(G688&lt;=0,AK687+1,0)</f>
        <v>6</v>
      </c>
      <c r="AL688" s="74" t="n">
        <f aca="false">IF(K688&gt;0,AL687+1,0)</f>
        <v>0</v>
      </c>
      <c r="AM688" s="74" t="n">
        <f aca="false">IF(K688&lt;=0,AM687+1,0)</f>
        <v>6</v>
      </c>
    </row>
    <row r="689" customFormat="false" ht="15" hidden="false" customHeight="false" outlineLevel="0" collapsed="false">
      <c r="A689" s="61" t="n">
        <v>688</v>
      </c>
      <c r="B689" s="62" t="n">
        <v>41926.6145833333</v>
      </c>
      <c r="C689" s="63" t="n">
        <f aca="false">YEAR(B689)</f>
        <v>2014</v>
      </c>
      <c r="D689" s="32" t="s">
        <v>277</v>
      </c>
      <c r="E689" s="64" t="n">
        <v>7897.4</v>
      </c>
      <c r="F689" s="65" t="n">
        <v>-0.0052</v>
      </c>
      <c r="G689" s="66" t="n">
        <v>-41.06648</v>
      </c>
      <c r="H689" s="67" t="n">
        <f aca="false">E689+IF(D689="Long",1,-1)*G689</f>
        <v>7856.33352</v>
      </c>
      <c r="I689" s="68" t="n">
        <f aca="false">Assumptions!$B$58</f>
        <v>5.35750011455817</v>
      </c>
      <c r="J689" s="68" t="n">
        <f aca="false">INDEX(Yearly!$L$5:$L$22,MATCH(C689,Yearly!$A$5:$A$22,0))</f>
        <v>0.55422414978188</v>
      </c>
      <c r="K689" s="68" t="n">
        <f aca="false">G689-I689-J689</f>
        <v>-46.9782042643401</v>
      </c>
      <c r="L689" s="69" t="n">
        <f aca="false">(I689+J689)/Assumptions!$B$8</f>
        <v>0.000260670104406952</v>
      </c>
      <c r="M689" s="70" t="n">
        <f aca="false">F689-L689</f>
        <v>-0.00546067010440695</v>
      </c>
      <c r="N689" s="71" t="n">
        <f aca="false">G689*Assumptions!$B$7</f>
        <v>-322987.8652</v>
      </c>
      <c r="O689" s="71" t="n">
        <f aca="false">K689*Assumptions!$B$7</f>
        <v>-369483.576539035</v>
      </c>
      <c r="P689" s="68" t="n">
        <f aca="false">P688+G689</f>
        <v>8884.015075</v>
      </c>
      <c r="Q689" s="68" t="n">
        <f aca="false">MAX(Q688,P689)</f>
        <v>9284.97192</v>
      </c>
      <c r="R689" s="68" t="n">
        <f aca="false">Q689-P689</f>
        <v>400.956845000001</v>
      </c>
      <c r="S689" s="68" t="n">
        <f aca="false">S688+K689</f>
        <v>4832.08231594468</v>
      </c>
      <c r="T689" s="68" t="n">
        <f aca="false">MAX(T688,S689)</f>
        <v>5394.77281857564</v>
      </c>
      <c r="U689" s="68" t="n">
        <f aca="false">T689-S689</f>
        <v>562.690502630961</v>
      </c>
      <c r="V689" s="70" t="n">
        <f aca="false">V688+F689</f>
        <v>1.8099</v>
      </c>
      <c r="W689" s="70" t="n">
        <f aca="false">MAX(W688,V689)</f>
        <v>1.8602</v>
      </c>
      <c r="X689" s="70" t="n">
        <f aca="false">W689-V689</f>
        <v>0.0502999999999996</v>
      </c>
      <c r="Y689" s="70" t="n">
        <f aca="false">Y688+M689</f>
        <v>1.63123508125132</v>
      </c>
      <c r="Z689" s="70" t="n">
        <f aca="false">MAX(Z688,Y689)</f>
        <v>1.68648781323505</v>
      </c>
      <c r="AA689" s="70" t="n">
        <f aca="false">Z689-Y689</f>
        <v>0.0552527319837322</v>
      </c>
      <c r="AB689" s="72" t="n">
        <f aca="false">AB688*(1+F689)</f>
        <v>5.4490514366256</v>
      </c>
      <c r="AC689" s="73" t="n">
        <f aca="false">MAX(AC688,AB689)</f>
        <v>5.73142658935975</v>
      </c>
      <c r="AD689" s="70" t="n">
        <f aca="false">1-AB689/AC689</f>
        <v>0.0492678652219616</v>
      </c>
      <c r="AE689" s="73" t="n">
        <f aca="false">AE688*(1+M689)</f>
        <v>4.55929933104002</v>
      </c>
      <c r="AF689" s="73" t="n">
        <f aca="false">MAX(AF688,AE689)</f>
        <v>4.8194436127909</v>
      </c>
      <c r="AG689" s="70" t="n">
        <f aca="false">1-AE689/AF689</f>
        <v>0.0539780735395387</v>
      </c>
      <c r="AH689" s="74" t="n">
        <f aca="false">IF(R689&gt;0,AH688+1,0)</f>
        <v>19</v>
      </c>
      <c r="AI689" s="74" t="n">
        <f aca="false">IF(U689&gt;0,AI688+1,0)</f>
        <v>44</v>
      </c>
      <c r="AJ689" s="74" t="n">
        <f aca="false">IF(G689&gt;0,AJ688+1,0)</f>
        <v>0</v>
      </c>
      <c r="AK689" s="74" t="n">
        <f aca="false">IF(G689&lt;=0,AK688+1,0)</f>
        <v>7</v>
      </c>
      <c r="AL689" s="74" t="n">
        <f aca="false">IF(K689&gt;0,AL688+1,0)</f>
        <v>0</v>
      </c>
      <c r="AM689" s="74" t="n">
        <f aca="false">IF(K689&lt;=0,AM688+1,0)</f>
        <v>7</v>
      </c>
    </row>
    <row r="690" customFormat="false" ht="15" hidden="false" customHeight="false" outlineLevel="0" collapsed="false">
      <c r="A690" s="61" t="n">
        <v>689</v>
      </c>
      <c r="B690" s="62" t="n">
        <v>41928.4270833333</v>
      </c>
      <c r="C690" s="63" t="n">
        <f aca="false">YEAR(B690)</f>
        <v>2014</v>
      </c>
      <c r="D690" s="32" t="s">
        <v>276</v>
      </c>
      <c r="E690" s="64" t="n">
        <v>7856.3</v>
      </c>
      <c r="F690" s="65" t="n">
        <v>-0.0042</v>
      </c>
      <c r="G690" s="66" t="n">
        <v>-32.99646</v>
      </c>
      <c r="H690" s="67" t="n">
        <f aca="false">E690+IF(D690="Long",1,-1)*G690</f>
        <v>7889.29646</v>
      </c>
      <c r="I690" s="68" t="n">
        <f aca="false">Assumptions!$B$58</f>
        <v>5.35750011455817</v>
      </c>
      <c r="J690" s="68" t="n">
        <f aca="false">INDEX(Yearly!$L$5:$L$22,MATCH(C690,Yearly!$A$5:$A$22,0))</f>
        <v>0.55422414978188</v>
      </c>
      <c r="K690" s="68" t="n">
        <f aca="false">G690-I690-J690</f>
        <v>-38.9081842643401</v>
      </c>
      <c r="L690" s="69" t="n">
        <f aca="false">(I690+J690)/Assumptions!$B$8</f>
        <v>0.000260670104406952</v>
      </c>
      <c r="M690" s="70" t="n">
        <f aca="false">F690-L690</f>
        <v>-0.00446067010440695</v>
      </c>
      <c r="N690" s="71" t="n">
        <f aca="false">G690*Assumptions!$B$7</f>
        <v>-259517.1579</v>
      </c>
      <c r="O690" s="71" t="n">
        <f aca="false">K690*Assumptions!$B$7</f>
        <v>-306012.869239035</v>
      </c>
      <c r="P690" s="68" t="n">
        <f aca="false">P689+G690</f>
        <v>8851.018615</v>
      </c>
      <c r="Q690" s="68" t="n">
        <f aca="false">MAX(Q689,P690)</f>
        <v>9284.97192</v>
      </c>
      <c r="R690" s="68" t="n">
        <f aca="false">Q690-P690</f>
        <v>433.953305000001</v>
      </c>
      <c r="S690" s="68" t="n">
        <f aca="false">S689+K690</f>
        <v>4793.17413168034</v>
      </c>
      <c r="T690" s="68" t="n">
        <f aca="false">MAX(T689,S690)</f>
        <v>5394.77281857564</v>
      </c>
      <c r="U690" s="68" t="n">
        <f aca="false">T690-S690</f>
        <v>601.598686895301</v>
      </c>
      <c r="V690" s="70" t="n">
        <f aca="false">V689+F690</f>
        <v>1.8057</v>
      </c>
      <c r="W690" s="70" t="n">
        <f aca="false">MAX(W689,V690)</f>
        <v>1.8602</v>
      </c>
      <c r="X690" s="70" t="n">
        <f aca="false">W690-V690</f>
        <v>0.0544999999999996</v>
      </c>
      <c r="Y690" s="70" t="n">
        <f aca="false">Y689+M690</f>
        <v>1.62677441114692</v>
      </c>
      <c r="Z690" s="70" t="n">
        <f aca="false">MAX(Z689,Y690)</f>
        <v>1.68648781323505</v>
      </c>
      <c r="AA690" s="70" t="n">
        <f aca="false">Z690-Y690</f>
        <v>0.0597134020881391</v>
      </c>
      <c r="AB690" s="72" t="n">
        <f aca="false">AB689*(1+F690)</f>
        <v>5.42616542059178</v>
      </c>
      <c r="AC690" s="73" t="n">
        <f aca="false">MAX(AC689,AB690)</f>
        <v>5.73142658935975</v>
      </c>
      <c r="AD690" s="70" t="n">
        <f aca="false">1-AB690/AC690</f>
        <v>0.0532609401880293</v>
      </c>
      <c r="AE690" s="73" t="n">
        <f aca="false">AE689*(1+M690)</f>
        <v>4.538961800817</v>
      </c>
      <c r="AF690" s="73" t="n">
        <f aca="false">MAX(AF689,AE690)</f>
        <v>4.8194436127909</v>
      </c>
      <c r="AG690" s="70" t="n">
        <f aca="false">1-AE690/AF690</f>
        <v>0.0581979652650142</v>
      </c>
      <c r="AH690" s="74" t="n">
        <f aca="false">IF(R690&gt;0,AH689+1,0)</f>
        <v>20</v>
      </c>
      <c r="AI690" s="74" t="n">
        <f aca="false">IF(U690&gt;0,AI689+1,0)</f>
        <v>45</v>
      </c>
      <c r="AJ690" s="74" t="n">
        <f aca="false">IF(G690&gt;0,AJ689+1,0)</f>
        <v>0</v>
      </c>
      <c r="AK690" s="74" t="n">
        <f aca="false">IF(G690&lt;=0,AK689+1,0)</f>
        <v>8</v>
      </c>
      <c r="AL690" s="74" t="n">
        <f aca="false">IF(K690&gt;0,AL689+1,0)</f>
        <v>0</v>
      </c>
      <c r="AM690" s="74" t="n">
        <f aca="false">IF(K690&lt;=0,AM689+1,0)</f>
        <v>8</v>
      </c>
    </row>
    <row r="691" customFormat="false" ht="15" hidden="false" customHeight="false" outlineLevel="0" collapsed="false">
      <c r="A691" s="61" t="n">
        <v>690</v>
      </c>
      <c r="B691" s="62" t="n">
        <v>41932.40625</v>
      </c>
      <c r="C691" s="63" t="n">
        <f aca="false">YEAR(B691)</f>
        <v>2014</v>
      </c>
      <c r="D691" s="32" t="s">
        <v>277</v>
      </c>
      <c r="E691" s="64" t="n">
        <v>7889.35</v>
      </c>
      <c r="F691" s="65" t="n">
        <v>0.058</v>
      </c>
      <c r="G691" s="66" t="n">
        <v>457.5823</v>
      </c>
      <c r="H691" s="67" t="n">
        <f aca="false">E691+IF(D691="Long",1,-1)*G691</f>
        <v>8346.9323</v>
      </c>
      <c r="I691" s="68" t="n">
        <f aca="false">Assumptions!$B$58</f>
        <v>5.35750011455817</v>
      </c>
      <c r="J691" s="68" t="n">
        <f aca="false">INDEX(Yearly!$L$5:$L$22,MATCH(C691,Yearly!$A$5:$A$22,0))</f>
        <v>0.55422414978188</v>
      </c>
      <c r="K691" s="68" t="n">
        <f aca="false">G691-I691-J691</f>
        <v>451.67057573566</v>
      </c>
      <c r="L691" s="69" t="n">
        <f aca="false">(I691+J691)/Assumptions!$B$8</f>
        <v>0.000260670104406952</v>
      </c>
      <c r="M691" s="70" t="n">
        <f aca="false">F691-L691</f>
        <v>0.0577393298955931</v>
      </c>
      <c r="N691" s="71" t="n">
        <f aca="false">G691*Assumptions!$B$7</f>
        <v>3598884.7895</v>
      </c>
      <c r="O691" s="71" t="n">
        <f aca="false">K691*Assumptions!$B$7</f>
        <v>3552389.07816097</v>
      </c>
      <c r="P691" s="68" t="n">
        <f aca="false">P690+G691</f>
        <v>9308.600915</v>
      </c>
      <c r="Q691" s="68" t="n">
        <f aca="false">MAX(Q690,P691)</f>
        <v>9308.600915</v>
      </c>
      <c r="R691" s="68" t="n">
        <f aca="false">Q691-P691</f>
        <v>0</v>
      </c>
      <c r="S691" s="68" t="n">
        <f aca="false">S690+K691</f>
        <v>5244.844707416</v>
      </c>
      <c r="T691" s="68" t="n">
        <f aca="false">MAX(T690,S691)</f>
        <v>5394.77281857564</v>
      </c>
      <c r="U691" s="68" t="n">
        <f aca="false">T691-S691</f>
        <v>149.928111159641</v>
      </c>
      <c r="V691" s="70" t="n">
        <f aca="false">V690+F691</f>
        <v>1.8637</v>
      </c>
      <c r="W691" s="70" t="n">
        <f aca="false">MAX(W690,V691)</f>
        <v>1.8637</v>
      </c>
      <c r="X691" s="70" t="n">
        <f aca="false">W691-V691</f>
        <v>0</v>
      </c>
      <c r="Y691" s="70" t="n">
        <f aca="false">Y690+M691</f>
        <v>1.68451374104251</v>
      </c>
      <c r="Z691" s="70" t="n">
        <f aca="false">MAX(Z690,Y691)</f>
        <v>1.68648781323505</v>
      </c>
      <c r="AA691" s="70" t="n">
        <f aca="false">Z691-Y691</f>
        <v>0.00197407219254608</v>
      </c>
      <c r="AB691" s="72" t="n">
        <f aca="false">AB690*(1+F691)</f>
        <v>5.7408830149861</v>
      </c>
      <c r="AC691" s="73" t="n">
        <f aca="false">MAX(AC690,AB691)</f>
        <v>5.7408830149861</v>
      </c>
      <c r="AD691" s="70" t="n">
        <f aca="false">1-AB691/AC691</f>
        <v>0</v>
      </c>
      <c r="AE691" s="73" t="n">
        <f aca="false">AE690*(1+M691)</f>
        <v>4.80103841361787</v>
      </c>
      <c r="AF691" s="73" t="n">
        <f aca="false">MAX(AF690,AE691)</f>
        <v>4.8194436127909</v>
      </c>
      <c r="AG691" s="70" t="n">
        <f aca="false">1-AE691/AF691</f>
        <v>0.00381894688511009</v>
      </c>
      <c r="AH691" s="74" t="n">
        <f aca="false">IF(R691&gt;0,AH690+1,0)</f>
        <v>0</v>
      </c>
      <c r="AI691" s="74" t="n">
        <f aca="false">IF(U691&gt;0,AI690+1,0)</f>
        <v>46</v>
      </c>
      <c r="AJ691" s="74" t="n">
        <f aca="false">IF(G691&gt;0,AJ690+1,0)</f>
        <v>1</v>
      </c>
      <c r="AK691" s="74" t="n">
        <f aca="false">IF(G691&lt;=0,AK690+1,0)</f>
        <v>0</v>
      </c>
      <c r="AL691" s="74" t="n">
        <f aca="false">IF(K691&gt;0,AL690+1,0)</f>
        <v>1</v>
      </c>
      <c r="AM691" s="74" t="n">
        <f aca="false">IF(K691&lt;=0,AM690+1,0)</f>
        <v>0</v>
      </c>
    </row>
    <row r="692" customFormat="false" ht="15" hidden="false" customHeight="false" outlineLevel="0" collapsed="false">
      <c r="A692" s="61" t="n">
        <v>691</v>
      </c>
      <c r="B692" s="62" t="n">
        <v>41956.6145833333</v>
      </c>
      <c r="C692" s="63" t="n">
        <f aca="false">YEAR(B692)</f>
        <v>2014</v>
      </c>
      <c r="D692" s="32" t="s">
        <v>276</v>
      </c>
      <c r="E692" s="64" t="n">
        <v>8346.75</v>
      </c>
      <c r="F692" s="65" t="n">
        <v>-0.0033</v>
      </c>
      <c r="G692" s="66" t="n">
        <v>-27.544275</v>
      </c>
      <c r="H692" s="67" t="n">
        <f aca="false">E692+IF(D692="Long",1,-1)*G692</f>
        <v>8374.294275</v>
      </c>
      <c r="I692" s="68" t="n">
        <f aca="false">Assumptions!$B$58</f>
        <v>5.35750011455817</v>
      </c>
      <c r="J692" s="68" t="n">
        <f aca="false">INDEX(Yearly!$L$5:$L$22,MATCH(C692,Yearly!$A$5:$A$22,0))</f>
        <v>0.55422414978188</v>
      </c>
      <c r="K692" s="68" t="n">
        <f aca="false">G692-I692-J692</f>
        <v>-33.4559992643401</v>
      </c>
      <c r="L692" s="69" t="n">
        <f aca="false">(I692+J692)/Assumptions!$B$8</f>
        <v>0.000260670104406952</v>
      </c>
      <c r="M692" s="70" t="n">
        <f aca="false">F692-L692</f>
        <v>-0.00356067010440695</v>
      </c>
      <c r="N692" s="71" t="n">
        <f aca="false">G692*Assumptions!$B$7</f>
        <v>-216635.722875</v>
      </c>
      <c r="O692" s="71" t="n">
        <f aca="false">K692*Assumptions!$B$7</f>
        <v>-263131.434214035</v>
      </c>
      <c r="P692" s="68" t="n">
        <f aca="false">P691+G692</f>
        <v>9281.05664</v>
      </c>
      <c r="Q692" s="68" t="n">
        <f aca="false">MAX(Q691,P692)</f>
        <v>9308.600915</v>
      </c>
      <c r="R692" s="68" t="n">
        <f aca="false">Q692-P692</f>
        <v>27.5442750000002</v>
      </c>
      <c r="S692" s="68" t="n">
        <f aca="false">S691+K692</f>
        <v>5211.38870815166</v>
      </c>
      <c r="T692" s="68" t="n">
        <f aca="false">MAX(T691,S692)</f>
        <v>5394.77281857564</v>
      </c>
      <c r="U692" s="68" t="n">
        <f aca="false">T692-S692</f>
        <v>183.384110423981</v>
      </c>
      <c r="V692" s="70" t="n">
        <f aca="false">V691+F692</f>
        <v>1.8604</v>
      </c>
      <c r="W692" s="70" t="n">
        <f aca="false">MAX(W691,V692)</f>
        <v>1.8637</v>
      </c>
      <c r="X692" s="70" t="n">
        <f aca="false">W692-V692</f>
        <v>0.00330000000000008</v>
      </c>
      <c r="Y692" s="70" t="n">
        <f aca="false">Y691+M692</f>
        <v>1.6809530709381</v>
      </c>
      <c r="Z692" s="70" t="n">
        <f aca="false">MAX(Z691,Y692)</f>
        <v>1.68648781323505</v>
      </c>
      <c r="AA692" s="70" t="n">
        <f aca="false">Z692-Y692</f>
        <v>0.00553474229695294</v>
      </c>
      <c r="AB692" s="72" t="n">
        <f aca="false">AB691*(1+F692)</f>
        <v>5.72193810103665</v>
      </c>
      <c r="AC692" s="73" t="n">
        <f aca="false">MAX(AC691,AB692)</f>
        <v>5.7408830149861</v>
      </c>
      <c r="AD692" s="70" t="n">
        <f aca="false">1-AB692/AC692</f>
        <v>0.00329999999999997</v>
      </c>
      <c r="AE692" s="73" t="n">
        <f aca="false">AE691*(1+M692)</f>
        <v>4.78394349966839</v>
      </c>
      <c r="AF692" s="73" t="n">
        <f aca="false">MAX(AF691,AE692)</f>
        <v>4.8194436127909</v>
      </c>
      <c r="AG692" s="70" t="n">
        <f aca="false">1-AE692/AF692</f>
        <v>0.00736601897951295</v>
      </c>
      <c r="AH692" s="74" t="n">
        <f aca="false">IF(R692&gt;0,AH691+1,0)</f>
        <v>1</v>
      </c>
      <c r="AI692" s="74" t="n">
        <f aca="false">IF(U692&gt;0,AI691+1,0)</f>
        <v>47</v>
      </c>
      <c r="AJ692" s="74" t="n">
        <f aca="false">IF(G692&gt;0,AJ691+1,0)</f>
        <v>0</v>
      </c>
      <c r="AK692" s="74" t="n">
        <f aca="false">IF(G692&lt;=0,AK691+1,0)</f>
        <v>1</v>
      </c>
      <c r="AL692" s="74" t="n">
        <f aca="false">IF(K692&gt;0,AL691+1,0)</f>
        <v>0</v>
      </c>
      <c r="AM692" s="74" t="n">
        <f aca="false">IF(K692&lt;=0,AM691+1,0)</f>
        <v>1</v>
      </c>
    </row>
    <row r="693" customFormat="false" ht="15" hidden="false" customHeight="false" outlineLevel="0" collapsed="false">
      <c r="A693" s="61" t="n">
        <v>692</v>
      </c>
      <c r="B693" s="62" t="n">
        <v>41957.4270833333</v>
      </c>
      <c r="C693" s="63" t="n">
        <f aca="false">YEAR(B693)</f>
        <v>2014</v>
      </c>
      <c r="D693" s="32" t="s">
        <v>277</v>
      </c>
      <c r="E693" s="64" t="n">
        <v>8373.95</v>
      </c>
      <c r="F693" s="65" t="n">
        <v>-0.002</v>
      </c>
      <c r="G693" s="66" t="n">
        <v>-16.7479</v>
      </c>
      <c r="H693" s="67" t="n">
        <f aca="false">E693+IF(D693="Long",1,-1)*G693</f>
        <v>8357.2021</v>
      </c>
      <c r="I693" s="68" t="n">
        <f aca="false">Assumptions!$B$58</f>
        <v>5.35750011455817</v>
      </c>
      <c r="J693" s="68" t="n">
        <f aca="false">INDEX(Yearly!$L$5:$L$22,MATCH(C693,Yearly!$A$5:$A$22,0))</f>
        <v>0.55422414978188</v>
      </c>
      <c r="K693" s="68" t="n">
        <f aca="false">G693-I693-J693</f>
        <v>-22.6596242643401</v>
      </c>
      <c r="L693" s="69" t="n">
        <f aca="false">(I693+J693)/Assumptions!$B$8</f>
        <v>0.000260670104406952</v>
      </c>
      <c r="M693" s="70" t="n">
        <f aca="false">F693-L693</f>
        <v>-0.00226067010440695</v>
      </c>
      <c r="N693" s="71" t="n">
        <f aca="false">G693*Assumptions!$B$7</f>
        <v>-131722.2335</v>
      </c>
      <c r="O693" s="71" t="n">
        <f aca="false">K693*Assumptions!$B$7</f>
        <v>-178217.944839035</v>
      </c>
      <c r="P693" s="68" t="n">
        <f aca="false">P692+G693</f>
        <v>9264.30874</v>
      </c>
      <c r="Q693" s="68" t="n">
        <f aca="false">MAX(Q692,P693)</f>
        <v>9308.600915</v>
      </c>
      <c r="R693" s="68" t="n">
        <f aca="false">Q693-P693</f>
        <v>44.2921750000005</v>
      </c>
      <c r="S693" s="68" t="n">
        <f aca="false">S692+K693</f>
        <v>5188.72908388732</v>
      </c>
      <c r="T693" s="68" t="n">
        <f aca="false">MAX(T692,S693)</f>
        <v>5394.77281857564</v>
      </c>
      <c r="U693" s="68" t="n">
        <f aca="false">T693-S693</f>
        <v>206.043734688321</v>
      </c>
      <c r="V693" s="70" t="n">
        <f aca="false">V692+F693</f>
        <v>1.8584</v>
      </c>
      <c r="W693" s="70" t="n">
        <f aca="false">MAX(W692,V693)</f>
        <v>1.8637</v>
      </c>
      <c r="X693" s="70" t="n">
        <f aca="false">W693-V693</f>
        <v>0.00530000000000008</v>
      </c>
      <c r="Y693" s="70" t="n">
        <f aca="false">Y692+M693</f>
        <v>1.67869240083369</v>
      </c>
      <c r="Z693" s="70" t="n">
        <f aca="false">MAX(Z692,Y693)</f>
        <v>1.68648781323505</v>
      </c>
      <c r="AA693" s="70" t="n">
        <f aca="false">Z693-Y693</f>
        <v>0.00779541240135995</v>
      </c>
      <c r="AB693" s="72" t="n">
        <f aca="false">AB692*(1+F693)</f>
        <v>5.71049422483457</v>
      </c>
      <c r="AC693" s="73" t="n">
        <f aca="false">MAX(AC692,AB693)</f>
        <v>5.7408830149861</v>
      </c>
      <c r="AD693" s="70" t="n">
        <f aca="false">1-AB693/AC693</f>
        <v>0.0052934</v>
      </c>
      <c r="AE693" s="73" t="n">
        <f aca="false">AE692*(1+M693)</f>
        <v>4.77312858161752</v>
      </c>
      <c r="AF693" s="73" t="n">
        <f aca="false">MAX(AF692,AE693)</f>
        <v>4.8194436127909</v>
      </c>
      <c r="AG693" s="70" t="n">
        <f aca="false">1-AE693/AF693</f>
        <v>0.00961003694502449</v>
      </c>
      <c r="AH693" s="74" t="n">
        <f aca="false">IF(R693&gt;0,AH692+1,0)</f>
        <v>2</v>
      </c>
      <c r="AI693" s="74" t="n">
        <f aca="false">IF(U693&gt;0,AI692+1,0)</f>
        <v>48</v>
      </c>
      <c r="AJ693" s="74" t="n">
        <f aca="false">IF(G693&gt;0,AJ692+1,0)</f>
        <v>0</v>
      </c>
      <c r="AK693" s="74" t="n">
        <f aca="false">IF(G693&lt;=0,AK692+1,0)</f>
        <v>2</v>
      </c>
      <c r="AL693" s="74" t="n">
        <f aca="false">IF(K693&gt;0,AL692+1,0)</f>
        <v>0</v>
      </c>
      <c r="AM693" s="74" t="n">
        <f aca="false">IF(K693&lt;=0,AM692+1,0)</f>
        <v>2</v>
      </c>
    </row>
    <row r="694" customFormat="false" ht="15" hidden="false" customHeight="false" outlineLevel="0" collapsed="false">
      <c r="A694" s="61" t="n">
        <v>693</v>
      </c>
      <c r="B694" s="62" t="n">
        <v>41960.4479166667</v>
      </c>
      <c r="C694" s="63" t="n">
        <f aca="false">YEAR(B694)</f>
        <v>2014</v>
      </c>
      <c r="D694" s="32" t="s">
        <v>276</v>
      </c>
      <c r="E694" s="64" t="n">
        <v>8357.5</v>
      </c>
      <c r="F694" s="65" t="n">
        <v>-0.0011</v>
      </c>
      <c r="G694" s="66" t="n">
        <v>-9.19325</v>
      </c>
      <c r="H694" s="67" t="n">
        <f aca="false">E694+IF(D694="Long",1,-1)*G694</f>
        <v>8366.69325</v>
      </c>
      <c r="I694" s="68" t="n">
        <f aca="false">Assumptions!$B$58</f>
        <v>5.35750011455817</v>
      </c>
      <c r="J694" s="68" t="n">
        <f aca="false">INDEX(Yearly!$L$5:$L$22,MATCH(C694,Yearly!$A$5:$A$22,0))</f>
        <v>0.55422414978188</v>
      </c>
      <c r="K694" s="68" t="n">
        <f aca="false">G694-I694-J694</f>
        <v>-15.10497426434</v>
      </c>
      <c r="L694" s="69" t="n">
        <f aca="false">(I694+J694)/Assumptions!$B$8</f>
        <v>0.000260670104406952</v>
      </c>
      <c r="M694" s="70" t="n">
        <f aca="false">F694-L694</f>
        <v>-0.00136067010440695</v>
      </c>
      <c r="N694" s="71" t="n">
        <f aca="false">G694*Assumptions!$B$7</f>
        <v>-72304.91125</v>
      </c>
      <c r="O694" s="71" t="n">
        <f aca="false">K694*Assumptions!$B$7</f>
        <v>-118800.622589034</v>
      </c>
      <c r="P694" s="68" t="n">
        <f aca="false">P693+G694</f>
        <v>9255.11549</v>
      </c>
      <c r="Q694" s="68" t="n">
        <f aca="false">MAX(Q693,P694)</f>
        <v>9308.600915</v>
      </c>
      <c r="R694" s="68" t="n">
        <f aca="false">Q694-P694</f>
        <v>53.4854250000008</v>
      </c>
      <c r="S694" s="68" t="n">
        <f aca="false">S693+K694</f>
        <v>5173.62410962298</v>
      </c>
      <c r="T694" s="68" t="n">
        <f aca="false">MAX(T693,S694)</f>
        <v>5394.77281857564</v>
      </c>
      <c r="U694" s="68" t="n">
        <f aca="false">T694-S694</f>
        <v>221.148708952661</v>
      </c>
      <c r="V694" s="70" t="n">
        <f aca="false">V693+F694</f>
        <v>1.8573</v>
      </c>
      <c r="W694" s="70" t="n">
        <f aca="false">MAX(W693,V694)</f>
        <v>1.8637</v>
      </c>
      <c r="X694" s="70" t="n">
        <f aca="false">W694-V694</f>
        <v>0.00640000000000018</v>
      </c>
      <c r="Y694" s="70" t="n">
        <f aca="false">Y693+M694</f>
        <v>1.67733173072929</v>
      </c>
      <c r="Z694" s="70" t="n">
        <f aca="false">MAX(Z693,Y694)</f>
        <v>1.68648781323505</v>
      </c>
      <c r="AA694" s="70" t="n">
        <f aca="false">Z694-Y694</f>
        <v>0.00915608250576683</v>
      </c>
      <c r="AB694" s="72" t="n">
        <f aca="false">AB693*(1+F694)</f>
        <v>5.70421268118725</v>
      </c>
      <c r="AC694" s="73" t="n">
        <f aca="false">MAX(AC693,AB694)</f>
        <v>5.7408830149861</v>
      </c>
      <c r="AD694" s="70" t="n">
        <f aca="false">1-AB694/AC694</f>
        <v>0.00638757725999994</v>
      </c>
      <c r="AE694" s="73" t="n">
        <f aca="false">AE693*(1+M694)</f>
        <v>4.76663392825202</v>
      </c>
      <c r="AF694" s="73" t="n">
        <f aca="false">MAX(AF693,AE694)</f>
        <v>4.8194436127909</v>
      </c>
      <c r="AG694" s="70" t="n">
        <f aca="false">1-AE694/AF694</f>
        <v>0.0109576309594582</v>
      </c>
      <c r="AH694" s="74" t="n">
        <f aca="false">IF(R694&gt;0,AH693+1,0)</f>
        <v>3</v>
      </c>
      <c r="AI694" s="74" t="n">
        <f aca="false">IF(U694&gt;0,AI693+1,0)</f>
        <v>49</v>
      </c>
      <c r="AJ694" s="74" t="n">
        <f aca="false">IF(G694&gt;0,AJ693+1,0)</f>
        <v>0</v>
      </c>
      <c r="AK694" s="74" t="n">
        <f aca="false">IF(G694&lt;=0,AK693+1,0)</f>
        <v>3</v>
      </c>
      <c r="AL694" s="74" t="n">
        <f aca="false">IF(K694&gt;0,AL693+1,0)</f>
        <v>0</v>
      </c>
      <c r="AM694" s="74" t="n">
        <f aca="false">IF(K694&lt;=0,AM693+1,0)</f>
        <v>3</v>
      </c>
    </row>
    <row r="695" customFormat="false" ht="15" hidden="false" customHeight="false" outlineLevel="0" collapsed="false">
      <c r="A695" s="61" t="n">
        <v>694</v>
      </c>
      <c r="B695" s="62" t="n">
        <v>41960.5520833333</v>
      </c>
      <c r="C695" s="63" t="n">
        <f aca="false">YEAR(B695)</f>
        <v>2014</v>
      </c>
      <c r="D695" s="32" t="s">
        <v>277</v>
      </c>
      <c r="E695" s="64" t="n">
        <v>8366.4</v>
      </c>
      <c r="F695" s="65" t="n">
        <v>0.0014</v>
      </c>
      <c r="G695" s="66" t="n">
        <v>11.71296</v>
      </c>
      <c r="H695" s="67" t="n">
        <f aca="false">E695+IF(D695="Long",1,-1)*G695</f>
        <v>8378.11296</v>
      </c>
      <c r="I695" s="68" t="n">
        <f aca="false">Assumptions!$B$58</f>
        <v>5.35750011455817</v>
      </c>
      <c r="J695" s="68" t="n">
        <f aca="false">INDEX(Yearly!$L$5:$L$22,MATCH(C695,Yearly!$A$5:$A$22,0))</f>
        <v>0.55422414978188</v>
      </c>
      <c r="K695" s="68" t="n">
        <f aca="false">G695-I695-J695</f>
        <v>5.80123573565995</v>
      </c>
      <c r="L695" s="69" t="n">
        <f aca="false">(I695+J695)/Assumptions!$B$8</f>
        <v>0.000260670104406952</v>
      </c>
      <c r="M695" s="70" t="n">
        <f aca="false">F695-L695</f>
        <v>0.00113932989559305</v>
      </c>
      <c r="N695" s="71" t="n">
        <f aca="false">G695*Assumptions!$B$7</f>
        <v>92122.4304</v>
      </c>
      <c r="O695" s="71" t="n">
        <f aca="false">K695*Assumptions!$B$7</f>
        <v>45626.7190609655</v>
      </c>
      <c r="P695" s="68" t="n">
        <f aca="false">P694+G695</f>
        <v>9266.82845</v>
      </c>
      <c r="Q695" s="68" t="n">
        <f aca="false">MAX(Q694,P695)</f>
        <v>9308.600915</v>
      </c>
      <c r="R695" s="68" t="n">
        <f aca="false">Q695-P695</f>
        <v>41.772465</v>
      </c>
      <c r="S695" s="68" t="n">
        <f aca="false">S694+K695</f>
        <v>5179.42534535864</v>
      </c>
      <c r="T695" s="68" t="n">
        <f aca="false">MAX(T694,S695)</f>
        <v>5394.77281857564</v>
      </c>
      <c r="U695" s="68" t="n">
        <f aca="false">T695-S695</f>
        <v>215.347473217001</v>
      </c>
      <c r="V695" s="70" t="n">
        <f aca="false">V694+F695</f>
        <v>1.8587</v>
      </c>
      <c r="W695" s="70" t="n">
        <f aca="false">MAX(W694,V695)</f>
        <v>1.8637</v>
      </c>
      <c r="X695" s="70" t="n">
        <f aca="false">W695-V695</f>
        <v>0.00500000000000012</v>
      </c>
      <c r="Y695" s="70" t="n">
        <f aca="false">Y694+M695</f>
        <v>1.67847106062488</v>
      </c>
      <c r="Z695" s="70" t="n">
        <f aca="false">MAX(Z694,Y695)</f>
        <v>1.68648781323505</v>
      </c>
      <c r="AA695" s="70" t="n">
        <f aca="false">Z695-Y695</f>
        <v>0.00801675261017376</v>
      </c>
      <c r="AB695" s="72" t="n">
        <f aca="false">AB694*(1+F695)</f>
        <v>5.71219857894092</v>
      </c>
      <c r="AC695" s="73" t="n">
        <f aca="false">MAX(AC694,AB695)</f>
        <v>5.7408830149861</v>
      </c>
      <c r="AD695" s="70" t="n">
        <f aca="false">1-AB695/AC695</f>
        <v>0.00499651986816396</v>
      </c>
      <c r="AE695" s="73" t="n">
        <f aca="false">AE694*(1+M695)</f>
        <v>4.77206469678783</v>
      </c>
      <c r="AF695" s="73" t="n">
        <f aca="false">MAX(AF694,AE695)</f>
        <v>4.8194436127909</v>
      </c>
      <c r="AG695" s="70" t="n">
        <f aca="false">1-AE695/AF695</f>
        <v>0.00983078542040206</v>
      </c>
      <c r="AH695" s="74" t="n">
        <f aca="false">IF(R695&gt;0,AH694+1,0)</f>
        <v>4</v>
      </c>
      <c r="AI695" s="74" t="n">
        <f aca="false">IF(U695&gt;0,AI694+1,0)</f>
        <v>50</v>
      </c>
      <c r="AJ695" s="74" t="n">
        <f aca="false">IF(G695&gt;0,AJ694+1,0)</f>
        <v>1</v>
      </c>
      <c r="AK695" s="74" t="n">
        <f aca="false">IF(G695&lt;=0,AK694+1,0)</f>
        <v>0</v>
      </c>
      <c r="AL695" s="74" t="n">
        <f aca="false">IF(K695&gt;0,AL694+1,0)</f>
        <v>1</v>
      </c>
      <c r="AM695" s="74" t="n">
        <f aca="false">IF(K695&lt;=0,AM694+1,0)</f>
        <v>0</v>
      </c>
    </row>
    <row r="696" customFormat="false" ht="15" hidden="false" customHeight="false" outlineLevel="0" collapsed="false">
      <c r="A696" s="61" t="n">
        <v>695</v>
      </c>
      <c r="B696" s="62" t="n">
        <v>41962.59375</v>
      </c>
      <c r="C696" s="63" t="n">
        <f aca="false">YEAR(B696)</f>
        <v>2014</v>
      </c>
      <c r="D696" s="32" t="s">
        <v>276</v>
      </c>
      <c r="E696" s="64" t="n">
        <v>8377.75</v>
      </c>
      <c r="F696" s="65" t="n">
        <v>-0.0032</v>
      </c>
      <c r="G696" s="66" t="n">
        <v>-26.8088</v>
      </c>
      <c r="H696" s="67" t="n">
        <f aca="false">E696+IF(D696="Long",1,-1)*G696</f>
        <v>8404.5588</v>
      </c>
      <c r="I696" s="68" t="n">
        <f aca="false">Assumptions!$B$58</f>
        <v>5.35750011455817</v>
      </c>
      <c r="J696" s="68" t="n">
        <f aca="false">INDEX(Yearly!$L$5:$L$22,MATCH(C696,Yearly!$A$5:$A$22,0))</f>
        <v>0.55422414978188</v>
      </c>
      <c r="K696" s="68" t="n">
        <f aca="false">G696-I696-J696</f>
        <v>-32.7205242643401</v>
      </c>
      <c r="L696" s="69" t="n">
        <f aca="false">(I696+J696)/Assumptions!$B$8</f>
        <v>0.000260670104406952</v>
      </c>
      <c r="M696" s="70" t="n">
        <f aca="false">F696-L696</f>
        <v>-0.00346067010440695</v>
      </c>
      <c r="N696" s="71" t="n">
        <f aca="false">G696*Assumptions!$B$7</f>
        <v>-210851.212</v>
      </c>
      <c r="O696" s="71" t="n">
        <f aca="false">K696*Assumptions!$B$7</f>
        <v>-257346.923339035</v>
      </c>
      <c r="P696" s="68" t="n">
        <f aca="false">P695+G696</f>
        <v>9240.01965</v>
      </c>
      <c r="Q696" s="68" t="n">
        <f aca="false">MAX(Q695,P696)</f>
        <v>9308.600915</v>
      </c>
      <c r="R696" s="68" t="n">
        <f aca="false">Q696-P696</f>
        <v>68.5812650000007</v>
      </c>
      <c r="S696" s="68" t="n">
        <f aca="false">S695+K696</f>
        <v>5146.7048210943</v>
      </c>
      <c r="T696" s="68" t="n">
        <f aca="false">MAX(T695,S696)</f>
        <v>5394.77281857564</v>
      </c>
      <c r="U696" s="68" t="n">
        <f aca="false">T696-S696</f>
        <v>248.067997481341</v>
      </c>
      <c r="V696" s="70" t="n">
        <f aca="false">V695+F696</f>
        <v>1.8555</v>
      </c>
      <c r="W696" s="70" t="n">
        <f aca="false">MAX(W695,V696)</f>
        <v>1.8637</v>
      </c>
      <c r="X696" s="70" t="n">
        <f aca="false">W696-V696</f>
        <v>0.00820000000000021</v>
      </c>
      <c r="Y696" s="70" t="n">
        <f aca="false">Y695+M696</f>
        <v>1.67501039052047</v>
      </c>
      <c r="Z696" s="70" t="n">
        <f aca="false">MAX(Z695,Y696)</f>
        <v>1.68648781323505</v>
      </c>
      <c r="AA696" s="70" t="n">
        <f aca="false">Z696-Y696</f>
        <v>0.0114774227145806</v>
      </c>
      <c r="AB696" s="72" t="n">
        <f aca="false">AB695*(1+F696)</f>
        <v>5.69391954348831</v>
      </c>
      <c r="AC696" s="73" t="n">
        <f aca="false">MAX(AC695,AB696)</f>
        <v>5.7408830149861</v>
      </c>
      <c r="AD696" s="70" t="n">
        <f aca="false">1-AB696/AC696</f>
        <v>0.00818053100458593</v>
      </c>
      <c r="AE696" s="73" t="n">
        <f aca="false">AE695*(1+M696)</f>
        <v>4.75555015515536</v>
      </c>
      <c r="AF696" s="73" t="n">
        <f aca="false">MAX(AF695,AE696)</f>
        <v>4.8194436127909</v>
      </c>
      <c r="AG696" s="70" t="n">
        <f aca="false">1-AE696/AF696</f>
        <v>0.0132574344196017</v>
      </c>
      <c r="AH696" s="74" t="n">
        <f aca="false">IF(R696&gt;0,AH695+1,0)</f>
        <v>5</v>
      </c>
      <c r="AI696" s="74" t="n">
        <f aca="false">IF(U696&gt;0,AI695+1,0)</f>
        <v>51</v>
      </c>
      <c r="AJ696" s="74" t="n">
        <f aca="false">IF(G696&gt;0,AJ695+1,0)</f>
        <v>0</v>
      </c>
      <c r="AK696" s="74" t="n">
        <f aca="false">IF(G696&lt;=0,AK695+1,0)</f>
        <v>1</v>
      </c>
      <c r="AL696" s="74" t="n">
        <f aca="false">IF(K696&gt;0,AL695+1,0)</f>
        <v>0</v>
      </c>
      <c r="AM696" s="74" t="n">
        <f aca="false">IF(K696&lt;=0,AM695+1,0)</f>
        <v>1</v>
      </c>
    </row>
    <row r="697" customFormat="false" ht="15" hidden="false" customHeight="false" outlineLevel="0" collapsed="false">
      <c r="A697" s="61" t="n">
        <v>696</v>
      </c>
      <c r="B697" s="62" t="n">
        <v>41963.6354166667</v>
      </c>
      <c r="C697" s="63" t="n">
        <f aca="false">YEAR(B697)</f>
        <v>2014</v>
      </c>
      <c r="D697" s="32" t="s">
        <v>277</v>
      </c>
      <c r="E697" s="64" t="n">
        <v>8404.2</v>
      </c>
      <c r="F697" s="65" t="n">
        <v>0.0047</v>
      </c>
      <c r="G697" s="66" t="n">
        <v>39.49974</v>
      </c>
      <c r="H697" s="67" t="n">
        <f aca="false">E697+IF(D697="Long",1,-1)*G697</f>
        <v>8443.69974</v>
      </c>
      <c r="I697" s="68" t="n">
        <f aca="false">Assumptions!$B$58</f>
        <v>5.35750011455817</v>
      </c>
      <c r="J697" s="68" t="n">
        <f aca="false">INDEX(Yearly!$L$5:$L$22,MATCH(C697,Yearly!$A$5:$A$22,0))</f>
        <v>0.55422414978188</v>
      </c>
      <c r="K697" s="68" t="n">
        <f aca="false">G697-I697-J697</f>
        <v>33.58801573566</v>
      </c>
      <c r="L697" s="69" t="n">
        <f aca="false">(I697+J697)/Assumptions!$B$8</f>
        <v>0.000260670104406952</v>
      </c>
      <c r="M697" s="70" t="n">
        <f aca="false">F697-L697</f>
        <v>0.00443932989559305</v>
      </c>
      <c r="N697" s="71" t="n">
        <f aca="false">G697*Assumptions!$B$7</f>
        <v>310665.4551</v>
      </c>
      <c r="O697" s="71" t="n">
        <f aca="false">K697*Assumptions!$B$7</f>
        <v>264169.743760966</v>
      </c>
      <c r="P697" s="68" t="n">
        <f aca="false">P696+G697</f>
        <v>9279.51939</v>
      </c>
      <c r="Q697" s="68" t="n">
        <f aca="false">MAX(Q696,P697)</f>
        <v>9308.600915</v>
      </c>
      <c r="R697" s="68" t="n">
        <f aca="false">Q697-P697</f>
        <v>29.0815250000014</v>
      </c>
      <c r="S697" s="68" t="n">
        <f aca="false">S696+K697</f>
        <v>5180.29283682996</v>
      </c>
      <c r="T697" s="68" t="n">
        <f aca="false">MAX(T696,S697)</f>
        <v>5394.77281857564</v>
      </c>
      <c r="U697" s="68" t="n">
        <f aca="false">T697-S697</f>
        <v>214.479981745681</v>
      </c>
      <c r="V697" s="70" t="n">
        <f aca="false">V696+F697</f>
        <v>1.8602</v>
      </c>
      <c r="W697" s="70" t="n">
        <f aca="false">MAX(W696,V697)</f>
        <v>1.8637</v>
      </c>
      <c r="X697" s="70" t="n">
        <f aca="false">W697-V697</f>
        <v>0.00350000000000028</v>
      </c>
      <c r="Y697" s="70" t="n">
        <f aca="false">Y696+M697</f>
        <v>1.67944972041607</v>
      </c>
      <c r="Z697" s="70" t="n">
        <f aca="false">MAX(Z696,Y697)</f>
        <v>1.68648781323505</v>
      </c>
      <c r="AA697" s="70" t="n">
        <f aca="false">Z697-Y697</f>
        <v>0.00703809281898749</v>
      </c>
      <c r="AB697" s="72" t="n">
        <f aca="false">AB696*(1+F697)</f>
        <v>5.7206809653427</v>
      </c>
      <c r="AC697" s="73" t="n">
        <f aca="false">MAX(AC696,AB697)</f>
        <v>5.7408830149861</v>
      </c>
      <c r="AD697" s="70" t="n">
        <f aca="false">1-AB697/AC697</f>
        <v>0.00351897950030755</v>
      </c>
      <c r="AE697" s="73" t="n">
        <f aca="false">AE696*(1+M697)</f>
        <v>4.77666161112913</v>
      </c>
      <c r="AF697" s="73" t="n">
        <f aca="false">MAX(AF696,AE697)</f>
        <v>4.8194436127909</v>
      </c>
      <c r="AG697" s="70" t="n">
        <f aca="false">1-AE697/AF697</f>
        <v>0.00887695864896643</v>
      </c>
      <c r="AH697" s="74" t="n">
        <f aca="false">IF(R697&gt;0,AH696+1,0)</f>
        <v>6</v>
      </c>
      <c r="AI697" s="74" t="n">
        <f aca="false">IF(U697&gt;0,AI696+1,0)</f>
        <v>52</v>
      </c>
      <c r="AJ697" s="74" t="n">
        <f aca="false">IF(G697&gt;0,AJ696+1,0)</f>
        <v>1</v>
      </c>
      <c r="AK697" s="74" t="n">
        <f aca="false">IF(G697&lt;=0,AK696+1,0)</f>
        <v>0</v>
      </c>
      <c r="AL697" s="74" t="n">
        <f aca="false">IF(K697&gt;0,AL696+1,0)</f>
        <v>1</v>
      </c>
      <c r="AM697" s="74" t="n">
        <f aca="false">IF(K697&lt;=0,AM696+1,0)</f>
        <v>0</v>
      </c>
    </row>
    <row r="698" customFormat="false" ht="15" hidden="false" customHeight="false" outlineLevel="0" collapsed="false">
      <c r="A698" s="61" t="n">
        <v>697</v>
      </c>
      <c r="B698" s="62" t="n">
        <v>41968.59375</v>
      </c>
      <c r="C698" s="63" t="n">
        <f aca="false">YEAR(B698)</f>
        <v>2014</v>
      </c>
      <c r="D698" s="32" t="s">
        <v>276</v>
      </c>
      <c r="E698" s="64" t="n">
        <v>8443.45</v>
      </c>
      <c r="F698" s="65" t="n">
        <v>-0.0011</v>
      </c>
      <c r="G698" s="66" t="n">
        <v>-9.287795</v>
      </c>
      <c r="H698" s="67" t="n">
        <f aca="false">E698+IF(D698="Long",1,-1)*G698</f>
        <v>8452.737795</v>
      </c>
      <c r="I698" s="68" t="n">
        <f aca="false">Assumptions!$B$58</f>
        <v>5.35750011455817</v>
      </c>
      <c r="J698" s="68" t="n">
        <f aca="false">INDEX(Yearly!$L$5:$L$22,MATCH(C698,Yearly!$A$5:$A$22,0))</f>
        <v>0.55422414978188</v>
      </c>
      <c r="K698" s="68" t="n">
        <f aca="false">G698-I698-J698</f>
        <v>-15.19951926434</v>
      </c>
      <c r="L698" s="69" t="n">
        <f aca="false">(I698+J698)/Assumptions!$B$8</f>
        <v>0.000260670104406952</v>
      </c>
      <c r="M698" s="70" t="n">
        <f aca="false">F698-L698</f>
        <v>-0.00136067010440695</v>
      </c>
      <c r="N698" s="71" t="n">
        <f aca="false">G698*Assumptions!$B$7</f>
        <v>-73048.507675</v>
      </c>
      <c r="O698" s="71" t="n">
        <f aca="false">K698*Assumptions!$B$7</f>
        <v>-119544.219014034</v>
      </c>
      <c r="P698" s="68" t="n">
        <f aca="false">P697+G698</f>
        <v>9270.231595</v>
      </c>
      <c r="Q698" s="68" t="n">
        <f aca="false">MAX(Q697,P698)</f>
        <v>9308.600915</v>
      </c>
      <c r="R698" s="68" t="n">
        <f aca="false">Q698-P698</f>
        <v>38.3693200000016</v>
      </c>
      <c r="S698" s="68" t="n">
        <f aca="false">S697+K698</f>
        <v>5165.09331756562</v>
      </c>
      <c r="T698" s="68" t="n">
        <f aca="false">MAX(T697,S698)</f>
        <v>5394.77281857564</v>
      </c>
      <c r="U698" s="68" t="n">
        <f aca="false">T698-S698</f>
        <v>229.679501010021</v>
      </c>
      <c r="V698" s="70" t="n">
        <f aca="false">V697+F698</f>
        <v>1.8591</v>
      </c>
      <c r="W698" s="70" t="n">
        <f aca="false">MAX(W697,V698)</f>
        <v>1.8637</v>
      </c>
      <c r="X698" s="70" t="n">
        <f aca="false">W698-V698</f>
        <v>0.00460000000000038</v>
      </c>
      <c r="Y698" s="70" t="n">
        <f aca="false">Y697+M698</f>
        <v>1.67808905031166</v>
      </c>
      <c r="Z698" s="70" t="n">
        <f aca="false">MAX(Z697,Y698)</f>
        <v>1.68648781323505</v>
      </c>
      <c r="AA698" s="70" t="n">
        <f aca="false">Z698-Y698</f>
        <v>0.00839876292339437</v>
      </c>
      <c r="AB698" s="72" t="n">
        <f aca="false">AB697*(1+F698)</f>
        <v>5.71438821628082</v>
      </c>
      <c r="AC698" s="73" t="n">
        <f aca="false">MAX(AC697,AB698)</f>
        <v>5.7408830149861</v>
      </c>
      <c r="AD698" s="70" t="n">
        <f aca="false">1-AB698/AC698</f>
        <v>0.00461510862285719</v>
      </c>
      <c r="AE698" s="73" t="n">
        <f aca="false">AE697*(1+M698)</f>
        <v>4.770162150476</v>
      </c>
      <c r="AF698" s="73" t="n">
        <f aca="false">MAX(AF697,AE698)</f>
        <v>4.8194436127909</v>
      </c>
      <c r="AG698" s="70" t="n">
        <f aca="false">1-AE698/AF698</f>
        <v>0.0102255501411218</v>
      </c>
      <c r="AH698" s="74" t="n">
        <f aca="false">IF(R698&gt;0,AH697+1,0)</f>
        <v>7</v>
      </c>
      <c r="AI698" s="74" t="n">
        <f aca="false">IF(U698&gt;0,AI697+1,0)</f>
        <v>53</v>
      </c>
      <c r="AJ698" s="74" t="n">
        <f aca="false">IF(G698&gt;0,AJ697+1,0)</f>
        <v>0</v>
      </c>
      <c r="AK698" s="74" t="n">
        <f aca="false">IF(G698&lt;=0,AK697+1,0)</f>
        <v>1</v>
      </c>
      <c r="AL698" s="74" t="n">
        <f aca="false">IF(K698&gt;0,AL697+1,0)</f>
        <v>0</v>
      </c>
      <c r="AM698" s="74" t="n">
        <f aca="false">IF(K698&lt;=0,AM697+1,0)</f>
        <v>1</v>
      </c>
    </row>
    <row r="699" customFormat="false" ht="15" hidden="false" customHeight="false" outlineLevel="0" collapsed="false">
      <c r="A699" s="61" t="n">
        <v>698</v>
      </c>
      <c r="B699" s="62" t="n">
        <v>41969.4270833333</v>
      </c>
      <c r="C699" s="63" t="n">
        <f aca="false">YEAR(B699)</f>
        <v>2014</v>
      </c>
      <c r="D699" s="32" t="s">
        <v>277</v>
      </c>
      <c r="E699" s="64" t="n">
        <v>8452.85</v>
      </c>
      <c r="F699" s="65" t="n">
        <v>-0.0005</v>
      </c>
      <c r="G699" s="66" t="n">
        <v>-4.226425</v>
      </c>
      <c r="H699" s="67" t="n">
        <f aca="false">E699+IF(D699="Long",1,-1)*G699</f>
        <v>8448.623575</v>
      </c>
      <c r="I699" s="68" t="n">
        <f aca="false">Assumptions!$B$58</f>
        <v>5.35750011455817</v>
      </c>
      <c r="J699" s="68" t="n">
        <f aca="false">INDEX(Yearly!$L$5:$L$22,MATCH(C699,Yearly!$A$5:$A$22,0))</f>
        <v>0.55422414978188</v>
      </c>
      <c r="K699" s="68" t="n">
        <f aca="false">G699-I699-J699</f>
        <v>-10.13814926434</v>
      </c>
      <c r="L699" s="69" t="n">
        <f aca="false">(I699+J699)/Assumptions!$B$8</f>
        <v>0.000260670104406952</v>
      </c>
      <c r="M699" s="70" t="n">
        <f aca="false">F699-L699</f>
        <v>-0.000760670104406952</v>
      </c>
      <c r="N699" s="71" t="n">
        <f aca="false">G699*Assumptions!$B$7</f>
        <v>-33240.832625</v>
      </c>
      <c r="O699" s="71" t="n">
        <f aca="false">K699*Assumptions!$B$7</f>
        <v>-79736.5439640345</v>
      </c>
      <c r="P699" s="68" t="n">
        <f aca="false">P698+G699</f>
        <v>9266.00517</v>
      </c>
      <c r="Q699" s="68" t="n">
        <f aca="false">MAX(Q698,P699)</f>
        <v>9308.600915</v>
      </c>
      <c r="R699" s="68" t="n">
        <f aca="false">Q699-P699</f>
        <v>42.5957450000024</v>
      </c>
      <c r="S699" s="68" t="n">
        <f aca="false">S698+K699</f>
        <v>5154.95516830128</v>
      </c>
      <c r="T699" s="68" t="n">
        <f aca="false">MAX(T698,S699)</f>
        <v>5394.77281857564</v>
      </c>
      <c r="U699" s="68" t="n">
        <f aca="false">T699-S699</f>
        <v>239.817650274362</v>
      </c>
      <c r="V699" s="70" t="n">
        <f aca="false">V698+F699</f>
        <v>1.8586</v>
      </c>
      <c r="W699" s="70" t="n">
        <f aca="false">MAX(W698,V699)</f>
        <v>1.8637</v>
      </c>
      <c r="X699" s="70" t="n">
        <f aca="false">W699-V699</f>
        <v>0.00510000000000033</v>
      </c>
      <c r="Y699" s="70" t="n">
        <f aca="false">Y698+M699</f>
        <v>1.67732838020725</v>
      </c>
      <c r="Z699" s="70" t="n">
        <f aca="false">MAX(Z698,Y699)</f>
        <v>1.68648781323505</v>
      </c>
      <c r="AA699" s="70" t="n">
        <f aca="false">Z699-Y699</f>
        <v>0.00915943302780131</v>
      </c>
      <c r="AB699" s="72" t="n">
        <f aca="false">AB698*(1+F699)</f>
        <v>5.71153102217268</v>
      </c>
      <c r="AC699" s="73" t="n">
        <f aca="false">MAX(AC698,AB699)</f>
        <v>5.7408830149861</v>
      </c>
      <c r="AD699" s="70" t="n">
        <f aca="false">1-AB699/AC699</f>
        <v>0.00511280106854561</v>
      </c>
      <c r="AE699" s="73" t="n">
        <f aca="false">AE698*(1+M699)</f>
        <v>4.76653363073496</v>
      </c>
      <c r="AF699" s="73" t="n">
        <f aca="false">MAX(AF698,AE699)</f>
        <v>4.8194436127909</v>
      </c>
      <c r="AG699" s="70" t="n">
        <f aca="false">1-AE699/AF699</f>
        <v>0.0109784419752352</v>
      </c>
      <c r="AH699" s="74" t="n">
        <f aca="false">IF(R699&gt;0,AH698+1,0)</f>
        <v>8</v>
      </c>
      <c r="AI699" s="74" t="n">
        <f aca="false">IF(U699&gt;0,AI698+1,0)</f>
        <v>54</v>
      </c>
      <c r="AJ699" s="74" t="n">
        <f aca="false">IF(G699&gt;0,AJ698+1,0)</f>
        <v>0</v>
      </c>
      <c r="AK699" s="74" t="n">
        <f aca="false">IF(G699&lt;=0,AK698+1,0)</f>
        <v>2</v>
      </c>
      <c r="AL699" s="74" t="n">
        <f aca="false">IF(K699&gt;0,AL698+1,0)</f>
        <v>0</v>
      </c>
      <c r="AM699" s="74" t="n">
        <f aca="false">IF(K699&lt;=0,AM698+1,0)</f>
        <v>2</v>
      </c>
    </row>
    <row r="700" customFormat="false" ht="15" hidden="false" customHeight="false" outlineLevel="0" collapsed="false">
      <c r="A700" s="61" t="n">
        <v>699</v>
      </c>
      <c r="B700" s="62" t="n">
        <v>41969.46875</v>
      </c>
      <c r="C700" s="63" t="n">
        <f aca="false">YEAR(B700)</f>
        <v>2014</v>
      </c>
      <c r="D700" s="32" t="s">
        <v>276</v>
      </c>
      <c r="E700" s="64" t="n">
        <v>8448.3</v>
      </c>
      <c r="F700" s="65" t="n">
        <v>-0.0014</v>
      </c>
      <c r="G700" s="66" t="n">
        <v>-11.82762</v>
      </c>
      <c r="H700" s="67" t="n">
        <f aca="false">E700+IF(D700="Long",1,-1)*G700</f>
        <v>8460.12762</v>
      </c>
      <c r="I700" s="68" t="n">
        <f aca="false">Assumptions!$B$58</f>
        <v>5.35750011455817</v>
      </c>
      <c r="J700" s="68" t="n">
        <f aca="false">INDEX(Yearly!$L$5:$L$22,MATCH(C700,Yearly!$A$5:$A$22,0))</f>
        <v>0.55422414978188</v>
      </c>
      <c r="K700" s="68" t="n">
        <f aca="false">G700-I700-J700</f>
        <v>-17.73934426434</v>
      </c>
      <c r="L700" s="69" t="n">
        <f aca="false">(I700+J700)/Assumptions!$B$8</f>
        <v>0.000260670104406952</v>
      </c>
      <c r="M700" s="70" t="n">
        <f aca="false">F700-L700</f>
        <v>-0.00166067010440695</v>
      </c>
      <c r="N700" s="71" t="n">
        <f aca="false">G700*Assumptions!$B$7</f>
        <v>-93024.2313</v>
      </c>
      <c r="O700" s="71" t="n">
        <f aca="false">K700*Assumptions!$B$7</f>
        <v>-139519.942639034</v>
      </c>
      <c r="P700" s="68" t="n">
        <f aca="false">P699+G700</f>
        <v>9254.17755</v>
      </c>
      <c r="Q700" s="68" t="n">
        <f aca="false">MAX(Q699,P700)</f>
        <v>9308.600915</v>
      </c>
      <c r="R700" s="68" t="n">
        <f aca="false">Q700-P700</f>
        <v>54.4233650000024</v>
      </c>
      <c r="S700" s="68" t="n">
        <f aca="false">S699+K700</f>
        <v>5137.21582403694</v>
      </c>
      <c r="T700" s="68" t="n">
        <f aca="false">MAX(T699,S700)</f>
        <v>5394.77281857564</v>
      </c>
      <c r="U700" s="68" t="n">
        <f aca="false">T700-S700</f>
        <v>257.556994538702</v>
      </c>
      <c r="V700" s="70" t="n">
        <f aca="false">V699+F700</f>
        <v>1.8572</v>
      </c>
      <c r="W700" s="70" t="n">
        <f aca="false">MAX(W699,V700)</f>
        <v>1.8637</v>
      </c>
      <c r="X700" s="70" t="n">
        <f aca="false">W700-V700</f>
        <v>0.00650000000000039</v>
      </c>
      <c r="Y700" s="70" t="n">
        <f aca="false">Y699+M700</f>
        <v>1.67566771010285</v>
      </c>
      <c r="Z700" s="70" t="n">
        <f aca="false">MAX(Z699,Y700)</f>
        <v>1.68648781323505</v>
      </c>
      <c r="AA700" s="70" t="n">
        <f aca="false">Z700-Y700</f>
        <v>0.0108201031322082</v>
      </c>
      <c r="AB700" s="72" t="n">
        <f aca="false">AB699*(1+F700)</f>
        <v>5.70353487874164</v>
      </c>
      <c r="AC700" s="73" t="n">
        <f aca="false">MAX(AC699,AB700)</f>
        <v>5.7408830149861</v>
      </c>
      <c r="AD700" s="70" t="n">
        <f aca="false">1-AB700/AC700</f>
        <v>0.00650564314704971</v>
      </c>
      <c r="AE700" s="73" t="n">
        <f aca="false">AE699*(1+M700)</f>
        <v>4.75861799083275</v>
      </c>
      <c r="AF700" s="73" t="n">
        <f aca="false">MAX(AF699,AE700)</f>
        <v>4.8194436127909</v>
      </c>
      <c r="AG700" s="70" t="n">
        <f aca="false">1-AE700/AF700</f>
        <v>0.0126208805092609</v>
      </c>
      <c r="AH700" s="74" t="n">
        <f aca="false">IF(R700&gt;0,AH699+1,0)</f>
        <v>9</v>
      </c>
      <c r="AI700" s="74" t="n">
        <f aca="false">IF(U700&gt;0,AI699+1,0)</f>
        <v>55</v>
      </c>
      <c r="AJ700" s="74" t="n">
        <f aca="false">IF(G700&gt;0,AJ699+1,0)</f>
        <v>0</v>
      </c>
      <c r="AK700" s="74" t="n">
        <f aca="false">IF(G700&lt;=0,AK699+1,0)</f>
        <v>3</v>
      </c>
      <c r="AL700" s="74" t="n">
        <f aca="false">IF(K700&gt;0,AL699+1,0)</f>
        <v>0</v>
      </c>
      <c r="AM700" s="74" t="n">
        <f aca="false">IF(K700&lt;=0,AM699+1,0)</f>
        <v>3</v>
      </c>
    </row>
    <row r="701" customFormat="false" ht="15" hidden="false" customHeight="false" outlineLevel="0" collapsed="false">
      <c r="A701" s="61" t="n">
        <v>700</v>
      </c>
      <c r="B701" s="62" t="n">
        <v>41969.5520833333</v>
      </c>
      <c r="C701" s="63" t="n">
        <f aca="false">YEAR(B701)</f>
        <v>2014</v>
      </c>
      <c r="D701" s="32" t="s">
        <v>277</v>
      </c>
      <c r="E701" s="64" t="n">
        <v>8460</v>
      </c>
      <c r="F701" s="65" t="n">
        <v>0.0083</v>
      </c>
      <c r="G701" s="66" t="n">
        <v>70.218</v>
      </c>
      <c r="H701" s="67" t="n">
        <f aca="false">E701+IF(D701="Long",1,-1)*G701</f>
        <v>8530.218</v>
      </c>
      <c r="I701" s="68" t="n">
        <f aca="false">Assumptions!$B$58</f>
        <v>5.35750011455817</v>
      </c>
      <c r="J701" s="68" t="n">
        <f aca="false">INDEX(Yearly!$L$5:$L$22,MATCH(C701,Yearly!$A$5:$A$22,0))</f>
        <v>0.55422414978188</v>
      </c>
      <c r="K701" s="68" t="n">
        <f aca="false">G701-I701-J701</f>
        <v>64.30627573566</v>
      </c>
      <c r="L701" s="69" t="n">
        <f aca="false">(I701+J701)/Assumptions!$B$8</f>
        <v>0.000260670104406952</v>
      </c>
      <c r="M701" s="70" t="n">
        <f aca="false">F701-L701</f>
        <v>0.00803932989559305</v>
      </c>
      <c r="N701" s="71" t="n">
        <f aca="false">G701*Assumptions!$B$7</f>
        <v>552264.57</v>
      </c>
      <c r="O701" s="71" t="n">
        <f aca="false">K701*Assumptions!$B$7</f>
        <v>505768.858660966</v>
      </c>
      <c r="P701" s="68" t="n">
        <f aca="false">P700+G701</f>
        <v>9324.39555</v>
      </c>
      <c r="Q701" s="68" t="n">
        <f aca="false">MAX(Q700,P701)</f>
        <v>9324.39555</v>
      </c>
      <c r="R701" s="68" t="n">
        <f aca="false">Q701-P701</f>
        <v>0</v>
      </c>
      <c r="S701" s="68" t="n">
        <f aca="false">S700+K701</f>
        <v>5201.5220997726</v>
      </c>
      <c r="T701" s="68" t="n">
        <f aca="false">MAX(T700,S701)</f>
        <v>5394.77281857564</v>
      </c>
      <c r="U701" s="68" t="n">
        <f aca="false">T701-S701</f>
        <v>193.250718803041</v>
      </c>
      <c r="V701" s="70" t="n">
        <f aca="false">V700+F701</f>
        <v>1.8655</v>
      </c>
      <c r="W701" s="70" t="n">
        <f aca="false">MAX(W700,V701)</f>
        <v>1.8655</v>
      </c>
      <c r="X701" s="70" t="n">
        <f aca="false">W701-V701</f>
        <v>0</v>
      </c>
      <c r="Y701" s="70" t="n">
        <f aca="false">Y700+M701</f>
        <v>1.68370703999844</v>
      </c>
      <c r="Z701" s="70" t="n">
        <f aca="false">MAX(Z700,Y701)</f>
        <v>1.68648781323505</v>
      </c>
      <c r="AA701" s="70" t="n">
        <f aca="false">Z701-Y701</f>
        <v>0.00278077323661519</v>
      </c>
      <c r="AB701" s="72" t="n">
        <f aca="false">AB700*(1+F701)</f>
        <v>5.7508742182352</v>
      </c>
      <c r="AC701" s="73" t="n">
        <f aca="false">MAX(AC700,AB701)</f>
        <v>5.7508742182352</v>
      </c>
      <c r="AD701" s="70" t="n">
        <f aca="false">1-AB701/AC701</f>
        <v>0</v>
      </c>
      <c r="AE701" s="73" t="n">
        <f aca="false">AE700*(1+M701)</f>
        <v>4.79687409070816</v>
      </c>
      <c r="AF701" s="73" t="n">
        <f aca="false">MAX(AF700,AE701)</f>
        <v>4.8194436127909</v>
      </c>
      <c r="AG701" s="70" t="n">
        <f aca="false">1-AE701/AF701</f>
        <v>0.00468301403565474</v>
      </c>
      <c r="AH701" s="74" t="n">
        <f aca="false">IF(R701&gt;0,AH700+1,0)</f>
        <v>0</v>
      </c>
      <c r="AI701" s="74" t="n">
        <f aca="false">IF(U701&gt;0,AI700+1,0)</f>
        <v>56</v>
      </c>
      <c r="AJ701" s="74" t="n">
        <f aca="false">IF(G701&gt;0,AJ700+1,0)</f>
        <v>1</v>
      </c>
      <c r="AK701" s="74" t="n">
        <f aca="false">IF(G701&lt;=0,AK700+1,0)</f>
        <v>0</v>
      </c>
      <c r="AL701" s="74" t="n">
        <f aca="false">IF(K701&gt;0,AL700+1,0)</f>
        <v>1</v>
      </c>
      <c r="AM701" s="74" t="n">
        <f aca="false">IF(K701&lt;=0,AM700+1,0)</f>
        <v>0</v>
      </c>
    </row>
    <row r="702" customFormat="false" ht="15" hidden="false" customHeight="false" outlineLevel="0" collapsed="false">
      <c r="A702" s="61" t="n">
        <v>701</v>
      </c>
      <c r="B702" s="62" t="n">
        <v>41975.40625</v>
      </c>
      <c r="C702" s="63" t="n">
        <f aca="false">YEAR(B702)</f>
        <v>2014</v>
      </c>
      <c r="D702" s="32" t="s">
        <v>276</v>
      </c>
      <c r="E702" s="64" t="n">
        <v>8530.1</v>
      </c>
      <c r="F702" s="65" t="n">
        <v>-0.0003</v>
      </c>
      <c r="G702" s="66" t="n">
        <v>-2.55903</v>
      </c>
      <c r="H702" s="67" t="n">
        <f aca="false">E702+IF(D702="Long",1,-1)*G702</f>
        <v>8532.65903</v>
      </c>
      <c r="I702" s="68" t="n">
        <f aca="false">Assumptions!$B$58</f>
        <v>5.35750011455817</v>
      </c>
      <c r="J702" s="68" t="n">
        <f aca="false">INDEX(Yearly!$L$5:$L$22,MATCH(C702,Yearly!$A$5:$A$22,0))</f>
        <v>0.55422414978188</v>
      </c>
      <c r="K702" s="68" t="n">
        <f aca="false">G702-I702-J702</f>
        <v>-8.47075426434005</v>
      </c>
      <c r="L702" s="69" t="n">
        <f aca="false">(I702+J702)/Assumptions!$B$8</f>
        <v>0.000260670104406952</v>
      </c>
      <c r="M702" s="70" t="n">
        <f aca="false">F702-L702</f>
        <v>-0.000560670104406952</v>
      </c>
      <c r="N702" s="71" t="n">
        <f aca="false">G702*Assumptions!$B$7</f>
        <v>-20126.77095</v>
      </c>
      <c r="O702" s="71" t="n">
        <f aca="false">K702*Assumptions!$B$7</f>
        <v>-66622.4822890345</v>
      </c>
      <c r="P702" s="68" t="n">
        <f aca="false">P701+G702</f>
        <v>9321.83652</v>
      </c>
      <c r="Q702" s="68" t="n">
        <f aca="false">MAX(Q701,P702)</f>
        <v>9324.39555</v>
      </c>
      <c r="R702" s="68" t="n">
        <f aca="false">Q702-P702</f>
        <v>2.55903000000035</v>
      </c>
      <c r="S702" s="68" t="n">
        <f aca="false">S701+K702</f>
        <v>5193.05134550826</v>
      </c>
      <c r="T702" s="68" t="n">
        <f aca="false">MAX(T701,S702)</f>
        <v>5394.77281857564</v>
      </c>
      <c r="U702" s="68" t="n">
        <f aca="false">T702-S702</f>
        <v>201.721473067381</v>
      </c>
      <c r="V702" s="70" t="n">
        <f aca="false">V701+F702</f>
        <v>1.8652</v>
      </c>
      <c r="W702" s="70" t="n">
        <f aca="false">MAX(W701,V702)</f>
        <v>1.8655</v>
      </c>
      <c r="X702" s="70" t="n">
        <f aca="false">W702-V702</f>
        <v>0.000299999999999967</v>
      </c>
      <c r="Y702" s="70" t="n">
        <f aca="false">Y701+M702</f>
        <v>1.68314636989403</v>
      </c>
      <c r="Z702" s="70" t="n">
        <f aca="false">MAX(Z701,Y702)</f>
        <v>1.68648781323505</v>
      </c>
      <c r="AA702" s="70" t="n">
        <f aca="false">Z702-Y702</f>
        <v>0.00334144334102215</v>
      </c>
      <c r="AB702" s="72" t="n">
        <f aca="false">AB701*(1+F702)</f>
        <v>5.74914895596973</v>
      </c>
      <c r="AC702" s="73" t="n">
        <f aca="false">MAX(AC701,AB702)</f>
        <v>5.7508742182352</v>
      </c>
      <c r="AD702" s="70" t="n">
        <f aca="false">1-AB702/AC702</f>
        <v>0.000299999999999967</v>
      </c>
      <c r="AE702" s="73" t="n">
        <f aca="false">AE701*(1+M702)</f>
        <v>4.79418462681089</v>
      </c>
      <c r="AF702" s="73" t="n">
        <f aca="false">MAX(AF701,AE702)</f>
        <v>4.8194436127909</v>
      </c>
      <c r="AG702" s="70" t="n">
        <f aca="false">1-AE702/AF702</f>
        <v>0.00524105851409351</v>
      </c>
      <c r="AH702" s="74" t="n">
        <f aca="false">IF(R702&gt;0,AH701+1,0)</f>
        <v>1</v>
      </c>
      <c r="AI702" s="74" t="n">
        <f aca="false">IF(U702&gt;0,AI701+1,0)</f>
        <v>57</v>
      </c>
      <c r="AJ702" s="74" t="n">
        <f aca="false">IF(G702&gt;0,AJ701+1,0)</f>
        <v>0</v>
      </c>
      <c r="AK702" s="74" t="n">
        <f aca="false">IF(G702&lt;=0,AK701+1,0)</f>
        <v>1</v>
      </c>
      <c r="AL702" s="74" t="n">
        <f aca="false">IF(K702&gt;0,AL701+1,0)</f>
        <v>0</v>
      </c>
      <c r="AM702" s="74" t="n">
        <f aca="false">IF(K702&lt;=0,AM701+1,0)</f>
        <v>1</v>
      </c>
    </row>
    <row r="703" customFormat="false" ht="15" hidden="false" customHeight="false" outlineLevel="0" collapsed="false">
      <c r="A703" s="61" t="n">
        <v>702</v>
      </c>
      <c r="B703" s="62" t="n">
        <v>41975.6145833333</v>
      </c>
      <c r="C703" s="63" t="n">
        <f aca="false">YEAR(B703)</f>
        <v>2014</v>
      </c>
      <c r="D703" s="32" t="s">
        <v>277</v>
      </c>
      <c r="E703" s="64" t="n">
        <v>8532.55</v>
      </c>
      <c r="F703" s="65" t="n">
        <v>-0.0027</v>
      </c>
      <c r="G703" s="66" t="n">
        <v>-23.037885</v>
      </c>
      <c r="H703" s="67" t="n">
        <f aca="false">E703+IF(D703="Long",1,-1)*G703</f>
        <v>8509.512115</v>
      </c>
      <c r="I703" s="68" t="n">
        <f aca="false">Assumptions!$B$58</f>
        <v>5.35750011455817</v>
      </c>
      <c r="J703" s="68" t="n">
        <f aca="false">INDEX(Yearly!$L$5:$L$22,MATCH(C703,Yearly!$A$5:$A$22,0))</f>
        <v>0.55422414978188</v>
      </c>
      <c r="K703" s="68" t="n">
        <f aca="false">G703-I703-J703</f>
        <v>-28.94960926434</v>
      </c>
      <c r="L703" s="69" t="n">
        <f aca="false">(I703+J703)/Assumptions!$B$8</f>
        <v>0.000260670104406952</v>
      </c>
      <c r="M703" s="70" t="n">
        <f aca="false">F703-L703</f>
        <v>-0.00296067010440695</v>
      </c>
      <c r="N703" s="71" t="n">
        <f aca="false">G703*Assumptions!$B$7</f>
        <v>-181192.965525</v>
      </c>
      <c r="O703" s="71" t="n">
        <f aca="false">K703*Assumptions!$B$7</f>
        <v>-227688.676864034</v>
      </c>
      <c r="P703" s="68" t="n">
        <f aca="false">P702+G703</f>
        <v>9298.798635</v>
      </c>
      <c r="Q703" s="68" t="n">
        <f aca="false">MAX(Q702,P703)</f>
        <v>9324.39555</v>
      </c>
      <c r="R703" s="68" t="n">
        <f aca="false">Q703-P703</f>
        <v>25.5969150000001</v>
      </c>
      <c r="S703" s="68" t="n">
        <f aca="false">S702+K703</f>
        <v>5164.10173624392</v>
      </c>
      <c r="T703" s="68" t="n">
        <f aca="false">MAX(T702,S703)</f>
        <v>5394.77281857564</v>
      </c>
      <c r="U703" s="68" t="n">
        <f aca="false">T703-S703</f>
        <v>230.671082331722</v>
      </c>
      <c r="V703" s="70" t="n">
        <f aca="false">V702+F703</f>
        <v>1.8625</v>
      </c>
      <c r="W703" s="70" t="n">
        <f aca="false">MAX(W702,V703)</f>
        <v>1.8655</v>
      </c>
      <c r="X703" s="70" t="n">
        <f aca="false">W703-V703</f>
        <v>0.00299999999999989</v>
      </c>
      <c r="Y703" s="70" t="n">
        <f aca="false">Y702+M703</f>
        <v>1.68018569978963</v>
      </c>
      <c r="Z703" s="70" t="n">
        <f aca="false">MAX(Z702,Y703)</f>
        <v>1.68648781323505</v>
      </c>
      <c r="AA703" s="70" t="n">
        <f aca="false">Z703-Y703</f>
        <v>0.00630211344542908</v>
      </c>
      <c r="AB703" s="72" t="n">
        <f aca="false">AB702*(1+F703)</f>
        <v>5.73362625378861</v>
      </c>
      <c r="AC703" s="73" t="n">
        <f aca="false">MAX(AC702,AB703)</f>
        <v>5.7508742182352</v>
      </c>
      <c r="AD703" s="70" t="n">
        <f aca="false">1-AB703/AC703</f>
        <v>0.00299918999999993</v>
      </c>
      <c r="AE703" s="73" t="n">
        <f aca="false">AE702*(1+M703)</f>
        <v>4.77999062771128</v>
      </c>
      <c r="AF703" s="73" t="n">
        <f aca="false">MAX(AF702,AE703)</f>
        <v>4.8194436127909</v>
      </c>
      <c r="AG703" s="70" t="n">
        <f aca="false">1-AE703/AF703</f>
        <v>0.00818621157324229</v>
      </c>
      <c r="AH703" s="74" t="n">
        <f aca="false">IF(R703&gt;0,AH702+1,0)</f>
        <v>2</v>
      </c>
      <c r="AI703" s="74" t="n">
        <f aca="false">IF(U703&gt;0,AI702+1,0)</f>
        <v>58</v>
      </c>
      <c r="AJ703" s="74" t="n">
        <f aca="false">IF(G703&gt;0,AJ702+1,0)</f>
        <v>0</v>
      </c>
      <c r="AK703" s="74" t="n">
        <f aca="false">IF(G703&lt;=0,AK702+1,0)</f>
        <v>2</v>
      </c>
      <c r="AL703" s="74" t="n">
        <f aca="false">IF(K703&gt;0,AL702+1,0)</f>
        <v>0</v>
      </c>
      <c r="AM703" s="74" t="n">
        <f aca="false">IF(K703&lt;=0,AM702+1,0)</f>
        <v>2</v>
      </c>
    </row>
    <row r="704" customFormat="false" ht="15" hidden="false" customHeight="false" outlineLevel="0" collapsed="false">
      <c r="A704" s="61" t="n">
        <v>703</v>
      </c>
      <c r="B704" s="62" t="n">
        <v>41976.40625</v>
      </c>
      <c r="C704" s="63" t="n">
        <f aca="false">YEAR(B704)</f>
        <v>2014</v>
      </c>
      <c r="D704" s="32" t="s">
        <v>276</v>
      </c>
      <c r="E704" s="64" t="n">
        <v>8509.6</v>
      </c>
      <c r="F704" s="65" t="n">
        <v>-0.0036</v>
      </c>
      <c r="G704" s="66" t="n">
        <v>-30.63456</v>
      </c>
      <c r="H704" s="67" t="n">
        <f aca="false">E704+IF(D704="Long",1,-1)*G704</f>
        <v>8540.23456</v>
      </c>
      <c r="I704" s="68" t="n">
        <f aca="false">Assumptions!$B$58</f>
        <v>5.35750011455817</v>
      </c>
      <c r="J704" s="68" t="n">
        <f aca="false">INDEX(Yearly!$L$5:$L$22,MATCH(C704,Yearly!$A$5:$A$22,0))</f>
        <v>0.55422414978188</v>
      </c>
      <c r="K704" s="68" t="n">
        <f aca="false">G704-I704-J704</f>
        <v>-36.5462842643401</v>
      </c>
      <c r="L704" s="69" t="n">
        <f aca="false">(I704+J704)/Assumptions!$B$8</f>
        <v>0.000260670104406952</v>
      </c>
      <c r="M704" s="70" t="n">
        <f aca="false">F704-L704</f>
        <v>-0.00386067010440695</v>
      </c>
      <c r="N704" s="71" t="n">
        <f aca="false">G704*Assumptions!$B$7</f>
        <v>-240940.8144</v>
      </c>
      <c r="O704" s="71" t="n">
        <f aca="false">K704*Assumptions!$B$7</f>
        <v>-287436.525739035</v>
      </c>
      <c r="P704" s="68" t="n">
        <f aca="false">P703+G704</f>
        <v>9268.164075</v>
      </c>
      <c r="Q704" s="68" t="n">
        <f aca="false">MAX(Q703,P704)</f>
        <v>9324.39555</v>
      </c>
      <c r="R704" s="68" t="n">
        <f aca="false">Q704-P704</f>
        <v>56.2314750000005</v>
      </c>
      <c r="S704" s="68" t="n">
        <f aca="false">S703+K704</f>
        <v>5127.55545197958</v>
      </c>
      <c r="T704" s="68" t="n">
        <f aca="false">MAX(T703,S704)</f>
        <v>5394.77281857564</v>
      </c>
      <c r="U704" s="68" t="n">
        <f aca="false">T704-S704</f>
        <v>267.217366596062</v>
      </c>
      <c r="V704" s="70" t="n">
        <f aca="false">V703+F704</f>
        <v>1.8589</v>
      </c>
      <c r="W704" s="70" t="n">
        <f aca="false">MAX(W703,V704)</f>
        <v>1.8655</v>
      </c>
      <c r="X704" s="70" t="n">
        <f aca="false">W704-V704</f>
        <v>0.00659999999999994</v>
      </c>
      <c r="Y704" s="70" t="n">
        <f aca="false">Y703+M704</f>
        <v>1.67632502968522</v>
      </c>
      <c r="Z704" s="70" t="n">
        <f aca="false">MAX(Z703,Y704)</f>
        <v>1.68648781323505</v>
      </c>
      <c r="AA704" s="70" t="n">
        <f aca="false">Z704-Y704</f>
        <v>0.0101627835498361</v>
      </c>
      <c r="AB704" s="72" t="n">
        <f aca="false">AB703*(1+F704)</f>
        <v>5.71298519927497</v>
      </c>
      <c r="AC704" s="73" t="n">
        <f aca="false">MAX(AC703,AB704)</f>
        <v>5.7508742182352</v>
      </c>
      <c r="AD704" s="70" t="n">
        <f aca="false">1-AB704/AC704</f>
        <v>0.006588392916</v>
      </c>
      <c r="AE704" s="73" t="n">
        <f aca="false">AE703*(1+M704)</f>
        <v>4.76153666079553</v>
      </c>
      <c r="AF704" s="73" t="n">
        <f aca="false">MAX(AF703,AE704)</f>
        <v>4.8194436127909</v>
      </c>
      <c r="AG704" s="70" t="n">
        <f aca="false">1-AE704/AF704</f>
        <v>0.0120152774153601</v>
      </c>
      <c r="AH704" s="74" t="n">
        <f aca="false">IF(R704&gt;0,AH703+1,0)</f>
        <v>3</v>
      </c>
      <c r="AI704" s="74" t="n">
        <f aca="false">IF(U704&gt;0,AI703+1,0)</f>
        <v>59</v>
      </c>
      <c r="AJ704" s="74" t="n">
        <f aca="false">IF(G704&gt;0,AJ703+1,0)</f>
        <v>0</v>
      </c>
      <c r="AK704" s="74" t="n">
        <f aca="false">IF(G704&lt;=0,AK703+1,0)</f>
        <v>3</v>
      </c>
      <c r="AL704" s="74" t="n">
        <f aca="false">IF(K704&gt;0,AL703+1,0)</f>
        <v>0</v>
      </c>
      <c r="AM704" s="74" t="n">
        <f aca="false">IF(K704&lt;=0,AM703+1,0)</f>
        <v>3</v>
      </c>
    </row>
    <row r="705" customFormat="false" ht="15" hidden="false" customHeight="false" outlineLevel="0" collapsed="false">
      <c r="A705" s="61" t="n">
        <v>704</v>
      </c>
      <c r="B705" s="62" t="n">
        <v>41976.53125</v>
      </c>
      <c r="C705" s="63" t="n">
        <f aca="false">YEAR(B705)</f>
        <v>2014</v>
      </c>
      <c r="D705" s="32" t="s">
        <v>277</v>
      </c>
      <c r="E705" s="64" t="n">
        <v>8540.1</v>
      </c>
      <c r="F705" s="65" t="n">
        <v>-0.0019</v>
      </c>
      <c r="G705" s="66" t="n">
        <v>-16.22619</v>
      </c>
      <c r="H705" s="67" t="n">
        <f aca="false">E705+IF(D705="Long",1,-1)*G705</f>
        <v>8523.87381</v>
      </c>
      <c r="I705" s="68" t="n">
        <f aca="false">Assumptions!$B$58</f>
        <v>5.35750011455817</v>
      </c>
      <c r="J705" s="68" t="n">
        <f aca="false">INDEX(Yearly!$L$5:$L$22,MATCH(C705,Yearly!$A$5:$A$22,0))</f>
        <v>0.55422414978188</v>
      </c>
      <c r="K705" s="68" t="n">
        <f aca="false">G705-I705-J705</f>
        <v>-22.13791426434</v>
      </c>
      <c r="L705" s="69" t="n">
        <f aca="false">(I705+J705)/Assumptions!$B$8</f>
        <v>0.000260670104406952</v>
      </c>
      <c r="M705" s="70" t="n">
        <f aca="false">F705-L705</f>
        <v>-0.00216067010440695</v>
      </c>
      <c r="N705" s="71" t="n">
        <f aca="false">G705*Assumptions!$B$7</f>
        <v>-127618.98435</v>
      </c>
      <c r="O705" s="71" t="n">
        <f aca="false">K705*Assumptions!$B$7</f>
        <v>-174114.695689034</v>
      </c>
      <c r="P705" s="68" t="n">
        <f aca="false">P704+G705</f>
        <v>9251.937885</v>
      </c>
      <c r="Q705" s="68" t="n">
        <f aca="false">MAX(Q704,P705)</f>
        <v>9324.39555</v>
      </c>
      <c r="R705" s="68" t="n">
        <f aca="false">Q705-P705</f>
        <v>72.4576649999999</v>
      </c>
      <c r="S705" s="68" t="n">
        <f aca="false">S704+K705</f>
        <v>5105.41753771524</v>
      </c>
      <c r="T705" s="68" t="n">
        <f aca="false">MAX(T704,S705)</f>
        <v>5394.77281857564</v>
      </c>
      <c r="U705" s="68" t="n">
        <f aca="false">T705-S705</f>
        <v>289.355280860402</v>
      </c>
      <c r="V705" s="70" t="n">
        <f aca="false">V704+F705</f>
        <v>1.857</v>
      </c>
      <c r="W705" s="70" t="n">
        <f aca="false">MAX(W704,V705)</f>
        <v>1.8655</v>
      </c>
      <c r="X705" s="70" t="n">
        <f aca="false">W705-V705</f>
        <v>0.00849999999999995</v>
      </c>
      <c r="Y705" s="70" t="n">
        <f aca="false">Y704+M705</f>
        <v>1.67416435958081</v>
      </c>
      <c r="Z705" s="70" t="n">
        <f aca="false">MAX(Z704,Y705)</f>
        <v>1.68648781323505</v>
      </c>
      <c r="AA705" s="70" t="n">
        <f aca="false">Z705-Y705</f>
        <v>0.0123234536542431</v>
      </c>
      <c r="AB705" s="72" t="n">
        <f aca="false">AB704*(1+F705)</f>
        <v>5.70213052739635</v>
      </c>
      <c r="AC705" s="73" t="n">
        <f aca="false">MAX(AC704,AB705)</f>
        <v>5.7508742182352</v>
      </c>
      <c r="AD705" s="70" t="n">
        <f aca="false">1-AB705/AC705</f>
        <v>0.00847587496945956</v>
      </c>
      <c r="AE705" s="73" t="n">
        <f aca="false">AE704*(1+M705)</f>
        <v>4.75124855088152</v>
      </c>
      <c r="AF705" s="73" t="n">
        <f aca="false">MAX(AF704,AE705)</f>
        <v>4.8194436127909</v>
      </c>
      <c r="AG705" s="70" t="n">
        <f aca="false">1-AE705/AF705</f>
        <v>0.0141499864690594</v>
      </c>
      <c r="AH705" s="74" t="n">
        <f aca="false">IF(R705&gt;0,AH704+1,0)</f>
        <v>4</v>
      </c>
      <c r="AI705" s="74" t="n">
        <f aca="false">IF(U705&gt;0,AI704+1,0)</f>
        <v>60</v>
      </c>
      <c r="AJ705" s="74" t="n">
        <f aca="false">IF(G705&gt;0,AJ704+1,0)</f>
        <v>0</v>
      </c>
      <c r="AK705" s="74" t="n">
        <f aca="false">IF(G705&lt;=0,AK704+1,0)</f>
        <v>4</v>
      </c>
      <c r="AL705" s="74" t="n">
        <f aca="false">IF(K705&gt;0,AL704+1,0)</f>
        <v>0</v>
      </c>
      <c r="AM705" s="74" t="n">
        <f aca="false">IF(K705&lt;=0,AM704+1,0)</f>
        <v>4</v>
      </c>
    </row>
    <row r="706" customFormat="false" ht="15" hidden="false" customHeight="false" outlineLevel="0" collapsed="false">
      <c r="A706" s="61" t="n">
        <v>705</v>
      </c>
      <c r="B706" s="62" t="n">
        <v>41976.6145833333</v>
      </c>
      <c r="C706" s="63" t="n">
        <f aca="false">YEAR(B706)</f>
        <v>2014</v>
      </c>
      <c r="D706" s="32" t="s">
        <v>276</v>
      </c>
      <c r="E706" s="64" t="n">
        <v>8523.75</v>
      </c>
      <c r="F706" s="65" t="n">
        <v>-0.0021</v>
      </c>
      <c r="G706" s="66" t="n">
        <v>-17.899875</v>
      </c>
      <c r="H706" s="67" t="n">
        <f aca="false">E706+IF(D706="Long",1,-1)*G706</f>
        <v>8541.649875</v>
      </c>
      <c r="I706" s="68" t="n">
        <f aca="false">Assumptions!$B$58</f>
        <v>5.35750011455817</v>
      </c>
      <c r="J706" s="68" t="n">
        <f aca="false">INDEX(Yearly!$L$5:$L$22,MATCH(C706,Yearly!$A$5:$A$22,0))</f>
        <v>0.55422414978188</v>
      </c>
      <c r="K706" s="68" t="n">
        <f aca="false">G706-I706-J706</f>
        <v>-23.8115992643401</v>
      </c>
      <c r="L706" s="69" t="n">
        <f aca="false">(I706+J706)/Assumptions!$B$8</f>
        <v>0.000260670104406952</v>
      </c>
      <c r="M706" s="70" t="n">
        <f aca="false">F706-L706</f>
        <v>-0.00236067010440695</v>
      </c>
      <c r="N706" s="71" t="n">
        <f aca="false">G706*Assumptions!$B$7</f>
        <v>-140782.516875</v>
      </c>
      <c r="O706" s="71" t="n">
        <f aca="false">K706*Assumptions!$B$7</f>
        <v>-187278.228214035</v>
      </c>
      <c r="P706" s="68" t="n">
        <f aca="false">P705+G706</f>
        <v>9234.03801</v>
      </c>
      <c r="Q706" s="68" t="n">
        <f aca="false">MAX(Q705,P706)</f>
        <v>9324.39555</v>
      </c>
      <c r="R706" s="68" t="n">
        <f aca="false">Q706-P706</f>
        <v>90.3575399999991</v>
      </c>
      <c r="S706" s="68" t="n">
        <f aca="false">S705+K706</f>
        <v>5081.6059384509</v>
      </c>
      <c r="T706" s="68" t="n">
        <f aca="false">MAX(T705,S706)</f>
        <v>5394.77281857564</v>
      </c>
      <c r="U706" s="68" t="n">
        <f aca="false">T706-S706</f>
        <v>313.166880124742</v>
      </c>
      <c r="V706" s="70" t="n">
        <f aca="false">V705+F706</f>
        <v>1.8549</v>
      </c>
      <c r="W706" s="70" t="n">
        <f aca="false">MAX(W705,V706)</f>
        <v>1.8655</v>
      </c>
      <c r="X706" s="70" t="n">
        <f aca="false">W706-V706</f>
        <v>0.0105999999999999</v>
      </c>
      <c r="Y706" s="70" t="n">
        <f aca="false">Y705+M706</f>
        <v>1.6718036894764</v>
      </c>
      <c r="Z706" s="70" t="n">
        <f aca="false">MAX(Z705,Y706)</f>
        <v>1.68648781323505</v>
      </c>
      <c r="AA706" s="70" t="n">
        <f aca="false">Z706-Y706</f>
        <v>0.0146841237586501</v>
      </c>
      <c r="AB706" s="72" t="n">
        <f aca="false">AB705*(1+F706)</f>
        <v>5.69015605328881</v>
      </c>
      <c r="AC706" s="73" t="n">
        <f aca="false">MAX(AC705,AB706)</f>
        <v>5.7508742182352</v>
      </c>
      <c r="AD706" s="70" t="n">
        <f aca="false">1-AB706/AC706</f>
        <v>0.0105580756320237</v>
      </c>
      <c r="AE706" s="73" t="n">
        <f aca="false">AE705*(1+M706)</f>
        <v>4.74003242046884</v>
      </c>
      <c r="AF706" s="73" t="n">
        <f aca="false">MAX(AF705,AE706)</f>
        <v>4.8194436127909</v>
      </c>
      <c r="AG706" s="70" t="n">
        <f aca="false">1-AE706/AF706</f>
        <v>0.0164772531234311</v>
      </c>
      <c r="AH706" s="74" t="n">
        <f aca="false">IF(R706&gt;0,AH705+1,0)</f>
        <v>5</v>
      </c>
      <c r="AI706" s="74" t="n">
        <f aca="false">IF(U706&gt;0,AI705+1,0)</f>
        <v>61</v>
      </c>
      <c r="AJ706" s="74" t="n">
        <f aca="false">IF(G706&gt;0,AJ705+1,0)</f>
        <v>0</v>
      </c>
      <c r="AK706" s="74" t="n">
        <f aca="false">IF(G706&lt;=0,AK705+1,0)</f>
        <v>5</v>
      </c>
      <c r="AL706" s="74" t="n">
        <f aca="false">IF(K706&gt;0,AL705+1,0)</f>
        <v>0</v>
      </c>
      <c r="AM706" s="74" t="n">
        <f aca="false">IF(K706&lt;=0,AM705+1,0)</f>
        <v>5</v>
      </c>
    </row>
    <row r="707" customFormat="false" ht="15" hidden="false" customHeight="false" outlineLevel="0" collapsed="false">
      <c r="A707" s="61" t="n">
        <v>706</v>
      </c>
      <c r="B707" s="62" t="n">
        <v>41976.6354166667</v>
      </c>
      <c r="C707" s="63" t="n">
        <f aca="false">YEAR(B707)</f>
        <v>2014</v>
      </c>
      <c r="D707" s="32" t="s">
        <v>277</v>
      </c>
      <c r="E707" s="64" t="n">
        <v>8541.3</v>
      </c>
      <c r="F707" s="65" t="n">
        <v>-0.0013</v>
      </c>
      <c r="G707" s="66" t="n">
        <v>-11.10369</v>
      </c>
      <c r="H707" s="67" t="n">
        <f aca="false">E707+IF(D707="Long",1,-1)*G707</f>
        <v>8530.19631</v>
      </c>
      <c r="I707" s="68" t="n">
        <f aca="false">Assumptions!$B$58</f>
        <v>5.35750011455817</v>
      </c>
      <c r="J707" s="68" t="n">
        <f aca="false">INDEX(Yearly!$L$5:$L$22,MATCH(C707,Yearly!$A$5:$A$22,0))</f>
        <v>0.55422414978188</v>
      </c>
      <c r="K707" s="68" t="n">
        <f aca="false">G707-I707-J707</f>
        <v>-17.0154142643401</v>
      </c>
      <c r="L707" s="69" t="n">
        <f aca="false">(I707+J707)/Assumptions!$B$8</f>
        <v>0.000260670104406952</v>
      </c>
      <c r="M707" s="70" t="n">
        <f aca="false">F707-L707</f>
        <v>-0.00156067010440695</v>
      </c>
      <c r="N707" s="71" t="n">
        <f aca="false">G707*Assumptions!$B$7</f>
        <v>-87330.52185</v>
      </c>
      <c r="O707" s="71" t="n">
        <f aca="false">K707*Assumptions!$B$7</f>
        <v>-133826.233189034</v>
      </c>
      <c r="P707" s="68" t="n">
        <f aca="false">P706+G707</f>
        <v>9222.93432</v>
      </c>
      <c r="Q707" s="68" t="n">
        <f aca="false">MAX(Q706,P707)</f>
        <v>9324.39555</v>
      </c>
      <c r="R707" s="68" t="n">
        <f aca="false">Q707-P707</f>
        <v>101.461229999999</v>
      </c>
      <c r="S707" s="68" t="n">
        <f aca="false">S706+K707</f>
        <v>5064.59052418656</v>
      </c>
      <c r="T707" s="68" t="n">
        <f aca="false">MAX(T706,S707)</f>
        <v>5394.77281857564</v>
      </c>
      <c r="U707" s="68" t="n">
        <f aca="false">T707-S707</f>
        <v>330.182294389081</v>
      </c>
      <c r="V707" s="70" t="n">
        <f aca="false">V706+F707</f>
        <v>1.8536</v>
      </c>
      <c r="W707" s="70" t="n">
        <f aca="false">MAX(W706,V707)</f>
        <v>1.8655</v>
      </c>
      <c r="X707" s="70" t="n">
        <f aca="false">W707-V707</f>
        <v>0.0119</v>
      </c>
      <c r="Y707" s="70" t="n">
        <f aca="false">Y706+M707</f>
        <v>1.670243019372</v>
      </c>
      <c r="Z707" s="70" t="n">
        <f aca="false">MAX(Z706,Y707)</f>
        <v>1.68648781323505</v>
      </c>
      <c r="AA707" s="70" t="n">
        <f aca="false">Z707-Y707</f>
        <v>0.016244793863057</v>
      </c>
      <c r="AB707" s="72" t="n">
        <f aca="false">AB706*(1+F707)</f>
        <v>5.68275885041954</v>
      </c>
      <c r="AC707" s="73" t="n">
        <f aca="false">MAX(AC706,AB707)</f>
        <v>5.7508742182352</v>
      </c>
      <c r="AD707" s="70" t="n">
        <f aca="false">1-AB707/AC707</f>
        <v>0.011844350133702</v>
      </c>
      <c r="AE707" s="73" t="n">
        <f aca="false">AE706*(1+M707)</f>
        <v>4.7326347935763</v>
      </c>
      <c r="AF707" s="73" t="n">
        <f aca="false">MAX(AF706,AE707)</f>
        <v>4.8194436127909</v>
      </c>
      <c r="AG707" s="70" t="n">
        <f aca="false">1-AE707/AF707</f>
        <v>0.0180122076714857</v>
      </c>
      <c r="AH707" s="74" t="n">
        <f aca="false">IF(R707&gt;0,AH706+1,0)</f>
        <v>6</v>
      </c>
      <c r="AI707" s="74" t="n">
        <f aca="false">IF(U707&gt;0,AI706+1,0)</f>
        <v>62</v>
      </c>
      <c r="AJ707" s="74" t="n">
        <f aca="false">IF(G707&gt;0,AJ706+1,0)</f>
        <v>0</v>
      </c>
      <c r="AK707" s="74" t="n">
        <f aca="false">IF(G707&lt;=0,AK706+1,0)</f>
        <v>6</v>
      </c>
      <c r="AL707" s="74" t="n">
        <f aca="false">IF(K707&gt;0,AL706+1,0)</f>
        <v>0</v>
      </c>
      <c r="AM707" s="74" t="n">
        <f aca="false">IF(K707&lt;=0,AM706+1,0)</f>
        <v>6</v>
      </c>
    </row>
    <row r="708" customFormat="false" ht="15" hidden="false" customHeight="false" outlineLevel="0" collapsed="false">
      <c r="A708" s="61" t="n">
        <v>707</v>
      </c>
      <c r="B708" s="62" t="n">
        <v>41977.46875</v>
      </c>
      <c r="C708" s="63" t="n">
        <f aca="false">YEAR(B708)</f>
        <v>2014</v>
      </c>
      <c r="D708" s="32" t="s">
        <v>276</v>
      </c>
      <c r="E708" s="64" t="n">
        <v>8530</v>
      </c>
      <c r="F708" s="65" t="n">
        <v>-0.002</v>
      </c>
      <c r="G708" s="66" t="n">
        <v>-17.06</v>
      </c>
      <c r="H708" s="67" t="n">
        <f aca="false">E708+IF(D708="Long",1,-1)*G708</f>
        <v>8547.06</v>
      </c>
      <c r="I708" s="68" t="n">
        <f aca="false">Assumptions!$B$58</f>
        <v>5.35750011455817</v>
      </c>
      <c r="J708" s="68" t="n">
        <f aca="false">INDEX(Yearly!$L$5:$L$22,MATCH(C708,Yearly!$A$5:$A$22,0))</f>
        <v>0.55422414978188</v>
      </c>
      <c r="K708" s="68" t="n">
        <f aca="false">G708-I708-J708</f>
        <v>-22.97172426434</v>
      </c>
      <c r="L708" s="69" t="n">
        <f aca="false">(I708+J708)/Assumptions!$B$8</f>
        <v>0.000260670104406952</v>
      </c>
      <c r="M708" s="70" t="n">
        <f aca="false">F708-L708</f>
        <v>-0.00226067010440695</v>
      </c>
      <c r="N708" s="71" t="n">
        <f aca="false">G708*Assumptions!$B$7</f>
        <v>-134176.9</v>
      </c>
      <c r="O708" s="71" t="n">
        <f aca="false">K708*Assumptions!$B$7</f>
        <v>-180672.611339034</v>
      </c>
      <c r="P708" s="68" t="n">
        <f aca="false">P707+G708</f>
        <v>9205.87432</v>
      </c>
      <c r="Q708" s="68" t="n">
        <f aca="false">MAX(Q707,P708)</f>
        <v>9324.39555</v>
      </c>
      <c r="R708" s="68" t="n">
        <f aca="false">Q708-P708</f>
        <v>118.521229999998</v>
      </c>
      <c r="S708" s="68" t="n">
        <f aca="false">S707+K708</f>
        <v>5041.61879992222</v>
      </c>
      <c r="T708" s="68" t="n">
        <f aca="false">MAX(T707,S708)</f>
        <v>5394.77281857564</v>
      </c>
      <c r="U708" s="68" t="n">
        <f aca="false">T708-S708</f>
        <v>353.154018653421</v>
      </c>
      <c r="V708" s="70" t="n">
        <f aca="false">V707+F708</f>
        <v>1.8516</v>
      </c>
      <c r="W708" s="70" t="n">
        <f aca="false">MAX(W707,V708)</f>
        <v>1.8655</v>
      </c>
      <c r="X708" s="70" t="n">
        <f aca="false">W708-V708</f>
        <v>0.0139</v>
      </c>
      <c r="Y708" s="70" t="n">
        <f aca="false">Y707+M708</f>
        <v>1.66798234926759</v>
      </c>
      <c r="Z708" s="70" t="n">
        <f aca="false">MAX(Z707,Y708)</f>
        <v>1.68648781323505</v>
      </c>
      <c r="AA708" s="70" t="n">
        <f aca="false">Z708-Y708</f>
        <v>0.018505463967464</v>
      </c>
      <c r="AB708" s="72" t="n">
        <f aca="false">AB707*(1+F708)</f>
        <v>5.6713933327187</v>
      </c>
      <c r="AC708" s="73" t="n">
        <f aca="false">MAX(AC707,AB708)</f>
        <v>5.7508742182352</v>
      </c>
      <c r="AD708" s="70" t="n">
        <f aca="false">1-AB708/AC708</f>
        <v>0.0138206614334346</v>
      </c>
      <c r="AE708" s="73" t="n">
        <f aca="false">AE707*(1+M708)</f>
        <v>4.72193586758338</v>
      </c>
      <c r="AF708" s="73" t="n">
        <f aca="false">MAX(AF707,AE708)</f>
        <v>4.8194436127909</v>
      </c>
      <c r="AG708" s="70" t="n">
        <f aca="false">1-AE708/AF708</f>
        <v>0.0202321581164954</v>
      </c>
      <c r="AH708" s="74" t="n">
        <f aca="false">IF(R708&gt;0,AH707+1,0)</f>
        <v>7</v>
      </c>
      <c r="AI708" s="74" t="n">
        <f aca="false">IF(U708&gt;0,AI707+1,0)</f>
        <v>63</v>
      </c>
      <c r="AJ708" s="74" t="n">
        <f aca="false">IF(G708&gt;0,AJ707+1,0)</f>
        <v>0</v>
      </c>
      <c r="AK708" s="74" t="n">
        <f aca="false">IF(G708&lt;=0,AK707+1,0)</f>
        <v>7</v>
      </c>
      <c r="AL708" s="74" t="n">
        <f aca="false">IF(K708&gt;0,AL707+1,0)</f>
        <v>0</v>
      </c>
      <c r="AM708" s="74" t="n">
        <f aca="false">IF(K708&lt;=0,AM707+1,0)</f>
        <v>7</v>
      </c>
    </row>
    <row r="709" customFormat="false" ht="15" hidden="false" customHeight="false" outlineLevel="0" collapsed="false">
      <c r="A709" s="61" t="n">
        <v>708</v>
      </c>
      <c r="B709" s="62" t="n">
        <v>41977.5520833333</v>
      </c>
      <c r="C709" s="63" t="n">
        <f aca="false">YEAR(B709)</f>
        <v>2014</v>
      </c>
      <c r="D709" s="32" t="s">
        <v>277</v>
      </c>
      <c r="E709" s="64" t="n">
        <v>8546.9</v>
      </c>
      <c r="F709" s="65" t="n">
        <v>-0.0007</v>
      </c>
      <c r="G709" s="66" t="n">
        <v>-5.98283</v>
      </c>
      <c r="H709" s="67" t="n">
        <f aca="false">E709+IF(D709="Long",1,-1)*G709</f>
        <v>8540.91717</v>
      </c>
      <c r="I709" s="68" t="n">
        <f aca="false">Assumptions!$B$58</f>
        <v>5.35750011455817</v>
      </c>
      <c r="J709" s="68" t="n">
        <f aca="false">INDEX(Yearly!$L$5:$L$22,MATCH(C709,Yearly!$A$5:$A$22,0))</f>
        <v>0.55422414978188</v>
      </c>
      <c r="K709" s="68" t="n">
        <f aca="false">G709-I709-J709</f>
        <v>-11.89455426434</v>
      </c>
      <c r="L709" s="69" t="n">
        <f aca="false">(I709+J709)/Assumptions!$B$8</f>
        <v>0.000260670104406952</v>
      </c>
      <c r="M709" s="70" t="n">
        <f aca="false">F709-L709</f>
        <v>-0.000960670104406952</v>
      </c>
      <c r="N709" s="71" t="n">
        <f aca="false">G709*Assumptions!$B$7</f>
        <v>-47054.95795</v>
      </c>
      <c r="O709" s="71" t="n">
        <f aca="false">K709*Assumptions!$B$7</f>
        <v>-93550.6692890345</v>
      </c>
      <c r="P709" s="68" t="n">
        <f aca="false">P708+G709</f>
        <v>9199.89149</v>
      </c>
      <c r="Q709" s="68" t="n">
        <f aca="false">MAX(Q708,P709)</f>
        <v>9324.39555</v>
      </c>
      <c r="R709" s="68" t="n">
        <f aca="false">Q709-P709</f>
        <v>124.504059999999</v>
      </c>
      <c r="S709" s="68" t="n">
        <f aca="false">S708+K709</f>
        <v>5029.72424565788</v>
      </c>
      <c r="T709" s="68" t="n">
        <f aca="false">MAX(T708,S709)</f>
        <v>5394.77281857564</v>
      </c>
      <c r="U709" s="68" t="n">
        <f aca="false">T709-S709</f>
        <v>365.048572917761</v>
      </c>
      <c r="V709" s="70" t="n">
        <f aca="false">V708+F709</f>
        <v>1.8509</v>
      </c>
      <c r="W709" s="70" t="n">
        <f aca="false">MAX(W708,V709)</f>
        <v>1.8655</v>
      </c>
      <c r="X709" s="70" t="n">
        <f aca="false">W709-V709</f>
        <v>0.0145999999999999</v>
      </c>
      <c r="Y709" s="70" t="n">
        <f aca="false">Y708+M709</f>
        <v>1.66702167916318</v>
      </c>
      <c r="Z709" s="70" t="n">
        <f aca="false">MAX(Z708,Y709)</f>
        <v>1.68648781323505</v>
      </c>
      <c r="AA709" s="70" t="n">
        <f aca="false">Z709-Y709</f>
        <v>0.0194661340718709</v>
      </c>
      <c r="AB709" s="72" t="n">
        <f aca="false">AB708*(1+F709)</f>
        <v>5.6674233573858</v>
      </c>
      <c r="AC709" s="73" t="n">
        <f aca="false">MAX(AC708,AB709)</f>
        <v>5.7508742182352</v>
      </c>
      <c r="AD709" s="70" t="n">
        <f aca="false">1-AB709/AC709</f>
        <v>0.0145109869704312</v>
      </c>
      <c r="AE709" s="73" t="n">
        <f aca="false">AE708*(1+M709)</f>
        <v>4.71739964496047</v>
      </c>
      <c r="AF709" s="73" t="n">
        <f aca="false">MAX(AF708,AE709)</f>
        <v>4.8194436127909</v>
      </c>
      <c r="AG709" s="70" t="n">
        <f aca="false">1-AE709/AF709</f>
        <v>0.0211733917914521</v>
      </c>
      <c r="AH709" s="74" t="n">
        <f aca="false">IF(R709&gt;0,AH708+1,0)</f>
        <v>8</v>
      </c>
      <c r="AI709" s="74" t="n">
        <f aca="false">IF(U709&gt;0,AI708+1,0)</f>
        <v>64</v>
      </c>
      <c r="AJ709" s="74" t="n">
        <f aca="false">IF(G709&gt;0,AJ708+1,0)</f>
        <v>0</v>
      </c>
      <c r="AK709" s="74" t="n">
        <f aca="false">IF(G709&lt;=0,AK708+1,0)</f>
        <v>8</v>
      </c>
      <c r="AL709" s="74" t="n">
        <f aca="false">IF(K709&gt;0,AL708+1,0)</f>
        <v>0</v>
      </c>
      <c r="AM709" s="74" t="n">
        <f aca="false">IF(K709&lt;=0,AM708+1,0)</f>
        <v>8</v>
      </c>
    </row>
    <row r="710" customFormat="false" ht="15" hidden="false" customHeight="false" outlineLevel="0" collapsed="false">
      <c r="A710" s="61" t="n">
        <v>709</v>
      </c>
      <c r="B710" s="62" t="n">
        <v>41978.6354166667</v>
      </c>
      <c r="C710" s="63" t="n">
        <f aca="false">YEAR(B710)</f>
        <v>2014</v>
      </c>
      <c r="D710" s="32" t="s">
        <v>276</v>
      </c>
      <c r="E710" s="64" t="n">
        <v>8541.05</v>
      </c>
      <c r="F710" s="65" t="n">
        <v>0.0447</v>
      </c>
      <c r="G710" s="66" t="n">
        <v>381.784935</v>
      </c>
      <c r="H710" s="67" t="n">
        <f aca="false">E710+IF(D710="Long",1,-1)*G710</f>
        <v>8159.265065</v>
      </c>
      <c r="I710" s="68" t="n">
        <f aca="false">Assumptions!$B$58</f>
        <v>5.35750011455817</v>
      </c>
      <c r="J710" s="68" t="n">
        <f aca="false">INDEX(Yearly!$L$5:$L$22,MATCH(C710,Yearly!$A$5:$A$22,0))</f>
        <v>0.55422414978188</v>
      </c>
      <c r="K710" s="68" t="n">
        <f aca="false">G710-I710-J710</f>
        <v>375.87321073566</v>
      </c>
      <c r="L710" s="69" t="n">
        <f aca="false">(I710+J710)/Assumptions!$B$8</f>
        <v>0.000260670104406952</v>
      </c>
      <c r="M710" s="70" t="n">
        <f aca="false">F710-L710</f>
        <v>0.044439329895593</v>
      </c>
      <c r="N710" s="71" t="n">
        <f aca="false">G710*Assumptions!$B$7</f>
        <v>3002738.513775</v>
      </c>
      <c r="O710" s="71" t="n">
        <f aca="false">K710*Assumptions!$B$7</f>
        <v>2956242.80243597</v>
      </c>
      <c r="P710" s="68" t="n">
        <f aca="false">P709+G710</f>
        <v>9581.676425</v>
      </c>
      <c r="Q710" s="68" t="n">
        <f aca="false">MAX(Q709,P710)</f>
        <v>9581.676425</v>
      </c>
      <c r="R710" s="68" t="n">
        <f aca="false">Q710-P710</f>
        <v>0</v>
      </c>
      <c r="S710" s="68" t="n">
        <f aca="false">S709+K710</f>
        <v>5405.59745639354</v>
      </c>
      <c r="T710" s="68" t="n">
        <f aca="false">MAX(T709,S710)</f>
        <v>5405.59745639354</v>
      </c>
      <c r="U710" s="68" t="n">
        <f aca="false">T710-S710</f>
        <v>0</v>
      </c>
      <c r="V710" s="70" t="n">
        <f aca="false">V709+F710</f>
        <v>1.8956</v>
      </c>
      <c r="W710" s="70" t="n">
        <f aca="false">MAX(W709,V710)</f>
        <v>1.8956</v>
      </c>
      <c r="X710" s="70" t="n">
        <f aca="false">W710-V710</f>
        <v>0</v>
      </c>
      <c r="Y710" s="70" t="n">
        <f aca="false">Y709+M710</f>
        <v>1.71146100905878</v>
      </c>
      <c r="Z710" s="70" t="n">
        <f aca="false">MAX(Z709,Y710)</f>
        <v>1.71146100905878</v>
      </c>
      <c r="AA710" s="70" t="n">
        <f aca="false">Z710-Y710</f>
        <v>0</v>
      </c>
      <c r="AB710" s="72" t="n">
        <f aca="false">AB709*(1+F710)</f>
        <v>5.92075718146094</v>
      </c>
      <c r="AC710" s="73" t="n">
        <f aca="false">MAX(AC709,AB710)</f>
        <v>5.92075718146094</v>
      </c>
      <c r="AD710" s="70" t="n">
        <f aca="false">1-AB710/AC710</f>
        <v>0</v>
      </c>
      <c r="AE710" s="73" t="n">
        <f aca="false">AE709*(1+M710)</f>
        <v>4.92703772403222</v>
      </c>
      <c r="AF710" s="73" t="n">
        <f aca="false">MAX(AF709,AE710)</f>
        <v>4.92703772403222</v>
      </c>
      <c r="AG710" s="70" t="n">
        <f aca="false">1-AE710/AF710</f>
        <v>0</v>
      </c>
      <c r="AH710" s="74" t="n">
        <f aca="false">IF(R710&gt;0,AH709+1,0)</f>
        <v>0</v>
      </c>
      <c r="AI710" s="74" t="n">
        <f aca="false">IF(U710&gt;0,AI709+1,0)</f>
        <v>0</v>
      </c>
      <c r="AJ710" s="74" t="n">
        <f aca="false">IF(G710&gt;0,AJ709+1,0)</f>
        <v>1</v>
      </c>
      <c r="AK710" s="74" t="n">
        <f aca="false">IF(G710&lt;=0,AK709+1,0)</f>
        <v>0</v>
      </c>
      <c r="AL710" s="74" t="n">
        <f aca="false">IF(K710&gt;0,AL709+1,0)</f>
        <v>1</v>
      </c>
      <c r="AM710" s="74" t="n">
        <f aca="false">IF(K710&lt;=0,AM709+1,0)</f>
        <v>0</v>
      </c>
    </row>
    <row r="711" customFormat="false" ht="15" hidden="false" customHeight="false" outlineLevel="0" collapsed="false">
      <c r="A711" s="61" t="n">
        <v>710</v>
      </c>
      <c r="B711" s="62" t="n">
        <v>41991.6145833333</v>
      </c>
      <c r="C711" s="63" t="n">
        <f aca="false">YEAR(B711)</f>
        <v>2014</v>
      </c>
      <c r="D711" s="32" t="s">
        <v>277</v>
      </c>
      <c r="E711" s="64" t="n">
        <v>8159.25</v>
      </c>
      <c r="F711" s="65" t="n">
        <v>0.0094</v>
      </c>
      <c r="G711" s="66" t="n">
        <v>76.69695</v>
      </c>
      <c r="H711" s="67" t="n">
        <f aca="false">E711+IF(D711="Long",1,-1)*G711</f>
        <v>8235.94695</v>
      </c>
      <c r="I711" s="68" t="n">
        <f aca="false">Assumptions!$B$58</f>
        <v>5.35750011455817</v>
      </c>
      <c r="J711" s="68" t="n">
        <f aca="false">INDEX(Yearly!$L$5:$L$22,MATCH(C711,Yearly!$A$5:$A$22,0))</f>
        <v>0.55422414978188</v>
      </c>
      <c r="K711" s="68" t="n">
        <f aca="false">G711-I711-J711</f>
        <v>70.78522573566</v>
      </c>
      <c r="L711" s="69" t="n">
        <f aca="false">(I711+J711)/Assumptions!$B$8</f>
        <v>0.000260670104406952</v>
      </c>
      <c r="M711" s="70" t="n">
        <f aca="false">F711-L711</f>
        <v>0.00913932989559305</v>
      </c>
      <c r="N711" s="71" t="n">
        <f aca="false">G711*Assumptions!$B$7</f>
        <v>603221.51175</v>
      </c>
      <c r="O711" s="71" t="n">
        <f aca="false">K711*Assumptions!$B$7</f>
        <v>556725.800410966</v>
      </c>
      <c r="P711" s="68" t="n">
        <f aca="false">P710+G711</f>
        <v>9658.373375</v>
      </c>
      <c r="Q711" s="68" t="n">
        <f aca="false">MAX(Q710,P711)</f>
        <v>9658.373375</v>
      </c>
      <c r="R711" s="68" t="n">
        <f aca="false">Q711-P711</f>
        <v>0</v>
      </c>
      <c r="S711" s="68" t="n">
        <f aca="false">S710+K711</f>
        <v>5476.3826821292</v>
      </c>
      <c r="T711" s="68" t="n">
        <f aca="false">MAX(T710,S711)</f>
        <v>5476.3826821292</v>
      </c>
      <c r="U711" s="68" t="n">
        <f aca="false">T711-S711</f>
        <v>0</v>
      </c>
      <c r="V711" s="70" t="n">
        <f aca="false">V710+F711</f>
        <v>1.905</v>
      </c>
      <c r="W711" s="70" t="n">
        <f aca="false">MAX(W710,V711)</f>
        <v>1.905</v>
      </c>
      <c r="X711" s="70" t="n">
        <f aca="false">W711-V711</f>
        <v>0</v>
      </c>
      <c r="Y711" s="70" t="n">
        <f aca="false">Y710+M711</f>
        <v>1.72060033895437</v>
      </c>
      <c r="Z711" s="70" t="n">
        <f aca="false">MAX(Z710,Y711)</f>
        <v>1.72060033895437</v>
      </c>
      <c r="AA711" s="70" t="n">
        <f aca="false">Z711-Y711</f>
        <v>0</v>
      </c>
      <c r="AB711" s="72" t="n">
        <f aca="false">AB710*(1+F711)</f>
        <v>5.97641229896667</v>
      </c>
      <c r="AC711" s="73" t="n">
        <f aca="false">MAX(AC710,AB711)</f>
        <v>5.97641229896667</v>
      </c>
      <c r="AD711" s="70" t="n">
        <f aca="false">1-AB711/AC711</f>
        <v>0</v>
      </c>
      <c r="AE711" s="73" t="n">
        <f aca="false">AE710*(1+M711)</f>
        <v>4.97206754720018</v>
      </c>
      <c r="AF711" s="73" t="n">
        <f aca="false">MAX(AF710,AE711)</f>
        <v>4.97206754720018</v>
      </c>
      <c r="AG711" s="70" t="n">
        <f aca="false">1-AE711/AF711</f>
        <v>0</v>
      </c>
      <c r="AH711" s="74" t="n">
        <f aca="false">IF(R711&gt;0,AH710+1,0)</f>
        <v>0</v>
      </c>
      <c r="AI711" s="74" t="n">
        <f aca="false">IF(U711&gt;0,AI710+1,0)</f>
        <v>0</v>
      </c>
      <c r="AJ711" s="74" t="n">
        <f aca="false">IF(G711&gt;0,AJ710+1,0)</f>
        <v>2</v>
      </c>
      <c r="AK711" s="74" t="n">
        <f aca="false">IF(G711&lt;=0,AK710+1,0)</f>
        <v>0</v>
      </c>
      <c r="AL711" s="74" t="n">
        <f aca="false">IF(K711&gt;0,AL710+1,0)</f>
        <v>2</v>
      </c>
      <c r="AM711" s="74" t="n">
        <f aca="false">IF(K711&lt;=0,AM710+1,0)</f>
        <v>0</v>
      </c>
    </row>
    <row r="712" customFormat="false" ht="15" hidden="false" customHeight="false" outlineLevel="0" collapsed="false">
      <c r="A712" s="61" t="n">
        <v>711</v>
      </c>
      <c r="B712" s="62" t="n">
        <v>41997.5104166667</v>
      </c>
      <c r="C712" s="63" t="n">
        <f aca="false">YEAR(B712)</f>
        <v>2014</v>
      </c>
      <c r="D712" s="32" t="s">
        <v>276</v>
      </c>
      <c r="E712" s="64" t="n">
        <v>8236.1</v>
      </c>
      <c r="F712" s="65" t="n">
        <v>-0.0031</v>
      </c>
      <c r="G712" s="66" t="n">
        <v>-25.53191</v>
      </c>
      <c r="H712" s="67" t="n">
        <f aca="false">E712+IF(D712="Long",1,-1)*G712</f>
        <v>8261.63191</v>
      </c>
      <c r="I712" s="68" t="n">
        <f aca="false">Assumptions!$B$58</f>
        <v>5.35750011455817</v>
      </c>
      <c r="J712" s="68" t="n">
        <f aca="false">INDEX(Yearly!$L$5:$L$22,MATCH(C712,Yearly!$A$5:$A$22,0))</f>
        <v>0.55422414978188</v>
      </c>
      <c r="K712" s="68" t="n">
        <f aca="false">G712-I712-J712</f>
        <v>-31.44363426434</v>
      </c>
      <c r="L712" s="69" t="n">
        <f aca="false">(I712+J712)/Assumptions!$B$8</f>
        <v>0.000260670104406952</v>
      </c>
      <c r="M712" s="70" t="n">
        <f aca="false">F712-L712</f>
        <v>-0.00336067010440695</v>
      </c>
      <c r="N712" s="71" t="n">
        <f aca="false">G712*Assumptions!$B$7</f>
        <v>-200808.47215</v>
      </c>
      <c r="O712" s="71" t="n">
        <f aca="false">K712*Assumptions!$B$7</f>
        <v>-247304.183489034</v>
      </c>
      <c r="P712" s="68" t="n">
        <f aca="false">P711+G712</f>
        <v>9632.841465</v>
      </c>
      <c r="Q712" s="68" t="n">
        <f aca="false">MAX(Q711,P712)</f>
        <v>9658.373375</v>
      </c>
      <c r="R712" s="68" t="n">
        <f aca="false">Q712-P712</f>
        <v>25.5319099999997</v>
      </c>
      <c r="S712" s="68" t="n">
        <f aca="false">S711+K712</f>
        <v>5444.93904786486</v>
      </c>
      <c r="T712" s="68" t="n">
        <f aca="false">MAX(T711,S712)</f>
        <v>5476.3826821292</v>
      </c>
      <c r="U712" s="68" t="n">
        <f aca="false">T712-S712</f>
        <v>31.4436342643403</v>
      </c>
      <c r="V712" s="70" t="n">
        <f aca="false">V711+F712</f>
        <v>1.9019</v>
      </c>
      <c r="W712" s="70" t="n">
        <f aca="false">MAX(W711,V712)</f>
        <v>1.905</v>
      </c>
      <c r="X712" s="70" t="n">
        <f aca="false">W712-V712</f>
        <v>0.0031000000000001</v>
      </c>
      <c r="Y712" s="70" t="n">
        <f aca="false">Y711+M712</f>
        <v>1.71723966884996</v>
      </c>
      <c r="Z712" s="70" t="n">
        <f aca="false">MAX(Z711,Y712)</f>
        <v>1.72060033895437</v>
      </c>
      <c r="AA712" s="70" t="n">
        <f aca="false">Z712-Y712</f>
        <v>0.00336067010440688</v>
      </c>
      <c r="AB712" s="72" t="n">
        <f aca="false">AB711*(1+F712)</f>
        <v>5.95788542083988</v>
      </c>
      <c r="AC712" s="73" t="n">
        <f aca="false">MAX(AC711,AB712)</f>
        <v>5.97641229896667</v>
      </c>
      <c r="AD712" s="70" t="n">
        <f aca="false">1-AB712/AC712</f>
        <v>0.00309999999999999</v>
      </c>
      <c r="AE712" s="73" t="n">
        <f aca="false">AE711*(1+M712)</f>
        <v>4.95535806843722</v>
      </c>
      <c r="AF712" s="73" t="n">
        <f aca="false">MAX(AF711,AE712)</f>
        <v>4.97206754720018</v>
      </c>
      <c r="AG712" s="70" t="n">
        <f aca="false">1-AE712/AF712</f>
        <v>0.00336067010440688</v>
      </c>
      <c r="AH712" s="74" t="n">
        <f aca="false">IF(R712&gt;0,AH711+1,0)</f>
        <v>1</v>
      </c>
      <c r="AI712" s="74" t="n">
        <f aca="false">IF(U712&gt;0,AI711+1,0)</f>
        <v>1</v>
      </c>
      <c r="AJ712" s="74" t="n">
        <f aca="false">IF(G712&gt;0,AJ711+1,0)</f>
        <v>0</v>
      </c>
      <c r="AK712" s="74" t="n">
        <f aca="false">IF(G712&lt;=0,AK711+1,0)</f>
        <v>1</v>
      </c>
      <c r="AL712" s="74" t="n">
        <f aca="false">IF(K712&gt;0,AL711+1,0)</f>
        <v>0</v>
      </c>
      <c r="AM712" s="74" t="n">
        <f aca="false">IF(K712&lt;=0,AM711+1,0)</f>
        <v>1</v>
      </c>
    </row>
    <row r="713" customFormat="false" ht="15" hidden="false" customHeight="false" outlineLevel="0" collapsed="false">
      <c r="A713" s="61" t="n">
        <v>712</v>
      </c>
      <c r="B713" s="62" t="n">
        <v>42002.40625</v>
      </c>
      <c r="C713" s="63" t="n">
        <f aca="false">YEAR(B713)</f>
        <v>2014</v>
      </c>
      <c r="D713" s="32" t="s">
        <v>277</v>
      </c>
      <c r="E713" s="64" t="n">
        <v>8261.3</v>
      </c>
      <c r="F713" s="65" t="n">
        <v>-0.0034</v>
      </c>
      <c r="G713" s="66" t="n">
        <v>-28.08842</v>
      </c>
      <c r="H713" s="67" t="n">
        <f aca="false">E713+IF(D713="Long",1,-1)*G713</f>
        <v>8233.21158</v>
      </c>
      <c r="I713" s="68" t="n">
        <f aca="false">Assumptions!$B$58</f>
        <v>5.35750011455817</v>
      </c>
      <c r="J713" s="68" t="n">
        <f aca="false">INDEX(Yearly!$L$5:$L$22,MATCH(C713,Yearly!$A$5:$A$22,0))</f>
        <v>0.55422414978188</v>
      </c>
      <c r="K713" s="68" t="n">
        <f aca="false">G713-I713-J713</f>
        <v>-34.0001442643401</v>
      </c>
      <c r="L713" s="69" t="n">
        <f aca="false">(I713+J713)/Assumptions!$B$8</f>
        <v>0.000260670104406952</v>
      </c>
      <c r="M713" s="70" t="n">
        <f aca="false">F713-L713</f>
        <v>-0.00366067010440695</v>
      </c>
      <c r="N713" s="71" t="n">
        <f aca="false">G713*Assumptions!$B$7</f>
        <v>-220915.4233</v>
      </c>
      <c r="O713" s="71" t="n">
        <f aca="false">K713*Assumptions!$B$7</f>
        <v>-267411.134639035</v>
      </c>
      <c r="P713" s="68" t="n">
        <f aca="false">P712+G713</f>
        <v>9604.753045</v>
      </c>
      <c r="Q713" s="68" t="n">
        <f aca="false">MAX(Q712,P713)</f>
        <v>9658.373375</v>
      </c>
      <c r="R713" s="68" t="n">
        <f aca="false">Q713-P713</f>
        <v>53.6203299999997</v>
      </c>
      <c r="S713" s="68" t="n">
        <f aca="false">S712+K713</f>
        <v>5410.93890360052</v>
      </c>
      <c r="T713" s="68" t="n">
        <f aca="false">MAX(T712,S713)</f>
        <v>5476.3826821292</v>
      </c>
      <c r="U713" s="68" t="n">
        <f aca="false">T713-S713</f>
        <v>65.44377852868</v>
      </c>
      <c r="V713" s="70" t="n">
        <f aca="false">V712+F713</f>
        <v>1.8985</v>
      </c>
      <c r="W713" s="70" t="n">
        <f aca="false">MAX(W712,V713)</f>
        <v>1.905</v>
      </c>
      <c r="X713" s="70" t="n">
        <f aca="false">W713-V713</f>
        <v>0.00650000000000017</v>
      </c>
      <c r="Y713" s="70" t="n">
        <f aca="false">Y712+M713</f>
        <v>1.71357899874556</v>
      </c>
      <c r="Z713" s="70" t="n">
        <f aca="false">MAX(Z712,Y713)</f>
        <v>1.72060033895437</v>
      </c>
      <c r="AA713" s="70" t="n">
        <f aca="false">Z713-Y713</f>
        <v>0.00702134020881373</v>
      </c>
      <c r="AB713" s="72" t="n">
        <f aca="false">AB712*(1+F713)</f>
        <v>5.93762861040902</v>
      </c>
      <c r="AC713" s="73" t="n">
        <f aca="false">MAX(AC712,AB713)</f>
        <v>5.97641229896667</v>
      </c>
      <c r="AD713" s="70" t="n">
        <f aca="false">1-AB713/AC713</f>
        <v>0.00648945999999995</v>
      </c>
      <c r="AE713" s="73" t="n">
        <f aca="false">AE712*(1+M713)</f>
        <v>4.93721813729946</v>
      </c>
      <c r="AF713" s="73" t="n">
        <f aca="false">MAX(AF712,AE713)</f>
        <v>4.97206754720018</v>
      </c>
      <c r="AG713" s="70" t="n">
        <f aca="false">1-AE713/AF713</f>
        <v>0.00700903790423202</v>
      </c>
      <c r="AH713" s="74" t="n">
        <f aca="false">IF(R713&gt;0,AH712+1,0)</f>
        <v>2</v>
      </c>
      <c r="AI713" s="74" t="n">
        <f aca="false">IF(U713&gt;0,AI712+1,0)</f>
        <v>2</v>
      </c>
      <c r="AJ713" s="74" t="n">
        <f aca="false">IF(G713&gt;0,AJ712+1,0)</f>
        <v>0</v>
      </c>
      <c r="AK713" s="74" t="n">
        <f aca="false">IF(G713&lt;=0,AK712+1,0)</f>
        <v>2</v>
      </c>
      <c r="AL713" s="74" t="n">
        <f aca="false">IF(K713&gt;0,AL712+1,0)</f>
        <v>0</v>
      </c>
      <c r="AM713" s="74" t="n">
        <f aca="false">IF(K713&lt;=0,AM712+1,0)</f>
        <v>2</v>
      </c>
    </row>
    <row r="714" customFormat="false" ht="15" hidden="false" customHeight="false" outlineLevel="0" collapsed="false">
      <c r="A714" s="61" t="n">
        <v>713</v>
      </c>
      <c r="B714" s="62" t="n">
        <v>42003.5104166667</v>
      </c>
      <c r="C714" s="63" t="n">
        <f aca="false">YEAR(B714)</f>
        <v>2014</v>
      </c>
      <c r="D714" s="32" t="s">
        <v>276</v>
      </c>
      <c r="E714" s="64" t="n">
        <v>8233.15</v>
      </c>
      <c r="F714" s="65" t="n">
        <v>-0.0041</v>
      </c>
      <c r="G714" s="66" t="n">
        <v>-33.755915</v>
      </c>
      <c r="H714" s="67" t="n">
        <f aca="false">E714+IF(D714="Long",1,-1)*G714</f>
        <v>8266.905915</v>
      </c>
      <c r="I714" s="68" t="n">
        <f aca="false">Assumptions!$B$58</f>
        <v>5.35750011455817</v>
      </c>
      <c r="J714" s="68" t="n">
        <f aca="false">INDEX(Yearly!$L$5:$L$22,MATCH(C714,Yearly!$A$5:$A$22,0))</f>
        <v>0.55422414978188</v>
      </c>
      <c r="K714" s="68" t="n">
        <f aca="false">G714-I714-J714</f>
        <v>-39.6676392643401</v>
      </c>
      <c r="L714" s="69" t="n">
        <f aca="false">(I714+J714)/Assumptions!$B$8</f>
        <v>0.000260670104406952</v>
      </c>
      <c r="M714" s="70" t="n">
        <f aca="false">F714-L714</f>
        <v>-0.00436067010440695</v>
      </c>
      <c r="N714" s="71" t="n">
        <f aca="false">G714*Assumptions!$B$7</f>
        <v>-265490.271475</v>
      </c>
      <c r="O714" s="71" t="n">
        <f aca="false">K714*Assumptions!$B$7</f>
        <v>-311985.982814035</v>
      </c>
      <c r="P714" s="68" t="n">
        <f aca="false">P713+G714</f>
        <v>9570.99713</v>
      </c>
      <c r="Q714" s="68" t="n">
        <f aca="false">MAX(Q713,P714)</f>
        <v>9658.373375</v>
      </c>
      <c r="R714" s="68" t="n">
        <f aca="false">Q714-P714</f>
        <v>87.3762449999995</v>
      </c>
      <c r="S714" s="68" t="n">
        <f aca="false">S713+K714</f>
        <v>5371.27126433618</v>
      </c>
      <c r="T714" s="68" t="n">
        <f aca="false">MAX(T713,S714)</f>
        <v>5476.3826821292</v>
      </c>
      <c r="U714" s="68" t="n">
        <f aca="false">T714-S714</f>
        <v>105.11141779302</v>
      </c>
      <c r="V714" s="70" t="n">
        <f aca="false">V713+F714</f>
        <v>1.8944</v>
      </c>
      <c r="W714" s="70" t="n">
        <f aca="false">MAX(W713,V714)</f>
        <v>1.905</v>
      </c>
      <c r="X714" s="70" t="n">
        <f aca="false">W714-V714</f>
        <v>0.0106000000000002</v>
      </c>
      <c r="Y714" s="70" t="n">
        <f aca="false">Y713+M714</f>
        <v>1.70921832864115</v>
      </c>
      <c r="Z714" s="70" t="n">
        <f aca="false">MAX(Z713,Y714)</f>
        <v>1.72060033895437</v>
      </c>
      <c r="AA714" s="70" t="n">
        <f aca="false">Z714-Y714</f>
        <v>0.0113820103132207</v>
      </c>
      <c r="AB714" s="72" t="n">
        <f aca="false">AB713*(1+F714)</f>
        <v>5.91328433310635</v>
      </c>
      <c r="AC714" s="73" t="n">
        <f aca="false">MAX(AC713,AB714)</f>
        <v>5.97641229896667</v>
      </c>
      <c r="AD714" s="70" t="n">
        <f aca="false">1-AB714/AC714</f>
        <v>0.010562853214</v>
      </c>
      <c r="AE714" s="73" t="n">
        <f aca="false">AE713*(1+M714)</f>
        <v>4.9156885577692</v>
      </c>
      <c r="AF714" s="73" t="n">
        <f aca="false">MAX(AF713,AE714)</f>
        <v>4.97206754720018</v>
      </c>
      <c r="AG714" s="70" t="n">
        <f aca="false">1-AE714/AF714</f>
        <v>0.0113391439065893</v>
      </c>
      <c r="AH714" s="74" t="n">
        <f aca="false">IF(R714&gt;0,AH713+1,0)</f>
        <v>3</v>
      </c>
      <c r="AI714" s="74" t="n">
        <f aca="false">IF(U714&gt;0,AI713+1,0)</f>
        <v>3</v>
      </c>
      <c r="AJ714" s="74" t="n">
        <f aca="false">IF(G714&gt;0,AJ713+1,0)</f>
        <v>0</v>
      </c>
      <c r="AK714" s="74" t="n">
        <f aca="false">IF(G714&lt;=0,AK713+1,0)</f>
        <v>3</v>
      </c>
      <c r="AL714" s="74" t="n">
        <f aca="false">IF(K714&gt;0,AL713+1,0)</f>
        <v>0</v>
      </c>
      <c r="AM714" s="74" t="n">
        <f aca="false">IF(K714&lt;=0,AM713+1,0)</f>
        <v>3</v>
      </c>
    </row>
    <row r="715" customFormat="false" ht="15" hidden="false" customHeight="false" outlineLevel="0" collapsed="false">
      <c r="A715" s="61" t="n">
        <v>714</v>
      </c>
      <c r="B715" s="62" t="n">
        <v>42004.40625</v>
      </c>
      <c r="C715" s="63" t="n">
        <f aca="false">YEAR(B715)</f>
        <v>2014</v>
      </c>
      <c r="D715" s="32" t="s">
        <v>277</v>
      </c>
      <c r="E715" s="64" t="n">
        <v>8266.8</v>
      </c>
      <c r="F715" s="65" t="n">
        <v>-0.0034</v>
      </c>
      <c r="G715" s="66" t="n">
        <v>-28.10712</v>
      </c>
      <c r="H715" s="67" t="n">
        <f aca="false">E715+IF(D715="Long",1,-1)*G715</f>
        <v>8238.69288</v>
      </c>
      <c r="I715" s="68" t="n">
        <f aca="false">Assumptions!$B$58</f>
        <v>5.35750011455817</v>
      </c>
      <c r="J715" s="68" t="n">
        <f aca="false">INDEX(Yearly!$L$5:$L$22,MATCH(C715,Yearly!$A$5:$A$22,0))</f>
        <v>0.55422414978188</v>
      </c>
      <c r="K715" s="68" t="n">
        <f aca="false">G715-I715-J715</f>
        <v>-34.01884426434</v>
      </c>
      <c r="L715" s="69" t="n">
        <f aca="false">(I715+J715)/Assumptions!$B$8</f>
        <v>0.000260670104406952</v>
      </c>
      <c r="M715" s="70" t="n">
        <f aca="false">F715-L715</f>
        <v>-0.00366067010440695</v>
      </c>
      <c r="N715" s="71" t="n">
        <f aca="false">G715*Assumptions!$B$7</f>
        <v>-221062.4988</v>
      </c>
      <c r="O715" s="71" t="n">
        <f aca="false">K715*Assumptions!$B$7</f>
        <v>-267558.210139035</v>
      </c>
      <c r="P715" s="68" t="n">
        <f aca="false">P714+G715</f>
        <v>9542.89001</v>
      </c>
      <c r="Q715" s="68" t="n">
        <f aca="false">MAX(Q714,P715)</f>
        <v>9658.373375</v>
      </c>
      <c r="R715" s="68" t="n">
        <f aca="false">Q715-P715</f>
        <v>115.483365</v>
      </c>
      <c r="S715" s="68" t="n">
        <f aca="false">S714+K715</f>
        <v>5337.25242007184</v>
      </c>
      <c r="T715" s="68" t="n">
        <f aca="false">MAX(T714,S715)</f>
        <v>5476.3826821292</v>
      </c>
      <c r="U715" s="68" t="n">
        <f aca="false">T715-S715</f>
        <v>139.130262057361</v>
      </c>
      <c r="V715" s="70" t="n">
        <f aca="false">V714+F715</f>
        <v>1.891</v>
      </c>
      <c r="W715" s="70" t="n">
        <f aca="false">MAX(W714,V715)</f>
        <v>1.905</v>
      </c>
      <c r="X715" s="70" t="n">
        <f aca="false">W715-V715</f>
        <v>0.0140000000000002</v>
      </c>
      <c r="Y715" s="70" t="n">
        <f aca="false">Y714+M715</f>
        <v>1.70555765853674</v>
      </c>
      <c r="Z715" s="70" t="n">
        <f aca="false">MAX(Z714,Y715)</f>
        <v>1.72060033895437</v>
      </c>
      <c r="AA715" s="70" t="n">
        <f aca="false">Z715-Y715</f>
        <v>0.0150426804176276</v>
      </c>
      <c r="AB715" s="72" t="n">
        <f aca="false">AB714*(1+F715)</f>
        <v>5.89317916637378</v>
      </c>
      <c r="AC715" s="73" t="n">
        <f aca="false">MAX(AC714,AB715)</f>
        <v>5.97641229896667</v>
      </c>
      <c r="AD715" s="70" t="n">
        <f aca="false">1-AB715/AC715</f>
        <v>0.0139269395130723</v>
      </c>
      <c r="AE715" s="73" t="n">
        <f aca="false">AE714*(1+M715)</f>
        <v>4.8976938436232</v>
      </c>
      <c r="AF715" s="73" t="n">
        <f aca="false">MAX(AF714,AE715)</f>
        <v>4.97206754720018</v>
      </c>
      <c r="AG715" s="70" t="n">
        <f aca="false">1-AE715/AF715</f>
        <v>0.0149583051458878</v>
      </c>
      <c r="AH715" s="74" t="n">
        <f aca="false">IF(R715&gt;0,AH714+1,0)</f>
        <v>4</v>
      </c>
      <c r="AI715" s="74" t="n">
        <f aca="false">IF(U715&gt;0,AI714+1,0)</f>
        <v>4</v>
      </c>
      <c r="AJ715" s="74" t="n">
        <f aca="false">IF(G715&gt;0,AJ714+1,0)</f>
        <v>0</v>
      </c>
      <c r="AK715" s="74" t="n">
        <f aca="false">IF(G715&lt;=0,AK714+1,0)</f>
        <v>4</v>
      </c>
      <c r="AL715" s="74" t="n">
        <f aca="false">IF(K715&gt;0,AL714+1,0)</f>
        <v>0</v>
      </c>
      <c r="AM715" s="74" t="n">
        <f aca="false">IF(K715&lt;=0,AM714+1,0)</f>
        <v>4</v>
      </c>
    </row>
    <row r="716" customFormat="false" ht="15" hidden="false" customHeight="false" outlineLevel="0" collapsed="false">
      <c r="A716" s="61" t="n">
        <v>715</v>
      </c>
      <c r="B716" s="62" t="n">
        <v>42010.40625</v>
      </c>
      <c r="C716" s="63" t="n">
        <f aca="false">YEAR(B716)</f>
        <v>2015</v>
      </c>
      <c r="D716" s="32" t="s">
        <v>276</v>
      </c>
      <c r="E716" s="64" t="n">
        <v>8238.7</v>
      </c>
      <c r="F716" s="65" t="n">
        <v>0.0003</v>
      </c>
      <c r="G716" s="66" t="n">
        <v>2.47161</v>
      </c>
      <c r="H716" s="67" t="n">
        <f aca="false">E716+IF(D716="Long",1,-1)*G716</f>
        <v>8236.22839</v>
      </c>
      <c r="I716" s="68" t="n">
        <f aca="false">Assumptions!$B$58</f>
        <v>5.35750011455817</v>
      </c>
      <c r="J716" s="68" t="n">
        <f aca="false">INDEX(Yearly!$L$5:$L$22,MATCH(C716,Yearly!$A$5:$A$22,0))</f>
        <v>0.574017869416947</v>
      </c>
      <c r="K716" s="68" t="n">
        <f aca="false">G716-I716-J716</f>
        <v>-3.45990798397512</v>
      </c>
      <c r="L716" s="69" t="n">
        <f aca="false">(I716+J716)/Assumptions!$B$8</f>
        <v>0.000261542883774386</v>
      </c>
      <c r="M716" s="70" t="n">
        <f aca="false">F716-L716</f>
        <v>3.84571162256138E-005</v>
      </c>
      <c r="N716" s="71" t="n">
        <f aca="false">G716*Assumptions!$B$7</f>
        <v>19439.21265</v>
      </c>
      <c r="O716" s="71" t="n">
        <f aca="false">K716*Assumptions!$B$7</f>
        <v>-27212.1762939643</v>
      </c>
      <c r="P716" s="68" t="n">
        <f aca="false">P715+G716</f>
        <v>9545.36162</v>
      </c>
      <c r="Q716" s="68" t="n">
        <f aca="false">MAX(Q715,P716)</f>
        <v>9658.373375</v>
      </c>
      <c r="R716" s="68" t="n">
        <f aca="false">Q716-P716</f>
        <v>113.011755</v>
      </c>
      <c r="S716" s="68" t="n">
        <f aca="false">S715+K716</f>
        <v>5333.79251208787</v>
      </c>
      <c r="T716" s="68" t="n">
        <f aca="false">MAX(T715,S716)</f>
        <v>5476.3826821292</v>
      </c>
      <c r="U716" s="68" t="n">
        <f aca="false">T716-S716</f>
        <v>142.590170041336</v>
      </c>
      <c r="V716" s="70" t="n">
        <f aca="false">V715+F716</f>
        <v>1.8913</v>
      </c>
      <c r="W716" s="70" t="n">
        <f aca="false">MAX(W715,V716)</f>
        <v>1.905</v>
      </c>
      <c r="X716" s="70" t="n">
        <f aca="false">W716-V716</f>
        <v>0.0137000000000003</v>
      </c>
      <c r="Y716" s="70" t="n">
        <f aca="false">Y715+M716</f>
        <v>1.70559611565297</v>
      </c>
      <c r="Z716" s="70" t="n">
        <f aca="false">MAX(Z715,Y716)</f>
        <v>1.72060033895437</v>
      </c>
      <c r="AA716" s="70" t="n">
        <f aca="false">Z716-Y716</f>
        <v>0.0150042233014021</v>
      </c>
      <c r="AB716" s="72" t="n">
        <f aca="false">AB715*(1+F716)</f>
        <v>5.8949471201237</v>
      </c>
      <c r="AC716" s="73" t="n">
        <f aca="false">MAX(AC715,AB716)</f>
        <v>5.97641229896667</v>
      </c>
      <c r="AD716" s="70" t="n">
        <f aca="false">1-AB716/AC716</f>
        <v>0.0136311175949263</v>
      </c>
      <c r="AE716" s="73" t="n">
        <f aca="false">AE715*(1+M716)</f>
        <v>4.89788219480458</v>
      </c>
      <c r="AF716" s="73" t="n">
        <f aca="false">MAX(AF715,AE716)</f>
        <v>4.97206754720018</v>
      </c>
      <c r="AG716" s="70" t="n">
        <f aca="false">1-AE716/AF716</f>
        <v>0.0149204232829419</v>
      </c>
      <c r="AH716" s="74" t="n">
        <f aca="false">IF(R716&gt;0,AH715+1,0)</f>
        <v>5</v>
      </c>
      <c r="AI716" s="74" t="n">
        <f aca="false">IF(U716&gt;0,AI715+1,0)</f>
        <v>5</v>
      </c>
      <c r="AJ716" s="74" t="n">
        <f aca="false">IF(G716&gt;0,AJ715+1,0)</f>
        <v>1</v>
      </c>
      <c r="AK716" s="74" t="n">
        <f aca="false">IF(G716&lt;=0,AK715+1,0)</f>
        <v>0</v>
      </c>
      <c r="AL716" s="74" t="n">
        <f aca="false">IF(K716&gt;0,AL715+1,0)</f>
        <v>0</v>
      </c>
      <c r="AM716" s="74" t="n">
        <f aca="false">IF(K716&lt;=0,AM715+1,0)</f>
        <v>5</v>
      </c>
    </row>
    <row r="717" customFormat="false" ht="15" hidden="false" customHeight="false" outlineLevel="0" collapsed="false">
      <c r="A717" s="61" t="n">
        <v>716</v>
      </c>
      <c r="B717" s="62" t="n">
        <v>42012.59375</v>
      </c>
      <c r="C717" s="63" t="n">
        <f aca="false">YEAR(B717)</f>
        <v>2015</v>
      </c>
      <c r="D717" s="32" t="s">
        <v>277</v>
      </c>
      <c r="E717" s="64" t="n">
        <v>8236.1</v>
      </c>
      <c r="F717" s="65" t="n">
        <v>-0.0016</v>
      </c>
      <c r="G717" s="66" t="n">
        <v>-13.17776</v>
      </c>
      <c r="H717" s="67" t="n">
        <f aca="false">E717+IF(D717="Long",1,-1)*G717</f>
        <v>8222.92224</v>
      </c>
      <c r="I717" s="68" t="n">
        <f aca="false">Assumptions!$B$58</f>
        <v>5.35750011455817</v>
      </c>
      <c r="J717" s="68" t="n">
        <f aca="false">INDEX(Yearly!$L$5:$L$22,MATCH(C717,Yearly!$A$5:$A$22,0))</f>
        <v>0.574017869416947</v>
      </c>
      <c r="K717" s="68" t="n">
        <f aca="false">G717-I717-J717</f>
        <v>-19.1092779839751</v>
      </c>
      <c r="L717" s="69" t="n">
        <f aca="false">(I717+J717)/Assumptions!$B$8</f>
        <v>0.000261542883774386</v>
      </c>
      <c r="M717" s="70" t="n">
        <f aca="false">F717-L717</f>
        <v>-0.00186154288377439</v>
      </c>
      <c r="N717" s="71" t="n">
        <f aca="false">G717*Assumptions!$B$7</f>
        <v>-103643.0824</v>
      </c>
      <c r="O717" s="71" t="n">
        <f aca="false">K717*Assumptions!$B$7</f>
        <v>-150294.471343964</v>
      </c>
      <c r="P717" s="68" t="n">
        <f aca="false">P716+G717</f>
        <v>9532.18386</v>
      </c>
      <c r="Q717" s="68" t="n">
        <f aca="false">MAX(Q716,P717)</f>
        <v>9658.373375</v>
      </c>
      <c r="R717" s="68" t="n">
        <f aca="false">Q717-P717</f>
        <v>126.189515</v>
      </c>
      <c r="S717" s="68" t="n">
        <f aca="false">S716+K717</f>
        <v>5314.68323410389</v>
      </c>
      <c r="T717" s="68" t="n">
        <f aca="false">MAX(T716,S717)</f>
        <v>5476.3826821292</v>
      </c>
      <c r="U717" s="68" t="n">
        <f aca="false">T717-S717</f>
        <v>161.699448025312</v>
      </c>
      <c r="V717" s="70" t="n">
        <f aca="false">V716+F717</f>
        <v>1.8897</v>
      </c>
      <c r="W717" s="70" t="n">
        <f aca="false">MAX(W716,V717)</f>
        <v>1.905</v>
      </c>
      <c r="X717" s="70" t="n">
        <f aca="false">W717-V717</f>
        <v>0.0153000000000003</v>
      </c>
      <c r="Y717" s="70" t="n">
        <f aca="false">Y716+M717</f>
        <v>1.70373457276919</v>
      </c>
      <c r="Z717" s="70" t="n">
        <f aca="false">MAX(Z716,Y717)</f>
        <v>1.72060033895437</v>
      </c>
      <c r="AA717" s="70" t="n">
        <f aca="false">Z717-Y717</f>
        <v>0.0168657661851765</v>
      </c>
      <c r="AB717" s="72" t="n">
        <f aca="false">AB716*(1+F717)</f>
        <v>5.8855152047315</v>
      </c>
      <c r="AC717" s="73" t="n">
        <f aca="false">MAX(AC716,AB717)</f>
        <v>5.97641229896667</v>
      </c>
      <c r="AD717" s="70" t="n">
        <f aca="false">1-AB717/AC717</f>
        <v>0.0152093078067743</v>
      </c>
      <c r="AE717" s="73" t="n">
        <f aca="false">AE716*(1+M717)</f>
        <v>4.88876457705928</v>
      </c>
      <c r="AF717" s="73" t="n">
        <f aca="false">MAX(AF716,AE717)</f>
        <v>4.97206754720018</v>
      </c>
      <c r="AG717" s="70" t="n">
        <f aca="false">1-AE717/AF717</f>
        <v>0.016754191158931</v>
      </c>
      <c r="AH717" s="74" t="n">
        <f aca="false">IF(R717&gt;0,AH716+1,0)</f>
        <v>6</v>
      </c>
      <c r="AI717" s="74" t="n">
        <f aca="false">IF(U717&gt;0,AI716+1,0)</f>
        <v>6</v>
      </c>
      <c r="AJ717" s="74" t="n">
        <f aca="false">IF(G717&gt;0,AJ716+1,0)</f>
        <v>0</v>
      </c>
      <c r="AK717" s="74" t="n">
        <f aca="false">IF(G717&lt;=0,AK716+1,0)</f>
        <v>1</v>
      </c>
      <c r="AL717" s="74" t="n">
        <f aca="false">IF(K717&gt;0,AL716+1,0)</f>
        <v>0</v>
      </c>
      <c r="AM717" s="74" t="n">
        <f aca="false">IF(K717&lt;=0,AM716+1,0)</f>
        <v>6</v>
      </c>
    </row>
    <row r="718" customFormat="false" ht="15" hidden="false" customHeight="false" outlineLevel="0" collapsed="false">
      <c r="A718" s="61" t="n">
        <v>717</v>
      </c>
      <c r="B718" s="62" t="n">
        <v>42013.5104166667</v>
      </c>
      <c r="C718" s="63" t="n">
        <f aca="false">YEAR(B718)</f>
        <v>2015</v>
      </c>
      <c r="D718" s="32" t="s">
        <v>276</v>
      </c>
      <c r="E718" s="64" t="n">
        <v>8222.85</v>
      </c>
      <c r="F718" s="65" t="n">
        <v>-0.0077</v>
      </c>
      <c r="G718" s="66" t="n">
        <v>-63.315945</v>
      </c>
      <c r="H718" s="67" t="n">
        <f aca="false">E718+IF(D718="Long",1,-1)*G718</f>
        <v>8286.165945</v>
      </c>
      <c r="I718" s="68" t="n">
        <f aca="false">Assumptions!$B$58</f>
        <v>5.35750011455817</v>
      </c>
      <c r="J718" s="68" t="n">
        <f aca="false">INDEX(Yearly!$L$5:$L$22,MATCH(C718,Yearly!$A$5:$A$22,0))</f>
        <v>0.574017869416947</v>
      </c>
      <c r="K718" s="68" t="n">
        <f aca="false">G718-I718-J718</f>
        <v>-69.2474629839751</v>
      </c>
      <c r="L718" s="69" t="n">
        <f aca="false">(I718+J718)/Assumptions!$B$8</f>
        <v>0.000261542883774386</v>
      </c>
      <c r="M718" s="70" t="n">
        <f aca="false">F718-L718</f>
        <v>-0.00796154288377439</v>
      </c>
      <c r="N718" s="71" t="n">
        <f aca="false">G718*Assumptions!$B$7</f>
        <v>-497979.907425</v>
      </c>
      <c r="O718" s="71" t="n">
        <f aca="false">K718*Assumptions!$B$7</f>
        <v>-544631.296368964</v>
      </c>
      <c r="P718" s="68" t="n">
        <f aca="false">P717+G718</f>
        <v>9468.867915</v>
      </c>
      <c r="Q718" s="68" t="n">
        <f aca="false">MAX(Q717,P718)</f>
        <v>9658.373375</v>
      </c>
      <c r="R718" s="68" t="n">
        <f aca="false">Q718-P718</f>
        <v>189.50546</v>
      </c>
      <c r="S718" s="68" t="n">
        <f aca="false">S717+K718</f>
        <v>5245.43577111991</v>
      </c>
      <c r="T718" s="68" t="n">
        <f aca="false">MAX(T717,S718)</f>
        <v>5476.3826821292</v>
      </c>
      <c r="U718" s="68" t="n">
        <f aca="false">T718-S718</f>
        <v>230.946911009287</v>
      </c>
      <c r="V718" s="70" t="n">
        <f aca="false">V717+F718</f>
        <v>1.882</v>
      </c>
      <c r="W718" s="70" t="n">
        <f aca="false">MAX(W717,V718)</f>
        <v>1.905</v>
      </c>
      <c r="X718" s="70" t="n">
        <f aca="false">W718-V718</f>
        <v>0.0230000000000004</v>
      </c>
      <c r="Y718" s="70" t="n">
        <f aca="false">Y717+M718</f>
        <v>1.69577302988542</v>
      </c>
      <c r="Z718" s="70" t="n">
        <f aca="false">MAX(Z717,Y718)</f>
        <v>1.72060033895437</v>
      </c>
      <c r="AA718" s="70" t="n">
        <f aca="false">Z718-Y718</f>
        <v>0.024827309068951</v>
      </c>
      <c r="AB718" s="72" t="n">
        <f aca="false">AB717*(1+F718)</f>
        <v>5.84019673765507</v>
      </c>
      <c r="AC718" s="73" t="n">
        <f aca="false">MAX(AC717,AB718)</f>
        <v>5.97641229896667</v>
      </c>
      <c r="AD718" s="70" t="n">
        <f aca="false">1-AB718/AC718</f>
        <v>0.0227921961366622</v>
      </c>
      <c r="AE718" s="73" t="n">
        <f aca="false">AE717*(1+M718)</f>
        <v>4.84984246823034</v>
      </c>
      <c r="AF718" s="73" t="n">
        <f aca="false">MAX(AF717,AE718)</f>
        <v>4.97206754720018</v>
      </c>
      <c r="AG718" s="70" t="n">
        <f aca="false">1-AE718/AF718</f>
        <v>0.0245823448313105</v>
      </c>
      <c r="AH718" s="74" t="n">
        <f aca="false">IF(R718&gt;0,AH717+1,0)</f>
        <v>7</v>
      </c>
      <c r="AI718" s="74" t="n">
        <f aca="false">IF(U718&gt;0,AI717+1,0)</f>
        <v>7</v>
      </c>
      <c r="AJ718" s="74" t="n">
        <f aca="false">IF(G718&gt;0,AJ717+1,0)</f>
        <v>0</v>
      </c>
      <c r="AK718" s="74" t="n">
        <f aca="false">IF(G718&lt;=0,AK717+1,0)</f>
        <v>2</v>
      </c>
      <c r="AL718" s="74" t="n">
        <f aca="false">IF(K718&gt;0,AL717+1,0)</f>
        <v>0</v>
      </c>
      <c r="AM718" s="74" t="n">
        <f aca="false">IF(K718&lt;=0,AM717+1,0)</f>
        <v>7</v>
      </c>
    </row>
    <row r="719" customFormat="false" ht="15" hidden="false" customHeight="false" outlineLevel="0" collapsed="false">
      <c r="A719" s="61" t="n">
        <v>718</v>
      </c>
      <c r="B719" s="62" t="n">
        <v>42013.6354166667</v>
      </c>
      <c r="C719" s="63" t="n">
        <f aca="false">YEAR(B719)</f>
        <v>2015</v>
      </c>
      <c r="D719" s="32" t="s">
        <v>277</v>
      </c>
      <c r="E719" s="64" t="n">
        <v>8286.3</v>
      </c>
      <c r="F719" s="65" t="n">
        <v>-0.0014</v>
      </c>
      <c r="G719" s="66" t="n">
        <v>-11.60082</v>
      </c>
      <c r="H719" s="67" t="n">
        <f aca="false">E719+IF(D719="Long",1,-1)*G719</f>
        <v>8274.69918</v>
      </c>
      <c r="I719" s="68" t="n">
        <f aca="false">Assumptions!$B$58</f>
        <v>5.35750011455817</v>
      </c>
      <c r="J719" s="68" t="n">
        <f aca="false">INDEX(Yearly!$L$5:$L$22,MATCH(C719,Yearly!$A$5:$A$22,0))</f>
        <v>0.574017869416947</v>
      </c>
      <c r="K719" s="68" t="n">
        <f aca="false">G719-I719-J719</f>
        <v>-17.5323379839751</v>
      </c>
      <c r="L719" s="69" t="n">
        <f aca="false">(I719+J719)/Assumptions!$B$8</f>
        <v>0.000261542883774386</v>
      </c>
      <c r="M719" s="70" t="n">
        <f aca="false">F719-L719</f>
        <v>-0.00166154288377439</v>
      </c>
      <c r="N719" s="71" t="n">
        <f aca="false">G719*Assumptions!$B$7</f>
        <v>-91240.4493</v>
      </c>
      <c r="O719" s="71" t="n">
        <f aca="false">K719*Assumptions!$B$7</f>
        <v>-137891.838243964</v>
      </c>
      <c r="P719" s="68" t="n">
        <f aca="false">P718+G719</f>
        <v>9457.267095</v>
      </c>
      <c r="Q719" s="68" t="n">
        <f aca="false">MAX(Q718,P719)</f>
        <v>9658.373375</v>
      </c>
      <c r="R719" s="68" t="n">
        <f aca="false">Q719-P719</f>
        <v>201.10628</v>
      </c>
      <c r="S719" s="68" t="n">
        <f aca="false">S718+K719</f>
        <v>5227.90343313594</v>
      </c>
      <c r="T719" s="68" t="n">
        <f aca="false">MAX(T718,S719)</f>
        <v>5476.3826821292</v>
      </c>
      <c r="U719" s="68" t="n">
        <f aca="false">T719-S719</f>
        <v>248.479248993262</v>
      </c>
      <c r="V719" s="70" t="n">
        <f aca="false">V718+F719</f>
        <v>1.8806</v>
      </c>
      <c r="W719" s="70" t="n">
        <f aca="false">MAX(W718,V719)</f>
        <v>1.905</v>
      </c>
      <c r="X719" s="70" t="n">
        <f aca="false">W719-V719</f>
        <v>0.0244000000000004</v>
      </c>
      <c r="Y719" s="70" t="n">
        <f aca="false">Y718+M719</f>
        <v>1.69411148700164</v>
      </c>
      <c r="Z719" s="70" t="n">
        <f aca="false">MAX(Z718,Y719)</f>
        <v>1.72060033895437</v>
      </c>
      <c r="AA719" s="70" t="n">
        <f aca="false">Z719-Y719</f>
        <v>0.0264888519527253</v>
      </c>
      <c r="AB719" s="72" t="n">
        <f aca="false">AB718*(1+F719)</f>
        <v>5.83202046222235</v>
      </c>
      <c r="AC719" s="73" t="n">
        <f aca="false">MAX(AC718,AB719)</f>
        <v>5.97641229896667</v>
      </c>
      <c r="AD719" s="70" t="n">
        <f aca="false">1-AB719/AC719</f>
        <v>0.024160287062071</v>
      </c>
      <c r="AE719" s="73" t="n">
        <f aca="false">AE718*(1+M719)</f>
        <v>4.84178424698983</v>
      </c>
      <c r="AF719" s="73" t="n">
        <f aca="false">MAX(AF718,AE719)</f>
        <v>4.97206754720018</v>
      </c>
      <c r="AG719" s="70" t="n">
        <f aca="false">1-AE719/AF719</f>
        <v>0.026203043094964</v>
      </c>
      <c r="AH719" s="74" t="n">
        <f aca="false">IF(R719&gt;0,AH718+1,0)</f>
        <v>8</v>
      </c>
      <c r="AI719" s="74" t="n">
        <f aca="false">IF(U719&gt;0,AI718+1,0)</f>
        <v>8</v>
      </c>
      <c r="AJ719" s="74" t="n">
        <f aca="false">IF(G719&gt;0,AJ718+1,0)</f>
        <v>0</v>
      </c>
      <c r="AK719" s="74" t="n">
        <f aca="false">IF(G719&lt;=0,AK718+1,0)</f>
        <v>3</v>
      </c>
      <c r="AL719" s="74" t="n">
        <f aca="false">IF(K719&gt;0,AL718+1,0)</f>
        <v>0</v>
      </c>
      <c r="AM719" s="74" t="n">
        <f aca="false">IF(K719&lt;=0,AM718+1,0)</f>
        <v>8</v>
      </c>
    </row>
    <row r="720" customFormat="false" ht="15" hidden="false" customHeight="false" outlineLevel="0" collapsed="false">
      <c r="A720" s="61" t="n">
        <v>719</v>
      </c>
      <c r="B720" s="62" t="n">
        <v>42018.5104166667</v>
      </c>
      <c r="C720" s="63" t="n">
        <f aca="false">YEAR(B720)</f>
        <v>2015</v>
      </c>
      <c r="D720" s="32" t="s">
        <v>276</v>
      </c>
      <c r="E720" s="64" t="n">
        <v>8274.75</v>
      </c>
      <c r="F720" s="65" t="n">
        <v>-0.0167</v>
      </c>
      <c r="G720" s="66" t="n">
        <v>-138.188325</v>
      </c>
      <c r="H720" s="67" t="n">
        <f aca="false">E720+IF(D720="Long",1,-1)*G720</f>
        <v>8412.938325</v>
      </c>
      <c r="I720" s="68" t="n">
        <f aca="false">Assumptions!$B$58</f>
        <v>5.35750011455817</v>
      </c>
      <c r="J720" s="68" t="n">
        <f aca="false">INDEX(Yearly!$L$5:$L$22,MATCH(C720,Yearly!$A$5:$A$22,0))</f>
        <v>0.574017869416947</v>
      </c>
      <c r="K720" s="68" t="n">
        <f aca="false">G720-I720-J720</f>
        <v>-144.119842983975</v>
      </c>
      <c r="L720" s="69" t="n">
        <f aca="false">(I720+J720)/Assumptions!$B$8</f>
        <v>0.000261542883774386</v>
      </c>
      <c r="M720" s="70" t="n">
        <f aca="false">F720-L720</f>
        <v>-0.0169615428837744</v>
      </c>
      <c r="N720" s="71" t="n">
        <f aca="false">G720*Assumptions!$B$7</f>
        <v>-1086851.176125</v>
      </c>
      <c r="O720" s="71" t="n">
        <f aca="false">K720*Assumptions!$B$7</f>
        <v>-1133502.56506896</v>
      </c>
      <c r="P720" s="68" t="n">
        <f aca="false">P719+G720</f>
        <v>9319.07877</v>
      </c>
      <c r="Q720" s="68" t="n">
        <f aca="false">MAX(Q719,P720)</f>
        <v>9658.373375</v>
      </c>
      <c r="R720" s="68" t="n">
        <f aca="false">Q720-P720</f>
        <v>339.294604999999</v>
      </c>
      <c r="S720" s="68" t="n">
        <f aca="false">S719+K720</f>
        <v>5083.78359015197</v>
      </c>
      <c r="T720" s="68" t="n">
        <f aca="false">MAX(T719,S720)</f>
        <v>5476.3826821292</v>
      </c>
      <c r="U720" s="68" t="n">
        <f aca="false">T720-S720</f>
        <v>392.599091977237</v>
      </c>
      <c r="V720" s="70" t="n">
        <f aca="false">V719+F720</f>
        <v>1.8639</v>
      </c>
      <c r="W720" s="70" t="n">
        <f aca="false">MAX(W719,V720)</f>
        <v>1.905</v>
      </c>
      <c r="X720" s="70" t="n">
        <f aca="false">W720-V720</f>
        <v>0.0411000000000004</v>
      </c>
      <c r="Y720" s="70" t="n">
        <f aca="false">Y719+M720</f>
        <v>1.67714994411787</v>
      </c>
      <c r="Z720" s="70" t="n">
        <f aca="false">MAX(Z719,Y720)</f>
        <v>1.72060033895437</v>
      </c>
      <c r="AA720" s="70" t="n">
        <f aca="false">Z720-Y720</f>
        <v>0.0434503948364997</v>
      </c>
      <c r="AB720" s="72" t="n">
        <f aca="false">AB719*(1+F720)</f>
        <v>5.73462572050324</v>
      </c>
      <c r="AC720" s="73" t="n">
        <f aca="false">MAX(AC719,AB720)</f>
        <v>5.97641229896667</v>
      </c>
      <c r="AD720" s="70" t="n">
        <f aca="false">1-AB720/AC720</f>
        <v>0.0404568102681343</v>
      </c>
      <c r="AE720" s="73" t="n">
        <f aca="false">AE719*(1+M720)</f>
        <v>4.75966011585052</v>
      </c>
      <c r="AF720" s="73" t="n">
        <f aca="false">MAX(AF719,AE720)</f>
        <v>4.97206754720018</v>
      </c>
      <c r="AG720" s="70" t="n">
        <f aca="false">1-AE720/AF720</f>
        <v>0.0427201419395978</v>
      </c>
      <c r="AH720" s="74" t="n">
        <f aca="false">IF(R720&gt;0,AH719+1,0)</f>
        <v>9</v>
      </c>
      <c r="AI720" s="74" t="n">
        <f aca="false">IF(U720&gt;0,AI719+1,0)</f>
        <v>9</v>
      </c>
      <c r="AJ720" s="74" t="n">
        <f aca="false">IF(G720&gt;0,AJ719+1,0)</f>
        <v>0</v>
      </c>
      <c r="AK720" s="74" t="n">
        <f aca="false">IF(G720&lt;=0,AK719+1,0)</f>
        <v>4</v>
      </c>
      <c r="AL720" s="74" t="n">
        <f aca="false">IF(K720&gt;0,AL719+1,0)</f>
        <v>0</v>
      </c>
      <c r="AM720" s="74" t="n">
        <f aca="false">IF(K720&lt;=0,AM719+1,0)</f>
        <v>9</v>
      </c>
    </row>
    <row r="721" customFormat="false" ht="15" hidden="false" customHeight="false" outlineLevel="0" collapsed="false">
      <c r="A721" s="61" t="n">
        <v>720</v>
      </c>
      <c r="B721" s="62" t="n">
        <v>42019.40625</v>
      </c>
      <c r="C721" s="63" t="n">
        <f aca="false">YEAR(B721)</f>
        <v>2015</v>
      </c>
      <c r="D721" s="32" t="s">
        <v>277</v>
      </c>
      <c r="E721" s="64" t="n">
        <v>8412.65</v>
      </c>
      <c r="F721" s="65" t="n">
        <v>0.0498</v>
      </c>
      <c r="G721" s="66" t="n">
        <v>418.94997</v>
      </c>
      <c r="H721" s="67" t="n">
        <f aca="false">E721+IF(D721="Long",1,-1)*G721</f>
        <v>8831.59997</v>
      </c>
      <c r="I721" s="68" t="n">
        <f aca="false">Assumptions!$B$58</f>
        <v>5.35750011455817</v>
      </c>
      <c r="J721" s="68" t="n">
        <f aca="false">INDEX(Yearly!$L$5:$L$22,MATCH(C721,Yearly!$A$5:$A$22,0))</f>
        <v>0.574017869416947</v>
      </c>
      <c r="K721" s="68" t="n">
        <f aca="false">G721-I721-J721</f>
        <v>413.018452016025</v>
      </c>
      <c r="L721" s="69" t="n">
        <f aca="false">(I721+J721)/Assumptions!$B$8</f>
        <v>0.000261542883774386</v>
      </c>
      <c r="M721" s="70" t="n">
        <f aca="false">F721-L721</f>
        <v>0.0495384571162256</v>
      </c>
      <c r="N721" s="71" t="n">
        <f aca="false">G721*Assumptions!$B$7</f>
        <v>3295041.51405</v>
      </c>
      <c r="O721" s="71" t="n">
        <f aca="false">K721*Assumptions!$B$7</f>
        <v>3248390.12510604</v>
      </c>
      <c r="P721" s="68" t="n">
        <f aca="false">P720+G721</f>
        <v>9738.02874</v>
      </c>
      <c r="Q721" s="68" t="n">
        <f aca="false">MAX(Q720,P721)</f>
        <v>9738.02874</v>
      </c>
      <c r="R721" s="68" t="n">
        <f aca="false">Q721-P721</f>
        <v>0</v>
      </c>
      <c r="S721" s="68" t="n">
        <f aca="false">S720+K721</f>
        <v>5496.80204216799</v>
      </c>
      <c r="T721" s="68" t="n">
        <f aca="false">MAX(T720,S721)</f>
        <v>5496.80204216799</v>
      </c>
      <c r="U721" s="68" t="n">
        <f aca="false">T721-S721</f>
        <v>0</v>
      </c>
      <c r="V721" s="70" t="n">
        <f aca="false">V720+F721</f>
        <v>1.9137</v>
      </c>
      <c r="W721" s="70" t="n">
        <f aca="false">MAX(W720,V721)</f>
        <v>1.9137</v>
      </c>
      <c r="X721" s="70" t="n">
        <f aca="false">W721-V721</f>
        <v>0</v>
      </c>
      <c r="Y721" s="70" t="n">
        <f aca="false">Y720+M721</f>
        <v>1.7266884012341</v>
      </c>
      <c r="Z721" s="70" t="n">
        <f aca="false">MAX(Z720,Y721)</f>
        <v>1.7266884012341</v>
      </c>
      <c r="AA721" s="70" t="n">
        <f aca="false">Z721-Y721</f>
        <v>0</v>
      </c>
      <c r="AB721" s="72" t="n">
        <f aca="false">AB720*(1+F721)</f>
        <v>6.0202100813843</v>
      </c>
      <c r="AC721" s="73" t="n">
        <f aca="false">MAX(AC720,AB721)</f>
        <v>6.0202100813843</v>
      </c>
      <c r="AD721" s="70" t="n">
        <f aca="false">1-AB721/AC721</f>
        <v>0</v>
      </c>
      <c r="AE721" s="73" t="n">
        <f aca="false">AE720*(1+M721)</f>
        <v>4.99544633438739</v>
      </c>
      <c r="AF721" s="73" t="n">
        <f aca="false">MAX(AF720,AE721)</f>
        <v>4.99544633438739</v>
      </c>
      <c r="AG721" s="70" t="n">
        <f aca="false">1-AE721/AF721</f>
        <v>0</v>
      </c>
      <c r="AH721" s="74" t="n">
        <f aca="false">IF(R721&gt;0,AH720+1,0)</f>
        <v>0</v>
      </c>
      <c r="AI721" s="74" t="n">
        <f aca="false">IF(U721&gt;0,AI720+1,0)</f>
        <v>0</v>
      </c>
      <c r="AJ721" s="74" t="n">
        <f aca="false">IF(G721&gt;0,AJ720+1,0)</f>
        <v>1</v>
      </c>
      <c r="AK721" s="74" t="n">
        <f aca="false">IF(G721&lt;=0,AK720+1,0)</f>
        <v>0</v>
      </c>
      <c r="AL721" s="74" t="n">
        <f aca="false">IF(K721&gt;0,AL720+1,0)</f>
        <v>1</v>
      </c>
      <c r="AM721" s="74" t="n">
        <f aca="false">IF(K721&lt;=0,AM720+1,0)</f>
        <v>0</v>
      </c>
    </row>
    <row r="722" customFormat="false" ht="15" hidden="false" customHeight="false" outlineLevel="0" collapsed="false">
      <c r="A722" s="61" t="n">
        <v>721</v>
      </c>
      <c r="B722" s="62" t="n">
        <v>42034.4895833333</v>
      </c>
      <c r="C722" s="63" t="n">
        <f aca="false">YEAR(B722)</f>
        <v>2015</v>
      </c>
      <c r="D722" s="32" t="s">
        <v>276</v>
      </c>
      <c r="E722" s="64" t="n">
        <v>8831.25</v>
      </c>
      <c r="F722" s="65" t="n">
        <v>0.0006</v>
      </c>
      <c r="G722" s="66" t="n">
        <v>5.29875</v>
      </c>
      <c r="H722" s="67" t="n">
        <f aca="false">E722+IF(D722="Long",1,-1)*G722</f>
        <v>8825.95125</v>
      </c>
      <c r="I722" s="68" t="n">
        <f aca="false">Assumptions!$B$58</f>
        <v>5.35750011455817</v>
      </c>
      <c r="J722" s="68" t="n">
        <f aca="false">INDEX(Yearly!$L$5:$L$22,MATCH(C722,Yearly!$A$5:$A$22,0))</f>
        <v>0.574017869416947</v>
      </c>
      <c r="K722" s="68" t="n">
        <f aca="false">G722-I722-J722</f>
        <v>-0.632767983975115</v>
      </c>
      <c r="L722" s="69" t="n">
        <f aca="false">(I722+J722)/Assumptions!$B$8</f>
        <v>0.000261542883774386</v>
      </c>
      <c r="M722" s="70" t="n">
        <f aca="false">F722-L722</f>
        <v>0.000338457116225614</v>
      </c>
      <c r="N722" s="71" t="n">
        <f aca="false">G722*Assumptions!$B$7</f>
        <v>41674.66875</v>
      </c>
      <c r="O722" s="71" t="n">
        <f aca="false">K722*Assumptions!$B$7</f>
        <v>-4976.72019396428</v>
      </c>
      <c r="P722" s="68" t="n">
        <f aca="false">P721+G722</f>
        <v>9743.32749</v>
      </c>
      <c r="Q722" s="68" t="n">
        <f aca="false">MAX(Q721,P722)</f>
        <v>9743.32749</v>
      </c>
      <c r="R722" s="68" t="n">
        <f aca="false">Q722-P722</f>
        <v>0</v>
      </c>
      <c r="S722" s="68" t="n">
        <f aca="false">S721+K722</f>
        <v>5496.16927418401</v>
      </c>
      <c r="T722" s="68" t="n">
        <f aca="false">MAX(T721,S722)</f>
        <v>5496.80204216799</v>
      </c>
      <c r="U722" s="68" t="n">
        <f aca="false">T722-S722</f>
        <v>0.6327679839751</v>
      </c>
      <c r="V722" s="70" t="n">
        <f aca="false">V721+F722</f>
        <v>1.9143</v>
      </c>
      <c r="W722" s="70" t="n">
        <f aca="false">MAX(W721,V722)</f>
        <v>1.9143</v>
      </c>
      <c r="X722" s="70" t="n">
        <f aca="false">W722-V722</f>
        <v>0</v>
      </c>
      <c r="Y722" s="70" t="n">
        <f aca="false">Y721+M722</f>
        <v>1.72702685835032</v>
      </c>
      <c r="Z722" s="70" t="n">
        <f aca="false">MAX(Z721,Y722)</f>
        <v>1.72702685835032</v>
      </c>
      <c r="AA722" s="70" t="n">
        <f aca="false">Z722-Y722</f>
        <v>0</v>
      </c>
      <c r="AB722" s="72" t="n">
        <f aca="false">AB721*(1+F722)</f>
        <v>6.02382220743313</v>
      </c>
      <c r="AC722" s="73" t="n">
        <f aca="false">MAX(AC721,AB722)</f>
        <v>6.02382220743313</v>
      </c>
      <c r="AD722" s="70" t="n">
        <f aca="false">1-AB722/AC722</f>
        <v>0</v>
      </c>
      <c r="AE722" s="73" t="n">
        <f aca="false">AE721*(1+M722)</f>
        <v>4.99713707874799</v>
      </c>
      <c r="AF722" s="73" t="n">
        <f aca="false">MAX(AF721,AE722)</f>
        <v>4.99713707874799</v>
      </c>
      <c r="AG722" s="70" t="n">
        <f aca="false">1-AE722/AF722</f>
        <v>0</v>
      </c>
      <c r="AH722" s="74" t="n">
        <f aca="false">IF(R722&gt;0,AH721+1,0)</f>
        <v>0</v>
      </c>
      <c r="AI722" s="74" t="n">
        <f aca="false">IF(U722&gt;0,AI721+1,0)</f>
        <v>1</v>
      </c>
      <c r="AJ722" s="74" t="n">
        <f aca="false">IF(G722&gt;0,AJ721+1,0)</f>
        <v>2</v>
      </c>
      <c r="AK722" s="74" t="n">
        <f aca="false">IF(G722&lt;=0,AK721+1,0)</f>
        <v>0</v>
      </c>
      <c r="AL722" s="74" t="n">
        <f aca="false">IF(K722&gt;0,AL721+1,0)</f>
        <v>0</v>
      </c>
      <c r="AM722" s="74" t="n">
        <f aca="false">IF(K722&lt;=0,AM721+1,0)</f>
        <v>1</v>
      </c>
    </row>
    <row r="723" customFormat="false" ht="15" hidden="false" customHeight="false" outlineLevel="0" collapsed="false">
      <c r="A723" s="61" t="n">
        <v>722</v>
      </c>
      <c r="B723" s="62" t="n">
        <v>42037.59375</v>
      </c>
      <c r="C723" s="63" t="n">
        <f aca="false">YEAR(B723)</f>
        <v>2015</v>
      </c>
      <c r="D723" s="32" t="s">
        <v>277</v>
      </c>
      <c r="E723" s="64" t="n">
        <v>8825.9</v>
      </c>
      <c r="F723" s="65" t="n">
        <v>0.0002</v>
      </c>
      <c r="G723" s="66" t="n">
        <v>1.76518</v>
      </c>
      <c r="H723" s="67" t="n">
        <f aca="false">E723+IF(D723="Long",1,-1)*G723</f>
        <v>8827.66518</v>
      </c>
      <c r="I723" s="68" t="n">
        <f aca="false">Assumptions!$B$58</f>
        <v>5.35750011455817</v>
      </c>
      <c r="J723" s="68" t="n">
        <f aca="false">INDEX(Yearly!$L$5:$L$22,MATCH(C723,Yearly!$A$5:$A$22,0))</f>
        <v>0.574017869416947</v>
      </c>
      <c r="K723" s="68" t="n">
        <f aca="false">G723-I723-J723</f>
        <v>-4.16633798397512</v>
      </c>
      <c r="L723" s="69" t="n">
        <f aca="false">(I723+J723)/Assumptions!$B$8</f>
        <v>0.000261542883774386</v>
      </c>
      <c r="M723" s="70" t="n">
        <f aca="false">F723-L723</f>
        <v>-6.15428837743862E-005</v>
      </c>
      <c r="N723" s="71" t="n">
        <f aca="false">G723*Assumptions!$B$7</f>
        <v>13883.1407</v>
      </c>
      <c r="O723" s="71" t="n">
        <f aca="false">K723*Assumptions!$B$7</f>
        <v>-32768.2482439643</v>
      </c>
      <c r="P723" s="68" t="n">
        <f aca="false">P722+G723</f>
        <v>9745.09267</v>
      </c>
      <c r="Q723" s="68" t="n">
        <f aca="false">MAX(Q722,P723)</f>
        <v>9745.09267</v>
      </c>
      <c r="R723" s="68" t="n">
        <f aca="false">Q723-P723</f>
        <v>0</v>
      </c>
      <c r="S723" s="68" t="n">
        <f aca="false">S722+K723</f>
        <v>5492.00293620004</v>
      </c>
      <c r="T723" s="68" t="n">
        <f aca="false">MAX(T722,S723)</f>
        <v>5496.80204216799</v>
      </c>
      <c r="U723" s="68" t="n">
        <f aca="false">T723-S723</f>
        <v>4.7991059679498</v>
      </c>
      <c r="V723" s="70" t="n">
        <f aca="false">V722+F723</f>
        <v>1.9145</v>
      </c>
      <c r="W723" s="70" t="n">
        <f aca="false">MAX(W722,V723)</f>
        <v>1.9145</v>
      </c>
      <c r="X723" s="70" t="n">
        <f aca="false">W723-V723</f>
        <v>0</v>
      </c>
      <c r="Y723" s="70" t="n">
        <f aca="false">Y722+M723</f>
        <v>1.72696531546655</v>
      </c>
      <c r="Z723" s="70" t="n">
        <f aca="false">MAX(Z722,Y723)</f>
        <v>1.72702685835032</v>
      </c>
      <c r="AA723" s="70" t="n">
        <f aca="false">Z723-Y723</f>
        <v>6.1542883774468E-005</v>
      </c>
      <c r="AB723" s="72" t="n">
        <f aca="false">AB722*(1+F723)</f>
        <v>6.02502697187461</v>
      </c>
      <c r="AC723" s="73" t="n">
        <f aca="false">MAX(AC722,AB723)</f>
        <v>6.02502697187461</v>
      </c>
      <c r="AD723" s="70" t="n">
        <f aca="false">1-AB723/AC723</f>
        <v>0</v>
      </c>
      <c r="AE723" s="73" t="n">
        <f aca="false">AE722*(1+M723)</f>
        <v>4.99682954052155</v>
      </c>
      <c r="AF723" s="73" t="n">
        <f aca="false">MAX(AF722,AE723)</f>
        <v>4.99713707874799</v>
      </c>
      <c r="AG723" s="70" t="n">
        <f aca="false">1-AE723/AF723</f>
        <v>6.1542883774468E-005</v>
      </c>
      <c r="AH723" s="74" t="n">
        <f aca="false">IF(R723&gt;0,AH722+1,0)</f>
        <v>0</v>
      </c>
      <c r="AI723" s="74" t="n">
        <f aca="false">IF(U723&gt;0,AI722+1,0)</f>
        <v>2</v>
      </c>
      <c r="AJ723" s="74" t="n">
        <f aca="false">IF(G723&gt;0,AJ722+1,0)</f>
        <v>3</v>
      </c>
      <c r="AK723" s="74" t="n">
        <f aca="false">IF(G723&lt;=0,AK722+1,0)</f>
        <v>0</v>
      </c>
      <c r="AL723" s="74" t="n">
        <f aca="false">IF(K723&gt;0,AL722+1,0)</f>
        <v>0</v>
      </c>
      <c r="AM723" s="74" t="n">
        <f aca="false">IF(K723&lt;=0,AM722+1,0)</f>
        <v>2</v>
      </c>
    </row>
    <row r="724" customFormat="false" ht="15" hidden="false" customHeight="false" outlineLevel="0" collapsed="false">
      <c r="A724" s="61" t="n">
        <v>723</v>
      </c>
      <c r="B724" s="62" t="n">
        <v>42038.46875</v>
      </c>
      <c r="C724" s="63" t="n">
        <f aca="false">YEAR(B724)</f>
        <v>2015</v>
      </c>
      <c r="D724" s="32" t="s">
        <v>276</v>
      </c>
      <c r="E724" s="64" t="n">
        <v>8827.6</v>
      </c>
      <c r="F724" s="65" t="n">
        <v>0.0027</v>
      </c>
      <c r="G724" s="66" t="n">
        <v>23.83452</v>
      </c>
      <c r="H724" s="67" t="n">
        <f aca="false">E724+IF(D724="Long",1,-1)*G724</f>
        <v>8803.76548</v>
      </c>
      <c r="I724" s="68" t="n">
        <f aca="false">Assumptions!$B$58</f>
        <v>5.35750011455817</v>
      </c>
      <c r="J724" s="68" t="n">
        <f aca="false">INDEX(Yearly!$L$5:$L$22,MATCH(C724,Yearly!$A$5:$A$22,0))</f>
        <v>0.574017869416947</v>
      </c>
      <c r="K724" s="68" t="n">
        <f aca="false">G724-I724-J724</f>
        <v>17.9030020160249</v>
      </c>
      <c r="L724" s="69" t="n">
        <f aca="false">(I724+J724)/Assumptions!$B$8</f>
        <v>0.000261542883774386</v>
      </c>
      <c r="M724" s="70" t="n">
        <f aca="false">F724-L724</f>
        <v>0.00243845711622561</v>
      </c>
      <c r="N724" s="71" t="n">
        <f aca="false">G724*Assumptions!$B$7</f>
        <v>187458.4998</v>
      </c>
      <c r="O724" s="71" t="n">
        <f aca="false">K724*Assumptions!$B$7</f>
        <v>140807.110856036</v>
      </c>
      <c r="P724" s="68" t="n">
        <f aca="false">P723+G724</f>
        <v>9768.92719</v>
      </c>
      <c r="Q724" s="68" t="n">
        <f aca="false">MAX(Q723,P724)</f>
        <v>9768.92719</v>
      </c>
      <c r="R724" s="68" t="n">
        <f aca="false">Q724-P724</f>
        <v>0</v>
      </c>
      <c r="S724" s="68" t="n">
        <f aca="false">S723+K724</f>
        <v>5509.90593821607</v>
      </c>
      <c r="T724" s="68" t="n">
        <f aca="false">MAX(T723,S724)</f>
        <v>5509.90593821607</v>
      </c>
      <c r="U724" s="68" t="n">
        <f aca="false">T724-S724</f>
        <v>0</v>
      </c>
      <c r="V724" s="70" t="n">
        <f aca="false">V723+F724</f>
        <v>1.9172</v>
      </c>
      <c r="W724" s="70" t="n">
        <f aca="false">MAX(W723,V724)</f>
        <v>1.9172</v>
      </c>
      <c r="X724" s="70" t="n">
        <f aca="false">W724-V724</f>
        <v>0</v>
      </c>
      <c r="Y724" s="70" t="n">
        <f aca="false">Y723+M724</f>
        <v>1.72940377258277</v>
      </c>
      <c r="Z724" s="70" t="n">
        <f aca="false">MAX(Z723,Y724)</f>
        <v>1.72940377258277</v>
      </c>
      <c r="AA724" s="70" t="n">
        <f aca="false">Z724-Y724</f>
        <v>0</v>
      </c>
      <c r="AB724" s="72" t="n">
        <f aca="false">AB723*(1+F724)</f>
        <v>6.04129454469867</v>
      </c>
      <c r="AC724" s="73" t="n">
        <f aca="false">MAX(AC723,AB724)</f>
        <v>6.04129454469867</v>
      </c>
      <c r="AD724" s="70" t="n">
        <f aca="false">1-AB724/AC724</f>
        <v>0</v>
      </c>
      <c r="AE724" s="73" t="n">
        <f aca="false">AE723*(1+M724)</f>
        <v>5.0090140950732</v>
      </c>
      <c r="AF724" s="73" t="n">
        <f aca="false">MAX(AF723,AE724)</f>
        <v>5.0090140950732</v>
      </c>
      <c r="AG724" s="70" t="n">
        <f aca="false">1-AE724/AF724</f>
        <v>0</v>
      </c>
      <c r="AH724" s="74" t="n">
        <f aca="false">IF(R724&gt;0,AH723+1,0)</f>
        <v>0</v>
      </c>
      <c r="AI724" s="74" t="n">
        <f aca="false">IF(U724&gt;0,AI723+1,0)</f>
        <v>0</v>
      </c>
      <c r="AJ724" s="74" t="n">
        <f aca="false">IF(G724&gt;0,AJ723+1,0)</f>
        <v>4</v>
      </c>
      <c r="AK724" s="74" t="n">
        <f aca="false">IF(G724&lt;=0,AK723+1,0)</f>
        <v>0</v>
      </c>
      <c r="AL724" s="74" t="n">
        <f aca="false">IF(K724&gt;0,AL723+1,0)</f>
        <v>1</v>
      </c>
      <c r="AM724" s="74" t="n">
        <f aca="false">IF(K724&lt;=0,AM723+1,0)</f>
        <v>0</v>
      </c>
    </row>
    <row r="725" customFormat="false" ht="15" hidden="false" customHeight="false" outlineLevel="0" collapsed="false">
      <c r="A725" s="61" t="n">
        <v>724</v>
      </c>
      <c r="B725" s="62" t="n">
        <v>42040.5729166667</v>
      </c>
      <c r="C725" s="63" t="n">
        <f aca="false">YEAR(B725)</f>
        <v>2015</v>
      </c>
      <c r="D725" s="32" t="s">
        <v>277</v>
      </c>
      <c r="E725" s="64" t="n">
        <v>8803.6</v>
      </c>
      <c r="F725" s="65" t="n">
        <v>-0.0108</v>
      </c>
      <c r="G725" s="66" t="n">
        <v>-95.07888</v>
      </c>
      <c r="H725" s="67" t="n">
        <f aca="false">E725+IF(D725="Long",1,-1)*G725</f>
        <v>8708.52112</v>
      </c>
      <c r="I725" s="68" t="n">
        <f aca="false">Assumptions!$B$58</f>
        <v>5.35750011455817</v>
      </c>
      <c r="J725" s="68" t="n">
        <f aca="false">INDEX(Yearly!$L$5:$L$22,MATCH(C725,Yearly!$A$5:$A$22,0))</f>
        <v>0.574017869416947</v>
      </c>
      <c r="K725" s="68" t="n">
        <f aca="false">G725-I725-J725</f>
        <v>-101.010397983975</v>
      </c>
      <c r="L725" s="69" t="n">
        <f aca="false">(I725+J725)/Assumptions!$B$8</f>
        <v>0.000261542883774386</v>
      </c>
      <c r="M725" s="70" t="n">
        <f aca="false">F725-L725</f>
        <v>-0.0110615428837744</v>
      </c>
      <c r="N725" s="71" t="n">
        <f aca="false">G725*Assumptions!$B$7</f>
        <v>-747795.3912</v>
      </c>
      <c r="O725" s="71" t="n">
        <f aca="false">K725*Assumptions!$B$7</f>
        <v>-794446.780143964</v>
      </c>
      <c r="P725" s="68" t="n">
        <f aca="false">P724+G725</f>
        <v>9673.84831</v>
      </c>
      <c r="Q725" s="68" t="n">
        <f aca="false">MAX(Q724,P725)</f>
        <v>9768.92719</v>
      </c>
      <c r="R725" s="68" t="n">
        <f aca="false">Q725-P725</f>
        <v>95.0788799999991</v>
      </c>
      <c r="S725" s="68" t="n">
        <f aca="false">S724+K725</f>
        <v>5408.89554023209</v>
      </c>
      <c r="T725" s="68" t="n">
        <f aca="false">MAX(T724,S725)</f>
        <v>5509.90593821607</v>
      </c>
      <c r="U725" s="68" t="n">
        <f aca="false">T725-S725</f>
        <v>101.010397983975</v>
      </c>
      <c r="V725" s="70" t="n">
        <f aca="false">V724+F725</f>
        <v>1.9064</v>
      </c>
      <c r="W725" s="70" t="n">
        <f aca="false">MAX(W724,V725)</f>
        <v>1.9172</v>
      </c>
      <c r="X725" s="70" t="n">
        <f aca="false">W725-V725</f>
        <v>0.0107999999999999</v>
      </c>
      <c r="Y725" s="70" t="n">
        <f aca="false">Y724+M725</f>
        <v>1.718342229699</v>
      </c>
      <c r="Z725" s="70" t="n">
        <f aca="false">MAX(Z724,Y725)</f>
        <v>1.72940377258277</v>
      </c>
      <c r="AA725" s="70" t="n">
        <f aca="false">Z725-Y725</f>
        <v>0.0110615428837744</v>
      </c>
      <c r="AB725" s="72" t="n">
        <f aca="false">AB724*(1+F725)</f>
        <v>5.97604856361593</v>
      </c>
      <c r="AC725" s="73" t="n">
        <f aca="false">MAX(AC724,AB725)</f>
        <v>6.04129454469867</v>
      </c>
      <c r="AD725" s="70" t="n">
        <f aca="false">1-AB725/AC725</f>
        <v>0.0108</v>
      </c>
      <c r="AE725" s="73" t="n">
        <f aca="false">AE724*(1+M725)</f>
        <v>4.95360667085512</v>
      </c>
      <c r="AF725" s="73" t="n">
        <f aca="false">MAX(AF724,AE725)</f>
        <v>5.0090140950732</v>
      </c>
      <c r="AG725" s="70" t="n">
        <f aca="false">1-AE725/AF725</f>
        <v>0.0110615428837744</v>
      </c>
      <c r="AH725" s="74" t="n">
        <f aca="false">IF(R725&gt;0,AH724+1,0)</f>
        <v>1</v>
      </c>
      <c r="AI725" s="74" t="n">
        <f aca="false">IF(U725&gt;0,AI724+1,0)</f>
        <v>1</v>
      </c>
      <c r="AJ725" s="74" t="n">
        <f aca="false">IF(G725&gt;0,AJ724+1,0)</f>
        <v>0</v>
      </c>
      <c r="AK725" s="74" t="n">
        <f aca="false">IF(G725&lt;=0,AK724+1,0)</f>
        <v>1</v>
      </c>
      <c r="AL725" s="74" t="n">
        <f aca="false">IF(K725&gt;0,AL724+1,0)</f>
        <v>0</v>
      </c>
      <c r="AM725" s="74" t="n">
        <f aca="false">IF(K725&lt;=0,AM724+1,0)</f>
        <v>1</v>
      </c>
    </row>
    <row r="726" customFormat="false" ht="15" hidden="false" customHeight="false" outlineLevel="0" collapsed="false">
      <c r="A726" s="61" t="n">
        <v>725</v>
      </c>
      <c r="B726" s="62" t="n">
        <v>42040.6354166667</v>
      </c>
      <c r="C726" s="63" t="n">
        <f aca="false">YEAR(B726)</f>
        <v>2015</v>
      </c>
      <c r="D726" s="32" t="s">
        <v>276</v>
      </c>
      <c r="E726" s="64" t="n">
        <v>8708.25</v>
      </c>
      <c r="F726" s="65" t="n">
        <v>0.0076</v>
      </c>
      <c r="G726" s="66" t="n">
        <v>66.1827</v>
      </c>
      <c r="H726" s="67" t="n">
        <f aca="false">E726+IF(D726="Long",1,-1)*G726</f>
        <v>8642.0673</v>
      </c>
      <c r="I726" s="68" t="n">
        <f aca="false">Assumptions!$B$58</f>
        <v>5.35750011455817</v>
      </c>
      <c r="J726" s="68" t="n">
        <f aca="false">INDEX(Yearly!$L$5:$L$22,MATCH(C726,Yearly!$A$5:$A$22,0))</f>
        <v>0.574017869416947</v>
      </c>
      <c r="K726" s="68" t="n">
        <f aca="false">G726-I726-J726</f>
        <v>60.2511820160249</v>
      </c>
      <c r="L726" s="69" t="n">
        <f aca="false">(I726+J726)/Assumptions!$B$8</f>
        <v>0.000261542883774386</v>
      </c>
      <c r="M726" s="70" t="n">
        <f aca="false">F726-L726</f>
        <v>0.00733845711622561</v>
      </c>
      <c r="N726" s="71" t="n">
        <f aca="false">G726*Assumptions!$B$7</f>
        <v>520526.9355</v>
      </c>
      <c r="O726" s="71" t="n">
        <f aca="false">K726*Assumptions!$B$7</f>
        <v>473875.546556036</v>
      </c>
      <c r="P726" s="68" t="n">
        <f aca="false">P725+G726</f>
        <v>9740.03101</v>
      </c>
      <c r="Q726" s="68" t="n">
        <f aca="false">MAX(Q725,P726)</f>
        <v>9768.92719</v>
      </c>
      <c r="R726" s="68" t="n">
        <f aca="false">Q726-P726</f>
        <v>28.8961799999997</v>
      </c>
      <c r="S726" s="68" t="n">
        <f aca="false">S725+K726</f>
        <v>5469.14672224812</v>
      </c>
      <c r="T726" s="68" t="n">
        <f aca="false">MAX(T725,S726)</f>
        <v>5509.90593821607</v>
      </c>
      <c r="U726" s="68" t="n">
        <f aca="false">T726-S726</f>
        <v>40.7592159679498</v>
      </c>
      <c r="V726" s="70" t="n">
        <f aca="false">V725+F726</f>
        <v>1.914</v>
      </c>
      <c r="W726" s="70" t="n">
        <f aca="false">MAX(W725,V726)</f>
        <v>1.9172</v>
      </c>
      <c r="X726" s="70" t="n">
        <f aca="false">W726-V726</f>
        <v>0.00319999999999987</v>
      </c>
      <c r="Y726" s="70" t="n">
        <f aca="false">Y725+M726</f>
        <v>1.72568068681522</v>
      </c>
      <c r="Z726" s="70" t="n">
        <f aca="false">MAX(Z725,Y726)</f>
        <v>1.72940377258277</v>
      </c>
      <c r="AA726" s="70" t="n">
        <f aca="false">Z726-Y726</f>
        <v>0.00372308576754876</v>
      </c>
      <c r="AB726" s="72" t="n">
        <f aca="false">AB725*(1+F726)</f>
        <v>6.02146653269941</v>
      </c>
      <c r="AC726" s="73" t="n">
        <f aca="false">MAX(AC725,AB726)</f>
        <v>6.04129454469867</v>
      </c>
      <c r="AD726" s="70" t="n">
        <f aca="false">1-AB726/AC726</f>
        <v>0.00328207999999997</v>
      </c>
      <c r="AE726" s="73" t="n">
        <f aca="false">AE725*(1+M726)</f>
        <v>4.98995850097984</v>
      </c>
      <c r="AF726" s="73" t="n">
        <f aca="false">MAX(AF725,AE726)</f>
        <v>5.0090140950732</v>
      </c>
      <c r="AG726" s="70" t="n">
        <f aca="false">1-AE726/AF726</f>
        <v>0.00380426042564075</v>
      </c>
      <c r="AH726" s="74" t="n">
        <f aca="false">IF(R726&gt;0,AH725+1,0)</f>
        <v>2</v>
      </c>
      <c r="AI726" s="74" t="n">
        <f aca="false">IF(U726&gt;0,AI725+1,0)</f>
        <v>2</v>
      </c>
      <c r="AJ726" s="74" t="n">
        <f aca="false">IF(G726&gt;0,AJ725+1,0)</f>
        <v>1</v>
      </c>
      <c r="AK726" s="74" t="n">
        <f aca="false">IF(G726&lt;=0,AK725+1,0)</f>
        <v>0</v>
      </c>
      <c r="AL726" s="74" t="n">
        <f aca="false">IF(K726&gt;0,AL725+1,0)</f>
        <v>1</v>
      </c>
      <c r="AM726" s="74" t="n">
        <f aca="false">IF(K726&lt;=0,AM725+1,0)</f>
        <v>0</v>
      </c>
    </row>
    <row r="727" customFormat="false" ht="15" hidden="false" customHeight="false" outlineLevel="0" collapsed="false">
      <c r="A727" s="61" t="n">
        <v>726</v>
      </c>
      <c r="B727" s="62" t="n">
        <v>42046.6145833333</v>
      </c>
      <c r="C727" s="63" t="n">
        <f aca="false">YEAR(B727)</f>
        <v>2015</v>
      </c>
      <c r="D727" s="32" t="s">
        <v>277</v>
      </c>
      <c r="E727" s="64" t="n">
        <v>8642.35</v>
      </c>
      <c r="F727" s="65" t="n">
        <v>-0.0015</v>
      </c>
      <c r="G727" s="66" t="n">
        <v>-12.963525</v>
      </c>
      <c r="H727" s="67" t="n">
        <f aca="false">E727+IF(D727="Long",1,-1)*G727</f>
        <v>8629.386475</v>
      </c>
      <c r="I727" s="68" t="n">
        <f aca="false">Assumptions!$B$58</f>
        <v>5.35750011455817</v>
      </c>
      <c r="J727" s="68" t="n">
        <f aca="false">INDEX(Yearly!$L$5:$L$22,MATCH(C727,Yearly!$A$5:$A$22,0))</f>
        <v>0.574017869416947</v>
      </c>
      <c r="K727" s="68" t="n">
        <f aca="false">G727-I727-J727</f>
        <v>-18.8950429839751</v>
      </c>
      <c r="L727" s="69" t="n">
        <f aca="false">(I727+J727)/Assumptions!$B$8</f>
        <v>0.000261542883774386</v>
      </c>
      <c r="M727" s="70" t="n">
        <f aca="false">F727-L727</f>
        <v>-0.00176154288377439</v>
      </c>
      <c r="N727" s="71" t="n">
        <f aca="false">G727*Assumptions!$B$7</f>
        <v>-101958.124125</v>
      </c>
      <c r="O727" s="71" t="n">
        <f aca="false">K727*Assumptions!$B$7</f>
        <v>-148609.513068964</v>
      </c>
      <c r="P727" s="68" t="n">
        <f aca="false">P726+G727</f>
        <v>9727.067485</v>
      </c>
      <c r="Q727" s="68" t="n">
        <f aca="false">MAX(Q726,P727)</f>
        <v>9768.92719</v>
      </c>
      <c r="R727" s="68" t="n">
        <f aca="false">Q727-P727</f>
        <v>41.8597049999989</v>
      </c>
      <c r="S727" s="68" t="n">
        <f aca="false">S726+K727</f>
        <v>5450.25167926414</v>
      </c>
      <c r="T727" s="68" t="n">
        <f aca="false">MAX(T726,S727)</f>
        <v>5509.90593821607</v>
      </c>
      <c r="U727" s="68" t="n">
        <f aca="false">T727-S727</f>
        <v>59.6542589519249</v>
      </c>
      <c r="V727" s="70" t="n">
        <f aca="false">V726+F727</f>
        <v>1.9125</v>
      </c>
      <c r="W727" s="70" t="n">
        <f aca="false">MAX(W726,V727)</f>
        <v>1.9172</v>
      </c>
      <c r="X727" s="70" t="n">
        <f aca="false">W727-V727</f>
        <v>0.00469999999999993</v>
      </c>
      <c r="Y727" s="70" t="n">
        <f aca="false">Y726+M727</f>
        <v>1.72391914393145</v>
      </c>
      <c r="Z727" s="70" t="n">
        <f aca="false">MAX(Z726,Y727)</f>
        <v>1.72940377258277</v>
      </c>
      <c r="AA727" s="70" t="n">
        <f aca="false">Z727-Y727</f>
        <v>0.00548462865132304</v>
      </c>
      <c r="AB727" s="72" t="n">
        <f aca="false">AB726*(1+F727)</f>
        <v>6.01243433290036</v>
      </c>
      <c r="AC727" s="73" t="n">
        <f aca="false">MAX(AC726,AB727)</f>
        <v>6.04129454469867</v>
      </c>
      <c r="AD727" s="70" t="n">
        <f aca="false">1-AB727/AC727</f>
        <v>0.00477715687999991</v>
      </c>
      <c r="AE727" s="73" t="n">
        <f aca="false">AE726*(1+M727)</f>
        <v>4.98116847509211</v>
      </c>
      <c r="AF727" s="73" t="n">
        <f aca="false">MAX(AF726,AE727)</f>
        <v>5.0090140950732</v>
      </c>
      <c r="AG727" s="70" t="n">
        <f aca="false">1-AE727/AF727</f>
        <v>0.00555910194153431</v>
      </c>
      <c r="AH727" s="74" t="n">
        <f aca="false">IF(R727&gt;0,AH726+1,0)</f>
        <v>3</v>
      </c>
      <c r="AI727" s="74" t="n">
        <f aca="false">IF(U727&gt;0,AI726+1,0)</f>
        <v>3</v>
      </c>
      <c r="AJ727" s="74" t="n">
        <f aca="false">IF(G727&gt;0,AJ726+1,0)</f>
        <v>0</v>
      </c>
      <c r="AK727" s="74" t="n">
        <f aca="false">IF(G727&lt;=0,AK726+1,0)</f>
        <v>1</v>
      </c>
      <c r="AL727" s="74" t="n">
        <f aca="false">IF(K727&gt;0,AL726+1,0)</f>
        <v>0</v>
      </c>
      <c r="AM727" s="74" t="n">
        <f aca="false">IF(K727&lt;=0,AM726+1,0)</f>
        <v>1</v>
      </c>
    </row>
    <row r="728" customFormat="false" ht="15" hidden="false" customHeight="false" outlineLevel="0" collapsed="false">
      <c r="A728" s="61" t="n">
        <v>727</v>
      </c>
      <c r="B728" s="62" t="n">
        <v>42047.46875</v>
      </c>
      <c r="C728" s="63" t="n">
        <f aca="false">YEAR(B728)</f>
        <v>2015</v>
      </c>
      <c r="D728" s="32" t="s">
        <v>276</v>
      </c>
      <c r="E728" s="64" t="n">
        <v>8629.1</v>
      </c>
      <c r="F728" s="65" t="n">
        <v>-0.0025</v>
      </c>
      <c r="G728" s="66" t="n">
        <v>-21.57275</v>
      </c>
      <c r="H728" s="67" t="n">
        <f aca="false">E728+IF(D728="Long",1,-1)*G728</f>
        <v>8650.67275</v>
      </c>
      <c r="I728" s="68" t="n">
        <f aca="false">Assumptions!$B$58</f>
        <v>5.35750011455817</v>
      </c>
      <c r="J728" s="68" t="n">
        <f aca="false">INDEX(Yearly!$L$5:$L$22,MATCH(C728,Yearly!$A$5:$A$22,0))</f>
        <v>0.574017869416947</v>
      </c>
      <c r="K728" s="68" t="n">
        <f aca="false">G728-I728-J728</f>
        <v>-27.5042679839751</v>
      </c>
      <c r="L728" s="69" t="n">
        <f aca="false">(I728+J728)/Assumptions!$B$8</f>
        <v>0.000261542883774386</v>
      </c>
      <c r="M728" s="70" t="n">
        <f aca="false">F728-L728</f>
        <v>-0.00276154288377439</v>
      </c>
      <c r="N728" s="71" t="n">
        <f aca="false">G728*Assumptions!$B$7</f>
        <v>-169669.67875</v>
      </c>
      <c r="O728" s="71" t="n">
        <f aca="false">K728*Assumptions!$B$7</f>
        <v>-216321.067693964</v>
      </c>
      <c r="P728" s="68" t="n">
        <f aca="false">P727+G728</f>
        <v>9705.494735</v>
      </c>
      <c r="Q728" s="68" t="n">
        <f aca="false">MAX(Q727,P728)</f>
        <v>9768.92719</v>
      </c>
      <c r="R728" s="68" t="n">
        <f aca="false">Q728-P728</f>
        <v>63.4324549999983</v>
      </c>
      <c r="S728" s="68" t="n">
        <f aca="false">S727+K728</f>
        <v>5422.74741128017</v>
      </c>
      <c r="T728" s="68" t="n">
        <f aca="false">MAX(T727,S728)</f>
        <v>5509.90593821607</v>
      </c>
      <c r="U728" s="68" t="n">
        <f aca="false">T728-S728</f>
        <v>87.1585269359002</v>
      </c>
      <c r="V728" s="70" t="n">
        <f aca="false">V727+F728</f>
        <v>1.91</v>
      </c>
      <c r="W728" s="70" t="n">
        <f aca="false">MAX(W727,V728)</f>
        <v>1.9172</v>
      </c>
      <c r="X728" s="70" t="n">
        <f aca="false">W728-V728</f>
        <v>0.00719999999999987</v>
      </c>
      <c r="Y728" s="70" t="n">
        <f aca="false">Y727+M728</f>
        <v>1.72115760104768</v>
      </c>
      <c r="Z728" s="70" t="n">
        <f aca="false">MAX(Z727,Y728)</f>
        <v>1.72940377258277</v>
      </c>
      <c r="AA728" s="70" t="n">
        <f aca="false">Z728-Y728</f>
        <v>0.00824617153509744</v>
      </c>
      <c r="AB728" s="72" t="n">
        <f aca="false">AB727*(1+F728)</f>
        <v>5.99740324706811</v>
      </c>
      <c r="AC728" s="73" t="n">
        <f aca="false">MAX(AC727,AB728)</f>
        <v>6.04129454469867</v>
      </c>
      <c r="AD728" s="70" t="n">
        <f aca="false">1-AB728/AC728</f>
        <v>0.00726521398779978</v>
      </c>
      <c r="AE728" s="73" t="n">
        <f aca="false">AE727*(1+M728)</f>
        <v>4.96741276473683</v>
      </c>
      <c r="AF728" s="73" t="n">
        <f aca="false">MAX(AF727,AE728)</f>
        <v>5.0090140950732</v>
      </c>
      <c r="AG728" s="70" t="n">
        <f aca="false">1-AE728/AF728</f>
        <v>0.00830529312690187</v>
      </c>
      <c r="AH728" s="74" t="n">
        <f aca="false">IF(R728&gt;0,AH727+1,0)</f>
        <v>4</v>
      </c>
      <c r="AI728" s="74" t="n">
        <f aca="false">IF(U728&gt;0,AI727+1,0)</f>
        <v>4</v>
      </c>
      <c r="AJ728" s="74" t="n">
        <f aca="false">IF(G728&gt;0,AJ727+1,0)</f>
        <v>0</v>
      </c>
      <c r="AK728" s="74" t="n">
        <f aca="false">IF(G728&lt;=0,AK727+1,0)</f>
        <v>2</v>
      </c>
      <c r="AL728" s="74" t="n">
        <f aca="false">IF(K728&gt;0,AL727+1,0)</f>
        <v>0</v>
      </c>
      <c r="AM728" s="74" t="n">
        <f aca="false">IF(K728&lt;=0,AM727+1,0)</f>
        <v>2</v>
      </c>
    </row>
    <row r="729" customFormat="false" ht="15" hidden="false" customHeight="false" outlineLevel="0" collapsed="false">
      <c r="A729" s="61" t="n">
        <v>728</v>
      </c>
      <c r="B729" s="62" t="n">
        <v>42047.59375</v>
      </c>
      <c r="C729" s="63" t="n">
        <f aca="false">YEAR(B729)</f>
        <v>2015</v>
      </c>
      <c r="D729" s="32" t="s">
        <v>277</v>
      </c>
      <c r="E729" s="64" t="n">
        <v>8650.65</v>
      </c>
      <c r="F729" s="65" t="n">
        <v>0.0145</v>
      </c>
      <c r="G729" s="66" t="n">
        <v>125.434425</v>
      </c>
      <c r="H729" s="67" t="n">
        <f aca="false">E729+IF(D729="Long",1,-1)*G729</f>
        <v>8776.084425</v>
      </c>
      <c r="I729" s="68" t="n">
        <f aca="false">Assumptions!$B$58</f>
        <v>5.35750011455817</v>
      </c>
      <c r="J729" s="68" t="n">
        <f aca="false">INDEX(Yearly!$L$5:$L$22,MATCH(C729,Yearly!$A$5:$A$22,0))</f>
        <v>0.574017869416947</v>
      </c>
      <c r="K729" s="68" t="n">
        <f aca="false">G729-I729-J729</f>
        <v>119.502907016025</v>
      </c>
      <c r="L729" s="69" t="n">
        <f aca="false">(I729+J729)/Assumptions!$B$8</f>
        <v>0.000261542883774386</v>
      </c>
      <c r="M729" s="70" t="n">
        <f aca="false">F729-L729</f>
        <v>0.0142384571162256</v>
      </c>
      <c r="N729" s="71" t="n">
        <f aca="false">G729*Assumptions!$B$7</f>
        <v>986541.752625</v>
      </c>
      <c r="O729" s="71" t="n">
        <f aca="false">K729*Assumptions!$B$7</f>
        <v>939890.363681036</v>
      </c>
      <c r="P729" s="68" t="n">
        <f aca="false">P728+G729</f>
        <v>9830.92916</v>
      </c>
      <c r="Q729" s="68" t="n">
        <f aca="false">MAX(Q728,P729)</f>
        <v>9830.92916</v>
      </c>
      <c r="R729" s="68" t="n">
        <f aca="false">Q729-P729</f>
        <v>0</v>
      </c>
      <c r="S729" s="68" t="n">
        <f aca="false">S728+K729</f>
        <v>5542.25031829619</v>
      </c>
      <c r="T729" s="68" t="n">
        <f aca="false">MAX(T728,S729)</f>
        <v>5542.25031829619</v>
      </c>
      <c r="U729" s="68" t="n">
        <f aca="false">T729-S729</f>
        <v>0</v>
      </c>
      <c r="V729" s="70" t="n">
        <f aca="false">V728+F729</f>
        <v>1.9245</v>
      </c>
      <c r="W729" s="70" t="n">
        <f aca="false">MAX(W728,V729)</f>
        <v>1.9245</v>
      </c>
      <c r="X729" s="70" t="n">
        <f aca="false">W729-V729</f>
        <v>0</v>
      </c>
      <c r="Y729" s="70" t="n">
        <f aca="false">Y728+M729</f>
        <v>1.7353960581639</v>
      </c>
      <c r="Z729" s="70" t="n">
        <f aca="false">MAX(Z728,Y729)</f>
        <v>1.7353960581639</v>
      </c>
      <c r="AA729" s="70" t="n">
        <f aca="false">Z729-Y729</f>
        <v>0</v>
      </c>
      <c r="AB729" s="72" t="n">
        <f aca="false">AB728*(1+F729)</f>
        <v>6.0843655941506</v>
      </c>
      <c r="AC729" s="73" t="n">
        <f aca="false">MAX(AC728,AB729)</f>
        <v>6.0843655941506</v>
      </c>
      <c r="AD729" s="70" t="n">
        <f aca="false">1-AB729/AC729</f>
        <v>0</v>
      </c>
      <c r="AE729" s="73" t="n">
        <f aca="false">AE728*(1+M729)</f>
        <v>5.03814105836613</v>
      </c>
      <c r="AF729" s="73" t="n">
        <f aca="false">MAX(AF728,AE729)</f>
        <v>5.03814105836613</v>
      </c>
      <c r="AG729" s="70" t="n">
        <f aca="false">1-AE729/AF729</f>
        <v>0</v>
      </c>
      <c r="AH729" s="74" t="n">
        <f aca="false">IF(R729&gt;0,AH728+1,0)</f>
        <v>0</v>
      </c>
      <c r="AI729" s="74" t="n">
        <f aca="false">IF(U729&gt;0,AI728+1,0)</f>
        <v>0</v>
      </c>
      <c r="AJ729" s="74" t="n">
        <f aca="false">IF(G729&gt;0,AJ728+1,0)</f>
        <v>1</v>
      </c>
      <c r="AK729" s="74" t="n">
        <f aca="false">IF(G729&lt;=0,AK728+1,0)</f>
        <v>0</v>
      </c>
      <c r="AL729" s="74" t="n">
        <f aca="false">IF(K729&gt;0,AL728+1,0)</f>
        <v>1</v>
      </c>
      <c r="AM729" s="74" t="n">
        <f aca="false">IF(K729&lt;=0,AM728+1,0)</f>
        <v>0</v>
      </c>
    </row>
    <row r="730" customFormat="false" ht="15" hidden="false" customHeight="false" outlineLevel="0" collapsed="false">
      <c r="A730" s="61" t="n">
        <v>729</v>
      </c>
      <c r="B730" s="62" t="n">
        <v>42058.59375</v>
      </c>
      <c r="C730" s="63" t="n">
        <f aca="false">YEAR(B730)</f>
        <v>2015</v>
      </c>
      <c r="D730" s="32" t="s">
        <v>276</v>
      </c>
      <c r="E730" s="64" t="n">
        <v>8776.05</v>
      </c>
      <c r="F730" s="65" t="n">
        <v>-0.0059</v>
      </c>
      <c r="G730" s="66" t="n">
        <v>-51.778695</v>
      </c>
      <c r="H730" s="67" t="n">
        <f aca="false">E730+IF(D730="Long",1,-1)*G730</f>
        <v>8827.828695</v>
      </c>
      <c r="I730" s="68" t="n">
        <f aca="false">Assumptions!$B$58</f>
        <v>5.35750011455817</v>
      </c>
      <c r="J730" s="68" t="n">
        <f aca="false">INDEX(Yearly!$L$5:$L$22,MATCH(C730,Yearly!$A$5:$A$22,0))</f>
        <v>0.574017869416947</v>
      </c>
      <c r="K730" s="68" t="n">
        <f aca="false">G730-I730-J730</f>
        <v>-57.7102129839751</v>
      </c>
      <c r="L730" s="69" t="n">
        <f aca="false">(I730+J730)/Assumptions!$B$8</f>
        <v>0.000261542883774386</v>
      </c>
      <c r="M730" s="70" t="n">
        <f aca="false">F730-L730</f>
        <v>-0.00616154288377439</v>
      </c>
      <c r="N730" s="71" t="n">
        <f aca="false">G730*Assumptions!$B$7</f>
        <v>-407239.436175</v>
      </c>
      <c r="O730" s="71" t="n">
        <f aca="false">K730*Assumptions!$B$7</f>
        <v>-453890.825118964</v>
      </c>
      <c r="P730" s="68" t="n">
        <f aca="false">P729+G730</f>
        <v>9779.150465</v>
      </c>
      <c r="Q730" s="68" t="n">
        <f aca="false">MAX(Q729,P730)</f>
        <v>9830.92916</v>
      </c>
      <c r="R730" s="68" t="n">
        <f aca="false">Q730-P730</f>
        <v>51.7786950000009</v>
      </c>
      <c r="S730" s="68" t="n">
        <f aca="false">S729+K730</f>
        <v>5484.54010531222</v>
      </c>
      <c r="T730" s="68" t="n">
        <f aca="false">MAX(T729,S730)</f>
        <v>5542.25031829619</v>
      </c>
      <c r="U730" s="68" t="n">
        <f aca="false">T730-S730</f>
        <v>57.710212983975</v>
      </c>
      <c r="V730" s="70" t="n">
        <f aca="false">V729+F730</f>
        <v>1.9186</v>
      </c>
      <c r="W730" s="70" t="n">
        <f aca="false">MAX(W729,V730)</f>
        <v>1.9245</v>
      </c>
      <c r="X730" s="70" t="n">
        <f aca="false">W730-V730</f>
        <v>0.00590000000000002</v>
      </c>
      <c r="Y730" s="70" t="n">
        <f aca="false">Y729+M730</f>
        <v>1.72923451528013</v>
      </c>
      <c r="Z730" s="70" t="n">
        <f aca="false">MAX(Z729,Y730)</f>
        <v>1.7353960581639</v>
      </c>
      <c r="AA730" s="70" t="n">
        <f aca="false">Z730-Y730</f>
        <v>0.00616154288377446</v>
      </c>
      <c r="AB730" s="72" t="n">
        <f aca="false">AB729*(1+F730)</f>
        <v>6.04846783714511</v>
      </c>
      <c r="AC730" s="73" t="n">
        <f aca="false">MAX(AC729,AB730)</f>
        <v>6.0843655941506</v>
      </c>
      <c r="AD730" s="70" t="n">
        <f aca="false">1-AB730/AC730</f>
        <v>0.00590000000000002</v>
      </c>
      <c r="AE730" s="73" t="n">
        <f aca="false">AE729*(1+M730)</f>
        <v>5.0070983361805</v>
      </c>
      <c r="AF730" s="73" t="n">
        <f aca="false">MAX(AF729,AE730)</f>
        <v>5.03814105836613</v>
      </c>
      <c r="AG730" s="70" t="n">
        <f aca="false">1-AE730/AF730</f>
        <v>0.00616154288377435</v>
      </c>
      <c r="AH730" s="74" t="n">
        <f aca="false">IF(R730&gt;0,AH729+1,0)</f>
        <v>1</v>
      </c>
      <c r="AI730" s="74" t="n">
        <f aca="false">IF(U730&gt;0,AI729+1,0)</f>
        <v>1</v>
      </c>
      <c r="AJ730" s="74" t="n">
        <f aca="false">IF(G730&gt;0,AJ729+1,0)</f>
        <v>0</v>
      </c>
      <c r="AK730" s="74" t="n">
        <f aca="false">IF(G730&lt;=0,AK729+1,0)</f>
        <v>1</v>
      </c>
      <c r="AL730" s="74" t="n">
        <f aca="false">IF(K730&gt;0,AL729+1,0)</f>
        <v>0</v>
      </c>
      <c r="AM730" s="74" t="n">
        <f aca="false">IF(K730&lt;=0,AM729+1,0)</f>
        <v>1</v>
      </c>
    </row>
    <row r="731" customFormat="false" ht="15" hidden="false" customHeight="false" outlineLevel="0" collapsed="false">
      <c r="A731" s="61" t="n">
        <v>730</v>
      </c>
      <c r="B731" s="62" t="n">
        <v>42060.40625</v>
      </c>
      <c r="C731" s="63" t="n">
        <f aca="false">YEAR(B731)</f>
        <v>2015</v>
      </c>
      <c r="D731" s="32" t="s">
        <v>277</v>
      </c>
      <c r="E731" s="64" t="n">
        <v>8828</v>
      </c>
      <c r="F731" s="65" t="n">
        <v>-0.0064</v>
      </c>
      <c r="G731" s="66" t="n">
        <v>-56.4992</v>
      </c>
      <c r="H731" s="67" t="n">
        <f aca="false">E731+IF(D731="Long",1,-1)*G731</f>
        <v>8771.5008</v>
      </c>
      <c r="I731" s="68" t="n">
        <f aca="false">Assumptions!$B$58</f>
        <v>5.35750011455817</v>
      </c>
      <c r="J731" s="68" t="n">
        <f aca="false">INDEX(Yearly!$L$5:$L$22,MATCH(C731,Yearly!$A$5:$A$22,0))</f>
        <v>0.574017869416947</v>
      </c>
      <c r="K731" s="68" t="n">
        <f aca="false">G731-I731-J731</f>
        <v>-62.4307179839751</v>
      </c>
      <c r="L731" s="69" t="n">
        <f aca="false">(I731+J731)/Assumptions!$B$8</f>
        <v>0.000261542883774386</v>
      </c>
      <c r="M731" s="70" t="n">
        <f aca="false">F731-L731</f>
        <v>-0.00666154288377439</v>
      </c>
      <c r="N731" s="71" t="n">
        <f aca="false">G731*Assumptions!$B$7</f>
        <v>-444366.208</v>
      </c>
      <c r="O731" s="71" t="n">
        <f aca="false">K731*Assumptions!$B$7</f>
        <v>-491017.596943964</v>
      </c>
      <c r="P731" s="68" t="n">
        <f aca="false">P730+G731</f>
        <v>9722.651265</v>
      </c>
      <c r="Q731" s="68" t="n">
        <f aca="false">MAX(Q730,P731)</f>
        <v>9830.92916</v>
      </c>
      <c r="R731" s="68" t="n">
        <f aca="false">Q731-P731</f>
        <v>108.277895000001</v>
      </c>
      <c r="S731" s="68" t="n">
        <f aca="false">S730+K731</f>
        <v>5422.10938732824</v>
      </c>
      <c r="T731" s="68" t="n">
        <f aca="false">MAX(T730,S731)</f>
        <v>5542.25031829619</v>
      </c>
      <c r="U731" s="68" t="n">
        <f aca="false">T731-S731</f>
        <v>120.14093096795</v>
      </c>
      <c r="V731" s="70" t="n">
        <f aca="false">V730+F731</f>
        <v>1.9122</v>
      </c>
      <c r="W731" s="70" t="n">
        <f aca="false">MAX(W730,V731)</f>
        <v>1.9245</v>
      </c>
      <c r="X731" s="70" t="n">
        <f aca="false">W731-V731</f>
        <v>0.0123</v>
      </c>
      <c r="Y731" s="70" t="n">
        <f aca="false">Y730+M731</f>
        <v>1.72257297239635</v>
      </c>
      <c r="Z731" s="70" t="n">
        <f aca="false">MAX(Z730,Y731)</f>
        <v>1.7353960581639</v>
      </c>
      <c r="AA731" s="70" t="n">
        <f aca="false">Z731-Y731</f>
        <v>0.0128230857675489</v>
      </c>
      <c r="AB731" s="72" t="n">
        <f aca="false">AB730*(1+F731)</f>
        <v>6.00975764298738</v>
      </c>
      <c r="AC731" s="73" t="n">
        <f aca="false">MAX(AC730,AB731)</f>
        <v>6.0843655941506</v>
      </c>
      <c r="AD731" s="70" t="n">
        <f aca="false">1-AB731/AC731</f>
        <v>0.01226224</v>
      </c>
      <c r="AE731" s="73" t="n">
        <f aca="false">AE730*(1+M731)</f>
        <v>4.97374333589076</v>
      </c>
      <c r="AF731" s="73" t="n">
        <f aca="false">MAX(AF730,AE731)</f>
        <v>5.03814105836613</v>
      </c>
      <c r="AG731" s="70" t="n">
        <f aca="false">1-AE731/AF731</f>
        <v>0.0127820403853982</v>
      </c>
      <c r="AH731" s="74" t="n">
        <f aca="false">IF(R731&gt;0,AH730+1,0)</f>
        <v>2</v>
      </c>
      <c r="AI731" s="74" t="n">
        <f aca="false">IF(U731&gt;0,AI730+1,0)</f>
        <v>2</v>
      </c>
      <c r="AJ731" s="74" t="n">
        <f aca="false">IF(G731&gt;0,AJ730+1,0)</f>
        <v>0</v>
      </c>
      <c r="AK731" s="74" t="n">
        <f aca="false">IF(G731&lt;=0,AK730+1,0)</f>
        <v>2</v>
      </c>
      <c r="AL731" s="74" t="n">
        <f aca="false">IF(K731&gt;0,AL730+1,0)</f>
        <v>0</v>
      </c>
      <c r="AM731" s="74" t="n">
        <f aca="false">IF(K731&lt;=0,AM730+1,0)</f>
        <v>2</v>
      </c>
    </row>
    <row r="732" customFormat="false" ht="15" hidden="false" customHeight="false" outlineLevel="0" collapsed="false">
      <c r="A732" s="61" t="n">
        <v>731</v>
      </c>
      <c r="B732" s="62" t="n">
        <v>42060.59375</v>
      </c>
      <c r="C732" s="63" t="n">
        <f aca="false">YEAR(B732)</f>
        <v>2015</v>
      </c>
      <c r="D732" s="32" t="s">
        <v>276</v>
      </c>
      <c r="E732" s="64" t="n">
        <v>8771.4</v>
      </c>
      <c r="F732" s="65" t="n">
        <v>-0.0002</v>
      </c>
      <c r="G732" s="66" t="n">
        <v>-1.75428</v>
      </c>
      <c r="H732" s="67" t="n">
        <f aca="false">E732+IF(D732="Long",1,-1)*G732</f>
        <v>8773.15428</v>
      </c>
      <c r="I732" s="68" t="n">
        <f aca="false">Assumptions!$B$58</f>
        <v>5.35750011455817</v>
      </c>
      <c r="J732" s="68" t="n">
        <f aca="false">INDEX(Yearly!$L$5:$L$22,MATCH(C732,Yearly!$A$5:$A$22,0))</f>
        <v>0.574017869416947</v>
      </c>
      <c r="K732" s="68" t="n">
        <f aca="false">G732-I732-J732</f>
        <v>-7.68579798397512</v>
      </c>
      <c r="L732" s="69" t="n">
        <f aca="false">(I732+J732)/Assumptions!$B$8</f>
        <v>0.000261542883774386</v>
      </c>
      <c r="M732" s="70" t="n">
        <f aca="false">F732-L732</f>
        <v>-0.000461542883774386</v>
      </c>
      <c r="N732" s="71" t="n">
        <f aca="false">G732*Assumptions!$B$7</f>
        <v>-13797.4122</v>
      </c>
      <c r="O732" s="71" t="n">
        <f aca="false">K732*Assumptions!$B$7</f>
        <v>-60448.8011439643</v>
      </c>
      <c r="P732" s="68" t="n">
        <f aca="false">P731+G732</f>
        <v>9720.896985</v>
      </c>
      <c r="Q732" s="68" t="n">
        <f aca="false">MAX(Q731,P732)</f>
        <v>9830.92916</v>
      </c>
      <c r="R732" s="68" t="n">
        <f aca="false">Q732-P732</f>
        <v>110.032175</v>
      </c>
      <c r="S732" s="68" t="n">
        <f aca="false">S731+K732</f>
        <v>5414.42358934427</v>
      </c>
      <c r="T732" s="68" t="n">
        <f aca="false">MAX(T731,S732)</f>
        <v>5542.25031829619</v>
      </c>
      <c r="U732" s="68" t="n">
        <f aca="false">T732-S732</f>
        <v>127.826728951925</v>
      </c>
      <c r="V732" s="70" t="n">
        <f aca="false">V731+F732</f>
        <v>1.912</v>
      </c>
      <c r="W732" s="70" t="n">
        <f aca="false">MAX(W731,V732)</f>
        <v>1.9245</v>
      </c>
      <c r="X732" s="70" t="n">
        <f aca="false">W732-V732</f>
        <v>0.0125</v>
      </c>
      <c r="Y732" s="70" t="n">
        <f aca="false">Y731+M732</f>
        <v>1.72211142951258</v>
      </c>
      <c r="Z732" s="70" t="n">
        <f aca="false">MAX(Z731,Y732)</f>
        <v>1.7353960581639</v>
      </c>
      <c r="AA732" s="70" t="n">
        <f aca="false">Z732-Y732</f>
        <v>0.0132846286513233</v>
      </c>
      <c r="AB732" s="72" t="n">
        <f aca="false">AB731*(1+F732)</f>
        <v>6.00855569145878</v>
      </c>
      <c r="AC732" s="73" t="n">
        <f aca="false">MAX(AC731,AB732)</f>
        <v>6.0843655941506</v>
      </c>
      <c r="AD732" s="70" t="n">
        <f aca="false">1-AB732/AC732</f>
        <v>0.0124597875519999</v>
      </c>
      <c r="AE732" s="73" t="n">
        <f aca="false">AE731*(1+M732)</f>
        <v>4.97144774004836</v>
      </c>
      <c r="AF732" s="73" t="n">
        <f aca="false">MAX(AF731,AE732)</f>
        <v>5.03814105836613</v>
      </c>
      <c r="AG732" s="70" t="n">
        <f aca="false">1-AE732/AF732</f>
        <v>0.0132376838093926</v>
      </c>
      <c r="AH732" s="74" t="n">
        <f aca="false">IF(R732&gt;0,AH731+1,0)</f>
        <v>3</v>
      </c>
      <c r="AI732" s="74" t="n">
        <f aca="false">IF(U732&gt;0,AI731+1,0)</f>
        <v>3</v>
      </c>
      <c r="AJ732" s="74" t="n">
        <f aca="false">IF(G732&gt;0,AJ731+1,0)</f>
        <v>0</v>
      </c>
      <c r="AK732" s="74" t="n">
        <f aca="false">IF(G732&lt;=0,AK731+1,0)</f>
        <v>3</v>
      </c>
      <c r="AL732" s="74" t="n">
        <f aca="false">IF(K732&gt;0,AL731+1,0)</f>
        <v>0</v>
      </c>
      <c r="AM732" s="74" t="n">
        <f aca="false">IF(K732&lt;=0,AM731+1,0)</f>
        <v>3</v>
      </c>
    </row>
    <row r="733" customFormat="false" ht="15" hidden="false" customHeight="false" outlineLevel="0" collapsed="false">
      <c r="A733" s="61" t="n">
        <v>732</v>
      </c>
      <c r="B733" s="62" t="n">
        <v>42062.5104166667</v>
      </c>
      <c r="C733" s="63" t="n">
        <f aca="false">YEAR(B733)</f>
        <v>2015</v>
      </c>
      <c r="D733" s="32" t="s">
        <v>277</v>
      </c>
      <c r="E733" s="64" t="n">
        <v>8772.85</v>
      </c>
      <c r="F733" s="65" t="n">
        <v>0.0027</v>
      </c>
      <c r="G733" s="66" t="n">
        <v>23.686695</v>
      </c>
      <c r="H733" s="67" t="n">
        <f aca="false">E733+IF(D733="Long",1,-1)*G733</f>
        <v>8796.536695</v>
      </c>
      <c r="I733" s="68" t="n">
        <f aca="false">Assumptions!$B$58</f>
        <v>5.35750011455817</v>
      </c>
      <c r="J733" s="68" t="n">
        <f aca="false">INDEX(Yearly!$L$5:$L$22,MATCH(C733,Yearly!$A$5:$A$22,0))</f>
        <v>0.574017869416947</v>
      </c>
      <c r="K733" s="68" t="n">
        <f aca="false">G733-I733-J733</f>
        <v>17.7551770160249</v>
      </c>
      <c r="L733" s="69" t="n">
        <f aca="false">(I733+J733)/Assumptions!$B$8</f>
        <v>0.000261542883774386</v>
      </c>
      <c r="M733" s="70" t="n">
        <f aca="false">F733-L733</f>
        <v>0.00243845711622561</v>
      </c>
      <c r="N733" s="71" t="n">
        <f aca="false">G733*Assumptions!$B$7</f>
        <v>186295.856175</v>
      </c>
      <c r="O733" s="71" t="n">
        <f aca="false">K733*Assumptions!$B$7</f>
        <v>139644.467231036</v>
      </c>
      <c r="P733" s="68" t="n">
        <f aca="false">P732+G733</f>
        <v>9744.58368</v>
      </c>
      <c r="Q733" s="68" t="n">
        <f aca="false">MAX(Q732,P733)</f>
        <v>9830.92916</v>
      </c>
      <c r="R733" s="68" t="n">
        <f aca="false">Q733-P733</f>
        <v>86.34548</v>
      </c>
      <c r="S733" s="68" t="n">
        <f aca="false">S732+K733</f>
        <v>5432.17876636029</v>
      </c>
      <c r="T733" s="68" t="n">
        <f aca="false">MAX(T732,S733)</f>
        <v>5542.25031829619</v>
      </c>
      <c r="U733" s="68" t="n">
        <f aca="false">T733-S733</f>
        <v>110.0715519359</v>
      </c>
      <c r="V733" s="70" t="n">
        <f aca="false">V732+F733</f>
        <v>1.9147</v>
      </c>
      <c r="W733" s="70" t="n">
        <f aca="false">MAX(W732,V733)</f>
        <v>1.9245</v>
      </c>
      <c r="X733" s="70" t="n">
        <f aca="false">W733-V733</f>
        <v>0.00980000000000003</v>
      </c>
      <c r="Y733" s="70" t="n">
        <f aca="false">Y732+M733</f>
        <v>1.7245498866288</v>
      </c>
      <c r="Z733" s="70" t="n">
        <f aca="false">MAX(Z732,Y733)</f>
        <v>1.7353960581639</v>
      </c>
      <c r="AA733" s="70" t="n">
        <f aca="false">Z733-Y733</f>
        <v>0.0108461715350976</v>
      </c>
      <c r="AB733" s="72" t="n">
        <f aca="false">AB732*(1+F733)</f>
        <v>6.02477879182572</v>
      </c>
      <c r="AC733" s="73" t="n">
        <f aca="false">MAX(AC732,AB733)</f>
        <v>6.0843655941506</v>
      </c>
      <c r="AD733" s="70" t="n">
        <f aca="false">1-AB733/AC733</f>
        <v>0.00979342897839042</v>
      </c>
      <c r="AE733" s="73" t="n">
        <f aca="false">AE732*(1+M733)</f>
        <v>4.98357040216803</v>
      </c>
      <c r="AF733" s="73" t="n">
        <f aca="false">MAX(AF732,AE733)</f>
        <v>5.03814105836613</v>
      </c>
      <c r="AG733" s="70" t="n">
        <f aca="false">1-AE733/AF733</f>
        <v>0.0108315062174542</v>
      </c>
      <c r="AH733" s="74" t="n">
        <f aca="false">IF(R733&gt;0,AH732+1,0)</f>
        <v>4</v>
      </c>
      <c r="AI733" s="74" t="n">
        <f aca="false">IF(U733&gt;0,AI732+1,0)</f>
        <v>4</v>
      </c>
      <c r="AJ733" s="74" t="n">
        <f aca="false">IF(G733&gt;0,AJ732+1,0)</f>
        <v>1</v>
      </c>
      <c r="AK733" s="74" t="n">
        <f aca="false">IF(G733&lt;=0,AK732+1,0)</f>
        <v>0</v>
      </c>
      <c r="AL733" s="74" t="n">
        <f aca="false">IF(K733&gt;0,AL732+1,0)</f>
        <v>1</v>
      </c>
      <c r="AM733" s="74" t="n">
        <f aca="false">IF(K733&lt;=0,AM732+1,0)</f>
        <v>0</v>
      </c>
    </row>
    <row r="734" customFormat="false" ht="15" hidden="false" customHeight="false" outlineLevel="0" collapsed="false">
      <c r="A734" s="61" t="n">
        <v>733</v>
      </c>
      <c r="B734" s="62" t="n">
        <v>42063.5729166667</v>
      </c>
      <c r="C734" s="63" t="n">
        <f aca="false">YEAR(B734)</f>
        <v>2015</v>
      </c>
      <c r="D734" s="32" t="s">
        <v>276</v>
      </c>
      <c r="E734" s="64" t="n">
        <v>8796.25</v>
      </c>
      <c r="F734" s="65" t="n">
        <v>-0.0128</v>
      </c>
      <c r="G734" s="66" t="n">
        <v>-112.592</v>
      </c>
      <c r="H734" s="67" t="n">
        <f aca="false">E734+IF(D734="Long",1,-1)*G734</f>
        <v>8908.842</v>
      </c>
      <c r="I734" s="68" t="n">
        <f aca="false">Assumptions!$B$58</f>
        <v>5.35750011455817</v>
      </c>
      <c r="J734" s="68" t="n">
        <f aca="false">INDEX(Yearly!$L$5:$L$22,MATCH(C734,Yearly!$A$5:$A$22,0))</f>
        <v>0.574017869416947</v>
      </c>
      <c r="K734" s="68" t="n">
        <f aca="false">G734-I734-J734</f>
        <v>-118.523517983975</v>
      </c>
      <c r="L734" s="69" t="n">
        <f aca="false">(I734+J734)/Assumptions!$B$8</f>
        <v>0.000261542883774386</v>
      </c>
      <c r="M734" s="70" t="n">
        <f aca="false">F734-L734</f>
        <v>-0.0130615428837744</v>
      </c>
      <c r="N734" s="71" t="n">
        <f aca="false">G734*Assumptions!$B$7</f>
        <v>-885536.08</v>
      </c>
      <c r="O734" s="71" t="n">
        <f aca="false">K734*Assumptions!$B$7</f>
        <v>-932187.468943964</v>
      </c>
      <c r="P734" s="68" t="n">
        <f aca="false">P733+G734</f>
        <v>9631.99168</v>
      </c>
      <c r="Q734" s="68" t="n">
        <f aca="false">MAX(Q733,P734)</f>
        <v>9830.92916</v>
      </c>
      <c r="R734" s="68" t="n">
        <f aca="false">Q734-P734</f>
        <v>198.937480000001</v>
      </c>
      <c r="S734" s="68" t="n">
        <f aca="false">S733+K734</f>
        <v>5313.65524837632</v>
      </c>
      <c r="T734" s="68" t="n">
        <f aca="false">MAX(T733,S734)</f>
        <v>5542.25031829619</v>
      </c>
      <c r="U734" s="68" t="n">
        <f aca="false">T734-S734</f>
        <v>228.595069919875</v>
      </c>
      <c r="V734" s="70" t="n">
        <f aca="false">V733+F734</f>
        <v>1.9019</v>
      </c>
      <c r="W734" s="70" t="n">
        <f aca="false">MAX(W733,V734)</f>
        <v>1.9245</v>
      </c>
      <c r="X734" s="70" t="n">
        <f aca="false">W734-V734</f>
        <v>0.0226</v>
      </c>
      <c r="Y734" s="70" t="n">
        <f aca="false">Y733+M734</f>
        <v>1.71148834374503</v>
      </c>
      <c r="Z734" s="70" t="n">
        <f aca="false">MAX(Z733,Y734)</f>
        <v>1.7353960581639</v>
      </c>
      <c r="AA734" s="70" t="n">
        <f aca="false">Z734-Y734</f>
        <v>0.023907714418872</v>
      </c>
      <c r="AB734" s="72" t="n">
        <f aca="false">AB733*(1+F734)</f>
        <v>5.94766162329035</v>
      </c>
      <c r="AC734" s="73" t="n">
        <f aca="false">MAX(AC733,AB734)</f>
        <v>6.0843655941506</v>
      </c>
      <c r="AD734" s="70" t="n">
        <f aca="false">1-AB734/AC734</f>
        <v>0.022468073087467</v>
      </c>
      <c r="AE734" s="73" t="n">
        <f aca="false">AE733*(1+M734)</f>
        <v>4.9184772836458</v>
      </c>
      <c r="AF734" s="73" t="n">
        <f aca="false">MAX(AF733,AE734)</f>
        <v>5.03814105836613</v>
      </c>
      <c r="AG734" s="70" t="n">
        <f aca="false">1-AE734/AF734</f>
        <v>0.0237515729182735</v>
      </c>
      <c r="AH734" s="74" t="n">
        <f aca="false">IF(R734&gt;0,AH733+1,0)</f>
        <v>5</v>
      </c>
      <c r="AI734" s="74" t="n">
        <f aca="false">IF(U734&gt;0,AI733+1,0)</f>
        <v>5</v>
      </c>
      <c r="AJ734" s="74" t="n">
        <f aca="false">IF(G734&gt;0,AJ733+1,0)</f>
        <v>0</v>
      </c>
      <c r="AK734" s="74" t="n">
        <f aca="false">IF(G734&lt;=0,AK733+1,0)</f>
        <v>1</v>
      </c>
      <c r="AL734" s="74" t="n">
        <f aca="false">IF(K734&gt;0,AL733+1,0)</f>
        <v>0</v>
      </c>
      <c r="AM734" s="74" t="n">
        <f aca="false">IF(K734&lt;=0,AM733+1,0)</f>
        <v>1</v>
      </c>
    </row>
    <row r="735" customFormat="false" ht="15" hidden="false" customHeight="false" outlineLevel="0" collapsed="false">
      <c r="A735" s="61" t="n">
        <v>734</v>
      </c>
      <c r="B735" s="62" t="n">
        <v>42063.6354166667</v>
      </c>
      <c r="C735" s="63" t="n">
        <f aca="false">YEAR(B735)</f>
        <v>2015</v>
      </c>
      <c r="D735" s="32" t="s">
        <v>277</v>
      </c>
      <c r="E735" s="64" t="n">
        <v>8908.8</v>
      </c>
      <c r="F735" s="65" t="n">
        <v>0.0016</v>
      </c>
      <c r="G735" s="66" t="n">
        <v>14.25408</v>
      </c>
      <c r="H735" s="67" t="n">
        <f aca="false">E735+IF(D735="Long",1,-1)*G735</f>
        <v>8923.05408</v>
      </c>
      <c r="I735" s="68" t="n">
        <f aca="false">Assumptions!$B$58</f>
        <v>5.35750011455817</v>
      </c>
      <c r="J735" s="68" t="n">
        <f aca="false">INDEX(Yearly!$L$5:$L$22,MATCH(C735,Yearly!$A$5:$A$22,0))</f>
        <v>0.574017869416947</v>
      </c>
      <c r="K735" s="68" t="n">
        <f aca="false">G735-I735-J735</f>
        <v>8.32256201602488</v>
      </c>
      <c r="L735" s="69" t="n">
        <f aca="false">(I735+J735)/Assumptions!$B$8</f>
        <v>0.000261542883774386</v>
      </c>
      <c r="M735" s="70" t="n">
        <f aca="false">F735-L735</f>
        <v>0.00133845711622561</v>
      </c>
      <c r="N735" s="71" t="n">
        <f aca="false">G735*Assumptions!$B$7</f>
        <v>112108.3392</v>
      </c>
      <c r="O735" s="71" t="n">
        <f aca="false">K735*Assumptions!$B$7</f>
        <v>65456.9502560357</v>
      </c>
      <c r="P735" s="68" t="n">
        <f aca="false">P734+G735</f>
        <v>9646.24576</v>
      </c>
      <c r="Q735" s="68" t="n">
        <f aca="false">MAX(Q734,P735)</f>
        <v>9830.92916</v>
      </c>
      <c r="R735" s="68" t="n">
        <f aca="false">Q735-P735</f>
        <v>184.6834</v>
      </c>
      <c r="S735" s="68" t="n">
        <f aca="false">S734+K735</f>
        <v>5321.97781039234</v>
      </c>
      <c r="T735" s="68" t="n">
        <f aca="false">MAX(T734,S735)</f>
        <v>5542.25031829619</v>
      </c>
      <c r="U735" s="68" t="n">
        <f aca="false">T735-S735</f>
        <v>220.27250790385</v>
      </c>
      <c r="V735" s="70" t="n">
        <f aca="false">V734+F735</f>
        <v>1.9035</v>
      </c>
      <c r="W735" s="70" t="n">
        <f aca="false">MAX(W734,V735)</f>
        <v>1.9245</v>
      </c>
      <c r="X735" s="70" t="n">
        <f aca="false">W735-V735</f>
        <v>0.0209999999999999</v>
      </c>
      <c r="Y735" s="70" t="n">
        <f aca="false">Y734+M735</f>
        <v>1.71282680086125</v>
      </c>
      <c r="Z735" s="70" t="n">
        <f aca="false">MAX(Z734,Y735)</f>
        <v>1.7353960581639</v>
      </c>
      <c r="AA735" s="70" t="n">
        <f aca="false">Z735-Y735</f>
        <v>0.0225692573026464</v>
      </c>
      <c r="AB735" s="72" t="n">
        <f aca="false">AB734*(1+F735)</f>
        <v>5.95717788188762</v>
      </c>
      <c r="AC735" s="73" t="n">
        <f aca="false">MAX(AC734,AB735)</f>
        <v>6.0843655941506</v>
      </c>
      <c r="AD735" s="70" t="n">
        <f aca="false">1-AB735/AC735</f>
        <v>0.0209040220044069</v>
      </c>
      <c r="AE735" s="73" t="n">
        <f aca="false">AE734*(1+M735)</f>
        <v>4.92506045456709</v>
      </c>
      <c r="AF735" s="73" t="n">
        <f aca="false">MAX(AF734,AE735)</f>
        <v>5.03814105836613</v>
      </c>
      <c r="AG735" s="70" t="n">
        <f aca="false">1-AE735/AF735</f>
        <v>0.0224449062638419</v>
      </c>
      <c r="AH735" s="74" t="n">
        <f aca="false">IF(R735&gt;0,AH734+1,0)</f>
        <v>6</v>
      </c>
      <c r="AI735" s="74" t="n">
        <f aca="false">IF(U735&gt;0,AI734+1,0)</f>
        <v>6</v>
      </c>
      <c r="AJ735" s="74" t="n">
        <f aca="false">IF(G735&gt;0,AJ734+1,0)</f>
        <v>1</v>
      </c>
      <c r="AK735" s="74" t="n">
        <f aca="false">IF(G735&lt;=0,AK734+1,0)</f>
        <v>0</v>
      </c>
      <c r="AL735" s="74" t="n">
        <f aca="false">IF(K735&gt;0,AL734+1,0)</f>
        <v>1</v>
      </c>
      <c r="AM735" s="74" t="n">
        <f aca="false">IF(K735&lt;=0,AM734+1,0)</f>
        <v>0</v>
      </c>
    </row>
    <row r="736" customFormat="false" ht="15" hidden="false" customHeight="false" outlineLevel="0" collapsed="false">
      <c r="A736" s="61" t="n">
        <v>735</v>
      </c>
      <c r="B736" s="62" t="n">
        <v>42067.6354166667</v>
      </c>
      <c r="C736" s="63" t="n">
        <f aca="false">YEAR(B736)</f>
        <v>2015</v>
      </c>
      <c r="D736" s="32" t="s">
        <v>276</v>
      </c>
      <c r="E736" s="64" t="n">
        <v>8922.85</v>
      </c>
      <c r="F736" s="65" t="n">
        <v>-0.003</v>
      </c>
      <c r="G736" s="66" t="n">
        <v>-26.76855</v>
      </c>
      <c r="H736" s="67" t="n">
        <f aca="false">E736+IF(D736="Long",1,-1)*G736</f>
        <v>8949.61855</v>
      </c>
      <c r="I736" s="68" t="n">
        <f aca="false">Assumptions!$B$58</f>
        <v>5.35750011455817</v>
      </c>
      <c r="J736" s="68" t="n">
        <f aca="false">INDEX(Yearly!$L$5:$L$22,MATCH(C736,Yearly!$A$5:$A$22,0))</f>
        <v>0.574017869416947</v>
      </c>
      <c r="K736" s="68" t="n">
        <f aca="false">G736-I736-J736</f>
        <v>-32.7000679839751</v>
      </c>
      <c r="L736" s="69" t="n">
        <f aca="false">(I736+J736)/Assumptions!$B$8</f>
        <v>0.000261542883774386</v>
      </c>
      <c r="M736" s="70" t="n">
        <f aca="false">F736-L736</f>
        <v>-0.00326154288377439</v>
      </c>
      <c r="N736" s="71" t="n">
        <f aca="false">G736*Assumptions!$B$7</f>
        <v>-210534.64575</v>
      </c>
      <c r="O736" s="71" t="n">
        <f aca="false">K736*Assumptions!$B$7</f>
        <v>-257186.034693964</v>
      </c>
      <c r="P736" s="68" t="n">
        <f aca="false">P735+G736</f>
        <v>9619.47721</v>
      </c>
      <c r="Q736" s="68" t="n">
        <f aca="false">MAX(Q735,P736)</f>
        <v>9830.92916</v>
      </c>
      <c r="R736" s="68" t="n">
        <f aca="false">Q736-P736</f>
        <v>211.451950000001</v>
      </c>
      <c r="S736" s="68" t="n">
        <f aca="false">S735+K736</f>
        <v>5289.27774240837</v>
      </c>
      <c r="T736" s="68" t="n">
        <f aca="false">MAX(T735,S736)</f>
        <v>5542.25031829619</v>
      </c>
      <c r="U736" s="68" t="n">
        <f aca="false">T736-S736</f>
        <v>252.972575887825</v>
      </c>
      <c r="V736" s="70" t="n">
        <f aca="false">V735+F736</f>
        <v>1.9005</v>
      </c>
      <c r="W736" s="70" t="n">
        <f aca="false">MAX(W735,V736)</f>
        <v>1.9245</v>
      </c>
      <c r="X736" s="70" t="n">
        <f aca="false">W736-V736</f>
        <v>0.0239999999999998</v>
      </c>
      <c r="Y736" s="70" t="n">
        <f aca="false">Y735+M736</f>
        <v>1.70956525797748</v>
      </c>
      <c r="Z736" s="70" t="n">
        <f aca="false">MAX(Z735,Y736)</f>
        <v>1.7353960581639</v>
      </c>
      <c r="AA736" s="70" t="n">
        <f aca="false">Z736-Y736</f>
        <v>0.0258308001864207</v>
      </c>
      <c r="AB736" s="72" t="n">
        <f aca="false">AB735*(1+F736)</f>
        <v>5.93930634824196</v>
      </c>
      <c r="AC736" s="73" t="n">
        <f aca="false">MAX(AC735,AB736)</f>
        <v>6.0843655941506</v>
      </c>
      <c r="AD736" s="70" t="n">
        <f aca="false">1-AB736/AC736</f>
        <v>0.0238413099383937</v>
      </c>
      <c r="AE736" s="73" t="n">
        <f aca="false">AE735*(1+M736)</f>
        <v>4.90899715868934</v>
      </c>
      <c r="AF736" s="73" t="n">
        <f aca="false">MAX(AF735,AE736)</f>
        <v>5.03814105836613</v>
      </c>
      <c r="AG736" s="70" t="n">
        <f aca="false">1-AE736/AF736</f>
        <v>0.0256332441233144</v>
      </c>
      <c r="AH736" s="74" t="n">
        <f aca="false">IF(R736&gt;0,AH735+1,0)</f>
        <v>7</v>
      </c>
      <c r="AI736" s="74" t="n">
        <f aca="false">IF(U736&gt;0,AI735+1,0)</f>
        <v>7</v>
      </c>
      <c r="AJ736" s="74" t="n">
        <f aca="false">IF(G736&gt;0,AJ735+1,0)</f>
        <v>0</v>
      </c>
      <c r="AK736" s="74" t="n">
        <f aca="false">IF(G736&lt;=0,AK735+1,0)</f>
        <v>1</v>
      </c>
      <c r="AL736" s="74" t="n">
        <f aca="false">IF(K736&gt;0,AL735+1,0)</f>
        <v>0</v>
      </c>
      <c r="AM736" s="74" t="n">
        <f aca="false">IF(K736&lt;=0,AM735+1,0)</f>
        <v>1</v>
      </c>
    </row>
    <row r="737" customFormat="false" ht="15" hidden="false" customHeight="false" outlineLevel="0" collapsed="false">
      <c r="A737" s="61" t="n">
        <v>736</v>
      </c>
      <c r="B737" s="62" t="n">
        <v>42068.6354166667</v>
      </c>
      <c r="C737" s="63" t="n">
        <f aca="false">YEAR(B737)</f>
        <v>2015</v>
      </c>
      <c r="D737" s="32" t="s">
        <v>277</v>
      </c>
      <c r="E737" s="64" t="n">
        <v>8950</v>
      </c>
      <c r="F737" s="65" t="n">
        <v>-0.0149</v>
      </c>
      <c r="G737" s="66" t="n">
        <v>-133.355</v>
      </c>
      <c r="H737" s="67" t="n">
        <f aca="false">E737+IF(D737="Long",1,-1)*G737</f>
        <v>8816.645</v>
      </c>
      <c r="I737" s="68" t="n">
        <f aca="false">Assumptions!$B$58</f>
        <v>5.35750011455817</v>
      </c>
      <c r="J737" s="68" t="n">
        <f aca="false">INDEX(Yearly!$L$5:$L$22,MATCH(C737,Yearly!$A$5:$A$22,0))</f>
        <v>0.574017869416947</v>
      </c>
      <c r="K737" s="68" t="n">
        <f aca="false">G737-I737-J737</f>
        <v>-139.286517983975</v>
      </c>
      <c r="L737" s="69" t="n">
        <f aca="false">(I737+J737)/Assumptions!$B$8</f>
        <v>0.000261542883774386</v>
      </c>
      <c r="M737" s="70" t="n">
        <f aca="false">F737-L737</f>
        <v>-0.0151615428837744</v>
      </c>
      <c r="N737" s="71" t="n">
        <f aca="false">G737*Assumptions!$B$7</f>
        <v>-1048837.075</v>
      </c>
      <c r="O737" s="71" t="n">
        <f aca="false">K737*Assumptions!$B$7</f>
        <v>-1095488.46394396</v>
      </c>
      <c r="P737" s="68" t="n">
        <f aca="false">P736+G737</f>
        <v>9486.12221</v>
      </c>
      <c r="Q737" s="68" t="n">
        <f aca="false">MAX(Q736,P737)</f>
        <v>9830.92916</v>
      </c>
      <c r="R737" s="68" t="n">
        <f aca="false">Q737-P737</f>
        <v>344.80695</v>
      </c>
      <c r="S737" s="68" t="n">
        <f aca="false">S736+K737</f>
        <v>5149.99122442439</v>
      </c>
      <c r="T737" s="68" t="n">
        <f aca="false">MAX(T736,S737)</f>
        <v>5542.25031829619</v>
      </c>
      <c r="U737" s="68" t="n">
        <f aca="false">T737-S737</f>
        <v>392.2590938718</v>
      </c>
      <c r="V737" s="70" t="n">
        <f aca="false">V736+F737</f>
        <v>1.8856</v>
      </c>
      <c r="W737" s="70" t="n">
        <f aca="false">MAX(W736,V737)</f>
        <v>1.9245</v>
      </c>
      <c r="X737" s="70" t="n">
        <f aca="false">W737-V737</f>
        <v>0.0388999999999997</v>
      </c>
      <c r="Y737" s="70" t="n">
        <f aca="false">Y736+M737</f>
        <v>1.69440371509371</v>
      </c>
      <c r="Z737" s="70" t="n">
        <f aca="false">MAX(Z736,Y737)</f>
        <v>1.7353960581639</v>
      </c>
      <c r="AA737" s="70" t="n">
        <f aca="false">Z737-Y737</f>
        <v>0.0409923430701951</v>
      </c>
      <c r="AB737" s="72" t="n">
        <f aca="false">AB736*(1+F737)</f>
        <v>5.85081068365315</v>
      </c>
      <c r="AC737" s="73" t="n">
        <f aca="false">MAX(AC736,AB737)</f>
        <v>6.0843655941506</v>
      </c>
      <c r="AD737" s="70" t="n">
        <f aca="false">1-AB737/AC737</f>
        <v>0.0383860744203117</v>
      </c>
      <c r="AE737" s="73" t="n">
        <f aca="false">AE736*(1+M737)</f>
        <v>4.83456918775154</v>
      </c>
      <c r="AF737" s="73" t="n">
        <f aca="false">MAX(AF736,AE737)</f>
        <v>5.03814105836613</v>
      </c>
      <c r="AG737" s="70" t="n">
        <f aca="false">1-AE737/AF737</f>
        <v>0.040406147477063</v>
      </c>
      <c r="AH737" s="74" t="n">
        <f aca="false">IF(R737&gt;0,AH736+1,0)</f>
        <v>8</v>
      </c>
      <c r="AI737" s="74" t="n">
        <f aca="false">IF(U737&gt;0,AI736+1,0)</f>
        <v>8</v>
      </c>
      <c r="AJ737" s="74" t="n">
        <f aca="false">IF(G737&gt;0,AJ736+1,0)</f>
        <v>0</v>
      </c>
      <c r="AK737" s="74" t="n">
        <f aca="false">IF(G737&lt;=0,AK736+1,0)</f>
        <v>2</v>
      </c>
      <c r="AL737" s="74" t="n">
        <f aca="false">IF(K737&gt;0,AL736+1,0)</f>
        <v>0</v>
      </c>
      <c r="AM737" s="74" t="n">
        <f aca="false">IF(K737&lt;=0,AM736+1,0)</f>
        <v>2</v>
      </c>
    </row>
    <row r="738" customFormat="false" ht="15" hidden="false" customHeight="false" outlineLevel="0" collapsed="false">
      <c r="A738" s="61" t="n">
        <v>737</v>
      </c>
      <c r="B738" s="62" t="n">
        <v>42072.40625</v>
      </c>
      <c r="C738" s="63" t="n">
        <f aca="false">YEAR(B738)</f>
        <v>2015</v>
      </c>
      <c r="D738" s="32" t="s">
        <v>276</v>
      </c>
      <c r="E738" s="64" t="n">
        <v>8817</v>
      </c>
      <c r="F738" s="65" t="n">
        <v>0.001</v>
      </c>
      <c r="G738" s="66" t="n">
        <v>8.817</v>
      </c>
      <c r="H738" s="67" t="n">
        <f aca="false">E738+IF(D738="Long",1,-1)*G738</f>
        <v>8808.183</v>
      </c>
      <c r="I738" s="68" t="n">
        <f aca="false">Assumptions!$B$58</f>
        <v>5.35750011455817</v>
      </c>
      <c r="J738" s="68" t="n">
        <f aca="false">INDEX(Yearly!$L$5:$L$22,MATCH(C738,Yearly!$A$5:$A$22,0))</f>
        <v>0.574017869416947</v>
      </c>
      <c r="K738" s="68" t="n">
        <f aca="false">G738-I738-J738</f>
        <v>2.88548201602489</v>
      </c>
      <c r="L738" s="69" t="n">
        <f aca="false">(I738+J738)/Assumptions!$B$8</f>
        <v>0.000261542883774386</v>
      </c>
      <c r="M738" s="70" t="n">
        <f aca="false">F738-L738</f>
        <v>0.000738457116225614</v>
      </c>
      <c r="N738" s="71" t="n">
        <f aca="false">G738*Assumptions!$B$7</f>
        <v>69345.705</v>
      </c>
      <c r="O738" s="71" t="n">
        <f aca="false">K738*Assumptions!$B$7</f>
        <v>22694.3160560357</v>
      </c>
      <c r="P738" s="68" t="n">
        <f aca="false">P737+G738</f>
        <v>9494.93921</v>
      </c>
      <c r="Q738" s="68" t="n">
        <f aca="false">MAX(Q737,P738)</f>
        <v>9830.92916</v>
      </c>
      <c r="R738" s="68" t="n">
        <f aca="false">Q738-P738</f>
        <v>335.989950000001</v>
      </c>
      <c r="S738" s="68" t="n">
        <f aca="false">S737+K738</f>
        <v>5152.87670644042</v>
      </c>
      <c r="T738" s="68" t="n">
        <f aca="false">MAX(T737,S738)</f>
        <v>5542.25031829619</v>
      </c>
      <c r="U738" s="68" t="n">
        <f aca="false">T738-S738</f>
        <v>389.373611855775</v>
      </c>
      <c r="V738" s="70" t="n">
        <f aca="false">V737+F738</f>
        <v>1.8866</v>
      </c>
      <c r="W738" s="70" t="n">
        <f aca="false">MAX(W737,V738)</f>
        <v>1.9245</v>
      </c>
      <c r="X738" s="70" t="n">
        <f aca="false">W738-V738</f>
        <v>0.0378999999999998</v>
      </c>
      <c r="Y738" s="70" t="n">
        <f aca="false">Y737+M738</f>
        <v>1.69514217220993</v>
      </c>
      <c r="Z738" s="70" t="n">
        <f aca="false">MAX(Z737,Y738)</f>
        <v>1.7353960581639</v>
      </c>
      <c r="AA738" s="70" t="n">
        <f aca="false">Z738-Y738</f>
        <v>0.0402538859539694</v>
      </c>
      <c r="AB738" s="72" t="n">
        <f aca="false">AB737*(1+F738)</f>
        <v>5.8566614943368</v>
      </c>
      <c r="AC738" s="73" t="n">
        <f aca="false">MAX(AC737,AB738)</f>
        <v>6.0843655941506</v>
      </c>
      <c r="AD738" s="70" t="n">
        <f aca="false">1-AB738/AC738</f>
        <v>0.0374244604947321</v>
      </c>
      <c r="AE738" s="73" t="n">
        <f aca="false">AE737*(1+M738)</f>
        <v>4.83813930977212</v>
      </c>
      <c r="AF738" s="73" t="n">
        <f aca="false">MAX(AF737,AE738)</f>
        <v>5.03814105836613</v>
      </c>
      <c r="AG738" s="70" t="n">
        <f aca="false">1-AE738/AF738</f>
        <v>0.039697528567981</v>
      </c>
      <c r="AH738" s="74" t="n">
        <f aca="false">IF(R738&gt;0,AH737+1,0)</f>
        <v>9</v>
      </c>
      <c r="AI738" s="74" t="n">
        <f aca="false">IF(U738&gt;0,AI737+1,0)</f>
        <v>9</v>
      </c>
      <c r="AJ738" s="74" t="n">
        <f aca="false">IF(G738&gt;0,AJ737+1,0)</f>
        <v>1</v>
      </c>
      <c r="AK738" s="74" t="n">
        <f aca="false">IF(G738&lt;=0,AK737+1,0)</f>
        <v>0</v>
      </c>
      <c r="AL738" s="74" t="n">
        <f aca="false">IF(K738&gt;0,AL737+1,0)</f>
        <v>1</v>
      </c>
      <c r="AM738" s="74" t="n">
        <f aca="false">IF(K738&lt;=0,AM737+1,0)</f>
        <v>0</v>
      </c>
    </row>
    <row r="739" customFormat="false" ht="15" hidden="false" customHeight="false" outlineLevel="0" collapsed="false">
      <c r="A739" s="61" t="n">
        <v>738</v>
      </c>
      <c r="B739" s="62" t="n">
        <v>42076.40625</v>
      </c>
      <c r="C739" s="63" t="n">
        <f aca="false">YEAR(B739)</f>
        <v>2015</v>
      </c>
      <c r="D739" s="32" t="s">
        <v>277</v>
      </c>
      <c r="E739" s="64" t="n">
        <v>8808.15</v>
      </c>
      <c r="F739" s="65" t="n">
        <v>-0.008</v>
      </c>
      <c r="G739" s="66" t="n">
        <v>-70.4652</v>
      </c>
      <c r="H739" s="67" t="n">
        <f aca="false">E739+IF(D739="Long",1,-1)*G739</f>
        <v>8737.6848</v>
      </c>
      <c r="I739" s="68" t="n">
        <f aca="false">Assumptions!$B$58</f>
        <v>5.35750011455817</v>
      </c>
      <c r="J739" s="68" t="n">
        <f aca="false">INDEX(Yearly!$L$5:$L$22,MATCH(C739,Yearly!$A$5:$A$22,0))</f>
        <v>0.574017869416947</v>
      </c>
      <c r="K739" s="68" t="n">
        <f aca="false">G739-I739-J739</f>
        <v>-76.3967179839751</v>
      </c>
      <c r="L739" s="69" t="n">
        <f aca="false">(I739+J739)/Assumptions!$B$8</f>
        <v>0.000261542883774386</v>
      </c>
      <c r="M739" s="70" t="n">
        <f aca="false">F739-L739</f>
        <v>-0.00826154288377439</v>
      </c>
      <c r="N739" s="71" t="n">
        <f aca="false">G739*Assumptions!$B$7</f>
        <v>-554208.798</v>
      </c>
      <c r="O739" s="71" t="n">
        <f aca="false">K739*Assumptions!$B$7</f>
        <v>-600860.186943964</v>
      </c>
      <c r="P739" s="68" t="n">
        <f aca="false">P738+G739</f>
        <v>9424.47401</v>
      </c>
      <c r="Q739" s="68" t="n">
        <f aca="false">MAX(Q738,P739)</f>
        <v>9830.92916</v>
      </c>
      <c r="R739" s="68" t="n">
        <f aca="false">Q739-P739</f>
        <v>406.455150000002</v>
      </c>
      <c r="S739" s="68" t="n">
        <f aca="false">S738+K739</f>
        <v>5076.47998845644</v>
      </c>
      <c r="T739" s="68" t="n">
        <f aca="false">MAX(T738,S739)</f>
        <v>5542.25031829619</v>
      </c>
      <c r="U739" s="68" t="n">
        <f aca="false">T739-S739</f>
        <v>465.77032983975</v>
      </c>
      <c r="V739" s="70" t="n">
        <f aca="false">V738+F739</f>
        <v>1.8786</v>
      </c>
      <c r="W739" s="70" t="n">
        <f aca="false">MAX(W738,V739)</f>
        <v>1.9245</v>
      </c>
      <c r="X739" s="70" t="n">
        <f aca="false">W739-V739</f>
        <v>0.0458999999999998</v>
      </c>
      <c r="Y739" s="70" t="n">
        <f aca="false">Y738+M739</f>
        <v>1.68688062932616</v>
      </c>
      <c r="Z739" s="70" t="n">
        <f aca="false">MAX(Z738,Y739)</f>
        <v>1.7353960581639</v>
      </c>
      <c r="AA739" s="70" t="n">
        <f aca="false">Z739-Y739</f>
        <v>0.0485154288377438</v>
      </c>
      <c r="AB739" s="72" t="n">
        <f aca="false">AB738*(1+F739)</f>
        <v>5.80980820238211</v>
      </c>
      <c r="AC739" s="73" t="n">
        <f aca="false">MAX(AC738,AB739)</f>
        <v>6.0843655941506</v>
      </c>
      <c r="AD739" s="70" t="n">
        <f aca="false">1-AB739/AC739</f>
        <v>0.0451250648107743</v>
      </c>
      <c r="AE739" s="73" t="n">
        <f aca="false">AE738*(1+M739)</f>
        <v>4.79816881438677</v>
      </c>
      <c r="AF739" s="73" t="n">
        <f aca="false">MAX(AF738,AE739)</f>
        <v>5.03814105836613</v>
      </c>
      <c r="AG739" s="70" t="n">
        <f aca="false">1-AE739/AF739</f>
        <v>0.0476311086171112</v>
      </c>
      <c r="AH739" s="74" t="n">
        <f aca="false">IF(R739&gt;0,AH738+1,0)</f>
        <v>10</v>
      </c>
      <c r="AI739" s="74" t="n">
        <f aca="false">IF(U739&gt;0,AI738+1,0)</f>
        <v>10</v>
      </c>
      <c r="AJ739" s="74" t="n">
        <f aca="false">IF(G739&gt;0,AJ738+1,0)</f>
        <v>0</v>
      </c>
      <c r="AK739" s="74" t="n">
        <f aca="false">IF(G739&lt;=0,AK738+1,0)</f>
        <v>1</v>
      </c>
      <c r="AL739" s="74" t="n">
        <f aca="false">IF(K739&gt;0,AL738+1,0)</f>
        <v>0</v>
      </c>
      <c r="AM739" s="74" t="n">
        <f aca="false">IF(K739&lt;=0,AM738+1,0)</f>
        <v>1</v>
      </c>
    </row>
    <row r="740" customFormat="false" ht="15" hidden="false" customHeight="false" outlineLevel="0" collapsed="false">
      <c r="A740" s="61" t="n">
        <v>739</v>
      </c>
      <c r="B740" s="62" t="n">
        <v>42076.4479166667</v>
      </c>
      <c r="C740" s="63" t="n">
        <f aca="false">YEAR(B740)</f>
        <v>2015</v>
      </c>
      <c r="D740" s="32" t="s">
        <v>276</v>
      </c>
      <c r="E740" s="64" t="n">
        <v>8737.8</v>
      </c>
      <c r="F740" s="65" t="n">
        <v>0.0017</v>
      </c>
      <c r="G740" s="66" t="n">
        <v>14.85426</v>
      </c>
      <c r="H740" s="67" t="n">
        <f aca="false">E740+IF(D740="Long",1,-1)*G740</f>
        <v>8722.94574</v>
      </c>
      <c r="I740" s="68" t="n">
        <f aca="false">Assumptions!$B$58</f>
        <v>5.35750011455817</v>
      </c>
      <c r="J740" s="68" t="n">
        <f aca="false">INDEX(Yearly!$L$5:$L$22,MATCH(C740,Yearly!$A$5:$A$22,0))</f>
        <v>0.574017869416947</v>
      </c>
      <c r="K740" s="68" t="n">
        <f aca="false">G740-I740-J740</f>
        <v>8.92274201602489</v>
      </c>
      <c r="L740" s="69" t="n">
        <f aca="false">(I740+J740)/Assumptions!$B$8</f>
        <v>0.000261542883774386</v>
      </c>
      <c r="M740" s="70" t="n">
        <f aca="false">F740-L740</f>
        <v>0.00143845711622561</v>
      </c>
      <c r="N740" s="71" t="n">
        <f aca="false">G740*Assumptions!$B$7</f>
        <v>116828.7549</v>
      </c>
      <c r="O740" s="71" t="n">
        <f aca="false">K740*Assumptions!$B$7</f>
        <v>70177.3659560357</v>
      </c>
      <c r="P740" s="68" t="n">
        <f aca="false">P739+G740</f>
        <v>9439.32827</v>
      </c>
      <c r="Q740" s="68" t="n">
        <f aca="false">MAX(Q739,P740)</f>
        <v>9830.92916</v>
      </c>
      <c r="R740" s="68" t="n">
        <f aca="false">Q740-P740</f>
        <v>391.600890000002</v>
      </c>
      <c r="S740" s="68" t="n">
        <f aca="false">S739+K740</f>
        <v>5085.40273047247</v>
      </c>
      <c r="T740" s="68" t="n">
        <f aca="false">MAX(T739,S740)</f>
        <v>5542.25031829619</v>
      </c>
      <c r="U740" s="68" t="n">
        <f aca="false">T740-S740</f>
        <v>456.847587823725</v>
      </c>
      <c r="V740" s="70" t="n">
        <f aca="false">V739+F740</f>
        <v>1.8803</v>
      </c>
      <c r="W740" s="70" t="n">
        <f aca="false">MAX(W739,V740)</f>
        <v>1.9245</v>
      </c>
      <c r="X740" s="70" t="n">
        <f aca="false">W740-V740</f>
        <v>0.0441999999999998</v>
      </c>
      <c r="Y740" s="70" t="n">
        <f aca="false">Y739+M740</f>
        <v>1.68831908644238</v>
      </c>
      <c r="Z740" s="70" t="n">
        <f aca="false">MAX(Z739,Y740)</f>
        <v>1.7353960581639</v>
      </c>
      <c r="AA740" s="70" t="n">
        <f aca="false">Z740-Y740</f>
        <v>0.0470769717215183</v>
      </c>
      <c r="AB740" s="72" t="n">
        <f aca="false">AB739*(1+F740)</f>
        <v>5.81968487632616</v>
      </c>
      <c r="AC740" s="73" t="n">
        <f aca="false">MAX(AC739,AB740)</f>
        <v>6.0843655941506</v>
      </c>
      <c r="AD740" s="70" t="n">
        <f aca="false">1-AB740/AC740</f>
        <v>0.0435017774209525</v>
      </c>
      <c r="AE740" s="73" t="n">
        <f aca="false">AE739*(1+M740)</f>
        <v>4.80507077446267</v>
      </c>
      <c r="AF740" s="73" t="n">
        <f aca="false">MAX(AF739,AE740)</f>
        <v>5.03814105836613</v>
      </c>
      <c r="AG740" s="70" t="n">
        <f aca="false">1-AE740/AF740</f>
        <v>0.0462611668080296</v>
      </c>
      <c r="AH740" s="74" t="n">
        <f aca="false">IF(R740&gt;0,AH739+1,0)</f>
        <v>11</v>
      </c>
      <c r="AI740" s="74" t="n">
        <f aca="false">IF(U740&gt;0,AI739+1,0)</f>
        <v>11</v>
      </c>
      <c r="AJ740" s="74" t="n">
        <f aca="false">IF(G740&gt;0,AJ739+1,0)</f>
        <v>1</v>
      </c>
      <c r="AK740" s="74" t="n">
        <f aca="false">IF(G740&lt;=0,AK739+1,0)</f>
        <v>0</v>
      </c>
      <c r="AL740" s="74" t="n">
        <f aca="false">IF(K740&gt;0,AL739+1,0)</f>
        <v>1</v>
      </c>
      <c r="AM740" s="74" t="n">
        <f aca="false">IF(K740&lt;=0,AM739+1,0)</f>
        <v>0</v>
      </c>
    </row>
    <row r="741" customFormat="false" ht="15" hidden="false" customHeight="false" outlineLevel="0" collapsed="false">
      <c r="A741" s="61" t="n">
        <v>740</v>
      </c>
      <c r="B741" s="62" t="n">
        <v>42080.4270833333</v>
      </c>
      <c r="C741" s="63" t="n">
        <f aca="false">YEAR(B741)</f>
        <v>2015</v>
      </c>
      <c r="D741" s="32" t="s">
        <v>277</v>
      </c>
      <c r="E741" s="64" t="n">
        <v>8723.35</v>
      </c>
      <c r="F741" s="65" t="n">
        <v>-0.0047</v>
      </c>
      <c r="G741" s="66" t="n">
        <v>-40.999745</v>
      </c>
      <c r="H741" s="67" t="n">
        <f aca="false">E741+IF(D741="Long",1,-1)*G741</f>
        <v>8682.350255</v>
      </c>
      <c r="I741" s="68" t="n">
        <f aca="false">Assumptions!$B$58</f>
        <v>5.35750011455817</v>
      </c>
      <c r="J741" s="68" t="n">
        <f aca="false">INDEX(Yearly!$L$5:$L$22,MATCH(C741,Yearly!$A$5:$A$22,0))</f>
        <v>0.574017869416947</v>
      </c>
      <c r="K741" s="68" t="n">
        <f aca="false">G741-I741-J741</f>
        <v>-46.9312629839751</v>
      </c>
      <c r="L741" s="69" t="n">
        <f aca="false">(I741+J741)/Assumptions!$B$8</f>
        <v>0.000261542883774386</v>
      </c>
      <c r="M741" s="70" t="n">
        <f aca="false">F741-L741</f>
        <v>-0.00496154288377439</v>
      </c>
      <c r="N741" s="71" t="n">
        <f aca="false">G741*Assumptions!$B$7</f>
        <v>-322462.994425</v>
      </c>
      <c r="O741" s="71" t="n">
        <f aca="false">K741*Assumptions!$B$7</f>
        <v>-369114.383368964</v>
      </c>
      <c r="P741" s="68" t="n">
        <f aca="false">P740+G741</f>
        <v>9398.328525</v>
      </c>
      <c r="Q741" s="68" t="n">
        <f aca="false">MAX(Q740,P741)</f>
        <v>9830.92916</v>
      </c>
      <c r="R741" s="68" t="n">
        <f aca="false">Q741-P741</f>
        <v>432.600635000001</v>
      </c>
      <c r="S741" s="68" t="n">
        <f aca="false">S740+K741</f>
        <v>5038.47146748849</v>
      </c>
      <c r="T741" s="68" t="n">
        <f aca="false">MAX(T740,S741)</f>
        <v>5542.25031829619</v>
      </c>
      <c r="U741" s="68" t="n">
        <f aca="false">T741-S741</f>
        <v>503.7788508077</v>
      </c>
      <c r="V741" s="70" t="n">
        <f aca="false">V740+F741</f>
        <v>1.8756</v>
      </c>
      <c r="W741" s="70" t="n">
        <f aca="false">MAX(W740,V741)</f>
        <v>1.9245</v>
      </c>
      <c r="X741" s="70" t="n">
        <f aca="false">W741-V741</f>
        <v>0.0488999999999997</v>
      </c>
      <c r="Y741" s="70" t="n">
        <f aca="false">Y740+M741</f>
        <v>1.68335754355861</v>
      </c>
      <c r="Z741" s="70" t="n">
        <f aca="false">MAX(Z740,Y741)</f>
        <v>1.7353960581639</v>
      </c>
      <c r="AA741" s="70" t="n">
        <f aca="false">Z741-Y741</f>
        <v>0.0520385146052926</v>
      </c>
      <c r="AB741" s="72" t="n">
        <f aca="false">AB740*(1+F741)</f>
        <v>5.79233235740742</v>
      </c>
      <c r="AC741" s="73" t="n">
        <f aca="false">MAX(AC740,AB741)</f>
        <v>6.0843655941506</v>
      </c>
      <c r="AD741" s="70" t="n">
        <f aca="false">1-AB741/AC741</f>
        <v>0.0479973190670742</v>
      </c>
      <c r="AE741" s="73" t="n">
        <f aca="false">AE740*(1+M741)</f>
        <v>4.78123020975561</v>
      </c>
      <c r="AF741" s="73" t="n">
        <f aca="false">MAX(AF740,AE741)</f>
        <v>5.03814105836613</v>
      </c>
      <c r="AG741" s="70" t="n">
        <f aca="false">1-AE741/AF741</f>
        <v>0.0509931829288326</v>
      </c>
      <c r="AH741" s="74" t="n">
        <f aca="false">IF(R741&gt;0,AH740+1,0)</f>
        <v>12</v>
      </c>
      <c r="AI741" s="74" t="n">
        <f aca="false">IF(U741&gt;0,AI740+1,0)</f>
        <v>12</v>
      </c>
      <c r="AJ741" s="74" t="n">
        <f aca="false">IF(G741&gt;0,AJ740+1,0)</f>
        <v>0</v>
      </c>
      <c r="AK741" s="74" t="n">
        <f aca="false">IF(G741&lt;=0,AK740+1,0)</f>
        <v>1</v>
      </c>
      <c r="AL741" s="74" t="n">
        <f aca="false">IF(K741&gt;0,AL740+1,0)</f>
        <v>0</v>
      </c>
      <c r="AM741" s="74" t="n">
        <f aca="false">IF(K741&lt;=0,AM740+1,0)</f>
        <v>1</v>
      </c>
    </row>
    <row r="742" customFormat="false" ht="15" hidden="false" customHeight="false" outlineLevel="0" collapsed="false">
      <c r="A742" s="61" t="n">
        <v>741</v>
      </c>
      <c r="B742" s="62" t="n">
        <v>42080.53125</v>
      </c>
      <c r="C742" s="63" t="n">
        <f aca="false">YEAR(B742)</f>
        <v>2015</v>
      </c>
      <c r="D742" s="32" t="s">
        <v>276</v>
      </c>
      <c r="E742" s="64" t="n">
        <v>8682.55</v>
      </c>
      <c r="F742" s="65" t="n">
        <v>-0.0056</v>
      </c>
      <c r="G742" s="66" t="n">
        <v>-48.62228</v>
      </c>
      <c r="H742" s="67" t="n">
        <f aca="false">E742+IF(D742="Long",1,-1)*G742</f>
        <v>8731.17228</v>
      </c>
      <c r="I742" s="68" t="n">
        <f aca="false">Assumptions!$B$58</f>
        <v>5.35750011455817</v>
      </c>
      <c r="J742" s="68" t="n">
        <f aca="false">INDEX(Yearly!$L$5:$L$22,MATCH(C742,Yearly!$A$5:$A$22,0))</f>
        <v>0.574017869416947</v>
      </c>
      <c r="K742" s="68" t="n">
        <f aca="false">G742-I742-J742</f>
        <v>-54.5537979839751</v>
      </c>
      <c r="L742" s="69" t="n">
        <f aca="false">(I742+J742)/Assumptions!$B$8</f>
        <v>0.000261542883774386</v>
      </c>
      <c r="M742" s="70" t="n">
        <f aca="false">F742-L742</f>
        <v>-0.00586154288377439</v>
      </c>
      <c r="N742" s="71" t="n">
        <f aca="false">G742*Assumptions!$B$7</f>
        <v>-382414.2322</v>
      </c>
      <c r="O742" s="71" t="n">
        <f aca="false">K742*Assumptions!$B$7</f>
        <v>-429065.621143964</v>
      </c>
      <c r="P742" s="68" t="n">
        <f aca="false">P741+G742</f>
        <v>9349.706245</v>
      </c>
      <c r="Q742" s="68" t="n">
        <f aca="false">MAX(Q741,P742)</f>
        <v>9830.92916</v>
      </c>
      <c r="R742" s="68" t="n">
        <f aca="false">Q742-P742</f>
        <v>481.222915</v>
      </c>
      <c r="S742" s="68" t="n">
        <f aca="false">S741+K742</f>
        <v>4983.91766950451</v>
      </c>
      <c r="T742" s="68" t="n">
        <f aca="false">MAX(T741,S742)</f>
        <v>5542.25031829619</v>
      </c>
      <c r="U742" s="68" t="n">
        <f aca="false">T742-S742</f>
        <v>558.332648791676</v>
      </c>
      <c r="V742" s="70" t="n">
        <f aca="false">V741+F742</f>
        <v>1.87</v>
      </c>
      <c r="W742" s="70" t="n">
        <f aca="false">MAX(W741,V742)</f>
        <v>1.9245</v>
      </c>
      <c r="X742" s="70" t="n">
        <f aca="false">W742-V742</f>
        <v>0.0544999999999998</v>
      </c>
      <c r="Y742" s="70" t="n">
        <f aca="false">Y741+M742</f>
        <v>1.67749600067483</v>
      </c>
      <c r="Z742" s="70" t="n">
        <f aca="false">MAX(Z741,Y742)</f>
        <v>1.7353960581639</v>
      </c>
      <c r="AA742" s="70" t="n">
        <f aca="false">Z742-Y742</f>
        <v>0.0579000574890671</v>
      </c>
      <c r="AB742" s="72" t="n">
        <f aca="false">AB741*(1+F742)</f>
        <v>5.75989529620594</v>
      </c>
      <c r="AC742" s="73" t="n">
        <f aca="false">MAX(AC741,AB742)</f>
        <v>6.0843655941506</v>
      </c>
      <c r="AD742" s="70" t="n">
        <f aca="false">1-AB742/AC742</f>
        <v>0.0533285340802986</v>
      </c>
      <c r="AE742" s="73" t="n">
        <f aca="false">AE741*(1+M742)</f>
        <v>4.75320482384393</v>
      </c>
      <c r="AF742" s="73" t="n">
        <f aca="false">MAX(AF741,AE742)</f>
        <v>5.03814105836613</v>
      </c>
      <c r="AG742" s="70" t="n">
        <f aca="false">1-AE742/AF742</f>
        <v>0.0565558270840895</v>
      </c>
      <c r="AH742" s="74" t="n">
        <f aca="false">IF(R742&gt;0,AH741+1,0)</f>
        <v>13</v>
      </c>
      <c r="AI742" s="74" t="n">
        <f aca="false">IF(U742&gt;0,AI741+1,0)</f>
        <v>13</v>
      </c>
      <c r="AJ742" s="74" t="n">
        <f aca="false">IF(G742&gt;0,AJ741+1,0)</f>
        <v>0</v>
      </c>
      <c r="AK742" s="74" t="n">
        <f aca="false">IF(G742&lt;=0,AK741+1,0)</f>
        <v>2</v>
      </c>
      <c r="AL742" s="74" t="n">
        <f aca="false">IF(K742&gt;0,AL741+1,0)</f>
        <v>0</v>
      </c>
      <c r="AM742" s="74" t="n">
        <f aca="false">IF(K742&lt;=0,AM741+1,0)</f>
        <v>2</v>
      </c>
    </row>
    <row r="743" customFormat="false" ht="15" hidden="false" customHeight="false" outlineLevel="0" collapsed="false">
      <c r="A743" s="61" t="n">
        <v>742</v>
      </c>
      <c r="B743" s="62" t="n">
        <v>42080.6354166667</v>
      </c>
      <c r="C743" s="63" t="n">
        <f aca="false">YEAR(B743)</f>
        <v>2015</v>
      </c>
      <c r="D743" s="32" t="s">
        <v>277</v>
      </c>
      <c r="E743" s="64" t="n">
        <v>8731.1</v>
      </c>
      <c r="F743" s="65" t="n">
        <v>-0.0037</v>
      </c>
      <c r="G743" s="66" t="n">
        <v>-32.30507</v>
      </c>
      <c r="H743" s="67" t="n">
        <f aca="false">E743+IF(D743="Long",1,-1)*G743</f>
        <v>8698.79493</v>
      </c>
      <c r="I743" s="68" t="n">
        <f aca="false">Assumptions!$B$58</f>
        <v>5.35750011455817</v>
      </c>
      <c r="J743" s="68" t="n">
        <f aca="false">INDEX(Yearly!$L$5:$L$22,MATCH(C743,Yearly!$A$5:$A$22,0))</f>
        <v>0.574017869416947</v>
      </c>
      <c r="K743" s="68" t="n">
        <f aca="false">G743-I743-J743</f>
        <v>-38.2365879839751</v>
      </c>
      <c r="L743" s="69" t="n">
        <f aca="false">(I743+J743)/Assumptions!$B$8</f>
        <v>0.000261542883774386</v>
      </c>
      <c r="M743" s="70" t="n">
        <f aca="false">F743-L743</f>
        <v>-0.00396154288377439</v>
      </c>
      <c r="N743" s="71" t="n">
        <f aca="false">G743*Assumptions!$B$7</f>
        <v>-254079.37555</v>
      </c>
      <c r="O743" s="71" t="n">
        <f aca="false">K743*Assumptions!$B$7</f>
        <v>-300730.764493964</v>
      </c>
      <c r="P743" s="68" t="n">
        <f aca="false">P742+G743</f>
        <v>9317.401175</v>
      </c>
      <c r="Q743" s="68" t="n">
        <f aca="false">MAX(Q742,P743)</f>
        <v>9830.92916</v>
      </c>
      <c r="R743" s="68" t="n">
        <f aca="false">Q743-P743</f>
        <v>513.527985000001</v>
      </c>
      <c r="S743" s="68" t="n">
        <f aca="false">S742+K743</f>
        <v>4945.68108152054</v>
      </c>
      <c r="T743" s="68" t="n">
        <f aca="false">MAX(T742,S743)</f>
        <v>5542.25031829619</v>
      </c>
      <c r="U743" s="68" t="n">
        <f aca="false">T743-S743</f>
        <v>596.569236775651</v>
      </c>
      <c r="V743" s="70" t="n">
        <f aca="false">V742+F743</f>
        <v>1.8663</v>
      </c>
      <c r="W743" s="70" t="n">
        <f aca="false">MAX(W742,V743)</f>
        <v>1.9245</v>
      </c>
      <c r="X743" s="70" t="n">
        <f aca="false">W743-V743</f>
        <v>0.0581999999999998</v>
      </c>
      <c r="Y743" s="70" t="n">
        <f aca="false">Y742+M743</f>
        <v>1.67353445779106</v>
      </c>
      <c r="Z743" s="70" t="n">
        <f aca="false">MAX(Z742,Y743)</f>
        <v>1.7353960581639</v>
      </c>
      <c r="AA743" s="70" t="n">
        <f aca="false">Z743-Y743</f>
        <v>0.0618616003728416</v>
      </c>
      <c r="AB743" s="72" t="n">
        <f aca="false">AB742*(1+F743)</f>
        <v>5.73858368360998</v>
      </c>
      <c r="AC743" s="73" t="n">
        <f aca="false">MAX(AC742,AB743)</f>
        <v>6.0843655941506</v>
      </c>
      <c r="AD743" s="70" t="n">
        <f aca="false">1-AB743/AC743</f>
        <v>0.0568312185042015</v>
      </c>
      <c r="AE743" s="73" t="n">
        <f aca="false">AE742*(1+M743)</f>
        <v>4.7343747990989</v>
      </c>
      <c r="AF743" s="73" t="n">
        <f aca="false">MAX(AF742,AE743)</f>
        <v>5.03814105836613</v>
      </c>
      <c r="AG743" s="70" t="n">
        <f aca="false">1-AE743/AF743</f>
        <v>0.0602933216335427</v>
      </c>
      <c r="AH743" s="74" t="n">
        <f aca="false">IF(R743&gt;0,AH742+1,0)</f>
        <v>14</v>
      </c>
      <c r="AI743" s="74" t="n">
        <f aca="false">IF(U743&gt;0,AI742+1,0)</f>
        <v>14</v>
      </c>
      <c r="AJ743" s="74" t="n">
        <f aca="false">IF(G743&gt;0,AJ742+1,0)</f>
        <v>0</v>
      </c>
      <c r="AK743" s="74" t="n">
        <f aca="false">IF(G743&lt;=0,AK742+1,0)</f>
        <v>3</v>
      </c>
      <c r="AL743" s="74" t="n">
        <f aca="false">IF(K743&gt;0,AL742+1,0)</f>
        <v>0</v>
      </c>
      <c r="AM743" s="74" t="n">
        <f aca="false">IF(K743&lt;=0,AM742+1,0)</f>
        <v>3</v>
      </c>
    </row>
    <row r="744" customFormat="false" ht="15" hidden="false" customHeight="false" outlineLevel="0" collapsed="false">
      <c r="A744" s="61" t="n">
        <v>743</v>
      </c>
      <c r="B744" s="62" t="n">
        <v>42081.59375</v>
      </c>
      <c r="C744" s="63" t="n">
        <f aca="false">YEAR(B744)</f>
        <v>2015</v>
      </c>
      <c r="D744" s="32" t="s">
        <v>276</v>
      </c>
      <c r="E744" s="64" t="n">
        <v>8698.5</v>
      </c>
      <c r="F744" s="65" t="n">
        <v>-0.0089</v>
      </c>
      <c r="G744" s="66" t="n">
        <v>-77.41665</v>
      </c>
      <c r="H744" s="67" t="n">
        <f aca="false">E744+IF(D744="Long",1,-1)*G744</f>
        <v>8775.91665</v>
      </c>
      <c r="I744" s="68" t="n">
        <f aca="false">Assumptions!$B$58</f>
        <v>5.35750011455817</v>
      </c>
      <c r="J744" s="68" t="n">
        <f aca="false">INDEX(Yearly!$L$5:$L$22,MATCH(C744,Yearly!$A$5:$A$22,0))</f>
        <v>0.574017869416947</v>
      </c>
      <c r="K744" s="68" t="n">
        <f aca="false">G744-I744-J744</f>
        <v>-83.3481679839751</v>
      </c>
      <c r="L744" s="69" t="n">
        <f aca="false">(I744+J744)/Assumptions!$B$8</f>
        <v>0.000261542883774386</v>
      </c>
      <c r="M744" s="70" t="n">
        <f aca="false">F744-L744</f>
        <v>-0.00916154288377439</v>
      </c>
      <c r="N744" s="71" t="n">
        <f aca="false">G744*Assumptions!$B$7</f>
        <v>-608881.95225</v>
      </c>
      <c r="O744" s="71" t="n">
        <f aca="false">K744*Assumptions!$B$7</f>
        <v>-655533.341193964</v>
      </c>
      <c r="P744" s="68" t="n">
        <f aca="false">P743+G744</f>
        <v>9239.984525</v>
      </c>
      <c r="Q744" s="68" t="n">
        <f aca="false">MAX(Q743,P744)</f>
        <v>9830.92916</v>
      </c>
      <c r="R744" s="68" t="n">
        <f aca="false">Q744-P744</f>
        <v>590.944635</v>
      </c>
      <c r="S744" s="68" t="n">
        <f aca="false">S743+K744</f>
        <v>4862.33291353656</v>
      </c>
      <c r="T744" s="68" t="n">
        <f aca="false">MAX(T743,S744)</f>
        <v>5542.25031829619</v>
      </c>
      <c r="U744" s="68" t="n">
        <f aca="false">T744-S744</f>
        <v>679.917404759626</v>
      </c>
      <c r="V744" s="70" t="n">
        <f aca="false">V743+F744</f>
        <v>1.8574</v>
      </c>
      <c r="W744" s="70" t="n">
        <f aca="false">MAX(W743,V744)</f>
        <v>1.9245</v>
      </c>
      <c r="X744" s="70" t="n">
        <f aca="false">W744-V744</f>
        <v>0.0670999999999997</v>
      </c>
      <c r="Y744" s="70" t="n">
        <f aca="false">Y743+M744</f>
        <v>1.66437291490728</v>
      </c>
      <c r="Z744" s="70" t="n">
        <f aca="false">MAX(Z743,Y744)</f>
        <v>1.7353960581639</v>
      </c>
      <c r="AA744" s="70" t="n">
        <f aca="false">Z744-Y744</f>
        <v>0.071023143256616</v>
      </c>
      <c r="AB744" s="72" t="n">
        <f aca="false">AB743*(1+F744)</f>
        <v>5.68751028882585</v>
      </c>
      <c r="AC744" s="73" t="n">
        <f aca="false">MAX(AC743,AB744)</f>
        <v>6.0843655941506</v>
      </c>
      <c r="AD744" s="70" t="n">
        <f aca="false">1-AB744/AC744</f>
        <v>0.0652254206595141</v>
      </c>
      <c r="AE744" s="73" t="n">
        <f aca="false">AE743*(1+M744)</f>
        <v>4.6910006213491</v>
      </c>
      <c r="AF744" s="73" t="n">
        <f aca="false">MAX(AF743,AE744)</f>
        <v>5.03814105836613</v>
      </c>
      <c r="AG744" s="70" t="n">
        <f aca="false">1-AE744/AF744</f>
        <v>0.0689024846655663</v>
      </c>
      <c r="AH744" s="74" t="n">
        <f aca="false">IF(R744&gt;0,AH743+1,0)</f>
        <v>15</v>
      </c>
      <c r="AI744" s="74" t="n">
        <f aca="false">IF(U744&gt;0,AI743+1,0)</f>
        <v>15</v>
      </c>
      <c r="AJ744" s="74" t="n">
        <f aca="false">IF(G744&gt;0,AJ743+1,0)</f>
        <v>0</v>
      </c>
      <c r="AK744" s="74" t="n">
        <f aca="false">IF(G744&lt;=0,AK743+1,0)</f>
        <v>4</v>
      </c>
      <c r="AL744" s="74" t="n">
        <f aca="false">IF(K744&gt;0,AL743+1,0)</f>
        <v>0</v>
      </c>
      <c r="AM744" s="74" t="n">
        <f aca="false">IF(K744&lt;=0,AM743+1,0)</f>
        <v>4</v>
      </c>
    </row>
    <row r="745" customFormat="false" ht="15" hidden="false" customHeight="false" outlineLevel="0" collapsed="false">
      <c r="A745" s="61" t="n">
        <v>744</v>
      </c>
      <c r="B745" s="62" t="n">
        <v>42082.40625</v>
      </c>
      <c r="C745" s="63" t="n">
        <f aca="false">YEAR(B745)</f>
        <v>2015</v>
      </c>
      <c r="D745" s="32" t="s">
        <v>277</v>
      </c>
      <c r="E745" s="64" t="n">
        <v>8775.6</v>
      </c>
      <c r="F745" s="65" t="n">
        <v>-0.0091</v>
      </c>
      <c r="G745" s="66" t="n">
        <v>-79.85796</v>
      </c>
      <c r="H745" s="67" t="n">
        <f aca="false">E745+IF(D745="Long",1,-1)*G745</f>
        <v>8695.74204</v>
      </c>
      <c r="I745" s="68" t="n">
        <f aca="false">Assumptions!$B$58</f>
        <v>5.35750011455817</v>
      </c>
      <c r="J745" s="68" t="n">
        <f aca="false">INDEX(Yearly!$L$5:$L$22,MATCH(C745,Yearly!$A$5:$A$22,0))</f>
        <v>0.574017869416947</v>
      </c>
      <c r="K745" s="68" t="n">
        <f aca="false">G745-I745-J745</f>
        <v>-85.7894779839751</v>
      </c>
      <c r="L745" s="69" t="n">
        <f aca="false">(I745+J745)/Assumptions!$B$8</f>
        <v>0.000261542883774386</v>
      </c>
      <c r="M745" s="70" t="n">
        <f aca="false">F745-L745</f>
        <v>-0.00936154288377439</v>
      </c>
      <c r="N745" s="71" t="n">
        <f aca="false">G745*Assumptions!$B$7</f>
        <v>-628082.8554</v>
      </c>
      <c r="O745" s="71" t="n">
        <f aca="false">K745*Assumptions!$B$7</f>
        <v>-674734.244343964</v>
      </c>
      <c r="P745" s="68" t="n">
        <f aca="false">P744+G745</f>
        <v>9160.126565</v>
      </c>
      <c r="Q745" s="68" t="n">
        <f aca="false">MAX(Q744,P745)</f>
        <v>9830.92916</v>
      </c>
      <c r="R745" s="68" t="n">
        <f aca="false">Q745-P745</f>
        <v>670.802594999999</v>
      </c>
      <c r="S745" s="68" t="n">
        <f aca="false">S744+K745</f>
        <v>4776.54343555259</v>
      </c>
      <c r="T745" s="68" t="n">
        <f aca="false">MAX(T744,S745)</f>
        <v>5542.25031829619</v>
      </c>
      <c r="U745" s="68" t="n">
        <f aca="false">T745-S745</f>
        <v>765.706882743602</v>
      </c>
      <c r="V745" s="70" t="n">
        <f aca="false">V744+F745</f>
        <v>1.8483</v>
      </c>
      <c r="W745" s="70" t="n">
        <f aca="false">MAX(W744,V745)</f>
        <v>1.9245</v>
      </c>
      <c r="X745" s="70" t="n">
        <f aca="false">W745-V745</f>
        <v>0.0761999999999998</v>
      </c>
      <c r="Y745" s="70" t="n">
        <f aca="false">Y744+M745</f>
        <v>1.65501137202351</v>
      </c>
      <c r="Z745" s="70" t="n">
        <f aca="false">MAX(Z744,Y745)</f>
        <v>1.7353960581639</v>
      </c>
      <c r="AA745" s="70" t="n">
        <f aca="false">Z745-Y745</f>
        <v>0.0803846861403903</v>
      </c>
      <c r="AB745" s="72" t="n">
        <f aca="false">AB744*(1+F745)</f>
        <v>5.63575394519754</v>
      </c>
      <c r="AC745" s="73" t="n">
        <f aca="false">MAX(AC744,AB745)</f>
        <v>6.0843655941506</v>
      </c>
      <c r="AD745" s="70" t="n">
        <f aca="false">1-AB745/AC745</f>
        <v>0.0737318693315126</v>
      </c>
      <c r="AE745" s="73" t="n">
        <f aca="false">AE744*(1+M745)</f>
        <v>4.64708561786453</v>
      </c>
      <c r="AF745" s="73" t="n">
        <f aca="false">MAX(AF744,AE745)</f>
        <v>5.03814105836613</v>
      </c>
      <c r="AG745" s="70" t="n">
        <f aca="false">1-AE745/AF745</f>
        <v>0.0776189939843454</v>
      </c>
      <c r="AH745" s="74" t="n">
        <f aca="false">IF(R745&gt;0,AH744+1,0)</f>
        <v>16</v>
      </c>
      <c r="AI745" s="74" t="n">
        <f aca="false">IF(U745&gt;0,AI744+1,0)</f>
        <v>16</v>
      </c>
      <c r="AJ745" s="74" t="n">
        <f aca="false">IF(G745&gt;0,AJ744+1,0)</f>
        <v>0</v>
      </c>
      <c r="AK745" s="74" t="n">
        <f aca="false">IF(G745&lt;=0,AK744+1,0)</f>
        <v>5</v>
      </c>
      <c r="AL745" s="74" t="n">
        <f aca="false">IF(K745&gt;0,AL744+1,0)</f>
        <v>0</v>
      </c>
      <c r="AM745" s="74" t="n">
        <f aca="false">IF(K745&lt;=0,AM744+1,0)</f>
        <v>5</v>
      </c>
    </row>
    <row r="746" customFormat="false" ht="15" hidden="false" customHeight="false" outlineLevel="0" collapsed="false">
      <c r="A746" s="61" t="n">
        <v>745</v>
      </c>
      <c r="B746" s="62" t="n">
        <v>42082.6145833333</v>
      </c>
      <c r="C746" s="63" t="n">
        <f aca="false">YEAR(B746)</f>
        <v>2015</v>
      </c>
      <c r="D746" s="32" t="s">
        <v>276</v>
      </c>
      <c r="E746" s="64" t="n">
        <v>8695.95</v>
      </c>
      <c r="F746" s="65" t="n">
        <v>0.0269</v>
      </c>
      <c r="G746" s="66" t="n">
        <v>233.921055</v>
      </c>
      <c r="H746" s="67" t="n">
        <f aca="false">E746+IF(D746="Long",1,-1)*G746</f>
        <v>8462.028945</v>
      </c>
      <c r="I746" s="68" t="n">
        <f aca="false">Assumptions!$B$58</f>
        <v>5.35750011455817</v>
      </c>
      <c r="J746" s="68" t="n">
        <f aca="false">INDEX(Yearly!$L$5:$L$22,MATCH(C746,Yearly!$A$5:$A$22,0))</f>
        <v>0.574017869416947</v>
      </c>
      <c r="K746" s="68" t="n">
        <f aca="false">G746-I746-J746</f>
        <v>227.989537016025</v>
      </c>
      <c r="L746" s="69" t="n">
        <f aca="false">(I746+J746)/Assumptions!$B$8</f>
        <v>0.000261542883774386</v>
      </c>
      <c r="M746" s="70" t="n">
        <f aca="false">F746-L746</f>
        <v>0.0266384571162256</v>
      </c>
      <c r="N746" s="71" t="n">
        <f aca="false">G746*Assumptions!$B$7</f>
        <v>1839789.097575</v>
      </c>
      <c r="O746" s="71" t="n">
        <f aca="false">K746*Assumptions!$B$7</f>
        <v>1793137.70863104</v>
      </c>
      <c r="P746" s="68" t="n">
        <f aca="false">P745+G746</f>
        <v>9394.04762</v>
      </c>
      <c r="Q746" s="68" t="n">
        <f aca="false">MAX(Q745,P746)</f>
        <v>9830.92916</v>
      </c>
      <c r="R746" s="68" t="n">
        <f aca="false">Q746-P746</f>
        <v>436.881539999999</v>
      </c>
      <c r="S746" s="68" t="n">
        <f aca="false">S745+K746</f>
        <v>5004.53297256861</v>
      </c>
      <c r="T746" s="68" t="n">
        <f aca="false">MAX(T745,S746)</f>
        <v>5542.25031829619</v>
      </c>
      <c r="U746" s="68" t="n">
        <f aca="false">T746-S746</f>
        <v>537.717345727577</v>
      </c>
      <c r="V746" s="70" t="n">
        <f aca="false">V745+F746</f>
        <v>1.8752</v>
      </c>
      <c r="W746" s="70" t="n">
        <f aca="false">MAX(W745,V746)</f>
        <v>1.9245</v>
      </c>
      <c r="X746" s="70" t="n">
        <f aca="false">W746-V746</f>
        <v>0.0492999999999999</v>
      </c>
      <c r="Y746" s="70" t="n">
        <f aca="false">Y745+M746</f>
        <v>1.68164982913974</v>
      </c>
      <c r="Z746" s="70" t="n">
        <f aca="false">MAX(Z745,Y746)</f>
        <v>1.7353960581639</v>
      </c>
      <c r="AA746" s="70" t="n">
        <f aca="false">Z746-Y746</f>
        <v>0.0537462290241646</v>
      </c>
      <c r="AB746" s="72" t="n">
        <f aca="false">AB745*(1+F746)</f>
        <v>5.78735572632335</v>
      </c>
      <c r="AC746" s="73" t="n">
        <f aca="false">MAX(AC745,AB746)</f>
        <v>6.0843655941506</v>
      </c>
      <c r="AD746" s="70" t="n">
        <f aca="false">1-AB746/AC746</f>
        <v>0.0488152566165303</v>
      </c>
      <c r="AE746" s="73" t="n">
        <f aca="false">AE745*(1+M746)</f>
        <v>4.77087680881144</v>
      </c>
      <c r="AF746" s="73" t="n">
        <f aca="false">MAX(AF745,AE746)</f>
        <v>5.03814105836613</v>
      </c>
      <c r="AG746" s="70" t="n">
        <f aca="false">1-AE746/AF746</f>
        <v>0.0530481871107762</v>
      </c>
      <c r="AH746" s="74" t="n">
        <f aca="false">IF(R746&gt;0,AH745+1,0)</f>
        <v>17</v>
      </c>
      <c r="AI746" s="74" t="n">
        <f aca="false">IF(U746&gt;0,AI745+1,0)</f>
        <v>17</v>
      </c>
      <c r="AJ746" s="74" t="n">
        <f aca="false">IF(G746&gt;0,AJ745+1,0)</f>
        <v>1</v>
      </c>
      <c r="AK746" s="74" t="n">
        <f aca="false">IF(G746&lt;=0,AK745+1,0)</f>
        <v>0</v>
      </c>
      <c r="AL746" s="74" t="n">
        <f aca="false">IF(K746&gt;0,AL745+1,0)</f>
        <v>1</v>
      </c>
      <c r="AM746" s="74" t="n">
        <f aca="false">IF(K746&lt;=0,AM745+1,0)</f>
        <v>0</v>
      </c>
    </row>
    <row r="747" customFormat="false" ht="15" hidden="false" customHeight="false" outlineLevel="0" collapsed="false">
      <c r="A747" s="61" t="n">
        <v>746</v>
      </c>
      <c r="B747" s="62" t="n">
        <v>42093.59375</v>
      </c>
      <c r="C747" s="63" t="n">
        <f aca="false">YEAR(B747)</f>
        <v>2015</v>
      </c>
      <c r="D747" s="32" t="s">
        <v>277</v>
      </c>
      <c r="E747" s="64" t="n">
        <v>8462.2</v>
      </c>
      <c r="F747" s="65" t="n">
        <v>0.002</v>
      </c>
      <c r="G747" s="66" t="n">
        <v>16.9244</v>
      </c>
      <c r="H747" s="67" t="n">
        <f aca="false">E747+IF(D747="Long",1,-1)*G747</f>
        <v>8479.1244</v>
      </c>
      <c r="I747" s="68" t="n">
        <f aca="false">Assumptions!$B$58</f>
        <v>5.35750011455817</v>
      </c>
      <c r="J747" s="68" t="n">
        <f aca="false">INDEX(Yearly!$L$5:$L$22,MATCH(C747,Yearly!$A$5:$A$22,0))</f>
        <v>0.574017869416947</v>
      </c>
      <c r="K747" s="68" t="n">
        <f aca="false">G747-I747-J747</f>
        <v>10.9928820160249</v>
      </c>
      <c r="L747" s="69" t="n">
        <f aca="false">(I747+J747)/Assumptions!$B$8</f>
        <v>0.000261542883774386</v>
      </c>
      <c r="M747" s="70" t="n">
        <f aca="false">F747-L747</f>
        <v>0.00173845711622561</v>
      </c>
      <c r="N747" s="71" t="n">
        <f aca="false">G747*Assumptions!$B$7</f>
        <v>133110.406</v>
      </c>
      <c r="O747" s="71" t="n">
        <f aca="false">K747*Assumptions!$B$7</f>
        <v>86459.0170560357</v>
      </c>
      <c r="P747" s="68" t="n">
        <f aca="false">P746+G747</f>
        <v>9410.97202</v>
      </c>
      <c r="Q747" s="68" t="n">
        <f aca="false">MAX(Q746,P747)</f>
        <v>9830.92916</v>
      </c>
      <c r="R747" s="68" t="n">
        <f aca="false">Q747-P747</f>
        <v>419.957139999999</v>
      </c>
      <c r="S747" s="68" t="n">
        <f aca="false">S746+K747</f>
        <v>5015.52585458464</v>
      </c>
      <c r="T747" s="68" t="n">
        <f aca="false">MAX(T746,S747)</f>
        <v>5542.25031829619</v>
      </c>
      <c r="U747" s="68" t="n">
        <f aca="false">T747-S747</f>
        <v>526.724463711552</v>
      </c>
      <c r="V747" s="70" t="n">
        <f aca="false">V746+F747</f>
        <v>1.8772</v>
      </c>
      <c r="W747" s="70" t="n">
        <f aca="false">MAX(W746,V747)</f>
        <v>1.9245</v>
      </c>
      <c r="X747" s="70" t="n">
        <f aca="false">W747-V747</f>
        <v>0.0472999999999999</v>
      </c>
      <c r="Y747" s="70" t="n">
        <f aca="false">Y746+M747</f>
        <v>1.68338828625596</v>
      </c>
      <c r="Z747" s="70" t="n">
        <f aca="false">MAX(Z746,Y747)</f>
        <v>1.7353960581639</v>
      </c>
      <c r="AA747" s="70" t="n">
        <f aca="false">Z747-Y747</f>
        <v>0.052007771907939</v>
      </c>
      <c r="AB747" s="72" t="n">
        <f aca="false">AB746*(1+F747)</f>
        <v>5.798930437776</v>
      </c>
      <c r="AC747" s="73" t="n">
        <f aca="false">MAX(AC746,AB747)</f>
        <v>6.0843655941506</v>
      </c>
      <c r="AD747" s="70" t="n">
        <f aca="false">1-AB747/AC747</f>
        <v>0.0469128871297634</v>
      </c>
      <c r="AE747" s="73" t="n">
        <f aca="false">AE746*(1+M747)</f>
        <v>4.77917077355035</v>
      </c>
      <c r="AF747" s="73" t="n">
        <f aca="false">MAX(AF746,AE747)</f>
        <v>5.03814105836613</v>
      </c>
      <c r="AG747" s="70" t="n">
        <f aca="false">1-AE747/AF747</f>
        <v>0.0514019519929363</v>
      </c>
      <c r="AH747" s="74" t="n">
        <f aca="false">IF(R747&gt;0,AH746+1,0)</f>
        <v>18</v>
      </c>
      <c r="AI747" s="74" t="n">
        <f aca="false">IF(U747&gt;0,AI746+1,0)</f>
        <v>18</v>
      </c>
      <c r="AJ747" s="74" t="n">
        <f aca="false">IF(G747&gt;0,AJ746+1,0)</f>
        <v>2</v>
      </c>
      <c r="AK747" s="74" t="n">
        <f aca="false">IF(G747&lt;=0,AK746+1,0)</f>
        <v>0</v>
      </c>
      <c r="AL747" s="74" t="n">
        <f aca="false">IF(K747&gt;0,AL746+1,0)</f>
        <v>2</v>
      </c>
      <c r="AM747" s="74" t="n">
        <f aca="false">IF(K747&lt;=0,AM746+1,0)</f>
        <v>0</v>
      </c>
    </row>
    <row r="748" customFormat="false" ht="15" hidden="false" customHeight="false" outlineLevel="0" collapsed="false">
      <c r="A748" s="61" t="n">
        <v>747</v>
      </c>
      <c r="B748" s="62" t="n">
        <v>42094.6145833333</v>
      </c>
      <c r="C748" s="63" t="n">
        <f aca="false">YEAR(B748)</f>
        <v>2015</v>
      </c>
      <c r="D748" s="32" t="s">
        <v>276</v>
      </c>
      <c r="E748" s="64" t="n">
        <v>8478.85</v>
      </c>
      <c r="F748" s="65" t="n">
        <v>-0.004</v>
      </c>
      <c r="G748" s="66" t="n">
        <v>-33.9154</v>
      </c>
      <c r="H748" s="67" t="n">
        <f aca="false">E748+IF(D748="Long",1,-1)*G748</f>
        <v>8512.7654</v>
      </c>
      <c r="I748" s="68" t="n">
        <f aca="false">Assumptions!$B$58</f>
        <v>5.35750011455817</v>
      </c>
      <c r="J748" s="68" t="n">
        <f aca="false">INDEX(Yearly!$L$5:$L$22,MATCH(C748,Yearly!$A$5:$A$22,0))</f>
        <v>0.574017869416947</v>
      </c>
      <c r="K748" s="68" t="n">
        <f aca="false">G748-I748-J748</f>
        <v>-39.8469179839751</v>
      </c>
      <c r="L748" s="69" t="n">
        <f aca="false">(I748+J748)/Assumptions!$B$8</f>
        <v>0.000261542883774386</v>
      </c>
      <c r="M748" s="70" t="n">
        <f aca="false">F748-L748</f>
        <v>-0.00426154288377439</v>
      </c>
      <c r="N748" s="71" t="n">
        <f aca="false">G748*Assumptions!$B$7</f>
        <v>-266744.621</v>
      </c>
      <c r="O748" s="71" t="n">
        <f aca="false">K748*Assumptions!$B$7</f>
        <v>-313396.009943964</v>
      </c>
      <c r="P748" s="68" t="n">
        <f aca="false">P747+G748</f>
        <v>9377.05662</v>
      </c>
      <c r="Q748" s="68" t="n">
        <f aca="false">MAX(Q747,P748)</f>
        <v>9830.92916</v>
      </c>
      <c r="R748" s="68" t="n">
        <f aca="false">Q748-P748</f>
        <v>453.872539999999</v>
      </c>
      <c r="S748" s="68" t="n">
        <f aca="false">S747+K748</f>
        <v>4975.67893660066</v>
      </c>
      <c r="T748" s="68" t="n">
        <f aca="false">MAX(T747,S748)</f>
        <v>5542.25031829619</v>
      </c>
      <c r="U748" s="68" t="n">
        <f aca="false">T748-S748</f>
        <v>566.571381695527</v>
      </c>
      <c r="V748" s="70" t="n">
        <f aca="false">V747+F748</f>
        <v>1.8732</v>
      </c>
      <c r="W748" s="70" t="n">
        <f aca="false">MAX(W747,V748)</f>
        <v>1.9245</v>
      </c>
      <c r="X748" s="70" t="n">
        <f aca="false">W748-V748</f>
        <v>0.0512999999999999</v>
      </c>
      <c r="Y748" s="70" t="n">
        <f aca="false">Y747+M748</f>
        <v>1.67912674337219</v>
      </c>
      <c r="Z748" s="70" t="n">
        <f aca="false">MAX(Z747,Y748)</f>
        <v>1.7353960581639</v>
      </c>
      <c r="AA748" s="70" t="n">
        <f aca="false">Z748-Y748</f>
        <v>0.0562693147917135</v>
      </c>
      <c r="AB748" s="72" t="n">
        <f aca="false">AB747*(1+F748)</f>
        <v>5.77573471602489</v>
      </c>
      <c r="AC748" s="73" t="n">
        <f aca="false">MAX(AC747,AB748)</f>
        <v>6.0843655941506</v>
      </c>
      <c r="AD748" s="70" t="n">
        <f aca="false">1-AB748/AC748</f>
        <v>0.0507252355812443</v>
      </c>
      <c r="AE748" s="73" t="n">
        <f aca="false">AE747*(1+M748)</f>
        <v>4.75880413234999</v>
      </c>
      <c r="AF748" s="73" t="n">
        <f aca="false">MAX(AF747,AE748)</f>
        <v>5.03814105836613</v>
      </c>
      <c r="AG748" s="70" t="n">
        <f aca="false">1-AE748/AF748</f>
        <v>0.055444443253983</v>
      </c>
      <c r="AH748" s="74" t="n">
        <f aca="false">IF(R748&gt;0,AH747+1,0)</f>
        <v>19</v>
      </c>
      <c r="AI748" s="74" t="n">
        <f aca="false">IF(U748&gt;0,AI747+1,0)</f>
        <v>19</v>
      </c>
      <c r="AJ748" s="74" t="n">
        <f aca="false">IF(G748&gt;0,AJ747+1,0)</f>
        <v>0</v>
      </c>
      <c r="AK748" s="74" t="n">
        <f aca="false">IF(G748&lt;=0,AK747+1,0)</f>
        <v>1</v>
      </c>
      <c r="AL748" s="74" t="n">
        <f aca="false">IF(K748&gt;0,AL747+1,0)</f>
        <v>0</v>
      </c>
      <c r="AM748" s="74" t="n">
        <f aca="false">IF(K748&lt;=0,AM747+1,0)</f>
        <v>1</v>
      </c>
    </row>
    <row r="749" customFormat="false" ht="15" hidden="false" customHeight="false" outlineLevel="0" collapsed="false">
      <c r="A749" s="61" t="n">
        <v>748</v>
      </c>
      <c r="B749" s="62" t="n">
        <v>42095.5520833333</v>
      </c>
      <c r="C749" s="63" t="n">
        <f aca="false">YEAR(B749)</f>
        <v>2015</v>
      </c>
      <c r="D749" s="32" t="s">
        <v>277</v>
      </c>
      <c r="E749" s="64" t="n">
        <v>8512.9</v>
      </c>
      <c r="F749" s="65" t="n">
        <v>0.026</v>
      </c>
      <c r="G749" s="66" t="n">
        <v>221.3354</v>
      </c>
      <c r="H749" s="67" t="n">
        <f aca="false">E749+IF(D749="Long",1,-1)*G749</f>
        <v>8734.2354</v>
      </c>
      <c r="I749" s="68" t="n">
        <f aca="false">Assumptions!$B$58</f>
        <v>5.35750011455817</v>
      </c>
      <c r="J749" s="68" t="n">
        <f aca="false">INDEX(Yearly!$L$5:$L$22,MATCH(C749,Yearly!$A$5:$A$22,0))</f>
        <v>0.574017869416947</v>
      </c>
      <c r="K749" s="68" t="n">
        <f aca="false">G749-I749-J749</f>
        <v>215.403882016025</v>
      </c>
      <c r="L749" s="69" t="n">
        <f aca="false">(I749+J749)/Assumptions!$B$8</f>
        <v>0.000261542883774386</v>
      </c>
      <c r="M749" s="70" t="n">
        <f aca="false">F749-L749</f>
        <v>0.0257384571162256</v>
      </c>
      <c r="N749" s="71" t="n">
        <f aca="false">G749*Assumptions!$B$7</f>
        <v>1740802.921</v>
      </c>
      <c r="O749" s="71" t="n">
        <f aca="false">K749*Assumptions!$B$7</f>
        <v>1694151.53205604</v>
      </c>
      <c r="P749" s="68" t="n">
        <f aca="false">P748+G749</f>
        <v>9598.39202</v>
      </c>
      <c r="Q749" s="68" t="n">
        <f aca="false">MAX(Q748,P749)</f>
        <v>9830.92916</v>
      </c>
      <c r="R749" s="68" t="n">
        <f aca="false">Q749-P749</f>
        <v>232.537139999999</v>
      </c>
      <c r="S749" s="68" t="n">
        <f aca="false">S748+K749</f>
        <v>5191.08281861669</v>
      </c>
      <c r="T749" s="68" t="n">
        <f aca="false">MAX(T748,S749)</f>
        <v>5542.25031829619</v>
      </c>
      <c r="U749" s="68" t="n">
        <f aca="false">T749-S749</f>
        <v>351.167499679502</v>
      </c>
      <c r="V749" s="70" t="n">
        <f aca="false">V748+F749</f>
        <v>1.8992</v>
      </c>
      <c r="W749" s="70" t="n">
        <f aca="false">MAX(W748,V749)</f>
        <v>1.9245</v>
      </c>
      <c r="X749" s="70" t="n">
        <f aca="false">W749-V749</f>
        <v>0.0252999999999999</v>
      </c>
      <c r="Y749" s="70" t="n">
        <f aca="false">Y748+M749</f>
        <v>1.70486520048841</v>
      </c>
      <c r="Z749" s="70" t="n">
        <f aca="false">MAX(Z748,Y749)</f>
        <v>1.7353960581639</v>
      </c>
      <c r="AA749" s="70" t="n">
        <f aca="false">Z749-Y749</f>
        <v>0.0305308576754879</v>
      </c>
      <c r="AB749" s="72" t="n">
        <f aca="false">AB748*(1+F749)</f>
        <v>5.92590381864154</v>
      </c>
      <c r="AC749" s="73" t="n">
        <f aca="false">MAX(AC748,AB749)</f>
        <v>6.0843655941506</v>
      </c>
      <c r="AD749" s="70" t="n">
        <f aca="false">1-AB749/AC749</f>
        <v>0.0260440917063566</v>
      </c>
      <c r="AE749" s="73" t="n">
        <f aca="false">AE748*(1+M749)</f>
        <v>4.881288408435</v>
      </c>
      <c r="AF749" s="73" t="n">
        <f aca="false">MAX(AF748,AE749)</f>
        <v>5.03814105836613</v>
      </c>
      <c r="AG749" s="70" t="n">
        <f aca="false">1-AE749/AF749</f>
        <v>0.031133040562783</v>
      </c>
      <c r="AH749" s="74" t="n">
        <f aca="false">IF(R749&gt;0,AH748+1,0)</f>
        <v>20</v>
      </c>
      <c r="AI749" s="74" t="n">
        <f aca="false">IF(U749&gt;0,AI748+1,0)</f>
        <v>20</v>
      </c>
      <c r="AJ749" s="74" t="n">
        <f aca="false">IF(G749&gt;0,AJ748+1,0)</f>
        <v>1</v>
      </c>
      <c r="AK749" s="74" t="n">
        <f aca="false">IF(G749&lt;=0,AK748+1,0)</f>
        <v>0</v>
      </c>
      <c r="AL749" s="74" t="n">
        <f aca="false">IF(K749&gt;0,AL748+1,0)</f>
        <v>1</v>
      </c>
      <c r="AM749" s="74" t="n">
        <f aca="false">IF(K749&lt;=0,AM748+1,0)</f>
        <v>0</v>
      </c>
    </row>
    <row r="750" customFormat="false" ht="15" hidden="false" customHeight="false" outlineLevel="0" collapsed="false">
      <c r="A750" s="61" t="n">
        <v>749</v>
      </c>
      <c r="B750" s="62" t="n">
        <v>42109.6354166667</v>
      </c>
      <c r="C750" s="63" t="n">
        <f aca="false">YEAR(B750)</f>
        <v>2015</v>
      </c>
      <c r="D750" s="32" t="s">
        <v>276</v>
      </c>
      <c r="E750" s="64" t="n">
        <v>8734.55</v>
      </c>
      <c r="F750" s="65" t="n">
        <v>0.0513</v>
      </c>
      <c r="G750" s="66" t="n">
        <v>448.082415</v>
      </c>
      <c r="H750" s="67" t="n">
        <f aca="false">E750+IF(D750="Long",1,-1)*G750</f>
        <v>8286.467585</v>
      </c>
      <c r="I750" s="68" t="n">
        <f aca="false">Assumptions!$B$58</f>
        <v>5.35750011455817</v>
      </c>
      <c r="J750" s="68" t="n">
        <f aca="false">INDEX(Yearly!$L$5:$L$22,MATCH(C750,Yearly!$A$5:$A$22,0))</f>
        <v>0.574017869416947</v>
      </c>
      <c r="K750" s="68" t="n">
        <f aca="false">G750-I750-J750</f>
        <v>442.150897016025</v>
      </c>
      <c r="L750" s="69" t="n">
        <f aca="false">(I750+J750)/Assumptions!$B$8</f>
        <v>0.000261542883774386</v>
      </c>
      <c r="M750" s="70" t="n">
        <f aca="false">F750-L750</f>
        <v>0.0510384571162256</v>
      </c>
      <c r="N750" s="71" t="n">
        <f aca="false">G750*Assumptions!$B$7</f>
        <v>3524168.193975</v>
      </c>
      <c r="O750" s="71" t="n">
        <f aca="false">K750*Assumptions!$B$7</f>
        <v>3477516.80503104</v>
      </c>
      <c r="P750" s="68" t="n">
        <f aca="false">P749+G750</f>
        <v>10046.474435</v>
      </c>
      <c r="Q750" s="68" t="n">
        <f aca="false">MAX(Q749,P750)</f>
        <v>10046.474435</v>
      </c>
      <c r="R750" s="68" t="n">
        <f aca="false">Q750-P750</f>
        <v>0</v>
      </c>
      <c r="S750" s="68" t="n">
        <f aca="false">S749+K750</f>
        <v>5633.23371563271</v>
      </c>
      <c r="T750" s="68" t="n">
        <f aca="false">MAX(T749,S750)</f>
        <v>5633.23371563271</v>
      </c>
      <c r="U750" s="68" t="n">
        <f aca="false">T750-S750</f>
        <v>0</v>
      </c>
      <c r="V750" s="70" t="n">
        <f aca="false">V749+F750</f>
        <v>1.9505</v>
      </c>
      <c r="W750" s="70" t="n">
        <f aca="false">MAX(W749,V750)</f>
        <v>1.9505</v>
      </c>
      <c r="X750" s="70" t="n">
        <f aca="false">W750-V750</f>
        <v>0</v>
      </c>
      <c r="Y750" s="70" t="n">
        <f aca="false">Y749+M750</f>
        <v>1.75590365760464</v>
      </c>
      <c r="Z750" s="70" t="n">
        <f aca="false">MAX(Z749,Y750)</f>
        <v>1.75590365760464</v>
      </c>
      <c r="AA750" s="70" t="n">
        <f aca="false">Z750-Y750</f>
        <v>0</v>
      </c>
      <c r="AB750" s="72" t="n">
        <f aca="false">AB749*(1+F750)</f>
        <v>6.22990268453785</v>
      </c>
      <c r="AC750" s="73" t="n">
        <f aca="false">MAX(AC749,AB750)</f>
        <v>6.22990268453785</v>
      </c>
      <c r="AD750" s="70" t="n">
        <f aca="false">1-AB750/AC750</f>
        <v>0</v>
      </c>
      <c r="AE750" s="73" t="n">
        <f aca="false">AE749*(1+M750)</f>
        <v>5.13042183754084</v>
      </c>
      <c r="AF750" s="73" t="n">
        <f aca="false">MAX(AF749,AE750)</f>
        <v>5.13042183754084</v>
      </c>
      <c r="AG750" s="70" t="n">
        <f aca="false">1-AE750/AF750</f>
        <v>0</v>
      </c>
      <c r="AH750" s="74" t="n">
        <f aca="false">IF(R750&gt;0,AH749+1,0)</f>
        <v>0</v>
      </c>
      <c r="AI750" s="74" t="n">
        <f aca="false">IF(U750&gt;0,AI749+1,0)</f>
        <v>0</v>
      </c>
      <c r="AJ750" s="74" t="n">
        <f aca="false">IF(G750&gt;0,AJ749+1,0)</f>
        <v>2</v>
      </c>
      <c r="AK750" s="74" t="n">
        <f aca="false">IF(G750&lt;=0,AK749+1,0)</f>
        <v>0</v>
      </c>
      <c r="AL750" s="74" t="n">
        <f aca="false">IF(K750&gt;0,AL749+1,0)</f>
        <v>2</v>
      </c>
      <c r="AM750" s="74" t="n">
        <f aca="false">IF(K750&lt;=0,AM749+1,0)</f>
        <v>0</v>
      </c>
    </row>
    <row r="751" customFormat="false" ht="15" hidden="false" customHeight="false" outlineLevel="0" collapsed="false">
      <c r="A751" s="61" t="n">
        <v>750</v>
      </c>
      <c r="B751" s="62" t="n">
        <v>42128.40625</v>
      </c>
      <c r="C751" s="63" t="n">
        <f aca="false">YEAR(B751)</f>
        <v>2015</v>
      </c>
      <c r="D751" s="32" t="s">
        <v>277</v>
      </c>
      <c r="E751" s="64" t="n">
        <v>8286.85</v>
      </c>
      <c r="F751" s="65" t="n">
        <v>-0.0083</v>
      </c>
      <c r="G751" s="66" t="n">
        <v>-68.780855</v>
      </c>
      <c r="H751" s="67" t="n">
        <f aca="false">E751+IF(D751="Long",1,-1)*G751</f>
        <v>8218.069145</v>
      </c>
      <c r="I751" s="68" t="n">
        <f aca="false">Assumptions!$B$58</f>
        <v>5.35750011455817</v>
      </c>
      <c r="J751" s="68" t="n">
        <f aca="false">INDEX(Yearly!$L$5:$L$22,MATCH(C751,Yearly!$A$5:$A$22,0))</f>
        <v>0.574017869416947</v>
      </c>
      <c r="K751" s="68" t="n">
        <f aca="false">G751-I751-J751</f>
        <v>-74.7123729839751</v>
      </c>
      <c r="L751" s="69" t="n">
        <f aca="false">(I751+J751)/Assumptions!$B$8</f>
        <v>0.000261542883774386</v>
      </c>
      <c r="M751" s="70" t="n">
        <f aca="false">F751-L751</f>
        <v>-0.00856154288377439</v>
      </c>
      <c r="N751" s="71" t="n">
        <f aca="false">G751*Assumptions!$B$7</f>
        <v>-540961.424575</v>
      </c>
      <c r="O751" s="71" t="n">
        <f aca="false">K751*Assumptions!$B$7</f>
        <v>-587612.813518964</v>
      </c>
      <c r="P751" s="68" t="n">
        <f aca="false">P750+G751</f>
        <v>9977.69358</v>
      </c>
      <c r="Q751" s="68" t="n">
        <f aca="false">MAX(Q750,P751)</f>
        <v>10046.474435</v>
      </c>
      <c r="R751" s="68" t="n">
        <f aca="false">Q751-P751</f>
        <v>68.7808550000009</v>
      </c>
      <c r="S751" s="68" t="n">
        <f aca="false">S750+K751</f>
        <v>5558.52134264874</v>
      </c>
      <c r="T751" s="68" t="n">
        <f aca="false">MAX(T750,S751)</f>
        <v>5633.23371563271</v>
      </c>
      <c r="U751" s="68" t="n">
        <f aca="false">T751-S751</f>
        <v>74.712372983975</v>
      </c>
      <c r="V751" s="70" t="n">
        <f aca="false">V750+F751</f>
        <v>1.9422</v>
      </c>
      <c r="W751" s="70" t="n">
        <f aca="false">MAX(W750,V751)</f>
        <v>1.9505</v>
      </c>
      <c r="X751" s="70" t="n">
        <f aca="false">W751-V751</f>
        <v>0.00829999999999997</v>
      </c>
      <c r="Y751" s="70" t="n">
        <f aca="false">Y750+M751</f>
        <v>1.74734211472086</v>
      </c>
      <c r="Z751" s="70" t="n">
        <f aca="false">MAX(Z750,Y751)</f>
        <v>1.75590365760464</v>
      </c>
      <c r="AA751" s="70" t="n">
        <f aca="false">Z751-Y751</f>
        <v>0.00856154288377442</v>
      </c>
      <c r="AB751" s="72" t="n">
        <f aca="false">AB750*(1+F751)</f>
        <v>6.17819449225619</v>
      </c>
      <c r="AC751" s="73" t="n">
        <f aca="false">MAX(AC750,AB751)</f>
        <v>6.22990268453785</v>
      </c>
      <c r="AD751" s="70" t="n">
        <f aca="false">1-AB751/AC751</f>
        <v>0.00829999999999997</v>
      </c>
      <c r="AE751" s="73" t="n">
        <f aca="false">AE750*(1+M751)</f>
        <v>5.08649751096688</v>
      </c>
      <c r="AF751" s="73" t="n">
        <f aca="false">MAX(AF750,AE751)</f>
        <v>5.13042183754084</v>
      </c>
      <c r="AG751" s="70" t="n">
        <f aca="false">1-AE751/AF751</f>
        <v>0.00856154288377442</v>
      </c>
      <c r="AH751" s="74" t="n">
        <f aca="false">IF(R751&gt;0,AH750+1,0)</f>
        <v>1</v>
      </c>
      <c r="AI751" s="74" t="n">
        <f aca="false">IF(U751&gt;0,AI750+1,0)</f>
        <v>1</v>
      </c>
      <c r="AJ751" s="74" t="n">
        <f aca="false">IF(G751&gt;0,AJ750+1,0)</f>
        <v>0</v>
      </c>
      <c r="AK751" s="74" t="n">
        <f aca="false">IF(G751&lt;=0,AK750+1,0)</f>
        <v>1</v>
      </c>
      <c r="AL751" s="74" t="n">
        <f aca="false">IF(K751&gt;0,AL750+1,0)</f>
        <v>0</v>
      </c>
      <c r="AM751" s="74" t="n">
        <f aca="false">IF(K751&lt;=0,AM750+1,0)</f>
        <v>1</v>
      </c>
    </row>
    <row r="752" customFormat="false" ht="15" hidden="false" customHeight="false" outlineLevel="0" collapsed="false">
      <c r="A752" s="61" t="n">
        <v>751</v>
      </c>
      <c r="B752" s="62" t="n">
        <v>42130.40625</v>
      </c>
      <c r="C752" s="63" t="n">
        <f aca="false">YEAR(B752)</f>
        <v>2015</v>
      </c>
      <c r="D752" s="32" t="s">
        <v>276</v>
      </c>
      <c r="E752" s="64" t="n">
        <v>8218.1</v>
      </c>
      <c r="F752" s="65" t="n">
        <v>0.0068</v>
      </c>
      <c r="G752" s="66" t="n">
        <v>55.88308</v>
      </c>
      <c r="H752" s="67" t="n">
        <f aca="false">E752+IF(D752="Long",1,-1)*G752</f>
        <v>8162.21692</v>
      </c>
      <c r="I752" s="68" t="n">
        <f aca="false">Assumptions!$B$58</f>
        <v>5.35750011455817</v>
      </c>
      <c r="J752" s="68" t="n">
        <f aca="false">INDEX(Yearly!$L$5:$L$22,MATCH(C752,Yearly!$A$5:$A$22,0))</f>
        <v>0.574017869416947</v>
      </c>
      <c r="K752" s="68" t="n">
        <f aca="false">G752-I752-J752</f>
        <v>49.9515620160249</v>
      </c>
      <c r="L752" s="69" t="n">
        <f aca="false">(I752+J752)/Assumptions!$B$8</f>
        <v>0.000261542883774386</v>
      </c>
      <c r="M752" s="70" t="n">
        <f aca="false">F752-L752</f>
        <v>0.00653845711622561</v>
      </c>
      <c r="N752" s="71" t="n">
        <f aca="false">G752*Assumptions!$B$7</f>
        <v>439520.4242</v>
      </c>
      <c r="O752" s="71" t="n">
        <f aca="false">K752*Assumptions!$B$7</f>
        <v>392869.035256036</v>
      </c>
      <c r="P752" s="68" t="n">
        <f aca="false">P751+G752</f>
        <v>10033.57666</v>
      </c>
      <c r="Q752" s="68" t="n">
        <f aca="false">MAX(Q751,P752)</f>
        <v>10046.474435</v>
      </c>
      <c r="R752" s="68" t="n">
        <f aca="false">Q752-P752</f>
        <v>12.8977750000013</v>
      </c>
      <c r="S752" s="68" t="n">
        <f aca="false">S751+K752</f>
        <v>5608.47290466476</v>
      </c>
      <c r="T752" s="68" t="n">
        <f aca="false">MAX(T751,S752)</f>
        <v>5633.23371563271</v>
      </c>
      <c r="U752" s="68" t="n">
        <f aca="false">T752-S752</f>
        <v>24.7608109679504</v>
      </c>
      <c r="V752" s="70" t="n">
        <f aca="false">V751+F752</f>
        <v>1.949</v>
      </c>
      <c r="W752" s="70" t="n">
        <f aca="false">MAX(W751,V752)</f>
        <v>1.9505</v>
      </c>
      <c r="X752" s="70" t="n">
        <f aca="false">W752-V752</f>
        <v>0.00150000000000006</v>
      </c>
      <c r="Y752" s="70" t="n">
        <f aca="false">Y751+M752</f>
        <v>1.75388057183709</v>
      </c>
      <c r="Z752" s="70" t="n">
        <f aca="false">MAX(Z751,Y752)</f>
        <v>1.75590365760464</v>
      </c>
      <c r="AA752" s="70" t="n">
        <f aca="false">Z752-Y752</f>
        <v>0.00202308576754873</v>
      </c>
      <c r="AB752" s="72" t="n">
        <f aca="false">AB751*(1+F752)</f>
        <v>6.22020621480353</v>
      </c>
      <c r="AC752" s="73" t="n">
        <f aca="false">MAX(AC751,AB752)</f>
        <v>6.22990268453785</v>
      </c>
      <c r="AD752" s="70" t="n">
        <f aca="false">1-AB752/AC752</f>
        <v>0.0015564400000001</v>
      </c>
      <c r="AE752" s="73" t="n">
        <f aca="false">AE751*(1+M752)</f>
        <v>5.11975535681412</v>
      </c>
      <c r="AF752" s="73" t="n">
        <f aca="false">MAX(AF751,AE752)</f>
        <v>5.13042183754084</v>
      </c>
      <c r="AG752" s="70" t="n">
        <f aca="false">1-AE752/AF752</f>
        <v>0.00207906504854305</v>
      </c>
      <c r="AH752" s="74" t="n">
        <f aca="false">IF(R752&gt;0,AH751+1,0)</f>
        <v>2</v>
      </c>
      <c r="AI752" s="74" t="n">
        <f aca="false">IF(U752&gt;0,AI751+1,0)</f>
        <v>2</v>
      </c>
      <c r="AJ752" s="74" t="n">
        <f aca="false">IF(G752&gt;0,AJ751+1,0)</f>
        <v>1</v>
      </c>
      <c r="AK752" s="74" t="n">
        <f aca="false">IF(G752&lt;=0,AK751+1,0)</f>
        <v>0</v>
      </c>
      <c r="AL752" s="74" t="n">
        <f aca="false">IF(K752&gt;0,AL751+1,0)</f>
        <v>1</v>
      </c>
      <c r="AM752" s="74" t="n">
        <f aca="false">IF(K752&lt;=0,AM751+1,0)</f>
        <v>0</v>
      </c>
    </row>
    <row r="753" customFormat="false" ht="15" hidden="false" customHeight="false" outlineLevel="0" collapsed="false">
      <c r="A753" s="61" t="n">
        <v>752</v>
      </c>
      <c r="B753" s="62" t="n">
        <v>42132.40625</v>
      </c>
      <c r="C753" s="63" t="n">
        <f aca="false">YEAR(B753)</f>
        <v>2015</v>
      </c>
      <c r="D753" s="32" t="s">
        <v>277</v>
      </c>
      <c r="E753" s="64" t="n">
        <v>8162.15</v>
      </c>
      <c r="F753" s="65" t="n">
        <v>0.0022</v>
      </c>
      <c r="G753" s="66" t="n">
        <v>17.95673</v>
      </c>
      <c r="H753" s="67" t="n">
        <f aca="false">E753+IF(D753="Long",1,-1)*G753</f>
        <v>8180.10673</v>
      </c>
      <c r="I753" s="68" t="n">
        <f aca="false">Assumptions!$B$58</f>
        <v>5.35750011455817</v>
      </c>
      <c r="J753" s="68" t="n">
        <f aca="false">INDEX(Yearly!$L$5:$L$22,MATCH(C753,Yearly!$A$5:$A$22,0))</f>
        <v>0.574017869416947</v>
      </c>
      <c r="K753" s="68" t="n">
        <f aca="false">G753-I753-J753</f>
        <v>12.0252120160249</v>
      </c>
      <c r="L753" s="69" t="n">
        <f aca="false">(I753+J753)/Assumptions!$B$8</f>
        <v>0.000261542883774386</v>
      </c>
      <c r="M753" s="70" t="n">
        <f aca="false">F753-L753</f>
        <v>0.00193845711622561</v>
      </c>
      <c r="N753" s="71" t="n">
        <f aca="false">G753*Assumptions!$B$7</f>
        <v>141229.68145</v>
      </c>
      <c r="O753" s="71" t="n">
        <f aca="false">K753*Assumptions!$B$7</f>
        <v>94578.2925060357</v>
      </c>
      <c r="P753" s="68" t="n">
        <f aca="false">P752+G753</f>
        <v>10051.53339</v>
      </c>
      <c r="Q753" s="68" t="n">
        <f aca="false">MAX(Q752,P753)</f>
        <v>10051.53339</v>
      </c>
      <c r="R753" s="68" t="n">
        <f aca="false">Q753-P753</f>
        <v>0</v>
      </c>
      <c r="S753" s="68" t="n">
        <f aca="false">S752+K753</f>
        <v>5620.49811668079</v>
      </c>
      <c r="T753" s="68" t="n">
        <f aca="false">MAX(T752,S753)</f>
        <v>5633.23371563271</v>
      </c>
      <c r="U753" s="68" t="n">
        <f aca="false">T753-S753</f>
        <v>12.7355989519256</v>
      </c>
      <c r="V753" s="70" t="n">
        <f aca="false">V752+F753</f>
        <v>1.9512</v>
      </c>
      <c r="W753" s="70" t="n">
        <f aca="false">MAX(W752,V753)</f>
        <v>1.9512</v>
      </c>
      <c r="X753" s="70" t="n">
        <f aca="false">W753-V753</f>
        <v>0</v>
      </c>
      <c r="Y753" s="70" t="n">
        <f aca="false">Y752+M753</f>
        <v>1.75581902895332</v>
      </c>
      <c r="Z753" s="70" t="n">
        <f aca="false">MAX(Z752,Y753)</f>
        <v>1.75590365760464</v>
      </c>
      <c r="AA753" s="70" t="n">
        <f aca="false">Z753-Y753</f>
        <v>8.46286513231931E-005</v>
      </c>
      <c r="AB753" s="72" t="n">
        <f aca="false">AB752*(1+F753)</f>
        <v>6.2338906684761</v>
      </c>
      <c r="AC753" s="73" t="n">
        <f aca="false">MAX(AC752,AB753)</f>
        <v>6.2338906684761</v>
      </c>
      <c r="AD753" s="70" t="n">
        <f aca="false">1-AB753/AC753</f>
        <v>0</v>
      </c>
      <c r="AE753" s="73" t="n">
        <f aca="false">AE752*(1+M753)</f>
        <v>5.12967978301887</v>
      </c>
      <c r="AF753" s="73" t="n">
        <f aca="false">MAX(AF752,AE753)</f>
        <v>5.13042183754084</v>
      </c>
      <c r="AG753" s="70" t="n">
        <f aca="false">1-AE753/AF753</f>
        <v>0.000144638110755935</v>
      </c>
      <c r="AH753" s="74" t="n">
        <f aca="false">IF(R753&gt;0,AH752+1,0)</f>
        <v>0</v>
      </c>
      <c r="AI753" s="74" t="n">
        <f aca="false">IF(U753&gt;0,AI752+1,0)</f>
        <v>3</v>
      </c>
      <c r="AJ753" s="74" t="n">
        <f aca="false">IF(G753&gt;0,AJ752+1,0)</f>
        <v>2</v>
      </c>
      <c r="AK753" s="74" t="n">
        <f aca="false">IF(G753&lt;=0,AK752+1,0)</f>
        <v>0</v>
      </c>
      <c r="AL753" s="74" t="n">
        <f aca="false">IF(K753&gt;0,AL752+1,0)</f>
        <v>2</v>
      </c>
      <c r="AM753" s="74" t="n">
        <f aca="false">IF(K753&lt;=0,AM752+1,0)</f>
        <v>0</v>
      </c>
    </row>
    <row r="754" customFormat="false" ht="15" hidden="false" customHeight="false" outlineLevel="0" collapsed="false">
      <c r="A754" s="61" t="n">
        <v>753</v>
      </c>
      <c r="B754" s="62" t="n">
        <v>42136.4270833333</v>
      </c>
      <c r="C754" s="63" t="n">
        <f aca="false">YEAR(B754)</f>
        <v>2015</v>
      </c>
      <c r="D754" s="32" t="s">
        <v>276</v>
      </c>
      <c r="E754" s="64" t="n">
        <v>8180.35</v>
      </c>
      <c r="F754" s="65" t="n">
        <v>-0.0057</v>
      </c>
      <c r="G754" s="66" t="n">
        <v>-46.627995</v>
      </c>
      <c r="H754" s="67" t="n">
        <f aca="false">E754+IF(D754="Long",1,-1)*G754</f>
        <v>8226.977995</v>
      </c>
      <c r="I754" s="68" t="n">
        <f aca="false">Assumptions!$B$58</f>
        <v>5.35750011455817</v>
      </c>
      <c r="J754" s="68" t="n">
        <f aca="false">INDEX(Yearly!$L$5:$L$22,MATCH(C754,Yearly!$A$5:$A$22,0))</f>
        <v>0.574017869416947</v>
      </c>
      <c r="K754" s="68" t="n">
        <f aca="false">G754-I754-J754</f>
        <v>-52.5595129839751</v>
      </c>
      <c r="L754" s="69" t="n">
        <f aca="false">(I754+J754)/Assumptions!$B$8</f>
        <v>0.000261542883774386</v>
      </c>
      <c r="M754" s="70" t="n">
        <f aca="false">F754-L754</f>
        <v>-0.00596154288377439</v>
      </c>
      <c r="N754" s="71" t="n">
        <f aca="false">G754*Assumptions!$B$7</f>
        <v>-366729.180675</v>
      </c>
      <c r="O754" s="71" t="n">
        <f aca="false">K754*Assumptions!$B$7</f>
        <v>-413380.569618964</v>
      </c>
      <c r="P754" s="68" t="n">
        <f aca="false">P753+G754</f>
        <v>10004.905395</v>
      </c>
      <c r="Q754" s="68" t="n">
        <f aca="false">MAX(Q753,P754)</f>
        <v>10051.53339</v>
      </c>
      <c r="R754" s="68" t="n">
        <f aca="false">Q754-P754</f>
        <v>46.6279950000007</v>
      </c>
      <c r="S754" s="68" t="n">
        <f aca="false">S753+K754</f>
        <v>5567.93860369681</v>
      </c>
      <c r="T754" s="68" t="n">
        <f aca="false">MAX(T753,S754)</f>
        <v>5633.23371563271</v>
      </c>
      <c r="U754" s="68" t="n">
        <f aca="false">T754-S754</f>
        <v>65.2951119359004</v>
      </c>
      <c r="V754" s="70" t="n">
        <f aca="false">V753+F754</f>
        <v>1.9455</v>
      </c>
      <c r="W754" s="70" t="n">
        <f aca="false">MAX(W753,V754)</f>
        <v>1.9512</v>
      </c>
      <c r="X754" s="70" t="n">
        <f aca="false">W754-V754</f>
        <v>0.00570000000000004</v>
      </c>
      <c r="Y754" s="70" t="n">
        <f aca="false">Y753+M754</f>
        <v>1.74985748606954</v>
      </c>
      <c r="Z754" s="70" t="n">
        <f aca="false">MAX(Z753,Y754)</f>
        <v>1.75590365760464</v>
      </c>
      <c r="AA754" s="70" t="n">
        <f aca="false">Z754-Y754</f>
        <v>0.00604617153509768</v>
      </c>
      <c r="AB754" s="72" t="n">
        <f aca="false">AB753*(1+F754)</f>
        <v>6.19835749166578</v>
      </c>
      <c r="AC754" s="73" t="n">
        <f aca="false">MAX(AC753,AB754)</f>
        <v>6.2338906684761</v>
      </c>
      <c r="AD754" s="70" t="n">
        <f aca="false">1-AB754/AC754</f>
        <v>0.00570000000000004</v>
      </c>
      <c r="AE754" s="73" t="n">
        <f aca="false">AE753*(1+M754)</f>
        <v>5.09909897701238</v>
      </c>
      <c r="AF754" s="73" t="n">
        <f aca="false">MAX(AF753,AE754)</f>
        <v>5.13042183754084</v>
      </c>
      <c r="AG754" s="70" t="n">
        <f aca="false">1-AE754/AF754</f>
        <v>0.00610531872823039</v>
      </c>
      <c r="AH754" s="74" t="n">
        <f aca="false">IF(R754&gt;0,AH753+1,0)</f>
        <v>1</v>
      </c>
      <c r="AI754" s="74" t="n">
        <f aca="false">IF(U754&gt;0,AI753+1,0)</f>
        <v>4</v>
      </c>
      <c r="AJ754" s="74" t="n">
        <f aca="false">IF(G754&gt;0,AJ753+1,0)</f>
        <v>0</v>
      </c>
      <c r="AK754" s="74" t="n">
        <f aca="false">IF(G754&lt;=0,AK753+1,0)</f>
        <v>1</v>
      </c>
      <c r="AL754" s="74" t="n">
        <f aca="false">IF(K754&gt;0,AL753+1,0)</f>
        <v>0</v>
      </c>
      <c r="AM754" s="74" t="n">
        <f aca="false">IF(K754&lt;=0,AM753+1,0)</f>
        <v>1</v>
      </c>
    </row>
    <row r="755" customFormat="false" ht="15" hidden="false" customHeight="false" outlineLevel="0" collapsed="false">
      <c r="A755" s="61" t="n">
        <v>754</v>
      </c>
      <c r="B755" s="62" t="n">
        <v>42137.40625</v>
      </c>
      <c r="C755" s="63" t="n">
        <f aca="false">YEAR(B755)</f>
        <v>2015</v>
      </c>
      <c r="D755" s="32" t="s">
        <v>277</v>
      </c>
      <c r="E755" s="64" t="n">
        <v>8227.2</v>
      </c>
      <c r="F755" s="65" t="n">
        <v>-0.0126</v>
      </c>
      <c r="G755" s="66" t="n">
        <v>-103.66272</v>
      </c>
      <c r="H755" s="67" t="n">
        <f aca="false">E755+IF(D755="Long",1,-1)*G755</f>
        <v>8123.53728</v>
      </c>
      <c r="I755" s="68" t="n">
        <f aca="false">Assumptions!$B$58</f>
        <v>5.35750011455817</v>
      </c>
      <c r="J755" s="68" t="n">
        <f aca="false">INDEX(Yearly!$L$5:$L$22,MATCH(C755,Yearly!$A$5:$A$22,0))</f>
        <v>0.574017869416947</v>
      </c>
      <c r="K755" s="68" t="n">
        <f aca="false">G755-I755-J755</f>
        <v>-109.594237983975</v>
      </c>
      <c r="L755" s="69" t="n">
        <f aca="false">(I755+J755)/Assumptions!$B$8</f>
        <v>0.000261542883774386</v>
      </c>
      <c r="M755" s="70" t="n">
        <f aca="false">F755-L755</f>
        <v>-0.0128615428837744</v>
      </c>
      <c r="N755" s="71" t="n">
        <f aca="false">G755*Assumptions!$B$7</f>
        <v>-815307.2928</v>
      </c>
      <c r="O755" s="71" t="n">
        <f aca="false">K755*Assumptions!$B$7</f>
        <v>-861958.681743964</v>
      </c>
      <c r="P755" s="68" t="n">
        <f aca="false">P754+G755</f>
        <v>9901.242675</v>
      </c>
      <c r="Q755" s="68" t="n">
        <f aca="false">MAX(Q754,P755)</f>
        <v>10051.53339</v>
      </c>
      <c r="R755" s="68" t="n">
        <f aca="false">Q755-P755</f>
        <v>150.290715000001</v>
      </c>
      <c r="S755" s="68" t="n">
        <f aca="false">S754+K755</f>
        <v>5458.34436571284</v>
      </c>
      <c r="T755" s="68" t="n">
        <f aca="false">MAX(T754,S755)</f>
        <v>5633.23371563271</v>
      </c>
      <c r="U755" s="68" t="n">
        <f aca="false">T755-S755</f>
        <v>174.889349919876</v>
      </c>
      <c r="V755" s="70" t="n">
        <f aca="false">V754+F755</f>
        <v>1.9329</v>
      </c>
      <c r="W755" s="70" t="n">
        <f aca="false">MAX(W754,V755)</f>
        <v>1.9512</v>
      </c>
      <c r="X755" s="70" t="n">
        <f aca="false">W755-V755</f>
        <v>0.0183</v>
      </c>
      <c r="Y755" s="70" t="n">
        <f aca="false">Y754+M755</f>
        <v>1.73699594318577</v>
      </c>
      <c r="Z755" s="70" t="n">
        <f aca="false">MAX(Z754,Y755)</f>
        <v>1.75590365760464</v>
      </c>
      <c r="AA755" s="70" t="n">
        <f aca="false">Z755-Y755</f>
        <v>0.0189077144188721</v>
      </c>
      <c r="AB755" s="72" t="n">
        <f aca="false">AB754*(1+F755)</f>
        <v>6.12025818727079</v>
      </c>
      <c r="AC755" s="73" t="n">
        <f aca="false">MAX(AC754,AB755)</f>
        <v>6.2338906684761</v>
      </c>
      <c r="AD755" s="70" t="n">
        <f aca="false">1-AB755/AC755</f>
        <v>0.0182281799999999</v>
      </c>
      <c r="AE755" s="73" t="n">
        <f aca="false">AE754*(1+M755)</f>
        <v>5.03351669685092</v>
      </c>
      <c r="AF755" s="73" t="n">
        <f aca="false">MAX(AF754,AE755)</f>
        <v>5.13042183754084</v>
      </c>
      <c r="AG755" s="70" t="n">
        <f aca="false">1-AE755/AF755</f>
        <v>0.0188883377933626</v>
      </c>
      <c r="AH755" s="74" t="n">
        <f aca="false">IF(R755&gt;0,AH754+1,0)</f>
        <v>2</v>
      </c>
      <c r="AI755" s="74" t="n">
        <f aca="false">IF(U755&gt;0,AI754+1,0)</f>
        <v>5</v>
      </c>
      <c r="AJ755" s="74" t="n">
        <f aca="false">IF(G755&gt;0,AJ754+1,0)</f>
        <v>0</v>
      </c>
      <c r="AK755" s="74" t="n">
        <f aca="false">IF(G755&lt;=0,AK754+1,0)</f>
        <v>2</v>
      </c>
      <c r="AL755" s="74" t="n">
        <f aca="false">IF(K755&gt;0,AL754+1,0)</f>
        <v>0</v>
      </c>
      <c r="AM755" s="74" t="n">
        <f aca="false">IF(K755&lt;=0,AM754+1,0)</f>
        <v>2</v>
      </c>
    </row>
    <row r="756" customFormat="false" ht="15" hidden="false" customHeight="false" outlineLevel="0" collapsed="false">
      <c r="A756" s="61" t="n">
        <v>755</v>
      </c>
      <c r="B756" s="62" t="n">
        <v>42137.46875</v>
      </c>
      <c r="C756" s="63" t="n">
        <f aca="false">YEAR(B756)</f>
        <v>2015</v>
      </c>
      <c r="D756" s="32" t="s">
        <v>276</v>
      </c>
      <c r="E756" s="64" t="n">
        <v>8123.2</v>
      </c>
      <c r="F756" s="65" t="n">
        <v>-0.011</v>
      </c>
      <c r="G756" s="66" t="n">
        <v>-89.3552</v>
      </c>
      <c r="H756" s="67" t="n">
        <f aca="false">E756+IF(D756="Long",1,-1)*G756</f>
        <v>8212.5552</v>
      </c>
      <c r="I756" s="68" t="n">
        <f aca="false">Assumptions!$B$58</f>
        <v>5.35750011455817</v>
      </c>
      <c r="J756" s="68" t="n">
        <f aca="false">INDEX(Yearly!$L$5:$L$22,MATCH(C756,Yearly!$A$5:$A$22,0))</f>
        <v>0.574017869416947</v>
      </c>
      <c r="K756" s="68" t="n">
        <f aca="false">G756-I756-J756</f>
        <v>-95.2867179839751</v>
      </c>
      <c r="L756" s="69" t="n">
        <f aca="false">(I756+J756)/Assumptions!$B$8</f>
        <v>0.000261542883774386</v>
      </c>
      <c r="M756" s="70" t="n">
        <f aca="false">F756-L756</f>
        <v>-0.0112615428837744</v>
      </c>
      <c r="N756" s="71" t="n">
        <f aca="false">G756*Assumptions!$B$7</f>
        <v>-702778.648</v>
      </c>
      <c r="O756" s="71" t="n">
        <f aca="false">K756*Assumptions!$B$7</f>
        <v>-749430.036943964</v>
      </c>
      <c r="P756" s="68" t="n">
        <f aca="false">P755+G756</f>
        <v>9811.887475</v>
      </c>
      <c r="Q756" s="68" t="n">
        <f aca="false">MAX(Q755,P756)</f>
        <v>10051.53339</v>
      </c>
      <c r="R756" s="68" t="n">
        <f aca="false">Q756-P756</f>
        <v>239.645915000001</v>
      </c>
      <c r="S756" s="68" t="n">
        <f aca="false">S755+K756</f>
        <v>5363.05764772886</v>
      </c>
      <c r="T756" s="68" t="n">
        <f aca="false">MAX(T755,S756)</f>
        <v>5633.23371563271</v>
      </c>
      <c r="U756" s="68" t="n">
        <f aca="false">T756-S756</f>
        <v>270.176067903851</v>
      </c>
      <c r="V756" s="70" t="n">
        <f aca="false">V755+F756</f>
        <v>1.9219</v>
      </c>
      <c r="W756" s="70" t="n">
        <f aca="false">MAX(W755,V756)</f>
        <v>1.9512</v>
      </c>
      <c r="X756" s="70" t="n">
        <f aca="false">W756-V756</f>
        <v>0.0292999999999999</v>
      </c>
      <c r="Y756" s="70" t="n">
        <f aca="false">Y755+M756</f>
        <v>1.72573440030199</v>
      </c>
      <c r="Z756" s="70" t="n">
        <f aca="false">MAX(Z755,Y756)</f>
        <v>1.75590365760464</v>
      </c>
      <c r="AA756" s="70" t="n">
        <f aca="false">Z756-Y756</f>
        <v>0.0301692573026464</v>
      </c>
      <c r="AB756" s="72" t="n">
        <f aca="false">AB755*(1+F756)</f>
        <v>6.05293534721081</v>
      </c>
      <c r="AC756" s="73" t="n">
        <f aca="false">MAX(AC755,AB756)</f>
        <v>6.2338906684761</v>
      </c>
      <c r="AD756" s="70" t="n">
        <f aca="false">1-AB756/AC756</f>
        <v>0.02902767002</v>
      </c>
      <c r="AE756" s="73" t="n">
        <f aca="false">AE755*(1+M756)</f>
        <v>4.97683153271314</v>
      </c>
      <c r="AF756" s="73" t="n">
        <f aca="false">MAX(AF755,AE756)</f>
        <v>5.13042183754084</v>
      </c>
      <c r="AG756" s="70" t="n">
        <f aca="false">1-AE756/AF756</f>
        <v>0.0299371688510737</v>
      </c>
      <c r="AH756" s="74" t="n">
        <f aca="false">IF(R756&gt;0,AH755+1,0)</f>
        <v>3</v>
      </c>
      <c r="AI756" s="74" t="n">
        <f aca="false">IF(U756&gt;0,AI755+1,0)</f>
        <v>6</v>
      </c>
      <c r="AJ756" s="74" t="n">
        <f aca="false">IF(G756&gt;0,AJ755+1,0)</f>
        <v>0</v>
      </c>
      <c r="AK756" s="74" t="n">
        <f aca="false">IF(G756&lt;=0,AK755+1,0)</f>
        <v>3</v>
      </c>
      <c r="AL756" s="74" t="n">
        <f aca="false">IF(K756&gt;0,AL755+1,0)</f>
        <v>0</v>
      </c>
      <c r="AM756" s="74" t="n">
        <f aca="false">IF(K756&lt;=0,AM755+1,0)</f>
        <v>3</v>
      </c>
    </row>
    <row r="757" customFormat="false" ht="15" hidden="false" customHeight="false" outlineLevel="0" collapsed="false">
      <c r="A757" s="61" t="n">
        <v>756</v>
      </c>
      <c r="B757" s="62" t="n">
        <v>42137.5729166667</v>
      </c>
      <c r="C757" s="63" t="n">
        <f aca="false">YEAR(B757)</f>
        <v>2015</v>
      </c>
      <c r="D757" s="32" t="s">
        <v>277</v>
      </c>
      <c r="E757" s="64" t="n">
        <v>8212.8</v>
      </c>
      <c r="F757" s="65" t="n">
        <v>-0.0031</v>
      </c>
      <c r="G757" s="66" t="n">
        <v>-25.45968</v>
      </c>
      <c r="H757" s="67" t="n">
        <f aca="false">E757+IF(D757="Long",1,-1)*G757</f>
        <v>8187.34032</v>
      </c>
      <c r="I757" s="68" t="n">
        <f aca="false">Assumptions!$B$58</f>
        <v>5.35750011455817</v>
      </c>
      <c r="J757" s="68" t="n">
        <f aca="false">INDEX(Yearly!$L$5:$L$22,MATCH(C757,Yearly!$A$5:$A$22,0))</f>
        <v>0.574017869416947</v>
      </c>
      <c r="K757" s="68" t="n">
        <f aca="false">G757-I757-J757</f>
        <v>-31.3911979839751</v>
      </c>
      <c r="L757" s="69" t="n">
        <f aca="false">(I757+J757)/Assumptions!$B$8</f>
        <v>0.000261542883774386</v>
      </c>
      <c r="M757" s="70" t="n">
        <f aca="false">F757-L757</f>
        <v>-0.00336154288377439</v>
      </c>
      <c r="N757" s="71" t="n">
        <f aca="false">G757*Assumptions!$B$7</f>
        <v>-200240.3832</v>
      </c>
      <c r="O757" s="71" t="n">
        <f aca="false">K757*Assumptions!$B$7</f>
        <v>-246891.772143964</v>
      </c>
      <c r="P757" s="68" t="n">
        <f aca="false">P756+G757</f>
        <v>9786.427795</v>
      </c>
      <c r="Q757" s="68" t="n">
        <f aca="false">MAX(Q756,P757)</f>
        <v>10051.53339</v>
      </c>
      <c r="R757" s="68" t="n">
        <f aca="false">Q757-P757</f>
        <v>265.105595000001</v>
      </c>
      <c r="S757" s="68" t="n">
        <f aca="false">S756+K757</f>
        <v>5331.66644974489</v>
      </c>
      <c r="T757" s="68" t="n">
        <f aca="false">MAX(T756,S757)</f>
        <v>5633.23371563271</v>
      </c>
      <c r="U757" s="68" t="n">
        <f aca="false">T757-S757</f>
        <v>301.567265887826</v>
      </c>
      <c r="V757" s="70" t="n">
        <f aca="false">V756+F757</f>
        <v>1.9188</v>
      </c>
      <c r="W757" s="70" t="n">
        <f aca="false">MAX(W756,V757)</f>
        <v>1.9512</v>
      </c>
      <c r="X757" s="70" t="n">
        <f aca="false">W757-V757</f>
        <v>0.0324</v>
      </c>
      <c r="Y757" s="70" t="n">
        <f aca="false">Y756+M757</f>
        <v>1.72237285741822</v>
      </c>
      <c r="Z757" s="70" t="n">
        <f aca="false">MAX(Z756,Y757)</f>
        <v>1.75590365760464</v>
      </c>
      <c r="AA757" s="70" t="n">
        <f aca="false">Z757-Y757</f>
        <v>0.0335308001864207</v>
      </c>
      <c r="AB757" s="72" t="n">
        <f aca="false">AB756*(1+F757)</f>
        <v>6.03417124763446</v>
      </c>
      <c r="AC757" s="73" t="n">
        <f aca="false">MAX(AC756,AB757)</f>
        <v>6.2338906684761</v>
      </c>
      <c r="AD757" s="70" t="n">
        <f aca="false">1-AB757/AC757</f>
        <v>0.032037684242938</v>
      </c>
      <c r="AE757" s="73" t="n">
        <f aca="false">AE756*(1+M757)</f>
        <v>4.9601017000906</v>
      </c>
      <c r="AF757" s="73" t="n">
        <f aca="false">MAX(AF756,AE757)</f>
        <v>5.13042183754084</v>
      </c>
      <c r="AG757" s="70" t="n">
        <f aca="false">1-AE757/AF757</f>
        <v>0.0331980766579365</v>
      </c>
      <c r="AH757" s="74" t="n">
        <f aca="false">IF(R757&gt;0,AH756+1,0)</f>
        <v>4</v>
      </c>
      <c r="AI757" s="74" t="n">
        <f aca="false">IF(U757&gt;0,AI756+1,0)</f>
        <v>7</v>
      </c>
      <c r="AJ757" s="74" t="n">
        <f aca="false">IF(G757&gt;0,AJ756+1,0)</f>
        <v>0</v>
      </c>
      <c r="AK757" s="74" t="n">
        <f aca="false">IF(G757&lt;=0,AK756+1,0)</f>
        <v>4</v>
      </c>
      <c r="AL757" s="74" t="n">
        <f aca="false">IF(K757&gt;0,AL756+1,0)</f>
        <v>0</v>
      </c>
      <c r="AM757" s="74" t="n">
        <f aca="false">IF(K757&lt;=0,AM756+1,0)</f>
        <v>4</v>
      </c>
    </row>
    <row r="758" customFormat="false" ht="15" hidden="false" customHeight="false" outlineLevel="0" collapsed="false">
      <c r="A758" s="61" t="n">
        <v>757</v>
      </c>
      <c r="B758" s="62" t="n">
        <v>42138.40625</v>
      </c>
      <c r="C758" s="63" t="n">
        <f aca="false">YEAR(B758)</f>
        <v>2015</v>
      </c>
      <c r="D758" s="32" t="s">
        <v>276</v>
      </c>
      <c r="E758" s="64" t="n">
        <v>8186.95</v>
      </c>
      <c r="F758" s="65" t="n">
        <v>-0.002</v>
      </c>
      <c r="G758" s="66" t="n">
        <v>-16.3739</v>
      </c>
      <c r="H758" s="67" t="n">
        <f aca="false">E758+IF(D758="Long",1,-1)*G758</f>
        <v>8203.3239</v>
      </c>
      <c r="I758" s="68" t="n">
        <f aca="false">Assumptions!$B$58</f>
        <v>5.35750011455817</v>
      </c>
      <c r="J758" s="68" t="n">
        <f aca="false">INDEX(Yearly!$L$5:$L$22,MATCH(C758,Yearly!$A$5:$A$22,0))</f>
        <v>0.574017869416947</v>
      </c>
      <c r="K758" s="68" t="n">
        <f aca="false">G758-I758-J758</f>
        <v>-22.3054179839751</v>
      </c>
      <c r="L758" s="69" t="n">
        <f aca="false">(I758+J758)/Assumptions!$B$8</f>
        <v>0.000261542883774386</v>
      </c>
      <c r="M758" s="70" t="n">
        <f aca="false">F758-L758</f>
        <v>-0.00226154288377439</v>
      </c>
      <c r="N758" s="71" t="n">
        <f aca="false">G758*Assumptions!$B$7</f>
        <v>-128780.7235</v>
      </c>
      <c r="O758" s="71" t="n">
        <f aca="false">K758*Assumptions!$B$7</f>
        <v>-175432.112443964</v>
      </c>
      <c r="P758" s="68" t="n">
        <f aca="false">P757+G758</f>
        <v>9770.053895</v>
      </c>
      <c r="Q758" s="68" t="n">
        <f aca="false">MAX(Q757,P758)</f>
        <v>10051.53339</v>
      </c>
      <c r="R758" s="68" t="n">
        <f aca="false">Q758-P758</f>
        <v>281.479495000001</v>
      </c>
      <c r="S758" s="68" t="n">
        <f aca="false">S757+K758</f>
        <v>5309.36103176091</v>
      </c>
      <c r="T758" s="68" t="n">
        <f aca="false">MAX(T757,S758)</f>
        <v>5633.23371563271</v>
      </c>
      <c r="U758" s="68" t="n">
        <f aca="false">T758-S758</f>
        <v>323.872683871801</v>
      </c>
      <c r="V758" s="70" t="n">
        <f aca="false">V757+F758</f>
        <v>1.9168</v>
      </c>
      <c r="W758" s="70" t="n">
        <f aca="false">MAX(W757,V758)</f>
        <v>1.9512</v>
      </c>
      <c r="X758" s="70" t="n">
        <f aca="false">W758-V758</f>
        <v>0.0344</v>
      </c>
      <c r="Y758" s="70" t="n">
        <f aca="false">Y757+M758</f>
        <v>1.72011131453444</v>
      </c>
      <c r="Z758" s="70" t="n">
        <f aca="false">MAX(Z757,Y758)</f>
        <v>1.75590365760464</v>
      </c>
      <c r="AA758" s="70" t="n">
        <f aca="false">Z758-Y758</f>
        <v>0.0357923430701952</v>
      </c>
      <c r="AB758" s="72" t="n">
        <f aca="false">AB757*(1+F758)</f>
        <v>6.02210290513919</v>
      </c>
      <c r="AC758" s="73" t="n">
        <f aca="false">MAX(AC757,AB758)</f>
        <v>6.2338906684761</v>
      </c>
      <c r="AD758" s="70" t="n">
        <f aca="false">1-AB758/AC758</f>
        <v>0.033973608874452</v>
      </c>
      <c r="AE758" s="73" t="n">
        <f aca="false">AE757*(1+M758)</f>
        <v>4.94888421738797</v>
      </c>
      <c r="AF758" s="73" t="n">
        <f aca="false">MAX(AF757,AE758)</f>
        <v>5.13042183754084</v>
      </c>
      <c r="AG758" s="70" t="n">
        <f aca="false">1-AE758/AF758</f>
        <v>0.0353845406676901</v>
      </c>
      <c r="AH758" s="74" t="n">
        <f aca="false">IF(R758&gt;0,AH757+1,0)</f>
        <v>5</v>
      </c>
      <c r="AI758" s="74" t="n">
        <f aca="false">IF(U758&gt;0,AI757+1,0)</f>
        <v>8</v>
      </c>
      <c r="AJ758" s="74" t="n">
        <f aca="false">IF(G758&gt;0,AJ757+1,0)</f>
        <v>0</v>
      </c>
      <c r="AK758" s="74" t="n">
        <f aca="false">IF(G758&lt;=0,AK757+1,0)</f>
        <v>5</v>
      </c>
      <c r="AL758" s="74" t="n">
        <f aca="false">IF(K758&gt;0,AL757+1,0)</f>
        <v>0</v>
      </c>
      <c r="AM758" s="74" t="n">
        <f aca="false">IF(K758&lt;=0,AM757+1,0)</f>
        <v>5</v>
      </c>
    </row>
    <row r="759" customFormat="false" ht="15" hidden="false" customHeight="false" outlineLevel="0" collapsed="false">
      <c r="A759" s="61" t="n">
        <v>758</v>
      </c>
      <c r="B759" s="62" t="n">
        <v>42138.5729166667</v>
      </c>
      <c r="C759" s="63" t="n">
        <f aca="false">YEAR(B759)</f>
        <v>2015</v>
      </c>
      <c r="D759" s="32" t="s">
        <v>277</v>
      </c>
      <c r="E759" s="64" t="n">
        <v>8203.3</v>
      </c>
      <c r="F759" s="65" t="n">
        <v>0.0238</v>
      </c>
      <c r="G759" s="66" t="n">
        <v>195.23854</v>
      </c>
      <c r="H759" s="67" t="n">
        <f aca="false">E759+IF(D759="Long",1,-1)*G759</f>
        <v>8398.53854</v>
      </c>
      <c r="I759" s="68" t="n">
        <f aca="false">Assumptions!$B$58</f>
        <v>5.35750011455817</v>
      </c>
      <c r="J759" s="68" t="n">
        <f aca="false">INDEX(Yearly!$L$5:$L$22,MATCH(C759,Yearly!$A$5:$A$22,0))</f>
        <v>0.574017869416947</v>
      </c>
      <c r="K759" s="68" t="n">
        <f aca="false">G759-I759-J759</f>
        <v>189.307022016025</v>
      </c>
      <c r="L759" s="69" t="n">
        <f aca="false">(I759+J759)/Assumptions!$B$8</f>
        <v>0.000261542883774386</v>
      </c>
      <c r="M759" s="70" t="n">
        <f aca="false">F759-L759</f>
        <v>0.0235384571162256</v>
      </c>
      <c r="N759" s="71" t="n">
        <f aca="false">G759*Assumptions!$B$7</f>
        <v>1535551.1171</v>
      </c>
      <c r="O759" s="71" t="n">
        <f aca="false">K759*Assumptions!$B$7</f>
        <v>1488899.72815604</v>
      </c>
      <c r="P759" s="68" t="n">
        <f aca="false">P758+G759</f>
        <v>9965.292435</v>
      </c>
      <c r="Q759" s="68" t="n">
        <f aca="false">MAX(Q758,P759)</f>
        <v>10051.53339</v>
      </c>
      <c r="R759" s="68" t="n">
        <f aca="false">Q759-P759</f>
        <v>86.2409550000011</v>
      </c>
      <c r="S759" s="68" t="n">
        <f aca="false">S758+K759</f>
        <v>5498.66805377694</v>
      </c>
      <c r="T759" s="68" t="n">
        <f aca="false">MAX(T758,S759)</f>
        <v>5633.23371563271</v>
      </c>
      <c r="U759" s="68" t="n">
        <f aca="false">T759-S759</f>
        <v>134.565661855776</v>
      </c>
      <c r="V759" s="70" t="n">
        <f aca="false">V758+F759</f>
        <v>1.9406</v>
      </c>
      <c r="W759" s="70" t="n">
        <f aca="false">MAX(W758,V759)</f>
        <v>1.9512</v>
      </c>
      <c r="X759" s="70" t="n">
        <f aca="false">W759-V759</f>
        <v>0.0105999999999999</v>
      </c>
      <c r="Y759" s="70" t="n">
        <f aca="false">Y758+M759</f>
        <v>1.74364977165067</v>
      </c>
      <c r="Z759" s="70" t="n">
        <f aca="false">MAX(Z758,Y759)</f>
        <v>1.75590365760464</v>
      </c>
      <c r="AA759" s="70" t="n">
        <f aca="false">Z759-Y759</f>
        <v>0.0122538859539696</v>
      </c>
      <c r="AB759" s="72" t="n">
        <f aca="false">AB758*(1+F759)</f>
        <v>6.16542895428151</v>
      </c>
      <c r="AC759" s="73" t="n">
        <f aca="false">MAX(AC758,AB759)</f>
        <v>6.2338906684761</v>
      </c>
      <c r="AD759" s="70" t="n">
        <f aca="false">1-AB759/AC759</f>
        <v>0.0109821807656639</v>
      </c>
      <c r="AE759" s="73" t="n">
        <f aca="false">AE758*(1+M759)</f>
        <v>5.06537331631212</v>
      </c>
      <c r="AF759" s="73" t="n">
        <f aca="false">MAX(AF758,AE759)</f>
        <v>5.13042183754084</v>
      </c>
      <c r="AG759" s="70" t="n">
        <f aca="false">1-AE759/AF759</f>
        <v>0.0126789810445483</v>
      </c>
      <c r="AH759" s="74" t="n">
        <f aca="false">IF(R759&gt;0,AH758+1,0)</f>
        <v>6</v>
      </c>
      <c r="AI759" s="74" t="n">
        <f aca="false">IF(U759&gt;0,AI758+1,0)</f>
        <v>9</v>
      </c>
      <c r="AJ759" s="74" t="n">
        <f aca="false">IF(G759&gt;0,AJ758+1,0)</f>
        <v>1</v>
      </c>
      <c r="AK759" s="74" t="n">
        <f aca="false">IF(G759&lt;=0,AK758+1,0)</f>
        <v>0</v>
      </c>
      <c r="AL759" s="74" t="n">
        <f aca="false">IF(K759&gt;0,AL758+1,0)</f>
        <v>1</v>
      </c>
      <c r="AM759" s="74" t="n">
        <f aca="false">IF(K759&lt;=0,AM758+1,0)</f>
        <v>0</v>
      </c>
    </row>
    <row r="760" customFormat="false" ht="15" hidden="false" customHeight="false" outlineLevel="0" collapsed="false">
      <c r="A760" s="61" t="n">
        <v>759</v>
      </c>
      <c r="B760" s="62" t="n">
        <v>42149.5520833333</v>
      </c>
      <c r="C760" s="63" t="n">
        <f aca="false">YEAR(B760)</f>
        <v>2015</v>
      </c>
      <c r="D760" s="32" t="s">
        <v>276</v>
      </c>
      <c r="E760" s="64" t="n">
        <v>8398.4</v>
      </c>
      <c r="F760" s="65" t="n">
        <v>0.0052</v>
      </c>
      <c r="G760" s="66" t="n">
        <v>43.67168</v>
      </c>
      <c r="H760" s="67" t="n">
        <f aca="false">E760+IF(D760="Long",1,-1)*G760</f>
        <v>8354.72832</v>
      </c>
      <c r="I760" s="68" t="n">
        <f aca="false">Assumptions!$B$58</f>
        <v>5.35750011455817</v>
      </c>
      <c r="J760" s="68" t="n">
        <f aca="false">INDEX(Yearly!$L$5:$L$22,MATCH(C760,Yearly!$A$5:$A$22,0))</f>
        <v>0.574017869416947</v>
      </c>
      <c r="K760" s="68" t="n">
        <f aca="false">G760-I760-J760</f>
        <v>37.7401620160249</v>
      </c>
      <c r="L760" s="69" t="n">
        <f aca="false">(I760+J760)/Assumptions!$B$8</f>
        <v>0.000261542883774386</v>
      </c>
      <c r="M760" s="70" t="n">
        <f aca="false">F760-L760</f>
        <v>0.00493845711622561</v>
      </c>
      <c r="N760" s="71" t="n">
        <f aca="false">G760*Assumptions!$B$7</f>
        <v>343477.7632</v>
      </c>
      <c r="O760" s="71" t="n">
        <f aca="false">K760*Assumptions!$B$7</f>
        <v>296826.374256036</v>
      </c>
      <c r="P760" s="68" t="n">
        <f aca="false">P759+G760</f>
        <v>10008.964115</v>
      </c>
      <c r="Q760" s="68" t="n">
        <f aca="false">MAX(Q759,P760)</f>
        <v>10051.53339</v>
      </c>
      <c r="R760" s="68" t="n">
        <f aca="false">Q760-P760</f>
        <v>42.5692750000017</v>
      </c>
      <c r="S760" s="68" t="n">
        <f aca="false">S759+K760</f>
        <v>5536.40821579296</v>
      </c>
      <c r="T760" s="68" t="n">
        <f aca="false">MAX(T759,S760)</f>
        <v>5633.23371563271</v>
      </c>
      <c r="U760" s="68" t="n">
        <f aca="false">T760-S760</f>
        <v>96.8254998397515</v>
      </c>
      <c r="V760" s="70" t="n">
        <f aca="false">V759+F760</f>
        <v>1.9458</v>
      </c>
      <c r="W760" s="70" t="n">
        <f aca="false">MAX(W759,V760)</f>
        <v>1.9512</v>
      </c>
      <c r="X760" s="70" t="n">
        <f aca="false">W760-V760</f>
        <v>0.00539999999999985</v>
      </c>
      <c r="Y760" s="70" t="n">
        <f aca="false">Y759+M760</f>
        <v>1.74858822876689</v>
      </c>
      <c r="Z760" s="70" t="n">
        <f aca="false">MAX(Z759,Y760)</f>
        <v>1.75590365760464</v>
      </c>
      <c r="AA760" s="70" t="n">
        <f aca="false">Z760-Y760</f>
        <v>0.00731542883774394</v>
      </c>
      <c r="AB760" s="72" t="n">
        <f aca="false">AB759*(1+F760)</f>
        <v>6.19748918484377</v>
      </c>
      <c r="AC760" s="73" t="n">
        <f aca="false">MAX(AC759,AB760)</f>
        <v>6.2338906684761</v>
      </c>
      <c r="AD760" s="70" t="n">
        <f aca="false">1-AB760/AC760</f>
        <v>0.00583928810564516</v>
      </c>
      <c r="AE760" s="73" t="n">
        <f aca="false">AE759*(1+M760)</f>
        <v>5.0903884452124</v>
      </c>
      <c r="AF760" s="73" t="n">
        <f aca="false">MAX(AF759,AE760)</f>
        <v>5.13042183754084</v>
      </c>
      <c r="AG760" s="70" t="n">
        <f aca="false">1-AE760/AF760</f>
        <v>0.0078031385324886</v>
      </c>
      <c r="AH760" s="74" t="n">
        <f aca="false">IF(R760&gt;0,AH759+1,0)</f>
        <v>7</v>
      </c>
      <c r="AI760" s="74" t="n">
        <f aca="false">IF(U760&gt;0,AI759+1,0)</f>
        <v>10</v>
      </c>
      <c r="AJ760" s="74" t="n">
        <f aca="false">IF(G760&gt;0,AJ759+1,0)</f>
        <v>2</v>
      </c>
      <c r="AK760" s="74" t="n">
        <f aca="false">IF(G760&lt;=0,AK759+1,0)</f>
        <v>0</v>
      </c>
      <c r="AL760" s="74" t="n">
        <f aca="false">IF(K760&gt;0,AL759+1,0)</f>
        <v>2</v>
      </c>
      <c r="AM760" s="74" t="n">
        <f aca="false">IF(K760&lt;=0,AM759+1,0)</f>
        <v>0</v>
      </c>
    </row>
    <row r="761" customFormat="false" ht="15" hidden="false" customHeight="false" outlineLevel="0" collapsed="false">
      <c r="A761" s="61" t="n">
        <v>760</v>
      </c>
      <c r="B761" s="62" t="n">
        <v>42153.40625</v>
      </c>
      <c r="C761" s="63" t="n">
        <f aca="false">YEAR(B761)</f>
        <v>2015</v>
      </c>
      <c r="D761" s="32" t="s">
        <v>277</v>
      </c>
      <c r="E761" s="64" t="n">
        <v>8355</v>
      </c>
      <c r="F761" s="65" t="n">
        <v>0.0027</v>
      </c>
      <c r="G761" s="66" t="n">
        <v>22.5585</v>
      </c>
      <c r="H761" s="67" t="n">
        <f aca="false">E761+IF(D761="Long",1,-1)*G761</f>
        <v>8377.5585</v>
      </c>
      <c r="I761" s="68" t="n">
        <f aca="false">Assumptions!$B$58</f>
        <v>5.35750011455817</v>
      </c>
      <c r="J761" s="68" t="n">
        <f aca="false">INDEX(Yearly!$L$5:$L$22,MATCH(C761,Yearly!$A$5:$A$22,0))</f>
        <v>0.574017869416947</v>
      </c>
      <c r="K761" s="68" t="n">
        <f aca="false">G761-I761-J761</f>
        <v>16.6269820160249</v>
      </c>
      <c r="L761" s="69" t="n">
        <f aca="false">(I761+J761)/Assumptions!$B$8</f>
        <v>0.000261542883774386</v>
      </c>
      <c r="M761" s="70" t="n">
        <f aca="false">F761-L761</f>
        <v>0.00243845711622561</v>
      </c>
      <c r="N761" s="71" t="n">
        <f aca="false">G761*Assumptions!$B$7</f>
        <v>177422.6025</v>
      </c>
      <c r="O761" s="71" t="n">
        <f aca="false">K761*Assumptions!$B$7</f>
        <v>130771.213556036</v>
      </c>
      <c r="P761" s="68" t="n">
        <f aca="false">P760+G761</f>
        <v>10031.522615</v>
      </c>
      <c r="Q761" s="68" t="n">
        <f aca="false">MAX(Q760,P761)</f>
        <v>10051.53339</v>
      </c>
      <c r="R761" s="68" t="n">
        <f aca="false">Q761-P761</f>
        <v>20.0107750000025</v>
      </c>
      <c r="S761" s="68" t="n">
        <f aca="false">S760+K761</f>
        <v>5553.03519780899</v>
      </c>
      <c r="T761" s="68" t="n">
        <f aca="false">MAX(T760,S761)</f>
        <v>5633.23371563271</v>
      </c>
      <c r="U761" s="68" t="n">
        <f aca="false">T761-S761</f>
        <v>80.1985178237264</v>
      </c>
      <c r="V761" s="70" t="n">
        <f aca="false">V760+F761</f>
        <v>1.9485</v>
      </c>
      <c r="W761" s="70" t="n">
        <f aca="false">MAX(W760,V761)</f>
        <v>1.9512</v>
      </c>
      <c r="X761" s="70" t="n">
        <f aca="false">W761-V761</f>
        <v>0.00269999999999992</v>
      </c>
      <c r="Y761" s="70" t="n">
        <f aca="false">Y760+M761</f>
        <v>1.75102668588312</v>
      </c>
      <c r="Z761" s="70" t="n">
        <f aca="false">MAX(Z760,Y761)</f>
        <v>1.75590365760464</v>
      </c>
      <c r="AA761" s="70" t="n">
        <f aca="false">Z761-Y761</f>
        <v>0.00487697172151824</v>
      </c>
      <c r="AB761" s="72" t="n">
        <f aca="false">AB760*(1+F761)</f>
        <v>6.21422240564285</v>
      </c>
      <c r="AC761" s="73" t="n">
        <f aca="false">MAX(AC760,AB761)</f>
        <v>6.2338906684761</v>
      </c>
      <c r="AD761" s="70" t="n">
        <f aca="false">1-AB761/AC761</f>
        <v>0.00315505418353046</v>
      </c>
      <c r="AE761" s="73" t="n">
        <f aca="false">AE760*(1+M761)</f>
        <v>5.10280113914098</v>
      </c>
      <c r="AF761" s="73" t="n">
        <f aca="false">MAX(AF760,AE761)</f>
        <v>5.13042183754084</v>
      </c>
      <c r="AG761" s="70" t="n">
        <f aca="false">1-AE761/AF761</f>
        <v>0.00538370903494623</v>
      </c>
      <c r="AH761" s="74" t="n">
        <f aca="false">IF(R761&gt;0,AH760+1,0)</f>
        <v>8</v>
      </c>
      <c r="AI761" s="74" t="n">
        <f aca="false">IF(U761&gt;0,AI760+1,0)</f>
        <v>11</v>
      </c>
      <c r="AJ761" s="74" t="n">
        <f aca="false">IF(G761&gt;0,AJ760+1,0)</f>
        <v>3</v>
      </c>
      <c r="AK761" s="74" t="n">
        <f aca="false">IF(G761&lt;=0,AK760+1,0)</f>
        <v>0</v>
      </c>
      <c r="AL761" s="74" t="n">
        <f aca="false">IF(K761&gt;0,AL760+1,0)</f>
        <v>3</v>
      </c>
      <c r="AM761" s="74" t="n">
        <f aca="false">IF(K761&lt;=0,AM760+1,0)</f>
        <v>0</v>
      </c>
    </row>
    <row r="762" customFormat="false" ht="15" hidden="false" customHeight="false" outlineLevel="0" collapsed="false">
      <c r="A762" s="61" t="n">
        <v>761</v>
      </c>
      <c r="B762" s="62" t="n">
        <v>42157.4479166667</v>
      </c>
      <c r="C762" s="63" t="n">
        <f aca="false">YEAR(B762)</f>
        <v>2015</v>
      </c>
      <c r="D762" s="32" t="s">
        <v>276</v>
      </c>
      <c r="E762" s="64" t="n">
        <v>8377.7</v>
      </c>
      <c r="F762" s="65" t="n">
        <v>0.0321</v>
      </c>
      <c r="G762" s="66" t="n">
        <v>268.92417</v>
      </c>
      <c r="H762" s="67" t="n">
        <f aca="false">E762+IF(D762="Long",1,-1)*G762</f>
        <v>8108.77583</v>
      </c>
      <c r="I762" s="68" t="n">
        <f aca="false">Assumptions!$B$58</f>
        <v>5.35750011455817</v>
      </c>
      <c r="J762" s="68" t="n">
        <f aca="false">INDEX(Yearly!$L$5:$L$22,MATCH(C762,Yearly!$A$5:$A$22,0))</f>
        <v>0.574017869416947</v>
      </c>
      <c r="K762" s="68" t="n">
        <f aca="false">G762-I762-J762</f>
        <v>262.992652016025</v>
      </c>
      <c r="L762" s="69" t="n">
        <f aca="false">(I762+J762)/Assumptions!$B$8</f>
        <v>0.000261542883774386</v>
      </c>
      <c r="M762" s="70" t="n">
        <f aca="false">F762-L762</f>
        <v>0.0318384571162256</v>
      </c>
      <c r="N762" s="71" t="n">
        <f aca="false">G762*Assumptions!$B$7</f>
        <v>2115088.59705</v>
      </c>
      <c r="O762" s="71" t="n">
        <f aca="false">K762*Assumptions!$B$7</f>
        <v>2068437.20810604</v>
      </c>
      <c r="P762" s="68" t="n">
        <f aca="false">P761+G762</f>
        <v>10300.446785</v>
      </c>
      <c r="Q762" s="68" t="n">
        <f aca="false">MAX(Q761,P762)</f>
        <v>10300.446785</v>
      </c>
      <c r="R762" s="68" t="n">
        <f aca="false">Q762-P762</f>
        <v>0</v>
      </c>
      <c r="S762" s="68" t="n">
        <f aca="false">S761+K762</f>
        <v>5816.02784982501</v>
      </c>
      <c r="T762" s="68" t="n">
        <f aca="false">MAX(T761,S762)</f>
        <v>5816.02784982501</v>
      </c>
      <c r="U762" s="68" t="n">
        <f aca="false">T762-S762</f>
        <v>0</v>
      </c>
      <c r="V762" s="70" t="n">
        <f aca="false">V761+F762</f>
        <v>1.9806</v>
      </c>
      <c r="W762" s="70" t="n">
        <f aca="false">MAX(W761,V762)</f>
        <v>1.9806</v>
      </c>
      <c r="X762" s="70" t="n">
        <f aca="false">W762-V762</f>
        <v>0</v>
      </c>
      <c r="Y762" s="70" t="n">
        <f aca="false">Y761+M762</f>
        <v>1.78286514299935</v>
      </c>
      <c r="Z762" s="70" t="n">
        <f aca="false">MAX(Z761,Y762)</f>
        <v>1.78286514299935</v>
      </c>
      <c r="AA762" s="70" t="n">
        <f aca="false">Z762-Y762</f>
        <v>0</v>
      </c>
      <c r="AB762" s="72" t="n">
        <f aca="false">AB761*(1+F762)</f>
        <v>6.41369894486398</v>
      </c>
      <c r="AC762" s="73" t="n">
        <f aca="false">MAX(AC761,AB762)</f>
        <v>6.41369894486398</v>
      </c>
      <c r="AD762" s="70" t="n">
        <f aca="false">1-AB762/AC762</f>
        <v>0</v>
      </c>
      <c r="AE762" s="73" t="n">
        <f aca="false">AE761*(1+M762)</f>
        <v>5.26526645438215</v>
      </c>
      <c r="AF762" s="73" t="n">
        <f aca="false">MAX(AF761,AE762)</f>
        <v>5.26526645438215</v>
      </c>
      <c r="AG762" s="70" t="n">
        <f aca="false">1-AE762/AF762</f>
        <v>0</v>
      </c>
      <c r="AH762" s="74" t="n">
        <f aca="false">IF(R762&gt;0,AH761+1,0)</f>
        <v>0</v>
      </c>
      <c r="AI762" s="74" t="n">
        <f aca="false">IF(U762&gt;0,AI761+1,0)</f>
        <v>0</v>
      </c>
      <c r="AJ762" s="74" t="n">
        <f aca="false">IF(G762&gt;0,AJ761+1,0)</f>
        <v>4</v>
      </c>
      <c r="AK762" s="74" t="n">
        <f aca="false">IF(G762&lt;=0,AK761+1,0)</f>
        <v>0</v>
      </c>
      <c r="AL762" s="74" t="n">
        <f aca="false">IF(K762&gt;0,AL761+1,0)</f>
        <v>4</v>
      </c>
      <c r="AM762" s="74" t="n">
        <f aca="false">IF(K762&lt;=0,AM761+1,0)</f>
        <v>0</v>
      </c>
    </row>
    <row r="763" customFormat="false" ht="15" hidden="false" customHeight="false" outlineLevel="0" collapsed="false">
      <c r="A763" s="61" t="n">
        <v>762</v>
      </c>
      <c r="B763" s="62" t="n">
        <v>42165.5520833333</v>
      </c>
      <c r="C763" s="63" t="n">
        <f aca="false">YEAR(B763)</f>
        <v>2015</v>
      </c>
      <c r="D763" s="32" t="s">
        <v>277</v>
      </c>
      <c r="E763" s="64" t="n">
        <v>8108.7</v>
      </c>
      <c r="F763" s="65" t="n">
        <v>-0.0047</v>
      </c>
      <c r="G763" s="66" t="n">
        <v>-38.11089</v>
      </c>
      <c r="H763" s="67" t="n">
        <f aca="false">E763+IF(D763="Long",1,-1)*G763</f>
        <v>8070.58911</v>
      </c>
      <c r="I763" s="68" t="n">
        <f aca="false">Assumptions!$B$58</f>
        <v>5.35750011455817</v>
      </c>
      <c r="J763" s="68" t="n">
        <f aca="false">INDEX(Yearly!$L$5:$L$22,MATCH(C763,Yearly!$A$5:$A$22,0))</f>
        <v>0.574017869416947</v>
      </c>
      <c r="K763" s="68" t="n">
        <f aca="false">G763-I763-J763</f>
        <v>-44.0424079839751</v>
      </c>
      <c r="L763" s="69" t="n">
        <f aca="false">(I763+J763)/Assumptions!$B$8</f>
        <v>0.000261542883774386</v>
      </c>
      <c r="M763" s="70" t="n">
        <f aca="false">F763-L763</f>
        <v>-0.00496154288377439</v>
      </c>
      <c r="N763" s="71" t="n">
        <f aca="false">G763*Assumptions!$B$7</f>
        <v>-299742.14985</v>
      </c>
      <c r="O763" s="71" t="n">
        <f aca="false">K763*Assumptions!$B$7</f>
        <v>-346393.538793964</v>
      </c>
      <c r="P763" s="68" t="n">
        <f aca="false">P762+G763</f>
        <v>10262.335895</v>
      </c>
      <c r="Q763" s="68" t="n">
        <f aca="false">MAX(Q762,P763)</f>
        <v>10300.446785</v>
      </c>
      <c r="R763" s="68" t="n">
        <f aca="false">Q763-P763</f>
        <v>38.1108899999999</v>
      </c>
      <c r="S763" s="68" t="n">
        <f aca="false">S762+K763</f>
        <v>5771.98544184104</v>
      </c>
      <c r="T763" s="68" t="n">
        <f aca="false">MAX(T762,S763)</f>
        <v>5816.02784982501</v>
      </c>
      <c r="U763" s="68" t="n">
        <f aca="false">T763-S763</f>
        <v>44.042407983975</v>
      </c>
      <c r="V763" s="70" t="n">
        <f aca="false">V762+F763</f>
        <v>1.9759</v>
      </c>
      <c r="W763" s="70" t="n">
        <f aca="false">MAX(W762,V763)</f>
        <v>1.9806</v>
      </c>
      <c r="X763" s="70" t="n">
        <f aca="false">W763-V763</f>
        <v>0.00469999999999993</v>
      </c>
      <c r="Y763" s="70" t="n">
        <f aca="false">Y762+M763</f>
        <v>1.77790360011557</v>
      </c>
      <c r="Z763" s="70" t="n">
        <f aca="false">MAX(Z762,Y763)</f>
        <v>1.78286514299935</v>
      </c>
      <c r="AA763" s="70" t="n">
        <f aca="false">Z763-Y763</f>
        <v>0.00496154288377437</v>
      </c>
      <c r="AB763" s="72" t="n">
        <f aca="false">AB762*(1+F763)</f>
        <v>6.38355455982312</v>
      </c>
      <c r="AC763" s="73" t="n">
        <f aca="false">MAX(AC762,AB763)</f>
        <v>6.41369894486398</v>
      </c>
      <c r="AD763" s="70" t="n">
        <f aca="false">1-AB763/AC763</f>
        <v>0.00470000000000015</v>
      </c>
      <c r="AE763" s="73" t="n">
        <f aca="false">AE762*(1+M763)</f>
        <v>5.23914260907423</v>
      </c>
      <c r="AF763" s="73" t="n">
        <f aca="false">MAX(AF762,AE763)</f>
        <v>5.26526645438215</v>
      </c>
      <c r="AG763" s="70" t="n">
        <f aca="false">1-AE763/AF763</f>
        <v>0.00496154288377426</v>
      </c>
      <c r="AH763" s="74" t="n">
        <f aca="false">IF(R763&gt;0,AH762+1,0)</f>
        <v>1</v>
      </c>
      <c r="AI763" s="74" t="n">
        <f aca="false">IF(U763&gt;0,AI762+1,0)</f>
        <v>1</v>
      </c>
      <c r="AJ763" s="74" t="n">
        <f aca="false">IF(G763&gt;0,AJ762+1,0)</f>
        <v>0</v>
      </c>
      <c r="AK763" s="74" t="n">
        <f aca="false">IF(G763&lt;=0,AK762+1,0)</f>
        <v>1</v>
      </c>
      <c r="AL763" s="74" t="n">
        <f aca="false">IF(K763&gt;0,AL762+1,0)</f>
        <v>0</v>
      </c>
      <c r="AM763" s="74" t="n">
        <f aca="false">IF(K763&lt;=0,AM762+1,0)</f>
        <v>1</v>
      </c>
    </row>
    <row r="764" customFormat="false" ht="15" hidden="false" customHeight="false" outlineLevel="0" collapsed="false">
      <c r="A764" s="61" t="n">
        <v>763</v>
      </c>
      <c r="B764" s="62" t="n">
        <v>42166.4479166667</v>
      </c>
      <c r="C764" s="63" t="n">
        <f aca="false">YEAR(B764)</f>
        <v>2015</v>
      </c>
      <c r="D764" s="32" t="s">
        <v>276</v>
      </c>
      <c r="E764" s="64" t="n">
        <v>8070.95</v>
      </c>
      <c r="F764" s="65" t="n">
        <v>0.0022</v>
      </c>
      <c r="G764" s="66" t="n">
        <v>17.75609</v>
      </c>
      <c r="H764" s="67" t="n">
        <f aca="false">E764+IF(D764="Long",1,-1)*G764</f>
        <v>8053.19391</v>
      </c>
      <c r="I764" s="68" t="n">
        <f aca="false">Assumptions!$B$58</f>
        <v>5.35750011455817</v>
      </c>
      <c r="J764" s="68" t="n">
        <f aca="false">INDEX(Yearly!$L$5:$L$22,MATCH(C764,Yearly!$A$5:$A$22,0))</f>
        <v>0.574017869416947</v>
      </c>
      <c r="K764" s="68" t="n">
        <f aca="false">G764-I764-J764</f>
        <v>11.8245720160249</v>
      </c>
      <c r="L764" s="69" t="n">
        <f aca="false">(I764+J764)/Assumptions!$B$8</f>
        <v>0.000261542883774386</v>
      </c>
      <c r="M764" s="70" t="n">
        <f aca="false">F764-L764</f>
        <v>0.00193845711622561</v>
      </c>
      <c r="N764" s="71" t="n">
        <f aca="false">G764*Assumptions!$B$7</f>
        <v>139651.64785</v>
      </c>
      <c r="O764" s="71" t="n">
        <f aca="false">K764*Assumptions!$B$7</f>
        <v>93000.2589060357</v>
      </c>
      <c r="P764" s="68" t="n">
        <f aca="false">P763+G764</f>
        <v>10280.091985</v>
      </c>
      <c r="Q764" s="68" t="n">
        <f aca="false">MAX(Q763,P764)</f>
        <v>10300.446785</v>
      </c>
      <c r="R764" s="68" t="n">
        <f aca="false">Q764-P764</f>
        <v>20.3547999999992</v>
      </c>
      <c r="S764" s="68" t="n">
        <f aca="false">S763+K764</f>
        <v>5783.81001385706</v>
      </c>
      <c r="T764" s="68" t="n">
        <f aca="false">MAX(T763,S764)</f>
        <v>5816.02784982501</v>
      </c>
      <c r="U764" s="68" t="n">
        <f aca="false">T764-S764</f>
        <v>32.2178359679501</v>
      </c>
      <c r="V764" s="70" t="n">
        <f aca="false">V763+F764</f>
        <v>1.9781</v>
      </c>
      <c r="W764" s="70" t="n">
        <f aca="false">MAX(W763,V764)</f>
        <v>1.9806</v>
      </c>
      <c r="X764" s="70" t="n">
        <f aca="false">W764-V764</f>
        <v>0.00249999999999995</v>
      </c>
      <c r="Y764" s="70" t="n">
        <f aca="false">Y763+M764</f>
        <v>1.7798420572318</v>
      </c>
      <c r="Z764" s="70" t="n">
        <f aca="false">MAX(Z763,Y764)</f>
        <v>1.78286514299935</v>
      </c>
      <c r="AA764" s="70" t="n">
        <f aca="false">Z764-Y764</f>
        <v>0.00302308576754884</v>
      </c>
      <c r="AB764" s="72" t="n">
        <f aca="false">AB763*(1+F764)</f>
        <v>6.39759837985473</v>
      </c>
      <c r="AC764" s="73" t="n">
        <f aca="false">MAX(AC763,AB764)</f>
        <v>6.41369894486398</v>
      </c>
      <c r="AD764" s="70" t="n">
        <f aca="false">1-AB764/AC764</f>
        <v>0.00251034000000017</v>
      </c>
      <c r="AE764" s="73" t="n">
        <f aca="false">AE763*(1+M764)</f>
        <v>5.24929846234771</v>
      </c>
      <c r="AF764" s="73" t="n">
        <f aca="false">MAX(AF763,AE764)</f>
        <v>5.26526645438215</v>
      </c>
      <c r="AG764" s="70" t="n">
        <f aca="false">1-AE764/AF764</f>
        <v>0.00303270350565932</v>
      </c>
      <c r="AH764" s="74" t="n">
        <f aca="false">IF(R764&gt;0,AH763+1,0)</f>
        <v>2</v>
      </c>
      <c r="AI764" s="74" t="n">
        <f aca="false">IF(U764&gt;0,AI763+1,0)</f>
        <v>2</v>
      </c>
      <c r="AJ764" s="74" t="n">
        <f aca="false">IF(G764&gt;0,AJ763+1,0)</f>
        <v>1</v>
      </c>
      <c r="AK764" s="74" t="n">
        <f aca="false">IF(G764&lt;=0,AK763+1,0)</f>
        <v>0</v>
      </c>
      <c r="AL764" s="74" t="n">
        <f aca="false">IF(K764&gt;0,AL763+1,0)</f>
        <v>1</v>
      </c>
      <c r="AM764" s="74" t="n">
        <f aca="false">IF(K764&lt;=0,AM763+1,0)</f>
        <v>0</v>
      </c>
    </row>
    <row r="765" customFormat="false" ht="15" hidden="false" customHeight="false" outlineLevel="0" collapsed="false">
      <c r="A765" s="61" t="n">
        <v>764</v>
      </c>
      <c r="B765" s="62" t="n">
        <v>42170.5729166667</v>
      </c>
      <c r="C765" s="63" t="n">
        <f aca="false">YEAR(B765)</f>
        <v>2015</v>
      </c>
      <c r="D765" s="32" t="s">
        <v>277</v>
      </c>
      <c r="E765" s="64" t="n">
        <v>8052.9</v>
      </c>
      <c r="F765" s="65" t="n">
        <v>-0.0093</v>
      </c>
      <c r="G765" s="66" t="n">
        <v>-74.89197</v>
      </c>
      <c r="H765" s="67" t="n">
        <f aca="false">E765+IF(D765="Long",1,-1)*G765</f>
        <v>7978.00803</v>
      </c>
      <c r="I765" s="68" t="n">
        <f aca="false">Assumptions!$B$58</f>
        <v>5.35750011455817</v>
      </c>
      <c r="J765" s="68" t="n">
        <f aca="false">INDEX(Yearly!$L$5:$L$22,MATCH(C765,Yearly!$A$5:$A$22,0))</f>
        <v>0.574017869416947</v>
      </c>
      <c r="K765" s="68" t="n">
        <f aca="false">G765-I765-J765</f>
        <v>-80.8234879839751</v>
      </c>
      <c r="L765" s="69" t="n">
        <f aca="false">(I765+J765)/Assumptions!$B$8</f>
        <v>0.000261542883774386</v>
      </c>
      <c r="M765" s="70" t="n">
        <f aca="false">F765-L765</f>
        <v>-0.00956154288377439</v>
      </c>
      <c r="N765" s="71" t="n">
        <f aca="false">G765*Assumptions!$B$7</f>
        <v>-589025.34405</v>
      </c>
      <c r="O765" s="71" t="n">
        <f aca="false">K765*Assumptions!$B$7</f>
        <v>-635676.732993964</v>
      </c>
      <c r="P765" s="68" t="n">
        <f aca="false">P764+G765</f>
        <v>10205.200015</v>
      </c>
      <c r="Q765" s="68" t="n">
        <f aca="false">MAX(Q764,P765)</f>
        <v>10300.446785</v>
      </c>
      <c r="R765" s="68" t="n">
        <f aca="false">Q765-P765</f>
        <v>95.2467699999997</v>
      </c>
      <c r="S765" s="68" t="n">
        <f aca="false">S764+K765</f>
        <v>5702.98652587309</v>
      </c>
      <c r="T765" s="68" t="n">
        <f aca="false">MAX(T764,S765)</f>
        <v>5816.02784982501</v>
      </c>
      <c r="U765" s="68" t="n">
        <f aca="false">T765-S765</f>
        <v>113.041323951925</v>
      </c>
      <c r="V765" s="70" t="n">
        <f aca="false">V764+F765</f>
        <v>1.9688</v>
      </c>
      <c r="W765" s="70" t="n">
        <f aca="false">MAX(W764,V765)</f>
        <v>1.9806</v>
      </c>
      <c r="X765" s="70" t="n">
        <f aca="false">W765-V765</f>
        <v>0.0118</v>
      </c>
      <c r="Y765" s="70" t="n">
        <f aca="false">Y764+M765</f>
        <v>1.77028051434802</v>
      </c>
      <c r="Z765" s="70" t="n">
        <f aca="false">MAX(Z764,Y765)</f>
        <v>1.78286514299935</v>
      </c>
      <c r="AA765" s="70" t="n">
        <f aca="false">Z765-Y765</f>
        <v>0.0125846286513231</v>
      </c>
      <c r="AB765" s="72" t="n">
        <f aca="false">AB764*(1+F765)</f>
        <v>6.33810071492208</v>
      </c>
      <c r="AC765" s="73" t="n">
        <f aca="false">MAX(AC764,AB765)</f>
        <v>6.41369894486398</v>
      </c>
      <c r="AD765" s="70" t="n">
        <f aca="false">1-AB765/AC765</f>
        <v>0.0117869938380001</v>
      </c>
      <c r="AE765" s="73" t="n">
        <f aca="false">AE764*(1+M765)</f>
        <v>5.19910706999024</v>
      </c>
      <c r="AF765" s="73" t="n">
        <f aca="false">MAX(AF764,AE765)</f>
        <v>5.26526645438215</v>
      </c>
      <c r="AG765" s="70" t="n">
        <f aca="false">1-AE765/AF765</f>
        <v>0.0125652490648106</v>
      </c>
      <c r="AH765" s="74" t="n">
        <f aca="false">IF(R765&gt;0,AH764+1,0)</f>
        <v>3</v>
      </c>
      <c r="AI765" s="74" t="n">
        <f aca="false">IF(U765&gt;0,AI764+1,0)</f>
        <v>3</v>
      </c>
      <c r="AJ765" s="74" t="n">
        <f aca="false">IF(G765&gt;0,AJ764+1,0)</f>
        <v>0</v>
      </c>
      <c r="AK765" s="74" t="n">
        <f aca="false">IF(G765&lt;=0,AK764+1,0)</f>
        <v>1</v>
      </c>
      <c r="AL765" s="74" t="n">
        <f aca="false">IF(K765&gt;0,AL764+1,0)</f>
        <v>0</v>
      </c>
      <c r="AM765" s="74" t="n">
        <f aca="false">IF(K765&lt;=0,AM764+1,0)</f>
        <v>1</v>
      </c>
    </row>
    <row r="766" customFormat="false" ht="15" hidden="false" customHeight="false" outlineLevel="0" collapsed="false">
      <c r="A766" s="61" t="n">
        <v>765</v>
      </c>
      <c r="B766" s="62" t="n">
        <v>42171.40625</v>
      </c>
      <c r="C766" s="63" t="n">
        <f aca="false">YEAR(B766)</f>
        <v>2015</v>
      </c>
      <c r="D766" s="32" t="s">
        <v>276</v>
      </c>
      <c r="E766" s="64" t="n">
        <v>7978.15</v>
      </c>
      <c r="F766" s="65" t="n">
        <v>-0.0091</v>
      </c>
      <c r="G766" s="66" t="n">
        <v>-72.601165</v>
      </c>
      <c r="H766" s="67" t="n">
        <f aca="false">E766+IF(D766="Long",1,-1)*G766</f>
        <v>8050.751165</v>
      </c>
      <c r="I766" s="68" t="n">
        <f aca="false">Assumptions!$B$58</f>
        <v>5.35750011455817</v>
      </c>
      <c r="J766" s="68" t="n">
        <f aca="false">INDEX(Yearly!$L$5:$L$22,MATCH(C766,Yearly!$A$5:$A$22,0))</f>
        <v>0.574017869416947</v>
      </c>
      <c r="K766" s="68" t="n">
        <f aca="false">G766-I766-J766</f>
        <v>-78.5326829839751</v>
      </c>
      <c r="L766" s="69" t="n">
        <f aca="false">(I766+J766)/Assumptions!$B$8</f>
        <v>0.000261542883774386</v>
      </c>
      <c r="M766" s="70" t="n">
        <f aca="false">F766-L766</f>
        <v>-0.00936154288377439</v>
      </c>
      <c r="N766" s="71" t="n">
        <f aca="false">G766*Assumptions!$B$7</f>
        <v>-571008.162725</v>
      </c>
      <c r="O766" s="71" t="n">
        <f aca="false">K766*Assumptions!$B$7</f>
        <v>-617659.551668964</v>
      </c>
      <c r="P766" s="68" t="n">
        <f aca="false">P765+G766</f>
        <v>10132.59885</v>
      </c>
      <c r="Q766" s="68" t="n">
        <f aca="false">MAX(Q765,P766)</f>
        <v>10300.446785</v>
      </c>
      <c r="R766" s="68" t="n">
        <f aca="false">Q766-P766</f>
        <v>167.847935</v>
      </c>
      <c r="S766" s="68" t="n">
        <f aca="false">S765+K766</f>
        <v>5624.45384288911</v>
      </c>
      <c r="T766" s="68" t="n">
        <f aca="false">MAX(T765,S766)</f>
        <v>5816.02784982501</v>
      </c>
      <c r="U766" s="68" t="n">
        <f aca="false">T766-S766</f>
        <v>191.5740069359</v>
      </c>
      <c r="V766" s="70" t="n">
        <f aca="false">V765+F766</f>
        <v>1.9597</v>
      </c>
      <c r="W766" s="70" t="n">
        <f aca="false">MAX(W765,V766)</f>
        <v>1.9806</v>
      </c>
      <c r="X766" s="70" t="n">
        <f aca="false">W766-V766</f>
        <v>0.0209000000000001</v>
      </c>
      <c r="Y766" s="70" t="n">
        <f aca="false">Y765+M766</f>
        <v>1.76091897146425</v>
      </c>
      <c r="Z766" s="70" t="n">
        <f aca="false">MAX(Z765,Y766)</f>
        <v>1.78286514299935</v>
      </c>
      <c r="AA766" s="70" t="n">
        <f aca="false">Z766-Y766</f>
        <v>0.0219461715350975</v>
      </c>
      <c r="AB766" s="72" t="n">
        <f aca="false">AB765*(1+F766)</f>
        <v>6.28042399841629</v>
      </c>
      <c r="AC766" s="73" t="n">
        <f aca="false">MAX(AC765,AB766)</f>
        <v>6.41369894486398</v>
      </c>
      <c r="AD766" s="70" t="n">
        <f aca="false">1-AB766/AC766</f>
        <v>0.0207797321940743</v>
      </c>
      <c r="AE766" s="73" t="n">
        <f aca="false">AE765*(1+M766)</f>
        <v>5.1504354061972</v>
      </c>
      <c r="AF766" s="73" t="n">
        <f aca="false">MAX(AF765,AE766)</f>
        <v>5.26526645438215</v>
      </c>
      <c r="AG766" s="70" t="n">
        <f aca="false">1-AE766/AF766</f>
        <v>0.0218091618306193</v>
      </c>
      <c r="AH766" s="74" t="n">
        <f aca="false">IF(R766&gt;0,AH765+1,0)</f>
        <v>4</v>
      </c>
      <c r="AI766" s="74" t="n">
        <f aca="false">IF(U766&gt;0,AI765+1,0)</f>
        <v>4</v>
      </c>
      <c r="AJ766" s="74" t="n">
        <f aca="false">IF(G766&gt;0,AJ765+1,0)</f>
        <v>0</v>
      </c>
      <c r="AK766" s="74" t="n">
        <f aca="false">IF(G766&lt;=0,AK765+1,0)</f>
        <v>2</v>
      </c>
      <c r="AL766" s="74" t="n">
        <f aca="false">IF(K766&gt;0,AL765+1,0)</f>
        <v>0</v>
      </c>
      <c r="AM766" s="74" t="n">
        <f aca="false">IF(K766&lt;=0,AM765+1,0)</f>
        <v>2</v>
      </c>
    </row>
    <row r="767" customFormat="false" ht="15" hidden="false" customHeight="false" outlineLevel="0" collapsed="false">
      <c r="A767" s="61" t="n">
        <v>766</v>
      </c>
      <c r="B767" s="62" t="n">
        <v>42171.6354166667</v>
      </c>
      <c r="C767" s="63" t="n">
        <f aca="false">YEAR(B767)</f>
        <v>2015</v>
      </c>
      <c r="D767" s="32" t="s">
        <v>277</v>
      </c>
      <c r="E767" s="64" t="n">
        <v>8050.45</v>
      </c>
      <c r="F767" s="65" t="n">
        <v>0.0218</v>
      </c>
      <c r="G767" s="66" t="n">
        <v>175.49981</v>
      </c>
      <c r="H767" s="67" t="n">
        <f aca="false">E767+IF(D767="Long",1,-1)*G767</f>
        <v>8225.94981</v>
      </c>
      <c r="I767" s="68" t="n">
        <f aca="false">Assumptions!$B$58</f>
        <v>5.35750011455817</v>
      </c>
      <c r="J767" s="68" t="n">
        <f aca="false">INDEX(Yearly!$L$5:$L$22,MATCH(C767,Yearly!$A$5:$A$22,0))</f>
        <v>0.574017869416947</v>
      </c>
      <c r="K767" s="68" t="n">
        <f aca="false">G767-I767-J767</f>
        <v>169.568292016025</v>
      </c>
      <c r="L767" s="69" t="n">
        <f aca="false">(I767+J767)/Assumptions!$B$8</f>
        <v>0.000261542883774386</v>
      </c>
      <c r="M767" s="70" t="n">
        <f aca="false">F767-L767</f>
        <v>0.0215384571162256</v>
      </c>
      <c r="N767" s="71" t="n">
        <f aca="false">G767*Assumptions!$B$7</f>
        <v>1380306.00565</v>
      </c>
      <c r="O767" s="71" t="n">
        <f aca="false">K767*Assumptions!$B$7</f>
        <v>1333654.61670604</v>
      </c>
      <c r="P767" s="68" t="n">
        <f aca="false">P766+G767</f>
        <v>10308.09866</v>
      </c>
      <c r="Q767" s="68" t="n">
        <f aca="false">MAX(Q766,P767)</f>
        <v>10308.09866</v>
      </c>
      <c r="R767" s="68" t="n">
        <f aca="false">Q767-P767</f>
        <v>0</v>
      </c>
      <c r="S767" s="68" t="n">
        <f aca="false">S766+K767</f>
        <v>5794.02213490514</v>
      </c>
      <c r="T767" s="68" t="n">
        <f aca="false">MAX(T766,S767)</f>
        <v>5816.02784982501</v>
      </c>
      <c r="U767" s="68" t="n">
        <f aca="false">T767-S767</f>
        <v>22.0057149198747</v>
      </c>
      <c r="V767" s="70" t="n">
        <f aca="false">V766+F767</f>
        <v>1.9815</v>
      </c>
      <c r="W767" s="70" t="n">
        <f aca="false">MAX(W766,V767)</f>
        <v>1.9815</v>
      </c>
      <c r="X767" s="70" t="n">
        <f aca="false">W767-V767</f>
        <v>0</v>
      </c>
      <c r="Y767" s="70" t="n">
        <f aca="false">Y766+M767</f>
        <v>1.78245742858047</v>
      </c>
      <c r="Z767" s="70" t="n">
        <f aca="false">MAX(Z766,Y767)</f>
        <v>1.78286514299935</v>
      </c>
      <c r="AA767" s="70" t="n">
        <f aca="false">Z767-Y767</f>
        <v>0.000407714418871885</v>
      </c>
      <c r="AB767" s="72" t="n">
        <f aca="false">AB766*(1+F767)</f>
        <v>6.41733724158177</v>
      </c>
      <c r="AC767" s="73" t="n">
        <f aca="false">MAX(AC766,AB767)</f>
        <v>6.41733724158177</v>
      </c>
      <c r="AD767" s="70" t="n">
        <f aca="false">1-AB767/AC767</f>
        <v>0</v>
      </c>
      <c r="AE767" s="73" t="n">
        <f aca="false">AE766*(1+M767)</f>
        <v>5.26136783832347</v>
      </c>
      <c r="AF767" s="73" t="n">
        <f aca="false">MAX(AF766,AE767)</f>
        <v>5.26526645438215</v>
      </c>
      <c r="AG767" s="70" t="n">
        <f aca="false">1-AE767/AF767</f>
        <v>0.000740440411223453</v>
      </c>
      <c r="AH767" s="74" t="n">
        <f aca="false">IF(R767&gt;0,AH766+1,0)</f>
        <v>0</v>
      </c>
      <c r="AI767" s="74" t="n">
        <f aca="false">IF(U767&gt;0,AI766+1,0)</f>
        <v>5</v>
      </c>
      <c r="AJ767" s="74" t="n">
        <f aca="false">IF(G767&gt;0,AJ766+1,0)</f>
        <v>1</v>
      </c>
      <c r="AK767" s="74" t="n">
        <f aca="false">IF(G767&lt;=0,AK766+1,0)</f>
        <v>0</v>
      </c>
      <c r="AL767" s="74" t="n">
        <f aca="false">IF(K767&gt;0,AL766+1,0)</f>
        <v>1</v>
      </c>
      <c r="AM767" s="74" t="n">
        <f aca="false">IF(K767&lt;=0,AM766+1,0)</f>
        <v>0</v>
      </c>
    </row>
    <row r="768" customFormat="false" ht="15" hidden="false" customHeight="false" outlineLevel="0" collapsed="false">
      <c r="A768" s="61" t="n">
        <v>767</v>
      </c>
      <c r="B768" s="62" t="n">
        <v>42184.40625</v>
      </c>
      <c r="C768" s="63" t="n">
        <f aca="false">YEAR(B768)</f>
        <v>2015</v>
      </c>
      <c r="D768" s="32" t="s">
        <v>276</v>
      </c>
      <c r="E768" s="64" t="n">
        <v>8226.05</v>
      </c>
      <c r="F768" s="65" t="n">
        <v>-0.0104</v>
      </c>
      <c r="G768" s="66" t="n">
        <v>-85.55092</v>
      </c>
      <c r="H768" s="67" t="n">
        <f aca="false">E768+IF(D768="Long",1,-1)*G768</f>
        <v>8311.60092</v>
      </c>
      <c r="I768" s="68" t="n">
        <f aca="false">Assumptions!$B$58</f>
        <v>5.35750011455817</v>
      </c>
      <c r="J768" s="68" t="n">
        <f aca="false">INDEX(Yearly!$L$5:$L$22,MATCH(C768,Yearly!$A$5:$A$22,0))</f>
        <v>0.574017869416947</v>
      </c>
      <c r="K768" s="68" t="n">
        <f aca="false">G768-I768-J768</f>
        <v>-91.4824379839751</v>
      </c>
      <c r="L768" s="69" t="n">
        <f aca="false">(I768+J768)/Assumptions!$B$8</f>
        <v>0.000261542883774386</v>
      </c>
      <c r="M768" s="70" t="n">
        <f aca="false">F768-L768</f>
        <v>-0.0106615428837744</v>
      </c>
      <c r="N768" s="71" t="n">
        <f aca="false">G768*Assumptions!$B$7</f>
        <v>-672857.9858</v>
      </c>
      <c r="O768" s="71" t="n">
        <f aca="false">K768*Assumptions!$B$7</f>
        <v>-719509.374743964</v>
      </c>
      <c r="P768" s="68" t="n">
        <f aca="false">P767+G768</f>
        <v>10222.54774</v>
      </c>
      <c r="Q768" s="68" t="n">
        <f aca="false">MAX(Q767,P768)</f>
        <v>10308.09866</v>
      </c>
      <c r="R768" s="68" t="n">
        <f aca="false">Q768-P768</f>
        <v>85.5509199999997</v>
      </c>
      <c r="S768" s="68" t="n">
        <f aca="false">S767+K768</f>
        <v>5702.53969692116</v>
      </c>
      <c r="T768" s="68" t="n">
        <f aca="false">MAX(T767,S768)</f>
        <v>5816.02784982501</v>
      </c>
      <c r="U768" s="68" t="n">
        <f aca="false">T768-S768</f>
        <v>113.488152903849</v>
      </c>
      <c r="V768" s="70" t="n">
        <f aca="false">V767+F768</f>
        <v>1.9711</v>
      </c>
      <c r="W768" s="70" t="n">
        <f aca="false">MAX(W767,V768)</f>
        <v>1.9815</v>
      </c>
      <c r="X768" s="70" t="n">
        <f aca="false">W768-V768</f>
        <v>0.0104</v>
      </c>
      <c r="Y768" s="70" t="n">
        <f aca="false">Y767+M768</f>
        <v>1.7717958856967</v>
      </c>
      <c r="Z768" s="70" t="n">
        <f aca="false">MAX(Z767,Y768)</f>
        <v>1.78286514299935</v>
      </c>
      <c r="AA768" s="70" t="n">
        <f aca="false">Z768-Y768</f>
        <v>0.0110692573026463</v>
      </c>
      <c r="AB768" s="72" t="n">
        <f aca="false">AB767*(1+F768)</f>
        <v>6.35059693426932</v>
      </c>
      <c r="AC768" s="73" t="n">
        <f aca="false">MAX(AC767,AB768)</f>
        <v>6.41733724158177</v>
      </c>
      <c r="AD768" s="70" t="n">
        <f aca="false">1-AB768/AC768</f>
        <v>0.0104</v>
      </c>
      <c r="AE768" s="73" t="n">
        <f aca="false">AE767*(1+M768)</f>
        <v>5.20527353948787</v>
      </c>
      <c r="AF768" s="73" t="n">
        <f aca="false">MAX(AF767,AE768)</f>
        <v>5.26526645438215</v>
      </c>
      <c r="AG768" s="70" t="n">
        <f aca="false">1-AE768/AF768</f>
        <v>0.0113940890578007</v>
      </c>
      <c r="AH768" s="74" t="n">
        <f aca="false">IF(R768&gt;0,AH767+1,0)</f>
        <v>1</v>
      </c>
      <c r="AI768" s="74" t="n">
        <f aca="false">IF(U768&gt;0,AI767+1,0)</f>
        <v>6</v>
      </c>
      <c r="AJ768" s="74" t="n">
        <f aca="false">IF(G768&gt;0,AJ767+1,0)</f>
        <v>0</v>
      </c>
      <c r="AK768" s="74" t="n">
        <f aca="false">IF(G768&lt;=0,AK767+1,0)</f>
        <v>1</v>
      </c>
      <c r="AL768" s="74" t="n">
        <f aca="false">IF(K768&gt;0,AL767+1,0)</f>
        <v>0</v>
      </c>
      <c r="AM768" s="74" t="n">
        <f aca="false">IF(K768&lt;=0,AM767+1,0)</f>
        <v>1</v>
      </c>
    </row>
    <row r="769" customFormat="false" ht="15" hidden="false" customHeight="false" outlineLevel="0" collapsed="false">
      <c r="A769" s="61" t="n">
        <v>768</v>
      </c>
      <c r="B769" s="62" t="n">
        <v>42184.6145833333</v>
      </c>
      <c r="C769" s="63" t="n">
        <f aca="false">YEAR(B769)</f>
        <v>2015</v>
      </c>
      <c r="D769" s="32" t="s">
        <v>277</v>
      </c>
      <c r="E769" s="64" t="n">
        <v>8311.75</v>
      </c>
      <c r="F769" s="65" t="n">
        <v>-0.0002</v>
      </c>
      <c r="G769" s="66" t="n">
        <v>-1.66235</v>
      </c>
      <c r="H769" s="67" t="n">
        <f aca="false">E769+IF(D769="Long",1,-1)*G769</f>
        <v>8310.08765</v>
      </c>
      <c r="I769" s="68" t="n">
        <f aca="false">Assumptions!$B$58</f>
        <v>5.35750011455817</v>
      </c>
      <c r="J769" s="68" t="n">
        <f aca="false">INDEX(Yearly!$L$5:$L$22,MATCH(C769,Yearly!$A$5:$A$22,0))</f>
        <v>0.574017869416947</v>
      </c>
      <c r="K769" s="68" t="n">
        <f aca="false">G769-I769-J769</f>
        <v>-7.59386798397512</v>
      </c>
      <c r="L769" s="69" t="n">
        <f aca="false">(I769+J769)/Assumptions!$B$8</f>
        <v>0.000261542883774386</v>
      </c>
      <c r="M769" s="70" t="n">
        <f aca="false">F769-L769</f>
        <v>-0.000461542883774386</v>
      </c>
      <c r="N769" s="71" t="n">
        <f aca="false">G769*Assumptions!$B$7</f>
        <v>-13074.38275</v>
      </c>
      <c r="O769" s="71" t="n">
        <f aca="false">K769*Assumptions!$B$7</f>
        <v>-59725.7716939643</v>
      </c>
      <c r="P769" s="68" t="n">
        <f aca="false">P768+G769</f>
        <v>10220.88539</v>
      </c>
      <c r="Q769" s="68" t="n">
        <f aca="false">MAX(Q768,P769)</f>
        <v>10308.09866</v>
      </c>
      <c r="R769" s="68" t="n">
        <f aca="false">Q769-P769</f>
        <v>87.2132700000002</v>
      </c>
      <c r="S769" s="68" t="n">
        <f aca="false">S768+K769</f>
        <v>5694.94582893719</v>
      </c>
      <c r="T769" s="68" t="n">
        <f aca="false">MAX(T768,S769)</f>
        <v>5816.02784982501</v>
      </c>
      <c r="U769" s="68" t="n">
        <f aca="false">T769-S769</f>
        <v>121.082020887825</v>
      </c>
      <c r="V769" s="70" t="n">
        <f aca="false">V768+F769</f>
        <v>1.9709</v>
      </c>
      <c r="W769" s="70" t="n">
        <f aca="false">MAX(W768,V769)</f>
        <v>1.9815</v>
      </c>
      <c r="X769" s="70" t="n">
        <f aca="false">W769-V769</f>
        <v>0.0105999999999999</v>
      </c>
      <c r="Y769" s="70" t="n">
        <f aca="false">Y768+M769</f>
        <v>1.77133434281293</v>
      </c>
      <c r="Z769" s="70" t="n">
        <f aca="false">MAX(Z768,Y769)</f>
        <v>1.78286514299935</v>
      </c>
      <c r="AA769" s="70" t="n">
        <f aca="false">Z769-Y769</f>
        <v>0.0115308001864207</v>
      </c>
      <c r="AB769" s="72" t="n">
        <f aca="false">AB768*(1+F769)</f>
        <v>6.34932681488246</v>
      </c>
      <c r="AC769" s="73" t="n">
        <f aca="false">MAX(AC768,AB769)</f>
        <v>6.41733724158177</v>
      </c>
      <c r="AD769" s="70" t="n">
        <f aca="false">1-AB769/AC769</f>
        <v>0.01059792</v>
      </c>
      <c r="AE769" s="73" t="n">
        <f aca="false">AE768*(1+M769)</f>
        <v>5.20287108252762</v>
      </c>
      <c r="AF769" s="73" t="n">
        <f aca="false">MAX(AF768,AE769)</f>
        <v>5.26526645438215</v>
      </c>
      <c r="AG769" s="70" t="n">
        <f aca="false">1-AE769/AF769</f>
        <v>0.0118503730808535</v>
      </c>
      <c r="AH769" s="74" t="n">
        <f aca="false">IF(R769&gt;0,AH768+1,0)</f>
        <v>2</v>
      </c>
      <c r="AI769" s="74" t="n">
        <f aca="false">IF(U769&gt;0,AI768+1,0)</f>
        <v>7</v>
      </c>
      <c r="AJ769" s="74" t="n">
        <f aca="false">IF(G769&gt;0,AJ768+1,0)</f>
        <v>0</v>
      </c>
      <c r="AK769" s="74" t="n">
        <f aca="false">IF(G769&lt;=0,AK768+1,0)</f>
        <v>2</v>
      </c>
      <c r="AL769" s="74" t="n">
        <f aca="false">IF(K769&gt;0,AL768+1,0)</f>
        <v>0</v>
      </c>
      <c r="AM769" s="74" t="n">
        <f aca="false">IF(K769&lt;=0,AM768+1,0)</f>
        <v>2</v>
      </c>
    </row>
    <row r="770" customFormat="false" ht="15" hidden="false" customHeight="false" outlineLevel="0" collapsed="false">
      <c r="A770" s="61" t="n">
        <v>769</v>
      </c>
      <c r="B770" s="62" t="n">
        <v>42185.59375</v>
      </c>
      <c r="C770" s="63" t="n">
        <f aca="false">YEAR(B770)</f>
        <v>2015</v>
      </c>
      <c r="D770" s="32" t="s">
        <v>276</v>
      </c>
      <c r="E770" s="64" t="n">
        <v>8310.2</v>
      </c>
      <c r="F770" s="65" t="n">
        <v>-0.0035</v>
      </c>
      <c r="G770" s="66" t="n">
        <v>-29.0857</v>
      </c>
      <c r="H770" s="67" t="n">
        <f aca="false">E770+IF(D770="Long",1,-1)*G770</f>
        <v>8339.2857</v>
      </c>
      <c r="I770" s="68" t="n">
        <f aca="false">Assumptions!$B$58</f>
        <v>5.35750011455817</v>
      </c>
      <c r="J770" s="68" t="n">
        <f aca="false">INDEX(Yearly!$L$5:$L$22,MATCH(C770,Yearly!$A$5:$A$22,0))</f>
        <v>0.574017869416947</v>
      </c>
      <c r="K770" s="68" t="n">
        <f aca="false">G770-I770-J770</f>
        <v>-35.0172179839751</v>
      </c>
      <c r="L770" s="69" t="n">
        <f aca="false">(I770+J770)/Assumptions!$B$8</f>
        <v>0.000261542883774386</v>
      </c>
      <c r="M770" s="70" t="n">
        <f aca="false">F770-L770</f>
        <v>-0.00376154288377439</v>
      </c>
      <c r="N770" s="71" t="n">
        <f aca="false">G770*Assumptions!$B$7</f>
        <v>-228759.0305</v>
      </c>
      <c r="O770" s="71" t="n">
        <f aca="false">K770*Assumptions!$B$7</f>
        <v>-275410.419443964</v>
      </c>
      <c r="P770" s="68" t="n">
        <f aca="false">P769+G770</f>
        <v>10191.79969</v>
      </c>
      <c r="Q770" s="68" t="n">
        <f aca="false">MAX(Q769,P770)</f>
        <v>10308.09866</v>
      </c>
      <c r="R770" s="68" t="n">
        <f aca="false">Q770-P770</f>
        <v>116.29897</v>
      </c>
      <c r="S770" s="68" t="n">
        <f aca="false">S769+K770</f>
        <v>5659.92861095321</v>
      </c>
      <c r="T770" s="68" t="n">
        <f aca="false">MAX(T769,S770)</f>
        <v>5816.02784982501</v>
      </c>
      <c r="U770" s="68" t="n">
        <f aca="false">T770-S770</f>
        <v>156.0992388718</v>
      </c>
      <c r="V770" s="70" t="n">
        <f aca="false">V769+F770</f>
        <v>1.9674</v>
      </c>
      <c r="W770" s="70" t="n">
        <f aca="false">MAX(W769,V770)</f>
        <v>1.9815</v>
      </c>
      <c r="X770" s="70" t="n">
        <f aca="false">W770-V770</f>
        <v>0.0141</v>
      </c>
      <c r="Y770" s="70" t="n">
        <f aca="false">Y769+M770</f>
        <v>1.76757279992915</v>
      </c>
      <c r="Z770" s="70" t="n">
        <f aca="false">MAX(Z769,Y770)</f>
        <v>1.78286514299935</v>
      </c>
      <c r="AA770" s="70" t="n">
        <f aca="false">Z770-Y770</f>
        <v>0.015292343070195</v>
      </c>
      <c r="AB770" s="72" t="n">
        <f aca="false">AB769*(1+F770)</f>
        <v>6.32710417103038</v>
      </c>
      <c r="AC770" s="73" t="n">
        <f aca="false">MAX(AC769,AB770)</f>
        <v>6.41733724158177</v>
      </c>
      <c r="AD770" s="70" t="n">
        <f aca="false">1-AB770/AC770</f>
        <v>0.01406082728</v>
      </c>
      <c r="AE770" s="73" t="n">
        <f aca="false">AE769*(1+M770)</f>
        <v>5.18330025983194</v>
      </c>
      <c r="AF770" s="73" t="n">
        <f aca="false">MAX(AF769,AE770)</f>
        <v>5.26526645438215</v>
      </c>
      <c r="AG770" s="70" t="n">
        <f aca="false">1-AE770/AF770</f>
        <v>0.0155673402780955</v>
      </c>
      <c r="AH770" s="74" t="n">
        <f aca="false">IF(R770&gt;0,AH769+1,0)</f>
        <v>3</v>
      </c>
      <c r="AI770" s="74" t="n">
        <f aca="false">IF(U770&gt;0,AI769+1,0)</f>
        <v>8</v>
      </c>
      <c r="AJ770" s="74" t="n">
        <f aca="false">IF(G770&gt;0,AJ769+1,0)</f>
        <v>0</v>
      </c>
      <c r="AK770" s="74" t="n">
        <f aca="false">IF(G770&lt;=0,AK769+1,0)</f>
        <v>3</v>
      </c>
      <c r="AL770" s="74" t="n">
        <f aca="false">IF(K770&gt;0,AL769+1,0)</f>
        <v>0</v>
      </c>
      <c r="AM770" s="74" t="n">
        <f aca="false">IF(K770&lt;=0,AM769+1,0)</f>
        <v>3</v>
      </c>
    </row>
    <row r="771" customFormat="false" ht="15" hidden="false" customHeight="false" outlineLevel="0" collapsed="false">
      <c r="A771" s="61" t="n">
        <v>770</v>
      </c>
      <c r="B771" s="62" t="n">
        <v>42185.6145833333</v>
      </c>
      <c r="C771" s="63" t="n">
        <f aca="false">YEAR(B771)</f>
        <v>2015</v>
      </c>
      <c r="D771" s="32" t="s">
        <v>277</v>
      </c>
      <c r="E771" s="64" t="n">
        <v>8339.3</v>
      </c>
      <c r="F771" s="65" t="n">
        <v>0.0087</v>
      </c>
      <c r="G771" s="66" t="n">
        <v>72.55191</v>
      </c>
      <c r="H771" s="67" t="n">
        <f aca="false">E771+IF(D771="Long",1,-1)*G771</f>
        <v>8411.85191</v>
      </c>
      <c r="I771" s="68" t="n">
        <f aca="false">Assumptions!$B$58</f>
        <v>5.35750011455817</v>
      </c>
      <c r="J771" s="68" t="n">
        <f aca="false">INDEX(Yearly!$L$5:$L$22,MATCH(C771,Yearly!$A$5:$A$22,0))</f>
        <v>0.574017869416947</v>
      </c>
      <c r="K771" s="68" t="n">
        <f aca="false">G771-I771-J771</f>
        <v>66.6203920160249</v>
      </c>
      <c r="L771" s="69" t="n">
        <f aca="false">(I771+J771)/Assumptions!$B$8</f>
        <v>0.000261542883774386</v>
      </c>
      <c r="M771" s="70" t="n">
        <f aca="false">F771-L771</f>
        <v>0.00843845711622561</v>
      </c>
      <c r="N771" s="71" t="n">
        <f aca="false">G771*Assumptions!$B$7</f>
        <v>570620.77215</v>
      </c>
      <c r="O771" s="71" t="n">
        <f aca="false">K771*Assumptions!$B$7</f>
        <v>523969.383206036</v>
      </c>
      <c r="P771" s="68" t="n">
        <f aca="false">P770+G771</f>
        <v>10264.3516</v>
      </c>
      <c r="Q771" s="68" t="n">
        <f aca="false">MAX(Q770,P771)</f>
        <v>10308.09866</v>
      </c>
      <c r="R771" s="68" t="n">
        <f aca="false">Q771-P771</f>
        <v>43.7470599999997</v>
      </c>
      <c r="S771" s="68" t="n">
        <f aca="false">S770+K771</f>
        <v>5726.54900296924</v>
      </c>
      <c r="T771" s="68" t="n">
        <f aca="false">MAX(T770,S771)</f>
        <v>5816.02784982501</v>
      </c>
      <c r="U771" s="68" t="n">
        <f aca="false">T771-S771</f>
        <v>89.4788468557754</v>
      </c>
      <c r="V771" s="70" t="n">
        <f aca="false">V770+F771</f>
        <v>1.9761</v>
      </c>
      <c r="W771" s="70" t="n">
        <f aca="false">MAX(W770,V771)</f>
        <v>1.9815</v>
      </c>
      <c r="X771" s="70" t="n">
        <f aca="false">W771-V771</f>
        <v>0.00540000000000007</v>
      </c>
      <c r="Y771" s="70" t="n">
        <f aca="false">Y770+M771</f>
        <v>1.77601125704538</v>
      </c>
      <c r="Z771" s="70" t="n">
        <f aca="false">MAX(Z770,Y771)</f>
        <v>1.78286514299935</v>
      </c>
      <c r="AA771" s="70" t="n">
        <f aca="false">Z771-Y771</f>
        <v>0.0068538859539693</v>
      </c>
      <c r="AB771" s="72" t="n">
        <f aca="false">AB770*(1+F771)</f>
        <v>6.38214997731834</v>
      </c>
      <c r="AC771" s="73" t="n">
        <f aca="false">MAX(AC770,AB771)</f>
        <v>6.41733724158177</v>
      </c>
      <c r="AD771" s="70" t="n">
        <f aca="false">1-AB771/AC771</f>
        <v>0.00548315647733599</v>
      </c>
      <c r="AE771" s="73" t="n">
        <f aca="false">AE770*(1+M771)</f>
        <v>5.22703931679505</v>
      </c>
      <c r="AF771" s="73" t="n">
        <f aca="false">MAX(AF770,AE771)</f>
        <v>5.26526645438215</v>
      </c>
      <c r="AG771" s="70" t="n">
        <f aca="false">1-AE771/AF771</f>
        <v>0.00726024749522014</v>
      </c>
      <c r="AH771" s="74" t="n">
        <f aca="false">IF(R771&gt;0,AH770+1,0)</f>
        <v>4</v>
      </c>
      <c r="AI771" s="74" t="n">
        <f aca="false">IF(U771&gt;0,AI770+1,0)</f>
        <v>9</v>
      </c>
      <c r="AJ771" s="74" t="n">
        <f aca="false">IF(G771&gt;0,AJ770+1,0)</f>
        <v>1</v>
      </c>
      <c r="AK771" s="74" t="n">
        <f aca="false">IF(G771&lt;=0,AK770+1,0)</f>
        <v>0</v>
      </c>
      <c r="AL771" s="74" t="n">
        <f aca="false">IF(K771&gt;0,AL770+1,0)</f>
        <v>1</v>
      </c>
      <c r="AM771" s="74" t="n">
        <f aca="false">IF(K771&lt;=0,AM770+1,0)</f>
        <v>0</v>
      </c>
    </row>
    <row r="772" customFormat="false" ht="15" hidden="false" customHeight="false" outlineLevel="0" collapsed="false">
      <c r="A772" s="61" t="n">
        <v>771</v>
      </c>
      <c r="B772" s="62" t="n">
        <v>42191.40625</v>
      </c>
      <c r="C772" s="63" t="n">
        <f aca="false">YEAR(B772)</f>
        <v>2015</v>
      </c>
      <c r="D772" s="32" t="s">
        <v>276</v>
      </c>
      <c r="E772" s="64" t="n">
        <v>8411.65</v>
      </c>
      <c r="F772" s="65" t="n">
        <v>-0.0047</v>
      </c>
      <c r="G772" s="66" t="n">
        <v>-39.534755</v>
      </c>
      <c r="H772" s="67" t="n">
        <f aca="false">E772+IF(D772="Long",1,-1)*G772</f>
        <v>8451.184755</v>
      </c>
      <c r="I772" s="68" t="n">
        <f aca="false">Assumptions!$B$58</f>
        <v>5.35750011455817</v>
      </c>
      <c r="J772" s="68" t="n">
        <f aca="false">INDEX(Yearly!$L$5:$L$22,MATCH(C772,Yearly!$A$5:$A$22,0))</f>
        <v>0.574017869416947</v>
      </c>
      <c r="K772" s="68" t="n">
        <f aca="false">G772-I772-J772</f>
        <v>-45.4662729839751</v>
      </c>
      <c r="L772" s="69" t="n">
        <f aca="false">(I772+J772)/Assumptions!$B$8</f>
        <v>0.000261542883774386</v>
      </c>
      <c r="M772" s="70" t="n">
        <f aca="false">F772-L772</f>
        <v>-0.00496154288377439</v>
      </c>
      <c r="N772" s="71" t="n">
        <f aca="false">G772*Assumptions!$B$7</f>
        <v>-310940.848075</v>
      </c>
      <c r="O772" s="71" t="n">
        <f aca="false">K772*Assumptions!$B$7</f>
        <v>-357592.237018964</v>
      </c>
      <c r="P772" s="68" t="n">
        <f aca="false">P771+G772</f>
        <v>10224.816845</v>
      </c>
      <c r="Q772" s="68" t="n">
        <f aca="false">MAX(Q771,P772)</f>
        <v>10308.09866</v>
      </c>
      <c r="R772" s="68" t="n">
        <f aca="false">Q772-P772</f>
        <v>83.2818150000003</v>
      </c>
      <c r="S772" s="68" t="n">
        <f aca="false">S771+K772</f>
        <v>5681.08272998526</v>
      </c>
      <c r="T772" s="68" t="n">
        <f aca="false">MAX(T771,S772)</f>
        <v>5816.02784982501</v>
      </c>
      <c r="U772" s="68" t="n">
        <f aca="false">T772-S772</f>
        <v>134.94511983975</v>
      </c>
      <c r="V772" s="70" t="n">
        <f aca="false">V771+F772</f>
        <v>1.9714</v>
      </c>
      <c r="W772" s="70" t="n">
        <f aca="false">MAX(W771,V772)</f>
        <v>1.9815</v>
      </c>
      <c r="X772" s="70" t="n">
        <f aca="false">W772-V772</f>
        <v>0.0101</v>
      </c>
      <c r="Y772" s="70" t="n">
        <f aca="false">Y771+M772</f>
        <v>1.7710497141616</v>
      </c>
      <c r="Z772" s="70" t="n">
        <f aca="false">MAX(Z771,Y772)</f>
        <v>1.78286514299935</v>
      </c>
      <c r="AA772" s="70" t="n">
        <f aca="false">Z772-Y772</f>
        <v>0.0118154288377437</v>
      </c>
      <c r="AB772" s="72" t="n">
        <f aca="false">AB771*(1+F772)</f>
        <v>6.35215387242494</v>
      </c>
      <c r="AC772" s="73" t="n">
        <f aca="false">MAX(AC771,AB772)</f>
        <v>6.41733724158177</v>
      </c>
      <c r="AD772" s="70" t="n">
        <f aca="false">1-AB772/AC772</f>
        <v>0.0101573856418926</v>
      </c>
      <c r="AE772" s="73" t="n">
        <f aca="false">AE771*(1+M772)</f>
        <v>5.2011051370696</v>
      </c>
      <c r="AF772" s="73" t="n">
        <f aca="false">MAX(AF771,AE772)</f>
        <v>5.26526645438215</v>
      </c>
      <c r="AG772" s="70" t="n">
        <f aca="false">1-AE772/AF772</f>
        <v>0.0121857683497002</v>
      </c>
      <c r="AH772" s="74" t="n">
        <f aca="false">IF(R772&gt;0,AH771+1,0)</f>
        <v>5</v>
      </c>
      <c r="AI772" s="74" t="n">
        <f aca="false">IF(U772&gt;0,AI771+1,0)</f>
        <v>10</v>
      </c>
      <c r="AJ772" s="74" t="n">
        <f aca="false">IF(G772&gt;0,AJ771+1,0)</f>
        <v>0</v>
      </c>
      <c r="AK772" s="74" t="n">
        <f aca="false">IF(G772&lt;=0,AK771+1,0)</f>
        <v>1</v>
      </c>
      <c r="AL772" s="74" t="n">
        <f aca="false">IF(K772&gt;0,AL771+1,0)</f>
        <v>0</v>
      </c>
      <c r="AM772" s="74" t="n">
        <f aca="false">IF(K772&lt;=0,AM771+1,0)</f>
        <v>1</v>
      </c>
    </row>
    <row r="773" customFormat="false" ht="15" hidden="false" customHeight="false" outlineLevel="0" collapsed="false">
      <c r="A773" s="61" t="n">
        <v>772</v>
      </c>
      <c r="B773" s="62" t="n">
        <v>42191.53125</v>
      </c>
      <c r="C773" s="63" t="n">
        <f aca="false">YEAR(B773)</f>
        <v>2015</v>
      </c>
      <c r="D773" s="32" t="s">
        <v>277</v>
      </c>
      <c r="E773" s="64" t="n">
        <v>8451.6</v>
      </c>
      <c r="F773" s="65" t="n">
        <v>-0.0011</v>
      </c>
      <c r="G773" s="66" t="n">
        <v>-9.29676</v>
      </c>
      <c r="H773" s="67" t="n">
        <f aca="false">E773+IF(D773="Long",1,-1)*G773</f>
        <v>8442.30324</v>
      </c>
      <c r="I773" s="68" t="n">
        <f aca="false">Assumptions!$B$58</f>
        <v>5.35750011455817</v>
      </c>
      <c r="J773" s="68" t="n">
        <f aca="false">INDEX(Yearly!$L$5:$L$22,MATCH(C773,Yearly!$A$5:$A$22,0))</f>
        <v>0.574017869416947</v>
      </c>
      <c r="K773" s="68" t="n">
        <f aca="false">G773-I773-J773</f>
        <v>-15.2282779839751</v>
      </c>
      <c r="L773" s="69" t="n">
        <f aca="false">(I773+J773)/Assumptions!$B$8</f>
        <v>0.000261542883774386</v>
      </c>
      <c r="M773" s="70" t="n">
        <f aca="false">F773-L773</f>
        <v>-0.00136154288377439</v>
      </c>
      <c r="N773" s="71" t="n">
        <f aca="false">G773*Assumptions!$B$7</f>
        <v>-73119.0174</v>
      </c>
      <c r="O773" s="71" t="n">
        <f aca="false">K773*Assumptions!$B$7</f>
        <v>-119770.406343964</v>
      </c>
      <c r="P773" s="68" t="n">
        <f aca="false">P772+G773</f>
        <v>10215.520085</v>
      </c>
      <c r="Q773" s="68" t="n">
        <f aca="false">MAX(Q772,P773)</f>
        <v>10308.09866</v>
      </c>
      <c r="R773" s="68" t="n">
        <f aca="false">Q773-P773</f>
        <v>92.5785749999996</v>
      </c>
      <c r="S773" s="68" t="n">
        <f aca="false">S772+K773</f>
        <v>5665.85445200129</v>
      </c>
      <c r="T773" s="68" t="n">
        <f aca="false">MAX(T772,S773)</f>
        <v>5816.02784982501</v>
      </c>
      <c r="U773" s="68" t="n">
        <f aca="false">T773-S773</f>
        <v>150.173397823725</v>
      </c>
      <c r="V773" s="70" t="n">
        <f aca="false">V772+F773</f>
        <v>1.9703</v>
      </c>
      <c r="W773" s="70" t="n">
        <f aca="false">MAX(W772,V773)</f>
        <v>1.9815</v>
      </c>
      <c r="X773" s="70" t="n">
        <f aca="false">W773-V773</f>
        <v>0.0112000000000001</v>
      </c>
      <c r="Y773" s="70" t="n">
        <f aca="false">Y772+M773</f>
        <v>1.76968817127783</v>
      </c>
      <c r="Z773" s="70" t="n">
        <f aca="false">MAX(Z772,Y773)</f>
        <v>1.78286514299935</v>
      </c>
      <c r="AA773" s="70" t="n">
        <f aca="false">Z773-Y773</f>
        <v>0.013176971721518</v>
      </c>
      <c r="AB773" s="72" t="n">
        <f aca="false">AB772*(1+F773)</f>
        <v>6.34516650316528</v>
      </c>
      <c r="AC773" s="73" t="n">
        <f aca="false">MAX(AC772,AB773)</f>
        <v>6.41733724158177</v>
      </c>
      <c r="AD773" s="70" t="n">
        <f aca="false">1-AB773/AC773</f>
        <v>0.0112462125176865</v>
      </c>
      <c r="AE773" s="73" t="n">
        <f aca="false">AE772*(1+M773)</f>
        <v>5.19402360938246</v>
      </c>
      <c r="AF773" s="73" t="n">
        <f aca="false">MAX(AF772,AE773)</f>
        <v>5.26526645438215</v>
      </c>
      <c r="AG773" s="70" t="n">
        <f aca="false">1-AE773/AF773</f>
        <v>0.0135307197872947</v>
      </c>
      <c r="AH773" s="74" t="n">
        <f aca="false">IF(R773&gt;0,AH772+1,0)</f>
        <v>6</v>
      </c>
      <c r="AI773" s="74" t="n">
        <f aca="false">IF(U773&gt;0,AI772+1,0)</f>
        <v>11</v>
      </c>
      <c r="AJ773" s="74" t="n">
        <f aca="false">IF(G773&gt;0,AJ772+1,0)</f>
        <v>0</v>
      </c>
      <c r="AK773" s="74" t="n">
        <f aca="false">IF(G773&lt;=0,AK772+1,0)</f>
        <v>2</v>
      </c>
      <c r="AL773" s="74" t="n">
        <f aca="false">IF(K773&gt;0,AL772+1,0)</f>
        <v>0</v>
      </c>
      <c r="AM773" s="74" t="n">
        <f aca="false">IF(K773&lt;=0,AM772+1,0)</f>
        <v>2</v>
      </c>
    </row>
    <row r="774" customFormat="false" ht="15" hidden="false" customHeight="false" outlineLevel="0" collapsed="false">
      <c r="A774" s="61" t="n">
        <v>773</v>
      </c>
      <c r="B774" s="62" t="n">
        <v>42193.40625</v>
      </c>
      <c r="C774" s="63" t="n">
        <f aca="false">YEAR(B774)</f>
        <v>2015</v>
      </c>
      <c r="D774" s="32" t="s">
        <v>276</v>
      </c>
      <c r="E774" s="64" t="n">
        <v>8442.05</v>
      </c>
      <c r="F774" s="65" t="n">
        <v>0.0081</v>
      </c>
      <c r="G774" s="66" t="n">
        <v>68.380605</v>
      </c>
      <c r="H774" s="67" t="n">
        <f aca="false">E774+IF(D774="Long",1,-1)*G774</f>
        <v>8373.669395</v>
      </c>
      <c r="I774" s="68" t="n">
        <f aca="false">Assumptions!$B$58</f>
        <v>5.35750011455817</v>
      </c>
      <c r="J774" s="68" t="n">
        <f aca="false">INDEX(Yearly!$L$5:$L$22,MATCH(C774,Yearly!$A$5:$A$22,0))</f>
        <v>0.574017869416947</v>
      </c>
      <c r="K774" s="68" t="n">
        <f aca="false">G774-I774-J774</f>
        <v>62.4490870160249</v>
      </c>
      <c r="L774" s="69" t="n">
        <f aca="false">(I774+J774)/Assumptions!$B$8</f>
        <v>0.000261542883774386</v>
      </c>
      <c r="M774" s="70" t="n">
        <f aca="false">F774-L774</f>
        <v>0.00783845711622562</v>
      </c>
      <c r="N774" s="71" t="n">
        <f aca="false">G774*Assumptions!$B$7</f>
        <v>537813.458325</v>
      </c>
      <c r="O774" s="71" t="n">
        <f aca="false">K774*Assumptions!$B$7</f>
        <v>491162.069381036</v>
      </c>
      <c r="P774" s="68" t="n">
        <f aca="false">P773+G774</f>
        <v>10283.90069</v>
      </c>
      <c r="Q774" s="68" t="n">
        <f aca="false">MAX(Q773,P774)</f>
        <v>10308.09866</v>
      </c>
      <c r="R774" s="68" t="n">
        <f aca="false">Q774-P774</f>
        <v>24.1979699999993</v>
      </c>
      <c r="S774" s="68" t="n">
        <f aca="false">S773+K774</f>
        <v>5728.30353901731</v>
      </c>
      <c r="T774" s="68" t="n">
        <f aca="false">MAX(T773,S774)</f>
        <v>5816.02784982501</v>
      </c>
      <c r="U774" s="68" t="n">
        <f aca="false">T774-S774</f>
        <v>87.7243108077</v>
      </c>
      <c r="V774" s="70" t="n">
        <f aca="false">V773+F774</f>
        <v>1.9784</v>
      </c>
      <c r="W774" s="70" t="n">
        <f aca="false">MAX(W773,V774)</f>
        <v>1.9815</v>
      </c>
      <c r="X774" s="70" t="n">
        <f aca="false">W774-V774</f>
        <v>0.0031000000000001</v>
      </c>
      <c r="Y774" s="70" t="n">
        <f aca="false">Y773+M774</f>
        <v>1.77752662839405</v>
      </c>
      <c r="Z774" s="70" t="n">
        <f aca="false">MAX(Z773,Y774)</f>
        <v>1.78286514299935</v>
      </c>
      <c r="AA774" s="70" t="n">
        <f aca="false">Z774-Y774</f>
        <v>0.00533851460529244</v>
      </c>
      <c r="AB774" s="72" t="n">
        <f aca="false">AB773*(1+F774)</f>
        <v>6.39656235184091</v>
      </c>
      <c r="AC774" s="73" t="n">
        <f aca="false">MAX(AC773,AB774)</f>
        <v>6.41733724158177</v>
      </c>
      <c r="AD774" s="70" t="n">
        <f aca="false">1-AB774/AC774</f>
        <v>0.00323730683907986</v>
      </c>
      <c r="AE774" s="73" t="n">
        <f aca="false">AE773*(1+M774)</f>
        <v>5.23473674070527</v>
      </c>
      <c r="AF774" s="73" t="n">
        <f aca="false">MAX(AF773,AE774)</f>
        <v>5.26526645438215</v>
      </c>
      <c r="AG774" s="70" t="n">
        <f aca="false">1-AE774/AF774</f>
        <v>0.00579832263787361</v>
      </c>
      <c r="AH774" s="74" t="n">
        <f aca="false">IF(R774&gt;0,AH773+1,0)</f>
        <v>7</v>
      </c>
      <c r="AI774" s="74" t="n">
        <f aca="false">IF(U774&gt;0,AI773+1,0)</f>
        <v>12</v>
      </c>
      <c r="AJ774" s="74" t="n">
        <f aca="false">IF(G774&gt;0,AJ773+1,0)</f>
        <v>1</v>
      </c>
      <c r="AK774" s="74" t="n">
        <f aca="false">IF(G774&lt;=0,AK773+1,0)</f>
        <v>0</v>
      </c>
      <c r="AL774" s="74" t="n">
        <f aca="false">IF(K774&gt;0,AL773+1,0)</f>
        <v>1</v>
      </c>
      <c r="AM774" s="74" t="n">
        <f aca="false">IF(K774&lt;=0,AM773+1,0)</f>
        <v>0</v>
      </c>
    </row>
    <row r="775" customFormat="false" ht="15" hidden="false" customHeight="false" outlineLevel="0" collapsed="false">
      <c r="A775" s="61" t="n">
        <v>774</v>
      </c>
      <c r="B775" s="62" t="n">
        <v>42198.40625</v>
      </c>
      <c r="C775" s="63" t="n">
        <f aca="false">YEAR(B775)</f>
        <v>2015</v>
      </c>
      <c r="D775" s="32" t="s">
        <v>277</v>
      </c>
      <c r="E775" s="64" t="n">
        <v>8373.8</v>
      </c>
      <c r="F775" s="65" t="n">
        <v>-0.0011</v>
      </c>
      <c r="G775" s="66" t="n">
        <v>-9.21118</v>
      </c>
      <c r="H775" s="67" t="n">
        <f aca="false">E775+IF(D775="Long",1,-1)*G775</f>
        <v>8364.58882</v>
      </c>
      <c r="I775" s="68" t="n">
        <f aca="false">Assumptions!$B$58</f>
        <v>5.35750011455817</v>
      </c>
      <c r="J775" s="68" t="n">
        <f aca="false">INDEX(Yearly!$L$5:$L$22,MATCH(C775,Yearly!$A$5:$A$22,0))</f>
        <v>0.574017869416947</v>
      </c>
      <c r="K775" s="68" t="n">
        <f aca="false">G775-I775-J775</f>
        <v>-15.1426979839751</v>
      </c>
      <c r="L775" s="69" t="n">
        <f aca="false">(I775+J775)/Assumptions!$B$8</f>
        <v>0.000261542883774386</v>
      </c>
      <c r="M775" s="70" t="n">
        <f aca="false">F775-L775</f>
        <v>-0.00136154288377439</v>
      </c>
      <c r="N775" s="71" t="n">
        <f aca="false">G775*Assumptions!$B$7</f>
        <v>-72445.9307</v>
      </c>
      <c r="O775" s="71" t="n">
        <f aca="false">K775*Assumptions!$B$7</f>
        <v>-119097.319643964</v>
      </c>
      <c r="P775" s="68" t="n">
        <f aca="false">P774+G775</f>
        <v>10274.68951</v>
      </c>
      <c r="Q775" s="68" t="n">
        <f aca="false">MAX(Q774,P775)</f>
        <v>10308.09866</v>
      </c>
      <c r="R775" s="68" t="n">
        <f aca="false">Q775-P775</f>
        <v>33.4091499999995</v>
      </c>
      <c r="S775" s="68" t="n">
        <f aca="false">S774+K775</f>
        <v>5713.16084103334</v>
      </c>
      <c r="T775" s="68" t="n">
        <f aca="false">MAX(T774,S775)</f>
        <v>5816.02784982501</v>
      </c>
      <c r="U775" s="68" t="n">
        <f aca="false">T775-S775</f>
        <v>102.867008791675</v>
      </c>
      <c r="V775" s="70" t="n">
        <f aca="false">V774+F775</f>
        <v>1.9773</v>
      </c>
      <c r="W775" s="70" t="n">
        <f aca="false">MAX(W774,V775)</f>
        <v>1.9815</v>
      </c>
      <c r="X775" s="70" t="n">
        <f aca="false">W775-V775</f>
        <v>0.0042000000000002</v>
      </c>
      <c r="Y775" s="70" t="n">
        <f aca="false">Y774+M775</f>
        <v>1.77616508551028</v>
      </c>
      <c r="Z775" s="70" t="n">
        <f aca="false">MAX(Z774,Y775)</f>
        <v>1.78286514299935</v>
      </c>
      <c r="AA775" s="70" t="n">
        <f aca="false">Z775-Y775</f>
        <v>0.00670005748906677</v>
      </c>
      <c r="AB775" s="72" t="n">
        <f aca="false">AB774*(1+F775)</f>
        <v>6.38952613325389</v>
      </c>
      <c r="AC775" s="73" t="n">
        <f aca="false">MAX(AC774,AB775)</f>
        <v>6.41733724158177</v>
      </c>
      <c r="AD775" s="70" t="n">
        <f aca="false">1-AB775/AC775</f>
        <v>0.00433374580155688</v>
      </c>
      <c r="AE775" s="73" t="n">
        <f aca="false">AE774*(1+M775)</f>
        <v>5.22760942214753</v>
      </c>
      <c r="AF775" s="73" t="n">
        <f aca="false">MAX(AF774,AE775)</f>
        <v>5.26526645438215</v>
      </c>
      <c r="AG775" s="70" t="n">
        <f aca="false">1-AE775/AF775</f>
        <v>0.0071519708567227</v>
      </c>
      <c r="AH775" s="74" t="n">
        <f aca="false">IF(R775&gt;0,AH774+1,0)</f>
        <v>8</v>
      </c>
      <c r="AI775" s="74" t="n">
        <f aca="false">IF(U775&gt;0,AI774+1,0)</f>
        <v>13</v>
      </c>
      <c r="AJ775" s="74" t="n">
        <f aca="false">IF(G775&gt;0,AJ774+1,0)</f>
        <v>0</v>
      </c>
      <c r="AK775" s="74" t="n">
        <f aca="false">IF(G775&lt;=0,AK774+1,0)</f>
        <v>1</v>
      </c>
      <c r="AL775" s="74" t="n">
        <f aca="false">IF(K775&gt;0,AL774+1,0)</f>
        <v>0</v>
      </c>
      <c r="AM775" s="74" t="n">
        <f aca="false">IF(K775&lt;=0,AM774+1,0)</f>
        <v>1</v>
      </c>
    </row>
    <row r="776" customFormat="false" ht="15" hidden="false" customHeight="false" outlineLevel="0" collapsed="false">
      <c r="A776" s="61" t="n">
        <v>775</v>
      </c>
      <c r="B776" s="62" t="n">
        <v>42198.5104166667</v>
      </c>
      <c r="C776" s="63" t="n">
        <f aca="false">YEAR(B776)</f>
        <v>2015</v>
      </c>
      <c r="D776" s="32" t="s">
        <v>276</v>
      </c>
      <c r="E776" s="64" t="n">
        <v>8364.65</v>
      </c>
      <c r="F776" s="65" t="n">
        <v>-0.0098</v>
      </c>
      <c r="G776" s="66" t="n">
        <v>-81.97357</v>
      </c>
      <c r="H776" s="67" t="n">
        <f aca="false">E776+IF(D776="Long",1,-1)*G776</f>
        <v>8446.62357</v>
      </c>
      <c r="I776" s="68" t="n">
        <f aca="false">Assumptions!$B$58</f>
        <v>5.35750011455817</v>
      </c>
      <c r="J776" s="68" t="n">
        <f aca="false">INDEX(Yearly!$L$5:$L$22,MATCH(C776,Yearly!$A$5:$A$22,0))</f>
        <v>0.574017869416947</v>
      </c>
      <c r="K776" s="68" t="n">
        <f aca="false">G776-I776-J776</f>
        <v>-87.9050879839751</v>
      </c>
      <c r="L776" s="69" t="n">
        <f aca="false">(I776+J776)/Assumptions!$B$8</f>
        <v>0.000261542883774386</v>
      </c>
      <c r="M776" s="70" t="n">
        <f aca="false">F776-L776</f>
        <v>-0.0100615428837744</v>
      </c>
      <c r="N776" s="71" t="n">
        <f aca="false">G776*Assumptions!$B$7</f>
        <v>-644722.12805</v>
      </c>
      <c r="O776" s="71" t="n">
        <f aca="false">K776*Assumptions!$B$7</f>
        <v>-691373.516993964</v>
      </c>
      <c r="P776" s="68" t="n">
        <f aca="false">P775+G776</f>
        <v>10192.71594</v>
      </c>
      <c r="Q776" s="68" t="n">
        <f aca="false">MAX(Q775,P776)</f>
        <v>10308.09866</v>
      </c>
      <c r="R776" s="68" t="n">
        <f aca="false">Q776-P776</f>
        <v>115.38272</v>
      </c>
      <c r="S776" s="68" t="n">
        <f aca="false">S775+K776</f>
        <v>5625.25575304936</v>
      </c>
      <c r="T776" s="68" t="n">
        <f aca="false">MAX(T775,S776)</f>
        <v>5816.02784982501</v>
      </c>
      <c r="U776" s="68" t="n">
        <f aca="false">T776-S776</f>
        <v>190.77209677565</v>
      </c>
      <c r="V776" s="70" t="n">
        <f aca="false">V775+F776</f>
        <v>1.9675</v>
      </c>
      <c r="W776" s="70" t="n">
        <f aca="false">MAX(W775,V776)</f>
        <v>1.9815</v>
      </c>
      <c r="X776" s="70" t="n">
        <f aca="false">W776-V776</f>
        <v>0.0140000000000002</v>
      </c>
      <c r="Y776" s="70" t="n">
        <f aca="false">Y775+M776</f>
        <v>1.7661035426265</v>
      </c>
      <c r="Z776" s="70" t="n">
        <f aca="false">MAX(Z775,Y776)</f>
        <v>1.78286514299935</v>
      </c>
      <c r="AA776" s="70" t="n">
        <f aca="false">Z776-Y776</f>
        <v>0.0167616003728412</v>
      </c>
      <c r="AB776" s="72" t="n">
        <f aca="false">AB775*(1+F776)</f>
        <v>6.326908777148</v>
      </c>
      <c r="AC776" s="73" t="n">
        <f aca="false">MAX(AC775,AB776)</f>
        <v>6.41733724158177</v>
      </c>
      <c r="AD776" s="70" t="n">
        <f aca="false">1-AB776/AC776</f>
        <v>0.0140912750927017</v>
      </c>
      <c r="AE776" s="73" t="n">
        <f aca="false">AE775*(1+M776)</f>
        <v>5.17501160576697</v>
      </c>
      <c r="AF776" s="73" t="n">
        <f aca="false">MAX(AF775,AE776)</f>
        <v>5.26526645438215</v>
      </c>
      <c r="AG776" s="70" t="n">
        <f aca="false">1-AE776/AF776</f>
        <v>0.0171415538790186</v>
      </c>
      <c r="AH776" s="74" t="n">
        <f aca="false">IF(R776&gt;0,AH775+1,0)</f>
        <v>9</v>
      </c>
      <c r="AI776" s="74" t="n">
        <f aca="false">IF(U776&gt;0,AI775+1,0)</f>
        <v>14</v>
      </c>
      <c r="AJ776" s="74" t="n">
        <f aca="false">IF(G776&gt;0,AJ775+1,0)</f>
        <v>0</v>
      </c>
      <c r="AK776" s="74" t="n">
        <f aca="false">IF(G776&lt;=0,AK775+1,0)</f>
        <v>2</v>
      </c>
      <c r="AL776" s="74" t="n">
        <f aca="false">IF(K776&gt;0,AL775+1,0)</f>
        <v>0</v>
      </c>
      <c r="AM776" s="74" t="n">
        <f aca="false">IF(K776&lt;=0,AM775+1,0)</f>
        <v>2</v>
      </c>
    </row>
    <row r="777" customFormat="false" ht="15" hidden="false" customHeight="false" outlineLevel="0" collapsed="false">
      <c r="A777" s="61" t="n">
        <v>776</v>
      </c>
      <c r="B777" s="62" t="n">
        <v>42198.53125</v>
      </c>
      <c r="C777" s="63" t="n">
        <f aca="false">YEAR(B777)</f>
        <v>2015</v>
      </c>
      <c r="D777" s="32" t="s">
        <v>277</v>
      </c>
      <c r="E777" s="64" t="n">
        <v>8446.3</v>
      </c>
      <c r="F777" s="65" t="n">
        <v>0.0095</v>
      </c>
      <c r="G777" s="66" t="n">
        <v>80.23985</v>
      </c>
      <c r="H777" s="67" t="n">
        <f aca="false">E777+IF(D777="Long",1,-1)*G777</f>
        <v>8526.53985</v>
      </c>
      <c r="I777" s="68" t="n">
        <f aca="false">Assumptions!$B$58</f>
        <v>5.35750011455817</v>
      </c>
      <c r="J777" s="68" t="n">
        <f aca="false">INDEX(Yearly!$L$5:$L$22,MATCH(C777,Yearly!$A$5:$A$22,0))</f>
        <v>0.574017869416947</v>
      </c>
      <c r="K777" s="68" t="n">
        <f aca="false">G777-I777-J777</f>
        <v>74.3083320160249</v>
      </c>
      <c r="L777" s="69" t="n">
        <f aca="false">(I777+J777)/Assumptions!$B$8</f>
        <v>0.000261542883774386</v>
      </c>
      <c r="M777" s="70" t="n">
        <f aca="false">F777-L777</f>
        <v>0.00923845711622561</v>
      </c>
      <c r="N777" s="71" t="n">
        <f aca="false">G777*Assumptions!$B$7</f>
        <v>631086.42025</v>
      </c>
      <c r="O777" s="71" t="n">
        <f aca="false">K777*Assumptions!$B$7</f>
        <v>584435.031306036</v>
      </c>
      <c r="P777" s="68" t="n">
        <f aca="false">P776+G777</f>
        <v>10272.95579</v>
      </c>
      <c r="Q777" s="68" t="n">
        <f aca="false">MAX(Q776,P777)</f>
        <v>10308.09866</v>
      </c>
      <c r="R777" s="68" t="n">
        <f aca="false">Q777-P777</f>
        <v>35.1428699999997</v>
      </c>
      <c r="S777" s="68" t="n">
        <f aca="false">S776+K777</f>
        <v>5699.56408506539</v>
      </c>
      <c r="T777" s="68" t="n">
        <f aca="false">MAX(T776,S777)</f>
        <v>5816.02784982501</v>
      </c>
      <c r="U777" s="68" t="n">
        <f aca="false">T777-S777</f>
        <v>116.463764759626</v>
      </c>
      <c r="V777" s="70" t="n">
        <f aca="false">V776+F777</f>
        <v>1.977</v>
      </c>
      <c r="W777" s="70" t="n">
        <f aca="false">MAX(W776,V777)</f>
        <v>1.9815</v>
      </c>
      <c r="X777" s="70" t="n">
        <f aca="false">W777-V777</f>
        <v>0.00450000000000017</v>
      </c>
      <c r="Y777" s="70" t="n">
        <f aca="false">Y776+M777</f>
        <v>1.77534199974273</v>
      </c>
      <c r="Z777" s="70" t="n">
        <f aca="false">MAX(Z776,Y777)</f>
        <v>1.78286514299935</v>
      </c>
      <c r="AA777" s="70" t="n">
        <f aca="false">Z777-Y777</f>
        <v>0.00752314325661563</v>
      </c>
      <c r="AB777" s="72" t="n">
        <f aca="false">AB776*(1+F777)</f>
        <v>6.38701441053091</v>
      </c>
      <c r="AC777" s="73" t="n">
        <f aca="false">MAX(AC776,AB777)</f>
        <v>6.41733724158177</v>
      </c>
      <c r="AD777" s="70" t="n">
        <f aca="false">1-AB777/AC777</f>
        <v>0.00472514220608233</v>
      </c>
      <c r="AE777" s="73" t="n">
        <f aca="false">AE776*(1+M777)</f>
        <v>5.22282072856282</v>
      </c>
      <c r="AF777" s="73" t="n">
        <f aca="false">MAX(AF776,AE777)</f>
        <v>5.26526645438215</v>
      </c>
      <c r="AG777" s="70" t="n">
        <f aca="false">1-AE777/AF777</f>
        <v>0.0080614582732097</v>
      </c>
      <c r="AH777" s="74" t="n">
        <f aca="false">IF(R777&gt;0,AH776+1,0)</f>
        <v>10</v>
      </c>
      <c r="AI777" s="74" t="n">
        <f aca="false">IF(U777&gt;0,AI776+1,0)</f>
        <v>15</v>
      </c>
      <c r="AJ777" s="74" t="n">
        <f aca="false">IF(G777&gt;0,AJ776+1,0)</f>
        <v>1</v>
      </c>
      <c r="AK777" s="74" t="n">
        <f aca="false">IF(G777&lt;=0,AK776+1,0)</f>
        <v>0</v>
      </c>
      <c r="AL777" s="74" t="n">
        <f aca="false">IF(K777&gt;0,AL776+1,0)</f>
        <v>1</v>
      </c>
      <c r="AM777" s="74" t="n">
        <f aca="false">IF(K777&lt;=0,AM776+1,0)</f>
        <v>0</v>
      </c>
    </row>
    <row r="778" customFormat="false" ht="15" hidden="false" customHeight="false" outlineLevel="0" collapsed="false">
      <c r="A778" s="61" t="n">
        <v>777</v>
      </c>
      <c r="B778" s="62" t="n">
        <v>42206.6354166667</v>
      </c>
      <c r="C778" s="63" t="n">
        <f aca="false">YEAR(B778)</f>
        <v>2015</v>
      </c>
      <c r="D778" s="32" t="s">
        <v>276</v>
      </c>
      <c r="E778" s="64" t="n">
        <v>8526.15</v>
      </c>
      <c r="F778" s="65" t="n">
        <v>-0.0063</v>
      </c>
      <c r="G778" s="66" t="n">
        <v>-53.714745</v>
      </c>
      <c r="H778" s="67" t="n">
        <f aca="false">E778+IF(D778="Long",1,-1)*G778</f>
        <v>8579.864745</v>
      </c>
      <c r="I778" s="68" t="n">
        <f aca="false">Assumptions!$B$58</f>
        <v>5.35750011455817</v>
      </c>
      <c r="J778" s="68" t="n">
        <f aca="false">INDEX(Yearly!$L$5:$L$22,MATCH(C778,Yearly!$A$5:$A$22,0))</f>
        <v>0.574017869416947</v>
      </c>
      <c r="K778" s="68" t="n">
        <f aca="false">G778-I778-J778</f>
        <v>-59.6462629839751</v>
      </c>
      <c r="L778" s="69" t="n">
        <f aca="false">(I778+J778)/Assumptions!$B$8</f>
        <v>0.000261542883774386</v>
      </c>
      <c r="M778" s="70" t="n">
        <f aca="false">F778-L778</f>
        <v>-0.00656154288377439</v>
      </c>
      <c r="N778" s="71" t="n">
        <f aca="false">G778*Assumptions!$B$7</f>
        <v>-422466.469425</v>
      </c>
      <c r="O778" s="71" t="n">
        <f aca="false">K778*Assumptions!$B$7</f>
        <v>-469117.858368964</v>
      </c>
      <c r="P778" s="68" t="n">
        <f aca="false">P777+G778</f>
        <v>10219.241045</v>
      </c>
      <c r="Q778" s="68" t="n">
        <f aca="false">MAX(Q777,P778)</f>
        <v>10308.09866</v>
      </c>
      <c r="R778" s="68" t="n">
        <f aca="false">Q778-P778</f>
        <v>88.857614999999</v>
      </c>
      <c r="S778" s="68" t="n">
        <f aca="false">S777+K778</f>
        <v>5639.91782208141</v>
      </c>
      <c r="T778" s="68" t="n">
        <f aca="false">MAX(T777,S778)</f>
        <v>5816.02784982501</v>
      </c>
      <c r="U778" s="68" t="n">
        <f aca="false">T778-S778</f>
        <v>176.110027743601</v>
      </c>
      <c r="V778" s="70" t="n">
        <f aca="false">V777+F778</f>
        <v>1.9707</v>
      </c>
      <c r="W778" s="70" t="n">
        <f aca="false">MAX(W777,V778)</f>
        <v>1.9815</v>
      </c>
      <c r="X778" s="70" t="n">
        <f aca="false">W778-V778</f>
        <v>0.0108000000000001</v>
      </c>
      <c r="Y778" s="70" t="n">
        <f aca="false">Y777+M778</f>
        <v>1.76878045685896</v>
      </c>
      <c r="Z778" s="70" t="n">
        <f aca="false">MAX(Z777,Y778)</f>
        <v>1.78286514299935</v>
      </c>
      <c r="AA778" s="70" t="n">
        <f aca="false">Z778-Y778</f>
        <v>0.01408468614039</v>
      </c>
      <c r="AB778" s="72" t="n">
        <f aca="false">AB777*(1+F778)</f>
        <v>6.34677621974456</v>
      </c>
      <c r="AC778" s="73" t="n">
        <f aca="false">MAX(AC777,AB778)</f>
        <v>6.41733724158177</v>
      </c>
      <c r="AD778" s="70" t="n">
        <f aca="false">1-AB778/AC778</f>
        <v>0.010995373810184</v>
      </c>
      <c r="AE778" s="73" t="n">
        <f aca="false">AE777*(1+M778)</f>
        <v>5.18855096637809</v>
      </c>
      <c r="AF778" s="73" t="n">
        <f aca="false">MAX(AF777,AE778)</f>
        <v>5.26526645438215</v>
      </c>
      <c r="AG778" s="70" t="n">
        <f aca="false">1-AE778/AF778</f>
        <v>0.0145701055528187</v>
      </c>
      <c r="AH778" s="74" t="n">
        <f aca="false">IF(R778&gt;0,AH777+1,0)</f>
        <v>11</v>
      </c>
      <c r="AI778" s="74" t="n">
        <f aca="false">IF(U778&gt;0,AI777+1,0)</f>
        <v>16</v>
      </c>
      <c r="AJ778" s="74" t="n">
        <f aca="false">IF(G778&gt;0,AJ777+1,0)</f>
        <v>0</v>
      </c>
      <c r="AK778" s="74" t="n">
        <f aca="false">IF(G778&lt;=0,AK777+1,0)</f>
        <v>1</v>
      </c>
      <c r="AL778" s="74" t="n">
        <f aca="false">IF(K778&gt;0,AL777+1,0)</f>
        <v>0</v>
      </c>
      <c r="AM778" s="74" t="n">
        <f aca="false">IF(K778&lt;=0,AM777+1,0)</f>
        <v>1</v>
      </c>
    </row>
    <row r="779" customFormat="false" ht="15" hidden="false" customHeight="false" outlineLevel="0" collapsed="false">
      <c r="A779" s="61" t="n">
        <v>778</v>
      </c>
      <c r="B779" s="62" t="n">
        <v>42207.46875</v>
      </c>
      <c r="C779" s="63" t="n">
        <f aca="false">YEAR(B779)</f>
        <v>2015</v>
      </c>
      <c r="D779" s="32" t="s">
        <v>277</v>
      </c>
      <c r="E779" s="64" t="n">
        <v>8580.1</v>
      </c>
      <c r="F779" s="65" t="n">
        <v>0</v>
      </c>
      <c r="G779" s="66" t="n">
        <v>0</v>
      </c>
      <c r="H779" s="67" t="n">
        <f aca="false">E779+IF(D779="Long",1,-1)*G779</f>
        <v>8580.1</v>
      </c>
      <c r="I779" s="68" t="n">
        <f aca="false">Assumptions!$B$58</f>
        <v>5.35750011455817</v>
      </c>
      <c r="J779" s="68" t="n">
        <f aca="false">INDEX(Yearly!$L$5:$L$22,MATCH(C779,Yearly!$A$5:$A$22,0))</f>
        <v>0.574017869416947</v>
      </c>
      <c r="K779" s="68" t="n">
        <f aca="false">G779-I779-J779</f>
        <v>-5.93151798397512</v>
      </c>
      <c r="L779" s="69" t="n">
        <f aca="false">(I779+J779)/Assumptions!$B$8</f>
        <v>0.000261542883774386</v>
      </c>
      <c r="M779" s="70" t="n">
        <f aca="false">F779-L779</f>
        <v>-0.000261542883774386</v>
      </c>
      <c r="N779" s="71" t="n">
        <f aca="false">G779*Assumptions!$B$7</f>
        <v>0</v>
      </c>
      <c r="O779" s="71" t="n">
        <f aca="false">K779*Assumptions!$B$7</f>
        <v>-46651.3889439643</v>
      </c>
      <c r="P779" s="68" t="n">
        <f aca="false">P778+G779</f>
        <v>10219.241045</v>
      </c>
      <c r="Q779" s="68" t="n">
        <f aca="false">MAX(Q778,P779)</f>
        <v>10308.09866</v>
      </c>
      <c r="R779" s="68" t="n">
        <f aca="false">Q779-P779</f>
        <v>88.857614999999</v>
      </c>
      <c r="S779" s="68" t="n">
        <f aca="false">S778+K779</f>
        <v>5633.98630409744</v>
      </c>
      <c r="T779" s="68" t="n">
        <f aca="false">MAX(T778,S779)</f>
        <v>5816.02784982501</v>
      </c>
      <c r="U779" s="68" t="n">
        <f aca="false">T779-S779</f>
        <v>182.041545727576</v>
      </c>
      <c r="V779" s="70" t="n">
        <f aca="false">V778+F779</f>
        <v>1.9707</v>
      </c>
      <c r="W779" s="70" t="n">
        <f aca="false">MAX(W778,V779)</f>
        <v>1.9815</v>
      </c>
      <c r="X779" s="70" t="n">
        <f aca="false">W779-V779</f>
        <v>0.0108000000000001</v>
      </c>
      <c r="Y779" s="70" t="n">
        <f aca="false">Y778+M779</f>
        <v>1.76851891397518</v>
      </c>
      <c r="Z779" s="70" t="n">
        <f aca="false">MAX(Z778,Y779)</f>
        <v>1.78286514299935</v>
      </c>
      <c r="AA779" s="70" t="n">
        <f aca="false">Z779-Y779</f>
        <v>0.0143462290241645</v>
      </c>
      <c r="AB779" s="72" t="n">
        <f aca="false">AB778*(1+F779)</f>
        <v>6.34677621974456</v>
      </c>
      <c r="AC779" s="73" t="n">
        <f aca="false">MAX(AC778,AB779)</f>
        <v>6.41733724158177</v>
      </c>
      <c r="AD779" s="70" t="n">
        <f aca="false">1-AB779/AC779</f>
        <v>0.010995373810184</v>
      </c>
      <c r="AE779" s="73" t="n">
        <f aca="false">AE778*(1+M779)</f>
        <v>5.18719393779573</v>
      </c>
      <c r="AF779" s="73" t="n">
        <f aca="false">MAX(AF778,AE779)</f>
        <v>5.26526645438215</v>
      </c>
      <c r="AG779" s="70" t="n">
        <f aca="false">1-AE779/AF779</f>
        <v>0.0148278377291697</v>
      </c>
      <c r="AH779" s="74" t="n">
        <f aca="false">IF(R779&gt;0,AH778+1,0)</f>
        <v>12</v>
      </c>
      <c r="AI779" s="74" t="n">
        <f aca="false">IF(U779&gt;0,AI778+1,0)</f>
        <v>17</v>
      </c>
      <c r="AJ779" s="74" t="n">
        <f aca="false">IF(G779&gt;0,AJ778+1,0)</f>
        <v>0</v>
      </c>
      <c r="AK779" s="74" t="n">
        <f aca="false">IF(G779&lt;=0,AK778+1,0)</f>
        <v>2</v>
      </c>
      <c r="AL779" s="74" t="n">
        <f aca="false">IF(K779&gt;0,AL778+1,0)</f>
        <v>0</v>
      </c>
      <c r="AM779" s="74" t="n">
        <f aca="false">IF(K779&lt;=0,AM778+1,0)</f>
        <v>2</v>
      </c>
    </row>
    <row r="780" customFormat="false" ht="15" hidden="false" customHeight="false" outlineLevel="0" collapsed="false">
      <c r="A780" s="61" t="n">
        <v>779</v>
      </c>
      <c r="B780" s="62" t="n">
        <v>42208.59375</v>
      </c>
      <c r="C780" s="63" t="n">
        <f aca="false">YEAR(B780)</f>
        <v>2015</v>
      </c>
      <c r="D780" s="32" t="s">
        <v>276</v>
      </c>
      <c r="E780" s="64" t="n">
        <v>8579.85</v>
      </c>
      <c r="F780" s="65" t="n">
        <v>0.0164</v>
      </c>
      <c r="G780" s="66" t="n">
        <v>140.70954</v>
      </c>
      <c r="H780" s="67" t="n">
        <f aca="false">E780+IF(D780="Long",1,-1)*G780</f>
        <v>8439.14046</v>
      </c>
      <c r="I780" s="68" t="n">
        <f aca="false">Assumptions!$B$58</f>
        <v>5.35750011455817</v>
      </c>
      <c r="J780" s="68" t="n">
        <f aca="false">INDEX(Yearly!$L$5:$L$22,MATCH(C780,Yearly!$A$5:$A$22,0))</f>
        <v>0.574017869416947</v>
      </c>
      <c r="K780" s="68" t="n">
        <f aca="false">G780-I780-J780</f>
        <v>134.778022016025</v>
      </c>
      <c r="L780" s="69" t="n">
        <f aca="false">(I780+J780)/Assumptions!$B$8</f>
        <v>0.000261542883774386</v>
      </c>
      <c r="M780" s="70" t="n">
        <f aca="false">F780-L780</f>
        <v>0.0161384571162256</v>
      </c>
      <c r="N780" s="71" t="n">
        <f aca="false">G780*Assumptions!$B$7</f>
        <v>1106680.5321</v>
      </c>
      <c r="O780" s="71" t="n">
        <f aca="false">K780*Assumptions!$B$7</f>
        <v>1060029.14315604</v>
      </c>
      <c r="P780" s="68" t="n">
        <f aca="false">P779+G780</f>
        <v>10359.950585</v>
      </c>
      <c r="Q780" s="68" t="n">
        <f aca="false">MAX(Q779,P780)</f>
        <v>10359.950585</v>
      </c>
      <c r="R780" s="68" t="n">
        <f aca="false">Q780-P780</f>
        <v>0</v>
      </c>
      <c r="S780" s="68" t="n">
        <f aca="false">S779+K780</f>
        <v>5768.76432611346</v>
      </c>
      <c r="T780" s="68" t="n">
        <f aca="false">MAX(T779,S780)</f>
        <v>5816.02784982501</v>
      </c>
      <c r="U780" s="68" t="n">
        <f aca="false">T780-S780</f>
        <v>47.263523711551</v>
      </c>
      <c r="V780" s="70" t="n">
        <f aca="false">V779+F780</f>
        <v>1.9871</v>
      </c>
      <c r="W780" s="70" t="n">
        <f aca="false">MAX(W779,V780)</f>
        <v>1.9871</v>
      </c>
      <c r="X780" s="70" t="n">
        <f aca="false">W780-V780</f>
        <v>0</v>
      </c>
      <c r="Y780" s="70" t="n">
        <f aca="false">Y779+M780</f>
        <v>1.78465737109141</v>
      </c>
      <c r="Z780" s="70" t="n">
        <f aca="false">MAX(Z779,Y780)</f>
        <v>1.78465737109141</v>
      </c>
      <c r="AA780" s="70" t="n">
        <f aca="false">Z780-Y780</f>
        <v>0</v>
      </c>
      <c r="AB780" s="72" t="n">
        <f aca="false">AB779*(1+F780)</f>
        <v>6.45086334974837</v>
      </c>
      <c r="AC780" s="73" t="n">
        <f aca="false">MAX(AC779,AB780)</f>
        <v>6.45086334974837</v>
      </c>
      <c r="AD780" s="70" t="n">
        <f aca="false">1-AB780/AC780</f>
        <v>0</v>
      </c>
      <c r="AE780" s="73" t="n">
        <f aca="false">AE779*(1+M780)</f>
        <v>5.27090724471439</v>
      </c>
      <c r="AF780" s="73" t="n">
        <f aca="false">MAX(AF779,AE780)</f>
        <v>5.27090724471439</v>
      </c>
      <c r="AG780" s="70" t="n">
        <f aca="false">1-AE780/AF780</f>
        <v>0</v>
      </c>
      <c r="AH780" s="74" t="n">
        <f aca="false">IF(R780&gt;0,AH779+1,0)</f>
        <v>0</v>
      </c>
      <c r="AI780" s="74" t="n">
        <f aca="false">IF(U780&gt;0,AI779+1,0)</f>
        <v>18</v>
      </c>
      <c r="AJ780" s="74" t="n">
        <f aca="false">IF(G780&gt;0,AJ779+1,0)</f>
        <v>1</v>
      </c>
      <c r="AK780" s="74" t="n">
        <f aca="false">IF(G780&lt;=0,AK779+1,0)</f>
        <v>0</v>
      </c>
      <c r="AL780" s="74" t="n">
        <f aca="false">IF(K780&gt;0,AL779+1,0)</f>
        <v>1</v>
      </c>
      <c r="AM780" s="74" t="n">
        <f aca="false">IF(K780&lt;=0,AM779+1,0)</f>
        <v>0</v>
      </c>
    </row>
    <row r="781" customFormat="false" ht="15" hidden="false" customHeight="false" outlineLevel="0" collapsed="false">
      <c r="A781" s="61" t="n">
        <v>780</v>
      </c>
      <c r="B781" s="62" t="n">
        <v>42215.4479166667</v>
      </c>
      <c r="C781" s="63" t="n">
        <f aca="false">YEAR(B781)</f>
        <v>2015</v>
      </c>
      <c r="D781" s="32" t="s">
        <v>277</v>
      </c>
      <c r="E781" s="64" t="n">
        <v>8438.75</v>
      </c>
      <c r="F781" s="65" t="n">
        <v>-0.0025</v>
      </c>
      <c r="G781" s="66" t="n">
        <v>-21.096875</v>
      </c>
      <c r="H781" s="67" t="n">
        <f aca="false">E781+IF(D781="Long",1,-1)*G781</f>
        <v>8417.653125</v>
      </c>
      <c r="I781" s="68" t="n">
        <f aca="false">Assumptions!$B$58</f>
        <v>5.35750011455817</v>
      </c>
      <c r="J781" s="68" t="n">
        <f aca="false">INDEX(Yearly!$L$5:$L$22,MATCH(C781,Yearly!$A$5:$A$22,0))</f>
        <v>0.574017869416947</v>
      </c>
      <c r="K781" s="68" t="n">
        <f aca="false">G781-I781-J781</f>
        <v>-27.0283929839751</v>
      </c>
      <c r="L781" s="69" t="n">
        <f aca="false">(I781+J781)/Assumptions!$B$8</f>
        <v>0.000261542883774386</v>
      </c>
      <c r="M781" s="70" t="n">
        <f aca="false">F781-L781</f>
        <v>-0.00276154288377439</v>
      </c>
      <c r="N781" s="71" t="n">
        <f aca="false">G781*Assumptions!$B$7</f>
        <v>-165926.921875</v>
      </c>
      <c r="O781" s="71" t="n">
        <f aca="false">K781*Assumptions!$B$7</f>
        <v>-212578.310818964</v>
      </c>
      <c r="P781" s="68" t="n">
        <f aca="false">P780+G781</f>
        <v>10338.85371</v>
      </c>
      <c r="Q781" s="68" t="n">
        <f aca="false">MAX(Q780,P781)</f>
        <v>10359.950585</v>
      </c>
      <c r="R781" s="68" t="n">
        <f aca="false">Q781-P781</f>
        <v>21.0968749999993</v>
      </c>
      <c r="S781" s="68" t="n">
        <f aca="false">S780+K781</f>
        <v>5741.73593312949</v>
      </c>
      <c r="T781" s="68" t="n">
        <f aca="false">MAX(T780,S781)</f>
        <v>5816.02784982501</v>
      </c>
      <c r="U781" s="68" t="n">
        <f aca="false">T781-S781</f>
        <v>74.2919166955262</v>
      </c>
      <c r="V781" s="70" t="n">
        <f aca="false">V780+F781</f>
        <v>1.9846</v>
      </c>
      <c r="W781" s="70" t="n">
        <f aca="false">MAX(W780,V781)</f>
        <v>1.9871</v>
      </c>
      <c r="X781" s="70" t="n">
        <f aca="false">W781-V781</f>
        <v>0.00249999999999995</v>
      </c>
      <c r="Y781" s="70" t="n">
        <f aca="false">Y780+M781</f>
        <v>1.78189582820763</v>
      </c>
      <c r="Z781" s="70" t="n">
        <f aca="false">MAX(Z780,Y781)</f>
        <v>1.78465737109141</v>
      </c>
      <c r="AA781" s="70" t="n">
        <f aca="false">Z781-Y781</f>
        <v>0.00276154288377439</v>
      </c>
      <c r="AB781" s="72" t="n">
        <f aca="false">AB780*(1+F781)</f>
        <v>6.434736191374</v>
      </c>
      <c r="AC781" s="73" t="n">
        <f aca="false">MAX(AC780,AB781)</f>
        <v>6.45086334974837</v>
      </c>
      <c r="AD781" s="70" t="n">
        <f aca="false">1-AB781/AC781</f>
        <v>0.00249999999999995</v>
      </c>
      <c r="AE781" s="73" t="n">
        <f aca="false">AE780*(1+M781)</f>
        <v>5.25635140832172</v>
      </c>
      <c r="AF781" s="73" t="n">
        <f aca="false">MAX(AF780,AE781)</f>
        <v>5.27090724471439</v>
      </c>
      <c r="AG781" s="70" t="n">
        <f aca="false">1-AE781/AF781</f>
        <v>0.00276154288377439</v>
      </c>
      <c r="AH781" s="74" t="n">
        <f aca="false">IF(R781&gt;0,AH780+1,0)</f>
        <v>1</v>
      </c>
      <c r="AI781" s="74" t="n">
        <f aca="false">IF(U781&gt;0,AI780+1,0)</f>
        <v>19</v>
      </c>
      <c r="AJ781" s="74" t="n">
        <f aca="false">IF(G781&gt;0,AJ780+1,0)</f>
        <v>0</v>
      </c>
      <c r="AK781" s="74" t="n">
        <f aca="false">IF(G781&lt;=0,AK780+1,0)</f>
        <v>1</v>
      </c>
      <c r="AL781" s="74" t="n">
        <f aca="false">IF(K781&gt;0,AL780+1,0)</f>
        <v>0</v>
      </c>
      <c r="AM781" s="74" t="n">
        <f aca="false">IF(K781&lt;=0,AM780+1,0)</f>
        <v>1</v>
      </c>
    </row>
    <row r="782" customFormat="false" ht="15" hidden="false" customHeight="false" outlineLevel="0" collapsed="false">
      <c r="A782" s="61" t="n">
        <v>781</v>
      </c>
      <c r="B782" s="62" t="n">
        <v>42215.5729166667</v>
      </c>
      <c r="C782" s="63" t="n">
        <f aca="false">YEAR(B782)</f>
        <v>2015</v>
      </c>
      <c r="D782" s="32" t="s">
        <v>276</v>
      </c>
      <c r="E782" s="64" t="n">
        <v>8417.9</v>
      </c>
      <c r="F782" s="65" t="n">
        <v>-0.0067</v>
      </c>
      <c r="G782" s="66" t="n">
        <v>-56.39993</v>
      </c>
      <c r="H782" s="67" t="n">
        <f aca="false">E782+IF(D782="Long",1,-1)*G782</f>
        <v>8474.29993</v>
      </c>
      <c r="I782" s="68" t="n">
        <f aca="false">Assumptions!$B$58</f>
        <v>5.35750011455817</v>
      </c>
      <c r="J782" s="68" t="n">
        <f aca="false">INDEX(Yearly!$L$5:$L$22,MATCH(C782,Yearly!$A$5:$A$22,0))</f>
        <v>0.574017869416947</v>
      </c>
      <c r="K782" s="68" t="n">
        <f aca="false">G782-I782-J782</f>
        <v>-62.3314479839751</v>
      </c>
      <c r="L782" s="69" t="n">
        <f aca="false">(I782+J782)/Assumptions!$B$8</f>
        <v>0.000261542883774386</v>
      </c>
      <c r="M782" s="70" t="n">
        <f aca="false">F782-L782</f>
        <v>-0.00696154288377439</v>
      </c>
      <c r="N782" s="71" t="n">
        <f aca="false">G782*Assumptions!$B$7</f>
        <v>-443585.44945</v>
      </c>
      <c r="O782" s="71" t="n">
        <f aca="false">K782*Assumptions!$B$7</f>
        <v>-490236.838393964</v>
      </c>
      <c r="P782" s="68" t="n">
        <f aca="false">P781+G782</f>
        <v>10282.45378</v>
      </c>
      <c r="Q782" s="68" t="n">
        <f aca="false">MAX(Q781,P782)</f>
        <v>10359.950585</v>
      </c>
      <c r="R782" s="68" t="n">
        <f aca="false">Q782-P782</f>
        <v>77.4968049999989</v>
      </c>
      <c r="S782" s="68" t="n">
        <f aca="false">S781+K782</f>
        <v>5679.40448514551</v>
      </c>
      <c r="T782" s="68" t="n">
        <f aca="false">MAX(T781,S782)</f>
        <v>5816.02784982501</v>
      </c>
      <c r="U782" s="68" t="n">
        <f aca="false">T782-S782</f>
        <v>136.623364679502</v>
      </c>
      <c r="V782" s="70" t="n">
        <f aca="false">V781+F782</f>
        <v>1.9779</v>
      </c>
      <c r="W782" s="70" t="n">
        <f aca="false">MAX(W781,V782)</f>
        <v>1.9871</v>
      </c>
      <c r="X782" s="70" t="n">
        <f aca="false">W782-V782</f>
        <v>0.00919999999999988</v>
      </c>
      <c r="Y782" s="70" t="n">
        <f aca="false">Y781+M782</f>
        <v>1.77493428532386</v>
      </c>
      <c r="Z782" s="70" t="n">
        <f aca="false">MAX(Z781,Y782)</f>
        <v>1.78465737109141</v>
      </c>
      <c r="AA782" s="70" t="n">
        <f aca="false">Z782-Y782</f>
        <v>0.00972308576754877</v>
      </c>
      <c r="AB782" s="72" t="n">
        <f aca="false">AB781*(1+F782)</f>
        <v>6.3916234588918</v>
      </c>
      <c r="AC782" s="73" t="n">
        <f aca="false">MAX(AC781,AB782)</f>
        <v>6.45086334974837</v>
      </c>
      <c r="AD782" s="70" t="n">
        <f aca="false">1-AB782/AC782</f>
        <v>0.00918324999999998</v>
      </c>
      <c r="AE782" s="73" t="n">
        <f aca="false">AE781*(1+M782)</f>
        <v>5.2197590925805</v>
      </c>
      <c r="AF782" s="73" t="n">
        <f aca="false">MAX(AF781,AE782)</f>
        <v>5.27090724471439</v>
      </c>
      <c r="AG782" s="70" t="n">
        <f aca="false">1-AE782/AF782</f>
        <v>0.00970386116833799</v>
      </c>
      <c r="AH782" s="74" t="n">
        <f aca="false">IF(R782&gt;0,AH781+1,0)</f>
        <v>2</v>
      </c>
      <c r="AI782" s="74" t="n">
        <f aca="false">IF(U782&gt;0,AI781+1,0)</f>
        <v>20</v>
      </c>
      <c r="AJ782" s="74" t="n">
        <f aca="false">IF(G782&gt;0,AJ781+1,0)</f>
        <v>0</v>
      </c>
      <c r="AK782" s="74" t="n">
        <f aca="false">IF(G782&lt;=0,AK781+1,0)</f>
        <v>2</v>
      </c>
      <c r="AL782" s="74" t="n">
        <f aca="false">IF(K782&gt;0,AL781+1,0)</f>
        <v>0</v>
      </c>
      <c r="AM782" s="74" t="n">
        <f aca="false">IF(K782&lt;=0,AM781+1,0)</f>
        <v>2</v>
      </c>
    </row>
    <row r="783" customFormat="false" ht="15" hidden="false" customHeight="false" outlineLevel="0" collapsed="false">
      <c r="A783" s="61" t="n">
        <v>782</v>
      </c>
      <c r="B783" s="62" t="n">
        <v>42216.40625</v>
      </c>
      <c r="C783" s="63" t="n">
        <f aca="false">YEAR(B783)</f>
        <v>2015</v>
      </c>
      <c r="D783" s="32" t="s">
        <v>277</v>
      </c>
      <c r="E783" s="64" t="n">
        <v>8474.45</v>
      </c>
      <c r="F783" s="65" t="n">
        <v>-0.0023</v>
      </c>
      <c r="G783" s="66" t="n">
        <v>-19.491235</v>
      </c>
      <c r="H783" s="67" t="n">
        <f aca="false">E783+IF(D783="Long",1,-1)*G783</f>
        <v>8454.958765</v>
      </c>
      <c r="I783" s="68" t="n">
        <f aca="false">Assumptions!$B$58</f>
        <v>5.35750011455817</v>
      </c>
      <c r="J783" s="68" t="n">
        <f aca="false">INDEX(Yearly!$L$5:$L$22,MATCH(C783,Yearly!$A$5:$A$22,0))</f>
        <v>0.574017869416947</v>
      </c>
      <c r="K783" s="68" t="n">
        <f aca="false">G783-I783-J783</f>
        <v>-25.4227529839751</v>
      </c>
      <c r="L783" s="69" t="n">
        <f aca="false">(I783+J783)/Assumptions!$B$8</f>
        <v>0.000261542883774386</v>
      </c>
      <c r="M783" s="70" t="n">
        <f aca="false">F783-L783</f>
        <v>-0.00256154288377439</v>
      </c>
      <c r="N783" s="71" t="n">
        <f aca="false">G783*Assumptions!$B$7</f>
        <v>-153298.563275</v>
      </c>
      <c r="O783" s="71" t="n">
        <f aca="false">K783*Assumptions!$B$7</f>
        <v>-199949.952218964</v>
      </c>
      <c r="P783" s="68" t="n">
        <f aca="false">P782+G783</f>
        <v>10262.962545</v>
      </c>
      <c r="Q783" s="68" t="n">
        <f aca="false">MAX(Q782,P783)</f>
        <v>10359.950585</v>
      </c>
      <c r="R783" s="68" t="n">
        <f aca="false">Q783-P783</f>
        <v>96.9880399999984</v>
      </c>
      <c r="S783" s="68" t="n">
        <f aca="false">S782+K783</f>
        <v>5653.98173216154</v>
      </c>
      <c r="T783" s="68" t="n">
        <f aca="false">MAX(T782,S783)</f>
        <v>5816.02784982501</v>
      </c>
      <c r="U783" s="68" t="n">
        <f aca="false">T783-S783</f>
        <v>162.046117663477</v>
      </c>
      <c r="V783" s="70" t="n">
        <f aca="false">V782+F783</f>
        <v>1.9756</v>
      </c>
      <c r="W783" s="70" t="n">
        <f aca="false">MAX(W782,V783)</f>
        <v>1.9871</v>
      </c>
      <c r="X783" s="70" t="n">
        <f aca="false">W783-V783</f>
        <v>0.0114999999999998</v>
      </c>
      <c r="Y783" s="70" t="n">
        <f aca="false">Y782+M783</f>
        <v>1.77237274244008</v>
      </c>
      <c r="Z783" s="70" t="n">
        <f aca="false">MAX(Z782,Y783)</f>
        <v>1.78465737109141</v>
      </c>
      <c r="AA783" s="70" t="n">
        <f aca="false">Z783-Y783</f>
        <v>0.0122846286513232</v>
      </c>
      <c r="AB783" s="72" t="n">
        <f aca="false">AB782*(1+F783)</f>
        <v>6.37692272493635</v>
      </c>
      <c r="AC783" s="73" t="n">
        <f aca="false">MAX(AC782,AB783)</f>
        <v>6.45086334974837</v>
      </c>
      <c r="AD783" s="70" t="n">
        <f aca="false">1-AB783/AC783</f>
        <v>0.0114621285249999</v>
      </c>
      <c r="AE783" s="73" t="n">
        <f aca="false">AE782*(1+M783)</f>
        <v>5.20638845582188</v>
      </c>
      <c r="AF783" s="73" t="n">
        <f aca="false">MAX(AF782,AE783)</f>
        <v>5.27090724471439</v>
      </c>
      <c r="AG783" s="70" t="n">
        <f aca="false">1-AE783/AF783</f>
        <v>0.0122405471955915</v>
      </c>
      <c r="AH783" s="74" t="n">
        <f aca="false">IF(R783&gt;0,AH782+1,0)</f>
        <v>3</v>
      </c>
      <c r="AI783" s="74" t="n">
        <f aca="false">IF(U783&gt;0,AI782+1,0)</f>
        <v>21</v>
      </c>
      <c r="AJ783" s="74" t="n">
        <f aca="false">IF(G783&gt;0,AJ782+1,0)</f>
        <v>0</v>
      </c>
      <c r="AK783" s="74" t="n">
        <f aca="false">IF(G783&lt;=0,AK782+1,0)</f>
        <v>3</v>
      </c>
      <c r="AL783" s="74" t="n">
        <f aca="false">IF(K783&gt;0,AL782+1,0)</f>
        <v>0</v>
      </c>
      <c r="AM783" s="74" t="n">
        <f aca="false">IF(K783&lt;=0,AM782+1,0)</f>
        <v>3</v>
      </c>
    </row>
    <row r="784" customFormat="false" ht="15" hidden="false" customHeight="false" outlineLevel="0" collapsed="false">
      <c r="A784" s="61" t="n">
        <v>783</v>
      </c>
      <c r="B784" s="62" t="n">
        <v>42220.53125</v>
      </c>
      <c r="C784" s="63" t="n">
        <f aca="false">YEAR(B784)</f>
        <v>2015</v>
      </c>
      <c r="D784" s="32" t="s">
        <v>276</v>
      </c>
      <c r="E784" s="64" t="n">
        <v>8455.2</v>
      </c>
      <c r="F784" s="65" t="n">
        <v>-0.0081</v>
      </c>
      <c r="G784" s="66" t="n">
        <v>-68.48712</v>
      </c>
      <c r="H784" s="67" t="n">
        <f aca="false">E784+IF(D784="Long",1,-1)*G784</f>
        <v>8523.68712</v>
      </c>
      <c r="I784" s="68" t="n">
        <f aca="false">Assumptions!$B$58</f>
        <v>5.35750011455817</v>
      </c>
      <c r="J784" s="68" t="n">
        <f aca="false">INDEX(Yearly!$L$5:$L$22,MATCH(C784,Yearly!$A$5:$A$22,0))</f>
        <v>0.574017869416947</v>
      </c>
      <c r="K784" s="68" t="n">
        <f aca="false">G784-I784-J784</f>
        <v>-74.4186379839751</v>
      </c>
      <c r="L784" s="69" t="n">
        <f aca="false">(I784+J784)/Assumptions!$B$8</f>
        <v>0.000261542883774386</v>
      </c>
      <c r="M784" s="70" t="n">
        <f aca="false">F784-L784</f>
        <v>-0.00836154288377439</v>
      </c>
      <c r="N784" s="71" t="n">
        <f aca="false">G784*Assumptions!$B$7</f>
        <v>-538651.1988</v>
      </c>
      <c r="O784" s="71" t="n">
        <f aca="false">K784*Assumptions!$B$7</f>
        <v>-585302.587743964</v>
      </c>
      <c r="P784" s="68" t="n">
        <f aca="false">P783+G784</f>
        <v>10194.475425</v>
      </c>
      <c r="Q784" s="68" t="n">
        <f aca="false">MAX(Q783,P784)</f>
        <v>10359.950585</v>
      </c>
      <c r="R784" s="68" t="n">
        <f aca="false">Q784-P784</f>
        <v>165.475159999998</v>
      </c>
      <c r="S784" s="68" t="n">
        <f aca="false">S783+K784</f>
        <v>5579.56309417756</v>
      </c>
      <c r="T784" s="68" t="n">
        <f aca="false">MAX(T783,S784)</f>
        <v>5816.02784982501</v>
      </c>
      <c r="U784" s="68" t="n">
        <f aca="false">T784-S784</f>
        <v>236.464755647452</v>
      </c>
      <c r="V784" s="70" t="n">
        <f aca="false">V783+F784</f>
        <v>1.9675</v>
      </c>
      <c r="W784" s="70" t="n">
        <f aca="false">MAX(W783,V784)</f>
        <v>1.9871</v>
      </c>
      <c r="X784" s="70" t="n">
        <f aca="false">W784-V784</f>
        <v>0.0195999999999998</v>
      </c>
      <c r="Y784" s="70" t="n">
        <f aca="false">Y783+M784</f>
        <v>1.76401119955631</v>
      </c>
      <c r="Z784" s="70" t="n">
        <f aca="false">MAX(Z783,Y784)</f>
        <v>1.78465737109141</v>
      </c>
      <c r="AA784" s="70" t="n">
        <f aca="false">Z784-Y784</f>
        <v>0.0206461715350976</v>
      </c>
      <c r="AB784" s="72" t="n">
        <f aca="false">AB783*(1+F784)</f>
        <v>6.32526965086436</v>
      </c>
      <c r="AC784" s="73" t="n">
        <f aca="false">MAX(AC783,AB784)</f>
        <v>6.45086334974837</v>
      </c>
      <c r="AD784" s="70" t="n">
        <f aca="false">1-AB784/AC784</f>
        <v>0.0194692852839473</v>
      </c>
      <c r="AE784" s="73" t="n">
        <f aca="false">AE783*(1+M784)</f>
        <v>5.16285501547894</v>
      </c>
      <c r="AF784" s="73" t="n">
        <f aca="false">MAX(AF783,AE784)</f>
        <v>5.27090724471439</v>
      </c>
      <c r="AG784" s="70" t="n">
        <f aca="false">1-AE784/AF784</f>
        <v>0.0204997402190691</v>
      </c>
      <c r="AH784" s="74" t="n">
        <f aca="false">IF(R784&gt;0,AH783+1,0)</f>
        <v>4</v>
      </c>
      <c r="AI784" s="74" t="n">
        <f aca="false">IF(U784&gt;0,AI783+1,0)</f>
        <v>22</v>
      </c>
      <c r="AJ784" s="74" t="n">
        <f aca="false">IF(G784&gt;0,AJ783+1,0)</f>
        <v>0</v>
      </c>
      <c r="AK784" s="74" t="n">
        <f aca="false">IF(G784&lt;=0,AK783+1,0)</f>
        <v>4</v>
      </c>
      <c r="AL784" s="74" t="n">
        <f aca="false">IF(K784&gt;0,AL783+1,0)</f>
        <v>0</v>
      </c>
      <c r="AM784" s="74" t="n">
        <f aca="false">IF(K784&lt;=0,AM783+1,0)</f>
        <v>4</v>
      </c>
    </row>
    <row r="785" customFormat="false" ht="15" hidden="false" customHeight="false" outlineLevel="0" collapsed="false">
      <c r="A785" s="61" t="n">
        <v>784</v>
      </c>
      <c r="B785" s="62" t="n">
        <v>42220.6145833333</v>
      </c>
      <c r="C785" s="63" t="n">
        <f aca="false">YEAR(B785)</f>
        <v>2015</v>
      </c>
      <c r="D785" s="32" t="s">
        <v>277</v>
      </c>
      <c r="E785" s="64" t="n">
        <v>8523.6</v>
      </c>
      <c r="F785" s="65" t="n">
        <v>-0.002</v>
      </c>
      <c r="G785" s="66" t="n">
        <v>-17.0472</v>
      </c>
      <c r="H785" s="67" t="n">
        <f aca="false">E785+IF(D785="Long",1,-1)*G785</f>
        <v>8506.5528</v>
      </c>
      <c r="I785" s="68" t="n">
        <f aca="false">Assumptions!$B$58</f>
        <v>5.35750011455817</v>
      </c>
      <c r="J785" s="68" t="n">
        <f aca="false">INDEX(Yearly!$L$5:$L$22,MATCH(C785,Yearly!$A$5:$A$22,0))</f>
        <v>0.574017869416947</v>
      </c>
      <c r="K785" s="68" t="n">
        <f aca="false">G785-I785-J785</f>
        <v>-22.9787179839751</v>
      </c>
      <c r="L785" s="69" t="n">
        <f aca="false">(I785+J785)/Assumptions!$B$8</f>
        <v>0.000261542883774386</v>
      </c>
      <c r="M785" s="70" t="n">
        <f aca="false">F785-L785</f>
        <v>-0.00226154288377439</v>
      </c>
      <c r="N785" s="71" t="n">
        <f aca="false">G785*Assumptions!$B$7</f>
        <v>-134076.228</v>
      </c>
      <c r="O785" s="71" t="n">
        <f aca="false">K785*Assumptions!$B$7</f>
        <v>-180727.616943964</v>
      </c>
      <c r="P785" s="68" t="n">
        <f aca="false">P784+G785</f>
        <v>10177.428225</v>
      </c>
      <c r="Q785" s="68" t="n">
        <f aca="false">MAX(Q784,P785)</f>
        <v>10359.950585</v>
      </c>
      <c r="R785" s="68" t="n">
        <f aca="false">Q785-P785</f>
        <v>182.522359999999</v>
      </c>
      <c r="S785" s="68" t="n">
        <f aca="false">S784+K785</f>
        <v>5556.58437619359</v>
      </c>
      <c r="T785" s="68" t="n">
        <f aca="false">MAX(T784,S785)</f>
        <v>5816.02784982501</v>
      </c>
      <c r="U785" s="68" t="n">
        <f aca="false">T785-S785</f>
        <v>259.443473631427</v>
      </c>
      <c r="V785" s="70" t="n">
        <f aca="false">V784+F785</f>
        <v>1.9655</v>
      </c>
      <c r="W785" s="70" t="n">
        <f aca="false">MAX(W784,V785)</f>
        <v>1.9871</v>
      </c>
      <c r="X785" s="70" t="n">
        <f aca="false">W785-V785</f>
        <v>0.0215999999999998</v>
      </c>
      <c r="Y785" s="70" t="n">
        <f aca="false">Y784+M785</f>
        <v>1.76174965667253</v>
      </c>
      <c r="Z785" s="70" t="n">
        <f aca="false">MAX(Z784,Y785)</f>
        <v>1.78465737109141</v>
      </c>
      <c r="AA785" s="70" t="n">
        <f aca="false">Z785-Y785</f>
        <v>0.0229077144188721</v>
      </c>
      <c r="AB785" s="72" t="n">
        <f aca="false">AB784*(1+F785)</f>
        <v>6.31261911156263</v>
      </c>
      <c r="AC785" s="73" t="n">
        <f aca="false">MAX(AC784,AB785)</f>
        <v>6.45086334974837</v>
      </c>
      <c r="AD785" s="70" t="n">
        <f aca="false">1-AB785/AC785</f>
        <v>0.0214303467133794</v>
      </c>
      <c r="AE785" s="73" t="n">
        <f aca="false">AE784*(1+M785)</f>
        <v>5.15117899745872</v>
      </c>
      <c r="AF785" s="73" t="n">
        <f aca="false">MAX(AF784,AE785)</f>
        <v>5.27090724471439</v>
      </c>
      <c r="AG785" s="70" t="n">
        <f aca="false">1-AE785/AF785</f>
        <v>0.0227149220612318</v>
      </c>
      <c r="AH785" s="74" t="n">
        <f aca="false">IF(R785&gt;0,AH784+1,0)</f>
        <v>5</v>
      </c>
      <c r="AI785" s="74" t="n">
        <f aca="false">IF(U785&gt;0,AI784+1,0)</f>
        <v>23</v>
      </c>
      <c r="AJ785" s="74" t="n">
        <f aca="false">IF(G785&gt;0,AJ784+1,0)</f>
        <v>0</v>
      </c>
      <c r="AK785" s="74" t="n">
        <f aca="false">IF(G785&lt;=0,AK784+1,0)</f>
        <v>5</v>
      </c>
      <c r="AL785" s="74" t="n">
        <f aca="false">IF(K785&gt;0,AL784+1,0)</f>
        <v>0</v>
      </c>
      <c r="AM785" s="74" t="n">
        <f aca="false">IF(K785&lt;=0,AM784+1,0)</f>
        <v>5</v>
      </c>
    </row>
    <row r="786" customFormat="false" ht="15" hidden="false" customHeight="false" outlineLevel="0" collapsed="false">
      <c r="A786" s="61" t="n">
        <v>785</v>
      </c>
      <c r="B786" s="62" t="n">
        <v>42226.6354166667</v>
      </c>
      <c r="C786" s="63" t="n">
        <f aca="false">YEAR(B786)</f>
        <v>2015</v>
      </c>
      <c r="D786" s="32" t="s">
        <v>276</v>
      </c>
      <c r="E786" s="64" t="n">
        <v>8506.65</v>
      </c>
      <c r="F786" s="65" t="n">
        <v>0.0052</v>
      </c>
      <c r="G786" s="66" t="n">
        <v>44.23458</v>
      </c>
      <c r="H786" s="67" t="n">
        <f aca="false">E786+IF(D786="Long",1,-1)*G786</f>
        <v>8462.41542</v>
      </c>
      <c r="I786" s="68" t="n">
        <f aca="false">Assumptions!$B$58</f>
        <v>5.35750011455817</v>
      </c>
      <c r="J786" s="68" t="n">
        <f aca="false">INDEX(Yearly!$L$5:$L$22,MATCH(C786,Yearly!$A$5:$A$22,0))</f>
        <v>0.574017869416947</v>
      </c>
      <c r="K786" s="68" t="n">
        <f aca="false">G786-I786-J786</f>
        <v>38.3030620160249</v>
      </c>
      <c r="L786" s="69" t="n">
        <f aca="false">(I786+J786)/Assumptions!$B$8</f>
        <v>0.000261542883774386</v>
      </c>
      <c r="M786" s="70" t="n">
        <f aca="false">F786-L786</f>
        <v>0.00493845711622561</v>
      </c>
      <c r="N786" s="71" t="n">
        <f aca="false">G786*Assumptions!$B$7</f>
        <v>347904.9717</v>
      </c>
      <c r="O786" s="71" t="n">
        <f aca="false">K786*Assumptions!$B$7</f>
        <v>301253.582756036</v>
      </c>
      <c r="P786" s="68" t="n">
        <f aca="false">P785+G786</f>
        <v>10221.662805</v>
      </c>
      <c r="Q786" s="68" t="n">
        <f aca="false">MAX(Q785,P786)</f>
        <v>10359.950585</v>
      </c>
      <c r="R786" s="68" t="n">
        <f aca="false">Q786-P786</f>
        <v>138.287779999999</v>
      </c>
      <c r="S786" s="68" t="n">
        <f aca="false">S785+K786</f>
        <v>5594.88743820961</v>
      </c>
      <c r="T786" s="68" t="n">
        <f aca="false">MAX(T785,S786)</f>
        <v>5816.02784982501</v>
      </c>
      <c r="U786" s="68" t="n">
        <f aca="false">T786-S786</f>
        <v>221.140411615402</v>
      </c>
      <c r="V786" s="70" t="n">
        <f aca="false">V785+F786</f>
        <v>1.9707</v>
      </c>
      <c r="W786" s="70" t="n">
        <f aca="false">MAX(W785,V786)</f>
        <v>1.9871</v>
      </c>
      <c r="X786" s="70" t="n">
        <f aca="false">W786-V786</f>
        <v>0.0163999999999997</v>
      </c>
      <c r="Y786" s="70" t="n">
        <f aca="false">Y785+M786</f>
        <v>1.76668811378876</v>
      </c>
      <c r="Z786" s="70" t="n">
        <f aca="false">MAX(Z785,Y786)</f>
        <v>1.78465737109141</v>
      </c>
      <c r="AA786" s="70" t="n">
        <f aca="false">Z786-Y786</f>
        <v>0.0179692573026464</v>
      </c>
      <c r="AB786" s="72" t="n">
        <f aca="false">AB785*(1+F786)</f>
        <v>6.34544473094276</v>
      </c>
      <c r="AC786" s="73" t="n">
        <f aca="false">MAX(AC785,AB786)</f>
        <v>6.45086334974837</v>
      </c>
      <c r="AD786" s="70" t="n">
        <f aca="false">1-AB786/AC786</f>
        <v>0.0163417845162889</v>
      </c>
      <c r="AE786" s="73" t="n">
        <f aca="false">AE785*(1+M786)</f>
        <v>5.17661787403567</v>
      </c>
      <c r="AF786" s="73" t="n">
        <f aca="false">MAX(AF785,AE786)</f>
        <v>5.27090724471439</v>
      </c>
      <c r="AG786" s="70" t="n">
        <f aca="false">1-AE786/AF786</f>
        <v>0.017888641613504</v>
      </c>
      <c r="AH786" s="74" t="n">
        <f aca="false">IF(R786&gt;0,AH785+1,0)</f>
        <v>6</v>
      </c>
      <c r="AI786" s="74" t="n">
        <f aca="false">IF(U786&gt;0,AI785+1,0)</f>
        <v>24</v>
      </c>
      <c r="AJ786" s="74" t="n">
        <f aca="false">IF(G786&gt;0,AJ785+1,0)</f>
        <v>1</v>
      </c>
      <c r="AK786" s="74" t="n">
        <f aca="false">IF(G786&lt;=0,AK785+1,0)</f>
        <v>0</v>
      </c>
      <c r="AL786" s="74" t="n">
        <f aca="false">IF(K786&gt;0,AL785+1,0)</f>
        <v>1</v>
      </c>
      <c r="AM786" s="74" t="n">
        <f aca="false">IF(K786&lt;=0,AM785+1,0)</f>
        <v>0</v>
      </c>
    </row>
    <row r="787" customFormat="false" ht="15" hidden="false" customHeight="false" outlineLevel="0" collapsed="false">
      <c r="A787" s="61" t="n">
        <v>786</v>
      </c>
      <c r="B787" s="62" t="n">
        <v>42230.46875</v>
      </c>
      <c r="C787" s="63" t="n">
        <f aca="false">YEAR(B787)</f>
        <v>2015</v>
      </c>
      <c r="D787" s="32" t="s">
        <v>277</v>
      </c>
      <c r="E787" s="64" t="n">
        <v>8462.05</v>
      </c>
      <c r="F787" s="65" t="n">
        <v>-0.0012</v>
      </c>
      <c r="G787" s="66" t="n">
        <v>-10.15446</v>
      </c>
      <c r="H787" s="67" t="n">
        <f aca="false">E787+IF(D787="Long",1,-1)*G787</f>
        <v>8451.89554</v>
      </c>
      <c r="I787" s="68" t="n">
        <f aca="false">Assumptions!$B$58</f>
        <v>5.35750011455817</v>
      </c>
      <c r="J787" s="68" t="n">
        <f aca="false">INDEX(Yearly!$L$5:$L$22,MATCH(C787,Yearly!$A$5:$A$22,0))</f>
        <v>0.574017869416947</v>
      </c>
      <c r="K787" s="68" t="n">
        <f aca="false">G787-I787-J787</f>
        <v>-16.0859779839751</v>
      </c>
      <c r="L787" s="69" t="n">
        <f aca="false">(I787+J787)/Assumptions!$B$8</f>
        <v>0.000261542883774386</v>
      </c>
      <c r="M787" s="70" t="n">
        <f aca="false">F787-L787</f>
        <v>-0.00146154288377439</v>
      </c>
      <c r="N787" s="71" t="n">
        <f aca="false">G787*Assumptions!$B$7</f>
        <v>-79864.8279</v>
      </c>
      <c r="O787" s="71" t="n">
        <f aca="false">K787*Assumptions!$B$7</f>
        <v>-126516.216843964</v>
      </c>
      <c r="P787" s="68" t="n">
        <f aca="false">P786+G787</f>
        <v>10211.508345</v>
      </c>
      <c r="Q787" s="68" t="n">
        <f aca="false">MAX(Q786,P787)</f>
        <v>10359.950585</v>
      </c>
      <c r="R787" s="68" t="n">
        <f aca="false">Q787-P787</f>
        <v>148.442239999999</v>
      </c>
      <c r="S787" s="68" t="n">
        <f aca="false">S786+K787</f>
        <v>5578.80146022564</v>
      </c>
      <c r="T787" s="68" t="n">
        <f aca="false">MAX(T786,S787)</f>
        <v>5816.02784982501</v>
      </c>
      <c r="U787" s="68" t="n">
        <f aca="false">T787-S787</f>
        <v>237.226389599377</v>
      </c>
      <c r="V787" s="70" t="n">
        <f aca="false">V786+F787</f>
        <v>1.9695</v>
      </c>
      <c r="W787" s="70" t="n">
        <f aca="false">MAX(W786,V787)</f>
        <v>1.9871</v>
      </c>
      <c r="X787" s="70" t="n">
        <f aca="false">W787-V787</f>
        <v>0.0175999999999998</v>
      </c>
      <c r="Y787" s="70" t="n">
        <f aca="false">Y786+M787</f>
        <v>1.76522657090499</v>
      </c>
      <c r="Z787" s="70" t="n">
        <f aca="false">MAX(Z786,Y787)</f>
        <v>1.78465737109141</v>
      </c>
      <c r="AA787" s="70" t="n">
        <f aca="false">Z787-Y787</f>
        <v>0.0194308001864207</v>
      </c>
      <c r="AB787" s="72" t="n">
        <f aca="false">AB786*(1+F787)</f>
        <v>6.33783019726563</v>
      </c>
      <c r="AC787" s="73" t="n">
        <f aca="false">MAX(AC786,AB787)</f>
        <v>6.45086334974837</v>
      </c>
      <c r="AD787" s="70" t="n">
        <f aca="false">1-AB787/AC787</f>
        <v>0.0175221743748692</v>
      </c>
      <c r="AE787" s="73" t="n">
        <f aca="false">AE786*(1+M787)</f>
        <v>5.16905202501986</v>
      </c>
      <c r="AF787" s="73" t="n">
        <f aca="false">MAX(AF786,AE787)</f>
        <v>5.27090724471439</v>
      </c>
      <c r="AG787" s="70" t="n">
        <f aca="false">1-AE787/AF787</f>
        <v>0.0193240394804278</v>
      </c>
      <c r="AH787" s="74" t="n">
        <f aca="false">IF(R787&gt;0,AH786+1,0)</f>
        <v>7</v>
      </c>
      <c r="AI787" s="74" t="n">
        <f aca="false">IF(U787&gt;0,AI786+1,0)</f>
        <v>25</v>
      </c>
      <c r="AJ787" s="74" t="n">
        <f aca="false">IF(G787&gt;0,AJ786+1,0)</f>
        <v>0</v>
      </c>
      <c r="AK787" s="74" t="n">
        <f aca="false">IF(G787&lt;=0,AK786+1,0)</f>
        <v>1</v>
      </c>
      <c r="AL787" s="74" t="n">
        <f aca="false">IF(K787&gt;0,AL786+1,0)</f>
        <v>0</v>
      </c>
      <c r="AM787" s="74" t="n">
        <f aca="false">IF(K787&lt;=0,AM786+1,0)</f>
        <v>1</v>
      </c>
    </row>
    <row r="788" customFormat="false" ht="15" hidden="false" customHeight="false" outlineLevel="0" collapsed="false">
      <c r="A788" s="61" t="n">
        <v>787</v>
      </c>
      <c r="B788" s="62" t="n">
        <v>42233.40625</v>
      </c>
      <c r="C788" s="63" t="n">
        <f aca="false">YEAR(B788)</f>
        <v>2015</v>
      </c>
      <c r="D788" s="32" t="s">
        <v>276</v>
      </c>
      <c r="E788" s="64" t="n">
        <v>8452.1</v>
      </c>
      <c r="F788" s="65" t="n">
        <v>-0.0067</v>
      </c>
      <c r="G788" s="66" t="n">
        <v>-56.62907</v>
      </c>
      <c r="H788" s="67" t="n">
        <f aca="false">E788+IF(D788="Long",1,-1)*G788</f>
        <v>8508.72907</v>
      </c>
      <c r="I788" s="68" t="n">
        <f aca="false">Assumptions!$B$58</f>
        <v>5.35750011455817</v>
      </c>
      <c r="J788" s="68" t="n">
        <f aca="false">INDEX(Yearly!$L$5:$L$22,MATCH(C788,Yearly!$A$5:$A$22,0))</f>
        <v>0.574017869416947</v>
      </c>
      <c r="K788" s="68" t="n">
        <f aca="false">G788-I788-J788</f>
        <v>-62.5605879839751</v>
      </c>
      <c r="L788" s="69" t="n">
        <f aca="false">(I788+J788)/Assumptions!$B$8</f>
        <v>0.000261542883774386</v>
      </c>
      <c r="M788" s="70" t="n">
        <f aca="false">F788-L788</f>
        <v>-0.00696154288377439</v>
      </c>
      <c r="N788" s="71" t="n">
        <f aca="false">G788*Assumptions!$B$7</f>
        <v>-445387.63555</v>
      </c>
      <c r="O788" s="71" t="n">
        <f aca="false">K788*Assumptions!$B$7</f>
        <v>-492039.024493964</v>
      </c>
      <c r="P788" s="68" t="n">
        <f aca="false">P787+G788</f>
        <v>10154.879275</v>
      </c>
      <c r="Q788" s="68" t="n">
        <f aca="false">MAX(Q787,P788)</f>
        <v>10359.950585</v>
      </c>
      <c r="R788" s="68" t="n">
        <f aca="false">Q788-P788</f>
        <v>205.071309999999</v>
      </c>
      <c r="S788" s="68" t="n">
        <f aca="false">S787+K788</f>
        <v>5516.24087224166</v>
      </c>
      <c r="T788" s="68" t="n">
        <f aca="false">MAX(T787,S788)</f>
        <v>5816.02784982501</v>
      </c>
      <c r="U788" s="68" t="n">
        <f aca="false">T788-S788</f>
        <v>299.786977583352</v>
      </c>
      <c r="V788" s="70" t="n">
        <f aca="false">V787+F788</f>
        <v>1.9628</v>
      </c>
      <c r="W788" s="70" t="n">
        <f aca="false">MAX(W787,V788)</f>
        <v>1.9871</v>
      </c>
      <c r="X788" s="70" t="n">
        <f aca="false">W788-V788</f>
        <v>0.0242999999999998</v>
      </c>
      <c r="Y788" s="70" t="n">
        <f aca="false">Y787+M788</f>
        <v>1.75826502802121</v>
      </c>
      <c r="Z788" s="70" t="n">
        <f aca="false">MAX(Z787,Y788)</f>
        <v>1.78465737109141</v>
      </c>
      <c r="AA788" s="70" t="n">
        <f aca="false">Z788-Y788</f>
        <v>0.0263923430701951</v>
      </c>
      <c r="AB788" s="72" t="n">
        <f aca="false">AB787*(1+F788)</f>
        <v>6.29536673494395</v>
      </c>
      <c r="AC788" s="73" t="n">
        <f aca="false">MAX(AC787,AB788)</f>
        <v>6.45086334974837</v>
      </c>
      <c r="AD788" s="70" t="n">
        <f aca="false">1-AB788/AC788</f>
        <v>0.0241047758065578</v>
      </c>
      <c r="AE788" s="73" t="n">
        <f aca="false">AE787*(1+M788)</f>
        <v>5.13306744767922</v>
      </c>
      <c r="AF788" s="73" t="n">
        <f aca="false">MAX(AF787,AE788)</f>
        <v>5.27090724471439</v>
      </c>
      <c r="AG788" s="70" t="n">
        <f aca="false">1-AE788/AF788</f>
        <v>0.0261510572346715</v>
      </c>
      <c r="AH788" s="74" t="n">
        <f aca="false">IF(R788&gt;0,AH787+1,0)</f>
        <v>8</v>
      </c>
      <c r="AI788" s="74" t="n">
        <f aca="false">IF(U788&gt;0,AI787+1,0)</f>
        <v>26</v>
      </c>
      <c r="AJ788" s="74" t="n">
        <f aca="false">IF(G788&gt;0,AJ787+1,0)</f>
        <v>0</v>
      </c>
      <c r="AK788" s="74" t="n">
        <f aca="false">IF(G788&lt;=0,AK787+1,0)</f>
        <v>2</v>
      </c>
      <c r="AL788" s="74" t="n">
        <f aca="false">IF(K788&gt;0,AL787+1,0)</f>
        <v>0</v>
      </c>
      <c r="AM788" s="74" t="n">
        <f aca="false">IF(K788&lt;=0,AM787+1,0)</f>
        <v>2</v>
      </c>
    </row>
    <row r="789" customFormat="false" ht="15" hidden="false" customHeight="false" outlineLevel="0" collapsed="false">
      <c r="A789" s="61" t="n">
        <v>788</v>
      </c>
      <c r="B789" s="62" t="n">
        <v>42233.53125</v>
      </c>
      <c r="C789" s="63" t="n">
        <f aca="false">YEAR(B789)</f>
        <v>2015</v>
      </c>
      <c r="D789" s="32" t="s">
        <v>277</v>
      </c>
      <c r="E789" s="64" t="n">
        <v>8508.35</v>
      </c>
      <c r="F789" s="65" t="n">
        <v>-0.0069</v>
      </c>
      <c r="G789" s="66" t="n">
        <v>-58.707615</v>
      </c>
      <c r="H789" s="67" t="n">
        <f aca="false">E789+IF(D789="Long",1,-1)*G789</f>
        <v>8449.642385</v>
      </c>
      <c r="I789" s="68" t="n">
        <f aca="false">Assumptions!$B$58</f>
        <v>5.35750011455817</v>
      </c>
      <c r="J789" s="68" t="n">
        <f aca="false">INDEX(Yearly!$L$5:$L$22,MATCH(C789,Yearly!$A$5:$A$22,0))</f>
        <v>0.574017869416947</v>
      </c>
      <c r="K789" s="68" t="n">
        <f aca="false">G789-I789-J789</f>
        <v>-64.6391329839751</v>
      </c>
      <c r="L789" s="69" t="n">
        <f aca="false">(I789+J789)/Assumptions!$B$8</f>
        <v>0.000261542883774386</v>
      </c>
      <c r="M789" s="70" t="n">
        <f aca="false">F789-L789</f>
        <v>-0.00716154288377439</v>
      </c>
      <c r="N789" s="71" t="n">
        <f aca="false">G789*Assumptions!$B$7</f>
        <v>-461735.391975</v>
      </c>
      <c r="O789" s="71" t="n">
        <f aca="false">K789*Assumptions!$B$7</f>
        <v>-508386.780918964</v>
      </c>
      <c r="P789" s="68" t="n">
        <f aca="false">P788+G789</f>
        <v>10096.17166</v>
      </c>
      <c r="Q789" s="68" t="n">
        <f aca="false">MAX(Q788,P789)</f>
        <v>10359.950585</v>
      </c>
      <c r="R789" s="68" t="n">
        <f aca="false">Q789-P789</f>
        <v>263.778924999999</v>
      </c>
      <c r="S789" s="68" t="n">
        <f aca="false">S788+K789</f>
        <v>5451.60173925769</v>
      </c>
      <c r="T789" s="68" t="n">
        <f aca="false">MAX(T788,S789)</f>
        <v>5816.02784982501</v>
      </c>
      <c r="U789" s="68" t="n">
        <f aca="false">T789-S789</f>
        <v>364.426110567327</v>
      </c>
      <c r="V789" s="70" t="n">
        <f aca="false">V788+F789</f>
        <v>1.9559</v>
      </c>
      <c r="W789" s="70" t="n">
        <f aca="false">MAX(W788,V789)</f>
        <v>1.9871</v>
      </c>
      <c r="X789" s="70" t="n">
        <f aca="false">W789-V789</f>
        <v>0.0311999999999997</v>
      </c>
      <c r="Y789" s="70" t="n">
        <f aca="false">Y788+M789</f>
        <v>1.75110348513744</v>
      </c>
      <c r="Z789" s="70" t="n">
        <f aca="false">MAX(Z788,Y789)</f>
        <v>1.78465737109141</v>
      </c>
      <c r="AA789" s="70" t="n">
        <f aca="false">Z789-Y789</f>
        <v>0.0335538859539695</v>
      </c>
      <c r="AB789" s="72" t="n">
        <f aca="false">AB788*(1+F789)</f>
        <v>6.25192870447283</v>
      </c>
      <c r="AC789" s="73" t="n">
        <f aca="false">MAX(AC788,AB789)</f>
        <v>6.45086334974837</v>
      </c>
      <c r="AD789" s="70" t="n">
        <f aca="false">1-AB789/AC789</f>
        <v>0.0308384528534925</v>
      </c>
      <c r="AE789" s="73" t="n">
        <f aca="false">AE788*(1+M789)</f>
        <v>5.09630676502736</v>
      </c>
      <c r="AF789" s="73" t="n">
        <f aca="false">MAX(AF788,AE789)</f>
        <v>5.27090724471439</v>
      </c>
      <c r="AG789" s="70" t="n">
        <f aca="false">1-AE789/AF789</f>
        <v>0.0331253182006037</v>
      </c>
      <c r="AH789" s="74" t="n">
        <f aca="false">IF(R789&gt;0,AH788+1,0)</f>
        <v>9</v>
      </c>
      <c r="AI789" s="74" t="n">
        <f aca="false">IF(U789&gt;0,AI788+1,0)</f>
        <v>27</v>
      </c>
      <c r="AJ789" s="74" t="n">
        <f aca="false">IF(G789&gt;0,AJ788+1,0)</f>
        <v>0</v>
      </c>
      <c r="AK789" s="74" t="n">
        <f aca="false">IF(G789&lt;=0,AK788+1,0)</f>
        <v>3</v>
      </c>
      <c r="AL789" s="74" t="n">
        <f aca="false">IF(K789&gt;0,AL788+1,0)</f>
        <v>0</v>
      </c>
      <c r="AM789" s="74" t="n">
        <f aca="false">IF(K789&lt;=0,AM788+1,0)</f>
        <v>3</v>
      </c>
    </row>
    <row r="790" customFormat="false" ht="15" hidden="false" customHeight="false" outlineLevel="0" collapsed="false">
      <c r="A790" s="61" t="n">
        <v>789</v>
      </c>
      <c r="B790" s="62" t="n">
        <v>42234.5104166667</v>
      </c>
      <c r="C790" s="63" t="n">
        <f aca="false">YEAR(B790)</f>
        <v>2015</v>
      </c>
      <c r="D790" s="32" t="s">
        <v>276</v>
      </c>
      <c r="E790" s="64" t="n">
        <v>8449.4</v>
      </c>
      <c r="F790" s="65" t="n">
        <v>-0.0039</v>
      </c>
      <c r="G790" s="66" t="n">
        <v>-32.95266</v>
      </c>
      <c r="H790" s="67" t="n">
        <f aca="false">E790+IF(D790="Long",1,-1)*G790</f>
        <v>8482.35266</v>
      </c>
      <c r="I790" s="68" t="n">
        <f aca="false">Assumptions!$B$58</f>
        <v>5.35750011455817</v>
      </c>
      <c r="J790" s="68" t="n">
        <f aca="false">INDEX(Yearly!$L$5:$L$22,MATCH(C790,Yearly!$A$5:$A$22,0))</f>
        <v>0.574017869416947</v>
      </c>
      <c r="K790" s="68" t="n">
        <f aca="false">G790-I790-J790</f>
        <v>-38.8841779839751</v>
      </c>
      <c r="L790" s="69" t="n">
        <f aca="false">(I790+J790)/Assumptions!$B$8</f>
        <v>0.000261542883774386</v>
      </c>
      <c r="M790" s="70" t="n">
        <f aca="false">F790-L790</f>
        <v>-0.00416154288377439</v>
      </c>
      <c r="N790" s="71" t="n">
        <f aca="false">G790*Assumptions!$B$7</f>
        <v>-259172.6709</v>
      </c>
      <c r="O790" s="71" t="n">
        <f aca="false">K790*Assumptions!$B$7</f>
        <v>-305824.059843964</v>
      </c>
      <c r="P790" s="68" t="n">
        <f aca="false">P789+G790</f>
        <v>10063.219</v>
      </c>
      <c r="Q790" s="68" t="n">
        <f aca="false">MAX(Q789,P790)</f>
        <v>10359.950585</v>
      </c>
      <c r="R790" s="68" t="n">
        <f aca="false">Q790-P790</f>
        <v>296.731585</v>
      </c>
      <c r="S790" s="68" t="n">
        <f aca="false">S789+K790</f>
        <v>5412.71756127371</v>
      </c>
      <c r="T790" s="68" t="n">
        <f aca="false">MAX(T789,S790)</f>
        <v>5816.02784982501</v>
      </c>
      <c r="U790" s="68" t="n">
        <f aca="false">T790-S790</f>
        <v>403.310288551302</v>
      </c>
      <c r="V790" s="70" t="n">
        <f aca="false">V789+F790</f>
        <v>1.952</v>
      </c>
      <c r="W790" s="70" t="n">
        <f aca="false">MAX(W789,V790)</f>
        <v>1.9871</v>
      </c>
      <c r="X790" s="70" t="n">
        <f aca="false">W790-V790</f>
        <v>0.0350999999999997</v>
      </c>
      <c r="Y790" s="70" t="n">
        <f aca="false">Y789+M790</f>
        <v>1.74694194225366</v>
      </c>
      <c r="Z790" s="70" t="n">
        <f aca="false">MAX(Z789,Y790)</f>
        <v>1.78465737109141</v>
      </c>
      <c r="AA790" s="70" t="n">
        <f aca="false">Z790-Y790</f>
        <v>0.0377154288377439</v>
      </c>
      <c r="AB790" s="72" t="n">
        <f aca="false">AB789*(1+F790)</f>
        <v>6.22754618252539</v>
      </c>
      <c r="AC790" s="73" t="n">
        <f aca="false">MAX(AC789,AB790)</f>
        <v>6.45086334974837</v>
      </c>
      <c r="AD790" s="70" t="n">
        <f aca="false">1-AB790/AC790</f>
        <v>0.034618182887364</v>
      </c>
      <c r="AE790" s="73" t="n">
        <f aca="false">AE789*(1+M790)</f>
        <v>5.07509826587583</v>
      </c>
      <c r="AF790" s="73" t="n">
        <f aca="false">MAX(AF789,AE790)</f>
        <v>5.27090724471439</v>
      </c>
      <c r="AG790" s="70" t="n">
        <f aca="false">1-AE790/AF790</f>
        <v>0.0371490086521474</v>
      </c>
      <c r="AH790" s="74" t="n">
        <f aca="false">IF(R790&gt;0,AH789+1,0)</f>
        <v>10</v>
      </c>
      <c r="AI790" s="74" t="n">
        <f aca="false">IF(U790&gt;0,AI789+1,0)</f>
        <v>28</v>
      </c>
      <c r="AJ790" s="74" t="n">
        <f aca="false">IF(G790&gt;0,AJ789+1,0)</f>
        <v>0</v>
      </c>
      <c r="AK790" s="74" t="n">
        <f aca="false">IF(G790&lt;=0,AK789+1,0)</f>
        <v>4</v>
      </c>
      <c r="AL790" s="74" t="n">
        <f aca="false">IF(K790&gt;0,AL789+1,0)</f>
        <v>0</v>
      </c>
      <c r="AM790" s="74" t="n">
        <f aca="false">IF(K790&lt;=0,AM789+1,0)</f>
        <v>4</v>
      </c>
    </row>
    <row r="791" customFormat="false" ht="15" hidden="false" customHeight="false" outlineLevel="0" collapsed="false">
      <c r="A791" s="61" t="n">
        <v>790</v>
      </c>
      <c r="B791" s="62" t="n">
        <v>42234.6145833333</v>
      </c>
      <c r="C791" s="63" t="n">
        <f aca="false">YEAR(B791)</f>
        <v>2015</v>
      </c>
      <c r="D791" s="32" t="s">
        <v>277</v>
      </c>
      <c r="E791" s="64" t="n">
        <v>8482.05</v>
      </c>
      <c r="F791" s="65" t="n">
        <v>-0.0038</v>
      </c>
      <c r="G791" s="66" t="n">
        <v>-32.23179</v>
      </c>
      <c r="H791" s="67" t="n">
        <f aca="false">E791+IF(D791="Long",1,-1)*G791</f>
        <v>8449.81821</v>
      </c>
      <c r="I791" s="68" t="n">
        <f aca="false">Assumptions!$B$58</f>
        <v>5.35750011455817</v>
      </c>
      <c r="J791" s="68" t="n">
        <f aca="false">INDEX(Yearly!$L$5:$L$22,MATCH(C791,Yearly!$A$5:$A$22,0))</f>
        <v>0.574017869416947</v>
      </c>
      <c r="K791" s="68" t="n">
        <f aca="false">G791-I791-J791</f>
        <v>-38.1633079839751</v>
      </c>
      <c r="L791" s="69" t="n">
        <f aca="false">(I791+J791)/Assumptions!$B$8</f>
        <v>0.000261542883774386</v>
      </c>
      <c r="M791" s="70" t="n">
        <f aca="false">F791-L791</f>
        <v>-0.00406154288377439</v>
      </c>
      <c r="N791" s="71" t="n">
        <f aca="false">G791*Assumptions!$B$7</f>
        <v>-253503.02835</v>
      </c>
      <c r="O791" s="71" t="n">
        <f aca="false">K791*Assumptions!$B$7</f>
        <v>-300154.417293964</v>
      </c>
      <c r="P791" s="68" t="n">
        <f aca="false">P790+G791</f>
        <v>10030.98721</v>
      </c>
      <c r="Q791" s="68" t="n">
        <f aca="false">MAX(Q790,P791)</f>
        <v>10359.950585</v>
      </c>
      <c r="R791" s="68" t="n">
        <f aca="false">Q791-P791</f>
        <v>328.963374999999</v>
      </c>
      <c r="S791" s="68" t="n">
        <f aca="false">S790+K791</f>
        <v>5374.55425328974</v>
      </c>
      <c r="T791" s="68" t="n">
        <f aca="false">MAX(T790,S791)</f>
        <v>5816.02784982501</v>
      </c>
      <c r="U791" s="68" t="n">
        <f aca="false">T791-S791</f>
        <v>441.473596535277</v>
      </c>
      <c r="V791" s="70" t="n">
        <f aca="false">V790+F791</f>
        <v>1.9482</v>
      </c>
      <c r="W791" s="70" t="n">
        <f aca="false">MAX(W790,V791)</f>
        <v>1.9871</v>
      </c>
      <c r="X791" s="70" t="n">
        <f aca="false">W791-V791</f>
        <v>0.0388999999999997</v>
      </c>
      <c r="Y791" s="70" t="n">
        <f aca="false">Y790+M791</f>
        <v>1.74288039936989</v>
      </c>
      <c r="Z791" s="70" t="n">
        <f aca="false">MAX(Z790,Y791)</f>
        <v>1.78465737109141</v>
      </c>
      <c r="AA791" s="70" t="n">
        <f aca="false">Z791-Y791</f>
        <v>0.0417769717215184</v>
      </c>
      <c r="AB791" s="72" t="n">
        <f aca="false">AB790*(1+F791)</f>
        <v>6.20388150703179</v>
      </c>
      <c r="AC791" s="73" t="n">
        <f aca="false">MAX(AC790,AB791)</f>
        <v>6.45086334974837</v>
      </c>
      <c r="AD791" s="70" t="n">
        <f aca="false">1-AB791/AC791</f>
        <v>0.0382866337923919</v>
      </c>
      <c r="AE791" s="73" t="n">
        <f aca="false">AE790*(1+M791)</f>
        <v>5.05448553662961</v>
      </c>
      <c r="AF791" s="73" t="n">
        <f aca="false">MAX(AF790,AE791)</f>
        <v>5.27090724471439</v>
      </c>
      <c r="AG791" s="70" t="n">
        <f aca="false">1-AE791/AF791</f>
        <v>0.0410596692441914</v>
      </c>
      <c r="AH791" s="74" t="n">
        <f aca="false">IF(R791&gt;0,AH790+1,0)</f>
        <v>11</v>
      </c>
      <c r="AI791" s="74" t="n">
        <f aca="false">IF(U791&gt;0,AI790+1,0)</f>
        <v>29</v>
      </c>
      <c r="AJ791" s="74" t="n">
        <f aca="false">IF(G791&gt;0,AJ790+1,0)</f>
        <v>0</v>
      </c>
      <c r="AK791" s="74" t="n">
        <f aca="false">IF(G791&lt;=0,AK790+1,0)</f>
        <v>5</v>
      </c>
      <c r="AL791" s="74" t="n">
        <f aca="false">IF(K791&gt;0,AL790+1,0)</f>
        <v>0</v>
      </c>
      <c r="AM791" s="74" t="n">
        <f aca="false">IF(K791&lt;=0,AM790+1,0)</f>
        <v>5</v>
      </c>
    </row>
    <row r="792" customFormat="false" ht="15" hidden="false" customHeight="false" outlineLevel="0" collapsed="false">
      <c r="A792" s="61" t="n">
        <v>791</v>
      </c>
      <c r="B792" s="62" t="n">
        <v>42235.40625</v>
      </c>
      <c r="C792" s="63" t="n">
        <f aca="false">YEAR(B792)</f>
        <v>2015</v>
      </c>
      <c r="D792" s="32" t="s">
        <v>276</v>
      </c>
      <c r="E792" s="64" t="n">
        <v>8449.8</v>
      </c>
      <c r="F792" s="65" t="n">
        <v>-0.0052</v>
      </c>
      <c r="G792" s="66" t="n">
        <v>-43.93896</v>
      </c>
      <c r="H792" s="67" t="n">
        <f aca="false">E792+IF(D792="Long",1,-1)*G792</f>
        <v>8493.73896</v>
      </c>
      <c r="I792" s="68" t="n">
        <f aca="false">Assumptions!$B$58</f>
        <v>5.35750011455817</v>
      </c>
      <c r="J792" s="68" t="n">
        <f aca="false">INDEX(Yearly!$L$5:$L$22,MATCH(C792,Yearly!$A$5:$A$22,0))</f>
        <v>0.574017869416947</v>
      </c>
      <c r="K792" s="68" t="n">
        <f aca="false">G792-I792-J792</f>
        <v>-49.8704779839751</v>
      </c>
      <c r="L792" s="69" t="n">
        <f aca="false">(I792+J792)/Assumptions!$B$8</f>
        <v>0.000261542883774386</v>
      </c>
      <c r="M792" s="70" t="n">
        <f aca="false">F792-L792</f>
        <v>-0.00546154288377439</v>
      </c>
      <c r="N792" s="71" t="n">
        <f aca="false">G792*Assumptions!$B$7</f>
        <v>-345579.9204</v>
      </c>
      <c r="O792" s="71" t="n">
        <f aca="false">K792*Assumptions!$B$7</f>
        <v>-392231.309343964</v>
      </c>
      <c r="P792" s="68" t="n">
        <f aca="false">P791+G792</f>
        <v>9987.04825</v>
      </c>
      <c r="Q792" s="68" t="n">
        <f aca="false">MAX(Q791,P792)</f>
        <v>10359.950585</v>
      </c>
      <c r="R792" s="68" t="n">
        <f aca="false">Q792-P792</f>
        <v>372.902334999999</v>
      </c>
      <c r="S792" s="68" t="n">
        <f aca="false">S791+K792</f>
        <v>5324.68377530576</v>
      </c>
      <c r="T792" s="68" t="n">
        <f aca="false">MAX(T791,S792)</f>
        <v>5816.02784982501</v>
      </c>
      <c r="U792" s="68" t="n">
        <f aca="false">T792-S792</f>
        <v>491.344074519252</v>
      </c>
      <c r="V792" s="70" t="n">
        <f aca="false">V791+F792</f>
        <v>1.943</v>
      </c>
      <c r="W792" s="70" t="n">
        <f aca="false">MAX(W791,V792)</f>
        <v>1.9871</v>
      </c>
      <c r="X792" s="70" t="n">
        <f aca="false">W792-V792</f>
        <v>0.0440999999999998</v>
      </c>
      <c r="Y792" s="70" t="n">
        <f aca="false">Y791+M792</f>
        <v>1.73741885648611</v>
      </c>
      <c r="Z792" s="70" t="n">
        <f aca="false">MAX(Z791,Y792)</f>
        <v>1.78465737109141</v>
      </c>
      <c r="AA792" s="70" t="n">
        <f aca="false">Z792-Y792</f>
        <v>0.0472385146052927</v>
      </c>
      <c r="AB792" s="72" t="n">
        <f aca="false">AB791*(1+F792)</f>
        <v>6.17162132319523</v>
      </c>
      <c r="AC792" s="73" t="n">
        <f aca="false">MAX(AC791,AB792)</f>
        <v>6.45086334974837</v>
      </c>
      <c r="AD792" s="70" t="n">
        <f aca="false">1-AB792/AC792</f>
        <v>0.0432875432966716</v>
      </c>
      <c r="AE792" s="73" t="n">
        <f aca="false">AE791*(1+M792)</f>
        <v>5.02688024711589</v>
      </c>
      <c r="AF792" s="73" t="n">
        <f aca="false">MAX(AF791,AE792)</f>
        <v>5.27090724471439</v>
      </c>
      <c r="AG792" s="70" t="n">
        <f aca="false">1-AE792/AF792</f>
        <v>0.046296962983595</v>
      </c>
      <c r="AH792" s="74" t="n">
        <f aca="false">IF(R792&gt;0,AH791+1,0)</f>
        <v>12</v>
      </c>
      <c r="AI792" s="74" t="n">
        <f aca="false">IF(U792&gt;0,AI791+1,0)</f>
        <v>30</v>
      </c>
      <c r="AJ792" s="74" t="n">
        <f aca="false">IF(G792&gt;0,AJ791+1,0)</f>
        <v>0</v>
      </c>
      <c r="AK792" s="74" t="n">
        <f aca="false">IF(G792&lt;=0,AK791+1,0)</f>
        <v>6</v>
      </c>
      <c r="AL792" s="74" t="n">
        <f aca="false">IF(K792&gt;0,AL791+1,0)</f>
        <v>0</v>
      </c>
      <c r="AM792" s="74" t="n">
        <f aca="false">IF(K792&lt;=0,AM791+1,0)</f>
        <v>6</v>
      </c>
    </row>
    <row r="793" customFormat="false" ht="15" hidden="false" customHeight="false" outlineLevel="0" collapsed="false">
      <c r="A793" s="61" t="n">
        <v>792</v>
      </c>
      <c r="B793" s="62" t="n">
        <v>42235.46875</v>
      </c>
      <c r="C793" s="63" t="n">
        <f aca="false">YEAR(B793)</f>
        <v>2015</v>
      </c>
      <c r="D793" s="32" t="s">
        <v>277</v>
      </c>
      <c r="E793" s="64" t="n">
        <v>8493.65</v>
      </c>
      <c r="F793" s="65" t="n">
        <v>-0.0027</v>
      </c>
      <c r="G793" s="66" t="n">
        <v>-22.932855</v>
      </c>
      <c r="H793" s="67" t="n">
        <f aca="false">E793+IF(D793="Long",1,-1)*G793</f>
        <v>8470.717145</v>
      </c>
      <c r="I793" s="68" t="n">
        <f aca="false">Assumptions!$B$58</f>
        <v>5.35750011455817</v>
      </c>
      <c r="J793" s="68" t="n">
        <f aca="false">INDEX(Yearly!$L$5:$L$22,MATCH(C793,Yearly!$A$5:$A$22,0))</f>
        <v>0.574017869416947</v>
      </c>
      <c r="K793" s="68" t="n">
        <f aca="false">G793-I793-J793</f>
        <v>-28.8643729839751</v>
      </c>
      <c r="L793" s="69" t="n">
        <f aca="false">(I793+J793)/Assumptions!$B$8</f>
        <v>0.000261542883774386</v>
      </c>
      <c r="M793" s="70" t="n">
        <f aca="false">F793-L793</f>
        <v>-0.00296154288377439</v>
      </c>
      <c r="N793" s="71" t="n">
        <f aca="false">G793*Assumptions!$B$7</f>
        <v>-180366.904575</v>
      </c>
      <c r="O793" s="71" t="n">
        <f aca="false">K793*Assumptions!$B$7</f>
        <v>-227018.293518964</v>
      </c>
      <c r="P793" s="68" t="n">
        <f aca="false">P792+G793</f>
        <v>9964.115395</v>
      </c>
      <c r="Q793" s="68" t="n">
        <f aca="false">MAX(Q792,P793)</f>
        <v>10359.950585</v>
      </c>
      <c r="R793" s="68" t="n">
        <f aca="false">Q793-P793</f>
        <v>395.835189999998</v>
      </c>
      <c r="S793" s="68" t="n">
        <f aca="false">S792+K793</f>
        <v>5295.81940232179</v>
      </c>
      <c r="T793" s="68" t="n">
        <f aca="false">MAX(T792,S793)</f>
        <v>5816.02784982501</v>
      </c>
      <c r="U793" s="68" t="n">
        <f aca="false">T793-S793</f>
        <v>520.208447503227</v>
      </c>
      <c r="V793" s="70" t="n">
        <f aca="false">V792+F793</f>
        <v>1.9403</v>
      </c>
      <c r="W793" s="70" t="n">
        <f aca="false">MAX(W792,V793)</f>
        <v>1.9871</v>
      </c>
      <c r="X793" s="70" t="n">
        <f aca="false">W793-V793</f>
        <v>0.0467999999999997</v>
      </c>
      <c r="Y793" s="70" t="n">
        <f aca="false">Y792+M793</f>
        <v>1.73445731360234</v>
      </c>
      <c r="Z793" s="70" t="n">
        <f aca="false">MAX(Z792,Y793)</f>
        <v>1.78465737109141</v>
      </c>
      <c r="AA793" s="70" t="n">
        <f aca="false">Z793-Y793</f>
        <v>0.0502000574890671</v>
      </c>
      <c r="AB793" s="72" t="n">
        <f aca="false">AB792*(1+F793)</f>
        <v>6.1549579456226</v>
      </c>
      <c r="AC793" s="73" t="n">
        <f aca="false">MAX(AC792,AB793)</f>
        <v>6.45086334974837</v>
      </c>
      <c r="AD793" s="70" t="n">
        <f aca="false">1-AB793/AC793</f>
        <v>0.0458706669297707</v>
      </c>
      <c r="AE793" s="73" t="n">
        <f aca="false">AE792*(1+M793)</f>
        <v>5.01199292569245</v>
      </c>
      <c r="AF793" s="73" t="n">
        <f aca="false">MAX(AF792,AE793)</f>
        <v>5.27090724471439</v>
      </c>
      <c r="AG793" s="70" t="n">
        <f aca="false">1-AE793/AF793</f>
        <v>0.0491213954261049</v>
      </c>
      <c r="AH793" s="74" t="n">
        <f aca="false">IF(R793&gt;0,AH792+1,0)</f>
        <v>13</v>
      </c>
      <c r="AI793" s="74" t="n">
        <f aca="false">IF(U793&gt;0,AI792+1,0)</f>
        <v>31</v>
      </c>
      <c r="AJ793" s="74" t="n">
        <f aca="false">IF(G793&gt;0,AJ792+1,0)</f>
        <v>0</v>
      </c>
      <c r="AK793" s="74" t="n">
        <f aca="false">IF(G793&lt;=0,AK792+1,0)</f>
        <v>7</v>
      </c>
      <c r="AL793" s="74" t="n">
        <f aca="false">IF(K793&gt;0,AL792+1,0)</f>
        <v>0</v>
      </c>
      <c r="AM793" s="74" t="n">
        <f aca="false">IF(K793&lt;=0,AM792+1,0)</f>
        <v>7</v>
      </c>
    </row>
    <row r="794" customFormat="false" ht="15" hidden="false" customHeight="false" outlineLevel="0" collapsed="false">
      <c r="A794" s="61" t="n">
        <v>793</v>
      </c>
      <c r="B794" s="62" t="n">
        <v>42236.4270833333</v>
      </c>
      <c r="C794" s="63" t="n">
        <f aca="false">YEAR(B794)</f>
        <v>2015</v>
      </c>
      <c r="D794" s="32" t="s">
        <v>276</v>
      </c>
      <c r="E794" s="64" t="n">
        <v>8470.7</v>
      </c>
      <c r="F794" s="65" t="n">
        <v>0.0494</v>
      </c>
      <c r="G794" s="66" t="n">
        <v>418.45258</v>
      </c>
      <c r="H794" s="67" t="n">
        <f aca="false">E794+IF(D794="Long",1,-1)*G794</f>
        <v>8052.24742</v>
      </c>
      <c r="I794" s="68" t="n">
        <f aca="false">Assumptions!$B$58</f>
        <v>5.35750011455817</v>
      </c>
      <c r="J794" s="68" t="n">
        <f aca="false">INDEX(Yearly!$L$5:$L$22,MATCH(C794,Yearly!$A$5:$A$22,0))</f>
        <v>0.574017869416947</v>
      </c>
      <c r="K794" s="68" t="n">
        <f aca="false">G794-I794-J794</f>
        <v>412.521062016025</v>
      </c>
      <c r="L794" s="69" t="n">
        <f aca="false">(I794+J794)/Assumptions!$B$8</f>
        <v>0.000261542883774386</v>
      </c>
      <c r="M794" s="70" t="n">
        <f aca="false">F794-L794</f>
        <v>0.0491384571162256</v>
      </c>
      <c r="N794" s="71" t="n">
        <f aca="false">G794*Assumptions!$B$7</f>
        <v>3291129.5417</v>
      </c>
      <c r="O794" s="71" t="n">
        <f aca="false">K794*Assumptions!$B$7</f>
        <v>3244478.15275604</v>
      </c>
      <c r="P794" s="68" t="n">
        <f aca="false">P793+G794</f>
        <v>10382.567975</v>
      </c>
      <c r="Q794" s="68" t="n">
        <f aca="false">MAX(Q793,P794)</f>
        <v>10382.567975</v>
      </c>
      <c r="R794" s="68" t="n">
        <f aca="false">Q794-P794</f>
        <v>0</v>
      </c>
      <c r="S794" s="68" t="n">
        <f aca="false">S793+K794</f>
        <v>5708.34046433781</v>
      </c>
      <c r="T794" s="68" t="n">
        <f aca="false">MAX(T793,S794)</f>
        <v>5816.02784982501</v>
      </c>
      <c r="U794" s="68" t="n">
        <f aca="false">T794-S794</f>
        <v>107.687385487202</v>
      </c>
      <c r="V794" s="70" t="n">
        <f aca="false">V793+F794</f>
        <v>1.9897</v>
      </c>
      <c r="W794" s="70" t="n">
        <f aca="false">MAX(W793,V794)</f>
        <v>1.9897</v>
      </c>
      <c r="X794" s="70" t="n">
        <f aca="false">W794-V794</f>
        <v>0</v>
      </c>
      <c r="Y794" s="70" t="n">
        <f aca="false">Y793+M794</f>
        <v>1.78359577071857</v>
      </c>
      <c r="Z794" s="70" t="n">
        <f aca="false">MAX(Z793,Y794)</f>
        <v>1.78465737109141</v>
      </c>
      <c r="AA794" s="70" t="n">
        <f aca="false">Z794-Y794</f>
        <v>0.00106160037284142</v>
      </c>
      <c r="AB794" s="72" t="n">
        <f aca="false">AB793*(1+F794)</f>
        <v>6.45901286813636</v>
      </c>
      <c r="AC794" s="73" t="n">
        <f aca="false">MAX(AC793,AB794)</f>
        <v>6.45901286813636</v>
      </c>
      <c r="AD794" s="70" t="n">
        <f aca="false">1-AB794/AC794</f>
        <v>0</v>
      </c>
      <c r="AE794" s="73" t="n">
        <f aca="false">AE793*(1+M794)</f>
        <v>5.25827452513842</v>
      </c>
      <c r="AF794" s="73" t="n">
        <f aca="false">MAX(AF793,AE794)</f>
        <v>5.27090724471439</v>
      </c>
      <c r="AG794" s="70" t="n">
        <f aca="false">1-AE794/AF794</f>
        <v>0.00239668789251413</v>
      </c>
      <c r="AH794" s="74" t="n">
        <f aca="false">IF(R794&gt;0,AH793+1,0)</f>
        <v>0</v>
      </c>
      <c r="AI794" s="74" t="n">
        <f aca="false">IF(U794&gt;0,AI793+1,0)</f>
        <v>32</v>
      </c>
      <c r="AJ794" s="74" t="n">
        <f aca="false">IF(G794&gt;0,AJ793+1,0)</f>
        <v>1</v>
      </c>
      <c r="AK794" s="74" t="n">
        <f aca="false">IF(G794&lt;=0,AK793+1,0)</f>
        <v>0</v>
      </c>
      <c r="AL794" s="74" t="n">
        <f aca="false">IF(K794&gt;0,AL793+1,0)</f>
        <v>1</v>
      </c>
      <c r="AM794" s="74" t="n">
        <f aca="false">IF(K794&lt;=0,AM793+1,0)</f>
        <v>0</v>
      </c>
    </row>
    <row r="795" customFormat="false" ht="15" hidden="false" customHeight="false" outlineLevel="0" collapsed="false">
      <c r="A795" s="61" t="n">
        <v>794</v>
      </c>
      <c r="B795" s="62" t="n">
        <v>42244.40625</v>
      </c>
      <c r="C795" s="63" t="n">
        <f aca="false">YEAR(B795)</f>
        <v>2015</v>
      </c>
      <c r="D795" s="32" t="s">
        <v>277</v>
      </c>
      <c r="E795" s="64" t="n">
        <v>8052.4</v>
      </c>
      <c r="F795" s="65" t="n">
        <v>-0.0064</v>
      </c>
      <c r="G795" s="66" t="n">
        <v>-51.53536</v>
      </c>
      <c r="H795" s="67" t="n">
        <f aca="false">E795+IF(D795="Long",1,-1)*G795</f>
        <v>8000.86464</v>
      </c>
      <c r="I795" s="68" t="n">
        <f aca="false">Assumptions!$B$58</f>
        <v>5.35750011455817</v>
      </c>
      <c r="J795" s="68" t="n">
        <f aca="false">INDEX(Yearly!$L$5:$L$22,MATCH(C795,Yearly!$A$5:$A$22,0))</f>
        <v>0.574017869416947</v>
      </c>
      <c r="K795" s="68" t="n">
        <f aca="false">G795-I795-J795</f>
        <v>-57.4668779839751</v>
      </c>
      <c r="L795" s="69" t="n">
        <f aca="false">(I795+J795)/Assumptions!$B$8</f>
        <v>0.000261542883774386</v>
      </c>
      <c r="M795" s="70" t="n">
        <f aca="false">F795-L795</f>
        <v>-0.00666154288377439</v>
      </c>
      <c r="N795" s="71" t="n">
        <f aca="false">G795*Assumptions!$B$7</f>
        <v>-405325.6064</v>
      </c>
      <c r="O795" s="71" t="n">
        <f aca="false">K795*Assumptions!$B$7</f>
        <v>-451976.995343964</v>
      </c>
      <c r="P795" s="68" t="n">
        <f aca="false">P794+G795</f>
        <v>10331.032615</v>
      </c>
      <c r="Q795" s="68" t="n">
        <f aca="false">MAX(Q794,P795)</f>
        <v>10382.567975</v>
      </c>
      <c r="R795" s="68" t="n">
        <f aca="false">Q795-P795</f>
        <v>51.5353599999999</v>
      </c>
      <c r="S795" s="68" t="n">
        <f aca="false">S794+K795</f>
        <v>5650.87358635384</v>
      </c>
      <c r="T795" s="68" t="n">
        <f aca="false">MAX(T794,S795)</f>
        <v>5816.02784982501</v>
      </c>
      <c r="U795" s="68" t="n">
        <f aca="false">T795-S795</f>
        <v>165.154263471177</v>
      </c>
      <c r="V795" s="70" t="n">
        <f aca="false">V794+F795</f>
        <v>1.9833</v>
      </c>
      <c r="W795" s="70" t="n">
        <f aca="false">MAX(W794,V795)</f>
        <v>1.9897</v>
      </c>
      <c r="X795" s="70" t="n">
        <f aca="false">W795-V795</f>
        <v>0.00639999999999996</v>
      </c>
      <c r="Y795" s="70" t="n">
        <f aca="false">Y794+M795</f>
        <v>1.77693422783479</v>
      </c>
      <c r="Z795" s="70" t="n">
        <f aca="false">MAX(Z794,Y795)</f>
        <v>1.78465737109141</v>
      </c>
      <c r="AA795" s="70" t="n">
        <f aca="false">Z795-Y795</f>
        <v>0.00772314325661583</v>
      </c>
      <c r="AB795" s="72" t="n">
        <f aca="false">AB794*(1+F795)</f>
        <v>6.41767518578028</v>
      </c>
      <c r="AC795" s="73" t="n">
        <f aca="false">MAX(AC794,AB795)</f>
        <v>6.45901286813636</v>
      </c>
      <c r="AD795" s="70" t="n">
        <f aca="false">1-AB795/AC795</f>
        <v>0.00639999999999996</v>
      </c>
      <c r="AE795" s="73" t="n">
        <f aca="false">AE794*(1+M795)</f>
        <v>5.22324630389455</v>
      </c>
      <c r="AF795" s="73" t="n">
        <f aca="false">MAX(AF794,AE795)</f>
        <v>5.27090724471439</v>
      </c>
      <c r="AG795" s="70" t="n">
        <f aca="false">1-AE795/AF795</f>
        <v>0.00904226513711359</v>
      </c>
      <c r="AH795" s="74" t="n">
        <f aca="false">IF(R795&gt;0,AH794+1,0)</f>
        <v>1</v>
      </c>
      <c r="AI795" s="74" t="n">
        <f aca="false">IF(U795&gt;0,AI794+1,0)</f>
        <v>33</v>
      </c>
      <c r="AJ795" s="74" t="n">
        <f aca="false">IF(G795&gt;0,AJ794+1,0)</f>
        <v>0</v>
      </c>
      <c r="AK795" s="74" t="n">
        <f aca="false">IF(G795&lt;=0,AK794+1,0)</f>
        <v>1</v>
      </c>
      <c r="AL795" s="74" t="n">
        <f aca="false">IF(K795&gt;0,AL794+1,0)</f>
        <v>0</v>
      </c>
      <c r="AM795" s="74" t="n">
        <f aca="false">IF(K795&lt;=0,AM794+1,0)</f>
        <v>1</v>
      </c>
    </row>
    <row r="796" customFormat="false" ht="15" hidden="false" customHeight="false" outlineLevel="0" collapsed="false">
      <c r="A796" s="61" t="n">
        <v>795</v>
      </c>
      <c r="B796" s="62" t="n">
        <v>42244.59375</v>
      </c>
      <c r="C796" s="63" t="n">
        <f aca="false">YEAR(B796)</f>
        <v>2015</v>
      </c>
      <c r="D796" s="32" t="s">
        <v>276</v>
      </c>
      <c r="E796" s="64" t="n">
        <v>8001.1</v>
      </c>
      <c r="F796" s="65" t="n">
        <v>-0.0015</v>
      </c>
      <c r="G796" s="66" t="n">
        <v>-12.00165</v>
      </c>
      <c r="H796" s="67" t="n">
        <f aca="false">E796+IF(D796="Long",1,-1)*G796</f>
        <v>8013.10165</v>
      </c>
      <c r="I796" s="68" t="n">
        <f aca="false">Assumptions!$B$58</f>
        <v>5.35750011455817</v>
      </c>
      <c r="J796" s="68" t="n">
        <f aca="false">INDEX(Yearly!$L$5:$L$22,MATCH(C796,Yearly!$A$5:$A$22,0))</f>
        <v>0.574017869416947</v>
      </c>
      <c r="K796" s="68" t="n">
        <f aca="false">G796-I796-J796</f>
        <v>-17.9331679839751</v>
      </c>
      <c r="L796" s="69" t="n">
        <f aca="false">(I796+J796)/Assumptions!$B$8</f>
        <v>0.000261542883774386</v>
      </c>
      <c r="M796" s="70" t="n">
        <f aca="false">F796-L796</f>
        <v>-0.00176154288377439</v>
      </c>
      <c r="N796" s="71" t="n">
        <f aca="false">G796*Assumptions!$B$7</f>
        <v>-94392.97725</v>
      </c>
      <c r="O796" s="71" t="n">
        <f aca="false">K796*Assumptions!$B$7</f>
        <v>-141044.366193964</v>
      </c>
      <c r="P796" s="68" t="n">
        <f aca="false">P795+G796</f>
        <v>10319.030965</v>
      </c>
      <c r="Q796" s="68" t="n">
        <f aca="false">MAX(Q795,P796)</f>
        <v>10382.567975</v>
      </c>
      <c r="R796" s="68" t="n">
        <f aca="false">Q796-P796</f>
        <v>63.53701</v>
      </c>
      <c r="S796" s="68" t="n">
        <f aca="false">S795+K796</f>
        <v>5632.94041836986</v>
      </c>
      <c r="T796" s="68" t="n">
        <f aca="false">MAX(T795,S796)</f>
        <v>5816.02784982501</v>
      </c>
      <c r="U796" s="68" t="n">
        <f aca="false">T796-S796</f>
        <v>183.087431455152</v>
      </c>
      <c r="V796" s="70" t="n">
        <f aca="false">V795+F796</f>
        <v>1.9818</v>
      </c>
      <c r="W796" s="70" t="n">
        <f aca="false">MAX(W795,V796)</f>
        <v>1.9897</v>
      </c>
      <c r="X796" s="70" t="n">
        <f aca="false">W796-V796</f>
        <v>0.00790000000000002</v>
      </c>
      <c r="Y796" s="70" t="n">
        <f aca="false">Y795+M796</f>
        <v>1.77517268495102</v>
      </c>
      <c r="Z796" s="70" t="n">
        <f aca="false">MAX(Z795,Y796)</f>
        <v>1.78465737109141</v>
      </c>
      <c r="AA796" s="70" t="n">
        <f aca="false">Z796-Y796</f>
        <v>0.00948468614039011</v>
      </c>
      <c r="AB796" s="72" t="n">
        <f aca="false">AB795*(1+F796)</f>
        <v>6.40804867300161</v>
      </c>
      <c r="AC796" s="73" t="n">
        <f aca="false">MAX(AC795,AB796)</f>
        <v>6.45901286813636</v>
      </c>
      <c r="AD796" s="70" t="n">
        <f aca="false">1-AB796/AC796</f>
        <v>0.00789039999999996</v>
      </c>
      <c r="AE796" s="73" t="n">
        <f aca="false">AE795*(1+M796)</f>
        <v>5.21404533153772</v>
      </c>
      <c r="AF796" s="73" t="n">
        <f aca="false">MAX(AF795,AE796)</f>
        <v>5.27090724471439</v>
      </c>
      <c r="AG796" s="70" t="n">
        <f aca="false">1-AE796/AF796</f>
        <v>0.0107878796830825</v>
      </c>
      <c r="AH796" s="74" t="n">
        <f aca="false">IF(R796&gt;0,AH795+1,0)</f>
        <v>2</v>
      </c>
      <c r="AI796" s="74" t="n">
        <f aca="false">IF(U796&gt;0,AI795+1,0)</f>
        <v>34</v>
      </c>
      <c r="AJ796" s="74" t="n">
        <f aca="false">IF(G796&gt;0,AJ795+1,0)</f>
        <v>0</v>
      </c>
      <c r="AK796" s="74" t="n">
        <f aca="false">IF(G796&lt;=0,AK795+1,0)</f>
        <v>2</v>
      </c>
      <c r="AL796" s="74" t="n">
        <f aca="false">IF(K796&gt;0,AL795+1,0)</f>
        <v>0</v>
      </c>
      <c r="AM796" s="74" t="n">
        <f aca="false">IF(K796&lt;=0,AM795+1,0)</f>
        <v>2</v>
      </c>
    </row>
    <row r="797" customFormat="false" ht="15" hidden="false" customHeight="false" outlineLevel="0" collapsed="false">
      <c r="A797" s="61" t="n">
        <v>796</v>
      </c>
      <c r="B797" s="62" t="n">
        <v>42247.46875</v>
      </c>
      <c r="C797" s="63" t="n">
        <f aca="false">YEAR(B797)</f>
        <v>2015</v>
      </c>
      <c r="D797" s="32" t="s">
        <v>277</v>
      </c>
      <c r="E797" s="64" t="n">
        <v>8012.85</v>
      </c>
      <c r="F797" s="65" t="n">
        <v>-0.0036</v>
      </c>
      <c r="G797" s="66" t="n">
        <v>-28.84626</v>
      </c>
      <c r="H797" s="67" t="n">
        <f aca="false">E797+IF(D797="Long",1,-1)*G797</f>
        <v>7984.00374</v>
      </c>
      <c r="I797" s="68" t="n">
        <f aca="false">Assumptions!$B$58</f>
        <v>5.35750011455817</v>
      </c>
      <c r="J797" s="68" t="n">
        <f aca="false">INDEX(Yearly!$L$5:$L$22,MATCH(C797,Yearly!$A$5:$A$22,0))</f>
        <v>0.574017869416947</v>
      </c>
      <c r="K797" s="68" t="n">
        <f aca="false">G797-I797-J797</f>
        <v>-34.7777779839751</v>
      </c>
      <c r="L797" s="69" t="n">
        <f aca="false">(I797+J797)/Assumptions!$B$8</f>
        <v>0.000261542883774386</v>
      </c>
      <c r="M797" s="70" t="n">
        <f aca="false">F797-L797</f>
        <v>-0.00386154288377439</v>
      </c>
      <c r="N797" s="71" t="n">
        <f aca="false">G797*Assumptions!$B$7</f>
        <v>-226875.8349</v>
      </c>
      <c r="O797" s="71" t="n">
        <f aca="false">K797*Assumptions!$B$7</f>
        <v>-273527.223843964</v>
      </c>
      <c r="P797" s="68" t="n">
        <f aca="false">P796+G797</f>
        <v>10290.184705</v>
      </c>
      <c r="Q797" s="68" t="n">
        <f aca="false">MAX(Q796,P797)</f>
        <v>10382.567975</v>
      </c>
      <c r="R797" s="68" t="n">
        <f aca="false">Q797-P797</f>
        <v>92.3832700000003</v>
      </c>
      <c r="S797" s="68" t="n">
        <f aca="false">S796+K797</f>
        <v>5598.16264038588</v>
      </c>
      <c r="T797" s="68" t="n">
        <f aca="false">MAX(T796,S797)</f>
        <v>5816.02784982501</v>
      </c>
      <c r="U797" s="68" t="n">
        <f aca="false">T797-S797</f>
        <v>217.865209439127</v>
      </c>
      <c r="V797" s="70" t="n">
        <f aca="false">V796+F797</f>
        <v>1.9782</v>
      </c>
      <c r="W797" s="70" t="n">
        <f aca="false">MAX(W796,V797)</f>
        <v>1.9897</v>
      </c>
      <c r="X797" s="70" t="n">
        <f aca="false">W797-V797</f>
        <v>0.0115000000000001</v>
      </c>
      <c r="Y797" s="70" t="n">
        <f aca="false">Y796+M797</f>
        <v>1.77131114206724</v>
      </c>
      <c r="Z797" s="70" t="n">
        <f aca="false">MAX(Z796,Y797)</f>
        <v>1.78465737109141</v>
      </c>
      <c r="AA797" s="70" t="n">
        <f aca="false">Z797-Y797</f>
        <v>0.0133462290241646</v>
      </c>
      <c r="AB797" s="72" t="n">
        <f aca="false">AB796*(1+F797)</f>
        <v>6.38497969777881</v>
      </c>
      <c r="AC797" s="73" t="n">
        <f aca="false">MAX(AC796,AB797)</f>
        <v>6.45901286813636</v>
      </c>
      <c r="AD797" s="70" t="n">
        <f aca="false">1-AB797/AC797</f>
        <v>0.01146199456</v>
      </c>
      <c r="AE797" s="73" t="n">
        <f aca="false">AE796*(1+M797)</f>
        <v>5.19391107189205</v>
      </c>
      <c r="AF797" s="73" t="n">
        <f aca="false">MAX(AF796,AE797)</f>
        <v>5.27090724471439</v>
      </c>
      <c r="AG797" s="70" t="n">
        <f aca="false">1-AE797/AF797</f>
        <v>0.0146077647068356</v>
      </c>
      <c r="AH797" s="74" t="n">
        <f aca="false">IF(R797&gt;0,AH796+1,0)</f>
        <v>3</v>
      </c>
      <c r="AI797" s="74" t="n">
        <f aca="false">IF(U797&gt;0,AI796+1,0)</f>
        <v>35</v>
      </c>
      <c r="AJ797" s="74" t="n">
        <f aca="false">IF(G797&gt;0,AJ796+1,0)</f>
        <v>0</v>
      </c>
      <c r="AK797" s="74" t="n">
        <f aca="false">IF(G797&lt;=0,AK796+1,0)</f>
        <v>3</v>
      </c>
      <c r="AL797" s="74" t="n">
        <f aca="false">IF(K797&gt;0,AL796+1,0)</f>
        <v>0</v>
      </c>
      <c r="AM797" s="74" t="n">
        <f aca="false">IF(K797&lt;=0,AM796+1,0)</f>
        <v>3</v>
      </c>
    </row>
    <row r="798" customFormat="false" ht="15" hidden="false" customHeight="false" outlineLevel="0" collapsed="false">
      <c r="A798" s="61" t="n">
        <v>797</v>
      </c>
      <c r="B798" s="62" t="n">
        <v>42247.5729166667</v>
      </c>
      <c r="C798" s="63" t="n">
        <f aca="false">YEAR(B798)</f>
        <v>2015</v>
      </c>
      <c r="D798" s="32" t="s">
        <v>276</v>
      </c>
      <c r="E798" s="64" t="n">
        <v>7983.7</v>
      </c>
      <c r="F798" s="65" t="n">
        <v>0.0348</v>
      </c>
      <c r="G798" s="66" t="n">
        <v>277.83276</v>
      </c>
      <c r="H798" s="67" t="n">
        <f aca="false">E798+IF(D798="Long",1,-1)*G798</f>
        <v>7705.86724</v>
      </c>
      <c r="I798" s="68" t="n">
        <f aca="false">Assumptions!$B$58</f>
        <v>5.35750011455817</v>
      </c>
      <c r="J798" s="68" t="n">
        <f aca="false">INDEX(Yearly!$L$5:$L$22,MATCH(C798,Yearly!$A$5:$A$22,0))</f>
        <v>0.574017869416947</v>
      </c>
      <c r="K798" s="68" t="n">
        <f aca="false">G798-I798-J798</f>
        <v>271.901242016025</v>
      </c>
      <c r="L798" s="69" t="n">
        <f aca="false">(I798+J798)/Assumptions!$B$8</f>
        <v>0.000261542883774386</v>
      </c>
      <c r="M798" s="70" t="n">
        <f aca="false">F798-L798</f>
        <v>0.0345384571162256</v>
      </c>
      <c r="N798" s="71" t="n">
        <f aca="false">G798*Assumptions!$B$7</f>
        <v>2185154.6574</v>
      </c>
      <c r="O798" s="71" t="n">
        <f aca="false">K798*Assumptions!$B$7</f>
        <v>2138503.26845604</v>
      </c>
      <c r="P798" s="68" t="n">
        <f aca="false">P797+G798</f>
        <v>10568.017465</v>
      </c>
      <c r="Q798" s="68" t="n">
        <f aca="false">MAX(Q797,P798)</f>
        <v>10568.017465</v>
      </c>
      <c r="R798" s="68" t="n">
        <f aca="false">Q798-P798</f>
        <v>0</v>
      </c>
      <c r="S798" s="68" t="n">
        <f aca="false">S797+K798</f>
        <v>5870.06388240191</v>
      </c>
      <c r="T798" s="68" t="n">
        <f aca="false">MAX(T797,S798)</f>
        <v>5870.06388240191</v>
      </c>
      <c r="U798" s="68" t="n">
        <f aca="false">T798-S798</f>
        <v>0</v>
      </c>
      <c r="V798" s="70" t="n">
        <f aca="false">V797+F798</f>
        <v>2.013</v>
      </c>
      <c r="W798" s="70" t="n">
        <f aca="false">MAX(W797,V798)</f>
        <v>2.013</v>
      </c>
      <c r="X798" s="70" t="n">
        <f aca="false">W798-V798</f>
        <v>0</v>
      </c>
      <c r="Y798" s="70" t="n">
        <f aca="false">Y797+M798</f>
        <v>1.80584959918347</v>
      </c>
      <c r="Z798" s="70" t="n">
        <f aca="false">MAX(Z797,Y798)</f>
        <v>1.80584959918347</v>
      </c>
      <c r="AA798" s="70" t="n">
        <f aca="false">Z798-Y798</f>
        <v>0</v>
      </c>
      <c r="AB798" s="72" t="n">
        <f aca="false">AB797*(1+F798)</f>
        <v>6.60717699126151</v>
      </c>
      <c r="AC798" s="73" t="n">
        <f aca="false">MAX(AC797,AB798)</f>
        <v>6.60717699126151</v>
      </c>
      <c r="AD798" s="70" t="n">
        <f aca="false">1-AB798/AC798</f>
        <v>0</v>
      </c>
      <c r="AE798" s="73" t="n">
        <f aca="false">AE797*(1+M798)</f>
        <v>5.37330074671408</v>
      </c>
      <c r="AF798" s="73" t="n">
        <f aca="false">MAX(AF797,AE798)</f>
        <v>5.37330074671408</v>
      </c>
      <c r="AG798" s="70" t="n">
        <f aca="false">1-AE798/AF798</f>
        <v>0</v>
      </c>
      <c r="AH798" s="74" t="n">
        <f aca="false">IF(R798&gt;0,AH797+1,0)</f>
        <v>0</v>
      </c>
      <c r="AI798" s="74" t="n">
        <f aca="false">IF(U798&gt;0,AI797+1,0)</f>
        <v>0</v>
      </c>
      <c r="AJ798" s="74" t="n">
        <f aca="false">IF(G798&gt;0,AJ797+1,0)</f>
        <v>1</v>
      </c>
      <c r="AK798" s="74" t="n">
        <f aca="false">IF(G798&lt;=0,AK797+1,0)</f>
        <v>0</v>
      </c>
      <c r="AL798" s="74" t="n">
        <f aca="false">IF(K798&gt;0,AL797+1,0)</f>
        <v>1</v>
      </c>
      <c r="AM798" s="74" t="n">
        <f aca="false">IF(K798&lt;=0,AM797+1,0)</f>
        <v>0</v>
      </c>
    </row>
    <row r="799" customFormat="false" ht="15" hidden="false" customHeight="false" outlineLevel="0" collapsed="false">
      <c r="A799" s="61" t="n">
        <v>798</v>
      </c>
      <c r="B799" s="62" t="n">
        <v>42255.6145833333</v>
      </c>
      <c r="C799" s="63" t="n">
        <f aca="false">YEAR(B799)</f>
        <v>2015</v>
      </c>
      <c r="D799" s="32" t="s">
        <v>277</v>
      </c>
      <c r="E799" s="64" t="n">
        <v>7706</v>
      </c>
      <c r="F799" s="65" t="n">
        <v>0.0004</v>
      </c>
      <c r="G799" s="66" t="n">
        <v>3.0824</v>
      </c>
      <c r="H799" s="67" t="n">
        <f aca="false">E799+IF(D799="Long",1,-1)*G799</f>
        <v>7709.0824</v>
      </c>
      <c r="I799" s="68" t="n">
        <f aca="false">Assumptions!$B$58</f>
        <v>5.35750011455817</v>
      </c>
      <c r="J799" s="68" t="n">
        <f aca="false">INDEX(Yearly!$L$5:$L$22,MATCH(C799,Yearly!$A$5:$A$22,0))</f>
        <v>0.574017869416947</v>
      </c>
      <c r="K799" s="68" t="n">
        <f aca="false">G799-I799-J799</f>
        <v>-2.84911798397512</v>
      </c>
      <c r="L799" s="69" t="n">
        <f aca="false">(I799+J799)/Assumptions!$B$8</f>
        <v>0.000261542883774386</v>
      </c>
      <c r="M799" s="70" t="n">
        <f aca="false">F799-L799</f>
        <v>0.000138457116225614</v>
      </c>
      <c r="N799" s="71" t="n">
        <f aca="false">G799*Assumptions!$B$7</f>
        <v>24243.076</v>
      </c>
      <c r="O799" s="71" t="n">
        <f aca="false">K799*Assumptions!$B$7</f>
        <v>-22408.3129439643</v>
      </c>
      <c r="P799" s="68" t="n">
        <f aca="false">P798+G799</f>
        <v>10571.099865</v>
      </c>
      <c r="Q799" s="68" t="n">
        <f aca="false">MAX(Q798,P799)</f>
        <v>10571.099865</v>
      </c>
      <c r="R799" s="68" t="n">
        <f aca="false">Q799-P799</f>
        <v>0</v>
      </c>
      <c r="S799" s="68" t="n">
        <f aca="false">S798+K799</f>
        <v>5867.21476441794</v>
      </c>
      <c r="T799" s="68" t="n">
        <f aca="false">MAX(T798,S799)</f>
        <v>5870.06388240191</v>
      </c>
      <c r="U799" s="68" t="n">
        <f aca="false">T799-S799</f>
        <v>2.84911798397479</v>
      </c>
      <c r="V799" s="70" t="n">
        <f aca="false">V798+F799</f>
        <v>2.0134</v>
      </c>
      <c r="W799" s="70" t="n">
        <f aca="false">MAX(W798,V799)</f>
        <v>2.0134</v>
      </c>
      <c r="X799" s="70" t="n">
        <f aca="false">W799-V799</f>
        <v>0</v>
      </c>
      <c r="Y799" s="70" t="n">
        <f aca="false">Y798+M799</f>
        <v>1.80598805629969</v>
      </c>
      <c r="Z799" s="70" t="n">
        <f aca="false">MAX(Z798,Y799)</f>
        <v>1.80598805629969</v>
      </c>
      <c r="AA799" s="70" t="n">
        <f aca="false">Z799-Y799</f>
        <v>0</v>
      </c>
      <c r="AB799" s="72" t="n">
        <f aca="false">AB798*(1+F799)</f>
        <v>6.60981986205802</v>
      </c>
      <c r="AC799" s="73" t="n">
        <f aca="false">MAX(AC798,AB799)</f>
        <v>6.60981986205802</v>
      </c>
      <c r="AD799" s="70" t="n">
        <f aca="false">1-AB799/AC799</f>
        <v>0</v>
      </c>
      <c r="AE799" s="73" t="n">
        <f aca="false">AE798*(1+M799)</f>
        <v>5.37404471844008</v>
      </c>
      <c r="AF799" s="73" t="n">
        <f aca="false">MAX(AF798,AE799)</f>
        <v>5.37404471844008</v>
      </c>
      <c r="AG799" s="70" t="n">
        <f aca="false">1-AE799/AF799</f>
        <v>0</v>
      </c>
      <c r="AH799" s="74" t="n">
        <f aca="false">IF(R799&gt;0,AH798+1,0)</f>
        <v>0</v>
      </c>
      <c r="AI799" s="74" t="n">
        <f aca="false">IF(U799&gt;0,AI798+1,0)</f>
        <v>1</v>
      </c>
      <c r="AJ799" s="74" t="n">
        <f aca="false">IF(G799&gt;0,AJ798+1,0)</f>
        <v>2</v>
      </c>
      <c r="AK799" s="74" t="n">
        <f aca="false">IF(G799&lt;=0,AK798+1,0)</f>
        <v>0</v>
      </c>
      <c r="AL799" s="74" t="n">
        <f aca="false">IF(K799&gt;0,AL798+1,0)</f>
        <v>0</v>
      </c>
      <c r="AM799" s="74" t="n">
        <f aca="false">IF(K799&lt;=0,AM798+1,0)</f>
        <v>1</v>
      </c>
    </row>
    <row r="800" customFormat="false" ht="15" hidden="false" customHeight="false" outlineLevel="0" collapsed="false">
      <c r="A800" s="61" t="n">
        <v>799</v>
      </c>
      <c r="B800" s="62" t="n">
        <v>42257.40625</v>
      </c>
      <c r="C800" s="63" t="n">
        <f aca="false">YEAR(B800)</f>
        <v>2015</v>
      </c>
      <c r="D800" s="32" t="s">
        <v>276</v>
      </c>
      <c r="E800" s="64" t="n">
        <v>7709</v>
      </c>
      <c r="F800" s="65" t="n">
        <v>-0.0044</v>
      </c>
      <c r="G800" s="66" t="n">
        <v>-33.9196</v>
      </c>
      <c r="H800" s="67" t="n">
        <f aca="false">E800+IF(D800="Long",1,-1)*G800</f>
        <v>7742.9196</v>
      </c>
      <c r="I800" s="68" t="n">
        <f aca="false">Assumptions!$B$58</f>
        <v>5.35750011455817</v>
      </c>
      <c r="J800" s="68" t="n">
        <f aca="false">INDEX(Yearly!$L$5:$L$22,MATCH(C800,Yearly!$A$5:$A$22,0))</f>
        <v>0.574017869416947</v>
      </c>
      <c r="K800" s="68" t="n">
        <f aca="false">G800-I800-J800</f>
        <v>-39.8511179839751</v>
      </c>
      <c r="L800" s="69" t="n">
        <f aca="false">(I800+J800)/Assumptions!$B$8</f>
        <v>0.000261542883774386</v>
      </c>
      <c r="M800" s="70" t="n">
        <f aca="false">F800-L800</f>
        <v>-0.00466154288377439</v>
      </c>
      <c r="N800" s="71" t="n">
        <f aca="false">G800*Assumptions!$B$7</f>
        <v>-266777.654</v>
      </c>
      <c r="O800" s="71" t="n">
        <f aca="false">K800*Assumptions!$B$7</f>
        <v>-313429.042943964</v>
      </c>
      <c r="P800" s="68" t="n">
        <f aca="false">P799+G800</f>
        <v>10537.180265</v>
      </c>
      <c r="Q800" s="68" t="n">
        <f aca="false">MAX(Q799,P800)</f>
        <v>10571.099865</v>
      </c>
      <c r="R800" s="68" t="n">
        <f aca="false">Q800-P800</f>
        <v>33.9195999999993</v>
      </c>
      <c r="S800" s="68" t="n">
        <f aca="false">S799+K800</f>
        <v>5827.36364643396</v>
      </c>
      <c r="T800" s="68" t="n">
        <f aca="false">MAX(T799,S800)</f>
        <v>5870.06388240191</v>
      </c>
      <c r="U800" s="68" t="n">
        <f aca="false">T800-S800</f>
        <v>42.70023596795</v>
      </c>
      <c r="V800" s="70" t="n">
        <f aca="false">V799+F800</f>
        <v>2.009</v>
      </c>
      <c r="W800" s="70" t="n">
        <f aca="false">MAX(W799,V800)</f>
        <v>2.0134</v>
      </c>
      <c r="X800" s="70" t="n">
        <f aca="false">W800-V800</f>
        <v>0.00439999999999996</v>
      </c>
      <c r="Y800" s="70" t="n">
        <f aca="false">Y799+M800</f>
        <v>1.80132651341592</v>
      </c>
      <c r="Z800" s="70" t="n">
        <f aca="false">MAX(Z799,Y800)</f>
        <v>1.80598805629969</v>
      </c>
      <c r="AA800" s="70" t="n">
        <f aca="false">Z800-Y800</f>
        <v>0.00466154288377441</v>
      </c>
      <c r="AB800" s="72" t="n">
        <f aca="false">AB799*(1+F800)</f>
        <v>6.58073665466496</v>
      </c>
      <c r="AC800" s="73" t="n">
        <f aca="false">MAX(AC799,AB800)</f>
        <v>6.60981986205802</v>
      </c>
      <c r="AD800" s="70" t="n">
        <f aca="false">1-AB800/AC800</f>
        <v>0.00439999999999996</v>
      </c>
      <c r="AE800" s="73" t="n">
        <f aca="false">AE799*(1+M800)</f>
        <v>5.34899337852575</v>
      </c>
      <c r="AF800" s="73" t="n">
        <f aca="false">MAX(AF799,AE800)</f>
        <v>5.37404471844008</v>
      </c>
      <c r="AG800" s="70" t="n">
        <f aca="false">1-AE800/AF800</f>
        <v>0.00466154288377441</v>
      </c>
      <c r="AH800" s="74" t="n">
        <f aca="false">IF(R800&gt;0,AH799+1,0)</f>
        <v>1</v>
      </c>
      <c r="AI800" s="74" t="n">
        <f aca="false">IF(U800&gt;0,AI799+1,0)</f>
        <v>2</v>
      </c>
      <c r="AJ800" s="74" t="n">
        <f aca="false">IF(G800&gt;0,AJ799+1,0)</f>
        <v>0</v>
      </c>
      <c r="AK800" s="74" t="n">
        <f aca="false">IF(G800&lt;=0,AK799+1,0)</f>
        <v>1</v>
      </c>
      <c r="AL800" s="74" t="n">
        <f aca="false">IF(K800&gt;0,AL799+1,0)</f>
        <v>0</v>
      </c>
      <c r="AM800" s="74" t="n">
        <f aca="false">IF(K800&lt;=0,AM799+1,0)</f>
        <v>2</v>
      </c>
    </row>
    <row r="801" customFormat="false" ht="15" hidden="false" customHeight="false" outlineLevel="0" collapsed="false">
      <c r="A801" s="61" t="n">
        <v>800</v>
      </c>
      <c r="B801" s="62" t="n">
        <v>42257.53125</v>
      </c>
      <c r="C801" s="63" t="n">
        <f aca="false">YEAR(B801)</f>
        <v>2015</v>
      </c>
      <c r="D801" s="32" t="s">
        <v>277</v>
      </c>
      <c r="E801" s="64" t="n">
        <v>7743.2</v>
      </c>
      <c r="F801" s="65" t="n">
        <v>0.0118</v>
      </c>
      <c r="G801" s="66" t="n">
        <v>91.36976</v>
      </c>
      <c r="H801" s="67" t="n">
        <f aca="false">E801+IF(D801="Long",1,-1)*G801</f>
        <v>7834.56976</v>
      </c>
      <c r="I801" s="68" t="n">
        <f aca="false">Assumptions!$B$58</f>
        <v>5.35750011455817</v>
      </c>
      <c r="J801" s="68" t="n">
        <f aca="false">INDEX(Yearly!$L$5:$L$22,MATCH(C801,Yearly!$A$5:$A$22,0))</f>
        <v>0.574017869416947</v>
      </c>
      <c r="K801" s="68" t="n">
        <f aca="false">G801-I801-J801</f>
        <v>85.4382420160249</v>
      </c>
      <c r="L801" s="69" t="n">
        <f aca="false">(I801+J801)/Assumptions!$B$8</f>
        <v>0.000261542883774386</v>
      </c>
      <c r="M801" s="70" t="n">
        <f aca="false">F801-L801</f>
        <v>0.0115384571162256</v>
      </c>
      <c r="N801" s="71" t="n">
        <f aca="false">G801*Assumptions!$B$7</f>
        <v>718623.1624</v>
      </c>
      <c r="O801" s="71" t="n">
        <f aca="false">K801*Assumptions!$B$7</f>
        <v>671971.773456036</v>
      </c>
      <c r="P801" s="68" t="n">
        <f aca="false">P800+G801</f>
        <v>10628.550025</v>
      </c>
      <c r="Q801" s="68" t="n">
        <f aca="false">MAX(Q800,P801)</f>
        <v>10628.550025</v>
      </c>
      <c r="R801" s="68" t="n">
        <f aca="false">Q801-P801</f>
        <v>0</v>
      </c>
      <c r="S801" s="68" t="n">
        <f aca="false">S800+K801</f>
        <v>5912.80188844998</v>
      </c>
      <c r="T801" s="68" t="n">
        <f aca="false">MAX(T800,S801)</f>
        <v>5912.80188844998</v>
      </c>
      <c r="U801" s="68" t="n">
        <f aca="false">T801-S801</f>
        <v>0</v>
      </c>
      <c r="V801" s="70" t="n">
        <f aca="false">V800+F801</f>
        <v>2.0208</v>
      </c>
      <c r="W801" s="70" t="n">
        <f aca="false">MAX(W800,V801)</f>
        <v>2.0208</v>
      </c>
      <c r="X801" s="70" t="n">
        <f aca="false">W801-V801</f>
        <v>0</v>
      </c>
      <c r="Y801" s="70" t="n">
        <f aca="false">Y800+M801</f>
        <v>1.81286497053214</v>
      </c>
      <c r="Z801" s="70" t="n">
        <f aca="false">MAX(Z800,Y801)</f>
        <v>1.81286497053214</v>
      </c>
      <c r="AA801" s="70" t="n">
        <f aca="false">Z801-Y801</f>
        <v>0</v>
      </c>
      <c r="AB801" s="72" t="n">
        <f aca="false">AB800*(1+F801)</f>
        <v>6.65838934719001</v>
      </c>
      <c r="AC801" s="73" t="n">
        <f aca="false">MAX(AC800,AB801)</f>
        <v>6.65838934719001</v>
      </c>
      <c r="AD801" s="70" t="n">
        <f aca="false">1-AB801/AC801</f>
        <v>0</v>
      </c>
      <c r="AE801" s="73" t="n">
        <f aca="false">AE800*(1+M801)</f>
        <v>5.41071250923885</v>
      </c>
      <c r="AF801" s="73" t="n">
        <f aca="false">MAX(AF800,AE801)</f>
        <v>5.41071250923885</v>
      </c>
      <c r="AG801" s="70" t="n">
        <f aca="false">1-AE801/AF801</f>
        <v>0</v>
      </c>
      <c r="AH801" s="74" t="n">
        <f aca="false">IF(R801&gt;0,AH800+1,0)</f>
        <v>0</v>
      </c>
      <c r="AI801" s="74" t="n">
        <f aca="false">IF(U801&gt;0,AI800+1,0)</f>
        <v>0</v>
      </c>
      <c r="AJ801" s="74" t="n">
        <f aca="false">IF(G801&gt;0,AJ800+1,0)</f>
        <v>1</v>
      </c>
      <c r="AK801" s="74" t="n">
        <f aca="false">IF(G801&lt;=0,AK800+1,0)</f>
        <v>0</v>
      </c>
      <c r="AL801" s="74" t="n">
        <f aca="false">IF(K801&gt;0,AL800+1,0)</f>
        <v>1</v>
      </c>
      <c r="AM801" s="74" t="n">
        <f aca="false">IF(K801&lt;=0,AM800+1,0)</f>
        <v>0</v>
      </c>
    </row>
    <row r="802" customFormat="false" ht="15" hidden="false" customHeight="false" outlineLevel="0" collapsed="false">
      <c r="A802" s="61" t="n">
        <v>801</v>
      </c>
      <c r="B802" s="62" t="n">
        <v>42269.59375</v>
      </c>
      <c r="C802" s="63" t="n">
        <f aca="false">YEAR(B802)</f>
        <v>2015</v>
      </c>
      <c r="D802" s="32" t="s">
        <v>276</v>
      </c>
      <c r="E802" s="64" t="n">
        <v>7834.8</v>
      </c>
      <c r="F802" s="65" t="n">
        <v>-0.0048</v>
      </c>
      <c r="G802" s="66" t="n">
        <v>-37.60704</v>
      </c>
      <c r="H802" s="67" t="n">
        <f aca="false">E802+IF(D802="Long",1,-1)*G802</f>
        <v>7872.40704</v>
      </c>
      <c r="I802" s="68" t="n">
        <f aca="false">Assumptions!$B$58</f>
        <v>5.35750011455817</v>
      </c>
      <c r="J802" s="68" t="n">
        <f aca="false">INDEX(Yearly!$L$5:$L$22,MATCH(C802,Yearly!$A$5:$A$22,0))</f>
        <v>0.574017869416947</v>
      </c>
      <c r="K802" s="68" t="n">
        <f aca="false">G802-I802-J802</f>
        <v>-43.5385579839751</v>
      </c>
      <c r="L802" s="69" t="n">
        <f aca="false">(I802+J802)/Assumptions!$B$8</f>
        <v>0.000261542883774386</v>
      </c>
      <c r="M802" s="70" t="n">
        <f aca="false">F802-L802</f>
        <v>-0.00506154288377439</v>
      </c>
      <c r="N802" s="71" t="n">
        <f aca="false">G802*Assumptions!$B$7</f>
        <v>-295779.3696</v>
      </c>
      <c r="O802" s="71" t="n">
        <f aca="false">K802*Assumptions!$B$7</f>
        <v>-342430.758543964</v>
      </c>
      <c r="P802" s="68" t="n">
        <f aca="false">P801+G802</f>
        <v>10590.942985</v>
      </c>
      <c r="Q802" s="68" t="n">
        <f aca="false">MAX(Q801,P802)</f>
        <v>10628.550025</v>
      </c>
      <c r="R802" s="68" t="n">
        <f aca="false">Q802-P802</f>
        <v>37.6070400000008</v>
      </c>
      <c r="S802" s="68" t="n">
        <f aca="false">S801+K802</f>
        <v>5869.26333046601</v>
      </c>
      <c r="T802" s="68" t="n">
        <f aca="false">MAX(T801,S802)</f>
        <v>5912.80188844998</v>
      </c>
      <c r="U802" s="68" t="n">
        <f aca="false">T802-S802</f>
        <v>43.5385579839749</v>
      </c>
      <c r="V802" s="70" t="n">
        <f aca="false">V801+F802</f>
        <v>2.016</v>
      </c>
      <c r="W802" s="70" t="n">
        <f aca="false">MAX(W801,V802)</f>
        <v>2.0208</v>
      </c>
      <c r="X802" s="70" t="n">
        <f aca="false">W802-V802</f>
        <v>0.00479999999999992</v>
      </c>
      <c r="Y802" s="70" t="n">
        <f aca="false">Y801+M802</f>
        <v>1.80780342764837</v>
      </c>
      <c r="Z802" s="70" t="n">
        <f aca="false">MAX(Z801,Y802)</f>
        <v>1.81286497053214</v>
      </c>
      <c r="AA802" s="70" t="n">
        <f aca="false">Z802-Y802</f>
        <v>0.00506154288377436</v>
      </c>
      <c r="AB802" s="72" t="n">
        <f aca="false">AB801*(1+F802)</f>
        <v>6.6264290783235</v>
      </c>
      <c r="AC802" s="73" t="n">
        <f aca="false">MAX(AC801,AB802)</f>
        <v>6.65838934719001</v>
      </c>
      <c r="AD802" s="70" t="n">
        <f aca="false">1-AB802/AC802</f>
        <v>0.00480000000000003</v>
      </c>
      <c r="AE802" s="73" t="n">
        <f aca="false">AE801*(1+M802)</f>
        <v>5.38332595584156</v>
      </c>
      <c r="AF802" s="73" t="n">
        <f aca="false">MAX(AF801,AE802)</f>
        <v>5.41071250923885</v>
      </c>
      <c r="AG802" s="70" t="n">
        <f aca="false">1-AE802/AF802</f>
        <v>0.00506154288377436</v>
      </c>
      <c r="AH802" s="74" t="n">
        <f aca="false">IF(R802&gt;0,AH801+1,0)</f>
        <v>1</v>
      </c>
      <c r="AI802" s="74" t="n">
        <f aca="false">IF(U802&gt;0,AI801+1,0)</f>
        <v>1</v>
      </c>
      <c r="AJ802" s="74" t="n">
        <f aca="false">IF(G802&gt;0,AJ801+1,0)</f>
        <v>0</v>
      </c>
      <c r="AK802" s="74" t="n">
        <f aca="false">IF(G802&lt;=0,AK801+1,0)</f>
        <v>1</v>
      </c>
      <c r="AL802" s="74" t="n">
        <f aca="false">IF(K802&gt;0,AL801+1,0)</f>
        <v>0</v>
      </c>
      <c r="AM802" s="74" t="n">
        <f aca="false">IF(K802&lt;=0,AM801+1,0)</f>
        <v>1</v>
      </c>
    </row>
    <row r="803" customFormat="false" ht="15" hidden="false" customHeight="false" outlineLevel="0" collapsed="false">
      <c r="A803" s="61" t="n">
        <v>802</v>
      </c>
      <c r="B803" s="62" t="n">
        <v>42271.59375</v>
      </c>
      <c r="C803" s="63" t="n">
        <f aca="false">YEAR(B803)</f>
        <v>2015</v>
      </c>
      <c r="D803" s="32" t="s">
        <v>277</v>
      </c>
      <c r="E803" s="64" t="n">
        <v>7872.75</v>
      </c>
      <c r="F803" s="65" t="n">
        <v>-0.0033</v>
      </c>
      <c r="G803" s="66" t="n">
        <v>-25.980075</v>
      </c>
      <c r="H803" s="67" t="n">
        <f aca="false">E803+IF(D803="Long",1,-1)*G803</f>
        <v>7846.769925</v>
      </c>
      <c r="I803" s="68" t="n">
        <f aca="false">Assumptions!$B$58</f>
        <v>5.35750011455817</v>
      </c>
      <c r="J803" s="68" t="n">
        <f aca="false">INDEX(Yearly!$L$5:$L$22,MATCH(C803,Yearly!$A$5:$A$22,0))</f>
        <v>0.574017869416947</v>
      </c>
      <c r="K803" s="68" t="n">
        <f aca="false">G803-I803-J803</f>
        <v>-31.9115929839751</v>
      </c>
      <c r="L803" s="69" t="n">
        <f aca="false">(I803+J803)/Assumptions!$B$8</f>
        <v>0.000261542883774386</v>
      </c>
      <c r="M803" s="70" t="n">
        <f aca="false">F803-L803</f>
        <v>-0.00356154288377439</v>
      </c>
      <c r="N803" s="71" t="n">
        <f aca="false">G803*Assumptions!$B$7</f>
        <v>-204333.289875</v>
      </c>
      <c r="O803" s="71" t="n">
        <f aca="false">K803*Assumptions!$B$7</f>
        <v>-250984.678818964</v>
      </c>
      <c r="P803" s="68" t="n">
        <f aca="false">P802+G803</f>
        <v>10564.96291</v>
      </c>
      <c r="Q803" s="68" t="n">
        <f aca="false">MAX(Q802,P803)</f>
        <v>10628.550025</v>
      </c>
      <c r="R803" s="68" t="n">
        <f aca="false">Q803-P803</f>
        <v>63.5871150000003</v>
      </c>
      <c r="S803" s="68" t="n">
        <f aca="false">S802+K803</f>
        <v>5837.35173748203</v>
      </c>
      <c r="T803" s="68" t="n">
        <f aca="false">MAX(T802,S803)</f>
        <v>5912.80188844998</v>
      </c>
      <c r="U803" s="68" t="n">
        <f aca="false">T803-S803</f>
        <v>75.4501509679503</v>
      </c>
      <c r="V803" s="70" t="n">
        <f aca="false">V802+F803</f>
        <v>2.0127</v>
      </c>
      <c r="W803" s="70" t="n">
        <f aca="false">MAX(W802,V803)</f>
        <v>2.0208</v>
      </c>
      <c r="X803" s="70" t="n">
        <f aca="false">W803-V803</f>
        <v>0.00809999999999977</v>
      </c>
      <c r="Y803" s="70" t="n">
        <f aca="false">Y802+M803</f>
        <v>1.8042418847646</v>
      </c>
      <c r="Z803" s="70" t="n">
        <f aca="false">MAX(Z802,Y803)</f>
        <v>1.81286497053214</v>
      </c>
      <c r="AA803" s="70" t="n">
        <f aca="false">Z803-Y803</f>
        <v>0.00862308576754867</v>
      </c>
      <c r="AB803" s="72" t="n">
        <f aca="false">AB802*(1+F803)</f>
        <v>6.60456186236503</v>
      </c>
      <c r="AC803" s="73" t="n">
        <f aca="false">MAX(AC802,AB803)</f>
        <v>6.65838934719001</v>
      </c>
      <c r="AD803" s="70" t="n">
        <f aca="false">1-AB803/AC803</f>
        <v>0.00808416000000001</v>
      </c>
      <c r="AE803" s="73" t="n">
        <f aca="false">AE802*(1+M803)</f>
        <v>5.3641530095925</v>
      </c>
      <c r="AF803" s="73" t="n">
        <f aca="false">MAX(AF802,AE803)</f>
        <v>5.41071250923885</v>
      </c>
      <c r="AG803" s="70" t="n">
        <f aca="false">1-AE803/AF803</f>
        <v>0.00860505886551022</v>
      </c>
      <c r="AH803" s="74" t="n">
        <f aca="false">IF(R803&gt;0,AH802+1,0)</f>
        <v>2</v>
      </c>
      <c r="AI803" s="74" t="n">
        <f aca="false">IF(U803&gt;0,AI802+1,0)</f>
        <v>2</v>
      </c>
      <c r="AJ803" s="74" t="n">
        <f aca="false">IF(G803&gt;0,AJ802+1,0)</f>
        <v>0</v>
      </c>
      <c r="AK803" s="74" t="n">
        <f aca="false">IF(G803&lt;=0,AK802+1,0)</f>
        <v>2</v>
      </c>
      <c r="AL803" s="74" t="n">
        <f aca="false">IF(K803&gt;0,AL802+1,0)</f>
        <v>0</v>
      </c>
      <c r="AM803" s="74" t="n">
        <f aca="false">IF(K803&lt;=0,AM802+1,0)</f>
        <v>2</v>
      </c>
    </row>
    <row r="804" customFormat="false" ht="15" hidden="false" customHeight="false" outlineLevel="0" collapsed="false">
      <c r="A804" s="61" t="n">
        <v>803</v>
      </c>
      <c r="B804" s="62" t="n">
        <v>42275.40625</v>
      </c>
      <c r="C804" s="63" t="n">
        <f aca="false">YEAR(B804)</f>
        <v>2015</v>
      </c>
      <c r="D804" s="32" t="s">
        <v>276</v>
      </c>
      <c r="E804" s="64" t="n">
        <v>7846.4</v>
      </c>
      <c r="F804" s="65" t="n">
        <v>-0.0036</v>
      </c>
      <c r="G804" s="66" t="n">
        <v>-28.24704</v>
      </c>
      <c r="H804" s="67" t="n">
        <f aca="false">E804+IF(D804="Long",1,-1)*G804</f>
        <v>7874.64704</v>
      </c>
      <c r="I804" s="68" t="n">
        <f aca="false">Assumptions!$B$58</f>
        <v>5.35750011455817</v>
      </c>
      <c r="J804" s="68" t="n">
        <f aca="false">INDEX(Yearly!$L$5:$L$22,MATCH(C804,Yearly!$A$5:$A$22,0))</f>
        <v>0.574017869416947</v>
      </c>
      <c r="K804" s="68" t="n">
        <f aca="false">G804-I804-J804</f>
        <v>-34.1785579839751</v>
      </c>
      <c r="L804" s="69" t="n">
        <f aca="false">(I804+J804)/Assumptions!$B$8</f>
        <v>0.000261542883774386</v>
      </c>
      <c r="M804" s="70" t="n">
        <f aca="false">F804-L804</f>
        <v>-0.00386154288377439</v>
      </c>
      <c r="N804" s="71" t="n">
        <f aca="false">G804*Assumptions!$B$7</f>
        <v>-222162.9696</v>
      </c>
      <c r="O804" s="71" t="n">
        <f aca="false">K804*Assumptions!$B$7</f>
        <v>-268814.358543964</v>
      </c>
      <c r="P804" s="68" t="n">
        <f aca="false">P803+G804</f>
        <v>10536.71587</v>
      </c>
      <c r="Q804" s="68" t="n">
        <f aca="false">MAX(Q803,P804)</f>
        <v>10628.550025</v>
      </c>
      <c r="R804" s="68" t="n">
        <f aca="false">Q804-P804</f>
        <v>91.8341550000005</v>
      </c>
      <c r="S804" s="68" t="n">
        <f aca="false">S803+K804</f>
        <v>5803.17317949806</v>
      </c>
      <c r="T804" s="68" t="n">
        <f aca="false">MAX(T803,S804)</f>
        <v>5912.80188844998</v>
      </c>
      <c r="U804" s="68" t="n">
        <f aca="false">T804-S804</f>
        <v>109.628708951926</v>
      </c>
      <c r="V804" s="70" t="n">
        <f aca="false">V803+F804</f>
        <v>2.0091</v>
      </c>
      <c r="W804" s="70" t="n">
        <f aca="false">MAX(W803,V804)</f>
        <v>2.0208</v>
      </c>
      <c r="X804" s="70" t="n">
        <f aca="false">W804-V804</f>
        <v>0.0116999999999998</v>
      </c>
      <c r="Y804" s="70" t="n">
        <f aca="false">Y803+M804</f>
        <v>1.80038034188082</v>
      </c>
      <c r="Z804" s="70" t="n">
        <f aca="false">MAX(Z803,Y804)</f>
        <v>1.81286497053214</v>
      </c>
      <c r="AA804" s="70" t="n">
        <f aca="false">Z804-Y804</f>
        <v>0.0124846286513232</v>
      </c>
      <c r="AB804" s="72" t="n">
        <f aca="false">AB803*(1+F804)</f>
        <v>6.58078543966051</v>
      </c>
      <c r="AC804" s="73" t="n">
        <f aca="false">MAX(AC803,AB804)</f>
        <v>6.65838934719001</v>
      </c>
      <c r="AD804" s="70" t="n">
        <f aca="false">1-AB804/AC804</f>
        <v>0.011655057024</v>
      </c>
      <c r="AE804" s="73" t="n">
        <f aca="false">AE803*(1+M804)</f>
        <v>5.34343910271083</v>
      </c>
      <c r="AF804" s="73" t="n">
        <f aca="false">MAX(AF803,AE804)</f>
        <v>5.41071250923885</v>
      </c>
      <c r="AG804" s="70" t="n">
        <f aca="false">1-AE804/AF804</f>
        <v>0.0124333729454581</v>
      </c>
      <c r="AH804" s="74" t="n">
        <f aca="false">IF(R804&gt;0,AH803+1,0)</f>
        <v>3</v>
      </c>
      <c r="AI804" s="74" t="n">
        <f aca="false">IF(U804&gt;0,AI803+1,0)</f>
        <v>3</v>
      </c>
      <c r="AJ804" s="74" t="n">
        <f aca="false">IF(G804&gt;0,AJ803+1,0)</f>
        <v>0</v>
      </c>
      <c r="AK804" s="74" t="n">
        <f aca="false">IF(G804&lt;=0,AK803+1,0)</f>
        <v>3</v>
      </c>
      <c r="AL804" s="74" t="n">
        <f aca="false">IF(K804&gt;0,AL803+1,0)</f>
        <v>0</v>
      </c>
      <c r="AM804" s="74" t="n">
        <f aca="false">IF(K804&lt;=0,AM803+1,0)</f>
        <v>3</v>
      </c>
    </row>
    <row r="805" customFormat="false" ht="15" hidden="false" customHeight="false" outlineLevel="0" collapsed="false">
      <c r="A805" s="61" t="n">
        <v>804</v>
      </c>
      <c r="B805" s="62" t="n">
        <v>42275.5729166667</v>
      </c>
      <c r="C805" s="63" t="n">
        <f aca="false">YEAR(B805)</f>
        <v>2015</v>
      </c>
      <c r="D805" s="32" t="s">
        <v>277</v>
      </c>
      <c r="E805" s="64" t="n">
        <v>7874.75</v>
      </c>
      <c r="F805" s="65" t="n">
        <v>-0.003</v>
      </c>
      <c r="G805" s="66" t="n">
        <v>-23.62425</v>
      </c>
      <c r="H805" s="67" t="n">
        <f aca="false">E805+IF(D805="Long",1,-1)*G805</f>
        <v>7851.12575</v>
      </c>
      <c r="I805" s="68" t="n">
        <f aca="false">Assumptions!$B$58</f>
        <v>5.35750011455817</v>
      </c>
      <c r="J805" s="68" t="n">
        <f aca="false">INDEX(Yearly!$L$5:$L$22,MATCH(C805,Yearly!$A$5:$A$22,0))</f>
        <v>0.574017869416947</v>
      </c>
      <c r="K805" s="68" t="n">
        <f aca="false">G805-I805-J805</f>
        <v>-29.5557679839751</v>
      </c>
      <c r="L805" s="69" t="n">
        <f aca="false">(I805+J805)/Assumptions!$B$8</f>
        <v>0.000261542883774386</v>
      </c>
      <c r="M805" s="70" t="n">
        <f aca="false">F805-L805</f>
        <v>-0.00326154288377439</v>
      </c>
      <c r="N805" s="71" t="n">
        <f aca="false">G805*Assumptions!$B$7</f>
        <v>-185804.72625</v>
      </c>
      <c r="O805" s="71" t="n">
        <f aca="false">K805*Assumptions!$B$7</f>
        <v>-232456.115193964</v>
      </c>
      <c r="P805" s="68" t="n">
        <f aca="false">P804+G805</f>
        <v>10513.09162</v>
      </c>
      <c r="Q805" s="68" t="n">
        <f aca="false">MAX(Q804,P805)</f>
        <v>10628.550025</v>
      </c>
      <c r="R805" s="68" t="n">
        <f aca="false">Q805-P805</f>
        <v>115.458405000001</v>
      </c>
      <c r="S805" s="68" t="n">
        <f aca="false">S804+K805</f>
        <v>5773.61741151408</v>
      </c>
      <c r="T805" s="68" t="n">
        <f aca="false">MAX(T804,S805)</f>
        <v>5912.80188844998</v>
      </c>
      <c r="U805" s="68" t="n">
        <f aca="false">T805-S805</f>
        <v>139.1844769359</v>
      </c>
      <c r="V805" s="70" t="n">
        <f aca="false">V804+F805</f>
        <v>2.0061</v>
      </c>
      <c r="W805" s="70" t="n">
        <f aca="false">MAX(W804,V805)</f>
        <v>2.0208</v>
      </c>
      <c r="X805" s="70" t="n">
        <f aca="false">W805-V805</f>
        <v>0.0146999999999999</v>
      </c>
      <c r="Y805" s="70" t="n">
        <f aca="false">Y804+M805</f>
        <v>1.79711879899705</v>
      </c>
      <c r="Z805" s="70" t="n">
        <f aca="false">MAX(Z804,Y805)</f>
        <v>1.81286497053214</v>
      </c>
      <c r="AA805" s="70" t="n">
        <f aca="false">Z805-Y805</f>
        <v>0.0157461715350975</v>
      </c>
      <c r="AB805" s="72" t="n">
        <f aca="false">AB804*(1+F805)</f>
        <v>6.56104308334153</v>
      </c>
      <c r="AC805" s="73" t="n">
        <f aca="false">MAX(AC804,AB805)</f>
        <v>6.65838934719001</v>
      </c>
      <c r="AD805" s="70" t="n">
        <f aca="false">1-AB805/AC805</f>
        <v>0.014620091852928</v>
      </c>
      <c r="AE805" s="73" t="n">
        <f aca="false">AE804*(1+M805)</f>
        <v>5.3260112469305</v>
      </c>
      <c r="AF805" s="73" t="n">
        <f aca="false">MAX(AF804,AE805)</f>
        <v>5.41071250923885</v>
      </c>
      <c r="AG805" s="70" t="n">
        <f aca="false">1-AE805/AF805</f>
        <v>0.0156543638501808</v>
      </c>
      <c r="AH805" s="74" t="n">
        <f aca="false">IF(R805&gt;0,AH804+1,0)</f>
        <v>4</v>
      </c>
      <c r="AI805" s="74" t="n">
        <f aca="false">IF(U805&gt;0,AI804+1,0)</f>
        <v>4</v>
      </c>
      <c r="AJ805" s="74" t="n">
        <f aca="false">IF(G805&gt;0,AJ804+1,0)</f>
        <v>0</v>
      </c>
      <c r="AK805" s="74" t="n">
        <f aca="false">IF(G805&lt;=0,AK804+1,0)</f>
        <v>4</v>
      </c>
      <c r="AL805" s="74" t="n">
        <f aca="false">IF(K805&gt;0,AL804+1,0)</f>
        <v>0</v>
      </c>
      <c r="AM805" s="74" t="n">
        <f aca="false">IF(K805&lt;=0,AM804+1,0)</f>
        <v>4</v>
      </c>
    </row>
    <row r="806" customFormat="false" ht="15" hidden="false" customHeight="false" outlineLevel="0" collapsed="false">
      <c r="A806" s="61" t="n">
        <v>805</v>
      </c>
      <c r="B806" s="62" t="n">
        <v>42275.6145833333</v>
      </c>
      <c r="C806" s="63" t="n">
        <f aca="false">YEAR(B806)</f>
        <v>2015</v>
      </c>
      <c r="D806" s="32" t="s">
        <v>276</v>
      </c>
      <c r="E806" s="64" t="n">
        <v>7850.95</v>
      </c>
      <c r="F806" s="65" t="n">
        <v>-0.002</v>
      </c>
      <c r="G806" s="66" t="n">
        <v>-15.7019</v>
      </c>
      <c r="H806" s="67" t="n">
        <f aca="false">E806+IF(D806="Long",1,-1)*G806</f>
        <v>7866.6519</v>
      </c>
      <c r="I806" s="68" t="n">
        <f aca="false">Assumptions!$B$58</f>
        <v>5.35750011455817</v>
      </c>
      <c r="J806" s="68" t="n">
        <f aca="false">INDEX(Yearly!$L$5:$L$22,MATCH(C806,Yearly!$A$5:$A$22,0))</f>
        <v>0.574017869416947</v>
      </c>
      <c r="K806" s="68" t="n">
        <f aca="false">G806-I806-J806</f>
        <v>-21.6334179839751</v>
      </c>
      <c r="L806" s="69" t="n">
        <f aca="false">(I806+J806)/Assumptions!$B$8</f>
        <v>0.000261542883774386</v>
      </c>
      <c r="M806" s="70" t="n">
        <f aca="false">F806-L806</f>
        <v>-0.00226154288377439</v>
      </c>
      <c r="N806" s="71" t="n">
        <f aca="false">G806*Assumptions!$B$7</f>
        <v>-123495.4435</v>
      </c>
      <c r="O806" s="71" t="n">
        <f aca="false">K806*Assumptions!$B$7</f>
        <v>-170146.832443964</v>
      </c>
      <c r="P806" s="68" t="n">
        <f aca="false">P805+G806</f>
        <v>10497.38972</v>
      </c>
      <c r="Q806" s="68" t="n">
        <f aca="false">MAX(Q805,P806)</f>
        <v>10628.550025</v>
      </c>
      <c r="R806" s="68" t="n">
        <f aca="false">Q806-P806</f>
        <v>131.160305000001</v>
      </c>
      <c r="S806" s="68" t="n">
        <f aca="false">S805+K806</f>
        <v>5751.98399353011</v>
      </c>
      <c r="T806" s="68" t="n">
        <f aca="false">MAX(T805,S806)</f>
        <v>5912.80188844998</v>
      </c>
      <c r="U806" s="68" t="n">
        <f aca="false">T806-S806</f>
        <v>160.817894919875</v>
      </c>
      <c r="V806" s="70" t="n">
        <f aca="false">V805+F806</f>
        <v>2.0041</v>
      </c>
      <c r="W806" s="70" t="n">
        <f aca="false">MAX(W805,V806)</f>
        <v>2.0208</v>
      </c>
      <c r="X806" s="70" t="n">
        <f aca="false">W806-V806</f>
        <v>0.0166999999999997</v>
      </c>
      <c r="Y806" s="70" t="n">
        <f aca="false">Y805+M806</f>
        <v>1.79485725611327</v>
      </c>
      <c r="Z806" s="70" t="n">
        <f aca="false">MAX(Z805,Y806)</f>
        <v>1.81286497053214</v>
      </c>
      <c r="AA806" s="70" t="n">
        <f aca="false">Z806-Y806</f>
        <v>0.0180077144188719</v>
      </c>
      <c r="AB806" s="72" t="n">
        <f aca="false">AB805*(1+F806)</f>
        <v>6.54792099717485</v>
      </c>
      <c r="AC806" s="73" t="n">
        <f aca="false">MAX(AC805,AB806)</f>
        <v>6.65838934719001</v>
      </c>
      <c r="AD806" s="70" t="n">
        <f aca="false">1-AB806/AC806</f>
        <v>0.0165908516692221</v>
      </c>
      <c r="AE806" s="73" t="n">
        <f aca="false">AE805*(1+M806)</f>
        <v>5.3139662440961</v>
      </c>
      <c r="AF806" s="73" t="n">
        <f aca="false">MAX(AF805,AE806)</f>
        <v>5.41071250923885</v>
      </c>
      <c r="AG806" s="70" t="n">
        <f aca="false">1-AE806/AF806</f>
        <v>0.0178805037187899</v>
      </c>
      <c r="AH806" s="74" t="n">
        <f aca="false">IF(R806&gt;0,AH805+1,0)</f>
        <v>5</v>
      </c>
      <c r="AI806" s="74" t="n">
        <f aca="false">IF(U806&gt;0,AI805+1,0)</f>
        <v>5</v>
      </c>
      <c r="AJ806" s="74" t="n">
        <f aca="false">IF(G806&gt;0,AJ805+1,0)</f>
        <v>0</v>
      </c>
      <c r="AK806" s="74" t="n">
        <f aca="false">IF(G806&lt;=0,AK805+1,0)</f>
        <v>5</v>
      </c>
      <c r="AL806" s="74" t="n">
        <f aca="false">IF(K806&gt;0,AL805+1,0)</f>
        <v>0</v>
      </c>
      <c r="AM806" s="74" t="n">
        <f aca="false">IF(K806&lt;=0,AM805+1,0)</f>
        <v>5</v>
      </c>
    </row>
    <row r="807" customFormat="false" ht="15" hidden="false" customHeight="false" outlineLevel="0" collapsed="false">
      <c r="A807" s="61" t="n">
        <v>806</v>
      </c>
      <c r="B807" s="62" t="n">
        <v>42276.5520833333</v>
      </c>
      <c r="C807" s="63" t="n">
        <f aca="false">YEAR(B807)</f>
        <v>2015</v>
      </c>
      <c r="D807" s="32" t="s">
        <v>277</v>
      </c>
      <c r="E807" s="64" t="n">
        <v>7866.7</v>
      </c>
      <c r="F807" s="65" t="n">
        <v>0.0349</v>
      </c>
      <c r="G807" s="66" t="n">
        <v>274.54783</v>
      </c>
      <c r="H807" s="67" t="n">
        <f aca="false">E807+IF(D807="Long",1,-1)*G807</f>
        <v>8141.24783</v>
      </c>
      <c r="I807" s="68" t="n">
        <f aca="false">Assumptions!$B$58</f>
        <v>5.35750011455817</v>
      </c>
      <c r="J807" s="68" t="n">
        <f aca="false">INDEX(Yearly!$L$5:$L$22,MATCH(C807,Yearly!$A$5:$A$22,0))</f>
        <v>0.574017869416947</v>
      </c>
      <c r="K807" s="68" t="n">
        <f aca="false">G807-I807-J807</f>
        <v>268.616312016025</v>
      </c>
      <c r="L807" s="69" t="n">
        <f aca="false">(I807+J807)/Assumptions!$B$8</f>
        <v>0.000261542883774386</v>
      </c>
      <c r="M807" s="70" t="n">
        <f aca="false">F807-L807</f>
        <v>0.0346384571162256</v>
      </c>
      <c r="N807" s="71" t="n">
        <f aca="false">G807*Assumptions!$B$7</f>
        <v>2159318.68295</v>
      </c>
      <c r="O807" s="71" t="n">
        <f aca="false">K807*Assumptions!$B$7</f>
        <v>2112667.29400604</v>
      </c>
      <c r="P807" s="68" t="n">
        <f aca="false">P806+G807</f>
        <v>10771.93755</v>
      </c>
      <c r="Q807" s="68" t="n">
        <f aca="false">MAX(Q806,P807)</f>
        <v>10771.93755</v>
      </c>
      <c r="R807" s="68" t="n">
        <f aca="false">Q807-P807</f>
        <v>0</v>
      </c>
      <c r="S807" s="68" t="n">
        <f aca="false">S806+K807</f>
        <v>6020.60030554613</v>
      </c>
      <c r="T807" s="68" t="n">
        <f aca="false">MAX(T806,S807)</f>
        <v>6020.60030554613</v>
      </c>
      <c r="U807" s="68" t="n">
        <f aca="false">T807-S807</f>
        <v>0</v>
      </c>
      <c r="V807" s="70" t="n">
        <f aca="false">V806+F807</f>
        <v>2.039</v>
      </c>
      <c r="W807" s="70" t="n">
        <f aca="false">MAX(W806,V807)</f>
        <v>2.039</v>
      </c>
      <c r="X807" s="70" t="n">
        <f aca="false">W807-V807</f>
        <v>0</v>
      </c>
      <c r="Y807" s="70" t="n">
        <f aca="false">Y806+M807</f>
        <v>1.8294957132295</v>
      </c>
      <c r="Z807" s="70" t="n">
        <f aca="false">MAX(Z806,Y807)</f>
        <v>1.8294957132295</v>
      </c>
      <c r="AA807" s="70" t="n">
        <f aca="false">Z807-Y807</f>
        <v>0</v>
      </c>
      <c r="AB807" s="72" t="n">
        <f aca="false">AB806*(1+F807)</f>
        <v>6.77644343997625</v>
      </c>
      <c r="AC807" s="73" t="n">
        <f aca="false">MAX(AC806,AB807)</f>
        <v>6.77644343997625</v>
      </c>
      <c r="AD807" s="70" t="n">
        <f aca="false">1-AB807/AC807</f>
        <v>0</v>
      </c>
      <c r="AE807" s="73" t="n">
        <f aca="false">AE806*(1+M807)</f>
        <v>5.49803383595929</v>
      </c>
      <c r="AF807" s="73" t="n">
        <f aca="false">MAX(AF806,AE807)</f>
        <v>5.49803383595929</v>
      </c>
      <c r="AG807" s="70" t="n">
        <f aca="false">1-AE807/AF807</f>
        <v>0</v>
      </c>
      <c r="AH807" s="74" t="n">
        <f aca="false">IF(R807&gt;0,AH806+1,0)</f>
        <v>0</v>
      </c>
      <c r="AI807" s="74" t="n">
        <f aca="false">IF(U807&gt;0,AI806+1,0)</f>
        <v>0</v>
      </c>
      <c r="AJ807" s="74" t="n">
        <f aca="false">IF(G807&gt;0,AJ806+1,0)</f>
        <v>1</v>
      </c>
      <c r="AK807" s="74" t="n">
        <f aca="false">IF(G807&lt;=0,AK806+1,0)</f>
        <v>0</v>
      </c>
      <c r="AL807" s="74" t="n">
        <f aca="false">IF(K807&gt;0,AL806+1,0)</f>
        <v>1</v>
      </c>
      <c r="AM807" s="74" t="n">
        <f aca="false">IF(K807&lt;=0,AM806+1,0)</f>
        <v>0</v>
      </c>
    </row>
    <row r="808" customFormat="false" ht="15" hidden="false" customHeight="false" outlineLevel="0" collapsed="false">
      <c r="A808" s="61" t="n">
        <v>807</v>
      </c>
      <c r="B808" s="62" t="n">
        <v>42289.6354166667</v>
      </c>
      <c r="C808" s="63" t="n">
        <f aca="false">YEAR(B808)</f>
        <v>2015</v>
      </c>
      <c r="D808" s="32" t="s">
        <v>276</v>
      </c>
      <c r="E808" s="64" t="n">
        <v>8141.2</v>
      </c>
      <c r="F808" s="65" t="n">
        <v>-0.0014</v>
      </c>
      <c r="G808" s="66" t="n">
        <v>-11.39768</v>
      </c>
      <c r="H808" s="67" t="n">
        <f aca="false">E808+IF(D808="Long",1,-1)*G808</f>
        <v>8152.59768</v>
      </c>
      <c r="I808" s="68" t="n">
        <f aca="false">Assumptions!$B$58</f>
        <v>5.35750011455817</v>
      </c>
      <c r="J808" s="68" t="n">
        <f aca="false">INDEX(Yearly!$L$5:$L$22,MATCH(C808,Yearly!$A$5:$A$22,0))</f>
        <v>0.574017869416947</v>
      </c>
      <c r="K808" s="68" t="n">
        <f aca="false">G808-I808-J808</f>
        <v>-17.3291979839751</v>
      </c>
      <c r="L808" s="69" t="n">
        <f aca="false">(I808+J808)/Assumptions!$B$8</f>
        <v>0.000261542883774386</v>
      </c>
      <c r="M808" s="70" t="n">
        <f aca="false">F808-L808</f>
        <v>-0.00166154288377439</v>
      </c>
      <c r="N808" s="71" t="n">
        <f aca="false">G808*Assumptions!$B$7</f>
        <v>-89642.7532</v>
      </c>
      <c r="O808" s="71" t="n">
        <f aca="false">K808*Assumptions!$B$7</f>
        <v>-136294.142143964</v>
      </c>
      <c r="P808" s="68" t="n">
        <f aca="false">P807+G808</f>
        <v>10760.53987</v>
      </c>
      <c r="Q808" s="68" t="n">
        <f aca="false">MAX(Q807,P808)</f>
        <v>10771.93755</v>
      </c>
      <c r="R808" s="68" t="n">
        <f aca="false">Q808-P808</f>
        <v>11.39768</v>
      </c>
      <c r="S808" s="68" t="n">
        <f aca="false">S807+K808</f>
        <v>6003.27110756216</v>
      </c>
      <c r="T808" s="68" t="n">
        <f aca="false">MAX(T807,S808)</f>
        <v>6020.60030554613</v>
      </c>
      <c r="U808" s="68" t="n">
        <f aca="false">T808-S808</f>
        <v>17.3291979839751</v>
      </c>
      <c r="V808" s="70" t="n">
        <f aca="false">V807+F808</f>
        <v>2.0376</v>
      </c>
      <c r="W808" s="70" t="n">
        <f aca="false">MAX(W807,V808)</f>
        <v>2.039</v>
      </c>
      <c r="X808" s="70" t="n">
        <f aca="false">W808-V808</f>
        <v>0.00139999999999985</v>
      </c>
      <c r="Y808" s="70" t="n">
        <f aca="false">Y807+M808</f>
        <v>1.82783417034572</v>
      </c>
      <c r="Z808" s="70" t="n">
        <f aca="false">MAX(Z807,Y808)</f>
        <v>1.8294957132295</v>
      </c>
      <c r="AA808" s="70" t="n">
        <f aca="false">Z808-Y808</f>
        <v>0.00166154288377429</v>
      </c>
      <c r="AB808" s="72" t="n">
        <f aca="false">AB807*(1+F808)</f>
        <v>6.76695641916028</v>
      </c>
      <c r="AC808" s="73" t="n">
        <f aca="false">MAX(AC807,AB808)</f>
        <v>6.77644343997625</v>
      </c>
      <c r="AD808" s="70" t="n">
        <f aca="false">1-AB808/AC808</f>
        <v>0.00139999999999996</v>
      </c>
      <c r="AE808" s="73" t="n">
        <f aca="false">AE807*(1+M808)</f>
        <v>5.4888986169644</v>
      </c>
      <c r="AF808" s="73" t="n">
        <f aca="false">MAX(AF807,AE808)</f>
        <v>5.49803383595929</v>
      </c>
      <c r="AG808" s="70" t="n">
        <f aca="false">1-AE808/AF808</f>
        <v>0.00166154288377451</v>
      </c>
      <c r="AH808" s="74" t="n">
        <f aca="false">IF(R808&gt;0,AH807+1,0)</f>
        <v>1</v>
      </c>
      <c r="AI808" s="74" t="n">
        <f aca="false">IF(U808&gt;0,AI807+1,0)</f>
        <v>1</v>
      </c>
      <c r="AJ808" s="74" t="n">
        <f aca="false">IF(G808&gt;0,AJ807+1,0)</f>
        <v>0</v>
      </c>
      <c r="AK808" s="74" t="n">
        <f aca="false">IF(G808&lt;=0,AK807+1,0)</f>
        <v>1</v>
      </c>
      <c r="AL808" s="74" t="n">
        <f aca="false">IF(K808&gt;0,AL807+1,0)</f>
        <v>0</v>
      </c>
      <c r="AM808" s="74" t="n">
        <f aca="false">IF(K808&lt;=0,AM807+1,0)</f>
        <v>1</v>
      </c>
    </row>
    <row r="809" customFormat="false" ht="15" hidden="false" customHeight="false" outlineLevel="0" collapsed="false">
      <c r="A809" s="61" t="n">
        <v>808</v>
      </c>
      <c r="B809" s="62" t="n">
        <v>42292.40625</v>
      </c>
      <c r="C809" s="63" t="n">
        <f aca="false">YEAR(B809)</f>
        <v>2015</v>
      </c>
      <c r="D809" s="32" t="s">
        <v>277</v>
      </c>
      <c r="E809" s="64" t="n">
        <v>8152.65</v>
      </c>
      <c r="F809" s="65" t="n">
        <v>0.0101</v>
      </c>
      <c r="G809" s="66" t="n">
        <v>82.341765</v>
      </c>
      <c r="H809" s="67" t="n">
        <f aca="false">E809+IF(D809="Long",1,-1)*G809</f>
        <v>8234.991765</v>
      </c>
      <c r="I809" s="68" t="n">
        <f aca="false">Assumptions!$B$58</f>
        <v>5.35750011455817</v>
      </c>
      <c r="J809" s="68" t="n">
        <f aca="false">INDEX(Yearly!$L$5:$L$22,MATCH(C809,Yearly!$A$5:$A$22,0))</f>
        <v>0.574017869416947</v>
      </c>
      <c r="K809" s="68" t="n">
        <f aca="false">G809-I809-J809</f>
        <v>76.4102470160249</v>
      </c>
      <c r="L809" s="69" t="n">
        <f aca="false">(I809+J809)/Assumptions!$B$8</f>
        <v>0.000261542883774386</v>
      </c>
      <c r="M809" s="70" t="n">
        <f aca="false">F809-L809</f>
        <v>0.00983845711622561</v>
      </c>
      <c r="N809" s="71" t="n">
        <f aca="false">G809*Assumptions!$B$7</f>
        <v>647617.981725</v>
      </c>
      <c r="O809" s="71" t="n">
        <f aca="false">K809*Assumptions!$B$7</f>
        <v>600966.592781036</v>
      </c>
      <c r="P809" s="68" t="n">
        <f aca="false">P808+G809</f>
        <v>10842.881635</v>
      </c>
      <c r="Q809" s="68" t="n">
        <f aca="false">MAX(Q808,P809)</f>
        <v>10842.881635</v>
      </c>
      <c r="R809" s="68" t="n">
        <f aca="false">Q809-P809</f>
        <v>0</v>
      </c>
      <c r="S809" s="68" t="n">
        <f aca="false">S808+K809</f>
        <v>6079.68135457818</v>
      </c>
      <c r="T809" s="68" t="n">
        <f aca="false">MAX(T808,S809)</f>
        <v>6079.68135457818</v>
      </c>
      <c r="U809" s="68" t="n">
        <f aca="false">T809-S809</f>
        <v>0</v>
      </c>
      <c r="V809" s="70" t="n">
        <f aca="false">V808+F809</f>
        <v>2.0477</v>
      </c>
      <c r="W809" s="70" t="n">
        <f aca="false">MAX(W808,V809)</f>
        <v>2.0477</v>
      </c>
      <c r="X809" s="70" t="n">
        <f aca="false">W809-V809</f>
        <v>0</v>
      </c>
      <c r="Y809" s="70" t="n">
        <f aca="false">Y808+M809</f>
        <v>1.83767262746195</v>
      </c>
      <c r="Z809" s="70" t="n">
        <f aca="false">MAX(Z808,Y809)</f>
        <v>1.83767262746195</v>
      </c>
      <c r="AA809" s="70" t="n">
        <f aca="false">Z809-Y809</f>
        <v>0</v>
      </c>
      <c r="AB809" s="72" t="n">
        <f aca="false">AB808*(1+F809)</f>
        <v>6.8353026789938</v>
      </c>
      <c r="AC809" s="73" t="n">
        <f aca="false">MAX(AC808,AB809)</f>
        <v>6.8353026789938</v>
      </c>
      <c r="AD809" s="70" t="n">
        <f aca="false">1-AB809/AC809</f>
        <v>0</v>
      </c>
      <c r="AE809" s="73" t="n">
        <f aca="false">AE808*(1+M809)</f>
        <v>5.54290091062272</v>
      </c>
      <c r="AF809" s="73" t="n">
        <f aca="false">MAX(AF808,AE809)</f>
        <v>5.54290091062272</v>
      </c>
      <c r="AG809" s="70" t="n">
        <f aca="false">1-AE809/AF809</f>
        <v>0</v>
      </c>
      <c r="AH809" s="74" t="n">
        <f aca="false">IF(R809&gt;0,AH808+1,0)</f>
        <v>0</v>
      </c>
      <c r="AI809" s="74" t="n">
        <f aca="false">IF(U809&gt;0,AI808+1,0)</f>
        <v>0</v>
      </c>
      <c r="AJ809" s="74" t="n">
        <f aca="false">IF(G809&gt;0,AJ808+1,0)</f>
        <v>1</v>
      </c>
      <c r="AK809" s="74" t="n">
        <f aca="false">IF(G809&lt;=0,AK808+1,0)</f>
        <v>0</v>
      </c>
      <c r="AL809" s="74" t="n">
        <f aca="false">IF(K809&gt;0,AL808+1,0)</f>
        <v>1</v>
      </c>
      <c r="AM809" s="74" t="n">
        <f aca="false">IF(K809&lt;=0,AM808+1,0)</f>
        <v>0</v>
      </c>
    </row>
    <row r="810" customFormat="false" ht="15" hidden="false" customHeight="false" outlineLevel="0" collapsed="false">
      <c r="A810" s="61" t="n">
        <v>809</v>
      </c>
      <c r="B810" s="62" t="n">
        <v>42298.5520833333</v>
      </c>
      <c r="C810" s="63" t="n">
        <f aca="false">YEAR(B810)</f>
        <v>2015</v>
      </c>
      <c r="D810" s="32" t="s">
        <v>276</v>
      </c>
      <c r="E810" s="64" t="n">
        <v>8235.25</v>
      </c>
      <c r="F810" s="65" t="n">
        <v>-0.0024</v>
      </c>
      <c r="G810" s="66" t="n">
        <v>-19.7646</v>
      </c>
      <c r="H810" s="67" t="n">
        <f aca="false">E810+IF(D810="Long",1,-1)*G810</f>
        <v>8255.0146</v>
      </c>
      <c r="I810" s="68" t="n">
        <f aca="false">Assumptions!$B$58</f>
        <v>5.35750011455817</v>
      </c>
      <c r="J810" s="68" t="n">
        <f aca="false">INDEX(Yearly!$L$5:$L$22,MATCH(C810,Yearly!$A$5:$A$22,0))</f>
        <v>0.574017869416947</v>
      </c>
      <c r="K810" s="68" t="n">
        <f aca="false">G810-I810-J810</f>
        <v>-25.6961179839751</v>
      </c>
      <c r="L810" s="69" t="n">
        <f aca="false">(I810+J810)/Assumptions!$B$8</f>
        <v>0.000261542883774386</v>
      </c>
      <c r="M810" s="70" t="n">
        <f aca="false">F810-L810</f>
        <v>-0.00266154288377439</v>
      </c>
      <c r="N810" s="71" t="n">
        <f aca="false">G810*Assumptions!$B$7</f>
        <v>-155448.579</v>
      </c>
      <c r="O810" s="71" t="n">
        <f aca="false">K810*Assumptions!$B$7</f>
        <v>-202099.967943964</v>
      </c>
      <c r="P810" s="68" t="n">
        <f aca="false">P809+G810</f>
        <v>10823.117035</v>
      </c>
      <c r="Q810" s="68" t="n">
        <f aca="false">MAX(Q809,P810)</f>
        <v>10842.881635</v>
      </c>
      <c r="R810" s="68" t="n">
        <f aca="false">Q810-P810</f>
        <v>19.7646000000004</v>
      </c>
      <c r="S810" s="68" t="n">
        <f aca="false">S809+K810</f>
        <v>6053.98523659421</v>
      </c>
      <c r="T810" s="68" t="n">
        <f aca="false">MAX(T809,S810)</f>
        <v>6079.68135457818</v>
      </c>
      <c r="U810" s="68" t="n">
        <f aca="false">T810-S810</f>
        <v>25.6961179839755</v>
      </c>
      <c r="V810" s="70" t="n">
        <f aca="false">V809+F810</f>
        <v>2.0453</v>
      </c>
      <c r="W810" s="70" t="n">
        <f aca="false">MAX(W809,V810)</f>
        <v>2.0477</v>
      </c>
      <c r="X810" s="70" t="n">
        <f aca="false">W810-V810</f>
        <v>0.00240000000000018</v>
      </c>
      <c r="Y810" s="70" t="n">
        <f aca="false">Y809+M810</f>
        <v>1.83501108457818</v>
      </c>
      <c r="Z810" s="70" t="n">
        <f aca="false">MAX(Z809,Y810)</f>
        <v>1.83767262746195</v>
      </c>
      <c r="AA810" s="70" t="n">
        <f aca="false">Z810-Y810</f>
        <v>0.0026615428837744</v>
      </c>
      <c r="AB810" s="72" t="n">
        <f aca="false">AB809*(1+F810)</f>
        <v>6.81889795256422</v>
      </c>
      <c r="AC810" s="73" t="n">
        <f aca="false">MAX(AC809,AB810)</f>
        <v>6.8353026789938</v>
      </c>
      <c r="AD810" s="70" t="n">
        <f aca="false">1-AB810/AC810</f>
        <v>0.00239999999999996</v>
      </c>
      <c r="AE810" s="73" t="n">
        <f aca="false">AE809*(1+M810)</f>
        <v>5.52814824214858</v>
      </c>
      <c r="AF810" s="73" t="n">
        <f aca="false">MAX(AF809,AE810)</f>
        <v>5.54290091062272</v>
      </c>
      <c r="AG810" s="70" t="n">
        <f aca="false">1-AE810/AF810</f>
        <v>0.0026615428837744</v>
      </c>
      <c r="AH810" s="74" t="n">
        <f aca="false">IF(R810&gt;0,AH809+1,0)</f>
        <v>1</v>
      </c>
      <c r="AI810" s="74" t="n">
        <f aca="false">IF(U810&gt;0,AI809+1,0)</f>
        <v>1</v>
      </c>
      <c r="AJ810" s="74" t="n">
        <f aca="false">IF(G810&gt;0,AJ809+1,0)</f>
        <v>0</v>
      </c>
      <c r="AK810" s="74" t="n">
        <f aca="false">IF(G810&lt;=0,AK809+1,0)</f>
        <v>1</v>
      </c>
      <c r="AL810" s="74" t="n">
        <f aca="false">IF(K810&gt;0,AL809+1,0)</f>
        <v>0</v>
      </c>
      <c r="AM810" s="74" t="n">
        <f aca="false">IF(K810&lt;=0,AM809+1,0)</f>
        <v>1</v>
      </c>
    </row>
    <row r="811" customFormat="false" ht="15" hidden="false" customHeight="false" outlineLevel="0" collapsed="false">
      <c r="A811" s="61" t="n">
        <v>810</v>
      </c>
      <c r="B811" s="62" t="n">
        <v>42298.6354166667</v>
      </c>
      <c r="C811" s="63" t="n">
        <f aca="false">YEAR(B811)</f>
        <v>2015</v>
      </c>
      <c r="D811" s="32" t="s">
        <v>277</v>
      </c>
      <c r="E811" s="64" t="n">
        <v>8255.1</v>
      </c>
      <c r="F811" s="65" t="n">
        <v>0.0006</v>
      </c>
      <c r="G811" s="66" t="n">
        <v>4.95306</v>
      </c>
      <c r="H811" s="67" t="n">
        <f aca="false">E811+IF(D811="Long",1,-1)*G811</f>
        <v>8260.05306</v>
      </c>
      <c r="I811" s="68" t="n">
        <f aca="false">Assumptions!$B$58</f>
        <v>5.35750011455817</v>
      </c>
      <c r="J811" s="68" t="n">
        <f aca="false">INDEX(Yearly!$L$5:$L$22,MATCH(C811,Yearly!$A$5:$A$22,0))</f>
        <v>0.574017869416947</v>
      </c>
      <c r="K811" s="68" t="n">
        <f aca="false">G811-I811-J811</f>
        <v>-0.978457983975115</v>
      </c>
      <c r="L811" s="69" t="n">
        <f aca="false">(I811+J811)/Assumptions!$B$8</f>
        <v>0.000261542883774386</v>
      </c>
      <c r="M811" s="70" t="n">
        <f aca="false">F811-L811</f>
        <v>0.000338457116225614</v>
      </c>
      <c r="N811" s="71" t="n">
        <f aca="false">G811*Assumptions!$B$7</f>
        <v>38955.8169</v>
      </c>
      <c r="O811" s="71" t="n">
        <f aca="false">K811*Assumptions!$B$7</f>
        <v>-7695.57204396428</v>
      </c>
      <c r="P811" s="68" t="n">
        <f aca="false">P810+G811</f>
        <v>10828.070095</v>
      </c>
      <c r="Q811" s="68" t="n">
        <f aca="false">MAX(Q810,P811)</f>
        <v>10842.881635</v>
      </c>
      <c r="R811" s="68" t="n">
        <f aca="false">Q811-P811</f>
        <v>14.8115400000006</v>
      </c>
      <c r="S811" s="68" t="n">
        <f aca="false">S810+K811</f>
        <v>6053.00677861023</v>
      </c>
      <c r="T811" s="68" t="n">
        <f aca="false">MAX(T810,S811)</f>
        <v>6079.68135457818</v>
      </c>
      <c r="U811" s="68" t="n">
        <f aca="false">T811-S811</f>
        <v>26.6745759679507</v>
      </c>
      <c r="V811" s="70" t="n">
        <f aca="false">V810+F811</f>
        <v>2.0459</v>
      </c>
      <c r="W811" s="70" t="n">
        <f aca="false">MAX(W810,V811)</f>
        <v>2.0477</v>
      </c>
      <c r="X811" s="70" t="n">
        <f aca="false">W811-V811</f>
        <v>0.00180000000000025</v>
      </c>
      <c r="Y811" s="70" t="n">
        <f aca="false">Y810+M811</f>
        <v>1.8353495416944</v>
      </c>
      <c r="Z811" s="70" t="n">
        <f aca="false">MAX(Z810,Y811)</f>
        <v>1.83767262746195</v>
      </c>
      <c r="AA811" s="70" t="n">
        <f aca="false">Z811-Y811</f>
        <v>0.00232308576754869</v>
      </c>
      <c r="AB811" s="72" t="n">
        <f aca="false">AB810*(1+F811)</f>
        <v>6.82298929133576</v>
      </c>
      <c r="AC811" s="73" t="n">
        <f aca="false">MAX(AC810,AB811)</f>
        <v>6.8353026789938</v>
      </c>
      <c r="AD811" s="70" t="n">
        <f aca="false">1-AB811/AC811</f>
        <v>0.00180144000000004</v>
      </c>
      <c r="AE811" s="73" t="n">
        <f aca="false">AE810*(1+M811)</f>
        <v>5.53001928326069</v>
      </c>
      <c r="AF811" s="73" t="n">
        <f aca="false">MAX(AF810,AE811)</f>
        <v>5.54290091062272</v>
      </c>
      <c r="AG811" s="70" t="n">
        <f aca="false">1-AE811/AF811</f>
        <v>0.00232398658567778</v>
      </c>
      <c r="AH811" s="74" t="n">
        <f aca="false">IF(R811&gt;0,AH810+1,0)</f>
        <v>2</v>
      </c>
      <c r="AI811" s="74" t="n">
        <f aca="false">IF(U811&gt;0,AI810+1,0)</f>
        <v>2</v>
      </c>
      <c r="AJ811" s="74" t="n">
        <f aca="false">IF(G811&gt;0,AJ810+1,0)</f>
        <v>1</v>
      </c>
      <c r="AK811" s="74" t="n">
        <f aca="false">IF(G811&lt;=0,AK810+1,0)</f>
        <v>0</v>
      </c>
      <c r="AL811" s="74" t="n">
        <f aca="false">IF(K811&gt;0,AL810+1,0)</f>
        <v>0</v>
      </c>
      <c r="AM811" s="74" t="n">
        <f aca="false">IF(K811&lt;=0,AM810+1,0)</f>
        <v>2</v>
      </c>
    </row>
    <row r="812" customFormat="false" ht="15" hidden="false" customHeight="false" outlineLevel="0" collapsed="false">
      <c r="A812" s="61" t="n">
        <v>811</v>
      </c>
      <c r="B812" s="62" t="n">
        <v>42303.6354166667</v>
      </c>
      <c r="C812" s="63" t="n">
        <f aca="false">YEAR(B812)</f>
        <v>2015</v>
      </c>
      <c r="D812" s="32" t="s">
        <v>276</v>
      </c>
      <c r="E812" s="64" t="n">
        <v>8259.85</v>
      </c>
      <c r="F812" s="65" t="n">
        <v>0.0202</v>
      </c>
      <c r="G812" s="66" t="n">
        <v>166.84897</v>
      </c>
      <c r="H812" s="67" t="n">
        <f aca="false">E812+IF(D812="Long",1,-1)*G812</f>
        <v>8093.00103</v>
      </c>
      <c r="I812" s="68" t="n">
        <f aca="false">Assumptions!$B$58</f>
        <v>5.35750011455817</v>
      </c>
      <c r="J812" s="68" t="n">
        <f aca="false">INDEX(Yearly!$L$5:$L$22,MATCH(C812,Yearly!$A$5:$A$22,0))</f>
        <v>0.574017869416947</v>
      </c>
      <c r="K812" s="68" t="n">
        <f aca="false">G812-I812-J812</f>
        <v>160.917452016025</v>
      </c>
      <c r="L812" s="69" t="n">
        <f aca="false">(I812+J812)/Assumptions!$B$8</f>
        <v>0.000261542883774386</v>
      </c>
      <c r="M812" s="70" t="n">
        <f aca="false">F812-L812</f>
        <v>0.0199384571162256</v>
      </c>
      <c r="N812" s="71" t="n">
        <f aca="false">G812*Assumptions!$B$7</f>
        <v>1312267.14905</v>
      </c>
      <c r="O812" s="71" t="n">
        <f aca="false">K812*Assumptions!$B$7</f>
        <v>1265615.76010604</v>
      </c>
      <c r="P812" s="68" t="n">
        <f aca="false">P811+G812</f>
        <v>10994.919065</v>
      </c>
      <c r="Q812" s="68" t="n">
        <f aca="false">MAX(Q811,P812)</f>
        <v>10994.919065</v>
      </c>
      <c r="R812" s="68" t="n">
        <f aca="false">Q812-P812</f>
        <v>0</v>
      </c>
      <c r="S812" s="68" t="n">
        <f aca="false">S811+K812</f>
        <v>6213.92423062626</v>
      </c>
      <c r="T812" s="68" t="n">
        <f aca="false">MAX(T811,S812)</f>
        <v>6213.92423062626</v>
      </c>
      <c r="U812" s="68" t="n">
        <f aca="false">T812-S812</f>
        <v>0</v>
      </c>
      <c r="V812" s="70" t="n">
        <f aca="false">V811+F812</f>
        <v>2.0661</v>
      </c>
      <c r="W812" s="70" t="n">
        <f aca="false">MAX(W811,V812)</f>
        <v>2.0661</v>
      </c>
      <c r="X812" s="70" t="n">
        <f aca="false">W812-V812</f>
        <v>0</v>
      </c>
      <c r="Y812" s="70" t="n">
        <f aca="false">Y811+M812</f>
        <v>1.85528799881063</v>
      </c>
      <c r="Z812" s="70" t="n">
        <f aca="false">MAX(Z811,Y812)</f>
        <v>1.85528799881063</v>
      </c>
      <c r="AA812" s="70" t="n">
        <f aca="false">Z812-Y812</f>
        <v>0</v>
      </c>
      <c r="AB812" s="72" t="n">
        <f aca="false">AB811*(1+F812)</f>
        <v>6.96081367502074</v>
      </c>
      <c r="AC812" s="73" t="n">
        <f aca="false">MAX(AC811,AB812)</f>
        <v>6.96081367502074</v>
      </c>
      <c r="AD812" s="70" t="n">
        <f aca="false">1-AB812/AC812</f>
        <v>0</v>
      </c>
      <c r="AE812" s="73" t="n">
        <f aca="false">AE811*(1+M812)</f>
        <v>5.64027933559188</v>
      </c>
      <c r="AF812" s="73" t="n">
        <f aca="false">MAX(AF811,AE812)</f>
        <v>5.64027933559188</v>
      </c>
      <c r="AG812" s="70" t="n">
        <f aca="false">1-AE812/AF812</f>
        <v>0</v>
      </c>
      <c r="AH812" s="74" t="n">
        <f aca="false">IF(R812&gt;0,AH811+1,0)</f>
        <v>0</v>
      </c>
      <c r="AI812" s="74" t="n">
        <f aca="false">IF(U812&gt;0,AI811+1,0)</f>
        <v>0</v>
      </c>
      <c r="AJ812" s="74" t="n">
        <f aca="false">IF(G812&gt;0,AJ811+1,0)</f>
        <v>2</v>
      </c>
      <c r="AK812" s="74" t="n">
        <f aca="false">IF(G812&lt;=0,AK811+1,0)</f>
        <v>0</v>
      </c>
      <c r="AL812" s="74" t="n">
        <f aca="false">IF(K812&gt;0,AL811+1,0)</f>
        <v>1</v>
      </c>
      <c r="AM812" s="74" t="n">
        <f aca="false">IF(K812&lt;=0,AM811+1,0)</f>
        <v>0</v>
      </c>
    </row>
    <row r="813" customFormat="false" ht="15" hidden="false" customHeight="false" outlineLevel="0" collapsed="false">
      <c r="A813" s="61" t="n">
        <v>812</v>
      </c>
      <c r="B813" s="62" t="n">
        <v>42312.40625</v>
      </c>
      <c r="C813" s="63" t="n">
        <f aca="false">YEAR(B813)</f>
        <v>2015</v>
      </c>
      <c r="D813" s="32" t="s">
        <v>277</v>
      </c>
      <c r="E813" s="64" t="n">
        <v>8093.25</v>
      </c>
      <c r="F813" s="65" t="n">
        <v>-0.0034</v>
      </c>
      <c r="G813" s="66" t="n">
        <v>-27.51705</v>
      </c>
      <c r="H813" s="67" t="n">
        <f aca="false">E813+IF(D813="Long",1,-1)*G813</f>
        <v>8065.73295</v>
      </c>
      <c r="I813" s="68" t="n">
        <f aca="false">Assumptions!$B$58</f>
        <v>5.35750011455817</v>
      </c>
      <c r="J813" s="68" t="n">
        <f aca="false">INDEX(Yearly!$L$5:$L$22,MATCH(C813,Yearly!$A$5:$A$22,0))</f>
        <v>0.574017869416947</v>
      </c>
      <c r="K813" s="68" t="n">
        <f aca="false">G813-I813-J813</f>
        <v>-33.4485679839751</v>
      </c>
      <c r="L813" s="69" t="n">
        <f aca="false">(I813+J813)/Assumptions!$B$8</f>
        <v>0.000261542883774386</v>
      </c>
      <c r="M813" s="70" t="n">
        <f aca="false">F813-L813</f>
        <v>-0.00366154288377439</v>
      </c>
      <c r="N813" s="71" t="n">
        <f aca="false">G813*Assumptions!$B$7</f>
        <v>-216421.59825</v>
      </c>
      <c r="O813" s="71" t="n">
        <f aca="false">K813*Assumptions!$B$7</f>
        <v>-263072.987193964</v>
      </c>
      <c r="P813" s="68" t="n">
        <f aca="false">P812+G813</f>
        <v>10967.402015</v>
      </c>
      <c r="Q813" s="68" t="n">
        <f aca="false">MAX(Q812,P813)</f>
        <v>10994.919065</v>
      </c>
      <c r="R813" s="68" t="n">
        <f aca="false">Q813-P813</f>
        <v>27.5170500000004</v>
      </c>
      <c r="S813" s="68" t="n">
        <f aca="false">S812+K813</f>
        <v>6180.47566264228</v>
      </c>
      <c r="T813" s="68" t="n">
        <f aca="false">MAX(T812,S813)</f>
        <v>6213.92423062626</v>
      </c>
      <c r="U813" s="68" t="n">
        <f aca="false">T813-S813</f>
        <v>33.4485679839754</v>
      </c>
      <c r="V813" s="70" t="n">
        <f aca="false">V812+F813</f>
        <v>2.0627</v>
      </c>
      <c r="W813" s="70" t="n">
        <f aca="false">MAX(W812,V813)</f>
        <v>2.0661</v>
      </c>
      <c r="X813" s="70" t="n">
        <f aca="false">W813-V813</f>
        <v>0.00340000000000007</v>
      </c>
      <c r="Y813" s="70" t="n">
        <f aca="false">Y812+M813</f>
        <v>1.85162645592685</v>
      </c>
      <c r="Z813" s="70" t="n">
        <f aca="false">MAX(Z812,Y813)</f>
        <v>1.85528799881063</v>
      </c>
      <c r="AA813" s="70" t="n">
        <f aca="false">Z813-Y813</f>
        <v>0.00366154288377429</v>
      </c>
      <c r="AB813" s="72" t="n">
        <f aca="false">AB812*(1+F813)</f>
        <v>6.93714690852567</v>
      </c>
      <c r="AC813" s="73" t="n">
        <f aca="false">MAX(AC812,AB813)</f>
        <v>6.96081367502074</v>
      </c>
      <c r="AD813" s="70" t="n">
        <f aca="false">1-AB813/AC813</f>
        <v>0.00339999999999996</v>
      </c>
      <c r="AE813" s="73" t="n">
        <f aca="false">AE812*(1+M813)</f>
        <v>5.61962721092815</v>
      </c>
      <c r="AF813" s="73" t="n">
        <f aca="false">MAX(AF812,AE813)</f>
        <v>5.64027933559188</v>
      </c>
      <c r="AG813" s="70" t="n">
        <f aca="false">1-AE813/AF813</f>
        <v>0.0036615428837744</v>
      </c>
      <c r="AH813" s="74" t="n">
        <f aca="false">IF(R813&gt;0,AH812+1,0)</f>
        <v>1</v>
      </c>
      <c r="AI813" s="74" t="n">
        <f aca="false">IF(U813&gt;0,AI812+1,0)</f>
        <v>1</v>
      </c>
      <c r="AJ813" s="74" t="n">
        <f aca="false">IF(G813&gt;0,AJ812+1,0)</f>
        <v>0</v>
      </c>
      <c r="AK813" s="74" t="n">
        <f aca="false">IF(G813&lt;=0,AK812+1,0)</f>
        <v>1</v>
      </c>
      <c r="AL813" s="74" t="n">
        <f aca="false">IF(K813&gt;0,AL812+1,0)</f>
        <v>0</v>
      </c>
      <c r="AM813" s="74" t="n">
        <f aca="false">IF(K813&lt;=0,AM812+1,0)</f>
        <v>1</v>
      </c>
    </row>
    <row r="814" customFormat="false" ht="15" hidden="false" customHeight="false" outlineLevel="0" collapsed="false">
      <c r="A814" s="61" t="n">
        <v>813</v>
      </c>
      <c r="B814" s="62" t="n">
        <v>42312.59375</v>
      </c>
      <c r="C814" s="63" t="n">
        <f aca="false">YEAR(B814)</f>
        <v>2015</v>
      </c>
      <c r="D814" s="32" t="s">
        <v>276</v>
      </c>
      <c r="E814" s="64" t="n">
        <v>8065.55</v>
      </c>
      <c r="F814" s="65" t="n">
        <v>0.0285</v>
      </c>
      <c r="G814" s="66" t="n">
        <v>229.868175</v>
      </c>
      <c r="H814" s="67" t="n">
        <f aca="false">E814+IF(D814="Long",1,-1)*G814</f>
        <v>7835.681825</v>
      </c>
      <c r="I814" s="68" t="n">
        <f aca="false">Assumptions!$B$58</f>
        <v>5.35750011455817</v>
      </c>
      <c r="J814" s="68" t="n">
        <f aca="false">INDEX(Yearly!$L$5:$L$22,MATCH(C814,Yearly!$A$5:$A$22,0))</f>
        <v>0.574017869416947</v>
      </c>
      <c r="K814" s="68" t="n">
        <f aca="false">G814-I814-J814</f>
        <v>223.936657016025</v>
      </c>
      <c r="L814" s="69" t="n">
        <f aca="false">(I814+J814)/Assumptions!$B$8</f>
        <v>0.000261542883774386</v>
      </c>
      <c r="M814" s="70" t="n">
        <f aca="false">F814-L814</f>
        <v>0.0282384571162256</v>
      </c>
      <c r="N814" s="71" t="n">
        <f aca="false">G814*Assumptions!$B$7</f>
        <v>1807913.196375</v>
      </c>
      <c r="O814" s="71" t="n">
        <f aca="false">K814*Assumptions!$B$7</f>
        <v>1761261.80743104</v>
      </c>
      <c r="P814" s="68" t="n">
        <f aca="false">P813+G814</f>
        <v>11197.27019</v>
      </c>
      <c r="Q814" s="68" t="n">
        <f aca="false">MAX(Q813,P814)</f>
        <v>11197.27019</v>
      </c>
      <c r="R814" s="68" t="n">
        <f aca="false">Q814-P814</f>
        <v>0</v>
      </c>
      <c r="S814" s="68" t="n">
        <f aca="false">S813+K814</f>
        <v>6404.41231965831</v>
      </c>
      <c r="T814" s="68" t="n">
        <f aca="false">MAX(T813,S814)</f>
        <v>6404.41231965831</v>
      </c>
      <c r="U814" s="68" t="n">
        <f aca="false">T814-S814</f>
        <v>0</v>
      </c>
      <c r="V814" s="70" t="n">
        <f aca="false">V813+F814</f>
        <v>2.0912</v>
      </c>
      <c r="W814" s="70" t="n">
        <f aca="false">MAX(W813,V814)</f>
        <v>2.0912</v>
      </c>
      <c r="X814" s="70" t="n">
        <f aca="false">W814-V814</f>
        <v>0</v>
      </c>
      <c r="Y814" s="70" t="n">
        <f aca="false">Y813+M814</f>
        <v>1.87986491304308</v>
      </c>
      <c r="Z814" s="70" t="n">
        <f aca="false">MAX(Z813,Y814)</f>
        <v>1.87986491304308</v>
      </c>
      <c r="AA814" s="70" t="n">
        <f aca="false">Z814-Y814</f>
        <v>0</v>
      </c>
      <c r="AB814" s="72" t="n">
        <f aca="false">AB813*(1+F814)</f>
        <v>7.13485559541865</v>
      </c>
      <c r="AC814" s="73" t="n">
        <f aca="false">MAX(AC813,AB814)</f>
        <v>7.13485559541865</v>
      </c>
      <c r="AD814" s="70" t="n">
        <f aca="false">1-AB814/AC814</f>
        <v>0</v>
      </c>
      <c r="AE814" s="73" t="n">
        <f aca="false">AE813*(1+M814)</f>
        <v>5.77831681293312</v>
      </c>
      <c r="AF814" s="73" t="n">
        <f aca="false">MAX(AF813,AE814)</f>
        <v>5.77831681293312</v>
      </c>
      <c r="AG814" s="70" t="n">
        <f aca="false">1-AE814/AF814</f>
        <v>0</v>
      </c>
      <c r="AH814" s="74" t="n">
        <f aca="false">IF(R814&gt;0,AH813+1,0)</f>
        <v>0</v>
      </c>
      <c r="AI814" s="74" t="n">
        <f aca="false">IF(U814&gt;0,AI813+1,0)</f>
        <v>0</v>
      </c>
      <c r="AJ814" s="74" t="n">
        <f aca="false">IF(G814&gt;0,AJ813+1,0)</f>
        <v>1</v>
      </c>
      <c r="AK814" s="74" t="n">
        <f aca="false">IF(G814&lt;=0,AK813+1,0)</f>
        <v>0</v>
      </c>
      <c r="AL814" s="74" t="n">
        <f aca="false">IF(K814&gt;0,AL813+1,0)</f>
        <v>1</v>
      </c>
      <c r="AM814" s="74" t="n">
        <f aca="false">IF(K814&lt;=0,AM813+1,0)</f>
        <v>0</v>
      </c>
    </row>
    <row r="815" customFormat="false" ht="15" hidden="false" customHeight="false" outlineLevel="0" collapsed="false">
      <c r="A815" s="61" t="n">
        <v>814</v>
      </c>
      <c r="B815" s="62" t="n">
        <v>42325.40625</v>
      </c>
      <c r="C815" s="63" t="n">
        <f aca="false">YEAR(B815)</f>
        <v>2015</v>
      </c>
      <c r="D815" s="32" t="s">
        <v>277</v>
      </c>
      <c r="E815" s="64" t="n">
        <v>7835.7</v>
      </c>
      <c r="F815" s="65" t="n">
        <v>-0.0025</v>
      </c>
      <c r="G815" s="66" t="n">
        <v>-19.58925</v>
      </c>
      <c r="H815" s="67" t="n">
        <f aca="false">E815+IF(D815="Long",1,-1)*G815</f>
        <v>7816.11075</v>
      </c>
      <c r="I815" s="68" t="n">
        <f aca="false">Assumptions!$B$58</f>
        <v>5.35750011455817</v>
      </c>
      <c r="J815" s="68" t="n">
        <f aca="false">INDEX(Yearly!$L$5:$L$22,MATCH(C815,Yearly!$A$5:$A$22,0))</f>
        <v>0.574017869416947</v>
      </c>
      <c r="K815" s="68" t="n">
        <f aca="false">G815-I815-J815</f>
        <v>-25.5207679839751</v>
      </c>
      <c r="L815" s="69" t="n">
        <f aca="false">(I815+J815)/Assumptions!$B$8</f>
        <v>0.000261542883774386</v>
      </c>
      <c r="M815" s="70" t="n">
        <f aca="false">F815-L815</f>
        <v>-0.00276154288377439</v>
      </c>
      <c r="N815" s="71" t="n">
        <f aca="false">G815*Assumptions!$B$7</f>
        <v>-154069.45125</v>
      </c>
      <c r="O815" s="71" t="n">
        <f aca="false">K815*Assumptions!$B$7</f>
        <v>-200720.840193964</v>
      </c>
      <c r="P815" s="68" t="n">
        <f aca="false">P814+G815</f>
        <v>11177.68094</v>
      </c>
      <c r="Q815" s="68" t="n">
        <f aca="false">MAX(Q814,P815)</f>
        <v>11197.27019</v>
      </c>
      <c r="R815" s="68" t="n">
        <f aca="false">Q815-P815</f>
        <v>19.5892500000009</v>
      </c>
      <c r="S815" s="68" t="n">
        <f aca="false">S814+K815</f>
        <v>6378.89155167433</v>
      </c>
      <c r="T815" s="68" t="n">
        <f aca="false">MAX(T814,S815)</f>
        <v>6404.41231965831</v>
      </c>
      <c r="U815" s="68" t="n">
        <f aca="false">T815-S815</f>
        <v>25.520767983975</v>
      </c>
      <c r="V815" s="70" t="n">
        <f aca="false">V814+F815</f>
        <v>2.0887</v>
      </c>
      <c r="W815" s="70" t="n">
        <f aca="false">MAX(W814,V815)</f>
        <v>2.0912</v>
      </c>
      <c r="X815" s="70" t="n">
        <f aca="false">W815-V815</f>
        <v>0.00249999999999995</v>
      </c>
      <c r="Y815" s="70" t="n">
        <f aca="false">Y814+M815</f>
        <v>1.8771033701593</v>
      </c>
      <c r="Z815" s="70" t="n">
        <f aca="false">MAX(Z814,Y815)</f>
        <v>1.87986491304308</v>
      </c>
      <c r="AA815" s="70" t="n">
        <f aca="false">Z815-Y815</f>
        <v>0.00276154288377439</v>
      </c>
      <c r="AB815" s="72" t="n">
        <f aca="false">AB814*(1+F815)</f>
        <v>7.1170184564301</v>
      </c>
      <c r="AC815" s="73" t="n">
        <f aca="false">MAX(AC814,AB815)</f>
        <v>7.13485559541865</v>
      </c>
      <c r="AD815" s="70" t="n">
        <f aca="false">1-AB815/AC815</f>
        <v>0.00249999999999995</v>
      </c>
      <c r="AE815" s="73" t="n">
        <f aca="false">AE814*(1+M815)</f>
        <v>5.76235974325817</v>
      </c>
      <c r="AF815" s="73" t="n">
        <f aca="false">MAX(AF814,AE815)</f>
        <v>5.77831681293312</v>
      </c>
      <c r="AG815" s="70" t="n">
        <f aca="false">1-AE815/AF815</f>
        <v>0.00276154288377439</v>
      </c>
      <c r="AH815" s="74" t="n">
        <f aca="false">IF(R815&gt;0,AH814+1,0)</f>
        <v>1</v>
      </c>
      <c r="AI815" s="74" t="n">
        <f aca="false">IF(U815&gt;0,AI814+1,0)</f>
        <v>1</v>
      </c>
      <c r="AJ815" s="74" t="n">
        <f aca="false">IF(G815&gt;0,AJ814+1,0)</f>
        <v>0</v>
      </c>
      <c r="AK815" s="74" t="n">
        <f aca="false">IF(G815&lt;=0,AK814+1,0)</f>
        <v>1</v>
      </c>
      <c r="AL815" s="74" t="n">
        <f aca="false">IF(K815&gt;0,AL814+1,0)</f>
        <v>0</v>
      </c>
      <c r="AM815" s="74" t="n">
        <f aca="false">IF(K815&lt;=0,AM814+1,0)</f>
        <v>1</v>
      </c>
    </row>
    <row r="816" customFormat="false" ht="15" hidden="false" customHeight="false" outlineLevel="0" collapsed="false">
      <c r="A816" s="61" t="n">
        <v>815</v>
      </c>
      <c r="B816" s="62" t="n">
        <v>42325.4895833333</v>
      </c>
      <c r="C816" s="63" t="n">
        <f aca="false">YEAR(B816)</f>
        <v>2015</v>
      </c>
      <c r="D816" s="32" t="s">
        <v>276</v>
      </c>
      <c r="E816" s="64" t="n">
        <v>7816.25</v>
      </c>
      <c r="F816" s="65" t="n">
        <v>-0.0051</v>
      </c>
      <c r="G816" s="66" t="n">
        <v>-39.862875</v>
      </c>
      <c r="H816" s="67" t="n">
        <f aca="false">E816+IF(D816="Long",1,-1)*G816</f>
        <v>7856.112875</v>
      </c>
      <c r="I816" s="68" t="n">
        <f aca="false">Assumptions!$B$58</f>
        <v>5.35750011455817</v>
      </c>
      <c r="J816" s="68" t="n">
        <f aca="false">INDEX(Yearly!$L$5:$L$22,MATCH(C816,Yearly!$A$5:$A$22,0))</f>
        <v>0.574017869416947</v>
      </c>
      <c r="K816" s="68" t="n">
        <f aca="false">G816-I816-J816</f>
        <v>-45.7943929839751</v>
      </c>
      <c r="L816" s="69" t="n">
        <f aca="false">(I816+J816)/Assumptions!$B$8</f>
        <v>0.000261542883774386</v>
      </c>
      <c r="M816" s="70" t="n">
        <f aca="false">F816-L816</f>
        <v>-0.00536154288377439</v>
      </c>
      <c r="N816" s="71" t="n">
        <f aca="false">G816*Assumptions!$B$7</f>
        <v>-313521.511875</v>
      </c>
      <c r="O816" s="71" t="n">
        <f aca="false">K816*Assumptions!$B$7</f>
        <v>-360172.900818964</v>
      </c>
      <c r="P816" s="68" t="n">
        <f aca="false">P815+G816</f>
        <v>11137.818065</v>
      </c>
      <c r="Q816" s="68" t="n">
        <f aca="false">MAX(Q815,P816)</f>
        <v>11197.27019</v>
      </c>
      <c r="R816" s="68" t="n">
        <f aca="false">Q816-P816</f>
        <v>59.4521250000016</v>
      </c>
      <c r="S816" s="68" t="n">
        <f aca="false">S815+K816</f>
        <v>6333.09715869036</v>
      </c>
      <c r="T816" s="68" t="n">
        <f aca="false">MAX(T815,S816)</f>
        <v>6404.41231965831</v>
      </c>
      <c r="U816" s="68" t="n">
        <f aca="false">T816-S816</f>
        <v>71.3151609679499</v>
      </c>
      <c r="V816" s="70" t="n">
        <f aca="false">V815+F816</f>
        <v>2.0836</v>
      </c>
      <c r="W816" s="70" t="n">
        <f aca="false">MAX(W815,V816)</f>
        <v>2.0912</v>
      </c>
      <c r="X816" s="70" t="n">
        <f aca="false">W816-V816</f>
        <v>0.00760000000000005</v>
      </c>
      <c r="Y816" s="70" t="n">
        <f aca="false">Y815+M816</f>
        <v>1.87174182727553</v>
      </c>
      <c r="Z816" s="70" t="n">
        <f aca="false">MAX(Z815,Y816)</f>
        <v>1.87986491304308</v>
      </c>
      <c r="AA816" s="70" t="n">
        <f aca="false">Z816-Y816</f>
        <v>0.00812308576754872</v>
      </c>
      <c r="AB816" s="72" t="n">
        <f aca="false">AB815*(1+F816)</f>
        <v>7.08072166230231</v>
      </c>
      <c r="AC816" s="73" t="n">
        <f aca="false">MAX(AC815,AB816)</f>
        <v>7.13485559541865</v>
      </c>
      <c r="AD816" s="70" t="n">
        <f aca="false">1-AB816/AC816</f>
        <v>0.00758724999999993</v>
      </c>
      <c r="AE816" s="73" t="n">
        <f aca="false">AE815*(1+M816)</f>
        <v>5.73146460438295</v>
      </c>
      <c r="AF816" s="73" t="n">
        <f aca="false">MAX(AF815,AE816)</f>
        <v>5.77831681293312</v>
      </c>
      <c r="AG816" s="70" t="n">
        <f aca="false">1-AE816/AF816</f>
        <v>0.00810827963695215</v>
      </c>
      <c r="AH816" s="74" t="n">
        <f aca="false">IF(R816&gt;0,AH815+1,0)</f>
        <v>2</v>
      </c>
      <c r="AI816" s="74" t="n">
        <f aca="false">IF(U816&gt;0,AI815+1,0)</f>
        <v>2</v>
      </c>
      <c r="AJ816" s="74" t="n">
        <f aca="false">IF(G816&gt;0,AJ815+1,0)</f>
        <v>0</v>
      </c>
      <c r="AK816" s="74" t="n">
        <f aca="false">IF(G816&lt;=0,AK815+1,0)</f>
        <v>2</v>
      </c>
      <c r="AL816" s="74" t="n">
        <f aca="false">IF(K816&gt;0,AL815+1,0)</f>
        <v>0</v>
      </c>
      <c r="AM816" s="74" t="n">
        <f aca="false">IF(K816&lt;=0,AM815+1,0)</f>
        <v>2</v>
      </c>
    </row>
    <row r="817" customFormat="false" ht="15" hidden="false" customHeight="false" outlineLevel="0" collapsed="false">
      <c r="A817" s="61" t="n">
        <v>816</v>
      </c>
      <c r="B817" s="62" t="n">
        <v>42325.59375</v>
      </c>
      <c r="C817" s="63" t="n">
        <f aca="false">YEAR(B817)</f>
        <v>2015</v>
      </c>
      <c r="D817" s="32" t="s">
        <v>277</v>
      </c>
      <c r="E817" s="64" t="n">
        <v>7856.45</v>
      </c>
      <c r="F817" s="65" t="n">
        <v>-0.004</v>
      </c>
      <c r="G817" s="66" t="n">
        <v>-31.4258</v>
      </c>
      <c r="H817" s="67" t="n">
        <f aca="false">E817+IF(D817="Long",1,-1)*G817</f>
        <v>7825.0242</v>
      </c>
      <c r="I817" s="68" t="n">
        <f aca="false">Assumptions!$B$58</f>
        <v>5.35750011455817</v>
      </c>
      <c r="J817" s="68" t="n">
        <f aca="false">INDEX(Yearly!$L$5:$L$22,MATCH(C817,Yearly!$A$5:$A$22,0))</f>
        <v>0.574017869416947</v>
      </c>
      <c r="K817" s="68" t="n">
        <f aca="false">G817-I817-J817</f>
        <v>-37.3573179839751</v>
      </c>
      <c r="L817" s="69" t="n">
        <f aca="false">(I817+J817)/Assumptions!$B$8</f>
        <v>0.000261542883774386</v>
      </c>
      <c r="M817" s="70" t="n">
        <f aca="false">F817-L817</f>
        <v>-0.00426154288377439</v>
      </c>
      <c r="N817" s="71" t="n">
        <f aca="false">G817*Assumptions!$B$7</f>
        <v>-247163.917</v>
      </c>
      <c r="O817" s="71" t="n">
        <f aca="false">K817*Assumptions!$B$7</f>
        <v>-293815.305943964</v>
      </c>
      <c r="P817" s="68" t="n">
        <f aca="false">P816+G817</f>
        <v>11106.392265</v>
      </c>
      <c r="Q817" s="68" t="n">
        <f aca="false">MAX(Q816,P817)</f>
        <v>11197.27019</v>
      </c>
      <c r="R817" s="68" t="n">
        <f aca="false">Q817-P817</f>
        <v>90.8779250000025</v>
      </c>
      <c r="S817" s="68" t="n">
        <f aca="false">S816+K817</f>
        <v>6295.73984070638</v>
      </c>
      <c r="T817" s="68" t="n">
        <f aca="false">MAX(T816,S817)</f>
        <v>6404.41231965831</v>
      </c>
      <c r="U817" s="68" t="n">
        <f aca="false">T817-S817</f>
        <v>108.672478951925</v>
      </c>
      <c r="V817" s="70" t="n">
        <f aca="false">V816+F817</f>
        <v>2.0796</v>
      </c>
      <c r="W817" s="70" t="n">
        <f aca="false">MAX(W816,V817)</f>
        <v>2.0912</v>
      </c>
      <c r="X817" s="70" t="n">
        <f aca="false">W817-V817</f>
        <v>0.0116000000000001</v>
      </c>
      <c r="Y817" s="70" t="n">
        <f aca="false">Y816+M817</f>
        <v>1.86748028439175</v>
      </c>
      <c r="Z817" s="70" t="n">
        <f aca="false">MAX(Z816,Y817)</f>
        <v>1.87986491304308</v>
      </c>
      <c r="AA817" s="70" t="n">
        <f aca="false">Z817-Y817</f>
        <v>0.0123846286513232</v>
      </c>
      <c r="AB817" s="72" t="n">
        <f aca="false">AB816*(1+F817)</f>
        <v>7.0523987756531</v>
      </c>
      <c r="AC817" s="73" t="n">
        <f aca="false">MAX(AC816,AB817)</f>
        <v>7.13485559541865</v>
      </c>
      <c r="AD817" s="70" t="n">
        <f aca="false">1-AB817/AC817</f>
        <v>0.011556901</v>
      </c>
      <c r="AE817" s="73" t="n">
        <f aca="false">AE816*(1+M817)</f>
        <v>5.70703972218454</v>
      </c>
      <c r="AF817" s="73" t="n">
        <f aca="false">MAX(AF816,AE817)</f>
        <v>5.77831681293312</v>
      </c>
      <c r="AG817" s="70" t="n">
        <f aca="false">1-AE817/AF817</f>
        <v>0.0123352687393401</v>
      </c>
      <c r="AH817" s="74" t="n">
        <f aca="false">IF(R817&gt;0,AH816+1,0)</f>
        <v>3</v>
      </c>
      <c r="AI817" s="74" t="n">
        <f aca="false">IF(U817&gt;0,AI816+1,0)</f>
        <v>3</v>
      </c>
      <c r="AJ817" s="74" t="n">
        <f aca="false">IF(G817&gt;0,AJ816+1,0)</f>
        <v>0</v>
      </c>
      <c r="AK817" s="74" t="n">
        <f aca="false">IF(G817&lt;=0,AK816+1,0)</f>
        <v>3</v>
      </c>
      <c r="AL817" s="74" t="n">
        <f aca="false">IF(K817&gt;0,AL816+1,0)</f>
        <v>0</v>
      </c>
      <c r="AM817" s="74" t="n">
        <f aca="false">IF(K817&lt;=0,AM816+1,0)</f>
        <v>3</v>
      </c>
    </row>
    <row r="818" customFormat="false" ht="15" hidden="false" customHeight="false" outlineLevel="0" collapsed="false">
      <c r="A818" s="61" t="n">
        <v>817</v>
      </c>
      <c r="B818" s="62" t="n">
        <v>42326.4270833333</v>
      </c>
      <c r="C818" s="63" t="n">
        <f aca="false">YEAR(B818)</f>
        <v>2015</v>
      </c>
      <c r="D818" s="32" t="s">
        <v>276</v>
      </c>
      <c r="E818" s="64" t="n">
        <v>7824.9</v>
      </c>
      <c r="F818" s="65" t="n">
        <v>0.0004</v>
      </c>
      <c r="G818" s="66" t="n">
        <v>3.12996</v>
      </c>
      <c r="H818" s="67" t="n">
        <f aca="false">E818+IF(D818="Long",1,-1)*G818</f>
        <v>7821.77004</v>
      </c>
      <c r="I818" s="68" t="n">
        <f aca="false">Assumptions!$B$58</f>
        <v>5.35750011455817</v>
      </c>
      <c r="J818" s="68" t="n">
        <f aca="false">INDEX(Yearly!$L$5:$L$22,MATCH(C818,Yearly!$A$5:$A$22,0))</f>
        <v>0.574017869416947</v>
      </c>
      <c r="K818" s="68" t="n">
        <f aca="false">G818-I818-J818</f>
        <v>-2.80155798397511</v>
      </c>
      <c r="L818" s="69" t="n">
        <f aca="false">(I818+J818)/Assumptions!$B$8</f>
        <v>0.000261542883774386</v>
      </c>
      <c r="M818" s="70" t="n">
        <f aca="false">F818-L818</f>
        <v>0.000138457116225614</v>
      </c>
      <c r="N818" s="71" t="n">
        <f aca="false">G818*Assumptions!$B$7</f>
        <v>24617.1354</v>
      </c>
      <c r="O818" s="71" t="n">
        <f aca="false">K818*Assumptions!$B$7</f>
        <v>-22034.2535439643</v>
      </c>
      <c r="P818" s="68" t="n">
        <f aca="false">P817+G818</f>
        <v>11109.522225</v>
      </c>
      <c r="Q818" s="68" t="n">
        <f aca="false">MAX(Q817,P818)</f>
        <v>11197.27019</v>
      </c>
      <c r="R818" s="68" t="n">
        <f aca="false">Q818-P818</f>
        <v>87.7479650000023</v>
      </c>
      <c r="S818" s="68" t="n">
        <f aca="false">S817+K818</f>
        <v>6292.93828272241</v>
      </c>
      <c r="T818" s="68" t="n">
        <f aca="false">MAX(T817,S818)</f>
        <v>6404.41231965831</v>
      </c>
      <c r="U818" s="68" t="n">
        <f aca="false">T818-S818</f>
        <v>111.4740369359</v>
      </c>
      <c r="V818" s="70" t="n">
        <f aca="false">V817+F818</f>
        <v>2.08</v>
      </c>
      <c r="W818" s="70" t="n">
        <f aca="false">MAX(W817,V818)</f>
        <v>2.0912</v>
      </c>
      <c r="X818" s="70" t="n">
        <f aca="false">W818-V818</f>
        <v>0.0112000000000001</v>
      </c>
      <c r="Y818" s="70" t="n">
        <f aca="false">Y817+M818</f>
        <v>1.86761874150798</v>
      </c>
      <c r="Z818" s="70" t="n">
        <f aca="false">MAX(Z817,Y818)</f>
        <v>1.87986491304308</v>
      </c>
      <c r="AA818" s="70" t="n">
        <f aca="false">Z818-Y818</f>
        <v>0.0122461715350977</v>
      </c>
      <c r="AB818" s="72" t="n">
        <f aca="false">AB817*(1+F818)</f>
        <v>7.05521973516336</v>
      </c>
      <c r="AC818" s="73" t="n">
        <f aca="false">MAX(AC817,AB818)</f>
        <v>7.13485559541865</v>
      </c>
      <c r="AD818" s="70" t="n">
        <f aca="false">1-AB818/AC818</f>
        <v>0.0111615237604</v>
      </c>
      <c r="AE818" s="73" t="n">
        <f aca="false">AE817*(1+M818)</f>
        <v>5.70782990244666</v>
      </c>
      <c r="AF818" s="73" t="n">
        <f aca="false">MAX(AF817,AE818)</f>
        <v>5.77831681293312</v>
      </c>
      <c r="AG818" s="70" t="n">
        <f aca="false">1-AE818/AF818</f>
        <v>0.012198519528852</v>
      </c>
      <c r="AH818" s="74" t="n">
        <f aca="false">IF(R818&gt;0,AH817+1,0)</f>
        <v>4</v>
      </c>
      <c r="AI818" s="74" t="n">
        <f aca="false">IF(U818&gt;0,AI817+1,0)</f>
        <v>4</v>
      </c>
      <c r="AJ818" s="74" t="n">
        <f aca="false">IF(G818&gt;0,AJ817+1,0)</f>
        <v>1</v>
      </c>
      <c r="AK818" s="74" t="n">
        <f aca="false">IF(G818&lt;=0,AK817+1,0)</f>
        <v>0</v>
      </c>
      <c r="AL818" s="74" t="n">
        <f aca="false">IF(K818&gt;0,AL817+1,0)</f>
        <v>0</v>
      </c>
      <c r="AM818" s="74" t="n">
        <f aca="false">IF(K818&lt;=0,AM817+1,0)</f>
        <v>4</v>
      </c>
    </row>
    <row r="819" customFormat="false" ht="15" hidden="false" customHeight="false" outlineLevel="0" collapsed="false">
      <c r="A819" s="61" t="n">
        <v>818</v>
      </c>
      <c r="B819" s="62" t="n">
        <v>42327.53125</v>
      </c>
      <c r="C819" s="63" t="n">
        <f aca="false">YEAR(B819)</f>
        <v>2015</v>
      </c>
      <c r="D819" s="32" t="s">
        <v>277</v>
      </c>
      <c r="E819" s="64" t="n">
        <v>7822.1</v>
      </c>
      <c r="F819" s="65" t="n">
        <v>0.0013</v>
      </c>
      <c r="G819" s="66" t="n">
        <v>10.16873</v>
      </c>
      <c r="H819" s="67" t="n">
        <f aca="false">E819+IF(D819="Long",1,-1)*G819</f>
        <v>7832.26873</v>
      </c>
      <c r="I819" s="68" t="n">
        <f aca="false">Assumptions!$B$58</f>
        <v>5.35750011455817</v>
      </c>
      <c r="J819" s="68" t="n">
        <f aca="false">INDEX(Yearly!$L$5:$L$22,MATCH(C819,Yearly!$A$5:$A$22,0))</f>
        <v>0.574017869416947</v>
      </c>
      <c r="K819" s="68" t="n">
        <f aca="false">G819-I819-J819</f>
        <v>4.23721201602489</v>
      </c>
      <c r="L819" s="69" t="n">
        <f aca="false">(I819+J819)/Assumptions!$B$8</f>
        <v>0.000261542883774386</v>
      </c>
      <c r="M819" s="70" t="n">
        <f aca="false">F819-L819</f>
        <v>0.00103845711622561</v>
      </c>
      <c r="N819" s="71" t="n">
        <f aca="false">G819*Assumptions!$B$7</f>
        <v>79977.06145</v>
      </c>
      <c r="O819" s="71" t="n">
        <f aca="false">K819*Assumptions!$B$7</f>
        <v>33325.6725060357</v>
      </c>
      <c r="P819" s="68" t="n">
        <f aca="false">P818+G819</f>
        <v>11119.690955</v>
      </c>
      <c r="Q819" s="68" t="n">
        <f aca="false">MAX(Q818,P819)</f>
        <v>11197.27019</v>
      </c>
      <c r="R819" s="68" t="n">
        <f aca="false">Q819-P819</f>
        <v>77.5792350000029</v>
      </c>
      <c r="S819" s="68" t="n">
        <f aca="false">S818+K819</f>
        <v>6297.17549473843</v>
      </c>
      <c r="T819" s="68" t="n">
        <f aca="false">MAX(T818,S819)</f>
        <v>6404.41231965831</v>
      </c>
      <c r="U819" s="68" t="n">
        <f aca="false">T819-S819</f>
        <v>107.236824919874</v>
      </c>
      <c r="V819" s="70" t="n">
        <f aca="false">V818+F819</f>
        <v>2.0813</v>
      </c>
      <c r="W819" s="70" t="n">
        <f aca="false">MAX(W818,V819)</f>
        <v>2.0912</v>
      </c>
      <c r="X819" s="70" t="n">
        <f aca="false">W819-V819</f>
        <v>0.00990000000000002</v>
      </c>
      <c r="Y819" s="70" t="n">
        <f aca="false">Y818+M819</f>
        <v>1.86865719862421</v>
      </c>
      <c r="Z819" s="70" t="n">
        <f aca="false">MAX(Z818,Y819)</f>
        <v>1.87986491304308</v>
      </c>
      <c r="AA819" s="70" t="n">
        <f aca="false">Z819-Y819</f>
        <v>0.011207714418872</v>
      </c>
      <c r="AB819" s="72" t="n">
        <f aca="false">AB818*(1+F819)</f>
        <v>7.06439152081908</v>
      </c>
      <c r="AC819" s="73" t="n">
        <f aca="false">MAX(AC818,AB819)</f>
        <v>7.13485559541865</v>
      </c>
      <c r="AD819" s="70" t="n">
        <f aca="false">1-AB819/AC819</f>
        <v>0.00987603374128843</v>
      </c>
      <c r="AE819" s="73" t="n">
        <f aca="false">AE818*(1+M819)</f>
        <v>5.71375723902706</v>
      </c>
      <c r="AF819" s="73" t="n">
        <f aca="false">MAX(AF818,AE819)</f>
        <v>5.77831681293312</v>
      </c>
      <c r="AG819" s="70" t="n">
        <f aca="false">1-AE819/AF819</f>
        <v>0.0111727300520384</v>
      </c>
      <c r="AH819" s="74" t="n">
        <f aca="false">IF(R819&gt;0,AH818+1,0)</f>
        <v>5</v>
      </c>
      <c r="AI819" s="74" t="n">
        <f aca="false">IF(U819&gt;0,AI818+1,0)</f>
        <v>5</v>
      </c>
      <c r="AJ819" s="74" t="n">
        <f aca="false">IF(G819&gt;0,AJ818+1,0)</f>
        <v>2</v>
      </c>
      <c r="AK819" s="74" t="n">
        <f aca="false">IF(G819&lt;=0,AK818+1,0)</f>
        <v>0</v>
      </c>
      <c r="AL819" s="74" t="n">
        <f aca="false">IF(K819&gt;0,AL818+1,0)</f>
        <v>1</v>
      </c>
      <c r="AM819" s="74" t="n">
        <f aca="false">IF(K819&lt;=0,AM818+1,0)</f>
        <v>0</v>
      </c>
    </row>
    <row r="820" customFormat="false" ht="15" hidden="false" customHeight="false" outlineLevel="0" collapsed="false">
      <c r="A820" s="61" t="n">
        <v>819</v>
      </c>
      <c r="B820" s="62" t="n">
        <v>42331.5729166667</v>
      </c>
      <c r="C820" s="63" t="n">
        <f aca="false">YEAR(B820)</f>
        <v>2015</v>
      </c>
      <c r="D820" s="32" t="s">
        <v>276</v>
      </c>
      <c r="E820" s="64" t="n">
        <v>7832.2</v>
      </c>
      <c r="F820" s="65" t="n">
        <v>-0.0038</v>
      </c>
      <c r="G820" s="66" t="n">
        <v>-29.76236</v>
      </c>
      <c r="H820" s="67" t="n">
        <f aca="false">E820+IF(D820="Long",1,-1)*G820</f>
        <v>7861.96236</v>
      </c>
      <c r="I820" s="68" t="n">
        <f aca="false">Assumptions!$B$58</f>
        <v>5.35750011455817</v>
      </c>
      <c r="J820" s="68" t="n">
        <f aca="false">INDEX(Yearly!$L$5:$L$22,MATCH(C820,Yearly!$A$5:$A$22,0))</f>
        <v>0.574017869416947</v>
      </c>
      <c r="K820" s="68" t="n">
        <f aca="false">G820-I820-J820</f>
        <v>-35.6938779839751</v>
      </c>
      <c r="L820" s="69" t="n">
        <f aca="false">(I820+J820)/Assumptions!$B$8</f>
        <v>0.000261542883774386</v>
      </c>
      <c r="M820" s="70" t="n">
        <f aca="false">F820-L820</f>
        <v>-0.00406154288377439</v>
      </c>
      <c r="N820" s="71" t="n">
        <f aca="false">G820*Assumptions!$B$7</f>
        <v>-234080.9614</v>
      </c>
      <c r="O820" s="71" t="n">
        <f aca="false">K820*Assumptions!$B$7</f>
        <v>-280732.350343964</v>
      </c>
      <c r="P820" s="68" t="n">
        <f aca="false">P819+G820</f>
        <v>11089.928595</v>
      </c>
      <c r="Q820" s="68" t="n">
        <f aca="false">MAX(Q819,P820)</f>
        <v>11197.27019</v>
      </c>
      <c r="R820" s="68" t="n">
        <f aca="false">Q820-P820</f>
        <v>107.341595000004</v>
      </c>
      <c r="S820" s="68" t="n">
        <f aca="false">S819+K820</f>
        <v>6261.48161675446</v>
      </c>
      <c r="T820" s="68" t="n">
        <f aca="false">MAX(T819,S820)</f>
        <v>6404.41231965831</v>
      </c>
      <c r="U820" s="68" t="n">
        <f aca="false">T820-S820</f>
        <v>142.930702903849</v>
      </c>
      <c r="V820" s="70" t="n">
        <f aca="false">V819+F820</f>
        <v>2.0775</v>
      </c>
      <c r="W820" s="70" t="n">
        <f aca="false">MAX(W819,V820)</f>
        <v>2.0912</v>
      </c>
      <c r="X820" s="70" t="n">
        <f aca="false">W820-V820</f>
        <v>0.0137</v>
      </c>
      <c r="Y820" s="70" t="n">
        <f aca="false">Y819+M820</f>
        <v>1.86459565574043</v>
      </c>
      <c r="Z820" s="70" t="n">
        <f aca="false">MAX(Z819,Y820)</f>
        <v>1.87986491304308</v>
      </c>
      <c r="AA820" s="70" t="n">
        <f aca="false">Z820-Y820</f>
        <v>0.0152692573026465</v>
      </c>
      <c r="AB820" s="72" t="n">
        <f aca="false">AB819*(1+F820)</f>
        <v>7.03754683303996</v>
      </c>
      <c r="AC820" s="73" t="n">
        <f aca="false">MAX(AC819,AB820)</f>
        <v>7.13485559541865</v>
      </c>
      <c r="AD820" s="70" t="n">
        <f aca="false">1-AB820/AC820</f>
        <v>0.0136385048130715</v>
      </c>
      <c r="AE820" s="73" t="n">
        <f aca="false">AE819*(1+M820)</f>
        <v>5.69055056897327</v>
      </c>
      <c r="AF820" s="73" t="n">
        <f aca="false">MAX(AF819,AE820)</f>
        <v>5.77831681293312</v>
      </c>
      <c r="AG820" s="70" t="n">
        <f aca="false">1-AE820/AF820</f>
        <v>0.0151888944135777</v>
      </c>
      <c r="AH820" s="74" t="n">
        <f aca="false">IF(R820&gt;0,AH819+1,0)</f>
        <v>6</v>
      </c>
      <c r="AI820" s="74" t="n">
        <f aca="false">IF(U820&gt;0,AI819+1,0)</f>
        <v>6</v>
      </c>
      <c r="AJ820" s="74" t="n">
        <f aca="false">IF(G820&gt;0,AJ819+1,0)</f>
        <v>0</v>
      </c>
      <c r="AK820" s="74" t="n">
        <f aca="false">IF(G820&lt;=0,AK819+1,0)</f>
        <v>1</v>
      </c>
      <c r="AL820" s="74" t="n">
        <f aca="false">IF(K820&gt;0,AL819+1,0)</f>
        <v>0</v>
      </c>
      <c r="AM820" s="74" t="n">
        <f aca="false">IF(K820&lt;=0,AM819+1,0)</f>
        <v>1</v>
      </c>
    </row>
    <row r="821" customFormat="false" ht="15" hidden="false" customHeight="false" outlineLevel="0" collapsed="false">
      <c r="A821" s="61" t="n">
        <v>820</v>
      </c>
      <c r="B821" s="62" t="n">
        <v>42332.4270833333</v>
      </c>
      <c r="C821" s="63" t="n">
        <f aca="false">YEAR(B821)</f>
        <v>2015</v>
      </c>
      <c r="D821" s="32" t="s">
        <v>277</v>
      </c>
      <c r="E821" s="64" t="n">
        <v>7861.75</v>
      </c>
      <c r="F821" s="65" t="n">
        <v>-0.0037</v>
      </c>
      <c r="G821" s="66" t="n">
        <v>-29.088475</v>
      </c>
      <c r="H821" s="67" t="n">
        <f aca="false">E821+IF(D821="Long",1,-1)*G821</f>
        <v>7832.661525</v>
      </c>
      <c r="I821" s="68" t="n">
        <f aca="false">Assumptions!$B$58</f>
        <v>5.35750011455817</v>
      </c>
      <c r="J821" s="68" t="n">
        <f aca="false">INDEX(Yearly!$L$5:$L$22,MATCH(C821,Yearly!$A$5:$A$22,0))</f>
        <v>0.574017869416947</v>
      </c>
      <c r="K821" s="68" t="n">
        <f aca="false">G821-I821-J821</f>
        <v>-35.0199929839751</v>
      </c>
      <c r="L821" s="69" t="n">
        <f aca="false">(I821+J821)/Assumptions!$B$8</f>
        <v>0.000261542883774386</v>
      </c>
      <c r="M821" s="70" t="n">
        <f aca="false">F821-L821</f>
        <v>-0.00396154288377439</v>
      </c>
      <c r="N821" s="71" t="n">
        <f aca="false">G821*Assumptions!$B$7</f>
        <v>-228780.855875</v>
      </c>
      <c r="O821" s="71" t="n">
        <f aca="false">K821*Assumptions!$B$7</f>
        <v>-275432.244818964</v>
      </c>
      <c r="P821" s="68" t="n">
        <f aca="false">P820+G821</f>
        <v>11060.84012</v>
      </c>
      <c r="Q821" s="68" t="n">
        <f aca="false">MAX(Q820,P821)</f>
        <v>11197.27019</v>
      </c>
      <c r="R821" s="68" t="n">
        <f aca="false">Q821-P821</f>
        <v>136.430070000004</v>
      </c>
      <c r="S821" s="68" t="n">
        <f aca="false">S820+K821</f>
        <v>6226.46162377048</v>
      </c>
      <c r="T821" s="68" t="n">
        <f aca="false">MAX(T820,S821)</f>
        <v>6404.41231965831</v>
      </c>
      <c r="U821" s="68" t="n">
        <f aca="false">T821-S821</f>
        <v>177.950695887825</v>
      </c>
      <c r="V821" s="70" t="n">
        <f aca="false">V820+F821</f>
        <v>2.0738</v>
      </c>
      <c r="W821" s="70" t="n">
        <f aca="false">MAX(W820,V821)</f>
        <v>2.0912</v>
      </c>
      <c r="X821" s="70" t="n">
        <f aca="false">W821-V821</f>
        <v>0.0173999999999999</v>
      </c>
      <c r="Y821" s="70" t="n">
        <f aca="false">Y820+M821</f>
        <v>1.86063411285666</v>
      </c>
      <c r="Z821" s="70" t="n">
        <f aca="false">MAX(Z820,Y821)</f>
        <v>1.87986491304308</v>
      </c>
      <c r="AA821" s="70" t="n">
        <f aca="false">Z821-Y821</f>
        <v>0.019230800186421</v>
      </c>
      <c r="AB821" s="72" t="n">
        <f aca="false">AB820*(1+F821)</f>
        <v>7.01150790975771</v>
      </c>
      <c r="AC821" s="73" t="n">
        <f aca="false">MAX(AC820,AB821)</f>
        <v>7.13485559541865</v>
      </c>
      <c r="AD821" s="70" t="n">
        <f aca="false">1-AB821/AC821</f>
        <v>0.0172880423452632</v>
      </c>
      <c r="AE821" s="73" t="n">
        <f aca="false">AE820*(1+M821)</f>
        <v>5.668007208862</v>
      </c>
      <c r="AF821" s="73" t="n">
        <f aca="false">MAX(AF820,AE821)</f>
        <v>5.77831681293312</v>
      </c>
      <c r="AG821" s="70" t="n">
        <f aca="false">1-AE821/AF821</f>
        <v>0.0190902658407754</v>
      </c>
      <c r="AH821" s="74" t="n">
        <f aca="false">IF(R821&gt;0,AH820+1,0)</f>
        <v>7</v>
      </c>
      <c r="AI821" s="74" t="n">
        <f aca="false">IF(U821&gt;0,AI820+1,0)</f>
        <v>7</v>
      </c>
      <c r="AJ821" s="74" t="n">
        <f aca="false">IF(G821&gt;0,AJ820+1,0)</f>
        <v>0</v>
      </c>
      <c r="AK821" s="74" t="n">
        <f aca="false">IF(G821&lt;=0,AK820+1,0)</f>
        <v>2</v>
      </c>
      <c r="AL821" s="74" t="n">
        <f aca="false">IF(K821&gt;0,AL820+1,0)</f>
        <v>0</v>
      </c>
      <c r="AM821" s="74" t="n">
        <f aca="false">IF(K821&lt;=0,AM820+1,0)</f>
        <v>2</v>
      </c>
    </row>
    <row r="822" customFormat="false" ht="15" hidden="false" customHeight="false" outlineLevel="0" collapsed="false">
      <c r="A822" s="61" t="n">
        <v>821</v>
      </c>
      <c r="B822" s="62" t="n">
        <v>42332.6145833333</v>
      </c>
      <c r="C822" s="63" t="n">
        <f aca="false">YEAR(B822)</f>
        <v>2015</v>
      </c>
      <c r="D822" s="32" t="s">
        <v>276</v>
      </c>
      <c r="E822" s="64" t="n">
        <v>7832.4</v>
      </c>
      <c r="F822" s="65" t="n">
        <v>-0.0057</v>
      </c>
      <c r="G822" s="66" t="n">
        <v>-44.64468</v>
      </c>
      <c r="H822" s="67" t="n">
        <f aca="false">E822+IF(D822="Long",1,-1)*G822</f>
        <v>7877.04468</v>
      </c>
      <c r="I822" s="68" t="n">
        <f aca="false">Assumptions!$B$58</f>
        <v>5.35750011455817</v>
      </c>
      <c r="J822" s="68" t="n">
        <f aca="false">INDEX(Yearly!$L$5:$L$22,MATCH(C822,Yearly!$A$5:$A$22,0))</f>
        <v>0.574017869416947</v>
      </c>
      <c r="K822" s="68" t="n">
        <f aca="false">G822-I822-J822</f>
        <v>-50.5761979839751</v>
      </c>
      <c r="L822" s="69" t="n">
        <f aca="false">(I822+J822)/Assumptions!$B$8</f>
        <v>0.000261542883774386</v>
      </c>
      <c r="M822" s="70" t="n">
        <f aca="false">F822-L822</f>
        <v>-0.00596154288377439</v>
      </c>
      <c r="N822" s="71" t="n">
        <f aca="false">G822*Assumptions!$B$7</f>
        <v>-351130.4082</v>
      </c>
      <c r="O822" s="71" t="n">
        <f aca="false">K822*Assumptions!$B$7</f>
        <v>-397781.797143964</v>
      </c>
      <c r="P822" s="68" t="n">
        <f aca="false">P821+G822</f>
        <v>11016.19544</v>
      </c>
      <c r="Q822" s="68" t="n">
        <f aca="false">MAX(Q821,P822)</f>
        <v>11197.27019</v>
      </c>
      <c r="R822" s="68" t="n">
        <f aca="false">Q822-P822</f>
        <v>181.074750000003</v>
      </c>
      <c r="S822" s="68" t="n">
        <f aca="false">S821+K822</f>
        <v>6175.88542578651</v>
      </c>
      <c r="T822" s="68" t="n">
        <f aca="false">MAX(T821,S822)</f>
        <v>6404.41231965831</v>
      </c>
      <c r="U822" s="68" t="n">
        <f aca="false">T822-S822</f>
        <v>228.5268938718</v>
      </c>
      <c r="V822" s="70" t="n">
        <f aca="false">V821+F822</f>
        <v>2.0681</v>
      </c>
      <c r="W822" s="70" t="n">
        <f aca="false">MAX(W821,V822)</f>
        <v>2.0912</v>
      </c>
      <c r="X822" s="70" t="n">
        <f aca="false">W822-V822</f>
        <v>0.0230999999999999</v>
      </c>
      <c r="Y822" s="70" t="n">
        <f aca="false">Y821+M822</f>
        <v>1.85467256997288</v>
      </c>
      <c r="Z822" s="70" t="n">
        <f aca="false">MAX(Z821,Y822)</f>
        <v>1.87986491304308</v>
      </c>
      <c r="AA822" s="70" t="n">
        <f aca="false">Z822-Y822</f>
        <v>0.0251923430701955</v>
      </c>
      <c r="AB822" s="72" t="n">
        <f aca="false">AB821*(1+F822)</f>
        <v>6.9715423146721</v>
      </c>
      <c r="AC822" s="73" t="n">
        <f aca="false">MAX(AC821,AB822)</f>
        <v>7.13485559541865</v>
      </c>
      <c r="AD822" s="70" t="n">
        <f aca="false">1-AB822/AC822</f>
        <v>0.0228895005038952</v>
      </c>
      <c r="AE822" s="73" t="n">
        <f aca="false">AE821*(1+M822)</f>
        <v>5.63421714082083</v>
      </c>
      <c r="AF822" s="73" t="n">
        <f aca="false">MAX(AF821,AE822)</f>
        <v>5.77831681293312</v>
      </c>
      <c r="AG822" s="70" t="n">
        <f aca="false">1-AE822/AF822</f>
        <v>0.0249380012860775</v>
      </c>
      <c r="AH822" s="74" t="n">
        <f aca="false">IF(R822&gt;0,AH821+1,0)</f>
        <v>8</v>
      </c>
      <c r="AI822" s="74" t="n">
        <f aca="false">IF(U822&gt;0,AI821+1,0)</f>
        <v>8</v>
      </c>
      <c r="AJ822" s="74" t="n">
        <f aca="false">IF(G822&gt;0,AJ821+1,0)</f>
        <v>0</v>
      </c>
      <c r="AK822" s="74" t="n">
        <f aca="false">IF(G822&lt;=0,AK821+1,0)</f>
        <v>3</v>
      </c>
      <c r="AL822" s="74" t="n">
        <f aca="false">IF(K822&gt;0,AL821+1,0)</f>
        <v>0</v>
      </c>
      <c r="AM822" s="74" t="n">
        <f aca="false">IF(K822&lt;=0,AM821+1,0)</f>
        <v>3</v>
      </c>
    </row>
    <row r="823" customFormat="false" ht="15" hidden="false" customHeight="false" outlineLevel="0" collapsed="false">
      <c r="A823" s="61" t="n">
        <v>822</v>
      </c>
      <c r="B823" s="62" t="n">
        <v>42334.4270833333</v>
      </c>
      <c r="C823" s="63" t="n">
        <f aca="false">YEAR(B823)</f>
        <v>2015</v>
      </c>
      <c r="D823" s="32" t="s">
        <v>277</v>
      </c>
      <c r="E823" s="64" t="n">
        <v>7876.9</v>
      </c>
      <c r="F823" s="65" t="n">
        <v>0.0057</v>
      </c>
      <c r="G823" s="66" t="n">
        <v>44.89833</v>
      </c>
      <c r="H823" s="67" t="n">
        <f aca="false">E823+IF(D823="Long",1,-1)*G823</f>
        <v>7921.79833</v>
      </c>
      <c r="I823" s="68" t="n">
        <f aca="false">Assumptions!$B$58</f>
        <v>5.35750011455817</v>
      </c>
      <c r="J823" s="68" t="n">
        <f aca="false">INDEX(Yearly!$L$5:$L$22,MATCH(C823,Yearly!$A$5:$A$22,0))</f>
        <v>0.574017869416947</v>
      </c>
      <c r="K823" s="68" t="n">
        <f aca="false">G823-I823-J823</f>
        <v>38.9668120160249</v>
      </c>
      <c r="L823" s="69" t="n">
        <f aca="false">(I823+J823)/Assumptions!$B$8</f>
        <v>0.000261542883774386</v>
      </c>
      <c r="M823" s="70" t="n">
        <f aca="false">F823-L823</f>
        <v>0.00543845711622561</v>
      </c>
      <c r="N823" s="71" t="n">
        <f aca="false">G823*Assumptions!$B$7</f>
        <v>353125.36545</v>
      </c>
      <c r="O823" s="71" t="n">
        <f aca="false">K823*Assumptions!$B$7</f>
        <v>306473.976506036</v>
      </c>
      <c r="P823" s="68" t="n">
        <f aca="false">P822+G823</f>
        <v>11061.09377</v>
      </c>
      <c r="Q823" s="68" t="n">
        <f aca="false">MAX(Q822,P823)</f>
        <v>11197.27019</v>
      </c>
      <c r="R823" s="68" t="n">
        <f aca="false">Q823-P823</f>
        <v>136.176420000003</v>
      </c>
      <c r="S823" s="68" t="n">
        <f aca="false">S822+K823</f>
        <v>6214.85223780253</v>
      </c>
      <c r="T823" s="68" t="n">
        <f aca="false">MAX(T822,S823)</f>
        <v>6404.41231965831</v>
      </c>
      <c r="U823" s="68" t="n">
        <f aca="false">T823-S823</f>
        <v>189.560081855775</v>
      </c>
      <c r="V823" s="70" t="n">
        <f aca="false">V822+F823</f>
        <v>2.0738</v>
      </c>
      <c r="W823" s="70" t="n">
        <f aca="false">MAX(W822,V823)</f>
        <v>2.0912</v>
      </c>
      <c r="X823" s="70" t="n">
        <f aca="false">W823-V823</f>
        <v>0.0173999999999999</v>
      </c>
      <c r="Y823" s="70" t="n">
        <f aca="false">Y822+M823</f>
        <v>1.86011102708911</v>
      </c>
      <c r="Z823" s="70" t="n">
        <f aca="false">MAX(Z822,Y823)</f>
        <v>1.87986491304308</v>
      </c>
      <c r="AA823" s="70" t="n">
        <f aca="false">Z823-Y823</f>
        <v>0.0197538859539699</v>
      </c>
      <c r="AB823" s="72" t="n">
        <f aca="false">AB822*(1+F823)</f>
        <v>7.01128010586573</v>
      </c>
      <c r="AC823" s="73" t="n">
        <f aca="false">MAX(AC822,AB823)</f>
        <v>7.13485559541865</v>
      </c>
      <c r="AD823" s="70" t="n">
        <f aca="false">1-AB823/AC823</f>
        <v>0.0173199706567674</v>
      </c>
      <c r="AE823" s="73" t="n">
        <f aca="false">AE822*(1+M823)</f>
        <v>5.66485858912468</v>
      </c>
      <c r="AF823" s="73" t="n">
        <f aca="false">MAX(AF822,AE823)</f>
        <v>5.77831681293312</v>
      </c>
      <c r="AG823" s="70" t="n">
        <f aca="false">1-AE823/AF823</f>
        <v>0.0196351684204106</v>
      </c>
      <c r="AH823" s="74" t="n">
        <f aca="false">IF(R823&gt;0,AH822+1,0)</f>
        <v>9</v>
      </c>
      <c r="AI823" s="74" t="n">
        <f aca="false">IF(U823&gt;0,AI822+1,0)</f>
        <v>9</v>
      </c>
      <c r="AJ823" s="74" t="n">
        <f aca="false">IF(G823&gt;0,AJ822+1,0)</f>
        <v>1</v>
      </c>
      <c r="AK823" s="74" t="n">
        <f aca="false">IF(G823&lt;=0,AK822+1,0)</f>
        <v>0</v>
      </c>
      <c r="AL823" s="74" t="n">
        <f aca="false">IF(K823&gt;0,AL822+1,0)</f>
        <v>1</v>
      </c>
      <c r="AM823" s="74" t="n">
        <f aca="false">IF(K823&lt;=0,AM822+1,0)</f>
        <v>0</v>
      </c>
    </row>
    <row r="824" customFormat="false" ht="15" hidden="false" customHeight="false" outlineLevel="0" collapsed="false">
      <c r="A824" s="61" t="n">
        <v>823</v>
      </c>
      <c r="B824" s="62" t="n">
        <v>42340.4895833333</v>
      </c>
      <c r="C824" s="63" t="n">
        <f aca="false">YEAR(B824)</f>
        <v>2015</v>
      </c>
      <c r="D824" s="32" t="s">
        <v>276</v>
      </c>
      <c r="E824" s="64" t="n">
        <v>7922</v>
      </c>
      <c r="F824" s="65" t="n">
        <v>-0.0002</v>
      </c>
      <c r="G824" s="66" t="n">
        <v>-1.5844</v>
      </c>
      <c r="H824" s="67" t="n">
        <f aca="false">E824+IF(D824="Long",1,-1)*G824</f>
        <v>7923.5844</v>
      </c>
      <c r="I824" s="68" t="n">
        <f aca="false">Assumptions!$B$58</f>
        <v>5.35750011455817</v>
      </c>
      <c r="J824" s="68" t="n">
        <f aca="false">INDEX(Yearly!$L$5:$L$22,MATCH(C824,Yearly!$A$5:$A$22,0))</f>
        <v>0.574017869416947</v>
      </c>
      <c r="K824" s="68" t="n">
        <f aca="false">G824-I824-J824</f>
        <v>-7.51591798397512</v>
      </c>
      <c r="L824" s="69" t="n">
        <f aca="false">(I824+J824)/Assumptions!$B$8</f>
        <v>0.000261542883774386</v>
      </c>
      <c r="M824" s="70" t="n">
        <f aca="false">F824-L824</f>
        <v>-0.000461542883774386</v>
      </c>
      <c r="N824" s="71" t="n">
        <f aca="false">G824*Assumptions!$B$7</f>
        <v>-12461.306</v>
      </c>
      <c r="O824" s="71" t="n">
        <f aca="false">K824*Assumptions!$B$7</f>
        <v>-59112.6949439643</v>
      </c>
      <c r="P824" s="68" t="n">
        <f aca="false">P823+G824</f>
        <v>11059.50937</v>
      </c>
      <c r="Q824" s="68" t="n">
        <f aca="false">MAX(Q823,P824)</f>
        <v>11197.27019</v>
      </c>
      <c r="R824" s="68" t="n">
        <f aca="false">Q824-P824</f>
        <v>137.760820000003</v>
      </c>
      <c r="S824" s="68" t="n">
        <f aca="false">S823+K824</f>
        <v>6207.33631981856</v>
      </c>
      <c r="T824" s="68" t="n">
        <f aca="false">MAX(T823,S824)</f>
        <v>6404.41231965831</v>
      </c>
      <c r="U824" s="68" t="n">
        <f aca="false">T824-S824</f>
        <v>197.07599983975</v>
      </c>
      <c r="V824" s="70" t="n">
        <f aca="false">V823+F824</f>
        <v>2.0736</v>
      </c>
      <c r="W824" s="70" t="n">
        <f aca="false">MAX(W823,V824)</f>
        <v>2.0912</v>
      </c>
      <c r="X824" s="70" t="n">
        <f aca="false">W824-V824</f>
        <v>0.0175999999999998</v>
      </c>
      <c r="Y824" s="70" t="n">
        <f aca="false">Y823+M824</f>
        <v>1.85964948420533</v>
      </c>
      <c r="Z824" s="70" t="n">
        <f aca="false">MAX(Z823,Y824)</f>
        <v>1.87986491304308</v>
      </c>
      <c r="AA824" s="70" t="n">
        <f aca="false">Z824-Y824</f>
        <v>0.0202154288377443</v>
      </c>
      <c r="AB824" s="72" t="n">
        <f aca="false">AB823*(1+F824)</f>
        <v>7.00987784984455</v>
      </c>
      <c r="AC824" s="73" t="n">
        <f aca="false">MAX(AC823,AB824)</f>
        <v>7.13485559541865</v>
      </c>
      <c r="AD824" s="70" t="n">
        <f aca="false">1-AB824/AC824</f>
        <v>0.0175165066626359</v>
      </c>
      <c r="AE824" s="73" t="n">
        <f aca="false">AE823*(1+M824)</f>
        <v>5.66224401395529</v>
      </c>
      <c r="AF824" s="73" t="n">
        <f aca="false">MAX(AF823,AE824)</f>
        <v>5.77831681293312</v>
      </c>
      <c r="AG824" s="70" t="n">
        <f aca="false">1-AE824/AF824</f>
        <v>0.0200876488319288</v>
      </c>
      <c r="AH824" s="74" t="n">
        <f aca="false">IF(R824&gt;0,AH823+1,0)</f>
        <v>10</v>
      </c>
      <c r="AI824" s="74" t="n">
        <f aca="false">IF(U824&gt;0,AI823+1,0)</f>
        <v>10</v>
      </c>
      <c r="AJ824" s="74" t="n">
        <f aca="false">IF(G824&gt;0,AJ823+1,0)</f>
        <v>0</v>
      </c>
      <c r="AK824" s="74" t="n">
        <f aca="false">IF(G824&lt;=0,AK823+1,0)</f>
        <v>1</v>
      </c>
      <c r="AL824" s="74" t="n">
        <f aca="false">IF(K824&gt;0,AL823+1,0)</f>
        <v>0</v>
      </c>
      <c r="AM824" s="74" t="n">
        <f aca="false">IF(K824&lt;=0,AM823+1,0)</f>
        <v>1</v>
      </c>
    </row>
    <row r="825" customFormat="false" ht="15" hidden="false" customHeight="false" outlineLevel="0" collapsed="false">
      <c r="A825" s="61" t="n">
        <v>824</v>
      </c>
      <c r="B825" s="62" t="n">
        <v>42340.59375</v>
      </c>
      <c r="C825" s="63" t="n">
        <f aca="false">YEAR(B825)</f>
        <v>2015</v>
      </c>
      <c r="D825" s="32" t="s">
        <v>277</v>
      </c>
      <c r="E825" s="64" t="n">
        <v>7923.7</v>
      </c>
      <c r="F825" s="65" t="n">
        <v>-0.0031</v>
      </c>
      <c r="G825" s="66" t="n">
        <v>-24.56347</v>
      </c>
      <c r="H825" s="67" t="n">
        <f aca="false">E825+IF(D825="Long",1,-1)*G825</f>
        <v>7899.13653</v>
      </c>
      <c r="I825" s="68" t="n">
        <f aca="false">Assumptions!$B$58</f>
        <v>5.35750011455817</v>
      </c>
      <c r="J825" s="68" t="n">
        <f aca="false">INDEX(Yearly!$L$5:$L$22,MATCH(C825,Yearly!$A$5:$A$22,0))</f>
        <v>0.574017869416947</v>
      </c>
      <c r="K825" s="68" t="n">
        <f aca="false">G825-I825-J825</f>
        <v>-30.4949879839751</v>
      </c>
      <c r="L825" s="69" t="n">
        <f aca="false">(I825+J825)/Assumptions!$B$8</f>
        <v>0.000261542883774386</v>
      </c>
      <c r="M825" s="70" t="n">
        <f aca="false">F825-L825</f>
        <v>-0.00336154288377439</v>
      </c>
      <c r="N825" s="71" t="n">
        <f aca="false">G825*Assumptions!$B$7</f>
        <v>-193191.69155</v>
      </c>
      <c r="O825" s="71" t="n">
        <f aca="false">K825*Assumptions!$B$7</f>
        <v>-239843.080493964</v>
      </c>
      <c r="P825" s="68" t="n">
        <f aca="false">P824+G825</f>
        <v>11034.9459</v>
      </c>
      <c r="Q825" s="68" t="n">
        <f aca="false">MAX(Q824,P825)</f>
        <v>11197.27019</v>
      </c>
      <c r="R825" s="68" t="n">
        <f aca="false">Q825-P825</f>
        <v>162.324290000002</v>
      </c>
      <c r="S825" s="68" t="n">
        <f aca="false">S824+K825</f>
        <v>6176.84133183458</v>
      </c>
      <c r="T825" s="68" t="n">
        <f aca="false">MAX(T824,S825)</f>
        <v>6404.41231965831</v>
      </c>
      <c r="U825" s="68" t="n">
        <f aca="false">T825-S825</f>
        <v>227.570987823725</v>
      </c>
      <c r="V825" s="70" t="n">
        <f aca="false">V824+F825</f>
        <v>2.0705</v>
      </c>
      <c r="W825" s="70" t="n">
        <f aca="false">MAX(W824,V825)</f>
        <v>2.0912</v>
      </c>
      <c r="X825" s="70" t="n">
        <f aca="false">W825-V825</f>
        <v>0.0206999999999997</v>
      </c>
      <c r="Y825" s="70" t="n">
        <f aca="false">Y824+M825</f>
        <v>1.85628794132156</v>
      </c>
      <c r="Z825" s="70" t="n">
        <f aca="false">MAX(Z824,Y825)</f>
        <v>1.87986491304308</v>
      </c>
      <c r="AA825" s="70" t="n">
        <f aca="false">Z825-Y825</f>
        <v>0.0235769717215186</v>
      </c>
      <c r="AB825" s="72" t="n">
        <f aca="false">AB824*(1+F825)</f>
        <v>6.98814722851004</v>
      </c>
      <c r="AC825" s="73" t="n">
        <f aca="false">MAX(AC824,AB825)</f>
        <v>7.13485559541865</v>
      </c>
      <c r="AD825" s="70" t="n">
        <f aca="false">1-AB825/AC825</f>
        <v>0.0205622054919817</v>
      </c>
      <c r="AE825" s="73" t="n">
        <f aca="false">AE824*(1+M825)</f>
        <v>5.64321013788398</v>
      </c>
      <c r="AF825" s="73" t="n">
        <f aca="false">MAX(AF824,AE825)</f>
        <v>5.77831681293312</v>
      </c>
      <c r="AG825" s="70" t="n">
        <f aca="false">1-AE825/AF825</f>
        <v>0.0233816662227205</v>
      </c>
      <c r="AH825" s="74" t="n">
        <f aca="false">IF(R825&gt;0,AH824+1,0)</f>
        <v>11</v>
      </c>
      <c r="AI825" s="74" t="n">
        <f aca="false">IF(U825&gt;0,AI824+1,0)</f>
        <v>11</v>
      </c>
      <c r="AJ825" s="74" t="n">
        <f aca="false">IF(G825&gt;0,AJ824+1,0)</f>
        <v>0</v>
      </c>
      <c r="AK825" s="74" t="n">
        <f aca="false">IF(G825&lt;=0,AK824+1,0)</f>
        <v>2</v>
      </c>
      <c r="AL825" s="74" t="n">
        <f aca="false">IF(K825&gt;0,AL824+1,0)</f>
        <v>0</v>
      </c>
      <c r="AM825" s="74" t="n">
        <f aca="false">IF(K825&lt;=0,AM824+1,0)</f>
        <v>2</v>
      </c>
    </row>
    <row r="826" customFormat="false" ht="15" hidden="false" customHeight="false" outlineLevel="0" collapsed="false">
      <c r="A826" s="61" t="n">
        <v>825</v>
      </c>
      <c r="B826" s="62" t="n">
        <v>42341.40625</v>
      </c>
      <c r="C826" s="63" t="n">
        <f aca="false">YEAR(B826)</f>
        <v>2015</v>
      </c>
      <c r="D826" s="32" t="s">
        <v>276</v>
      </c>
      <c r="E826" s="64" t="n">
        <v>7899.15</v>
      </c>
      <c r="F826" s="65" t="n">
        <v>0.03</v>
      </c>
      <c r="G826" s="66" t="n">
        <v>236.9745</v>
      </c>
      <c r="H826" s="67" t="n">
        <f aca="false">E826+IF(D826="Long",1,-1)*G826</f>
        <v>7662.1755</v>
      </c>
      <c r="I826" s="68" t="n">
        <f aca="false">Assumptions!$B$58</f>
        <v>5.35750011455817</v>
      </c>
      <c r="J826" s="68" t="n">
        <f aca="false">INDEX(Yearly!$L$5:$L$22,MATCH(C826,Yearly!$A$5:$A$22,0))</f>
        <v>0.574017869416947</v>
      </c>
      <c r="K826" s="68" t="n">
        <f aca="false">G826-I826-J826</f>
        <v>231.042982016025</v>
      </c>
      <c r="L826" s="69" t="n">
        <f aca="false">(I826+J826)/Assumptions!$B$8</f>
        <v>0.000261542883774386</v>
      </c>
      <c r="M826" s="70" t="n">
        <f aca="false">F826-L826</f>
        <v>0.0297384571162256</v>
      </c>
      <c r="N826" s="71" t="n">
        <f aca="false">G826*Assumptions!$B$7</f>
        <v>1863804.4425</v>
      </c>
      <c r="O826" s="71" t="n">
        <f aca="false">K826*Assumptions!$B$7</f>
        <v>1817153.05355604</v>
      </c>
      <c r="P826" s="68" t="n">
        <f aca="false">P825+G826</f>
        <v>11271.9204</v>
      </c>
      <c r="Q826" s="68" t="n">
        <f aca="false">MAX(Q825,P826)</f>
        <v>11271.9204</v>
      </c>
      <c r="R826" s="68" t="n">
        <f aca="false">Q826-P826</f>
        <v>0</v>
      </c>
      <c r="S826" s="68" t="n">
        <f aca="false">S825+K826</f>
        <v>6407.88431385061</v>
      </c>
      <c r="T826" s="68" t="n">
        <f aca="false">MAX(T825,S826)</f>
        <v>6407.88431385061</v>
      </c>
      <c r="U826" s="68" t="n">
        <f aca="false">T826-S826</f>
        <v>0</v>
      </c>
      <c r="V826" s="70" t="n">
        <f aca="false">V825+F826</f>
        <v>2.1005</v>
      </c>
      <c r="W826" s="70" t="n">
        <f aca="false">MAX(W825,V826)</f>
        <v>2.1005</v>
      </c>
      <c r="X826" s="70" t="n">
        <f aca="false">W826-V826</f>
        <v>0</v>
      </c>
      <c r="Y826" s="70" t="n">
        <f aca="false">Y825+M826</f>
        <v>1.88602639843778</v>
      </c>
      <c r="Z826" s="70" t="n">
        <f aca="false">MAX(Z825,Y826)</f>
        <v>1.88602639843778</v>
      </c>
      <c r="AA826" s="70" t="n">
        <f aca="false">Z826-Y826</f>
        <v>0</v>
      </c>
      <c r="AB826" s="72" t="n">
        <f aca="false">AB825*(1+F826)</f>
        <v>7.19779164536534</v>
      </c>
      <c r="AC826" s="73" t="n">
        <f aca="false">MAX(AC825,AB826)</f>
        <v>7.19779164536534</v>
      </c>
      <c r="AD826" s="70" t="n">
        <f aca="false">1-AB826/AC826</f>
        <v>0</v>
      </c>
      <c r="AE826" s="73" t="n">
        <f aca="false">AE825*(1+M826)</f>
        <v>5.81103050056729</v>
      </c>
      <c r="AF826" s="73" t="n">
        <f aca="false">MAX(AF825,AE826)</f>
        <v>5.81103050056729</v>
      </c>
      <c r="AG826" s="70" t="n">
        <f aca="false">1-AE826/AF826</f>
        <v>0</v>
      </c>
      <c r="AH826" s="74" t="n">
        <f aca="false">IF(R826&gt;0,AH825+1,0)</f>
        <v>0</v>
      </c>
      <c r="AI826" s="74" t="n">
        <f aca="false">IF(U826&gt;0,AI825+1,0)</f>
        <v>0</v>
      </c>
      <c r="AJ826" s="74" t="n">
        <f aca="false">IF(G826&gt;0,AJ825+1,0)</f>
        <v>1</v>
      </c>
      <c r="AK826" s="74" t="n">
        <f aca="false">IF(G826&lt;=0,AK825+1,0)</f>
        <v>0</v>
      </c>
      <c r="AL826" s="74" t="n">
        <f aca="false">IF(K826&gt;0,AL825+1,0)</f>
        <v>1</v>
      </c>
      <c r="AM826" s="74" t="n">
        <f aca="false">IF(K826&lt;=0,AM825+1,0)</f>
        <v>0</v>
      </c>
    </row>
    <row r="827" customFormat="false" ht="15" hidden="false" customHeight="false" outlineLevel="0" collapsed="false">
      <c r="A827" s="61" t="n">
        <v>826</v>
      </c>
      <c r="B827" s="62" t="n">
        <v>42353.5729166667</v>
      </c>
      <c r="C827" s="63" t="n">
        <f aca="false">YEAR(B827)</f>
        <v>2015</v>
      </c>
      <c r="D827" s="32" t="s">
        <v>277</v>
      </c>
      <c r="E827" s="64" t="n">
        <v>7662.1</v>
      </c>
      <c r="F827" s="65" t="n">
        <v>0.0351</v>
      </c>
      <c r="G827" s="66" t="n">
        <v>268.93971</v>
      </c>
      <c r="H827" s="67" t="n">
        <f aca="false">E827+IF(D827="Long",1,-1)*G827</f>
        <v>7931.03971</v>
      </c>
      <c r="I827" s="68" t="n">
        <f aca="false">Assumptions!$B$58</f>
        <v>5.35750011455817</v>
      </c>
      <c r="J827" s="68" t="n">
        <f aca="false">INDEX(Yearly!$L$5:$L$22,MATCH(C827,Yearly!$A$5:$A$22,0))</f>
        <v>0.574017869416947</v>
      </c>
      <c r="K827" s="68" t="n">
        <f aca="false">G827-I827-J827</f>
        <v>263.008192016025</v>
      </c>
      <c r="L827" s="69" t="n">
        <f aca="false">(I827+J827)/Assumptions!$B$8</f>
        <v>0.000261542883774386</v>
      </c>
      <c r="M827" s="70" t="n">
        <f aca="false">F827-L827</f>
        <v>0.0348384571162256</v>
      </c>
      <c r="N827" s="71" t="n">
        <f aca="false">G827*Assumptions!$B$7</f>
        <v>2115210.81915</v>
      </c>
      <c r="O827" s="71" t="n">
        <f aca="false">K827*Assumptions!$B$7</f>
        <v>2068559.43020604</v>
      </c>
      <c r="P827" s="68" t="n">
        <f aca="false">P826+G827</f>
        <v>11540.86011</v>
      </c>
      <c r="Q827" s="68" t="n">
        <f aca="false">MAX(Q826,P827)</f>
        <v>11540.86011</v>
      </c>
      <c r="R827" s="68" t="n">
        <f aca="false">Q827-P827</f>
        <v>0</v>
      </c>
      <c r="S827" s="68" t="n">
        <f aca="false">S826+K827</f>
        <v>6670.89250586663</v>
      </c>
      <c r="T827" s="68" t="n">
        <f aca="false">MAX(T826,S827)</f>
        <v>6670.89250586663</v>
      </c>
      <c r="U827" s="68" t="n">
        <f aca="false">T827-S827</f>
        <v>0</v>
      </c>
      <c r="V827" s="70" t="n">
        <f aca="false">V826+F827</f>
        <v>2.1356</v>
      </c>
      <c r="W827" s="70" t="n">
        <f aca="false">MAX(W826,V827)</f>
        <v>2.1356</v>
      </c>
      <c r="X827" s="70" t="n">
        <f aca="false">W827-V827</f>
        <v>0</v>
      </c>
      <c r="Y827" s="70" t="n">
        <f aca="false">Y826+M827</f>
        <v>1.92086485555401</v>
      </c>
      <c r="Z827" s="70" t="n">
        <f aca="false">MAX(Z826,Y827)</f>
        <v>1.92086485555401</v>
      </c>
      <c r="AA827" s="70" t="n">
        <f aca="false">Z827-Y827</f>
        <v>0</v>
      </c>
      <c r="AB827" s="72" t="n">
        <f aca="false">AB826*(1+F827)</f>
        <v>7.45043413211766</v>
      </c>
      <c r="AC827" s="73" t="n">
        <f aca="false">MAX(AC826,AB827)</f>
        <v>7.45043413211766</v>
      </c>
      <c r="AD827" s="70" t="n">
        <f aca="false">1-AB827/AC827</f>
        <v>0</v>
      </c>
      <c r="AE827" s="73" t="n">
        <f aca="false">AE826*(1+M827)</f>
        <v>6.01347783746239</v>
      </c>
      <c r="AF827" s="73" t="n">
        <f aca="false">MAX(AF826,AE827)</f>
        <v>6.01347783746239</v>
      </c>
      <c r="AG827" s="70" t="n">
        <f aca="false">1-AE827/AF827</f>
        <v>0</v>
      </c>
      <c r="AH827" s="74" t="n">
        <f aca="false">IF(R827&gt;0,AH826+1,0)</f>
        <v>0</v>
      </c>
      <c r="AI827" s="74" t="n">
        <f aca="false">IF(U827&gt;0,AI826+1,0)</f>
        <v>0</v>
      </c>
      <c r="AJ827" s="74" t="n">
        <f aca="false">IF(G827&gt;0,AJ826+1,0)</f>
        <v>2</v>
      </c>
      <c r="AK827" s="74" t="n">
        <f aca="false">IF(G827&lt;=0,AK826+1,0)</f>
        <v>0</v>
      </c>
      <c r="AL827" s="74" t="n">
        <f aca="false">IF(K827&gt;0,AL826+1,0)</f>
        <v>2</v>
      </c>
      <c r="AM827" s="74" t="n">
        <f aca="false">IF(K827&lt;=0,AM826+1,0)</f>
        <v>0</v>
      </c>
    </row>
    <row r="828" customFormat="false" ht="15" hidden="false" customHeight="false" outlineLevel="0" collapsed="false">
      <c r="A828" s="61" t="n">
        <v>827</v>
      </c>
      <c r="B828" s="62" t="n">
        <v>42373.40625</v>
      </c>
      <c r="C828" s="63" t="n">
        <f aca="false">YEAR(B828)</f>
        <v>2016</v>
      </c>
      <c r="D828" s="32" t="s">
        <v>276</v>
      </c>
      <c r="E828" s="64" t="n">
        <v>7931.35</v>
      </c>
      <c r="F828" s="65" t="n">
        <v>0.0444</v>
      </c>
      <c r="G828" s="66" t="n">
        <v>352.15194</v>
      </c>
      <c r="H828" s="67" t="n">
        <f aca="false">E828+IF(D828="Long",1,-1)*G828</f>
        <v>7579.19806</v>
      </c>
      <c r="I828" s="68" t="n">
        <f aca="false">Assumptions!$B$58</f>
        <v>5.35750011455817</v>
      </c>
      <c r="J828" s="68" t="n">
        <f aca="false">INDEX(Yearly!$L$5:$L$22,MATCH(C828,Yearly!$A$5:$A$22,0))</f>
        <v>0.535750011455817</v>
      </c>
      <c r="K828" s="68" t="n">
        <f aca="false">G828-I828-J828</f>
        <v>346.258689873986</v>
      </c>
      <c r="L828" s="69" t="n">
        <f aca="false">(I828+J828)/Assumptions!$B$8</f>
        <v>0.00025985551033068</v>
      </c>
      <c r="M828" s="70" t="n">
        <f aca="false">F828-L828</f>
        <v>0.0441401444896693</v>
      </c>
      <c r="N828" s="71" t="n">
        <f aca="false">G828*Assumptions!$B$7</f>
        <v>2769675.0081</v>
      </c>
      <c r="O828" s="71" t="n">
        <f aca="false">K828*Assumptions!$B$7</f>
        <v>2723324.5958589</v>
      </c>
      <c r="P828" s="68" t="n">
        <f aca="false">P827+G828</f>
        <v>11893.01205</v>
      </c>
      <c r="Q828" s="68" t="n">
        <f aca="false">MAX(Q827,P828)</f>
        <v>11893.01205</v>
      </c>
      <c r="R828" s="68" t="n">
        <f aca="false">Q828-P828</f>
        <v>0</v>
      </c>
      <c r="S828" s="68" t="n">
        <f aca="false">S827+K828</f>
        <v>7017.15119574062</v>
      </c>
      <c r="T828" s="68" t="n">
        <f aca="false">MAX(T827,S828)</f>
        <v>7017.15119574062</v>
      </c>
      <c r="U828" s="68" t="n">
        <f aca="false">T828-S828</f>
        <v>0</v>
      </c>
      <c r="V828" s="70" t="n">
        <f aca="false">V827+F828</f>
        <v>2.18</v>
      </c>
      <c r="W828" s="70" t="n">
        <f aca="false">MAX(W827,V828)</f>
        <v>2.18</v>
      </c>
      <c r="X828" s="70" t="n">
        <f aca="false">W828-V828</f>
        <v>0</v>
      </c>
      <c r="Y828" s="70" t="n">
        <f aca="false">Y827+M828</f>
        <v>1.96500500004368</v>
      </c>
      <c r="Z828" s="70" t="n">
        <f aca="false">MAX(Z827,Y828)</f>
        <v>1.96500500004368</v>
      </c>
      <c r="AA828" s="70" t="n">
        <f aca="false">Z828-Y828</f>
        <v>0</v>
      </c>
      <c r="AB828" s="72" t="n">
        <f aca="false">AB827*(1+F828)</f>
        <v>7.78123340758368</v>
      </c>
      <c r="AC828" s="73" t="n">
        <f aca="false">MAX(AC827,AB828)</f>
        <v>7.78123340758368</v>
      </c>
      <c r="AD828" s="70" t="n">
        <f aca="false">1-AB828/AC828</f>
        <v>0</v>
      </c>
      <c r="AE828" s="73" t="n">
        <f aca="false">AE827*(1+M828)</f>
        <v>6.2789136180934</v>
      </c>
      <c r="AF828" s="73" t="n">
        <f aca="false">MAX(AF827,AE828)</f>
        <v>6.2789136180934</v>
      </c>
      <c r="AG828" s="70" t="n">
        <f aca="false">1-AE828/AF828</f>
        <v>0</v>
      </c>
      <c r="AH828" s="74" t="n">
        <f aca="false">IF(R828&gt;0,AH827+1,0)</f>
        <v>0</v>
      </c>
      <c r="AI828" s="74" t="n">
        <f aca="false">IF(U828&gt;0,AI827+1,0)</f>
        <v>0</v>
      </c>
      <c r="AJ828" s="74" t="n">
        <f aca="false">IF(G828&gt;0,AJ827+1,0)</f>
        <v>3</v>
      </c>
      <c r="AK828" s="74" t="n">
        <f aca="false">IF(G828&lt;=0,AK827+1,0)</f>
        <v>0</v>
      </c>
      <c r="AL828" s="74" t="n">
        <f aca="false">IF(K828&gt;0,AL827+1,0)</f>
        <v>3</v>
      </c>
      <c r="AM828" s="74" t="n">
        <f aca="false">IF(K828&lt;=0,AM827+1,0)</f>
        <v>0</v>
      </c>
    </row>
    <row r="829" customFormat="false" ht="15" hidden="false" customHeight="false" outlineLevel="0" collapsed="false">
      <c r="A829" s="61" t="n">
        <v>828</v>
      </c>
      <c r="B829" s="62" t="n">
        <v>42383.5520833333</v>
      </c>
      <c r="C829" s="63" t="n">
        <f aca="false">YEAR(B829)</f>
        <v>2016</v>
      </c>
      <c r="D829" s="32" t="s">
        <v>277</v>
      </c>
      <c r="E829" s="64" t="n">
        <v>7579.55</v>
      </c>
      <c r="F829" s="65" t="n">
        <v>-0.0065</v>
      </c>
      <c r="G829" s="66" t="n">
        <v>-49.267075</v>
      </c>
      <c r="H829" s="67" t="n">
        <f aca="false">E829+IF(D829="Long",1,-1)*G829</f>
        <v>7530.282925</v>
      </c>
      <c r="I829" s="68" t="n">
        <f aca="false">Assumptions!$B$58</f>
        <v>5.35750011455817</v>
      </c>
      <c r="J829" s="68" t="n">
        <f aca="false">INDEX(Yearly!$L$5:$L$22,MATCH(C829,Yearly!$A$5:$A$22,0))</f>
        <v>0.535750011455817</v>
      </c>
      <c r="K829" s="68" t="n">
        <f aca="false">G829-I829-J829</f>
        <v>-55.160325126014</v>
      </c>
      <c r="L829" s="69" t="n">
        <f aca="false">(I829+J829)/Assumptions!$B$8</f>
        <v>0.00025985551033068</v>
      </c>
      <c r="M829" s="70" t="n">
        <f aca="false">F829-L829</f>
        <v>-0.00675985551033068</v>
      </c>
      <c r="N829" s="71" t="n">
        <f aca="false">G829*Assumptions!$B$7</f>
        <v>-387485.544875</v>
      </c>
      <c r="O829" s="71" t="n">
        <f aca="false">K829*Assumptions!$B$7</f>
        <v>-433835.9571161</v>
      </c>
      <c r="P829" s="68" t="n">
        <f aca="false">P828+G829</f>
        <v>11843.744975</v>
      </c>
      <c r="Q829" s="68" t="n">
        <f aca="false">MAX(Q828,P829)</f>
        <v>11893.01205</v>
      </c>
      <c r="R829" s="68" t="n">
        <f aca="false">Q829-P829</f>
        <v>49.2670749999998</v>
      </c>
      <c r="S829" s="68" t="n">
        <f aca="false">S828+K829</f>
        <v>6961.9908706146</v>
      </c>
      <c r="T829" s="68" t="n">
        <f aca="false">MAX(T828,S829)</f>
        <v>7017.15119574062</v>
      </c>
      <c r="U829" s="68" t="n">
        <f aca="false">T829-S829</f>
        <v>55.160325126014</v>
      </c>
      <c r="V829" s="70" t="n">
        <f aca="false">V828+F829</f>
        <v>2.1735</v>
      </c>
      <c r="W829" s="70" t="n">
        <f aca="false">MAX(W828,V829)</f>
        <v>2.18</v>
      </c>
      <c r="X829" s="70" t="n">
        <f aca="false">W829-V829</f>
        <v>0.00649999999999995</v>
      </c>
      <c r="Y829" s="70" t="n">
        <f aca="false">Y828+M829</f>
        <v>1.95824514453335</v>
      </c>
      <c r="Z829" s="70" t="n">
        <f aca="false">MAX(Z828,Y829)</f>
        <v>1.96500500004368</v>
      </c>
      <c r="AA829" s="70" t="n">
        <f aca="false">Z829-Y829</f>
        <v>0.00675985551033076</v>
      </c>
      <c r="AB829" s="72" t="n">
        <f aca="false">AB828*(1+F829)</f>
        <v>7.73065539043439</v>
      </c>
      <c r="AC829" s="73" t="n">
        <f aca="false">MAX(AC828,AB829)</f>
        <v>7.78123340758368</v>
      </c>
      <c r="AD829" s="70" t="n">
        <f aca="false">1-AB829/AC829</f>
        <v>0.00649999999999995</v>
      </c>
      <c r="AE829" s="73" t="n">
        <f aca="false">AE828*(1+M829)</f>
        <v>6.23646906927324</v>
      </c>
      <c r="AF829" s="73" t="n">
        <f aca="false">MAX(AF828,AE829)</f>
        <v>6.2789136180934</v>
      </c>
      <c r="AG829" s="70" t="n">
        <f aca="false">1-AE829/AF829</f>
        <v>0.00675985551033065</v>
      </c>
      <c r="AH829" s="74" t="n">
        <f aca="false">IF(R829&gt;0,AH828+1,0)</f>
        <v>1</v>
      </c>
      <c r="AI829" s="74" t="n">
        <f aca="false">IF(U829&gt;0,AI828+1,0)</f>
        <v>1</v>
      </c>
      <c r="AJ829" s="74" t="n">
        <f aca="false">IF(G829&gt;0,AJ828+1,0)</f>
        <v>0</v>
      </c>
      <c r="AK829" s="74" t="n">
        <f aca="false">IF(G829&lt;=0,AK828+1,0)</f>
        <v>1</v>
      </c>
      <c r="AL829" s="74" t="n">
        <f aca="false">IF(K829&gt;0,AL828+1,0)</f>
        <v>0</v>
      </c>
      <c r="AM829" s="74" t="n">
        <f aca="false">IF(K829&lt;=0,AM828+1,0)</f>
        <v>1</v>
      </c>
    </row>
    <row r="830" customFormat="false" ht="15" hidden="false" customHeight="false" outlineLevel="0" collapsed="false">
      <c r="A830" s="61" t="n">
        <v>829</v>
      </c>
      <c r="B830" s="62" t="n">
        <v>42383.6145833333</v>
      </c>
      <c r="C830" s="63" t="n">
        <f aca="false">YEAR(B830)</f>
        <v>2016</v>
      </c>
      <c r="D830" s="32" t="s">
        <v>276</v>
      </c>
      <c r="E830" s="64" t="n">
        <v>7530.05</v>
      </c>
      <c r="F830" s="65" t="n">
        <v>0.0189</v>
      </c>
      <c r="G830" s="66" t="n">
        <v>142.317945</v>
      </c>
      <c r="H830" s="67" t="n">
        <f aca="false">E830+IF(D830="Long",1,-1)*G830</f>
        <v>7387.732055</v>
      </c>
      <c r="I830" s="68" t="n">
        <f aca="false">Assumptions!$B$58</f>
        <v>5.35750011455817</v>
      </c>
      <c r="J830" s="68" t="n">
        <f aca="false">INDEX(Yearly!$L$5:$L$22,MATCH(C830,Yearly!$A$5:$A$22,0))</f>
        <v>0.535750011455817</v>
      </c>
      <c r="K830" s="68" t="n">
        <f aca="false">G830-I830-J830</f>
        <v>136.424694873986</v>
      </c>
      <c r="L830" s="69" t="n">
        <f aca="false">(I830+J830)/Assumptions!$B$8</f>
        <v>0.00025985551033068</v>
      </c>
      <c r="M830" s="70" t="n">
        <f aca="false">F830-L830</f>
        <v>0.0186401444896693</v>
      </c>
      <c r="N830" s="71" t="n">
        <f aca="false">G830*Assumptions!$B$7</f>
        <v>1119330.637425</v>
      </c>
      <c r="O830" s="71" t="n">
        <f aca="false">K830*Assumptions!$B$7</f>
        <v>1072980.2251839</v>
      </c>
      <c r="P830" s="68" t="n">
        <f aca="false">P829+G830</f>
        <v>11986.06292</v>
      </c>
      <c r="Q830" s="68" t="n">
        <f aca="false">MAX(Q829,P830)</f>
        <v>11986.06292</v>
      </c>
      <c r="R830" s="68" t="n">
        <f aca="false">Q830-P830</f>
        <v>0</v>
      </c>
      <c r="S830" s="68" t="n">
        <f aca="false">S829+K830</f>
        <v>7098.41556548859</v>
      </c>
      <c r="T830" s="68" t="n">
        <f aca="false">MAX(T829,S830)</f>
        <v>7098.41556548859</v>
      </c>
      <c r="U830" s="68" t="n">
        <f aca="false">T830-S830</f>
        <v>0</v>
      </c>
      <c r="V830" s="70" t="n">
        <f aca="false">V829+F830</f>
        <v>2.1924</v>
      </c>
      <c r="W830" s="70" t="n">
        <f aca="false">MAX(W829,V830)</f>
        <v>2.1924</v>
      </c>
      <c r="X830" s="70" t="n">
        <f aca="false">W830-V830</f>
        <v>0</v>
      </c>
      <c r="Y830" s="70" t="n">
        <f aca="false">Y829+M830</f>
        <v>1.97688528902302</v>
      </c>
      <c r="Z830" s="70" t="n">
        <f aca="false">MAX(Z829,Y830)</f>
        <v>1.97688528902302</v>
      </c>
      <c r="AA830" s="70" t="n">
        <f aca="false">Z830-Y830</f>
        <v>0</v>
      </c>
      <c r="AB830" s="72" t="n">
        <f aca="false">AB829*(1+F830)</f>
        <v>7.8767647773136</v>
      </c>
      <c r="AC830" s="73" t="n">
        <f aca="false">MAX(AC829,AB830)</f>
        <v>7.8767647773136</v>
      </c>
      <c r="AD830" s="70" t="n">
        <f aca="false">1-AB830/AC830</f>
        <v>0</v>
      </c>
      <c r="AE830" s="73" t="n">
        <f aca="false">AE829*(1+M830)</f>
        <v>6.35271775382985</v>
      </c>
      <c r="AF830" s="73" t="n">
        <f aca="false">MAX(AF829,AE830)</f>
        <v>6.35271775382985</v>
      </c>
      <c r="AG830" s="70" t="n">
        <f aca="false">1-AE830/AF830</f>
        <v>0</v>
      </c>
      <c r="AH830" s="74" t="n">
        <f aca="false">IF(R830&gt;0,AH829+1,0)</f>
        <v>0</v>
      </c>
      <c r="AI830" s="74" t="n">
        <f aca="false">IF(U830&gt;0,AI829+1,0)</f>
        <v>0</v>
      </c>
      <c r="AJ830" s="74" t="n">
        <f aca="false">IF(G830&gt;0,AJ829+1,0)</f>
        <v>1</v>
      </c>
      <c r="AK830" s="74" t="n">
        <f aca="false">IF(G830&lt;=0,AK829+1,0)</f>
        <v>0</v>
      </c>
      <c r="AL830" s="74" t="n">
        <f aca="false">IF(K830&gt;0,AL829+1,0)</f>
        <v>1</v>
      </c>
      <c r="AM830" s="74" t="n">
        <f aca="false">IF(K830&lt;=0,AM829+1,0)</f>
        <v>0</v>
      </c>
    </row>
    <row r="831" customFormat="false" ht="15" hidden="false" customHeight="false" outlineLevel="0" collapsed="false">
      <c r="A831" s="61" t="n">
        <v>830</v>
      </c>
      <c r="B831" s="62" t="n">
        <v>42391.4479166667</v>
      </c>
      <c r="C831" s="63" t="n">
        <f aca="false">YEAR(B831)</f>
        <v>2016</v>
      </c>
      <c r="D831" s="32" t="s">
        <v>277</v>
      </c>
      <c r="E831" s="64" t="n">
        <v>7387.75</v>
      </c>
      <c r="F831" s="65" t="n">
        <v>0.009</v>
      </c>
      <c r="G831" s="66" t="n">
        <v>66.48975</v>
      </c>
      <c r="H831" s="67" t="n">
        <f aca="false">E831+IF(D831="Long",1,-1)*G831</f>
        <v>7454.23975</v>
      </c>
      <c r="I831" s="68" t="n">
        <f aca="false">Assumptions!$B$58</f>
        <v>5.35750011455817</v>
      </c>
      <c r="J831" s="68" t="n">
        <f aca="false">INDEX(Yearly!$L$5:$L$22,MATCH(C831,Yearly!$A$5:$A$22,0))</f>
        <v>0.535750011455817</v>
      </c>
      <c r="K831" s="68" t="n">
        <f aca="false">G831-I831-J831</f>
        <v>60.596499873986</v>
      </c>
      <c r="L831" s="69" t="n">
        <f aca="false">(I831+J831)/Assumptions!$B$8</f>
        <v>0.00025985551033068</v>
      </c>
      <c r="M831" s="70" t="n">
        <f aca="false">F831-L831</f>
        <v>0.00874014448966932</v>
      </c>
      <c r="N831" s="71" t="n">
        <f aca="false">G831*Assumptions!$B$7</f>
        <v>522941.88375</v>
      </c>
      <c r="O831" s="71" t="n">
        <f aca="false">K831*Assumptions!$B$7</f>
        <v>476591.4715089</v>
      </c>
      <c r="P831" s="68" t="n">
        <f aca="false">P830+G831</f>
        <v>12052.55267</v>
      </c>
      <c r="Q831" s="68" t="n">
        <f aca="false">MAX(Q830,P831)</f>
        <v>12052.55267</v>
      </c>
      <c r="R831" s="68" t="n">
        <f aca="false">Q831-P831</f>
        <v>0</v>
      </c>
      <c r="S831" s="68" t="n">
        <f aca="false">S830+K831</f>
        <v>7159.01206536258</v>
      </c>
      <c r="T831" s="68" t="n">
        <f aca="false">MAX(T830,S831)</f>
        <v>7159.01206536258</v>
      </c>
      <c r="U831" s="68" t="n">
        <f aca="false">T831-S831</f>
        <v>0</v>
      </c>
      <c r="V831" s="70" t="n">
        <f aca="false">V830+F831</f>
        <v>2.2014</v>
      </c>
      <c r="W831" s="70" t="n">
        <f aca="false">MAX(W830,V831)</f>
        <v>2.2014</v>
      </c>
      <c r="X831" s="70" t="n">
        <f aca="false">W831-V831</f>
        <v>0</v>
      </c>
      <c r="Y831" s="70" t="n">
        <f aca="false">Y830+M831</f>
        <v>1.98562543351269</v>
      </c>
      <c r="Z831" s="70" t="n">
        <f aca="false">MAX(Z830,Y831)</f>
        <v>1.98562543351269</v>
      </c>
      <c r="AA831" s="70" t="n">
        <f aca="false">Z831-Y831</f>
        <v>0</v>
      </c>
      <c r="AB831" s="72" t="n">
        <f aca="false">AB830*(1+F831)</f>
        <v>7.94765566030942</v>
      </c>
      <c r="AC831" s="73" t="n">
        <f aca="false">MAX(AC830,AB831)</f>
        <v>7.94765566030942</v>
      </c>
      <c r="AD831" s="70" t="n">
        <f aca="false">1-AB831/AC831</f>
        <v>0</v>
      </c>
      <c r="AE831" s="73" t="n">
        <f aca="false">AE830*(1+M831)</f>
        <v>6.40824142490041</v>
      </c>
      <c r="AF831" s="73" t="n">
        <f aca="false">MAX(AF830,AE831)</f>
        <v>6.40824142490041</v>
      </c>
      <c r="AG831" s="70" t="n">
        <f aca="false">1-AE831/AF831</f>
        <v>0</v>
      </c>
      <c r="AH831" s="74" t="n">
        <f aca="false">IF(R831&gt;0,AH830+1,0)</f>
        <v>0</v>
      </c>
      <c r="AI831" s="74" t="n">
        <f aca="false">IF(U831&gt;0,AI830+1,0)</f>
        <v>0</v>
      </c>
      <c r="AJ831" s="74" t="n">
        <f aca="false">IF(G831&gt;0,AJ830+1,0)</f>
        <v>2</v>
      </c>
      <c r="AK831" s="74" t="n">
        <f aca="false">IF(G831&lt;=0,AK830+1,0)</f>
        <v>0</v>
      </c>
      <c r="AL831" s="74" t="n">
        <f aca="false">IF(K831&gt;0,AL830+1,0)</f>
        <v>2</v>
      </c>
      <c r="AM831" s="74" t="n">
        <f aca="false">IF(K831&lt;=0,AM830+1,0)</f>
        <v>0</v>
      </c>
    </row>
    <row r="832" customFormat="false" ht="15" hidden="false" customHeight="false" outlineLevel="0" collapsed="false">
      <c r="A832" s="61" t="n">
        <v>831</v>
      </c>
      <c r="B832" s="62" t="n">
        <v>42402.6354166667</v>
      </c>
      <c r="C832" s="63" t="n">
        <f aca="false">YEAR(B832)</f>
        <v>2016</v>
      </c>
      <c r="D832" s="32" t="s">
        <v>276</v>
      </c>
      <c r="E832" s="64" t="n">
        <v>7454.3</v>
      </c>
      <c r="F832" s="65" t="n">
        <v>-0.0022</v>
      </c>
      <c r="G832" s="66" t="n">
        <v>-16.39946</v>
      </c>
      <c r="H832" s="67" t="n">
        <f aca="false">E832+IF(D832="Long",1,-1)*G832</f>
        <v>7470.69946</v>
      </c>
      <c r="I832" s="68" t="n">
        <f aca="false">Assumptions!$B$58</f>
        <v>5.35750011455817</v>
      </c>
      <c r="J832" s="68" t="n">
        <f aca="false">INDEX(Yearly!$L$5:$L$22,MATCH(C832,Yearly!$A$5:$A$22,0))</f>
        <v>0.535750011455817</v>
      </c>
      <c r="K832" s="68" t="n">
        <f aca="false">G832-I832-J832</f>
        <v>-22.292710126014</v>
      </c>
      <c r="L832" s="69" t="n">
        <f aca="false">(I832+J832)/Assumptions!$B$8</f>
        <v>0.00025985551033068</v>
      </c>
      <c r="M832" s="70" t="n">
        <f aca="false">F832-L832</f>
        <v>-0.00245985551033068</v>
      </c>
      <c r="N832" s="71" t="n">
        <f aca="false">G832*Assumptions!$B$7</f>
        <v>-128981.7529</v>
      </c>
      <c r="O832" s="71" t="n">
        <f aca="false">K832*Assumptions!$B$7</f>
        <v>-175332.1651411</v>
      </c>
      <c r="P832" s="68" t="n">
        <f aca="false">P831+G832</f>
        <v>12036.15321</v>
      </c>
      <c r="Q832" s="68" t="n">
        <f aca="false">MAX(Q831,P832)</f>
        <v>12052.55267</v>
      </c>
      <c r="R832" s="68" t="n">
        <f aca="false">Q832-P832</f>
        <v>16.3994600000005</v>
      </c>
      <c r="S832" s="68" t="n">
        <f aca="false">S831+K832</f>
        <v>7136.71935523656</v>
      </c>
      <c r="T832" s="68" t="n">
        <f aca="false">MAX(T831,S832)</f>
        <v>7159.01206536258</v>
      </c>
      <c r="U832" s="68" t="n">
        <f aca="false">T832-S832</f>
        <v>22.2927101260138</v>
      </c>
      <c r="V832" s="70" t="n">
        <f aca="false">V831+F832</f>
        <v>2.1992</v>
      </c>
      <c r="W832" s="70" t="n">
        <f aca="false">MAX(W831,V832)</f>
        <v>2.2014</v>
      </c>
      <c r="X832" s="70" t="n">
        <f aca="false">W832-V832</f>
        <v>0.0022000000000002</v>
      </c>
      <c r="Y832" s="70" t="n">
        <f aca="false">Y831+M832</f>
        <v>1.98316557800236</v>
      </c>
      <c r="Z832" s="70" t="n">
        <f aca="false">MAX(Z831,Y832)</f>
        <v>1.98562543351269</v>
      </c>
      <c r="AA832" s="70" t="n">
        <f aca="false">Z832-Y832</f>
        <v>0.00245985551033079</v>
      </c>
      <c r="AB832" s="72" t="n">
        <f aca="false">AB831*(1+F832)</f>
        <v>7.93017081785674</v>
      </c>
      <c r="AC832" s="73" t="n">
        <f aca="false">MAX(AC831,AB832)</f>
        <v>7.94765566030942</v>
      </c>
      <c r="AD832" s="70" t="n">
        <f aca="false">1-AB832/AC832</f>
        <v>0.00219999999999998</v>
      </c>
      <c r="AE832" s="73" t="n">
        <f aca="false">AE831*(1+M832)</f>
        <v>6.39247807691984</v>
      </c>
      <c r="AF832" s="73" t="n">
        <f aca="false">MAX(AF831,AE832)</f>
        <v>6.40824142490041</v>
      </c>
      <c r="AG832" s="70" t="n">
        <f aca="false">1-AE832/AF832</f>
        <v>0.00245985551033068</v>
      </c>
      <c r="AH832" s="74" t="n">
        <f aca="false">IF(R832&gt;0,AH831+1,0)</f>
        <v>1</v>
      </c>
      <c r="AI832" s="74" t="n">
        <f aca="false">IF(U832&gt;0,AI831+1,0)</f>
        <v>1</v>
      </c>
      <c r="AJ832" s="74" t="n">
        <f aca="false">IF(G832&gt;0,AJ831+1,0)</f>
        <v>0</v>
      </c>
      <c r="AK832" s="74" t="n">
        <f aca="false">IF(G832&lt;=0,AK831+1,0)</f>
        <v>1</v>
      </c>
      <c r="AL832" s="74" t="n">
        <f aca="false">IF(K832&gt;0,AL831+1,0)</f>
        <v>0</v>
      </c>
      <c r="AM832" s="74" t="n">
        <f aca="false">IF(K832&lt;=0,AM831+1,0)</f>
        <v>1</v>
      </c>
    </row>
    <row r="833" customFormat="false" ht="15" hidden="false" customHeight="false" outlineLevel="0" collapsed="false">
      <c r="A833" s="61" t="n">
        <v>832</v>
      </c>
      <c r="B833" s="62" t="n">
        <v>42405.4479166667</v>
      </c>
      <c r="C833" s="63" t="n">
        <f aca="false">YEAR(B833)</f>
        <v>2016</v>
      </c>
      <c r="D833" s="32" t="s">
        <v>277</v>
      </c>
      <c r="E833" s="64" t="n">
        <v>7470.7</v>
      </c>
      <c r="F833" s="65" t="n">
        <v>-0.0045</v>
      </c>
      <c r="G833" s="66" t="n">
        <v>-33.61815</v>
      </c>
      <c r="H833" s="67" t="n">
        <f aca="false">E833+IF(D833="Long",1,-1)*G833</f>
        <v>7437.08185</v>
      </c>
      <c r="I833" s="68" t="n">
        <f aca="false">Assumptions!$B$58</f>
        <v>5.35750011455817</v>
      </c>
      <c r="J833" s="68" t="n">
        <f aca="false">INDEX(Yearly!$L$5:$L$22,MATCH(C833,Yearly!$A$5:$A$22,0))</f>
        <v>0.535750011455817</v>
      </c>
      <c r="K833" s="68" t="n">
        <f aca="false">G833-I833-J833</f>
        <v>-39.511400126014</v>
      </c>
      <c r="L833" s="69" t="n">
        <f aca="false">(I833+J833)/Assumptions!$B$8</f>
        <v>0.00025985551033068</v>
      </c>
      <c r="M833" s="70" t="n">
        <f aca="false">F833-L833</f>
        <v>-0.00475985551033068</v>
      </c>
      <c r="N833" s="71" t="n">
        <f aca="false">G833*Assumptions!$B$7</f>
        <v>-264406.74975</v>
      </c>
      <c r="O833" s="71" t="n">
        <f aca="false">K833*Assumptions!$B$7</f>
        <v>-310757.1619911</v>
      </c>
      <c r="P833" s="68" t="n">
        <f aca="false">P832+G833</f>
        <v>12002.53506</v>
      </c>
      <c r="Q833" s="68" t="n">
        <f aca="false">MAX(Q832,P833)</f>
        <v>12052.55267</v>
      </c>
      <c r="R833" s="68" t="n">
        <f aca="false">Q833-P833</f>
        <v>50.0176100000008</v>
      </c>
      <c r="S833" s="68" t="n">
        <f aca="false">S832+K833</f>
        <v>7097.20795511055</v>
      </c>
      <c r="T833" s="68" t="n">
        <f aca="false">MAX(T832,S833)</f>
        <v>7159.01206536258</v>
      </c>
      <c r="U833" s="68" t="n">
        <f aca="false">T833-S833</f>
        <v>61.8041102520274</v>
      </c>
      <c r="V833" s="70" t="n">
        <f aca="false">V832+F833</f>
        <v>2.1947</v>
      </c>
      <c r="W833" s="70" t="n">
        <f aca="false">MAX(W832,V833)</f>
        <v>2.2014</v>
      </c>
      <c r="X833" s="70" t="n">
        <f aca="false">W833-V833</f>
        <v>0.00670000000000037</v>
      </c>
      <c r="Y833" s="70" t="n">
        <f aca="false">Y832+M833</f>
        <v>1.97840572249203</v>
      </c>
      <c r="Z833" s="70" t="n">
        <f aca="false">MAX(Z832,Y833)</f>
        <v>1.98562543351269</v>
      </c>
      <c r="AA833" s="70" t="n">
        <f aca="false">Z833-Y833</f>
        <v>0.00721971102066155</v>
      </c>
      <c r="AB833" s="72" t="n">
        <f aca="false">AB832*(1+F833)</f>
        <v>7.89448504917639</v>
      </c>
      <c r="AC833" s="73" t="n">
        <f aca="false">MAX(AC832,AB833)</f>
        <v>7.94765566030942</v>
      </c>
      <c r="AD833" s="70" t="n">
        <f aca="false">1-AB833/AC833</f>
        <v>0.00669009999999992</v>
      </c>
      <c r="AE833" s="73" t="n">
        <f aca="false">AE832*(1+M833)</f>
        <v>6.36205080492074</v>
      </c>
      <c r="AF833" s="73" t="n">
        <f aca="false">MAX(AF832,AE833)</f>
        <v>6.40824142490041</v>
      </c>
      <c r="AG833" s="70" t="n">
        <f aca="false">1-AE833/AF833</f>
        <v>0.00720800246385578</v>
      </c>
      <c r="AH833" s="74" t="n">
        <f aca="false">IF(R833&gt;0,AH832+1,0)</f>
        <v>2</v>
      </c>
      <c r="AI833" s="74" t="n">
        <f aca="false">IF(U833&gt;0,AI832+1,0)</f>
        <v>2</v>
      </c>
      <c r="AJ833" s="74" t="n">
        <f aca="false">IF(G833&gt;0,AJ832+1,0)</f>
        <v>0</v>
      </c>
      <c r="AK833" s="74" t="n">
        <f aca="false">IF(G833&lt;=0,AK832+1,0)</f>
        <v>2</v>
      </c>
      <c r="AL833" s="74" t="n">
        <f aca="false">IF(K833&gt;0,AL832+1,0)</f>
        <v>0</v>
      </c>
      <c r="AM833" s="74" t="n">
        <f aca="false">IF(K833&lt;=0,AM832+1,0)</f>
        <v>2</v>
      </c>
    </row>
    <row r="834" customFormat="false" ht="15" hidden="false" customHeight="false" outlineLevel="0" collapsed="false">
      <c r="A834" s="61" t="n">
        <v>833</v>
      </c>
      <c r="B834" s="62" t="n">
        <v>42408.6145833333</v>
      </c>
      <c r="C834" s="63" t="n">
        <f aca="false">YEAR(B834)</f>
        <v>2016</v>
      </c>
      <c r="D834" s="32" t="s">
        <v>276</v>
      </c>
      <c r="E834" s="64" t="n">
        <v>7437.25</v>
      </c>
      <c r="F834" s="65" t="n">
        <v>0.0375</v>
      </c>
      <c r="G834" s="66" t="n">
        <v>278.896875</v>
      </c>
      <c r="H834" s="67" t="n">
        <f aca="false">E834+IF(D834="Long",1,-1)*G834</f>
        <v>7158.353125</v>
      </c>
      <c r="I834" s="68" t="n">
        <f aca="false">Assumptions!$B$58</f>
        <v>5.35750011455817</v>
      </c>
      <c r="J834" s="68" t="n">
        <f aca="false">INDEX(Yearly!$L$5:$L$22,MATCH(C834,Yearly!$A$5:$A$22,0))</f>
        <v>0.535750011455817</v>
      </c>
      <c r="K834" s="68" t="n">
        <f aca="false">G834-I834-J834</f>
        <v>273.003624873986</v>
      </c>
      <c r="L834" s="69" t="n">
        <f aca="false">(I834+J834)/Assumptions!$B$8</f>
        <v>0.00025985551033068</v>
      </c>
      <c r="M834" s="70" t="n">
        <f aca="false">F834-L834</f>
        <v>0.0372401444896693</v>
      </c>
      <c r="N834" s="71" t="n">
        <f aca="false">G834*Assumptions!$B$7</f>
        <v>2193523.921875</v>
      </c>
      <c r="O834" s="71" t="n">
        <f aca="false">K834*Assumptions!$B$7</f>
        <v>2147173.5096339</v>
      </c>
      <c r="P834" s="68" t="n">
        <f aca="false">P833+G834</f>
        <v>12281.431935</v>
      </c>
      <c r="Q834" s="68" t="n">
        <f aca="false">MAX(Q833,P834)</f>
        <v>12281.431935</v>
      </c>
      <c r="R834" s="68" t="n">
        <f aca="false">Q834-P834</f>
        <v>0</v>
      </c>
      <c r="S834" s="68" t="n">
        <f aca="false">S833+K834</f>
        <v>7370.21157998454</v>
      </c>
      <c r="T834" s="68" t="n">
        <f aca="false">MAX(T833,S834)</f>
        <v>7370.21157998454</v>
      </c>
      <c r="U834" s="68" t="n">
        <f aca="false">T834-S834</f>
        <v>0</v>
      </c>
      <c r="V834" s="70" t="n">
        <f aca="false">V833+F834</f>
        <v>2.2322</v>
      </c>
      <c r="W834" s="70" t="n">
        <f aca="false">MAX(W833,V834)</f>
        <v>2.2322</v>
      </c>
      <c r="X834" s="70" t="n">
        <f aca="false">W834-V834</f>
        <v>0</v>
      </c>
      <c r="Y834" s="70" t="n">
        <f aca="false">Y833+M834</f>
        <v>2.0156458669817</v>
      </c>
      <c r="Z834" s="70" t="n">
        <f aca="false">MAX(Z833,Y834)</f>
        <v>2.0156458669817</v>
      </c>
      <c r="AA834" s="70" t="n">
        <f aca="false">Z834-Y834</f>
        <v>0</v>
      </c>
      <c r="AB834" s="72" t="n">
        <f aca="false">AB833*(1+F834)</f>
        <v>8.1905282385205</v>
      </c>
      <c r="AC834" s="73" t="n">
        <f aca="false">MAX(AC833,AB834)</f>
        <v>8.1905282385205</v>
      </c>
      <c r="AD834" s="70" t="n">
        <f aca="false">1-AB834/AC834</f>
        <v>0</v>
      </c>
      <c r="AE834" s="73" t="n">
        <f aca="false">AE833*(1+M834)</f>
        <v>6.59897449614661</v>
      </c>
      <c r="AF834" s="73" t="n">
        <f aca="false">MAX(AF833,AE834)</f>
        <v>6.59897449614661</v>
      </c>
      <c r="AG834" s="70" t="n">
        <f aca="false">1-AE834/AF834</f>
        <v>0</v>
      </c>
      <c r="AH834" s="74" t="n">
        <f aca="false">IF(R834&gt;0,AH833+1,0)</f>
        <v>0</v>
      </c>
      <c r="AI834" s="74" t="n">
        <f aca="false">IF(U834&gt;0,AI833+1,0)</f>
        <v>0</v>
      </c>
      <c r="AJ834" s="74" t="n">
        <f aca="false">IF(G834&gt;0,AJ833+1,0)</f>
        <v>1</v>
      </c>
      <c r="AK834" s="74" t="n">
        <f aca="false">IF(G834&lt;=0,AK833+1,0)</f>
        <v>0</v>
      </c>
      <c r="AL834" s="74" t="n">
        <f aca="false">IF(K834&gt;0,AL833+1,0)</f>
        <v>1</v>
      </c>
      <c r="AM834" s="74" t="n">
        <f aca="false">IF(K834&lt;=0,AM833+1,0)</f>
        <v>0</v>
      </c>
    </row>
    <row r="835" customFormat="false" ht="15" hidden="false" customHeight="false" outlineLevel="0" collapsed="false">
      <c r="A835" s="61" t="n">
        <v>834</v>
      </c>
      <c r="B835" s="62" t="n">
        <v>42415.4895833333</v>
      </c>
      <c r="C835" s="63" t="n">
        <f aca="false">YEAR(B835)</f>
        <v>2016</v>
      </c>
      <c r="D835" s="32" t="s">
        <v>277</v>
      </c>
      <c r="E835" s="64" t="n">
        <v>7158.05</v>
      </c>
      <c r="F835" s="65" t="n">
        <v>-0.003</v>
      </c>
      <c r="G835" s="66" t="n">
        <v>-21.47415</v>
      </c>
      <c r="H835" s="67" t="n">
        <f aca="false">E835+IF(D835="Long",1,-1)*G835</f>
        <v>7136.57585</v>
      </c>
      <c r="I835" s="68" t="n">
        <f aca="false">Assumptions!$B$58</f>
        <v>5.35750011455817</v>
      </c>
      <c r="J835" s="68" t="n">
        <f aca="false">INDEX(Yearly!$L$5:$L$22,MATCH(C835,Yearly!$A$5:$A$22,0))</f>
        <v>0.535750011455817</v>
      </c>
      <c r="K835" s="68" t="n">
        <f aca="false">G835-I835-J835</f>
        <v>-27.367400126014</v>
      </c>
      <c r="L835" s="69" t="n">
        <f aca="false">(I835+J835)/Assumptions!$B$8</f>
        <v>0.00025985551033068</v>
      </c>
      <c r="M835" s="70" t="n">
        <f aca="false">F835-L835</f>
        <v>-0.00325985551033068</v>
      </c>
      <c r="N835" s="71" t="n">
        <f aca="false">G835*Assumptions!$B$7</f>
        <v>-168894.18975</v>
      </c>
      <c r="O835" s="71" t="n">
        <f aca="false">K835*Assumptions!$B$7</f>
        <v>-215244.6019911</v>
      </c>
      <c r="P835" s="68" t="n">
        <f aca="false">P834+G835</f>
        <v>12259.957785</v>
      </c>
      <c r="Q835" s="68" t="n">
        <f aca="false">MAX(Q834,P835)</f>
        <v>12281.431935</v>
      </c>
      <c r="R835" s="68" t="n">
        <f aca="false">Q835-P835</f>
        <v>21.47415</v>
      </c>
      <c r="S835" s="68" t="n">
        <f aca="false">S834+K835</f>
        <v>7342.84417985852</v>
      </c>
      <c r="T835" s="68" t="n">
        <f aca="false">MAX(T834,S835)</f>
        <v>7370.21157998454</v>
      </c>
      <c r="U835" s="68" t="n">
        <f aca="false">T835-S835</f>
        <v>27.3674001260142</v>
      </c>
      <c r="V835" s="70" t="n">
        <f aca="false">V834+F835</f>
        <v>2.2292</v>
      </c>
      <c r="W835" s="70" t="n">
        <f aca="false">MAX(W834,V835)</f>
        <v>2.2322</v>
      </c>
      <c r="X835" s="70" t="n">
        <f aca="false">W835-V835</f>
        <v>0.00300000000000011</v>
      </c>
      <c r="Y835" s="70" t="n">
        <f aca="false">Y834+M835</f>
        <v>2.01238601147137</v>
      </c>
      <c r="Z835" s="70" t="n">
        <f aca="false">MAX(Z834,Y835)</f>
        <v>2.0156458669817</v>
      </c>
      <c r="AA835" s="70" t="n">
        <f aca="false">Z835-Y835</f>
        <v>0.00325985551033048</v>
      </c>
      <c r="AB835" s="72" t="n">
        <f aca="false">AB834*(1+F835)</f>
        <v>8.16595665380494</v>
      </c>
      <c r="AC835" s="73" t="n">
        <f aca="false">MAX(AC834,AB835)</f>
        <v>8.1905282385205</v>
      </c>
      <c r="AD835" s="70" t="n">
        <f aca="false">1-AB835/AC835</f>
        <v>0.003</v>
      </c>
      <c r="AE835" s="73" t="n">
        <f aca="false">AE834*(1+M835)</f>
        <v>6.57746279277281</v>
      </c>
      <c r="AF835" s="73" t="n">
        <f aca="false">MAX(AF834,AE835)</f>
        <v>6.59897449614661</v>
      </c>
      <c r="AG835" s="70" t="n">
        <f aca="false">1-AE835/AF835</f>
        <v>0.0032598555103307</v>
      </c>
      <c r="AH835" s="74" t="n">
        <f aca="false">IF(R835&gt;0,AH834+1,0)</f>
        <v>1</v>
      </c>
      <c r="AI835" s="74" t="n">
        <f aca="false">IF(U835&gt;0,AI834+1,0)</f>
        <v>1</v>
      </c>
      <c r="AJ835" s="74" t="n">
        <f aca="false">IF(G835&gt;0,AJ834+1,0)</f>
        <v>0</v>
      </c>
      <c r="AK835" s="74" t="n">
        <f aca="false">IF(G835&lt;=0,AK834+1,0)</f>
        <v>1</v>
      </c>
      <c r="AL835" s="74" t="n">
        <f aca="false">IF(K835&gt;0,AL834+1,0)</f>
        <v>0</v>
      </c>
      <c r="AM835" s="74" t="n">
        <f aca="false">IF(K835&lt;=0,AM834+1,0)</f>
        <v>1</v>
      </c>
    </row>
    <row r="836" customFormat="false" ht="15" hidden="false" customHeight="false" outlineLevel="0" collapsed="false">
      <c r="A836" s="61" t="n">
        <v>835</v>
      </c>
      <c r="B836" s="62" t="n">
        <v>42416.40625</v>
      </c>
      <c r="C836" s="63" t="n">
        <f aca="false">YEAR(B836)</f>
        <v>2016</v>
      </c>
      <c r="D836" s="32" t="s">
        <v>276</v>
      </c>
      <c r="E836" s="64" t="n">
        <v>7136.65</v>
      </c>
      <c r="F836" s="65" t="n">
        <v>-0.0097</v>
      </c>
      <c r="G836" s="66" t="n">
        <v>-69.225505</v>
      </c>
      <c r="H836" s="67" t="n">
        <f aca="false">E836+IF(D836="Long",1,-1)*G836</f>
        <v>7205.875505</v>
      </c>
      <c r="I836" s="68" t="n">
        <f aca="false">Assumptions!$B$58</f>
        <v>5.35750011455817</v>
      </c>
      <c r="J836" s="68" t="n">
        <f aca="false">INDEX(Yearly!$L$5:$L$22,MATCH(C836,Yearly!$A$5:$A$22,0))</f>
        <v>0.535750011455817</v>
      </c>
      <c r="K836" s="68" t="n">
        <f aca="false">G836-I836-J836</f>
        <v>-75.118755126014</v>
      </c>
      <c r="L836" s="69" t="n">
        <f aca="false">(I836+J836)/Assumptions!$B$8</f>
        <v>0.00025985551033068</v>
      </c>
      <c r="M836" s="70" t="n">
        <f aca="false">F836-L836</f>
        <v>-0.00995985551033068</v>
      </c>
      <c r="N836" s="71" t="n">
        <f aca="false">G836*Assumptions!$B$7</f>
        <v>-544458.596825</v>
      </c>
      <c r="O836" s="71" t="n">
        <f aca="false">K836*Assumptions!$B$7</f>
        <v>-590809.0090661</v>
      </c>
      <c r="P836" s="68" t="n">
        <f aca="false">P835+G836</f>
        <v>12190.73228</v>
      </c>
      <c r="Q836" s="68" t="n">
        <f aca="false">MAX(Q835,P836)</f>
        <v>12281.431935</v>
      </c>
      <c r="R836" s="68" t="n">
        <f aca="false">Q836-P836</f>
        <v>90.6996550000004</v>
      </c>
      <c r="S836" s="68" t="n">
        <f aca="false">S835+K836</f>
        <v>7267.72542473251</v>
      </c>
      <c r="T836" s="68" t="n">
        <f aca="false">MAX(T835,S836)</f>
        <v>7370.21157998454</v>
      </c>
      <c r="U836" s="68" t="n">
        <f aca="false">T836-S836</f>
        <v>102.486155252028</v>
      </c>
      <c r="V836" s="70" t="n">
        <f aca="false">V835+F836</f>
        <v>2.2195</v>
      </c>
      <c r="W836" s="70" t="n">
        <f aca="false">MAX(W835,V836)</f>
        <v>2.2322</v>
      </c>
      <c r="X836" s="70" t="n">
        <f aca="false">W836-V836</f>
        <v>0.0127000000000002</v>
      </c>
      <c r="Y836" s="70" t="n">
        <f aca="false">Y835+M836</f>
        <v>2.00242615596103</v>
      </c>
      <c r="Z836" s="70" t="n">
        <f aca="false">MAX(Z835,Y836)</f>
        <v>2.0156458669817</v>
      </c>
      <c r="AA836" s="70" t="n">
        <f aca="false">Z836-Y836</f>
        <v>0.0132197110206613</v>
      </c>
      <c r="AB836" s="72" t="n">
        <f aca="false">AB835*(1+F836)</f>
        <v>8.08674687426303</v>
      </c>
      <c r="AC836" s="73" t="n">
        <f aca="false">MAX(AC835,AB836)</f>
        <v>8.1905282385205</v>
      </c>
      <c r="AD836" s="70" t="n">
        <f aca="false">1-AB836/AC836</f>
        <v>0.0126709</v>
      </c>
      <c r="AE836" s="73" t="n">
        <f aca="false">AE835*(1+M836)</f>
        <v>6.51195221373222</v>
      </c>
      <c r="AF836" s="73" t="n">
        <f aca="false">MAX(AF835,AE836)</f>
        <v>6.59897449614661</v>
      </c>
      <c r="AG836" s="70" t="n">
        <f aca="false">1-AE836/AF836</f>
        <v>0.0131872433307938</v>
      </c>
      <c r="AH836" s="74" t="n">
        <f aca="false">IF(R836&gt;0,AH835+1,0)</f>
        <v>2</v>
      </c>
      <c r="AI836" s="74" t="n">
        <f aca="false">IF(U836&gt;0,AI835+1,0)</f>
        <v>2</v>
      </c>
      <c r="AJ836" s="74" t="n">
        <f aca="false">IF(G836&gt;0,AJ835+1,0)</f>
        <v>0</v>
      </c>
      <c r="AK836" s="74" t="n">
        <f aca="false">IF(G836&lt;=0,AK835+1,0)</f>
        <v>2</v>
      </c>
      <c r="AL836" s="74" t="n">
        <f aca="false">IF(K836&gt;0,AL835+1,0)</f>
        <v>0</v>
      </c>
      <c r="AM836" s="74" t="n">
        <f aca="false">IF(K836&lt;=0,AM835+1,0)</f>
        <v>2</v>
      </c>
    </row>
    <row r="837" customFormat="false" ht="15" hidden="false" customHeight="false" outlineLevel="0" collapsed="false">
      <c r="A837" s="61" t="n">
        <v>836</v>
      </c>
      <c r="B837" s="62" t="n">
        <v>42418.40625</v>
      </c>
      <c r="C837" s="63" t="n">
        <f aca="false">YEAR(B837)</f>
        <v>2016</v>
      </c>
      <c r="D837" s="32" t="s">
        <v>277</v>
      </c>
      <c r="E837" s="64" t="n">
        <v>7205.65</v>
      </c>
      <c r="F837" s="65" t="n">
        <v>-0.0043</v>
      </c>
      <c r="G837" s="66" t="n">
        <v>-30.984295</v>
      </c>
      <c r="H837" s="67" t="n">
        <f aca="false">E837+IF(D837="Long",1,-1)*G837</f>
        <v>7174.665705</v>
      </c>
      <c r="I837" s="68" t="n">
        <f aca="false">Assumptions!$B$58</f>
        <v>5.35750011455817</v>
      </c>
      <c r="J837" s="68" t="n">
        <f aca="false">INDEX(Yearly!$L$5:$L$22,MATCH(C837,Yearly!$A$5:$A$22,0))</f>
        <v>0.535750011455817</v>
      </c>
      <c r="K837" s="68" t="n">
        <f aca="false">G837-I837-J837</f>
        <v>-36.877545126014</v>
      </c>
      <c r="L837" s="69" t="n">
        <f aca="false">(I837+J837)/Assumptions!$B$8</f>
        <v>0.00025985551033068</v>
      </c>
      <c r="M837" s="70" t="n">
        <f aca="false">F837-L837</f>
        <v>-0.00455985551033068</v>
      </c>
      <c r="N837" s="71" t="n">
        <f aca="false">G837*Assumptions!$B$7</f>
        <v>-243691.480175</v>
      </c>
      <c r="O837" s="71" t="n">
        <f aca="false">K837*Assumptions!$B$7</f>
        <v>-290041.8924161</v>
      </c>
      <c r="P837" s="68" t="n">
        <f aca="false">P836+G837</f>
        <v>12159.747985</v>
      </c>
      <c r="Q837" s="68" t="n">
        <f aca="false">MAX(Q836,P837)</f>
        <v>12281.431935</v>
      </c>
      <c r="R837" s="68" t="n">
        <f aca="false">Q837-P837</f>
        <v>121.683950000001</v>
      </c>
      <c r="S837" s="68" t="n">
        <f aca="false">S836+K837</f>
        <v>7230.84787960649</v>
      </c>
      <c r="T837" s="68" t="n">
        <f aca="false">MAX(T836,S837)</f>
        <v>7370.21157998454</v>
      </c>
      <c r="U837" s="68" t="n">
        <f aca="false">T837-S837</f>
        <v>139.363700378042</v>
      </c>
      <c r="V837" s="70" t="n">
        <f aca="false">V836+F837</f>
        <v>2.2152</v>
      </c>
      <c r="W837" s="70" t="n">
        <f aca="false">MAX(W836,V837)</f>
        <v>2.2322</v>
      </c>
      <c r="X837" s="70" t="n">
        <f aca="false">W837-V837</f>
        <v>0.0170000000000003</v>
      </c>
      <c r="Y837" s="70" t="n">
        <f aca="false">Y836+M837</f>
        <v>1.9978663004507</v>
      </c>
      <c r="Z837" s="70" t="n">
        <f aca="false">MAX(Z836,Y837)</f>
        <v>2.0156458669817</v>
      </c>
      <c r="AA837" s="70" t="n">
        <f aca="false">Z837-Y837</f>
        <v>0.0177795665309921</v>
      </c>
      <c r="AB837" s="72" t="n">
        <f aca="false">AB836*(1+F837)</f>
        <v>8.0519738627037</v>
      </c>
      <c r="AC837" s="73" t="n">
        <f aca="false">MAX(AC836,AB837)</f>
        <v>8.1905282385205</v>
      </c>
      <c r="AD837" s="70" t="n">
        <f aca="false">1-AB837/AC837</f>
        <v>0.0169164151300001</v>
      </c>
      <c r="AE837" s="73" t="n">
        <f aca="false">AE836*(1+M837)</f>
        <v>6.48225865254742</v>
      </c>
      <c r="AF837" s="73" t="n">
        <f aca="false">MAX(AF836,AE837)</f>
        <v>6.59897449614661</v>
      </c>
      <c r="AG837" s="70" t="n">
        <f aca="false">1-AE837/AF837</f>
        <v>0.0176869669169566</v>
      </c>
      <c r="AH837" s="74" t="n">
        <f aca="false">IF(R837&gt;0,AH836+1,0)</f>
        <v>3</v>
      </c>
      <c r="AI837" s="74" t="n">
        <f aca="false">IF(U837&gt;0,AI836+1,0)</f>
        <v>3</v>
      </c>
      <c r="AJ837" s="74" t="n">
        <f aca="false">IF(G837&gt;0,AJ836+1,0)</f>
        <v>0</v>
      </c>
      <c r="AK837" s="74" t="n">
        <f aca="false">IF(G837&lt;=0,AK836+1,0)</f>
        <v>3</v>
      </c>
      <c r="AL837" s="74" t="n">
        <f aca="false">IF(K837&gt;0,AL836+1,0)</f>
        <v>0</v>
      </c>
      <c r="AM837" s="74" t="n">
        <f aca="false">IF(K837&lt;=0,AM836+1,0)</f>
        <v>3</v>
      </c>
    </row>
    <row r="838" customFormat="false" ht="15" hidden="false" customHeight="false" outlineLevel="0" collapsed="false">
      <c r="A838" s="61" t="n">
        <v>837</v>
      </c>
      <c r="B838" s="62" t="n">
        <v>42423.4270833333</v>
      </c>
      <c r="C838" s="63" t="n">
        <f aca="false">YEAR(B838)</f>
        <v>2016</v>
      </c>
      <c r="D838" s="32" t="s">
        <v>276</v>
      </c>
      <c r="E838" s="64" t="n">
        <v>7174.35</v>
      </c>
      <c r="F838" s="65" t="n">
        <v>0.0153</v>
      </c>
      <c r="G838" s="66" t="n">
        <v>109.767555</v>
      </c>
      <c r="H838" s="67" t="n">
        <f aca="false">E838+IF(D838="Long",1,-1)*G838</f>
        <v>7064.582445</v>
      </c>
      <c r="I838" s="68" t="n">
        <f aca="false">Assumptions!$B$58</f>
        <v>5.35750011455817</v>
      </c>
      <c r="J838" s="68" t="n">
        <f aca="false">INDEX(Yearly!$L$5:$L$22,MATCH(C838,Yearly!$A$5:$A$22,0))</f>
        <v>0.535750011455817</v>
      </c>
      <c r="K838" s="68" t="n">
        <f aca="false">G838-I838-J838</f>
        <v>103.874304873986</v>
      </c>
      <c r="L838" s="69" t="n">
        <f aca="false">(I838+J838)/Assumptions!$B$8</f>
        <v>0.00025985551033068</v>
      </c>
      <c r="M838" s="70" t="n">
        <f aca="false">F838-L838</f>
        <v>0.0150401444896693</v>
      </c>
      <c r="N838" s="71" t="n">
        <f aca="false">G838*Assumptions!$B$7</f>
        <v>863321.820075</v>
      </c>
      <c r="O838" s="71" t="n">
        <f aca="false">K838*Assumptions!$B$7</f>
        <v>816971.4078339</v>
      </c>
      <c r="P838" s="68" t="n">
        <f aca="false">P837+G838</f>
        <v>12269.51554</v>
      </c>
      <c r="Q838" s="68" t="n">
        <f aca="false">MAX(Q837,P838)</f>
        <v>12281.431935</v>
      </c>
      <c r="R838" s="68" t="n">
        <f aca="false">Q838-P838</f>
        <v>11.9163950000002</v>
      </c>
      <c r="S838" s="68" t="n">
        <f aca="false">S837+K838</f>
        <v>7334.72218448048</v>
      </c>
      <c r="T838" s="68" t="n">
        <f aca="false">MAX(T837,S838)</f>
        <v>7370.21157998454</v>
      </c>
      <c r="U838" s="68" t="n">
        <f aca="false">T838-S838</f>
        <v>35.4893955040561</v>
      </c>
      <c r="V838" s="70" t="n">
        <f aca="false">V837+F838</f>
        <v>2.2305</v>
      </c>
      <c r="W838" s="70" t="n">
        <f aca="false">MAX(W837,V838)</f>
        <v>2.2322</v>
      </c>
      <c r="X838" s="70" t="n">
        <f aca="false">W838-V838</f>
        <v>0.00170000000000048</v>
      </c>
      <c r="Y838" s="70" t="n">
        <f aca="false">Y837+M838</f>
        <v>2.01290644494037</v>
      </c>
      <c r="Z838" s="70" t="n">
        <f aca="false">MAX(Z837,Y838)</f>
        <v>2.0156458669817</v>
      </c>
      <c r="AA838" s="70" t="n">
        <f aca="false">Z838-Y838</f>
        <v>0.00273942204132283</v>
      </c>
      <c r="AB838" s="72" t="n">
        <f aca="false">AB837*(1+F838)</f>
        <v>8.17516906280307</v>
      </c>
      <c r="AC838" s="73" t="n">
        <f aca="false">MAX(AC837,AB838)</f>
        <v>8.1905282385205</v>
      </c>
      <c r="AD838" s="70" t="n">
        <f aca="false">1-AB838/AC838</f>
        <v>0.001875236281489</v>
      </c>
      <c r="AE838" s="73" t="n">
        <f aca="false">AE837*(1+M838)</f>
        <v>6.57975275930115</v>
      </c>
      <c r="AF838" s="73" t="n">
        <f aca="false">MAX(AF837,AE838)</f>
        <v>6.59897449614661</v>
      </c>
      <c r="AG838" s="70" t="n">
        <f aca="false">1-AE838/AF838</f>
        <v>0.00291283696530231</v>
      </c>
      <c r="AH838" s="74" t="n">
        <f aca="false">IF(R838&gt;0,AH837+1,0)</f>
        <v>4</v>
      </c>
      <c r="AI838" s="74" t="n">
        <f aca="false">IF(U838&gt;0,AI837+1,0)</f>
        <v>4</v>
      </c>
      <c r="AJ838" s="74" t="n">
        <f aca="false">IF(G838&gt;0,AJ837+1,0)</f>
        <v>1</v>
      </c>
      <c r="AK838" s="74" t="n">
        <f aca="false">IF(G838&lt;=0,AK837+1,0)</f>
        <v>0</v>
      </c>
      <c r="AL838" s="74" t="n">
        <f aca="false">IF(K838&gt;0,AL837+1,0)</f>
        <v>1</v>
      </c>
      <c r="AM838" s="74" t="n">
        <f aca="false">IF(K838&lt;=0,AM837+1,0)</f>
        <v>0</v>
      </c>
    </row>
    <row r="839" customFormat="false" ht="15" hidden="false" customHeight="false" outlineLevel="0" collapsed="false">
      <c r="A839" s="61" t="n">
        <v>838</v>
      </c>
      <c r="B839" s="62" t="n">
        <v>42429.5729166667</v>
      </c>
      <c r="C839" s="63" t="n">
        <f aca="false">YEAR(B839)</f>
        <v>2016</v>
      </c>
      <c r="D839" s="32" t="s">
        <v>277</v>
      </c>
      <c r="E839" s="64" t="n">
        <v>7064.4</v>
      </c>
      <c r="F839" s="65" t="n">
        <v>-0.0128</v>
      </c>
      <c r="G839" s="66" t="n">
        <v>-90.42432</v>
      </c>
      <c r="H839" s="67" t="n">
        <f aca="false">E839+IF(D839="Long",1,-1)*G839</f>
        <v>6973.97568</v>
      </c>
      <c r="I839" s="68" t="n">
        <f aca="false">Assumptions!$B$58</f>
        <v>5.35750011455817</v>
      </c>
      <c r="J839" s="68" t="n">
        <f aca="false">INDEX(Yearly!$L$5:$L$22,MATCH(C839,Yearly!$A$5:$A$22,0))</f>
        <v>0.535750011455817</v>
      </c>
      <c r="K839" s="68" t="n">
        <f aca="false">G839-I839-J839</f>
        <v>-96.317570126014</v>
      </c>
      <c r="L839" s="69" t="n">
        <f aca="false">(I839+J839)/Assumptions!$B$8</f>
        <v>0.00025985551033068</v>
      </c>
      <c r="M839" s="70" t="n">
        <f aca="false">F839-L839</f>
        <v>-0.0130598555103307</v>
      </c>
      <c r="N839" s="71" t="n">
        <f aca="false">G839*Assumptions!$B$7</f>
        <v>-711187.2768</v>
      </c>
      <c r="O839" s="71" t="n">
        <f aca="false">K839*Assumptions!$B$7</f>
        <v>-757537.6890411</v>
      </c>
      <c r="P839" s="68" t="n">
        <f aca="false">P838+G839</f>
        <v>12179.09122</v>
      </c>
      <c r="Q839" s="68" t="n">
        <f aca="false">MAX(Q838,P839)</f>
        <v>12281.431935</v>
      </c>
      <c r="R839" s="68" t="n">
        <f aca="false">Q839-P839</f>
        <v>102.340715</v>
      </c>
      <c r="S839" s="68" t="n">
        <f aca="false">S838+K839</f>
        <v>7238.40461435447</v>
      </c>
      <c r="T839" s="68" t="n">
        <f aca="false">MAX(T838,S839)</f>
        <v>7370.21157998454</v>
      </c>
      <c r="U839" s="68" t="n">
        <f aca="false">T839-S839</f>
        <v>131.80696563007</v>
      </c>
      <c r="V839" s="70" t="n">
        <f aca="false">V838+F839</f>
        <v>2.2177</v>
      </c>
      <c r="W839" s="70" t="n">
        <f aca="false">MAX(W838,V839)</f>
        <v>2.2322</v>
      </c>
      <c r="X839" s="70" t="n">
        <f aca="false">W839-V839</f>
        <v>0.0145000000000004</v>
      </c>
      <c r="Y839" s="70" t="n">
        <f aca="false">Y838+M839</f>
        <v>1.99984658943004</v>
      </c>
      <c r="Z839" s="70" t="n">
        <f aca="false">MAX(Z838,Y839)</f>
        <v>2.0156458669817</v>
      </c>
      <c r="AA839" s="70" t="n">
        <f aca="false">Z839-Y839</f>
        <v>0.0157992775516536</v>
      </c>
      <c r="AB839" s="72" t="n">
        <f aca="false">AB838*(1+F839)</f>
        <v>8.07052689879919</v>
      </c>
      <c r="AC839" s="73" t="n">
        <f aca="false">MAX(AC838,AB839)</f>
        <v>8.1905282385205</v>
      </c>
      <c r="AD839" s="70" t="n">
        <f aca="false">1-AB839/AC839</f>
        <v>0.0146512332570858</v>
      </c>
      <c r="AE839" s="73" t="n">
        <f aca="false">AE838*(1+M839)</f>
        <v>6.49382213897097</v>
      </c>
      <c r="AF839" s="73" t="n">
        <f aca="false">MAX(AF838,AE839)</f>
        <v>6.59897449614661</v>
      </c>
      <c r="AG839" s="70" t="n">
        <f aca="false">1-AE839/AF839</f>
        <v>0.0159346512457411</v>
      </c>
      <c r="AH839" s="74" t="n">
        <f aca="false">IF(R839&gt;0,AH838+1,0)</f>
        <v>5</v>
      </c>
      <c r="AI839" s="74" t="n">
        <f aca="false">IF(U839&gt;0,AI838+1,0)</f>
        <v>5</v>
      </c>
      <c r="AJ839" s="74" t="n">
        <f aca="false">IF(G839&gt;0,AJ838+1,0)</f>
        <v>0</v>
      </c>
      <c r="AK839" s="74" t="n">
        <f aca="false">IF(G839&lt;=0,AK838+1,0)</f>
        <v>1</v>
      </c>
      <c r="AL839" s="74" t="n">
        <f aca="false">IF(K839&gt;0,AL838+1,0)</f>
        <v>0</v>
      </c>
      <c r="AM839" s="74" t="n">
        <f aca="false">IF(K839&lt;=0,AM838+1,0)</f>
        <v>1</v>
      </c>
    </row>
    <row r="840" customFormat="false" ht="15" hidden="false" customHeight="false" outlineLevel="0" collapsed="false">
      <c r="A840" s="61" t="n">
        <v>839</v>
      </c>
      <c r="B840" s="62" t="n">
        <v>42429.6354166667</v>
      </c>
      <c r="C840" s="63" t="n">
        <f aca="false">YEAR(B840)</f>
        <v>2016</v>
      </c>
      <c r="D840" s="32" t="s">
        <v>276</v>
      </c>
      <c r="E840" s="64" t="n">
        <v>6974.2</v>
      </c>
      <c r="F840" s="65" t="n">
        <v>-0.0199</v>
      </c>
      <c r="G840" s="66" t="n">
        <v>-138.78658</v>
      </c>
      <c r="H840" s="67" t="n">
        <f aca="false">E840+IF(D840="Long",1,-1)*G840</f>
        <v>7112.98658</v>
      </c>
      <c r="I840" s="68" t="n">
        <f aca="false">Assumptions!$B$58</f>
        <v>5.35750011455817</v>
      </c>
      <c r="J840" s="68" t="n">
        <f aca="false">INDEX(Yearly!$L$5:$L$22,MATCH(C840,Yearly!$A$5:$A$22,0))</f>
        <v>0.535750011455817</v>
      </c>
      <c r="K840" s="68" t="n">
        <f aca="false">G840-I840-J840</f>
        <v>-144.679830126014</v>
      </c>
      <c r="L840" s="69" t="n">
        <f aca="false">(I840+J840)/Assumptions!$B$8</f>
        <v>0.00025985551033068</v>
      </c>
      <c r="M840" s="70" t="n">
        <f aca="false">F840-L840</f>
        <v>-0.0201598555103307</v>
      </c>
      <c r="N840" s="71" t="n">
        <f aca="false">G840*Assumptions!$B$7</f>
        <v>-1091556.4517</v>
      </c>
      <c r="O840" s="71" t="n">
        <f aca="false">K840*Assumptions!$B$7</f>
        <v>-1137906.8639411</v>
      </c>
      <c r="P840" s="68" t="n">
        <f aca="false">P839+G840</f>
        <v>12040.30464</v>
      </c>
      <c r="Q840" s="68" t="n">
        <f aca="false">MAX(Q839,P840)</f>
        <v>12281.431935</v>
      </c>
      <c r="R840" s="68" t="n">
        <f aca="false">Q840-P840</f>
        <v>241.127295</v>
      </c>
      <c r="S840" s="68" t="n">
        <f aca="false">S839+K840</f>
        <v>7093.72478422845</v>
      </c>
      <c r="T840" s="68" t="n">
        <f aca="false">MAX(T839,S840)</f>
        <v>7370.21157998454</v>
      </c>
      <c r="U840" s="68" t="n">
        <f aca="false">T840-S840</f>
        <v>276.486795756085</v>
      </c>
      <c r="V840" s="70" t="n">
        <f aca="false">V839+F840</f>
        <v>2.1978</v>
      </c>
      <c r="W840" s="70" t="n">
        <f aca="false">MAX(W839,V840)</f>
        <v>2.2322</v>
      </c>
      <c r="X840" s="70" t="n">
        <f aca="false">W840-V840</f>
        <v>0.0344000000000002</v>
      </c>
      <c r="Y840" s="70" t="n">
        <f aca="false">Y839+M840</f>
        <v>1.97968673391971</v>
      </c>
      <c r="Z840" s="70" t="n">
        <f aca="false">MAX(Z839,Y840)</f>
        <v>2.0156458669817</v>
      </c>
      <c r="AA840" s="70" t="n">
        <f aca="false">Z840-Y840</f>
        <v>0.0359591330619842</v>
      </c>
      <c r="AB840" s="72" t="n">
        <f aca="false">AB839*(1+F840)</f>
        <v>7.90992341351309</v>
      </c>
      <c r="AC840" s="73" t="n">
        <f aca="false">MAX(AC839,AB840)</f>
        <v>8.1905282385205</v>
      </c>
      <c r="AD840" s="70" t="n">
        <f aca="false">1-AB840/AC840</f>
        <v>0.0342596737152698</v>
      </c>
      <c r="AE840" s="73" t="n">
        <f aca="false">AE839*(1+M840)</f>
        <v>6.36290762293953</v>
      </c>
      <c r="AF840" s="73" t="n">
        <f aca="false">MAX(AF839,AE840)</f>
        <v>6.59897449614661</v>
      </c>
      <c r="AG840" s="70" t="n">
        <f aca="false">1-AE840/AF840</f>
        <v>0.0357732664893501</v>
      </c>
      <c r="AH840" s="74" t="n">
        <f aca="false">IF(R840&gt;0,AH839+1,0)</f>
        <v>6</v>
      </c>
      <c r="AI840" s="74" t="n">
        <f aca="false">IF(U840&gt;0,AI839+1,0)</f>
        <v>6</v>
      </c>
      <c r="AJ840" s="74" t="n">
        <f aca="false">IF(G840&gt;0,AJ839+1,0)</f>
        <v>0</v>
      </c>
      <c r="AK840" s="74" t="n">
        <f aca="false">IF(G840&lt;=0,AK839+1,0)</f>
        <v>2</v>
      </c>
      <c r="AL840" s="74" t="n">
        <f aca="false">IF(K840&gt;0,AL839+1,0)</f>
        <v>0</v>
      </c>
      <c r="AM840" s="74" t="n">
        <f aca="false">IF(K840&lt;=0,AM839+1,0)</f>
        <v>2</v>
      </c>
    </row>
    <row r="841" customFormat="false" ht="15" hidden="false" customHeight="false" outlineLevel="0" collapsed="false">
      <c r="A841" s="61" t="n">
        <v>840</v>
      </c>
      <c r="B841" s="62" t="n">
        <v>42430.40625</v>
      </c>
      <c r="C841" s="63" t="n">
        <f aca="false">YEAR(B841)</f>
        <v>2016</v>
      </c>
      <c r="D841" s="32" t="s">
        <v>277</v>
      </c>
      <c r="E841" s="64" t="n">
        <v>7113.2</v>
      </c>
      <c r="F841" s="65" t="n">
        <v>0.0537</v>
      </c>
      <c r="G841" s="66" t="n">
        <v>381.97884</v>
      </c>
      <c r="H841" s="67" t="n">
        <f aca="false">E841+IF(D841="Long",1,-1)*G841</f>
        <v>7495.17884</v>
      </c>
      <c r="I841" s="68" t="n">
        <f aca="false">Assumptions!$B$58</f>
        <v>5.35750011455817</v>
      </c>
      <c r="J841" s="68" t="n">
        <f aca="false">INDEX(Yearly!$L$5:$L$22,MATCH(C841,Yearly!$A$5:$A$22,0))</f>
        <v>0.535750011455817</v>
      </c>
      <c r="K841" s="68" t="n">
        <f aca="false">G841-I841-J841</f>
        <v>376.085589873986</v>
      </c>
      <c r="L841" s="69" t="n">
        <f aca="false">(I841+J841)/Assumptions!$B$8</f>
        <v>0.00025985551033068</v>
      </c>
      <c r="M841" s="70" t="n">
        <f aca="false">F841-L841</f>
        <v>0.0534401444896693</v>
      </c>
      <c r="N841" s="71" t="n">
        <f aca="false">G841*Assumptions!$B$7</f>
        <v>3004263.5766</v>
      </c>
      <c r="O841" s="71" t="n">
        <f aca="false">K841*Assumptions!$B$7</f>
        <v>2957913.1643589</v>
      </c>
      <c r="P841" s="68" t="n">
        <f aca="false">P840+G841</f>
        <v>12422.28348</v>
      </c>
      <c r="Q841" s="68" t="n">
        <f aca="false">MAX(Q840,P841)</f>
        <v>12422.28348</v>
      </c>
      <c r="R841" s="68" t="n">
        <f aca="false">Q841-P841</f>
        <v>0</v>
      </c>
      <c r="S841" s="68" t="n">
        <f aca="false">S840+K841</f>
        <v>7469.81037410244</v>
      </c>
      <c r="T841" s="68" t="n">
        <f aca="false">MAX(T840,S841)</f>
        <v>7469.81037410244</v>
      </c>
      <c r="U841" s="68" t="n">
        <f aca="false">T841-S841</f>
        <v>0</v>
      </c>
      <c r="V841" s="70" t="n">
        <f aca="false">V840+F841</f>
        <v>2.2515</v>
      </c>
      <c r="W841" s="70" t="n">
        <f aca="false">MAX(W840,V841)</f>
        <v>2.2515</v>
      </c>
      <c r="X841" s="70" t="n">
        <f aca="false">W841-V841</f>
        <v>0</v>
      </c>
      <c r="Y841" s="70" t="n">
        <f aca="false">Y840+M841</f>
        <v>2.03312687840938</v>
      </c>
      <c r="Z841" s="70" t="n">
        <f aca="false">MAX(Z840,Y841)</f>
        <v>2.03312687840938</v>
      </c>
      <c r="AA841" s="70" t="n">
        <f aca="false">Z841-Y841</f>
        <v>0</v>
      </c>
      <c r="AB841" s="72" t="n">
        <f aca="false">AB840*(1+F841)</f>
        <v>8.33468630081874</v>
      </c>
      <c r="AC841" s="73" t="n">
        <f aca="false">MAX(AC840,AB841)</f>
        <v>8.33468630081874</v>
      </c>
      <c r="AD841" s="70" t="n">
        <f aca="false">1-AB841/AC841</f>
        <v>0</v>
      </c>
      <c r="AE841" s="73" t="n">
        <f aca="false">AE840*(1+M841)</f>
        <v>6.70294232568384</v>
      </c>
      <c r="AF841" s="73" t="n">
        <f aca="false">MAX(AF840,AE841)</f>
        <v>6.70294232568384</v>
      </c>
      <c r="AG841" s="70" t="n">
        <f aca="false">1-AE841/AF841</f>
        <v>0</v>
      </c>
      <c r="AH841" s="74" t="n">
        <f aca="false">IF(R841&gt;0,AH840+1,0)</f>
        <v>0</v>
      </c>
      <c r="AI841" s="74" t="n">
        <f aca="false">IF(U841&gt;0,AI840+1,0)</f>
        <v>0</v>
      </c>
      <c r="AJ841" s="74" t="n">
        <f aca="false">IF(G841&gt;0,AJ840+1,0)</f>
        <v>1</v>
      </c>
      <c r="AK841" s="74" t="n">
        <f aca="false">IF(G841&lt;=0,AK840+1,0)</f>
        <v>0</v>
      </c>
      <c r="AL841" s="74" t="n">
        <f aca="false">IF(K841&gt;0,AL840+1,0)</f>
        <v>1</v>
      </c>
      <c r="AM841" s="74" t="n">
        <f aca="false">IF(K841&lt;=0,AM840+1,0)</f>
        <v>0</v>
      </c>
    </row>
    <row r="842" customFormat="false" ht="15" hidden="false" customHeight="false" outlineLevel="0" collapsed="false">
      <c r="A842" s="61" t="n">
        <v>841</v>
      </c>
      <c r="B842" s="62" t="n">
        <v>42444.4479166667</v>
      </c>
      <c r="C842" s="63" t="n">
        <f aca="false">YEAR(B842)</f>
        <v>2016</v>
      </c>
      <c r="D842" s="32" t="s">
        <v>276</v>
      </c>
      <c r="E842" s="64" t="n">
        <v>7495</v>
      </c>
      <c r="F842" s="65" t="n">
        <v>0.0003</v>
      </c>
      <c r="G842" s="66" t="n">
        <v>2.2485</v>
      </c>
      <c r="H842" s="67" t="n">
        <f aca="false">E842+IF(D842="Long",1,-1)*G842</f>
        <v>7492.7515</v>
      </c>
      <c r="I842" s="68" t="n">
        <f aca="false">Assumptions!$B$58</f>
        <v>5.35750011455817</v>
      </c>
      <c r="J842" s="68" t="n">
        <f aca="false">INDEX(Yearly!$L$5:$L$22,MATCH(C842,Yearly!$A$5:$A$22,0))</f>
        <v>0.535750011455817</v>
      </c>
      <c r="K842" s="68" t="n">
        <f aca="false">G842-I842-J842</f>
        <v>-3.64475012601399</v>
      </c>
      <c r="L842" s="69" t="n">
        <f aca="false">(I842+J842)/Assumptions!$B$8</f>
        <v>0.00025985551033068</v>
      </c>
      <c r="M842" s="70" t="n">
        <f aca="false">F842-L842</f>
        <v>4.01444896693196E-005</v>
      </c>
      <c r="N842" s="71" t="n">
        <f aca="false">G842*Assumptions!$B$7</f>
        <v>17684.4525</v>
      </c>
      <c r="O842" s="71" t="n">
        <f aca="false">K842*Assumptions!$B$7</f>
        <v>-28665.9597411</v>
      </c>
      <c r="P842" s="68" t="n">
        <f aca="false">P841+G842</f>
        <v>12424.53198</v>
      </c>
      <c r="Q842" s="68" t="n">
        <f aca="false">MAX(Q841,P842)</f>
        <v>12424.53198</v>
      </c>
      <c r="R842" s="68" t="n">
        <f aca="false">Q842-P842</f>
        <v>0</v>
      </c>
      <c r="S842" s="68" t="n">
        <f aca="false">S841+K842</f>
        <v>7466.16562397642</v>
      </c>
      <c r="T842" s="68" t="n">
        <f aca="false">MAX(T841,S842)</f>
        <v>7469.81037410244</v>
      </c>
      <c r="U842" s="68" t="n">
        <f aca="false">T842-S842</f>
        <v>3.64475012601361</v>
      </c>
      <c r="V842" s="70" t="n">
        <f aca="false">V841+F842</f>
        <v>2.2518</v>
      </c>
      <c r="W842" s="70" t="n">
        <f aca="false">MAX(W841,V842)</f>
        <v>2.2518</v>
      </c>
      <c r="X842" s="70" t="n">
        <f aca="false">W842-V842</f>
        <v>0</v>
      </c>
      <c r="Y842" s="70" t="n">
        <f aca="false">Y841+M842</f>
        <v>2.03316702289905</v>
      </c>
      <c r="Z842" s="70" t="n">
        <f aca="false">MAX(Z841,Y842)</f>
        <v>2.03316702289905</v>
      </c>
      <c r="AA842" s="70" t="n">
        <f aca="false">Z842-Y842</f>
        <v>0</v>
      </c>
      <c r="AB842" s="72" t="n">
        <f aca="false">AB841*(1+F842)</f>
        <v>8.33718670670898</v>
      </c>
      <c r="AC842" s="73" t="n">
        <f aca="false">MAX(AC841,AB842)</f>
        <v>8.33718670670898</v>
      </c>
      <c r="AD842" s="70" t="n">
        <f aca="false">1-AB842/AC842</f>
        <v>0</v>
      </c>
      <c r="AE842" s="73" t="n">
        <f aca="false">AE841*(1+M842)</f>
        <v>6.70321141188278</v>
      </c>
      <c r="AF842" s="73" t="n">
        <f aca="false">MAX(AF841,AE842)</f>
        <v>6.70321141188278</v>
      </c>
      <c r="AG842" s="70" t="n">
        <f aca="false">1-AE842/AF842</f>
        <v>0</v>
      </c>
      <c r="AH842" s="74" t="n">
        <f aca="false">IF(R842&gt;0,AH841+1,0)</f>
        <v>0</v>
      </c>
      <c r="AI842" s="74" t="n">
        <f aca="false">IF(U842&gt;0,AI841+1,0)</f>
        <v>1</v>
      </c>
      <c r="AJ842" s="74" t="n">
        <f aca="false">IF(G842&gt;0,AJ841+1,0)</f>
        <v>2</v>
      </c>
      <c r="AK842" s="74" t="n">
        <f aca="false">IF(G842&lt;=0,AK841+1,0)</f>
        <v>0</v>
      </c>
      <c r="AL842" s="74" t="n">
        <f aca="false">IF(K842&gt;0,AL841+1,0)</f>
        <v>0</v>
      </c>
      <c r="AM842" s="74" t="n">
        <f aca="false">IF(K842&lt;=0,AM841+1,0)</f>
        <v>1</v>
      </c>
    </row>
    <row r="843" customFormat="false" ht="15" hidden="false" customHeight="false" outlineLevel="0" collapsed="false">
      <c r="A843" s="61" t="n">
        <v>842</v>
      </c>
      <c r="B843" s="62" t="n">
        <v>42445.6145833333</v>
      </c>
      <c r="C843" s="63" t="n">
        <f aca="false">YEAR(B843)</f>
        <v>2016</v>
      </c>
      <c r="D843" s="32" t="s">
        <v>277</v>
      </c>
      <c r="E843" s="64" t="n">
        <v>7492.45</v>
      </c>
      <c r="F843" s="65" t="n">
        <v>0.0203</v>
      </c>
      <c r="G843" s="66" t="n">
        <v>152.096735</v>
      </c>
      <c r="H843" s="67" t="n">
        <f aca="false">E843+IF(D843="Long",1,-1)*G843</f>
        <v>7644.546735</v>
      </c>
      <c r="I843" s="68" t="n">
        <f aca="false">Assumptions!$B$58</f>
        <v>5.35750011455817</v>
      </c>
      <c r="J843" s="68" t="n">
        <f aca="false">INDEX(Yearly!$L$5:$L$22,MATCH(C843,Yearly!$A$5:$A$22,0))</f>
        <v>0.535750011455817</v>
      </c>
      <c r="K843" s="68" t="n">
        <f aca="false">G843-I843-J843</f>
        <v>146.203484873986</v>
      </c>
      <c r="L843" s="69" t="n">
        <f aca="false">(I843+J843)/Assumptions!$B$8</f>
        <v>0.00025985551033068</v>
      </c>
      <c r="M843" s="70" t="n">
        <f aca="false">F843-L843</f>
        <v>0.0200401444896693</v>
      </c>
      <c r="N843" s="71" t="n">
        <f aca="false">G843*Assumptions!$B$7</f>
        <v>1196240.820775</v>
      </c>
      <c r="O843" s="71" t="n">
        <f aca="false">K843*Assumptions!$B$7</f>
        <v>1149890.4085339</v>
      </c>
      <c r="P843" s="68" t="n">
        <f aca="false">P842+G843</f>
        <v>12576.628715</v>
      </c>
      <c r="Q843" s="68" t="n">
        <f aca="false">MAX(Q842,P843)</f>
        <v>12576.628715</v>
      </c>
      <c r="R843" s="68" t="n">
        <f aca="false">Q843-P843</f>
        <v>0</v>
      </c>
      <c r="S843" s="68" t="n">
        <f aca="false">S842+K843</f>
        <v>7612.36910885041</v>
      </c>
      <c r="T843" s="68" t="n">
        <f aca="false">MAX(T842,S843)</f>
        <v>7612.36910885041</v>
      </c>
      <c r="U843" s="68" t="n">
        <f aca="false">T843-S843</f>
        <v>0</v>
      </c>
      <c r="V843" s="70" t="n">
        <f aca="false">V842+F843</f>
        <v>2.2721</v>
      </c>
      <c r="W843" s="70" t="n">
        <f aca="false">MAX(W842,V843)</f>
        <v>2.2721</v>
      </c>
      <c r="X843" s="70" t="n">
        <f aca="false">W843-V843</f>
        <v>0</v>
      </c>
      <c r="Y843" s="70" t="n">
        <f aca="false">Y842+M843</f>
        <v>2.05320716738872</v>
      </c>
      <c r="Z843" s="70" t="n">
        <f aca="false">MAX(Z842,Y843)</f>
        <v>2.05320716738872</v>
      </c>
      <c r="AA843" s="70" t="n">
        <f aca="false">Z843-Y843</f>
        <v>0</v>
      </c>
      <c r="AB843" s="72" t="n">
        <f aca="false">AB842*(1+F843)</f>
        <v>8.50643159685518</v>
      </c>
      <c r="AC843" s="73" t="n">
        <f aca="false">MAX(AC842,AB843)</f>
        <v>8.50643159685518</v>
      </c>
      <c r="AD843" s="70" t="n">
        <f aca="false">1-AB843/AC843</f>
        <v>0</v>
      </c>
      <c r="AE843" s="73" t="n">
        <f aca="false">AE842*(1+M843)</f>
        <v>6.83754473712172</v>
      </c>
      <c r="AF843" s="73" t="n">
        <f aca="false">MAX(AF842,AE843)</f>
        <v>6.83754473712172</v>
      </c>
      <c r="AG843" s="70" t="n">
        <f aca="false">1-AE843/AF843</f>
        <v>0</v>
      </c>
      <c r="AH843" s="74" t="n">
        <f aca="false">IF(R843&gt;0,AH842+1,0)</f>
        <v>0</v>
      </c>
      <c r="AI843" s="74" t="n">
        <f aca="false">IF(U843&gt;0,AI842+1,0)</f>
        <v>0</v>
      </c>
      <c r="AJ843" s="74" t="n">
        <f aca="false">IF(G843&gt;0,AJ842+1,0)</f>
        <v>3</v>
      </c>
      <c r="AK843" s="74" t="n">
        <f aca="false">IF(G843&lt;=0,AK842+1,0)</f>
        <v>0</v>
      </c>
      <c r="AL843" s="74" t="n">
        <f aca="false">IF(K843&gt;0,AL842+1,0)</f>
        <v>1</v>
      </c>
      <c r="AM843" s="74" t="n">
        <f aca="false">IF(K843&lt;=0,AM842+1,0)</f>
        <v>0</v>
      </c>
    </row>
    <row r="844" customFormat="false" ht="15" hidden="false" customHeight="false" outlineLevel="0" collapsed="false">
      <c r="A844" s="61" t="n">
        <v>843</v>
      </c>
      <c r="B844" s="62" t="n">
        <v>42457.59375</v>
      </c>
      <c r="C844" s="63" t="n">
        <f aca="false">YEAR(B844)</f>
        <v>2016</v>
      </c>
      <c r="D844" s="32" t="s">
        <v>276</v>
      </c>
      <c r="E844" s="64" t="n">
        <v>7644.8</v>
      </c>
      <c r="F844" s="65" t="n">
        <v>0.0015</v>
      </c>
      <c r="G844" s="66" t="n">
        <v>11.4672</v>
      </c>
      <c r="H844" s="67" t="n">
        <f aca="false">E844+IF(D844="Long",1,-1)*G844</f>
        <v>7633.3328</v>
      </c>
      <c r="I844" s="68" t="n">
        <f aca="false">Assumptions!$B$58</f>
        <v>5.35750011455817</v>
      </c>
      <c r="J844" s="68" t="n">
        <f aca="false">INDEX(Yearly!$L$5:$L$22,MATCH(C844,Yearly!$A$5:$A$22,0))</f>
        <v>0.535750011455817</v>
      </c>
      <c r="K844" s="68" t="n">
        <f aca="false">G844-I844-J844</f>
        <v>5.57394987398602</v>
      </c>
      <c r="L844" s="69" t="n">
        <f aca="false">(I844+J844)/Assumptions!$B$8</f>
        <v>0.00025985551033068</v>
      </c>
      <c r="M844" s="70" t="n">
        <f aca="false">F844-L844</f>
        <v>0.00124014448966932</v>
      </c>
      <c r="N844" s="71" t="n">
        <f aca="false">G844*Assumptions!$B$7</f>
        <v>90189.528</v>
      </c>
      <c r="O844" s="71" t="n">
        <f aca="false">K844*Assumptions!$B$7</f>
        <v>43839.1157589</v>
      </c>
      <c r="P844" s="68" t="n">
        <f aca="false">P843+G844</f>
        <v>12588.095915</v>
      </c>
      <c r="Q844" s="68" t="n">
        <f aca="false">MAX(Q843,P844)</f>
        <v>12588.095915</v>
      </c>
      <c r="R844" s="68" t="n">
        <f aca="false">Q844-P844</f>
        <v>0</v>
      </c>
      <c r="S844" s="68" t="n">
        <f aca="false">S843+K844</f>
        <v>7617.9430587244</v>
      </c>
      <c r="T844" s="68" t="n">
        <f aca="false">MAX(T843,S844)</f>
        <v>7617.9430587244</v>
      </c>
      <c r="U844" s="68" t="n">
        <f aca="false">T844-S844</f>
        <v>0</v>
      </c>
      <c r="V844" s="70" t="n">
        <f aca="false">V843+F844</f>
        <v>2.2736</v>
      </c>
      <c r="W844" s="70" t="n">
        <f aca="false">MAX(W843,V844)</f>
        <v>2.2736</v>
      </c>
      <c r="X844" s="70" t="n">
        <f aca="false">W844-V844</f>
        <v>0</v>
      </c>
      <c r="Y844" s="70" t="n">
        <f aca="false">Y843+M844</f>
        <v>2.05444731187839</v>
      </c>
      <c r="Z844" s="70" t="n">
        <f aca="false">MAX(Z843,Y844)</f>
        <v>2.05444731187839</v>
      </c>
      <c r="AA844" s="70" t="n">
        <f aca="false">Z844-Y844</f>
        <v>0</v>
      </c>
      <c r="AB844" s="72" t="n">
        <f aca="false">AB843*(1+F844)</f>
        <v>8.51919124425046</v>
      </c>
      <c r="AC844" s="73" t="n">
        <f aca="false">MAX(AC843,AB844)</f>
        <v>8.51919124425046</v>
      </c>
      <c r="AD844" s="70" t="n">
        <f aca="false">1-AB844/AC844</f>
        <v>0</v>
      </c>
      <c r="AE844" s="73" t="n">
        <f aca="false">AE843*(1+M844)</f>
        <v>6.84602428055032</v>
      </c>
      <c r="AF844" s="73" t="n">
        <f aca="false">MAX(AF843,AE844)</f>
        <v>6.84602428055032</v>
      </c>
      <c r="AG844" s="70" t="n">
        <f aca="false">1-AE844/AF844</f>
        <v>0</v>
      </c>
      <c r="AH844" s="74" t="n">
        <f aca="false">IF(R844&gt;0,AH843+1,0)</f>
        <v>0</v>
      </c>
      <c r="AI844" s="74" t="n">
        <f aca="false">IF(U844&gt;0,AI843+1,0)</f>
        <v>0</v>
      </c>
      <c r="AJ844" s="74" t="n">
        <f aca="false">IF(G844&gt;0,AJ843+1,0)</f>
        <v>4</v>
      </c>
      <c r="AK844" s="74" t="n">
        <f aca="false">IF(G844&lt;=0,AK843+1,0)</f>
        <v>0</v>
      </c>
      <c r="AL844" s="74" t="n">
        <f aca="false">IF(K844&gt;0,AL843+1,0)</f>
        <v>2</v>
      </c>
      <c r="AM844" s="74" t="n">
        <f aca="false">IF(K844&lt;=0,AM843+1,0)</f>
        <v>0</v>
      </c>
    </row>
    <row r="845" customFormat="false" ht="15" hidden="false" customHeight="false" outlineLevel="0" collapsed="false">
      <c r="A845" s="61" t="n">
        <v>844</v>
      </c>
      <c r="B845" s="62" t="n">
        <v>42458.6145833333</v>
      </c>
      <c r="C845" s="63" t="n">
        <f aca="false">YEAR(B845)</f>
        <v>2016</v>
      </c>
      <c r="D845" s="32" t="s">
        <v>277</v>
      </c>
      <c r="E845" s="64" t="n">
        <v>7633.35</v>
      </c>
      <c r="F845" s="65" t="n">
        <v>0.0077</v>
      </c>
      <c r="G845" s="66" t="n">
        <v>58.776795</v>
      </c>
      <c r="H845" s="67" t="n">
        <f aca="false">E845+IF(D845="Long",1,-1)*G845</f>
        <v>7692.126795</v>
      </c>
      <c r="I845" s="68" t="n">
        <f aca="false">Assumptions!$B$58</f>
        <v>5.35750011455817</v>
      </c>
      <c r="J845" s="68" t="n">
        <f aca="false">INDEX(Yearly!$L$5:$L$22,MATCH(C845,Yearly!$A$5:$A$22,0))</f>
        <v>0.535750011455817</v>
      </c>
      <c r="K845" s="68" t="n">
        <f aca="false">G845-I845-J845</f>
        <v>52.883544873986</v>
      </c>
      <c r="L845" s="69" t="n">
        <f aca="false">(I845+J845)/Assumptions!$B$8</f>
        <v>0.00025985551033068</v>
      </c>
      <c r="M845" s="70" t="n">
        <f aca="false">F845-L845</f>
        <v>0.00744014448966932</v>
      </c>
      <c r="N845" s="71" t="n">
        <f aca="false">G845*Assumptions!$B$7</f>
        <v>462279.492675</v>
      </c>
      <c r="O845" s="71" t="n">
        <f aca="false">K845*Assumptions!$B$7</f>
        <v>415929.0804339</v>
      </c>
      <c r="P845" s="68" t="n">
        <f aca="false">P844+G845</f>
        <v>12646.87271</v>
      </c>
      <c r="Q845" s="68" t="n">
        <f aca="false">MAX(Q844,P845)</f>
        <v>12646.87271</v>
      </c>
      <c r="R845" s="68" t="n">
        <f aca="false">Q845-P845</f>
        <v>0</v>
      </c>
      <c r="S845" s="68" t="n">
        <f aca="false">S844+K845</f>
        <v>7670.82660359838</v>
      </c>
      <c r="T845" s="68" t="n">
        <f aca="false">MAX(T844,S845)</f>
        <v>7670.82660359838</v>
      </c>
      <c r="U845" s="68" t="n">
        <f aca="false">T845-S845</f>
        <v>0</v>
      </c>
      <c r="V845" s="70" t="n">
        <f aca="false">V844+F845</f>
        <v>2.2813</v>
      </c>
      <c r="W845" s="70" t="n">
        <f aca="false">MAX(W844,V845)</f>
        <v>2.2813</v>
      </c>
      <c r="X845" s="70" t="n">
        <f aca="false">W845-V845</f>
        <v>0</v>
      </c>
      <c r="Y845" s="70" t="n">
        <f aca="false">Y844+M845</f>
        <v>2.06188745636806</v>
      </c>
      <c r="Z845" s="70" t="n">
        <f aca="false">MAX(Z844,Y845)</f>
        <v>2.06188745636806</v>
      </c>
      <c r="AA845" s="70" t="n">
        <f aca="false">Z845-Y845</f>
        <v>0</v>
      </c>
      <c r="AB845" s="72" t="n">
        <f aca="false">AB844*(1+F845)</f>
        <v>8.58478901683119</v>
      </c>
      <c r="AC845" s="73" t="n">
        <f aca="false">MAX(AC844,AB845)</f>
        <v>8.58478901683119</v>
      </c>
      <c r="AD845" s="70" t="n">
        <f aca="false">1-AB845/AC845</f>
        <v>0</v>
      </c>
      <c r="AE845" s="73" t="n">
        <f aca="false">AE844*(1+M845)</f>
        <v>6.8969596903774</v>
      </c>
      <c r="AF845" s="73" t="n">
        <f aca="false">MAX(AF844,AE845)</f>
        <v>6.8969596903774</v>
      </c>
      <c r="AG845" s="70" t="n">
        <f aca="false">1-AE845/AF845</f>
        <v>0</v>
      </c>
      <c r="AH845" s="74" t="n">
        <f aca="false">IF(R845&gt;0,AH844+1,0)</f>
        <v>0</v>
      </c>
      <c r="AI845" s="74" t="n">
        <f aca="false">IF(U845&gt;0,AI844+1,0)</f>
        <v>0</v>
      </c>
      <c r="AJ845" s="74" t="n">
        <f aca="false">IF(G845&gt;0,AJ844+1,0)</f>
        <v>5</v>
      </c>
      <c r="AK845" s="74" t="n">
        <f aca="false">IF(G845&lt;=0,AK844+1,0)</f>
        <v>0</v>
      </c>
      <c r="AL845" s="74" t="n">
        <f aca="false">IF(K845&gt;0,AL844+1,0)</f>
        <v>3</v>
      </c>
      <c r="AM845" s="74" t="n">
        <f aca="false">IF(K845&lt;=0,AM844+1,0)</f>
        <v>0</v>
      </c>
    </row>
    <row r="846" customFormat="false" ht="15" hidden="false" customHeight="false" outlineLevel="0" collapsed="false">
      <c r="A846" s="61" t="n">
        <v>845</v>
      </c>
      <c r="B846" s="62" t="n">
        <v>42461.53125</v>
      </c>
      <c r="C846" s="63" t="n">
        <f aca="false">YEAR(B846)</f>
        <v>2016</v>
      </c>
      <c r="D846" s="32" t="s">
        <v>276</v>
      </c>
      <c r="E846" s="64" t="n">
        <v>7691.95</v>
      </c>
      <c r="F846" s="65" t="n">
        <v>-0.0027</v>
      </c>
      <c r="G846" s="66" t="n">
        <v>-20.768265</v>
      </c>
      <c r="H846" s="67" t="n">
        <f aca="false">E846+IF(D846="Long",1,-1)*G846</f>
        <v>7712.718265</v>
      </c>
      <c r="I846" s="68" t="n">
        <f aca="false">Assumptions!$B$58</f>
        <v>5.35750011455817</v>
      </c>
      <c r="J846" s="68" t="n">
        <f aca="false">INDEX(Yearly!$L$5:$L$22,MATCH(C846,Yearly!$A$5:$A$22,0))</f>
        <v>0.535750011455817</v>
      </c>
      <c r="K846" s="68" t="n">
        <f aca="false">G846-I846-J846</f>
        <v>-26.661515126014</v>
      </c>
      <c r="L846" s="69" t="n">
        <f aca="false">(I846+J846)/Assumptions!$B$8</f>
        <v>0.00025985551033068</v>
      </c>
      <c r="M846" s="70" t="n">
        <f aca="false">F846-L846</f>
        <v>-0.00295985551033068</v>
      </c>
      <c r="N846" s="71" t="n">
        <f aca="false">G846*Assumptions!$B$7</f>
        <v>-163342.404225</v>
      </c>
      <c r="O846" s="71" t="n">
        <f aca="false">K846*Assumptions!$B$7</f>
        <v>-209692.8164661</v>
      </c>
      <c r="P846" s="68" t="n">
        <f aca="false">P845+G846</f>
        <v>12626.104445</v>
      </c>
      <c r="Q846" s="68" t="n">
        <f aca="false">MAX(Q845,P846)</f>
        <v>12646.87271</v>
      </c>
      <c r="R846" s="68" t="n">
        <f aca="false">Q846-P846</f>
        <v>20.7682650000006</v>
      </c>
      <c r="S846" s="68" t="n">
        <f aca="false">S845+K846</f>
        <v>7644.16508847237</v>
      </c>
      <c r="T846" s="68" t="n">
        <f aca="false">MAX(T845,S846)</f>
        <v>7670.82660359838</v>
      </c>
      <c r="U846" s="68" t="n">
        <f aca="false">T846-S846</f>
        <v>26.6615151260139</v>
      </c>
      <c r="V846" s="70" t="n">
        <f aca="false">V845+F846</f>
        <v>2.2786</v>
      </c>
      <c r="W846" s="70" t="n">
        <f aca="false">MAX(W845,V846)</f>
        <v>2.2813</v>
      </c>
      <c r="X846" s="70" t="n">
        <f aca="false">W846-V846</f>
        <v>0.00269999999999992</v>
      </c>
      <c r="Y846" s="70" t="n">
        <f aca="false">Y845+M846</f>
        <v>2.05892760085773</v>
      </c>
      <c r="Z846" s="70" t="n">
        <f aca="false">MAX(Z845,Y846)</f>
        <v>2.06188745636806</v>
      </c>
      <c r="AA846" s="70" t="n">
        <f aca="false">Z846-Y846</f>
        <v>0.00295985551033073</v>
      </c>
      <c r="AB846" s="72" t="n">
        <f aca="false">AB845*(1+F846)</f>
        <v>8.56161008648574</v>
      </c>
      <c r="AC846" s="73" t="n">
        <f aca="false">MAX(AC845,AB846)</f>
        <v>8.58478901683119</v>
      </c>
      <c r="AD846" s="70" t="n">
        <f aca="false">1-AB846/AC846</f>
        <v>0.00270000000000004</v>
      </c>
      <c r="AE846" s="73" t="n">
        <f aca="false">AE845*(1+M846)</f>
        <v>6.87654568623331</v>
      </c>
      <c r="AF846" s="73" t="n">
        <f aca="false">MAX(AF845,AE846)</f>
        <v>6.8969596903774</v>
      </c>
      <c r="AG846" s="70" t="n">
        <f aca="false">1-AE846/AF846</f>
        <v>0.00295985551033073</v>
      </c>
      <c r="AH846" s="74" t="n">
        <f aca="false">IF(R846&gt;0,AH845+1,0)</f>
        <v>1</v>
      </c>
      <c r="AI846" s="74" t="n">
        <f aca="false">IF(U846&gt;0,AI845+1,0)</f>
        <v>1</v>
      </c>
      <c r="AJ846" s="74" t="n">
        <f aca="false">IF(G846&gt;0,AJ845+1,0)</f>
        <v>0</v>
      </c>
      <c r="AK846" s="74" t="n">
        <f aca="false">IF(G846&lt;=0,AK845+1,0)</f>
        <v>1</v>
      </c>
      <c r="AL846" s="74" t="n">
        <f aca="false">IF(K846&gt;0,AL845+1,0)</f>
        <v>0</v>
      </c>
      <c r="AM846" s="74" t="n">
        <f aca="false">IF(K846&lt;=0,AM845+1,0)</f>
        <v>1</v>
      </c>
    </row>
    <row r="847" customFormat="false" ht="15" hidden="false" customHeight="false" outlineLevel="0" collapsed="false">
      <c r="A847" s="61" t="n">
        <v>846</v>
      </c>
      <c r="B847" s="62" t="n">
        <v>42461.6354166667</v>
      </c>
      <c r="C847" s="63" t="n">
        <f aca="false">YEAR(B847)</f>
        <v>2016</v>
      </c>
      <c r="D847" s="32" t="s">
        <v>277</v>
      </c>
      <c r="E847" s="64" t="n">
        <v>7712.45</v>
      </c>
      <c r="F847" s="65" t="n">
        <v>-0.001</v>
      </c>
      <c r="G847" s="66" t="n">
        <v>-7.71245</v>
      </c>
      <c r="H847" s="67" t="n">
        <f aca="false">E847+IF(D847="Long",1,-1)*G847</f>
        <v>7704.73755</v>
      </c>
      <c r="I847" s="68" t="n">
        <f aca="false">Assumptions!$B$58</f>
        <v>5.35750011455817</v>
      </c>
      <c r="J847" s="68" t="n">
        <f aca="false">INDEX(Yearly!$L$5:$L$22,MATCH(C847,Yearly!$A$5:$A$22,0))</f>
        <v>0.535750011455817</v>
      </c>
      <c r="K847" s="68" t="n">
        <f aca="false">G847-I847-J847</f>
        <v>-13.605700126014</v>
      </c>
      <c r="L847" s="69" t="n">
        <f aca="false">(I847+J847)/Assumptions!$B$8</f>
        <v>0.00025985551033068</v>
      </c>
      <c r="M847" s="70" t="n">
        <f aca="false">F847-L847</f>
        <v>-0.00125985551033068</v>
      </c>
      <c r="N847" s="71" t="n">
        <f aca="false">G847*Assumptions!$B$7</f>
        <v>-60658.41925</v>
      </c>
      <c r="O847" s="71" t="n">
        <f aca="false">K847*Assumptions!$B$7</f>
        <v>-107008.8314911</v>
      </c>
      <c r="P847" s="68" t="n">
        <f aca="false">P846+G847</f>
        <v>12618.391995</v>
      </c>
      <c r="Q847" s="68" t="n">
        <f aca="false">MAX(Q846,P847)</f>
        <v>12646.87271</v>
      </c>
      <c r="R847" s="68" t="n">
        <f aca="false">Q847-P847</f>
        <v>28.4807150000015</v>
      </c>
      <c r="S847" s="68" t="n">
        <f aca="false">S846+K847</f>
        <v>7630.55938834635</v>
      </c>
      <c r="T847" s="68" t="n">
        <f aca="false">MAX(T846,S847)</f>
        <v>7670.82660359838</v>
      </c>
      <c r="U847" s="68" t="n">
        <f aca="false">T847-S847</f>
        <v>40.2672152520281</v>
      </c>
      <c r="V847" s="70" t="n">
        <f aca="false">V846+F847</f>
        <v>2.2776</v>
      </c>
      <c r="W847" s="70" t="n">
        <f aca="false">MAX(W846,V847)</f>
        <v>2.2813</v>
      </c>
      <c r="X847" s="70" t="n">
        <f aca="false">W847-V847</f>
        <v>0.00369999999999981</v>
      </c>
      <c r="Y847" s="70" t="n">
        <f aca="false">Y846+M847</f>
        <v>2.0576677453474</v>
      </c>
      <c r="Z847" s="70" t="n">
        <f aca="false">MAX(Z846,Y847)</f>
        <v>2.06188745636806</v>
      </c>
      <c r="AA847" s="70" t="n">
        <f aca="false">Z847-Y847</f>
        <v>0.00421971102066143</v>
      </c>
      <c r="AB847" s="72" t="n">
        <f aca="false">AB846*(1+F847)</f>
        <v>8.55304847639926</v>
      </c>
      <c r="AC847" s="73" t="n">
        <f aca="false">MAX(AC846,AB847)</f>
        <v>8.58478901683119</v>
      </c>
      <c r="AD847" s="70" t="n">
        <f aca="false">1-AB847/AC847</f>
        <v>0.00369730000000013</v>
      </c>
      <c r="AE847" s="73" t="n">
        <f aca="false">AE846*(1+M847)</f>
        <v>6.86788223225847</v>
      </c>
      <c r="AF847" s="73" t="n">
        <f aca="false">MAX(AF846,AE847)</f>
        <v>6.8969596903774</v>
      </c>
      <c r="AG847" s="70" t="n">
        <f aca="false">1-AE847/AF847</f>
        <v>0.00421598203038698</v>
      </c>
      <c r="AH847" s="74" t="n">
        <f aca="false">IF(R847&gt;0,AH846+1,0)</f>
        <v>2</v>
      </c>
      <c r="AI847" s="74" t="n">
        <f aca="false">IF(U847&gt;0,AI846+1,0)</f>
        <v>2</v>
      </c>
      <c r="AJ847" s="74" t="n">
        <f aca="false">IF(G847&gt;0,AJ846+1,0)</f>
        <v>0</v>
      </c>
      <c r="AK847" s="74" t="n">
        <f aca="false">IF(G847&lt;=0,AK846+1,0)</f>
        <v>2</v>
      </c>
      <c r="AL847" s="74" t="n">
        <f aca="false">IF(K847&gt;0,AL846+1,0)</f>
        <v>0</v>
      </c>
      <c r="AM847" s="74" t="n">
        <f aca="false">IF(K847&lt;=0,AM846+1,0)</f>
        <v>2</v>
      </c>
    </row>
    <row r="848" customFormat="false" ht="15" hidden="false" customHeight="false" outlineLevel="0" collapsed="false">
      <c r="A848" s="61" t="n">
        <v>847</v>
      </c>
      <c r="B848" s="62" t="n">
        <v>42465.46875</v>
      </c>
      <c r="C848" s="63" t="n">
        <f aca="false">YEAR(B848)</f>
        <v>2016</v>
      </c>
      <c r="D848" s="32" t="s">
        <v>276</v>
      </c>
      <c r="E848" s="64" t="n">
        <v>7705</v>
      </c>
      <c r="F848" s="65" t="n">
        <v>0.0127</v>
      </c>
      <c r="G848" s="66" t="n">
        <v>97.8535</v>
      </c>
      <c r="H848" s="67" t="n">
        <f aca="false">E848+IF(D848="Long",1,-1)*G848</f>
        <v>7607.1465</v>
      </c>
      <c r="I848" s="68" t="n">
        <f aca="false">Assumptions!$B$58</f>
        <v>5.35750011455817</v>
      </c>
      <c r="J848" s="68" t="n">
        <f aca="false">INDEX(Yearly!$L$5:$L$22,MATCH(C848,Yearly!$A$5:$A$22,0))</f>
        <v>0.535750011455817</v>
      </c>
      <c r="K848" s="68" t="n">
        <f aca="false">G848-I848-J848</f>
        <v>91.960249873986</v>
      </c>
      <c r="L848" s="69" t="n">
        <f aca="false">(I848+J848)/Assumptions!$B$8</f>
        <v>0.00025985551033068</v>
      </c>
      <c r="M848" s="70" t="n">
        <f aca="false">F848-L848</f>
        <v>0.0124401444896693</v>
      </c>
      <c r="N848" s="71" t="n">
        <f aca="false">G848*Assumptions!$B$7</f>
        <v>769617.7775</v>
      </c>
      <c r="O848" s="71" t="n">
        <f aca="false">K848*Assumptions!$B$7</f>
        <v>723267.3652589</v>
      </c>
      <c r="P848" s="68" t="n">
        <f aca="false">P847+G848</f>
        <v>12716.245495</v>
      </c>
      <c r="Q848" s="68" t="n">
        <f aca="false">MAX(Q847,P848)</f>
        <v>12716.245495</v>
      </c>
      <c r="R848" s="68" t="n">
        <f aca="false">Q848-P848</f>
        <v>0</v>
      </c>
      <c r="S848" s="68" t="n">
        <f aca="false">S847+K848</f>
        <v>7722.51963822034</v>
      </c>
      <c r="T848" s="68" t="n">
        <f aca="false">MAX(T847,S848)</f>
        <v>7722.51963822034</v>
      </c>
      <c r="U848" s="68" t="n">
        <f aca="false">T848-S848</f>
        <v>0</v>
      </c>
      <c r="V848" s="70" t="n">
        <f aca="false">V847+F848</f>
        <v>2.2903</v>
      </c>
      <c r="W848" s="70" t="n">
        <f aca="false">MAX(W847,V848)</f>
        <v>2.2903</v>
      </c>
      <c r="X848" s="70" t="n">
        <f aca="false">W848-V848</f>
        <v>0</v>
      </c>
      <c r="Y848" s="70" t="n">
        <f aca="false">Y847+M848</f>
        <v>2.07010788983707</v>
      </c>
      <c r="Z848" s="70" t="n">
        <f aca="false">MAX(Z847,Y848)</f>
        <v>2.07010788983707</v>
      </c>
      <c r="AA848" s="70" t="n">
        <f aca="false">Z848-Y848</f>
        <v>0</v>
      </c>
      <c r="AB848" s="72" t="n">
        <f aca="false">AB847*(1+F848)</f>
        <v>8.66167219204953</v>
      </c>
      <c r="AC848" s="73" t="n">
        <f aca="false">MAX(AC847,AB848)</f>
        <v>8.66167219204953</v>
      </c>
      <c r="AD848" s="70" t="n">
        <f aca="false">1-AB848/AC848</f>
        <v>0</v>
      </c>
      <c r="AE848" s="73" t="n">
        <f aca="false">AE847*(1+M848)</f>
        <v>6.9533196795658</v>
      </c>
      <c r="AF848" s="73" t="n">
        <f aca="false">MAX(AF847,AE848)</f>
        <v>6.9533196795658</v>
      </c>
      <c r="AG848" s="70" t="n">
        <f aca="false">1-AE848/AF848</f>
        <v>0</v>
      </c>
      <c r="AH848" s="74" t="n">
        <f aca="false">IF(R848&gt;0,AH847+1,0)</f>
        <v>0</v>
      </c>
      <c r="AI848" s="74" t="n">
        <f aca="false">IF(U848&gt;0,AI847+1,0)</f>
        <v>0</v>
      </c>
      <c r="AJ848" s="74" t="n">
        <f aca="false">IF(G848&gt;0,AJ847+1,0)</f>
        <v>1</v>
      </c>
      <c r="AK848" s="74" t="n">
        <f aca="false">IF(G848&lt;=0,AK847+1,0)</f>
        <v>0</v>
      </c>
      <c r="AL848" s="74" t="n">
        <f aca="false">IF(K848&gt;0,AL847+1,0)</f>
        <v>1</v>
      </c>
      <c r="AM848" s="74" t="n">
        <f aca="false">IF(K848&lt;=0,AM847+1,0)</f>
        <v>0</v>
      </c>
    </row>
    <row r="849" customFormat="false" ht="15" hidden="false" customHeight="false" outlineLevel="0" collapsed="false">
      <c r="A849" s="61" t="n">
        <v>848</v>
      </c>
      <c r="B849" s="62" t="n">
        <v>42471.5729166667</v>
      </c>
      <c r="C849" s="63" t="n">
        <f aca="false">YEAR(B849)</f>
        <v>2016</v>
      </c>
      <c r="D849" s="32" t="s">
        <v>277</v>
      </c>
      <c r="E849" s="64" t="n">
        <v>7606.95</v>
      </c>
      <c r="F849" s="65" t="n">
        <v>0.0339</v>
      </c>
      <c r="G849" s="66" t="n">
        <v>257.875605</v>
      </c>
      <c r="H849" s="67" t="n">
        <f aca="false">E849+IF(D849="Long",1,-1)*G849</f>
        <v>7864.825605</v>
      </c>
      <c r="I849" s="68" t="n">
        <f aca="false">Assumptions!$B$58</f>
        <v>5.35750011455817</v>
      </c>
      <c r="J849" s="68" t="n">
        <f aca="false">INDEX(Yearly!$L$5:$L$22,MATCH(C849,Yearly!$A$5:$A$22,0))</f>
        <v>0.535750011455817</v>
      </c>
      <c r="K849" s="68" t="n">
        <f aca="false">G849-I849-J849</f>
        <v>251.982354873986</v>
      </c>
      <c r="L849" s="69" t="n">
        <f aca="false">(I849+J849)/Assumptions!$B$8</f>
        <v>0.00025985551033068</v>
      </c>
      <c r="M849" s="70" t="n">
        <f aca="false">F849-L849</f>
        <v>0.0336401444896693</v>
      </c>
      <c r="N849" s="71" t="n">
        <f aca="false">G849*Assumptions!$B$7</f>
        <v>2028191.633325</v>
      </c>
      <c r="O849" s="71" t="n">
        <f aca="false">K849*Assumptions!$B$7</f>
        <v>1981841.2210839</v>
      </c>
      <c r="P849" s="68" t="n">
        <f aca="false">P848+G849</f>
        <v>12974.1211</v>
      </c>
      <c r="Q849" s="68" t="n">
        <f aca="false">MAX(Q848,P849)</f>
        <v>12974.1211</v>
      </c>
      <c r="R849" s="68" t="n">
        <f aca="false">Q849-P849</f>
        <v>0</v>
      </c>
      <c r="S849" s="68" t="n">
        <f aca="false">S848+K849</f>
        <v>7974.50199309433</v>
      </c>
      <c r="T849" s="68" t="n">
        <f aca="false">MAX(T848,S849)</f>
        <v>7974.50199309433</v>
      </c>
      <c r="U849" s="68" t="n">
        <f aca="false">T849-S849</f>
        <v>0</v>
      </c>
      <c r="V849" s="70" t="n">
        <f aca="false">V848+F849</f>
        <v>2.3242</v>
      </c>
      <c r="W849" s="70" t="n">
        <f aca="false">MAX(W848,V849)</f>
        <v>2.3242</v>
      </c>
      <c r="X849" s="70" t="n">
        <f aca="false">W849-V849</f>
        <v>0</v>
      </c>
      <c r="Y849" s="70" t="n">
        <f aca="false">Y848+M849</f>
        <v>2.10374803432674</v>
      </c>
      <c r="Z849" s="70" t="n">
        <f aca="false">MAX(Z848,Y849)</f>
        <v>2.10374803432674</v>
      </c>
      <c r="AA849" s="70" t="n">
        <f aca="false">Z849-Y849</f>
        <v>0</v>
      </c>
      <c r="AB849" s="72" t="n">
        <f aca="false">AB848*(1+F849)</f>
        <v>8.95530287936001</v>
      </c>
      <c r="AC849" s="73" t="n">
        <f aca="false">MAX(AC848,AB849)</f>
        <v>8.95530287936001</v>
      </c>
      <c r="AD849" s="70" t="n">
        <f aca="false">1-AB849/AC849</f>
        <v>0</v>
      </c>
      <c r="AE849" s="73" t="n">
        <f aca="false">AE848*(1+M849)</f>
        <v>7.18723035826925</v>
      </c>
      <c r="AF849" s="73" t="n">
        <f aca="false">MAX(AF848,AE849)</f>
        <v>7.18723035826925</v>
      </c>
      <c r="AG849" s="70" t="n">
        <f aca="false">1-AE849/AF849</f>
        <v>0</v>
      </c>
      <c r="AH849" s="74" t="n">
        <f aca="false">IF(R849&gt;0,AH848+1,0)</f>
        <v>0</v>
      </c>
      <c r="AI849" s="74" t="n">
        <f aca="false">IF(U849&gt;0,AI848+1,0)</f>
        <v>0</v>
      </c>
      <c r="AJ849" s="74" t="n">
        <f aca="false">IF(G849&gt;0,AJ848+1,0)</f>
        <v>2</v>
      </c>
      <c r="AK849" s="74" t="n">
        <f aca="false">IF(G849&lt;=0,AK848+1,0)</f>
        <v>0</v>
      </c>
      <c r="AL849" s="74" t="n">
        <f aca="false">IF(K849&gt;0,AL848+1,0)</f>
        <v>2</v>
      </c>
      <c r="AM849" s="74" t="n">
        <f aca="false">IF(K849&lt;=0,AM848+1,0)</f>
        <v>0</v>
      </c>
    </row>
    <row r="850" customFormat="false" ht="15" hidden="false" customHeight="false" outlineLevel="0" collapsed="false">
      <c r="A850" s="61" t="n">
        <v>849</v>
      </c>
      <c r="B850" s="62" t="n">
        <v>42485.4479166667</v>
      </c>
      <c r="C850" s="63" t="n">
        <f aca="false">YEAR(B850)</f>
        <v>2016</v>
      </c>
      <c r="D850" s="32" t="s">
        <v>276</v>
      </c>
      <c r="E850" s="64" t="n">
        <v>7864.8</v>
      </c>
      <c r="F850" s="65" t="n">
        <v>0.0002</v>
      </c>
      <c r="G850" s="66" t="n">
        <v>1.57296</v>
      </c>
      <c r="H850" s="67" t="n">
        <f aca="false">E850+IF(D850="Long",1,-1)*G850</f>
        <v>7863.22704</v>
      </c>
      <c r="I850" s="68" t="n">
        <f aca="false">Assumptions!$B$58</f>
        <v>5.35750011455817</v>
      </c>
      <c r="J850" s="68" t="n">
        <f aca="false">INDEX(Yearly!$L$5:$L$22,MATCH(C850,Yearly!$A$5:$A$22,0))</f>
        <v>0.535750011455817</v>
      </c>
      <c r="K850" s="68" t="n">
        <f aca="false">G850-I850-J850</f>
        <v>-4.32029012601399</v>
      </c>
      <c r="L850" s="69" t="n">
        <f aca="false">(I850+J850)/Assumptions!$B$8</f>
        <v>0.00025985551033068</v>
      </c>
      <c r="M850" s="70" t="n">
        <f aca="false">F850-L850</f>
        <v>-5.98555103306804E-005</v>
      </c>
      <c r="N850" s="71" t="n">
        <f aca="false">G850*Assumptions!$B$7</f>
        <v>12371.3304</v>
      </c>
      <c r="O850" s="71" t="n">
        <f aca="false">K850*Assumptions!$B$7</f>
        <v>-33979.0818411</v>
      </c>
      <c r="P850" s="68" t="n">
        <f aca="false">P849+G850</f>
        <v>12975.69406</v>
      </c>
      <c r="Q850" s="68" t="n">
        <f aca="false">MAX(Q849,P850)</f>
        <v>12975.69406</v>
      </c>
      <c r="R850" s="68" t="n">
        <f aca="false">Q850-P850</f>
        <v>0</v>
      </c>
      <c r="S850" s="68" t="n">
        <f aca="false">S849+K850</f>
        <v>7970.18170296831</v>
      </c>
      <c r="T850" s="68" t="n">
        <f aca="false">MAX(T849,S850)</f>
        <v>7974.50199309433</v>
      </c>
      <c r="U850" s="68" t="n">
        <f aca="false">T850-S850</f>
        <v>4.32029012601379</v>
      </c>
      <c r="V850" s="70" t="n">
        <f aca="false">V849+F850</f>
        <v>2.3244</v>
      </c>
      <c r="W850" s="70" t="n">
        <f aca="false">MAX(W849,V850)</f>
        <v>2.3244</v>
      </c>
      <c r="X850" s="70" t="n">
        <f aca="false">W850-V850</f>
        <v>0</v>
      </c>
      <c r="Y850" s="70" t="n">
        <f aca="false">Y849+M850</f>
        <v>2.1036881788164</v>
      </c>
      <c r="Z850" s="70" t="n">
        <f aca="false">MAX(Z849,Y850)</f>
        <v>2.10374803432674</v>
      </c>
      <c r="AA850" s="70" t="n">
        <f aca="false">Z850-Y850</f>
        <v>5.98555103308307E-005</v>
      </c>
      <c r="AB850" s="72" t="n">
        <f aca="false">AB849*(1+F850)</f>
        <v>8.95709393993588</v>
      </c>
      <c r="AC850" s="73" t="n">
        <f aca="false">MAX(AC849,AB850)</f>
        <v>8.95709393993588</v>
      </c>
      <c r="AD850" s="70" t="n">
        <f aca="false">1-AB850/AC850</f>
        <v>0</v>
      </c>
      <c r="AE850" s="73" t="n">
        <f aca="false">AE849*(1+M850)</f>
        <v>7.18680016292829</v>
      </c>
      <c r="AF850" s="73" t="n">
        <f aca="false">MAX(AF849,AE850)</f>
        <v>7.18723035826925</v>
      </c>
      <c r="AG850" s="70" t="n">
        <f aca="false">1-AE850/AF850</f>
        <v>5.98555103306087E-005</v>
      </c>
      <c r="AH850" s="74" t="n">
        <f aca="false">IF(R850&gt;0,AH849+1,0)</f>
        <v>0</v>
      </c>
      <c r="AI850" s="74" t="n">
        <f aca="false">IF(U850&gt;0,AI849+1,0)</f>
        <v>1</v>
      </c>
      <c r="AJ850" s="74" t="n">
        <f aca="false">IF(G850&gt;0,AJ849+1,0)</f>
        <v>3</v>
      </c>
      <c r="AK850" s="74" t="n">
        <f aca="false">IF(G850&lt;=0,AK849+1,0)</f>
        <v>0</v>
      </c>
      <c r="AL850" s="74" t="n">
        <f aca="false">IF(K850&gt;0,AL849+1,0)</f>
        <v>0</v>
      </c>
      <c r="AM850" s="74" t="n">
        <f aca="false">IF(K850&lt;=0,AM849+1,0)</f>
        <v>1</v>
      </c>
    </row>
    <row r="851" customFormat="false" ht="15" hidden="false" customHeight="false" outlineLevel="0" collapsed="false">
      <c r="A851" s="61" t="n">
        <v>850</v>
      </c>
      <c r="B851" s="62" t="n">
        <v>42486.5104166667</v>
      </c>
      <c r="C851" s="63" t="n">
        <f aca="false">YEAR(B851)</f>
        <v>2016</v>
      </c>
      <c r="D851" s="32" t="s">
        <v>277</v>
      </c>
      <c r="E851" s="64" t="n">
        <v>7863</v>
      </c>
      <c r="F851" s="65" t="n">
        <v>0.007</v>
      </c>
      <c r="G851" s="66" t="n">
        <v>55.041</v>
      </c>
      <c r="H851" s="67" t="n">
        <f aca="false">E851+IF(D851="Long",1,-1)*G851</f>
        <v>7918.041</v>
      </c>
      <c r="I851" s="68" t="n">
        <f aca="false">Assumptions!$B$58</f>
        <v>5.35750011455817</v>
      </c>
      <c r="J851" s="68" t="n">
        <f aca="false">INDEX(Yearly!$L$5:$L$22,MATCH(C851,Yearly!$A$5:$A$22,0))</f>
        <v>0.535750011455817</v>
      </c>
      <c r="K851" s="68" t="n">
        <f aca="false">G851-I851-J851</f>
        <v>49.147749873986</v>
      </c>
      <c r="L851" s="69" t="n">
        <f aca="false">(I851+J851)/Assumptions!$B$8</f>
        <v>0.00025985551033068</v>
      </c>
      <c r="M851" s="70" t="n">
        <f aca="false">F851-L851</f>
        <v>0.00674014448966932</v>
      </c>
      <c r="N851" s="71" t="n">
        <f aca="false">G851*Assumptions!$B$7</f>
        <v>432897.465</v>
      </c>
      <c r="O851" s="71" t="n">
        <f aca="false">K851*Assumptions!$B$7</f>
        <v>386547.0527589</v>
      </c>
      <c r="P851" s="68" t="n">
        <f aca="false">P850+G851</f>
        <v>13030.73506</v>
      </c>
      <c r="Q851" s="68" t="n">
        <f aca="false">MAX(Q850,P851)</f>
        <v>13030.73506</v>
      </c>
      <c r="R851" s="68" t="n">
        <f aca="false">Q851-P851</f>
        <v>0</v>
      </c>
      <c r="S851" s="68" t="n">
        <f aca="false">S850+K851</f>
        <v>8019.3294528423</v>
      </c>
      <c r="T851" s="68" t="n">
        <f aca="false">MAX(T850,S851)</f>
        <v>8019.3294528423</v>
      </c>
      <c r="U851" s="68" t="n">
        <f aca="false">T851-S851</f>
        <v>0</v>
      </c>
      <c r="V851" s="70" t="n">
        <f aca="false">V850+F851</f>
        <v>2.3314</v>
      </c>
      <c r="W851" s="70" t="n">
        <f aca="false">MAX(W850,V851)</f>
        <v>2.3314</v>
      </c>
      <c r="X851" s="70" t="n">
        <f aca="false">W851-V851</f>
        <v>0</v>
      </c>
      <c r="Y851" s="70" t="n">
        <f aca="false">Y850+M851</f>
        <v>2.11042832330607</v>
      </c>
      <c r="Z851" s="70" t="n">
        <f aca="false">MAX(Z850,Y851)</f>
        <v>2.11042832330607</v>
      </c>
      <c r="AA851" s="70" t="n">
        <f aca="false">Z851-Y851</f>
        <v>0</v>
      </c>
      <c r="AB851" s="72" t="n">
        <f aca="false">AB850*(1+F851)</f>
        <v>9.01979359751543</v>
      </c>
      <c r="AC851" s="73" t="n">
        <f aca="false">MAX(AC850,AB851)</f>
        <v>9.01979359751543</v>
      </c>
      <c r="AD851" s="70" t="n">
        <f aca="false">1-AB851/AC851</f>
        <v>0</v>
      </c>
      <c r="AE851" s="73" t="n">
        <f aca="false">AE850*(1+M851)</f>
        <v>7.23524023444481</v>
      </c>
      <c r="AF851" s="73" t="n">
        <f aca="false">MAX(AF850,AE851)</f>
        <v>7.23524023444481</v>
      </c>
      <c r="AG851" s="70" t="n">
        <f aca="false">1-AE851/AF851</f>
        <v>0</v>
      </c>
      <c r="AH851" s="74" t="n">
        <f aca="false">IF(R851&gt;0,AH850+1,0)</f>
        <v>0</v>
      </c>
      <c r="AI851" s="74" t="n">
        <f aca="false">IF(U851&gt;0,AI850+1,0)</f>
        <v>0</v>
      </c>
      <c r="AJ851" s="74" t="n">
        <f aca="false">IF(G851&gt;0,AJ850+1,0)</f>
        <v>4</v>
      </c>
      <c r="AK851" s="74" t="n">
        <f aca="false">IF(G851&lt;=0,AK850+1,0)</f>
        <v>0</v>
      </c>
      <c r="AL851" s="74" t="n">
        <f aca="false">IF(K851&gt;0,AL850+1,0)</f>
        <v>1</v>
      </c>
      <c r="AM851" s="74" t="n">
        <f aca="false">IF(K851&lt;=0,AM850+1,0)</f>
        <v>0</v>
      </c>
    </row>
    <row r="852" customFormat="false" ht="15" hidden="false" customHeight="false" outlineLevel="0" collapsed="false">
      <c r="A852" s="61" t="n">
        <v>851</v>
      </c>
      <c r="B852" s="62" t="n">
        <v>42488.4895833333</v>
      </c>
      <c r="C852" s="63" t="n">
        <f aca="false">YEAR(B852)</f>
        <v>2016</v>
      </c>
      <c r="D852" s="32" t="s">
        <v>276</v>
      </c>
      <c r="E852" s="64" t="n">
        <v>7918.25</v>
      </c>
      <c r="F852" s="65" t="n">
        <v>0.0045</v>
      </c>
      <c r="G852" s="66" t="n">
        <v>35.632125</v>
      </c>
      <c r="H852" s="67" t="n">
        <f aca="false">E852+IF(D852="Long",1,-1)*G852</f>
        <v>7882.617875</v>
      </c>
      <c r="I852" s="68" t="n">
        <f aca="false">Assumptions!$B$58</f>
        <v>5.35750011455817</v>
      </c>
      <c r="J852" s="68" t="n">
        <f aca="false">INDEX(Yearly!$L$5:$L$22,MATCH(C852,Yearly!$A$5:$A$22,0))</f>
        <v>0.535750011455817</v>
      </c>
      <c r="K852" s="68" t="n">
        <f aca="false">G852-I852-J852</f>
        <v>29.738874873986</v>
      </c>
      <c r="L852" s="69" t="n">
        <f aca="false">(I852+J852)/Assumptions!$B$8</f>
        <v>0.00025985551033068</v>
      </c>
      <c r="M852" s="70" t="n">
        <f aca="false">F852-L852</f>
        <v>0.00424014448966932</v>
      </c>
      <c r="N852" s="71" t="n">
        <f aca="false">G852*Assumptions!$B$7</f>
        <v>280246.663125</v>
      </c>
      <c r="O852" s="71" t="n">
        <f aca="false">K852*Assumptions!$B$7</f>
        <v>233896.2508839</v>
      </c>
      <c r="P852" s="68" t="n">
        <f aca="false">P851+G852</f>
        <v>13066.367185</v>
      </c>
      <c r="Q852" s="68" t="n">
        <f aca="false">MAX(Q851,P852)</f>
        <v>13066.367185</v>
      </c>
      <c r="R852" s="68" t="n">
        <f aca="false">Q852-P852</f>
        <v>0</v>
      </c>
      <c r="S852" s="68" t="n">
        <f aca="false">S851+K852</f>
        <v>8049.06832771628</v>
      </c>
      <c r="T852" s="68" t="n">
        <f aca="false">MAX(T851,S852)</f>
        <v>8049.06832771628</v>
      </c>
      <c r="U852" s="68" t="n">
        <f aca="false">T852-S852</f>
        <v>0</v>
      </c>
      <c r="V852" s="70" t="n">
        <f aca="false">V851+F852</f>
        <v>2.3359</v>
      </c>
      <c r="W852" s="70" t="n">
        <f aca="false">MAX(W851,V852)</f>
        <v>2.3359</v>
      </c>
      <c r="X852" s="70" t="n">
        <f aca="false">W852-V852</f>
        <v>0</v>
      </c>
      <c r="Y852" s="70" t="n">
        <f aca="false">Y851+M852</f>
        <v>2.11466846779574</v>
      </c>
      <c r="Z852" s="70" t="n">
        <f aca="false">MAX(Z851,Y852)</f>
        <v>2.11466846779574</v>
      </c>
      <c r="AA852" s="70" t="n">
        <f aca="false">Z852-Y852</f>
        <v>0</v>
      </c>
      <c r="AB852" s="72" t="n">
        <f aca="false">AB851*(1+F852)</f>
        <v>9.06038266870425</v>
      </c>
      <c r="AC852" s="73" t="n">
        <f aca="false">MAX(AC851,AB852)</f>
        <v>9.06038266870425</v>
      </c>
      <c r="AD852" s="70" t="n">
        <f aca="false">1-AB852/AC852</f>
        <v>0</v>
      </c>
      <c r="AE852" s="73" t="n">
        <f aca="false">AE851*(1+M852)</f>
        <v>7.26591869845632</v>
      </c>
      <c r="AF852" s="73" t="n">
        <f aca="false">MAX(AF851,AE852)</f>
        <v>7.26591869845632</v>
      </c>
      <c r="AG852" s="70" t="n">
        <f aca="false">1-AE852/AF852</f>
        <v>0</v>
      </c>
      <c r="AH852" s="74" t="n">
        <f aca="false">IF(R852&gt;0,AH851+1,0)</f>
        <v>0</v>
      </c>
      <c r="AI852" s="74" t="n">
        <f aca="false">IF(U852&gt;0,AI851+1,0)</f>
        <v>0</v>
      </c>
      <c r="AJ852" s="74" t="n">
        <f aca="false">IF(G852&gt;0,AJ851+1,0)</f>
        <v>5</v>
      </c>
      <c r="AK852" s="74" t="n">
        <f aca="false">IF(G852&lt;=0,AK851+1,0)</f>
        <v>0</v>
      </c>
      <c r="AL852" s="74" t="n">
        <f aca="false">IF(K852&gt;0,AL851+1,0)</f>
        <v>2</v>
      </c>
      <c r="AM852" s="74" t="n">
        <f aca="false">IF(K852&lt;=0,AM851+1,0)</f>
        <v>0</v>
      </c>
    </row>
    <row r="853" customFormat="false" ht="15" hidden="false" customHeight="false" outlineLevel="0" collapsed="false">
      <c r="A853" s="61" t="n">
        <v>852</v>
      </c>
      <c r="B853" s="62" t="n">
        <v>42493.40625</v>
      </c>
      <c r="C853" s="63" t="n">
        <f aca="false">YEAR(B853)</f>
        <v>2016</v>
      </c>
      <c r="D853" s="32" t="s">
        <v>277</v>
      </c>
      <c r="E853" s="64" t="n">
        <v>7882.75</v>
      </c>
      <c r="F853" s="65" t="n">
        <v>-0.009</v>
      </c>
      <c r="G853" s="66" t="n">
        <v>-70.94475</v>
      </c>
      <c r="H853" s="67" t="n">
        <f aca="false">E853+IF(D853="Long",1,-1)*G853</f>
        <v>7811.80525</v>
      </c>
      <c r="I853" s="68" t="n">
        <f aca="false">Assumptions!$B$58</f>
        <v>5.35750011455817</v>
      </c>
      <c r="J853" s="68" t="n">
        <f aca="false">INDEX(Yearly!$L$5:$L$22,MATCH(C853,Yearly!$A$5:$A$22,0))</f>
        <v>0.535750011455817</v>
      </c>
      <c r="K853" s="68" t="n">
        <f aca="false">G853-I853-J853</f>
        <v>-76.838000126014</v>
      </c>
      <c r="L853" s="69" t="n">
        <f aca="false">(I853+J853)/Assumptions!$B$8</f>
        <v>0.00025985551033068</v>
      </c>
      <c r="M853" s="70" t="n">
        <f aca="false">F853-L853</f>
        <v>-0.00925985551033068</v>
      </c>
      <c r="N853" s="71" t="n">
        <f aca="false">G853*Assumptions!$B$7</f>
        <v>-557980.45875</v>
      </c>
      <c r="O853" s="71" t="n">
        <f aca="false">K853*Assumptions!$B$7</f>
        <v>-604330.8709911</v>
      </c>
      <c r="P853" s="68" t="n">
        <f aca="false">P852+G853</f>
        <v>12995.422435</v>
      </c>
      <c r="Q853" s="68" t="n">
        <f aca="false">MAX(Q852,P853)</f>
        <v>13066.367185</v>
      </c>
      <c r="R853" s="68" t="n">
        <f aca="false">Q853-P853</f>
        <v>70.9447500000006</v>
      </c>
      <c r="S853" s="68" t="n">
        <f aca="false">S852+K853</f>
        <v>7972.23032759027</v>
      </c>
      <c r="T853" s="68" t="n">
        <f aca="false">MAX(T852,S853)</f>
        <v>8049.06832771628</v>
      </c>
      <c r="U853" s="68" t="n">
        <f aca="false">T853-S853</f>
        <v>76.8380001260139</v>
      </c>
      <c r="V853" s="70" t="n">
        <f aca="false">V852+F853</f>
        <v>2.3269</v>
      </c>
      <c r="W853" s="70" t="n">
        <f aca="false">MAX(W852,V853)</f>
        <v>2.3359</v>
      </c>
      <c r="X853" s="70" t="n">
        <f aca="false">W853-V853</f>
        <v>0.0089999999999999</v>
      </c>
      <c r="Y853" s="70" t="n">
        <f aca="false">Y852+M853</f>
        <v>2.10540861228541</v>
      </c>
      <c r="Z853" s="70" t="n">
        <f aca="false">MAX(Z852,Y853)</f>
        <v>2.11466846779574</v>
      </c>
      <c r="AA853" s="70" t="n">
        <f aca="false">Z853-Y853</f>
        <v>0.00925985551033071</v>
      </c>
      <c r="AB853" s="72" t="n">
        <f aca="false">AB852*(1+F853)</f>
        <v>8.97883922468591</v>
      </c>
      <c r="AC853" s="73" t="n">
        <f aca="false">MAX(AC852,AB853)</f>
        <v>9.06038266870425</v>
      </c>
      <c r="AD853" s="70" t="n">
        <f aca="false">1-AB853/AC853</f>
        <v>0.00900000000000001</v>
      </c>
      <c r="AE853" s="73" t="n">
        <f aca="false">AE852*(1+M853)</f>
        <v>7.19863734115881</v>
      </c>
      <c r="AF853" s="73" t="n">
        <f aca="false">MAX(AF852,AE853)</f>
        <v>7.26591869845632</v>
      </c>
      <c r="AG853" s="70" t="n">
        <f aca="false">1-AE853/AF853</f>
        <v>0.00925985551033071</v>
      </c>
      <c r="AH853" s="74" t="n">
        <f aca="false">IF(R853&gt;0,AH852+1,0)</f>
        <v>1</v>
      </c>
      <c r="AI853" s="74" t="n">
        <f aca="false">IF(U853&gt;0,AI852+1,0)</f>
        <v>1</v>
      </c>
      <c r="AJ853" s="74" t="n">
        <f aca="false">IF(G853&gt;0,AJ852+1,0)</f>
        <v>0</v>
      </c>
      <c r="AK853" s="74" t="n">
        <f aca="false">IF(G853&lt;=0,AK852+1,0)</f>
        <v>1</v>
      </c>
      <c r="AL853" s="74" t="n">
        <f aca="false">IF(K853&gt;0,AL852+1,0)</f>
        <v>0</v>
      </c>
      <c r="AM853" s="74" t="n">
        <f aca="false">IF(K853&lt;=0,AM852+1,0)</f>
        <v>1</v>
      </c>
    </row>
    <row r="854" customFormat="false" ht="15" hidden="false" customHeight="false" outlineLevel="0" collapsed="false">
      <c r="A854" s="61" t="n">
        <v>853</v>
      </c>
      <c r="B854" s="62" t="n">
        <v>42493.53125</v>
      </c>
      <c r="C854" s="63" t="n">
        <f aca="false">YEAR(B854)</f>
        <v>2016</v>
      </c>
      <c r="D854" s="32" t="s">
        <v>276</v>
      </c>
      <c r="E854" s="64" t="n">
        <v>7811.45</v>
      </c>
      <c r="F854" s="65" t="n">
        <v>-0.0003</v>
      </c>
      <c r="G854" s="66" t="n">
        <v>-2.343435</v>
      </c>
      <c r="H854" s="67" t="n">
        <f aca="false">E854+IF(D854="Long",1,-1)*G854</f>
        <v>7813.793435</v>
      </c>
      <c r="I854" s="68" t="n">
        <f aca="false">Assumptions!$B$58</f>
        <v>5.35750011455817</v>
      </c>
      <c r="J854" s="68" t="n">
        <f aca="false">INDEX(Yearly!$L$5:$L$22,MATCH(C854,Yearly!$A$5:$A$22,0))</f>
        <v>0.535750011455817</v>
      </c>
      <c r="K854" s="68" t="n">
        <f aca="false">G854-I854-J854</f>
        <v>-8.23668512601399</v>
      </c>
      <c r="L854" s="69" t="n">
        <f aca="false">(I854+J854)/Assumptions!$B$8</f>
        <v>0.00025985551033068</v>
      </c>
      <c r="M854" s="70" t="n">
        <f aca="false">F854-L854</f>
        <v>-0.00055985551033068</v>
      </c>
      <c r="N854" s="71" t="n">
        <f aca="false">G854*Assumptions!$B$7</f>
        <v>-18431.116275</v>
      </c>
      <c r="O854" s="71" t="n">
        <f aca="false">K854*Assumptions!$B$7</f>
        <v>-64781.5285161</v>
      </c>
      <c r="P854" s="68" t="n">
        <f aca="false">P853+G854</f>
        <v>12993.079</v>
      </c>
      <c r="Q854" s="68" t="n">
        <f aca="false">MAX(Q853,P854)</f>
        <v>13066.367185</v>
      </c>
      <c r="R854" s="68" t="n">
        <f aca="false">Q854-P854</f>
        <v>73.2881850000013</v>
      </c>
      <c r="S854" s="68" t="n">
        <f aca="false">S853+K854</f>
        <v>7963.99364246426</v>
      </c>
      <c r="T854" s="68" t="n">
        <f aca="false">MAX(T853,S854)</f>
        <v>8049.06832771628</v>
      </c>
      <c r="U854" s="68" t="n">
        <f aca="false">T854-S854</f>
        <v>85.0746852520279</v>
      </c>
      <c r="V854" s="70" t="n">
        <f aca="false">V853+F854</f>
        <v>2.3266</v>
      </c>
      <c r="W854" s="70" t="n">
        <f aca="false">MAX(W853,V854)</f>
        <v>2.3359</v>
      </c>
      <c r="X854" s="70" t="n">
        <f aca="false">W854-V854</f>
        <v>0.00930000000000009</v>
      </c>
      <c r="Y854" s="70" t="n">
        <f aca="false">Y853+M854</f>
        <v>2.10484875677508</v>
      </c>
      <c r="Z854" s="70" t="n">
        <f aca="false">MAX(Z853,Y854)</f>
        <v>2.11466846779574</v>
      </c>
      <c r="AA854" s="70" t="n">
        <f aca="false">Z854-Y854</f>
        <v>0.00981971102066126</v>
      </c>
      <c r="AB854" s="72" t="n">
        <f aca="false">AB853*(1+F854)</f>
        <v>8.9761455729185</v>
      </c>
      <c r="AC854" s="73" t="n">
        <f aca="false">MAX(AC853,AB854)</f>
        <v>9.06038266870425</v>
      </c>
      <c r="AD854" s="70" t="n">
        <f aca="false">1-AB854/AC854</f>
        <v>0.00929729999999995</v>
      </c>
      <c r="AE854" s="73" t="n">
        <f aca="false">AE853*(1+M854)</f>
        <v>7.19460714437649</v>
      </c>
      <c r="AF854" s="73" t="n">
        <f aca="false">MAX(AF853,AE854)</f>
        <v>7.26591869845632</v>
      </c>
      <c r="AG854" s="70" t="n">
        <f aca="false">1-AE854/AF854</f>
        <v>0.00981452683952899</v>
      </c>
      <c r="AH854" s="74" t="n">
        <f aca="false">IF(R854&gt;0,AH853+1,0)</f>
        <v>2</v>
      </c>
      <c r="AI854" s="74" t="n">
        <f aca="false">IF(U854&gt;0,AI853+1,0)</f>
        <v>2</v>
      </c>
      <c r="AJ854" s="74" t="n">
        <f aca="false">IF(G854&gt;0,AJ853+1,0)</f>
        <v>0</v>
      </c>
      <c r="AK854" s="74" t="n">
        <f aca="false">IF(G854&lt;=0,AK853+1,0)</f>
        <v>2</v>
      </c>
      <c r="AL854" s="74" t="n">
        <f aca="false">IF(K854&gt;0,AL853+1,0)</f>
        <v>0</v>
      </c>
      <c r="AM854" s="74" t="n">
        <f aca="false">IF(K854&lt;=0,AM853+1,0)</f>
        <v>2</v>
      </c>
    </row>
    <row r="855" customFormat="false" ht="15" hidden="false" customHeight="false" outlineLevel="0" collapsed="false">
      <c r="A855" s="61" t="n">
        <v>854</v>
      </c>
      <c r="B855" s="62" t="n">
        <v>42499.40625</v>
      </c>
      <c r="C855" s="63" t="n">
        <f aca="false">YEAR(B855)</f>
        <v>2016</v>
      </c>
      <c r="D855" s="32" t="s">
        <v>277</v>
      </c>
      <c r="E855" s="64" t="n">
        <v>7814.15</v>
      </c>
      <c r="F855" s="65" t="n">
        <v>0.003</v>
      </c>
      <c r="G855" s="66" t="n">
        <v>23.44245</v>
      </c>
      <c r="H855" s="67" t="n">
        <f aca="false">E855+IF(D855="Long",1,-1)*G855</f>
        <v>7837.59245</v>
      </c>
      <c r="I855" s="68" t="n">
        <f aca="false">Assumptions!$B$58</f>
        <v>5.35750011455817</v>
      </c>
      <c r="J855" s="68" t="n">
        <f aca="false">INDEX(Yearly!$L$5:$L$22,MATCH(C855,Yearly!$A$5:$A$22,0))</f>
        <v>0.535750011455817</v>
      </c>
      <c r="K855" s="68" t="n">
        <f aca="false">G855-I855-J855</f>
        <v>17.549199873986</v>
      </c>
      <c r="L855" s="69" t="n">
        <f aca="false">(I855+J855)/Assumptions!$B$8</f>
        <v>0.00025985551033068</v>
      </c>
      <c r="M855" s="70" t="n">
        <f aca="false">F855-L855</f>
        <v>0.00274014448966932</v>
      </c>
      <c r="N855" s="71" t="n">
        <f aca="false">G855*Assumptions!$B$7</f>
        <v>184374.86925</v>
      </c>
      <c r="O855" s="71" t="n">
        <f aca="false">K855*Assumptions!$B$7</f>
        <v>138024.4570089</v>
      </c>
      <c r="P855" s="68" t="n">
        <f aca="false">P854+G855</f>
        <v>13016.52145</v>
      </c>
      <c r="Q855" s="68" t="n">
        <f aca="false">MAX(Q854,P855)</f>
        <v>13066.367185</v>
      </c>
      <c r="R855" s="68" t="n">
        <f aca="false">Q855-P855</f>
        <v>49.8457350000008</v>
      </c>
      <c r="S855" s="68" t="n">
        <f aca="false">S854+K855</f>
        <v>7981.54284233824</v>
      </c>
      <c r="T855" s="68" t="n">
        <f aca="false">MAX(T854,S855)</f>
        <v>8049.06832771628</v>
      </c>
      <c r="U855" s="68" t="n">
        <f aca="false">T855-S855</f>
        <v>67.5254853780416</v>
      </c>
      <c r="V855" s="70" t="n">
        <f aca="false">V854+F855</f>
        <v>2.3296</v>
      </c>
      <c r="W855" s="70" t="n">
        <f aca="false">MAX(W854,V855)</f>
        <v>2.3359</v>
      </c>
      <c r="X855" s="70" t="n">
        <f aca="false">W855-V855</f>
        <v>0.00629999999999997</v>
      </c>
      <c r="Y855" s="70" t="n">
        <f aca="false">Y854+M855</f>
        <v>2.10758890126475</v>
      </c>
      <c r="Z855" s="70" t="n">
        <f aca="false">MAX(Z854,Y855)</f>
        <v>2.11466846779574</v>
      </c>
      <c r="AA855" s="70" t="n">
        <f aca="false">Z855-Y855</f>
        <v>0.00707956653099195</v>
      </c>
      <c r="AB855" s="72" t="n">
        <f aca="false">AB854*(1+F855)</f>
        <v>9.00307400963726</v>
      </c>
      <c r="AC855" s="73" t="n">
        <f aca="false">MAX(AC854,AB855)</f>
        <v>9.06038266870425</v>
      </c>
      <c r="AD855" s="70" t="n">
        <f aca="false">1-AB855/AC855</f>
        <v>0.00632519190000003</v>
      </c>
      <c r="AE855" s="73" t="n">
        <f aca="false">AE854*(1+M855)</f>
        <v>7.21432140749849</v>
      </c>
      <c r="AF855" s="73" t="n">
        <f aca="false">MAX(AF854,AE855)</f>
        <v>7.26591869845632</v>
      </c>
      <c r="AG855" s="70" t="n">
        <f aca="false">1-AE855/AF855</f>
        <v>0.00710127557149776</v>
      </c>
      <c r="AH855" s="74" t="n">
        <f aca="false">IF(R855&gt;0,AH854+1,0)</f>
        <v>3</v>
      </c>
      <c r="AI855" s="74" t="n">
        <f aca="false">IF(U855&gt;0,AI854+1,0)</f>
        <v>3</v>
      </c>
      <c r="AJ855" s="74" t="n">
        <f aca="false">IF(G855&gt;0,AJ854+1,0)</f>
        <v>1</v>
      </c>
      <c r="AK855" s="74" t="n">
        <f aca="false">IF(G855&lt;=0,AK854+1,0)</f>
        <v>0</v>
      </c>
      <c r="AL855" s="74" t="n">
        <f aca="false">IF(K855&gt;0,AL854+1,0)</f>
        <v>1</v>
      </c>
      <c r="AM855" s="74" t="n">
        <f aca="false">IF(K855&lt;=0,AM854+1,0)</f>
        <v>0</v>
      </c>
    </row>
    <row r="856" customFormat="false" ht="15" hidden="false" customHeight="false" outlineLevel="0" collapsed="false">
      <c r="A856" s="61" t="n">
        <v>855</v>
      </c>
      <c r="B856" s="62" t="n">
        <v>42503.40625</v>
      </c>
      <c r="C856" s="63" t="n">
        <f aca="false">YEAR(B856)</f>
        <v>2016</v>
      </c>
      <c r="D856" s="32" t="s">
        <v>276</v>
      </c>
      <c r="E856" s="64" t="n">
        <v>7837.45</v>
      </c>
      <c r="F856" s="65" t="n">
        <v>-0.001</v>
      </c>
      <c r="G856" s="66" t="n">
        <v>-7.83745</v>
      </c>
      <c r="H856" s="67" t="n">
        <f aca="false">E856+IF(D856="Long",1,-1)*G856</f>
        <v>7845.28745</v>
      </c>
      <c r="I856" s="68" t="n">
        <f aca="false">Assumptions!$B$58</f>
        <v>5.35750011455817</v>
      </c>
      <c r="J856" s="68" t="n">
        <f aca="false">INDEX(Yearly!$L$5:$L$22,MATCH(C856,Yearly!$A$5:$A$22,0))</f>
        <v>0.535750011455817</v>
      </c>
      <c r="K856" s="68" t="n">
        <f aca="false">G856-I856-J856</f>
        <v>-13.730700126014</v>
      </c>
      <c r="L856" s="69" t="n">
        <f aca="false">(I856+J856)/Assumptions!$B$8</f>
        <v>0.00025985551033068</v>
      </c>
      <c r="M856" s="70" t="n">
        <f aca="false">F856-L856</f>
        <v>-0.00125985551033068</v>
      </c>
      <c r="N856" s="71" t="n">
        <f aca="false">G856*Assumptions!$B$7</f>
        <v>-61641.54425</v>
      </c>
      <c r="O856" s="71" t="n">
        <f aca="false">K856*Assumptions!$B$7</f>
        <v>-107991.9564911</v>
      </c>
      <c r="P856" s="68" t="n">
        <f aca="false">P855+G856</f>
        <v>13008.684</v>
      </c>
      <c r="Q856" s="68" t="n">
        <f aca="false">MAX(Q855,P856)</f>
        <v>13066.367185</v>
      </c>
      <c r="R856" s="68" t="n">
        <f aca="false">Q856-P856</f>
        <v>57.6831850000017</v>
      </c>
      <c r="S856" s="68" t="n">
        <f aca="false">S855+K856</f>
        <v>7967.81214221223</v>
      </c>
      <c r="T856" s="68" t="n">
        <f aca="false">MAX(T855,S856)</f>
        <v>8049.06832771628</v>
      </c>
      <c r="U856" s="68" t="n">
        <f aca="false">T856-S856</f>
        <v>81.2561855040558</v>
      </c>
      <c r="V856" s="70" t="n">
        <f aca="false">V855+F856</f>
        <v>2.3286</v>
      </c>
      <c r="W856" s="70" t="n">
        <f aca="false">MAX(W855,V856)</f>
        <v>2.3359</v>
      </c>
      <c r="X856" s="70" t="n">
        <f aca="false">W856-V856</f>
        <v>0.00729999999999986</v>
      </c>
      <c r="Y856" s="70" t="n">
        <f aca="false">Y855+M856</f>
        <v>2.10632904575442</v>
      </c>
      <c r="Z856" s="70" t="n">
        <f aca="false">MAX(Z855,Y856)</f>
        <v>2.11466846779574</v>
      </c>
      <c r="AA856" s="70" t="n">
        <f aca="false">Z856-Y856</f>
        <v>0.00833942204132265</v>
      </c>
      <c r="AB856" s="72" t="n">
        <f aca="false">AB855*(1+F856)</f>
        <v>8.99407093562762</v>
      </c>
      <c r="AC856" s="73" t="n">
        <f aca="false">MAX(AC855,AB856)</f>
        <v>9.06038266870425</v>
      </c>
      <c r="AD856" s="70" t="n">
        <f aca="false">1-AB856/AC856</f>
        <v>0.0073188667081</v>
      </c>
      <c r="AE856" s="73" t="n">
        <f aca="false">AE855*(1+M856)</f>
        <v>7.20523240491995</v>
      </c>
      <c r="AF856" s="73" t="n">
        <f aca="false">MAX(AF855,AE856)</f>
        <v>7.26591869845632</v>
      </c>
      <c r="AG856" s="70" t="n">
        <f aca="false">1-AE856/AF856</f>
        <v>0.00835218450066921</v>
      </c>
      <c r="AH856" s="74" t="n">
        <f aca="false">IF(R856&gt;0,AH855+1,0)</f>
        <v>4</v>
      </c>
      <c r="AI856" s="74" t="n">
        <f aca="false">IF(U856&gt;0,AI855+1,0)</f>
        <v>4</v>
      </c>
      <c r="AJ856" s="74" t="n">
        <f aca="false">IF(G856&gt;0,AJ855+1,0)</f>
        <v>0</v>
      </c>
      <c r="AK856" s="74" t="n">
        <f aca="false">IF(G856&lt;=0,AK855+1,0)</f>
        <v>1</v>
      </c>
      <c r="AL856" s="74" t="n">
        <f aca="false">IF(K856&gt;0,AL855+1,0)</f>
        <v>0</v>
      </c>
      <c r="AM856" s="74" t="n">
        <f aca="false">IF(K856&lt;=0,AM855+1,0)</f>
        <v>1</v>
      </c>
    </row>
    <row r="857" customFormat="false" ht="15" hidden="false" customHeight="false" outlineLevel="0" collapsed="false">
      <c r="A857" s="61" t="n">
        <v>856</v>
      </c>
      <c r="B857" s="62" t="n">
        <v>42506.6145833333</v>
      </c>
      <c r="C857" s="63" t="n">
        <f aca="false">YEAR(B857)</f>
        <v>2016</v>
      </c>
      <c r="D857" s="32" t="s">
        <v>277</v>
      </c>
      <c r="E857" s="64" t="n">
        <v>7845.45</v>
      </c>
      <c r="F857" s="65" t="n">
        <v>-0.0006</v>
      </c>
      <c r="G857" s="66" t="n">
        <v>-4.70727</v>
      </c>
      <c r="H857" s="67" t="n">
        <f aca="false">E857+IF(D857="Long",1,-1)*G857</f>
        <v>7840.74273</v>
      </c>
      <c r="I857" s="68" t="n">
        <f aca="false">Assumptions!$B$58</f>
        <v>5.35750011455817</v>
      </c>
      <c r="J857" s="68" t="n">
        <f aca="false">INDEX(Yearly!$L$5:$L$22,MATCH(C857,Yearly!$A$5:$A$22,0))</f>
        <v>0.535750011455817</v>
      </c>
      <c r="K857" s="68" t="n">
        <f aca="false">G857-I857-J857</f>
        <v>-10.600520126014</v>
      </c>
      <c r="L857" s="69" t="n">
        <f aca="false">(I857+J857)/Assumptions!$B$8</f>
        <v>0.00025985551033068</v>
      </c>
      <c r="M857" s="70" t="n">
        <f aca="false">F857-L857</f>
        <v>-0.00085985551033068</v>
      </c>
      <c r="N857" s="71" t="n">
        <f aca="false">G857*Assumptions!$B$7</f>
        <v>-37022.67855</v>
      </c>
      <c r="O857" s="71" t="n">
        <f aca="false">K857*Assumptions!$B$7</f>
        <v>-83373.0907911</v>
      </c>
      <c r="P857" s="68" t="n">
        <f aca="false">P856+G857</f>
        <v>13003.97673</v>
      </c>
      <c r="Q857" s="68" t="n">
        <f aca="false">MAX(Q856,P857)</f>
        <v>13066.367185</v>
      </c>
      <c r="R857" s="68" t="n">
        <f aca="false">Q857-P857</f>
        <v>62.3904550000025</v>
      </c>
      <c r="S857" s="68" t="n">
        <f aca="false">S856+K857</f>
        <v>7957.21162208621</v>
      </c>
      <c r="T857" s="68" t="n">
        <f aca="false">MAX(T856,S857)</f>
        <v>8049.06832771628</v>
      </c>
      <c r="U857" s="68" t="n">
        <f aca="false">T857-S857</f>
        <v>91.8567056300699</v>
      </c>
      <c r="V857" s="70" t="n">
        <f aca="false">V856+F857</f>
        <v>2.328</v>
      </c>
      <c r="W857" s="70" t="n">
        <f aca="false">MAX(W856,V857)</f>
        <v>2.3359</v>
      </c>
      <c r="X857" s="70" t="n">
        <f aca="false">W857-V857</f>
        <v>0.0078999999999998</v>
      </c>
      <c r="Y857" s="70" t="n">
        <f aca="false">Y856+M857</f>
        <v>2.10546919024409</v>
      </c>
      <c r="Z857" s="70" t="n">
        <f aca="false">MAX(Z856,Y857)</f>
        <v>2.11466846779574</v>
      </c>
      <c r="AA857" s="70" t="n">
        <f aca="false">Z857-Y857</f>
        <v>0.0091992775516534</v>
      </c>
      <c r="AB857" s="72" t="n">
        <f aca="false">AB856*(1+F857)</f>
        <v>8.98867449306624</v>
      </c>
      <c r="AC857" s="73" t="n">
        <f aca="false">MAX(AC856,AB857)</f>
        <v>9.06038266870425</v>
      </c>
      <c r="AD857" s="70" t="n">
        <f aca="false">1-AB857/AC857</f>
        <v>0.00791447538807522</v>
      </c>
      <c r="AE857" s="73" t="n">
        <f aca="false">AE856*(1+M857)</f>
        <v>7.19903694613337</v>
      </c>
      <c r="AF857" s="73" t="n">
        <f aca="false">MAX(AF856,AE857)</f>
        <v>7.26591869845632</v>
      </c>
      <c r="AG857" s="70" t="n">
        <f aca="false">1-AE857/AF857</f>
        <v>0.00920485833913365</v>
      </c>
      <c r="AH857" s="74" t="n">
        <f aca="false">IF(R857&gt;0,AH856+1,0)</f>
        <v>5</v>
      </c>
      <c r="AI857" s="74" t="n">
        <f aca="false">IF(U857&gt;0,AI856+1,0)</f>
        <v>5</v>
      </c>
      <c r="AJ857" s="74" t="n">
        <f aca="false">IF(G857&gt;0,AJ856+1,0)</f>
        <v>0</v>
      </c>
      <c r="AK857" s="74" t="n">
        <f aca="false">IF(G857&lt;=0,AK856+1,0)</f>
        <v>2</v>
      </c>
      <c r="AL857" s="74" t="n">
        <f aca="false">IF(K857&gt;0,AL856+1,0)</f>
        <v>0</v>
      </c>
      <c r="AM857" s="74" t="n">
        <f aca="false">IF(K857&lt;=0,AM856+1,0)</f>
        <v>2</v>
      </c>
    </row>
    <row r="858" customFormat="false" ht="15" hidden="false" customHeight="false" outlineLevel="0" collapsed="false">
      <c r="A858" s="61" t="n">
        <v>857</v>
      </c>
      <c r="B858" s="62" t="n">
        <v>42508.40625</v>
      </c>
      <c r="C858" s="63" t="n">
        <f aca="false">YEAR(B858)</f>
        <v>2016</v>
      </c>
      <c r="D858" s="32" t="s">
        <v>276</v>
      </c>
      <c r="E858" s="64" t="n">
        <v>7840.8</v>
      </c>
      <c r="F858" s="65" t="n">
        <v>-0.002</v>
      </c>
      <c r="G858" s="66" t="n">
        <v>-15.6816</v>
      </c>
      <c r="H858" s="67" t="n">
        <f aca="false">E858+IF(D858="Long",1,-1)*G858</f>
        <v>7856.4816</v>
      </c>
      <c r="I858" s="68" t="n">
        <f aca="false">Assumptions!$B$58</f>
        <v>5.35750011455817</v>
      </c>
      <c r="J858" s="68" t="n">
        <f aca="false">INDEX(Yearly!$L$5:$L$22,MATCH(C858,Yearly!$A$5:$A$22,0))</f>
        <v>0.535750011455817</v>
      </c>
      <c r="K858" s="68" t="n">
        <f aca="false">G858-I858-J858</f>
        <v>-21.574850126014</v>
      </c>
      <c r="L858" s="69" t="n">
        <f aca="false">(I858+J858)/Assumptions!$B$8</f>
        <v>0.00025985551033068</v>
      </c>
      <c r="M858" s="70" t="n">
        <f aca="false">F858-L858</f>
        <v>-0.00225985551033068</v>
      </c>
      <c r="N858" s="71" t="n">
        <f aca="false">G858*Assumptions!$B$7</f>
        <v>-123335.784</v>
      </c>
      <c r="O858" s="71" t="n">
        <f aca="false">K858*Assumptions!$B$7</f>
        <v>-169686.1962411</v>
      </c>
      <c r="P858" s="68" t="n">
        <f aca="false">P857+G858</f>
        <v>12988.29513</v>
      </c>
      <c r="Q858" s="68" t="n">
        <f aca="false">MAX(Q857,P858)</f>
        <v>13066.367185</v>
      </c>
      <c r="R858" s="68" t="n">
        <f aca="false">Q858-P858</f>
        <v>78.0720550000024</v>
      </c>
      <c r="S858" s="68" t="n">
        <f aca="false">S857+K858</f>
        <v>7935.6367719602</v>
      </c>
      <c r="T858" s="68" t="n">
        <f aca="false">MAX(T857,S858)</f>
        <v>8049.06832771628</v>
      </c>
      <c r="U858" s="68" t="n">
        <f aca="false">T858-S858</f>
        <v>113.431555756084</v>
      </c>
      <c r="V858" s="70" t="n">
        <f aca="false">V857+F858</f>
        <v>2.326</v>
      </c>
      <c r="W858" s="70" t="n">
        <f aca="false">MAX(W857,V858)</f>
        <v>2.3359</v>
      </c>
      <c r="X858" s="70" t="n">
        <f aca="false">W858-V858</f>
        <v>0.00989999999999958</v>
      </c>
      <c r="Y858" s="70" t="n">
        <f aca="false">Y857+M858</f>
        <v>2.10320933473376</v>
      </c>
      <c r="Z858" s="70" t="n">
        <f aca="false">MAX(Z857,Y858)</f>
        <v>2.11466846779574</v>
      </c>
      <c r="AA858" s="70" t="n">
        <f aca="false">Z858-Y858</f>
        <v>0.011459133061984</v>
      </c>
      <c r="AB858" s="72" t="n">
        <f aca="false">AB857*(1+F858)</f>
        <v>8.97069714408011</v>
      </c>
      <c r="AC858" s="73" t="n">
        <f aca="false">MAX(AC857,AB858)</f>
        <v>9.06038266870425</v>
      </c>
      <c r="AD858" s="70" t="n">
        <f aca="false">1-AB858/AC858</f>
        <v>0.0098986464372991</v>
      </c>
      <c r="AE858" s="73" t="n">
        <f aca="false">AE857*(1+M858)</f>
        <v>7.18276816282158</v>
      </c>
      <c r="AF858" s="73" t="n">
        <f aca="false">MAX(AF857,AE858)</f>
        <v>7.26591869845632</v>
      </c>
      <c r="AG858" s="70" t="n">
        <f aca="false">1-AE858/AF858</f>
        <v>0.0114439121996248</v>
      </c>
      <c r="AH858" s="74" t="n">
        <f aca="false">IF(R858&gt;0,AH857+1,0)</f>
        <v>6</v>
      </c>
      <c r="AI858" s="74" t="n">
        <f aca="false">IF(U858&gt;0,AI857+1,0)</f>
        <v>6</v>
      </c>
      <c r="AJ858" s="74" t="n">
        <f aca="false">IF(G858&gt;0,AJ857+1,0)</f>
        <v>0</v>
      </c>
      <c r="AK858" s="74" t="n">
        <f aca="false">IF(G858&lt;=0,AK857+1,0)</f>
        <v>3</v>
      </c>
      <c r="AL858" s="74" t="n">
        <f aca="false">IF(K858&gt;0,AL857+1,0)</f>
        <v>0</v>
      </c>
      <c r="AM858" s="74" t="n">
        <f aca="false">IF(K858&lt;=0,AM857+1,0)</f>
        <v>3</v>
      </c>
    </row>
    <row r="859" customFormat="false" ht="15" hidden="false" customHeight="false" outlineLevel="0" collapsed="false">
      <c r="A859" s="61" t="n">
        <v>858</v>
      </c>
      <c r="B859" s="62" t="n">
        <v>42508.5729166667</v>
      </c>
      <c r="C859" s="63" t="n">
        <f aca="false">YEAR(B859)</f>
        <v>2016</v>
      </c>
      <c r="D859" s="32" t="s">
        <v>277</v>
      </c>
      <c r="E859" s="64" t="n">
        <v>7856.3</v>
      </c>
      <c r="F859" s="65" t="n">
        <v>-0.0025</v>
      </c>
      <c r="G859" s="66" t="n">
        <v>-19.64075</v>
      </c>
      <c r="H859" s="67" t="n">
        <f aca="false">E859+IF(D859="Long",1,-1)*G859</f>
        <v>7836.65925</v>
      </c>
      <c r="I859" s="68" t="n">
        <f aca="false">Assumptions!$B$58</f>
        <v>5.35750011455817</v>
      </c>
      <c r="J859" s="68" t="n">
        <f aca="false">INDEX(Yearly!$L$5:$L$22,MATCH(C859,Yearly!$A$5:$A$22,0))</f>
        <v>0.535750011455817</v>
      </c>
      <c r="K859" s="68" t="n">
        <f aca="false">G859-I859-J859</f>
        <v>-25.534000126014</v>
      </c>
      <c r="L859" s="69" t="n">
        <f aca="false">(I859+J859)/Assumptions!$B$8</f>
        <v>0.00025985551033068</v>
      </c>
      <c r="M859" s="70" t="n">
        <f aca="false">F859-L859</f>
        <v>-0.00275985551033068</v>
      </c>
      <c r="N859" s="71" t="n">
        <f aca="false">G859*Assumptions!$B$7</f>
        <v>-154474.49875</v>
      </c>
      <c r="O859" s="71" t="n">
        <f aca="false">K859*Assumptions!$B$7</f>
        <v>-200824.9109911</v>
      </c>
      <c r="P859" s="68" t="n">
        <f aca="false">P858+G859</f>
        <v>12968.65438</v>
      </c>
      <c r="Q859" s="68" t="n">
        <f aca="false">MAX(Q858,P859)</f>
        <v>13066.367185</v>
      </c>
      <c r="R859" s="68" t="n">
        <f aca="false">Q859-P859</f>
        <v>97.7128050000029</v>
      </c>
      <c r="S859" s="68" t="n">
        <f aca="false">S858+K859</f>
        <v>7910.10277183419</v>
      </c>
      <c r="T859" s="68" t="n">
        <f aca="false">MAX(T858,S859)</f>
        <v>8049.06832771628</v>
      </c>
      <c r="U859" s="68" t="n">
        <f aca="false">T859-S859</f>
        <v>138.965555882098</v>
      </c>
      <c r="V859" s="70" t="n">
        <f aca="false">V858+F859</f>
        <v>2.3235</v>
      </c>
      <c r="W859" s="70" t="n">
        <f aca="false">MAX(W858,V859)</f>
        <v>2.3359</v>
      </c>
      <c r="X859" s="70" t="n">
        <f aca="false">W859-V859</f>
        <v>0.0123999999999995</v>
      </c>
      <c r="Y859" s="70" t="n">
        <f aca="false">Y858+M859</f>
        <v>2.10044947922343</v>
      </c>
      <c r="Z859" s="70" t="n">
        <f aca="false">MAX(Z858,Y859)</f>
        <v>2.11466846779574</v>
      </c>
      <c r="AA859" s="70" t="n">
        <f aca="false">Z859-Y859</f>
        <v>0.0142189885723147</v>
      </c>
      <c r="AB859" s="72" t="n">
        <f aca="false">AB858*(1+F859)</f>
        <v>8.94827040121991</v>
      </c>
      <c r="AC859" s="73" t="n">
        <f aca="false">MAX(AC858,AB859)</f>
        <v>9.06038266870425</v>
      </c>
      <c r="AD859" s="70" t="n">
        <f aca="false">1-AB859/AC859</f>
        <v>0.0123738998212057</v>
      </c>
      <c r="AE859" s="73" t="n">
        <f aca="false">AE858*(1+M859)</f>
        <v>7.16294476052799</v>
      </c>
      <c r="AF859" s="73" t="n">
        <f aca="false">MAX(AF858,AE859)</f>
        <v>7.26591869845632</v>
      </c>
      <c r="AG859" s="70" t="n">
        <f aca="false">1-AE859/AF859</f>
        <v>0.0141721841658116</v>
      </c>
      <c r="AH859" s="74" t="n">
        <f aca="false">IF(R859&gt;0,AH858+1,0)</f>
        <v>7</v>
      </c>
      <c r="AI859" s="74" t="n">
        <f aca="false">IF(U859&gt;0,AI858+1,0)</f>
        <v>7</v>
      </c>
      <c r="AJ859" s="74" t="n">
        <f aca="false">IF(G859&gt;0,AJ858+1,0)</f>
        <v>0</v>
      </c>
      <c r="AK859" s="74" t="n">
        <f aca="false">IF(G859&lt;=0,AK858+1,0)</f>
        <v>4</v>
      </c>
      <c r="AL859" s="74" t="n">
        <f aca="false">IF(K859&gt;0,AL858+1,0)</f>
        <v>0</v>
      </c>
      <c r="AM859" s="74" t="n">
        <f aca="false">IF(K859&lt;=0,AM858+1,0)</f>
        <v>4</v>
      </c>
    </row>
    <row r="860" customFormat="false" ht="15" hidden="false" customHeight="false" outlineLevel="0" collapsed="false">
      <c r="A860" s="61" t="n">
        <v>859</v>
      </c>
      <c r="B860" s="62" t="n">
        <v>42509.40625</v>
      </c>
      <c r="C860" s="63" t="n">
        <f aca="false">YEAR(B860)</f>
        <v>2016</v>
      </c>
      <c r="D860" s="32" t="s">
        <v>276</v>
      </c>
      <c r="E860" s="64" t="n">
        <v>7836.3</v>
      </c>
      <c r="F860" s="65" t="n">
        <v>-0.0028</v>
      </c>
      <c r="G860" s="66" t="n">
        <v>-21.94164</v>
      </c>
      <c r="H860" s="67" t="n">
        <f aca="false">E860+IF(D860="Long",1,-1)*G860</f>
        <v>7858.24164</v>
      </c>
      <c r="I860" s="68" t="n">
        <f aca="false">Assumptions!$B$58</f>
        <v>5.35750011455817</v>
      </c>
      <c r="J860" s="68" t="n">
        <f aca="false">INDEX(Yearly!$L$5:$L$22,MATCH(C860,Yearly!$A$5:$A$22,0))</f>
        <v>0.535750011455817</v>
      </c>
      <c r="K860" s="68" t="n">
        <f aca="false">G860-I860-J860</f>
        <v>-27.834890126014</v>
      </c>
      <c r="L860" s="69" t="n">
        <f aca="false">(I860+J860)/Assumptions!$B$8</f>
        <v>0.00025985551033068</v>
      </c>
      <c r="M860" s="70" t="n">
        <f aca="false">F860-L860</f>
        <v>-0.00305985551033068</v>
      </c>
      <c r="N860" s="71" t="n">
        <f aca="false">G860*Assumptions!$B$7</f>
        <v>-172570.9986</v>
      </c>
      <c r="O860" s="71" t="n">
        <f aca="false">K860*Assumptions!$B$7</f>
        <v>-218921.4108411</v>
      </c>
      <c r="P860" s="68" t="n">
        <f aca="false">P859+G860</f>
        <v>12946.71274</v>
      </c>
      <c r="Q860" s="68" t="n">
        <f aca="false">MAX(Q859,P860)</f>
        <v>13066.367185</v>
      </c>
      <c r="R860" s="68" t="n">
        <f aca="false">Q860-P860</f>
        <v>119.654445000002</v>
      </c>
      <c r="S860" s="68" t="n">
        <f aca="false">S859+K860</f>
        <v>7882.26788170817</v>
      </c>
      <c r="T860" s="68" t="n">
        <f aca="false">MAX(T859,S860)</f>
        <v>8049.06832771628</v>
      </c>
      <c r="U860" s="68" t="n">
        <f aca="false">T860-S860</f>
        <v>166.800446008112</v>
      </c>
      <c r="V860" s="70" t="n">
        <f aca="false">V859+F860</f>
        <v>2.3207</v>
      </c>
      <c r="W860" s="70" t="n">
        <f aca="false">MAX(W859,V860)</f>
        <v>2.3359</v>
      </c>
      <c r="X860" s="70" t="n">
        <f aca="false">W860-V860</f>
        <v>0.0151999999999997</v>
      </c>
      <c r="Y860" s="70" t="n">
        <f aca="false">Y859+M860</f>
        <v>2.0973896237131</v>
      </c>
      <c r="Z860" s="70" t="n">
        <f aca="false">MAX(Z859,Y860)</f>
        <v>2.11466846779574</v>
      </c>
      <c r="AA860" s="70" t="n">
        <f aca="false">Z860-Y860</f>
        <v>0.0172788440826452</v>
      </c>
      <c r="AB860" s="72" t="n">
        <f aca="false">AB859*(1+F860)</f>
        <v>8.9232152440965</v>
      </c>
      <c r="AC860" s="73" t="n">
        <f aca="false">MAX(AC859,AB860)</f>
        <v>9.06038266870425</v>
      </c>
      <c r="AD860" s="70" t="n">
        <f aca="false">1-AB860/AC860</f>
        <v>0.0151392529017065</v>
      </c>
      <c r="AE860" s="73" t="n">
        <f aca="false">AE859*(1+M860)</f>
        <v>7.14102718453229</v>
      </c>
      <c r="AF860" s="73" t="n">
        <f aca="false">MAX(AF859,AE860)</f>
        <v>7.26591869845632</v>
      </c>
      <c r="AG860" s="70" t="n">
        <f aca="false">1-AE860/AF860</f>
        <v>0.0171886748403292</v>
      </c>
      <c r="AH860" s="74" t="n">
        <f aca="false">IF(R860&gt;0,AH859+1,0)</f>
        <v>8</v>
      </c>
      <c r="AI860" s="74" t="n">
        <f aca="false">IF(U860&gt;0,AI859+1,0)</f>
        <v>8</v>
      </c>
      <c r="AJ860" s="74" t="n">
        <f aca="false">IF(G860&gt;0,AJ859+1,0)</f>
        <v>0</v>
      </c>
      <c r="AK860" s="74" t="n">
        <f aca="false">IF(G860&lt;=0,AK859+1,0)</f>
        <v>5</v>
      </c>
      <c r="AL860" s="74" t="n">
        <f aca="false">IF(K860&gt;0,AL859+1,0)</f>
        <v>0</v>
      </c>
      <c r="AM860" s="74" t="n">
        <f aca="false">IF(K860&lt;=0,AM859+1,0)</f>
        <v>5</v>
      </c>
    </row>
    <row r="861" customFormat="false" ht="15" hidden="false" customHeight="false" outlineLevel="0" collapsed="false">
      <c r="A861" s="61" t="n">
        <v>860</v>
      </c>
      <c r="B861" s="62" t="n">
        <v>42515.40625</v>
      </c>
      <c r="C861" s="63" t="n">
        <f aca="false">YEAR(B861)</f>
        <v>2016</v>
      </c>
      <c r="D861" s="32" t="s">
        <v>277</v>
      </c>
      <c r="E861" s="64" t="n">
        <v>7858.35</v>
      </c>
      <c r="F861" s="65" t="n">
        <v>0.0466</v>
      </c>
      <c r="G861" s="66" t="n">
        <v>366.19911</v>
      </c>
      <c r="H861" s="67" t="n">
        <f aca="false">E861+IF(D861="Long",1,-1)*G861</f>
        <v>8224.54911</v>
      </c>
      <c r="I861" s="68" t="n">
        <f aca="false">Assumptions!$B$58</f>
        <v>5.35750011455817</v>
      </c>
      <c r="J861" s="68" t="n">
        <f aca="false">INDEX(Yearly!$L$5:$L$22,MATCH(C861,Yearly!$A$5:$A$22,0))</f>
        <v>0.535750011455817</v>
      </c>
      <c r="K861" s="68" t="n">
        <f aca="false">G861-I861-J861</f>
        <v>360.305859873986</v>
      </c>
      <c r="L861" s="69" t="n">
        <f aca="false">(I861+J861)/Assumptions!$B$8</f>
        <v>0.00025985551033068</v>
      </c>
      <c r="M861" s="70" t="n">
        <f aca="false">F861-L861</f>
        <v>0.0463401444896693</v>
      </c>
      <c r="N861" s="71" t="n">
        <f aca="false">G861*Assumptions!$B$7</f>
        <v>2880156.00015</v>
      </c>
      <c r="O861" s="71" t="n">
        <f aca="false">K861*Assumptions!$B$7</f>
        <v>2833805.5879089</v>
      </c>
      <c r="P861" s="68" t="n">
        <f aca="false">P860+G861</f>
        <v>13312.91185</v>
      </c>
      <c r="Q861" s="68" t="n">
        <f aca="false">MAX(Q860,P861)</f>
        <v>13312.91185</v>
      </c>
      <c r="R861" s="68" t="n">
        <f aca="false">Q861-P861</f>
        <v>0</v>
      </c>
      <c r="S861" s="68" t="n">
        <f aca="false">S860+K861</f>
        <v>8242.57374158216</v>
      </c>
      <c r="T861" s="68" t="n">
        <f aca="false">MAX(T860,S861)</f>
        <v>8242.57374158216</v>
      </c>
      <c r="U861" s="68" t="n">
        <f aca="false">T861-S861</f>
        <v>0</v>
      </c>
      <c r="V861" s="70" t="n">
        <f aca="false">V860+F861</f>
        <v>2.3673</v>
      </c>
      <c r="W861" s="70" t="n">
        <f aca="false">MAX(W860,V861)</f>
        <v>2.3673</v>
      </c>
      <c r="X861" s="70" t="n">
        <f aca="false">W861-V861</f>
        <v>0</v>
      </c>
      <c r="Y861" s="70" t="n">
        <f aca="false">Y860+M861</f>
        <v>2.14372976820277</v>
      </c>
      <c r="Z861" s="70" t="n">
        <f aca="false">MAX(Z860,Y861)</f>
        <v>2.14372976820277</v>
      </c>
      <c r="AA861" s="70" t="n">
        <f aca="false">Z861-Y861</f>
        <v>0</v>
      </c>
      <c r="AB861" s="72" t="n">
        <f aca="false">AB860*(1+F861)</f>
        <v>9.33903707447139</v>
      </c>
      <c r="AC861" s="73" t="n">
        <f aca="false">MAX(AC860,AB861)</f>
        <v>9.33903707447139</v>
      </c>
      <c r="AD861" s="70" t="n">
        <f aca="false">1-AB861/AC861</f>
        <v>0</v>
      </c>
      <c r="AE861" s="73" t="n">
        <f aca="false">AE860*(1+M861)</f>
        <v>7.47194341606817</v>
      </c>
      <c r="AF861" s="73" t="n">
        <f aca="false">MAX(AF860,AE861)</f>
        <v>7.47194341606817</v>
      </c>
      <c r="AG861" s="70" t="n">
        <f aca="false">1-AE861/AF861</f>
        <v>0</v>
      </c>
      <c r="AH861" s="74" t="n">
        <f aca="false">IF(R861&gt;0,AH860+1,0)</f>
        <v>0</v>
      </c>
      <c r="AI861" s="74" t="n">
        <f aca="false">IF(U861&gt;0,AI860+1,0)</f>
        <v>0</v>
      </c>
      <c r="AJ861" s="74" t="n">
        <f aca="false">IF(G861&gt;0,AJ860+1,0)</f>
        <v>1</v>
      </c>
      <c r="AK861" s="74" t="n">
        <f aca="false">IF(G861&lt;=0,AK860+1,0)</f>
        <v>0</v>
      </c>
      <c r="AL861" s="74" t="n">
        <f aca="false">IF(K861&gt;0,AL860+1,0)</f>
        <v>1</v>
      </c>
      <c r="AM861" s="74" t="n">
        <f aca="false">IF(K861&lt;=0,AM860+1,0)</f>
        <v>0</v>
      </c>
    </row>
    <row r="862" customFormat="false" ht="15" hidden="false" customHeight="false" outlineLevel="0" collapsed="false">
      <c r="A862" s="61" t="n">
        <v>861</v>
      </c>
      <c r="B862" s="62" t="n">
        <v>42530.4270833333</v>
      </c>
      <c r="C862" s="63" t="n">
        <f aca="false">YEAR(B862)</f>
        <v>2016</v>
      </c>
      <c r="D862" s="32" t="s">
        <v>276</v>
      </c>
      <c r="E862" s="64" t="n">
        <v>8224.6</v>
      </c>
      <c r="F862" s="65" t="n">
        <v>-0.0045</v>
      </c>
      <c r="G862" s="66" t="n">
        <v>-37.0107</v>
      </c>
      <c r="H862" s="67" t="n">
        <f aca="false">E862+IF(D862="Long",1,-1)*G862</f>
        <v>8261.6107</v>
      </c>
      <c r="I862" s="68" t="n">
        <f aca="false">Assumptions!$B$58</f>
        <v>5.35750011455817</v>
      </c>
      <c r="J862" s="68" t="n">
        <f aca="false">INDEX(Yearly!$L$5:$L$22,MATCH(C862,Yearly!$A$5:$A$22,0))</f>
        <v>0.535750011455817</v>
      </c>
      <c r="K862" s="68" t="n">
        <f aca="false">G862-I862-J862</f>
        <v>-42.903950126014</v>
      </c>
      <c r="L862" s="69" t="n">
        <f aca="false">(I862+J862)/Assumptions!$B$8</f>
        <v>0.00025985551033068</v>
      </c>
      <c r="M862" s="70" t="n">
        <f aca="false">F862-L862</f>
        <v>-0.00475985551033068</v>
      </c>
      <c r="N862" s="71" t="n">
        <f aca="false">G862*Assumptions!$B$7</f>
        <v>-291089.1555</v>
      </c>
      <c r="O862" s="71" t="n">
        <f aca="false">K862*Assumptions!$B$7</f>
        <v>-337439.5677411</v>
      </c>
      <c r="P862" s="68" t="n">
        <f aca="false">P861+G862</f>
        <v>13275.90115</v>
      </c>
      <c r="Q862" s="68" t="n">
        <f aca="false">MAX(Q861,P862)</f>
        <v>13312.91185</v>
      </c>
      <c r="R862" s="68" t="n">
        <f aca="false">Q862-P862</f>
        <v>37.0107000000007</v>
      </c>
      <c r="S862" s="68" t="n">
        <f aca="false">S861+K862</f>
        <v>8199.66979145614</v>
      </c>
      <c r="T862" s="68" t="n">
        <f aca="false">MAX(T861,S862)</f>
        <v>8242.57374158216</v>
      </c>
      <c r="U862" s="68" t="n">
        <f aca="false">T862-S862</f>
        <v>42.903950126014</v>
      </c>
      <c r="V862" s="70" t="n">
        <f aca="false">V861+F862</f>
        <v>2.3628</v>
      </c>
      <c r="W862" s="70" t="n">
        <f aca="false">MAX(W861,V862)</f>
        <v>2.3673</v>
      </c>
      <c r="X862" s="70" t="n">
        <f aca="false">W862-V862</f>
        <v>0.00450000000000017</v>
      </c>
      <c r="Y862" s="70" t="n">
        <f aca="false">Y861+M862</f>
        <v>2.13896991269244</v>
      </c>
      <c r="Z862" s="70" t="n">
        <f aca="false">MAX(Z861,Y862)</f>
        <v>2.14372976820277</v>
      </c>
      <c r="AA862" s="70" t="n">
        <f aca="false">Z862-Y862</f>
        <v>0.00475985551033054</v>
      </c>
      <c r="AB862" s="72" t="n">
        <f aca="false">AB861*(1+F862)</f>
        <v>9.29701140763627</v>
      </c>
      <c r="AC862" s="73" t="n">
        <f aca="false">MAX(AC861,AB862)</f>
        <v>9.33903707447139</v>
      </c>
      <c r="AD862" s="70" t="n">
        <f aca="false">1-AB862/AC862</f>
        <v>0.00449999999999995</v>
      </c>
      <c r="AE862" s="73" t="n">
        <f aca="false">AE861*(1+M862)</f>
        <v>7.43637804502632</v>
      </c>
      <c r="AF862" s="73" t="n">
        <f aca="false">MAX(AF861,AE862)</f>
        <v>7.47194341606817</v>
      </c>
      <c r="AG862" s="70" t="n">
        <f aca="false">1-AE862/AF862</f>
        <v>0.00475985551033065</v>
      </c>
      <c r="AH862" s="74" t="n">
        <f aca="false">IF(R862&gt;0,AH861+1,0)</f>
        <v>1</v>
      </c>
      <c r="AI862" s="74" t="n">
        <f aca="false">IF(U862&gt;0,AI861+1,0)</f>
        <v>1</v>
      </c>
      <c r="AJ862" s="74" t="n">
        <f aca="false">IF(G862&gt;0,AJ861+1,0)</f>
        <v>0</v>
      </c>
      <c r="AK862" s="74" t="n">
        <f aca="false">IF(G862&lt;=0,AK861+1,0)</f>
        <v>1</v>
      </c>
      <c r="AL862" s="74" t="n">
        <f aca="false">IF(K862&gt;0,AL861+1,0)</f>
        <v>0</v>
      </c>
      <c r="AM862" s="74" t="n">
        <f aca="false">IF(K862&lt;=0,AM861+1,0)</f>
        <v>1</v>
      </c>
    </row>
    <row r="863" customFormat="false" ht="15" hidden="false" customHeight="false" outlineLevel="0" collapsed="false">
      <c r="A863" s="61" t="n">
        <v>862</v>
      </c>
      <c r="B863" s="62" t="n">
        <v>42531.46875</v>
      </c>
      <c r="C863" s="63" t="n">
        <f aca="false">YEAR(B863)</f>
        <v>2016</v>
      </c>
      <c r="D863" s="32" t="s">
        <v>277</v>
      </c>
      <c r="E863" s="64" t="n">
        <v>8261.4</v>
      </c>
      <c r="F863" s="65" t="n">
        <v>-0.009</v>
      </c>
      <c r="G863" s="66" t="n">
        <v>-74.3526</v>
      </c>
      <c r="H863" s="67" t="n">
        <f aca="false">E863+IF(D863="Long",1,-1)*G863</f>
        <v>8187.0474</v>
      </c>
      <c r="I863" s="68" t="n">
        <f aca="false">Assumptions!$B$58</f>
        <v>5.35750011455817</v>
      </c>
      <c r="J863" s="68" t="n">
        <f aca="false">INDEX(Yearly!$L$5:$L$22,MATCH(C863,Yearly!$A$5:$A$22,0))</f>
        <v>0.535750011455817</v>
      </c>
      <c r="K863" s="68" t="n">
        <f aca="false">G863-I863-J863</f>
        <v>-80.245850126014</v>
      </c>
      <c r="L863" s="69" t="n">
        <f aca="false">(I863+J863)/Assumptions!$B$8</f>
        <v>0.00025985551033068</v>
      </c>
      <c r="M863" s="70" t="n">
        <f aca="false">F863-L863</f>
        <v>-0.00925985551033068</v>
      </c>
      <c r="N863" s="71" t="n">
        <f aca="false">G863*Assumptions!$B$7</f>
        <v>-584783.199</v>
      </c>
      <c r="O863" s="71" t="n">
        <f aca="false">K863*Assumptions!$B$7</f>
        <v>-631133.6112411</v>
      </c>
      <c r="P863" s="68" t="n">
        <f aca="false">P862+G863</f>
        <v>13201.54855</v>
      </c>
      <c r="Q863" s="68" t="n">
        <f aca="false">MAX(Q862,P863)</f>
        <v>13312.91185</v>
      </c>
      <c r="R863" s="68" t="n">
        <f aca="false">Q863-P863</f>
        <v>111.363300000001</v>
      </c>
      <c r="S863" s="68" t="n">
        <f aca="false">S862+K863</f>
        <v>8119.42394133013</v>
      </c>
      <c r="T863" s="68" t="n">
        <f aca="false">MAX(T862,S863)</f>
        <v>8242.57374158216</v>
      </c>
      <c r="U863" s="68" t="n">
        <f aca="false">T863-S863</f>
        <v>123.149800252028</v>
      </c>
      <c r="V863" s="70" t="n">
        <f aca="false">V862+F863</f>
        <v>2.3538</v>
      </c>
      <c r="W863" s="70" t="n">
        <f aca="false">MAX(W862,V863)</f>
        <v>2.3673</v>
      </c>
      <c r="X863" s="70" t="n">
        <f aca="false">W863-V863</f>
        <v>0.0135000000000001</v>
      </c>
      <c r="Y863" s="70" t="n">
        <f aca="false">Y862+M863</f>
        <v>2.12971005718211</v>
      </c>
      <c r="Z863" s="70" t="n">
        <f aca="false">MAX(Z862,Y863)</f>
        <v>2.14372976820277</v>
      </c>
      <c r="AA863" s="70" t="n">
        <f aca="false">Z863-Y863</f>
        <v>0.0140197110206612</v>
      </c>
      <c r="AB863" s="72" t="n">
        <f aca="false">AB862*(1+F863)</f>
        <v>9.21333830496755</v>
      </c>
      <c r="AC863" s="73" t="n">
        <f aca="false">MAX(AC862,AB863)</f>
        <v>9.33903707447139</v>
      </c>
      <c r="AD863" s="70" t="n">
        <f aca="false">1-AB863/AC863</f>
        <v>0.0134595</v>
      </c>
      <c r="AE863" s="73" t="n">
        <f aca="false">AE862*(1+M863)</f>
        <v>7.36751825880918</v>
      </c>
      <c r="AF863" s="73" t="n">
        <f aca="false">MAX(AF862,AE863)</f>
        <v>7.47194341606817</v>
      </c>
      <c r="AG863" s="70" t="n">
        <f aca="false">1-AE863/AF863</f>
        <v>0.0139756354463856</v>
      </c>
      <c r="AH863" s="74" t="n">
        <f aca="false">IF(R863&gt;0,AH862+1,0)</f>
        <v>2</v>
      </c>
      <c r="AI863" s="74" t="n">
        <f aca="false">IF(U863&gt;0,AI862+1,0)</f>
        <v>2</v>
      </c>
      <c r="AJ863" s="74" t="n">
        <f aca="false">IF(G863&gt;0,AJ862+1,0)</f>
        <v>0</v>
      </c>
      <c r="AK863" s="74" t="n">
        <f aca="false">IF(G863&lt;=0,AK862+1,0)</f>
        <v>2</v>
      </c>
      <c r="AL863" s="74" t="n">
        <f aca="false">IF(K863&gt;0,AL862+1,0)</f>
        <v>0</v>
      </c>
      <c r="AM863" s="74" t="n">
        <f aca="false">IF(K863&lt;=0,AM862+1,0)</f>
        <v>2</v>
      </c>
    </row>
    <row r="864" customFormat="false" ht="15" hidden="false" customHeight="false" outlineLevel="0" collapsed="false">
      <c r="A864" s="61" t="n">
        <v>863</v>
      </c>
      <c r="B864" s="62" t="n">
        <v>42531.5520833333</v>
      </c>
      <c r="C864" s="63" t="n">
        <f aca="false">YEAR(B864)</f>
        <v>2016</v>
      </c>
      <c r="D864" s="32" t="s">
        <v>276</v>
      </c>
      <c r="E864" s="64" t="n">
        <v>8186.8</v>
      </c>
      <c r="F864" s="65" t="n">
        <v>0.0043</v>
      </c>
      <c r="G864" s="66" t="n">
        <v>35.20324</v>
      </c>
      <c r="H864" s="67" t="n">
        <f aca="false">E864+IF(D864="Long",1,-1)*G864</f>
        <v>8151.59676</v>
      </c>
      <c r="I864" s="68" t="n">
        <f aca="false">Assumptions!$B$58</f>
        <v>5.35750011455817</v>
      </c>
      <c r="J864" s="68" t="n">
        <f aca="false">INDEX(Yearly!$L$5:$L$22,MATCH(C864,Yearly!$A$5:$A$22,0))</f>
        <v>0.535750011455817</v>
      </c>
      <c r="K864" s="68" t="n">
        <f aca="false">G864-I864-J864</f>
        <v>29.309989873986</v>
      </c>
      <c r="L864" s="69" t="n">
        <f aca="false">(I864+J864)/Assumptions!$B$8</f>
        <v>0.00025985551033068</v>
      </c>
      <c r="M864" s="70" t="n">
        <f aca="false">F864-L864</f>
        <v>0.00404014448966932</v>
      </c>
      <c r="N864" s="71" t="n">
        <f aca="false">G864*Assumptions!$B$7</f>
        <v>276873.4826</v>
      </c>
      <c r="O864" s="71" t="n">
        <f aca="false">K864*Assumptions!$B$7</f>
        <v>230523.0703589</v>
      </c>
      <c r="P864" s="68" t="n">
        <f aca="false">P863+G864</f>
        <v>13236.75179</v>
      </c>
      <c r="Q864" s="68" t="n">
        <f aca="false">MAX(Q863,P864)</f>
        <v>13312.91185</v>
      </c>
      <c r="R864" s="68" t="n">
        <f aca="false">Q864-P864</f>
        <v>76.1600600000002</v>
      </c>
      <c r="S864" s="68" t="n">
        <f aca="false">S863+K864</f>
        <v>8148.73393120411</v>
      </c>
      <c r="T864" s="68" t="n">
        <f aca="false">MAX(T863,S864)</f>
        <v>8242.57374158216</v>
      </c>
      <c r="U864" s="68" t="n">
        <f aca="false">T864-S864</f>
        <v>93.8398103780428</v>
      </c>
      <c r="V864" s="70" t="n">
        <f aca="false">V863+F864</f>
        <v>2.3581</v>
      </c>
      <c r="W864" s="70" t="n">
        <f aca="false">MAX(W863,V864)</f>
        <v>2.3673</v>
      </c>
      <c r="X864" s="70" t="n">
        <f aca="false">W864-V864</f>
        <v>0.00919999999999988</v>
      </c>
      <c r="Y864" s="70" t="n">
        <f aca="false">Y863+M864</f>
        <v>2.13375020167178</v>
      </c>
      <c r="Z864" s="70" t="n">
        <f aca="false">MAX(Z863,Y864)</f>
        <v>2.14372976820277</v>
      </c>
      <c r="AA864" s="70" t="n">
        <f aca="false">Z864-Y864</f>
        <v>0.00997956653099186</v>
      </c>
      <c r="AB864" s="72" t="n">
        <f aca="false">AB863*(1+F864)</f>
        <v>9.25295565967891</v>
      </c>
      <c r="AC864" s="73" t="n">
        <f aca="false">MAX(AC863,AB864)</f>
        <v>9.33903707447139</v>
      </c>
      <c r="AD864" s="70" t="n">
        <f aca="false">1-AB864/AC864</f>
        <v>0.00921737584999993</v>
      </c>
      <c r="AE864" s="73" t="n">
        <f aca="false">AE863*(1+M864)</f>
        <v>7.39728409710505</v>
      </c>
      <c r="AF864" s="73" t="n">
        <f aca="false">MAX(AF863,AE864)</f>
        <v>7.47194341606817</v>
      </c>
      <c r="AG864" s="70" t="n">
        <f aca="false">1-AE864/AF864</f>
        <v>0.00999195454325452</v>
      </c>
      <c r="AH864" s="74" t="n">
        <f aca="false">IF(R864&gt;0,AH863+1,0)</f>
        <v>3</v>
      </c>
      <c r="AI864" s="74" t="n">
        <f aca="false">IF(U864&gt;0,AI863+1,0)</f>
        <v>3</v>
      </c>
      <c r="AJ864" s="74" t="n">
        <f aca="false">IF(G864&gt;0,AJ863+1,0)</f>
        <v>1</v>
      </c>
      <c r="AK864" s="74" t="n">
        <f aca="false">IF(G864&lt;=0,AK863+1,0)</f>
        <v>0</v>
      </c>
      <c r="AL864" s="74" t="n">
        <f aca="false">IF(K864&gt;0,AL863+1,0)</f>
        <v>1</v>
      </c>
      <c r="AM864" s="74" t="n">
        <f aca="false">IF(K864&lt;=0,AM863+1,0)</f>
        <v>0</v>
      </c>
    </row>
    <row r="865" customFormat="false" ht="15" hidden="false" customHeight="false" outlineLevel="0" collapsed="false">
      <c r="A865" s="61" t="n">
        <v>864</v>
      </c>
      <c r="B865" s="62" t="n">
        <v>42536.53125</v>
      </c>
      <c r="C865" s="63" t="n">
        <f aca="false">YEAR(B865)</f>
        <v>2016</v>
      </c>
      <c r="D865" s="32" t="s">
        <v>277</v>
      </c>
      <c r="E865" s="64" t="n">
        <v>8151.45</v>
      </c>
      <c r="F865" s="65" t="n">
        <v>-0.0054</v>
      </c>
      <c r="G865" s="66" t="n">
        <v>-44.01783</v>
      </c>
      <c r="H865" s="67" t="n">
        <f aca="false">E865+IF(D865="Long",1,-1)*G865</f>
        <v>8107.43217</v>
      </c>
      <c r="I865" s="68" t="n">
        <f aca="false">Assumptions!$B$58</f>
        <v>5.35750011455817</v>
      </c>
      <c r="J865" s="68" t="n">
        <f aca="false">INDEX(Yearly!$L$5:$L$22,MATCH(C865,Yearly!$A$5:$A$22,0))</f>
        <v>0.535750011455817</v>
      </c>
      <c r="K865" s="68" t="n">
        <f aca="false">G865-I865-J865</f>
        <v>-49.911080126014</v>
      </c>
      <c r="L865" s="69" t="n">
        <f aca="false">(I865+J865)/Assumptions!$B$8</f>
        <v>0.00025985551033068</v>
      </c>
      <c r="M865" s="70" t="n">
        <f aca="false">F865-L865</f>
        <v>-0.00565985551033068</v>
      </c>
      <c r="N865" s="71" t="n">
        <f aca="false">G865*Assumptions!$B$7</f>
        <v>-346200.23295</v>
      </c>
      <c r="O865" s="71" t="n">
        <f aca="false">K865*Assumptions!$B$7</f>
        <v>-392550.6451911</v>
      </c>
      <c r="P865" s="68" t="n">
        <f aca="false">P864+G865</f>
        <v>13192.73396</v>
      </c>
      <c r="Q865" s="68" t="n">
        <f aca="false">MAX(Q864,P865)</f>
        <v>13312.91185</v>
      </c>
      <c r="R865" s="68" t="n">
        <f aca="false">Q865-P865</f>
        <v>120.177890000001</v>
      </c>
      <c r="S865" s="68" t="n">
        <f aca="false">S864+K865</f>
        <v>8098.8228510781</v>
      </c>
      <c r="T865" s="68" t="n">
        <f aca="false">MAX(T864,S865)</f>
        <v>8242.57374158216</v>
      </c>
      <c r="U865" s="68" t="n">
        <f aca="false">T865-S865</f>
        <v>143.750890504057</v>
      </c>
      <c r="V865" s="70" t="n">
        <f aca="false">V864+F865</f>
        <v>2.3527</v>
      </c>
      <c r="W865" s="70" t="n">
        <f aca="false">MAX(W864,V865)</f>
        <v>2.3673</v>
      </c>
      <c r="X865" s="70" t="n">
        <f aca="false">W865-V865</f>
        <v>0.0145999999999997</v>
      </c>
      <c r="Y865" s="70" t="n">
        <f aca="false">Y864+M865</f>
        <v>2.12809034616144</v>
      </c>
      <c r="Z865" s="70" t="n">
        <f aca="false">MAX(Z864,Y865)</f>
        <v>2.14372976820277</v>
      </c>
      <c r="AA865" s="70" t="n">
        <f aca="false">Z865-Y865</f>
        <v>0.0156394220413225</v>
      </c>
      <c r="AB865" s="72" t="n">
        <f aca="false">AB864*(1+F865)</f>
        <v>9.20298969911664</v>
      </c>
      <c r="AC865" s="73" t="n">
        <f aca="false">MAX(AC864,AB865)</f>
        <v>9.33903707447139</v>
      </c>
      <c r="AD865" s="70" t="n">
        <f aca="false">1-AB865/AC865</f>
        <v>0.01456760202041</v>
      </c>
      <c r="AE865" s="73" t="n">
        <f aca="false">AE864*(1+M865)</f>
        <v>7.35541653794657</v>
      </c>
      <c r="AF865" s="73" t="n">
        <f aca="false">MAX(AF864,AE865)</f>
        <v>7.47194341606817</v>
      </c>
      <c r="AG865" s="70" t="n">
        <f aca="false">1-AE865/AF865</f>
        <v>0.0155952570346045</v>
      </c>
      <c r="AH865" s="74" t="n">
        <f aca="false">IF(R865&gt;0,AH864+1,0)</f>
        <v>4</v>
      </c>
      <c r="AI865" s="74" t="n">
        <f aca="false">IF(U865&gt;0,AI864+1,0)</f>
        <v>4</v>
      </c>
      <c r="AJ865" s="74" t="n">
        <f aca="false">IF(G865&gt;0,AJ864+1,0)</f>
        <v>0</v>
      </c>
      <c r="AK865" s="74" t="n">
        <f aca="false">IF(G865&lt;=0,AK864+1,0)</f>
        <v>1</v>
      </c>
      <c r="AL865" s="74" t="n">
        <f aca="false">IF(K865&gt;0,AL864+1,0)</f>
        <v>0</v>
      </c>
      <c r="AM865" s="74" t="n">
        <f aca="false">IF(K865&lt;=0,AM864+1,0)</f>
        <v>1</v>
      </c>
    </row>
    <row r="866" customFormat="false" ht="15" hidden="false" customHeight="false" outlineLevel="0" collapsed="false">
      <c r="A866" s="61" t="n">
        <v>865</v>
      </c>
      <c r="B866" s="62" t="n">
        <v>42537.4270833333</v>
      </c>
      <c r="C866" s="63" t="n">
        <f aca="false">YEAR(B866)</f>
        <v>2016</v>
      </c>
      <c r="D866" s="32" t="s">
        <v>276</v>
      </c>
      <c r="E866" s="64" t="n">
        <v>8107.2</v>
      </c>
      <c r="F866" s="65" t="n">
        <v>-0.0041</v>
      </c>
      <c r="G866" s="66" t="n">
        <v>-33.23952</v>
      </c>
      <c r="H866" s="67" t="n">
        <f aca="false">E866+IF(D866="Long",1,-1)*G866</f>
        <v>8140.43952</v>
      </c>
      <c r="I866" s="68" t="n">
        <f aca="false">Assumptions!$B$58</f>
        <v>5.35750011455817</v>
      </c>
      <c r="J866" s="68" t="n">
        <f aca="false">INDEX(Yearly!$L$5:$L$22,MATCH(C866,Yearly!$A$5:$A$22,0))</f>
        <v>0.535750011455817</v>
      </c>
      <c r="K866" s="68" t="n">
        <f aca="false">G866-I866-J866</f>
        <v>-39.132770126014</v>
      </c>
      <c r="L866" s="69" t="n">
        <f aca="false">(I866+J866)/Assumptions!$B$8</f>
        <v>0.00025985551033068</v>
      </c>
      <c r="M866" s="70" t="n">
        <f aca="false">F866-L866</f>
        <v>-0.00435985551033068</v>
      </c>
      <c r="N866" s="71" t="n">
        <f aca="false">G866*Assumptions!$B$7</f>
        <v>-261428.8248</v>
      </c>
      <c r="O866" s="71" t="n">
        <f aca="false">K866*Assumptions!$B$7</f>
        <v>-307779.2370411</v>
      </c>
      <c r="P866" s="68" t="n">
        <f aca="false">P865+G866</f>
        <v>13159.49444</v>
      </c>
      <c r="Q866" s="68" t="n">
        <f aca="false">MAX(Q865,P866)</f>
        <v>13312.91185</v>
      </c>
      <c r="R866" s="68" t="n">
        <f aca="false">Q866-P866</f>
        <v>153.41741</v>
      </c>
      <c r="S866" s="68" t="n">
        <f aca="false">S865+K866</f>
        <v>8059.69008095209</v>
      </c>
      <c r="T866" s="68" t="n">
        <f aca="false">MAX(T865,S866)</f>
        <v>8242.57374158216</v>
      </c>
      <c r="U866" s="68" t="n">
        <f aca="false">T866-S866</f>
        <v>182.883660630071</v>
      </c>
      <c r="V866" s="70" t="n">
        <f aca="false">V865+F866</f>
        <v>2.3486</v>
      </c>
      <c r="W866" s="70" t="n">
        <f aca="false">MAX(W865,V866)</f>
        <v>2.3673</v>
      </c>
      <c r="X866" s="70" t="n">
        <f aca="false">W866-V866</f>
        <v>0.0186999999999999</v>
      </c>
      <c r="Y866" s="70" t="n">
        <f aca="false">Y865+M866</f>
        <v>2.12373049065111</v>
      </c>
      <c r="Z866" s="70" t="n">
        <f aca="false">MAX(Z865,Y866)</f>
        <v>2.14372976820277</v>
      </c>
      <c r="AA866" s="70" t="n">
        <f aca="false">Z866-Y866</f>
        <v>0.0199992775516531</v>
      </c>
      <c r="AB866" s="72" t="n">
        <f aca="false">AB865*(1+F866)</f>
        <v>9.16525744135026</v>
      </c>
      <c r="AC866" s="73" t="n">
        <f aca="false">MAX(AC865,AB866)</f>
        <v>9.33903707447139</v>
      </c>
      <c r="AD866" s="70" t="n">
        <f aca="false">1-AB866/AC866</f>
        <v>0.0186078748521263</v>
      </c>
      <c r="AE866" s="73" t="n">
        <f aca="false">AE865*(1+M866)</f>
        <v>7.32334798462282</v>
      </c>
      <c r="AF866" s="73" t="n">
        <f aca="false">MAX(AF865,AE866)</f>
        <v>7.47194341606817</v>
      </c>
      <c r="AG866" s="70" t="n">
        <f aca="false">1-AE866/AF866</f>
        <v>0.0198871194776179</v>
      </c>
      <c r="AH866" s="74" t="n">
        <f aca="false">IF(R866&gt;0,AH865+1,0)</f>
        <v>5</v>
      </c>
      <c r="AI866" s="74" t="n">
        <f aca="false">IF(U866&gt;0,AI865+1,0)</f>
        <v>5</v>
      </c>
      <c r="AJ866" s="74" t="n">
        <f aca="false">IF(G866&gt;0,AJ865+1,0)</f>
        <v>0</v>
      </c>
      <c r="AK866" s="74" t="n">
        <f aca="false">IF(G866&lt;=0,AK865+1,0)</f>
        <v>2</v>
      </c>
      <c r="AL866" s="74" t="n">
        <f aca="false">IF(K866&gt;0,AL865+1,0)</f>
        <v>0</v>
      </c>
      <c r="AM866" s="74" t="n">
        <f aca="false">IF(K866&lt;=0,AM865+1,0)</f>
        <v>2</v>
      </c>
    </row>
    <row r="867" customFormat="false" ht="15" hidden="false" customHeight="false" outlineLevel="0" collapsed="false">
      <c r="A867" s="61" t="n">
        <v>866</v>
      </c>
      <c r="B867" s="62" t="n">
        <v>42537.6354166667</v>
      </c>
      <c r="C867" s="63" t="n">
        <f aca="false">YEAR(B867)</f>
        <v>2016</v>
      </c>
      <c r="D867" s="32" t="s">
        <v>277</v>
      </c>
      <c r="E867" s="64" t="n">
        <v>8140.2</v>
      </c>
      <c r="F867" s="65" t="n">
        <v>0.0001</v>
      </c>
      <c r="G867" s="66" t="n">
        <v>0.81402</v>
      </c>
      <c r="H867" s="67" t="n">
        <f aca="false">E867+IF(D867="Long",1,-1)*G867</f>
        <v>8141.01402</v>
      </c>
      <c r="I867" s="68" t="n">
        <f aca="false">Assumptions!$B$58</f>
        <v>5.35750011455817</v>
      </c>
      <c r="J867" s="68" t="n">
        <f aca="false">INDEX(Yearly!$L$5:$L$22,MATCH(C867,Yearly!$A$5:$A$22,0))</f>
        <v>0.535750011455817</v>
      </c>
      <c r="K867" s="68" t="n">
        <f aca="false">G867-I867-J867</f>
        <v>-5.07923012601399</v>
      </c>
      <c r="L867" s="69" t="n">
        <f aca="false">(I867+J867)/Assumptions!$B$8</f>
        <v>0.00025985551033068</v>
      </c>
      <c r="M867" s="70" t="n">
        <f aca="false">F867-L867</f>
        <v>-0.00015985551033068</v>
      </c>
      <c r="N867" s="71" t="n">
        <f aca="false">G867*Assumptions!$B$7</f>
        <v>6402.2673</v>
      </c>
      <c r="O867" s="71" t="n">
        <f aca="false">K867*Assumptions!$B$7</f>
        <v>-39948.1449411</v>
      </c>
      <c r="P867" s="68" t="n">
        <f aca="false">P866+G867</f>
        <v>13160.30846</v>
      </c>
      <c r="Q867" s="68" t="n">
        <f aca="false">MAX(Q866,P867)</f>
        <v>13312.91185</v>
      </c>
      <c r="R867" s="68" t="n">
        <f aca="false">Q867-P867</f>
        <v>152.60339</v>
      </c>
      <c r="S867" s="68" t="n">
        <f aca="false">S866+K867</f>
        <v>8054.61085082607</v>
      </c>
      <c r="T867" s="68" t="n">
        <f aca="false">MAX(T866,S867)</f>
        <v>8242.57374158216</v>
      </c>
      <c r="U867" s="68" t="n">
        <f aca="false">T867-S867</f>
        <v>187.962890756085</v>
      </c>
      <c r="V867" s="70" t="n">
        <f aca="false">V866+F867</f>
        <v>2.3487</v>
      </c>
      <c r="W867" s="70" t="n">
        <f aca="false">MAX(W866,V867)</f>
        <v>2.3673</v>
      </c>
      <c r="X867" s="70" t="n">
        <f aca="false">W867-V867</f>
        <v>0.0185999999999997</v>
      </c>
      <c r="Y867" s="70" t="n">
        <f aca="false">Y866+M867</f>
        <v>2.12357063514078</v>
      </c>
      <c r="Z867" s="70" t="n">
        <f aca="false">MAX(Z866,Y867)</f>
        <v>2.14372976820277</v>
      </c>
      <c r="AA867" s="70" t="n">
        <f aca="false">Z867-Y867</f>
        <v>0.0201591330619837</v>
      </c>
      <c r="AB867" s="72" t="n">
        <f aca="false">AB866*(1+F867)</f>
        <v>9.16617396709439</v>
      </c>
      <c r="AC867" s="73" t="n">
        <f aca="false">MAX(AC866,AB867)</f>
        <v>9.33903707447139</v>
      </c>
      <c r="AD867" s="70" t="n">
        <f aca="false">1-AB867/AC867</f>
        <v>0.0185097356396117</v>
      </c>
      <c r="AE867" s="73" t="n">
        <f aca="false">AE866*(1+M867)</f>
        <v>7.32217730709341</v>
      </c>
      <c r="AF867" s="73" t="n">
        <f aca="false">MAX(AF866,AE867)</f>
        <v>7.47194341606817</v>
      </c>
      <c r="AG867" s="70" t="n">
        <f aca="false">1-AE867/AF867</f>
        <v>0.0200437959223155</v>
      </c>
      <c r="AH867" s="74" t="n">
        <f aca="false">IF(R867&gt;0,AH866+1,0)</f>
        <v>6</v>
      </c>
      <c r="AI867" s="74" t="n">
        <f aca="false">IF(U867&gt;0,AI866+1,0)</f>
        <v>6</v>
      </c>
      <c r="AJ867" s="74" t="n">
        <f aca="false">IF(G867&gt;0,AJ866+1,0)</f>
        <v>1</v>
      </c>
      <c r="AK867" s="74" t="n">
        <f aca="false">IF(G867&lt;=0,AK866+1,0)</f>
        <v>0</v>
      </c>
      <c r="AL867" s="74" t="n">
        <f aca="false">IF(K867&gt;0,AL866+1,0)</f>
        <v>0</v>
      </c>
      <c r="AM867" s="74" t="n">
        <f aca="false">IF(K867&lt;=0,AM866+1,0)</f>
        <v>3</v>
      </c>
    </row>
    <row r="868" customFormat="false" ht="15" hidden="false" customHeight="false" outlineLevel="0" collapsed="false">
      <c r="A868" s="61" t="n">
        <v>867</v>
      </c>
      <c r="B868" s="62" t="n">
        <v>42538.6145833333</v>
      </c>
      <c r="C868" s="63" t="n">
        <f aca="false">YEAR(B868)</f>
        <v>2016</v>
      </c>
      <c r="D868" s="32" t="s">
        <v>276</v>
      </c>
      <c r="E868" s="64" t="n">
        <v>8140.7</v>
      </c>
      <c r="F868" s="65" t="n">
        <v>-0.0057</v>
      </c>
      <c r="G868" s="66" t="n">
        <v>-46.40199</v>
      </c>
      <c r="H868" s="67" t="n">
        <f aca="false">E868+IF(D868="Long",1,-1)*G868</f>
        <v>8187.10199</v>
      </c>
      <c r="I868" s="68" t="n">
        <f aca="false">Assumptions!$B$58</f>
        <v>5.35750011455817</v>
      </c>
      <c r="J868" s="68" t="n">
        <f aca="false">INDEX(Yearly!$L$5:$L$22,MATCH(C868,Yearly!$A$5:$A$22,0))</f>
        <v>0.535750011455817</v>
      </c>
      <c r="K868" s="68" t="n">
        <f aca="false">G868-I868-J868</f>
        <v>-52.295240126014</v>
      </c>
      <c r="L868" s="69" t="n">
        <f aca="false">(I868+J868)/Assumptions!$B$8</f>
        <v>0.00025985551033068</v>
      </c>
      <c r="M868" s="70" t="n">
        <f aca="false">F868-L868</f>
        <v>-0.00595985551033068</v>
      </c>
      <c r="N868" s="71" t="n">
        <f aca="false">G868*Assumptions!$B$7</f>
        <v>-364951.65135</v>
      </c>
      <c r="O868" s="71" t="n">
        <f aca="false">K868*Assumptions!$B$7</f>
        <v>-411302.0635911</v>
      </c>
      <c r="P868" s="68" t="n">
        <f aca="false">P867+G868</f>
        <v>13113.90647</v>
      </c>
      <c r="Q868" s="68" t="n">
        <f aca="false">MAX(Q867,P868)</f>
        <v>13312.91185</v>
      </c>
      <c r="R868" s="68" t="n">
        <f aca="false">Q868-P868</f>
        <v>199.005380000001</v>
      </c>
      <c r="S868" s="68" t="n">
        <f aca="false">S867+K868</f>
        <v>8002.31561070006</v>
      </c>
      <c r="T868" s="68" t="n">
        <f aca="false">MAX(T867,S868)</f>
        <v>8242.57374158216</v>
      </c>
      <c r="U868" s="68" t="n">
        <f aca="false">T868-S868</f>
        <v>240.258130882099</v>
      </c>
      <c r="V868" s="70" t="n">
        <f aca="false">V867+F868</f>
        <v>2.343</v>
      </c>
      <c r="W868" s="70" t="n">
        <f aca="false">MAX(W867,V868)</f>
        <v>2.3673</v>
      </c>
      <c r="X868" s="70" t="n">
        <f aca="false">W868-V868</f>
        <v>0.0242999999999998</v>
      </c>
      <c r="Y868" s="70" t="n">
        <f aca="false">Y867+M868</f>
        <v>2.11761077963045</v>
      </c>
      <c r="Z868" s="70" t="n">
        <f aca="false">MAX(Z867,Y868)</f>
        <v>2.14372976820277</v>
      </c>
      <c r="AA868" s="70" t="n">
        <f aca="false">Z868-Y868</f>
        <v>0.0261189885723145</v>
      </c>
      <c r="AB868" s="72" t="n">
        <f aca="false">AB867*(1+F868)</f>
        <v>9.11392677548196</v>
      </c>
      <c r="AC868" s="73" t="n">
        <f aca="false">MAX(AC867,AB868)</f>
        <v>9.33903707447139</v>
      </c>
      <c r="AD868" s="70" t="n">
        <f aca="false">1-AB868/AC868</f>
        <v>0.024104230146466</v>
      </c>
      <c r="AE868" s="73" t="n">
        <f aca="false">AE867*(1+M868)</f>
        <v>7.27853818832211</v>
      </c>
      <c r="AF868" s="73" t="n">
        <f aca="false">MAX(AF867,AE868)</f>
        <v>7.47194341606817</v>
      </c>
      <c r="AG868" s="70" t="n">
        <f aca="false">1-AE868/AF868</f>
        <v>0.0258841933050705</v>
      </c>
      <c r="AH868" s="74" t="n">
        <f aca="false">IF(R868&gt;0,AH867+1,0)</f>
        <v>7</v>
      </c>
      <c r="AI868" s="74" t="n">
        <f aca="false">IF(U868&gt;0,AI867+1,0)</f>
        <v>7</v>
      </c>
      <c r="AJ868" s="74" t="n">
        <f aca="false">IF(G868&gt;0,AJ867+1,0)</f>
        <v>0</v>
      </c>
      <c r="AK868" s="74" t="n">
        <f aca="false">IF(G868&lt;=0,AK867+1,0)</f>
        <v>1</v>
      </c>
      <c r="AL868" s="74" t="n">
        <f aca="false">IF(K868&gt;0,AL867+1,0)</f>
        <v>0</v>
      </c>
      <c r="AM868" s="74" t="n">
        <f aca="false">IF(K868&lt;=0,AM867+1,0)</f>
        <v>4</v>
      </c>
    </row>
    <row r="869" customFormat="false" ht="15" hidden="false" customHeight="false" outlineLevel="0" collapsed="false">
      <c r="A869" s="61" t="n">
        <v>868</v>
      </c>
      <c r="B869" s="62" t="n">
        <v>42541.4270833333</v>
      </c>
      <c r="C869" s="63" t="n">
        <f aca="false">YEAR(B869)</f>
        <v>2016</v>
      </c>
      <c r="D869" s="32" t="s">
        <v>277</v>
      </c>
      <c r="E869" s="64" t="n">
        <v>8187.2</v>
      </c>
      <c r="F869" s="65" t="n">
        <v>-0.0024</v>
      </c>
      <c r="G869" s="66" t="n">
        <v>-19.64928</v>
      </c>
      <c r="H869" s="67" t="n">
        <f aca="false">E869+IF(D869="Long",1,-1)*G869</f>
        <v>8167.55072</v>
      </c>
      <c r="I869" s="68" t="n">
        <f aca="false">Assumptions!$B$58</f>
        <v>5.35750011455817</v>
      </c>
      <c r="J869" s="68" t="n">
        <f aca="false">INDEX(Yearly!$L$5:$L$22,MATCH(C869,Yearly!$A$5:$A$22,0))</f>
        <v>0.535750011455817</v>
      </c>
      <c r="K869" s="68" t="n">
        <f aca="false">G869-I869-J869</f>
        <v>-25.542530126014</v>
      </c>
      <c r="L869" s="69" t="n">
        <f aca="false">(I869+J869)/Assumptions!$B$8</f>
        <v>0.00025985551033068</v>
      </c>
      <c r="M869" s="70" t="n">
        <f aca="false">F869-L869</f>
        <v>-0.00265985551033068</v>
      </c>
      <c r="N869" s="71" t="n">
        <f aca="false">G869*Assumptions!$B$7</f>
        <v>-154541.5872</v>
      </c>
      <c r="O869" s="71" t="n">
        <f aca="false">K869*Assumptions!$B$7</f>
        <v>-200891.9994411</v>
      </c>
      <c r="P869" s="68" t="n">
        <f aca="false">P868+G869</f>
        <v>13094.25719</v>
      </c>
      <c r="Q869" s="68" t="n">
        <f aca="false">MAX(Q868,P869)</f>
        <v>13312.91185</v>
      </c>
      <c r="R869" s="68" t="n">
        <f aca="false">Q869-P869</f>
        <v>218.65466</v>
      </c>
      <c r="S869" s="68" t="n">
        <f aca="false">S868+K869</f>
        <v>7976.77308057404</v>
      </c>
      <c r="T869" s="68" t="n">
        <f aca="false">MAX(T868,S869)</f>
        <v>8242.57374158216</v>
      </c>
      <c r="U869" s="68" t="n">
        <f aca="false">T869-S869</f>
        <v>265.800661008113</v>
      </c>
      <c r="V869" s="70" t="n">
        <f aca="false">V868+F869</f>
        <v>2.3406</v>
      </c>
      <c r="W869" s="70" t="n">
        <f aca="false">MAX(W868,V869)</f>
        <v>2.3673</v>
      </c>
      <c r="X869" s="70" t="n">
        <f aca="false">W869-V869</f>
        <v>0.0266999999999999</v>
      </c>
      <c r="Y869" s="70" t="n">
        <f aca="false">Y868+M869</f>
        <v>2.11495092412012</v>
      </c>
      <c r="Z869" s="70" t="n">
        <f aca="false">MAX(Z868,Y869)</f>
        <v>2.14372976820277</v>
      </c>
      <c r="AA869" s="70" t="n">
        <f aca="false">Z869-Y869</f>
        <v>0.0287788440826451</v>
      </c>
      <c r="AB869" s="72" t="n">
        <f aca="false">AB868*(1+F869)</f>
        <v>9.0920533512208</v>
      </c>
      <c r="AC869" s="73" t="n">
        <f aca="false">MAX(AC868,AB869)</f>
        <v>9.33903707447139</v>
      </c>
      <c r="AD869" s="70" t="n">
        <f aca="false">1-AB869/AC869</f>
        <v>0.0264463799941145</v>
      </c>
      <c r="AE869" s="73" t="n">
        <f aca="false">AE868*(1+M869)</f>
        <v>7.25917832841475</v>
      </c>
      <c r="AF869" s="73" t="n">
        <f aca="false">MAX(AF868,AE869)</f>
        <v>7.47194341606817</v>
      </c>
      <c r="AG869" s="70" t="n">
        <f aca="false">1-AE869/AF869</f>
        <v>0.0284752006012083</v>
      </c>
      <c r="AH869" s="74" t="n">
        <f aca="false">IF(R869&gt;0,AH868+1,0)</f>
        <v>8</v>
      </c>
      <c r="AI869" s="74" t="n">
        <f aca="false">IF(U869&gt;0,AI868+1,0)</f>
        <v>8</v>
      </c>
      <c r="AJ869" s="74" t="n">
        <f aca="false">IF(G869&gt;0,AJ868+1,0)</f>
        <v>0</v>
      </c>
      <c r="AK869" s="74" t="n">
        <f aca="false">IF(G869&lt;=0,AK868+1,0)</f>
        <v>2</v>
      </c>
      <c r="AL869" s="74" t="n">
        <f aca="false">IF(K869&gt;0,AL868+1,0)</f>
        <v>0</v>
      </c>
      <c r="AM869" s="74" t="n">
        <f aca="false">IF(K869&lt;=0,AM868+1,0)</f>
        <v>5</v>
      </c>
    </row>
    <row r="870" customFormat="false" ht="15" hidden="false" customHeight="false" outlineLevel="0" collapsed="false">
      <c r="A870" s="61" t="n">
        <v>869</v>
      </c>
      <c r="B870" s="62" t="n">
        <v>42543.5729166667</v>
      </c>
      <c r="C870" s="63" t="n">
        <f aca="false">YEAR(B870)</f>
        <v>2016</v>
      </c>
      <c r="D870" s="32" t="s">
        <v>276</v>
      </c>
      <c r="E870" s="64" t="n">
        <v>8167.8</v>
      </c>
      <c r="F870" s="65" t="n">
        <v>-0.0037</v>
      </c>
      <c r="G870" s="66" t="n">
        <v>-30.22086</v>
      </c>
      <c r="H870" s="67" t="n">
        <f aca="false">E870+IF(D870="Long",1,-1)*G870</f>
        <v>8198.02086</v>
      </c>
      <c r="I870" s="68" t="n">
        <f aca="false">Assumptions!$B$58</f>
        <v>5.35750011455817</v>
      </c>
      <c r="J870" s="68" t="n">
        <f aca="false">INDEX(Yearly!$L$5:$L$22,MATCH(C870,Yearly!$A$5:$A$22,0))</f>
        <v>0.535750011455817</v>
      </c>
      <c r="K870" s="68" t="n">
        <f aca="false">G870-I870-J870</f>
        <v>-36.114110126014</v>
      </c>
      <c r="L870" s="69" t="n">
        <f aca="false">(I870+J870)/Assumptions!$B$8</f>
        <v>0.00025985551033068</v>
      </c>
      <c r="M870" s="70" t="n">
        <f aca="false">F870-L870</f>
        <v>-0.00395985551033068</v>
      </c>
      <c r="N870" s="71" t="n">
        <f aca="false">G870*Assumptions!$B$7</f>
        <v>-237687.0639</v>
      </c>
      <c r="O870" s="71" t="n">
        <f aca="false">K870*Assumptions!$B$7</f>
        <v>-284037.4761411</v>
      </c>
      <c r="P870" s="68" t="n">
        <f aca="false">P869+G870</f>
        <v>13064.03633</v>
      </c>
      <c r="Q870" s="68" t="n">
        <f aca="false">MAX(Q869,P870)</f>
        <v>13312.91185</v>
      </c>
      <c r="R870" s="68" t="n">
        <f aca="false">Q870-P870</f>
        <v>248.87552</v>
      </c>
      <c r="S870" s="68" t="n">
        <f aca="false">S869+K870</f>
        <v>7940.65897044803</v>
      </c>
      <c r="T870" s="68" t="n">
        <f aca="false">MAX(T869,S870)</f>
        <v>8242.57374158216</v>
      </c>
      <c r="U870" s="68" t="n">
        <f aca="false">T870-S870</f>
        <v>301.914771134127</v>
      </c>
      <c r="V870" s="70" t="n">
        <f aca="false">V869+F870</f>
        <v>2.3369</v>
      </c>
      <c r="W870" s="70" t="n">
        <f aca="false">MAX(W869,V870)</f>
        <v>2.3673</v>
      </c>
      <c r="X870" s="70" t="n">
        <f aca="false">W870-V870</f>
        <v>0.0303999999999998</v>
      </c>
      <c r="Y870" s="70" t="n">
        <f aca="false">Y869+M870</f>
        <v>2.11099106860979</v>
      </c>
      <c r="Z870" s="70" t="n">
        <f aca="false">MAX(Z869,Y870)</f>
        <v>2.14372976820277</v>
      </c>
      <c r="AA870" s="70" t="n">
        <f aca="false">Z870-Y870</f>
        <v>0.0327386995929757</v>
      </c>
      <c r="AB870" s="72" t="n">
        <f aca="false">AB869*(1+F870)</f>
        <v>9.05841275382128</v>
      </c>
      <c r="AC870" s="73" t="n">
        <f aca="false">MAX(AC869,AB870)</f>
        <v>9.33903707447139</v>
      </c>
      <c r="AD870" s="70" t="n">
        <f aca="false">1-AB870/AC870</f>
        <v>0.0300485283881362</v>
      </c>
      <c r="AE870" s="73" t="n">
        <f aca="false">AE869*(1+M870)</f>
        <v>7.23043303111051</v>
      </c>
      <c r="AF870" s="73" t="n">
        <f aca="false">MAX(AF869,AE870)</f>
        <v>7.47194341606817</v>
      </c>
      <c r="AG870" s="70" t="n">
        <f aca="false">1-AE870/AF870</f>
        <v>0.0323222984315306</v>
      </c>
      <c r="AH870" s="74" t="n">
        <f aca="false">IF(R870&gt;0,AH869+1,0)</f>
        <v>9</v>
      </c>
      <c r="AI870" s="74" t="n">
        <f aca="false">IF(U870&gt;0,AI869+1,0)</f>
        <v>9</v>
      </c>
      <c r="AJ870" s="74" t="n">
        <f aca="false">IF(G870&gt;0,AJ869+1,0)</f>
        <v>0</v>
      </c>
      <c r="AK870" s="74" t="n">
        <f aca="false">IF(G870&lt;=0,AK869+1,0)</f>
        <v>3</v>
      </c>
      <c r="AL870" s="74" t="n">
        <f aca="false">IF(K870&gt;0,AL869+1,0)</f>
        <v>0</v>
      </c>
      <c r="AM870" s="74" t="n">
        <f aca="false">IF(K870&lt;=0,AM869+1,0)</f>
        <v>6</v>
      </c>
    </row>
    <row r="871" customFormat="false" ht="15" hidden="false" customHeight="false" outlineLevel="0" collapsed="false">
      <c r="A871" s="61" t="n">
        <v>870</v>
      </c>
      <c r="B871" s="62" t="n">
        <v>42544.40625</v>
      </c>
      <c r="C871" s="63" t="n">
        <f aca="false">YEAR(B871)</f>
        <v>2016</v>
      </c>
      <c r="D871" s="32" t="s">
        <v>277</v>
      </c>
      <c r="E871" s="64" t="n">
        <v>8198.25</v>
      </c>
      <c r="F871" s="65" t="n">
        <v>-0.0222</v>
      </c>
      <c r="G871" s="66" t="n">
        <v>-182.00115</v>
      </c>
      <c r="H871" s="67" t="n">
        <f aca="false">E871+IF(D871="Long",1,-1)*G871</f>
        <v>8016.24885</v>
      </c>
      <c r="I871" s="68" t="n">
        <f aca="false">Assumptions!$B$58</f>
        <v>5.35750011455817</v>
      </c>
      <c r="J871" s="68" t="n">
        <f aca="false">INDEX(Yearly!$L$5:$L$22,MATCH(C871,Yearly!$A$5:$A$22,0))</f>
        <v>0.535750011455817</v>
      </c>
      <c r="K871" s="68" t="n">
        <f aca="false">G871-I871-J871</f>
        <v>-187.894400126014</v>
      </c>
      <c r="L871" s="69" t="n">
        <f aca="false">(I871+J871)/Assumptions!$B$8</f>
        <v>0.00025985551033068</v>
      </c>
      <c r="M871" s="70" t="n">
        <f aca="false">F871-L871</f>
        <v>-0.0224598555103307</v>
      </c>
      <c r="N871" s="71" t="n">
        <f aca="false">G871*Assumptions!$B$7</f>
        <v>-1431439.04475</v>
      </c>
      <c r="O871" s="71" t="n">
        <f aca="false">K871*Assumptions!$B$7</f>
        <v>-1477789.4569911</v>
      </c>
      <c r="P871" s="68" t="n">
        <f aca="false">P870+G871</f>
        <v>12882.03518</v>
      </c>
      <c r="Q871" s="68" t="n">
        <f aca="false">MAX(Q870,P871)</f>
        <v>13312.91185</v>
      </c>
      <c r="R871" s="68" t="n">
        <f aca="false">Q871-P871</f>
        <v>430.87667</v>
      </c>
      <c r="S871" s="68" t="n">
        <f aca="false">S870+K871</f>
        <v>7752.76457032202</v>
      </c>
      <c r="T871" s="68" t="n">
        <f aca="false">MAX(T870,S871)</f>
        <v>8242.57374158216</v>
      </c>
      <c r="U871" s="68" t="n">
        <f aca="false">T871-S871</f>
        <v>489.809171260141</v>
      </c>
      <c r="V871" s="70" t="n">
        <f aca="false">V870+F871</f>
        <v>2.3147</v>
      </c>
      <c r="W871" s="70" t="n">
        <f aca="false">MAX(W870,V871)</f>
        <v>2.3673</v>
      </c>
      <c r="X871" s="70" t="n">
        <f aca="false">W871-V871</f>
        <v>0.0526</v>
      </c>
      <c r="Y871" s="70" t="n">
        <f aca="false">Y870+M871</f>
        <v>2.08853121309946</v>
      </c>
      <c r="Z871" s="70" t="n">
        <f aca="false">MAX(Z870,Y871)</f>
        <v>2.14372976820277</v>
      </c>
      <c r="AA871" s="70" t="n">
        <f aca="false">Z871-Y871</f>
        <v>0.0551985551033063</v>
      </c>
      <c r="AB871" s="72" t="n">
        <f aca="false">AB870*(1+F871)</f>
        <v>8.85731599068645</v>
      </c>
      <c r="AC871" s="73" t="n">
        <f aca="false">MAX(AC870,AB871)</f>
        <v>9.33903707447139</v>
      </c>
      <c r="AD871" s="70" t="n">
        <f aca="false">1-AB871/AC871</f>
        <v>0.0515814510579197</v>
      </c>
      <c r="AE871" s="73" t="n">
        <f aca="false">AE870*(1+M871)</f>
        <v>7.06803854995464</v>
      </c>
      <c r="AF871" s="73" t="n">
        <f aca="false">MAX(AF870,AE871)</f>
        <v>7.47194341606817</v>
      </c>
      <c r="AG871" s="70" t="n">
        <f aca="false">1-AE871/AF871</f>
        <v>0.0540561997893273</v>
      </c>
      <c r="AH871" s="74" t="n">
        <f aca="false">IF(R871&gt;0,AH870+1,0)</f>
        <v>10</v>
      </c>
      <c r="AI871" s="74" t="n">
        <f aca="false">IF(U871&gt;0,AI870+1,0)</f>
        <v>10</v>
      </c>
      <c r="AJ871" s="74" t="n">
        <f aca="false">IF(G871&gt;0,AJ870+1,0)</f>
        <v>0</v>
      </c>
      <c r="AK871" s="74" t="n">
        <f aca="false">IF(G871&lt;=0,AK870+1,0)</f>
        <v>4</v>
      </c>
      <c r="AL871" s="74" t="n">
        <f aca="false">IF(K871&gt;0,AL870+1,0)</f>
        <v>0</v>
      </c>
      <c r="AM871" s="74" t="n">
        <f aca="false">IF(K871&lt;=0,AM870+1,0)</f>
        <v>7</v>
      </c>
    </row>
    <row r="872" customFormat="false" ht="15" hidden="false" customHeight="false" outlineLevel="0" collapsed="false">
      <c r="A872" s="61" t="n">
        <v>871</v>
      </c>
      <c r="B872" s="62" t="n">
        <v>42545.40625</v>
      </c>
      <c r="C872" s="63" t="n">
        <f aca="false">YEAR(B872)</f>
        <v>2016</v>
      </c>
      <c r="D872" s="32" t="s">
        <v>276</v>
      </c>
      <c r="E872" s="64" t="n">
        <v>8016.6</v>
      </c>
      <c r="F872" s="65" t="n">
        <v>-0.0143</v>
      </c>
      <c r="G872" s="66" t="n">
        <v>-114.63738</v>
      </c>
      <c r="H872" s="67" t="n">
        <f aca="false">E872+IF(D872="Long",1,-1)*G872</f>
        <v>8131.23738</v>
      </c>
      <c r="I872" s="68" t="n">
        <f aca="false">Assumptions!$B$58</f>
        <v>5.35750011455817</v>
      </c>
      <c r="J872" s="68" t="n">
        <f aca="false">INDEX(Yearly!$L$5:$L$22,MATCH(C872,Yearly!$A$5:$A$22,0))</f>
        <v>0.535750011455817</v>
      </c>
      <c r="K872" s="68" t="n">
        <f aca="false">G872-I872-J872</f>
        <v>-120.530630126014</v>
      </c>
      <c r="L872" s="69" t="n">
        <f aca="false">(I872+J872)/Assumptions!$B$8</f>
        <v>0.00025985551033068</v>
      </c>
      <c r="M872" s="70" t="n">
        <f aca="false">F872-L872</f>
        <v>-0.0145598555103307</v>
      </c>
      <c r="N872" s="71" t="n">
        <f aca="false">G872*Assumptions!$B$7</f>
        <v>-901622.9937</v>
      </c>
      <c r="O872" s="71" t="n">
        <f aca="false">K872*Assumptions!$B$7</f>
        <v>-947973.4059411</v>
      </c>
      <c r="P872" s="68" t="n">
        <f aca="false">P871+G872</f>
        <v>12767.3978</v>
      </c>
      <c r="Q872" s="68" t="n">
        <f aca="false">MAX(Q871,P872)</f>
        <v>13312.91185</v>
      </c>
      <c r="R872" s="68" t="n">
        <f aca="false">Q872-P872</f>
        <v>545.51405</v>
      </c>
      <c r="S872" s="68" t="n">
        <f aca="false">S871+K872</f>
        <v>7632.233940196</v>
      </c>
      <c r="T872" s="68" t="n">
        <f aca="false">MAX(T871,S872)</f>
        <v>8242.57374158216</v>
      </c>
      <c r="U872" s="68" t="n">
        <f aca="false">T872-S872</f>
        <v>610.339801386155</v>
      </c>
      <c r="V872" s="70" t="n">
        <f aca="false">V871+F872</f>
        <v>2.3004</v>
      </c>
      <c r="W872" s="70" t="n">
        <f aca="false">MAX(W871,V872)</f>
        <v>2.3673</v>
      </c>
      <c r="X872" s="70" t="n">
        <f aca="false">W872-V872</f>
        <v>0.0669</v>
      </c>
      <c r="Y872" s="70" t="n">
        <f aca="false">Y871+M872</f>
        <v>2.07397135758913</v>
      </c>
      <c r="Z872" s="70" t="n">
        <f aca="false">MAX(Z871,Y872)</f>
        <v>2.14372976820277</v>
      </c>
      <c r="AA872" s="70" t="n">
        <f aca="false">Z872-Y872</f>
        <v>0.0697584106136371</v>
      </c>
      <c r="AB872" s="72" t="n">
        <f aca="false">AB871*(1+F872)</f>
        <v>8.73065637201963</v>
      </c>
      <c r="AC872" s="73" t="n">
        <f aca="false">MAX(AC871,AB872)</f>
        <v>9.33903707447139</v>
      </c>
      <c r="AD872" s="70" t="n">
        <f aca="false">1-AB872/AC872</f>
        <v>0.0651438363077914</v>
      </c>
      <c r="AE872" s="73" t="n">
        <f aca="false">AE871*(1+M872)</f>
        <v>6.96512892992586</v>
      </c>
      <c r="AF872" s="73" t="n">
        <f aca="false">MAX(AF871,AE872)</f>
        <v>7.47194341606817</v>
      </c>
      <c r="AG872" s="70" t="n">
        <f aca="false">1-AE872/AF872</f>
        <v>0.0678290048412878</v>
      </c>
      <c r="AH872" s="74" t="n">
        <f aca="false">IF(R872&gt;0,AH871+1,0)</f>
        <v>11</v>
      </c>
      <c r="AI872" s="74" t="n">
        <f aca="false">IF(U872&gt;0,AI871+1,0)</f>
        <v>11</v>
      </c>
      <c r="AJ872" s="74" t="n">
        <f aca="false">IF(G872&gt;0,AJ871+1,0)</f>
        <v>0</v>
      </c>
      <c r="AK872" s="74" t="n">
        <f aca="false">IF(G872&lt;=0,AK871+1,0)</f>
        <v>5</v>
      </c>
      <c r="AL872" s="74" t="n">
        <f aca="false">IF(K872&gt;0,AL871+1,0)</f>
        <v>0</v>
      </c>
      <c r="AM872" s="74" t="n">
        <f aca="false">IF(K872&lt;=0,AM871+1,0)</f>
        <v>8</v>
      </c>
    </row>
    <row r="873" customFormat="false" ht="15" hidden="false" customHeight="false" outlineLevel="0" collapsed="false">
      <c r="A873" s="61" t="n">
        <v>872</v>
      </c>
      <c r="B873" s="62" t="n">
        <v>42549.53125</v>
      </c>
      <c r="C873" s="63" t="n">
        <f aca="false">YEAR(B873)</f>
        <v>2016</v>
      </c>
      <c r="D873" s="32" t="s">
        <v>277</v>
      </c>
      <c r="E873" s="64" t="n">
        <v>8131.55</v>
      </c>
      <c r="F873" s="65" t="n">
        <v>0.0205</v>
      </c>
      <c r="G873" s="66" t="n">
        <v>166.696775</v>
      </c>
      <c r="H873" s="67" t="n">
        <f aca="false">E873+IF(D873="Long",1,-1)*G873</f>
        <v>8298.246775</v>
      </c>
      <c r="I873" s="68" t="n">
        <f aca="false">Assumptions!$B$58</f>
        <v>5.35750011455817</v>
      </c>
      <c r="J873" s="68" t="n">
        <f aca="false">INDEX(Yearly!$L$5:$L$22,MATCH(C873,Yearly!$A$5:$A$22,0))</f>
        <v>0.535750011455817</v>
      </c>
      <c r="K873" s="68" t="n">
        <f aca="false">G873-I873-J873</f>
        <v>160.803524873986</v>
      </c>
      <c r="L873" s="69" t="n">
        <f aca="false">(I873+J873)/Assumptions!$B$8</f>
        <v>0.00025985551033068</v>
      </c>
      <c r="M873" s="70" t="n">
        <f aca="false">F873-L873</f>
        <v>0.0202401444896693</v>
      </c>
      <c r="N873" s="71" t="n">
        <f aca="false">G873*Assumptions!$B$7</f>
        <v>1311070.135375</v>
      </c>
      <c r="O873" s="71" t="n">
        <f aca="false">K873*Assumptions!$B$7</f>
        <v>1264719.7231339</v>
      </c>
      <c r="P873" s="68" t="n">
        <f aca="false">P872+G873</f>
        <v>12934.094575</v>
      </c>
      <c r="Q873" s="68" t="n">
        <f aca="false">MAX(Q872,P873)</f>
        <v>13312.91185</v>
      </c>
      <c r="R873" s="68" t="n">
        <f aca="false">Q873-P873</f>
        <v>378.817274999999</v>
      </c>
      <c r="S873" s="68" t="n">
        <f aca="false">S872+K873</f>
        <v>7793.03746506999</v>
      </c>
      <c r="T873" s="68" t="n">
        <f aca="false">MAX(T872,S873)</f>
        <v>8242.57374158216</v>
      </c>
      <c r="U873" s="68" t="n">
        <f aca="false">T873-S873</f>
        <v>449.536276512169</v>
      </c>
      <c r="V873" s="70" t="n">
        <f aca="false">V872+F873</f>
        <v>2.3209</v>
      </c>
      <c r="W873" s="70" t="n">
        <f aca="false">MAX(W872,V873)</f>
        <v>2.3673</v>
      </c>
      <c r="X873" s="70" t="n">
        <f aca="false">W873-V873</f>
        <v>0.0463999999999998</v>
      </c>
      <c r="Y873" s="70" t="n">
        <f aca="false">Y872+M873</f>
        <v>2.0942115020788</v>
      </c>
      <c r="Z873" s="70" t="n">
        <f aca="false">MAX(Z872,Y873)</f>
        <v>2.14372976820277</v>
      </c>
      <c r="AA873" s="70" t="n">
        <f aca="false">Z873-Y873</f>
        <v>0.0495182661239677</v>
      </c>
      <c r="AB873" s="72" t="n">
        <f aca="false">AB872*(1+F873)</f>
        <v>8.90963482764603</v>
      </c>
      <c r="AC873" s="73" t="n">
        <f aca="false">MAX(AC872,AB873)</f>
        <v>9.33903707447139</v>
      </c>
      <c r="AD873" s="70" t="n">
        <f aca="false">1-AB873/AC873</f>
        <v>0.0459792849521012</v>
      </c>
      <c r="AE873" s="73" t="n">
        <f aca="false">AE872*(1+M873)</f>
        <v>7.10610414585673</v>
      </c>
      <c r="AF873" s="73" t="n">
        <f aca="false">MAX(AF872,AE873)</f>
        <v>7.47194341606817</v>
      </c>
      <c r="AG873" s="70" t="n">
        <f aca="false">1-AE873/AF873</f>
        <v>0.0489617292101966</v>
      </c>
      <c r="AH873" s="74" t="n">
        <f aca="false">IF(R873&gt;0,AH872+1,0)</f>
        <v>12</v>
      </c>
      <c r="AI873" s="74" t="n">
        <f aca="false">IF(U873&gt;0,AI872+1,0)</f>
        <v>12</v>
      </c>
      <c r="AJ873" s="74" t="n">
        <f aca="false">IF(G873&gt;0,AJ872+1,0)</f>
        <v>1</v>
      </c>
      <c r="AK873" s="74" t="n">
        <f aca="false">IF(G873&lt;=0,AK872+1,0)</f>
        <v>0</v>
      </c>
      <c r="AL873" s="74" t="n">
        <f aca="false">IF(K873&gt;0,AL872+1,0)</f>
        <v>1</v>
      </c>
      <c r="AM873" s="74" t="n">
        <f aca="false">IF(K873&lt;=0,AM872+1,0)</f>
        <v>0</v>
      </c>
    </row>
    <row r="874" customFormat="false" ht="15" hidden="false" customHeight="false" outlineLevel="0" collapsed="false">
      <c r="A874" s="61" t="n">
        <v>873</v>
      </c>
      <c r="B874" s="62" t="n">
        <v>42559.40625</v>
      </c>
      <c r="C874" s="63" t="n">
        <f aca="false">YEAR(B874)</f>
        <v>2016</v>
      </c>
      <c r="D874" s="32" t="s">
        <v>276</v>
      </c>
      <c r="E874" s="64" t="n">
        <v>8298.2</v>
      </c>
      <c r="F874" s="65" t="n">
        <v>-0.0026</v>
      </c>
      <c r="G874" s="66" t="n">
        <v>-21.57532</v>
      </c>
      <c r="H874" s="67" t="n">
        <f aca="false">E874+IF(D874="Long",1,-1)*G874</f>
        <v>8319.77532</v>
      </c>
      <c r="I874" s="68" t="n">
        <f aca="false">Assumptions!$B$58</f>
        <v>5.35750011455817</v>
      </c>
      <c r="J874" s="68" t="n">
        <f aca="false">INDEX(Yearly!$L$5:$L$22,MATCH(C874,Yearly!$A$5:$A$22,0))</f>
        <v>0.535750011455817</v>
      </c>
      <c r="K874" s="68" t="n">
        <f aca="false">G874-I874-J874</f>
        <v>-27.468570126014</v>
      </c>
      <c r="L874" s="69" t="n">
        <f aca="false">(I874+J874)/Assumptions!$B$8</f>
        <v>0.00025985551033068</v>
      </c>
      <c r="M874" s="70" t="n">
        <f aca="false">F874-L874</f>
        <v>-0.00285985551033068</v>
      </c>
      <c r="N874" s="71" t="n">
        <f aca="false">G874*Assumptions!$B$7</f>
        <v>-169689.8918</v>
      </c>
      <c r="O874" s="71" t="n">
        <f aca="false">K874*Assumptions!$B$7</f>
        <v>-216040.3040411</v>
      </c>
      <c r="P874" s="68" t="n">
        <f aca="false">P873+G874</f>
        <v>12912.519255</v>
      </c>
      <c r="Q874" s="68" t="n">
        <f aca="false">MAX(Q873,P874)</f>
        <v>13312.91185</v>
      </c>
      <c r="R874" s="68" t="n">
        <f aca="false">Q874-P874</f>
        <v>400.392594999999</v>
      </c>
      <c r="S874" s="68" t="n">
        <f aca="false">S873+K874</f>
        <v>7765.56889494397</v>
      </c>
      <c r="T874" s="68" t="n">
        <f aca="false">MAX(T873,S874)</f>
        <v>8242.57374158216</v>
      </c>
      <c r="U874" s="68" t="n">
        <f aca="false">T874-S874</f>
        <v>477.004846638183</v>
      </c>
      <c r="V874" s="70" t="n">
        <f aca="false">V873+F874</f>
        <v>2.3183</v>
      </c>
      <c r="W874" s="70" t="n">
        <f aca="false">MAX(W873,V874)</f>
        <v>2.3673</v>
      </c>
      <c r="X874" s="70" t="n">
        <f aca="false">W874-V874</f>
        <v>0.0489999999999999</v>
      </c>
      <c r="Y874" s="70" t="n">
        <f aca="false">Y873+M874</f>
        <v>2.09135164656847</v>
      </c>
      <c r="Z874" s="70" t="n">
        <f aca="false">MAX(Z873,Y874)</f>
        <v>2.14372976820277</v>
      </c>
      <c r="AA874" s="70" t="n">
        <f aca="false">Z874-Y874</f>
        <v>0.0523781216342982</v>
      </c>
      <c r="AB874" s="72" t="n">
        <f aca="false">AB873*(1+F874)</f>
        <v>8.88646977709415</v>
      </c>
      <c r="AC874" s="73" t="n">
        <f aca="false">MAX(AC873,AB874)</f>
        <v>9.33903707447139</v>
      </c>
      <c r="AD874" s="70" t="n">
        <f aca="false">1-AB874/AC874</f>
        <v>0.0484597388112258</v>
      </c>
      <c r="AE874" s="73" t="n">
        <f aca="false">AE873*(1+M874)</f>
        <v>7.08578171475822</v>
      </c>
      <c r="AF874" s="73" t="n">
        <f aca="false">MAX(AF873,AE874)</f>
        <v>7.47194341606817</v>
      </c>
      <c r="AG874" s="70" t="n">
        <f aca="false">1-AE874/AF874</f>
        <v>0.0516815612494501</v>
      </c>
      <c r="AH874" s="74" t="n">
        <f aca="false">IF(R874&gt;0,AH873+1,0)</f>
        <v>13</v>
      </c>
      <c r="AI874" s="74" t="n">
        <f aca="false">IF(U874&gt;0,AI873+1,0)</f>
        <v>13</v>
      </c>
      <c r="AJ874" s="74" t="n">
        <f aca="false">IF(G874&gt;0,AJ873+1,0)</f>
        <v>0</v>
      </c>
      <c r="AK874" s="74" t="n">
        <f aca="false">IF(G874&lt;=0,AK873+1,0)</f>
        <v>1</v>
      </c>
      <c r="AL874" s="74" t="n">
        <f aca="false">IF(K874&gt;0,AL873+1,0)</f>
        <v>0</v>
      </c>
      <c r="AM874" s="74" t="n">
        <f aca="false">IF(K874&lt;=0,AM873+1,0)</f>
        <v>1</v>
      </c>
    </row>
    <row r="875" customFormat="false" ht="15" hidden="false" customHeight="false" outlineLevel="0" collapsed="false">
      <c r="A875" s="61" t="n">
        <v>874</v>
      </c>
      <c r="B875" s="62" t="n">
        <v>42559.5520833333</v>
      </c>
      <c r="C875" s="63" t="n">
        <f aca="false">YEAR(B875)</f>
        <v>2016</v>
      </c>
      <c r="D875" s="32" t="s">
        <v>277</v>
      </c>
      <c r="E875" s="64" t="n">
        <v>8319.6</v>
      </c>
      <c r="F875" s="65" t="n">
        <v>0.0234</v>
      </c>
      <c r="G875" s="66" t="n">
        <v>194.67864</v>
      </c>
      <c r="H875" s="67" t="n">
        <f aca="false">E875+IF(D875="Long",1,-1)*G875</f>
        <v>8514.27864</v>
      </c>
      <c r="I875" s="68" t="n">
        <f aca="false">Assumptions!$B$58</f>
        <v>5.35750011455817</v>
      </c>
      <c r="J875" s="68" t="n">
        <f aca="false">INDEX(Yearly!$L$5:$L$22,MATCH(C875,Yearly!$A$5:$A$22,0))</f>
        <v>0.535750011455817</v>
      </c>
      <c r="K875" s="68" t="n">
        <f aca="false">G875-I875-J875</f>
        <v>188.785389873986</v>
      </c>
      <c r="L875" s="69" t="n">
        <f aca="false">(I875+J875)/Assumptions!$B$8</f>
        <v>0.00025985551033068</v>
      </c>
      <c r="M875" s="70" t="n">
        <f aca="false">F875-L875</f>
        <v>0.0231401444896693</v>
      </c>
      <c r="N875" s="71" t="n">
        <f aca="false">G875*Assumptions!$B$7</f>
        <v>1531147.5036</v>
      </c>
      <c r="O875" s="71" t="n">
        <f aca="false">K875*Assumptions!$B$7</f>
        <v>1484797.0913589</v>
      </c>
      <c r="P875" s="68" t="n">
        <f aca="false">P874+G875</f>
        <v>13107.197895</v>
      </c>
      <c r="Q875" s="68" t="n">
        <f aca="false">MAX(Q874,P875)</f>
        <v>13312.91185</v>
      </c>
      <c r="R875" s="68" t="n">
        <f aca="false">Q875-P875</f>
        <v>205.713954999999</v>
      </c>
      <c r="S875" s="68" t="n">
        <f aca="false">S874+K875</f>
        <v>7954.35428481796</v>
      </c>
      <c r="T875" s="68" t="n">
        <f aca="false">MAX(T874,S875)</f>
        <v>8242.57374158216</v>
      </c>
      <c r="U875" s="68" t="n">
        <f aca="false">T875-S875</f>
        <v>288.219456764197</v>
      </c>
      <c r="V875" s="70" t="n">
        <f aca="false">V874+F875</f>
        <v>2.3417</v>
      </c>
      <c r="W875" s="70" t="n">
        <f aca="false">MAX(W874,V875)</f>
        <v>2.3673</v>
      </c>
      <c r="X875" s="70" t="n">
        <f aca="false">W875-V875</f>
        <v>0.0255999999999998</v>
      </c>
      <c r="Y875" s="70" t="n">
        <f aca="false">Y874+M875</f>
        <v>2.11449179105814</v>
      </c>
      <c r="Z875" s="70" t="n">
        <f aca="false">MAX(Z874,Y875)</f>
        <v>2.14372976820277</v>
      </c>
      <c r="AA875" s="70" t="n">
        <f aca="false">Z875-Y875</f>
        <v>0.0292379771446289</v>
      </c>
      <c r="AB875" s="72" t="n">
        <f aca="false">AB874*(1+F875)</f>
        <v>9.09441316987816</v>
      </c>
      <c r="AC875" s="73" t="n">
        <f aca="false">MAX(AC874,AB875)</f>
        <v>9.33903707447139</v>
      </c>
      <c r="AD875" s="70" t="n">
        <f aca="false">1-AB875/AC875</f>
        <v>0.0261936966994083</v>
      </c>
      <c r="AE875" s="73" t="n">
        <f aca="false">AE874*(1+M875)</f>
        <v>7.24974772745998</v>
      </c>
      <c r="AF875" s="73" t="n">
        <f aca="false">MAX(AF874,AE875)</f>
        <v>7.47194341606817</v>
      </c>
      <c r="AG875" s="70" t="n">
        <f aca="false">1-AE875/AF875</f>
        <v>0.0297373355545448</v>
      </c>
      <c r="AH875" s="74" t="n">
        <f aca="false">IF(R875&gt;0,AH874+1,0)</f>
        <v>14</v>
      </c>
      <c r="AI875" s="74" t="n">
        <f aca="false">IF(U875&gt;0,AI874+1,0)</f>
        <v>14</v>
      </c>
      <c r="AJ875" s="74" t="n">
        <f aca="false">IF(G875&gt;0,AJ874+1,0)</f>
        <v>1</v>
      </c>
      <c r="AK875" s="74" t="n">
        <f aca="false">IF(G875&lt;=0,AK874+1,0)</f>
        <v>0</v>
      </c>
      <c r="AL875" s="74" t="n">
        <f aca="false">IF(K875&gt;0,AL874+1,0)</f>
        <v>1</v>
      </c>
      <c r="AM875" s="74" t="n">
        <f aca="false">IF(K875&lt;=0,AM874+1,0)</f>
        <v>0</v>
      </c>
    </row>
    <row r="876" customFormat="false" ht="15" hidden="false" customHeight="false" outlineLevel="0" collapsed="false">
      <c r="A876" s="61" t="n">
        <v>875</v>
      </c>
      <c r="B876" s="62" t="n">
        <v>42569.6354166667</v>
      </c>
      <c r="C876" s="63" t="n">
        <f aca="false">YEAR(B876)</f>
        <v>2016</v>
      </c>
      <c r="D876" s="32" t="s">
        <v>276</v>
      </c>
      <c r="E876" s="64" t="n">
        <v>8514.65</v>
      </c>
      <c r="F876" s="65" t="n">
        <v>-0.0024</v>
      </c>
      <c r="G876" s="66" t="n">
        <v>-20.43516</v>
      </c>
      <c r="H876" s="67" t="n">
        <f aca="false">E876+IF(D876="Long",1,-1)*G876</f>
        <v>8535.08516</v>
      </c>
      <c r="I876" s="68" t="n">
        <f aca="false">Assumptions!$B$58</f>
        <v>5.35750011455817</v>
      </c>
      <c r="J876" s="68" t="n">
        <f aca="false">INDEX(Yearly!$L$5:$L$22,MATCH(C876,Yearly!$A$5:$A$22,0))</f>
        <v>0.535750011455817</v>
      </c>
      <c r="K876" s="68" t="n">
        <f aca="false">G876-I876-J876</f>
        <v>-26.328410126014</v>
      </c>
      <c r="L876" s="69" t="n">
        <f aca="false">(I876+J876)/Assumptions!$B$8</f>
        <v>0.00025985551033068</v>
      </c>
      <c r="M876" s="70" t="n">
        <f aca="false">F876-L876</f>
        <v>-0.00265985551033068</v>
      </c>
      <c r="N876" s="71" t="n">
        <f aca="false">G876*Assumptions!$B$7</f>
        <v>-160722.5334</v>
      </c>
      <c r="O876" s="71" t="n">
        <f aca="false">K876*Assumptions!$B$7</f>
        <v>-207072.9456411</v>
      </c>
      <c r="P876" s="68" t="n">
        <f aca="false">P875+G876</f>
        <v>13086.762735</v>
      </c>
      <c r="Q876" s="68" t="n">
        <f aca="false">MAX(Q875,P876)</f>
        <v>13312.91185</v>
      </c>
      <c r="R876" s="68" t="n">
        <f aca="false">Q876-P876</f>
        <v>226.149115</v>
      </c>
      <c r="S876" s="68" t="n">
        <f aca="false">S875+K876</f>
        <v>7928.02587469195</v>
      </c>
      <c r="T876" s="68" t="n">
        <f aca="false">MAX(T875,S876)</f>
        <v>8242.57374158216</v>
      </c>
      <c r="U876" s="68" t="n">
        <f aca="false">T876-S876</f>
        <v>314.547866890212</v>
      </c>
      <c r="V876" s="70" t="n">
        <f aca="false">V875+F876</f>
        <v>2.3393</v>
      </c>
      <c r="W876" s="70" t="n">
        <f aca="false">MAX(W875,V876)</f>
        <v>2.3673</v>
      </c>
      <c r="X876" s="70" t="n">
        <f aca="false">W876-V876</f>
        <v>0.028</v>
      </c>
      <c r="Y876" s="70" t="n">
        <f aca="false">Y875+M876</f>
        <v>2.11183193554781</v>
      </c>
      <c r="Z876" s="70" t="n">
        <f aca="false">MAX(Z875,Y876)</f>
        <v>2.14372976820277</v>
      </c>
      <c r="AA876" s="70" t="n">
        <f aca="false">Z876-Y876</f>
        <v>0.0318978326549595</v>
      </c>
      <c r="AB876" s="72" t="n">
        <f aca="false">AB875*(1+F876)</f>
        <v>9.07258657827045</v>
      </c>
      <c r="AC876" s="73" t="n">
        <f aca="false">MAX(AC875,AB876)</f>
        <v>9.33903707447139</v>
      </c>
      <c r="AD876" s="70" t="n">
        <f aca="false">1-AB876/AC876</f>
        <v>0.0285308318273297</v>
      </c>
      <c r="AE876" s="73" t="n">
        <f aca="false">AE875*(1+M876)</f>
        <v>7.23046444601859</v>
      </c>
      <c r="AF876" s="73" t="n">
        <f aca="false">MAX(AF875,AE876)</f>
        <v>7.47194341606817</v>
      </c>
      <c r="AG876" s="70" t="n">
        <f aca="false">1-AE876/AF876</f>
        <v>0.0323180940490382</v>
      </c>
      <c r="AH876" s="74" t="n">
        <f aca="false">IF(R876&gt;0,AH875+1,0)</f>
        <v>15</v>
      </c>
      <c r="AI876" s="74" t="n">
        <f aca="false">IF(U876&gt;0,AI875+1,0)</f>
        <v>15</v>
      </c>
      <c r="AJ876" s="74" t="n">
        <f aca="false">IF(G876&gt;0,AJ875+1,0)</f>
        <v>0</v>
      </c>
      <c r="AK876" s="74" t="n">
        <f aca="false">IF(G876&lt;=0,AK875+1,0)</f>
        <v>1</v>
      </c>
      <c r="AL876" s="74" t="n">
        <f aca="false">IF(K876&gt;0,AL875+1,0)</f>
        <v>0</v>
      </c>
      <c r="AM876" s="74" t="n">
        <f aca="false">IF(K876&lt;=0,AM875+1,0)</f>
        <v>1</v>
      </c>
    </row>
    <row r="877" customFormat="false" ht="15" hidden="false" customHeight="false" outlineLevel="0" collapsed="false">
      <c r="A877" s="61" t="n">
        <v>876</v>
      </c>
      <c r="B877" s="62" t="n">
        <v>42570.6354166667</v>
      </c>
      <c r="C877" s="63" t="n">
        <f aca="false">YEAR(B877)</f>
        <v>2016</v>
      </c>
      <c r="D877" s="32" t="s">
        <v>277</v>
      </c>
      <c r="E877" s="64" t="n">
        <v>8535.4</v>
      </c>
      <c r="F877" s="65" t="n">
        <v>-0.0005</v>
      </c>
      <c r="G877" s="66" t="n">
        <v>-4.2677</v>
      </c>
      <c r="H877" s="67" t="n">
        <f aca="false">E877+IF(D877="Long",1,-1)*G877</f>
        <v>8531.1323</v>
      </c>
      <c r="I877" s="68" t="n">
        <f aca="false">Assumptions!$B$58</f>
        <v>5.35750011455817</v>
      </c>
      <c r="J877" s="68" t="n">
        <f aca="false">INDEX(Yearly!$L$5:$L$22,MATCH(C877,Yearly!$A$5:$A$22,0))</f>
        <v>0.535750011455817</v>
      </c>
      <c r="K877" s="68" t="n">
        <f aca="false">G877-I877-J877</f>
        <v>-10.160950126014</v>
      </c>
      <c r="L877" s="69" t="n">
        <f aca="false">(I877+J877)/Assumptions!$B$8</f>
        <v>0.00025985551033068</v>
      </c>
      <c r="M877" s="70" t="n">
        <f aca="false">F877-L877</f>
        <v>-0.00075985551033068</v>
      </c>
      <c r="N877" s="71" t="n">
        <f aca="false">G877*Assumptions!$B$7</f>
        <v>-33565.4605</v>
      </c>
      <c r="O877" s="71" t="n">
        <f aca="false">K877*Assumptions!$B$7</f>
        <v>-79915.8727411</v>
      </c>
      <c r="P877" s="68" t="n">
        <f aca="false">P876+G877</f>
        <v>13082.495035</v>
      </c>
      <c r="Q877" s="68" t="n">
        <f aca="false">MAX(Q876,P877)</f>
        <v>13312.91185</v>
      </c>
      <c r="R877" s="68" t="n">
        <f aca="false">Q877-P877</f>
        <v>230.416815000001</v>
      </c>
      <c r="S877" s="68" t="n">
        <f aca="false">S876+K877</f>
        <v>7917.86492456593</v>
      </c>
      <c r="T877" s="68" t="n">
        <f aca="false">MAX(T876,S877)</f>
        <v>8242.57374158216</v>
      </c>
      <c r="U877" s="68" t="n">
        <f aca="false">T877-S877</f>
        <v>324.708817016225</v>
      </c>
      <c r="V877" s="70" t="n">
        <f aca="false">V876+F877</f>
        <v>2.3388</v>
      </c>
      <c r="W877" s="70" t="n">
        <f aca="false">MAX(W876,V877)</f>
        <v>2.3673</v>
      </c>
      <c r="X877" s="70" t="n">
        <f aca="false">W877-V877</f>
        <v>0.0285000000000002</v>
      </c>
      <c r="Y877" s="70" t="n">
        <f aca="false">Y876+M877</f>
        <v>2.11107208003748</v>
      </c>
      <c r="Z877" s="70" t="n">
        <f aca="false">MAX(Z876,Y877)</f>
        <v>2.14372976820277</v>
      </c>
      <c r="AA877" s="70" t="n">
        <f aca="false">Z877-Y877</f>
        <v>0.03265768816529</v>
      </c>
      <c r="AB877" s="72" t="n">
        <f aca="false">AB876*(1+F877)</f>
        <v>9.06805028498132</v>
      </c>
      <c r="AC877" s="73" t="n">
        <f aca="false">MAX(AC876,AB877)</f>
        <v>9.33903707447139</v>
      </c>
      <c r="AD877" s="70" t="n">
        <f aca="false">1-AB877/AC877</f>
        <v>0.029016566411416</v>
      </c>
      <c r="AE877" s="73" t="n">
        <f aca="false">AE876*(1+M877)</f>
        <v>7.22497033776703</v>
      </c>
      <c r="AF877" s="73" t="n">
        <f aca="false">MAX(AF876,AE877)</f>
        <v>7.47194341606817</v>
      </c>
      <c r="AG877" s="70" t="n">
        <f aca="false">1-AE877/AF877</f>
        <v>0.0330533924775223</v>
      </c>
      <c r="AH877" s="74" t="n">
        <f aca="false">IF(R877&gt;0,AH876+1,0)</f>
        <v>16</v>
      </c>
      <c r="AI877" s="74" t="n">
        <f aca="false">IF(U877&gt;0,AI876+1,0)</f>
        <v>16</v>
      </c>
      <c r="AJ877" s="74" t="n">
        <f aca="false">IF(G877&gt;0,AJ876+1,0)</f>
        <v>0</v>
      </c>
      <c r="AK877" s="74" t="n">
        <f aca="false">IF(G877&lt;=0,AK876+1,0)</f>
        <v>2</v>
      </c>
      <c r="AL877" s="74" t="n">
        <f aca="false">IF(K877&gt;0,AL876+1,0)</f>
        <v>0</v>
      </c>
      <c r="AM877" s="74" t="n">
        <f aca="false">IF(K877&lt;=0,AM876+1,0)</f>
        <v>2</v>
      </c>
    </row>
    <row r="878" customFormat="false" ht="15" hidden="false" customHeight="false" outlineLevel="0" collapsed="false">
      <c r="A878" s="61" t="n">
        <v>877</v>
      </c>
      <c r="B878" s="62" t="n">
        <v>42572.5520833333</v>
      </c>
      <c r="C878" s="63" t="n">
        <f aca="false">YEAR(B878)</f>
        <v>2016</v>
      </c>
      <c r="D878" s="32" t="s">
        <v>276</v>
      </c>
      <c r="E878" s="64" t="n">
        <v>8531.4</v>
      </c>
      <c r="F878" s="65" t="n">
        <v>-0.0004</v>
      </c>
      <c r="G878" s="66" t="n">
        <v>-3.41256</v>
      </c>
      <c r="H878" s="67" t="n">
        <f aca="false">E878+IF(D878="Long",1,-1)*G878</f>
        <v>8534.81256</v>
      </c>
      <c r="I878" s="68" t="n">
        <f aca="false">Assumptions!$B$58</f>
        <v>5.35750011455817</v>
      </c>
      <c r="J878" s="68" t="n">
        <f aca="false">INDEX(Yearly!$L$5:$L$22,MATCH(C878,Yearly!$A$5:$A$22,0))</f>
        <v>0.535750011455817</v>
      </c>
      <c r="K878" s="68" t="n">
        <f aca="false">G878-I878-J878</f>
        <v>-9.30581012601398</v>
      </c>
      <c r="L878" s="69" t="n">
        <f aca="false">(I878+J878)/Assumptions!$B$8</f>
        <v>0.00025985551033068</v>
      </c>
      <c r="M878" s="70" t="n">
        <f aca="false">F878-L878</f>
        <v>-0.000659855510330681</v>
      </c>
      <c r="N878" s="71" t="n">
        <f aca="false">G878*Assumptions!$B$7</f>
        <v>-26839.7844</v>
      </c>
      <c r="O878" s="71" t="n">
        <f aca="false">K878*Assumptions!$B$7</f>
        <v>-73190.1966411</v>
      </c>
      <c r="P878" s="68" t="n">
        <f aca="false">P877+G878</f>
        <v>13079.082475</v>
      </c>
      <c r="Q878" s="68" t="n">
        <f aca="false">MAX(Q877,P878)</f>
        <v>13312.91185</v>
      </c>
      <c r="R878" s="68" t="n">
        <f aca="false">Q878-P878</f>
        <v>233.829375000001</v>
      </c>
      <c r="S878" s="68" t="n">
        <f aca="false">S877+K878</f>
        <v>7908.55911443992</v>
      </c>
      <c r="T878" s="68" t="n">
        <f aca="false">MAX(T877,S878)</f>
        <v>8242.57374158216</v>
      </c>
      <c r="U878" s="68" t="n">
        <f aca="false">T878-S878</f>
        <v>334.014627142239</v>
      </c>
      <c r="V878" s="70" t="n">
        <f aca="false">V877+F878</f>
        <v>2.3384</v>
      </c>
      <c r="W878" s="70" t="n">
        <f aca="false">MAX(W877,V878)</f>
        <v>2.3673</v>
      </c>
      <c r="X878" s="70" t="n">
        <f aca="false">W878-V878</f>
        <v>0.0289000000000001</v>
      </c>
      <c r="Y878" s="70" t="n">
        <f aca="false">Y877+M878</f>
        <v>2.11041222452715</v>
      </c>
      <c r="Z878" s="70" t="n">
        <f aca="false">MAX(Z877,Y878)</f>
        <v>2.14372976820277</v>
      </c>
      <c r="AA878" s="70" t="n">
        <f aca="false">Z878-Y878</f>
        <v>0.0333175436756208</v>
      </c>
      <c r="AB878" s="72" t="n">
        <f aca="false">AB877*(1+F878)</f>
        <v>9.06442306486732</v>
      </c>
      <c r="AC878" s="73" t="n">
        <f aca="false">MAX(AC877,AB878)</f>
        <v>9.33903707447139</v>
      </c>
      <c r="AD878" s="70" t="n">
        <f aca="false">1-AB878/AC878</f>
        <v>0.0294049597848515</v>
      </c>
      <c r="AE878" s="73" t="n">
        <f aca="false">AE877*(1+M878)</f>
        <v>7.22020290127768</v>
      </c>
      <c r="AF878" s="73" t="n">
        <f aca="false">MAX(AF877,AE878)</f>
        <v>7.47194341606817</v>
      </c>
      <c r="AG878" s="70" t="n">
        <f aca="false">1-AE878/AF878</f>
        <v>0.0336914375246915</v>
      </c>
      <c r="AH878" s="74" t="n">
        <f aca="false">IF(R878&gt;0,AH877+1,0)</f>
        <v>17</v>
      </c>
      <c r="AI878" s="74" t="n">
        <f aca="false">IF(U878&gt;0,AI877+1,0)</f>
        <v>17</v>
      </c>
      <c r="AJ878" s="74" t="n">
        <f aca="false">IF(G878&gt;0,AJ877+1,0)</f>
        <v>0</v>
      </c>
      <c r="AK878" s="74" t="n">
        <f aca="false">IF(G878&lt;=0,AK877+1,0)</f>
        <v>3</v>
      </c>
      <c r="AL878" s="74" t="n">
        <f aca="false">IF(K878&gt;0,AL877+1,0)</f>
        <v>0</v>
      </c>
      <c r="AM878" s="74" t="n">
        <f aca="false">IF(K878&lt;=0,AM877+1,0)</f>
        <v>3</v>
      </c>
    </row>
    <row r="879" customFormat="false" ht="15" hidden="false" customHeight="false" outlineLevel="0" collapsed="false">
      <c r="A879" s="61" t="n">
        <v>878</v>
      </c>
      <c r="B879" s="62" t="n">
        <v>42573.5104166667</v>
      </c>
      <c r="C879" s="63" t="n">
        <f aca="false">YEAR(B879)</f>
        <v>2016</v>
      </c>
      <c r="D879" s="32" t="s">
        <v>277</v>
      </c>
      <c r="E879" s="64" t="n">
        <v>8535.1</v>
      </c>
      <c r="F879" s="65" t="n">
        <v>0.005</v>
      </c>
      <c r="G879" s="66" t="n">
        <v>42.6755</v>
      </c>
      <c r="H879" s="67" t="n">
        <f aca="false">E879+IF(D879="Long",1,-1)*G879</f>
        <v>8577.7755</v>
      </c>
      <c r="I879" s="68" t="n">
        <f aca="false">Assumptions!$B$58</f>
        <v>5.35750011455817</v>
      </c>
      <c r="J879" s="68" t="n">
        <f aca="false">INDEX(Yearly!$L$5:$L$22,MATCH(C879,Yearly!$A$5:$A$22,0))</f>
        <v>0.535750011455817</v>
      </c>
      <c r="K879" s="68" t="n">
        <f aca="false">G879-I879-J879</f>
        <v>36.782249873986</v>
      </c>
      <c r="L879" s="69" t="n">
        <f aca="false">(I879+J879)/Assumptions!$B$8</f>
        <v>0.00025985551033068</v>
      </c>
      <c r="M879" s="70" t="n">
        <f aca="false">F879-L879</f>
        <v>0.00474014448966932</v>
      </c>
      <c r="N879" s="71" t="n">
        <f aca="false">G879*Assumptions!$B$7</f>
        <v>335642.8075</v>
      </c>
      <c r="O879" s="71" t="n">
        <f aca="false">K879*Assumptions!$B$7</f>
        <v>289292.3952589</v>
      </c>
      <c r="P879" s="68" t="n">
        <f aca="false">P878+G879</f>
        <v>13121.757975</v>
      </c>
      <c r="Q879" s="68" t="n">
        <f aca="false">MAX(Q878,P879)</f>
        <v>13312.91185</v>
      </c>
      <c r="R879" s="68" t="n">
        <f aca="false">Q879-P879</f>
        <v>191.153875000002</v>
      </c>
      <c r="S879" s="68" t="n">
        <f aca="false">S878+K879</f>
        <v>7945.3413643139</v>
      </c>
      <c r="T879" s="68" t="n">
        <f aca="false">MAX(T878,S879)</f>
        <v>8242.57374158216</v>
      </c>
      <c r="U879" s="68" t="n">
        <f aca="false">T879-S879</f>
        <v>297.232377268253</v>
      </c>
      <c r="V879" s="70" t="n">
        <f aca="false">V878+F879</f>
        <v>2.3434</v>
      </c>
      <c r="W879" s="70" t="n">
        <f aca="false">MAX(W878,V879)</f>
        <v>2.3673</v>
      </c>
      <c r="X879" s="70" t="n">
        <f aca="false">W879-V879</f>
        <v>0.0239000000000003</v>
      </c>
      <c r="Y879" s="70" t="n">
        <f aca="false">Y878+M879</f>
        <v>2.11515236901682</v>
      </c>
      <c r="Z879" s="70" t="n">
        <f aca="false">MAX(Z878,Y879)</f>
        <v>2.14372976820277</v>
      </c>
      <c r="AA879" s="70" t="n">
        <f aca="false">Z879-Y879</f>
        <v>0.0285773991859513</v>
      </c>
      <c r="AB879" s="72" t="n">
        <f aca="false">AB878*(1+F879)</f>
        <v>9.10974518019166</v>
      </c>
      <c r="AC879" s="73" t="n">
        <f aca="false">MAX(AC878,AB879)</f>
        <v>9.33903707447139</v>
      </c>
      <c r="AD879" s="70" t="n">
        <f aca="false">1-AB879/AC879</f>
        <v>0.0245519845837758</v>
      </c>
      <c r="AE879" s="73" t="n">
        <f aca="false">AE878*(1+M879)</f>
        <v>7.25442770627447</v>
      </c>
      <c r="AF879" s="73" t="n">
        <f aca="false">MAX(AF878,AE879)</f>
        <v>7.47194341606817</v>
      </c>
      <c r="AG879" s="70" t="n">
        <f aca="false">1-AE879/AF879</f>
        <v>0.0291109953169539</v>
      </c>
      <c r="AH879" s="74" t="n">
        <f aca="false">IF(R879&gt;0,AH878+1,0)</f>
        <v>18</v>
      </c>
      <c r="AI879" s="74" t="n">
        <f aca="false">IF(U879&gt;0,AI878+1,0)</f>
        <v>18</v>
      </c>
      <c r="AJ879" s="74" t="n">
        <f aca="false">IF(G879&gt;0,AJ878+1,0)</f>
        <v>1</v>
      </c>
      <c r="AK879" s="74" t="n">
        <f aca="false">IF(G879&lt;=0,AK878+1,0)</f>
        <v>0</v>
      </c>
      <c r="AL879" s="74" t="n">
        <f aca="false">IF(K879&gt;0,AL878+1,0)</f>
        <v>1</v>
      </c>
      <c r="AM879" s="74" t="n">
        <f aca="false">IF(K879&lt;=0,AM878+1,0)</f>
        <v>0</v>
      </c>
    </row>
    <row r="880" customFormat="false" ht="15" hidden="false" customHeight="false" outlineLevel="0" collapsed="false">
      <c r="A880" s="61" t="n">
        <v>879</v>
      </c>
      <c r="B880" s="62" t="n">
        <v>42578.5104166667</v>
      </c>
      <c r="C880" s="63" t="n">
        <f aca="false">YEAR(B880)</f>
        <v>2016</v>
      </c>
      <c r="D880" s="32" t="s">
        <v>276</v>
      </c>
      <c r="E880" s="64" t="n">
        <v>8577.75</v>
      </c>
      <c r="F880" s="65" t="n">
        <v>-0.0054</v>
      </c>
      <c r="G880" s="66" t="n">
        <v>-46.31985</v>
      </c>
      <c r="H880" s="67" t="n">
        <f aca="false">E880+IF(D880="Long",1,-1)*G880</f>
        <v>8624.06985</v>
      </c>
      <c r="I880" s="68" t="n">
        <f aca="false">Assumptions!$B$58</f>
        <v>5.35750011455817</v>
      </c>
      <c r="J880" s="68" t="n">
        <f aca="false">INDEX(Yearly!$L$5:$L$22,MATCH(C880,Yearly!$A$5:$A$22,0))</f>
        <v>0.535750011455817</v>
      </c>
      <c r="K880" s="68" t="n">
        <f aca="false">G880-I880-J880</f>
        <v>-52.213100126014</v>
      </c>
      <c r="L880" s="69" t="n">
        <f aca="false">(I880+J880)/Assumptions!$B$8</f>
        <v>0.00025985551033068</v>
      </c>
      <c r="M880" s="70" t="n">
        <f aca="false">F880-L880</f>
        <v>-0.00565985551033068</v>
      </c>
      <c r="N880" s="71" t="n">
        <f aca="false">G880*Assumptions!$B$7</f>
        <v>-364305.62025</v>
      </c>
      <c r="O880" s="71" t="n">
        <f aca="false">K880*Assumptions!$B$7</f>
        <v>-410656.0324911</v>
      </c>
      <c r="P880" s="68" t="n">
        <f aca="false">P879+G880</f>
        <v>13075.438125</v>
      </c>
      <c r="Q880" s="68" t="n">
        <f aca="false">MAX(Q879,P880)</f>
        <v>13312.91185</v>
      </c>
      <c r="R880" s="68" t="n">
        <f aca="false">Q880-P880</f>
        <v>237.473725000002</v>
      </c>
      <c r="S880" s="68" t="n">
        <f aca="false">S879+K880</f>
        <v>7893.12826418789</v>
      </c>
      <c r="T880" s="68" t="n">
        <f aca="false">MAX(T879,S880)</f>
        <v>8242.57374158216</v>
      </c>
      <c r="U880" s="68" t="n">
        <f aca="false">T880-S880</f>
        <v>349.445477394267</v>
      </c>
      <c r="V880" s="70" t="n">
        <f aca="false">V879+F880</f>
        <v>2.338</v>
      </c>
      <c r="W880" s="70" t="n">
        <f aca="false">MAX(W879,V880)</f>
        <v>2.3673</v>
      </c>
      <c r="X880" s="70" t="n">
        <f aca="false">W880-V880</f>
        <v>0.0293000000000001</v>
      </c>
      <c r="Y880" s="70" t="n">
        <f aca="false">Y879+M880</f>
        <v>2.10949251350649</v>
      </c>
      <c r="Z880" s="70" t="n">
        <f aca="false">MAX(Z879,Y880)</f>
        <v>2.14372976820277</v>
      </c>
      <c r="AA880" s="70" t="n">
        <f aca="false">Z880-Y880</f>
        <v>0.0342372546962819</v>
      </c>
      <c r="AB880" s="72" t="n">
        <f aca="false">AB879*(1+F880)</f>
        <v>9.06055255621862</v>
      </c>
      <c r="AC880" s="73" t="n">
        <f aca="false">MAX(AC879,AB880)</f>
        <v>9.33903707447139</v>
      </c>
      <c r="AD880" s="70" t="n">
        <f aca="false">1-AB880/AC880</f>
        <v>0.0298194038670234</v>
      </c>
      <c r="AE880" s="73" t="n">
        <f aca="false">AE879*(1+M880)</f>
        <v>7.21336869364681</v>
      </c>
      <c r="AF880" s="73" t="n">
        <f aca="false">MAX(AF879,AE880)</f>
        <v>7.47194341606817</v>
      </c>
      <c r="AG880" s="70" t="n">
        <f aca="false">1-AE880/AF880</f>
        <v>0.0346060868000287</v>
      </c>
      <c r="AH880" s="74" t="n">
        <f aca="false">IF(R880&gt;0,AH879+1,0)</f>
        <v>19</v>
      </c>
      <c r="AI880" s="74" t="n">
        <f aca="false">IF(U880&gt;0,AI879+1,0)</f>
        <v>19</v>
      </c>
      <c r="AJ880" s="74" t="n">
        <f aca="false">IF(G880&gt;0,AJ879+1,0)</f>
        <v>0</v>
      </c>
      <c r="AK880" s="74" t="n">
        <f aca="false">IF(G880&lt;=0,AK879+1,0)</f>
        <v>1</v>
      </c>
      <c r="AL880" s="74" t="n">
        <f aca="false">IF(K880&gt;0,AL879+1,0)</f>
        <v>0</v>
      </c>
      <c r="AM880" s="74" t="n">
        <f aca="false">IF(K880&lt;=0,AM879+1,0)</f>
        <v>1</v>
      </c>
    </row>
    <row r="881" customFormat="false" ht="15" hidden="false" customHeight="false" outlineLevel="0" collapsed="false">
      <c r="A881" s="61" t="n">
        <v>880</v>
      </c>
      <c r="B881" s="62" t="n">
        <v>42578.6354166667</v>
      </c>
      <c r="C881" s="63" t="n">
        <f aca="false">YEAR(B881)</f>
        <v>2016</v>
      </c>
      <c r="D881" s="32" t="s">
        <v>277</v>
      </c>
      <c r="E881" s="64" t="n">
        <v>8623.9</v>
      </c>
      <c r="F881" s="65" t="n">
        <v>0.0011</v>
      </c>
      <c r="G881" s="66" t="n">
        <v>9.48629</v>
      </c>
      <c r="H881" s="67" t="n">
        <f aca="false">E881+IF(D881="Long",1,-1)*G881</f>
        <v>8633.38629</v>
      </c>
      <c r="I881" s="68" t="n">
        <f aca="false">Assumptions!$B$58</f>
        <v>5.35750011455817</v>
      </c>
      <c r="J881" s="68" t="n">
        <f aca="false">INDEX(Yearly!$L$5:$L$22,MATCH(C881,Yearly!$A$5:$A$22,0))</f>
        <v>0.535750011455817</v>
      </c>
      <c r="K881" s="68" t="n">
        <f aca="false">G881-I881-J881</f>
        <v>3.59303987398602</v>
      </c>
      <c r="L881" s="69" t="n">
        <f aca="false">(I881+J881)/Assumptions!$B$8</f>
        <v>0.00025985551033068</v>
      </c>
      <c r="M881" s="70" t="n">
        <f aca="false">F881-L881</f>
        <v>0.00084014448966932</v>
      </c>
      <c r="N881" s="71" t="n">
        <f aca="false">G881*Assumptions!$B$7</f>
        <v>74609.67085</v>
      </c>
      <c r="O881" s="71" t="n">
        <f aca="false">K881*Assumptions!$B$7</f>
        <v>28259.2586089</v>
      </c>
      <c r="P881" s="68" t="n">
        <f aca="false">P880+G881</f>
        <v>13084.924415</v>
      </c>
      <c r="Q881" s="68" t="n">
        <f aca="false">MAX(Q880,P881)</f>
        <v>13312.91185</v>
      </c>
      <c r="R881" s="68" t="n">
        <f aca="false">Q881-P881</f>
        <v>227.987435000001</v>
      </c>
      <c r="S881" s="68" t="n">
        <f aca="false">S880+K881</f>
        <v>7896.72130406188</v>
      </c>
      <c r="T881" s="68" t="n">
        <f aca="false">MAX(T880,S881)</f>
        <v>8242.57374158216</v>
      </c>
      <c r="U881" s="68" t="n">
        <f aca="false">T881-S881</f>
        <v>345.852437520281</v>
      </c>
      <c r="V881" s="70" t="n">
        <f aca="false">V880+F881</f>
        <v>2.3391</v>
      </c>
      <c r="W881" s="70" t="n">
        <f aca="false">MAX(W880,V881)</f>
        <v>2.3673</v>
      </c>
      <c r="X881" s="70" t="n">
        <f aca="false">W881-V881</f>
        <v>0.0282</v>
      </c>
      <c r="Y881" s="70" t="n">
        <f aca="false">Y880+M881</f>
        <v>2.11033265799615</v>
      </c>
      <c r="Z881" s="70" t="n">
        <f aca="false">MAX(Z880,Y881)</f>
        <v>2.14372976820277</v>
      </c>
      <c r="AA881" s="70" t="n">
        <f aca="false">Z881-Y881</f>
        <v>0.0333971102066126</v>
      </c>
      <c r="AB881" s="72" t="n">
        <f aca="false">AB880*(1+F881)</f>
        <v>9.07051916403047</v>
      </c>
      <c r="AC881" s="73" t="n">
        <f aca="false">MAX(AC880,AB881)</f>
        <v>9.33903707447139</v>
      </c>
      <c r="AD881" s="70" t="n">
        <f aca="false">1-AB881/AC881</f>
        <v>0.028752205211277</v>
      </c>
      <c r="AE881" s="73" t="n">
        <f aca="false">AE880*(1+M881)</f>
        <v>7.21942896560673</v>
      </c>
      <c r="AF881" s="73" t="n">
        <f aca="false">MAX(AF880,AE881)</f>
        <v>7.47194341606817</v>
      </c>
      <c r="AG881" s="70" t="n">
        <f aca="false">1-AE881/AF881</f>
        <v>0.0337950164234936</v>
      </c>
      <c r="AH881" s="74" t="n">
        <f aca="false">IF(R881&gt;0,AH880+1,0)</f>
        <v>20</v>
      </c>
      <c r="AI881" s="74" t="n">
        <f aca="false">IF(U881&gt;0,AI880+1,0)</f>
        <v>20</v>
      </c>
      <c r="AJ881" s="74" t="n">
        <f aca="false">IF(G881&gt;0,AJ880+1,0)</f>
        <v>1</v>
      </c>
      <c r="AK881" s="74" t="n">
        <f aca="false">IF(G881&lt;=0,AK880+1,0)</f>
        <v>0</v>
      </c>
      <c r="AL881" s="74" t="n">
        <f aca="false">IF(K881&gt;0,AL880+1,0)</f>
        <v>1</v>
      </c>
      <c r="AM881" s="74" t="n">
        <f aca="false">IF(K881&lt;=0,AM880+1,0)</f>
        <v>0</v>
      </c>
    </row>
    <row r="882" customFormat="false" ht="15" hidden="false" customHeight="false" outlineLevel="0" collapsed="false">
      <c r="A882" s="61" t="n">
        <v>881</v>
      </c>
      <c r="B882" s="62" t="n">
        <v>42583.53125</v>
      </c>
      <c r="C882" s="63" t="n">
        <f aca="false">YEAR(B882)</f>
        <v>2016</v>
      </c>
      <c r="D882" s="32" t="s">
        <v>276</v>
      </c>
      <c r="E882" s="64" t="n">
        <v>8633.4</v>
      </c>
      <c r="F882" s="65" t="n">
        <v>-0.0044</v>
      </c>
      <c r="G882" s="66" t="n">
        <v>-37.98696</v>
      </c>
      <c r="H882" s="67" t="n">
        <f aca="false">E882+IF(D882="Long",1,-1)*G882</f>
        <v>8671.38696</v>
      </c>
      <c r="I882" s="68" t="n">
        <f aca="false">Assumptions!$B$58</f>
        <v>5.35750011455817</v>
      </c>
      <c r="J882" s="68" t="n">
        <f aca="false">INDEX(Yearly!$L$5:$L$22,MATCH(C882,Yearly!$A$5:$A$22,0))</f>
        <v>0.535750011455817</v>
      </c>
      <c r="K882" s="68" t="n">
        <f aca="false">G882-I882-J882</f>
        <v>-43.880210126014</v>
      </c>
      <c r="L882" s="69" t="n">
        <f aca="false">(I882+J882)/Assumptions!$B$8</f>
        <v>0.00025985551033068</v>
      </c>
      <c r="M882" s="70" t="n">
        <f aca="false">F882-L882</f>
        <v>-0.00465985551033068</v>
      </c>
      <c r="N882" s="71" t="n">
        <f aca="false">G882*Assumptions!$B$7</f>
        <v>-298767.4404</v>
      </c>
      <c r="O882" s="71" t="n">
        <f aca="false">K882*Assumptions!$B$7</f>
        <v>-345117.8526411</v>
      </c>
      <c r="P882" s="68" t="n">
        <f aca="false">P881+G882</f>
        <v>13046.937455</v>
      </c>
      <c r="Q882" s="68" t="n">
        <f aca="false">MAX(Q881,P882)</f>
        <v>13312.91185</v>
      </c>
      <c r="R882" s="68" t="n">
        <f aca="false">Q882-P882</f>
        <v>265.974395000001</v>
      </c>
      <c r="S882" s="68" t="n">
        <f aca="false">S881+K882</f>
        <v>7852.84109393586</v>
      </c>
      <c r="T882" s="68" t="n">
        <f aca="false">MAX(T881,S882)</f>
        <v>8242.57374158216</v>
      </c>
      <c r="U882" s="68" t="n">
        <f aca="false">T882-S882</f>
        <v>389.732647646296</v>
      </c>
      <c r="V882" s="70" t="n">
        <f aca="false">V881+F882</f>
        <v>2.3347</v>
      </c>
      <c r="W882" s="70" t="n">
        <f aca="false">MAX(W881,V882)</f>
        <v>2.3673</v>
      </c>
      <c r="X882" s="70" t="n">
        <f aca="false">W882-V882</f>
        <v>0.0326</v>
      </c>
      <c r="Y882" s="70" t="n">
        <f aca="false">Y881+M882</f>
        <v>2.10567280248582</v>
      </c>
      <c r="Z882" s="70" t="n">
        <f aca="false">MAX(Z881,Y882)</f>
        <v>2.14372976820277</v>
      </c>
      <c r="AA882" s="70" t="n">
        <f aca="false">Z882-Y882</f>
        <v>0.0380569657169434</v>
      </c>
      <c r="AB882" s="72" t="n">
        <f aca="false">AB881*(1+F882)</f>
        <v>9.03060887970873</v>
      </c>
      <c r="AC882" s="73" t="n">
        <f aca="false">MAX(AC881,AB882)</f>
        <v>9.33903707447139</v>
      </c>
      <c r="AD882" s="70" t="n">
        <f aca="false">1-AB882/AC882</f>
        <v>0.0330256955083473</v>
      </c>
      <c r="AE882" s="73" t="n">
        <f aca="false">AE881*(1+M882)</f>
        <v>7.18578746975991</v>
      </c>
      <c r="AF882" s="73" t="n">
        <f aca="false">MAX(AF881,AE882)</f>
        <v>7.47194341606817</v>
      </c>
      <c r="AG882" s="70" t="n">
        <f aca="false">1-AE882/AF882</f>
        <v>0.0382973920403215</v>
      </c>
      <c r="AH882" s="74" t="n">
        <f aca="false">IF(R882&gt;0,AH881+1,0)</f>
        <v>21</v>
      </c>
      <c r="AI882" s="74" t="n">
        <f aca="false">IF(U882&gt;0,AI881+1,0)</f>
        <v>21</v>
      </c>
      <c r="AJ882" s="74" t="n">
        <f aca="false">IF(G882&gt;0,AJ881+1,0)</f>
        <v>0</v>
      </c>
      <c r="AK882" s="74" t="n">
        <f aca="false">IF(G882&lt;=0,AK881+1,0)</f>
        <v>1</v>
      </c>
      <c r="AL882" s="74" t="n">
        <f aca="false">IF(K882&gt;0,AL881+1,0)</f>
        <v>0</v>
      </c>
      <c r="AM882" s="74" t="n">
        <f aca="false">IF(K882&lt;=0,AM881+1,0)</f>
        <v>1</v>
      </c>
    </row>
    <row r="883" customFormat="false" ht="15" hidden="false" customHeight="false" outlineLevel="0" collapsed="false">
      <c r="A883" s="61" t="n">
        <v>882</v>
      </c>
      <c r="B883" s="62" t="n">
        <v>42584.40625</v>
      </c>
      <c r="C883" s="63" t="n">
        <f aca="false">YEAR(B883)</f>
        <v>2016</v>
      </c>
      <c r="D883" s="32" t="s">
        <v>277</v>
      </c>
      <c r="E883" s="64" t="n">
        <v>8671.05</v>
      </c>
      <c r="F883" s="65" t="n">
        <v>-0.0068</v>
      </c>
      <c r="G883" s="66" t="n">
        <v>-58.96314</v>
      </c>
      <c r="H883" s="67" t="n">
        <f aca="false">E883+IF(D883="Long",1,-1)*G883</f>
        <v>8612.08686</v>
      </c>
      <c r="I883" s="68" t="n">
        <f aca="false">Assumptions!$B$58</f>
        <v>5.35750011455817</v>
      </c>
      <c r="J883" s="68" t="n">
        <f aca="false">INDEX(Yearly!$L$5:$L$22,MATCH(C883,Yearly!$A$5:$A$22,0))</f>
        <v>0.535750011455817</v>
      </c>
      <c r="K883" s="68" t="n">
        <f aca="false">G883-I883-J883</f>
        <v>-64.856390126014</v>
      </c>
      <c r="L883" s="69" t="n">
        <f aca="false">(I883+J883)/Assumptions!$B$8</f>
        <v>0.00025985551033068</v>
      </c>
      <c r="M883" s="70" t="n">
        <f aca="false">F883-L883</f>
        <v>-0.00705985551033068</v>
      </c>
      <c r="N883" s="71" t="n">
        <f aca="false">G883*Assumptions!$B$7</f>
        <v>-463745.0961</v>
      </c>
      <c r="O883" s="71" t="n">
        <f aca="false">K883*Assumptions!$B$7</f>
        <v>-510095.5083411</v>
      </c>
      <c r="P883" s="68" t="n">
        <f aca="false">P882+G883</f>
        <v>12987.974315</v>
      </c>
      <c r="Q883" s="68" t="n">
        <f aca="false">MAX(Q882,P883)</f>
        <v>13312.91185</v>
      </c>
      <c r="R883" s="68" t="n">
        <f aca="false">Q883-P883</f>
        <v>324.937535000001</v>
      </c>
      <c r="S883" s="68" t="n">
        <f aca="false">S882+K883</f>
        <v>7787.98470380985</v>
      </c>
      <c r="T883" s="68" t="n">
        <f aca="false">MAX(T882,S883)</f>
        <v>8242.57374158216</v>
      </c>
      <c r="U883" s="68" t="n">
        <f aca="false">T883-S883</f>
        <v>454.58903777231</v>
      </c>
      <c r="V883" s="70" t="n">
        <f aca="false">V882+F883</f>
        <v>2.3279</v>
      </c>
      <c r="W883" s="70" t="n">
        <f aca="false">MAX(W882,V883)</f>
        <v>2.3673</v>
      </c>
      <c r="X883" s="70" t="n">
        <f aca="false">W883-V883</f>
        <v>0.0394000000000001</v>
      </c>
      <c r="Y883" s="70" t="n">
        <f aca="false">Y882+M883</f>
        <v>2.09861294697549</v>
      </c>
      <c r="Z883" s="70" t="n">
        <f aca="false">MAX(Z882,Y883)</f>
        <v>2.14372976820277</v>
      </c>
      <c r="AA883" s="70" t="n">
        <f aca="false">Z883-Y883</f>
        <v>0.0451168212272739</v>
      </c>
      <c r="AB883" s="72" t="n">
        <f aca="false">AB882*(1+F883)</f>
        <v>8.96920073932671</v>
      </c>
      <c r="AC883" s="73" t="n">
        <f aca="false">MAX(AC882,AB883)</f>
        <v>9.33903707447139</v>
      </c>
      <c r="AD883" s="70" t="n">
        <f aca="false">1-AB883/AC883</f>
        <v>0.0396011207788904</v>
      </c>
      <c r="AE883" s="73" t="n">
        <f aca="false">AE882*(1+M883)</f>
        <v>7.13505684849546</v>
      </c>
      <c r="AF883" s="73" t="n">
        <f aca="false">MAX(AF882,AE883)</f>
        <v>7.47194341606817</v>
      </c>
      <c r="AG883" s="70" t="n">
        <f aca="false">1-AE883/AF883</f>
        <v>0.0450868734964252</v>
      </c>
      <c r="AH883" s="74" t="n">
        <f aca="false">IF(R883&gt;0,AH882+1,0)</f>
        <v>22</v>
      </c>
      <c r="AI883" s="74" t="n">
        <f aca="false">IF(U883&gt;0,AI882+1,0)</f>
        <v>22</v>
      </c>
      <c r="AJ883" s="74" t="n">
        <f aca="false">IF(G883&gt;0,AJ882+1,0)</f>
        <v>0</v>
      </c>
      <c r="AK883" s="74" t="n">
        <f aca="false">IF(G883&lt;=0,AK882+1,0)</f>
        <v>2</v>
      </c>
      <c r="AL883" s="74" t="n">
        <f aca="false">IF(K883&gt;0,AL882+1,0)</f>
        <v>0</v>
      </c>
      <c r="AM883" s="74" t="n">
        <f aca="false">IF(K883&lt;=0,AM882+1,0)</f>
        <v>2</v>
      </c>
    </row>
    <row r="884" customFormat="false" ht="15" hidden="false" customHeight="false" outlineLevel="0" collapsed="false">
      <c r="A884" s="61" t="n">
        <v>883</v>
      </c>
      <c r="B884" s="62" t="n">
        <v>42584.59375</v>
      </c>
      <c r="C884" s="63" t="n">
        <f aca="false">YEAR(B884)</f>
        <v>2016</v>
      </c>
      <c r="D884" s="32" t="s">
        <v>276</v>
      </c>
      <c r="E884" s="64" t="n">
        <v>8611.95</v>
      </c>
      <c r="F884" s="65" t="n">
        <v>-0.0015</v>
      </c>
      <c r="G884" s="66" t="n">
        <v>-12.917925</v>
      </c>
      <c r="H884" s="67" t="n">
        <f aca="false">E884+IF(D884="Long",1,-1)*G884</f>
        <v>8624.867925</v>
      </c>
      <c r="I884" s="68" t="n">
        <f aca="false">Assumptions!$B$58</f>
        <v>5.35750011455817</v>
      </c>
      <c r="J884" s="68" t="n">
        <f aca="false">INDEX(Yearly!$L$5:$L$22,MATCH(C884,Yearly!$A$5:$A$22,0))</f>
        <v>0.535750011455817</v>
      </c>
      <c r="K884" s="68" t="n">
        <f aca="false">G884-I884-J884</f>
        <v>-18.811175126014</v>
      </c>
      <c r="L884" s="69" t="n">
        <f aca="false">(I884+J884)/Assumptions!$B$8</f>
        <v>0.00025985551033068</v>
      </c>
      <c r="M884" s="70" t="n">
        <f aca="false">F884-L884</f>
        <v>-0.00175985551033068</v>
      </c>
      <c r="N884" s="71" t="n">
        <f aca="false">G884*Assumptions!$B$7</f>
        <v>-101599.480125</v>
      </c>
      <c r="O884" s="71" t="n">
        <f aca="false">K884*Assumptions!$B$7</f>
        <v>-147949.8923661</v>
      </c>
      <c r="P884" s="68" t="n">
        <f aca="false">P883+G884</f>
        <v>12975.05639</v>
      </c>
      <c r="Q884" s="68" t="n">
        <f aca="false">MAX(Q883,P884)</f>
        <v>13312.91185</v>
      </c>
      <c r="R884" s="68" t="n">
        <f aca="false">Q884-P884</f>
        <v>337.855460000001</v>
      </c>
      <c r="S884" s="68" t="n">
        <f aca="false">S883+K884</f>
        <v>7769.17352868383</v>
      </c>
      <c r="T884" s="68" t="n">
        <f aca="false">MAX(T883,S884)</f>
        <v>8242.57374158216</v>
      </c>
      <c r="U884" s="68" t="n">
        <f aca="false">T884-S884</f>
        <v>473.400212898324</v>
      </c>
      <c r="V884" s="70" t="n">
        <f aca="false">V883+F884</f>
        <v>2.3264</v>
      </c>
      <c r="W884" s="70" t="n">
        <f aca="false">MAX(W883,V884)</f>
        <v>2.3673</v>
      </c>
      <c r="X884" s="70" t="n">
        <f aca="false">W884-V884</f>
        <v>0.0409000000000002</v>
      </c>
      <c r="Y884" s="70" t="n">
        <f aca="false">Y883+M884</f>
        <v>2.09685309146516</v>
      </c>
      <c r="Z884" s="70" t="n">
        <f aca="false">MAX(Z883,Y884)</f>
        <v>2.14372976820277</v>
      </c>
      <c r="AA884" s="70" t="n">
        <f aca="false">Z884-Y884</f>
        <v>0.0468766767376048</v>
      </c>
      <c r="AB884" s="72" t="n">
        <f aca="false">AB883*(1+F884)</f>
        <v>8.95574693821773</v>
      </c>
      <c r="AC884" s="73" t="n">
        <f aca="false">MAX(AC883,AB884)</f>
        <v>9.33903707447139</v>
      </c>
      <c r="AD884" s="70" t="n">
        <f aca="false">1-AB884/AC884</f>
        <v>0.041041719097722</v>
      </c>
      <c r="AE884" s="73" t="n">
        <f aca="false">AE883*(1+M884)</f>
        <v>7.12250017938411</v>
      </c>
      <c r="AF884" s="73" t="n">
        <f aca="false">MAX(AF883,AE884)</f>
        <v>7.47194341606817</v>
      </c>
      <c r="AG884" s="70" t="n">
        <f aca="false">1-AE884/AF884</f>
        <v>0.0467673826239895</v>
      </c>
      <c r="AH884" s="74" t="n">
        <f aca="false">IF(R884&gt;0,AH883+1,0)</f>
        <v>23</v>
      </c>
      <c r="AI884" s="74" t="n">
        <f aca="false">IF(U884&gt;0,AI883+1,0)</f>
        <v>23</v>
      </c>
      <c r="AJ884" s="74" t="n">
        <f aca="false">IF(G884&gt;0,AJ883+1,0)</f>
        <v>0</v>
      </c>
      <c r="AK884" s="74" t="n">
        <f aca="false">IF(G884&lt;=0,AK883+1,0)</f>
        <v>3</v>
      </c>
      <c r="AL884" s="74" t="n">
        <f aca="false">IF(K884&gt;0,AL883+1,0)</f>
        <v>0</v>
      </c>
      <c r="AM884" s="74" t="n">
        <f aca="false">IF(K884&lt;=0,AM883+1,0)</f>
        <v>3</v>
      </c>
    </row>
    <row r="885" customFormat="false" ht="15" hidden="false" customHeight="false" outlineLevel="0" collapsed="false">
      <c r="A885" s="61" t="n">
        <v>884</v>
      </c>
      <c r="B885" s="62" t="n">
        <v>42587.40625</v>
      </c>
      <c r="C885" s="63" t="n">
        <f aca="false">YEAR(B885)</f>
        <v>2016</v>
      </c>
      <c r="D885" s="32" t="s">
        <v>277</v>
      </c>
      <c r="E885" s="64" t="n">
        <v>8624.95</v>
      </c>
      <c r="F885" s="65" t="n">
        <v>0.0034</v>
      </c>
      <c r="G885" s="66" t="n">
        <v>29.32483</v>
      </c>
      <c r="H885" s="67" t="n">
        <f aca="false">E885+IF(D885="Long",1,-1)*G885</f>
        <v>8654.27483</v>
      </c>
      <c r="I885" s="68" t="n">
        <f aca="false">Assumptions!$B$58</f>
        <v>5.35750011455817</v>
      </c>
      <c r="J885" s="68" t="n">
        <f aca="false">INDEX(Yearly!$L$5:$L$22,MATCH(C885,Yearly!$A$5:$A$22,0))</f>
        <v>0.535750011455817</v>
      </c>
      <c r="K885" s="68" t="n">
        <f aca="false">G885-I885-J885</f>
        <v>23.431579873986</v>
      </c>
      <c r="L885" s="69" t="n">
        <f aca="false">(I885+J885)/Assumptions!$B$8</f>
        <v>0.00025985551033068</v>
      </c>
      <c r="M885" s="70" t="n">
        <f aca="false">F885-L885</f>
        <v>0.00314014448966932</v>
      </c>
      <c r="N885" s="71" t="n">
        <f aca="false">G885*Assumptions!$B$7</f>
        <v>230639.78795</v>
      </c>
      <c r="O885" s="71" t="n">
        <f aca="false">K885*Assumptions!$B$7</f>
        <v>184289.3757089</v>
      </c>
      <c r="P885" s="68" t="n">
        <f aca="false">P884+G885</f>
        <v>13004.38122</v>
      </c>
      <c r="Q885" s="68" t="n">
        <f aca="false">MAX(Q884,P885)</f>
        <v>13312.91185</v>
      </c>
      <c r="R885" s="68" t="n">
        <f aca="false">Q885-P885</f>
        <v>308.530630000001</v>
      </c>
      <c r="S885" s="68" t="n">
        <f aca="false">S884+K885</f>
        <v>7792.60510855782</v>
      </c>
      <c r="T885" s="68" t="n">
        <f aca="false">MAX(T884,S885)</f>
        <v>8242.57374158216</v>
      </c>
      <c r="U885" s="68" t="n">
        <f aca="false">T885-S885</f>
        <v>449.968633024338</v>
      </c>
      <c r="V885" s="70" t="n">
        <f aca="false">V884+F885</f>
        <v>2.3298</v>
      </c>
      <c r="W885" s="70" t="n">
        <f aca="false">MAX(W884,V885)</f>
        <v>2.3673</v>
      </c>
      <c r="X885" s="70" t="n">
        <f aca="false">W885-V885</f>
        <v>0.0375000000000001</v>
      </c>
      <c r="Y885" s="70" t="n">
        <f aca="false">Y884+M885</f>
        <v>2.09999323595483</v>
      </c>
      <c r="Z885" s="70" t="n">
        <f aca="false">MAX(Z884,Y885)</f>
        <v>2.14372976820277</v>
      </c>
      <c r="AA885" s="70" t="n">
        <f aca="false">Z885-Y885</f>
        <v>0.0437365322479355</v>
      </c>
      <c r="AB885" s="72" t="n">
        <f aca="false">AB884*(1+F885)</f>
        <v>8.98619647780767</v>
      </c>
      <c r="AC885" s="73" t="n">
        <f aca="false">MAX(AC884,AB885)</f>
        <v>9.33903707447139</v>
      </c>
      <c r="AD885" s="70" t="n">
        <f aca="false">1-AB885/AC885</f>
        <v>0.0377812609426541</v>
      </c>
      <c r="AE885" s="73" t="n">
        <f aca="false">AE884*(1+M885)</f>
        <v>7.14486585907507</v>
      </c>
      <c r="AF885" s="73" t="n">
        <f aca="false">MAX(AF884,AE885)</f>
        <v>7.47194341606817</v>
      </c>
      <c r="AG885" s="70" t="n">
        <f aca="false">1-AE885/AF885</f>
        <v>0.0437740944731632</v>
      </c>
      <c r="AH885" s="74" t="n">
        <f aca="false">IF(R885&gt;0,AH884+1,0)</f>
        <v>24</v>
      </c>
      <c r="AI885" s="74" t="n">
        <f aca="false">IF(U885&gt;0,AI884+1,0)</f>
        <v>24</v>
      </c>
      <c r="AJ885" s="74" t="n">
        <f aca="false">IF(G885&gt;0,AJ884+1,0)</f>
        <v>1</v>
      </c>
      <c r="AK885" s="74" t="n">
        <f aca="false">IF(G885&lt;=0,AK884+1,0)</f>
        <v>0</v>
      </c>
      <c r="AL885" s="74" t="n">
        <f aca="false">IF(K885&gt;0,AL884+1,0)</f>
        <v>1</v>
      </c>
      <c r="AM885" s="74" t="n">
        <f aca="false">IF(K885&lt;=0,AM884+1,0)</f>
        <v>0</v>
      </c>
    </row>
    <row r="886" customFormat="false" ht="15" hidden="false" customHeight="false" outlineLevel="0" collapsed="false">
      <c r="A886" s="61" t="n">
        <v>885</v>
      </c>
      <c r="B886" s="62" t="n">
        <v>42591.53125</v>
      </c>
      <c r="C886" s="63" t="n">
        <f aca="false">YEAR(B886)</f>
        <v>2016</v>
      </c>
      <c r="D886" s="32" t="s">
        <v>276</v>
      </c>
      <c r="E886" s="64" t="n">
        <v>8654.2</v>
      </c>
      <c r="F886" s="65" t="n">
        <v>-0.0029</v>
      </c>
      <c r="G886" s="66" t="n">
        <v>-25.09718</v>
      </c>
      <c r="H886" s="67" t="n">
        <f aca="false">E886+IF(D886="Long",1,-1)*G886</f>
        <v>8679.29718</v>
      </c>
      <c r="I886" s="68" t="n">
        <f aca="false">Assumptions!$B$58</f>
        <v>5.35750011455817</v>
      </c>
      <c r="J886" s="68" t="n">
        <f aca="false">INDEX(Yearly!$L$5:$L$22,MATCH(C886,Yearly!$A$5:$A$22,0))</f>
        <v>0.535750011455817</v>
      </c>
      <c r="K886" s="68" t="n">
        <f aca="false">G886-I886-J886</f>
        <v>-30.990430126014</v>
      </c>
      <c r="L886" s="69" t="n">
        <f aca="false">(I886+J886)/Assumptions!$B$8</f>
        <v>0.00025985551033068</v>
      </c>
      <c r="M886" s="70" t="n">
        <f aca="false">F886-L886</f>
        <v>-0.00315985551033068</v>
      </c>
      <c r="N886" s="71" t="n">
        <f aca="false">G886*Assumptions!$B$7</f>
        <v>-197389.3207</v>
      </c>
      <c r="O886" s="71" t="n">
        <f aca="false">K886*Assumptions!$B$7</f>
        <v>-243739.7329411</v>
      </c>
      <c r="P886" s="68" t="n">
        <f aca="false">P885+G886</f>
        <v>12979.28404</v>
      </c>
      <c r="Q886" s="68" t="n">
        <f aca="false">MAX(Q885,P886)</f>
        <v>13312.91185</v>
      </c>
      <c r="R886" s="68" t="n">
        <f aca="false">Q886-P886</f>
        <v>333.627810000002</v>
      </c>
      <c r="S886" s="68" t="n">
        <f aca="false">S885+K886</f>
        <v>7761.61467843181</v>
      </c>
      <c r="T886" s="68" t="n">
        <f aca="false">MAX(T885,S886)</f>
        <v>8242.57374158216</v>
      </c>
      <c r="U886" s="68" t="n">
        <f aca="false">T886-S886</f>
        <v>480.959063150352</v>
      </c>
      <c r="V886" s="70" t="n">
        <f aca="false">V885+F886</f>
        <v>2.3269</v>
      </c>
      <c r="W886" s="70" t="n">
        <f aca="false">MAX(W885,V886)</f>
        <v>2.3673</v>
      </c>
      <c r="X886" s="70" t="n">
        <f aca="false">W886-V886</f>
        <v>0.0404</v>
      </c>
      <c r="Y886" s="70" t="n">
        <f aca="false">Y885+M886</f>
        <v>2.0968333804445</v>
      </c>
      <c r="Z886" s="70" t="n">
        <f aca="false">MAX(Z885,Y886)</f>
        <v>2.14372976820277</v>
      </c>
      <c r="AA886" s="70" t="n">
        <f aca="false">Z886-Y886</f>
        <v>0.0468963877582662</v>
      </c>
      <c r="AB886" s="72" t="n">
        <f aca="false">AB885*(1+F886)</f>
        <v>8.96013650802203</v>
      </c>
      <c r="AC886" s="73" t="n">
        <f aca="false">MAX(AC885,AB886)</f>
        <v>9.33903707447139</v>
      </c>
      <c r="AD886" s="70" t="n">
        <f aca="false">1-AB886/AC886</f>
        <v>0.0405716952859204</v>
      </c>
      <c r="AE886" s="73" t="n">
        <f aca="false">AE885*(1+M886)</f>
        <v>7.1222891153197</v>
      </c>
      <c r="AF886" s="73" t="n">
        <f aca="false">MAX(AF885,AE886)</f>
        <v>7.47194341606817</v>
      </c>
      <c r="AG886" s="70" t="n">
        <f aca="false">1-AE886/AF886</f>
        <v>0.0467956301698631</v>
      </c>
      <c r="AH886" s="74" t="n">
        <f aca="false">IF(R886&gt;0,AH885+1,0)</f>
        <v>25</v>
      </c>
      <c r="AI886" s="74" t="n">
        <f aca="false">IF(U886&gt;0,AI885+1,0)</f>
        <v>25</v>
      </c>
      <c r="AJ886" s="74" t="n">
        <f aca="false">IF(G886&gt;0,AJ885+1,0)</f>
        <v>0</v>
      </c>
      <c r="AK886" s="74" t="n">
        <f aca="false">IF(G886&lt;=0,AK885+1,0)</f>
        <v>1</v>
      </c>
      <c r="AL886" s="74" t="n">
        <f aca="false">IF(K886&gt;0,AL885+1,0)</f>
        <v>0</v>
      </c>
      <c r="AM886" s="74" t="n">
        <f aca="false">IF(K886&lt;=0,AM885+1,0)</f>
        <v>1</v>
      </c>
    </row>
    <row r="887" customFormat="false" ht="15" hidden="false" customHeight="false" outlineLevel="0" collapsed="false">
      <c r="A887" s="61" t="n">
        <v>886</v>
      </c>
      <c r="B887" s="62" t="n">
        <v>42591.6145833333</v>
      </c>
      <c r="C887" s="63" t="n">
        <f aca="false">YEAR(B887)</f>
        <v>2016</v>
      </c>
      <c r="D887" s="32" t="s">
        <v>277</v>
      </c>
      <c r="E887" s="64" t="n">
        <v>8679.55</v>
      </c>
      <c r="F887" s="65" t="n">
        <v>-0.0073</v>
      </c>
      <c r="G887" s="66" t="n">
        <v>-63.360715</v>
      </c>
      <c r="H887" s="67" t="n">
        <f aca="false">E887+IF(D887="Long",1,-1)*G887</f>
        <v>8616.189285</v>
      </c>
      <c r="I887" s="68" t="n">
        <f aca="false">Assumptions!$B$58</f>
        <v>5.35750011455817</v>
      </c>
      <c r="J887" s="68" t="n">
        <f aca="false">INDEX(Yearly!$L$5:$L$22,MATCH(C887,Yearly!$A$5:$A$22,0))</f>
        <v>0.535750011455817</v>
      </c>
      <c r="K887" s="68" t="n">
        <f aca="false">G887-I887-J887</f>
        <v>-69.253965126014</v>
      </c>
      <c r="L887" s="69" t="n">
        <f aca="false">(I887+J887)/Assumptions!$B$8</f>
        <v>0.00025985551033068</v>
      </c>
      <c r="M887" s="70" t="n">
        <f aca="false">F887-L887</f>
        <v>-0.00755985551033068</v>
      </c>
      <c r="N887" s="71" t="n">
        <f aca="false">G887*Assumptions!$B$7</f>
        <v>-498332.023475</v>
      </c>
      <c r="O887" s="71" t="n">
        <f aca="false">K887*Assumptions!$B$7</f>
        <v>-544682.4357161</v>
      </c>
      <c r="P887" s="68" t="n">
        <f aca="false">P886+G887</f>
        <v>12915.923325</v>
      </c>
      <c r="Q887" s="68" t="n">
        <f aca="false">MAX(Q886,P887)</f>
        <v>13312.91185</v>
      </c>
      <c r="R887" s="68" t="n">
        <f aca="false">Q887-P887</f>
        <v>396.988525000003</v>
      </c>
      <c r="S887" s="68" t="n">
        <f aca="false">S886+K887</f>
        <v>7692.36071330579</v>
      </c>
      <c r="T887" s="68" t="n">
        <f aca="false">MAX(T886,S887)</f>
        <v>8242.57374158216</v>
      </c>
      <c r="U887" s="68" t="n">
        <f aca="false">T887-S887</f>
        <v>550.213028276366</v>
      </c>
      <c r="V887" s="70" t="n">
        <f aca="false">V886+F887</f>
        <v>2.3196</v>
      </c>
      <c r="W887" s="70" t="n">
        <f aca="false">MAX(W886,V887)</f>
        <v>2.3673</v>
      </c>
      <c r="X887" s="70" t="n">
        <f aca="false">W887-V887</f>
        <v>0.0476999999999999</v>
      </c>
      <c r="Y887" s="70" t="n">
        <f aca="false">Y886+M887</f>
        <v>2.08927352493417</v>
      </c>
      <c r="Z887" s="70" t="n">
        <f aca="false">MAX(Z886,Y887)</f>
        <v>2.14372976820277</v>
      </c>
      <c r="AA887" s="70" t="n">
        <f aca="false">Z887-Y887</f>
        <v>0.0544562432685969</v>
      </c>
      <c r="AB887" s="72" t="n">
        <f aca="false">AB886*(1+F887)</f>
        <v>8.89472751151346</v>
      </c>
      <c r="AC887" s="73" t="n">
        <f aca="false">MAX(AC886,AB887)</f>
        <v>9.33903707447139</v>
      </c>
      <c r="AD887" s="70" t="n">
        <f aca="false">1-AB887/AC887</f>
        <v>0.0475755219103332</v>
      </c>
      <c r="AE887" s="73" t="n">
        <f aca="false">AE886*(1+M887)</f>
        <v>7.06844563870509</v>
      </c>
      <c r="AF887" s="73" t="n">
        <f aca="false">MAX(AF886,AE887)</f>
        <v>7.47194341606817</v>
      </c>
      <c r="AG887" s="70" t="n">
        <f aca="false">1-AE887/AF887</f>
        <v>0.0540017174775947</v>
      </c>
      <c r="AH887" s="74" t="n">
        <f aca="false">IF(R887&gt;0,AH886+1,0)</f>
        <v>26</v>
      </c>
      <c r="AI887" s="74" t="n">
        <f aca="false">IF(U887&gt;0,AI886+1,0)</f>
        <v>26</v>
      </c>
      <c r="AJ887" s="74" t="n">
        <f aca="false">IF(G887&gt;0,AJ886+1,0)</f>
        <v>0</v>
      </c>
      <c r="AK887" s="74" t="n">
        <f aca="false">IF(G887&lt;=0,AK886+1,0)</f>
        <v>2</v>
      </c>
      <c r="AL887" s="74" t="n">
        <f aca="false">IF(K887&gt;0,AL886+1,0)</f>
        <v>0</v>
      </c>
      <c r="AM887" s="74" t="n">
        <f aca="false">IF(K887&lt;=0,AM886+1,0)</f>
        <v>2</v>
      </c>
    </row>
    <row r="888" customFormat="false" ht="15" hidden="false" customHeight="false" outlineLevel="0" collapsed="false">
      <c r="A888" s="61" t="n">
        <v>887</v>
      </c>
      <c r="B888" s="62" t="n">
        <v>42592.4270833333</v>
      </c>
      <c r="C888" s="63" t="n">
        <f aca="false">YEAR(B888)</f>
        <v>2016</v>
      </c>
      <c r="D888" s="32" t="s">
        <v>276</v>
      </c>
      <c r="E888" s="64" t="n">
        <v>8616.05</v>
      </c>
      <c r="F888" s="65" t="n">
        <v>-0.0058</v>
      </c>
      <c r="G888" s="66" t="n">
        <v>-49.97309</v>
      </c>
      <c r="H888" s="67" t="n">
        <f aca="false">E888+IF(D888="Long",1,-1)*G888</f>
        <v>8666.02309</v>
      </c>
      <c r="I888" s="68" t="n">
        <f aca="false">Assumptions!$B$58</f>
        <v>5.35750011455817</v>
      </c>
      <c r="J888" s="68" t="n">
        <f aca="false">INDEX(Yearly!$L$5:$L$22,MATCH(C888,Yearly!$A$5:$A$22,0))</f>
        <v>0.535750011455817</v>
      </c>
      <c r="K888" s="68" t="n">
        <f aca="false">G888-I888-J888</f>
        <v>-55.866340126014</v>
      </c>
      <c r="L888" s="69" t="n">
        <f aca="false">(I888+J888)/Assumptions!$B$8</f>
        <v>0.00025985551033068</v>
      </c>
      <c r="M888" s="70" t="n">
        <f aca="false">F888-L888</f>
        <v>-0.00605985551033068</v>
      </c>
      <c r="N888" s="71" t="n">
        <f aca="false">G888*Assumptions!$B$7</f>
        <v>-393038.35285</v>
      </c>
      <c r="O888" s="71" t="n">
        <f aca="false">K888*Assumptions!$B$7</f>
        <v>-439388.7650911</v>
      </c>
      <c r="P888" s="68" t="n">
        <f aca="false">P887+G888</f>
        <v>12865.950235</v>
      </c>
      <c r="Q888" s="68" t="n">
        <f aca="false">MAX(Q887,P888)</f>
        <v>13312.91185</v>
      </c>
      <c r="R888" s="68" t="n">
        <f aca="false">Q888-P888</f>
        <v>446.961615000002</v>
      </c>
      <c r="S888" s="68" t="n">
        <f aca="false">S887+K888</f>
        <v>7636.49437317978</v>
      </c>
      <c r="T888" s="68" t="n">
        <f aca="false">MAX(T887,S888)</f>
        <v>8242.57374158216</v>
      </c>
      <c r="U888" s="68" t="n">
        <f aca="false">T888-S888</f>
        <v>606.079368402379</v>
      </c>
      <c r="V888" s="70" t="n">
        <f aca="false">V887+F888</f>
        <v>2.3138</v>
      </c>
      <c r="W888" s="70" t="n">
        <f aca="false">MAX(W887,V888)</f>
        <v>2.3673</v>
      </c>
      <c r="X888" s="70" t="n">
        <f aca="false">W888-V888</f>
        <v>0.0534999999999997</v>
      </c>
      <c r="Y888" s="70" t="n">
        <f aca="false">Y887+M888</f>
        <v>2.08321366942384</v>
      </c>
      <c r="Z888" s="70" t="n">
        <f aca="false">MAX(Z887,Y888)</f>
        <v>2.14372976820277</v>
      </c>
      <c r="AA888" s="70" t="n">
        <f aca="false">Z888-Y888</f>
        <v>0.0605160987789275</v>
      </c>
      <c r="AB888" s="72" t="n">
        <f aca="false">AB887*(1+F888)</f>
        <v>8.84313809194669</v>
      </c>
      <c r="AC888" s="73" t="n">
        <f aca="false">MAX(AC887,AB888)</f>
        <v>9.33903707447139</v>
      </c>
      <c r="AD888" s="70" t="n">
        <f aca="false">1-AB888/AC888</f>
        <v>0.0530995838832532</v>
      </c>
      <c r="AE888" s="73" t="n">
        <f aca="false">AE887*(1+M888)</f>
        <v>7.02561187945191</v>
      </c>
      <c r="AF888" s="73" t="n">
        <f aca="false">MAX(AF887,AE888)</f>
        <v>7.47194341606817</v>
      </c>
      <c r="AG888" s="70" t="n">
        <f aca="false">1-AE888/AF888</f>
        <v>0.0597343303827015</v>
      </c>
      <c r="AH888" s="74" t="n">
        <f aca="false">IF(R888&gt;0,AH887+1,0)</f>
        <v>27</v>
      </c>
      <c r="AI888" s="74" t="n">
        <f aca="false">IF(U888&gt;0,AI887+1,0)</f>
        <v>27</v>
      </c>
      <c r="AJ888" s="74" t="n">
        <f aca="false">IF(G888&gt;0,AJ887+1,0)</f>
        <v>0</v>
      </c>
      <c r="AK888" s="74" t="n">
        <f aca="false">IF(G888&lt;=0,AK887+1,0)</f>
        <v>3</v>
      </c>
      <c r="AL888" s="74" t="n">
        <f aca="false">IF(K888&gt;0,AL887+1,0)</f>
        <v>0</v>
      </c>
      <c r="AM888" s="74" t="n">
        <f aca="false">IF(K888&lt;=0,AM887+1,0)</f>
        <v>3</v>
      </c>
    </row>
    <row r="889" customFormat="false" ht="15" hidden="false" customHeight="false" outlineLevel="0" collapsed="false">
      <c r="A889" s="61" t="n">
        <v>888</v>
      </c>
      <c r="B889" s="62" t="n">
        <v>42594.40625</v>
      </c>
      <c r="C889" s="63" t="n">
        <f aca="false">YEAR(B889)</f>
        <v>2016</v>
      </c>
      <c r="D889" s="32" t="s">
        <v>277</v>
      </c>
      <c r="E889" s="64" t="n">
        <v>8666.25</v>
      </c>
      <c r="F889" s="65" t="n">
        <v>-0.0045</v>
      </c>
      <c r="G889" s="66" t="n">
        <v>-38.998125</v>
      </c>
      <c r="H889" s="67" t="n">
        <f aca="false">E889+IF(D889="Long",1,-1)*G889</f>
        <v>8627.251875</v>
      </c>
      <c r="I889" s="68" t="n">
        <f aca="false">Assumptions!$B$58</f>
        <v>5.35750011455817</v>
      </c>
      <c r="J889" s="68" t="n">
        <f aca="false">INDEX(Yearly!$L$5:$L$22,MATCH(C889,Yearly!$A$5:$A$22,0))</f>
        <v>0.535750011455817</v>
      </c>
      <c r="K889" s="68" t="n">
        <f aca="false">G889-I889-J889</f>
        <v>-44.891375126014</v>
      </c>
      <c r="L889" s="69" t="n">
        <f aca="false">(I889+J889)/Assumptions!$B$8</f>
        <v>0.00025985551033068</v>
      </c>
      <c r="M889" s="70" t="n">
        <f aca="false">F889-L889</f>
        <v>-0.00475985551033068</v>
      </c>
      <c r="N889" s="71" t="n">
        <f aca="false">G889*Assumptions!$B$7</f>
        <v>-306720.253125</v>
      </c>
      <c r="O889" s="71" t="n">
        <f aca="false">K889*Assumptions!$B$7</f>
        <v>-353070.6653661</v>
      </c>
      <c r="P889" s="68" t="n">
        <f aca="false">P888+G889</f>
        <v>12826.95211</v>
      </c>
      <c r="Q889" s="68" t="n">
        <f aca="false">MAX(Q888,P889)</f>
        <v>13312.91185</v>
      </c>
      <c r="R889" s="68" t="n">
        <f aca="false">Q889-P889</f>
        <v>485.959740000002</v>
      </c>
      <c r="S889" s="68" t="n">
        <f aca="false">S888+K889</f>
        <v>7591.60299805376</v>
      </c>
      <c r="T889" s="68" t="n">
        <f aca="false">MAX(T888,S889)</f>
        <v>8242.57374158216</v>
      </c>
      <c r="U889" s="68" t="n">
        <f aca="false">T889-S889</f>
        <v>650.970743528394</v>
      </c>
      <c r="V889" s="70" t="n">
        <f aca="false">V888+F889</f>
        <v>2.3093</v>
      </c>
      <c r="W889" s="70" t="n">
        <f aca="false">MAX(W888,V889)</f>
        <v>2.3673</v>
      </c>
      <c r="X889" s="70" t="n">
        <f aca="false">W889-V889</f>
        <v>0.0579999999999998</v>
      </c>
      <c r="Y889" s="70" t="n">
        <f aca="false">Y888+M889</f>
        <v>2.07845381391351</v>
      </c>
      <c r="Z889" s="70" t="n">
        <f aca="false">MAX(Z888,Y889)</f>
        <v>2.14372976820277</v>
      </c>
      <c r="AA889" s="70" t="n">
        <f aca="false">Z889-Y889</f>
        <v>0.065275954289258</v>
      </c>
      <c r="AB889" s="72" t="n">
        <f aca="false">AB888*(1+F889)</f>
        <v>8.80334397053293</v>
      </c>
      <c r="AC889" s="73" t="n">
        <f aca="false">MAX(AC888,AB889)</f>
        <v>9.33903707447139</v>
      </c>
      <c r="AD889" s="70" t="n">
        <f aca="false">1-AB889/AC889</f>
        <v>0.0573606357557785</v>
      </c>
      <c r="AE889" s="73" t="n">
        <f aca="false">AE888*(1+M889)</f>
        <v>6.99217098203405</v>
      </c>
      <c r="AF889" s="73" t="n">
        <f aca="false">MAX(AF888,AE889)</f>
        <v>7.47194341606817</v>
      </c>
      <c r="AG889" s="70" t="n">
        <f aca="false">1-AE889/AF889</f>
        <v>0.0642098591114042</v>
      </c>
      <c r="AH889" s="74" t="n">
        <f aca="false">IF(R889&gt;0,AH888+1,0)</f>
        <v>28</v>
      </c>
      <c r="AI889" s="74" t="n">
        <f aca="false">IF(U889&gt;0,AI888+1,0)</f>
        <v>28</v>
      </c>
      <c r="AJ889" s="74" t="n">
        <f aca="false">IF(G889&gt;0,AJ888+1,0)</f>
        <v>0</v>
      </c>
      <c r="AK889" s="74" t="n">
        <f aca="false">IF(G889&lt;=0,AK888+1,0)</f>
        <v>4</v>
      </c>
      <c r="AL889" s="74" t="n">
        <f aca="false">IF(K889&gt;0,AL888+1,0)</f>
        <v>0</v>
      </c>
      <c r="AM889" s="74" t="n">
        <f aca="false">IF(K889&lt;=0,AM888+1,0)</f>
        <v>4</v>
      </c>
    </row>
    <row r="890" customFormat="false" ht="15" hidden="false" customHeight="false" outlineLevel="0" collapsed="false">
      <c r="A890" s="61" t="n">
        <v>889</v>
      </c>
      <c r="B890" s="62" t="n">
        <v>42598.4895833333</v>
      </c>
      <c r="C890" s="63" t="n">
        <f aca="false">YEAR(B890)</f>
        <v>2016</v>
      </c>
      <c r="D890" s="32" t="s">
        <v>276</v>
      </c>
      <c r="E890" s="64" t="n">
        <v>8627.25</v>
      </c>
      <c r="F890" s="65" t="n">
        <v>-0.0021</v>
      </c>
      <c r="G890" s="66" t="n">
        <v>-18.117225</v>
      </c>
      <c r="H890" s="67" t="n">
        <f aca="false">E890+IF(D890="Long",1,-1)*G890</f>
        <v>8645.367225</v>
      </c>
      <c r="I890" s="68" t="n">
        <f aca="false">Assumptions!$B$58</f>
        <v>5.35750011455817</v>
      </c>
      <c r="J890" s="68" t="n">
        <f aca="false">INDEX(Yearly!$L$5:$L$22,MATCH(C890,Yearly!$A$5:$A$22,0))</f>
        <v>0.535750011455817</v>
      </c>
      <c r="K890" s="68" t="n">
        <f aca="false">G890-I890-J890</f>
        <v>-24.010475126014</v>
      </c>
      <c r="L890" s="69" t="n">
        <f aca="false">(I890+J890)/Assumptions!$B$8</f>
        <v>0.00025985551033068</v>
      </c>
      <c r="M890" s="70" t="n">
        <f aca="false">F890-L890</f>
        <v>-0.00235985551033068</v>
      </c>
      <c r="N890" s="71" t="n">
        <f aca="false">G890*Assumptions!$B$7</f>
        <v>-142491.974625</v>
      </c>
      <c r="O890" s="71" t="n">
        <f aca="false">K890*Assumptions!$B$7</f>
        <v>-188842.3868661</v>
      </c>
      <c r="P890" s="68" t="n">
        <f aca="false">P889+G890</f>
        <v>12808.834885</v>
      </c>
      <c r="Q890" s="68" t="n">
        <f aca="false">MAX(Q889,P890)</f>
        <v>13312.91185</v>
      </c>
      <c r="R890" s="68" t="n">
        <f aca="false">Q890-P890</f>
        <v>504.076965000002</v>
      </c>
      <c r="S890" s="68" t="n">
        <f aca="false">S889+K890</f>
        <v>7567.59252292775</v>
      </c>
      <c r="T890" s="68" t="n">
        <f aca="false">MAX(T889,S890)</f>
        <v>8242.57374158216</v>
      </c>
      <c r="U890" s="68" t="n">
        <f aca="false">T890-S890</f>
        <v>674.981218654408</v>
      </c>
      <c r="V890" s="70" t="n">
        <f aca="false">V889+F890</f>
        <v>2.3072</v>
      </c>
      <c r="W890" s="70" t="n">
        <f aca="false">MAX(W889,V890)</f>
        <v>2.3673</v>
      </c>
      <c r="X890" s="70" t="n">
        <f aca="false">W890-V890</f>
        <v>0.0600999999999998</v>
      </c>
      <c r="Y890" s="70" t="n">
        <f aca="false">Y889+M890</f>
        <v>2.07609395840318</v>
      </c>
      <c r="Z890" s="70" t="n">
        <f aca="false">MAX(Z889,Y890)</f>
        <v>2.14372976820277</v>
      </c>
      <c r="AA890" s="70" t="n">
        <f aca="false">Z890-Y890</f>
        <v>0.0676358097995888</v>
      </c>
      <c r="AB890" s="72" t="n">
        <f aca="false">AB889*(1+F890)</f>
        <v>8.78485694819481</v>
      </c>
      <c r="AC890" s="73" t="n">
        <f aca="false">MAX(AC889,AB890)</f>
        <v>9.33903707447139</v>
      </c>
      <c r="AD890" s="70" t="n">
        <f aca="false">1-AB890/AC890</f>
        <v>0.0593401784206914</v>
      </c>
      <c r="AE890" s="73" t="n">
        <f aca="false">AE889*(1+M890)</f>
        <v>6.97567046881292</v>
      </c>
      <c r="AF890" s="73" t="n">
        <f aca="false">MAX(AF889,AE890)</f>
        <v>7.47194341606817</v>
      </c>
      <c r="AG890" s="70" t="n">
        <f aca="false">1-AE890/AF890</f>
        <v>0.0664181886318933</v>
      </c>
      <c r="AH890" s="74" t="n">
        <f aca="false">IF(R890&gt;0,AH889+1,0)</f>
        <v>29</v>
      </c>
      <c r="AI890" s="74" t="n">
        <f aca="false">IF(U890&gt;0,AI889+1,0)</f>
        <v>29</v>
      </c>
      <c r="AJ890" s="74" t="n">
        <f aca="false">IF(G890&gt;0,AJ889+1,0)</f>
        <v>0</v>
      </c>
      <c r="AK890" s="74" t="n">
        <f aca="false">IF(G890&lt;=0,AK889+1,0)</f>
        <v>5</v>
      </c>
      <c r="AL890" s="74" t="n">
        <f aca="false">IF(K890&gt;0,AL889+1,0)</f>
        <v>0</v>
      </c>
      <c r="AM890" s="74" t="n">
        <f aca="false">IF(K890&lt;=0,AM889+1,0)</f>
        <v>5</v>
      </c>
    </row>
    <row r="891" customFormat="false" ht="15" hidden="false" customHeight="false" outlineLevel="0" collapsed="false">
      <c r="A891" s="61" t="n">
        <v>890</v>
      </c>
      <c r="B891" s="62" t="n">
        <v>42598.6354166667</v>
      </c>
      <c r="C891" s="63" t="n">
        <f aca="false">YEAR(B891)</f>
        <v>2016</v>
      </c>
      <c r="D891" s="32" t="s">
        <v>277</v>
      </c>
      <c r="E891" s="64" t="n">
        <v>8645.45</v>
      </c>
      <c r="F891" s="65" t="n">
        <v>-0.0011</v>
      </c>
      <c r="G891" s="66" t="n">
        <v>-9.509995</v>
      </c>
      <c r="H891" s="67" t="n">
        <f aca="false">E891+IF(D891="Long",1,-1)*G891</f>
        <v>8635.940005</v>
      </c>
      <c r="I891" s="68" t="n">
        <f aca="false">Assumptions!$B$58</f>
        <v>5.35750011455817</v>
      </c>
      <c r="J891" s="68" t="n">
        <f aca="false">INDEX(Yearly!$L$5:$L$22,MATCH(C891,Yearly!$A$5:$A$22,0))</f>
        <v>0.535750011455817</v>
      </c>
      <c r="K891" s="68" t="n">
        <f aca="false">G891-I891-J891</f>
        <v>-15.403245126014</v>
      </c>
      <c r="L891" s="69" t="n">
        <f aca="false">(I891+J891)/Assumptions!$B$8</f>
        <v>0.00025985551033068</v>
      </c>
      <c r="M891" s="70" t="n">
        <f aca="false">F891-L891</f>
        <v>-0.00135985551033068</v>
      </c>
      <c r="N891" s="71" t="n">
        <f aca="false">G891*Assumptions!$B$7</f>
        <v>-74796.110675</v>
      </c>
      <c r="O891" s="71" t="n">
        <f aca="false">K891*Assumptions!$B$7</f>
        <v>-121146.5229161</v>
      </c>
      <c r="P891" s="68" t="n">
        <f aca="false">P890+G891</f>
        <v>12799.32489</v>
      </c>
      <c r="Q891" s="68" t="n">
        <f aca="false">MAX(Q890,P891)</f>
        <v>13312.91185</v>
      </c>
      <c r="R891" s="68" t="n">
        <f aca="false">Q891-P891</f>
        <v>513.586960000002</v>
      </c>
      <c r="S891" s="68" t="n">
        <f aca="false">S890+K891</f>
        <v>7552.18927780174</v>
      </c>
      <c r="T891" s="68" t="n">
        <f aca="false">MAX(T890,S891)</f>
        <v>8242.57374158216</v>
      </c>
      <c r="U891" s="68" t="n">
        <f aca="false">T891-S891</f>
        <v>690.384463780421</v>
      </c>
      <c r="V891" s="70" t="n">
        <f aca="false">V890+F891</f>
        <v>2.3061</v>
      </c>
      <c r="W891" s="70" t="n">
        <f aca="false">MAX(W890,V891)</f>
        <v>2.3673</v>
      </c>
      <c r="X891" s="70" t="n">
        <f aca="false">W891-V891</f>
        <v>0.0611999999999999</v>
      </c>
      <c r="Y891" s="70" t="n">
        <f aca="false">Y890+M891</f>
        <v>2.07473410289285</v>
      </c>
      <c r="Z891" s="70" t="n">
        <f aca="false">MAX(Z890,Y891)</f>
        <v>2.14372976820277</v>
      </c>
      <c r="AA891" s="70" t="n">
        <f aca="false">Z891-Y891</f>
        <v>0.0689956653099193</v>
      </c>
      <c r="AB891" s="72" t="n">
        <f aca="false">AB890*(1+F891)</f>
        <v>8.77519360555179</v>
      </c>
      <c r="AC891" s="73" t="n">
        <f aca="false">MAX(AC890,AB891)</f>
        <v>9.33903707447139</v>
      </c>
      <c r="AD891" s="70" t="n">
        <f aca="false">1-AB891/AC891</f>
        <v>0.0603749042244286</v>
      </c>
      <c r="AE891" s="73" t="n">
        <f aca="false">AE890*(1+M891)</f>
        <v>6.96618456488766</v>
      </c>
      <c r="AF891" s="73" t="n">
        <f aca="false">MAX(AF890,AE891)</f>
        <v>7.47194341606817</v>
      </c>
      <c r="AG891" s="70" t="n">
        <f aca="false">1-AE891/AF891</f>
        <v>0.0676877250024266</v>
      </c>
      <c r="AH891" s="74" t="n">
        <f aca="false">IF(R891&gt;0,AH890+1,0)</f>
        <v>30</v>
      </c>
      <c r="AI891" s="74" t="n">
        <f aca="false">IF(U891&gt;0,AI890+1,0)</f>
        <v>30</v>
      </c>
      <c r="AJ891" s="74" t="n">
        <f aca="false">IF(G891&gt;0,AJ890+1,0)</f>
        <v>0</v>
      </c>
      <c r="AK891" s="74" t="n">
        <f aca="false">IF(G891&lt;=0,AK890+1,0)</f>
        <v>6</v>
      </c>
      <c r="AL891" s="74" t="n">
        <f aca="false">IF(K891&gt;0,AL890+1,0)</f>
        <v>0</v>
      </c>
      <c r="AM891" s="74" t="n">
        <f aca="false">IF(K891&lt;=0,AM890+1,0)</f>
        <v>6</v>
      </c>
    </row>
    <row r="892" customFormat="false" ht="15" hidden="false" customHeight="false" outlineLevel="0" collapsed="false">
      <c r="A892" s="61" t="n">
        <v>891</v>
      </c>
      <c r="B892" s="62" t="n">
        <v>42599.5520833333</v>
      </c>
      <c r="C892" s="63" t="n">
        <f aca="false">YEAR(B892)</f>
        <v>2016</v>
      </c>
      <c r="D892" s="32" t="s">
        <v>276</v>
      </c>
      <c r="E892" s="64" t="n">
        <v>8635.9</v>
      </c>
      <c r="F892" s="65" t="n">
        <v>-0.0023</v>
      </c>
      <c r="G892" s="66" t="n">
        <v>-19.86257</v>
      </c>
      <c r="H892" s="67" t="n">
        <f aca="false">E892+IF(D892="Long",1,-1)*G892</f>
        <v>8655.76257</v>
      </c>
      <c r="I892" s="68" t="n">
        <f aca="false">Assumptions!$B$58</f>
        <v>5.35750011455817</v>
      </c>
      <c r="J892" s="68" t="n">
        <f aca="false">INDEX(Yearly!$L$5:$L$22,MATCH(C892,Yearly!$A$5:$A$22,0))</f>
        <v>0.535750011455817</v>
      </c>
      <c r="K892" s="68" t="n">
        <f aca="false">G892-I892-J892</f>
        <v>-25.755820126014</v>
      </c>
      <c r="L892" s="69" t="n">
        <f aca="false">(I892+J892)/Assumptions!$B$8</f>
        <v>0.00025985551033068</v>
      </c>
      <c r="M892" s="70" t="n">
        <f aca="false">F892-L892</f>
        <v>-0.00255985551033068</v>
      </c>
      <c r="N892" s="71" t="n">
        <f aca="false">G892*Assumptions!$B$7</f>
        <v>-156219.11305</v>
      </c>
      <c r="O892" s="71" t="n">
        <f aca="false">K892*Assumptions!$B$7</f>
        <v>-202569.5252911</v>
      </c>
      <c r="P892" s="68" t="n">
        <f aca="false">P891+G892</f>
        <v>12779.46232</v>
      </c>
      <c r="Q892" s="68" t="n">
        <f aca="false">MAX(Q891,P892)</f>
        <v>13312.91185</v>
      </c>
      <c r="R892" s="68" t="n">
        <f aca="false">Q892-P892</f>
        <v>533.449530000002</v>
      </c>
      <c r="S892" s="68" t="n">
        <f aca="false">S891+K892</f>
        <v>7526.43345767572</v>
      </c>
      <c r="T892" s="68" t="n">
        <f aca="false">MAX(T891,S892)</f>
        <v>8242.57374158216</v>
      </c>
      <c r="U892" s="68" t="n">
        <f aca="false">T892-S892</f>
        <v>716.140283906436</v>
      </c>
      <c r="V892" s="70" t="n">
        <f aca="false">V891+F892</f>
        <v>2.3038</v>
      </c>
      <c r="W892" s="70" t="n">
        <f aca="false">MAX(W891,V892)</f>
        <v>2.3673</v>
      </c>
      <c r="X892" s="70" t="n">
        <f aca="false">W892-V892</f>
        <v>0.0634999999999999</v>
      </c>
      <c r="Y892" s="70" t="n">
        <f aca="false">Y891+M892</f>
        <v>2.07217424738252</v>
      </c>
      <c r="Z892" s="70" t="n">
        <f aca="false">MAX(Z891,Y892)</f>
        <v>2.14372976820277</v>
      </c>
      <c r="AA892" s="70" t="n">
        <f aca="false">Z892-Y892</f>
        <v>0.0715555208202501</v>
      </c>
      <c r="AB892" s="72" t="n">
        <f aca="false">AB891*(1+F892)</f>
        <v>8.75501066025903</v>
      </c>
      <c r="AC892" s="73" t="n">
        <f aca="false">MAX(AC891,AB892)</f>
        <v>9.33903707447139</v>
      </c>
      <c r="AD892" s="70" t="n">
        <f aca="false">1-AB892/AC892</f>
        <v>0.0625360419447124</v>
      </c>
      <c r="AE892" s="73" t="n">
        <f aca="false">AE891*(1+M892)</f>
        <v>6.94835213894325</v>
      </c>
      <c r="AF892" s="73" t="n">
        <f aca="false">MAX(AF891,AE892)</f>
        <v>7.47194341606817</v>
      </c>
      <c r="AG892" s="70" t="n">
        <f aca="false">1-AE892/AF892</f>
        <v>0.0700743097169281</v>
      </c>
      <c r="AH892" s="74" t="n">
        <f aca="false">IF(R892&gt;0,AH891+1,0)</f>
        <v>31</v>
      </c>
      <c r="AI892" s="74" t="n">
        <f aca="false">IF(U892&gt;0,AI891+1,0)</f>
        <v>31</v>
      </c>
      <c r="AJ892" s="74" t="n">
        <f aca="false">IF(G892&gt;0,AJ891+1,0)</f>
        <v>0</v>
      </c>
      <c r="AK892" s="74" t="n">
        <f aca="false">IF(G892&lt;=0,AK891+1,0)</f>
        <v>7</v>
      </c>
      <c r="AL892" s="74" t="n">
        <f aca="false">IF(K892&gt;0,AL891+1,0)</f>
        <v>0</v>
      </c>
      <c r="AM892" s="74" t="n">
        <f aca="false">IF(K892&lt;=0,AM891+1,0)</f>
        <v>7</v>
      </c>
    </row>
    <row r="893" customFormat="false" ht="15" hidden="false" customHeight="false" outlineLevel="0" collapsed="false">
      <c r="A893" s="61" t="n">
        <v>892</v>
      </c>
      <c r="B893" s="62" t="n">
        <v>42600.40625</v>
      </c>
      <c r="C893" s="63" t="n">
        <f aca="false">YEAR(B893)</f>
        <v>2016</v>
      </c>
      <c r="D893" s="32" t="s">
        <v>277</v>
      </c>
      <c r="E893" s="64" t="n">
        <v>8656</v>
      </c>
      <c r="F893" s="65" t="n">
        <v>-0.0014</v>
      </c>
      <c r="G893" s="66" t="n">
        <v>-12.1184</v>
      </c>
      <c r="H893" s="67" t="n">
        <f aca="false">E893+IF(D893="Long",1,-1)*G893</f>
        <v>8643.8816</v>
      </c>
      <c r="I893" s="68" t="n">
        <f aca="false">Assumptions!$B$58</f>
        <v>5.35750011455817</v>
      </c>
      <c r="J893" s="68" t="n">
        <f aca="false">INDEX(Yearly!$L$5:$L$22,MATCH(C893,Yearly!$A$5:$A$22,0))</f>
        <v>0.535750011455817</v>
      </c>
      <c r="K893" s="68" t="n">
        <f aca="false">G893-I893-J893</f>
        <v>-18.011650126014</v>
      </c>
      <c r="L893" s="69" t="n">
        <f aca="false">(I893+J893)/Assumptions!$B$8</f>
        <v>0.00025985551033068</v>
      </c>
      <c r="M893" s="70" t="n">
        <f aca="false">F893-L893</f>
        <v>-0.00165985551033068</v>
      </c>
      <c r="N893" s="71" t="n">
        <f aca="false">G893*Assumptions!$B$7</f>
        <v>-95311.216</v>
      </c>
      <c r="O893" s="71" t="n">
        <f aca="false">K893*Assumptions!$B$7</f>
        <v>-141661.6282411</v>
      </c>
      <c r="P893" s="68" t="n">
        <f aca="false">P892+G893</f>
        <v>12767.34392</v>
      </c>
      <c r="Q893" s="68" t="n">
        <f aca="false">MAX(Q892,P893)</f>
        <v>13312.91185</v>
      </c>
      <c r="R893" s="68" t="n">
        <f aca="false">Q893-P893</f>
        <v>545.567930000001</v>
      </c>
      <c r="S893" s="68" t="n">
        <f aca="false">S892+K893</f>
        <v>7508.42180754971</v>
      </c>
      <c r="T893" s="68" t="n">
        <f aca="false">MAX(T892,S893)</f>
        <v>8242.57374158216</v>
      </c>
      <c r="U893" s="68" t="n">
        <f aca="false">T893-S893</f>
        <v>734.151934032449</v>
      </c>
      <c r="V893" s="70" t="n">
        <f aca="false">V892+F893</f>
        <v>2.3024</v>
      </c>
      <c r="W893" s="70" t="n">
        <f aca="false">MAX(W892,V893)</f>
        <v>2.3673</v>
      </c>
      <c r="X893" s="70" t="n">
        <f aca="false">W893-V893</f>
        <v>0.0648999999999997</v>
      </c>
      <c r="Y893" s="70" t="n">
        <f aca="false">Y892+M893</f>
        <v>2.07051439187219</v>
      </c>
      <c r="Z893" s="70" t="n">
        <f aca="false">MAX(Z892,Y893)</f>
        <v>2.14372976820277</v>
      </c>
      <c r="AA893" s="70" t="n">
        <f aca="false">Z893-Y893</f>
        <v>0.0732153763305807</v>
      </c>
      <c r="AB893" s="72" t="n">
        <f aca="false">AB892*(1+F893)</f>
        <v>8.74275364533466</v>
      </c>
      <c r="AC893" s="73" t="n">
        <f aca="false">MAX(AC892,AB893)</f>
        <v>9.33903707447139</v>
      </c>
      <c r="AD893" s="70" t="n">
        <f aca="false">1-AB893/AC893</f>
        <v>0.0638484914859898</v>
      </c>
      <c r="AE893" s="73" t="n">
        <f aca="false">AE892*(1+M893)</f>
        <v>6.93681887835771</v>
      </c>
      <c r="AF893" s="73" t="n">
        <f aca="false">MAX(AF892,AE893)</f>
        <v>7.47194341606817</v>
      </c>
      <c r="AG893" s="70" t="n">
        <f aca="false">1-AE893/AF893</f>
        <v>0.0716178519981424</v>
      </c>
      <c r="AH893" s="74" t="n">
        <f aca="false">IF(R893&gt;0,AH892+1,0)</f>
        <v>32</v>
      </c>
      <c r="AI893" s="74" t="n">
        <f aca="false">IF(U893&gt;0,AI892+1,0)</f>
        <v>32</v>
      </c>
      <c r="AJ893" s="74" t="n">
        <f aca="false">IF(G893&gt;0,AJ892+1,0)</f>
        <v>0</v>
      </c>
      <c r="AK893" s="74" t="n">
        <f aca="false">IF(G893&lt;=0,AK892+1,0)</f>
        <v>8</v>
      </c>
      <c r="AL893" s="74" t="n">
        <f aca="false">IF(K893&gt;0,AL892+1,0)</f>
        <v>0</v>
      </c>
      <c r="AM893" s="74" t="n">
        <f aca="false">IF(K893&lt;=0,AM892+1,0)</f>
        <v>8</v>
      </c>
    </row>
    <row r="894" customFormat="false" ht="15" hidden="false" customHeight="false" outlineLevel="0" collapsed="false">
      <c r="A894" s="61" t="n">
        <v>893</v>
      </c>
      <c r="B894" s="62" t="n">
        <v>42604.4270833333</v>
      </c>
      <c r="C894" s="63" t="n">
        <f aca="false">YEAR(B894)</f>
        <v>2016</v>
      </c>
      <c r="D894" s="32" t="s">
        <v>276</v>
      </c>
      <c r="E894" s="64" t="n">
        <v>8643.95</v>
      </c>
      <c r="F894" s="65" t="n">
        <v>0.0002</v>
      </c>
      <c r="G894" s="66" t="n">
        <v>1.72879</v>
      </c>
      <c r="H894" s="67" t="n">
        <f aca="false">E894+IF(D894="Long",1,-1)*G894</f>
        <v>8642.22121</v>
      </c>
      <c r="I894" s="68" t="n">
        <f aca="false">Assumptions!$B$58</f>
        <v>5.35750011455817</v>
      </c>
      <c r="J894" s="68" t="n">
        <f aca="false">INDEX(Yearly!$L$5:$L$22,MATCH(C894,Yearly!$A$5:$A$22,0))</f>
        <v>0.535750011455817</v>
      </c>
      <c r="K894" s="68" t="n">
        <f aca="false">G894-I894-J894</f>
        <v>-4.16446012601399</v>
      </c>
      <c r="L894" s="69" t="n">
        <f aca="false">(I894+J894)/Assumptions!$B$8</f>
        <v>0.00025985551033068</v>
      </c>
      <c r="M894" s="70" t="n">
        <f aca="false">F894-L894</f>
        <v>-5.98555103306804E-005</v>
      </c>
      <c r="N894" s="71" t="n">
        <f aca="false">G894*Assumptions!$B$7</f>
        <v>13596.93335</v>
      </c>
      <c r="O894" s="71" t="n">
        <f aca="false">K894*Assumptions!$B$7</f>
        <v>-32753.4788911</v>
      </c>
      <c r="P894" s="68" t="n">
        <f aca="false">P893+G894</f>
        <v>12769.07271</v>
      </c>
      <c r="Q894" s="68" t="n">
        <f aca="false">MAX(Q893,P894)</f>
        <v>13312.91185</v>
      </c>
      <c r="R894" s="68" t="n">
        <f aca="false">Q894-P894</f>
        <v>543.839140000002</v>
      </c>
      <c r="S894" s="68" t="n">
        <f aca="false">S893+K894</f>
        <v>7504.25734742369</v>
      </c>
      <c r="T894" s="68" t="n">
        <f aca="false">MAX(T893,S894)</f>
        <v>8242.57374158216</v>
      </c>
      <c r="U894" s="68" t="n">
        <f aca="false">T894-S894</f>
        <v>738.316394158464</v>
      </c>
      <c r="V894" s="70" t="n">
        <f aca="false">V893+F894</f>
        <v>2.3026</v>
      </c>
      <c r="W894" s="70" t="n">
        <f aca="false">MAX(W893,V894)</f>
        <v>2.3673</v>
      </c>
      <c r="X894" s="70" t="n">
        <f aca="false">W894-V894</f>
        <v>0.0646999999999998</v>
      </c>
      <c r="Y894" s="70" t="n">
        <f aca="false">Y893+M894</f>
        <v>2.07045453636186</v>
      </c>
      <c r="Z894" s="70" t="n">
        <f aca="false">MAX(Z893,Y894)</f>
        <v>2.14372976820277</v>
      </c>
      <c r="AA894" s="70" t="n">
        <f aca="false">Z894-Y894</f>
        <v>0.0732752318409116</v>
      </c>
      <c r="AB894" s="72" t="n">
        <f aca="false">AB893*(1+F894)</f>
        <v>8.74450219606373</v>
      </c>
      <c r="AC894" s="73" t="n">
        <f aca="false">MAX(AC893,AB894)</f>
        <v>9.33903707447139</v>
      </c>
      <c r="AD894" s="70" t="n">
        <f aca="false">1-AB894/AC894</f>
        <v>0.0636612611842869</v>
      </c>
      <c r="AE894" s="73" t="n">
        <f aca="false">AE893*(1+M894)</f>
        <v>6.93640367152367</v>
      </c>
      <c r="AF894" s="73" t="n">
        <f aca="false">MAX(AF893,AE894)</f>
        <v>7.47194341606817</v>
      </c>
      <c r="AG894" s="70" t="n">
        <f aca="false">1-AE894/AF894</f>
        <v>0.071673420785393</v>
      </c>
      <c r="AH894" s="74" t="n">
        <f aca="false">IF(R894&gt;0,AH893+1,0)</f>
        <v>33</v>
      </c>
      <c r="AI894" s="74" t="n">
        <f aca="false">IF(U894&gt;0,AI893+1,0)</f>
        <v>33</v>
      </c>
      <c r="AJ894" s="74" t="n">
        <f aca="false">IF(G894&gt;0,AJ893+1,0)</f>
        <v>1</v>
      </c>
      <c r="AK894" s="74" t="n">
        <f aca="false">IF(G894&lt;=0,AK893+1,0)</f>
        <v>0</v>
      </c>
      <c r="AL894" s="74" t="n">
        <f aca="false">IF(K894&gt;0,AL893+1,0)</f>
        <v>0</v>
      </c>
      <c r="AM894" s="74" t="n">
        <f aca="false">IF(K894&lt;=0,AM893+1,0)</f>
        <v>9</v>
      </c>
    </row>
    <row r="895" customFormat="false" ht="15" hidden="false" customHeight="false" outlineLevel="0" collapsed="false">
      <c r="A895" s="61" t="n">
        <v>894</v>
      </c>
      <c r="B895" s="62" t="n">
        <v>42606.40625</v>
      </c>
      <c r="C895" s="63" t="n">
        <f aca="false">YEAR(B895)</f>
        <v>2016</v>
      </c>
      <c r="D895" s="32" t="s">
        <v>277</v>
      </c>
      <c r="E895" s="64" t="n">
        <v>8642.4</v>
      </c>
      <c r="F895" s="65" t="n">
        <v>-0.0021</v>
      </c>
      <c r="G895" s="66" t="n">
        <v>-18.14904</v>
      </c>
      <c r="H895" s="67" t="n">
        <f aca="false">E895+IF(D895="Long",1,-1)*G895</f>
        <v>8624.25096</v>
      </c>
      <c r="I895" s="68" t="n">
        <f aca="false">Assumptions!$B$58</f>
        <v>5.35750011455817</v>
      </c>
      <c r="J895" s="68" t="n">
        <f aca="false">INDEX(Yearly!$L$5:$L$22,MATCH(C895,Yearly!$A$5:$A$22,0))</f>
        <v>0.535750011455817</v>
      </c>
      <c r="K895" s="68" t="n">
        <f aca="false">G895-I895-J895</f>
        <v>-24.042290126014</v>
      </c>
      <c r="L895" s="69" t="n">
        <f aca="false">(I895+J895)/Assumptions!$B$8</f>
        <v>0.00025985551033068</v>
      </c>
      <c r="M895" s="70" t="n">
        <f aca="false">F895-L895</f>
        <v>-0.00235985551033068</v>
      </c>
      <c r="N895" s="71" t="n">
        <f aca="false">G895*Assumptions!$B$7</f>
        <v>-142742.1996</v>
      </c>
      <c r="O895" s="71" t="n">
        <f aca="false">K895*Assumptions!$B$7</f>
        <v>-189092.6118411</v>
      </c>
      <c r="P895" s="68" t="n">
        <f aca="false">P894+G895</f>
        <v>12750.92367</v>
      </c>
      <c r="Q895" s="68" t="n">
        <f aca="false">MAX(Q894,P895)</f>
        <v>13312.91185</v>
      </c>
      <c r="R895" s="68" t="n">
        <f aca="false">Q895-P895</f>
        <v>561.988180000002</v>
      </c>
      <c r="S895" s="68" t="n">
        <f aca="false">S894+K895</f>
        <v>7480.21505729768</v>
      </c>
      <c r="T895" s="68" t="n">
        <f aca="false">MAX(T894,S895)</f>
        <v>8242.57374158216</v>
      </c>
      <c r="U895" s="68" t="n">
        <f aca="false">T895-S895</f>
        <v>762.358684284477</v>
      </c>
      <c r="V895" s="70" t="n">
        <f aca="false">V894+F895</f>
        <v>2.3005</v>
      </c>
      <c r="W895" s="70" t="n">
        <f aca="false">MAX(W894,V895)</f>
        <v>2.3673</v>
      </c>
      <c r="X895" s="70" t="n">
        <f aca="false">W895-V895</f>
        <v>0.0667999999999998</v>
      </c>
      <c r="Y895" s="70" t="n">
        <f aca="false">Y894+M895</f>
        <v>2.06809468085153</v>
      </c>
      <c r="Z895" s="70" t="n">
        <f aca="false">MAX(Z894,Y895)</f>
        <v>2.14372976820277</v>
      </c>
      <c r="AA895" s="70" t="n">
        <f aca="false">Z895-Y895</f>
        <v>0.0756350873512424</v>
      </c>
      <c r="AB895" s="72" t="n">
        <f aca="false">AB894*(1+F895)</f>
        <v>8.726138741452</v>
      </c>
      <c r="AC895" s="73" t="n">
        <f aca="false">MAX(AC894,AB895)</f>
        <v>9.33903707447139</v>
      </c>
      <c r="AD895" s="70" t="n">
        <f aca="false">1-AB895/AC895</f>
        <v>0.0656275725358</v>
      </c>
      <c r="AE895" s="73" t="n">
        <f aca="false">AE894*(1+M895)</f>
        <v>6.92003476109755</v>
      </c>
      <c r="AF895" s="73" t="n">
        <f aca="false">MAX(AF894,AE895)</f>
        <v>7.47194341606817</v>
      </c>
      <c r="AG895" s="70" t="n">
        <f aca="false">1-AE895/AF895</f>
        <v>0.073864137378739</v>
      </c>
      <c r="AH895" s="74" t="n">
        <f aca="false">IF(R895&gt;0,AH894+1,0)</f>
        <v>34</v>
      </c>
      <c r="AI895" s="74" t="n">
        <f aca="false">IF(U895&gt;0,AI894+1,0)</f>
        <v>34</v>
      </c>
      <c r="AJ895" s="74" t="n">
        <f aca="false">IF(G895&gt;0,AJ894+1,0)</f>
        <v>0</v>
      </c>
      <c r="AK895" s="74" t="n">
        <f aca="false">IF(G895&lt;=0,AK894+1,0)</f>
        <v>1</v>
      </c>
      <c r="AL895" s="74" t="n">
        <f aca="false">IF(K895&gt;0,AL894+1,0)</f>
        <v>0</v>
      </c>
      <c r="AM895" s="74" t="n">
        <f aca="false">IF(K895&lt;=0,AM894+1,0)</f>
        <v>10</v>
      </c>
    </row>
    <row r="896" customFormat="false" ht="15" hidden="false" customHeight="false" outlineLevel="0" collapsed="false">
      <c r="A896" s="61" t="n">
        <v>895</v>
      </c>
      <c r="B896" s="62" t="n">
        <v>42606.53125</v>
      </c>
      <c r="C896" s="63" t="n">
        <f aca="false">YEAR(B896)</f>
        <v>2016</v>
      </c>
      <c r="D896" s="32" t="s">
        <v>276</v>
      </c>
      <c r="E896" s="64" t="n">
        <v>8623.95</v>
      </c>
      <c r="F896" s="65" t="n">
        <v>-0.0027</v>
      </c>
      <c r="G896" s="66" t="n">
        <v>-23.284665</v>
      </c>
      <c r="H896" s="67" t="n">
        <f aca="false">E896+IF(D896="Long",1,-1)*G896</f>
        <v>8647.234665</v>
      </c>
      <c r="I896" s="68" t="n">
        <f aca="false">Assumptions!$B$58</f>
        <v>5.35750011455817</v>
      </c>
      <c r="J896" s="68" t="n">
        <f aca="false">INDEX(Yearly!$L$5:$L$22,MATCH(C896,Yearly!$A$5:$A$22,0))</f>
        <v>0.535750011455817</v>
      </c>
      <c r="K896" s="68" t="n">
        <f aca="false">G896-I896-J896</f>
        <v>-29.177915126014</v>
      </c>
      <c r="L896" s="69" t="n">
        <f aca="false">(I896+J896)/Assumptions!$B$8</f>
        <v>0.00025985551033068</v>
      </c>
      <c r="M896" s="70" t="n">
        <f aca="false">F896-L896</f>
        <v>-0.00295985551033068</v>
      </c>
      <c r="N896" s="71" t="n">
        <f aca="false">G896*Assumptions!$B$7</f>
        <v>-183133.890225</v>
      </c>
      <c r="O896" s="71" t="n">
        <f aca="false">K896*Assumptions!$B$7</f>
        <v>-229484.3024661</v>
      </c>
      <c r="P896" s="68" t="n">
        <f aca="false">P895+G896</f>
        <v>12727.639005</v>
      </c>
      <c r="Q896" s="68" t="n">
        <f aca="false">MAX(Q895,P896)</f>
        <v>13312.91185</v>
      </c>
      <c r="R896" s="68" t="n">
        <f aca="false">Q896-P896</f>
        <v>585.272845000001</v>
      </c>
      <c r="S896" s="68" t="n">
        <f aca="false">S895+K896</f>
        <v>7451.03714217167</v>
      </c>
      <c r="T896" s="68" t="n">
        <f aca="false">MAX(T895,S896)</f>
        <v>8242.57374158216</v>
      </c>
      <c r="U896" s="68" t="n">
        <f aca="false">T896-S896</f>
        <v>791.536599410491</v>
      </c>
      <c r="V896" s="70" t="n">
        <f aca="false">V895+F896</f>
        <v>2.2978</v>
      </c>
      <c r="W896" s="70" t="n">
        <f aca="false">MAX(W895,V896)</f>
        <v>2.3673</v>
      </c>
      <c r="X896" s="70" t="n">
        <f aca="false">W896-V896</f>
        <v>0.0694999999999997</v>
      </c>
      <c r="Y896" s="70" t="n">
        <f aca="false">Y895+M896</f>
        <v>2.06513482534119</v>
      </c>
      <c r="Z896" s="70" t="n">
        <f aca="false">MAX(Z895,Y896)</f>
        <v>2.14372976820277</v>
      </c>
      <c r="AA896" s="70" t="n">
        <f aca="false">Z896-Y896</f>
        <v>0.0785949428615731</v>
      </c>
      <c r="AB896" s="72" t="n">
        <f aca="false">AB895*(1+F896)</f>
        <v>8.70257816685007</v>
      </c>
      <c r="AC896" s="73" t="n">
        <f aca="false">MAX(AC895,AB896)</f>
        <v>9.33903707447139</v>
      </c>
      <c r="AD896" s="70" t="n">
        <f aca="false">1-AB896/AC896</f>
        <v>0.0681503780899534</v>
      </c>
      <c r="AE896" s="73" t="n">
        <f aca="false">AE895*(1+M896)</f>
        <v>6.89955245807823</v>
      </c>
      <c r="AF896" s="73" t="n">
        <f aca="false">MAX(AF895,AE896)</f>
        <v>7.47194341606817</v>
      </c>
      <c r="AG896" s="70" t="n">
        <f aca="false">1-AE896/AF896</f>
        <v>0.0766053657150334</v>
      </c>
      <c r="AH896" s="74" t="n">
        <f aca="false">IF(R896&gt;0,AH895+1,0)</f>
        <v>35</v>
      </c>
      <c r="AI896" s="74" t="n">
        <f aca="false">IF(U896&gt;0,AI895+1,0)</f>
        <v>35</v>
      </c>
      <c r="AJ896" s="74" t="n">
        <f aca="false">IF(G896&gt;0,AJ895+1,0)</f>
        <v>0</v>
      </c>
      <c r="AK896" s="74" t="n">
        <f aca="false">IF(G896&lt;=0,AK895+1,0)</f>
        <v>2</v>
      </c>
      <c r="AL896" s="74" t="n">
        <f aca="false">IF(K896&gt;0,AL895+1,0)</f>
        <v>0</v>
      </c>
      <c r="AM896" s="74" t="n">
        <f aca="false">IF(K896&lt;=0,AM895+1,0)</f>
        <v>11</v>
      </c>
    </row>
    <row r="897" customFormat="false" ht="15" hidden="false" customHeight="false" outlineLevel="0" collapsed="false">
      <c r="A897" s="61" t="n">
        <v>896</v>
      </c>
      <c r="B897" s="62" t="n">
        <v>42606.6145833333</v>
      </c>
      <c r="C897" s="63" t="n">
        <f aca="false">YEAR(B897)</f>
        <v>2016</v>
      </c>
      <c r="D897" s="32" t="s">
        <v>277</v>
      </c>
      <c r="E897" s="64" t="n">
        <v>8647</v>
      </c>
      <c r="F897" s="65" t="n">
        <v>-0.0008</v>
      </c>
      <c r="G897" s="66" t="n">
        <v>-6.9176</v>
      </c>
      <c r="H897" s="67" t="n">
        <f aca="false">E897+IF(D897="Long",1,-1)*G897</f>
        <v>8640.0824</v>
      </c>
      <c r="I897" s="68" t="n">
        <f aca="false">Assumptions!$B$58</f>
        <v>5.35750011455817</v>
      </c>
      <c r="J897" s="68" t="n">
        <f aca="false">INDEX(Yearly!$L$5:$L$22,MATCH(C897,Yearly!$A$5:$A$22,0))</f>
        <v>0.535750011455817</v>
      </c>
      <c r="K897" s="68" t="n">
        <f aca="false">G897-I897-J897</f>
        <v>-12.810850126014</v>
      </c>
      <c r="L897" s="69" t="n">
        <f aca="false">(I897+J897)/Assumptions!$B$8</f>
        <v>0.00025985551033068</v>
      </c>
      <c r="M897" s="70" t="n">
        <f aca="false">F897-L897</f>
        <v>-0.00105985551033068</v>
      </c>
      <c r="N897" s="71" t="n">
        <f aca="false">G897*Assumptions!$B$7</f>
        <v>-54406.924</v>
      </c>
      <c r="O897" s="71" t="n">
        <f aca="false">K897*Assumptions!$B$7</f>
        <v>-100757.3362411</v>
      </c>
      <c r="P897" s="68" t="n">
        <f aca="false">P896+G897</f>
        <v>12720.721405</v>
      </c>
      <c r="Q897" s="68" t="n">
        <f aca="false">MAX(Q896,P897)</f>
        <v>13312.91185</v>
      </c>
      <c r="R897" s="68" t="n">
        <f aca="false">Q897-P897</f>
        <v>592.190445000002</v>
      </c>
      <c r="S897" s="68" t="n">
        <f aca="false">S896+K897</f>
        <v>7438.22629204565</v>
      </c>
      <c r="T897" s="68" t="n">
        <f aca="false">MAX(T896,S897)</f>
        <v>8242.57374158216</v>
      </c>
      <c r="U897" s="68" t="n">
        <f aca="false">T897-S897</f>
        <v>804.347449536505</v>
      </c>
      <c r="V897" s="70" t="n">
        <f aca="false">V896+F897</f>
        <v>2.297</v>
      </c>
      <c r="W897" s="70" t="n">
        <f aca="false">MAX(W896,V897)</f>
        <v>2.3673</v>
      </c>
      <c r="X897" s="70" t="n">
        <f aca="false">W897-V897</f>
        <v>0.0702999999999996</v>
      </c>
      <c r="Y897" s="70" t="n">
        <f aca="false">Y896+M897</f>
        <v>2.06407496983086</v>
      </c>
      <c r="Z897" s="70" t="n">
        <f aca="false">MAX(Z896,Y897)</f>
        <v>2.14372976820277</v>
      </c>
      <c r="AA897" s="70" t="n">
        <f aca="false">Z897-Y897</f>
        <v>0.0796547983719038</v>
      </c>
      <c r="AB897" s="72" t="n">
        <f aca="false">AB896*(1+F897)</f>
        <v>8.69561610431659</v>
      </c>
      <c r="AC897" s="73" t="n">
        <f aca="false">MAX(AC896,AB897)</f>
        <v>9.33903707447139</v>
      </c>
      <c r="AD897" s="70" t="n">
        <f aca="false">1-AB897/AC897</f>
        <v>0.0688958577874815</v>
      </c>
      <c r="AE897" s="73" t="n">
        <f aca="false">AE896*(1+M897)</f>
        <v>6.89223992938672</v>
      </c>
      <c r="AF897" s="73" t="n">
        <f aca="false">MAX(AF896,AE897)</f>
        <v>7.47194341606817</v>
      </c>
      <c r="AG897" s="70" t="n">
        <f aca="false">1-AE897/AF897</f>
        <v>0.0775840306063902</v>
      </c>
      <c r="AH897" s="74" t="n">
        <f aca="false">IF(R897&gt;0,AH896+1,0)</f>
        <v>36</v>
      </c>
      <c r="AI897" s="74" t="n">
        <f aca="false">IF(U897&gt;0,AI896+1,0)</f>
        <v>36</v>
      </c>
      <c r="AJ897" s="74" t="n">
        <f aca="false">IF(G897&gt;0,AJ896+1,0)</f>
        <v>0</v>
      </c>
      <c r="AK897" s="74" t="n">
        <f aca="false">IF(G897&lt;=0,AK896+1,0)</f>
        <v>3</v>
      </c>
      <c r="AL897" s="74" t="n">
        <f aca="false">IF(K897&gt;0,AL896+1,0)</f>
        <v>0</v>
      </c>
      <c r="AM897" s="74" t="n">
        <f aca="false">IF(K897&lt;=0,AM896+1,0)</f>
        <v>12</v>
      </c>
    </row>
    <row r="898" customFormat="false" ht="15" hidden="false" customHeight="false" outlineLevel="0" collapsed="false">
      <c r="A898" s="61" t="n">
        <v>897</v>
      </c>
      <c r="B898" s="62" t="n">
        <v>42607.5729166667</v>
      </c>
      <c r="C898" s="63" t="n">
        <f aca="false">YEAR(B898)</f>
        <v>2016</v>
      </c>
      <c r="D898" s="32" t="s">
        <v>276</v>
      </c>
      <c r="E898" s="64" t="n">
        <v>8639.7</v>
      </c>
      <c r="F898" s="65" t="n">
        <v>0.004</v>
      </c>
      <c r="G898" s="66" t="n">
        <v>34.5588</v>
      </c>
      <c r="H898" s="67" t="n">
        <f aca="false">E898+IF(D898="Long",1,-1)*G898</f>
        <v>8605.1412</v>
      </c>
      <c r="I898" s="68" t="n">
        <f aca="false">Assumptions!$B$58</f>
        <v>5.35750011455817</v>
      </c>
      <c r="J898" s="68" t="n">
        <f aca="false">INDEX(Yearly!$L$5:$L$22,MATCH(C898,Yearly!$A$5:$A$22,0))</f>
        <v>0.535750011455817</v>
      </c>
      <c r="K898" s="68" t="n">
        <f aca="false">G898-I898-J898</f>
        <v>28.665549873986</v>
      </c>
      <c r="L898" s="69" t="n">
        <f aca="false">(I898+J898)/Assumptions!$B$8</f>
        <v>0.00025985551033068</v>
      </c>
      <c r="M898" s="70" t="n">
        <f aca="false">F898-L898</f>
        <v>0.00374014448966932</v>
      </c>
      <c r="N898" s="71" t="n">
        <f aca="false">G898*Assumptions!$B$7</f>
        <v>271804.962</v>
      </c>
      <c r="O898" s="71" t="n">
        <f aca="false">K898*Assumptions!$B$7</f>
        <v>225454.5497589</v>
      </c>
      <c r="P898" s="68" t="n">
        <f aca="false">P897+G898</f>
        <v>12755.280205</v>
      </c>
      <c r="Q898" s="68" t="n">
        <f aca="false">MAX(Q897,P898)</f>
        <v>13312.91185</v>
      </c>
      <c r="R898" s="68" t="n">
        <f aca="false">Q898-P898</f>
        <v>557.631645000001</v>
      </c>
      <c r="S898" s="68" t="n">
        <f aca="false">S897+K898</f>
        <v>7466.89184191964</v>
      </c>
      <c r="T898" s="68" t="n">
        <f aca="false">MAX(T897,S898)</f>
        <v>8242.57374158216</v>
      </c>
      <c r="U898" s="68" t="n">
        <f aca="false">T898-S898</f>
        <v>775.68189966252</v>
      </c>
      <c r="V898" s="70" t="n">
        <f aca="false">V897+F898</f>
        <v>2.301</v>
      </c>
      <c r="W898" s="70" t="n">
        <f aca="false">MAX(W897,V898)</f>
        <v>2.3673</v>
      </c>
      <c r="X898" s="70" t="n">
        <f aca="false">W898-V898</f>
        <v>0.0662999999999996</v>
      </c>
      <c r="Y898" s="70" t="n">
        <f aca="false">Y897+M898</f>
        <v>2.06781511432053</v>
      </c>
      <c r="Z898" s="70" t="n">
        <f aca="false">MAX(Z897,Y898)</f>
        <v>2.14372976820277</v>
      </c>
      <c r="AA898" s="70" t="n">
        <f aca="false">Z898-Y898</f>
        <v>0.0759146538822346</v>
      </c>
      <c r="AB898" s="72" t="n">
        <f aca="false">AB897*(1+F898)</f>
        <v>8.73039856873386</v>
      </c>
      <c r="AC898" s="73" t="n">
        <f aca="false">MAX(AC897,AB898)</f>
        <v>9.33903707447139</v>
      </c>
      <c r="AD898" s="70" t="n">
        <f aca="false">1-AB898/AC898</f>
        <v>0.0651714412186313</v>
      </c>
      <c r="AE898" s="73" t="n">
        <f aca="false">AE897*(1+M898)</f>
        <v>6.9180179025801</v>
      </c>
      <c r="AF898" s="73" t="n">
        <f aca="false">MAX(AF897,AE898)</f>
        <v>7.47194341606817</v>
      </c>
      <c r="AG898" s="70" t="n">
        <f aca="false">1-AE898/AF898</f>
        <v>0.0741340616012796</v>
      </c>
      <c r="AH898" s="74" t="n">
        <f aca="false">IF(R898&gt;0,AH897+1,0)</f>
        <v>37</v>
      </c>
      <c r="AI898" s="74" t="n">
        <f aca="false">IF(U898&gt;0,AI897+1,0)</f>
        <v>37</v>
      </c>
      <c r="AJ898" s="74" t="n">
        <f aca="false">IF(G898&gt;0,AJ897+1,0)</f>
        <v>1</v>
      </c>
      <c r="AK898" s="74" t="n">
        <f aca="false">IF(G898&lt;=0,AK897+1,0)</f>
        <v>0</v>
      </c>
      <c r="AL898" s="74" t="n">
        <f aca="false">IF(K898&gt;0,AL897+1,0)</f>
        <v>1</v>
      </c>
      <c r="AM898" s="74" t="n">
        <f aca="false">IF(K898&lt;=0,AM897+1,0)</f>
        <v>0</v>
      </c>
    </row>
    <row r="899" customFormat="false" ht="15" hidden="false" customHeight="false" outlineLevel="0" collapsed="false">
      <c r="A899" s="61" t="n">
        <v>898</v>
      </c>
      <c r="B899" s="62" t="n">
        <v>42611.6354166667</v>
      </c>
      <c r="C899" s="63" t="n">
        <f aca="false">YEAR(B899)</f>
        <v>2016</v>
      </c>
      <c r="D899" s="32" t="s">
        <v>277</v>
      </c>
      <c r="E899" s="64" t="n">
        <v>8605.1</v>
      </c>
      <c r="F899" s="65" t="n">
        <v>0.0309</v>
      </c>
      <c r="G899" s="66" t="n">
        <v>265.89759</v>
      </c>
      <c r="H899" s="67" t="n">
        <f aca="false">E899+IF(D899="Long",1,-1)*G899</f>
        <v>8870.99759</v>
      </c>
      <c r="I899" s="68" t="n">
        <f aca="false">Assumptions!$B$58</f>
        <v>5.35750011455817</v>
      </c>
      <c r="J899" s="68" t="n">
        <f aca="false">INDEX(Yearly!$L$5:$L$22,MATCH(C899,Yearly!$A$5:$A$22,0))</f>
        <v>0.535750011455817</v>
      </c>
      <c r="K899" s="68" t="n">
        <f aca="false">G899-I899-J899</f>
        <v>260.004339873986</v>
      </c>
      <c r="L899" s="69" t="n">
        <f aca="false">(I899+J899)/Assumptions!$B$8</f>
        <v>0.00025985551033068</v>
      </c>
      <c r="M899" s="70" t="n">
        <f aca="false">F899-L899</f>
        <v>0.0306401444896693</v>
      </c>
      <c r="N899" s="71" t="n">
        <f aca="false">G899*Assumptions!$B$7</f>
        <v>2091284.54535</v>
      </c>
      <c r="O899" s="71" t="n">
        <f aca="false">K899*Assumptions!$B$7</f>
        <v>2044934.1331089</v>
      </c>
      <c r="P899" s="68" t="n">
        <f aca="false">P898+G899</f>
        <v>13021.177795</v>
      </c>
      <c r="Q899" s="68" t="n">
        <f aca="false">MAX(Q898,P899)</f>
        <v>13312.91185</v>
      </c>
      <c r="R899" s="68" t="n">
        <f aca="false">Q899-P899</f>
        <v>291.734055000001</v>
      </c>
      <c r="S899" s="68" t="n">
        <f aca="false">S898+K899</f>
        <v>7726.89618179362</v>
      </c>
      <c r="T899" s="68" t="n">
        <f aca="false">MAX(T898,S899)</f>
        <v>8242.57374158216</v>
      </c>
      <c r="U899" s="68" t="n">
        <f aca="false">T899-S899</f>
        <v>515.677559788534</v>
      </c>
      <c r="V899" s="70" t="n">
        <f aca="false">V898+F899</f>
        <v>2.3319</v>
      </c>
      <c r="W899" s="70" t="n">
        <f aca="false">MAX(W898,V899)</f>
        <v>2.3673</v>
      </c>
      <c r="X899" s="70" t="n">
        <f aca="false">W899-V899</f>
        <v>0.0353999999999997</v>
      </c>
      <c r="Y899" s="70" t="n">
        <f aca="false">Y898+M899</f>
        <v>2.0984552588102</v>
      </c>
      <c r="Z899" s="70" t="n">
        <f aca="false">MAX(Z898,Y899)</f>
        <v>2.14372976820277</v>
      </c>
      <c r="AA899" s="70" t="n">
        <f aca="false">Z899-Y899</f>
        <v>0.0452745093925655</v>
      </c>
      <c r="AB899" s="72" t="n">
        <f aca="false">AB898*(1+F899)</f>
        <v>9.00016788450774</v>
      </c>
      <c r="AC899" s="73" t="n">
        <f aca="false">MAX(AC898,AB899)</f>
        <v>9.33903707447139</v>
      </c>
      <c r="AD899" s="70" t="n">
        <f aca="false">1-AB899/AC899</f>
        <v>0.0362852387522871</v>
      </c>
      <c r="AE899" s="73" t="n">
        <f aca="false">AE898*(1+M899)</f>
        <v>7.12998697069727</v>
      </c>
      <c r="AF899" s="73" t="n">
        <f aca="false">MAX(AF898,AE899)</f>
        <v>7.47194341606817</v>
      </c>
      <c r="AG899" s="70" t="n">
        <f aca="false">1-AE899/AF899</f>
        <v>0.0457653954706795</v>
      </c>
      <c r="AH899" s="74" t="n">
        <f aca="false">IF(R899&gt;0,AH898+1,0)</f>
        <v>38</v>
      </c>
      <c r="AI899" s="74" t="n">
        <f aca="false">IF(U899&gt;0,AI898+1,0)</f>
        <v>38</v>
      </c>
      <c r="AJ899" s="74" t="n">
        <f aca="false">IF(G899&gt;0,AJ898+1,0)</f>
        <v>2</v>
      </c>
      <c r="AK899" s="74" t="n">
        <f aca="false">IF(G899&lt;=0,AK898+1,0)</f>
        <v>0</v>
      </c>
      <c r="AL899" s="74" t="n">
        <f aca="false">IF(K899&gt;0,AL898+1,0)</f>
        <v>2</v>
      </c>
      <c r="AM899" s="74" t="n">
        <f aca="false">IF(K899&lt;=0,AM898+1,0)</f>
        <v>0</v>
      </c>
    </row>
    <row r="900" customFormat="false" ht="15" hidden="false" customHeight="false" outlineLevel="0" collapsed="false">
      <c r="A900" s="61" t="n">
        <v>899</v>
      </c>
      <c r="B900" s="62" t="n">
        <v>42622.4895833333</v>
      </c>
      <c r="C900" s="63" t="n">
        <f aca="false">YEAR(B900)</f>
        <v>2016</v>
      </c>
      <c r="D900" s="32" t="s">
        <v>276</v>
      </c>
      <c r="E900" s="64" t="n">
        <v>8871.05</v>
      </c>
      <c r="F900" s="65" t="n">
        <v>-0.0031</v>
      </c>
      <c r="G900" s="66" t="n">
        <v>-27.500255</v>
      </c>
      <c r="H900" s="67" t="n">
        <f aca="false">E900+IF(D900="Long",1,-1)*G900</f>
        <v>8898.550255</v>
      </c>
      <c r="I900" s="68" t="n">
        <f aca="false">Assumptions!$B$58</f>
        <v>5.35750011455817</v>
      </c>
      <c r="J900" s="68" t="n">
        <f aca="false">INDEX(Yearly!$L$5:$L$22,MATCH(C900,Yearly!$A$5:$A$22,0))</f>
        <v>0.535750011455817</v>
      </c>
      <c r="K900" s="68" t="n">
        <f aca="false">G900-I900-J900</f>
        <v>-33.393505126014</v>
      </c>
      <c r="L900" s="69" t="n">
        <f aca="false">(I900+J900)/Assumptions!$B$8</f>
        <v>0.00025985551033068</v>
      </c>
      <c r="M900" s="70" t="n">
        <f aca="false">F900-L900</f>
        <v>-0.00335985551033068</v>
      </c>
      <c r="N900" s="71" t="n">
        <f aca="false">G900*Assumptions!$B$7</f>
        <v>-216289.505575</v>
      </c>
      <c r="O900" s="71" t="n">
        <f aca="false">K900*Assumptions!$B$7</f>
        <v>-262639.9178161</v>
      </c>
      <c r="P900" s="68" t="n">
        <f aca="false">P899+G900</f>
        <v>12993.67754</v>
      </c>
      <c r="Q900" s="68" t="n">
        <f aca="false">MAX(Q899,P900)</f>
        <v>13312.91185</v>
      </c>
      <c r="R900" s="68" t="n">
        <f aca="false">Q900-P900</f>
        <v>319.234310000002</v>
      </c>
      <c r="S900" s="68" t="n">
        <f aca="false">S899+K900</f>
        <v>7693.50267666761</v>
      </c>
      <c r="T900" s="68" t="n">
        <f aca="false">MAX(T899,S900)</f>
        <v>8242.57374158216</v>
      </c>
      <c r="U900" s="68" t="n">
        <f aca="false">T900-S900</f>
        <v>549.071064914548</v>
      </c>
      <c r="V900" s="70" t="n">
        <f aca="false">V899+F900</f>
        <v>2.3288</v>
      </c>
      <c r="W900" s="70" t="n">
        <f aca="false">MAX(W899,V900)</f>
        <v>2.3673</v>
      </c>
      <c r="X900" s="70" t="n">
        <f aca="false">W900-V900</f>
        <v>0.0384999999999995</v>
      </c>
      <c r="Y900" s="70" t="n">
        <f aca="false">Y899+M900</f>
        <v>2.09509540329987</v>
      </c>
      <c r="Z900" s="70" t="n">
        <f aca="false">MAX(Z899,Y900)</f>
        <v>2.14372976820277</v>
      </c>
      <c r="AA900" s="70" t="n">
        <f aca="false">Z900-Y900</f>
        <v>0.0486343649028962</v>
      </c>
      <c r="AB900" s="72" t="n">
        <f aca="false">AB899*(1+F900)</f>
        <v>8.97226736406576</v>
      </c>
      <c r="AC900" s="73" t="n">
        <f aca="false">MAX(AC899,AB900)</f>
        <v>9.33903707447139</v>
      </c>
      <c r="AD900" s="70" t="n">
        <f aca="false">1-AB900/AC900</f>
        <v>0.039272754512155</v>
      </c>
      <c r="AE900" s="73" t="n">
        <f aca="false">AE899*(1+M900)</f>
        <v>7.10603124468519</v>
      </c>
      <c r="AF900" s="73" t="n">
        <f aca="false">MAX(AF899,AE900)</f>
        <v>7.47194341606817</v>
      </c>
      <c r="AG900" s="70" t="n">
        <f aca="false">1-AE900/AF900</f>
        <v>0.0489714858648556</v>
      </c>
      <c r="AH900" s="74" t="n">
        <f aca="false">IF(R900&gt;0,AH899+1,0)</f>
        <v>39</v>
      </c>
      <c r="AI900" s="74" t="n">
        <f aca="false">IF(U900&gt;0,AI899+1,0)</f>
        <v>39</v>
      </c>
      <c r="AJ900" s="74" t="n">
        <f aca="false">IF(G900&gt;0,AJ899+1,0)</f>
        <v>0</v>
      </c>
      <c r="AK900" s="74" t="n">
        <f aca="false">IF(G900&lt;=0,AK899+1,0)</f>
        <v>1</v>
      </c>
      <c r="AL900" s="74" t="n">
        <f aca="false">IF(K900&gt;0,AL899+1,0)</f>
        <v>0</v>
      </c>
      <c r="AM900" s="74" t="n">
        <f aca="false">IF(K900&lt;=0,AM899+1,0)</f>
        <v>1</v>
      </c>
    </row>
    <row r="901" customFormat="false" ht="15" hidden="false" customHeight="false" outlineLevel="0" collapsed="false">
      <c r="A901" s="61" t="n">
        <v>900</v>
      </c>
      <c r="B901" s="62" t="n">
        <v>42622.5729166667</v>
      </c>
      <c r="C901" s="63" t="n">
        <f aca="false">YEAR(B901)</f>
        <v>2016</v>
      </c>
      <c r="D901" s="32" t="s">
        <v>277</v>
      </c>
      <c r="E901" s="64" t="n">
        <v>8898.75</v>
      </c>
      <c r="F901" s="65" t="n">
        <v>-0.0045</v>
      </c>
      <c r="G901" s="66" t="n">
        <v>-40.044375</v>
      </c>
      <c r="H901" s="67" t="n">
        <f aca="false">E901+IF(D901="Long",1,-1)*G901</f>
        <v>8858.705625</v>
      </c>
      <c r="I901" s="68" t="n">
        <f aca="false">Assumptions!$B$58</f>
        <v>5.35750011455817</v>
      </c>
      <c r="J901" s="68" t="n">
        <f aca="false">INDEX(Yearly!$L$5:$L$22,MATCH(C901,Yearly!$A$5:$A$22,0))</f>
        <v>0.535750011455817</v>
      </c>
      <c r="K901" s="68" t="n">
        <f aca="false">G901-I901-J901</f>
        <v>-45.937625126014</v>
      </c>
      <c r="L901" s="69" t="n">
        <f aca="false">(I901+J901)/Assumptions!$B$8</f>
        <v>0.00025985551033068</v>
      </c>
      <c r="M901" s="70" t="n">
        <f aca="false">F901-L901</f>
        <v>-0.00475985551033068</v>
      </c>
      <c r="N901" s="71" t="n">
        <f aca="false">G901*Assumptions!$B$7</f>
        <v>-314949.009375</v>
      </c>
      <c r="O901" s="71" t="n">
        <f aca="false">K901*Assumptions!$B$7</f>
        <v>-361299.4216161</v>
      </c>
      <c r="P901" s="68" t="n">
        <f aca="false">P900+G901</f>
        <v>12953.633165</v>
      </c>
      <c r="Q901" s="68" t="n">
        <f aca="false">MAX(Q900,P901)</f>
        <v>13312.91185</v>
      </c>
      <c r="R901" s="68" t="n">
        <f aca="false">Q901-P901</f>
        <v>359.278685000001</v>
      </c>
      <c r="S901" s="68" t="n">
        <f aca="false">S900+K901</f>
        <v>7647.5650515416</v>
      </c>
      <c r="T901" s="68" t="n">
        <f aca="false">MAX(T900,S901)</f>
        <v>8242.57374158216</v>
      </c>
      <c r="U901" s="68" t="n">
        <f aca="false">T901-S901</f>
        <v>595.008690040561</v>
      </c>
      <c r="V901" s="70" t="n">
        <f aca="false">V900+F901</f>
        <v>2.3243</v>
      </c>
      <c r="W901" s="70" t="n">
        <f aca="false">MAX(W900,V901)</f>
        <v>2.3673</v>
      </c>
      <c r="X901" s="70" t="n">
        <f aca="false">W901-V901</f>
        <v>0.0429999999999997</v>
      </c>
      <c r="Y901" s="70" t="n">
        <f aca="false">Y900+M901</f>
        <v>2.09033554778954</v>
      </c>
      <c r="Z901" s="70" t="n">
        <f aca="false">MAX(Z900,Y901)</f>
        <v>2.14372976820277</v>
      </c>
      <c r="AA901" s="70" t="n">
        <f aca="false">Z901-Y901</f>
        <v>0.0533942204132267</v>
      </c>
      <c r="AB901" s="72" t="n">
        <f aca="false">AB900*(1+F901)</f>
        <v>8.93189216092747</v>
      </c>
      <c r="AC901" s="73" t="n">
        <f aca="false">MAX(AC900,AB901)</f>
        <v>9.33903707447139</v>
      </c>
      <c r="AD901" s="70" t="n">
        <f aca="false">1-AB901/AC901</f>
        <v>0.0435960271168502</v>
      </c>
      <c r="AE901" s="73" t="n">
        <f aca="false">AE900*(1+M901)</f>
        <v>7.07220756270859</v>
      </c>
      <c r="AF901" s="73" t="n">
        <f aca="false">MAX(AF900,AE901)</f>
        <v>7.47194341606817</v>
      </c>
      <c r="AG901" s="70" t="n">
        <f aca="false">1-AE901/AF901</f>
        <v>0.0534982441783434</v>
      </c>
      <c r="AH901" s="74" t="n">
        <f aca="false">IF(R901&gt;0,AH900+1,0)</f>
        <v>40</v>
      </c>
      <c r="AI901" s="74" t="n">
        <f aca="false">IF(U901&gt;0,AI900+1,0)</f>
        <v>40</v>
      </c>
      <c r="AJ901" s="74" t="n">
        <f aca="false">IF(G901&gt;0,AJ900+1,0)</f>
        <v>0</v>
      </c>
      <c r="AK901" s="74" t="n">
        <f aca="false">IF(G901&lt;=0,AK900+1,0)</f>
        <v>2</v>
      </c>
      <c r="AL901" s="74" t="n">
        <f aca="false">IF(K901&gt;0,AL900+1,0)</f>
        <v>0</v>
      </c>
      <c r="AM901" s="74" t="n">
        <f aca="false">IF(K901&lt;=0,AM900+1,0)</f>
        <v>2</v>
      </c>
    </row>
    <row r="902" customFormat="false" ht="15" hidden="false" customHeight="false" outlineLevel="0" collapsed="false">
      <c r="A902" s="61" t="n">
        <v>901</v>
      </c>
      <c r="B902" s="62" t="n">
        <v>42622.6354166667</v>
      </c>
      <c r="C902" s="63" t="n">
        <f aca="false">YEAR(B902)</f>
        <v>2016</v>
      </c>
      <c r="D902" s="32" t="s">
        <v>276</v>
      </c>
      <c r="E902" s="64" t="n">
        <v>8859.15</v>
      </c>
      <c r="F902" s="65" t="n">
        <v>0.0032</v>
      </c>
      <c r="G902" s="66" t="n">
        <v>28.34928</v>
      </c>
      <c r="H902" s="67" t="n">
        <f aca="false">E902+IF(D902="Long",1,-1)*G902</f>
        <v>8830.80072</v>
      </c>
      <c r="I902" s="68" t="n">
        <f aca="false">Assumptions!$B$58</f>
        <v>5.35750011455817</v>
      </c>
      <c r="J902" s="68" t="n">
        <f aca="false">INDEX(Yearly!$L$5:$L$22,MATCH(C902,Yearly!$A$5:$A$22,0))</f>
        <v>0.535750011455817</v>
      </c>
      <c r="K902" s="68" t="n">
        <f aca="false">G902-I902-J902</f>
        <v>22.456029873986</v>
      </c>
      <c r="L902" s="69" t="n">
        <f aca="false">(I902+J902)/Assumptions!$B$8</f>
        <v>0.00025985551033068</v>
      </c>
      <c r="M902" s="70" t="n">
        <f aca="false">F902-L902</f>
        <v>0.00294014448966932</v>
      </c>
      <c r="N902" s="71" t="n">
        <f aca="false">G902*Assumptions!$B$7</f>
        <v>222967.0872</v>
      </c>
      <c r="O902" s="71" t="n">
        <f aca="false">K902*Assumptions!$B$7</f>
        <v>176616.6749589</v>
      </c>
      <c r="P902" s="68" t="n">
        <f aca="false">P901+G902</f>
        <v>12981.982445</v>
      </c>
      <c r="Q902" s="68" t="n">
        <f aca="false">MAX(Q901,P902)</f>
        <v>13312.91185</v>
      </c>
      <c r="R902" s="68" t="n">
        <f aca="false">Q902-P902</f>
        <v>330.929405000001</v>
      </c>
      <c r="S902" s="68" t="n">
        <f aca="false">S901+K902</f>
        <v>7670.02108141558</v>
      </c>
      <c r="T902" s="68" t="n">
        <f aca="false">MAX(T901,S902)</f>
        <v>8242.57374158216</v>
      </c>
      <c r="U902" s="68" t="n">
        <f aca="false">T902-S902</f>
        <v>572.552660166575</v>
      </c>
      <c r="V902" s="70" t="n">
        <f aca="false">V901+F902</f>
        <v>2.3275</v>
      </c>
      <c r="W902" s="70" t="n">
        <f aca="false">MAX(W901,V902)</f>
        <v>2.3673</v>
      </c>
      <c r="X902" s="70" t="n">
        <f aca="false">W902-V902</f>
        <v>0.0397999999999996</v>
      </c>
      <c r="Y902" s="70" t="n">
        <f aca="false">Y901+M902</f>
        <v>2.09327569227921</v>
      </c>
      <c r="Z902" s="70" t="n">
        <f aca="false">MAX(Z901,Y902)</f>
        <v>2.14372976820277</v>
      </c>
      <c r="AA902" s="70" t="n">
        <f aca="false">Z902-Y902</f>
        <v>0.0504540759235574</v>
      </c>
      <c r="AB902" s="72" t="n">
        <f aca="false">AB901*(1+F902)</f>
        <v>8.96047421584244</v>
      </c>
      <c r="AC902" s="73" t="n">
        <f aca="false">MAX(AC901,AB902)</f>
        <v>9.33903707447139</v>
      </c>
      <c r="AD902" s="70" t="n">
        <f aca="false">1-AB902/AC902</f>
        <v>0.040535534403624</v>
      </c>
      <c r="AE902" s="73" t="n">
        <f aca="false">AE901*(1+M902)</f>
        <v>7.09300087480389</v>
      </c>
      <c r="AF902" s="73" t="n">
        <f aca="false">MAX(AF901,AE902)</f>
        <v>7.47194341606817</v>
      </c>
      <c r="AG902" s="70" t="n">
        <f aca="false">1-AE902/AF902</f>
        <v>0.050715392256502</v>
      </c>
      <c r="AH902" s="74" t="n">
        <f aca="false">IF(R902&gt;0,AH901+1,0)</f>
        <v>41</v>
      </c>
      <c r="AI902" s="74" t="n">
        <f aca="false">IF(U902&gt;0,AI901+1,0)</f>
        <v>41</v>
      </c>
      <c r="AJ902" s="74" t="n">
        <f aca="false">IF(G902&gt;0,AJ901+1,0)</f>
        <v>1</v>
      </c>
      <c r="AK902" s="74" t="n">
        <f aca="false">IF(G902&lt;=0,AK901+1,0)</f>
        <v>0</v>
      </c>
      <c r="AL902" s="74" t="n">
        <f aca="false">IF(K902&gt;0,AL901+1,0)</f>
        <v>1</v>
      </c>
      <c r="AM902" s="74" t="n">
        <f aca="false">IF(K902&lt;=0,AM901+1,0)</f>
        <v>0</v>
      </c>
    </row>
    <row r="903" customFormat="false" ht="15" hidden="false" customHeight="false" outlineLevel="0" collapsed="false">
      <c r="A903" s="61" t="n">
        <v>902</v>
      </c>
      <c r="B903" s="62" t="n">
        <v>42629.40625</v>
      </c>
      <c r="C903" s="63" t="n">
        <f aca="false">YEAR(B903)</f>
        <v>2016</v>
      </c>
      <c r="D903" s="32" t="s">
        <v>277</v>
      </c>
      <c r="E903" s="64" t="n">
        <v>8830.8</v>
      </c>
      <c r="F903" s="65" t="n">
        <v>-0.0071</v>
      </c>
      <c r="G903" s="66" t="n">
        <v>-62.69868</v>
      </c>
      <c r="H903" s="67" t="n">
        <f aca="false">E903+IF(D903="Long",1,-1)*G903</f>
        <v>8768.10132</v>
      </c>
      <c r="I903" s="68" t="n">
        <f aca="false">Assumptions!$B$58</f>
        <v>5.35750011455817</v>
      </c>
      <c r="J903" s="68" t="n">
        <f aca="false">INDEX(Yearly!$L$5:$L$22,MATCH(C903,Yearly!$A$5:$A$22,0))</f>
        <v>0.535750011455817</v>
      </c>
      <c r="K903" s="68" t="n">
        <f aca="false">G903-I903-J903</f>
        <v>-68.591930126014</v>
      </c>
      <c r="L903" s="69" t="n">
        <f aca="false">(I903+J903)/Assumptions!$B$8</f>
        <v>0.00025985551033068</v>
      </c>
      <c r="M903" s="70" t="n">
        <f aca="false">F903-L903</f>
        <v>-0.00735985551033068</v>
      </c>
      <c r="N903" s="71" t="n">
        <f aca="false">G903*Assumptions!$B$7</f>
        <v>-493125.1182</v>
      </c>
      <c r="O903" s="71" t="n">
        <f aca="false">K903*Assumptions!$B$7</f>
        <v>-539475.5304411</v>
      </c>
      <c r="P903" s="68" t="n">
        <f aca="false">P902+G903</f>
        <v>12919.283765</v>
      </c>
      <c r="Q903" s="68" t="n">
        <f aca="false">MAX(Q902,P903)</f>
        <v>13312.91185</v>
      </c>
      <c r="R903" s="68" t="n">
        <f aca="false">Q903-P903</f>
        <v>393.628085</v>
      </c>
      <c r="S903" s="68" t="n">
        <f aca="false">S902+K903</f>
        <v>7601.42915128957</v>
      </c>
      <c r="T903" s="68" t="n">
        <f aca="false">MAX(T902,S903)</f>
        <v>8242.57374158216</v>
      </c>
      <c r="U903" s="68" t="n">
        <f aca="false">T903-S903</f>
        <v>641.144590292589</v>
      </c>
      <c r="V903" s="70" t="n">
        <f aca="false">V902+F903</f>
        <v>2.3204</v>
      </c>
      <c r="W903" s="70" t="n">
        <f aca="false">MAX(W902,V903)</f>
        <v>2.3673</v>
      </c>
      <c r="X903" s="70" t="n">
        <f aca="false">W903-V903</f>
        <v>0.0468999999999995</v>
      </c>
      <c r="Y903" s="70" t="n">
        <f aca="false">Y902+M903</f>
        <v>2.08591583676888</v>
      </c>
      <c r="Z903" s="70" t="n">
        <f aca="false">MAX(Z902,Y903)</f>
        <v>2.14372976820277</v>
      </c>
      <c r="AA903" s="70" t="n">
        <f aca="false">Z903-Y903</f>
        <v>0.0578139314338881</v>
      </c>
      <c r="AB903" s="72" t="n">
        <f aca="false">AB902*(1+F903)</f>
        <v>8.89685484890996</v>
      </c>
      <c r="AC903" s="73" t="n">
        <f aca="false">MAX(AC902,AB903)</f>
        <v>9.33903707447139</v>
      </c>
      <c r="AD903" s="70" t="n">
        <f aca="false">1-AB903/AC903</f>
        <v>0.0473477321093583</v>
      </c>
      <c r="AE903" s="73" t="n">
        <f aca="false">AE902*(1+M903)</f>
        <v>7.04079741323068</v>
      </c>
      <c r="AF903" s="73" t="n">
        <f aca="false">MAX(AF902,AE903)</f>
        <v>7.47194341606817</v>
      </c>
      <c r="AG903" s="70" t="n">
        <f aca="false">1-AE903/AF903</f>
        <v>0.0577019898076752</v>
      </c>
      <c r="AH903" s="74" t="n">
        <f aca="false">IF(R903&gt;0,AH902+1,0)</f>
        <v>42</v>
      </c>
      <c r="AI903" s="74" t="n">
        <f aca="false">IF(U903&gt;0,AI902+1,0)</f>
        <v>42</v>
      </c>
      <c r="AJ903" s="74" t="n">
        <f aca="false">IF(G903&gt;0,AJ902+1,0)</f>
        <v>0</v>
      </c>
      <c r="AK903" s="74" t="n">
        <f aca="false">IF(G903&lt;=0,AK902+1,0)</f>
        <v>1</v>
      </c>
      <c r="AL903" s="74" t="n">
        <f aca="false">IF(K903&gt;0,AL902+1,0)</f>
        <v>0</v>
      </c>
      <c r="AM903" s="74" t="n">
        <f aca="false">IF(K903&lt;=0,AM902+1,0)</f>
        <v>1</v>
      </c>
    </row>
    <row r="904" customFormat="false" ht="15" hidden="false" customHeight="false" outlineLevel="0" collapsed="false">
      <c r="A904" s="61" t="n">
        <v>903</v>
      </c>
      <c r="B904" s="62" t="n">
        <v>42629.59375</v>
      </c>
      <c r="C904" s="63" t="n">
        <f aca="false">YEAR(B904)</f>
        <v>2016</v>
      </c>
      <c r="D904" s="32" t="s">
        <v>276</v>
      </c>
      <c r="E904" s="64" t="n">
        <v>8768.25</v>
      </c>
      <c r="F904" s="65" t="n">
        <v>-0.0047</v>
      </c>
      <c r="G904" s="66" t="n">
        <v>-41.210775</v>
      </c>
      <c r="H904" s="67" t="n">
        <f aca="false">E904+IF(D904="Long",1,-1)*G904</f>
        <v>8809.460775</v>
      </c>
      <c r="I904" s="68" t="n">
        <f aca="false">Assumptions!$B$58</f>
        <v>5.35750011455817</v>
      </c>
      <c r="J904" s="68" t="n">
        <f aca="false">INDEX(Yearly!$L$5:$L$22,MATCH(C904,Yearly!$A$5:$A$22,0))</f>
        <v>0.535750011455817</v>
      </c>
      <c r="K904" s="68" t="n">
        <f aca="false">G904-I904-J904</f>
        <v>-47.104025126014</v>
      </c>
      <c r="L904" s="69" t="n">
        <f aca="false">(I904+J904)/Assumptions!$B$8</f>
        <v>0.00025985551033068</v>
      </c>
      <c r="M904" s="70" t="n">
        <f aca="false">F904-L904</f>
        <v>-0.00495985551033068</v>
      </c>
      <c r="N904" s="71" t="n">
        <f aca="false">G904*Assumptions!$B$7</f>
        <v>-324122.745375</v>
      </c>
      <c r="O904" s="71" t="n">
        <f aca="false">K904*Assumptions!$B$7</f>
        <v>-370473.1576161</v>
      </c>
      <c r="P904" s="68" t="n">
        <f aca="false">P903+G904</f>
        <v>12878.07299</v>
      </c>
      <c r="Q904" s="68" t="n">
        <f aca="false">MAX(Q903,P904)</f>
        <v>13312.91185</v>
      </c>
      <c r="R904" s="68" t="n">
        <f aca="false">Q904-P904</f>
        <v>434.83886</v>
      </c>
      <c r="S904" s="68" t="n">
        <f aca="false">S903+K904</f>
        <v>7554.32512616355</v>
      </c>
      <c r="T904" s="68" t="n">
        <f aca="false">MAX(T903,S904)</f>
        <v>8242.57374158216</v>
      </c>
      <c r="U904" s="68" t="n">
        <f aca="false">T904-S904</f>
        <v>688.248615418603</v>
      </c>
      <c r="V904" s="70" t="n">
        <f aca="false">V903+F904</f>
        <v>2.3157</v>
      </c>
      <c r="W904" s="70" t="n">
        <f aca="false">MAX(W903,V904)</f>
        <v>2.3673</v>
      </c>
      <c r="X904" s="70" t="n">
        <f aca="false">W904-V904</f>
        <v>0.0515999999999996</v>
      </c>
      <c r="Y904" s="70" t="n">
        <f aca="false">Y903+M904</f>
        <v>2.08095598125855</v>
      </c>
      <c r="Z904" s="70" t="n">
        <f aca="false">MAX(Z903,Y904)</f>
        <v>2.14372976820277</v>
      </c>
      <c r="AA904" s="70" t="n">
        <f aca="false">Z904-Y904</f>
        <v>0.0627737869442187</v>
      </c>
      <c r="AB904" s="72" t="n">
        <f aca="false">AB903*(1+F904)</f>
        <v>8.85503963112008</v>
      </c>
      <c r="AC904" s="73" t="n">
        <f aca="false">MAX(AC903,AB904)</f>
        <v>9.33903707447139</v>
      </c>
      <c r="AD904" s="70" t="n">
        <f aca="false">1-AB904/AC904</f>
        <v>0.0518251977684443</v>
      </c>
      <c r="AE904" s="73" t="n">
        <f aca="false">AE903*(1+M904)</f>
        <v>7.00587607538355</v>
      </c>
      <c r="AF904" s="73" t="n">
        <f aca="false">MAX(AF903,AE904)</f>
        <v>7.47194341606817</v>
      </c>
      <c r="AG904" s="70" t="n">
        <f aca="false">1-AE904/AF904</f>
        <v>0.0623756517859013</v>
      </c>
      <c r="AH904" s="74" t="n">
        <f aca="false">IF(R904&gt;0,AH903+1,0)</f>
        <v>43</v>
      </c>
      <c r="AI904" s="74" t="n">
        <f aca="false">IF(U904&gt;0,AI903+1,0)</f>
        <v>43</v>
      </c>
      <c r="AJ904" s="74" t="n">
        <f aca="false">IF(G904&gt;0,AJ903+1,0)</f>
        <v>0</v>
      </c>
      <c r="AK904" s="74" t="n">
        <f aca="false">IF(G904&lt;=0,AK903+1,0)</f>
        <v>2</v>
      </c>
      <c r="AL904" s="74" t="n">
        <f aca="false">IF(K904&gt;0,AL903+1,0)</f>
        <v>0</v>
      </c>
      <c r="AM904" s="74" t="n">
        <f aca="false">IF(K904&lt;=0,AM903+1,0)</f>
        <v>2</v>
      </c>
    </row>
    <row r="905" customFormat="false" ht="15" hidden="false" customHeight="false" outlineLevel="0" collapsed="false">
      <c r="A905" s="61" t="n">
        <v>904</v>
      </c>
      <c r="B905" s="62" t="n">
        <v>42632.4270833333</v>
      </c>
      <c r="C905" s="63" t="n">
        <f aca="false">YEAR(B905)</f>
        <v>2016</v>
      </c>
      <c r="D905" s="32" t="s">
        <v>277</v>
      </c>
      <c r="E905" s="64" t="n">
        <v>8809.05</v>
      </c>
      <c r="F905" s="65" t="n">
        <v>-0.0038</v>
      </c>
      <c r="G905" s="66" t="n">
        <v>-33.47439</v>
      </c>
      <c r="H905" s="67" t="n">
        <f aca="false">E905+IF(D905="Long",1,-1)*G905</f>
        <v>8775.57561</v>
      </c>
      <c r="I905" s="68" t="n">
        <f aca="false">Assumptions!$B$58</f>
        <v>5.35750011455817</v>
      </c>
      <c r="J905" s="68" t="n">
        <f aca="false">INDEX(Yearly!$L$5:$L$22,MATCH(C905,Yearly!$A$5:$A$22,0))</f>
        <v>0.535750011455817</v>
      </c>
      <c r="K905" s="68" t="n">
        <f aca="false">G905-I905-J905</f>
        <v>-39.367640126014</v>
      </c>
      <c r="L905" s="69" t="n">
        <f aca="false">(I905+J905)/Assumptions!$B$8</f>
        <v>0.00025985551033068</v>
      </c>
      <c r="M905" s="70" t="n">
        <f aca="false">F905-L905</f>
        <v>-0.00405985551033068</v>
      </c>
      <c r="N905" s="71" t="n">
        <f aca="false">G905*Assumptions!$B$7</f>
        <v>-263276.07735</v>
      </c>
      <c r="O905" s="71" t="n">
        <f aca="false">K905*Assumptions!$B$7</f>
        <v>-309626.4895911</v>
      </c>
      <c r="P905" s="68" t="n">
        <f aca="false">P904+G905</f>
        <v>12844.5986</v>
      </c>
      <c r="Q905" s="68" t="n">
        <f aca="false">MAX(Q904,P905)</f>
        <v>13312.91185</v>
      </c>
      <c r="R905" s="68" t="n">
        <f aca="false">Q905-P905</f>
        <v>468.313249999999</v>
      </c>
      <c r="S905" s="68" t="n">
        <f aca="false">S904+K905</f>
        <v>7514.95748603754</v>
      </c>
      <c r="T905" s="68" t="n">
        <f aca="false">MAX(T904,S905)</f>
        <v>8242.57374158216</v>
      </c>
      <c r="U905" s="68" t="n">
        <f aca="false">T905-S905</f>
        <v>727.616255544616</v>
      </c>
      <c r="V905" s="70" t="n">
        <f aca="false">V904+F905</f>
        <v>2.3119</v>
      </c>
      <c r="W905" s="70" t="n">
        <f aca="false">MAX(W904,V905)</f>
        <v>2.3673</v>
      </c>
      <c r="X905" s="70" t="n">
        <f aca="false">W905-V905</f>
        <v>0.0553999999999997</v>
      </c>
      <c r="Y905" s="70" t="n">
        <f aca="false">Y904+M905</f>
        <v>2.07689612574822</v>
      </c>
      <c r="Z905" s="70" t="n">
        <f aca="false">MAX(Z904,Y905)</f>
        <v>2.14372976820277</v>
      </c>
      <c r="AA905" s="70" t="n">
        <f aca="false">Z905-Y905</f>
        <v>0.0668336424545495</v>
      </c>
      <c r="AB905" s="72" t="n">
        <f aca="false">AB904*(1+F905)</f>
        <v>8.82139048052182</v>
      </c>
      <c r="AC905" s="73" t="n">
        <f aca="false">MAX(AC904,AB905)</f>
        <v>9.33903707447139</v>
      </c>
      <c r="AD905" s="70" t="n">
        <f aca="false">1-AB905/AC905</f>
        <v>0.0554282620169242</v>
      </c>
      <c r="AE905" s="73" t="n">
        <f aca="false">AE904*(1+M905)</f>
        <v>6.97743323079421</v>
      </c>
      <c r="AF905" s="73" t="n">
        <f aca="false">MAX(AF904,AE905)</f>
        <v>7.47194341606817</v>
      </c>
      <c r="AG905" s="70" t="n">
        <f aca="false">1-AE905/AF905</f>
        <v>0.0661822711626185</v>
      </c>
      <c r="AH905" s="74" t="n">
        <f aca="false">IF(R905&gt;0,AH904+1,0)</f>
        <v>44</v>
      </c>
      <c r="AI905" s="74" t="n">
        <f aca="false">IF(U905&gt;0,AI904+1,0)</f>
        <v>44</v>
      </c>
      <c r="AJ905" s="74" t="n">
        <f aca="false">IF(G905&gt;0,AJ904+1,0)</f>
        <v>0</v>
      </c>
      <c r="AK905" s="74" t="n">
        <f aca="false">IF(G905&lt;=0,AK904+1,0)</f>
        <v>3</v>
      </c>
      <c r="AL905" s="74" t="n">
        <f aca="false">IF(K905&gt;0,AL904+1,0)</f>
        <v>0</v>
      </c>
      <c r="AM905" s="74" t="n">
        <f aca="false">IF(K905&lt;=0,AM904+1,0)</f>
        <v>3</v>
      </c>
    </row>
    <row r="906" customFormat="false" ht="15" hidden="false" customHeight="false" outlineLevel="0" collapsed="false">
      <c r="A906" s="61" t="n">
        <v>905</v>
      </c>
      <c r="B906" s="62" t="n">
        <v>42633.40625</v>
      </c>
      <c r="C906" s="63" t="n">
        <f aca="false">YEAR(B906)</f>
        <v>2016</v>
      </c>
      <c r="D906" s="32" t="s">
        <v>276</v>
      </c>
      <c r="E906" s="64" t="n">
        <v>8775.7</v>
      </c>
      <c r="F906" s="65" t="n">
        <v>-0.002</v>
      </c>
      <c r="G906" s="66" t="n">
        <v>-17.5514</v>
      </c>
      <c r="H906" s="67" t="n">
        <f aca="false">E906+IF(D906="Long",1,-1)*G906</f>
        <v>8793.2514</v>
      </c>
      <c r="I906" s="68" t="n">
        <f aca="false">Assumptions!$B$58</f>
        <v>5.35750011455817</v>
      </c>
      <c r="J906" s="68" t="n">
        <f aca="false">INDEX(Yearly!$L$5:$L$22,MATCH(C906,Yearly!$A$5:$A$22,0))</f>
        <v>0.535750011455817</v>
      </c>
      <c r="K906" s="68" t="n">
        <f aca="false">G906-I906-J906</f>
        <v>-23.444650126014</v>
      </c>
      <c r="L906" s="69" t="n">
        <f aca="false">(I906+J906)/Assumptions!$B$8</f>
        <v>0.00025985551033068</v>
      </c>
      <c r="M906" s="70" t="n">
        <f aca="false">F906-L906</f>
        <v>-0.00225985551033068</v>
      </c>
      <c r="N906" s="71" t="n">
        <f aca="false">G906*Assumptions!$B$7</f>
        <v>-138041.761</v>
      </c>
      <c r="O906" s="71" t="n">
        <f aca="false">K906*Assumptions!$B$7</f>
        <v>-184392.1732411</v>
      </c>
      <c r="P906" s="68" t="n">
        <f aca="false">P905+G906</f>
        <v>12827.0472</v>
      </c>
      <c r="Q906" s="68" t="n">
        <f aca="false">MAX(Q905,P906)</f>
        <v>13312.91185</v>
      </c>
      <c r="R906" s="68" t="n">
        <f aca="false">Q906-P906</f>
        <v>485.86465</v>
      </c>
      <c r="S906" s="68" t="n">
        <f aca="false">S905+K906</f>
        <v>7491.51283591153</v>
      </c>
      <c r="T906" s="68" t="n">
        <f aca="false">MAX(T905,S906)</f>
        <v>8242.57374158216</v>
      </c>
      <c r="U906" s="68" t="n">
        <f aca="false">T906-S906</f>
        <v>751.06090567063</v>
      </c>
      <c r="V906" s="70" t="n">
        <f aca="false">V905+F906</f>
        <v>2.3099</v>
      </c>
      <c r="W906" s="70" t="n">
        <f aca="false">MAX(W905,V906)</f>
        <v>2.3673</v>
      </c>
      <c r="X906" s="70" t="n">
        <f aca="false">W906-V906</f>
        <v>0.0573999999999995</v>
      </c>
      <c r="Y906" s="70" t="n">
        <f aca="false">Y905+M906</f>
        <v>2.07463627023789</v>
      </c>
      <c r="Z906" s="70" t="n">
        <f aca="false">MAX(Z905,Y906)</f>
        <v>2.14372976820277</v>
      </c>
      <c r="AA906" s="70" t="n">
        <f aca="false">Z906-Y906</f>
        <v>0.0690934979648801</v>
      </c>
      <c r="AB906" s="72" t="n">
        <f aca="false">AB905*(1+F906)</f>
        <v>8.80374769956078</v>
      </c>
      <c r="AC906" s="73" t="n">
        <f aca="false">MAX(AC905,AB906)</f>
        <v>9.33903707447139</v>
      </c>
      <c r="AD906" s="70" t="n">
        <f aca="false">1-AB906/AC906</f>
        <v>0.0573174054928903</v>
      </c>
      <c r="AE906" s="73" t="n">
        <f aca="false">AE905*(1+M906)</f>
        <v>6.96166523985963</v>
      </c>
      <c r="AF906" s="73" t="n">
        <f aca="false">MAX(AF905,AE906)</f>
        <v>7.47194341606817</v>
      </c>
      <c r="AG906" s="70" t="n">
        <f aca="false">1-AE906/AF906</f>
        <v>0.0682925643027762</v>
      </c>
      <c r="AH906" s="74" t="n">
        <f aca="false">IF(R906&gt;0,AH905+1,0)</f>
        <v>45</v>
      </c>
      <c r="AI906" s="74" t="n">
        <f aca="false">IF(U906&gt;0,AI905+1,0)</f>
        <v>45</v>
      </c>
      <c r="AJ906" s="74" t="n">
        <f aca="false">IF(G906&gt;0,AJ905+1,0)</f>
        <v>0</v>
      </c>
      <c r="AK906" s="74" t="n">
        <f aca="false">IF(G906&lt;=0,AK905+1,0)</f>
        <v>4</v>
      </c>
      <c r="AL906" s="74" t="n">
        <f aca="false">IF(K906&gt;0,AL905+1,0)</f>
        <v>0</v>
      </c>
      <c r="AM906" s="74" t="n">
        <f aca="false">IF(K906&lt;=0,AM905+1,0)</f>
        <v>4</v>
      </c>
    </row>
    <row r="907" customFormat="false" ht="15" hidden="false" customHeight="false" outlineLevel="0" collapsed="false">
      <c r="A907" s="61" t="n">
        <v>906</v>
      </c>
      <c r="B907" s="62" t="n">
        <v>42634.40625</v>
      </c>
      <c r="C907" s="63" t="n">
        <f aca="false">YEAR(B907)</f>
        <v>2016</v>
      </c>
      <c r="D907" s="32" t="s">
        <v>277</v>
      </c>
      <c r="E907" s="64" t="n">
        <v>8793.3</v>
      </c>
      <c r="F907" s="65" t="n">
        <v>-0.0009</v>
      </c>
      <c r="G907" s="66" t="n">
        <v>-7.91397</v>
      </c>
      <c r="H907" s="67" t="n">
        <f aca="false">E907+IF(D907="Long",1,-1)*G907</f>
        <v>8785.38603</v>
      </c>
      <c r="I907" s="68" t="n">
        <f aca="false">Assumptions!$B$58</f>
        <v>5.35750011455817</v>
      </c>
      <c r="J907" s="68" t="n">
        <f aca="false">INDEX(Yearly!$L$5:$L$22,MATCH(C907,Yearly!$A$5:$A$22,0))</f>
        <v>0.535750011455817</v>
      </c>
      <c r="K907" s="68" t="n">
        <f aca="false">G907-I907-J907</f>
        <v>-13.807220126014</v>
      </c>
      <c r="L907" s="69" t="n">
        <f aca="false">(I907+J907)/Assumptions!$B$8</f>
        <v>0.00025985551033068</v>
      </c>
      <c r="M907" s="70" t="n">
        <f aca="false">F907-L907</f>
        <v>-0.00115985551033068</v>
      </c>
      <c r="N907" s="71" t="n">
        <f aca="false">G907*Assumptions!$B$7</f>
        <v>-62243.37405</v>
      </c>
      <c r="O907" s="71" t="n">
        <f aca="false">K907*Assumptions!$B$7</f>
        <v>-108593.7862911</v>
      </c>
      <c r="P907" s="68" t="n">
        <f aca="false">P906+G907</f>
        <v>12819.13323</v>
      </c>
      <c r="Q907" s="68" t="n">
        <f aca="false">MAX(Q906,P907)</f>
        <v>13312.91185</v>
      </c>
      <c r="R907" s="68" t="n">
        <f aca="false">Q907-P907</f>
        <v>493.778619999999</v>
      </c>
      <c r="S907" s="68" t="n">
        <f aca="false">S906+K907</f>
        <v>7477.70561578551</v>
      </c>
      <c r="T907" s="68" t="n">
        <f aca="false">MAX(T906,S907)</f>
        <v>8242.57374158216</v>
      </c>
      <c r="U907" s="68" t="n">
        <f aca="false">T907-S907</f>
        <v>764.868125796644</v>
      </c>
      <c r="V907" s="70" t="n">
        <f aca="false">V906+F907</f>
        <v>2.309</v>
      </c>
      <c r="W907" s="70" t="n">
        <f aca="false">MAX(W906,V907)</f>
        <v>2.3673</v>
      </c>
      <c r="X907" s="70" t="n">
        <f aca="false">W907-V907</f>
        <v>0.0582999999999996</v>
      </c>
      <c r="Y907" s="70" t="n">
        <f aca="false">Y906+M907</f>
        <v>2.07347641472756</v>
      </c>
      <c r="Z907" s="70" t="n">
        <f aca="false">MAX(Z906,Y907)</f>
        <v>2.14372976820277</v>
      </c>
      <c r="AA907" s="70" t="n">
        <f aca="false">Z907-Y907</f>
        <v>0.0702533534752106</v>
      </c>
      <c r="AB907" s="72" t="n">
        <f aca="false">AB906*(1+F907)</f>
        <v>8.79582432663117</v>
      </c>
      <c r="AC907" s="73" t="n">
        <f aca="false">MAX(AC906,AB907)</f>
        <v>9.33903707447139</v>
      </c>
      <c r="AD907" s="70" t="n">
        <f aca="false">1-AB907/AC907</f>
        <v>0.0581658198279469</v>
      </c>
      <c r="AE907" s="73" t="n">
        <f aca="false">AE906*(1+M907)</f>
        <v>6.9535907140701</v>
      </c>
      <c r="AF907" s="73" t="n">
        <f aca="false">MAX(AF906,AE907)</f>
        <v>7.47194341606817</v>
      </c>
      <c r="AG907" s="70" t="n">
        <f aca="false">1-AE907/AF907</f>
        <v>0.0693732103060857</v>
      </c>
      <c r="AH907" s="74" t="n">
        <f aca="false">IF(R907&gt;0,AH906+1,0)</f>
        <v>46</v>
      </c>
      <c r="AI907" s="74" t="n">
        <f aca="false">IF(U907&gt;0,AI906+1,0)</f>
        <v>46</v>
      </c>
      <c r="AJ907" s="74" t="n">
        <f aca="false">IF(G907&gt;0,AJ906+1,0)</f>
        <v>0</v>
      </c>
      <c r="AK907" s="74" t="n">
        <f aca="false">IF(G907&lt;=0,AK906+1,0)</f>
        <v>5</v>
      </c>
      <c r="AL907" s="74" t="n">
        <f aca="false">IF(K907&gt;0,AL906+1,0)</f>
        <v>0</v>
      </c>
      <c r="AM907" s="74" t="n">
        <f aca="false">IF(K907&lt;=0,AM906+1,0)</f>
        <v>5</v>
      </c>
    </row>
    <row r="908" customFormat="false" ht="15" hidden="false" customHeight="false" outlineLevel="0" collapsed="false">
      <c r="A908" s="61" t="n">
        <v>907</v>
      </c>
      <c r="B908" s="62" t="n">
        <v>42634.5729166667</v>
      </c>
      <c r="C908" s="63" t="n">
        <f aca="false">YEAR(B908)</f>
        <v>2016</v>
      </c>
      <c r="D908" s="32" t="s">
        <v>276</v>
      </c>
      <c r="E908" s="64" t="n">
        <v>8785.7</v>
      </c>
      <c r="F908" s="65" t="n">
        <v>-0.0105</v>
      </c>
      <c r="G908" s="66" t="n">
        <v>-92.24985</v>
      </c>
      <c r="H908" s="67" t="n">
        <f aca="false">E908+IF(D908="Long",1,-1)*G908</f>
        <v>8877.94985</v>
      </c>
      <c r="I908" s="68" t="n">
        <f aca="false">Assumptions!$B$58</f>
        <v>5.35750011455817</v>
      </c>
      <c r="J908" s="68" t="n">
        <f aca="false">INDEX(Yearly!$L$5:$L$22,MATCH(C908,Yearly!$A$5:$A$22,0))</f>
        <v>0.535750011455817</v>
      </c>
      <c r="K908" s="68" t="n">
        <f aca="false">G908-I908-J908</f>
        <v>-98.143100126014</v>
      </c>
      <c r="L908" s="69" t="n">
        <f aca="false">(I908+J908)/Assumptions!$B$8</f>
        <v>0.00025985551033068</v>
      </c>
      <c r="M908" s="70" t="n">
        <f aca="false">F908-L908</f>
        <v>-0.0107598555103307</v>
      </c>
      <c r="N908" s="71" t="n">
        <f aca="false">G908*Assumptions!$B$7</f>
        <v>-725545.07025</v>
      </c>
      <c r="O908" s="71" t="n">
        <f aca="false">K908*Assumptions!$B$7</f>
        <v>-771895.4824911</v>
      </c>
      <c r="P908" s="68" t="n">
        <f aca="false">P907+G908</f>
        <v>12726.88338</v>
      </c>
      <c r="Q908" s="68" t="n">
        <f aca="false">MAX(Q907,P908)</f>
        <v>13312.91185</v>
      </c>
      <c r="R908" s="68" t="n">
        <f aca="false">Q908-P908</f>
        <v>586.028469999999</v>
      </c>
      <c r="S908" s="68" t="n">
        <f aca="false">S907+K908</f>
        <v>7379.5625156595</v>
      </c>
      <c r="T908" s="68" t="n">
        <f aca="false">MAX(T907,S908)</f>
        <v>8242.57374158216</v>
      </c>
      <c r="U908" s="68" t="n">
        <f aca="false">T908-S908</f>
        <v>863.011225922658</v>
      </c>
      <c r="V908" s="70" t="n">
        <f aca="false">V907+F908</f>
        <v>2.2985</v>
      </c>
      <c r="W908" s="70" t="n">
        <f aca="false">MAX(W907,V908)</f>
        <v>2.3673</v>
      </c>
      <c r="X908" s="70" t="n">
        <f aca="false">W908-V908</f>
        <v>0.0687999999999995</v>
      </c>
      <c r="Y908" s="70" t="n">
        <f aca="false">Y907+M908</f>
        <v>2.06271655921723</v>
      </c>
      <c r="Z908" s="70" t="n">
        <f aca="false">MAX(Z907,Y908)</f>
        <v>2.14372976820277</v>
      </c>
      <c r="AA908" s="70" t="n">
        <f aca="false">Z908-Y908</f>
        <v>0.0810132089855413</v>
      </c>
      <c r="AB908" s="72" t="n">
        <f aca="false">AB907*(1+F908)</f>
        <v>8.70346817120155</v>
      </c>
      <c r="AC908" s="73" t="n">
        <f aca="false">MAX(AC907,AB908)</f>
        <v>9.33903707447139</v>
      </c>
      <c r="AD908" s="70" t="n">
        <f aca="false">1-AB908/AC908</f>
        <v>0.0680550787197534</v>
      </c>
      <c r="AE908" s="73" t="n">
        <f aca="false">AE907*(1+M908)</f>
        <v>6.87877108270873</v>
      </c>
      <c r="AF908" s="73" t="n">
        <f aca="false">MAX(AF907,AE908)</f>
        <v>7.47194341606817</v>
      </c>
      <c r="AG908" s="70" t="n">
        <f aca="false">1-AE908/AF908</f>
        <v>0.0793866200972351</v>
      </c>
      <c r="AH908" s="74" t="n">
        <f aca="false">IF(R908&gt;0,AH907+1,0)</f>
        <v>47</v>
      </c>
      <c r="AI908" s="74" t="n">
        <f aca="false">IF(U908&gt;0,AI907+1,0)</f>
        <v>47</v>
      </c>
      <c r="AJ908" s="74" t="n">
        <f aca="false">IF(G908&gt;0,AJ907+1,0)</f>
        <v>0</v>
      </c>
      <c r="AK908" s="74" t="n">
        <f aca="false">IF(G908&lt;=0,AK907+1,0)</f>
        <v>6</v>
      </c>
      <c r="AL908" s="74" t="n">
        <f aca="false">IF(K908&gt;0,AL907+1,0)</f>
        <v>0</v>
      </c>
      <c r="AM908" s="74" t="n">
        <f aca="false">IF(K908&lt;=0,AM907+1,0)</f>
        <v>6</v>
      </c>
    </row>
    <row r="909" customFormat="false" ht="15" hidden="false" customHeight="false" outlineLevel="0" collapsed="false">
      <c r="A909" s="61" t="n">
        <v>908</v>
      </c>
      <c r="B909" s="62" t="n">
        <v>42635.40625</v>
      </c>
      <c r="C909" s="63" t="n">
        <f aca="false">YEAR(B909)</f>
        <v>2016</v>
      </c>
      <c r="D909" s="32" t="s">
        <v>277</v>
      </c>
      <c r="E909" s="64" t="n">
        <v>8878.1</v>
      </c>
      <c r="F909" s="65" t="n">
        <v>-0.0102</v>
      </c>
      <c r="G909" s="66" t="n">
        <v>-90.55662</v>
      </c>
      <c r="H909" s="67" t="n">
        <f aca="false">E909+IF(D909="Long",1,-1)*G909</f>
        <v>8787.54338</v>
      </c>
      <c r="I909" s="68" t="n">
        <f aca="false">Assumptions!$B$58</f>
        <v>5.35750011455817</v>
      </c>
      <c r="J909" s="68" t="n">
        <f aca="false">INDEX(Yearly!$L$5:$L$22,MATCH(C909,Yearly!$A$5:$A$22,0))</f>
        <v>0.535750011455817</v>
      </c>
      <c r="K909" s="68" t="n">
        <f aca="false">G909-I909-J909</f>
        <v>-96.449870126014</v>
      </c>
      <c r="L909" s="69" t="n">
        <f aca="false">(I909+J909)/Assumptions!$B$8</f>
        <v>0.00025985551033068</v>
      </c>
      <c r="M909" s="70" t="n">
        <f aca="false">F909-L909</f>
        <v>-0.0104598555103307</v>
      </c>
      <c r="N909" s="71" t="n">
        <f aca="false">G909*Assumptions!$B$7</f>
        <v>-712227.8163</v>
      </c>
      <c r="O909" s="71" t="n">
        <f aca="false">K909*Assumptions!$B$7</f>
        <v>-758578.2285411</v>
      </c>
      <c r="P909" s="68" t="n">
        <f aca="false">P908+G909</f>
        <v>12636.32676</v>
      </c>
      <c r="Q909" s="68" t="n">
        <f aca="false">MAX(Q908,P909)</f>
        <v>13312.91185</v>
      </c>
      <c r="R909" s="68" t="n">
        <f aca="false">Q909-P909</f>
        <v>676.585089999999</v>
      </c>
      <c r="S909" s="68" t="n">
        <f aca="false">S908+K909</f>
        <v>7283.11264553349</v>
      </c>
      <c r="T909" s="68" t="n">
        <f aca="false">MAX(T908,S909)</f>
        <v>8242.57374158216</v>
      </c>
      <c r="U909" s="68" t="n">
        <f aca="false">T909-S909</f>
        <v>959.461096048672</v>
      </c>
      <c r="V909" s="70" t="n">
        <f aca="false">V908+F909</f>
        <v>2.2883</v>
      </c>
      <c r="W909" s="70" t="n">
        <f aca="false">MAX(W908,V909)</f>
        <v>2.3673</v>
      </c>
      <c r="X909" s="70" t="n">
        <f aca="false">W909-V909</f>
        <v>0.0789999999999997</v>
      </c>
      <c r="Y909" s="70" t="n">
        <f aca="false">Y908+M909</f>
        <v>2.0522567037069</v>
      </c>
      <c r="Z909" s="70" t="n">
        <f aca="false">MAX(Z908,Y909)</f>
        <v>2.14372976820277</v>
      </c>
      <c r="AA909" s="70" t="n">
        <f aca="false">Z909-Y909</f>
        <v>0.0914730644958719</v>
      </c>
      <c r="AB909" s="72" t="n">
        <f aca="false">AB908*(1+F909)</f>
        <v>8.61469279585529</v>
      </c>
      <c r="AC909" s="73" t="n">
        <f aca="false">MAX(AC908,AB909)</f>
        <v>9.33903707447139</v>
      </c>
      <c r="AD909" s="70" t="n">
        <f aca="false">1-AB909/AC909</f>
        <v>0.0775609169168119</v>
      </c>
      <c r="AE909" s="73" t="n">
        <f aca="false">AE908*(1+M909)</f>
        <v>6.80682013109496</v>
      </c>
      <c r="AF909" s="73" t="n">
        <f aca="false">MAX(AF908,AE909)</f>
        <v>7.47194341606817</v>
      </c>
      <c r="AG909" s="70" t="n">
        <f aca="false">1-AE909/AF909</f>
        <v>0.0890161030318951</v>
      </c>
      <c r="AH909" s="74" t="n">
        <f aca="false">IF(R909&gt;0,AH908+1,0)</f>
        <v>48</v>
      </c>
      <c r="AI909" s="74" t="n">
        <f aca="false">IF(U909&gt;0,AI908+1,0)</f>
        <v>48</v>
      </c>
      <c r="AJ909" s="74" t="n">
        <f aca="false">IF(G909&gt;0,AJ908+1,0)</f>
        <v>0</v>
      </c>
      <c r="AK909" s="74" t="n">
        <f aca="false">IF(G909&lt;=0,AK908+1,0)</f>
        <v>7</v>
      </c>
      <c r="AL909" s="74" t="n">
        <f aca="false">IF(K909&gt;0,AL908+1,0)</f>
        <v>0</v>
      </c>
      <c r="AM909" s="74" t="n">
        <f aca="false">IF(K909&lt;=0,AM908+1,0)</f>
        <v>7</v>
      </c>
    </row>
    <row r="910" customFormat="false" ht="15" hidden="false" customHeight="false" outlineLevel="0" collapsed="false">
      <c r="A910" s="61" t="n">
        <v>909</v>
      </c>
      <c r="B910" s="62" t="n">
        <v>42639.40625</v>
      </c>
      <c r="C910" s="63" t="n">
        <f aca="false">YEAR(B910)</f>
        <v>2016</v>
      </c>
      <c r="D910" s="32" t="s">
        <v>276</v>
      </c>
      <c r="E910" s="64" t="n">
        <v>8787.6</v>
      </c>
      <c r="F910" s="65" t="n">
        <v>-0.0002</v>
      </c>
      <c r="G910" s="66" t="n">
        <v>-1.75752</v>
      </c>
      <c r="H910" s="67" t="n">
        <f aca="false">E910+IF(D910="Long",1,-1)*G910</f>
        <v>8789.35752</v>
      </c>
      <c r="I910" s="68" t="n">
        <f aca="false">Assumptions!$B$58</f>
        <v>5.35750011455817</v>
      </c>
      <c r="J910" s="68" t="n">
        <f aca="false">INDEX(Yearly!$L$5:$L$22,MATCH(C910,Yearly!$A$5:$A$22,0))</f>
        <v>0.535750011455817</v>
      </c>
      <c r="K910" s="68" t="n">
        <f aca="false">G910-I910-J910</f>
        <v>-7.65077012601399</v>
      </c>
      <c r="L910" s="69" t="n">
        <f aca="false">(I910+J910)/Assumptions!$B$8</f>
        <v>0.00025985551033068</v>
      </c>
      <c r="M910" s="70" t="n">
        <f aca="false">F910-L910</f>
        <v>-0.00045985551033068</v>
      </c>
      <c r="N910" s="71" t="n">
        <f aca="false">G910*Assumptions!$B$7</f>
        <v>-13822.8948</v>
      </c>
      <c r="O910" s="71" t="n">
        <f aca="false">K910*Assumptions!$B$7</f>
        <v>-60173.3070411</v>
      </c>
      <c r="P910" s="68" t="n">
        <f aca="false">P909+G910</f>
        <v>12634.56924</v>
      </c>
      <c r="Q910" s="68" t="n">
        <f aca="false">MAX(Q909,P910)</f>
        <v>13312.91185</v>
      </c>
      <c r="R910" s="68" t="n">
        <f aca="false">Q910-P910</f>
        <v>678.342609999998</v>
      </c>
      <c r="S910" s="68" t="n">
        <f aca="false">S909+K910</f>
        <v>7275.46187540747</v>
      </c>
      <c r="T910" s="68" t="n">
        <f aca="false">MAX(T909,S910)</f>
        <v>8242.57374158216</v>
      </c>
      <c r="U910" s="68" t="n">
        <f aca="false">T910-S910</f>
        <v>967.111866174686</v>
      </c>
      <c r="V910" s="70" t="n">
        <f aca="false">V909+F910</f>
        <v>2.2881</v>
      </c>
      <c r="W910" s="70" t="n">
        <f aca="false">MAX(W909,V910)</f>
        <v>2.3673</v>
      </c>
      <c r="X910" s="70" t="n">
        <f aca="false">W910-V910</f>
        <v>0.0791999999999997</v>
      </c>
      <c r="Y910" s="70" t="n">
        <f aca="false">Y909+M910</f>
        <v>2.05179684819656</v>
      </c>
      <c r="Z910" s="70" t="n">
        <f aca="false">MAX(Z909,Y910)</f>
        <v>2.14372976820277</v>
      </c>
      <c r="AA910" s="70" t="n">
        <f aca="false">Z910-Y910</f>
        <v>0.0919329200062027</v>
      </c>
      <c r="AB910" s="72" t="n">
        <f aca="false">AB909*(1+F910)</f>
        <v>8.61296985729612</v>
      </c>
      <c r="AC910" s="73" t="n">
        <f aca="false">MAX(AC909,AB910)</f>
        <v>9.33903707447139</v>
      </c>
      <c r="AD910" s="70" t="n">
        <f aca="false">1-AB910/AC910</f>
        <v>0.0777454047334285</v>
      </c>
      <c r="AE910" s="73" t="n">
        <f aca="false">AE909*(1+M910)</f>
        <v>6.80368997734984</v>
      </c>
      <c r="AF910" s="73" t="n">
        <f aca="false">MAX(AF909,AE910)</f>
        <v>7.47194341606817</v>
      </c>
      <c r="AG910" s="70" t="n">
        <f aca="false">1-AE910/AF910</f>
        <v>0.0894350239967385</v>
      </c>
      <c r="AH910" s="74" t="n">
        <f aca="false">IF(R910&gt;0,AH909+1,0)</f>
        <v>49</v>
      </c>
      <c r="AI910" s="74" t="n">
        <f aca="false">IF(U910&gt;0,AI909+1,0)</f>
        <v>49</v>
      </c>
      <c r="AJ910" s="74" t="n">
        <f aca="false">IF(G910&gt;0,AJ909+1,0)</f>
        <v>0</v>
      </c>
      <c r="AK910" s="74" t="n">
        <f aca="false">IF(G910&lt;=0,AK909+1,0)</f>
        <v>8</v>
      </c>
      <c r="AL910" s="74" t="n">
        <f aca="false">IF(K910&gt;0,AL909+1,0)</f>
        <v>0</v>
      </c>
      <c r="AM910" s="74" t="n">
        <f aca="false">IF(K910&lt;=0,AM909+1,0)</f>
        <v>8</v>
      </c>
    </row>
    <row r="911" customFormat="false" ht="15" hidden="false" customHeight="false" outlineLevel="0" collapsed="false">
      <c r="A911" s="61" t="n">
        <v>910</v>
      </c>
      <c r="B911" s="62" t="n">
        <v>42642.40625</v>
      </c>
      <c r="C911" s="63" t="n">
        <f aca="false">YEAR(B911)</f>
        <v>2016</v>
      </c>
      <c r="D911" s="32" t="s">
        <v>277</v>
      </c>
      <c r="E911" s="64" t="n">
        <v>8789</v>
      </c>
      <c r="F911" s="65" t="n">
        <v>-0.0034</v>
      </c>
      <c r="G911" s="66" t="n">
        <v>-29.8826</v>
      </c>
      <c r="H911" s="67" t="n">
        <f aca="false">E911+IF(D911="Long",1,-1)*G911</f>
        <v>8759.1174</v>
      </c>
      <c r="I911" s="68" t="n">
        <f aca="false">Assumptions!$B$58</f>
        <v>5.35750011455817</v>
      </c>
      <c r="J911" s="68" t="n">
        <f aca="false">INDEX(Yearly!$L$5:$L$22,MATCH(C911,Yearly!$A$5:$A$22,0))</f>
        <v>0.535750011455817</v>
      </c>
      <c r="K911" s="68" t="n">
        <f aca="false">G911-I911-J911</f>
        <v>-35.775850126014</v>
      </c>
      <c r="L911" s="69" t="n">
        <f aca="false">(I911+J911)/Assumptions!$B$8</f>
        <v>0.00025985551033068</v>
      </c>
      <c r="M911" s="70" t="n">
        <f aca="false">F911-L911</f>
        <v>-0.00365985551033068</v>
      </c>
      <c r="N911" s="71" t="n">
        <f aca="false">G911*Assumptions!$B$7</f>
        <v>-235026.649</v>
      </c>
      <c r="O911" s="71" t="n">
        <f aca="false">K911*Assumptions!$B$7</f>
        <v>-281377.0612411</v>
      </c>
      <c r="P911" s="68" t="n">
        <f aca="false">P910+G911</f>
        <v>12604.68664</v>
      </c>
      <c r="Q911" s="68" t="n">
        <f aca="false">MAX(Q910,P911)</f>
        <v>13312.91185</v>
      </c>
      <c r="R911" s="68" t="n">
        <f aca="false">Q911-P911</f>
        <v>708.225209999999</v>
      </c>
      <c r="S911" s="68" t="n">
        <f aca="false">S910+K911</f>
        <v>7239.68602528146</v>
      </c>
      <c r="T911" s="68" t="n">
        <f aca="false">MAX(T910,S911)</f>
        <v>8242.57374158216</v>
      </c>
      <c r="U911" s="68" t="n">
        <f aca="false">T911-S911</f>
        <v>1002.8877163007</v>
      </c>
      <c r="V911" s="70" t="n">
        <f aca="false">V910+F911</f>
        <v>2.2847</v>
      </c>
      <c r="W911" s="70" t="n">
        <f aca="false">MAX(W910,V911)</f>
        <v>2.3673</v>
      </c>
      <c r="X911" s="70" t="n">
        <f aca="false">W911-V911</f>
        <v>0.0825999999999998</v>
      </c>
      <c r="Y911" s="70" t="n">
        <f aca="false">Y910+M911</f>
        <v>2.04813699268623</v>
      </c>
      <c r="Z911" s="70" t="n">
        <f aca="false">MAX(Z910,Y911)</f>
        <v>2.14372976820277</v>
      </c>
      <c r="AA911" s="70" t="n">
        <f aca="false">Z911-Y911</f>
        <v>0.0955927755165336</v>
      </c>
      <c r="AB911" s="72" t="n">
        <f aca="false">AB910*(1+F911)</f>
        <v>8.58368575978131</v>
      </c>
      <c r="AC911" s="73" t="n">
        <f aca="false">MAX(AC910,AB911)</f>
        <v>9.33903707447139</v>
      </c>
      <c r="AD911" s="70" t="n">
        <f aca="false">1-AB911/AC911</f>
        <v>0.0808810703573347</v>
      </c>
      <c r="AE911" s="73" t="n">
        <f aca="false">AE910*(1+M911)</f>
        <v>6.77878945509566</v>
      </c>
      <c r="AF911" s="73" t="n">
        <f aca="false">MAX(AF910,AE911)</f>
        <v>7.47194341606817</v>
      </c>
      <c r="AG911" s="70" t="n">
        <f aca="false">1-AE911/AF911</f>
        <v>0.0927675602416781</v>
      </c>
      <c r="AH911" s="74" t="n">
        <f aca="false">IF(R911&gt;0,AH910+1,0)</f>
        <v>50</v>
      </c>
      <c r="AI911" s="74" t="n">
        <f aca="false">IF(U911&gt;0,AI910+1,0)</f>
        <v>50</v>
      </c>
      <c r="AJ911" s="74" t="n">
        <f aca="false">IF(G911&gt;0,AJ910+1,0)</f>
        <v>0</v>
      </c>
      <c r="AK911" s="74" t="n">
        <f aca="false">IF(G911&lt;=0,AK910+1,0)</f>
        <v>9</v>
      </c>
      <c r="AL911" s="74" t="n">
        <f aca="false">IF(K911&gt;0,AL910+1,0)</f>
        <v>0</v>
      </c>
      <c r="AM911" s="74" t="n">
        <f aca="false">IF(K911&lt;=0,AM910+1,0)</f>
        <v>9</v>
      </c>
    </row>
    <row r="912" customFormat="false" ht="15" hidden="false" customHeight="false" outlineLevel="0" collapsed="false">
      <c r="A912" s="61" t="n">
        <v>911</v>
      </c>
      <c r="B912" s="62" t="n">
        <v>42642.5104166667</v>
      </c>
      <c r="C912" s="63" t="n">
        <f aca="false">YEAR(B912)</f>
        <v>2016</v>
      </c>
      <c r="D912" s="32" t="s">
        <v>276</v>
      </c>
      <c r="E912" s="64" t="n">
        <v>8759.5</v>
      </c>
      <c r="F912" s="65" t="n">
        <v>0.0077</v>
      </c>
      <c r="G912" s="66" t="n">
        <v>67.44815</v>
      </c>
      <c r="H912" s="67" t="n">
        <f aca="false">E912+IF(D912="Long",1,-1)*G912</f>
        <v>8692.05185</v>
      </c>
      <c r="I912" s="68" t="n">
        <f aca="false">Assumptions!$B$58</f>
        <v>5.35750011455817</v>
      </c>
      <c r="J912" s="68" t="n">
        <f aca="false">INDEX(Yearly!$L$5:$L$22,MATCH(C912,Yearly!$A$5:$A$22,0))</f>
        <v>0.535750011455817</v>
      </c>
      <c r="K912" s="68" t="n">
        <f aca="false">G912-I912-J912</f>
        <v>61.554899873986</v>
      </c>
      <c r="L912" s="69" t="n">
        <f aca="false">(I912+J912)/Assumptions!$B$8</f>
        <v>0.00025985551033068</v>
      </c>
      <c r="M912" s="70" t="n">
        <f aca="false">F912-L912</f>
        <v>0.00744014448966932</v>
      </c>
      <c r="N912" s="71" t="n">
        <f aca="false">G912*Assumptions!$B$7</f>
        <v>530479.69975</v>
      </c>
      <c r="O912" s="71" t="n">
        <f aca="false">K912*Assumptions!$B$7</f>
        <v>484129.2875089</v>
      </c>
      <c r="P912" s="68" t="n">
        <f aca="false">P911+G912</f>
        <v>12672.13479</v>
      </c>
      <c r="Q912" s="68" t="n">
        <f aca="false">MAX(Q911,P912)</f>
        <v>13312.91185</v>
      </c>
      <c r="R912" s="68" t="n">
        <f aca="false">Q912-P912</f>
        <v>640.777059999999</v>
      </c>
      <c r="S912" s="68" t="n">
        <f aca="false">S911+K912</f>
        <v>7301.24092515544</v>
      </c>
      <c r="T912" s="68" t="n">
        <f aca="false">MAX(T911,S912)</f>
        <v>8242.57374158216</v>
      </c>
      <c r="U912" s="68" t="n">
        <f aca="false">T912-S912</f>
        <v>941.332816426714</v>
      </c>
      <c r="V912" s="70" t="n">
        <f aca="false">V911+F912</f>
        <v>2.2924</v>
      </c>
      <c r="W912" s="70" t="n">
        <f aca="false">MAX(W911,V912)</f>
        <v>2.3673</v>
      </c>
      <c r="X912" s="70" t="n">
        <f aca="false">W912-V912</f>
        <v>0.0749</v>
      </c>
      <c r="Y912" s="70" t="n">
        <f aca="false">Y911+M912</f>
        <v>2.0555771371759</v>
      </c>
      <c r="Z912" s="70" t="n">
        <f aca="false">MAX(Z911,Y912)</f>
        <v>2.14372976820277</v>
      </c>
      <c r="AA912" s="70" t="n">
        <f aca="false">Z912-Y912</f>
        <v>0.0881526310268641</v>
      </c>
      <c r="AB912" s="72" t="n">
        <f aca="false">AB911*(1+F912)</f>
        <v>8.64978014013163</v>
      </c>
      <c r="AC912" s="73" t="n">
        <f aca="false">MAX(AC911,AB912)</f>
        <v>9.33903707447139</v>
      </c>
      <c r="AD912" s="70" t="n">
        <f aca="false">1-AB912/AC912</f>
        <v>0.0738038545990861</v>
      </c>
      <c r="AE912" s="73" t="n">
        <f aca="false">AE911*(1+M912)</f>
        <v>6.82922462810662</v>
      </c>
      <c r="AF912" s="73" t="n">
        <f aca="false">MAX(AF911,AE912)</f>
        <v>7.47194341606817</v>
      </c>
      <c r="AG912" s="70" t="n">
        <f aca="false">1-AE912/AF912</f>
        <v>0.0860176198041611</v>
      </c>
      <c r="AH912" s="74" t="n">
        <f aca="false">IF(R912&gt;0,AH911+1,0)</f>
        <v>51</v>
      </c>
      <c r="AI912" s="74" t="n">
        <f aca="false">IF(U912&gt;0,AI911+1,0)</f>
        <v>51</v>
      </c>
      <c r="AJ912" s="74" t="n">
        <f aca="false">IF(G912&gt;0,AJ911+1,0)</f>
        <v>1</v>
      </c>
      <c r="AK912" s="74" t="n">
        <f aca="false">IF(G912&lt;=0,AK911+1,0)</f>
        <v>0</v>
      </c>
      <c r="AL912" s="74" t="n">
        <f aca="false">IF(K912&gt;0,AL911+1,0)</f>
        <v>1</v>
      </c>
      <c r="AM912" s="74" t="n">
        <f aca="false">IF(K912&lt;=0,AM911+1,0)</f>
        <v>0</v>
      </c>
    </row>
    <row r="913" customFormat="false" ht="15" hidden="false" customHeight="false" outlineLevel="0" collapsed="false">
      <c r="A913" s="61" t="n">
        <v>912</v>
      </c>
      <c r="B913" s="62" t="n">
        <v>42646.40625</v>
      </c>
      <c r="C913" s="63" t="n">
        <f aca="false">YEAR(B913)</f>
        <v>2016</v>
      </c>
      <c r="D913" s="32" t="s">
        <v>277</v>
      </c>
      <c r="E913" s="64" t="n">
        <v>8691.9</v>
      </c>
      <c r="F913" s="65" t="n">
        <v>0.0039</v>
      </c>
      <c r="G913" s="66" t="n">
        <v>33.89841</v>
      </c>
      <c r="H913" s="67" t="n">
        <f aca="false">E913+IF(D913="Long",1,-1)*G913</f>
        <v>8725.79841</v>
      </c>
      <c r="I913" s="68" t="n">
        <f aca="false">Assumptions!$B$58</f>
        <v>5.35750011455817</v>
      </c>
      <c r="J913" s="68" t="n">
        <f aca="false">INDEX(Yearly!$L$5:$L$22,MATCH(C913,Yearly!$A$5:$A$22,0))</f>
        <v>0.535750011455817</v>
      </c>
      <c r="K913" s="68" t="n">
        <f aca="false">G913-I913-J913</f>
        <v>28.005159873986</v>
      </c>
      <c r="L913" s="69" t="n">
        <f aca="false">(I913+J913)/Assumptions!$B$8</f>
        <v>0.00025985551033068</v>
      </c>
      <c r="M913" s="70" t="n">
        <f aca="false">F913-L913</f>
        <v>0.00364014448966932</v>
      </c>
      <c r="N913" s="71" t="n">
        <f aca="false">G913*Assumptions!$B$7</f>
        <v>266610.99465</v>
      </c>
      <c r="O913" s="71" t="n">
        <f aca="false">K913*Assumptions!$B$7</f>
        <v>220260.5824089</v>
      </c>
      <c r="P913" s="68" t="n">
        <f aca="false">P912+G913</f>
        <v>12706.0332</v>
      </c>
      <c r="Q913" s="68" t="n">
        <f aca="false">MAX(Q912,P913)</f>
        <v>13312.91185</v>
      </c>
      <c r="R913" s="68" t="n">
        <f aca="false">Q913-P913</f>
        <v>606.878649999999</v>
      </c>
      <c r="S913" s="68" t="n">
        <f aca="false">S912+K913</f>
        <v>7329.24608502943</v>
      </c>
      <c r="T913" s="68" t="n">
        <f aca="false">MAX(T912,S913)</f>
        <v>8242.57374158216</v>
      </c>
      <c r="U913" s="68" t="n">
        <f aca="false">T913-S913</f>
        <v>913.327656552729</v>
      </c>
      <c r="V913" s="70" t="n">
        <f aca="false">V912+F913</f>
        <v>2.2963</v>
      </c>
      <c r="W913" s="70" t="n">
        <f aca="false">MAX(W912,V913)</f>
        <v>2.3673</v>
      </c>
      <c r="X913" s="70" t="n">
        <f aca="false">W913-V913</f>
        <v>0.0710000000000002</v>
      </c>
      <c r="Y913" s="70" t="n">
        <f aca="false">Y912+M913</f>
        <v>2.05921728166557</v>
      </c>
      <c r="Z913" s="70" t="n">
        <f aca="false">MAX(Z912,Y913)</f>
        <v>2.14372976820277</v>
      </c>
      <c r="AA913" s="70" t="n">
        <f aca="false">Z913-Y913</f>
        <v>0.0845124865371947</v>
      </c>
      <c r="AB913" s="72" t="n">
        <f aca="false">AB912*(1+F913)</f>
        <v>8.68351428267815</v>
      </c>
      <c r="AC913" s="73" t="n">
        <f aca="false">MAX(AC912,AB913)</f>
        <v>9.33903707447139</v>
      </c>
      <c r="AD913" s="70" t="n">
        <f aca="false">1-AB913/AC913</f>
        <v>0.0701916896320225</v>
      </c>
      <c r="AE913" s="73" t="n">
        <f aca="false">AE912*(1+M913)</f>
        <v>6.85408399250533</v>
      </c>
      <c r="AF913" s="73" t="n">
        <f aca="false">MAX(AF912,AE913)</f>
        <v>7.47194341606817</v>
      </c>
      <c r="AG913" s="70" t="n">
        <f aca="false">1-AE913/AF913</f>
        <v>0.0826905918792363</v>
      </c>
      <c r="AH913" s="74" t="n">
        <f aca="false">IF(R913&gt;0,AH912+1,0)</f>
        <v>52</v>
      </c>
      <c r="AI913" s="74" t="n">
        <f aca="false">IF(U913&gt;0,AI912+1,0)</f>
        <v>52</v>
      </c>
      <c r="AJ913" s="74" t="n">
        <f aca="false">IF(G913&gt;0,AJ912+1,0)</f>
        <v>2</v>
      </c>
      <c r="AK913" s="74" t="n">
        <f aca="false">IF(G913&lt;=0,AK912+1,0)</f>
        <v>0</v>
      </c>
      <c r="AL913" s="74" t="n">
        <f aca="false">IF(K913&gt;0,AL912+1,0)</f>
        <v>2</v>
      </c>
      <c r="AM913" s="74" t="n">
        <f aca="false">IF(K913&lt;=0,AM912+1,0)</f>
        <v>0</v>
      </c>
    </row>
    <row r="914" customFormat="false" ht="15" hidden="false" customHeight="false" outlineLevel="0" collapsed="false">
      <c r="A914" s="61" t="n">
        <v>913</v>
      </c>
      <c r="B914" s="62" t="n">
        <v>42649.59375</v>
      </c>
      <c r="C914" s="63" t="n">
        <f aca="false">YEAR(B914)</f>
        <v>2016</v>
      </c>
      <c r="D914" s="32" t="s">
        <v>276</v>
      </c>
      <c r="E914" s="64" t="n">
        <v>8725.95</v>
      </c>
      <c r="F914" s="65" t="n">
        <v>0.0003</v>
      </c>
      <c r="G914" s="66" t="n">
        <v>2.617785</v>
      </c>
      <c r="H914" s="67" t="n">
        <f aca="false">E914+IF(D914="Long",1,-1)*G914</f>
        <v>8723.332215</v>
      </c>
      <c r="I914" s="68" t="n">
        <f aca="false">Assumptions!$B$58</f>
        <v>5.35750011455817</v>
      </c>
      <c r="J914" s="68" t="n">
        <f aca="false">INDEX(Yearly!$L$5:$L$22,MATCH(C914,Yearly!$A$5:$A$22,0))</f>
        <v>0.535750011455817</v>
      </c>
      <c r="K914" s="68" t="n">
        <f aca="false">G914-I914-J914</f>
        <v>-3.27546512601399</v>
      </c>
      <c r="L914" s="69" t="n">
        <f aca="false">(I914+J914)/Assumptions!$B$8</f>
        <v>0.00025985551033068</v>
      </c>
      <c r="M914" s="70" t="n">
        <f aca="false">F914-L914</f>
        <v>4.01444896693196E-005</v>
      </c>
      <c r="N914" s="71" t="n">
        <f aca="false">G914*Assumptions!$B$7</f>
        <v>20588.879025</v>
      </c>
      <c r="O914" s="71" t="n">
        <f aca="false">K914*Assumptions!$B$7</f>
        <v>-25761.5332161</v>
      </c>
      <c r="P914" s="68" t="n">
        <f aca="false">P913+G914</f>
        <v>12708.650985</v>
      </c>
      <c r="Q914" s="68" t="n">
        <f aca="false">MAX(Q913,P914)</f>
        <v>13312.91185</v>
      </c>
      <c r="R914" s="68" t="n">
        <f aca="false">Q914-P914</f>
        <v>604.260864999998</v>
      </c>
      <c r="S914" s="68" t="n">
        <f aca="false">S913+K914</f>
        <v>7325.97061990341</v>
      </c>
      <c r="T914" s="68" t="n">
        <f aca="false">MAX(T913,S914)</f>
        <v>8242.57374158216</v>
      </c>
      <c r="U914" s="68" t="n">
        <f aca="false">T914-S914</f>
        <v>916.603121678742</v>
      </c>
      <c r="V914" s="70" t="n">
        <f aca="false">V913+F914</f>
        <v>2.2966</v>
      </c>
      <c r="W914" s="70" t="n">
        <f aca="false">MAX(W913,V914)</f>
        <v>2.3673</v>
      </c>
      <c r="X914" s="70" t="n">
        <f aca="false">W914-V914</f>
        <v>0.0707</v>
      </c>
      <c r="Y914" s="70" t="n">
        <f aca="false">Y913+M914</f>
        <v>2.05925742615524</v>
      </c>
      <c r="Z914" s="70" t="n">
        <f aca="false">MAX(Z913,Y914)</f>
        <v>2.14372976820277</v>
      </c>
      <c r="AA914" s="70" t="n">
        <f aca="false">Z914-Y914</f>
        <v>0.0844723420475253</v>
      </c>
      <c r="AB914" s="72" t="n">
        <f aca="false">AB913*(1+F914)</f>
        <v>8.68611933696295</v>
      </c>
      <c r="AC914" s="73" t="n">
        <f aca="false">MAX(AC913,AB914)</f>
        <v>9.33903707447139</v>
      </c>
      <c r="AD914" s="70" t="n">
        <f aca="false">1-AB914/AC914</f>
        <v>0.0699127471389122</v>
      </c>
      <c r="AE914" s="73" t="n">
        <f aca="false">AE913*(1+M914)</f>
        <v>6.85435914620936</v>
      </c>
      <c r="AF914" s="73" t="n">
        <f aca="false">MAX(AF913,AE914)</f>
        <v>7.47194341606817</v>
      </c>
      <c r="AG914" s="70" t="n">
        <f aca="false">1-AE914/AF914</f>
        <v>0.0826537669611784</v>
      </c>
      <c r="AH914" s="74" t="n">
        <f aca="false">IF(R914&gt;0,AH913+1,0)</f>
        <v>53</v>
      </c>
      <c r="AI914" s="74" t="n">
        <f aca="false">IF(U914&gt;0,AI913+1,0)</f>
        <v>53</v>
      </c>
      <c r="AJ914" s="74" t="n">
        <f aca="false">IF(G914&gt;0,AJ913+1,0)</f>
        <v>3</v>
      </c>
      <c r="AK914" s="74" t="n">
        <f aca="false">IF(G914&lt;=0,AK913+1,0)</f>
        <v>0</v>
      </c>
      <c r="AL914" s="74" t="n">
        <f aca="false">IF(K914&gt;0,AL913+1,0)</f>
        <v>0</v>
      </c>
      <c r="AM914" s="74" t="n">
        <f aca="false">IF(K914&lt;=0,AM913+1,0)</f>
        <v>1</v>
      </c>
    </row>
    <row r="915" customFormat="false" ht="15" hidden="false" customHeight="false" outlineLevel="0" collapsed="false">
      <c r="A915" s="61" t="n">
        <v>914</v>
      </c>
      <c r="B915" s="62" t="n">
        <v>42653.40625</v>
      </c>
      <c r="C915" s="63" t="n">
        <f aca="false">YEAR(B915)</f>
        <v>2016</v>
      </c>
      <c r="D915" s="32" t="s">
        <v>277</v>
      </c>
      <c r="E915" s="64" t="n">
        <v>8723.1</v>
      </c>
      <c r="F915" s="65" t="n">
        <v>-0.0003</v>
      </c>
      <c r="G915" s="66" t="n">
        <v>-2.61693</v>
      </c>
      <c r="H915" s="67" t="n">
        <f aca="false">E915+IF(D915="Long",1,-1)*G915</f>
        <v>8720.48307</v>
      </c>
      <c r="I915" s="68" t="n">
        <f aca="false">Assumptions!$B$58</f>
        <v>5.35750011455817</v>
      </c>
      <c r="J915" s="68" t="n">
        <f aca="false">INDEX(Yearly!$L$5:$L$22,MATCH(C915,Yearly!$A$5:$A$22,0))</f>
        <v>0.535750011455817</v>
      </c>
      <c r="K915" s="68" t="n">
        <f aca="false">G915-I915-J915</f>
        <v>-8.51018012601399</v>
      </c>
      <c r="L915" s="69" t="n">
        <f aca="false">(I915+J915)/Assumptions!$B$8</f>
        <v>0.00025985551033068</v>
      </c>
      <c r="M915" s="70" t="n">
        <f aca="false">F915-L915</f>
        <v>-0.00055985551033068</v>
      </c>
      <c r="N915" s="71" t="n">
        <f aca="false">G915*Assumptions!$B$7</f>
        <v>-20582.15445</v>
      </c>
      <c r="O915" s="71" t="n">
        <f aca="false">K915*Assumptions!$B$7</f>
        <v>-66932.5666911</v>
      </c>
      <c r="P915" s="68" t="n">
        <f aca="false">P914+G915</f>
        <v>12706.034055</v>
      </c>
      <c r="Q915" s="68" t="n">
        <f aca="false">MAX(Q914,P915)</f>
        <v>13312.91185</v>
      </c>
      <c r="R915" s="68" t="n">
        <f aca="false">Q915-P915</f>
        <v>606.877794999999</v>
      </c>
      <c r="S915" s="68" t="n">
        <f aca="false">S914+K915</f>
        <v>7317.4604397774</v>
      </c>
      <c r="T915" s="68" t="n">
        <f aca="false">MAX(T914,S915)</f>
        <v>8242.57374158216</v>
      </c>
      <c r="U915" s="68" t="n">
        <f aca="false">T915-S915</f>
        <v>925.113301804757</v>
      </c>
      <c r="V915" s="70" t="n">
        <f aca="false">V914+F915</f>
        <v>2.2963</v>
      </c>
      <c r="W915" s="70" t="n">
        <f aca="false">MAX(W914,V915)</f>
        <v>2.3673</v>
      </c>
      <c r="X915" s="70" t="n">
        <f aca="false">W915-V915</f>
        <v>0.0710000000000002</v>
      </c>
      <c r="Y915" s="70" t="n">
        <f aca="false">Y914+M915</f>
        <v>2.05869757064491</v>
      </c>
      <c r="Z915" s="70" t="n">
        <f aca="false">MAX(Z914,Y915)</f>
        <v>2.14372976820277</v>
      </c>
      <c r="AA915" s="70" t="n">
        <f aca="false">Z915-Y915</f>
        <v>0.0850321975578559</v>
      </c>
      <c r="AB915" s="72" t="n">
        <f aca="false">AB914*(1+F915)</f>
        <v>8.68351350116186</v>
      </c>
      <c r="AC915" s="73" t="n">
        <f aca="false">MAX(AC914,AB915)</f>
        <v>9.33903707447139</v>
      </c>
      <c r="AD915" s="70" t="n">
        <f aca="false">1-AB915/AC915</f>
        <v>0.0701917733147703</v>
      </c>
      <c r="AE915" s="73" t="n">
        <f aca="false">AE914*(1+M915)</f>
        <v>6.85052169547157</v>
      </c>
      <c r="AF915" s="73" t="n">
        <f aca="false">MAX(AF914,AE915)</f>
        <v>7.47194341606817</v>
      </c>
      <c r="AG915" s="70" t="n">
        <f aca="false">1-AE915/AF915</f>
        <v>0.0831673483046262</v>
      </c>
      <c r="AH915" s="74" t="n">
        <f aca="false">IF(R915&gt;0,AH914+1,0)</f>
        <v>54</v>
      </c>
      <c r="AI915" s="74" t="n">
        <f aca="false">IF(U915&gt;0,AI914+1,0)</f>
        <v>54</v>
      </c>
      <c r="AJ915" s="74" t="n">
        <f aca="false">IF(G915&gt;0,AJ914+1,0)</f>
        <v>0</v>
      </c>
      <c r="AK915" s="74" t="n">
        <f aca="false">IF(G915&lt;=0,AK914+1,0)</f>
        <v>1</v>
      </c>
      <c r="AL915" s="74" t="n">
        <f aca="false">IF(K915&gt;0,AL914+1,0)</f>
        <v>0</v>
      </c>
      <c r="AM915" s="74" t="n">
        <f aca="false">IF(K915&lt;=0,AM914+1,0)</f>
        <v>2</v>
      </c>
    </row>
    <row r="916" customFormat="false" ht="15" hidden="false" customHeight="false" outlineLevel="0" collapsed="false">
      <c r="A916" s="61" t="n">
        <v>915</v>
      </c>
      <c r="B916" s="62" t="n">
        <v>42653.59375</v>
      </c>
      <c r="C916" s="63" t="n">
        <f aca="false">YEAR(B916)</f>
        <v>2016</v>
      </c>
      <c r="D916" s="32" t="s">
        <v>276</v>
      </c>
      <c r="E916" s="64" t="n">
        <v>8720.25</v>
      </c>
      <c r="F916" s="65" t="n">
        <v>0.0119</v>
      </c>
      <c r="G916" s="66" t="n">
        <v>103.770975</v>
      </c>
      <c r="H916" s="67" t="n">
        <f aca="false">E916+IF(D916="Long",1,-1)*G916</f>
        <v>8616.479025</v>
      </c>
      <c r="I916" s="68" t="n">
        <f aca="false">Assumptions!$B$58</f>
        <v>5.35750011455817</v>
      </c>
      <c r="J916" s="68" t="n">
        <f aca="false">INDEX(Yearly!$L$5:$L$22,MATCH(C916,Yearly!$A$5:$A$22,0))</f>
        <v>0.535750011455817</v>
      </c>
      <c r="K916" s="68" t="n">
        <f aca="false">G916-I916-J916</f>
        <v>97.877724873986</v>
      </c>
      <c r="L916" s="69" t="n">
        <f aca="false">(I916+J916)/Assumptions!$B$8</f>
        <v>0.00025985551033068</v>
      </c>
      <c r="M916" s="70" t="n">
        <f aca="false">F916-L916</f>
        <v>0.0116401444896693</v>
      </c>
      <c r="N916" s="71" t="n">
        <f aca="false">G916*Assumptions!$B$7</f>
        <v>816158.718375</v>
      </c>
      <c r="O916" s="71" t="n">
        <f aca="false">K916*Assumptions!$B$7</f>
        <v>769808.3061339</v>
      </c>
      <c r="P916" s="68" t="n">
        <f aca="false">P915+G916</f>
        <v>12809.80503</v>
      </c>
      <c r="Q916" s="68" t="n">
        <f aca="false">MAX(Q915,P916)</f>
        <v>13312.91185</v>
      </c>
      <c r="R916" s="68" t="n">
        <f aca="false">Q916-P916</f>
        <v>503.106819999999</v>
      </c>
      <c r="S916" s="68" t="n">
        <f aca="false">S915+K916</f>
        <v>7415.33816465139</v>
      </c>
      <c r="T916" s="68" t="n">
        <f aca="false">MAX(T915,S916)</f>
        <v>8242.57374158216</v>
      </c>
      <c r="U916" s="68" t="n">
        <f aca="false">T916-S916</f>
        <v>827.235576930771</v>
      </c>
      <c r="V916" s="70" t="n">
        <f aca="false">V915+F916</f>
        <v>2.3082</v>
      </c>
      <c r="W916" s="70" t="n">
        <f aca="false">MAX(W915,V916)</f>
        <v>2.3673</v>
      </c>
      <c r="X916" s="70" t="n">
        <f aca="false">W916-V916</f>
        <v>0.0591000000000004</v>
      </c>
      <c r="Y916" s="70" t="n">
        <f aca="false">Y915+M916</f>
        <v>2.07033771513458</v>
      </c>
      <c r="Z916" s="70" t="n">
        <f aca="false">MAX(Z915,Y916)</f>
        <v>2.14372976820277</v>
      </c>
      <c r="AA916" s="70" t="n">
        <f aca="false">Z916-Y916</f>
        <v>0.0733920530681864</v>
      </c>
      <c r="AB916" s="72" t="n">
        <f aca="false">AB915*(1+F916)</f>
        <v>8.78684731182569</v>
      </c>
      <c r="AC916" s="73" t="n">
        <f aca="false">MAX(AC915,AB916)</f>
        <v>9.33903707447139</v>
      </c>
      <c r="AD916" s="70" t="n">
        <f aca="false">1-AB916/AC916</f>
        <v>0.0591270554172161</v>
      </c>
      <c r="AE916" s="73" t="n">
        <f aca="false">AE915*(1+M916)</f>
        <v>6.93026275783647</v>
      </c>
      <c r="AF916" s="73" t="n">
        <f aca="false">MAX(AF915,AE916)</f>
        <v>7.47194341606817</v>
      </c>
      <c r="AG916" s="70" t="n">
        <f aca="false">1-AE916/AF916</f>
        <v>0.0724952837660455</v>
      </c>
      <c r="AH916" s="74" t="n">
        <f aca="false">IF(R916&gt;0,AH915+1,0)</f>
        <v>55</v>
      </c>
      <c r="AI916" s="74" t="n">
        <f aca="false">IF(U916&gt;0,AI915+1,0)</f>
        <v>55</v>
      </c>
      <c r="AJ916" s="74" t="n">
        <f aca="false">IF(G916&gt;0,AJ915+1,0)</f>
        <v>1</v>
      </c>
      <c r="AK916" s="74" t="n">
        <f aca="false">IF(G916&lt;=0,AK915+1,0)</f>
        <v>0</v>
      </c>
      <c r="AL916" s="74" t="n">
        <f aca="false">IF(K916&gt;0,AL915+1,0)</f>
        <v>1</v>
      </c>
      <c r="AM916" s="74" t="n">
        <f aca="false">IF(K916&lt;=0,AM915+1,0)</f>
        <v>0</v>
      </c>
    </row>
    <row r="917" customFormat="false" ht="15" hidden="false" customHeight="false" outlineLevel="0" collapsed="false">
      <c r="A917" s="61" t="n">
        <v>916</v>
      </c>
      <c r="B917" s="62" t="n">
        <v>42661.5520833333</v>
      </c>
      <c r="C917" s="63" t="n">
        <f aca="false">YEAR(B917)</f>
        <v>2016</v>
      </c>
      <c r="D917" s="32" t="s">
        <v>277</v>
      </c>
      <c r="E917" s="64" t="n">
        <v>8616.9</v>
      </c>
      <c r="F917" s="65" t="n">
        <v>0.0061</v>
      </c>
      <c r="G917" s="66" t="n">
        <v>52.56309</v>
      </c>
      <c r="H917" s="67" t="n">
        <f aca="false">E917+IF(D917="Long",1,-1)*G917</f>
        <v>8669.46309</v>
      </c>
      <c r="I917" s="68" t="n">
        <f aca="false">Assumptions!$B$58</f>
        <v>5.35750011455817</v>
      </c>
      <c r="J917" s="68" t="n">
        <f aca="false">INDEX(Yearly!$L$5:$L$22,MATCH(C917,Yearly!$A$5:$A$22,0))</f>
        <v>0.535750011455817</v>
      </c>
      <c r="K917" s="68" t="n">
        <f aca="false">G917-I917-J917</f>
        <v>46.669839873986</v>
      </c>
      <c r="L917" s="69" t="n">
        <f aca="false">(I917+J917)/Assumptions!$B$8</f>
        <v>0.00025985551033068</v>
      </c>
      <c r="M917" s="70" t="n">
        <f aca="false">F917-L917</f>
        <v>0.00584014448966932</v>
      </c>
      <c r="N917" s="71" t="n">
        <f aca="false">G917*Assumptions!$B$7</f>
        <v>413408.70285</v>
      </c>
      <c r="O917" s="71" t="n">
        <f aca="false">K917*Assumptions!$B$7</f>
        <v>367058.2906089</v>
      </c>
      <c r="P917" s="68" t="n">
        <f aca="false">P916+G917</f>
        <v>12862.36812</v>
      </c>
      <c r="Q917" s="68" t="n">
        <f aca="false">MAX(Q916,P917)</f>
        <v>13312.91185</v>
      </c>
      <c r="R917" s="68" t="n">
        <f aca="false">Q917-P917</f>
        <v>450.543729999999</v>
      </c>
      <c r="S917" s="68" t="n">
        <f aca="false">S916+K917</f>
        <v>7462.00800452537</v>
      </c>
      <c r="T917" s="68" t="n">
        <f aca="false">MAX(T916,S917)</f>
        <v>8242.57374158216</v>
      </c>
      <c r="U917" s="68" t="n">
        <f aca="false">T917-S917</f>
        <v>780.565737056784</v>
      </c>
      <c r="V917" s="70" t="n">
        <f aca="false">V916+F917</f>
        <v>2.3143</v>
      </c>
      <c r="W917" s="70" t="n">
        <f aca="false">MAX(W916,V917)</f>
        <v>2.3673</v>
      </c>
      <c r="X917" s="70" t="n">
        <f aca="false">W917-V917</f>
        <v>0.0530000000000004</v>
      </c>
      <c r="Y917" s="70" t="n">
        <f aca="false">Y916+M917</f>
        <v>2.07617785962425</v>
      </c>
      <c r="Z917" s="70" t="n">
        <f aca="false">MAX(Z916,Y917)</f>
        <v>2.14372976820277</v>
      </c>
      <c r="AA917" s="70" t="n">
        <f aca="false">Z917-Y917</f>
        <v>0.0675519085785172</v>
      </c>
      <c r="AB917" s="72" t="n">
        <f aca="false">AB916*(1+F917)</f>
        <v>8.84044708042782</v>
      </c>
      <c r="AC917" s="73" t="n">
        <f aca="false">MAX(AC916,AB917)</f>
        <v>9.33903707447139</v>
      </c>
      <c r="AD917" s="70" t="n">
        <f aca="false">1-AB917/AC917</f>
        <v>0.053387730455261</v>
      </c>
      <c r="AE917" s="73" t="n">
        <f aca="false">AE916*(1+M917)</f>
        <v>6.97073649369361</v>
      </c>
      <c r="AF917" s="73" t="n">
        <f aca="false">MAX(AF916,AE917)</f>
        <v>7.47194341606817</v>
      </c>
      <c r="AG917" s="70" t="n">
        <f aca="false">1-AE917/AF917</f>
        <v>0.0670785222083894</v>
      </c>
      <c r="AH917" s="74" t="n">
        <f aca="false">IF(R917&gt;0,AH916+1,0)</f>
        <v>56</v>
      </c>
      <c r="AI917" s="74" t="n">
        <f aca="false">IF(U917&gt;0,AI916+1,0)</f>
        <v>56</v>
      </c>
      <c r="AJ917" s="74" t="n">
        <f aca="false">IF(G917&gt;0,AJ916+1,0)</f>
        <v>2</v>
      </c>
      <c r="AK917" s="74" t="n">
        <f aca="false">IF(G917&lt;=0,AK916+1,0)</f>
        <v>0</v>
      </c>
      <c r="AL917" s="74" t="n">
        <f aca="false">IF(K917&gt;0,AL916+1,0)</f>
        <v>2</v>
      </c>
      <c r="AM917" s="74" t="n">
        <f aca="false">IF(K917&lt;=0,AM916+1,0)</f>
        <v>0</v>
      </c>
    </row>
    <row r="918" customFormat="false" ht="15" hidden="false" customHeight="false" outlineLevel="0" collapsed="false">
      <c r="A918" s="61" t="n">
        <v>917</v>
      </c>
      <c r="B918" s="62" t="n">
        <v>42668.4270833333</v>
      </c>
      <c r="C918" s="63" t="n">
        <f aca="false">YEAR(B918)</f>
        <v>2016</v>
      </c>
      <c r="D918" s="32" t="s">
        <v>276</v>
      </c>
      <c r="E918" s="64" t="n">
        <v>8669.55</v>
      </c>
      <c r="F918" s="65" t="n">
        <v>-0.0026</v>
      </c>
      <c r="G918" s="66" t="n">
        <v>-22.54083</v>
      </c>
      <c r="H918" s="67" t="n">
        <f aca="false">E918+IF(D918="Long",1,-1)*G918</f>
        <v>8692.09083</v>
      </c>
      <c r="I918" s="68" t="n">
        <f aca="false">Assumptions!$B$58</f>
        <v>5.35750011455817</v>
      </c>
      <c r="J918" s="68" t="n">
        <f aca="false">INDEX(Yearly!$L$5:$L$22,MATCH(C918,Yearly!$A$5:$A$22,0))</f>
        <v>0.535750011455817</v>
      </c>
      <c r="K918" s="68" t="n">
        <f aca="false">G918-I918-J918</f>
        <v>-28.434080126014</v>
      </c>
      <c r="L918" s="69" t="n">
        <f aca="false">(I918+J918)/Assumptions!$B$8</f>
        <v>0.00025985551033068</v>
      </c>
      <c r="M918" s="70" t="n">
        <f aca="false">F918-L918</f>
        <v>-0.00285985551033068</v>
      </c>
      <c r="N918" s="71" t="n">
        <f aca="false">G918*Assumptions!$B$7</f>
        <v>-177283.62795</v>
      </c>
      <c r="O918" s="71" t="n">
        <f aca="false">K918*Assumptions!$B$7</f>
        <v>-223634.0401911</v>
      </c>
      <c r="P918" s="68" t="n">
        <f aca="false">P917+G918</f>
        <v>12839.82729</v>
      </c>
      <c r="Q918" s="68" t="n">
        <f aca="false">MAX(Q917,P918)</f>
        <v>13312.91185</v>
      </c>
      <c r="R918" s="68" t="n">
        <f aca="false">Q918-P918</f>
        <v>473.084559999999</v>
      </c>
      <c r="S918" s="68" t="n">
        <f aca="false">S917+K918</f>
        <v>7433.57392439936</v>
      </c>
      <c r="T918" s="68" t="n">
        <f aca="false">MAX(T917,S918)</f>
        <v>8242.57374158216</v>
      </c>
      <c r="U918" s="68" t="n">
        <f aca="false">T918-S918</f>
        <v>808.999817182798</v>
      </c>
      <c r="V918" s="70" t="n">
        <f aca="false">V917+F918</f>
        <v>2.3117</v>
      </c>
      <c r="W918" s="70" t="n">
        <f aca="false">MAX(W917,V918)</f>
        <v>2.3673</v>
      </c>
      <c r="X918" s="70" t="n">
        <f aca="false">W918-V918</f>
        <v>0.0556000000000005</v>
      </c>
      <c r="Y918" s="70" t="n">
        <f aca="false">Y917+M918</f>
        <v>2.07331800411392</v>
      </c>
      <c r="Z918" s="70" t="n">
        <f aca="false">MAX(Z917,Y918)</f>
        <v>2.14372976820277</v>
      </c>
      <c r="AA918" s="70" t="n">
        <f aca="false">Z918-Y918</f>
        <v>0.0704117640888478</v>
      </c>
      <c r="AB918" s="72" t="n">
        <f aca="false">AB917*(1+F918)</f>
        <v>8.81746191801871</v>
      </c>
      <c r="AC918" s="73" t="n">
        <f aca="false">MAX(AC917,AB918)</f>
        <v>9.33903707447139</v>
      </c>
      <c r="AD918" s="70" t="n">
        <f aca="false">1-AB918/AC918</f>
        <v>0.0558489223560773</v>
      </c>
      <c r="AE918" s="73" t="n">
        <f aca="false">AE917*(1+M918)</f>
        <v>6.95080119452106</v>
      </c>
      <c r="AF918" s="73" t="n">
        <f aca="false">MAX(AF917,AE918)</f>
        <v>7.47194341606817</v>
      </c>
      <c r="AG918" s="70" t="n">
        <f aca="false">1-AE918/AF918</f>
        <v>0.0697465428373576</v>
      </c>
      <c r="AH918" s="74" t="n">
        <f aca="false">IF(R918&gt;0,AH917+1,0)</f>
        <v>57</v>
      </c>
      <c r="AI918" s="74" t="n">
        <f aca="false">IF(U918&gt;0,AI917+1,0)</f>
        <v>57</v>
      </c>
      <c r="AJ918" s="74" t="n">
        <f aca="false">IF(G918&gt;0,AJ917+1,0)</f>
        <v>0</v>
      </c>
      <c r="AK918" s="74" t="n">
        <f aca="false">IF(G918&lt;=0,AK917+1,0)</f>
        <v>1</v>
      </c>
      <c r="AL918" s="74" t="n">
        <f aca="false">IF(K918&gt;0,AL917+1,0)</f>
        <v>0</v>
      </c>
      <c r="AM918" s="74" t="n">
        <f aca="false">IF(K918&lt;=0,AM917+1,0)</f>
        <v>1</v>
      </c>
    </row>
    <row r="919" customFormat="false" ht="15" hidden="false" customHeight="false" outlineLevel="0" collapsed="false">
      <c r="A919" s="61" t="n">
        <v>918</v>
      </c>
      <c r="B919" s="62" t="n">
        <v>42668.53125</v>
      </c>
      <c r="C919" s="63" t="n">
        <f aca="false">YEAR(B919)</f>
        <v>2016</v>
      </c>
      <c r="D919" s="32" t="s">
        <v>277</v>
      </c>
      <c r="E919" s="64" t="n">
        <v>8691.8</v>
      </c>
      <c r="F919" s="65" t="n">
        <v>-0.0062</v>
      </c>
      <c r="G919" s="66" t="n">
        <v>-53.88916</v>
      </c>
      <c r="H919" s="67" t="n">
        <f aca="false">E919+IF(D919="Long",1,-1)*G919</f>
        <v>8637.91084</v>
      </c>
      <c r="I919" s="68" t="n">
        <f aca="false">Assumptions!$B$58</f>
        <v>5.35750011455817</v>
      </c>
      <c r="J919" s="68" t="n">
        <f aca="false">INDEX(Yearly!$L$5:$L$22,MATCH(C919,Yearly!$A$5:$A$22,0))</f>
        <v>0.535750011455817</v>
      </c>
      <c r="K919" s="68" t="n">
        <f aca="false">G919-I919-J919</f>
        <v>-59.782410126014</v>
      </c>
      <c r="L919" s="69" t="n">
        <f aca="false">(I919+J919)/Assumptions!$B$8</f>
        <v>0.00025985551033068</v>
      </c>
      <c r="M919" s="70" t="n">
        <f aca="false">F919-L919</f>
        <v>-0.00645985551033068</v>
      </c>
      <c r="N919" s="71" t="n">
        <f aca="false">G919*Assumptions!$B$7</f>
        <v>-423838.2434</v>
      </c>
      <c r="O919" s="71" t="n">
        <f aca="false">K919*Assumptions!$B$7</f>
        <v>-470188.6556411</v>
      </c>
      <c r="P919" s="68" t="n">
        <f aca="false">P918+G919</f>
        <v>12785.93813</v>
      </c>
      <c r="Q919" s="68" t="n">
        <f aca="false">MAX(Q918,P919)</f>
        <v>13312.91185</v>
      </c>
      <c r="R919" s="68" t="n">
        <f aca="false">Q919-P919</f>
        <v>526.97372</v>
      </c>
      <c r="S919" s="68" t="n">
        <f aca="false">S918+K919</f>
        <v>7373.79151427335</v>
      </c>
      <c r="T919" s="68" t="n">
        <f aca="false">MAX(T918,S919)</f>
        <v>8242.57374158216</v>
      </c>
      <c r="U919" s="68" t="n">
        <f aca="false">T919-S919</f>
        <v>868.782227308812</v>
      </c>
      <c r="V919" s="70" t="n">
        <f aca="false">V918+F919</f>
        <v>2.3055</v>
      </c>
      <c r="W919" s="70" t="n">
        <f aca="false">MAX(W918,V919)</f>
        <v>2.3673</v>
      </c>
      <c r="X919" s="70" t="n">
        <f aca="false">W919-V919</f>
        <v>0.0618000000000007</v>
      </c>
      <c r="Y919" s="70" t="n">
        <f aca="false">Y918+M919</f>
        <v>2.06685814860359</v>
      </c>
      <c r="Z919" s="70" t="n">
        <f aca="false">MAX(Z918,Y919)</f>
        <v>2.14372976820277</v>
      </c>
      <c r="AA919" s="70" t="n">
        <f aca="false">Z919-Y919</f>
        <v>0.0768716195991783</v>
      </c>
      <c r="AB919" s="72" t="n">
        <f aca="false">AB918*(1+F919)</f>
        <v>8.762793654127</v>
      </c>
      <c r="AC919" s="73" t="n">
        <f aca="false">MAX(AC918,AB919)</f>
        <v>9.33903707447139</v>
      </c>
      <c r="AD919" s="70" t="n">
        <f aca="false">1-AB919/AC919</f>
        <v>0.0617026590374695</v>
      </c>
      <c r="AE919" s="73" t="n">
        <f aca="false">AE918*(1+M919)</f>
        <v>6.90590002312342</v>
      </c>
      <c r="AF919" s="73" t="n">
        <f aca="false">MAX(AF918,AE919)</f>
        <v>7.47194341606817</v>
      </c>
      <c r="AG919" s="70" t="n">
        <f aca="false">1-AE919/AF919</f>
        <v>0.0757558457586139</v>
      </c>
      <c r="AH919" s="74" t="n">
        <f aca="false">IF(R919&gt;0,AH918+1,0)</f>
        <v>58</v>
      </c>
      <c r="AI919" s="74" t="n">
        <f aca="false">IF(U919&gt;0,AI918+1,0)</f>
        <v>58</v>
      </c>
      <c r="AJ919" s="74" t="n">
        <f aca="false">IF(G919&gt;0,AJ918+1,0)</f>
        <v>0</v>
      </c>
      <c r="AK919" s="74" t="n">
        <f aca="false">IF(G919&lt;=0,AK918+1,0)</f>
        <v>2</v>
      </c>
      <c r="AL919" s="74" t="n">
        <f aca="false">IF(K919&gt;0,AL918+1,0)</f>
        <v>0</v>
      </c>
      <c r="AM919" s="74" t="n">
        <f aca="false">IF(K919&lt;=0,AM918+1,0)</f>
        <v>2</v>
      </c>
    </row>
    <row r="920" customFormat="false" ht="15" hidden="false" customHeight="false" outlineLevel="0" collapsed="false">
      <c r="A920" s="61" t="n">
        <v>919</v>
      </c>
      <c r="B920" s="62" t="n">
        <v>42669.40625</v>
      </c>
      <c r="C920" s="63" t="n">
        <f aca="false">YEAR(B920)</f>
        <v>2016</v>
      </c>
      <c r="D920" s="32" t="s">
        <v>276</v>
      </c>
      <c r="E920" s="64" t="n">
        <v>8637.6</v>
      </c>
      <c r="F920" s="65" t="n">
        <v>-0.0009</v>
      </c>
      <c r="G920" s="66" t="n">
        <v>-7.77384</v>
      </c>
      <c r="H920" s="67" t="n">
        <f aca="false">E920+IF(D920="Long",1,-1)*G920</f>
        <v>8645.37384</v>
      </c>
      <c r="I920" s="68" t="n">
        <f aca="false">Assumptions!$B$58</f>
        <v>5.35750011455817</v>
      </c>
      <c r="J920" s="68" t="n">
        <f aca="false">INDEX(Yearly!$L$5:$L$22,MATCH(C920,Yearly!$A$5:$A$22,0))</f>
        <v>0.535750011455817</v>
      </c>
      <c r="K920" s="68" t="n">
        <f aca="false">G920-I920-J920</f>
        <v>-13.667090126014</v>
      </c>
      <c r="L920" s="69" t="n">
        <f aca="false">(I920+J920)/Assumptions!$B$8</f>
        <v>0.00025985551033068</v>
      </c>
      <c r="M920" s="70" t="n">
        <f aca="false">F920-L920</f>
        <v>-0.00115985551033068</v>
      </c>
      <c r="N920" s="71" t="n">
        <f aca="false">G920*Assumptions!$B$7</f>
        <v>-61141.2516</v>
      </c>
      <c r="O920" s="71" t="n">
        <f aca="false">K920*Assumptions!$B$7</f>
        <v>-107491.6638411</v>
      </c>
      <c r="P920" s="68" t="n">
        <f aca="false">P919+G920</f>
        <v>12778.16429</v>
      </c>
      <c r="Q920" s="68" t="n">
        <f aca="false">MAX(Q919,P920)</f>
        <v>13312.91185</v>
      </c>
      <c r="R920" s="68" t="n">
        <f aca="false">Q920-P920</f>
        <v>534.74756</v>
      </c>
      <c r="S920" s="68" t="n">
        <f aca="false">S919+K920</f>
        <v>7360.12442414733</v>
      </c>
      <c r="T920" s="68" t="n">
        <f aca="false">MAX(T919,S920)</f>
        <v>8242.57374158216</v>
      </c>
      <c r="U920" s="68" t="n">
        <f aca="false">T920-S920</f>
        <v>882.449317434826</v>
      </c>
      <c r="V920" s="70" t="n">
        <f aca="false">V919+F920</f>
        <v>2.3046</v>
      </c>
      <c r="W920" s="70" t="n">
        <f aca="false">MAX(W919,V920)</f>
        <v>2.3673</v>
      </c>
      <c r="X920" s="70" t="n">
        <f aca="false">W920-V920</f>
        <v>0.0627000000000009</v>
      </c>
      <c r="Y920" s="70" t="n">
        <f aca="false">Y919+M920</f>
        <v>2.06569829309326</v>
      </c>
      <c r="Z920" s="70" t="n">
        <f aca="false">MAX(Z919,Y920)</f>
        <v>2.14372976820277</v>
      </c>
      <c r="AA920" s="70" t="n">
        <f aca="false">Z920-Y920</f>
        <v>0.0780314751095088</v>
      </c>
      <c r="AB920" s="72" t="n">
        <f aca="false">AB919*(1+F920)</f>
        <v>8.75490713983828</v>
      </c>
      <c r="AC920" s="73" t="n">
        <f aca="false">MAX(AC919,AB920)</f>
        <v>9.33903707447139</v>
      </c>
      <c r="AD920" s="70" t="n">
        <f aca="false">1-AB920/AC920</f>
        <v>0.0625471266443358</v>
      </c>
      <c r="AE920" s="73" t="n">
        <f aca="false">AE919*(1+M920)</f>
        <v>6.89789017692781</v>
      </c>
      <c r="AF920" s="73" t="n">
        <f aca="false">MAX(AF919,AE920)</f>
        <v>7.47194341606817</v>
      </c>
      <c r="AG920" s="70" t="n">
        <f aca="false">1-AE920/AF920</f>
        <v>0.0768278354338017</v>
      </c>
      <c r="AH920" s="74" t="n">
        <f aca="false">IF(R920&gt;0,AH919+1,0)</f>
        <v>59</v>
      </c>
      <c r="AI920" s="74" t="n">
        <f aca="false">IF(U920&gt;0,AI919+1,0)</f>
        <v>59</v>
      </c>
      <c r="AJ920" s="74" t="n">
        <f aca="false">IF(G920&gt;0,AJ919+1,0)</f>
        <v>0</v>
      </c>
      <c r="AK920" s="74" t="n">
        <f aca="false">IF(G920&lt;=0,AK919+1,0)</f>
        <v>3</v>
      </c>
      <c r="AL920" s="74" t="n">
        <f aca="false">IF(K920&gt;0,AL919+1,0)</f>
        <v>0</v>
      </c>
      <c r="AM920" s="74" t="n">
        <f aca="false">IF(K920&lt;=0,AM919+1,0)</f>
        <v>3</v>
      </c>
    </row>
    <row r="921" customFormat="false" ht="15" hidden="false" customHeight="false" outlineLevel="0" collapsed="false">
      <c r="A921" s="61" t="n">
        <v>920</v>
      </c>
      <c r="B921" s="62" t="n">
        <v>42671.4479166667</v>
      </c>
      <c r="C921" s="63" t="n">
        <f aca="false">YEAR(B921)</f>
        <v>2016</v>
      </c>
      <c r="D921" s="32" t="s">
        <v>277</v>
      </c>
      <c r="E921" s="64" t="n">
        <v>8645.35</v>
      </c>
      <c r="F921" s="65" t="n">
        <v>-0.0018</v>
      </c>
      <c r="G921" s="66" t="n">
        <v>-15.56163</v>
      </c>
      <c r="H921" s="67" t="n">
        <f aca="false">E921+IF(D921="Long",1,-1)*G921</f>
        <v>8629.78837</v>
      </c>
      <c r="I921" s="68" t="n">
        <f aca="false">Assumptions!$B$58</f>
        <v>5.35750011455817</v>
      </c>
      <c r="J921" s="68" t="n">
        <f aca="false">INDEX(Yearly!$L$5:$L$22,MATCH(C921,Yearly!$A$5:$A$22,0))</f>
        <v>0.535750011455817</v>
      </c>
      <c r="K921" s="68" t="n">
        <f aca="false">G921-I921-J921</f>
        <v>-21.454880126014</v>
      </c>
      <c r="L921" s="69" t="n">
        <f aca="false">(I921+J921)/Assumptions!$B$8</f>
        <v>0.00025985551033068</v>
      </c>
      <c r="M921" s="70" t="n">
        <f aca="false">F921-L921</f>
        <v>-0.00205985551033068</v>
      </c>
      <c r="N921" s="71" t="n">
        <f aca="false">G921*Assumptions!$B$7</f>
        <v>-122392.21995</v>
      </c>
      <c r="O921" s="71" t="n">
        <f aca="false">K921*Assumptions!$B$7</f>
        <v>-168742.6321911</v>
      </c>
      <c r="P921" s="68" t="n">
        <f aca="false">P920+G921</f>
        <v>12762.60266</v>
      </c>
      <c r="Q921" s="68" t="n">
        <f aca="false">MAX(Q920,P921)</f>
        <v>13312.91185</v>
      </c>
      <c r="R921" s="68" t="n">
        <f aca="false">Q921-P921</f>
        <v>550.30919</v>
      </c>
      <c r="S921" s="68" t="n">
        <f aca="false">S920+K921</f>
        <v>7338.66954402132</v>
      </c>
      <c r="T921" s="68" t="n">
        <f aca="false">MAX(T920,S921)</f>
        <v>8242.57374158216</v>
      </c>
      <c r="U921" s="68" t="n">
        <f aca="false">T921-S921</f>
        <v>903.904197560841</v>
      </c>
      <c r="V921" s="70" t="n">
        <f aca="false">V920+F921</f>
        <v>2.3028</v>
      </c>
      <c r="W921" s="70" t="n">
        <f aca="false">MAX(W920,V921)</f>
        <v>2.3673</v>
      </c>
      <c r="X921" s="70" t="n">
        <f aca="false">W921-V921</f>
        <v>0.0645000000000007</v>
      </c>
      <c r="Y921" s="70" t="n">
        <f aca="false">Y920+M921</f>
        <v>2.06363843758293</v>
      </c>
      <c r="Z921" s="70" t="n">
        <f aca="false">MAX(Z920,Y921)</f>
        <v>2.14372976820277</v>
      </c>
      <c r="AA921" s="70" t="n">
        <f aca="false">Z921-Y921</f>
        <v>0.0800913306198394</v>
      </c>
      <c r="AB921" s="72" t="n">
        <f aca="false">AB920*(1+F921)</f>
        <v>8.73914830698657</v>
      </c>
      <c r="AC921" s="73" t="n">
        <f aca="false">MAX(AC920,AB921)</f>
        <v>9.33903707447139</v>
      </c>
      <c r="AD921" s="70" t="n">
        <f aca="false">1-AB921/AC921</f>
        <v>0.064234541816376</v>
      </c>
      <c r="AE921" s="73" t="n">
        <f aca="false">AE920*(1+M921)</f>
        <v>6.88368151983721</v>
      </c>
      <c r="AF921" s="73" t="n">
        <f aca="false">MAX(AF920,AE921)</f>
        <v>7.47194341606817</v>
      </c>
      <c r="AG921" s="70" t="n">
        <f aca="false">1-AE921/AF921</f>
        <v>0.0787294367039673</v>
      </c>
      <c r="AH921" s="74" t="n">
        <f aca="false">IF(R921&gt;0,AH920+1,0)</f>
        <v>60</v>
      </c>
      <c r="AI921" s="74" t="n">
        <f aca="false">IF(U921&gt;0,AI920+1,0)</f>
        <v>60</v>
      </c>
      <c r="AJ921" s="74" t="n">
        <f aca="false">IF(G921&gt;0,AJ920+1,0)</f>
        <v>0</v>
      </c>
      <c r="AK921" s="74" t="n">
        <f aca="false">IF(G921&lt;=0,AK920+1,0)</f>
        <v>4</v>
      </c>
      <c r="AL921" s="74" t="n">
        <f aca="false">IF(K921&gt;0,AL920+1,0)</f>
        <v>0</v>
      </c>
      <c r="AM921" s="74" t="n">
        <f aca="false">IF(K921&lt;=0,AM920+1,0)</f>
        <v>4</v>
      </c>
    </row>
    <row r="922" customFormat="false" ht="15" hidden="false" customHeight="false" outlineLevel="0" collapsed="false">
      <c r="A922" s="61" t="n">
        <v>921</v>
      </c>
      <c r="B922" s="62" t="n">
        <v>42671.5729166667</v>
      </c>
      <c r="C922" s="63" t="n">
        <f aca="false">YEAR(B922)</f>
        <v>2016</v>
      </c>
      <c r="D922" s="32" t="s">
        <v>276</v>
      </c>
      <c r="E922" s="64" t="n">
        <v>8630.1</v>
      </c>
      <c r="F922" s="65" t="n">
        <v>-0.0023</v>
      </c>
      <c r="G922" s="66" t="n">
        <v>-19.84923</v>
      </c>
      <c r="H922" s="67" t="n">
        <f aca="false">E922+IF(D922="Long",1,-1)*G922</f>
        <v>8649.94923</v>
      </c>
      <c r="I922" s="68" t="n">
        <f aca="false">Assumptions!$B$58</f>
        <v>5.35750011455817</v>
      </c>
      <c r="J922" s="68" t="n">
        <f aca="false">INDEX(Yearly!$L$5:$L$22,MATCH(C922,Yearly!$A$5:$A$22,0))</f>
        <v>0.535750011455817</v>
      </c>
      <c r="K922" s="68" t="n">
        <f aca="false">G922-I922-J922</f>
        <v>-25.742480126014</v>
      </c>
      <c r="L922" s="69" t="n">
        <f aca="false">(I922+J922)/Assumptions!$B$8</f>
        <v>0.00025985551033068</v>
      </c>
      <c r="M922" s="70" t="n">
        <f aca="false">F922-L922</f>
        <v>-0.00255985551033068</v>
      </c>
      <c r="N922" s="71" t="n">
        <f aca="false">G922*Assumptions!$B$7</f>
        <v>-156114.19395</v>
      </c>
      <c r="O922" s="71" t="n">
        <f aca="false">K922*Assumptions!$B$7</f>
        <v>-202464.6061911</v>
      </c>
      <c r="P922" s="68" t="n">
        <f aca="false">P921+G922</f>
        <v>12742.75343</v>
      </c>
      <c r="Q922" s="68" t="n">
        <f aca="false">MAX(Q921,P922)</f>
        <v>13312.91185</v>
      </c>
      <c r="R922" s="68" t="n">
        <f aca="false">Q922-P922</f>
        <v>570.15842</v>
      </c>
      <c r="S922" s="68" t="n">
        <f aca="false">S921+K922</f>
        <v>7312.9270638953</v>
      </c>
      <c r="T922" s="68" t="n">
        <f aca="false">MAX(T921,S922)</f>
        <v>8242.57374158216</v>
      </c>
      <c r="U922" s="68" t="n">
        <f aca="false">T922-S922</f>
        <v>929.646677686855</v>
      </c>
      <c r="V922" s="70" t="n">
        <f aca="false">V921+F922</f>
        <v>2.3005</v>
      </c>
      <c r="W922" s="70" t="n">
        <f aca="false">MAX(W921,V922)</f>
        <v>2.3673</v>
      </c>
      <c r="X922" s="70" t="n">
        <f aca="false">W922-V922</f>
        <v>0.0668000000000006</v>
      </c>
      <c r="Y922" s="70" t="n">
        <f aca="false">Y921+M922</f>
        <v>2.0610785820726</v>
      </c>
      <c r="Z922" s="70" t="n">
        <f aca="false">MAX(Z921,Y922)</f>
        <v>2.14372976820277</v>
      </c>
      <c r="AA922" s="70" t="n">
        <f aca="false">Z922-Y922</f>
        <v>0.0826511861301702</v>
      </c>
      <c r="AB922" s="72" t="n">
        <f aca="false">AB921*(1+F922)</f>
        <v>8.7190482658805</v>
      </c>
      <c r="AC922" s="73" t="n">
        <f aca="false">MAX(AC921,AB922)</f>
        <v>9.33903707447139</v>
      </c>
      <c r="AD922" s="70" t="n">
        <f aca="false">1-AB922/AC922</f>
        <v>0.0663868023701983</v>
      </c>
      <c r="AE922" s="73" t="n">
        <f aca="false">AE921*(1+M922)</f>
        <v>6.86606028976729</v>
      </c>
      <c r="AF922" s="73" t="n">
        <f aca="false">MAX(AF921,AE922)</f>
        <v>7.47194341606817</v>
      </c>
      <c r="AG922" s="70" t="n">
        <f aca="false">1-AE922/AF922</f>
        <v>0.0810877562319261</v>
      </c>
      <c r="AH922" s="74" t="n">
        <f aca="false">IF(R922&gt;0,AH921+1,0)</f>
        <v>61</v>
      </c>
      <c r="AI922" s="74" t="n">
        <f aca="false">IF(U922&gt;0,AI921+1,0)</f>
        <v>61</v>
      </c>
      <c r="AJ922" s="74" t="n">
        <f aca="false">IF(G922&gt;0,AJ921+1,0)</f>
        <v>0</v>
      </c>
      <c r="AK922" s="74" t="n">
        <f aca="false">IF(G922&lt;=0,AK921+1,0)</f>
        <v>5</v>
      </c>
      <c r="AL922" s="74" t="n">
        <f aca="false">IF(K922&gt;0,AL921+1,0)</f>
        <v>0</v>
      </c>
      <c r="AM922" s="74" t="n">
        <f aca="false">IF(K922&lt;=0,AM921+1,0)</f>
        <v>5</v>
      </c>
    </row>
    <row r="923" customFormat="false" ht="15" hidden="false" customHeight="false" outlineLevel="0" collapsed="false">
      <c r="A923" s="61" t="n">
        <v>922</v>
      </c>
      <c r="B923" s="62" t="n">
        <v>42671.6145833333</v>
      </c>
      <c r="C923" s="63" t="n">
        <f aca="false">YEAR(B923)</f>
        <v>2016</v>
      </c>
      <c r="D923" s="32" t="s">
        <v>277</v>
      </c>
      <c r="E923" s="64" t="n">
        <v>8650.1</v>
      </c>
      <c r="F923" s="65" t="n">
        <v>-0.0018</v>
      </c>
      <c r="G923" s="66" t="n">
        <v>-15.57018</v>
      </c>
      <c r="H923" s="67" t="n">
        <f aca="false">E923+IF(D923="Long",1,-1)*G923</f>
        <v>8634.52982</v>
      </c>
      <c r="I923" s="68" t="n">
        <f aca="false">Assumptions!$B$58</f>
        <v>5.35750011455817</v>
      </c>
      <c r="J923" s="68" t="n">
        <f aca="false">INDEX(Yearly!$L$5:$L$22,MATCH(C923,Yearly!$A$5:$A$22,0))</f>
        <v>0.535750011455817</v>
      </c>
      <c r="K923" s="68" t="n">
        <f aca="false">G923-I923-J923</f>
        <v>-21.463430126014</v>
      </c>
      <c r="L923" s="69" t="n">
        <f aca="false">(I923+J923)/Assumptions!$B$8</f>
        <v>0.00025985551033068</v>
      </c>
      <c r="M923" s="70" t="n">
        <f aca="false">F923-L923</f>
        <v>-0.00205985551033068</v>
      </c>
      <c r="N923" s="71" t="n">
        <f aca="false">G923*Assumptions!$B$7</f>
        <v>-122459.4657</v>
      </c>
      <c r="O923" s="71" t="n">
        <f aca="false">K923*Assumptions!$B$7</f>
        <v>-168809.8779411</v>
      </c>
      <c r="P923" s="68" t="n">
        <f aca="false">P922+G923</f>
        <v>12727.18325</v>
      </c>
      <c r="Q923" s="68" t="n">
        <f aca="false">MAX(Q922,P923)</f>
        <v>13312.91185</v>
      </c>
      <c r="R923" s="68" t="n">
        <f aca="false">Q923-P923</f>
        <v>585.7286</v>
      </c>
      <c r="S923" s="68" t="n">
        <f aca="false">S922+K923</f>
        <v>7291.46363376929</v>
      </c>
      <c r="T923" s="68" t="n">
        <f aca="false">MAX(T922,S923)</f>
        <v>8242.57374158216</v>
      </c>
      <c r="U923" s="68" t="n">
        <f aca="false">T923-S923</f>
        <v>951.110107812869</v>
      </c>
      <c r="V923" s="70" t="n">
        <f aca="false">V922+F923</f>
        <v>2.2987</v>
      </c>
      <c r="W923" s="70" t="n">
        <f aca="false">MAX(W922,V923)</f>
        <v>2.3673</v>
      </c>
      <c r="X923" s="70" t="n">
        <f aca="false">W923-V923</f>
        <v>0.0686000000000004</v>
      </c>
      <c r="Y923" s="70" t="n">
        <f aca="false">Y922+M923</f>
        <v>2.05901872656227</v>
      </c>
      <c r="Z923" s="70" t="n">
        <f aca="false">MAX(Z922,Y923)</f>
        <v>2.14372976820277</v>
      </c>
      <c r="AA923" s="70" t="n">
        <f aca="false">Z923-Y923</f>
        <v>0.0847110416405008</v>
      </c>
      <c r="AB923" s="72" t="n">
        <f aca="false">AB922*(1+F923)</f>
        <v>8.70335397900192</v>
      </c>
      <c r="AC923" s="73" t="n">
        <f aca="false">MAX(AC922,AB923)</f>
        <v>9.33903707447139</v>
      </c>
      <c r="AD923" s="70" t="n">
        <f aca="false">1-AB923/AC923</f>
        <v>0.068067306125932</v>
      </c>
      <c r="AE923" s="73" t="n">
        <f aca="false">AE922*(1+M923)</f>
        <v>6.85191719764515</v>
      </c>
      <c r="AF923" s="73" t="n">
        <f aca="false">MAX(AF922,AE923)</f>
        <v>7.47194341606817</v>
      </c>
      <c r="AG923" s="70" t="n">
        <f aca="false">1-AE923/AF923</f>
        <v>0.0829805826807621</v>
      </c>
      <c r="AH923" s="74" t="n">
        <f aca="false">IF(R923&gt;0,AH922+1,0)</f>
        <v>62</v>
      </c>
      <c r="AI923" s="74" t="n">
        <f aca="false">IF(U923&gt;0,AI922+1,0)</f>
        <v>62</v>
      </c>
      <c r="AJ923" s="74" t="n">
        <f aca="false">IF(G923&gt;0,AJ922+1,0)</f>
        <v>0</v>
      </c>
      <c r="AK923" s="74" t="n">
        <f aca="false">IF(G923&lt;=0,AK922+1,0)</f>
        <v>6</v>
      </c>
      <c r="AL923" s="74" t="n">
        <f aca="false">IF(K923&gt;0,AL922+1,0)</f>
        <v>0</v>
      </c>
      <c r="AM923" s="74" t="n">
        <f aca="false">IF(K923&lt;=0,AM922+1,0)</f>
        <v>6</v>
      </c>
    </row>
    <row r="924" customFormat="false" ht="15" hidden="false" customHeight="false" outlineLevel="0" collapsed="false">
      <c r="A924" s="61" t="n">
        <v>923</v>
      </c>
      <c r="B924" s="62" t="n">
        <v>42675.40625</v>
      </c>
      <c r="C924" s="63" t="n">
        <f aca="false">YEAR(B924)</f>
        <v>2016</v>
      </c>
      <c r="D924" s="32" t="s">
        <v>276</v>
      </c>
      <c r="E924" s="64" t="n">
        <v>8634.2</v>
      </c>
      <c r="F924" s="65" t="n">
        <v>-0.0009</v>
      </c>
      <c r="G924" s="66" t="n">
        <v>-7.77078</v>
      </c>
      <c r="H924" s="67" t="n">
        <f aca="false">E924+IF(D924="Long",1,-1)*G924</f>
        <v>8641.97078</v>
      </c>
      <c r="I924" s="68" t="n">
        <f aca="false">Assumptions!$B$58</f>
        <v>5.35750011455817</v>
      </c>
      <c r="J924" s="68" t="n">
        <f aca="false">INDEX(Yearly!$L$5:$L$22,MATCH(C924,Yearly!$A$5:$A$22,0))</f>
        <v>0.535750011455817</v>
      </c>
      <c r="K924" s="68" t="n">
        <f aca="false">G924-I924-J924</f>
        <v>-13.664030126014</v>
      </c>
      <c r="L924" s="69" t="n">
        <f aca="false">(I924+J924)/Assumptions!$B$8</f>
        <v>0.00025985551033068</v>
      </c>
      <c r="M924" s="70" t="n">
        <f aca="false">F924-L924</f>
        <v>-0.00115985551033068</v>
      </c>
      <c r="N924" s="71" t="n">
        <f aca="false">G924*Assumptions!$B$7</f>
        <v>-61117.1847</v>
      </c>
      <c r="O924" s="71" t="n">
        <f aca="false">K924*Assumptions!$B$7</f>
        <v>-107467.5969411</v>
      </c>
      <c r="P924" s="68" t="n">
        <f aca="false">P923+G924</f>
        <v>12719.41247</v>
      </c>
      <c r="Q924" s="68" t="n">
        <f aca="false">MAX(Q923,P924)</f>
        <v>13312.91185</v>
      </c>
      <c r="R924" s="68" t="n">
        <f aca="false">Q924-P924</f>
        <v>593.499380000001</v>
      </c>
      <c r="S924" s="68" t="n">
        <f aca="false">S923+K924</f>
        <v>7277.79960364327</v>
      </c>
      <c r="T924" s="68" t="n">
        <f aca="false">MAX(T923,S924)</f>
        <v>8242.57374158216</v>
      </c>
      <c r="U924" s="68" t="n">
        <f aca="false">T924-S924</f>
        <v>964.774137938883</v>
      </c>
      <c r="V924" s="70" t="n">
        <f aca="false">V923+F924</f>
        <v>2.2978</v>
      </c>
      <c r="W924" s="70" t="n">
        <f aca="false">MAX(W923,V924)</f>
        <v>2.3673</v>
      </c>
      <c r="X924" s="70" t="n">
        <f aca="false">W924-V924</f>
        <v>0.0695000000000006</v>
      </c>
      <c r="Y924" s="70" t="n">
        <f aca="false">Y923+M924</f>
        <v>2.05785887105194</v>
      </c>
      <c r="Z924" s="70" t="n">
        <f aca="false">MAX(Z923,Y924)</f>
        <v>2.14372976820277</v>
      </c>
      <c r="AA924" s="70" t="n">
        <f aca="false">Z924-Y924</f>
        <v>0.0858708971508313</v>
      </c>
      <c r="AB924" s="72" t="n">
        <f aca="false">AB923*(1+F924)</f>
        <v>8.69552096042082</v>
      </c>
      <c r="AC924" s="73" t="n">
        <f aca="false">MAX(AC923,AB924)</f>
        <v>9.33903707447139</v>
      </c>
      <c r="AD924" s="70" t="n">
        <f aca="false">1-AB924/AC924</f>
        <v>0.0689060455504188</v>
      </c>
      <c r="AE924" s="73" t="n">
        <f aca="false">AE923*(1+M924)</f>
        <v>6.84396996372713</v>
      </c>
      <c r="AF924" s="73" t="n">
        <f aca="false">MAX(AF923,AE924)</f>
        <v>7.47194341606817</v>
      </c>
      <c r="AG924" s="70" t="n">
        <f aca="false">1-AE924/AF924</f>
        <v>0.0840441927050202</v>
      </c>
      <c r="AH924" s="74" t="n">
        <f aca="false">IF(R924&gt;0,AH923+1,0)</f>
        <v>63</v>
      </c>
      <c r="AI924" s="74" t="n">
        <f aca="false">IF(U924&gt;0,AI923+1,0)</f>
        <v>63</v>
      </c>
      <c r="AJ924" s="74" t="n">
        <f aca="false">IF(G924&gt;0,AJ923+1,0)</f>
        <v>0</v>
      </c>
      <c r="AK924" s="74" t="n">
        <f aca="false">IF(G924&lt;=0,AK923+1,0)</f>
        <v>7</v>
      </c>
      <c r="AL924" s="74" t="n">
        <f aca="false">IF(K924&gt;0,AL923+1,0)</f>
        <v>0</v>
      </c>
      <c r="AM924" s="74" t="n">
        <f aca="false">IF(K924&lt;=0,AM923+1,0)</f>
        <v>7</v>
      </c>
    </row>
    <row r="925" customFormat="false" ht="15" hidden="false" customHeight="false" outlineLevel="0" collapsed="false">
      <c r="A925" s="61" t="n">
        <v>924</v>
      </c>
      <c r="B925" s="62" t="n">
        <v>42675.4895833333</v>
      </c>
      <c r="C925" s="63" t="n">
        <f aca="false">YEAR(B925)</f>
        <v>2016</v>
      </c>
      <c r="D925" s="32" t="s">
        <v>277</v>
      </c>
      <c r="E925" s="64" t="n">
        <v>8642</v>
      </c>
      <c r="F925" s="65" t="n">
        <v>0</v>
      </c>
      <c r="G925" s="66" t="n">
        <v>0</v>
      </c>
      <c r="H925" s="67" t="n">
        <f aca="false">E925+IF(D925="Long",1,-1)*G925</f>
        <v>8642</v>
      </c>
      <c r="I925" s="68" t="n">
        <f aca="false">Assumptions!$B$58</f>
        <v>5.35750011455817</v>
      </c>
      <c r="J925" s="68" t="n">
        <f aca="false">INDEX(Yearly!$L$5:$L$22,MATCH(C925,Yearly!$A$5:$A$22,0))</f>
        <v>0.535750011455817</v>
      </c>
      <c r="K925" s="68" t="n">
        <f aca="false">G925-I925-J925</f>
        <v>-5.89325012601399</v>
      </c>
      <c r="L925" s="69" t="n">
        <f aca="false">(I925+J925)/Assumptions!$B$8</f>
        <v>0.00025985551033068</v>
      </c>
      <c r="M925" s="70" t="n">
        <f aca="false">F925-L925</f>
        <v>-0.00025985551033068</v>
      </c>
      <c r="N925" s="71" t="n">
        <f aca="false">G925*Assumptions!$B$7</f>
        <v>0</v>
      </c>
      <c r="O925" s="71" t="n">
        <f aca="false">K925*Assumptions!$B$7</f>
        <v>-46350.4122411</v>
      </c>
      <c r="P925" s="68" t="n">
        <f aca="false">P924+G925</f>
        <v>12719.41247</v>
      </c>
      <c r="Q925" s="68" t="n">
        <f aca="false">MAX(Q924,P925)</f>
        <v>13312.91185</v>
      </c>
      <c r="R925" s="68" t="n">
        <f aca="false">Q925-P925</f>
        <v>593.499380000001</v>
      </c>
      <c r="S925" s="68" t="n">
        <f aca="false">S924+K925</f>
        <v>7271.90635351726</v>
      </c>
      <c r="T925" s="68" t="n">
        <f aca="false">MAX(T924,S925)</f>
        <v>8242.57374158216</v>
      </c>
      <c r="U925" s="68" t="n">
        <f aca="false">T925-S925</f>
        <v>970.667388064897</v>
      </c>
      <c r="V925" s="70" t="n">
        <f aca="false">V924+F925</f>
        <v>2.2978</v>
      </c>
      <c r="W925" s="70" t="n">
        <f aca="false">MAX(W924,V925)</f>
        <v>2.3673</v>
      </c>
      <c r="X925" s="70" t="n">
        <f aca="false">W925-V925</f>
        <v>0.0695000000000006</v>
      </c>
      <c r="Y925" s="70" t="n">
        <f aca="false">Y924+M925</f>
        <v>2.05759901554161</v>
      </c>
      <c r="Z925" s="70" t="n">
        <f aca="false">MAX(Z924,Y925)</f>
        <v>2.14372976820277</v>
      </c>
      <c r="AA925" s="70" t="n">
        <f aca="false">Z925-Y925</f>
        <v>0.0861307526611621</v>
      </c>
      <c r="AB925" s="72" t="n">
        <f aca="false">AB924*(1+F925)</f>
        <v>8.69552096042082</v>
      </c>
      <c r="AC925" s="73" t="n">
        <f aca="false">MAX(AC924,AB925)</f>
        <v>9.33903707447139</v>
      </c>
      <c r="AD925" s="70" t="n">
        <f aca="false">1-AB925/AC925</f>
        <v>0.0689060455504188</v>
      </c>
      <c r="AE925" s="73" t="n">
        <f aca="false">AE924*(1+M925)</f>
        <v>6.84219152041952</v>
      </c>
      <c r="AF925" s="73" t="n">
        <f aca="false">MAX(AF924,AE925)</f>
        <v>7.47194341606817</v>
      </c>
      <c r="AG925" s="70" t="n">
        <f aca="false">1-AE925/AF925</f>
        <v>0.0842822088687653</v>
      </c>
      <c r="AH925" s="74" t="n">
        <f aca="false">IF(R925&gt;0,AH924+1,0)</f>
        <v>64</v>
      </c>
      <c r="AI925" s="74" t="n">
        <f aca="false">IF(U925&gt;0,AI924+1,0)</f>
        <v>64</v>
      </c>
      <c r="AJ925" s="74" t="n">
        <f aca="false">IF(G925&gt;0,AJ924+1,0)</f>
        <v>0</v>
      </c>
      <c r="AK925" s="74" t="n">
        <f aca="false">IF(G925&lt;=0,AK924+1,0)</f>
        <v>8</v>
      </c>
      <c r="AL925" s="74" t="n">
        <f aca="false">IF(K925&gt;0,AL924+1,0)</f>
        <v>0</v>
      </c>
      <c r="AM925" s="74" t="n">
        <f aca="false">IF(K925&lt;=0,AM924+1,0)</f>
        <v>8</v>
      </c>
    </row>
    <row r="926" customFormat="false" ht="15" hidden="false" customHeight="false" outlineLevel="0" collapsed="false">
      <c r="A926" s="61" t="n">
        <v>925</v>
      </c>
      <c r="B926" s="62" t="n">
        <v>42675.6145833333</v>
      </c>
      <c r="C926" s="63" t="n">
        <f aca="false">YEAR(B926)</f>
        <v>2016</v>
      </c>
      <c r="D926" s="32" t="s">
        <v>276</v>
      </c>
      <c r="E926" s="64" t="n">
        <v>8641.9</v>
      </c>
      <c r="F926" s="65" t="n">
        <v>0.0164</v>
      </c>
      <c r="G926" s="66" t="n">
        <v>141.72716</v>
      </c>
      <c r="H926" s="67" t="n">
        <f aca="false">E926+IF(D926="Long",1,-1)*G926</f>
        <v>8500.17284</v>
      </c>
      <c r="I926" s="68" t="n">
        <f aca="false">Assumptions!$B$58</f>
        <v>5.35750011455817</v>
      </c>
      <c r="J926" s="68" t="n">
        <f aca="false">INDEX(Yearly!$L$5:$L$22,MATCH(C926,Yearly!$A$5:$A$22,0))</f>
        <v>0.535750011455817</v>
      </c>
      <c r="K926" s="68" t="n">
        <f aca="false">G926-I926-J926</f>
        <v>135.833909873986</v>
      </c>
      <c r="L926" s="69" t="n">
        <f aca="false">(I926+J926)/Assumptions!$B$8</f>
        <v>0.00025985551033068</v>
      </c>
      <c r="M926" s="70" t="n">
        <f aca="false">F926-L926</f>
        <v>0.0161401444896693</v>
      </c>
      <c r="N926" s="71" t="n">
        <f aca="false">G926*Assumptions!$B$7</f>
        <v>1114684.1134</v>
      </c>
      <c r="O926" s="71" t="n">
        <f aca="false">K926*Assumptions!$B$7</f>
        <v>1068333.7011589</v>
      </c>
      <c r="P926" s="68" t="n">
        <f aca="false">P925+G926</f>
        <v>12861.13963</v>
      </c>
      <c r="Q926" s="68" t="n">
        <f aca="false">MAX(Q925,P926)</f>
        <v>13312.91185</v>
      </c>
      <c r="R926" s="68" t="n">
        <f aca="false">Q926-P926</f>
        <v>451.772220000001</v>
      </c>
      <c r="S926" s="68" t="n">
        <f aca="false">S925+K926</f>
        <v>7407.74026339125</v>
      </c>
      <c r="T926" s="68" t="n">
        <f aca="false">MAX(T925,S926)</f>
        <v>8242.57374158216</v>
      </c>
      <c r="U926" s="68" t="n">
        <f aca="false">T926-S926</f>
        <v>834.833478190911</v>
      </c>
      <c r="V926" s="70" t="n">
        <f aca="false">V925+F926</f>
        <v>2.3142</v>
      </c>
      <c r="W926" s="70" t="n">
        <f aca="false">MAX(W925,V926)</f>
        <v>2.3673</v>
      </c>
      <c r="X926" s="70" t="n">
        <f aca="false">W926-V926</f>
        <v>0.0531000000000006</v>
      </c>
      <c r="Y926" s="70" t="n">
        <f aca="false">Y925+M926</f>
        <v>2.07373916003127</v>
      </c>
      <c r="Z926" s="70" t="n">
        <f aca="false">MAX(Z925,Y926)</f>
        <v>2.14372976820277</v>
      </c>
      <c r="AA926" s="70" t="n">
        <f aca="false">Z926-Y926</f>
        <v>0.0699906081714929</v>
      </c>
      <c r="AB926" s="72" t="n">
        <f aca="false">AB925*(1+F926)</f>
        <v>8.83812750417172</v>
      </c>
      <c r="AC926" s="73" t="n">
        <f aca="false">MAX(AC925,AB926)</f>
        <v>9.33903707447139</v>
      </c>
      <c r="AD926" s="70" t="n">
        <f aca="false">1-AB926/AC926</f>
        <v>0.0536361046974456</v>
      </c>
      <c r="AE926" s="73" t="n">
        <f aca="false">AE925*(1+M926)</f>
        <v>6.95262548018508</v>
      </c>
      <c r="AF926" s="73" t="n">
        <f aca="false">MAX(AF925,AE926)</f>
        <v>7.47194341606817</v>
      </c>
      <c r="AG926" s="70" t="n">
        <f aca="false">1-AE926/AF926</f>
        <v>0.0695023914081462</v>
      </c>
      <c r="AH926" s="74" t="n">
        <f aca="false">IF(R926&gt;0,AH925+1,0)</f>
        <v>65</v>
      </c>
      <c r="AI926" s="74" t="n">
        <f aca="false">IF(U926&gt;0,AI925+1,0)</f>
        <v>65</v>
      </c>
      <c r="AJ926" s="74" t="n">
        <f aca="false">IF(G926&gt;0,AJ925+1,0)</f>
        <v>1</v>
      </c>
      <c r="AK926" s="74" t="n">
        <f aca="false">IF(G926&lt;=0,AK925+1,0)</f>
        <v>0</v>
      </c>
      <c r="AL926" s="74" t="n">
        <f aca="false">IF(K926&gt;0,AL925+1,0)</f>
        <v>1</v>
      </c>
      <c r="AM926" s="74" t="n">
        <f aca="false">IF(K926&lt;=0,AM925+1,0)</f>
        <v>0</v>
      </c>
    </row>
    <row r="927" customFormat="false" ht="15" hidden="false" customHeight="false" outlineLevel="0" collapsed="false">
      <c r="A927" s="61" t="n">
        <v>926</v>
      </c>
      <c r="B927" s="62" t="n">
        <v>42681.40625</v>
      </c>
      <c r="C927" s="63" t="n">
        <f aca="false">YEAR(B927)</f>
        <v>2016</v>
      </c>
      <c r="D927" s="32" t="s">
        <v>277</v>
      </c>
      <c r="E927" s="64" t="n">
        <v>8500.4</v>
      </c>
      <c r="F927" s="65" t="n">
        <v>0.0001</v>
      </c>
      <c r="G927" s="66" t="n">
        <v>0.85004</v>
      </c>
      <c r="H927" s="67" t="n">
        <f aca="false">E927+IF(D927="Long",1,-1)*G927</f>
        <v>8501.25004</v>
      </c>
      <c r="I927" s="68" t="n">
        <f aca="false">Assumptions!$B$58</f>
        <v>5.35750011455817</v>
      </c>
      <c r="J927" s="68" t="n">
        <f aca="false">INDEX(Yearly!$L$5:$L$22,MATCH(C927,Yearly!$A$5:$A$22,0))</f>
        <v>0.535750011455817</v>
      </c>
      <c r="K927" s="68" t="n">
        <f aca="false">G927-I927-J927</f>
        <v>-5.04321012601399</v>
      </c>
      <c r="L927" s="69" t="n">
        <f aca="false">(I927+J927)/Assumptions!$B$8</f>
        <v>0.00025985551033068</v>
      </c>
      <c r="M927" s="70" t="n">
        <f aca="false">F927-L927</f>
        <v>-0.00015985551033068</v>
      </c>
      <c r="N927" s="71" t="n">
        <f aca="false">G927*Assumptions!$B$7</f>
        <v>6685.5646</v>
      </c>
      <c r="O927" s="71" t="n">
        <f aca="false">K927*Assumptions!$B$7</f>
        <v>-39664.8476411</v>
      </c>
      <c r="P927" s="68" t="n">
        <f aca="false">P926+G927</f>
        <v>12861.98967</v>
      </c>
      <c r="Q927" s="68" t="n">
        <f aca="false">MAX(Q926,P927)</f>
        <v>13312.91185</v>
      </c>
      <c r="R927" s="68" t="n">
        <f aca="false">Q927-P927</f>
        <v>450.922180000001</v>
      </c>
      <c r="S927" s="68" t="n">
        <f aca="false">S926+K927</f>
        <v>7402.69705326523</v>
      </c>
      <c r="T927" s="68" t="n">
        <f aca="false">MAX(T926,S927)</f>
        <v>8242.57374158216</v>
      </c>
      <c r="U927" s="68" t="n">
        <f aca="false">T927-S927</f>
        <v>839.876688316925</v>
      </c>
      <c r="V927" s="70" t="n">
        <f aca="false">V926+F927</f>
        <v>2.3143</v>
      </c>
      <c r="W927" s="70" t="n">
        <f aca="false">MAX(W926,V927)</f>
        <v>2.3673</v>
      </c>
      <c r="X927" s="70" t="n">
        <f aca="false">W927-V927</f>
        <v>0.0530000000000004</v>
      </c>
      <c r="Y927" s="70" t="n">
        <f aca="false">Y926+M927</f>
        <v>2.07357930452094</v>
      </c>
      <c r="Z927" s="70" t="n">
        <f aca="false">MAX(Z926,Y927)</f>
        <v>2.14372976820277</v>
      </c>
      <c r="AA927" s="70" t="n">
        <f aca="false">Z927-Y927</f>
        <v>0.0701504636818235</v>
      </c>
      <c r="AB927" s="72" t="n">
        <f aca="false">AB926*(1+F927)</f>
        <v>8.83901131692213</v>
      </c>
      <c r="AC927" s="73" t="n">
        <f aca="false">MAX(AC926,AB927)</f>
        <v>9.33903707447139</v>
      </c>
      <c r="AD927" s="70" t="n">
        <f aca="false">1-AB927/AC927</f>
        <v>0.0535414683079155</v>
      </c>
      <c r="AE927" s="73" t="n">
        <f aca="false">AE926*(1+M927)</f>
        <v>6.95151406469081</v>
      </c>
      <c r="AF927" s="73" t="n">
        <f aca="false">MAX(AF926,AE927)</f>
        <v>7.47194341606817</v>
      </c>
      <c r="AG927" s="70" t="n">
        <f aca="false">1-AE927/AF927</f>
        <v>0.0696511365782292</v>
      </c>
      <c r="AH927" s="74" t="n">
        <f aca="false">IF(R927&gt;0,AH926+1,0)</f>
        <v>66</v>
      </c>
      <c r="AI927" s="74" t="n">
        <f aca="false">IF(U927&gt;0,AI926+1,0)</f>
        <v>66</v>
      </c>
      <c r="AJ927" s="74" t="n">
        <f aca="false">IF(G927&gt;0,AJ926+1,0)</f>
        <v>2</v>
      </c>
      <c r="AK927" s="74" t="n">
        <f aca="false">IF(G927&lt;=0,AK926+1,0)</f>
        <v>0</v>
      </c>
      <c r="AL927" s="74" t="n">
        <f aca="false">IF(K927&gt;0,AL926+1,0)</f>
        <v>0</v>
      </c>
      <c r="AM927" s="74" t="n">
        <f aca="false">IF(K927&lt;=0,AM926+1,0)</f>
        <v>1</v>
      </c>
    </row>
    <row r="928" customFormat="false" ht="15" hidden="false" customHeight="false" outlineLevel="0" collapsed="false">
      <c r="A928" s="61" t="n">
        <v>927</v>
      </c>
      <c r="B928" s="62" t="n">
        <v>42681.6354166667</v>
      </c>
      <c r="C928" s="63" t="n">
        <f aca="false">YEAR(B928)</f>
        <v>2016</v>
      </c>
      <c r="D928" s="32" t="s">
        <v>276</v>
      </c>
      <c r="E928" s="64" t="n">
        <v>8501.1</v>
      </c>
      <c r="F928" s="65" t="n">
        <v>-0.006</v>
      </c>
      <c r="G928" s="66" t="n">
        <v>-51.0066</v>
      </c>
      <c r="H928" s="67" t="n">
        <f aca="false">E928+IF(D928="Long",1,-1)*G928</f>
        <v>8552.1066</v>
      </c>
      <c r="I928" s="68" t="n">
        <f aca="false">Assumptions!$B$58</f>
        <v>5.35750011455817</v>
      </c>
      <c r="J928" s="68" t="n">
        <f aca="false">INDEX(Yearly!$L$5:$L$22,MATCH(C928,Yearly!$A$5:$A$22,0))</f>
        <v>0.535750011455817</v>
      </c>
      <c r="K928" s="68" t="n">
        <f aca="false">G928-I928-J928</f>
        <v>-56.899850126014</v>
      </c>
      <c r="L928" s="69" t="n">
        <f aca="false">(I928+J928)/Assumptions!$B$8</f>
        <v>0.00025985551033068</v>
      </c>
      <c r="M928" s="70" t="n">
        <f aca="false">F928-L928</f>
        <v>-0.00625985551033068</v>
      </c>
      <c r="N928" s="71" t="n">
        <f aca="false">G928*Assumptions!$B$7</f>
        <v>-401166.909</v>
      </c>
      <c r="O928" s="71" t="n">
        <f aca="false">K928*Assumptions!$B$7</f>
        <v>-447517.3212411</v>
      </c>
      <c r="P928" s="68" t="n">
        <f aca="false">P927+G928</f>
        <v>12810.98307</v>
      </c>
      <c r="Q928" s="68" t="n">
        <f aca="false">MAX(Q927,P928)</f>
        <v>13312.91185</v>
      </c>
      <c r="R928" s="68" t="n">
        <f aca="false">Q928-P928</f>
        <v>501.928780000002</v>
      </c>
      <c r="S928" s="68" t="n">
        <f aca="false">S927+K928</f>
        <v>7345.79720313922</v>
      </c>
      <c r="T928" s="68" t="n">
        <f aca="false">MAX(T927,S928)</f>
        <v>8242.57374158216</v>
      </c>
      <c r="U928" s="68" t="n">
        <f aca="false">T928-S928</f>
        <v>896.776538442939</v>
      </c>
      <c r="V928" s="70" t="n">
        <f aca="false">V927+F928</f>
        <v>2.3083</v>
      </c>
      <c r="W928" s="70" t="n">
        <f aca="false">MAX(W927,V928)</f>
        <v>2.3673</v>
      </c>
      <c r="X928" s="70" t="n">
        <f aca="false">W928-V928</f>
        <v>0.0590000000000002</v>
      </c>
      <c r="Y928" s="70" t="n">
        <f aca="false">Y927+M928</f>
        <v>2.06731944901061</v>
      </c>
      <c r="Z928" s="70" t="n">
        <f aca="false">MAX(Z927,Y928)</f>
        <v>2.14372976820277</v>
      </c>
      <c r="AA928" s="70" t="n">
        <f aca="false">Z928-Y928</f>
        <v>0.0764103191921541</v>
      </c>
      <c r="AB928" s="72" t="n">
        <f aca="false">AB927*(1+F928)</f>
        <v>8.7859772490206</v>
      </c>
      <c r="AC928" s="73" t="n">
        <f aca="false">MAX(AC927,AB928)</f>
        <v>9.33903707447139</v>
      </c>
      <c r="AD928" s="70" t="n">
        <f aca="false">1-AB928/AC928</f>
        <v>0.0592202194980681</v>
      </c>
      <c r="AE928" s="73" t="n">
        <f aca="false">AE927*(1+M928)</f>
        <v>6.90799859106781</v>
      </c>
      <c r="AF928" s="73" t="n">
        <f aca="false">MAX(AF927,AE928)</f>
        <v>7.47194341606817</v>
      </c>
      <c r="AG928" s="70" t="n">
        <f aca="false">1-AE928/AF928</f>
        <v>0.0754749860374498</v>
      </c>
      <c r="AH928" s="74" t="n">
        <f aca="false">IF(R928&gt;0,AH927+1,0)</f>
        <v>67</v>
      </c>
      <c r="AI928" s="74" t="n">
        <f aca="false">IF(U928&gt;0,AI927+1,0)</f>
        <v>67</v>
      </c>
      <c r="AJ928" s="74" t="n">
        <f aca="false">IF(G928&gt;0,AJ927+1,0)</f>
        <v>0</v>
      </c>
      <c r="AK928" s="74" t="n">
        <f aca="false">IF(G928&lt;=0,AK927+1,0)</f>
        <v>1</v>
      </c>
      <c r="AL928" s="74" t="n">
        <f aca="false">IF(K928&gt;0,AL927+1,0)</f>
        <v>0</v>
      </c>
      <c r="AM928" s="74" t="n">
        <f aca="false">IF(K928&lt;=0,AM927+1,0)</f>
        <v>2</v>
      </c>
    </row>
    <row r="929" customFormat="false" ht="15" hidden="false" customHeight="false" outlineLevel="0" collapsed="false">
      <c r="A929" s="61" t="n">
        <v>928</v>
      </c>
      <c r="B929" s="62" t="n">
        <v>42682.6354166667</v>
      </c>
      <c r="C929" s="63" t="n">
        <f aca="false">YEAR(B929)</f>
        <v>2016</v>
      </c>
      <c r="D929" s="32" t="s">
        <v>277</v>
      </c>
      <c r="E929" s="64" t="n">
        <v>8552.1</v>
      </c>
      <c r="F929" s="65" t="n">
        <v>-0.0286</v>
      </c>
      <c r="G929" s="66" t="n">
        <v>-244.59006</v>
      </c>
      <c r="H929" s="67" t="n">
        <f aca="false">E929+IF(D929="Long",1,-1)*G929</f>
        <v>8307.50994</v>
      </c>
      <c r="I929" s="68" t="n">
        <f aca="false">Assumptions!$B$58</f>
        <v>5.35750011455817</v>
      </c>
      <c r="J929" s="68" t="n">
        <f aca="false">INDEX(Yearly!$L$5:$L$22,MATCH(C929,Yearly!$A$5:$A$22,0))</f>
        <v>0.535750011455817</v>
      </c>
      <c r="K929" s="68" t="n">
        <f aca="false">G929-I929-J929</f>
        <v>-250.483310126014</v>
      </c>
      <c r="L929" s="69" t="n">
        <f aca="false">(I929+J929)/Assumptions!$B$8</f>
        <v>0.00025985551033068</v>
      </c>
      <c r="M929" s="70" t="n">
        <f aca="false">F929-L929</f>
        <v>-0.0288598555103307</v>
      </c>
      <c r="N929" s="71" t="n">
        <f aca="false">G929*Assumptions!$B$7</f>
        <v>-1923700.8219</v>
      </c>
      <c r="O929" s="71" t="n">
        <f aca="false">K929*Assumptions!$B$7</f>
        <v>-1970051.2341411</v>
      </c>
      <c r="P929" s="68" t="n">
        <f aca="false">P928+G929</f>
        <v>12566.39301</v>
      </c>
      <c r="Q929" s="68" t="n">
        <f aca="false">MAX(Q928,P929)</f>
        <v>13312.91185</v>
      </c>
      <c r="R929" s="68" t="n">
        <f aca="false">Q929-P929</f>
        <v>746.518840000003</v>
      </c>
      <c r="S929" s="68" t="n">
        <f aca="false">S928+K929</f>
        <v>7095.3138930132</v>
      </c>
      <c r="T929" s="68" t="n">
        <f aca="false">MAX(T928,S929)</f>
        <v>8242.57374158216</v>
      </c>
      <c r="U929" s="68" t="n">
        <f aca="false">T929-S929</f>
        <v>1147.25984856895</v>
      </c>
      <c r="V929" s="70" t="n">
        <f aca="false">V928+F929</f>
        <v>2.2797</v>
      </c>
      <c r="W929" s="70" t="n">
        <f aca="false">MAX(W928,V929)</f>
        <v>2.3673</v>
      </c>
      <c r="X929" s="70" t="n">
        <f aca="false">W929-V929</f>
        <v>0.0876000000000001</v>
      </c>
      <c r="Y929" s="70" t="n">
        <f aca="false">Y928+M929</f>
        <v>2.03845959350028</v>
      </c>
      <c r="Z929" s="70" t="n">
        <f aca="false">MAX(Z928,Y929)</f>
        <v>2.14372976820277</v>
      </c>
      <c r="AA929" s="70" t="n">
        <f aca="false">Z929-Y929</f>
        <v>0.105270174702485</v>
      </c>
      <c r="AB929" s="72" t="n">
        <f aca="false">AB928*(1+F929)</f>
        <v>8.53469829969861</v>
      </c>
      <c r="AC929" s="73" t="n">
        <f aca="false">MAX(AC928,AB929)</f>
        <v>9.33903707447139</v>
      </c>
      <c r="AD929" s="70" t="n">
        <f aca="false">1-AB929/AC929</f>
        <v>0.0861265212204233</v>
      </c>
      <c r="AE929" s="73" t="n">
        <f aca="false">AE928*(1+M929)</f>
        <v>6.70863474986403</v>
      </c>
      <c r="AF929" s="73" t="n">
        <f aca="false">MAX(AF928,AE929)</f>
        <v>7.47194341606817</v>
      </c>
      <c r="AG929" s="70" t="n">
        <f aca="false">1-AE929/AF929</f>
        <v>0.102156644356096</v>
      </c>
      <c r="AH929" s="74" t="n">
        <f aca="false">IF(R929&gt;0,AH928+1,0)</f>
        <v>68</v>
      </c>
      <c r="AI929" s="74" t="n">
        <f aca="false">IF(U929&gt;0,AI928+1,0)</f>
        <v>68</v>
      </c>
      <c r="AJ929" s="74" t="n">
        <f aca="false">IF(G929&gt;0,AJ928+1,0)</f>
        <v>0</v>
      </c>
      <c r="AK929" s="74" t="n">
        <f aca="false">IF(G929&lt;=0,AK928+1,0)</f>
        <v>2</v>
      </c>
      <c r="AL929" s="74" t="n">
        <f aca="false">IF(K929&gt;0,AL928+1,0)</f>
        <v>0</v>
      </c>
      <c r="AM929" s="74" t="n">
        <f aca="false">IF(K929&lt;=0,AM928+1,0)</f>
        <v>3</v>
      </c>
    </row>
    <row r="930" customFormat="false" ht="15" hidden="false" customHeight="false" outlineLevel="0" collapsed="false">
      <c r="A930" s="61" t="n">
        <v>929</v>
      </c>
      <c r="B930" s="62" t="n">
        <v>42683.40625</v>
      </c>
      <c r="C930" s="63" t="n">
        <f aca="false">YEAR(B930)</f>
        <v>2016</v>
      </c>
      <c r="D930" s="32" t="s">
        <v>276</v>
      </c>
      <c r="E930" s="64" t="n">
        <v>8307.1</v>
      </c>
      <c r="F930" s="65" t="n">
        <v>-0.0286</v>
      </c>
      <c r="G930" s="66" t="n">
        <v>-237.58306</v>
      </c>
      <c r="H930" s="67" t="n">
        <f aca="false">E930+IF(D930="Long",1,-1)*G930</f>
        <v>8544.68306</v>
      </c>
      <c r="I930" s="68" t="n">
        <f aca="false">Assumptions!$B$58</f>
        <v>5.35750011455817</v>
      </c>
      <c r="J930" s="68" t="n">
        <f aca="false">INDEX(Yearly!$L$5:$L$22,MATCH(C930,Yearly!$A$5:$A$22,0))</f>
        <v>0.535750011455817</v>
      </c>
      <c r="K930" s="68" t="n">
        <f aca="false">G930-I930-J930</f>
        <v>-243.476310126014</v>
      </c>
      <c r="L930" s="69" t="n">
        <f aca="false">(I930+J930)/Assumptions!$B$8</f>
        <v>0.00025985551033068</v>
      </c>
      <c r="M930" s="70" t="n">
        <f aca="false">F930-L930</f>
        <v>-0.0288598555103307</v>
      </c>
      <c r="N930" s="71" t="n">
        <f aca="false">G930*Assumptions!$B$7</f>
        <v>-1868590.7669</v>
      </c>
      <c r="O930" s="71" t="n">
        <f aca="false">K930*Assumptions!$B$7</f>
        <v>-1914941.1791411</v>
      </c>
      <c r="P930" s="68" t="n">
        <f aca="false">P929+G930</f>
        <v>12328.80995</v>
      </c>
      <c r="Q930" s="68" t="n">
        <f aca="false">MAX(Q929,P930)</f>
        <v>13312.91185</v>
      </c>
      <c r="R930" s="68" t="n">
        <f aca="false">Q930-P930</f>
        <v>984.101900000003</v>
      </c>
      <c r="S930" s="68" t="n">
        <f aca="false">S929+K930</f>
        <v>6851.83758288719</v>
      </c>
      <c r="T930" s="68" t="n">
        <f aca="false">MAX(T929,S930)</f>
        <v>8242.57374158216</v>
      </c>
      <c r="U930" s="68" t="n">
        <f aca="false">T930-S930</f>
        <v>1390.73615869497</v>
      </c>
      <c r="V930" s="70" t="n">
        <f aca="false">V929+F930</f>
        <v>2.2511</v>
      </c>
      <c r="W930" s="70" t="n">
        <f aca="false">MAX(W929,V930)</f>
        <v>2.3673</v>
      </c>
      <c r="X930" s="70" t="n">
        <f aca="false">W930-V930</f>
        <v>0.1162</v>
      </c>
      <c r="Y930" s="70" t="n">
        <f aca="false">Y929+M930</f>
        <v>2.00959973798995</v>
      </c>
      <c r="Z930" s="70" t="n">
        <f aca="false">MAX(Z929,Y930)</f>
        <v>2.14372976820277</v>
      </c>
      <c r="AA930" s="70" t="n">
        <f aca="false">Z930-Y930</f>
        <v>0.134130030212816</v>
      </c>
      <c r="AB930" s="72" t="n">
        <f aca="false">AB929*(1+F930)</f>
        <v>8.29060592832723</v>
      </c>
      <c r="AC930" s="73" t="n">
        <f aca="false">MAX(AC929,AB930)</f>
        <v>9.33903707447139</v>
      </c>
      <c r="AD930" s="70" t="n">
        <f aca="false">1-AB930/AC930</f>
        <v>0.112263302713519</v>
      </c>
      <c r="AE930" s="73" t="n">
        <f aca="false">AE929*(1+M930)</f>
        <v>6.51502452031137</v>
      </c>
      <c r="AF930" s="73" t="n">
        <f aca="false">MAX(AF929,AE930)</f>
        <v>7.47194341606817</v>
      </c>
      <c r="AG930" s="70" t="n">
        <f aca="false">1-AE930/AF930</f>
        <v>0.128068273870889</v>
      </c>
      <c r="AH930" s="74" t="n">
        <f aca="false">IF(R930&gt;0,AH929+1,0)</f>
        <v>69</v>
      </c>
      <c r="AI930" s="74" t="n">
        <f aca="false">IF(U930&gt;0,AI929+1,0)</f>
        <v>69</v>
      </c>
      <c r="AJ930" s="74" t="n">
        <f aca="false">IF(G930&gt;0,AJ929+1,0)</f>
        <v>0</v>
      </c>
      <c r="AK930" s="74" t="n">
        <f aca="false">IF(G930&lt;=0,AK929+1,0)</f>
        <v>3</v>
      </c>
      <c r="AL930" s="74" t="n">
        <f aca="false">IF(K930&gt;0,AL929+1,0)</f>
        <v>0</v>
      </c>
      <c r="AM930" s="74" t="n">
        <f aca="false">IF(K930&lt;=0,AM929+1,0)</f>
        <v>4</v>
      </c>
    </row>
    <row r="931" customFormat="false" ht="15" hidden="false" customHeight="false" outlineLevel="0" collapsed="false">
      <c r="A931" s="61" t="n">
        <v>930</v>
      </c>
      <c r="B931" s="62" t="n">
        <v>42684.40625</v>
      </c>
      <c r="C931" s="63" t="n">
        <f aca="false">YEAR(B931)</f>
        <v>2016</v>
      </c>
      <c r="D931" s="32" t="s">
        <v>277</v>
      </c>
      <c r="E931" s="64" t="n">
        <v>8544.7</v>
      </c>
      <c r="F931" s="65" t="n">
        <v>-0.0169</v>
      </c>
      <c r="G931" s="66" t="n">
        <v>-144.40543</v>
      </c>
      <c r="H931" s="67" t="n">
        <f aca="false">E931+IF(D931="Long",1,-1)*G931</f>
        <v>8400.29457</v>
      </c>
      <c r="I931" s="68" t="n">
        <f aca="false">Assumptions!$B$58</f>
        <v>5.35750011455817</v>
      </c>
      <c r="J931" s="68" t="n">
        <f aca="false">INDEX(Yearly!$L$5:$L$22,MATCH(C931,Yearly!$A$5:$A$22,0))</f>
        <v>0.535750011455817</v>
      </c>
      <c r="K931" s="68" t="n">
        <f aca="false">G931-I931-J931</f>
        <v>-150.298680126014</v>
      </c>
      <c r="L931" s="69" t="n">
        <f aca="false">(I931+J931)/Assumptions!$B$8</f>
        <v>0.00025985551033068</v>
      </c>
      <c r="M931" s="70" t="n">
        <f aca="false">F931-L931</f>
        <v>-0.0171598555103307</v>
      </c>
      <c r="N931" s="71" t="n">
        <f aca="false">G931*Assumptions!$B$7</f>
        <v>-1135748.70695</v>
      </c>
      <c r="O931" s="71" t="n">
        <f aca="false">K931*Assumptions!$B$7</f>
        <v>-1182099.1191911</v>
      </c>
      <c r="P931" s="68" t="n">
        <f aca="false">P930+G931</f>
        <v>12184.40452</v>
      </c>
      <c r="Q931" s="68" t="n">
        <f aca="false">MAX(Q930,P931)</f>
        <v>13312.91185</v>
      </c>
      <c r="R931" s="68" t="n">
        <f aca="false">Q931-P931</f>
        <v>1128.50733</v>
      </c>
      <c r="S931" s="68" t="n">
        <f aca="false">S930+K931</f>
        <v>6701.53890276118</v>
      </c>
      <c r="T931" s="68" t="n">
        <f aca="false">MAX(T930,S931)</f>
        <v>8242.57374158216</v>
      </c>
      <c r="U931" s="68" t="n">
        <f aca="false">T931-S931</f>
        <v>1541.03483882098</v>
      </c>
      <c r="V931" s="70" t="n">
        <f aca="false">V930+F931</f>
        <v>2.2342</v>
      </c>
      <c r="W931" s="70" t="n">
        <f aca="false">MAX(W930,V931)</f>
        <v>2.3673</v>
      </c>
      <c r="X931" s="70" t="n">
        <f aca="false">W931-V931</f>
        <v>0.1331</v>
      </c>
      <c r="Y931" s="70" t="n">
        <f aca="false">Y930+M931</f>
        <v>1.99243988247962</v>
      </c>
      <c r="Z931" s="70" t="n">
        <f aca="false">MAX(Z930,Y931)</f>
        <v>2.14372976820277</v>
      </c>
      <c r="AA931" s="70" t="n">
        <f aca="false">Z931-Y931</f>
        <v>0.151289885723146</v>
      </c>
      <c r="AB931" s="72" t="n">
        <f aca="false">AB930*(1+F931)</f>
        <v>8.1504946881385</v>
      </c>
      <c r="AC931" s="73" t="n">
        <f aca="false">MAX(AC930,AB931)</f>
        <v>9.33903707447139</v>
      </c>
      <c r="AD931" s="70" t="n">
        <f aca="false">1-AB931/AC931</f>
        <v>0.127266052897661</v>
      </c>
      <c r="AE931" s="73" t="n">
        <f aca="false">AE930*(1+M931)</f>
        <v>6.40322764089656</v>
      </c>
      <c r="AF931" s="73" t="n">
        <f aca="false">MAX(AF930,AE931)</f>
        <v>7.47194341606817</v>
      </c>
      <c r="AG931" s="70" t="n">
        <f aca="false">1-AE931/AF931</f>
        <v>0.143030496306138</v>
      </c>
      <c r="AH931" s="74" t="n">
        <f aca="false">IF(R931&gt;0,AH930+1,0)</f>
        <v>70</v>
      </c>
      <c r="AI931" s="74" t="n">
        <f aca="false">IF(U931&gt;0,AI930+1,0)</f>
        <v>70</v>
      </c>
      <c r="AJ931" s="74" t="n">
        <f aca="false">IF(G931&gt;0,AJ930+1,0)</f>
        <v>0</v>
      </c>
      <c r="AK931" s="74" t="n">
        <f aca="false">IF(G931&lt;=0,AK930+1,0)</f>
        <v>4</v>
      </c>
      <c r="AL931" s="74" t="n">
        <f aca="false">IF(K931&gt;0,AL930+1,0)</f>
        <v>0</v>
      </c>
      <c r="AM931" s="74" t="n">
        <f aca="false">IF(K931&lt;=0,AM930+1,0)</f>
        <v>5</v>
      </c>
    </row>
    <row r="932" customFormat="false" ht="15" hidden="false" customHeight="false" outlineLevel="0" collapsed="false">
      <c r="A932" s="61" t="n">
        <v>931</v>
      </c>
      <c r="B932" s="62" t="n">
        <v>42685.40625</v>
      </c>
      <c r="C932" s="63" t="n">
        <f aca="false">YEAR(B932)</f>
        <v>2016</v>
      </c>
      <c r="D932" s="32" t="s">
        <v>276</v>
      </c>
      <c r="E932" s="64" t="n">
        <v>8400.7</v>
      </c>
      <c r="F932" s="65" t="n">
        <v>0.0418</v>
      </c>
      <c r="G932" s="66" t="n">
        <v>351.14926</v>
      </c>
      <c r="H932" s="67" t="n">
        <f aca="false">E932+IF(D932="Long",1,-1)*G932</f>
        <v>8049.55074</v>
      </c>
      <c r="I932" s="68" t="n">
        <f aca="false">Assumptions!$B$58</f>
        <v>5.35750011455817</v>
      </c>
      <c r="J932" s="68" t="n">
        <f aca="false">INDEX(Yearly!$L$5:$L$22,MATCH(C932,Yearly!$A$5:$A$22,0))</f>
        <v>0.535750011455817</v>
      </c>
      <c r="K932" s="68" t="n">
        <f aca="false">G932-I932-J932</f>
        <v>345.256009873986</v>
      </c>
      <c r="L932" s="69" t="n">
        <f aca="false">(I932+J932)/Assumptions!$B$8</f>
        <v>0.00025985551033068</v>
      </c>
      <c r="M932" s="70" t="n">
        <f aca="false">F932-L932</f>
        <v>0.0415401444896693</v>
      </c>
      <c r="N932" s="71" t="n">
        <f aca="false">G932*Assumptions!$B$7</f>
        <v>2761788.9299</v>
      </c>
      <c r="O932" s="71" t="n">
        <f aca="false">K932*Assumptions!$B$7</f>
        <v>2715438.5176589</v>
      </c>
      <c r="P932" s="68" t="n">
        <f aca="false">P931+G932</f>
        <v>12535.55378</v>
      </c>
      <c r="Q932" s="68" t="n">
        <f aca="false">MAX(Q931,P932)</f>
        <v>13312.91185</v>
      </c>
      <c r="R932" s="68" t="n">
        <f aca="false">Q932-P932</f>
        <v>777.358070000004</v>
      </c>
      <c r="S932" s="68" t="n">
        <f aca="false">S931+K932</f>
        <v>7046.79491263516</v>
      </c>
      <c r="T932" s="68" t="n">
        <f aca="false">MAX(T931,S932)</f>
        <v>8242.57374158216</v>
      </c>
      <c r="U932" s="68" t="n">
        <f aca="false">T932-S932</f>
        <v>1195.77882894699</v>
      </c>
      <c r="V932" s="70" t="n">
        <f aca="false">V931+F932</f>
        <v>2.276</v>
      </c>
      <c r="W932" s="70" t="n">
        <f aca="false">MAX(W931,V932)</f>
        <v>2.3673</v>
      </c>
      <c r="X932" s="70" t="n">
        <f aca="false">W932-V932</f>
        <v>0.0913000000000004</v>
      </c>
      <c r="Y932" s="70" t="n">
        <f aca="false">Y931+M932</f>
        <v>2.03398002696929</v>
      </c>
      <c r="Z932" s="70" t="n">
        <f aca="false">MAX(Z931,Y932)</f>
        <v>2.14372976820277</v>
      </c>
      <c r="AA932" s="70" t="n">
        <f aca="false">Z932-Y932</f>
        <v>0.109749741233477</v>
      </c>
      <c r="AB932" s="72" t="n">
        <f aca="false">AB931*(1+F932)</f>
        <v>8.49118536610269</v>
      </c>
      <c r="AC932" s="73" t="n">
        <f aca="false">MAX(AC931,AB932)</f>
        <v>9.33903707447139</v>
      </c>
      <c r="AD932" s="70" t="n">
        <f aca="false">1-AB932/AC932</f>
        <v>0.0907857739087828</v>
      </c>
      <c r="AE932" s="73" t="n">
        <f aca="false">AE931*(1+M932)</f>
        <v>6.66921864229965</v>
      </c>
      <c r="AF932" s="73" t="n">
        <f aca="false">MAX(AF931,AE932)</f>
        <v>7.47194341606817</v>
      </c>
      <c r="AG932" s="70" t="n">
        <f aca="false">1-AE932/AF932</f>
        <v>0.107431859299455</v>
      </c>
      <c r="AH932" s="74" t="n">
        <f aca="false">IF(R932&gt;0,AH931+1,0)</f>
        <v>71</v>
      </c>
      <c r="AI932" s="74" t="n">
        <f aca="false">IF(U932&gt;0,AI931+1,0)</f>
        <v>71</v>
      </c>
      <c r="AJ932" s="74" t="n">
        <f aca="false">IF(G932&gt;0,AJ931+1,0)</f>
        <v>1</v>
      </c>
      <c r="AK932" s="74" t="n">
        <f aca="false">IF(G932&lt;=0,AK931+1,0)</f>
        <v>0</v>
      </c>
      <c r="AL932" s="74" t="n">
        <f aca="false">IF(K932&gt;0,AL931+1,0)</f>
        <v>1</v>
      </c>
      <c r="AM932" s="74" t="n">
        <f aca="false">IF(K932&lt;=0,AM931+1,0)</f>
        <v>0</v>
      </c>
    </row>
    <row r="933" customFormat="false" ht="15" hidden="false" customHeight="false" outlineLevel="0" collapsed="false">
      <c r="A933" s="61" t="n">
        <v>932</v>
      </c>
      <c r="B933" s="62" t="n">
        <v>42699.46875</v>
      </c>
      <c r="C933" s="63" t="n">
        <f aca="false">YEAR(B933)</f>
        <v>2016</v>
      </c>
      <c r="D933" s="32" t="s">
        <v>277</v>
      </c>
      <c r="E933" s="64" t="n">
        <v>8049.9</v>
      </c>
      <c r="F933" s="65" t="n">
        <v>0.01</v>
      </c>
      <c r="G933" s="66" t="n">
        <v>80.499</v>
      </c>
      <c r="H933" s="67" t="n">
        <f aca="false">E933+IF(D933="Long",1,-1)*G933</f>
        <v>8130.399</v>
      </c>
      <c r="I933" s="68" t="n">
        <f aca="false">Assumptions!$B$58</f>
        <v>5.35750011455817</v>
      </c>
      <c r="J933" s="68" t="n">
        <f aca="false">INDEX(Yearly!$L$5:$L$22,MATCH(C933,Yearly!$A$5:$A$22,0))</f>
        <v>0.535750011455817</v>
      </c>
      <c r="K933" s="68" t="n">
        <f aca="false">G933-I933-J933</f>
        <v>74.605749873986</v>
      </c>
      <c r="L933" s="69" t="n">
        <f aca="false">(I933+J933)/Assumptions!$B$8</f>
        <v>0.00025985551033068</v>
      </c>
      <c r="M933" s="70" t="n">
        <f aca="false">F933-L933</f>
        <v>0.00974014448966932</v>
      </c>
      <c r="N933" s="71" t="n">
        <f aca="false">G933*Assumptions!$B$7</f>
        <v>633124.635</v>
      </c>
      <c r="O933" s="71" t="n">
        <f aca="false">K933*Assumptions!$B$7</f>
        <v>586774.2227589</v>
      </c>
      <c r="P933" s="68" t="n">
        <f aca="false">P932+G933</f>
        <v>12616.05278</v>
      </c>
      <c r="Q933" s="68" t="n">
        <f aca="false">MAX(Q932,P933)</f>
        <v>13312.91185</v>
      </c>
      <c r="R933" s="68" t="n">
        <f aca="false">Q933-P933</f>
        <v>696.859070000004</v>
      </c>
      <c r="S933" s="68" t="n">
        <f aca="false">S932+K933</f>
        <v>7121.40066250915</v>
      </c>
      <c r="T933" s="68" t="n">
        <f aca="false">MAX(T932,S933)</f>
        <v>8242.57374158216</v>
      </c>
      <c r="U933" s="68" t="n">
        <f aca="false">T933-S933</f>
        <v>1121.17307907301</v>
      </c>
      <c r="V933" s="70" t="n">
        <f aca="false">V932+F933</f>
        <v>2.286</v>
      </c>
      <c r="W933" s="70" t="n">
        <f aca="false">MAX(W932,V933)</f>
        <v>2.3673</v>
      </c>
      <c r="X933" s="70" t="n">
        <f aca="false">W933-V933</f>
        <v>0.0813000000000006</v>
      </c>
      <c r="Y933" s="70" t="n">
        <f aca="false">Y932+M933</f>
        <v>2.04372017145896</v>
      </c>
      <c r="Z933" s="70" t="n">
        <f aca="false">MAX(Z932,Y933)</f>
        <v>2.14372976820277</v>
      </c>
      <c r="AA933" s="70" t="n">
        <f aca="false">Z933-Y933</f>
        <v>0.100009596743808</v>
      </c>
      <c r="AB933" s="72" t="n">
        <f aca="false">AB932*(1+F933)</f>
        <v>8.57609721976372</v>
      </c>
      <c r="AC933" s="73" t="n">
        <f aca="false">MAX(AC932,AB933)</f>
        <v>9.33903707447139</v>
      </c>
      <c r="AD933" s="70" t="n">
        <f aca="false">1-AB933/AC933</f>
        <v>0.0816936316478708</v>
      </c>
      <c r="AE933" s="73" t="n">
        <f aca="false">AE932*(1+M933)</f>
        <v>6.73417779550885</v>
      </c>
      <c r="AF933" s="73" t="n">
        <f aca="false">MAX(AF932,AE933)</f>
        <v>7.47194341606817</v>
      </c>
      <c r="AG933" s="70" t="n">
        <f aca="false">1-AE933/AF933</f>
        <v>0.0987381166421558</v>
      </c>
      <c r="AH933" s="74" t="n">
        <f aca="false">IF(R933&gt;0,AH932+1,0)</f>
        <v>72</v>
      </c>
      <c r="AI933" s="74" t="n">
        <f aca="false">IF(U933&gt;0,AI932+1,0)</f>
        <v>72</v>
      </c>
      <c r="AJ933" s="74" t="n">
        <f aca="false">IF(G933&gt;0,AJ932+1,0)</f>
        <v>2</v>
      </c>
      <c r="AK933" s="74" t="n">
        <f aca="false">IF(G933&lt;=0,AK932+1,0)</f>
        <v>0</v>
      </c>
      <c r="AL933" s="74" t="n">
        <f aca="false">IF(K933&gt;0,AL932+1,0)</f>
        <v>2</v>
      </c>
      <c r="AM933" s="74" t="n">
        <f aca="false">IF(K933&lt;=0,AM932+1,0)</f>
        <v>0</v>
      </c>
    </row>
    <row r="934" customFormat="false" ht="15" hidden="false" customHeight="false" outlineLevel="0" collapsed="false">
      <c r="A934" s="61" t="n">
        <v>933</v>
      </c>
      <c r="B934" s="62" t="n">
        <v>42706.40625</v>
      </c>
      <c r="C934" s="63" t="n">
        <f aca="false">YEAR(B934)</f>
        <v>2016</v>
      </c>
      <c r="D934" s="32" t="s">
        <v>276</v>
      </c>
      <c r="E934" s="64" t="n">
        <v>8130.4</v>
      </c>
      <c r="F934" s="65" t="n">
        <v>-0.0044</v>
      </c>
      <c r="G934" s="66" t="n">
        <v>-35.77376</v>
      </c>
      <c r="H934" s="67" t="n">
        <f aca="false">E934+IF(D934="Long",1,-1)*G934</f>
        <v>8166.17376</v>
      </c>
      <c r="I934" s="68" t="n">
        <f aca="false">Assumptions!$B$58</f>
        <v>5.35750011455817</v>
      </c>
      <c r="J934" s="68" t="n">
        <f aca="false">INDEX(Yearly!$L$5:$L$22,MATCH(C934,Yearly!$A$5:$A$22,0))</f>
        <v>0.535750011455817</v>
      </c>
      <c r="K934" s="68" t="n">
        <f aca="false">G934-I934-J934</f>
        <v>-41.667010126014</v>
      </c>
      <c r="L934" s="69" t="n">
        <f aca="false">(I934+J934)/Assumptions!$B$8</f>
        <v>0.00025985551033068</v>
      </c>
      <c r="M934" s="70" t="n">
        <f aca="false">F934-L934</f>
        <v>-0.00465985551033068</v>
      </c>
      <c r="N934" s="71" t="n">
        <f aca="false">G934*Assumptions!$B$7</f>
        <v>-281360.6224</v>
      </c>
      <c r="O934" s="71" t="n">
        <f aca="false">K934*Assumptions!$B$7</f>
        <v>-327711.0346411</v>
      </c>
      <c r="P934" s="68" t="n">
        <f aca="false">P933+G934</f>
        <v>12580.27902</v>
      </c>
      <c r="Q934" s="68" t="n">
        <f aca="false">MAX(Q933,P934)</f>
        <v>13312.91185</v>
      </c>
      <c r="R934" s="68" t="n">
        <f aca="false">Q934-P934</f>
        <v>732.632830000004</v>
      </c>
      <c r="S934" s="68" t="n">
        <f aca="false">S933+K934</f>
        <v>7079.73365238313</v>
      </c>
      <c r="T934" s="68" t="n">
        <f aca="false">MAX(T933,S934)</f>
        <v>8242.57374158216</v>
      </c>
      <c r="U934" s="68" t="n">
        <f aca="false">T934-S934</f>
        <v>1162.84008919902</v>
      </c>
      <c r="V934" s="70" t="n">
        <f aca="false">V933+F934</f>
        <v>2.2816</v>
      </c>
      <c r="W934" s="70" t="n">
        <f aca="false">MAX(W933,V934)</f>
        <v>2.3673</v>
      </c>
      <c r="X934" s="70" t="n">
        <f aca="false">W934-V934</f>
        <v>0.0857000000000006</v>
      </c>
      <c r="Y934" s="70" t="n">
        <f aca="false">Y933+M934</f>
        <v>2.03906031594863</v>
      </c>
      <c r="Z934" s="70" t="n">
        <f aca="false">MAX(Z933,Y934)</f>
        <v>2.14372976820277</v>
      </c>
      <c r="AA934" s="70" t="n">
        <f aca="false">Z934-Y934</f>
        <v>0.104669452254138</v>
      </c>
      <c r="AB934" s="72" t="n">
        <f aca="false">AB933*(1+F934)</f>
        <v>8.53836239199676</v>
      </c>
      <c r="AC934" s="73" t="n">
        <f aca="false">MAX(AC933,AB934)</f>
        <v>9.33903707447139</v>
      </c>
      <c r="AD934" s="70" t="n">
        <f aca="false">1-AB934/AC934</f>
        <v>0.0857341796686201</v>
      </c>
      <c r="AE934" s="73" t="n">
        <f aca="false">AE933*(1+M934)</f>
        <v>6.7027975000009</v>
      </c>
      <c r="AF934" s="73" t="n">
        <f aca="false">MAX(AF933,AE934)</f>
        <v>7.47194341606817</v>
      </c>
      <c r="AG934" s="70" t="n">
        <f aca="false">1-AE934/AF934</f>
        <v>0.102937866795572</v>
      </c>
      <c r="AH934" s="74" t="n">
        <f aca="false">IF(R934&gt;0,AH933+1,0)</f>
        <v>73</v>
      </c>
      <c r="AI934" s="74" t="n">
        <f aca="false">IF(U934&gt;0,AI933+1,0)</f>
        <v>73</v>
      </c>
      <c r="AJ934" s="74" t="n">
        <f aca="false">IF(G934&gt;0,AJ933+1,0)</f>
        <v>0</v>
      </c>
      <c r="AK934" s="74" t="n">
        <f aca="false">IF(G934&lt;=0,AK933+1,0)</f>
        <v>1</v>
      </c>
      <c r="AL934" s="74" t="n">
        <f aca="false">IF(K934&gt;0,AL933+1,0)</f>
        <v>0</v>
      </c>
      <c r="AM934" s="74" t="n">
        <f aca="false">IF(K934&lt;=0,AM933+1,0)</f>
        <v>1</v>
      </c>
    </row>
    <row r="935" customFormat="false" ht="15" hidden="false" customHeight="false" outlineLevel="0" collapsed="false">
      <c r="A935" s="61" t="n">
        <v>934</v>
      </c>
      <c r="B935" s="62" t="n">
        <v>42710.40625</v>
      </c>
      <c r="C935" s="63" t="n">
        <f aca="false">YEAR(B935)</f>
        <v>2016</v>
      </c>
      <c r="D935" s="32" t="s">
        <v>277</v>
      </c>
      <c r="E935" s="64" t="n">
        <v>8166.4</v>
      </c>
      <c r="F935" s="65" t="n">
        <v>-0.0066</v>
      </c>
      <c r="G935" s="66" t="n">
        <v>-53.89824</v>
      </c>
      <c r="H935" s="67" t="n">
        <f aca="false">E935+IF(D935="Long",1,-1)*G935</f>
        <v>8112.50176</v>
      </c>
      <c r="I935" s="68" t="n">
        <f aca="false">Assumptions!$B$58</f>
        <v>5.35750011455817</v>
      </c>
      <c r="J935" s="68" t="n">
        <f aca="false">INDEX(Yearly!$L$5:$L$22,MATCH(C935,Yearly!$A$5:$A$22,0))</f>
        <v>0.535750011455817</v>
      </c>
      <c r="K935" s="68" t="n">
        <f aca="false">G935-I935-J935</f>
        <v>-59.791490126014</v>
      </c>
      <c r="L935" s="69" t="n">
        <f aca="false">(I935+J935)/Assumptions!$B$8</f>
        <v>0.00025985551033068</v>
      </c>
      <c r="M935" s="70" t="n">
        <f aca="false">F935-L935</f>
        <v>-0.00685985551033068</v>
      </c>
      <c r="N935" s="71" t="n">
        <f aca="false">G935*Assumptions!$B$7</f>
        <v>-423909.6576</v>
      </c>
      <c r="O935" s="71" t="n">
        <f aca="false">K935*Assumptions!$B$7</f>
        <v>-470260.0698411</v>
      </c>
      <c r="P935" s="68" t="n">
        <f aca="false">P934+G935</f>
        <v>12526.38078</v>
      </c>
      <c r="Q935" s="68" t="n">
        <f aca="false">MAX(Q934,P935)</f>
        <v>13312.91185</v>
      </c>
      <c r="R935" s="68" t="n">
        <f aca="false">Q935-P935</f>
        <v>786.531070000005</v>
      </c>
      <c r="S935" s="68" t="n">
        <f aca="false">S934+K935</f>
        <v>7019.94216225712</v>
      </c>
      <c r="T935" s="68" t="n">
        <f aca="false">MAX(T934,S935)</f>
        <v>8242.57374158216</v>
      </c>
      <c r="U935" s="68" t="n">
        <f aca="false">T935-S935</f>
        <v>1222.63157932504</v>
      </c>
      <c r="V935" s="70" t="n">
        <f aca="false">V934+F935</f>
        <v>2.275</v>
      </c>
      <c r="W935" s="70" t="n">
        <f aca="false">MAX(W934,V935)</f>
        <v>2.3673</v>
      </c>
      <c r="X935" s="70" t="n">
        <f aca="false">W935-V935</f>
        <v>0.0923000000000007</v>
      </c>
      <c r="Y935" s="70" t="n">
        <f aca="false">Y934+M935</f>
        <v>2.0322004604383</v>
      </c>
      <c r="Z935" s="70" t="n">
        <f aca="false">MAX(Z934,Y935)</f>
        <v>2.14372976820277</v>
      </c>
      <c r="AA935" s="70" t="n">
        <f aca="false">Z935-Y935</f>
        <v>0.111529307764469</v>
      </c>
      <c r="AB935" s="72" t="n">
        <f aca="false">AB934*(1+F935)</f>
        <v>8.48200920020958</v>
      </c>
      <c r="AC935" s="73" t="n">
        <f aca="false">MAX(AC934,AB935)</f>
        <v>9.33903707447139</v>
      </c>
      <c r="AD935" s="70" t="n">
        <f aca="false">1-AB935/AC935</f>
        <v>0.0917683340828073</v>
      </c>
      <c r="AE935" s="73" t="n">
        <f aca="false">AE934*(1+M935)</f>
        <v>6.65681727763589</v>
      </c>
      <c r="AF935" s="73" t="n">
        <f aca="false">MAX(AF934,AE935)</f>
        <v>7.47194341606817</v>
      </c>
      <c r="AG935" s="70" t="n">
        <f aca="false">1-AE935/AF935</f>
        <v>0.109091583413143</v>
      </c>
      <c r="AH935" s="74" t="n">
        <f aca="false">IF(R935&gt;0,AH934+1,0)</f>
        <v>74</v>
      </c>
      <c r="AI935" s="74" t="n">
        <f aca="false">IF(U935&gt;0,AI934+1,0)</f>
        <v>74</v>
      </c>
      <c r="AJ935" s="74" t="n">
        <f aca="false">IF(G935&gt;0,AJ934+1,0)</f>
        <v>0</v>
      </c>
      <c r="AK935" s="74" t="n">
        <f aca="false">IF(G935&lt;=0,AK934+1,0)</f>
        <v>2</v>
      </c>
      <c r="AL935" s="74" t="n">
        <f aca="false">IF(K935&gt;0,AL934+1,0)</f>
        <v>0</v>
      </c>
      <c r="AM935" s="74" t="n">
        <f aca="false">IF(K935&lt;=0,AM934+1,0)</f>
        <v>2</v>
      </c>
    </row>
    <row r="936" customFormat="false" ht="15" hidden="false" customHeight="false" outlineLevel="0" collapsed="false">
      <c r="A936" s="61" t="n">
        <v>935</v>
      </c>
      <c r="B936" s="62" t="n">
        <v>42711.6145833333</v>
      </c>
      <c r="C936" s="63" t="n">
        <f aca="false">YEAR(B936)</f>
        <v>2016</v>
      </c>
      <c r="D936" s="32" t="s">
        <v>276</v>
      </c>
      <c r="E936" s="64" t="n">
        <v>8112.6</v>
      </c>
      <c r="F936" s="65" t="n">
        <v>-0.0105</v>
      </c>
      <c r="G936" s="66" t="n">
        <v>-85.1823</v>
      </c>
      <c r="H936" s="67" t="n">
        <f aca="false">E936+IF(D936="Long",1,-1)*G936</f>
        <v>8197.7823</v>
      </c>
      <c r="I936" s="68" t="n">
        <f aca="false">Assumptions!$B$58</f>
        <v>5.35750011455817</v>
      </c>
      <c r="J936" s="68" t="n">
        <f aca="false">INDEX(Yearly!$L$5:$L$22,MATCH(C936,Yearly!$A$5:$A$22,0))</f>
        <v>0.535750011455817</v>
      </c>
      <c r="K936" s="68" t="n">
        <f aca="false">G936-I936-J936</f>
        <v>-91.075550126014</v>
      </c>
      <c r="L936" s="69" t="n">
        <f aca="false">(I936+J936)/Assumptions!$B$8</f>
        <v>0.00025985551033068</v>
      </c>
      <c r="M936" s="70" t="n">
        <f aca="false">F936-L936</f>
        <v>-0.0107598555103307</v>
      </c>
      <c r="N936" s="71" t="n">
        <f aca="false">G936*Assumptions!$B$7</f>
        <v>-669958.7895</v>
      </c>
      <c r="O936" s="71" t="n">
        <f aca="false">K936*Assumptions!$B$7</f>
        <v>-716309.2017411</v>
      </c>
      <c r="P936" s="68" t="n">
        <f aca="false">P935+G936</f>
        <v>12441.19848</v>
      </c>
      <c r="Q936" s="68" t="n">
        <f aca="false">MAX(Q935,P936)</f>
        <v>13312.91185</v>
      </c>
      <c r="R936" s="68" t="n">
        <f aca="false">Q936-P936</f>
        <v>871.713370000005</v>
      </c>
      <c r="S936" s="68" t="n">
        <f aca="false">S935+K936</f>
        <v>6928.86661213111</v>
      </c>
      <c r="T936" s="68" t="n">
        <f aca="false">MAX(T935,S936)</f>
        <v>8242.57374158216</v>
      </c>
      <c r="U936" s="68" t="n">
        <f aca="false">T936-S936</f>
        <v>1313.70712945105</v>
      </c>
      <c r="V936" s="70" t="n">
        <f aca="false">V935+F936</f>
        <v>2.2645</v>
      </c>
      <c r="W936" s="70" t="n">
        <f aca="false">MAX(W935,V936)</f>
        <v>2.3673</v>
      </c>
      <c r="X936" s="70" t="n">
        <f aca="false">W936-V936</f>
        <v>0.102800000000001</v>
      </c>
      <c r="Y936" s="70" t="n">
        <f aca="false">Y935+M936</f>
        <v>2.02144060492797</v>
      </c>
      <c r="Z936" s="70" t="n">
        <f aca="false">MAX(Z935,Y936)</f>
        <v>2.14372976820277</v>
      </c>
      <c r="AA936" s="70" t="n">
        <f aca="false">Z936-Y936</f>
        <v>0.1222891632748</v>
      </c>
      <c r="AB936" s="72" t="n">
        <f aca="false">AB935*(1+F936)</f>
        <v>8.39294810360738</v>
      </c>
      <c r="AC936" s="73" t="n">
        <f aca="false">MAX(AC935,AB936)</f>
        <v>9.33903707447139</v>
      </c>
      <c r="AD936" s="70" t="n">
        <f aca="false">1-AB936/AC936</f>
        <v>0.101304766574938</v>
      </c>
      <c r="AE936" s="73" t="n">
        <f aca="false">AE935*(1+M936)</f>
        <v>6.58519088556985</v>
      </c>
      <c r="AF936" s="73" t="n">
        <f aca="false">MAX(AF935,AE936)</f>
        <v>7.47194341606817</v>
      </c>
      <c r="AG936" s="70" t="n">
        <f aca="false">1-AE936/AF936</f>
        <v>0.118677629248555</v>
      </c>
      <c r="AH936" s="74" t="n">
        <f aca="false">IF(R936&gt;0,AH935+1,0)</f>
        <v>75</v>
      </c>
      <c r="AI936" s="74" t="n">
        <f aca="false">IF(U936&gt;0,AI935+1,0)</f>
        <v>75</v>
      </c>
      <c r="AJ936" s="74" t="n">
        <f aca="false">IF(G936&gt;0,AJ935+1,0)</f>
        <v>0</v>
      </c>
      <c r="AK936" s="74" t="n">
        <f aca="false">IF(G936&lt;=0,AK935+1,0)</f>
        <v>3</v>
      </c>
      <c r="AL936" s="74" t="n">
        <f aca="false">IF(K936&gt;0,AL935+1,0)</f>
        <v>0</v>
      </c>
      <c r="AM936" s="74" t="n">
        <f aca="false">IF(K936&lt;=0,AM935+1,0)</f>
        <v>3</v>
      </c>
    </row>
    <row r="937" customFormat="false" ht="15" hidden="false" customHeight="false" outlineLevel="0" collapsed="false">
      <c r="A937" s="61" t="n">
        <v>936</v>
      </c>
      <c r="B937" s="62" t="n">
        <v>42712.40625</v>
      </c>
      <c r="C937" s="63" t="n">
        <f aca="false">YEAR(B937)</f>
        <v>2016</v>
      </c>
      <c r="D937" s="32" t="s">
        <v>277</v>
      </c>
      <c r="E937" s="64" t="n">
        <v>8197.5</v>
      </c>
      <c r="F937" s="65" t="n">
        <v>0.0006</v>
      </c>
      <c r="G937" s="66" t="n">
        <v>4.9185</v>
      </c>
      <c r="H937" s="67" t="n">
        <f aca="false">E937+IF(D937="Long",1,-1)*G937</f>
        <v>8202.4185</v>
      </c>
      <c r="I937" s="68" t="n">
        <f aca="false">Assumptions!$B$58</f>
        <v>5.35750011455817</v>
      </c>
      <c r="J937" s="68" t="n">
        <f aca="false">INDEX(Yearly!$L$5:$L$22,MATCH(C937,Yearly!$A$5:$A$22,0))</f>
        <v>0.535750011455817</v>
      </c>
      <c r="K937" s="68" t="n">
        <f aca="false">G937-I937-J937</f>
        <v>-0.974750126013985</v>
      </c>
      <c r="L937" s="69" t="n">
        <f aca="false">(I937+J937)/Assumptions!$B$8</f>
        <v>0.00025985551033068</v>
      </c>
      <c r="M937" s="70" t="n">
        <f aca="false">F937-L937</f>
        <v>0.00034014448966932</v>
      </c>
      <c r="N937" s="71" t="n">
        <f aca="false">G937*Assumptions!$B$7</f>
        <v>38684.0025</v>
      </c>
      <c r="O937" s="71" t="n">
        <f aca="false">K937*Assumptions!$B$7</f>
        <v>-7666.40974109999</v>
      </c>
      <c r="P937" s="68" t="n">
        <f aca="false">P936+G937</f>
        <v>12446.11698</v>
      </c>
      <c r="Q937" s="68" t="n">
        <f aca="false">MAX(Q936,P937)</f>
        <v>13312.91185</v>
      </c>
      <c r="R937" s="68" t="n">
        <f aca="false">Q937-P937</f>
        <v>866.794870000005</v>
      </c>
      <c r="S937" s="68" t="n">
        <f aca="false">S936+K937</f>
        <v>6927.89186200509</v>
      </c>
      <c r="T937" s="68" t="n">
        <f aca="false">MAX(T936,S937)</f>
        <v>8242.57374158216</v>
      </c>
      <c r="U937" s="68" t="n">
        <f aca="false">T937-S937</f>
        <v>1314.68187957706</v>
      </c>
      <c r="V937" s="70" t="n">
        <f aca="false">V936+F937</f>
        <v>2.2651</v>
      </c>
      <c r="W937" s="70" t="n">
        <f aca="false">MAX(W936,V937)</f>
        <v>2.3673</v>
      </c>
      <c r="X937" s="70" t="n">
        <f aca="false">W937-V937</f>
        <v>0.102200000000001</v>
      </c>
      <c r="Y937" s="70" t="n">
        <f aca="false">Y936+M937</f>
        <v>2.02178074941764</v>
      </c>
      <c r="Z937" s="70" t="n">
        <f aca="false">MAX(Z936,Y937)</f>
        <v>2.14372976820277</v>
      </c>
      <c r="AA937" s="70" t="n">
        <f aca="false">Z937-Y937</f>
        <v>0.121949018785131</v>
      </c>
      <c r="AB937" s="72" t="n">
        <f aca="false">AB936*(1+F937)</f>
        <v>8.39798387246954</v>
      </c>
      <c r="AC937" s="73" t="n">
        <f aca="false">MAX(AC936,AB937)</f>
        <v>9.33903707447139</v>
      </c>
      <c r="AD937" s="70" t="n">
        <f aca="false">1-AB937/AC937</f>
        <v>0.100765549434883</v>
      </c>
      <c r="AE937" s="73" t="n">
        <f aca="false">AE936*(1+M937)</f>
        <v>6.587430801963</v>
      </c>
      <c r="AF937" s="73" t="n">
        <f aca="false">MAX(AF936,AE937)</f>
        <v>7.47194341606817</v>
      </c>
      <c r="AG937" s="70" t="n">
        <f aca="false">1-AE937/AF937</f>
        <v>0.118377852300522</v>
      </c>
      <c r="AH937" s="74" t="n">
        <f aca="false">IF(R937&gt;0,AH936+1,0)</f>
        <v>76</v>
      </c>
      <c r="AI937" s="74" t="n">
        <f aca="false">IF(U937&gt;0,AI936+1,0)</f>
        <v>76</v>
      </c>
      <c r="AJ937" s="74" t="n">
        <f aca="false">IF(G937&gt;0,AJ936+1,0)</f>
        <v>1</v>
      </c>
      <c r="AK937" s="74" t="n">
        <f aca="false">IF(G937&lt;=0,AK936+1,0)</f>
        <v>0</v>
      </c>
      <c r="AL937" s="74" t="n">
        <f aca="false">IF(K937&gt;0,AL936+1,0)</f>
        <v>0</v>
      </c>
      <c r="AM937" s="74" t="n">
        <f aca="false">IF(K937&lt;=0,AM936+1,0)</f>
        <v>4</v>
      </c>
    </row>
    <row r="938" customFormat="false" ht="15" hidden="false" customHeight="false" outlineLevel="0" collapsed="false">
      <c r="A938" s="61" t="n">
        <v>937</v>
      </c>
      <c r="B938" s="62" t="n">
        <v>42716.5520833333</v>
      </c>
      <c r="C938" s="63" t="n">
        <f aca="false">YEAR(B938)</f>
        <v>2016</v>
      </c>
      <c r="D938" s="32" t="s">
        <v>276</v>
      </c>
      <c r="E938" s="64" t="n">
        <v>8202.4</v>
      </c>
      <c r="F938" s="65" t="n">
        <v>0.0003</v>
      </c>
      <c r="G938" s="66" t="n">
        <v>2.46072</v>
      </c>
      <c r="H938" s="67" t="n">
        <f aca="false">E938+IF(D938="Long",1,-1)*G938</f>
        <v>8199.93928</v>
      </c>
      <c r="I938" s="68" t="n">
        <f aca="false">Assumptions!$B$58</f>
        <v>5.35750011455817</v>
      </c>
      <c r="J938" s="68" t="n">
        <f aca="false">INDEX(Yearly!$L$5:$L$22,MATCH(C938,Yearly!$A$5:$A$22,0))</f>
        <v>0.535750011455817</v>
      </c>
      <c r="K938" s="68" t="n">
        <f aca="false">G938-I938-J938</f>
        <v>-3.43253012601399</v>
      </c>
      <c r="L938" s="69" t="n">
        <f aca="false">(I938+J938)/Assumptions!$B$8</f>
        <v>0.00025985551033068</v>
      </c>
      <c r="M938" s="70" t="n">
        <f aca="false">F938-L938</f>
        <v>4.01444896693196E-005</v>
      </c>
      <c r="N938" s="71" t="n">
        <f aca="false">G938*Assumptions!$B$7</f>
        <v>19353.5628</v>
      </c>
      <c r="O938" s="71" t="n">
        <f aca="false">K938*Assumptions!$B$7</f>
        <v>-26996.8494411</v>
      </c>
      <c r="P938" s="68" t="n">
        <f aca="false">P937+G938</f>
        <v>12448.5777</v>
      </c>
      <c r="Q938" s="68" t="n">
        <f aca="false">MAX(Q937,P938)</f>
        <v>13312.91185</v>
      </c>
      <c r="R938" s="68" t="n">
        <f aca="false">Q938-P938</f>
        <v>864.334150000006</v>
      </c>
      <c r="S938" s="68" t="n">
        <f aca="false">S937+K938</f>
        <v>6924.45933187908</v>
      </c>
      <c r="T938" s="68" t="n">
        <f aca="false">MAX(T937,S938)</f>
        <v>8242.57374158216</v>
      </c>
      <c r="U938" s="68" t="n">
        <f aca="false">T938-S938</f>
        <v>1318.11440970308</v>
      </c>
      <c r="V938" s="70" t="n">
        <f aca="false">V937+F938</f>
        <v>2.2654</v>
      </c>
      <c r="W938" s="70" t="n">
        <f aca="false">MAX(W937,V938)</f>
        <v>2.3673</v>
      </c>
      <c r="X938" s="70" t="n">
        <f aca="false">W938-V938</f>
        <v>0.101900000000001</v>
      </c>
      <c r="Y938" s="70" t="n">
        <f aca="false">Y937+M938</f>
        <v>2.02182089390731</v>
      </c>
      <c r="Z938" s="70" t="n">
        <f aca="false">MAX(Z937,Y938)</f>
        <v>2.14372976820277</v>
      </c>
      <c r="AA938" s="70" t="n">
        <f aca="false">Z938-Y938</f>
        <v>0.121908874295461</v>
      </c>
      <c r="AB938" s="72" t="n">
        <f aca="false">AB937*(1+F938)</f>
        <v>8.40050326763128</v>
      </c>
      <c r="AC938" s="73" t="n">
        <f aca="false">MAX(AC937,AB938)</f>
        <v>9.33903707447139</v>
      </c>
      <c r="AD938" s="70" t="n">
        <f aca="false">1-AB938/AC938</f>
        <v>0.100495779099713</v>
      </c>
      <c r="AE938" s="73" t="n">
        <f aca="false">AE937*(1+M938)</f>
        <v>6.58769525101078</v>
      </c>
      <c r="AF938" s="73" t="n">
        <f aca="false">MAX(AF937,AE938)</f>
        <v>7.47194341606817</v>
      </c>
      <c r="AG938" s="70" t="n">
        <f aca="false">1-AE938/AF938</f>
        <v>0.118342460029321</v>
      </c>
      <c r="AH938" s="74" t="n">
        <f aca="false">IF(R938&gt;0,AH937+1,0)</f>
        <v>77</v>
      </c>
      <c r="AI938" s="74" t="n">
        <f aca="false">IF(U938&gt;0,AI937+1,0)</f>
        <v>77</v>
      </c>
      <c r="AJ938" s="74" t="n">
        <f aca="false">IF(G938&gt;0,AJ937+1,0)</f>
        <v>2</v>
      </c>
      <c r="AK938" s="74" t="n">
        <f aca="false">IF(G938&lt;=0,AK937+1,0)</f>
        <v>0</v>
      </c>
      <c r="AL938" s="74" t="n">
        <f aca="false">IF(K938&gt;0,AL937+1,0)</f>
        <v>0</v>
      </c>
      <c r="AM938" s="74" t="n">
        <f aca="false">IF(K938&lt;=0,AM937+1,0)</f>
        <v>5</v>
      </c>
    </row>
    <row r="939" customFormat="false" ht="15" hidden="false" customHeight="false" outlineLevel="0" collapsed="false">
      <c r="A939" s="61" t="n">
        <v>938</v>
      </c>
      <c r="B939" s="62" t="n">
        <v>42717.59375</v>
      </c>
      <c r="C939" s="63" t="n">
        <f aca="false">YEAR(B939)</f>
        <v>2016</v>
      </c>
      <c r="D939" s="32" t="s">
        <v>277</v>
      </c>
      <c r="E939" s="64" t="n">
        <v>8200.2</v>
      </c>
      <c r="F939" s="65" t="n">
        <v>-0.0003</v>
      </c>
      <c r="G939" s="66" t="n">
        <v>-2.46006</v>
      </c>
      <c r="H939" s="67" t="n">
        <f aca="false">E939+IF(D939="Long",1,-1)*G939</f>
        <v>8197.73994</v>
      </c>
      <c r="I939" s="68" t="n">
        <f aca="false">Assumptions!$B$58</f>
        <v>5.35750011455817</v>
      </c>
      <c r="J939" s="68" t="n">
        <f aca="false">INDEX(Yearly!$L$5:$L$22,MATCH(C939,Yearly!$A$5:$A$22,0))</f>
        <v>0.535750011455817</v>
      </c>
      <c r="K939" s="68" t="n">
        <f aca="false">G939-I939-J939</f>
        <v>-8.35331012601398</v>
      </c>
      <c r="L939" s="69" t="n">
        <f aca="false">(I939+J939)/Assumptions!$B$8</f>
        <v>0.00025985551033068</v>
      </c>
      <c r="M939" s="70" t="n">
        <f aca="false">F939-L939</f>
        <v>-0.00055985551033068</v>
      </c>
      <c r="N939" s="71" t="n">
        <f aca="false">G939*Assumptions!$B$7</f>
        <v>-19348.3719</v>
      </c>
      <c r="O939" s="71" t="n">
        <f aca="false">K939*Assumptions!$B$7</f>
        <v>-65698.7841411</v>
      </c>
      <c r="P939" s="68" t="n">
        <f aca="false">P938+G939</f>
        <v>12446.11764</v>
      </c>
      <c r="Q939" s="68" t="n">
        <f aca="false">MAX(Q938,P939)</f>
        <v>13312.91185</v>
      </c>
      <c r="R939" s="68" t="n">
        <f aca="false">Q939-P939</f>
        <v>866.794210000006</v>
      </c>
      <c r="S939" s="68" t="n">
        <f aca="false">S938+K939</f>
        <v>6916.10602175307</v>
      </c>
      <c r="T939" s="68" t="n">
        <f aca="false">MAX(T938,S939)</f>
        <v>8242.57374158216</v>
      </c>
      <c r="U939" s="68" t="n">
        <f aca="false">T939-S939</f>
        <v>1326.46771982909</v>
      </c>
      <c r="V939" s="70" t="n">
        <f aca="false">V938+F939</f>
        <v>2.2651</v>
      </c>
      <c r="W939" s="70" t="n">
        <f aca="false">MAX(W938,V939)</f>
        <v>2.3673</v>
      </c>
      <c r="X939" s="70" t="n">
        <f aca="false">W939-V939</f>
        <v>0.102200000000001</v>
      </c>
      <c r="Y939" s="70" t="n">
        <f aca="false">Y938+M939</f>
        <v>2.02126103839698</v>
      </c>
      <c r="Z939" s="70" t="n">
        <f aca="false">MAX(Z938,Y939)</f>
        <v>2.14372976820277</v>
      </c>
      <c r="AA939" s="70" t="n">
        <f aca="false">Z939-Y939</f>
        <v>0.122468729805792</v>
      </c>
      <c r="AB939" s="72" t="n">
        <f aca="false">AB938*(1+F939)</f>
        <v>8.397983116651</v>
      </c>
      <c r="AC939" s="73" t="n">
        <f aca="false">MAX(AC938,AB939)</f>
        <v>9.33903707447139</v>
      </c>
      <c r="AD939" s="70" t="n">
        <f aca="false">1-AB939/AC939</f>
        <v>0.100765630365983</v>
      </c>
      <c r="AE939" s="73" t="n">
        <f aca="false">AE938*(1+M939)</f>
        <v>6.58400709352412</v>
      </c>
      <c r="AF939" s="73" t="n">
        <f aca="false">MAX(AF938,AE939)</f>
        <v>7.47194341606817</v>
      </c>
      <c r="AG939" s="70" t="n">
        <f aca="false">1-AE939/AF939</f>
        <v>0.118836060861298</v>
      </c>
      <c r="AH939" s="74" t="n">
        <f aca="false">IF(R939&gt;0,AH938+1,0)</f>
        <v>78</v>
      </c>
      <c r="AI939" s="74" t="n">
        <f aca="false">IF(U939&gt;0,AI938+1,0)</f>
        <v>78</v>
      </c>
      <c r="AJ939" s="74" t="n">
        <f aca="false">IF(G939&gt;0,AJ938+1,0)</f>
        <v>0</v>
      </c>
      <c r="AK939" s="74" t="n">
        <f aca="false">IF(G939&lt;=0,AK938+1,0)</f>
        <v>1</v>
      </c>
      <c r="AL939" s="74" t="n">
        <f aca="false">IF(K939&gt;0,AL938+1,0)</f>
        <v>0</v>
      </c>
      <c r="AM939" s="74" t="n">
        <f aca="false">IF(K939&lt;=0,AM938+1,0)</f>
        <v>6</v>
      </c>
    </row>
    <row r="940" customFormat="false" ht="15" hidden="false" customHeight="false" outlineLevel="0" collapsed="false">
      <c r="A940" s="61" t="n">
        <v>939</v>
      </c>
      <c r="B940" s="62" t="n">
        <v>42718.46875</v>
      </c>
      <c r="C940" s="63" t="n">
        <f aca="false">YEAR(B940)</f>
        <v>2016</v>
      </c>
      <c r="D940" s="32" t="s">
        <v>276</v>
      </c>
      <c r="E940" s="64" t="n">
        <v>8197.65</v>
      </c>
      <c r="F940" s="65" t="n">
        <v>-0.0012</v>
      </c>
      <c r="G940" s="66" t="n">
        <v>-9.83718</v>
      </c>
      <c r="H940" s="67" t="n">
        <f aca="false">E940+IF(D940="Long",1,-1)*G940</f>
        <v>8207.48718</v>
      </c>
      <c r="I940" s="68" t="n">
        <f aca="false">Assumptions!$B$58</f>
        <v>5.35750011455817</v>
      </c>
      <c r="J940" s="68" t="n">
        <f aca="false">INDEX(Yearly!$L$5:$L$22,MATCH(C940,Yearly!$A$5:$A$22,0))</f>
        <v>0.535750011455817</v>
      </c>
      <c r="K940" s="68" t="n">
        <f aca="false">G940-I940-J940</f>
        <v>-15.730430126014</v>
      </c>
      <c r="L940" s="69" t="n">
        <f aca="false">(I940+J940)/Assumptions!$B$8</f>
        <v>0.00025985551033068</v>
      </c>
      <c r="M940" s="70" t="n">
        <f aca="false">F940-L940</f>
        <v>-0.00145985551033068</v>
      </c>
      <c r="N940" s="71" t="n">
        <f aca="false">G940*Assumptions!$B$7</f>
        <v>-77369.4207</v>
      </c>
      <c r="O940" s="71" t="n">
        <f aca="false">K940*Assumptions!$B$7</f>
        <v>-123719.8329411</v>
      </c>
      <c r="P940" s="68" t="n">
        <f aca="false">P939+G940</f>
        <v>12436.28046</v>
      </c>
      <c r="Q940" s="68" t="n">
        <f aca="false">MAX(Q939,P940)</f>
        <v>13312.91185</v>
      </c>
      <c r="R940" s="68" t="n">
        <f aca="false">Q940-P940</f>
        <v>876.631390000006</v>
      </c>
      <c r="S940" s="68" t="n">
        <f aca="false">S939+K940</f>
        <v>6900.37559162705</v>
      </c>
      <c r="T940" s="68" t="n">
        <f aca="false">MAX(T939,S940)</f>
        <v>8242.57374158216</v>
      </c>
      <c r="U940" s="68" t="n">
        <f aca="false">T940-S940</f>
        <v>1342.19814995511</v>
      </c>
      <c r="V940" s="70" t="n">
        <f aca="false">V939+F940</f>
        <v>2.2639</v>
      </c>
      <c r="W940" s="70" t="n">
        <f aca="false">MAX(W939,V940)</f>
        <v>2.3673</v>
      </c>
      <c r="X940" s="70" t="n">
        <f aca="false">W940-V940</f>
        <v>0.103400000000001</v>
      </c>
      <c r="Y940" s="70" t="n">
        <f aca="false">Y939+M940</f>
        <v>2.01980118288664</v>
      </c>
      <c r="Z940" s="70" t="n">
        <f aca="false">MAX(Z939,Y940)</f>
        <v>2.14372976820277</v>
      </c>
      <c r="AA940" s="70" t="n">
        <f aca="false">Z940-Y940</f>
        <v>0.123928585316123</v>
      </c>
      <c r="AB940" s="72" t="n">
        <f aca="false">AB939*(1+F940)</f>
        <v>8.38790553691101</v>
      </c>
      <c r="AC940" s="73" t="n">
        <f aca="false">MAX(AC939,AB940)</f>
        <v>9.33903707447139</v>
      </c>
      <c r="AD940" s="70" t="n">
        <f aca="false">1-AB940/AC940</f>
        <v>0.101844711609544</v>
      </c>
      <c r="AE940" s="73" t="n">
        <f aca="false">AE939*(1+M940)</f>
        <v>6.57439539448858</v>
      </c>
      <c r="AF940" s="73" t="n">
        <f aca="false">MAX(AF939,AE940)</f>
        <v>7.47194341606817</v>
      </c>
      <c r="AG940" s="70" t="n">
        <f aca="false">1-AE940/AF940</f>
        <v>0.120122432893355</v>
      </c>
      <c r="AH940" s="74" t="n">
        <f aca="false">IF(R940&gt;0,AH939+1,0)</f>
        <v>79</v>
      </c>
      <c r="AI940" s="74" t="n">
        <f aca="false">IF(U940&gt;0,AI939+1,0)</f>
        <v>79</v>
      </c>
      <c r="AJ940" s="74" t="n">
        <f aca="false">IF(G940&gt;0,AJ939+1,0)</f>
        <v>0</v>
      </c>
      <c r="AK940" s="74" t="n">
        <f aca="false">IF(G940&lt;=0,AK939+1,0)</f>
        <v>2</v>
      </c>
      <c r="AL940" s="74" t="n">
        <f aca="false">IF(K940&gt;0,AL939+1,0)</f>
        <v>0</v>
      </c>
      <c r="AM940" s="74" t="n">
        <f aca="false">IF(K940&lt;=0,AM939+1,0)</f>
        <v>7</v>
      </c>
    </row>
    <row r="941" customFormat="false" ht="15" hidden="false" customHeight="false" outlineLevel="0" collapsed="false">
      <c r="A941" s="61" t="n">
        <v>940</v>
      </c>
      <c r="B941" s="62" t="n">
        <v>42718.4895833333</v>
      </c>
      <c r="C941" s="63" t="n">
        <f aca="false">YEAR(B941)</f>
        <v>2016</v>
      </c>
      <c r="D941" s="32" t="s">
        <v>277</v>
      </c>
      <c r="E941" s="64" t="n">
        <v>8207.45</v>
      </c>
      <c r="F941" s="65" t="n">
        <v>-0.0035</v>
      </c>
      <c r="G941" s="66" t="n">
        <v>-28.726075</v>
      </c>
      <c r="H941" s="67" t="n">
        <f aca="false">E941+IF(D941="Long",1,-1)*G941</f>
        <v>8178.723925</v>
      </c>
      <c r="I941" s="68" t="n">
        <f aca="false">Assumptions!$B$58</f>
        <v>5.35750011455817</v>
      </c>
      <c r="J941" s="68" t="n">
        <f aca="false">INDEX(Yearly!$L$5:$L$22,MATCH(C941,Yearly!$A$5:$A$22,0))</f>
        <v>0.535750011455817</v>
      </c>
      <c r="K941" s="68" t="n">
        <f aca="false">G941-I941-J941</f>
        <v>-34.619325126014</v>
      </c>
      <c r="L941" s="69" t="n">
        <f aca="false">(I941+J941)/Assumptions!$B$8</f>
        <v>0.00025985551033068</v>
      </c>
      <c r="M941" s="70" t="n">
        <f aca="false">F941-L941</f>
        <v>-0.00375985551033068</v>
      </c>
      <c r="N941" s="71" t="n">
        <f aca="false">G941*Assumptions!$B$7</f>
        <v>-225930.579875</v>
      </c>
      <c r="O941" s="71" t="n">
        <f aca="false">K941*Assumptions!$B$7</f>
        <v>-272280.9921161</v>
      </c>
      <c r="P941" s="68" t="n">
        <f aca="false">P940+G941</f>
        <v>12407.554385</v>
      </c>
      <c r="Q941" s="68" t="n">
        <f aca="false">MAX(Q940,P941)</f>
        <v>13312.91185</v>
      </c>
      <c r="R941" s="68" t="n">
        <f aca="false">Q941-P941</f>
        <v>905.357465000006</v>
      </c>
      <c r="S941" s="68" t="n">
        <f aca="false">S940+K941</f>
        <v>6865.75626650104</v>
      </c>
      <c r="T941" s="68" t="n">
        <f aca="false">MAX(T940,S941)</f>
        <v>8242.57374158216</v>
      </c>
      <c r="U941" s="68" t="n">
        <f aca="false">T941-S941</f>
        <v>1376.81747508112</v>
      </c>
      <c r="V941" s="70" t="n">
        <f aca="false">V940+F941</f>
        <v>2.2604</v>
      </c>
      <c r="W941" s="70" t="n">
        <f aca="false">MAX(W940,V941)</f>
        <v>2.3673</v>
      </c>
      <c r="X941" s="70" t="n">
        <f aca="false">W941-V941</f>
        <v>0.1069</v>
      </c>
      <c r="Y941" s="70" t="n">
        <f aca="false">Y940+M941</f>
        <v>2.01604132737631</v>
      </c>
      <c r="Z941" s="70" t="n">
        <f aca="false">MAX(Z940,Y941)</f>
        <v>2.14372976820277</v>
      </c>
      <c r="AA941" s="70" t="n">
        <f aca="false">Z941-Y941</f>
        <v>0.127688440826453</v>
      </c>
      <c r="AB941" s="72" t="n">
        <f aca="false">AB940*(1+F941)</f>
        <v>8.35854786753183</v>
      </c>
      <c r="AC941" s="73" t="n">
        <f aca="false">MAX(AC940,AB941)</f>
        <v>9.33903707447139</v>
      </c>
      <c r="AD941" s="70" t="n">
        <f aca="false">1-AB941/AC941</f>
        <v>0.104988255118911</v>
      </c>
      <c r="AE941" s="73" t="n">
        <f aca="false">AE940*(1+M941)</f>
        <v>6.54967661773752</v>
      </c>
      <c r="AF941" s="73" t="n">
        <f aca="false">MAX(AF940,AE941)</f>
        <v>7.47194341606817</v>
      </c>
      <c r="AG941" s="70" t="n">
        <f aca="false">1-AE941/AF941</f>
        <v>0.123430645412457</v>
      </c>
      <c r="AH941" s="74" t="n">
        <f aca="false">IF(R941&gt;0,AH940+1,0)</f>
        <v>80</v>
      </c>
      <c r="AI941" s="74" t="n">
        <f aca="false">IF(U941&gt;0,AI940+1,0)</f>
        <v>80</v>
      </c>
      <c r="AJ941" s="74" t="n">
        <f aca="false">IF(G941&gt;0,AJ940+1,0)</f>
        <v>0</v>
      </c>
      <c r="AK941" s="74" t="n">
        <f aca="false">IF(G941&lt;=0,AK940+1,0)</f>
        <v>3</v>
      </c>
      <c r="AL941" s="74" t="n">
        <f aca="false">IF(K941&gt;0,AL940+1,0)</f>
        <v>0</v>
      </c>
      <c r="AM941" s="74" t="n">
        <f aca="false">IF(K941&lt;=0,AM940+1,0)</f>
        <v>8</v>
      </c>
    </row>
    <row r="942" customFormat="false" ht="15" hidden="false" customHeight="false" outlineLevel="0" collapsed="false">
      <c r="A942" s="61" t="n">
        <v>941</v>
      </c>
      <c r="B942" s="62" t="n">
        <v>42718.5520833333</v>
      </c>
      <c r="C942" s="63" t="n">
        <f aca="false">YEAR(B942)</f>
        <v>2016</v>
      </c>
      <c r="D942" s="32" t="s">
        <v>276</v>
      </c>
      <c r="E942" s="64" t="n">
        <v>8178.5</v>
      </c>
      <c r="F942" s="65" t="n">
        <v>-0.0036</v>
      </c>
      <c r="G942" s="66" t="n">
        <v>-29.4426</v>
      </c>
      <c r="H942" s="67" t="n">
        <f aca="false">E942+IF(D942="Long",1,-1)*G942</f>
        <v>8207.9426</v>
      </c>
      <c r="I942" s="68" t="n">
        <f aca="false">Assumptions!$B$58</f>
        <v>5.35750011455817</v>
      </c>
      <c r="J942" s="68" t="n">
        <f aca="false">INDEX(Yearly!$L$5:$L$22,MATCH(C942,Yearly!$A$5:$A$22,0))</f>
        <v>0.535750011455817</v>
      </c>
      <c r="K942" s="68" t="n">
        <f aca="false">G942-I942-J942</f>
        <v>-35.335850126014</v>
      </c>
      <c r="L942" s="69" t="n">
        <f aca="false">(I942+J942)/Assumptions!$B$8</f>
        <v>0.00025985551033068</v>
      </c>
      <c r="M942" s="70" t="n">
        <f aca="false">F942-L942</f>
        <v>-0.00385985551033068</v>
      </c>
      <c r="N942" s="71" t="n">
        <f aca="false">G942*Assumptions!$B$7</f>
        <v>-231566.049</v>
      </c>
      <c r="O942" s="71" t="n">
        <f aca="false">K942*Assumptions!$B$7</f>
        <v>-277916.4612411</v>
      </c>
      <c r="P942" s="68" t="n">
        <f aca="false">P941+G942</f>
        <v>12378.111785</v>
      </c>
      <c r="Q942" s="68" t="n">
        <f aca="false">MAX(Q941,P942)</f>
        <v>13312.91185</v>
      </c>
      <c r="R942" s="68" t="n">
        <f aca="false">Q942-P942</f>
        <v>934.800065000007</v>
      </c>
      <c r="S942" s="68" t="n">
        <f aca="false">S941+K942</f>
        <v>6830.42041637502</v>
      </c>
      <c r="T942" s="68" t="n">
        <f aca="false">MAX(T941,S942)</f>
        <v>8242.57374158216</v>
      </c>
      <c r="U942" s="68" t="n">
        <f aca="false">T942-S942</f>
        <v>1412.15332520713</v>
      </c>
      <c r="V942" s="70" t="n">
        <f aca="false">V941+F942</f>
        <v>2.2568</v>
      </c>
      <c r="W942" s="70" t="n">
        <f aca="false">MAX(W941,V942)</f>
        <v>2.3673</v>
      </c>
      <c r="X942" s="70" t="n">
        <f aca="false">W942-V942</f>
        <v>0.1105</v>
      </c>
      <c r="Y942" s="70" t="n">
        <f aca="false">Y941+M942</f>
        <v>2.01218147186598</v>
      </c>
      <c r="Z942" s="70" t="n">
        <f aca="false">MAX(Z941,Y942)</f>
        <v>2.14372976820277</v>
      </c>
      <c r="AA942" s="70" t="n">
        <f aca="false">Z942-Y942</f>
        <v>0.131548296336784</v>
      </c>
      <c r="AB942" s="72" t="n">
        <f aca="false">AB941*(1+F942)</f>
        <v>8.32845709520871</v>
      </c>
      <c r="AC942" s="73" t="n">
        <f aca="false">MAX(AC941,AB942)</f>
        <v>9.33903707447139</v>
      </c>
      <c r="AD942" s="70" t="n">
        <f aca="false">1-AB942/AC942</f>
        <v>0.108210297400482</v>
      </c>
      <c r="AE942" s="73" t="n">
        <f aca="false">AE941*(1+M942)</f>
        <v>6.52439581235366</v>
      </c>
      <c r="AF942" s="73" t="n">
        <f aca="false">MAX(AF941,AE942)</f>
        <v>7.47194341606817</v>
      </c>
      <c r="AG942" s="70" t="n">
        <f aca="false">1-AE942/AF942</f>
        <v>0.126814076465949</v>
      </c>
      <c r="AH942" s="74" t="n">
        <f aca="false">IF(R942&gt;0,AH941+1,0)</f>
        <v>81</v>
      </c>
      <c r="AI942" s="74" t="n">
        <f aca="false">IF(U942&gt;0,AI941+1,0)</f>
        <v>81</v>
      </c>
      <c r="AJ942" s="74" t="n">
        <f aca="false">IF(G942&gt;0,AJ941+1,0)</f>
        <v>0</v>
      </c>
      <c r="AK942" s="74" t="n">
        <f aca="false">IF(G942&lt;=0,AK941+1,0)</f>
        <v>4</v>
      </c>
      <c r="AL942" s="74" t="n">
        <f aca="false">IF(K942&gt;0,AL941+1,0)</f>
        <v>0</v>
      </c>
      <c r="AM942" s="74" t="n">
        <f aca="false">IF(K942&lt;=0,AM941+1,0)</f>
        <v>9</v>
      </c>
    </row>
    <row r="943" customFormat="false" ht="15" hidden="false" customHeight="false" outlineLevel="0" collapsed="false">
      <c r="A943" s="61" t="n">
        <v>942</v>
      </c>
      <c r="B943" s="62" t="n">
        <v>42718.59375</v>
      </c>
      <c r="C943" s="63" t="n">
        <f aca="false">YEAR(B943)</f>
        <v>2016</v>
      </c>
      <c r="D943" s="32" t="s">
        <v>277</v>
      </c>
      <c r="E943" s="64" t="n">
        <v>8207.85</v>
      </c>
      <c r="F943" s="65" t="n">
        <v>-0.0034</v>
      </c>
      <c r="G943" s="66" t="n">
        <v>-27.90669</v>
      </c>
      <c r="H943" s="67" t="n">
        <f aca="false">E943+IF(D943="Long",1,-1)*G943</f>
        <v>8179.94331</v>
      </c>
      <c r="I943" s="68" t="n">
        <f aca="false">Assumptions!$B$58</f>
        <v>5.35750011455817</v>
      </c>
      <c r="J943" s="68" t="n">
        <f aca="false">INDEX(Yearly!$L$5:$L$22,MATCH(C943,Yearly!$A$5:$A$22,0))</f>
        <v>0.535750011455817</v>
      </c>
      <c r="K943" s="68" t="n">
        <f aca="false">G943-I943-J943</f>
        <v>-33.799940126014</v>
      </c>
      <c r="L943" s="69" t="n">
        <f aca="false">(I943+J943)/Assumptions!$B$8</f>
        <v>0.00025985551033068</v>
      </c>
      <c r="M943" s="70" t="n">
        <f aca="false">F943-L943</f>
        <v>-0.00365985551033068</v>
      </c>
      <c r="N943" s="71" t="n">
        <f aca="false">G943*Assumptions!$B$7</f>
        <v>-219486.11685</v>
      </c>
      <c r="O943" s="71" t="n">
        <f aca="false">K943*Assumptions!$B$7</f>
        <v>-265836.5290911</v>
      </c>
      <c r="P943" s="68" t="n">
        <f aca="false">P942+G943</f>
        <v>12350.205095</v>
      </c>
      <c r="Q943" s="68" t="n">
        <f aca="false">MAX(Q942,P943)</f>
        <v>13312.91185</v>
      </c>
      <c r="R943" s="68" t="n">
        <f aca="false">Q943-P943</f>
        <v>962.706755000007</v>
      </c>
      <c r="S943" s="68" t="n">
        <f aca="false">S942+K943</f>
        <v>6796.62047624901</v>
      </c>
      <c r="T943" s="68" t="n">
        <f aca="false">MAX(T942,S943)</f>
        <v>8242.57374158216</v>
      </c>
      <c r="U943" s="68" t="n">
        <f aca="false">T943-S943</f>
        <v>1445.95326533315</v>
      </c>
      <c r="V943" s="70" t="n">
        <f aca="false">V942+F943</f>
        <v>2.2534</v>
      </c>
      <c r="W943" s="70" t="n">
        <f aca="false">MAX(W942,V943)</f>
        <v>2.3673</v>
      </c>
      <c r="X943" s="70" t="n">
        <f aca="false">W943-V943</f>
        <v>0.113900000000001</v>
      </c>
      <c r="Y943" s="70" t="n">
        <f aca="false">Y942+M943</f>
        <v>2.00852161635565</v>
      </c>
      <c r="Z943" s="70" t="n">
        <f aca="false">MAX(Z942,Y943)</f>
        <v>2.14372976820277</v>
      </c>
      <c r="AA943" s="70" t="n">
        <f aca="false">Z943-Y943</f>
        <v>0.135208151847115</v>
      </c>
      <c r="AB943" s="72" t="n">
        <f aca="false">AB942*(1+F943)</f>
        <v>8.300140341085</v>
      </c>
      <c r="AC943" s="73" t="n">
        <f aca="false">MAX(AC942,AB943)</f>
        <v>9.33903707447139</v>
      </c>
      <c r="AD943" s="70" t="n">
        <f aca="false">1-AB943/AC943</f>
        <v>0.111242382389321</v>
      </c>
      <c r="AE943" s="73" t="n">
        <f aca="false">AE942*(1+M943)</f>
        <v>6.50051746638824</v>
      </c>
      <c r="AF943" s="73" t="n">
        <f aca="false">MAX(AF942,AE943)</f>
        <v>7.47194341606817</v>
      </c>
      <c r="AG943" s="70" t="n">
        <f aca="false">1-AE943/AF943</f>
        <v>0.130009810779738</v>
      </c>
      <c r="AH943" s="74" t="n">
        <f aca="false">IF(R943&gt;0,AH942+1,0)</f>
        <v>82</v>
      </c>
      <c r="AI943" s="74" t="n">
        <f aca="false">IF(U943&gt;0,AI942+1,0)</f>
        <v>82</v>
      </c>
      <c r="AJ943" s="74" t="n">
        <f aca="false">IF(G943&gt;0,AJ942+1,0)</f>
        <v>0</v>
      </c>
      <c r="AK943" s="74" t="n">
        <f aca="false">IF(G943&lt;=0,AK942+1,0)</f>
        <v>5</v>
      </c>
      <c r="AL943" s="74" t="n">
        <f aca="false">IF(K943&gt;0,AL942+1,0)</f>
        <v>0</v>
      </c>
      <c r="AM943" s="74" t="n">
        <f aca="false">IF(K943&lt;=0,AM942+1,0)</f>
        <v>10</v>
      </c>
    </row>
    <row r="944" customFormat="false" ht="15" hidden="false" customHeight="false" outlineLevel="0" collapsed="false">
      <c r="A944" s="61" t="n">
        <v>943</v>
      </c>
      <c r="B944" s="62" t="n">
        <v>42718.6354166667</v>
      </c>
      <c r="C944" s="63" t="n">
        <f aca="false">YEAR(B944)</f>
        <v>2016</v>
      </c>
      <c r="D944" s="32" t="s">
        <v>276</v>
      </c>
      <c r="E944" s="64" t="n">
        <v>8180.25</v>
      </c>
      <c r="F944" s="65" t="n">
        <v>-0.0037</v>
      </c>
      <c r="G944" s="66" t="n">
        <v>-30.266925</v>
      </c>
      <c r="H944" s="67" t="n">
        <f aca="false">E944+IF(D944="Long",1,-1)*G944</f>
        <v>8210.516925</v>
      </c>
      <c r="I944" s="68" t="n">
        <f aca="false">Assumptions!$B$58</f>
        <v>5.35750011455817</v>
      </c>
      <c r="J944" s="68" t="n">
        <f aca="false">INDEX(Yearly!$L$5:$L$22,MATCH(C944,Yearly!$A$5:$A$22,0))</f>
        <v>0.535750011455817</v>
      </c>
      <c r="K944" s="68" t="n">
        <f aca="false">G944-I944-J944</f>
        <v>-36.160175126014</v>
      </c>
      <c r="L944" s="69" t="n">
        <f aca="false">(I944+J944)/Assumptions!$B$8</f>
        <v>0.00025985551033068</v>
      </c>
      <c r="M944" s="70" t="n">
        <f aca="false">F944-L944</f>
        <v>-0.00395985551033068</v>
      </c>
      <c r="N944" s="71" t="n">
        <f aca="false">G944*Assumptions!$B$7</f>
        <v>-238049.365125</v>
      </c>
      <c r="O944" s="71" t="n">
        <f aca="false">K944*Assumptions!$B$7</f>
        <v>-284399.7773661</v>
      </c>
      <c r="P944" s="68" t="n">
        <f aca="false">P943+G944</f>
        <v>12319.93817</v>
      </c>
      <c r="Q944" s="68" t="n">
        <f aca="false">MAX(Q943,P944)</f>
        <v>13312.91185</v>
      </c>
      <c r="R944" s="68" t="n">
        <f aca="false">Q944-P944</f>
        <v>992.973680000006</v>
      </c>
      <c r="S944" s="68" t="n">
        <f aca="false">S943+K944</f>
        <v>6760.460301123</v>
      </c>
      <c r="T944" s="68" t="n">
        <f aca="false">MAX(T943,S944)</f>
        <v>8242.57374158216</v>
      </c>
      <c r="U944" s="68" t="n">
        <f aca="false">T944-S944</f>
        <v>1482.11344045916</v>
      </c>
      <c r="V944" s="70" t="n">
        <f aca="false">V943+F944</f>
        <v>2.2497</v>
      </c>
      <c r="W944" s="70" t="n">
        <f aca="false">MAX(W943,V944)</f>
        <v>2.3673</v>
      </c>
      <c r="X944" s="70" t="n">
        <f aca="false">W944-V944</f>
        <v>0.1176</v>
      </c>
      <c r="Y944" s="70" t="n">
        <f aca="false">Y943+M944</f>
        <v>2.00456176084532</v>
      </c>
      <c r="Z944" s="70" t="n">
        <f aca="false">MAX(Z943,Y944)</f>
        <v>2.14372976820277</v>
      </c>
      <c r="AA944" s="70" t="n">
        <f aca="false">Z944-Y944</f>
        <v>0.139168007357446</v>
      </c>
      <c r="AB944" s="72" t="n">
        <f aca="false">AB943*(1+F944)</f>
        <v>8.26942982182299</v>
      </c>
      <c r="AC944" s="73" t="n">
        <f aca="false">MAX(AC943,AB944)</f>
        <v>9.33903707447139</v>
      </c>
      <c r="AD944" s="70" t="n">
        <f aca="false">1-AB944/AC944</f>
        <v>0.11453078557448</v>
      </c>
      <c r="AE944" s="73" t="n">
        <f aca="false">AE943*(1+M944)</f>
        <v>6.47477635647896</v>
      </c>
      <c r="AF944" s="73" t="n">
        <f aca="false">MAX(AF943,AE944)</f>
        <v>7.47194341606817</v>
      </c>
      <c r="AG944" s="70" t="n">
        <f aca="false">1-AE944/AF944</f>
        <v>0.133454846224455</v>
      </c>
      <c r="AH944" s="74" t="n">
        <f aca="false">IF(R944&gt;0,AH943+1,0)</f>
        <v>83</v>
      </c>
      <c r="AI944" s="74" t="n">
        <f aca="false">IF(U944&gt;0,AI943+1,0)</f>
        <v>83</v>
      </c>
      <c r="AJ944" s="74" t="n">
        <f aca="false">IF(G944&gt;0,AJ943+1,0)</f>
        <v>0</v>
      </c>
      <c r="AK944" s="74" t="n">
        <f aca="false">IF(G944&lt;=0,AK943+1,0)</f>
        <v>6</v>
      </c>
      <c r="AL944" s="74" t="n">
        <f aca="false">IF(K944&gt;0,AL943+1,0)</f>
        <v>0</v>
      </c>
      <c r="AM944" s="74" t="n">
        <f aca="false">IF(K944&lt;=0,AM943+1,0)</f>
        <v>11</v>
      </c>
    </row>
    <row r="945" customFormat="false" ht="15" hidden="false" customHeight="false" outlineLevel="0" collapsed="false">
      <c r="A945" s="61" t="n">
        <v>944</v>
      </c>
      <c r="B945" s="62" t="n">
        <v>42719.4270833333</v>
      </c>
      <c r="C945" s="63" t="n">
        <f aca="false">YEAR(B945)</f>
        <v>2016</v>
      </c>
      <c r="D945" s="32" t="s">
        <v>277</v>
      </c>
      <c r="E945" s="64" t="n">
        <v>8210.9</v>
      </c>
      <c r="F945" s="65" t="n">
        <v>-0.0053</v>
      </c>
      <c r="G945" s="66" t="n">
        <v>-43.51777</v>
      </c>
      <c r="H945" s="67" t="n">
        <f aca="false">E945+IF(D945="Long",1,-1)*G945</f>
        <v>8167.38223</v>
      </c>
      <c r="I945" s="68" t="n">
        <f aca="false">Assumptions!$B$58</f>
        <v>5.35750011455817</v>
      </c>
      <c r="J945" s="68" t="n">
        <f aca="false">INDEX(Yearly!$L$5:$L$22,MATCH(C945,Yearly!$A$5:$A$22,0))</f>
        <v>0.535750011455817</v>
      </c>
      <c r="K945" s="68" t="n">
        <f aca="false">G945-I945-J945</f>
        <v>-49.411020126014</v>
      </c>
      <c r="L945" s="69" t="n">
        <f aca="false">(I945+J945)/Assumptions!$B$8</f>
        <v>0.00025985551033068</v>
      </c>
      <c r="M945" s="70" t="n">
        <f aca="false">F945-L945</f>
        <v>-0.00555985551033068</v>
      </c>
      <c r="N945" s="71" t="n">
        <f aca="false">G945*Assumptions!$B$7</f>
        <v>-342267.26105</v>
      </c>
      <c r="O945" s="71" t="n">
        <f aca="false">K945*Assumptions!$B$7</f>
        <v>-388617.6732911</v>
      </c>
      <c r="P945" s="68" t="n">
        <f aca="false">P944+G945</f>
        <v>12276.4204</v>
      </c>
      <c r="Q945" s="68" t="n">
        <f aca="false">MAX(Q944,P945)</f>
        <v>13312.91185</v>
      </c>
      <c r="R945" s="68" t="n">
        <f aca="false">Q945-P945</f>
        <v>1036.49145000001</v>
      </c>
      <c r="S945" s="68" t="n">
        <f aca="false">S944+K945</f>
        <v>6711.04928099698</v>
      </c>
      <c r="T945" s="68" t="n">
        <f aca="false">MAX(T944,S945)</f>
        <v>8242.57374158216</v>
      </c>
      <c r="U945" s="68" t="n">
        <f aca="false">T945-S945</f>
        <v>1531.52446058518</v>
      </c>
      <c r="V945" s="70" t="n">
        <f aca="false">V944+F945</f>
        <v>2.2444</v>
      </c>
      <c r="W945" s="70" t="n">
        <f aca="false">MAX(W944,V945)</f>
        <v>2.3673</v>
      </c>
      <c r="X945" s="70" t="n">
        <f aca="false">W945-V945</f>
        <v>0.1229</v>
      </c>
      <c r="Y945" s="70" t="n">
        <f aca="false">Y944+M945</f>
        <v>1.99900190533499</v>
      </c>
      <c r="Z945" s="70" t="n">
        <f aca="false">MAX(Z944,Y945)</f>
        <v>2.14372976820277</v>
      </c>
      <c r="AA945" s="70" t="n">
        <f aca="false">Z945-Y945</f>
        <v>0.144727862867776</v>
      </c>
      <c r="AB945" s="72" t="n">
        <f aca="false">AB944*(1+F945)</f>
        <v>8.22560184376732</v>
      </c>
      <c r="AC945" s="73" t="n">
        <f aca="false">MAX(AC944,AB945)</f>
        <v>9.33903707447139</v>
      </c>
      <c r="AD945" s="70" t="n">
        <f aca="false">1-AB945/AC945</f>
        <v>0.119223772410936</v>
      </c>
      <c r="AE945" s="73" t="n">
        <f aca="false">AE944*(1+M945)</f>
        <v>6.43877753547523</v>
      </c>
      <c r="AF945" s="73" t="n">
        <f aca="false">MAX(AF944,AE945)</f>
        <v>7.47194341606817</v>
      </c>
      <c r="AG945" s="70" t="n">
        <f aca="false">1-AE945/AF945</f>
        <v>0.138272712072625</v>
      </c>
      <c r="AH945" s="74" t="n">
        <f aca="false">IF(R945&gt;0,AH944+1,0)</f>
        <v>84</v>
      </c>
      <c r="AI945" s="74" t="n">
        <f aca="false">IF(U945&gt;0,AI944+1,0)</f>
        <v>84</v>
      </c>
      <c r="AJ945" s="74" t="n">
        <f aca="false">IF(G945&gt;0,AJ944+1,0)</f>
        <v>0</v>
      </c>
      <c r="AK945" s="74" t="n">
        <f aca="false">IF(G945&lt;=0,AK944+1,0)</f>
        <v>7</v>
      </c>
      <c r="AL945" s="74" t="n">
        <f aca="false">IF(K945&gt;0,AL944+1,0)</f>
        <v>0</v>
      </c>
      <c r="AM945" s="74" t="n">
        <f aca="false">IF(K945&lt;=0,AM944+1,0)</f>
        <v>12</v>
      </c>
    </row>
    <row r="946" customFormat="false" ht="15" hidden="false" customHeight="false" outlineLevel="0" collapsed="false">
      <c r="A946" s="61" t="n">
        <v>945</v>
      </c>
      <c r="B946" s="62" t="n">
        <v>42719.4895833333</v>
      </c>
      <c r="C946" s="63" t="n">
        <f aca="false">YEAR(B946)</f>
        <v>2016</v>
      </c>
      <c r="D946" s="32" t="s">
        <v>276</v>
      </c>
      <c r="E946" s="64" t="n">
        <v>8167.7</v>
      </c>
      <c r="F946" s="65" t="n">
        <v>0.0216</v>
      </c>
      <c r="G946" s="66" t="n">
        <v>176.42232</v>
      </c>
      <c r="H946" s="67" t="n">
        <f aca="false">E946+IF(D946="Long",1,-1)*G946</f>
        <v>7991.27768</v>
      </c>
      <c r="I946" s="68" t="n">
        <f aca="false">Assumptions!$B$58</f>
        <v>5.35750011455817</v>
      </c>
      <c r="J946" s="68" t="n">
        <f aca="false">INDEX(Yearly!$L$5:$L$22,MATCH(C946,Yearly!$A$5:$A$22,0))</f>
        <v>0.535750011455817</v>
      </c>
      <c r="K946" s="68" t="n">
        <f aca="false">G946-I946-J946</f>
        <v>170.529069873986</v>
      </c>
      <c r="L946" s="69" t="n">
        <f aca="false">(I946+J946)/Assumptions!$B$8</f>
        <v>0.00025985551033068</v>
      </c>
      <c r="M946" s="70" t="n">
        <f aca="false">F946-L946</f>
        <v>0.0213401444896693</v>
      </c>
      <c r="N946" s="71" t="n">
        <f aca="false">G946*Assumptions!$B$7</f>
        <v>1387561.5468</v>
      </c>
      <c r="O946" s="71" t="n">
        <f aca="false">K946*Assumptions!$B$7</f>
        <v>1341211.1345589</v>
      </c>
      <c r="P946" s="68" t="n">
        <f aca="false">P945+G946</f>
        <v>12452.84272</v>
      </c>
      <c r="Q946" s="68" t="n">
        <f aca="false">MAX(Q945,P946)</f>
        <v>13312.91185</v>
      </c>
      <c r="R946" s="68" t="n">
        <f aca="false">Q946-P946</f>
        <v>860.069130000007</v>
      </c>
      <c r="S946" s="68" t="n">
        <f aca="false">S945+K946</f>
        <v>6881.57835087097</v>
      </c>
      <c r="T946" s="68" t="n">
        <f aca="false">MAX(T945,S946)</f>
        <v>8242.57374158216</v>
      </c>
      <c r="U946" s="68" t="n">
        <f aca="false">T946-S946</f>
        <v>1360.99539071119</v>
      </c>
      <c r="V946" s="70" t="n">
        <f aca="false">V945+F946</f>
        <v>2.266</v>
      </c>
      <c r="W946" s="70" t="n">
        <f aca="false">MAX(W945,V946)</f>
        <v>2.3673</v>
      </c>
      <c r="X946" s="70" t="n">
        <f aca="false">W946-V946</f>
        <v>0.101300000000001</v>
      </c>
      <c r="Y946" s="70" t="n">
        <f aca="false">Y945+M946</f>
        <v>2.02034204982466</v>
      </c>
      <c r="Z946" s="70" t="n">
        <f aca="false">MAX(Z945,Y946)</f>
        <v>2.14372976820277</v>
      </c>
      <c r="AA946" s="70" t="n">
        <f aca="false">Z946-Y946</f>
        <v>0.123387718378107</v>
      </c>
      <c r="AB946" s="72" t="n">
        <f aca="false">AB945*(1+F946)</f>
        <v>8.4032748435927</v>
      </c>
      <c r="AC946" s="73" t="n">
        <f aca="false">MAX(AC945,AB946)</f>
        <v>9.33903707447139</v>
      </c>
      <c r="AD946" s="70" t="n">
        <f aca="false">1-AB946/AC946</f>
        <v>0.100199005895012</v>
      </c>
      <c r="AE946" s="73" t="n">
        <f aca="false">AE945*(1+M946)</f>
        <v>6.57618197841911</v>
      </c>
      <c r="AF946" s="73" t="n">
        <f aca="false">MAX(AF945,AE946)</f>
        <v>7.47194341606817</v>
      </c>
      <c r="AG946" s="70" t="n">
        <f aca="false">1-AE946/AF946</f>
        <v>0.119883327237564</v>
      </c>
      <c r="AH946" s="74" t="n">
        <f aca="false">IF(R946&gt;0,AH945+1,0)</f>
        <v>85</v>
      </c>
      <c r="AI946" s="74" t="n">
        <f aca="false">IF(U946&gt;0,AI945+1,0)</f>
        <v>85</v>
      </c>
      <c r="AJ946" s="74" t="n">
        <f aca="false">IF(G946&gt;0,AJ945+1,0)</f>
        <v>1</v>
      </c>
      <c r="AK946" s="74" t="n">
        <f aca="false">IF(G946&lt;=0,AK945+1,0)</f>
        <v>0</v>
      </c>
      <c r="AL946" s="74" t="n">
        <f aca="false">IF(K946&gt;0,AL945+1,0)</f>
        <v>1</v>
      </c>
      <c r="AM946" s="74" t="n">
        <f aca="false">IF(K946&lt;=0,AM945+1,0)</f>
        <v>0</v>
      </c>
    </row>
    <row r="947" customFormat="false" ht="15" hidden="false" customHeight="false" outlineLevel="0" collapsed="false">
      <c r="A947" s="61" t="n">
        <v>946</v>
      </c>
      <c r="B947" s="62" t="n">
        <v>42731.6145833333</v>
      </c>
      <c r="C947" s="63" t="n">
        <f aca="false">YEAR(B947)</f>
        <v>2016</v>
      </c>
      <c r="D947" s="32" t="s">
        <v>277</v>
      </c>
      <c r="E947" s="64" t="n">
        <v>7991.3</v>
      </c>
      <c r="F947" s="65" t="n">
        <v>0.0524</v>
      </c>
      <c r="G947" s="66" t="n">
        <v>418.74412</v>
      </c>
      <c r="H947" s="67" t="n">
        <f aca="false">E947+IF(D947="Long",1,-1)*G947</f>
        <v>8410.04412</v>
      </c>
      <c r="I947" s="68" t="n">
        <f aca="false">Assumptions!$B$58</f>
        <v>5.35750011455817</v>
      </c>
      <c r="J947" s="68" t="n">
        <f aca="false">INDEX(Yearly!$L$5:$L$22,MATCH(C947,Yearly!$A$5:$A$22,0))</f>
        <v>0.535750011455817</v>
      </c>
      <c r="K947" s="68" t="n">
        <f aca="false">G947-I947-J947</f>
        <v>412.850869873986</v>
      </c>
      <c r="L947" s="69" t="n">
        <f aca="false">(I947+J947)/Assumptions!$B$8</f>
        <v>0.00025985551033068</v>
      </c>
      <c r="M947" s="70" t="n">
        <f aca="false">F947-L947</f>
        <v>0.0521401444896693</v>
      </c>
      <c r="N947" s="71" t="n">
        <f aca="false">G947*Assumptions!$B$7</f>
        <v>3293422.5038</v>
      </c>
      <c r="O947" s="71" t="n">
        <f aca="false">K947*Assumptions!$B$7</f>
        <v>3247072.0915589</v>
      </c>
      <c r="P947" s="68" t="n">
        <f aca="false">P946+G947</f>
        <v>12871.58684</v>
      </c>
      <c r="Q947" s="68" t="n">
        <f aca="false">MAX(Q946,P947)</f>
        <v>13312.91185</v>
      </c>
      <c r="R947" s="68" t="n">
        <f aca="false">Q947-P947</f>
        <v>441.325010000008</v>
      </c>
      <c r="S947" s="68" t="n">
        <f aca="false">S946+K947</f>
        <v>7294.42922074495</v>
      </c>
      <c r="T947" s="68" t="n">
        <f aca="false">MAX(T946,S947)</f>
        <v>8242.57374158216</v>
      </c>
      <c r="U947" s="68" t="n">
        <f aca="false">T947-S947</f>
        <v>948.144520837202</v>
      </c>
      <c r="V947" s="70" t="n">
        <f aca="false">V946+F947</f>
        <v>2.3184</v>
      </c>
      <c r="W947" s="70" t="n">
        <f aca="false">MAX(W946,V947)</f>
        <v>2.3673</v>
      </c>
      <c r="X947" s="70" t="n">
        <f aca="false">W947-V947</f>
        <v>0.0489000000000006</v>
      </c>
      <c r="Y947" s="70" t="n">
        <f aca="false">Y946+M947</f>
        <v>2.07248219431433</v>
      </c>
      <c r="Z947" s="70" t="n">
        <f aca="false">MAX(Z946,Y947)</f>
        <v>2.14372976820277</v>
      </c>
      <c r="AA947" s="70" t="n">
        <f aca="false">Z947-Y947</f>
        <v>0.0712475738884377</v>
      </c>
      <c r="AB947" s="72" t="n">
        <f aca="false">AB946*(1+F947)</f>
        <v>8.84360644539695</v>
      </c>
      <c r="AC947" s="73" t="n">
        <f aca="false">MAX(AC946,AB947)</f>
        <v>9.33903707447139</v>
      </c>
      <c r="AD947" s="70" t="n">
        <f aca="false">1-AB947/AC947</f>
        <v>0.0530494338039107</v>
      </c>
      <c r="AE947" s="73" t="n">
        <f aca="false">AE946*(1+M947)</f>
        <v>6.91906505696425</v>
      </c>
      <c r="AF947" s="73" t="n">
        <f aca="false">MAX(AF946,AE947)</f>
        <v>7.47194341606817</v>
      </c>
      <c r="AG947" s="70" t="n">
        <f aca="false">1-AE947/AF947</f>
        <v>0.0739939167519632</v>
      </c>
      <c r="AH947" s="74" t="n">
        <f aca="false">IF(R947&gt;0,AH946+1,0)</f>
        <v>86</v>
      </c>
      <c r="AI947" s="74" t="n">
        <f aca="false">IF(U947&gt;0,AI946+1,0)</f>
        <v>86</v>
      </c>
      <c r="AJ947" s="74" t="n">
        <f aca="false">IF(G947&gt;0,AJ946+1,0)</f>
        <v>2</v>
      </c>
      <c r="AK947" s="74" t="n">
        <f aca="false">IF(G947&lt;=0,AK946+1,0)</f>
        <v>0</v>
      </c>
      <c r="AL947" s="74" t="n">
        <f aca="false">IF(K947&gt;0,AL946+1,0)</f>
        <v>2</v>
      </c>
      <c r="AM947" s="74" t="n">
        <f aca="false">IF(K947&lt;=0,AM946+1,0)</f>
        <v>0</v>
      </c>
    </row>
    <row r="948" customFormat="false" ht="15" hidden="false" customHeight="false" outlineLevel="0" collapsed="false">
      <c r="A948" s="61" t="n">
        <v>947</v>
      </c>
      <c r="B948" s="62" t="n">
        <v>42755.40625</v>
      </c>
      <c r="C948" s="63" t="n">
        <f aca="false">YEAR(B948)</f>
        <v>2017</v>
      </c>
      <c r="D948" s="32" t="s">
        <v>276</v>
      </c>
      <c r="E948" s="64" t="n">
        <v>8410.1</v>
      </c>
      <c r="F948" s="65" t="n">
        <v>0.0018</v>
      </c>
      <c r="G948" s="66" t="n">
        <v>15.13818</v>
      </c>
      <c r="H948" s="67" t="n">
        <f aca="false">E948+IF(D948="Long",1,-1)*G948</f>
        <v>8394.96182</v>
      </c>
      <c r="I948" s="68" t="n">
        <f aca="false">Assumptions!$B$58</f>
        <v>5.35750011455817</v>
      </c>
      <c r="J948" s="68" t="n">
        <f aca="false">INDEX(Yearly!$L$5:$L$22,MATCH(C948,Yearly!$A$5:$A$22,0))</f>
        <v>0.526967224382771</v>
      </c>
      <c r="K948" s="68" t="n">
        <f aca="false">G948-I948-J948</f>
        <v>9.25371266105906</v>
      </c>
      <c r="L948" s="69" t="n">
        <f aca="false">(I948+J948)/Assumptions!$B$8</f>
        <v>0.00025946824429442</v>
      </c>
      <c r="M948" s="70" t="n">
        <f aca="false">F948-L948</f>
        <v>0.00154053175570558</v>
      </c>
      <c r="N948" s="71" t="n">
        <f aca="false">G948*Assumptions!$B$7</f>
        <v>119061.7857</v>
      </c>
      <c r="O948" s="71" t="n">
        <f aca="false">K948*Assumptions!$B$7</f>
        <v>72780.4500792295</v>
      </c>
      <c r="P948" s="68" t="n">
        <f aca="false">P947+G948</f>
        <v>12886.72502</v>
      </c>
      <c r="Q948" s="68" t="n">
        <f aca="false">MAX(Q947,P948)</f>
        <v>13312.91185</v>
      </c>
      <c r="R948" s="68" t="n">
        <f aca="false">Q948-P948</f>
        <v>426.186830000008</v>
      </c>
      <c r="S948" s="68" t="n">
        <f aca="false">S947+K948</f>
        <v>7303.68293340601</v>
      </c>
      <c r="T948" s="68" t="n">
        <f aca="false">MAX(T947,S948)</f>
        <v>8242.57374158216</v>
      </c>
      <c r="U948" s="68" t="n">
        <f aca="false">T948-S948</f>
        <v>938.890808176144</v>
      </c>
      <c r="V948" s="70" t="n">
        <f aca="false">V947+F948</f>
        <v>2.3202</v>
      </c>
      <c r="W948" s="70" t="n">
        <f aca="false">MAX(W947,V948)</f>
        <v>2.3673</v>
      </c>
      <c r="X948" s="70" t="n">
        <f aca="false">W948-V948</f>
        <v>0.0471000000000008</v>
      </c>
      <c r="Y948" s="70" t="n">
        <f aca="false">Y947+M948</f>
        <v>2.07402272607004</v>
      </c>
      <c r="Z948" s="70" t="n">
        <f aca="false">MAX(Z947,Y948)</f>
        <v>2.14372976820277</v>
      </c>
      <c r="AA948" s="70" t="n">
        <f aca="false">Z948-Y948</f>
        <v>0.0697070421327322</v>
      </c>
      <c r="AB948" s="72" t="n">
        <f aca="false">AB947*(1+F948)</f>
        <v>8.85952493699867</v>
      </c>
      <c r="AC948" s="73" t="n">
        <f aca="false">MAX(AC947,AB948)</f>
        <v>9.33903707447139</v>
      </c>
      <c r="AD948" s="70" t="n">
        <f aca="false">1-AB948/AC948</f>
        <v>0.0513449227847577</v>
      </c>
      <c r="AE948" s="73" t="n">
        <f aca="false">AE947*(1+M948)</f>
        <v>6.92972409640429</v>
      </c>
      <c r="AF948" s="73" t="n">
        <f aca="false">MAX(AF947,AE948)</f>
        <v>7.47194341606817</v>
      </c>
      <c r="AG948" s="70" t="n">
        <f aca="false">1-AE948/AF948</f>
        <v>0.072567374974743</v>
      </c>
      <c r="AH948" s="74" t="n">
        <f aca="false">IF(R948&gt;0,AH947+1,0)</f>
        <v>87</v>
      </c>
      <c r="AI948" s="74" t="n">
        <f aca="false">IF(U948&gt;0,AI947+1,0)</f>
        <v>87</v>
      </c>
      <c r="AJ948" s="74" t="n">
        <f aca="false">IF(G948&gt;0,AJ947+1,0)</f>
        <v>3</v>
      </c>
      <c r="AK948" s="74" t="n">
        <f aca="false">IF(G948&lt;=0,AK947+1,0)</f>
        <v>0</v>
      </c>
      <c r="AL948" s="74" t="n">
        <f aca="false">IF(K948&gt;0,AL947+1,0)</f>
        <v>3</v>
      </c>
      <c r="AM948" s="74" t="n">
        <f aca="false">IF(K948&lt;=0,AM947+1,0)</f>
        <v>0</v>
      </c>
    </row>
    <row r="949" customFormat="false" ht="15" hidden="false" customHeight="false" outlineLevel="0" collapsed="false">
      <c r="A949" s="61" t="n">
        <v>948</v>
      </c>
      <c r="B949" s="62" t="n">
        <v>42758.46875</v>
      </c>
      <c r="C949" s="63" t="n">
        <f aca="false">YEAR(B949)</f>
        <v>2017</v>
      </c>
      <c r="D949" s="32" t="s">
        <v>277</v>
      </c>
      <c r="E949" s="64" t="n">
        <v>8394.9</v>
      </c>
      <c r="F949" s="65" t="n">
        <v>-0.0038</v>
      </c>
      <c r="G949" s="66" t="n">
        <v>-31.90062</v>
      </c>
      <c r="H949" s="67" t="n">
        <f aca="false">E949+IF(D949="Long",1,-1)*G949</f>
        <v>8362.99938</v>
      </c>
      <c r="I949" s="68" t="n">
        <f aca="false">Assumptions!$B$58</f>
        <v>5.35750011455817</v>
      </c>
      <c r="J949" s="68" t="n">
        <f aca="false">INDEX(Yearly!$L$5:$L$22,MATCH(C949,Yearly!$A$5:$A$22,0))</f>
        <v>0.526967224382771</v>
      </c>
      <c r="K949" s="68" t="n">
        <f aca="false">G949-I949-J949</f>
        <v>-37.7850873389409</v>
      </c>
      <c r="L949" s="69" t="n">
        <f aca="false">(I949+J949)/Assumptions!$B$8</f>
        <v>0.00025946824429442</v>
      </c>
      <c r="M949" s="70" t="n">
        <f aca="false">F949-L949</f>
        <v>-0.00405946824429442</v>
      </c>
      <c r="N949" s="71" t="n">
        <f aca="false">G949*Assumptions!$B$7</f>
        <v>-250898.3763</v>
      </c>
      <c r="O949" s="71" t="n">
        <f aca="false">K949*Assumptions!$B$7</f>
        <v>-297179.71192077</v>
      </c>
      <c r="P949" s="68" t="n">
        <f aca="false">P948+G949</f>
        <v>12854.8244</v>
      </c>
      <c r="Q949" s="68" t="n">
        <f aca="false">MAX(Q948,P949)</f>
        <v>13312.91185</v>
      </c>
      <c r="R949" s="68" t="n">
        <f aca="false">Q949-P949</f>
        <v>458.087450000008</v>
      </c>
      <c r="S949" s="68" t="n">
        <f aca="false">S948+K949</f>
        <v>7265.89784606707</v>
      </c>
      <c r="T949" s="68" t="n">
        <f aca="false">MAX(T948,S949)</f>
        <v>8242.57374158216</v>
      </c>
      <c r="U949" s="68" t="n">
        <f aca="false">T949-S949</f>
        <v>976.675895515084</v>
      </c>
      <c r="V949" s="70" t="n">
        <f aca="false">V948+F949</f>
        <v>2.3164</v>
      </c>
      <c r="W949" s="70" t="n">
        <f aca="false">MAX(W948,V949)</f>
        <v>2.3673</v>
      </c>
      <c r="X949" s="70" t="n">
        <f aca="false">W949-V949</f>
        <v>0.0509000000000008</v>
      </c>
      <c r="Y949" s="70" t="n">
        <f aca="false">Y948+M949</f>
        <v>2.06996325782574</v>
      </c>
      <c r="Z949" s="70" t="n">
        <f aca="false">MAX(Z948,Y949)</f>
        <v>2.14372976820277</v>
      </c>
      <c r="AA949" s="70" t="n">
        <f aca="false">Z949-Y949</f>
        <v>0.0737665103770264</v>
      </c>
      <c r="AB949" s="72" t="n">
        <f aca="false">AB948*(1+F949)</f>
        <v>8.82585874223807</v>
      </c>
      <c r="AC949" s="73" t="n">
        <f aca="false">MAX(AC948,AB949)</f>
        <v>9.33903707447139</v>
      </c>
      <c r="AD949" s="70" t="n">
        <f aca="false">1-AB949/AC949</f>
        <v>0.0549498120781756</v>
      </c>
      <c r="AE949" s="73" t="n">
        <f aca="false">AE948*(1+M949)</f>
        <v>6.90159310149322</v>
      </c>
      <c r="AF949" s="73" t="n">
        <f aca="false">MAX(AF948,AE949)</f>
        <v>7.47194341606817</v>
      </c>
      <c r="AG949" s="70" t="n">
        <f aca="false">1-AE949/AF949</f>
        <v>0.0763322582647555</v>
      </c>
      <c r="AH949" s="74" t="n">
        <f aca="false">IF(R949&gt;0,AH948+1,0)</f>
        <v>88</v>
      </c>
      <c r="AI949" s="74" t="n">
        <f aca="false">IF(U949&gt;0,AI948+1,0)</f>
        <v>88</v>
      </c>
      <c r="AJ949" s="74" t="n">
        <f aca="false">IF(G949&gt;0,AJ948+1,0)</f>
        <v>0</v>
      </c>
      <c r="AK949" s="74" t="n">
        <f aca="false">IF(G949&lt;=0,AK948+1,0)</f>
        <v>1</v>
      </c>
      <c r="AL949" s="74" t="n">
        <f aca="false">IF(K949&gt;0,AL948+1,0)</f>
        <v>0</v>
      </c>
      <c r="AM949" s="74" t="n">
        <f aca="false">IF(K949&lt;=0,AM948+1,0)</f>
        <v>1</v>
      </c>
    </row>
    <row r="950" customFormat="false" ht="15" hidden="false" customHeight="false" outlineLevel="0" collapsed="false">
      <c r="A950" s="61" t="n">
        <v>949</v>
      </c>
      <c r="B950" s="62" t="n">
        <v>42758.53125</v>
      </c>
      <c r="C950" s="63" t="n">
        <f aca="false">YEAR(B950)</f>
        <v>2017</v>
      </c>
      <c r="D950" s="32" t="s">
        <v>276</v>
      </c>
      <c r="E950" s="64" t="n">
        <v>8363.05</v>
      </c>
      <c r="F950" s="65" t="n">
        <v>-0.0076</v>
      </c>
      <c r="G950" s="66" t="n">
        <v>-63.55918</v>
      </c>
      <c r="H950" s="67" t="n">
        <f aca="false">E950+IF(D950="Long",1,-1)*G950</f>
        <v>8426.60918</v>
      </c>
      <c r="I950" s="68" t="n">
        <f aca="false">Assumptions!$B$58</f>
        <v>5.35750011455817</v>
      </c>
      <c r="J950" s="68" t="n">
        <f aca="false">INDEX(Yearly!$L$5:$L$22,MATCH(C950,Yearly!$A$5:$A$22,0))</f>
        <v>0.526967224382771</v>
      </c>
      <c r="K950" s="68" t="n">
        <f aca="false">G950-I950-J950</f>
        <v>-69.4436473389409</v>
      </c>
      <c r="L950" s="69" t="n">
        <f aca="false">(I950+J950)/Assumptions!$B$8</f>
        <v>0.00025946824429442</v>
      </c>
      <c r="M950" s="70" t="n">
        <f aca="false">F950-L950</f>
        <v>-0.00785946824429442</v>
      </c>
      <c r="N950" s="71" t="n">
        <f aca="false">G950*Assumptions!$B$7</f>
        <v>-499892.9507</v>
      </c>
      <c r="O950" s="71" t="n">
        <f aca="false">K950*Assumptions!$B$7</f>
        <v>-546174.28632077</v>
      </c>
      <c r="P950" s="68" t="n">
        <f aca="false">P949+G950</f>
        <v>12791.26522</v>
      </c>
      <c r="Q950" s="68" t="n">
        <f aca="false">MAX(Q949,P950)</f>
        <v>13312.91185</v>
      </c>
      <c r="R950" s="68" t="n">
        <f aca="false">Q950-P950</f>
        <v>521.646630000008</v>
      </c>
      <c r="S950" s="68" t="n">
        <f aca="false">S949+K950</f>
        <v>7196.45419872813</v>
      </c>
      <c r="T950" s="68" t="n">
        <f aca="false">MAX(T949,S950)</f>
        <v>8242.57374158216</v>
      </c>
      <c r="U950" s="68" t="n">
        <f aca="false">T950-S950</f>
        <v>1046.11954285403</v>
      </c>
      <c r="V950" s="70" t="n">
        <f aca="false">V949+F950</f>
        <v>2.3088</v>
      </c>
      <c r="W950" s="70" t="n">
        <f aca="false">MAX(W949,V950)</f>
        <v>2.3673</v>
      </c>
      <c r="X950" s="70" t="n">
        <f aca="false">W950-V950</f>
        <v>0.0585000000000009</v>
      </c>
      <c r="Y950" s="70" t="n">
        <f aca="false">Y949+M950</f>
        <v>2.06210378958145</v>
      </c>
      <c r="Z950" s="70" t="n">
        <f aca="false">MAX(Z949,Y950)</f>
        <v>2.14372976820277</v>
      </c>
      <c r="AA950" s="70" t="n">
        <f aca="false">Z950-Y950</f>
        <v>0.0816259786213207</v>
      </c>
      <c r="AB950" s="72" t="n">
        <f aca="false">AB949*(1+F950)</f>
        <v>8.75878221579706</v>
      </c>
      <c r="AC950" s="73" t="n">
        <f aca="false">MAX(AC949,AB950)</f>
        <v>9.33903707447139</v>
      </c>
      <c r="AD950" s="70" t="n">
        <f aca="false">1-AB950/AC950</f>
        <v>0.0621321935063816</v>
      </c>
      <c r="AE950" s="73" t="n">
        <f aca="false">AE949*(1+M950)</f>
        <v>6.84735024967699</v>
      </c>
      <c r="AF950" s="73" t="n">
        <f aca="false">MAX(AF949,AE950)</f>
        <v>7.47194341606817</v>
      </c>
      <c r="AG950" s="70" t="n">
        <f aca="false">1-AE950/AF950</f>
        <v>0.0835917955492028</v>
      </c>
      <c r="AH950" s="74" t="n">
        <f aca="false">IF(R950&gt;0,AH949+1,0)</f>
        <v>89</v>
      </c>
      <c r="AI950" s="74" t="n">
        <f aca="false">IF(U950&gt;0,AI949+1,0)</f>
        <v>89</v>
      </c>
      <c r="AJ950" s="74" t="n">
        <f aca="false">IF(G950&gt;0,AJ949+1,0)</f>
        <v>0</v>
      </c>
      <c r="AK950" s="74" t="n">
        <f aca="false">IF(G950&lt;=0,AK949+1,0)</f>
        <v>2</v>
      </c>
      <c r="AL950" s="74" t="n">
        <f aca="false">IF(K950&gt;0,AL949+1,0)</f>
        <v>0</v>
      </c>
      <c r="AM950" s="74" t="n">
        <f aca="false">IF(K950&lt;=0,AM949+1,0)</f>
        <v>2</v>
      </c>
    </row>
    <row r="951" customFormat="false" ht="15" hidden="false" customHeight="false" outlineLevel="0" collapsed="false">
      <c r="A951" s="61" t="n">
        <v>950</v>
      </c>
      <c r="B951" s="62" t="n">
        <v>42759.40625</v>
      </c>
      <c r="C951" s="63" t="n">
        <f aca="false">YEAR(B951)</f>
        <v>2017</v>
      </c>
      <c r="D951" s="32" t="s">
        <v>277</v>
      </c>
      <c r="E951" s="64" t="n">
        <v>8426.2</v>
      </c>
      <c r="F951" s="65" t="n">
        <v>0.016</v>
      </c>
      <c r="G951" s="66" t="n">
        <v>134.8192</v>
      </c>
      <c r="H951" s="67" t="n">
        <f aca="false">E951+IF(D951="Long",1,-1)*G951</f>
        <v>8561.0192</v>
      </c>
      <c r="I951" s="68" t="n">
        <f aca="false">Assumptions!$B$58</f>
        <v>5.35750011455817</v>
      </c>
      <c r="J951" s="68" t="n">
        <f aca="false">INDEX(Yearly!$L$5:$L$22,MATCH(C951,Yearly!$A$5:$A$22,0))</f>
        <v>0.526967224382771</v>
      </c>
      <c r="K951" s="68" t="n">
        <f aca="false">G951-I951-J951</f>
        <v>128.934732661059</v>
      </c>
      <c r="L951" s="69" t="n">
        <f aca="false">(I951+J951)/Assumptions!$B$8</f>
        <v>0.00025946824429442</v>
      </c>
      <c r="M951" s="70" t="n">
        <f aca="false">F951-L951</f>
        <v>0.0157405317557056</v>
      </c>
      <c r="N951" s="71" t="n">
        <f aca="false">G951*Assumptions!$B$7</f>
        <v>1060353.008</v>
      </c>
      <c r="O951" s="71" t="n">
        <f aca="false">K951*Assumptions!$B$7</f>
        <v>1014071.67237923</v>
      </c>
      <c r="P951" s="68" t="n">
        <f aca="false">P950+G951</f>
        <v>12926.08442</v>
      </c>
      <c r="Q951" s="68" t="n">
        <f aca="false">MAX(Q950,P951)</f>
        <v>13312.91185</v>
      </c>
      <c r="R951" s="68" t="n">
        <f aca="false">Q951-P951</f>
        <v>386.827430000008</v>
      </c>
      <c r="S951" s="68" t="n">
        <f aca="false">S950+K951</f>
        <v>7325.38893138919</v>
      </c>
      <c r="T951" s="68" t="n">
        <f aca="false">MAX(T950,S951)</f>
        <v>8242.57374158216</v>
      </c>
      <c r="U951" s="68" t="n">
        <f aca="false">T951-S951</f>
        <v>917.184810192966</v>
      </c>
      <c r="V951" s="70" t="n">
        <f aca="false">V950+F951</f>
        <v>2.3248</v>
      </c>
      <c r="W951" s="70" t="n">
        <f aca="false">MAX(W950,V951)</f>
        <v>2.3673</v>
      </c>
      <c r="X951" s="70" t="n">
        <f aca="false">W951-V951</f>
        <v>0.0425000000000009</v>
      </c>
      <c r="Y951" s="70" t="n">
        <f aca="false">Y950+M951</f>
        <v>2.07784432133715</v>
      </c>
      <c r="Z951" s="70" t="n">
        <f aca="false">MAX(Z950,Y951)</f>
        <v>2.14372976820277</v>
      </c>
      <c r="AA951" s="70" t="n">
        <f aca="false">Z951-Y951</f>
        <v>0.0658854468656149</v>
      </c>
      <c r="AB951" s="72" t="n">
        <f aca="false">AB950*(1+F951)</f>
        <v>8.89892273124982</v>
      </c>
      <c r="AC951" s="73" t="n">
        <f aca="false">MAX(AC950,AB951)</f>
        <v>9.33903707447139</v>
      </c>
      <c r="AD951" s="70" t="n">
        <f aca="false">1-AB951/AC951</f>
        <v>0.0471263086024837</v>
      </c>
      <c r="AE951" s="73" t="n">
        <f aca="false">AE950*(1+M951)</f>
        <v>6.95513118372447</v>
      </c>
      <c r="AF951" s="73" t="n">
        <f aca="false">MAX(AF950,AE951)</f>
        <v>7.47194341606817</v>
      </c>
      <c r="AG951" s="70" t="n">
        <f aca="false">1-AE951/AF951</f>
        <v>0.0691670431058559</v>
      </c>
      <c r="AH951" s="74" t="n">
        <f aca="false">IF(R951&gt;0,AH950+1,0)</f>
        <v>90</v>
      </c>
      <c r="AI951" s="74" t="n">
        <f aca="false">IF(U951&gt;0,AI950+1,0)</f>
        <v>90</v>
      </c>
      <c r="AJ951" s="74" t="n">
        <f aca="false">IF(G951&gt;0,AJ950+1,0)</f>
        <v>1</v>
      </c>
      <c r="AK951" s="74" t="n">
        <f aca="false">IF(G951&lt;=0,AK950+1,0)</f>
        <v>0</v>
      </c>
      <c r="AL951" s="74" t="n">
        <f aca="false">IF(K951&gt;0,AL950+1,0)</f>
        <v>1</v>
      </c>
      <c r="AM951" s="74" t="n">
        <f aca="false">IF(K951&lt;=0,AM950+1,0)</f>
        <v>0</v>
      </c>
    </row>
    <row r="952" customFormat="false" ht="15" hidden="false" customHeight="false" outlineLevel="0" collapsed="false">
      <c r="A952" s="61" t="n">
        <v>951</v>
      </c>
      <c r="B952" s="62" t="n">
        <v>42766.5104166667</v>
      </c>
      <c r="C952" s="63" t="n">
        <f aca="false">YEAR(B952)</f>
        <v>2017</v>
      </c>
      <c r="D952" s="32" t="s">
        <v>276</v>
      </c>
      <c r="E952" s="64" t="n">
        <v>8561.15</v>
      </c>
      <c r="F952" s="65" t="n">
        <v>-0.0029</v>
      </c>
      <c r="G952" s="66" t="n">
        <v>-24.827335</v>
      </c>
      <c r="H952" s="67" t="n">
        <f aca="false">E952+IF(D952="Long",1,-1)*G952</f>
        <v>8585.977335</v>
      </c>
      <c r="I952" s="68" t="n">
        <f aca="false">Assumptions!$B$58</f>
        <v>5.35750011455817</v>
      </c>
      <c r="J952" s="68" t="n">
        <f aca="false">INDEX(Yearly!$L$5:$L$22,MATCH(C952,Yearly!$A$5:$A$22,0))</f>
        <v>0.526967224382771</v>
      </c>
      <c r="K952" s="68" t="n">
        <f aca="false">G952-I952-J952</f>
        <v>-30.7118023389409</v>
      </c>
      <c r="L952" s="69" t="n">
        <f aca="false">(I952+J952)/Assumptions!$B$8</f>
        <v>0.00025946824429442</v>
      </c>
      <c r="M952" s="70" t="n">
        <f aca="false">F952-L952</f>
        <v>-0.00315946824429442</v>
      </c>
      <c r="N952" s="71" t="n">
        <f aca="false">G952*Assumptions!$B$7</f>
        <v>-195266.989775</v>
      </c>
      <c r="O952" s="71" t="n">
        <f aca="false">K952*Assumptions!$B$7</f>
        <v>-241548.325395771</v>
      </c>
      <c r="P952" s="68" t="n">
        <f aca="false">P951+G952</f>
        <v>12901.257085</v>
      </c>
      <c r="Q952" s="68" t="n">
        <f aca="false">MAX(Q951,P952)</f>
        <v>13312.91185</v>
      </c>
      <c r="R952" s="68" t="n">
        <f aca="false">Q952-P952</f>
        <v>411.654765000008</v>
      </c>
      <c r="S952" s="68" t="n">
        <f aca="false">S951+K952</f>
        <v>7294.67712905025</v>
      </c>
      <c r="T952" s="68" t="n">
        <f aca="false">MAX(T951,S952)</f>
        <v>8242.57374158216</v>
      </c>
      <c r="U952" s="68" t="n">
        <f aca="false">T952-S952</f>
        <v>947.896612531908</v>
      </c>
      <c r="V952" s="70" t="n">
        <f aca="false">V951+F952</f>
        <v>2.3219</v>
      </c>
      <c r="W952" s="70" t="n">
        <f aca="false">MAX(W951,V952)</f>
        <v>2.3673</v>
      </c>
      <c r="X952" s="70" t="n">
        <f aca="false">W952-V952</f>
        <v>0.0454000000000008</v>
      </c>
      <c r="Y952" s="70" t="n">
        <f aca="false">Y951+M952</f>
        <v>2.07468485309286</v>
      </c>
      <c r="Z952" s="70" t="n">
        <f aca="false">MAX(Z951,Y952)</f>
        <v>2.14372976820277</v>
      </c>
      <c r="AA952" s="70" t="n">
        <f aca="false">Z952-Y952</f>
        <v>0.0690449151099095</v>
      </c>
      <c r="AB952" s="72" t="n">
        <f aca="false">AB951*(1+F952)</f>
        <v>8.87311585532919</v>
      </c>
      <c r="AC952" s="73" t="n">
        <f aca="false">MAX(AC951,AB952)</f>
        <v>9.33903707447139</v>
      </c>
      <c r="AD952" s="70" t="n">
        <f aca="false">1-AB952/AC952</f>
        <v>0.0498896423075365</v>
      </c>
      <c r="AE952" s="73" t="n">
        <f aca="false">AE951*(1+M952)</f>
        <v>6.93315666761459</v>
      </c>
      <c r="AF952" s="73" t="n">
        <f aca="false">MAX(AF951,AE952)</f>
        <v>7.47194341606817</v>
      </c>
      <c r="AG952" s="70" t="n">
        <f aca="false">1-AE952/AF952</f>
        <v>0.0721079802739056</v>
      </c>
      <c r="AH952" s="74" t="n">
        <f aca="false">IF(R952&gt;0,AH951+1,0)</f>
        <v>91</v>
      </c>
      <c r="AI952" s="74" t="n">
        <f aca="false">IF(U952&gt;0,AI951+1,0)</f>
        <v>91</v>
      </c>
      <c r="AJ952" s="74" t="n">
        <f aca="false">IF(G952&gt;0,AJ951+1,0)</f>
        <v>0</v>
      </c>
      <c r="AK952" s="74" t="n">
        <f aca="false">IF(G952&lt;=0,AK951+1,0)</f>
        <v>1</v>
      </c>
      <c r="AL952" s="74" t="n">
        <f aca="false">IF(K952&gt;0,AL951+1,0)</f>
        <v>0</v>
      </c>
      <c r="AM952" s="74" t="n">
        <f aca="false">IF(K952&lt;=0,AM951+1,0)</f>
        <v>1</v>
      </c>
    </row>
    <row r="953" customFormat="false" ht="15" hidden="false" customHeight="false" outlineLevel="0" collapsed="false">
      <c r="A953" s="61" t="n">
        <v>952</v>
      </c>
      <c r="B953" s="62" t="n">
        <v>42766.59375</v>
      </c>
      <c r="C953" s="63" t="n">
        <f aca="false">YEAR(B953)</f>
        <v>2017</v>
      </c>
      <c r="D953" s="32" t="s">
        <v>277</v>
      </c>
      <c r="E953" s="64" t="n">
        <v>8585.8</v>
      </c>
      <c r="F953" s="65" t="n">
        <v>-0.0031</v>
      </c>
      <c r="G953" s="66" t="n">
        <v>-26.61598</v>
      </c>
      <c r="H953" s="67" t="n">
        <f aca="false">E953+IF(D953="Long",1,-1)*G953</f>
        <v>8559.18402</v>
      </c>
      <c r="I953" s="68" t="n">
        <f aca="false">Assumptions!$B$58</f>
        <v>5.35750011455817</v>
      </c>
      <c r="J953" s="68" t="n">
        <f aca="false">INDEX(Yearly!$L$5:$L$22,MATCH(C953,Yearly!$A$5:$A$22,0))</f>
        <v>0.526967224382771</v>
      </c>
      <c r="K953" s="68" t="n">
        <f aca="false">G953-I953-J953</f>
        <v>-32.5004473389409</v>
      </c>
      <c r="L953" s="69" t="n">
        <f aca="false">(I953+J953)/Assumptions!$B$8</f>
        <v>0.00025946824429442</v>
      </c>
      <c r="M953" s="70" t="n">
        <f aca="false">F953-L953</f>
        <v>-0.00335946824429442</v>
      </c>
      <c r="N953" s="71" t="n">
        <f aca="false">G953*Assumptions!$B$7</f>
        <v>-209334.6827</v>
      </c>
      <c r="O953" s="71" t="n">
        <f aca="false">K953*Assumptions!$B$7</f>
        <v>-255616.01832077</v>
      </c>
      <c r="P953" s="68" t="n">
        <f aca="false">P952+G953</f>
        <v>12874.641105</v>
      </c>
      <c r="Q953" s="68" t="n">
        <f aca="false">MAX(Q952,P953)</f>
        <v>13312.91185</v>
      </c>
      <c r="R953" s="68" t="n">
        <f aca="false">Q953-P953</f>
        <v>438.270745000009</v>
      </c>
      <c r="S953" s="68" t="n">
        <f aca="false">S952+K953</f>
        <v>7262.17668171131</v>
      </c>
      <c r="T953" s="68" t="n">
        <f aca="false">MAX(T952,S953)</f>
        <v>8242.57374158216</v>
      </c>
      <c r="U953" s="68" t="n">
        <f aca="false">T953-S953</f>
        <v>980.397059870848</v>
      </c>
      <c r="V953" s="70" t="n">
        <f aca="false">V952+F953</f>
        <v>2.3188</v>
      </c>
      <c r="W953" s="70" t="n">
        <f aca="false">MAX(W952,V953)</f>
        <v>2.3673</v>
      </c>
      <c r="X953" s="70" t="n">
        <f aca="false">W953-V953</f>
        <v>0.0485000000000007</v>
      </c>
      <c r="Y953" s="70" t="n">
        <f aca="false">Y952+M953</f>
        <v>2.07132538484856</v>
      </c>
      <c r="Z953" s="70" t="n">
        <f aca="false">MAX(Z952,Y953)</f>
        <v>2.14372976820277</v>
      </c>
      <c r="AA953" s="70" t="n">
        <f aca="false">Z953-Y953</f>
        <v>0.0724043833542041</v>
      </c>
      <c r="AB953" s="72" t="n">
        <f aca="false">AB952*(1+F953)</f>
        <v>8.84560919617767</v>
      </c>
      <c r="AC953" s="73" t="n">
        <f aca="false">MAX(AC952,AB953)</f>
        <v>9.33903707447139</v>
      </c>
      <c r="AD953" s="70" t="n">
        <f aca="false">1-AB953/AC953</f>
        <v>0.052834984416383</v>
      </c>
      <c r="AE953" s="73" t="n">
        <f aca="false">AE952*(1+M953)</f>
        <v>6.90986494795702</v>
      </c>
      <c r="AF953" s="73" t="n">
        <f aca="false">MAX(AF952,AE953)</f>
        <v>7.47194341606817</v>
      </c>
      <c r="AG953" s="70" t="n">
        <f aca="false">1-AE953/AF953</f>
        <v>0.0752252040483097</v>
      </c>
      <c r="AH953" s="74" t="n">
        <f aca="false">IF(R953&gt;0,AH952+1,0)</f>
        <v>92</v>
      </c>
      <c r="AI953" s="74" t="n">
        <f aca="false">IF(U953&gt;0,AI952+1,0)</f>
        <v>92</v>
      </c>
      <c r="AJ953" s="74" t="n">
        <f aca="false">IF(G953&gt;0,AJ952+1,0)</f>
        <v>0</v>
      </c>
      <c r="AK953" s="74" t="n">
        <f aca="false">IF(G953&lt;=0,AK952+1,0)</f>
        <v>2</v>
      </c>
      <c r="AL953" s="74" t="n">
        <f aca="false">IF(K953&gt;0,AL952+1,0)</f>
        <v>0</v>
      </c>
      <c r="AM953" s="74" t="n">
        <f aca="false">IF(K953&lt;=0,AM952+1,0)</f>
        <v>2</v>
      </c>
    </row>
    <row r="954" customFormat="false" ht="15" hidden="false" customHeight="false" outlineLevel="0" collapsed="false">
      <c r="A954" s="61" t="n">
        <v>953</v>
      </c>
      <c r="B954" s="62" t="n">
        <v>42767.4270833333</v>
      </c>
      <c r="C954" s="63" t="n">
        <f aca="false">YEAR(B954)</f>
        <v>2017</v>
      </c>
      <c r="D954" s="32" t="s">
        <v>276</v>
      </c>
      <c r="E954" s="64" t="n">
        <v>8559.45</v>
      </c>
      <c r="F954" s="65" t="n">
        <v>-0.007</v>
      </c>
      <c r="G954" s="66" t="n">
        <v>-59.91615</v>
      </c>
      <c r="H954" s="67" t="n">
        <f aca="false">E954+IF(D954="Long",1,-1)*G954</f>
        <v>8619.36615</v>
      </c>
      <c r="I954" s="68" t="n">
        <f aca="false">Assumptions!$B$58</f>
        <v>5.35750011455817</v>
      </c>
      <c r="J954" s="68" t="n">
        <f aca="false">INDEX(Yearly!$L$5:$L$22,MATCH(C954,Yearly!$A$5:$A$22,0))</f>
        <v>0.526967224382771</v>
      </c>
      <c r="K954" s="68" t="n">
        <f aca="false">G954-I954-J954</f>
        <v>-65.8006173389409</v>
      </c>
      <c r="L954" s="69" t="n">
        <f aca="false">(I954+J954)/Assumptions!$B$8</f>
        <v>0.00025946824429442</v>
      </c>
      <c r="M954" s="70" t="n">
        <f aca="false">F954-L954</f>
        <v>-0.00725946824429442</v>
      </c>
      <c r="N954" s="71" t="n">
        <f aca="false">G954*Assumptions!$B$7</f>
        <v>-471240.51975</v>
      </c>
      <c r="O954" s="71" t="n">
        <f aca="false">K954*Assumptions!$B$7</f>
        <v>-517521.855370771</v>
      </c>
      <c r="P954" s="68" t="n">
        <f aca="false">P953+G954</f>
        <v>12814.724955</v>
      </c>
      <c r="Q954" s="68" t="n">
        <f aca="false">MAX(Q953,P954)</f>
        <v>13312.91185</v>
      </c>
      <c r="R954" s="68" t="n">
        <f aca="false">Q954-P954</f>
        <v>498.186895000008</v>
      </c>
      <c r="S954" s="68" t="n">
        <f aca="false">S953+K954</f>
        <v>7196.37606437237</v>
      </c>
      <c r="T954" s="68" t="n">
        <f aca="false">MAX(T953,S954)</f>
        <v>8242.57374158216</v>
      </c>
      <c r="U954" s="68" t="n">
        <f aca="false">T954-S954</f>
        <v>1046.19767720979</v>
      </c>
      <c r="V954" s="70" t="n">
        <f aca="false">V953+F954</f>
        <v>2.3118</v>
      </c>
      <c r="W954" s="70" t="n">
        <f aca="false">MAX(W953,V954)</f>
        <v>2.3673</v>
      </c>
      <c r="X954" s="70" t="n">
        <f aca="false">W954-V954</f>
        <v>0.0555000000000008</v>
      </c>
      <c r="Y954" s="70" t="n">
        <f aca="false">Y953+M954</f>
        <v>2.06406591660427</v>
      </c>
      <c r="Z954" s="70" t="n">
        <f aca="false">MAX(Z953,Y954)</f>
        <v>2.14372976820277</v>
      </c>
      <c r="AA954" s="70" t="n">
        <f aca="false">Z954-Y954</f>
        <v>0.0796638515984984</v>
      </c>
      <c r="AB954" s="72" t="n">
        <f aca="false">AB953*(1+F954)</f>
        <v>8.78368993180443</v>
      </c>
      <c r="AC954" s="73" t="n">
        <f aca="false">MAX(AC953,AB954)</f>
        <v>9.33903707447139</v>
      </c>
      <c r="AD954" s="70" t="n">
        <f aca="false">1-AB954/AC954</f>
        <v>0.0594651395254683</v>
      </c>
      <c r="AE954" s="73" t="n">
        <f aca="false">AE953*(1+M954)</f>
        <v>6.85970300279496</v>
      </c>
      <c r="AF954" s="73" t="n">
        <f aca="false">MAX(AF953,AE954)</f>
        <v>7.47194341606817</v>
      </c>
      <c r="AG954" s="70" t="n">
        <f aca="false">1-AE954/AF954</f>
        <v>0.0819385773126449</v>
      </c>
      <c r="AH954" s="74" t="n">
        <f aca="false">IF(R954&gt;0,AH953+1,0)</f>
        <v>93</v>
      </c>
      <c r="AI954" s="74" t="n">
        <f aca="false">IF(U954&gt;0,AI953+1,0)</f>
        <v>93</v>
      </c>
      <c r="AJ954" s="74" t="n">
        <f aca="false">IF(G954&gt;0,AJ953+1,0)</f>
        <v>0</v>
      </c>
      <c r="AK954" s="74" t="n">
        <f aca="false">IF(G954&lt;=0,AK953+1,0)</f>
        <v>3</v>
      </c>
      <c r="AL954" s="74" t="n">
        <f aca="false">IF(K954&gt;0,AL953+1,0)</f>
        <v>0</v>
      </c>
      <c r="AM954" s="74" t="n">
        <f aca="false">IF(K954&lt;=0,AM953+1,0)</f>
        <v>3</v>
      </c>
    </row>
    <row r="955" customFormat="false" ht="15" hidden="false" customHeight="false" outlineLevel="0" collapsed="false">
      <c r="A955" s="61" t="n">
        <v>954</v>
      </c>
      <c r="B955" s="62" t="n">
        <v>42767.5520833333</v>
      </c>
      <c r="C955" s="63" t="n">
        <f aca="false">YEAR(B955)</f>
        <v>2017</v>
      </c>
      <c r="D955" s="32" t="s">
        <v>277</v>
      </c>
      <c r="E955" s="64" t="n">
        <v>8619.05</v>
      </c>
      <c r="F955" s="65" t="n">
        <v>0.0152</v>
      </c>
      <c r="G955" s="66" t="n">
        <v>131.00956</v>
      </c>
      <c r="H955" s="67" t="n">
        <f aca="false">E955+IF(D955="Long",1,-1)*G955</f>
        <v>8750.05956</v>
      </c>
      <c r="I955" s="68" t="n">
        <f aca="false">Assumptions!$B$58</f>
        <v>5.35750011455817</v>
      </c>
      <c r="J955" s="68" t="n">
        <f aca="false">INDEX(Yearly!$L$5:$L$22,MATCH(C955,Yearly!$A$5:$A$22,0))</f>
        <v>0.526967224382771</v>
      </c>
      <c r="K955" s="68" t="n">
        <f aca="false">G955-I955-J955</f>
        <v>125.125092661059</v>
      </c>
      <c r="L955" s="69" t="n">
        <f aca="false">(I955+J955)/Assumptions!$B$8</f>
        <v>0.00025946824429442</v>
      </c>
      <c r="M955" s="70" t="n">
        <f aca="false">F955-L955</f>
        <v>0.0149405317557056</v>
      </c>
      <c r="N955" s="71" t="n">
        <f aca="false">G955*Assumptions!$B$7</f>
        <v>1030390.1894</v>
      </c>
      <c r="O955" s="71" t="n">
        <f aca="false">K955*Assumptions!$B$7</f>
        <v>984108.85377923</v>
      </c>
      <c r="P955" s="68" t="n">
        <f aca="false">P954+G955</f>
        <v>12945.734515</v>
      </c>
      <c r="Q955" s="68" t="n">
        <f aca="false">MAX(Q954,P955)</f>
        <v>13312.91185</v>
      </c>
      <c r="R955" s="68" t="n">
        <f aca="false">Q955-P955</f>
        <v>367.177335000008</v>
      </c>
      <c r="S955" s="68" t="n">
        <f aca="false">S954+K955</f>
        <v>7321.50115703343</v>
      </c>
      <c r="T955" s="68" t="n">
        <f aca="false">MAX(T954,S955)</f>
        <v>8242.57374158216</v>
      </c>
      <c r="U955" s="68" t="n">
        <f aca="false">T955-S955</f>
        <v>921.07258454873</v>
      </c>
      <c r="V955" s="70" t="n">
        <f aca="false">V954+F955</f>
        <v>2.327</v>
      </c>
      <c r="W955" s="70" t="n">
        <f aca="false">MAX(W954,V955)</f>
        <v>2.3673</v>
      </c>
      <c r="X955" s="70" t="n">
        <f aca="false">W955-V955</f>
        <v>0.0403000000000007</v>
      </c>
      <c r="Y955" s="70" t="n">
        <f aca="false">Y954+M955</f>
        <v>2.07900644835997</v>
      </c>
      <c r="Z955" s="70" t="n">
        <f aca="false">MAX(Z954,Y955)</f>
        <v>2.14372976820277</v>
      </c>
      <c r="AA955" s="70" t="n">
        <f aca="false">Z955-Y955</f>
        <v>0.064723319842793</v>
      </c>
      <c r="AB955" s="72" t="n">
        <f aca="false">AB954*(1+F955)</f>
        <v>8.91720201876786</v>
      </c>
      <c r="AC955" s="73" t="n">
        <f aca="false">MAX(AC954,AB955)</f>
        <v>9.33903707447139</v>
      </c>
      <c r="AD955" s="70" t="n">
        <f aca="false">1-AB955/AC955</f>
        <v>0.0451690096462553</v>
      </c>
      <c r="AE955" s="73" t="n">
        <f aca="false">AE954*(1+M955)</f>
        <v>6.96219061334293</v>
      </c>
      <c r="AF955" s="73" t="n">
        <f aca="false">MAX(AF954,AE955)</f>
        <v>7.47194341606817</v>
      </c>
      <c r="AG955" s="70" t="n">
        <f aca="false">1-AE955/AF955</f>
        <v>0.0682222514732961</v>
      </c>
      <c r="AH955" s="74" t="n">
        <f aca="false">IF(R955&gt;0,AH954+1,0)</f>
        <v>94</v>
      </c>
      <c r="AI955" s="74" t="n">
        <f aca="false">IF(U955&gt;0,AI954+1,0)</f>
        <v>94</v>
      </c>
      <c r="AJ955" s="74" t="n">
        <f aca="false">IF(G955&gt;0,AJ954+1,0)</f>
        <v>1</v>
      </c>
      <c r="AK955" s="74" t="n">
        <f aca="false">IF(G955&lt;=0,AK954+1,0)</f>
        <v>0</v>
      </c>
      <c r="AL955" s="74" t="n">
        <f aca="false">IF(K955&gt;0,AL954+1,0)</f>
        <v>1</v>
      </c>
      <c r="AM955" s="74" t="n">
        <f aca="false">IF(K955&lt;=0,AM954+1,0)</f>
        <v>0</v>
      </c>
    </row>
    <row r="956" customFormat="false" ht="15" hidden="false" customHeight="false" outlineLevel="0" collapsed="false">
      <c r="A956" s="61" t="n">
        <v>955</v>
      </c>
      <c r="B956" s="62" t="n">
        <v>42774.6145833333</v>
      </c>
      <c r="C956" s="63" t="n">
        <f aca="false">YEAR(B956)</f>
        <v>2017</v>
      </c>
      <c r="D956" s="32" t="s">
        <v>276</v>
      </c>
      <c r="E956" s="64" t="n">
        <v>8750.2</v>
      </c>
      <c r="F956" s="65" t="n">
        <v>-0.0072</v>
      </c>
      <c r="G956" s="66" t="n">
        <v>-63.00144</v>
      </c>
      <c r="H956" s="67" t="n">
        <f aca="false">E956+IF(D956="Long",1,-1)*G956</f>
        <v>8813.20144</v>
      </c>
      <c r="I956" s="68" t="n">
        <f aca="false">Assumptions!$B$58</f>
        <v>5.35750011455817</v>
      </c>
      <c r="J956" s="68" t="n">
        <f aca="false">INDEX(Yearly!$L$5:$L$22,MATCH(C956,Yearly!$A$5:$A$22,0))</f>
        <v>0.526967224382771</v>
      </c>
      <c r="K956" s="68" t="n">
        <f aca="false">G956-I956-J956</f>
        <v>-68.8859073389409</v>
      </c>
      <c r="L956" s="69" t="n">
        <f aca="false">(I956+J956)/Assumptions!$B$8</f>
        <v>0.00025946824429442</v>
      </c>
      <c r="M956" s="70" t="n">
        <f aca="false">F956-L956</f>
        <v>-0.00745946824429442</v>
      </c>
      <c r="N956" s="71" t="n">
        <f aca="false">G956*Assumptions!$B$7</f>
        <v>-495506.3256</v>
      </c>
      <c r="O956" s="71" t="n">
        <f aca="false">K956*Assumptions!$B$7</f>
        <v>-541787.66122077</v>
      </c>
      <c r="P956" s="68" t="n">
        <f aca="false">P955+G956</f>
        <v>12882.733075</v>
      </c>
      <c r="Q956" s="68" t="n">
        <f aca="false">MAX(Q955,P956)</f>
        <v>13312.91185</v>
      </c>
      <c r="R956" s="68" t="n">
        <f aca="false">Q956-P956</f>
        <v>430.178775000008</v>
      </c>
      <c r="S956" s="68" t="n">
        <f aca="false">S955+K956</f>
        <v>7252.61524969449</v>
      </c>
      <c r="T956" s="68" t="n">
        <f aca="false">MAX(T955,S956)</f>
        <v>8242.57374158216</v>
      </c>
      <c r="U956" s="68" t="n">
        <f aca="false">T956-S956</f>
        <v>989.958491887672</v>
      </c>
      <c r="V956" s="70" t="n">
        <f aca="false">V955+F956</f>
        <v>2.3198</v>
      </c>
      <c r="W956" s="70" t="n">
        <f aca="false">MAX(W955,V956)</f>
        <v>2.3673</v>
      </c>
      <c r="X956" s="70" t="n">
        <f aca="false">W956-V956</f>
        <v>0.0475000000000008</v>
      </c>
      <c r="Y956" s="70" t="n">
        <f aca="false">Y955+M956</f>
        <v>2.07154698011568</v>
      </c>
      <c r="Z956" s="70" t="n">
        <f aca="false">MAX(Z955,Y956)</f>
        <v>2.14372976820277</v>
      </c>
      <c r="AA956" s="70" t="n">
        <f aca="false">Z956-Y956</f>
        <v>0.0721827880870873</v>
      </c>
      <c r="AB956" s="72" t="n">
        <f aca="false">AB955*(1+F956)</f>
        <v>8.85299816423273</v>
      </c>
      <c r="AC956" s="73" t="n">
        <f aca="false">MAX(AC955,AB956)</f>
        <v>9.33903707447139</v>
      </c>
      <c r="AD956" s="70" t="n">
        <f aca="false">1-AB956/AC956</f>
        <v>0.0520437927768022</v>
      </c>
      <c r="AE956" s="73" t="n">
        <f aca="false">AE955*(1+M956)</f>
        <v>6.91025637355198</v>
      </c>
      <c r="AF956" s="73" t="n">
        <f aca="false">MAX(AF955,AE956)</f>
        <v>7.47194341606817</v>
      </c>
      <c r="AG956" s="70" t="n">
        <f aca="false">1-AE956/AF956</f>
        <v>0.0751728179991711</v>
      </c>
      <c r="AH956" s="74" t="n">
        <f aca="false">IF(R956&gt;0,AH955+1,0)</f>
        <v>95</v>
      </c>
      <c r="AI956" s="74" t="n">
        <f aca="false">IF(U956&gt;0,AI955+1,0)</f>
        <v>95</v>
      </c>
      <c r="AJ956" s="74" t="n">
        <f aca="false">IF(G956&gt;0,AJ955+1,0)</f>
        <v>0</v>
      </c>
      <c r="AK956" s="74" t="n">
        <f aca="false">IF(G956&lt;=0,AK955+1,0)</f>
        <v>1</v>
      </c>
      <c r="AL956" s="74" t="n">
        <f aca="false">IF(K956&gt;0,AL955+1,0)</f>
        <v>0</v>
      </c>
      <c r="AM956" s="74" t="n">
        <f aca="false">IF(K956&lt;=0,AM955+1,0)</f>
        <v>1</v>
      </c>
    </row>
    <row r="957" customFormat="false" ht="15" hidden="false" customHeight="false" outlineLevel="0" collapsed="false">
      <c r="A957" s="61" t="n">
        <v>956</v>
      </c>
      <c r="B957" s="62" t="n">
        <v>42775.40625</v>
      </c>
      <c r="C957" s="63" t="n">
        <f aca="false">YEAR(B957)</f>
        <v>2017</v>
      </c>
      <c r="D957" s="32" t="s">
        <v>277</v>
      </c>
      <c r="E957" s="64" t="n">
        <v>8813.45</v>
      </c>
      <c r="F957" s="65" t="n">
        <v>-0.0087</v>
      </c>
      <c r="G957" s="66" t="n">
        <v>-76.677015</v>
      </c>
      <c r="H957" s="67" t="n">
        <f aca="false">E957+IF(D957="Long",1,-1)*G957</f>
        <v>8736.772985</v>
      </c>
      <c r="I957" s="68" t="n">
        <f aca="false">Assumptions!$B$58</f>
        <v>5.35750011455817</v>
      </c>
      <c r="J957" s="68" t="n">
        <f aca="false">INDEX(Yearly!$L$5:$L$22,MATCH(C957,Yearly!$A$5:$A$22,0))</f>
        <v>0.526967224382771</v>
      </c>
      <c r="K957" s="68" t="n">
        <f aca="false">G957-I957-J957</f>
        <v>-82.5614823389409</v>
      </c>
      <c r="L957" s="69" t="n">
        <f aca="false">(I957+J957)/Assumptions!$B$8</f>
        <v>0.00025946824429442</v>
      </c>
      <c r="M957" s="70" t="n">
        <f aca="false">F957-L957</f>
        <v>-0.00895946824429442</v>
      </c>
      <c r="N957" s="71" t="n">
        <f aca="false">G957*Assumptions!$B$7</f>
        <v>-603064.722975</v>
      </c>
      <c r="O957" s="71" t="n">
        <f aca="false">K957*Assumptions!$B$7</f>
        <v>-649346.05859577</v>
      </c>
      <c r="P957" s="68" t="n">
        <f aca="false">P956+G957</f>
        <v>12806.05606</v>
      </c>
      <c r="Q957" s="68" t="n">
        <f aca="false">MAX(Q956,P957)</f>
        <v>13312.91185</v>
      </c>
      <c r="R957" s="68" t="n">
        <f aca="false">Q957-P957</f>
        <v>506.855790000007</v>
      </c>
      <c r="S957" s="68" t="n">
        <f aca="false">S956+K957</f>
        <v>7170.05376735555</v>
      </c>
      <c r="T957" s="68" t="n">
        <f aca="false">MAX(T956,S957)</f>
        <v>8242.57374158216</v>
      </c>
      <c r="U957" s="68" t="n">
        <f aca="false">T957-S957</f>
        <v>1072.51997422661</v>
      </c>
      <c r="V957" s="70" t="n">
        <f aca="false">V956+F957</f>
        <v>2.3111</v>
      </c>
      <c r="W957" s="70" t="n">
        <f aca="false">MAX(W956,V957)</f>
        <v>2.3673</v>
      </c>
      <c r="X957" s="70" t="n">
        <f aca="false">W957-V957</f>
        <v>0.0562000000000009</v>
      </c>
      <c r="Y957" s="70" t="n">
        <f aca="false">Y956+M957</f>
        <v>2.06258751187139</v>
      </c>
      <c r="Z957" s="70" t="n">
        <f aca="false">MAX(Z956,Y957)</f>
        <v>2.14372976820277</v>
      </c>
      <c r="AA957" s="70" t="n">
        <f aca="false">Z957-Y957</f>
        <v>0.0811422563313817</v>
      </c>
      <c r="AB957" s="72" t="n">
        <f aca="false">AB956*(1+F957)</f>
        <v>8.77597708020391</v>
      </c>
      <c r="AC957" s="73" t="n">
        <f aca="false">MAX(AC956,AB957)</f>
        <v>9.33903707447139</v>
      </c>
      <c r="AD957" s="70" t="n">
        <f aca="false">1-AB957/AC957</f>
        <v>0.060291011779644</v>
      </c>
      <c r="AE957" s="73" t="n">
        <f aca="false">AE956*(1+M957)</f>
        <v>6.8483441510132</v>
      </c>
      <c r="AF957" s="73" t="n">
        <f aca="false">MAX(AF956,AE957)</f>
        <v>7.47194341606817</v>
      </c>
      <c r="AG957" s="70" t="n">
        <f aca="false">1-AE957/AF957</f>
        <v>0.0834587777677678</v>
      </c>
      <c r="AH957" s="74" t="n">
        <f aca="false">IF(R957&gt;0,AH956+1,0)</f>
        <v>96</v>
      </c>
      <c r="AI957" s="74" t="n">
        <f aca="false">IF(U957&gt;0,AI956+1,0)</f>
        <v>96</v>
      </c>
      <c r="AJ957" s="74" t="n">
        <f aca="false">IF(G957&gt;0,AJ956+1,0)</f>
        <v>0</v>
      </c>
      <c r="AK957" s="74" t="n">
        <f aca="false">IF(G957&lt;=0,AK956+1,0)</f>
        <v>2</v>
      </c>
      <c r="AL957" s="74" t="n">
        <f aca="false">IF(K957&gt;0,AL956+1,0)</f>
        <v>0</v>
      </c>
      <c r="AM957" s="74" t="n">
        <f aca="false">IF(K957&lt;=0,AM956+1,0)</f>
        <v>2</v>
      </c>
    </row>
    <row r="958" customFormat="false" ht="15" hidden="false" customHeight="false" outlineLevel="0" collapsed="false">
      <c r="A958" s="61" t="n">
        <v>957</v>
      </c>
      <c r="B958" s="62" t="n">
        <v>42775.4479166667</v>
      </c>
      <c r="C958" s="63" t="n">
        <f aca="false">YEAR(B958)</f>
        <v>2017</v>
      </c>
      <c r="D958" s="32" t="s">
        <v>276</v>
      </c>
      <c r="E958" s="64" t="n">
        <v>8736.85</v>
      </c>
      <c r="F958" s="65" t="n">
        <v>-0.003</v>
      </c>
      <c r="G958" s="66" t="n">
        <v>-26.21055</v>
      </c>
      <c r="H958" s="67" t="n">
        <f aca="false">E958+IF(D958="Long",1,-1)*G958</f>
        <v>8763.06055</v>
      </c>
      <c r="I958" s="68" t="n">
        <f aca="false">Assumptions!$B$58</f>
        <v>5.35750011455817</v>
      </c>
      <c r="J958" s="68" t="n">
        <f aca="false">INDEX(Yearly!$L$5:$L$22,MATCH(C958,Yearly!$A$5:$A$22,0))</f>
        <v>0.526967224382771</v>
      </c>
      <c r="K958" s="68" t="n">
        <f aca="false">G958-I958-J958</f>
        <v>-32.0950173389409</v>
      </c>
      <c r="L958" s="69" t="n">
        <f aca="false">(I958+J958)/Assumptions!$B$8</f>
        <v>0.00025946824429442</v>
      </c>
      <c r="M958" s="70" t="n">
        <f aca="false">F958-L958</f>
        <v>-0.00325946824429442</v>
      </c>
      <c r="N958" s="71" t="n">
        <f aca="false">G958*Assumptions!$B$7</f>
        <v>-206145.97575</v>
      </c>
      <c r="O958" s="71" t="n">
        <f aca="false">K958*Assumptions!$B$7</f>
        <v>-252427.311370771</v>
      </c>
      <c r="P958" s="68" t="n">
        <f aca="false">P957+G958</f>
        <v>12779.84551</v>
      </c>
      <c r="Q958" s="68" t="n">
        <f aca="false">MAX(Q957,P958)</f>
        <v>13312.91185</v>
      </c>
      <c r="R958" s="68" t="n">
        <f aca="false">Q958-P958</f>
        <v>533.066340000007</v>
      </c>
      <c r="S958" s="68" t="n">
        <f aca="false">S957+K958</f>
        <v>7137.9587500166</v>
      </c>
      <c r="T958" s="68" t="n">
        <f aca="false">MAX(T957,S958)</f>
        <v>8242.57374158216</v>
      </c>
      <c r="U958" s="68" t="n">
        <f aca="false">T958-S958</f>
        <v>1104.61499156555</v>
      </c>
      <c r="V958" s="70" t="n">
        <f aca="false">V957+F958</f>
        <v>2.3081</v>
      </c>
      <c r="W958" s="70" t="n">
        <f aca="false">MAX(W957,V958)</f>
        <v>2.3673</v>
      </c>
      <c r="X958" s="70" t="n">
        <f aca="false">W958-V958</f>
        <v>0.059200000000001</v>
      </c>
      <c r="Y958" s="70" t="n">
        <f aca="false">Y957+M958</f>
        <v>2.05932804362709</v>
      </c>
      <c r="Z958" s="70" t="n">
        <f aca="false">MAX(Z957,Y958)</f>
        <v>2.14372976820277</v>
      </c>
      <c r="AA958" s="70" t="n">
        <f aca="false">Z958-Y958</f>
        <v>0.0844017245756761</v>
      </c>
      <c r="AB958" s="72" t="n">
        <f aca="false">AB957*(1+F958)</f>
        <v>8.74964914896329</v>
      </c>
      <c r="AC958" s="73" t="n">
        <f aca="false">MAX(AC957,AB958)</f>
        <v>9.33903707447139</v>
      </c>
      <c r="AD958" s="70" t="n">
        <f aca="false">1-AB958/AC958</f>
        <v>0.0631101387443052</v>
      </c>
      <c r="AE958" s="73" t="n">
        <f aca="false">AE957*(1+M958)</f>
        <v>6.82602219072698</v>
      </c>
      <c r="AF958" s="73" t="n">
        <f aca="false">MAX(AF957,AE958)</f>
        <v>7.47194341606817</v>
      </c>
      <c r="AG958" s="70" t="n">
        <f aca="false">1-AE958/AF958</f>
        <v>0.0864462147762206</v>
      </c>
      <c r="AH958" s="74" t="n">
        <f aca="false">IF(R958&gt;0,AH957+1,0)</f>
        <v>97</v>
      </c>
      <c r="AI958" s="74" t="n">
        <f aca="false">IF(U958&gt;0,AI957+1,0)</f>
        <v>97</v>
      </c>
      <c r="AJ958" s="74" t="n">
        <f aca="false">IF(G958&gt;0,AJ957+1,0)</f>
        <v>0</v>
      </c>
      <c r="AK958" s="74" t="n">
        <f aca="false">IF(G958&lt;=0,AK957+1,0)</f>
        <v>3</v>
      </c>
      <c r="AL958" s="74" t="n">
        <f aca="false">IF(K958&gt;0,AL957+1,0)</f>
        <v>0</v>
      </c>
      <c r="AM958" s="74" t="n">
        <f aca="false">IF(K958&lt;=0,AM957+1,0)</f>
        <v>3</v>
      </c>
    </row>
    <row r="959" customFormat="false" ht="15" hidden="false" customHeight="false" outlineLevel="0" collapsed="false">
      <c r="A959" s="61" t="n">
        <v>958</v>
      </c>
      <c r="B959" s="62" t="n">
        <v>42775.5520833333</v>
      </c>
      <c r="C959" s="63" t="n">
        <f aca="false">YEAR(B959)</f>
        <v>2017</v>
      </c>
      <c r="D959" s="32" t="s">
        <v>277</v>
      </c>
      <c r="E959" s="64" t="n">
        <v>8762.75</v>
      </c>
      <c r="F959" s="65" t="n">
        <v>0.0008</v>
      </c>
      <c r="G959" s="66" t="n">
        <v>7.0102</v>
      </c>
      <c r="H959" s="67" t="n">
        <f aca="false">E959+IF(D959="Long",1,-1)*G959</f>
        <v>8769.7602</v>
      </c>
      <c r="I959" s="68" t="n">
        <f aca="false">Assumptions!$B$58</f>
        <v>5.35750011455817</v>
      </c>
      <c r="J959" s="68" t="n">
        <f aca="false">INDEX(Yearly!$L$5:$L$22,MATCH(C959,Yearly!$A$5:$A$22,0))</f>
        <v>0.526967224382771</v>
      </c>
      <c r="K959" s="68" t="n">
        <f aca="false">G959-I959-J959</f>
        <v>1.12573266105906</v>
      </c>
      <c r="L959" s="69" t="n">
        <f aca="false">(I959+J959)/Assumptions!$B$8</f>
        <v>0.00025946824429442</v>
      </c>
      <c r="M959" s="70" t="n">
        <f aca="false">F959-L959</f>
        <v>0.00054053175570558</v>
      </c>
      <c r="N959" s="71" t="n">
        <f aca="false">G959*Assumptions!$B$7</f>
        <v>55135.223</v>
      </c>
      <c r="O959" s="71" t="n">
        <f aca="false">K959*Assumptions!$B$7</f>
        <v>8853.88737922952</v>
      </c>
      <c r="P959" s="68" t="n">
        <f aca="false">P958+G959</f>
        <v>12786.85571</v>
      </c>
      <c r="Q959" s="68" t="n">
        <f aca="false">MAX(Q958,P959)</f>
        <v>13312.91185</v>
      </c>
      <c r="R959" s="68" t="n">
        <f aca="false">Q959-P959</f>
        <v>526.056140000006</v>
      </c>
      <c r="S959" s="68" t="n">
        <f aca="false">S958+K959</f>
        <v>7139.08448267766</v>
      </c>
      <c r="T959" s="68" t="n">
        <f aca="false">MAX(T958,S959)</f>
        <v>8242.57374158216</v>
      </c>
      <c r="U959" s="68" t="n">
        <f aca="false">T959-S959</f>
        <v>1103.48925890449</v>
      </c>
      <c r="V959" s="70" t="n">
        <f aca="false">V958+F959</f>
        <v>2.3089</v>
      </c>
      <c r="W959" s="70" t="n">
        <f aca="false">MAX(W958,V959)</f>
        <v>2.3673</v>
      </c>
      <c r="X959" s="70" t="n">
        <f aca="false">W959-V959</f>
        <v>0.0584000000000011</v>
      </c>
      <c r="Y959" s="70" t="n">
        <f aca="false">Y958+M959</f>
        <v>2.0598685753828</v>
      </c>
      <c r="Z959" s="70" t="n">
        <f aca="false">MAX(Z958,Y959)</f>
        <v>2.14372976820277</v>
      </c>
      <c r="AA959" s="70" t="n">
        <f aca="false">Z959-Y959</f>
        <v>0.0838611928199704</v>
      </c>
      <c r="AB959" s="72" t="n">
        <f aca="false">AB958*(1+F959)</f>
        <v>8.75664886828246</v>
      </c>
      <c r="AC959" s="73" t="n">
        <f aca="false">MAX(AC958,AB959)</f>
        <v>9.33903707447139</v>
      </c>
      <c r="AD959" s="70" t="n">
        <f aca="false">1-AB959/AC959</f>
        <v>0.0623606268553006</v>
      </c>
      <c r="AE959" s="73" t="n">
        <f aca="false">AE958*(1+M959)</f>
        <v>6.82971187248622</v>
      </c>
      <c r="AF959" s="73" t="n">
        <f aca="false">MAX(AF958,AE959)</f>
        <v>7.47194341606817</v>
      </c>
      <c r="AG959" s="70" t="n">
        <f aca="false">1-AE959/AF959</f>
        <v>0.0859524099447621</v>
      </c>
      <c r="AH959" s="74" t="n">
        <f aca="false">IF(R959&gt;0,AH958+1,0)</f>
        <v>98</v>
      </c>
      <c r="AI959" s="74" t="n">
        <f aca="false">IF(U959&gt;0,AI958+1,0)</f>
        <v>98</v>
      </c>
      <c r="AJ959" s="74" t="n">
        <f aca="false">IF(G959&gt;0,AJ958+1,0)</f>
        <v>1</v>
      </c>
      <c r="AK959" s="74" t="n">
        <f aca="false">IF(G959&lt;=0,AK958+1,0)</f>
        <v>0</v>
      </c>
      <c r="AL959" s="74" t="n">
        <f aca="false">IF(K959&gt;0,AL958+1,0)</f>
        <v>1</v>
      </c>
      <c r="AM959" s="74" t="n">
        <f aca="false">IF(K959&lt;=0,AM958+1,0)</f>
        <v>0</v>
      </c>
    </row>
    <row r="960" customFormat="false" ht="15" hidden="false" customHeight="false" outlineLevel="0" collapsed="false">
      <c r="A960" s="61" t="n">
        <v>959</v>
      </c>
      <c r="B960" s="62" t="n">
        <v>42779.5104166667</v>
      </c>
      <c r="C960" s="63" t="n">
        <f aca="false">YEAR(B960)</f>
        <v>2017</v>
      </c>
      <c r="D960" s="32" t="s">
        <v>276</v>
      </c>
      <c r="E960" s="64" t="n">
        <v>8770.05</v>
      </c>
      <c r="F960" s="65" t="n">
        <v>-0.0033</v>
      </c>
      <c r="G960" s="66" t="n">
        <v>-28.941165</v>
      </c>
      <c r="H960" s="67" t="n">
        <f aca="false">E960+IF(D960="Long",1,-1)*G960</f>
        <v>8798.991165</v>
      </c>
      <c r="I960" s="68" t="n">
        <f aca="false">Assumptions!$B$58</f>
        <v>5.35750011455817</v>
      </c>
      <c r="J960" s="68" t="n">
        <f aca="false">INDEX(Yearly!$L$5:$L$22,MATCH(C960,Yearly!$A$5:$A$22,0))</f>
        <v>0.526967224382771</v>
      </c>
      <c r="K960" s="68" t="n">
        <f aca="false">G960-I960-J960</f>
        <v>-34.8256323389409</v>
      </c>
      <c r="L960" s="69" t="n">
        <f aca="false">(I960+J960)/Assumptions!$B$8</f>
        <v>0.00025946824429442</v>
      </c>
      <c r="M960" s="70" t="n">
        <f aca="false">F960-L960</f>
        <v>-0.00355946824429442</v>
      </c>
      <c r="N960" s="71" t="n">
        <f aca="false">G960*Assumptions!$B$7</f>
        <v>-227622.262725</v>
      </c>
      <c r="O960" s="71" t="n">
        <f aca="false">K960*Assumptions!$B$7</f>
        <v>-273903.598345771</v>
      </c>
      <c r="P960" s="68" t="n">
        <f aca="false">P959+G960</f>
        <v>12757.914545</v>
      </c>
      <c r="Q960" s="68" t="n">
        <f aca="false">MAX(Q959,P960)</f>
        <v>13312.91185</v>
      </c>
      <c r="R960" s="68" t="n">
        <f aca="false">Q960-P960</f>
        <v>554.997305000006</v>
      </c>
      <c r="S960" s="68" t="n">
        <f aca="false">S959+K960</f>
        <v>7104.25885033872</v>
      </c>
      <c r="T960" s="68" t="n">
        <f aca="false">MAX(T959,S960)</f>
        <v>8242.57374158216</v>
      </c>
      <c r="U960" s="68" t="n">
        <f aca="false">T960-S960</f>
        <v>1138.31489124343</v>
      </c>
      <c r="V960" s="70" t="n">
        <f aca="false">V959+F960</f>
        <v>2.3056</v>
      </c>
      <c r="W960" s="70" t="n">
        <f aca="false">MAX(W959,V960)</f>
        <v>2.3673</v>
      </c>
      <c r="X960" s="70" t="n">
        <f aca="false">W960-V960</f>
        <v>0.061700000000001</v>
      </c>
      <c r="Y960" s="70" t="n">
        <f aca="false">Y959+M960</f>
        <v>2.0563091071385</v>
      </c>
      <c r="Z960" s="70" t="n">
        <f aca="false">MAX(Z959,Y960)</f>
        <v>2.14372976820277</v>
      </c>
      <c r="AA960" s="70" t="n">
        <f aca="false">Z960-Y960</f>
        <v>0.0874206610642649</v>
      </c>
      <c r="AB960" s="72" t="n">
        <f aca="false">AB959*(1+F960)</f>
        <v>8.72775192701713</v>
      </c>
      <c r="AC960" s="73" t="n">
        <f aca="false">MAX(AC959,AB960)</f>
        <v>9.33903707447139</v>
      </c>
      <c r="AD960" s="70" t="n">
        <f aca="false">1-AB960/AC960</f>
        <v>0.0654548367866781</v>
      </c>
      <c r="AE960" s="73" t="n">
        <f aca="false">AE959*(1+M960)</f>
        <v>6.80540172995842</v>
      </c>
      <c r="AF960" s="73" t="n">
        <f aca="false">MAX(AF959,AE960)</f>
        <v>7.47194341606817</v>
      </c>
      <c r="AG960" s="70" t="n">
        <f aca="false">1-AE960/AF960</f>
        <v>0.0892059333153376</v>
      </c>
      <c r="AH960" s="74" t="n">
        <f aca="false">IF(R960&gt;0,AH959+1,0)</f>
        <v>99</v>
      </c>
      <c r="AI960" s="74" t="n">
        <f aca="false">IF(U960&gt;0,AI959+1,0)</f>
        <v>99</v>
      </c>
      <c r="AJ960" s="74" t="n">
        <f aca="false">IF(G960&gt;0,AJ959+1,0)</f>
        <v>0</v>
      </c>
      <c r="AK960" s="74" t="n">
        <f aca="false">IF(G960&lt;=0,AK959+1,0)</f>
        <v>1</v>
      </c>
      <c r="AL960" s="74" t="n">
        <f aca="false">IF(K960&gt;0,AL959+1,0)</f>
        <v>0</v>
      </c>
      <c r="AM960" s="74" t="n">
        <f aca="false">IF(K960&lt;=0,AM959+1,0)</f>
        <v>1</v>
      </c>
    </row>
    <row r="961" customFormat="false" ht="15" hidden="false" customHeight="false" outlineLevel="0" collapsed="false">
      <c r="A961" s="61" t="n">
        <v>960</v>
      </c>
      <c r="B961" s="62" t="n">
        <v>42779.59375</v>
      </c>
      <c r="C961" s="63" t="n">
        <f aca="false">YEAR(B961)</f>
        <v>2017</v>
      </c>
      <c r="D961" s="32" t="s">
        <v>277</v>
      </c>
      <c r="E961" s="64" t="n">
        <v>8798.75</v>
      </c>
      <c r="F961" s="65" t="n">
        <v>-0.0017</v>
      </c>
      <c r="G961" s="66" t="n">
        <v>-14.957875</v>
      </c>
      <c r="H961" s="67" t="n">
        <f aca="false">E961+IF(D961="Long",1,-1)*G961</f>
        <v>8783.792125</v>
      </c>
      <c r="I961" s="68" t="n">
        <f aca="false">Assumptions!$B$58</f>
        <v>5.35750011455817</v>
      </c>
      <c r="J961" s="68" t="n">
        <f aca="false">INDEX(Yearly!$L$5:$L$22,MATCH(C961,Yearly!$A$5:$A$22,0))</f>
        <v>0.526967224382771</v>
      </c>
      <c r="K961" s="68" t="n">
        <f aca="false">G961-I961-J961</f>
        <v>-20.8423423389409</v>
      </c>
      <c r="L961" s="69" t="n">
        <f aca="false">(I961+J961)/Assumptions!$B$8</f>
        <v>0.00025946824429442</v>
      </c>
      <c r="M961" s="70" t="n">
        <f aca="false">F961-L961</f>
        <v>-0.00195946824429442</v>
      </c>
      <c r="N961" s="71" t="n">
        <f aca="false">G961*Assumptions!$B$7</f>
        <v>-117643.686875</v>
      </c>
      <c r="O961" s="71" t="n">
        <f aca="false">K961*Assumptions!$B$7</f>
        <v>-163925.02249577</v>
      </c>
      <c r="P961" s="68" t="n">
        <f aca="false">P960+G961</f>
        <v>12742.95667</v>
      </c>
      <c r="Q961" s="68" t="n">
        <f aca="false">MAX(Q960,P961)</f>
        <v>13312.91185</v>
      </c>
      <c r="R961" s="68" t="n">
        <f aca="false">Q961-P961</f>
        <v>569.955180000006</v>
      </c>
      <c r="S961" s="68" t="n">
        <f aca="false">S960+K961</f>
        <v>7083.41650799978</v>
      </c>
      <c r="T961" s="68" t="n">
        <f aca="false">MAX(T960,S961)</f>
        <v>8242.57374158216</v>
      </c>
      <c r="U961" s="68" t="n">
        <f aca="false">T961-S961</f>
        <v>1159.15723358238</v>
      </c>
      <c r="V961" s="70" t="n">
        <f aca="false">V960+F961</f>
        <v>2.3039</v>
      </c>
      <c r="W961" s="70" t="n">
        <f aca="false">MAX(W960,V961)</f>
        <v>2.3673</v>
      </c>
      <c r="X961" s="70" t="n">
        <f aca="false">W961-V961</f>
        <v>0.063400000000001</v>
      </c>
      <c r="Y961" s="70" t="n">
        <f aca="false">Y960+M961</f>
        <v>2.05434963889421</v>
      </c>
      <c r="Z961" s="70" t="n">
        <f aca="false">MAX(Z960,Y961)</f>
        <v>2.14372976820277</v>
      </c>
      <c r="AA961" s="70" t="n">
        <f aca="false">Z961-Y961</f>
        <v>0.0893801293085592</v>
      </c>
      <c r="AB961" s="72" t="n">
        <f aca="false">AB960*(1+F961)</f>
        <v>8.7129147487412</v>
      </c>
      <c r="AC961" s="73" t="n">
        <f aca="false">MAX(AC960,AB961)</f>
        <v>9.33903707447139</v>
      </c>
      <c r="AD961" s="70" t="n">
        <f aca="false">1-AB961/AC961</f>
        <v>0.0670435635641408</v>
      </c>
      <c r="AE961" s="73" t="n">
        <f aca="false">AE960*(1+M961)</f>
        <v>6.7920667613789</v>
      </c>
      <c r="AF961" s="73" t="n">
        <f aca="false">MAX(AF960,AE961)</f>
        <v>7.47194341606817</v>
      </c>
      <c r="AG961" s="70" t="n">
        <f aca="false">1-AE961/AF961</f>
        <v>0.0909906053660978</v>
      </c>
      <c r="AH961" s="74" t="n">
        <f aca="false">IF(R961&gt;0,AH960+1,0)</f>
        <v>100</v>
      </c>
      <c r="AI961" s="74" t="n">
        <f aca="false">IF(U961&gt;0,AI960+1,0)</f>
        <v>100</v>
      </c>
      <c r="AJ961" s="74" t="n">
        <f aca="false">IF(G961&gt;0,AJ960+1,0)</f>
        <v>0</v>
      </c>
      <c r="AK961" s="74" t="n">
        <f aca="false">IF(G961&lt;=0,AK960+1,0)</f>
        <v>2</v>
      </c>
      <c r="AL961" s="74" t="n">
        <f aca="false">IF(K961&gt;0,AL960+1,0)</f>
        <v>0</v>
      </c>
      <c r="AM961" s="74" t="n">
        <f aca="false">IF(K961&lt;=0,AM960+1,0)</f>
        <v>2</v>
      </c>
    </row>
    <row r="962" customFormat="false" ht="15" hidden="false" customHeight="false" outlineLevel="0" collapsed="false">
      <c r="A962" s="61" t="n">
        <v>961</v>
      </c>
      <c r="B962" s="62" t="n">
        <v>42781.4479166667</v>
      </c>
      <c r="C962" s="63" t="n">
        <f aca="false">YEAR(B962)</f>
        <v>2017</v>
      </c>
      <c r="D962" s="32" t="s">
        <v>276</v>
      </c>
      <c r="E962" s="64" t="n">
        <v>8783.65</v>
      </c>
      <c r="F962" s="65" t="n">
        <v>0.0014</v>
      </c>
      <c r="G962" s="66" t="n">
        <v>12.29711</v>
      </c>
      <c r="H962" s="67" t="n">
        <f aca="false">E962+IF(D962="Long",1,-1)*G962</f>
        <v>8771.35289</v>
      </c>
      <c r="I962" s="68" t="n">
        <f aca="false">Assumptions!$B$58</f>
        <v>5.35750011455817</v>
      </c>
      <c r="J962" s="68" t="n">
        <f aca="false">INDEX(Yearly!$L$5:$L$22,MATCH(C962,Yearly!$A$5:$A$22,0))</f>
        <v>0.526967224382771</v>
      </c>
      <c r="K962" s="68" t="n">
        <f aca="false">G962-I962-J962</f>
        <v>6.41264266105906</v>
      </c>
      <c r="L962" s="69" t="n">
        <f aca="false">(I962+J962)/Assumptions!$B$8</f>
        <v>0.00025946824429442</v>
      </c>
      <c r="M962" s="70" t="n">
        <f aca="false">F962-L962</f>
        <v>0.00114053175570558</v>
      </c>
      <c r="N962" s="71" t="n">
        <f aca="false">G962*Assumptions!$B$7</f>
        <v>96716.77015</v>
      </c>
      <c r="O962" s="71" t="n">
        <f aca="false">K962*Assumptions!$B$7</f>
        <v>50435.4345292295</v>
      </c>
      <c r="P962" s="68" t="n">
        <f aca="false">P961+G962</f>
        <v>12755.25378</v>
      </c>
      <c r="Q962" s="68" t="n">
        <f aca="false">MAX(Q961,P962)</f>
        <v>13312.91185</v>
      </c>
      <c r="R962" s="68" t="n">
        <f aca="false">Q962-P962</f>
        <v>557.658070000007</v>
      </c>
      <c r="S962" s="68" t="n">
        <f aca="false">S961+K962</f>
        <v>7089.82915066084</v>
      </c>
      <c r="T962" s="68" t="n">
        <f aca="false">MAX(T961,S962)</f>
        <v>8242.57374158216</v>
      </c>
      <c r="U962" s="68" t="n">
        <f aca="false">T962-S962</f>
        <v>1152.74459092132</v>
      </c>
      <c r="V962" s="70" t="n">
        <f aca="false">V961+F962</f>
        <v>2.3053</v>
      </c>
      <c r="W962" s="70" t="n">
        <f aca="false">MAX(W961,V962)</f>
        <v>2.3673</v>
      </c>
      <c r="X962" s="70" t="n">
        <f aca="false">W962-V962</f>
        <v>0.0620000000000012</v>
      </c>
      <c r="Y962" s="70" t="n">
        <f aca="false">Y961+M962</f>
        <v>2.05549017064991</v>
      </c>
      <c r="Z962" s="70" t="n">
        <f aca="false">MAX(Z961,Y962)</f>
        <v>2.14372976820277</v>
      </c>
      <c r="AA962" s="70" t="n">
        <f aca="false">Z962-Y962</f>
        <v>0.0882395975528536</v>
      </c>
      <c r="AB962" s="72" t="n">
        <f aca="false">AB961*(1+F962)</f>
        <v>8.72511282938944</v>
      </c>
      <c r="AC962" s="73" t="n">
        <f aca="false">MAX(AC961,AB962)</f>
        <v>9.33903707447139</v>
      </c>
      <c r="AD962" s="70" t="n">
        <f aca="false">1-AB962/AC962</f>
        <v>0.0657374245531305</v>
      </c>
      <c r="AE962" s="73" t="n">
        <f aca="false">AE961*(1+M962)</f>
        <v>6.79981332920713</v>
      </c>
      <c r="AF962" s="73" t="n">
        <f aca="false">MAX(AF961,AE962)</f>
        <v>7.47194341606817</v>
      </c>
      <c r="AG962" s="70" t="n">
        <f aca="false">1-AE962/AF962</f>
        <v>0.0899538512852831</v>
      </c>
      <c r="AH962" s="74" t="n">
        <f aca="false">IF(R962&gt;0,AH961+1,0)</f>
        <v>101</v>
      </c>
      <c r="AI962" s="74" t="n">
        <f aca="false">IF(U962&gt;0,AI961+1,0)</f>
        <v>101</v>
      </c>
      <c r="AJ962" s="74" t="n">
        <f aca="false">IF(G962&gt;0,AJ961+1,0)</f>
        <v>1</v>
      </c>
      <c r="AK962" s="74" t="n">
        <f aca="false">IF(G962&lt;=0,AK961+1,0)</f>
        <v>0</v>
      </c>
      <c r="AL962" s="74" t="n">
        <f aca="false">IF(K962&gt;0,AL961+1,0)</f>
        <v>1</v>
      </c>
      <c r="AM962" s="74" t="n">
        <f aca="false">IF(K962&lt;=0,AM961+1,0)</f>
        <v>0</v>
      </c>
    </row>
    <row r="963" customFormat="false" ht="15" hidden="false" customHeight="false" outlineLevel="0" collapsed="false">
      <c r="A963" s="61" t="n">
        <v>962</v>
      </c>
      <c r="B963" s="62" t="n">
        <v>42782.4895833333</v>
      </c>
      <c r="C963" s="63" t="n">
        <f aca="false">YEAR(B963)</f>
        <v>2017</v>
      </c>
      <c r="D963" s="32" t="s">
        <v>277</v>
      </c>
      <c r="E963" s="64" t="n">
        <v>8771.6</v>
      </c>
      <c r="F963" s="65" t="n">
        <v>0.0146</v>
      </c>
      <c r="G963" s="66" t="n">
        <v>128.06536</v>
      </c>
      <c r="H963" s="67" t="n">
        <f aca="false">E963+IF(D963="Long",1,-1)*G963</f>
        <v>8899.66536</v>
      </c>
      <c r="I963" s="68" t="n">
        <f aca="false">Assumptions!$B$58</f>
        <v>5.35750011455817</v>
      </c>
      <c r="J963" s="68" t="n">
        <f aca="false">INDEX(Yearly!$L$5:$L$22,MATCH(C963,Yearly!$A$5:$A$22,0))</f>
        <v>0.526967224382771</v>
      </c>
      <c r="K963" s="68" t="n">
        <f aca="false">G963-I963-J963</f>
        <v>122.180892661059</v>
      </c>
      <c r="L963" s="69" t="n">
        <f aca="false">(I963+J963)/Assumptions!$B$8</f>
        <v>0.00025946824429442</v>
      </c>
      <c r="M963" s="70" t="n">
        <f aca="false">F963-L963</f>
        <v>0.0143405317557056</v>
      </c>
      <c r="N963" s="71" t="n">
        <f aca="false">G963*Assumptions!$B$7</f>
        <v>1007234.0564</v>
      </c>
      <c r="O963" s="71" t="n">
        <f aca="false">K963*Assumptions!$B$7</f>
        <v>960952.72077923</v>
      </c>
      <c r="P963" s="68" t="n">
        <f aca="false">P962+G963</f>
        <v>12883.31914</v>
      </c>
      <c r="Q963" s="68" t="n">
        <f aca="false">MAX(Q962,P963)</f>
        <v>13312.91185</v>
      </c>
      <c r="R963" s="68" t="n">
        <f aca="false">Q963-P963</f>
        <v>429.592710000006</v>
      </c>
      <c r="S963" s="68" t="n">
        <f aca="false">S962+K963</f>
        <v>7212.0100433219</v>
      </c>
      <c r="T963" s="68" t="n">
        <f aca="false">MAX(T962,S963)</f>
        <v>8242.57374158216</v>
      </c>
      <c r="U963" s="68" t="n">
        <f aca="false">T963-S963</f>
        <v>1030.56369826026</v>
      </c>
      <c r="V963" s="70" t="n">
        <f aca="false">V962+F963</f>
        <v>2.3199</v>
      </c>
      <c r="W963" s="70" t="n">
        <f aca="false">MAX(W962,V963)</f>
        <v>2.3673</v>
      </c>
      <c r="X963" s="70" t="n">
        <f aca="false">W963-V963</f>
        <v>0.047400000000001</v>
      </c>
      <c r="Y963" s="70" t="n">
        <f aca="false">Y962+M963</f>
        <v>2.06983070240562</v>
      </c>
      <c r="Z963" s="70" t="n">
        <f aca="false">MAX(Z962,Y963)</f>
        <v>2.14372976820277</v>
      </c>
      <c r="AA963" s="70" t="n">
        <f aca="false">Z963-Y963</f>
        <v>0.0738990657971481</v>
      </c>
      <c r="AB963" s="72" t="n">
        <f aca="false">AB962*(1+F963)</f>
        <v>8.85249947669853</v>
      </c>
      <c r="AC963" s="73" t="n">
        <f aca="false">MAX(AC962,AB963)</f>
        <v>9.33903707447139</v>
      </c>
      <c r="AD963" s="70" t="n">
        <f aca="false">1-AB963/AC963</f>
        <v>0.0520971909516063</v>
      </c>
      <c r="AE963" s="73" t="n">
        <f aca="false">AE962*(1+M963)</f>
        <v>6.89732626818749</v>
      </c>
      <c r="AF963" s="73" t="n">
        <f aca="false">MAX(AF962,AE963)</f>
        <v>7.47194341606817</v>
      </c>
      <c r="AG963" s="70" t="n">
        <f aca="false">1-AE963/AF963</f>
        <v>0.0769033055904822</v>
      </c>
      <c r="AH963" s="74" t="n">
        <f aca="false">IF(R963&gt;0,AH962+1,0)</f>
        <v>102</v>
      </c>
      <c r="AI963" s="74" t="n">
        <f aca="false">IF(U963&gt;0,AI962+1,0)</f>
        <v>102</v>
      </c>
      <c r="AJ963" s="74" t="n">
        <f aca="false">IF(G963&gt;0,AJ962+1,0)</f>
        <v>2</v>
      </c>
      <c r="AK963" s="74" t="n">
        <f aca="false">IF(G963&lt;=0,AK962+1,0)</f>
        <v>0</v>
      </c>
      <c r="AL963" s="74" t="n">
        <f aca="false">IF(K963&gt;0,AL962+1,0)</f>
        <v>2</v>
      </c>
      <c r="AM963" s="74" t="n">
        <f aca="false">IF(K963&lt;=0,AM962+1,0)</f>
        <v>0</v>
      </c>
    </row>
    <row r="964" customFormat="false" ht="15" hidden="false" customHeight="false" outlineLevel="0" collapsed="false">
      <c r="A964" s="61" t="n">
        <v>963</v>
      </c>
      <c r="B964" s="62" t="n">
        <v>42793.6354166667</v>
      </c>
      <c r="C964" s="63" t="n">
        <f aca="false">YEAR(B964)</f>
        <v>2017</v>
      </c>
      <c r="D964" s="32" t="s">
        <v>276</v>
      </c>
      <c r="E964" s="64" t="n">
        <v>8899.5</v>
      </c>
      <c r="F964" s="65" t="n">
        <v>-0.0044</v>
      </c>
      <c r="G964" s="66" t="n">
        <v>-39.1578</v>
      </c>
      <c r="H964" s="67" t="n">
        <f aca="false">E964+IF(D964="Long",1,-1)*G964</f>
        <v>8938.6578</v>
      </c>
      <c r="I964" s="68" t="n">
        <f aca="false">Assumptions!$B$58</f>
        <v>5.35750011455817</v>
      </c>
      <c r="J964" s="68" t="n">
        <f aca="false">INDEX(Yearly!$L$5:$L$22,MATCH(C964,Yearly!$A$5:$A$22,0))</f>
        <v>0.526967224382771</v>
      </c>
      <c r="K964" s="68" t="n">
        <f aca="false">G964-I964-J964</f>
        <v>-45.0422673389409</v>
      </c>
      <c r="L964" s="69" t="n">
        <f aca="false">(I964+J964)/Assumptions!$B$8</f>
        <v>0.00025946824429442</v>
      </c>
      <c r="M964" s="70" t="n">
        <f aca="false">F964-L964</f>
        <v>-0.00465946824429442</v>
      </c>
      <c r="N964" s="71" t="n">
        <f aca="false">G964*Assumptions!$B$7</f>
        <v>-307976.097</v>
      </c>
      <c r="O964" s="71" t="n">
        <f aca="false">K964*Assumptions!$B$7</f>
        <v>-354257.432620771</v>
      </c>
      <c r="P964" s="68" t="n">
        <f aca="false">P963+G964</f>
        <v>12844.16134</v>
      </c>
      <c r="Q964" s="68" t="n">
        <f aca="false">MAX(Q963,P964)</f>
        <v>13312.91185</v>
      </c>
      <c r="R964" s="68" t="n">
        <f aca="false">Q964-P964</f>
        <v>468.750510000007</v>
      </c>
      <c r="S964" s="68" t="n">
        <f aca="false">S963+K964</f>
        <v>7166.96777598296</v>
      </c>
      <c r="T964" s="68" t="n">
        <f aca="false">MAX(T963,S964)</f>
        <v>8242.57374158216</v>
      </c>
      <c r="U964" s="68" t="n">
        <f aca="false">T964-S964</f>
        <v>1075.6059655992</v>
      </c>
      <c r="V964" s="70" t="n">
        <f aca="false">V963+F964</f>
        <v>2.3155</v>
      </c>
      <c r="W964" s="70" t="n">
        <f aca="false">MAX(W963,V964)</f>
        <v>2.3673</v>
      </c>
      <c r="X964" s="70" t="n">
        <f aca="false">W964-V964</f>
        <v>0.051800000000001</v>
      </c>
      <c r="Y964" s="70" t="n">
        <f aca="false">Y963+M964</f>
        <v>2.06517123416132</v>
      </c>
      <c r="Z964" s="70" t="n">
        <f aca="false">MAX(Z963,Y964)</f>
        <v>2.14372976820277</v>
      </c>
      <c r="AA964" s="70" t="n">
        <f aca="false">Z964-Y964</f>
        <v>0.0785585340414428</v>
      </c>
      <c r="AB964" s="72" t="n">
        <f aca="false">AB963*(1+F964)</f>
        <v>8.81354847900105</v>
      </c>
      <c r="AC964" s="73" t="n">
        <f aca="false">MAX(AC963,AB964)</f>
        <v>9.33903707447139</v>
      </c>
      <c r="AD964" s="70" t="n">
        <f aca="false">1-AB964/AC964</f>
        <v>0.0562679633114191</v>
      </c>
      <c r="AE964" s="73" t="n">
        <f aca="false">AE963*(1+M964)</f>
        <v>6.86518839547033</v>
      </c>
      <c r="AF964" s="73" t="n">
        <f aca="false">MAX(AF963,AE964)</f>
        <v>7.47194341606817</v>
      </c>
      <c r="AG964" s="70" t="n">
        <f aca="false">1-AE964/AF964</f>
        <v>0.0812044453244966</v>
      </c>
      <c r="AH964" s="74" t="n">
        <f aca="false">IF(R964&gt;0,AH963+1,0)</f>
        <v>103</v>
      </c>
      <c r="AI964" s="74" t="n">
        <f aca="false">IF(U964&gt;0,AI963+1,0)</f>
        <v>103</v>
      </c>
      <c r="AJ964" s="74" t="n">
        <f aca="false">IF(G964&gt;0,AJ963+1,0)</f>
        <v>0</v>
      </c>
      <c r="AK964" s="74" t="n">
        <f aca="false">IF(G964&lt;=0,AK963+1,0)</f>
        <v>1</v>
      </c>
      <c r="AL964" s="74" t="n">
        <f aca="false">IF(K964&gt;0,AL963+1,0)</f>
        <v>0</v>
      </c>
      <c r="AM964" s="74" t="n">
        <f aca="false">IF(K964&lt;=0,AM963+1,0)</f>
        <v>1</v>
      </c>
    </row>
    <row r="965" customFormat="false" ht="15" hidden="false" customHeight="false" outlineLevel="0" collapsed="false">
      <c r="A965" s="61" t="n">
        <v>964</v>
      </c>
      <c r="B965" s="62" t="n">
        <v>42795.40625</v>
      </c>
      <c r="C965" s="63" t="n">
        <f aca="false">YEAR(B965)</f>
        <v>2017</v>
      </c>
      <c r="D965" s="32" t="s">
        <v>277</v>
      </c>
      <c r="E965" s="64" t="n">
        <v>8938.35</v>
      </c>
      <c r="F965" s="65" t="n">
        <v>-0.0055</v>
      </c>
      <c r="G965" s="66" t="n">
        <v>-49.160925</v>
      </c>
      <c r="H965" s="67" t="n">
        <f aca="false">E965+IF(D965="Long",1,-1)*G965</f>
        <v>8889.189075</v>
      </c>
      <c r="I965" s="68" t="n">
        <f aca="false">Assumptions!$B$58</f>
        <v>5.35750011455817</v>
      </c>
      <c r="J965" s="68" t="n">
        <f aca="false">INDEX(Yearly!$L$5:$L$22,MATCH(C965,Yearly!$A$5:$A$22,0))</f>
        <v>0.526967224382771</v>
      </c>
      <c r="K965" s="68" t="n">
        <f aca="false">G965-I965-J965</f>
        <v>-55.0453923389409</v>
      </c>
      <c r="L965" s="69" t="n">
        <f aca="false">(I965+J965)/Assumptions!$B$8</f>
        <v>0.00025946824429442</v>
      </c>
      <c r="M965" s="70" t="n">
        <f aca="false">F965-L965</f>
        <v>-0.00575946824429442</v>
      </c>
      <c r="N965" s="71" t="n">
        <f aca="false">G965*Assumptions!$B$7</f>
        <v>-386650.675125</v>
      </c>
      <c r="O965" s="71" t="n">
        <f aca="false">K965*Assumptions!$B$7</f>
        <v>-432932.010745771</v>
      </c>
      <c r="P965" s="68" t="n">
        <f aca="false">P964+G965</f>
        <v>12795.000415</v>
      </c>
      <c r="Q965" s="68" t="n">
        <f aca="false">MAX(Q964,P965)</f>
        <v>13312.91185</v>
      </c>
      <c r="R965" s="68" t="n">
        <f aca="false">Q965-P965</f>
        <v>517.911435000007</v>
      </c>
      <c r="S965" s="68" t="n">
        <f aca="false">S964+K965</f>
        <v>7111.92238364402</v>
      </c>
      <c r="T965" s="68" t="n">
        <f aca="false">MAX(T964,S965)</f>
        <v>8242.57374158216</v>
      </c>
      <c r="U965" s="68" t="n">
        <f aca="false">T965-S965</f>
        <v>1130.65135793814</v>
      </c>
      <c r="V965" s="70" t="n">
        <f aca="false">V964+F965</f>
        <v>2.31</v>
      </c>
      <c r="W965" s="70" t="n">
        <f aca="false">MAX(W964,V965)</f>
        <v>2.3673</v>
      </c>
      <c r="X965" s="70" t="n">
        <f aca="false">W965-V965</f>
        <v>0.057300000000001</v>
      </c>
      <c r="Y965" s="70" t="n">
        <f aca="false">Y964+M965</f>
        <v>2.05941176591703</v>
      </c>
      <c r="Z965" s="70" t="n">
        <f aca="false">MAX(Z964,Y965)</f>
        <v>2.14372976820277</v>
      </c>
      <c r="AA965" s="70" t="n">
        <f aca="false">Z965-Y965</f>
        <v>0.0843180022857371</v>
      </c>
      <c r="AB965" s="72" t="n">
        <f aca="false">AB964*(1+F965)</f>
        <v>8.76507396236655</v>
      </c>
      <c r="AC965" s="73" t="n">
        <f aca="false">MAX(AC964,AB965)</f>
        <v>9.33903707447139</v>
      </c>
      <c r="AD965" s="70" t="n">
        <f aca="false">1-AB965/AC965</f>
        <v>0.0614584895132062</v>
      </c>
      <c r="AE965" s="73" t="n">
        <f aca="false">AE964*(1+M965)</f>
        <v>6.82564856091552</v>
      </c>
      <c r="AF965" s="73" t="n">
        <f aca="false">MAX(AF964,AE965)</f>
        <v>7.47194341606817</v>
      </c>
      <c r="AG965" s="70" t="n">
        <f aca="false">1-AE965/AF965</f>
        <v>0.0864962191446489</v>
      </c>
      <c r="AH965" s="74" t="n">
        <f aca="false">IF(R965&gt;0,AH964+1,0)</f>
        <v>104</v>
      </c>
      <c r="AI965" s="74" t="n">
        <f aca="false">IF(U965&gt;0,AI964+1,0)</f>
        <v>104</v>
      </c>
      <c r="AJ965" s="74" t="n">
        <f aca="false">IF(G965&gt;0,AJ964+1,0)</f>
        <v>0</v>
      </c>
      <c r="AK965" s="74" t="n">
        <f aca="false">IF(G965&lt;=0,AK964+1,0)</f>
        <v>2</v>
      </c>
      <c r="AL965" s="74" t="n">
        <f aca="false">IF(K965&gt;0,AL964+1,0)</f>
        <v>0</v>
      </c>
      <c r="AM965" s="74" t="n">
        <f aca="false">IF(K965&lt;=0,AM964+1,0)</f>
        <v>2</v>
      </c>
    </row>
    <row r="966" customFormat="false" ht="15" hidden="false" customHeight="false" outlineLevel="0" collapsed="false">
      <c r="A966" s="61" t="n">
        <v>965</v>
      </c>
      <c r="B966" s="62" t="n">
        <v>42796.6354166667</v>
      </c>
      <c r="C966" s="63" t="n">
        <f aca="false">YEAR(B966)</f>
        <v>2017</v>
      </c>
      <c r="D966" s="32" t="s">
        <v>276</v>
      </c>
      <c r="E966" s="64" t="n">
        <v>8889.55</v>
      </c>
      <c r="F966" s="65" t="n">
        <v>-0.0064</v>
      </c>
      <c r="G966" s="66" t="n">
        <v>-56.89312</v>
      </c>
      <c r="H966" s="67" t="n">
        <f aca="false">E966+IF(D966="Long",1,-1)*G966</f>
        <v>8946.44312</v>
      </c>
      <c r="I966" s="68" t="n">
        <f aca="false">Assumptions!$B$58</f>
        <v>5.35750011455817</v>
      </c>
      <c r="J966" s="68" t="n">
        <f aca="false">INDEX(Yearly!$L$5:$L$22,MATCH(C966,Yearly!$A$5:$A$22,0))</f>
        <v>0.526967224382771</v>
      </c>
      <c r="K966" s="68" t="n">
        <f aca="false">G966-I966-J966</f>
        <v>-62.777587338941</v>
      </c>
      <c r="L966" s="69" t="n">
        <f aca="false">(I966+J966)/Assumptions!$B$8</f>
        <v>0.00025946824429442</v>
      </c>
      <c r="M966" s="70" t="n">
        <f aca="false">F966-L966</f>
        <v>-0.00665946824429442</v>
      </c>
      <c r="N966" s="71" t="n">
        <f aca="false">G966*Assumptions!$B$7</f>
        <v>-447464.3888</v>
      </c>
      <c r="O966" s="71" t="n">
        <f aca="false">K966*Assumptions!$B$7</f>
        <v>-493745.724420771</v>
      </c>
      <c r="P966" s="68" t="n">
        <f aca="false">P965+G966</f>
        <v>12738.107295</v>
      </c>
      <c r="Q966" s="68" t="n">
        <f aca="false">MAX(Q965,P966)</f>
        <v>13312.91185</v>
      </c>
      <c r="R966" s="68" t="n">
        <f aca="false">Q966-P966</f>
        <v>574.804555000008</v>
      </c>
      <c r="S966" s="68" t="n">
        <f aca="false">S965+K966</f>
        <v>7049.14479630508</v>
      </c>
      <c r="T966" s="68" t="n">
        <f aca="false">MAX(T965,S966)</f>
        <v>8242.57374158216</v>
      </c>
      <c r="U966" s="68" t="n">
        <f aca="false">T966-S966</f>
        <v>1193.42894527708</v>
      </c>
      <c r="V966" s="70" t="n">
        <f aca="false">V965+F966</f>
        <v>2.3036</v>
      </c>
      <c r="W966" s="70" t="n">
        <f aca="false">MAX(W965,V966)</f>
        <v>2.3673</v>
      </c>
      <c r="X966" s="70" t="n">
        <f aca="false">W966-V966</f>
        <v>0.0637000000000012</v>
      </c>
      <c r="Y966" s="70" t="n">
        <f aca="false">Y965+M966</f>
        <v>2.05275229767274</v>
      </c>
      <c r="Z966" s="70" t="n">
        <f aca="false">MAX(Z965,Y966)</f>
        <v>2.14372976820277</v>
      </c>
      <c r="AA966" s="70" t="n">
        <f aca="false">Z966-Y966</f>
        <v>0.0909774705300315</v>
      </c>
      <c r="AB966" s="72" t="n">
        <f aca="false">AB965*(1+F966)</f>
        <v>8.7089774890074</v>
      </c>
      <c r="AC966" s="73" t="n">
        <f aca="false">MAX(AC965,AB966)</f>
        <v>9.33903707447139</v>
      </c>
      <c r="AD966" s="70" t="n">
        <f aca="false">1-AB966/AC966</f>
        <v>0.0674651551803216</v>
      </c>
      <c r="AE966" s="73" t="n">
        <f aca="false">AE965*(1+M966)</f>
        <v>6.78019337107739</v>
      </c>
      <c r="AF966" s="73" t="n">
        <f aca="false">MAX(AF965,AE966)</f>
        <v>7.47194341606817</v>
      </c>
      <c r="AG966" s="70" t="n">
        <f aca="false">1-AE966/AF966</f>
        <v>0.092579668564298</v>
      </c>
      <c r="AH966" s="74" t="n">
        <f aca="false">IF(R966&gt;0,AH965+1,0)</f>
        <v>105</v>
      </c>
      <c r="AI966" s="74" t="n">
        <f aca="false">IF(U966&gt;0,AI965+1,0)</f>
        <v>105</v>
      </c>
      <c r="AJ966" s="74" t="n">
        <f aca="false">IF(G966&gt;0,AJ965+1,0)</f>
        <v>0</v>
      </c>
      <c r="AK966" s="74" t="n">
        <f aca="false">IF(G966&lt;=0,AK965+1,0)</f>
        <v>3</v>
      </c>
      <c r="AL966" s="74" t="n">
        <f aca="false">IF(K966&gt;0,AL965+1,0)</f>
        <v>0</v>
      </c>
      <c r="AM966" s="74" t="n">
        <f aca="false">IF(K966&lt;=0,AM965+1,0)</f>
        <v>3</v>
      </c>
    </row>
    <row r="967" customFormat="false" ht="15" hidden="false" customHeight="false" outlineLevel="0" collapsed="false">
      <c r="A967" s="61" t="n">
        <v>966</v>
      </c>
      <c r="B967" s="62" t="n">
        <v>42800.40625</v>
      </c>
      <c r="C967" s="63" t="n">
        <f aca="false">YEAR(B967)</f>
        <v>2017</v>
      </c>
      <c r="D967" s="32" t="s">
        <v>277</v>
      </c>
      <c r="E967" s="64" t="n">
        <v>8946.1</v>
      </c>
      <c r="F967" s="65" t="n">
        <v>-0.0042</v>
      </c>
      <c r="G967" s="66" t="n">
        <v>-37.57362</v>
      </c>
      <c r="H967" s="67" t="n">
        <f aca="false">E967+IF(D967="Long",1,-1)*G967</f>
        <v>8908.52638</v>
      </c>
      <c r="I967" s="68" t="n">
        <f aca="false">Assumptions!$B$58</f>
        <v>5.35750011455817</v>
      </c>
      <c r="J967" s="68" t="n">
        <f aca="false">INDEX(Yearly!$L$5:$L$22,MATCH(C967,Yearly!$A$5:$A$22,0))</f>
        <v>0.526967224382771</v>
      </c>
      <c r="K967" s="68" t="n">
        <f aca="false">G967-I967-J967</f>
        <v>-43.4580873389409</v>
      </c>
      <c r="L967" s="69" t="n">
        <f aca="false">(I967+J967)/Assumptions!$B$8</f>
        <v>0.00025946824429442</v>
      </c>
      <c r="M967" s="70" t="n">
        <f aca="false">F967-L967</f>
        <v>-0.00445946824429442</v>
      </c>
      <c r="N967" s="71" t="n">
        <f aca="false">G967*Assumptions!$B$7</f>
        <v>-295516.5213</v>
      </c>
      <c r="O967" s="71" t="n">
        <f aca="false">K967*Assumptions!$B$7</f>
        <v>-341797.856920771</v>
      </c>
      <c r="P967" s="68" t="n">
        <f aca="false">P966+G967</f>
        <v>12700.533675</v>
      </c>
      <c r="Q967" s="68" t="n">
        <f aca="false">MAX(Q966,P967)</f>
        <v>13312.91185</v>
      </c>
      <c r="R967" s="68" t="n">
        <f aca="false">Q967-P967</f>
        <v>612.378175000007</v>
      </c>
      <c r="S967" s="68" t="n">
        <f aca="false">S966+K967</f>
        <v>7005.68670896614</v>
      </c>
      <c r="T967" s="68" t="n">
        <f aca="false">MAX(T966,S967)</f>
        <v>8242.57374158216</v>
      </c>
      <c r="U967" s="68" t="n">
        <f aca="false">T967-S967</f>
        <v>1236.88703261602</v>
      </c>
      <c r="V967" s="70" t="n">
        <f aca="false">V966+F967</f>
        <v>2.2994</v>
      </c>
      <c r="W967" s="70" t="n">
        <f aca="false">MAX(W966,V967)</f>
        <v>2.3673</v>
      </c>
      <c r="X967" s="70" t="n">
        <f aca="false">W967-V967</f>
        <v>0.0679000000000012</v>
      </c>
      <c r="Y967" s="70" t="n">
        <f aca="false">Y966+M967</f>
        <v>2.04829282942844</v>
      </c>
      <c r="Z967" s="70" t="n">
        <f aca="false">MAX(Z966,Y967)</f>
        <v>2.14372976820277</v>
      </c>
      <c r="AA967" s="70" t="n">
        <f aca="false">Z967-Y967</f>
        <v>0.0954369387743257</v>
      </c>
      <c r="AB967" s="72" t="n">
        <f aca="false">AB966*(1+F967)</f>
        <v>8.67239978355357</v>
      </c>
      <c r="AC967" s="73" t="n">
        <f aca="false">MAX(AC966,AB967)</f>
        <v>9.33903707447139</v>
      </c>
      <c r="AD967" s="70" t="n">
        <f aca="false">1-AB967/AC967</f>
        <v>0.0713818015285643</v>
      </c>
      <c r="AE967" s="73" t="n">
        <f aca="false">AE966*(1+M967)</f>
        <v>6.7499573140489</v>
      </c>
      <c r="AF967" s="73" t="n">
        <f aca="false">MAX(AF966,AE967)</f>
        <v>7.47194341606817</v>
      </c>
      <c r="AG967" s="70" t="n">
        <f aca="false">1-AE967/AF967</f>
        <v>0.0966262807165627</v>
      </c>
      <c r="AH967" s="74" t="n">
        <f aca="false">IF(R967&gt;0,AH966+1,0)</f>
        <v>106</v>
      </c>
      <c r="AI967" s="74" t="n">
        <f aca="false">IF(U967&gt;0,AI966+1,0)</f>
        <v>106</v>
      </c>
      <c r="AJ967" s="74" t="n">
        <f aca="false">IF(G967&gt;0,AJ966+1,0)</f>
        <v>0</v>
      </c>
      <c r="AK967" s="74" t="n">
        <f aca="false">IF(G967&lt;=0,AK966+1,0)</f>
        <v>4</v>
      </c>
      <c r="AL967" s="74" t="n">
        <f aca="false">IF(K967&gt;0,AL966+1,0)</f>
        <v>0</v>
      </c>
      <c r="AM967" s="74" t="n">
        <f aca="false">IF(K967&lt;=0,AM966+1,0)</f>
        <v>4</v>
      </c>
    </row>
    <row r="968" customFormat="false" ht="15" hidden="false" customHeight="false" outlineLevel="0" collapsed="false">
      <c r="A968" s="61" t="n">
        <v>967</v>
      </c>
      <c r="B968" s="62" t="n">
        <v>42802.46875</v>
      </c>
      <c r="C968" s="63" t="n">
        <f aca="false">YEAR(B968)</f>
        <v>2017</v>
      </c>
      <c r="D968" s="32" t="s">
        <v>276</v>
      </c>
      <c r="E968" s="64" t="n">
        <v>8908.35</v>
      </c>
      <c r="F968" s="65" t="n">
        <v>-0.0027</v>
      </c>
      <c r="G968" s="66" t="n">
        <v>-24.052545</v>
      </c>
      <c r="H968" s="67" t="n">
        <f aca="false">E968+IF(D968="Long",1,-1)*G968</f>
        <v>8932.402545</v>
      </c>
      <c r="I968" s="68" t="n">
        <f aca="false">Assumptions!$B$58</f>
        <v>5.35750011455817</v>
      </c>
      <c r="J968" s="68" t="n">
        <f aca="false">INDEX(Yearly!$L$5:$L$22,MATCH(C968,Yearly!$A$5:$A$22,0))</f>
        <v>0.526967224382771</v>
      </c>
      <c r="K968" s="68" t="n">
        <f aca="false">G968-I968-J968</f>
        <v>-29.9370123389409</v>
      </c>
      <c r="L968" s="69" t="n">
        <f aca="false">(I968+J968)/Assumptions!$B$8</f>
        <v>0.00025946824429442</v>
      </c>
      <c r="M968" s="70" t="n">
        <f aca="false">F968-L968</f>
        <v>-0.00295946824429442</v>
      </c>
      <c r="N968" s="71" t="n">
        <f aca="false">G968*Assumptions!$B$7</f>
        <v>-189173.266425</v>
      </c>
      <c r="O968" s="71" t="n">
        <f aca="false">K968*Assumptions!$B$7</f>
        <v>-235454.60204577</v>
      </c>
      <c r="P968" s="68" t="n">
        <f aca="false">P967+G968</f>
        <v>12676.48113</v>
      </c>
      <c r="Q968" s="68" t="n">
        <f aca="false">MAX(Q967,P968)</f>
        <v>13312.91185</v>
      </c>
      <c r="R968" s="68" t="n">
        <f aca="false">Q968-P968</f>
        <v>636.430720000008</v>
      </c>
      <c r="S968" s="68" t="n">
        <f aca="false">S967+K968</f>
        <v>6975.74969662719</v>
      </c>
      <c r="T968" s="68" t="n">
        <f aca="false">MAX(T967,S968)</f>
        <v>8242.57374158216</v>
      </c>
      <c r="U968" s="68" t="n">
        <f aca="false">T968-S968</f>
        <v>1266.82404495496</v>
      </c>
      <c r="V968" s="70" t="n">
        <f aca="false">V967+F968</f>
        <v>2.2967</v>
      </c>
      <c r="W968" s="70" t="n">
        <f aca="false">MAX(W967,V968)</f>
        <v>2.3673</v>
      </c>
      <c r="X968" s="70" t="n">
        <f aca="false">W968-V968</f>
        <v>0.0706000000000011</v>
      </c>
      <c r="Y968" s="70" t="n">
        <f aca="false">Y967+M968</f>
        <v>2.04533336118415</v>
      </c>
      <c r="Z968" s="70" t="n">
        <f aca="false">MAX(Z967,Y968)</f>
        <v>2.14372976820277</v>
      </c>
      <c r="AA968" s="70" t="n">
        <f aca="false">Z968-Y968</f>
        <v>0.0983964070186203</v>
      </c>
      <c r="AB968" s="72" t="n">
        <f aca="false">AB967*(1+F968)</f>
        <v>8.64898430413798</v>
      </c>
      <c r="AC968" s="73" t="n">
        <f aca="false">MAX(AC967,AB968)</f>
        <v>9.33903707447139</v>
      </c>
      <c r="AD968" s="70" t="n">
        <f aca="false">1-AB968/AC968</f>
        <v>0.0738890706644373</v>
      </c>
      <c r="AE968" s="73" t="n">
        <f aca="false">AE967*(1+M968)</f>
        <v>6.72998102972763</v>
      </c>
      <c r="AF968" s="73" t="n">
        <f aca="false">MAX(AF967,AE968)</f>
        <v>7.47194341606817</v>
      </c>
      <c r="AG968" s="70" t="n">
        <f aca="false">1-AE968/AF968</f>
        <v>0.0992997865515121</v>
      </c>
      <c r="AH968" s="74" t="n">
        <f aca="false">IF(R968&gt;0,AH967+1,0)</f>
        <v>107</v>
      </c>
      <c r="AI968" s="74" t="n">
        <f aca="false">IF(U968&gt;0,AI967+1,0)</f>
        <v>107</v>
      </c>
      <c r="AJ968" s="74" t="n">
        <f aca="false">IF(G968&gt;0,AJ967+1,0)</f>
        <v>0</v>
      </c>
      <c r="AK968" s="74" t="n">
        <f aca="false">IF(G968&lt;=0,AK967+1,0)</f>
        <v>5</v>
      </c>
      <c r="AL968" s="74" t="n">
        <f aca="false">IF(K968&gt;0,AL967+1,0)</f>
        <v>0</v>
      </c>
      <c r="AM968" s="74" t="n">
        <f aca="false">IF(K968&lt;=0,AM967+1,0)</f>
        <v>5</v>
      </c>
    </row>
    <row r="969" customFormat="false" ht="15" hidden="false" customHeight="false" outlineLevel="0" collapsed="false">
      <c r="A969" s="61" t="n">
        <v>968</v>
      </c>
      <c r="B969" s="62" t="n">
        <v>42803.6145833333</v>
      </c>
      <c r="C969" s="63" t="n">
        <f aca="false">YEAR(B969)</f>
        <v>2017</v>
      </c>
      <c r="D969" s="32" t="s">
        <v>277</v>
      </c>
      <c r="E969" s="64" t="n">
        <v>8932.75</v>
      </c>
      <c r="F969" s="65" t="n">
        <v>-0.0023</v>
      </c>
      <c r="G969" s="66" t="n">
        <v>-20.545325</v>
      </c>
      <c r="H969" s="67" t="n">
        <f aca="false">E969+IF(D969="Long",1,-1)*G969</f>
        <v>8912.204675</v>
      </c>
      <c r="I969" s="68" t="n">
        <f aca="false">Assumptions!$B$58</f>
        <v>5.35750011455817</v>
      </c>
      <c r="J969" s="68" t="n">
        <f aca="false">INDEX(Yearly!$L$5:$L$22,MATCH(C969,Yearly!$A$5:$A$22,0))</f>
        <v>0.526967224382771</v>
      </c>
      <c r="K969" s="68" t="n">
        <f aca="false">G969-I969-J969</f>
        <v>-26.4297923389409</v>
      </c>
      <c r="L969" s="69" t="n">
        <f aca="false">(I969+J969)/Assumptions!$B$8</f>
        <v>0.00025946824429442</v>
      </c>
      <c r="M969" s="70" t="n">
        <f aca="false">F969-L969</f>
        <v>-0.00255946824429442</v>
      </c>
      <c r="N969" s="71" t="n">
        <f aca="false">G969*Assumptions!$B$7</f>
        <v>-161588.981125</v>
      </c>
      <c r="O969" s="71" t="n">
        <f aca="false">K969*Assumptions!$B$7</f>
        <v>-207870.31674577</v>
      </c>
      <c r="P969" s="68" t="n">
        <f aca="false">P968+G969</f>
        <v>12655.935805</v>
      </c>
      <c r="Q969" s="68" t="n">
        <f aca="false">MAX(Q968,P969)</f>
        <v>13312.91185</v>
      </c>
      <c r="R969" s="68" t="n">
        <f aca="false">Q969-P969</f>
        <v>656.976045000007</v>
      </c>
      <c r="S969" s="68" t="n">
        <f aca="false">S968+K969</f>
        <v>6949.31990428825</v>
      </c>
      <c r="T969" s="68" t="n">
        <f aca="false">MAX(T968,S969)</f>
        <v>8242.57374158216</v>
      </c>
      <c r="U969" s="68" t="n">
        <f aca="false">T969-S969</f>
        <v>1293.2538372939</v>
      </c>
      <c r="V969" s="70" t="n">
        <f aca="false">V968+F969</f>
        <v>2.2944</v>
      </c>
      <c r="W969" s="70" t="n">
        <f aca="false">MAX(W968,V969)</f>
        <v>2.3673</v>
      </c>
      <c r="X969" s="70" t="n">
        <f aca="false">W969-V969</f>
        <v>0.0729000000000011</v>
      </c>
      <c r="Y969" s="70" t="n">
        <f aca="false">Y968+M969</f>
        <v>2.04277389293985</v>
      </c>
      <c r="Z969" s="70" t="n">
        <f aca="false">MAX(Z968,Y969)</f>
        <v>2.14372976820277</v>
      </c>
      <c r="AA969" s="70" t="n">
        <f aca="false">Z969-Y969</f>
        <v>0.100955875262915</v>
      </c>
      <c r="AB969" s="72" t="n">
        <f aca="false">AB968*(1+F969)</f>
        <v>8.62909164023846</v>
      </c>
      <c r="AC969" s="73" t="n">
        <f aca="false">MAX(AC968,AB969)</f>
        <v>9.33903707447139</v>
      </c>
      <c r="AD969" s="70" t="n">
        <f aca="false">1-AB969/AC969</f>
        <v>0.0760191258019091</v>
      </c>
      <c r="AE969" s="73" t="n">
        <f aca="false">AE968*(1+M969)</f>
        <v>6.71275585699734</v>
      </c>
      <c r="AF969" s="73" t="n">
        <f aca="false">MAX(AF968,AE969)</f>
        <v>7.47194341606817</v>
      </c>
      <c r="AG969" s="70" t="n">
        <f aca="false">1-AE969/AF969</f>
        <v>0.101605100145463</v>
      </c>
      <c r="AH969" s="74" t="n">
        <f aca="false">IF(R969&gt;0,AH968+1,0)</f>
        <v>108</v>
      </c>
      <c r="AI969" s="74" t="n">
        <f aca="false">IF(U969&gt;0,AI968+1,0)</f>
        <v>108</v>
      </c>
      <c r="AJ969" s="74" t="n">
        <f aca="false">IF(G969&gt;0,AJ968+1,0)</f>
        <v>0</v>
      </c>
      <c r="AK969" s="74" t="n">
        <f aca="false">IF(G969&lt;=0,AK968+1,0)</f>
        <v>6</v>
      </c>
      <c r="AL969" s="74" t="n">
        <f aca="false">IF(K969&gt;0,AL968+1,0)</f>
        <v>0</v>
      </c>
      <c r="AM969" s="74" t="n">
        <f aca="false">IF(K969&lt;=0,AM968+1,0)</f>
        <v>6</v>
      </c>
    </row>
    <row r="970" customFormat="false" ht="15" hidden="false" customHeight="false" outlineLevel="0" collapsed="false">
      <c r="A970" s="61" t="n">
        <v>969</v>
      </c>
      <c r="B970" s="62" t="n">
        <v>42804.59375</v>
      </c>
      <c r="C970" s="63" t="n">
        <f aca="false">YEAR(B970)</f>
        <v>2017</v>
      </c>
      <c r="D970" s="32" t="s">
        <v>276</v>
      </c>
      <c r="E970" s="64" t="n">
        <v>8911.95</v>
      </c>
      <c r="F970" s="65" t="n">
        <v>-0.0171</v>
      </c>
      <c r="G970" s="66" t="n">
        <v>-152.394345</v>
      </c>
      <c r="H970" s="67" t="n">
        <f aca="false">E970+IF(D970="Long",1,-1)*G970</f>
        <v>9064.344345</v>
      </c>
      <c r="I970" s="68" t="n">
        <f aca="false">Assumptions!$B$58</f>
        <v>5.35750011455817</v>
      </c>
      <c r="J970" s="68" t="n">
        <f aca="false">INDEX(Yearly!$L$5:$L$22,MATCH(C970,Yearly!$A$5:$A$22,0))</f>
        <v>0.526967224382771</v>
      </c>
      <c r="K970" s="68" t="n">
        <f aca="false">G970-I970-J970</f>
        <v>-158.278812338941</v>
      </c>
      <c r="L970" s="69" t="n">
        <f aca="false">(I970+J970)/Assumptions!$B$8</f>
        <v>0.00025946824429442</v>
      </c>
      <c r="M970" s="70" t="n">
        <f aca="false">F970-L970</f>
        <v>-0.0173594682442944</v>
      </c>
      <c r="N970" s="71" t="n">
        <f aca="false">G970*Assumptions!$B$7</f>
        <v>-1198581.523425</v>
      </c>
      <c r="O970" s="71" t="n">
        <f aca="false">K970*Assumptions!$B$7</f>
        <v>-1244862.85904577</v>
      </c>
      <c r="P970" s="68" t="n">
        <f aca="false">P969+G970</f>
        <v>12503.54146</v>
      </c>
      <c r="Q970" s="68" t="n">
        <f aca="false">MAX(Q969,P970)</f>
        <v>13312.91185</v>
      </c>
      <c r="R970" s="68" t="n">
        <f aca="false">Q970-P970</f>
        <v>809.370390000007</v>
      </c>
      <c r="S970" s="68" t="n">
        <f aca="false">S969+K970</f>
        <v>6791.04109194931</v>
      </c>
      <c r="T970" s="68" t="n">
        <f aca="false">MAX(T969,S970)</f>
        <v>8242.57374158216</v>
      </c>
      <c r="U970" s="68" t="n">
        <f aca="false">T970-S970</f>
        <v>1451.53264963285</v>
      </c>
      <c r="V970" s="70" t="n">
        <f aca="false">V969+F970</f>
        <v>2.2773</v>
      </c>
      <c r="W970" s="70" t="n">
        <f aca="false">MAX(W969,V970)</f>
        <v>2.3673</v>
      </c>
      <c r="X970" s="70" t="n">
        <f aca="false">W970-V970</f>
        <v>0.0900000000000012</v>
      </c>
      <c r="Y970" s="70" t="n">
        <f aca="false">Y969+M970</f>
        <v>2.02541442469556</v>
      </c>
      <c r="Z970" s="70" t="n">
        <f aca="false">MAX(Z969,Y970)</f>
        <v>2.14372976820277</v>
      </c>
      <c r="AA970" s="70" t="n">
        <f aca="false">Z970-Y970</f>
        <v>0.118315343507209</v>
      </c>
      <c r="AB970" s="72" t="n">
        <f aca="false">AB969*(1+F970)</f>
        <v>8.48153417319038</v>
      </c>
      <c r="AC970" s="73" t="n">
        <f aca="false">MAX(AC969,AB970)</f>
        <v>9.33903707447139</v>
      </c>
      <c r="AD970" s="70" t="n">
        <f aca="false">1-AB970/AC970</f>
        <v>0.0918191987506964</v>
      </c>
      <c r="AE970" s="73" t="n">
        <f aca="false">AE969*(1+M970)</f>
        <v>6.59622598486609</v>
      </c>
      <c r="AF970" s="73" t="n">
        <f aca="false">MAX(AF969,AE970)</f>
        <v>7.47194341606817</v>
      </c>
      <c r="AG970" s="70" t="n">
        <f aca="false">1-AE970/AF970</f>
        <v>0.117200757880324</v>
      </c>
      <c r="AH970" s="74" t="n">
        <f aca="false">IF(R970&gt;0,AH969+1,0)</f>
        <v>109</v>
      </c>
      <c r="AI970" s="74" t="n">
        <f aca="false">IF(U970&gt;0,AI969+1,0)</f>
        <v>109</v>
      </c>
      <c r="AJ970" s="74" t="n">
        <f aca="false">IF(G970&gt;0,AJ969+1,0)</f>
        <v>0</v>
      </c>
      <c r="AK970" s="74" t="n">
        <f aca="false">IF(G970&lt;=0,AK969+1,0)</f>
        <v>7</v>
      </c>
      <c r="AL970" s="74" t="n">
        <f aca="false">IF(K970&gt;0,AL969+1,0)</f>
        <v>0</v>
      </c>
      <c r="AM970" s="74" t="n">
        <f aca="false">IF(K970&lt;=0,AM969+1,0)</f>
        <v>7</v>
      </c>
    </row>
    <row r="971" customFormat="false" ht="15" hidden="false" customHeight="false" outlineLevel="0" collapsed="false">
      <c r="A971" s="61" t="n">
        <v>970</v>
      </c>
      <c r="B971" s="62" t="n">
        <v>42808.40625</v>
      </c>
      <c r="C971" s="63" t="n">
        <f aca="false">YEAR(B971)</f>
        <v>2017</v>
      </c>
      <c r="D971" s="32" t="s">
        <v>277</v>
      </c>
      <c r="E971" s="64" t="n">
        <v>9064.4</v>
      </c>
      <c r="F971" s="65" t="n">
        <v>0.0046</v>
      </c>
      <c r="G971" s="66" t="n">
        <v>41.69624</v>
      </c>
      <c r="H971" s="67" t="n">
        <f aca="false">E971+IF(D971="Long",1,-1)*G971</f>
        <v>9106.09624</v>
      </c>
      <c r="I971" s="68" t="n">
        <f aca="false">Assumptions!$B$58</f>
        <v>5.35750011455817</v>
      </c>
      <c r="J971" s="68" t="n">
        <f aca="false">INDEX(Yearly!$L$5:$L$22,MATCH(C971,Yearly!$A$5:$A$22,0))</f>
        <v>0.526967224382771</v>
      </c>
      <c r="K971" s="68" t="n">
        <f aca="false">G971-I971-J971</f>
        <v>35.8117726610591</v>
      </c>
      <c r="L971" s="69" t="n">
        <f aca="false">(I971+J971)/Assumptions!$B$8</f>
        <v>0.00025946824429442</v>
      </c>
      <c r="M971" s="70" t="n">
        <f aca="false">F971-L971</f>
        <v>0.00434053175570558</v>
      </c>
      <c r="N971" s="71" t="n">
        <f aca="false">G971*Assumptions!$B$7</f>
        <v>327940.9276</v>
      </c>
      <c r="O971" s="71" t="n">
        <f aca="false">K971*Assumptions!$B$7</f>
        <v>281659.59197923</v>
      </c>
      <c r="P971" s="68" t="n">
        <f aca="false">P970+G971</f>
        <v>12545.2377</v>
      </c>
      <c r="Q971" s="68" t="n">
        <f aca="false">MAX(Q970,P971)</f>
        <v>13312.91185</v>
      </c>
      <c r="R971" s="68" t="n">
        <f aca="false">Q971-P971</f>
        <v>767.674150000008</v>
      </c>
      <c r="S971" s="68" t="n">
        <f aca="false">S970+K971</f>
        <v>6826.85286461037</v>
      </c>
      <c r="T971" s="68" t="n">
        <f aca="false">MAX(T970,S971)</f>
        <v>8242.57374158216</v>
      </c>
      <c r="U971" s="68" t="n">
        <f aca="false">T971-S971</f>
        <v>1415.72087697179</v>
      </c>
      <c r="V971" s="70" t="n">
        <f aca="false">V970+F971</f>
        <v>2.2819</v>
      </c>
      <c r="W971" s="70" t="n">
        <f aca="false">MAX(W970,V971)</f>
        <v>2.3673</v>
      </c>
      <c r="X971" s="70" t="n">
        <f aca="false">W971-V971</f>
        <v>0.0854000000000013</v>
      </c>
      <c r="Y971" s="70" t="n">
        <f aca="false">Y970+M971</f>
        <v>2.02975495645126</v>
      </c>
      <c r="Z971" s="70" t="n">
        <f aca="false">MAX(Z970,Y971)</f>
        <v>2.14372976820277</v>
      </c>
      <c r="AA971" s="70" t="n">
        <f aca="false">Z971-Y971</f>
        <v>0.113974811751503</v>
      </c>
      <c r="AB971" s="72" t="n">
        <f aca="false">AB970*(1+F971)</f>
        <v>8.52054923038706</v>
      </c>
      <c r="AC971" s="73" t="n">
        <f aca="false">MAX(AC970,AB971)</f>
        <v>9.33903707447139</v>
      </c>
      <c r="AD971" s="70" t="n">
        <f aca="false">1-AB971/AC971</f>
        <v>0.0876415670649496</v>
      </c>
      <c r="AE971" s="73" t="n">
        <f aca="false">AE970*(1+M971)</f>
        <v>6.62485711322121</v>
      </c>
      <c r="AF971" s="73" t="n">
        <f aca="false">MAX(AF970,AE971)</f>
        <v>7.47194341606817</v>
      </c>
      <c r="AG971" s="70" t="n">
        <f aca="false">1-AE971/AF971</f>
        <v>0.11336893973599</v>
      </c>
      <c r="AH971" s="74" t="n">
        <f aca="false">IF(R971&gt;0,AH970+1,0)</f>
        <v>110</v>
      </c>
      <c r="AI971" s="74" t="n">
        <f aca="false">IF(U971&gt;0,AI970+1,0)</f>
        <v>110</v>
      </c>
      <c r="AJ971" s="74" t="n">
        <f aca="false">IF(G971&gt;0,AJ970+1,0)</f>
        <v>1</v>
      </c>
      <c r="AK971" s="74" t="n">
        <f aca="false">IF(G971&lt;=0,AK970+1,0)</f>
        <v>0</v>
      </c>
      <c r="AL971" s="74" t="n">
        <f aca="false">IF(K971&gt;0,AL970+1,0)</f>
        <v>1</v>
      </c>
      <c r="AM971" s="74" t="n">
        <f aca="false">IF(K971&lt;=0,AM970+1,0)</f>
        <v>0</v>
      </c>
    </row>
    <row r="972" customFormat="false" ht="15" hidden="false" customHeight="false" outlineLevel="0" collapsed="false">
      <c r="A972" s="61" t="n">
        <v>971</v>
      </c>
      <c r="B972" s="62" t="n">
        <v>42815.4895833333</v>
      </c>
      <c r="C972" s="63" t="n">
        <f aca="false">YEAR(B972)</f>
        <v>2017</v>
      </c>
      <c r="D972" s="32" t="s">
        <v>276</v>
      </c>
      <c r="E972" s="64" t="n">
        <v>9105.65</v>
      </c>
      <c r="F972" s="65" t="n">
        <v>-0.0004</v>
      </c>
      <c r="G972" s="66" t="n">
        <v>-3.64226</v>
      </c>
      <c r="H972" s="67" t="n">
        <f aca="false">E972+IF(D972="Long",1,-1)*G972</f>
        <v>9109.29226</v>
      </c>
      <c r="I972" s="68" t="n">
        <f aca="false">Assumptions!$B$58</f>
        <v>5.35750011455817</v>
      </c>
      <c r="J972" s="68" t="n">
        <f aca="false">INDEX(Yearly!$L$5:$L$22,MATCH(C972,Yearly!$A$5:$A$22,0))</f>
        <v>0.526967224382771</v>
      </c>
      <c r="K972" s="68" t="n">
        <f aca="false">G972-I972-J972</f>
        <v>-9.52672733894094</v>
      </c>
      <c r="L972" s="69" t="n">
        <f aca="false">(I972+J972)/Assumptions!$B$8</f>
        <v>0.00025946824429442</v>
      </c>
      <c r="M972" s="70" t="n">
        <f aca="false">F972-L972</f>
        <v>-0.00065946824429442</v>
      </c>
      <c r="N972" s="71" t="n">
        <f aca="false">G972*Assumptions!$B$7</f>
        <v>-28646.3749</v>
      </c>
      <c r="O972" s="71" t="n">
        <f aca="false">K972*Assumptions!$B$7</f>
        <v>-74927.7105207705</v>
      </c>
      <c r="P972" s="68" t="n">
        <f aca="false">P971+G972</f>
        <v>12541.59544</v>
      </c>
      <c r="Q972" s="68" t="n">
        <f aca="false">MAX(Q971,P972)</f>
        <v>13312.91185</v>
      </c>
      <c r="R972" s="68" t="n">
        <f aca="false">Q972-P972</f>
        <v>771.316410000009</v>
      </c>
      <c r="S972" s="68" t="n">
        <f aca="false">S971+K972</f>
        <v>6817.32613727143</v>
      </c>
      <c r="T972" s="68" t="n">
        <f aca="false">MAX(T971,S972)</f>
        <v>8242.57374158216</v>
      </c>
      <c r="U972" s="68" t="n">
        <f aca="false">T972-S972</f>
        <v>1425.24760431073</v>
      </c>
      <c r="V972" s="70" t="n">
        <f aca="false">V971+F972</f>
        <v>2.2815</v>
      </c>
      <c r="W972" s="70" t="n">
        <f aca="false">MAX(W971,V972)</f>
        <v>2.3673</v>
      </c>
      <c r="X972" s="70" t="n">
        <f aca="false">W972-V972</f>
        <v>0.0858000000000012</v>
      </c>
      <c r="Y972" s="70" t="n">
        <f aca="false">Y971+M972</f>
        <v>2.02909548820697</v>
      </c>
      <c r="Z972" s="70" t="n">
        <f aca="false">MAX(Z971,Y972)</f>
        <v>2.14372976820277</v>
      </c>
      <c r="AA972" s="70" t="n">
        <f aca="false">Z972-Y972</f>
        <v>0.114634279995798</v>
      </c>
      <c r="AB972" s="72" t="n">
        <f aca="false">AB971*(1+F972)</f>
        <v>8.5171410106949</v>
      </c>
      <c r="AC972" s="73" t="n">
        <f aca="false">MAX(AC971,AB972)</f>
        <v>9.33903707447139</v>
      </c>
      <c r="AD972" s="70" t="n">
        <f aca="false">1-AB972/AC972</f>
        <v>0.0880065104381237</v>
      </c>
      <c r="AE972" s="73" t="n">
        <f aca="false">AE971*(1+M972)</f>
        <v>6.62048823033205</v>
      </c>
      <c r="AF972" s="73" t="n">
        <f aca="false">MAX(AF971,AE972)</f>
        <v>7.47194341606817</v>
      </c>
      <c r="AG972" s="70" t="n">
        <f aca="false">1-AE972/AF972</f>
        <v>0.11395364476464</v>
      </c>
      <c r="AH972" s="74" t="n">
        <f aca="false">IF(R972&gt;0,AH971+1,0)</f>
        <v>111</v>
      </c>
      <c r="AI972" s="74" t="n">
        <f aca="false">IF(U972&gt;0,AI971+1,0)</f>
        <v>111</v>
      </c>
      <c r="AJ972" s="74" t="n">
        <f aca="false">IF(G972&gt;0,AJ971+1,0)</f>
        <v>0</v>
      </c>
      <c r="AK972" s="74" t="n">
        <f aca="false">IF(G972&lt;=0,AK971+1,0)</f>
        <v>1</v>
      </c>
      <c r="AL972" s="74" t="n">
        <f aca="false">IF(K972&gt;0,AL971+1,0)</f>
        <v>0</v>
      </c>
      <c r="AM972" s="74" t="n">
        <f aca="false">IF(K972&lt;=0,AM971+1,0)</f>
        <v>1</v>
      </c>
    </row>
    <row r="973" customFormat="false" ht="15" hidden="false" customHeight="false" outlineLevel="0" collapsed="false">
      <c r="A973" s="61" t="n">
        <v>972</v>
      </c>
      <c r="B973" s="62" t="n">
        <v>42815.6145833333</v>
      </c>
      <c r="C973" s="63" t="n">
        <f aca="false">YEAR(B973)</f>
        <v>2017</v>
      </c>
      <c r="D973" s="32" t="s">
        <v>277</v>
      </c>
      <c r="E973" s="64" t="n">
        <v>9109.3</v>
      </c>
      <c r="F973" s="65" t="n">
        <v>-0.0052</v>
      </c>
      <c r="G973" s="66" t="n">
        <v>-47.36836</v>
      </c>
      <c r="H973" s="67" t="n">
        <f aca="false">E973+IF(D973="Long",1,-1)*G973</f>
        <v>9061.93164</v>
      </c>
      <c r="I973" s="68" t="n">
        <f aca="false">Assumptions!$B$58</f>
        <v>5.35750011455817</v>
      </c>
      <c r="J973" s="68" t="n">
        <f aca="false">INDEX(Yearly!$L$5:$L$22,MATCH(C973,Yearly!$A$5:$A$22,0))</f>
        <v>0.526967224382771</v>
      </c>
      <c r="K973" s="68" t="n">
        <f aca="false">G973-I973-J973</f>
        <v>-53.2528273389409</v>
      </c>
      <c r="L973" s="69" t="n">
        <f aca="false">(I973+J973)/Assumptions!$B$8</f>
        <v>0.00025946824429442</v>
      </c>
      <c r="M973" s="70" t="n">
        <f aca="false">F973-L973</f>
        <v>-0.00545946824429442</v>
      </c>
      <c r="N973" s="71" t="n">
        <f aca="false">G973*Assumptions!$B$7</f>
        <v>-372552.1514</v>
      </c>
      <c r="O973" s="71" t="n">
        <f aca="false">K973*Assumptions!$B$7</f>
        <v>-418833.487020771</v>
      </c>
      <c r="P973" s="68" t="n">
        <f aca="false">P972+G973</f>
        <v>12494.22708</v>
      </c>
      <c r="Q973" s="68" t="n">
        <f aca="false">MAX(Q972,P973)</f>
        <v>13312.91185</v>
      </c>
      <c r="R973" s="68" t="n">
        <f aca="false">Q973-P973</f>
        <v>818.684770000009</v>
      </c>
      <c r="S973" s="68" t="n">
        <f aca="false">S972+K973</f>
        <v>6764.07330993249</v>
      </c>
      <c r="T973" s="68" t="n">
        <f aca="false">MAX(T972,S973)</f>
        <v>8242.57374158216</v>
      </c>
      <c r="U973" s="68" t="n">
        <f aca="false">T973-S973</f>
        <v>1478.50043164967</v>
      </c>
      <c r="V973" s="70" t="n">
        <f aca="false">V972+F973</f>
        <v>2.2763</v>
      </c>
      <c r="W973" s="70" t="n">
        <f aca="false">MAX(W972,V973)</f>
        <v>2.3673</v>
      </c>
      <c r="X973" s="70" t="n">
        <f aca="false">W973-V973</f>
        <v>0.0910000000000011</v>
      </c>
      <c r="Y973" s="70" t="n">
        <f aca="false">Y972+M973</f>
        <v>2.02363601996268</v>
      </c>
      <c r="Z973" s="70" t="n">
        <f aca="false">MAX(Z972,Y973)</f>
        <v>2.14372976820277</v>
      </c>
      <c r="AA973" s="70" t="n">
        <f aca="false">Z973-Y973</f>
        <v>0.120093748240092</v>
      </c>
      <c r="AB973" s="72" t="n">
        <f aca="false">AB972*(1+F973)</f>
        <v>8.47285187743929</v>
      </c>
      <c r="AC973" s="73" t="n">
        <f aca="false">MAX(AC972,AB973)</f>
        <v>9.33903707447139</v>
      </c>
      <c r="AD973" s="70" t="n">
        <f aca="false">1-AB973/AC973</f>
        <v>0.0927488765838455</v>
      </c>
      <c r="AE973" s="73" t="n">
        <f aca="false">AE972*(1+M973)</f>
        <v>6.58434388507683</v>
      </c>
      <c r="AF973" s="73" t="n">
        <f aca="false">MAX(AF972,AE973)</f>
        <v>7.47194341606817</v>
      </c>
      <c r="AG973" s="70" t="n">
        <f aca="false">1-AE973/AF973</f>
        <v>0.11879098670402</v>
      </c>
      <c r="AH973" s="74" t="n">
        <f aca="false">IF(R973&gt;0,AH972+1,0)</f>
        <v>112</v>
      </c>
      <c r="AI973" s="74" t="n">
        <f aca="false">IF(U973&gt;0,AI972+1,0)</f>
        <v>112</v>
      </c>
      <c r="AJ973" s="74" t="n">
        <f aca="false">IF(G973&gt;0,AJ972+1,0)</f>
        <v>0</v>
      </c>
      <c r="AK973" s="74" t="n">
        <f aca="false">IF(G973&lt;=0,AK972+1,0)</f>
        <v>2</v>
      </c>
      <c r="AL973" s="74" t="n">
        <f aca="false">IF(K973&gt;0,AL972+1,0)</f>
        <v>0</v>
      </c>
      <c r="AM973" s="74" t="n">
        <f aca="false">IF(K973&lt;=0,AM972+1,0)</f>
        <v>2</v>
      </c>
    </row>
    <row r="974" customFormat="false" ht="15" hidden="false" customHeight="false" outlineLevel="0" collapsed="false">
      <c r="A974" s="61" t="n">
        <v>973</v>
      </c>
      <c r="B974" s="62" t="n">
        <v>42816.40625</v>
      </c>
      <c r="C974" s="63" t="n">
        <f aca="false">YEAR(B974)</f>
        <v>2017</v>
      </c>
      <c r="D974" s="32" t="s">
        <v>276</v>
      </c>
      <c r="E974" s="64" t="n">
        <v>9062.15</v>
      </c>
      <c r="F974" s="65" t="n">
        <v>-0.003</v>
      </c>
      <c r="G974" s="66" t="n">
        <v>-27.18645</v>
      </c>
      <c r="H974" s="67" t="n">
        <f aca="false">E974+IF(D974="Long",1,-1)*G974</f>
        <v>9089.33645</v>
      </c>
      <c r="I974" s="68" t="n">
        <f aca="false">Assumptions!$B$58</f>
        <v>5.35750011455817</v>
      </c>
      <c r="J974" s="68" t="n">
        <f aca="false">INDEX(Yearly!$L$5:$L$22,MATCH(C974,Yearly!$A$5:$A$22,0))</f>
        <v>0.526967224382771</v>
      </c>
      <c r="K974" s="68" t="n">
        <f aca="false">G974-I974-J974</f>
        <v>-33.0709173389409</v>
      </c>
      <c r="L974" s="69" t="n">
        <f aca="false">(I974+J974)/Assumptions!$B$8</f>
        <v>0.00025946824429442</v>
      </c>
      <c r="M974" s="70" t="n">
        <f aca="false">F974-L974</f>
        <v>-0.00325946824429442</v>
      </c>
      <c r="N974" s="71" t="n">
        <f aca="false">G974*Assumptions!$B$7</f>
        <v>-213821.42925</v>
      </c>
      <c r="O974" s="71" t="n">
        <f aca="false">K974*Assumptions!$B$7</f>
        <v>-260102.764870771</v>
      </c>
      <c r="P974" s="68" t="n">
        <f aca="false">P973+G974</f>
        <v>12467.04063</v>
      </c>
      <c r="Q974" s="68" t="n">
        <f aca="false">MAX(Q973,P974)</f>
        <v>13312.91185</v>
      </c>
      <c r="R974" s="68" t="n">
        <f aca="false">Q974-P974</f>
        <v>845.871220000008</v>
      </c>
      <c r="S974" s="68" t="n">
        <f aca="false">S973+K974</f>
        <v>6731.00239259355</v>
      </c>
      <c r="T974" s="68" t="n">
        <f aca="false">MAX(T973,S974)</f>
        <v>8242.57374158216</v>
      </c>
      <c r="U974" s="68" t="n">
        <f aca="false">T974-S974</f>
        <v>1511.57134898861</v>
      </c>
      <c r="V974" s="70" t="n">
        <f aca="false">V973+F974</f>
        <v>2.2733</v>
      </c>
      <c r="W974" s="70" t="n">
        <f aca="false">MAX(W973,V974)</f>
        <v>2.3673</v>
      </c>
      <c r="X974" s="70" t="n">
        <f aca="false">W974-V974</f>
        <v>0.0940000000000012</v>
      </c>
      <c r="Y974" s="70" t="n">
        <f aca="false">Y973+M974</f>
        <v>2.02037655171838</v>
      </c>
      <c r="Z974" s="70" t="n">
        <f aca="false">MAX(Z973,Y974)</f>
        <v>2.14372976820277</v>
      </c>
      <c r="AA974" s="70" t="n">
        <f aca="false">Z974-Y974</f>
        <v>0.123353216484387</v>
      </c>
      <c r="AB974" s="72" t="n">
        <f aca="false">AB973*(1+F974)</f>
        <v>8.44743332180697</v>
      </c>
      <c r="AC974" s="73" t="n">
        <f aca="false">MAX(AC973,AB974)</f>
        <v>9.33903707447139</v>
      </c>
      <c r="AD974" s="70" t="n">
        <f aca="false">1-AB974/AC974</f>
        <v>0.0954706299540938</v>
      </c>
      <c r="AE974" s="73" t="n">
        <f aca="false">AE973*(1+M974)</f>
        <v>6.56288242527391</v>
      </c>
      <c r="AF974" s="73" t="n">
        <f aca="false">MAX(AF973,AE974)</f>
        <v>7.47194341606817</v>
      </c>
      <c r="AG974" s="70" t="n">
        <f aca="false">1-AE974/AF974</f>
        <v>0.121663259499444</v>
      </c>
      <c r="AH974" s="74" t="n">
        <f aca="false">IF(R974&gt;0,AH973+1,0)</f>
        <v>113</v>
      </c>
      <c r="AI974" s="74" t="n">
        <f aca="false">IF(U974&gt;0,AI973+1,0)</f>
        <v>113</v>
      </c>
      <c r="AJ974" s="74" t="n">
        <f aca="false">IF(G974&gt;0,AJ973+1,0)</f>
        <v>0</v>
      </c>
      <c r="AK974" s="74" t="n">
        <f aca="false">IF(G974&lt;=0,AK973+1,0)</f>
        <v>3</v>
      </c>
      <c r="AL974" s="74" t="n">
        <f aca="false">IF(K974&gt;0,AL973+1,0)</f>
        <v>0</v>
      </c>
      <c r="AM974" s="74" t="n">
        <f aca="false">IF(K974&lt;=0,AM973+1,0)</f>
        <v>3</v>
      </c>
    </row>
    <row r="975" customFormat="false" ht="15" hidden="false" customHeight="false" outlineLevel="0" collapsed="false">
      <c r="A975" s="61" t="n">
        <v>974</v>
      </c>
      <c r="B975" s="62" t="n">
        <v>42817.6354166667</v>
      </c>
      <c r="C975" s="63" t="n">
        <f aca="false">YEAR(B975)</f>
        <v>2017</v>
      </c>
      <c r="D975" s="32" t="s">
        <v>277</v>
      </c>
      <c r="E975" s="64" t="n">
        <v>9088.95</v>
      </c>
      <c r="F975" s="65" t="n">
        <v>-0.001</v>
      </c>
      <c r="G975" s="66" t="n">
        <v>-9.08895</v>
      </c>
      <c r="H975" s="67" t="n">
        <f aca="false">E975+IF(D975="Long",1,-1)*G975</f>
        <v>9079.86105</v>
      </c>
      <c r="I975" s="68" t="n">
        <f aca="false">Assumptions!$B$58</f>
        <v>5.35750011455817</v>
      </c>
      <c r="J975" s="68" t="n">
        <f aca="false">INDEX(Yearly!$L$5:$L$22,MATCH(C975,Yearly!$A$5:$A$22,0))</f>
        <v>0.526967224382771</v>
      </c>
      <c r="K975" s="68" t="n">
        <f aca="false">G975-I975-J975</f>
        <v>-14.9734173389409</v>
      </c>
      <c r="L975" s="69" t="n">
        <f aca="false">(I975+J975)/Assumptions!$B$8</f>
        <v>0.00025946824429442</v>
      </c>
      <c r="M975" s="70" t="n">
        <f aca="false">F975-L975</f>
        <v>-0.00125946824429442</v>
      </c>
      <c r="N975" s="71" t="n">
        <f aca="false">G975*Assumptions!$B$7</f>
        <v>-71484.59175</v>
      </c>
      <c r="O975" s="71" t="n">
        <f aca="false">K975*Assumptions!$B$7</f>
        <v>-117765.92737077</v>
      </c>
      <c r="P975" s="68" t="n">
        <f aca="false">P974+G975</f>
        <v>12457.95168</v>
      </c>
      <c r="Q975" s="68" t="n">
        <f aca="false">MAX(Q974,P975)</f>
        <v>13312.91185</v>
      </c>
      <c r="R975" s="68" t="n">
        <f aca="false">Q975-P975</f>
        <v>854.960170000008</v>
      </c>
      <c r="S975" s="68" t="n">
        <f aca="false">S974+K975</f>
        <v>6716.02897525461</v>
      </c>
      <c r="T975" s="68" t="n">
        <f aca="false">MAX(T974,S975)</f>
        <v>8242.57374158216</v>
      </c>
      <c r="U975" s="68" t="n">
        <f aca="false">T975-S975</f>
        <v>1526.54476632755</v>
      </c>
      <c r="V975" s="70" t="n">
        <f aca="false">V974+F975</f>
        <v>2.2723</v>
      </c>
      <c r="W975" s="70" t="n">
        <f aca="false">MAX(W974,V975)</f>
        <v>2.3673</v>
      </c>
      <c r="X975" s="70" t="n">
        <f aca="false">W975-V975</f>
        <v>0.0950000000000011</v>
      </c>
      <c r="Y975" s="70" t="n">
        <f aca="false">Y974+M975</f>
        <v>2.01911708347409</v>
      </c>
      <c r="Z975" s="70" t="n">
        <f aca="false">MAX(Z974,Y975)</f>
        <v>2.14372976820277</v>
      </c>
      <c r="AA975" s="70" t="n">
        <f aca="false">Z975-Y975</f>
        <v>0.124612684728681</v>
      </c>
      <c r="AB975" s="72" t="n">
        <f aca="false">AB974*(1+F975)</f>
        <v>8.43898588848516</v>
      </c>
      <c r="AC975" s="73" t="n">
        <f aca="false">MAX(AC974,AB975)</f>
        <v>9.33903707447139</v>
      </c>
      <c r="AD975" s="70" t="n">
        <f aca="false">1-AB975/AC975</f>
        <v>0.0963751593241398</v>
      </c>
      <c r="AE975" s="73" t="n">
        <f aca="false">AE974*(1+M975)</f>
        <v>6.55461668326824</v>
      </c>
      <c r="AF975" s="73" t="n">
        <f aca="false">MAX(AF974,AE975)</f>
        <v>7.47194341606817</v>
      </c>
      <c r="AG975" s="70" t="n">
        <f aca="false">1-AE975/AF975</f>
        <v>0.122769496731902</v>
      </c>
      <c r="AH975" s="74" t="n">
        <f aca="false">IF(R975&gt;0,AH974+1,0)</f>
        <v>114</v>
      </c>
      <c r="AI975" s="74" t="n">
        <f aca="false">IF(U975&gt;0,AI974+1,0)</f>
        <v>114</v>
      </c>
      <c r="AJ975" s="74" t="n">
        <f aca="false">IF(G975&gt;0,AJ974+1,0)</f>
        <v>0</v>
      </c>
      <c r="AK975" s="74" t="n">
        <f aca="false">IF(G975&lt;=0,AK974+1,0)</f>
        <v>4</v>
      </c>
      <c r="AL975" s="74" t="n">
        <f aca="false">IF(K975&gt;0,AL974+1,0)</f>
        <v>0</v>
      </c>
      <c r="AM975" s="74" t="n">
        <f aca="false">IF(K975&lt;=0,AM974+1,0)</f>
        <v>4</v>
      </c>
    </row>
    <row r="976" customFormat="false" ht="15" hidden="false" customHeight="false" outlineLevel="0" collapsed="false">
      <c r="A976" s="61" t="n">
        <v>975</v>
      </c>
      <c r="B976" s="62" t="n">
        <v>42821.40625</v>
      </c>
      <c r="C976" s="63" t="n">
        <f aca="false">YEAR(B976)</f>
        <v>2017</v>
      </c>
      <c r="D976" s="32" t="s">
        <v>276</v>
      </c>
      <c r="E976" s="64" t="n">
        <v>9079.75</v>
      </c>
      <c r="F976" s="65" t="n">
        <v>-0.0013</v>
      </c>
      <c r="G976" s="66" t="n">
        <v>-11.803675</v>
      </c>
      <c r="H976" s="67" t="n">
        <f aca="false">E976+IF(D976="Long",1,-1)*G976</f>
        <v>9091.553675</v>
      </c>
      <c r="I976" s="68" t="n">
        <f aca="false">Assumptions!$B$58</f>
        <v>5.35750011455817</v>
      </c>
      <c r="J976" s="68" t="n">
        <f aca="false">INDEX(Yearly!$L$5:$L$22,MATCH(C976,Yearly!$A$5:$A$22,0))</f>
        <v>0.526967224382771</v>
      </c>
      <c r="K976" s="68" t="n">
        <f aca="false">G976-I976-J976</f>
        <v>-17.6881423389409</v>
      </c>
      <c r="L976" s="69" t="n">
        <f aca="false">(I976+J976)/Assumptions!$B$8</f>
        <v>0.00025946824429442</v>
      </c>
      <c r="M976" s="70" t="n">
        <f aca="false">F976-L976</f>
        <v>-0.00155946824429442</v>
      </c>
      <c r="N976" s="71" t="n">
        <f aca="false">G976*Assumptions!$B$7</f>
        <v>-92835.903875</v>
      </c>
      <c r="O976" s="71" t="n">
        <f aca="false">K976*Assumptions!$B$7</f>
        <v>-139117.23949577</v>
      </c>
      <c r="P976" s="68" t="n">
        <f aca="false">P975+G976</f>
        <v>12446.148005</v>
      </c>
      <c r="Q976" s="68" t="n">
        <f aca="false">MAX(Q975,P976)</f>
        <v>13312.91185</v>
      </c>
      <c r="R976" s="68" t="n">
        <f aca="false">Q976-P976</f>
        <v>866.763845000007</v>
      </c>
      <c r="S976" s="68" t="n">
        <f aca="false">S975+K976</f>
        <v>6698.34083291567</v>
      </c>
      <c r="T976" s="68" t="n">
        <f aca="false">MAX(T975,S976)</f>
        <v>8242.57374158216</v>
      </c>
      <c r="U976" s="68" t="n">
        <f aca="false">T976-S976</f>
        <v>1544.23290866649</v>
      </c>
      <c r="V976" s="70" t="n">
        <f aca="false">V975+F976</f>
        <v>2.271</v>
      </c>
      <c r="W976" s="70" t="n">
        <f aca="false">MAX(W975,V976)</f>
        <v>2.3673</v>
      </c>
      <c r="X976" s="70" t="n">
        <f aca="false">W976-V976</f>
        <v>0.0963000000000012</v>
      </c>
      <c r="Y976" s="70" t="n">
        <f aca="false">Y975+M976</f>
        <v>2.01755761522979</v>
      </c>
      <c r="Z976" s="70" t="n">
        <f aca="false">MAX(Z975,Y976)</f>
        <v>2.14372976820277</v>
      </c>
      <c r="AA976" s="70" t="n">
        <f aca="false">Z976-Y976</f>
        <v>0.126172152972976</v>
      </c>
      <c r="AB976" s="72" t="n">
        <f aca="false">AB975*(1+F976)</f>
        <v>8.42801520683013</v>
      </c>
      <c r="AC976" s="73" t="n">
        <f aca="false">MAX(AC975,AB976)</f>
        <v>9.33903707447139</v>
      </c>
      <c r="AD976" s="70" t="n">
        <f aca="false">1-AB976/AC976</f>
        <v>0.0975498716170182</v>
      </c>
      <c r="AE976" s="73" t="n">
        <f aca="false">AE975*(1+M976)</f>
        <v>6.54439496669716</v>
      </c>
      <c r="AF976" s="73" t="n">
        <f aca="false">MAX(AF975,AE976)</f>
        <v>7.47194341606817</v>
      </c>
      <c r="AG976" s="70" t="n">
        <f aca="false">1-AE976/AF976</f>
        <v>0.124137509844675</v>
      </c>
      <c r="AH976" s="74" t="n">
        <f aca="false">IF(R976&gt;0,AH975+1,0)</f>
        <v>115</v>
      </c>
      <c r="AI976" s="74" t="n">
        <f aca="false">IF(U976&gt;0,AI975+1,0)</f>
        <v>115</v>
      </c>
      <c r="AJ976" s="74" t="n">
        <f aca="false">IF(G976&gt;0,AJ975+1,0)</f>
        <v>0</v>
      </c>
      <c r="AK976" s="74" t="n">
        <f aca="false">IF(G976&lt;=0,AK975+1,0)</f>
        <v>5</v>
      </c>
      <c r="AL976" s="74" t="n">
        <f aca="false">IF(K976&gt;0,AL975+1,0)</f>
        <v>0</v>
      </c>
      <c r="AM976" s="74" t="n">
        <f aca="false">IF(K976&lt;=0,AM975+1,0)</f>
        <v>5</v>
      </c>
    </row>
    <row r="977" customFormat="false" ht="15" hidden="false" customHeight="false" outlineLevel="0" collapsed="false">
      <c r="A977" s="61" t="n">
        <v>976</v>
      </c>
      <c r="B977" s="62" t="n">
        <v>42822.40625</v>
      </c>
      <c r="C977" s="63" t="n">
        <f aca="false">YEAR(B977)</f>
        <v>2017</v>
      </c>
      <c r="D977" s="32" t="s">
        <v>277</v>
      </c>
      <c r="E977" s="64" t="n">
        <v>9091.85</v>
      </c>
      <c r="F977" s="65" t="n">
        <v>0.0112</v>
      </c>
      <c r="G977" s="66" t="n">
        <v>101.82872</v>
      </c>
      <c r="H977" s="67" t="n">
        <f aca="false">E977+IF(D977="Long",1,-1)*G977</f>
        <v>9193.67872</v>
      </c>
      <c r="I977" s="68" t="n">
        <f aca="false">Assumptions!$B$58</f>
        <v>5.35750011455817</v>
      </c>
      <c r="J977" s="68" t="n">
        <f aca="false">INDEX(Yearly!$L$5:$L$22,MATCH(C977,Yearly!$A$5:$A$22,0))</f>
        <v>0.526967224382771</v>
      </c>
      <c r="K977" s="68" t="n">
        <f aca="false">G977-I977-J977</f>
        <v>95.9442526610591</v>
      </c>
      <c r="L977" s="69" t="n">
        <f aca="false">(I977+J977)/Assumptions!$B$8</f>
        <v>0.00025946824429442</v>
      </c>
      <c r="M977" s="70" t="n">
        <f aca="false">F977-L977</f>
        <v>0.0109405317557056</v>
      </c>
      <c r="N977" s="71" t="n">
        <f aca="false">G977*Assumptions!$B$7</f>
        <v>800882.8828</v>
      </c>
      <c r="O977" s="71" t="n">
        <f aca="false">K977*Assumptions!$B$7</f>
        <v>754601.54717923</v>
      </c>
      <c r="P977" s="68" t="n">
        <f aca="false">P976+G977</f>
        <v>12547.976725</v>
      </c>
      <c r="Q977" s="68" t="n">
        <f aca="false">MAX(Q976,P977)</f>
        <v>13312.91185</v>
      </c>
      <c r="R977" s="68" t="n">
        <f aca="false">Q977-P977</f>
        <v>764.935125000007</v>
      </c>
      <c r="S977" s="68" t="n">
        <f aca="false">S976+K977</f>
        <v>6794.28508557673</v>
      </c>
      <c r="T977" s="68" t="n">
        <f aca="false">MAX(T976,S977)</f>
        <v>8242.57374158216</v>
      </c>
      <c r="U977" s="68" t="n">
        <f aca="false">T977-S977</f>
        <v>1448.28865600543</v>
      </c>
      <c r="V977" s="70" t="n">
        <f aca="false">V976+F977</f>
        <v>2.2822</v>
      </c>
      <c r="W977" s="70" t="n">
        <f aca="false">MAX(W976,V977)</f>
        <v>2.3673</v>
      </c>
      <c r="X977" s="70" t="n">
        <f aca="false">W977-V977</f>
        <v>0.0851000000000011</v>
      </c>
      <c r="Y977" s="70" t="n">
        <f aca="false">Y976+M977</f>
        <v>2.0284981469855</v>
      </c>
      <c r="Z977" s="70" t="n">
        <f aca="false">MAX(Z976,Y977)</f>
        <v>2.14372976820277</v>
      </c>
      <c r="AA977" s="70" t="n">
        <f aca="false">Z977-Y977</f>
        <v>0.11523162121727</v>
      </c>
      <c r="AB977" s="72" t="n">
        <f aca="false">AB976*(1+F977)</f>
        <v>8.52240897714663</v>
      </c>
      <c r="AC977" s="73" t="n">
        <f aca="false">MAX(AC976,AB977)</f>
        <v>9.33903707447139</v>
      </c>
      <c r="AD977" s="70" t="n">
        <f aca="false">1-AB977/AC977</f>
        <v>0.0874424301791288</v>
      </c>
      <c r="AE977" s="73" t="n">
        <f aca="false">AE976*(1+M977)</f>
        <v>6.61599412765219</v>
      </c>
      <c r="AF977" s="73" t="n">
        <f aca="false">MAX(AF976,AE977)</f>
        <v>7.47194341606817</v>
      </c>
      <c r="AG977" s="70" t="n">
        <f aca="false">1-AE977/AF977</f>
        <v>0.114555108457499</v>
      </c>
      <c r="AH977" s="74" t="n">
        <f aca="false">IF(R977&gt;0,AH976+1,0)</f>
        <v>116</v>
      </c>
      <c r="AI977" s="74" t="n">
        <f aca="false">IF(U977&gt;0,AI976+1,0)</f>
        <v>116</v>
      </c>
      <c r="AJ977" s="74" t="n">
        <f aca="false">IF(G977&gt;0,AJ976+1,0)</f>
        <v>1</v>
      </c>
      <c r="AK977" s="74" t="n">
        <f aca="false">IF(G977&lt;=0,AK976+1,0)</f>
        <v>0</v>
      </c>
      <c r="AL977" s="74" t="n">
        <f aca="false">IF(K977&gt;0,AL976+1,0)</f>
        <v>1</v>
      </c>
      <c r="AM977" s="74" t="n">
        <f aca="false">IF(K977&lt;=0,AM976+1,0)</f>
        <v>0</v>
      </c>
    </row>
    <row r="978" customFormat="false" ht="15" hidden="false" customHeight="false" outlineLevel="0" collapsed="false">
      <c r="A978" s="61" t="n">
        <v>977</v>
      </c>
      <c r="B978" s="62" t="n">
        <v>42832.6354166667</v>
      </c>
      <c r="C978" s="63" t="n">
        <f aca="false">YEAR(B978)</f>
        <v>2017</v>
      </c>
      <c r="D978" s="32" t="s">
        <v>276</v>
      </c>
      <c r="E978" s="64" t="n">
        <v>9193.5</v>
      </c>
      <c r="F978" s="65" t="n">
        <v>-0.0017</v>
      </c>
      <c r="G978" s="66" t="n">
        <v>-15.62895</v>
      </c>
      <c r="H978" s="67" t="n">
        <f aca="false">E978+IF(D978="Long",1,-1)*G978</f>
        <v>9209.12895</v>
      </c>
      <c r="I978" s="68" t="n">
        <f aca="false">Assumptions!$B$58</f>
        <v>5.35750011455817</v>
      </c>
      <c r="J978" s="68" t="n">
        <f aca="false">INDEX(Yearly!$L$5:$L$22,MATCH(C978,Yearly!$A$5:$A$22,0))</f>
        <v>0.526967224382771</v>
      </c>
      <c r="K978" s="68" t="n">
        <f aca="false">G978-I978-J978</f>
        <v>-21.5134173389409</v>
      </c>
      <c r="L978" s="69" t="n">
        <f aca="false">(I978+J978)/Assumptions!$B$8</f>
        <v>0.00025946824429442</v>
      </c>
      <c r="M978" s="70" t="n">
        <f aca="false">F978-L978</f>
        <v>-0.00195946824429442</v>
      </c>
      <c r="N978" s="71" t="n">
        <f aca="false">G978*Assumptions!$B$7</f>
        <v>-122921.69175</v>
      </c>
      <c r="O978" s="71" t="n">
        <f aca="false">K978*Assumptions!$B$7</f>
        <v>-169203.02737077</v>
      </c>
      <c r="P978" s="68" t="n">
        <f aca="false">P977+G978</f>
        <v>12532.347775</v>
      </c>
      <c r="Q978" s="68" t="n">
        <f aca="false">MAX(Q977,P978)</f>
        <v>13312.91185</v>
      </c>
      <c r="R978" s="68" t="n">
        <f aca="false">Q978-P978</f>
        <v>780.564075000008</v>
      </c>
      <c r="S978" s="68" t="n">
        <f aca="false">S977+K978</f>
        <v>6772.77166823778</v>
      </c>
      <c r="T978" s="68" t="n">
        <f aca="false">MAX(T977,S978)</f>
        <v>8242.57374158216</v>
      </c>
      <c r="U978" s="68" t="n">
        <f aca="false">T978-S978</f>
        <v>1469.80207334437</v>
      </c>
      <c r="V978" s="70" t="n">
        <f aca="false">V977+F978</f>
        <v>2.2805</v>
      </c>
      <c r="W978" s="70" t="n">
        <f aca="false">MAX(W977,V978)</f>
        <v>2.3673</v>
      </c>
      <c r="X978" s="70" t="n">
        <f aca="false">W978-V978</f>
        <v>0.0868000000000011</v>
      </c>
      <c r="Y978" s="70" t="n">
        <f aca="false">Y977+M978</f>
        <v>2.0265386787412</v>
      </c>
      <c r="Z978" s="70" t="n">
        <f aca="false">MAX(Z977,Y978)</f>
        <v>2.14372976820277</v>
      </c>
      <c r="AA978" s="70" t="n">
        <f aca="false">Z978-Y978</f>
        <v>0.117191089461564</v>
      </c>
      <c r="AB978" s="72" t="n">
        <f aca="false">AB977*(1+F978)</f>
        <v>8.50792088188548</v>
      </c>
      <c r="AC978" s="73" t="n">
        <f aca="false">MAX(AC977,AB978)</f>
        <v>9.33903707447139</v>
      </c>
      <c r="AD978" s="70" t="n">
        <f aca="false">1-AB978/AC978</f>
        <v>0.0889937780478243</v>
      </c>
      <c r="AE978" s="73" t="n">
        <f aca="false">AE977*(1+M978)</f>
        <v>6.60303029725461</v>
      </c>
      <c r="AF978" s="73" t="n">
        <f aca="false">MAX(AF977,AE978)</f>
        <v>7.47194341606817</v>
      </c>
      <c r="AG978" s="70" t="n">
        <f aca="false">1-AE978/AF978</f>
        <v>0.116290109604549</v>
      </c>
      <c r="AH978" s="74" t="n">
        <f aca="false">IF(R978&gt;0,AH977+1,0)</f>
        <v>117</v>
      </c>
      <c r="AI978" s="74" t="n">
        <f aca="false">IF(U978&gt;0,AI977+1,0)</f>
        <v>117</v>
      </c>
      <c r="AJ978" s="74" t="n">
        <f aca="false">IF(G978&gt;0,AJ977+1,0)</f>
        <v>0</v>
      </c>
      <c r="AK978" s="74" t="n">
        <f aca="false">IF(G978&lt;=0,AK977+1,0)</f>
        <v>1</v>
      </c>
      <c r="AL978" s="74" t="n">
        <f aca="false">IF(K978&gt;0,AL977+1,0)</f>
        <v>0</v>
      </c>
      <c r="AM978" s="74" t="n">
        <f aca="false">IF(K978&lt;=0,AM977+1,0)</f>
        <v>1</v>
      </c>
    </row>
    <row r="979" customFormat="false" ht="15" hidden="false" customHeight="false" outlineLevel="0" collapsed="false">
      <c r="A979" s="61" t="n">
        <v>978</v>
      </c>
      <c r="B979" s="62" t="n">
        <v>42836.4270833333</v>
      </c>
      <c r="C979" s="63" t="n">
        <f aca="false">YEAR(B979)</f>
        <v>2017</v>
      </c>
      <c r="D979" s="32" t="s">
        <v>277</v>
      </c>
      <c r="E979" s="64" t="n">
        <v>9209.4</v>
      </c>
      <c r="F979" s="65" t="n">
        <v>-0.003</v>
      </c>
      <c r="G979" s="66" t="n">
        <v>-27.6282</v>
      </c>
      <c r="H979" s="67" t="n">
        <f aca="false">E979+IF(D979="Long",1,-1)*G979</f>
        <v>9181.7718</v>
      </c>
      <c r="I979" s="68" t="n">
        <f aca="false">Assumptions!$B$58</f>
        <v>5.35750011455817</v>
      </c>
      <c r="J979" s="68" t="n">
        <f aca="false">INDEX(Yearly!$L$5:$L$22,MATCH(C979,Yearly!$A$5:$A$22,0))</f>
        <v>0.526967224382771</v>
      </c>
      <c r="K979" s="68" t="n">
        <f aca="false">G979-I979-J979</f>
        <v>-33.5126673389409</v>
      </c>
      <c r="L979" s="69" t="n">
        <f aca="false">(I979+J979)/Assumptions!$B$8</f>
        <v>0.00025946824429442</v>
      </c>
      <c r="M979" s="70" t="n">
        <f aca="false">F979-L979</f>
        <v>-0.00325946824429442</v>
      </c>
      <c r="N979" s="71" t="n">
        <f aca="false">G979*Assumptions!$B$7</f>
        <v>-217295.793</v>
      </c>
      <c r="O979" s="71" t="n">
        <f aca="false">K979*Assumptions!$B$7</f>
        <v>-263577.128620771</v>
      </c>
      <c r="P979" s="68" t="n">
        <f aca="false">P978+G979</f>
        <v>12504.719575</v>
      </c>
      <c r="Q979" s="68" t="n">
        <f aca="false">MAX(Q978,P979)</f>
        <v>13312.91185</v>
      </c>
      <c r="R979" s="68" t="n">
        <f aca="false">Q979-P979</f>
        <v>808.192275000007</v>
      </c>
      <c r="S979" s="68" t="n">
        <f aca="false">S978+K979</f>
        <v>6739.25900089884</v>
      </c>
      <c r="T979" s="68" t="n">
        <f aca="false">MAX(T978,S979)</f>
        <v>8242.57374158216</v>
      </c>
      <c r="U979" s="68" t="n">
        <f aca="false">T979-S979</f>
        <v>1503.31474068331</v>
      </c>
      <c r="V979" s="70" t="n">
        <f aca="false">V978+F979</f>
        <v>2.2775</v>
      </c>
      <c r="W979" s="70" t="n">
        <f aca="false">MAX(W978,V979)</f>
        <v>2.3673</v>
      </c>
      <c r="X979" s="70" t="n">
        <f aca="false">W979-V979</f>
        <v>0.0898000000000012</v>
      </c>
      <c r="Y979" s="70" t="n">
        <f aca="false">Y978+M979</f>
        <v>2.02327921049691</v>
      </c>
      <c r="Z979" s="70" t="n">
        <f aca="false">MAX(Z978,Y979)</f>
        <v>2.14372976820277</v>
      </c>
      <c r="AA979" s="70" t="n">
        <f aca="false">Z979-Y979</f>
        <v>0.120450557705859</v>
      </c>
      <c r="AB979" s="72" t="n">
        <f aca="false">AB978*(1+F979)</f>
        <v>8.48239711923983</v>
      </c>
      <c r="AC979" s="73" t="n">
        <f aca="false">MAX(AC978,AB979)</f>
        <v>9.33903707447139</v>
      </c>
      <c r="AD979" s="70" t="n">
        <f aca="false">1-AB979/AC979</f>
        <v>0.0917267967136809</v>
      </c>
      <c r="AE979" s="73" t="n">
        <f aca="false">AE978*(1+M979)</f>
        <v>6.5815079296846</v>
      </c>
      <c r="AF979" s="73" t="n">
        <f aca="false">MAX(AF978,AE979)</f>
        <v>7.47194341606817</v>
      </c>
      <c r="AG979" s="70" t="n">
        <f aca="false">1-AE979/AF979</f>
        <v>0.119170533929462</v>
      </c>
      <c r="AH979" s="74" t="n">
        <f aca="false">IF(R979&gt;0,AH978+1,0)</f>
        <v>118</v>
      </c>
      <c r="AI979" s="74" t="n">
        <f aca="false">IF(U979&gt;0,AI978+1,0)</f>
        <v>118</v>
      </c>
      <c r="AJ979" s="74" t="n">
        <f aca="false">IF(G979&gt;0,AJ978+1,0)</f>
        <v>0</v>
      </c>
      <c r="AK979" s="74" t="n">
        <f aca="false">IF(G979&lt;=0,AK978+1,0)</f>
        <v>2</v>
      </c>
      <c r="AL979" s="74" t="n">
        <f aca="false">IF(K979&gt;0,AL978+1,0)</f>
        <v>0</v>
      </c>
      <c r="AM979" s="74" t="n">
        <f aca="false">IF(K979&lt;=0,AM978+1,0)</f>
        <v>2</v>
      </c>
    </row>
    <row r="980" customFormat="false" ht="15" hidden="false" customHeight="false" outlineLevel="0" collapsed="false">
      <c r="A980" s="61" t="n">
        <v>979</v>
      </c>
      <c r="B980" s="62" t="n">
        <v>42837.4270833333</v>
      </c>
      <c r="C980" s="63" t="n">
        <f aca="false">YEAR(B980)</f>
        <v>2017</v>
      </c>
      <c r="D980" s="32" t="s">
        <v>276</v>
      </c>
      <c r="E980" s="64" t="n">
        <v>9182.1</v>
      </c>
      <c r="F980" s="65" t="n">
        <v>-0.0041</v>
      </c>
      <c r="G980" s="66" t="n">
        <v>-37.64661</v>
      </c>
      <c r="H980" s="67" t="n">
        <f aca="false">E980+IF(D980="Long",1,-1)*G980</f>
        <v>9219.74661</v>
      </c>
      <c r="I980" s="68" t="n">
        <f aca="false">Assumptions!$B$58</f>
        <v>5.35750011455817</v>
      </c>
      <c r="J980" s="68" t="n">
        <f aca="false">INDEX(Yearly!$L$5:$L$22,MATCH(C980,Yearly!$A$5:$A$22,0))</f>
        <v>0.526967224382771</v>
      </c>
      <c r="K980" s="68" t="n">
        <f aca="false">G980-I980-J980</f>
        <v>-43.5310773389409</v>
      </c>
      <c r="L980" s="69" t="n">
        <f aca="false">(I980+J980)/Assumptions!$B$8</f>
        <v>0.00025946824429442</v>
      </c>
      <c r="M980" s="70" t="n">
        <f aca="false">F980-L980</f>
        <v>-0.00435946824429442</v>
      </c>
      <c r="N980" s="71" t="n">
        <f aca="false">G980*Assumptions!$B$7</f>
        <v>-296090.58765</v>
      </c>
      <c r="O980" s="71" t="n">
        <f aca="false">K980*Assumptions!$B$7</f>
        <v>-342371.923270771</v>
      </c>
      <c r="P980" s="68" t="n">
        <f aca="false">P979+G980</f>
        <v>12467.072965</v>
      </c>
      <c r="Q980" s="68" t="n">
        <f aca="false">MAX(Q979,P980)</f>
        <v>13312.91185</v>
      </c>
      <c r="R980" s="68" t="n">
        <f aca="false">Q980-P980</f>
        <v>845.838885000007</v>
      </c>
      <c r="S980" s="68" t="n">
        <f aca="false">S979+K980</f>
        <v>6695.7279235599</v>
      </c>
      <c r="T980" s="68" t="n">
        <f aca="false">MAX(T979,S980)</f>
        <v>8242.57374158216</v>
      </c>
      <c r="U980" s="68" t="n">
        <f aca="false">T980-S980</f>
        <v>1546.84581802226</v>
      </c>
      <c r="V980" s="70" t="n">
        <f aca="false">V979+F980</f>
        <v>2.2734</v>
      </c>
      <c r="W980" s="70" t="n">
        <f aca="false">MAX(W979,V980)</f>
        <v>2.3673</v>
      </c>
      <c r="X980" s="70" t="n">
        <f aca="false">W980-V980</f>
        <v>0.0939000000000014</v>
      </c>
      <c r="Y980" s="70" t="n">
        <f aca="false">Y979+M980</f>
        <v>2.01891974225261</v>
      </c>
      <c r="Z980" s="70" t="n">
        <f aca="false">MAX(Z979,Y980)</f>
        <v>2.14372976820277</v>
      </c>
      <c r="AA980" s="70" t="n">
        <f aca="false">Z980-Y980</f>
        <v>0.124810025950153</v>
      </c>
      <c r="AB980" s="72" t="n">
        <f aca="false">AB979*(1+F980)</f>
        <v>8.44761929105094</v>
      </c>
      <c r="AC980" s="73" t="n">
        <f aca="false">MAX(AC979,AB980)</f>
        <v>9.33903707447139</v>
      </c>
      <c r="AD980" s="70" t="n">
        <f aca="false">1-AB980/AC980</f>
        <v>0.0954507168471548</v>
      </c>
      <c r="AE980" s="73" t="n">
        <f aca="false">AE979*(1+M980)</f>
        <v>6.55281605486557</v>
      </c>
      <c r="AF980" s="73" t="n">
        <f aca="false">MAX(AF979,AE980)</f>
        <v>7.47194341606817</v>
      </c>
      <c r="AG980" s="70" t="n">
        <f aca="false">1-AE980/AF980</f>
        <v>0.123010482015436</v>
      </c>
      <c r="AH980" s="74" t="n">
        <f aca="false">IF(R980&gt;0,AH979+1,0)</f>
        <v>119</v>
      </c>
      <c r="AI980" s="74" t="n">
        <f aca="false">IF(U980&gt;0,AI979+1,0)</f>
        <v>119</v>
      </c>
      <c r="AJ980" s="74" t="n">
        <f aca="false">IF(G980&gt;0,AJ979+1,0)</f>
        <v>0</v>
      </c>
      <c r="AK980" s="74" t="n">
        <f aca="false">IF(G980&lt;=0,AK979+1,0)</f>
        <v>3</v>
      </c>
      <c r="AL980" s="74" t="n">
        <f aca="false">IF(K980&gt;0,AL979+1,0)</f>
        <v>0</v>
      </c>
      <c r="AM980" s="74" t="n">
        <f aca="false">IF(K980&lt;=0,AM979+1,0)</f>
        <v>3</v>
      </c>
    </row>
    <row r="981" customFormat="false" ht="15" hidden="false" customHeight="false" outlineLevel="0" collapsed="false">
      <c r="A981" s="61" t="n">
        <v>980</v>
      </c>
      <c r="B981" s="62" t="n">
        <v>42837.5520833333</v>
      </c>
      <c r="C981" s="63" t="n">
        <f aca="false">YEAR(B981)</f>
        <v>2017</v>
      </c>
      <c r="D981" s="32" t="s">
        <v>277</v>
      </c>
      <c r="E981" s="64" t="n">
        <v>9219.4</v>
      </c>
      <c r="F981" s="65" t="n">
        <v>-0.0013</v>
      </c>
      <c r="G981" s="66" t="n">
        <v>-11.98522</v>
      </c>
      <c r="H981" s="67" t="n">
        <f aca="false">E981+IF(D981="Long",1,-1)*G981</f>
        <v>9207.41478</v>
      </c>
      <c r="I981" s="68" t="n">
        <f aca="false">Assumptions!$B$58</f>
        <v>5.35750011455817</v>
      </c>
      <c r="J981" s="68" t="n">
        <f aca="false">INDEX(Yearly!$L$5:$L$22,MATCH(C981,Yearly!$A$5:$A$22,0))</f>
        <v>0.526967224382771</v>
      </c>
      <c r="K981" s="68" t="n">
        <f aca="false">G981-I981-J981</f>
        <v>-17.8696873389409</v>
      </c>
      <c r="L981" s="69" t="n">
        <f aca="false">(I981+J981)/Assumptions!$B$8</f>
        <v>0.00025946824429442</v>
      </c>
      <c r="M981" s="70" t="n">
        <f aca="false">F981-L981</f>
        <v>-0.00155946824429442</v>
      </c>
      <c r="N981" s="71" t="n">
        <f aca="false">G981*Assumptions!$B$7</f>
        <v>-94263.7553</v>
      </c>
      <c r="O981" s="71" t="n">
        <f aca="false">K981*Assumptions!$B$7</f>
        <v>-140545.09092077</v>
      </c>
      <c r="P981" s="68" t="n">
        <f aca="false">P980+G981</f>
        <v>12455.087745</v>
      </c>
      <c r="Q981" s="68" t="n">
        <f aca="false">MAX(Q980,P981)</f>
        <v>13312.91185</v>
      </c>
      <c r="R981" s="68" t="n">
        <f aca="false">Q981-P981</f>
        <v>857.824105000007</v>
      </c>
      <c r="S981" s="68" t="n">
        <f aca="false">S980+K981</f>
        <v>6677.85823622096</v>
      </c>
      <c r="T981" s="68" t="n">
        <f aca="false">MAX(T980,S981)</f>
        <v>8242.57374158216</v>
      </c>
      <c r="U981" s="68" t="n">
        <f aca="false">T981-S981</f>
        <v>1564.7155053612</v>
      </c>
      <c r="V981" s="70" t="n">
        <f aca="false">V980+F981</f>
        <v>2.2721</v>
      </c>
      <c r="W981" s="70" t="n">
        <f aca="false">MAX(W980,V981)</f>
        <v>2.3673</v>
      </c>
      <c r="X981" s="70" t="n">
        <f aca="false">W981-V981</f>
        <v>0.0952000000000015</v>
      </c>
      <c r="Y981" s="70" t="n">
        <f aca="false">Y980+M981</f>
        <v>2.01736027400832</v>
      </c>
      <c r="Z981" s="70" t="n">
        <f aca="false">MAX(Z980,Y981)</f>
        <v>2.14372976820277</v>
      </c>
      <c r="AA981" s="70" t="n">
        <f aca="false">Z981-Y981</f>
        <v>0.126369494194448</v>
      </c>
      <c r="AB981" s="72" t="n">
        <f aca="false">AB980*(1+F981)</f>
        <v>8.43663738597258</v>
      </c>
      <c r="AC981" s="73" t="n">
        <f aca="false">MAX(AC980,AB981)</f>
        <v>9.33903707447139</v>
      </c>
      <c r="AD981" s="70" t="n">
        <f aca="false">1-AB981/AC981</f>
        <v>0.0966266309152534</v>
      </c>
      <c r="AE981" s="73" t="n">
        <f aca="false">AE980*(1+M981)</f>
        <v>6.5425971463173</v>
      </c>
      <c r="AF981" s="73" t="n">
        <f aca="false">MAX(AF980,AE981)</f>
        <v>7.47194341606817</v>
      </c>
      <c r="AG981" s="70" t="n">
        <f aca="false">1-AE981/AF981</f>
        <v>0.124378119319312</v>
      </c>
      <c r="AH981" s="74" t="n">
        <f aca="false">IF(R981&gt;0,AH980+1,0)</f>
        <v>120</v>
      </c>
      <c r="AI981" s="74" t="n">
        <f aca="false">IF(U981&gt;0,AI980+1,0)</f>
        <v>120</v>
      </c>
      <c r="AJ981" s="74" t="n">
        <f aca="false">IF(G981&gt;0,AJ980+1,0)</f>
        <v>0</v>
      </c>
      <c r="AK981" s="74" t="n">
        <f aca="false">IF(G981&lt;=0,AK980+1,0)</f>
        <v>4</v>
      </c>
      <c r="AL981" s="74" t="n">
        <f aca="false">IF(K981&gt;0,AL980+1,0)</f>
        <v>0</v>
      </c>
      <c r="AM981" s="74" t="n">
        <f aca="false">IF(K981&lt;=0,AM980+1,0)</f>
        <v>4</v>
      </c>
    </row>
    <row r="982" customFormat="false" ht="15" hidden="false" customHeight="false" outlineLevel="0" collapsed="false">
      <c r="A982" s="61" t="n">
        <v>981</v>
      </c>
      <c r="B982" s="62" t="n">
        <v>42837.6354166667</v>
      </c>
      <c r="C982" s="63" t="n">
        <f aca="false">YEAR(B982)</f>
        <v>2017</v>
      </c>
      <c r="D982" s="32" t="s">
        <v>276</v>
      </c>
      <c r="E982" s="64" t="n">
        <v>9207.55</v>
      </c>
      <c r="F982" s="65" t="n">
        <v>-0.0002</v>
      </c>
      <c r="G982" s="66" t="n">
        <v>-1.84151</v>
      </c>
      <c r="H982" s="67" t="n">
        <f aca="false">E982+IF(D982="Long",1,-1)*G982</f>
        <v>9209.39151</v>
      </c>
      <c r="I982" s="68" t="n">
        <f aca="false">Assumptions!$B$58</f>
        <v>5.35750011455817</v>
      </c>
      <c r="J982" s="68" t="n">
        <f aca="false">INDEX(Yearly!$L$5:$L$22,MATCH(C982,Yearly!$A$5:$A$22,0))</f>
        <v>0.526967224382771</v>
      </c>
      <c r="K982" s="68" t="n">
        <f aca="false">G982-I982-J982</f>
        <v>-7.72597733894094</v>
      </c>
      <c r="L982" s="69" t="n">
        <f aca="false">(I982+J982)/Assumptions!$B$8</f>
        <v>0.00025946824429442</v>
      </c>
      <c r="M982" s="70" t="n">
        <f aca="false">F982-L982</f>
        <v>-0.00045946824429442</v>
      </c>
      <c r="N982" s="71" t="n">
        <f aca="false">G982*Assumptions!$B$7</f>
        <v>-14483.47615</v>
      </c>
      <c r="O982" s="71" t="n">
        <f aca="false">K982*Assumptions!$B$7</f>
        <v>-60764.8117707705</v>
      </c>
      <c r="P982" s="68" t="n">
        <f aca="false">P981+G982</f>
        <v>12453.246235</v>
      </c>
      <c r="Q982" s="68" t="n">
        <f aca="false">MAX(Q981,P982)</f>
        <v>13312.91185</v>
      </c>
      <c r="R982" s="68" t="n">
        <f aca="false">Q982-P982</f>
        <v>859.665615000007</v>
      </c>
      <c r="S982" s="68" t="n">
        <f aca="false">S981+K982</f>
        <v>6670.13225888202</v>
      </c>
      <c r="T982" s="68" t="n">
        <f aca="false">MAX(T981,S982)</f>
        <v>8242.57374158216</v>
      </c>
      <c r="U982" s="68" t="n">
        <f aca="false">T982-S982</f>
        <v>1572.44148270014</v>
      </c>
      <c r="V982" s="70" t="n">
        <f aca="false">V981+F982</f>
        <v>2.2719</v>
      </c>
      <c r="W982" s="70" t="n">
        <f aca="false">MAX(W981,V982)</f>
        <v>2.3673</v>
      </c>
      <c r="X982" s="70" t="n">
        <f aca="false">W982-V982</f>
        <v>0.0954000000000015</v>
      </c>
      <c r="Y982" s="70" t="n">
        <f aca="false">Y981+M982</f>
        <v>2.01690080576403</v>
      </c>
      <c r="Z982" s="70" t="n">
        <f aca="false">MAX(Z981,Y982)</f>
        <v>2.14372976820277</v>
      </c>
      <c r="AA982" s="70" t="n">
        <f aca="false">Z982-Y982</f>
        <v>0.126828962438742</v>
      </c>
      <c r="AB982" s="72" t="n">
        <f aca="false">AB981*(1+F982)</f>
        <v>8.43495005849538</v>
      </c>
      <c r="AC982" s="73" t="n">
        <f aca="false">MAX(AC981,AB982)</f>
        <v>9.33903707447139</v>
      </c>
      <c r="AD982" s="70" t="n">
        <f aca="false">1-AB982/AC982</f>
        <v>0.0968073055890703</v>
      </c>
      <c r="AE982" s="73" t="n">
        <f aca="false">AE981*(1+M982)</f>
        <v>6.53959103069336</v>
      </c>
      <c r="AF982" s="73" t="n">
        <f aca="false">MAX(AF981,AE982)</f>
        <v>7.47194341606817</v>
      </c>
      <c r="AG982" s="70" t="n">
        <f aca="false">1-AE982/AF982</f>
        <v>0.124780439767494</v>
      </c>
      <c r="AH982" s="74" t="n">
        <f aca="false">IF(R982&gt;0,AH981+1,0)</f>
        <v>121</v>
      </c>
      <c r="AI982" s="74" t="n">
        <f aca="false">IF(U982&gt;0,AI981+1,0)</f>
        <v>121</v>
      </c>
      <c r="AJ982" s="74" t="n">
        <f aca="false">IF(G982&gt;0,AJ981+1,0)</f>
        <v>0</v>
      </c>
      <c r="AK982" s="74" t="n">
        <f aca="false">IF(G982&lt;=0,AK981+1,0)</f>
        <v>5</v>
      </c>
      <c r="AL982" s="74" t="n">
        <f aca="false">IF(K982&gt;0,AL981+1,0)</f>
        <v>0</v>
      </c>
      <c r="AM982" s="74" t="n">
        <f aca="false">IF(K982&lt;=0,AM981+1,0)</f>
        <v>5</v>
      </c>
    </row>
    <row r="983" customFormat="false" ht="15" hidden="false" customHeight="false" outlineLevel="0" collapsed="false">
      <c r="A983" s="61" t="n">
        <v>982</v>
      </c>
      <c r="B983" s="62" t="n">
        <v>42843.40625</v>
      </c>
      <c r="C983" s="63" t="n">
        <f aca="false">YEAR(B983)</f>
        <v>2017</v>
      </c>
      <c r="D983" s="32" t="s">
        <v>277</v>
      </c>
      <c r="E983" s="64" t="n">
        <v>9209.15</v>
      </c>
      <c r="F983" s="65" t="n">
        <v>-0.0034</v>
      </c>
      <c r="G983" s="66" t="n">
        <v>-31.31111</v>
      </c>
      <c r="H983" s="67" t="n">
        <f aca="false">E983+IF(D983="Long",1,-1)*G983</f>
        <v>9177.83889</v>
      </c>
      <c r="I983" s="68" t="n">
        <f aca="false">Assumptions!$B$58</f>
        <v>5.35750011455817</v>
      </c>
      <c r="J983" s="68" t="n">
        <f aca="false">INDEX(Yearly!$L$5:$L$22,MATCH(C983,Yearly!$A$5:$A$22,0))</f>
        <v>0.526967224382771</v>
      </c>
      <c r="K983" s="68" t="n">
        <f aca="false">G983-I983-J983</f>
        <v>-37.1955773389409</v>
      </c>
      <c r="L983" s="69" t="n">
        <f aca="false">(I983+J983)/Assumptions!$B$8</f>
        <v>0.00025946824429442</v>
      </c>
      <c r="M983" s="70" t="n">
        <f aca="false">F983-L983</f>
        <v>-0.00365946824429442</v>
      </c>
      <c r="N983" s="71" t="n">
        <f aca="false">G983*Assumptions!$B$7</f>
        <v>-246261.88015</v>
      </c>
      <c r="O983" s="71" t="n">
        <f aca="false">K983*Assumptions!$B$7</f>
        <v>-292543.215770771</v>
      </c>
      <c r="P983" s="68" t="n">
        <f aca="false">P982+G983</f>
        <v>12421.935125</v>
      </c>
      <c r="Q983" s="68" t="n">
        <f aca="false">MAX(Q982,P983)</f>
        <v>13312.91185</v>
      </c>
      <c r="R983" s="68" t="n">
        <f aca="false">Q983-P983</f>
        <v>890.976725000008</v>
      </c>
      <c r="S983" s="68" t="n">
        <f aca="false">S982+K983</f>
        <v>6632.93668154308</v>
      </c>
      <c r="T983" s="68" t="n">
        <f aca="false">MAX(T982,S983)</f>
        <v>8242.57374158216</v>
      </c>
      <c r="U983" s="68" t="n">
        <f aca="false">T983-S983</f>
        <v>1609.63706003908</v>
      </c>
      <c r="V983" s="70" t="n">
        <f aca="false">V982+F983</f>
        <v>2.2685</v>
      </c>
      <c r="W983" s="70" t="n">
        <f aca="false">MAX(W982,V983)</f>
        <v>2.3673</v>
      </c>
      <c r="X983" s="70" t="n">
        <f aca="false">W983-V983</f>
        <v>0.0988000000000016</v>
      </c>
      <c r="Y983" s="70" t="n">
        <f aca="false">Y982+M983</f>
        <v>2.01324133751973</v>
      </c>
      <c r="Z983" s="70" t="n">
        <f aca="false">MAX(Z982,Y983)</f>
        <v>2.14372976820277</v>
      </c>
      <c r="AA983" s="70" t="n">
        <f aca="false">Z983-Y983</f>
        <v>0.130488430683036</v>
      </c>
      <c r="AB983" s="72" t="n">
        <f aca="false">AB982*(1+F983)</f>
        <v>8.4062712282965</v>
      </c>
      <c r="AC983" s="73" t="n">
        <f aca="false">MAX(AC982,AB983)</f>
        <v>9.33903707447139</v>
      </c>
      <c r="AD983" s="70" t="n">
        <f aca="false">1-AB983/AC983</f>
        <v>0.0998781607500673</v>
      </c>
      <c r="AE983" s="73" t="n">
        <f aca="false">AE982*(1+M983)</f>
        <v>6.51565960498586</v>
      </c>
      <c r="AF983" s="73" t="n">
        <f aca="false">MAX(AF982,AE983)</f>
        <v>7.47194341606817</v>
      </c>
      <c r="AG983" s="70" t="n">
        <f aca="false">1-AE983/AF983</f>
        <v>0.12798327795495</v>
      </c>
      <c r="AH983" s="74" t="n">
        <f aca="false">IF(R983&gt;0,AH982+1,0)</f>
        <v>122</v>
      </c>
      <c r="AI983" s="74" t="n">
        <f aca="false">IF(U983&gt;0,AI982+1,0)</f>
        <v>122</v>
      </c>
      <c r="AJ983" s="74" t="n">
        <f aca="false">IF(G983&gt;0,AJ982+1,0)</f>
        <v>0</v>
      </c>
      <c r="AK983" s="74" t="n">
        <f aca="false">IF(G983&lt;=0,AK982+1,0)</f>
        <v>6</v>
      </c>
      <c r="AL983" s="74" t="n">
        <f aca="false">IF(K983&gt;0,AL982+1,0)</f>
        <v>0</v>
      </c>
      <c r="AM983" s="74" t="n">
        <f aca="false">IF(K983&lt;=0,AM982+1,0)</f>
        <v>6</v>
      </c>
    </row>
    <row r="984" customFormat="false" ht="15" hidden="false" customHeight="false" outlineLevel="0" collapsed="false">
      <c r="A984" s="61" t="n">
        <v>983</v>
      </c>
      <c r="B984" s="62" t="n">
        <v>42843.5520833333</v>
      </c>
      <c r="C984" s="63" t="n">
        <f aca="false">YEAR(B984)</f>
        <v>2017</v>
      </c>
      <c r="D984" s="32" t="s">
        <v>276</v>
      </c>
      <c r="E984" s="64" t="n">
        <v>9177.6</v>
      </c>
      <c r="F984" s="65" t="n">
        <v>0.0024</v>
      </c>
      <c r="G984" s="66" t="n">
        <v>22.02624</v>
      </c>
      <c r="H984" s="67" t="n">
        <f aca="false">E984+IF(D984="Long",1,-1)*G984</f>
        <v>9155.57376</v>
      </c>
      <c r="I984" s="68" t="n">
        <f aca="false">Assumptions!$B$58</f>
        <v>5.35750011455817</v>
      </c>
      <c r="J984" s="68" t="n">
        <f aca="false">INDEX(Yearly!$L$5:$L$22,MATCH(C984,Yearly!$A$5:$A$22,0))</f>
        <v>0.526967224382771</v>
      </c>
      <c r="K984" s="68" t="n">
        <f aca="false">G984-I984-J984</f>
        <v>16.1417726610591</v>
      </c>
      <c r="L984" s="69" t="n">
        <f aca="false">(I984+J984)/Assumptions!$B$8</f>
        <v>0.00025946824429442</v>
      </c>
      <c r="M984" s="70" t="n">
        <f aca="false">F984-L984</f>
        <v>0.00214053175570558</v>
      </c>
      <c r="N984" s="71" t="n">
        <f aca="false">G984*Assumptions!$B$7</f>
        <v>173236.3776</v>
      </c>
      <c r="O984" s="71" t="n">
        <f aca="false">K984*Assumptions!$B$7</f>
        <v>126955.04197923</v>
      </c>
      <c r="P984" s="68" t="n">
        <f aca="false">P983+G984</f>
        <v>12443.961365</v>
      </c>
      <c r="Q984" s="68" t="n">
        <f aca="false">MAX(Q983,P984)</f>
        <v>13312.91185</v>
      </c>
      <c r="R984" s="68" t="n">
        <f aca="false">Q984-P984</f>
        <v>868.950485000009</v>
      </c>
      <c r="S984" s="68" t="n">
        <f aca="false">S983+K984</f>
        <v>6649.07845420414</v>
      </c>
      <c r="T984" s="68" t="n">
        <f aca="false">MAX(T983,S984)</f>
        <v>8242.57374158216</v>
      </c>
      <c r="U984" s="68" t="n">
        <f aca="false">T984-S984</f>
        <v>1593.49528737802</v>
      </c>
      <c r="V984" s="70" t="n">
        <f aca="false">V983+F984</f>
        <v>2.2709</v>
      </c>
      <c r="W984" s="70" t="n">
        <f aca="false">MAX(W983,V984)</f>
        <v>2.3673</v>
      </c>
      <c r="X984" s="70" t="n">
        <f aca="false">W984-V984</f>
        <v>0.0964000000000014</v>
      </c>
      <c r="Y984" s="70" t="n">
        <f aca="false">Y983+M984</f>
        <v>2.01538186927544</v>
      </c>
      <c r="Z984" s="70" t="n">
        <f aca="false">MAX(Z983,Y984)</f>
        <v>2.14372976820277</v>
      </c>
      <c r="AA984" s="70" t="n">
        <f aca="false">Z984-Y984</f>
        <v>0.128347898927331</v>
      </c>
      <c r="AB984" s="72" t="n">
        <f aca="false">AB983*(1+F984)</f>
        <v>8.42644627924441</v>
      </c>
      <c r="AC984" s="73" t="n">
        <f aca="false">MAX(AC983,AB984)</f>
        <v>9.33903707447139</v>
      </c>
      <c r="AD984" s="70" t="n">
        <f aca="false">1-AB984/AC984</f>
        <v>0.0977178683358675</v>
      </c>
      <c r="AE984" s="73" t="n">
        <f aca="false">AE983*(1+M984)</f>
        <v>6.5296065812797</v>
      </c>
      <c r="AF984" s="73" t="n">
        <f aca="false">MAX(AF983,AE984)</f>
        <v>7.47194341606817</v>
      </c>
      <c r="AG984" s="70" t="n">
        <f aca="false">1-AE984/AF984</f>
        <v>0.126116698469906</v>
      </c>
      <c r="AH984" s="74" t="n">
        <f aca="false">IF(R984&gt;0,AH983+1,0)</f>
        <v>123</v>
      </c>
      <c r="AI984" s="74" t="n">
        <f aca="false">IF(U984&gt;0,AI983+1,0)</f>
        <v>123</v>
      </c>
      <c r="AJ984" s="74" t="n">
        <f aca="false">IF(G984&gt;0,AJ983+1,0)</f>
        <v>1</v>
      </c>
      <c r="AK984" s="74" t="n">
        <f aca="false">IF(G984&lt;=0,AK983+1,0)</f>
        <v>0</v>
      </c>
      <c r="AL984" s="74" t="n">
        <f aca="false">IF(K984&gt;0,AL983+1,0)</f>
        <v>1</v>
      </c>
      <c r="AM984" s="74" t="n">
        <f aca="false">IF(K984&lt;=0,AM983+1,0)</f>
        <v>0</v>
      </c>
    </row>
    <row r="985" customFormat="false" ht="15" hidden="false" customHeight="false" outlineLevel="0" collapsed="false">
      <c r="A985" s="61" t="n">
        <v>984</v>
      </c>
      <c r="B985" s="62" t="n">
        <v>42846.40625</v>
      </c>
      <c r="C985" s="63" t="n">
        <f aca="false">YEAR(B985)</f>
        <v>2017</v>
      </c>
      <c r="D985" s="32" t="s">
        <v>277</v>
      </c>
      <c r="E985" s="64" t="n">
        <v>9155.65</v>
      </c>
      <c r="F985" s="65" t="n">
        <v>-0.0014</v>
      </c>
      <c r="G985" s="66" t="n">
        <v>-12.81791</v>
      </c>
      <c r="H985" s="67" t="n">
        <f aca="false">E985+IF(D985="Long",1,-1)*G985</f>
        <v>9142.83209</v>
      </c>
      <c r="I985" s="68" t="n">
        <f aca="false">Assumptions!$B$58</f>
        <v>5.35750011455817</v>
      </c>
      <c r="J985" s="68" t="n">
        <f aca="false">INDEX(Yearly!$L$5:$L$22,MATCH(C985,Yearly!$A$5:$A$22,0))</f>
        <v>0.526967224382771</v>
      </c>
      <c r="K985" s="68" t="n">
        <f aca="false">G985-I985-J985</f>
        <v>-18.7023773389409</v>
      </c>
      <c r="L985" s="69" t="n">
        <f aca="false">(I985+J985)/Assumptions!$B$8</f>
        <v>0.00025946824429442</v>
      </c>
      <c r="M985" s="70" t="n">
        <f aca="false">F985-L985</f>
        <v>-0.00165946824429442</v>
      </c>
      <c r="N985" s="71" t="n">
        <f aca="false">G985*Assumptions!$B$7</f>
        <v>-100812.86215</v>
      </c>
      <c r="O985" s="71" t="n">
        <f aca="false">K985*Assumptions!$B$7</f>
        <v>-147094.19777077</v>
      </c>
      <c r="P985" s="68" t="n">
        <f aca="false">P984+G985</f>
        <v>12431.143455</v>
      </c>
      <c r="Q985" s="68" t="n">
        <f aca="false">MAX(Q984,P985)</f>
        <v>13312.91185</v>
      </c>
      <c r="R985" s="68" t="n">
        <f aca="false">Q985-P985</f>
        <v>881.768395000008</v>
      </c>
      <c r="S985" s="68" t="n">
        <f aca="false">S984+K985</f>
        <v>6630.3760768652</v>
      </c>
      <c r="T985" s="68" t="n">
        <f aca="false">MAX(T984,S985)</f>
        <v>8242.57374158216</v>
      </c>
      <c r="U985" s="68" t="n">
        <f aca="false">T985-S985</f>
        <v>1612.19766471696</v>
      </c>
      <c r="V985" s="70" t="n">
        <f aca="false">V984+F985</f>
        <v>2.2695</v>
      </c>
      <c r="W985" s="70" t="n">
        <f aca="false">MAX(W984,V985)</f>
        <v>2.3673</v>
      </c>
      <c r="X985" s="70" t="n">
        <f aca="false">W985-V985</f>
        <v>0.0978000000000012</v>
      </c>
      <c r="Y985" s="70" t="n">
        <f aca="false">Y984+M985</f>
        <v>2.01372240103114</v>
      </c>
      <c r="Z985" s="70" t="n">
        <f aca="false">MAX(Z984,Y985)</f>
        <v>2.14372976820277</v>
      </c>
      <c r="AA985" s="70" t="n">
        <f aca="false">Z985-Y985</f>
        <v>0.130007367171625</v>
      </c>
      <c r="AB985" s="72" t="n">
        <f aca="false">AB984*(1+F985)</f>
        <v>8.41464925445347</v>
      </c>
      <c r="AC985" s="73" t="n">
        <f aca="false">MAX(AC984,AB985)</f>
        <v>9.33903707447139</v>
      </c>
      <c r="AD985" s="70" t="n">
        <f aca="false">1-AB985/AC985</f>
        <v>0.0989810633201973</v>
      </c>
      <c r="AE985" s="73" t="n">
        <f aca="false">AE984*(1+M985)</f>
        <v>6.51877090651033</v>
      </c>
      <c r="AF985" s="73" t="n">
        <f aca="false">MAX(AF984,AE985)</f>
        <v>7.47194341606817</v>
      </c>
      <c r="AG985" s="70" t="n">
        <f aca="false">1-AE985/AF985</f>
        <v>0.127566880058015</v>
      </c>
      <c r="AH985" s="74" t="n">
        <f aca="false">IF(R985&gt;0,AH984+1,0)</f>
        <v>124</v>
      </c>
      <c r="AI985" s="74" t="n">
        <f aca="false">IF(U985&gt;0,AI984+1,0)</f>
        <v>124</v>
      </c>
      <c r="AJ985" s="74" t="n">
        <f aca="false">IF(G985&gt;0,AJ984+1,0)</f>
        <v>0</v>
      </c>
      <c r="AK985" s="74" t="n">
        <f aca="false">IF(G985&lt;=0,AK984+1,0)</f>
        <v>1</v>
      </c>
      <c r="AL985" s="74" t="n">
        <f aca="false">IF(K985&gt;0,AL984+1,0)</f>
        <v>0</v>
      </c>
      <c r="AM985" s="74" t="n">
        <f aca="false">IF(K985&lt;=0,AM984+1,0)</f>
        <v>1</v>
      </c>
    </row>
    <row r="986" customFormat="false" ht="15" hidden="false" customHeight="false" outlineLevel="0" collapsed="false">
      <c r="A986" s="61" t="n">
        <v>985</v>
      </c>
      <c r="B986" s="62" t="n">
        <v>42846.53125</v>
      </c>
      <c r="C986" s="63" t="n">
        <f aca="false">YEAR(B986)</f>
        <v>2017</v>
      </c>
      <c r="D986" s="32" t="s">
        <v>276</v>
      </c>
      <c r="E986" s="64" t="n">
        <v>9142.55</v>
      </c>
      <c r="F986" s="65" t="n">
        <v>-0.0008</v>
      </c>
      <c r="G986" s="66" t="n">
        <v>-7.31404</v>
      </c>
      <c r="H986" s="67" t="n">
        <f aca="false">E986+IF(D986="Long",1,-1)*G986</f>
        <v>9149.86404</v>
      </c>
      <c r="I986" s="68" t="n">
        <f aca="false">Assumptions!$B$58</f>
        <v>5.35750011455817</v>
      </c>
      <c r="J986" s="68" t="n">
        <f aca="false">INDEX(Yearly!$L$5:$L$22,MATCH(C986,Yearly!$A$5:$A$22,0))</f>
        <v>0.526967224382771</v>
      </c>
      <c r="K986" s="68" t="n">
        <f aca="false">G986-I986-J986</f>
        <v>-13.1985073389409</v>
      </c>
      <c r="L986" s="69" t="n">
        <f aca="false">(I986+J986)/Assumptions!$B$8</f>
        <v>0.00025946824429442</v>
      </c>
      <c r="M986" s="70" t="n">
        <f aca="false">F986-L986</f>
        <v>-0.00105946824429442</v>
      </c>
      <c r="N986" s="71" t="n">
        <f aca="false">G986*Assumptions!$B$7</f>
        <v>-57524.9246</v>
      </c>
      <c r="O986" s="71" t="n">
        <f aca="false">K986*Assumptions!$B$7</f>
        <v>-103806.26022077</v>
      </c>
      <c r="P986" s="68" t="n">
        <f aca="false">P985+G986</f>
        <v>12423.829415</v>
      </c>
      <c r="Q986" s="68" t="n">
        <f aca="false">MAX(Q985,P986)</f>
        <v>13312.91185</v>
      </c>
      <c r="R986" s="68" t="n">
        <f aca="false">Q986-P986</f>
        <v>889.082435000008</v>
      </c>
      <c r="S986" s="68" t="n">
        <f aca="false">S985+K986</f>
        <v>6617.17756952626</v>
      </c>
      <c r="T986" s="68" t="n">
        <f aca="false">MAX(T985,S986)</f>
        <v>8242.57374158216</v>
      </c>
      <c r="U986" s="68" t="n">
        <f aca="false">T986-S986</f>
        <v>1625.3961720559</v>
      </c>
      <c r="V986" s="70" t="n">
        <f aca="false">V985+F986</f>
        <v>2.2687</v>
      </c>
      <c r="W986" s="70" t="n">
        <f aca="false">MAX(W985,V986)</f>
        <v>2.3673</v>
      </c>
      <c r="X986" s="70" t="n">
        <f aca="false">W986-V986</f>
        <v>0.0986000000000011</v>
      </c>
      <c r="Y986" s="70" t="n">
        <f aca="false">Y985+M986</f>
        <v>2.01266293278685</v>
      </c>
      <c r="Z986" s="70" t="n">
        <f aca="false">MAX(Z985,Y986)</f>
        <v>2.14372976820277</v>
      </c>
      <c r="AA986" s="70" t="n">
        <f aca="false">Z986-Y986</f>
        <v>0.13106683541592</v>
      </c>
      <c r="AB986" s="72" t="n">
        <f aca="false">AB985*(1+F986)</f>
        <v>8.40791753504991</v>
      </c>
      <c r="AC986" s="73" t="n">
        <f aca="false">MAX(AC985,AB986)</f>
        <v>9.33903707447139</v>
      </c>
      <c r="AD986" s="70" t="n">
        <f aca="false">1-AB986/AC986</f>
        <v>0.0997018784695412</v>
      </c>
      <c r="AE986" s="73" t="n">
        <f aca="false">AE985*(1+M986)</f>
        <v>6.51186447574306</v>
      </c>
      <c r="AF986" s="73" t="n">
        <f aca="false">MAX(AF985,AE986)</f>
        <v>7.47194341606817</v>
      </c>
      <c r="AG986" s="70" t="n">
        <f aca="false">1-AE986/AF986</f>
        <v>0.128491195243864</v>
      </c>
      <c r="AH986" s="74" t="n">
        <f aca="false">IF(R986&gt;0,AH985+1,0)</f>
        <v>125</v>
      </c>
      <c r="AI986" s="74" t="n">
        <f aca="false">IF(U986&gt;0,AI985+1,0)</f>
        <v>125</v>
      </c>
      <c r="AJ986" s="74" t="n">
        <f aca="false">IF(G986&gt;0,AJ985+1,0)</f>
        <v>0</v>
      </c>
      <c r="AK986" s="74" t="n">
        <f aca="false">IF(G986&lt;=0,AK985+1,0)</f>
        <v>2</v>
      </c>
      <c r="AL986" s="74" t="n">
        <f aca="false">IF(K986&gt;0,AL985+1,0)</f>
        <v>0</v>
      </c>
      <c r="AM986" s="74" t="n">
        <f aca="false">IF(K986&lt;=0,AM985+1,0)</f>
        <v>2</v>
      </c>
    </row>
    <row r="987" customFormat="false" ht="15" hidden="false" customHeight="false" outlineLevel="0" collapsed="false">
      <c r="A987" s="61" t="n">
        <v>986</v>
      </c>
      <c r="B987" s="62" t="n">
        <v>42849.40625</v>
      </c>
      <c r="C987" s="63" t="n">
        <f aca="false">YEAR(B987)</f>
        <v>2017</v>
      </c>
      <c r="D987" s="32" t="s">
        <v>277</v>
      </c>
      <c r="E987" s="64" t="n">
        <v>9150.1</v>
      </c>
      <c r="F987" s="65" t="n">
        <v>0.0153</v>
      </c>
      <c r="G987" s="66" t="n">
        <v>139.99653</v>
      </c>
      <c r="H987" s="67" t="n">
        <f aca="false">E987+IF(D987="Long",1,-1)*G987</f>
        <v>9290.09653</v>
      </c>
      <c r="I987" s="68" t="n">
        <f aca="false">Assumptions!$B$58</f>
        <v>5.35750011455817</v>
      </c>
      <c r="J987" s="68" t="n">
        <f aca="false">INDEX(Yearly!$L$5:$L$22,MATCH(C987,Yearly!$A$5:$A$22,0))</f>
        <v>0.526967224382771</v>
      </c>
      <c r="K987" s="68" t="n">
        <f aca="false">G987-I987-J987</f>
        <v>134.112062661059</v>
      </c>
      <c r="L987" s="69" t="n">
        <f aca="false">(I987+J987)/Assumptions!$B$8</f>
        <v>0.00025946824429442</v>
      </c>
      <c r="M987" s="70" t="n">
        <f aca="false">F987-L987</f>
        <v>0.0150405317557056</v>
      </c>
      <c r="N987" s="71" t="n">
        <f aca="false">G987*Assumptions!$B$7</f>
        <v>1101072.70845</v>
      </c>
      <c r="O987" s="71" t="n">
        <f aca="false">K987*Assumptions!$B$7</f>
        <v>1054791.37282923</v>
      </c>
      <c r="P987" s="68" t="n">
        <f aca="false">P986+G987</f>
        <v>12563.825945</v>
      </c>
      <c r="Q987" s="68" t="n">
        <f aca="false">MAX(Q986,P987)</f>
        <v>13312.91185</v>
      </c>
      <c r="R987" s="68" t="n">
        <f aca="false">Q987-P987</f>
        <v>749.085905000007</v>
      </c>
      <c r="S987" s="68" t="n">
        <f aca="false">S986+K987</f>
        <v>6751.28963218732</v>
      </c>
      <c r="T987" s="68" t="n">
        <f aca="false">MAX(T986,S987)</f>
        <v>8242.57374158216</v>
      </c>
      <c r="U987" s="68" t="n">
        <f aca="false">T987-S987</f>
        <v>1491.28410939484</v>
      </c>
      <c r="V987" s="70" t="n">
        <f aca="false">V986+F987</f>
        <v>2.284</v>
      </c>
      <c r="W987" s="70" t="n">
        <f aca="false">MAX(W986,V987)</f>
        <v>2.3673</v>
      </c>
      <c r="X987" s="70" t="n">
        <f aca="false">W987-V987</f>
        <v>0.0833000000000013</v>
      </c>
      <c r="Y987" s="70" t="n">
        <f aca="false">Y986+M987</f>
        <v>2.02770346454255</v>
      </c>
      <c r="Z987" s="70" t="n">
        <f aca="false">MAX(Z986,Y987)</f>
        <v>2.14372976820277</v>
      </c>
      <c r="AA987" s="70" t="n">
        <f aca="false">Z987-Y987</f>
        <v>0.116026303660214</v>
      </c>
      <c r="AB987" s="72" t="n">
        <f aca="false">AB986*(1+F987)</f>
        <v>8.53655867333617</v>
      </c>
      <c r="AC987" s="73" t="n">
        <f aca="false">MAX(AC986,AB987)</f>
        <v>9.33903707447139</v>
      </c>
      <c r="AD987" s="70" t="n">
        <f aca="false">1-AB987/AC987</f>
        <v>0.085927317210125</v>
      </c>
      <c r="AE987" s="73" t="n">
        <f aca="false">AE986*(1+M987)</f>
        <v>6.60980638017932</v>
      </c>
      <c r="AF987" s="73" t="n">
        <f aca="false">MAX(AF986,AE987)</f>
        <v>7.47194341606817</v>
      </c>
      <c r="AG987" s="70" t="n">
        <f aca="false">1-AE987/AF987</f>
        <v>0.115383239390552</v>
      </c>
      <c r="AH987" s="74" t="n">
        <f aca="false">IF(R987&gt;0,AH986+1,0)</f>
        <v>126</v>
      </c>
      <c r="AI987" s="74" t="n">
        <f aca="false">IF(U987&gt;0,AI986+1,0)</f>
        <v>126</v>
      </c>
      <c r="AJ987" s="74" t="n">
        <f aca="false">IF(G987&gt;0,AJ986+1,0)</f>
        <v>1</v>
      </c>
      <c r="AK987" s="74" t="n">
        <f aca="false">IF(G987&lt;=0,AK986+1,0)</f>
        <v>0</v>
      </c>
      <c r="AL987" s="74" t="n">
        <f aca="false">IF(K987&gt;0,AL986+1,0)</f>
        <v>1</v>
      </c>
      <c r="AM987" s="74" t="n">
        <f aca="false">IF(K987&lt;=0,AM986+1,0)</f>
        <v>0</v>
      </c>
    </row>
    <row r="988" customFormat="false" ht="15" hidden="false" customHeight="false" outlineLevel="0" collapsed="false">
      <c r="A988" s="61" t="n">
        <v>987</v>
      </c>
      <c r="B988" s="62" t="n">
        <v>42857.46875</v>
      </c>
      <c r="C988" s="63" t="n">
        <f aca="false">YEAR(B988)</f>
        <v>2017</v>
      </c>
      <c r="D988" s="32" t="s">
        <v>276</v>
      </c>
      <c r="E988" s="64" t="n">
        <v>9289.8</v>
      </c>
      <c r="F988" s="65" t="n">
        <v>-0.0026</v>
      </c>
      <c r="G988" s="66" t="n">
        <v>-24.15348</v>
      </c>
      <c r="H988" s="67" t="n">
        <f aca="false">E988+IF(D988="Long",1,-1)*G988</f>
        <v>9313.95348</v>
      </c>
      <c r="I988" s="68" t="n">
        <f aca="false">Assumptions!$B$58</f>
        <v>5.35750011455817</v>
      </c>
      <c r="J988" s="68" t="n">
        <f aca="false">INDEX(Yearly!$L$5:$L$22,MATCH(C988,Yearly!$A$5:$A$22,0))</f>
        <v>0.526967224382771</v>
      </c>
      <c r="K988" s="68" t="n">
        <f aca="false">G988-I988-J988</f>
        <v>-30.0379473389409</v>
      </c>
      <c r="L988" s="69" t="n">
        <f aca="false">(I988+J988)/Assumptions!$B$8</f>
        <v>0.00025946824429442</v>
      </c>
      <c r="M988" s="70" t="n">
        <f aca="false">F988-L988</f>
        <v>-0.00285946824429442</v>
      </c>
      <c r="N988" s="71" t="n">
        <f aca="false">G988*Assumptions!$B$7</f>
        <v>-189967.1202</v>
      </c>
      <c r="O988" s="71" t="n">
        <f aca="false">K988*Assumptions!$B$7</f>
        <v>-236248.45582077</v>
      </c>
      <c r="P988" s="68" t="n">
        <f aca="false">P987+G988</f>
        <v>12539.672465</v>
      </c>
      <c r="Q988" s="68" t="n">
        <f aca="false">MAX(Q987,P988)</f>
        <v>13312.91185</v>
      </c>
      <c r="R988" s="68" t="n">
        <f aca="false">Q988-P988</f>
        <v>773.239385000008</v>
      </c>
      <c r="S988" s="68" t="n">
        <f aca="false">S987+K988</f>
        <v>6721.25168484838</v>
      </c>
      <c r="T988" s="68" t="n">
        <f aca="false">MAX(T987,S988)</f>
        <v>8242.57374158216</v>
      </c>
      <c r="U988" s="68" t="n">
        <f aca="false">T988-S988</f>
        <v>1521.32205673378</v>
      </c>
      <c r="V988" s="70" t="n">
        <f aca="false">V987+F988</f>
        <v>2.2814</v>
      </c>
      <c r="W988" s="70" t="n">
        <f aca="false">MAX(W987,V988)</f>
        <v>2.3673</v>
      </c>
      <c r="X988" s="70" t="n">
        <f aca="false">W988-V988</f>
        <v>0.0859000000000014</v>
      </c>
      <c r="Y988" s="70" t="n">
        <f aca="false">Y987+M988</f>
        <v>2.02484399629826</v>
      </c>
      <c r="Z988" s="70" t="n">
        <f aca="false">MAX(Z987,Y988)</f>
        <v>2.14372976820277</v>
      </c>
      <c r="AA988" s="70" t="n">
        <f aca="false">Z988-Y988</f>
        <v>0.118885771904508</v>
      </c>
      <c r="AB988" s="72" t="n">
        <f aca="false">AB987*(1+F988)</f>
        <v>8.5143636207855</v>
      </c>
      <c r="AC988" s="73" t="n">
        <f aca="false">MAX(AC987,AB988)</f>
        <v>9.33903707447139</v>
      </c>
      <c r="AD988" s="70" t="n">
        <f aca="false">1-AB988/AC988</f>
        <v>0.0883039061853789</v>
      </c>
      <c r="AE988" s="73" t="n">
        <f aca="false">AE987*(1+M988)</f>
        <v>6.59090584873426</v>
      </c>
      <c r="AF988" s="73" t="n">
        <f aca="false">MAX(AF987,AE988)</f>
        <v>7.47194341606817</v>
      </c>
      <c r="AG988" s="70" t="n">
        <f aca="false">1-AE988/AF988</f>
        <v>0.117912772925885</v>
      </c>
      <c r="AH988" s="74" t="n">
        <f aca="false">IF(R988&gt;0,AH987+1,0)</f>
        <v>127</v>
      </c>
      <c r="AI988" s="74" t="n">
        <f aca="false">IF(U988&gt;0,AI987+1,0)</f>
        <v>127</v>
      </c>
      <c r="AJ988" s="74" t="n">
        <f aca="false">IF(G988&gt;0,AJ987+1,0)</f>
        <v>0</v>
      </c>
      <c r="AK988" s="74" t="n">
        <f aca="false">IF(G988&lt;=0,AK987+1,0)</f>
        <v>1</v>
      </c>
      <c r="AL988" s="74" t="n">
        <f aca="false">IF(K988&gt;0,AL987+1,0)</f>
        <v>0</v>
      </c>
      <c r="AM988" s="74" t="n">
        <f aca="false">IF(K988&lt;=0,AM987+1,0)</f>
        <v>1</v>
      </c>
    </row>
    <row r="989" customFormat="false" ht="15" hidden="false" customHeight="false" outlineLevel="0" collapsed="false">
      <c r="A989" s="61" t="n">
        <v>988</v>
      </c>
      <c r="B989" s="62" t="n">
        <v>42857.5729166667</v>
      </c>
      <c r="C989" s="63" t="n">
        <f aca="false">YEAR(B989)</f>
        <v>2017</v>
      </c>
      <c r="D989" s="32" t="s">
        <v>277</v>
      </c>
      <c r="E989" s="64" t="n">
        <v>9314.4</v>
      </c>
      <c r="F989" s="65" t="n">
        <v>0.0002</v>
      </c>
      <c r="G989" s="66" t="n">
        <v>1.86288</v>
      </c>
      <c r="H989" s="67" t="n">
        <f aca="false">E989+IF(D989="Long",1,-1)*G989</f>
        <v>9316.26288</v>
      </c>
      <c r="I989" s="68" t="n">
        <f aca="false">Assumptions!$B$58</f>
        <v>5.35750011455817</v>
      </c>
      <c r="J989" s="68" t="n">
        <f aca="false">INDEX(Yearly!$L$5:$L$22,MATCH(C989,Yearly!$A$5:$A$22,0))</f>
        <v>0.526967224382771</v>
      </c>
      <c r="K989" s="68" t="n">
        <f aca="false">G989-I989-J989</f>
        <v>-4.02158733894094</v>
      </c>
      <c r="L989" s="69" t="n">
        <f aca="false">(I989+J989)/Assumptions!$B$8</f>
        <v>0.00025946824429442</v>
      </c>
      <c r="M989" s="70" t="n">
        <f aca="false">F989-L989</f>
        <v>-5.94682442944201E-005</v>
      </c>
      <c r="N989" s="71" t="n">
        <f aca="false">G989*Assumptions!$B$7</f>
        <v>14651.5512</v>
      </c>
      <c r="O989" s="71" t="n">
        <f aca="false">K989*Assumptions!$B$7</f>
        <v>-31629.7844207705</v>
      </c>
      <c r="P989" s="68" t="n">
        <f aca="false">P988+G989</f>
        <v>12541.535345</v>
      </c>
      <c r="Q989" s="68" t="n">
        <f aca="false">MAX(Q988,P989)</f>
        <v>13312.91185</v>
      </c>
      <c r="R989" s="68" t="n">
        <f aca="false">Q989-P989</f>
        <v>771.376505000008</v>
      </c>
      <c r="S989" s="68" t="n">
        <f aca="false">S988+K989</f>
        <v>6717.23009750943</v>
      </c>
      <c r="T989" s="68" t="n">
        <f aca="false">MAX(T988,S989)</f>
        <v>8242.57374158216</v>
      </c>
      <c r="U989" s="68" t="n">
        <f aca="false">T989-S989</f>
        <v>1525.34364407272</v>
      </c>
      <c r="V989" s="70" t="n">
        <f aca="false">V988+F989</f>
        <v>2.2816</v>
      </c>
      <c r="W989" s="70" t="n">
        <f aca="false">MAX(W988,V989)</f>
        <v>2.3673</v>
      </c>
      <c r="X989" s="70" t="n">
        <f aca="false">W989-V989</f>
        <v>0.0857000000000014</v>
      </c>
      <c r="Y989" s="70" t="n">
        <f aca="false">Y988+M989</f>
        <v>2.02478452805396</v>
      </c>
      <c r="Z989" s="70" t="n">
        <f aca="false">MAX(Z988,Y989)</f>
        <v>2.14372976820277</v>
      </c>
      <c r="AA989" s="70" t="n">
        <f aca="false">Z989-Y989</f>
        <v>0.118945240148803</v>
      </c>
      <c r="AB989" s="72" t="n">
        <f aca="false">AB988*(1+F989)</f>
        <v>8.51606649350965</v>
      </c>
      <c r="AC989" s="73" t="n">
        <f aca="false">MAX(AC988,AB989)</f>
        <v>9.33903707447139</v>
      </c>
      <c r="AD989" s="70" t="n">
        <f aca="false">1-AB989/AC989</f>
        <v>0.0881215669666159</v>
      </c>
      <c r="AE989" s="73" t="n">
        <f aca="false">AE988*(1+M989)</f>
        <v>6.59051389913513</v>
      </c>
      <c r="AF989" s="73" t="n">
        <f aca="false">MAX(AF988,AE989)</f>
        <v>7.47194341606817</v>
      </c>
      <c r="AG989" s="70" t="n">
        <f aca="false">1-AE989/AF989</f>
        <v>0.117965229104594</v>
      </c>
      <c r="AH989" s="74" t="n">
        <f aca="false">IF(R989&gt;0,AH988+1,0)</f>
        <v>128</v>
      </c>
      <c r="AI989" s="74" t="n">
        <f aca="false">IF(U989&gt;0,AI988+1,0)</f>
        <v>128</v>
      </c>
      <c r="AJ989" s="74" t="n">
        <f aca="false">IF(G989&gt;0,AJ988+1,0)</f>
        <v>1</v>
      </c>
      <c r="AK989" s="74" t="n">
        <f aca="false">IF(G989&lt;=0,AK988+1,0)</f>
        <v>0</v>
      </c>
      <c r="AL989" s="74" t="n">
        <f aca="false">IF(K989&gt;0,AL988+1,0)</f>
        <v>0</v>
      </c>
      <c r="AM989" s="74" t="n">
        <f aca="false">IF(K989&lt;=0,AM988+1,0)</f>
        <v>2</v>
      </c>
    </row>
    <row r="990" customFormat="false" ht="15" hidden="false" customHeight="false" outlineLevel="0" collapsed="false">
      <c r="A990" s="61" t="n">
        <v>989</v>
      </c>
      <c r="B990" s="62" t="n">
        <v>42860.4895833333</v>
      </c>
      <c r="C990" s="63" t="n">
        <f aca="false">YEAR(B990)</f>
        <v>2017</v>
      </c>
      <c r="D990" s="32" t="s">
        <v>276</v>
      </c>
      <c r="E990" s="64" t="n">
        <v>9316.6</v>
      </c>
      <c r="F990" s="65" t="n">
        <v>0.0009</v>
      </c>
      <c r="G990" s="66" t="n">
        <v>8.38494</v>
      </c>
      <c r="H990" s="67" t="n">
        <f aca="false">E990+IF(D990="Long",1,-1)*G990</f>
        <v>9308.21506</v>
      </c>
      <c r="I990" s="68" t="n">
        <f aca="false">Assumptions!$B$58</f>
        <v>5.35750011455817</v>
      </c>
      <c r="J990" s="68" t="n">
        <f aca="false">INDEX(Yearly!$L$5:$L$22,MATCH(C990,Yearly!$A$5:$A$22,0))</f>
        <v>0.526967224382771</v>
      </c>
      <c r="K990" s="68" t="n">
        <f aca="false">G990-I990-J990</f>
        <v>2.50047266105906</v>
      </c>
      <c r="L990" s="69" t="n">
        <f aca="false">(I990+J990)/Assumptions!$B$8</f>
        <v>0.00025946824429442</v>
      </c>
      <c r="M990" s="70" t="n">
        <f aca="false">F990-L990</f>
        <v>0.00064053175570558</v>
      </c>
      <c r="N990" s="71" t="n">
        <f aca="false">G990*Assumptions!$B$7</f>
        <v>65947.5531</v>
      </c>
      <c r="O990" s="71" t="n">
        <f aca="false">K990*Assumptions!$B$7</f>
        <v>19666.2174792295</v>
      </c>
      <c r="P990" s="68" t="n">
        <f aca="false">P989+G990</f>
        <v>12549.920285</v>
      </c>
      <c r="Q990" s="68" t="n">
        <f aca="false">MAX(Q989,P990)</f>
        <v>13312.91185</v>
      </c>
      <c r="R990" s="68" t="n">
        <f aca="false">Q990-P990</f>
        <v>762.991565000008</v>
      </c>
      <c r="S990" s="68" t="n">
        <f aca="false">S989+K990</f>
        <v>6719.73057017049</v>
      </c>
      <c r="T990" s="68" t="n">
        <f aca="false">MAX(T989,S990)</f>
        <v>8242.57374158216</v>
      </c>
      <c r="U990" s="68" t="n">
        <f aca="false">T990-S990</f>
        <v>1522.84317141166</v>
      </c>
      <c r="V990" s="70" t="n">
        <f aca="false">V989+F990</f>
        <v>2.2825</v>
      </c>
      <c r="W990" s="70" t="n">
        <f aca="false">MAX(W989,V990)</f>
        <v>2.3673</v>
      </c>
      <c r="X990" s="70" t="n">
        <f aca="false">W990-V990</f>
        <v>0.0848000000000013</v>
      </c>
      <c r="Y990" s="70" t="n">
        <f aca="false">Y989+M990</f>
        <v>2.02542505980967</v>
      </c>
      <c r="Z990" s="70" t="n">
        <f aca="false">MAX(Z989,Y990)</f>
        <v>2.14372976820277</v>
      </c>
      <c r="AA990" s="70" t="n">
        <f aca="false">Z990-Y990</f>
        <v>0.118304708393097</v>
      </c>
      <c r="AB990" s="72" t="n">
        <f aca="false">AB989*(1+F990)</f>
        <v>8.52373095335381</v>
      </c>
      <c r="AC990" s="73" t="n">
        <f aca="false">MAX(AC989,AB990)</f>
        <v>9.33903707447139</v>
      </c>
      <c r="AD990" s="70" t="n">
        <f aca="false">1-AB990/AC990</f>
        <v>0.0873008763768859</v>
      </c>
      <c r="AE990" s="73" t="n">
        <f aca="false">AE989*(1+M990)</f>
        <v>6.59473533257394</v>
      </c>
      <c r="AF990" s="73" t="n">
        <f aca="false">MAX(AF989,AE990)</f>
        <v>7.47194341606817</v>
      </c>
      <c r="AG990" s="70" t="n">
        <f aca="false">1-AE990/AF990</f>
        <v>0.117400257824199</v>
      </c>
      <c r="AH990" s="74" t="n">
        <f aca="false">IF(R990&gt;0,AH989+1,0)</f>
        <v>129</v>
      </c>
      <c r="AI990" s="74" t="n">
        <f aca="false">IF(U990&gt;0,AI989+1,0)</f>
        <v>129</v>
      </c>
      <c r="AJ990" s="74" t="n">
        <f aca="false">IF(G990&gt;0,AJ989+1,0)</f>
        <v>2</v>
      </c>
      <c r="AK990" s="74" t="n">
        <f aca="false">IF(G990&lt;=0,AK989+1,0)</f>
        <v>0</v>
      </c>
      <c r="AL990" s="74" t="n">
        <f aca="false">IF(K990&gt;0,AL989+1,0)</f>
        <v>1</v>
      </c>
      <c r="AM990" s="74" t="n">
        <f aca="false">IF(K990&lt;=0,AM989+1,0)</f>
        <v>0</v>
      </c>
    </row>
    <row r="991" customFormat="false" ht="15" hidden="false" customHeight="false" outlineLevel="0" collapsed="false">
      <c r="A991" s="61" t="n">
        <v>990</v>
      </c>
      <c r="B991" s="62" t="n">
        <v>42863.40625</v>
      </c>
      <c r="C991" s="63" t="n">
        <f aca="false">YEAR(B991)</f>
        <v>2017</v>
      </c>
      <c r="D991" s="32" t="s">
        <v>277</v>
      </c>
      <c r="E991" s="64" t="n">
        <v>9307.95</v>
      </c>
      <c r="F991" s="65" t="n">
        <v>0.0001</v>
      </c>
      <c r="G991" s="66" t="n">
        <v>0.930795</v>
      </c>
      <c r="H991" s="67" t="n">
        <f aca="false">E991+IF(D991="Long",1,-1)*G991</f>
        <v>9308.880795</v>
      </c>
      <c r="I991" s="68" t="n">
        <f aca="false">Assumptions!$B$58</f>
        <v>5.35750011455817</v>
      </c>
      <c r="J991" s="68" t="n">
        <f aca="false">INDEX(Yearly!$L$5:$L$22,MATCH(C991,Yearly!$A$5:$A$22,0))</f>
        <v>0.526967224382771</v>
      </c>
      <c r="K991" s="68" t="n">
        <f aca="false">G991-I991-J991</f>
        <v>-4.95367233894094</v>
      </c>
      <c r="L991" s="69" t="n">
        <f aca="false">(I991+J991)/Assumptions!$B$8</f>
        <v>0.00025946824429442</v>
      </c>
      <c r="M991" s="70" t="n">
        <f aca="false">F991-L991</f>
        <v>-0.00015946824429442</v>
      </c>
      <c r="N991" s="71" t="n">
        <f aca="false">G991*Assumptions!$B$7</f>
        <v>7320.702675</v>
      </c>
      <c r="O991" s="71" t="n">
        <f aca="false">K991*Assumptions!$B$7</f>
        <v>-38960.6329457705</v>
      </c>
      <c r="P991" s="68" t="n">
        <f aca="false">P990+G991</f>
        <v>12550.85108</v>
      </c>
      <c r="Q991" s="68" t="n">
        <f aca="false">MAX(Q990,P991)</f>
        <v>13312.91185</v>
      </c>
      <c r="R991" s="68" t="n">
        <f aca="false">Q991-P991</f>
        <v>762.060770000007</v>
      </c>
      <c r="S991" s="68" t="n">
        <f aca="false">S990+K991</f>
        <v>6714.77689783155</v>
      </c>
      <c r="T991" s="68" t="n">
        <f aca="false">MAX(T990,S991)</f>
        <v>8242.57374158216</v>
      </c>
      <c r="U991" s="68" t="n">
        <f aca="false">T991-S991</f>
        <v>1527.79684375061</v>
      </c>
      <c r="V991" s="70" t="n">
        <f aca="false">V990+F991</f>
        <v>2.2826</v>
      </c>
      <c r="W991" s="70" t="n">
        <f aca="false">MAX(W990,V991)</f>
        <v>2.3673</v>
      </c>
      <c r="X991" s="70" t="n">
        <f aca="false">W991-V991</f>
        <v>0.0847000000000011</v>
      </c>
      <c r="Y991" s="70" t="n">
        <f aca="false">Y990+M991</f>
        <v>2.02526559156538</v>
      </c>
      <c r="Z991" s="70" t="n">
        <f aca="false">MAX(Z990,Y991)</f>
        <v>2.14372976820277</v>
      </c>
      <c r="AA991" s="70" t="n">
        <f aca="false">Z991-Y991</f>
        <v>0.118464176637392</v>
      </c>
      <c r="AB991" s="72" t="n">
        <f aca="false">AB990*(1+F991)</f>
        <v>8.52458332644915</v>
      </c>
      <c r="AC991" s="73" t="n">
        <f aca="false">MAX(AC990,AB991)</f>
        <v>9.33903707447139</v>
      </c>
      <c r="AD991" s="70" t="n">
        <f aca="false">1-AB991/AC991</f>
        <v>0.0872096064645236</v>
      </c>
      <c r="AE991" s="73" t="n">
        <f aca="false">AE990*(1+M991)</f>
        <v>6.59368368170887</v>
      </c>
      <c r="AF991" s="73" t="n">
        <f aca="false">MAX(AF990,AE991)</f>
        <v>7.47194341606817</v>
      </c>
      <c r="AG991" s="70" t="n">
        <f aca="false">1-AE991/AF991</f>
        <v>0.117541004455498</v>
      </c>
      <c r="AH991" s="74" t="n">
        <f aca="false">IF(R991&gt;0,AH990+1,0)</f>
        <v>130</v>
      </c>
      <c r="AI991" s="74" t="n">
        <f aca="false">IF(U991&gt;0,AI990+1,0)</f>
        <v>130</v>
      </c>
      <c r="AJ991" s="74" t="n">
        <f aca="false">IF(G991&gt;0,AJ990+1,0)</f>
        <v>3</v>
      </c>
      <c r="AK991" s="74" t="n">
        <f aca="false">IF(G991&lt;=0,AK990+1,0)</f>
        <v>0</v>
      </c>
      <c r="AL991" s="74" t="n">
        <f aca="false">IF(K991&gt;0,AL990+1,0)</f>
        <v>0</v>
      </c>
      <c r="AM991" s="74" t="n">
        <f aca="false">IF(K991&lt;=0,AM990+1,0)</f>
        <v>1</v>
      </c>
    </row>
    <row r="992" customFormat="false" ht="15" hidden="false" customHeight="false" outlineLevel="0" collapsed="false">
      <c r="A992" s="61" t="n">
        <v>991</v>
      </c>
      <c r="B992" s="62" t="n">
        <v>42863.5520833333</v>
      </c>
      <c r="C992" s="63" t="n">
        <f aca="false">YEAR(B992)</f>
        <v>2017</v>
      </c>
      <c r="D992" s="32" t="s">
        <v>276</v>
      </c>
      <c r="E992" s="64" t="n">
        <v>9308.9</v>
      </c>
      <c r="F992" s="65" t="n">
        <v>-0.0015</v>
      </c>
      <c r="G992" s="66" t="n">
        <v>-13.96335</v>
      </c>
      <c r="H992" s="67" t="n">
        <f aca="false">E992+IF(D992="Long",1,-1)*G992</f>
        <v>9322.86335</v>
      </c>
      <c r="I992" s="68" t="n">
        <f aca="false">Assumptions!$B$58</f>
        <v>5.35750011455817</v>
      </c>
      <c r="J992" s="68" t="n">
        <f aca="false">INDEX(Yearly!$L$5:$L$22,MATCH(C992,Yearly!$A$5:$A$22,0))</f>
        <v>0.526967224382771</v>
      </c>
      <c r="K992" s="68" t="n">
        <f aca="false">G992-I992-J992</f>
        <v>-19.8478173389409</v>
      </c>
      <c r="L992" s="69" t="n">
        <f aca="false">(I992+J992)/Assumptions!$B$8</f>
        <v>0.00025946824429442</v>
      </c>
      <c r="M992" s="70" t="n">
        <f aca="false">F992-L992</f>
        <v>-0.00175946824429442</v>
      </c>
      <c r="N992" s="71" t="n">
        <f aca="false">G992*Assumptions!$B$7</f>
        <v>-109821.74775</v>
      </c>
      <c r="O992" s="71" t="n">
        <f aca="false">K992*Assumptions!$B$7</f>
        <v>-156103.08337077</v>
      </c>
      <c r="P992" s="68" t="n">
        <f aca="false">P991+G992</f>
        <v>12536.88773</v>
      </c>
      <c r="Q992" s="68" t="n">
        <f aca="false">MAX(Q991,P992)</f>
        <v>13312.91185</v>
      </c>
      <c r="R992" s="68" t="n">
        <f aca="false">Q992-P992</f>
        <v>776.024120000007</v>
      </c>
      <c r="S992" s="68" t="n">
        <f aca="false">S991+K992</f>
        <v>6694.92908049261</v>
      </c>
      <c r="T992" s="68" t="n">
        <f aca="false">MAX(T991,S992)</f>
        <v>8242.57374158216</v>
      </c>
      <c r="U992" s="68" t="n">
        <f aca="false">T992-S992</f>
        <v>1547.64466108955</v>
      </c>
      <c r="V992" s="70" t="n">
        <f aca="false">V991+F992</f>
        <v>2.2811</v>
      </c>
      <c r="W992" s="70" t="n">
        <f aca="false">MAX(W991,V992)</f>
        <v>2.3673</v>
      </c>
      <c r="X992" s="70" t="n">
        <f aca="false">W992-V992</f>
        <v>0.0862000000000012</v>
      </c>
      <c r="Y992" s="70" t="n">
        <f aca="false">Y991+M992</f>
        <v>2.02350612332108</v>
      </c>
      <c r="Z992" s="70" t="n">
        <f aca="false">MAX(Z991,Y992)</f>
        <v>2.14372976820277</v>
      </c>
      <c r="AA992" s="70" t="n">
        <f aca="false">Z992-Y992</f>
        <v>0.120223644881686</v>
      </c>
      <c r="AB992" s="72" t="n">
        <f aca="false">AB991*(1+F992)</f>
        <v>8.51179645145947</v>
      </c>
      <c r="AC992" s="73" t="n">
        <f aca="false">MAX(AC991,AB992)</f>
        <v>9.33903707447139</v>
      </c>
      <c r="AD992" s="70" t="n">
        <f aca="false">1-AB992/AC992</f>
        <v>0.0885787920548268</v>
      </c>
      <c r="AE992" s="73" t="n">
        <f aca="false">AE991*(1+M992)</f>
        <v>6.58208230465798</v>
      </c>
      <c r="AF992" s="73" t="n">
        <f aca="false">MAX(AF991,AE992)</f>
        <v>7.47194341606817</v>
      </c>
      <c r="AG992" s="70" t="n">
        <f aca="false">1-AE992/AF992</f>
        <v>0.119093663035051</v>
      </c>
      <c r="AH992" s="74" t="n">
        <f aca="false">IF(R992&gt;0,AH991+1,0)</f>
        <v>131</v>
      </c>
      <c r="AI992" s="74" t="n">
        <f aca="false">IF(U992&gt;0,AI991+1,0)</f>
        <v>131</v>
      </c>
      <c r="AJ992" s="74" t="n">
        <f aca="false">IF(G992&gt;0,AJ991+1,0)</f>
        <v>0</v>
      </c>
      <c r="AK992" s="74" t="n">
        <f aca="false">IF(G992&lt;=0,AK991+1,0)</f>
        <v>1</v>
      </c>
      <c r="AL992" s="74" t="n">
        <f aca="false">IF(K992&gt;0,AL991+1,0)</f>
        <v>0</v>
      </c>
      <c r="AM992" s="74" t="n">
        <f aca="false">IF(K992&lt;=0,AM991+1,0)</f>
        <v>2</v>
      </c>
    </row>
    <row r="993" customFormat="false" ht="15" hidden="false" customHeight="false" outlineLevel="0" collapsed="false">
      <c r="A993" s="61" t="n">
        <v>992</v>
      </c>
      <c r="B993" s="62" t="n">
        <v>42863.59375</v>
      </c>
      <c r="C993" s="63" t="n">
        <f aca="false">YEAR(B993)</f>
        <v>2017</v>
      </c>
      <c r="D993" s="32" t="s">
        <v>277</v>
      </c>
      <c r="E993" s="64" t="n">
        <v>9322.7</v>
      </c>
      <c r="F993" s="65" t="n">
        <v>-0.0005</v>
      </c>
      <c r="G993" s="66" t="n">
        <v>-4.66135</v>
      </c>
      <c r="H993" s="67" t="n">
        <f aca="false">E993+IF(D993="Long",1,-1)*G993</f>
        <v>9318.03865</v>
      </c>
      <c r="I993" s="68" t="n">
        <f aca="false">Assumptions!$B$58</f>
        <v>5.35750011455817</v>
      </c>
      <c r="J993" s="68" t="n">
        <f aca="false">INDEX(Yearly!$L$5:$L$22,MATCH(C993,Yearly!$A$5:$A$22,0))</f>
        <v>0.526967224382771</v>
      </c>
      <c r="K993" s="68" t="n">
        <f aca="false">G993-I993-J993</f>
        <v>-10.5458173389409</v>
      </c>
      <c r="L993" s="69" t="n">
        <f aca="false">(I993+J993)/Assumptions!$B$8</f>
        <v>0.00025946824429442</v>
      </c>
      <c r="M993" s="70" t="n">
        <f aca="false">F993-L993</f>
        <v>-0.00075946824429442</v>
      </c>
      <c r="N993" s="71" t="n">
        <f aca="false">G993*Assumptions!$B$7</f>
        <v>-36661.51775</v>
      </c>
      <c r="O993" s="71" t="n">
        <f aca="false">K993*Assumptions!$B$7</f>
        <v>-82942.8533707705</v>
      </c>
      <c r="P993" s="68" t="n">
        <f aca="false">P992+G993</f>
        <v>12532.22638</v>
      </c>
      <c r="Q993" s="68" t="n">
        <f aca="false">MAX(Q992,P993)</f>
        <v>13312.91185</v>
      </c>
      <c r="R993" s="68" t="n">
        <f aca="false">Q993-P993</f>
        <v>780.685470000008</v>
      </c>
      <c r="S993" s="68" t="n">
        <f aca="false">S992+K993</f>
        <v>6684.38326315367</v>
      </c>
      <c r="T993" s="68" t="n">
        <f aca="false">MAX(T992,S993)</f>
        <v>8242.57374158216</v>
      </c>
      <c r="U993" s="68" t="n">
        <f aca="false">T993-S993</f>
        <v>1558.19047842849</v>
      </c>
      <c r="V993" s="70" t="n">
        <f aca="false">V992+F993</f>
        <v>2.2806</v>
      </c>
      <c r="W993" s="70" t="n">
        <f aca="false">MAX(W992,V993)</f>
        <v>2.3673</v>
      </c>
      <c r="X993" s="70" t="n">
        <f aca="false">W993-V993</f>
        <v>0.0867000000000013</v>
      </c>
      <c r="Y993" s="70" t="n">
        <f aca="false">Y992+M993</f>
        <v>2.02274665507679</v>
      </c>
      <c r="Z993" s="70" t="n">
        <f aca="false">MAX(Z992,Y993)</f>
        <v>2.14372976820277</v>
      </c>
      <c r="AA993" s="70" t="n">
        <f aca="false">Z993-Y993</f>
        <v>0.12098311312598</v>
      </c>
      <c r="AB993" s="72" t="n">
        <f aca="false">AB992*(1+F993)</f>
        <v>8.50754055323374</v>
      </c>
      <c r="AC993" s="73" t="n">
        <f aca="false">MAX(AC992,AB993)</f>
        <v>9.33903707447139</v>
      </c>
      <c r="AD993" s="70" t="n">
        <f aca="false">1-AB993/AC993</f>
        <v>0.0890345026587993</v>
      </c>
      <c r="AE993" s="73" t="n">
        <f aca="false">AE992*(1+M993)</f>
        <v>6.57708342216626</v>
      </c>
      <c r="AF993" s="73" t="n">
        <f aca="false">MAX(AF992,AE993)</f>
        <v>7.47194341606817</v>
      </c>
      <c r="AG993" s="70" t="n">
        <f aca="false">1-AE993/AF993</f>
        <v>0.119762683424173</v>
      </c>
      <c r="AH993" s="74" t="n">
        <f aca="false">IF(R993&gt;0,AH992+1,0)</f>
        <v>132</v>
      </c>
      <c r="AI993" s="74" t="n">
        <f aca="false">IF(U993&gt;0,AI992+1,0)</f>
        <v>132</v>
      </c>
      <c r="AJ993" s="74" t="n">
        <f aca="false">IF(G993&gt;0,AJ992+1,0)</f>
        <v>0</v>
      </c>
      <c r="AK993" s="74" t="n">
        <f aca="false">IF(G993&lt;=0,AK992+1,0)</f>
        <v>2</v>
      </c>
      <c r="AL993" s="74" t="n">
        <f aca="false">IF(K993&gt;0,AL992+1,0)</f>
        <v>0</v>
      </c>
      <c r="AM993" s="74" t="n">
        <f aca="false">IF(K993&lt;=0,AM992+1,0)</f>
        <v>3</v>
      </c>
    </row>
    <row r="994" customFormat="false" ht="15" hidden="false" customHeight="false" outlineLevel="0" collapsed="false">
      <c r="A994" s="61" t="n">
        <v>993</v>
      </c>
      <c r="B994" s="62" t="n">
        <v>42864.6354166667</v>
      </c>
      <c r="C994" s="63" t="n">
        <f aca="false">YEAR(B994)</f>
        <v>2017</v>
      </c>
      <c r="D994" s="32" t="s">
        <v>276</v>
      </c>
      <c r="E994" s="64" t="n">
        <v>9318.2</v>
      </c>
      <c r="F994" s="65" t="n">
        <v>-0.0044</v>
      </c>
      <c r="G994" s="66" t="n">
        <v>-41.00008</v>
      </c>
      <c r="H994" s="67" t="n">
        <f aca="false">E994+IF(D994="Long",1,-1)*G994</f>
        <v>9359.20008</v>
      </c>
      <c r="I994" s="68" t="n">
        <f aca="false">Assumptions!$B$58</f>
        <v>5.35750011455817</v>
      </c>
      <c r="J994" s="68" t="n">
        <f aca="false">INDEX(Yearly!$L$5:$L$22,MATCH(C994,Yearly!$A$5:$A$22,0))</f>
        <v>0.526967224382771</v>
      </c>
      <c r="K994" s="68" t="n">
        <f aca="false">G994-I994-J994</f>
        <v>-46.8845473389409</v>
      </c>
      <c r="L994" s="69" t="n">
        <f aca="false">(I994+J994)/Assumptions!$B$8</f>
        <v>0.00025946824429442</v>
      </c>
      <c r="M994" s="70" t="n">
        <f aca="false">F994-L994</f>
        <v>-0.00465946824429442</v>
      </c>
      <c r="N994" s="71" t="n">
        <f aca="false">G994*Assumptions!$B$7</f>
        <v>-322465.6292</v>
      </c>
      <c r="O994" s="71" t="n">
        <f aca="false">K994*Assumptions!$B$7</f>
        <v>-368746.964820771</v>
      </c>
      <c r="P994" s="68" t="n">
        <f aca="false">P993+G994</f>
        <v>12491.2263</v>
      </c>
      <c r="Q994" s="68" t="n">
        <f aca="false">MAX(Q993,P994)</f>
        <v>13312.91185</v>
      </c>
      <c r="R994" s="68" t="n">
        <f aca="false">Q994-P994</f>
        <v>821.685550000007</v>
      </c>
      <c r="S994" s="68" t="n">
        <f aca="false">S993+K994</f>
        <v>6637.49871581473</v>
      </c>
      <c r="T994" s="68" t="n">
        <f aca="false">MAX(T993,S994)</f>
        <v>8242.57374158216</v>
      </c>
      <c r="U994" s="68" t="n">
        <f aca="false">T994-S994</f>
        <v>1605.07502576743</v>
      </c>
      <c r="V994" s="70" t="n">
        <f aca="false">V993+F994</f>
        <v>2.2762</v>
      </c>
      <c r="W994" s="70" t="n">
        <f aca="false">MAX(W993,V994)</f>
        <v>2.3673</v>
      </c>
      <c r="X994" s="70" t="n">
        <f aca="false">W994-V994</f>
        <v>0.0911000000000013</v>
      </c>
      <c r="Y994" s="70" t="n">
        <f aca="false">Y993+M994</f>
        <v>2.01808718683249</v>
      </c>
      <c r="Z994" s="70" t="n">
        <f aca="false">MAX(Z993,Y994)</f>
        <v>2.14372976820277</v>
      </c>
      <c r="AA994" s="70" t="n">
        <f aca="false">Z994-Y994</f>
        <v>0.125642581370275</v>
      </c>
      <c r="AB994" s="72" t="n">
        <f aca="false">AB993*(1+F994)</f>
        <v>8.47010737479952</v>
      </c>
      <c r="AC994" s="73" t="n">
        <f aca="false">MAX(AC993,AB994)</f>
        <v>9.33903707447139</v>
      </c>
      <c r="AD994" s="70" t="n">
        <f aca="false">1-AB994/AC994</f>
        <v>0.0930427508471005</v>
      </c>
      <c r="AE994" s="73" t="n">
        <f aca="false">AE993*(1+M994)</f>
        <v>6.5464377108206</v>
      </c>
      <c r="AF994" s="73" t="n">
        <f aca="false">MAX(AF993,AE994)</f>
        <v>7.47194341606817</v>
      </c>
      <c r="AG994" s="70" t="n">
        <f aca="false">1-AE994/AF994</f>
        <v>0.123864121248201</v>
      </c>
      <c r="AH994" s="74" t="n">
        <f aca="false">IF(R994&gt;0,AH993+1,0)</f>
        <v>133</v>
      </c>
      <c r="AI994" s="74" t="n">
        <f aca="false">IF(U994&gt;0,AI993+1,0)</f>
        <v>133</v>
      </c>
      <c r="AJ994" s="74" t="n">
        <f aca="false">IF(G994&gt;0,AJ993+1,0)</f>
        <v>0</v>
      </c>
      <c r="AK994" s="74" t="n">
        <f aca="false">IF(G994&lt;=0,AK993+1,0)</f>
        <v>3</v>
      </c>
      <c r="AL994" s="74" t="n">
        <f aca="false">IF(K994&gt;0,AL993+1,0)</f>
        <v>0</v>
      </c>
      <c r="AM994" s="74" t="n">
        <f aca="false">IF(K994&lt;=0,AM993+1,0)</f>
        <v>4</v>
      </c>
    </row>
    <row r="995" customFormat="false" ht="15" hidden="false" customHeight="false" outlineLevel="0" collapsed="false">
      <c r="A995" s="61" t="n">
        <v>994</v>
      </c>
      <c r="B995" s="62" t="n">
        <v>42865.40625</v>
      </c>
      <c r="C995" s="63" t="n">
        <f aca="false">YEAR(B995)</f>
        <v>2017</v>
      </c>
      <c r="D995" s="32" t="s">
        <v>277</v>
      </c>
      <c r="E995" s="64" t="n">
        <v>9359.25</v>
      </c>
      <c r="F995" s="65" t="n">
        <v>0.0104</v>
      </c>
      <c r="G995" s="66" t="n">
        <v>97.3362</v>
      </c>
      <c r="H995" s="67" t="n">
        <f aca="false">E995+IF(D995="Long",1,-1)*G995</f>
        <v>9456.5862</v>
      </c>
      <c r="I995" s="68" t="n">
        <f aca="false">Assumptions!$B$58</f>
        <v>5.35750011455817</v>
      </c>
      <c r="J995" s="68" t="n">
        <f aca="false">INDEX(Yearly!$L$5:$L$22,MATCH(C995,Yearly!$A$5:$A$22,0))</f>
        <v>0.526967224382771</v>
      </c>
      <c r="K995" s="68" t="n">
        <f aca="false">G995-I995-J995</f>
        <v>91.4517326610591</v>
      </c>
      <c r="L995" s="69" t="n">
        <f aca="false">(I995+J995)/Assumptions!$B$8</f>
        <v>0.00025946824429442</v>
      </c>
      <c r="M995" s="70" t="n">
        <f aca="false">F995-L995</f>
        <v>0.0101405317557056</v>
      </c>
      <c r="N995" s="71" t="n">
        <f aca="false">G995*Assumptions!$B$7</f>
        <v>765549.213</v>
      </c>
      <c r="O995" s="71" t="n">
        <f aca="false">K995*Assumptions!$B$7</f>
        <v>719267.87737923</v>
      </c>
      <c r="P995" s="68" t="n">
        <f aca="false">P994+G995</f>
        <v>12588.5625</v>
      </c>
      <c r="Q995" s="68" t="n">
        <f aca="false">MAX(Q994,P995)</f>
        <v>13312.91185</v>
      </c>
      <c r="R995" s="68" t="n">
        <f aca="false">Q995-P995</f>
        <v>724.349350000008</v>
      </c>
      <c r="S995" s="68" t="n">
        <f aca="false">S994+K995</f>
        <v>6728.95044847579</v>
      </c>
      <c r="T995" s="68" t="n">
        <f aca="false">MAX(T994,S995)</f>
        <v>8242.57374158216</v>
      </c>
      <c r="U995" s="68" t="n">
        <f aca="false">T995-S995</f>
        <v>1513.62329310637</v>
      </c>
      <c r="V995" s="70" t="n">
        <f aca="false">V994+F995</f>
        <v>2.2866</v>
      </c>
      <c r="W995" s="70" t="n">
        <f aca="false">MAX(W994,V995)</f>
        <v>2.3673</v>
      </c>
      <c r="X995" s="70" t="n">
        <f aca="false">W995-V995</f>
        <v>0.0807000000000011</v>
      </c>
      <c r="Y995" s="70" t="n">
        <f aca="false">Y994+M995</f>
        <v>2.0282277185882</v>
      </c>
      <c r="Z995" s="70" t="n">
        <f aca="false">MAX(Z994,Y995)</f>
        <v>2.14372976820277</v>
      </c>
      <c r="AA995" s="70" t="n">
        <f aca="false">Z995-Y995</f>
        <v>0.11550204961457</v>
      </c>
      <c r="AB995" s="72" t="n">
        <f aca="false">AB994*(1+F995)</f>
        <v>8.55819649149743</v>
      </c>
      <c r="AC995" s="73" t="n">
        <f aca="false">MAX(AC994,AB995)</f>
        <v>9.33903707447139</v>
      </c>
      <c r="AD995" s="70" t="n">
        <f aca="false">1-AB995/AC995</f>
        <v>0.0836103954559102</v>
      </c>
      <c r="AE995" s="73" t="n">
        <f aca="false">AE994*(1+M995)</f>
        <v>6.61282207031393</v>
      </c>
      <c r="AF995" s="73" t="n">
        <f aca="false">MAX(AF994,AE995)</f>
        <v>7.47194341606817</v>
      </c>
      <c r="AG995" s="70" t="n">
        <f aca="false">1-AE995/AF995</f>
        <v>0.114979637547406</v>
      </c>
      <c r="AH995" s="74" t="n">
        <f aca="false">IF(R995&gt;0,AH994+1,0)</f>
        <v>134</v>
      </c>
      <c r="AI995" s="74" t="n">
        <f aca="false">IF(U995&gt;0,AI994+1,0)</f>
        <v>134</v>
      </c>
      <c r="AJ995" s="74" t="n">
        <f aca="false">IF(G995&gt;0,AJ994+1,0)</f>
        <v>1</v>
      </c>
      <c r="AK995" s="74" t="n">
        <f aca="false">IF(G995&lt;=0,AK994+1,0)</f>
        <v>0</v>
      </c>
      <c r="AL995" s="74" t="n">
        <f aca="false">IF(K995&gt;0,AL994+1,0)</f>
        <v>1</v>
      </c>
      <c r="AM995" s="74" t="n">
        <f aca="false">IF(K995&lt;=0,AM994+1,0)</f>
        <v>0</v>
      </c>
    </row>
    <row r="996" customFormat="false" ht="15" hidden="false" customHeight="false" outlineLevel="0" collapsed="false">
      <c r="A996" s="61" t="n">
        <v>995</v>
      </c>
      <c r="B996" s="62" t="n">
        <v>42873.4479166667</v>
      </c>
      <c r="C996" s="63" t="n">
        <f aca="false">YEAR(B996)</f>
        <v>2017</v>
      </c>
      <c r="D996" s="32" t="s">
        <v>276</v>
      </c>
      <c r="E996" s="64" t="n">
        <v>9456.85</v>
      </c>
      <c r="F996" s="65" t="n">
        <v>-0.0036</v>
      </c>
      <c r="G996" s="66" t="n">
        <v>-34.04466</v>
      </c>
      <c r="H996" s="67" t="n">
        <f aca="false">E996+IF(D996="Long",1,-1)*G996</f>
        <v>9490.89466</v>
      </c>
      <c r="I996" s="68" t="n">
        <f aca="false">Assumptions!$B$58</f>
        <v>5.35750011455817</v>
      </c>
      <c r="J996" s="68" t="n">
        <f aca="false">INDEX(Yearly!$L$5:$L$22,MATCH(C996,Yearly!$A$5:$A$22,0))</f>
        <v>0.526967224382771</v>
      </c>
      <c r="K996" s="68" t="n">
        <f aca="false">G996-I996-J996</f>
        <v>-39.9291273389409</v>
      </c>
      <c r="L996" s="69" t="n">
        <f aca="false">(I996+J996)/Assumptions!$B$8</f>
        <v>0.00025946824429442</v>
      </c>
      <c r="M996" s="70" t="n">
        <f aca="false">F996-L996</f>
        <v>-0.00385946824429442</v>
      </c>
      <c r="N996" s="71" t="n">
        <f aca="false">G996*Assumptions!$B$7</f>
        <v>-267761.2509</v>
      </c>
      <c r="O996" s="71" t="n">
        <f aca="false">K996*Assumptions!$B$7</f>
        <v>-314042.586520771</v>
      </c>
      <c r="P996" s="68" t="n">
        <f aca="false">P995+G996</f>
        <v>12554.51784</v>
      </c>
      <c r="Q996" s="68" t="n">
        <f aca="false">MAX(Q995,P996)</f>
        <v>13312.91185</v>
      </c>
      <c r="R996" s="68" t="n">
        <f aca="false">Q996-P996</f>
        <v>758.394010000007</v>
      </c>
      <c r="S996" s="68" t="n">
        <f aca="false">S995+K996</f>
        <v>6689.02132113685</v>
      </c>
      <c r="T996" s="68" t="n">
        <f aca="false">MAX(T995,S996)</f>
        <v>8242.57374158216</v>
      </c>
      <c r="U996" s="68" t="n">
        <f aca="false">T996-S996</f>
        <v>1553.55242044531</v>
      </c>
      <c r="V996" s="70" t="n">
        <f aca="false">V995+F996</f>
        <v>2.283</v>
      </c>
      <c r="W996" s="70" t="n">
        <f aca="false">MAX(W995,V996)</f>
        <v>2.3673</v>
      </c>
      <c r="X996" s="70" t="n">
        <f aca="false">W996-V996</f>
        <v>0.0843000000000012</v>
      </c>
      <c r="Y996" s="70" t="n">
        <f aca="false">Y995+M996</f>
        <v>2.0243682503439</v>
      </c>
      <c r="Z996" s="70" t="n">
        <f aca="false">MAX(Z995,Y996)</f>
        <v>2.14372976820277</v>
      </c>
      <c r="AA996" s="70" t="n">
        <f aca="false">Z996-Y996</f>
        <v>0.119361517858864</v>
      </c>
      <c r="AB996" s="72" t="n">
        <f aca="false">AB995*(1+F996)</f>
        <v>8.52738698412804</v>
      </c>
      <c r="AC996" s="73" t="n">
        <f aca="false">MAX(AC995,AB996)</f>
        <v>9.33903707447139</v>
      </c>
      <c r="AD996" s="70" t="n">
        <f aca="false">1-AB996/AC996</f>
        <v>0.0869093980322689</v>
      </c>
      <c r="AE996" s="73" t="n">
        <f aca="false">AE995*(1+M996)</f>
        <v>6.58730009352838</v>
      </c>
      <c r="AF996" s="73" t="n">
        <f aca="false">MAX(AF995,AE996)</f>
        <v>7.47194341606817</v>
      </c>
      <c r="AG996" s="70" t="n">
        <f aca="false">1-AE996/AF996</f>
        <v>0.118395345531846</v>
      </c>
      <c r="AH996" s="74" t="n">
        <f aca="false">IF(R996&gt;0,AH995+1,0)</f>
        <v>135</v>
      </c>
      <c r="AI996" s="74" t="n">
        <f aca="false">IF(U996&gt;0,AI995+1,0)</f>
        <v>135</v>
      </c>
      <c r="AJ996" s="74" t="n">
        <f aca="false">IF(G996&gt;0,AJ995+1,0)</f>
        <v>0</v>
      </c>
      <c r="AK996" s="74" t="n">
        <f aca="false">IF(G996&lt;=0,AK995+1,0)</f>
        <v>1</v>
      </c>
      <c r="AL996" s="74" t="n">
        <f aca="false">IF(K996&gt;0,AL995+1,0)</f>
        <v>0</v>
      </c>
      <c r="AM996" s="74" t="n">
        <f aca="false">IF(K996&lt;=0,AM995+1,0)</f>
        <v>1</v>
      </c>
    </row>
    <row r="997" customFormat="false" ht="15" hidden="false" customHeight="false" outlineLevel="0" collapsed="false">
      <c r="A997" s="61" t="n">
        <v>996</v>
      </c>
      <c r="B997" s="62" t="n">
        <v>42874.40625</v>
      </c>
      <c r="C997" s="63" t="n">
        <f aca="false">YEAR(B997)</f>
        <v>2017</v>
      </c>
      <c r="D997" s="32" t="s">
        <v>277</v>
      </c>
      <c r="E997" s="64" t="n">
        <v>9491.3</v>
      </c>
      <c r="F997" s="65" t="n">
        <v>-0.0061</v>
      </c>
      <c r="G997" s="66" t="n">
        <v>-57.89693</v>
      </c>
      <c r="H997" s="67" t="n">
        <f aca="false">E997+IF(D997="Long",1,-1)*G997</f>
        <v>9433.40307</v>
      </c>
      <c r="I997" s="68" t="n">
        <f aca="false">Assumptions!$B$58</f>
        <v>5.35750011455817</v>
      </c>
      <c r="J997" s="68" t="n">
        <f aca="false">INDEX(Yearly!$L$5:$L$22,MATCH(C997,Yearly!$A$5:$A$22,0))</f>
        <v>0.526967224382771</v>
      </c>
      <c r="K997" s="68" t="n">
        <f aca="false">G997-I997-J997</f>
        <v>-63.7813973389409</v>
      </c>
      <c r="L997" s="69" t="n">
        <f aca="false">(I997+J997)/Assumptions!$B$8</f>
        <v>0.00025946824429442</v>
      </c>
      <c r="M997" s="70" t="n">
        <f aca="false">F997-L997</f>
        <v>-0.00635946824429442</v>
      </c>
      <c r="N997" s="71" t="n">
        <f aca="false">G997*Assumptions!$B$7</f>
        <v>-455359.35445</v>
      </c>
      <c r="O997" s="71" t="n">
        <f aca="false">K997*Assumptions!$B$7</f>
        <v>-501640.690070771</v>
      </c>
      <c r="P997" s="68" t="n">
        <f aca="false">P996+G997</f>
        <v>12496.62091</v>
      </c>
      <c r="Q997" s="68" t="n">
        <f aca="false">MAX(Q996,P997)</f>
        <v>13312.91185</v>
      </c>
      <c r="R997" s="68" t="n">
        <f aca="false">Q997-P997</f>
        <v>816.290940000008</v>
      </c>
      <c r="S997" s="68" t="n">
        <f aca="false">S996+K997</f>
        <v>6625.23992379791</v>
      </c>
      <c r="T997" s="68" t="n">
        <f aca="false">MAX(T996,S997)</f>
        <v>8242.57374158216</v>
      </c>
      <c r="U997" s="68" t="n">
        <f aca="false">T997-S997</f>
        <v>1617.33381778425</v>
      </c>
      <c r="V997" s="70" t="n">
        <f aca="false">V996+F997</f>
        <v>2.2769</v>
      </c>
      <c r="W997" s="70" t="n">
        <f aca="false">MAX(W996,V997)</f>
        <v>2.3673</v>
      </c>
      <c r="X997" s="70" t="n">
        <f aca="false">W997-V997</f>
        <v>0.0904000000000012</v>
      </c>
      <c r="Y997" s="70" t="n">
        <f aca="false">Y996+M997</f>
        <v>2.01800878209961</v>
      </c>
      <c r="Z997" s="70" t="n">
        <f aca="false">MAX(Z996,Y997)</f>
        <v>2.14372976820277</v>
      </c>
      <c r="AA997" s="70" t="n">
        <f aca="false">Z997-Y997</f>
        <v>0.125720986103158</v>
      </c>
      <c r="AB997" s="72" t="n">
        <f aca="false">AB996*(1+F997)</f>
        <v>8.47536992352486</v>
      </c>
      <c r="AC997" s="73" t="n">
        <f aca="false">MAX(AC996,AB997)</f>
        <v>9.33903707447139</v>
      </c>
      <c r="AD997" s="70" t="n">
        <f aca="false">1-AB997/AC997</f>
        <v>0.0924792507042721</v>
      </c>
      <c r="AE997" s="73" t="n">
        <f aca="false">AE996*(1+M997)</f>
        <v>6.54540836776795</v>
      </c>
      <c r="AF997" s="73" t="n">
        <f aca="false">MAX(AF996,AE997)</f>
        <v>7.47194341606817</v>
      </c>
      <c r="AG997" s="70" t="n">
        <f aca="false">1-AE997/AF997</f>
        <v>0.124001882335958</v>
      </c>
      <c r="AH997" s="74" t="n">
        <f aca="false">IF(R997&gt;0,AH996+1,0)</f>
        <v>136</v>
      </c>
      <c r="AI997" s="74" t="n">
        <f aca="false">IF(U997&gt;0,AI996+1,0)</f>
        <v>136</v>
      </c>
      <c r="AJ997" s="74" t="n">
        <f aca="false">IF(G997&gt;0,AJ996+1,0)</f>
        <v>0</v>
      </c>
      <c r="AK997" s="74" t="n">
        <f aca="false">IF(G997&lt;=0,AK996+1,0)</f>
        <v>2</v>
      </c>
      <c r="AL997" s="74" t="n">
        <f aca="false">IF(K997&gt;0,AL996+1,0)</f>
        <v>0</v>
      </c>
      <c r="AM997" s="74" t="n">
        <f aca="false">IF(K997&lt;=0,AM996+1,0)</f>
        <v>2</v>
      </c>
    </row>
    <row r="998" customFormat="false" ht="15" hidden="false" customHeight="false" outlineLevel="0" collapsed="false">
      <c r="A998" s="61" t="n">
        <v>997</v>
      </c>
      <c r="B998" s="62" t="n">
        <v>42874.4895833333</v>
      </c>
      <c r="C998" s="63" t="n">
        <f aca="false">YEAR(B998)</f>
        <v>2017</v>
      </c>
      <c r="D998" s="32" t="s">
        <v>276</v>
      </c>
      <c r="E998" s="64" t="n">
        <v>9433.45</v>
      </c>
      <c r="F998" s="65" t="n">
        <v>-0.0042</v>
      </c>
      <c r="G998" s="66" t="n">
        <v>-39.62049</v>
      </c>
      <c r="H998" s="67" t="n">
        <f aca="false">E998+IF(D998="Long",1,-1)*G998</f>
        <v>9473.07049</v>
      </c>
      <c r="I998" s="68" t="n">
        <f aca="false">Assumptions!$B$58</f>
        <v>5.35750011455817</v>
      </c>
      <c r="J998" s="68" t="n">
        <f aca="false">INDEX(Yearly!$L$5:$L$22,MATCH(C998,Yearly!$A$5:$A$22,0))</f>
        <v>0.526967224382771</v>
      </c>
      <c r="K998" s="68" t="n">
        <f aca="false">G998-I998-J998</f>
        <v>-45.5049573389409</v>
      </c>
      <c r="L998" s="69" t="n">
        <f aca="false">(I998+J998)/Assumptions!$B$8</f>
        <v>0.00025946824429442</v>
      </c>
      <c r="M998" s="70" t="n">
        <f aca="false">F998-L998</f>
        <v>-0.00445946824429442</v>
      </c>
      <c r="N998" s="71" t="n">
        <f aca="false">G998*Assumptions!$B$7</f>
        <v>-311615.15385</v>
      </c>
      <c r="O998" s="71" t="n">
        <f aca="false">K998*Assumptions!$B$7</f>
        <v>-357896.489470771</v>
      </c>
      <c r="P998" s="68" t="n">
        <f aca="false">P997+G998</f>
        <v>12457.00042</v>
      </c>
      <c r="Q998" s="68" t="n">
        <f aca="false">MAX(Q997,P998)</f>
        <v>13312.91185</v>
      </c>
      <c r="R998" s="68" t="n">
        <f aca="false">Q998-P998</f>
        <v>855.911430000007</v>
      </c>
      <c r="S998" s="68" t="n">
        <f aca="false">S997+K998</f>
        <v>6579.73496645897</v>
      </c>
      <c r="T998" s="68" t="n">
        <f aca="false">MAX(T997,S998)</f>
        <v>8242.57374158216</v>
      </c>
      <c r="U998" s="68" t="n">
        <f aca="false">T998-S998</f>
        <v>1662.83877512319</v>
      </c>
      <c r="V998" s="70" t="n">
        <f aca="false">V997+F998</f>
        <v>2.2727</v>
      </c>
      <c r="W998" s="70" t="n">
        <f aca="false">MAX(W997,V998)</f>
        <v>2.3673</v>
      </c>
      <c r="X998" s="70" t="n">
        <f aca="false">W998-V998</f>
        <v>0.0946000000000011</v>
      </c>
      <c r="Y998" s="70" t="n">
        <f aca="false">Y997+M998</f>
        <v>2.01354931385532</v>
      </c>
      <c r="Z998" s="70" t="n">
        <f aca="false">MAX(Z997,Y998)</f>
        <v>2.14372976820277</v>
      </c>
      <c r="AA998" s="70" t="n">
        <f aca="false">Z998-Y998</f>
        <v>0.130180454347452</v>
      </c>
      <c r="AB998" s="72" t="n">
        <f aca="false">AB997*(1+F998)</f>
        <v>8.43977336984606</v>
      </c>
      <c r="AC998" s="73" t="n">
        <f aca="false">MAX(AC997,AB998)</f>
        <v>9.33903707447139</v>
      </c>
      <c r="AD998" s="70" t="n">
        <f aca="false">1-AB998/AC998</f>
        <v>0.0962908378513141</v>
      </c>
      <c r="AE998" s="73" t="n">
        <f aca="false">AE997*(1+M998)</f>
        <v>6.51621932700595</v>
      </c>
      <c r="AF998" s="73" t="n">
        <f aca="false">MAX(AF997,AE998)</f>
        <v>7.47194341606817</v>
      </c>
      <c r="AG998" s="70" t="n">
        <f aca="false">1-AE998/AF998</f>
        <v>0.127908368123743</v>
      </c>
      <c r="AH998" s="74" t="n">
        <f aca="false">IF(R998&gt;0,AH997+1,0)</f>
        <v>137</v>
      </c>
      <c r="AI998" s="74" t="n">
        <f aca="false">IF(U998&gt;0,AI997+1,0)</f>
        <v>137</v>
      </c>
      <c r="AJ998" s="74" t="n">
        <f aca="false">IF(G998&gt;0,AJ997+1,0)</f>
        <v>0</v>
      </c>
      <c r="AK998" s="74" t="n">
        <f aca="false">IF(G998&lt;=0,AK997+1,0)</f>
        <v>3</v>
      </c>
      <c r="AL998" s="74" t="n">
        <f aca="false">IF(K998&gt;0,AL997+1,0)</f>
        <v>0</v>
      </c>
      <c r="AM998" s="74" t="n">
        <f aca="false">IF(K998&lt;=0,AM997+1,0)</f>
        <v>3</v>
      </c>
    </row>
    <row r="999" customFormat="false" ht="15" hidden="false" customHeight="false" outlineLevel="0" collapsed="false">
      <c r="A999" s="61" t="n">
        <v>998</v>
      </c>
      <c r="B999" s="62" t="n">
        <v>42877.40625</v>
      </c>
      <c r="C999" s="63" t="n">
        <f aca="false">YEAR(B999)</f>
        <v>2017</v>
      </c>
      <c r="D999" s="32" t="s">
        <v>277</v>
      </c>
      <c r="E999" s="64" t="n">
        <v>9473.2</v>
      </c>
      <c r="F999" s="65" t="n">
        <v>-0.004</v>
      </c>
      <c r="G999" s="66" t="n">
        <v>-37.8928</v>
      </c>
      <c r="H999" s="67" t="n">
        <f aca="false">E999+IF(D999="Long",1,-1)*G999</f>
        <v>9435.3072</v>
      </c>
      <c r="I999" s="68" t="n">
        <f aca="false">Assumptions!$B$58</f>
        <v>5.35750011455817</v>
      </c>
      <c r="J999" s="68" t="n">
        <f aca="false">INDEX(Yearly!$L$5:$L$22,MATCH(C999,Yearly!$A$5:$A$22,0))</f>
        <v>0.526967224382771</v>
      </c>
      <c r="K999" s="68" t="n">
        <f aca="false">G999-I999-J999</f>
        <v>-43.7772673389409</v>
      </c>
      <c r="L999" s="69" t="n">
        <f aca="false">(I999+J999)/Assumptions!$B$8</f>
        <v>0.00025946824429442</v>
      </c>
      <c r="M999" s="70" t="n">
        <f aca="false">F999-L999</f>
        <v>-0.00425946824429442</v>
      </c>
      <c r="N999" s="71" t="n">
        <f aca="false">G999*Assumptions!$B$7</f>
        <v>-298026.872</v>
      </c>
      <c r="O999" s="71" t="n">
        <f aca="false">K999*Assumptions!$B$7</f>
        <v>-344308.207620771</v>
      </c>
      <c r="P999" s="68" t="n">
        <f aca="false">P998+G999</f>
        <v>12419.10762</v>
      </c>
      <c r="Q999" s="68" t="n">
        <f aca="false">MAX(Q998,P999)</f>
        <v>13312.91185</v>
      </c>
      <c r="R999" s="68" t="n">
        <f aca="false">Q999-P999</f>
        <v>893.804230000007</v>
      </c>
      <c r="S999" s="68" t="n">
        <f aca="false">S998+K999</f>
        <v>6535.95769912003</v>
      </c>
      <c r="T999" s="68" t="n">
        <f aca="false">MAX(T998,S999)</f>
        <v>8242.57374158216</v>
      </c>
      <c r="U999" s="68" t="n">
        <f aca="false">T999-S999</f>
        <v>1706.61604246213</v>
      </c>
      <c r="V999" s="70" t="n">
        <f aca="false">V998+F999</f>
        <v>2.2687</v>
      </c>
      <c r="W999" s="70" t="n">
        <f aca="false">MAX(W998,V999)</f>
        <v>2.3673</v>
      </c>
      <c r="X999" s="70" t="n">
        <f aca="false">W999-V999</f>
        <v>0.0986000000000011</v>
      </c>
      <c r="Y999" s="70" t="n">
        <f aca="false">Y998+M999</f>
        <v>2.00928984561102</v>
      </c>
      <c r="Z999" s="70" t="n">
        <f aca="false">MAX(Z998,Y999)</f>
        <v>2.14372976820277</v>
      </c>
      <c r="AA999" s="70" t="n">
        <f aca="false">Z999-Y999</f>
        <v>0.134439922591747</v>
      </c>
      <c r="AB999" s="72" t="n">
        <f aca="false">AB998*(1+F999)</f>
        <v>8.40601427636667</v>
      </c>
      <c r="AC999" s="73" t="n">
        <f aca="false">MAX(AC998,AB999)</f>
        <v>9.33903707447139</v>
      </c>
      <c r="AD999" s="70" t="n">
        <f aca="false">1-AB999/AC999</f>
        <v>0.0999056744999088</v>
      </c>
      <c r="AE999" s="73" t="n">
        <f aca="false">AE998*(1+M999)</f>
        <v>6.48846369770971</v>
      </c>
      <c r="AF999" s="73" t="n">
        <f aca="false">MAX(AF998,AE999)</f>
        <v>7.47194341606817</v>
      </c>
      <c r="AG999" s="70" t="n">
        <f aca="false">1-AE999/AF999</f>
        <v>0.131623014735835</v>
      </c>
      <c r="AH999" s="74" t="n">
        <f aca="false">IF(R999&gt;0,AH998+1,0)</f>
        <v>138</v>
      </c>
      <c r="AI999" s="74" t="n">
        <f aca="false">IF(U999&gt;0,AI998+1,0)</f>
        <v>138</v>
      </c>
      <c r="AJ999" s="74" t="n">
        <f aca="false">IF(G999&gt;0,AJ998+1,0)</f>
        <v>0</v>
      </c>
      <c r="AK999" s="74" t="n">
        <f aca="false">IF(G999&lt;=0,AK998+1,0)</f>
        <v>4</v>
      </c>
      <c r="AL999" s="74" t="n">
        <f aca="false">IF(K999&gt;0,AL998+1,0)</f>
        <v>0</v>
      </c>
      <c r="AM999" s="74" t="n">
        <f aca="false">IF(K999&lt;=0,AM998+1,0)</f>
        <v>4</v>
      </c>
    </row>
    <row r="1000" customFormat="false" ht="15" hidden="false" customHeight="false" outlineLevel="0" collapsed="false">
      <c r="A1000" s="61" t="n">
        <v>999</v>
      </c>
      <c r="B1000" s="62" t="n">
        <v>42877.5520833333</v>
      </c>
      <c r="C1000" s="63" t="n">
        <f aca="false">YEAR(B1000)</f>
        <v>2017</v>
      </c>
      <c r="D1000" s="32" t="s">
        <v>276</v>
      </c>
      <c r="E1000" s="64" t="n">
        <v>9435.15</v>
      </c>
      <c r="F1000" s="65" t="n">
        <v>0.0018</v>
      </c>
      <c r="G1000" s="66" t="n">
        <v>16.98327</v>
      </c>
      <c r="H1000" s="67" t="n">
        <f aca="false">E1000+IF(D1000="Long",1,-1)*G1000</f>
        <v>9418.16673</v>
      </c>
      <c r="I1000" s="68" t="n">
        <f aca="false">Assumptions!$B$58</f>
        <v>5.35750011455817</v>
      </c>
      <c r="J1000" s="68" t="n">
        <f aca="false">INDEX(Yearly!$L$5:$L$22,MATCH(C1000,Yearly!$A$5:$A$22,0))</f>
        <v>0.526967224382771</v>
      </c>
      <c r="K1000" s="68" t="n">
        <f aca="false">G1000-I1000-J1000</f>
        <v>11.0988026610591</v>
      </c>
      <c r="L1000" s="69" t="n">
        <f aca="false">(I1000+J1000)/Assumptions!$B$8</f>
        <v>0.00025946824429442</v>
      </c>
      <c r="M1000" s="70" t="n">
        <f aca="false">F1000-L1000</f>
        <v>0.00154053175570558</v>
      </c>
      <c r="N1000" s="71" t="n">
        <f aca="false">G1000*Assumptions!$B$7</f>
        <v>133573.41855</v>
      </c>
      <c r="O1000" s="71" t="n">
        <f aca="false">K1000*Assumptions!$B$7</f>
        <v>87292.0829292295</v>
      </c>
      <c r="P1000" s="68" t="n">
        <f aca="false">P999+G1000</f>
        <v>12436.09089</v>
      </c>
      <c r="Q1000" s="68" t="n">
        <f aca="false">MAX(Q999,P1000)</f>
        <v>13312.91185</v>
      </c>
      <c r="R1000" s="68" t="n">
        <f aca="false">Q1000-P1000</f>
        <v>876.820960000006</v>
      </c>
      <c r="S1000" s="68" t="n">
        <f aca="false">S999+K1000</f>
        <v>6547.05650178108</v>
      </c>
      <c r="T1000" s="68" t="n">
        <f aca="false">MAX(T999,S1000)</f>
        <v>8242.57374158216</v>
      </c>
      <c r="U1000" s="68" t="n">
        <f aca="false">T1000-S1000</f>
        <v>1695.51723980107</v>
      </c>
      <c r="V1000" s="70" t="n">
        <f aca="false">V999+F1000</f>
        <v>2.2705</v>
      </c>
      <c r="W1000" s="70" t="n">
        <f aca="false">MAX(W999,V1000)</f>
        <v>2.3673</v>
      </c>
      <c r="X1000" s="70" t="n">
        <f aca="false">W1000-V1000</f>
        <v>0.0968000000000013</v>
      </c>
      <c r="Y1000" s="70" t="n">
        <f aca="false">Y999+M1000</f>
        <v>2.01083037736673</v>
      </c>
      <c r="Z1000" s="70" t="n">
        <f aca="false">MAX(Z999,Y1000)</f>
        <v>2.14372976820277</v>
      </c>
      <c r="AA1000" s="70" t="n">
        <f aca="false">Z1000-Y1000</f>
        <v>0.132899390836041</v>
      </c>
      <c r="AB1000" s="72" t="n">
        <f aca="false">AB999*(1+F1000)</f>
        <v>8.42114510206413</v>
      </c>
      <c r="AC1000" s="73" t="n">
        <f aca="false">MAX(AC999,AB1000)</f>
        <v>9.33903707447139</v>
      </c>
      <c r="AD1000" s="70" t="n">
        <f aca="false">1-AB1000/AC1000</f>
        <v>0.0982855047140087</v>
      </c>
      <c r="AE1000" s="73" t="n">
        <f aca="false">AE999*(1+M1000)</f>
        <v>6.49845938208178</v>
      </c>
      <c r="AF1000" s="73" t="n">
        <f aca="false">MAX(AF999,AE1000)</f>
        <v>7.47194341606817</v>
      </c>
      <c r="AG1000" s="70" t="n">
        <f aca="false">1-AE1000/AF1000</f>
        <v>0.130285252414111</v>
      </c>
      <c r="AH1000" s="74" t="n">
        <f aca="false">IF(R1000&gt;0,AH999+1,0)</f>
        <v>139</v>
      </c>
      <c r="AI1000" s="74" t="n">
        <f aca="false">IF(U1000&gt;0,AI999+1,0)</f>
        <v>139</v>
      </c>
      <c r="AJ1000" s="74" t="n">
        <f aca="false">IF(G1000&gt;0,AJ999+1,0)</f>
        <v>1</v>
      </c>
      <c r="AK1000" s="74" t="n">
        <f aca="false">IF(G1000&lt;=0,AK999+1,0)</f>
        <v>0</v>
      </c>
      <c r="AL1000" s="74" t="n">
        <f aca="false">IF(K1000&gt;0,AL999+1,0)</f>
        <v>1</v>
      </c>
      <c r="AM1000" s="74" t="n">
        <f aca="false">IF(K1000&lt;=0,AM999+1,0)</f>
        <v>0</v>
      </c>
    </row>
    <row r="1001" customFormat="false" ht="15" hidden="false" customHeight="false" outlineLevel="0" collapsed="false">
      <c r="A1001" s="61" t="n">
        <v>1000</v>
      </c>
      <c r="B1001" s="62" t="n">
        <v>42880.46875</v>
      </c>
      <c r="C1001" s="63" t="n">
        <f aca="false">YEAR(B1001)</f>
        <v>2017</v>
      </c>
      <c r="D1001" s="32" t="s">
        <v>277</v>
      </c>
      <c r="E1001" s="64" t="n">
        <v>9417.95</v>
      </c>
      <c r="F1001" s="65" t="n">
        <v>0.023</v>
      </c>
      <c r="G1001" s="66" t="n">
        <v>216.61285</v>
      </c>
      <c r="H1001" s="67" t="n">
        <f aca="false">E1001+IF(D1001="Long",1,-1)*G1001</f>
        <v>9634.56285</v>
      </c>
      <c r="I1001" s="68" t="n">
        <f aca="false">Assumptions!$B$58</f>
        <v>5.35750011455817</v>
      </c>
      <c r="J1001" s="68" t="n">
        <f aca="false">INDEX(Yearly!$L$5:$L$22,MATCH(C1001,Yearly!$A$5:$A$22,0))</f>
        <v>0.526967224382771</v>
      </c>
      <c r="K1001" s="68" t="n">
        <f aca="false">G1001-I1001-J1001</f>
        <v>210.728382661059</v>
      </c>
      <c r="L1001" s="69" t="n">
        <f aca="false">(I1001+J1001)/Assumptions!$B$8</f>
        <v>0.00025946824429442</v>
      </c>
      <c r="M1001" s="70" t="n">
        <f aca="false">F1001-L1001</f>
        <v>0.0227405317557056</v>
      </c>
      <c r="N1001" s="71" t="n">
        <f aca="false">G1001*Assumptions!$B$7</f>
        <v>1703660.06525</v>
      </c>
      <c r="O1001" s="71" t="n">
        <f aca="false">K1001*Assumptions!$B$7</f>
        <v>1657378.72962923</v>
      </c>
      <c r="P1001" s="68" t="n">
        <f aca="false">P1000+G1001</f>
        <v>12652.70374</v>
      </c>
      <c r="Q1001" s="68" t="n">
        <f aca="false">MAX(Q1000,P1001)</f>
        <v>13312.91185</v>
      </c>
      <c r="R1001" s="68" t="n">
        <f aca="false">Q1001-P1001</f>
        <v>660.208110000007</v>
      </c>
      <c r="S1001" s="68" t="n">
        <f aca="false">S1000+K1001</f>
        <v>6757.78488444214</v>
      </c>
      <c r="T1001" s="68" t="n">
        <f aca="false">MAX(T1000,S1001)</f>
        <v>8242.57374158216</v>
      </c>
      <c r="U1001" s="68" t="n">
        <f aca="false">T1001-S1001</f>
        <v>1484.78885714001</v>
      </c>
      <c r="V1001" s="70" t="n">
        <f aca="false">V1000+F1001</f>
        <v>2.2935</v>
      </c>
      <c r="W1001" s="70" t="n">
        <f aca="false">MAX(W1000,V1001)</f>
        <v>2.3673</v>
      </c>
      <c r="X1001" s="70" t="n">
        <f aca="false">W1001-V1001</f>
        <v>0.0738000000000012</v>
      </c>
      <c r="Y1001" s="70" t="n">
        <f aca="false">Y1000+M1001</f>
        <v>2.03357090912243</v>
      </c>
      <c r="Z1001" s="70" t="n">
        <f aca="false">MAX(Z1000,Y1001)</f>
        <v>2.14372976820277</v>
      </c>
      <c r="AA1001" s="70" t="n">
        <f aca="false">Z1001-Y1001</f>
        <v>0.110158859080336</v>
      </c>
      <c r="AB1001" s="72" t="n">
        <f aca="false">AB1000*(1+F1001)</f>
        <v>8.61483143941161</v>
      </c>
      <c r="AC1001" s="73" t="n">
        <f aca="false">MAX(AC1000,AB1001)</f>
        <v>9.33903707447139</v>
      </c>
      <c r="AD1001" s="70" t="n">
        <f aca="false">1-AB1001/AC1001</f>
        <v>0.077546071322431</v>
      </c>
      <c r="AE1001" s="73" t="n">
        <f aca="false">AE1000*(1+M1001)</f>
        <v>6.64623780402317</v>
      </c>
      <c r="AF1001" s="73" t="n">
        <f aca="false">MAX(AF1000,AE1001)</f>
        <v>7.47194341606817</v>
      </c>
      <c r="AG1001" s="70" t="n">
        <f aca="false">1-AE1001/AF1001</f>
        <v>0.110507476578229</v>
      </c>
      <c r="AH1001" s="74" t="n">
        <f aca="false">IF(R1001&gt;0,AH1000+1,0)</f>
        <v>140</v>
      </c>
      <c r="AI1001" s="74" t="n">
        <f aca="false">IF(U1001&gt;0,AI1000+1,0)</f>
        <v>140</v>
      </c>
      <c r="AJ1001" s="74" t="n">
        <f aca="false">IF(G1001&gt;0,AJ1000+1,0)</f>
        <v>2</v>
      </c>
      <c r="AK1001" s="74" t="n">
        <f aca="false">IF(G1001&lt;=0,AK1000+1,0)</f>
        <v>0</v>
      </c>
      <c r="AL1001" s="74" t="n">
        <f aca="false">IF(K1001&gt;0,AL1000+1,0)</f>
        <v>2</v>
      </c>
      <c r="AM1001" s="74" t="n">
        <f aca="false">IF(K1001&lt;=0,AM1000+1,0)</f>
        <v>0</v>
      </c>
    </row>
    <row r="1002" customFormat="false" ht="15" hidden="false" customHeight="false" outlineLevel="0" collapsed="false">
      <c r="A1002" s="61" t="n">
        <v>1001</v>
      </c>
      <c r="B1002" s="62" t="n">
        <v>42892.6354166667</v>
      </c>
      <c r="C1002" s="63" t="n">
        <f aca="false">YEAR(B1002)</f>
        <v>2017</v>
      </c>
      <c r="D1002" s="32" t="s">
        <v>276</v>
      </c>
      <c r="E1002" s="64" t="n">
        <v>9634.75</v>
      </c>
      <c r="F1002" s="65" t="n">
        <v>-0.0029</v>
      </c>
      <c r="G1002" s="66" t="n">
        <v>-27.940775</v>
      </c>
      <c r="H1002" s="67" t="n">
        <f aca="false">E1002+IF(D1002="Long",1,-1)*G1002</f>
        <v>9662.690775</v>
      </c>
      <c r="I1002" s="68" t="n">
        <f aca="false">Assumptions!$B$58</f>
        <v>5.35750011455817</v>
      </c>
      <c r="J1002" s="68" t="n">
        <f aca="false">INDEX(Yearly!$L$5:$L$22,MATCH(C1002,Yearly!$A$5:$A$22,0))</f>
        <v>0.526967224382771</v>
      </c>
      <c r="K1002" s="68" t="n">
        <f aca="false">G1002-I1002-J1002</f>
        <v>-33.8252423389409</v>
      </c>
      <c r="L1002" s="69" t="n">
        <f aca="false">(I1002+J1002)/Assumptions!$B$8</f>
        <v>0.00025946824429442</v>
      </c>
      <c r="M1002" s="70" t="n">
        <f aca="false">F1002-L1002</f>
        <v>-0.00315946824429442</v>
      </c>
      <c r="N1002" s="71" t="n">
        <f aca="false">G1002*Assumptions!$B$7</f>
        <v>-219754.195375</v>
      </c>
      <c r="O1002" s="71" t="n">
        <f aca="false">K1002*Assumptions!$B$7</f>
        <v>-266035.530995771</v>
      </c>
      <c r="P1002" s="68" t="n">
        <f aca="false">P1001+G1002</f>
        <v>12624.762965</v>
      </c>
      <c r="Q1002" s="68" t="n">
        <f aca="false">MAX(Q1001,P1002)</f>
        <v>13312.91185</v>
      </c>
      <c r="R1002" s="68" t="n">
        <f aca="false">Q1002-P1002</f>
        <v>688.148885000006</v>
      </c>
      <c r="S1002" s="68" t="n">
        <f aca="false">S1001+K1002</f>
        <v>6723.9596421032</v>
      </c>
      <c r="T1002" s="68" t="n">
        <f aca="false">MAX(T1001,S1002)</f>
        <v>8242.57374158216</v>
      </c>
      <c r="U1002" s="68" t="n">
        <f aca="false">T1002-S1002</f>
        <v>1518.61409947895</v>
      </c>
      <c r="V1002" s="70" t="n">
        <f aca="false">V1001+F1002</f>
        <v>2.2906</v>
      </c>
      <c r="W1002" s="70" t="n">
        <f aca="false">MAX(W1001,V1002)</f>
        <v>2.3673</v>
      </c>
      <c r="X1002" s="70" t="n">
        <f aca="false">W1002-V1002</f>
        <v>0.0767000000000011</v>
      </c>
      <c r="Y1002" s="70" t="n">
        <f aca="false">Y1001+M1002</f>
        <v>2.03041144087814</v>
      </c>
      <c r="Z1002" s="70" t="n">
        <f aca="false">MAX(Z1001,Y1002)</f>
        <v>2.14372976820277</v>
      </c>
      <c r="AA1002" s="70" t="n">
        <f aca="false">Z1002-Y1002</f>
        <v>0.11331832732463</v>
      </c>
      <c r="AB1002" s="72" t="n">
        <f aca="false">AB1001*(1+F1002)</f>
        <v>8.58984842823731</v>
      </c>
      <c r="AC1002" s="73" t="n">
        <f aca="false">MAX(AC1001,AB1002)</f>
        <v>9.33903707447139</v>
      </c>
      <c r="AD1002" s="70" t="n">
        <f aca="false">1-AB1002/AC1002</f>
        <v>0.0802211877155959</v>
      </c>
      <c r="AE1002" s="73" t="n">
        <f aca="false">AE1001*(1+M1002)</f>
        <v>6.62523922673733</v>
      </c>
      <c r="AF1002" s="73" t="n">
        <f aca="false">MAX(AF1001,AE1002)</f>
        <v>7.47194341606817</v>
      </c>
      <c r="AG1002" s="70" t="n">
        <f aca="false">1-AE1002/AF1002</f>
        <v>0.113317799959517</v>
      </c>
      <c r="AH1002" s="74" t="n">
        <f aca="false">IF(R1002&gt;0,AH1001+1,0)</f>
        <v>141</v>
      </c>
      <c r="AI1002" s="74" t="n">
        <f aca="false">IF(U1002&gt;0,AI1001+1,0)</f>
        <v>141</v>
      </c>
      <c r="AJ1002" s="74" t="n">
        <f aca="false">IF(G1002&gt;0,AJ1001+1,0)</f>
        <v>0</v>
      </c>
      <c r="AK1002" s="74" t="n">
        <f aca="false">IF(G1002&lt;=0,AK1001+1,0)</f>
        <v>1</v>
      </c>
      <c r="AL1002" s="74" t="n">
        <f aca="false">IF(K1002&gt;0,AL1001+1,0)</f>
        <v>0</v>
      </c>
      <c r="AM1002" s="74" t="n">
        <f aca="false">IF(K1002&lt;=0,AM1001+1,0)</f>
        <v>1</v>
      </c>
    </row>
    <row r="1003" customFormat="false" ht="15" hidden="false" customHeight="false" outlineLevel="0" collapsed="false">
      <c r="A1003" s="61" t="n">
        <v>1002</v>
      </c>
      <c r="B1003" s="62" t="n">
        <v>42893.40625</v>
      </c>
      <c r="C1003" s="63" t="n">
        <f aca="false">YEAR(B1003)</f>
        <v>2017</v>
      </c>
      <c r="D1003" s="32" t="s">
        <v>277</v>
      </c>
      <c r="E1003" s="64" t="n">
        <v>9662.4</v>
      </c>
      <c r="F1003" s="65" t="n">
        <v>-0.0027</v>
      </c>
      <c r="G1003" s="66" t="n">
        <v>-26.08848</v>
      </c>
      <c r="H1003" s="67" t="n">
        <f aca="false">E1003+IF(D1003="Long",1,-1)*G1003</f>
        <v>9636.31152</v>
      </c>
      <c r="I1003" s="68" t="n">
        <f aca="false">Assumptions!$B$58</f>
        <v>5.35750011455817</v>
      </c>
      <c r="J1003" s="68" t="n">
        <f aca="false">INDEX(Yearly!$L$5:$L$22,MATCH(C1003,Yearly!$A$5:$A$22,0))</f>
        <v>0.526967224382771</v>
      </c>
      <c r="K1003" s="68" t="n">
        <f aca="false">G1003-I1003-J1003</f>
        <v>-31.9729473389409</v>
      </c>
      <c r="L1003" s="69" t="n">
        <f aca="false">(I1003+J1003)/Assumptions!$B$8</f>
        <v>0.00025946824429442</v>
      </c>
      <c r="M1003" s="70" t="n">
        <f aca="false">F1003-L1003</f>
        <v>-0.00295946824429442</v>
      </c>
      <c r="N1003" s="71" t="n">
        <f aca="false">G1003*Assumptions!$B$7</f>
        <v>-205185.8952</v>
      </c>
      <c r="O1003" s="71" t="n">
        <f aca="false">K1003*Assumptions!$B$7</f>
        <v>-251467.23082077</v>
      </c>
      <c r="P1003" s="68" t="n">
        <f aca="false">P1002+G1003</f>
        <v>12598.674485</v>
      </c>
      <c r="Q1003" s="68" t="n">
        <f aca="false">MAX(Q1002,P1003)</f>
        <v>13312.91185</v>
      </c>
      <c r="R1003" s="68" t="n">
        <f aca="false">Q1003-P1003</f>
        <v>714.237365000006</v>
      </c>
      <c r="S1003" s="68" t="n">
        <f aca="false">S1002+K1003</f>
        <v>6691.98669476426</v>
      </c>
      <c r="T1003" s="68" t="n">
        <f aca="false">MAX(T1002,S1003)</f>
        <v>8242.57374158216</v>
      </c>
      <c r="U1003" s="68" t="n">
        <f aca="false">T1003-S1003</f>
        <v>1550.5870468179</v>
      </c>
      <c r="V1003" s="70" t="n">
        <f aca="false">V1002+F1003</f>
        <v>2.2879</v>
      </c>
      <c r="W1003" s="70" t="n">
        <f aca="false">MAX(W1002,V1003)</f>
        <v>2.3673</v>
      </c>
      <c r="X1003" s="70" t="n">
        <f aca="false">W1003-V1003</f>
        <v>0.079400000000001</v>
      </c>
      <c r="Y1003" s="70" t="n">
        <f aca="false">Y1002+M1003</f>
        <v>2.02745197263384</v>
      </c>
      <c r="Z1003" s="70" t="n">
        <f aca="false">MAX(Z1002,Y1003)</f>
        <v>2.14372976820277</v>
      </c>
      <c r="AA1003" s="70" t="n">
        <f aca="false">Z1003-Y1003</f>
        <v>0.116277795568925</v>
      </c>
      <c r="AB1003" s="72" t="n">
        <f aca="false">AB1002*(1+F1003)</f>
        <v>8.56665583748107</v>
      </c>
      <c r="AC1003" s="73" t="n">
        <f aca="false">MAX(AC1002,AB1003)</f>
        <v>9.33903707447139</v>
      </c>
      <c r="AD1003" s="70" t="n">
        <f aca="false">1-AB1003/AC1003</f>
        <v>0.0827045905087638</v>
      </c>
      <c r="AE1003" s="73" t="n">
        <f aca="false">AE1002*(1+M1003)</f>
        <v>6.60563204163495</v>
      </c>
      <c r="AF1003" s="73" t="n">
        <f aca="false">MAX(AF1002,AE1003)</f>
        <v>7.47194341606817</v>
      </c>
      <c r="AG1003" s="70" t="n">
        <f aca="false">1-AE1003/AF1003</f>
        <v>0.115941907773318</v>
      </c>
      <c r="AH1003" s="74" t="n">
        <f aca="false">IF(R1003&gt;0,AH1002+1,0)</f>
        <v>142</v>
      </c>
      <c r="AI1003" s="74" t="n">
        <f aca="false">IF(U1003&gt;0,AI1002+1,0)</f>
        <v>142</v>
      </c>
      <c r="AJ1003" s="74" t="n">
        <f aca="false">IF(G1003&gt;0,AJ1002+1,0)</f>
        <v>0</v>
      </c>
      <c r="AK1003" s="74" t="n">
        <f aca="false">IF(G1003&lt;=0,AK1002+1,0)</f>
        <v>2</v>
      </c>
      <c r="AL1003" s="74" t="n">
        <f aca="false">IF(K1003&gt;0,AL1002+1,0)</f>
        <v>0</v>
      </c>
      <c r="AM1003" s="74" t="n">
        <f aca="false">IF(K1003&lt;=0,AM1002+1,0)</f>
        <v>2</v>
      </c>
    </row>
    <row r="1004" customFormat="false" ht="15" hidden="false" customHeight="false" outlineLevel="0" collapsed="false">
      <c r="A1004" s="61" t="n">
        <v>1003</v>
      </c>
      <c r="B1004" s="62" t="n">
        <v>42893.53125</v>
      </c>
      <c r="C1004" s="63" t="n">
        <f aca="false">YEAR(B1004)</f>
        <v>2017</v>
      </c>
      <c r="D1004" s="32" t="s">
        <v>276</v>
      </c>
      <c r="E1004" s="64" t="n">
        <v>9636.5</v>
      </c>
      <c r="F1004" s="65" t="n">
        <v>-0.003</v>
      </c>
      <c r="G1004" s="66" t="n">
        <v>-28.9095</v>
      </c>
      <c r="H1004" s="67" t="n">
        <f aca="false">E1004+IF(D1004="Long",1,-1)*G1004</f>
        <v>9665.4095</v>
      </c>
      <c r="I1004" s="68" t="n">
        <f aca="false">Assumptions!$B$58</f>
        <v>5.35750011455817</v>
      </c>
      <c r="J1004" s="68" t="n">
        <f aca="false">INDEX(Yearly!$L$5:$L$22,MATCH(C1004,Yearly!$A$5:$A$22,0))</f>
        <v>0.526967224382771</v>
      </c>
      <c r="K1004" s="68" t="n">
        <f aca="false">G1004-I1004-J1004</f>
        <v>-34.7939673389409</v>
      </c>
      <c r="L1004" s="69" t="n">
        <f aca="false">(I1004+J1004)/Assumptions!$B$8</f>
        <v>0.00025946824429442</v>
      </c>
      <c r="M1004" s="70" t="n">
        <f aca="false">F1004-L1004</f>
        <v>-0.00325946824429442</v>
      </c>
      <c r="N1004" s="71" t="n">
        <f aca="false">G1004*Assumptions!$B$7</f>
        <v>-227373.2175</v>
      </c>
      <c r="O1004" s="71" t="n">
        <f aca="false">K1004*Assumptions!$B$7</f>
        <v>-273654.553120771</v>
      </c>
      <c r="P1004" s="68" t="n">
        <f aca="false">P1003+G1004</f>
        <v>12569.764985</v>
      </c>
      <c r="Q1004" s="68" t="n">
        <f aca="false">MAX(Q1003,P1004)</f>
        <v>13312.91185</v>
      </c>
      <c r="R1004" s="68" t="n">
        <f aca="false">Q1004-P1004</f>
        <v>743.146865000006</v>
      </c>
      <c r="S1004" s="68" t="n">
        <f aca="false">S1003+K1004</f>
        <v>6657.19272742532</v>
      </c>
      <c r="T1004" s="68" t="n">
        <f aca="false">MAX(T1003,S1004)</f>
        <v>8242.57374158216</v>
      </c>
      <c r="U1004" s="68" t="n">
        <f aca="false">T1004-S1004</f>
        <v>1585.38101415684</v>
      </c>
      <c r="V1004" s="70" t="n">
        <f aca="false">V1003+F1004</f>
        <v>2.2849</v>
      </c>
      <c r="W1004" s="70" t="n">
        <f aca="false">MAX(W1003,V1004)</f>
        <v>2.3673</v>
      </c>
      <c r="X1004" s="70" t="n">
        <f aca="false">W1004-V1004</f>
        <v>0.0824000000000011</v>
      </c>
      <c r="Y1004" s="70" t="n">
        <f aca="false">Y1003+M1004</f>
        <v>2.02419250438955</v>
      </c>
      <c r="Z1004" s="70" t="n">
        <f aca="false">MAX(Z1003,Y1004)</f>
        <v>2.14372976820277</v>
      </c>
      <c r="AA1004" s="70" t="n">
        <f aca="false">Z1004-Y1004</f>
        <v>0.119537263813219</v>
      </c>
      <c r="AB1004" s="72" t="n">
        <f aca="false">AB1003*(1+F1004)</f>
        <v>8.54095586996863</v>
      </c>
      <c r="AC1004" s="73" t="n">
        <f aca="false">MAX(AC1003,AB1004)</f>
        <v>9.33903707447139</v>
      </c>
      <c r="AD1004" s="70" t="n">
        <f aca="false">1-AB1004/AC1004</f>
        <v>0.0854564767372374</v>
      </c>
      <c r="AE1004" s="73" t="n">
        <f aca="false">AE1003*(1+M1004)</f>
        <v>6.58410119376174</v>
      </c>
      <c r="AF1004" s="73" t="n">
        <f aca="false">MAX(AF1003,AE1004)</f>
        <v>7.47194341606817</v>
      </c>
      <c r="AG1004" s="70" t="n">
        <f aca="false">1-AE1004/AF1004</f>
        <v>0.118823467051043</v>
      </c>
      <c r="AH1004" s="74" t="n">
        <f aca="false">IF(R1004&gt;0,AH1003+1,0)</f>
        <v>143</v>
      </c>
      <c r="AI1004" s="74" t="n">
        <f aca="false">IF(U1004&gt;0,AI1003+1,0)</f>
        <v>143</v>
      </c>
      <c r="AJ1004" s="74" t="n">
        <f aca="false">IF(G1004&gt;0,AJ1003+1,0)</f>
        <v>0</v>
      </c>
      <c r="AK1004" s="74" t="n">
        <f aca="false">IF(G1004&lt;=0,AK1003+1,0)</f>
        <v>3</v>
      </c>
      <c r="AL1004" s="74" t="n">
        <f aca="false">IF(K1004&gt;0,AL1003+1,0)</f>
        <v>0</v>
      </c>
      <c r="AM1004" s="74" t="n">
        <f aca="false">IF(K1004&lt;=0,AM1003+1,0)</f>
        <v>3</v>
      </c>
    </row>
    <row r="1005" customFormat="false" ht="15" hidden="false" customHeight="false" outlineLevel="0" collapsed="false">
      <c r="A1005" s="61" t="n">
        <v>1004</v>
      </c>
      <c r="B1005" s="62" t="n">
        <v>42893.6354166667</v>
      </c>
      <c r="C1005" s="63" t="n">
        <f aca="false">YEAR(B1005)</f>
        <v>2017</v>
      </c>
      <c r="D1005" s="32" t="s">
        <v>277</v>
      </c>
      <c r="E1005" s="64" t="n">
        <v>9665.05</v>
      </c>
      <c r="F1005" s="65" t="n">
        <v>-0.002</v>
      </c>
      <c r="G1005" s="66" t="n">
        <v>-19.3301</v>
      </c>
      <c r="H1005" s="67" t="n">
        <f aca="false">E1005+IF(D1005="Long",1,-1)*G1005</f>
        <v>9645.7199</v>
      </c>
      <c r="I1005" s="68" t="n">
        <f aca="false">Assumptions!$B$58</f>
        <v>5.35750011455817</v>
      </c>
      <c r="J1005" s="68" t="n">
        <f aca="false">INDEX(Yearly!$L$5:$L$22,MATCH(C1005,Yearly!$A$5:$A$22,0))</f>
        <v>0.526967224382771</v>
      </c>
      <c r="K1005" s="68" t="n">
        <f aca="false">G1005-I1005-J1005</f>
        <v>-25.2145673389409</v>
      </c>
      <c r="L1005" s="69" t="n">
        <f aca="false">(I1005+J1005)/Assumptions!$B$8</f>
        <v>0.00025946824429442</v>
      </c>
      <c r="M1005" s="70" t="n">
        <f aca="false">F1005-L1005</f>
        <v>-0.00225946824429442</v>
      </c>
      <c r="N1005" s="71" t="n">
        <f aca="false">G1005*Assumptions!$B$7</f>
        <v>-152031.2365</v>
      </c>
      <c r="O1005" s="71" t="n">
        <f aca="false">K1005*Assumptions!$B$7</f>
        <v>-198312.572120771</v>
      </c>
      <c r="P1005" s="68" t="n">
        <f aca="false">P1004+G1005</f>
        <v>12550.434885</v>
      </c>
      <c r="Q1005" s="68" t="n">
        <f aca="false">MAX(Q1004,P1005)</f>
        <v>13312.91185</v>
      </c>
      <c r="R1005" s="68" t="n">
        <f aca="false">Q1005-P1005</f>
        <v>762.476965000005</v>
      </c>
      <c r="S1005" s="68" t="n">
        <f aca="false">S1004+K1005</f>
        <v>6631.97816008638</v>
      </c>
      <c r="T1005" s="68" t="n">
        <f aca="false">MAX(T1004,S1005)</f>
        <v>8242.57374158216</v>
      </c>
      <c r="U1005" s="68" t="n">
        <f aca="false">T1005-S1005</f>
        <v>1610.59558149578</v>
      </c>
      <c r="V1005" s="70" t="n">
        <f aca="false">V1004+F1005</f>
        <v>2.2829</v>
      </c>
      <c r="W1005" s="70" t="n">
        <f aca="false">MAX(W1004,V1005)</f>
        <v>2.3673</v>
      </c>
      <c r="X1005" s="70" t="n">
        <f aca="false">W1005-V1005</f>
        <v>0.0844000000000009</v>
      </c>
      <c r="Y1005" s="70" t="n">
        <f aca="false">Y1004+M1005</f>
        <v>2.02193303614525</v>
      </c>
      <c r="Z1005" s="70" t="n">
        <f aca="false">MAX(Z1004,Y1005)</f>
        <v>2.14372976820277</v>
      </c>
      <c r="AA1005" s="70" t="n">
        <f aca="false">Z1005-Y1005</f>
        <v>0.121796732057514</v>
      </c>
      <c r="AB1005" s="72" t="n">
        <f aca="false">AB1004*(1+F1005)</f>
        <v>8.52387395822869</v>
      </c>
      <c r="AC1005" s="73" t="n">
        <f aca="false">MAX(AC1004,AB1005)</f>
        <v>9.33903707447139</v>
      </c>
      <c r="AD1005" s="70" t="n">
        <f aca="false">1-AB1005/AC1005</f>
        <v>0.0872855637837631</v>
      </c>
      <c r="AE1005" s="73" t="n">
        <f aca="false">AE1004*(1+M1005)</f>
        <v>6.56922462619722</v>
      </c>
      <c r="AF1005" s="73" t="n">
        <f aca="false">MAX(AF1004,AE1005)</f>
        <v>7.47194341606817</v>
      </c>
      <c r="AG1005" s="70" t="n">
        <f aca="false">1-AE1005/AF1005</f>
        <v>0.120814457444858</v>
      </c>
      <c r="AH1005" s="74" t="n">
        <f aca="false">IF(R1005&gt;0,AH1004+1,0)</f>
        <v>144</v>
      </c>
      <c r="AI1005" s="74" t="n">
        <f aca="false">IF(U1005&gt;0,AI1004+1,0)</f>
        <v>144</v>
      </c>
      <c r="AJ1005" s="74" t="n">
        <f aca="false">IF(G1005&gt;0,AJ1004+1,0)</f>
        <v>0</v>
      </c>
      <c r="AK1005" s="74" t="n">
        <f aca="false">IF(G1005&lt;=0,AK1004+1,0)</f>
        <v>4</v>
      </c>
      <c r="AL1005" s="74" t="n">
        <f aca="false">IF(K1005&gt;0,AL1004+1,0)</f>
        <v>0</v>
      </c>
      <c r="AM1005" s="74" t="n">
        <f aca="false">IF(K1005&lt;=0,AM1004+1,0)</f>
        <v>4</v>
      </c>
    </row>
    <row r="1006" customFormat="false" ht="15" hidden="false" customHeight="false" outlineLevel="0" collapsed="false">
      <c r="A1006" s="61" t="n">
        <v>1005</v>
      </c>
      <c r="B1006" s="62" t="n">
        <v>42894.6354166667</v>
      </c>
      <c r="C1006" s="63" t="n">
        <f aca="false">YEAR(B1006)</f>
        <v>2017</v>
      </c>
      <c r="D1006" s="32" t="s">
        <v>276</v>
      </c>
      <c r="E1006" s="64" t="n">
        <v>9646.2</v>
      </c>
      <c r="F1006" s="65" t="n">
        <v>-0.0005</v>
      </c>
      <c r="G1006" s="66" t="n">
        <v>-4.8231</v>
      </c>
      <c r="H1006" s="67" t="n">
        <f aca="false">E1006+IF(D1006="Long",1,-1)*G1006</f>
        <v>9651.0231</v>
      </c>
      <c r="I1006" s="68" t="n">
        <f aca="false">Assumptions!$B$58</f>
        <v>5.35750011455817</v>
      </c>
      <c r="J1006" s="68" t="n">
        <f aca="false">INDEX(Yearly!$L$5:$L$22,MATCH(C1006,Yearly!$A$5:$A$22,0))</f>
        <v>0.526967224382771</v>
      </c>
      <c r="K1006" s="68" t="n">
        <f aca="false">G1006-I1006-J1006</f>
        <v>-10.7075673389409</v>
      </c>
      <c r="L1006" s="69" t="n">
        <f aca="false">(I1006+J1006)/Assumptions!$B$8</f>
        <v>0.00025946824429442</v>
      </c>
      <c r="M1006" s="70" t="n">
        <f aca="false">F1006-L1006</f>
        <v>-0.00075946824429442</v>
      </c>
      <c r="N1006" s="71" t="n">
        <f aca="false">G1006*Assumptions!$B$7</f>
        <v>-37933.6815</v>
      </c>
      <c r="O1006" s="71" t="n">
        <f aca="false">K1006*Assumptions!$B$7</f>
        <v>-84215.0171207705</v>
      </c>
      <c r="P1006" s="68" t="n">
        <f aca="false">P1005+G1006</f>
        <v>12545.611785</v>
      </c>
      <c r="Q1006" s="68" t="n">
        <f aca="false">MAX(Q1005,P1006)</f>
        <v>13312.91185</v>
      </c>
      <c r="R1006" s="68" t="n">
        <f aca="false">Q1006-P1006</f>
        <v>767.300065000005</v>
      </c>
      <c r="S1006" s="68" t="n">
        <f aca="false">S1005+K1006</f>
        <v>6621.27059274744</v>
      </c>
      <c r="T1006" s="68" t="n">
        <f aca="false">MAX(T1005,S1006)</f>
        <v>8242.57374158216</v>
      </c>
      <c r="U1006" s="68" t="n">
        <f aca="false">T1006-S1006</f>
        <v>1621.30314883472</v>
      </c>
      <c r="V1006" s="70" t="n">
        <f aca="false">V1005+F1006</f>
        <v>2.2824</v>
      </c>
      <c r="W1006" s="70" t="n">
        <f aca="false">MAX(W1005,V1006)</f>
        <v>2.3673</v>
      </c>
      <c r="X1006" s="70" t="n">
        <f aca="false">W1006-V1006</f>
        <v>0.0849000000000011</v>
      </c>
      <c r="Y1006" s="70" t="n">
        <f aca="false">Y1005+M1006</f>
        <v>2.02117356790096</v>
      </c>
      <c r="Z1006" s="70" t="n">
        <f aca="false">MAX(Z1005,Y1006)</f>
        <v>2.14372976820277</v>
      </c>
      <c r="AA1006" s="70" t="n">
        <f aca="false">Z1006-Y1006</f>
        <v>0.122556200301808</v>
      </c>
      <c r="AB1006" s="72" t="n">
        <f aca="false">AB1005*(1+F1006)</f>
        <v>8.51961202124958</v>
      </c>
      <c r="AC1006" s="73" t="n">
        <f aca="false">MAX(AC1005,AB1006)</f>
        <v>9.33903707447139</v>
      </c>
      <c r="AD1006" s="70" t="n">
        <f aca="false">1-AB1006/AC1006</f>
        <v>0.0877419210018712</v>
      </c>
      <c r="AE1006" s="73" t="n">
        <f aca="false">AE1005*(1+M1006)</f>
        <v>6.56423550870398</v>
      </c>
      <c r="AF1006" s="73" t="n">
        <f aca="false">MAX(AF1005,AE1006)</f>
        <v>7.47194341606817</v>
      </c>
      <c r="AG1006" s="70" t="n">
        <f aca="false">1-AE1006/AF1006</f>
        <v>0.121482170945272</v>
      </c>
      <c r="AH1006" s="74" t="n">
        <f aca="false">IF(R1006&gt;0,AH1005+1,0)</f>
        <v>145</v>
      </c>
      <c r="AI1006" s="74" t="n">
        <f aca="false">IF(U1006&gt;0,AI1005+1,0)</f>
        <v>145</v>
      </c>
      <c r="AJ1006" s="74" t="n">
        <f aca="false">IF(G1006&gt;0,AJ1005+1,0)</f>
        <v>0</v>
      </c>
      <c r="AK1006" s="74" t="n">
        <f aca="false">IF(G1006&lt;=0,AK1005+1,0)</f>
        <v>5</v>
      </c>
      <c r="AL1006" s="74" t="n">
        <f aca="false">IF(K1006&gt;0,AL1005+1,0)</f>
        <v>0</v>
      </c>
      <c r="AM1006" s="74" t="n">
        <f aca="false">IF(K1006&lt;=0,AM1005+1,0)</f>
        <v>5</v>
      </c>
    </row>
    <row r="1007" customFormat="false" ht="15" hidden="false" customHeight="false" outlineLevel="0" collapsed="false">
      <c r="A1007" s="61" t="n">
        <v>1006</v>
      </c>
      <c r="B1007" s="62" t="n">
        <v>42895.6145833333</v>
      </c>
      <c r="C1007" s="63" t="n">
        <f aca="false">YEAR(B1007)</f>
        <v>2017</v>
      </c>
      <c r="D1007" s="32" t="s">
        <v>277</v>
      </c>
      <c r="E1007" s="64" t="n">
        <v>9651.45</v>
      </c>
      <c r="F1007" s="65" t="n">
        <v>-0.003</v>
      </c>
      <c r="G1007" s="66" t="n">
        <v>-28.95435</v>
      </c>
      <c r="H1007" s="67" t="n">
        <f aca="false">E1007+IF(D1007="Long",1,-1)*G1007</f>
        <v>9622.49565</v>
      </c>
      <c r="I1007" s="68" t="n">
        <f aca="false">Assumptions!$B$58</f>
        <v>5.35750011455817</v>
      </c>
      <c r="J1007" s="68" t="n">
        <f aca="false">INDEX(Yearly!$L$5:$L$22,MATCH(C1007,Yearly!$A$5:$A$22,0))</f>
        <v>0.526967224382771</v>
      </c>
      <c r="K1007" s="68" t="n">
        <f aca="false">G1007-I1007-J1007</f>
        <v>-34.8388173389409</v>
      </c>
      <c r="L1007" s="69" t="n">
        <f aca="false">(I1007+J1007)/Assumptions!$B$8</f>
        <v>0.00025946824429442</v>
      </c>
      <c r="M1007" s="70" t="n">
        <f aca="false">F1007-L1007</f>
        <v>-0.00325946824429442</v>
      </c>
      <c r="N1007" s="71" t="n">
        <f aca="false">G1007*Assumptions!$B$7</f>
        <v>-227725.96275</v>
      </c>
      <c r="O1007" s="71" t="n">
        <f aca="false">K1007*Assumptions!$B$7</f>
        <v>-274007.298370771</v>
      </c>
      <c r="P1007" s="68" t="n">
        <f aca="false">P1006+G1007</f>
        <v>12516.657435</v>
      </c>
      <c r="Q1007" s="68" t="n">
        <f aca="false">MAX(Q1006,P1007)</f>
        <v>13312.91185</v>
      </c>
      <c r="R1007" s="68" t="n">
        <f aca="false">Q1007-P1007</f>
        <v>796.254415000005</v>
      </c>
      <c r="S1007" s="68" t="n">
        <f aca="false">S1006+K1007</f>
        <v>6586.4317754085</v>
      </c>
      <c r="T1007" s="68" t="n">
        <f aca="false">MAX(T1006,S1007)</f>
        <v>8242.57374158216</v>
      </c>
      <c r="U1007" s="68" t="n">
        <f aca="false">T1007-S1007</f>
        <v>1656.14196617366</v>
      </c>
      <c r="V1007" s="70" t="n">
        <f aca="false">V1006+F1007</f>
        <v>2.2794</v>
      </c>
      <c r="W1007" s="70" t="n">
        <f aca="false">MAX(W1006,V1007)</f>
        <v>2.3673</v>
      </c>
      <c r="X1007" s="70" t="n">
        <f aca="false">W1007-V1007</f>
        <v>0.0879000000000012</v>
      </c>
      <c r="Y1007" s="70" t="n">
        <f aca="false">Y1006+M1007</f>
        <v>2.01791409965667</v>
      </c>
      <c r="Z1007" s="70" t="n">
        <f aca="false">MAX(Z1006,Y1007)</f>
        <v>2.14372976820277</v>
      </c>
      <c r="AA1007" s="70" t="n">
        <f aca="false">Z1007-Y1007</f>
        <v>0.125815668546102</v>
      </c>
      <c r="AB1007" s="72" t="n">
        <f aca="false">AB1006*(1+F1007)</f>
        <v>8.49405318518583</v>
      </c>
      <c r="AC1007" s="73" t="n">
        <f aca="false">MAX(AC1006,AB1007)</f>
        <v>9.33903707447139</v>
      </c>
      <c r="AD1007" s="70" t="n">
        <f aca="false">1-AB1007/AC1007</f>
        <v>0.0904786952388655</v>
      </c>
      <c r="AE1007" s="73" t="n">
        <f aca="false">AE1006*(1+M1007)</f>
        <v>6.54283959151529</v>
      </c>
      <c r="AF1007" s="73" t="n">
        <f aca="false">MAX(AF1006,AE1007)</f>
        <v>7.47194341606817</v>
      </c>
      <c r="AG1007" s="70" t="n">
        <f aca="false">1-AE1007/AF1007</f>
        <v>0.124345671911122</v>
      </c>
      <c r="AH1007" s="74" t="n">
        <f aca="false">IF(R1007&gt;0,AH1006+1,0)</f>
        <v>146</v>
      </c>
      <c r="AI1007" s="74" t="n">
        <f aca="false">IF(U1007&gt;0,AI1006+1,0)</f>
        <v>146</v>
      </c>
      <c r="AJ1007" s="74" t="n">
        <f aca="false">IF(G1007&gt;0,AJ1006+1,0)</f>
        <v>0</v>
      </c>
      <c r="AK1007" s="74" t="n">
        <f aca="false">IF(G1007&lt;=0,AK1006+1,0)</f>
        <v>6</v>
      </c>
      <c r="AL1007" s="74" t="n">
        <f aca="false">IF(K1007&gt;0,AL1006+1,0)</f>
        <v>0</v>
      </c>
      <c r="AM1007" s="74" t="n">
        <f aca="false">IF(K1007&lt;=0,AM1006+1,0)</f>
        <v>6</v>
      </c>
    </row>
    <row r="1008" customFormat="false" ht="15" hidden="false" customHeight="false" outlineLevel="0" collapsed="false">
      <c r="A1008" s="61" t="n">
        <v>1007</v>
      </c>
      <c r="B1008" s="62" t="n">
        <v>42898.4270833333</v>
      </c>
      <c r="C1008" s="63" t="n">
        <f aca="false">YEAR(B1008)</f>
        <v>2017</v>
      </c>
      <c r="D1008" s="32" t="s">
        <v>276</v>
      </c>
      <c r="E1008" s="64" t="n">
        <v>9622.05</v>
      </c>
      <c r="F1008" s="65" t="n">
        <v>-0.0017</v>
      </c>
      <c r="G1008" s="66" t="n">
        <v>-16.357485</v>
      </c>
      <c r="H1008" s="67" t="n">
        <f aca="false">E1008+IF(D1008="Long",1,-1)*G1008</f>
        <v>9638.407485</v>
      </c>
      <c r="I1008" s="68" t="n">
        <f aca="false">Assumptions!$B$58</f>
        <v>5.35750011455817</v>
      </c>
      <c r="J1008" s="68" t="n">
        <f aca="false">INDEX(Yearly!$L$5:$L$22,MATCH(C1008,Yearly!$A$5:$A$22,0))</f>
        <v>0.526967224382771</v>
      </c>
      <c r="K1008" s="68" t="n">
        <f aca="false">G1008-I1008-J1008</f>
        <v>-22.2419523389409</v>
      </c>
      <c r="L1008" s="69" t="n">
        <f aca="false">(I1008+J1008)/Assumptions!$B$8</f>
        <v>0.00025946824429442</v>
      </c>
      <c r="M1008" s="70" t="n">
        <f aca="false">F1008-L1008</f>
        <v>-0.00195946824429442</v>
      </c>
      <c r="N1008" s="71" t="n">
        <f aca="false">G1008*Assumptions!$B$7</f>
        <v>-128651.619525</v>
      </c>
      <c r="O1008" s="71" t="n">
        <f aca="false">K1008*Assumptions!$B$7</f>
        <v>-174932.95514577</v>
      </c>
      <c r="P1008" s="68" t="n">
        <f aca="false">P1007+G1008</f>
        <v>12500.29995</v>
      </c>
      <c r="Q1008" s="68" t="n">
        <f aca="false">MAX(Q1007,P1008)</f>
        <v>13312.91185</v>
      </c>
      <c r="R1008" s="68" t="n">
        <f aca="false">Q1008-P1008</f>
        <v>812.611900000005</v>
      </c>
      <c r="S1008" s="68" t="n">
        <f aca="false">S1007+K1008</f>
        <v>6564.18982306956</v>
      </c>
      <c r="T1008" s="68" t="n">
        <f aca="false">MAX(T1007,S1008)</f>
        <v>8242.57374158216</v>
      </c>
      <c r="U1008" s="68" t="n">
        <f aca="false">T1008-S1008</f>
        <v>1678.3839185126</v>
      </c>
      <c r="V1008" s="70" t="n">
        <f aca="false">V1007+F1008</f>
        <v>2.2777</v>
      </c>
      <c r="W1008" s="70" t="n">
        <f aca="false">MAX(W1007,V1008)</f>
        <v>2.3673</v>
      </c>
      <c r="X1008" s="70" t="n">
        <f aca="false">W1008-V1008</f>
        <v>0.0896000000000012</v>
      </c>
      <c r="Y1008" s="70" t="n">
        <f aca="false">Y1007+M1008</f>
        <v>2.01595463141237</v>
      </c>
      <c r="Z1008" s="70" t="n">
        <f aca="false">MAX(Z1007,Y1008)</f>
        <v>2.14372976820277</v>
      </c>
      <c r="AA1008" s="70" t="n">
        <f aca="false">Z1008-Y1008</f>
        <v>0.127775136790397</v>
      </c>
      <c r="AB1008" s="72" t="n">
        <f aca="false">AB1007*(1+F1008)</f>
        <v>8.47961329477101</v>
      </c>
      <c r="AC1008" s="73" t="n">
        <f aca="false">MAX(AC1007,AB1008)</f>
        <v>9.33903707447139</v>
      </c>
      <c r="AD1008" s="70" t="n">
        <f aca="false">1-AB1008/AC1008</f>
        <v>0.0920248814569595</v>
      </c>
      <c r="AE1008" s="73" t="n">
        <f aca="false">AE1007*(1+M1008)</f>
        <v>6.53001910510821</v>
      </c>
      <c r="AF1008" s="73" t="n">
        <f aca="false">MAX(AF1007,AE1008)</f>
        <v>7.47194341606817</v>
      </c>
      <c r="AG1008" s="70" t="n">
        <f aca="false">1-AE1008/AF1008</f>
        <v>0.126061488759991</v>
      </c>
      <c r="AH1008" s="74" t="n">
        <f aca="false">IF(R1008&gt;0,AH1007+1,0)</f>
        <v>147</v>
      </c>
      <c r="AI1008" s="74" t="n">
        <f aca="false">IF(U1008&gt;0,AI1007+1,0)</f>
        <v>147</v>
      </c>
      <c r="AJ1008" s="74" t="n">
        <f aca="false">IF(G1008&gt;0,AJ1007+1,0)</f>
        <v>0</v>
      </c>
      <c r="AK1008" s="74" t="n">
        <f aca="false">IF(G1008&lt;=0,AK1007+1,0)</f>
        <v>7</v>
      </c>
      <c r="AL1008" s="74" t="n">
        <f aca="false">IF(K1008&gt;0,AL1007+1,0)</f>
        <v>0</v>
      </c>
      <c r="AM1008" s="74" t="n">
        <f aca="false">IF(K1008&lt;=0,AM1007+1,0)</f>
        <v>7</v>
      </c>
    </row>
    <row r="1009" customFormat="false" ht="15" hidden="false" customHeight="false" outlineLevel="0" collapsed="false">
      <c r="A1009" s="61" t="n">
        <v>1008</v>
      </c>
      <c r="B1009" s="62" t="n">
        <v>42899.40625</v>
      </c>
      <c r="C1009" s="63" t="n">
        <f aca="false">YEAR(B1009)</f>
        <v>2017</v>
      </c>
      <c r="D1009" s="32" t="s">
        <v>277</v>
      </c>
      <c r="E1009" s="64" t="n">
        <v>9638.4</v>
      </c>
      <c r="F1009" s="65" t="n">
        <v>-0.0024</v>
      </c>
      <c r="G1009" s="66" t="n">
        <v>-23.13216</v>
      </c>
      <c r="H1009" s="67" t="n">
        <f aca="false">E1009+IF(D1009="Long",1,-1)*G1009</f>
        <v>9615.26784</v>
      </c>
      <c r="I1009" s="68" t="n">
        <f aca="false">Assumptions!$B$58</f>
        <v>5.35750011455817</v>
      </c>
      <c r="J1009" s="68" t="n">
        <f aca="false">INDEX(Yearly!$L$5:$L$22,MATCH(C1009,Yearly!$A$5:$A$22,0))</f>
        <v>0.526967224382771</v>
      </c>
      <c r="K1009" s="68" t="n">
        <f aca="false">G1009-I1009-J1009</f>
        <v>-29.0166273389409</v>
      </c>
      <c r="L1009" s="69" t="n">
        <f aca="false">(I1009+J1009)/Assumptions!$B$8</f>
        <v>0.00025946824429442</v>
      </c>
      <c r="M1009" s="70" t="n">
        <f aca="false">F1009-L1009</f>
        <v>-0.00265946824429442</v>
      </c>
      <c r="N1009" s="71" t="n">
        <f aca="false">G1009*Assumptions!$B$7</f>
        <v>-181934.4384</v>
      </c>
      <c r="O1009" s="71" t="n">
        <f aca="false">K1009*Assumptions!$B$7</f>
        <v>-228215.77402077</v>
      </c>
      <c r="P1009" s="68" t="n">
        <f aca="false">P1008+G1009</f>
        <v>12477.16779</v>
      </c>
      <c r="Q1009" s="68" t="n">
        <f aca="false">MAX(Q1008,P1009)</f>
        <v>13312.91185</v>
      </c>
      <c r="R1009" s="68" t="n">
        <f aca="false">Q1009-P1009</f>
        <v>835.744060000005</v>
      </c>
      <c r="S1009" s="68" t="n">
        <f aca="false">S1008+K1009</f>
        <v>6535.17319573062</v>
      </c>
      <c r="T1009" s="68" t="n">
        <f aca="false">MAX(T1008,S1009)</f>
        <v>8242.57374158216</v>
      </c>
      <c r="U1009" s="68" t="n">
        <f aca="false">T1009-S1009</f>
        <v>1707.40054585154</v>
      </c>
      <c r="V1009" s="70" t="n">
        <f aca="false">V1008+F1009</f>
        <v>2.2753</v>
      </c>
      <c r="W1009" s="70" t="n">
        <f aca="false">MAX(W1008,V1009)</f>
        <v>2.3673</v>
      </c>
      <c r="X1009" s="70" t="n">
        <f aca="false">W1009-V1009</f>
        <v>0.0920000000000014</v>
      </c>
      <c r="Y1009" s="70" t="n">
        <f aca="false">Y1008+M1009</f>
        <v>2.01329516316808</v>
      </c>
      <c r="Z1009" s="70" t="n">
        <f aca="false">MAX(Z1008,Y1009)</f>
        <v>2.14372976820277</v>
      </c>
      <c r="AA1009" s="70" t="n">
        <f aca="false">Z1009-Y1009</f>
        <v>0.130434605034691</v>
      </c>
      <c r="AB1009" s="72" t="n">
        <f aca="false">AB1008*(1+F1009)</f>
        <v>8.45926222286356</v>
      </c>
      <c r="AC1009" s="73" t="n">
        <f aca="false">MAX(AC1008,AB1009)</f>
        <v>9.33903707447139</v>
      </c>
      <c r="AD1009" s="70" t="n">
        <f aca="false">1-AB1009/AC1009</f>
        <v>0.0942040217414629</v>
      </c>
      <c r="AE1009" s="73" t="n">
        <f aca="false">AE1008*(1+M1009)</f>
        <v>6.51265272666353</v>
      </c>
      <c r="AF1009" s="73" t="n">
        <f aca="false">MAX(AF1008,AE1009)</f>
        <v>7.47194341606817</v>
      </c>
      <c r="AG1009" s="70" t="n">
        <f aca="false">1-AE1009/AF1009</f>
        <v>0.1283857004781</v>
      </c>
      <c r="AH1009" s="74" t="n">
        <f aca="false">IF(R1009&gt;0,AH1008+1,0)</f>
        <v>148</v>
      </c>
      <c r="AI1009" s="74" t="n">
        <f aca="false">IF(U1009&gt;0,AI1008+1,0)</f>
        <v>148</v>
      </c>
      <c r="AJ1009" s="74" t="n">
        <f aca="false">IF(G1009&gt;0,AJ1008+1,0)</f>
        <v>0</v>
      </c>
      <c r="AK1009" s="74" t="n">
        <f aca="false">IF(G1009&lt;=0,AK1008+1,0)</f>
        <v>8</v>
      </c>
      <c r="AL1009" s="74" t="n">
        <f aca="false">IF(K1009&gt;0,AL1008+1,0)</f>
        <v>0</v>
      </c>
      <c r="AM1009" s="74" t="n">
        <f aca="false">IF(K1009&lt;=0,AM1008+1,0)</f>
        <v>8</v>
      </c>
    </row>
    <row r="1010" customFormat="false" ht="15" hidden="false" customHeight="false" outlineLevel="0" collapsed="false">
      <c r="A1010" s="61" t="n">
        <v>1009</v>
      </c>
      <c r="B1010" s="62" t="n">
        <v>42899.6145833333</v>
      </c>
      <c r="C1010" s="63" t="n">
        <f aca="false">YEAR(B1010)</f>
        <v>2017</v>
      </c>
      <c r="D1010" s="32" t="s">
        <v>276</v>
      </c>
      <c r="E1010" s="64" t="n">
        <v>9615.65</v>
      </c>
      <c r="F1010" s="65" t="n">
        <v>-0.0017</v>
      </c>
      <c r="G1010" s="66" t="n">
        <v>-16.346605</v>
      </c>
      <c r="H1010" s="67" t="n">
        <f aca="false">E1010+IF(D1010="Long",1,-1)*G1010</f>
        <v>9631.996605</v>
      </c>
      <c r="I1010" s="68" t="n">
        <f aca="false">Assumptions!$B$58</f>
        <v>5.35750011455817</v>
      </c>
      <c r="J1010" s="68" t="n">
        <f aca="false">INDEX(Yearly!$L$5:$L$22,MATCH(C1010,Yearly!$A$5:$A$22,0))</f>
        <v>0.526967224382771</v>
      </c>
      <c r="K1010" s="68" t="n">
        <f aca="false">G1010-I1010-J1010</f>
        <v>-22.2310723389409</v>
      </c>
      <c r="L1010" s="69" t="n">
        <f aca="false">(I1010+J1010)/Assumptions!$B$8</f>
        <v>0.00025946824429442</v>
      </c>
      <c r="M1010" s="70" t="n">
        <f aca="false">F1010-L1010</f>
        <v>-0.00195946824429442</v>
      </c>
      <c r="N1010" s="71" t="n">
        <f aca="false">G1010*Assumptions!$B$7</f>
        <v>-128566.048325</v>
      </c>
      <c r="O1010" s="71" t="n">
        <f aca="false">K1010*Assumptions!$B$7</f>
        <v>-174847.38394577</v>
      </c>
      <c r="P1010" s="68" t="n">
        <f aca="false">P1009+G1010</f>
        <v>12460.821185</v>
      </c>
      <c r="Q1010" s="68" t="n">
        <f aca="false">MAX(Q1009,P1010)</f>
        <v>13312.91185</v>
      </c>
      <c r="R1010" s="68" t="n">
        <f aca="false">Q1010-P1010</f>
        <v>852.090665000005</v>
      </c>
      <c r="S1010" s="68" t="n">
        <f aca="false">S1009+K1010</f>
        <v>6512.94212339167</v>
      </c>
      <c r="T1010" s="68" t="n">
        <f aca="false">MAX(T1009,S1010)</f>
        <v>8242.57374158216</v>
      </c>
      <c r="U1010" s="68" t="n">
        <f aca="false">T1010-S1010</f>
        <v>1729.63161819048</v>
      </c>
      <c r="V1010" s="70" t="n">
        <f aca="false">V1009+F1010</f>
        <v>2.2736</v>
      </c>
      <c r="W1010" s="70" t="n">
        <f aca="false">MAX(W1009,V1010)</f>
        <v>2.3673</v>
      </c>
      <c r="X1010" s="70" t="n">
        <f aca="false">W1010-V1010</f>
        <v>0.0937000000000015</v>
      </c>
      <c r="Y1010" s="70" t="n">
        <f aca="false">Y1009+M1010</f>
        <v>2.01133569492378</v>
      </c>
      <c r="Z1010" s="70" t="n">
        <f aca="false">MAX(Z1009,Y1010)</f>
        <v>2.14372976820277</v>
      </c>
      <c r="AA1010" s="70" t="n">
        <f aca="false">Z1010-Y1010</f>
        <v>0.132394073278985</v>
      </c>
      <c r="AB1010" s="72" t="n">
        <f aca="false">AB1009*(1+F1010)</f>
        <v>8.44488147708469</v>
      </c>
      <c r="AC1010" s="73" t="n">
        <f aca="false">MAX(AC1009,AB1010)</f>
        <v>9.33903707447139</v>
      </c>
      <c r="AD1010" s="70" t="n">
        <f aca="false">1-AB1010/AC1010</f>
        <v>0.0957438749045024</v>
      </c>
      <c r="AE1010" s="73" t="n">
        <f aca="false">AE1009*(1+M1010)</f>
        <v>6.49989139045952</v>
      </c>
      <c r="AF1010" s="73" t="n">
        <f aca="false">MAX(AF1009,AE1010)</f>
        <v>7.47194341606817</v>
      </c>
      <c r="AG1010" s="70" t="n">
        <f aca="false">1-AE1010/AF1010</f>
        <v>0.130093601019286</v>
      </c>
      <c r="AH1010" s="74" t="n">
        <f aca="false">IF(R1010&gt;0,AH1009+1,0)</f>
        <v>149</v>
      </c>
      <c r="AI1010" s="74" t="n">
        <f aca="false">IF(U1010&gt;0,AI1009+1,0)</f>
        <v>149</v>
      </c>
      <c r="AJ1010" s="74" t="n">
        <f aca="false">IF(G1010&gt;0,AJ1009+1,0)</f>
        <v>0</v>
      </c>
      <c r="AK1010" s="74" t="n">
        <f aca="false">IF(G1010&lt;=0,AK1009+1,0)</f>
        <v>9</v>
      </c>
      <c r="AL1010" s="74" t="n">
        <f aca="false">IF(K1010&gt;0,AL1009+1,0)</f>
        <v>0</v>
      </c>
      <c r="AM1010" s="74" t="n">
        <f aca="false">IF(K1010&lt;=0,AM1009+1,0)</f>
        <v>9</v>
      </c>
    </row>
    <row r="1011" customFormat="false" ht="15" hidden="false" customHeight="false" outlineLevel="0" collapsed="false">
      <c r="A1011" s="61" t="n">
        <v>1010</v>
      </c>
      <c r="B1011" s="62" t="n">
        <v>42905.40625</v>
      </c>
      <c r="C1011" s="63" t="n">
        <f aca="false">YEAR(B1011)</f>
        <v>2017</v>
      </c>
      <c r="D1011" s="32" t="s">
        <v>277</v>
      </c>
      <c r="E1011" s="64" t="n">
        <v>9631.8</v>
      </c>
      <c r="F1011" s="65" t="n">
        <v>-0.0014</v>
      </c>
      <c r="G1011" s="66" t="n">
        <v>-13.48452</v>
      </c>
      <c r="H1011" s="67" t="n">
        <f aca="false">E1011+IF(D1011="Long",1,-1)*G1011</f>
        <v>9618.31548</v>
      </c>
      <c r="I1011" s="68" t="n">
        <f aca="false">Assumptions!$B$58</f>
        <v>5.35750011455817</v>
      </c>
      <c r="J1011" s="68" t="n">
        <f aca="false">INDEX(Yearly!$L$5:$L$22,MATCH(C1011,Yearly!$A$5:$A$22,0))</f>
        <v>0.526967224382771</v>
      </c>
      <c r="K1011" s="68" t="n">
        <f aca="false">G1011-I1011-J1011</f>
        <v>-19.3689873389409</v>
      </c>
      <c r="L1011" s="69" t="n">
        <f aca="false">(I1011+J1011)/Assumptions!$B$8</f>
        <v>0.00025946824429442</v>
      </c>
      <c r="M1011" s="70" t="n">
        <f aca="false">F1011-L1011</f>
        <v>-0.00165946824429442</v>
      </c>
      <c r="N1011" s="71" t="n">
        <f aca="false">G1011*Assumptions!$B$7</f>
        <v>-106055.7498</v>
      </c>
      <c r="O1011" s="71" t="n">
        <f aca="false">K1011*Assumptions!$B$7</f>
        <v>-152337.08542077</v>
      </c>
      <c r="P1011" s="68" t="n">
        <f aca="false">P1010+G1011</f>
        <v>12447.336665</v>
      </c>
      <c r="Q1011" s="68" t="n">
        <f aca="false">MAX(Q1010,P1011)</f>
        <v>13312.91185</v>
      </c>
      <c r="R1011" s="68" t="n">
        <f aca="false">Q1011-P1011</f>
        <v>865.575185000005</v>
      </c>
      <c r="S1011" s="68" t="n">
        <f aca="false">S1010+K1011</f>
        <v>6493.57313605273</v>
      </c>
      <c r="T1011" s="68" t="n">
        <f aca="false">MAX(T1010,S1011)</f>
        <v>8242.57374158216</v>
      </c>
      <c r="U1011" s="68" t="n">
        <f aca="false">T1011-S1011</f>
        <v>1749.00060552942</v>
      </c>
      <c r="V1011" s="70" t="n">
        <f aca="false">V1010+F1011</f>
        <v>2.2722</v>
      </c>
      <c r="W1011" s="70" t="n">
        <f aca="false">MAX(W1010,V1011)</f>
        <v>2.3673</v>
      </c>
      <c r="X1011" s="70" t="n">
        <f aca="false">W1011-V1011</f>
        <v>0.0951000000000013</v>
      </c>
      <c r="Y1011" s="70" t="n">
        <f aca="false">Y1010+M1011</f>
        <v>2.00967622667949</v>
      </c>
      <c r="Z1011" s="70" t="n">
        <f aca="false">MAX(Z1010,Y1011)</f>
        <v>2.14372976820277</v>
      </c>
      <c r="AA1011" s="70" t="n">
        <f aca="false">Z1011-Y1011</f>
        <v>0.13405354152328</v>
      </c>
      <c r="AB1011" s="72" t="n">
        <f aca="false">AB1010*(1+F1011)</f>
        <v>8.43305864301678</v>
      </c>
      <c r="AC1011" s="73" t="n">
        <f aca="false">MAX(AC1010,AB1011)</f>
        <v>9.33903707447139</v>
      </c>
      <c r="AD1011" s="70" t="n">
        <f aca="false">1-AB1011/AC1011</f>
        <v>0.0970098334796361</v>
      </c>
      <c r="AE1011" s="73" t="n">
        <f aca="false">AE1010*(1+M1011)</f>
        <v>6.48910502710569</v>
      </c>
      <c r="AF1011" s="73" t="n">
        <f aca="false">MAX(AF1010,AE1011)</f>
        <v>7.47194341606817</v>
      </c>
      <c r="AG1011" s="70" t="n">
        <f aca="false">1-AE1011/AF1011</f>
        <v>0.131537183063903</v>
      </c>
      <c r="AH1011" s="74" t="n">
        <f aca="false">IF(R1011&gt;0,AH1010+1,0)</f>
        <v>150</v>
      </c>
      <c r="AI1011" s="74" t="n">
        <f aca="false">IF(U1011&gt;0,AI1010+1,0)</f>
        <v>150</v>
      </c>
      <c r="AJ1011" s="74" t="n">
        <f aca="false">IF(G1011&gt;0,AJ1010+1,0)</f>
        <v>0</v>
      </c>
      <c r="AK1011" s="74" t="n">
        <f aca="false">IF(G1011&lt;=0,AK1010+1,0)</f>
        <v>10</v>
      </c>
      <c r="AL1011" s="74" t="n">
        <f aca="false">IF(K1011&gt;0,AL1010+1,0)</f>
        <v>0</v>
      </c>
      <c r="AM1011" s="74" t="n">
        <f aca="false">IF(K1011&lt;=0,AM1010+1,0)</f>
        <v>10</v>
      </c>
    </row>
    <row r="1012" customFormat="false" ht="15" hidden="false" customHeight="false" outlineLevel="0" collapsed="false">
      <c r="A1012" s="61" t="n">
        <v>1011</v>
      </c>
      <c r="B1012" s="62" t="n">
        <v>42907.40625</v>
      </c>
      <c r="C1012" s="63" t="n">
        <f aca="false">YEAR(B1012)</f>
        <v>2017</v>
      </c>
      <c r="D1012" s="32" t="s">
        <v>276</v>
      </c>
      <c r="E1012" s="64" t="n">
        <v>9618.1</v>
      </c>
      <c r="F1012" s="65" t="n">
        <v>-0.0017</v>
      </c>
      <c r="G1012" s="66" t="n">
        <v>-16.35077</v>
      </c>
      <c r="H1012" s="67" t="n">
        <f aca="false">E1012+IF(D1012="Long",1,-1)*G1012</f>
        <v>9634.45077</v>
      </c>
      <c r="I1012" s="68" t="n">
        <f aca="false">Assumptions!$B$58</f>
        <v>5.35750011455817</v>
      </c>
      <c r="J1012" s="68" t="n">
        <f aca="false">INDEX(Yearly!$L$5:$L$22,MATCH(C1012,Yearly!$A$5:$A$22,0))</f>
        <v>0.526967224382771</v>
      </c>
      <c r="K1012" s="68" t="n">
        <f aca="false">G1012-I1012-J1012</f>
        <v>-22.2352373389409</v>
      </c>
      <c r="L1012" s="69" t="n">
        <f aca="false">(I1012+J1012)/Assumptions!$B$8</f>
        <v>0.00025946824429442</v>
      </c>
      <c r="M1012" s="70" t="n">
        <f aca="false">F1012-L1012</f>
        <v>-0.00195946824429442</v>
      </c>
      <c r="N1012" s="71" t="n">
        <f aca="false">G1012*Assumptions!$B$7</f>
        <v>-128598.80605</v>
      </c>
      <c r="O1012" s="71" t="n">
        <f aca="false">K1012*Assumptions!$B$7</f>
        <v>-174880.14167077</v>
      </c>
      <c r="P1012" s="68" t="n">
        <f aca="false">P1011+G1012</f>
        <v>12430.985895</v>
      </c>
      <c r="Q1012" s="68" t="n">
        <f aca="false">MAX(Q1011,P1012)</f>
        <v>13312.91185</v>
      </c>
      <c r="R1012" s="68" t="n">
        <f aca="false">Q1012-P1012</f>
        <v>881.925955000004</v>
      </c>
      <c r="S1012" s="68" t="n">
        <f aca="false">S1011+K1012</f>
        <v>6471.33789871379</v>
      </c>
      <c r="T1012" s="68" t="n">
        <f aca="false">MAX(T1011,S1012)</f>
        <v>8242.57374158216</v>
      </c>
      <c r="U1012" s="68" t="n">
        <f aca="false">T1012-S1012</f>
        <v>1771.23584286837</v>
      </c>
      <c r="V1012" s="70" t="n">
        <f aca="false">V1011+F1012</f>
        <v>2.2705</v>
      </c>
      <c r="W1012" s="70" t="n">
        <f aca="false">MAX(W1011,V1012)</f>
        <v>2.3673</v>
      </c>
      <c r="X1012" s="70" t="n">
        <f aca="false">W1012-V1012</f>
        <v>0.0968000000000013</v>
      </c>
      <c r="Y1012" s="70" t="n">
        <f aca="false">Y1011+M1012</f>
        <v>2.00771675843519</v>
      </c>
      <c r="Z1012" s="70" t="n">
        <f aca="false">MAX(Z1011,Y1012)</f>
        <v>2.14372976820277</v>
      </c>
      <c r="AA1012" s="70" t="n">
        <f aca="false">Z1012-Y1012</f>
        <v>0.136013009767574</v>
      </c>
      <c r="AB1012" s="72" t="n">
        <f aca="false">AB1011*(1+F1012)</f>
        <v>8.41872244332365</v>
      </c>
      <c r="AC1012" s="73" t="n">
        <f aca="false">MAX(AC1011,AB1012)</f>
        <v>9.33903707447139</v>
      </c>
      <c r="AD1012" s="70" t="n">
        <f aca="false">1-AB1012/AC1012</f>
        <v>0.0985449167627206</v>
      </c>
      <c r="AE1012" s="73" t="n">
        <f aca="false">AE1011*(1+M1012)</f>
        <v>6.47638983187118</v>
      </c>
      <c r="AF1012" s="73" t="n">
        <f aca="false">MAX(AF1011,AE1012)</f>
        <v>7.47194341606817</v>
      </c>
      <c r="AG1012" s="70" t="n">
        <f aca="false">1-AE1012/AF1012</f>
        <v>0.13323890837504</v>
      </c>
      <c r="AH1012" s="74" t="n">
        <f aca="false">IF(R1012&gt;0,AH1011+1,0)</f>
        <v>151</v>
      </c>
      <c r="AI1012" s="74" t="n">
        <f aca="false">IF(U1012&gt;0,AI1011+1,0)</f>
        <v>151</v>
      </c>
      <c r="AJ1012" s="74" t="n">
        <f aca="false">IF(G1012&gt;0,AJ1011+1,0)</f>
        <v>0</v>
      </c>
      <c r="AK1012" s="74" t="n">
        <f aca="false">IF(G1012&lt;=0,AK1011+1,0)</f>
        <v>11</v>
      </c>
      <c r="AL1012" s="74" t="n">
        <f aca="false">IF(K1012&gt;0,AL1011+1,0)</f>
        <v>0</v>
      </c>
      <c r="AM1012" s="74" t="n">
        <f aca="false">IF(K1012&lt;=0,AM1011+1,0)</f>
        <v>11</v>
      </c>
    </row>
    <row r="1013" customFormat="false" ht="15" hidden="false" customHeight="false" outlineLevel="0" collapsed="false">
      <c r="A1013" s="61" t="n">
        <v>1012</v>
      </c>
      <c r="B1013" s="62" t="n">
        <v>42907.6145833333</v>
      </c>
      <c r="C1013" s="63" t="n">
        <f aca="false">YEAR(B1013)</f>
        <v>2017</v>
      </c>
      <c r="D1013" s="32" t="s">
        <v>277</v>
      </c>
      <c r="E1013" s="64" t="n">
        <v>9634.1</v>
      </c>
      <c r="F1013" s="65" t="n">
        <v>0.0001</v>
      </c>
      <c r="G1013" s="66" t="n">
        <v>0.96341</v>
      </c>
      <c r="H1013" s="67" t="n">
        <f aca="false">E1013+IF(D1013="Long",1,-1)*G1013</f>
        <v>9635.06341</v>
      </c>
      <c r="I1013" s="68" t="n">
        <f aca="false">Assumptions!$B$58</f>
        <v>5.35750011455817</v>
      </c>
      <c r="J1013" s="68" t="n">
        <f aca="false">INDEX(Yearly!$L$5:$L$22,MATCH(C1013,Yearly!$A$5:$A$22,0))</f>
        <v>0.526967224382771</v>
      </c>
      <c r="K1013" s="68" t="n">
        <f aca="false">G1013-I1013-J1013</f>
        <v>-4.92105733894094</v>
      </c>
      <c r="L1013" s="69" t="n">
        <f aca="false">(I1013+J1013)/Assumptions!$B$8</f>
        <v>0.00025946824429442</v>
      </c>
      <c r="M1013" s="70" t="n">
        <f aca="false">F1013-L1013</f>
        <v>-0.00015946824429442</v>
      </c>
      <c r="N1013" s="71" t="n">
        <f aca="false">G1013*Assumptions!$B$7</f>
        <v>7577.21965</v>
      </c>
      <c r="O1013" s="71" t="n">
        <f aca="false">K1013*Assumptions!$B$7</f>
        <v>-38704.1159707705</v>
      </c>
      <c r="P1013" s="68" t="n">
        <f aca="false">P1012+G1013</f>
        <v>12431.949305</v>
      </c>
      <c r="Q1013" s="68" t="n">
        <f aca="false">MAX(Q1012,P1013)</f>
        <v>13312.91185</v>
      </c>
      <c r="R1013" s="68" t="n">
        <f aca="false">Q1013-P1013</f>
        <v>880.962545000004</v>
      </c>
      <c r="S1013" s="68" t="n">
        <f aca="false">S1012+K1013</f>
        <v>6466.41684137485</v>
      </c>
      <c r="T1013" s="68" t="n">
        <f aca="false">MAX(T1012,S1013)</f>
        <v>8242.57374158216</v>
      </c>
      <c r="U1013" s="68" t="n">
        <f aca="false">T1013-S1013</f>
        <v>1776.15690020731</v>
      </c>
      <c r="V1013" s="70" t="n">
        <f aca="false">V1012+F1013</f>
        <v>2.2706</v>
      </c>
      <c r="W1013" s="70" t="n">
        <f aca="false">MAX(W1012,V1013)</f>
        <v>2.3673</v>
      </c>
      <c r="X1013" s="70" t="n">
        <f aca="false">W1013-V1013</f>
        <v>0.0967000000000011</v>
      </c>
      <c r="Y1013" s="70" t="n">
        <f aca="false">Y1012+M1013</f>
        <v>2.0075572901909</v>
      </c>
      <c r="Z1013" s="70" t="n">
        <f aca="false">MAX(Z1012,Y1013)</f>
        <v>2.14372976820277</v>
      </c>
      <c r="AA1013" s="70" t="n">
        <f aca="false">Z1013-Y1013</f>
        <v>0.136172478011869</v>
      </c>
      <c r="AB1013" s="72" t="n">
        <f aca="false">AB1012*(1+F1013)</f>
        <v>8.41956431556798</v>
      </c>
      <c r="AC1013" s="73" t="n">
        <f aca="false">MAX(AC1012,AB1013)</f>
        <v>9.33903707447139</v>
      </c>
      <c r="AD1013" s="70" t="n">
        <f aca="false">1-AB1013/AC1013</f>
        <v>0.0984547712543968</v>
      </c>
      <c r="AE1013" s="73" t="n">
        <f aca="false">AE1012*(1+M1013)</f>
        <v>6.47535705335533</v>
      </c>
      <c r="AF1013" s="73" t="n">
        <f aca="false">MAX(AF1012,AE1013)</f>
        <v>7.47194341606817</v>
      </c>
      <c r="AG1013" s="70" t="n">
        <f aca="false">1-AE1013/AF1013</f>
        <v>0.133377129244544</v>
      </c>
      <c r="AH1013" s="74" t="n">
        <f aca="false">IF(R1013&gt;0,AH1012+1,0)</f>
        <v>152</v>
      </c>
      <c r="AI1013" s="74" t="n">
        <f aca="false">IF(U1013&gt;0,AI1012+1,0)</f>
        <v>152</v>
      </c>
      <c r="AJ1013" s="74" t="n">
        <f aca="false">IF(G1013&gt;0,AJ1012+1,0)</f>
        <v>1</v>
      </c>
      <c r="AK1013" s="74" t="n">
        <f aca="false">IF(G1013&lt;=0,AK1012+1,0)</f>
        <v>0</v>
      </c>
      <c r="AL1013" s="74" t="n">
        <f aca="false">IF(K1013&gt;0,AL1012+1,0)</f>
        <v>0</v>
      </c>
      <c r="AM1013" s="74" t="n">
        <f aca="false">IF(K1013&lt;=0,AM1012+1,0)</f>
        <v>12</v>
      </c>
    </row>
    <row r="1014" customFormat="false" ht="15" hidden="false" customHeight="false" outlineLevel="0" collapsed="false">
      <c r="A1014" s="61" t="n">
        <v>1013</v>
      </c>
      <c r="B1014" s="62" t="n">
        <v>42908.6354166667</v>
      </c>
      <c r="C1014" s="63" t="n">
        <f aca="false">YEAR(B1014)</f>
        <v>2017</v>
      </c>
      <c r="D1014" s="32" t="s">
        <v>276</v>
      </c>
      <c r="E1014" s="64" t="n">
        <v>9635.3</v>
      </c>
      <c r="F1014" s="65" t="n">
        <v>0.0073</v>
      </c>
      <c r="G1014" s="66" t="n">
        <v>70.33769</v>
      </c>
      <c r="H1014" s="67" t="n">
        <f aca="false">E1014+IF(D1014="Long",1,-1)*G1014</f>
        <v>9564.96231</v>
      </c>
      <c r="I1014" s="68" t="n">
        <f aca="false">Assumptions!$B$58</f>
        <v>5.35750011455817</v>
      </c>
      <c r="J1014" s="68" t="n">
        <f aca="false">INDEX(Yearly!$L$5:$L$22,MATCH(C1014,Yearly!$A$5:$A$22,0))</f>
        <v>0.526967224382771</v>
      </c>
      <c r="K1014" s="68" t="n">
        <f aca="false">G1014-I1014-J1014</f>
        <v>64.4532226610591</v>
      </c>
      <c r="L1014" s="69" t="n">
        <f aca="false">(I1014+J1014)/Assumptions!$B$8</f>
        <v>0.00025946824429442</v>
      </c>
      <c r="M1014" s="70" t="n">
        <f aca="false">F1014-L1014</f>
        <v>0.00704053175570558</v>
      </c>
      <c r="N1014" s="71" t="n">
        <f aca="false">G1014*Assumptions!$B$7</f>
        <v>553205.93185</v>
      </c>
      <c r="O1014" s="71" t="n">
        <f aca="false">K1014*Assumptions!$B$7</f>
        <v>506924.59622923</v>
      </c>
      <c r="P1014" s="68" t="n">
        <f aca="false">P1013+G1014</f>
        <v>12502.286995</v>
      </c>
      <c r="Q1014" s="68" t="n">
        <f aca="false">MAX(Q1013,P1014)</f>
        <v>13312.91185</v>
      </c>
      <c r="R1014" s="68" t="n">
        <f aca="false">Q1014-P1014</f>
        <v>810.624855000004</v>
      </c>
      <c r="S1014" s="68" t="n">
        <f aca="false">S1013+K1014</f>
        <v>6530.87006403591</v>
      </c>
      <c r="T1014" s="68" t="n">
        <f aca="false">MAX(T1013,S1014)</f>
        <v>8242.57374158216</v>
      </c>
      <c r="U1014" s="68" t="n">
        <f aca="false">T1014-S1014</f>
        <v>1711.70367754625</v>
      </c>
      <c r="V1014" s="70" t="n">
        <f aca="false">V1013+F1014</f>
        <v>2.2779</v>
      </c>
      <c r="W1014" s="70" t="n">
        <f aca="false">MAX(W1013,V1014)</f>
        <v>2.3673</v>
      </c>
      <c r="X1014" s="70" t="n">
        <f aca="false">W1014-V1014</f>
        <v>0.0894000000000013</v>
      </c>
      <c r="Y1014" s="70" t="n">
        <f aca="false">Y1013+M1014</f>
        <v>2.0145978219466</v>
      </c>
      <c r="Z1014" s="70" t="n">
        <f aca="false">MAX(Z1013,Y1014)</f>
        <v>2.14372976820277</v>
      </c>
      <c r="AA1014" s="70" t="n">
        <f aca="false">Z1014-Y1014</f>
        <v>0.129131946256163</v>
      </c>
      <c r="AB1014" s="72" t="n">
        <f aca="false">AB1013*(1+F1014)</f>
        <v>8.48102713507163</v>
      </c>
      <c r="AC1014" s="73" t="n">
        <f aca="false">MAX(AC1013,AB1014)</f>
        <v>9.33903707447139</v>
      </c>
      <c r="AD1014" s="70" t="n">
        <f aca="false">1-AB1014/AC1014</f>
        <v>0.0918734910845538</v>
      </c>
      <c r="AE1014" s="73" t="n">
        <f aca="false">AE1013*(1+M1014)</f>
        <v>6.52094701031901</v>
      </c>
      <c r="AF1014" s="73" t="n">
        <f aca="false">MAX(AF1013,AE1014)</f>
        <v>7.47194341606817</v>
      </c>
      <c r="AG1014" s="70" t="n">
        <f aca="false">1-AE1014/AF1014</f>
        <v>0.127275643402769</v>
      </c>
      <c r="AH1014" s="74" t="n">
        <f aca="false">IF(R1014&gt;0,AH1013+1,0)</f>
        <v>153</v>
      </c>
      <c r="AI1014" s="74" t="n">
        <f aca="false">IF(U1014&gt;0,AI1013+1,0)</f>
        <v>153</v>
      </c>
      <c r="AJ1014" s="74" t="n">
        <f aca="false">IF(G1014&gt;0,AJ1013+1,0)</f>
        <v>2</v>
      </c>
      <c r="AK1014" s="74" t="n">
        <f aca="false">IF(G1014&lt;=0,AK1013+1,0)</f>
        <v>0</v>
      </c>
      <c r="AL1014" s="74" t="n">
        <f aca="false">IF(K1014&gt;0,AL1013+1,0)</f>
        <v>1</v>
      </c>
      <c r="AM1014" s="74" t="n">
        <f aca="false">IF(K1014&lt;=0,AM1013+1,0)</f>
        <v>0</v>
      </c>
    </row>
    <row r="1015" customFormat="false" ht="15" hidden="false" customHeight="false" outlineLevel="0" collapsed="false">
      <c r="A1015" s="61" t="n">
        <v>1014</v>
      </c>
      <c r="B1015" s="62" t="n">
        <v>42915.4895833333</v>
      </c>
      <c r="C1015" s="63" t="n">
        <f aca="false">YEAR(B1015)</f>
        <v>2017</v>
      </c>
      <c r="D1015" s="32" t="s">
        <v>277</v>
      </c>
      <c r="E1015" s="64" t="n">
        <v>9565.25</v>
      </c>
      <c r="F1015" s="65" t="n">
        <v>-0.0051</v>
      </c>
      <c r="G1015" s="66" t="n">
        <v>-48.782775</v>
      </c>
      <c r="H1015" s="67" t="n">
        <f aca="false">E1015+IF(D1015="Long",1,-1)*G1015</f>
        <v>9516.467225</v>
      </c>
      <c r="I1015" s="68" t="n">
        <f aca="false">Assumptions!$B$58</f>
        <v>5.35750011455817</v>
      </c>
      <c r="J1015" s="68" t="n">
        <f aca="false">INDEX(Yearly!$L$5:$L$22,MATCH(C1015,Yearly!$A$5:$A$22,0))</f>
        <v>0.526967224382771</v>
      </c>
      <c r="K1015" s="68" t="n">
        <f aca="false">G1015-I1015-J1015</f>
        <v>-54.6672423389409</v>
      </c>
      <c r="L1015" s="69" t="n">
        <f aca="false">(I1015+J1015)/Assumptions!$B$8</f>
        <v>0.00025946824429442</v>
      </c>
      <c r="M1015" s="70" t="n">
        <f aca="false">F1015-L1015</f>
        <v>-0.00535946824429442</v>
      </c>
      <c r="N1015" s="71" t="n">
        <f aca="false">G1015*Assumptions!$B$7</f>
        <v>-383676.525375</v>
      </c>
      <c r="O1015" s="71" t="n">
        <f aca="false">K1015*Assumptions!$B$7</f>
        <v>-429957.860995771</v>
      </c>
      <c r="P1015" s="68" t="n">
        <f aca="false">P1014+G1015</f>
        <v>12453.50422</v>
      </c>
      <c r="Q1015" s="68" t="n">
        <f aca="false">MAX(Q1014,P1015)</f>
        <v>13312.91185</v>
      </c>
      <c r="R1015" s="68" t="n">
        <f aca="false">Q1015-P1015</f>
        <v>859.407630000003</v>
      </c>
      <c r="S1015" s="68" t="n">
        <f aca="false">S1014+K1015</f>
        <v>6476.20282169697</v>
      </c>
      <c r="T1015" s="68" t="n">
        <f aca="false">MAX(T1014,S1015)</f>
        <v>8242.57374158216</v>
      </c>
      <c r="U1015" s="68" t="n">
        <f aca="false">T1015-S1015</f>
        <v>1766.37091988519</v>
      </c>
      <c r="V1015" s="70" t="n">
        <f aca="false">V1014+F1015</f>
        <v>2.2728</v>
      </c>
      <c r="W1015" s="70" t="n">
        <f aca="false">MAX(W1014,V1015)</f>
        <v>2.3673</v>
      </c>
      <c r="X1015" s="70" t="n">
        <f aca="false">W1015-V1015</f>
        <v>0.0945000000000014</v>
      </c>
      <c r="Y1015" s="70" t="n">
        <f aca="false">Y1014+M1015</f>
        <v>2.00923835370231</v>
      </c>
      <c r="Z1015" s="70" t="n">
        <f aca="false">MAX(Z1014,Y1015)</f>
        <v>2.14372976820277</v>
      </c>
      <c r="AA1015" s="70" t="n">
        <f aca="false">Z1015-Y1015</f>
        <v>0.134491414500457</v>
      </c>
      <c r="AB1015" s="72" t="n">
        <f aca="false">AB1014*(1+F1015)</f>
        <v>8.43777389668276</v>
      </c>
      <c r="AC1015" s="73" t="n">
        <f aca="false">MAX(AC1014,AB1015)</f>
        <v>9.33903707447139</v>
      </c>
      <c r="AD1015" s="70" t="n">
        <f aca="false">1-AB1015/AC1015</f>
        <v>0.0965049362800226</v>
      </c>
      <c r="AE1015" s="73" t="n">
        <f aca="false">AE1014*(1+M1015)</f>
        <v>6.48599820189448</v>
      </c>
      <c r="AF1015" s="73" t="n">
        <f aca="false">MAX(AF1014,AE1015)</f>
        <v>7.47194341606817</v>
      </c>
      <c r="AG1015" s="70" t="n">
        <f aca="false">1-AE1015/AF1015</f>
        <v>0.131952981877974</v>
      </c>
      <c r="AH1015" s="74" t="n">
        <f aca="false">IF(R1015&gt;0,AH1014+1,0)</f>
        <v>154</v>
      </c>
      <c r="AI1015" s="74" t="n">
        <f aca="false">IF(U1015&gt;0,AI1014+1,0)</f>
        <v>154</v>
      </c>
      <c r="AJ1015" s="74" t="n">
        <f aca="false">IF(G1015&gt;0,AJ1014+1,0)</f>
        <v>0</v>
      </c>
      <c r="AK1015" s="74" t="n">
        <f aca="false">IF(G1015&lt;=0,AK1014+1,0)</f>
        <v>1</v>
      </c>
      <c r="AL1015" s="74" t="n">
        <f aca="false">IF(K1015&gt;0,AL1014+1,0)</f>
        <v>0</v>
      </c>
      <c r="AM1015" s="74" t="n">
        <f aca="false">IF(K1015&lt;=0,AM1014+1,0)</f>
        <v>1</v>
      </c>
    </row>
    <row r="1016" customFormat="false" ht="15" hidden="false" customHeight="false" outlineLevel="0" collapsed="false">
      <c r="A1016" s="61" t="n">
        <v>1015</v>
      </c>
      <c r="B1016" s="62" t="n">
        <v>42915.5520833333</v>
      </c>
      <c r="C1016" s="63" t="n">
        <f aca="false">YEAR(B1016)</f>
        <v>2017</v>
      </c>
      <c r="D1016" s="32" t="s">
        <v>276</v>
      </c>
      <c r="E1016" s="64" t="n">
        <v>9516.85</v>
      </c>
      <c r="F1016" s="65" t="n">
        <v>-0.004</v>
      </c>
      <c r="G1016" s="66" t="n">
        <v>-38.0674</v>
      </c>
      <c r="H1016" s="67" t="n">
        <f aca="false">E1016+IF(D1016="Long",1,-1)*G1016</f>
        <v>9554.9174</v>
      </c>
      <c r="I1016" s="68" t="n">
        <f aca="false">Assumptions!$B$58</f>
        <v>5.35750011455817</v>
      </c>
      <c r="J1016" s="68" t="n">
        <f aca="false">INDEX(Yearly!$L$5:$L$22,MATCH(C1016,Yearly!$A$5:$A$22,0))</f>
        <v>0.526967224382771</v>
      </c>
      <c r="K1016" s="68" t="n">
        <f aca="false">G1016-I1016-J1016</f>
        <v>-43.9518673389409</v>
      </c>
      <c r="L1016" s="69" t="n">
        <f aca="false">(I1016+J1016)/Assumptions!$B$8</f>
        <v>0.00025946824429442</v>
      </c>
      <c r="M1016" s="70" t="n">
        <f aca="false">F1016-L1016</f>
        <v>-0.00425946824429442</v>
      </c>
      <c r="N1016" s="71" t="n">
        <f aca="false">G1016*Assumptions!$B$7</f>
        <v>-299400.101</v>
      </c>
      <c r="O1016" s="71" t="n">
        <f aca="false">K1016*Assumptions!$B$7</f>
        <v>-345681.436620771</v>
      </c>
      <c r="P1016" s="68" t="n">
        <f aca="false">P1015+G1016</f>
        <v>12415.43682</v>
      </c>
      <c r="Q1016" s="68" t="n">
        <f aca="false">MAX(Q1015,P1016)</f>
        <v>13312.91185</v>
      </c>
      <c r="R1016" s="68" t="n">
        <f aca="false">Q1016-P1016</f>
        <v>897.475030000003</v>
      </c>
      <c r="S1016" s="68" t="n">
        <f aca="false">S1015+K1016</f>
        <v>6432.25095435803</v>
      </c>
      <c r="T1016" s="68" t="n">
        <f aca="false">MAX(T1015,S1016)</f>
        <v>8242.57374158216</v>
      </c>
      <c r="U1016" s="68" t="n">
        <f aca="false">T1016-S1016</f>
        <v>1810.32278722413</v>
      </c>
      <c r="V1016" s="70" t="n">
        <f aca="false">V1015+F1016</f>
        <v>2.2688</v>
      </c>
      <c r="W1016" s="70" t="n">
        <f aca="false">MAX(W1015,V1016)</f>
        <v>2.3673</v>
      </c>
      <c r="X1016" s="70" t="n">
        <f aca="false">W1016-V1016</f>
        <v>0.0985000000000014</v>
      </c>
      <c r="Y1016" s="70" t="n">
        <f aca="false">Y1015+M1016</f>
        <v>2.00497888545802</v>
      </c>
      <c r="Z1016" s="70" t="n">
        <f aca="false">MAX(Z1015,Y1016)</f>
        <v>2.14372976820277</v>
      </c>
      <c r="AA1016" s="70" t="n">
        <f aca="false">Z1016-Y1016</f>
        <v>0.138750882744751</v>
      </c>
      <c r="AB1016" s="72" t="n">
        <f aca="false">AB1015*(1+F1016)</f>
        <v>8.40402280109603</v>
      </c>
      <c r="AC1016" s="73" t="n">
        <f aca="false">MAX(AC1015,AB1016)</f>
        <v>9.33903707447139</v>
      </c>
      <c r="AD1016" s="70" t="n">
        <f aca="false">1-AB1016/AC1016</f>
        <v>0.100118916534903</v>
      </c>
      <c r="AE1016" s="73" t="n">
        <f aca="false">AE1015*(1+M1016)</f>
        <v>6.45837129852096</v>
      </c>
      <c r="AF1016" s="73" t="n">
        <f aca="false">MAX(AF1015,AE1016)</f>
        <v>7.47194341606817</v>
      </c>
      <c r="AG1016" s="70" t="n">
        <f aca="false">1-AE1016/AF1016</f>
        <v>0.13565040058622</v>
      </c>
      <c r="AH1016" s="74" t="n">
        <f aca="false">IF(R1016&gt;0,AH1015+1,0)</f>
        <v>155</v>
      </c>
      <c r="AI1016" s="74" t="n">
        <f aca="false">IF(U1016&gt;0,AI1015+1,0)</f>
        <v>155</v>
      </c>
      <c r="AJ1016" s="74" t="n">
        <f aca="false">IF(G1016&gt;0,AJ1015+1,0)</f>
        <v>0</v>
      </c>
      <c r="AK1016" s="74" t="n">
        <f aca="false">IF(G1016&lt;=0,AK1015+1,0)</f>
        <v>2</v>
      </c>
      <c r="AL1016" s="74" t="n">
        <f aca="false">IF(K1016&gt;0,AL1015+1,0)</f>
        <v>0</v>
      </c>
      <c r="AM1016" s="74" t="n">
        <f aca="false">IF(K1016&lt;=0,AM1015+1,0)</f>
        <v>2</v>
      </c>
    </row>
    <row r="1017" customFormat="false" ht="15" hidden="false" customHeight="false" outlineLevel="0" collapsed="false">
      <c r="A1017" s="61" t="n">
        <v>1016</v>
      </c>
      <c r="B1017" s="62" t="n">
        <v>42919.40625</v>
      </c>
      <c r="C1017" s="63" t="n">
        <f aca="false">YEAR(B1017)</f>
        <v>2017</v>
      </c>
      <c r="D1017" s="32" t="s">
        <v>277</v>
      </c>
      <c r="E1017" s="64" t="n">
        <v>9554.75</v>
      </c>
      <c r="F1017" s="65" t="n">
        <v>0.0332</v>
      </c>
      <c r="G1017" s="66" t="n">
        <v>317.2177</v>
      </c>
      <c r="H1017" s="67" t="n">
        <f aca="false">E1017+IF(D1017="Long",1,-1)*G1017</f>
        <v>9871.9677</v>
      </c>
      <c r="I1017" s="68" t="n">
        <f aca="false">Assumptions!$B$58</f>
        <v>5.35750011455817</v>
      </c>
      <c r="J1017" s="68" t="n">
        <f aca="false">INDEX(Yearly!$L$5:$L$22,MATCH(C1017,Yearly!$A$5:$A$22,0))</f>
        <v>0.526967224382771</v>
      </c>
      <c r="K1017" s="68" t="n">
        <f aca="false">G1017-I1017-J1017</f>
        <v>311.333232661059</v>
      </c>
      <c r="L1017" s="69" t="n">
        <f aca="false">(I1017+J1017)/Assumptions!$B$8</f>
        <v>0.00025946824429442</v>
      </c>
      <c r="M1017" s="70" t="n">
        <f aca="false">F1017-L1017</f>
        <v>0.0329405317557056</v>
      </c>
      <c r="N1017" s="71" t="n">
        <f aca="false">G1017*Assumptions!$B$7</f>
        <v>2494917.2105</v>
      </c>
      <c r="O1017" s="71" t="n">
        <f aca="false">K1017*Assumptions!$B$7</f>
        <v>2448635.87487923</v>
      </c>
      <c r="P1017" s="68" t="n">
        <f aca="false">P1016+G1017</f>
        <v>12732.65452</v>
      </c>
      <c r="Q1017" s="68" t="n">
        <f aca="false">MAX(Q1016,P1017)</f>
        <v>13312.91185</v>
      </c>
      <c r="R1017" s="68" t="n">
        <f aca="false">Q1017-P1017</f>
        <v>580.257330000004</v>
      </c>
      <c r="S1017" s="68" t="n">
        <f aca="false">S1016+K1017</f>
        <v>6743.58418701909</v>
      </c>
      <c r="T1017" s="68" t="n">
        <f aca="false">MAX(T1016,S1017)</f>
        <v>8242.57374158216</v>
      </c>
      <c r="U1017" s="68" t="n">
        <f aca="false">T1017-S1017</f>
        <v>1498.98955456307</v>
      </c>
      <c r="V1017" s="70" t="n">
        <f aca="false">V1016+F1017</f>
        <v>2.302</v>
      </c>
      <c r="W1017" s="70" t="n">
        <f aca="false">MAX(W1016,V1017)</f>
        <v>2.3673</v>
      </c>
      <c r="X1017" s="70" t="n">
        <f aca="false">W1017-V1017</f>
        <v>0.0653000000000015</v>
      </c>
      <c r="Y1017" s="70" t="n">
        <f aca="false">Y1016+M1017</f>
        <v>2.03791941721372</v>
      </c>
      <c r="Z1017" s="70" t="n">
        <f aca="false">MAX(Z1016,Y1017)</f>
        <v>2.14372976820277</v>
      </c>
      <c r="AA1017" s="70" t="n">
        <f aca="false">Z1017-Y1017</f>
        <v>0.105810350989046</v>
      </c>
      <c r="AB1017" s="72" t="n">
        <f aca="false">AB1016*(1+F1017)</f>
        <v>8.68303635809242</v>
      </c>
      <c r="AC1017" s="73" t="n">
        <f aca="false">MAX(AC1016,AB1017)</f>
        <v>9.33903707447139</v>
      </c>
      <c r="AD1017" s="70" t="n">
        <f aca="false">1-AB1017/AC1017</f>
        <v>0.0702428645638614</v>
      </c>
      <c r="AE1017" s="73" t="n">
        <f aca="false">AE1016*(1+M1017)</f>
        <v>6.67111348337003</v>
      </c>
      <c r="AF1017" s="73" t="n">
        <f aca="false">MAX(AF1016,AE1017)</f>
        <v>7.47194341606817</v>
      </c>
      <c r="AG1017" s="70" t="n">
        <f aca="false">1-AE1017/AF1017</f>
        <v>0.107178265158699</v>
      </c>
      <c r="AH1017" s="74" t="n">
        <f aca="false">IF(R1017&gt;0,AH1016+1,0)</f>
        <v>156</v>
      </c>
      <c r="AI1017" s="74" t="n">
        <f aca="false">IF(U1017&gt;0,AI1016+1,0)</f>
        <v>156</v>
      </c>
      <c r="AJ1017" s="74" t="n">
        <f aca="false">IF(G1017&gt;0,AJ1016+1,0)</f>
        <v>1</v>
      </c>
      <c r="AK1017" s="74" t="n">
        <f aca="false">IF(G1017&lt;=0,AK1016+1,0)</f>
        <v>0</v>
      </c>
      <c r="AL1017" s="74" t="n">
        <f aca="false">IF(K1017&gt;0,AL1016+1,0)</f>
        <v>1</v>
      </c>
      <c r="AM1017" s="74" t="n">
        <f aca="false">IF(K1017&lt;=0,AM1016+1,0)</f>
        <v>0</v>
      </c>
    </row>
    <row r="1018" customFormat="false" ht="15" hidden="false" customHeight="false" outlineLevel="0" collapsed="false">
      <c r="A1018" s="61" t="n">
        <v>1017</v>
      </c>
      <c r="B1018" s="62" t="n">
        <v>42934.40625</v>
      </c>
      <c r="C1018" s="63" t="n">
        <f aca="false">YEAR(B1018)</f>
        <v>2017</v>
      </c>
      <c r="D1018" s="32" t="s">
        <v>276</v>
      </c>
      <c r="E1018" s="64" t="n">
        <v>9871.85</v>
      </c>
      <c r="F1018" s="65" t="n">
        <v>0.0004</v>
      </c>
      <c r="G1018" s="66" t="n">
        <v>3.94874</v>
      </c>
      <c r="H1018" s="67" t="n">
        <f aca="false">E1018+IF(D1018="Long",1,-1)*G1018</f>
        <v>9867.90126</v>
      </c>
      <c r="I1018" s="68" t="n">
        <f aca="false">Assumptions!$B$58</f>
        <v>5.35750011455817</v>
      </c>
      <c r="J1018" s="68" t="n">
        <f aca="false">INDEX(Yearly!$L$5:$L$22,MATCH(C1018,Yearly!$A$5:$A$22,0))</f>
        <v>0.526967224382771</v>
      </c>
      <c r="K1018" s="68" t="n">
        <f aca="false">G1018-I1018-J1018</f>
        <v>-1.93572733894094</v>
      </c>
      <c r="L1018" s="69" t="n">
        <f aca="false">(I1018+J1018)/Assumptions!$B$8</f>
        <v>0.00025946824429442</v>
      </c>
      <c r="M1018" s="70" t="n">
        <f aca="false">F1018-L1018</f>
        <v>0.00014053175570558</v>
      </c>
      <c r="N1018" s="71" t="n">
        <f aca="false">G1018*Assumptions!$B$7</f>
        <v>31056.8401</v>
      </c>
      <c r="O1018" s="71" t="n">
        <f aca="false">K1018*Assumptions!$B$7</f>
        <v>-15224.4955207705</v>
      </c>
      <c r="P1018" s="68" t="n">
        <f aca="false">P1017+G1018</f>
        <v>12736.60326</v>
      </c>
      <c r="Q1018" s="68" t="n">
        <f aca="false">MAX(Q1017,P1018)</f>
        <v>13312.91185</v>
      </c>
      <c r="R1018" s="68" t="n">
        <f aca="false">Q1018-P1018</f>
        <v>576.308590000004</v>
      </c>
      <c r="S1018" s="68" t="n">
        <f aca="false">S1017+K1018</f>
        <v>6741.64845968015</v>
      </c>
      <c r="T1018" s="68" t="n">
        <f aca="false">MAX(T1017,S1018)</f>
        <v>8242.57374158216</v>
      </c>
      <c r="U1018" s="68" t="n">
        <f aca="false">T1018-S1018</f>
        <v>1500.92528190201</v>
      </c>
      <c r="V1018" s="70" t="n">
        <f aca="false">V1017+F1018</f>
        <v>2.3024</v>
      </c>
      <c r="W1018" s="70" t="n">
        <f aca="false">MAX(W1017,V1018)</f>
        <v>2.3673</v>
      </c>
      <c r="X1018" s="70" t="n">
        <f aca="false">W1018-V1018</f>
        <v>0.0649000000000015</v>
      </c>
      <c r="Y1018" s="70" t="n">
        <f aca="false">Y1017+M1018</f>
        <v>2.03805994896943</v>
      </c>
      <c r="Z1018" s="70" t="n">
        <f aca="false">MAX(Z1017,Y1018)</f>
        <v>2.14372976820277</v>
      </c>
      <c r="AA1018" s="70" t="n">
        <f aca="false">Z1018-Y1018</f>
        <v>0.10566981923334</v>
      </c>
      <c r="AB1018" s="72" t="n">
        <f aca="false">AB1017*(1+F1018)</f>
        <v>8.68650957263565</v>
      </c>
      <c r="AC1018" s="73" t="n">
        <f aca="false">MAX(AC1017,AB1018)</f>
        <v>9.33903707447139</v>
      </c>
      <c r="AD1018" s="70" t="n">
        <f aca="false">1-AB1018/AC1018</f>
        <v>0.0698709617096871</v>
      </c>
      <c r="AE1018" s="73" t="n">
        <f aca="false">AE1017*(1+M1018)</f>
        <v>6.67205098666036</v>
      </c>
      <c r="AF1018" s="73" t="n">
        <f aca="false">MAX(AF1017,AE1018)</f>
        <v>7.47194341606817</v>
      </c>
      <c r="AG1018" s="70" t="n">
        <f aca="false">1-AE1018/AF1018</f>
        <v>0.107052795352769</v>
      </c>
      <c r="AH1018" s="74" t="n">
        <f aca="false">IF(R1018&gt;0,AH1017+1,0)</f>
        <v>157</v>
      </c>
      <c r="AI1018" s="74" t="n">
        <f aca="false">IF(U1018&gt;0,AI1017+1,0)</f>
        <v>157</v>
      </c>
      <c r="AJ1018" s="74" t="n">
        <f aca="false">IF(G1018&gt;0,AJ1017+1,0)</f>
        <v>2</v>
      </c>
      <c r="AK1018" s="74" t="n">
        <f aca="false">IF(G1018&lt;=0,AK1017+1,0)</f>
        <v>0</v>
      </c>
      <c r="AL1018" s="74" t="n">
        <f aca="false">IF(K1018&gt;0,AL1017+1,0)</f>
        <v>0</v>
      </c>
      <c r="AM1018" s="74" t="n">
        <f aca="false">IF(K1018&lt;=0,AM1017+1,0)</f>
        <v>1</v>
      </c>
    </row>
    <row r="1019" customFormat="false" ht="15" hidden="false" customHeight="false" outlineLevel="0" collapsed="false">
      <c r="A1019" s="61" t="n">
        <v>1018</v>
      </c>
      <c r="B1019" s="62" t="n">
        <v>42934.59375</v>
      </c>
      <c r="C1019" s="63" t="n">
        <f aca="false">YEAR(B1019)</f>
        <v>2017</v>
      </c>
      <c r="D1019" s="32" t="s">
        <v>277</v>
      </c>
      <c r="E1019" s="64" t="n">
        <v>9867.5</v>
      </c>
      <c r="F1019" s="65" t="n">
        <v>-0.0031</v>
      </c>
      <c r="G1019" s="66" t="n">
        <v>-30.58925</v>
      </c>
      <c r="H1019" s="67" t="n">
        <f aca="false">E1019+IF(D1019="Long",1,-1)*G1019</f>
        <v>9836.91075</v>
      </c>
      <c r="I1019" s="68" t="n">
        <f aca="false">Assumptions!$B$58</f>
        <v>5.35750011455817</v>
      </c>
      <c r="J1019" s="68" t="n">
        <f aca="false">INDEX(Yearly!$L$5:$L$22,MATCH(C1019,Yearly!$A$5:$A$22,0))</f>
        <v>0.526967224382771</v>
      </c>
      <c r="K1019" s="68" t="n">
        <f aca="false">G1019-I1019-J1019</f>
        <v>-36.4737173389409</v>
      </c>
      <c r="L1019" s="69" t="n">
        <f aca="false">(I1019+J1019)/Assumptions!$B$8</f>
        <v>0.00025946824429442</v>
      </c>
      <c r="M1019" s="70" t="n">
        <f aca="false">F1019-L1019</f>
        <v>-0.00335946824429442</v>
      </c>
      <c r="N1019" s="71" t="n">
        <f aca="false">G1019*Assumptions!$B$7</f>
        <v>-240584.45125</v>
      </c>
      <c r="O1019" s="71" t="n">
        <f aca="false">K1019*Assumptions!$B$7</f>
        <v>-286865.786870771</v>
      </c>
      <c r="P1019" s="68" t="n">
        <f aca="false">P1018+G1019</f>
        <v>12706.01401</v>
      </c>
      <c r="Q1019" s="68" t="n">
        <f aca="false">MAX(Q1018,P1019)</f>
        <v>13312.91185</v>
      </c>
      <c r="R1019" s="68" t="n">
        <f aca="false">Q1019-P1019</f>
        <v>606.897840000005</v>
      </c>
      <c r="S1019" s="68" t="n">
        <f aca="false">S1018+K1019</f>
        <v>6705.1747423412</v>
      </c>
      <c r="T1019" s="68" t="n">
        <f aca="false">MAX(T1018,S1019)</f>
        <v>8242.57374158216</v>
      </c>
      <c r="U1019" s="68" t="n">
        <f aca="false">T1019-S1019</f>
        <v>1537.39899924095</v>
      </c>
      <c r="V1019" s="70" t="n">
        <f aca="false">V1018+F1019</f>
        <v>2.2993</v>
      </c>
      <c r="W1019" s="70" t="n">
        <f aca="false">MAX(W1018,V1019)</f>
        <v>2.3673</v>
      </c>
      <c r="X1019" s="70" t="n">
        <f aca="false">W1019-V1019</f>
        <v>0.0680000000000014</v>
      </c>
      <c r="Y1019" s="70" t="n">
        <f aca="false">Y1018+M1019</f>
        <v>2.03470048072513</v>
      </c>
      <c r="Z1019" s="70" t="n">
        <f aca="false">MAX(Z1018,Y1019)</f>
        <v>2.14372976820277</v>
      </c>
      <c r="AA1019" s="70" t="n">
        <f aca="false">Z1019-Y1019</f>
        <v>0.109029287477635</v>
      </c>
      <c r="AB1019" s="72" t="n">
        <f aca="false">AB1018*(1+F1019)</f>
        <v>8.65958139296048</v>
      </c>
      <c r="AC1019" s="73" t="n">
        <f aca="false">MAX(AC1018,AB1019)</f>
        <v>9.33903707447139</v>
      </c>
      <c r="AD1019" s="70" t="n">
        <f aca="false">1-AB1019/AC1019</f>
        <v>0.072754361728387</v>
      </c>
      <c r="AE1019" s="73" t="n">
        <f aca="false">AE1018*(1+M1019)</f>
        <v>6.64963644324636</v>
      </c>
      <c r="AF1019" s="73" t="n">
        <f aca="false">MAX(AF1018,AE1019)</f>
        <v>7.47194341606817</v>
      </c>
      <c r="AG1019" s="70" t="n">
        <f aca="false">1-AE1019/AF1019</f>
        <v>0.110052623130613</v>
      </c>
      <c r="AH1019" s="74" t="n">
        <f aca="false">IF(R1019&gt;0,AH1018+1,0)</f>
        <v>158</v>
      </c>
      <c r="AI1019" s="74" t="n">
        <f aca="false">IF(U1019&gt;0,AI1018+1,0)</f>
        <v>158</v>
      </c>
      <c r="AJ1019" s="74" t="n">
        <f aca="false">IF(G1019&gt;0,AJ1018+1,0)</f>
        <v>0</v>
      </c>
      <c r="AK1019" s="74" t="n">
        <f aca="false">IF(G1019&lt;=0,AK1018+1,0)</f>
        <v>1</v>
      </c>
      <c r="AL1019" s="74" t="n">
        <f aca="false">IF(K1019&gt;0,AL1018+1,0)</f>
        <v>0</v>
      </c>
      <c r="AM1019" s="74" t="n">
        <f aca="false">IF(K1019&lt;=0,AM1018+1,0)</f>
        <v>2</v>
      </c>
    </row>
    <row r="1020" customFormat="false" ht="15" hidden="false" customHeight="false" outlineLevel="0" collapsed="false">
      <c r="A1020" s="61" t="n">
        <v>1019</v>
      </c>
      <c r="B1020" s="62" t="n">
        <v>42934.6145833333</v>
      </c>
      <c r="C1020" s="63" t="n">
        <f aca="false">YEAR(B1020)</f>
        <v>2017</v>
      </c>
      <c r="D1020" s="32" t="s">
        <v>276</v>
      </c>
      <c r="E1020" s="64" t="n">
        <v>9836.8</v>
      </c>
      <c r="F1020" s="65" t="n">
        <v>-0.0027</v>
      </c>
      <c r="G1020" s="66" t="n">
        <v>-26.55936</v>
      </c>
      <c r="H1020" s="67" t="n">
        <f aca="false">E1020+IF(D1020="Long",1,-1)*G1020</f>
        <v>9863.35936</v>
      </c>
      <c r="I1020" s="68" t="n">
        <f aca="false">Assumptions!$B$58</f>
        <v>5.35750011455817</v>
      </c>
      <c r="J1020" s="68" t="n">
        <f aca="false">INDEX(Yearly!$L$5:$L$22,MATCH(C1020,Yearly!$A$5:$A$22,0))</f>
        <v>0.526967224382771</v>
      </c>
      <c r="K1020" s="68" t="n">
        <f aca="false">G1020-I1020-J1020</f>
        <v>-32.4438273389409</v>
      </c>
      <c r="L1020" s="69" t="n">
        <f aca="false">(I1020+J1020)/Assumptions!$B$8</f>
        <v>0.00025946824429442</v>
      </c>
      <c r="M1020" s="70" t="n">
        <f aca="false">F1020-L1020</f>
        <v>-0.00295946824429442</v>
      </c>
      <c r="N1020" s="71" t="n">
        <f aca="false">G1020*Assumptions!$B$7</f>
        <v>-208889.3664</v>
      </c>
      <c r="O1020" s="71" t="n">
        <f aca="false">K1020*Assumptions!$B$7</f>
        <v>-255170.702020771</v>
      </c>
      <c r="P1020" s="68" t="n">
        <f aca="false">P1019+G1020</f>
        <v>12679.45465</v>
      </c>
      <c r="Q1020" s="68" t="n">
        <f aca="false">MAX(Q1019,P1020)</f>
        <v>13312.91185</v>
      </c>
      <c r="R1020" s="68" t="n">
        <f aca="false">Q1020-P1020</f>
        <v>633.457200000004</v>
      </c>
      <c r="S1020" s="68" t="n">
        <f aca="false">S1019+K1020</f>
        <v>6672.73091500226</v>
      </c>
      <c r="T1020" s="68" t="n">
        <f aca="false">MAX(T1019,S1020)</f>
        <v>8242.57374158216</v>
      </c>
      <c r="U1020" s="68" t="n">
        <f aca="false">T1020-S1020</f>
        <v>1569.84282657989</v>
      </c>
      <c r="V1020" s="70" t="n">
        <f aca="false">V1019+F1020</f>
        <v>2.2966</v>
      </c>
      <c r="W1020" s="70" t="n">
        <f aca="false">MAX(W1019,V1020)</f>
        <v>2.3673</v>
      </c>
      <c r="X1020" s="70" t="n">
        <f aca="false">W1020-V1020</f>
        <v>0.0707000000000013</v>
      </c>
      <c r="Y1020" s="70" t="n">
        <f aca="false">Y1019+M1020</f>
        <v>2.03174101248084</v>
      </c>
      <c r="Z1020" s="70" t="n">
        <f aca="false">MAX(Z1019,Y1020)</f>
        <v>2.14372976820277</v>
      </c>
      <c r="AA1020" s="70" t="n">
        <f aca="false">Z1020-Y1020</f>
        <v>0.111988755721929</v>
      </c>
      <c r="AB1020" s="72" t="n">
        <f aca="false">AB1019*(1+F1020)</f>
        <v>8.63620052319949</v>
      </c>
      <c r="AC1020" s="73" t="n">
        <f aca="false">MAX(AC1019,AB1020)</f>
        <v>9.33903707447139</v>
      </c>
      <c r="AD1020" s="70" t="n">
        <f aca="false">1-AB1020/AC1020</f>
        <v>0.0752579249517204</v>
      </c>
      <c r="AE1020" s="73" t="n">
        <f aca="false">AE1019*(1+M1020)</f>
        <v>6.62995705535647</v>
      </c>
      <c r="AF1020" s="73" t="n">
        <f aca="false">MAX(AF1019,AE1020)</f>
        <v>7.47194341606817</v>
      </c>
      <c r="AG1020" s="70" t="n">
        <f aca="false">1-AE1020/AF1020</f>
        <v>0.112686394131551</v>
      </c>
      <c r="AH1020" s="74" t="n">
        <f aca="false">IF(R1020&gt;0,AH1019+1,0)</f>
        <v>159</v>
      </c>
      <c r="AI1020" s="74" t="n">
        <f aca="false">IF(U1020&gt;0,AI1019+1,0)</f>
        <v>159</v>
      </c>
      <c r="AJ1020" s="74" t="n">
        <f aca="false">IF(G1020&gt;0,AJ1019+1,0)</f>
        <v>0</v>
      </c>
      <c r="AK1020" s="74" t="n">
        <f aca="false">IF(G1020&lt;=0,AK1019+1,0)</f>
        <v>2</v>
      </c>
      <c r="AL1020" s="74" t="n">
        <f aca="false">IF(K1020&gt;0,AL1019+1,0)</f>
        <v>0</v>
      </c>
      <c r="AM1020" s="74" t="n">
        <f aca="false">IF(K1020&lt;=0,AM1019+1,0)</f>
        <v>3</v>
      </c>
    </row>
    <row r="1021" customFormat="false" ht="15" hidden="false" customHeight="false" outlineLevel="0" collapsed="false">
      <c r="A1021" s="61" t="n">
        <v>1020</v>
      </c>
      <c r="B1021" s="62" t="n">
        <v>42935.40625</v>
      </c>
      <c r="C1021" s="63" t="n">
        <f aca="false">YEAR(B1021)</f>
        <v>2017</v>
      </c>
      <c r="D1021" s="32" t="s">
        <v>277</v>
      </c>
      <c r="E1021" s="64" t="n">
        <v>9863.25</v>
      </c>
      <c r="F1021" s="65" t="n">
        <v>-0.0011</v>
      </c>
      <c r="G1021" s="66" t="n">
        <v>-10.849575</v>
      </c>
      <c r="H1021" s="67" t="n">
        <f aca="false">E1021+IF(D1021="Long",1,-1)*G1021</f>
        <v>9852.400425</v>
      </c>
      <c r="I1021" s="68" t="n">
        <f aca="false">Assumptions!$B$58</f>
        <v>5.35750011455817</v>
      </c>
      <c r="J1021" s="68" t="n">
        <f aca="false">INDEX(Yearly!$L$5:$L$22,MATCH(C1021,Yearly!$A$5:$A$22,0))</f>
        <v>0.526967224382771</v>
      </c>
      <c r="K1021" s="68" t="n">
        <f aca="false">G1021-I1021-J1021</f>
        <v>-16.7340423389409</v>
      </c>
      <c r="L1021" s="69" t="n">
        <f aca="false">(I1021+J1021)/Assumptions!$B$8</f>
        <v>0.00025946824429442</v>
      </c>
      <c r="M1021" s="70" t="n">
        <f aca="false">F1021-L1021</f>
        <v>-0.00135946824429442</v>
      </c>
      <c r="N1021" s="71" t="n">
        <f aca="false">G1021*Assumptions!$B$7</f>
        <v>-85331.907375</v>
      </c>
      <c r="O1021" s="71" t="n">
        <f aca="false">K1021*Assumptions!$B$7</f>
        <v>-131613.24299577</v>
      </c>
      <c r="P1021" s="68" t="n">
        <f aca="false">P1020+G1021</f>
        <v>12668.605075</v>
      </c>
      <c r="Q1021" s="68" t="n">
        <f aca="false">MAX(Q1020,P1021)</f>
        <v>13312.91185</v>
      </c>
      <c r="R1021" s="68" t="n">
        <f aca="false">Q1021-P1021</f>
        <v>644.306775000005</v>
      </c>
      <c r="S1021" s="68" t="n">
        <f aca="false">S1020+K1021</f>
        <v>6655.99687266332</v>
      </c>
      <c r="T1021" s="68" t="n">
        <f aca="false">MAX(T1020,S1021)</f>
        <v>8242.57374158216</v>
      </c>
      <c r="U1021" s="68" t="n">
        <f aca="false">T1021-S1021</f>
        <v>1586.57686891883</v>
      </c>
      <c r="V1021" s="70" t="n">
        <f aca="false">V1020+F1021</f>
        <v>2.2955</v>
      </c>
      <c r="W1021" s="70" t="n">
        <f aca="false">MAX(W1020,V1021)</f>
        <v>2.3673</v>
      </c>
      <c r="X1021" s="70" t="n">
        <f aca="false">W1021-V1021</f>
        <v>0.0718000000000014</v>
      </c>
      <c r="Y1021" s="70" t="n">
        <f aca="false">Y1020+M1021</f>
        <v>2.03038154423654</v>
      </c>
      <c r="Z1021" s="70" t="n">
        <f aca="false">MAX(Z1020,Y1021)</f>
        <v>2.14372976820277</v>
      </c>
      <c r="AA1021" s="70" t="n">
        <f aca="false">Z1021-Y1021</f>
        <v>0.113348223966224</v>
      </c>
      <c r="AB1021" s="72" t="n">
        <f aca="false">AB1020*(1+F1021)</f>
        <v>8.62670070262397</v>
      </c>
      <c r="AC1021" s="73" t="n">
        <f aca="false">MAX(AC1020,AB1021)</f>
        <v>9.33903707447139</v>
      </c>
      <c r="AD1021" s="70" t="n">
        <f aca="false">1-AB1021/AC1021</f>
        <v>0.0762751412342734</v>
      </c>
      <c r="AE1021" s="73" t="n">
        <f aca="false">AE1020*(1+M1021)</f>
        <v>6.62094383927867</v>
      </c>
      <c r="AF1021" s="73" t="n">
        <f aca="false">MAX(AF1020,AE1021)</f>
        <v>7.47194341606817</v>
      </c>
      <c r="AG1021" s="70" t="n">
        <f aca="false">1-AE1021/AF1021</f>
        <v>0.11389266880146</v>
      </c>
      <c r="AH1021" s="74" t="n">
        <f aca="false">IF(R1021&gt;0,AH1020+1,0)</f>
        <v>160</v>
      </c>
      <c r="AI1021" s="74" t="n">
        <f aca="false">IF(U1021&gt;0,AI1020+1,0)</f>
        <v>160</v>
      </c>
      <c r="AJ1021" s="74" t="n">
        <f aca="false">IF(G1021&gt;0,AJ1020+1,0)</f>
        <v>0</v>
      </c>
      <c r="AK1021" s="74" t="n">
        <f aca="false">IF(G1021&lt;=0,AK1020+1,0)</f>
        <v>3</v>
      </c>
      <c r="AL1021" s="74" t="n">
        <f aca="false">IF(K1021&gt;0,AL1020+1,0)</f>
        <v>0</v>
      </c>
      <c r="AM1021" s="74" t="n">
        <f aca="false">IF(K1021&lt;=0,AM1020+1,0)</f>
        <v>4</v>
      </c>
    </row>
    <row r="1022" customFormat="false" ht="15" hidden="false" customHeight="false" outlineLevel="0" collapsed="false">
      <c r="A1022" s="61" t="n">
        <v>1021</v>
      </c>
      <c r="B1022" s="62" t="n">
        <v>42937.5520833333</v>
      </c>
      <c r="C1022" s="63" t="n">
        <f aca="false">YEAR(B1022)</f>
        <v>2017</v>
      </c>
      <c r="D1022" s="32" t="s">
        <v>276</v>
      </c>
      <c r="E1022" s="64" t="n">
        <v>9852.3</v>
      </c>
      <c r="F1022" s="65" t="n">
        <v>-0.0053</v>
      </c>
      <c r="G1022" s="66" t="n">
        <v>-52.21719</v>
      </c>
      <c r="H1022" s="67" t="n">
        <f aca="false">E1022+IF(D1022="Long",1,-1)*G1022</f>
        <v>9904.51719</v>
      </c>
      <c r="I1022" s="68" t="n">
        <f aca="false">Assumptions!$B$58</f>
        <v>5.35750011455817</v>
      </c>
      <c r="J1022" s="68" t="n">
        <f aca="false">INDEX(Yearly!$L$5:$L$22,MATCH(C1022,Yearly!$A$5:$A$22,0))</f>
        <v>0.526967224382771</v>
      </c>
      <c r="K1022" s="68" t="n">
        <f aca="false">G1022-I1022-J1022</f>
        <v>-58.1016573389409</v>
      </c>
      <c r="L1022" s="69" t="n">
        <f aca="false">(I1022+J1022)/Assumptions!$B$8</f>
        <v>0.00025946824429442</v>
      </c>
      <c r="M1022" s="70" t="n">
        <f aca="false">F1022-L1022</f>
        <v>-0.00555946824429442</v>
      </c>
      <c r="N1022" s="71" t="n">
        <f aca="false">G1022*Assumptions!$B$7</f>
        <v>-410688.19935</v>
      </c>
      <c r="O1022" s="71" t="n">
        <f aca="false">K1022*Assumptions!$B$7</f>
        <v>-456969.534970771</v>
      </c>
      <c r="P1022" s="68" t="n">
        <f aca="false">P1021+G1022</f>
        <v>12616.387885</v>
      </c>
      <c r="Q1022" s="68" t="n">
        <f aca="false">MAX(Q1021,P1022)</f>
        <v>13312.91185</v>
      </c>
      <c r="R1022" s="68" t="n">
        <f aca="false">Q1022-P1022</f>
        <v>696.523965000004</v>
      </c>
      <c r="S1022" s="68" t="n">
        <f aca="false">S1021+K1022</f>
        <v>6597.89521532438</v>
      </c>
      <c r="T1022" s="68" t="n">
        <f aca="false">MAX(T1021,S1022)</f>
        <v>8242.57374158216</v>
      </c>
      <c r="U1022" s="68" t="n">
        <f aca="false">T1022-S1022</f>
        <v>1644.67852625777</v>
      </c>
      <c r="V1022" s="70" t="n">
        <f aca="false">V1021+F1022</f>
        <v>2.2902</v>
      </c>
      <c r="W1022" s="70" t="n">
        <f aca="false">MAX(W1021,V1022)</f>
        <v>2.3673</v>
      </c>
      <c r="X1022" s="70" t="n">
        <f aca="false">W1022-V1022</f>
        <v>0.0771000000000015</v>
      </c>
      <c r="Y1022" s="70" t="n">
        <f aca="false">Y1021+M1022</f>
        <v>2.02482207599225</v>
      </c>
      <c r="Z1022" s="70" t="n">
        <f aca="false">MAX(Z1021,Y1022)</f>
        <v>2.14372976820277</v>
      </c>
      <c r="AA1022" s="70" t="n">
        <f aca="false">Z1022-Y1022</f>
        <v>0.118907692210518</v>
      </c>
      <c r="AB1022" s="72" t="n">
        <f aca="false">AB1021*(1+F1022)</f>
        <v>8.58097918890007</v>
      </c>
      <c r="AC1022" s="73" t="n">
        <f aca="false">MAX(AC1021,AB1022)</f>
        <v>9.33903707447139</v>
      </c>
      <c r="AD1022" s="70" t="n">
        <f aca="false">1-AB1022/AC1022</f>
        <v>0.0811708829857317</v>
      </c>
      <c r="AE1022" s="73" t="n">
        <f aca="false">AE1021*(1+M1022)</f>
        <v>6.58413491225695</v>
      </c>
      <c r="AF1022" s="73" t="n">
        <f aca="false">MAX(AF1021,AE1022)</f>
        <v>7.47194341606817</v>
      </c>
      <c r="AG1022" s="70" t="n">
        <f aca="false">1-AE1022/AF1022</f>
        <v>0.118818954370294</v>
      </c>
      <c r="AH1022" s="74" t="n">
        <f aca="false">IF(R1022&gt;0,AH1021+1,0)</f>
        <v>161</v>
      </c>
      <c r="AI1022" s="74" t="n">
        <f aca="false">IF(U1022&gt;0,AI1021+1,0)</f>
        <v>161</v>
      </c>
      <c r="AJ1022" s="74" t="n">
        <f aca="false">IF(G1022&gt;0,AJ1021+1,0)</f>
        <v>0</v>
      </c>
      <c r="AK1022" s="74" t="n">
        <f aca="false">IF(G1022&lt;=0,AK1021+1,0)</f>
        <v>4</v>
      </c>
      <c r="AL1022" s="74" t="n">
        <f aca="false">IF(K1022&gt;0,AL1021+1,0)</f>
        <v>0</v>
      </c>
      <c r="AM1022" s="74" t="n">
        <f aca="false">IF(K1022&lt;=0,AM1021+1,0)</f>
        <v>5</v>
      </c>
    </row>
    <row r="1023" customFormat="false" ht="15" hidden="false" customHeight="false" outlineLevel="0" collapsed="false">
      <c r="A1023" s="61" t="n">
        <v>1022</v>
      </c>
      <c r="B1023" s="62" t="n">
        <v>42937.6145833333</v>
      </c>
      <c r="C1023" s="63" t="n">
        <f aca="false">YEAR(B1023)</f>
        <v>2017</v>
      </c>
      <c r="D1023" s="32" t="s">
        <v>277</v>
      </c>
      <c r="E1023" s="64" t="n">
        <v>9904.95</v>
      </c>
      <c r="F1023" s="65" t="n">
        <v>0.0074</v>
      </c>
      <c r="G1023" s="66" t="n">
        <v>73.29663</v>
      </c>
      <c r="H1023" s="67" t="n">
        <f aca="false">E1023+IF(D1023="Long",1,-1)*G1023</f>
        <v>9978.24663</v>
      </c>
      <c r="I1023" s="68" t="n">
        <f aca="false">Assumptions!$B$58</f>
        <v>5.35750011455817</v>
      </c>
      <c r="J1023" s="68" t="n">
        <f aca="false">INDEX(Yearly!$L$5:$L$22,MATCH(C1023,Yearly!$A$5:$A$22,0))</f>
        <v>0.526967224382771</v>
      </c>
      <c r="K1023" s="68" t="n">
        <f aca="false">G1023-I1023-J1023</f>
        <v>67.4121626610591</v>
      </c>
      <c r="L1023" s="69" t="n">
        <f aca="false">(I1023+J1023)/Assumptions!$B$8</f>
        <v>0.00025946824429442</v>
      </c>
      <c r="M1023" s="70" t="n">
        <f aca="false">F1023-L1023</f>
        <v>0.00714053175570558</v>
      </c>
      <c r="N1023" s="71" t="n">
        <f aca="false">G1023*Assumptions!$B$7</f>
        <v>576477.99495</v>
      </c>
      <c r="O1023" s="71" t="n">
        <f aca="false">K1023*Assumptions!$B$7</f>
        <v>530196.65932923</v>
      </c>
      <c r="P1023" s="68" t="n">
        <f aca="false">P1022+G1023</f>
        <v>12689.684515</v>
      </c>
      <c r="Q1023" s="68" t="n">
        <f aca="false">MAX(Q1022,P1023)</f>
        <v>13312.91185</v>
      </c>
      <c r="R1023" s="68" t="n">
        <f aca="false">Q1023-P1023</f>
        <v>623.227335000003</v>
      </c>
      <c r="S1023" s="68" t="n">
        <f aca="false">S1022+K1023</f>
        <v>6665.30737798544</v>
      </c>
      <c r="T1023" s="68" t="n">
        <f aca="false">MAX(T1022,S1023)</f>
        <v>8242.57374158216</v>
      </c>
      <c r="U1023" s="68" t="n">
        <f aca="false">T1023-S1023</f>
        <v>1577.26636359671</v>
      </c>
      <c r="V1023" s="70" t="n">
        <f aca="false">V1022+F1023</f>
        <v>2.2976</v>
      </c>
      <c r="W1023" s="70" t="n">
        <f aca="false">MAX(W1022,V1023)</f>
        <v>2.3673</v>
      </c>
      <c r="X1023" s="70" t="n">
        <f aca="false">W1023-V1023</f>
        <v>0.0697000000000014</v>
      </c>
      <c r="Y1023" s="70" t="n">
        <f aca="false">Y1022+M1023</f>
        <v>2.03196260774795</v>
      </c>
      <c r="Z1023" s="70" t="n">
        <f aca="false">MAX(Z1022,Y1023)</f>
        <v>2.14372976820277</v>
      </c>
      <c r="AA1023" s="70" t="n">
        <f aca="false">Z1023-Y1023</f>
        <v>0.111767160454813</v>
      </c>
      <c r="AB1023" s="72" t="n">
        <f aca="false">AB1022*(1+F1023)</f>
        <v>8.64447843489793</v>
      </c>
      <c r="AC1023" s="73" t="n">
        <f aca="false">MAX(AC1022,AB1023)</f>
        <v>9.33903707447139</v>
      </c>
      <c r="AD1023" s="70" t="n">
        <f aca="false">1-AB1023/AC1023</f>
        <v>0.0743715475198261</v>
      </c>
      <c r="AE1023" s="73" t="n">
        <f aca="false">AE1022*(1+M1023)</f>
        <v>6.63114913668177</v>
      </c>
      <c r="AF1023" s="73" t="n">
        <f aca="false">MAX(AF1022,AE1023)</f>
        <v>7.47194341606817</v>
      </c>
      <c r="AG1023" s="70" t="n">
        <f aca="false">1-AE1023/AF1023</f>
        <v>0.11252685313145</v>
      </c>
      <c r="AH1023" s="74" t="n">
        <f aca="false">IF(R1023&gt;0,AH1022+1,0)</f>
        <v>162</v>
      </c>
      <c r="AI1023" s="74" t="n">
        <f aca="false">IF(U1023&gt;0,AI1022+1,0)</f>
        <v>162</v>
      </c>
      <c r="AJ1023" s="74" t="n">
        <f aca="false">IF(G1023&gt;0,AJ1022+1,0)</f>
        <v>1</v>
      </c>
      <c r="AK1023" s="74" t="n">
        <f aca="false">IF(G1023&lt;=0,AK1022+1,0)</f>
        <v>0</v>
      </c>
      <c r="AL1023" s="74" t="n">
        <f aca="false">IF(K1023&gt;0,AL1022+1,0)</f>
        <v>1</v>
      </c>
      <c r="AM1023" s="74" t="n">
        <f aca="false">IF(K1023&lt;=0,AM1022+1,0)</f>
        <v>0</v>
      </c>
    </row>
    <row r="1024" customFormat="false" ht="15" hidden="false" customHeight="false" outlineLevel="0" collapsed="false">
      <c r="A1024" s="61" t="n">
        <v>1023</v>
      </c>
      <c r="B1024" s="62" t="n">
        <v>42944.40625</v>
      </c>
      <c r="C1024" s="63" t="n">
        <f aca="false">YEAR(B1024)</f>
        <v>2017</v>
      </c>
      <c r="D1024" s="32" t="s">
        <v>276</v>
      </c>
      <c r="E1024" s="64" t="n">
        <v>9978.25</v>
      </c>
      <c r="F1024" s="65" t="n">
        <v>-0.0037</v>
      </c>
      <c r="G1024" s="66" t="n">
        <v>-36.919525</v>
      </c>
      <c r="H1024" s="67" t="n">
        <f aca="false">E1024+IF(D1024="Long",1,-1)*G1024</f>
        <v>10015.169525</v>
      </c>
      <c r="I1024" s="68" t="n">
        <f aca="false">Assumptions!$B$58</f>
        <v>5.35750011455817</v>
      </c>
      <c r="J1024" s="68" t="n">
        <f aca="false">INDEX(Yearly!$L$5:$L$22,MATCH(C1024,Yearly!$A$5:$A$22,0))</f>
        <v>0.526967224382771</v>
      </c>
      <c r="K1024" s="68" t="n">
        <f aca="false">G1024-I1024-J1024</f>
        <v>-42.8039923389409</v>
      </c>
      <c r="L1024" s="69" t="n">
        <f aca="false">(I1024+J1024)/Assumptions!$B$8</f>
        <v>0.00025946824429442</v>
      </c>
      <c r="M1024" s="70" t="n">
        <f aca="false">F1024-L1024</f>
        <v>-0.00395946824429442</v>
      </c>
      <c r="N1024" s="71" t="n">
        <f aca="false">G1024*Assumptions!$B$7</f>
        <v>-290372.064125</v>
      </c>
      <c r="O1024" s="71" t="n">
        <f aca="false">K1024*Assumptions!$B$7</f>
        <v>-336653.399745771</v>
      </c>
      <c r="P1024" s="68" t="n">
        <f aca="false">P1023+G1024</f>
        <v>12652.76499</v>
      </c>
      <c r="Q1024" s="68" t="n">
        <f aca="false">MAX(Q1023,P1024)</f>
        <v>13312.91185</v>
      </c>
      <c r="R1024" s="68" t="n">
        <f aca="false">Q1024-P1024</f>
        <v>660.146860000003</v>
      </c>
      <c r="S1024" s="68" t="n">
        <f aca="false">S1023+K1024</f>
        <v>6622.5033856465</v>
      </c>
      <c r="T1024" s="68" t="n">
        <f aca="false">MAX(T1023,S1024)</f>
        <v>8242.57374158216</v>
      </c>
      <c r="U1024" s="68" t="n">
        <f aca="false">T1024-S1024</f>
        <v>1620.07035593566</v>
      </c>
      <c r="V1024" s="70" t="n">
        <f aca="false">V1023+F1024</f>
        <v>2.2939</v>
      </c>
      <c r="W1024" s="70" t="n">
        <f aca="false">MAX(W1023,V1024)</f>
        <v>2.3673</v>
      </c>
      <c r="X1024" s="70" t="n">
        <f aca="false">W1024-V1024</f>
        <v>0.0734000000000012</v>
      </c>
      <c r="Y1024" s="70" t="n">
        <f aca="false">Y1023+M1024</f>
        <v>2.02800313950366</v>
      </c>
      <c r="Z1024" s="70" t="n">
        <f aca="false">MAX(Z1023,Y1024)</f>
        <v>2.14372976820277</v>
      </c>
      <c r="AA1024" s="70" t="n">
        <f aca="false">Z1024-Y1024</f>
        <v>0.115726628699107</v>
      </c>
      <c r="AB1024" s="72" t="n">
        <f aca="false">AB1023*(1+F1024)</f>
        <v>8.6124938646888</v>
      </c>
      <c r="AC1024" s="73" t="n">
        <f aca="false">MAX(AC1023,AB1024)</f>
        <v>9.33903707447139</v>
      </c>
      <c r="AD1024" s="70" t="n">
        <f aca="false">1-AB1024/AC1024</f>
        <v>0.0777963727940028</v>
      </c>
      <c r="AE1024" s="73" t="n">
        <f aca="false">AE1023*(1+M1024)</f>
        <v>6.6048933122519</v>
      </c>
      <c r="AF1024" s="73" t="n">
        <f aca="false">MAX(AF1023,AE1024)</f>
        <v>7.47194341606817</v>
      </c>
      <c r="AG1024" s="70" t="n">
        <f aca="false">1-AE1024/AF1024</f>
        <v>0.11604077487414</v>
      </c>
      <c r="AH1024" s="74" t="n">
        <f aca="false">IF(R1024&gt;0,AH1023+1,0)</f>
        <v>163</v>
      </c>
      <c r="AI1024" s="74" t="n">
        <f aca="false">IF(U1024&gt;0,AI1023+1,0)</f>
        <v>163</v>
      </c>
      <c r="AJ1024" s="74" t="n">
        <f aca="false">IF(G1024&gt;0,AJ1023+1,0)</f>
        <v>0</v>
      </c>
      <c r="AK1024" s="74" t="n">
        <f aca="false">IF(G1024&lt;=0,AK1023+1,0)</f>
        <v>1</v>
      </c>
      <c r="AL1024" s="74" t="n">
        <f aca="false">IF(K1024&gt;0,AL1023+1,0)</f>
        <v>0</v>
      </c>
      <c r="AM1024" s="74" t="n">
        <f aca="false">IF(K1024&lt;=0,AM1023+1,0)</f>
        <v>1</v>
      </c>
    </row>
    <row r="1025" customFormat="false" ht="15" hidden="false" customHeight="false" outlineLevel="0" collapsed="false">
      <c r="A1025" s="61" t="n">
        <v>1024</v>
      </c>
      <c r="B1025" s="62" t="n">
        <v>42944.6354166667</v>
      </c>
      <c r="C1025" s="63" t="n">
        <f aca="false">YEAR(B1025)</f>
        <v>2017</v>
      </c>
      <c r="D1025" s="32" t="s">
        <v>277</v>
      </c>
      <c r="E1025" s="64" t="n">
        <v>10014.8</v>
      </c>
      <c r="F1025" s="65" t="n">
        <v>0.0018</v>
      </c>
      <c r="G1025" s="66" t="n">
        <v>18.02664</v>
      </c>
      <c r="H1025" s="67" t="n">
        <f aca="false">E1025+IF(D1025="Long",1,-1)*G1025</f>
        <v>10032.82664</v>
      </c>
      <c r="I1025" s="68" t="n">
        <f aca="false">Assumptions!$B$58</f>
        <v>5.35750011455817</v>
      </c>
      <c r="J1025" s="68" t="n">
        <f aca="false">INDEX(Yearly!$L$5:$L$22,MATCH(C1025,Yearly!$A$5:$A$22,0))</f>
        <v>0.526967224382771</v>
      </c>
      <c r="K1025" s="68" t="n">
        <f aca="false">G1025-I1025-J1025</f>
        <v>12.1421726610591</v>
      </c>
      <c r="L1025" s="69" t="n">
        <f aca="false">(I1025+J1025)/Assumptions!$B$8</f>
        <v>0.00025946824429442</v>
      </c>
      <c r="M1025" s="70" t="n">
        <f aca="false">F1025-L1025</f>
        <v>0.00154053175570558</v>
      </c>
      <c r="N1025" s="71" t="n">
        <f aca="false">G1025*Assumptions!$B$7</f>
        <v>141779.5236</v>
      </c>
      <c r="O1025" s="71" t="n">
        <f aca="false">K1025*Assumptions!$B$7</f>
        <v>95498.1879792295</v>
      </c>
      <c r="P1025" s="68" t="n">
        <f aca="false">P1024+G1025</f>
        <v>12670.79163</v>
      </c>
      <c r="Q1025" s="68" t="n">
        <f aca="false">MAX(Q1024,P1025)</f>
        <v>13312.91185</v>
      </c>
      <c r="R1025" s="68" t="n">
        <f aca="false">Q1025-P1025</f>
        <v>642.120220000003</v>
      </c>
      <c r="S1025" s="68" t="n">
        <f aca="false">S1024+K1025</f>
        <v>6634.64555830756</v>
      </c>
      <c r="T1025" s="68" t="n">
        <f aca="false">MAX(T1024,S1025)</f>
        <v>8242.57374158216</v>
      </c>
      <c r="U1025" s="68" t="n">
        <f aca="false">T1025-S1025</f>
        <v>1607.9281832746</v>
      </c>
      <c r="V1025" s="70" t="n">
        <f aca="false">V1024+F1025</f>
        <v>2.2957</v>
      </c>
      <c r="W1025" s="70" t="n">
        <f aca="false">MAX(W1024,V1025)</f>
        <v>2.3673</v>
      </c>
      <c r="X1025" s="70" t="n">
        <f aca="false">W1025-V1025</f>
        <v>0.0716000000000014</v>
      </c>
      <c r="Y1025" s="70" t="n">
        <f aca="false">Y1024+M1025</f>
        <v>2.02954367125937</v>
      </c>
      <c r="Z1025" s="70" t="n">
        <f aca="false">MAX(Z1024,Y1025)</f>
        <v>2.14372976820277</v>
      </c>
      <c r="AA1025" s="70" t="n">
        <f aca="false">Z1025-Y1025</f>
        <v>0.114186096943401</v>
      </c>
      <c r="AB1025" s="72" t="n">
        <f aca="false">AB1024*(1+F1025)</f>
        <v>8.62799635364524</v>
      </c>
      <c r="AC1025" s="73" t="n">
        <f aca="false">MAX(AC1024,AB1025)</f>
        <v>9.33903707447139</v>
      </c>
      <c r="AD1025" s="70" t="n">
        <f aca="false">1-AB1025/AC1025</f>
        <v>0.0761364062650319</v>
      </c>
      <c r="AE1025" s="73" t="n">
        <f aca="false">AE1024*(1+M1025)</f>
        <v>6.61506836014247</v>
      </c>
      <c r="AF1025" s="73" t="n">
        <f aca="false">MAX(AF1024,AE1025)</f>
        <v>7.47194341606817</v>
      </c>
      <c r="AG1025" s="70" t="n">
        <f aca="false">1-AE1025/AF1025</f>
        <v>0.114679007617084</v>
      </c>
      <c r="AH1025" s="74" t="n">
        <f aca="false">IF(R1025&gt;0,AH1024+1,0)</f>
        <v>164</v>
      </c>
      <c r="AI1025" s="74" t="n">
        <f aca="false">IF(U1025&gt;0,AI1024+1,0)</f>
        <v>164</v>
      </c>
      <c r="AJ1025" s="74" t="n">
        <f aca="false">IF(G1025&gt;0,AJ1024+1,0)</f>
        <v>1</v>
      </c>
      <c r="AK1025" s="74" t="n">
        <f aca="false">IF(G1025&lt;=0,AK1024+1,0)</f>
        <v>0</v>
      </c>
      <c r="AL1025" s="74" t="n">
        <f aca="false">IF(K1025&gt;0,AL1024+1,0)</f>
        <v>1</v>
      </c>
      <c r="AM1025" s="74" t="n">
        <f aca="false">IF(K1025&lt;=0,AM1024+1,0)</f>
        <v>0</v>
      </c>
    </row>
    <row r="1026" customFormat="false" ht="15" hidden="false" customHeight="false" outlineLevel="0" collapsed="false">
      <c r="A1026" s="61" t="n">
        <v>1025</v>
      </c>
      <c r="B1026" s="62" t="n">
        <v>42950.4270833333</v>
      </c>
      <c r="C1026" s="63" t="n">
        <f aca="false">YEAR(B1026)</f>
        <v>2017</v>
      </c>
      <c r="D1026" s="32" t="s">
        <v>276</v>
      </c>
      <c r="E1026" s="64" t="n">
        <v>10033.1</v>
      </c>
      <c r="F1026" s="65" t="n">
        <v>-0.0013</v>
      </c>
      <c r="G1026" s="66" t="n">
        <v>-13.04303</v>
      </c>
      <c r="H1026" s="67" t="n">
        <f aca="false">E1026+IF(D1026="Long",1,-1)*G1026</f>
        <v>10046.14303</v>
      </c>
      <c r="I1026" s="68" t="n">
        <f aca="false">Assumptions!$B$58</f>
        <v>5.35750011455817</v>
      </c>
      <c r="J1026" s="68" t="n">
        <f aca="false">INDEX(Yearly!$L$5:$L$22,MATCH(C1026,Yearly!$A$5:$A$22,0))</f>
        <v>0.526967224382771</v>
      </c>
      <c r="K1026" s="68" t="n">
        <f aca="false">G1026-I1026-J1026</f>
        <v>-18.9274973389409</v>
      </c>
      <c r="L1026" s="69" t="n">
        <f aca="false">(I1026+J1026)/Assumptions!$B$8</f>
        <v>0.00025946824429442</v>
      </c>
      <c r="M1026" s="70" t="n">
        <f aca="false">F1026-L1026</f>
        <v>-0.00155946824429442</v>
      </c>
      <c r="N1026" s="71" t="n">
        <f aca="false">G1026*Assumptions!$B$7</f>
        <v>-102583.43095</v>
      </c>
      <c r="O1026" s="71" t="n">
        <f aca="false">K1026*Assumptions!$B$7</f>
        <v>-148864.76657077</v>
      </c>
      <c r="P1026" s="68" t="n">
        <f aca="false">P1025+G1026</f>
        <v>12657.7486</v>
      </c>
      <c r="Q1026" s="68" t="n">
        <f aca="false">MAX(Q1025,P1026)</f>
        <v>13312.91185</v>
      </c>
      <c r="R1026" s="68" t="n">
        <f aca="false">Q1026-P1026</f>
        <v>655.163250000003</v>
      </c>
      <c r="S1026" s="68" t="n">
        <f aca="false">S1025+K1026</f>
        <v>6615.71806096862</v>
      </c>
      <c r="T1026" s="68" t="n">
        <f aca="false">MAX(T1025,S1026)</f>
        <v>8242.57374158216</v>
      </c>
      <c r="U1026" s="68" t="n">
        <f aca="false">T1026-S1026</f>
        <v>1626.85568061354</v>
      </c>
      <c r="V1026" s="70" t="n">
        <f aca="false">V1025+F1026</f>
        <v>2.2944</v>
      </c>
      <c r="W1026" s="70" t="n">
        <f aca="false">MAX(W1025,V1026)</f>
        <v>2.3673</v>
      </c>
      <c r="X1026" s="70" t="n">
        <f aca="false">W1026-V1026</f>
        <v>0.0729000000000015</v>
      </c>
      <c r="Y1026" s="70" t="n">
        <f aca="false">Y1025+M1026</f>
        <v>2.02798420301507</v>
      </c>
      <c r="Z1026" s="70" t="n">
        <f aca="false">MAX(Z1025,Y1026)</f>
        <v>2.14372976820277</v>
      </c>
      <c r="AA1026" s="70" t="n">
        <f aca="false">Z1026-Y1026</f>
        <v>0.115745565187696</v>
      </c>
      <c r="AB1026" s="72" t="n">
        <f aca="false">AB1025*(1+F1026)</f>
        <v>8.6167799583855</v>
      </c>
      <c r="AC1026" s="73" t="n">
        <f aca="false">MAX(AC1025,AB1026)</f>
        <v>9.33903707447139</v>
      </c>
      <c r="AD1026" s="70" t="n">
        <f aca="false">1-AB1026/AC1026</f>
        <v>0.0773374289368874</v>
      </c>
      <c r="AE1026" s="73" t="n">
        <f aca="false">AE1025*(1+M1026)</f>
        <v>6.60475237110099</v>
      </c>
      <c r="AF1026" s="73" t="n">
        <f aca="false">MAX(AF1025,AE1026)</f>
        <v>7.47194341606817</v>
      </c>
      <c r="AG1026" s="70" t="n">
        <f aca="false">1-AE1026/AF1026</f>
        <v>0.116059637590713</v>
      </c>
      <c r="AH1026" s="74" t="n">
        <f aca="false">IF(R1026&gt;0,AH1025+1,0)</f>
        <v>165</v>
      </c>
      <c r="AI1026" s="74" t="n">
        <f aca="false">IF(U1026&gt;0,AI1025+1,0)</f>
        <v>165</v>
      </c>
      <c r="AJ1026" s="74" t="n">
        <f aca="false">IF(G1026&gt;0,AJ1025+1,0)</f>
        <v>0</v>
      </c>
      <c r="AK1026" s="74" t="n">
        <f aca="false">IF(G1026&lt;=0,AK1025+1,0)</f>
        <v>1</v>
      </c>
      <c r="AL1026" s="74" t="n">
        <f aca="false">IF(K1026&gt;0,AL1025+1,0)</f>
        <v>0</v>
      </c>
      <c r="AM1026" s="74" t="n">
        <f aca="false">IF(K1026&lt;=0,AM1025+1,0)</f>
        <v>1</v>
      </c>
    </row>
    <row r="1027" customFormat="false" ht="15" hidden="false" customHeight="false" outlineLevel="0" collapsed="false">
      <c r="A1027" s="61" t="n">
        <v>1026</v>
      </c>
      <c r="B1027" s="62" t="n">
        <v>42951.59375</v>
      </c>
      <c r="C1027" s="63" t="n">
        <f aca="false">YEAR(B1027)</f>
        <v>2017</v>
      </c>
      <c r="D1027" s="32" t="s">
        <v>277</v>
      </c>
      <c r="E1027" s="64" t="n">
        <v>10046.45</v>
      </c>
      <c r="F1027" s="65" t="n">
        <v>-0.0061</v>
      </c>
      <c r="G1027" s="66" t="n">
        <v>-61.283345</v>
      </c>
      <c r="H1027" s="67" t="n">
        <f aca="false">E1027+IF(D1027="Long",1,-1)*G1027</f>
        <v>9985.166655</v>
      </c>
      <c r="I1027" s="68" t="n">
        <f aca="false">Assumptions!$B$58</f>
        <v>5.35750011455817</v>
      </c>
      <c r="J1027" s="68" t="n">
        <f aca="false">INDEX(Yearly!$L$5:$L$22,MATCH(C1027,Yearly!$A$5:$A$22,0))</f>
        <v>0.526967224382771</v>
      </c>
      <c r="K1027" s="68" t="n">
        <f aca="false">G1027-I1027-J1027</f>
        <v>-67.1678123389409</v>
      </c>
      <c r="L1027" s="69" t="n">
        <f aca="false">(I1027+J1027)/Assumptions!$B$8</f>
        <v>0.00025946824429442</v>
      </c>
      <c r="M1027" s="70" t="n">
        <f aca="false">F1027-L1027</f>
        <v>-0.00635946824429442</v>
      </c>
      <c r="N1027" s="71" t="n">
        <f aca="false">G1027*Assumptions!$B$7</f>
        <v>-481993.508425</v>
      </c>
      <c r="O1027" s="71" t="n">
        <f aca="false">K1027*Assumptions!$B$7</f>
        <v>-528274.844045771</v>
      </c>
      <c r="P1027" s="68" t="n">
        <f aca="false">P1026+G1027</f>
        <v>12596.465255</v>
      </c>
      <c r="Q1027" s="68" t="n">
        <f aca="false">MAX(Q1026,P1027)</f>
        <v>13312.91185</v>
      </c>
      <c r="R1027" s="68" t="n">
        <f aca="false">Q1027-P1027</f>
        <v>716.446595000003</v>
      </c>
      <c r="S1027" s="68" t="n">
        <f aca="false">S1026+K1027</f>
        <v>6548.55024862968</v>
      </c>
      <c r="T1027" s="68" t="n">
        <f aca="false">MAX(T1026,S1027)</f>
        <v>8242.57374158216</v>
      </c>
      <c r="U1027" s="68" t="n">
        <f aca="false">T1027-S1027</f>
        <v>1694.02349295248</v>
      </c>
      <c r="V1027" s="70" t="n">
        <f aca="false">V1026+F1027</f>
        <v>2.2883</v>
      </c>
      <c r="W1027" s="70" t="n">
        <f aca="false">MAX(W1026,V1027)</f>
        <v>2.3673</v>
      </c>
      <c r="X1027" s="70" t="n">
        <f aca="false">W1027-V1027</f>
        <v>0.0790000000000015</v>
      </c>
      <c r="Y1027" s="70" t="n">
        <f aca="false">Y1026+M1027</f>
        <v>2.02162473477078</v>
      </c>
      <c r="Z1027" s="70" t="n">
        <f aca="false">MAX(Z1026,Y1027)</f>
        <v>2.14372976820277</v>
      </c>
      <c r="AA1027" s="70" t="n">
        <f aca="false">Z1027-Y1027</f>
        <v>0.12210503343199</v>
      </c>
      <c r="AB1027" s="72" t="n">
        <f aca="false">AB1026*(1+F1027)</f>
        <v>8.56421760063935</v>
      </c>
      <c r="AC1027" s="73" t="n">
        <f aca="false">MAX(AC1026,AB1027)</f>
        <v>9.33903707447139</v>
      </c>
      <c r="AD1027" s="70" t="n">
        <f aca="false">1-AB1027/AC1027</f>
        <v>0.0829656706203723</v>
      </c>
      <c r="AE1027" s="73" t="n">
        <f aca="false">AE1026*(1+M1027)</f>
        <v>6.56274965813554</v>
      </c>
      <c r="AF1027" s="73" t="n">
        <f aca="false">MAX(AF1026,AE1027)</f>
        <v>7.47194341606817</v>
      </c>
      <c r="AG1027" s="70" t="n">
        <f aca="false">1-AE1027/AF1027</f>
        <v>0.121681028255305</v>
      </c>
      <c r="AH1027" s="74" t="n">
        <f aca="false">IF(R1027&gt;0,AH1026+1,0)</f>
        <v>166</v>
      </c>
      <c r="AI1027" s="74" t="n">
        <f aca="false">IF(U1027&gt;0,AI1026+1,0)</f>
        <v>166</v>
      </c>
      <c r="AJ1027" s="74" t="n">
        <f aca="false">IF(G1027&gt;0,AJ1026+1,0)</f>
        <v>0</v>
      </c>
      <c r="AK1027" s="74" t="n">
        <f aca="false">IF(G1027&lt;=0,AK1026+1,0)</f>
        <v>2</v>
      </c>
      <c r="AL1027" s="74" t="n">
        <f aca="false">IF(K1027&gt;0,AL1026+1,0)</f>
        <v>0</v>
      </c>
      <c r="AM1027" s="74" t="n">
        <f aca="false">IF(K1027&lt;=0,AM1026+1,0)</f>
        <v>2</v>
      </c>
    </row>
    <row r="1028" customFormat="false" ht="15" hidden="false" customHeight="false" outlineLevel="0" collapsed="false">
      <c r="A1028" s="61" t="n">
        <v>1027</v>
      </c>
      <c r="B1028" s="62" t="n">
        <v>42955.4270833333</v>
      </c>
      <c r="C1028" s="63" t="n">
        <f aca="false">YEAR(B1028)</f>
        <v>2017</v>
      </c>
      <c r="D1028" s="32" t="s">
        <v>276</v>
      </c>
      <c r="E1028" s="64" t="n">
        <v>9985.6</v>
      </c>
      <c r="F1028" s="65" t="n">
        <v>0.0138</v>
      </c>
      <c r="G1028" s="66" t="n">
        <v>137.80128</v>
      </c>
      <c r="H1028" s="67" t="n">
        <f aca="false">E1028+IF(D1028="Long",1,-1)*G1028</f>
        <v>9847.79872</v>
      </c>
      <c r="I1028" s="68" t="n">
        <f aca="false">Assumptions!$B$58</f>
        <v>5.35750011455817</v>
      </c>
      <c r="J1028" s="68" t="n">
        <f aca="false">INDEX(Yearly!$L$5:$L$22,MATCH(C1028,Yearly!$A$5:$A$22,0))</f>
        <v>0.526967224382771</v>
      </c>
      <c r="K1028" s="68" t="n">
        <f aca="false">G1028-I1028-J1028</f>
        <v>131.916812661059</v>
      </c>
      <c r="L1028" s="69" t="n">
        <f aca="false">(I1028+J1028)/Assumptions!$B$8</f>
        <v>0.00025946824429442</v>
      </c>
      <c r="M1028" s="70" t="n">
        <f aca="false">F1028-L1028</f>
        <v>0.0135405317557056</v>
      </c>
      <c r="N1028" s="71" t="n">
        <f aca="false">G1028*Assumptions!$B$7</f>
        <v>1083807.0672</v>
      </c>
      <c r="O1028" s="71" t="n">
        <f aca="false">K1028*Assumptions!$B$7</f>
        <v>1037525.73157923</v>
      </c>
      <c r="P1028" s="68" t="n">
        <f aca="false">P1027+G1028</f>
        <v>12734.266535</v>
      </c>
      <c r="Q1028" s="68" t="n">
        <f aca="false">MAX(Q1027,P1028)</f>
        <v>13312.91185</v>
      </c>
      <c r="R1028" s="68" t="n">
        <f aca="false">Q1028-P1028</f>
        <v>578.645315000003</v>
      </c>
      <c r="S1028" s="68" t="n">
        <f aca="false">S1027+K1028</f>
        <v>6680.46706129074</v>
      </c>
      <c r="T1028" s="68" t="n">
        <f aca="false">MAX(T1027,S1028)</f>
        <v>8242.57374158216</v>
      </c>
      <c r="U1028" s="68" t="n">
        <f aca="false">T1028-S1028</f>
        <v>1562.10668029142</v>
      </c>
      <c r="V1028" s="70" t="n">
        <f aca="false">V1027+F1028</f>
        <v>2.3021</v>
      </c>
      <c r="W1028" s="70" t="n">
        <f aca="false">MAX(W1027,V1028)</f>
        <v>2.3673</v>
      </c>
      <c r="X1028" s="70" t="n">
        <f aca="false">W1028-V1028</f>
        <v>0.0652000000000017</v>
      </c>
      <c r="Y1028" s="70" t="n">
        <f aca="false">Y1027+M1028</f>
        <v>2.03516526652648</v>
      </c>
      <c r="Z1028" s="70" t="n">
        <f aca="false">MAX(Z1027,Y1028)</f>
        <v>2.14372976820277</v>
      </c>
      <c r="AA1028" s="70" t="n">
        <f aca="false">Z1028-Y1028</f>
        <v>0.108564501676284</v>
      </c>
      <c r="AB1028" s="72" t="n">
        <f aca="false">AB1027*(1+F1028)</f>
        <v>8.68240380352818</v>
      </c>
      <c r="AC1028" s="73" t="n">
        <f aca="false">MAX(AC1027,AB1028)</f>
        <v>9.33903707447139</v>
      </c>
      <c r="AD1028" s="70" t="n">
        <f aca="false">1-AB1028/AC1028</f>
        <v>0.0703105968749335</v>
      </c>
      <c r="AE1028" s="73" t="n">
        <f aca="false">AE1027*(1+M1028)</f>
        <v>6.65161277828627</v>
      </c>
      <c r="AF1028" s="73" t="n">
        <f aca="false">MAX(AF1027,AE1028)</f>
        <v>7.47194341606817</v>
      </c>
      <c r="AG1028" s="70" t="n">
        <f aca="false">1-AE1028/AF1028</f>
        <v>0.109788122326757</v>
      </c>
      <c r="AH1028" s="74" t="n">
        <f aca="false">IF(R1028&gt;0,AH1027+1,0)</f>
        <v>167</v>
      </c>
      <c r="AI1028" s="74" t="n">
        <f aca="false">IF(U1028&gt;0,AI1027+1,0)</f>
        <v>167</v>
      </c>
      <c r="AJ1028" s="74" t="n">
        <f aca="false">IF(G1028&gt;0,AJ1027+1,0)</f>
        <v>1</v>
      </c>
      <c r="AK1028" s="74" t="n">
        <f aca="false">IF(G1028&lt;=0,AK1027+1,0)</f>
        <v>0</v>
      </c>
      <c r="AL1028" s="74" t="n">
        <f aca="false">IF(K1028&gt;0,AL1027+1,0)</f>
        <v>1</v>
      </c>
      <c r="AM1028" s="74" t="n">
        <f aca="false">IF(K1028&lt;=0,AM1027+1,0)</f>
        <v>0</v>
      </c>
    </row>
    <row r="1029" customFormat="false" ht="15" hidden="false" customHeight="false" outlineLevel="0" collapsed="false">
      <c r="A1029" s="61" t="n">
        <v>1028</v>
      </c>
      <c r="B1029" s="62" t="n">
        <v>42963.5520833333</v>
      </c>
      <c r="C1029" s="63" t="n">
        <f aca="false">YEAR(B1029)</f>
        <v>2017</v>
      </c>
      <c r="D1029" s="32" t="s">
        <v>277</v>
      </c>
      <c r="E1029" s="64" t="n">
        <v>9848.2</v>
      </c>
      <c r="F1029" s="65" t="n">
        <v>-0.0014</v>
      </c>
      <c r="G1029" s="66" t="n">
        <v>-13.78748</v>
      </c>
      <c r="H1029" s="67" t="n">
        <f aca="false">E1029+IF(D1029="Long",1,-1)*G1029</f>
        <v>9834.41252</v>
      </c>
      <c r="I1029" s="68" t="n">
        <f aca="false">Assumptions!$B$58</f>
        <v>5.35750011455817</v>
      </c>
      <c r="J1029" s="68" t="n">
        <f aca="false">INDEX(Yearly!$L$5:$L$22,MATCH(C1029,Yearly!$A$5:$A$22,0))</f>
        <v>0.526967224382771</v>
      </c>
      <c r="K1029" s="68" t="n">
        <f aca="false">G1029-I1029-J1029</f>
        <v>-19.6719473389409</v>
      </c>
      <c r="L1029" s="69" t="n">
        <f aca="false">(I1029+J1029)/Assumptions!$B$8</f>
        <v>0.00025946824429442</v>
      </c>
      <c r="M1029" s="70" t="n">
        <f aca="false">F1029-L1029</f>
        <v>-0.00165946824429442</v>
      </c>
      <c r="N1029" s="71" t="n">
        <f aca="false">G1029*Assumptions!$B$7</f>
        <v>-108438.5302</v>
      </c>
      <c r="O1029" s="71" t="n">
        <f aca="false">K1029*Assumptions!$B$7</f>
        <v>-154719.86582077</v>
      </c>
      <c r="P1029" s="68" t="n">
        <f aca="false">P1028+G1029</f>
        <v>12720.479055</v>
      </c>
      <c r="Q1029" s="68" t="n">
        <f aca="false">MAX(Q1028,P1029)</f>
        <v>13312.91185</v>
      </c>
      <c r="R1029" s="68" t="n">
        <f aca="false">Q1029-P1029</f>
        <v>592.432795000004</v>
      </c>
      <c r="S1029" s="68" t="n">
        <f aca="false">S1028+K1029</f>
        <v>6660.7951139518</v>
      </c>
      <c r="T1029" s="68" t="n">
        <f aca="false">MAX(T1028,S1029)</f>
        <v>8242.57374158216</v>
      </c>
      <c r="U1029" s="68" t="n">
        <f aca="false">T1029-S1029</f>
        <v>1581.77862763036</v>
      </c>
      <c r="V1029" s="70" t="n">
        <f aca="false">V1028+F1029</f>
        <v>2.3007</v>
      </c>
      <c r="W1029" s="70" t="n">
        <f aca="false">MAX(W1028,V1029)</f>
        <v>2.3673</v>
      </c>
      <c r="X1029" s="70" t="n">
        <f aca="false">W1029-V1029</f>
        <v>0.0666000000000016</v>
      </c>
      <c r="Y1029" s="70" t="n">
        <f aca="false">Y1028+M1029</f>
        <v>2.03350579828219</v>
      </c>
      <c r="Z1029" s="70" t="n">
        <f aca="false">MAX(Z1028,Y1029)</f>
        <v>2.14372976820277</v>
      </c>
      <c r="AA1029" s="70" t="n">
        <f aca="false">Z1029-Y1029</f>
        <v>0.110223969920579</v>
      </c>
      <c r="AB1029" s="72" t="n">
        <f aca="false">AB1028*(1+F1029)</f>
        <v>8.67024843820324</v>
      </c>
      <c r="AC1029" s="73" t="n">
        <f aca="false">MAX(AC1028,AB1029)</f>
        <v>9.33903707447139</v>
      </c>
      <c r="AD1029" s="70" t="n">
        <f aca="false">1-AB1029/AC1029</f>
        <v>0.0716121620393084</v>
      </c>
      <c r="AE1029" s="73" t="n">
        <f aca="false">AE1028*(1+M1029)</f>
        <v>6.64057463810736</v>
      </c>
      <c r="AF1029" s="73" t="n">
        <f aca="false">MAX(AF1028,AE1029)</f>
        <v>7.47194341606817</v>
      </c>
      <c r="AG1029" s="70" t="n">
        <f aca="false">1-AE1029/AF1029</f>
        <v>0.111265400668449</v>
      </c>
      <c r="AH1029" s="74" t="n">
        <f aca="false">IF(R1029&gt;0,AH1028+1,0)</f>
        <v>168</v>
      </c>
      <c r="AI1029" s="74" t="n">
        <f aca="false">IF(U1029&gt;0,AI1028+1,0)</f>
        <v>168</v>
      </c>
      <c r="AJ1029" s="74" t="n">
        <f aca="false">IF(G1029&gt;0,AJ1028+1,0)</f>
        <v>0</v>
      </c>
      <c r="AK1029" s="74" t="n">
        <f aca="false">IF(G1029&lt;=0,AK1028+1,0)</f>
        <v>1</v>
      </c>
      <c r="AL1029" s="74" t="n">
        <f aca="false">IF(K1029&gt;0,AL1028+1,0)</f>
        <v>0</v>
      </c>
      <c r="AM1029" s="74" t="n">
        <f aca="false">IF(K1029&lt;=0,AM1028+1,0)</f>
        <v>1</v>
      </c>
    </row>
    <row r="1030" customFormat="false" ht="15" hidden="false" customHeight="false" outlineLevel="0" collapsed="false">
      <c r="A1030" s="61" t="n">
        <v>1029</v>
      </c>
      <c r="B1030" s="62" t="n">
        <v>42965.40625</v>
      </c>
      <c r="C1030" s="63" t="n">
        <f aca="false">YEAR(B1030)</f>
        <v>2017</v>
      </c>
      <c r="D1030" s="32" t="s">
        <v>276</v>
      </c>
      <c r="E1030" s="64" t="n">
        <v>9834.9</v>
      </c>
      <c r="F1030" s="65" t="n">
        <v>-0.0034</v>
      </c>
      <c r="G1030" s="66" t="n">
        <v>-33.43866</v>
      </c>
      <c r="H1030" s="67" t="n">
        <f aca="false">E1030+IF(D1030="Long",1,-1)*G1030</f>
        <v>9868.33866</v>
      </c>
      <c r="I1030" s="68" t="n">
        <f aca="false">Assumptions!$B$58</f>
        <v>5.35750011455817</v>
      </c>
      <c r="J1030" s="68" t="n">
        <f aca="false">INDEX(Yearly!$L$5:$L$22,MATCH(C1030,Yearly!$A$5:$A$22,0))</f>
        <v>0.526967224382771</v>
      </c>
      <c r="K1030" s="68" t="n">
        <f aca="false">G1030-I1030-J1030</f>
        <v>-39.3231273389409</v>
      </c>
      <c r="L1030" s="69" t="n">
        <f aca="false">(I1030+J1030)/Assumptions!$B$8</f>
        <v>0.00025946824429442</v>
      </c>
      <c r="M1030" s="70" t="n">
        <f aca="false">F1030-L1030</f>
        <v>-0.00365946824429442</v>
      </c>
      <c r="N1030" s="71" t="n">
        <f aca="false">G1030*Assumptions!$B$7</f>
        <v>-262995.0609</v>
      </c>
      <c r="O1030" s="71" t="n">
        <f aca="false">K1030*Assumptions!$B$7</f>
        <v>-309276.396520771</v>
      </c>
      <c r="P1030" s="68" t="n">
        <f aca="false">P1029+G1030</f>
        <v>12687.040395</v>
      </c>
      <c r="Q1030" s="68" t="n">
        <f aca="false">MAX(Q1029,P1030)</f>
        <v>13312.91185</v>
      </c>
      <c r="R1030" s="68" t="n">
        <f aca="false">Q1030-P1030</f>
        <v>625.871455000004</v>
      </c>
      <c r="S1030" s="68" t="n">
        <f aca="false">S1029+K1030</f>
        <v>6621.47198661286</v>
      </c>
      <c r="T1030" s="68" t="n">
        <f aca="false">MAX(T1029,S1030)</f>
        <v>8242.57374158216</v>
      </c>
      <c r="U1030" s="68" t="n">
        <f aca="false">T1030-S1030</f>
        <v>1621.1017549693</v>
      </c>
      <c r="V1030" s="70" t="n">
        <f aca="false">V1029+F1030</f>
        <v>2.2973</v>
      </c>
      <c r="W1030" s="70" t="n">
        <f aca="false">MAX(W1029,V1030)</f>
        <v>2.3673</v>
      </c>
      <c r="X1030" s="70" t="n">
        <f aca="false">W1030-V1030</f>
        <v>0.0700000000000016</v>
      </c>
      <c r="Y1030" s="70" t="n">
        <f aca="false">Y1029+M1030</f>
        <v>2.02984633003789</v>
      </c>
      <c r="Z1030" s="70" t="n">
        <f aca="false">MAX(Z1029,Y1030)</f>
        <v>2.14372976820277</v>
      </c>
      <c r="AA1030" s="70" t="n">
        <f aca="false">Z1030-Y1030</f>
        <v>0.113883438164873</v>
      </c>
      <c r="AB1030" s="72" t="n">
        <f aca="false">AB1029*(1+F1030)</f>
        <v>8.64076959351335</v>
      </c>
      <c r="AC1030" s="73" t="n">
        <f aca="false">MAX(AC1029,AB1030)</f>
        <v>9.33903707447139</v>
      </c>
      <c r="AD1030" s="70" t="n">
        <f aca="false">1-AB1030/AC1030</f>
        <v>0.0747686806883747</v>
      </c>
      <c r="AE1030" s="73" t="n">
        <f aca="false">AE1029*(1+M1030)</f>
        <v>6.61627366609534</v>
      </c>
      <c r="AF1030" s="73" t="n">
        <f aca="false">MAX(AF1029,AE1030)</f>
        <v>7.47194341606817</v>
      </c>
      <c r="AG1030" s="70" t="n">
        <f aca="false">1-AE1030/AF1030</f>
        <v>0.114517696712309</v>
      </c>
      <c r="AH1030" s="74" t="n">
        <f aca="false">IF(R1030&gt;0,AH1029+1,0)</f>
        <v>169</v>
      </c>
      <c r="AI1030" s="74" t="n">
        <f aca="false">IF(U1030&gt;0,AI1029+1,0)</f>
        <v>169</v>
      </c>
      <c r="AJ1030" s="74" t="n">
        <f aca="false">IF(G1030&gt;0,AJ1029+1,0)</f>
        <v>0</v>
      </c>
      <c r="AK1030" s="74" t="n">
        <f aca="false">IF(G1030&lt;=0,AK1029+1,0)</f>
        <v>2</v>
      </c>
      <c r="AL1030" s="74" t="n">
        <f aca="false">IF(K1030&gt;0,AL1029+1,0)</f>
        <v>0</v>
      </c>
      <c r="AM1030" s="74" t="n">
        <f aca="false">IF(K1030&lt;=0,AM1029+1,0)</f>
        <v>2</v>
      </c>
    </row>
    <row r="1031" customFormat="false" ht="15" hidden="false" customHeight="false" outlineLevel="0" collapsed="false">
      <c r="A1031" s="61" t="n">
        <v>1030</v>
      </c>
      <c r="B1031" s="62" t="n">
        <v>42968.40625</v>
      </c>
      <c r="C1031" s="63" t="n">
        <f aca="false">YEAR(B1031)</f>
        <v>2017</v>
      </c>
      <c r="D1031" s="32" t="s">
        <v>277</v>
      </c>
      <c r="E1031" s="64" t="n">
        <v>9868</v>
      </c>
      <c r="F1031" s="65" t="n">
        <v>-0.0025</v>
      </c>
      <c r="G1031" s="66" t="n">
        <v>-24.67</v>
      </c>
      <c r="H1031" s="67" t="n">
        <f aca="false">E1031+IF(D1031="Long",1,-1)*G1031</f>
        <v>9843.33</v>
      </c>
      <c r="I1031" s="68" t="n">
        <f aca="false">Assumptions!$B$58</f>
        <v>5.35750011455817</v>
      </c>
      <c r="J1031" s="68" t="n">
        <f aca="false">INDEX(Yearly!$L$5:$L$22,MATCH(C1031,Yearly!$A$5:$A$22,0))</f>
        <v>0.526967224382771</v>
      </c>
      <c r="K1031" s="68" t="n">
        <f aca="false">G1031-I1031-J1031</f>
        <v>-30.5544673389409</v>
      </c>
      <c r="L1031" s="69" t="n">
        <f aca="false">(I1031+J1031)/Assumptions!$B$8</f>
        <v>0.00025946824429442</v>
      </c>
      <c r="M1031" s="70" t="n">
        <f aca="false">F1031-L1031</f>
        <v>-0.00275946824429442</v>
      </c>
      <c r="N1031" s="71" t="n">
        <f aca="false">G1031*Assumptions!$B$7</f>
        <v>-194029.55</v>
      </c>
      <c r="O1031" s="71" t="n">
        <f aca="false">K1031*Assumptions!$B$7</f>
        <v>-240310.88562077</v>
      </c>
      <c r="P1031" s="68" t="n">
        <f aca="false">P1030+G1031</f>
        <v>12662.370395</v>
      </c>
      <c r="Q1031" s="68" t="n">
        <f aca="false">MAX(Q1030,P1031)</f>
        <v>13312.91185</v>
      </c>
      <c r="R1031" s="68" t="n">
        <f aca="false">Q1031-P1031</f>
        <v>650.541455000004</v>
      </c>
      <c r="S1031" s="68" t="n">
        <f aca="false">S1030+K1031</f>
        <v>6590.91751927391</v>
      </c>
      <c r="T1031" s="68" t="n">
        <f aca="false">MAX(T1030,S1031)</f>
        <v>8242.57374158216</v>
      </c>
      <c r="U1031" s="68" t="n">
        <f aca="false">T1031-S1031</f>
        <v>1651.65622230824</v>
      </c>
      <c r="V1031" s="70" t="n">
        <f aca="false">V1030+F1031</f>
        <v>2.2948</v>
      </c>
      <c r="W1031" s="70" t="n">
        <f aca="false">MAX(W1030,V1031)</f>
        <v>2.3673</v>
      </c>
      <c r="X1031" s="70" t="n">
        <f aca="false">W1031-V1031</f>
        <v>0.0725000000000016</v>
      </c>
      <c r="Y1031" s="70" t="n">
        <f aca="false">Y1030+M1031</f>
        <v>2.0270868617936</v>
      </c>
      <c r="Z1031" s="70" t="n">
        <f aca="false">MAX(Z1030,Y1031)</f>
        <v>2.14372976820277</v>
      </c>
      <c r="AA1031" s="70" t="n">
        <f aca="false">Z1031-Y1031</f>
        <v>0.116642906409168</v>
      </c>
      <c r="AB1031" s="72" t="n">
        <f aca="false">AB1030*(1+F1031)</f>
        <v>8.61916766952957</v>
      </c>
      <c r="AC1031" s="73" t="n">
        <f aca="false">MAX(AC1030,AB1031)</f>
        <v>9.33903707447139</v>
      </c>
      <c r="AD1031" s="70" t="n">
        <f aca="false">1-AB1031/AC1031</f>
        <v>0.0770817589866537</v>
      </c>
      <c r="AE1031" s="73" t="n">
        <f aca="false">AE1030*(1+M1031)</f>
        <v>6.59801626901819</v>
      </c>
      <c r="AF1031" s="73" t="n">
        <f aca="false">MAX(AF1030,AE1031)</f>
        <v>7.47194341606817</v>
      </c>
      <c r="AG1031" s="70" t="n">
        <f aca="false">1-AE1031/AF1031</f>
        <v>0.116961157009116</v>
      </c>
      <c r="AH1031" s="74" t="n">
        <f aca="false">IF(R1031&gt;0,AH1030+1,0)</f>
        <v>170</v>
      </c>
      <c r="AI1031" s="74" t="n">
        <f aca="false">IF(U1031&gt;0,AI1030+1,0)</f>
        <v>170</v>
      </c>
      <c r="AJ1031" s="74" t="n">
        <f aca="false">IF(G1031&gt;0,AJ1030+1,0)</f>
        <v>0</v>
      </c>
      <c r="AK1031" s="74" t="n">
        <f aca="false">IF(G1031&lt;=0,AK1030+1,0)</f>
        <v>3</v>
      </c>
      <c r="AL1031" s="74" t="n">
        <f aca="false">IF(K1031&gt;0,AL1030+1,0)</f>
        <v>0</v>
      </c>
      <c r="AM1031" s="74" t="n">
        <f aca="false">IF(K1031&lt;=0,AM1030+1,0)</f>
        <v>3</v>
      </c>
    </row>
    <row r="1032" customFormat="false" ht="15" hidden="false" customHeight="false" outlineLevel="0" collapsed="false">
      <c r="A1032" s="61" t="n">
        <v>1031</v>
      </c>
      <c r="B1032" s="62" t="n">
        <v>42968.4895833333</v>
      </c>
      <c r="C1032" s="63" t="n">
        <f aca="false">YEAR(B1032)</f>
        <v>2017</v>
      </c>
      <c r="D1032" s="32" t="s">
        <v>276</v>
      </c>
      <c r="E1032" s="64" t="n">
        <v>9843.3</v>
      </c>
      <c r="F1032" s="65" t="n">
        <v>0.0007</v>
      </c>
      <c r="G1032" s="66" t="n">
        <v>6.89031</v>
      </c>
      <c r="H1032" s="67" t="n">
        <f aca="false">E1032+IF(D1032="Long",1,-1)*G1032</f>
        <v>9836.40969</v>
      </c>
      <c r="I1032" s="68" t="n">
        <f aca="false">Assumptions!$B$58</f>
        <v>5.35750011455817</v>
      </c>
      <c r="J1032" s="68" t="n">
        <f aca="false">INDEX(Yearly!$L$5:$L$22,MATCH(C1032,Yearly!$A$5:$A$22,0))</f>
        <v>0.526967224382771</v>
      </c>
      <c r="K1032" s="68" t="n">
        <f aca="false">G1032-I1032-J1032</f>
        <v>1.00584266105906</v>
      </c>
      <c r="L1032" s="69" t="n">
        <f aca="false">(I1032+J1032)/Assumptions!$B$8</f>
        <v>0.00025946824429442</v>
      </c>
      <c r="M1032" s="70" t="n">
        <f aca="false">F1032-L1032</f>
        <v>0.00044053175570558</v>
      </c>
      <c r="N1032" s="71" t="n">
        <f aca="false">G1032*Assumptions!$B$7</f>
        <v>54192.28815</v>
      </c>
      <c r="O1032" s="71" t="n">
        <f aca="false">K1032*Assumptions!$B$7</f>
        <v>7910.95252922952</v>
      </c>
      <c r="P1032" s="68" t="n">
        <f aca="false">P1031+G1032</f>
        <v>12669.260705</v>
      </c>
      <c r="Q1032" s="68" t="n">
        <f aca="false">MAX(Q1031,P1032)</f>
        <v>13312.91185</v>
      </c>
      <c r="R1032" s="68" t="n">
        <f aca="false">Q1032-P1032</f>
        <v>643.651145000004</v>
      </c>
      <c r="S1032" s="68" t="n">
        <f aca="false">S1031+K1032</f>
        <v>6591.92336193497</v>
      </c>
      <c r="T1032" s="68" t="n">
        <f aca="false">MAX(T1031,S1032)</f>
        <v>8242.57374158216</v>
      </c>
      <c r="U1032" s="68" t="n">
        <f aca="false">T1032-S1032</f>
        <v>1650.65037964718</v>
      </c>
      <c r="V1032" s="70" t="n">
        <f aca="false">V1031+F1032</f>
        <v>2.2955</v>
      </c>
      <c r="W1032" s="70" t="n">
        <f aca="false">MAX(W1031,V1032)</f>
        <v>2.3673</v>
      </c>
      <c r="X1032" s="70" t="n">
        <f aca="false">W1032-V1032</f>
        <v>0.0718000000000014</v>
      </c>
      <c r="Y1032" s="70" t="n">
        <f aca="false">Y1031+M1032</f>
        <v>2.02752739354931</v>
      </c>
      <c r="Z1032" s="70" t="n">
        <f aca="false">MAX(Z1031,Y1032)</f>
        <v>2.14372976820277</v>
      </c>
      <c r="AA1032" s="70" t="n">
        <f aca="false">Z1032-Y1032</f>
        <v>0.116202374653462</v>
      </c>
      <c r="AB1032" s="72" t="n">
        <f aca="false">AB1031*(1+F1032)</f>
        <v>8.62520108689824</v>
      </c>
      <c r="AC1032" s="73" t="n">
        <f aca="false">MAX(AC1031,AB1032)</f>
        <v>9.33903707447139</v>
      </c>
      <c r="AD1032" s="70" t="n">
        <f aca="false">1-AB1032/AC1032</f>
        <v>0.0764357162179444</v>
      </c>
      <c r="AE1032" s="73" t="n">
        <f aca="false">AE1031*(1+M1032)</f>
        <v>6.60092290470936</v>
      </c>
      <c r="AF1032" s="73" t="n">
        <f aca="false">MAX(AF1031,AE1032)</f>
        <v>7.47194341606817</v>
      </c>
      <c r="AG1032" s="70" t="n">
        <f aca="false">1-AE1032/AF1032</f>
        <v>0.116572150357257</v>
      </c>
      <c r="AH1032" s="74" t="n">
        <f aca="false">IF(R1032&gt;0,AH1031+1,0)</f>
        <v>171</v>
      </c>
      <c r="AI1032" s="74" t="n">
        <f aca="false">IF(U1032&gt;0,AI1031+1,0)</f>
        <v>171</v>
      </c>
      <c r="AJ1032" s="74" t="n">
        <f aca="false">IF(G1032&gt;0,AJ1031+1,0)</f>
        <v>1</v>
      </c>
      <c r="AK1032" s="74" t="n">
        <f aca="false">IF(G1032&lt;=0,AK1031+1,0)</f>
        <v>0</v>
      </c>
      <c r="AL1032" s="74" t="n">
        <f aca="false">IF(K1032&gt;0,AL1031+1,0)</f>
        <v>1</v>
      </c>
      <c r="AM1032" s="74" t="n">
        <f aca="false">IF(K1032&lt;=0,AM1031+1,0)</f>
        <v>0</v>
      </c>
    </row>
    <row r="1033" customFormat="false" ht="15" hidden="false" customHeight="false" outlineLevel="0" collapsed="false">
      <c r="A1033" s="61" t="n">
        <v>1032</v>
      </c>
      <c r="B1033" s="62" t="n">
        <v>42970.6145833333</v>
      </c>
      <c r="C1033" s="63" t="n">
        <f aca="false">YEAR(B1033)</f>
        <v>2017</v>
      </c>
      <c r="D1033" s="32" t="s">
        <v>277</v>
      </c>
      <c r="E1033" s="64" t="n">
        <v>9835.95</v>
      </c>
      <c r="F1033" s="65" t="n">
        <v>0.0026</v>
      </c>
      <c r="G1033" s="66" t="n">
        <v>25.57347</v>
      </c>
      <c r="H1033" s="67" t="n">
        <f aca="false">E1033+IF(D1033="Long",1,-1)*G1033</f>
        <v>9861.52347</v>
      </c>
      <c r="I1033" s="68" t="n">
        <f aca="false">Assumptions!$B$58</f>
        <v>5.35750011455817</v>
      </c>
      <c r="J1033" s="68" t="n">
        <f aca="false">INDEX(Yearly!$L$5:$L$22,MATCH(C1033,Yearly!$A$5:$A$22,0))</f>
        <v>0.526967224382771</v>
      </c>
      <c r="K1033" s="68" t="n">
        <f aca="false">G1033-I1033-J1033</f>
        <v>19.6890026610591</v>
      </c>
      <c r="L1033" s="69" t="n">
        <f aca="false">(I1033+J1033)/Assumptions!$B$8</f>
        <v>0.00025946824429442</v>
      </c>
      <c r="M1033" s="70" t="n">
        <f aca="false">F1033-L1033</f>
        <v>0.00234053175570558</v>
      </c>
      <c r="N1033" s="71" t="n">
        <f aca="false">G1033*Assumptions!$B$7</f>
        <v>201135.34155</v>
      </c>
      <c r="O1033" s="71" t="n">
        <f aca="false">K1033*Assumptions!$B$7</f>
        <v>154854.00592923</v>
      </c>
      <c r="P1033" s="68" t="n">
        <f aca="false">P1032+G1033</f>
        <v>12694.834175</v>
      </c>
      <c r="Q1033" s="68" t="n">
        <f aca="false">MAX(Q1032,P1033)</f>
        <v>13312.91185</v>
      </c>
      <c r="R1033" s="68" t="n">
        <f aca="false">Q1033-P1033</f>
        <v>618.077675000004</v>
      </c>
      <c r="S1033" s="68" t="n">
        <f aca="false">S1032+K1033</f>
        <v>6611.61236459603</v>
      </c>
      <c r="T1033" s="68" t="n">
        <f aca="false">MAX(T1032,S1033)</f>
        <v>8242.57374158216</v>
      </c>
      <c r="U1033" s="68" t="n">
        <f aca="false">T1033-S1033</f>
        <v>1630.96137698612</v>
      </c>
      <c r="V1033" s="70" t="n">
        <f aca="false">V1032+F1033</f>
        <v>2.2981</v>
      </c>
      <c r="W1033" s="70" t="n">
        <f aca="false">MAX(W1032,V1033)</f>
        <v>2.3673</v>
      </c>
      <c r="X1033" s="70" t="n">
        <f aca="false">W1033-V1033</f>
        <v>0.0692000000000013</v>
      </c>
      <c r="Y1033" s="70" t="n">
        <f aca="false">Y1032+M1033</f>
        <v>2.02986792530501</v>
      </c>
      <c r="Z1033" s="70" t="n">
        <f aca="false">MAX(Z1032,Y1033)</f>
        <v>2.14372976820277</v>
      </c>
      <c r="AA1033" s="70" t="n">
        <f aca="false">Z1033-Y1033</f>
        <v>0.113861842897757</v>
      </c>
      <c r="AB1033" s="72" t="n">
        <f aca="false">AB1032*(1+F1033)</f>
        <v>8.64762660972417</v>
      </c>
      <c r="AC1033" s="73" t="n">
        <f aca="false">MAX(AC1032,AB1033)</f>
        <v>9.33903707447139</v>
      </c>
      <c r="AD1033" s="70" t="n">
        <f aca="false">1-AB1033/AC1033</f>
        <v>0.074034449080111</v>
      </c>
      <c r="AE1033" s="73" t="n">
        <f aca="false">AE1032*(1+M1033)</f>
        <v>6.61637257438479</v>
      </c>
      <c r="AF1033" s="73" t="n">
        <f aca="false">MAX(AF1032,AE1033)</f>
        <v>7.47194341606817</v>
      </c>
      <c r="AG1033" s="70" t="n">
        <f aca="false">1-AE1033/AF1033</f>
        <v>0.114504459421294</v>
      </c>
      <c r="AH1033" s="74" t="n">
        <f aca="false">IF(R1033&gt;0,AH1032+1,0)</f>
        <v>172</v>
      </c>
      <c r="AI1033" s="74" t="n">
        <f aca="false">IF(U1033&gt;0,AI1032+1,0)</f>
        <v>172</v>
      </c>
      <c r="AJ1033" s="74" t="n">
        <f aca="false">IF(G1033&gt;0,AJ1032+1,0)</f>
        <v>2</v>
      </c>
      <c r="AK1033" s="74" t="n">
        <f aca="false">IF(G1033&lt;=0,AK1032+1,0)</f>
        <v>0</v>
      </c>
      <c r="AL1033" s="74" t="n">
        <f aca="false">IF(K1033&gt;0,AL1032+1,0)</f>
        <v>2</v>
      </c>
      <c r="AM1033" s="74" t="n">
        <f aca="false">IF(K1033&lt;=0,AM1032+1,0)</f>
        <v>0</v>
      </c>
    </row>
    <row r="1034" customFormat="false" ht="15" hidden="false" customHeight="false" outlineLevel="0" collapsed="false">
      <c r="A1034" s="61" t="n">
        <v>1033</v>
      </c>
      <c r="B1034" s="62" t="n">
        <v>42976.40625</v>
      </c>
      <c r="C1034" s="63" t="n">
        <f aca="false">YEAR(B1034)</f>
        <v>2017</v>
      </c>
      <c r="D1034" s="32" t="s">
        <v>276</v>
      </c>
      <c r="E1034" s="64" t="n">
        <v>9861.5</v>
      </c>
      <c r="F1034" s="65" t="n">
        <v>-0.0014</v>
      </c>
      <c r="G1034" s="66" t="n">
        <v>-13.8061</v>
      </c>
      <c r="H1034" s="67" t="n">
        <f aca="false">E1034+IF(D1034="Long",1,-1)*G1034</f>
        <v>9875.3061</v>
      </c>
      <c r="I1034" s="68" t="n">
        <f aca="false">Assumptions!$B$58</f>
        <v>5.35750011455817</v>
      </c>
      <c r="J1034" s="68" t="n">
        <f aca="false">INDEX(Yearly!$L$5:$L$22,MATCH(C1034,Yearly!$A$5:$A$22,0))</f>
        <v>0.526967224382771</v>
      </c>
      <c r="K1034" s="68" t="n">
        <f aca="false">G1034-I1034-J1034</f>
        <v>-19.6905673389409</v>
      </c>
      <c r="L1034" s="69" t="n">
        <f aca="false">(I1034+J1034)/Assumptions!$B$8</f>
        <v>0.00025946824429442</v>
      </c>
      <c r="M1034" s="70" t="n">
        <f aca="false">F1034-L1034</f>
        <v>-0.00165946824429442</v>
      </c>
      <c r="N1034" s="71" t="n">
        <f aca="false">G1034*Assumptions!$B$7</f>
        <v>-108584.9765</v>
      </c>
      <c r="O1034" s="71" t="n">
        <f aca="false">K1034*Assumptions!$B$7</f>
        <v>-154866.31212077</v>
      </c>
      <c r="P1034" s="68" t="n">
        <f aca="false">P1033+G1034</f>
        <v>12681.028075</v>
      </c>
      <c r="Q1034" s="68" t="n">
        <f aca="false">MAX(Q1033,P1034)</f>
        <v>13312.91185</v>
      </c>
      <c r="R1034" s="68" t="n">
        <f aca="false">Q1034-P1034</f>
        <v>631.883775000004</v>
      </c>
      <c r="S1034" s="68" t="n">
        <f aca="false">S1033+K1034</f>
        <v>6591.92179725709</v>
      </c>
      <c r="T1034" s="68" t="n">
        <f aca="false">MAX(T1033,S1034)</f>
        <v>8242.57374158216</v>
      </c>
      <c r="U1034" s="68" t="n">
        <f aca="false">T1034-S1034</f>
        <v>1650.65194432507</v>
      </c>
      <c r="V1034" s="70" t="n">
        <f aca="false">V1033+F1034</f>
        <v>2.2967</v>
      </c>
      <c r="W1034" s="70" t="n">
        <f aca="false">MAX(W1033,V1034)</f>
        <v>2.3673</v>
      </c>
      <c r="X1034" s="70" t="n">
        <f aca="false">W1034-V1034</f>
        <v>0.0706000000000011</v>
      </c>
      <c r="Y1034" s="70" t="n">
        <f aca="false">Y1033+M1034</f>
        <v>2.02820845706072</v>
      </c>
      <c r="Z1034" s="70" t="n">
        <f aca="false">MAX(Z1033,Y1034)</f>
        <v>2.14372976820277</v>
      </c>
      <c r="AA1034" s="70" t="n">
        <f aca="false">Z1034-Y1034</f>
        <v>0.115521311142051</v>
      </c>
      <c r="AB1034" s="72" t="n">
        <f aca="false">AB1033*(1+F1034)</f>
        <v>8.63551993247056</v>
      </c>
      <c r="AC1034" s="73" t="n">
        <f aca="false">MAX(AC1033,AB1034)</f>
        <v>9.33903707447139</v>
      </c>
      <c r="AD1034" s="70" t="n">
        <f aca="false">1-AB1034/AC1034</f>
        <v>0.075330800851399</v>
      </c>
      <c r="AE1034" s="73" t="n">
        <f aca="false">AE1033*(1+M1034)</f>
        <v>6.60539291420518</v>
      </c>
      <c r="AF1034" s="73" t="n">
        <f aca="false">MAX(AF1033,AE1034)</f>
        <v>7.47194341606817</v>
      </c>
      <c r="AG1034" s="70" t="n">
        <f aca="false">1-AE1034/AF1034</f>
        <v>0.115973911151348</v>
      </c>
      <c r="AH1034" s="74" t="n">
        <f aca="false">IF(R1034&gt;0,AH1033+1,0)</f>
        <v>173</v>
      </c>
      <c r="AI1034" s="74" t="n">
        <f aca="false">IF(U1034&gt;0,AI1033+1,0)</f>
        <v>173</v>
      </c>
      <c r="AJ1034" s="74" t="n">
        <f aca="false">IF(G1034&gt;0,AJ1033+1,0)</f>
        <v>0</v>
      </c>
      <c r="AK1034" s="74" t="n">
        <f aca="false">IF(G1034&lt;=0,AK1033+1,0)</f>
        <v>1</v>
      </c>
      <c r="AL1034" s="74" t="n">
        <f aca="false">IF(K1034&gt;0,AL1033+1,0)</f>
        <v>0</v>
      </c>
      <c r="AM1034" s="74" t="n">
        <f aca="false">IF(K1034&lt;=0,AM1033+1,0)</f>
        <v>1</v>
      </c>
    </row>
    <row r="1035" customFormat="false" ht="15" hidden="false" customHeight="false" outlineLevel="0" collapsed="false">
      <c r="A1035" s="61" t="n">
        <v>1034</v>
      </c>
      <c r="B1035" s="62" t="n">
        <v>42977.40625</v>
      </c>
      <c r="C1035" s="63" t="n">
        <f aca="false">YEAR(B1035)</f>
        <v>2017</v>
      </c>
      <c r="D1035" s="32" t="s">
        <v>277</v>
      </c>
      <c r="E1035" s="64" t="n">
        <v>9875.65</v>
      </c>
      <c r="F1035" s="65" t="n">
        <v>0.0006</v>
      </c>
      <c r="G1035" s="66" t="n">
        <v>5.92539</v>
      </c>
      <c r="H1035" s="67" t="n">
        <f aca="false">E1035+IF(D1035="Long",1,-1)*G1035</f>
        <v>9881.57539</v>
      </c>
      <c r="I1035" s="68" t="n">
        <f aca="false">Assumptions!$B$58</f>
        <v>5.35750011455817</v>
      </c>
      <c r="J1035" s="68" t="n">
        <f aca="false">INDEX(Yearly!$L$5:$L$22,MATCH(C1035,Yearly!$A$5:$A$22,0))</f>
        <v>0.526967224382771</v>
      </c>
      <c r="K1035" s="68" t="n">
        <f aca="false">G1035-I1035-J1035</f>
        <v>0.0409226610590613</v>
      </c>
      <c r="L1035" s="69" t="n">
        <f aca="false">(I1035+J1035)/Assumptions!$B$8</f>
        <v>0.00025946824429442</v>
      </c>
      <c r="M1035" s="70" t="n">
        <f aca="false">F1035-L1035</f>
        <v>0.00034053175570558</v>
      </c>
      <c r="N1035" s="71" t="n">
        <f aca="false">G1035*Assumptions!$B$7</f>
        <v>46603.19235</v>
      </c>
      <c r="O1035" s="71" t="n">
        <f aca="false">K1035*Assumptions!$B$7</f>
        <v>321.856729229517</v>
      </c>
      <c r="P1035" s="68" t="n">
        <f aca="false">P1034+G1035</f>
        <v>12686.953465</v>
      </c>
      <c r="Q1035" s="68" t="n">
        <f aca="false">MAX(Q1034,P1035)</f>
        <v>13312.91185</v>
      </c>
      <c r="R1035" s="68" t="n">
        <f aca="false">Q1035-P1035</f>
        <v>625.958385000004</v>
      </c>
      <c r="S1035" s="68" t="n">
        <f aca="false">S1034+K1035</f>
        <v>6591.96271991815</v>
      </c>
      <c r="T1035" s="68" t="n">
        <f aca="false">MAX(T1034,S1035)</f>
        <v>8242.57374158216</v>
      </c>
      <c r="U1035" s="68" t="n">
        <f aca="false">T1035-S1035</f>
        <v>1650.61102166401</v>
      </c>
      <c r="V1035" s="70" t="n">
        <f aca="false">V1034+F1035</f>
        <v>2.2973</v>
      </c>
      <c r="W1035" s="70" t="n">
        <f aca="false">MAX(W1034,V1035)</f>
        <v>2.3673</v>
      </c>
      <c r="X1035" s="70" t="n">
        <f aca="false">W1035-V1035</f>
        <v>0.0700000000000012</v>
      </c>
      <c r="Y1035" s="70" t="n">
        <f aca="false">Y1034+M1035</f>
        <v>2.02854898881642</v>
      </c>
      <c r="Z1035" s="70" t="n">
        <f aca="false">MAX(Z1034,Y1035)</f>
        <v>2.14372976820277</v>
      </c>
      <c r="AA1035" s="70" t="n">
        <f aca="false">Z1035-Y1035</f>
        <v>0.115180779386346</v>
      </c>
      <c r="AB1035" s="72" t="n">
        <f aca="false">AB1034*(1+F1035)</f>
        <v>8.64070124443004</v>
      </c>
      <c r="AC1035" s="73" t="n">
        <f aca="false">MAX(AC1034,AB1035)</f>
        <v>9.33903707447139</v>
      </c>
      <c r="AD1035" s="70" t="n">
        <f aca="false">1-AB1035/AC1035</f>
        <v>0.0747759993319097</v>
      </c>
      <c r="AE1035" s="73" t="n">
        <f aca="false">AE1034*(1+M1035)</f>
        <v>6.60764226025138</v>
      </c>
      <c r="AF1035" s="73" t="n">
        <f aca="false">MAX(AF1034,AE1035)</f>
        <v>7.47194341606817</v>
      </c>
      <c r="AG1035" s="70" t="n">
        <f aca="false">1-AE1035/AF1035</f>
        <v>0.115672872195223</v>
      </c>
      <c r="AH1035" s="74" t="n">
        <f aca="false">IF(R1035&gt;0,AH1034+1,0)</f>
        <v>174</v>
      </c>
      <c r="AI1035" s="74" t="n">
        <f aca="false">IF(U1035&gt;0,AI1034+1,0)</f>
        <v>174</v>
      </c>
      <c r="AJ1035" s="74" t="n">
        <f aca="false">IF(G1035&gt;0,AJ1034+1,0)</f>
        <v>1</v>
      </c>
      <c r="AK1035" s="74" t="n">
        <f aca="false">IF(G1035&lt;=0,AK1034+1,0)</f>
        <v>0</v>
      </c>
      <c r="AL1035" s="74" t="n">
        <f aca="false">IF(K1035&gt;0,AL1034+1,0)</f>
        <v>1</v>
      </c>
      <c r="AM1035" s="74" t="n">
        <f aca="false">IF(K1035&lt;=0,AM1034+1,0)</f>
        <v>0</v>
      </c>
    </row>
    <row r="1036" customFormat="false" ht="15" hidden="false" customHeight="false" outlineLevel="0" collapsed="false">
      <c r="A1036" s="61" t="n">
        <v>1035</v>
      </c>
      <c r="B1036" s="62" t="n">
        <v>42982.5104166667</v>
      </c>
      <c r="C1036" s="63" t="n">
        <f aca="false">YEAR(B1036)</f>
        <v>2017</v>
      </c>
      <c r="D1036" s="32" t="s">
        <v>276</v>
      </c>
      <c r="E1036" s="64" t="n">
        <v>9881.4</v>
      </c>
      <c r="F1036" s="65" t="n">
        <v>-0.0038</v>
      </c>
      <c r="G1036" s="66" t="n">
        <v>-37.54932</v>
      </c>
      <c r="H1036" s="67" t="n">
        <f aca="false">E1036+IF(D1036="Long",1,-1)*G1036</f>
        <v>9918.94932</v>
      </c>
      <c r="I1036" s="68" t="n">
        <f aca="false">Assumptions!$B$58</f>
        <v>5.35750011455817</v>
      </c>
      <c r="J1036" s="68" t="n">
        <f aca="false">INDEX(Yearly!$L$5:$L$22,MATCH(C1036,Yearly!$A$5:$A$22,0))</f>
        <v>0.526967224382771</v>
      </c>
      <c r="K1036" s="68" t="n">
        <f aca="false">G1036-I1036-J1036</f>
        <v>-43.4337873389409</v>
      </c>
      <c r="L1036" s="69" t="n">
        <f aca="false">(I1036+J1036)/Assumptions!$B$8</f>
        <v>0.00025946824429442</v>
      </c>
      <c r="M1036" s="70" t="n">
        <f aca="false">F1036-L1036</f>
        <v>-0.00405946824429442</v>
      </c>
      <c r="N1036" s="71" t="n">
        <f aca="false">G1036*Assumptions!$B$7</f>
        <v>-295325.4018</v>
      </c>
      <c r="O1036" s="71" t="n">
        <f aca="false">K1036*Assumptions!$B$7</f>
        <v>-341606.737420771</v>
      </c>
      <c r="P1036" s="68" t="n">
        <f aca="false">P1035+G1036</f>
        <v>12649.404145</v>
      </c>
      <c r="Q1036" s="68" t="n">
        <f aca="false">MAX(Q1035,P1036)</f>
        <v>13312.91185</v>
      </c>
      <c r="R1036" s="68" t="n">
        <f aca="false">Q1036-P1036</f>
        <v>663.507705000004</v>
      </c>
      <c r="S1036" s="68" t="n">
        <f aca="false">S1035+K1036</f>
        <v>6548.52893257921</v>
      </c>
      <c r="T1036" s="68" t="n">
        <f aca="false">MAX(T1035,S1036)</f>
        <v>8242.57374158216</v>
      </c>
      <c r="U1036" s="68" t="n">
        <f aca="false">T1036-S1036</f>
        <v>1694.04480900295</v>
      </c>
      <c r="V1036" s="70" t="n">
        <f aca="false">V1035+F1036</f>
        <v>2.2935</v>
      </c>
      <c r="W1036" s="70" t="n">
        <f aca="false">MAX(W1035,V1036)</f>
        <v>2.3673</v>
      </c>
      <c r="X1036" s="70" t="n">
        <f aca="false">W1036-V1036</f>
        <v>0.0738000000000012</v>
      </c>
      <c r="Y1036" s="70" t="n">
        <f aca="false">Y1035+M1036</f>
        <v>2.02448952057213</v>
      </c>
      <c r="Z1036" s="70" t="n">
        <f aca="false">MAX(Z1035,Y1036)</f>
        <v>2.14372976820277</v>
      </c>
      <c r="AA1036" s="70" t="n">
        <f aca="false">Z1036-Y1036</f>
        <v>0.11924024763064</v>
      </c>
      <c r="AB1036" s="72" t="n">
        <f aca="false">AB1035*(1+F1036)</f>
        <v>8.6078665797012</v>
      </c>
      <c r="AC1036" s="73" t="n">
        <f aca="false">MAX(AC1035,AB1036)</f>
        <v>9.33903707447139</v>
      </c>
      <c r="AD1036" s="70" t="n">
        <f aca="false">1-AB1036/AC1036</f>
        <v>0.0782918505344485</v>
      </c>
      <c r="AE1036" s="73" t="n">
        <f aca="false">AE1035*(1+M1036)</f>
        <v>6.58081874632623</v>
      </c>
      <c r="AF1036" s="73" t="n">
        <f aca="false">MAX(AF1035,AE1036)</f>
        <v>7.47194341606817</v>
      </c>
      <c r="AG1036" s="70" t="n">
        <f aca="false">1-AE1036/AF1036</f>
        <v>0.119262770088115</v>
      </c>
      <c r="AH1036" s="74" t="n">
        <f aca="false">IF(R1036&gt;0,AH1035+1,0)</f>
        <v>175</v>
      </c>
      <c r="AI1036" s="74" t="n">
        <f aca="false">IF(U1036&gt;0,AI1035+1,0)</f>
        <v>175</v>
      </c>
      <c r="AJ1036" s="74" t="n">
        <f aca="false">IF(G1036&gt;0,AJ1035+1,0)</f>
        <v>0</v>
      </c>
      <c r="AK1036" s="74" t="n">
        <f aca="false">IF(G1036&lt;=0,AK1035+1,0)</f>
        <v>1</v>
      </c>
      <c r="AL1036" s="74" t="n">
        <f aca="false">IF(K1036&gt;0,AL1035+1,0)</f>
        <v>0</v>
      </c>
      <c r="AM1036" s="74" t="n">
        <f aca="false">IF(K1036&lt;=0,AM1035+1,0)</f>
        <v>1</v>
      </c>
    </row>
    <row r="1037" customFormat="false" ht="15" hidden="false" customHeight="false" outlineLevel="0" collapsed="false">
      <c r="A1037" s="61" t="n">
        <v>1036</v>
      </c>
      <c r="B1037" s="62" t="n">
        <v>42982.6354166667</v>
      </c>
      <c r="C1037" s="63" t="n">
        <f aca="false">YEAR(B1037)</f>
        <v>2017</v>
      </c>
      <c r="D1037" s="32" t="s">
        <v>277</v>
      </c>
      <c r="E1037" s="64" t="n">
        <v>9918.8</v>
      </c>
      <c r="F1037" s="65" t="n">
        <v>-0.0014</v>
      </c>
      <c r="G1037" s="66" t="n">
        <v>-13.88632</v>
      </c>
      <c r="H1037" s="67" t="n">
        <f aca="false">E1037+IF(D1037="Long",1,-1)*G1037</f>
        <v>9904.91368</v>
      </c>
      <c r="I1037" s="68" t="n">
        <f aca="false">Assumptions!$B$58</f>
        <v>5.35750011455817</v>
      </c>
      <c r="J1037" s="68" t="n">
        <f aca="false">INDEX(Yearly!$L$5:$L$22,MATCH(C1037,Yearly!$A$5:$A$22,0))</f>
        <v>0.526967224382771</v>
      </c>
      <c r="K1037" s="68" t="n">
        <f aca="false">G1037-I1037-J1037</f>
        <v>-19.7707873389409</v>
      </c>
      <c r="L1037" s="69" t="n">
        <f aca="false">(I1037+J1037)/Assumptions!$B$8</f>
        <v>0.00025946824429442</v>
      </c>
      <c r="M1037" s="70" t="n">
        <f aca="false">F1037-L1037</f>
        <v>-0.00165946824429442</v>
      </c>
      <c r="N1037" s="71" t="n">
        <f aca="false">G1037*Assumptions!$B$7</f>
        <v>-109215.9068</v>
      </c>
      <c r="O1037" s="71" t="n">
        <f aca="false">K1037*Assumptions!$B$7</f>
        <v>-155497.242420771</v>
      </c>
      <c r="P1037" s="68" t="n">
        <f aca="false">P1036+G1037</f>
        <v>12635.517825</v>
      </c>
      <c r="Q1037" s="68" t="n">
        <f aca="false">MAX(Q1036,P1037)</f>
        <v>13312.91185</v>
      </c>
      <c r="R1037" s="68" t="n">
        <f aca="false">Q1037-P1037</f>
        <v>677.394025000003</v>
      </c>
      <c r="S1037" s="68" t="n">
        <f aca="false">S1036+K1037</f>
        <v>6528.75814524027</v>
      </c>
      <c r="T1037" s="68" t="n">
        <f aca="false">MAX(T1036,S1037)</f>
        <v>8242.57374158216</v>
      </c>
      <c r="U1037" s="68" t="n">
        <f aca="false">T1037-S1037</f>
        <v>1713.81559634189</v>
      </c>
      <c r="V1037" s="70" t="n">
        <f aca="false">V1036+F1037</f>
        <v>2.2921</v>
      </c>
      <c r="W1037" s="70" t="n">
        <f aca="false">MAX(W1036,V1037)</f>
        <v>2.3673</v>
      </c>
      <c r="X1037" s="70" t="n">
        <f aca="false">W1037-V1037</f>
        <v>0.075200000000001</v>
      </c>
      <c r="Y1037" s="70" t="n">
        <f aca="false">Y1036+M1037</f>
        <v>2.02283005232783</v>
      </c>
      <c r="Z1037" s="70" t="n">
        <f aca="false">MAX(Z1036,Y1037)</f>
        <v>2.14372976820277</v>
      </c>
      <c r="AA1037" s="70" t="n">
        <f aca="false">Z1037-Y1037</f>
        <v>0.120899715874935</v>
      </c>
      <c r="AB1037" s="72" t="n">
        <f aca="false">AB1036*(1+F1037)</f>
        <v>8.59581556648962</v>
      </c>
      <c r="AC1037" s="73" t="n">
        <f aca="false">MAX(AC1036,AB1037)</f>
        <v>9.33903707447139</v>
      </c>
      <c r="AD1037" s="70" t="n">
        <f aca="false">1-AB1037/AC1037</f>
        <v>0.0795822419437002</v>
      </c>
      <c r="AE1037" s="73" t="n">
        <f aca="false">AE1036*(1+M1037)</f>
        <v>6.56989808659525</v>
      </c>
      <c r="AF1037" s="73" t="n">
        <f aca="false">MAX(AF1036,AE1037)</f>
        <v>7.47194341606817</v>
      </c>
      <c r="AG1037" s="70" t="n">
        <f aca="false">1-AE1037/AF1037</f>
        <v>0.120724325552721</v>
      </c>
      <c r="AH1037" s="74" t="n">
        <f aca="false">IF(R1037&gt;0,AH1036+1,0)</f>
        <v>176</v>
      </c>
      <c r="AI1037" s="74" t="n">
        <f aca="false">IF(U1037&gt;0,AI1036+1,0)</f>
        <v>176</v>
      </c>
      <c r="AJ1037" s="74" t="n">
        <f aca="false">IF(G1037&gt;0,AJ1036+1,0)</f>
        <v>0</v>
      </c>
      <c r="AK1037" s="74" t="n">
        <f aca="false">IF(G1037&lt;=0,AK1036+1,0)</f>
        <v>2</v>
      </c>
      <c r="AL1037" s="74" t="n">
        <f aca="false">IF(K1037&gt;0,AL1036+1,0)</f>
        <v>0</v>
      </c>
      <c r="AM1037" s="74" t="n">
        <f aca="false">IF(K1037&lt;=0,AM1036+1,0)</f>
        <v>2</v>
      </c>
    </row>
    <row r="1038" customFormat="false" ht="15" hidden="false" customHeight="false" outlineLevel="0" collapsed="false">
      <c r="A1038" s="61" t="n">
        <v>1037</v>
      </c>
      <c r="B1038" s="62" t="n">
        <v>42984.40625</v>
      </c>
      <c r="C1038" s="63" t="n">
        <f aca="false">YEAR(B1038)</f>
        <v>2017</v>
      </c>
      <c r="D1038" s="32" t="s">
        <v>276</v>
      </c>
      <c r="E1038" s="64" t="n">
        <v>9905.15</v>
      </c>
      <c r="F1038" s="65" t="n">
        <v>-0.0009</v>
      </c>
      <c r="G1038" s="66" t="n">
        <v>-8.914635</v>
      </c>
      <c r="H1038" s="67" t="n">
        <f aca="false">E1038+IF(D1038="Long",1,-1)*G1038</f>
        <v>9914.064635</v>
      </c>
      <c r="I1038" s="68" t="n">
        <f aca="false">Assumptions!$B$58</f>
        <v>5.35750011455817</v>
      </c>
      <c r="J1038" s="68" t="n">
        <f aca="false">INDEX(Yearly!$L$5:$L$22,MATCH(C1038,Yearly!$A$5:$A$22,0))</f>
        <v>0.526967224382771</v>
      </c>
      <c r="K1038" s="68" t="n">
        <f aca="false">G1038-I1038-J1038</f>
        <v>-14.7991023389409</v>
      </c>
      <c r="L1038" s="69" t="n">
        <f aca="false">(I1038+J1038)/Assumptions!$B$8</f>
        <v>0.00025946824429442</v>
      </c>
      <c r="M1038" s="70" t="n">
        <f aca="false">F1038-L1038</f>
        <v>-0.00115946824429442</v>
      </c>
      <c r="N1038" s="71" t="n">
        <f aca="false">G1038*Assumptions!$B$7</f>
        <v>-70113.604275</v>
      </c>
      <c r="O1038" s="71" t="n">
        <f aca="false">K1038*Assumptions!$B$7</f>
        <v>-116394.93989577</v>
      </c>
      <c r="P1038" s="68" t="n">
        <f aca="false">P1037+G1038</f>
        <v>12626.60319</v>
      </c>
      <c r="Q1038" s="68" t="n">
        <f aca="false">MAX(Q1037,P1038)</f>
        <v>13312.91185</v>
      </c>
      <c r="R1038" s="68" t="n">
        <f aca="false">Q1038-P1038</f>
        <v>686.308660000002</v>
      </c>
      <c r="S1038" s="68" t="n">
        <f aca="false">S1037+K1038</f>
        <v>6513.95904290133</v>
      </c>
      <c r="T1038" s="68" t="n">
        <f aca="false">MAX(T1037,S1038)</f>
        <v>8242.57374158216</v>
      </c>
      <c r="U1038" s="68" t="n">
        <f aca="false">T1038-S1038</f>
        <v>1728.61469868083</v>
      </c>
      <c r="V1038" s="70" t="n">
        <f aca="false">V1037+F1038</f>
        <v>2.2912</v>
      </c>
      <c r="W1038" s="70" t="n">
        <f aca="false">MAX(W1037,V1038)</f>
        <v>2.3673</v>
      </c>
      <c r="X1038" s="70" t="n">
        <f aca="false">W1038-V1038</f>
        <v>0.0761000000000012</v>
      </c>
      <c r="Y1038" s="70" t="n">
        <f aca="false">Y1037+M1038</f>
        <v>2.02167058408354</v>
      </c>
      <c r="Z1038" s="70" t="n">
        <f aca="false">MAX(Z1037,Y1038)</f>
        <v>2.14372976820277</v>
      </c>
      <c r="AA1038" s="70" t="n">
        <f aca="false">Z1038-Y1038</f>
        <v>0.122059184119229</v>
      </c>
      <c r="AB1038" s="72" t="n">
        <f aca="false">AB1037*(1+F1038)</f>
        <v>8.58807933247978</v>
      </c>
      <c r="AC1038" s="73" t="n">
        <f aca="false">MAX(AC1037,AB1038)</f>
        <v>9.33903707447139</v>
      </c>
      <c r="AD1038" s="70" t="n">
        <f aca="false">1-AB1038/AC1038</f>
        <v>0.0804106179259508</v>
      </c>
      <c r="AE1038" s="73" t="n">
        <f aca="false">AE1037*(1+M1038)</f>
        <v>6.56228049839559</v>
      </c>
      <c r="AF1038" s="73" t="n">
        <f aca="false">MAX(AF1037,AE1038)</f>
        <v>7.47194341606817</v>
      </c>
      <c r="AG1038" s="70" t="n">
        <f aca="false">1-AE1038/AF1038</f>
        <v>0.121743817775224</v>
      </c>
      <c r="AH1038" s="74" t="n">
        <f aca="false">IF(R1038&gt;0,AH1037+1,0)</f>
        <v>177</v>
      </c>
      <c r="AI1038" s="74" t="n">
        <f aca="false">IF(U1038&gt;0,AI1037+1,0)</f>
        <v>177</v>
      </c>
      <c r="AJ1038" s="74" t="n">
        <f aca="false">IF(G1038&gt;0,AJ1037+1,0)</f>
        <v>0</v>
      </c>
      <c r="AK1038" s="74" t="n">
        <f aca="false">IF(G1038&lt;=0,AK1037+1,0)</f>
        <v>3</v>
      </c>
      <c r="AL1038" s="74" t="n">
        <f aca="false">IF(K1038&gt;0,AL1037+1,0)</f>
        <v>0</v>
      </c>
      <c r="AM1038" s="74" t="n">
        <f aca="false">IF(K1038&lt;=0,AM1037+1,0)</f>
        <v>3</v>
      </c>
    </row>
    <row r="1039" customFormat="false" ht="15" hidden="false" customHeight="false" outlineLevel="0" collapsed="false">
      <c r="A1039" s="61" t="n">
        <v>1038</v>
      </c>
      <c r="B1039" s="62" t="n">
        <v>42984.53125</v>
      </c>
      <c r="C1039" s="63" t="n">
        <f aca="false">YEAR(B1039)</f>
        <v>2017</v>
      </c>
      <c r="D1039" s="32" t="s">
        <v>277</v>
      </c>
      <c r="E1039" s="64" t="n">
        <v>9913.9</v>
      </c>
      <c r="F1039" s="65" t="n">
        <v>0.0004</v>
      </c>
      <c r="G1039" s="66" t="n">
        <v>3.96556</v>
      </c>
      <c r="H1039" s="67" t="n">
        <f aca="false">E1039+IF(D1039="Long",1,-1)*G1039</f>
        <v>9917.86556</v>
      </c>
      <c r="I1039" s="68" t="n">
        <f aca="false">Assumptions!$B$58</f>
        <v>5.35750011455817</v>
      </c>
      <c r="J1039" s="68" t="n">
        <f aca="false">INDEX(Yearly!$L$5:$L$22,MATCH(C1039,Yearly!$A$5:$A$22,0))</f>
        <v>0.526967224382771</v>
      </c>
      <c r="K1039" s="68" t="n">
        <f aca="false">G1039-I1039-J1039</f>
        <v>-1.91890733894094</v>
      </c>
      <c r="L1039" s="69" t="n">
        <f aca="false">(I1039+J1039)/Assumptions!$B$8</f>
        <v>0.00025946824429442</v>
      </c>
      <c r="M1039" s="70" t="n">
        <f aca="false">F1039-L1039</f>
        <v>0.00014053175570558</v>
      </c>
      <c r="N1039" s="71" t="n">
        <f aca="false">G1039*Assumptions!$B$7</f>
        <v>31189.1294</v>
      </c>
      <c r="O1039" s="71" t="n">
        <f aca="false">K1039*Assumptions!$B$7</f>
        <v>-15092.2062207705</v>
      </c>
      <c r="P1039" s="68" t="n">
        <f aca="false">P1038+G1039</f>
        <v>12630.56875</v>
      </c>
      <c r="Q1039" s="68" t="n">
        <f aca="false">MAX(Q1038,P1039)</f>
        <v>13312.91185</v>
      </c>
      <c r="R1039" s="68" t="n">
        <f aca="false">Q1039-P1039</f>
        <v>682.343100000002</v>
      </c>
      <c r="S1039" s="68" t="n">
        <f aca="false">S1038+K1039</f>
        <v>6512.04013556239</v>
      </c>
      <c r="T1039" s="68" t="n">
        <f aca="false">MAX(T1038,S1039)</f>
        <v>8242.57374158216</v>
      </c>
      <c r="U1039" s="68" t="n">
        <f aca="false">T1039-S1039</f>
        <v>1730.53360601977</v>
      </c>
      <c r="V1039" s="70" t="n">
        <f aca="false">V1038+F1039</f>
        <v>2.2916</v>
      </c>
      <c r="W1039" s="70" t="n">
        <f aca="false">MAX(W1038,V1039)</f>
        <v>2.3673</v>
      </c>
      <c r="X1039" s="70" t="n">
        <f aca="false">W1039-V1039</f>
        <v>0.0757000000000012</v>
      </c>
      <c r="Y1039" s="70" t="n">
        <f aca="false">Y1038+M1039</f>
        <v>2.02181111583924</v>
      </c>
      <c r="Z1039" s="70" t="n">
        <f aca="false">MAX(Z1038,Y1039)</f>
        <v>2.14372976820277</v>
      </c>
      <c r="AA1039" s="70" t="n">
        <f aca="false">Z1039-Y1039</f>
        <v>0.121918652363523</v>
      </c>
      <c r="AB1039" s="72" t="n">
        <f aca="false">AB1038*(1+F1039)</f>
        <v>8.59151456421277</v>
      </c>
      <c r="AC1039" s="73" t="n">
        <f aca="false">MAX(AC1038,AB1039)</f>
        <v>9.33903707447139</v>
      </c>
      <c r="AD1039" s="70" t="n">
        <f aca="false">1-AB1039/AC1039</f>
        <v>0.0800427821731213</v>
      </c>
      <c r="AE1039" s="73" t="n">
        <f aca="false">AE1038*(1+M1039)</f>
        <v>6.56320270719546</v>
      </c>
      <c r="AF1039" s="73" t="n">
        <f aca="false">MAX(AF1038,AE1039)</f>
        <v>7.47194341606817</v>
      </c>
      <c r="AG1039" s="70" t="n">
        <f aca="false">1-AE1039/AF1039</f>
        <v>0.121620394891976</v>
      </c>
      <c r="AH1039" s="74" t="n">
        <f aca="false">IF(R1039&gt;0,AH1038+1,0)</f>
        <v>178</v>
      </c>
      <c r="AI1039" s="74" t="n">
        <f aca="false">IF(U1039&gt;0,AI1038+1,0)</f>
        <v>178</v>
      </c>
      <c r="AJ1039" s="74" t="n">
        <f aca="false">IF(G1039&gt;0,AJ1038+1,0)</f>
        <v>1</v>
      </c>
      <c r="AK1039" s="74" t="n">
        <f aca="false">IF(G1039&lt;=0,AK1038+1,0)</f>
        <v>0</v>
      </c>
      <c r="AL1039" s="74" t="n">
        <f aca="false">IF(K1039&gt;0,AL1038+1,0)</f>
        <v>0</v>
      </c>
      <c r="AM1039" s="74" t="n">
        <f aca="false">IF(K1039&lt;=0,AM1038+1,0)</f>
        <v>4</v>
      </c>
    </row>
    <row r="1040" customFormat="false" ht="15" hidden="false" customHeight="false" outlineLevel="0" collapsed="false">
      <c r="A1040" s="61" t="n">
        <v>1039</v>
      </c>
      <c r="B1040" s="62" t="n">
        <v>42986.5520833333</v>
      </c>
      <c r="C1040" s="63" t="n">
        <f aca="false">YEAR(B1040)</f>
        <v>2017</v>
      </c>
      <c r="D1040" s="32" t="s">
        <v>276</v>
      </c>
      <c r="E1040" s="64" t="n">
        <v>9917.8</v>
      </c>
      <c r="F1040" s="65" t="n">
        <v>-0.002</v>
      </c>
      <c r="G1040" s="66" t="n">
        <v>-19.8356</v>
      </c>
      <c r="H1040" s="67" t="n">
        <f aca="false">E1040+IF(D1040="Long",1,-1)*G1040</f>
        <v>9937.6356</v>
      </c>
      <c r="I1040" s="68" t="n">
        <f aca="false">Assumptions!$B$58</f>
        <v>5.35750011455817</v>
      </c>
      <c r="J1040" s="68" t="n">
        <f aca="false">INDEX(Yearly!$L$5:$L$22,MATCH(C1040,Yearly!$A$5:$A$22,0))</f>
        <v>0.526967224382771</v>
      </c>
      <c r="K1040" s="68" t="n">
        <f aca="false">G1040-I1040-J1040</f>
        <v>-25.7200673389409</v>
      </c>
      <c r="L1040" s="69" t="n">
        <f aca="false">(I1040+J1040)/Assumptions!$B$8</f>
        <v>0.00025946824429442</v>
      </c>
      <c r="M1040" s="70" t="n">
        <f aca="false">F1040-L1040</f>
        <v>-0.00225946824429442</v>
      </c>
      <c r="N1040" s="71" t="n">
        <f aca="false">G1040*Assumptions!$B$7</f>
        <v>-156006.994</v>
      </c>
      <c r="O1040" s="71" t="n">
        <f aca="false">K1040*Assumptions!$B$7</f>
        <v>-202288.32962077</v>
      </c>
      <c r="P1040" s="68" t="n">
        <f aca="false">P1039+G1040</f>
        <v>12610.73315</v>
      </c>
      <c r="Q1040" s="68" t="n">
        <f aca="false">MAX(Q1039,P1040)</f>
        <v>13312.91185</v>
      </c>
      <c r="R1040" s="68" t="n">
        <f aca="false">Q1040-P1040</f>
        <v>702.178700000002</v>
      </c>
      <c r="S1040" s="68" t="n">
        <f aca="false">S1039+K1040</f>
        <v>6486.32006822345</v>
      </c>
      <c r="T1040" s="68" t="n">
        <f aca="false">MAX(T1039,S1040)</f>
        <v>8242.57374158216</v>
      </c>
      <c r="U1040" s="68" t="n">
        <f aca="false">T1040-S1040</f>
        <v>1756.25367335871</v>
      </c>
      <c r="V1040" s="70" t="n">
        <f aca="false">V1039+F1040</f>
        <v>2.2896</v>
      </c>
      <c r="W1040" s="70" t="n">
        <f aca="false">MAX(W1039,V1040)</f>
        <v>2.3673</v>
      </c>
      <c r="X1040" s="70" t="n">
        <f aca="false">W1040-V1040</f>
        <v>0.077700000000001</v>
      </c>
      <c r="Y1040" s="70" t="n">
        <f aca="false">Y1039+M1040</f>
        <v>2.01955164759495</v>
      </c>
      <c r="Z1040" s="70" t="n">
        <f aca="false">MAX(Z1039,Y1040)</f>
        <v>2.14372976820277</v>
      </c>
      <c r="AA1040" s="70" t="n">
        <f aca="false">Z1040-Y1040</f>
        <v>0.124178120607818</v>
      </c>
      <c r="AB1040" s="72" t="n">
        <f aca="false">AB1039*(1+F1040)</f>
        <v>8.57433153508435</v>
      </c>
      <c r="AC1040" s="73" t="n">
        <f aca="false">MAX(AC1039,AB1040)</f>
        <v>9.33903707447139</v>
      </c>
      <c r="AD1040" s="70" t="n">
        <f aca="false">1-AB1040/AC1040</f>
        <v>0.081882696608775</v>
      </c>
      <c r="AE1040" s="73" t="n">
        <f aca="false">AE1039*(1+M1040)</f>
        <v>6.54837335909768</v>
      </c>
      <c r="AF1040" s="73" t="n">
        <f aca="false">MAX(AF1039,AE1040)</f>
        <v>7.47194341606817</v>
      </c>
      <c r="AG1040" s="70" t="n">
        <f aca="false">1-AE1040/AF1040</f>
        <v>0.123605065716154</v>
      </c>
      <c r="AH1040" s="74" t="n">
        <f aca="false">IF(R1040&gt;0,AH1039+1,0)</f>
        <v>179</v>
      </c>
      <c r="AI1040" s="74" t="n">
        <f aca="false">IF(U1040&gt;0,AI1039+1,0)</f>
        <v>179</v>
      </c>
      <c r="AJ1040" s="74" t="n">
        <f aca="false">IF(G1040&gt;0,AJ1039+1,0)</f>
        <v>0</v>
      </c>
      <c r="AK1040" s="74" t="n">
        <f aca="false">IF(G1040&lt;=0,AK1039+1,0)</f>
        <v>1</v>
      </c>
      <c r="AL1040" s="74" t="n">
        <f aca="false">IF(K1040&gt;0,AL1039+1,0)</f>
        <v>0</v>
      </c>
      <c r="AM1040" s="74" t="n">
        <f aca="false">IF(K1040&lt;=0,AM1039+1,0)</f>
        <v>5</v>
      </c>
    </row>
    <row r="1041" customFormat="false" ht="15" hidden="false" customHeight="false" outlineLevel="0" collapsed="false">
      <c r="A1041" s="61" t="n">
        <v>1040</v>
      </c>
      <c r="B1041" s="62" t="n">
        <v>42986.6354166667</v>
      </c>
      <c r="C1041" s="63" t="n">
        <f aca="false">YEAR(B1041)</f>
        <v>2017</v>
      </c>
      <c r="D1041" s="32" t="s">
        <v>277</v>
      </c>
      <c r="E1041" s="64" t="n">
        <v>9938.1</v>
      </c>
      <c r="F1041" s="65" t="n">
        <v>0.0108</v>
      </c>
      <c r="G1041" s="66" t="n">
        <v>107.33148</v>
      </c>
      <c r="H1041" s="67" t="n">
        <f aca="false">E1041+IF(D1041="Long",1,-1)*G1041</f>
        <v>10045.43148</v>
      </c>
      <c r="I1041" s="68" t="n">
        <f aca="false">Assumptions!$B$58</f>
        <v>5.35750011455817</v>
      </c>
      <c r="J1041" s="68" t="n">
        <f aca="false">INDEX(Yearly!$L$5:$L$22,MATCH(C1041,Yearly!$A$5:$A$22,0))</f>
        <v>0.526967224382771</v>
      </c>
      <c r="K1041" s="68" t="n">
        <f aca="false">G1041-I1041-J1041</f>
        <v>101.447012661059</v>
      </c>
      <c r="L1041" s="69" t="n">
        <f aca="false">(I1041+J1041)/Assumptions!$B$8</f>
        <v>0.00025946824429442</v>
      </c>
      <c r="M1041" s="70" t="n">
        <f aca="false">F1041-L1041</f>
        <v>0.0105405317557056</v>
      </c>
      <c r="N1041" s="71" t="n">
        <f aca="false">G1041*Assumptions!$B$7</f>
        <v>844162.0902</v>
      </c>
      <c r="O1041" s="71" t="n">
        <f aca="false">K1041*Assumptions!$B$7</f>
        <v>797880.75457923</v>
      </c>
      <c r="P1041" s="68" t="n">
        <f aca="false">P1040+G1041</f>
        <v>12718.06463</v>
      </c>
      <c r="Q1041" s="68" t="n">
        <f aca="false">MAX(Q1040,P1041)</f>
        <v>13312.91185</v>
      </c>
      <c r="R1041" s="68" t="n">
        <f aca="false">Q1041-P1041</f>
        <v>594.847220000002</v>
      </c>
      <c r="S1041" s="68" t="n">
        <f aca="false">S1040+K1041</f>
        <v>6587.76708088451</v>
      </c>
      <c r="T1041" s="68" t="n">
        <f aca="false">MAX(T1040,S1041)</f>
        <v>8242.57374158216</v>
      </c>
      <c r="U1041" s="68" t="n">
        <f aca="false">T1041-S1041</f>
        <v>1654.80666069765</v>
      </c>
      <c r="V1041" s="70" t="n">
        <f aca="false">V1040+F1041</f>
        <v>2.3004</v>
      </c>
      <c r="W1041" s="70" t="n">
        <f aca="false">MAX(W1040,V1041)</f>
        <v>2.3673</v>
      </c>
      <c r="X1041" s="70" t="n">
        <f aca="false">W1041-V1041</f>
        <v>0.0669000000000009</v>
      </c>
      <c r="Y1041" s="70" t="n">
        <f aca="false">Y1040+M1041</f>
        <v>2.03009217935066</v>
      </c>
      <c r="Z1041" s="70" t="n">
        <f aca="false">MAX(Z1040,Y1041)</f>
        <v>2.14372976820277</v>
      </c>
      <c r="AA1041" s="70" t="n">
        <f aca="false">Z1041-Y1041</f>
        <v>0.113637588852112</v>
      </c>
      <c r="AB1041" s="72" t="n">
        <f aca="false">AB1040*(1+F1041)</f>
        <v>8.66693431566326</v>
      </c>
      <c r="AC1041" s="73" t="n">
        <f aca="false">MAX(AC1040,AB1041)</f>
        <v>9.33903707447139</v>
      </c>
      <c r="AD1041" s="70" t="n">
        <f aca="false">1-AB1041/AC1041</f>
        <v>0.0719670297321498</v>
      </c>
      <c r="AE1041" s="73" t="n">
        <f aca="false">AE1040*(1+M1041)</f>
        <v>6.61739669643747</v>
      </c>
      <c r="AF1041" s="73" t="n">
        <f aca="false">MAX(AF1040,AE1041)</f>
        <v>7.47194341606817</v>
      </c>
      <c r="AG1041" s="70" t="n">
        <f aca="false">1-AE1041/AF1041</f>
        <v>0.114367397080795</v>
      </c>
      <c r="AH1041" s="74" t="n">
        <f aca="false">IF(R1041&gt;0,AH1040+1,0)</f>
        <v>180</v>
      </c>
      <c r="AI1041" s="74" t="n">
        <f aca="false">IF(U1041&gt;0,AI1040+1,0)</f>
        <v>180</v>
      </c>
      <c r="AJ1041" s="74" t="n">
        <f aca="false">IF(G1041&gt;0,AJ1040+1,0)</f>
        <v>1</v>
      </c>
      <c r="AK1041" s="74" t="n">
        <f aca="false">IF(G1041&lt;=0,AK1040+1,0)</f>
        <v>0</v>
      </c>
      <c r="AL1041" s="74" t="n">
        <f aca="false">IF(K1041&gt;0,AL1040+1,0)</f>
        <v>1</v>
      </c>
      <c r="AM1041" s="74" t="n">
        <f aca="false">IF(K1041&lt;=0,AM1040+1,0)</f>
        <v>0</v>
      </c>
    </row>
    <row r="1042" customFormat="false" ht="15" hidden="false" customHeight="false" outlineLevel="0" collapsed="false">
      <c r="A1042" s="61" t="n">
        <v>1041</v>
      </c>
      <c r="B1042" s="62" t="n">
        <v>42993.46875</v>
      </c>
      <c r="C1042" s="63" t="n">
        <f aca="false">YEAR(B1042)</f>
        <v>2017</v>
      </c>
      <c r="D1042" s="32" t="s">
        <v>276</v>
      </c>
      <c r="E1042" s="64" t="n">
        <v>10045.2</v>
      </c>
      <c r="F1042" s="65" t="n">
        <v>-0.0018</v>
      </c>
      <c r="G1042" s="66" t="n">
        <v>-18.08136</v>
      </c>
      <c r="H1042" s="67" t="n">
        <f aca="false">E1042+IF(D1042="Long",1,-1)*G1042</f>
        <v>10063.28136</v>
      </c>
      <c r="I1042" s="68" t="n">
        <f aca="false">Assumptions!$B$58</f>
        <v>5.35750011455817</v>
      </c>
      <c r="J1042" s="68" t="n">
        <f aca="false">INDEX(Yearly!$L$5:$L$22,MATCH(C1042,Yearly!$A$5:$A$22,0))</f>
        <v>0.526967224382771</v>
      </c>
      <c r="K1042" s="68" t="n">
        <f aca="false">G1042-I1042-J1042</f>
        <v>-23.9658273389409</v>
      </c>
      <c r="L1042" s="69" t="n">
        <f aca="false">(I1042+J1042)/Assumptions!$B$8</f>
        <v>0.00025946824429442</v>
      </c>
      <c r="M1042" s="70" t="n">
        <f aca="false">F1042-L1042</f>
        <v>-0.00205946824429442</v>
      </c>
      <c r="N1042" s="71" t="n">
        <f aca="false">G1042*Assumptions!$B$7</f>
        <v>-142209.8964</v>
      </c>
      <c r="O1042" s="71" t="n">
        <f aca="false">K1042*Assumptions!$B$7</f>
        <v>-188491.23202077</v>
      </c>
      <c r="P1042" s="68" t="n">
        <f aca="false">P1041+G1042</f>
        <v>12699.98327</v>
      </c>
      <c r="Q1042" s="68" t="n">
        <f aca="false">MAX(Q1041,P1042)</f>
        <v>13312.91185</v>
      </c>
      <c r="R1042" s="68" t="n">
        <f aca="false">Q1042-P1042</f>
        <v>612.928580000002</v>
      </c>
      <c r="S1042" s="68" t="n">
        <f aca="false">S1041+K1042</f>
        <v>6563.80125354556</v>
      </c>
      <c r="T1042" s="68" t="n">
        <f aca="false">MAX(T1041,S1042)</f>
        <v>8242.57374158216</v>
      </c>
      <c r="U1042" s="68" t="n">
        <f aca="false">T1042-S1042</f>
        <v>1678.77248803659</v>
      </c>
      <c r="V1042" s="70" t="n">
        <f aca="false">V1041+F1042</f>
        <v>2.2986</v>
      </c>
      <c r="W1042" s="70" t="n">
        <f aca="false">MAX(W1041,V1042)</f>
        <v>2.3673</v>
      </c>
      <c r="X1042" s="70" t="n">
        <f aca="false">W1042-V1042</f>
        <v>0.0687000000000007</v>
      </c>
      <c r="Y1042" s="70" t="n">
        <f aca="false">Y1041+M1042</f>
        <v>2.02803271110636</v>
      </c>
      <c r="Z1042" s="70" t="n">
        <f aca="false">MAX(Z1041,Y1042)</f>
        <v>2.14372976820277</v>
      </c>
      <c r="AA1042" s="70" t="n">
        <f aca="false">Z1042-Y1042</f>
        <v>0.115697057096407</v>
      </c>
      <c r="AB1042" s="72" t="n">
        <f aca="false">AB1041*(1+F1042)</f>
        <v>8.65133383389507</v>
      </c>
      <c r="AC1042" s="73" t="n">
        <f aca="false">MAX(AC1041,AB1042)</f>
        <v>9.33903707447139</v>
      </c>
      <c r="AD1042" s="70" t="n">
        <f aca="false">1-AB1042/AC1042</f>
        <v>0.073637489078632</v>
      </c>
      <c r="AE1042" s="73" t="n">
        <f aca="false">AE1041*(1+M1042)</f>
        <v>6.60376837808126</v>
      </c>
      <c r="AF1042" s="73" t="n">
        <f aca="false">MAX(AF1041,AE1042)</f>
        <v>7.47194341606817</v>
      </c>
      <c r="AG1042" s="70" t="n">
        <f aca="false">1-AE1042/AF1042</f>
        <v>0.116191329302619</v>
      </c>
      <c r="AH1042" s="74" t="n">
        <f aca="false">IF(R1042&gt;0,AH1041+1,0)</f>
        <v>181</v>
      </c>
      <c r="AI1042" s="74" t="n">
        <f aca="false">IF(U1042&gt;0,AI1041+1,0)</f>
        <v>181</v>
      </c>
      <c r="AJ1042" s="74" t="n">
        <f aca="false">IF(G1042&gt;0,AJ1041+1,0)</f>
        <v>0</v>
      </c>
      <c r="AK1042" s="74" t="n">
        <f aca="false">IF(G1042&lt;=0,AK1041+1,0)</f>
        <v>1</v>
      </c>
      <c r="AL1042" s="74" t="n">
        <f aca="false">IF(K1042&gt;0,AL1041+1,0)</f>
        <v>0</v>
      </c>
      <c r="AM1042" s="74" t="n">
        <f aca="false">IF(K1042&lt;=0,AM1041+1,0)</f>
        <v>1</v>
      </c>
    </row>
    <row r="1043" customFormat="false" ht="15" hidden="false" customHeight="false" outlineLevel="0" collapsed="false">
      <c r="A1043" s="61" t="n">
        <v>1042</v>
      </c>
      <c r="B1043" s="62" t="n">
        <v>42993.5520833333</v>
      </c>
      <c r="C1043" s="63" t="n">
        <f aca="false">YEAR(B1043)</f>
        <v>2017</v>
      </c>
      <c r="D1043" s="32" t="s">
        <v>277</v>
      </c>
      <c r="E1043" s="64" t="n">
        <v>10063.45</v>
      </c>
      <c r="F1043" s="65" t="n">
        <v>0.0026</v>
      </c>
      <c r="G1043" s="66" t="n">
        <v>26.16497</v>
      </c>
      <c r="H1043" s="67" t="n">
        <f aca="false">E1043+IF(D1043="Long",1,-1)*G1043</f>
        <v>10089.61497</v>
      </c>
      <c r="I1043" s="68" t="n">
        <f aca="false">Assumptions!$B$58</f>
        <v>5.35750011455817</v>
      </c>
      <c r="J1043" s="68" t="n">
        <f aca="false">INDEX(Yearly!$L$5:$L$22,MATCH(C1043,Yearly!$A$5:$A$22,0))</f>
        <v>0.526967224382771</v>
      </c>
      <c r="K1043" s="68" t="n">
        <f aca="false">G1043-I1043-J1043</f>
        <v>20.2805026610591</v>
      </c>
      <c r="L1043" s="69" t="n">
        <f aca="false">(I1043+J1043)/Assumptions!$B$8</f>
        <v>0.00025946824429442</v>
      </c>
      <c r="M1043" s="70" t="n">
        <f aca="false">F1043-L1043</f>
        <v>0.00234053175570558</v>
      </c>
      <c r="N1043" s="71" t="n">
        <f aca="false">G1043*Assumptions!$B$7</f>
        <v>205787.48905</v>
      </c>
      <c r="O1043" s="71" t="n">
        <f aca="false">K1043*Assumptions!$B$7</f>
        <v>159506.15342923</v>
      </c>
      <c r="P1043" s="68" t="n">
        <f aca="false">P1042+G1043</f>
        <v>12726.14824</v>
      </c>
      <c r="Q1043" s="68" t="n">
        <f aca="false">MAX(Q1042,P1043)</f>
        <v>13312.91185</v>
      </c>
      <c r="R1043" s="68" t="n">
        <f aca="false">Q1043-P1043</f>
        <v>586.763610000002</v>
      </c>
      <c r="S1043" s="68" t="n">
        <f aca="false">S1042+K1043</f>
        <v>6584.08175620662</v>
      </c>
      <c r="T1043" s="68" t="n">
        <f aca="false">MAX(T1042,S1043)</f>
        <v>8242.57374158216</v>
      </c>
      <c r="U1043" s="68" t="n">
        <f aca="false">T1043-S1043</f>
        <v>1658.49198537553</v>
      </c>
      <c r="V1043" s="70" t="n">
        <f aca="false">V1042+F1043</f>
        <v>2.3012</v>
      </c>
      <c r="W1043" s="70" t="n">
        <f aca="false">MAX(W1042,V1043)</f>
        <v>2.3673</v>
      </c>
      <c r="X1043" s="70" t="n">
        <f aca="false">W1043-V1043</f>
        <v>0.0661000000000005</v>
      </c>
      <c r="Y1043" s="70" t="n">
        <f aca="false">Y1042+M1043</f>
        <v>2.03037324286207</v>
      </c>
      <c r="Z1043" s="70" t="n">
        <f aca="false">MAX(Z1042,Y1043)</f>
        <v>2.14372976820277</v>
      </c>
      <c r="AA1043" s="70" t="n">
        <f aca="false">Z1043-Y1043</f>
        <v>0.113356525340701</v>
      </c>
      <c r="AB1043" s="72" t="n">
        <f aca="false">AB1042*(1+F1043)</f>
        <v>8.67382730186319</v>
      </c>
      <c r="AC1043" s="73" t="n">
        <f aca="false">MAX(AC1042,AB1043)</f>
        <v>9.33903707447139</v>
      </c>
      <c r="AD1043" s="70" t="n">
        <f aca="false">1-AB1043/AC1043</f>
        <v>0.0712289465502364</v>
      </c>
      <c r="AE1043" s="73" t="n">
        <f aca="false">AE1042*(1+M1043)</f>
        <v>6.61922470767748</v>
      </c>
      <c r="AF1043" s="73" t="n">
        <f aca="false">MAX(AF1042,AE1043)</f>
        <v>7.47194341606817</v>
      </c>
      <c r="AG1043" s="70" t="n">
        <f aca="false">1-AE1043/AF1043</f>
        <v>0.114122747042884</v>
      </c>
      <c r="AH1043" s="74" t="n">
        <f aca="false">IF(R1043&gt;0,AH1042+1,0)</f>
        <v>182</v>
      </c>
      <c r="AI1043" s="74" t="n">
        <f aca="false">IF(U1043&gt;0,AI1042+1,0)</f>
        <v>182</v>
      </c>
      <c r="AJ1043" s="74" t="n">
        <f aca="false">IF(G1043&gt;0,AJ1042+1,0)</f>
        <v>1</v>
      </c>
      <c r="AK1043" s="74" t="n">
        <f aca="false">IF(G1043&lt;=0,AK1042+1,0)</f>
        <v>0</v>
      </c>
      <c r="AL1043" s="74" t="n">
        <f aca="false">IF(K1043&gt;0,AL1042+1,0)</f>
        <v>1</v>
      </c>
      <c r="AM1043" s="74" t="n">
        <f aca="false">IF(K1043&lt;=0,AM1042+1,0)</f>
        <v>0</v>
      </c>
    </row>
    <row r="1044" customFormat="false" ht="15" hidden="false" customHeight="false" outlineLevel="0" collapsed="false">
      <c r="A1044" s="61" t="n">
        <v>1043</v>
      </c>
      <c r="B1044" s="62" t="n">
        <v>42999.4270833333</v>
      </c>
      <c r="C1044" s="63" t="n">
        <f aca="false">YEAR(B1044)</f>
        <v>2017</v>
      </c>
      <c r="D1044" s="32" t="s">
        <v>276</v>
      </c>
      <c r="E1044" s="64" t="n">
        <v>10089.8</v>
      </c>
      <c r="F1044" s="65" t="n">
        <v>-0.0043</v>
      </c>
      <c r="G1044" s="66" t="n">
        <v>-43.38614</v>
      </c>
      <c r="H1044" s="67" t="n">
        <f aca="false">E1044+IF(D1044="Long",1,-1)*G1044</f>
        <v>10133.18614</v>
      </c>
      <c r="I1044" s="68" t="n">
        <f aca="false">Assumptions!$B$58</f>
        <v>5.35750011455817</v>
      </c>
      <c r="J1044" s="68" t="n">
        <f aca="false">INDEX(Yearly!$L$5:$L$22,MATCH(C1044,Yearly!$A$5:$A$22,0))</f>
        <v>0.526967224382771</v>
      </c>
      <c r="K1044" s="68" t="n">
        <f aca="false">G1044-I1044-J1044</f>
        <v>-49.2706073389409</v>
      </c>
      <c r="L1044" s="69" t="n">
        <f aca="false">(I1044+J1044)/Assumptions!$B$8</f>
        <v>0.00025946824429442</v>
      </c>
      <c r="M1044" s="70" t="n">
        <f aca="false">F1044-L1044</f>
        <v>-0.00455946824429442</v>
      </c>
      <c r="N1044" s="71" t="n">
        <f aca="false">G1044*Assumptions!$B$7</f>
        <v>-341231.9911</v>
      </c>
      <c r="O1044" s="71" t="n">
        <f aca="false">K1044*Assumptions!$B$7</f>
        <v>-387513.326720771</v>
      </c>
      <c r="P1044" s="68" t="n">
        <f aca="false">P1043+G1044</f>
        <v>12682.7621</v>
      </c>
      <c r="Q1044" s="68" t="n">
        <f aca="false">MAX(Q1043,P1044)</f>
        <v>13312.91185</v>
      </c>
      <c r="R1044" s="68" t="n">
        <f aca="false">Q1044-P1044</f>
        <v>630.149750000002</v>
      </c>
      <c r="S1044" s="68" t="n">
        <f aca="false">S1043+K1044</f>
        <v>6534.81114886768</v>
      </c>
      <c r="T1044" s="68" t="n">
        <f aca="false">MAX(T1043,S1044)</f>
        <v>8242.57374158216</v>
      </c>
      <c r="U1044" s="68" t="n">
        <f aca="false">T1044-S1044</f>
        <v>1707.76259271447</v>
      </c>
      <c r="V1044" s="70" t="n">
        <f aca="false">V1043+F1044</f>
        <v>2.2969</v>
      </c>
      <c r="W1044" s="70" t="n">
        <f aca="false">MAX(W1043,V1044)</f>
        <v>2.3673</v>
      </c>
      <c r="X1044" s="70" t="n">
        <f aca="false">W1044-V1044</f>
        <v>0.0704000000000007</v>
      </c>
      <c r="Y1044" s="70" t="n">
        <f aca="false">Y1043+M1044</f>
        <v>2.02581377461777</v>
      </c>
      <c r="Z1044" s="70" t="n">
        <f aca="false">MAX(Z1043,Y1044)</f>
        <v>2.14372976820277</v>
      </c>
      <c r="AA1044" s="70" t="n">
        <f aca="false">Z1044-Y1044</f>
        <v>0.117915993584996</v>
      </c>
      <c r="AB1044" s="72" t="n">
        <f aca="false">AB1043*(1+F1044)</f>
        <v>8.63652984446518</v>
      </c>
      <c r="AC1044" s="73" t="n">
        <f aca="false">MAX(AC1043,AB1044)</f>
        <v>9.33903707447139</v>
      </c>
      <c r="AD1044" s="70" t="n">
        <f aca="false">1-AB1044/AC1044</f>
        <v>0.0752226620800703</v>
      </c>
      <c r="AE1044" s="73" t="n">
        <f aca="false">AE1043*(1+M1044)</f>
        <v>6.58904456282098</v>
      </c>
      <c r="AF1044" s="73" t="n">
        <f aca="false">MAX(AF1043,AE1044)</f>
        <v>7.47194341606817</v>
      </c>
      <c r="AG1044" s="70" t="n">
        <f aca="false">1-AE1044/AF1044</f>
        <v>0.118161876246085</v>
      </c>
      <c r="AH1044" s="74" t="n">
        <f aca="false">IF(R1044&gt;0,AH1043+1,0)</f>
        <v>183</v>
      </c>
      <c r="AI1044" s="74" t="n">
        <f aca="false">IF(U1044&gt;0,AI1043+1,0)</f>
        <v>183</v>
      </c>
      <c r="AJ1044" s="74" t="n">
        <f aca="false">IF(G1044&gt;0,AJ1043+1,0)</f>
        <v>0</v>
      </c>
      <c r="AK1044" s="74" t="n">
        <f aca="false">IF(G1044&lt;=0,AK1043+1,0)</f>
        <v>1</v>
      </c>
      <c r="AL1044" s="74" t="n">
        <f aca="false">IF(K1044&gt;0,AL1043+1,0)</f>
        <v>0</v>
      </c>
      <c r="AM1044" s="74" t="n">
        <f aca="false">IF(K1044&lt;=0,AM1043+1,0)</f>
        <v>1</v>
      </c>
    </row>
    <row r="1045" customFormat="false" ht="15" hidden="false" customHeight="false" outlineLevel="0" collapsed="false">
      <c r="A1045" s="61" t="n">
        <v>1044</v>
      </c>
      <c r="B1045" s="62" t="n">
        <v>42999.6145833333</v>
      </c>
      <c r="C1045" s="63" t="n">
        <f aca="false">YEAR(B1045)</f>
        <v>2017</v>
      </c>
      <c r="D1045" s="32" t="s">
        <v>277</v>
      </c>
      <c r="E1045" s="64" t="n">
        <v>10132.85</v>
      </c>
      <c r="F1045" s="65" t="n">
        <v>-0.0087</v>
      </c>
      <c r="G1045" s="66" t="n">
        <v>-88.155795</v>
      </c>
      <c r="H1045" s="67" t="n">
        <f aca="false">E1045+IF(D1045="Long",1,-1)*G1045</f>
        <v>10044.694205</v>
      </c>
      <c r="I1045" s="68" t="n">
        <f aca="false">Assumptions!$B$58</f>
        <v>5.35750011455817</v>
      </c>
      <c r="J1045" s="68" t="n">
        <f aca="false">INDEX(Yearly!$L$5:$L$22,MATCH(C1045,Yearly!$A$5:$A$22,0))</f>
        <v>0.526967224382771</v>
      </c>
      <c r="K1045" s="68" t="n">
        <f aca="false">G1045-I1045-J1045</f>
        <v>-94.0402623389409</v>
      </c>
      <c r="L1045" s="69" t="n">
        <f aca="false">(I1045+J1045)/Assumptions!$B$8</f>
        <v>0.00025946824429442</v>
      </c>
      <c r="M1045" s="70" t="n">
        <f aca="false">F1045-L1045</f>
        <v>-0.00895946824429442</v>
      </c>
      <c r="N1045" s="71" t="n">
        <f aca="false">G1045*Assumptions!$B$7</f>
        <v>-693345.327675</v>
      </c>
      <c r="O1045" s="71" t="n">
        <f aca="false">K1045*Assumptions!$B$7</f>
        <v>-739626.66329577</v>
      </c>
      <c r="P1045" s="68" t="n">
        <f aca="false">P1044+G1045</f>
        <v>12594.606305</v>
      </c>
      <c r="Q1045" s="68" t="n">
        <f aca="false">MAX(Q1044,P1045)</f>
        <v>13312.91185</v>
      </c>
      <c r="R1045" s="68" t="n">
        <f aca="false">Q1045-P1045</f>
        <v>718.305545000003</v>
      </c>
      <c r="S1045" s="68" t="n">
        <f aca="false">S1044+K1045</f>
        <v>6440.77088652874</v>
      </c>
      <c r="T1045" s="68" t="n">
        <f aca="false">MAX(T1044,S1045)</f>
        <v>8242.57374158216</v>
      </c>
      <c r="U1045" s="68" t="n">
        <f aca="false">T1045-S1045</f>
        <v>1801.80285505342</v>
      </c>
      <c r="V1045" s="70" t="n">
        <f aca="false">V1044+F1045</f>
        <v>2.2882</v>
      </c>
      <c r="W1045" s="70" t="n">
        <f aca="false">MAX(W1044,V1045)</f>
        <v>2.3673</v>
      </c>
      <c r="X1045" s="70" t="n">
        <f aca="false">W1045-V1045</f>
        <v>0.0791000000000008</v>
      </c>
      <c r="Y1045" s="70" t="n">
        <f aca="false">Y1044+M1045</f>
        <v>2.01685430637348</v>
      </c>
      <c r="Z1045" s="70" t="n">
        <f aca="false">MAX(Z1044,Y1045)</f>
        <v>2.14372976820277</v>
      </c>
      <c r="AA1045" s="70" t="n">
        <f aca="false">Z1045-Y1045</f>
        <v>0.12687546182929</v>
      </c>
      <c r="AB1045" s="72" t="n">
        <f aca="false">AB1044*(1+F1045)</f>
        <v>8.56139203481834</v>
      </c>
      <c r="AC1045" s="73" t="n">
        <f aca="false">MAX(AC1044,AB1045)</f>
        <v>9.33903707447139</v>
      </c>
      <c r="AD1045" s="70" t="n">
        <f aca="false">1-AB1045/AC1045</f>
        <v>0.0832682249199738</v>
      </c>
      <c r="AE1045" s="73" t="n">
        <f aca="false">AE1044*(1+M1045)</f>
        <v>6.53001022730014</v>
      </c>
      <c r="AF1045" s="73" t="n">
        <f aca="false">MAX(AF1044,AE1045)</f>
        <v>7.47194341606817</v>
      </c>
      <c r="AG1045" s="70" t="n">
        <f aca="false">1-AE1045/AF1045</f>
        <v>0.126062676912466</v>
      </c>
      <c r="AH1045" s="74" t="n">
        <f aca="false">IF(R1045&gt;0,AH1044+1,0)</f>
        <v>184</v>
      </c>
      <c r="AI1045" s="74" t="n">
        <f aca="false">IF(U1045&gt;0,AI1044+1,0)</f>
        <v>184</v>
      </c>
      <c r="AJ1045" s="74" t="n">
        <f aca="false">IF(G1045&gt;0,AJ1044+1,0)</f>
        <v>0</v>
      </c>
      <c r="AK1045" s="74" t="n">
        <f aca="false">IF(G1045&lt;=0,AK1044+1,0)</f>
        <v>2</v>
      </c>
      <c r="AL1045" s="74" t="n">
        <f aca="false">IF(K1045&gt;0,AL1044+1,0)</f>
        <v>0</v>
      </c>
      <c r="AM1045" s="74" t="n">
        <f aca="false">IF(K1045&lt;=0,AM1044+1,0)</f>
        <v>2</v>
      </c>
    </row>
    <row r="1046" customFormat="false" ht="15" hidden="false" customHeight="false" outlineLevel="0" collapsed="false">
      <c r="A1046" s="61" t="n">
        <v>1045</v>
      </c>
      <c r="B1046" s="62" t="n">
        <v>43000.40625</v>
      </c>
      <c r="C1046" s="63" t="n">
        <f aca="false">YEAR(B1046)</f>
        <v>2017</v>
      </c>
      <c r="D1046" s="32" t="s">
        <v>276</v>
      </c>
      <c r="E1046" s="64" t="n">
        <v>10045</v>
      </c>
      <c r="F1046" s="65" t="n">
        <v>0.0194</v>
      </c>
      <c r="G1046" s="66" t="n">
        <v>194.873</v>
      </c>
      <c r="H1046" s="67" t="n">
        <f aca="false">E1046+IF(D1046="Long",1,-1)*G1046</f>
        <v>9850.127</v>
      </c>
      <c r="I1046" s="68" t="n">
        <f aca="false">Assumptions!$B$58</f>
        <v>5.35750011455817</v>
      </c>
      <c r="J1046" s="68" t="n">
        <f aca="false">INDEX(Yearly!$L$5:$L$22,MATCH(C1046,Yearly!$A$5:$A$22,0))</f>
        <v>0.526967224382771</v>
      </c>
      <c r="K1046" s="68" t="n">
        <f aca="false">G1046-I1046-J1046</f>
        <v>188.988532661059</v>
      </c>
      <c r="L1046" s="69" t="n">
        <f aca="false">(I1046+J1046)/Assumptions!$B$8</f>
        <v>0.00025946824429442</v>
      </c>
      <c r="M1046" s="70" t="n">
        <f aca="false">F1046-L1046</f>
        <v>0.0191405317557056</v>
      </c>
      <c r="N1046" s="71" t="n">
        <f aca="false">G1046*Assumptions!$B$7</f>
        <v>1532676.145</v>
      </c>
      <c r="O1046" s="71" t="n">
        <f aca="false">K1046*Assumptions!$B$7</f>
        <v>1486394.80937923</v>
      </c>
      <c r="P1046" s="68" t="n">
        <f aca="false">P1045+G1046</f>
        <v>12789.479305</v>
      </c>
      <c r="Q1046" s="68" t="n">
        <f aca="false">MAX(Q1045,P1046)</f>
        <v>13312.91185</v>
      </c>
      <c r="R1046" s="68" t="n">
        <f aca="false">Q1046-P1046</f>
        <v>523.432545000003</v>
      </c>
      <c r="S1046" s="68" t="n">
        <f aca="false">S1045+K1046</f>
        <v>6629.7594191898</v>
      </c>
      <c r="T1046" s="68" t="n">
        <f aca="false">MAX(T1045,S1046)</f>
        <v>8242.57374158216</v>
      </c>
      <c r="U1046" s="68" t="n">
        <f aca="false">T1046-S1046</f>
        <v>1612.81432239236</v>
      </c>
      <c r="V1046" s="70" t="n">
        <f aca="false">V1045+F1046</f>
        <v>2.3076</v>
      </c>
      <c r="W1046" s="70" t="n">
        <f aca="false">MAX(W1045,V1046)</f>
        <v>2.3673</v>
      </c>
      <c r="X1046" s="70" t="n">
        <f aca="false">W1046-V1046</f>
        <v>0.0597000000000008</v>
      </c>
      <c r="Y1046" s="70" t="n">
        <f aca="false">Y1045+M1046</f>
        <v>2.03599483812918</v>
      </c>
      <c r="Z1046" s="70" t="n">
        <f aca="false">MAX(Z1045,Y1046)</f>
        <v>2.14372976820277</v>
      </c>
      <c r="AA1046" s="70" t="n">
        <f aca="false">Z1046-Y1046</f>
        <v>0.107734930073585</v>
      </c>
      <c r="AB1046" s="72" t="n">
        <f aca="false">AB1045*(1+F1046)</f>
        <v>8.72748304029381</v>
      </c>
      <c r="AC1046" s="73" t="n">
        <f aca="false">MAX(AC1045,AB1046)</f>
        <v>9.33903707447139</v>
      </c>
      <c r="AD1046" s="70" t="n">
        <f aca="false">1-AB1046/AC1046</f>
        <v>0.0654836284834213</v>
      </c>
      <c r="AE1046" s="73" t="n">
        <f aca="false">AE1045*(1+M1046)</f>
        <v>6.65499809542086</v>
      </c>
      <c r="AF1046" s="73" t="n">
        <f aca="false">MAX(AF1045,AE1046)</f>
        <v>7.47194341606817</v>
      </c>
      <c r="AG1046" s="70" t="n">
        <f aca="false">1-AE1046/AF1046</f>
        <v>0.109335051827413</v>
      </c>
      <c r="AH1046" s="74" t="n">
        <f aca="false">IF(R1046&gt;0,AH1045+1,0)</f>
        <v>185</v>
      </c>
      <c r="AI1046" s="74" t="n">
        <f aca="false">IF(U1046&gt;0,AI1045+1,0)</f>
        <v>185</v>
      </c>
      <c r="AJ1046" s="74" t="n">
        <f aca="false">IF(G1046&gt;0,AJ1045+1,0)</f>
        <v>1</v>
      </c>
      <c r="AK1046" s="74" t="n">
        <f aca="false">IF(G1046&lt;=0,AK1045+1,0)</f>
        <v>0</v>
      </c>
      <c r="AL1046" s="74" t="n">
        <f aca="false">IF(K1046&gt;0,AL1045+1,0)</f>
        <v>1</v>
      </c>
      <c r="AM1046" s="74" t="n">
        <f aca="false">IF(K1046&lt;=0,AM1045+1,0)</f>
        <v>0</v>
      </c>
    </row>
    <row r="1047" customFormat="false" ht="15" hidden="false" customHeight="false" outlineLevel="0" collapsed="false">
      <c r="A1047" s="61" t="n">
        <v>1046</v>
      </c>
      <c r="B1047" s="62" t="n">
        <v>43007.5729166667</v>
      </c>
      <c r="C1047" s="63" t="n">
        <f aca="false">YEAR(B1047)</f>
        <v>2017</v>
      </c>
      <c r="D1047" s="32" t="s">
        <v>277</v>
      </c>
      <c r="E1047" s="64" t="n">
        <v>9850.35</v>
      </c>
      <c r="F1047" s="65" t="n">
        <v>-0.0034</v>
      </c>
      <c r="G1047" s="66" t="n">
        <v>-33.49119</v>
      </c>
      <c r="H1047" s="67" t="n">
        <f aca="false">E1047+IF(D1047="Long",1,-1)*G1047</f>
        <v>9816.85881</v>
      </c>
      <c r="I1047" s="68" t="n">
        <f aca="false">Assumptions!$B$58</f>
        <v>5.35750011455817</v>
      </c>
      <c r="J1047" s="68" t="n">
        <f aca="false">INDEX(Yearly!$L$5:$L$22,MATCH(C1047,Yearly!$A$5:$A$22,0))</f>
        <v>0.526967224382771</v>
      </c>
      <c r="K1047" s="68" t="n">
        <f aca="false">G1047-I1047-J1047</f>
        <v>-39.375657338941</v>
      </c>
      <c r="L1047" s="69" t="n">
        <f aca="false">(I1047+J1047)/Assumptions!$B$8</f>
        <v>0.00025946824429442</v>
      </c>
      <c r="M1047" s="70" t="n">
        <f aca="false">F1047-L1047</f>
        <v>-0.00365946824429442</v>
      </c>
      <c r="N1047" s="71" t="n">
        <f aca="false">G1047*Assumptions!$B$7</f>
        <v>-263408.20935</v>
      </c>
      <c r="O1047" s="71" t="n">
        <f aca="false">K1047*Assumptions!$B$7</f>
        <v>-309689.544970771</v>
      </c>
      <c r="P1047" s="68" t="n">
        <f aca="false">P1046+G1047</f>
        <v>12755.988115</v>
      </c>
      <c r="Q1047" s="68" t="n">
        <f aca="false">MAX(Q1046,P1047)</f>
        <v>13312.91185</v>
      </c>
      <c r="R1047" s="68" t="n">
        <f aca="false">Q1047-P1047</f>
        <v>556.923735000004</v>
      </c>
      <c r="S1047" s="68" t="n">
        <f aca="false">S1046+K1047</f>
        <v>6590.38376185086</v>
      </c>
      <c r="T1047" s="68" t="n">
        <f aca="false">MAX(T1046,S1047)</f>
        <v>8242.57374158216</v>
      </c>
      <c r="U1047" s="68" t="n">
        <f aca="false">T1047-S1047</f>
        <v>1652.1899797313</v>
      </c>
      <c r="V1047" s="70" t="n">
        <f aca="false">V1046+F1047</f>
        <v>2.3042</v>
      </c>
      <c r="W1047" s="70" t="n">
        <f aca="false">MAX(W1046,V1047)</f>
        <v>2.3673</v>
      </c>
      <c r="X1047" s="70" t="n">
        <f aca="false">W1047-V1047</f>
        <v>0.0631000000000008</v>
      </c>
      <c r="Y1047" s="70" t="n">
        <f aca="false">Y1046+M1047</f>
        <v>2.03233536988489</v>
      </c>
      <c r="Z1047" s="70" t="n">
        <f aca="false">MAX(Z1046,Y1047)</f>
        <v>2.14372976820277</v>
      </c>
      <c r="AA1047" s="70" t="n">
        <f aca="false">Z1047-Y1047</f>
        <v>0.111394398317879</v>
      </c>
      <c r="AB1047" s="72" t="n">
        <f aca="false">AB1046*(1+F1047)</f>
        <v>8.69780959795681</v>
      </c>
      <c r="AC1047" s="73" t="n">
        <f aca="false">MAX(AC1046,AB1047)</f>
        <v>9.33903707447139</v>
      </c>
      <c r="AD1047" s="70" t="n">
        <f aca="false">1-AB1047/AC1047</f>
        <v>0.0686609841465775</v>
      </c>
      <c r="AE1047" s="73" t="n">
        <f aca="false">AE1046*(1+M1047)</f>
        <v>6.63064434122483</v>
      </c>
      <c r="AF1047" s="73" t="n">
        <f aca="false">MAX(AF1046,AE1047)</f>
        <v>7.47194341606817</v>
      </c>
      <c r="AG1047" s="70" t="n">
        <f aca="false">1-AE1047/AF1047</f>
        <v>0.112594411921557</v>
      </c>
      <c r="AH1047" s="74" t="n">
        <f aca="false">IF(R1047&gt;0,AH1046+1,0)</f>
        <v>186</v>
      </c>
      <c r="AI1047" s="74" t="n">
        <f aca="false">IF(U1047&gt;0,AI1046+1,0)</f>
        <v>186</v>
      </c>
      <c r="AJ1047" s="74" t="n">
        <f aca="false">IF(G1047&gt;0,AJ1046+1,0)</f>
        <v>0</v>
      </c>
      <c r="AK1047" s="74" t="n">
        <f aca="false">IF(G1047&lt;=0,AK1046+1,0)</f>
        <v>1</v>
      </c>
      <c r="AL1047" s="74" t="n">
        <f aca="false">IF(K1047&gt;0,AL1046+1,0)</f>
        <v>0</v>
      </c>
      <c r="AM1047" s="74" t="n">
        <f aca="false">IF(K1047&lt;=0,AM1046+1,0)</f>
        <v>1</v>
      </c>
    </row>
    <row r="1048" customFormat="false" ht="15" hidden="false" customHeight="false" outlineLevel="0" collapsed="false">
      <c r="A1048" s="61" t="n">
        <v>1047</v>
      </c>
      <c r="B1048" s="62" t="n">
        <v>43007.6145833333</v>
      </c>
      <c r="C1048" s="63" t="n">
        <f aca="false">YEAR(B1048)</f>
        <v>2017</v>
      </c>
      <c r="D1048" s="32" t="s">
        <v>276</v>
      </c>
      <c r="E1048" s="64" t="n">
        <v>9816.65</v>
      </c>
      <c r="F1048" s="65" t="n">
        <v>-0.0036</v>
      </c>
      <c r="G1048" s="66" t="n">
        <v>-35.33994</v>
      </c>
      <c r="H1048" s="67" t="n">
        <f aca="false">E1048+IF(D1048="Long",1,-1)*G1048</f>
        <v>9851.98994</v>
      </c>
      <c r="I1048" s="68" t="n">
        <f aca="false">Assumptions!$B$58</f>
        <v>5.35750011455817</v>
      </c>
      <c r="J1048" s="68" t="n">
        <f aca="false">INDEX(Yearly!$L$5:$L$22,MATCH(C1048,Yearly!$A$5:$A$22,0))</f>
        <v>0.526967224382771</v>
      </c>
      <c r="K1048" s="68" t="n">
        <f aca="false">G1048-I1048-J1048</f>
        <v>-41.2244073389409</v>
      </c>
      <c r="L1048" s="69" t="n">
        <f aca="false">(I1048+J1048)/Assumptions!$B$8</f>
        <v>0.00025946824429442</v>
      </c>
      <c r="M1048" s="70" t="n">
        <f aca="false">F1048-L1048</f>
        <v>-0.00385946824429442</v>
      </c>
      <c r="N1048" s="71" t="n">
        <f aca="false">G1048*Assumptions!$B$7</f>
        <v>-277948.6281</v>
      </c>
      <c r="O1048" s="71" t="n">
        <f aca="false">K1048*Assumptions!$B$7</f>
        <v>-324229.963720771</v>
      </c>
      <c r="P1048" s="68" t="n">
        <f aca="false">P1047+G1048</f>
        <v>12720.648175</v>
      </c>
      <c r="Q1048" s="68" t="n">
        <f aca="false">MAX(Q1047,P1048)</f>
        <v>13312.91185</v>
      </c>
      <c r="R1048" s="68" t="n">
        <f aca="false">Q1048-P1048</f>
        <v>592.263675000004</v>
      </c>
      <c r="S1048" s="68" t="n">
        <f aca="false">S1047+K1048</f>
        <v>6549.15935451192</v>
      </c>
      <c r="T1048" s="68" t="n">
        <f aca="false">MAX(T1047,S1048)</f>
        <v>8242.57374158216</v>
      </c>
      <c r="U1048" s="68" t="n">
        <f aca="false">T1048-S1048</f>
        <v>1693.41438707024</v>
      </c>
      <c r="V1048" s="70" t="n">
        <f aca="false">V1047+F1048</f>
        <v>2.3006</v>
      </c>
      <c r="W1048" s="70" t="n">
        <f aca="false">MAX(W1047,V1048)</f>
        <v>2.3673</v>
      </c>
      <c r="X1048" s="70" t="n">
        <f aca="false">W1048-V1048</f>
        <v>0.0667000000000009</v>
      </c>
      <c r="Y1048" s="70" t="n">
        <f aca="false">Y1047+M1048</f>
        <v>2.02847590164059</v>
      </c>
      <c r="Z1048" s="70" t="n">
        <f aca="false">MAX(Z1047,Y1048)</f>
        <v>2.14372976820277</v>
      </c>
      <c r="AA1048" s="70" t="n">
        <f aca="false">Z1048-Y1048</f>
        <v>0.115253866562173</v>
      </c>
      <c r="AB1048" s="72" t="n">
        <f aca="false">AB1047*(1+F1048)</f>
        <v>8.66649748340417</v>
      </c>
      <c r="AC1048" s="73" t="n">
        <f aca="false">MAX(AC1047,AB1048)</f>
        <v>9.33903707447139</v>
      </c>
      <c r="AD1048" s="70" t="n">
        <f aca="false">1-AB1048/AC1048</f>
        <v>0.0720138046036498</v>
      </c>
      <c r="AE1048" s="73" t="n">
        <f aca="false">AE1047*(1+M1048)</f>
        <v>6.60505357995066</v>
      </c>
      <c r="AF1048" s="73" t="n">
        <f aca="false">MAX(AF1047,AE1048)</f>
        <v>7.47194341606817</v>
      </c>
      <c r="AG1048" s="70" t="n">
        <f aca="false">1-AE1048/AF1048</f>
        <v>0.116019325608555</v>
      </c>
      <c r="AH1048" s="74" t="n">
        <f aca="false">IF(R1048&gt;0,AH1047+1,0)</f>
        <v>187</v>
      </c>
      <c r="AI1048" s="74" t="n">
        <f aca="false">IF(U1048&gt;0,AI1047+1,0)</f>
        <v>187</v>
      </c>
      <c r="AJ1048" s="74" t="n">
        <f aca="false">IF(G1048&gt;0,AJ1047+1,0)</f>
        <v>0</v>
      </c>
      <c r="AK1048" s="74" t="n">
        <f aca="false">IF(G1048&lt;=0,AK1047+1,0)</f>
        <v>2</v>
      </c>
      <c r="AL1048" s="74" t="n">
        <f aca="false">IF(K1048&gt;0,AL1047+1,0)</f>
        <v>0</v>
      </c>
      <c r="AM1048" s="74" t="n">
        <f aca="false">IF(K1048&lt;=0,AM1047+1,0)</f>
        <v>2</v>
      </c>
    </row>
    <row r="1049" customFormat="false" ht="15" hidden="false" customHeight="false" outlineLevel="0" collapsed="false">
      <c r="A1049" s="61" t="n">
        <v>1048</v>
      </c>
      <c r="B1049" s="62" t="n">
        <v>43011.40625</v>
      </c>
      <c r="C1049" s="63" t="n">
        <f aca="false">YEAR(B1049)</f>
        <v>2017</v>
      </c>
      <c r="D1049" s="32" t="s">
        <v>277</v>
      </c>
      <c r="E1049" s="64" t="n">
        <v>9852.35</v>
      </c>
      <c r="F1049" s="65" t="n">
        <v>0.0139</v>
      </c>
      <c r="G1049" s="66" t="n">
        <v>136.947665</v>
      </c>
      <c r="H1049" s="67" t="n">
        <f aca="false">E1049+IF(D1049="Long",1,-1)*G1049</f>
        <v>9989.297665</v>
      </c>
      <c r="I1049" s="68" t="n">
        <f aca="false">Assumptions!$B$58</f>
        <v>5.35750011455817</v>
      </c>
      <c r="J1049" s="68" t="n">
        <f aca="false">INDEX(Yearly!$L$5:$L$22,MATCH(C1049,Yearly!$A$5:$A$22,0))</f>
        <v>0.526967224382771</v>
      </c>
      <c r="K1049" s="68" t="n">
        <f aca="false">G1049-I1049-J1049</f>
        <v>131.063197661059</v>
      </c>
      <c r="L1049" s="69" t="n">
        <f aca="false">(I1049+J1049)/Assumptions!$B$8</f>
        <v>0.00025946824429442</v>
      </c>
      <c r="M1049" s="70" t="n">
        <f aca="false">F1049-L1049</f>
        <v>0.0136405317557056</v>
      </c>
      <c r="N1049" s="71" t="n">
        <f aca="false">G1049*Assumptions!$B$7</f>
        <v>1077093.385225</v>
      </c>
      <c r="O1049" s="71" t="n">
        <f aca="false">K1049*Assumptions!$B$7</f>
        <v>1030812.04960423</v>
      </c>
      <c r="P1049" s="68" t="n">
        <f aca="false">P1048+G1049</f>
        <v>12857.59584</v>
      </c>
      <c r="Q1049" s="68" t="n">
        <f aca="false">MAX(Q1048,P1049)</f>
        <v>13312.91185</v>
      </c>
      <c r="R1049" s="68" t="n">
        <f aca="false">Q1049-P1049</f>
        <v>455.316010000004</v>
      </c>
      <c r="S1049" s="68" t="n">
        <f aca="false">S1048+K1049</f>
        <v>6680.22255217298</v>
      </c>
      <c r="T1049" s="68" t="n">
        <f aca="false">MAX(T1048,S1049)</f>
        <v>8242.57374158216</v>
      </c>
      <c r="U1049" s="68" t="n">
        <f aca="false">T1049-S1049</f>
        <v>1562.35118940918</v>
      </c>
      <c r="V1049" s="70" t="n">
        <f aca="false">V1048+F1049</f>
        <v>2.3145</v>
      </c>
      <c r="W1049" s="70" t="n">
        <f aca="false">MAX(W1048,V1049)</f>
        <v>2.3673</v>
      </c>
      <c r="X1049" s="70" t="n">
        <f aca="false">W1049-V1049</f>
        <v>0.0528000000000008</v>
      </c>
      <c r="Y1049" s="70" t="n">
        <f aca="false">Y1048+M1049</f>
        <v>2.0421164333963</v>
      </c>
      <c r="Z1049" s="70" t="n">
        <f aca="false">MAX(Z1048,Y1049)</f>
        <v>2.14372976820277</v>
      </c>
      <c r="AA1049" s="70" t="n">
        <f aca="false">Z1049-Y1049</f>
        <v>0.101613334806467</v>
      </c>
      <c r="AB1049" s="72" t="n">
        <f aca="false">AB1048*(1+F1049)</f>
        <v>8.78696179842349</v>
      </c>
      <c r="AC1049" s="73" t="n">
        <f aca="false">MAX(AC1048,AB1049)</f>
        <v>9.33903707447139</v>
      </c>
      <c r="AD1049" s="70" t="n">
        <f aca="false">1-AB1049/AC1049</f>
        <v>0.0591147964876406</v>
      </c>
      <c r="AE1049" s="73" t="n">
        <f aca="false">AE1048*(1+M1049)</f>
        <v>6.69515002305612</v>
      </c>
      <c r="AF1049" s="73" t="n">
        <f aca="false">MAX(AF1048,AE1049)</f>
        <v>7.47194341606817</v>
      </c>
      <c r="AG1049" s="70" t="n">
        <f aca="false">1-AE1049/AF1049</f>
        <v>0.103961359148088</v>
      </c>
      <c r="AH1049" s="74" t="n">
        <f aca="false">IF(R1049&gt;0,AH1048+1,0)</f>
        <v>188</v>
      </c>
      <c r="AI1049" s="74" t="n">
        <f aca="false">IF(U1049&gt;0,AI1048+1,0)</f>
        <v>188</v>
      </c>
      <c r="AJ1049" s="74" t="n">
        <f aca="false">IF(G1049&gt;0,AJ1048+1,0)</f>
        <v>1</v>
      </c>
      <c r="AK1049" s="74" t="n">
        <f aca="false">IF(G1049&lt;=0,AK1048+1,0)</f>
        <v>0</v>
      </c>
      <c r="AL1049" s="74" t="n">
        <f aca="false">IF(K1049&gt;0,AL1048+1,0)</f>
        <v>1</v>
      </c>
      <c r="AM1049" s="74" t="n">
        <f aca="false">IF(K1049&lt;=0,AM1048+1,0)</f>
        <v>0</v>
      </c>
    </row>
    <row r="1050" customFormat="false" ht="15" hidden="false" customHeight="false" outlineLevel="0" collapsed="false">
      <c r="A1050" s="61" t="n">
        <v>1049</v>
      </c>
      <c r="B1050" s="62" t="n">
        <v>43019.6145833333</v>
      </c>
      <c r="C1050" s="63" t="n">
        <f aca="false">YEAR(B1050)</f>
        <v>2017</v>
      </c>
      <c r="D1050" s="32" t="s">
        <v>276</v>
      </c>
      <c r="E1050" s="64" t="n">
        <v>9989.6</v>
      </c>
      <c r="F1050" s="65" t="n">
        <v>-0.0023</v>
      </c>
      <c r="G1050" s="66" t="n">
        <v>-22.97608</v>
      </c>
      <c r="H1050" s="67" t="n">
        <f aca="false">E1050+IF(D1050="Long",1,-1)*G1050</f>
        <v>10012.57608</v>
      </c>
      <c r="I1050" s="68" t="n">
        <f aca="false">Assumptions!$B$58</f>
        <v>5.35750011455817</v>
      </c>
      <c r="J1050" s="68" t="n">
        <f aca="false">INDEX(Yearly!$L$5:$L$22,MATCH(C1050,Yearly!$A$5:$A$22,0))</f>
        <v>0.526967224382771</v>
      </c>
      <c r="K1050" s="68" t="n">
        <f aca="false">G1050-I1050-J1050</f>
        <v>-28.8605473389409</v>
      </c>
      <c r="L1050" s="69" t="n">
        <f aca="false">(I1050+J1050)/Assumptions!$B$8</f>
        <v>0.00025946824429442</v>
      </c>
      <c r="M1050" s="70" t="n">
        <f aca="false">F1050-L1050</f>
        <v>-0.00255946824429442</v>
      </c>
      <c r="N1050" s="71" t="n">
        <f aca="false">G1050*Assumptions!$B$7</f>
        <v>-180706.8692</v>
      </c>
      <c r="O1050" s="71" t="n">
        <f aca="false">K1050*Assumptions!$B$7</f>
        <v>-226988.20482077</v>
      </c>
      <c r="P1050" s="68" t="n">
        <f aca="false">P1049+G1050</f>
        <v>12834.61976</v>
      </c>
      <c r="Q1050" s="68" t="n">
        <f aca="false">MAX(Q1049,P1050)</f>
        <v>13312.91185</v>
      </c>
      <c r="R1050" s="68" t="n">
        <f aca="false">Q1050-P1050</f>
        <v>478.292090000004</v>
      </c>
      <c r="S1050" s="68" t="n">
        <f aca="false">S1049+K1050</f>
        <v>6651.36200483404</v>
      </c>
      <c r="T1050" s="68" t="n">
        <f aca="false">MAX(T1049,S1050)</f>
        <v>8242.57374158216</v>
      </c>
      <c r="U1050" s="68" t="n">
        <f aca="false">T1050-S1050</f>
        <v>1591.21173674812</v>
      </c>
      <c r="V1050" s="70" t="n">
        <f aca="false">V1049+F1050</f>
        <v>2.3122</v>
      </c>
      <c r="W1050" s="70" t="n">
        <f aca="false">MAX(W1049,V1050)</f>
        <v>2.3673</v>
      </c>
      <c r="X1050" s="70" t="n">
        <f aca="false">W1050-V1050</f>
        <v>0.0551000000000008</v>
      </c>
      <c r="Y1050" s="70" t="n">
        <f aca="false">Y1049+M1050</f>
        <v>2.03955696515201</v>
      </c>
      <c r="Z1050" s="70" t="n">
        <f aca="false">MAX(Z1049,Y1050)</f>
        <v>2.14372976820277</v>
      </c>
      <c r="AA1050" s="70" t="n">
        <f aca="false">Z1050-Y1050</f>
        <v>0.104172803050762</v>
      </c>
      <c r="AB1050" s="72" t="n">
        <f aca="false">AB1049*(1+F1050)</f>
        <v>8.76675178628711</v>
      </c>
      <c r="AC1050" s="73" t="n">
        <f aca="false">MAX(AC1049,AB1050)</f>
        <v>9.33903707447139</v>
      </c>
      <c r="AD1050" s="70" t="n">
        <f aca="false">1-AB1050/AC1050</f>
        <v>0.0612788324557191</v>
      </c>
      <c r="AE1050" s="73" t="n">
        <f aca="false">AE1049*(1+M1050)</f>
        <v>6.67801399918132</v>
      </c>
      <c r="AF1050" s="73" t="n">
        <f aca="false">MAX(AF1049,AE1050)</f>
        <v>7.47194341606817</v>
      </c>
      <c r="AG1050" s="70" t="n">
        <f aca="false">1-AE1050/AF1050</f>
        <v>0.106254741595009</v>
      </c>
      <c r="AH1050" s="74" t="n">
        <f aca="false">IF(R1050&gt;0,AH1049+1,0)</f>
        <v>189</v>
      </c>
      <c r="AI1050" s="74" t="n">
        <f aca="false">IF(U1050&gt;0,AI1049+1,0)</f>
        <v>189</v>
      </c>
      <c r="AJ1050" s="74" t="n">
        <f aca="false">IF(G1050&gt;0,AJ1049+1,0)</f>
        <v>0</v>
      </c>
      <c r="AK1050" s="74" t="n">
        <f aca="false">IF(G1050&lt;=0,AK1049+1,0)</f>
        <v>1</v>
      </c>
      <c r="AL1050" s="74" t="n">
        <f aca="false">IF(K1050&gt;0,AL1049+1,0)</f>
        <v>0</v>
      </c>
      <c r="AM1050" s="74" t="n">
        <f aca="false">IF(K1050&lt;=0,AM1049+1,0)</f>
        <v>1</v>
      </c>
    </row>
    <row r="1051" customFormat="false" ht="15" hidden="false" customHeight="false" outlineLevel="0" collapsed="false">
      <c r="A1051" s="61" t="n">
        <v>1050</v>
      </c>
      <c r="B1051" s="62" t="n">
        <v>43020.4270833333</v>
      </c>
      <c r="C1051" s="63" t="n">
        <f aca="false">YEAR(B1051)</f>
        <v>2017</v>
      </c>
      <c r="D1051" s="32" t="s">
        <v>277</v>
      </c>
      <c r="E1051" s="64" t="n">
        <v>10012.75</v>
      </c>
      <c r="F1051" s="65" t="n">
        <v>0.0154</v>
      </c>
      <c r="G1051" s="66" t="n">
        <v>154.19635</v>
      </c>
      <c r="H1051" s="67" t="n">
        <f aca="false">E1051+IF(D1051="Long",1,-1)*G1051</f>
        <v>10166.94635</v>
      </c>
      <c r="I1051" s="68" t="n">
        <f aca="false">Assumptions!$B$58</f>
        <v>5.35750011455817</v>
      </c>
      <c r="J1051" s="68" t="n">
        <f aca="false">INDEX(Yearly!$L$5:$L$22,MATCH(C1051,Yearly!$A$5:$A$22,0))</f>
        <v>0.526967224382771</v>
      </c>
      <c r="K1051" s="68" t="n">
        <f aca="false">G1051-I1051-J1051</f>
        <v>148.311882661059</v>
      </c>
      <c r="L1051" s="69" t="n">
        <f aca="false">(I1051+J1051)/Assumptions!$B$8</f>
        <v>0.00025946824429442</v>
      </c>
      <c r="M1051" s="70" t="n">
        <f aca="false">F1051-L1051</f>
        <v>0.0151405317557056</v>
      </c>
      <c r="N1051" s="71" t="n">
        <f aca="false">G1051*Assumptions!$B$7</f>
        <v>1212754.29275</v>
      </c>
      <c r="O1051" s="71" t="n">
        <f aca="false">K1051*Assumptions!$B$7</f>
        <v>1166472.95712923</v>
      </c>
      <c r="P1051" s="68" t="n">
        <f aca="false">P1050+G1051</f>
        <v>12988.81611</v>
      </c>
      <c r="Q1051" s="68" t="n">
        <f aca="false">MAX(Q1050,P1051)</f>
        <v>13312.91185</v>
      </c>
      <c r="R1051" s="68" t="n">
        <f aca="false">Q1051-P1051</f>
        <v>324.095740000004</v>
      </c>
      <c r="S1051" s="68" t="n">
        <f aca="false">S1050+K1051</f>
        <v>6799.6738874951</v>
      </c>
      <c r="T1051" s="68" t="n">
        <f aca="false">MAX(T1050,S1051)</f>
        <v>8242.57374158216</v>
      </c>
      <c r="U1051" s="68" t="n">
        <f aca="false">T1051-S1051</f>
        <v>1442.89985408706</v>
      </c>
      <c r="V1051" s="70" t="n">
        <f aca="false">V1050+F1051</f>
        <v>2.3276</v>
      </c>
      <c r="W1051" s="70" t="n">
        <f aca="false">MAX(W1050,V1051)</f>
        <v>2.3673</v>
      </c>
      <c r="X1051" s="70" t="n">
        <f aca="false">W1051-V1051</f>
        <v>0.0397000000000007</v>
      </c>
      <c r="Y1051" s="70" t="n">
        <f aca="false">Y1050+M1051</f>
        <v>2.05469749690771</v>
      </c>
      <c r="Z1051" s="70" t="n">
        <f aca="false">MAX(Z1050,Y1051)</f>
        <v>2.14372976820277</v>
      </c>
      <c r="AA1051" s="70" t="n">
        <f aca="false">Z1051-Y1051</f>
        <v>0.0890322712950562</v>
      </c>
      <c r="AB1051" s="72" t="n">
        <f aca="false">AB1050*(1+F1051)</f>
        <v>8.90175976379593</v>
      </c>
      <c r="AC1051" s="73" t="n">
        <f aca="false">MAX(AC1050,AB1051)</f>
        <v>9.33903707447139</v>
      </c>
      <c r="AD1051" s="70" t="n">
        <f aca="false">1-AB1051/AC1051</f>
        <v>0.046822526475537</v>
      </c>
      <c r="AE1051" s="73" t="n">
        <f aca="false">AE1050*(1+M1051)</f>
        <v>6.77912268220097</v>
      </c>
      <c r="AF1051" s="73" t="n">
        <f aca="false">MAX(AF1050,AE1051)</f>
        <v>7.47194341606817</v>
      </c>
      <c r="AG1051" s="70" t="n">
        <f aca="false">1-AE1051/AF1051</f>
        <v>0.0927229631286172</v>
      </c>
      <c r="AH1051" s="74" t="n">
        <f aca="false">IF(R1051&gt;0,AH1050+1,0)</f>
        <v>190</v>
      </c>
      <c r="AI1051" s="74" t="n">
        <f aca="false">IF(U1051&gt;0,AI1050+1,0)</f>
        <v>190</v>
      </c>
      <c r="AJ1051" s="74" t="n">
        <f aca="false">IF(G1051&gt;0,AJ1050+1,0)</f>
        <v>1</v>
      </c>
      <c r="AK1051" s="74" t="n">
        <f aca="false">IF(G1051&lt;=0,AK1050+1,0)</f>
        <v>0</v>
      </c>
      <c r="AL1051" s="74" t="n">
        <f aca="false">IF(K1051&gt;0,AL1050+1,0)</f>
        <v>1</v>
      </c>
      <c r="AM1051" s="74" t="n">
        <f aca="false">IF(K1051&lt;=0,AM1050+1,0)</f>
        <v>0</v>
      </c>
    </row>
    <row r="1052" customFormat="false" ht="15" hidden="false" customHeight="false" outlineLevel="0" collapsed="false">
      <c r="A1052" s="61" t="n">
        <v>1051</v>
      </c>
      <c r="B1052" s="62" t="n">
        <v>43031.4270833333</v>
      </c>
      <c r="C1052" s="63" t="n">
        <f aca="false">YEAR(B1052)</f>
        <v>2017</v>
      </c>
      <c r="D1052" s="32" t="s">
        <v>276</v>
      </c>
      <c r="E1052" s="64" t="n">
        <v>10167.05</v>
      </c>
      <c r="F1052" s="65" t="n">
        <v>-0.001</v>
      </c>
      <c r="G1052" s="66" t="n">
        <v>-10.16705</v>
      </c>
      <c r="H1052" s="67" t="n">
        <f aca="false">E1052+IF(D1052="Long",1,-1)*G1052</f>
        <v>10177.21705</v>
      </c>
      <c r="I1052" s="68" t="n">
        <f aca="false">Assumptions!$B$58</f>
        <v>5.35750011455817</v>
      </c>
      <c r="J1052" s="68" t="n">
        <f aca="false">INDEX(Yearly!$L$5:$L$22,MATCH(C1052,Yearly!$A$5:$A$22,0))</f>
        <v>0.526967224382771</v>
      </c>
      <c r="K1052" s="68" t="n">
        <f aca="false">G1052-I1052-J1052</f>
        <v>-16.0515173389409</v>
      </c>
      <c r="L1052" s="69" t="n">
        <f aca="false">(I1052+J1052)/Assumptions!$B$8</f>
        <v>0.00025946824429442</v>
      </c>
      <c r="M1052" s="70" t="n">
        <f aca="false">F1052-L1052</f>
        <v>-0.00125946824429442</v>
      </c>
      <c r="N1052" s="71" t="n">
        <f aca="false">G1052*Assumptions!$B$7</f>
        <v>-79963.84825</v>
      </c>
      <c r="O1052" s="71" t="n">
        <f aca="false">K1052*Assumptions!$B$7</f>
        <v>-126245.18387077</v>
      </c>
      <c r="P1052" s="68" t="n">
        <f aca="false">P1051+G1052</f>
        <v>12978.64906</v>
      </c>
      <c r="Q1052" s="68" t="n">
        <f aca="false">MAX(Q1051,P1052)</f>
        <v>13312.91185</v>
      </c>
      <c r="R1052" s="68" t="n">
        <f aca="false">Q1052-P1052</f>
        <v>334.262790000004</v>
      </c>
      <c r="S1052" s="68" t="n">
        <f aca="false">S1051+K1052</f>
        <v>6783.62237015616</v>
      </c>
      <c r="T1052" s="68" t="n">
        <f aca="false">MAX(T1051,S1052)</f>
        <v>8242.57374158216</v>
      </c>
      <c r="U1052" s="68" t="n">
        <f aca="false">T1052-S1052</f>
        <v>1458.951371426</v>
      </c>
      <c r="V1052" s="70" t="n">
        <f aca="false">V1051+F1052</f>
        <v>2.3266</v>
      </c>
      <c r="W1052" s="70" t="n">
        <f aca="false">MAX(W1051,V1052)</f>
        <v>2.3673</v>
      </c>
      <c r="X1052" s="70" t="n">
        <f aca="false">W1052-V1052</f>
        <v>0.0407000000000006</v>
      </c>
      <c r="Y1052" s="70" t="n">
        <f aca="false">Y1051+M1052</f>
        <v>2.05343802866342</v>
      </c>
      <c r="Z1052" s="70" t="n">
        <f aca="false">MAX(Z1051,Y1052)</f>
        <v>2.14372976820277</v>
      </c>
      <c r="AA1052" s="70" t="n">
        <f aca="false">Z1052-Y1052</f>
        <v>0.0902917395393508</v>
      </c>
      <c r="AB1052" s="72" t="n">
        <f aca="false">AB1051*(1+F1052)</f>
        <v>8.89285800403214</v>
      </c>
      <c r="AC1052" s="73" t="n">
        <f aca="false">MAX(AC1051,AB1052)</f>
        <v>9.33903707447139</v>
      </c>
      <c r="AD1052" s="70" t="n">
        <f aca="false">1-AB1052/AC1052</f>
        <v>0.0477757039490616</v>
      </c>
      <c r="AE1052" s="73" t="n">
        <f aca="false">AE1051*(1+M1052)</f>
        <v>6.77058459245856</v>
      </c>
      <c r="AF1052" s="73" t="n">
        <f aca="false">MAX(AF1051,AE1052)</f>
        <v>7.47194341606817</v>
      </c>
      <c r="AG1052" s="70" t="n">
        <f aca="false">1-AE1052/AF1052</f>
        <v>0.0938656497453343</v>
      </c>
      <c r="AH1052" s="74" t="n">
        <f aca="false">IF(R1052&gt;0,AH1051+1,0)</f>
        <v>191</v>
      </c>
      <c r="AI1052" s="74" t="n">
        <f aca="false">IF(U1052&gt;0,AI1051+1,0)</f>
        <v>191</v>
      </c>
      <c r="AJ1052" s="74" t="n">
        <f aca="false">IF(G1052&gt;0,AJ1051+1,0)</f>
        <v>0</v>
      </c>
      <c r="AK1052" s="74" t="n">
        <f aca="false">IF(G1052&lt;=0,AK1051+1,0)</f>
        <v>1</v>
      </c>
      <c r="AL1052" s="74" t="n">
        <f aca="false">IF(K1052&gt;0,AL1051+1,0)</f>
        <v>0</v>
      </c>
      <c r="AM1052" s="74" t="n">
        <f aca="false">IF(K1052&lt;=0,AM1051+1,0)</f>
        <v>1</v>
      </c>
    </row>
    <row r="1053" customFormat="false" ht="15" hidden="false" customHeight="false" outlineLevel="0" collapsed="false">
      <c r="A1053" s="61" t="n">
        <v>1052</v>
      </c>
      <c r="B1053" s="62" t="n">
        <v>43031.6145833333</v>
      </c>
      <c r="C1053" s="63" t="n">
        <f aca="false">YEAR(B1053)</f>
        <v>2017</v>
      </c>
      <c r="D1053" s="32" t="s">
        <v>277</v>
      </c>
      <c r="E1053" s="64" t="n">
        <v>10177</v>
      </c>
      <c r="F1053" s="65" t="n">
        <v>0.0238</v>
      </c>
      <c r="G1053" s="66" t="n">
        <v>242.2126</v>
      </c>
      <c r="H1053" s="67" t="n">
        <f aca="false">E1053+IF(D1053="Long",1,-1)*G1053</f>
        <v>10419.2126</v>
      </c>
      <c r="I1053" s="68" t="n">
        <f aca="false">Assumptions!$B$58</f>
        <v>5.35750011455817</v>
      </c>
      <c r="J1053" s="68" t="n">
        <f aca="false">INDEX(Yearly!$L$5:$L$22,MATCH(C1053,Yearly!$A$5:$A$22,0))</f>
        <v>0.526967224382771</v>
      </c>
      <c r="K1053" s="68" t="n">
        <f aca="false">G1053-I1053-J1053</f>
        <v>236.328132661059</v>
      </c>
      <c r="L1053" s="69" t="n">
        <f aca="false">(I1053+J1053)/Assumptions!$B$8</f>
        <v>0.00025946824429442</v>
      </c>
      <c r="M1053" s="70" t="n">
        <f aca="false">F1053-L1053</f>
        <v>0.0235405317557056</v>
      </c>
      <c r="N1053" s="71" t="n">
        <f aca="false">G1053*Assumptions!$B$7</f>
        <v>1905002.099</v>
      </c>
      <c r="O1053" s="71" t="n">
        <f aca="false">K1053*Assumptions!$B$7</f>
        <v>1858720.76337923</v>
      </c>
      <c r="P1053" s="68" t="n">
        <f aca="false">P1052+G1053</f>
        <v>13220.86166</v>
      </c>
      <c r="Q1053" s="68" t="n">
        <f aca="false">MAX(Q1052,P1053)</f>
        <v>13312.91185</v>
      </c>
      <c r="R1053" s="68" t="n">
        <f aca="false">Q1053-P1053</f>
        <v>92.0501900000036</v>
      </c>
      <c r="S1053" s="68" t="n">
        <f aca="false">S1052+K1053</f>
        <v>7019.95050281721</v>
      </c>
      <c r="T1053" s="68" t="n">
        <f aca="false">MAX(T1052,S1053)</f>
        <v>8242.57374158216</v>
      </c>
      <c r="U1053" s="68" t="n">
        <f aca="false">T1053-S1053</f>
        <v>1222.62323876494</v>
      </c>
      <c r="V1053" s="70" t="n">
        <f aca="false">V1052+F1053</f>
        <v>2.3504</v>
      </c>
      <c r="W1053" s="70" t="n">
        <f aca="false">MAX(W1052,V1053)</f>
        <v>2.3673</v>
      </c>
      <c r="X1053" s="70" t="n">
        <f aca="false">W1053-V1053</f>
        <v>0.0169000000000006</v>
      </c>
      <c r="Y1053" s="70" t="n">
        <f aca="false">Y1052+M1053</f>
        <v>2.07697856041912</v>
      </c>
      <c r="Z1053" s="70" t="n">
        <f aca="false">MAX(Z1052,Y1053)</f>
        <v>2.14372976820277</v>
      </c>
      <c r="AA1053" s="70" t="n">
        <f aca="false">Z1053-Y1053</f>
        <v>0.0667512077836454</v>
      </c>
      <c r="AB1053" s="72" t="n">
        <f aca="false">AB1052*(1+F1053)</f>
        <v>9.1045080245281</v>
      </c>
      <c r="AC1053" s="73" t="n">
        <f aca="false">MAX(AC1052,AB1053)</f>
        <v>9.33903707447139</v>
      </c>
      <c r="AD1053" s="70" t="n">
        <f aca="false">1-AB1053/AC1053</f>
        <v>0.0251127657030492</v>
      </c>
      <c r="AE1053" s="73" t="n">
        <f aca="false">AE1052*(1+M1053)</f>
        <v>6.92996775406202</v>
      </c>
      <c r="AF1053" s="73" t="n">
        <f aca="false">MAX(AF1052,AE1053)</f>
        <v>7.47194341606817</v>
      </c>
      <c r="AG1053" s="70" t="n">
        <f aca="false">1-AE1053/AF1053</f>
        <v>0.0725347652982287</v>
      </c>
      <c r="AH1053" s="74" t="n">
        <f aca="false">IF(R1053&gt;0,AH1052+1,0)</f>
        <v>192</v>
      </c>
      <c r="AI1053" s="74" t="n">
        <f aca="false">IF(U1053&gt;0,AI1052+1,0)</f>
        <v>192</v>
      </c>
      <c r="AJ1053" s="74" t="n">
        <f aca="false">IF(G1053&gt;0,AJ1052+1,0)</f>
        <v>1</v>
      </c>
      <c r="AK1053" s="74" t="n">
        <f aca="false">IF(G1053&lt;=0,AK1052+1,0)</f>
        <v>0</v>
      </c>
      <c r="AL1053" s="74" t="n">
        <f aca="false">IF(K1053&gt;0,AL1052+1,0)</f>
        <v>1</v>
      </c>
      <c r="AM1053" s="74" t="n">
        <f aca="false">IF(K1053&lt;=0,AM1052+1,0)</f>
        <v>0</v>
      </c>
    </row>
    <row r="1054" customFormat="false" ht="15" hidden="false" customHeight="false" outlineLevel="0" collapsed="false">
      <c r="A1054" s="61" t="n">
        <v>1053</v>
      </c>
      <c r="B1054" s="62" t="n">
        <v>43046.4479166667</v>
      </c>
      <c r="C1054" s="63" t="n">
        <f aca="false">YEAR(B1054)</f>
        <v>2017</v>
      </c>
      <c r="D1054" s="32" t="s">
        <v>276</v>
      </c>
      <c r="E1054" s="64" t="n">
        <v>10418.75</v>
      </c>
      <c r="F1054" s="65" t="n">
        <v>0.0083</v>
      </c>
      <c r="G1054" s="66" t="n">
        <v>86.475625</v>
      </c>
      <c r="H1054" s="67" t="n">
        <f aca="false">E1054+IF(D1054="Long",1,-1)*G1054</f>
        <v>10332.274375</v>
      </c>
      <c r="I1054" s="68" t="n">
        <f aca="false">Assumptions!$B$58</f>
        <v>5.35750011455817</v>
      </c>
      <c r="J1054" s="68" t="n">
        <f aca="false">INDEX(Yearly!$L$5:$L$22,MATCH(C1054,Yearly!$A$5:$A$22,0))</f>
        <v>0.526967224382771</v>
      </c>
      <c r="K1054" s="68" t="n">
        <f aca="false">G1054-I1054-J1054</f>
        <v>80.5911576610591</v>
      </c>
      <c r="L1054" s="69" t="n">
        <f aca="false">(I1054+J1054)/Assumptions!$B$8</f>
        <v>0.00025946824429442</v>
      </c>
      <c r="M1054" s="70" t="n">
        <f aca="false">F1054-L1054</f>
        <v>0.00804053175570558</v>
      </c>
      <c r="N1054" s="71" t="n">
        <f aca="false">G1054*Assumptions!$B$7</f>
        <v>680130.790625</v>
      </c>
      <c r="O1054" s="71" t="n">
        <f aca="false">K1054*Assumptions!$B$7</f>
        <v>633849.455004229</v>
      </c>
      <c r="P1054" s="68" t="n">
        <f aca="false">P1053+G1054</f>
        <v>13307.337285</v>
      </c>
      <c r="Q1054" s="68" t="n">
        <f aca="false">MAX(Q1053,P1054)</f>
        <v>13312.91185</v>
      </c>
      <c r="R1054" s="68" t="n">
        <f aca="false">Q1054-P1054</f>
        <v>5.57456500000444</v>
      </c>
      <c r="S1054" s="68" t="n">
        <f aca="false">S1053+K1054</f>
        <v>7100.54166047827</v>
      </c>
      <c r="T1054" s="68" t="n">
        <f aca="false">MAX(T1053,S1054)</f>
        <v>8242.57374158216</v>
      </c>
      <c r="U1054" s="68" t="n">
        <f aca="false">T1054-S1054</f>
        <v>1142.03208110388</v>
      </c>
      <c r="V1054" s="70" t="n">
        <f aca="false">V1053+F1054</f>
        <v>2.3587</v>
      </c>
      <c r="W1054" s="70" t="n">
        <f aca="false">MAX(W1053,V1054)</f>
        <v>2.3673</v>
      </c>
      <c r="X1054" s="70" t="n">
        <f aca="false">W1054-V1054</f>
        <v>0.00860000000000039</v>
      </c>
      <c r="Y1054" s="70" t="n">
        <f aca="false">Y1053+M1054</f>
        <v>2.08501909217483</v>
      </c>
      <c r="Z1054" s="70" t="n">
        <f aca="false">MAX(Z1053,Y1054)</f>
        <v>2.14372976820277</v>
      </c>
      <c r="AA1054" s="70" t="n">
        <f aca="false">Z1054-Y1054</f>
        <v>0.0587106760279399</v>
      </c>
      <c r="AB1054" s="72" t="n">
        <f aca="false">AB1053*(1+F1054)</f>
        <v>9.18007544113168</v>
      </c>
      <c r="AC1054" s="73" t="n">
        <f aca="false">MAX(AC1053,AB1054)</f>
        <v>9.33903707447139</v>
      </c>
      <c r="AD1054" s="70" t="n">
        <f aca="false">1-AB1054/AC1054</f>
        <v>0.0170212016583846</v>
      </c>
      <c r="AE1054" s="73" t="n">
        <f aca="false">AE1053*(1+M1054)</f>
        <v>6.98568837985457</v>
      </c>
      <c r="AF1054" s="73" t="n">
        <f aca="false">MAX(AF1053,AE1054)</f>
        <v>7.47194341606817</v>
      </c>
      <c r="AG1054" s="70" t="n">
        <f aca="false">1-AE1054/AF1054</f>
        <v>0.0650774516262962</v>
      </c>
      <c r="AH1054" s="74" t="n">
        <f aca="false">IF(R1054&gt;0,AH1053+1,0)</f>
        <v>193</v>
      </c>
      <c r="AI1054" s="74" t="n">
        <f aca="false">IF(U1054&gt;0,AI1053+1,0)</f>
        <v>193</v>
      </c>
      <c r="AJ1054" s="74" t="n">
        <f aca="false">IF(G1054&gt;0,AJ1053+1,0)</f>
        <v>2</v>
      </c>
      <c r="AK1054" s="74" t="n">
        <f aca="false">IF(G1054&lt;=0,AK1053+1,0)</f>
        <v>0</v>
      </c>
      <c r="AL1054" s="74" t="n">
        <f aca="false">IF(K1054&gt;0,AL1053+1,0)</f>
        <v>2</v>
      </c>
      <c r="AM1054" s="74" t="n">
        <f aca="false">IF(K1054&lt;=0,AM1053+1,0)</f>
        <v>0</v>
      </c>
    </row>
    <row r="1055" customFormat="false" ht="15" hidden="false" customHeight="false" outlineLevel="0" collapsed="false">
      <c r="A1055" s="61" t="n">
        <v>1054</v>
      </c>
      <c r="B1055" s="62" t="n">
        <v>43056.40625</v>
      </c>
      <c r="C1055" s="63" t="n">
        <f aca="false">YEAR(B1055)</f>
        <v>2017</v>
      </c>
      <c r="D1055" s="32" t="s">
        <v>277</v>
      </c>
      <c r="E1055" s="64" t="n">
        <v>10332.05</v>
      </c>
      <c r="F1055" s="65" t="n">
        <v>-0.0021</v>
      </c>
      <c r="G1055" s="66" t="n">
        <v>-21.697305</v>
      </c>
      <c r="H1055" s="67" t="n">
        <f aca="false">E1055+IF(D1055="Long",1,-1)*G1055</f>
        <v>10310.352695</v>
      </c>
      <c r="I1055" s="68" t="n">
        <f aca="false">Assumptions!$B$58</f>
        <v>5.35750011455817</v>
      </c>
      <c r="J1055" s="68" t="n">
        <f aca="false">INDEX(Yearly!$L$5:$L$22,MATCH(C1055,Yearly!$A$5:$A$22,0))</f>
        <v>0.526967224382771</v>
      </c>
      <c r="K1055" s="68" t="n">
        <f aca="false">G1055-I1055-J1055</f>
        <v>-27.5817723389409</v>
      </c>
      <c r="L1055" s="69" t="n">
        <f aca="false">(I1055+J1055)/Assumptions!$B$8</f>
        <v>0.00025946824429442</v>
      </c>
      <c r="M1055" s="70" t="n">
        <f aca="false">F1055-L1055</f>
        <v>-0.00235946824429442</v>
      </c>
      <c r="N1055" s="71" t="n">
        <f aca="false">G1055*Assumptions!$B$7</f>
        <v>-170649.303825</v>
      </c>
      <c r="O1055" s="71" t="n">
        <f aca="false">K1055*Assumptions!$B$7</f>
        <v>-216930.63944577</v>
      </c>
      <c r="P1055" s="68" t="n">
        <f aca="false">P1054+G1055</f>
        <v>13285.63998</v>
      </c>
      <c r="Q1055" s="68" t="n">
        <f aca="false">MAX(Q1054,P1055)</f>
        <v>13312.91185</v>
      </c>
      <c r="R1055" s="68" t="n">
        <f aca="false">Q1055-P1055</f>
        <v>27.2718700000041</v>
      </c>
      <c r="S1055" s="68" t="n">
        <f aca="false">S1054+K1055</f>
        <v>7072.95988813933</v>
      </c>
      <c r="T1055" s="68" t="n">
        <f aca="false">MAX(T1054,S1055)</f>
        <v>8242.57374158216</v>
      </c>
      <c r="U1055" s="68" t="n">
        <f aca="false">T1055-S1055</f>
        <v>1169.61385344282</v>
      </c>
      <c r="V1055" s="70" t="n">
        <f aca="false">V1054+F1055</f>
        <v>2.3566</v>
      </c>
      <c r="W1055" s="70" t="n">
        <f aca="false">MAX(W1054,V1055)</f>
        <v>2.3673</v>
      </c>
      <c r="X1055" s="70" t="n">
        <f aca="false">W1055-V1055</f>
        <v>0.0107000000000004</v>
      </c>
      <c r="Y1055" s="70" t="n">
        <f aca="false">Y1054+M1055</f>
        <v>2.08265962393053</v>
      </c>
      <c r="Z1055" s="70" t="n">
        <f aca="false">MAX(Z1054,Y1055)</f>
        <v>2.14372976820277</v>
      </c>
      <c r="AA1055" s="70" t="n">
        <f aca="false">Z1055-Y1055</f>
        <v>0.0610701442722341</v>
      </c>
      <c r="AB1055" s="72" t="n">
        <f aca="false">AB1054*(1+F1055)</f>
        <v>9.16079728270531</v>
      </c>
      <c r="AC1055" s="73" t="n">
        <f aca="false">MAX(AC1054,AB1055)</f>
        <v>9.33903707447139</v>
      </c>
      <c r="AD1055" s="70" t="n">
        <f aca="false">1-AB1055/AC1055</f>
        <v>0.019085457134902</v>
      </c>
      <c r="AE1055" s="73" t="n">
        <f aca="false">AE1054*(1+M1055)</f>
        <v>6.96920586995777</v>
      </c>
      <c r="AF1055" s="73" t="n">
        <f aca="false">MAX(AF1054,AE1055)</f>
        <v>7.47194341606817</v>
      </c>
      <c r="AG1055" s="70" t="n">
        <f aca="false">1-AE1055/AF1055</f>
        <v>0.0672833716900588</v>
      </c>
      <c r="AH1055" s="74" t="n">
        <f aca="false">IF(R1055&gt;0,AH1054+1,0)</f>
        <v>194</v>
      </c>
      <c r="AI1055" s="74" t="n">
        <f aca="false">IF(U1055&gt;0,AI1054+1,0)</f>
        <v>194</v>
      </c>
      <c r="AJ1055" s="74" t="n">
        <f aca="false">IF(G1055&gt;0,AJ1054+1,0)</f>
        <v>0</v>
      </c>
      <c r="AK1055" s="74" t="n">
        <f aca="false">IF(G1055&lt;=0,AK1054+1,0)</f>
        <v>1</v>
      </c>
      <c r="AL1055" s="74" t="n">
        <f aca="false">IF(K1055&gt;0,AL1054+1,0)</f>
        <v>0</v>
      </c>
      <c r="AM1055" s="74" t="n">
        <f aca="false">IF(K1055&lt;=0,AM1054+1,0)</f>
        <v>1</v>
      </c>
    </row>
    <row r="1056" customFormat="false" ht="15" hidden="false" customHeight="false" outlineLevel="0" collapsed="false">
      <c r="A1056" s="61" t="n">
        <v>1055</v>
      </c>
      <c r="B1056" s="62" t="n">
        <v>43062.5520833333</v>
      </c>
      <c r="C1056" s="63" t="n">
        <f aca="false">YEAR(B1056)</f>
        <v>2017</v>
      </c>
      <c r="D1056" s="32" t="s">
        <v>276</v>
      </c>
      <c r="E1056" s="64" t="n">
        <v>10309.95</v>
      </c>
      <c r="F1056" s="65" t="n">
        <v>-0.0037</v>
      </c>
      <c r="G1056" s="66" t="n">
        <v>-38.146815</v>
      </c>
      <c r="H1056" s="67" t="n">
        <f aca="false">E1056+IF(D1056="Long",1,-1)*G1056</f>
        <v>10348.096815</v>
      </c>
      <c r="I1056" s="68" t="n">
        <f aca="false">Assumptions!$B$58</f>
        <v>5.35750011455817</v>
      </c>
      <c r="J1056" s="68" t="n">
        <f aca="false">INDEX(Yearly!$L$5:$L$22,MATCH(C1056,Yearly!$A$5:$A$22,0))</f>
        <v>0.526967224382771</v>
      </c>
      <c r="K1056" s="68" t="n">
        <f aca="false">G1056-I1056-J1056</f>
        <v>-44.0312823389409</v>
      </c>
      <c r="L1056" s="69" t="n">
        <f aca="false">(I1056+J1056)/Assumptions!$B$8</f>
        <v>0.00025946824429442</v>
      </c>
      <c r="M1056" s="70" t="n">
        <f aca="false">F1056-L1056</f>
        <v>-0.00395946824429442</v>
      </c>
      <c r="N1056" s="71" t="n">
        <f aca="false">G1056*Assumptions!$B$7</f>
        <v>-300024.699975</v>
      </c>
      <c r="O1056" s="71" t="n">
        <f aca="false">K1056*Assumptions!$B$7</f>
        <v>-346306.035595771</v>
      </c>
      <c r="P1056" s="68" t="n">
        <f aca="false">P1055+G1056</f>
        <v>13247.493165</v>
      </c>
      <c r="Q1056" s="68" t="n">
        <f aca="false">MAX(Q1055,P1056)</f>
        <v>13312.91185</v>
      </c>
      <c r="R1056" s="68" t="n">
        <f aca="false">Q1056-P1056</f>
        <v>65.4186850000042</v>
      </c>
      <c r="S1056" s="68" t="n">
        <f aca="false">S1055+K1056</f>
        <v>7028.92860580039</v>
      </c>
      <c r="T1056" s="68" t="n">
        <f aca="false">MAX(T1055,S1056)</f>
        <v>8242.57374158216</v>
      </c>
      <c r="U1056" s="68" t="n">
        <f aca="false">T1056-S1056</f>
        <v>1213.64513578177</v>
      </c>
      <c r="V1056" s="70" t="n">
        <f aca="false">V1055+F1056</f>
        <v>2.3529</v>
      </c>
      <c r="W1056" s="70" t="n">
        <f aca="false">MAX(W1055,V1056)</f>
        <v>2.3673</v>
      </c>
      <c r="X1056" s="70" t="n">
        <f aca="false">W1056-V1056</f>
        <v>0.0144000000000002</v>
      </c>
      <c r="Y1056" s="70" t="n">
        <f aca="false">Y1055+M1056</f>
        <v>2.07870015568624</v>
      </c>
      <c r="Z1056" s="70" t="n">
        <f aca="false">MAX(Z1055,Y1056)</f>
        <v>2.14372976820277</v>
      </c>
      <c r="AA1056" s="70" t="n">
        <f aca="false">Z1056-Y1056</f>
        <v>0.0650296125165286</v>
      </c>
      <c r="AB1056" s="72" t="n">
        <f aca="false">AB1055*(1+F1056)</f>
        <v>9.1269023327593</v>
      </c>
      <c r="AC1056" s="73" t="n">
        <f aca="false">MAX(AC1055,AB1056)</f>
        <v>9.33903707447139</v>
      </c>
      <c r="AD1056" s="70" t="n">
        <f aca="false">1-AB1056/AC1056</f>
        <v>0.0227148409435028</v>
      </c>
      <c r="AE1056" s="73" t="n">
        <f aca="false">AE1055*(1+M1056)</f>
        <v>6.94161152062772</v>
      </c>
      <c r="AF1056" s="73" t="n">
        <f aca="false">MAX(AF1055,AE1056)</f>
        <v>7.47194341606817</v>
      </c>
      <c r="AG1056" s="70" t="n">
        <f aca="false">1-AE1056/AF1056</f>
        <v>0.0709764335607774</v>
      </c>
      <c r="AH1056" s="74" t="n">
        <f aca="false">IF(R1056&gt;0,AH1055+1,0)</f>
        <v>195</v>
      </c>
      <c r="AI1056" s="74" t="n">
        <f aca="false">IF(U1056&gt;0,AI1055+1,0)</f>
        <v>195</v>
      </c>
      <c r="AJ1056" s="74" t="n">
        <f aca="false">IF(G1056&gt;0,AJ1055+1,0)</f>
        <v>0</v>
      </c>
      <c r="AK1056" s="74" t="n">
        <f aca="false">IF(G1056&lt;=0,AK1055+1,0)</f>
        <v>2</v>
      </c>
      <c r="AL1056" s="74" t="n">
        <f aca="false">IF(K1056&gt;0,AL1055+1,0)</f>
        <v>0</v>
      </c>
      <c r="AM1056" s="74" t="n">
        <f aca="false">IF(K1056&lt;=0,AM1055+1,0)</f>
        <v>2</v>
      </c>
    </row>
    <row r="1057" customFormat="false" ht="15" hidden="false" customHeight="false" outlineLevel="0" collapsed="false">
      <c r="A1057" s="61" t="n">
        <v>1056</v>
      </c>
      <c r="B1057" s="62" t="n">
        <v>43062.6354166667</v>
      </c>
      <c r="C1057" s="63" t="n">
        <f aca="false">YEAR(B1057)</f>
        <v>2017</v>
      </c>
      <c r="D1057" s="32" t="s">
        <v>277</v>
      </c>
      <c r="E1057" s="64" t="n">
        <v>10348</v>
      </c>
      <c r="F1057" s="65" t="n">
        <v>-0.0001</v>
      </c>
      <c r="G1057" s="66" t="n">
        <v>-1.0348</v>
      </c>
      <c r="H1057" s="67" t="n">
        <f aca="false">E1057+IF(D1057="Long",1,-1)*G1057</f>
        <v>10346.9652</v>
      </c>
      <c r="I1057" s="68" t="n">
        <f aca="false">Assumptions!$B$58</f>
        <v>5.35750011455817</v>
      </c>
      <c r="J1057" s="68" t="n">
        <f aca="false">INDEX(Yearly!$L$5:$L$22,MATCH(C1057,Yearly!$A$5:$A$22,0))</f>
        <v>0.526967224382771</v>
      </c>
      <c r="K1057" s="68" t="n">
        <f aca="false">G1057-I1057-J1057</f>
        <v>-6.91926733894094</v>
      </c>
      <c r="L1057" s="69" t="n">
        <f aca="false">(I1057+J1057)/Assumptions!$B$8</f>
        <v>0.00025946824429442</v>
      </c>
      <c r="M1057" s="70" t="n">
        <f aca="false">F1057-L1057</f>
        <v>-0.00035946824429442</v>
      </c>
      <c r="N1057" s="71" t="n">
        <f aca="false">G1057*Assumptions!$B$7</f>
        <v>-8138.702</v>
      </c>
      <c r="O1057" s="71" t="n">
        <f aca="false">K1057*Assumptions!$B$7</f>
        <v>-54420.0376207705</v>
      </c>
      <c r="P1057" s="68" t="n">
        <f aca="false">P1056+G1057</f>
        <v>13246.458365</v>
      </c>
      <c r="Q1057" s="68" t="n">
        <f aca="false">MAX(Q1056,P1057)</f>
        <v>13312.91185</v>
      </c>
      <c r="R1057" s="68" t="n">
        <f aca="false">Q1057-P1057</f>
        <v>66.4534850000036</v>
      </c>
      <c r="S1057" s="68" t="n">
        <f aca="false">S1056+K1057</f>
        <v>7022.00933846145</v>
      </c>
      <c r="T1057" s="68" t="n">
        <f aca="false">MAX(T1056,S1057)</f>
        <v>8242.57374158216</v>
      </c>
      <c r="U1057" s="68" t="n">
        <f aca="false">T1057-S1057</f>
        <v>1220.56440312071</v>
      </c>
      <c r="V1057" s="70" t="n">
        <f aca="false">V1056+F1057</f>
        <v>2.3528</v>
      </c>
      <c r="W1057" s="70" t="n">
        <f aca="false">MAX(W1056,V1057)</f>
        <v>2.3673</v>
      </c>
      <c r="X1057" s="70" t="n">
        <f aca="false">W1057-V1057</f>
        <v>0.0145000000000004</v>
      </c>
      <c r="Y1057" s="70" t="n">
        <f aca="false">Y1056+M1057</f>
        <v>2.07834068744194</v>
      </c>
      <c r="Z1057" s="70" t="n">
        <f aca="false">MAX(Z1056,Y1057)</f>
        <v>2.14372976820277</v>
      </c>
      <c r="AA1057" s="70" t="n">
        <f aca="false">Z1057-Y1057</f>
        <v>0.0653890807608231</v>
      </c>
      <c r="AB1057" s="72" t="n">
        <f aca="false">AB1056*(1+F1057)</f>
        <v>9.12598964252602</v>
      </c>
      <c r="AC1057" s="73" t="n">
        <f aca="false">MAX(AC1056,AB1057)</f>
        <v>9.33903707447139</v>
      </c>
      <c r="AD1057" s="70" t="n">
        <f aca="false">1-AB1057/AC1057</f>
        <v>0.0228125694594085</v>
      </c>
      <c r="AE1057" s="73" t="n">
        <f aca="false">AE1056*(1+M1057)</f>
        <v>6.93911623172183</v>
      </c>
      <c r="AF1057" s="73" t="n">
        <f aca="false">MAX(AF1056,AE1057)</f>
        <v>7.47194341606817</v>
      </c>
      <c r="AG1057" s="70" t="n">
        <f aca="false">1-AE1057/AF1057</f>
        <v>0.0713103880311136</v>
      </c>
      <c r="AH1057" s="74" t="n">
        <f aca="false">IF(R1057&gt;0,AH1056+1,0)</f>
        <v>196</v>
      </c>
      <c r="AI1057" s="74" t="n">
        <f aca="false">IF(U1057&gt;0,AI1056+1,0)</f>
        <v>196</v>
      </c>
      <c r="AJ1057" s="74" t="n">
        <f aca="false">IF(G1057&gt;0,AJ1056+1,0)</f>
        <v>0</v>
      </c>
      <c r="AK1057" s="74" t="n">
        <f aca="false">IF(G1057&lt;=0,AK1056+1,0)</f>
        <v>3</v>
      </c>
      <c r="AL1057" s="74" t="n">
        <f aca="false">IF(K1057&gt;0,AL1056+1,0)</f>
        <v>0</v>
      </c>
      <c r="AM1057" s="74" t="n">
        <f aca="false">IF(K1057&lt;=0,AM1056+1,0)</f>
        <v>3</v>
      </c>
    </row>
    <row r="1058" customFormat="false" ht="15" hidden="false" customHeight="false" outlineLevel="0" collapsed="false">
      <c r="A1058" s="61" t="n">
        <v>1057</v>
      </c>
      <c r="B1058" s="62" t="n">
        <v>43066.5520833333</v>
      </c>
      <c r="C1058" s="63" t="n">
        <f aca="false">YEAR(B1058)</f>
        <v>2017</v>
      </c>
      <c r="D1058" s="32" t="s">
        <v>276</v>
      </c>
      <c r="E1058" s="64" t="n">
        <v>10346.8</v>
      </c>
      <c r="F1058" s="65" t="n">
        <v>-0.0029</v>
      </c>
      <c r="G1058" s="66" t="n">
        <v>-30.00572</v>
      </c>
      <c r="H1058" s="67" t="n">
        <f aca="false">E1058+IF(D1058="Long",1,-1)*G1058</f>
        <v>10376.80572</v>
      </c>
      <c r="I1058" s="68" t="n">
        <f aca="false">Assumptions!$B$58</f>
        <v>5.35750011455817</v>
      </c>
      <c r="J1058" s="68" t="n">
        <f aca="false">INDEX(Yearly!$L$5:$L$22,MATCH(C1058,Yearly!$A$5:$A$22,0))</f>
        <v>0.526967224382771</v>
      </c>
      <c r="K1058" s="68" t="n">
        <f aca="false">G1058-I1058-J1058</f>
        <v>-35.8901873389409</v>
      </c>
      <c r="L1058" s="69" t="n">
        <f aca="false">(I1058+J1058)/Assumptions!$B$8</f>
        <v>0.00025946824429442</v>
      </c>
      <c r="M1058" s="70" t="n">
        <f aca="false">F1058-L1058</f>
        <v>-0.00315946824429442</v>
      </c>
      <c r="N1058" s="71" t="n">
        <f aca="false">G1058*Assumptions!$B$7</f>
        <v>-235994.9878</v>
      </c>
      <c r="O1058" s="71" t="n">
        <f aca="false">K1058*Assumptions!$B$7</f>
        <v>-282276.32342077</v>
      </c>
      <c r="P1058" s="68" t="n">
        <f aca="false">P1057+G1058</f>
        <v>13216.452645</v>
      </c>
      <c r="Q1058" s="68" t="n">
        <f aca="false">MAX(Q1057,P1058)</f>
        <v>13312.91185</v>
      </c>
      <c r="R1058" s="68" t="n">
        <f aca="false">Q1058-P1058</f>
        <v>96.4592050000028</v>
      </c>
      <c r="S1058" s="68" t="n">
        <f aca="false">S1057+K1058</f>
        <v>6986.11915112251</v>
      </c>
      <c r="T1058" s="68" t="n">
        <f aca="false">MAX(T1057,S1058)</f>
        <v>8242.57374158216</v>
      </c>
      <c r="U1058" s="68" t="n">
        <f aca="false">T1058-S1058</f>
        <v>1256.45459045965</v>
      </c>
      <c r="V1058" s="70" t="n">
        <f aca="false">V1057+F1058</f>
        <v>2.3499</v>
      </c>
      <c r="W1058" s="70" t="n">
        <f aca="false">MAX(W1057,V1058)</f>
        <v>2.3673</v>
      </c>
      <c r="X1058" s="70" t="n">
        <f aca="false">W1058-V1058</f>
        <v>0.0174000000000003</v>
      </c>
      <c r="Y1058" s="70" t="n">
        <f aca="false">Y1057+M1058</f>
        <v>2.07518121919765</v>
      </c>
      <c r="Z1058" s="70" t="n">
        <f aca="false">MAX(Z1057,Y1058)</f>
        <v>2.14372976820277</v>
      </c>
      <c r="AA1058" s="70" t="n">
        <f aca="false">Z1058-Y1058</f>
        <v>0.0685485490051176</v>
      </c>
      <c r="AB1058" s="72" t="n">
        <f aca="false">AB1057*(1+F1058)</f>
        <v>9.0995242725627</v>
      </c>
      <c r="AC1058" s="73" t="n">
        <f aca="false">MAX(AC1057,AB1058)</f>
        <v>9.33903707447139</v>
      </c>
      <c r="AD1058" s="70" t="n">
        <f aca="false">1-AB1058/AC1058</f>
        <v>0.0256464130079762</v>
      </c>
      <c r="AE1058" s="73" t="n">
        <f aca="false">AE1057*(1+M1058)</f>
        <v>6.91719231434423</v>
      </c>
      <c r="AF1058" s="73" t="n">
        <f aca="false">MAX(AF1057,AE1058)</f>
        <v>7.47194341606817</v>
      </c>
      <c r="AG1058" s="70" t="n">
        <f aca="false">1-AE1058/AF1058</f>
        <v>0.0742445533689354</v>
      </c>
      <c r="AH1058" s="74" t="n">
        <f aca="false">IF(R1058&gt;0,AH1057+1,0)</f>
        <v>197</v>
      </c>
      <c r="AI1058" s="74" t="n">
        <f aca="false">IF(U1058&gt;0,AI1057+1,0)</f>
        <v>197</v>
      </c>
      <c r="AJ1058" s="74" t="n">
        <f aca="false">IF(G1058&gt;0,AJ1057+1,0)</f>
        <v>0</v>
      </c>
      <c r="AK1058" s="74" t="n">
        <f aca="false">IF(G1058&lt;=0,AK1057+1,0)</f>
        <v>4</v>
      </c>
      <c r="AL1058" s="74" t="n">
        <f aca="false">IF(K1058&gt;0,AL1057+1,0)</f>
        <v>0</v>
      </c>
      <c r="AM1058" s="74" t="n">
        <f aca="false">IF(K1058&lt;=0,AM1057+1,0)</f>
        <v>4</v>
      </c>
    </row>
    <row r="1059" customFormat="false" ht="15" hidden="false" customHeight="false" outlineLevel="0" collapsed="false">
      <c r="A1059" s="61" t="n">
        <v>1058</v>
      </c>
      <c r="B1059" s="62" t="n">
        <v>43066.59375</v>
      </c>
      <c r="C1059" s="63" t="n">
        <f aca="false">YEAR(B1059)</f>
        <v>2017</v>
      </c>
      <c r="D1059" s="32" t="s">
        <v>277</v>
      </c>
      <c r="E1059" s="64" t="n">
        <v>10376.9</v>
      </c>
      <c r="F1059" s="65" t="n">
        <v>-0.0013</v>
      </c>
      <c r="G1059" s="66" t="n">
        <v>-13.48997</v>
      </c>
      <c r="H1059" s="67" t="n">
        <f aca="false">E1059+IF(D1059="Long",1,-1)*G1059</f>
        <v>10363.41003</v>
      </c>
      <c r="I1059" s="68" t="n">
        <f aca="false">Assumptions!$B$58</f>
        <v>5.35750011455817</v>
      </c>
      <c r="J1059" s="68" t="n">
        <f aca="false">INDEX(Yearly!$L$5:$L$22,MATCH(C1059,Yearly!$A$5:$A$22,0))</f>
        <v>0.526967224382771</v>
      </c>
      <c r="K1059" s="68" t="n">
        <f aca="false">G1059-I1059-J1059</f>
        <v>-19.3744373389409</v>
      </c>
      <c r="L1059" s="69" t="n">
        <f aca="false">(I1059+J1059)/Assumptions!$B$8</f>
        <v>0.00025946824429442</v>
      </c>
      <c r="M1059" s="70" t="n">
        <f aca="false">F1059-L1059</f>
        <v>-0.00155946824429442</v>
      </c>
      <c r="N1059" s="71" t="n">
        <f aca="false">G1059*Assumptions!$B$7</f>
        <v>-106098.61405</v>
      </c>
      <c r="O1059" s="71" t="n">
        <f aca="false">K1059*Assumptions!$B$7</f>
        <v>-152379.94967077</v>
      </c>
      <c r="P1059" s="68" t="n">
        <f aca="false">P1058+G1059</f>
        <v>13202.962675</v>
      </c>
      <c r="Q1059" s="68" t="n">
        <f aca="false">MAX(Q1058,P1059)</f>
        <v>13312.91185</v>
      </c>
      <c r="R1059" s="68" t="n">
        <f aca="false">Q1059-P1059</f>
        <v>109.949175000003</v>
      </c>
      <c r="S1059" s="68" t="n">
        <f aca="false">S1058+K1059</f>
        <v>6966.74471378357</v>
      </c>
      <c r="T1059" s="68" t="n">
        <f aca="false">MAX(T1058,S1059)</f>
        <v>8242.57374158216</v>
      </c>
      <c r="U1059" s="68" t="n">
        <f aca="false">T1059-S1059</f>
        <v>1275.82902779859</v>
      </c>
      <c r="V1059" s="70" t="n">
        <f aca="false">V1058+F1059</f>
        <v>2.3486</v>
      </c>
      <c r="W1059" s="70" t="n">
        <f aca="false">MAX(W1058,V1059)</f>
        <v>2.3673</v>
      </c>
      <c r="X1059" s="70" t="n">
        <f aca="false">W1059-V1059</f>
        <v>0.0187000000000004</v>
      </c>
      <c r="Y1059" s="70" t="n">
        <f aca="false">Y1058+M1059</f>
        <v>2.07362175095336</v>
      </c>
      <c r="Z1059" s="70" t="n">
        <f aca="false">MAX(Z1058,Y1059)</f>
        <v>2.14372976820277</v>
      </c>
      <c r="AA1059" s="70" t="n">
        <f aca="false">Z1059-Y1059</f>
        <v>0.070108017249412</v>
      </c>
      <c r="AB1059" s="72" t="n">
        <f aca="false">AB1058*(1+F1059)</f>
        <v>9.08769489100837</v>
      </c>
      <c r="AC1059" s="73" t="n">
        <f aca="false">MAX(AC1058,AB1059)</f>
        <v>9.33903707447139</v>
      </c>
      <c r="AD1059" s="70" t="n">
        <f aca="false">1-AB1059/AC1059</f>
        <v>0.0269130726710659</v>
      </c>
      <c r="AE1059" s="73" t="n">
        <f aca="false">AE1058*(1+M1059)</f>
        <v>6.90640517259034</v>
      </c>
      <c r="AF1059" s="73" t="n">
        <f aca="false">MAX(AF1058,AE1059)</f>
        <v>7.47194341606817</v>
      </c>
      <c r="AG1059" s="70" t="n">
        <f aca="false">1-AE1059/AF1059</f>
        <v>0.0756882395899392</v>
      </c>
      <c r="AH1059" s="74" t="n">
        <f aca="false">IF(R1059&gt;0,AH1058+1,0)</f>
        <v>198</v>
      </c>
      <c r="AI1059" s="74" t="n">
        <f aca="false">IF(U1059&gt;0,AI1058+1,0)</f>
        <v>198</v>
      </c>
      <c r="AJ1059" s="74" t="n">
        <f aca="false">IF(G1059&gt;0,AJ1058+1,0)</f>
        <v>0</v>
      </c>
      <c r="AK1059" s="74" t="n">
        <f aca="false">IF(G1059&lt;=0,AK1058+1,0)</f>
        <v>5</v>
      </c>
      <c r="AL1059" s="74" t="n">
        <f aca="false">IF(K1059&gt;0,AL1058+1,0)</f>
        <v>0</v>
      </c>
      <c r="AM1059" s="74" t="n">
        <f aca="false">IF(K1059&lt;=0,AM1058+1,0)</f>
        <v>5</v>
      </c>
    </row>
    <row r="1060" customFormat="false" ht="15" hidden="false" customHeight="false" outlineLevel="0" collapsed="false">
      <c r="A1060" s="61" t="n">
        <v>1059</v>
      </c>
      <c r="B1060" s="62" t="n">
        <v>43067.6145833333</v>
      </c>
      <c r="C1060" s="63" t="n">
        <f aca="false">YEAR(B1060)</f>
        <v>2017</v>
      </c>
      <c r="D1060" s="32" t="s">
        <v>276</v>
      </c>
      <c r="E1060" s="64" t="n">
        <v>10363.05</v>
      </c>
      <c r="F1060" s="65" t="n">
        <v>-0.0016</v>
      </c>
      <c r="G1060" s="66" t="n">
        <v>-16.58088</v>
      </c>
      <c r="H1060" s="67" t="n">
        <f aca="false">E1060+IF(D1060="Long",1,-1)*G1060</f>
        <v>10379.63088</v>
      </c>
      <c r="I1060" s="68" t="n">
        <f aca="false">Assumptions!$B$58</f>
        <v>5.35750011455817</v>
      </c>
      <c r="J1060" s="68" t="n">
        <f aca="false">INDEX(Yearly!$L$5:$L$22,MATCH(C1060,Yearly!$A$5:$A$22,0))</f>
        <v>0.526967224382771</v>
      </c>
      <c r="K1060" s="68" t="n">
        <f aca="false">G1060-I1060-J1060</f>
        <v>-22.4653473389409</v>
      </c>
      <c r="L1060" s="69" t="n">
        <f aca="false">(I1060+J1060)/Assumptions!$B$8</f>
        <v>0.00025946824429442</v>
      </c>
      <c r="M1060" s="70" t="n">
        <f aca="false">F1060-L1060</f>
        <v>-0.00185946824429442</v>
      </c>
      <c r="N1060" s="71" t="n">
        <f aca="false">G1060*Assumptions!$B$7</f>
        <v>-130408.6212</v>
      </c>
      <c r="O1060" s="71" t="n">
        <f aca="false">K1060*Assumptions!$B$7</f>
        <v>-176689.95682077</v>
      </c>
      <c r="P1060" s="68" t="n">
        <f aca="false">P1059+G1060</f>
        <v>13186.381795</v>
      </c>
      <c r="Q1060" s="68" t="n">
        <f aca="false">MAX(Q1059,P1060)</f>
        <v>13312.91185</v>
      </c>
      <c r="R1060" s="68" t="n">
        <f aca="false">Q1060-P1060</f>
        <v>126.530055000003</v>
      </c>
      <c r="S1060" s="68" t="n">
        <f aca="false">S1059+K1060</f>
        <v>6944.27936644463</v>
      </c>
      <c r="T1060" s="68" t="n">
        <f aca="false">MAX(T1059,S1060)</f>
        <v>8242.57374158216</v>
      </c>
      <c r="U1060" s="68" t="n">
        <f aca="false">T1060-S1060</f>
        <v>1298.29437513753</v>
      </c>
      <c r="V1060" s="70" t="n">
        <f aca="false">V1059+F1060</f>
        <v>2.347</v>
      </c>
      <c r="W1060" s="70" t="n">
        <f aca="false">MAX(W1059,V1060)</f>
        <v>2.3673</v>
      </c>
      <c r="X1060" s="70" t="n">
        <f aca="false">W1060-V1060</f>
        <v>0.0203000000000002</v>
      </c>
      <c r="Y1060" s="70" t="n">
        <f aca="false">Y1059+M1060</f>
        <v>2.07176228270906</v>
      </c>
      <c r="Z1060" s="70" t="n">
        <f aca="false">MAX(Z1059,Y1060)</f>
        <v>2.14372976820277</v>
      </c>
      <c r="AA1060" s="70" t="n">
        <f aca="false">Z1060-Y1060</f>
        <v>0.0719674854937065</v>
      </c>
      <c r="AB1060" s="72" t="n">
        <f aca="false">AB1059*(1+F1060)</f>
        <v>9.07315457918275</v>
      </c>
      <c r="AC1060" s="73" t="n">
        <f aca="false">MAX(AC1059,AB1060)</f>
        <v>9.33903707447139</v>
      </c>
      <c r="AD1060" s="70" t="n">
        <f aca="false">1-AB1060/AC1060</f>
        <v>0.0284700117547922</v>
      </c>
      <c r="AE1060" s="73" t="n">
        <f aca="false">AE1059*(1+M1060)</f>
        <v>6.89356293148967</v>
      </c>
      <c r="AF1060" s="73" t="n">
        <f aca="false">MAX(AF1059,AE1060)</f>
        <v>7.47194341606817</v>
      </c>
      <c r="AG1060" s="70" t="n">
        <f aca="false">1-AE1060/AF1060</f>
        <v>0.0774069679562495</v>
      </c>
      <c r="AH1060" s="74" t="n">
        <f aca="false">IF(R1060&gt;0,AH1059+1,0)</f>
        <v>199</v>
      </c>
      <c r="AI1060" s="74" t="n">
        <f aca="false">IF(U1060&gt;0,AI1059+1,0)</f>
        <v>199</v>
      </c>
      <c r="AJ1060" s="74" t="n">
        <f aca="false">IF(G1060&gt;0,AJ1059+1,0)</f>
        <v>0</v>
      </c>
      <c r="AK1060" s="74" t="n">
        <f aca="false">IF(G1060&lt;=0,AK1059+1,0)</f>
        <v>6</v>
      </c>
      <c r="AL1060" s="74" t="n">
        <f aca="false">IF(K1060&gt;0,AL1059+1,0)</f>
        <v>0</v>
      </c>
      <c r="AM1060" s="74" t="n">
        <f aca="false">IF(K1060&lt;=0,AM1059+1,0)</f>
        <v>6</v>
      </c>
    </row>
    <row r="1061" customFormat="false" ht="15" hidden="false" customHeight="false" outlineLevel="0" collapsed="false">
      <c r="A1061" s="61" t="n">
        <v>1060</v>
      </c>
      <c r="B1061" s="62" t="n">
        <v>43068.46875</v>
      </c>
      <c r="C1061" s="63" t="n">
        <f aca="false">YEAR(B1061)</f>
        <v>2017</v>
      </c>
      <c r="D1061" s="32" t="s">
        <v>277</v>
      </c>
      <c r="E1061" s="64" t="n">
        <v>10379.8</v>
      </c>
      <c r="F1061" s="65" t="n">
        <v>-0.0013</v>
      </c>
      <c r="G1061" s="66" t="n">
        <v>-13.49374</v>
      </c>
      <c r="H1061" s="67" t="n">
        <f aca="false">E1061+IF(D1061="Long",1,-1)*G1061</f>
        <v>10366.30626</v>
      </c>
      <c r="I1061" s="68" t="n">
        <f aca="false">Assumptions!$B$58</f>
        <v>5.35750011455817</v>
      </c>
      <c r="J1061" s="68" t="n">
        <f aca="false">INDEX(Yearly!$L$5:$L$22,MATCH(C1061,Yearly!$A$5:$A$22,0))</f>
        <v>0.526967224382771</v>
      </c>
      <c r="K1061" s="68" t="n">
        <f aca="false">G1061-I1061-J1061</f>
        <v>-19.3782073389409</v>
      </c>
      <c r="L1061" s="69" t="n">
        <f aca="false">(I1061+J1061)/Assumptions!$B$8</f>
        <v>0.00025946824429442</v>
      </c>
      <c r="M1061" s="70" t="n">
        <f aca="false">F1061-L1061</f>
        <v>-0.00155946824429442</v>
      </c>
      <c r="N1061" s="71" t="n">
        <f aca="false">G1061*Assumptions!$B$7</f>
        <v>-106128.2651</v>
      </c>
      <c r="O1061" s="71" t="n">
        <f aca="false">K1061*Assumptions!$B$7</f>
        <v>-152409.60072077</v>
      </c>
      <c r="P1061" s="68" t="n">
        <f aca="false">P1060+G1061</f>
        <v>13172.888055</v>
      </c>
      <c r="Q1061" s="68" t="n">
        <f aca="false">MAX(Q1060,P1061)</f>
        <v>13312.91185</v>
      </c>
      <c r="R1061" s="68" t="n">
        <f aca="false">Q1061-P1061</f>
        <v>140.023795000003</v>
      </c>
      <c r="S1061" s="68" t="n">
        <f aca="false">S1060+K1061</f>
        <v>6924.90115910569</v>
      </c>
      <c r="T1061" s="68" t="n">
        <f aca="false">MAX(T1060,S1061)</f>
        <v>8242.57374158216</v>
      </c>
      <c r="U1061" s="68" t="n">
        <f aca="false">T1061-S1061</f>
        <v>1317.67258247647</v>
      </c>
      <c r="V1061" s="70" t="n">
        <f aca="false">V1060+F1061</f>
        <v>2.3457</v>
      </c>
      <c r="W1061" s="70" t="n">
        <f aca="false">MAX(W1060,V1061)</f>
        <v>2.3673</v>
      </c>
      <c r="X1061" s="70" t="n">
        <f aca="false">W1061-V1061</f>
        <v>0.0216000000000003</v>
      </c>
      <c r="Y1061" s="70" t="n">
        <f aca="false">Y1060+M1061</f>
        <v>2.07020281446477</v>
      </c>
      <c r="Z1061" s="70" t="n">
        <f aca="false">MAX(Z1060,Y1061)</f>
        <v>2.14372976820277</v>
      </c>
      <c r="AA1061" s="70" t="n">
        <f aca="false">Z1061-Y1061</f>
        <v>0.0735269537380008</v>
      </c>
      <c r="AB1061" s="72" t="n">
        <f aca="false">AB1060*(1+F1061)</f>
        <v>9.06135947822981</v>
      </c>
      <c r="AC1061" s="73" t="n">
        <f aca="false">MAX(AC1060,AB1061)</f>
        <v>9.33903707447139</v>
      </c>
      <c r="AD1061" s="70" t="n">
        <f aca="false">1-AB1061/AC1061</f>
        <v>0.0297330007395111</v>
      </c>
      <c r="AE1061" s="73" t="n">
        <f aca="false">AE1060*(1+M1061)</f>
        <v>6.88281263900797</v>
      </c>
      <c r="AF1061" s="73" t="n">
        <f aca="false">MAX(AF1060,AE1061)</f>
        <v>7.47194341606817</v>
      </c>
      <c r="AG1061" s="70" t="n">
        <f aca="false">1-AE1061/AF1061</f>
        <v>0.0788457224921291</v>
      </c>
      <c r="AH1061" s="74" t="n">
        <f aca="false">IF(R1061&gt;0,AH1060+1,0)</f>
        <v>200</v>
      </c>
      <c r="AI1061" s="74" t="n">
        <f aca="false">IF(U1061&gt;0,AI1060+1,0)</f>
        <v>200</v>
      </c>
      <c r="AJ1061" s="74" t="n">
        <f aca="false">IF(G1061&gt;0,AJ1060+1,0)</f>
        <v>0</v>
      </c>
      <c r="AK1061" s="74" t="n">
        <f aca="false">IF(G1061&lt;=0,AK1060+1,0)</f>
        <v>7</v>
      </c>
      <c r="AL1061" s="74" t="n">
        <f aca="false">IF(K1061&gt;0,AL1060+1,0)</f>
        <v>0</v>
      </c>
      <c r="AM1061" s="74" t="n">
        <f aca="false">IF(K1061&lt;=0,AM1060+1,0)</f>
        <v>7</v>
      </c>
    </row>
    <row r="1062" customFormat="false" ht="15" hidden="false" customHeight="false" outlineLevel="0" collapsed="false">
      <c r="A1062" s="61" t="n">
        <v>1061</v>
      </c>
      <c r="B1062" s="62" t="n">
        <v>43068.6145833333</v>
      </c>
      <c r="C1062" s="63" t="n">
        <f aca="false">YEAR(B1062)</f>
        <v>2017</v>
      </c>
      <c r="D1062" s="32" t="s">
        <v>276</v>
      </c>
      <c r="E1062" s="64" t="n">
        <v>10366.4</v>
      </c>
      <c r="F1062" s="65" t="n">
        <v>0.0215</v>
      </c>
      <c r="G1062" s="66" t="n">
        <v>222.8776</v>
      </c>
      <c r="H1062" s="67" t="n">
        <f aca="false">E1062+IF(D1062="Long",1,-1)*G1062</f>
        <v>10143.5224</v>
      </c>
      <c r="I1062" s="68" t="n">
        <f aca="false">Assumptions!$B$58</f>
        <v>5.35750011455817</v>
      </c>
      <c r="J1062" s="68" t="n">
        <f aca="false">INDEX(Yearly!$L$5:$L$22,MATCH(C1062,Yearly!$A$5:$A$22,0))</f>
        <v>0.526967224382771</v>
      </c>
      <c r="K1062" s="68" t="n">
        <f aca="false">G1062-I1062-J1062</f>
        <v>216.993132661059</v>
      </c>
      <c r="L1062" s="69" t="n">
        <f aca="false">(I1062+J1062)/Assumptions!$B$8</f>
        <v>0.00025946824429442</v>
      </c>
      <c r="M1062" s="70" t="n">
        <f aca="false">F1062-L1062</f>
        <v>0.0212405317557056</v>
      </c>
      <c r="N1062" s="71" t="n">
        <f aca="false">G1062*Assumptions!$B$7</f>
        <v>1752932.324</v>
      </c>
      <c r="O1062" s="71" t="n">
        <f aca="false">K1062*Assumptions!$B$7</f>
        <v>1706650.98837923</v>
      </c>
      <c r="P1062" s="68" t="n">
        <f aca="false">P1061+G1062</f>
        <v>13395.765655</v>
      </c>
      <c r="Q1062" s="68" t="n">
        <f aca="false">MAX(Q1061,P1062)</f>
        <v>13395.765655</v>
      </c>
      <c r="R1062" s="68" t="n">
        <f aca="false">Q1062-P1062</f>
        <v>0</v>
      </c>
      <c r="S1062" s="68" t="n">
        <f aca="false">S1061+K1062</f>
        <v>7141.89429176675</v>
      </c>
      <c r="T1062" s="68" t="n">
        <f aca="false">MAX(T1061,S1062)</f>
        <v>8242.57374158216</v>
      </c>
      <c r="U1062" s="68" t="n">
        <f aca="false">T1062-S1062</f>
        <v>1100.67944981541</v>
      </c>
      <c r="V1062" s="70" t="n">
        <f aca="false">V1061+F1062</f>
        <v>2.3672</v>
      </c>
      <c r="W1062" s="70" t="n">
        <f aca="false">MAX(W1061,V1062)</f>
        <v>2.3673</v>
      </c>
      <c r="X1062" s="70" t="n">
        <f aca="false">W1062-V1062</f>
        <v>0.000100000000000211</v>
      </c>
      <c r="Y1062" s="70" t="n">
        <f aca="false">Y1061+M1062</f>
        <v>2.09144334622047</v>
      </c>
      <c r="Z1062" s="70" t="n">
        <f aca="false">MAX(Z1061,Y1062)</f>
        <v>2.14372976820277</v>
      </c>
      <c r="AA1062" s="70" t="n">
        <f aca="false">Z1062-Y1062</f>
        <v>0.0522864219822954</v>
      </c>
      <c r="AB1062" s="72" t="n">
        <f aca="false">AB1061*(1+F1062)</f>
        <v>9.25617870701175</v>
      </c>
      <c r="AC1062" s="73" t="n">
        <f aca="false">MAX(AC1061,AB1062)</f>
        <v>9.33903707447139</v>
      </c>
      <c r="AD1062" s="70" t="n">
        <f aca="false">1-AB1062/AC1062</f>
        <v>0.00887226025541055</v>
      </c>
      <c r="AE1062" s="73" t="n">
        <f aca="false">AE1061*(1+M1062)</f>
        <v>7.02900723943539</v>
      </c>
      <c r="AF1062" s="73" t="n">
        <f aca="false">MAX(AF1061,AE1062)</f>
        <v>7.47194341606817</v>
      </c>
      <c r="AG1062" s="70" t="n">
        <f aca="false">1-AE1062/AF1062</f>
        <v>0.059279915808819</v>
      </c>
      <c r="AH1062" s="74" t="n">
        <f aca="false">IF(R1062&gt;0,AH1061+1,0)</f>
        <v>0</v>
      </c>
      <c r="AI1062" s="74" t="n">
        <f aca="false">IF(U1062&gt;0,AI1061+1,0)</f>
        <v>201</v>
      </c>
      <c r="AJ1062" s="74" t="n">
        <f aca="false">IF(G1062&gt;0,AJ1061+1,0)</f>
        <v>1</v>
      </c>
      <c r="AK1062" s="74" t="n">
        <f aca="false">IF(G1062&lt;=0,AK1061+1,0)</f>
        <v>0</v>
      </c>
      <c r="AL1062" s="74" t="n">
        <f aca="false">IF(K1062&gt;0,AL1061+1,0)</f>
        <v>1</v>
      </c>
      <c r="AM1062" s="74" t="n">
        <f aca="false">IF(K1062&lt;=0,AM1061+1,0)</f>
        <v>0</v>
      </c>
    </row>
    <row r="1063" customFormat="false" ht="15" hidden="false" customHeight="false" outlineLevel="0" collapsed="false">
      <c r="A1063" s="61" t="n">
        <v>1062</v>
      </c>
      <c r="B1063" s="62" t="n">
        <v>43076.6145833333</v>
      </c>
      <c r="C1063" s="63" t="n">
        <f aca="false">YEAR(B1063)</f>
        <v>2017</v>
      </c>
      <c r="D1063" s="32" t="s">
        <v>277</v>
      </c>
      <c r="E1063" s="64" t="n">
        <v>10143.55</v>
      </c>
      <c r="F1063" s="65" t="n">
        <v>0.0085</v>
      </c>
      <c r="G1063" s="66" t="n">
        <v>86.220175</v>
      </c>
      <c r="H1063" s="67" t="n">
        <f aca="false">E1063+IF(D1063="Long",1,-1)*G1063</f>
        <v>10229.770175</v>
      </c>
      <c r="I1063" s="68" t="n">
        <f aca="false">Assumptions!$B$58</f>
        <v>5.35750011455817</v>
      </c>
      <c r="J1063" s="68" t="n">
        <f aca="false">INDEX(Yearly!$L$5:$L$22,MATCH(C1063,Yearly!$A$5:$A$22,0))</f>
        <v>0.526967224382771</v>
      </c>
      <c r="K1063" s="68" t="n">
        <f aca="false">G1063-I1063-J1063</f>
        <v>80.3357076610591</v>
      </c>
      <c r="L1063" s="69" t="n">
        <f aca="false">(I1063+J1063)/Assumptions!$B$8</f>
        <v>0.00025946824429442</v>
      </c>
      <c r="M1063" s="70" t="n">
        <f aca="false">F1063-L1063</f>
        <v>0.00824053175570558</v>
      </c>
      <c r="N1063" s="71" t="n">
        <f aca="false">G1063*Assumptions!$B$7</f>
        <v>678121.676375</v>
      </c>
      <c r="O1063" s="71" t="n">
        <f aca="false">K1063*Assumptions!$B$7</f>
        <v>631840.34075423</v>
      </c>
      <c r="P1063" s="68" t="n">
        <f aca="false">P1062+G1063</f>
        <v>13481.98583</v>
      </c>
      <c r="Q1063" s="68" t="n">
        <f aca="false">MAX(Q1062,P1063)</f>
        <v>13481.98583</v>
      </c>
      <c r="R1063" s="68" t="n">
        <f aca="false">Q1063-P1063</f>
        <v>0</v>
      </c>
      <c r="S1063" s="68" t="n">
        <f aca="false">S1062+K1063</f>
        <v>7222.22999942781</v>
      </c>
      <c r="T1063" s="68" t="n">
        <f aca="false">MAX(T1062,S1063)</f>
        <v>8242.57374158216</v>
      </c>
      <c r="U1063" s="68" t="n">
        <f aca="false">T1063-S1063</f>
        <v>1020.34374215435</v>
      </c>
      <c r="V1063" s="70" t="n">
        <f aca="false">V1062+F1063</f>
        <v>2.3757</v>
      </c>
      <c r="W1063" s="70" t="n">
        <f aca="false">MAX(W1062,V1063)</f>
        <v>2.3757</v>
      </c>
      <c r="X1063" s="70" t="n">
        <f aca="false">W1063-V1063</f>
        <v>0</v>
      </c>
      <c r="Y1063" s="70" t="n">
        <f aca="false">Y1062+M1063</f>
        <v>2.09968387797618</v>
      </c>
      <c r="Z1063" s="70" t="n">
        <f aca="false">MAX(Z1062,Y1063)</f>
        <v>2.14372976820277</v>
      </c>
      <c r="AA1063" s="70" t="n">
        <f aca="false">Z1063-Y1063</f>
        <v>0.0440458902265899</v>
      </c>
      <c r="AB1063" s="72" t="n">
        <f aca="false">AB1062*(1+F1063)</f>
        <v>9.33485622602135</v>
      </c>
      <c r="AC1063" s="73" t="n">
        <f aca="false">MAX(AC1062,AB1063)</f>
        <v>9.33903707447139</v>
      </c>
      <c r="AD1063" s="70" t="n">
        <f aca="false">1-AB1063/AC1063</f>
        <v>0.000447674467581649</v>
      </c>
      <c r="AE1063" s="73" t="n">
        <f aca="false">AE1062*(1+M1063)</f>
        <v>7.08692999680304</v>
      </c>
      <c r="AF1063" s="73" t="n">
        <f aca="false">MAX(AF1062,AE1063)</f>
        <v>7.47194341606817</v>
      </c>
      <c r="AG1063" s="70" t="n">
        <f aca="false">1-AE1063/AF1063</f>
        <v>0.0515278820818117</v>
      </c>
      <c r="AH1063" s="74" t="n">
        <f aca="false">IF(R1063&gt;0,AH1062+1,0)</f>
        <v>0</v>
      </c>
      <c r="AI1063" s="74" t="n">
        <f aca="false">IF(U1063&gt;0,AI1062+1,0)</f>
        <v>202</v>
      </c>
      <c r="AJ1063" s="74" t="n">
        <f aca="false">IF(G1063&gt;0,AJ1062+1,0)</f>
        <v>2</v>
      </c>
      <c r="AK1063" s="74" t="n">
        <f aca="false">IF(G1063&lt;=0,AK1062+1,0)</f>
        <v>0</v>
      </c>
      <c r="AL1063" s="74" t="n">
        <f aca="false">IF(K1063&gt;0,AL1062+1,0)</f>
        <v>2</v>
      </c>
      <c r="AM1063" s="74" t="n">
        <f aca="false">IF(K1063&lt;=0,AM1062+1,0)</f>
        <v>0</v>
      </c>
    </row>
    <row r="1064" customFormat="false" ht="15" hidden="false" customHeight="false" outlineLevel="0" collapsed="false">
      <c r="A1064" s="61" t="n">
        <v>1063</v>
      </c>
      <c r="B1064" s="62" t="n">
        <v>43082.40625</v>
      </c>
      <c r="C1064" s="63" t="n">
        <f aca="false">YEAR(B1064)</f>
        <v>2017</v>
      </c>
      <c r="D1064" s="32" t="s">
        <v>276</v>
      </c>
      <c r="E1064" s="64" t="n">
        <v>10229.9</v>
      </c>
      <c r="F1064" s="65" t="n">
        <v>-0.0054</v>
      </c>
      <c r="G1064" s="66" t="n">
        <v>-55.24146</v>
      </c>
      <c r="H1064" s="67" t="n">
        <f aca="false">E1064+IF(D1064="Long",1,-1)*G1064</f>
        <v>10285.14146</v>
      </c>
      <c r="I1064" s="68" t="n">
        <f aca="false">Assumptions!$B$58</f>
        <v>5.35750011455817</v>
      </c>
      <c r="J1064" s="68" t="n">
        <f aca="false">INDEX(Yearly!$L$5:$L$22,MATCH(C1064,Yearly!$A$5:$A$22,0))</f>
        <v>0.526967224382771</v>
      </c>
      <c r="K1064" s="68" t="n">
        <f aca="false">G1064-I1064-J1064</f>
        <v>-61.1259273389409</v>
      </c>
      <c r="L1064" s="69" t="n">
        <f aca="false">(I1064+J1064)/Assumptions!$B$8</f>
        <v>0.00025946824429442</v>
      </c>
      <c r="M1064" s="70" t="n">
        <f aca="false">F1064-L1064</f>
        <v>-0.00565946824429442</v>
      </c>
      <c r="N1064" s="71" t="n">
        <f aca="false">G1064*Assumptions!$B$7</f>
        <v>-434474.0829</v>
      </c>
      <c r="O1064" s="71" t="n">
        <f aca="false">K1064*Assumptions!$B$7</f>
        <v>-480755.418520771</v>
      </c>
      <c r="P1064" s="68" t="n">
        <f aca="false">P1063+G1064</f>
        <v>13426.74437</v>
      </c>
      <c r="Q1064" s="68" t="n">
        <f aca="false">MAX(Q1063,P1064)</f>
        <v>13481.98583</v>
      </c>
      <c r="R1064" s="68" t="n">
        <f aca="false">Q1064-P1064</f>
        <v>55.2414599999993</v>
      </c>
      <c r="S1064" s="68" t="n">
        <f aca="false">S1063+K1064</f>
        <v>7161.10407208886</v>
      </c>
      <c r="T1064" s="68" t="n">
        <f aca="false">MAX(T1063,S1064)</f>
        <v>8242.57374158216</v>
      </c>
      <c r="U1064" s="68" t="n">
        <f aca="false">T1064-S1064</f>
        <v>1081.46966949329</v>
      </c>
      <c r="V1064" s="70" t="n">
        <f aca="false">V1063+F1064</f>
        <v>2.3703</v>
      </c>
      <c r="W1064" s="70" t="n">
        <f aca="false">MAX(W1063,V1064)</f>
        <v>2.3757</v>
      </c>
      <c r="X1064" s="70" t="n">
        <f aca="false">W1064-V1064</f>
        <v>0.00539999999999985</v>
      </c>
      <c r="Y1064" s="70" t="n">
        <f aca="false">Y1063+M1064</f>
        <v>2.09402440973188</v>
      </c>
      <c r="Z1064" s="70" t="n">
        <f aca="false">MAX(Z1063,Y1064)</f>
        <v>2.14372976820277</v>
      </c>
      <c r="AA1064" s="70" t="n">
        <f aca="false">Z1064-Y1064</f>
        <v>0.0497053584708844</v>
      </c>
      <c r="AB1064" s="72" t="n">
        <f aca="false">AB1063*(1+F1064)</f>
        <v>9.28444800240084</v>
      </c>
      <c r="AC1064" s="73" t="n">
        <f aca="false">MAX(AC1063,AB1064)</f>
        <v>9.33903707447139</v>
      </c>
      <c r="AD1064" s="70" t="n">
        <f aca="false">1-AB1064/AC1064</f>
        <v>0.00584525702545669</v>
      </c>
      <c r="AE1064" s="73" t="n">
        <f aca="false">AE1063*(1+M1064)</f>
        <v>7.0468217415366</v>
      </c>
      <c r="AF1064" s="73" t="n">
        <f aca="false">MAX(AF1063,AE1064)</f>
        <v>7.47194341606817</v>
      </c>
      <c r="AG1064" s="70" t="n">
        <f aca="false">1-AE1064/AF1064</f>
        <v>0.0568957299137683</v>
      </c>
      <c r="AH1064" s="74" t="n">
        <f aca="false">IF(R1064&gt;0,AH1063+1,0)</f>
        <v>1</v>
      </c>
      <c r="AI1064" s="74" t="n">
        <f aca="false">IF(U1064&gt;0,AI1063+1,0)</f>
        <v>203</v>
      </c>
      <c r="AJ1064" s="74" t="n">
        <f aca="false">IF(G1064&gt;0,AJ1063+1,0)</f>
        <v>0</v>
      </c>
      <c r="AK1064" s="74" t="n">
        <f aca="false">IF(G1064&lt;=0,AK1063+1,0)</f>
        <v>1</v>
      </c>
      <c r="AL1064" s="74" t="n">
        <f aca="false">IF(K1064&gt;0,AL1063+1,0)</f>
        <v>0</v>
      </c>
      <c r="AM1064" s="74" t="n">
        <f aca="false">IF(K1064&lt;=0,AM1063+1,0)</f>
        <v>1</v>
      </c>
    </row>
    <row r="1065" customFormat="false" ht="15" hidden="false" customHeight="false" outlineLevel="0" collapsed="false">
      <c r="A1065" s="61" t="n">
        <v>1064</v>
      </c>
      <c r="B1065" s="62" t="n">
        <v>43082.46875</v>
      </c>
      <c r="C1065" s="63" t="n">
        <f aca="false">YEAR(B1065)</f>
        <v>2017</v>
      </c>
      <c r="D1065" s="32" t="s">
        <v>277</v>
      </c>
      <c r="E1065" s="64" t="n">
        <v>10285.6</v>
      </c>
      <c r="F1065" s="65" t="n">
        <v>-0.0074</v>
      </c>
      <c r="G1065" s="66" t="n">
        <v>-76.11344</v>
      </c>
      <c r="H1065" s="67" t="n">
        <f aca="false">E1065+IF(D1065="Long",1,-1)*G1065</f>
        <v>10209.48656</v>
      </c>
      <c r="I1065" s="68" t="n">
        <f aca="false">Assumptions!$B$58</f>
        <v>5.35750011455817</v>
      </c>
      <c r="J1065" s="68" t="n">
        <f aca="false">INDEX(Yearly!$L$5:$L$22,MATCH(C1065,Yearly!$A$5:$A$22,0))</f>
        <v>0.526967224382771</v>
      </c>
      <c r="K1065" s="68" t="n">
        <f aca="false">G1065-I1065-J1065</f>
        <v>-81.9979073389409</v>
      </c>
      <c r="L1065" s="69" t="n">
        <f aca="false">(I1065+J1065)/Assumptions!$B$8</f>
        <v>0.00025946824429442</v>
      </c>
      <c r="M1065" s="70" t="n">
        <f aca="false">F1065-L1065</f>
        <v>-0.00765946824429442</v>
      </c>
      <c r="N1065" s="71" t="n">
        <f aca="false">G1065*Assumptions!$B$7</f>
        <v>-598632.2056</v>
      </c>
      <c r="O1065" s="71" t="n">
        <f aca="false">K1065*Assumptions!$B$7</f>
        <v>-644913.541220771</v>
      </c>
      <c r="P1065" s="68" t="n">
        <f aca="false">P1064+G1065</f>
        <v>13350.63093</v>
      </c>
      <c r="Q1065" s="68" t="n">
        <f aca="false">MAX(Q1064,P1065)</f>
        <v>13481.98583</v>
      </c>
      <c r="R1065" s="68" t="n">
        <f aca="false">Q1065-P1065</f>
        <v>131.354899999998</v>
      </c>
      <c r="S1065" s="68" t="n">
        <f aca="false">S1064+K1065</f>
        <v>7079.10616474992</v>
      </c>
      <c r="T1065" s="68" t="n">
        <f aca="false">MAX(T1064,S1065)</f>
        <v>8242.57374158216</v>
      </c>
      <c r="U1065" s="68" t="n">
        <f aca="false">T1065-S1065</f>
        <v>1163.46757683223</v>
      </c>
      <c r="V1065" s="70" t="n">
        <f aca="false">V1064+F1065</f>
        <v>2.3629</v>
      </c>
      <c r="W1065" s="70" t="n">
        <f aca="false">MAX(W1064,V1065)</f>
        <v>2.3757</v>
      </c>
      <c r="X1065" s="70" t="n">
        <f aca="false">W1065-V1065</f>
        <v>0.0127999999999999</v>
      </c>
      <c r="Y1065" s="70" t="n">
        <f aca="false">Y1064+M1065</f>
        <v>2.08636494148759</v>
      </c>
      <c r="Z1065" s="70" t="n">
        <f aca="false">MAX(Z1064,Y1065)</f>
        <v>2.14372976820277</v>
      </c>
      <c r="AA1065" s="70" t="n">
        <f aca="false">Z1065-Y1065</f>
        <v>0.0573648267151787</v>
      </c>
      <c r="AB1065" s="72" t="n">
        <f aca="false">AB1064*(1+F1065)</f>
        <v>9.21574308718307</v>
      </c>
      <c r="AC1065" s="73" t="n">
        <f aca="false">MAX(AC1064,AB1065)</f>
        <v>9.33903707447139</v>
      </c>
      <c r="AD1065" s="70" t="n">
        <f aca="false">1-AB1065/AC1065</f>
        <v>0.0132020021234681</v>
      </c>
      <c r="AE1065" s="73" t="n">
        <f aca="false">AE1064*(1+M1065)</f>
        <v>6.9928468341841</v>
      </c>
      <c r="AF1065" s="73" t="n">
        <f aca="false">MAX(AF1064,AE1065)</f>
        <v>7.47194341606817</v>
      </c>
      <c r="AG1065" s="70" t="n">
        <f aca="false">1-AE1065/AF1065</f>
        <v>0.0641194071215523</v>
      </c>
      <c r="AH1065" s="74" t="n">
        <f aca="false">IF(R1065&gt;0,AH1064+1,0)</f>
        <v>2</v>
      </c>
      <c r="AI1065" s="74" t="n">
        <f aca="false">IF(U1065&gt;0,AI1064+1,0)</f>
        <v>204</v>
      </c>
      <c r="AJ1065" s="74" t="n">
        <f aca="false">IF(G1065&gt;0,AJ1064+1,0)</f>
        <v>0</v>
      </c>
      <c r="AK1065" s="74" t="n">
        <f aca="false">IF(G1065&lt;=0,AK1064+1,0)</f>
        <v>2</v>
      </c>
      <c r="AL1065" s="74" t="n">
        <f aca="false">IF(K1065&gt;0,AL1064+1,0)</f>
        <v>0</v>
      </c>
      <c r="AM1065" s="74" t="n">
        <f aca="false">IF(K1065&lt;=0,AM1064+1,0)</f>
        <v>2</v>
      </c>
    </row>
    <row r="1066" customFormat="false" ht="15" hidden="false" customHeight="false" outlineLevel="0" collapsed="false">
      <c r="A1066" s="61" t="n">
        <v>1065</v>
      </c>
      <c r="B1066" s="62" t="n">
        <v>43082.59375</v>
      </c>
      <c r="C1066" s="63" t="n">
        <f aca="false">YEAR(B1066)</f>
        <v>2017</v>
      </c>
      <c r="D1066" s="32" t="s">
        <v>276</v>
      </c>
      <c r="E1066" s="64" t="n">
        <v>10210</v>
      </c>
      <c r="F1066" s="65" t="n">
        <v>-0.0042</v>
      </c>
      <c r="G1066" s="66" t="n">
        <v>-42.882</v>
      </c>
      <c r="H1066" s="67" t="n">
        <f aca="false">E1066+IF(D1066="Long",1,-1)*G1066</f>
        <v>10252.882</v>
      </c>
      <c r="I1066" s="68" t="n">
        <f aca="false">Assumptions!$B$58</f>
        <v>5.35750011455817</v>
      </c>
      <c r="J1066" s="68" t="n">
        <f aca="false">INDEX(Yearly!$L$5:$L$22,MATCH(C1066,Yearly!$A$5:$A$22,0))</f>
        <v>0.526967224382771</v>
      </c>
      <c r="K1066" s="68" t="n">
        <f aca="false">G1066-I1066-J1066</f>
        <v>-48.7664673389409</v>
      </c>
      <c r="L1066" s="69" t="n">
        <f aca="false">(I1066+J1066)/Assumptions!$B$8</f>
        <v>0.00025946824429442</v>
      </c>
      <c r="M1066" s="70" t="n">
        <f aca="false">F1066-L1066</f>
        <v>-0.00445946824429442</v>
      </c>
      <c r="N1066" s="71" t="n">
        <f aca="false">G1066*Assumptions!$B$7</f>
        <v>-337266.93</v>
      </c>
      <c r="O1066" s="71" t="n">
        <f aca="false">K1066*Assumptions!$B$7</f>
        <v>-383548.265620771</v>
      </c>
      <c r="P1066" s="68" t="n">
        <f aca="false">P1065+G1066</f>
        <v>13307.74893</v>
      </c>
      <c r="Q1066" s="68" t="n">
        <f aca="false">MAX(Q1065,P1066)</f>
        <v>13481.98583</v>
      </c>
      <c r="R1066" s="68" t="n">
        <f aca="false">Q1066-P1066</f>
        <v>174.236899999998</v>
      </c>
      <c r="S1066" s="68" t="n">
        <f aca="false">S1065+K1066</f>
        <v>7030.33969741098</v>
      </c>
      <c r="T1066" s="68" t="n">
        <f aca="false">MAX(T1065,S1066)</f>
        <v>8242.57374158216</v>
      </c>
      <c r="U1066" s="68" t="n">
        <f aca="false">T1066-S1066</f>
        <v>1212.23404417118</v>
      </c>
      <c r="V1066" s="70" t="n">
        <f aca="false">V1065+F1066</f>
        <v>2.3587</v>
      </c>
      <c r="W1066" s="70" t="n">
        <f aca="false">MAX(W1065,V1066)</f>
        <v>2.3757</v>
      </c>
      <c r="X1066" s="70" t="n">
        <f aca="false">W1066-V1066</f>
        <v>0.0169999999999999</v>
      </c>
      <c r="Y1066" s="70" t="n">
        <f aca="false">Y1065+M1066</f>
        <v>2.08190547324329</v>
      </c>
      <c r="Z1066" s="70" t="n">
        <f aca="false">MAX(Z1065,Y1066)</f>
        <v>2.14372976820277</v>
      </c>
      <c r="AA1066" s="70" t="n">
        <f aca="false">Z1066-Y1066</f>
        <v>0.061824294959473</v>
      </c>
      <c r="AB1066" s="72" t="n">
        <f aca="false">AB1065*(1+F1066)</f>
        <v>9.17703696621691</v>
      </c>
      <c r="AC1066" s="73" t="n">
        <f aca="false">MAX(AC1065,AB1066)</f>
        <v>9.33903707447139</v>
      </c>
      <c r="AD1066" s="70" t="n">
        <f aca="false">1-AB1066/AC1066</f>
        <v>0.0173465537145495</v>
      </c>
      <c r="AE1066" s="73" t="n">
        <f aca="false">AE1065*(1+M1066)</f>
        <v>6.96166245578984</v>
      </c>
      <c r="AF1066" s="73" t="n">
        <f aca="false">MAX(AF1065,AE1066)</f>
        <v>7.47194341606817</v>
      </c>
      <c r="AG1066" s="70" t="n">
        <f aca="false">1-AE1066/AF1066</f>
        <v>0.0682929369059452</v>
      </c>
      <c r="AH1066" s="74" t="n">
        <f aca="false">IF(R1066&gt;0,AH1065+1,0)</f>
        <v>3</v>
      </c>
      <c r="AI1066" s="74" t="n">
        <f aca="false">IF(U1066&gt;0,AI1065+1,0)</f>
        <v>205</v>
      </c>
      <c r="AJ1066" s="74" t="n">
        <f aca="false">IF(G1066&gt;0,AJ1065+1,0)</f>
        <v>0</v>
      </c>
      <c r="AK1066" s="74" t="n">
        <f aca="false">IF(G1066&lt;=0,AK1065+1,0)</f>
        <v>3</v>
      </c>
      <c r="AL1066" s="74" t="n">
        <f aca="false">IF(K1066&gt;0,AL1065+1,0)</f>
        <v>0</v>
      </c>
      <c r="AM1066" s="74" t="n">
        <f aca="false">IF(K1066&lt;=0,AM1065+1,0)</f>
        <v>3</v>
      </c>
    </row>
    <row r="1067" customFormat="false" ht="15" hidden="false" customHeight="false" outlineLevel="0" collapsed="false">
      <c r="A1067" s="61" t="n">
        <v>1066</v>
      </c>
      <c r="B1067" s="62" t="n">
        <v>43083.6354166667</v>
      </c>
      <c r="C1067" s="63" t="n">
        <f aca="false">YEAR(B1067)</f>
        <v>2017</v>
      </c>
      <c r="D1067" s="32" t="s">
        <v>277</v>
      </c>
      <c r="E1067" s="64" t="n">
        <v>10253.3</v>
      </c>
      <c r="F1067" s="65" t="n">
        <v>0.0053</v>
      </c>
      <c r="G1067" s="66" t="n">
        <v>54.34249</v>
      </c>
      <c r="H1067" s="67" t="n">
        <f aca="false">E1067+IF(D1067="Long",1,-1)*G1067</f>
        <v>10307.64249</v>
      </c>
      <c r="I1067" s="68" t="n">
        <f aca="false">Assumptions!$B$58</f>
        <v>5.35750011455817</v>
      </c>
      <c r="J1067" s="68" t="n">
        <f aca="false">INDEX(Yearly!$L$5:$L$22,MATCH(C1067,Yearly!$A$5:$A$22,0))</f>
        <v>0.526967224382771</v>
      </c>
      <c r="K1067" s="68" t="n">
        <f aca="false">G1067-I1067-J1067</f>
        <v>48.4580226610591</v>
      </c>
      <c r="L1067" s="69" t="n">
        <f aca="false">(I1067+J1067)/Assumptions!$B$8</f>
        <v>0.00025946824429442</v>
      </c>
      <c r="M1067" s="70" t="n">
        <f aca="false">F1067-L1067</f>
        <v>0.00504053175570558</v>
      </c>
      <c r="N1067" s="71" t="n">
        <f aca="false">G1067*Assumptions!$B$7</f>
        <v>427403.68385</v>
      </c>
      <c r="O1067" s="71" t="n">
        <f aca="false">K1067*Assumptions!$B$7</f>
        <v>381122.348229229</v>
      </c>
      <c r="P1067" s="68" t="n">
        <f aca="false">P1066+G1067</f>
        <v>13362.09142</v>
      </c>
      <c r="Q1067" s="68" t="n">
        <f aca="false">MAX(Q1066,P1067)</f>
        <v>13481.98583</v>
      </c>
      <c r="R1067" s="68" t="n">
        <f aca="false">Q1067-P1067</f>
        <v>119.894409999999</v>
      </c>
      <c r="S1067" s="68" t="n">
        <f aca="false">S1066+K1067</f>
        <v>7078.79772007204</v>
      </c>
      <c r="T1067" s="68" t="n">
        <f aca="false">MAX(T1066,S1067)</f>
        <v>8242.57374158216</v>
      </c>
      <c r="U1067" s="68" t="n">
        <f aca="false">T1067-S1067</f>
        <v>1163.77602151012</v>
      </c>
      <c r="V1067" s="70" t="n">
        <f aca="false">V1066+F1067</f>
        <v>2.364</v>
      </c>
      <c r="W1067" s="70" t="n">
        <f aca="false">MAX(W1066,V1067)</f>
        <v>2.3757</v>
      </c>
      <c r="X1067" s="70" t="n">
        <f aca="false">W1067-V1067</f>
        <v>0.0116999999999998</v>
      </c>
      <c r="Y1067" s="70" t="n">
        <f aca="false">Y1066+M1067</f>
        <v>2.086946004999</v>
      </c>
      <c r="Z1067" s="70" t="n">
        <f aca="false">MAX(Z1066,Y1067)</f>
        <v>2.14372976820277</v>
      </c>
      <c r="AA1067" s="70" t="n">
        <f aca="false">Z1067-Y1067</f>
        <v>0.0567837632037675</v>
      </c>
      <c r="AB1067" s="72" t="n">
        <f aca="false">AB1066*(1+F1067)</f>
        <v>9.22567526213786</v>
      </c>
      <c r="AC1067" s="73" t="n">
        <f aca="false">MAX(AC1066,AB1067)</f>
        <v>9.33903707447139</v>
      </c>
      <c r="AD1067" s="70" t="n">
        <f aca="false">1-AB1067/AC1067</f>
        <v>0.0121384904492365</v>
      </c>
      <c r="AE1067" s="73" t="n">
        <f aca="false">AE1066*(1+M1067)</f>
        <v>6.99675293647075</v>
      </c>
      <c r="AF1067" s="73" t="n">
        <f aca="false">MAX(AF1066,AE1067)</f>
        <v>7.47194341606817</v>
      </c>
      <c r="AG1067" s="70" t="n">
        <f aca="false">1-AE1067/AF1067</f>
        <v>0.0635966378674043</v>
      </c>
      <c r="AH1067" s="74" t="n">
        <f aca="false">IF(R1067&gt;0,AH1066+1,0)</f>
        <v>4</v>
      </c>
      <c r="AI1067" s="74" t="n">
        <f aca="false">IF(U1067&gt;0,AI1066+1,0)</f>
        <v>206</v>
      </c>
      <c r="AJ1067" s="74" t="n">
        <f aca="false">IF(G1067&gt;0,AJ1066+1,0)</f>
        <v>1</v>
      </c>
      <c r="AK1067" s="74" t="n">
        <f aca="false">IF(G1067&lt;=0,AK1066+1,0)</f>
        <v>0</v>
      </c>
      <c r="AL1067" s="74" t="n">
        <f aca="false">IF(K1067&gt;0,AL1066+1,0)</f>
        <v>1</v>
      </c>
      <c r="AM1067" s="74" t="n">
        <f aca="false">IF(K1067&lt;=0,AM1066+1,0)</f>
        <v>0</v>
      </c>
    </row>
    <row r="1068" customFormat="false" ht="15" hidden="false" customHeight="false" outlineLevel="0" collapsed="false">
      <c r="A1068" s="61" t="n">
        <v>1067</v>
      </c>
      <c r="B1068" s="62" t="n">
        <v>43087.40625</v>
      </c>
      <c r="C1068" s="63" t="n">
        <f aca="false">YEAR(B1068)</f>
        <v>2017</v>
      </c>
      <c r="D1068" s="32" t="s">
        <v>276</v>
      </c>
      <c r="E1068" s="64" t="n">
        <v>10308.05</v>
      </c>
      <c r="F1068" s="65" t="n">
        <v>-0.0087</v>
      </c>
      <c r="G1068" s="66" t="n">
        <v>-89.680035</v>
      </c>
      <c r="H1068" s="67" t="n">
        <f aca="false">E1068+IF(D1068="Long",1,-1)*G1068</f>
        <v>10397.730035</v>
      </c>
      <c r="I1068" s="68" t="n">
        <f aca="false">Assumptions!$B$58</f>
        <v>5.35750011455817</v>
      </c>
      <c r="J1068" s="68" t="n">
        <f aca="false">INDEX(Yearly!$L$5:$L$22,MATCH(C1068,Yearly!$A$5:$A$22,0))</f>
        <v>0.526967224382771</v>
      </c>
      <c r="K1068" s="68" t="n">
        <f aca="false">G1068-I1068-J1068</f>
        <v>-95.5645023389409</v>
      </c>
      <c r="L1068" s="69" t="n">
        <f aca="false">(I1068+J1068)/Assumptions!$B$8</f>
        <v>0.00025946824429442</v>
      </c>
      <c r="M1068" s="70" t="n">
        <f aca="false">F1068-L1068</f>
        <v>-0.00895946824429442</v>
      </c>
      <c r="N1068" s="71" t="n">
        <f aca="false">G1068*Assumptions!$B$7</f>
        <v>-705333.475275</v>
      </c>
      <c r="O1068" s="71" t="n">
        <f aca="false">K1068*Assumptions!$B$7</f>
        <v>-751614.81089577</v>
      </c>
      <c r="P1068" s="68" t="n">
        <f aca="false">P1067+G1068</f>
        <v>13272.411385</v>
      </c>
      <c r="Q1068" s="68" t="n">
        <f aca="false">MAX(Q1067,P1068)</f>
        <v>13481.98583</v>
      </c>
      <c r="R1068" s="68" t="n">
        <f aca="false">Q1068-P1068</f>
        <v>209.574444999998</v>
      </c>
      <c r="S1068" s="68" t="n">
        <f aca="false">S1067+K1068</f>
        <v>6983.2332177331</v>
      </c>
      <c r="T1068" s="68" t="n">
        <f aca="false">MAX(T1067,S1068)</f>
        <v>8242.57374158216</v>
      </c>
      <c r="U1068" s="68" t="n">
        <f aca="false">T1068-S1068</f>
        <v>1259.34052384906</v>
      </c>
      <c r="V1068" s="70" t="n">
        <f aca="false">V1067+F1068</f>
        <v>2.3553</v>
      </c>
      <c r="W1068" s="70" t="n">
        <f aca="false">MAX(W1067,V1068)</f>
        <v>2.3757</v>
      </c>
      <c r="X1068" s="70" t="n">
        <f aca="false">W1068-V1068</f>
        <v>0.0204</v>
      </c>
      <c r="Y1068" s="70" t="n">
        <f aca="false">Y1067+M1068</f>
        <v>2.07798653675471</v>
      </c>
      <c r="Z1068" s="70" t="n">
        <f aca="false">MAX(Z1067,Y1068)</f>
        <v>2.14372976820277</v>
      </c>
      <c r="AA1068" s="70" t="n">
        <f aca="false">Z1068-Y1068</f>
        <v>0.0657432314480619</v>
      </c>
      <c r="AB1068" s="72" t="n">
        <f aca="false">AB1067*(1+F1068)</f>
        <v>9.14541188735726</v>
      </c>
      <c r="AC1068" s="73" t="n">
        <f aca="false">MAX(AC1067,AB1068)</f>
        <v>9.33903707447139</v>
      </c>
      <c r="AD1068" s="70" t="n">
        <f aca="false">1-AB1068/AC1068</f>
        <v>0.0207328855823282</v>
      </c>
      <c r="AE1068" s="73" t="n">
        <f aca="false">AE1067*(1+M1068)</f>
        <v>6.93406575072327</v>
      </c>
      <c r="AF1068" s="73" t="n">
        <f aca="false">MAX(AF1067,AE1068)</f>
        <v>7.47194341606817</v>
      </c>
      <c r="AG1068" s="70" t="n">
        <f aca="false">1-AE1068/AF1068</f>
        <v>0.0719863140542819</v>
      </c>
      <c r="AH1068" s="74" t="n">
        <f aca="false">IF(R1068&gt;0,AH1067+1,0)</f>
        <v>5</v>
      </c>
      <c r="AI1068" s="74" t="n">
        <f aca="false">IF(U1068&gt;0,AI1067+1,0)</f>
        <v>207</v>
      </c>
      <c r="AJ1068" s="74" t="n">
        <f aca="false">IF(G1068&gt;0,AJ1067+1,0)</f>
        <v>0</v>
      </c>
      <c r="AK1068" s="74" t="n">
        <f aca="false">IF(G1068&lt;=0,AK1067+1,0)</f>
        <v>1</v>
      </c>
      <c r="AL1068" s="74" t="n">
        <f aca="false">IF(K1068&gt;0,AL1067+1,0)</f>
        <v>0</v>
      </c>
      <c r="AM1068" s="74" t="n">
        <f aca="false">IF(K1068&lt;=0,AM1067+1,0)</f>
        <v>1</v>
      </c>
    </row>
    <row r="1069" customFormat="false" ht="15" hidden="false" customHeight="false" outlineLevel="0" collapsed="false">
      <c r="A1069" s="61" t="n">
        <v>1068</v>
      </c>
      <c r="B1069" s="62" t="n">
        <v>43087.4479166667</v>
      </c>
      <c r="C1069" s="63" t="n">
        <f aca="false">YEAR(B1069)</f>
        <v>2017</v>
      </c>
      <c r="D1069" s="32" t="s">
        <v>277</v>
      </c>
      <c r="E1069" s="64" t="n">
        <v>10397.7</v>
      </c>
      <c r="F1069" s="65" t="n">
        <v>0.0044</v>
      </c>
      <c r="G1069" s="66" t="n">
        <v>45.74988</v>
      </c>
      <c r="H1069" s="67" t="n">
        <f aca="false">E1069+IF(D1069="Long",1,-1)*G1069</f>
        <v>10443.44988</v>
      </c>
      <c r="I1069" s="68" t="n">
        <f aca="false">Assumptions!$B$58</f>
        <v>5.35750011455817</v>
      </c>
      <c r="J1069" s="68" t="n">
        <f aca="false">INDEX(Yearly!$L$5:$L$22,MATCH(C1069,Yearly!$A$5:$A$22,0))</f>
        <v>0.526967224382771</v>
      </c>
      <c r="K1069" s="68" t="n">
        <f aca="false">G1069-I1069-J1069</f>
        <v>39.8654126610591</v>
      </c>
      <c r="L1069" s="69" t="n">
        <f aca="false">(I1069+J1069)/Assumptions!$B$8</f>
        <v>0.00025946824429442</v>
      </c>
      <c r="M1069" s="70" t="n">
        <f aca="false">F1069-L1069</f>
        <v>0.00414053175570558</v>
      </c>
      <c r="N1069" s="71" t="n">
        <f aca="false">G1069*Assumptions!$B$7</f>
        <v>359822.8062</v>
      </c>
      <c r="O1069" s="71" t="n">
        <f aca="false">K1069*Assumptions!$B$7</f>
        <v>313541.470579229</v>
      </c>
      <c r="P1069" s="68" t="n">
        <f aca="false">P1068+G1069</f>
        <v>13318.161265</v>
      </c>
      <c r="Q1069" s="68" t="n">
        <f aca="false">MAX(Q1068,P1069)</f>
        <v>13481.98583</v>
      </c>
      <c r="R1069" s="68" t="n">
        <f aca="false">Q1069-P1069</f>
        <v>163.824564999999</v>
      </c>
      <c r="S1069" s="68" t="n">
        <f aca="false">S1068+K1069</f>
        <v>7023.09863039416</v>
      </c>
      <c r="T1069" s="68" t="n">
        <f aca="false">MAX(T1068,S1069)</f>
        <v>8242.57374158216</v>
      </c>
      <c r="U1069" s="68" t="n">
        <f aca="false">T1069-S1069</f>
        <v>1219.475111188</v>
      </c>
      <c r="V1069" s="70" t="n">
        <f aca="false">V1068+F1069</f>
        <v>2.3597</v>
      </c>
      <c r="W1069" s="70" t="n">
        <f aca="false">MAX(W1068,V1069)</f>
        <v>2.3757</v>
      </c>
      <c r="X1069" s="70" t="n">
        <f aca="false">W1069-V1069</f>
        <v>0.016</v>
      </c>
      <c r="Y1069" s="70" t="n">
        <f aca="false">Y1068+M1069</f>
        <v>2.08212706851041</v>
      </c>
      <c r="Z1069" s="70" t="n">
        <f aca="false">MAX(Z1068,Y1069)</f>
        <v>2.14372976820277</v>
      </c>
      <c r="AA1069" s="70" t="n">
        <f aca="false">Z1069-Y1069</f>
        <v>0.0616026996923562</v>
      </c>
      <c r="AB1069" s="72" t="n">
        <f aca="false">AB1068*(1+F1069)</f>
        <v>9.18565169966163</v>
      </c>
      <c r="AC1069" s="73" t="n">
        <f aca="false">MAX(AC1068,AB1069)</f>
        <v>9.33903707447139</v>
      </c>
      <c r="AD1069" s="70" t="n">
        <f aca="false">1-AB1069/AC1069</f>
        <v>0.0164241102788906</v>
      </c>
      <c r="AE1069" s="73" t="n">
        <f aca="false">AE1068*(1+M1069)</f>
        <v>6.96277647016029</v>
      </c>
      <c r="AF1069" s="73" t="n">
        <f aca="false">MAX(AF1068,AE1069)</f>
        <v>7.47194341606817</v>
      </c>
      <c r="AG1069" s="70" t="n">
        <f aca="false">1-AE1069/AF1069</f>
        <v>0.0681438439178943</v>
      </c>
      <c r="AH1069" s="74" t="n">
        <f aca="false">IF(R1069&gt;0,AH1068+1,0)</f>
        <v>6</v>
      </c>
      <c r="AI1069" s="74" t="n">
        <f aca="false">IF(U1069&gt;0,AI1068+1,0)</f>
        <v>208</v>
      </c>
      <c r="AJ1069" s="74" t="n">
        <f aca="false">IF(G1069&gt;0,AJ1068+1,0)</f>
        <v>1</v>
      </c>
      <c r="AK1069" s="74" t="n">
        <f aca="false">IF(G1069&lt;=0,AK1068+1,0)</f>
        <v>0</v>
      </c>
      <c r="AL1069" s="74" t="n">
        <f aca="false">IF(K1069&gt;0,AL1068+1,0)</f>
        <v>1</v>
      </c>
      <c r="AM1069" s="74" t="n">
        <f aca="false">IF(K1069&lt;=0,AM1068+1,0)</f>
        <v>0</v>
      </c>
    </row>
    <row r="1070" customFormat="false" ht="15" hidden="false" customHeight="false" outlineLevel="0" collapsed="false">
      <c r="A1070" s="61" t="n">
        <v>1069</v>
      </c>
      <c r="B1070" s="62" t="n">
        <v>43101.6354166667</v>
      </c>
      <c r="C1070" s="63" t="n">
        <f aca="false">YEAR(B1070)</f>
        <v>2018</v>
      </c>
      <c r="D1070" s="32" t="s">
        <v>276</v>
      </c>
      <c r="E1070" s="64" t="n">
        <v>10443.25</v>
      </c>
      <c r="F1070" s="65" t="n">
        <v>-0.005</v>
      </c>
      <c r="G1070" s="66" t="n">
        <v>-52.21625</v>
      </c>
      <c r="H1070" s="67" t="n">
        <f aca="false">E1070+IF(D1070="Long",1,-1)*G1070</f>
        <v>10495.46625</v>
      </c>
      <c r="I1070" s="68" t="n">
        <f aca="false">Assumptions!$B$58</f>
        <v>5.35750011455817</v>
      </c>
      <c r="J1070" s="68" t="n">
        <f aca="false">INDEX(Yearly!$L$5:$L$22,MATCH(C1070,Yearly!$A$5:$A$22,0))</f>
        <v>0.54483052012456</v>
      </c>
      <c r="K1070" s="68" t="n">
        <f aca="false">G1070-I1070-J1070</f>
        <v>-58.1185806346827</v>
      </c>
      <c r="L1070" s="69" t="n">
        <f aca="false">(I1070+J1070)/Assumptions!$B$8</f>
        <v>0.000260255904029187</v>
      </c>
      <c r="M1070" s="70" t="n">
        <f aca="false">F1070-L1070</f>
        <v>-0.00526025590402919</v>
      </c>
      <c r="N1070" s="71" t="n">
        <f aca="false">G1070*Assumptions!$B$7</f>
        <v>-410680.80625</v>
      </c>
      <c r="O1070" s="71" t="n">
        <f aca="false">K1070*Assumptions!$B$7</f>
        <v>-457102.63669178</v>
      </c>
      <c r="P1070" s="68" t="n">
        <f aca="false">P1069+G1070</f>
        <v>13265.945015</v>
      </c>
      <c r="Q1070" s="68" t="n">
        <f aca="false">MAX(Q1069,P1070)</f>
        <v>13481.98583</v>
      </c>
      <c r="R1070" s="68" t="n">
        <f aca="false">Q1070-P1070</f>
        <v>216.040814999998</v>
      </c>
      <c r="S1070" s="68" t="n">
        <f aca="false">S1069+K1070</f>
        <v>6964.98004975948</v>
      </c>
      <c r="T1070" s="68" t="n">
        <f aca="false">MAX(T1069,S1070)</f>
        <v>8242.57374158216</v>
      </c>
      <c r="U1070" s="68" t="n">
        <f aca="false">T1070-S1070</f>
        <v>1277.59369182268</v>
      </c>
      <c r="V1070" s="70" t="n">
        <f aca="false">V1069+F1070</f>
        <v>2.3547</v>
      </c>
      <c r="W1070" s="70" t="n">
        <f aca="false">MAX(W1069,V1070)</f>
        <v>2.3757</v>
      </c>
      <c r="X1070" s="70" t="n">
        <f aca="false">W1070-V1070</f>
        <v>0.0209999999999999</v>
      </c>
      <c r="Y1070" s="70" t="n">
        <f aca="false">Y1069+M1070</f>
        <v>2.07686681260638</v>
      </c>
      <c r="Z1070" s="70" t="n">
        <f aca="false">MAX(Z1069,Y1070)</f>
        <v>2.14372976820277</v>
      </c>
      <c r="AA1070" s="70" t="n">
        <f aca="false">Z1070-Y1070</f>
        <v>0.0668629555963856</v>
      </c>
      <c r="AB1070" s="72" t="n">
        <f aca="false">AB1069*(1+F1070)</f>
        <v>9.13972344116332</v>
      </c>
      <c r="AC1070" s="73" t="n">
        <f aca="false">MAX(AC1069,AB1070)</f>
        <v>9.33903707447139</v>
      </c>
      <c r="AD1070" s="70" t="n">
        <f aca="false">1-AB1070/AC1070</f>
        <v>0.0213419897274962</v>
      </c>
      <c r="AE1070" s="73" t="n">
        <f aca="false">AE1069*(1+M1070)</f>
        <v>6.92615048412469</v>
      </c>
      <c r="AF1070" s="73" t="n">
        <f aca="false">MAX(AF1069,AE1070)</f>
        <v>7.47194341606817</v>
      </c>
      <c r="AG1070" s="70" t="n">
        <f aca="false">1-AE1070/AF1070</f>
        <v>0.0730456457646311</v>
      </c>
      <c r="AH1070" s="74" t="n">
        <f aca="false">IF(R1070&gt;0,AH1069+1,0)</f>
        <v>7</v>
      </c>
      <c r="AI1070" s="74" t="n">
        <f aca="false">IF(U1070&gt;0,AI1069+1,0)</f>
        <v>209</v>
      </c>
      <c r="AJ1070" s="74" t="n">
        <f aca="false">IF(G1070&gt;0,AJ1069+1,0)</f>
        <v>0</v>
      </c>
      <c r="AK1070" s="74" t="n">
        <f aca="false">IF(G1070&lt;=0,AK1069+1,0)</f>
        <v>1</v>
      </c>
      <c r="AL1070" s="74" t="n">
        <f aca="false">IF(K1070&gt;0,AL1069+1,0)</f>
        <v>0</v>
      </c>
      <c r="AM1070" s="74" t="n">
        <f aca="false">IF(K1070&lt;=0,AM1069+1,0)</f>
        <v>1</v>
      </c>
    </row>
    <row r="1071" customFormat="false" ht="15" hidden="false" customHeight="false" outlineLevel="0" collapsed="false">
      <c r="A1071" s="61" t="n">
        <v>1070</v>
      </c>
      <c r="B1071" s="62" t="n">
        <v>43103.4270833333</v>
      </c>
      <c r="C1071" s="63" t="n">
        <f aca="false">YEAR(B1071)</f>
        <v>2018</v>
      </c>
      <c r="D1071" s="32" t="s">
        <v>277</v>
      </c>
      <c r="E1071" s="64" t="n">
        <v>10495.55</v>
      </c>
      <c r="F1071" s="65" t="n">
        <v>-0.0027</v>
      </c>
      <c r="G1071" s="66" t="n">
        <v>-28.337985</v>
      </c>
      <c r="H1071" s="67" t="n">
        <f aca="false">E1071+IF(D1071="Long",1,-1)*G1071</f>
        <v>10467.212015</v>
      </c>
      <c r="I1071" s="68" t="n">
        <f aca="false">Assumptions!$B$58</f>
        <v>5.35750011455817</v>
      </c>
      <c r="J1071" s="68" t="n">
        <f aca="false">INDEX(Yearly!$L$5:$L$22,MATCH(C1071,Yearly!$A$5:$A$22,0))</f>
        <v>0.54483052012456</v>
      </c>
      <c r="K1071" s="68" t="n">
        <f aca="false">G1071-I1071-J1071</f>
        <v>-34.2403156346827</v>
      </c>
      <c r="L1071" s="69" t="n">
        <f aca="false">(I1071+J1071)/Assumptions!$B$8</f>
        <v>0.000260255904029187</v>
      </c>
      <c r="M1071" s="70" t="n">
        <f aca="false">F1071-L1071</f>
        <v>-0.00296025590402919</v>
      </c>
      <c r="N1071" s="71" t="n">
        <f aca="false">G1071*Assumptions!$B$7</f>
        <v>-222878.252025</v>
      </c>
      <c r="O1071" s="71" t="n">
        <f aca="false">K1071*Assumptions!$B$7</f>
        <v>-269300.08246678</v>
      </c>
      <c r="P1071" s="68" t="n">
        <f aca="false">P1070+G1071</f>
        <v>13237.60703</v>
      </c>
      <c r="Q1071" s="68" t="n">
        <f aca="false">MAX(Q1070,P1071)</f>
        <v>13481.98583</v>
      </c>
      <c r="R1071" s="68" t="n">
        <f aca="false">Q1071-P1071</f>
        <v>244.378799999999</v>
      </c>
      <c r="S1071" s="68" t="n">
        <f aca="false">S1070+K1071</f>
        <v>6930.73973412479</v>
      </c>
      <c r="T1071" s="68" t="n">
        <f aca="false">MAX(T1070,S1071)</f>
        <v>8242.57374158216</v>
      </c>
      <c r="U1071" s="68" t="n">
        <f aca="false">T1071-S1071</f>
        <v>1311.83400745736</v>
      </c>
      <c r="V1071" s="70" t="n">
        <f aca="false">V1070+F1071</f>
        <v>2.352</v>
      </c>
      <c r="W1071" s="70" t="n">
        <f aca="false">MAX(W1070,V1071)</f>
        <v>2.3757</v>
      </c>
      <c r="X1071" s="70" t="n">
        <f aca="false">W1071-V1071</f>
        <v>0.0236999999999998</v>
      </c>
      <c r="Y1071" s="70" t="n">
        <f aca="false">Y1070+M1071</f>
        <v>2.07390655670235</v>
      </c>
      <c r="Z1071" s="70" t="n">
        <f aca="false">MAX(Z1070,Y1071)</f>
        <v>2.14372976820277</v>
      </c>
      <c r="AA1071" s="70" t="n">
        <f aca="false">Z1071-Y1071</f>
        <v>0.0698232115004149</v>
      </c>
      <c r="AB1071" s="72" t="n">
        <f aca="false">AB1070*(1+F1071)</f>
        <v>9.11504618787218</v>
      </c>
      <c r="AC1071" s="73" t="n">
        <f aca="false">MAX(AC1070,AB1071)</f>
        <v>9.33903707447139</v>
      </c>
      <c r="AD1071" s="70" t="n">
        <f aca="false">1-AB1071/AC1071</f>
        <v>0.023984366355232</v>
      </c>
      <c r="AE1071" s="73" t="n">
        <f aca="false">AE1070*(1+M1071)</f>
        <v>6.90564730626186</v>
      </c>
      <c r="AF1071" s="73" t="n">
        <f aca="false">MAX(AF1070,AE1071)</f>
        <v>7.47194341606817</v>
      </c>
      <c r="AG1071" s="70" t="n">
        <f aca="false">1-AE1071/AF1071</f>
        <v>0.075789667864522</v>
      </c>
      <c r="AH1071" s="74" t="n">
        <f aca="false">IF(R1071&gt;0,AH1070+1,0)</f>
        <v>8</v>
      </c>
      <c r="AI1071" s="74" t="n">
        <f aca="false">IF(U1071&gt;0,AI1070+1,0)</f>
        <v>210</v>
      </c>
      <c r="AJ1071" s="74" t="n">
        <f aca="false">IF(G1071&gt;0,AJ1070+1,0)</f>
        <v>0</v>
      </c>
      <c r="AK1071" s="74" t="n">
        <f aca="false">IF(G1071&lt;=0,AK1070+1,0)</f>
        <v>2</v>
      </c>
      <c r="AL1071" s="74" t="n">
        <f aca="false">IF(K1071&gt;0,AL1070+1,0)</f>
        <v>0</v>
      </c>
      <c r="AM1071" s="74" t="n">
        <f aca="false">IF(K1071&lt;=0,AM1070+1,0)</f>
        <v>2</v>
      </c>
    </row>
    <row r="1072" customFormat="false" ht="15" hidden="false" customHeight="false" outlineLevel="0" collapsed="false">
      <c r="A1072" s="61" t="n">
        <v>1071</v>
      </c>
      <c r="B1072" s="62" t="n">
        <v>43103.5520833333</v>
      </c>
      <c r="C1072" s="63" t="n">
        <f aca="false">YEAR(B1072)</f>
        <v>2018</v>
      </c>
      <c r="D1072" s="32" t="s">
        <v>276</v>
      </c>
      <c r="E1072" s="64" t="n">
        <v>10467.65</v>
      </c>
      <c r="F1072" s="65" t="n">
        <v>-0.0007</v>
      </c>
      <c r="G1072" s="66" t="n">
        <v>-7.327355</v>
      </c>
      <c r="H1072" s="67" t="n">
        <f aca="false">E1072+IF(D1072="Long",1,-1)*G1072</f>
        <v>10474.977355</v>
      </c>
      <c r="I1072" s="68" t="n">
        <f aca="false">Assumptions!$B$58</f>
        <v>5.35750011455817</v>
      </c>
      <c r="J1072" s="68" t="n">
        <f aca="false">INDEX(Yearly!$L$5:$L$22,MATCH(C1072,Yearly!$A$5:$A$22,0))</f>
        <v>0.54483052012456</v>
      </c>
      <c r="K1072" s="68" t="n">
        <f aca="false">G1072-I1072-J1072</f>
        <v>-13.2296856346827</v>
      </c>
      <c r="L1072" s="69" t="n">
        <f aca="false">(I1072+J1072)/Assumptions!$B$8</f>
        <v>0.000260255904029187</v>
      </c>
      <c r="M1072" s="70" t="n">
        <f aca="false">F1072-L1072</f>
        <v>-0.000960255904029187</v>
      </c>
      <c r="N1072" s="71" t="n">
        <f aca="false">G1072*Assumptions!$B$7</f>
        <v>-57629.647075</v>
      </c>
      <c r="O1072" s="71" t="n">
        <f aca="false">K1072*Assumptions!$B$7</f>
        <v>-104051.47751678</v>
      </c>
      <c r="P1072" s="68" t="n">
        <f aca="false">P1071+G1072</f>
        <v>13230.279675</v>
      </c>
      <c r="Q1072" s="68" t="n">
        <f aca="false">MAX(Q1071,P1072)</f>
        <v>13481.98583</v>
      </c>
      <c r="R1072" s="68" t="n">
        <f aca="false">Q1072-P1072</f>
        <v>251.706154999998</v>
      </c>
      <c r="S1072" s="68" t="n">
        <f aca="false">S1071+K1072</f>
        <v>6917.51004849011</v>
      </c>
      <c r="T1072" s="68" t="n">
        <f aca="false">MAX(T1071,S1072)</f>
        <v>8242.57374158216</v>
      </c>
      <c r="U1072" s="68" t="n">
        <f aca="false">T1072-S1072</f>
        <v>1325.06369309205</v>
      </c>
      <c r="V1072" s="70" t="n">
        <f aca="false">V1071+F1072</f>
        <v>2.3513</v>
      </c>
      <c r="W1072" s="70" t="n">
        <f aca="false">MAX(W1071,V1072)</f>
        <v>2.3757</v>
      </c>
      <c r="X1072" s="70" t="n">
        <f aca="false">W1072-V1072</f>
        <v>0.0244</v>
      </c>
      <c r="Y1072" s="70" t="n">
        <f aca="false">Y1071+M1072</f>
        <v>2.07294630079832</v>
      </c>
      <c r="Z1072" s="70" t="n">
        <f aca="false">MAX(Z1071,Y1072)</f>
        <v>2.14372976820277</v>
      </c>
      <c r="AA1072" s="70" t="n">
        <f aca="false">Z1072-Y1072</f>
        <v>0.0707834674044441</v>
      </c>
      <c r="AB1072" s="72" t="n">
        <f aca="false">AB1071*(1+F1072)</f>
        <v>9.10866565554067</v>
      </c>
      <c r="AC1072" s="73" t="n">
        <f aca="false">MAX(AC1071,AB1072)</f>
        <v>9.33903707447139</v>
      </c>
      <c r="AD1072" s="70" t="n">
        <f aca="false">1-AB1072/AC1072</f>
        <v>0.0246675772987833</v>
      </c>
      <c r="AE1072" s="73" t="n">
        <f aca="false">AE1071*(1+M1072)</f>
        <v>6.89901611766488</v>
      </c>
      <c r="AF1072" s="73" t="n">
        <f aca="false">MAX(AF1071,AE1072)</f>
        <v>7.47194341606817</v>
      </c>
      <c r="AG1072" s="70" t="n">
        <f aca="false">1-AE1072/AF1072</f>
        <v>0.0766771462925199</v>
      </c>
      <c r="AH1072" s="74" t="n">
        <f aca="false">IF(R1072&gt;0,AH1071+1,0)</f>
        <v>9</v>
      </c>
      <c r="AI1072" s="74" t="n">
        <f aca="false">IF(U1072&gt;0,AI1071+1,0)</f>
        <v>211</v>
      </c>
      <c r="AJ1072" s="74" t="n">
        <f aca="false">IF(G1072&gt;0,AJ1071+1,0)</f>
        <v>0</v>
      </c>
      <c r="AK1072" s="74" t="n">
        <f aca="false">IF(G1072&lt;=0,AK1071+1,0)</f>
        <v>3</v>
      </c>
      <c r="AL1072" s="74" t="n">
        <f aca="false">IF(K1072&gt;0,AL1071+1,0)</f>
        <v>0</v>
      </c>
      <c r="AM1072" s="74" t="n">
        <f aca="false">IF(K1072&lt;=0,AM1071+1,0)</f>
        <v>3</v>
      </c>
    </row>
    <row r="1073" customFormat="false" ht="15" hidden="false" customHeight="false" outlineLevel="0" collapsed="false">
      <c r="A1073" s="61" t="n">
        <v>1072</v>
      </c>
      <c r="B1073" s="62" t="n">
        <v>43104.53125</v>
      </c>
      <c r="C1073" s="63" t="n">
        <f aca="false">YEAR(B1073)</f>
        <v>2018</v>
      </c>
      <c r="D1073" s="32" t="s">
        <v>277</v>
      </c>
      <c r="E1073" s="64" t="n">
        <v>10475.1</v>
      </c>
      <c r="F1073" s="65" t="n">
        <v>0.0121</v>
      </c>
      <c r="G1073" s="66" t="n">
        <v>126.74871</v>
      </c>
      <c r="H1073" s="67" t="n">
        <f aca="false">E1073+IF(D1073="Long",1,-1)*G1073</f>
        <v>10601.84871</v>
      </c>
      <c r="I1073" s="68" t="n">
        <f aca="false">Assumptions!$B$58</f>
        <v>5.35750011455817</v>
      </c>
      <c r="J1073" s="68" t="n">
        <f aca="false">INDEX(Yearly!$L$5:$L$22,MATCH(C1073,Yearly!$A$5:$A$22,0))</f>
        <v>0.54483052012456</v>
      </c>
      <c r="K1073" s="68" t="n">
        <f aca="false">G1073-I1073-J1073</f>
        <v>120.846379365317</v>
      </c>
      <c r="L1073" s="69" t="n">
        <f aca="false">(I1073+J1073)/Assumptions!$B$8</f>
        <v>0.000260255904029187</v>
      </c>
      <c r="M1073" s="70" t="n">
        <f aca="false">F1073-L1073</f>
        <v>0.0118397440959708</v>
      </c>
      <c r="N1073" s="71" t="n">
        <f aca="false">G1073*Assumptions!$B$7</f>
        <v>996878.60415</v>
      </c>
      <c r="O1073" s="71" t="n">
        <f aca="false">K1073*Assumptions!$B$7</f>
        <v>950456.77370822</v>
      </c>
      <c r="P1073" s="68" t="n">
        <f aca="false">P1072+G1073</f>
        <v>13357.028385</v>
      </c>
      <c r="Q1073" s="68" t="n">
        <f aca="false">MAX(Q1072,P1073)</f>
        <v>13481.98583</v>
      </c>
      <c r="R1073" s="68" t="n">
        <f aca="false">Q1073-P1073</f>
        <v>124.957444999998</v>
      </c>
      <c r="S1073" s="68" t="n">
        <f aca="false">S1072+K1073</f>
        <v>7038.35642785543</v>
      </c>
      <c r="T1073" s="68" t="n">
        <f aca="false">MAX(T1072,S1073)</f>
        <v>8242.57374158216</v>
      </c>
      <c r="U1073" s="68" t="n">
        <f aca="false">T1073-S1073</f>
        <v>1204.21731372673</v>
      </c>
      <c r="V1073" s="70" t="n">
        <f aca="false">V1072+F1073</f>
        <v>2.3634</v>
      </c>
      <c r="W1073" s="70" t="n">
        <f aca="false">MAX(W1072,V1073)</f>
        <v>2.3757</v>
      </c>
      <c r="X1073" s="70" t="n">
        <f aca="false">W1073-V1073</f>
        <v>0.0122999999999998</v>
      </c>
      <c r="Y1073" s="70" t="n">
        <f aca="false">Y1072+M1073</f>
        <v>2.08478604489429</v>
      </c>
      <c r="Z1073" s="70" t="n">
        <f aca="false">MAX(Z1072,Y1073)</f>
        <v>2.14372976820277</v>
      </c>
      <c r="AA1073" s="70" t="n">
        <f aca="false">Z1073-Y1073</f>
        <v>0.0589437233084733</v>
      </c>
      <c r="AB1073" s="72" t="n">
        <f aca="false">AB1072*(1+F1073)</f>
        <v>9.21888050997271</v>
      </c>
      <c r="AC1073" s="73" t="n">
        <f aca="false">MAX(AC1072,AB1073)</f>
        <v>9.33903707447139</v>
      </c>
      <c r="AD1073" s="70" t="n">
        <f aca="false">1-AB1073/AC1073</f>
        <v>0.0128660549840985</v>
      </c>
      <c r="AE1073" s="73" t="n">
        <f aca="false">AE1072*(1+M1073)</f>
        <v>6.98069870301201</v>
      </c>
      <c r="AF1073" s="73" t="n">
        <f aca="false">MAX(AF1072,AE1073)</f>
        <v>7.47194341606817</v>
      </c>
      <c r="AG1073" s="70" t="n">
        <f aca="false">1-AE1073/AF1073</f>
        <v>0.0657452399866618</v>
      </c>
      <c r="AH1073" s="74" t="n">
        <f aca="false">IF(R1073&gt;0,AH1072+1,0)</f>
        <v>10</v>
      </c>
      <c r="AI1073" s="74" t="n">
        <f aca="false">IF(U1073&gt;0,AI1072+1,0)</f>
        <v>212</v>
      </c>
      <c r="AJ1073" s="74" t="n">
        <f aca="false">IF(G1073&gt;0,AJ1072+1,0)</f>
        <v>1</v>
      </c>
      <c r="AK1073" s="74" t="n">
        <f aca="false">IF(G1073&lt;=0,AK1072+1,0)</f>
        <v>0</v>
      </c>
      <c r="AL1073" s="74" t="n">
        <f aca="false">IF(K1073&gt;0,AL1072+1,0)</f>
        <v>1</v>
      </c>
      <c r="AM1073" s="74" t="n">
        <f aca="false">IF(K1073&lt;=0,AM1072+1,0)</f>
        <v>0</v>
      </c>
    </row>
    <row r="1074" customFormat="false" ht="15" hidden="false" customHeight="false" outlineLevel="0" collapsed="false">
      <c r="A1074" s="61" t="n">
        <v>1073</v>
      </c>
      <c r="B1074" s="62" t="n">
        <v>43112.53125</v>
      </c>
      <c r="C1074" s="63" t="n">
        <f aca="false">YEAR(B1074)</f>
        <v>2018</v>
      </c>
      <c r="D1074" s="32" t="s">
        <v>276</v>
      </c>
      <c r="E1074" s="64" t="n">
        <v>10601.5</v>
      </c>
      <c r="F1074" s="65" t="n">
        <v>-0.007</v>
      </c>
      <c r="G1074" s="66" t="n">
        <v>-74.2105</v>
      </c>
      <c r="H1074" s="67" t="n">
        <f aca="false">E1074+IF(D1074="Long",1,-1)*G1074</f>
        <v>10675.7105</v>
      </c>
      <c r="I1074" s="68" t="n">
        <f aca="false">Assumptions!$B$58</f>
        <v>5.35750011455817</v>
      </c>
      <c r="J1074" s="68" t="n">
        <f aca="false">INDEX(Yearly!$L$5:$L$22,MATCH(C1074,Yearly!$A$5:$A$22,0))</f>
        <v>0.54483052012456</v>
      </c>
      <c r="K1074" s="68" t="n">
        <f aca="false">G1074-I1074-J1074</f>
        <v>-80.1128306346827</v>
      </c>
      <c r="L1074" s="69" t="n">
        <f aca="false">(I1074+J1074)/Assumptions!$B$8</f>
        <v>0.000260255904029187</v>
      </c>
      <c r="M1074" s="70" t="n">
        <f aca="false">F1074-L1074</f>
        <v>-0.00726025590402919</v>
      </c>
      <c r="N1074" s="71" t="n">
        <f aca="false">G1074*Assumptions!$B$7</f>
        <v>-583665.5825</v>
      </c>
      <c r="O1074" s="71" t="n">
        <f aca="false">K1074*Assumptions!$B$7</f>
        <v>-630087.41294178</v>
      </c>
      <c r="P1074" s="68" t="n">
        <f aca="false">P1073+G1074</f>
        <v>13282.817885</v>
      </c>
      <c r="Q1074" s="68" t="n">
        <f aca="false">MAX(Q1073,P1074)</f>
        <v>13481.98583</v>
      </c>
      <c r="R1074" s="68" t="n">
        <f aca="false">Q1074-P1074</f>
        <v>199.167944999997</v>
      </c>
      <c r="S1074" s="68" t="n">
        <f aca="false">S1073+K1074</f>
        <v>6958.24359722075</v>
      </c>
      <c r="T1074" s="68" t="n">
        <f aca="false">MAX(T1073,S1074)</f>
        <v>8242.57374158216</v>
      </c>
      <c r="U1074" s="68" t="n">
        <f aca="false">T1074-S1074</f>
        <v>1284.33014436141</v>
      </c>
      <c r="V1074" s="70" t="n">
        <f aca="false">V1073+F1074</f>
        <v>2.3564</v>
      </c>
      <c r="W1074" s="70" t="n">
        <f aca="false">MAX(W1073,V1074)</f>
        <v>2.3757</v>
      </c>
      <c r="X1074" s="70" t="n">
        <f aca="false">W1074-V1074</f>
        <v>0.0192999999999999</v>
      </c>
      <c r="Y1074" s="70" t="n">
        <f aca="false">Y1073+M1074</f>
        <v>2.07752578899026</v>
      </c>
      <c r="Z1074" s="70" t="n">
        <f aca="false">MAX(Z1073,Y1074)</f>
        <v>2.14372976820277</v>
      </c>
      <c r="AA1074" s="70" t="n">
        <f aca="false">Z1074-Y1074</f>
        <v>0.0662039792125024</v>
      </c>
      <c r="AB1074" s="72" t="n">
        <f aca="false">AB1073*(1+F1074)</f>
        <v>9.1543483464029</v>
      </c>
      <c r="AC1074" s="73" t="n">
        <f aca="false">MAX(AC1073,AB1074)</f>
        <v>9.33903707447139</v>
      </c>
      <c r="AD1074" s="70" t="n">
        <f aca="false">1-AB1074/AC1074</f>
        <v>0.0197759925992098</v>
      </c>
      <c r="AE1074" s="73" t="n">
        <f aca="false">AE1073*(1+M1074)</f>
        <v>6.93001704403922</v>
      </c>
      <c r="AF1074" s="73" t="n">
        <f aca="false">MAX(AF1073,AE1074)</f>
        <v>7.47194341606817</v>
      </c>
      <c r="AG1074" s="70" t="n">
        <f aca="false">1-AE1074/AF1074</f>
        <v>0.0725281686239161</v>
      </c>
      <c r="AH1074" s="74" t="n">
        <f aca="false">IF(R1074&gt;0,AH1073+1,0)</f>
        <v>11</v>
      </c>
      <c r="AI1074" s="74" t="n">
        <f aca="false">IF(U1074&gt;0,AI1073+1,0)</f>
        <v>213</v>
      </c>
      <c r="AJ1074" s="74" t="n">
        <f aca="false">IF(G1074&gt;0,AJ1073+1,0)</f>
        <v>0</v>
      </c>
      <c r="AK1074" s="74" t="n">
        <f aca="false">IF(G1074&lt;=0,AK1073+1,0)</f>
        <v>1</v>
      </c>
      <c r="AL1074" s="74" t="n">
        <f aca="false">IF(K1074&gt;0,AL1073+1,0)</f>
        <v>0</v>
      </c>
      <c r="AM1074" s="74" t="n">
        <f aca="false">IF(K1074&lt;=0,AM1073+1,0)</f>
        <v>1</v>
      </c>
    </row>
    <row r="1075" customFormat="false" ht="15" hidden="false" customHeight="false" outlineLevel="0" collapsed="false">
      <c r="A1075" s="61" t="n">
        <v>1074</v>
      </c>
      <c r="B1075" s="62" t="n">
        <v>43112.6145833333</v>
      </c>
      <c r="C1075" s="63" t="n">
        <f aca="false">YEAR(B1075)</f>
        <v>2018</v>
      </c>
      <c r="D1075" s="32" t="s">
        <v>277</v>
      </c>
      <c r="E1075" s="64" t="n">
        <v>10675.45</v>
      </c>
      <c r="F1075" s="65" t="n">
        <v>0.0342</v>
      </c>
      <c r="G1075" s="66" t="n">
        <v>365.10039</v>
      </c>
      <c r="H1075" s="67" t="n">
        <f aca="false">E1075+IF(D1075="Long",1,-1)*G1075</f>
        <v>11040.55039</v>
      </c>
      <c r="I1075" s="68" t="n">
        <f aca="false">Assumptions!$B$58</f>
        <v>5.35750011455817</v>
      </c>
      <c r="J1075" s="68" t="n">
        <f aca="false">INDEX(Yearly!$L$5:$L$22,MATCH(C1075,Yearly!$A$5:$A$22,0))</f>
        <v>0.54483052012456</v>
      </c>
      <c r="K1075" s="68" t="n">
        <f aca="false">G1075-I1075-J1075</f>
        <v>359.198059365317</v>
      </c>
      <c r="L1075" s="69" t="n">
        <f aca="false">(I1075+J1075)/Assumptions!$B$8</f>
        <v>0.000260255904029187</v>
      </c>
      <c r="M1075" s="70" t="n">
        <f aca="false">F1075-L1075</f>
        <v>0.0339397440959708</v>
      </c>
      <c r="N1075" s="71" t="n">
        <f aca="false">G1075*Assumptions!$B$7</f>
        <v>2871514.56735</v>
      </c>
      <c r="O1075" s="71" t="n">
        <f aca="false">K1075*Assumptions!$B$7</f>
        <v>2825092.73690822</v>
      </c>
      <c r="P1075" s="68" t="n">
        <f aca="false">P1074+G1075</f>
        <v>13647.918275</v>
      </c>
      <c r="Q1075" s="68" t="n">
        <f aca="false">MAX(Q1074,P1075)</f>
        <v>13647.918275</v>
      </c>
      <c r="R1075" s="68" t="n">
        <f aca="false">Q1075-P1075</f>
        <v>0</v>
      </c>
      <c r="S1075" s="68" t="n">
        <f aca="false">S1074+K1075</f>
        <v>7317.44165658606</v>
      </c>
      <c r="T1075" s="68" t="n">
        <f aca="false">MAX(T1074,S1075)</f>
        <v>8242.57374158216</v>
      </c>
      <c r="U1075" s="68" t="n">
        <f aca="false">T1075-S1075</f>
        <v>925.132084996095</v>
      </c>
      <c r="V1075" s="70" t="n">
        <f aca="false">V1074+F1075</f>
        <v>2.3906</v>
      </c>
      <c r="W1075" s="70" t="n">
        <f aca="false">MAX(W1074,V1075)</f>
        <v>2.3906</v>
      </c>
      <c r="X1075" s="70" t="n">
        <f aca="false">W1075-V1075</f>
        <v>0</v>
      </c>
      <c r="Y1075" s="70" t="n">
        <f aca="false">Y1074+M1075</f>
        <v>2.11146553308624</v>
      </c>
      <c r="Z1075" s="70" t="n">
        <f aca="false">MAX(Z1074,Y1075)</f>
        <v>2.14372976820277</v>
      </c>
      <c r="AA1075" s="70" t="n">
        <f aca="false">Z1075-Y1075</f>
        <v>0.0322642351165317</v>
      </c>
      <c r="AB1075" s="72" t="n">
        <f aca="false">AB1074*(1+F1075)</f>
        <v>9.46742705984988</v>
      </c>
      <c r="AC1075" s="73" t="n">
        <f aca="false">MAX(AC1074,AB1075)</f>
        <v>9.46742705984988</v>
      </c>
      <c r="AD1075" s="70" t="n">
        <f aca="false">1-AB1075/AC1075</f>
        <v>0</v>
      </c>
      <c r="AE1075" s="73" t="n">
        <f aca="false">AE1074*(1+M1075)</f>
        <v>7.16522004909463</v>
      </c>
      <c r="AF1075" s="73" t="n">
        <f aca="false">MAX(AF1074,AE1075)</f>
        <v>7.47194341606817</v>
      </c>
      <c r="AG1075" s="70" t="n">
        <f aca="false">1-AE1075/AF1075</f>
        <v>0.0410500120107904</v>
      </c>
      <c r="AH1075" s="74" t="n">
        <f aca="false">IF(R1075&gt;0,AH1074+1,0)</f>
        <v>0</v>
      </c>
      <c r="AI1075" s="74" t="n">
        <f aca="false">IF(U1075&gt;0,AI1074+1,0)</f>
        <v>214</v>
      </c>
      <c r="AJ1075" s="74" t="n">
        <f aca="false">IF(G1075&gt;0,AJ1074+1,0)</f>
        <v>1</v>
      </c>
      <c r="AK1075" s="74" t="n">
        <f aca="false">IF(G1075&lt;=0,AK1074+1,0)</f>
        <v>0</v>
      </c>
      <c r="AL1075" s="74" t="n">
        <f aca="false">IF(K1075&gt;0,AL1074+1,0)</f>
        <v>1</v>
      </c>
      <c r="AM1075" s="74" t="n">
        <f aca="false">IF(K1075&lt;=0,AM1074+1,0)</f>
        <v>0</v>
      </c>
    </row>
    <row r="1076" customFormat="false" ht="15" hidden="false" customHeight="false" outlineLevel="0" collapsed="false">
      <c r="A1076" s="61" t="n">
        <v>1075</v>
      </c>
      <c r="B1076" s="62" t="n">
        <v>43130.5104166667</v>
      </c>
      <c r="C1076" s="63" t="n">
        <f aca="false">YEAR(B1076)</f>
        <v>2018</v>
      </c>
      <c r="D1076" s="32" t="s">
        <v>276</v>
      </c>
      <c r="E1076" s="64" t="n">
        <v>11040.15</v>
      </c>
      <c r="F1076" s="65" t="n">
        <v>-0.0025</v>
      </c>
      <c r="G1076" s="66" t="n">
        <v>-27.600375</v>
      </c>
      <c r="H1076" s="67" t="n">
        <f aca="false">E1076+IF(D1076="Long",1,-1)*G1076</f>
        <v>11067.750375</v>
      </c>
      <c r="I1076" s="68" t="n">
        <f aca="false">Assumptions!$B$58</f>
        <v>5.35750011455817</v>
      </c>
      <c r="J1076" s="68" t="n">
        <f aca="false">INDEX(Yearly!$L$5:$L$22,MATCH(C1076,Yearly!$A$5:$A$22,0))</f>
        <v>0.54483052012456</v>
      </c>
      <c r="K1076" s="68" t="n">
        <f aca="false">G1076-I1076-J1076</f>
        <v>-33.5027056346827</v>
      </c>
      <c r="L1076" s="69" t="n">
        <f aca="false">(I1076+J1076)/Assumptions!$B$8</f>
        <v>0.000260255904029187</v>
      </c>
      <c r="M1076" s="70" t="n">
        <f aca="false">F1076-L1076</f>
        <v>-0.00276025590402919</v>
      </c>
      <c r="N1076" s="71" t="n">
        <f aca="false">G1076*Assumptions!$B$7</f>
        <v>-217076.949375</v>
      </c>
      <c r="O1076" s="71" t="n">
        <f aca="false">K1076*Assumptions!$B$7</f>
        <v>-263498.77981678</v>
      </c>
      <c r="P1076" s="68" t="n">
        <f aca="false">P1075+G1076</f>
        <v>13620.3179</v>
      </c>
      <c r="Q1076" s="68" t="n">
        <f aca="false">MAX(Q1075,P1076)</f>
        <v>13647.918275</v>
      </c>
      <c r="R1076" s="68" t="n">
        <f aca="false">Q1076-P1076</f>
        <v>27.600375</v>
      </c>
      <c r="S1076" s="68" t="n">
        <f aca="false">S1075+K1076</f>
        <v>7283.93895095138</v>
      </c>
      <c r="T1076" s="68" t="n">
        <f aca="false">MAX(T1075,S1076)</f>
        <v>8242.57374158216</v>
      </c>
      <c r="U1076" s="68" t="n">
        <f aca="false">T1076-S1076</f>
        <v>958.634790630777</v>
      </c>
      <c r="V1076" s="70" t="n">
        <f aca="false">V1075+F1076</f>
        <v>2.3881</v>
      </c>
      <c r="W1076" s="70" t="n">
        <f aca="false">MAX(W1075,V1076)</f>
        <v>2.3906</v>
      </c>
      <c r="X1076" s="70" t="n">
        <f aca="false">W1076-V1076</f>
        <v>0.00249999999999995</v>
      </c>
      <c r="Y1076" s="70" t="n">
        <f aca="false">Y1075+M1076</f>
        <v>2.10870527718221</v>
      </c>
      <c r="Z1076" s="70" t="n">
        <f aca="false">MAX(Z1075,Y1076)</f>
        <v>2.14372976820277</v>
      </c>
      <c r="AA1076" s="70" t="n">
        <f aca="false">Z1076-Y1076</f>
        <v>0.035024491020561</v>
      </c>
      <c r="AB1076" s="72" t="n">
        <f aca="false">AB1075*(1+F1076)</f>
        <v>9.44375849220026</v>
      </c>
      <c r="AC1076" s="73" t="n">
        <f aca="false">MAX(AC1075,AB1076)</f>
        <v>9.46742705984988</v>
      </c>
      <c r="AD1076" s="70" t="n">
        <f aca="false">1-AB1076/AC1076</f>
        <v>0.00249999999999995</v>
      </c>
      <c r="AE1076" s="73" t="n">
        <f aca="false">AE1075*(1+M1076)</f>
        <v>7.14544220815045</v>
      </c>
      <c r="AF1076" s="73" t="n">
        <f aca="false">MAX(AF1075,AE1076)</f>
        <v>7.47194341606817</v>
      </c>
      <c r="AG1076" s="70" t="n">
        <f aca="false">1-AE1076/AF1076</f>
        <v>0.0436969593768063</v>
      </c>
      <c r="AH1076" s="74" t="n">
        <f aca="false">IF(R1076&gt;0,AH1075+1,0)</f>
        <v>1</v>
      </c>
      <c r="AI1076" s="74" t="n">
        <f aca="false">IF(U1076&gt;0,AI1075+1,0)</f>
        <v>215</v>
      </c>
      <c r="AJ1076" s="74" t="n">
        <f aca="false">IF(G1076&gt;0,AJ1075+1,0)</f>
        <v>0</v>
      </c>
      <c r="AK1076" s="74" t="n">
        <f aca="false">IF(G1076&lt;=0,AK1075+1,0)</f>
        <v>1</v>
      </c>
      <c r="AL1076" s="74" t="n">
        <f aca="false">IF(K1076&gt;0,AL1075+1,0)</f>
        <v>0</v>
      </c>
      <c r="AM1076" s="74" t="n">
        <f aca="false">IF(K1076&lt;=0,AM1075+1,0)</f>
        <v>1</v>
      </c>
    </row>
    <row r="1077" customFormat="false" ht="15" hidden="false" customHeight="false" outlineLevel="0" collapsed="false">
      <c r="A1077" s="61" t="n">
        <v>1076</v>
      </c>
      <c r="B1077" s="62" t="n">
        <v>43132.40625</v>
      </c>
      <c r="C1077" s="63" t="n">
        <f aca="false">YEAR(B1077)</f>
        <v>2018</v>
      </c>
      <c r="D1077" s="32" t="s">
        <v>277</v>
      </c>
      <c r="E1077" s="64" t="n">
        <v>11067.5</v>
      </c>
      <c r="F1077" s="65" t="n">
        <v>-0.0122</v>
      </c>
      <c r="G1077" s="66" t="n">
        <v>-135.0235</v>
      </c>
      <c r="H1077" s="67" t="n">
        <f aca="false">E1077+IF(D1077="Long",1,-1)*G1077</f>
        <v>10932.4765</v>
      </c>
      <c r="I1077" s="68" t="n">
        <f aca="false">Assumptions!$B$58</f>
        <v>5.35750011455817</v>
      </c>
      <c r="J1077" s="68" t="n">
        <f aca="false">INDEX(Yearly!$L$5:$L$22,MATCH(C1077,Yearly!$A$5:$A$22,0))</f>
        <v>0.54483052012456</v>
      </c>
      <c r="K1077" s="68" t="n">
        <f aca="false">G1077-I1077-J1077</f>
        <v>-140.925830634683</v>
      </c>
      <c r="L1077" s="69" t="n">
        <f aca="false">(I1077+J1077)/Assumptions!$B$8</f>
        <v>0.000260255904029187</v>
      </c>
      <c r="M1077" s="70" t="n">
        <f aca="false">F1077-L1077</f>
        <v>-0.0124602559040292</v>
      </c>
      <c r="N1077" s="71" t="n">
        <f aca="false">G1077*Assumptions!$B$7</f>
        <v>-1061959.8275</v>
      </c>
      <c r="O1077" s="71" t="n">
        <f aca="false">K1077*Assumptions!$B$7</f>
        <v>-1108381.65794178</v>
      </c>
      <c r="P1077" s="68" t="n">
        <f aca="false">P1076+G1077</f>
        <v>13485.2944</v>
      </c>
      <c r="Q1077" s="68" t="n">
        <f aca="false">MAX(Q1076,P1077)</f>
        <v>13647.918275</v>
      </c>
      <c r="R1077" s="68" t="n">
        <f aca="false">Q1077-P1077</f>
        <v>162.623874999999</v>
      </c>
      <c r="S1077" s="68" t="n">
        <f aca="false">S1076+K1077</f>
        <v>7143.0131203167</v>
      </c>
      <c r="T1077" s="68" t="n">
        <f aca="false">MAX(T1076,S1077)</f>
        <v>8242.57374158216</v>
      </c>
      <c r="U1077" s="68" t="n">
        <f aca="false">T1077-S1077</f>
        <v>1099.56062126546</v>
      </c>
      <c r="V1077" s="70" t="n">
        <f aca="false">V1076+F1077</f>
        <v>2.3759</v>
      </c>
      <c r="W1077" s="70" t="n">
        <f aca="false">MAX(W1076,V1077)</f>
        <v>2.3906</v>
      </c>
      <c r="X1077" s="70" t="n">
        <f aca="false">W1077-V1077</f>
        <v>0.0146999999999999</v>
      </c>
      <c r="Y1077" s="70" t="n">
        <f aca="false">Y1076+M1077</f>
        <v>2.09624502127818</v>
      </c>
      <c r="Z1077" s="70" t="n">
        <f aca="false">MAX(Z1076,Y1077)</f>
        <v>2.14372976820277</v>
      </c>
      <c r="AA1077" s="70" t="n">
        <f aca="false">Z1077-Y1077</f>
        <v>0.04748474692459</v>
      </c>
      <c r="AB1077" s="72" t="n">
        <f aca="false">AB1076*(1+F1077)</f>
        <v>9.32854463859541</v>
      </c>
      <c r="AC1077" s="73" t="n">
        <f aca="false">MAX(AC1076,AB1077)</f>
        <v>9.46742705984988</v>
      </c>
      <c r="AD1077" s="70" t="n">
        <f aca="false">1-AB1077/AC1077</f>
        <v>0.0146694999999999</v>
      </c>
      <c r="AE1077" s="73" t="n">
        <f aca="false">AE1076*(1+M1077)</f>
        <v>7.05640816968944</v>
      </c>
      <c r="AF1077" s="73" t="n">
        <f aca="false">MAX(AF1076,AE1077)</f>
        <v>7.47194341606817</v>
      </c>
      <c r="AG1077" s="70" t="n">
        <f aca="false">1-AE1077/AF1077</f>
        <v>0.0556127399847725</v>
      </c>
      <c r="AH1077" s="74" t="n">
        <f aca="false">IF(R1077&gt;0,AH1076+1,0)</f>
        <v>2</v>
      </c>
      <c r="AI1077" s="74" t="n">
        <f aca="false">IF(U1077&gt;0,AI1076+1,0)</f>
        <v>216</v>
      </c>
      <c r="AJ1077" s="74" t="n">
        <f aca="false">IF(G1077&gt;0,AJ1076+1,0)</f>
        <v>0</v>
      </c>
      <c r="AK1077" s="74" t="n">
        <f aca="false">IF(G1077&lt;=0,AK1076+1,0)</f>
        <v>2</v>
      </c>
      <c r="AL1077" s="74" t="n">
        <f aca="false">IF(K1077&gt;0,AL1076+1,0)</f>
        <v>0</v>
      </c>
      <c r="AM1077" s="74" t="n">
        <f aca="false">IF(K1077&lt;=0,AM1076+1,0)</f>
        <v>2</v>
      </c>
    </row>
    <row r="1078" customFormat="false" ht="15" hidden="false" customHeight="false" outlineLevel="0" collapsed="false">
      <c r="A1078" s="61" t="n">
        <v>1077</v>
      </c>
      <c r="B1078" s="62" t="n">
        <v>43132.53125</v>
      </c>
      <c r="C1078" s="63" t="n">
        <f aca="false">YEAR(B1078)</f>
        <v>2018</v>
      </c>
      <c r="D1078" s="32" t="s">
        <v>276</v>
      </c>
      <c r="E1078" s="64" t="n">
        <v>10932.55</v>
      </c>
      <c r="F1078" s="65" t="n">
        <v>-0.0149</v>
      </c>
      <c r="G1078" s="66" t="n">
        <v>-162.894995</v>
      </c>
      <c r="H1078" s="67" t="n">
        <f aca="false">E1078+IF(D1078="Long",1,-1)*G1078</f>
        <v>11095.444995</v>
      </c>
      <c r="I1078" s="68" t="n">
        <f aca="false">Assumptions!$B$58</f>
        <v>5.35750011455817</v>
      </c>
      <c r="J1078" s="68" t="n">
        <f aca="false">INDEX(Yearly!$L$5:$L$22,MATCH(C1078,Yearly!$A$5:$A$22,0))</f>
        <v>0.54483052012456</v>
      </c>
      <c r="K1078" s="68" t="n">
        <f aca="false">G1078-I1078-J1078</f>
        <v>-168.797325634683</v>
      </c>
      <c r="L1078" s="69" t="n">
        <f aca="false">(I1078+J1078)/Assumptions!$B$8</f>
        <v>0.000260255904029187</v>
      </c>
      <c r="M1078" s="70" t="n">
        <f aca="false">F1078-L1078</f>
        <v>-0.0151602559040292</v>
      </c>
      <c r="N1078" s="71" t="n">
        <f aca="false">G1078*Assumptions!$B$7</f>
        <v>-1281169.135675</v>
      </c>
      <c r="O1078" s="71" t="n">
        <f aca="false">K1078*Assumptions!$B$7</f>
        <v>-1327590.96611678</v>
      </c>
      <c r="P1078" s="68" t="n">
        <f aca="false">P1077+G1078</f>
        <v>13322.399405</v>
      </c>
      <c r="Q1078" s="68" t="n">
        <f aca="false">MAX(Q1077,P1078)</f>
        <v>13647.918275</v>
      </c>
      <c r="R1078" s="68" t="n">
        <f aca="false">Q1078-P1078</f>
        <v>325.51887</v>
      </c>
      <c r="S1078" s="68" t="n">
        <f aca="false">S1077+K1078</f>
        <v>6974.21579468201</v>
      </c>
      <c r="T1078" s="68" t="n">
        <f aca="false">MAX(T1077,S1078)</f>
        <v>8242.57374158216</v>
      </c>
      <c r="U1078" s="68" t="n">
        <f aca="false">T1078-S1078</f>
        <v>1268.35794690014</v>
      </c>
      <c r="V1078" s="70" t="n">
        <f aca="false">V1077+F1078</f>
        <v>2.361</v>
      </c>
      <c r="W1078" s="70" t="n">
        <f aca="false">MAX(W1077,V1078)</f>
        <v>2.3906</v>
      </c>
      <c r="X1078" s="70" t="n">
        <f aca="false">W1078-V1078</f>
        <v>0.0295999999999999</v>
      </c>
      <c r="Y1078" s="70" t="n">
        <f aca="false">Y1077+M1078</f>
        <v>2.08108476537415</v>
      </c>
      <c r="Z1078" s="70" t="n">
        <f aca="false">MAX(Z1077,Y1078)</f>
        <v>2.14372976820277</v>
      </c>
      <c r="AA1078" s="70" t="n">
        <f aca="false">Z1078-Y1078</f>
        <v>0.0626450028286194</v>
      </c>
      <c r="AB1078" s="72" t="n">
        <f aca="false">AB1077*(1+F1078)</f>
        <v>9.18954932348034</v>
      </c>
      <c r="AC1078" s="73" t="n">
        <f aca="false">MAX(AC1077,AB1078)</f>
        <v>9.46742705984988</v>
      </c>
      <c r="AD1078" s="70" t="n">
        <f aca="false">1-AB1078/AC1078</f>
        <v>0.0293509244499999</v>
      </c>
      <c r="AE1078" s="73" t="n">
        <f aca="false">AE1077*(1+M1078)</f>
        <v>6.94943121607367</v>
      </c>
      <c r="AF1078" s="73" t="n">
        <f aca="false">MAX(AF1077,AE1078)</f>
        <v>7.47194341606817</v>
      </c>
      <c r="AG1078" s="70" t="n">
        <f aca="false">1-AE1078/AF1078</f>
        <v>0.0699298925191082</v>
      </c>
      <c r="AH1078" s="74" t="n">
        <f aca="false">IF(R1078&gt;0,AH1077+1,0)</f>
        <v>3</v>
      </c>
      <c r="AI1078" s="74" t="n">
        <f aca="false">IF(U1078&gt;0,AI1077+1,0)</f>
        <v>217</v>
      </c>
      <c r="AJ1078" s="74" t="n">
        <f aca="false">IF(G1078&gt;0,AJ1077+1,0)</f>
        <v>0</v>
      </c>
      <c r="AK1078" s="74" t="n">
        <f aca="false">IF(G1078&lt;=0,AK1077+1,0)</f>
        <v>3</v>
      </c>
      <c r="AL1078" s="74" t="n">
        <f aca="false">IF(K1078&gt;0,AL1077+1,0)</f>
        <v>0</v>
      </c>
      <c r="AM1078" s="74" t="n">
        <f aca="false">IF(K1078&lt;=0,AM1077+1,0)</f>
        <v>3</v>
      </c>
    </row>
    <row r="1079" customFormat="false" ht="15" hidden="false" customHeight="false" outlineLevel="0" collapsed="false">
      <c r="A1079" s="61" t="n">
        <v>1078</v>
      </c>
      <c r="B1079" s="62" t="n">
        <v>43132.5729166667</v>
      </c>
      <c r="C1079" s="63" t="n">
        <f aca="false">YEAR(B1079)</f>
        <v>2018</v>
      </c>
      <c r="D1079" s="32" t="s">
        <v>277</v>
      </c>
      <c r="E1079" s="64" t="n">
        <v>11095</v>
      </c>
      <c r="F1079" s="65" t="n">
        <v>-0.0067</v>
      </c>
      <c r="G1079" s="66" t="n">
        <v>-74.3365</v>
      </c>
      <c r="H1079" s="67" t="n">
        <f aca="false">E1079+IF(D1079="Long",1,-1)*G1079</f>
        <v>11020.6635</v>
      </c>
      <c r="I1079" s="68" t="n">
        <f aca="false">Assumptions!$B$58</f>
        <v>5.35750011455817</v>
      </c>
      <c r="J1079" s="68" t="n">
        <f aca="false">INDEX(Yearly!$L$5:$L$22,MATCH(C1079,Yearly!$A$5:$A$22,0))</f>
        <v>0.54483052012456</v>
      </c>
      <c r="K1079" s="68" t="n">
        <f aca="false">G1079-I1079-J1079</f>
        <v>-80.2388306346827</v>
      </c>
      <c r="L1079" s="69" t="n">
        <f aca="false">(I1079+J1079)/Assumptions!$B$8</f>
        <v>0.000260255904029187</v>
      </c>
      <c r="M1079" s="70" t="n">
        <f aca="false">F1079-L1079</f>
        <v>-0.00696025590402919</v>
      </c>
      <c r="N1079" s="71" t="n">
        <f aca="false">G1079*Assumptions!$B$7</f>
        <v>-584656.5725</v>
      </c>
      <c r="O1079" s="71" t="n">
        <f aca="false">K1079*Assumptions!$B$7</f>
        <v>-631078.40294178</v>
      </c>
      <c r="P1079" s="68" t="n">
        <f aca="false">P1078+G1079</f>
        <v>13248.062905</v>
      </c>
      <c r="Q1079" s="68" t="n">
        <f aca="false">MAX(Q1078,P1079)</f>
        <v>13647.918275</v>
      </c>
      <c r="R1079" s="68" t="n">
        <f aca="false">Q1079-P1079</f>
        <v>399.855369999999</v>
      </c>
      <c r="S1079" s="68" t="n">
        <f aca="false">S1078+K1079</f>
        <v>6893.97696404733</v>
      </c>
      <c r="T1079" s="68" t="n">
        <f aca="false">MAX(T1078,S1079)</f>
        <v>8242.57374158216</v>
      </c>
      <c r="U1079" s="68" t="n">
        <f aca="false">T1079-S1079</f>
        <v>1348.59677753483</v>
      </c>
      <c r="V1079" s="70" t="n">
        <f aca="false">V1078+F1079</f>
        <v>2.3543</v>
      </c>
      <c r="W1079" s="70" t="n">
        <f aca="false">MAX(W1078,V1079)</f>
        <v>2.3906</v>
      </c>
      <c r="X1079" s="70" t="n">
        <f aca="false">W1079-V1079</f>
        <v>0.0362999999999998</v>
      </c>
      <c r="Y1079" s="70" t="n">
        <f aca="false">Y1078+M1079</f>
        <v>2.07412450947012</v>
      </c>
      <c r="Z1079" s="70" t="n">
        <f aca="false">MAX(Z1078,Y1079)</f>
        <v>2.14372976820277</v>
      </c>
      <c r="AA1079" s="70" t="n">
        <f aca="false">Z1079-Y1079</f>
        <v>0.0696052587326488</v>
      </c>
      <c r="AB1079" s="72" t="n">
        <f aca="false">AB1078*(1+F1079)</f>
        <v>9.12797934301302</v>
      </c>
      <c r="AC1079" s="73" t="n">
        <f aca="false">MAX(AC1078,AB1079)</f>
        <v>9.46742705984988</v>
      </c>
      <c r="AD1079" s="70" t="n">
        <f aca="false">1-AB1079/AC1079</f>
        <v>0.0358542732561848</v>
      </c>
      <c r="AE1079" s="73" t="n">
        <f aca="false">AE1078*(1+M1079)</f>
        <v>6.90106139642235</v>
      </c>
      <c r="AF1079" s="73" t="n">
        <f aca="false">MAX(AF1078,AE1079)</f>
        <v>7.47194341606817</v>
      </c>
      <c r="AG1079" s="70" t="n">
        <f aca="false">1-AE1079/AF1079</f>
        <v>0.0764034184758631</v>
      </c>
      <c r="AH1079" s="74" t="n">
        <f aca="false">IF(R1079&gt;0,AH1078+1,0)</f>
        <v>4</v>
      </c>
      <c r="AI1079" s="74" t="n">
        <f aca="false">IF(U1079&gt;0,AI1078+1,0)</f>
        <v>218</v>
      </c>
      <c r="AJ1079" s="74" t="n">
        <f aca="false">IF(G1079&gt;0,AJ1078+1,0)</f>
        <v>0</v>
      </c>
      <c r="AK1079" s="74" t="n">
        <f aca="false">IF(G1079&lt;=0,AK1078+1,0)</f>
        <v>4</v>
      </c>
      <c r="AL1079" s="74" t="n">
        <f aca="false">IF(K1079&gt;0,AL1078+1,0)</f>
        <v>0</v>
      </c>
      <c r="AM1079" s="74" t="n">
        <f aca="false">IF(K1079&lt;=0,AM1078+1,0)</f>
        <v>4</v>
      </c>
    </row>
    <row r="1080" customFormat="false" ht="15" hidden="false" customHeight="false" outlineLevel="0" collapsed="false">
      <c r="A1080" s="61" t="n">
        <v>1079</v>
      </c>
      <c r="B1080" s="62" t="n">
        <v>43132.6354166667</v>
      </c>
      <c r="C1080" s="63" t="n">
        <f aca="false">YEAR(B1080)</f>
        <v>2018</v>
      </c>
      <c r="D1080" s="32" t="s">
        <v>276</v>
      </c>
      <c r="E1080" s="64" t="n">
        <v>11020.35</v>
      </c>
      <c r="F1080" s="65" t="n">
        <v>0.0432</v>
      </c>
      <c r="G1080" s="66" t="n">
        <v>476.07912</v>
      </c>
      <c r="H1080" s="67" t="n">
        <f aca="false">E1080+IF(D1080="Long",1,-1)*G1080</f>
        <v>10544.27088</v>
      </c>
      <c r="I1080" s="68" t="n">
        <f aca="false">Assumptions!$B$58</f>
        <v>5.35750011455817</v>
      </c>
      <c r="J1080" s="68" t="n">
        <f aca="false">INDEX(Yearly!$L$5:$L$22,MATCH(C1080,Yearly!$A$5:$A$22,0))</f>
        <v>0.54483052012456</v>
      </c>
      <c r="K1080" s="68" t="n">
        <f aca="false">G1080-I1080-J1080</f>
        <v>470.176789365317</v>
      </c>
      <c r="L1080" s="69" t="n">
        <f aca="false">(I1080+J1080)/Assumptions!$B$8</f>
        <v>0.000260255904029187</v>
      </c>
      <c r="M1080" s="70" t="n">
        <f aca="false">F1080-L1080</f>
        <v>0.0429397440959708</v>
      </c>
      <c r="N1080" s="71" t="n">
        <f aca="false">G1080*Assumptions!$B$7</f>
        <v>3744362.2788</v>
      </c>
      <c r="O1080" s="71" t="n">
        <f aca="false">K1080*Assumptions!$B$7</f>
        <v>3697940.44835822</v>
      </c>
      <c r="P1080" s="68" t="n">
        <f aca="false">P1079+G1080</f>
        <v>13724.142025</v>
      </c>
      <c r="Q1080" s="68" t="n">
        <f aca="false">MAX(Q1079,P1080)</f>
        <v>13724.142025</v>
      </c>
      <c r="R1080" s="68" t="n">
        <f aca="false">Q1080-P1080</f>
        <v>0</v>
      </c>
      <c r="S1080" s="68" t="n">
        <f aca="false">S1079+K1080</f>
        <v>7364.15375341265</v>
      </c>
      <c r="T1080" s="68" t="n">
        <f aca="false">MAX(T1079,S1080)</f>
        <v>8242.57374158216</v>
      </c>
      <c r="U1080" s="68" t="n">
        <f aca="false">T1080-S1080</f>
        <v>878.41998816951</v>
      </c>
      <c r="V1080" s="70" t="n">
        <f aca="false">V1079+F1080</f>
        <v>2.3975</v>
      </c>
      <c r="W1080" s="70" t="n">
        <f aca="false">MAX(W1079,V1080)</f>
        <v>2.3975</v>
      </c>
      <c r="X1080" s="70" t="n">
        <f aca="false">W1080-V1080</f>
        <v>0</v>
      </c>
      <c r="Y1080" s="70" t="n">
        <f aca="false">Y1079+M1080</f>
        <v>2.11706425356609</v>
      </c>
      <c r="Z1080" s="70" t="n">
        <f aca="false">MAX(Z1079,Y1080)</f>
        <v>2.14372976820277</v>
      </c>
      <c r="AA1080" s="70" t="n">
        <f aca="false">Z1080-Y1080</f>
        <v>0.0266655146366781</v>
      </c>
      <c r="AB1080" s="72" t="n">
        <f aca="false">AB1079*(1+F1080)</f>
        <v>9.52230805063118</v>
      </c>
      <c r="AC1080" s="73" t="n">
        <f aca="false">MAX(AC1079,AB1080)</f>
        <v>9.52230805063118</v>
      </c>
      <c r="AD1080" s="70" t="n">
        <f aca="false">1-AB1080/AC1080</f>
        <v>0</v>
      </c>
      <c r="AE1080" s="73" t="n">
        <f aca="false">AE1079*(1+M1080)</f>
        <v>7.19739120677531</v>
      </c>
      <c r="AF1080" s="73" t="n">
        <f aca="false">MAX(AF1079,AE1080)</f>
        <v>7.47194341606817</v>
      </c>
      <c r="AG1080" s="70" t="n">
        <f aca="false">1-AE1080/AF1080</f>
        <v>0.0367444176173031</v>
      </c>
      <c r="AH1080" s="74" t="n">
        <f aca="false">IF(R1080&gt;0,AH1079+1,0)</f>
        <v>0</v>
      </c>
      <c r="AI1080" s="74" t="n">
        <f aca="false">IF(U1080&gt;0,AI1079+1,0)</f>
        <v>219</v>
      </c>
      <c r="AJ1080" s="74" t="n">
        <f aca="false">IF(G1080&gt;0,AJ1079+1,0)</f>
        <v>1</v>
      </c>
      <c r="AK1080" s="74" t="n">
        <f aca="false">IF(G1080&lt;=0,AK1079+1,0)</f>
        <v>0</v>
      </c>
      <c r="AL1080" s="74" t="n">
        <f aca="false">IF(K1080&gt;0,AL1079+1,0)</f>
        <v>1</v>
      </c>
      <c r="AM1080" s="74" t="n">
        <f aca="false">IF(K1080&lt;=0,AM1079+1,0)</f>
        <v>0</v>
      </c>
    </row>
    <row r="1081" customFormat="false" ht="15" hidden="false" customHeight="false" outlineLevel="0" collapsed="false">
      <c r="A1081" s="61" t="n">
        <v>1080</v>
      </c>
      <c r="B1081" s="62" t="n">
        <v>43145.40625</v>
      </c>
      <c r="C1081" s="63" t="n">
        <f aca="false">YEAR(B1081)</f>
        <v>2018</v>
      </c>
      <c r="D1081" s="32" t="s">
        <v>277</v>
      </c>
      <c r="E1081" s="64" t="n">
        <v>10544.25</v>
      </c>
      <c r="F1081" s="65" t="n">
        <v>0.0003</v>
      </c>
      <c r="G1081" s="66" t="n">
        <v>3.163275</v>
      </c>
      <c r="H1081" s="67" t="n">
        <f aca="false">E1081+IF(D1081="Long",1,-1)*G1081</f>
        <v>10547.413275</v>
      </c>
      <c r="I1081" s="68" t="n">
        <f aca="false">Assumptions!$B$58</f>
        <v>5.35750011455817</v>
      </c>
      <c r="J1081" s="68" t="n">
        <f aca="false">INDEX(Yearly!$L$5:$L$22,MATCH(C1081,Yearly!$A$5:$A$22,0))</f>
        <v>0.54483052012456</v>
      </c>
      <c r="K1081" s="68" t="n">
        <f aca="false">G1081-I1081-J1081</f>
        <v>-2.73905563468273</v>
      </c>
      <c r="L1081" s="69" t="n">
        <f aca="false">(I1081+J1081)/Assumptions!$B$8</f>
        <v>0.000260255904029187</v>
      </c>
      <c r="M1081" s="70" t="n">
        <f aca="false">F1081-L1081</f>
        <v>3.97440959708131E-005</v>
      </c>
      <c r="N1081" s="71" t="n">
        <f aca="false">G1081*Assumptions!$B$7</f>
        <v>24879.157875</v>
      </c>
      <c r="O1081" s="71" t="n">
        <f aca="false">K1081*Assumptions!$B$7</f>
        <v>-21542.6725667797</v>
      </c>
      <c r="P1081" s="68" t="n">
        <f aca="false">P1080+G1081</f>
        <v>13727.3053</v>
      </c>
      <c r="Q1081" s="68" t="n">
        <f aca="false">MAX(Q1080,P1081)</f>
        <v>13727.3053</v>
      </c>
      <c r="R1081" s="68" t="n">
        <f aca="false">Q1081-P1081</f>
        <v>0</v>
      </c>
      <c r="S1081" s="68" t="n">
        <f aca="false">S1080+K1081</f>
        <v>7361.41469777797</v>
      </c>
      <c r="T1081" s="68" t="n">
        <f aca="false">MAX(T1080,S1081)</f>
        <v>8242.57374158216</v>
      </c>
      <c r="U1081" s="68" t="n">
        <f aca="false">T1081-S1081</f>
        <v>881.159043804192</v>
      </c>
      <c r="V1081" s="70" t="n">
        <f aca="false">V1080+F1081</f>
        <v>2.3978</v>
      </c>
      <c r="W1081" s="70" t="n">
        <f aca="false">MAX(W1080,V1081)</f>
        <v>2.3978</v>
      </c>
      <c r="X1081" s="70" t="n">
        <f aca="false">W1081-V1081</f>
        <v>0</v>
      </c>
      <c r="Y1081" s="70" t="n">
        <f aca="false">Y1080+M1081</f>
        <v>2.11710399766206</v>
      </c>
      <c r="Z1081" s="70" t="n">
        <f aca="false">MAX(Z1080,Y1081)</f>
        <v>2.14372976820277</v>
      </c>
      <c r="AA1081" s="70" t="n">
        <f aca="false">Z1081-Y1081</f>
        <v>0.0266257705407074</v>
      </c>
      <c r="AB1081" s="72" t="n">
        <f aca="false">AB1080*(1+F1081)</f>
        <v>9.52516474304637</v>
      </c>
      <c r="AC1081" s="73" t="n">
        <f aca="false">MAX(AC1080,AB1081)</f>
        <v>9.52516474304637</v>
      </c>
      <c r="AD1081" s="70" t="n">
        <f aca="false">1-AB1081/AC1081</f>
        <v>0</v>
      </c>
      <c r="AE1081" s="73" t="n">
        <f aca="false">AE1080*(1+M1081)</f>
        <v>7.19767726058217</v>
      </c>
      <c r="AF1081" s="73" t="n">
        <f aca="false">MAX(AF1080,AE1081)</f>
        <v>7.47194341606817</v>
      </c>
      <c r="AG1081" s="70" t="n">
        <f aca="false">1-AE1081/AF1081</f>
        <v>0.0367061338949926</v>
      </c>
      <c r="AH1081" s="74" t="n">
        <f aca="false">IF(R1081&gt;0,AH1080+1,0)</f>
        <v>0</v>
      </c>
      <c r="AI1081" s="74" t="n">
        <f aca="false">IF(U1081&gt;0,AI1080+1,0)</f>
        <v>220</v>
      </c>
      <c r="AJ1081" s="74" t="n">
        <f aca="false">IF(G1081&gt;0,AJ1080+1,0)</f>
        <v>2</v>
      </c>
      <c r="AK1081" s="74" t="n">
        <f aca="false">IF(G1081&lt;=0,AK1080+1,0)</f>
        <v>0</v>
      </c>
      <c r="AL1081" s="74" t="n">
        <f aca="false">IF(K1081&gt;0,AL1080+1,0)</f>
        <v>0</v>
      </c>
      <c r="AM1081" s="74" t="n">
        <f aca="false">IF(K1081&lt;=0,AM1080+1,0)</f>
        <v>1</v>
      </c>
    </row>
    <row r="1082" customFormat="false" ht="15" hidden="false" customHeight="false" outlineLevel="0" collapsed="false">
      <c r="A1082" s="61" t="n">
        <v>1081</v>
      </c>
      <c r="B1082" s="62" t="n">
        <v>43145.5104166667</v>
      </c>
      <c r="C1082" s="63" t="n">
        <f aca="false">YEAR(B1082)</f>
        <v>2018</v>
      </c>
      <c r="D1082" s="32" t="s">
        <v>276</v>
      </c>
      <c r="E1082" s="64" t="n">
        <v>10547.1</v>
      </c>
      <c r="F1082" s="65" t="n">
        <v>-0.001</v>
      </c>
      <c r="G1082" s="66" t="n">
        <v>-10.5471</v>
      </c>
      <c r="H1082" s="67" t="n">
        <f aca="false">E1082+IF(D1082="Long",1,-1)*G1082</f>
        <v>10557.6471</v>
      </c>
      <c r="I1082" s="68" t="n">
        <f aca="false">Assumptions!$B$58</f>
        <v>5.35750011455817</v>
      </c>
      <c r="J1082" s="68" t="n">
        <f aca="false">INDEX(Yearly!$L$5:$L$22,MATCH(C1082,Yearly!$A$5:$A$22,0))</f>
        <v>0.54483052012456</v>
      </c>
      <c r="K1082" s="68" t="n">
        <f aca="false">G1082-I1082-J1082</f>
        <v>-16.4494306346827</v>
      </c>
      <c r="L1082" s="69" t="n">
        <f aca="false">(I1082+J1082)/Assumptions!$B$8</f>
        <v>0.000260255904029187</v>
      </c>
      <c r="M1082" s="70" t="n">
        <f aca="false">F1082-L1082</f>
        <v>-0.00126025590402919</v>
      </c>
      <c r="N1082" s="71" t="n">
        <f aca="false">G1082*Assumptions!$B$7</f>
        <v>-82952.9415</v>
      </c>
      <c r="O1082" s="71" t="n">
        <f aca="false">K1082*Assumptions!$B$7</f>
        <v>-129374.77194178</v>
      </c>
      <c r="P1082" s="68" t="n">
        <f aca="false">P1081+G1082</f>
        <v>13716.7582</v>
      </c>
      <c r="Q1082" s="68" t="n">
        <f aca="false">MAX(Q1081,P1082)</f>
        <v>13727.3053</v>
      </c>
      <c r="R1082" s="68" t="n">
        <f aca="false">Q1082-P1082</f>
        <v>10.5470999999998</v>
      </c>
      <c r="S1082" s="68" t="n">
        <f aca="false">S1081+K1082</f>
        <v>7344.96526714328</v>
      </c>
      <c r="T1082" s="68" t="n">
        <f aca="false">MAX(T1081,S1082)</f>
        <v>8242.57374158216</v>
      </c>
      <c r="U1082" s="68" t="n">
        <f aca="false">T1082-S1082</f>
        <v>897.608474438875</v>
      </c>
      <c r="V1082" s="70" t="n">
        <f aca="false">V1081+F1082</f>
        <v>2.3968</v>
      </c>
      <c r="W1082" s="70" t="n">
        <f aca="false">MAX(W1081,V1082)</f>
        <v>2.3978</v>
      </c>
      <c r="X1082" s="70" t="n">
        <f aca="false">W1082-V1082</f>
        <v>0.00099999999999989</v>
      </c>
      <c r="Y1082" s="70" t="n">
        <f aca="false">Y1081+M1082</f>
        <v>2.11584374175803</v>
      </c>
      <c r="Z1082" s="70" t="n">
        <f aca="false">MAX(Z1081,Y1082)</f>
        <v>2.14372976820277</v>
      </c>
      <c r="AA1082" s="70" t="n">
        <f aca="false">Z1082-Y1082</f>
        <v>0.0278860264447367</v>
      </c>
      <c r="AB1082" s="72" t="n">
        <f aca="false">AB1081*(1+F1082)</f>
        <v>9.51563957830333</v>
      </c>
      <c r="AC1082" s="73" t="n">
        <f aca="false">MAX(AC1081,AB1082)</f>
        <v>9.52516474304637</v>
      </c>
      <c r="AD1082" s="70" t="n">
        <f aca="false">1-AB1082/AC1082</f>
        <v>0.001</v>
      </c>
      <c r="AE1082" s="73" t="n">
        <f aca="false">AE1081*(1+M1082)</f>
        <v>7.18860634531922</v>
      </c>
      <c r="AF1082" s="73" t="n">
        <f aca="false">MAX(AF1081,AE1082)</f>
        <v>7.47194341606817</v>
      </c>
      <c r="AG1082" s="70" t="n">
        <f aca="false">1-AE1082/AF1082</f>
        <v>0.0379201306770666</v>
      </c>
      <c r="AH1082" s="74" t="n">
        <f aca="false">IF(R1082&gt;0,AH1081+1,0)</f>
        <v>1</v>
      </c>
      <c r="AI1082" s="74" t="n">
        <f aca="false">IF(U1082&gt;0,AI1081+1,0)</f>
        <v>221</v>
      </c>
      <c r="AJ1082" s="74" t="n">
        <f aca="false">IF(G1082&gt;0,AJ1081+1,0)</f>
        <v>0</v>
      </c>
      <c r="AK1082" s="74" t="n">
        <f aca="false">IF(G1082&lt;=0,AK1081+1,0)</f>
        <v>1</v>
      </c>
      <c r="AL1082" s="74" t="n">
        <f aca="false">IF(K1082&gt;0,AL1081+1,0)</f>
        <v>0</v>
      </c>
      <c r="AM1082" s="74" t="n">
        <f aca="false">IF(K1082&lt;=0,AM1081+1,0)</f>
        <v>2</v>
      </c>
    </row>
    <row r="1083" customFormat="false" ht="15" hidden="false" customHeight="false" outlineLevel="0" collapsed="false">
      <c r="A1083" s="61" t="n">
        <v>1082</v>
      </c>
      <c r="B1083" s="62" t="n">
        <v>43145.5729166667</v>
      </c>
      <c r="C1083" s="63" t="n">
        <f aca="false">YEAR(B1083)</f>
        <v>2018</v>
      </c>
      <c r="D1083" s="32" t="s">
        <v>277</v>
      </c>
      <c r="E1083" s="64" t="n">
        <v>10557.6</v>
      </c>
      <c r="F1083" s="65" t="n">
        <v>-0.0052</v>
      </c>
      <c r="G1083" s="66" t="n">
        <v>-54.89952</v>
      </c>
      <c r="H1083" s="67" t="n">
        <f aca="false">E1083+IF(D1083="Long",1,-1)*G1083</f>
        <v>10502.70048</v>
      </c>
      <c r="I1083" s="68" t="n">
        <f aca="false">Assumptions!$B$58</f>
        <v>5.35750011455817</v>
      </c>
      <c r="J1083" s="68" t="n">
        <f aca="false">INDEX(Yearly!$L$5:$L$22,MATCH(C1083,Yearly!$A$5:$A$22,0))</f>
        <v>0.54483052012456</v>
      </c>
      <c r="K1083" s="68" t="n">
        <f aca="false">G1083-I1083-J1083</f>
        <v>-60.8018506346827</v>
      </c>
      <c r="L1083" s="69" t="n">
        <f aca="false">(I1083+J1083)/Assumptions!$B$8</f>
        <v>0.000260255904029187</v>
      </c>
      <c r="M1083" s="70" t="n">
        <f aca="false">F1083-L1083</f>
        <v>-0.00546025590402919</v>
      </c>
      <c r="N1083" s="71" t="n">
        <f aca="false">G1083*Assumptions!$B$7</f>
        <v>-431784.7248</v>
      </c>
      <c r="O1083" s="71" t="n">
        <f aca="false">K1083*Assumptions!$B$7</f>
        <v>-478206.55524178</v>
      </c>
      <c r="P1083" s="68" t="n">
        <f aca="false">P1082+G1083</f>
        <v>13661.85868</v>
      </c>
      <c r="Q1083" s="68" t="n">
        <f aca="false">MAX(Q1082,P1083)</f>
        <v>13727.3053</v>
      </c>
      <c r="R1083" s="68" t="n">
        <f aca="false">Q1083-P1083</f>
        <v>65.4466200000006</v>
      </c>
      <c r="S1083" s="68" t="n">
        <f aca="false">S1082+K1083</f>
        <v>7284.1634165086</v>
      </c>
      <c r="T1083" s="68" t="n">
        <f aca="false">MAX(T1082,S1083)</f>
        <v>8242.57374158216</v>
      </c>
      <c r="U1083" s="68" t="n">
        <f aca="false">T1083-S1083</f>
        <v>958.410325073557</v>
      </c>
      <c r="V1083" s="70" t="n">
        <f aca="false">V1082+F1083</f>
        <v>2.3916</v>
      </c>
      <c r="W1083" s="70" t="n">
        <f aca="false">MAX(W1082,V1083)</f>
        <v>2.3978</v>
      </c>
      <c r="X1083" s="70" t="n">
        <f aca="false">W1083-V1083</f>
        <v>0.00619999999999976</v>
      </c>
      <c r="Y1083" s="70" t="n">
        <f aca="false">Y1082+M1083</f>
        <v>2.110383485854</v>
      </c>
      <c r="Z1083" s="70" t="n">
        <f aca="false">MAX(Z1082,Y1083)</f>
        <v>2.14372976820277</v>
      </c>
      <c r="AA1083" s="70" t="n">
        <f aca="false">Z1083-Y1083</f>
        <v>0.033346282348766</v>
      </c>
      <c r="AB1083" s="72" t="n">
        <f aca="false">AB1082*(1+F1083)</f>
        <v>9.46615825249615</v>
      </c>
      <c r="AC1083" s="73" t="n">
        <f aca="false">MAX(AC1082,AB1083)</f>
        <v>9.52516474304637</v>
      </c>
      <c r="AD1083" s="70" t="n">
        <f aca="false">1-AB1083/AC1083</f>
        <v>0.00619479999999995</v>
      </c>
      <c r="AE1083" s="73" t="n">
        <f aca="false">AE1082*(1+M1083)</f>
        <v>7.14935471508045</v>
      </c>
      <c r="AF1083" s="73" t="n">
        <f aca="false">MAX(AF1082,AE1083)</f>
        <v>7.47194341606817</v>
      </c>
      <c r="AG1083" s="70" t="n">
        <f aca="false">1-AE1083/AF1083</f>
        <v>0.0431733329636848</v>
      </c>
      <c r="AH1083" s="74" t="n">
        <f aca="false">IF(R1083&gt;0,AH1082+1,0)</f>
        <v>2</v>
      </c>
      <c r="AI1083" s="74" t="n">
        <f aca="false">IF(U1083&gt;0,AI1082+1,0)</f>
        <v>222</v>
      </c>
      <c r="AJ1083" s="74" t="n">
        <f aca="false">IF(G1083&gt;0,AJ1082+1,0)</f>
        <v>0</v>
      </c>
      <c r="AK1083" s="74" t="n">
        <f aca="false">IF(G1083&lt;=0,AK1082+1,0)</f>
        <v>2</v>
      </c>
      <c r="AL1083" s="74" t="n">
        <f aca="false">IF(K1083&gt;0,AL1082+1,0)</f>
        <v>0</v>
      </c>
      <c r="AM1083" s="74" t="n">
        <f aca="false">IF(K1083&lt;=0,AM1082+1,0)</f>
        <v>3</v>
      </c>
    </row>
    <row r="1084" customFormat="false" ht="15" hidden="false" customHeight="false" outlineLevel="0" collapsed="false">
      <c r="A1084" s="61" t="n">
        <v>1083</v>
      </c>
      <c r="B1084" s="62" t="n">
        <v>43145.6354166667</v>
      </c>
      <c r="C1084" s="63" t="n">
        <f aca="false">YEAR(B1084)</f>
        <v>2018</v>
      </c>
      <c r="D1084" s="32" t="s">
        <v>276</v>
      </c>
      <c r="E1084" s="64" t="n">
        <v>10503</v>
      </c>
      <c r="F1084" s="65" t="n">
        <v>-0.0065</v>
      </c>
      <c r="G1084" s="66" t="n">
        <v>-68.2695</v>
      </c>
      <c r="H1084" s="67" t="n">
        <f aca="false">E1084+IF(D1084="Long",1,-1)*G1084</f>
        <v>10571.2695</v>
      </c>
      <c r="I1084" s="68" t="n">
        <f aca="false">Assumptions!$B$58</f>
        <v>5.35750011455817</v>
      </c>
      <c r="J1084" s="68" t="n">
        <f aca="false">INDEX(Yearly!$L$5:$L$22,MATCH(C1084,Yearly!$A$5:$A$22,0))</f>
        <v>0.54483052012456</v>
      </c>
      <c r="K1084" s="68" t="n">
        <f aca="false">G1084-I1084-J1084</f>
        <v>-74.1718306346827</v>
      </c>
      <c r="L1084" s="69" t="n">
        <f aca="false">(I1084+J1084)/Assumptions!$B$8</f>
        <v>0.000260255904029187</v>
      </c>
      <c r="M1084" s="70" t="n">
        <f aca="false">F1084-L1084</f>
        <v>-0.00676025590402919</v>
      </c>
      <c r="N1084" s="71" t="n">
        <f aca="false">G1084*Assumptions!$B$7</f>
        <v>-536939.6175</v>
      </c>
      <c r="O1084" s="71" t="n">
        <f aca="false">K1084*Assumptions!$B$7</f>
        <v>-583361.44794178</v>
      </c>
      <c r="P1084" s="68" t="n">
        <f aca="false">P1083+G1084</f>
        <v>13593.58918</v>
      </c>
      <c r="Q1084" s="68" t="n">
        <f aca="false">MAX(Q1083,P1084)</f>
        <v>13727.3053</v>
      </c>
      <c r="R1084" s="68" t="n">
        <f aca="false">Q1084-P1084</f>
        <v>133.716120000001</v>
      </c>
      <c r="S1084" s="68" t="n">
        <f aca="false">S1083+K1084</f>
        <v>7209.99158587392</v>
      </c>
      <c r="T1084" s="68" t="n">
        <f aca="false">MAX(T1083,S1084)</f>
        <v>8242.57374158216</v>
      </c>
      <c r="U1084" s="68" t="n">
        <f aca="false">T1084-S1084</f>
        <v>1032.58215570824</v>
      </c>
      <c r="V1084" s="70" t="n">
        <f aca="false">V1083+F1084</f>
        <v>2.3851</v>
      </c>
      <c r="W1084" s="70" t="n">
        <f aca="false">MAX(W1083,V1084)</f>
        <v>2.3978</v>
      </c>
      <c r="X1084" s="70" t="n">
        <f aca="false">W1084-V1084</f>
        <v>0.0126999999999997</v>
      </c>
      <c r="Y1084" s="70" t="n">
        <f aca="false">Y1083+M1084</f>
        <v>2.10362322994997</v>
      </c>
      <c r="Z1084" s="70" t="n">
        <f aca="false">MAX(Z1083,Y1084)</f>
        <v>2.14372976820277</v>
      </c>
      <c r="AA1084" s="70" t="n">
        <f aca="false">Z1084-Y1084</f>
        <v>0.0401065382527954</v>
      </c>
      <c r="AB1084" s="72" t="n">
        <f aca="false">AB1083*(1+F1084)</f>
        <v>9.40462822385493</v>
      </c>
      <c r="AC1084" s="73" t="n">
        <f aca="false">MAX(AC1083,AB1084)</f>
        <v>9.52516474304637</v>
      </c>
      <c r="AD1084" s="70" t="n">
        <f aca="false">1-AB1084/AC1084</f>
        <v>0.0126545337999998</v>
      </c>
      <c r="AE1084" s="73" t="n">
        <f aca="false">AE1083*(1+M1084)</f>
        <v>7.10102324765783</v>
      </c>
      <c r="AF1084" s="73" t="n">
        <f aca="false">MAX(AF1083,AE1084)</f>
        <v>7.47194341606817</v>
      </c>
      <c r="AG1084" s="70" t="n">
        <f aca="false">1-AE1084/AF1084</f>
        <v>0.0496417260886496</v>
      </c>
      <c r="AH1084" s="74" t="n">
        <f aca="false">IF(R1084&gt;0,AH1083+1,0)</f>
        <v>3</v>
      </c>
      <c r="AI1084" s="74" t="n">
        <f aca="false">IF(U1084&gt;0,AI1083+1,0)</f>
        <v>223</v>
      </c>
      <c r="AJ1084" s="74" t="n">
        <f aca="false">IF(G1084&gt;0,AJ1083+1,0)</f>
        <v>0</v>
      </c>
      <c r="AK1084" s="74" t="n">
        <f aca="false">IF(G1084&lt;=0,AK1083+1,0)</f>
        <v>3</v>
      </c>
      <c r="AL1084" s="74" t="n">
        <f aca="false">IF(K1084&gt;0,AL1083+1,0)</f>
        <v>0</v>
      </c>
      <c r="AM1084" s="74" t="n">
        <f aca="false">IF(K1084&lt;=0,AM1083+1,0)</f>
        <v>4</v>
      </c>
    </row>
    <row r="1085" customFormat="false" ht="15" hidden="false" customHeight="false" outlineLevel="0" collapsed="false">
      <c r="A1085" s="61" t="n">
        <v>1084</v>
      </c>
      <c r="B1085" s="62" t="n">
        <v>43146.4270833333</v>
      </c>
      <c r="C1085" s="63" t="n">
        <f aca="false">YEAR(B1085)</f>
        <v>2018</v>
      </c>
      <c r="D1085" s="32" t="s">
        <v>277</v>
      </c>
      <c r="E1085" s="64" t="n">
        <v>10571.65</v>
      </c>
      <c r="F1085" s="65" t="n">
        <v>-0.0017</v>
      </c>
      <c r="G1085" s="66" t="n">
        <v>-17.971805</v>
      </c>
      <c r="H1085" s="67" t="n">
        <f aca="false">E1085+IF(D1085="Long",1,-1)*G1085</f>
        <v>10553.678195</v>
      </c>
      <c r="I1085" s="68" t="n">
        <f aca="false">Assumptions!$B$58</f>
        <v>5.35750011455817</v>
      </c>
      <c r="J1085" s="68" t="n">
        <f aca="false">INDEX(Yearly!$L$5:$L$22,MATCH(C1085,Yearly!$A$5:$A$22,0))</f>
        <v>0.54483052012456</v>
      </c>
      <c r="K1085" s="68" t="n">
        <f aca="false">G1085-I1085-J1085</f>
        <v>-23.8741356346827</v>
      </c>
      <c r="L1085" s="69" t="n">
        <f aca="false">(I1085+J1085)/Assumptions!$B$8</f>
        <v>0.000260255904029187</v>
      </c>
      <c r="M1085" s="70" t="n">
        <f aca="false">F1085-L1085</f>
        <v>-0.00196025590402919</v>
      </c>
      <c r="N1085" s="71" t="n">
        <f aca="false">G1085*Assumptions!$B$7</f>
        <v>-141348.246325</v>
      </c>
      <c r="O1085" s="71" t="n">
        <f aca="false">K1085*Assumptions!$B$7</f>
        <v>-187770.07676678</v>
      </c>
      <c r="P1085" s="68" t="n">
        <f aca="false">P1084+G1085</f>
        <v>13575.617375</v>
      </c>
      <c r="Q1085" s="68" t="n">
        <f aca="false">MAX(Q1084,P1085)</f>
        <v>13727.3053</v>
      </c>
      <c r="R1085" s="68" t="n">
        <f aca="false">Q1085-P1085</f>
        <v>151.687925</v>
      </c>
      <c r="S1085" s="68" t="n">
        <f aca="false">S1084+K1085</f>
        <v>7186.11745023923</v>
      </c>
      <c r="T1085" s="68" t="n">
        <f aca="false">MAX(T1084,S1085)</f>
        <v>8242.57374158216</v>
      </c>
      <c r="U1085" s="68" t="n">
        <f aca="false">T1085-S1085</f>
        <v>1056.45629134292</v>
      </c>
      <c r="V1085" s="70" t="n">
        <f aca="false">V1084+F1085</f>
        <v>2.3834</v>
      </c>
      <c r="W1085" s="70" t="n">
        <f aca="false">MAX(W1084,V1085)</f>
        <v>2.3978</v>
      </c>
      <c r="X1085" s="70" t="n">
        <f aca="false">W1085-V1085</f>
        <v>0.0143999999999997</v>
      </c>
      <c r="Y1085" s="70" t="n">
        <f aca="false">Y1084+M1085</f>
        <v>2.10166297404594</v>
      </c>
      <c r="Z1085" s="70" t="n">
        <f aca="false">MAX(Z1084,Y1085)</f>
        <v>2.14372976820277</v>
      </c>
      <c r="AA1085" s="70" t="n">
        <f aca="false">Z1085-Y1085</f>
        <v>0.0420667941568245</v>
      </c>
      <c r="AB1085" s="72" t="n">
        <f aca="false">AB1084*(1+F1085)</f>
        <v>9.38864035587437</v>
      </c>
      <c r="AC1085" s="73" t="n">
        <f aca="false">MAX(AC1084,AB1085)</f>
        <v>9.52516474304637</v>
      </c>
      <c r="AD1085" s="70" t="n">
        <f aca="false">1-AB1085/AC1085</f>
        <v>0.0143330210925399</v>
      </c>
      <c r="AE1085" s="73" t="n">
        <f aca="false">AE1084*(1+M1085)</f>
        <v>7.08710342491196</v>
      </c>
      <c r="AF1085" s="73" t="n">
        <f aca="false">MAX(AF1084,AE1085)</f>
        <v>7.47194341606817</v>
      </c>
      <c r="AG1085" s="70" t="n">
        <f aca="false">1-AE1085/AF1085</f>
        <v>0.0515046715060272</v>
      </c>
      <c r="AH1085" s="74" t="n">
        <f aca="false">IF(R1085&gt;0,AH1084+1,0)</f>
        <v>4</v>
      </c>
      <c r="AI1085" s="74" t="n">
        <f aca="false">IF(U1085&gt;0,AI1084+1,0)</f>
        <v>224</v>
      </c>
      <c r="AJ1085" s="74" t="n">
        <f aca="false">IF(G1085&gt;0,AJ1084+1,0)</f>
        <v>0</v>
      </c>
      <c r="AK1085" s="74" t="n">
        <f aca="false">IF(G1085&lt;=0,AK1084+1,0)</f>
        <v>4</v>
      </c>
      <c r="AL1085" s="74" t="n">
        <f aca="false">IF(K1085&gt;0,AL1084+1,0)</f>
        <v>0</v>
      </c>
      <c r="AM1085" s="74" t="n">
        <f aca="false">IF(K1085&lt;=0,AM1084+1,0)</f>
        <v>5</v>
      </c>
    </row>
    <row r="1086" customFormat="false" ht="15" hidden="false" customHeight="false" outlineLevel="0" collapsed="false">
      <c r="A1086" s="61" t="n">
        <v>1085</v>
      </c>
      <c r="B1086" s="62" t="n">
        <v>43146.5729166667</v>
      </c>
      <c r="C1086" s="63" t="n">
        <f aca="false">YEAR(B1086)</f>
        <v>2018</v>
      </c>
      <c r="D1086" s="32" t="s">
        <v>276</v>
      </c>
      <c r="E1086" s="64" t="n">
        <v>10553.9</v>
      </c>
      <c r="F1086" s="65" t="n">
        <v>-0.0028</v>
      </c>
      <c r="G1086" s="66" t="n">
        <v>-29.55092</v>
      </c>
      <c r="H1086" s="67" t="n">
        <f aca="false">E1086+IF(D1086="Long",1,-1)*G1086</f>
        <v>10583.45092</v>
      </c>
      <c r="I1086" s="68" t="n">
        <f aca="false">Assumptions!$B$58</f>
        <v>5.35750011455817</v>
      </c>
      <c r="J1086" s="68" t="n">
        <f aca="false">INDEX(Yearly!$L$5:$L$22,MATCH(C1086,Yearly!$A$5:$A$22,0))</f>
        <v>0.54483052012456</v>
      </c>
      <c r="K1086" s="68" t="n">
        <f aca="false">G1086-I1086-J1086</f>
        <v>-35.4532506346827</v>
      </c>
      <c r="L1086" s="69" t="n">
        <f aca="false">(I1086+J1086)/Assumptions!$B$8</f>
        <v>0.000260255904029187</v>
      </c>
      <c r="M1086" s="70" t="n">
        <f aca="false">F1086-L1086</f>
        <v>-0.00306025590402919</v>
      </c>
      <c r="N1086" s="71" t="n">
        <f aca="false">G1086*Assumptions!$B$7</f>
        <v>-232417.9858</v>
      </c>
      <c r="O1086" s="71" t="n">
        <f aca="false">K1086*Assumptions!$B$7</f>
        <v>-278839.81624178</v>
      </c>
      <c r="P1086" s="68" t="n">
        <f aca="false">P1085+G1086</f>
        <v>13546.066455</v>
      </c>
      <c r="Q1086" s="68" t="n">
        <f aca="false">MAX(Q1085,P1086)</f>
        <v>13727.3053</v>
      </c>
      <c r="R1086" s="68" t="n">
        <f aca="false">Q1086-P1086</f>
        <v>181.238845</v>
      </c>
      <c r="S1086" s="68" t="n">
        <f aca="false">S1085+K1086</f>
        <v>7150.66419960455</v>
      </c>
      <c r="T1086" s="68" t="n">
        <f aca="false">MAX(T1085,S1086)</f>
        <v>8242.57374158216</v>
      </c>
      <c r="U1086" s="68" t="n">
        <f aca="false">T1086-S1086</f>
        <v>1091.90954197761</v>
      </c>
      <c r="V1086" s="70" t="n">
        <f aca="false">V1085+F1086</f>
        <v>2.3806</v>
      </c>
      <c r="W1086" s="70" t="n">
        <f aca="false">MAX(W1085,V1086)</f>
        <v>2.3978</v>
      </c>
      <c r="X1086" s="70" t="n">
        <f aca="false">W1086-V1086</f>
        <v>0.0171999999999999</v>
      </c>
      <c r="Y1086" s="70" t="n">
        <f aca="false">Y1085+M1086</f>
        <v>2.09860271814191</v>
      </c>
      <c r="Z1086" s="70" t="n">
        <f aca="false">MAX(Z1085,Y1086)</f>
        <v>2.14372976820277</v>
      </c>
      <c r="AA1086" s="70" t="n">
        <f aca="false">Z1086-Y1086</f>
        <v>0.0451270500608536</v>
      </c>
      <c r="AB1086" s="72" t="n">
        <f aca="false">AB1085*(1+F1086)</f>
        <v>9.36235216287792</v>
      </c>
      <c r="AC1086" s="73" t="n">
        <f aca="false">MAX(AC1085,AB1086)</f>
        <v>9.52516474304637</v>
      </c>
      <c r="AD1086" s="70" t="n">
        <f aca="false">1-AB1086/AC1086</f>
        <v>0.0170928886334808</v>
      </c>
      <c r="AE1086" s="73" t="n">
        <f aca="false">AE1085*(1+M1086)</f>
        <v>7.06541507481341</v>
      </c>
      <c r="AF1086" s="73" t="n">
        <f aca="false">MAX(AF1085,AE1086)</f>
        <v>7.47194341606817</v>
      </c>
      <c r="AG1086" s="70" t="n">
        <f aca="false">1-AE1086/AF1086</f>
        <v>0.054407309934995</v>
      </c>
      <c r="AH1086" s="74" t="n">
        <f aca="false">IF(R1086&gt;0,AH1085+1,0)</f>
        <v>5</v>
      </c>
      <c r="AI1086" s="74" t="n">
        <f aca="false">IF(U1086&gt;0,AI1085+1,0)</f>
        <v>225</v>
      </c>
      <c r="AJ1086" s="74" t="n">
        <f aca="false">IF(G1086&gt;0,AJ1085+1,0)</f>
        <v>0</v>
      </c>
      <c r="AK1086" s="74" t="n">
        <f aca="false">IF(G1086&lt;=0,AK1085+1,0)</f>
        <v>5</v>
      </c>
      <c r="AL1086" s="74" t="n">
        <f aca="false">IF(K1086&gt;0,AL1085+1,0)</f>
        <v>0</v>
      </c>
      <c r="AM1086" s="74" t="n">
        <f aca="false">IF(K1086&lt;=0,AM1085+1,0)</f>
        <v>6</v>
      </c>
    </row>
    <row r="1087" customFormat="false" ht="15" hidden="false" customHeight="false" outlineLevel="0" collapsed="false">
      <c r="A1087" s="61" t="n">
        <v>1086</v>
      </c>
      <c r="B1087" s="62" t="n">
        <v>43147.40625</v>
      </c>
      <c r="C1087" s="63" t="n">
        <f aca="false">YEAR(B1087)</f>
        <v>2018</v>
      </c>
      <c r="D1087" s="32" t="s">
        <v>277</v>
      </c>
      <c r="E1087" s="64" t="n">
        <v>10583.9</v>
      </c>
      <c r="F1087" s="65" t="n">
        <v>-0.0038</v>
      </c>
      <c r="G1087" s="66" t="n">
        <v>-40.21882</v>
      </c>
      <c r="H1087" s="67" t="n">
        <f aca="false">E1087+IF(D1087="Long",1,-1)*G1087</f>
        <v>10543.68118</v>
      </c>
      <c r="I1087" s="68" t="n">
        <f aca="false">Assumptions!$B$58</f>
        <v>5.35750011455817</v>
      </c>
      <c r="J1087" s="68" t="n">
        <f aca="false">INDEX(Yearly!$L$5:$L$22,MATCH(C1087,Yearly!$A$5:$A$22,0))</f>
        <v>0.54483052012456</v>
      </c>
      <c r="K1087" s="68" t="n">
        <f aca="false">G1087-I1087-J1087</f>
        <v>-46.1211506346827</v>
      </c>
      <c r="L1087" s="69" t="n">
        <f aca="false">(I1087+J1087)/Assumptions!$B$8</f>
        <v>0.000260255904029187</v>
      </c>
      <c r="M1087" s="70" t="n">
        <f aca="false">F1087-L1087</f>
        <v>-0.00406025590402919</v>
      </c>
      <c r="N1087" s="71" t="n">
        <f aca="false">G1087*Assumptions!$B$7</f>
        <v>-316321.0193</v>
      </c>
      <c r="O1087" s="71" t="n">
        <f aca="false">K1087*Assumptions!$B$7</f>
        <v>-362742.84974178</v>
      </c>
      <c r="P1087" s="68" t="n">
        <f aca="false">P1086+G1087</f>
        <v>13505.847635</v>
      </c>
      <c r="Q1087" s="68" t="n">
        <f aca="false">MAX(Q1086,P1087)</f>
        <v>13727.3053</v>
      </c>
      <c r="R1087" s="68" t="n">
        <f aca="false">Q1087-P1087</f>
        <v>221.457665</v>
      </c>
      <c r="S1087" s="68" t="n">
        <f aca="false">S1086+K1087</f>
        <v>7104.54304896987</v>
      </c>
      <c r="T1087" s="68" t="n">
        <f aca="false">MAX(T1086,S1087)</f>
        <v>8242.57374158216</v>
      </c>
      <c r="U1087" s="68" t="n">
        <f aca="false">T1087-S1087</f>
        <v>1138.03069261229</v>
      </c>
      <c r="V1087" s="70" t="n">
        <f aca="false">V1086+F1087</f>
        <v>2.3768</v>
      </c>
      <c r="W1087" s="70" t="n">
        <f aca="false">MAX(W1086,V1087)</f>
        <v>2.3978</v>
      </c>
      <c r="X1087" s="70" t="n">
        <f aca="false">W1087-V1087</f>
        <v>0.0209999999999999</v>
      </c>
      <c r="Y1087" s="70" t="n">
        <f aca="false">Y1086+M1087</f>
        <v>2.09454246223788</v>
      </c>
      <c r="Z1087" s="70" t="n">
        <f aca="false">MAX(Z1086,Y1087)</f>
        <v>2.14372976820277</v>
      </c>
      <c r="AA1087" s="70" t="n">
        <f aca="false">Z1087-Y1087</f>
        <v>0.0491873059648826</v>
      </c>
      <c r="AB1087" s="72" t="n">
        <f aca="false">AB1086*(1+F1087)</f>
        <v>9.32677522465899</v>
      </c>
      <c r="AC1087" s="73" t="n">
        <f aca="false">MAX(AC1086,AB1087)</f>
        <v>9.52516474304637</v>
      </c>
      <c r="AD1087" s="70" t="n">
        <f aca="false">1-AB1087/AC1087</f>
        <v>0.0208279356566735</v>
      </c>
      <c r="AE1087" s="73" t="n">
        <f aca="false">AE1086*(1+M1087)</f>
        <v>7.03672768154148</v>
      </c>
      <c r="AF1087" s="73" t="n">
        <f aca="false">MAX(AF1086,AE1087)</f>
        <v>7.47194341606817</v>
      </c>
      <c r="AG1087" s="70" t="n">
        <f aca="false">1-AE1087/AF1087</f>
        <v>0.0582466582376382</v>
      </c>
      <c r="AH1087" s="74" t="n">
        <f aca="false">IF(R1087&gt;0,AH1086+1,0)</f>
        <v>6</v>
      </c>
      <c r="AI1087" s="74" t="n">
        <f aca="false">IF(U1087&gt;0,AI1086+1,0)</f>
        <v>226</v>
      </c>
      <c r="AJ1087" s="74" t="n">
        <f aca="false">IF(G1087&gt;0,AJ1086+1,0)</f>
        <v>0</v>
      </c>
      <c r="AK1087" s="74" t="n">
        <f aca="false">IF(G1087&lt;=0,AK1086+1,0)</f>
        <v>6</v>
      </c>
      <c r="AL1087" s="74" t="n">
        <f aca="false">IF(K1087&gt;0,AL1086+1,0)</f>
        <v>0</v>
      </c>
      <c r="AM1087" s="74" t="n">
        <f aca="false">IF(K1087&lt;=0,AM1086+1,0)</f>
        <v>7</v>
      </c>
    </row>
    <row r="1088" customFormat="false" ht="15" hidden="false" customHeight="false" outlineLevel="0" collapsed="false">
      <c r="A1088" s="61" t="n">
        <v>1087</v>
      </c>
      <c r="B1088" s="62" t="n">
        <v>43147.46875</v>
      </c>
      <c r="C1088" s="63" t="n">
        <f aca="false">YEAR(B1088)</f>
        <v>2018</v>
      </c>
      <c r="D1088" s="32" t="s">
        <v>276</v>
      </c>
      <c r="E1088" s="64" t="n">
        <v>10544.05</v>
      </c>
      <c r="F1088" s="65" t="n">
        <v>0.0125</v>
      </c>
      <c r="G1088" s="66" t="n">
        <v>131.800625</v>
      </c>
      <c r="H1088" s="67" t="n">
        <f aca="false">E1088+IF(D1088="Long",1,-1)*G1088</f>
        <v>10412.249375</v>
      </c>
      <c r="I1088" s="68" t="n">
        <f aca="false">Assumptions!$B$58</f>
        <v>5.35750011455817</v>
      </c>
      <c r="J1088" s="68" t="n">
        <f aca="false">INDEX(Yearly!$L$5:$L$22,MATCH(C1088,Yearly!$A$5:$A$22,0))</f>
        <v>0.54483052012456</v>
      </c>
      <c r="K1088" s="68" t="n">
        <f aca="false">G1088-I1088-J1088</f>
        <v>125.898294365317</v>
      </c>
      <c r="L1088" s="69" t="n">
        <f aca="false">(I1088+J1088)/Assumptions!$B$8</f>
        <v>0.000260255904029187</v>
      </c>
      <c r="M1088" s="70" t="n">
        <f aca="false">F1088-L1088</f>
        <v>0.0122397440959708</v>
      </c>
      <c r="N1088" s="71" t="n">
        <f aca="false">G1088*Assumptions!$B$7</f>
        <v>1036611.915625</v>
      </c>
      <c r="O1088" s="71" t="n">
        <f aca="false">K1088*Assumptions!$B$7</f>
        <v>990190.08518322</v>
      </c>
      <c r="P1088" s="68" t="n">
        <f aca="false">P1087+G1088</f>
        <v>13637.64826</v>
      </c>
      <c r="Q1088" s="68" t="n">
        <f aca="false">MAX(Q1087,P1088)</f>
        <v>13727.3053</v>
      </c>
      <c r="R1088" s="68" t="n">
        <f aca="false">Q1088-P1088</f>
        <v>89.6570400000001</v>
      </c>
      <c r="S1088" s="68" t="n">
        <f aca="false">S1087+K1088</f>
        <v>7230.44134333519</v>
      </c>
      <c r="T1088" s="68" t="n">
        <f aca="false">MAX(T1087,S1088)</f>
        <v>8242.57374158216</v>
      </c>
      <c r="U1088" s="68" t="n">
        <f aca="false">T1088-S1088</f>
        <v>1012.13239824697</v>
      </c>
      <c r="V1088" s="70" t="n">
        <f aca="false">V1087+F1088</f>
        <v>2.3893</v>
      </c>
      <c r="W1088" s="70" t="n">
        <f aca="false">MAX(W1087,V1088)</f>
        <v>2.3978</v>
      </c>
      <c r="X1088" s="70" t="n">
        <f aca="false">W1088-V1088</f>
        <v>0.00849999999999973</v>
      </c>
      <c r="Y1088" s="70" t="n">
        <f aca="false">Y1087+M1088</f>
        <v>2.10678220633386</v>
      </c>
      <c r="Z1088" s="70" t="n">
        <f aca="false">MAX(Z1087,Y1088)</f>
        <v>2.14372976820277</v>
      </c>
      <c r="AA1088" s="70" t="n">
        <f aca="false">Z1088-Y1088</f>
        <v>0.0369475618689119</v>
      </c>
      <c r="AB1088" s="72" t="n">
        <f aca="false">AB1087*(1+F1088)</f>
        <v>9.44335991496723</v>
      </c>
      <c r="AC1088" s="73" t="n">
        <f aca="false">MAX(AC1087,AB1088)</f>
        <v>9.52516474304637</v>
      </c>
      <c r="AD1088" s="70" t="n">
        <f aca="false">1-AB1088/AC1088</f>
        <v>0.00858828485238206</v>
      </c>
      <c r="AE1088" s="73" t="n">
        <f aca="false">AE1087*(1+M1088)</f>
        <v>7.12285542763658</v>
      </c>
      <c r="AF1088" s="73" t="n">
        <f aca="false">MAX(AF1087,AE1088)</f>
        <v>7.47194341606817</v>
      </c>
      <c r="AG1088" s="70" t="n">
        <f aca="false">1-AE1088/AF1088</f>
        <v>0.0467198383329416</v>
      </c>
      <c r="AH1088" s="74" t="n">
        <f aca="false">IF(R1088&gt;0,AH1087+1,0)</f>
        <v>7</v>
      </c>
      <c r="AI1088" s="74" t="n">
        <f aca="false">IF(U1088&gt;0,AI1087+1,0)</f>
        <v>227</v>
      </c>
      <c r="AJ1088" s="74" t="n">
        <f aca="false">IF(G1088&gt;0,AJ1087+1,0)</f>
        <v>1</v>
      </c>
      <c r="AK1088" s="74" t="n">
        <f aca="false">IF(G1088&lt;=0,AK1087+1,0)</f>
        <v>0</v>
      </c>
      <c r="AL1088" s="74" t="n">
        <f aca="false">IF(K1088&gt;0,AL1087+1,0)</f>
        <v>1</v>
      </c>
      <c r="AM1088" s="74" t="n">
        <f aca="false">IF(K1088&lt;=0,AM1087+1,0)</f>
        <v>0</v>
      </c>
    </row>
    <row r="1089" customFormat="false" ht="15" hidden="false" customHeight="false" outlineLevel="0" collapsed="false">
      <c r="A1089" s="61" t="n">
        <v>1088</v>
      </c>
      <c r="B1089" s="62" t="n">
        <v>43154.40625</v>
      </c>
      <c r="C1089" s="63" t="n">
        <f aca="false">YEAR(B1089)</f>
        <v>2018</v>
      </c>
      <c r="D1089" s="32" t="s">
        <v>277</v>
      </c>
      <c r="E1089" s="64" t="n">
        <v>10412</v>
      </c>
      <c r="F1089" s="65" t="n">
        <v>0.0079</v>
      </c>
      <c r="G1089" s="66" t="n">
        <v>82.2548</v>
      </c>
      <c r="H1089" s="67" t="n">
        <f aca="false">E1089+IF(D1089="Long",1,-1)*G1089</f>
        <v>10494.2548</v>
      </c>
      <c r="I1089" s="68" t="n">
        <f aca="false">Assumptions!$B$58</f>
        <v>5.35750011455817</v>
      </c>
      <c r="J1089" s="68" t="n">
        <f aca="false">INDEX(Yearly!$L$5:$L$22,MATCH(C1089,Yearly!$A$5:$A$22,0))</f>
        <v>0.54483052012456</v>
      </c>
      <c r="K1089" s="68" t="n">
        <f aca="false">G1089-I1089-J1089</f>
        <v>76.3524693653173</v>
      </c>
      <c r="L1089" s="69" t="n">
        <f aca="false">(I1089+J1089)/Assumptions!$B$8</f>
        <v>0.000260255904029187</v>
      </c>
      <c r="M1089" s="70" t="n">
        <f aca="false">F1089-L1089</f>
        <v>0.00763974409597081</v>
      </c>
      <c r="N1089" s="71" t="n">
        <f aca="false">G1089*Assumptions!$B$7</f>
        <v>646934.002</v>
      </c>
      <c r="O1089" s="71" t="n">
        <f aca="false">K1089*Assumptions!$B$7</f>
        <v>600512.17155822</v>
      </c>
      <c r="P1089" s="68" t="n">
        <f aca="false">P1088+G1089</f>
        <v>13719.90306</v>
      </c>
      <c r="Q1089" s="68" t="n">
        <f aca="false">MAX(Q1088,P1089)</f>
        <v>13727.3053</v>
      </c>
      <c r="R1089" s="68" t="n">
        <f aca="false">Q1089-P1089</f>
        <v>7.40223999999944</v>
      </c>
      <c r="S1089" s="68" t="n">
        <f aca="false">S1088+K1089</f>
        <v>7306.7938127005</v>
      </c>
      <c r="T1089" s="68" t="n">
        <f aca="false">MAX(T1088,S1089)</f>
        <v>8242.57374158216</v>
      </c>
      <c r="U1089" s="68" t="n">
        <f aca="false">T1089-S1089</f>
        <v>935.779928881654</v>
      </c>
      <c r="V1089" s="70" t="n">
        <f aca="false">V1088+F1089</f>
        <v>2.3972</v>
      </c>
      <c r="W1089" s="70" t="n">
        <f aca="false">MAX(W1088,V1089)</f>
        <v>2.3978</v>
      </c>
      <c r="X1089" s="70" t="n">
        <f aca="false">W1089-V1089</f>
        <v>0.000599999999999934</v>
      </c>
      <c r="Y1089" s="70" t="n">
        <f aca="false">Y1088+M1089</f>
        <v>2.11442195042983</v>
      </c>
      <c r="Z1089" s="70" t="n">
        <f aca="false">MAX(Z1088,Y1089)</f>
        <v>2.14372976820277</v>
      </c>
      <c r="AA1089" s="70" t="n">
        <f aca="false">Z1089-Y1089</f>
        <v>0.0293078177729411</v>
      </c>
      <c r="AB1089" s="72" t="n">
        <f aca="false">AB1088*(1+F1089)</f>
        <v>9.51796245829547</v>
      </c>
      <c r="AC1089" s="73" t="n">
        <f aca="false">MAX(AC1088,AB1089)</f>
        <v>9.52516474304637</v>
      </c>
      <c r="AD1089" s="70" t="n">
        <f aca="false">1-AB1089/AC1089</f>
        <v>0.000756132302715762</v>
      </c>
      <c r="AE1089" s="73" t="n">
        <f aca="false">AE1088*(1+M1089)</f>
        <v>7.17727222033632</v>
      </c>
      <c r="AF1089" s="73" t="n">
        <f aca="false">MAX(AF1088,AE1089)</f>
        <v>7.47194341606817</v>
      </c>
      <c r="AG1089" s="70" t="n">
        <f aca="false">1-AE1089/AF1089</f>
        <v>0.0394370218460396</v>
      </c>
      <c r="AH1089" s="74" t="n">
        <f aca="false">IF(R1089&gt;0,AH1088+1,0)</f>
        <v>8</v>
      </c>
      <c r="AI1089" s="74" t="n">
        <f aca="false">IF(U1089&gt;0,AI1088+1,0)</f>
        <v>228</v>
      </c>
      <c r="AJ1089" s="74" t="n">
        <f aca="false">IF(G1089&gt;0,AJ1088+1,0)</f>
        <v>2</v>
      </c>
      <c r="AK1089" s="74" t="n">
        <f aca="false">IF(G1089&lt;=0,AK1088+1,0)</f>
        <v>0</v>
      </c>
      <c r="AL1089" s="74" t="n">
        <f aca="false">IF(K1089&gt;0,AL1088+1,0)</f>
        <v>2</v>
      </c>
      <c r="AM1089" s="74" t="n">
        <f aca="false">IF(K1089&lt;=0,AM1088+1,0)</f>
        <v>0</v>
      </c>
    </row>
    <row r="1090" customFormat="false" ht="15" hidden="false" customHeight="false" outlineLevel="0" collapsed="false">
      <c r="A1090" s="61" t="n">
        <v>1089</v>
      </c>
      <c r="B1090" s="62" t="n">
        <v>43159.40625</v>
      </c>
      <c r="C1090" s="63" t="n">
        <f aca="false">YEAR(B1090)</f>
        <v>2018</v>
      </c>
      <c r="D1090" s="32" t="s">
        <v>276</v>
      </c>
      <c r="E1090" s="64" t="n">
        <v>10493.9</v>
      </c>
      <c r="F1090" s="65" t="n">
        <v>-0.002</v>
      </c>
      <c r="G1090" s="66" t="n">
        <v>-20.9878</v>
      </c>
      <c r="H1090" s="67" t="n">
        <f aca="false">E1090+IF(D1090="Long",1,-1)*G1090</f>
        <v>10514.8878</v>
      </c>
      <c r="I1090" s="68" t="n">
        <f aca="false">Assumptions!$B$58</f>
        <v>5.35750011455817</v>
      </c>
      <c r="J1090" s="68" t="n">
        <f aca="false">INDEX(Yearly!$L$5:$L$22,MATCH(C1090,Yearly!$A$5:$A$22,0))</f>
        <v>0.54483052012456</v>
      </c>
      <c r="K1090" s="68" t="n">
        <f aca="false">G1090-I1090-J1090</f>
        <v>-26.8901306346827</v>
      </c>
      <c r="L1090" s="69" t="n">
        <f aca="false">(I1090+J1090)/Assumptions!$B$8</f>
        <v>0.000260255904029187</v>
      </c>
      <c r="M1090" s="70" t="n">
        <f aca="false">F1090-L1090</f>
        <v>-0.00226025590402919</v>
      </c>
      <c r="N1090" s="71" t="n">
        <f aca="false">G1090*Assumptions!$B$7</f>
        <v>-165069.047</v>
      </c>
      <c r="O1090" s="71" t="n">
        <f aca="false">K1090*Assumptions!$B$7</f>
        <v>-211490.87744178</v>
      </c>
      <c r="P1090" s="68" t="n">
        <f aca="false">P1089+G1090</f>
        <v>13698.91526</v>
      </c>
      <c r="Q1090" s="68" t="n">
        <f aca="false">MAX(Q1089,P1090)</f>
        <v>13727.3053</v>
      </c>
      <c r="R1090" s="68" t="n">
        <f aca="false">Q1090-P1090</f>
        <v>28.3900400000002</v>
      </c>
      <c r="S1090" s="68" t="n">
        <f aca="false">S1089+K1090</f>
        <v>7279.90368206582</v>
      </c>
      <c r="T1090" s="68" t="n">
        <f aca="false">MAX(T1089,S1090)</f>
        <v>8242.57374158216</v>
      </c>
      <c r="U1090" s="68" t="n">
        <f aca="false">T1090-S1090</f>
        <v>962.670059516337</v>
      </c>
      <c r="V1090" s="70" t="n">
        <f aca="false">V1089+F1090</f>
        <v>2.3952</v>
      </c>
      <c r="W1090" s="70" t="n">
        <f aca="false">MAX(W1089,V1090)</f>
        <v>2.3978</v>
      </c>
      <c r="X1090" s="70" t="n">
        <f aca="false">W1090-V1090</f>
        <v>0.00259999999999971</v>
      </c>
      <c r="Y1090" s="70" t="n">
        <f aca="false">Y1089+M1090</f>
        <v>2.1121616945258</v>
      </c>
      <c r="Z1090" s="70" t="n">
        <f aca="false">MAX(Z1089,Y1090)</f>
        <v>2.14372976820277</v>
      </c>
      <c r="AA1090" s="70" t="n">
        <f aca="false">Z1090-Y1090</f>
        <v>0.0315680736769703</v>
      </c>
      <c r="AB1090" s="72" t="n">
        <f aca="false">AB1089*(1+F1090)</f>
        <v>9.49892653337888</v>
      </c>
      <c r="AC1090" s="73" t="n">
        <f aca="false">MAX(AC1089,AB1090)</f>
        <v>9.52516474304637</v>
      </c>
      <c r="AD1090" s="70" t="n">
        <f aca="false">1-AB1090/AC1090</f>
        <v>0.00275462003811022</v>
      </c>
      <c r="AE1090" s="73" t="n">
        <f aca="false">AE1089*(1+M1090)</f>
        <v>7.16104974842548</v>
      </c>
      <c r="AF1090" s="73" t="n">
        <f aca="false">MAX(AF1089,AE1090)</f>
        <v>7.47194341606817</v>
      </c>
      <c r="AG1090" s="70" t="n">
        <f aca="false">1-AE1090/AF1090</f>
        <v>0.041608139988604</v>
      </c>
      <c r="AH1090" s="74" t="n">
        <f aca="false">IF(R1090&gt;0,AH1089+1,0)</f>
        <v>9</v>
      </c>
      <c r="AI1090" s="74" t="n">
        <f aca="false">IF(U1090&gt;0,AI1089+1,0)</f>
        <v>229</v>
      </c>
      <c r="AJ1090" s="74" t="n">
        <f aca="false">IF(G1090&gt;0,AJ1089+1,0)</f>
        <v>0</v>
      </c>
      <c r="AK1090" s="74" t="n">
        <f aca="false">IF(G1090&lt;=0,AK1089+1,0)</f>
        <v>1</v>
      </c>
      <c r="AL1090" s="74" t="n">
        <f aca="false">IF(K1090&gt;0,AL1089+1,0)</f>
        <v>0</v>
      </c>
      <c r="AM1090" s="74" t="n">
        <f aca="false">IF(K1090&lt;=0,AM1089+1,0)</f>
        <v>1</v>
      </c>
    </row>
    <row r="1091" customFormat="false" ht="15" hidden="false" customHeight="false" outlineLevel="0" collapsed="false">
      <c r="A1091" s="61" t="n">
        <v>1090</v>
      </c>
      <c r="B1091" s="62" t="n">
        <v>43159.6145833333</v>
      </c>
      <c r="C1091" s="63" t="n">
        <f aca="false">YEAR(B1091)</f>
        <v>2018</v>
      </c>
      <c r="D1091" s="32" t="s">
        <v>277</v>
      </c>
      <c r="E1091" s="64" t="n">
        <v>10515.3</v>
      </c>
      <c r="F1091" s="65" t="n">
        <v>-0.0032</v>
      </c>
      <c r="G1091" s="66" t="n">
        <v>-33.64896</v>
      </c>
      <c r="H1091" s="67" t="n">
        <f aca="false">E1091+IF(D1091="Long",1,-1)*G1091</f>
        <v>10481.65104</v>
      </c>
      <c r="I1091" s="68" t="n">
        <f aca="false">Assumptions!$B$58</f>
        <v>5.35750011455817</v>
      </c>
      <c r="J1091" s="68" t="n">
        <f aca="false">INDEX(Yearly!$L$5:$L$22,MATCH(C1091,Yearly!$A$5:$A$22,0))</f>
        <v>0.54483052012456</v>
      </c>
      <c r="K1091" s="68" t="n">
        <f aca="false">G1091-I1091-J1091</f>
        <v>-39.5512906346827</v>
      </c>
      <c r="L1091" s="69" t="n">
        <f aca="false">(I1091+J1091)/Assumptions!$B$8</f>
        <v>0.000260255904029187</v>
      </c>
      <c r="M1091" s="70" t="n">
        <f aca="false">F1091-L1091</f>
        <v>-0.00346025590402919</v>
      </c>
      <c r="N1091" s="71" t="n">
        <f aca="false">G1091*Assumptions!$B$7</f>
        <v>-264649.0704</v>
      </c>
      <c r="O1091" s="71" t="n">
        <f aca="false">K1091*Assumptions!$B$7</f>
        <v>-311070.90084178</v>
      </c>
      <c r="P1091" s="68" t="n">
        <f aca="false">P1090+G1091</f>
        <v>13665.2663</v>
      </c>
      <c r="Q1091" s="68" t="n">
        <f aca="false">MAX(Q1090,P1091)</f>
        <v>13727.3053</v>
      </c>
      <c r="R1091" s="68" t="n">
        <f aca="false">Q1091-P1091</f>
        <v>62.0390000000007</v>
      </c>
      <c r="S1091" s="68" t="n">
        <f aca="false">S1090+K1091</f>
        <v>7240.35239143114</v>
      </c>
      <c r="T1091" s="68" t="n">
        <f aca="false">MAX(T1090,S1091)</f>
        <v>8242.57374158216</v>
      </c>
      <c r="U1091" s="68" t="n">
        <f aca="false">T1091-S1091</f>
        <v>1002.22135015102</v>
      </c>
      <c r="V1091" s="70" t="n">
        <f aca="false">V1090+F1091</f>
        <v>2.392</v>
      </c>
      <c r="W1091" s="70" t="n">
        <f aca="false">MAX(W1090,V1091)</f>
        <v>2.3978</v>
      </c>
      <c r="X1091" s="70" t="n">
        <f aca="false">W1091-V1091</f>
        <v>0.00579999999999981</v>
      </c>
      <c r="Y1091" s="70" t="n">
        <f aca="false">Y1090+M1091</f>
        <v>2.10870143862177</v>
      </c>
      <c r="Z1091" s="70" t="n">
        <f aca="false">MAX(Z1090,Y1091)</f>
        <v>2.14372976820277</v>
      </c>
      <c r="AA1091" s="70" t="n">
        <f aca="false">Z1091-Y1091</f>
        <v>0.0350283295809994</v>
      </c>
      <c r="AB1091" s="72" t="n">
        <f aca="false">AB1090*(1+F1091)</f>
        <v>9.46852996847206</v>
      </c>
      <c r="AC1091" s="73" t="n">
        <f aca="false">MAX(AC1090,AB1091)</f>
        <v>9.52516474304637</v>
      </c>
      <c r="AD1091" s="70" t="n">
        <f aca="false">1-AB1091/AC1091</f>
        <v>0.00594580525398836</v>
      </c>
      <c r="AE1091" s="73" t="n">
        <f aca="false">AE1090*(1+M1091)</f>
        <v>7.13627068375444</v>
      </c>
      <c r="AF1091" s="73" t="n">
        <f aca="false">MAX(AF1090,AE1091)</f>
        <v>7.47194341606817</v>
      </c>
      <c r="AG1091" s="70" t="n">
        <f aca="false">1-AE1091/AF1091</f>
        <v>0.0449244210805819</v>
      </c>
      <c r="AH1091" s="74" t="n">
        <f aca="false">IF(R1091&gt;0,AH1090+1,0)</f>
        <v>10</v>
      </c>
      <c r="AI1091" s="74" t="n">
        <f aca="false">IF(U1091&gt;0,AI1090+1,0)</f>
        <v>230</v>
      </c>
      <c r="AJ1091" s="74" t="n">
        <f aca="false">IF(G1091&gt;0,AJ1090+1,0)</f>
        <v>0</v>
      </c>
      <c r="AK1091" s="74" t="n">
        <f aca="false">IF(G1091&lt;=0,AK1090+1,0)</f>
        <v>2</v>
      </c>
      <c r="AL1091" s="74" t="n">
        <f aca="false">IF(K1091&gt;0,AL1090+1,0)</f>
        <v>0</v>
      </c>
      <c r="AM1091" s="74" t="n">
        <f aca="false">IF(K1091&lt;=0,AM1090+1,0)</f>
        <v>2</v>
      </c>
    </row>
    <row r="1092" customFormat="false" ht="15" hidden="false" customHeight="false" outlineLevel="0" collapsed="false">
      <c r="A1092" s="61" t="n">
        <v>1091</v>
      </c>
      <c r="B1092" s="62" t="n">
        <v>43160.4270833333</v>
      </c>
      <c r="C1092" s="63" t="n">
        <f aca="false">YEAR(B1092)</f>
        <v>2018</v>
      </c>
      <c r="D1092" s="32" t="s">
        <v>276</v>
      </c>
      <c r="E1092" s="64" t="n">
        <v>10481.85</v>
      </c>
      <c r="F1092" s="65" t="n">
        <v>-0.0016</v>
      </c>
      <c r="G1092" s="66" t="n">
        <v>-16.77096</v>
      </c>
      <c r="H1092" s="67" t="n">
        <f aca="false">E1092+IF(D1092="Long",1,-1)*G1092</f>
        <v>10498.62096</v>
      </c>
      <c r="I1092" s="68" t="n">
        <f aca="false">Assumptions!$B$58</f>
        <v>5.35750011455817</v>
      </c>
      <c r="J1092" s="68" t="n">
        <f aca="false">INDEX(Yearly!$L$5:$L$22,MATCH(C1092,Yearly!$A$5:$A$22,0))</f>
        <v>0.54483052012456</v>
      </c>
      <c r="K1092" s="68" t="n">
        <f aca="false">G1092-I1092-J1092</f>
        <v>-22.6732906346827</v>
      </c>
      <c r="L1092" s="69" t="n">
        <f aca="false">(I1092+J1092)/Assumptions!$B$8</f>
        <v>0.000260255904029187</v>
      </c>
      <c r="M1092" s="70" t="n">
        <f aca="false">F1092-L1092</f>
        <v>-0.00186025590402919</v>
      </c>
      <c r="N1092" s="71" t="n">
        <f aca="false">G1092*Assumptions!$B$7</f>
        <v>-131903.6004</v>
      </c>
      <c r="O1092" s="71" t="n">
        <f aca="false">K1092*Assumptions!$B$7</f>
        <v>-178325.43084178</v>
      </c>
      <c r="P1092" s="68" t="n">
        <f aca="false">P1091+G1092</f>
        <v>13648.49534</v>
      </c>
      <c r="Q1092" s="68" t="n">
        <f aca="false">MAX(Q1091,P1092)</f>
        <v>13727.3053</v>
      </c>
      <c r="R1092" s="68" t="n">
        <f aca="false">Q1092-P1092</f>
        <v>78.8099600000005</v>
      </c>
      <c r="S1092" s="68" t="n">
        <f aca="false">S1091+K1092</f>
        <v>7217.67910079646</v>
      </c>
      <c r="T1092" s="68" t="n">
        <f aca="false">MAX(T1091,S1092)</f>
        <v>8242.57374158216</v>
      </c>
      <c r="U1092" s="68" t="n">
        <f aca="false">T1092-S1092</f>
        <v>1024.8946407857</v>
      </c>
      <c r="V1092" s="70" t="n">
        <f aca="false">V1091+F1092</f>
        <v>2.3904</v>
      </c>
      <c r="W1092" s="70" t="n">
        <f aca="false">MAX(W1091,V1092)</f>
        <v>2.3978</v>
      </c>
      <c r="X1092" s="70" t="n">
        <f aca="false">W1092-V1092</f>
        <v>0.00739999999999963</v>
      </c>
      <c r="Y1092" s="70" t="n">
        <f aca="false">Y1091+M1092</f>
        <v>2.10684118271774</v>
      </c>
      <c r="Z1092" s="70" t="n">
        <f aca="false">MAX(Z1091,Y1092)</f>
        <v>2.14372976820277</v>
      </c>
      <c r="AA1092" s="70" t="n">
        <f aca="false">Z1092-Y1092</f>
        <v>0.0368885854850287</v>
      </c>
      <c r="AB1092" s="72" t="n">
        <f aca="false">AB1091*(1+F1092)</f>
        <v>9.45338032052251</v>
      </c>
      <c r="AC1092" s="73" t="n">
        <f aca="false">MAX(AC1091,AB1092)</f>
        <v>9.52516474304637</v>
      </c>
      <c r="AD1092" s="70" t="n">
        <f aca="false">1-AB1092/AC1092</f>
        <v>0.00753629196558203</v>
      </c>
      <c r="AE1092" s="73" t="n">
        <f aca="false">AE1091*(1+M1092)</f>
        <v>7.12299539408224</v>
      </c>
      <c r="AF1092" s="73" t="n">
        <f aca="false">MAX(AF1091,AE1092)</f>
        <v>7.47194341606817</v>
      </c>
      <c r="AG1092" s="70" t="n">
        <f aca="false">1-AE1092/AF1092</f>
        <v>0.0467011060650608</v>
      </c>
      <c r="AH1092" s="74" t="n">
        <f aca="false">IF(R1092&gt;0,AH1091+1,0)</f>
        <v>11</v>
      </c>
      <c r="AI1092" s="74" t="n">
        <f aca="false">IF(U1092&gt;0,AI1091+1,0)</f>
        <v>231</v>
      </c>
      <c r="AJ1092" s="74" t="n">
        <f aca="false">IF(G1092&gt;0,AJ1091+1,0)</f>
        <v>0</v>
      </c>
      <c r="AK1092" s="74" t="n">
        <f aca="false">IF(G1092&lt;=0,AK1091+1,0)</f>
        <v>3</v>
      </c>
      <c r="AL1092" s="74" t="n">
        <f aca="false">IF(K1092&gt;0,AL1091+1,0)</f>
        <v>0</v>
      </c>
      <c r="AM1092" s="74" t="n">
        <f aca="false">IF(K1092&lt;=0,AM1091+1,0)</f>
        <v>3</v>
      </c>
    </row>
    <row r="1093" customFormat="false" ht="15" hidden="false" customHeight="false" outlineLevel="0" collapsed="false">
      <c r="A1093" s="61" t="n">
        <v>1092</v>
      </c>
      <c r="B1093" s="62" t="n">
        <v>43160.5729166667</v>
      </c>
      <c r="C1093" s="63" t="n">
        <f aca="false">YEAR(B1093)</f>
        <v>2018</v>
      </c>
      <c r="D1093" s="32" t="s">
        <v>277</v>
      </c>
      <c r="E1093" s="64" t="n">
        <v>10498.55</v>
      </c>
      <c r="F1093" s="65" t="n">
        <v>-0.0037</v>
      </c>
      <c r="G1093" s="66" t="n">
        <v>-38.844635</v>
      </c>
      <c r="H1093" s="67" t="n">
        <f aca="false">E1093+IF(D1093="Long",1,-1)*G1093</f>
        <v>10459.705365</v>
      </c>
      <c r="I1093" s="68" t="n">
        <f aca="false">Assumptions!$B$58</f>
        <v>5.35750011455817</v>
      </c>
      <c r="J1093" s="68" t="n">
        <f aca="false">INDEX(Yearly!$L$5:$L$22,MATCH(C1093,Yearly!$A$5:$A$22,0))</f>
        <v>0.54483052012456</v>
      </c>
      <c r="K1093" s="68" t="n">
        <f aca="false">G1093-I1093-J1093</f>
        <v>-44.7469656346827</v>
      </c>
      <c r="L1093" s="69" t="n">
        <f aca="false">(I1093+J1093)/Assumptions!$B$8</f>
        <v>0.000260255904029187</v>
      </c>
      <c r="M1093" s="70" t="n">
        <f aca="false">F1093-L1093</f>
        <v>-0.00396025590402919</v>
      </c>
      <c r="N1093" s="71" t="n">
        <f aca="false">G1093*Assumptions!$B$7</f>
        <v>-305513.054275</v>
      </c>
      <c r="O1093" s="71" t="n">
        <f aca="false">K1093*Assumptions!$B$7</f>
        <v>-351934.88471678</v>
      </c>
      <c r="P1093" s="68" t="n">
        <f aca="false">P1092+G1093</f>
        <v>13609.650705</v>
      </c>
      <c r="Q1093" s="68" t="n">
        <f aca="false">MAX(Q1092,P1093)</f>
        <v>13727.3053</v>
      </c>
      <c r="R1093" s="68" t="n">
        <f aca="false">Q1093-P1093</f>
        <v>117.654595</v>
      </c>
      <c r="S1093" s="68" t="n">
        <f aca="false">S1092+K1093</f>
        <v>7172.93213516177</v>
      </c>
      <c r="T1093" s="68" t="n">
        <f aca="false">MAX(T1092,S1093)</f>
        <v>8242.57374158216</v>
      </c>
      <c r="U1093" s="68" t="n">
        <f aca="false">T1093-S1093</f>
        <v>1069.64160642039</v>
      </c>
      <c r="V1093" s="70" t="n">
        <f aca="false">V1092+F1093</f>
        <v>2.3867</v>
      </c>
      <c r="W1093" s="70" t="n">
        <f aca="false">MAX(W1092,V1093)</f>
        <v>2.3978</v>
      </c>
      <c r="X1093" s="70" t="n">
        <f aca="false">W1093-V1093</f>
        <v>0.0110999999999994</v>
      </c>
      <c r="Y1093" s="70" t="n">
        <f aca="false">Y1092+M1093</f>
        <v>2.10288092681371</v>
      </c>
      <c r="Z1093" s="70" t="n">
        <f aca="false">MAX(Z1092,Y1093)</f>
        <v>2.14372976820277</v>
      </c>
      <c r="AA1093" s="70" t="n">
        <f aca="false">Z1093-Y1093</f>
        <v>0.040848841389058</v>
      </c>
      <c r="AB1093" s="72" t="n">
        <f aca="false">AB1092*(1+F1093)</f>
        <v>9.41840281333657</v>
      </c>
      <c r="AC1093" s="73" t="n">
        <f aca="false">MAX(AC1092,AB1093)</f>
        <v>9.52516474304637</v>
      </c>
      <c r="AD1093" s="70" t="n">
        <f aca="false">1-AB1093/AC1093</f>
        <v>0.0112084076853094</v>
      </c>
      <c r="AE1093" s="73" t="n">
        <f aca="false">AE1092*(1+M1093)</f>
        <v>7.09478650951845</v>
      </c>
      <c r="AF1093" s="73" t="n">
        <f aca="false">MAX(AF1092,AE1093)</f>
        <v>7.47194341606817</v>
      </c>
      <c r="AG1093" s="70" t="n">
        <f aca="false">1-AE1093/AF1093</f>
        <v>0.0504764136380712</v>
      </c>
      <c r="AH1093" s="74" t="n">
        <f aca="false">IF(R1093&gt;0,AH1092+1,0)</f>
        <v>12</v>
      </c>
      <c r="AI1093" s="74" t="n">
        <f aca="false">IF(U1093&gt;0,AI1092+1,0)</f>
        <v>232</v>
      </c>
      <c r="AJ1093" s="74" t="n">
        <f aca="false">IF(G1093&gt;0,AJ1092+1,0)</f>
        <v>0</v>
      </c>
      <c r="AK1093" s="74" t="n">
        <f aca="false">IF(G1093&lt;=0,AK1092+1,0)</f>
        <v>4</v>
      </c>
      <c r="AL1093" s="74" t="n">
        <f aca="false">IF(K1093&gt;0,AL1092+1,0)</f>
        <v>0</v>
      </c>
      <c r="AM1093" s="74" t="n">
        <f aca="false">IF(K1093&lt;=0,AM1092+1,0)</f>
        <v>4</v>
      </c>
    </row>
    <row r="1094" customFormat="false" ht="15" hidden="false" customHeight="false" outlineLevel="0" collapsed="false">
      <c r="A1094" s="61" t="n">
        <v>1093</v>
      </c>
      <c r="B1094" s="62" t="n">
        <v>43160.6354166667</v>
      </c>
      <c r="C1094" s="63" t="n">
        <f aca="false">YEAR(B1094)</f>
        <v>2018</v>
      </c>
      <c r="D1094" s="32" t="s">
        <v>276</v>
      </c>
      <c r="E1094" s="64" t="n">
        <v>10459.3</v>
      </c>
      <c r="F1094" s="65" t="n">
        <v>0.0026</v>
      </c>
      <c r="G1094" s="66" t="n">
        <v>27.19418</v>
      </c>
      <c r="H1094" s="67" t="n">
        <f aca="false">E1094+IF(D1094="Long",1,-1)*G1094</f>
        <v>10432.10582</v>
      </c>
      <c r="I1094" s="68" t="n">
        <f aca="false">Assumptions!$B$58</f>
        <v>5.35750011455817</v>
      </c>
      <c r="J1094" s="68" t="n">
        <f aca="false">INDEX(Yearly!$L$5:$L$22,MATCH(C1094,Yearly!$A$5:$A$22,0))</f>
        <v>0.54483052012456</v>
      </c>
      <c r="K1094" s="68" t="n">
        <f aca="false">G1094-I1094-J1094</f>
        <v>21.2918493653173</v>
      </c>
      <c r="L1094" s="69" t="n">
        <f aca="false">(I1094+J1094)/Assumptions!$B$8</f>
        <v>0.000260255904029187</v>
      </c>
      <c r="M1094" s="70" t="n">
        <f aca="false">F1094-L1094</f>
        <v>0.00233974409597081</v>
      </c>
      <c r="N1094" s="71" t="n">
        <f aca="false">G1094*Assumptions!$B$7</f>
        <v>213882.2257</v>
      </c>
      <c r="O1094" s="71" t="n">
        <f aca="false">K1094*Assumptions!$B$7</f>
        <v>167460.39525822</v>
      </c>
      <c r="P1094" s="68" t="n">
        <f aca="false">P1093+G1094</f>
        <v>13636.844885</v>
      </c>
      <c r="Q1094" s="68" t="n">
        <f aca="false">MAX(Q1093,P1094)</f>
        <v>13727.3053</v>
      </c>
      <c r="R1094" s="68" t="n">
        <f aca="false">Q1094-P1094</f>
        <v>90.4604149999996</v>
      </c>
      <c r="S1094" s="68" t="n">
        <f aca="false">S1093+K1094</f>
        <v>7194.22398452709</v>
      </c>
      <c r="T1094" s="68" t="n">
        <f aca="false">MAX(T1093,S1094)</f>
        <v>8242.57374158216</v>
      </c>
      <c r="U1094" s="68" t="n">
        <f aca="false">T1094-S1094</f>
        <v>1048.34975705507</v>
      </c>
      <c r="V1094" s="70" t="n">
        <f aca="false">V1093+F1094</f>
        <v>2.3893</v>
      </c>
      <c r="W1094" s="70" t="n">
        <f aca="false">MAX(W1093,V1094)</f>
        <v>2.3978</v>
      </c>
      <c r="X1094" s="70" t="n">
        <f aca="false">W1094-V1094</f>
        <v>0.00849999999999929</v>
      </c>
      <c r="Y1094" s="70" t="n">
        <f aca="false">Y1093+M1094</f>
        <v>2.10522067090968</v>
      </c>
      <c r="Z1094" s="70" t="n">
        <f aca="false">MAX(Z1093,Y1094)</f>
        <v>2.14372976820277</v>
      </c>
      <c r="AA1094" s="70" t="n">
        <f aca="false">Z1094-Y1094</f>
        <v>0.0385090972930873</v>
      </c>
      <c r="AB1094" s="72" t="n">
        <f aca="false">AB1093*(1+F1094)</f>
        <v>9.44289066065125</v>
      </c>
      <c r="AC1094" s="73" t="n">
        <f aca="false">MAX(AC1093,AB1094)</f>
        <v>9.52516474304637</v>
      </c>
      <c r="AD1094" s="70" t="n">
        <f aca="false">1-AB1094/AC1094</f>
        <v>0.00863754954529139</v>
      </c>
      <c r="AE1094" s="73" t="n">
        <f aca="false">AE1093*(1+M1094)</f>
        <v>7.11138649436627</v>
      </c>
      <c r="AF1094" s="73" t="n">
        <f aca="false">MAX(AF1093,AE1094)</f>
        <v>7.47194341606817</v>
      </c>
      <c r="AG1094" s="70" t="n">
        <f aca="false">1-AE1094/AF1094</f>
        <v>0.0482547714328959</v>
      </c>
      <c r="AH1094" s="74" t="n">
        <f aca="false">IF(R1094&gt;0,AH1093+1,0)</f>
        <v>13</v>
      </c>
      <c r="AI1094" s="74" t="n">
        <f aca="false">IF(U1094&gt;0,AI1093+1,0)</f>
        <v>233</v>
      </c>
      <c r="AJ1094" s="74" t="n">
        <f aca="false">IF(G1094&gt;0,AJ1093+1,0)</f>
        <v>1</v>
      </c>
      <c r="AK1094" s="74" t="n">
        <f aca="false">IF(G1094&lt;=0,AK1093+1,0)</f>
        <v>0</v>
      </c>
      <c r="AL1094" s="74" t="n">
        <f aca="false">IF(K1094&gt;0,AL1093+1,0)</f>
        <v>1</v>
      </c>
      <c r="AM1094" s="74" t="n">
        <f aca="false">IF(K1094&lt;=0,AM1093+1,0)</f>
        <v>0</v>
      </c>
    </row>
    <row r="1095" customFormat="false" ht="15" hidden="false" customHeight="false" outlineLevel="0" collapsed="false">
      <c r="A1095" s="61" t="n">
        <v>1094</v>
      </c>
      <c r="B1095" s="62" t="n">
        <v>43165.40625</v>
      </c>
      <c r="C1095" s="63" t="n">
        <f aca="false">YEAR(B1095)</f>
        <v>2018</v>
      </c>
      <c r="D1095" s="32" t="s">
        <v>277</v>
      </c>
      <c r="E1095" s="64" t="n">
        <v>10432.5</v>
      </c>
      <c r="F1095" s="65" t="n">
        <v>-0.0031</v>
      </c>
      <c r="G1095" s="66" t="n">
        <v>-32.34075</v>
      </c>
      <c r="H1095" s="67" t="n">
        <f aca="false">E1095+IF(D1095="Long",1,-1)*G1095</f>
        <v>10400.15925</v>
      </c>
      <c r="I1095" s="68" t="n">
        <f aca="false">Assumptions!$B$58</f>
        <v>5.35750011455817</v>
      </c>
      <c r="J1095" s="68" t="n">
        <f aca="false">INDEX(Yearly!$L$5:$L$22,MATCH(C1095,Yearly!$A$5:$A$22,0))</f>
        <v>0.54483052012456</v>
      </c>
      <c r="K1095" s="68" t="n">
        <f aca="false">G1095-I1095-J1095</f>
        <v>-38.2430806346827</v>
      </c>
      <c r="L1095" s="69" t="n">
        <f aca="false">(I1095+J1095)/Assumptions!$B$8</f>
        <v>0.000260255904029187</v>
      </c>
      <c r="M1095" s="70" t="n">
        <f aca="false">F1095-L1095</f>
        <v>-0.00336025590402919</v>
      </c>
      <c r="N1095" s="71" t="n">
        <f aca="false">G1095*Assumptions!$B$7</f>
        <v>-254359.99875</v>
      </c>
      <c r="O1095" s="71" t="n">
        <f aca="false">K1095*Assumptions!$B$7</f>
        <v>-300781.82919178</v>
      </c>
      <c r="P1095" s="68" t="n">
        <f aca="false">P1094+G1095</f>
        <v>13604.504135</v>
      </c>
      <c r="Q1095" s="68" t="n">
        <f aca="false">MAX(Q1094,P1095)</f>
        <v>13727.3053</v>
      </c>
      <c r="R1095" s="68" t="n">
        <f aca="false">Q1095-P1095</f>
        <v>122.801164999999</v>
      </c>
      <c r="S1095" s="68" t="n">
        <f aca="false">S1094+K1095</f>
        <v>7155.98090389241</v>
      </c>
      <c r="T1095" s="68" t="n">
        <f aca="false">MAX(T1094,S1095)</f>
        <v>8242.57374158216</v>
      </c>
      <c r="U1095" s="68" t="n">
        <f aca="false">T1095-S1095</f>
        <v>1086.59283768975</v>
      </c>
      <c r="V1095" s="70" t="n">
        <f aca="false">V1094+F1095</f>
        <v>2.3862</v>
      </c>
      <c r="W1095" s="70" t="n">
        <f aca="false">MAX(W1094,V1095)</f>
        <v>2.3978</v>
      </c>
      <c r="X1095" s="70" t="n">
        <f aca="false">W1095-V1095</f>
        <v>0.0115999999999992</v>
      </c>
      <c r="Y1095" s="70" t="n">
        <f aca="false">Y1094+M1095</f>
        <v>2.10186041500565</v>
      </c>
      <c r="Z1095" s="70" t="n">
        <f aca="false">MAX(Z1094,Y1095)</f>
        <v>2.14372976820277</v>
      </c>
      <c r="AA1095" s="70" t="n">
        <f aca="false">Z1095-Y1095</f>
        <v>0.0418693531971166</v>
      </c>
      <c r="AB1095" s="72" t="n">
        <f aca="false">AB1094*(1+F1095)</f>
        <v>9.41361769960323</v>
      </c>
      <c r="AC1095" s="73" t="n">
        <f aca="false">MAX(AC1094,AB1095)</f>
        <v>9.52516474304637</v>
      </c>
      <c r="AD1095" s="70" t="n">
        <f aca="false">1-AB1095/AC1095</f>
        <v>0.0117107731417009</v>
      </c>
      <c r="AE1095" s="73" t="n">
        <f aca="false">AE1094*(1+M1095)</f>
        <v>7.08749041591274</v>
      </c>
      <c r="AF1095" s="73" t="n">
        <f aca="false">MAX(AF1094,AE1095)</f>
        <v>7.47194341606817</v>
      </c>
      <c r="AG1095" s="70" t="n">
        <f aca="false">1-AE1095/AF1095</f>
        <v>0.0514528789563202</v>
      </c>
      <c r="AH1095" s="74" t="n">
        <f aca="false">IF(R1095&gt;0,AH1094+1,0)</f>
        <v>14</v>
      </c>
      <c r="AI1095" s="74" t="n">
        <f aca="false">IF(U1095&gt;0,AI1094+1,0)</f>
        <v>234</v>
      </c>
      <c r="AJ1095" s="74" t="n">
        <f aca="false">IF(G1095&gt;0,AJ1094+1,0)</f>
        <v>0</v>
      </c>
      <c r="AK1095" s="74" t="n">
        <f aca="false">IF(G1095&lt;=0,AK1094+1,0)</f>
        <v>1</v>
      </c>
      <c r="AL1095" s="74" t="n">
        <f aca="false">IF(K1095&gt;0,AL1094+1,0)</f>
        <v>0</v>
      </c>
      <c r="AM1095" s="74" t="n">
        <f aca="false">IF(K1095&lt;=0,AM1094+1,0)</f>
        <v>1</v>
      </c>
    </row>
    <row r="1096" customFormat="false" ht="15" hidden="false" customHeight="false" outlineLevel="0" collapsed="false">
      <c r="A1096" s="61" t="n">
        <v>1095</v>
      </c>
      <c r="B1096" s="62" t="n">
        <v>43165.5104166667</v>
      </c>
      <c r="C1096" s="63" t="n">
        <f aca="false">YEAR(B1096)</f>
        <v>2018</v>
      </c>
      <c r="D1096" s="32" t="s">
        <v>276</v>
      </c>
      <c r="E1096" s="64" t="n">
        <v>10400</v>
      </c>
      <c r="F1096" s="65" t="n">
        <v>0.008</v>
      </c>
      <c r="G1096" s="66" t="n">
        <v>83.2</v>
      </c>
      <c r="H1096" s="67" t="n">
        <f aca="false">E1096+IF(D1096="Long",1,-1)*G1096</f>
        <v>10316.8</v>
      </c>
      <c r="I1096" s="68" t="n">
        <f aca="false">Assumptions!$B$58</f>
        <v>5.35750011455817</v>
      </c>
      <c r="J1096" s="68" t="n">
        <f aca="false">INDEX(Yearly!$L$5:$L$22,MATCH(C1096,Yearly!$A$5:$A$22,0))</f>
        <v>0.54483052012456</v>
      </c>
      <c r="K1096" s="68" t="n">
        <f aca="false">G1096-I1096-J1096</f>
        <v>77.2976693653173</v>
      </c>
      <c r="L1096" s="69" t="n">
        <f aca="false">(I1096+J1096)/Assumptions!$B$8</f>
        <v>0.000260255904029187</v>
      </c>
      <c r="M1096" s="70" t="n">
        <f aca="false">F1096-L1096</f>
        <v>0.00773974409597081</v>
      </c>
      <c r="N1096" s="71" t="n">
        <f aca="false">G1096*Assumptions!$B$7</f>
        <v>654368</v>
      </c>
      <c r="O1096" s="71" t="n">
        <f aca="false">K1096*Assumptions!$B$7</f>
        <v>607946.16955822</v>
      </c>
      <c r="P1096" s="68" t="n">
        <f aca="false">P1095+G1096</f>
        <v>13687.704135</v>
      </c>
      <c r="Q1096" s="68" t="n">
        <f aca="false">MAX(Q1095,P1096)</f>
        <v>13727.3053</v>
      </c>
      <c r="R1096" s="68" t="n">
        <f aca="false">Q1096-P1096</f>
        <v>39.6011649999982</v>
      </c>
      <c r="S1096" s="68" t="n">
        <f aca="false">S1095+K1096</f>
        <v>7233.27857325772</v>
      </c>
      <c r="T1096" s="68" t="n">
        <f aca="false">MAX(T1095,S1096)</f>
        <v>8242.57374158216</v>
      </c>
      <c r="U1096" s="68" t="n">
        <f aca="false">T1096-S1096</f>
        <v>1009.29516832443</v>
      </c>
      <c r="V1096" s="70" t="n">
        <f aca="false">V1095+F1096</f>
        <v>2.3942</v>
      </c>
      <c r="W1096" s="70" t="n">
        <f aca="false">MAX(W1095,V1096)</f>
        <v>2.3978</v>
      </c>
      <c r="X1096" s="70" t="n">
        <f aca="false">W1096-V1096</f>
        <v>0.00359999999999916</v>
      </c>
      <c r="Y1096" s="70" t="n">
        <f aca="false">Y1095+M1096</f>
        <v>2.10960015910162</v>
      </c>
      <c r="Z1096" s="70" t="n">
        <f aca="false">MAX(Z1095,Y1096)</f>
        <v>2.14372976820277</v>
      </c>
      <c r="AA1096" s="70" t="n">
        <f aca="false">Z1096-Y1096</f>
        <v>0.0341296091011456</v>
      </c>
      <c r="AB1096" s="72" t="n">
        <f aca="false">AB1095*(1+F1096)</f>
        <v>9.48892664120005</v>
      </c>
      <c r="AC1096" s="73" t="n">
        <f aca="false">MAX(AC1095,AB1096)</f>
        <v>9.52516474304637</v>
      </c>
      <c r="AD1096" s="70" t="n">
        <f aca="false">1-AB1096/AC1096</f>
        <v>0.0038044593268346</v>
      </c>
      <c r="AE1096" s="73" t="n">
        <f aca="false">AE1095*(1+M1096)</f>
        <v>7.14234577801455</v>
      </c>
      <c r="AF1096" s="73" t="n">
        <f aca="false">MAX(AF1095,AE1096)</f>
        <v>7.47194341606817</v>
      </c>
      <c r="AG1096" s="70" t="n">
        <f aca="false">1-AE1096/AF1096</f>
        <v>0.0441113669764723</v>
      </c>
      <c r="AH1096" s="74" t="n">
        <f aca="false">IF(R1096&gt;0,AH1095+1,0)</f>
        <v>15</v>
      </c>
      <c r="AI1096" s="74" t="n">
        <f aca="false">IF(U1096&gt;0,AI1095+1,0)</f>
        <v>235</v>
      </c>
      <c r="AJ1096" s="74" t="n">
        <f aca="false">IF(G1096&gt;0,AJ1095+1,0)</f>
        <v>1</v>
      </c>
      <c r="AK1096" s="74" t="n">
        <f aca="false">IF(G1096&lt;=0,AK1095+1,0)</f>
        <v>0</v>
      </c>
      <c r="AL1096" s="74" t="n">
        <f aca="false">IF(K1096&gt;0,AL1095+1,0)</f>
        <v>1</v>
      </c>
      <c r="AM1096" s="74" t="n">
        <f aca="false">IF(K1096&lt;=0,AM1095+1,0)</f>
        <v>0</v>
      </c>
    </row>
    <row r="1097" customFormat="false" ht="15" hidden="false" customHeight="false" outlineLevel="0" collapsed="false">
      <c r="A1097" s="61" t="n">
        <v>1096</v>
      </c>
      <c r="B1097" s="62" t="n">
        <v>43171.40625</v>
      </c>
      <c r="C1097" s="63" t="n">
        <f aca="false">YEAR(B1097)</f>
        <v>2018</v>
      </c>
      <c r="D1097" s="32" t="s">
        <v>277</v>
      </c>
      <c r="E1097" s="64" t="n">
        <v>10316.45</v>
      </c>
      <c r="F1097" s="65" t="n">
        <v>0.0035</v>
      </c>
      <c r="G1097" s="66" t="n">
        <v>36.107575</v>
      </c>
      <c r="H1097" s="67" t="n">
        <f aca="false">E1097+IF(D1097="Long",1,-1)*G1097</f>
        <v>10352.557575</v>
      </c>
      <c r="I1097" s="68" t="n">
        <f aca="false">Assumptions!$B$58</f>
        <v>5.35750011455817</v>
      </c>
      <c r="J1097" s="68" t="n">
        <f aca="false">INDEX(Yearly!$L$5:$L$22,MATCH(C1097,Yearly!$A$5:$A$22,0))</f>
        <v>0.54483052012456</v>
      </c>
      <c r="K1097" s="68" t="n">
        <f aca="false">G1097-I1097-J1097</f>
        <v>30.2052443653173</v>
      </c>
      <c r="L1097" s="69" t="n">
        <f aca="false">(I1097+J1097)/Assumptions!$B$8</f>
        <v>0.000260255904029187</v>
      </c>
      <c r="M1097" s="70" t="n">
        <f aca="false">F1097-L1097</f>
        <v>0.00323974409597081</v>
      </c>
      <c r="N1097" s="71" t="n">
        <f aca="false">G1097*Assumptions!$B$7</f>
        <v>283986.077375</v>
      </c>
      <c r="O1097" s="71" t="n">
        <f aca="false">K1097*Assumptions!$B$7</f>
        <v>237564.24693322</v>
      </c>
      <c r="P1097" s="68" t="n">
        <f aca="false">P1096+G1097</f>
        <v>13723.81171</v>
      </c>
      <c r="Q1097" s="68" t="n">
        <f aca="false">MAX(Q1096,P1097)</f>
        <v>13727.3053</v>
      </c>
      <c r="R1097" s="68" t="n">
        <f aca="false">Q1097-P1097</f>
        <v>3.49358999999822</v>
      </c>
      <c r="S1097" s="68" t="n">
        <f aca="false">S1096+K1097</f>
        <v>7263.48381762304</v>
      </c>
      <c r="T1097" s="68" t="n">
        <f aca="false">MAX(T1096,S1097)</f>
        <v>8242.57374158216</v>
      </c>
      <c r="U1097" s="68" t="n">
        <f aca="false">T1097-S1097</f>
        <v>979.089923959116</v>
      </c>
      <c r="V1097" s="70" t="n">
        <f aca="false">V1096+F1097</f>
        <v>2.3977</v>
      </c>
      <c r="W1097" s="70" t="n">
        <f aca="false">MAX(W1096,V1097)</f>
        <v>2.3978</v>
      </c>
      <c r="X1097" s="70" t="n">
        <f aca="false">W1097-V1097</f>
        <v>9.99999999993229E-005</v>
      </c>
      <c r="Y1097" s="70" t="n">
        <f aca="false">Y1096+M1097</f>
        <v>2.11283990319759</v>
      </c>
      <c r="Z1097" s="70" t="n">
        <f aca="false">MAX(Z1096,Y1097)</f>
        <v>2.14372976820277</v>
      </c>
      <c r="AA1097" s="70" t="n">
        <f aca="false">Z1097-Y1097</f>
        <v>0.0308898650051748</v>
      </c>
      <c r="AB1097" s="72" t="n">
        <f aca="false">AB1096*(1+F1097)</f>
        <v>9.52213788444426</v>
      </c>
      <c r="AC1097" s="73" t="n">
        <f aca="false">MAX(AC1096,AB1097)</f>
        <v>9.52516474304637</v>
      </c>
      <c r="AD1097" s="70" t="n">
        <f aca="false">1-AB1097/AC1097</f>
        <v>0.000317774934478376</v>
      </c>
      <c r="AE1097" s="73" t="n">
        <f aca="false">AE1096*(1+M1097)</f>
        <v>7.16548515058026</v>
      </c>
      <c r="AF1097" s="73" t="n">
        <f aca="false">MAX(AF1096,AE1097)</f>
        <v>7.47194341606817</v>
      </c>
      <c r="AG1097" s="70" t="n">
        <f aca="false">1-AE1097/AF1097</f>
        <v>0.0410145324212287</v>
      </c>
      <c r="AH1097" s="74" t="n">
        <f aca="false">IF(R1097&gt;0,AH1096+1,0)</f>
        <v>16</v>
      </c>
      <c r="AI1097" s="74" t="n">
        <f aca="false">IF(U1097&gt;0,AI1096+1,0)</f>
        <v>236</v>
      </c>
      <c r="AJ1097" s="74" t="n">
        <f aca="false">IF(G1097&gt;0,AJ1096+1,0)</f>
        <v>2</v>
      </c>
      <c r="AK1097" s="74" t="n">
        <f aca="false">IF(G1097&lt;=0,AK1096+1,0)</f>
        <v>0</v>
      </c>
      <c r="AL1097" s="74" t="n">
        <f aca="false">IF(K1097&gt;0,AL1096+1,0)</f>
        <v>2</v>
      </c>
      <c r="AM1097" s="74" t="n">
        <f aca="false">IF(K1097&lt;=0,AM1096+1,0)</f>
        <v>0</v>
      </c>
    </row>
    <row r="1098" customFormat="false" ht="15" hidden="false" customHeight="false" outlineLevel="0" collapsed="false">
      <c r="A1098" s="61" t="n">
        <v>1097</v>
      </c>
      <c r="B1098" s="62" t="n">
        <v>43173.53125</v>
      </c>
      <c r="C1098" s="63" t="n">
        <f aca="false">YEAR(B1098)</f>
        <v>2018</v>
      </c>
      <c r="D1098" s="32" t="s">
        <v>276</v>
      </c>
      <c r="E1098" s="64" t="n">
        <v>10352.1</v>
      </c>
      <c r="F1098" s="65" t="n">
        <v>-0.0011</v>
      </c>
      <c r="G1098" s="66" t="n">
        <v>-11.38731</v>
      </c>
      <c r="H1098" s="67" t="n">
        <f aca="false">E1098+IF(D1098="Long",1,-1)*G1098</f>
        <v>10363.48731</v>
      </c>
      <c r="I1098" s="68" t="n">
        <f aca="false">Assumptions!$B$58</f>
        <v>5.35750011455817</v>
      </c>
      <c r="J1098" s="68" t="n">
        <f aca="false">INDEX(Yearly!$L$5:$L$22,MATCH(C1098,Yearly!$A$5:$A$22,0))</f>
        <v>0.54483052012456</v>
      </c>
      <c r="K1098" s="68" t="n">
        <f aca="false">G1098-I1098-J1098</f>
        <v>-17.2896406346827</v>
      </c>
      <c r="L1098" s="69" t="n">
        <f aca="false">(I1098+J1098)/Assumptions!$B$8</f>
        <v>0.000260255904029187</v>
      </c>
      <c r="M1098" s="70" t="n">
        <f aca="false">F1098-L1098</f>
        <v>-0.00136025590402919</v>
      </c>
      <c r="N1098" s="71" t="n">
        <f aca="false">G1098*Assumptions!$B$7</f>
        <v>-89561.19315</v>
      </c>
      <c r="O1098" s="71" t="n">
        <f aca="false">K1098*Assumptions!$B$7</f>
        <v>-135983.02359178</v>
      </c>
      <c r="P1098" s="68" t="n">
        <f aca="false">P1097+G1098</f>
        <v>13712.4244</v>
      </c>
      <c r="Q1098" s="68" t="n">
        <f aca="false">MAX(Q1097,P1098)</f>
        <v>13727.3053</v>
      </c>
      <c r="R1098" s="68" t="n">
        <f aca="false">Q1098-P1098</f>
        <v>14.8808999999983</v>
      </c>
      <c r="S1098" s="68" t="n">
        <f aca="false">S1097+K1098</f>
        <v>7246.19417698836</v>
      </c>
      <c r="T1098" s="68" t="n">
        <f aca="false">MAX(T1097,S1098)</f>
        <v>8242.57374158216</v>
      </c>
      <c r="U1098" s="68" t="n">
        <f aca="false">T1098-S1098</f>
        <v>996.379564593799</v>
      </c>
      <c r="V1098" s="70" t="n">
        <f aca="false">V1097+F1098</f>
        <v>2.3966</v>
      </c>
      <c r="W1098" s="70" t="n">
        <f aca="false">MAX(W1097,V1098)</f>
        <v>2.3978</v>
      </c>
      <c r="X1098" s="70" t="n">
        <f aca="false">W1098-V1098</f>
        <v>0.00119999999999942</v>
      </c>
      <c r="Y1098" s="70" t="n">
        <f aca="false">Y1097+M1098</f>
        <v>2.11147964729356</v>
      </c>
      <c r="Z1098" s="70" t="n">
        <f aca="false">MAX(Z1097,Y1098)</f>
        <v>2.14372976820277</v>
      </c>
      <c r="AA1098" s="70" t="n">
        <f aca="false">Z1098-Y1098</f>
        <v>0.0322501209092039</v>
      </c>
      <c r="AB1098" s="72" t="n">
        <f aca="false">AB1097*(1+F1098)</f>
        <v>9.51166353277137</v>
      </c>
      <c r="AC1098" s="73" t="n">
        <f aca="false">MAX(AC1097,AB1098)</f>
        <v>9.52516474304637</v>
      </c>
      <c r="AD1098" s="70" t="n">
        <f aca="false">1-AB1098/AC1098</f>
        <v>0.00141742538205047</v>
      </c>
      <c r="AE1098" s="73" t="n">
        <f aca="false">AE1097*(1+M1098)</f>
        <v>7.15573825709895</v>
      </c>
      <c r="AF1098" s="73" t="n">
        <f aca="false">MAX(AF1097,AE1098)</f>
        <v>7.47194341606817</v>
      </c>
      <c r="AG1098" s="70" t="n">
        <f aca="false">1-AE1098/AF1098</f>
        <v>0.0423189980653809</v>
      </c>
      <c r="AH1098" s="74" t="n">
        <f aca="false">IF(R1098&gt;0,AH1097+1,0)</f>
        <v>17</v>
      </c>
      <c r="AI1098" s="74" t="n">
        <f aca="false">IF(U1098&gt;0,AI1097+1,0)</f>
        <v>237</v>
      </c>
      <c r="AJ1098" s="74" t="n">
        <f aca="false">IF(G1098&gt;0,AJ1097+1,0)</f>
        <v>0</v>
      </c>
      <c r="AK1098" s="74" t="n">
        <f aca="false">IF(G1098&lt;=0,AK1097+1,0)</f>
        <v>1</v>
      </c>
      <c r="AL1098" s="74" t="n">
        <f aca="false">IF(K1098&gt;0,AL1097+1,0)</f>
        <v>0</v>
      </c>
      <c r="AM1098" s="74" t="n">
        <f aca="false">IF(K1098&lt;=0,AM1097+1,0)</f>
        <v>1</v>
      </c>
    </row>
    <row r="1099" customFormat="false" ht="15" hidden="false" customHeight="false" outlineLevel="0" collapsed="false">
      <c r="A1099" s="61" t="n">
        <v>1098</v>
      </c>
      <c r="B1099" s="62" t="n">
        <v>43173.59375</v>
      </c>
      <c r="C1099" s="63" t="n">
        <f aca="false">YEAR(B1099)</f>
        <v>2018</v>
      </c>
      <c r="D1099" s="32" t="s">
        <v>277</v>
      </c>
      <c r="E1099" s="64" t="n">
        <v>10363.2</v>
      </c>
      <c r="F1099" s="65" t="n">
        <v>0.0003</v>
      </c>
      <c r="G1099" s="66" t="n">
        <v>3.10896</v>
      </c>
      <c r="H1099" s="67" t="n">
        <f aca="false">E1099+IF(D1099="Long",1,-1)*G1099</f>
        <v>10366.30896</v>
      </c>
      <c r="I1099" s="68" t="n">
        <f aca="false">Assumptions!$B$58</f>
        <v>5.35750011455817</v>
      </c>
      <c r="J1099" s="68" t="n">
        <f aca="false">INDEX(Yearly!$L$5:$L$22,MATCH(C1099,Yearly!$A$5:$A$22,0))</f>
        <v>0.54483052012456</v>
      </c>
      <c r="K1099" s="68" t="n">
        <f aca="false">G1099-I1099-J1099</f>
        <v>-2.79337063468273</v>
      </c>
      <c r="L1099" s="69" t="n">
        <f aca="false">(I1099+J1099)/Assumptions!$B$8</f>
        <v>0.000260255904029187</v>
      </c>
      <c r="M1099" s="70" t="n">
        <f aca="false">F1099-L1099</f>
        <v>3.97440959708131E-005</v>
      </c>
      <c r="N1099" s="71" t="n">
        <f aca="false">G1099*Assumptions!$B$7</f>
        <v>24451.9704</v>
      </c>
      <c r="O1099" s="71" t="n">
        <f aca="false">K1099*Assumptions!$B$7</f>
        <v>-21969.8600417797</v>
      </c>
      <c r="P1099" s="68" t="n">
        <f aca="false">P1098+G1099</f>
        <v>13715.53336</v>
      </c>
      <c r="Q1099" s="68" t="n">
        <f aca="false">MAX(Q1098,P1099)</f>
        <v>13727.3053</v>
      </c>
      <c r="R1099" s="68" t="n">
        <f aca="false">Q1099-P1099</f>
        <v>11.7719399999987</v>
      </c>
      <c r="S1099" s="68" t="n">
        <f aca="false">S1098+K1099</f>
        <v>7243.40080635368</v>
      </c>
      <c r="T1099" s="68" t="n">
        <f aca="false">MAX(T1098,S1099)</f>
        <v>8242.57374158216</v>
      </c>
      <c r="U1099" s="68" t="n">
        <f aca="false">T1099-S1099</f>
        <v>999.172935228482</v>
      </c>
      <c r="V1099" s="70" t="n">
        <f aca="false">V1098+F1099</f>
        <v>2.3969</v>
      </c>
      <c r="W1099" s="70" t="n">
        <f aca="false">MAX(W1098,V1099)</f>
        <v>2.3978</v>
      </c>
      <c r="X1099" s="70" t="n">
        <f aca="false">W1099-V1099</f>
        <v>0.000899999999999235</v>
      </c>
      <c r="Y1099" s="70" t="n">
        <f aca="false">Y1098+M1099</f>
        <v>2.11151939138953</v>
      </c>
      <c r="Z1099" s="70" t="n">
        <f aca="false">MAX(Z1098,Y1099)</f>
        <v>2.14372976820277</v>
      </c>
      <c r="AA1099" s="70" t="n">
        <f aca="false">Z1099-Y1099</f>
        <v>0.0322103768132331</v>
      </c>
      <c r="AB1099" s="72" t="n">
        <f aca="false">AB1098*(1+F1099)</f>
        <v>9.5145170318312</v>
      </c>
      <c r="AC1099" s="73" t="n">
        <f aca="false">MAX(AC1098,AB1099)</f>
        <v>9.52516474304637</v>
      </c>
      <c r="AD1099" s="70" t="n">
        <f aca="false">1-AB1099/AC1099</f>
        <v>0.00111785060966507</v>
      </c>
      <c r="AE1099" s="73" t="n">
        <f aca="false">AE1098*(1+M1099)</f>
        <v>7.15602265544698</v>
      </c>
      <c r="AF1099" s="73" t="n">
        <f aca="false">MAX(AF1098,AE1099)</f>
        <v>7.47194341606817</v>
      </c>
      <c r="AG1099" s="70" t="n">
        <f aca="false">1-AE1099/AF1099</f>
        <v>0.0422809358997307</v>
      </c>
      <c r="AH1099" s="74" t="n">
        <f aca="false">IF(R1099&gt;0,AH1098+1,0)</f>
        <v>18</v>
      </c>
      <c r="AI1099" s="74" t="n">
        <f aca="false">IF(U1099&gt;0,AI1098+1,0)</f>
        <v>238</v>
      </c>
      <c r="AJ1099" s="74" t="n">
        <f aca="false">IF(G1099&gt;0,AJ1098+1,0)</f>
        <v>1</v>
      </c>
      <c r="AK1099" s="74" t="n">
        <f aca="false">IF(G1099&lt;=0,AK1098+1,0)</f>
        <v>0</v>
      </c>
      <c r="AL1099" s="74" t="n">
        <f aca="false">IF(K1099&gt;0,AL1098+1,0)</f>
        <v>0</v>
      </c>
      <c r="AM1099" s="74" t="n">
        <f aca="false">IF(K1099&lt;=0,AM1098+1,0)</f>
        <v>2</v>
      </c>
    </row>
    <row r="1100" customFormat="false" ht="15" hidden="false" customHeight="false" outlineLevel="0" collapsed="false">
      <c r="A1100" s="61" t="n">
        <v>1099</v>
      </c>
      <c r="B1100" s="62" t="n">
        <v>43174.59375</v>
      </c>
      <c r="C1100" s="63" t="n">
        <f aca="false">YEAR(B1100)</f>
        <v>2018</v>
      </c>
      <c r="D1100" s="32" t="s">
        <v>276</v>
      </c>
      <c r="E1100" s="64" t="n">
        <v>10366</v>
      </c>
      <c r="F1100" s="65" t="n">
        <v>0.0144</v>
      </c>
      <c r="G1100" s="66" t="n">
        <v>149.2704</v>
      </c>
      <c r="H1100" s="67" t="n">
        <f aca="false">E1100+IF(D1100="Long",1,-1)*G1100</f>
        <v>10216.7296</v>
      </c>
      <c r="I1100" s="68" t="n">
        <f aca="false">Assumptions!$B$58</f>
        <v>5.35750011455817</v>
      </c>
      <c r="J1100" s="68" t="n">
        <f aca="false">INDEX(Yearly!$L$5:$L$22,MATCH(C1100,Yearly!$A$5:$A$22,0))</f>
        <v>0.54483052012456</v>
      </c>
      <c r="K1100" s="68" t="n">
        <f aca="false">G1100-I1100-J1100</f>
        <v>143.368069365317</v>
      </c>
      <c r="L1100" s="69" t="n">
        <f aca="false">(I1100+J1100)/Assumptions!$B$8</f>
        <v>0.000260255904029187</v>
      </c>
      <c r="M1100" s="70" t="n">
        <f aca="false">F1100-L1100</f>
        <v>0.0141397440959708</v>
      </c>
      <c r="N1100" s="71" t="n">
        <f aca="false">G1100*Assumptions!$B$7</f>
        <v>1174011.696</v>
      </c>
      <c r="O1100" s="71" t="n">
        <f aca="false">K1100*Assumptions!$B$7</f>
        <v>1127589.86555822</v>
      </c>
      <c r="P1100" s="68" t="n">
        <f aca="false">P1099+G1100</f>
        <v>13864.80376</v>
      </c>
      <c r="Q1100" s="68" t="n">
        <f aca="false">MAX(Q1099,P1100)</f>
        <v>13864.80376</v>
      </c>
      <c r="R1100" s="68" t="n">
        <f aca="false">Q1100-P1100</f>
        <v>0</v>
      </c>
      <c r="S1100" s="68" t="n">
        <f aca="false">S1099+K1100</f>
        <v>7386.76887571899</v>
      </c>
      <c r="T1100" s="68" t="n">
        <f aca="false">MAX(T1099,S1100)</f>
        <v>8242.57374158216</v>
      </c>
      <c r="U1100" s="68" t="n">
        <f aca="false">T1100-S1100</f>
        <v>855.804865863165</v>
      </c>
      <c r="V1100" s="70" t="n">
        <f aca="false">V1099+F1100</f>
        <v>2.4113</v>
      </c>
      <c r="W1100" s="70" t="n">
        <f aca="false">MAX(W1099,V1100)</f>
        <v>2.4113</v>
      </c>
      <c r="X1100" s="70" t="n">
        <f aca="false">W1100-V1100</f>
        <v>0</v>
      </c>
      <c r="Y1100" s="70" t="n">
        <f aca="false">Y1099+M1100</f>
        <v>2.12565913548551</v>
      </c>
      <c r="Z1100" s="70" t="n">
        <f aca="false">MAX(Z1099,Y1100)</f>
        <v>2.14372976820277</v>
      </c>
      <c r="AA1100" s="70" t="n">
        <f aca="false">Z1100-Y1100</f>
        <v>0.0180706327172624</v>
      </c>
      <c r="AB1100" s="72" t="n">
        <f aca="false">AB1099*(1+F1100)</f>
        <v>9.65152607708957</v>
      </c>
      <c r="AC1100" s="73" t="n">
        <f aca="false">MAX(AC1099,AB1100)</f>
        <v>9.65152607708957</v>
      </c>
      <c r="AD1100" s="70" t="n">
        <f aca="false">1-AB1100/AC1100</f>
        <v>0</v>
      </c>
      <c r="AE1100" s="73" t="n">
        <f aca="false">AE1099*(1+M1100)</f>
        <v>7.25720698453997</v>
      </c>
      <c r="AF1100" s="73" t="n">
        <f aca="false">MAX(AF1099,AE1100)</f>
        <v>7.47194341606817</v>
      </c>
      <c r="AG1100" s="70" t="n">
        <f aca="false">1-AE1100/AF1100</f>
        <v>0.0287390334175203</v>
      </c>
      <c r="AH1100" s="74" t="n">
        <f aca="false">IF(R1100&gt;0,AH1099+1,0)</f>
        <v>0</v>
      </c>
      <c r="AI1100" s="74" t="n">
        <f aca="false">IF(U1100&gt;0,AI1099+1,0)</f>
        <v>239</v>
      </c>
      <c r="AJ1100" s="74" t="n">
        <f aca="false">IF(G1100&gt;0,AJ1099+1,0)</f>
        <v>2</v>
      </c>
      <c r="AK1100" s="74" t="n">
        <f aca="false">IF(G1100&lt;=0,AK1099+1,0)</f>
        <v>0</v>
      </c>
      <c r="AL1100" s="74" t="n">
        <f aca="false">IF(K1100&gt;0,AL1099+1,0)</f>
        <v>1</v>
      </c>
      <c r="AM1100" s="74" t="n">
        <f aca="false">IF(K1100&lt;=0,AM1099+1,0)</f>
        <v>0</v>
      </c>
    </row>
    <row r="1101" customFormat="false" ht="15" hidden="false" customHeight="false" outlineLevel="0" collapsed="false">
      <c r="A1101" s="61" t="n">
        <v>1100</v>
      </c>
      <c r="B1101" s="62" t="n">
        <v>43180.4479166667</v>
      </c>
      <c r="C1101" s="63" t="n">
        <f aca="false">YEAR(B1101)</f>
        <v>2018</v>
      </c>
      <c r="D1101" s="32" t="s">
        <v>277</v>
      </c>
      <c r="E1101" s="64" t="n">
        <v>10216.45</v>
      </c>
      <c r="F1101" s="65" t="n">
        <v>-0.0047</v>
      </c>
      <c r="G1101" s="66" t="n">
        <v>-48.017315</v>
      </c>
      <c r="H1101" s="67" t="n">
        <f aca="false">E1101+IF(D1101="Long",1,-1)*G1101</f>
        <v>10168.432685</v>
      </c>
      <c r="I1101" s="68" t="n">
        <f aca="false">Assumptions!$B$58</f>
        <v>5.35750011455817</v>
      </c>
      <c r="J1101" s="68" t="n">
        <f aca="false">INDEX(Yearly!$L$5:$L$22,MATCH(C1101,Yearly!$A$5:$A$22,0))</f>
        <v>0.54483052012456</v>
      </c>
      <c r="K1101" s="68" t="n">
        <f aca="false">G1101-I1101-J1101</f>
        <v>-53.9196456346827</v>
      </c>
      <c r="L1101" s="69" t="n">
        <f aca="false">(I1101+J1101)/Assumptions!$B$8</f>
        <v>0.000260255904029187</v>
      </c>
      <c r="M1101" s="70" t="n">
        <f aca="false">F1101-L1101</f>
        <v>-0.00496025590402919</v>
      </c>
      <c r="N1101" s="71" t="n">
        <f aca="false">G1101*Assumptions!$B$7</f>
        <v>-377656.182475</v>
      </c>
      <c r="O1101" s="71" t="n">
        <f aca="false">K1101*Assumptions!$B$7</f>
        <v>-424078.01291678</v>
      </c>
      <c r="P1101" s="68" t="n">
        <f aca="false">P1100+G1101</f>
        <v>13816.786445</v>
      </c>
      <c r="Q1101" s="68" t="n">
        <f aca="false">MAX(Q1100,P1101)</f>
        <v>13864.80376</v>
      </c>
      <c r="R1101" s="68" t="n">
        <f aca="false">Q1101-P1101</f>
        <v>48.0173149999991</v>
      </c>
      <c r="S1101" s="68" t="n">
        <f aca="false">S1100+K1101</f>
        <v>7332.84923008431</v>
      </c>
      <c r="T1101" s="68" t="n">
        <f aca="false">MAX(T1100,S1101)</f>
        <v>8242.57374158216</v>
      </c>
      <c r="U1101" s="68" t="n">
        <f aca="false">T1101-S1101</f>
        <v>909.724511497848</v>
      </c>
      <c r="V1101" s="70" t="n">
        <f aca="false">V1100+F1101</f>
        <v>2.4066</v>
      </c>
      <c r="W1101" s="70" t="n">
        <f aca="false">MAX(W1100,V1101)</f>
        <v>2.4113</v>
      </c>
      <c r="X1101" s="70" t="n">
        <f aca="false">W1101-V1101</f>
        <v>0.00470000000000015</v>
      </c>
      <c r="Y1101" s="70" t="n">
        <f aca="false">Y1100+M1101</f>
        <v>2.12069887958148</v>
      </c>
      <c r="Z1101" s="70" t="n">
        <f aca="false">MAX(Z1100,Y1101)</f>
        <v>2.14372976820277</v>
      </c>
      <c r="AA1101" s="70" t="n">
        <f aca="false">Z1101-Y1101</f>
        <v>0.0230308886212915</v>
      </c>
      <c r="AB1101" s="72" t="n">
        <f aca="false">AB1100*(1+F1101)</f>
        <v>9.60616390452725</v>
      </c>
      <c r="AC1101" s="73" t="n">
        <f aca="false">MAX(AC1100,AB1101)</f>
        <v>9.65152607708957</v>
      </c>
      <c r="AD1101" s="70" t="n">
        <f aca="false">1-AB1101/AC1101</f>
        <v>0.00469999999999993</v>
      </c>
      <c r="AE1101" s="73" t="n">
        <f aca="false">AE1100*(1+M1101)</f>
        <v>7.22120938074814</v>
      </c>
      <c r="AF1101" s="73" t="n">
        <f aca="false">MAX(AF1100,AE1101)</f>
        <v>7.47194341606817</v>
      </c>
      <c r="AG1101" s="70" t="n">
        <f aca="false">1-AE1101/AF1101</f>
        <v>0.0335567363613641</v>
      </c>
      <c r="AH1101" s="74" t="n">
        <f aca="false">IF(R1101&gt;0,AH1100+1,0)</f>
        <v>1</v>
      </c>
      <c r="AI1101" s="74" t="n">
        <f aca="false">IF(U1101&gt;0,AI1100+1,0)</f>
        <v>240</v>
      </c>
      <c r="AJ1101" s="74" t="n">
        <f aca="false">IF(G1101&gt;0,AJ1100+1,0)</f>
        <v>0</v>
      </c>
      <c r="AK1101" s="74" t="n">
        <f aca="false">IF(G1101&lt;=0,AK1100+1,0)</f>
        <v>1</v>
      </c>
      <c r="AL1101" s="74" t="n">
        <f aca="false">IF(K1101&gt;0,AL1100+1,0)</f>
        <v>0</v>
      </c>
      <c r="AM1101" s="74" t="n">
        <f aca="false">IF(K1101&lt;=0,AM1100+1,0)</f>
        <v>1</v>
      </c>
    </row>
    <row r="1102" customFormat="false" ht="15" hidden="false" customHeight="false" outlineLevel="0" collapsed="false">
      <c r="A1102" s="61" t="n">
        <v>1101</v>
      </c>
      <c r="B1102" s="62" t="n">
        <v>43180.53125</v>
      </c>
      <c r="C1102" s="63" t="n">
        <f aca="false">YEAR(B1102)</f>
        <v>2018</v>
      </c>
      <c r="D1102" s="32" t="s">
        <v>276</v>
      </c>
      <c r="E1102" s="64" t="n">
        <v>10168.2</v>
      </c>
      <c r="F1102" s="65" t="n">
        <v>0.0068</v>
      </c>
      <c r="G1102" s="66" t="n">
        <v>69.14376</v>
      </c>
      <c r="H1102" s="67" t="n">
        <f aca="false">E1102+IF(D1102="Long",1,-1)*G1102</f>
        <v>10099.05624</v>
      </c>
      <c r="I1102" s="68" t="n">
        <f aca="false">Assumptions!$B$58</f>
        <v>5.35750011455817</v>
      </c>
      <c r="J1102" s="68" t="n">
        <f aca="false">INDEX(Yearly!$L$5:$L$22,MATCH(C1102,Yearly!$A$5:$A$22,0))</f>
        <v>0.54483052012456</v>
      </c>
      <c r="K1102" s="68" t="n">
        <f aca="false">G1102-I1102-J1102</f>
        <v>63.2414293653173</v>
      </c>
      <c r="L1102" s="69" t="n">
        <f aca="false">(I1102+J1102)/Assumptions!$B$8</f>
        <v>0.000260255904029187</v>
      </c>
      <c r="M1102" s="70" t="n">
        <f aca="false">F1102-L1102</f>
        <v>0.00653974409597081</v>
      </c>
      <c r="N1102" s="71" t="n">
        <f aca="false">G1102*Assumptions!$B$7</f>
        <v>543815.6724</v>
      </c>
      <c r="O1102" s="71" t="n">
        <f aca="false">K1102*Assumptions!$B$7</f>
        <v>497393.84195822</v>
      </c>
      <c r="P1102" s="68" t="n">
        <f aca="false">P1101+G1102</f>
        <v>13885.930205</v>
      </c>
      <c r="Q1102" s="68" t="n">
        <f aca="false">MAX(Q1101,P1102)</f>
        <v>13885.930205</v>
      </c>
      <c r="R1102" s="68" t="n">
        <f aca="false">Q1102-P1102</f>
        <v>0</v>
      </c>
      <c r="S1102" s="68" t="n">
        <f aca="false">S1101+K1102</f>
        <v>7396.09065944963</v>
      </c>
      <c r="T1102" s="68" t="n">
        <f aca="false">MAX(T1101,S1102)</f>
        <v>8242.57374158216</v>
      </c>
      <c r="U1102" s="68" t="n">
        <f aca="false">T1102-S1102</f>
        <v>846.48308213253</v>
      </c>
      <c r="V1102" s="70" t="n">
        <f aca="false">V1101+F1102</f>
        <v>2.4134</v>
      </c>
      <c r="W1102" s="70" t="n">
        <f aca="false">MAX(W1101,V1102)</f>
        <v>2.4134</v>
      </c>
      <c r="X1102" s="70" t="n">
        <f aca="false">W1102-V1102</f>
        <v>0</v>
      </c>
      <c r="Y1102" s="70" t="n">
        <f aca="false">Y1101+M1102</f>
        <v>2.12723862367745</v>
      </c>
      <c r="Z1102" s="70" t="n">
        <f aca="false">MAX(Z1101,Y1102)</f>
        <v>2.14372976820277</v>
      </c>
      <c r="AA1102" s="70" t="n">
        <f aca="false">Z1102-Y1102</f>
        <v>0.0164911445253209</v>
      </c>
      <c r="AB1102" s="72" t="n">
        <f aca="false">AB1101*(1+F1102)</f>
        <v>9.67148581907803</v>
      </c>
      <c r="AC1102" s="73" t="n">
        <f aca="false">MAX(AC1101,AB1102)</f>
        <v>9.67148581907803</v>
      </c>
      <c r="AD1102" s="70" t="n">
        <f aca="false">1-AB1102/AC1102</f>
        <v>0</v>
      </c>
      <c r="AE1102" s="73" t="n">
        <f aca="false">AE1101*(1+M1102)</f>
        <v>7.26843424216166</v>
      </c>
      <c r="AF1102" s="73" t="n">
        <f aca="false">MAX(AF1101,AE1102)</f>
        <v>7.47194341606817</v>
      </c>
      <c r="AG1102" s="70" t="n">
        <f aca="false">1-AE1102/AF1102</f>
        <v>0.0272364447338925</v>
      </c>
      <c r="AH1102" s="74" t="n">
        <f aca="false">IF(R1102&gt;0,AH1101+1,0)</f>
        <v>0</v>
      </c>
      <c r="AI1102" s="74" t="n">
        <f aca="false">IF(U1102&gt;0,AI1101+1,0)</f>
        <v>241</v>
      </c>
      <c r="AJ1102" s="74" t="n">
        <f aca="false">IF(G1102&gt;0,AJ1101+1,0)</f>
        <v>1</v>
      </c>
      <c r="AK1102" s="74" t="n">
        <f aca="false">IF(G1102&lt;=0,AK1101+1,0)</f>
        <v>0</v>
      </c>
      <c r="AL1102" s="74" t="n">
        <f aca="false">IF(K1102&gt;0,AL1101+1,0)</f>
        <v>1</v>
      </c>
      <c r="AM1102" s="74" t="n">
        <f aca="false">IF(K1102&lt;=0,AM1101+1,0)</f>
        <v>0</v>
      </c>
    </row>
    <row r="1103" customFormat="false" ht="15" hidden="false" customHeight="false" outlineLevel="0" collapsed="false">
      <c r="A1103" s="61" t="n">
        <v>1102</v>
      </c>
      <c r="B1103" s="62" t="n">
        <v>43185.6145833333</v>
      </c>
      <c r="C1103" s="63" t="n">
        <f aca="false">YEAR(B1103)</f>
        <v>2018</v>
      </c>
      <c r="D1103" s="32" t="s">
        <v>277</v>
      </c>
      <c r="E1103" s="64" t="n">
        <v>10099.35</v>
      </c>
      <c r="F1103" s="65" t="n">
        <v>0.0036</v>
      </c>
      <c r="G1103" s="66" t="n">
        <v>36.35766</v>
      </c>
      <c r="H1103" s="67" t="n">
        <f aca="false">E1103+IF(D1103="Long",1,-1)*G1103</f>
        <v>10135.70766</v>
      </c>
      <c r="I1103" s="68" t="n">
        <f aca="false">Assumptions!$B$58</f>
        <v>5.35750011455817</v>
      </c>
      <c r="J1103" s="68" t="n">
        <f aca="false">INDEX(Yearly!$L$5:$L$22,MATCH(C1103,Yearly!$A$5:$A$22,0))</f>
        <v>0.54483052012456</v>
      </c>
      <c r="K1103" s="68" t="n">
        <f aca="false">G1103-I1103-J1103</f>
        <v>30.4553293653173</v>
      </c>
      <c r="L1103" s="69" t="n">
        <f aca="false">(I1103+J1103)/Assumptions!$B$8</f>
        <v>0.000260255904029187</v>
      </c>
      <c r="M1103" s="70" t="n">
        <f aca="false">F1103-L1103</f>
        <v>0.00333974409597081</v>
      </c>
      <c r="N1103" s="71" t="n">
        <f aca="false">G1103*Assumptions!$B$7</f>
        <v>285952.9959</v>
      </c>
      <c r="O1103" s="71" t="n">
        <f aca="false">K1103*Assumptions!$B$7</f>
        <v>239531.16545822</v>
      </c>
      <c r="P1103" s="68" t="n">
        <f aca="false">P1102+G1103</f>
        <v>13922.287865</v>
      </c>
      <c r="Q1103" s="68" t="n">
        <f aca="false">MAX(Q1102,P1103)</f>
        <v>13922.287865</v>
      </c>
      <c r="R1103" s="68" t="n">
        <f aca="false">Q1103-P1103</f>
        <v>0</v>
      </c>
      <c r="S1103" s="68" t="n">
        <f aca="false">S1102+K1103</f>
        <v>7426.54598881494</v>
      </c>
      <c r="T1103" s="68" t="n">
        <f aca="false">MAX(T1102,S1103)</f>
        <v>8242.57374158216</v>
      </c>
      <c r="U1103" s="68" t="n">
        <f aca="false">T1103-S1103</f>
        <v>816.027752767213</v>
      </c>
      <c r="V1103" s="70" t="n">
        <f aca="false">V1102+F1103</f>
        <v>2.417</v>
      </c>
      <c r="W1103" s="70" t="n">
        <f aca="false">MAX(W1102,V1103)</f>
        <v>2.417</v>
      </c>
      <c r="X1103" s="70" t="n">
        <f aca="false">W1103-V1103</f>
        <v>0</v>
      </c>
      <c r="Y1103" s="70" t="n">
        <f aca="false">Y1102+M1103</f>
        <v>2.13057836777342</v>
      </c>
      <c r="Z1103" s="70" t="n">
        <f aca="false">MAX(Z1102,Y1103)</f>
        <v>2.14372976820277</v>
      </c>
      <c r="AA1103" s="70" t="n">
        <f aca="false">Z1103-Y1103</f>
        <v>0.0131514004293503</v>
      </c>
      <c r="AB1103" s="72" t="n">
        <f aca="false">AB1102*(1+F1103)</f>
        <v>9.70630316802671</v>
      </c>
      <c r="AC1103" s="73" t="n">
        <f aca="false">MAX(AC1102,AB1103)</f>
        <v>9.70630316802671</v>
      </c>
      <c r="AD1103" s="70" t="n">
        <f aca="false">1-AB1103/AC1103</f>
        <v>0</v>
      </c>
      <c r="AE1103" s="73" t="n">
        <f aca="false">AE1102*(1+M1103)</f>
        <v>7.29270895250887</v>
      </c>
      <c r="AF1103" s="73" t="n">
        <f aca="false">MAX(AF1102,AE1103)</f>
        <v>7.47194341606817</v>
      </c>
      <c r="AG1103" s="70" t="n">
        <f aca="false">1-AE1103/AF1103</f>
        <v>0.023987663393417</v>
      </c>
      <c r="AH1103" s="74" t="n">
        <f aca="false">IF(R1103&gt;0,AH1102+1,0)</f>
        <v>0</v>
      </c>
      <c r="AI1103" s="74" t="n">
        <f aca="false">IF(U1103&gt;0,AI1102+1,0)</f>
        <v>242</v>
      </c>
      <c r="AJ1103" s="74" t="n">
        <f aca="false">IF(G1103&gt;0,AJ1102+1,0)</f>
        <v>2</v>
      </c>
      <c r="AK1103" s="74" t="n">
        <f aca="false">IF(G1103&lt;=0,AK1102+1,0)</f>
        <v>0</v>
      </c>
      <c r="AL1103" s="74" t="n">
        <f aca="false">IF(K1103&gt;0,AL1102+1,0)</f>
        <v>2</v>
      </c>
      <c r="AM1103" s="74" t="n">
        <f aca="false">IF(K1103&lt;=0,AM1102+1,0)</f>
        <v>0</v>
      </c>
    </row>
    <row r="1104" customFormat="false" ht="15" hidden="false" customHeight="false" outlineLevel="0" collapsed="false">
      <c r="A1104" s="61" t="n">
        <v>1103</v>
      </c>
      <c r="B1104" s="62" t="n">
        <v>43187.40625</v>
      </c>
      <c r="C1104" s="63" t="n">
        <f aca="false">YEAR(B1104)</f>
        <v>2018</v>
      </c>
      <c r="D1104" s="32" t="s">
        <v>276</v>
      </c>
      <c r="E1104" s="64" t="n">
        <v>10135.75</v>
      </c>
      <c r="F1104" s="65" t="n">
        <v>-0.0015</v>
      </c>
      <c r="G1104" s="66" t="n">
        <v>-15.203625</v>
      </c>
      <c r="H1104" s="67" t="n">
        <f aca="false">E1104+IF(D1104="Long",1,-1)*G1104</f>
        <v>10150.953625</v>
      </c>
      <c r="I1104" s="68" t="n">
        <f aca="false">Assumptions!$B$58</f>
        <v>5.35750011455817</v>
      </c>
      <c r="J1104" s="68" t="n">
        <f aca="false">INDEX(Yearly!$L$5:$L$22,MATCH(C1104,Yearly!$A$5:$A$22,0))</f>
        <v>0.54483052012456</v>
      </c>
      <c r="K1104" s="68" t="n">
        <f aca="false">G1104-I1104-J1104</f>
        <v>-21.1059556346827</v>
      </c>
      <c r="L1104" s="69" t="n">
        <f aca="false">(I1104+J1104)/Assumptions!$B$8</f>
        <v>0.000260255904029187</v>
      </c>
      <c r="M1104" s="70" t="n">
        <f aca="false">F1104-L1104</f>
        <v>-0.00176025590402919</v>
      </c>
      <c r="N1104" s="71" t="n">
        <f aca="false">G1104*Assumptions!$B$7</f>
        <v>-119576.510625</v>
      </c>
      <c r="O1104" s="71" t="n">
        <f aca="false">K1104*Assumptions!$B$7</f>
        <v>-165998.34106678</v>
      </c>
      <c r="P1104" s="68" t="n">
        <f aca="false">P1103+G1104</f>
        <v>13907.08424</v>
      </c>
      <c r="Q1104" s="68" t="n">
        <f aca="false">MAX(Q1103,P1104)</f>
        <v>13922.287865</v>
      </c>
      <c r="R1104" s="68" t="n">
        <f aca="false">Q1104-P1104</f>
        <v>15.2036250000001</v>
      </c>
      <c r="S1104" s="68" t="n">
        <f aca="false">S1103+K1104</f>
        <v>7405.44003318026</v>
      </c>
      <c r="T1104" s="68" t="n">
        <f aca="false">MAX(T1103,S1104)</f>
        <v>8242.57374158216</v>
      </c>
      <c r="U1104" s="68" t="n">
        <f aca="false">T1104-S1104</f>
        <v>837.133708401896</v>
      </c>
      <c r="V1104" s="70" t="n">
        <f aca="false">V1103+F1104</f>
        <v>2.4155</v>
      </c>
      <c r="W1104" s="70" t="n">
        <f aca="false">MAX(W1103,V1104)</f>
        <v>2.417</v>
      </c>
      <c r="X1104" s="70" t="n">
        <f aca="false">W1104-V1104</f>
        <v>0.00150000000000006</v>
      </c>
      <c r="Y1104" s="70" t="n">
        <f aca="false">Y1103+M1104</f>
        <v>2.12881811186939</v>
      </c>
      <c r="Z1104" s="70" t="n">
        <f aca="false">MAX(Z1103,Y1104)</f>
        <v>2.14372976820277</v>
      </c>
      <c r="AA1104" s="70" t="n">
        <f aca="false">Z1104-Y1104</f>
        <v>0.0149116563333793</v>
      </c>
      <c r="AB1104" s="72" t="n">
        <f aca="false">AB1103*(1+F1104)</f>
        <v>9.69174371327467</v>
      </c>
      <c r="AC1104" s="73" t="n">
        <f aca="false">MAX(AC1103,AB1104)</f>
        <v>9.70630316802671</v>
      </c>
      <c r="AD1104" s="70" t="n">
        <f aca="false">1-AB1104/AC1104</f>
        <v>0.00149999999999983</v>
      </c>
      <c r="AE1104" s="73" t="n">
        <f aca="false">AE1103*(1+M1104)</f>
        <v>7.27987191851885</v>
      </c>
      <c r="AF1104" s="73" t="n">
        <f aca="false">MAX(AF1103,AE1104)</f>
        <v>7.47194341606817</v>
      </c>
      <c r="AG1104" s="70" t="n">
        <f aca="false">1-AE1104/AF1104</f>
        <v>0.025705694871334</v>
      </c>
      <c r="AH1104" s="74" t="n">
        <f aca="false">IF(R1104&gt;0,AH1103+1,0)</f>
        <v>1</v>
      </c>
      <c r="AI1104" s="74" t="n">
        <f aca="false">IF(U1104&gt;0,AI1103+1,0)</f>
        <v>243</v>
      </c>
      <c r="AJ1104" s="74" t="n">
        <f aca="false">IF(G1104&gt;0,AJ1103+1,0)</f>
        <v>0</v>
      </c>
      <c r="AK1104" s="74" t="n">
        <f aca="false">IF(G1104&lt;=0,AK1103+1,0)</f>
        <v>1</v>
      </c>
      <c r="AL1104" s="74" t="n">
        <f aca="false">IF(K1104&gt;0,AL1103+1,0)</f>
        <v>0</v>
      </c>
      <c r="AM1104" s="74" t="n">
        <f aca="false">IF(K1104&lt;=0,AM1103+1,0)</f>
        <v>1</v>
      </c>
    </row>
    <row r="1105" customFormat="false" ht="15" hidden="false" customHeight="false" outlineLevel="0" collapsed="false">
      <c r="A1105" s="61" t="n">
        <v>1104</v>
      </c>
      <c r="B1105" s="62" t="n">
        <v>43187.53125</v>
      </c>
      <c r="C1105" s="63" t="n">
        <f aca="false">YEAR(B1105)</f>
        <v>2018</v>
      </c>
      <c r="D1105" s="32" t="s">
        <v>277</v>
      </c>
      <c r="E1105" s="64" t="n">
        <v>10151.45</v>
      </c>
      <c r="F1105" s="65" t="n">
        <v>-0.0048</v>
      </c>
      <c r="G1105" s="66" t="n">
        <v>-48.72696</v>
      </c>
      <c r="H1105" s="67" t="n">
        <f aca="false">E1105+IF(D1105="Long",1,-1)*G1105</f>
        <v>10102.72304</v>
      </c>
      <c r="I1105" s="68" t="n">
        <f aca="false">Assumptions!$B$58</f>
        <v>5.35750011455817</v>
      </c>
      <c r="J1105" s="68" t="n">
        <f aca="false">INDEX(Yearly!$L$5:$L$22,MATCH(C1105,Yearly!$A$5:$A$22,0))</f>
        <v>0.54483052012456</v>
      </c>
      <c r="K1105" s="68" t="n">
        <f aca="false">G1105-I1105-J1105</f>
        <v>-54.6292906346827</v>
      </c>
      <c r="L1105" s="69" t="n">
        <f aca="false">(I1105+J1105)/Assumptions!$B$8</f>
        <v>0.000260255904029187</v>
      </c>
      <c r="M1105" s="70" t="n">
        <f aca="false">F1105-L1105</f>
        <v>-0.00506025590402919</v>
      </c>
      <c r="N1105" s="71" t="n">
        <f aca="false">G1105*Assumptions!$B$7</f>
        <v>-383237.5404</v>
      </c>
      <c r="O1105" s="71" t="n">
        <f aca="false">K1105*Assumptions!$B$7</f>
        <v>-429659.37084178</v>
      </c>
      <c r="P1105" s="68" t="n">
        <f aca="false">P1104+G1105</f>
        <v>13858.35728</v>
      </c>
      <c r="Q1105" s="68" t="n">
        <f aca="false">MAX(Q1104,P1105)</f>
        <v>13922.287865</v>
      </c>
      <c r="R1105" s="68" t="n">
        <f aca="false">Q1105-P1105</f>
        <v>63.9305850000001</v>
      </c>
      <c r="S1105" s="68" t="n">
        <f aca="false">S1104+K1105</f>
        <v>7350.81074254558</v>
      </c>
      <c r="T1105" s="68" t="n">
        <f aca="false">MAX(T1104,S1105)</f>
        <v>8242.57374158216</v>
      </c>
      <c r="U1105" s="68" t="n">
        <f aca="false">T1105-S1105</f>
        <v>891.762999036579</v>
      </c>
      <c r="V1105" s="70" t="n">
        <f aca="false">V1104+F1105</f>
        <v>2.4107</v>
      </c>
      <c r="W1105" s="70" t="n">
        <f aca="false">MAX(W1104,V1105)</f>
        <v>2.417</v>
      </c>
      <c r="X1105" s="70" t="n">
        <f aca="false">W1105-V1105</f>
        <v>0.00629999999999997</v>
      </c>
      <c r="Y1105" s="70" t="n">
        <f aca="false">Y1104+M1105</f>
        <v>2.12375785596536</v>
      </c>
      <c r="Z1105" s="70" t="n">
        <f aca="false">MAX(Z1104,Y1105)</f>
        <v>2.14372976820277</v>
      </c>
      <c r="AA1105" s="70" t="n">
        <f aca="false">Z1105-Y1105</f>
        <v>0.0199719122374087</v>
      </c>
      <c r="AB1105" s="72" t="n">
        <f aca="false">AB1104*(1+F1105)</f>
        <v>9.64522334345095</v>
      </c>
      <c r="AC1105" s="73" t="n">
        <f aca="false">MAX(AC1104,AB1105)</f>
        <v>9.70630316802671</v>
      </c>
      <c r="AD1105" s="70" t="n">
        <f aca="false">1-AB1105/AC1105</f>
        <v>0.00629279999999999</v>
      </c>
      <c r="AE1105" s="73" t="n">
        <f aca="false">AE1104*(1+M1105)</f>
        <v>7.24303390366259</v>
      </c>
      <c r="AF1105" s="73" t="n">
        <f aca="false">MAX(AF1104,AE1105)</f>
        <v>7.47194341606817</v>
      </c>
      <c r="AG1105" s="70" t="n">
        <f aca="false">1-AE1105/AF1105</f>
        <v>0.0306358733811232</v>
      </c>
      <c r="AH1105" s="74" t="n">
        <f aca="false">IF(R1105&gt;0,AH1104+1,0)</f>
        <v>2</v>
      </c>
      <c r="AI1105" s="74" t="n">
        <f aca="false">IF(U1105&gt;0,AI1104+1,0)</f>
        <v>244</v>
      </c>
      <c r="AJ1105" s="74" t="n">
        <f aca="false">IF(G1105&gt;0,AJ1104+1,0)</f>
        <v>0</v>
      </c>
      <c r="AK1105" s="74" t="n">
        <f aca="false">IF(G1105&lt;=0,AK1104+1,0)</f>
        <v>2</v>
      </c>
      <c r="AL1105" s="74" t="n">
        <f aca="false">IF(K1105&gt;0,AL1104+1,0)</f>
        <v>0</v>
      </c>
      <c r="AM1105" s="74" t="n">
        <f aca="false">IF(K1105&lt;=0,AM1104+1,0)</f>
        <v>2</v>
      </c>
    </row>
    <row r="1106" customFormat="false" ht="15" hidden="false" customHeight="false" outlineLevel="0" collapsed="false">
      <c r="A1106" s="61" t="n">
        <v>1105</v>
      </c>
      <c r="B1106" s="62" t="n">
        <v>43187.6354166667</v>
      </c>
      <c r="C1106" s="63" t="n">
        <f aca="false">YEAR(B1106)</f>
        <v>2018</v>
      </c>
      <c r="D1106" s="32" t="s">
        <v>276</v>
      </c>
      <c r="E1106" s="64" t="n">
        <v>10103.05</v>
      </c>
      <c r="F1106" s="65" t="n">
        <v>-0.0046</v>
      </c>
      <c r="G1106" s="66" t="n">
        <v>-46.47403</v>
      </c>
      <c r="H1106" s="67" t="n">
        <f aca="false">E1106+IF(D1106="Long",1,-1)*G1106</f>
        <v>10149.52403</v>
      </c>
      <c r="I1106" s="68" t="n">
        <f aca="false">Assumptions!$B$58</f>
        <v>5.35750011455817</v>
      </c>
      <c r="J1106" s="68" t="n">
        <f aca="false">INDEX(Yearly!$L$5:$L$22,MATCH(C1106,Yearly!$A$5:$A$22,0))</f>
        <v>0.54483052012456</v>
      </c>
      <c r="K1106" s="68" t="n">
        <f aca="false">G1106-I1106-J1106</f>
        <v>-52.3763606346827</v>
      </c>
      <c r="L1106" s="69" t="n">
        <f aca="false">(I1106+J1106)/Assumptions!$B$8</f>
        <v>0.000260255904029187</v>
      </c>
      <c r="M1106" s="70" t="n">
        <f aca="false">F1106-L1106</f>
        <v>-0.00486025590402919</v>
      </c>
      <c r="N1106" s="71" t="n">
        <f aca="false">G1106*Assumptions!$B$7</f>
        <v>-365518.24595</v>
      </c>
      <c r="O1106" s="71" t="n">
        <f aca="false">K1106*Assumptions!$B$7</f>
        <v>-411940.07639178</v>
      </c>
      <c r="P1106" s="68" t="n">
        <f aca="false">P1105+G1106</f>
        <v>13811.88325</v>
      </c>
      <c r="Q1106" s="68" t="n">
        <f aca="false">MAX(Q1105,P1106)</f>
        <v>13922.287865</v>
      </c>
      <c r="R1106" s="68" t="n">
        <f aca="false">Q1106-P1106</f>
        <v>110.404614999999</v>
      </c>
      <c r="S1106" s="68" t="n">
        <f aca="false">S1105+K1106</f>
        <v>7298.4343819109</v>
      </c>
      <c r="T1106" s="68" t="n">
        <f aca="false">MAX(T1105,S1106)</f>
        <v>8242.57374158216</v>
      </c>
      <c r="U1106" s="68" t="n">
        <f aca="false">T1106-S1106</f>
        <v>944.139359671261</v>
      </c>
      <c r="V1106" s="70" t="n">
        <f aca="false">V1105+F1106</f>
        <v>2.4061</v>
      </c>
      <c r="W1106" s="70" t="n">
        <f aca="false">MAX(W1105,V1106)</f>
        <v>2.417</v>
      </c>
      <c r="X1106" s="70" t="n">
        <f aca="false">W1106-V1106</f>
        <v>0.0108999999999999</v>
      </c>
      <c r="Y1106" s="70" t="n">
        <f aca="false">Y1105+M1106</f>
        <v>2.11889760006133</v>
      </c>
      <c r="Z1106" s="70" t="n">
        <f aca="false">MAX(Z1105,Y1106)</f>
        <v>2.14372976820277</v>
      </c>
      <c r="AA1106" s="70" t="n">
        <f aca="false">Z1106-Y1106</f>
        <v>0.0248321681414381</v>
      </c>
      <c r="AB1106" s="72" t="n">
        <f aca="false">AB1105*(1+F1106)</f>
        <v>9.60085531607108</v>
      </c>
      <c r="AC1106" s="73" t="n">
        <f aca="false">MAX(AC1105,AB1106)</f>
        <v>9.70630316802671</v>
      </c>
      <c r="AD1106" s="70" t="n">
        <f aca="false">1-AB1106/AC1106</f>
        <v>0.01086385312</v>
      </c>
      <c r="AE1106" s="73" t="n">
        <f aca="false">AE1105*(1+M1106)</f>
        <v>7.20783090536923</v>
      </c>
      <c r="AF1106" s="73" t="n">
        <f aca="false">MAX(AF1105,AE1106)</f>
        <v>7.47194341606817</v>
      </c>
      <c r="AG1106" s="70" t="n">
        <f aca="false">1-AE1106/AF1106</f>
        <v>0.0353472311006767</v>
      </c>
      <c r="AH1106" s="74" t="n">
        <f aca="false">IF(R1106&gt;0,AH1105+1,0)</f>
        <v>3</v>
      </c>
      <c r="AI1106" s="74" t="n">
        <f aca="false">IF(U1106&gt;0,AI1105+1,0)</f>
        <v>245</v>
      </c>
      <c r="AJ1106" s="74" t="n">
        <f aca="false">IF(G1106&gt;0,AJ1105+1,0)</f>
        <v>0</v>
      </c>
      <c r="AK1106" s="74" t="n">
        <f aca="false">IF(G1106&lt;=0,AK1105+1,0)</f>
        <v>3</v>
      </c>
      <c r="AL1106" s="74" t="n">
        <f aca="false">IF(K1106&gt;0,AL1105+1,0)</f>
        <v>0</v>
      </c>
      <c r="AM1106" s="74" t="n">
        <f aca="false">IF(K1106&lt;=0,AM1105+1,0)</f>
        <v>3</v>
      </c>
    </row>
    <row r="1107" customFormat="false" ht="15" hidden="false" customHeight="false" outlineLevel="0" collapsed="false">
      <c r="A1107" s="61" t="n">
        <v>1106</v>
      </c>
      <c r="B1107" s="62" t="n">
        <v>43192.40625</v>
      </c>
      <c r="C1107" s="63" t="n">
        <f aca="false">YEAR(B1107)</f>
        <v>2018</v>
      </c>
      <c r="D1107" s="32" t="s">
        <v>277</v>
      </c>
      <c r="E1107" s="64" t="n">
        <v>10149.75</v>
      </c>
      <c r="F1107" s="65" t="n">
        <v>-0.0007</v>
      </c>
      <c r="G1107" s="66" t="n">
        <v>-7.104825</v>
      </c>
      <c r="H1107" s="67" t="n">
        <f aca="false">E1107+IF(D1107="Long",1,-1)*G1107</f>
        <v>10142.645175</v>
      </c>
      <c r="I1107" s="68" t="n">
        <f aca="false">Assumptions!$B$58</f>
        <v>5.35750011455817</v>
      </c>
      <c r="J1107" s="68" t="n">
        <f aca="false">INDEX(Yearly!$L$5:$L$22,MATCH(C1107,Yearly!$A$5:$A$22,0))</f>
        <v>0.54483052012456</v>
      </c>
      <c r="K1107" s="68" t="n">
        <f aca="false">G1107-I1107-J1107</f>
        <v>-13.0071556346827</v>
      </c>
      <c r="L1107" s="69" t="n">
        <f aca="false">(I1107+J1107)/Assumptions!$B$8</f>
        <v>0.000260255904029187</v>
      </c>
      <c r="M1107" s="70" t="n">
        <f aca="false">F1107-L1107</f>
        <v>-0.000960255904029187</v>
      </c>
      <c r="N1107" s="71" t="n">
        <f aca="false">G1107*Assumptions!$B$7</f>
        <v>-55879.448625</v>
      </c>
      <c r="O1107" s="71" t="n">
        <f aca="false">K1107*Assumptions!$B$7</f>
        <v>-102301.27906678</v>
      </c>
      <c r="P1107" s="68" t="n">
        <f aca="false">P1106+G1107</f>
        <v>13804.778425</v>
      </c>
      <c r="Q1107" s="68" t="n">
        <f aca="false">MAX(Q1106,P1107)</f>
        <v>13922.287865</v>
      </c>
      <c r="R1107" s="68" t="n">
        <f aca="false">Q1107-P1107</f>
        <v>117.50944</v>
      </c>
      <c r="S1107" s="68" t="n">
        <f aca="false">S1106+K1107</f>
        <v>7285.42722627621</v>
      </c>
      <c r="T1107" s="68" t="n">
        <f aca="false">MAX(T1106,S1107)</f>
        <v>8242.57374158216</v>
      </c>
      <c r="U1107" s="68" t="n">
        <f aca="false">T1107-S1107</f>
        <v>957.146515305944</v>
      </c>
      <c r="V1107" s="70" t="n">
        <f aca="false">V1106+F1107</f>
        <v>2.4054</v>
      </c>
      <c r="W1107" s="70" t="n">
        <f aca="false">MAX(W1106,V1107)</f>
        <v>2.417</v>
      </c>
      <c r="X1107" s="70" t="n">
        <f aca="false">W1107-V1107</f>
        <v>0.0116000000000001</v>
      </c>
      <c r="Y1107" s="70" t="n">
        <f aca="false">Y1106+M1107</f>
        <v>2.1179373441573</v>
      </c>
      <c r="Z1107" s="70" t="n">
        <f aca="false">MAX(Z1106,Y1107)</f>
        <v>2.14372976820277</v>
      </c>
      <c r="AA1107" s="70" t="n">
        <f aca="false">Z1107-Y1107</f>
        <v>0.0257924240454672</v>
      </c>
      <c r="AB1107" s="72" t="n">
        <f aca="false">AB1106*(1+F1107)</f>
        <v>9.59413471734983</v>
      </c>
      <c r="AC1107" s="73" t="n">
        <f aca="false">MAX(AC1106,AB1107)</f>
        <v>9.70630316802671</v>
      </c>
      <c r="AD1107" s="70" t="n">
        <f aca="false">1-AB1107/AC1107</f>
        <v>0.011556248422816</v>
      </c>
      <c r="AE1107" s="73" t="n">
        <f aca="false">AE1106*(1+M1107)</f>
        <v>7.20090954318711</v>
      </c>
      <c r="AF1107" s="73" t="n">
        <f aca="false">MAX(AF1106,AE1107)</f>
        <v>7.47194341606817</v>
      </c>
      <c r="AG1107" s="70" t="n">
        <f aca="false">1-AE1107/AF1107</f>
        <v>0.0362735446173503</v>
      </c>
      <c r="AH1107" s="74" t="n">
        <f aca="false">IF(R1107&gt;0,AH1106+1,0)</f>
        <v>4</v>
      </c>
      <c r="AI1107" s="74" t="n">
        <f aca="false">IF(U1107&gt;0,AI1106+1,0)</f>
        <v>246</v>
      </c>
      <c r="AJ1107" s="74" t="n">
        <f aca="false">IF(G1107&gt;0,AJ1106+1,0)</f>
        <v>0</v>
      </c>
      <c r="AK1107" s="74" t="n">
        <f aca="false">IF(G1107&lt;=0,AK1106+1,0)</f>
        <v>4</v>
      </c>
      <c r="AL1107" s="74" t="n">
        <f aca="false">IF(K1107&gt;0,AL1106+1,0)</f>
        <v>0</v>
      </c>
      <c r="AM1107" s="74" t="n">
        <f aca="false">IF(K1107&lt;=0,AM1106+1,0)</f>
        <v>4</v>
      </c>
    </row>
    <row r="1108" customFormat="false" ht="15" hidden="false" customHeight="false" outlineLevel="0" collapsed="false">
      <c r="A1108" s="61" t="n">
        <v>1107</v>
      </c>
      <c r="B1108" s="62" t="n">
        <v>43194.5729166667</v>
      </c>
      <c r="C1108" s="63" t="n">
        <f aca="false">YEAR(B1108)</f>
        <v>2018</v>
      </c>
      <c r="D1108" s="32" t="s">
        <v>276</v>
      </c>
      <c r="E1108" s="64" t="n">
        <v>10143.15</v>
      </c>
      <c r="F1108" s="65" t="n">
        <v>-0.0094</v>
      </c>
      <c r="G1108" s="66" t="n">
        <v>-95.34561</v>
      </c>
      <c r="H1108" s="67" t="n">
        <f aca="false">E1108+IF(D1108="Long",1,-1)*G1108</f>
        <v>10238.49561</v>
      </c>
      <c r="I1108" s="68" t="n">
        <f aca="false">Assumptions!$B$58</f>
        <v>5.35750011455817</v>
      </c>
      <c r="J1108" s="68" t="n">
        <f aca="false">INDEX(Yearly!$L$5:$L$22,MATCH(C1108,Yearly!$A$5:$A$22,0))</f>
        <v>0.54483052012456</v>
      </c>
      <c r="K1108" s="68" t="n">
        <f aca="false">G1108-I1108-J1108</f>
        <v>-101.247940634683</v>
      </c>
      <c r="L1108" s="69" t="n">
        <f aca="false">(I1108+J1108)/Assumptions!$B$8</f>
        <v>0.000260255904029187</v>
      </c>
      <c r="M1108" s="70" t="n">
        <f aca="false">F1108-L1108</f>
        <v>-0.00966025590402919</v>
      </c>
      <c r="N1108" s="71" t="n">
        <f aca="false">G1108*Assumptions!$B$7</f>
        <v>-749893.22265</v>
      </c>
      <c r="O1108" s="71" t="n">
        <f aca="false">K1108*Assumptions!$B$7</f>
        <v>-796315.05309178</v>
      </c>
      <c r="P1108" s="68" t="n">
        <f aca="false">P1107+G1108</f>
        <v>13709.432815</v>
      </c>
      <c r="Q1108" s="68" t="n">
        <f aca="false">MAX(Q1107,P1108)</f>
        <v>13922.287865</v>
      </c>
      <c r="R1108" s="68" t="n">
        <f aca="false">Q1108-P1108</f>
        <v>212.85505</v>
      </c>
      <c r="S1108" s="68" t="n">
        <f aca="false">S1107+K1108</f>
        <v>7184.17928564153</v>
      </c>
      <c r="T1108" s="68" t="n">
        <f aca="false">MAX(T1107,S1108)</f>
        <v>8242.57374158216</v>
      </c>
      <c r="U1108" s="68" t="n">
        <f aca="false">T1108-S1108</f>
        <v>1058.39445594063</v>
      </c>
      <c r="V1108" s="70" t="n">
        <f aca="false">V1107+F1108</f>
        <v>2.396</v>
      </c>
      <c r="W1108" s="70" t="n">
        <f aca="false">MAX(W1107,V1108)</f>
        <v>2.417</v>
      </c>
      <c r="X1108" s="70" t="n">
        <f aca="false">W1108-V1108</f>
        <v>0.0209999999999999</v>
      </c>
      <c r="Y1108" s="70" t="n">
        <f aca="false">Y1107+M1108</f>
        <v>2.10827708825327</v>
      </c>
      <c r="Z1108" s="70" t="n">
        <f aca="false">MAX(Z1107,Y1108)</f>
        <v>2.14372976820277</v>
      </c>
      <c r="AA1108" s="70" t="n">
        <f aca="false">Z1108-Y1108</f>
        <v>0.0354526799494965</v>
      </c>
      <c r="AB1108" s="72" t="n">
        <f aca="false">AB1107*(1+F1108)</f>
        <v>9.50394985100674</v>
      </c>
      <c r="AC1108" s="73" t="n">
        <f aca="false">MAX(AC1107,AB1108)</f>
        <v>9.70630316802671</v>
      </c>
      <c r="AD1108" s="70" t="n">
        <f aca="false">1-AB1108/AC1108</f>
        <v>0.0208476196876416</v>
      </c>
      <c r="AE1108" s="73" t="n">
        <f aca="false">AE1107*(1+M1108)</f>
        <v>7.13134691425815</v>
      </c>
      <c r="AF1108" s="73" t="n">
        <f aca="false">MAX(AF1107,AE1108)</f>
        <v>7.47194341606817</v>
      </c>
      <c r="AG1108" s="70" t="n">
        <f aca="false">1-AE1108/AF1108</f>
        <v>0.0455833887978298</v>
      </c>
      <c r="AH1108" s="74" t="n">
        <f aca="false">IF(R1108&gt;0,AH1107+1,0)</f>
        <v>5</v>
      </c>
      <c r="AI1108" s="74" t="n">
        <f aca="false">IF(U1108&gt;0,AI1107+1,0)</f>
        <v>247</v>
      </c>
      <c r="AJ1108" s="74" t="n">
        <f aca="false">IF(G1108&gt;0,AJ1107+1,0)</f>
        <v>0</v>
      </c>
      <c r="AK1108" s="74" t="n">
        <f aca="false">IF(G1108&lt;=0,AK1107+1,0)</f>
        <v>5</v>
      </c>
      <c r="AL1108" s="74" t="n">
        <f aca="false">IF(K1108&gt;0,AL1107+1,0)</f>
        <v>0</v>
      </c>
      <c r="AM1108" s="74" t="n">
        <f aca="false">IF(K1108&lt;=0,AM1107+1,0)</f>
        <v>5</v>
      </c>
    </row>
    <row r="1109" customFormat="false" ht="15" hidden="false" customHeight="false" outlineLevel="0" collapsed="false">
      <c r="A1109" s="61" t="n">
        <v>1108</v>
      </c>
      <c r="B1109" s="62" t="n">
        <v>43195.40625</v>
      </c>
      <c r="C1109" s="63" t="n">
        <f aca="false">YEAR(B1109)</f>
        <v>2018</v>
      </c>
      <c r="D1109" s="32" t="s">
        <v>277</v>
      </c>
      <c r="E1109" s="64" t="n">
        <v>10238.9</v>
      </c>
      <c r="F1109" s="65" t="n">
        <v>0.0308</v>
      </c>
      <c r="G1109" s="66" t="n">
        <v>315.35812</v>
      </c>
      <c r="H1109" s="67" t="n">
        <f aca="false">E1109+IF(D1109="Long",1,-1)*G1109</f>
        <v>10554.25812</v>
      </c>
      <c r="I1109" s="68" t="n">
        <f aca="false">Assumptions!$B$58</f>
        <v>5.35750011455817</v>
      </c>
      <c r="J1109" s="68" t="n">
        <f aca="false">INDEX(Yearly!$L$5:$L$22,MATCH(C1109,Yearly!$A$5:$A$22,0))</f>
        <v>0.54483052012456</v>
      </c>
      <c r="K1109" s="68" t="n">
        <f aca="false">G1109-I1109-J1109</f>
        <v>309.455789365317</v>
      </c>
      <c r="L1109" s="69" t="n">
        <f aca="false">(I1109+J1109)/Assumptions!$B$8</f>
        <v>0.000260255904029187</v>
      </c>
      <c r="M1109" s="70" t="n">
        <f aca="false">F1109-L1109</f>
        <v>0.0305397440959708</v>
      </c>
      <c r="N1109" s="71" t="n">
        <f aca="false">G1109*Assumptions!$B$7</f>
        <v>2480291.6138</v>
      </c>
      <c r="O1109" s="71" t="n">
        <f aca="false">K1109*Assumptions!$B$7</f>
        <v>2433869.78335822</v>
      </c>
      <c r="P1109" s="68" t="n">
        <f aca="false">P1108+G1109</f>
        <v>14024.790935</v>
      </c>
      <c r="Q1109" s="68" t="n">
        <f aca="false">MAX(Q1108,P1109)</f>
        <v>14024.790935</v>
      </c>
      <c r="R1109" s="68" t="n">
        <f aca="false">Q1109-P1109</f>
        <v>0</v>
      </c>
      <c r="S1109" s="68" t="n">
        <f aca="false">S1108+K1109</f>
        <v>7493.63507500685</v>
      </c>
      <c r="T1109" s="68" t="n">
        <f aca="false">MAX(T1108,S1109)</f>
        <v>8242.57374158216</v>
      </c>
      <c r="U1109" s="68" t="n">
        <f aca="false">T1109-S1109</f>
        <v>748.93866657531</v>
      </c>
      <c r="V1109" s="70" t="n">
        <f aca="false">V1108+F1109</f>
        <v>2.4268</v>
      </c>
      <c r="W1109" s="70" t="n">
        <f aca="false">MAX(W1108,V1109)</f>
        <v>2.4268</v>
      </c>
      <c r="X1109" s="70" t="n">
        <f aca="false">W1109-V1109</f>
        <v>0</v>
      </c>
      <c r="Y1109" s="70" t="n">
        <f aca="false">Y1108+M1109</f>
        <v>2.13881683234924</v>
      </c>
      <c r="Z1109" s="70" t="n">
        <f aca="false">MAX(Z1108,Y1109)</f>
        <v>2.14372976820277</v>
      </c>
      <c r="AA1109" s="70" t="n">
        <f aca="false">Z1109-Y1109</f>
        <v>0.00491293585352581</v>
      </c>
      <c r="AB1109" s="72" t="n">
        <f aca="false">AB1108*(1+F1109)</f>
        <v>9.79667150641775</v>
      </c>
      <c r="AC1109" s="73" t="n">
        <f aca="false">MAX(AC1108,AB1109)</f>
        <v>9.79667150641775</v>
      </c>
      <c r="AD1109" s="70" t="n">
        <f aca="false">1-AB1109/AC1109</f>
        <v>0</v>
      </c>
      <c r="AE1109" s="73" t="n">
        <f aca="false">AE1108*(1+M1109)</f>
        <v>7.34913642407919</v>
      </c>
      <c r="AF1109" s="73" t="n">
        <f aca="false">MAX(AF1108,AE1109)</f>
        <v>7.47194341606817</v>
      </c>
      <c r="AG1109" s="70" t="n">
        <f aca="false">1-AE1109/AF1109</f>
        <v>0.016435749730772</v>
      </c>
      <c r="AH1109" s="74" t="n">
        <f aca="false">IF(R1109&gt;0,AH1108+1,0)</f>
        <v>0</v>
      </c>
      <c r="AI1109" s="74" t="n">
        <f aca="false">IF(U1109&gt;0,AI1108+1,0)</f>
        <v>248</v>
      </c>
      <c r="AJ1109" s="74" t="n">
        <f aca="false">IF(G1109&gt;0,AJ1108+1,0)</f>
        <v>1</v>
      </c>
      <c r="AK1109" s="74" t="n">
        <f aca="false">IF(G1109&lt;=0,AK1108+1,0)</f>
        <v>0</v>
      </c>
      <c r="AL1109" s="74" t="n">
        <f aca="false">IF(K1109&gt;0,AL1108+1,0)</f>
        <v>1</v>
      </c>
      <c r="AM1109" s="74" t="n">
        <f aca="false">IF(K1109&lt;=0,AM1108+1,0)</f>
        <v>0</v>
      </c>
    </row>
    <row r="1110" customFormat="false" ht="15" hidden="false" customHeight="false" outlineLevel="0" collapsed="false">
      <c r="A1110" s="61" t="n">
        <v>1109</v>
      </c>
      <c r="B1110" s="62" t="n">
        <v>43215.59375</v>
      </c>
      <c r="C1110" s="63" t="n">
        <f aca="false">YEAR(B1110)</f>
        <v>2018</v>
      </c>
      <c r="D1110" s="32" t="s">
        <v>276</v>
      </c>
      <c r="E1110" s="64" t="n">
        <v>10554.35</v>
      </c>
      <c r="F1110" s="65" t="n">
        <v>-0.0029</v>
      </c>
      <c r="G1110" s="66" t="n">
        <v>-30.607615</v>
      </c>
      <c r="H1110" s="67" t="n">
        <f aca="false">E1110+IF(D1110="Long",1,-1)*G1110</f>
        <v>10584.957615</v>
      </c>
      <c r="I1110" s="68" t="n">
        <f aca="false">Assumptions!$B$58</f>
        <v>5.35750011455817</v>
      </c>
      <c r="J1110" s="68" t="n">
        <f aca="false">INDEX(Yearly!$L$5:$L$22,MATCH(C1110,Yearly!$A$5:$A$22,0))</f>
        <v>0.54483052012456</v>
      </c>
      <c r="K1110" s="68" t="n">
        <f aca="false">G1110-I1110-J1110</f>
        <v>-36.5099456346827</v>
      </c>
      <c r="L1110" s="69" t="n">
        <f aca="false">(I1110+J1110)/Assumptions!$B$8</f>
        <v>0.000260255904029187</v>
      </c>
      <c r="M1110" s="70" t="n">
        <f aca="false">F1110-L1110</f>
        <v>-0.00316025590402919</v>
      </c>
      <c r="N1110" s="71" t="n">
        <f aca="false">G1110*Assumptions!$B$7</f>
        <v>-240728.891975</v>
      </c>
      <c r="O1110" s="71" t="n">
        <f aca="false">K1110*Assumptions!$B$7</f>
        <v>-287150.72241678</v>
      </c>
      <c r="P1110" s="68" t="n">
        <f aca="false">P1109+G1110</f>
        <v>13994.18332</v>
      </c>
      <c r="Q1110" s="68" t="n">
        <f aca="false">MAX(Q1109,P1110)</f>
        <v>14024.790935</v>
      </c>
      <c r="R1110" s="68" t="n">
        <f aca="false">Q1110-P1110</f>
        <v>30.6076150000008</v>
      </c>
      <c r="S1110" s="68" t="n">
        <f aca="false">S1109+K1110</f>
        <v>7457.12512937216</v>
      </c>
      <c r="T1110" s="68" t="n">
        <f aca="false">MAX(T1109,S1110)</f>
        <v>8242.57374158216</v>
      </c>
      <c r="U1110" s="68" t="n">
        <f aca="false">T1110-S1110</f>
        <v>785.448612209993</v>
      </c>
      <c r="V1110" s="70" t="n">
        <f aca="false">V1109+F1110</f>
        <v>2.4239</v>
      </c>
      <c r="W1110" s="70" t="n">
        <f aca="false">MAX(W1109,V1110)</f>
        <v>2.4268</v>
      </c>
      <c r="X1110" s="70" t="n">
        <f aca="false">W1110-V1110</f>
        <v>0.0028999999999999</v>
      </c>
      <c r="Y1110" s="70" t="n">
        <f aca="false">Y1109+M1110</f>
        <v>2.13565657644521</v>
      </c>
      <c r="Z1110" s="70" t="n">
        <f aca="false">MAX(Z1109,Y1110)</f>
        <v>2.14372976820277</v>
      </c>
      <c r="AA1110" s="70" t="n">
        <f aca="false">Z1110-Y1110</f>
        <v>0.00807319175755517</v>
      </c>
      <c r="AB1110" s="72" t="n">
        <f aca="false">AB1109*(1+F1110)</f>
        <v>9.76826115904914</v>
      </c>
      <c r="AC1110" s="73" t="n">
        <f aca="false">MAX(AC1109,AB1110)</f>
        <v>9.79667150641775</v>
      </c>
      <c r="AD1110" s="70" t="n">
        <f aca="false">1-AB1110/AC1110</f>
        <v>0.00290000000000001</v>
      </c>
      <c r="AE1110" s="73" t="n">
        <f aca="false">AE1109*(1+M1110)</f>
        <v>7.32591127230547</v>
      </c>
      <c r="AF1110" s="73" t="n">
        <f aca="false">MAX(AF1109,AE1110)</f>
        <v>7.47194341606817</v>
      </c>
      <c r="AG1110" s="70" t="n">
        <f aca="false">1-AE1110/AF1110</f>
        <v>0.0195440644596774</v>
      </c>
      <c r="AH1110" s="74" t="n">
        <f aca="false">IF(R1110&gt;0,AH1109+1,0)</f>
        <v>1</v>
      </c>
      <c r="AI1110" s="74" t="n">
        <f aca="false">IF(U1110&gt;0,AI1109+1,0)</f>
        <v>249</v>
      </c>
      <c r="AJ1110" s="74" t="n">
        <f aca="false">IF(G1110&gt;0,AJ1109+1,0)</f>
        <v>0</v>
      </c>
      <c r="AK1110" s="74" t="n">
        <f aca="false">IF(G1110&lt;=0,AK1109+1,0)</f>
        <v>1</v>
      </c>
      <c r="AL1110" s="74" t="n">
        <f aca="false">IF(K1110&gt;0,AL1109+1,0)</f>
        <v>0</v>
      </c>
      <c r="AM1110" s="74" t="n">
        <f aca="false">IF(K1110&lt;=0,AM1109+1,0)</f>
        <v>1</v>
      </c>
    </row>
    <row r="1111" customFormat="false" ht="15" hidden="false" customHeight="false" outlineLevel="0" collapsed="false">
      <c r="A1111" s="61" t="n">
        <v>1110</v>
      </c>
      <c r="B1111" s="62" t="n">
        <v>43216.40625</v>
      </c>
      <c r="C1111" s="63" t="n">
        <f aca="false">YEAR(B1111)</f>
        <v>2018</v>
      </c>
      <c r="D1111" s="32" t="s">
        <v>277</v>
      </c>
      <c r="E1111" s="64" t="n">
        <v>10585.1</v>
      </c>
      <c r="F1111" s="65" t="n">
        <v>-0.001</v>
      </c>
      <c r="G1111" s="66" t="n">
        <v>-10.5851</v>
      </c>
      <c r="H1111" s="67" t="n">
        <f aca="false">E1111+IF(D1111="Long",1,-1)*G1111</f>
        <v>10574.5149</v>
      </c>
      <c r="I1111" s="68" t="n">
        <f aca="false">Assumptions!$B$58</f>
        <v>5.35750011455817</v>
      </c>
      <c r="J1111" s="68" t="n">
        <f aca="false">INDEX(Yearly!$L$5:$L$22,MATCH(C1111,Yearly!$A$5:$A$22,0))</f>
        <v>0.54483052012456</v>
      </c>
      <c r="K1111" s="68" t="n">
        <f aca="false">G1111-I1111-J1111</f>
        <v>-16.4874306346827</v>
      </c>
      <c r="L1111" s="69" t="n">
        <f aca="false">(I1111+J1111)/Assumptions!$B$8</f>
        <v>0.000260255904029187</v>
      </c>
      <c r="M1111" s="70" t="n">
        <f aca="false">F1111-L1111</f>
        <v>-0.00126025590402919</v>
      </c>
      <c r="N1111" s="71" t="n">
        <f aca="false">G1111*Assumptions!$B$7</f>
        <v>-83251.8115</v>
      </c>
      <c r="O1111" s="71" t="n">
        <f aca="false">K1111*Assumptions!$B$7</f>
        <v>-129673.64194178</v>
      </c>
      <c r="P1111" s="68" t="n">
        <f aca="false">P1110+G1111</f>
        <v>13983.59822</v>
      </c>
      <c r="Q1111" s="68" t="n">
        <f aca="false">MAX(Q1110,P1111)</f>
        <v>14024.790935</v>
      </c>
      <c r="R1111" s="68" t="n">
        <f aca="false">Q1111-P1111</f>
        <v>41.192715000001</v>
      </c>
      <c r="S1111" s="68" t="n">
        <f aca="false">S1110+K1111</f>
        <v>7440.63769873748</v>
      </c>
      <c r="T1111" s="68" t="n">
        <f aca="false">MAX(T1110,S1111)</f>
        <v>8242.57374158216</v>
      </c>
      <c r="U1111" s="68" t="n">
        <f aca="false">T1111-S1111</f>
        <v>801.936042844675</v>
      </c>
      <c r="V1111" s="70" t="n">
        <f aca="false">V1110+F1111</f>
        <v>2.4229</v>
      </c>
      <c r="W1111" s="70" t="n">
        <f aca="false">MAX(W1110,V1111)</f>
        <v>2.4268</v>
      </c>
      <c r="X1111" s="70" t="n">
        <f aca="false">W1111-V1111</f>
        <v>0.00389999999999979</v>
      </c>
      <c r="Y1111" s="70" t="n">
        <f aca="false">Y1110+M1111</f>
        <v>2.13439632054118</v>
      </c>
      <c r="Z1111" s="70" t="n">
        <f aca="false">MAX(Z1110,Y1111)</f>
        <v>2.14372976820277</v>
      </c>
      <c r="AA1111" s="70" t="n">
        <f aca="false">Z1111-Y1111</f>
        <v>0.0093334476615845</v>
      </c>
      <c r="AB1111" s="72" t="n">
        <f aca="false">AB1110*(1+F1111)</f>
        <v>9.75849289789009</v>
      </c>
      <c r="AC1111" s="73" t="n">
        <f aca="false">MAX(AC1110,AB1111)</f>
        <v>9.79667150641775</v>
      </c>
      <c r="AD1111" s="70" t="n">
        <f aca="false">1-AB1111/AC1111</f>
        <v>0.00389709999999999</v>
      </c>
      <c r="AE1111" s="73" t="n">
        <f aca="false">AE1110*(1+M1111)</f>
        <v>7.31667874937216</v>
      </c>
      <c r="AF1111" s="73" t="n">
        <f aca="false">MAX(AF1110,AE1111)</f>
        <v>7.47194341606817</v>
      </c>
      <c r="AG1111" s="70" t="n">
        <f aca="false">1-AE1111/AF1111</f>
        <v>0.0207796898410826</v>
      </c>
      <c r="AH1111" s="74" t="n">
        <f aca="false">IF(R1111&gt;0,AH1110+1,0)</f>
        <v>2</v>
      </c>
      <c r="AI1111" s="74" t="n">
        <f aca="false">IF(U1111&gt;0,AI1110+1,0)</f>
        <v>250</v>
      </c>
      <c r="AJ1111" s="74" t="n">
        <f aca="false">IF(G1111&gt;0,AJ1110+1,0)</f>
        <v>0</v>
      </c>
      <c r="AK1111" s="74" t="n">
        <f aca="false">IF(G1111&lt;=0,AK1110+1,0)</f>
        <v>2</v>
      </c>
      <c r="AL1111" s="74" t="n">
        <f aca="false">IF(K1111&gt;0,AL1110+1,0)</f>
        <v>0</v>
      </c>
      <c r="AM1111" s="74" t="n">
        <f aca="false">IF(K1111&lt;=0,AM1110+1,0)</f>
        <v>2</v>
      </c>
    </row>
    <row r="1112" customFormat="false" ht="15" hidden="false" customHeight="false" outlineLevel="0" collapsed="false">
      <c r="A1112" s="61" t="n">
        <v>1111</v>
      </c>
      <c r="B1112" s="62" t="n">
        <v>43216.5104166667</v>
      </c>
      <c r="C1112" s="63" t="n">
        <f aca="false">YEAR(B1112)</f>
        <v>2018</v>
      </c>
      <c r="D1112" s="32" t="s">
        <v>276</v>
      </c>
      <c r="E1112" s="64" t="n">
        <v>10574.45</v>
      </c>
      <c r="F1112" s="65" t="n">
        <v>-0.0006</v>
      </c>
      <c r="G1112" s="66" t="n">
        <v>-6.34467</v>
      </c>
      <c r="H1112" s="67" t="n">
        <f aca="false">E1112+IF(D1112="Long",1,-1)*G1112</f>
        <v>10580.79467</v>
      </c>
      <c r="I1112" s="68" t="n">
        <f aca="false">Assumptions!$B$58</f>
        <v>5.35750011455817</v>
      </c>
      <c r="J1112" s="68" t="n">
        <f aca="false">INDEX(Yearly!$L$5:$L$22,MATCH(C1112,Yearly!$A$5:$A$22,0))</f>
        <v>0.54483052012456</v>
      </c>
      <c r="K1112" s="68" t="n">
        <f aca="false">G1112-I1112-J1112</f>
        <v>-12.2470006346827</v>
      </c>
      <c r="L1112" s="69" t="n">
        <f aca="false">(I1112+J1112)/Assumptions!$B$8</f>
        <v>0.000260255904029187</v>
      </c>
      <c r="M1112" s="70" t="n">
        <f aca="false">F1112-L1112</f>
        <v>-0.000860255904029187</v>
      </c>
      <c r="N1112" s="71" t="n">
        <f aca="false">G1112*Assumptions!$B$7</f>
        <v>-49900.82955</v>
      </c>
      <c r="O1112" s="71" t="n">
        <f aca="false">K1112*Assumptions!$B$7</f>
        <v>-96322.6599917797</v>
      </c>
      <c r="P1112" s="68" t="n">
        <f aca="false">P1111+G1112</f>
        <v>13977.25355</v>
      </c>
      <c r="Q1112" s="68" t="n">
        <f aca="false">MAX(Q1111,P1112)</f>
        <v>14024.790935</v>
      </c>
      <c r="R1112" s="68" t="n">
        <f aca="false">Q1112-P1112</f>
        <v>47.5373850000015</v>
      </c>
      <c r="S1112" s="68" t="n">
        <f aca="false">S1111+K1112</f>
        <v>7428.3906981028</v>
      </c>
      <c r="T1112" s="68" t="n">
        <f aca="false">MAX(T1111,S1112)</f>
        <v>8242.57374158216</v>
      </c>
      <c r="U1112" s="68" t="n">
        <f aca="false">T1112-S1112</f>
        <v>814.183043479358</v>
      </c>
      <c r="V1112" s="70" t="n">
        <f aca="false">V1111+F1112</f>
        <v>2.4223</v>
      </c>
      <c r="W1112" s="70" t="n">
        <f aca="false">MAX(W1111,V1112)</f>
        <v>2.4268</v>
      </c>
      <c r="X1112" s="70" t="n">
        <f aca="false">W1112-V1112</f>
        <v>0.00449999999999973</v>
      </c>
      <c r="Y1112" s="70" t="n">
        <f aca="false">Y1111+M1112</f>
        <v>2.13353606463715</v>
      </c>
      <c r="Z1112" s="70" t="n">
        <f aca="false">MAX(Z1111,Y1112)</f>
        <v>2.14372976820277</v>
      </c>
      <c r="AA1112" s="70" t="n">
        <f aca="false">Z1112-Y1112</f>
        <v>0.0101937035656139</v>
      </c>
      <c r="AB1112" s="72" t="n">
        <f aca="false">AB1111*(1+F1112)</f>
        <v>9.75263780215135</v>
      </c>
      <c r="AC1112" s="73" t="n">
        <f aca="false">MAX(AC1111,AB1112)</f>
        <v>9.79667150641775</v>
      </c>
      <c r="AD1112" s="70" t="n">
        <f aca="false">1-AB1112/AC1112</f>
        <v>0.00449476174000008</v>
      </c>
      <c r="AE1112" s="73" t="n">
        <f aca="false">AE1111*(1+M1112)</f>
        <v>7.31038453328013</v>
      </c>
      <c r="AF1112" s="73" t="n">
        <f aca="false">MAX(AF1111,AE1112)</f>
        <v>7.47194341606817</v>
      </c>
      <c r="AG1112" s="70" t="n">
        <f aca="false">1-AE1112/AF1112</f>
        <v>0.021622069894242</v>
      </c>
      <c r="AH1112" s="74" t="n">
        <f aca="false">IF(R1112&gt;0,AH1111+1,0)</f>
        <v>3</v>
      </c>
      <c r="AI1112" s="74" t="n">
        <f aca="false">IF(U1112&gt;0,AI1111+1,0)</f>
        <v>251</v>
      </c>
      <c r="AJ1112" s="74" t="n">
        <f aca="false">IF(G1112&gt;0,AJ1111+1,0)</f>
        <v>0</v>
      </c>
      <c r="AK1112" s="74" t="n">
        <f aca="false">IF(G1112&lt;=0,AK1111+1,0)</f>
        <v>3</v>
      </c>
      <c r="AL1112" s="74" t="n">
        <f aca="false">IF(K1112&gt;0,AL1111+1,0)</f>
        <v>0</v>
      </c>
      <c r="AM1112" s="74" t="n">
        <f aca="false">IF(K1112&lt;=0,AM1111+1,0)</f>
        <v>3</v>
      </c>
    </row>
    <row r="1113" customFormat="false" ht="15" hidden="false" customHeight="false" outlineLevel="0" collapsed="false">
      <c r="A1113" s="61" t="n">
        <v>1112</v>
      </c>
      <c r="B1113" s="62" t="n">
        <v>43216.59375</v>
      </c>
      <c r="C1113" s="63" t="n">
        <f aca="false">YEAR(B1113)</f>
        <v>2018</v>
      </c>
      <c r="D1113" s="32" t="s">
        <v>277</v>
      </c>
      <c r="E1113" s="64" t="n">
        <v>10580.65</v>
      </c>
      <c r="F1113" s="65" t="n">
        <v>0.0096</v>
      </c>
      <c r="G1113" s="66" t="n">
        <v>101.57424</v>
      </c>
      <c r="H1113" s="67" t="n">
        <f aca="false">E1113+IF(D1113="Long",1,-1)*G1113</f>
        <v>10682.22424</v>
      </c>
      <c r="I1113" s="68" t="n">
        <f aca="false">Assumptions!$B$58</f>
        <v>5.35750011455817</v>
      </c>
      <c r="J1113" s="68" t="n">
        <f aca="false">INDEX(Yearly!$L$5:$L$22,MATCH(C1113,Yearly!$A$5:$A$22,0))</f>
        <v>0.54483052012456</v>
      </c>
      <c r="K1113" s="68" t="n">
        <f aca="false">G1113-I1113-J1113</f>
        <v>95.6719093653173</v>
      </c>
      <c r="L1113" s="69" t="n">
        <f aca="false">(I1113+J1113)/Assumptions!$B$8</f>
        <v>0.000260255904029187</v>
      </c>
      <c r="M1113" s="70" t="n">
        <f aca="false">F1113-L1113</f>
        <v>0.00933974409597081</v>
      </c>
      <c r="N1113" s="71" t="n">
        <f aca="false">G1113*Assumptions!$B$7</f>
        <v>798881.3976</v>
      </c>
      <c r="O1113" s="71" t="n">
        <f aca="false">K1113*Assumptions!$B$7</f>
        <v>752459.56715822</v>
      </c>
      <c r="P1113" s="68" t="n">
        <f aca="false">P1112+G1113</f>
        <v>14078.82779</v>
      </c>
      <c r="Q1113" s="68" t="n">
        <f aca="false">MAX(Q1112,P1113)</f>
        <v>14078.82779</v>
      </c>
      <c r="R1113" s="68" t="n">
        <f aca="false">Q1113-P1113</f>
        <v>0</v>
      </c>
      <c r="S1113" s="68" t="n">
        <f aca="false">S1112+K1113</f>
        <v>7524.06260746812</v>
      </c>
      <c r="T1113" s="68" t="n">
        <f aca="false">MAX(T1112,S1113)</f>
        <v>8242.57374158216</v>
      </c>
      <c r="U1113" s="68" t="n">
        <f aca="false">T1113-S1113</f>
        <v>718.511134114041</v>
      </c>
      <c r="V1113" s="70" t="n">
        <f aca="false">V1112+F1113</f>
        <v>2.4319</v>
      </c>
      <c r="W1113" s="70" t="n">
        <f aca="false">MAX(W1112,V1113)</f>
        <v>2.4319</v>
      </c>
      <c r="X1113" s="70" t="n">
        <f aca="false">W1113-V1113</f>
        <v>0</v>
      </c>
      <c r="Y1113" s="70" t="n">
        <f aca="false">Y1112+M1113</f>
        <v>2.14287580873312</v>
      </c>
      <c r="Z1113" s="70" t="n">
        <f aca="false">MAX(Z1112,Y1113)</f>
        <v>2.14372976820277</v>
      </c>
      <c r="AA1113" s="70" t="n">
        <f aca="false">Z1113-Y1113</f>
        <v>0.000853959469643062</v>
      </c>
      <c r="AB1113" s="72" t="n">
        <f aca="false">AB1112*(1+F1113)</f>
        <v>9.84626312505201</v>
      </c>
      <c r="AC1113" s="73" t="n">
        <f aca="false">MAX(AC1112,AB1113)</f>
        <v>9.84626312505201</v>
      </c>
      <c r="AD1113" s="70" t="n">
        <f aca="false">1-AB1113/AC1113</f>
        <v>0</v>
      </c>
      <c r="AE1113" s="73" t="n">
        <f aca="false">AE1112*(1+M1113)</f>
        <v>7.3786616540641</v>
      </c>
      <c r="AF1113" s="73" t="n">
        <f aca="false">MAX(AF1112,AE1113)</f>
        <v>7.47194341606817</v>
      </c>
      <c r="AG1113" s="70" t="n">
        <f aca="false">1-AE1113/AF1113</f>
        <v>0.0124842703979086</v>
      </c>
      <c r="AH1113" s="74" t="n">
        <f aca="false">IF(R1113&gt;0,AH1112+1,0)</f>
        <v>0</v>
      </c>
      <c r="AI1113" s="74" t="n">
        <f aca="false">IF(U1113&gt;0,AI1112+1,0)</f>
        <v>252</v>
      </c>
      <c r="AJ1113" s="74" t="n">
        <f aca="false">IF(G1113&gt;0,AJ1112+1,0)</f>
        <v>1</v>
      </c>
      <c r="AK1113" s="74" t="n">
        <f aca="false">IF(G1113&lt;=0,AK1112+1,0)</f>
        <v>0</v>
      </c>
      <c r="AL1113" s="74" t="n">
        <f aca="false">IF(K1113&gt;0,AL1112+1,0)</f>
        <v>1</v>
      </c>
      <c r="AM1113" s="74" t="n">
        <f aca="false">IF(K1113&lt;=0,AM1112+1,0)</f>
        <v>0</v>
      </c>
    </row>
    <row r="1114" customFormat="false" ht="15" hidden="false" customHeight="false" outlineLevel="0" collapsed="false">
      <c r="A1114" s="61" t="n">
        <v>1113</v>
      </c>
      <c r="B1114" s="62" t="n">
        <v>43223.40625</v>
      </c>
      <c r="C1114" s="63" t="n">
        <f aca="false">YEAR(B1114)</f>
        <v>2018</v>
      </c>
      <c r="D1114" s="32" t="s">
        <v>276</v>
      </c>
      <c r="E1114" s="64" t="n">
        <v>10682.75</v>
      </c>
      <c r="F1114" s="65" t="n">
        <v>-0.0011</v>
      </c>
      <c r="G1114" s="66" t="n">
        <v>-11.751025</v>
      </c>
      <c r="H1114" s="67" t="n">
        <f aca="false">E1114+IF(D1114="Long",1,-1)*G1114</f>
        <v>10694.501025</v>
      </c>
      <c r="I1114" s="68" t="n">
        <f aca="false">Assumptions!$B$58</f>
        <v>5.35750011455817</v>
      </c>
      <c r="J1114" s="68" t="n">
        <f aca="false">INDEX(Yearly!$L$5:$L$22,MATCH(C1114,Yearly!$A$5:$A$22,0))</f>
        <v>0.54483052012456</v>
      </c>
      <c r="K1114" s="68" t="n">
        <f aca="false">G1114-I1114-J1114</f>
        <v>-17.6533556346827</v>
      </c>
      <c r="L1114" s="69" t="n">
        <f aca="false">(I1114+J1114)/Assumptions!$B$8</f>
        <v>0.000260255904029187</v>
      </c>
      <c r="M1114" s="70" t="n">
        <f aca="false">F1114-L1114</f>
        <v>-0.00136025590402919</v>
      </c>
      <c r="N1114" s="71" t="n">
        <f aca="false">G1114*Assumptions!$B$7</f>
        <v>-92421.811625</v>
      </c>
      <c r="O1114" s="71" t="n">
        <f aca="false">K1114*Assumptions!$B$7</f>
        <v>-138843.64206678</v>
      </c>
      <c r="P1114" s="68" t="n">
        <f aca="false">P1113+G1114</f>
        <v>14067.076765</v>
      </c>
      <c r="Q1114" s="68" t="n">
        <f aca="false">MAX(Q1113,P1114)</f>
        <v>14078.82779</v>
      </c>
      <c r="R1114" s="68" t="n">
        <f aca="false">Q1114-P1114</f>
        <v>11.7510249999996</v>
      </c>
      <c r="S1114" s="68" t="n">
        <f aca="false">S1113+K1114</f>
        <v>7506.40925183343</v>
      </c>
      <c r="T1114" s="68" t="n">
        <f aca="false">MAX(T1113,S1114)</f>
        <v>8242.57374158216</v>
      </c>
      <c r="U1114" s="68" t="n">
        <f aca="false">T1114-S1114</f>
        <v>736.164489748724</v>
      </c>
      <c r="V1114" s="70" t="n">
        <f aca="false">V1113+F1114</f>
        <v>2.4308</v>
      </c>
      <c r="W1114" s="70" t="n">
        <f aca="false">MAX(W1113,V1114)</f>
        <v>2.4319</v>
      </c>
      <c r="X1114" s="70" t="n">
        <f aca="false">W1114-V1114</f>
        <v>0.0011000000000001</v>
      </c>
      <c r="Y1114" s="70" t="n">
        <f aca="false">Y1113+M1114</f>
        <v>2.1415155528291</v>
      </c>
      <c r="Z1114" s="70" t="n">
        <f aca="false">MAX(Z1113,Y1114)</f>
        <v>2.14372976820277</v>
      </c>
      <c r="AA1114" s="70" t="n">
        <f aca="false">Z1114-Y1114</f>
        <v>0.00221421537367217</v>
      </c>
      <c r="AB1114" s="72" t="n">
        <f aca="false">AB1113*(1+F1114)</f>
        <v>9.83543223561445</v>
      </c>
      <c r="AC1114" s="73" t="n">
        <f aca="false">MAX(AC1113,AB1114)</f>
        <v>9.84626312505201</v>
      </c>
      <c r="AD1114" s="70" t="n">
        <f aca="false">1-AB1114/AC1114</f>
        <v>0.00109999999999999</v>
      </c>
      <c r="AE1114" s="73" t="n">
        <f aca="false">AE1113*(1+M1114)</f>
        <v>7.36862478598533</v>
      </c>
      <c r="AF1114" s="73" t="n">
        <f aca="false">MAX(AF1113,AE1114)</f>
        <v>7.47194341606817</v>
      </c>
      <c r="AG1114" s="70" t="n">
        <f aca="false">1-AE1114/AF1114</f>
        <v>0.0138275444994216</v>
      </c>
      <c r="AH1114" s="74" t="n">
        <f aca="false">IF(R1114&gt;0,AH1113+1,0)</f>
        <v>1</v>
      </c>
      <c r="AI1114" s="74" t="n">
        <f aca="false">IF(U1114&gt;0,AI1113+1,0)</f>
        <v>253</v>
      </c>
      <c r="AJ1114" s="74" t="n">
        <f aca="false">IF(G1114&gt;0,AJ1113+1,0)</f>
        <v>0</v>
      </c>
      <c r="AK1114" s="74" t="n">
        <f aca="false">IF(G1114&lt;=0,AK1113+1,0)</f>
        <v>1</v>
      </c>
      <c r="AL1114" s="74" t="n">
        <f aca="false">IF(K1114&gt;0,AL1113+1,0)</f>
        <v>0</v>
      </c>
      <c r="AM1114" s="74" t="n">
        <f aca="false">IF(K1114&lt;=0,AM1113+1,0)</f>
        <v>1</v>
      </c>
    </row>
    <row r="1115" customFormat="false" ht="15" hidden="false" customHeight="false" outlineLevel="0" collapsed="false">
      <c r="A1115" s="61" t="n">
        <v>1114</v>
      </c>
      <c r="B1115" s="62" t="n">
        <v>43223.5729166667</v>
      </c>
      <c r="C1115" s="63" t="n">
        <f aca="false">YEAR(B1115)</f>
        <v>2018</v>
      </c>
      <c r="D1115" s="32" t="s">
        <v>277</v>
      </c>
      <c r="E1115" s="64" t="n">
        <v>10694.15</v>
      </c>
      <c r="F1115" s="65" t="n">
        <v>-0.0039</v>
      </c>
      <c r="G1115" s="66" t="n">
        <v>-41.707185</v>
      </c>
      <c r="H1115" s="67" t="n">
        <f aca="false">E1115+IF(D1115="Long",1,-1)*G1115</f>
        <v>10652.442815</v>
      </c>
      <c r="I1115" s="68" t="n">
        <f aca="false">Assumptions!$B$58</f>
        <v>5.35750011455817</v>
      </c>
      <c r="J1115" s="68" t="n">
        <f aca="false">INDEX(Yearly!$L$5:$L$22,MATCH(C1115,Yearly!$A$5:$A$22,0))</f>
        <v>0.54483052012456</v>
      </c>
      <c r="K1115" s="68" t="n">
        <f aca="false">G1115-I1115-J1115</f>
        <v>-47.6095156346827</v>
      </c>
      <c r="L1115" s="69" t="n">
        <f aca="false">(I1115+J1115)/Assumptions!$B$8</f>
        <v>0.000260255904029187</v>
      </c>
      <c r="M1115" s="70" t="n">
        <f aca="false">F1115-L1115</f>
        <v>-0.00416025590402919</v>
      </c>
      <c r="N1115" s="71" t="n">
        <f aca="false">G1115*Assumptions!$B$7</f>
        <v>-328027.010025</v>
      </c>
      <c r="O1115" s="71" t="n">
        <f aca="false">K1115*Assumptions!$B$7</f>
        <v>-374448.84046678</v>
      </c>
      <c r="P1115" s="68" t="n">
        <f aca="false">P1114+G1115</f>
        <v>14025.36958</v>
      </c>
      <c r="Q1115" s="68" t="n">
        <f aca="false">MAX(Q1114,P1115)</f>
        <v>14078.82779</v>
      </c>
      <c r="R1115" s="68" t="n">
        <f aca="false">Q1115-P1115</f>
        <v>53.4582099999989</v>
      </c>
      <c r="S1115" s="68" t="n">
        <f aca="false">S1114+K1115</f>
        <v>7458.79973619875</v>
      </c>
      <c r="T1115" s="68" t="n">
        <f aca="false">MAX(T1114,S1115)</f>
        <v>8242.57374158216</v>
      </c>
      <c r="U1115" s="68" t="n">
        <f aca="false">T1115-S1115</f>
        <v>783.774005383407</v>
      </c>
      <c r="V1115" s="70" t="n">
        <f aca="false">V1114+F1115</f>
        <v>2.4269</v>
      </c>
      <c r="W1115" s="70" t="n">
        <f aca="false">MAX(W1114,V1115)</f>
        <v>2.4319</v>
      </c>
      <c r="X1115" s="70" t="n">
        <f aca="false">W1115-V1115</f>
        <v>0.00499999999999989</v>
      </c>
      <c r="Y1115" s="70" t="n">
        <f aca="false">Y1114+M1115</f>
        <v>2.13735529692507</v>
      </c>
      <c r="Z1115" s="70" t="n">
        <f aca="false">MAX(Z1114,Y1115)</f>
        <v>2.14372976820277</v>
      </c>
      <c r="AA1115" s="70" t="n">
        <f aca="false">Z1115-Y1115</f>
        <v>0.00637447127770141</v>
      </c>
      <c r="AB1115" s="72" t="n">
        <f aca="false">AB1114*(1+F1115)</f>
        <v>9.79707404989555</v>
      </c>
      <c r="AC1115" s="73" t="n">
        <f aca="false">MAX(AC1114,AB1115)</f>
        <v>9.84626312505201</v>
      </c>
      <c r="AD1115" s="70" t="n">
        <f aca="false">1-AB1115/AC1115</f>
        <v>0.00499570999999999</v>
      </c>
      <c r="AE1115" s="73" t="n">
        <f aca="false">AE1114*(1+M1115)</f>
        <v>7.33796942121486</v>
      </c>
      <c r="AF1115" s="73" t="n">
        <f aca="false">MAX(AF1114,AE1115)</f>
        <v>7.47194341606817</v>
      </c>
      <c r="AG1115" s="70" t="n">
        <f aca="false">1-AE1115/AF1115</f>
        <v>0.0179302742798089</v>
      </c>
      <c r="AH1115" s="74" t="n">
        <f aca="false">IF(R1115&gt;0,AH1114+1,0)</f>
        <v>2</v>
      </c>
      <c r="AI1115" s="74" t="n">
        <f aca="false">IF(U1115&gt;0,AI1114+1,0)</f>
        <v>254</v>
      </c>
      <c r="AJ1115" s="74" t="n">
        <f aca="false">IF(G1115&gt;0,AJ1114+1,0)</f>
        <v>0</v>
      </c>
      <c r="AK1115" s="74" t="n">
        <f aca="false">IF(G1115&lt;=0,AK1114+1,0)</f>
        <v>2</v>
      </c>
      <c r="AL1115" s="74" t="n">
        <f aca="false">IF(K1115&gt;0,AL1114+1,0)</f>
        <v>0</v>
      </c>
      <c r="AM1115" s="74" t="n">
        <f aca="false">IF(K1115&lt;=0,AM1114+1,0)</f>
        <v>2</v>
      </c>
    </row>
    <row r="1116" customFormat="false" ht="15" hidden="false" customHeight="false" outlineLevel="0" collapsed="false">
      <c r="A1116" s="61" t="n">
        <v>1115</v>
      </c>
      <c r="B1116" s="62" t="n">
        <v>43224.40625</v>
      </c>
      <c r="C1116" s="63" t="n">
        <f aca="false">YEAR(B1116)</f>
        <v>2018</v>
      </c>
      <c r="D1116" s="32" t="s">
        <v>276</v>
      </c>
      <c r="E1116" s="64" t="n">
        <v>10652.05</v>
      </c>
      <c r="F1116" s="65" t="n">
        <v>-0.0018</v>
      </c>
      <c r="G1116" s="66" t="n">
        <v>-19.17369</v>
      </c>
      <c r="H1116" s="67" t="n">
        <f aca="false">E1116+IF(D1116="Long",1,-1)*G1116</f>
        <v>10671.22369</v>
      </c>
      <c r="I1116" s="68" t="n">
        <f aca="false">Assumptions!$B$58</f>
        <v>5.35750011455817</v>
      </c>
      <c r="J1116" s="68" t="n">
        <f aca="false">INDEX(Yearly!$L$5:$L$22,MATCH(C1116,Yearly!$A$5:$A$22,0))</f>
        <v>0.54483052012456</v>
      </c>
      <c r="K1116" s="68" t="n">
        <f aca="false">G1116-I1116-J1116</f>
        <v>-25.0760206346827</v>
      </c>
      <c r="L1116" s="69" t="n">
        <f aca="false">(I1116+J1116)/Assumptions!$B$8</f>
        <v>0.000260255904029187</v>
      </c>
      <c r="M1116" s="70" t="n">
        <f aca="false">F1116-L1116</f>
        <v>-0.00206025590402919</v>
      </c>
      <c r="N1116" s="71" t="n">
        <f aca="false">G1116*Assumptions!$B$7</f>
        <v>-150801.07185</v>
      </c>
      <c r="O1116" s="71" t="n">
        <f aca="false">K1116*Assumptions!$B$7</f>
        <v>-197222.90229178</v>
      </c>
      <c r="P1116" s="68" t="n">
        <f aca="false">P1115+G1116</f>
        <v>14006.19589</v>
      </c>
      <c r="Q1116" s="68" t="n">
        <f aca="false">MAX(Q1115,P1116)</f>
        <v>14078.82779</v>
      </c>
      <c r="R1116" s="68" t="n">
        <f aca="false">Q1116-P1116</f>
        <v>72.6318999999985</v>
      </c>
      <c r="S1116" s="68" t="n">
        <f aca="false">S1115+K1116</f>
        <v>7433.72371556407</v>
      </c>
      <c r="T1116" s="68" t="n">
        <f aca="false">MAX(T1115,S1116)</f>
        <v>8242.57374158216</v>
      </c>
      <c r="U1116" s="68" t="n">
        <f aca="false">T1116-S1116</f>
        <v>808.85002601809</v>
      </c>
      <c r="V1116" s="70" t="n">
        <f aca="false">V1115+F1116</f>
        <v>2.4251</v>
      </c>
      <c r="W1116" s="70" t="n">
        <f aca="false">MAX(W1115,V1116)</f>
        <v>2.4319</v>
      </c>
      <c r="X1116" s="70" t="n">
        <f aca="false">W1116-V1116</f>
        <v>0.0067999999999997</v>
      </c>
      <c r="Y1116" s="70" t="n">
        <f aca="false">Y1115+M1116</f>
        <v>2.13529504102104</v>
      </c>
      <c r="Z1116" s="70" t="n">
        <f aca="false">MAX(Z1115,Y1116)</f>
        <v>2.14372976820277</v>
      </c>
      <c r="AA1116" s="70" t="n">
        <f aca="false">Z1116-Y1116</f>
        <v>0.00843472718173066</v>
      </c>
      <c r="AB1116" s="72" t="n">
        <f aca="false">AB1115*(1+F1116)</f>
        <v>9.77943931660574</v>
      </c>
      <c r="AC1116" s="73" t="n">
        <f aca="false">MAX(AC1115,AB1116)</f>
        <v>9.84626312505201</v>
      </c>
      <c r="AD1116" s="70" t="n">
        <f aca="false">1-AB1116/AC1116</f>
        <v>0.00678671772200001</v>
      </c>
      <c r="AE1116" s="73" t="n">
        <f aca="false">AE1115*(1+M1116)</f>
        <v>7.32285132639121</v>
      </c>
      <c r="AF1116" s="73" t="n">
        <f aca="false">MAX(AF1115,AE1116)</f>
        <v>7.47194341606817</v>
      </c>
      <c r="AG1116" s="70" t="n">
        <f aca="false">1-AE1116/AF1116</f>
        <v>0.0199535892303923</v>
      </c>
      <c r="AH1116" s="74" t="n">
        <f aca="false">IF(R1116&gt;0,AH1115+1,0)</f>
        <v>3</v>
      </c>
      <c r="AI1116" s="74" t="n">
        <f aca="false">IF(U1116&gt;0,AI1115+1,0)</f>
        <v>255</v>
      </c>
      <c r="AJ1116" s="74" t="n">
        <f aca="false">IF(G1116&gt;0,AJ1115+1,0)</f>
        <v>0</v>
      </c>
      <c r="AK1116" s="74" t="n">
        <f aca="false">IF(G1116&lt;=0,AK1115+1,0)</f>
        <v>3</v>
      </c>
      <c r="AL1116" s="74" t="n">
        <f aca="false">IF(K1116&gt;0,AL1115+1,0)</f>
        <v>0</v>
      </c>
      <c r="AM1116" s="74" t="n">
        <f aca="false">IF(K1116&lt;=0,AM1115+1,0)</f>
        <v>3</v>
      </c>
    </row>
    <row r="1117" customFormat="false" ht="15" hidden="false" customHeight="false" outlineLevel="0" collapsed="false">
      <c r="A1117" s="61" t="n">
        <v>1116</v>
      </c>
      <c r="B1117" s="62" t="n">
        <v>43227.53125</v>
      </c>
      <c r="C1117" s="63" t="n">
        <f aca="false">YEAR(B1117)</f>
        <v>2018</v>
      </c>
      <c r="D1117" s="32" t="s">
        <v>277</v>
      </c>
      <c r="E1117" s="64" t="n">
        <v>10670.9</v>
      </c>
      <c r="F1117" s="65" t="n">
        <v>0.0042</v>
      </c>
      <c r="G1117" s="66" t="n">
        <v>44.81778</v>
      </c>
      <c r="H1117" s="67" t="n">
        <f aca="false">E1117+IF(D1117="Long",1,-1)*G1117</f>
        <v>10715.71778</v>
      </c>
      <c r="I1117" s="68" t="n">
        <f aca="false">Assumptions!$B$58</f>
        <v>5.35750011455817</v>
      </c>
      <c r="J1117" s="68" t="n">
        <f aca="false">INDEX(Yearly!$L$5:$L$22,MATCH(C1117,Yearly!$A$5:$A$22,0))</f>
        <v>0.54483052012456</v>
      </c>
      <c r="K1117" s="68" t="n">
        <f aca="false">G1117-I1117-J1117</f>
        <v>38.9154493653173</v>
      </c>
      <c r="L1117" s="69" t="n">
        <f aca="false">(I1117+J1117)/Assumptions!$B$8</f>
        <v>0.000260255904029187</v>
      </c>
      <c r="M1117" s="70" t="n">
        <f aca="false">F1117-L1117</f>
        <v>0.00393974409597081</v>
      </c>
      <c r="N1117" s="71" t="n">
        <f aca="false">G1117*Assumptions!$B$7</f>
        <v>352491.8397</v>
      </c>
      <c r="O1117" s="71" t="n">
        <f aca="false">K1117*Assumptions!$B$7</f>
        <v>306070.00925822</v>
      </c>
      <c r="P1117" s="68" t="n">
        <f aca="false">P1116+G1117</f>
        <v>14051.01367</v>
      </c>
      <c r="Q1117" s="68" t="n">
        <f aca="false">MAX(Q1116,P1117)</f>
        <v>14078.82779</v>
      </c>
      <c r="R1117" s="68" t="n">
        <f aca="false">Q1117-P1117</f>
        <v>27.8141199999991</v>
      </c>
      <c r="S1117" s="68" t="n">
        <f aca="false">S1116+K1117</f>
        <v>7472.63916492938</v>
      </c>
      <c r="T1117" s="68" t="n">
        <f aca="false">MAX(T1116,S1117)</f>
        <v>8242.57374158216</v>
      </c>
      <c r="U1117" s="68" t="n">
        <f aca="false">T1117-S1117</f>
        <v>769.934576652773</v>
      </c>
      <c r="V1117" s="70" t="n">
        <f aca="false">V1116+F1117</f>
        <v>2.4293</v>
      </c>
      <c r="W1117" s="70" t="n">
        <f aca="false">MAX(W1116,V1117)</f>
        <v>2.4319</v>
      </c>
      <c r="X1117" s="70" t="n">
        <f aca="false">W1117-V1117</f>
        <v>0.00259999999999971</v>
      </c>
      <c r="Y1117" s="70" t="n">
        <f aca="false">Y1116+M1117</f>
        <v>2.13923478511701</v>
      </c>
      <c r="Z1117" s="70" t="n">
        <f aca="false">MAX(Z1116,Y1117)</f>
        <v>2.14372976820277</v>
      </c>
      <c r="AA1117" s="70" t="n">
        <f aca="false">Z1117-Y1117</f>
        <v>0.00449498308575969</v>
      </c>
      <c r="AB1117" s="72" t="n">
        <f aca="false">AB1116*(1+F1117)</f>
        <v>9.82051296173549</v>
      </c>
      <c r="AC1117" s="73" t="n">
        <f aca="false">MAX(AC1116,AB1117)</f>
        <v>9.84626312505201</v>
      </c>
      <c r="AD1117" s="70" t="n">
        <f aca="false">1-AB1117/AC1117</f>
        <v>0.00261522193643238</v>
      </c>
      <c r="AE1117" s="73" t="n">
        <f aca="false">AE1116*(1+M1117)</f>
        <v>7.35170148667004</v>
      </c>
      <c r="AF1117" s="73" t="n">
        <f aca="false">MAX(AF1116,AE1117)</f>
        <v>7.47194341606817</v>
      </c>
      <c r="AG1117" s="70" t="n">
        <f aca="false">1-AE1117/AF1117</f>
        <v>0.0160924571697852</v>
      </c>
      <c r="AH1117" s="74" t="n">
        <f aca="false">IF(R1117&gt;0,AH1116+1,0)</f>
        <v>4</v>
      </c>
      <c r="AI1117" s="74" t="n">
        <f aca="false">IF(U1117&gt;0,AI1116+1,0)</f>
        <v>256</v>
      </c>
      <c r="AJ1117" s="74" t="n">
        <f aca="false">IF(G1117&gt;0,AJ1116+1,0)</f>
        <v>1</v>
      </c>
      <c r="AK1117" s="74" t="n">
        <f aca="false">IF(G1117&lt;=0,AK1116+1,0)</f>
        <v>0</v>
      </c>
      <c r="AL1117" s="74" t="n">
        <f aca="false">IF(K1117&gt;0,AL1116+1,0)</f>
        <v>1</v>
      </c>
      <c r="AM1117" s="74" t="n">
        <f aca="false">IF(K1117&lt;=0,AM1116+1,0)</f>
        <v>0</v>
      </c>
    </row>
    <row r="1118" customFormat="false" ht="15" hidden="false" customHeight="false" outlineLevel="0" collapsed="false">
      <c r="A1118" s="61" t="n">
        <v>1117</v>
      </c>
      <c r="B1118" s="62" t="n">
        <v>43236.40625</v>
      </c>
      <c r="C1118" s="63" t="n">
        <f aca="false">YEAR(B1118)</f>
        <v>2018</v>
      </c>
      <c r="D1118" s="32" t="s">
        <v>276</v>
      </c>
      <c r="E1118" s="64" t="n">
        <v>10715.95</v>
      </c>
      <c r="F1118" s="65" t="n">
        <v>-0.0059</v>
      </c>
      <c r="G1118" s="66" t="n">
        <v>-63.224105</v>
      </c>
      <c r="H1118" s="67" t="n">
        <f aca="false">E1118+IF(D1118="Long",1,-1)*G1118</f>
        <v>10779.174105</v>
      </c>
      <c r="I1118" s="68" t="n">
        <f aca="false">Assumptions!$B$58</f>
        <v>5.35750011455817</v>
      </c>
      <c r="J1118" s="68" t="n">
        <f aca="false">INDEX(Yearly!$L$5:$L$22,MATCH(C1118,Yearly!$A$5:$A$22,0))</f>
        <v>0.54483052012456</v>
      </c>
      <c r="K1118" s="68" t="n">
        <f aca="false">G1118-I1118-J1118</f>
        <v>-69.1264356346827</v>
      </c>
      <c r="L1118" s="69" t="n">
        <f aca="false">(I1118+J1118)/Assumptions!$B$8</f>
        <v>0.000260255904029187</v>
      </c>
      <c r="M1118" s="70" t="n">
        <f aca="false">F1118-L1118</f>
        <v>-0.00616025590402919</v>
      </c>
      <c r="N1118" s="71" t="n">
        <f aca="false">G1118*Assumptions!$B$7</f>
        <v>-497257.585825</v>
      </c>
      <c r="O1118" s="71" t="n">
        <f aca="false">K1118*Assumptions!$B$7</f>
        <v>-543679.41626678</v>
      </c>
      <c r="P1118" s="68" t="n">
        <f aca="false">P1117+G1118</f>
        <v>13987.789565</v>
      </c>
      <c r="Q1118" s="68" t="n">
        <f aca="false">MAX(Q1117,P1118)</f>
        <v>14078.82779</v>
      </c>
      <c r="R1118" s="68" t="n">
        <f aca="false">Q1118-P1118</f>
        <v>91.0382249999984</v>
      </c>
      <c r="S1118" s="68" t="n">
        <f aca="false">S1117+K1118</f>
        <v>7403.5127292947</v>
      </c>
      <c r="T1118" s="68" t="n">
        <f aca="false">MAX(T1117,S1118)</f>
        <v>8242.57374158216</v>
      </c>
      <c r="U1118" s="68" t="n">
        <f aca="false">T1118-S1118</f>
        <v>839.061012287456</v>
      </c>
      <c r="V1118" s="70" t="n">
        <f aca="false">V1117+F1118</f>
        <v>2.4234</v>
      </c>
      <c r="W1118" s="70" t="n">
        <f aca="false">MAX(W1117,V1118)</f>
        <v>2.4319</v>
      </c>
      <c r="X1118" s="70" t="n">
        <f aca="false">W1118-V1118</f>
        <v>0.00849999999999973</v>
      </c>
      <c r="Y1118" s="70" t="n">
        <f aca="false">Y1117+M1118</f>
        <v>2.13307452921298</v>
      </c>
      <c r="Z1118" s="70" t="n">
        <f aca="false">MAX(Z1117,Y1118)</f>
        <v>2.14372976820277</v>
      </c>
      <c r="AA1118" s="70" t="n">
        <f aca="false">Z1118-Y1118</f>
        <v>0.0106552389897887</v>
      </c>
      <c r="AB1118" s="72" t="n">
        <f aca="false">AB1117*(1+F1118)</f>
        <v>9.76257193526125</v>
      </c>
      <c r="AC1118" s="73" t="n">
        <f aca="false">MAX(AC1117,AB1118)</f>
        <v>9.84626312505201</v>
      </c>
      <c r="AD1118" s="70" t="n">
        <f aca="false">1-AB1118/AC1118</f>
        <v>0.00849979212700747</v>
      </c>
      <c r="AE1118" s="73" t="n">
        <f aca="false">AE1117*(1+M1118)</f>
        <v>7.30641312418212</v>
      </c>
      <c r="AF1118" s="73" t="n">
        <f aca="false">MAX(AF1117,AE1118)</f>
        <v>7.47194341606817</v>
      </c>
      <c r="AG1118" s="70" t="n">
        <f aca="false">1-AE1118/AF1118</f>
        <v>0.0221535794195239</v>
      </c>
      <c r="AH1118" s="74" t="n">
        <f aca="false">IF(R1118&gt;0,AH1117+1,0)</f>
        <v>5</v>
      </c>
      <c r="AI1118" s="74" t="n">
        <f aca="false">IF(U1118&gt;0,AI1117+1,0)</f>
        <v>257</v>
      </c>
      <c r="AJ1118" s="74" t="n">
        <f aca="false">IF(G1118&gt;0,AJ1117+1,0)</f>
        <v>0</v>
      </c>
      <c r="AK1118" s="74" t="n">
        <f aca="false">IF(G1118&lt;=0,AK1117+1,0)</f>
        <v>1</v>
      </c>
      <c r="AL1118" s="74" t="n">
        <f aca="false">IF(K1118&gt;0,AL1117+1,0)</f>
        <v>0</v>
      </c>
      <c r="AM1118" s="74" t="n">
        <f aca="false">IF(K1118&lt;=0,AM1117+1,0)</f>
        <v>1</v>
      </c>
    </row>
    <row r="1119" customFormat="false" ht="15" hidden="false" customHeight="false" outlineLevel="0" collapsed="false">
      <c r="A1119" s="61" t="n">
        <v>1118</v>
      </c>
      <c r="B1119" s="62" t="n">
        <v>43236.5729166667</v>
      </c>
      <c r="C1119" s="63" t="n">
        <f aca="false">YEAR(B1119)</f>
        <v>2018</v>
      </c>
      <c r="D1119" s="32" t="s">
        <v>277</v>
      </c>
      <c r="E1119" s="64" t="n">
        <v>10778.7</v>
      </c>
      <c r="F1119" s="65" t="n">
        <v>-0.0029</v>
      </c>
      <c r="G1119" s="66" t="n">
        <v>-31.25823</v>
      </c>
      <c r="H1119" s="67" t="n">
        <f aca="false">E1119+IF(D1119="Long",1,-1)*G1119</f>
        <v>10747.44177</v>
      </c>
      <c r="I1119" s="68" t="n">
        <f aca="false">Assumptions!$B$58</f>
        <v>5.35750011455817</v>
      </c>
      <c r="J1119" s="68" t="n">
        <f aca="false">INDEX(Yearly!$L$5:$L$22,MATCH(C1119,Yearly!$A$5:$A$22,0))</f>
        <v>0.54483052012456</v>
      </c>
      <c r="K1119" s="68" t="n">
        <f aca="false">G1119-I1119-J1119</f>
        <v>-37.1605606346827</v>
      </c>
      <c r="L1119" s="69" t="n">
        <f aca="false">(I1119+J1119)/Assumptions!$B$8</f>
        <v>0.000260255904029187</v>
      </c>
      <c r="M1119" s="70" t="n">
        <f aca="false">F1119-L1119</f>
        <v>-0.00316025590402919</v>
      </c>
      <c r="N1119" s="71" t="n">
        <f aca="false">G1119*Assumptions!$B$7</f>
        <v>-245845.97895</v>
      </c>
      <c r="O1119" s="71" t="n">
        <f aca="false">K1119*Assumptions!$B$7</f>
        <v>-292267.80939178</v>
      </c>
      <c r="P1119" s="68" t="n">
        <f aca="false">P1118+G1119</f>
        <v>13956.531335</v>
      </c>
      <c r="Q1119" s="68" t="n">
        <f aca="false">MAX(Q1118,P1119)</f>
        <v>14078.82779</v>
      </c>
      <c r="R1119" s="68" t="n">
        <f aca="false">Q1119-P1119</f>
        <v>122.296454999998</v>
      </c>
      <c r="S1119" s="68" t="n">
        <f aca="false">S1118+K1119</f>
        <v>7366.35216866002</v>
      </c>
      <c r="T1119" s="68" t="n">
        <f aca="false">MAX(T1118,S1119)</f>
        <v>8242.57374158216</v>
      </c>
      <c r="U1119" s="68" t="n">
        <f aca="false">T1119-S1119</f>
        <v>876.221572922139</v>
      </c>
      <c r="V1119" s="70" t="n">
        <f aca="false">V1118+F1119</f>
        <v>2.4205</v>
      </c>
      <c r="W1119" s="70" t="n">
        <f aca="false">MAX(W1118,V1119)</f>
        <v>2.4319</v>
      </c>
      <c r="X1119" s="70" t="n">
        <f aca="false">W1119-V1119</f>
        <v>0.0113999999999996</v>
      </c>
      <c r="Y1119" s="70" t="n">
        <f aca="false">Y1118+M1119</f>
        <v>2.12991427330895</v>
      </c>
      <c r="Z1119" s="70" t="n">
        <f aca="false">MAX(Z1118,Y1119)</f>
        <v>2.14372976820277</v>
      </c>
      <c r="AA1119" s="70" t="n">
        <f aca="false">Z1119-Y1119</f>
        <v>0.0138154948938181</v>
      </c>
      <c r="AB1119" s="72" t="n">
        <f aca="false">AB1118*(1+F1119)</f>
        <v>9.73426047664899</v>
      </c>
      <c r="AC1119" s="73" t="n">
        <f aca="false">MAX(AC1118,AB1119)</f>
        <v>9.84626312505201</v>
      </c>
      <c r="AD1119" s="70" t="n">
        <f aca="false">1-AB1119/AC1119</f>
        <v>0.0113751427298392</v>
      </c>
      <c r="AE1119" s="73" t="n">
        <f aca="false">AE1118*(1+M1119)</f>
        <v>7.28332298896914</v>
      </c>
      <c r="AF1119" s="73" t="n">
        <f aca="false">MAX(AF1118,AE1119)</f>
        <v>7.47194341606817</v>
      </c>
      <c r="AG1119" s="70" t="n">
        <f aca="false">1-AE1119/AF1119</f>
        <v>0.0252438243433972</v>
      </c>
      <c r="AH1119" s="74" t="n">
        <f aca="false">IF(R1119&gt;0,AH1118+1,0)</f>
        <v>6</v>
      </c>
      <c r="AI1119" s="74" t="n">
        <f aca="false">IF(U1119&gt;0,AI1118+1,0)</f>
        <v>258</v>
      </c>
      <c r="AJ1119" s="74" t="n">
        <f aca="false">IF(G1119&gt;0,AJ1118+1,0)</f>
        <v>0</v>
      </c>
      <c r="AK1119" s="74" t="n">
        <f aca="false">IF(G1119&lt;=0,AK1118+1,0)</f>
        <v>2</v>
      </c>
      <c r="AL1119" s="74" t="n">
        <f aca="false">IF(K1119&gt;0,AL1118+1,0)</f>
        <v>0</v>
      </c>
      <c r="AM1119" s="74" t="n">
        <f aca="false">IF(K1119&lt;=0,AM1118+1,0)</f>
        <v>2</v>
      </c>
    </row>
    <row r="1120" customFormat="false" ht="15" hidden="false" customHeight="false" outlineLevel="0" collapsed="false">
      <c r="A1120" s="61" t="n">
        <v>1119</v>
      </c>
      <c r="B1120" s="62" t="n">
        <v>43236.6354166667</v>
      </c>
      <c r="C1120" s="63" t="n">
        <f aca="false">YEAR(B1120)</f>
        <v>2018</v>
      </c>
      <c r="D1120" s="32" t="s">
        <v>276</v>
      </c>
      <c r="E1120" s="64" t="n">
        <v>10747.45</v>
      </c>
      <c r="F1120" s="65" t="n">
        <v>0.0179</v>
      </c>
      <c r="G1120" s="66" t="n">
        <v>192.379355</v>
      </c>
      <c r="H1120" s="67" t="n">
        <f aca="false">E1120+IF(D1120="Long",1,-1)*G1120</f>
        <v>10555.070645</v>
      </c>
      <c r="I1120" s="68" t="n">
        <f aca="false">Assumptions!$B$58</f>
        <v>5.35750011455817</v>
      </c>
      <c r="J1120" s="68" t="n">
        <f aca="false">INDEX(Yearly!$L$5:$L$22,MATCH(C1120,Yearly!$A$5:$A$22,0))</f>
        <v>0.54483052012456</v>
      </c>
      <c r="K1120" s="68" t="n">
        <f aca="false">G1120-I1120-J1120</f>
        <v>186.477024365317</v>
      </c>
      <c r="L1120" s="69" t="n">
        <f aca="false">(I1120+J1120)/Assumptions!$B$8</f>
        <v>0.000260255904029187</v>
      </c>
      <c r="M1120" s="70" t="n">
        <f aca="false">F1120-L1120</f>
        <v>0.0176397440959708</v>
      </c>
      <c r="N1120" s="71" t="n">
        <f aca="false">G1120*Assumptions!$B$7</f>
        <v>1513063.627075</v>
      </c>
      <c r="O1120" s="71" t="n">
        <f aca="false">K1120*Assumptions!$B$7</f>
        <v>1466641.79663322</v>
      </c>
      <c r="P1120" s="68" t="n">
        <f aca="false">P1119+G1120</f>
        <v>14148.91069</v>
      </c>
      <c r="Q1120" s="68" t="n">
        <f aca="false">MAX(Q1119,P1120)</f>
        <v>14148.91069</v>
      </c>
      <c r="R1120" s="68" t="n">
        <f aca="false">Q1120-P1120</f>
        <v>0</v>
      </c>
      <c r="S1120" s="68" t="n">
        <f aca="false">S1119+K1120</f>
        <v>7552.82919302534</v>
      </c>
      <c r="T1120" s="68" t="n">
        <f aca="false">MAX(T1119,S1120)</f>
        <v>8242.57374158216</v>
      </c>
      <c r="U1120" s="68" t="n">
        <f aca="false">T1120-S1120</f>
        <v>689.744548556821</v>
      </c>
      <c r="V1120" s="70" t="n">
        <f aca="false">V1119+F1120</f>
        <v>2.4384</v>
      </c>
      <c r="W1120" s="70" t="n">
        <f aca="false">MAX(W1119,V1120)</f>
        <v>2.4384</v>
      </c>
      <c r="X1120" s="70" t="n">
        <f aca="false">W1120-V1120</f>
        <v>0</v>
      </c>
      <c r="Y1120" s="70" t="n">
        <f aca="false">Y1119+M1120</f>
        <v>2.14755401740492</v>
      </c>
      <c r="Z1120" s="70" t="n">
        <f aca="false">MAX(Z1119,Y1120)</f>
        <v>2.14755401740492</v>
      </c>
      <c r="AA1120" s="70" t="n">
        <f aca="false">Z1120-Y1120</f>
        <v>0</v>
      </c>
      <c r="AB1120" s="72" t="n">
        <f aca="false">AB1119*(1+F1120)</f>
        <v>9.908503739181</v>
      </c>
      <c r="AC1120" s="73" t="n">
        <f aca="false">MAX(AC1119,AB1120)</f>
        <v>9.908503739181</v>
      </c>
      <c r="AD1120" s="70" t="n">
        <f aca="false">1-AB1120/AC1120</f>
        <v>0</v>
      </c>
      <c r="AE1120" s="73" t="n">
        <f aca="false">AE1119*(1+M1120)</f>
        <v>7.41179894266286</v>
      </c>
      <c r="AF1120" s="73" t="n">
        <f aca="false">MAX(AF1119,AE1120)</f>
        <v>7.47194341606817</v>
      </c>
      <c r="AG1120" s="70" t="n">
        <f aca="false">1-AE1120/AF1120</f>
        <v>0.0080493748488476</v>
      </c>
      <c r="AH1120" s="74" t="n">
        <f aca="false">IF(R1120&gt;0,AH1119+1,0)</f>
        <v>0</v>
      </c>
      <c r="AI1120" s="74" t="n">
        <f aca="false">IF(U1120&gt;0,AI1119+1,0)</f>
        <v>259</v>
      </c>
      <c r="AJ1120" s="74" t="n">
        <f aca="false">IF(G1120&gt;0,AJ1119+1,0)</f>
        <v>1</v>
      </c>
      <c r="AK1120" s="74" t="n">
        <f aca="false">IF(G1120&lt;=0,AK1119+1,0)</f>
        <v>0</v>
      </c>
      <c r="AL1120" s="74" t="n">
        <f aca="false">IF(K1120&gt;0,AL1119+1,0)</f>
        <v>1</v>
      </c>
      <c r="AM1120" s="74" t="n">
        <f aca="false">IF(K1120&lt;=0,AM1119+1,0)</f>
        <v>0</v>
      </c>
    </row>
    <row r="1121" customFormat="false" ht="15" hidden="false" customHeight="false" outlineLevel="0" collapsed="false">
      <c r="A1121" s="61" t="n">
        <v>1120</v>
      </c>
      <c r="B1121" s="62" t="n">
        <v>43245.40625</v>
      </c>
      <c r="C1121" s="63" t="n">
        <f aca="false">YEAR(B1121)</f>
        <v>2018</v>
      </c>
      <c r="D1121" s="32" t="s">
        <v>277</v>
      </c>
      <c r="E1121" s="64" t="n">
        <v>10555</v>
      </c>
      <c r="F1121" s="65" t="n">
        <v>0.0023</v>
      </c>
      <c r="G1121" s="66" t="n">
        <v>24.2765</v>
      </c>
      <c r="H1121" s="67" t="n">
        <f aca="false">E1121+IF(D1121="Long",1,-1)*G1121</f>
        <v>10579.2765</v>
      </c>
      <c r="I1121" s="68" t="n">
        <f aca="false">Assumptions!$B$58</f>
        <v>5.35750011455817</v>
      </c>
      <c r="J1121" s="68" t="n">
        <f aca="false">INDEX(Yearly!$L$5:$L$22,MATCH(C1121,Yearly!$A$5:$A$22,0))</f>
        <v>0.54483052012456</v>
      </c>
      <c r="K1121" s="68" t="n">
        <f aca="false">G1121-I1121-J1121</f>
        <v>18.3741693653173</v>
      </c>
      <c r="L1121" s="69" t="n">
        <f aca="false">(I1121+J1121)/Assumptions!$B$8</f>
        <v>0.000260255904029187</v>
      </c>
      <c r="M1121" s="70" t="n">
        <f aca="false">F1121-L1121</f>
        <v>0.00203974409597081</v>
      </c>
      <c r="N1121" s="71" t="n">
        <f aca="false">G1121*Assumptions!$B$7</f>
        <v>190934.6725</v>
      </c>
      <c r="O1121" s="71" t="n">
        <f aca="false">K1121*Assumptions!$B$7</f>
        <v>144512.84205822</v>
      </c>
      <c r="P1121" s="68" t="n">
        <f aca="false">P1120+G1121</f>
        <v>14173.18719</v>
      </c>
      <c r="Q1121" s="68" t="n">
        <f aca="false">MAX(Q1120,P1121)</f>
        <v>14173.18719</v>
      </c>
      <c r="R1121" s="68" t="n">
        <f aca="false">Q1121-P1121</f>
        <v>0</v>
      </c>
      <c r="S1121" s="68" t="n">
        <f aca="false">S1120+K1121</f>
        <v>7571.20336239065</v>
      </c>
      <c r="T1121" s="68" t="n">
        <f aca="false">MAX(T1120,S1121)</f>
        <v>8242.57374158216</v>
      </c>
      <c r="U1121" s="68" t="n">
        <f aca="false">T1121-S1121</f>
        <v>671.370379191504</v>
      </c>
      <c r="V1121" s="70" t="n">
        <f aca="false">V1120+F1121</f>
        <v>2.4407</v>
      </c>
      <c r="W1121" s="70" t="n">
        <f aca="false">MAX(W1120,V1121)</f>
        <v>2.4407</v>
      </c>
      <c r="X1121" s="70" t="n">
        <f aca="false">W1121-V1121</f>
        <v>0</v>
      </c>
      <c r="Y1121" s="70" t="n">
        <f aca="false">Y1120+M1121</f>
        <v>2.14959376150089</v>
      </c>
      <c r="Z1121" s="70" t="n">
        <f aca="false">MAX(Z1120,Y1121)</f>
        <v>2.14959376150089</v>
      </c>
      <c r="AA1121" s="70" t="n">
        <f aca="false">Z1121-Y1121</f>
        <v>0</v>
      </c>
      <c r="AB1121" s="72" t="n">
        <f aca="false">AB1120*(1+F1121)</f>
        <v>9.93129329778112</v>
      </c>
      <c r="AC1121" s="73" t="n">
        <f aca="false">MAX(AC1120,AB1121)</f>
        <v>9.93129329778112</v>
      </c>
      <c r="AD1121" s="70" t="n">
        <f aca="false">1-AB1121/AC1121</f>
        <v>0</v>
      </c>
      <c r="AE1121" s="73" t="n">
        <f aca="false">AE1120*(1+M1121)</f>
        <v>7.42691711579668</v>
      </c>
      <c r="AF1121" s="73" t="n">
        <f aca="false">MAX(AF1120,AE1121)</f>
        <v>7.47194341606817</v>
      </c>
      <c r="AG1121" s="70" t="n">
        <f aca="false">1-AE1121/AF1121</f>
        <v>0.00602604941770113</v>
      </c>
      <c r="AH1121" s="74" t="n">
        <f aca="false">IF(R1121&gt;0,AH1120+1,0)</f>
        <v>0</v>
      </c>
      <c r="AI1121" s="74" t="n">
        <f aca="false">IF(U1121&gt;0,AI1120+1,0)</f>
        <v>260</v>
      </c>
      <c r="AJ1121" s="74" t="n">
        <f aca="false">IF(G1121&gt;0,AJ1120+1,0)</f>
        <v>2</v>
      </c>
      <c r="AK1121" s="74" t="n">
        <f aca="false">IF(G1121&lt;=0,AK1120+1,0)</f>
        <v>0</v>
      </c>
      <c r="AL1121" s="74" t="n">
        <f aca="false">IF(K1121&gt;0,AL1120+1,0)</f>
        <v>2</v>
      </c>
      <c r="AM1121" s="74" t="n">
        <f aca="false">IF(K1121&lt;=0,AM1120+1,0)</f>
        <v>0</v>
      </c>
    </row>
    <row r="1122" customFormat="false" ht="15" hidden="false" customHeight="false" outlineLevel="0" collapsed="false">
      <c r="A1122" s="61" t="n">
        <v>1121</v>
      </c>
      <c r="B1122" s="62" t="n">
        <v>43250.40625</v>
      </c>
      <c r="C1122" s="63" t="n">
        <f aca="false">YEAR(B1122)</f>
        <v>2018</v>
      </c>
      <c r="D1122" s="32" t="s">
        <v>276</v>
      </c>
      <c r="E1122" s="64" t="n">
        <v>10578.85</v>
      </c>
      <c r="F1122" s="65" t="n">
        <v>-0.0062</v>
      </c>
      <c r="G1122" s="66" t="n">
        <v>-65.58887</v>
      </c>
      <c r="H1122" s="67" t="n">
        <f aca="false">E1122+IF(D1122="Long",1,-1)*G1122</f>
        <v>10644.43887</v>
      </c>
      <c r="I1122" s="68" t="n">
        <f aca="false">Assumptions!$B$58</f>
        <v>5.35750011455817</v>
      </c>
      <c r="J1122" s="68" t="n">
        <f aca="false">INDEX(Yearly!$L$5:$L$22,MATCH(C1122,Yearly!$A$5:$A$22,0))</f>
        <v>0.54483052012456</v>
      </c>
      <c r="K1122" s="68" t="n">
        <f aca="false">G1122-I1122-J1122</f>
        <v>-71.4912006346827</v>
      </c>
      <c r="L1122" s="69" t="n">
        <f aca="false">(I1122+J1122)/Assumptions!$B$8</f>
        <v>0.000260255904029187</v>
      </c>
      <c r="M1122" s="70" t="n">
        <f aca="false">F1122-L1122</f>
        <v>-0.00646025590402919</v>
      </c>
      <c r="N1122" s="71" t="n">
        <f aca="false">G1122*Assumptions!$B$7</f>
        <v>-515856.46255</v>
      </c>
      <c r="O1122" s="71" t="n">
        <f aca="false">K1122*Assumptions!$B$7</f>
        <v>-562278.29299178</v>
      </c>
      <c r="P1122" s="68" t="n">
        <f aca="false">P1121+G1122</f>
        <v>14107.59832</v>
      </c>
      <c r="Q1122" s="68" t="n">
        <f aca="false">MAX(Q1121,P1122)</f>
        <v>14173.18719</v>
      </c>
      <c r="R1122" s="68" t="n">
        <f aca="false">Q1122-P1122</f>
        <v>65.5888699999996</v>
      </c>
      <c r="S1122" s="68" t="n">
        <f aca="false">S1121+K1122</f>
        <v>7499.71216175597</v>
      </c>
      <c r="T1122" s="68" t="n">
        <f aca="false">MAX(T1121,S1122)</f>
        <v>8242.57374158216</v>
      </c>
      <c r="U1122" s="68" t="n">
        <f aca="false">T1122-S1122</f>
        <v>742.861579826187</v>
      </c>
      <c r="V1122" s="70" t="n">
        <f aca="false">V1121+F1122</f>
        <v>2.4345</v>
      </c>
      <c r="W1122" s="70" t="n">
        <f aca="false">MAX(W1121,V1122)</f>
        <v>2.4407</v>
      </c>
      <c r="X1122" s="70" t="n">
        <f aca="false">W1122-V1122</f>
        <v>0.00620000000000021</v>
      </c>
      <c r="Y1122" s="70" t="n">
        <f aca="false">Y1121+M1122</f>
        <v>2.14313350559686</v>
      </c>
      <c r="Z1122" s="70" t="n">
        <f aca="false">MAX(Z1121,Y1122)</f>
        <v>2.14959376150089</v>
      </c>
      <c r="AA1122" s="70" t="n">
        <f aca="false">Z1122-Y1122</f>
        <v>0.00646025590402921</v>
      </c>
      <c r="AB1122" s="72" t="n">
        <f aca="false">AB1121*(1+F1122)</f>
        <v>9.86971927933488</v>
      </c>
      <c r="AC1122" s="73" t="n">
        <f aca="false">MAX(AC1121,AB1122)</f>
        <v>9.93129329778112</v>
      </c>
      <c r="AD1122" s="70" t="n">
        <f aca="false">1-AB1122/AC1122</f>
        <v>0.00619999999999987</v>
      </c>
      <c r="AE1122" s="73" t="n">
        <f aca="false">AE1121*(1+M1122)</f>
        <v>7.37893733065062</v>
      </c>
      <c r="AF1122" s="73" t="n">
        <f aca="false">MAX(AF1121,AE1122)</f>
        <v>7.47194341606817</v>
      </c>
      <c r="AG1122" s="70" t="n">
        <f aca="false">1-AE1122/AF1122</f>
        <v>0.0124473755004015</v>
      </c>
      <c r="AH1122" s="74" t="n">
        <f aca="false">IF(R1122&gt;0,AH1121+1,0)</f>
        <v>1</v>
      </c>
      <c r="AI1122" s="74" t="n">
        <f aca="false">IF(U1122&gt;0,AI1121+1,0)</f>
        <v>261</v>
      </c>
      <c r="AJ1122" s="74" t="n">
        <f aca="false">IF(G1122&gt;0,AJ1121+1,0)</f>
        <v>0</v>
      </c>
      <c r="AK1122" s="74" t="n">
        <f aca="false">IF(G1122&lt;=0,AK1121+1,0)</f>
        <v>1</v>
      </c>
      <c r="AL1122" s="74" t="n">
        <f aca="false">IF(K1122&gt;0,AL1121+1,0)</f>
        <v>0</v>
      </c>
      <c r="AM1122" s="74" t="n">
        <f aca="false">IF(K1122&lt;=0,AM1121+1,0)</f>
        <v>1</v>
      </c>
    </row>
    <row r="1123" customFormat="false" ht="15" hidden="false" customHeight="false" outlineLevel="0" collapsed="false">
      <c r="A1123" s="61" t="n">
        <v>1122</v>
      </c>
      <c r="B1123" s="62" t="n">
        <v>43250.5520833333</v>
      </c>
      <c r="C1123" s="63" t="n">
        <f aca="false">YEAR(B1123)</f>
        <v>2018</v>
      </c>
      <c r="D1123" s="32" t="s">
        <v>277</v>
      </c>
      <c r="E1123" s="64" t="n">
        <v>10644.1</v>
      </c>
      <c r="F1123" s="65" t="n">
        <v>0.0033</v>
      </c>
      <c r="G1123" s="66" t="n">
        <v>35.12553</v>
      </c>
      <c r="H1123" s="67" t="n">
        <f aca="false">E1123+IF(D1123="Long",1,-1)*G1123</f>
        <v>10679.22553</v>
      </c>
      <c r="I1123" s="68" t="n">
        <f aca="false">Assumptions!$B$58</f>
        <v>5.35750011455817</v>
      </c>
      <c r="J1123" s="68" t="n">
        <f aca="false">INDEX(Yearly!$L$5:$L$22,MATCH(C1123,Yearly!$A$5:$A$22,0))</f>
        <v>0.54483052012456</v>
      </c>
      <c r="K1123" s="68" t="n">
        <f aca="false">G1123-I1123-J1123</f>
        <v>29.2231993653173</v>
      </c>
      <c r="L1123" s="69" t="n">
        <f aca="false">(I1123+J1123)/Assumptions!$B$8</f>
        <v>0.000260255904029187</v>
      </c>
      <c r="M1123" s="70" t="n">
        <f aca="false">F1123-L1123</f>
        <v>0.00303974409597081</v>
      </c>
      <c r="N1123" s="71" t="n">
        <f aca="false">G1123*Assumptions!$B$7</f>
        <v>276262.29345</v>
      </c>
      <c r="O1123" s="71" t="n">
        <f aca="false">K1123*Assumptions!$B$7</f>
        <v>229840.46300822</v>
      </c>
      <c r="P1123" s="68" t="n">
        <f aca="false">P1122+G1123</f>
        <v>14142.72385</v>
      </c>
      <c r="Q1123" s="68" t="n">
        <f aca="false">MAX(Q1122,P1123)</f>
        <v>14173.18719</v>
      </c>
      <c r="R1123" s="68" t="n">
        <f aca="false">Q1123-P1123</f>
        <v>30.4633400000002</v>
      </c>
      <c r="S1123" s="68" t="n">
        <f aca="false">S1122+K1123</f>
        <v>7528.93536112129</v>
      </c>
      <c r="T1123" s="68" t="n">
        <f aca="false">MAX(T1122,S1123)</f>
        <v>8242.57374158216</v>
      </c>
      <c r="U1123" s="68" t="n">
        <f aca="false">T1123-S1123</f>
        <v>713.63838046087</v>
      </c>
      <c r="V1123" s="70" t="n">
        <f aca="false">V1122+F1123</f>
        <v>2.4378</v>
      </c>
      <c r="W1123" s="70" t="n">
        <f aca="false">MAX(W1122,V1123)</f>
        <v>2.4407</v>
      </c>
      <c r="X1123" s="70" t="n">
        <f aca="false">W1123-V1123</f>
        <v>0.00290000000000035</v>
      </c>
      <c r="Y1123" s="70" t="n">
        <f aca="false">Y1122+M1123</f>
        <v>2.14617324969283</v>
      </c>
      <c r="Z1123" s="70" t="n">
        <f aca="false">MAX(Z1122,Y1123)</f>
        <v>2.14959376150089</v>
      </c>
      <c r="AA1123" s="70" t="n">
        <f aca="false">Z1123-Y1123</f>
        <v>0.00342051180805836</v>
      </c>
      <c r="AB1123" s="72" t="n">
        <f aca="false">AB1122*(1+F1123)</f>
        <v>9.90228935295668</v>
      </c>
      <c r="AC1123" s="73" t="n">
        <f aca="false">MAX(AC1122,AB1123)</f>
        <v>9.93129329778112</v>
      </c>
      <c r="AD1123" s="70" t="n">
        <f aca="false">1-AB1123/AC1123</f>
        <v>0.0029204599999999</v>
      </c>
      <c r="AE1123" s="73" t="n">
        <f aca="false">AE1122*(1+M1123)</f>
        <v>7.401367411836</v>
      </c>
      <c r="AF1123" s="73" t="n">
        <f aca="false">MAX(AF1122,AE1123)</f>
        <v>7.47194341606817</v>
      </c>
      <c r="AG1123" s="70" t="n">
        <f aca="false">1-AE1123/AF1123</f>
        <v>0.00944546824061832</v>
      </c>
      <c r="AH1123" s="74" t="n">
        <f aca="false">IF(R1123&gt;0,AH1122+1,0)</f>
        <v>2</v>
      </c>
      <c r="AI1123" s="74" t="n">
        <f aca="false">IF(U1123&gt;0,AI1122+1,0)</f>
        <v>262</v>
      </c>
      <c r="AJ1123" s="74" t="n">
        <f aca="false">IF(G1123&gt;0,AJ1122+1,0)</f>
        <v>1</v>
      </c>
      <c r="AK1123" s="74" t="n">
        <f aca="false">IF(G1123&lt;=0,AK1122+1,0)</f>
        <v>0</v>
      </c>
      <c r="AL1123" s="74" t="n">
        <f aca="false">IF(K1123&gt;0,AL1122+1,0)</f>
        <v>1</v>
      </c>
      <c r="AM1123" s="74" t="n">
        <f aca="false">IF(K1123&lt;=0,AM1122+1,0)</f>
        <v>0</v>
      </c>
    </row>
    <row r="1124" customFormat="false" ht="15" hidden="false" customHeight="false" outlineLevel="0" collapsed="false">
      <c r="A1124" s="61" t="n">
        <v>1123</v>
      </c>
      <c r="B1124" s="62" t="n">
        <v>43255.4270833333</v>
      </c>
      <c r="C1124" s="63" t="n">
        <f aca="false">YEAR(B1124)</f>
        <v>2018</v>
      </c>
      <c r="D1124" s="32" t="s">
        <v>276</v>
      </c>
      <c r="E1124" s="64" t="n">
        <v>10679.45</v>
      </c>
      <c r="F1124" s="65" t="n">
        <v>-0.0018</v>
      </c>
      <c r="G1124" s="66" t="n">
        <v>-19.22301</v>
      </c>
      <c r="H1124" s="67" t="n">
        <f aca="false">E1124+IF(D1124="Long",1,-1)*G1124</f>
        <v>10698.67301</v>
      </c>
      <c r="I1124" s="68" t="n">
        <f aca="false">Assumptions!$B$58</f>
        <v>5.35750011455817</v>
      </c>
      <c r="J1124" s="68" t="n">
        <f aca="false">INDEX(Yearly!$L$5:$L$22,MATCH(C1124,Yearly!$A$5:$A$22,0))</f>
        <v>0.54483052012456</v>
      </c>
      <c r="K1124" s="68" t="n">
        <f aca="false">G1124-I1124-J1124</f>
        <v>-25.1253406346827</v>
      </c>
      <c r="L1124" s="69" t="n">
        <f aca="false">(I1124+J1124)/Assumptions!$B$8</f>
        <v>0.000260255904029187</v>
      </c>
      <c r="M1124" s="70" t="n">
        <f aca="false">F1124-L1124</f>
        <v>-0.00206025590402919</v>
      </c>
      <c r="N1124" s="71" t="n">
        <f aca="false">G1124*Assumptions!$B$7</f>
        <v>-151188.97365</v>
      </c>
      <c r="O1124" s="71" t="n">
        <f aca="false">K1124*Assumptions!$B$7</f>
        <v>-197610.80409178</v>
      </c>
      <c r="P1124" s="68" t="n">
        <f aca="false">P1123+G1124</f>
        <v>14123.50084</v>
      </c>
      <c r="Q1124" s="68" t="n">
        <f aca="false">MAX(Q1123,P1124)</f>
        <v>14173.18719</v>
      </c>
      <c r="R1124" s="68" t="n">
        <f aca="false">Q1124-P1124</f>
        <v>49.68635</v>
      </c>
      <c r="S1124" s="68" t="n">
        <f aca="false">S1123+K1124</f>
        <v>7503.81002048661</v>
      </c>
      <c r="T1124" s="68" t="n">
        <f aca="false">MAX(T1123,S1124)</f>
        <v>8242.57374158216</v>
      </c>
      <c r="U1124" s="68" t="n">
        <f aca="false">T1124-S1124</f>
        <v>738.763721095552</v>
      </c>
      <c r="V1124" s="70" t="n">
        <f aca="false">V1123+F1124</f>
        <v>2.436</v>
      </c>
      <c r="W1124" s="70" t="n">
        <f aca="false">MAX(W1123,V1124)</f>
        <v>2.4407</v>
      </c>
      <c r="X1124" s="70" t="n">
        <f aca="false">W1124-V1124</f>
        <v>0.00470000000000015</v>
      </c>
      <c r="Y1124" s="70" t="n">
        <f aca="false">Y1123+M1124</f>
        <v>2.1441129937888</v>
      </c>
      <c r="Z1124" s="70" t="n">
        <f aca="false">MAX(Z1123,Y1124)</f>
        <v>2.14959376150089</v>
      </c>
      <c r="AA1124" s="70" t="n">
        <f aca="false">Z1124-Y1124</f>
        <v>0.00548076771208761</v>
      </c>
      <c r="AB1124" s="72" t="n">
        <f aca="false">AB1123*(1+F1124)</f>
        <v>9.88446523212136</v>
      </c>
      <c r="AC1124" s="73" t="n">
        <f aca="false">MAX(AC1123,AB1124)</f>
        <v>9.93129329778112</v>
      </c>
      <c r="AD1124" s="70" t="n">
        <f aca="false">1-AB1124/AC1124</f>
        <v>0.00471520317200003</v>
      </c>
      <c r="AE1124" s="73" t="n">
        <f aca="false">AE1123*(1+M1124)</f>
        <v>7.38611870092788</v>
      </c>
      <c r="AF1124" s="73" t="n">
        <f aca="false">MAX(AF1123,AE1124)</f>
        <v>7.47194341606817</v>
      </c>
      <c r="AG1124" s="70" t="n">
        <f aca="false">1-AE1124/AF1124</f>
        <v>0.0114862640629384</v>
      </c>
      <c r="AH1124" s="74" t="n">
        <f aca="false">IF(R1124&gt;0,AH1123+1,0)</f>
        <v>3</v>
      </c>
      <c r="AI1124" s="74" t="n">
        <f aca="false">IF(U1124&gt;0,AI1123+1,0)</f>
        <v>263</v>
      </c>
      <c r="AJ1124" s="74" t="n">
        <f aca="false">IF(G1124&gt;0,AJ1123+1,0)</f>
        <v>0</v>
      </c>
      <c r="AK1124" s="74" t="n">
        <f aca="false">IF(G1124&lt;=0,AK1123+1,0)</f>
        <v>1</v>
      </c>
      <c r="AL1124" s="74" t="n">
        <f aca="false">IF(K1124&gt;0,AL1123+1,0)</f>
        <v>0</v>
      </c>
      <c r="AM1124" s="74" t="n">
        <f aca="false">IF(K1124&lt;=0,AM1123+1,0)</f>
        <v>1</v>
      </c>
    </row>
    <row r="1125" customFormat="false" ht="15" hidden="false" customHeight="false" outlineLevel="0" collapsed="false">
      <c r="A1125" s="61" t="n">
        <v>1124</v>
      </c>
      <c r="B1125" s="62" t="n">
        <v>43255.53125</v>
      </c>
      <c r="C1125" s="63" t="n">
        <f aca="false">YEAR(B1125)</f>
        <v>2018</v>
      </c>
      <c r="D1125" s="32" t="s">
        <v>277</v>
      </c>
      <c r="E1125" s="64" t="n">
        <v>10699.15</v>
      </c>
      <c r="F1125" s="65" t="n">
        <v>-0.0039</v>
      </c>
      <c r="G1125" s="66" t="n">
        <v>-41.726685</v>
      </c>
      <c r="H1125" s="67" t="n">
        <f aca="false">E1125+IF(D1125="Long",1,-1)*G1125</f>
        <v>10657.423315</v>
      </c>
      <c r="I1125" s="68" t="n">
        <f aca="false">Assumptions!$B$58</f>
        <v>5.35750011455817</v>
      </c>
      <c r="J1125" s="68" t="n">
        <f aca="false">INDEX(Yearly!$L$5:$L$22,MATCH(C1125,Yearly!$A$5:$A$22,0))</f>
        <v>0.54483052012456</v>
      </c>
      <c r="K1125" s="68" t="n">
        <f aca="false">G1125-I1125-J1125</f>
        <v>-47.6290156346827</v>
      </c>
      <c r="L1125" s="69" t="n">
        <f aca="false">(I1125+J1125)/Assumptions!$B$8</f>
        <v>0.000260255904029187</v>
      </c>
      <c r="M1125" s="70" t="n">
        <f aca="false">F1125-L1125</f>
        <v>-0.00416025590402919</v>
      </c>
      <c r="N1125" s="71" t="n">
        <f aca="false">G1125*Assumptions!$B$7</f>
        <v>-328180.377525</v>
      </c>
      <c r="O1125" s="71" t="n">
        <f aca="false">K1125*Assumptions!$B$7</f>
        <v>-374602.20796678</v>
      </c>
      <c r="P1125" s="68" t="n">
        <f aca="false">P1124+G1125</f>
        <v>14081.774155</v>
      </c>
      <c r="Q1125" s="68" t="n">
        <f aca="false">MAX(Q1124,P1125)</f>
        <v>14173.18719</v>
      </c>
      <c r="R1125" s="68" t="n">
        <f aca="false">Q1125-P1125</f>
        <v>91.4130349999996</v>
      </c>
      <c r="S1125" s="68" t="n">
        <f aca="false">S1124+K1125</f>
        <v>7456.18100485192</v>
      </c>
      <c r="T1125" s="68" t="n">
        <f aca="false">MAX(T1124,S1125)</f>
        <v>8242.57374158216</v>
      </c>
      <c r="U1125" s="68" t="n">
        <f aca="false">T1125-S1125</f>
        <v>786.392736730235</v>
      </c>
      <c r="V1125" s="70" t="n">
        <f aca="false">V1124+F1125</f>
        <v>2.4321</v>
      </c>
      <c r="W1125" s="70" t="n">
        <f aca="false">MAX(W1124,V1125)</f>
        <v>2.4407</v>
      </c>
      <c r="X1125" s="70" t="n">
        <f aca="false">W1125-V1125</f>
        <v>0.00859999999999994</v>
      </c>
      <c r="Y1125" s="70" t="n">
        <f aca="false">Y1124+M1125</f>
        <v>2.13995273788477</v>
      </c>
      <c r="Z1125" s="70" t="n">
        <f aca="false">MAX(Z1124,Y1125)</f>
        <v>2.14959376150089</v>
      </c>
      <c r="AA1125" s="70" t="n">
        <f aca="false">Z1125-Y1125</f>
        <v>0.00964102361611685</v>
      </c>
      <c r="AB1125" s="72" t="n">
        <f aca="false">AB1124*(1+F1125)</f>
        <v>9.84591581771609</v>
      </c>
      <c r="AC1125" s="73" t="n">
        <f aca="false">MAX(AC1124,AB1125)</f>
        <v>9.93129329778112</v>
      </c>
      <c r="AD1125" s="70" t="n">
        <f aca="false">1-AB1125/AC1125</f>
        <v>0.0085968138796293</v>
      </c>
      <c r="AE1125" s="73" t="n">
        <f aca="false">AE1124*(1+M1125)</f>
        <v>7.35539055699448</v>
      </c>
      <c r="AF1125" s="73" t="n">
        <f aca="false">MAX(AF1124,AE1125)</f>
        <v>7.47194341606817</v>
      </c>
      <c r="AG1125" s="70" t="n">
        <f aca="false">1-AE1125/AF1125</f>
        <v>0.0155987341690845</v>
      </c>
      <c r="AH1125" s="74" t="n">
        <f aca="false">IF(R1125&gt;0,AH1124+1,0)</f>
        <v>4</v>
      </c>
      <c r="AI1125" s="74" t="n">
        <f aca="false">IF(U1125&gt;0,AI1124+1,0)</f>
        <v>264</v>
      </c>
      <c r="AJ1125" s="74" t="n">
        <f aca="false">IF(G1125&gt;0,AJ1124+1,0)</f>
        <v>0</v>
      </c>
      <c r="AK1125" s="74" t="n">
        <f aca="false">IF(G1125&lt;=0,AK1124+1,0)</f>
        <v>2</v>
      </c>
      <c r="AL1125" s="74" t="n">
        <f aca="false">IF(K1125&gt;0,AL1124+1,0)</f>
        <v>0</v>
      </c>
      <c r="AM1125" s="74" t="n">
        <f aca="false">IF(K1125&lt;=0,AM1124+1,0)</f>
        <v>2</v>
      </c>
    </row>
    <row r="1126" customFormat="false" ht="15" hidden="false" customHeight="false" outlineLevel="0" collapsed="false">
      <c r="A1126" s="61" t="n">
        <v>1125</v>
      </c>
      <c r="B1126" s="62" t="n">
        <v>43255.5520833333</v>
      </c>
      <c r="C1126" s="63" t="n">
        <f aca="false">YEAR(B1126)</f>
        <v>2018</v>
      </c>
      <c r="D1126" s="32" t="s">
        <v>276</v>
      </c>
      <c r="E1126" s="64" t="n">
        <v>10657.4</v>
      </c>
      <c r="F1126" s="65" t="n">
        <v>0.0024</v>
      </c>
      <c r="G1126" s="66" t="n">
        <v>25.57776</v>
      </c>
      <c r="H1126" s="67" t="n">
        <f aca="false">E1126+IF(D1126="Long",1,-1)*G1126</f>
        <v>10631.82224</v>
      </c>
      <c r="I1126" s="68" t="n">
        <f aca="false">Assumptions!$B$58</f>
        <v>5.35750011455817</v>
      </c>
      <c r="J1126" s="68" t="n">
        <f aca="false">INDEX(Yearly!$L$5:$L$22,MATCH(C1126,Yearly!$A$5:$A$22,0))</f>
        <v>0.54483052012456</v>
      </c>
      <c r="K1126" s="68" t="n">
        <f aca="false">G1126-I1126-J1126</f>
        <v>19.6754293653173</v>
      </c>
      <c r="L1126" s="69" t="n">
        <f aca="false">(I1126+J1126)/Assumptions!$B$8</f>
        <v>0.000260255904029187</v>
      </c>
      <c r="M1126" s="70" t="n">
        <f aca="false">F1126-L1126</f>
        <v>0.00213974409597081</v>
      </c>
      <c r="N1126" s="71" t="n">
        <f aca="false">G1126*Assumptions!$B$7</f>
        <v>201169.0824</v>
      </c>
      <c r="O1126" s="71" t="n">
        <f aca="false">K1126*Assumptions!$B$7</f>
        <v>154747.25195822</v>
      </c>
      <c r="P1126" s="68" t="n">
        <f aca="false">P1125+G1126</f>
        <v>14107.351915</v>
      </c>
      <c r="Q1126" s="68" t="n">
        <f aca="false">MAX(Q1125,P1126)</f>
        <v>14173.18719</v>
      </c>
      <c r="R1126" s="68" t="n">
        <f aca="false">Q1126-P1126</f>
        <v>65.8352749999995</v>
      </c>
      <c r="S1126" s="68" t="n">
        <f aca="false">S1125+K1126</f>
        <v>7475.85643421724</v>
      </c>
      <c r="T1126" s="68" t="n">
        <f aca="false">MAX(T1125,S1126)</f>
        <v>8242.57374158216</v>
      </c>
      <c r="U1126" s="68" t="n">
        <f aca="false">T1126-S1126</f>
        <v>766.717307364917</v>
      </c>
      <c r="V1126" s="70" t="n">
        <f aca="false">V1125+F1126</f>
        <v>2.4345</v>
      </c>
      <c r="W1126" s="70" t="n">
        <f aca="false">MAX(W1125,V1126)</f>
        <v>2.4407</v>
      </c>
      <c r="X1126" s="70" t="n">
        <f aca="false">W1126-V1126</f>
        <v>0.00619999999999976</v>
      </c>
      <c r="Y1126" s="70" t="n">
        <f aca="false">Y1125+M1126</f>
        <v>2.14209248198075</v>
      </c>
      <c r="Z1126" s="70" t="n">
        <f aca="false">MAX(Z1125,Y1126)</f>
        <v>2.14959376150089</v>
      </c>
      <c r="AA1126" s="70" t="n">
        <f aca="false">Z1126-Y1126</f>
        <v>0.00750127952014612</v>
      </c>
      <c r="AB1126" s="72" t="n">
        <f aca="false">AB1125*(1+F1126)</f>
        <v>9.86954601567861</v>
      </c>
      <c r="AC1126" s="73" t="n">
        <f aca="false">MAX(AC1125,AB1126)</f>
        <v>9.93129329778112</v>
      </c>
      <c r="AD1126" s="70" t="n">
        <f aca="false">1-AB1126/AC1126</f>
        <v>0.0062174462329404</v>
      </c>
      <c r="AE1126" s="73" t="n">
        <f aca="false">AE1125*(1+M1126)</f>
        <v>7.37112921051237</v>
      </c>
      <c r="AF1126" s="73" t="n">
        <f aca="false">MAX(AF1125,AE1126)</f>
        <v>7.47194341606817</v>
      </c>
      <c r="AG1126" s="70" t="n">
        <f aca="false">1-AE1126/AF1126</f>
        <v>0.0134923673724567</v>
      </c>
      <c r="AH1126" s="74" t="n">
        <f aca="false">IF(R1126&gt;0,AH1125+1,0)</f>
        <v>5</v>
      </c>
      <c r="AI1126" s="74" t="n">
        <f aca="false">IF(U1126&gt;0,AI1125+1,0)</f>
        <v>265</v>
      </c>
      <c r="AJ1126" s="74" t="n">
        <f aca="false">IF(G1126&gt;0,AJ1125+1,0)</f>
        <v>1</v>
      </c>
      <c r="AK1126" s="74" t="n">
        <f aca="false">IF(G1126&lt;=0,AK1125+1,0)</f>
        <v>0</v>
      </c>
      <c r="AL1126" s="74" t="n">
        <f aca="false">IF(K1126&gt;0,AL1125+1,0)</f>
        <v>1</v>
      </c>
      <c r="AM1126" s="74" t="n">
        <f aca="false">IF(K1126&lt;=0,AM1125+1,0)</f>
        <v>0</v>
      </c>
    </row>
    <row r="1127" customFormat="false" ht="15" hidden="false" customHeight="false" outlineLevel="0" collapsed="false">
      <c r="A1127" s="61" t="n">
        <v>1126</v>
      </c>
      <c r="B1127" s="62" t="n">
        <v>43257.4479166667</v>
      </c>
      <c r="C1127" s="63" t="n">
        <f aca="false">YEAR(B1127)</f>
        <v>2018</v>
      </c>
      <c r="D1127" s="32" t="s">
        <v>277</v>
      </c>
      <c r="E1127" s="64" t="n">
        <v>10631.8</v>
      </c>
      <c r="F1127" s="65" t="n">
        <v>0.0154</v>
      </c>
      <c r="G1127" s="66" t="n">
        <v>163.72972</v>
      </c>
      <c r="H1127" s="67" t="n">
        <f aca="false">E1127+IF(D1127="Long",1,-1)*G1127</f>
        <v>10795.52972</v>
      </c>
      <c r="I1127" s="68" t="n">
        <f aca="false">Assumptions!$B$58</f>
        <v>5.35750011455817</v>
      </c>
      <c r="J1127" s="68" t="n">
        <f aca="false">INDEX(Yearly!$L$5:$L$22,MATCH(C1127,Yearly!$A$5:$A$22,0))</f>
        <v>0.54483052012456</v>
      </c>
      <c r="K1127" s="68" t="n">
        <f aca="false">G1127-I1127-J1127</f>
        <v>157.827389365317</v>
      </c>
      <c r="L1127" s="69" t="n">
        <f aca="false">(I1127+J1127)/Assumptions!$B$8</f>
        <v>0.000260255904029187</v>
      </c>
      <c r="M1127" s="70" t="n">
        <f aca="false">F1127-L1127</f>
        <v>0.0151397440959708</v>
      </c>
      <c r="N1127" s="71" t="n">
        <f aca="false">G1127*Assumptions!$B$7</f>
        <v>1287734.2478</v>
      </c>
      <c r="O1127" s="71" t="n">
        <f aca="false">K1127*Assumptions!$B$7</f>
        <v>1241312.41735822</v>
      </c>
      <c r="P1127" s="68" t="n">
        <f aca="false">P1126+G1127</f>
        <v>14271.081635</v>
      </c>
      <c r="Q1127" s="68" t="n">
        <f aca="false">MAX(Q1126,P1127)</f>
        <v>14271.081635</v>
      </c>
      <c r="R1127" s="68" t="n">
        <f aca="false">Q1127-P1127</f>
        <v>0</v>
      </c>
      <c r="S1127" s="68" t="n">
        <f aca="false">S1126+K1127</f>
        <v>7633.68382358256</v>
      </c>
      <c r="T1127" s="68" t="n">
        <f aca="false">MAX(T1126,S1127)</f>
        <v>8242.57374158216</v>
      </c>
      <c r="U1127" s="68" t="n">
        <f aca="false">T1127-S1127</f>
        <v>608.8899179996</v>
      </c>
      <c r="V1127" s="70" t="n">
        <f aca="false">V1126+F1127</f>
        <v>2.4499</v>
      </c>
      <c r="W1127" s="70" t="n">
        <f aca="false">MAX(W1126,V1127)</f>
        <v>2.4499</v>
      </c>
      <c r="X1127" s="70" t="n">
        <f aca="false">W1127-V1127</f>
        <v>0</v>
      </c>
      <c r="Y1127" s="70" t="n">
        <f aca="false">Y1126+M1127</f>
        <v>2.15723222607672</v>
      </c>
      <c r="Z1127" s="70" t="n">
        <f aca="false">MAX(Z1126,Y1127)</f>
        <v>2.15723222607672</v>
      </c>
      <c r="AA1127" s="70" t="n">
        <f aca="false">Z1127-Y1127</f>
        <v>0</v>
      </c>
      <c r="AB1127" s="72" t="n">
        <f aca="false">AB1126*(1+F1127)</f>
        <v>10.0215370243201</v>
      </c>
      <c r="AC1127" s="73" t="n">
        <f aca="false">MAX(AC1126,AB1127)</f>
        <v>10.0215370243201</v>
      </c>
      <c r="AD1127" s="70" t="n">
        <f aca="false">1-AB1127/AC1127</f>
        <v>0</v>
      </c>
      <c r="AE1127" s="73" t="n">
        <f aca="false">AE1126*(1+M1127)</f>
        <v>7.48272622045786</v>
      </c>
      <c r="AF1127" s="73" t="n">
        <f aca="false">MAX(AF1126,AE1127)</f>
        <v>7.48272622045786</v>
      </c>
      <c r="AG1127" s="70" t="n">
        <f aca="false">1-AE1127/AF1127</f>
        <v>0</v>
      </c>
      <c r="AH1127" s="74" t="n">
        <f aca="false">IF(R1127&gt;0,AH1126+1,0)</f>
        <v>0</v>
      </c>
      <c r="AI1127" s="74" t="n">
        <f aca="false">IF(U1127&gt;0,AI1126+1,0)</f>
        <v>266</v>
      </c>
      <c r="AJ1127" s="74" t="n">
        <f aca="false">IF(G1127&gt;0,AJ1126+1,0)</f>
        <v>2</v>
      </c>
      <c r="AK1127" s="74" t="n">
        <f aca="false">IF(G1127&lt;=0,AK1126+1,0)</f>
        <v>0</v>
      </c>
      <c r="AL1127" s="74" t="n">
        <f aca="false">IF(K1127&gt;0,AL1126+1,0)</f>
        <v>2</v>
      </c>
      <c r="AM1127" s="74" t="n">
        <f aca="false">IF(K1127&lt;=0,AM1126+1,0)</f>
        <v>0</v>
      </c>
    </row>
    <row r="1128" customFormat="false" ht="15" hidden="false" customHeight="false" outlineLevel="0" collapsed="false">
      <c r="A1128" s="61" t="n">
        <v>1127</v>
      </c>
      <c r="B1128" s="62" t="n">
        <v>43265.4270833333</v>
      </c>
      <c r="C1128" s="63" t="n">
        <f aca="false">YEAR(B1128)</f>
        <v>2018</v>
      </c>
      <c r="D1128" s="32" t="s">
        <v>276</v>
      </c>
      <c r="E1128" s="64" t="n">
        <v>10795.55</v>
      </c>
      <c r="F1128" s="65" t="n">
        <v>-0.0009</v>
      </c>
      <c r="G1128" s="66" t="n">
        <v>-9.715995</v>
      </c>
      <c r="H1128" s="67" t="n">
        <f aca="false">E1128+IF(D1128="Long",1,-1)*G1128</f>
        <v>10805.265995</v>
      </c>
      <c r="I1128" s="68" t="n">
        <f aca="false">Assumptions!$B$58</f>
        <v>5.35750011455817</v>
      </c>
      <c r="J1128" s="68" t="n">
        <f aca="false">INDEX(Yearly!$L$5:$L$22,MATCH(C1128,Yearly!$A$5:$A$22,0))</f>
        <v>0.54483052012456</v>
      </c>
      <c r="K1128" s="68" t="n">
        <f aca="false">G1128-I1128-J1128</f>
        <v>-15.6183256346827</v>
      </c>
      <c r="L1128" s="69" t="n">
        <f aca="false">(I1128+J1128)/Assumptions!$B$8</f>
        <v>0.000260255904029187</v>
      </c>
      <c r="M1128" s="70" t="n">
        <f aca="false">F1128-L1128</f>
        <v>-0.00116025590402919</v>
      </c>
      <c r="N1128" s="71" t="n">
        <f aca="false">G1128*Assumptions!$B$7</f>
        <v>-76416.300675</v>
      </c>
      <c r="O1128" s="71" t="n">
        <f aca="false">K1128*Assumptions!$B$7</f>
        <v>-122838.13111678</v>
      </c>
      <c r="P1128" s="68" t="n">
        <f aca="false">P1127+G1128</f>
        <v>14261.36564</v>
      </c>
      <c r="Q1128" s="68" t="n">
        <f aca="false">MAX(Q1127,P1128)</f>
        <v>14271.081635</v>
      </c>
      <c r="R1128" s="68" t="n">
        <f aca="false">Q1128-P1128</f>
        <v>9.71599500000048</v>
      </c>
      <c r="S1128" s="68" t="n">
        <f aca="false">S1127+K1128</f>
        <v>7618.06549794787</v>
      </c>
      <c r="T1128" s="68" t="n">
        <f aca="false">MAX(T1127,S1128)</f>
        <v>8242.57374158216</v>
      </c>
      <c r="U1128" s="68" t="n">
        <f aca="false">T1128-S1128</f>
        <v>624.508243634283</v>
      </c>
      <c r="V1128" s="70" t="n">
        <f aca="false">V1127+F1128</f>
        <v>2.449</v>
      </c>
      <c r="W1128" s="70" t="n">
        <f aca="false">MAX(W1127,V1128)</f>
        <v>2.4499</v>
      </c>
      <c r="X1128" s="70" t="n">
        <f aca="false">W1128-V1128</f>
        <v>0.000900000000000123</v>
      </c>
      <c r="Y1128" s="70" t="n">
        <f aca="false">Y1127+M1128</f>
        <v>2.15607197017269</v>
      </c>
      <c r="Z1128" s="70" t="n">
        <f aca="false">MAX(Z1127,Y1128)</f>
        <v>2.15723222607672</v>
      </c>
      <c r="AA1128" s="70" t="n">
        <f aca="false">Z1128-Y1128</f>
        <v>0.00116025590402913</v>
      </c>
      <c r="AB1128" s="72" t="n">
        <f aca="false">AB1127*(1+F1128)</f>
        <v>10.0125176409982</v>
      </c>
      <c r="AC1128" s="73" t="n">
        <f aca="false">MAX(AC1127,AB1128)</f>
        <v>10.0215370243201</v>
      </c>
      <c r="AD1128" s="70" t="n">
        <f aca="false">1-AB1128/AC1128</f>
        <v>0.000900000000000012</v>
      </c>
      <c r="AE1128" s="73" t="n">
        <f aca="false">AE1127*(1+M1128)</f>
        <v>7.47404434318234</v>
      </c>
      <c r="AF1128" s="73" t="n">
        <f aca="false">MAX(AF1127,AE1128)</f>
        <v>7.48272622045786</v>
      </c>
      <c r="AG1128" s="70" t="n">
        <f aca="false">1-AE1128/AF1128</f>
        <v>0.00116025590402924</v>
      </c>
      <c r="AH1128" s="74" t="n">
        <f aca="false">IF(R1128&gt;0,AH1127+1,0)</f>
        <v>1</v>
      </c>
      <c r="AI1128" s="74" t="n">
        <f aca="false">IF(U1128&gt;0,AI1127+1,0)</f>
        <v>267</v>
      </c>
      <c r="AJ1128" s="74" t="n">
        <f aca="false">IF(G1128&gt;0,AJ1127+1,0)</f>
        <v>0</v>
      </c>
      <c r="AK1128" s="74" t="n">
        <f aca="false">IF(G1128&lt;=0,AK1127+1,0)</f>
        <v>1</v>
      </c>
      <c r="AL1128" s="74" t="n">
        <f aca="false">IF(K1128&gt;0,AL1127+1,0)</f>
        <v>0</v>
      </c>
      <c r="AM1128" s="74" t="n">
        <f aca="false">IF(K1128&lt;=0,AM1127+1,0)</f>
        <v>1</v>
      </c>
    </row>
    <row r="1129" customFormat="false" ht="15" hidden="false" customHeight="false" outlineLevel="0" collapsed="false">
      <c r="A1129" s="61" t="n">
        <v>1128</v>
      </c>
      <c r="B1129" s="62" t="n">
        <v>43265.59375</v>
      </c>
      <c r="C1129" s="63" t="n">
        <f aca="false">YEAR(B1129)</f>
        <v>2018</v>
      </c>
      <c r="D1129" s="32" t="s">
        <v>277</v>
      </c>
      <c r="E1129" s="64" t="n">
        <v>10805.6</v>
      </c>
      <c r="F1129" s="65" t="n">
        <v>-0.0002</v>
      </c>
      <c r="G1129" s="66" t="n">
        <v>-2.16112</v>
      </c>
      <c r="H1129" s="67" t="n">
        <f aca="false">E1129+IF(D1129="Long",1,-1)*G1129</f>
        <v>10803.43888</v>
      </c>
      <c r="I1129" s="68" t="n">
        <f aca="false">Assumptions!$B$58</f>
        <v>5.35750011455817</v>
      </c>
      <c r="J1129" s="68" t="n">
        <f aca="false">INDEX(Yearly!$L$5:$L$22,MATCH(C1129,Yearly!$A$5:$A$22,0))</f>
        <v>0.54483052012456</v>
      </c>
      <c r="K1129" s="68" t="n">
        <f aca="false">G1129-I1129-J1129</f>
        <v>-8.06345063468273</v>
      </c>
      <c r="L1129" s="69" t="n">
        <f aca="false">(I1129+J1129)/Assumptions!$B$8</f>
        <v>0.000260255904029187</v>
      </c>
      <c r="M1129" s="70" t="n">
        <f aca="false">F1129-L1129</f>
        <v>-0.000460255904029187</v>
      </c>
      <c r="N1129" s="71" t="n">
        <f aca="false">G1129*Assumptions!$B$7</f>
        <v>-16997.2088</v>
      </c>
      <c r="O1129" s="71" t="n">
        <f aca="false">K1129*Assumptions!$B$7</f>
        <v>-63419.0392417797</v>
      </c>
      <c r="P1129" s="68" t="n">
        <f aca="false">P1128+G1129</f>
        <v>14259.20452</v>
      </c>
      <c r="Q1129" s="68" t="n">
        <f aca="false">MAX(Q1128,P1129)</f>
        <v>14271.081635</v>
      </c>
      <c r="R1129" s="68" t="n">
        <f aca="false">Q1129-P1129</f>
        <v>11.8771150000011</v>
      </c>
      <c r="S1129" s="68" t="n">
        <f aca="false">S1128+K1129</f>
        <v>7610.00204731319</v>
      </c>
      <c r="T1129" s="68" t="n">
        <f aca="false">MAX(T1128,S1129)</f>
        <v>8242.57374158216</v>
      </c>
      <c r="U1129" s="68" t="n">
        <f aca="false">T1129-S1129</f>
        <v>632.571694268965</v>
      </c>
      <c r="V1129" s="70" t="n">
        <f aca="false">V1128+F1129</f>
        <v>2.4488</v>
      </c>
      <c r="W1129" s="70" t="n">
        <f aca="false">MAX(W1128,V1129)</f>
        <v>2.4499</v>
      </c>
      <c r="X1129" s="70" t="n">
        <f aca="false">W1129-V1129</f>
        <v>0.0011000000000001</v>
      </c>
      <c r="Y1129" s="70" t="n">
        <f aca="false">Y1128+M1129</f>
        <v>2.15561171426866</v>
      </c>
      <c r="Z1129" s="70" t="n">
        <f aca="false">MAX(Z1128,Y1129)</f>
        <v>2.15723222607672</v>
      </c>
      <c r="AA1129" s="70" t="n">
        <f aca="false">Z1129-Y1129</f>
        <v>0.00162051180805811</v>
      </c>
      <c r="AB1129" s="72" t="n">
        <f aca="false">AB1128*(1+F1129)</f>
        <v>10.01051513747</v>
      </c>
      <c r="AC1129" s="73" t="n">
        <f aca="false">MAX(AC1128,AB1129)</f>
        <v>10.0215370243201</v>
      </c>
      <c r="AD1129" s="70" t="n">
        <f aca="false">1-AB1129/AC1129</f>
        <v>0.00109982000000008</v>
      </c>
      <c r="AE1129" s="73" t="n">
        <f aca="false">AE1128*(1+M1129)</f>
        <v>7.47060437014642</v>
      </c>
      <c r="AF1129" s="73" t="n">
        <f aca="false">MAX(AF1128,AE1129)</f>
        <v>7.48272622045786</v>
      </c>
      <c r="AG1129" s="70" t="n">
        <f aca="false">1-AE1129/AF1129</f>
        <v>0.00161997779342848</v>
      </c>
      <c r="AH1129" s="74" t="n">
        <f aca="false">IF(R1129&gt;0,AH1128+1,0)</f>
        <v>2</v>
      </c>
      <c r="AI1129" s="74" t="n">
        <f aca="false">IF(U1129&gt;0,AI1128+1,0)</f>
        <v>268</v>
      </c>
      <c r="AJ1129" s="74" t="n">
        <f aca="false">IF(G1129&gt;0,AJ1128+1,0)</f>
        <v>0</v>
      </c>
      <c r="AK1129" s="74" t="n">
        <f aca="false">IF(G1129&lt;=0,AK1128+1,0)</f>
        <v>2</v>
      </c>
      <c r="AL1129" s="74" t="n">
        <f aca="false">IF(K1129&gt;0,AL1128+1,0)</f>
        <v>0</v>
      </c>
      <c r="AM1129" s="74" t="n">
        <f aca="false">IF(K1129&lt;=0,AM1128+1,0)</f>
        <v>2</v>
      </c>
    </row>
    <row r="1130" customFormat="false" ht="15" hidden="false" customHeight="false" outlineLevel="0" collapsed="false">
      <c r="A1130" s="61" t="n">
        <v>1129</v>
      </c>
      <c r="B1130" s="62" t="n">
        <v>43266.53125</v>
      </c>
      <c r="C1130" s="63" t="n">
        <f aca="false">YEAR(B1130)</f>
        <v>2018</v>
      </c>
      <c r="D1130" s="32" t="s">
        <v>276</v>
      </c>
      <c r="E1130" s="64" t="n">
        <v>10803.1</v>
      </c>
      <c r="F1130" s="65" t="n">
        <v>-0.002</v>
      </c>
      <c r="G1130" s="66" t="n">
        <v>-21.6062</v>
      </c>
      <c r="H1130" s="67" t="n">
        <f aca="false">E1130+IF(D1130="Long",1,-1)*G1130</f>
        <v>10824.7062</v>
      </c>
      <c r="I1130" s="68" t="n">
        <f aca="false">Assumptions!$B$58</f>
        <v>5.35750011455817</v>
      </c>
      <c r="J1130" s="68" t="n">
        <f aca="false">INDEX(Yearly!$L$5:$L$22,MATCH(C1130,Yearly!$A$5:$A$22,0))</f>
        <v>0.54483052012456</v>
      </c>
      <c r="K1130" s="68" t="n">
        <f aca="false">G1130-I1130-J1130</f>
        <v>-27.5085306346827</v>
      </c>
      <c r="L1130" s="69" t="n">
        <f aca="false">(I1130+J1130)/Assumptions!$B$8</f>
        <v>0.000260255904029187</v>
      </c>
      <c r="M1130" s="70" t="n">
        <f aca="false">F1130-L1130</f>
        <v>-0.00226025590402919</v>
      </c>
      <c r="N1130" s="71" t="n">
        <f aca="false">G1130*Assumptions!$B$7</f>
        <v>-169932.763</v>
      </c>
      <c r="O1130" s="71" t="n">
        <f aca="false">K1130*Assumptions!$B$7</f>
        <v>-216354.59344178</v>
      </c>
      <c r="P1130" s="68" t="n">
        <f aca="false">P1129+G1130</f>
        <v>14237.59832</v>
      </c>
      <c r="Q1130" s="68" t="n">
        <f aca="false">MAX(Q1129,P1130)</f>
        <v>14271.081635</v>
      </c>
      <c r="R1130" s="68" t="n">
        <f aca="false">Q1130-P1130</f>
        <v>33.4833150000013</v>
      </c>
      <c r="S1130" s="68" t="n">
        <f aca="false">S1129+K1130</f>
        <v>7582.49351667851</v>
      </c>
      <c r="T1130" s="68" t="n">
        <f aca="false">MAX(T1129,S1130)</f>
        <v>8242.57374158216</v>
      </c>
      <c r="U1130" s="68" t="n">
        <f aca="false">T1130-S1130</f>
        <v>660.080224903648</v>
      </c>
      <c r="V1130" s="70" t="n">
        <f aca="false">V1129+F1130</f>
        <v>2.4468</v>
      </c>
      <c r="W1130" s="70" t="n">
        <f aca="false">MAX(W1129,V1130)</f>
        <v>2.4499</v>
      </c>
      <c r="X1130" s="70" t="n">
        <f aca="false">W1130-V1130</f>
        <v>0.00309999999999988</v>
      </c>
      <c r="Y1130" s="70" t="n">
        <f aca="false">Y1129+M1130</f>
        <v>2.15335145836463</v>
      </c>
      <c r="Z1130" s="70" t="n">
        <f aca="false">MAX(Z1129,Y1130)</f>
        <v>2.15723222607672</v>
      </c>
      <c r="AA1130" s="70" t="n">
        <f aca="false">Z1130-Y1130</f>
        <v>0.00388076771208734</v>
      </c>
      <c r="AB1130" s="72" t="n">
        <f aca="false">AB1129*(1+F1130)</f>
        <v>9.99049410719503</v>
      </c>
      <c r="AC1130" s="73" t="n">
        <f aca="false">MAX(AC1129,AB1130)</f>
        <v>10.0215370243201</v>
      </c>
      <c r="AD1130" s="70" t="n">
        <f aca="false">1-AB1130/AC1130</f>
        <v>0.00309762036000005</v>
      </c>
      <c r="AE1130" s="73" t="n">
        <f aca="false">AE1129*(1+M1130)</f>
        <v>7.45371889251213</v>
      </c>
      <c r="AF1130" s="73" t="n">
        <f aca="false">MAX(AF1129,AE1130)</f>
        <v>7.48272622045786</v>
      </c>
      <c r="AG1130" s="70" t="n">
        <f aca="false">1-AE1130/AF1130</f>
        <v>0.00387657213308568</v>
      </c>
      <c r="AH1130" s="74" t="n">
        <f aca="false">IF(R1130&gt;0,AH1129+1,0)</f>
        <v>3</v>
      </c>
      <c r="AI1130" s="74" t="n">
        <f aca="false">IF(U1130&gt;0,AI1129+1,0)</f>
        <v>269</v>
      </c>
      <c r="AJ1130" s="74" t="n">
        <f aca="false">IF(G1130&gt;0,AJ1129+1,0)</f>
        <v>0</v>
      </c>
      <c r="AK1130" s="74" t="n">
        <f aca="false">IF(G1130&lt;=0,AK1129+1,0)</f>
        <v>3</v>
      </c>
      <c r="AL1130" s="74" t="n">
        <f aca="false">IF(K1130&gt;0,AL1129+1,0)</f>
        <v>0</v>
      </c>
      <c r="AM1130" s="74" t="n">
        <f aca="false">IF(K1130&lt;=0,AM1129+1,0)</f>
        <v>3</v>
      </c>
    </row>
    <row r="1131" customFormat="false" ht="15" hidden="false" customHeight="false" outlineLevel="0" collapsed="false">
      <c r="A1131" s="61" t="n">
        <v>1130</v>
      </c>
      <c r="B1131" s="62" t="n">
        <v>43266.6354166667</v>
      </c>
      <c r="C1131" s="63" t="n">
        <f aca="false">YEAR(B1131)</f>
        <v>2018</v>
      </c>
      <c r="D1131" s="32" t="s">
        <v>277</v>
      </c>
      <c r="E1131" s="64" t="n">
        <v>10825</v>
      </c>
      <c r="F1131" s="65" t="n">
        <v>-0.0018</v>
      </c>
      <c r="G1131" s="66" t="n">
        <v>-19.485</v>
      </c>
      <c r="H1131" s="67" t="n">
        <f aca="false">E1131+IF(D1131="Long",1,-1)*G1131</f>
        <v>10805.515</v>
      </c>
      <c r="I1131" s="68" t="n">
        <f aca="false">Assumptions!$B$58</f>
        <v>5.35750011455817</v>
      </c>
      <c r="J1131" s="68" t="n">
        <f aca="false">INDEX(Yearly!$L$5:$L$22,MATCH(C1131,Yearly!$A$5:$A$22,0))</f>
        <v>0.54483052012456</v>
      </c>
      <c r="K1131" s="68" t="n">
        <f aca="false">G1131-I1131-J1131</f>
        <v>-25.3873306346827</v>
      </c>
      <c r="L1131" s="69" t="n">
        <f aca="false">(I1131+J1131)/Assumptions!$B$8</f>
        <v>0.000260255904029187</v>
      </c>
      <c r="M1131" s="70" t="n">
        <f aca="false">F1131-L1131</f>
        <v>-0.00206025590402919</v>
      </c>
      <c r="N1131" s="71" t="n">
        <f aca="false">G1131*Assumptions!$B$7</f>
        <v>-153249.525</v>
      </c>
      <c r="O1131" s="71" t="n">
        <f aca="false">K1131*Assumptions!$B$7</f>
        <v>-199671.35544178</v>
      </c>
      <c r="P1131" s="68" t="n">
        <f aca="false">P1130+G1131</f>
        <v>14218.11332</v>
      </c>
      <c r="Q1131" s="68" t="n">
        <f aca="false">MAX(Q1130,P1131)</f>
        <v>14271.081635</v>
      </c>
      <c r="R1131" s="68" t="n">
        <f aca="false">Q1131-P1131</f>
        <v>52.9683150000019</v>
      </c>
      <c r="S1131" s="68" t="n">
        <f aca="false">S1130+K1131</f>
        <v>7557.10618604383</v>
      </c>
      <c r="T1131" s="68" t="n">
        <f aca="false">MAX(T1130,S1131)</f>
        <v>8242.57374158216</v>
      </c>
      <c r="U1131" s="68" t="n">
        <f aca="false">T1131-S1131</f>
        <v>685.467555538331</v>
      </c>
      <c r="V1131" s="70" t="n">
        <f aca="false">V1130+F1131</f>
        <v>2.445</v>
      </c>
      <c r="W1131" s="70" t="n">
        <f aca="false">MAX(W1130,V1131)</f>
        <v>2.4499</v>
      </c>
      <c r="X1131" s="70" t="n">
        <f aca="false">W1131-V1131</f>
        <v>0.00489999999999968</v>
      </c>
      <c r="Y1131" s="70" t="n">
        <f aca="false">Y1130+M1131</f>
        <v>2.1512912024606</v>
      </c>
      <c r="Z1131" s="70" t="n">
        <f aca="false">MAX(Z1130,Y1131)</f>
        <v>2.15723222607672</v>
      </c>
      <c r="AA1131" s="70" t="n">
        <f aca="false">Z1131-Y1131</f>
        <v>0.00594102361611659</v>
      </c>
      <c r="AB1131" s="72" t="n">
        <f aca="false">AB1130*(1+F1131)</f>
        <v>9.97251121780208</v>
      </c>
      <c r="AC1131" s="73" t="n">
        <f aca="false">MAX(AC1130,AB1131)</f>
        <v>10.0215370243201</v>
      </c>
      <c r="AD1131" s="70" t="n">
        <f aca="false">1-AB1131/AC1131</f>
        <v>0.00489204464335213</v>
      </c>
      <c r="AE1131" s="73" t="n">
        <f aca="false">AE1130*(1+M1131)</f>
        <v>7.43836232415686</v>
      </c>
      <c r="AF1131" s="73" t="n">
        <f aca="false">MAX(AF1130,AE1131)</f>
        <v>7.48272622045786</v>
      </c>
      <c r="AG1131" s="70" t="n">
        <f aca="false">1-AE1131/AF1131</f>
        <v>0.0059288413064903</v>
      </c>
      <c r="AH1131" s="74" t="n">
        <f aca="false">IF(R1131&gt;0,AH1130+1,0)</f>
        <v>4</v>
      </c>
      <c r="AI1131" s="74" t="n">
        <f aca="false">IF(U1131&gt;0,AI1130+1,0)</f>
        <v>270</v>
      </c>
      <c r="AJ1131" s="74" t="n">
        <f aca="false">IF(G1131&gt;0,AJ1130+1,0)</f>
        <v>0</v>
      </c>
      <c r="AK1131" s="74" t="n">
        <f aca="false">IF(G1131&lt;=0,AK1130+1,0)</f>
        <v>4</v>
      </c>
      <c r="AL1131" s="74" t="n">
        <f aca="false">IF(K1131&gt;0,AL1130+1,0)</f>
        <v>0</v>
      </c>
      <c r="AM1131" s="74" t="n">
        <f aca="false">IF(K1131&lt;=0,AM1130+1,0)</f>
        <v>4</v>
      </c>
    </row>
    <row r="1132" customFormat="false" ht="15" hidden="false" customHeight="false" outlineLevel="0" collapsed="false">
      <c r="A1132" s="61" t="n">
        <v>1131</v>
      </c>
      <c r="B1132" s="62" t="n">
        <v>43269.5520833333</v>
      </c>
      <c r="C1132" s="63" t="n">
        <f aca="false">YEAR(B1132)</f>
        <v>2018</v>
      </c>
      <c r="D1132" s="32" t="s">
        <v>276</v>
      </c>
      <c r="E1132" s="64" t="n">
        <v>10805.05</v>
      </c>
      <c r="F1132" s="65" t="n">
        <v>-0.001</v>
      </c>
      <c r="G1132" s="66" t="n">
        <v>-10.80505</v>
      </c>
      <c r="H1132" s="67" t="n">
        <f aca="false">E1132+IF(D1132="Long",1,-1)*G1132</f>
        <v>10815.85505</v>
      </c>
      <c r="I1132" s="68" t="n">
        <f aca="false">Assumptions!$B$58</f>
        <v>5.35750011455817</v>
      </c>
      <c r="J1132" s="68" t="n">
        <f aca="false">INDEX(Yearly!$L$5:$L$22,MATCH(C1132,Yearly!$A$5:$A$22,0))</f>
        <v>0.54483052012456</v>
      </c>
      <c r="K1132" s="68" t="n">
        <f aca="false">G1132-I1132-J1132</f>
        <v>-16.7073806346827</v>
      </c>
      <c r="L1132" s="69" t="n">
        <f aca="false">(I1132+J1132)/Assumptions!$B$8</f>
        <v>0.000260255904029187</v>
      </c>
      <c r="M1132" s="70" t="n">
        <f aca="false">F1132-L1132</f>
        <v>-0.00126025590402919</v>
      </c>
      <c r="N1132" s="71" t="n">
        <f aca="false">G1132*Assumptions!$B$7</f>
        <v>-84981.71825</v>
      </c>
      <c r="O1132" s="71" t="n">
        <f aca="false">K1132*Assumptions!$B$7</f>
        <v>-131403.54869178</v>
      </c>
      <c r="P1132" s="68" t="n">
        <f aca="false">P1131+G1132</f>
        <v>14207.30827</v>
      </c>
      <c r="Q1132" s="68" t="n">
        <f aca="false">MAX(Q1131,P1132)</f>
        <v>14271.081635</v>
      </c>
      <c r="R1132" s="68" t="n">
        <f aca="false">Q1132-P1132</f>
        <v>63.7733650000027</v>
      </c>
      <c r="S1132" s="68" t="n">
        <f aca="false">S1131+K1132</f>
        <v>7540.39880540914</v>
      </c>
      <c r="T1132" s="68" t="n">
        <f aca="false">MAX(T1131,S1132)</f>
        <v>8242.57374158216</v>
      </c>
      <c r="U1132" s="68" t="n">
        <f aca="false">T1132-S1132</f>
        <v>702.174936173014</v>
      </c>
      <c r="V1132" s="70" t="n">
        <f aca="false">V1131+F1132</f>
        <v>2.444</v>
      </c>
      <c r="W1132" s="70" t="n">
        <f aca="false">MAX(W1131,V1132)</f>
        <v>2.4499</v>
      </c>
      <c r="X1132" s="70" t="n">
        <f aca="false">W1132-V1132</f>
        <v>0.00589999999999957</v>
      </c>
      <c r="Y1132" s="70" t="n">
        <f aca="false">Y1131+M1132</f>
        <v>2.15003094655657</v>
      </c>
      <c r="Z1132" s="70" t="n">
        <f aca="false">MAX(Z1131,Y1132)</f>
        <v>2.15723222607672</v>
      </c>
      <c r="AA1132" s="70" t="n">
        <f aca="false">Z1132-Y1132</f>
        <v>0.00720127952014593</v>
      </c>
      <c r="AB1132" s="72" t="n">
        <f aca="false">AB1131*(1+F1132)</f>
        <v>9.96253870658427</v>
      </c>
      <c r="AC1132" s="73" t="n">
        <f aca="false">MAX(AC1131,AB1132)</f>
        <v>10.0215370243201</v>
      </c>
      <c r="AD1132" s="70" t="n">
        <f aca="false">1-AB1132/AC1132</f>
        <v>0.00588715259870876</v>
      </c>
      <c r="AE1132" s="73" t="n">
        <f aca="false">AE1131*(1+M1132)</f>
        <v>7.42898808412153</v>
      </c>
      <c r="AF1132" s="73" t="n">
        <f aca="false">MAX(AF1131,AE1132)</f>
        <v>7.48272622045786</v>
      </c>
      <c r="AG1132" s="70" t="n">
        <f aca="false">1-AE1132/AF1132</f>
        <v>0.00718162535325884</v>
      </c>
      <c r="AH1132" s="74" t="n">
        <f aca="false">IF(R1132&gt;0,AH1131+1,0)</f>
        <v>5</v>
      </c>
      <c r="AI1132" s="74" t="n">
        <f aca="false">IF(U1132&gt;0,AI1131+1,0)</f>
        <v>271</v>
      </c>
      <c r="AJ1132" s="74" t="n">
        <f aca="false">IF(G1132&gt;0,AJ1131+1,0)</f>
        <v>0</v>
      </c>
      <c r="AK1132" s="74" t="n">
        <f aca="false">IF(G1132&lt;=0,AK1131+1,0)</f>
        <v>5</v>
      </c>
      <c r="AL1132" s="74" t="n">
        <f aca="false">IF(K1132&gt;0,AL1131+1,0)</f>
        <v>0</v>
      </c>
      <c r="AM1132" s="74" t="n">
        <f aca="false">IF(K1132&lt;=0,AM1131+1,0)</f>
        <v>5</v>
      </c>
    </row>
    <row r="1133" customFormat="false" ht="15" hidden="false" customHeight="false" outlineLevel="0" collapsed="false">
      <c r="A1133" s="61" t="n">
        <v>1132</v>
      </c>
      <c r="B1133" s="62" t="n">
        <v>43269.59375</v>
      </c>
      <c r="C1133" s="63" t="n">
        <f aca="false">YEAR(B1133)</f>
        <v>2018</v>
      </c>
      <c r="D1133" s="32" t="s">
        <v>277</v>
      </c>
      <c r="E1133" s="64" t="n">
        <v>10815.4</v>
      </c>
      <c r="F1133" s="65" t="n">
        <v>-0.0052</v>
      </c>
      <c r="G1133" s="66" t="n">
        <v>-56.24008</v>
      </c>
      <c r="H1133" s="67" t="n">
        <f aca="false">E1133+IF(D1133="Long",1,-1)*G1133</f>
        <v>10759.15992</v>
      </c>
      <c r="I1133" s="68" t="n">
        <f aca="false">Assumptions!$B$58</f>
        <v>5.35750011455817</v>
      </c>
      <c r="J1133" s="68" t="n">
        <f aca="false">INDEX(Yearly!$L$5:$L$22,MATCH(C1133,Yearly!$A$5:$A$22,0))</f>
        <v>0.54483052012456</v>
      </c>
      <c r="K1133" s="68" t="n">
        <f aca="false">G1133-I1133-J1133</f>
        <v>-62.1424106346827</v>
      </c>
      <c r="L1133" s="69" t="n">
        <f aca="false">(I1133+J1133)/Assumptions!$B$8</f>
        <v>0.000260255904029187</v>
      </c>
      <c r="M1133" s="70" t="n">
        <f aca="false">F1133-L1133</f>
        <v>-0.00546025590402919</v>
      </c>
      <c r="N1133" s="71" t="n">
        <f aca="false">G1133*Assumptions!$B$7</f>
        <v>-442328.2292</v>
      </c>
      <c r="O1133" s="71" t="n">
        <f aca="false">K1133*Assumptions!$B$7</f>
        <v>-488750.05964178</v>
      </c>
      <c r="P1133" s="68" t="n">
        <f aca="false">P1132+G1133</f>
        <v>14151.06819</v>
      </c>
      <c r="Q1133" s="68" t="n">
        <f aca="false">MAX(Q1132,P1133)</f>
        <v>14271.081635</v>
      </c>
      <c r="R1133" s="68" t="n">
        <f aca="false">Q1133-P1133</f>
        <v>120.013445000002</v>
      </c>
      <c r="S1133" s="68" t="n">
        <f aca="false">S1132+K1133</f>
        <v>7478.25639477446</v>
      </c>
      <c r="T1133" s="68" t="n">
        <f aca="false">MAX(T1132,S1133)</f>
        <v>8242.57374158216</v>
      </c>
      <c r="U1133" s="68" t="n">
        <f aca="false">T1133-S1133</f>
        <v>764.317346807697</v>
      </c>
      <c r="V1133" s="70" t="n">
        <f aca="false">V1132+F1133</f>
        <v>2.4388</v>
      </c>
      <c r="W1133" s="70" t="n">
        <f aca="false">MAX(W1132,V1133)</f>
        <v>2.4499</v>
      </c>
      <c r="X1133" s="70" t="n">
        <f aca="false">W1133-V1133</f>
        <v>0.0110999999999994</v>
      </c>
      <c r="Y1133" s="70" t="n">
        <f aca="false">Y1132+M1133</f>
        <v>2.14457069065254</v>
      </c>
      <c r="Z1133" s="70" t="n">
        <f aca="false">MAX(Z1132,Y1133)</f>
        <v>2.15723222607672</v>
      </c>
      <c r="AA1133" s="70" t="n">
        <f aca="false">Z1133-Y1133</f>
        <v>0.0126615354241753</v>
      </c>
      <c r="AB1133" s="72" t="n">
        <f aca="false">AB1132*(1+F1133)</f>
        <v>9.91073350531004</v>
      </c>
      <c r="AC1133" s="73" t="n">
        <f aca="false">MAX(AC1132,AB1133)</f>
        <v>10.0215370243201</v>
      </c>
      <c r="AD1133" s="70" t="n">
        <f aca="false">1-AB1133/AC1133</f>
        <v>0.0110565394051955</v>
      </c>
      <c r="AE1133" s="73" t="n">
        <f aca="false">AE1132*(1+M1133)</f>
        <v>7.38842390807424</v>
      </c>
      <c r="AF1133" s="73" t="n">
        <f aca="false">MAX(AF1132,AE1133)</f>
        <v>7.48272622045786</v>
      </c>
      <c r="AG1133" s="70" t="n">
        <f aca="false">1-AE1133/AF1133</f>
        <v>0.0126026677450524</v>
      </c>
      <c r="AH1133" s="74" t="n">
        <f aca="false">IF(R1133&gt;0,AH1132+1,0)</f>
        <v>6</v>
      </c>
      <c r="AI1133" s="74" t="n">
        <f aca="false">IF(U1133&gt;0,AI1132+1,0)</f>
        <v>272</v>
      </c>
      <c r="AJ1133" s="74" t="n">
        <f aca="false">IF(G1133&gt;0,AJ1132+1,0)</f>
        <v>0</v>
      </c>
      <c r="AK1133" s="74" t="n">
        <f aca="false">IF(G1133&lt;=0,AK1132+1,0)</f>
        <v>6</v>
      </c>
      <c r="AL1133" s="74" t="n">
        <f aca="false">IF(K1133&gt;0,AL1132+1,0)</f>
        <v>0</v>
      </c>
      <c r="AM1133" s="74" t="n">
        <f aca="false">IF(K1133&lt;=0,AM1132+1,0)</f>
        <v>6</v>
      </c>
    </row>
    <row r="1134" customFormat="false" ht="15" hidden="false" customHeight="false" outlineLevel="0" collapsed="false">
      <c r="A1134" s="61" t="n">
        <v>1133</v>
      </c>
      <c r="B1134" s="62" t="n">
        <v>43270.40625</v>
      </c>
      <c r="C1134" s="63" t="n">
        <f aca="false">YEAR(B1134)</f>
        <v>2018</v>
      </c>
      <c r="D1134" s="32" t="s">
        <v>276</v>
      </c>
      <c r="E1134" s="64" t="n">
        <v>10759.4</v>
      </c>
      <c r="F1134" s="65" t="n">
        <v>-0.0014</v>
      </c>
      <c r="G1134" s="66" t="n">
        <v>-15.06316</v>
      </c>
      <c r="H1134" s="67" t="n">
        <f aca="false">E1134+IF(D1134="Long",1,-1)*G1134</f>
        <v>10774.46316</v>
      </c>
      <c r="I1134" s="68" t="n">
        <f aca="false">Assumptions!$B$58</f>
        <v>5.35750011455817</v>
      </c>
      <c r="J1134" s="68" t="n">
        <f aca="false">INDEX(Yearly!$L$5:$L$22,MATCH(C1134,Yearly!$A$5:$A$22,0))</f>
        <v>0.54483052012456</v>
      </c>
      <c r="K1134" s="68" t="n">
        <f aca="false">G1134-I1134-J1134</f>
        <v>-20.9654906346827</v>
      </c>
      <c r="L1134" s="69" t="n">
        <f aca="false">(I1134+J1134)/Assumptions!$B$8</f>
        <v>0.000260255904029187</v>
      </c>
      <c r="M1134" s="70" t="n">
        <f aca="false">F1134-L1134</f>
        <v>-0.00166025590402919</v>
      </c>
      <c r="N1134" s="71" t="n">
        <f aca="false">G1134*Assumptions!$B$7</f>
        <v>-118471.7534</v>
      </c>
      <c r="O1134" s="71" t="n">
        <f aca="false">K1134*Assumptions!$B$7</f>
        <v>-164893.58384178</v>
      </c>
      <c r="P1134" s="68" t="n">
        <f aca="false">P1133+G1134</f>
        <v>14136.00503</v>
      </c>
      <c r="Q1134" s="68" t="n">
        <f aca="false">MAX(Q1133,P1134)</f>
        <v>14271.081635</v>
      </c>
      <c r="R1134" s="68" t="n">
        <f aca="false">Q1134-P1134</f>
        <v>135.076605000002</v>
      </c>
      <c r="S1134" s="68" t="n">
        <f aca="false">S1133+K1134</f>
        <v>7457.29090413978</v>
      </c>
      <c r="T1134" s="68" t="n">
        <f aca="false">MAX(T1133,S1134)</f>
        <v>8242.57374158216</v>
      </c>
      <c r="U1134" s="68" t="n">
        <f aca="false">T1134-S1134</f>
        <v>785.282837442379</v>
      </c>
      <c r="V1134" s="70" t="n">
        <f aca="false">V1133+F1134</f>
        <v>2.4374</v>
      </c>
      <c r="W1134" s="70" t="n">
        <f aca="false">MAX(W1133,V1134)</f>
        <v>2.4499</v>
      </c>
      <c r="X1134" s="70" t="n">
        <f aca="false">W1134-V1134</f>
        <v>0.0124999999999993</v>
      </c>
      <c r="Y1134" s="70" t="n">
        <f aca="false">Y1133+M1134</f>
        <v>2.14291043474851</v>
      </c>
      <c r="Z1134" s="70" t="n">
        <f aca="false">MAX(Z1133,Y1134)</f>
        <v>2.15723222607672</v>
      </c>
      <c r="AA1134" s="70" t="n">
        <f aca="false">Z1134-Y1134</f>
        <v>0.0143217913282045</v>
      </c>
      <c r="AB1134" s="72" t="n">
        <f aca="false">AB1133*(1+F1134)</f>
        <v>9.8968584784026</v>
      </c>
      <c r="AC1134" s="73" t="n">
        <f aca="false">MAX(AC1133,AB1134)</f>
        <v>10.0215370243201</v>
      </c>
      <c r="AD1134" s="70" t="n">
        <f aca="false">1-AB1134/AC1134</f>
        <v>0.0124410602500281</v>
      </c>
      <c r="AE1134" s="73" t="n">
        <f aca="false">AE1133*(1+M1134)</f>
        <v>7.37615723365939</v>
      </c>
      <c r="AF1134" s="73" t="n">
        <f aca="false">MAX(AF1133,AE1134)</f>
        <v>7.48272622045786</v>
      </c>
      <c r="AG1134" s="70" t="n">
        <f aca="false">1-AE1134/AF1134</f>
        <v>0.0142419999955513</v>
      </c>
      <c r="AH1134" s="74" t="n">
        <f aca="false">IF(R1134&gt;0,AH1133+1,0)</f>
        <v>7</v>
      </c>
      <c r="AI1134" s="74" t="n">
        <f aca="false">IF(U1134&gt;0,AI1133+1,0)</f>
        <v>273</v>
      </c>
      <c r="AJ1134" s="74" t="n">
        <f aca="false">IF(G1134&gt;0,AJ1133+1,0)</f>
        <v>0</v>
      </c>
      <c r="AK1134" s="74" t="n">
        <f aca="false">IF(G1134&lt;=0,AK1133+1,0)</f>
        <v>7</v>
      </c>
      <c r="AL1134" s="74" t="n">
        <f aca="false">IF(K1134&gt;0,AL1133+1,0)</f>
        <v>0</v>
      </c>
      <c r="AM1134" s="74" t="n">
        <f aca="false">IF(K1134&lt;=0,AM1133+1,0)</f>
        <v>7</v>
      </c>
    </row>
    <row r="1135" customFormat="false" ht="15" hidden="false" customHeight="false" outlineLevel="0" collapsed="false">
      <c r="A1135" s="61" t="n">
        <v>1134</v>
      </c>
      <c r="B1135" s="62" t="n">
        <v>43271.6354166667</v>
      </c>
      <c r="C1135" s="63" t="n">
        <f aca="false">YEAR(B1135)</f>
        <v>2018</v>
      </c>
      <c r="D1135" s="32" t="s">
        <v>277</v>
      </c>
      <c r="E1135" s="64" t="n">
        <v>10774.7</v>
      </c>
      <c r="F1135" s="65" t="n">
        <v>-0.0008</v>
      </c>
      <c r="G1135" s="66" t="n">
        <v>-8.61976</v>
      </c>
      <c r="H1135" s="67" t="n">
        <f aca="false">E1135+IF(D1135="Long",1,-1)*G1135</f>
        <v>10766.08024</v>
      </c>
      <c r="I1135" s="68" t="n">
        <f aca="false">Assumptions!$B$58</f>
        <v>5.35750011455817</v>
      </c>
      <c r="J1135" s="68" t="n">
        <f aca="false">INDEX(Yearly!$L$5:$L$22,MATCH(C1135,Yearly!$A$5:$A$22,0))</f>
        <v>0.54483052012456</v>
      </c>
      <c r="K1135" s="68" t="n">
        <f aca="false">G1135-I1135-J1135</f>
        <v>-14.5220906346827</v>
      </c>
      <c r="L1135" s="69" t="n">
        <f aca="false">(I1135+J1135)/Assumptions!$B$8</f>
        <v>0.000260255904029187</v>
      </c>
      <c r="M1135" s="70" t="n">
        <f aca="false">F1135-L1135</f>
        <v>-0.00106025590402919</v>
      </c>
      <c r="N1135" s="71" t="n">
        <f aca="false">G1135*Assumptions!$B$7</f>
        <v>-67794.4124</v>
      </c>
      <c r="O1135" s="71" t="n">
        <f aca="false">K1135*Assumptions!$B$7</f>
        <v>-114216.24284178</v>
      </c>
      <c r="P1135" s="68" t="n">
        <f aca="false">P1134+G1135</f>
        <v>14127.38527</v>
      </c>
      <c r="Q1135" s="68" t="n">
        <f aca="false">MAX(Q1134,P1135)</f>
        <v>14271.081635</v>
      </c>
      <c r="R1135" s="68" t="n">
        <f aca="false">Q1135-P1135</f>
        <v>143.696365000002</v>
      </c>
      <c r="S1135" s="68" t="n">
        <f aca="false">S1134+K1135</f>
        <v>7442.7688135051</v>
      </c>
      <c r="T1135" s="68" t="n">
        <f aca="false">MAX(T1134,S1135)</f>
        <v>8242.57374158216</v>
      </c>
      <c r="U1135" s="68" t="n">
        <f aca="false">T1135-S1135</f>
        <v>799.804928077062</v>
      </c>
      <c r="V1135" s="70" t="n">
        <f aca="false">V1134+F1135</f>
        <v>2.4366</v>
      </c>
      <c r="W1135" s="70" t="n">
        <f aca="false">MAX(W1134,V1135)</f>
        <v>2.4499</v>
      </c>
      <c r="X1135" s="70" t="n">
        <f aca="false">W1135-V1135</f>
        <v>0.0132999999999992</v>
      </c>
      <c r="Y1135" s="70" t="n">
        <f aca="false">Y1134+M1135</f>
        <v>2.14185017884448</v>
      </c>
      <c r="Z1135" s="70" t="n">
        <f aca="false">MAX(Z1134,Y1135)</f>
        <v>2.15723222607672</v>
      </c>
      <c r="AA1135" s="70" t="n">
        <f aca="false">Z1135-Y1135</f>
        <v>0.0153820472322339</v>
      </c>
      <c r="AB1135" s="72" t="n">
        <f aca="false">AB1134*(1+F1135)</f>
        <v>9.88894099161988</v>
      </c>
      <c r="AC1135" s="73" t="n">
        <f aca="false">MAX(AC1134,AB1135)</f>
        <v>10.0215370243201</v>
      </c>
      <c r="AD1135" s="70" t="n">
        <f aca="false">1-AB1135/AC1135</f>
        <v>0.013231107401828</v>
      </c>
      <c r="AE1135" s="73" t="n">
        <f aca="false">AE1134*(1+M1135)</f>
        <v>7.36833661940336</v>
      </c>
      <c r="AF1135" s="73" t="n">
        <f aca="false">MAX(AF1134,AE1135)</f>
        <v>7.48272622045786</v>
      </c>
      <c r="AG1135" s="70" t="n">
        <f aca="false">1-AE1135/AF1135</f>
        <v>0.0152871557349999</v>
      </c>
      <c r="AH1135" s="74" t="n">
        <f aca="false">IF(R1135&gt;0,AH1134+1,0)</f>
        <v>8</v>
      </c>
      <c r="AI1135" s="74" t="n">
        <f aca="false">IF(U1135&gt;0,AI1134+1,0)</f>
        <v>274</v>
      </c>
      <c r="AJ1135" s="74" t="n">
        <f aca="false">IF(G1135&gt;0,AJ1134+1,0)</f>
        <v>0</v>
      </c>
      <c r="AK1135" s="74" t="n">
        <f aca="false">IF(G1135&lt;=0,AK1134+1,0)</f>
        <v>8</v>
      </c>
      <c r="AL1135" s="74" t="n">
        <f aca="false">IF(K1135&gt;0,AL1134+1,0)</f>
        <v>0</v>
      </c>
      <c r="AM1135" s="74" t="n">
        <f aca="false">IF(K1135&lt;=0,AM1134+1,0)</f>
        <v>8</v>
      </c>
    </row>
    <row r="1136" customFormat="false" ht="15" hidden="false" customHeight="false" outlineLevel="0" collapsed="false">
      <c r="A1136" s="61" t="n">
        <v>1135</v>
      </c>
      <c r="B1136" s="62" t="n">
        <v>43272.46875</v>
      </c>
      <c r="C1136" s="63" t="n">
        <f aca="false">YEAR(B1136)</f>
        <v>2018</v>
      </c>
      <c r="D1136" s="32" t="s">
        <v>276</v>
      </c>
      <c r="E1136" s="64" t="n">
        <v>10765.85</v>
      </c>
      <c r="F1136" s="65" t="n">
        <v>-0.0013</v>
      </c>
      <c r="G1136" s="66" t="n">
        <v>-13.995605</v>
      </c>
      <c r="H1136" s="67" t="n">
        <f aca="false">E1136+IF(D1136="Long",1,-1)*G1136</f>
        <v>10779.845605</v>
      </c>
      <c r="I1136" s="68" t="n">
        <f aca="false">Assumptions!$B$58</f>
        <v>5.35750011455817</v>
      </c>
      <c r="J1136" s="68" t="n">
        <f aca="false">INDEX(Yearly!$L$5:$L$22,MATCH(C1136,Yearly!$A$5:$A$22,0))</f>
        <v>0.54483052012456</v>
      </c>
      <c r="K1136" s="68" t="n">
        <f aca="false">G1136-I1136-J1136</f>
        <v>-19.8979356346827</v>
      </c>
      <c r="L1136" s="69" t="n">
        <f aca="false">(I1136+J1136)/Assumptions!$B$8</f>
        <v>0.000260255904029187</v>
      </c>
      <c r="M1136" s="70" t="n">
        <f aca="false">F1136-L1136</f>
        <v>-0.00156025590402919</v>
      </c>
      <c r="N1136" s="71" t="n">
        <f aca="false">G1136*Assumptions!$B$7</f>
        <v>-110075.433325</v>
      </c>
      <c r="O1136" s="71" t="n">
        <f aca="false">K1136*Assumptions!$B$7</f>
        <v>-156497.26376678</v>
      </c>
      <c r="P1136" s="68" t="n">
        <f aca="false">P1135+G1136</f>
        <v>14113.389665</v>
      </c>
      <c r="Q1136" s="68" t="n">
        <f aca="false">MAX(Q1135,P1136)</f>
        <v>14271.081635</v>
      </c>
      <c r="R1136" s="68" t="n">
        <f aca="false">Q1136-P1136</f>
        <v>157.691970000002</v>
      </c>
      <c r="S1136" s="68" t="n">
        <f aca="false">S1135+K1136</f>
        <v>7422.87087787041</v>
      </c>
      <c r="T1136" s="68" t="n">
        <f aca="false">MAX(T1135,S1136)</f>
        <v>8242.57374158216</v>
      </c>
      <c r="U1136" s="68" t="n">
        <f aca="false">T1136-S1136</f>
        <v>819.702863711745</v>
      </c>
      <c r="V1136" s="70" t="n">
        <f aca="false">V1135+F1136</f>
        <v>2.4353</v>
      </c>
      <c r="W1136" s="70" t="n">
        <f aca="false">MAX(W1135,V1136)</f>
        <v>2.4499</v>
      </c>
      <c r="X1136" s="70" t="n">
        <f aca="false">W1136-V1136</f>
        <v>0.0145999999999993</v>
      </c>
      <c r="Y1136" s="70" t="n">
        <f aca="false">Y1135+M1136</f>
        <v>2.14028992294045</v>
      </c>
      <c r="Z1136" s="70" t="n">
        <f aca="false">MAX(Z1135,Y1136)</f>
        <v>2.15723222607672</v>
      </c>
      <c r="AA1136" s="70" t="n">
        <f aca="false">Z1136-Y1136</f>
        <v>0.016942303136263</v>
      </c>
      <c r="AB1136" s="72" t="n">
        <f aca="false">AB1135*(1+F1136)</f>
        <v>9.87608536833078</v>
      </c>
      <c r="AC1136" s="73" t="n">
        <f aca="false">MAX(AC1135,AB1136)</f>
        <v>10.0215370243201</v>
      </c>
      <c r="AD1136" s="70" t="n">
        <f aca="false">1-AB1136/AC1136</f>
        <v>0.0145139069622057</v>
      </c>
      <c r="AE1136" s="73" t="n">
        <f aca="false">AE1135*(1+M1136)</f>
        <v>7.35684012869006</v>
      </c>
      <c r="AF1136" s="73" t="n">
        <f aca="false">MAX(AF1135,AE1136)</f>
        <v>7.48272622045786</v>
      </c>
      <c r="AG1136" s="70" t="n">
        <f aca="false">1-AE1136/AF1136</f>
        <v>0.0168235597640377</v>
      </c>
      <c r="AH1136" s="74" t="n">
        <f aca="false">IF(R1136&gt;0,AH1135+1,0)</f>
        <v>9</v>
      </c>
      <c r="AI1136" s="74" t="n">
        <f aca="false">IF(U1136&gt;0,AI1135+1,0)</f>
        <v>275</v>
      </c>
      <c r="AJ1136" s="74" t="n">
        <f aca="false">IF(G1136&gt;0,AJ1135+1,0)</f>
        <v>0</v>
      </c>
      <c r="AK1136" s="74" t="n">
        <f aca="false">IF(G1136&lt;=0,AK1135+1,0)</f>
        <v>9</v>
      </c>
      <c r="AL1136" s="74" t="n">
        <f aca="false">IF(K1136&gt;0,AL1135+1,0)</f>
        <v>0</v>
      </c>
      <c r="AM1136" s="74" t="n">
        <f aca="false">IF(K1136&lt;=0,AM1135+1,0)</f>
        <v>9</v>
      </c>
    </row>
    <row r="1137" customFormat="false" ht="15" hidden="false" customHeight="false" outlineLevel="0" collapsed="false">
      <c r="A1137" s="61" t="n">
        <v>1136</v>
      </c>
      <c r="B1137" s="62" t="n">
        <v>43272.5520833333</v>
      </c>
      <c r="C1137" s="63" t="n">
        <f aca="false">YEAR(B1137)</f>
        <v>2018</v>
      </c>
      <c r="D1137" s="32" t="s">
        <v>277</v>
      </c>
      <c r="E1137" s="64" t="n">
        <v>10779.35</v>
      </c>
      <c r="F1137" s="65" t="n">
        <v>-0.0037</v>
      </c>
      <c r="G1137" s="66" t="n">
        <v>-39.883595</v>
      </c>
      <c r="H1137" s="67" t="n">
        <f aca="false">E1137+IF(D1137="Long",1,-1)*G1137</f>
        <v>10739.466405</v>
      </c>
      <c r="I1137" s="68" t="n">
        <f aca="false">Assumptions!$B$58</f>
        <v>5.35750011455817</v>
      </c>
      <c r="J1137" s="68" t="n">
        <f aca="false">INDEX(Yearly!$L$5:$L$22,MATCH(C1137,Yearly!$A$5:$A$22,0))</f>
        <v>0.54483052012456</v>
      </c>
      <c r="K1137" s="68" t="n">
        <f aca="false">G1137-I1137-J1137</f>
        <v>-45.7859256346827</v>
      </c>
      <c r="L1137" s="69" t="n">
        <f aca="false">(I1137+J1137)/Assumptions!$B$8</f>
        <v>0.000260255904029187</v>
      </c>
      <c r="M1137" s="70" t="n">
        <f aca="false">F1137-L1137</f>
        <v>-0.00396025590402919</v>
      </c>
      <c r="N1137" s="71" t="n">
        <f aca="false">G1137*Assumptions!$B$7</f>
        <v>-313684.474675</v>
      </c>
      <c r="O1137" s="71" t="n">
        <f aca="false">K1137*Assumptions!$B$7</f>
        <v>-360106.30511678</v>
      </c>
      <c r="P1137" s="68" t="n">
        <f aca="false">P1136+G1137</f>
        <v>14073.50607</v>
      </c>
      <c r="Q1137" s="68" t="n">
        <f aca="false">MAX(Q1136,P1137)</f>
        <v>14271.081635</v>
      </c>
      <c r="R1137" s="68" t="n">
        <f aca="false">Q1137-P1137</f>
        <v>197.575565000001</v>
      </c>
      <c r="S1137" s="68" t="n">
        <f aca="false">S1136+K1137</f>
        <v>7377.08495223573</v>
      </c>
      <c r="T1137" s="68" t="n">
        <f aca="false">MAX(T1136,S1137)</f>
        <v>8242.57374158216</v>
      </c>
      <c r="U1137" s="68" t="n">
        <f aca="false">T1137-S1137</f>
        <v>865.488789346427</v>
      </c>
      <c r="V1137" s="70" t="n">
        <f aca="false">V1136+F1137</f>
        <v>2.4316</v>
      </c>
      <c r="W1137" s="70" t="n">
        <f aca="false">MAX(W1136,V1137)</f>
        <v>2.4499</v>
      </c>
      <c r="X1137" s="70" t="n">
        <f aca="false">W1137-V1137</f>
        <v>0.0182999999999991</v>
      </c>
      <c r="Y1137" s="70" t="n">
        <f aca="false">Y1136+M1137</f>
        <v>2.13632966703642</v>
      </c>
      <c r="Z1137" s="70" t="n">
        <f aca="false">MAX(Z1136,Y1137)</f>
        <v>2.15723222607672</v>
      </c>
      <c r="AA1137" s="70" t="n">
        <f aca="false">Z1137-Y1137</f>
        <v>0.0209025590402923</v>
      </c>
      <c r="AB1137" s="72" t="n">
        <f aca="false">AB1136*(1+F1137)</f>
        <v>9.83954385246795</v>
      </c>
      <c r="AC1137" s="73" t="n">
        <f aca="false">MAX(AC1136,AB1137)</f>
        <v>10.0215370243201</v>
      </c>
      <c r="AD1137" s="70" t="n">
        <f aca="false">1-AB1137/AC1137</f>
        <v>0.0181602055064455</v>
      </c>
      <c r="AE1137" s="73" t="n">
        <f aca="false">AE1136*(1+M1137)</f>
        <v>7.32770515913542</v>
      </c>
      <c r="AF1137" s="73" t="n">
        <f aca="false">MAX(AF1136,AE1137)</f>
        <v>7.48272622045786</v>
      </c>
      <c r="AG1137" s="70" t="n">
        <f aca="false">1-AE1137/AF1137</f>
        <v>0.0207171900661847</v>
      </c>
      <c r="AH1137" s="74" t="n">
        <f aca="false">IF(R1137&gt;0,AH1136+1,0)</f>
        <v>10</v>
      </c>
      <c r="AI1137" s="74" t="n">
        <f aca="false">IF(U1137&gt;0,AI1136+1,0)</f>
        <v>276</v>
      </c>
      <c r="AJ1137" s="74" t="n">
        <f aca="false">IF(G1137&gt;0,AJ1136+1,0)</f>
        <v>0</v>
      </c>
      <c r="AK1137" s="74" t="n">
        <f aca="false">IF(G1137&lt;=0,AK1136+1,0)</f>
        <v>10</v>
      </c>
      <c r="AL1137" s="74" t="n">
        <f aca="false">IF(K1137&gt;0,AL1136+1,0)</f>
        <v>0</v>
      </c>
      <c r="AM1137" s="74" t="n">
        <f aca="false">IF(K1137&lt;=0,AM1136+1,0)</f>
        <v>10</v>
      </c>
    </row>
    <row r="1138" customFormat="false" ht="15" hidden="false" customHeight="false" outlineLevel="0" collapsed="false">
      <c r="A1138" s="61" t="n">
        <v>1137</v>
      </c>
      <c r="B1138" s="62" t="n">
        <v>43272.6145833333</v>
      </c>
      <c r="C1138" s="63" t="n">
        <f aca="false">YEAR(B1138)</f>
        <v>2018</v>
      </c>
      <c r="D1138" s="32" t="s">
        <v>276</v>
      </c>
      <c r="E1138" s="64" t="n">
        <v>10739.45</v>
      </c>
      <c r="F1138" s="65" t="n">
        <v>-0.0025</v>
      </c>
      <c r="G1138" s="66" t="n">
        <v>-26.848625</v>
      </c>
      <c r="H1138" s="67" t="n">
        <f aca="false">E1138+IF(D1138="Long",1,-1)*G1138</f>
        <v>10766.298625</v>
      </c>
      <c r="I1138" s="68" t="n">
        <f aca="false">Assumptions!$B$58</f>
        <v>5.35750011455817</v>
      </c>
      <c r="J1138" s="68" t="n">
        <f aca="false">INDEX(Yearly!$L$5:$L$22,MATCH(C1138,Yearly!$A$5:$A$22,0))</f>
        <v>0.54483052012456</v>
      </c>
      <c r="K1138" s="68" t="n">
        <f aca="false">G1138-I1138-J1138</f>
        <v>-32.7509556346827</v>
      </c>
      <c r="L1138" s="69" t="n">
        <f aca="false">(I1138+J1138)/Assumptions!$B$8</f>
        <v>0.000260255904029187</v>
      </c>
      <c r="M1138" s="70" t="n">
        <f aca="false">F1138-L1138</f>
        <v>-0.00276025590402919</v>
      </c>
      <c r="N1138" s="71" t="n">
        <f aca="false">G1138*Assumptions!$B$7</f>
        <v>-211164.435625</v>
      </c>
      <c r="O1138" s="71" t="n">
        <f aca="false">K1138*Assumptions!$B$7</f>
        <v>-257586.26606678</v>
      </c>
      <c r="P1138" s="68" t="n">
        <f aca="false">P1137+G1138</f>
        <v>14046.657445</v>
      </c>
      <c r="Q1138" s="68" t="n">
        <f aca="false">MAX(Q1137,P1138)</f>
        <v>14271.081635</v>
      </c>
      <c r="R1138" s="68" t="n">
        <f aca="false">Q1138-P1138</f>
        <v>224.424190000002</v>
      </c>
      <c r="S1138" s="68" t="n">
        <f aca="false">S1137+K1138</f>
        <v>7344.33399660105</v>
      </c>
      <c r="T1138" s="68" t="n">
        <f aca="false">MAX(T1137,S1138)</f>
        <v>8242.57374158216</v>
      </c>
      <c r="U1138" s="68" t="n">
        <f aca="false">T1138-S1138</f>
        <v>898.239744981111</v>
      </c>
      <c r="V1138" s="70" t="n">
        <f aca="false">V1137+F1138</f>
        <v>2.4291</v>
      </c>
      <c r="W1138" s="70" t="n">
        <f aca="false">MAX(W1137,V1138)</f>
        <v>2.4499</v>
      </c>
      <c r="X1138" s="70" t="n">
        <f aca="false">W1138-V1138</f>
        <v>0.020799999999999</v>
      </c>
      <c r="Y1138" s="70" t="n">
        <f aca="false">Y1137+M1138</f>
        <v>2.13356941113239</v>
      </c>
      <c r="Z1138" s="70" t="n">
        <f aca="false">MAX(Z1137,Y1138)</f>
        <v>2.15723222607672</v>
      </c>
      <c r="AA1138" s="70" t="n">
        <f aca="false">Z1138-Y1138</f>
        <v>0.0236628149443217</v>
      </c>
      <c r="AB1138" s="72" t="n">
        <f aca="false">AB1137*(1+F1138)</f>
        <v>9.81494499283678</v>
      </c>
      <c r="AC1138" s="73" t="n">
        <f aca="false">MAX(AC1137,AB1138)</f>
        <v>10.0215370243201</v>
      </c>
      <c r="AD1138" s="70" t="n">
        <f aca="false">1-AB1138/AC1138</f>
        <v>0.0206148049926793</v>
      </c>
      <c r="AE1138" s="73" t="n">
        <f aca="false">AE1137*(1+M1138)</f>
        <v>7.30747881770693</v>
      </c>
      <c r="AF1138" s="73" t="n">
        <f aca="false">MAX(AF1137,AE1138)</f>
        <v>7.48272622045786</v>
      </c>
      <c r="AG1138" s="70" t="n">
        <f aca="false">1-AE1138/AF1138</f>
        <v>0.0234202612240186</v>
      </c>
      <c r="AH1138" s="74" t="n">
        <f aca="false">IF(R1138&gt;0,AH1137+1,0)</f>
        <v>11</v>
      </c>
      <c r="AI1138" s="74" t="n">
        <f aca="false">IF(U1138&gt;0,AI1137+1,0)</f>
        <v>277</v>
      </c>
      <c r="AJ1138" s="74" t="n">
        <f aca="false">IF(G1138&gt;0,AJ1137+1,0)</f>
        <v>0</v>
      </c>
      <c r="AK1138" s="74" t="n">
        <f aca="false">IF(G1138&lt;=0,AK1137+1,0)</f>
        <v>11</v>
      </c>
      <c r="AL1138" s="74" t="n">
        <f aca="false">IF(K1138&gt;0,AL1137+1,0)</f>
        <v>0</v>
      </c>
      <c r="AM1138" s="74" t="n">
        <f aca="false">IF(K1138&lt;=0,AM1137+1,0)</f>
        <v>11</v>
      </c>
    </row>
    <row r="1139" customFormat="false" ht="15" hidden="false" customHeight="false" outlineLevel="0" collapsed="false">
      <c r="A1139" s="61" t="n">
        <v>1138</v>
      </c>
      <c r="B1139" s="62" t="n">
        <v>43273.59375</v>
      </c>
      <c r="C1139" s="63" t="n">
        <f aca="false">YEAR(B1139)</f>
        <v>2018</v>
      </c>
      <c r="D1139" s="32" t="s">
        <v>277</v>
      </c>
      <c r="E1139" s="64" t="n">
        <v>10765.8</v>
      </c>
      <c r="F1139" s="65" t="n">
        <v>0.0005</v>
      </c>
      <c r="G1139" s="66" t="n">
        <v>5.3829</v>
      </c>
      <c r="H1139" s="67" t="n">
        <f aca="false">E1139+IF(D1139="Long",1,-1)*G1139</f>
        <v>10771.1829</v>
      </c>
      <c r="I1139" s="68" t="n">
        <f aca="false">Assumptions!$B$58</f>
        <v>5.35750011455817</v>
      </c>
      <c r="J1139" s="68" t="n">
        <f aca="false">INDEX(Yearly!$L$5:$L$22,MATCH(C1139,Yearly!$A$5:$A$22,0))</f>
        <v>0.54483052012456</v>
      </c>
      <c r="K1139" s="68" t="n">
        <f aca="false">G1139-I1139-J1139</f>
        <v>-0.519430634682727</v>
      </c>
      <c r="L1139" s="69" t="n">
        <f aca="false">(I1139+J1139)/Assumptions!$B$8</f>
        <v>0.000260255904029187</v>
      </c>
      <c r="M1139" s="70" t="n">
        <f aca="false">F1139-L1139</f>
        <v>0.000239744095970813</v>
      </c>
      <c r="N1139" s="71" t="n">
        <f aca="false">G1139*Assumptions!$B$7</f>
        <v>42336.5085</v>
      </c>
      <c r="O1139" s="71" t="n">
        <f aca="false">K1139*Assumptions!$B$7</f>
        <v>-4085.32194177965</v>
      </c>
      <c r="P1139" s="68" t="n">
        <f aca="false">P1138+G1139</f>
        <v>14052.040345</v>
      </c>
      <c r="Q1139" s="68" t="n">
        <f aca="false">MAX(Q1138,P1139)</f>
        <v>14271.081635</v>
      </c>
      <c r="R1139" s="68" t="n">
        <f aca="false">Q1139-P1139</f>
        <v>219.041290000001</v>
      </c>
      <c r="S1139" s="68" t="n">
        <f aca="false">S1138+K1139</f>
        <v>7343.81456596636</v>
      </c>
      <c r="T1139" s="68" t="n">
        <f aca="false">MAX(T1138,S1139)</f>
        <v>8242.57374158216</v>
      </c>
      <c r="U1139" s="68" t="n">
        <f aca="false">T1139-S1139</f>
        <v>898.759175615794</v>
      </c>
      <c r="V1139" s="70" t="n">
        <f aca="false">V1138+F1139</f>
        <v>2.4296</v>
      </c>
      <c r="W1139" s="70" t="n">
        <f aca="false">MAX(W1138,V1139)</f>
        <v>2.4499</v>
      </c>
      <c r="X1139" s="70" t="n">
        <f aca="false">W1139-V1139</f>
        <v>0.0202999999999989</v>
      </c>
      <c r="Y1139" s="70" t="n">
        <f aca="false">Y1138+M1139</f>
        <v>2.13380915522836</v>
      </c>
      <c r="Z1139" s="70" t="n">
        <f aca="false">MAX(Z1138,Y1139)</f>
        <v>2.15723222607672</v>
      </c>
      <c r="AA1139" s="70" t="n">
        <f aca="false">Z1139-Y1139</f>
        <v>0.0234230708483509</v>
      </c>
      <c r="AB1139" s="72" t="n">
        <f aca="false">AB1138*(1+F1139)</f>
        <v>9.8198524653332</v>
      </c>
      <c r="AC1139" s="73" t="n">
        <f aca="false">MAX(AC1138,AB1139)</f>
        <v>10.0215370243201</v>
      </c>
      <c r="AD1139" s="70" t="n">
        <f aca="false">1-AB1139/AC1139</f>
        <v>0.0201251123951757</v>
      </c>
      <c r="AE1139" s="73" t="n">
        <f aca="false">AE1138*(1+M1139)</f>
        <v>7.3092307426099</v>
      </c>
      <c r="AF1139" s="73" t="n">
        <f aca="false">MAX(AF1138,AE1139)</f>
        <v>7.48272622045786</v>
      </c>
      <c r="AG1139" s="70" t="n">
        <f aca="false">1-AE1139/AF1139</f>
        <v>0.0231861319974026</v>
      </c>
      <c r="AH1139" s="74" t="n">
        <f aca="false">IF(R1139&gt;0,AH1138+1,0)</f>
        <v>12</v>
      </c>
      <c r="AI1139" s="74" t="n">
        <f aca="false">IF(U1139&gt;0,AI1138+1,0)</f>
        <v>278</v>
      </c>
      <c r="AJ1139" s="74" t="n">
        <f aca="false">IF(G1139&gt;0,AJ1138+1,0)</f>
        <v>1</v>
      </c>
      <c r="AK1139" s="74" t="n">
        <f aca="false">IF(G1139&lt;=0,AK1138+1,0)</f>
        <v>0</v>
      </c>
      <c r="AL1139" s="74" t="n">
        <f aca="false">IF(K1139&gt;0,AL1138+1,0)</f>
        <v>0</v>
      </c>
      <c r="AM1139" s="74" t="n">
        <f aca="false">IF(K1139&lt;=0,AM1138+1,0)</f>
        <v>12</v>
      </c>
    </row>
    <row r="1140" customFormat="false" ht="15" hidden="false" customHeight="false" outlineLevel="0" collapsed="false">
      <c r="A1140" s="61" t="n">
        <v>1139</v>
      </c>
      <c r="B1140" s="62" t="n">
        <v>43276.6145833333</v>
      </c>
      <c r="C1140" s="63" t="n">
        <f aca="false">YEAR(B1140)</f>
        <v>2018</v>
      </c>
      <c r="D1140" s="32" t="s">
        <v>276</v>
      </c>
      <c r="E1140" s="64" t="n">
        <v>10771.7</v>
      </c>
      <c r="F1140" s="65" t="n">
        <v>-0.0017</v>
      </c>
      <c r="G1140" s="66" t="n">
        <v>-18.31189</v>
      </c>
      <c r="H1140" s="67" t="n">
        <f aca="false">E1140+IF(D1140="Long",1,-1)*G1140</f>
        <v>10790.01189</v>
      </c>
      <c r="I1140" s="68" t="n">
        <f aca="false">Assumptions!$B$58</f>
        <v>5.35750011455817</v>
      </c>
      <c r="J1140" s="68" t="n">
        <f aca="false">INDEX(Yearly!$L$5:$L$22,MATCH(C1140,Yearly!$A$5:$A$22,0))</f>
        <v>0.54483052012456</v>
      </c>
      <c r="K1140" s="68" t="n">
        <f aca="false">G1140-I1140-J1140</f>
        <v>-24.2142206346827</v>
      </c>
      <c r="L1140" s="69" t="n">
        <f aca="false">(I1140+J1140)/Assumptions!$B$8</f>
        <v>0.000260255904029187</v>
      </c>
      <c r="M1140" s="70" t="n">
        <f aca="false">F1140-L1140</f>
        <v>-0.00196025590402919</v>
      </c>
      <c r="N1140" s="71" t="n">
        <f aca="false">G1140*Assumptions!$B$7</f>
        <v>-144023.01485</v>
      </c>
      <c r="O1140" s="71" t="n">
        <f aca="false">K1140*Assumptions!$B$7</f>
        <v>-190444.84529178</v>
      </c>
      <c r="P1140" s="68" t="n">
        <f aca="false">P1139+G1140</f>
        <v>14033.728455</v>
      </c>
      <c r="Q1140" s="68" t="n">
        <f aca="false">MAX(Q1139,P1140)</f>
        <v>14271.081635</v>
      </c>
      <c r="R1140" s="68" t="n">
        <f aca="false">Q1140-P1140</f>
        <v>237.353180000002</v>
      </c>
      <c r="S1140" s="68" t="n">
        <f aca="false">S1139+K1140</f>
        <v>7319.60034533168</v>
      </c>
      <c r="T1140" s="68" t="n">
        <f aca="false">MAX(T1139,S1140)</f>
        <v>8242.57374158216</v>
      </c>
      <c r="U1140" s="68" t="n">
        <f aca="false">T1140-S1140</f>
        <v>922.973396250476</v>
      </c>
      <c r="V1140" s="70" t="n">
        <f aca="false">V1139+F1140</f>
        <v>2.4279</v>
      </c>
      <c r="W1140" s="70" t="n">
        <f aca="false">MAX(W1139,V1140)</f>
        <v>2.4499</v>
      </c>
      <c r="X1140" s="70" t="n">
        <f aca="false">W1140-V1140</f>
        <v>0.0219999999999989</v>
      </c>
      <c r="Y1140" s="70" t="n">
        <f aca="false">Y1139+M1140</f>
        <v>2.13184889932434</v>
      </c>
      <c r="Z1140" s="70" t="n">
        <f aca="false">MAX(Z1139,Y1140)</f>
        <v>2.15723222607672</v>
      </c>
      <c r="AA1140" s="70" t="n">
        <f aca="false">Z1140-Y1140</f>
        <v>0.02538332675238</v>
      </c>
      <c r="AB1140" s="72" t="n">
        <f aca="false">AB1139*(1+F1140)</f>
        <v>9.80315871614213</v>
      </c>
      <c r="AC1140" s="73" t="n">
        <f aca="false">MAX(AC1139,AB1140)</f>
        <v>10.0215370243201</v>
      </c>
      <c r="AD1140" s="70" t="n">
        <f aca="false">1-AB1140/AC1140</f>
        <v>0.0217908997041039</v>
      </c>
      <c r="AE1140" s="73" t="n">
        <f aca="false">AE1139*(1+M1140)</f>
        <v>7.29490277989279</v>
      </c>
      <c r="AF1140" s="73" t="n">
        <f aca="false">MAX(AF1139,AE1140)</f>
        <v>7.48272622045786</v>
      </c>
      <c r="AG1140" s="70" t="n">
        <f aca="false">1-AE1140/AF1140</f>
        <v>0.0251009371492922</v>
      </c>
      <c r="AH1140" s="74" t="n">
        <f aca="false">IF(R1140&gt;0,AH1139+1,0)</f>
        <v>13</v>
      </c>
      <c r="AI1140" s="74" t="n">
        <f aca="false">IF(U1140&gt;0,AI1139+1,0)</f>
        <v>279</v>
      </c>
      <c r="AJ1140" s="74" t="n">
        <f aca="false">IF(G1140&gt;0,AJ1139+1,0)</f>
        <v>0</v>
      </c>
      <c r="AK1140" s="74" t="n">
        <f aca="false">IF(G1140&lt;=0,AK1139+1,0)</f>
        <v>1</v>
      </c>
      <c r="AL1140" s="74" t="n">
        <f aca="false">IF(K1140&gt;0,AL1139+1,0)</f>
        <v>0</v>
      </c>
      <c r="AM1140" s="74" t="n">
        <f aca="false">IF(K1140&lt;=0,AM1139+1,0)</f>
        <v>13</v>
      </c>
    </row>
    <row r="1141" customFormat="false" ht="15" hidden="false" customHeight="false" outlineLevel="0" collapsed="false">
      <c r="A1141" s="61" t="n">
        <v>1140</v>
      </c>
      <c r="B1141" s="62" t="n">
        <v>43277.46875</v>
      </c>
      <c r="C1141" s="63" t="n">
        <f aca="false">YEAR(B1141)</f>
        <v>2018</v>
      </c>
      <c r="D1141" s="32" t="s">
        <v>277</v>
      </c>
      <c r="E1141" s="64" t="n">
        <v>10790.3</v>
      </c>
      <c r="F1141" s="65" t="n">
        <v>-0.0022</v>
      </c>
      <c r="G1141" s="66" t="n">
        <v>-23.73866</v>
      </c>
      <c r="H1141" s="67" t="n">
        <f aca="false">E1141+IF(D1141="Long",1,-1)*G1141</f>
        <v>10766.56134</v>
      </c>
      <c r="I1141" s="68" t="n">
        <f aca="false">Assumptions!$B$58</f>
        <v>5.35750011455817</v>
      </c>
      <c r="J1141" s="68" t="n">
        <f aca="false">INDEX(Yearly!$L$5:$L$22,MATCH(C1141,Yearly!$A$5:$A$22,0))</f>
        <v>0.54483052012456</v>
      </c>
      <c r="K1141" s="68" t="n">
        <f aca="false">G1141-I1141-J1141</f>
        <v>-29.6409906346827</v>
      </c>
      <c r="L1141" s="69" t="n">
        <f aca="false">(I1141+J1141)/Assumptions!$B$8</f>
        <v>0.000260255904029187</v>
      </c>
      <c r="M1141" s="70" t="n">
        <f aca="false">F1141-L1141</f>
        <v>-0.00246025590402919</v>
      </c>
      <c r="N1141" s="71" t="n">
        <f aca="false">G1141*Assumptions!$B$7</f>
        <v>-186704.5609</v>
      </c>
      <c r="O1141" s="71" t="n">
        <f aca="false">K1141*Assumptions!$B$7</f>
        <v>-233126.39134178</v>
      </c>
      <c r="P1141" s="68" t="n">
        <f aca="false">P1140+G1141</f>
        <v>14009.989795</v>
      </c>
      <c r="Q1141" s="68" t="n">
        <f aca="false">MAX(Q1140,P1141)</f>
        <v>14271.081635</v>
      </c>
      <c r="R1141" s="68" t="n">
        <f aca="false">Q1141-P1141</f>
        <v>261.091840000003</v>
      </c>
      <c r="S1141" s="68" t="n">
        <f aca="false">S1140+K1141</f>
        <v>7289.959354697</v>
      </c>
      <c r="T1141" s="68" t="n">
        <f aca="false">MAX(T1140,S1141)</f>
        <v>8242.57374158216</v>
      </c>
      <c r="U1141" s="68" t="n">
        <f aca="false">T1141-S1141</f>
        <v>952.614386885159</v>
      </c>
      <c r="V1141" s="70" t="n">
        <f aca="false">V1140+F1141</f>
        <v>2.4257</v>
      </c>
      <c r="W1141" s="70" t="n">
        <f aca="false">MAX(W1140,V1141)</f>
        <v>2.4499</v>
      </c>
      <c r="X1141" s="70" t="n">
        <f aca="false">W1141-V1141</f>
        <v>0.0241999999999991</v>
      </c>
      <c r="Y1141" s="70" t="n">
        <f aca="false">Y1140+M1141</f>
        <v>2.12938864342031</v>
      </c>
      <c r="Z1141" s="70" t="n">
        <f aca="false">MAX(Z1140,Y1141)</f>
        <v>2.15723222607672</v>
      </c>
      <c r="AA1141" s="70" t="n">
        <f aca="false">Z1141-Y1141</f>
        <v>0.0278435826564092</v>
      </c>
      <c r="AB1141" s="72" t="n">
        <f aca="false">AB1140*(1+F1141)</f>
        <v>9.78159176696662</v>
      </c>
      <c r="AC1141" s="73" t="n">
        <f aca="false">MAX(AC1140,AB1141)</f>
        <v>10.0215370243201</v>
      </c>
      <c r="AD1141" s="70" t="n">
        <f aca="false">1-AB1141/AC1141</f>
        <v>0.0239429597247549</v>
      </c>
      <c r="AE1141" s="73" t="n">
        <f aca="false">AE1140*(1+M1141)</f>
        <v>7.27695545225924</v>
      </c>
      <c r="AF1141" s="73" t="n">
        <f aca="false">MAX(AF1140,AE1141)</f>
        <v>7.48272622045786</v>
      </c>
      <c r="AG1141" s="70" t="n">
        <f aca="false">1-AE1141/AF1141</f>
        <v>0.0274994383245031</v>
      </c>
      <c r="AH1141" s="74" t="n">
        <f aca="false">IF(R1141&gt;0,AH1140+1,0)</f>
        <v>14</v>
      </c>
      <c r="AI1141" s="74" t="n">
        <f aca="false">IF(U1141&gt;0,AI1140+1,0)</f>
        <v>280</v>
      </c>
      <c r="AJ1141" s="74" t="n">
        <f aca="false">IF(G1141&gt;0,AJ1140+1,0)</f>
        <v>0</v>
      </c>
      <c r="AK1141" s="74" t="n">
        <f aca="false">IF(G1141&lt;=0,AK1140+1,0)</f>
        <v>2</v>
      </c>
      <c r="AL1141" s="74" t="n">
        <f aca="false">IF(K1141&gt;0,AL1140+1,0)</f>
        <v>0</v>
      </c>
      <c r="AM1141" s="74" t="n">
        <f aca="false">IF(K1141&lt;=0,AM1140+1,0)</f>
        <v>14</v>
      </c>
    </row>
    <row r="1142" customFormat="false" ht="15" hidden="false" customHeight="false" outlineLevel="0" collapsed="false">
      <c r="A1142" s="61" t="n">
        <v>1141</v>
      </c>
      <c r="B1142" s="62" t="n">
        <v>43277.5729166667</v>
      </c>
      <c r="C1142" s="63" t="n">
        <f aca="false">YEAR(B1142)</f>
        <v>2018</v>
      </c>
      <c r="D1142" s="32" t="s">
        <v>276</v>
      </c>
      <c r="E1142" s="64" t="n">
        <v>10766.55</v>
      </c>
      <c r="F1142" s="65" t="n">
        <v>0.0062</v>
      </c>
      <c r="G1142" s="66" t="n">
        <v>66.75261</v>
      </c>
      <c r="H1142" s="67" t="n">
        <f aca="false">E1142+IF(D1142="Long",1,-1)*G1142</f>
        <v>10699.79739</v>
      </c>
      <c r="I1142" s="68" t="n">
        <f aca="false">Assumptions!$B$58</f>
        <v>5.35750011455817</v>
      </c>
      <c r="J1142" s="68" t="n">
        <f aca="false">INDEX(Yearly!$L$5:$L$22,MATCH(C1142,Yearly!$A$5:$A$22,0))</f>
        <v>0.54483052012456</v>
      </c>
      <c r="K1142" s="68" t="n">
        <f aca="false">G1142-I1142-J1142</f>
        <v>60.8502793653173</v>
      </c>
      <c r="L1142" s="69" t="n">
        <f aca="false">(I1142+J1142)/Assumptions!$B$8</f>
        <v>0.000260255904029187</v>
      </c>
      <c r="M1142" s="70" t="n">
        <f aca="false">F1142-L1142</f>
        <v>0.00593974409597081</v>
      </c>
      <c r="N1142" s="71" t="n">
        <f aca="false">G1142*Assumptions!$B$7</f>
        <v>525009.27765</v>
      </c>
      <c r="O1142" s="71" t="n">
        <f aca="false">K1142*Assumptions!$B$7</f>
        <v>478587.44720822</v>
      </c>
      <c r="P1142" s="68" t="n">
        <f aca="false">P1141+G1142</f>
        <v>14076.742405</v>
      </c>
      <c r="Q1142" s="68" t="n">
        <f aca="false">MAX(Q1141,P1142)</f>
        <v>14271.081635</v>
      </c>
      <c r="R1142" s="68" t="n">
        <f aca="false">Q1142-P1142</f>
        <v>194.339230000003</v>
      </c>
      <c r="S1142" s="68" t="n">
        <f aca="false">S1141+K1142</f>
        <v>7350.80963406232</v>
      </c>
      <c r="T1142" s="68" t="n">
        <f aca="false">MAX(T1141,S1142)</f>
        <v>8242.57374158216</v>
      </c>
      <c r="U1142" s="68" t="n">
        <f aca="false">T1142-S1142</f>
        <v>891.764107519842</v>
      </c>
      <c r="V1142" s="70" t="n">
        <f aca="false">V1141+F1142</f>
        <v>2.4319</v>
      </c>
      <c r="W1142" s="70" t="n">
        <f aca="false">MAX(W1141,V1142)</f>
        <v>2.4499</v>
      </c>
      <c r="X1142" s="70" t="n">
        <f aca="false">W1142-V1142</f>
        <v>0.0179999999999989</v>
      </c>
      <c r="Y1142" s="70" t="n">
        <f aca="false">Y1141+M1142</f>
        <v>2.13532838751628</v>
      </c>
      <c r="Z1142" s="70" t="n">
        <f aca="false">MAX(Z1141,Y1142)</f>
        <v>2.15723222607672</v>
      </c>
      <c r="AA1142" s="70" t="n">
        <f aca="false">Z1142-Y1142</f>
        <v>0.0219038385604384</v>
      </c>
      <c r="AB1142" s="72" t="n">
        <f aca="false">AB1141*(1+F1142)</f>
        <v>9.84223763592181</v>
      </c>
      <c r="AC1142" s="73" t="n">
        <f aca="false">MAX(AC1141,AB1142)</f>
        <v>10.0215370243201</v>
      </c>
      <c r="AD1142" s="70" t="n">
        <f aca="false">1-AB1142/AC1142</f>
        <v>0.0178914060750484</v>
      </c>
      <c r="AE1142" s="73" t="n">
        <f aca="false">AE1141*(1+M1142)</f>
        <v>7.32017870544344</v>
      </c>
      <c r="AF1142" s="73" t="n">
        <f aca="false">MAX(AF1141,AE1142)</f>
        <v>7.48272622045786</v>
      </c>
      <c r="AG1142" s="70" t="n">
        <f aca="false">1-AE1142/AF1142</f>
        <v>0.0217230338549628</v>
      </c>
      <c r="AH1142" s="74" t="n">
        <f aca="false">IF(R1142&gt;0,AH1141+1,0)</f>
        <v>15</v>
      </c>
      <c r="AI1142" s="74" t="n">
        <f aca="false">IF(U1142&gt;0,AI1141+1,0)</f>
        <v>281</v>
      </c>
      <c r="AJ1142" s="74" t="n">
        <f aca="false">IF(G1142&gt;0,AJ1141+1,0)</f>
        <v>1</v>
      </c>
      <c r="AK1142" s="74" t="n">
        <f aca="false">IF(G1142&lt;=0,AK1141+1,0)</f>
        <v>0</v>
      </c>
      <c r="AL1142" s="74" t="n">
        <f aca="false">IF(K1142&gt;0,AL1141+1,0)</f>
        <v>1</v>
      </c>
      <c r="AM1142" s="74" t="n">
        <f aca="false">IF(K1142&lt;=0,AM1141+1,0)</f>
        <v>0</v>
      </c>
    </row>
    <row r="1143" customFormat="false" ht="15" hidden="false" customHeight="false" outlineLevel="0" collapsed="false">
      <c r="A1143" s="61" t="n">
        <v>1142</v>
      </c>
      <c r="B1143" s="62" t="n">
        <v>43280.59375</v>
      </c>
      <c r="C1143" s="63" t="n">
        <f aca="false">YEAR(B1143)</f>
        <v>2018</v>
      </c>
      <c r="D1143" s="32" t="s">
        <v>277</v>
      </c>
      <c r="E1143" s="64" t="n">
        <v>10700.15</v>
      </c>
      <c r="F1143" s="65" t="n">
        <v>-0.0028</v>
      </c>
      <c r="G1143" s="66" t="n">
        <v>-29.96042</v>
      </c>
      <c r="H1143" s="67" t="n">
        <f aca="false">E1143+IF(D1143="Long",1,-1)*G1143</f>
        <v>10670.18958</v>
      </c>
      <c r="I1143" s="68" t="n">
        <f aca="false">Assumptions!$B$58</f>
        <v>5.35750011455817</v>
      </c>
      <c r="J1143" s="68" t="n">
        <f aca="false">INDEX(Yearly!$L$5:$L$22,MATCH(C1143,Yearly!$A$5:$A$22,0))</f>
        <v>0.54483052012456</v>
      </c>
      <c r="K1143" s="68" t="n">
        <f aca="false">G1143-I1143-J1143</f>
        <v>-35.8627506346827</v>
      </c>
      <c r="L1143" s="69" t="n">
        <f aca="false">(I1143+J1143)/Assumptions!$B$8</f>
        <v>0.000260255904029187</v>
      </c>
      <c r="M1143" s="70" t="n">
        <f aca="false">F1143-L1143</f>
        <v>-0.00306025590402919</v>
      </c>
      <c r="N1143" s="71" t="n">
        <f aca="false">G1143*Assumptions!$B$7</f>
        <v>-235638.7033</v>
      </c>
      <c r="O1143" s="71" t="n">
        <f aca="false">K1143*Assumptions!$B$7</f>
        <v>-282060.53374178</v>
      </c>
      <c r="P1143" s="68" t="n">
        <f aca="false">P1142+G1143</f>
        <v>14046.781985</v>
      </c>
      <c r="Q1143" s="68" t="n">
        <f aca="false">MAX(Q1142,P1143)</f>
        <v>14271.081635</v>
      </c>
      <c r="R1143" s="68" t="n">
        <f aca="false">Q1143-P1143</f>
        <v>224.299650000003</v>
      </c>
      <c r="S1143" s="68" t="n">
        <f aca="false">S1142+K1143</f>
        <v>7314.94688342763</v>
      </c>
      <c r="T1143" s="68" t="n">
        <f aca="false">MAX(T1142,S1143)</f>
        <v>8242.57374158216</v>
      </c>
      <c r="U1143" s="68" t="n">
        <f aca="false">T1143-S1143</f>
        <v>927.626858154525</v>
      </c>
      <c r="V1143" s="70" t="n">
        <f aca="false">V1142+F1143</f>
        <v>2.4291</v>
      </c>
      <c r="W1143" s="70" t="n">
        <f aca="false">MAX(W1142,V1143)</f>
        <v>2.4499</v>
      </c>
      <c r="X1143" s="70" t="n">
        <f aca="false">W1143-V1143</f>
        <v>0.020799999999999</v>
      </c>
      <c r="Y1143" s="70" t="n">
        <f aca="false">Y1142+M1143</f>
        <v>2.13226813161225</v>
      </c>
      <c r="Z1143" s="70" t="n">
        <f aca="false">MAX(Z1142,Y1143)</f>
        <v>2.15723222607672</v>
      </c>
      <c r="AA1143" s="70" t="n">
        <f aca="false">Z1143-Y1143</f>
        <v>0.0249640944644676</v>
      </c>
      <c r="AB1143" s="72" t="n">
        <f aca="false">AB1142*(1+F1143)</f>
        <v>9.81467937054123</v>
      </c>
      <c r="AC1143" s="73" t="n">
        <f aca="false">MAX(AC1142,AB1143)</f>
        <v>10.0215370243201</v>
      </c>
      <c r="AD1143" s="70" t="n">
        <f aca="false">1-AB1143/AC1143</f>
        <v>0.0206413101380382</v>
      </c>
      <c r="AE1143" s="73" t="n">
        <f aca="false">AE1142*(1+M1143)</f>
        <v>7.29777708534156</v>
      </c>
      <c r="AF1143" s="73" t="n">
        <f aca="false">MAX(AF1142,AE1143)</f>
        <v>7.48272622045786</v>
      </c>
      <c r="AG1143" s="70" t="n">
        <f aca="false">1-AE1143/AF1143</f>
        <v>0.0247168117163838</v>
      </c>
      <c r="AH1143" s="74" t="n">
        <f aca="false">IF(R1143&gt;0,AH1142+1,0)</f>
        <v>16</v>
      </c>
      <c r="AI1143" s="74" t="n">
        <f aca="false">IF(U1143&gt;0,AI1142+1,0)</f>
        <v>282</v>
      </c>
      <c r="AJ1143" s="74" t="n">
        <f aca="false">IF(G1143&gt;0,AJ1142+1,0)</f>
        <v>0</v>
      </c>
      <c r="AK1143" s="74" t="n">
        <f aca="false">IF(G1143&lt;=0,AK1142+1,0)</f>
        <v>1</v>
      </c>
      <c r="AL1143" s="74" t="n">
        <f aca="false">IF(K1143&gt;0,AL1142+1,0)</f>
        <v>0</v>
      </c>
      <c r="AM1143" s="74" t="n">
        <f aca="false">IF(K1143&lt;=0,AM1142+1,0)</f>
        <v>1</v>
      </c>
    </row>
    <row r="1144" customFormat="false" ht="15" hidden="false" customHeight="false" outlineLevel="0" collapsed="false">
      <c r="A1144" s="61" t="n">
        <v>1143</v>
      </c>
      <c r="B1144" s="62" t="n">
        <v>43283.40625</v>
      </c>
      <c r="C1144" s="63" t="n">
        <f aca="false">YEAR(B1144)</f>
        <v>2018</v>
      </c>
      <c r="D1144" s="32" t="s">
        <v>276</v>
      </c>
      <c r="E1144" s="64" t="n">
        <v>10670.25</v>
      </c>
      <c r="F1144" s="65" t="n">
        <v>-0.0019</v>
      </c>
      <c r="G1144" s="66" t="n">
        <v>-20.273475</v>
      </c>
      <c r="H1144" s="67" t="n">
        <f aca="false">E1144+IF(D1144="Long",1,-1)*G1144</f>
        <v>10690.523475</v>
      </c>
      <c r="I1144" s="68" t="n">
        <f aca="false">Assumptions!$B$58</f>
        <v>5.35750011455817</v>
      </c>
      <c r="J1144" s="68" t="n">
        <f aca="false">INDEX(Yearly!$L$5:$L$22,MATCH(C1144,Yearly!$A$5:$A$22,0))</f>
        <v>0.54483052012456</v>
      </c>
      <c r="K1144" s="68" t="n">
        <f aca="false">G1144-I1144-J1144</f>
        <v>-26.1758056346827</v>
      </c>
      <c r="L1144" s="69" t="n">
        <f aca="false">(I1144+J1144)/Assumptions!$B$8</f>
        <v>0.000260255904029187</v>
      </c>
      <c r="M1144" s="70" t="n">
        <f aca="false">F1144-L1144</f>
        <v>-0.00216025590402919</v>
      </c>
      <c r="N1144" s="71" t="n">
        <f aca="false">G1144*Assumptions!$B$7</f>
        <v>-159450.880875</v>
      </c>
      <c r="O1144" s="71" t="n">
        <f aca="false">K1144*Assumptions!$B$7</f>
        <v>-205872.71131678</v>
      </c>
      <c r="P1144" s="68" t="n">
        <f aca="false">P1143+G1144</f>
        <v>14026.50851</v>
      </c>
      <c r="Q1144" s="68" t="n">
        <f aca="false">MAX(Q1143,P1144)</f>
        <v>14271.081635</v>
      </c>
      <c r="R1144" s="68" t="n">
        <f aca="false">Q1144-P1144</f>
        <v>244.573125000003</v>
      </c>
      <c r="S1144" s="68" t="n">
        <f aca="false">S1143+K1144</f>
        <v>7288.77107779295</v>
      </c>
      <c r="T1144" s="68" t="n">
        <f aca="false">MAX(T1143,S1144)</f>
        <v>8242.57374158216</v>
      </c>
      <c r="U1144" s="68" t="n">
        <f aca="false">T1144-S1144</f>
        <v>953.802663789207</v>
      </c>
      <c r="V1144" s="70" t="n">
        <f aca="false">V1143+F1144</f>
        <v>2.4272</v>
      </c>
      <c r="W1144" s="70" t="n">
        <f aca="false">MAX(W1143,V1144)</f>
        <v>2.4499</v>
      </c>
      <c r="X1144" s="70" t="n">
        <f aca="false">W1144-V1144</f>
        <v>0.0226999999999991</v>
      </c>
      <c r="Y1144" s="70" t="n">
        <f aca="false">Y1143+M1144</f>
        <v>2.13010787570822</v>
      </c>
      <c r="Z1144" s="70" t="n">
        <f aca="false">MAX(Z1143,Y1144)</f>
        <v>2.15723222607672</v>
      </c>
      <c r="AA1144" s="70" t="n">
        <f aca="false">Z1144-Y1144</f>
        <v>0.0271243503684966</v>
      </c>
      <c r="AB1144" s="72" t="n">
        <f aca="false">AB1143*(1+F1144)</f>
        <v>9.7960314797372</v>
      </c>
      <c r="AC1144" s="73" t="n">
        <f aca="false">MAX(AC1143,AB1144)</f>
        <v>10.0215370243201</v>
      </c>
      <c r="AD1144" s="70" t="n">
        <f aca="false">1-AB1144/AC1144</f>
        <v>0.022502091648776</v>
      </c>
      <c r="AE1144" s="73" t="n">
        <f aca="false">AE1143*(1+M1144)</f>
        <v>7.28201201930666</v>
      </c>
      <c r="AF1144" s="73" t="n">
        <f aca="false">MAX(AF1143,AE1144)</f>
        <v>7.48272622045786</v>
      </c>
      <c r="AG1144" s="70" t="n">
        <f aca="false">1-AE1144/AF1144</f>
        <v>0.026823672981974</v>
      </c>
      <c r="AH1144" s="74" t="n">
        <f aca="false">IF(R1144&gt;0,AH1143+1,0)</f>
        <v>17</v>
      </c>
      <c r="AI1144" s="74" t="n">
        <f aca="false">IF(U1144&gt;0,AI1143+1,0)</f>
        <v>283</v>
      </c>
      <c r="AJ1144" s="74" t="n">
        <f aca="false">IF(G1144&gt;0,AJ1143+1,0)</f>
        <v>0</v>
      </c>
      <c r="AK1144" s="74" t="n">
        <f aca="false">IF(G1144&lt;=0,AK1143+1,0)</f>
        <v>2</v>
      </c>
      <c r="AL1144" s="74" t="n">
        <f aca="false">IF(K1144&gt;0,AL1143+1,0)</f>
        <v>0</v>
      </c>
      <c r="AM1144" s="74" t="n">
        <f aca="false">IF(K1144&lt;=0,AM1143+1,0)</f>
        <v>2</v>
      </c>
    </row>
    <row r="1145" customFormat="false" ht="15" hidden="false" customHeight="false" outlineLevel="0" collapsed="false">
      <c r="A1145" s="61" t="n">
        <v>1144</v>
      </c>
      <c r="B1145" s="62" t="n">
        <v>43284.46875</v>
      </c>
      <c r="C1145" s="63" t="n">
        <f aca="false">YEAR(B1145)</f>
        <v>2018</v>
      </c>
      <c r="D1145" s="32" t="s">
        <v>277</v>
      </c>
      <c r="E1145" s="64" t="n">
        <v>10690.75</v>
      </c>
      <c r="F1145" s="65" t="n">
        <v>0.0256</v>
      </c>
      <c r="G1145" s="66" t="n">
        <v>273.6832</v>
      </c>
      <c r="H1145" s="67" t="n">
        <f aca="false">E1145+IF(D1145="Long",1,-1)*G1145</f>
        <v>10964.4332</v>
      </c>
      <c r="I1145" s="68" t="n">
        <f aca="false">Assumptions!$B$58</f>
        <v>5.35750011455817</v>
      </c>
      <c r="J1145" s="68" t="n">
        <f aca="false">INDEX(Yearly!$L$5:$L$22,MATCH(C1145,Yearly!$A$5:$A$22,0))</f>
        <v>0.54483052012456</v>
      </c>
      <c r="K1145" s="68" t="n">
        <f aca="false">G1145-I1145-J1145</f>
        <v>267.780869365317</v>
      </c>
      <c r="L1145" s="69" t="n">
        <f aca="false">(I1145+J1145)/Assumptions!$B$8</f>
        <v>0.000260255904029187</v>
      </c>
      <c r="M1145" s="70" t="n">
        <f aca="false">F1145-L1145</f>
        <v>0.0253397440959708</v>
      </c>
      <c r="N1145" s="71" t="n">
        <f aca="false">G1145*Assumptions!$B$7</f>
        <v>2152518.368</v>
      </c>
      <c r="O1145" s="71" t="n">
        <f aca="false">K1145*Assumptions!$B$7</f>
        <v>2106096.53755822</v>
      </c>
      <c r="P1145" s="68" t="n">
        <f aca="false">P1144+G1145</f>
        <v>14300.19171</v>
      </c>
      <c r="Q1145" s="68" t="n">
        <f aca="false">MAX(Q1144,P1145)</f>
        <v>14300.19171</v>
      </c>
      <c r="R1145" s="68" t="n">
        <f aca="false">Q1145-P1145</f>
        <v>0</v>
      </c>
      <c r="S1145" s="68" t="n">
        <f aca="false">S1144+K1145</f>
        <v>7556.55194715827</v>
      </c>
      <c r="T1145" s="68" t="n">
        <f aca="false">MAX(T1144,S1145)</f>
        <v>8242.57374158216</v>
      </c>
      <c r="U1145" s="68" t="n">
        <f aca="false">T1145-S1145</f>
        <v>686.02179442389</v>
      </c>
      <c r="V1145" s="70" t="n">
        <f aca="false">V1144+F1145</f>
        <v>2.4528</v>
      </c>
      <c r="W1145" s="70" t="n">
        <f aca="false">MAX(W1144,V1145)</f>
        <v>2.4528</v>
      </c>
      <c r="X1145" s="70" t="n">
        <f aca="false">W1145-V1145</f>
        <v>0</v>
      </c>
      <c r="Y1145" s="70" t="n">
        <f aca="false">Y1144+M1145</f>
        <v>2.15544761980419</v>
      </c>
      <c r="Z1145" s="70" t="n">
        <f aca="false">MAX(Z1144,Y1145)</f>
        <v>2.15723222607672</v>
      </c>
      <c r="AA1145" s="70" t="n">
        <f aca="false">Z1145-Y1145</f>
        <v>0.00178460627252575</v>
      </c>
      <c r="AB1145" s="72" t="n">
        <f aca="false">AB1144*(1+F1145)</f>
        <v>10.0468098856185</v>
      </c>
      <c r="AC1145" s="73" t="n">
        <f aca="false">MAX(AC1144,AB1145)</f>
        <v>10.0468098856185</v>
      </c>
      <c r="AD1145" s="70" t="n">
        <f aca="false">1-AB1145/AC1145</f>
        <v>0</v>
      </c>
      <c r="AE1145" s="73" t="n">
        <f aca="false">AE1144*(1+M1145)</f>
        <v>7.46653634037968</v>
      </c>
      <c r="AF1145" s="73" t="n">
        <f aca="false">MAX(AF1144,AE1145)</f>
        <v>7.48272622045786</v>
      </c>
      <c r="AG1145" s="70" t="n">
        <f aca="false">1-AE1145/AF1145</f>
        <v>0.00216363389508034</v>
      </c>
      <c r="AH1145" s="74" t="n">
        <f aca="false">IF(R1145&gt;0,AH1144+1,0)</f>
        <v>0</v>
      </c>
      <c r="AI1145" s="74" t="n">
        <f aca="false">IF(U1145&gt;0,AI1144+1,0)</f>
        <v>284</v>
      </c>
      <c r="AJ1145" s="74" t="n">
        <f aca="false">IF(G1145&gt;0,AJ1144+1,0)</f>
        <v>1</v>
      </c>
      <c r="AK1145" s="74" t="n">
        <f aca="false">IF(G1145&lt;=0,AK1144+1,0)</f>
        <v>0</v>
      </c>
      <c r="AL1145" s="74" t="n">
        <f aca="false">IF(K1145&gt;0,AL1144+1,0)</f>
        <v>1</v>
      </c>
      <c r="AM1145" s="74" t="n">
        <f aca="false">IF(K1145&lt;=0,AM1144+1,0)</f>
        <v>0</v>
      </c>
    </row>
    <row r="1146" customFormat="false" ht="15" hidden="false" customHeight="false" outlineLevel="0" collapsed="false">
      <c r="A1146" s="61" t="n">
        <v>1145</v>
      </c>
      <c r="B1146" s="62" t="n">
        <v>43297.59375</v>
      </c>
      <c r="C1146" s="63" t="n">
        <f aca="false">YEAR(B1146)</f>
        <v>2018</v>
      </c>
      <c r="D1146" s="32" t="s">
        <v>276</v>
      </c>
      <c r="E1146" s="64" t="n">
        <v>10964.8</v>
      </c>
      <c r="F1146" s="65" t="n">
        <v>0</v>
      </c>
      <c r="G1146" s="66" t="n">
        <v>0</v>
      </c>
      <c r="H1146" s="67" t="n">
        <f aca="false">E1146+IF(D1146="Long",1,-1)*G1146</f>
        <v>10964.8</v>
      </c>
      <c r="I1146" s="68" t="n">
        <f aca="false">Assumptions!$B$58</f>
        <v>5.35750011455817</v>
      </c>
      <c r="J1146" s="68" t="n">
        <f aca="false">INDEX(Yearly!$L$5:$L$22,MATCH(C1146,Yearly!$A$5:$A$22,0))</f>
        <v>0.54483052012456</v>
      </c>
      <c r="K1146" s="68" t="n">
        <f aca="false">G1146-I1146-J1146</f>
        <v>-5.90233063468273</v>
      </c>
      <c r="L1146" s="69" t="n">
        <f aca="false">(I1146+J1146)/Assumptions!$B$8</f>
        <v>0.000260255904029187</v>
      </c>
      <c r="M1146" s="70" t="n">
        <f aca="false">F1146-L1146</f>
        <v>-0.000260255904029187</v>
      </c>
      <c r="N1146" s="71" t="n">
        <f aca="false">G1146*Assumptions!$B$7</f>
        <v>0</v>
      </c>
      <c r="O1146" s="71" t="n">
        <f aca="false">K1146*Assumptions!$B$7</f>
        <v>-46421.8304417797</v>
      </c>
      <c r="P1146" s="68" t="n">
        <f aca="false">P1145+G1146</f>
        <v>14300.19171</v>
      </c>
      <c r="Q1146" s="68" t="n">
        <f aca="false">MAX(Q1145,P1146)</f>
        <v>14300.19171</v>
      </c>
      <c r="R1146" s="68" t="n">
        <f aca="false">Q1146-P1146</f>
        <v>0</v>
      </c>
      <c r="S1146" s="68" t="n">
        <f aca="false">S1145+K1146</f>
        <v>7550.64961652358</v>
      </c>
      <c r="T1146" s="68" t="n">
        <f aca="false">MAX(T1145,S1146)</f>
        <v>8242.57374158216</v>
      </c>
      <c r="U1146" s="68" t="n">
        <f aca="false">T1146-S1146</f>
        <v>691.924125058573</v>
      </c>
      <c r="V1146" s="70" t="n">
        <f aca="false">V1145+F1146</f>
        <v>2.4528</v>
      </c>
      <c r="W1146" s="70" t="n">
        <f aca="false">MAX(W1145,V1146)</f>
        <v>2.4528</v>
      </c>
      <c r="X1146" s="70" t="n">
        <f aca="false">W1146-V1146</f>
        <v>0</v>
      </c>
      <c r="Y1146" s="70" t="n">
        <f aca="false">Y1145+M1146</f>
        <v>2.15518736390016</v>
      </c>
      <c r="Z1146" s="70" t="n">
        <f aca="false">MAX(Z1145,Y1146)</f>
        <v>2.15723222607672</v>
      </c>
      <c r="AA1146" s="70" t="n">
        <f aca="false">Z1146-Y1146</f>
        <v>0.00204486217655475</v>
      </c>
      <c r="AB1146" s="72" t="n">
        <f aca="false">AB1145*(1+F1146)</f>
        <v>10.0468098856185</v>
      </c>
      <c r="AC1146" s="73" t="n">
        <f aca="false">MAX(AC1145,AB1146)</f>
        <v>10.0468098856185</v>
      </c>
      <c r="AD1146" s="70" t="n">
        <f aca="false">1-AB1146/AC1146</f>
        <v>0</v>
      </c>
      <c r="AE1146" s="73" t="n">
        <f aca="false">AE1145*(1+M1146)</f>
        <v>7.46459313021444</v>
      </c>
      <c r="AF1146" s="73" t="n">
        <f aca="false">MAX(AF1145,AE1146)</f>
        <v>7.48272622045786</v>
      </c>
      <c r="AG1146" s="70" t="n">
        <f aca="false">1-AE1146/AF1146</f>
        <v>0.00242332670061418</v>
      </c>
      <c r="AH1146" s="74" t="n">
        <f aca="false">IF(R1146&gt;0,AH1145+1,0)</f>
        <v>0</v>
      </c>
      <c r="AI1146" s="74" t="n">
        <f aca="false">IF(U1146&gt;0,AI1145+1,0)</f>
        <v>285</v>
      </c>
      <c r="AJ1146" s="74" t="n">
        <f aca="false">IF(G1146&gt;0,AJ1145+1,0)</f>
        <v>0</v>
      </c>
      <c r="AK1146" s="74" t="n">
        <f aca="false">IF(G1146&lt;=0,AK1145+1,0)</f>
        <v>1</v>
      </c>
      <c r="AL1146" s="74" t="n">
        <f aca="false">IF(K1146&gt;0,AL1145+1,0)</f>
        <v>0</v>
      </c>
      <c r="AM1146" s="74" t="n">
        <f aca="false">IF(K1146&lt;=0,AM1145+1,0)</f>
        <v>1</v>
      </c>
    </row>
    <row r="1147" customFormat="false" ht="15" hidden="false" customHeight="false" outlineLevel="0" collapsed="false">
      <c r="A1147" s="61" t="n">
        <v>1146</v>
      </c>
      <c r="B1147" s="62" t="n">
        <v>43298.4270833333</v>
      </c>
      <c r="C1147" s="63" t="n">
        <f aca="false">YEAR(B1147)</f>
        <v>2018</v>
      </c>
      <c r="D1147" s="32" t="s">
        <v>277</v>
      </c>
      <c r="E1147" s="64" t="n">
        <v>10964.8</v>
      </c>
      <c r="F1147" s="65" t="n">
        <v>-0.0013</v>
      </c>
      <c r="G1147" s="66" t="n">
        <v>-14.25424</v>
      </c>
      <c r="H1147" s="67" t="n">
        <f aca="false">E1147+IF(D1147="Long",1,-1)*G1147</f>
        <v>10950.54576</v>
      </c>
      <c r="I1147" s="68" t="n">
        <f aca="false">Assumptions!$B$58</f>
        <v>5.35750011455817</v>
      </c>
      <c r="J1147" s="68" t="n">
        <f aca="false">INDEX(Yearly!$L$5:$L$22,MATCH(C1147,Yearly!$A$5:$A$22,0))</f>
        <v>0.54483052012456</v>
      </c>
      <c r="K1147" s="68" t="n">
        <f aca="false">G1147-I1147-J1147</f>
        <v>-20.1565706346827</v>
      </c>
      <c r="L1147" s="69" t="n">
        <f aca="false">(I1147+J1147)/Assumptions!$B$8</f>
        <v>0.000260255904029187</v>
      </c>
      <c r="M1147" s="70" t="n">
        <f aca="false">F1147-L1147</f>
        <v>-0.00156025590402919</v>
      </c>
      <c r="N1147" s="71" t="n">
        <f aca="false">G1147*Assumptions!$B$7</f>
        <v>-112109.5976</v>
      </c>
      <c r="O1147" s="71" t="n">
        <f aca="false">K1147*Assumptions!$B$7</f>
        <v>-158531.42804178</v>
      </c>
      <c r="P1147" s="68" t="n">
        <f aca="false">P1146+G1147</f>
        <v>14285.93747</v>
      </c>
      <c r="Q1147" s="68" t="n">
        <f aca="false">MAX(Q1146,P1147)</f>
        <v>14300.19171</v>
      </c>
      <c r="R1147" s="68" t="n">
        <f aca="false">Q1147-P1147</f>
        <v>14.2542400000002</v>
      </c>
      <c r="S1147" s="68" t="n">
        <f aca="false">S1146+K1147</f>
        <v>7530.4930458889</v>
      </c>
      <c r="T1147" s="68" t="n">
        <f aca="false">MAX(T1146,S1147)</f>
        <v>8242.57374158216</v>
      </c>
      <c r="U1147" s="68" t="n">
        <f aca="false">T1147-S1147</f>
        <v>712.080695693256</v>
      </c>
      <c r="V1147" s="70" t="n">
        <f aca="false">V1146+F1147</f>
        <v>2.4515</v>
      </c>
      <c r="W1147" s="70" t="n">
        <f aca="false">MAX(W1146,V1147)</f>
        <v>2.4528</v>
      </c>
      <c r="X1147" s="70" t="n">
        <f aca="false">W1147-V1147</f>
        <v>0.00130000000000008</v>
      </c>
      <c r="Y1147" s="70" t="n">
        <f aca="false">Y1146+M1147</f>
        <v>2.15362710799613</v>
      </c>
      <c r="Z1147" s="70" t="n">
        <f aca="false">MAX(Z1146,Y1147)</f>
        <v>2.15723222607672</v>
      </c>
      <c r="AA1147" s="70" t="n">
        <f aca="false">Z1147-Y1147</f>
        <v>0.00360511808058384</v>
      </c>
      <c r="AB1147" s="72" t="n">
        <f aca="false">AB1146*(1+F1147)</f>
        <v>10.0337490327672</v>
      </c>
      <c r="AC1147" s="73" t="n">
        <f aca="false">MAX(AC1146,AB1147)</f>
        <v>10.0468098856185</v>
      </c>
      <c r="AD1147" s="70" t="n">
        <f aca="false">1-AB1147/AC1147</f>
        <v>0.00129999999999997</v>
      </c>
      <c r="AE1147" s="73" t="n">
        <f aca="false">AE1146*(1+M1147)</f>
        <v>7.45294645471185</v>
      </c>
      <c r="AF1147" s="73" t="n">
        <f aca="false">MAX(AF1146,AE1147)</f>
        <v>7.48272622045786</v>
      </c>
      <c r="AG1147" s="70" t="n">
        <f aca="false">1-AE1147/AF1147</f>
        <v>0.00397980159485145</v>
      </c>
      <c r="AH1147" s="74" t="n">
        <f aca="false">IF(R1147&gt;0,AH1146+1,0)</f>
        <v>1</v>
      </c>
      <c r="AI1147" s="74" t="n">
        <f aca="false">IF(U1147&gt;0,AI1146+1,0)</f>
        <v>286</v>
      </c>
      <c r="AJ1147" s="74" t="n">
        <f aca="false">IF(G1147&gt;0,AJ1146+1,0)</f>
        <v>0</v>
      </c>
      <c r="AK1147" s="74" t="n">
        <f aca="false">IF(G1147&lt;=0,AK1146+1,0)</f>
        <v>2</v>
      </c>
      <c r="AL1147" s="74" t="n">
        <f aca="false">IF(K1147&gt;0,AL1146+1,0)</f>
        <v>0</v>
      </c>
      <c r="AM1147" s="74" t="n">
        <f aca="false">IF(K1147&lt;=0,AM1146+1,0)</f>
        <v>2</v>
      </c>
    </row>
    <row r="1148" customFormat="false" ht="15" hidden="false" customHeight="false" outlineLevel="0" collapsed="false">
      <c r="A1148" s="61" t="n">
        <v>1147</v>
      </c>
      <c r="B1148" s="62" t="n">
        <v>43298.4479166667</v>
      </c>
      <c r="C1148" s="63" t="n">
        <f aca="false">YEAR(B1148)</f>
        <v>2018</v>
      </c>
      <c r="D1148" s="32" t="s">
        <v>276</v>
      </c>
      <c r="E1148" s="64" t="n">
        <v>10950.05</v>
      </c>
      <c r="F1148" s="65" t="n">
        <v>-0.0014</v>
      </c>
      <c r="G1148" s="66" t="n">
        <v>-15.33007</v>
      </c>
      <c r="H1148" s="67" t="n">
        <f aca="false">E1148+IF(D1148="Long",1,-1)*G1148</f>
        <v>10965.38007</v>
      </c>
      <c r="I1148" s="68" t="n">
        <f aca="false">Assumptions!$B$58</f>
        <v>5.35750011455817</v>
      </c>
      <c r="J1148" s="68" t="n">
        <f aca="false">INDEX(Yearly!$L$5:$L$22,MATCH(C1148,Yearly!$A$5:$A$22,0))</f>
        <v>0.54483052012456</v>
      </c>
      <c r="K1148" s="68" t="n">
        <f aca="false">G1148-I1148-J1148</f>
        <v>-21.2324006346827</v>
      </c>
      <c r="L1148" s="69" t="n">
        <f aca="false">(I1148+J1148)/Assumptions!$B$8</f>
        <v>0.000260255904029187</v>
      </c>
      <c r="M1148" s="70" t="n">
        <f aca="false">F1148-L1148</f>
        <v>-0.00166025590402919</v>
      </c>
      <c r="N1148" s="71" t="n">
        <f aca="false">G1148*Assumptions!$B$7</f>
        <v>-120571.00055</v>
      </c>
      <c r="O1148" s="71" t="n">
        <f aca="false">K1148*Assumptions!$B$7</f>
        <v>-166992.83099178</v>
      </c>
      <c r="P1148" s="68" t="n">
        <f aca="false">P1147+G1148</f>
        <v>14270.6074</v>
      </c>
      <c r="Q1148" s="68" t="n">
        <f aca="false">MAX(Q1147,P1148)</f>
        <v>14300.19171</v>
      </c>
      <c r="R1148" s="68" t="n">
        <f aca="false">Q1148-P1148</f>
        <v>29.5843100000002</v>
      </c>
      <c r="S1148" s="68" t="n">
        <f aca="false">S1147+K1148</f>
        <v>7509.26064525422</v>
      </c>
      <c r="T1148" s="68" t="n">
        <f aca="false">MAX(T1147,S1148)</f>
        <v>8242.57374158216</v>
      </c>
      <c r="U1148" s="68" t="n">
        <f aca="false">T1148-S1148</f>
        <v>733.313096327938</v>
      </c>
      <c r="V1148" s="70" t="n">
        <f aca="false">V1147+F1148</f>
        <v>2.4501</v>
      </c>
      <c r="W1148" s="70" t="n">
        <f aca="false">MAX(W1147,V1148)</f>
        <v>2.4528</v>
      </c>
      <c r="X1148" s="70" t="n">
        <f aca="false">W1148-V1148</f>
        <v>0.00269999999999992</v>
      </c>
      <c r="Y1148" s="70" t="n">
        <f aca="false">Y1147+M1148</f>
        <v>2.1519668520921</v>
      </c>
      <c r="Z1148" s="70" t="n">
        <f aca="false">MAX(Z1147,Y1148)</f>
        <v>2.15723222607672</v>
      </c>
      <c r="AA1148" s="70" t="n">
        <f aca="false">Z1148-Y1148</f>
        <v>0.00526537398461313</v>
      </c>
      <c r="AB1148" s="72" t="n">
        <f aca="false">AB1147*(1+F1148)</f>
        <v>10.0197017841213</v>
      </c>
      <c r="AC1148" s="73" t="n">
        <f aca="false">MAX(AC1147,AB1148)</f>
        <v>10.0468098856185</v>
      </c>
      <c r="AD1148" s="70" t="n">
        <f aca="false">1-AB1148/AC1148</f>
        <v>0.00269817999999988</v>
      </c>
      <c r="AE1148" s="73" t="n">
        <f aca="false">AE1147*(1+M1148)</f>
        <v>7.440572656358</v>
      </c>
      <c r="AF1148" s="73" t="n">
        <f aca="false">MAX(AF1147,AE1148)</f>
        <v>7.48272622045786</v>
      </c>
      <c r="AG1148" s="70" t="n">
        <f aca="false">1-AE1148/AF1148</f>
        <v>0.00563345000978588</v>
      </c>
      <c r="AH1148" s="74" t="n">
        <f aca="false">IF(R1148&gt;0,AH1147+1,0)</f>
        <v>2</v>
      </c>
      <c r="AI1148" s="74" t="n">
        <f aca="false">IF(U1148&gt;0,AI1147+1,0)</f>
        <v>287</v>
      </c>
      <c r="AJ1148" s="74" t="n">
        <f aca="false">IF(G1148&gt;0,AJ1147+1,0)</f>
        <v>0</v>
      </c>
      <c r="AK1148" s="74" t="n">
        <f aca="false">IF(G1148&lt;=0,AK1147+1,0)</f>
        <v>3</v>
      </c>
      <c r="AL1148" s="74" t="n">
        <f aca="false">IF(K1148&gt;0,AL1147+1,0)</f>
        <v>0</v>
      </c>
      <c r="AM1148" s="74" t="n">
        <f aca="false">IF(K1148&lt;=0,AM1147+1,0)</f>
        <v>3</v>
      </c>
    </row>
    <row r="1149" customFormat="false" ht="15" hidden="false" customHeight="false" outlineLevel="0" collapsed="false">
      <c r="A1149" s="61" t="n">
        <v>1148</v>
      </c>
      <c r="B1149" s="62" t="n">
        <v>43298.4895833333</v>
      </c>
      <c r="C1149" s="63" t="n">
        <f aca="false">YEAR(B1149)</f>
        <v>2018</v>
      </c>
      <c r="D1149" s="32" t="s">
        <v>277</v>
      </c>
      <c r="E1149" s="64" t="n">
        <v>10965.35</v>
      </c>
      <c r="F1149" s="65" t="n">
        <v>0.0018</v>
      </c>
      <c r="G1149" s="66" t="n">
        <v>19.73763</v>
      </c>
      <c r="H1149" s="67" t="n">
        <f aca="false">E1149+IF(D1149="Long",1,-1)*G1149</f>
        <v>10985.08763</v>
      </c>
      <c r="I1149" s="68" t="n">
        <f aca="false">Assumptions!$B$58</f>
        <v>5.35750011455817</v>
      </c>
      <c r="J1149" s="68" t="n">
        <f aca="false">INDEX(Yearly!$L$5:$L$22,MATCH(C1149,Yearly!$A$5:$A$22,0))</f>
        <v>0.54483052012456</v>
      </c>
      <c r="K1149" s="68" t="n">
        <f aca="false">G1149-I1149-J1149</f>
        <v>13.8352993653173</v>
      </c>
      <c r="L1149" s="69" t="n">
        <f aca="false">(I1149+J1149)/Assumptions!$B$8</f>
        <v>0.000260255904029187</v>
      </c>
      <c r="M1149" s="70" t="n">
        <f aca="false">F1149-L1149</f>
        <v>0.00153974409597081</v>
      </c>
      <c r="N1149" s="71" t="n">
        <f aca="false">G1149*Assumptions!$B$7</f>
        <v>155236.45995</v>
      </c>
      <c r="O1149" s="71" t="n">
        <f aca="false">K1149*Assumptions!$B$7</f>
        <v>108814.62950822</v>
      </c>
      <c r="P1149" s="68" t="n">
        <f aca="false">P1148+G1149</f>
        <v>14290.34503</v>
      </c>
      <c r="Q1149" s="68" t="n">
        <f aca="false">MAX(Q1148,P1149)</f>
        <v>14300.19171</v>
      </c>
      <c r="R1149" s="68" t="n">
        <f aca="false">Q1149-P1149</f>
        <v>9.84668000000056</v>
      </c>
      <c r="S1149" s="68" t="n">
        <f aca="false">S1148+K1149</f>
        <v>7523.09594461954</v>
      </c>
      <c r="T1149" s="68" t="n">
        <f aca="false">MAX(T1148,S1149)</f>
        <v>8242.57374158216</v>
      </c>
      <c r="U1149" s="68" t="n">
        <f aca="false">T1149-S1149</f>
        <v>719.477796962621</v>
      </c>
      <c r="V1149" s="70" t="n">
        <f aca="false">V1148+F1149</f>
        <v>2.4519</v>
      </c>
      <c r="W1149" s="70" t="n">
        <f aca="false">MAX(W1148,V1149)</f>
        <v>2.4528</v>
      </c>
      <c r="X1149" s="70" t="n">
        <f aca="false">W1149-V1149</f>
        <v>0.000900000000000123</v>
      </c>
      <c r="Y1149" s="70" t="n">
        <f aca="false">Y1148+M1149</f>
        <v>2.15350659618807</v>
      </c>
      <c r="Z1149" s="70" t="n">
        <f aca="false">MAX(Z1148,Y1149)</f>
        <v>2.15723222607672</v>
      </c>
      <c r="AA1149" s="70" t="n">
        <f aca="false">Z1149-Y1149</f>
        <v>0.00372562988864233</v>
      </c>
      <c r="AB1149" s="72" t="n">
        <f aca="false">AB1148*(1+F1149)</f>
        <v>10.0377372473327</v>
      </c>
      <c r="AC1149" s="73" t="n">
        <f aca="false">MAX(AC1148,AB1149)</f>
        <v>10.0468098856185</v>
      </c>
      <c r="AD1149" s="70" t="n">
        <f aca="false">1-AB1149/AC1149</f>
        <v>0.000903036723999828</v>
      </c>
      <c r="AE1149" s="73" t="n">
        <f aca="false">AE1148*(1+M1149)</f>
        <v>7.45202923417627</v>
      </c>
      <c r="AF1149" s="73" t="n">
        <f aca="false">MAX(AF1148,AE1149)</f>
        <v>7.48272622045786</v>
      </c>
      <c r="AG1149" s="70" t="n">
        <f aca="false">1-AE1149/AF1149</f>
        <v>0.00410237998520768</v>
      </c>
      <c r="AH1149" s="74" t="n">
        <f aca="false">IF(R1149&gt;0,AH1148+1,0)</f>
        <v>3</v>
      </c>
      <c r="AI1149" s="74" t="n">
        <f aca="false">IF(U1149&gt;0,AI1148+1,0)</f>
        <v>288</v>
      </c>
      <c r="AJ1149" s="74" t="n">
        <f aca="false">IF(G1149&gt;0,AJ1148+1,0)</f>
        <v>1</v>
      </c>
      <c r="AK1149" s="74" t="n">
        <f aca="false">IF(G1149&lt;=0,AK1148+1,0)</f>
        <v>0</v>
      </c>
      <c r="AL1149" s="74" t="n">
        <f aca="false">IF(K1149&gt;0,AL1148+1,0)</f>
        <v>1</v>
      </c>
      <c r="AM1149" s="74" t="n">
        <f aca="false">IF(K1149&lt;=0,AM1148+1,0)</f>
        <v>0</v>
      </c>
    </row>
    <row r="1150" customFormat="false" ht="15" hidden="false" customHeight="false" outlineLevel="0" collapsed="false">
      <c r="A1150" s="61" t="n">
        <v>1149</v>
      </c>
      <c r="B1150" s="62" t="n">
        <v>43299.53125</v>
      </c>
      <c r="C1150" s="63" t="n">
        <f aca="false">YEAR(B1150)</f>
        <v>2018</v>
      </c>
      <c r="D1150" s="32" t="s">
        <v>276</v>
      </c>
      <c r="E1150" s="64" t="n">
        <v>10984.85</v>
      </c>
      <c r="F1150" s="65" t="n">
        <v>-0.0009</v>
      </c>
      <c r="G1150" s="66" t="n">
        <v>-9.886365</v>
      </c>
      <c r="H1150" s="67" t="n">
        <f aca="false">E1150+IF(D1150="Long",1,-1)*G1150</f>
        <v>10994.736365</v>
      </c>
      <c r="I1150" s="68" t="n">
        <f aca="false">Assumptions!$B$58</f>
        <v>5.35750011455817</v>
      </c>
      <c r="J1150" s="68" t="n">
        <f aca="false">INDEX(Yearly!$L$5:$L$22,MATCH(C1150,Yearly!$A$5:$A$22,0))</f>
        <v>0.54483052012456</v>
      </c>
      <c r="K1150" s="68" t="n">
        <f aca="false">G1150-I1150-J1150</f>
        <v>-15.7886956346827</v>
      </c>
      <c r="L1150" s="69" t="n">
        <f aca="false">(I1150+J1150)/Assumptions!$B$8</f>
        <v>0.000260255904029187</v>
      </c>
      <c r="M1150" s="70" t="n">
        <f aca="false">F1150-L1150</f>
        <v>-0.00116025590402919</v>
      </c>
      <c r="N1150" s="71" t="n">
        <f aca="false">G1150*Assumptions!$B$7</f>
        <v>-77756.260725</v>
      </c>
      <c r="O1150" s="71" t="n">
        <f aca="false">K1150*Assumptions!$B$7</f>
        <v>-124178.09116678</v>
      </c>
      <c r="P1150" s="68" t="n">
        <f aca="false">P1149+G1150</f>
        <v>14280.458665</v>
      </c>
      <c r="Q1150" s="68" t="n">
        <f aca="false">MAX(Q1149,P1150)</f>
        <v>14300.19171</v>
      </c>
      <c r="R1150" s="68" t="n">
        <f aca="false">Q1150-P1150</f>
        <v>19.7330450000009</v>
      </c>
      <c r="S1150" s="68" t="n">
        <f aca="false">S1149+K1150</f>
        <v>7507.30724898485</v>
      </c>
      <c r="T1150" s="68" t="n">
        <f aca="false">MAX(T1149,S1150)</f>
        <v>8242.57374158216</v>
      </c>
      <c r="U1150" s="68" t="n">
        <f aca="false">T1150-S1150</f>
        <v>735.266492597304</v>
      </c>
      <c r="V1150" s="70" t="n">
        <f aca="false">V1149+F1150</f>
        <v>2.451</v>
      </c>
      <c r="W1150" s="70" t="n">
        <f aca="false">MAX(W1149,V1150)</f>
        <v>2.4528</v>
      </c>
      <c r="X1150" s="70" t="n">
        <f aca="false">W1150-V1150</f>
        <v>0.00180000000000025</v>
      </c>
      <c r="Y1150" s="70" t="n">
        <f aca="false">Y1149+M1150</f>
        <v>2.15234634028404</v>
      </c>
      <c r="Z1150" s="70" t="n">
        <f aca="false">MAX(Z1149,Y1150)</f>
        <v>2.15723222607672</v>
      </c>
      <c r="AA1150" s="70" t="n">
        <f aca="false">Z1150-Y1150</f>
        <v>0.00488588579267146</v>
      </c>
      <c r="AB1150" s="72" t="n">
        <f aca="false">AB1149*(1+F1150)</f>
        <v>10.0287032838101</v>
      </c>
      <c r="AC1150" s="73" t="n">
        <f aca="false">MAX(AC1149,AB1150)</f>
        <v>10.0468098856185</v>
      </c>
      <c r="AD1150" s="70" t="n">
        <f aca="false">1-AB1150/AC1150</f>
        <v>0.0018022239909482</v>
      </c>
      <c r="AE1150" s="73" t="n">
        <f aca="false">AE1149*(1+M1150)</f>
        <v>7.44338297326032</v>
      </c>
      <c r="AF1150" s="73" t="n">
        <f aca="false">MAX(AF1149,AE1150)</f>
        <v>7.48272622045786</v>
      </c>
      <c r="AG1150" s="70" t="n">
        <f aca="false">1-AE1150/AF1150</f>
        <v>0.00525787607863848</v>
      </c>
      <c r="AH1150" s="74" t="n">
        <f aca="false">IF(R1150&gt;0,AH1149+1,0)</f>
        <v>4</v>
      </c>
      <c r="AI1150" s="74" t="n">
        <f aca="false">IF(U1150&gt;0,AI1149+1,0)</f>
        <v>289</v>
      </c>
      <c r="AJ1150" s="74" t="n">
        <f aca="false">IF(G1150&gt;0,AJ1149+1,0)</f>
        <v>0</v>
      </c>
      <c r="AK1150" s="74" t="n">
        <f aca="false">IF(G1150&lt;=0,AK1149+1,0)</f>
        <v>1</v>
      </c>
      <c r="AL1150" s="74" t="n">
        <f aca="false">IF(K1150&gt;0,AL1149+1,0)</f>
        <v>0</v>
      </c>
      <c r="AM1150" s="74" t="n">
        <f aca="false">IF(K1150&lt;=0,AM1149+1,0)</f>
        <v>1</v>
      </c>
    </row>
    <row r="1151" customFormat="false" ht="15" hidden="false" customHeight="false" outlineLevel="0" collapsed="false">
      <c r="A1151" s="61" t="n">
        <v>1150</v>
      </c>
      <c r="B1151" s="62" t="n">
        <v>43300.46875</v>
      </c>
      <c r="C1151" s="63" t="n">
        <f aca="false">YEAR(B1151)</f>
        <v>2018</v>
      </c>
      <c r="D1151" s="32" t="s">
        <v>277</v>
      </c>
      <c r="E1151" s="64" t="n">
        <v>10994.85</v>
      </c>
      <c r="F1151" s="65" t="n">
        <v>-0.0016</v>
      </c>
      <c r="G1151" s="66" t="n">
        <v>-17.59176</v>
      </c>
      <c r="H1151" s="67" t="n">
        <f aca="false">E1151+IF(D1151="Long",1,-1)*G1151</f>
        <v>10977.25824</v>
      </c>
      <c r="I1151" s="68" t="n">
        <f aca="false">Assumptions!$B$58</f>
        <v>5.35750011455817</v>
      </c>
      <c r="J1151" s="68" t="n">
        <f aca="false">INDEX(Yearly!$L$5:$L$22,MATCH(C1151,Yearly!$A$5:$A$22,0))</f>
        <v>0.54483052012456</v>
      </c>
      <c r="K1151" s="68" t="n">
        <f aca="false">G1151-I1151-J1151</f>
        <v>-23.4940906346827</v>
      </c>
      <c r="L1151" s="69" t="n">
        <f aca="false">(I1151+J1151)/Assumptions!$B$8</f>
        <v>0.000260255904029187</v>
      </c>
      <c r="M1151" s="70" t="n">
        <f aca="false">F1151-L1151</f>
        <v>-0.00186025590402919</v>
      </c>
      <c r="N1151" s="71" t="n">
        <f aca="false">G1151*Assumptions!$B$7</f>
        <v>-138359.1924</v>
      </c>
      <c r="O1151" s="71" t="n">
        <f aca="false">K1151*Assumptions!$B$7</f>
        <v>-184781.02284178</v>
      </c>
      <c r="P1151" s="68" t="n">
        <f aca="false">P1150+G1151</f>
        <v>14262.866905</v>
      </c>
      <c r="Q1151" s="68" t="n">
        <f aca="false">MAX(Q1150,P1151)</f>
        <v>14300.19171</v>
      </c>
      <c r="R1151" s="68" t="n">
        <f aca="false">Q1151-P1151</f>
        <v>37.3248050000002</v>
      </c>
      <c r="S1151" s="68" t="n">
        <f aca="false">S1150+K1151</f>
        <v>7483.81315835017</v>
      </c>
      <c r="T1151" s="68" t="n">
        <f aca="false">MAX(T1150,S1151)</f>
        <v>8242.57374158216</v>
      </c>
      <c r="U1151" s="68" t="n">
        <f aca="false">T1151-S1151</f>
        <v>758.760583231987</v>
      </c>
      <c r="V1151" s="70" t="n">
        <f aca="false">V1150+F1151</f>
        <v>2.4494</v>
      </c>
      <c r="W1151" s="70" t="n">
        <f aca="false">MAX(W1150,V1151)</f>
        <v>2.4528</v>
      </c>
      <c r="X1151" s="70" t="n">
        <f aca="false">W1151-V1151</f>
        <v>0.00340000000000007</v>
      </c>
      <c r="Y1151" s="70" t="n">
        <f aca="false">Y1150+M1151</f>
        <v>2.15048608438002</v>
      </c>
      <c r="Z1151" s="70" t="n">
        <f aca="false">MAX(Z1150,Y1151)</f>
        <v>2.15723222607672</v>
      </c>
      <c r="AA1151" s="70" t="n">
        <f aca="false">Z1151-Y1151</f>
        <v>0.00674614169670074</v>
      </c>
      <c r="AB1151" s="72" t="n">
        <f aca="false">AB1150*(1+F1151)</f>
        <v>10.012657358556</v>
      </c>
      <c r="AC1151" s="73" t="n">
        <f aca="false">MAX(AC1150,AB1151)</f>
        <v>10.0468098856185</v>
      </c>
      <c r="AD1151" s="70" t="n">
        <f aca="false">1-AB1151/AC1151</f>
        <v>0.00339934043256285</v>
      </c>
      <c r="AE1151" s="73" t="n">
        <f aca="false">AE1150*(1+M1151)</f>
        <v>7.42953637613836</v>
      </c>
      <c r="AF1151" s="73" t="n">
        <f aca="false">MAX(AF1150,AE1151)</f>
        <v>7.48272622045786</v>
      </c>
      <c r="AG1151" s="70" t="n">
        <f aca="false">1-AE1151/AF1151</f>
        <v>0.00710835098764973</v>
      </c>
      <c r="AH1151" s="74" t="n">
        <f aca="false">IF(R1151&gt;0,AH1150+1,0)</f>
        <v>5</v>
      </c>
      <c r="AI1151" s="74" t="n">
        <f aca="false">IF(U1151&gt;0,AI1150+1,0)</f>
        <v>290</v>
      </c>
      <c r="AJ1151" s="74" t="n">
        <f aca="false">IF(G1151&gt;0,AJ1150+1,0)</f>
        <v>0</v>
      </c>
      <c r="AK1151" s="74" t="n">
        <f aca="false">IF(G1151&lt;=0,AK1150+1,0)</f>
        <v>2</v>
      </c>
      <c r="AL1151" s="74" t="n">
        <f aca="false">IF(K1151&gt;0,AL1150+1,0)</f>
        <v>0</v>
      </c>
      <c r="AM1151" s="74" t="n">
        <f aca="false">IF(K1151&lt;=0,AM1150+1,0)</f>
        <v>2</v>
      </c>
    </row>
    <row r="1152" customFormat="false" ht="15" hidden="false" customHeight="false" outlineLevel="0" collapsed="false">
      <c r="A1152" s="61" t="n">
        <v>1151</v>
      </c>
      <c r="B1152" s="62" t="n">
        <v>43300.53125</v>
      </c>
      <c r="C1152" s="63" t="n">
        <f aca="false">YEAR(B1152)</f>
        <v>2018</v>
      </c>
      <c r="D1152" s="32" t="s">
        <v>276</v>
      </c>
      <c r="E1152" s="64" t="n">
        <v>10976.9</v>
      </c>
      <c r="F1152" s="65" t="n">
        <v>-0.0028</v>
      </c>
      <c r="G1152" s="66" t="n">
        <v>-30.73532</v>
      </c>
      <c r="H1152" s="67" t="n">
        <f aca="false">E1152+IF(D1152="Long",1,-1)*G1152</f>
        <v>11007.63532</v>
      </c>
      <c r="I1152" s="68" t="n">
        <f aca="false">Assumptions!$B$58</f>
        <v>5.35750011455817</v>
      </c>
      <c r="J1152" s="68" t="n">
        <f aca="false">INDEX(Yearly!$L$5:$L$22,MATCH(C1152,Yearly!$A$5:$A$22,0))</f>
        <v>0.54483052012456</v>
      </c>
      <c r="K1152" s="68" t="n">
        <f aca="false">G1152-I1152-J1152</f>
        <v>-36.6376506346827</v>
      </c>
      <c r="L1152" s="69" t="n">
        <f aca="false">(I1152+J1152)/Assumptions!$B$8</f>
        <v>0.000260255904029187</v>
      </c>
      <c r="M1152" s="70" t="n">
        <f aca="false">F1152-L1152</f>
        <v>-0.00306025590402919</v>
      </c>
      <c r="N1152" s="71" t="n">
        <f aca="false">G1152*Assumptions!$B$7</f>
        <v>-241733.2918</v>
      </c>
      <c r="O1152" s="71" t="n">
        <f aca="false">K1152*Assumptions!$B$7</f>
        <v>-288155.12224178</v>
      </c>
      <c r="P1152" s="68" t="n">
        <f aca="false">P1151+G1152</f>
        <v>14232.131585</v>
      </c>
      <c r="Q1152" s="68" t="n">
        <f aca="false">MAX(Q1151,P1152)</f>
        <v>14300.19171</v>
      </c>
      <c r="R1152" s="68" t="n">
        <f aca="false">Q1152-P1152</f>
        <v>68.060125</v>
      </c>
      <c r="S1152" s="68" t="n">
        <f aca="false">S1151+K1152</f>
        <v>7447.17550771549</v>
      </c>
      <c r="T1152" s="68" t="n">
        <f aca="false">MAX(T1151,S1152)</f>
        <v>8242.57374158216</v>
      </c>
      <c r="U1152" s="68" t="n">
        <f aca="false">T1152-S1152</f>
        <v>795.398233866669</v>
      </c>
      <c r="V1152" s="70" t="n">
        <f aca="false">V1151+F1152</f>
        <v>2.4466</v>
      </c>
      <c r="W1152" s="70" t="n">
        <f aca="false">MAX(W1151,V1152)</f>
        <v>2.4528</v>
      </c>
      <c r="X1152" s="70" t="n">
        <f aca="false">W1152-V1152</f>
        <v>0.00620000000000021</v>
      </c>
      <c r="Y1152" s="70" t="n">
        <f aca="false">Y1151+M1152</f>
        <v>2.14742582847599</v>
      </c>
      <c r="Z1152" s="70" t="n">
        <f aca="false">MAX(Z1151,Y1152)</f>
        <v>2.15723222607672</v>
      </c>
      <c r="AA1152" s="70" t="n">
        <f aca="false">Z1152-Y1152</f>
        <v>0.00980639760072988</v>
      </c>
      <c r="AB1152" s="72" t="n">
        <f aca="false">AB1151*(1+F1152)</f>
        <v>9.98462191795207</v>
      </c>
      <c r="AC1152" s="73" t="n">
        <f aca="false">MAX(AC1151,AB1152)</f>
        <v>10.0468098856185</v>
      </c>
      <c r="AD1152" s="70" t="n">
        <f aca="false">1-AB1152/AC1152</f>
        <v>0.00618982227935172</v>
      </c>
      <c r="AE1152" s="73" t="n">
        <f aca="false">AE1151*(1+M1152)</f>
        <v>7.40680009357908</v>
      </c>
      <c r="AF1152" s="73" t="n">
        <f aca="false">MAX(AF1151,AE1152)</f>
        <v>7.48272622045786</v>
      </c>
      <c r="AG1152" s="70" t="n">
        <f aca="false">1-AE1152/AF1152</f>
        <v>0.0101468535186009</v>
      </c>
      <c r="AH1152" s="74" t="n">
        <f aca="false">IF(R1152&gt;0,AH1151+1,0)</f>
        <v>6</v>
      </c>
      <c r="AI1152" s="74" t="n">
        <f aca="false">IF(U1152&gt;0,AI1151+1,0)</f>
        <v>291</v>
      </c>
      <c r="AJ1152" s="74" t="n">
        <f aca="false">IF(G1152&gt;0,AJ1151+1,0)</f>
        <v>0</v>
      </c>
      <c r="AK1152" s="74" t="n">
        <f aca="false">IF(G1152&lt;=0,AK1151+1,0)</f>
        <v>3</v>
      </c>
      <c r="AL1152" s="74" t="n">
        <f aca="false">IF(K1152&gt;0,AL1151+1,0)</f>
        <v>0</v>
      </c>
      <c r="AM1152" s="74" t="n">
        <f aca="false">IF(K1152&lt;=0,AM1151+1,0)</f>
        <v>3</v>
      </c>
    </row>
    <row r="1153" customFormat="false" ht="15" hidden="false" customHeight="false" outlineLevel="0" collapsed="false">
      <c r="A1153" s="61" t="n">
        <v>1152</v>
      </c>
      <c r="B1153" s="62" t="n">
        <v>43301.4270833333</v>
      </c>
      <c r="C1153" s="63" t="n">
        <f aca="false">YEAR(B1153)</f>
        <v>2018</v>
      </c>
      <c r="D1153" s="32" t="s">
        <v>277</v>
      </c>
      <c r="E1153" s="64" t="n">
        <v>11007.15</v>
      </c>
      <c r="F1153" s="65" t="n">
        <v>0.0242</v>
      </c>
      <c r="G1153" s="66" t="n">
        <v>266.37303</v>
      </c>
      <c r="H1153" s="67" t="n">
        <f aca="false">E1153+IF(D1153="Long",1,-1)*G1153</f>
        <v>11273.52303</v>
      </c>
      <c r="I1153" s="68" t="n">
        <f aca="false">Assumptions!$B$58</f>
        <v>5.35750011455817</v>
      </c>
      <c r="J1153" s="68" t="n">
        <f aca="false">INDEX(Yearly!$L$5:$L$22,MATCH(C1153,Yearly!$A$5:$A$22,0))</f>
        <v>0.54483052012456</v>
      </c>
      <c r="K1153" s="68" t="n">
        <f aca="false">G1153-I1153-J1153</f>
        <v>260.470699365317</v>
      </c>
      <c r="L1153" s="69" t="n">
        <f aca="false">(I1153+J1153)/Assumptions!$B$8</f>
        <v>0.000260255904029187</v>
      </c>
      <c r="M1153" s="70" t="n">
        <f aca="false">F1153-L1153</f>
        <v>0.0239397440959708</v>
      </c>
      <c r="N1153" s="71" t="n">
        <f aca="false">G1153*Assumptions!$B$7</f>
        <v>2095023.88095</v>
      </c>
      <c r="O1153" s="71" t="n">
        <f aca="false">K1153*Assumptions!$B$7</f>
        <v>2048602.05050822</v>
      </c>
      <c r="P1153" s="68" t="n">
        <f aca="false">P1152+G1153</f>
        <v>14498.504615</v>
      </c>
      <c r="Q1153" s="68" t="n">
        <f aca="false">MAX(Q1152,P1153)</f>
        <v>14498.504615</v>
      </c>
      <c r="R1153" s="68" t="n">
        <f aca="false">Q1153-P1153</f>
        <v>0</v>
      </c>
      <c r="S1153" s="68" t="n">
        <f aca="false">S1152+K1153</f>
        <v>7707.64620708081</v>
      </c>
      <c r="T1153" s="68" t="n">
        <f aca="false">MAX(T1152,S1153)</f>
        <v>8242.57374158216</v>
      </c>
      <c r="U1153" s="68" t="n">
        <f aca="false">T1153-S1153</f>
        <v>534.927534501352</v>
      </c>
      <c r="V1153" s="70" t="n">
        <f aca="false">V1152+F1153</f>
        <v>2.4708</v>
      </c>
      <c r="W1153" s="70" t="n">
        <f aca="false">MAX(W1152,V1153)</f>
        <v>2.4708</v>
      </c>
      <c r="X1153" s="70" t="n">
        <f aca="false">W1153-V1153</f>
        <v>0</v>
      </c>
      <c r="Y1153" s="70" t="n">
        <f aca="false">Y1152+M1153</f>
        <v>2.17136557257196</v>
      </c>
      <c r="Z1153" s="70" t="n">
        <f aca="false">MAX(Z1152,Y1153)</f>
        <v>2.17136557257196</v>
      </c>
      <c r="AA1153" s="70" t="n">
        <f aca="false">Z1153-Y1153</f>
        <v>0</v>
      </c>
      <c r="AB1153" s="72" t="n">
        <f aca="false">AB1152*(1+F1153)</f>
        <v>10.2262497683665</v>
      </c>
      <c r="AC1153" s="73" t="n">
        <f aca="false">MAX(AC1152,AB1153)</f>
        <v>10.2262497683665</v>
      </c>
      <c r="AD1153" s="70" t="n">
        <f aca="false">1-AB1153/AC1153</f>
        <v>0</v>
      </c>
      <c r="AE1153" s="73" t="n">
        <f aca="false">AE1152*(1+M1153)</f>
        <v>7.58411699238938</v>
      </c>
      <c r="AF1153" s="73" t="n">
        <f aca="false">MAX(AF1152,AE1153)</f>
        <v>7.58411699238938</v>
      </c>
      <c r="AG1153" s="70" t="n">
        <f aca="false">1-AE1153/AF1153</f>
        <v>0</v>
      </c>
      <c r="AH1153" s="74" t="n">
        <f aca="false">IF(R1153&gt;0,AH1152+1,0)</f>
        <v>0</v>
      </c>
      <c r="AI1153" s="74" t="n">
        <f aca="false">IF(U1153&gt;0,AI1152+1,0)</f>
        <v>292</v>
      </c>
      <c r="AJ1153" s="74" t="n">
        <f aca="false">IF(G1153&gt;0,AJ1152+1,0)</f>
        <v>1</v>
      </c>
      <c r="AK1153" s="74" t="n">
        <f aca="false">IF(G1153&lt;=0,AK1152+1,0)</f>
        <v>0</v>
      </c>
      <c r="AL1153" s="74" t="n">
        <f aca="false">IF(K1153&gt;0,AL1152+1,0)</f>
        <v>1</v>
      </c>
      <c r="AM1153" s="74" t="n">
        <f aca="false">IF(K1153&lt;=0,AM1152+1,0)</f>
        <v>0</v>
      </c>
    </row>
    <row r="1154" customFormat="false" ht="15" hidden="false" customHeight="false" outlineLevel="0" collapsed="false">
      <c r="A1154" s="61" t="n">
        <v>1153</v>
      </c>
      <c r="B1154" s="62" t="n">
        <v>43314.5520833333</v>
      </c>
      <c r="C1154" s="63" t="n">
        <f aca="false">YEAR(B1154)</f>
        <v>2018</v>
      </c>
      <c r="D1154" s="32" t="s">
        <v>276</v>
      </c>
      <c r="E1154" s="64" t="n">
        <v>11273.35</v>
      </c>
      <c r="F1154" s="65" t="n">
        <v>-0.004</v>
      </c>
      <c r="G1154" s="66" t="n">
        <v>-45.0934</v>
      </c>
      <c r="H1154" s="67" t="n">
        <f aca="false">E1154+IF(D1154="Long",1,-1)*G1154</f>
        <v>11318.4434</v>
      </c>
      <c r="I1154" s="68" t="n">
        <f aca="false">Assumptions!$B$58</f>
        <v>5.35750011455817</v>
      </c>
      <c r="J1154" s="68" t="n">
        <f aca="false">INDEX(Yearly!$L$5:$L$22,MATCH(C1154,Yearly!$A$5:$A$22,0))</f>
        <v>0.54483052012456</v>
      </c>
      <c r="K1154" s="68" t="n">
        <f aca="false">G1154-I1154-J1154</f>
        <v>-50.9957306346827</v>
      </c>
      <c r="L1154" s="69" t="n">
        <f aca="false">(I1154+J1154)/Assumptions!$B$8</f>
        <v>0.000260255904029187</v>
      </c>
      <c r="M1154" s="70" t="n">
        <f aca="false">F1154-L1154</f>
        <v>-0.00426025590402919</v>
      </c>
      <c r="N1154" s="71" t="n">
        <f aca="false">G1154*Assumptions!$B$7</f>
        <v>-354659.591</v>
      </c>
      <c r="O1154" s="71" t="n">
        <f aca="false">K1154*Assumptions!$B$7</f>
        <v>-401081.42144178</v>
      </c>
      <c r="P1154" s="68" t="n">
        <f aca="false">P1153+G1154</f>
        <v>14453.411215</v>
      </c>
      <c r="Q1154" s="68" t="n">
        <f aca="false">MAX(Q1153,P1154)</f>
        <v>14498.504615</v>
      </c>
      <c r="R1154" s="68" t="n">
        <f aca="false">Q1154-P1154</f>
        <v>45.0933999999998</v>
      </c>
      <c r="S1154" s="68" t="n">
        <f aca="false">S1153+K1154</f>
        <v>7656.65047644612</v>
      </c>
      <c r="T1154" s="68" t="n">
        <f aca="false">MAX(T1153,S1154)</f>
        <v>8242.57374158216</v>
      </c>
      <c r="U1154" s="68" t="n">
        <f aca="false">T1154-S1154</f>
        <v>585.923265136034</v>
      </c>
      <c r="V1154" s="70" t="n">
        <f aca="false">V1153+F1154</f>
        <v>2.4668</v>
      </c>
      <c r="W1154" s="70" t="n">
        <f aca="false">MAX(W1153,V1154)</f>
        <v>2.4708</v>
      </c>
      <c r="X1154" s="70" t="n">
        <f aca="false">W1154-V1154</f>
        <v>0.004</v>
      </c>
      <c r="Y1154" s="70" t="n">
        <f aca="false">Y1153+M1154</f>
        <v>2.16710531666793</v>
      </c>
      <c r="Z1154" s="70" t="n">
        <f aca="false">MAX(Z1153,Y1154)</f>
        <v>2.17136557257196</v>
      </c>
      <c r="AA1154" s="70" t="n">
        <f aca="false">Z1154-Y1154</f>
        <v>0.00426025590402901</v>
      </c>
      <c r="AB1154" s="72" t="n">
        <f aca="false">AB1153*(1+F1154)</f>
        <v>10.185344769293</v>
      </c>
      <c r="AC1154" s="73" t="n">
        <f aca="false">MAX(AC1153,AB1154)</f>
        <v>10.2262497683665</v>
      </c>
      <c r="AD1154" s="70" t="n">
        <f aca="false">1-AB1154/AC1154</f>
        <v>0.00400000000000012</v>
      </c>
      <c r="AE1154" s="73" t="n">
        <f aca="false">AE1153*(1+M1154)</f>
        <v>7.5518067131957</v>
      </c>
      <c r="AF1154" s="73" t="n">
        <f aca="false">MAX(AF1153,AE1154)</f>
        <v>7.58411699238938</v>
      </c>
      <c r="AG1154" s="70" t="n">
        <f aca="false">1-AE1154/AF1154</f>
        <v>0.00426025590402923</v>
      </c>
      <c r="AH1154" s="74" t="n">
        <f aca="false">IF(R1154&gt;0,AH1153+1,0)</f>
        <v>1</v>
      </c>
      <c r="AI1154" s="74" t="n">
        <f aca="false">IF(U1154&gt;0,AI1153+1,0)</f>
        <v>293</v>
      </c>
      <c r="AJ1154" s="74" t="n">
        <f aca="false">IF(G1154&gt;0,AJ1153+1,0)</f>
        <v>0</v>
      </c>
      <c r="AK1154" s="74" t="n">
        <f aca="false">IF(G1154&lt;=0,AK1153+1,0)</f>
        <v>1</v>
      </c>
      <c r="AL1154" s="74" t="n">
        <f aca="false">IF(K1154&gt;0,AL1153+1,0)</f>
        <v>0</v>
      </c>
      <c r="AM1154" s="74" t="n">
        <f aca="false">IF(K1154&lt;=0,AM1153+1,0)</f>
        <v>1</v>
      </c>
    </row>
    <row r="1155" customFormat="false" ht="15" hidden="false" customHeight="false" outlineLevel="0" collapsed="false">
      <c r="A1155" s="61" t="n">
        <v>1154</v>
      </c>
      <c r="B1155" s="62" t="n">
        <v>43315.40625</v>
      </c>
      <c r="C1155" s="63" t="n">
        <f aca="false">YEAR(B1155)</f>
        <v>2018</v>
      </c>
      <c r="D1155" s="32" t="s">
        <v>277</v>
      </c>
      <c r="E1155" s="64" t="n">
        <v>11318.7</v>
      </c>
      <c r="F1155" s="65" t="n">
        <v>0.003</v>
      </c>
      <c r="G1155" s="66" t="n">
        <v>33.9561</v>
      </c>
      <c r="H1155" s="67" t="n">
        <f aca="false">E1155+IF(D1155="Long",1,-1)*G1155</f>
        <v>11352.6561</v>
      </c>
      <c r="I1155" s="68" t="n">
        <f aca="false">Assumptions!$B$58</f>
        <v>5.35750011455817</v>
      </c>
      <c r="J1155" s="68" t="n">
        <f aca="false">INDEX(Yearly!$L$5:$L$22,MATCH(C1155,Yearly!$A$5:$A$22,0))</f>
        <v>0.54483052012456</v>
      </c>
      <c r="K1155" s="68" t="n">
        <f aca="false">G1155-I1155-J1155</f>
        <v>28.0537693653173</v>
      </c>
      <c r="L1155" s="69" t="n">
        <f aca="false">(I1155+J1155)/Assumptions!$B$8</f>
        <v>0.000260255904029187</v>
      </c>
      <c r="M1155" s="70" t="n">
        <f aca="false">F1155-L1155</f>
        <v>0.00273974409597081</v>
      </c>
      <c r="N1155" s="71" t="n">
        <f aca="false">G1155*Assumptions!$B$7</f>
        <v>267064.7265</v>
      </c>
      <c r="O1155" s="71" t="n">
        <f aca="false">K1155*Assumptions!$B$7</f>
        <v>220642.89605822</v>
      </c>
      <c r="P1155" s="68" t="n">
        <f aca="false">P1154+G1155</f>
        <v>14487.367315</v>
      </c>
      <c r="Q1155" s="68" t="n">
        <f aca="false">MAX(Q1154,P1155)</f>
        <v>14498.504615</v>
      </c>
      <c r="R1155" s="68" t="n">
        <f aca="false">Q1155-P1155</f>
        <v>11.1373000000003</v>
      </c>
      <c r="S1155" s="68" t="n">
        <f aca="false">S1154+K1155</f>
        <v>7684.70424581144</v>
      </c>
      <c r="T1155" s="68" t="n">
        <f aca="false">MAX(T1154,S1155)</f>
        <v>8242.57374158216</v>
      </c>
      <c r="U1155" s="68" t="n">
        <f aca="false">T1155-S1155</f>
        <v>557.869495770718</v>
      </c>
      <c r="V1155" s="70" t="n">
        <f aca="false">V1154+F1155</f>
        <v>2.4698</v>
      </c>
      <c r="W1155" s="70" t="n">
        <f aca="false">MAX(W1154,V1155)</f>
        <v>2.4708</v>
      </c>
      <c r="X1155" s="70" t="n">
        <f aca="false">W1155-V1155</f>
        <v>0.00099999999999989</v>
      </c>
      <c r="Y1155" s="70" t="n">
        <f aca="false">Y1154+M1155</f>
        <v>2.1698450607639</v>
      </c>
      <c r="Z1155" s="70" t="n">
        <f aca="false">MAX(Z1154,Y1155)</f>
        <v>2.17136557257196</v>
      </c>
      <c r="AA1155" s="70" t="n">
        <f aca="false">Z1155-Y1155</f>
        <v>0.00152051180805834</v>
      </c>
      <c r="AB1155" s="72" t="n">
        <f aca="false">AB1154*(1+F1155)</f>
        <v>10.2159008036009</v>
      </c>
      <c r="AC1155" s="73" t="n">
        <f aca="false">MAX(AC1154,AB1155)</f>
        <v>10.2262497683665</v>
      </c>
      <c r="AD1155" s="70" t="n">
        <f aca="false">1-AB1155/AC1155</f>
        <v>0.00101200000000024</v>
      </c>
      <c r="AE1155" s="73" t="n">
        <f aca="false">AE1154*(1+M1155)</f>
        <v>7.5724967310521</v>
      </c>
      <c r="AF1155" s="73" t="n">
        <f aca="false">MAX(AF1154,AE1155)</f>
        <v>7.58411699238938</v>
      </c>
      <c r="AG1155" s="70" t="n">
        <f aca="false">1-AE1155/AF1155</f>
        <v>0.00153218381901876</v>
      </c>
      <c r="AH1155" s="74" t="n">
        <f aca="false">IF(R1155&gt;0,AH1154+1,0)</f>
        <v>2</v>
      </c>
      <c r="AI1155" s="74" t="n">
        <f aca="false">IF(U1155&gt;0,AI1154+1,0)</f>
        <v>294</v>
      </c>
      <c r="AJ1155" s="74" t="n">
        <f aca="false">IF(G1155&gt;0,AJ1154+1,0)</f>
        <v>1</v>
      </c>
      <c r="AK1155" s="74" t="n">
        <f aca="false">IF(G1155&lt;=0,AK1154+1,0)</f>
        <v>0</v>
      </c>
      <c r="AL1155" s="74" t="n">
        <f aca="false">IF(K1155&gt;0,AL1154+1,0)</f>
        <v>1</v>
      </c>
      <c r="AM1155" s="74" t="n">
        <f aca="false">IF(K1155&lt;=0,AM1154+1,0)</f>
        <v>0</v>
      </c>
    </row>
    <row r="1156" customFormat="false" ht="15" hidden="false" customHeight="false" outlineLevel="0" collapsed="false">
      <c r="A1156" s="61" t="n">
        <v>1155</v>
      </c>
      <c r="B1156" s="62" t="n">
        <v>43325.40625</v>
      </c>
      <c r="C1156" s="63" t="n">
        <f aca="false">YEAR(B1156)</f>
        <v>2018</v>
      </c>
      <c r="D1156" s="32" t="s">
        <v>276</v>
      </c>
      <c r="E1156" s="64" t="n">
        <v>11352.9</v>
      </c>
      <c r="F1156" s="65" t="n">
        <v>-0.0047</v>
      </c>
      <c r="G1156" s="66" t="n">
        <v>-53.35863</v>
      </c>
      <c r="H1156" s="67" t="n">
        <f aca="false">E1156+IF(D1156="Long",1,-1)*G1156</f>
        <v>11406.25863</v>
      </c>
      <c r="I1156" s="68" t="n">
        <f aca="false">Assumptions!$B$58</f>
        <v>5.35750011455817</v>
      </c>
      <c r="J1156" s="68" t="n">
        <f aca="false">INDEX(Yearly!$L$5:$L$22,MATCH(C1156,Yearly!$A$5:$A$22,0))</f>
        <v>0.54483052012456</v>
      </c>
      <c r="K1156" s="68" t="n">
        <f aca="false">G1156-I1156-J1156</f>
        <v>-59.2609606346827</v>
      </c>
      <c r="L1156" s="69" t="n">
        <f aca="false">(I1156+J1156)/Assumptions!$B$8</f>
        <v>0.000260255904029187</v>
      </c>
      <c r="M1156" s="70" t="n">
        <f aca="false">F1156-L1156</f>
        <v>-0.00496025590402919</v>
      </c>
      <c r="N1156" s="71" t="n">
        <f aca="false">G1156*Assumptions!$B$7</f>
        <v>-419665.62495</v>
      </c>
      <c r="O1156" s="71" t="n">
        <f aca="false">K1156*Assumptions!$B$7</f>
        <v>-466087.45539178</v>
      </c>
      <c r="P1156" s="68" t="n">
        <f aca="false">P1155+G1156</f>
        <v>14434.008685</v>
      </c>
      <c r="Q1156" s="68" t="n">
        <f aca="false">MAX(Q1155,P1156)</f>
        <v>14498.504615</v>
      </c>
      <c r="R1156" s="68" t="n">
        <f aca="false">Q1156-P1156</f>
        <v>64.495930000001</v>
      </c>
      <c r="S1156" s="68" t="n">
        <f aca="false">S1155+K1156</f>
        <v>7625.44328517676</v>
      </c>
      <c r="T1156" s="68" t="n">
        <f aca="false">MAX(T1155,S1156)</f>
        <v>8242.57374158216</v>
      </c>
      <c r="U1156" s="68" t="n">
        <f aca="false">T1156-S1156</f>
        <v>617.1304564054</v>
      </c>
      <c r="V1156" s="70" t="n">
        <f aca="false">V1155+F1156</f>
        <v>2.4651</v>
      </c>
      <c r="W1156" s="70" t="n">
        <f aca="false">MAX(W1155,V1156)</f>
        <v>2.4708</v>
      </c>
      <c r="X1156" s="70" t="n">
        <f aca="false">W1156-V1156</f>
        <v>0.00570000000000004</v>
      </c>
      <c r="Y1156" s="70" t="n">
        <f aca="false">Y1155+M1156</f>
        <v>2.16488480485987</v>
      </c>
      <c r="Z1156" s="70" t="n">
        <f aca="false">MAX(Z1155,Y1156)</f>
        <v>2.17136557257196</v>
      </c>
      <c r="AA1156" s="70" t="n">
        <f aca="false">Z1156-Y1156</f>
        <v>0.0064807677120875</v>
      </c>
      <c r="AB1156" s="72" t="n">
        <f aca="false">AB1155*(1+F1156)</f>
        <v>10.167886069824</v>
      </c>
      <c r="AC1156" s="73" t="n">
        <f aca="false">MAX(AC1155,AB1156)</f>
        <v>10.2262497683665</v>
      </c>
      <c r="AD1156" s="70" t="n">
        <f aca="false">1-AB1156/AC1156</f>
        <v>0.00570724360000019</v>
      </c>
      <c r="AE1156" s="73" t="n">
        <f aca="false">AE1155*(1+M1156)</f>
        <v>7.53493520943365</v>
      </c>
      <c r="AF1156" s="73" t="n">
        <f aca="false">MAX(AF1155,AE1156)</f>
        <v>7.58411699238938</v>
      </c>
      <c r="AG1156" s="70" t="n">
        <f aca="false">1-AE1156/AF1156</f>
        <v>0.00648483969921354</v>
      </c>
      <c r="AH1156" s="74" t="n">
        <f aca="false">IF(R1156&gt;0,AH1155+1,0)</f>
        <v>3</v>
      </c>
      <c r="AI1156" s="74" t="n">
        <f aca="false">IF(U1156&gt;0,AI1155+1,0)</f>
        <v>295</v>
      </c>
      <c r="AJ1156" s="74" t="n">
        <f aca="false">IF(G1156&gt;0,AJ1155+1,0)</f>
        <v>0</v>
      </c>
      <c r="AK1156" s="74" t="n">
        <f aca="false">IF(G1156&lt;=0,AK1155+1,0)</f>
        <v>1</v>
      </c>
      <c r="AL1156" s="74" t="n">
        <f aca="false">IF(K1156&gt;0,AL1155+1,0)</f>
        <v>0</v>
      </c>
      <c r="AM1156" s="74" t="n">
        <f aca="false">IF(K1156&lt;=0,AM1155+1,0)</f>
        <v>1</v>
      </c>
    </row>
    <row r="1157" customFormat="false" ht="15" hidden="false" customHeight="false" outlineLevel="0" collapsed="false">
      <c r="A1157" s="61" t="n">
        <v>1156</v>
      </c>
      <c r="B1157" s="62" t="n">
        <v>43326.40625</v>
      </c>
      <c r="C1157" s="63" t="n">
        <f aca="false">YEAR(B1157)</f>
        <v>2018</v>
      </c>
      <c r="D1157" s="32" t="s">
        <v>277</v>
      </c>
      <c r="E1157" s="64" t="n">
        <v>11405.75</v>
      </c>
      <c r="F1157" s="65" t="n">
        <v>0.0002</v>
      </c>
      <c r="G1157" s="66" t="n">
        <v>2.28115</v>
      </c>
      <c r="H1157" s="67" t="n">
        <f aca="false">E1157+IF(D1157="Long",1,-1)*G1157</f>
        <v>11408.03115</v>
      </c>
      <c r="I1157" s="68" t="n">
        <f aca="false">Assumptions!$B$58</f>
        <v>5.35750011455817</v>
      </c>
      <c r="J1157" s="68" t="n">
        <f aca="false">INDEX(Yearly!$L$5:$L$22,MATCH(C1157,Yearly!$A$5:$A$22,0))</f>
        <v>0.54483052012456</v>
      </c>
      <c r="K1157" s="68" t="n">
        <f aca="false">G1157-I1157-J1157</f>
        <v>-3.62118063468273</v>
      </c>
      <c r="L1157" s="69" t="n">
        <f aca="false">(I1157+J1157)/Assumptions!$B$8</f>
        <v>0.000260255904029187</v>
      </c>
      <c r="M1157" s="70" t="n">
        <f aca="false">F1157-L1157</f>
        <v>-6.02559040291869E-005</v>
      </c>
      <c r="N1157" s="71" t="n">
        <f aca="false">G1157*Assumptions!$B$7</f>
        <v>17941.24475</v>
      </c>
      <c r="O1157" s="71" t="n">
        <f aca="false">K1157*Assumptions!$B$7</f>
        <v>-28480.5856917797</v>
      </c>
      <c r="P1157" s="68" t="n">
        <f aca="false">P1156+G1157</f>
        <v>14436.289835</v>
      </c>
      <c r="Q1157" s="68" t="n">
        <f aca="false">MAX(Q1156,P1157)</f>
        <v>14498.504615</v>
      </c>
      <c r="R1157" s="68" t="n">
        <f aca="false">Q1157-P1157</f>
        <v>62.2147800000002</v>
      </c>
      <c r="S1157" s="68" t="n">
        <f aca="false">S1156+K1157</f>
        <v>7621.82210454207</v>
      </c>
      <c r="T1157" s="68" t="n">
        <f aca="false">MAX(T1156,S1157)</f>
        <v>8242.57374158216</v>
      </c>
      <c r="U1157" s="68" t="n">
        <f aca="false">T1157-S1157</f>
        <v>620.751637040083</v>
      </c>
      <c r="V1157" s="70" t="n">
        <f aca="false">V1156+F1157</f>
        <v>2.4653</v>
      </c>
      <c r="W1157" s="70" t="n">
        <f aca="false">MAX(W1156,V1157)</f>
        <v>2.4708</v>
      </c>
      <c r="X1157" s="70" t="n">
        <f aca="false">W1157-V1157</f>
        <v>0.00550000000000006</v>
      </c>
      <c r="Y1157" s="70" t="n">
        <f aca="false">Y1156+M1157</f>
        <v>2.16482454895584</v>
      </c>
      <c r="Z1157" s="70" t="n">
        <f aca="false">MAX(Z1156,Y1157)</f>
        <v>2.17136557257196</v>
      </c>
      <c r="AA1157" s="70" t="n">
        <f aca="false">Z1157-Y1157</f>
        <v>0.00654102361611653</v>
      </c>
      <c r="AB1157" s="72" t="n">
        <f aca="false">AB1156*(1+F1157)</f>
        <v>10.169919647038</v>
      </c>
      <c r="AC1157" s="73" t="n">
        <f aca="false">MAX(AC1156,AB1157)</f>
        <v>10.2262497683665</v>
      </c>
      <c r="AD1157" s="70" t="n">
        <f aca="false">1-AB1157/AC1157</f>
        <v>0.0055083850487202</v>
      </c>
      <c r="AE1157" s="73" t="n">
        <f aca="false">AE1156*(1+M1157)</f>
        <v>7.53448118510081</v>
      </c>
      <c r="AF1157" s="73" t="n">
        <f aca="false">MAX(AF1156,AE1157)</f>
        <v>7.58411699238938</v>
      </c>
      <c r="AG1157" s="70" t="n">
        <f aca="false">1-AE1157/AF1157</f>
        <v>0.00654470485336411</v>
      </c>
      <c r="AH1157" s="74" t="n">
        <f aca="false">IF(R1157&gt;0,AH1156+1,0)</f>
        <v>4</v>
      </c>
      <c r="AI1157" s="74" t="n">
        <f aca="false">IF(U1157&gt;0,AI1156+1,0)</f>
        <v>296</v>
      </c>
      <c r="AJ1157" s="74" t="n">
        <f aca="false">IF(G1157&gt;0,AJ1156+1,0)</f>
        <v>1</v>
      </c>
      <c r="AK1157" s="74" t="n">
        <f aca="false">IF(G1157&lt;=0,AK1156+1,0)</f>
        <v>0</v>
      </c>
      <c r="AL1157" s="74" t="n">
        <f aca="false">IF(K1157&gt;0,AL1156+1,0)</f>
        <v>0</v>
      </c>
      <c r="AM1157" s="74" t="n">
        <f aca="false">IF(K1157&lt;=0,AM1156+1,0)</f>
        <v>2</v>
      </c>
    </row>
    <row r="1158" customFormat="false" ht="15" hidden="false" customHeight="false" outlineLevel="0" collapsed="false">
      <c r="A1158" s="61" t="n">
        <v>1157</v>
      </c>
      <c r="B1158" s="62" t="n">
        <v>43328.40625</v>
      </c>
      <c r="C1158" s="63" t="n">
        <f aca="false">YEAR(B1158)</f>
        <v>2018</v>
      </c>
      <c r="D1158" s="32" t="s">
        <v>276</v>
      </c>
      <c r="E1158" s="64" t="n">
        <v>11408.25</v>
      </c>
      <c r="F1158" s="65" t="n">
        <v>-0.0032</v>
      </c>
      <c r="G1158" s="66" t="n">
        <v>-36.5064</v>
      </c>
      <c r="H1158" s="67" t="n">
        <f aca="false">E1158+IF(D1158="Long",1,-1)*G1158</f>
        <v>11444.7564</v>
      </c>
      <c r="I1158" s="68" t="n">
        <f aca="false">Assumptions!$B$58</f>
        <v>5.35750011455817</v>
      </c>
      <c r="J1158" s="68" t="n">
        <f aca="false">INDEX(Yearly!$L$5:$L$22,MATCH(C1158,Yearly!$A$5:$A$22,0))</f>
        <v>0.54483052012456</v>
      </c>
      <c r="K1158" s="68" t="n">
        <f aca="false">G1158-I1158-J1158</f>
        <v>-42.4087306346827</v>
      </c>
      <c r="L1158" s="69" t="n">
        <f aca="false">(I1158+J1158)/Assumptions!$B$8</f>
        <v>0.000260255904029187</v>
      </c>
      <c r="M1158" s="70" t="n">
        <f aca="false">F1158-L1158</f>
        <v>-0.00346025590402919</v>
      </c>
      <c r="N1158" s="71" t="n">
        <f aca="false">G1158*Assumptions!$B$7</f>
        <v>-287122.836</v>
      </c>
      <c r="O1158" s="71" t="n">
        <f aca="false">K1158*Assumptions!$B$7</f>
        <v>-333544.66644178</v>
      </c>
      <c r="P1158" s="68" t="n">
        <f aca="false">P1157+G1158</f>
        <v>14399.783435</v>
      </c>
      <c r="Q1158" s="68" t="n">
        <f aca="false">MAX(Q1157,P1158)</f>
        <v>14498.504615</v>
      </c>
      <c r="R1158" s="68" t="n">
        <f aca="false">Q1158-P1158</f>
        <v>98.7211800000005</v>
      </c>
      <c r="S1158" s="68" t="n">
        <f aca="false">S1157+K1158</f>
        <v>7579.41337390739</v>
      </c>
      <c r="T1158" s="68" t="n">
        <f aca="false">MAX(T1157,S1158)</f>
        <v>8242.57374158216</v>
      </c>
      <c r="U1158" s="68" t="n">
        <f aca="false">T1158-S1158</f>
        <v>663.160367674765</v>
      </c>
      <c r="V1158" s="70" t="n">
        <f aca="false">V1157+F1158</f>
        <v>2.4621</v>
      </c>
      <c r="W1158" s="70" t="n">
        <f aca="false">MAX(W1157,V1158)</f>
        <v>2.4708</v>
      </c>
      <c r="X1158" s="70" t="n">
        <f aca="false">W1158-V1158</f>
        <v>0.00870000000000015</v>
      </c>
      <c r="Y1158" s="70" t="n">
        <f aca="false">Y1157+M1158</f>
        <v>2.16136429305181</v>
      </c>
      <c r="Z1158" s="70" t="n">
        <f aca="false">MAX(Z1157,Y1158)</f>
        <v>2.17136557257196</v>
      </c>
      <c r="AA1158" s="70" t="n">
        <f aca="false">Z1158-Y1158</f>
        <v>0.0100012795201456</v>
      </c>
      <c r="AB1158" s="72" t="n">
        <f aca="false">AB1157*(1+F1158)</f>
        <v>10.1373759041674</v>
      </c>
      <c r="AC1158" s="73" t="n">
        <f aca="false">MAX(AC1157,AB1158)</f>
        <v>10.2262497683665</v>
      </c>
      <c r="AD1158" s="70" t="n">
        <f aca="false">1-AB1158/AC1158</f>
        <v>0.00869075821656418</v>
      </c>
      <c r="AE1158" s="73" t="n">
        <f aca="false">AE1157*(1+M1158)</f>
        <v>7.50840995209627</v>
      </c>
      <c r="AF1158" s="73" t="n">
        <f aca="false">MAX(AF1157,AE1158)</f>
        <v>7.58411699238938</v>
      </c>
      <c r="AG1158" s="70" t="n">
        <f aca="false">1-AE1158/AF1158</f>
        <v>0.00998231440378439</v>
      </c>
      <c r="AH1158" s="74" t="n">
        <f aca="false">IF(R1158&gt;0,AH1157+1,0)</f>
        <v>5</v>
      </c>
      <c r="AI1158" s="74" t="n">
        <f aca="false">IF(U1158&gt;0,AI1157+1,0)</f>
        <v>297</v>
      </c>
      <c r="AJ1158" s="74" t="n">
        <f aca="false">IF(G1158&gt;0,AJ1157+1,0)</f>
        <v>0</v>
      </c>
      <c r="AK1158" s="74" t="n">
        <f aca="false">IF(G1158&lt;=0,AK1157+1,0)</f>
        <v>1</v>
      </c>
      <c r="AL1158" s="74" t="n">
        <f aca="false">IF(K1158&gt;0,AL1157+1,0)</f>
        <v>0</v>
      </c>
      <c r="AM1158" s="74" t="n">
        <f aca="false">IF(K1158&lt;=0,AM1157+1,0)</f>
        <v>3</v>
      </c>
    </row>
    <row r="1159" customFormat="false" ht="15" hidden="false" customHeight="false" outlineLevel="0" collapsed="false">
      <c r="A1159" s="61" t="n">
        <v>1158</v>
      </c>
      <c r="B1159" s="62" t="n">
        <v>43328.46875</v>
      </c>
      <c r="C1159" s="63" t="n">
        <f aca="false">YEAR(B1159)</f>
        <v>2018</v>
      </c>
      <c r="D1159" s="32" t="s">
        <v>277</v>
      </c>
      <c r="E1159" s="64" t="n">
        <v>11444.6</v>
      </c>
      <c r="F1159" s="65" t="n">
        <v>-0.0031</v>
      </c>
      <c r="G1159" s="66" t="n">
        <v>-35.47826</v>
      </c>
      <c r="H1159" s="67" t="n">
        <f aca="false">E1159+IF(D1159="Long",1,-1)*G1159</f>
        <v>11409.12174</v>
      </c>
      <c r="I1159" s="68" t="n">
        <f aca="false">Assumptions!$B$58</f>
        <v>5.35750011455817</v>
      </c>
      <c r="J1159" s="68" t="n">
        <f aca="false">INDEX(Yearly!$L$5:$L$22,MATCH(C1159,Yearly!$A$5:$A$22,0))</f>
        <v>0.54483052012456</v>
      </c>
      <c r="K1159" s="68" t="n">
        <f aca="false">G1159-I1159-J1159</f>
        <v>-41.3805906346827</v>
      </c>
      <c r="L1159" s="69" t="n">
        <f aca="false">(I1159+J1159)/Assumptions!$B$8</f>
        <v>0.000260255904029187</v>
      </c>
      <c r="M1159" s="70" t="n">
        <f aca="false">F1159-L1159</f>
        <v>-0.00336025590402919</v>
      </c>
      <c r="N1159" s="71" t="n">
        <f aca="false">G1159*Assumptions!$B$7</f>
        <v>-279036.5149</v>
      </c>
      <c r="O1159" s="71" t="n">
        <f aca="false">K1159*Assumptions!$B$7</f>
        <v>-325458.34534178</v>
      </c>
      <c r="P1159" s="68" t="n">
        <f aca="false">P1158+G1159</f>
        <v>14364.305175</v>
      </c>
      <c r="Q1159" s="68" t="n">
        <f aca="false">MAX(Q1158,P1159)</f>
        <v>14498.504615</v>
      </c>
      <c r="R1159" s="68" t="n">
        <f aca="false">Q1159-P1159</f>
        <v>134.19944</v>
      </c>
      <c r="S1159" s="68" t="n">
        <f aca="false">S1158+K1159</f>
        <v>7538.03278327271</v>
      </c>
      <c r="T1159" s="68" t="n">
        <f aca="false">MAX(T1158,S1159)</f>
        <v>8242.57374158216</v>
      </c>
      <c r="U1159" s="68" t="n">
        <f aca="false">T1159-S1159</f>
        <v>704.540958309448</v>
      </c>
      <c r="V1159" s="70" t="n">
        <f aca="false">V1158+F1159</f>
        <v>2.459</v>
      </c>
      <c r="W1159" s="70" t="n">
        <f aca="false">MAX(W1158,V1159)</f>
        <v>2.4708</v>
      </c>
      <c r="X1159" s="70" t="n">
        <f aca="false">W1159-V1159</f>
        <v>0.0118</v>
      </c>
      <c r="Y1159" s="70" t="n">
        <f aca="false">Y1158+M1159</f>
        <v>2.15800403714778</v>
      </c>
      <c r="Z1159" s="70" t="n">
        <f aca="false">MAX(Z1158,Y1159)</f>
        <v>2.17136557257196</v>
      </c>
      <c r="AA1159" s="70" t="n">
        <f aca="false">Z1159-Y1159</f>
        <v>0.013361535424175</v>
      </c>
      <c r="AB1159" s="72" t="n">
        <f aca="false">AB1158*(1+F1159)</f>
        <v>10.1059500388645</v>
      </c>
      <c r="AC1159" s="73" t="n">
        <f aca="false">MAX(AC1158,AB1159)</f>
        <v>10.2262497683665</v>
      </c>
      <c r="AD1159" s="70" t="n">
        <f aca="false">1-AB1159/AC1159</f>
        <v>0.011763816866093</v>
      </c>
      <c r="AE1159" s="73" t="n">
        <f aca="false">AE1158*(1+M1159)</f>
        <v>7.48317977322486</v>
      </c>
      <c r="AF1159" s="73" t="n">
        <f aca="false">MAX(AF1158,AE1159)</f>
        <v>7.58411699238938</v>
      </c>
      <c r="AG1159" s="70" t="n">
        <f aca="false">1-AE1159/AF1159</f>
        <v>0.0133090271769024</v>
      </c>
      <c r="AH1159" s="74" t="n">
        <f aca="false">IF(R1159&gt;0,AH1158+1,0)</f>
        <v>6</v>
      </c>
      <c r="AI1159" s="74" t="n">
        <f aca="false">IF(U1159&gt;0,AI1158+1,0)</f>
        <v>298</v>
      </c>
      <c r="AJ1159" s="74" t="n">
        <f aca="false">IF(G1159&gt;0,AJ1158+1,0)</f>
        <v>0</v>
      </c>
      <c r="AK1159" s="74" t="n">
        <f aca="false">IF(G1159&lt;=0,AK1158+1,0)</f>
        <v>2</v>
      </c>
      <c r="AL1159" s="74" t="n">
        <f aca="false">IF(K1159&gt;0,AL1158+1,0)</f>
        <v>0</v>
      </c>
      <c r="AM1159" s="74" t="n">
        <f aca="false">IF(K1159&lt;=0,AM1158+1,0)</f>
        <v>4</v>
      </c>
    </row>
    <row r="1160" customFormat="false" ht="15" hidden="false" customHeight="false" outlineLevel="0" collapsed="false">
      <c r="A1160" s="61" t="n">
        <v>1159</v>
      </c>
      <c r="B1160" s="62" t="n">
        <v>43328.5520833333</v>
      </c>
      <c r="C1160" s="63" t="n">
        <f aca="false">YEAR(B1160)</f>
        <v>2018</v>
      </c>
      <c r="D1160" s="32" t="s">
        <v>276</v>
      </c>
      <c r="E1160" s="64" t="n">
        <v>11408.7</v>
      </c>
      <c r="F1160" s="65" t="n">
        <v>-0.0044</v>
      </c>
      <c r="G1160" s="66" t="n">
        <v>-50.19828</v>
      </c>
      <c r="H1160" s="67" t="n">
        <f aca="false">E1160+IF(D1160="Long",1,-1)*G1160</f>
        <v>11458.89828</v>
      </c>
      <c r="I1160" s="68" t="n">
        <f aca="false">Assumptions!$B$58</f>
        <v>5.35750011455817</v>
      </c>
      <c r="J1160" s="68" t="n">
        <f aca="false">INDEX(Yearly!$L$5:$L$22,MATCH(C1160,Yearly!$A$5:$A$22,0))</f>
        <v>0.54483052012456</v>
      </c>
      <c r="K1160" s="68" t="n">
        <f aca="false">G1160-I1160-J1160</f>
        <v>-56.1006106346827</v>
      </c>
      <c r="L1160" s="69" t="n">
        <f aca="false">(I1160+J1160)/Assumptions!$B$8</f>
        <v>0.000260255904029187</v>
      </c>
      <c r="M1160" s="70" t="n">
        <f aca="false">F1160-L1160</f>
        <v>-0.00466025590402919</v>
      </c>
      <c r="N1160" s="71" t="n">
        <f aca="false">G1160*Assumptions!$B$7</f>
        <v>-394809.4722</v>
      </c>
      <c r="O1160" s="71" t="n">
        <f aca="false">K1160*Assumptions!$B$7</f>
        <v>-441231.30264178</v>
      </c>
      <c r="P1160" s="68" t="n">
        <f aca="false">P1159+G1160</f>
        <v>14314.106895</v>
      </c>
      <c r="Q1160" s="68" t="n">
        <f aca="false">MAX(Q1159,P1160)</f>
        <v>14498.504615</v>
      </c>
      <c r="R1160" s="68" t="n">
        <f aca="false">Q1160-P1160</f>
        <v>184.397720000001</v>
      </c>
      <c r="S1160" s="68" t="n">
        <f aca="false">S1159+K1160</f>
        <v>7481.93217263803</v>
      </c>
      <c r="T1160" s="68" t="n">
        <f aca="false">MAX(T1159,S1160)</f>
        <v>8242.57374158216</v>
      </c>
      <c r="U1160" s="68" t="n">
        <f aca="false">T1160-S1160</f>
        <v>760.641568944131</v>
      </c>
      <c r="V1160" s="70" t="n">
        <f aca="false">V1159+F1160</f>
        <v>2.4546</v>
      </c>
      <c r="W1160" s="70" t="n">
        <f aca="false">MAX(W1159,V1160)</f>
        <v>2.4708</v>
      </c>
      <c r="X1160" s="70" t="n">
        <f aca="false">W1160-V1160</f>
        <v>0.0162</v>
      </c>
      <c r="Y1160" s="70" t="n">
        <f aca="false">Y1159+M1160</f>
        <v>2.15334378124375</v>
      </c>
      <c r="Z1160" s="70" t="n">
        <f aca="false">MAX(Z1159,Y1160)</f>
        <v>2.17136557257196</v>
      </c>
      <c r="AA1160" s="70" t="n">
        <f aca="false">Z1160-Y1160</f>
        <v>0.0180217913282039</v>
      </c>
      <c r="AB1160" s="72" t="n">
        <f aca="false">AB1159*(1+F1160)</f>
        <v>10.0614838586935</v>
      </c>
      <c r="AC1160" s="73" t="n">
        <f aca="false">MAX(AC1159,AB1160)</f>
        <v>10.2262497683665</v>
      </c>
      <c r="AD1160" s="70" t="n">
        <f aca="false">1-AB1160/AC1160</f>
        <v>0.016112056071882</v>
      </c>
      <c r="AE1160" s="73" t="n">
        <f aca="false">AE1159*(1+M1160)</f>
        <v>7.44830624050578</v>
      </c>
      <c r="AF1160" s="73" t="n">
        <f aca="false">MAX(AF1159,AE1160)</f>
        <v>7.58411699238938</v>
      </c>
      <c r="AG1160" s="70" t="n">
        <f aca="false">1-AE1160/AF1160</f>
        <v>0.0179072596084536</v>
      </c>
      <c r="AH1160" s="74" t="n">
        <f aca="false">IF(R1160&gt;0,AH1159+1,0)</f>
        <v>7</v>
      </c>
      <c r="AI1160" s="74" t="n">
        <f aca="false">IF(U1160&gt;0,AI1159+1,0)</f>
        <v>299</v>
      </c>
      <c r="AJ1160" s="74" t="n">
        <f aca="false">IF(G1160&gt;0,AJ1159+1,0)</f>
        <v>0</v>
      </c>
      <c r="AK1160" s="74" t="n">
        <f aca="false">IF(G1160&lt;=0,AK1159+1,0)</f>
        <v>3</v>
      </c>
      <c r="AL1160" s="74" t="n">
        <f aca="false">IF(K1160&gt;0,AL1159+1,0)</f>
        <v>0</v>
      </c>
      <c r="AM1160" s="74" t="n">
        <f aca="false">IF(K1160&lt;=0,AM1159+1,0)</f>
        <v>5</v>
      </c>
    </row>
    <row r="1161" customFormat="false" ht="15" hidden="false" customHeight="false" outlineLevel="0" collapsed="false">
      <c r="A1161" s="61" t="n">
        <v>1160</v>
      </c>
      <c r="B1161" s="62" t="n">
        <v>43329.40625</v>
      </c>
      <c r="C1161" s="63" t="n">
        <f aca="false">YEAR(B1161)</f>
        <v>2018</v>
      </c>
      <c r="D1161" s="32" t="s">
        <v>277</v>
      </c>
      <c r="E1161" s="64" t="n">
        <v>11458.95</v>
      </c>
      <c r="F1161" s="65" t="n">
        <v>0.018</v>
      </c>
      <c r="G1161" s="66" t="n">
        <v>206.2611</v>
      </c>
      <c r="H1161" s="67" t="n">
        <f aca="false">E1161+IF(D1161="Long",1,-1)*G1161</f>
        <v>11665.2111</v>
      </c>
      <c r="I1161" s="68" t="n">
        <f aca="false">Assumptions!$B$58</f>
        <v>5.35750011455817</v>
      </c>
      <c r="J1161" s="68" t="n">
        <f aca="false">INDEX(Yearly!$L$5:$L$22,MATCH(C1161,Yearly!$A$5:$A$22,0))</f>
        <v>0.54483052012456</v>
      </c>
      <c r="K1161" s="68" t="n">
        <f aca="false">G1161-I1161-J1161</f>
        <v>200.358769365317</v>
      </c>
      <c r="L1161" s="69" t="n">
        <f aca="false">(I1161+J1161)/Assumptions!$B$8</f>
        <v>0.000260255904029187</v>
      </c>
      <c r="M1161" s="70" t="n">
        <f aca="false">F1161-L1161</f>
        <v>0.0177397440959708</v>
      </c>
      <c r="N1161" s="71" t="n">
        <f aca="false">G1161*Assumptions!$B$7</f>
        <v>1622243.5515</v>
      </c>
      <c r="O1161" s="71" t="n">
        <f aca="false">K1161*Assumptions!$B$7</f>
        <v>1575821.72105822</v>
      </c>
      <c r="P1161" s="68" t="n">
        <f aca="false">P1160+G1161</f>
        <v>14520.367995</v>
      </c>
      <c r="Q1161" s="68" t="n">
        <f aca="false">MAX(Q1160,P1161)</f>
        <v>14520.367995</v>
      </c>
      <c r="R1161" s="68" t="n">
        <f aca="false">Q1161-P1161</f>
        <v>0</v>
      </c>
      <c r="S1161" s="68" t="n">
        <f aca="false">S1160+K1161</f>
        <v>7682.29094200334</v>
      </c>
      <c r="T1161" s="68" t="n">
        <f aca="false">MAX(T1160,S1161)</f>
        <v>8242.57374158216</v>
      </c>
      <c r="U1161" s="68" t="n">
        <f aca="false">T1161-S1161</f>
        <v>560.282799578814</v>
      </c>
      <c r="V1161" s="70" t="n">
        <f aca="false">V1160+F1161</f>
        <v>2.4726</v>
      </c>
      <c r="W1161" s="70" t="n">
        <f aca="false">MAX(W1160,V1161)</f>
        <v>2.4726</v>
      </c>
      <c r="X1161" s="70" t="n">
        <f aca="false">W1161-V1161</f>
        <v>0</v>
      </c>
      <c r="Y1161" s="70" t="n">
        <f aca="false">Y1160+M1161</f>
        <v>2.17108352533972</v>
      </c>
      <c r="Z1161" s="70" t="n">
        <f aca="false">MAX(Z1160,Y1161)</f>
        <v>2.17136557257196</v>
      </c>
      <c r="AA1161" s="70" t="n">
        <f aca="false">Z1161-Y1161</f>
        <v>0.000282047232233129</v>
      </c>
      <c r="AB1161" s="72" t="n">
        <f aca="false">AB1160*(1+F1161)</f>
        <v>10.24259056815</v>
      </c>
      <c r="AC1161" s="73" t="n">
        <f aca="false">MAX(AC1160,AB1161)</f>
        <v>10.24259056815</v>
      </c>
      <c r="AD1161" s="70" t="n">
        <f aca="false">1-AB1161/AC1161</f>
        <v>0</v>
      </c>
      <c r="AE1161" s="73" t="n">
        <f aca="false">AE1160*(1+M1161)</f>
        <v>7.58043728716077</v>
      </c>
      <c r="AF1161" s="73" t="n">
        <f aca="false">MAX(AF1160,AE1161)</f>
        <v>7.58411699238938</v>
      </c>
      <c r="AG1161" s="70" t="n">
        <f aca="false">1-AE1161/AF1161</f>
        <v>0.000485185715396907</v>
      </c>
      <c r="AH1161" s="74" t="n">
        <f aca="false">IF(R1161&gt;0,AH1160+1,0)</f>
        <v>0</v>
      </c>
      <c r="AI1161" s="74" t="n">
        <f aca="false">IF(U1161&gt;0,AI1160+1,0)</f>
        <v>300</v>
      </c>
      <c r="AJ1161" s="74" t="n">
        <f aca="false">IF(G1161&gt;0,AJ1160+1,0)</f>
        <v>1</v>
      </c>
      <c r="AK1161" s="74" t="n">
        <f aca="false">IF(G1161&lt;=0,AK1160+1,0)</f>
        <v>0</v>
      </c>
      <c r="AL1161" s="74" t="n">
        <f aca="false">IF(K1161&gt;0,AL1160+1,0)</f>
        <v>1</v>
      </c>
      <c r="AM1161" s="74" t="n">
        <f aca="false">IF(K1161&lt;=0,AM1160+1,0)</f>
        <v>0</v>
      </c>
    </row>
    <row r="1162" customFormat="false" ht="15" hidden="false" customHeight="false" outlineLevel="0" collapsed="false">
      <c r="A1162" s="61" t="n">
        <v>1161</v>
      </c>
      <c r="B1162" s="62" t="n">
        <v>43342.4270833333</v>
      </c>
      <c r="C1162" s="63" t="n">
        <f aca="false">YEAR(B1162)</f>
        <v>2018</v>
      </c>
      <c r="D1162" s="32" t="s">
        <v>276</v>
      </c>
      <c r="E1162" s="64" t="n">
        <v>11665.65</v>
      </c>
      <c r="F1162" s="65" t="n">
        <v>-0.0008</v>
      </c>
      <c r="G1162" s="66" t="n">
        <v>-9.33252</v>
      </c>
      <c r="H1162" s="67" t="n">
        <f aca="false">E1162+IF(D1162="Long",1,-1)*G1162</f>
        <v>11674.98252</v>
      </c>
      <c r="I1162" s="68" t="n">
        <f aca="false">Assumptions!$B$58</f>
        <v>5.35750011455817</v>
      </c>
      <c r="J1162" s="68" t="n">
        <f aca="false">INDEX(Yearly!$L$5:$L$22,MATCH(C1162,Yearly!$A$5:$A$22,0))</f>
        <v>0.54483052012456</v>
      </c>
      <c r="K1162" s="68" t="n">
        <f aca="false">G1162-I1162-J1162</f>
        <v>-15.2348506346827</v>
      </c>
      <c r="L1162" s="69" t="n">
        <f aca="false">(I1162+J1162)/Assumptions!$B$8</f>
        <v>0.000260255904029187</v>
      </c>
      <c r="M1162" s="70" t="n">
        <f aca="false">F1162-L1162</f>
        <v>-0.00106025590402919</v>
      </c>
      <c r="N1162" s="71" t="n">
        <f aca="false">G1162*Assumptions!$B$7</f>
        <v>-73400.2698</v>
      </c>
      <c r="O1162" s="71" t="n">
        <f aca="false">K1162*Assumptions!$B$7</f>
        <v>-119822.10024178</v>
      </c>
      <c r="P1162" s="68" t="n">
        <f aca="false">P1161+G1162</f>
        <v>14511.035475</v>
      </c>
      <c r="Q1162" s="68" t="n">
        <f aca="false">MAX(Q1161,P1162)</f>
        <v>14520.367995</v>
      </c>
      <c r="R1162" s="68" t="n">
        <f aca="false">Q1162-P1162</f>
        <v>9.33251999999993</v>
      </c>
      <c r="S1162" s="68" t="n">
        <f aca="false">S1161+K1162</f>
        <v>7667.05609136866</v>
      </c>
      <c r="T1162" s="68" t="n">
        <f aca="false">MAX(T1161,S1162)</f>
        <v>8242.57374158216</v>
      </c>
      <c r="U1162" s="68" t="n">
        <f aca="false">T1162-S1162</f>
        <v>575.517650213496</v>
      </c>
      <c r="V1162" s="70" t="n">
        <f aca="false">V1161+F1162</f>
        <v>2.4718</v>
      </c>
      <c r="W1162" s="70" t="n">
        <f aca="false">MAX(W1161,V1162)</f>
        <v>2.4726</v>
      </c>
      <c r="X1162" s="70" t="n">
        <f aca="false">W1162-V1162</f>
        <v>0.000799999999999912</v>
      </c>
      <c r="Y1162" s="70" t="n">
        <f aca="false">Y1161+M1162</f>
        <v>2.17002326943569</v>
      </c>
      <c r="Z1162" s="70" t="n">
        <f aca="false">MAX(Z1161,Y1162)</f>
        <v>2.17136557257196</v>
      </c>
      <c r="AA1162" s="70" t="n">
        <f aca="false">Z1162-Y1162</f>
        <v>0.00134230313626249</v>
      </c>
      <c r="AB1162" s="72" t="n">
        <f aca="false">AB1161*(1+F1162)</f>
        <v>10.2343964956955</v>
      </c>
      <c r="AC1162" s="73" t="n">
        <f aca="false">MAX(AC1161,AB1162)</f>
        <v>10.24259056815</v>
      </c>
      <c r="AD1162" s="70" t="n">
        <f aca="false">1-AB1162/AC1162</f>
        <v>0.000800000000000023</v>
      </c>
      <c r="AE1162" s="73" t="n">
        <f aca="false">AE1161*(1+M1162)</f>
        <v>7.57240008377194</v>
      </c>
      <c r="AF1162" s="73" t="n">
        <f aca="false">MAX(AF1161,AE1162)</f>
        <v>7.58411699238938</v>
      </c>
      <c r="AG1162" s="70" t="n">
        <f aca="false">1-AE1162/AF1162</f>
        <v>0.00154492719840671</v>
      </c>
      <c r="AH1162" s="74" t="n">
        <f aca="false">IF(R1162&gt;0,AH1161+1,0)</f>
        <v>1</v>
      </c>
      <c r="AI1162" s="74" t="n">
        <f aca="false">IF(U1162&gt;0,AI1161+1,0)</f>
        <v>301</v>
      </c>
      <c r="AJ1162" s="74" t="n">
        <f aca="false">IF(G1162&gt;0,AJ1161+1,0)</f>
        <v>0</v>
      </c>
      <c r="AK1162" s="74" t="n">
        <f aca="false">IF(G1162&lt;=0,AK1161+1,0)</f>
        <v>1</v>
      </c>
      <c r="AL1162" s="74" t="n">
        <f aca="false">IF(K1162&gt;0,AL1161+1,0)</f>
        <v>0</v>
      </c>
      <c r="AM1162" s="74" t="n">
        <f aca="false">IF(K1162&lt;=0,AM1161+1,0)</f>
        <v>1</v>
      </c>
    </row>
    <row r="1163" customFormat="false" ht="15" hidden="false" customHeight="false" outlineLevel="0" collapsed="false">
      <c r="A1163" s="61" t="n">
        <v>1162</v>
      </c>
      <c r="B1163" s="62" t="n">
        <v>43342.53125</v>
      </c>
      <c r="C1163" s="63" t="n">
        <f aca="false">YEAR(B1163)</f>
        <v>2018</v>
      </c>
      <c r="D1163" s="32" t="s">
        <v>277</v>
      </c>
      <c r="E1163" s="64" t="n">
        <v>11674.95</v>
      </c>
      <c r="F1163" s="65" t="n">
        <v>-0.0018</v>
      </c>
      <c r="G1163" s="66" t="n">
        <v>-21.01491</v>
      </c>
      <c r="H1163" s="67" t="n">
        <f aca="false">E1163+IF(D1163="Long",1,-1)*G1163</f>
        <v>11653.93509</v>
      </c>
      <c r="I1163" s="68" t="n">
        <f aca="false">Assumptions!$B$58</f>
        <v>5.35750011455817</v>
      </c>
      <c r="J1163" s="68" t="n">
        <f aca="false">INDEX(Yearly!$L$5:$L$22,MATCH(C1163,Yearly!$A$5:$A$22,0))</f>
        <v>0.54483052012456</v>
      </c>
      <c r="K1163" s="68" t="n">
        <f aca="false">G1163-I1163-J1163</f>
        <v>-26.9172406346827</v>
      </c>
      <c r="L1163" s="69" t="n">
        <f aca="false">(I1163+J1163)/Assumptions!$B$8</f>
        <v>0.000260255904029187</v>
      </c>
      <c r="M1163" s="70" t="n">
        <f aca="false">F1163-L1163</f>
        <v>-0.00206025590402919</v>
      </c>
      <c r="N1163" s="71" t="n">
        <f aca="false">G1163*Assumptions!$B$7</f>
        <v>-165282.26715</v>
      </c>
      <c r="O1163" s="71" t="n">
        <f aca="false">K1163*Assumptions!$B$7</f>
        <v>-211704.09759178</v>
      </c>
      <c r="P1163" s="68" t="n">
        <f aca="false">P1162+G1163</f>
        <v>14490.020565</v>
      </c>
      <c r="Q1163" s="68" t="n">
        <f aca="false">MAX(Q1162,P1163)</f>
        <v>14520.367995</v>
      </c>
      <c r="R1163" s="68" t="n">
        <f aca="false">Q1163-P1163</f>
        <v>30.3474299999998</v>
      </c>
      <c r="S1163" s="68" t="n">
        <f aca="false">S1162+K1163</f>
        <v>7640.13885073398</v>
      </c>
      <c r="T1163" s="68" t="n">
        <f aca="false">MAX(T1162,S1163)</f>
        <v>8242.57374158216</v>
      </c>
      <c r="U1163" s="68" t="n">
        <f aca="false">T1163-S1163</f>
        <v>602.434890848179</v>
      </c>
      <c r="V1163" s="70" t="n">
        <f aca="false">V1162+F1163</f>
        <v>2.47</v>
      </c>
      <c r="W1163" s="70" t="n">
        <f aca="false">MAX(W1162,V1163)</f>
        <v>2.4726</v>
      </c>
      <c r="X1163" s="70" t="n">
        <f aca="false">W1163-V1163</f>
        <v>0.00259999999999971</v>
      </c>
      <c r="Y1163" s="70" t="n">
        <f aca="false">Y1162+M1163</f>
        <v>2.16796301353167</v>
      </c>
      <c r="Z1163" s="70" t="n">
        <f aca="false">MAX(Z1162,Y1163)</f>
        <v>2.17136557257196</v>
      </c>
      <c r="AA1163" s="70" t="n">
        <f aca="false">Z1163-Y1163</f>
        <v>0.00340255904029174</v>
      </c>
      <c r="AB1163" s="72" t="n">
        <f aca="false">AB1162*(1+F1163)</f>
        <v>10.2159745820032</v>
      </c>
      <c r="AC1163" s="73" t="n">
        <f aca="false">MAX(AC1162,AB1163)</f>
        <v>10.24259056815</v>
      </c>
      <c r="AD1163" s="70" t="n">
        <f aca="false">1-AB1163/AC1163</f>
        <v>0.00259856000000014</v>
      </c>
      <c r="AE1163" s="73" t="n">
        <f aca="false">AE1162*(1+M1163)</f>
        <v>7.55679900179168</v>
      </c>
      <c r="AF1163" s="73" t="n">
        <f aca="false">MAX(AF1162,AE1163)</f>
        <v>7.58411699238938</v>
      </c>
      <c r="AG1163" s="70" t="n">
        <f aca="false">1-AE1163/AF1163</f>
        <v>0.00360200015705403</v>
      </c>
      <c r="AH1163" s="74" t="n">
        <f aca="false">IF(R1163&gt;0,AH1162+1,0)</f>
        <v>2</v>
      </c>
      <c r="AI1163" s="74" t="n">
        <f aca="false">IF(U1163&gt;0,AI1162+1,0)</f>
        <v>302</v>
      </c>
      <c r="AJ1163" s="74" t="n">
        <f aca="false">IF(G1163&gt;0,AJ1162+1,0)</f>
        <v>0</v>
      </c>
      <c r="AK1163" s="74" t="n">
        <f aca="false">IF(G1163&lt;=0,AK1162+1,0)</f>
        <v>2</v>
      </c>
      <c r="AL1163" s="74" t="n">
        <f aca="false">IF(K1163&gt;0,AL1162+1,0)</f>
        <v>0</v>
      </c>
      <c r="AM1163" s="74" t="n">
        <f aca="false">IF(K1163&lt;=0,AM1162+1,0)</f>
        <v>2</v>
      </c>
    </row>
    <row r="1164" customFormat="false" ht="15" hidden="false" customHeight="false" outlineLevel="0" collapsed="false">
      <c r="A1164" s="61" t="n">
        <v>1163</v>
      </c>
      <c r="B1164" s="62" t="n">
        <v>43342.5520833333</v>
      </c>
      <c r="C1164" s="63" t="n">
        <f aca="false">YEAR(B1164)</f>
        <v>2018</v>
      </c>
      <c r="D1164" s="32" t="s">
        <v>276</v>
      </c>
      <c r="E1164" s="64" t="n">
        <v>11653.55</v>
      </c>
      <c r="F1164" s="65" t="n">
        <v>-0.006</v>
      </c>
      <c r="G1164" s="66" t="n">
        <v>-69.9213</v>
      </c>
      <c r="H1164" s="67" t="n">
        <f aca="false">E1164+IF(D1164="Long",1,-1)*G1164</f>
        <v>11723.4713</v>
      </c>
      <c r="I1164" s="68" t="n">
        <f aca="false">Assumptions!$B$58</f>
        <v>5.35750011455817</v>
      </c>
      <c r="J1164" s="68" t="n">
        <f aca="false">INDEX(Yearly!$L$5:$L$22,MATCH(C1164,Yearly!$A$5:$A$22,0))</f>
        <v>0.54483052012456</v>
      </c>
      <c r="K1164" s="68" t="n">
        <f aca="false">G1164-I1164-J1164</f>
        <v>-75.8236306346827</v>
      </c>
      <c r="L1164" s="69" t="n">
        <f aca="false">(I1164+J1164)/Assumptions!$B$8</f>
        <v>0.000260255904029187</v>
      </c>
      <c r="M1164" s="70" t="n">
        <f aca="false">F1164-L1164</f>
        <v>-0.00626025590402919</v>
      </c>
      <c r="N1164" s="71" t="n">
        <f aca="false">G1164*Assumptions!$B$7</f>
        <v>-549931.0245</v>
      </c>
      <c r="O1164" s="71" t="n">
        <f aca="false">K1164*Assumptions!$B$7</f>
        <v>-596352.85494178</v>
      </c>
      <c r="P1164" s="68" t="n">
        <f aca="false">P1163+G1164</f>
        <v>14420.099265</v>
      </c>
      <c r="Q1164" s="68" t="n">
        <f aca="false">MAX(Q1163,P1164)</f>
        <v>14520.367995</v>
      </c>
      <c r="R1164" s="68" t="n">
        <f aca="false">Q1164-P1164</f>
        <v>100.26873</v>
      </c>
      <c r="S1164" s="68" t="n">
        <f aca="false">S1163+K1164</f>
        <v>7564.3152200993</v>
      </c>
      <c r="T1164" s="68" t="n">
        <f aca="false">MAX(T1163,S1164)</f>
        <v>8242.57374158216</v>
      </c>
      <c r="U1164" s="68" t="n">
        <f aca="false">T1164-S1164</f>
        <v>678.258521482861</v>
      </c>
      <c r="V1164" s="70" t="n">
        <f aca="false">V1163+F1164</f>
        <v>2.464</v>
      </c>
      <c r="W1164" s="70" t="n">
        <f aca="false">MAX(W1163,V1164)</f>
        <v>2.4726</v>
      </c>
      <c r="X1164" s="70" t="n">
        <f aca="false">W1164-V1164</f>
        <v>0.0085999999999995</v>
      </c>
      <c r="Y1164" s="70" t="n">
        <f aca="false">Y1163+M1164</f>
        <v>2.16170275762764</v>
      </c>
      <c r="Z1164" s="70" t="n">
        <f aca="false">MAX(Z1163,Y1164)</f>
        <v>2.17136557257196</v>
      </c>
      <c r="AA1164" s="70" t="n">
        <f aca="false">Z1164-Y1164</f>
        <v>0.00966281494432097</v>
      </c>
      <c r="AB1164" s="72" t="n">
        <f aca="false">AB1163*(1+F1164)</f>
        <v>10.1546787345112</v>
      </c>
      <c r="AC1164" s="73" t="n">
        <f aca="false">MAX(AC1163,AB1164)</f>
        <v>10.24259056815</v>
      </c>
      <c r="AD1164" s="70" t="n">
        <f aca="false">1-AB1164/AC1164</f>
        <v>0.00858296864000008</v>
      </c>
      <c r="AE1164" s="73" t="n">
        <f aca="false">AE1163*(1+M1164)</f>
        <v>7.50949150622515</v>
      </c>
      <c r="AF1164" s="73" t="n">
        <f aca="false">MAX(AF1163,AE1164)</f>
        <v>7.58411699238938</v>
      </c>
      <c r="AG1164" s="70" t="n">
        <f aca="false">1-AE1164/AF1164</f>
        <v>0.00983970661833367</v>
      </c>
      <c r="AH1164" s="74" t="n">
        <f aca="false">IF(R1164&gt;0,AH1163+1,0)</f>
        <v>3</v>
      </c>
      <c r="AI1164" s="74" t="n">
        <f aca="false">IF(U1164&gt;0,AI1163+1,0)</f>
        <v>303</v>
      </c>
      <c r="AJ1164" s="74" t="n">
        <f aca="false">IF(G1164&gt;0,AJ1163+1,0)</f>
        <v>0</v>
      </c>
      <c r="AK1164" s="74" t="n">
        <f aca="false">IF(G1164&lt;=0,AK1163+1,0)</f>
        <v>3</v>
      </c>
      <c r="AL1164" s="74" t="n">
        <f aca="false">IF(K1164&gt;0,AL1163+1,0)</f>
        <v>0</v>
      </c>
      <c r="AM1164" s="74" t="n">
        <f aca="false">IF(K1164&lt;=0,AM1163+1,0)</f>
        <v>3</v>
      </c>
    </row>
    <row r="1165" customFormat="false" ht="15" hidden="false" customHeight="false" outlineLevel="0" collapsed="false">
      <c r="A1165" s="61" t="n">
        <v>1164</v>
      </c>
      <c r="B1165" s="62" t="n">
        <v>43343.40625</v>
      </c>
      <c r="C1165" s="63" t="n">
        <f aca="false">YEAR(B1165)</f>
        <v>2018</v>
      </c>
      <c r="D1165" s="32" t="s">
        <v>277</v>
      </c>
      <c r="E1165" s="64" t="n">
        <v>11723.45</v>
      </c>
      <c r="F1165" s="65" t="n">
        <v>-0.0062</v>
      </c>
      <c r="G1165" s="66" t="n">
        <v>-72.68539</v>
      </c>
      <c r="H1165" s="67" t="n">
        <f aca="false">E1165+IF(D1165="Long",1,-1)*G1165</f>
        <v>11650.76461</v>
      </c>
      <c r="I1165" s="68" t="n">
        <f aca="false">Assumptions!$B$58</f>
        <v>5.35750011455817</v>
      </c>
      <c r="J1165" s="68" t="n">
        <f aca="false">INDEX(Yearly!$L$5:$L$22,MATCH(C1165,Yearly!$A$5:$A$22,0))</f>
        <v>0.54483052012456</v>
      </c>
      <c r="K1165" s="68" t="n">
        <f aca="false">G1165-I1165-J1165</f>
        <v>-78.5877206346827</v>
      </c>
      <c r="L1165" s="69" t="n">
        <f aca="false">(I1165+J1165)/Assumptions!$B$8</f>
        <v>0.000260255904029187</v>
      </c>
      <c r="M1165" s="70" t="n">
        <f aca="false">F1165-L1165</f>
        <v>-0.00646025590402919</v>
      </c>
      <c r="N1165" s="71" t="n">
        <f aca="false">G1165*Assumptions!$B$7</f>
        <v>-571670.59235</v>
      </c>
      <c r="O1165" s="71" t="n">
        <f aca="false">K1165*Assumptions!$B$7</f>
        <v>-618092.42279178</v>
      </c>
      <c r="P1165" s="68" t="n">
        <f aca="false">P1164+G1165</f>
        <v>14347.413875</v>
      </c>
      <c r="Q1165" s="68" t="n">
        <f aca="false">MAX(Q1164,P1165)</f>
        <v>14520.367995</v>
      </c>
      <c r="R1165" s="68" t="n">
        <f aca="false">Q1165-P1165</f>
        <v>172.95412</v>
      </c>
      <c r="S1165" s="68" t="n">
        <f aca="false">S1164+K1165</f>
        <v>7485.72749946461</v>
      </c>
      <c r="T1165" s="68" t="n">
        <f aca="false">MAX(T1164,S1165)</f>
        <v>8242.57374158216</v>
      </c>
      <c r="U1165" s="68" t="n">
        <f aca="false">T1165-S1165</f>
        <v>756.846242117545</v>
      </c>
      <c r="V1165" s="70" t="n">
        <f aca="false">V1164+F1165</f>
        <v>2.4578</v>
      </c>
      <c r="W1165" s="70" t="n">
        <f aca="false">MAX(W1164,V1165)</f>
        <v>2.4726</v>
      </c>
      <c r="X1165" s="70" t="n">
        <f aca="false">W1165-V1165</f>
        <v>0.0147999999999997</v>
      </c>
      <c r="Y1165" s="70" t="n">
        <f aca="false">Y1164+M1165</f>
        <v>2.15524250172361</v>
      </c>
      <c r="Z1165" s="70" t="n">
        <f aca="false">MAX(Z1164,Y1165)</f>
        <v>2.17136557257196</v>
      </c>
      <c r="AA1165" s="70" t="n">
        <f aca="false">Z1165-Y1165</f>
        <v>0.0161230708483502</v>
      </c>
      <c r="AB1165" s="72" t="n">
        <f aca="false">AB1164*(1+F1165)</f>
        <v>10.0917197263572</v>
      </c>
      <c r="AC1165" s="73" t="n">
        <f aca="false">MAX(AC1164,AB1165)</f>
        <v>10.24259056815</v>
      </c>
      <c r="AD1165" s="70" t="n">
        <f aca="false">1-AB1165/AC1165</f>
        <v>0.014729754234432</v>
      </c>
      <c r="AE1165" s="73" t="n">
        <f aca="false">AE1164*(1+M1165)</f>
        <v>7.4609782693858</v>
      </c>
      <c r="AF1165" s="73" t="n">
        <f aca="false">MAX(AF1164,AE1165)</f>
        <v>7.58411699238938</v>
      </c>
      <c r="AG1165" s="70" t="n">
        <f aca="false">1-AE1165/AF1165</f>
        <v>0.0162363954995879</v>
      </c>
      <c r="AH1165" s="74" t="n">
        <f aca="false">IF(R1165&gt;0,AH1164+1,0)</f>
        <v>4</v>
      </c>
      <c r="AI1165" s="74" t="n">
        <f aca="false">IF(U1165&gt;0,AI1164+1,0)</f>
        <v>304</v>
      </c>
      <c r="AJ1165" s="74" t="n">
        <f aca="false">IF(G1165&gt;0,AJ1164+1,0)</f>
        <v>0</v>
      </c>
      <c r="AK1165" s="74" t="n">
        <f aca="false">IF(G1165&lt;=0,AK1164+1,0)</f>
        <v>4</v>
      </c>
      <c r="AL1165" s="74" t="n">
        <f aca="false">IF(K1165&gt;0,AL1164+1,0)</f>
        <v>0</v>
      </c>
      <c r="AM1165" s="74" t="n">
        <f aca="false">IF(K1165&lt;=0,AM1164+1,0)</f>
        <v>4</v>
      </c>
    </row>
    <row r="1166" customFormat="false" ht="15" hidden="false" customHeight="false" outlineLevel="0" collapsed="false">
      <c r="A1166" s="61" t="n">
        <v>1165</v>
      </c>
      <c r="B1166" s="62" t="n">
        <v>43343.46875</v>
      </c>
      <c r="C1166" s="63" t="n">
        <f aca="false">YEAR(B1166)</f>
        <v>2018</v>
      </c>
      <c r="D1166" s="32" t="s">
        <v>276</v>
      </c>
      <c r="E1166" s="64" t="n">
        <v>11651.1</v>
      </c>
      <c r="F1166" s="65" t="n">
        <v>-0.003</v>
      </c>
      <c r="G1166" s="66" t="n">
        <v>-34.9533</v>
      </c>
      <c r="H1166" s="67" t="n">
        <f aca="false">E1166+IF(D1166="Long",1,-1)*G1166</f>
        <v>11686.0533</v>
      </c>
      <c r="I1166" s="68" t="n">
        <f aca="false">Assumptions!$B$58</f>
        <v>5.35750011455817</v>
      </c>
      <c r="J1166" s="68" t="n">
        <f aca="false">INDEX(Yearly!$L$5:$L$22,MATCH(C1166,Yearly!$A$5:$A$22,0))</f>
        <v>0.54483052012456</v>
      </c>
      <c r="K1166" s="68" t="n">
        <f aca="false">G1166-I1166-J1166</f>
        <v>-40.8556306346827</v>
      </c>
      <c r="L1166" s="69" t="n">
        <f aca="false">(I1166+J1166)/Assumptions!$B$8</f>
        <v>0.000260255904029187</v>
      </c>
      <c r="M1166" s="70" t="n">
        <f aca="false">F1166-L1166</f>
        <v>-0.00326025590402919</v>
      </c>
      <c r="N1166" s="71" t="n">
        <f aca="false">G1166*Assumptions!$B$7</f>
        <v>-274907.7045</v>
      </c>
      <c r="O1166" s="71" t="n">
        <f aca="false">K1166*Assumptions!$B$7</f>
        <v>-321329.53494178</v>
      </c>
      <c r="P1166" s="68" t="n">
        <f aca="false">P1165+G1166</f>
        <v>14312.460575</v>
      </c>
      <c r="Q1166" s="68" t="n">
        <f aca="false">MAX(Q1165,P1166)</f>
        <v>14520.367995</v>
      </c>
      <c r="R1166" s="68" t="n">
        <f aca="false">Q1166-P1166</f>
        <v>207.90742</v>
      </c>
      <c r="S1166" s="68" t="n">
        <f aca="false">S1165+K1166</f>
        <v>7444.87186882993</v>
      </c>
      <c r="T1166" s="68" t="n">
        <f aca="false">MAX(T1165,S1166)</f>
        <v>8242.57374158216</v>
      </c>
      <c r="U1166" s="68" t="n">
        <f aca="false">T1166-S1166</f>
        <v>797.701872752227</v>
      </c>
      <c r="V1166" s="70" t="n">
        <f aca="false">V1165+F1166</f>
        <v>2.4548</v>
      </c>
      <c r="W1166" s="70" t="n">
        <f aca="false">MAX(W1165,V1166)</f>
        <v>2.4726</v>
      </c>
      <c r="X1166" s="70" t="n">
        <f aca="false">W1166-V1166</f>
        <v>0.0177999999999998</v>
      </c>
      <c r="Y1166" s="70" t="n">
        <f aca="false">Y1165+M1166</f>
        <v>2.15198224581958</v>
      </c>
      <c r="Z1166" s="70" t="n">
        <f aca="false">MAX(Z1165,Y1166)</f>
        <v>2.17136557257196</v>
      </c>
      <c r="AA1166" s="70" t="n">
        <f aca="false">Z1166-Y1166</f>
        <v>0.0193833267523793</v>
      </c>
      <c r="AB1166" s="72" t="n">
        <f aca="false">AB1165*(1+F1166)</f>
        <v>10.0614445671782</v>
      </c>
      <c r="AC1166" s="73" t="n">
        <f aca="false">MAX(AC1165,AB1166)</f>
        <v>10.24259056815</v>
      </c>
      <c r="AD1166" s="70" t="n">
        <f aca="false">1-AB1166/AC1166</f>
        <v>0.0176855649717287</v>
      </c>
      <c r="AE1166" s="73" t="n">
        <f aca="false">AE1165*(1+M1166)</f>
        <v>7.4366535709332</v>
      </c>
      <c r="AF1166" s="73" t="n">
        <f aca="false">MAX(AF1165,AE1166)</f>
        <v>7.58411699238938</v>
      </c>
      <c r="AG1166" s="70" t="n">
        <f aca="false">1-AE1166/AF1166</f>
        <v>0.0194437165993294</v>
      </c>
      <c r="AH1166" s="74" t="n">
        <f aca="false">IF(R1166&gt;0,AH1165+1,0)</f>
        <v>5</v>
      </c>
      <c r="AI1166" s="74" t="n">
        <f aca="false">IF(U1166&gt;0,AI1165+1,0)</f>
        <v>305</v>
      </c>
      <c r="AJ1166" s="74" t="n">
        <f aca="false">IF(G1166&gt;0,AJ1165+1,0)</f>
        <v>0</v>
      </c>
      <c r="AK1166" s="74" t="n">
        <f aca="false">IF(G1166&lt;=0,AK1165+1,0)</f>
        <v>5</v>
      </c>
      <c r="AL1166" s="74" t="n">
        <f aca="false">IF(K1166&gt;0,AL1165+1,0)</f>
        <v>0</v>
      </c>
      <c r="AM1166" s="74" t="n">
        <f aca="false">IF(K1166&lt;=0,AM1165+1,0)</f>
        <v>5</v>
      </c>
    </row>
    <row r="1167" customFormat="false" ht="15" hidden="false" customHeight="false" outlineLevel="0" collapsed="false">
      <c r="A1167" s="61" t="n">
        <v>1166</v>
      </c>
      <c r="B1167" s="62" t="n">
        <v>43343.6354166667</v>
      </c>
      <c r="C1167" s="63" t="n">
        <f aca="false">YEAR(B1167)</f>
        <v>2018</v>
      </c>
      <c r="D1167" s="32" t="s">
        <v>277</v>
      </c>
      <c r="E1167" s="64" t="n">
        <v>11685.95</v>
      </c>
      <c r="F1167" s="65" t="n">
        <v>-0.0026</v>
      </c>
      <c r="G1167" s="66" t="n">
        <v>-30.38347</v>
      </c>
      <c r="H1167" s="67" t="n">
        <f aca="false">E1167+IF(D1167="Long",1,-1)*G1167</f>
        <v>11655.56653</v>
      </c>
      <c r="I1167" s="68" t="n">
        <f aca="false">Assumptions!$B$58</f>
        <v>5.35750011455817</v>
      </c>
      <c r="J1167" s="68" t="n">
        <f aca="false">INDEX(Yearly!$L$5:$L$22,MATCH(C1167,Yearly!$A$5:$A$22,0))</f>
        <v>0.54483052012456</v>
      </c>
      <c r="K1167" s="68" t="n">
        <f aca="false">G1167-I1167-J1167</f>
        <v>-36.2858006346827</v>
      </c>
      <c r="L1167" s="69" t="n">
        <f aca="false">(I1167+J1167)/Assumptions!$B$8</f>
        <v>0.000260255904029187</v>
      </c>
      <c r="M1167" s="70" t="n">
        <f aca="false">F1167-L1167</f>
        <v>-0.00286025590402919</v>
      </c>
      <c r="N1167" s="71" t="n">
        <f aca="false">G1167*Assumptions!$B$7</f>
        <v>-238965.99155</v>
      </c>
      <c r="O1167" s="71" t="n">
        <f aca="false">K1167*Assumptions!$B$7</f>
        <v>-285387.82199178</v>
      </c>
      <c r="P1167" s="68" t="n">
        <f aca="false">P1166+G1167</f>
        <v>14282.077105</v>
      </c>
      <c r="Q1167" s="68" t="n">
        <f aca="false">MAX(Q1166,P1167)</f>
        <v>14520.367995</v>
      </c>
      <c r="R1167" s="68" t="n">
        <f aca="false">Q1167-P1167</f>
        <v>238.29089</v>
      </c>
      <c r="S1167" s="68" t="n">
        <f aca="false">S1166+K1167</f>
        <v>7408.58606819525</v>
      </c>
      <c r="T1167" s="68" t="n">
        <f aca="false">MAX(T1166,S1167)</f>
        <v>8242.57374158216</v>
      </c>
      <c r="U1167" s="68" t="n">
        <f aca="false">T1167-S1167</f>
        <v>833.98767338691</v>
      </c>
      <c r="V1167" s="70" t="n">
        <f aca="false">V1166+F1167</f>
        <v>2.4522</v>
      </c>
      <c r="W1167" s="70" t="n">
        <f aca="false">MAX(W1166,V1167)</f>
        <v>2.4726</v>
      </c>
      <c r="X1167" s="70" t="n">
        <f aca="false">W1167-V1167</f>
        <v>0.0204</v>
      </c>
      <c r="Y1167" s="70" t="n">
        <f aca="false">Y1166+M1167</f>
        <v>2.14912198991555</v>
      </c>
      <c r="Z1167" s="70" t="n">
        <f aca="false">MAX(Z1166,Y1167)</f>
        <v>2.17136557257196</v>
      </c>
      <c r="AA1167" s="70" t="n">
        <f aca="false">Z1167-Y1167</f>
        <v>0.0222435826564085</v>
      </c>
      <c r="AB1167" s="72" t="n">
        <f aca="false">AB1166*(1+F1167)</f>
        <v>10.0352848113035</v>
      </c>
      <c r="AC1167" s="73" t="n">
        <f aca="false">MAX(AC1166,AB1167)</f>
        <v>10.24259056815</v>
      </c>
      <c r="AD1167" s="70" t="n">
        <f aca="false">1-AB1167/AC1167</f>
        <v>0.0202395825028023</v>
      </c>
      <c r="AE1167" s="73" t="n">
        <f aca="false">AE1166*(1+M1167)</f>
        <v>7.41538283865072</v>
      </c>
      <c r="AF1167" s="73" t="n">
        <f aca="false">MAX(AF1166,AE1167)</f>
        <v>7.58411699238938</v>
      </c>
      <c r="AG1167" s="70" t="n">
        <f aca="false">1-AE1167/AF1167</f>
        <v>0.0222483584981591</v>
      </c>
      <c r="AH1167" s="74" t="n">
        <f aca="false">IF(R1167&gt;0,AH1166+1,0)</f>
        <v>6</v>
      </c>
      <c r="AI1167" s="74" t="n">
        <f aca="false">IF(U1167&gt;0,AI1166+1,0)</f>
        <v>306</v>
      </c>
      <c r="AJ1167" s="74" t="n">
        <f aca="false">IF(G1167&gt;0,AJ1166+1,0)</f>
        <v>0</v>
      </c>
      <c r="AK1167" s="74" t="n">
        <f aca="false">IF(G1167&lt;=0,AK1166+1,0)</f>
        <v>6</v>
      </c>
      <c r="AL1167" s="74" t="n">
        <f aca="false">IF(K1167&gt;0,AL1166+1,0)</f>
        <v>0</v>
      </c>
      <c r="AM1167" s="74" t="n">
        <f aca="false">IF(K1167&lt;=0,AM1166+1,0)</f>
        <v>6</v>
      </c>
    </row>
    <row r="1168" customFormat="false" ht="15" hidden="false" customHeight="false" outlineLevel="0" collapsed="false">
      <c r="A1168" s="61" t="n">
        <v>1167</v>
      </c>
      <c r="B1168" s="62" t="n">
        <v>43346.59375</v>
      </c>
      <c r="C1168" s="63" t="n">
        <f aca="false">YEAR(B1168)</f>
        <v>2018</v>
      </c>
      <c r="D1168" s="32" t="s">
        <v>276</v>
      </c>
      <c r="E1168" s="64" t="n">
        <v>11655.85</v>
      </c>
      <c r="F1168" s="65" t="n">
        <v>0.0089</v>
      </c>
      <c r="G1168" s="66" t="n">
        <v>103.737065</v>
      </c>
      <c r="H1168" s="67" t="n">
        <f aca="false">E1168+IF(D1168="Long",1,-1)*G1168</f>
        <v>11552.112935</v>
      </c>
      <c r="I1168" s="68" t="n">
        <f aca="false">Assumptions!$B$58</f>
        <v>5.35750011455817</v>
      </c>
      <c r="J1168" s="68" t="n">
        <f aca="false">INDEX(Yearly!$L$5:$L$22,MATCH(C1168,Yearly!$A$5:$A$22,0))</f>
        <v>0.54483052012456</v>
      </c>
      <c r="K1168" s="68" t="n">
        <f aca="false">G1168-I1168-J1168</f>
        <v>97.8347343653173</v>
      </c>
      <c r="L1168" s="69" t="n">
        <f aca="false">(I1168+J1168)/Assumptions!$B$8</f>
        <v>0.000260255904029187</v>
      </c>
      <c r="M1168" s="70" t="n">
        <f aca="false">F1168-L1168</f>
        <v>0.00863974409597081</v>
      </c>
      <c r="N1168" s="71" t="n">
        <f aca="false">G1168*Assumptions!$B$7</f>
        <v>815892.016225</v>
      </c>
      <c r="O1168" s="71" t="n">
        <f aca="false">K1168*Assumptions!$B$7</f>
        <v>769470.18578322</v>
      </c>
      <c r="P1168" s="68" t="n">
        <f aca="false">P1167+G1168</f>
        <v>14385.81417</v>
      </c>
      <c r="Q1168" s="68" t="n">
        <f aca="false">MAX(Q1167,P1168)</f>
        <v>14520.367995</v>
      </c>
      <c r="R1168" s="68" t="n">
        <f aca="false">Q1168-P1168</f>
        <v>134.553825000001</v>
      </c>
      <c r="S1168" s="68" t="n">
        <f aca="false">S1167+K1168</f>
        <v>7506.42080256057</v>
      </c>
      <c r="T1168" s="68" t="n">
        <f aca="false">MAX(T1167,S1168)</f>
        <v>8242.57374158216</v>
      </c>
      <c r="U1168" s="68" t="n">
        <f aca="false">T1168-S1168</f>
        <v>736.152939021592</v>
      </c>
      <c r="V1168" s="70" t="n">
        <f aca="false">V1167+F1168</f>
        <v>2.4611</v>
      </c>
      <c r="W1168" s="70" t="n">
        <f aca="false">MAX(W1167,V1168)</f>
        <v>2.4726</v>
      </c>
      <c r="X1168" s="70" t="n">
        <f aca="false">W1168-V1168</f>
        <v>0.0114999999999998</v>
      </c>
      <c r="Y1168" s="70" t="n">
        <f aca="false">Y1167+M1168</f>
        <v>2.15776173401152</v>
      </c>
      <c r="Z1168" s="70" t="n">
        <f aca="false">MAX(Z1167,Y1168)</f>
        <v>2.17136557257196</v>
      </c>
      <c r="AA1168" s="70" t="n">
        <f aca="false">Z1168-Y1168</f>
        <v>0.0136038385604378</v>
      </c>
      <c r="AB1168" s="72" t="n">
        <f aca="false">AB1167*(1+F1168)</f>
        <v>10.1245988461241</v>
      </c>
      <c r="AC1168" s="73" t="n">
        <f aca="false">MAX(AC1167,AB1168)</f>
        <v>10.24259056815</v>
      </c>
      <c r="AD1168" s="70" t="n">
        <f aca="false">1-AB1168/AC1168</f>
        <v>0.0115197147870774</v>
      </c>
      <c r="AE1168" s="73" t="n">
        <f aca="false">AE1167*(1+M1168)</f>
        <v>7.47944984875032</v>
      </c>
      <c r="AF1168" s="73" t="n">
        <f aca="false">MAX(AF1167,AE1168)</f>
        <v>7.58411699238938</v>
      </c>
      <c r="AG1168" s="70" t="n">
        <f aca="false">1-AE1168/AF1168</f>
        <v>0.0138008345261676</v>
      </c>
      <c r="AH1168" s="74" t="n">
        <f aca="false">IF(R1168&gt;0,AH1167+1,0)</f>
        <v>7</v>
      </c>
      <c r="AI1168" s="74" t="n">
        <f aca="false">IF(U1168&gt;0,AI1167+1,0)</f>
        <v>307</v>
      </c>
      <c r="AJ1168" s="74" t="n">
        <f aca="false">IF(G1168&gt;0,AJ1167+1,0)</f>
        <v>1</v>
      </c>
      <c r="AK1168" s="74" t="n">
        <f aca="false">IF(G1168&lt;=0,AK1167+1,0)</f>
        <v>0</v>
      </c>
      <c r="AL1168" s="74" t="n">
        <f aca="false">IF(K1168&gt;0,AL1167+1,0)</f>
        <v>1</v>
      </c>
      <c r="AM1168" s="74" t="n">
        <f aca="false">IF(K1168&lt;=0,AM1167+1,0)</f>
        <v>0</v>
      </c>
    </row>
    <row r="1169" customFormat="false" ht="15" hidden="false" customHeight="false" outlineLevel="0" collapsed="false">
      <c r="A1169" s="61" t="n">
        <v>1168</v>
      </c>
      <c r="B1169" s="62" t="n">
        <v>43350.4479166667</v>
      </c>
      <c r="C1169" s="63" t="n">
        <f aca="false">YEAR(B1169)</f>
        <v>2018</v>
      </c>
      <c r="D1169" s="32" t="s">
        <v>277</v>
      </c>
      <c r="E1169" s="64" t="n">
        <v>11551.65</v>
      </c>
      <c r="F1169" s="65" t="n">
        <v>-0.0014</v>
      </c>
      <c r="G1169" s="66" t="n">
        <v>-16.17231</v>
      </c>
      <c r="H1169" s="67" t="n">
        <f aca="false">E1169+IF(D1169="Long",1,-1)*G1169</f>
        <v>11535.47769</v>
      </c>
      <c r="I1169" s="68" t="n">
        <f aca="false">Assumptions!$B$58</f>
        <v>5.35750011455817</v>
      </c>
      <c r="J1169" s="68" t="n">
        <f aca="false">INDEX(Yearly!$L$5:$L$22,MATCH(C1169,Yearly!$A$5:$A$22,0))</f>
        <v>0.54483052012456</v>
      </c>
      <c r="K1169" s="68" t="n">
        <f aca="false">G1169-I1169-J1169</f>
        <v>-22.0746406346827</v>
      </c>
      <c r="L1169" s="69" t="n">
        <f aca="false">(I1169+J1169)/Assumptions!$B$8</f>
        <v>0.000260255904029187</v>
      </c>
      <c r="M1169" s="70" t="n">
        <f aca="false">F1169-L1169</f>
        <v>-0.00166025590402919</v>
      </c>
      <c r="N1169" s="71" t="n">
        <f aca="false">G1169*Assumptions!$B$7</f>
        <v>-127195.21815</v>
      </c>
      <c r="O1169" s="71" t="n">
        <f aca="false">K1169*Assumptions!$B$7</f>
        <v>-173617.04859178</v>
      </c>
      <c r="P1169" s="68" t="n">
        <f aca="false">P1168+G1169</f>
        <v>14369.64186</v>
      </c>
      <c r="Q1169" s="68" t="n">
        <f aca="false">MAX(Q1168,P1169)</f>
        <v>14520.367995</v>
      </c>
      <c r="R1169" s="68" t="n">
        <f aca="false">Q1169-P1169</f>
        <v>150.726135000001</v>
      </c>
      <c r="S1169" s="68" t="n">
        <f aca="false">S1168+K1169</f>
        <v>7484.34616192588</v>
      </c>
      <c r="T1169" s="68" t="n">
        <f aca="false">MAX(T1168,S1169)</f>
        <v>8242.57374158216</v>
      </c>
      <c r="U1169" s="68" t="n">
        <f aca="false">T1169-S1169</f>
        <v>758.227579656274</v>
      </c>
      <c r="V1169" s="70" t="n">
        <f aca="false">V1168+F1169</f>
        <v>2.4597</v>
      </c>
      <c r="W1169" s="70" t="n">
        <f aca="false">MAX(W1168,V1169)</f>
        <v>2.4726</v>
      </c>
      <c r="X1169" s="70" t="n">
        <f aca="false">W1169-V1169</f>
        <v>0.0128999999999997</v>
      </c>
      <c r="Y1169" s="70" t="n">
        <f aca="false">Y1168+M1169</f>
        <v>2.15610147810749</v>
      </c>
      <c r="Z1169" s="70" t="n">
        <f aca="false">MAX(Z1168,Y1169)</f>
        <v>2.17136557257196</v>
      </c>
      <c r="AA1169" s="70" t="n">
        <f aca="false">Z1169-Y1169</f>
        <v>0.0152640944644671</v>
      </c>
      <c r="AB1169" s="72" t="n">
        <f aca="false">AB1168*(1+F1169)</f>
        <v>10.1104244077395</v>
      </c>
      <c r="AC1169" s="73" t="n">
        <f aca="false">MAX(AC1168,AB1169)</f>
        <v>10.24259056815</v>
      </c>
      <c r="AD1169" s="70" t="n">
        <f aca="false">1-AB1169/AC1169</f>
        <v>0.0129035871863754</v>
      </c>
      <c r="AE1169" s="73" t="n">
        <f aca="false">AE1168*(1+M1169)</f>
        <v>7.46703204798004</v>
      </c>
      <c r="AF1169" s="73" t="n">
        <f aca="false">MAX(AF1168,AE1169)</f>
        <v>7.58411699238938</v>
      </c>
      <c r="AG1169" s="70" t="n">
        <f aca="false">1-AE1169/AF1169</f>
        <v>0.0154381775131943</v>
      </c>
      <c r="AH1169" s="74" t="n">
        <f aca="false">IF(R1169&gt;0,AH1168+1,0)</f>
        <v>8</v>
      </c>
      <c r="AI1169" s="74" t="n">
        <f aca="false">IF(U1169&gt;0,AI1168+1,0)</f>
        <v>308</v>
      </c>
      <c r="AJ1169" s="74" t="n">
        <f aca="false">IF(G1169&gt;0,AJ1168+1,0)</f>
        <v>0</v>
      </c>
      <c r="AK1169" s="74" t="n">
        <f aca="false">IF(G1169&lt;=0,AK1168+1,0)</f>
        <v>1</v>
      </c>
      <c r="AL1169" s="74" t="n">
        <f aca="false">IF(K1169&gt;0,AL1168+1,0)</f>
        <v>0</v>
      </c>
      <c r="AM1169" s="74" t="n">
        <f aca="false">IF(K1169&lt;=0,AM1168+1,0)</f>
        <v>1</v>
      </c>
    </row>
    <row r="1170" customFormat="false" ht="15" hidden="false" customHeight="false" outlineLevel="0" collapsed="false">
      <c r="A1170" s="61" t="n">
        <v>1169</v>
      </c>
      <c r="B1170" s="62" t="n">
        <v>43353.40625</v>
      </c>
      <c r="C1170" s="63" t="n">
        <f aca="false">YEAR(B1170)</f>
        <v>2018</v>
      </c>
      <c r="D1170" s="32" t="s">
        <v>276</v>
      </c>
      <c r="E1170" s="64" t="n">
        <v>11535.05</v>
      </c>
      <c r="F1170" s="65" t="n">
        <v>0.0084</v>
      </c>
      <c r="G1170" s="66" t="n">
        <v>96.89442</v>
      </c>
      <c r="H1170" s="67" t="n">
        <f aca="false">E1170+IF(D1170="Long",1,-1)*G1170</f>
        <v>11438.15558</v>
      </c>
      <c r="I1170" s="68" t="n">
        <f aca="false">Assumptions!$B$58</f>
        <v>5.35750011455817</v>
      </c>
      <c r="J1170" s="68" t="n">
        <f aca="false">INDEX(Yearly!$L$5:$L$22,MATCH(C1170,Yearly!$A$5:$A$22,0))</f>
        <v>0.54483052012456</v>
      </c>
      <c r="K1170" s="68" t="n">
        <f aca="false">G1170-I1170-J1170</f>
        <v>90.9920893653173</v>
      </c>
      <c r="L1170" s="69" t="n">
        <f aca="false">(I1170+J1170)/Assumptions!$B$8</f>
        <v>0.000260255904029187</v>
      </c>
      <c r="M1170" s="70" t="n">
        <f aca="false">F1170-L1170</f>
        <v>0.00813974409597081</v>
      </c>
      <c r="N1170" s="71" t="n">
        <f aca="false">G1170*Assumptions!$B$7</f>
        <v>762074.6133</v>
      </c>
      <c r="O1170" s="71" t="n">
        <f aca="false">K1170*Assumptions!$B$7</f>
        <v>715652.78285822</v>
      </c>
      <c r="P1170" s="68" t="n">
        <f aca="false">P1169+G1170</f>
        <v>14466.53628</v>
      </c>
      <c r="Q1170" s="68" t="n">
        <f aca="false">MAX(Q1169,P1170)</f>
        <v>14520.367995</v>
      </c>
      <c r="R1170" s="68" t="n">
        <f aca="false">Q1170-P1170</f>
        <v>53.8317150000003</v>
      </c>
      <c r="S1170" s="68" t="n">
        <f aca="false">S1169+K1170</f>
        <v>7575.3382512912</v>
      </c>
      <c r="T1170" s="68" t="n">
        <f aca="false">MAX(T1169,S1170)</f>
        <v>8242.57374158216</v>
      </c>
      <c r="U1170" s="68" t="n">
        <f aca="false">T1170-S1170</f>
        <v>667.235490290957</v>
      </c>
      <c r="V1170" s="70" t="n">
        <f aca="false">V1169+F1170</f>
        <v>2.4681</v>
      </c>
      <c r="W1170" s="70" t="n">
        <f aca="false">MAX(W1169,V1170)</f>
        <v>2.4726</v>
      </c>
      <c r="X1170" s="70" t="n">
        <f aca="false">W1170-V1170</f>
        <v>0.00449999999999973</v>
      </c>
      <c r="Y1170" s="70" t="n">
        <f aca="false">Y1169+M1170</f>
        <v>2.16424122220346</v>
      </c>
      <c r="Z1170" s="70" t="n">
        <f aca="false">MAX(Z1169,Y1170)</f>
        <v>2.17136557257196</v>
      </c>
      <c r="AA1170" s="70" t="n">
        <f aca="false">Z1170-Y1170</f>
        <v>0.00712435036849612</v>
      </c>
      <c r="AB1170" s="72" t="n">
        <f aca="false">AB1169*(1+F1170)</f>
        <v>10.1953519727645</v>
      </c>
      <c r="AC1170" s="73" t="n">
        <f aca="false">MAX(AC1169,AB1170)</f>
        <v>10.24259056815</v>
      </c>
      <c r="AD1170" s="70" t="n">
        <f aca="false">1-AB1170/AC1170</f>
        <v>0.00461197731874097</v>
      </c>
      <c r="AE1170" s="73" t="n">
        <f aca="false">AE1169*(1+M1170)</f>
        <v>7.52781177800701</v>
      </c>
      <c r="AF1170" s="73" t="n">
        <f aca="false">MAX(AF1169,AE1170)</f>
        <v>7.58411699238938</v>
      </c>
      <c r="AG1170" s="70" t="n">
        <f aca="false">1-AE1170/AF1170</f>
        <v>0.0074240962314891</v>
      </c>
      <c r="AH1170" s="74" t="n">
        <f aca="false">IF(R1170&gt;0,AH1169+1,0)</f>
        <v>9</v>
      </c>
      <c r="AI1170" s="74" t="n">
        <f aca="false">IF(U1170&gt;0,AI1169+1,0)</f>
        <v>309</v>
      </c>
      <c r="AJ1170" s="74" t="n">
        <f aca="false">IF(G1170&gt;0,AJ1169+1,0)</f>
        <v>1</v>
      </c>
      <c r="AK1170" s="74" t="n">
        <f aca="false">IF(G1170&lt;=0,AK1169+1,0)</f>
        <v>0</v>
      </c>
      <c r="AL1170" s="74" t="n">
        <f aca="false">IF(K1170&gt;0,AL1169+1,0)</f>
        <v>1</v>
      </c>
      <c r="AM1170" s="74" t="n">
        <f aca="false">IF(K1170&lt;=0,AM1169+1,0)</f>
        <v>0</v>
      </c>
    </row>
    <row r="1171" customFormat="false" ht="15" hidden="false" customHeight="false" outlineLevel="0" collapsed="false">
      <c r="A1171" s="61" t="n">
        <v>1170</v>
      </c>
      <c r="B1171" s="62" t="n">
        <v>43357.40625</v>
      </c>
      <c r="C1171" s="63" t="n">
        <f aca="false">YEAR(B1171)</f>
        <v>2018</v>
      </c>
      <c r="D1171" s="32" t="s">
        <v>277</v>
      </c>
      <c r="E1171" s="64" t="n">
        <v>11438.3</v>
      </c>
      <c r="F1171" s="65" t="n">
        <v>-0.0021</v>
      </c>
      <c r="G1171" s="66" t="n">
        <v>-24.02043</v>
      </c>
      <c r="H1171" s="67" t="n">
        <f aca="false">E1171+IF(D1171="Long",1,-1)*G1171</f>
        <v>11414.27957</v>
      </c>
      <c r="I1171" s="68" t="n">
        <f aca="false">Assumptions!$B$58</f>
        <v>5.35750011455817</v>
      </c>
      <c r="J1171" s="68" t="n">
        <f aca="false">INDEX(Yearly!$L$5:$L$22,MATCH(C1171,Yearly!$A$5:$A$22,0))</f>
        <v>0.54483052012456</v>
      </c>
      <c r="K1171" s="68" t="n">
        <f aca="false">G1171-I1171-J1171</f>
        <v>-29.9227606346827</v>
      </c>
      <c r="L1171" s="69" t="n">
        <f aca="false">(I1171+J1171)/Assumptions!$B$8</f>
        <v>0.000260255904029187</v>
      </c>
      <c r="M1171" s="70" t="n">
        <f aca="false">F1171-L1171</f>
        <v>-0.00236025590402919</v>
      </c>
      <c r="N1171" s="71" t="n">
        <f aca="false">G1171*Assumptions!$B$7</f>
        <v>-188920.68195</v>
      </c>
      <c r="O1171" s="71" t="n">
        <f aca="false">K1171*Assumptions!$B$7</f>
        <v>-235342.51239178</v>
      </c>
      <c r="P1171" s="68" t="n">
        <f aca="false">P1170+G1171</f>
        <v>14442.51585</v>
      </c>
      <c r="Q1171" s="68" t="n">
        <f aca="false">MAX(Q1170,P1171)</f>
        <v>14520.367995</v>
      </c>
      <c r="R1171" s="68" t="n">
        <f aca="false">Q1171-P1171</f>
        <v>77.8521450000008</v>
      </c>
      <c r="S1171" s="68" t="n">
        <f aca="false">S1170+K1171</f>
        <v>7545.41549065652</v>
      </c>
      <c r="T1171" s="68" t="n">
        <f aca="false">MAX(T1170,S1171)</f>
        <v>8242.57374158216</v>
      </c>
      <c r="U1171" s="68" t="n">
        <f aca="false">T1171-S1171</f>
        <v>697.158250925641</v>
      </c>
      <c r="V1171" s="70" t="n">
        <f aca="false">V1170+F1171</f>
        <v>2.466</v>
      </c>
      <c r="W1171" s="70" t="n">
        <f aca="false">MAX(W1170,V1171)</f>
        <v>2.4726</v>
      </c>
      <c r="X1171" s="70" t="n">
        <f aca="false">W1171-V1171</f>
        <v>0.00659999999999972</v>
      </c>
      <c r="Y1171" s="70" t="n">
        <f aca="false">Y1170+M1171</f>
        <v>2.16188096629943</v>
      </c>
      <c r="Z1171" s="70" t="n">
        <f aca="false">MAX(Z1170,Y1171)</f>
        <v>2.17136557257196</v>
      </c>
      <c r="AA1171" s="70" t="n">
        <f aca="false">Z1171-Y1171</f>
        <v>0.00948460627252512</v>
      </c>
      <c r="AB1171" s="72" t="n">
        <f aca="false">AB1170*(1+F1171)</f>
        <v>10.1739417336217</v>
      </c>
      <c r="AC1171" s="73" t="n">
        <f aca="false">MAX(AC1170,AB1171)</f>
        <v>10.24259056815</v>
      </c>
      <c r="AD1171" s="70" t="n">
        <f aca="false">1-AB1171/AC1171</f>
        <v>0.00670229216637153</v>
      </c>
      <c r="AE1171" s="73" t="n">
        <f aca="false">AE1170*(1+M1171)</f>
        <v>7.51004421581355</v>
      </c>
      <c r="AF1171" s="73" t="n">
        <f aca="false">MAX(AF1170,AE1171)</f>
        <v>7.58411699238938</v>
      </c>
      <c r="AG1171" s="70" t="n">
        <f aca="false">1-AE1171/AF1171</f>
        <v>0.00976682936855589</v>
      </c>
      <c r="AH1171" s="74" t="n">
        <f aca="false">IF(R1171&gt;0,AH1170+1,0)</f>
        <v>10</v>
      </c>
      <c r="AI1171" s="74" t="n">
        <f aca="false">IF(U1171&gt;0,AI1170+1,0)</f>
        <v>310</v>
      </c>
      <c r="AJ1171" s="74" t="n">
        <f aca="false">IF(G1171&gt;0,AJ1170+1,0)</f>
        <v>0</v>
      </c>
      <c r="AK1171" s="74" t="n">
        <f aca="false">IF(G1171&lt;=0,AK1170+1,0)</f>
        <v>1</v>
      </c>
      <c r="AL1171" s="74" t="n">
        <f aca="false">IF(K1171&gt;0,AL1170+1,0)</f>
        <v>0</v>
      </c>
      <c r="AM1171" s="74" t="n">
        <f aca="false">IF(K1171&lt;=0,AM1170+1,0)</f>
        <v>1</v>
      </c>
    </row>
    <row r="1172" customFormat="false" ht="15" hidden="false" customHeight="false" outlineLevel="0" collapsed="false">
      <c r="A1172" s="61" t="n">
        <v>1171</v>
      </c>
      <c r="B1172" s="62" t="n">
        <v>43360.40625</v>
      </c>
      <c r="C1172" s="63" t="n">
        <f aca="false">YEAR(B1172)</f>
        <v>2018</v>
      </c>
      <c r="D1172" s="32" t="s">
        <v>276</v>
      </c>
      <c r="E1172" s="64" t="n">
        <v>11414.25</v>
      </c>
      <c r="F1172" s="65" t="n">
        <v>0.0357</v>
      </c>
      <c r="G1172" s="66" t="n">
        <v>407.488725</v>
      </c>
      <c r="H1172" s="67" t="n">
        <f aca="false">E1172+IF(D1172="Long",1,-1)*G1172</f>
        <v>11006.761275</v>
      </c>
      <c r="I1172" s="68" t="n">
        <f aca="false">Assumptions!$B$58</f>
        <v>5.35750011455817</v>
      </c>
      <c r="J1172" s="68" t="n">
        <f aca="false">INDEX(Yearly!$L$5:$L$22,MATCH(C1172,Yearly!$A$5:$A$22,0))</f>
        <v>0.54483052012456</v>
      </c>
      <c r="K1172" s="68" t="n">
        <f aca="false">G1172-I1172-J1172</f>
        <v>401.586394365317</v>
      </c>
      <c r="L1172" s="69" t="n">
        <f aca="false">(I1172+J1172)/Assumptions!$B$8</f>
        <v>0.000260255904029187</v>
      </c>
      <c r="M1172" s="70" t="n">
        <f aca="false">F1172-L1172</f>
        <v>0.0354397440959708</v>
      </c>
      <c r="N1172" s="71" t="n">
        <f aca="false">G1172*Assumptions!$B$7</f>
        <v>3204898.822125</v>
      </c>
      <c r="O1172" s="71" t="n">
        <f aca="false">K1172*Assumptions!$B$7</f>
        <v>3158476.99168322</v>
      </c>
      <c r="P1172" s="68" t="n">
        <f aca="false">P1171+G1172</f>
        <v>14850.004575</v>
      </c>
      <c r="Q1172" s="68" t="n">
        <f aca="false">MAX(Q1171,P1172)</f>
        <v>14850.004575</v>
      </c>
      <c r="R1172" s="68" t="n">
        <f aca="false">Q1172-P1172</f>
        <v>0</v>
      </c>
      <c r="S1172" s="68" t="n">
        <f aca="false">S1171+K1172</f>
        <v>7947.00188502183</v>
      </c>
      <c r="T1172" s="68" t="n">
        <f aca="false">MAX(T1171,S1172)</f>
        <v>8242.57374158216</v>
      </c>
      <c r="U1172" s="68" t="n">
        <f aca="false">T1172-S1172</f>
        <v>295.571856560323</v>
      </c>
      <c r="V1172" s="70" t="n">
        <f aca="false">V1171+F1172</f>
        <v>2.5017</v>
      </c>
      <c r="W1172" s="70" t="n">
        <f aca="false">MAX(W1171,V1172)</f>
        <v>2.5017</v>
      </c>
      <c r="X1172" s="70" t="n">
        <f aca="false">W1172-V1172</f>
        <v>0</v>
      </c>
      <c r="Y1172" s="70" t="n">
        <f aca="false">Y1171+M1172</f>
        <v>2.1973207103954</v>
      </c>
      <c r="Z1172" s="70" t="n">
        <f aca="false">MAX(Z1171,Y1172)</f>
        <v>2.1973207103954</v>
      </c>
      <c r="AA1172" s="70" t="n">
        <f aca="false">Z1172-Y1172</f>
        <v>0</v>
      </c>
      <c r="AB1172" s="72" t="n">
        <f aca="false">AB1171*(1+F1172)</f>
        <v>10.537151453512</v>
      </c>
      <c r="AC1172" s="73" t="n">
        <f aca="false">MAX(AC1171,AB1172)</f>
        <v>10.537151453512</v>
      </c>
      <c r="AD1172" s="70" t="n">
        <f aca="false">1-AB1172/AC1172</f>
        <v>0</v>
      </c>
      <c r="AE1172" s="73" t="n">
        <f aca="false">AE1171*(1+M1172)</f>
        <v>7.77619826097141</v>
      </c>
      <c r="AF1172" s="73" t="n">
        <f aca="false">MAX(AF1171,AE1172)</f>
        <v>7.77619826097141</v>
      </c>
      <c r="AG1172" s="70" t="n">
        <f aca="false">1-AE1172/AF1172</f>
        <v>0</v>
      </c>
      <c r="AH1172" s="74" t="n">
        <f aca="false">IF(R1172&gt;0,AH1171+1,0)</f>
        <v>0</v>
      </c>
      <c r="AI1172" s="74" t="n">
        <f aca="false">IF(U1172&gt;0,AI1171+1,0)</f>
        <v>311</v>
      </c>
      <c r="AJ1172" s="74" t="n">
        <f aca="false">IF(G1172&gt;0,AJ1171+1,0)</f>
        <v>1</v>
      </c>
      <c r="AK1172" s="74" t="n">
        <f aca="false">IF(G1172&lt;=0,AK1171+1,0)</f>
        <v>0</v>
      </c>
      <c r="AL1172" s="74" t="n">
        <f aca="false">IF(K1172&gt;0,AL1171+1,0)</f>
        <v>1</v>
      </c>
      <c r="AM1172" s="74" t="n">
        <f aca="false">IF(K1172&lt;=0,AM1171+1,0)</f>
        <v>0</v>
      </c>
    </row>
    <row r="1173" customFormat="false" ht="15" hidden="false" customHeight="false" outlineLevel="0" collapsed="false">
      <c r="A1173" s="61" t="n">
        <v>1172</v>
      </c>
      <c r="B1173" s="62" t="n">
        <v>43374.6354166667</v>
      </c>
      <c r="C1173" s="63" t="n">
        <f aca="false">YEAR(B1173)</f>
        <v>2018</v>
      </c>
      <c r="D1173" s="32" t="s">
        <v>277</v>
      </c>
      <c r="E1173" s="64" t="n">
        <v>11006.9</v>
      </c>
      <c r="F1173" s="65" t="n">
        <v>-0.009</v>
      </c>
      <c r="G1173" s="66" t="n">
        <v>-99.0621</v>
      </c>
      <c r="H1173" s="67" t="n">
        <f aca="false">E1173+IF(D1173="Long",1,-1)*G1173</f>
        <v>10907.8379</v>
      </c>
      <c r="I1173" s="68" t="n">
        <f aca="false">Assumptions!$B$58</f>
        <v>5.35750011455817</v>
      </c>
      <c r="J1173" s="68" t="n">
        <f aca="false">INDEX(Yearly!$L$5:$L$22,MATCH(C1173,Yearly!$A$5:$A$22,0))</f>
        <v>0.54483052012456</v>
      </c>
      <c r="K1173" s="68" t="n">
        <f aca="false">G1173-I1173-J1173</f>
        <v>-104.964430634683</v>
      </c>
      <c r="L1173" s="69" t="n">
        <f aca="false">(I1173+J1173)/Assumptions!$B$8</f>
        <v>0.000260255904029187</v>
      </c>
      <c r="M1173" s="70" t="n">
        <f aca="false">F1173-L1173</f>
        <v>-0.00926025590402919</v>
      </c>
      <c r="N1173" s="71" t="n">
        <f aca="false">G1173*Assumptions!$B$7</f>
        <v>-779123.4165</v>
      </c>
      <c r="O1173" s="71" t="n">
        <f aca="false">K1173*Assumptions!$B$7</f>
        <v>-825545.24694178</v>
      </c>
      <c r="P1173" s="68" t="n">
        <f aca="false">P1172+G1173</f>
        <v>14750.942475</v>
      </c>
      <c r="Q1173" s="68" t="n">
        <f aca="false">MAX(Q1172,P1173)</f>
        <v>14850.004575</v>
      </c>
      <c r="R1173" s="68" t="n">
        <f aca="false">Q1173-P1173</f>
        <v>99.0620999999992</v>
      </c>
      <c r="S1173" s="68" t="n">
        <f aca="false">S1172+K1173</f>
        <v>7842.03745438715</v>
      </c>
      <c r="T1173" s="68" t="n">
        <f aca="false">MAX(T1172,S1173)</f>
        <v>8242.57374158216</v>
      </c>
      <c r="U1173" s="68" t="n">
        <f aca="false">T1173-S1173</f>
        <v>400.536287195006</v>
      </c>
      <c r="V1173" s="70" t="n">
        <f aca="false">V1172+F1173</f>
        <v>2.4927</v>
      </c>
      <c r="W1173" s="70" t="n">
        <f aca="false">MAX(W1172,V1173)</f>
        <v>2.5017</v>
      </c>
      <c r="X1173" s="70" t="n">
        <f aca="false">W1173-V1173</f>
        <v>0.0089999999999999</v>
      </c>
      <c r="Y1173" s="70" t="n">
        <f aca="false">Y1172+M1173</f>
        <v>2.18806045449137</v>
      </c>
      <c r="Z1173" s="70" t="n">
        <f aca="false">MAX(Z1172,Y1173)</f>
        <v>2.1973207103954</v>
      </c>
      <c r="AA1173" s="70" t="n">
        <f aca="false">Z1173-Y1173</f>
        <v>0.00926025590402935</v>
      </c>
      <c r="AB1173" s="72" t="n">
        <f aca="false">AB1172*(1+F1173)</f>
        <v>10.4423170904304</v>
      </c>
      <c r="AC1173" s="73" t="n">
        <f aca="false">MAX(AC1172,AB1173)</f>
        <v>10.537151453512</v>
      </c>
      <c r="AD1173" s="70" t="n">
        <f aca="false">1-AB1173/AC1173</f>
        <v>0.00900000000000001</v>
      </c>
      <c r="AE1173" s="73" t="n">
        <f aca="false">AE1172*(1+M1173)</f>
        <v>7.70418867511434</v>
      </c>
      <c r="AF1173" s="73" t="n">
        <f aca="false">MAX(AF1172,AE1173)</f>
        <v>7.77619826097141</v>
      </c>
      <c r="AG1173" s="70" t="n">
        <f aca="false">1-AE1173/AF1173</f>
        <v>0.00926025590402924</v>
      </c>
      <c r="AH1173" s="74" t="n">
        <f aca="false">IF(R1173&gt;0,AH1172+1,0)</f>
        <v>1</v>
      </c>
      <c r="AI1173" s="74" t="n">
        <f aca="false">IF(U1173&gt;0,AI1172+1,0)</f>
        <v>312</v>
      </c>
      <c r="AJ1173" s="74" t="n">
        <f aca="false">IF(G1173&gt;0,AJ1172+1,0)</f>
        <v>0</v>
      </c>
      <c r="AK1173" s="74" t="n">
        <f aca="false">IF(G1173&lt;=0,AK1172+1,0)</f>
        <v>1</v>
      </c>
      <c r="AL1173" s="74" t="n">
        <f aca="false">IF(K1173&gt;0,AL1172+1,0)</f>
        <v>0</v>
      </c>
      <c r="AM1173" s="74" t="n">
        <f aca="false">IF(K1173&lt;=0,AM1172+1,0)</f>
        <v>1</v>
      </c>
    </row>
    <row r="1174" customFormat="false" ht="15" hidden="false" customHeight="false" outlineLevel="0" collapsed="false">
      <c r="A1174" s="61" t="n">
        <v>1173</v>
      </c>
      <c r="B1174" s="62" t="n">
        <v>43376.4479166667</v>
      </c>
      <c r="C1174" s="63" t="n">
        <f aca="false">YEAR(B1174)</f>
        <v>2018</v>
      </c>
      <c r="D1174" s="32" t="s">
        <v>276</v>
      </c>
      <c r="E1174" s="64" t="n">
        <v>10907.3</v>
      </c>
      <c r="F1174" s="65" t="n">
        <v>0.047</v>
      </c>
      <c r="G1174" s="66" t="n">
        <v>512.6431</v>
      </c>
      <c r="H1174" s="67" t="n">
        <f aca="false">E1174+IF(D1174="Long",1,-1)*G1174</f>
        <v>10394.6569</v>
      </c>
      <c r="I1174" s="68" t="n">
        <f aca="false">Assumptions!$B$58</f>
        <v>5.35750011455817</v>
      </c>
      <c r="J1174" s="68" t="n">
        <f aca="false">INDEX(Yearly!$L$5:$L$22,MATCH(C1174,Yearly!$A$5:$A$22,0))</f>
        <v>0.54483052012456</v>
      </c>
      <c r="K1174" s="68" t="n">
        <f aca="false">G1174-I1174-J1174</f>
        <v>506.740769365317</v>
      </c>
      <c r="L1174" s="69" t="n">
        <f aca="false">(I1174+J1174)/Assumptions!$B$8</f>
        <v>0.000260255904029187</v>
      </c>
      <c r="M1174" s="70" t="n">
        <f aca="false">F1174-L1174</f>
        <v>0.0467397440959708</v>
      </c>
      <c r="N1174" s="71" t="n">
        <f aca="false">G1174*Assumptions!$B$7</f>
        <v>4031937.9815</v>
      </c>
      <c r="O1174" s="71" t="n">
        <f aca="false">K1174*Assumptions!$B$7</f>
        <v>3985516.15105822</v>
      </c>
      <c r="P1174" s="68" t="n">
        <f aca="false">P1173+G1174</f>
        <v>15263.585575</v>
      </c>
      <c r="Q1174" s="68" t="n">
        <f aca="false">MAX(Q1173,P1174)</f>
        <v>15263.585575</v>
      </c>
      <c r="R1174" s="68" t="n">
        <f aca="false">Q1174-P1174</f>
        <v>0</v>
      </c>
      <c r="S1174" s="68" t="n">
        <f aca="false">S1173+K1174</f>
        <v>8348.77822375247</v>
      </c>
      <c r="T1174" s="68" t="n">
        <f aca="false">MAX(T1173,S1174)</f>
        <v>8348.77822375247</v>
      </c>
      <c r="U1174" s="68" t="n">
        <f aca="false">T1174-S1174</f>
        <v>0</v>
      </c>
      <c r="V1174" s="70" t="n">
        <f aca="false">V1173+F1174</f>
        <v>2.5397</v>
      </c>
      <c r="W1174" s="70" t="n">
        <f aca="false">MAX(W1173,V1174)</f>
        <v>2.5397</v>
      </c>
      <c r="X1174" s="70" t="n">
        <f aca="false">W1174-V1174</f>
        <v>0</v>
      </c>
      <c r="Y1174" s="70" t="n">
        <f aca="false">Y1173+M1174</f>
        <v>2.23480019858734</v>
      </c>
      <c r="Z1174" s="70" t="n">
        <f aca="false">MAX(Z1173,Y1174)</f>
        <v>2.23480019858734</v>
      </c>
      <c r="AA1174" s="70" t="n">
        <f aca="false">Z1174-Y1174</f>
        <v>0</v>
      </c>
      <c r="AB1174" s="72" t="n">
        <f aca="false">AB1173*(1+F1174)</f>
        <v>10.9331059936807</v>
      </c>
      <c r="AC1174" s="73" t="n">
        <f aca="false">MAX(AC1173,AB1174)</f>
        <v>10.9331059936807</v>
      </c>
      <c r="AD1174" s="70" t="n">
        <f aca="false">1-AB1174/AC1174</f>
        <v>0</v>
      </c>
      <c r="AE1174" s="73" t="n">
        <f aca="false">AE1173*(1+M1174)</f>
        <v>8.06428048225626</v>
      </c>
      <c r="AF1174" s="73" t="n">
        <f aca="false">MAX(AF1173,AE1174)</f>
        <v>8.06428048225626</v>
      </c>
      <c r="AG1174" s="70" t="n">
        <f aca="false">1-AE1174/AF1174</f>
        <v>0</v>
      </c>
      <c r="AH1174" s="74" t="n">
        <f aca="false">IF(R1174&gt;0,AH1173+1,0)</f>
        <v>0</v>
      </c>
      <c r="AI1174" s="74" t="n">
        <f aca="false">IF(U1174&gt;0,AI1173+1,0)</f>
        <v>0</v>
      </c>
      <c r="AJ1174" s="74" t="n">
        <f aca="false">IF(G1174&gt;0,AJ1173+1,0)</f>
        <v>1</v>
      </c>
      <c r="AK1174" s="74" t="n">
        <f aca="false">IF(G1174&lt;=0,AK1173+1,0)</f>
        <v>0</v>
      </c>
      <c r="AL1174" s="74" t="n">
        <f aca="false">IF(K1174&gt;0,AL1173+1,0)</f>
        <v>1</v>
      </c>
      <c r="AM1174" s="74" t="n">
        <f aca="false">IF(K1174&lt;=0,AM1173+1,0)</f>
        <v>0</v>
      </c>
    </row>
    <row r="1175" customFormat="false" ht="15" hidden="false" customHeight="false" outlineLevel="0" collapsed="false">
      <c r="A1175" s="61" t="n">
        <v>1174</v>
      </c>
      <c r="B1175" s="62" t="n">
        <v>43385.40625</v>
      </c>
      <c r="C1175" s="63" t="n">
        <f aca="false">YEAR(B1175)</f>
        <v>2018</v>
      </c>
      <c r="D1175" s="32" t="s">
        <v>277</v>
      </c>
      <c r="E1175" s="64" t="n">
        <v>10395.15</v>
      </c>
      <c r="F1175" s="65" t="n">
        <v>0.0112</v>
      </c>
      <c r="G1175" s="66" t="n">
        <v>116.42568</v>
      </c>
      <c r="H1175" s="67" t="n">
        <f aca="false">E1175+IF(D1175="Long",1,-1)*G1175</f>
        <v>10511.57568</v>
      </c>
      <c r="I1175" s="68" t="n">
        <f aca="false">Assumptions!$B$58</f>
        <v>5.35750011455817</v>
      </c>
      <c r="J1175" s="68" t="n">
        <f aca="false">INDEX(Yearly!$L$5:$L$22,MATCH(C1175,Yearly!$A$5:$A$22,0))</f>
        <v>0.54483052012456</v>
      </c>
      <c r="K1175" s="68" t="n">
        <f aca="false">G1175-I1175-J1175</f>
        <v>110.523349365317</v>
      </c>
      <c r="L1175" s="69" t="n">
        <f aca="false">(I1175+J1175)/Assumptions!$B$8</f>
        <v>0.000260255904029187</v>
      </c>
      <c r="M1175" s="70" t="n">
        <f aca="false">F1175-L1175</f>
        <v>0.0109397440959708</v>
      </c>
      <c r="N1175" s="71" t="n">
        <f aca="false">G1175*Assumptions!$B$7</f>
        <v>915687.9732</v>
      </c>
      <c r="O1175" s="71" t="n">
        <f aca="false">K1175*Assumptions!$B$7</f>
        <v>869266.14275822</v>
      </c>
      <c r="P1175" s="68" t="n">
        <f aca="false">P1174+G1175</f>
        <v>15380.011255</v>
      </c>
      <c r="Q1175" s="68" t="n">
        <f aca="false">MAX(Q1174,P1175)</f>
        <v>15380.011255</v>
      </c>
      <c r="R1175" s="68" t="n">
        <f aca="false">Q1175-P1175</f>
        <v>0</v>
      </c>
      <c r="S1175" s="68" t="n">
        <f aca="false">S1174+K1175</f>
        <v>8459.30157311779</v>
      </c>
      <c r="T1175" s="68" t="n">
        <f aca="false">MAX(T1174,S1175)</f>
        <v>8459.30157311779</v>
      </c>
      <c r="U1175" s="68" t="n">
        <f aca="false">T1175-S1175</f>
        <v>0</v>
      </c>
      <c r="V1175" s="70" t="n">
        <f aca="false">V1174+F1175</f>
        <v>2.5509</v>
      </c>
      <c r="W1175" s="70" t="n">
        <f aca="false">MAX(W1174,V1175)</f>
        <v>2.5509</v>
      </c>
      <c r="X1175" s="70" t="n">
        <f aca="false">W1175-V1175</f>
        <v>0</v>
      </c>
      <c r="Y1175" s="70" t="n">
        <f aca="false">Y1174+M1175</f>
        <v>2.24573994268331</v>
      </c>
      <c r="Z1175" s="70" t="n">
        <f aca="false">MAX(Z1174,Y1175)</f>
        <v>2.24573994268331</v>
      </c>
      <c r="AA1175" s="70" t="n">
        <f aca="false">Z1175-Y1175</f>
        <v>0</v>
      </c>
      <c r="AB1175" s="72" t="n">
        <f aca="false">AB1174*(1+F1175)</f>
        <v>11.0555567808099</v>
      </c>
      <c r="AC1175" s="73" t="n">
        <f aca="false">MAX(AC1174,AB1175)</f>
        <v>11.0555567808099</v>
      </c>
      <c r="AD1175" s="70" t="n">
        <f aca="false">1-AB1175/AC1175</f>
        <v>0</v>
      </c>
      <c r="AE1175" s="73" t="n">
        <f aca="false">AE1174*(1+M1175)</f>
        <v>8.15250164705028</v>
      </c>
      <c r="AF1175" s="73" t="n">
        <f aca="false">MAX(AF1174,AE1175)</f>
        <v>8.15250164705028</v>
      </c>
      <c r="AG1175" s="70" t="n">
        <f aca="false">1-AE1175/AF1175</f>
        <v>0</v>
      </c>
      <c r="AH1175" s="74" t="n">
        <f aca="false">IF(R1175&gt;0,AH1174+1,0)</f>
        <v>0</v>
      </c>
      <c r="AI1175" s="74" t="n">
        <f aca="false">IF(U1175&gt;0,AI1174+1,0)</f>
        <v>0</v>
      </c>
      <c r="AJ1175" s="74" t="n">
        <f aca="false">IF(G1175&gt;0,AJ1174+1,0)</f>
        <v>2</v>
      </c>
      <c r="AK1175" s="74" t="n">
        <f aca="false">IF(G1175&lt;=0,AK1174+1,0)</f>
        <v>0</v>
      </c>
      <c r="AL1175" s="74" t="n">
        <f aca="false">IF(K1175&gt;0,AL1174+1,0)</f>
        <v>2</v>
      </c>
      <c r="AM1175" s="74" t="n">
        <f aca="false">IF(K1175&lt;=0,AM1174+1,0)</f>
        <v>0</v>
      </c>
    </row>
    <row r="1176" customFormat="false" ht="15" hidden="false" customHeight="false" outlineLevel="0" collapsed="false">
      <c r="A1176" s="61" t="n">
        <v>1175</v>
      </c>
      <c r="B1176" s="62" t="n">
        <v>43390.6145833333</v>
      </c>
      <c r="C1176" s="63" t="n">
        <f aca="false">YEAR(B1176)</f>
        <v>2018</v>
      </c>
      <c r="D1176" s="32" t="s">
        <v>276</v>
      </c>
      <c r="E1176" s="64" t="n">
        <v>10511.7</v>
      </c>
      <c r="F1176" s="65" t="n">
        <v>0.0323</v>
      </c>
      <c r="G1176" s="66" t="n">
        <v>339.52791</v>
      </c>
      <c r="H1176" s="67" t="n">
        <f aca="false">E1176+IF(D1176="Long",1,-1)*G1176</f>
        <v>10172.17209</v>
      </c>
      <c r="I1176" s="68" t="n">
        <f aca="false">Assumptions!$B$58</f>
        <v>5.35750011455817</v>
      </c>
      <c r="J1176" s="68" t="n">
        <f aca="false">INDEX(Yearly!$L$5:$L$22,MATCH(C1176,Yearly!$A$5:$A$22,0))</f>
        <v>0.54483052012456</v>
      </c>
      <c r="K1176" s="68" t="n">
        <f aca="false">G1176-I1176-J1176</f>
        <v>333.625579365317</v>
      </c>
      <c r="L1176" s="69" t="n">
        <f aca="false">(I1176+J1176)/Assumptions!$B$8</f>
        <v>0.000260255904029187</v>
      </c>
      <c r="M1176" s="70" t="n">
        <f aca="false">F1176-L1176</f>
        <v>0.0320397440959708</v>
      </c>
      <c r="N1176" s="71" t="n">
        <f aca="false">G1176*Assumptions!$B$7</f>
        <v>2670387.01215</v>
      </c>
      <c r="O1176" s="71" t="n">
        <f aca="false">K1176*Assumptions!$B$7</f>
        <v>2623965.18170822</v>
      </c>
      <c r="P1176" s="68" t="n">
        <f aca="false">P1175+G1176</f>
        <v>15719.539165</v>
      </c>
      <c r="Q1176" s="68" t="n">
        <f aca="false">MAX(Q1175,P1176)</f>
        <v>15719.539165</v>
      </c>
      <c r="R1176" s="68" t="n">
        <f aca="false">Q1176-P1176</f>
        <v>0</v>
      </c>
      <c r="S1176" s="68" t="n">
        <f aca="false">S1175+K1176</f>
        <v>8792.9271524831</v>
      </c>
      <c r="T1176" s="68" t="n">
        <f aca="false">MAX(T1175,S1176)</f>
        <v>8792.9271524831</v>
      </c>
      <c r="U1176" s="68" t="n">
        <f aca="false">T1176-S1176</f>
        <v>0</v>
      </c>
      <c r="V1176" s="70" t="n">
        <f aca="false">V1175+F1176</f>
        <v>2.5832</v>
      </c>
      <c r="W1176" s="70" t="n">
        <f aca="false">MAX(W1175,V1176)</f>
        <v>2.5832</v>
      </c>
      <c r="X1176" s="70" t="n">
        <f aca="false">W1176-V1176</f>
        <v>0</v>
      </c>
      <c r="Y1176" s="70" t="n">
        <f aca="false">Y1175+M1176</f>
        <v>2.27777968677929</v>
      </c>
      <c r="Z1176" s="70" t="n">
        <f aca="false">MAX(Z1175,Y1176)</f>
        <v>2.27777968677929</v>
      </c>
      <c r="AA1176" s="70" t="n">
        <f aca="false">Z1176-Y1176</f>
        <v>0</v>
      </c>
      <c r="AB1176" s="72" t="n">
        <f aca="false">AB1175*(1+F1176)</f>
        <v>11.41265126483</v>
      </c>
      <c r="AC1176" s="73" t="n">
        <f aca="false">MAX(AC1175,AB1176)</f>
        <v>11.41265126483</v>
      </c>
      <c r="AD1176" s="70" t="n">
        <f aca="false">1-AB1176/AC1176</f>
        <v>0</v>
      </c>
      <c r="AE1176" s="73" t="n">
        <f aca="false">AE1175*(1+M1176)</f>
        <v>8.41370571356375</v>
      </c>
      <c r="AF1176" s="73" t="n">
        <f aca="false">MAX(AF1175,AE1176)</f>
        <v>8.41370571356375</v>
      </c>
      <c r="AG1176" s="70" t="n">
        <f aca="false">1-AE1176/AF1176</f>
        <v>0</v>
      </c>
      <c r="AH1176" s="74" t="n">
        <f aca="false">IF(R1176&gt;0,AH1175+1,0)</f>
        <v>0</v>
      </c>
      <c r="AI1176" s="74" t="n">
        <f aca="false">IF(U1176&gt;0,AI1175+1,0)</f>
        <v>0</v>
      </c>
      <c r="AJ1176" s="74" t="n">
        <f aca="false">IF(G1176&gt;0,AJ1175+1,0)</f>
        <v>3</v>
      </c>
      <c r="AK1176" s="74" t="n">
        <f aca="false">IF(G1176&lt;=0,AK1175+1,0)</f>
        <v>0</v>
      </c>
      <c r="AL1176" s="74" t="n">
        <f aca="false">IF(K1176&gt;0,AL1175+1,0)</f>
        <v>3</v>
      </c>
      <c r="AM1176" s="74" t="n">
        <f aca="false">IF(K1176&lt;=0,AM1175+1,0)</f>
        <v>0</v>
      </c>
    </row>
    <row r="1177" customFormat="false" ht="15" hidden="false" customHeight="false" outlineLevel="0" collapsed="false">
      <c r="A1177" s="61" t="n">
        <v>1176</v>
      </c>
      <c r="B1177" s="62" t="n">
        <v>43402.5520833333</v>
      </c>
      <c r="C1177" s="63" t="n">
        <f aca="false">YEAR(B1177)</f>
        <v>2018</v>
      </c>
      <c r="D1177" s="32" t="s">
        <v>277</v>
      </c>
      <c r="E1177" s="64" t="n">
        <v>10172.65</v>
      </c>
      <c r="F1177" s="65" t="n">
        <v>-0.0027</v>
      </c>
      <c r="G1177" s="66" t="n">
        <v>-27.466155</v>
      </c>
      <c r="H1177" s="67" t="n">
        <f aca="false">E1177+IF(D1177="Long",1,-1)*G1177</f>
        <v>10145.183845</v>
      </c>
      <c r="I1177" s="68" t="n">
        <f aca="false">Assumptions!$B$58</f>
        <v>5.35750011455817</v>
      </c>
      <c r="J1177" s="68" t="n">
        <f aca="false">INDEX(Yearly!$L$5:$L$22,MATCH(C1177,Yearly!$A$5:$A$22,0))</f>
        <v>0.54483052012456</v>
      </c>
      <c r="K1177" s="68" t="n">
        <f aca="false">G1177-I1177-J1177</f>
        <v>-33.3684856346827</v>
      </c>
      <c r="L1177" s="69" t="n">
        <f aca="false">(I1177+J1177)/Assumptions!$B$8</f>
        <v>0.000260255904029187</v>
      </c>
      <c r="M1177" s="70" t="n">
        <f aca="false">F1177-L1177</f>
        <v>-0.00296025590402919</v>
      </c>
      <c r="N1177" s="71" t="n">
        <f aca="false">G1177*Assumptions!$B$7</f>
        <v>-216021.309075</v>
      </c>
      <c r="O1177" s="71" t="n">
        <f aca="false">K1177*Assumptions!$B$7</f>
        <v>-262443.13951678</v>
      </c>
      <c r="P1177" s="68" t="n">
        <f aca="false">P1176+G1177</f>
        <v>15692.07301</v>
      </c>
      <c r="Q1177" s="68" t="n">
        <f aca="false">MAX(Q1176,P1177)</f>
        <v>15719.539165</v>
      </c>
      <c r="R1177" s="68" t="n">
        <f aca="false">Q1177-P1177</f>
        <v>27.4661550000001</v>
      </c>
      <c r="S1177" s="68" t="n">
        <f aca="false">S1176+K1177</f>
        <v>8759.55866684842</v>
      </c>
      <c r="T1177" s="68" t="n">
        <f aca="false">MAX(T1176,S1177)</f>
        <v>8792.9271524831</v>
      </c>
      <c r="U1177" s="68" t="n">
        <f aca="false">T1177-S1177</f>
        <v>33.3684856346827</v>
      </c>
      <c r="V1177" s="70" t="n">
        <f aca="false">V1176+F1177</f>
        <v>2.5805</v>
      </c>
      <c r="W1177" s="70" t="n">
        <f aca="false">MAX(W1176,V1177)</f>
        <v>2.5832</v>
      </c>
      <c r="X1177" s="70" t="n">
        <f aca="false">W1177-V1177</f>
        <v>0.00269999999999992</v>
      </c>
      <c r="Y1177" s="70" t="n">
        <f aca="false">Y1176+M1177</f>
        <v>2.27481943087526</v>
      </c>
      <c r="Z1177" s="70" t="n">
        <f aca="false">MAX(Z1176,Y1177)</f>
        <v>2.27777968677929</v>
      </c>
      <c r="AA1177" s="70" t="n">
        <f aca="false">Z1177-Y1177</f>
        <v>0.00296025590402937</v>
      </c>
      <c r="AB1177" s="72" t="n">
        <f aca="false">AB1176*(1+F1177)</f>
        <v>11.381837106415</v>
      </c>
      <c r="AC1177" s="73" t="n">
        <f aca="false">MAX(AC1176,AB1177)</f>
        <v>11.41265126483</v>
      </c>
      <c r="AD1177" s="70" t="n">
        <f aca="false">1-AB1177/AC1177</f>
        <v>0.00270000000000015</v>
      </c>
      <c r="AE1177" s="73" t="n">
        <f aca="false">AE1176*(1+M1177)</f>
        <v>8.38879899155041</v>
      </c>
      <c r="AF1177" s="73" t="n">
        <f aca="false">MAX(AF1176,AE1177)</f>
        <v>8.41370571356375</v>
      </c>
      <c r="AG1177" s="70" t="n">
        <f aca="false">1-AE1177/AF1177</f>
        <v>0.00296025590402915</v>
      </c>
      <c r="AH1177" s="74" t="n">
        <f aca="false">IF(R1177&gt;0,AH1176+1,0)</f>
        <v>1</v>
      </c>
      <c r="AI1177" s="74" t="n">
        <f aca="false">IF(U1177&gt;0,AI1176+1,0)</f>
        <v>1</v>
      </c>
      <c r="AJ1177" s="74" t="n">
        <f aca="false">IF(G1177&gt;0,AJ1176+1,0)</f>
        <v>0</v>
      </c>
      <c r="AK1177" s="74" t="n">
        <f aca="false">IF(G1177&lt;=0,AK1176+1,0)</f>
        <v>1</v>
      </c>
      <c r="AL1177" s="74" t="n">
        <f aca="false">IF(K1177&gt;0,AL1176+1,0)</f>
        <v>0</v>
      </c>
      <c r="AM1177" s="74" t="n">
        <f aca="false">IF(K1177&lt;=0,AM1176+1,0)</f>
        <v>1</v>
      </c>
    </row>
    <row r="1178" customFormat="false" ht="15" hidden="false" customHeight="false" outlineLevel="0" collapsed="false">
      <c r="A1178" s="61" t="n">
        <v>1177</v>
      </c>
      <c r="B1178" s="62" t="n">
        <v>43404.4270833333</v>
      </c>
      <c r="C1178" s="63" t="n">
        <f aca="false">YEAR(B1178)</f>
        <v>2018</v>
      </c>
      <c r="D1178" s="32" t="s">
        <v>276</v>
      </c>
      <c r="E1178" s="64" t="n">
        <v>10145.65</v>
      </c>
      <c r="F1178" s="65" t="n">
        <v>-0.0084</v>
      </c>
      <c r="G1178" s="66" t="n">
        <v>-85.22346</v>
      </c>
      <c r="H1178" s="67" t="n">
        <f aca="false">E1178+IF(D1178="Long",1,-1)*G1178</f>
        <v>10230.87346</v>
      </c>
      <c r="I1178" s="68" t="n">
        <f aca="false">Assumptions!$B$58</f>
        <v>5.35750011455817</v>
      </c>
      <c r="J1178" s="68" t="n">
        <f aca="false">INDEX(Yearly!$L$5:$L$22,MATCH(C1178,Yearly!$A$5:$A$22,0))</f>
        <v>0.54483052012456</v>
      </c>
      <c r="K1178" s="68" t="n">
        <f aca="false">G1178-I1178-J1178</f>
        <v>-91.1257906346827</v>
      </c>
      <c r="L1178" s="69" t="n">
        <f aca="false">(I1178+J1178)/Assumptions!$B$8</f>
        <v>0.000260255904029187</v>
      </c>
      <c r="M1178" s="70" t="n">
        <f aca="false">F1178-L1178</f>
        <v>-0.00866025590402919</v>
      </c>
      <c r="N1178" s="71" t="n">
        <f aca="false">G1178*Assumptions!$B$7</f>
        <v>-670282.5129</v>
      </c>
      <c r="O1178" s="71" t="n">
        <f aca="false">K1178*Assumptions!$B$7</f>
        <v>-716704.34334178</v>
      </c>
      <c r="P1178" s="68" t="n">
        <f aca="false">P1177+G1178</f>
        <v>15606.84955</v>
      </c>
      <c r="Q1178" s="68" t="n">
        <f aca="false">MAX(Q1177,P1178)</f>
        <v>15719.539165</v>
      </c>
      <c r="R1178" s="68" t="n">
        <f aca="false">Q1178-P1178</f>
        <v>112.689614999999</v>
      </c>
      <c r="S1178" s="68" t="n">
        <f aca="false">S1177+K1178</f>
        <v>8668.43287621374</v>
      </c>
      <c r="T1178" s="68" t="n">
        <f aca="false">MAX(T1177,S1178)</f>
        <v>8792.9271524831</v>
      </c>
      <c r="U1178" s="68" t="n">
        <f aca="false">T1178-S1178</f>
        <v>124.494276269364</v>
      </c>
      <c r="V1178" s="70" t="n">
        <f aca="false">V1177+F1178</f>
        <v>2.5721</v>
      </c>
      <c r="W1178" s="70" t="n">
        <f aca="false">MAX(W1177,V1178)</f>
        <v>2.5832</v>
      </c>
      <c r="X1178" s="70" t="n">
        <f aca="false">W1178-V1178</f>
        <v>0.0110999999999999</v>
      </c>
      <c r="Y1178" s="70" t="n">
        <f aca="false">Y1177+M1178</f>
        <v>2.26615917497123</v>
      </c>
      <c r="Z1178" s="70" t="n">
        <f aca="false">MAX(Z1177,Y1178)</f>
        <v>2.27777968677929</v>
      </c>
      <c r="AA1178" s="70" t="n">
        <f aca="false">Z1178-Y1178</f>
        <v>0.0116205118080583</v>
      </c>
      <c r="AB1178" s="72" t="n">
        <f aca="false">AB1177*(1+F1178)</f>
        <v>11.2862296747211</v>
      </c>
      <c r="AC1178" s="73" t="n">
        <f aca="false">MAX(AC1177,AB1178)</f>
        <v>11.41265126483</v>
      </c>
      <c r="AD1178" s="70" t="n">
        <f aca="false">1-AB1178/AC1178</f>
        <v>0.0110773200000001</v>
      </c>
      <c r="AE1178" s="73" t="n">
        <f aca="false">AE1177*(1+M1178)</f>
        <v>8.31614984555612</v>
      </c>
      <c r="AF1178" s="73" t="n">
        <f aca="false">MAX(AF1177,AE1178)</f>
        <v>8.41370571356375</v>
      </c>
      <c r="AG1178" s="70" t="n">
        <f aca="false">1-AE1178/AF1178</f>
        <v>0.0115948752343881</v>
      </c>
      <c r="AH1178" s="74" t="n">
        <f aca="false">IF(R1178&gt;0,AH1177+1,0)</f>
        <v>2</v>
      </c>
      <c r="AI1178" s="74" t="n">
        <f aca="false">IF(U1178&gt;0,AI1177+1,0)</f>
        <v>2</v>
      </c>
      <c r="AJ1178" s="74" t="n">
        <f aca="false">IF(G1178&gt;0,AJ1177+1,0)</f>
        <v>0</v>
      </c>
      <c r="AK1178" s="74" t="n">
        <f aca="false">IF(G1178&lt;=0,AK1177+1,0)</f>
        <v>2</v>
      </c>
      <c r="AL1178" s="74" t="n">
        <f aca="false">IF(K1178&gt;0,AL1177+1,0)</f>
        <v>0</v>
      </c>
      <c r="AM1178" s="74" t="n">
        <f aca="false">IF(K1178&lt;=0,AM1177+1,0)</f>
        <v>2</v>
      </c>
    </row>
    <row r="1179" customFormat="false" ht="15" hidden="false" customHeight="false" outlineLevel="0" collapsed="false">
      <c r="A1179" s="61" t="n">
        <v>1178</v>
      </c>
      <c r="B1179" s="62" t="n">
        <v>43404.5104166667</v>
      </c>
      <c r="C1179" s="63" t="n">
        <f aca="false">YEAR(B1179)</f>
        <v>2018</v>
      </c>
      <c r="D1179" s="32" t="s">
        <v>277</v>
      </c>
      <c r="E1179" s="64" t="n">
        <v>10230.45</v>
      </c>
      <c r="F1179" s="65" t="n">
        <v>0.0283</v>
      </c>
      <c r="G1179" s="66" t="n">
        <v>289.521735</v>
      </c>
      <c r="H1179" s="67" t="n">
        <f aca="false">E1179+IF(D1179="Long",1,-1)*G1179</f>
        <v>10519.971735</v>
      </c>
      <c r="I1179" s="68" t="n">
        <f aca="false">Assumptions!$B$58</f>
        <v>5.35750011455817</v>
      </c>
      <c r="J1179" s="68" t="n">
        <f aca="false">INDEX(Yearly!$L$5:$L$22,MATCH(C1179,Yearly!$A$5:$A$22,0))</f>
        <v>0.54483052012456</v>
      </c>
      <c r="K1179" s="68" t="n">
        <f aca="false">G1179-I1179-J1179</f>
        <v>283.619404365317</v>
      </c>
      <c r="L1179" s="69" t="n">
        <f aca="false">(I1179+J1179)/Assumptions!$B$8</f>
        <v>0.000260255904029187</v>
      </c>
      <c r="M1179" s="70" t="n">
        <f aca="false">F1179-L1179</f>
        <v>0.0280397440959708</v>
      </c>
      <c r="N1179" s="71" t="n">
        <f aca="false">G1179*Assumptions!$B$7</f>
        <v>2277088.445775</v>
      </c>
      <c r="O1179" s="71" t="n">
        <f aca="false">K1179*Assumptions!$B$7</f>
        <v>2230666.61533322</v>
      </c>
      <c r="P1179" s="68" t="n">
        <f aca="false">P1178+G1179</f>
        <v>15896.371285</v>
      </c>
      <c r="Q1179" s="68" t="n">
        <f aca="false">MAX(Q1178,P1179)</f>
        <v>15896.371285</v>
      </c>
      <c r="R1179" s="68" t="n">
        <f aca="false">Q1179-P1179</f>
        <v>0</v>
      </c>
      <c r="S1179" s="68" t="n">
        <f aca="false">S1178+K1179</f>
        <v>8952.05228057906</v>
      </c>
      <c r="T1179" s="68" t="n">
        <f aca="false">MAX(T1178,S1179)</f>
        <v>8952.05228057906</v>
      </c>
      <c r="U1179" s="68" t="n">
        <f aca="false">T1179-S1179</f>
        <v>0</v>
      </c>
      <c r="V1179" s="70" t="n">
        <f aca="false">V1178+F1179</f>
        <v>2.60040000000001</v>
      </c>
      <c r="W1179" s="70" t="n">
        <f aca="false">MAX(W1178,V1179)</f>
        <v>2.60040000000001</v>
      </c>
      <c r="X1179" s="70" t="n">
        <f aca="false">W1179-V1179</f>
        <v>0</v>
      </c>
      <c r="Y1179" s="70" t="n">
        <f aca="false">Y1178+M1179</f>
        <v>2.2941989190672</v>
      </c>
      <c r="Z1179" s="70" t="n">
        <f aca="false">MAX(Z1178,Y1179)</f>
        <v>2.2941989190672</v>
      </c>
      <c r="AA1179" s="70" t="n">
        <f aca="false">Z1179-Y1179</f>
        <v>0</v>
      </c>
      <c r="AB1179" s="72" t="n">
        <f aca="false">AB1178*(1+F1179)</f>
        <v>11.6056299745157</v>
      </c>
      <c r="AC1179" s="73" t="n">
        <f aca="false">MAX(AC1178,AB1179)</f>
        <v>11.6056299745157</v>
      </c>
      <c r="AD1179" s="70" t="n">
        <f aca="false">1-AB1179/AC1179</f>
        <v>0</v>
      </c>
      <c r="AE1179" s="73" t="n">
        <f aca="false">AE1178*(1+M1179)</f>
        <v>8.54933255908926</v>
      </c>
      <c r="AF1179" s="73" t="n">
        <f aca="false">MAX(AF1178,AE1179)</f>
        <v>8.54933255908926</v>
      </c>
      <c r="AG1179" s="70" t="n">
        <f aca="false">1-AE1179/AF1179</f>
        <v>0</v>
      </c>
      <c r="AH1179" s="74" t="n">
        <f aca="false">IF(R1179&gt;0,AH1178+1,0)</f>
        <v>0</v>
      </c>
      <c r="AI1179" s="74" t="n">
        <f aca="false">IF(U1179&gt;0,AI1178+1,0)</f>
        <v>0</v>
      </c>
      <c r="AJ1179" s="74" t="n">
        <f aca="false">IF(G1179&gt;0,AJ1178+1,0)</f>
        <v>1</v>
      </c>
      <c r="AK1179" s="74" t="n">
        <f aca="false">IF(G1179&lt;=0,AK1178+1,0)</f>
        <v>0</v>
      </c>
      <c r="AL1179" s="74" t="n">
        <f aca="false">IF(K1179&gt;0,AL1178+1,0)</f>
        <v>1</v>
      </c>
      <c r="AM1179" s="74" t="n">
        <f aca="false">IF(K1179&lt;=0,AM1178+1,0)</f>
        <v>0</v>
      </c>
    </row>
    <row r="1180" customFormat="false" ht="15" hidden="false" customHeight="false" outlineLevel="0" collapsed="false">
      <c r="A1180" s="61" t="n">
        <v>1179</v>
      </c>
      <c r="B1180" s="62" t="n">
        <v>43416.59375</v>
      </c>
      <c r="C1180" s="63" t="n">
        <f aca="false">YEAR(B1180)</f>
        <v>2018</v>
      </c>
      <c r="D1180" s="32" t="s">
        <v>276</v>
      </c>
      <c r="E1180" s="64" t="n">
        <v>10520.05</v>
      </c>
      <c r="F1180" s="65" t="n">
        <v>-0.002</v>
      </c>
      <c r="G1180" s="66" t="n">
        <v>-21.0401</v>
      </c>
      <c r="H1180" s="67" t="n">
        <f aca="false">E1180+IF(D1180="Long",1,-1)*G1180</f>
        <v>10541.0901</v>
      </c>
      <c r="I1180" s="68" t="n">
        <f aca="false">Assumptions!$B$58</f>
        <v>5.35750011455817</v>
      </c>
      <c r="J1180" s="68" t="n">
        <f aca="false">INDEX(Yearly!$L$5:$L$22,MATCH(C1180,Yearly!$A$5:$A$22,0))</f>
        <v>0.54483052012456</v>
      </c>
      <c r="K1180" s="68" t="n">
        <f aca="false">G1180-I1180-J1180</f>
        <v>-26.9424306346827</v>
      </c>
      <c r="L1180" s="69" t="n">
        <f aca="false">(I1180+J1180)/Assumptions!$B$8</f>
        <v>0.000260255904029187</v>
      </c>
      <c r="M1180" s="70" t="n">
        <f aca="false">F1180-L1180</f>
        <v>-0.00226025590402919</v>
      </c>
      <c r="N1180" s="71" t="n">
        <f aca="false">G1180*Assumptions!$B$7</f>
        <v>-165480.3865</v>
      </c>
      <c r="O1180" s="71" t="n">
        <f aca="false">K1180*Assumptions!$B$7</f>
        <v>-211902.21694178</v>
      </c>
      <c r="P1180" s="68" t="n">
        <f aca="false">P1179+G1180</f>
        <v>15875.331185</v>
      </c>
      <c r="Q1180" s="68" t="n">
        <f aca="false">MAX(Q1179,P1180)</f>
        <v>15896.371285</v>
      </c>
      <c r="R1180" s="68" t="n">
        <f aca="false">Q1180-P1180</f>
        <v>21.0401000000002</v>
      </c>
      <c r="S1180" s="68" t="n">
        <f aca="false">S1179+K1180</f>
        <v>8925.10984994437</v>
      </c>
      <c r="T1180" s="68" t="n">
        <f aca="false">MAX(T1179,S1180)</f>
        <v>8952.05228057906</v>
      </c>
      <c r="U1180" s="68" t="n">
        <f aca="false">T1180-S1180</f>
        <v>26.9424306346828</v>
      </c>
      <c r="V1180" s="70" t="n">
        <f aca="false">V1179+F1180</f>
        <v>2.59840000000001</v>
      </c>
      <c r="W1180" s="70" t="n">
        <f aca="false">MAX(W1179,V1180)</f>
        <v>2.60040000000001</v>
      </c>
      <c r="X1180" s="70" t="n">
        <f aca="false">W1180-V1180</f>
        <v>0.00199999999999978</v>
      </c>
      <c r="Y1180" s="70" t="n">
        <f aca="false">Y1179+M1180</f>
        <v>2.29193866316317</v>
      </c>
      <c r="Z1180" s="70" t="n">
        <f aca="false">MAX(Z1179,Y1180)</f>
        <v>2.2941989190672</v>
      </c>
      <c r="AA1180" s="70" t="n">
        <f aca="false">Z1180-Y1180</f>
        <v>0.00226025590402923</v>
      </c>
      <c r="AB1180" s="72" t="n">
        <f aca="false">AB1179*(1+F1180)</f>
        <v>11.5824187145667</v>
      </c>
      <c r="AC1180" s="73" t="n">
        <f aca="false">MAX(AC1179,AB1180)</f>
        <v>11.6056299745157</v>
      </c>
      <c r="AD1180" s="70" t="n">
        <f aca="false">1-AB1180/AC1180</f>
        <v>0.002</v>
      </c>
      <c r="AE1180" s="73" t="n">
        <f aca="false">AE1179*(1+M1180)</f>
        <v>8.53000887969707</v>
      </c>
      <c r="AF1180" s="73" t="n">
        <f aca="false">MAX(AF1179,AE1180)</f>
        <v>8.54933255908926</v>
      </c>
      <c r="AG1180" s="70" t="n">
        <f aca="false">1-AE1180/AF1180</f>
        <v>0.00226025590402923</v>
      </c>
      <c r="AH1180" s="74" t="n">
        <f aca="false">IF(R1180&gt;0,AH1179+1,0)</f>
        <v>1</v>
      </c>
      <c r="AI1180" s="74" t="n">
        <f aca="false">IF(U1180&gt;0,AI1179+1,0)</f>
        <v>1</v>
      </c>
      <c r="AJ1180" s="74" t="n">
        <f aca="false">IF(G1180&gt;0,AJ1179+1,0)</f>
        <v>0</v>
      </c>
      <c r="AK1180" s="74" t="n">
        <f aca="false">IF(G1180&lt;=0,AK1179+1,0)</f>
        <v>1</v>
      </c>
      <c r="AL1180" s="74" t="n">
        <f aca="false">IF(K1180&gt;0,AL1179+1,0)</f>
        <v>0</v>
      </c>
      <c r="AM1180" s="74" t="n">
        <f aca="false">IF(K1180&lt;=0,AM1179+1,0)</f>
        <v>1</v>
      </c>
    </row>
    <row r="1181" customFormat="false" ht="15" hidden="false" customHeight="false" outlineLevel="0" collapsed="false">
      <c r="A1181" s="61" t="n">
        <v>1180</v>
      </c>
      <c r="B1181" s="62" t="n">
        <v>43417.5729166667</v>
      </c>
      <c r="C1181" s="63" t="n">
        <f aca="false">YEAR(B1181)</f>
        <v>2018</v>
      </c>
      <c r="D1181" s="32" t="s">
        <v>277</v>
      </c>
      <c r="E1181" s="64" t="n">
        <v>10541</v>
      </c>
      <c r="F1181" s="65" t="n">
        <v>0.0099</v>
      </c>
      <c r="G1181" s="66" t="n">
        <v>104.3559</v>
      </c>
      <c r="H1181" s="67" t="n">
        <f aca="false">E1181+IF(D1181="Long",1,-1)*G1181</f>
        <v>10645.3559</v>
      </c>
      <c r="I1181" s="68" t="n">
        <f aca="false">Assumptions!$B$58</f>
        <v>5.35750011455817</v>
      </c>
      <c r="J1181" s="68" t="n">
        <f aca="false">INDEX(Yearly!$L$5:$L$22,MATCH(C1181,Yearly!$A$5:$A$22,0))</f>
        <v>0.54483052012456</v>
      </c>
      <c r="K1181" s="68" t="n">
        <f aca="false">G1181-I1181-J1181</f>
        <v>98.4535693653173</v>
      </c>
      <c r="L1181" s="69" t="n">
        <f aca="false">(I1181+J1181)/Assumptions!$B$8</f>
        <v>0.000260255904029187</v>
      </c>
      <c r="M1181" s="70" t="n">
        <f aca="false">F1181-L1181</f>
        <v>0.00963974409597081</v>
      </c>
      <c r="N1181" s="71" t="n">
        <f aca="false">G1181*Assumptions!$B$7</f>
        <v>820759.1535</v>
      </c>
      <c r="O1181" s="71" t="n">
        <f aca="false">K1181*Assumptions!$B$7</f>
        <v>774337.32305822</v>
      </c>
      <c r="P1181" s="68" t="n">
        <f aca="false">P1180+G1181</f>
        <v>15979.687085</v>
      </c>
      <c r="Q1181" s="68" t="n">
        <f aca="false">MAX(Q1180,P1181)</f>
        <v>15979.687085</v>
      </c>
      <c r="R1181" s="68" t="n">
        <f aca="false">Q1181-P1181</f>
        <v>0</v>
      </c>
      <c r="S1181" s="68" t="n">
        <f aca="false">S1180+K1181</f>
        <v>9023.56341930969</v>
      </c>
      <c r="T1181" s="68" t="n">
        <f aca="false">MAX(T1180,S1181)</f>
        <v>9023.56341930969</v>
      </c>
      <c r="U1181" s="68" t="n">
        <f aca="false">T1181-S1181</f>
        <v>0</v>
      </c>
      <c r="V1181" s="70" t="n">
        <f aca="false">V1180+F1181</f>
        <v>2.60830000000001</v>
      </c>
      <c r="W1181" s="70" t="n">
        <f aca="false">MAX(W1180,V1181)</f>
        <v>2.60830000000001</v>
      </c>
      <c r="X1181" s="70" t="n">
        <f aca="false">W1181-V1181</f>
        <v>0</v>
      </c>
      <c r="Y1181" s="70" t="n">
        <f aca="false">Y1180+M1181</f>
        <v>2.30157840725914</v>
      </c>
      <c r="Z1181" s="70" t="n">
        <f aca="false">MAX(Z1180,Y1181)</f>
        <v>2.30157840725914</v>
      </c>
      <c r="AA1181" s="70" t="n">
        <f aca="false">Z1181-Y1181</f>
        <v>0</v>
      </c>
      <c r="AB1181" s="72" t="n">
        <f aca="false">AB1180*(1+F1181)</f>
        <v>11.6970846598409</v>
      </c>
      <c r="AC1181" s="73" t="n">
        <f aca="false">MAX(AC1180,AB1181)</f>
        <v>11.6970846598409</v>
      </c>
      <c r="AD1181" s="70" t="n">
        <f aca="false">1-AB1181/AC1181</f>
        <v>0</v>
      </c>
      <c r="AE1181" s="73" t="n">
        <f aca="false">AE1180*(1+M1181)</f>
        <v>8.61223598243371</v>
      </c>
      <c r="AF1181" s="73" t="n">
        <f aca="false">MAX(AF1180,AE1181)</f>
        <v>8.61223598243371</v>
      </c>
      <c r="AG1181" s="70" t="n">
        <f aca="false">1-AE1181/AF1181</f>
        <v>0</v>
      </c>
      <c r="AH1181" s="74" t="n">
        <f aca="false">IF(R1181&gt;0,AH1180+1,0)</f>
        <v>0</v>
      </c>
      <c r="AI1181" s="74" t="n">
        <f aca="false">IF(U1181&gt;0,AI1180+1,0)</f>
        <v>0</v>
      </c>
      <c r="AJ1181" s="74" t="n">
        <f aca="false">IF(G1181&gt;0,AJ1180+1,0)</f>
        <v>1</v>
      </c>
      <c r="AK1181" s="74" t="n">
        <f aca="false">IF(G1181&lt;=0,AK1180+1,0)</f>
        <v>0</v>
      </c>
      <c r="AL1181" s="74" t="n">
        <f aca="false">IF(K1181&gt;0,AL1180+1,0)</f>
        <v>1</v>
      </c>
      <c r="AM1181" s="74" t="n">
        <f aca="false">IF(K1181&lt;=0,AM1180+1,0)</f>
        <v>0</v>
      </c>
    </row>
    <row r="1182" customFormat="false" ht="15" hidden="false" customHeight="false" outlineLevel="0" collapsed="false">
      <c r="A1182" s="61" t="n">
        <v>1181</v>
      </c>
      <c r="B1182" s="62" t="n">
        <v>43424.6145833333</v>
      </c>
      <c r="C1182" s="63" t="n">
        <f aca="false">YEAR(B1182)</f>
        <v>2018</v>
      </c>
      <c r="D1182" s="32" t="s">
        <v>276</v>
      </c>
      <c r="E1182" s="64" t="n">
        <v>10645.45</v>
      </c>
      <c r="F1182" s="65" t="n">
        <v>0.0024</v>
      </c>
      <c r="G1182" s="66" t="n">
        <v>25.54908</v>
      </c>
      <c r="H1182" s="67" t="n">
        <f aca="false">E1182+IF(D1182="Long",1,-1)*G1182</f>
        <v>10619.90092</v>
      </c>
      <c r="I1182" s="68" t="n">
        <f aca="false">Assumptions!$B$58</f>
        <v>5.35750011455817</v>
      </c>
      <c r="J1182" s="68" t="n">
        <f aca="false">INDEX(Yearly!$L$5:$L$22,MATCH(C1182,Yearly!$A$5:$A$22,0))</f>
        <v>0.54483052012456</v>
      </c>
      <c r="K1182" s="68" t="n">
        <f aca="false">G1182-I1182-J1182</f>
        <v>19.6467493653173</v>
      </c>
      <c r="L1182" s="69" t="n">
        <f aca="false">(I1182+J1182)/Assumptions!$B$8</f>
        <v>0.000260255904029187</v>
      </c>
      <c r="M1182" s="70" t="n">
        <f aca="false">F1182-L1182</f>
        <v>0.00213974409597081</v>
      </c>
      <c r="N1182" s="71" t="n">
        <f aca="false">G1182*Assumptions!$B$7</f>
        <v>200943.5142</v>
      </c>
      <c r="O1182" s="71" t="n">
        <f aca="false">K1182*Assumptions!$B$7</f>
        <v>154521.68375822</v>
      </c>
      <c r="P1182" s="68" t="n">
        <f aca="false">P1181+G1182</f>
        <v>16005.236165</v>
      </c>
      <c r="Q1182" s="68" t="n">
        <f aca="false">MAX(Q1181,P1182)</f>
        <v>16005.236165</v>
      </c>
      <c r="R1182" s="68" t="n">
        <f aca="false">Q1182-P1182</f>
        <v>0</v>
      </c>
      <c r="S1182" s="68" t="n">
        <f aca="false">S1181+K1182</f>
        <v>9043.21016867501</v>
      </c>
      <c r="T1182" s="68" t="n">
        <f aca="false">MAX(T1181,S1182)</f>
        <v>9043.21016867501</v>
      </c>
      <c r="U1182" s="68" t="n">
        <f aca="false">T1182-S1182</f>
        <v>0</v>
      </c>
      <c r="V1182" s="70" t="n">
        <f aca="false">V1181+F1182</f>
        <v>2.61070000000001</v>
      </c>
      <c r="W1182" s="70" t="n">
        <f aca="false">MAX(W1181,V1182)</f>
        <v>2.61070000000001</v>
      </c>
      <c r="X1182" s="70" t="n">
        <f aca="false">W1182-V1182</f>
        <v>0</v>
      </c>
      <c r="Y1182" s="70" t="n">
        <f aca="false">Y1181+M1182</f>
        <v>2.30371815135511</v>
      </c>
      <c r="Z1182" s="70" t="n">
        <f aca="false">MAX(Z1181,Y1182)</f>
        <v>2.30371815135511</v>
      </c>
      <c r="AA1182" s="70" t="n">
        <f aca="false">Z1182-Y1182</f>
        <v>0</v>
      </c>
      <c r="AB1182" s="72" t="n">
        <f aca="false">AB1181*(1+F1182)</f>
        <v>11.7251576630245</v>
      </c>
      <c r="AC1182" s="73" t="n">
        <f aca="false">MAX(AC1181,AB1182)</f>
        <v>11.7251576630245</v>
      </c>
      <c r="AD1182" s="70" t="n">
        <f aca="false">1-AB1182/AC1182</f>
        <v>0</v>
      </c>
      <c r="AE1182" s="73" t="n">
        <f aca="false">AE1181*(1+M1182)</f>
        <v>8.63066396353023</v>
      </c>
      <c r="AF1182" s="73" t="n">
        <f aca="false">MAX(AF1181,AE1182)</f>
        <v>8.63066396353023</v>
      </c>
      <c r="AG1182" s="70" t="n">
        <f aca="false">1-AE1182/AF1182</f>
        <v>0</v>
      </c>
      <c r="AH1182" s="74" t="n">
        <f aca="false">IF(R1182&gt;0,AH1181+1,0)</f>
        <v>0</v>
      </c>
      <c r="AI1182" s="74" t="n">
        <f aca="false">IF(U1182&gt;0,AI1181+1,0)</f>
        <v>0</v>
      </c>
      <c r="AJ1182" s="74" t="n">
        <f aca="false">IF(G1182&gt;0,AJ1181+1,0)</f>
        <v>2</v>
      </c>
      <c r="AK1182" s="74" t="n">
        <f aca="false">IF(G1182&lt;=0,AK1181+1,0)</f>
        <v>0</v>
      </c>
      <c r="AL1182" s="74" t="n">
        <f aca="false">IF(K1182&gt;0,AL1181+1,0)</f>
        <v>2</v>
      </c>
      <c r="AM1182" s="74" t="n">
        <f aca="false">IF(K1182&lt;=0,AM1181+1,0)</f>
        <v>0</v>
      </c>
    </row>
    <row r="1183" customFormat="false" ht="15" hidden="false" customHeight="false" outlineLevel="0" collapsed="false">
      <c r="A1183" s="61" t="n">
        <v>1182</v>
      </c>
      <c r="B1183" s="62" t="n">
        <v>43430.6145833333</v>
      </c>
      <c r="C1183" s="63" t="n">
        <f aca="false">YEAR(B1183)</f>
        <v>2018</v>
      </c>
      <c r="D1183" s="32" t="s">
        <v>277</v>
      </c>
      <c r="E1183" s="64" t="n">
        <v>10619.5</v>
      </c>
      <c r="F1183" s="65" t="n">
        <v>0.0171</v>
      </c>
      <c r="G1183" s="66" t="n">
        <v>181.59345</v>
      </c>
      <c r="H1183" s="67" t="n">
        <f aca="false">E1183+IF(D1183="Long",1,-1)*G1183</f>
        <v>10801.09345</v>
      </c>
      <c r="I1183" s="68" t="n">
        <f aca="false">Assumptions!$B$58</f>
        <v>5.35750011455817</v>
      </c>
      <c r="J1183" s="68" t="n">
        <f aca="false">INDEX(Yearly!$L$5:$L$22,MATCH(C1183,Yearly!$A$5:$A$22,0))</f>
        <v>0.54483052012456</v>
      </c>
      <c r="K1183" s="68" t="n">
        <f aca="false">G1183-I1183-J1183</f>
        <v>175.691119365317</v>
      </c>
      <c r="L1183" s="69" t="n">
        <f aca="false">(I1183+J1183)/Assumptions!$B$8</f>
        <v>0.000260255904029187</v>
      </c>
      <c r="M1183" s="70" t="n">
        <f aca="false">F1183-L1183</f>
        <v>0.0168397440959708</v>
      </c>
      <c r="N1183" s="71" t="n">
        <f aca="false">G1183*Assumptions!$B$7</f>
        <v>1428232.48425</v>
      </c>
      <c r="O1183" s="71" t="n">
        <f aca="false">K1183*Assumptions!$B$7</f>
        <v>1381810.65380822</v>
      </c>
      <c r="P1183" s="68" t="n">
        <f aca="false">P1182+G1183</f>
        <v>16186.829615</v>
      </c>
      <c r="Q1183" s="68" t="n">
        <f aca="false">MAX(Q1182,P1183)</f>
        <v>16186.829615</v>
      </c>
      <c r="R1183" s="68" t="n">
        <f aca="false">Q1183-P1183</f>
        <v>0</v>
      </c>
      <c r="S1183" s="68" t="n">
        <f aca="false">S1182+K1183</f>
        <v>9218.90128804033</v>
      </c>
      <c r="T1183" s="68" t="n">
        <f aca="false">MAX(T1182,S1183)</f>
        <v>9218.90128804033</v>
      </c>
      <c r="U1183" s="68" t="n">
        <f aca="false">T1183-S1183</f>
        <v>0</v>
      </c>
      <c r="V1183" s="70" t="n">
        <f aca="false">V1182+F1183</f>
        <v>2.62780000000001</v>
      </c>
      <c r="W1183" s="70" t="n">
        <f aca="false">MAX(W1182,V1183)</f>
        <v>2.62780000000001</v>
      </c>
      <c r="X1183" s="70" t="n">
        <f aca="false">W1183-V1183</f>
        <v>0</v>
      </c>
      <c r="Y1183" s="70" t="n">
        <f aca="false">Y1182+M1183</f>
        <v>2.32055789545108</v>
      </c>
      <c r="Z1183" s="70" t="n">
        <f aca="false">MAX(Z1182,Y1183)</f>
        <v>2.32055789545108</v>
      </c>
      <c r="AA1183" s="70" t="n">
        <f aca="false">Z1183-Y1183</f>
        <v>0</v>
      </c>
      <c r="AB1183" s="72" t="n">
        <f aca="false">AB1182*(1+F1183)</f>
        <v>11.9256578590622</v>
      </c>
      <c r="AC1183" s="73" t="n">
        <f aca="false">MAX(AC1182,AB1183)</f>
        <v>11.9256578590622</v>
      </c>
      <c r="AD1183" s="70" t="n">
        <f aca="false">1-AB1183/AC1183</f>
        <v>0</v>
      </c>
      <c r="AE1183" s="73" t="n">
        <f aca="false">AE1182*(1+M1183)</f>
        <v>8.77600213605439</v>
      </c>
      <c r="AF1183" s="73" t="n">
        <f aca="false">MAX(AF1182,AE1183)</f>
        <v>8.77600213605439</v>
      </c>
      <c r="AG1183" s="70" t="n">
        <f aca="false">1-AE1183/AF1183</f>
        <v>0</v>
      </c>
      <c r="AH1183" s="74" t="n">
        <f aca="false">IF(R1183&gt;0,AH1182+1,0)</f>
        <v>0</v>
      </c>
      <c r="AI1183" s="74" t="n">
        <f aca="false">IF(U1183&gt;0,AI1182+1,0)</f>
        <v>0</v>
      </c>
      <c r="AJ1183" s="74" t="n">
        <f aca="false">IF(G1183&gt;0,AJ1182+1,0)</f>
        <v>3</v>
      </c>
      <c r="AK1183" s="74" t="n">
        <f aca="false">IF(G1183&lt;=0,AK1182+1,0)</f>
        <v>0</v>
      </c>
      <c r="AL1183" s="74" t="n">
        <f aca="false">IF(K1183&gt;0,AL1182+1,0)</f>
        <v>3</v>
      </c>
      <c r="AM1183" s="74" t="n">
        <f aca="false">IF(K1183&lt;=0,AM1182+1,0)</f>
        <v>0</v>
      </c>
    </row>
    <row r="1184" customFormat="false" ht="15" hidden="false" customHeight="false" outlineLevel="0" collapsed="false">
      <c r="A1184" s="61" t="n">
        <v>1183</v>
      </c>
      <c r="B1184" s="62" t="n">
        <v>43439.40625</v>
      </c>
      <c r="C1184" s="63" t="n">
        <f aca="false">YEAR(B1184)</f>
        <v>2018</v>
      </c>
      <c r="D1184" s="32" t="s">
        <v>276</v>
      </c>
      <c r="E1184" s="64" t="n">
        <v>10800.6</v>
      </c>
      <c r="F1184" s="65" t="n">
        <v>0.0153</v>
      </c>
      <c r="G1184" s="66" t="n">
        <v>165.24918</v>
      </c>
      <c r="H1184" s="67" t="n">
        <f aca="false">E1184+IF(D1184="Long",1,-1)*G1184</f>
        <v>10635.35082</v>
      </c>
      <c r="I1184" s="68" t="n">
        <f aca="false">Assumptions!$B$58</f>
        <v>5.35750011455817</v>
      </c>
      <c r="J1184" s="68" t="n">
        <f aca="false">INDEX(Yearly!$L$5:$L$22,MATCH(C1184,Yearly!$A$5:$A$22,0))</f>
        <v>0.54483052012456</v>
      </c>
      <c r="K1184" s="68" t="n">
        <f aca="false">G1184-I1184-J1184</f>
        <v>159.346849365317</v>
      </c>
      <c r="L1184" s="69" t="n">
        <f aca="false">(I1184+J1184)/Assumptions!$B$8</f>
        <v>0.000260255904029187</v>
      </c>
      <c r="M1184" s="70" t="n">
        <f aca="false">F1184-L1184</f>
        <v>0.0150397440959708</v>
      </c>
      <c r="N1184" s="71" t="n">
        <f aca="false">G1184*Assumptions!$B$7</f>
        <v>1299684.8007</v>
      </c>
      <c r="O1184" s="71" t="n">
        <f aca="false">K1184*Assumptions!$B$7</f>
        <v>1253262.97025822</v>
      </c>
      <c r="P1184" s="68" t="n">
        <f aca="false">P1183+G1184</f>
        <v>16352.078795</v>
      </c>
      <c r="Q1184" s="68" t="n">
        <f aca="false">MAX(Q1183,P1184)</f>
        <v>16352.078795</v>
      </c>
      <c r="R1184" s="68" t="n">
        <f aca="false">Q1184-P1184</f>
        <v>0</v>
      </c>
      <c r="S1184" s="68" t="n">
        <f aca="false">S1183+K1184</f>
        <v>9378.24813740565</v>
      </c>
      <c r="T1184" s="68" t="n">
        <f aca="false">MAX(T1183,S1184)</f>
        <v>9378.24813740565</v>
      </c>
      <c r="U1184" s="68" t="n">
        <f aca="false">T1184-S1184</f>
        <v>0</v>
      </c>
      <c r="V1184" s="70" t="n">
        <f aca="false">V1183+F1184</f>
        <v>2.64310000000001</v>
      </c>
      <c r="W1184" s="70" t="n">
        <f aca="false">MAX(W1183,V1184)</f>
        <v>2.64310000000001</v>
      </c>
      <c r="X1184" s="70" t="n">
        <f aca="false">W1184-V1184</f>
        <v>0</v>
      </c>
      <c r="Y1184" s="70" t="n">
        <f aca="false">Y1183+M1184</f>
        <v>2.33559763954705</v>
      </c>
      <c r="Z1184" s="70" t="n">
        <f aca="false">MAX(Z1183,Y1184)</f>
        <v>2.33559763954705</v>
      </c>
      <c r="AA1184" s="70" t="n">
        <f aca="false">Z1184-Y1184</f>
        <v>0</v>
      </c>
      <c r="AB1184" s="72" t="n">
        <f aca="false">AB1183*(1+F1184)</f>
        <v>12.1081204243059</v>
      </c>
      <c r="AC1184" s="73" t="n">
        <f aca="false">MAX(AC1183,AB1184)</f>
        <v>12.1081204243059</v>
      </c>
      <c r="AD1184" s="70" t="n">
        <f aca="false">1-AB1184/AC1184</f>
        <v>0</v>
      </c>
      <c r="AE1184" s="73" t="n">
        <f aca="false">AE1183*(1+M1184)</f>
        <v>8.90799096236635</v>
      </c>
      <c r="AF1184" s="73" t="n">
        <f aca="false">MAX(AF1183,AE1184)</f>
        <v>8.90799096236635</v>
      </c>
      <c r="AG1184" s="70" t="n">
        <f aca="false">1-AE1184/AF1184</f>
        <v>0</v>
      </c>
      <c r="AH1184" s="74" t="n">
        <f aca="false">IF(R1184&gt;0,AH1183+1,0)</f>
        <v>0</v>
      </c>
      <c r="AI1184" s="74" t="n">
        <f aca="false">IF(U1184&gt;0,AI1183+1,0)</f>
        <v>0</v>
      </c>
      <c r="AJ1184" s="74" t="n">
        <f aca="false">IF(G1184&gt;0,AJ1183+1,0)</f>
        <v>4</v>
      </c>
      <c r="AK1184" s="74" t="n">
        <f aca="false">IF(G1184&lt;=0,AK1183+1,0)</f>
        <v>0</v>
      </c>
      <c r="AL1184" s="74" t="n">
        <f aca="false">IF(K1184&gt;0,AL1183+1,0)</f>
        <v>4</v>
      </c>
      <c r="AM1184" s="74" t="n">
        <f aca="false">IF(K1184&lt;=0,AM1183+1,0)</f>
        <v>0</v>
      </c>
    </row>
    <row r="1185" customFormat="false" ht="15" hidden="false" customHeight="false" outlineLevel="0" collapsed="false">
      <c r="A1185" s="61" t="n">
        <v>1184</v>
      </c>
      <c r="B1185" s="62" t="n">
        <v>43446.40625</v>
      </c>
      <c r="C1185" s="63" t="n">
        <f aca="false">YEAR(B1185)</f>
        <v>2018</v>
      </c>
      <c r="D1185" s="32" t="s">
        <v>277</v>
      </c>
      <c r="E1185" s="64" t="n">
        <v>10635.8</v>
      </c>
      <c r="F1185" s="65" t="n">
        <v>0.0193</v>
      </c>
      <c r="G1185" s="66" t="n">
        <v>205.27094</v>
      </c>
      <c r="H1185" s="67" t="n">
        <f aca="false">E1185+IF(D1185="Long",1,-1)*G1185</f>
        <v>10841.07094</v>
      </c>
      <c r="I1185" s="68" t="n">
        <f aca="false">Assumptions!$B$58</f>
        <v>5.35750011455817</v>
      </c>
      <c r="J1185" s="68" t="n">
        <f aca="false">INDEX(Yearly!$L$5:$L$22,MATCH(C1185,Yearly!$A$5:$A$22,0))</f>
        <v>0.54483052012456</v>
      </c>
      <c r="K1185" s="68" t="n">
        <f aca="false">G1185-I1185-J1185</f>
        <v>199.368609365317</v>
      </c>
      <c r="L1185" s="69" t="n">
        <f aca="false">(I1185+J1185)/Assumptions!$B$8</f>
        <v>0.000260255904029187</v>
      </c>
      <c r="M1185" s="70" t="n">
        <f aca="false">F1185-L1185</f>
        <v>0.0190397440959708</v>
      </c>
      <c r="N1185" s="71" t="n">
        <f aca="false">G1185*Assumptions!$B$7</f>
        <v>1614455.9431</v>
      </c>
      <c r="O1185" s="71" t="n">
        <f aca="false">K1185*Assumptions!$B$7</f>
        <v>1568034.11265822</v>
      </c>
      <c r="P1185" s="68" t="n">
        <f aca="false">P1184+G1185</f>
        <v>16557.349735</v>
      </c>
      <c r="Q1185" s="68" t="n">
        <f aca="false">MAX(Q1184,P1185)</f>
        <v>16557.349735</v>
      </c>
      <c r="R1185" s="68" t="n">
        <f aca="false">Q1185-P1185</f>
        <v>0</v>
      </c>
      <c r="S1185" s="68" t="n">
        <f aca="false">S1184+K1185</f>
        <v>9577.61674677096</v>
      </c>
      <c r="T1185" s="68" t="n">
        <f aca="false">MAX(T1184,S1185)</f>
        <v>9577.61674677096</v>
      </c>
      <c r="U1185" s="68" t="n">
        <f aca="false">T1185-S1185</f>
        <v>0</v>
      </c>
      <c r="V1185" s="70" t="n">
        <f aca="false">V1184+F1185</f>
        <v>2.66240000000001</v>
      </c>
      <c r="W1185" s="70" t="n">
        <f aca="false">MAX(W1184,V1185)</f>
        <v>2.66240000000001</v>
      </c>
      <c r="X1185" s="70" t="n">
        <f aca="false">W1185-V1185</f>
        <v>0</v>
      </c>
      <c r="Y1185" s="70" t="n">
        <f aca="false">Y1184+M1185</f>
        <v>2.35463738364302</v>
      </c>
      <c r="Z1185" s="70" t="n">
        <f aca="false">MAX(Z1184,Y1185)</f>
        <v>2.35463738364302</v>
      </c>
      <c r="AA1185" s="70" t="n">
        <f aca="false">Z1185-Y1185</f>
        <v>0</v>
      </c>
      <c r="AB1185" s="72" t="n">
        <f aca="false">AB1184*(1+F1185)</f>
        <v>12.341807148495</v>
      </c>
      <c r="AC1185" s="73" t="n">
        <f aca="false">MAX(AC1184,AB1185)</f>
        <v>12.341807148495</v>
      </c>
      <c r="AD1185" s="70" t="n">
        <f aca="false">1-AB1185/AC1185</f>
        <v>0</v>
      </c>
      <c r="AE1185" s="73" t="n">
        <f aca="false">AE1184*(1+M1185)</f>
        <v>9.07759683069902</v>
      </c>
      <c r="AF1185" s="73" t="n">
        <f aca="false">MAX(AF1184,AE1185)</f>
        <v>9.07759683069902</v>
      </c>
      <c r="AG1185" s="70" t="n">
        <f aca="false">1-AE1185/AF1185</f>
        <v>0</v>
      </c>
      <c r="AH1185" s="74" t="n">
        <f aca="false">IF(R1185&gt;0,AH1184+1,0)</f>
        <v>0</v>
      </c>
      <c r="AI1185" s="74" t="n">
        <f aca="false">IF(U1185&gt;0,AI1184+1,0)</f>
        <v>0</v>
      </c>
      <c r="AJ1185" s="74" t="n">
        <f aca="false">IF(G1185&gt;0,AJ1184+1,0)</f>
        <v>5</v>
      </c>
      <c r="AK1185" s="74" t="n">
        <f aca="false">IF(G1185&lt;=0,AK1184+1,0)</f>
        <v>0</v>
      </c>
      <c r="AL1185" s="74" t="n">
        <f aca="false">IF(K1185&gt;0,AL1184+1,0)</f>
        <v>5</v>
      </c>
      <c r="AM1185" s="74" t="n">
        <f aca="false">IF(K1185&lt;=0,AM1184+1,0)</f>
        <v>0</v>
      </c>
    </row>
    <row r="1186" customFormat="false" ht="15" hidden="false" customHeight="false" outlineLevel="0" collapsed="false">
      <c r="A1186" s="61" t="n">
        <v>1185</v>
      </c>
      <c r="B1186" s="62" t="n">
        <v>43455.4479166667</v>
      </c>
      <c r="C1186" s="63" t="n">
        <f aca="false">YEAR(B1186)</f>
        <v>2018</v>
      </c>
      <c r="D1186" s="32" t="s">
        <v>276</v>
      </c>
      <c r="E1186" s="64" t="n">
        <v>10840.7</v>
      </c>
      <c r="F1186" s="65" t="n">
        <v>0.0037</v>
      </c>
      <c r="G1186" s="66" t="n">
        <v>40.11059</v>
      </c>
      <c r="H1186" s="67" t="n">
        <f aca="false">E1186+IF(D1186="Long",1,-1)*G1186</f>
        <v>10800.58941</v>
      </c>
      <c r="I1186" s="68" t="n">
        <f aca="false">Assumptions!$B$58</f>
        <v>5.35750011455817</v>
      </c>
      <c r="J1186" s="68" t="n">
        <f aca="false">INDEX(Yearly!$L$5:$L$22,MATCH(C1186,Yearly!$A$5:$A$22,0))</f>
        <v>0.54483052012456</v>
      </c>
      <c r="K1186" s="68" t="n">
        <f aca="false">G1186-I1186-J1186</f>
        <v>34.2082593653173</v>
      </c>
      <c r="L1186" s="69" t="n">
        <f aca="false">(I1186+J1186)/Assumptions!$B$8</f>
        <v>0.000260255904029187</v>
      </c>
      <c r="M1186" s="70" t="n">
        <f aca="false">F1186-L1186</f>
        <v>0.00343974409597081</v>
      </c>
      <c r="N1186" s="71" t="n">
        <f aca="false">G1186*Assumptions!$B$7</f>
        <v>315469.79035</v>
      </c>
      <c r="O1186" s="71" t="n">
        <f aca="false">K1186*Assumptions!$B$7</f>
        <v>269047.95990822</v>
      </c>
      <c r="P1186" s="68" t="n">
        <f aca="false">P1185+G1186</f>
        <v>16597.460325</v>
      </c>
      <c r="Q1186" s="68" t="n">
        <f aca="false">MAX(Q1185,P1186)</f>
        <v>16597.460325</v>
      </c>
      <c r="R1186" s="68" t="n">
        <f aca="false">Q1186-P1186</f>
        <v>0</v>
      </c>
      <c r="S1186" s="68" t="n">
        <f aca="false">S1185+K1186</f>
        <v>9611.82500613628</v>
      </c>
      <c r="T1186" s="68" t="n">
        <f aca="false">MAX(T1185,S1186)</f>
        <v>9611.82500613628</v>
      </c>
      <c r="U1186" s="68" t="n">
        <f aca="false">T1186-S1186</f>
        <v>0</v>
      </c>
      <c r="V1186" s="70" t="n">
        <f aca="false">V1185+F1186</f>
        <v>2.66610000000001</v>
      </c>
      <c r="W1186" s="70" t="n">
        <f aca="false">MAX(W1185,V1186)</f>
        <v>2.66610000000001</v>
      </c>
      <c r="X1186" s="70" t="n">
        <f aca="false">W1186-V1186</f>
        <v>0</v>
      </c>
      <c r="Y1186" s="70" t="n">
        <f aca="false">Y1185+M1186</f>
        <v>2.35807712773899</v>
      </c>
      <c r="Z1186" s="70" t="n">
        <f aca="false">MAX(Z1185,Y1186)</f>
        <v>2.35807712773899</v>
      </c>
      <c r="AA1186" s="70" t="n">
        <f aca="false">Z1186-Y1186</f>
        <v>0</v>
      </c>
      <c r="AB1186" s="72" t="n">
        <f aca="false">AB1185*(1+F1186)</f>
        <v>12.3874718349444</v>
      </c>
      <c r="AC1186" s="73" t="n">
        <f aca="false">MAX(AC1185,AB1186)</f>
        <v>12.3874718349444</v>
      </c>
      <c r="AD1186" s="70" t="n">
        <f aca="false">1-AB1186/AC1186</f>
        <v>0</v>
      </c>
      <c r="AE1186" s="73" t="n">
        <f aca="false">AE1185*(1+M1186)</f>
        <v>9.10882144080302</v>
      </c>
      <c r="AF1186" s="73" t="n">
        <f aca="false">MAX(AF1185,AE1186)</f>
        <v>9.10882144080302</v>
      </c>
      <c r="AG1186" s="70" t="n">
        <f aca="false">1-AE1186/AF1186</f>
        <v>0</v>
      </c>
      <c r="AH1186" s="74" t="n">
        <f aca="false">IF(R1186&gt;0,AH1185+1,0)</f>
        <v>0</v>
      </c>
      <c r="AI1186" s="74" t="n">
        <f aca="false">IF(U1186&gt;0,AI1185+1,0)</f>
        <v>0</v>
      </c>
      <c r="AJ1186" s="74" t="n">
        <f aca="false">IF(G1186&gt;0,AJ1185+1,0)</f>
        <v>6</v>
      </c>
      <c r="AK1186" s="74" t="n">
        <f aca="false">IF(G1186&lt;=0,AK1185+1,0)</f>
        <v>0</v>
      </c>
      <c r="AL1186" s="74" t="n">
        <f aca="false">IF(K1186&gt;0,AL1185+1,0)</f>
        <v>6</v>
      </c>
      <c r="AM1186" s="74" t="n">
        <f aca="false">IF(K1186&lt;=0,AM1185+1,0)</f>
        <v>0</v>
      </c>
    </row>
    <row r="1187" customFormat="false" ht="15" hidden="false" customHeight="false" outlineLevel="0" collapsed="false">
      <c r="A1187" s="61" t="n">
        <v>1186</v>
      </c>
      <c r="B1187" s="62" t="n">
        <v>43461.40625</v>
      </c>
      <c r="C1187" s="63" t="n">
        <f aca="false">YEAR(B1187)</f>
        <v>2018</v>
      </c>
      <c r="D1187" s="32" t="s">
        <v>277</v>
      </c>
      <c r="E1187" s="64" t="n">
        <v>10800.65</v>
      </c>
      <c r="F1187" s="65" t="n">
        <v>0.0024</v>
      </c>
      <c r="G1187" s="66" t="n">
        <v>25.92156</v>
      </c>
      <c r="H1187" s="67" t="n">
        <f aca="false">E1187+IF(D1187="Long",1,-1)*G1187</f>
        <v>10826.57156</v>
      </c>
      <c r="I1187" s="68" t="n">
        <f aca="false">Assumptions!$B$58</f>
        <v>5.35750011455817</v>
      </c>
      <c r="J1187" s="68" t="n">
        <f aca="false">INDEX(Yearly!$L$5:$L$22,MATCH(C1187,Yearly!$A$5:$A$22,0))</f>
        <v>0.54483052012456</v>
      </c>
      <c r="K1187" s="68" t="n">
        <f aca="false">G1187-I1187-J1187</f>
        <v>20.0192293653173</v>
      </c>
      <c r="L1187" s="69" t="n">
        <f aca="false">(I1187+J1187)/Assumptions!$B$8</f>
        <v>0.000260255904029187</v>
      </c>
      <c r="M1187" s="70" t="n">
        <f aca="false">F1187-L1187</f>
        <v>0.00213974409597081</v>
      </c>
      <c r="N1187" s="71" t="n">
        <f aca="false">G1187*Assumptions!$B$7</f>
        <v>203873.0694</v>
      </c>
      <c r="O1187" s="71" t="n">
        <f aca="false">K1187*Assumptions!$B$7</f>
        <v>157451.23895822</v>
      </c>
      <c r="P1187" s="68" t="n">
        <f aca="false">P1186+G1187</f>
        <v>16623.381885</v>
      </c>
      <c r="Q1187" s="68" t="n">
        <f aca="false">MAX(Q1186,P1187)</f>
        <v>16623.381885</v>
      </c>
      <c r="R1187" s="68" t="n">
        <f aca="false">Q1187-P1187</f>
        <v>0</v>
      </c>
      <c r="S1187" s="68" t="n">
        <f aca="false">S1186+K1187</f>
        <v>9631.8442355016</v>
      </c>
      <c r="T1187" s="68" t="n">
        <f aca="false">MAX(T1186,S1187)</f>
        <v>9631.8442355016</v>
      </c>
      <c r="U1187" s="68" t="n">
        <f aca="false">T1187-S1187</f>
        <v>0</v>
      </c>
      <c r="V1187" s="70" t="n">
        <f aca="false">V1186+F1187</f>
        <v>2.66850000000001</v>
      </c>
      <c r="W1187" s="70" t="n">
        <f aca="false">MAX(W1186,V1187)</f>
        <v>2.66850000000001</v>
      </c>
      <c r="X1187" s="70" t="n">
        <f aca="false">W1187-V1187</f>
        <v>0</v>
      </c>
      <c r="Y1187" s="70" t="n">
        <f aca="false">Y1186+M1187</f>
        <v>2.36021687183496</v>
      </c>
      <c r="Z1187" s="70" t="n">
        <f aca="false">MAX(Z1186,Y1187)</f>
        <v>2.36021687183496</v>
      </c>
      <c r="AA1187" s="70" t="n">
        <f aca="false">Z1187-Y1187</f>
        <v>0</v>
      </c>
      <c r="AB1187" s="72" t="n">
        <f aca="false">AB1186*(1+F1187)</f>
        <v>12.4172017673483</v>
      </c>
      <c r="AC1187" s="73" t="n">
        <f aca="false">MAX(AC1186,AB1187)</f>
        <v>12.4172017673483</v>
      </c>
      <c r="AD1187" s="70" t="n">
        <f aca="false">1-AB1187/AC1187</f>
        <v>0</v>
      </c>
      <c r="AE1187" s="73" t="n">
        <f aca="false">AE1186*(1+M1187)</f>
        <v>9.12831198770223</v>
      </c>
      <c r="AF1187" s="73" t="n">
        <f aca="false">MAX(AF1186,AE1187)</f>
        <v>9.12831198770223</v>
      </c>
      <c r="AG1187" s="70" t="n">
        <f aca="false">1-AE1187/AF1187</f>
        <v>0</v>
      </c>
      <c r="AH1187" s="74" t="n">
        <f aca="false">IF(R1187&gt;0,AH1186+1,0)</f>
        <v>0</v>
      </c>
      <c r="AI1187" s="74" t="n">
        <f aca="false">IF(U1187&gt;0,AI1186+1,0)</f>
        <v>0</v>
      </c>
      <c r="AJ1187" s="74" t="n">
        <f aca="false">IF(G1187&gt;0,AJ1186+1,0)</f>
        <v>7</v>
      </c>
      <c r="AK1187" s="74" t="n">
        <f aca="false">IF(G1187&lt;=0,AK1186+1,0)</f>
        <v>0</v>
      </c>
      <c r="AL1187" s="74" t="n">
        <f aca="false">IF(K1187&gt;0,AL1186+1,0)</f>
        <v>7</v>
      </c>
      <c r="AM1187" s="74" t="n">
        <f aca="false">IF(K1187&lt;=0,AM1186+1,0)</f>
        <v>0</v>
      </c>
    </row>
    <row r="1188" customFormat="false" ht="15" hidden="false" customHeight="false" outlineLevel="0" collapsed="false">
      <c r="A1188" s="61" t="n">
        <v>1187</v>
      </c>
      <c r="B1188" s="62" t="n">
        <v>43466.4270833333</v>
      </c>
      <c r="C1188" s="63" t="n">
        <f aca="false">YEAR(B1188)</f>
        <v>2019</v>
      </c>
      <c r="D1188" s="32" t="s">
        <v>276</v>
      </c>
      <c r="E1188" s="64" t="n">
        <v>10826.4</v>
      </c>
      <c r="F1188" s="65" t="n">
        <v>-0.0053</v>
      </c>
      <c r="G1188" s="66" t="n">
        <v>-57.37992</v>
      </c>
      <c r="H1188" s="67" t="n">
        <f aca="false">E1188+IF(D1188="Long",1,-1)*G1188</f>
        <v>10883.77992</v>
      </c>
      <c r="I1188" s="68" t="n">
        <f aca="false">Assumptions!$B$58</f>
        <v>5.35750011455817</v>
      </c>
      <c r="J1188" s="68" t="n">
        <f aca="false">INDEX(Yearly!$L$5:$L$22,MATCH(C1188,Yearly!$A$5:$A$22,0))</f>
        <v>0.443379319825504</v>
      </c>
      <c r="K1188" s="68" t="n">
        <f aca="false">G1188-I1188-J1188</f>
        <v>-63.1807994343837</v>
      </c>
      <c r="L1188" s="69" t="n">
        <f aca="false">(I1188+J1188)/Assumptions!$B$8</f>
        <v>0.000255782539949322</v>
      </c>
      <c r="M1188" s="70" t="n">
        <f aca="false">F1188-L1188</f>
        <v>-0.00555578253994932</v>
      </c>
      <c r="N1188" s="71" t="n">
        <f aca="false">G1188*Assumptions!$B$7</f>
        <v>-451293.0708</v>
      </c>
      <c r="O1188" s="71" t="n">
        <f aca="false">K1188*Assumptions!$B$7</f>
        <v>-496916.987551428</v>
      </c>
      <c r="P1188" s="68" t="n">
        <f aca="false">P1187+G1188</f>
        <v>16566.001965</v>
      </c>
      <c r="Q1188" s="68" t="n">
        <f aca="false">MAX(Q1187,P1188)</f>
        <v>16623.381885</v>
      </c>
      <c r="R1188" s="68" t="n">
        <f aca="false">Q1188-P1188</f>
        <v>57.3799199999994</v>
      </c>
      <c r="S1188" s="68" t="n">
        <f aca="false">S1187+K1188</f>
        <v>9568.66343606722</v>
      </c>
      <c r="T1188" s="68" t="n">
        <f aca="false">MAX(T1187,S1188)</f>
        <v>9631.8442355016</v>
      </c>
      <c r="U1188" s="68" t="n">
        <f aca="false">T1188-S1188</f>
        <v>63.1807994343835</v>
      </c>
      <c r="V1188" s="70" t="n">
        <f aca="false">V1187+F1188</f>
        <v>2.66320000000001</v>
      </c>
      <c r="W1188" s="70" t="n">
        <f aca="false">MAX(W1187,V1188)</f>
        <v>2.66850000000001</v>
      </c>
      <c r="X1188" s="70" t="n">
        <f aca="false">W1188-V1188</f>
        <v>0.00530000000000008</v>
      </c>
      <c r="Y1188" s="70" t="n">
        <f aca="false">Y1187+M1188</f>
        <v>2.35466108929501</v>
      </c>
      <c r="Z1188" s="70" t="n">
        <f aca="false">MAX(Z1187,Y1188)</f>
        <v>2.36021687183496</v>
      </c>
      <c r="AA1188" s="70" t="n">
        <f aca="false">Z1188-Y1188</f>
        <v>0.00555578253994948</v>
      </c>
      <c r="AB1188" s="72" t="n">
        <f aca="false">AB1187*(1+F1188)</f>
        <v>12.3513905979813</v>
      </c>
      <c r="AC1188" s="73" t="n">
        <f aca="false">MAX(AC1187,AB1188)</f>
        <v>12.4172017673483</v>
      </c>
      <c r="AD1188" s="70" t="n">
        <f aca="false">1-AB1188/AC1188</f>
        <v>0.00529999999999997</v>
      </c>
      <c r="AE1188" s="73" t="n">
        <f aca="false">AE1187*(1+M1188)</f>
        <v>9.07759707134175</v>
      </c>
      <c r="AF1188" s="73" t="n">
        <f aca="false">MAX(AF1187,AE1188)</f>
        <v>9.12831198770223</v>
      </c>
      <c r="AG1188" s="70" t="n">
        <f aca="false">1-AE1188/AF1188</f>
        <v>0.00555578253994948</v>
      </c>
      <c r="AH1188" s="74" t="n">
        <f aca="false">IF(R1188&gt;0,AH1187+1,0)</f>
        <v>1</v>
      </c>
      <c r="AI1188" s="74" t="n">
        <f aca="false">IF(U1188&gt;0,AI1187+1,0)</f>
        <v>1</v>
      </c>
      <c r="AJ1188" s="74" t="n">
        <f aca="false">IF(G1188&gt;0,AJ1187+1,0)</f>
        <v>0</v>
      </c>
      <c r="AK1188" s="74" t="n">
        <f aca="false">IF(G1188&lt;=0,AK1187+1,0)</f>
        <v>1</v>
      </c>
      <c r="AL1188" s="74" t="n">
        <f aca="false">IF(K1188&gt;0,AL1187+1,0)</f>
        <v>0</v>
      </c>
      <c r="AM1188" s="74" t="n">
        <f aca="false">IF(K1188&lt;=0,AM1187+1,0)</f>
        <v>1</v>
      </c>
    </row>
    <row r="1189" customFormat="false" ht="15" hidden="false" customHeight="false" outlineLevel="0" collapsed="false">
      <c r="A1189" s="61" t="n">
        <v>1188</v>
      </c>
      <c r="B1189" s="62" t="n">
        <v>43466.6145833333</v>
      </c>
      <c r="C1189" s="63" t="n">
        <f aca="false">YEAR(B1189)</f>
        <v>2019</v>
      </c>
      <c r="D1189" s="32" t="s">
        <v>277</v>
      </c>
      <c r="E1189" s="64" t="n">
        <v>10883.4</v>
      </c>
      <c r="F1189" s="65" t="n">
        <v>-0.0067</v>
      </c>
      <c r="G1189" s="66" t="n">
        <v>-72.91878</v>
      </c>
      <c r="H1189" s="67" t="n">
        <f aca="false">E1189+IF(D1189="Long",1,-1)*G1189</f>
        <v>10810.48122</v>
      </c>
      <c r="I1189" s="68" t="n">
        <f aca="false">Assumptions!$B$58</f>
        <v>5.35750011455817</v>
      </c>
      <c r="J1189" s="68" t="n">
        <f aca="false">INDEX(Yearly!$L$5:$L$22,MATCH(C1189,Yearly!$A$5:$A$22,0))</f>
        <v>0.443379319825504</v>
      </c>
      <c r="K1189" s="68" t="n">
        <f aca="false">G1189-I1189-J1189</f>
        <v>-78.7196594343837</v>
      </c>
      <c r="L1189" s="69" t="n">
        <f aca="false">(I1189+J1189)/Assumptions!$B$8</f>
        <v>0.000255782539949322</v>
      </c>
      <c r="M1189" s="70" t="n">
        <f aca="false">F1189-L1189</f>
        <v>-0.00695578253994932</v>
      </c>
      <c r="N1189" s="71" t="n">
        <f aca="false">G1189*Assumptions!$B$7</f>
        <v>-573506.2047</v>
      </c>
      <c r="O1189" s="71" t="n">
        <f aca="false">K1189*Assumptions!$B$7</f>
        <v>-619130.121451428</v>
      </c>
      <c r="P1189" s="68" t="n">
        <f aca="false">P1188+G1189</f>
        <v>16493.083185</v>
      </c>
      <c r="Q1189" s="68" t="n">
        <f aca="false">MAX(Q1188,P1189)</f>
        <v>16623.381885</v>
      </c>
      <c r="R1189" s="68" t="n">
        <f aca="false">Q1189-P1189</f>
        <v>130.298699999999</v>
      </c>
      <c r="S1189" s="68" t="n">
        <f aca="false">S1188+K1189</f>
        <v>9489.94377663283</v>
      </c>
      <c r="T1189" s="68" t="n">
        <f aca="false">MAX(T1188,S1189)</f>
        <v>9631.8442355016</v>
      </c>
      <c r="U1189" s="68" t="n">
        <f aca="false">T1189-S1189</f>
        <v>141.900458868768</v>
      </c>
      <c r="V1189" s="70" t="n">
        <f aca="false">V1188+F1189</f>
        <v>2.65650000000001</v>
      </c>
      <c r="W1189" s="70" t="n">
        <f aca="false">MAX(W1188,V1189)</f>
        <v>2.66850000000001</v>
      </c>
      <c r="X1189" s="70" t="n">
        <f aca="false">W1189-V1189</f>
        <v>0.012</v>
      </c>
      <c r="Y1189" s="70" t="n">
        <f aca="false">Y1188+M1189</f>
        <v>2.34770530675507</v>
      </c>
      <c r="Z1189" s="70" t="n">
        <f aca="false">MAX(Z1188,Y1189)</f>
        <v>2.36021687183496</v>
      </c>
      <c r="AA1189" s="70" t="n">
        <f aca="false">Z1189-Y1189</f>
        <v>0.0125115650798988</v>
      </c>
      <c r="AB1189" s="72" t="n">
        <f aca="false">AB1188*(1+F1189)</f>
        <v>12.2686362809749</v>
      </c>
      <c r="AC1189" s="73" t="n">
        <f aca="false">MAX(AC1188,AB1189)</f>
        <v>12.4172017673483</v>
      </c>
      <c r="AD1189" s="70" t="n">
        <f aca="false">1-AB1189/AC1189</f>
        <v>0.01196449</v>
      </c>
      <c r="AE1189" s="73" t="n">
        <f aca="false">AE1188*(1+M1189)</f>
        <v>9.01445528012821</v>
      </c>
      <c r="AF1189" s="73" t="n">
        <f aca="false">MAX(AF1188,AE1189)</f>
        <v>9.12831198770223</v>
      </c>
      <c r="AG1189" s="70" t="n">
        <f aca="false">1-AE1189/AF1189</f>
        <v>0.0124729202647116</v>
      </c>
      <c r="AH1189" s="74" t="n">
        <f aca="false">IF(R1189&gt;0,AH1188+1,0)</f>
        <v>2</v>
      </c>
      <c r="AI1189" s="74" t="n">
        <f aca="false">IF(U1189&gt;0,AI1188+1,0)</f>
        <v>2</v>
      </c>
      <c r="AJ1189" s="74" t="n">
        <f aca="false">IF(G1189&gt;0,AJ1188+1,0)</f>
        <v>0</v>
      </c>
      <c r="AK1189" s="74" t="n">
        <f aca="false">IF(G1189&lt;=0,AK1188+1,0)</f>
        <v>2</v>
      </c>
      <c r="AL1189" s="74" t="n">
        <f aca="false">IF(K1189&gt;0,AL1188+1,0)</f>
        <v>0</v>
      </c>
      <c r="AM1189" s="74" t="n">
        <f aca="false">IF(K1189&lt;=0,AM1188+1,0)</f>
        <v>2</v>
      </c>
    </row>
    <row r="1190" customFormat="false" ht="15" hidden="false" customHeight="false" outlineLevel="0" collapsed="false">
      <c r="A1190" s="61" t="n">
        <v>1189</v>
      </c>
      <c r="B1190" s="62" t="n">
        <v>43467.53125</v>
      </c>
      <c r="C1190" s="63" t="n">
        <f aca="false">YEAR(B1190)</f>
        <v>2019</v>
      </c>
      <c r="D1190" s="32" t="s">
        <v>276</v>
      </c>
      <c r="E1190" s="64" t="n">
        <v>10810</v>
      </c>
      <c r="F1190" s="65" t="n">
        <v>0.0014</v>
      </c>
      <c r="G1190" s="66" t="n">
        <v>15.134</v>
      </c>
      <c r="H1190" s="67" t="n">
        <f aca="false">E1190+IF(D1190="Long",1,-1)*G1190</f>
        <v>10794.866</v>
      </c>
      <c r="I1190" s="68" t="n">
        <f aca="false">Assumptions!$B$58</f>
        <v>5.35750011455817</v>
      </c>
      <c r="J1190" s="68" t="n">
        <f aca="false">INDEX(Yearly!$L$5:$L$22,MATCH(C1190,Yearly!$A$5:$A$22,0))</f>
        <v>0.443379319825504</v>
      </c>
      <c r="K1190" s="68" t="n">
        <f aca="false">G1190-I1190-J1190</f>
        <v>9.33312056561633</v>
      </c>
      <c r="L1190" s="69" t="n">
        <f aca="false">(I1190+J1190)/Assumptions!$B$8</f>
        <v>0.000255782539949322</v>
      </c>
      <c r="M1190" s="70" t="n">
        <f aca="false">F1190-L1190</f>
        <v>0.00114421746005068</v>
      </c>
      <c r="N1190" s="71" t="n">
        <f aca="false">G1190*Assumptions!$B$7</f>
        <v>119028.91</v>
      </c>
      <c r="O1190" s="71" t="n">
        <f aca="false">K1190*Assumptions!$B$7</f>
        <v>73404.9932485724</v>
      </c>
      <c r="P1190" s="68" t="n">
        <f aca="false">P1189+G1190</f>
        <v>16508.217185</v>
      </c>
      <c r="Q1190" s="68" t="n">
        <f aca="false">MAX(Q1189,P1190)</f>
        <v>16623.381885</v>
      </c>
      <c r="R1190" s="68" t="n">
        <f aca="false">Q1190-P1190</f>
        <v>115.164700000001</v>
      </c>
      <c r="S1190" s="68" t="n">
        <f aca="false">S1189+K1190</f>
        <v>9499.27689719845</v>
      </c>
      <c r="T1190" s="68" t="n">
        <f aca="false">MAX(T1189,S1190)</f>
        <v>9631.8442355016</v>
      </c>
      <c r="U1190" s="68" t="n">
        <f aca="false">T1190-S1190</f>
        <v>132.567338303152</v>
      </c>
      <c r="V1190" s="70" t="n">
        <f aca="false">V1189+F1190</f>
        <v>2.65790000000001</v>
      </c>
      <c r="W1190" s="70" t="n">
        <f aca="false">MAX(W1189,V1190)</f>
        <v>2.66850000000001</v>
      </c>
      <c r="X1190" s="70" t="n">
        <f aca="false">W1190-V1190</f>
        <v>0.0106000000000002</v>
      </c>
      <c r="Y1190" s="70" t="n">
        <f aca="false">Y1189+M1190</f>
        <v>2.34884952421512</v>
      </c>
      <c r="Z1190" s="70" t="n">
        <f aca="false">MAX(Z1189,Y1190)</f>
        <v>2.36021687183496</v>
      </c>
      <c r="AA1190" s="70" t="n">
        <f aca="false">Z1190-Y1190</f>
        <v>0.0113673476198479</v>
      </c>
      <c r="AB1190" s="72" t="n">
        <f aca="false">AB1189*(1+F1190)</f>
        <v>12.2858123717682</v>
      </c>
      <c r="AC1190" s="73" t="n">
        <f aca="false">MAX(AC1189,AB1190)</f>
        <v>12.4172017673483</v>
      </c>
      <c r="AD1190" s="70" t="n">
        <f aca="false">1-AB1190/AC1190</f>
        <v>0.010581240286</v>
      </c>
      <c r="AE1190" s="73" t="n">
        <f aca="false">AE1189*(1+M1190)</f>
        <v>9.02476977725258</v>
      </c>
      <c r="AF1190" s="73" t="n">
        <f aca="false">MAX(AF1189,AE1190)</f>
        <v>9.12831198770223</v>
      </c>
      <c r="AG1190" s="70" t="n">
        <f aca="false">1-AE1190/AF1190</f>
        <v>0.0113429745378055</v>
      </c>
      <c r="AH1190" s="74" t="n">
        <f aca="false">IF(R1190&gt;0,AH1189+1,0)</f>
        <v>3</v>
      </c>
      <c r="AI1190" s="74" t="n">
        <f aca="false">IF(U1190&gt;0,AI1189+1,0)</f>
        <v>3</v>
      </c>
      <c r="AJ1190" s="74" t="n">
        <f aca="false">IF(G1190&gt;0,AJ1189+1,0)</f>
        <v>1</v>
      </c>
      <c r="AK1190" s="74" t="n">
        <f aca="false">IF(G1190&lt;=0,AK1189+1,0)</f>
        <v>0</v>
      </c>
      <c r="AL1190" s="74" t="n">
        <f aca="false">IF(K1190&gt;0,AL1189+1,0)</f>
        <v>1</v>
      </c>
      <c r="AM1190" s="74" t="n">
        <f aca="false">IF(K1190&lt;=0,AM1189+1,0)</f>
        <v>0</v>
      </c>
    </row>
    <row r="1191" customFormat="false" ht="15" hidden="false" customHeight="false" outlineLevel="0" collapsed="false">
      <c r="A1191" s="61" t="n">
        <v>1190</v>
      </c>
      <c r="B1191" s="62" t="n">
        <v>43472.40625</v>
      </c>
      <c r="C1191" s="63" t="n">
        <f aca="false">YEAR(B1191)</f>
        <v>2019</v>
      </c>
      <c r="D1191" s="32" t="s">
        <v>277</v>
      </c>
      <c r="E1191" s="64" t="n">
        <v>10794.85</v>
      </c>
      <c r="F1191" s="65" t="n">
        <v>-0.0019</v>
      </c>
      <c r="G1191" s="66" t="n">
        <v>-20.510215</v>
      </c>
      <c r="H1191" s="67" t="n">
        <f aca="false">E1191+IF(D1191="Long",1,-1)*G1191</f>
        <v>10774.339785</v>
      </c>
      <c r="I1191" s="68" t="n">
        <f aca="false">Assumptions!$B$58</f>
        <v>5.35750011455817</v>
      </c>
      <c r="J1191" s="68" t="n">
        <f aca="false">INDEX(Yearly!$L$5:$L$22,MATCH(C1191,Yearly!$A$5:$A$22,0))</f>
        <v>0.443379319825504</v>
      </c>
      <c r="K1191" s="68" t="n">
        <f aca="false">G1191-I1191-J1191</f>
        <v>-26.3110944343837</v>
      </c>
      <c r="L1191" s="69" t="n">
        <f aca="false">(I1191+J1191)/Assumptions!$B$8</f>
        <v>0.000255782539949322</v>
      </c>
      <c r="M1191" s="70" t="n">
        <f aca="false">F1191-L1191</f>
        <v>-0.00215578253994932</v>
      </c>
      <c r="N1191" s="71" t="n">
        <f aca="false">G1191*Assumptions!$B$7</f>
        <v>-161312.840975</v>
      </c>
      <c r="O1191" s="71" t="n">
        <f aca="false">K1191*Assumptions!$B$7</f>
        <v>-206936.757726428</v>
      </c>
      <c r="P1191" s="68" t="n">
        <f aca="false">P1190+G1191</f>
        <v>16487.70697</v>
      </c>
      <c r="Q1191" s="68" t="n">
        <f aca="false">MAX(Q1190,P1191)</f>
        <v>16623.381885</v>
      </c>
      <c r="R1191" s="68" t="n">
        <f aca="false">Q1191-P1191</f>
        <v>135.674915</v>
      </c>
      <c r="S1191" s="68" t="n">
        <f aca="false">S1190+K1191</f>
        <v>9472.96580276406</v>
      </c>
      <c r="T1191" s="68" t="n">
        <f aca="false">MAX(T1190,S1191)</f>
        <v>9631.8442355016</v>
      </c>
      <c r="U1191" s="68" t="n">
        <f aca="false">T1191-S1191</f>
        <v>158.878432737536</v>
      </c>
      <c r="V1191" s="70" t="n">
        <f aca="false">V1190+F1191</f>
        <v>2.65600000000001</v>
      </c>
      <c r="W1191" s="70" t="n">
        <f aca="false">MAX(W1190,V1191)</f>
        <v>2.66850000000001</v>
      </c>
      <c r="X1191" s="70" t="n">
        <f aca="false">W1191-V1191</f>
        <v>0.0125000000000002</v>
      </c>
      <c r="Y1191" s="70" t="n">
        <f aca="false">Y1190+M1191</f>
        <v>2.34669374167517</v>
      </c>
      <c r="Z1191" s="70" t="n">
        <f aca="false">MAX(Z1190,Y1191)</f>
        <v>2.36021687183496</v>
      </c>
      <c r="AA1191" s="70" t="n">
        <f aca="false">Z1191-Y1191</f>
        <v>0.0135231301597973</v>
      </c>
      <c r="AB1191" s="72" t="n">
        <f aca="false">AB1190*(1+F1191)</f>
        <v>12.2624693282619</v>
      </c>
      <c r="AC1191" s="73" t="n">
        <f aca="false">MAX(AC1190,AB1191)</f>
        <v>12.4172017673483</v>
      </c>
      <c r="AD1191" s="70" t="n">
        <f aca="false">1-AB1191/AC1191</f>
        <v>0.0124611359294566</v>
      </c>
      <c r="AE1191" s="73" t="n">
        <f aca="false">AE1190*(1+M1191)</f>
        <v>9.00531433613972</v>
      </c>
      <c r="AF1191" s="73" t="n">
        <f aca="false">MAX(AF1190,AE1191)</f>
        <v>9.12831198770223</v>
      </c>
      <c r="AG1191" s="70" t="n">
        <f aca="false">1-AE1191/AF1191</f>
        <v>0.013474304091295</v>
      </c>
      <c r="AH1191" s="74" t="n">
        <f aca="false">IF(R1191&gt;0,AH1190+1,0)</f>
        <v>4</v>
      </c>
      <c r="AI1191" s="74" t="n">
        <f aca="false">IF(U1191&gt;0,AI1190+1,0)</f>
        <v>4</v>
      </c>
      <c r="AJ1191" s="74" t="n">
        <f aca="false">IF(G1191&gt;0,AJ1190+1,0)</f>
        <v>0</v>
      </c>
      <c r="AK1191" s="74" t="n">
        <f aca="false">IF(G1191&lt;=0,AK1190+1,0)</f>
        <v>1</v>
      </c>
      <c r="AL1191" s="74" t="n">
        <f aca="false">IF(K1191&gt;0,AL1190+1,0)</f>
        <v>0</v>
      </c>
      <c r="AM1191" s="74" t="n">
        <f aca="false">IF(K1191&lt;=0,AM1190+1,0)</f>
        <v>1</v>
      </c>
    </row>
    <row r="1192" customFormat="false" ht="15" hidden="false" customHeight="false" outlineLevel="0" collapsed="false">
      <c r="A1192" s="61" t="n">
        <v>1191</v>
      </c>
      <c r="B1192" s="62" t="n">
        <v>43472.6354166667</v>
      </c>
      <c r="C1192" s="63" t="n">
        <f aca="false">YEAR(B1192)</f>
        <v>2019</v>
      </c>
      <c r="D1192" s="32" t="s">
        <v>276</v>
      </c>
      <c r="E1192" s="64" t="n">
        <v>10774.6</v>
      </c>
      <c r="F1192" s="65" t="n">
        <v>-0.0009</v>
      </c>
      <c r="G1192" s="66" t="n">
        <v>-9.69714</v>
      </c>
      <c r="H1192" s="67" t="n">
        <f aca="false">E1192+IF(D1192="Long",1,-1)*G1192</f>
        <v>10784.29714</v>
      </c>
      <c r="I1192" s="68" t="n">
        <f aca="false">Assumptions!$B$58</f>
        <v>5.35750011455817</v>
      </c>
      <c r="J1192" s="68" t="n">
        <f aca="false">INDEX(Yearly!$L$5:$L$22,MATCH(C1192,Yearly!$A$5:$A$22,0))</f>
        <v>0.443379319825504</v>
      </c>
      <c r="K1192" s="68" t="n">
        <f aca="false">G1192-I1192-J1192</f>
        <v>-15.4980194343837</v>
      </c>
      <c r="L1192" s="69" t="n">
        <f aca="false">(I1192+J1192)/Assumptions!$B$8</f>
        <v>0.000255782539949322</v>
      </c>
      <c r="M1192" s="70" t="n">
        <f aca="false">F1192-L1192</f>
        <v>-0.00115578253994932</v>
      </c>
      <c r="N1192" s="71" t="n">
        <f aca="false">G1192*Assumptions!$B$7</f>
        <v>-76268.0061</v>
      </c>
      <c r="O1192" s="71" t="n">
        <f aca="false">K1192*Assumptions!$B$7</f>
        <v>-121891.922851428</v>
      </c>
      <c r="P1192" s="68" t="n">
        <f aca="false">P1191+G1192</f>
        <v>16478.00983</v>
      </c>
      <c r="Q1192" s="68" t="n">
        <f aca="false">MAX(Q1191,P1192)</f>
        <v>16623.381885</v>
      </c>
      <c r="R1192" s="68" t="n">
        <f aca="false">Q1192-P1192</f>
        <v>145.372055</v>
      </c>
      <c r="S1192" s="68" t="n">
        <f aca="false">S1191+K1192</f>
        <v>9457.46778332968</v>
      </c>
      <c r="T1192" s="68" t="n">
        <f aca="false">MAX(T1191,S1192)</f>
        <v>9631.8442355016</v>
      </c>
      <c r="U1192" s="68" t="n">
        <f aca="false">T1192-S1192</f>
        <v>174.37645217192</v>
      </c>
      <c r="V1192" s="70" t="n">
        <f aca="false">V1191+F1192</f>
        <v>2.65510000000001</v>
      </c>
      <c r="W1192" s="70" t="n">
        <f aca="false">MAX(W1191,V1192)</f>
        <v>2.66850000000001</v>
      </c>
      <c r="X1192" s="70" t="n">
        <f aca="false">W1192-V1192</f>
        <v>0.0134000000000003</v>
      </c>
      <c r="Y1192" s="70" t="n">
        <f aca="false">Y1191+M1192</f>
        <v>2.34553795913522</v>
      </c>
      <c r="Z1192" s="70" t="n">
        <f aca="false">MAX(Z1191,Y1192)</f>
        <v>2.36021687183496</v>
      </c>
      <c r="AA1192" s="70" t="n">
        <f aca="false">Z1192-Y1192</f>
        <v>0.0146789126997469</v>
      </c>
      <c r="AB1192" s="72" t="n">
        <f aca="false">AB1191*(1+F1192)</f>
        <v>12.2514331058664</v>
      </c>
      <c r="AC1192" s="73" t="n">
        <f aca="false">MAX(AC1191,AB1192)</f>
        <v>12.4172017673483</v>
      </c>
      <c r="AD1192" s="70" t="n">
        <f aca="false">1-AB1192/AC1192</f>
        <v>0.0133499209071202</v>
      </c>
      <c r="AE1192" s="73" t="n">
        <f aca="false">AE1191*(1+M1192)</f>
        <v>8.99490615106325</v>
      </c>
      <c r="AF1192" s="73" t="n">
        <f aca="false">MAX(AF1191,AE1192)</f>
        <v>9.12831198770223</v>
      </c>
      <c r="AG1192" s="70" t="n">
        <f aca="false">1-AE1192/AF1192</f>
        <v>0.0146145132658377</v>
      </c>
      <c r="AH1192" s="74" t="n">
        <f aca="false">IF(R1192&gt;0,AH1191+1,0)</f>
        <v>5</v>
      </c>
      <c r="AI1192" s="74" t="n">
        <f aca="false">IF(U1192&gt;0,AI1191+1,0)</f>
        <v>5</v>
      </c>
      <c r="AJ1192" s="74" t="n">
        <f aca="false">IF(G1192&gt;0,AJ1191+1,0)</f>
        <v>0</v>
      </c>
      <c r="AK1192" s="74" t="n">
        <f aca="false">IF(G1192&lt;=0,AK1191+1,0)</f>
        <v>2</v>
      </c>
      <c r="AL1192" s="74" t="n">
        <f aca="false">IF(K1192&gt;0,AL1191+1,0)</f>
        <v>0</v>
      </c>
      <c r="AM1192" s="74" t="n">
        <f aca="false">IF(K1192&lt;=0,AM1191+1,0)</f>
        <v>2</v>
      </c>
    </row>
    <row r="1193" customFormat="false" ht="15" hidden="false" customHeight="false" outlineLevel="0" collapsed="false">
      <c r="A1193" s="61" t="n">
        <v>1192</v>
      </c>
      <c r="B1193" s="62" t="n">
        <v>43473.4479166667</v>
      </c>
      <c r="C1193" s="63" t="n">
        <f aca="false">YEAR(B1193)</f>
        <v>2019</v>
      </c>
      <c r="D1193" s="32" t="s">
        <v>277</v>
      </c>
      <c r="E1193" s="64" t="n">
        <v>10784.4</v>
      </c>
      <c r="F1193" s="65" t="n">
        <v>-0.002</v>
      </c>
      <c r="G1193" s="66" t="n">
        <v>-21.5688</v>
      </c>
      <c r="H1193" s="67" t="n">
        <f aca="false">E1193+IF(D1193="Long",1,-1)*G1193</f>
        <v>10762.8312</v>
      </c>
      <c r="I1193" s="68" t="n">
        <f aca="false">Assumptions!$B$58</f>
        <v>5.35750011455817</v>
      </c>
      <c r="J1193" s="68" t="n">
        <f aca="false">INDEX(Yearly!$L$5:$L$22,MATCH(C1193,Yearly!$A$5:$A$22,0))</f>
        <v>0.443379319825504</v>
      </c>
      <c r="K1193" s="68" t="n">
        <f aca="false">G1193-I1193-J1193</f>
        <v>-27.3696794343837</v>
      </c>
      <c r="L1193" s="69" t="n">
        <f aca="false">(I1193+J1193)/Assumptions!$B$8</f>
        <v>0.000255782539949322</v>
      </c>
      <c r="M1193" s="70" t="n">
        <f aca="false">F1193-L1193</f>
        <v>-0.00225578253994932</v>
      </c>
      <c r="N1193" s="71" t="n">
        <f aca="false">G1193*Assumptions!$B$7</f>
        <v>-169638.612</v>
      </c>
      <c r="O1193" s="71" t="n">
        <f aca="false">K1193*Assumptions!$B$7</f>
        <v>-215262.528751428</v>
      </c>
      <c r="P1193" s="68" t="n">
        <f aca="false">P1192+G1193</f>
        <v>16456.44103</v>
      </c>
      <c r="Q1193" s="68" t="n">
        <f aca="false">MAX(Q1192,P1193)</f>
        <v>16623.381885</v>
      </c>
      <c r="R1193" s="68" t="n">
        <f aca="false">Q1193-P1193</f>
        <v>166.940855000001</v>
      </c>
      <c r="S1193" s="68" t="n">
        <f aca="false">S1192+K1193</f>
        <v>9430.0981038953</v>
      </c>
      <c r="T1193" s="68" t="n">
        <f aca="false">MAX(T1192,S1193)</f>
        <v>9631.8442355016</v>
      </c>
      <c r="U1193" s="68" t="n">
        <f aca="false">T1193-S1193</f>
        <v>201.746131606304</v>
      </c>
      <c r="V1193" s="70" t="n">
        <f aca="false">V1192+F1193</f>
        <v>2.65310000000001</v>
      </c>
      <c r="W1193" s="70" t="n">
        <f aca="false">MAX(W1192,V1193)</f>
        <v>2.66850000000001</v>
      </c>
      <c r="X1193" s="70" t="n">
        <f aca="false">W1193-V1193</f>
        <v>0.0154000000000001</v>
      </c>
      <c r="Y1193" s="70" t="n">
        <f aca="false">Y1192+M1193</f>
        <v>2.34328217659527</v>
      </c>
      <c r="Z1193" s="70" t="n">
        <f aca="false">MAX(Z1192,Y1193)</f>
        <v>2.36021687183496</v>
      </c>
      <c r="AA1193" s="70" t="n">
        <f aca="false">Z1193-Y1193</f>
        <v>0.016934695239696</v>
      </c>
      <c r="AB1193" s="72" t="n">
        <f aca="false">AB1192*(1+F1193)</f>
        <v>12.2269302396547</v>
      </c>
      <c r="AC1193" s="73" t="n">
        <f aca="false">MAX(AC1192,AB1193)</f>
        <v>12.4172017673483</v>
      </c>
      <c r="AD1193" s="70" t="n">
        <f aca="false">1-AB1193/AC1193</f>
        <v>0.0153232210653059</v>
      </c>
      <c r="AE1193" s="73" t="n">
        <f aca="false">AE1192*(1+M1193)</f>
        <v>8.9746155988192</v>
      </c>
      <c r="AF1193" s="73" t="n">
        <f aca="false">MAX(AF1192,AE1193)</f>
        <v>9.12831198770223</v>
      </c>
      <c r="AG1193" s="70" t="n">
        <f aca="false">1-AE1193/AF1193</f>
        <v>0.0168373286419321</v>
      </c>
      <c r="AH1193" s="74" t="n">
        <f aca="false">IF(R1193&gt;0,AH1192+1,0)</f>
        <v>6</v>
      </c>
      <c r="AI1193" s="74" t="n">
        <f aca="false">IF(U1193&gt;0,AI1192+1,0)</f>
        <v>6</v>
      </c>
      <c r="AJ1193" s="74" t="n">
        <f aca="false">IF(G1193&gt;0,AJ1192+1,0)</f>
        <v>0</v>
      </c>
      <c r="AK1193" s="74" t="n">
        <f aca="false">IF(G1193&lt;=0,AK1192+1,0)</f>
        <v>3</v>
      </c>
      <c r="AL1193" s="74" t="n">
        <f aca="false">IF(K1193&gt;0,AL1192+1,0)</f>
        <v>0</v>
      </c>
      <c r="AM1193" s="74" t="n">
        <f aca="false">IF(K1193&lt;=0,AM1192+1,0)</f>
        <v>3</v>
      </c>
    </row>
    <row r="1194" customFormat="false" ht="15" hidden="false" customHeight="false" outlineLevel="0" collapsed="false">
      <c r="A1194" s="61" t="n">
        <v>1193</v>
      </c>
      <c r="B1194" s="62" t="n">
        <v>43473.46875</v>
      </c>
      <c r="C1194" s="63" t="n">
        <f aca="false">YEAR(B1194)</f>
        <v>2019</v>
      </c>
      <c r="D1194" s="32" t="s">
        <v>276</v>
      </c>
      <c r="E1194" s="64" t="n">
        <v>10762.95</v>
      </c>
      <c r="F1194" s="65" t="n">
        <v>-0.0013</v>
      </c>
      <c r="G1194" s="66" t="n">
        <v>-13.991835</v>
      </c>
      <c r="H1194" s="67" t="n">
        <f aca="false">E1194+IF(D1194="Long",1,-1)*G1194</f>
        <v>10776.941835</v>
      </c>
      <c r="I1194" s="68" t="n">
        <f aca="false">Assumptions!$B$58</f>
        <v>5.35750011455817</v>
      </c>
      <c r="J1194" s="68" t="n">
        <f aca="false">INDEX(Yearly!$L$5:$L$22,MATCH(C1194,Yearly!$A$5:$A$22,0))</f>
        <v>0.443379319825504</v>
      </c>
      <c r="K1194" s="68" t="n">
        <f aca="false">G1194-I1194-J1194</f>
        <v>-19.7927144343837</v>
      </c>
      <c r="L1194" s="69" t="n">
        <f aca="false">(I1194+J1194)/Assumptions!$B$8</f>
        <v>0.000255782539949322</v>
      </c>
      <c r="M1194" s="70" t="n">
        <f aca="false">F1194-L1194</f>
        <v>-0.00155578253994932</v>
      </c>
      <c r="N1194" s="71" t="n">
        <f aca="false">G1194*Assumptions!$B$7</f>
        <v>-110045.782275</v>
      </c>
      <c r="O1194" s="71" t="n">
        <f aca="false">K1194*Assumptions!$B$7</f>
        <v>-155669.699026428</v>
      </c>
      <c r="P1194" s="68" t="n">
        <f aca="false">P1193+G1194</f>
        <v>16442.449195</v>
      </c>
      <c r="Q1194" s="68" t="n">
        <f aca="false">MAX(Q1193,P1194)</f>
        <v>16623.381885</v>
      </c>
      <c r="R1194" s="68" t="n">
        <f aca="false">Q1194-P1194</f>
        <v>180.932690000001</v>
      </c>
      <c r="S1194" s="68" t="n">
        <f aca="false">S1193+K1194</f>
        <v>9410.30538946091</v>
      </c>
      <c r="T1194" s="68" t="n">
        <f aca="false">MAX(T1193,S1194)</f>
        <v>9631.8442355016</v>
      </c>
      <c r="U1194" s="68" t="n">
        <f aca="false">T1194-S1194</f>
        <v>221.538846040687</v>
      </c>
      <c r="V1194" s="70" t="n">
        <f aca="false">V1193+F1194</f>
        <v>2.65180000000001</v>
      </c>
      <c r="W1194" s="70" t="n">
        <f aca="false">MAX(W1193,V1194)</f>
        <v>2.66850000000001</v>
      </c>
      <c r="X1194" s="70" t="n">
        <f aca="false">W1194-V1194</f>
        <v>0.0167000000000002</v>
      </c>
      <c r="Y1194" s="70" t="n">
        <f aca="false">Y1193+M1194</f>
        <v>2.34172639405532</v>
      </c>
      <c r="Z1194" s="70" t="n">
        <f aca="false">MAX(Z1193,Y1194)</f>
        <v>2.36021687183496</v>
      </c>
      <c r="AA1194" s="70" t="n">
        <f aca="false">Z1194-Y1194</f>
        <v>0.0184904777796455</v>
      </c>
      <c r="AB1194" s="72" t="n">
        <f aca="false">AB1193*(1+F1194)</f>
        <v>12.2110352303431</v>
      </c>
      <c r="AC1194" s="73" t="n">
        <f aca="false">MAX(AC1193,AB1194)</f>
        <v>12.4172017673483</v>
      </c>
      <c r="AD1194" s="70" t="n">
        <f aca="false">1-AB1194/AC1194</f>
        <v>0.0166033008779211</v>
      </c>
      <c r="AE1194" s="73" t="n">
        <f aca="false">AE1193*(1+M1194)</f>
        <v>8.9606530485678</v>
      </c>
      <c r="AF1194" s="73" t="n">
        <f aca="false">MAX(AF1193,AE1194)</f>
        <v>9.12831198770223</v>
      </c>
      <c r="AG1194" s="70" t="n">
        <f aca="false">1-AE1194/AF1194</f>
        <v>0.0183669159599609</v>
      </c>
      <c r="AH1194" s="74" t="n">
        <f aca="false">IF(R1194&gt;0,AH1193+1,0)</f>
        <v>7</v>
      </c>
      <c r="AI1194" s="74" t="n">
        <f aca="false">IF(U1194&gt;0,AI1193+1,0)</f>
        <v>7</v>
      </c>
      <c r="AJ1194" s="74" t="n">
        <f aca="false">IF(G1194&gt;0,AJ1193+1,0)</f>
        <v>0</v>
      </c>
      <c r="AK1194" s="74" t="n">
        <f aca="false">IF(G1194&lt;=0,AK1193+1,0)</f>
        <v>4</v>
      </c>
      <c r="AL1194" s="74" t="n">
        <f aca="false">IF(K1194&gt;0,AL1193+1,0)</f>
        <v>0</v>
      </c>
      <c r="AM1194" s="74" t="n">
        <f aca="false">IF(K1194&lt;=0,AM1193+1,0)</f>
        <v>4</v>
      </c>
    </row>
    <row r="1195" customFormat="false" ht="15" hidden="false" customHeight="false" outlineLevel="0" collapsed="false">
      <c r="A1195" s="61" t="n">
        <v>1194</v>
      </c>
      <c r="B1195" s="62" t="n">
        <v>43473.5729166667</v>
      </c>
      <c r="C1195" s="63" t="n">
        <f aca="false">YEAR(B1195)</f>
        <v>2019</v>
      </c>
      <c r="D1195" s="32" t="s">
        <v>277</v>
      </c>
      <c r="E1195" s="64" t="n">
        <v>10777.15</v>
      </c>
      <c r="F1195" s="65" t="n">
        <v>0.0018</v>
      </c>
      <c r="G1195" s="66" t="n">
        <v>19.39887</v>
      </c>
      <c r="H1195" s="67" t="n">
        <f aca="false">E1195+IF(D1195="Long",1,-1)*G1195</f>
        <v>10796.54887</v>
      </c>
      <c r="I1195" s="68" t="n">
        <f aca="false">Assumptions!$B$58</f>
        <v>5.35750011455817</v>
      </c>
      <c r="J1195" s="68" t="n">
        <f aca="false">INDEX(Yearly!$L$5:$L$22,MATCH(C1195,Yearly!$A$5:$A$22,0))</f>
        <v>0.443379319825504</v>
      </c>
      <c r="K1195" s="68" t="n">
        <f aca="false">G1195-I1195-J1195</f>
        <v>13.5979905656163</v>
      </c>
      <c r="L1195" s="69" t="n">
        <f aca="false">(I1195+J1195)/Assumptions!$B$8</f>
        <v>0.000255782539949322</v>
      </c>
      <c r="M1195" s="70" t="n">
        <f aca="false">F1195-L1195</f>
        <v>0.00154421746005068</v>
      </c>
      <c r="N1195" s="71" t="n">
        <f aca="false">G1195*Assumptions!$B$7</f>
        <v>152572.11255</v>
      </c>
      <c r="O1195" s="71" t="n">
        <f aca="false">K1195*Assumptions!$B$7</f>
        <v>106948.195798572</v>
      </c>
      <c r="P1195" s="68" t="n">
        <f aca="false">P1194+G1195</f>
        <v>16461.848065</v>
      </c>
      <c r="Q1195" s="68" t="n">
        <f aca="false">MAX(Q1194,P1195)</f>
        <v>16623.381885</v>
      </c>
      <c r="R1195" s="68" t="n">
        <f aca="false">Q1195-P1195</f>
        <v>161.533820000001</v>
      </c>
      <c r="S1195" s="68" t="n">
        <f aca="false">S1194+K1195</f>
        <v>9423.90338002653</v>
      </c>
      <c r="T1195" s="68" t="n">
        <f aca="false">MAX(T1194,S1195)</f>
        <v>9631.8442355016</v>
      </c>
      <c r="U1195" s="68" t="n">
        <f aca="false">T1195-S1195</f>
        <v>207.94085547507</v>
      </c>
      <c r="V1195" s="70" t="n">
        <f aca="false">V1194+F1195</f>
        <v>2.65360000000001</v>
      </c>
      <c r="W1195" s="70" t="n">
        <f aca="false">MAX(W1194,V1195)</f>
        <v>2.66850000000001</v>
      </c>
      <c r="X1195" s="70" t="n">
        <f aca="false">W1195-V1195</f>
        <v>0.0149000000000004</v>
      </c>
      <c r="Y1195" s="70" t="n">
        <f aca="false">Y1194+M1195</f>
        <v>2.34327061151537</v>
      </c>
      <c r="Z1195" s="70" t="n">
        <f aca="false">MAX(Z1194,Y1195)</f>
        <v>2.36021687183496</v>
      </c>
      <c r="AA1195" s="70" t="n">
        <f aca="false">Z1195-Y1195</f>
        <v>0.0169462603195947</v>
      </c>
      <c r="AB1195" s="72" t="n">
        <f aca="false">AB1194*(1+F1195)</f>
        <v>12.2330150937578</v>
      </c>
      <c r="AC1195" s="73" t="n">
        <f aca="false">MAX(AC1194,AB1195)</f>
        <v>12.4172017673483</v>
      </c>
      <c r="AD1195" s="70" t="n">
        <f aca="false">1-AB1195/AC1195</f>
        <v>0.0148331868195013</v>
      </c>
      <c r="AE1195" s="73" t="n">
        <f aca="false">AE1194*(1+M1195)</f>
        <v>8.97449024545886</v>
      </c>
      <c r="AF1195" s="73" t="n">
        <f aca="false">MAX(AF1194,AE1195)</f>
        <v>9.12831198770223</v>
      </c>
      <c r="AG1195" s="70" t="n">
        <f aca="false">1-AE1195/AF1195</f>
        <v>0.0168510610122228</v>
      </c>
      <c r="AH1195" s="74" t="n">
        <f aca="false">IF(R1195&gt;0,AH1194+1,0)</f>
        <v>8</v>
      </c>
      <c r="AI1195" s="74" t="n">
        <f aca="false">IF(U1195&gt;0,AI1194+1,0)</f>
        <v>8</v>
      </c>
      <c r="AJ1195" s="74" t="n">
        <f aca="false">IF(G1195&gt;0,AJ1194+1,0)</f>
        <v>1</v>
      </c>
      <c r="AK1195" s="74" t="n">
        <f aca="false">IF(G1195&lt;=0,AK1194+1,0)</f>
        <v>0</v>
      </c>
      <c r="AL1195" s="74" t="n">
        <f aca="false">IF(K1195&gt;0,AL1194+1,0)</f>
        <v>1</v>
      </c>
      <c r="AM1195" s="74" t="n">
        <f aca="false">IF(K1195&lt;=0,AM1194+1,0)</f>
        <v>0</v>
      </c>
    </row>
    <row r="1196" customFormat="false" ht="15" hidden="false" customHeight="false" outlineLevel="0" collapsed="false">
      <c r="A1196" s="61" t="n">
        <v>1195</v>
      </c>
      <c r="B1196" s="62" t="n">
        <v>43474.59375</v>
      </c>
      <c r="C1196" s="63" t="n">
        <f aca="false">YEAR(B1196)</f>
        <v>2019</v>
      </c>
      <c r="D1196" s="32" t="s">
        <v>276</v>
      </c>
      <c r="E1196" s="64" t="n">
        <v>10796.95</v>
      </c>
      <c r="F1196" s="65" t="n">
        <v>-0.0038</v>
      </c>
      <c r="G1196" s="66" t="n">
        <v>-41.02841</v>
      </c>
      <c r="H1196" s="67" t="n">
        <f aca="false">E1196+IF(D1196="Long",1,-1)*G1196</f>
        <v>10837.97841</v>
      </c>
      <c r="I1196" s="68" t="n">
        <f aca="false">Assumptions!$B$58</f>
        <v>5.35750011455817</v>
      </c>
      <c r="J1196" s="68" t="n">
        <f aca="false">INDEX(Yearly!$L$5:$L$22,MATCH(C1196,Yearly!$A$5:$A$22,0))</f>
        <v>0.443379319825504</v>
      </c>
      <c r="K1196" s="68" t="n">
        <f aca="false">G1196-I1196-J1196</f>
        <v>-46.8292894343837</v>
      </c>
      <c r="L1196" s="69" t="n">
        <f aca="false">(I1196+J1196)/Assumptions!$B$8</f>
        <v>0.000255782539949322</v>
      </c>
      <c r="M1196" s="70" t="n">
        <f aca="false">F1196-L1196</f>
        <v>-0.00405578253994932</v>
      </c>
      <c r="N1196" s="71" t="n">
        <f aca="false">G1196*Assumptions!$B$7</f>
        <v>-322688.44465</v>
      </c>
      <c r="O1196" s="71" t="n">
        <f aca="false">K1196*Assumptions!$B$7</f>
        <v>-368312.361401428</v>
      </c>
      <c r="P1196" s="68" t="n">
        <f aca="false">P1195+G1196</f>
        <v>16420.819655</v>
      </c>
      <c r="Q1196" s="68" t="n">
        <f aca="false">MAX(Q1195,P1196)</f>
        <v>16623.381885</v>
      </c>
      <c r="R1196" s="68" t="n">
        <f aca="false">Q1196-P1196</f>
        <v>202.56223</v>
      </c>
      <c r="S1196" s="68" t="n">
        <f aca="false">S1195+K1196</f>
        <v>9377.07409059215</v>
      </c>
      <c r="T1196" s="68" t="n">
        <f aca="false">MAX(T1195,S1196)</f>
        <v>9631.8442355016</v>
      </c>
      <c r="U1196" s="68" t="n">
        <f aca="false">T1196-S1196</f>
        <v>254.770144909453</v>
      </c>
      <c r="V1196" s="70" t="n">
        <f aca="false">V1195+F1196</f>
        <v>2.64980000000001</v>
      </c>
      <c r="W1196" s="70" t="n">
        <f aca="false">MAX(W1195,V1196)</f>
        <v>2.66850000000001</v>
      </c>
      <c r="X1196" s="70" t="n">
        <f aca="false">W1196-V1196</f>
        <v>0.0187000000000004</v>
      </c>
      <c r="Y1196" s="70" t="n">
        <f aca="false">Y1195+M1196</f>
        <v>2.33921482897542</v>
      </c>
      <c r="Z1196" s="70" t="n">
        <f aca="false">MAX(Z1195,Y1196)</f>
        <v>2.36021687183496</v>
      </c>
      <c r="AA1196" s="70" t="n">
        <f aca="false">Z1196-Y1196</f>
        <v>0.0210020428595441</v>
      </c>
      <c r="AB1196" s="72" t="n">
        <f aca="false">AB1195*(1+F1196)</f>
        <v>12.1865296364015</v>
      </c>
      <c r="AC1196" s="73" t="n">
        <f aca="false">MAX(AC1195,AB1196)</f>
        <v>12.4172017673483</v>
      </c>
      <c r="AD1196" s="70" t="n">
        <f aca="false">1-AB1196/AC1196</f>
        <v>0.0185768207095872</v>
      </c>
      <c r="AE1196" s="73" t="n">
        <f aca="false">AE1195*(1+M1196)</f>
        <v>8.93809166461638</v>
      </c>
      <c r="AF1196" s="73" t="n">
        <f aca="false">MAX(AF1195,AE1196)</f>
        <v>9.12831198770223</v>
      </c>
      <c r="AG1196" s="70" t="n">
        <f aca="false">1-AE1196/AF1196</f>
        <v>0.0208384993131392</v>
      </c>
      <c r="AH1196" s="74" t="n">
        <f aca="false">IF(R1196&gt;0,AH1195+1,0)</f>
        <v>9</v>
      </c>
      <c r="AI1196" s="74" t="n">
        <f aca="false">IF(U1196&gt;0,AI1195+1,0)</f>
        <v>9</v>
      </c>
      <c r="AJ1196" s="74" t="n">
        <f aca="false">IF(G1196&gt;0,AJ1195+1,0)</f>
        <v>0</v>
      </c>
      <c r="AK1196" s="74" t="n">
        <f aca="false">IF(G1196&lt;=0,AK1195+1,0)</f>
        <v>1</v>
      </c>
      <c r="AL1196" s="74" t="n">
        <f aca="false">IF(K1196&gt;0,AL1195+1,0)</f>
        <v>0</v>
      </c>
      <c r="AM1196" s="74" t="n">
        <f aca="false">IF(K1196&lt;=0,AM1195+1,0)</f>
        <v>1</v>
      </c>
    </row>
    <row r="1197" customFormat="false" ht="15" hidden="false" customHeight="false" outlineLevel="0" collapsed="false">
      <c r="A1197" s="61" t="n">
        <v>1196</v>
      </c>
      <c r="B1197" s="62" t="n">
        <v>43475.40625</v>
      </c>
      <c r="C1197" s="63" t="n">
        <f aca="false">YEAR(B1197)</f>
        <v>2019</v>
      </c>
      <c r="D1197" s="32" t="s">
        <v>277</v>
      </c>
      <c r="E1197" s="64" t="n">
        <v>10837.6</v>
      </c>
      <c r="F1197" s="65" t="n">
        <v>-0.003</v>
      </c>
      <c r="G1197" s="66" t="n">
        <v>-32.5128</v>
      </c>
      <c r="H1197" s="67" t="n">
        <f aca="false">E1197+IF(D1197="Long",1,-1)*G1197</f>
        <v>10805.0872</v>
      </c>
      <c r="I1197" s="68" t="n">
        <f aca="false">Assumptions!$B$58</f>
        <v>5.35750011455817</v>
      </c>
      <c r="J1197" s="68" t="n">
        <f aca="false">INDEX(Yearly!$L$5:$L$22,MATCH(C1197,Yearly!$A$5:$A$22,0))</f>
        <v>0.443379319825504</v>
      </c>
      <c r="K1197" s="68" t="n">
        <f aca="false">G1197-I1197-J1197</f>
        <v>-38.3136794343837</v>
      </c>
      <c r="L1197" s="69" t="n">
        <f aca="false">(I1197+J1197)/Assumptions!$B$8</f>
        <v>0.000255782539949322</v>
      </c>
      <c r="M1197" s="70" t="n">
        <f aca="false">F1197-L1197</f>
        <v>-0.00325578253994932</v>
      </c>
      <c r="N1197" s="71" t="n">
        <f aca="false">G1197*Assumptions!$B$7</f>
        <v>-255713.172</v>
      </c>
      <c r="O1197" s="71" t="n">
        <f aca="false">K1197*Assumptions!$B$7</f>
        <v>-301337.088751428</v>
      </c>
      <c r="P1197" s="68" t="n">
        <f aca="false">P1196+G1197</f>
        <v>16388.306855</v>
      </c>
      <c r="Q1197" s="68" t="n">
        <f aca="false">MAX(Q1196,P1197)</f>
        <v>16623.381885</v>
      </c>
      <c r="R1197" s="68" t="n">
        <f aca="false">Q1197-P1197</f>
        <v>235.07503</v>
      </c>
      <c r="S1197" s="68" t="n">
        <f aca="false">S1196+K1197</f>
        <v>9338.76041115776</v>
      </c>
      <c r="T1197" s="68" t="n">
        <f aca="false">MAX(T1196,S1197)</f>
        <v>9631.8442355016</v>
      </c>
      <c r="U1197" s="68" t="n">
        <f aca="false">T1197-S1197</f>
        <v>293.083824343838</v>
      </c>
      <c r="V1197" s="70" t="n">
        <f aca="false">V1196+F1197</f>
        <v>2.6468</v>
      </c>
      <c r="W1197" s="70" t="n">
        <f aca="false">MAX(W1196,V1197)</f>
        <v>2.66850000000001</v>
      </c>
      <c r="X1197" s="70" t="n">
        <f aca="false">W1197-V1197</f>
        <v>0.0217000000000005</v>
      </c>
      <c r="Y1197" s="70" t="n">
        <f aca="false">Y1196+M1197</f>
        <v>2.33595904643547</v>
      </c>
      <c r="Z1197" s="70" t="n">
        <f aca="false">MAX(Z1196,Y1197)</f>
        <v>2.36021687183496</v>
      </c>
      <c r="AA1197" s="70" t="n">
        <f aca="false">Z1197-Y1197</f>
        <v>0.0242578253994936</v>
      </c>
      <c r="AB1197" s="72" t="n">
        <f aca="false">AB1196*(1+F1197)</f>
        <v>12.1499700474923</v>
      </c>
      <c r="AC1197" s="73" t="n">
        <f aca="false">MAX(AC1196,AB1197)</f>
        <v>12.4172017673483</v>
      </c>
      <c r="AD1197" s="70" t="n">
        <f aca="false">1-AB1197/AC1197</f>
        <v>0.0215210902474584</v>
      </c>
      <c r="AE1197" s="73" t="n">
        <f aca="false">AE1196*(1+M1197)</f>
        <v>8.90899118183426</v>
      </c>
      <c r="AF1197" s="73" t="n">
        <f aca="false">MAX(AF1196,AE1197)</f>
        <v>9.12831198770223</v>
      </c>
      <c r="AG1197" s="70" t="n">
        <f aca="false">1-AE1197/AF1197</f>
        <v>0.0240264362308661</v>
      </c>
      <c r="AH1197" s="74" t="n">
        <f aca="false">IF(R1197&gt;0,AH1196+1,0)</f>
        <v>10</v>
      </c>
      <c r="AI1197" s="74" t="n">
        <f aca="false">IF(U1197&gt;0,AI1196+1,0)</f>
        <v>10</v>
      </c>
      <c r="AJ1197" s="74" t="n">
        <f aca="false">IF(G1197&gt;0,AJ1196+1,0)</f>
        <v>0</v>
      </c>
      <c r="AK1197" s="74" t="n">
        <f aca="false">IF(G1197&lt;=0,AK1196+1,0)</f>
        <v>2</v>
      </c>
      <c r="AL1197" s="74" t="n">
        <f aca="false">IF(K1197&gt;0,AL1196+1,0)</f>
        <v>0</v>
      </c>
      <c r="AM1197" s="74" t="n">
        <f aca="false">IF(K1197&lt;=0,AM1196+1,0)</f>
        <v>2</v>
      </c>
    </row>
    <row r="1198" customFormat="false" ht="15" hidden="false" customHeight="false" outlineLevel="0" collapsed="false">
      <c r="A1198" s="61" t="n">
        <v>1197</v>
      </c>
      <c r="B1198" s="62" t="n">
        <v>43476.4479166667</v>
      </c>
      <c r="C1198" s="63" t="n">
        <f aca="false">YEAR(B1198)</f>
        <v>2019</v>
      </c>
      <c r="D1198" s="32" t="s">
        <v>276</v>
      </c>
      <c r="E1198" s="64" t="n">
        <v>10805.25</v>
      </c>
      <c r="F1198" s="65" t="n">
        <v>0</v>
      </c>
      <c r="G1198" s="66" t="n">
        <v>0</v>
      </c>
      <c r="H1198" s="67" t="n">
        <f aca="false">E1198+IF(D1198="Long",1,-1)*G1198</f>
        <v>10805.25</v>
      </c>
      <c r="I1198" s="68" t="n">
        <f aca="false">Assumptions!$B$58</f>
        <v>5.35750011455817</v>
      </c>
      <c r="J1198" s="68" t="n">
        <f aca="false">INDEX(Yearly!$L$5:$L$22,MATCH(C1198,Yearly!$A$5:$A$22,0))</f>
        <v>0.443379319825504</v>
      </c>
      <c r="K1198" s="68" t="n">
        <f aca="false">G1198-I1198-J1198</f>
        <v>-5.80087943438367</v>
      </c>
      <c r="L1198" s="69" t="n">
        <f aca="false">(I1198+J1198)/Assumptions!$B$8</f>
        <v>0.000255782539949322</v>
      </c>
      <c r="M1198" s="70" t="n">
        <f aca="false">F1198-L1198</f>
        <v>-0.000255782539949322</v>
      </c>
      <c r="N1198" s="71" t="n">
        <f aca="false">G1198*Assumptions!$B$7</f>
        <v>0</v>
      </c>
      <c r="O1198" s="71" t="n">
        <f aca="false">K1198*Assumptions!$B$7</f>
        <v>-45623.9167514276</v>
      </c>
      <c r="P1198" s="68" t="n">
        <f aca="false">P1197+G1198</f>
        <v>16388.306855</v>
      </c>
      <c r="Q1198" s="68" t="n">
        <f aca="false">MAX(Q1197,P1198)</f>
        <v>16623.381885</v>
      </c>
      <c r="R1198" s="68" t="n">
        <f aca="false">Q1198-P1198</f>
        <v>235.07503</v>
      </c>
      <c r="S1198" s="68" t="n">
        <f aca="false">S1197+K1198</f>
        <v>9332.95953172338</v>
      </c>
      <c r="T1198" s="68" t="n">
        <f aca="false">MAX(T1197,S1198)</f>
        <v>9631.8442355016</v>
      </c>
      <c r="U1198" s="68" t="n">
        <f aca="false">T1198-S1198</f>
        <v>298.884703778222</v>
      </c>
      <c r="V1198" s="70" t="n">
        <f aca="false">V1197+F1198</f>
        <v>2.6468</v>
      </c>
      <c r="W1198" s="70" t="n">
        <f aca="false">MAX(W1197,V1198)</f>
        <v>2.66850000000001</v>
      </c>
      <c r="X1198" s="70" t="n">
        <f aca="false">W1198-V1198</f>
        <v>0.0217000000000005</v>
      </c>
      <c r="Y1198" s="70" t="n">
        <f aca="false">Y1197+M1198</f>
        <v>2.33570326389552</v>
      </c>
      <c r="Z1198" s="70" t="n">
        <f aca="false">MAX(Z1197,Y1198)</f>
        <v>2.36021687183496</v>
      </c>
      <c r="AA1198" s="70" t="n">
        <f aca="false">Z1198-Y1198</f>
        <v>0.024513607939443</v>
      </c>
      <c r="AB1198" s="72" t="n">
        <f aca="false">AB1197*(1+F1198)</f>
        <v>12.1499700474923</v>
      </c>
      <c r="AC1198" s="73" t="n">
        <f aca="false">MAX(AC1197,AB1198)</f>
        <v>12.4172017673483</v>
      </c>
      <c r="AD1198" s="70" t="n">
        <f aca="false">1-AB1198/AC1198</f>
        <v>0.0215210902474584</v>
      </c>
      <c r="AE1198" s="73" t="n">
        <f aca="false">AE1197*(1+M1198)</f>
        <v>8.90671241744138</v>
      </c>
      <c r="AF1198" s="73" t="n">
        <f aca="false">MAX(AF1197,AE1198)</f>
        <v>9.12831198770223</v>
      </c>
      <c r="AG1198" s="70" t="n">
        <f aca="false">1-AE1198/AF1198</f>
        <v>0.0242760732279302</v>
      </c>
      <c r="AH1198" s="74" t="n">
        <f aca="false">IF(R1198&gt;0,AH1197+1,0)</f>
        <v>11</v>
      </c>
      <c r="AI1198" s="74" t="n">
        <f aca="false">IF(U1198&gt;0,AI1197+1,0)</f>
        <v>11</v>
      </c>
      <c r="AJ1198" s="74" t="n">
        <f aca="false">IF(G1198&gt;0,AJ1197+1,0)</f>
        <v>0</v>
      </c>
      <c r="AK1198" s="74" t="n">
        <f aca="false">IF(G1198&lt;=0,AK1197+1,0)</f>
        <v>3</v>
      </c>
      <c r="AL1198" s="74" t="n">
        <f aca="false">IF(K1198&gt;0,AL1197+1,0)</f>
        <v>0</v>
      </c>
      <c r="AM1198" s="74" t="n">
        <f aca="false">IF(K1198&lt;=0,AM1197+1,0)</f>
        <v>3</v>
      </c>
    </row>
    <row r="1199" customFormat="false" ht="15" hidden="false" customHeight="false" outlineLevel="0" collapsed="false">
      <c r="A1199" s="61" t="n">
        <v>1198</v>
      </c>
      <c r="B1199" s="62" t="n">
        <v>43476.6354166667</v>
      </c>
      <c r="C1199" s="63" t="n">
        <f aca="false">YEAR(B1199)</f>
        <v>2019</v>
      </c>
      <c r="D1199" s="32" t="s">
        <v>277</v>
      </c>
      <c r="E1199" s="64" t="n">
        <v>10805.55</v>
      </c>
      <c r="F1199" s="65" t="n">
        <v>-0.0055</v>
      </c>
      <c r="G1199" s="66" t="n">
        <v>-59.430525</v>
      </c>
      <c r="H1199" s="67" t="n">
        <f aca="false">E1199+IF(D1199="Long",1,-1)*G1199</f>
        <v>10746.119475</v>
      </c>
      <c r="I1199" s="68" t="n">
        <f aca="false">Assumptions!$B$58</f>
        <v>5.35750011455817</v>
      </c>
      <c r="J1199" s="68" t="n">
        <f aca="false">INDEX(Yearly!$L$5:$L$22,MATCH(C1199,Yearly!$A$5:$A$22,0))</f>
        <v>0.443379319825504</v>
      </c>
      <c r="K1199" s="68" t="n">
        <f aca="false">G1199-I1199-J1199</f>
        <v>-65.2314044343837</v>
      </c>
      <c r="L1199" s="69" t="n">
        <f aca="false">(I1199+J1199)/Assumptions!$B$8</f>
        <v>0.000255782539949322</v>
      </c>
      <c r="M1199" s="70" t="n">
        <f aca="false">F1199-L1199</f>
        <v>-0.00575578253994932</v>
      </c>
      <c r="N1199" s="71" t="n">
        <f aca="false">G1199*Assumptions!$B$7</f>
        <v>-467421.079125</v>
      </c>
      <c r="O1199" s="71" t="n">
        <f aca="false">K1199*Assumptions!$B$7</f>
        <v>-513044.995876428</v>
      </c>
      <c r="P1199" s="68" t="n">
        <f aca="false">P1198+G1199</f>
        <v>16328.87633</v>
      </c>
      <c r="Q1199" s="68" t="n">
        <f aca="false">MAX(Q1198,P1199)</f>
        <v>16623.381885</v>
      </c>
      <c r="R1199" s="68" t="n">
        <f aca="false">Q1199-P1199</f>
        <v>294.505555</v>
      </c>
      <c r="S1199" s="68" t="n">
        <f aca="false">S1198+K1199</f>
        <v>9267.72812728899</v>
      </c>
      <c r="T1199" s="68" t="n">
        <f aca="false">MAX(T1198,S1199)</f>
        <v>9631.8442355016</v>
      </c>
      <c r="U1199" s="68" t="n">
        <f aca="false">T1199-S1199</f>
        <v>364.116108212605</v>
      </c>
      <c r="V1199" s="70" t="n">
        <f aca="false">V1198+F1199</f>
        <v>2.6413</v>
      </c>
      <c r="W1199" s="70" t="n">
        <f aca="false">MAX(W1198,V1199)</f>
        <v>2.66850000000001</v>
      </c>
      <c r="X1199" s="70" t="n">
        <f aca="false">W1199-V1199</f>
        <v>0.0272000000000006</v>
      </c>
      <c r="Y1199" s="70" t="n">
        <f aca="false">Y1198+M1199</f>
        <v>2.32994748135557</v>
      </c>
      <c r="Z1199" s="70" t="n">
        <f aca="false">MAX(Z1198,Y1199)</f>
        <v>2.36021687183496</v>
      </c>
      <c r="AA1199" s="70" t="n">
        <f aca="false">Z1199-Y1199</f>
        <v>0.0302693904793925</v>
      </c>
      <c r="AB1199" s="72" t="n">
        <f aca="false">AB1198*(1+F1199)</f>
        <v>12.0831452122311</v>
      </c>
      <c r="AC1199" s="73" t="n">
        <f aca="false">MAX(AC1198,AB1199)</f>
        <v>12.4172017673483</v>
      </c>
      <c r="AD1199" s="70" t="n">
        <f aca="false">1-AB1199/AC1199</f>
        <v>0.0269027242510973</v>
      </c>
      <c r="AE1199" s="73" t="n">
        <f aca="false">AE1198*(1+M1199)</f>
        <v>8.85544731762072</v>
      </c>
      <c r="AF1199" s="73" t="n">
        <f aca="false">MAX(AF1198,AE1199)</f>
        <v>9.12831198770223</v>
      </c>
      <c r="AG1199" s="70" t="n">
        <f aca="false">1-AE1199/AF1199</f>
        <v>0.0298921279694557</v>
      </c>
      <c r="AH1199" s="74" t="n">
        <f aca="false">IF(R1199&gt;0,AH1198+1,0)</f>
        <v>12</v>
      </c>
      <c r="AI1199" s="74" t="n">
        <f aca="false">IF(U1199&gt;0,AI1198+1,0)</f>
        <v>12</v>
      </c>
      <c r="AJ1199" s="74" t="n">
        <f aca="false">IF(G1199&gt;0,AJ1198+1,0)</f>
        <v>0</v>
      </c>
      <c r="AK1199" s="74" t="n">
        <f aca="false">IF(G1199&lt;=0,AK1198+1,0)</f>
        <v>4</v>
      </c>
      <c r="AL1199" s="74" t="n">
        <f aca="false">IF(K1199&gt;0,AL1198+1,0)</f>
        <v>0</v>
      </c>
      <c r="AM1199" s="74" t="n">
        <f aca="false">IF(K1199&lt;=0,AM1198+1,0)</f>
        <v>4</v>
      </c>
    </row>
    <row r="1200" customFormat="false" ht="15" hidden="false" customHeight="false" outlineLevel="0" collapsed="false">
      <c r="A1200" s="61" t="n">
        <v>1199</v>
      </c>
      <c r="B1200" s="62" t="n">
        <v>43479.40625</v>
      </c>
      <c r="C1200" s="63" t="n">
        <f aca="false">YEAR(B1200)</f>
        <v>2019</v>
      </c>
      <c r="D1200" s="32" t="s">
        <v>276</v>
      </c>
      <c r="E1200" s="64" t="n">
        <v>10746.1</v>
      </c>
      <c r="F1200" s="65" t="n">
        <v>-0.007</v>
      </c>
      <c r="G1200" s="66" t="n">
        <v>-75.2227</v>
      </c>
      <c r="H1200" s="67" t="n">
        <f aca="false">E1200+IF(D1200="Long",1,-1)*G1200</f>
        <v>10821.3227</v>
      </c>
      <c r="I1200" s="68" t="n">
        <f aca="false">Assumptions!$B$58</f>
        <v>5.35750011455817</v>
      </c>
      <c r="J1200" s="68" t="n">
        <f aca="false">INDEX(Yearly!$L$5:$L$22,MATCH(C1200,Yearly!$A$5:$A$22,0))</f>
        <v>0.443379319825504</v>
      </c>
      <c r="K1200" s="68" t="n">
        <f aca="false">G1200-I1200-J1200</f>
        <v>-81.0235794343837</v>
      </c>
      <c r="L1200" s="69" t="n">
        <f aca="false">(I1200+J1200)/Assumptions!$B$8</f>
        <v>0.000255782539949322</v>
      </c>
      <c r="M1200" s="70" t="n">
        <f aca="false">F1200-L1200</f>
        <v>-0.00725578253994932</v>
      </c>
      <c r="N1200" s="71" t="n">
        <f aca="false">G1200*Assumptions!$B$7</f>
        <v>-591626.5355</v>
      </c>
      <c r="O1200" s="71" t="n">
        <f aca="false">K1200*Assumptions!$B$7</f>
        <v>-637250.452251428</v>
      </c>
      <c r="P1200" s="68" t="n">
        <f aca="false">P1199+G1200</f>
        <v>16253.65363</v>
      </c>
      <c r="Q1200" s="68" t="n">
        <f aca="false">MAX(Q1199,P1200)</f>
        <v>16623.381885</v>
      </c>
      <c r="R1200" s="68" t="n">
        <f aca="false">Q1200-P1200</f>
        <v>369.728255</v>
      </c>
      <c r="S1200" s="68" t="n">
        <f aca="false">S1199+K1200</f>
        <v>9186.70454785461</v>
      </c>
      <c r="T1200" s="68" t="n">
        <f aca="false">MAX(T1199,S1200)</f>
        <v>9631.8442355016</v>
      </c>
      <c r="U1200" s="68" t="n">
        <f aca="false">T1200-S1200</f>
        <v>445.13968764699</v>
      </c>
      <c r="V1200" s="70" t="n">
        <f aca="false">V1199+F1200</f>
        <v>2.6343</v>
      </c>
      <c r="W1200" s="70" t="n">
        <f aca="false">MAX(W1199,V1200)</f>
        <v>2.66850000000001</v>
      </c>
      <c r="X1200" s="70" t="n">
        <f aca="false">W1200-V1200</f>
        <v>0.0342000000000007</v>
      </c>
      <c r="Y1200" s="70" t="n">
        <f aca="false">Y1199+M1200</f>
        <v>2.32269169881562</v>
      </c>
      <c r="Z1200" s="70" t="n">
        <f aca="false">MAX(Z1199,Y1200)</f>
        <v>2.36021687183496</v>
      </c>
      <c r="AA1200" s="70" t="n">
        <f aca="false">Z1200-Y1200</f>
        <v>0.037525173019342</v>
      </c>
      <c r="AB1200" s="72" t="n">
        <f aca="false">AB1199*(1+F1200)</f>
        <v>11.9985631957455</v>
      </c>
      <c r="AC1200" s="73" t="n">
        <f aca="false">MAX(AC1199,AB1200)</f>
        <v>12.4172017673483</v>
      </c>
      <c r="AD1200" s="70" t="n">
        <f aca="false">1-AB1200/AC1200</f>
        <v>0.0337144051813396</v>
      </c>
      <c r="AE1200" s="73" t="n">
        <f aca="false">AE1199*(1+M1200)</f>
        <v>8.79119411759009</v>
      </c>
      <c r="AF1200" s="73" t="n">
        <f aca="false">MAX(AF1199,AE1200)</f>
        <v>9.12831198770223</v>
      </c>
      <c r="AG1200" s="70" t="n">
        <f aca="false">1-AE1200/AF1200</f>
        <v>0.0369310197292023</v>
      </c>
      <c r="AH1200" s="74" t="n">
        <f aca="false">IF(R1200&gt;0,AH1199+1,0)</f>
        <v>13</v>
      </c>
      <c r="AI1200" s="74" t="n">
        <f aca="false">IF(U1200&gt;0,AI1199+1,0)</f>
        <v>13</v>
      </c>
      <c r="AJ1200" s="74" t="n">
        <f aca="false">IF(G1200&gt;0,AJ1199+1,0)</f>
        <v>0</v>
      </c>
      <c r="AK1200" s="74" t="n">
        <f aca="false">IF(G1200&lt;=0,AK1199+1,0)</f>
        <v>5</v>
      </c>
      <c r="AL1200" s="74" t="n">
        <f aca="false">IF(K1200&gt;0,AL1199+1,0)</f>
        <v>0</v>
      </c>
      <c r="AM1200" s="74" t="n">
        <f aca="false">IF(K1200&lt;=0,AM1199+1,0)</f>
        <v>5</v>
      </c>
    </row>
    <row r="1201" customFormat="false" ht="15" hidden="false" customHeight="false" outlineLevel="0" collapsed="false">
      <c r="A1201" s="61" t="n">
        <v>1200</v>
      </c>
      <c r="B1201" s="62" t="n">
        <v>43480.40625</v>
      </c>
      <c r="C1201" s="63" t="n">
        <f aca="false">YEAR(B1201)</f>
        <v>2019</v>
      </c>
      <c r="D1201" s="32" t="s">
        <v>277</v>
      </c>
      <c r="E1201" s="64" t="n">
        <v>10821</v>
      </c>
      <c r="F1201" s="65" t="n">
        <v>0.0068</v>
      </c>
      <c r="G1201" s="66" t="n">
        <v>73.5828</v>
      </c>
      <c r="H1201" s="67" t="n">
        <f aca="false">E1201+IF(D1201="Long",1,-1)*G1201</f>
        <v>10894.5828</v>
      </c>
      <c r="I1201" s="68" t="n">
        <f aca="false">Assumptions!$B$58</f>
        <v>5.35750011455817</v>
      </c>
      <c r="J1201" s="68" t="n">
        <f aca="false">INDEX(Yearly!$L$5:$L$22,MATCH(C1201,Yearly!$A$5:$A$22,0))</f>
        <v>0.443379319825504</v>
      </c>
      <c r="K1201" s="68" t="n">
        <f aca="false">G1201-I1201-J1201</f>
        <v>67.7819205656163</v>
      </c>
      <c r="L1201" s="69" t="n">
        <f aca="false">(I1201+J1201)/Assumptions!$B$8</f>
        <v>0.000255782539949322</v>
      </c>
      <c r="M1201" s="70" t="n">
        <f aca="false">F1201-L1201</f>
        <v>0.00654421746005068</v>
      </c>
      <c r="N1201" s="71" t="n">
        <f aca="false">G1201*Assumptions!$B$7</f>
        <v>578728.722</v>
      </c>
      <c r="O1201" s="71" t="n">
        <f aca="false">K1201*Assumptions!$B$7</f>
        <v>533104.805248573</v>
      </c>
      <c r="P1201" s="68" t="n">
        <f aca="false">P1200+G1201</f>
        <v>16327.23643</v>
      </c>
      <c r="Q1201" s="68" t="n">
        <f aca="false">MAX(Q1200,P1201)</f>
        <v>16623.381885</v>
      </c>
      <c r="R1201" s="68" t="n">
        <f aca="false">Q1201-P1201</f>
        <v>296.145455</v>
      </c>
      <c r="S1201" s="68" t="n">
        <f aca="false">S1200+K1201</f>
        <v>9254.48646842023</v>
      </c>
      <c r="T1201" s="68" t="n">
        <f aca="false">MAX(T1200,S1201)</f>
        <v>9631.8442355016</v>
      </c>
      <c r="U1201" s="68" t="n">
        <f aca="false">T1201-S1201</f>
        <v>377.357767081374</v>
      </c>
      <c r="V1201" s="70" t="n">
        <f aca="false">V1200+F1201</f>
        <v>2.6411</v>
      </c>
      <c r="W1201" s="70" t="n">
        <f aca="false">MAX(W1200,V1201)</f>
        <v>2.66850000000001</v>
      </c>
      <c r="X1201" s="70" t="n">
        <f aca="false">W1201-V1201</f>
        <v>0.0274000000000005</v>
      </c>
      <c r="Y1201" s="70" t="n">
        <f aca="false">Y1200+M1201</f>
        <v>2.32923591627567</v>
      </c>
      <c r="Z1201" s="70" t="n">
        <f aca="false">MAX(Z1200,Y1201)</f>
        <v>2.36021687183496</v>
      </c>
      <c r="AA1201" s="70" t="n">
        <f aca="false">Z1201-Y1201</f>
        <v>0.0309809555592913</v>
      </c>
      <c r="AB1201" s="72" t="n">
        <f aca="false">AB1200*(1+F1201)</f>
        <v>12.0801534254765</v>
      </c>
      <c r="AC1201" s="73" t="n">
        <f aca="false">MAX(AC1200,AB1201)</f>
        <v>12.4172017673483</v>
      </c>
      <c r="AD1201" s="70" t="n">
        <f aca="false">1-AB1201/AC1201</f>
        <v>0.0271436631365728</v>
      </c>
      <c r="AE1201" s="73" t="n">
        <f aca="false">AE1200*(1+M1201)</f>
        <v>8.84872560362912</v>
      </c>
      <c r="AF1201" s="73" t="n">
        <f aca="false">MAX(AF1200,AE1201)</f>
        <v>9.12831198770223</v>
      </c>
      <c r="AG1201" s="70" t="n">
        <f aca="false">1-AE1201/AF1201</f>
        <v>0.0306284868932809</v>
      </c>
      <c r="AH1201" s="74" t="n">
        <f aca="false">IF(R1201&gt;0,AH1200+1,0)</f>
        <v>14</v>
      </c>
      <c r="AI1201" s="74" t="n">
        <f aca="false">IF(U1201&gt;0,AI1200+1,0)</f>
        <v>14</v>
      </c>
      <c r="AJ1201" s="74" t="n">
        <f aca="false">IF(G1201&gt;0,AJ1200+1,0)</f>
        <v>1</v>
      </c>
      <c r="AK1201" s="74" t="n">
        <f aca="false">IF(G1201&lt;=0,AK1200+1,0)</f>
        <v>0</v>
      </c>
      <c r="AL1201" s="74" t="n">
        <f aca="false">IF(K1201&gt;0,AL1200+1,0)</f>
        <v>1</v>
      </c>
      <c r="AM1201" s="74" t="n">
        <f aca="false">IF(K1201&lt;=0,AM1200+1,0)</f>
        <v>0</v>
      </c>
    </row>
    <row r="1202" customFormat="false" ht="15" hidden="false" customHeight="false" outlineLevel="0" collapsed="false">
      <c r="A1202" s="61" t="n">
        <v>1201</v>
      </c>
      <c r="B1202" s="62" t="n">
        <v>43487.46875</v>
      </c>
      <c r="C1202" s="63" t="n">
        <f aca="false">YEAR(B1202)</f>
        <v>2019</v>
      </c>
      <c r="D1202" s="32" t="s">
        <v>276</v>
      </c>
      <c r="E1202" s="64" t="n">
        <v>10895.1</v>
      </c>
      <c r="F1202" s="65" t="n">
        <v>-0.0019</v>
      </c>
      <c r="G1202" s="66" t="n">
        <v>-20.70069</v>
      </c>
      <c r="H1202" s="67" t="n">
        <f aca="false">E1202+IF(D1202="Long",1,-1)*G1202</f>
        <v>10915.80069</v>
      </c>
      <c r="I1202" s="68" t="n">
        <f aca="false">Assumptions!$B$58</f>
        <v>5.35750011455817</v>
      </c>
      <c r="J1202" s="68" t="n">
        <f aca="false">INDEX(Yearly!$L$5:$L$22,MATCH(C1202,Yearly!$A$5:$A$22,0))</f>
        <v>0.443379319825504</v>
      </c>
      <c r="K1202" s="68" t="n">
        <f aca="false">G1202-I1202-J1202</f>
        <v>-26.5015694343837</v>
      </c>
      <c r="L1202" s="69" t="n">
        <f aca="false">(I1202+J1202)/Assumptions!$B$8</f>
        <v>0.000255782539949322</v>
      </c>
      <c r="M1202" s="70" t="n">
        <f aca="false">F1202-L1202</f>
        <v>-0.00215578253994932</v>
      </c>
      <c r="N1202" s="71" t="n">
        <f aca="false">G1202*Assumptions!$B$7</f>
        <v>-162810.92685</v>
      </c>
      <c r="O1202" s="71" t="n">
        <f aca="false">K1202*Assumptions!$B$7</f>
        <v>-208434.843601428</v>
      </c>
      <c r="P1202" s="68" t="n">
        <f aca="false">P1201+G1202</f>
        <v>16306.53574</v>
      </c>
      <c r="Q1202" s="68" t="n">
        <f aca="false">MAX(Q1201,P1202)</f>
        <v>16623.381885</v>
      </c>
      <c r="R1202" s="68" t="n">
        <f aca="false">Q1202-P1202</f>
        <v>316.846145</v>
      </c>
      <c r="S1202" s="68" t="n">
        <f aca="false">S1201+K1202</f>
        <v>9227.98489898584</v>
      </c>
      <c r="T1202" s="68" t="n">
        <f aca="false">MAX(T1201,S1202)</f>
        <v>9631.8442355016</v>
      </c>
      <c r="U1202" s="68" t="n">
        <f aca="false">T1202-S1202</f>
        <v>403.859336515758</v>
      </c>
      <c r="V1202" s="70" t="n">
        <f aca="false">V1201+F1202</f>
        <v>2.6392</v>
      </c>
      <c r="W1202" s="70" t="n">
        <f aca="false">MAX(W1201,V1202)</f>
        <v>2.66850000000001</v>
      </c>
      <c r="X1202" s="70" t="n">
        <f aca="false">W1202-V1202</f>
        <v>0.0293000000000005</v>
      </c>
      <c r="Y1202" s="70" t="n">
        <f aca="false">Y1201+M1202</f>
        <v>2.32708013373572</v>
      </c>
      <c r="Z1202" s="70" t="n">
        <f aca="false">MAX(Z1201,Y1202)</f>
        <v>2.36021687183496</v>
      </c>
      <c r="AA1202" s="70" t="n">
        <f aca="false">Z1202-Y1202</f>
        <v>0.0331367380992407</v>
      </c>
      <c r="AB1202" s="72" t="n">
        <f aca="false">AB1201*(1+F1202)</f>
        <v>12.0572011339681</v>
      </c>
      <c r="AC1202" s="73" t="n">
        <f aca="false">MAX(AC1201,AB1202)</f>
        <v>12.4172017673483</v>
      </c>
      <c r="AD1202" s="70" t="n">
        <f aca="false">1-AB1202/AC1202</f>
        <v>0.0289920901766133</v>
      </c>
      <c r="AE1202" s="73" t="n">
        <f aca="false">AE1201*(1+M1202)</f>
        <v>8.82964967547201</v>
      </c>
      <c r="AF1202" s="73" t="n">
        <f aca="false">MAX(AF1201,AE1202)</f>
        <v>9.12831198770223</v>
      </c>
      <c r="AG1202" s="70" t="n">
        <f aca="false">1-AE1202/AF1202</f>
        <v>0.0327182410759606</v>
      </c>
      <c r="AH1202" s="74" t="n">
        <f aca="false">IF(R1202&gt;0,AH1201+1,0)</f>
        <v>15</v>
      </c>
      <c r="AI1202" s="74" t="n">
        <f aca="false">IF(U1202&gt;0,AI1201+1,0)</f>
        <v>15</v>
      </c>
      <c r="AJ1202" s="74" t="n">
        <f aca="false">IF(G1202&gt;0,AJ1201+1,0)</f>
        <v>0</v>
      </c>
      <c r="AK1202" s="74" t="n">
        <f aca="false">IF(G1202&lt;=0,AK1201+1,0)</f>
        <v>1</v>
      </c>
      <c r="AL1202" s="74" t="n">
        <f aca="false">IF(K1202&gt;0,AL1201+1,0)</f>
        <v>0</v>
      </c>
      <c r="AM1202" s="74" t="n">
        <f aca="false">IF(K1202&lt;=0,AM1201+1,0)</f>
        <v>1</v>
      </c>
    </row>
    <row r="1203" customFormat="false" ht="15" hidden="false" customHeight="false" outlineLevel="0" collapsed="false">
      <c r="A1203" s="61" t="n">
        <v>1202</v>
      </c>
      <c r="B1203" s="62" t="n">
        <v>43487.59375</v>
      </c>
      <c r="C1203" s="63" t="n">
        <f aca="false">YEAR(B1203)</f>
        <v>2019</v>
      </c>
      <c r="D1203" s="32" t="s">
        <v>277</v>
      </c>
      <c r="E1203" s="64" t="n">
        <v>10916</v>
      </c>
      <c r="F1203" s="65" t="n">
        <v>-0.0037</v>
      </c>
      <c r="G1203" s="66" t="n">
        <v>-40.3892</v>
      </c>
      <c r="H1203" s="67" t="n">
        <f aca="false">E1203+IF(D1203="Long",1,-1)*G1203</f>
        <v>10875.6108</v>
      </c>
      <c r="I1203" s="68" t="n">
        <f aca="false">Assumptions!$B$58</f>
        <v>5.35750011455817</v>
      </c>
      <c r="J1203" s="68" t="n">
        <f aca="false">INDEX(Yearly!$L$5:$L$22,MATCH(C1203,Yearly!$A$5:$A$22,0))</f>
        <v>0.443379319825504</v>
      </c>
      <c r="K1203" s="68" t="n">
        <f aca="false">G1203-I1203-J1203</f>
        <v>-46.1900794343837</v>
      </c>
      <c r="L1203" s="69" t="n">
        <f aca="false">(I1203+J1203)/Assumptions!$B$8</f>
        <v>0.000255782539949322</v>
      </c>
      <c r="M1203" s="70" t="n">
        <f aca="false">F1203-L1203</f>
        <v>-0.00395578253994932</v>
      </c>
      <c r="N1203" s="71" t="n">
        <f aca="false">G1203*Assumptions!$B$7</f>
        <v>-317661.058</v>
      </c>
      <c r="O1203" s="71" t="n">
        <f aca="false">K1203*Assumptions!$B$7</f>
        <v>-363284.974751428</v>
      </c>
      <c r="P1203" s="68" t="n">
        <f aca="false">P1202+G1203</f>
        <v>16266.14654</v>
      </c>
      <c r="Q1203" s="68" t="n">
        <f aca="false">MAX(Q1202,P1203)</f>
        <v>16623.381885</v>
      </c>
      <c r="R1203" s="68" t="n">
        <f aca="false">Q1203-P1203</f>
        <v>357.235344999999</v>
      </c>
      <c r="S1203" s="68" t="n">
        <f aca="false">S1202+K1203</f>
        <v>9181.79481955146</v>
      </c>
      <c r="T1203" s="68" t="n">
        <f aca="false">MAX(T1202,S1203)</f>
        <v>9631.8442355016</v>
      </c>
      <c r="U1203" s="68" t="n">
        <f aca="false">T1203-S1203</f>
        <v>450.049415950141</v>
      </c>
      <c r="V1203" s="70" t="n">
        <f aca="false">V1202+F1203</f>
        <v>2.63550000000001</v>
      </c>
      <c r="W1203" s="70" t="n">
        <f aca="false">MAX(W1202,V1203)</f>
        <v>2.66850000000001</v>
      </c>
      <c r="X1203" s="70" t="n">
        <f aca="false">W1203-V1203</f>
        <v>0.0330000000000004</v>
      </c>
      <c r="Y1203" s="70" t="n">
        <f aca="false">Y1202+M1203</f>
        <v>2.32312435119577</v>
      </c>
      <c r="Z1203" s="70" t="n">
        <f aca="false">MAX(Z1202,Y1203)</f>
        <v>2.36021687183496</v>
      </c>
      <c r="AA1203" s="70" t="n">
        <f aca="false">Z1203-Y1203</f>
        <v>0.0370925206391899</v>
      </c>
      <c r="AB1203" s="72" t="n">
        <f aca="false">AB1202*(1+F1203)</f>
        <v>12.0125894897724</v>
      </c>
      <c r="AC1203" s="73" t="n">
        <f aca="false">MAX(AC1202,AB1203)</f>
        <v>12.4172017673483</v>
      </c>
      <c r="AD1203" s="70" t="n">
        <f aca="false">1-AB1203/AC1203</f>
        <v>0.03258481944296</v>
      </c>
      <c r="AE1203" s="73" t="n">
        <f aca="false">AE1202*(1+M1203)</f>
        <v>8.79472150145191</v>
      </c>
      <c r="AF1203" s="73" t="n">
        <f aca="false">MAX(AF1202,AE1203)</f>
        <v>9.12831198770223</v>
      </c>
      <c r="AG1203" s="70" t="n">
        <f aca="false">1-AE1203/AF1203</f>
        <v>0.0365445973691239</v>
      </c>
      <c r="AH1203" s="74" t="n">
        <f aca="false">IF(R1203&gt;0,AH1202+1,0)</f>
        <v>16</v>
      </c>
      <c r="AI1203" s="74" t="n">
        <f aca="false">IF(U1203&gt;0,AI1202+1,0)</f>
        <v>16</v>
      </c>
      <c r="AJ1203" s="74" t="n">
        <f aca="false">IF(G1203&gt;0,AJ1202+1,0)</f>
        <v>0</v>
      </c>
      <c r="AK1203" s="74" t="n">
        <f aca="false">IF(G1203&lt;=0,AK1202+1,0)</f>
        <v>2</v>
      </c>
      <c r="AL1203" s="74" t="n">
        <f aca="false">IF(K1203&gt;0,AL1202+1,0)</f>
        <v>0</v>
      </c>
      <c r="AM1203" s="74" t="n">
        <f aca="false">IF(K1203&lt;=0,AM1202+1,0)</f>
        <v>2</v>
      </c>
    </row>
    <row r="1204" customFormat="false" ht="15" hidden="false" customHeight="false" outlineLevel="0" collapsed="false">
      <c r="A1204" s="61" t="n">
        <v>1203</v>
      </c>
      <c r="B1204" s="62" t="n">
        <v>43488.6145833333</v>
      </c>
      <c r="C1204" s="63" t="n">
        <f aca="false">YEAR(B1204)</f>
        <v>2019</v>
      </c>
      <c r="D1204" s="32" t="s">
        <v>276</v>
      </c>
      <c r="E1204" s="64" t="n">
        <v>10875.7</v>
      </c>
      <c r="F1204" s="65" t="n">
        <v>-0.0035</v>
      </c>
      <c r="G1204" s="66" t="n">
        <v>-38.06495</v>
      </c>
      <c r="H1204" s="67" t="n">
        <f aca="false">E1204+IF(D1204="Long",1,-1)*G1204</f>
        <v>10913.76495</v>
      </c>
      <c r="I1204" s="68" t="n">
        <f aca="false">Assumptions!$B$58</f>
        <v>5.35750011455817</v>
      </c>
      <c r="J1204" s="68" t="n">
        <f aca="false">INDEX(Yearly!$L$5:$L$22,MATCH(C1204,Yearly!$A$5:$A$22,0))</f>
        <v>0.443379319825504</v>
      </c>
      <c r="K1204" s="68" t="n">
        <f aca="false">G1204-I1204-J1204</f>
        <v>-43.8658294343837</v>
      </c>
      <c r="L1204" s="69" t="n">
        <f aca="false">(I1204+J1204)/Assumptions!$B$8</f>
        <v>0.000255782539949322</v>
      </c>
      <c r="M1204" s="70" t="n">
        <f aca="false">F1204-L1204</f>
        <v>-0.00375578253994932</v>
      </c>
      <c r="N1204" s="71" t="n">
        <f aca="false">G1204*Assumptions!$B$7</f>
        <v>-299380.83175</v>
      </c>
      <c r="O1204" s="71" t="n">
        <f aca="false">K1204*Assumptions!$B$7</f>
        <v>-345004.748501428</v>
      </c>
      <c r="P1204" s="68" t="n">
        <f aca="false">P1203+G1204</f>
        <v>16228.08159</v>
      </c>
      <c r="Q1204" s="68" t="n">
        <f aca="false">MAX(Q1203,P1204)</f>
        <v>16623.381885</v>
      </c>
      <c r="R1204" s="68" t="n">
        <f aca="false">Q1204-P1204</f>
        <v>395.300294999999</v>
      </c>
      <c r="S1204" s="68" t="n">
        <f aca="false">S1203+K1204</f>
        <v>9137.92899011707</v>
      </c>
      <c r="T1204" s="68" t="n">
        <f aca="false">MAX(T1203,S1204)</f>
        <v>9631.8442355016</v>
      </c>
      <c r="U1204" s="68" t="n">
        <f aca="false">T1204-S1204</f>
        <v>493.915245384525</v>
      </c>
      <c r="V1204" s="70" t="n">
        <f aca="false">V1203+F1204</f>
        <v>2.63200000000001</v>
      </c>
      <c r="W1204" s="70" t="n">
        <f aca="false">MAX(W1203,V1204)</f>
        <v>2.66850000000001</v>
      </c>
      <c r="X1204" s="70" t="n">
        <f aca="false">W1204-V1204</f>
        <v>0.0365000000000002</v>
      </c>
      <c r="Y1204" s="70" t="n">
        <f aca="false">Y1203+M1204</f>
        <v>2.31936856865583</v>
      </c>
      <c r="Z1204" s="70" t="n">
        <f aca="false">MAX(Z1203,Y1204)</f>
        <v>2.36021687183496</v>
      </c>
      <c r="AA1204" s="70" t="n">
        <f aca="false">Z1204-Y1204</f>
        <v>0.0408483031791391</v>
      </c>
      <c r="AB1204" s="72" t="n">
        <f aca="false">AB1203*(1+F1204)</f>
        <v>11.9705454265582</v>
      </c>
      <c r="AC1204" s="73" t="n">
        <f aca="false">MAX(AC1203,AB1204)</f>
        <v>12.4172017673483</v>
      </c>
      <c r="AD1204" s="70" t="n">
        <f aca="false">1-AB1204/AC1204</f>
        <v>0.0359707725749096</v>
      </c>
      <c r="AE1204" s="73" t="n">
        <f aca="false">AE1203*(1+M1204)</f>
        <v>8.76169043999304</v>
      </c>
      <c r="AF1204" s="73" t="n">
        <f aca="false">MAX(AF1203,AE1204)</f>
        <v>9.12831198770223</v>
      </c>
      <c r="AG1204" s="70" t="n">
        <f aca="false">1-AE1204/AF1204</f>
        <v>0.0401631263483446</v>
      </c>
      <c r="AH1204" s="74" t="n">
        <f aca="false">IF(R1204&gt;0,AH1203+1,0)</f>
        <v>17</v>
      </c>
      <c r="AI1204" s="74" t="n">
        <f aca="false">IF(U1204&gt;0,AI1203+1,0)</f>
        <v>17</v>
      </c>
      <c r="AJ1204" s="74" t="n">
        <f aca="false">IF(G1204&gt;0,AJ1203+1,0)</f>
        <v>0</v>
      </c>
      <c r="AK1204" s="74" t="n">
        <f aca="false">IF(G1204&lt;=0,AK1203+1,0)</f>
        <v>3</v>
      </c>
      <c r="AL1204" s="74" t="n">
        <f aca="false">IF(K1204&gt;0,AL1203+1,0)</f>
        <v>0</v>
      </c>
      <c r="AM1204" s="74" t="n">
        <f aca="false">IF(K1204&lt;=0,AM1203+1,0)</f>
        <v>3</v>
      </c>
    </row>
    <row r="1205" customFormat="false" ht="15" hidden="false" customHeight="false" outlineLevel="0" collapsed="false">
      <c r="A1205" s="61" t="n">
        <v>1204</v>
      </c>
      <c r="B1205" s="62" t="n">
        <v>43490.40625</v>
      </c>
      <c r="C1205" s="63" t="n">
        <f aca="false">YEAR(B1205)</f>
        <v>2019</v>
      </c>
      <c r="D1205" s="32" t="s">
        <v>277</v>
      </c>
      <c r="E1205" s="64" t="n">
        <v>10913.3</v>
      </c>
      <c r="F1205" s="65" t="n">
        <v>-0.0043</v>
      </c>
      <c r="G1205" s="66" t="n">
        <v>-46.92719</v>
      </c>
      <c r="H1205" s="67" t="n">
        <f aca="false">E1205+IF(D1205="Long",1,-1)*G1205</f>
        <v>10866.37281</v>
      </c>
      <c r="I1205" s="68" t="n">
        <f aca="false">Assumptions!$B$58</f>
        <v>5.35750011455817</v>
      </c>
      <c r="J1205" s="68" t="n">
        <f aca="false">INDEX(Yearly!$L$5:$L$22,MATCH(C1205,Yearly!$A$5:$A$22,0))</f>
        <v>0.443379319825504</v>
      </c>
      <c r="K1205" s="68" t="n">
        <f aca="false">G1205-I1205-J1205</f>
        <v>-52.7280694343837</v>
      </c>
      <c r="L1205" s="69" t="n">
        <f aca="false">(I1205+J1205)/Assumptions!$B$8</f>
        <v>0.000255782539949322</v>
      </c>
      <c r="M1205" s="70" t="n">
        <f aca="false">F1205-L1205</f>
        <v>-0.00455578253994932</v>
      </c>
      <c r="N1205" s="71" t="n">
        <f aca="false">G1205*Assumptions!$B$7</f>
        <v>-369082.34935</v>
      </c>
      <c r="O1205" s="71" t="n">
        <f aca="false">K1205*Assumptions!$B$7</f>
        <v>-414706.266101428</v>
      </c>
      <c r="P1205" s="68" t="n">
        <f aca="false">P1204+G1205</f>
        <v>16181.1544</v>
      </c>
      <c r="Q1205" s="68" t="n">
        <f aca="false">MAX(Q1204,P1205)</f>
        <v>16623.381885</v>
      </c>
      <c r="R1205" s="68" t="n">
        <f aca="false">Q1205-P1205</f>
        <v>442.227484999999</v>
      </c>
      <c r="S1205" s="68" t="n">
        <f aca="false">S1204+K1205</f>
        <v>9085.20092068269</v>
      </c>
      <c r="T1205" s="68" t="n">
        <f aca="false">MAX(T1204,S1205)</f>
        <v>9631.8442355016</v>
      </c>
      <c r="U1205" s="68" t="n">
        <f aca="false">T1205-S1205</f>
        <v>546.64331481891</v>
      </c>
      <c r="V1205" s="70" t="n">
        <f aca="false">V1204+F1205</f>
        <v>2.62770000000001</v>
      </c>
      <c r="W1205" s="70" t="n">
        <f aca="false">MAX(W1204,V1205)</f>
        <v>2.66850000000001</v>
      </c>
      <c r="X1205" s="70" t="n">
        <f aca="false">W1205-V1205</f>
        <v>0.0408000000000004</v>
      </c>
      <c r="Y1205" s="70" t="n">
        <f aca="false">Y1204+M1205</f>
        <v>2.31481278611588</v>
      </c>
      <c r="Z1205" s="70" t="n">
        <f aca="false">MAX(Z1204,Y1205)</f>
        <v>2.36021687183496</v>
      </c>
      <c r="AA1205" s="70" t="n">
        <f aca="false">Z1205-Y1205</f>
        <v>0.0454040857190883</v>
      </c>
      <c r="AB1205" s="72" t="n">
        <f aca="false">AB1204*(1+F1205)</f>
        <v>11.919072081224</v>
      </c>
      <c r="AC1205" s="73" t="n">
        <f aca="false">MAX(AC1204,AB1205)</f>
        <v>12.4172017673483</v>
      </c>
      <c r="AD1205" s="70" t="n">
        <f aca="false">1-AB1205/AC1205</f>
        <v>0.0401160982528374</v>
      </c>
      <c r="AE1205" s="73" t="n">
        <f aca="false">AE1204*(1+M1205)</f>
        <v>8.72177408366608</v>
      </c>
      <c r="AF1205" s="73" t="n">
        <f aca="false">MAX(AF1204,AE1205)</f>
        <v>9.12831198770223</v>
      </c>
      <c r="AG1205" s="70" t="n">
        <f aca="false">1-AE1205/AF1205</f>
        <v>0.0445359344185265</v>
      </c>
      <c r="AH1205" s="74" t="n">
        <f aca="false">IF(R1205&gt;0,AH1204+1,0)</f>
        <v>18</v>
      </c>
      <c r="AI1205" s="74" t="n">
        <f aca="false">IF(U1205&gt;0,AI1204+1,0)</f>
        <v>18</v>
      </c>
      <c r="AJ1205" s="74" t="n">
        <f aca="false">IF(G1205&gt;0,AJ1204+1,0)</f>
        <v>0</v>
      </c>
      <c r="AK1205" s="74" t="n">
        <f aca="false">IF(G1205&lt;=0,AK1204+1,0)</f>
        <v>4</v>
      </c>
      <c r="AL1205" s="74" t="n">
        <f aca="false">IF(K1205&gt;0,AL1204+1,0)</f>
        <v>0</v>
      </c>
      <c r="AM1205" s="74" t="n">
        <f aca="false">IF(K1205&lt;=0,AM1204+1,0)</f>
        <v>4</v>
      </c>
    </row>
    <row r="1206" customFormat="false" ht="15" hidden="false" customHeight="false" outlineLevel="0" collapsed="false">
      <c r="A1206" s="61" t="n">
        <v>1205</v>
      </c>
      <c r="B1206" s="62" t="n">
        <v>43490.5729166667</v>
      </c>
      <c r="C1206" s="63" t="n">
        <f aca="false">YEAR(B1206)</f>
        <v>2019</v>
      </c>
      <c r="D1206" s="32" t="s">
        <v>276</v>
      </c>
      <c r="E1206" s="64" t="n">
        <v>10866.4</v>
      </c>
      <c r="F1206" s="65" t="n">
        <v>0.0126</v>
      </c>
      <c r="G1206" s="66" t="n">
        <v>136.91664</v>
      </c>
      <c r="H1206" s="67" t="n">
        <f aca="false">E1206+IF(D1206="Long",1,-1)*G1206</f>
        <v>10729.48336</v>
      </c>
      <c r="I1206" s="68" t="n">
        <f aca="false">Assumptions!$B$58</f>
        <v>5.35750011455817</v>
      </c>
      <c r="J1206" s="68" t="n">
        <f aca="false">INDEX(Yearly!$L$5:$L$22,MATCH(C1206,Yearly!$A$5:$A$22,0))</f>
        <v>0.443379319825504</v>
      </c>
      <c r="K1206" s="68" t="n">
        <f aca="false">G1206-I1206-J1206</f>
        <v>131.115760565616</v>
      </c>
      <c r="L1206" s="69" t="n">
        <f aca="false">(I1206+J1206)/Assumptions!$B$8</f>
        <v>0.000255782539949322</v>
      </c>
      <c r="M1206" s="70" t="n">
        <f aca="false">F1206-L1206</f>
        <v>0.0123442174600507</v>
      </c>
      <c r="N1206" s="71" t="n">
        <f aca="false">G1206*Assumptions!$B$7</f>
        <v>1076849.3736</v>
      </c>
      <c r="O1206" s="71" t="n">
        <f aca="false">K1206*Assumptions!$B$7</f>
        <v>1031225.45684857</v>
      </c>
      <c r="P1206" s="68" t="n">
        <f aca="false">P1205+G1206</f>
        <v>16318.07104</v>
      </c>
      <c r="Q1206" s="68" t="n">
        <f aca="false">MAX(Q1205,P1206)</f>
        <v>16623.381885</v>
      </c>
      <c r="R1206" s="68" t="n">
        <f aca="false">Q1206-P1206</f>
        <v>305.310845</v>
      </c>
      <c r="S1206" s="68" t="n">
        <f aca="false">S1205+K1206</f>
        <v>9216.31668124831</v>
      </c>
      <c r="T1206" s="68" t="n">
        <f aca="false">MAX(T1205,S1206)</f>
        <v>9631.8442355016</v>
      </c>
      <c r="U1206" s="68" t="n">
        <f aca="false">T1206-S1206</f>
        <v>415.527554253293</v>
      </c>
      <c r="V1206" s="70" t="n">
        <f aca="false">V1205+F1206</f>
        <v>2.6403</v>
      </c>
      <c r="W1206" s="70" t="n">
        <f aca="false">MAX(W1205,V1206)</f>
        <v>2.66850000000001</v>
      </c>
      <c r="X1206" s="70" t="n">
        <f aca="false">W1206-V1206</f>
        <v>0.0282000000000004</v>
      </c>
      <c r="Y1206" s="70" t="n">
        <f aca="false">Y1205+M1206</f>
        <v>2.32715700357593</v>
      </c>
      <c r="Z1206" s="70" t="n">
        <f aca="false">MAX(Z1205,Y1206)</f>
        <v>2.36021687183496</v>
      </c>
      <c r="AA1206" s="70" t="n">
        <f aca="false">Z1206-Y1206</f>
        <v>0.0330598682590377</v>
      </c>
      <c r="AB1206" s="72" t="n">
        <f aca="false">AB1205*(1+F1206)</f>
        <v>12.0692523894475</v>
      </c>
      <c r="AC1206" s="73" t="n">
        <f aca="false">MAX(AC1205,AB1206)</f>
        <v>12.4172017673483</v>
      </c>
      <c r="AD1206" s="70" t="n">
        <f aca="false">1-AB1206/AC1206</f>
        <v>0.0280215610908231</v>
      </c>
      <c r="AE1206" s="73" t="n">
        <f aca="false">AE1205*(1+M1206)</f>
        <v>8.82943755959229</v>
      </c>
      <c r="AF1206" s="73" t="n">
        <f aca="false">MAX(AF1205,AE1206)</f>
        <v>9.12831198770223</v>
      </c>
      <c r="AG1206" s="70" t="n">
        <f aca="false">1-AE1206/AF1206</f>
        <v>0.0327414782177247</v>
      </c>
      <c r="AH1206" s="74" t="n">
        <f aca="false">IF(R1206&gt;0,AH1205+1,0)</f>
        <v>19</v>
      </c>
      <c r="AI1206" s="74" t="n">
        <f aca="false">IF(U1206&gt;0,AI1205+1,0)</f>
        <v>19</v>
      </c>
      <c r="AJ1206" s="74" t="n">
        <f aca="false">IF(G1206&gt;0,AJ1205+1,0)</f>
        <v>1</v>
      </c>
      <c r="AK1206" s="74" t="n">
        <f aca="false">IF(G1206&lt;=0,AK1205+1,0)</f>
        <v>0</v>
      </c>
      <c r="AL1206" s="74" t="n">
        <f aca="false">IF(K1206&gt;0,AL1205+1,0)</f>
        <v>1</v>
      </c>
      <c r="AM1206" s="74" t="n">
        <f aca="false">IF(K1206&lt;=0,AM1205+1,0)</f>
        <v>0</v>
      </c>
    </row>
    <row r="1207" customFormat="false" ht="15" hidden="false" customHeight="false" outlineLevel="0" collapsed="false">
      <c r="A1207" s="61" t="n">
        <v>1206</v>
      </c>
      <c r="B1207" s="62" t="n">
        <v>43496.4479166667</v>
      </c>
      <c r="C1207" s="63" t="n">
        <f aca="false">YEAR(B1207)</f>
        <v>2019</v>
      </c>
      <c r="D1207" s="32" t="s">
        <v>277</v>
      </c>
      <c r="E1207" s="64" t="n">
        <v>10729.6</v>
      </c>
      <c r="F1207" s="65" t="n">
        <v>0.022</v>
      </c>
      <c r="G1207" s="66" t="n">
        <v>236.0512</v>
      </c>
      <c r="H1207" s="67" t="n">
        <f aca="false">E1207+IF(D1207="Long",1,-1)*G1207</f>
        <v>10965.6512</v>
      </c>
      <c r="I1207" s="68" t="n">
        <f aca="false">Assumptions!$B$58</f>
        <v>5.35750011455817</v>
      </c>
      <c r="J1207" s="68" t="n">
        <f aca="false">INDEX(Yearly!$L$5:$L$22,MATCH(C1207,Yearly!$A$5:$A$22,0))</f>
        <v>0.443379319825504</v>
      </c>
      <c r="K1207" s="68" t="n">
        <f aca="false">G1207-I1207-J1207</f>
        <v>230.250320565616</v>
      </c>
      <c r="L1207" s="69" t="n">
        <f aca="false">(I1207+J1207)/Assumptions!$B$8</f>
        <v>0.000255782539949322</v>
      </c>
      <c r="M1207" s="70" t="n">
        <f aca="false">F1207-L1207</f>
        <v>0.0217442174600507</v>
      </c>
      <c r="N1207" s="71" t="n">
        <f aca="false">G1207*Assumptions!$B$7</f>
        <v>1856542.688</v>
      </c>
      <c r="O1207" s="71" t="n">
        <f aca="false">K1207*Assumptions!$B$7</f>
        <v>1810918.77124857</v>
      </c>
      <c r="P1207" s="68" t="n">
        <f aca="false">P1206+G1207</f>
        <v>16554.12224</v>
      </c>
      <c r="Q1207" s="68" t="n">
        <f aca="false">MAX(Q1206,P1207)</f>
        <v>16623.381885</v>
      </c>
      <c r="R1207" s="68" t="n">
        <f aca="false">Q1207-P1207</f>
        <v>69.2596449999983</v>
      </c>
      <c r="S1207" s="68" t="n">
        <f aca="false">S1206+K1207</f>
        <v>9446.56700181392</v>
      </c>
      <c r="T1207" s="68" t="n">
        <f aca="false">MAX(T1206,S1207)</f>
        <v>9631.8442355016</v>
      </c>
      <c r="U1207" s="68" t="n">
        <f aca="false">T1207-S1207</f>
        <v>185.277233687677</v>
      </c>
      <c r="V1207" s="70" t="n">
        <f aca="false">V1206+F1207</f>
        <v>2.6623</v>
      </c>
      <c r="W1207" s="70" t="n">
        <f aca="false">MAX(W1206,V1207)</f>
        <v>2.66850000000001</v>
      </c>
      <c r="X1207" s="70" t="n">
        <f aca="false">W1207-V1207</f>
        <v>0.00620000000000065</v>
      </c>
      <c r="Y1207" s="70" t="n">
        <f aca="false">Y1206+M1207</f>
        <v>2.34890122103598</v>
      </c>
      <c r="Z1207" s="70" t="n">
        <f aca="false">MAX(Z1206,Y1207)</f>
        <v>2.36021687183496</v>
      </c>
      <c r="AA1207" s="70" t="n">
        <f aca="false">Z1207-Y1207</f>
        <v>0.0113156507989869</v>
      </c>
      <c r="AB1207" s="72" t="n">
        <f aca="false">AB1206*(1+F1207)</f>
        <v>12.3347759420153</v>
      </c>
      <c r="AC1207" s="73" t="n">
        <f aca="false">MAX(AC1206,AB1207)</f>
        <v>12.4172017673483</v>
      </c>
      <c r="AD1207" s="70" t="n">
        <f aca="false">1-AB1207/AC1207</f>
        <v>0.00663803543482122</v>
      </c>
      <c r="AE1207" s="73" t="n">
        <f aca="false">AE1206*(1+M1207)</f>
        <v>9.021426769938</v>
      </c>
      <c r="AF1207" s="73" t="n">
        <f aca="false">MAX(AF1206,AE1207)</f>
        <v>9.12831198770223</v>
      </c>
      <c r="AG1207" s="70" t="n">
        <f aca="false">1-AE1207/AF1207</f>
        <v>0.0117091985800036</v>
      </c>
      <c r="AH1207" s="74" t="n">
        <f aca="false">IF(R1207&gt;0,AH1206+1,0)</f>
        <v>20</v>
      </c>
      <c r="AI1207" s="74" t="n">
        <f aca="false">IF(U1207&gt;0,AI1206+1,0)</f>
        <v>20</v>
      </c>
      <c r="AJ1207" s="74" t="n">
        <f aca="false">IF(G1207&gt;0,AJ1206+1,0)</f>
        <v>2</v>
      </c>
      <c r="AK1207" s="74" t="n">
        <f aca="false">IF(G1207&lt;=0,AK1206+1,0)</f>
        <v>0</v>
      </c>
      <c r="AL1207" s="74" t="n">
        <f aca="false">IF(K1207&gt;0,AL1206+1,0)</f>
        <v>2</v>
      </c>
      <c r="AM1207" s="74" t="n">
        <f aca="false">IF(K1207&lt;=0,AM1206+1,0)</f>
        <v>0</v>
      </c>
    </row>
    <row r="1208" customFormat="false" ht="15" hidden="false" customHeight="false" outlineLevel="0" collapsed="false">
      <c r="A1208" s="61" t="n">
        <v>1207</v>
      </c>
      <c r="B1208" s="62" t="n">
        <v>43504.5520833333</v>
      </c>
      <c r="C1208" s="63" t="n">
        <f aca="false">YEAR(B1208)</f>
        <v>2019</v>
      </c>
      <c r="D1208" s="32" t="s">
        <v>276</v>
      </c>
      <c r="E1208" s="64" t="n">
        <v>10965.9</v>
      </c>
      <c r="F1208" s="65" t="n">
        <v>-0.0041</v>
      </c>
      <c r="G1208" s="66" t="n">
        <v>-44.96019</v>
      </c>
      <c r="H1208" s="67" t="n">
        <f aca="false">E1208+IF(D1208="Long",1,-1)*G1208</f>
        <v>11010.86019</v>
      </c>
      <c r="I1208" s="68" t="n">
        <f aca="false">Assumptions!$B$58</f>
        <v>5.35750011455817</v>
      </c>
      <c r="J1208" s="68" t="n">
        <f aca="false">INDEX(Yearly!$L$5:$L$22,MATCH(C1208,Yearly!$A$5:$A$22,0))</f>
        <v>0.443379319825504</v>
      </c>
      <c r="K1208" s="68" t="n">
        <f aca="false">G1208-I1208-J1208</f>
        <v>-50.7610694343837</v>
      </c>
      <c r="L1208" s="69" t="n">
        <f aca="false">(I1208+J1208)/Assumptions!$B$8</f>
        <v>0.000255782539949322</v>
      </c>
      <c r="M1208" s="70" t="n">
        <f aca="false">F1208-L1208</f>
        <v>-0.00435578253994932</v>
      </c>
      <c r="N1208" s="71" t="n">
        <f aca="false">G1208*Assumptions!$B$7</f>
        <v>-353611.89435</v>
      </c>
      <c r="O1208" s="71" t="n">
        <f aca="false">K1208*Assumptions!$B$7</f>
        <v>-399235.811101428</v>
      </c>
      <c r="P1208" s="68" t="n">
        <f aca="false">P1207+G1208</f>
        <v>16509.16205</v>
      </c>
      <c r="Q1208" s="68" t="n">
        <f aca="false">MAX(Q1207,P1208)</f>
        <v>16623.381885</v>
      </c>
      <c r="R1208" s="68" t="n">
        <f aca="false">Q1208-P1208</f>
        <v>114.219835</v>
      </c>
      <c r="S1208" s="68" t="n">
        <f aca="false">S1207+K1208</f>
        <v>9395.80593237954</v>
      </c>
      <c r="T1208" s="68" t="n">
        <f aca="false">MAX(T1207,S1208)</f>
        <v>9631.8442355016</v>
      </c>
      <c r="U1208" s="68" t="n">
        <f aca="false">T1208-S1208</f>
        <v>236.038303122061</v>
      </c>
      <c r="V1208" s="70" t="n">
        <f aca="false">V1207+F1208</f>
        <v>2.6582</v>
      </c>
      <c r="W1208" s="70" t="n">
        <f aca="false">MAX(W1207,V1208)</f>
        <v>2.66850000000001</v>
      </c>
      <c r="X1208" s="70" t="n">
        <f aca="false">W1208-V1208</f>
        <v>0.0103000000000009</v>
      </c>
      <c r="Y1208" s="70" t="n">
        <f aca="false">Y1207+M1208</f>
        <v>2.34454543849603</v>
      </c>
      <c r="Z1208" s="70" t="n">
        <f aca="false">MAX(Z1207,Y1208)</f>
        <v>2.36021687183496</v>
      </c>
      <c r="AA1208" s="70" t="n">
        <f aca="false">Z1208-Y1208</f>
        <v>0.0156714333389361</v>
      </c>
      <c r="AB1208" s="72" t="n">
        <f aca="false">AB1207*(1+F1208)</f>
        <v>12.284203360653</v>
      </c>
      <c r="AC1208" s="73" t="n">
        <f aca="false">MAX(AC1207,AB1208)</f>
        <v>12.4172017673483</v>
      </c>
      <c r="AD1208" s="70" t="n">
        <f aca="false">1-AB1208/AC1208</f>
        <v>0.0107108194895384</v>
      </c>
      <c r="AE1208" s="73" t="n">
        <f aca="false">AE1207*(1+M1208)</f>
        <v>8.98213139672807</v>
      </c>
      <c r="AF1208" s="73" t="n">
        <f aca="false">MAX(AF1207,AE1208)</f>
        <v>9.12831198770223</v>
      </c>
      <c r="AG1208" s="70" t="n">
        <f aca="false">1-AE1208/AF1208</f>
        <v>0.0160139783972213</v>
      </c>
      <c r="AH1208" s="74" t="n">
        <f aca="false">IF(R1208&gt;0,AH1207+1,0)</f>
        <v>21</v>
      </c>
      <c r="AI1208" s="74" t="n">
        <f aca="false">IF(U1208&gt;0,AI1207+1,0)</f>
        <v>21</v>
      </c>
      <c r="AJ1208" s="74" t="n">
        <f aca="false">IF(G1208&gt;0,AJ1207+1,0)</f>
        <v>0</v>
      </c>
      <c r="AK1208" s="74" t="n">
        <f aca="false">IF(G1208&lt;=0,AK1207+1,0)</f>
        <v>1</v>
      </c>
      <c r="AL1208" s="74" t="n">
        <f aca="false">IF(K1208&gt;0,AL1207+1,0)</f>
        <v>0</v>
      </c>
      <c r="AM1208" s="74" t="n">
        <f aca="false">IF(K1208&lt;=0,AM1207+1,0)</f>
        <v>1</v>
      </c>
    </row>
    <row r="1209" customFormat="false" ht="15" hidden="false" customHeight="false" outlineLevel="0" collapsed="false">
      <c r="A1209" s="61" t="n">
        <v>1208</v>
      </c>
      <c r="B1209" s="62" t="n">
        <v>43504.59375</v>
      </c>
      <c r="C1209" s="63" t="n">
        <f aca="false">YEAR(B1209)</f>
        <v>2019</v>
      </c>
      <c r="D1209" s="32" t="s">
        <v>277</v>
      </c>
      <c r="E1209" s="64" t="n">
        <v>11010.45</v>
      </c>
      <c r="F1209" s="65" t="n">
        <v>-0.0067</v>
      </c>
      <c r="G1209" s="66" t="n">
        <v>-73.770015</v>
      </c>
      <c r="H1209" s="67" t="n">
        <f aca="false">E1209+IF(D1209="Long",1,-1)*G1209</f>
        <v>10936.679985</v>
      </c>
      <c r="I1209" s="68" t="n">
        <f aca="false">Assumptions!$B$58</f>
        <v>5.35750011455817</v>
      </c>
      <c r="J1209" s="68" t="n">
        <f aca="false">INDEX(Yearly!$L$5:$L$22,MATCH(C1209,Yearly!$A$5:$A$22,0))</f>
        <v>0.443379319825504</v>
      </c>
      <c r="K1209" s="68" t="n">
        <f aca="false">G1209-I1209-J1209</f>
        <v>-79.5708944343837</v>
      </c>
      <c r="L1209" s="69" t="n">
        <f aca="false">(I1209+J1209)/Assumptions!$B$8</f>
        <v>0.000255782539949322</v>
      </c>
      <c r="M1209" s="70" t="n">
        <f aca="false">F1209-L1209</f>
        <v>-0.00695578253994932</v>
      </c>
      <c r="N1209" s="71" t="n">
        <f aca="false">G1209*Assumptions!$B$7</f>
        <v>-580201.167975</v>
      </c>
      <c r="O1209" s="71" t="n">
        <f aca="false">K1209*Assumptions!$B$7</f>
        <v>-625825.084726428</v>
      </c>
      <c r="P1209" s="68" t="n">
        <f aca="false">P1208+G1209</f>
        <v>16435.392035</v>
      </c>
      <c r="Q1209" s="68" t="n">
        <f aca="false">MAX(Q1208,P1209)</f>
        <v>16623.381885</v>
      </c>
      <c r="R1209" s="68" t="n">
        <f aca="false">Q1209-P1209</f>
        <v>187.989849999998</v>
      </c>
      <c r="S1209" s="68" t="n">
        <f aca="false">S1208+K1209</f>
        <v>9316.23503794516</v>
      </c>
      <c r="T1209" s="68" t="n">
        <f aca="false">MAX(T1208,S1209)</f>
        <v>9631.8442355016</v>
      </c>
      <c r="U1209" s="68" t="n">
        <f aca="false">T1209-S1209</f>
        <v>315.609197556445</v>
      </c>
      <c r="V1209" s="70" t="n">
        <f aca="false">V1208+F1209</f>
        <v>2.6515</v>
      </c>
      <c r="W1209" s="70" t="n">
        <f aca="false">MAX(W1208,V1209)</f>
        <v>2.66850000000001</v>
      </c>
      <c r="X1209" s="70" t="n">
        <f aca="false">W1209-V1209</f>
        <v>0.0170000000000008</v>
      </c>
      <c r="Y1209" s="70" t="n">
        <f aca="false">Y1208+M1209</f>
        <v>2.33758965595608</v>
      </c>
      <c r="Z1209" s="70" t="n">
        <f aca="false">MAX(Z1208,Y1209)</f>
        <v>2.36021687183496</v>
      </c>
      <c r="AA1209" s="70" t="n">
        <f aca="false">Z1209-Y1209</f>
        <v>0.0226272158788854</v>
      </c>
      <c r="AB1209" s="72" t="n">
        <f aca="false">AB1208*(1+F1209)</f>
        <v>12.2018991981367</v>
      </c>
      <c r="AC1209" s="73" t="n">
        <f aca="false">MAX(AC1208,AB1209)</f>
        <v>12.4172017673483</v>
      </c>
      <c r="AD1209" s="70" t="n">
        <f aca="false">1-AB1209/AC1209</f>
        <v>0.0173390569989585</v>
      </c>
      <c r="AE1209" s="73" t="n">
        <f aca="false">AE1208*(1+M1209)</f>
        <v>8.91965364398718</v>
      </c>
      <c r="AF1209" s="73" t="n">
        <f aca="false">MAX(AF1208,AE1209)</f>
        <v>9.12831198770223</v>
      </c>
      <c r="AG1209" s="70" t="n">
        <f aca="false">1-AE1209/AF1209</f>
        <v>0.02285837118584</v>
      </c>
      <c r="AH1209" s="74" t="n">
        <f aca="false">IF(R1209&gt;0,AH1208+1,0)</f>
        <v>22</v>
      </c>
      <c r="AI1209" s="74" t="n">
        <f aca="false">IF(U1209&gt;0,AI1208+1,0)</f>
        <v>22</v>
      </c>
      <c r="AJ1209" s="74" t="n">
        <f aca="false">IF(G1209&gt;0,AJ1208+1,0)</f>
        <v>0</v>
      </c>
      <c r="AK1209" s="74" t="n">
        <f aca="false">IF(G1209&lt;=0,AK1208+1,0)</f>
        <v>2</v>
      </c>
      <c r="AL1209" s="74" t="n">
        <f aca="false">IF(K1209&gt;0,AL1208+1,0)</f>
        <v>0</v>
      </c>
      <c r="AM1209" s="74" t="n">
        <f aca="false">IF(K1209&lt;=0,AM1208+1,0)</f>
        <v>2</v>
      </c>
    </row>
    <row r="1210" customFormat="false" ht="15" hidden="false" customHeight="false" outlineLevel="0" collapsed="false">
      <c r="A1210" s="61" t="n">
        <v>1209</v>
      </c>
      <c r="B1210" s="62" t="n">
        <v>43504.6354166667</v>
      </c>
      <c r="C1210" s="63" t="n">
        <f aca="false">YEAR(B1210)</f>
        <v>2019</v>
      </c>
      <c r="D1210" s="32" t="s">
        <v>276</v>
      </c>
      <c r="E1210" s="64" t="n">
        <v>10936.35</v>
      </c>
      <c r="F1210" s="65" t="n">
        <v>0.0183</v>
      </c>
      <c r="G1210" s="66" t="n">
        <v>200.135205</v>
      </c>
      <c r="H1210" s="67" t="n">
        <f aca="false">E1210+IF(D1210="Long",1,-1)*G1210</f>
        <v>10736.214795</v>
      </c>
      <c r="I1210" s="68" t="n">
        <f aca="false">Assumptions!$B$58</f>
        <v>5.35750011455817</v>
      </c>
      <c r="J1210" s="68" t="n">
        <f aca="false">INDEX(Yearly!$L$5:$L$22,MATCH(C1210,Yearly!$A$5:$A$22,0))</f>
        <v>0.443379319825504</v>
      </c>
      <c r="K1210" s="68" t="n">
        <f aca="false">G1210-I1210-J1210</f>
        <v>194.334325565616</v>
      </c>
      <c r="L1210" s="69" t="n">
        <f aca="false">(I1210+J1210)/Assumptions!$B$8</f>
        <v>0.000255782539949322</v>
      </c>
      <c r="M1210" s="70" t="n">
        <f aca="false">F1210-L1210</f>
        <v>0.0180442174600507</v>
      </c>
      <c r="N1210" s="71" t="n">
        <f aca="false">G1210*Assumptions!$B$7</f>
        <v>1574063.387325</v>
      </c>
      <c r="O1210" s="71" t="n">
        <f aca="false">K1210*Assumptions!$B$7</f>
        <v>1528439.47057357</v>
      </c>
      <c r="P1210" s="68" t="n">
        <f aca="false">P1209+G1210</f>
        <v>16635.52724</v>
      </c>
      <c r="Q1210" s="68" t="n">
        <f aca="false">MAX(Q1209,P1210)</f>
        <v>16635.52724</v>
      </c>
      <c r="R1210" s="68" t="n">
        <f aca="false">Q1210-P1210</f>
        <v>0</v>
      </c>
      <c r="S1210" s="68" t="n">
        <f aca="false">S1209+K1210</f>
        <v>9510.56936351077</v>
      </c>
      <c r="T1210" s="68" t="n">
        <f aca="false">MAX(T1209,S1210)</f>
        <v>9631.8442355016</v>
      </c>
      <c r="U1210" s="68" t="n">
        <f aca="false">T1210-S1210</f>
        <v>121.274871990829</v>
      </c>
      <c r="V1210" s="70" t="n">
        <f aca="false">V1209+F1210</f>
        <v>2.6698</v>
      </c>
      <c r="W1210" s="70" t="n">
        <f aca="false">MAX(W1209,V1210)</f>
        <v>2.6698</v>
      </c>
      <c r="X1210" s="70" t="n">
        <f aca="false">W1210-V1210</f>
        <v>0</v>
      </c>
      <c r="Y1210" s="70" t="n">
        <f aca="false">Y1209+M1210</f>
        <v>2.35563387341613</v>
      </c>
      <c r="Z1210" s="70" t="n">
        <f aca="false">MAX(Z1209,Y1210)</f>
        <v>2.36021687183496</v>
      </c>
      <c r="AA1210" s="70" t="n">
        <f aca="false">Z1210-Y1210</f>
        <v>0.00458299841883481</v>
      </c>
      <c r="AB1210" s="72" t="n">
        <f aca="false">AB1209*(1+F1210)</f>
        <v>12.4251939534626</v>
      </c>
      <c r="AC1210" s="73" t="n">
        <f aca="false">MAX(AC1209,AB1210)</f>
        <v>12.4251939534626</v>
      </c>
      <c r="AD1210" s="70" t="n">
        <f aca="false">1-AB1210/AC1210</f>
        <v>0</v>
      </c>
      <c r="AE1210" s="73" t="n">
        <f aca="false">AE1209*(1+M1210)</f>
        <v>9.08060181400762</v>
      </c>
      <c r="AF1210" s="73" t="n">
        <f aca="false">MAX(AF1209,AE1210)</f>
        <v>9.12831198770223</v>
      </c>
      <c r="AG1210" s="70" t="n">
        <f aca="false">1-AE1210/AF1210</f>
        <v>0.00522661514624923</v>
      </c>
      <c r="AH1210" s="74" t="n">
        <f aca="false">IF(R1210&gt;0,AH1209+1,0)</f>
        <v>0</v>
      </c>
      <c r="AI1210" s="74" t="n">
        <f aca="false">IF(U1210&gt;0,AI1209+1,0)</f>
        <v>23</v>
      </c>
      <c r="AJ1210" s="74" t="n">
        <f aca="false">IF(G1210&gt;0,AJ1209+1,0)</f>
        <v>1</v>
      </c>
      <c r="AK1210" s="74" t="n">
        <f aca="false">IF(G1210&lt;=0,AK1209+1,0)</f>
        <v>0</v>
      </c>
      <c r="AL1210" s="74" t="n">
        <f aca="false">IF(K1210&gt;0,AL1209+1,0)</f>
        <v>1</v>
      </c>
      <c r="AM1210" s="74" t="n">
        <f aca="false">IF(K1210&lt;=0,AM1209+1,0)</f>
        <v>0</v>
      </c>
    </row>
    <row r="1211" customFormat="false" ht="15" hidden="false" customHeight="false" outlineLevel="0" collapsed="false">
      <c r="A1211" s="61" t="n">
        <v>1210</v>
      </c>
      <c r="B1211" s="62" t="n">
        <v>43516.6354166667</v>
      </c>
      <c r="C1211" s="63" t="n">
        <f aca="false">YEAR(B1211)</f>
        <v>2019</v>
      </c>
      <c r="D1211" s="32" t="s">
        <v>277</v>
      </c>
      <c r="E1211" s="64" t="n">
        <v>10736.7</v>
      </c>
      <c r="F1211" s="65" t="n">
        <v>0.0041</v>
      </c>
      <c r="G1211" s="66" t="n">
        <v>44.02047</v>
      </c>
      <c r="H1211" s="67" t="n">
        <f aca="false">E1211+IF(D1211="Long",1,-1)*G1211</f>
        <v>10780.72047</v>
      </c>
      <c r="I1211" s="68" t="n">
        <f aca="false">Assumptions!$B$58</f>
        <v>5.35750011455817</v>
      </c>
      <c r="J1211" s="68" t="n">
        <f aca="false">INDEX(Yearly!$L$5:$L$22,MATCH(C1211,Yearly!$A$5:$A$22,0))</f>
        <v>0.443379319825504</v>
      </c>
      <c r="K1211" s="68" t="n">
        <f aca="false">G1211-I1211-J1211</f>
        <v>38.2195905656163</v>
      </c>
      <c r="L1211" s="69" t="n">
        <f aca="false">(I1211+J1211)/Assumptions!$B$8</f>
        <v>0.000255782539949322</v>
      </c>
      <c r="M1211" s="70" t="n">
        <f aca="false">F1211-L1211</f>
        <v>0.00384421746005068</v>
      </c>
      <c r="N1211" s="71" t="n">
        <f aca="false">G1211*Assumptions!$B$7</f>
        <v>346220.99655</v>
      </c>
      <c r="O1211" s="71" t="n">
        <f aca="false">K1211*Assumptions!$B$7</f>
        <v>300597.079798572</v>
      </c>
      <c r="P1211" s="68" t="n">
        <f aca="false">P1210+G1211</f>
        <v>16679.54771</v>
      </c>
      <c r="Q1211" s="68" t="n">
        <f aca="false">MAX(Q1210,P1211)</f>
        <v>16679.54771</v>
      </c>
      <c r="R1211" s="68" t="n">
        <f aca="false">Q1211-P1211</f>
        <v>0</v>
      </c>
      <c r="S1211" s="68" t="n">
        <f aca="false">S1210+K1211</f>
        <v>9548.78895407639</v>
      </c>
      <c r="T1211" s="68" t="n">
        <f aca="false">MAX(T1210,S1211)</f>
        <v>9631.8442355016</v>
      </c>
      <c r="U1211" s="68" t="n">
        <f aca="false">T1211-S1211</f>
        <v>83.0552814252114</v>
      </c>
      <c r="V1211" s="70" t="n">
        <f aca="false">V1210+F1211</f>
        <v>2.6739</v>
      </c>
      <c r="W1211" s="70" t="n">
        <f aca="false">MAX(W1210,V1211)</f>
        <v>2.6739</v>
      </c>
      <c r="X1211" s="70" t="n">
        <f aca="false">W1211-V1211</f>
        <v>0</v>
      </c>
      <c r="Y1211" s="70" t="n">
        <f aca="false">Y1210+M1211</f>
        <v>2.35947809087618</v>
      </c>
      <c r="Z1211" s="70" t="n">
        <f aca="false">MAX(Z1210,Y1211)</f>
        <v>2.36021687183496</v>
      </c>
      <c r="AA1211" s="70" t="n">
        <f aca="false">Z1211-Y1211</f>
        <v>0.000738780958783991</v>
      </c>
      <c r="AB1211" s="72" t="n">
        <f aca="false">AB1210*(1+F1211)</f>
        <v>12.4761372486718</v>
      </c>
      <c r="AC1211" s="73" t="n">
        <f aca="false">MAX(AC1210,AB1211)</f>
        <v>12.4761372486718</v>
      </c>
      <c r="AD1211" s="70" t="n">
        <f aca="false">1-AB1211/AC1211</f>
        <v>0</v>
      </c>
      <c r="AE1211" s="73" t="n">
        <f aca="false">AE1210*(1+M1211)</f>
        <v>9.1155096220488</v>
      </c>
      <c r="AF1211" s="73" t="n">
        <f aca="false">MAX(AF1210,AE1211)</f>
        <v>9.12831198770223</v>
      </c>
      <c r="AG1211" s="70" t="n">
        <f aca="false">1-AE1211/AF1211</f>
        <v>0.00140248993140069</v>
      </c>
      <c r="AH1211" s="74" t="n">
        <f aca="false">IF(R1211&gt;0,AH1210+1,0)</f>
        <v>0</v>
      </c>
      <c r="AI1211" s="74" t="n">
        <f aca="false">IF(U1211&gt;0,AI1210+1,0)</f>
        <v>24</v>
      </c>
      <c r="AJ1211" s="74" t="n">
        <f aca="false">IF(G1211&gt;0,AJ1210+1,0)</f>
        <v>2</v>
      </c>
      <c r="AK1211" s="74" t="n">
        <f aca="false">IF(G1211&lt;=0,AK1210+1,0)</f>
        <v>0</v>
      </c>
      <c r="AL1211" s="74" t="n">
        <f aca="false">IF(K1211&gt;0,AL1210+1,0)</f>
        <v>2</v>
      </c>
      <c r="AM1211" s="74" t="n">
        <f aca="false">IF(K1211&lt;=0,AM1210+1,0)</f>
        <v>0</v>
      </c>
    </row>
    <row r="1212" customFormat="false" ht="15" hidden="false" customHeight="false" outlineLevel="0" collapsed="false">
      <c r="A1212" s="61" t="n">
        <v>1211</v>
      </c>
      <c r="B1212" s="62" t="n">
        <v>43522.40625</v>
      </c>
      <c r="C1212" s="63" t="n">
        <f aca="false">YEAR(B1212)</f>
        <v>2019</v>
      </c>
      <c r="D1212" s="32" t="s">
        <v>276</v>
      </c>
      <c r="E1212" s="64" t="n">
        <v>10780.7</v>
      </c>
      <c r="F1212" s="65" t="n">
        <v>-0.0043</v>
      </c>
      <c r="G1212" s="66" t="n">
        <v>-46.35701</v>
      </c>
      <c r="H1212" s="67" t="n">
        <f aca="false">E1212+IF(D1212="Long",1,-1)*G1212</f>
        <v>10827.05701</v>
      </c>
      <c r="I1212" s="68" t="n">
        <f aca="false">Assumptions!$B$58</f>
        <v>5.35750011455817</v>
      </c>
      <c r="J1212" s="68" t="n">
        <f aca="false">INDEX(Yearly!$L$5:$L$22,MATCH(C1212,Yearly!$A$5:$A$22,0))</f>
        <v>0.443379319825504</v>
      </c>
      <c r="K1212" s="68" t="n">
        <f aca="false">G1212-I1212-J1212</f>
        <v>-52.1578894343837</v>
      </c>
      <c r="L1212" s="69" t="n">
        <f aca="false">(I1212+J1212)/Assumptions!$B$8</f>
        <v>0.000255782539949322</v>
      </c>
      <c r="M1212" s="70" t="n">
        <f aca="false">F1212-L1212</f>
        <v>-0.00455578253994932</v>
      </c>
      <c r="N1212" s="71" t="n">
        <f aca="false">G1212*Assumptions!$B$7</f>
        <v>-364597.88365</v>
      </c>
      <c r="O1212" s="71" t="n">
        <f aca="false">K1212*Assumptions!$B$7</f>
        <v>-410221.800401428</v>
      </c>
      <c r="P1212" s="68" t="n">
        <f aca="false">P1211+G1212</f>
        <v>16633.1907</v>
      </c>
      <c r="Q1212" s="68" t="n">
        <f aca="false">MAX(Q1211,P1212)</f>
        <v>16679.54771</v>
      </c>
      <c r="R1212" s="68" t="n">
        <f aca="false">Q1212-P1212</f>
        <v>46.3570099999997</v>
      </c>
      <c r="S1212" s="68" t="n">
        <f aca="false">S1211+K1212</f>
        <v>9496.631064642</v>
      </c>
      <c r="T1212" s="68" t="n">
        <f aca="false">MAX(T1211,S1212)</f>
        <v>9631.8442355016</v>
      </c>
      <c r="U1212" s="68" t="n">
        <f aca="false">T1212-S1212</f>
        <v>135.213170859595</v>
      </c>
      <c r="V1212" s="70" t="n">
        <f aca="false">V1211+F1212</f>
        <v>2.6696</v>
      </c>
      <c r="W1212" s="70" t="n">
        <f aca="false">MAX(W1211,V1212)</f>
        <v>2.6739</v>
      </c>
      <c r="X1212" s="70" t="n">
        <f aca="false">W1212-V1212</f>
        <v>0.00430000000000019</v>
      </c>
      <c r="Y1212" s="70" t="n">
        <f aca="false">Y1211+M1212</f>
        <v>2.35492230833623</v>
      </c>
      <c r="Z1212" s="70" t="n">
        <f aca="false">MAX(Z1211,Y1212)</f>
        <v>2.36021687183496</v>
      </c>
      <c r="AA1212" s="70" t="n">
        <f aca="false">Z1212-Y1212</f>
        <v>0.00529456349873314</v>
      </c>
      <c r="AB1212" s="72" t="n">
        <f aca="false">AB1211*(1+F1212)</f>
        <v>12.4224898585025</v>
      </c>
      <c r="AC1212" s="73" t="n">
        <f aca="false">MAX(AC1211,AB1212)</f>
        <v>12.4761372486718</v>
      </c>
      <c r="AD1212" s="70" t="n">
        <f aca="false">1-AB1212/AC1212</f>
        <v>0.00429999999999997</v>
      </c>
      <c r="AE1212" s="73" t="n">
        <f aca="false">AE1211*(1+M1212)</f>
        <v>9.07398134246993</v>
      </c>
      <c r="AF1212" s="73" t="n">
        <f aca="false">MAX(AF1211,AE1212)</f>
        <v>9.12831198770223</v>
      </c>
      <c r="AG1212" s="70" t="n">
        <f aca="false">1-AE1212/AF1212</f>
        <v>0.00595188303220817</v>
      </c>
      <c r="AH1212" s="74" t="n">
        <f aca="false">IF(R1212&gt;0,AH1211+1,0)</f>
        <v>1</v>
      </c>
      <c r="AI1212" s="74" t="n">
        <f aca="false">IF(U1212&gt;0,AI1211+1,0)</f>
        <v>25</v>
      </c>
      <c r="AJ1212" s="74" t="n">
        <f aca="false">IF(G1212&gt;0,AJ1211+1,0)</f>
        <v>0</v>
      </c>
      <c r="AK1212" s="74" t="n">
        <f aca="false">IF(G1212&lt;=0,AK1211+1,0)</f>
        <v>1</v>
      </c>
      <c r="AL1212" s="74" t="n">
        <f aca="false">IF(K1212&gt;0,AL1211+1,0)</f>
        <v>0</v>
      </c>
      <c r="AM1212" s="74" t="n">
        <f aca="false">IF(K1212&lt;=0,AM1211+1,0)</f>
        <v>1</v>
      </c>
    </row>
    <row r="1213" customFormat="false" ht="15" hidden="false" customHeight="false" outlineLevel="0" collapsed="false">
      <c r="A1213" s="61" t="n">
        <v>1212</v>
      </c>
      <c r="B1213" s="62" t="n">
        <v>43522.5104166667</v>
      </c>
      <c r="C1213" s="63" t="n">
        <f aca="false">YEAR(B1213)</f>
        <v>2019</v>
      </c>
      <c r="D1213" s="32" t="s">
        <v>277</v>
      </c>
      <c r="E1213" s="64" t="n">
        <v>10827.1</v>
      </c>
      <c r="F1213" s="65" t="n">
        <v>-0.006</v>
      </c>
      <c r="G1213" s="66" t="n">
        <v>-64.9626</v>
      </c>
      <c r="H1213" s="67" t="n">
        <f aca="false">E1213+IF(D1213="Long",1,-1)*G1213</f>
        <v>10762.1374</v>
      </c>
      <c r="I1213" s="68" t="n">
        <f aca="false">Assumptions!$B$58</f>
        <v>5.35750011455817</v>
      </c>
      <c r="J1213" s="68" t="n">
        <f aca="false">INDEX(Yearly!$L$5:$L$22,MATCH(C1213,Yearly!$A$5:$A$22,0))</f>
        <v>0.443379319825504</v>
      </c>
      <c r="K1213" s="68" t="n">
        <f aca="false">G1213-I1213-J1213</f>
        <v>-70.7634794343837</v>
      </c>
      <c r="L1213" s="69" t="n">
        <f aca="false">(I1213+J1213)/Assumptions!$B$8</f>
        <v>0.000255782539949322</v>
      </c>
      <c r="M1213" s="70" t="n">
        <f aca="false">F1213-L1213</f>
        <v>-0.00625578253994932</v>
      </c>
      <c r="N1213" s="71" t="n">
        <f aca="false">G1213*Assumptions!$B$7</f>
        <v>-510930.849</v>
      </c>
      <c r="O1213" s="71" t="n">
        <f aca="false">K1213*Assumptions!$B$7</f>
        <v>-556554.765751428</v>
      </c>
      <c r="P1213" s="68" t="n">
        <f aca="false">P1212+G1213</f>
        <v>16568.2281</v>
      </c>
      <c r="Q1213" s="68" t="n">
        <f aca="false">MAX(Q1212,P1213)</f>
        <v>16679.54771</v>
      </c>
      <c r="R1213" s="68" t="n">
        <f aca="false">Q1213-P1213</f>
        <v>111.319609999999</v>
      </c>
      <c r="S1213" s="68" t="n">
        <f aca="false">S1212+K1213</f>
        <v>9425.86758520762</v>
      </c>
      <c r="T1213" s="68" t="n">
        <f aca="false">MAX(T1212,S1213)</f>
        <v>9631.8442355016</v>
      </c>
      <c r="U1213" s="68" t="n">
        <f aca="false">T1213-S1213</f>
        <v>205.976650293978</v>
      </c>
      <c r="V1213" s="70" t="n">
        <f aca="false">V1212+F1213</f>
        <v>2.6636</v>
      </c>
      <c r="W1213" s="70" t="n">
        <f aca="false">MAX(W1212,V1213)</f>
        <v>2.6739</v>
      </c>
      <c r="X1213" s="70" t="n">
        <f aca="false">W1213-V1213</f>
        <v>0.0103</v>
      </c>
      <c r="Y1213" s="70" t="n">
        <f aca="false">Y1212+M1213</f>
        <v>2.34866652579628</v>
      </c>
      <c r="Z1213" s="70" t="n">
        <f aca="false">MAX(Z1212,Y1213)</f>
        <v>2.36021687183496</v>
      </c>
      <c r="AA1213" s="70" t="n">
        <f aca="false">Z1213-Y1213</f>
        <v>0.0115503460386823</v>
      </c>
      <c r="AB1213" s="72" t="n">
        <f aca="false">AB1212*(1+F1213)</f>
        <v>12.3479549193515</v>
      </c>
      <c r="AC1213" s="73" t="n">
        <f aca="false">MAX(AC1212,AB1213)</f>
        <v>12.4761372486718</v>
      </c>
      <c r="AD1213" s="70" t="n">
        <f aca="false">1-AB1213/AC1213</f>
        <v>0.0102742</v>
      </c>
      <c r="AE1213" s="73" t="n">
        <f aca="false">AE1212*(1+M1213)</f>
        <v>9.01721648841988</v>
      </c>
      <c r="AF1213" s="73" t="n">
        <f aca="false">MAX(AF1212,AE1213)</f>
        <v>9.12831198770223</v>
      </c>
      <c r="AG1213" s="70" t="n">
        <f aca="false">1-AE1213/AF1213</f>
        <v>0.0121704318862048</v>
      </c>
      <c r="AH1213" s="74" t="n">
        <f aca="false">IF(R1213&gt;0,AH1212+1,0)</f>
        <v>2</v>
      </c>
      <c r="AI1213" s="74" t="n">
        <f aca="false">IF(U1213&gt;0,AI1212+1,0)</f>
        <v>26</v>
      </c>
      <c r="AJ1213" s="74" t="n">
        <f aca="false">IF(G1213&gt;0,AJ1212+1,0)</f>
        <v>0</v>
      </c>
      <c r="AK1213" s="74" t="n">
        <f aca="false">IF(G1213&lt;=0,AK1212+1,0)</f>
        <v>2</v>
      </c>
      <c r="AL1213" s="74" t="n">
        <f aca="false">IF(K1213&gt;0,AL1212+1,0)</f>
        <v>0</v>
      </c>
      <c r="AM1213" s="74" t="n">
        <f aca="false">IF(K1213&lt;=0,AM1212+1,0)</f>
        <v>2</v>
      </c>
    </row>
    <row r="1214" customFormat="false" ht="15" hidden="false" customHeight="false" outlineLevel="0" collapsed="false">
      <c r="A1214" s="61" t="n">
        <v>1213</v>
      </c>
      <c r="B1214" s="62" t="n">
        <v>43523.5104166667</v>
      </c>
      <c r="C1214" s="63" t="n">
        <f aca="false">YEAR(B1214)</f>
        <v>2019</v>
      </c>
      <c r="D1214" s="32" t="s">
        <v>276</v>
      </c>
      <c r="E1214" s="64" t="n">
        <v>10761.95</v>
      </c>
      <c r="F1214" s="65" t="n">
        <v>-0.0052</v>
      </c>
      <c r="G1214" s="66" t="n">
        <v>-55.96214</v>
      </c>
      <c r="H1214" s="67" t="n">
        <f aca="false">E1214+IF(D1214="Long",1,-1)*G1214</f>
        <v>10817.91214</v>
      </c>
      <c r="I1214" s="68" t="n">
        <f aca="false">Assumptions!$B$58</f>
        <v>5.35750011455817</v>
      </c>
      <c r="J1214" s="68" t="n">
        <f aca="false">INDEX(Yearly!$L$5:$L$22,MATCH(C1214,Yearly!$A$5:$A$22,0))</f>
        <v>0.443379319825504</v>
      </c>
      <c r="K1214" s="68" t="n">
        <f aca="false">G1214-I1214-J1214</f>
        <v>-61.7630194343837</v>
      </c>
      <c r="L1214" s="69" t="n">
        <f aca="false">(I1214+J1214)/Assumptions!$B$8</f>
        <v>0.000255782539949322</v>
      </c>
      <c r="M1214" s="70" t="n">
        <f aca="false">F1214-L1214</f>
        <v>-0.00545578253994932</v>
      </c>
      <c r="N1214" s="71" t="n">
        <f aca="false">G1214*Assumptions!$B$7</f>
        <v>-440142.2311</v>
      </c>
      <c r="O1214" s="71" t="n">
        <f aca="false">K1214*Assumptions!$B$7</f>
        <v>-485766.147851428</v>
      </c>
      <c r="P1214" s="68" t="n">
        <f aca="false">P1213+G1214</f>
        <v>16512.26596</v>
      </c>
      <c r="Q1214" s="68" t="n">
        <f aca="false">MAX(Q1213,P1214)</f>
        <v>16679.54771</v>
      </c>
      <c r="R1214" s="68" t="n">
        <f aca="false">Q1214-P1214</f>
        <v>167.281749999998</v>
      </c>
      <c r="S1214" s="68" t="n">
        <f aca="false">S1213+K1214</f>
        <v>9364.10456577324</v>
      </c>
      <c r="T1214" s="68" t="n">
        <f aca="false">MAX(T1213,S1214)</f>
        <v>9631.8442355016</v>
      </c>
      <c r="U1214" s="68" t="n">
        <f aca="false">T1214-S1214</f>
        <v>267.739669728362</v>
      </c>
      <c r="V1214" s="70" t="n">
        <f aca="false">V1213+F1214</f>
        <v>2.6584</v>
      </c>
      <c r="W1214" s="70" t="n">
        <f aca="false">MAX(W1213,V1214)</f>
        <v>2.6739</v>
      </c>
      <c r="X1214" s="70" t="n">
        <f aca="false">W1214-V1214</f>
        <v>0.0154999999999998</v>
      </c>
      <c r="Y1214" s="70" t="n">
        <f aca="false">Y1213+M1214</f>
        <v>2.34321074325633</v>
      </c>
      <c r="Z1214" s="70" t="n">
        <f aca="false">MAX(Z1213,Y1214)</f>
        <v>2.36021687183496</v>
      </c>
      <c r="AA1214" s="70" t="n">
        <f aca="false">Z1214-Y1214</f>
        <v>0.0170061285786316</v>
      </c>
      <c r="AB1214" s="72" t="n">
        <f aca="false">AB1213*(1+F1214)</f>
        <v>12.2837455537708</v>
      </c>
      <c r="AC1214" s="73" t="n">
        <f aca="false">MAX(AC1213,AB1214)</f>
        <v>12.4761372486718</v>
      </c>
      <c r="AD1214" s="70" t="n">
        <f aca="false">1-AB1214/AC1214</f>
        <v>0.01542077416</v>
      </c>
      <c r="AE1214" s="73" t="n">
        <f aca="false">AE1213*(1+M1214)</f>
        <v>8.96802051614341</v>
      </c>
      <c r="AF1214" s="73" t="n">
        <f aca="false">MAX(AF1213,AE1214)</f>
        <v>9.12831198770223</v>
      </c>
      <c r="AG1214" s="70" t="n">
        <f aca="false">1-AE1214/AF1214</f>
        <v>0.0175598151963655</v>
      </c>
      <c r="AH1214" s="74" t="n">
        <f aca="false">IF(R1214&gt;0,AH1213+1,0)</f>
        <v>3</v>
      </c>
      <c r="AI1214" s="74" t="n">
        <f aca="false">IF(U1214&gt;0,AI1213+1,0)</f>
        <v>27</v>
      </c>
      <c r="AJ1214" s="74" t="n">
        <f aca="false">IF(G1214&gt;0,AJ1213+1,0)</f>
        <v>0</v>
      </c>
      <c r="AK1214" s="74" t="n">
        <f aca="false">IF(G1214&lt;=0,AK1213+1,0)</f>
        <v>3</v>
      </c>
      <c r="AL1214" s="74" t="n">
        <f aca="false">IF(K1214&gt;0,AL1213+1,0)</f>
        <v>0</v>
      </c>
      <c r="AM1214" s="74" t="n">
        <f aca="false">IF(K1214&lt;=0,AM1213+1,0)</f>
        <v>3</v>
      </c>
    </row>
    <row r="1215" customFormat="false" ht="15" hidden="false" customHeight="false" outlineLevel="0" collapsed="false">
      <c r="A1215" s="61" t="n">
        <v>1214</v>
      </c>
      <c r="B1215" s="62" t="n">
        <v>43524.40625</v>
      </c>
      <c r="C1215" s="63" t="n">
        <f aca="false">YEAR(B1215)</f>
        <v>2019</v>
      </c>
      <c r="D1215" s="32" t="s">
        <v>277</v>
      </c>
      <c r="E1215" s="64" t="n">
        <v>10818.15</v>
      </c>
      <c r="F1215" s="65" t="n">
        <v>-0.0013</v>
      </c>
      <c r="G1215" s="66" t="n">
        <v>-14.063595</v>
      </c>
      <c r="H1215" s="67" t="n">
        <f aca="false">E1215+IF(D1215="Long",1,-1)*G1215</f>
        <v>10804.086405</v>
      </c>
      <c r="I1215" s="68" t="n">
        <f aca="false">Assumptions!$B$58</f>
        <v>5.35750011455817</v>
      </c>
      <c r="J1215" s="68" t="n">
        <f aca="false">INDEX(Yearly!$L$5:$L$22,MATCH(C1215,Yearly!$A$5:$A$22,0))</f>
        <v>0.443379319825504</v>
      </c>
      <c r="K1215" s="68" t="n">
        <f aca="false">G1215-I1215-J1215</f>
        <v>-19.8644744343837</v>
      </c>
      <c r="L1215" s="69" t="n">
        <f aca="false">(I1215+J1215)/Assumptions!$B$8</f>
        <v>0.000255782539949322</v>
      </c>
      <c r="M1215" s="70" t="n">
        <f aca="false">F1215-L1215</f>
        <v>-0.00155578253994932</v>
      </c>
      <c r="N1215" s="71" t="n">
        <f aca="false">G1215*Assumptions!$B$7</f>
        <v>-110610.174675</v>
      </c>
      <c r="O1215" s="71" t="n">
        <f aca="false">K1215*Assumptions!$B$7</f>
        <v>-156234.091426428</v>
      </c>
      <c r="P1215" s="68" t="n">
        <f aca="false">P1214+G1215</f>
        <v>16498.202365</v>
      </c>
      <c r="Q1215" s="68" t="n">
        <f aca="false">MAX(Q1214,P1215)</f>
        <v>16679.54771</v>
      </c>
      <c r="R1215" s="68" t="n">
        <f aca="false">Q1215-P1215</f>
        <v>181.345344999998</v>
      </c>
      <c r="S1215" s="68" t="n">
        <f aca="false">S1214+K1215</f>
        <v>9344.24009133885</v>
      </c>
      <c r="T1215" s="68" t="n">
        <f aca="false">MAX(T1214,S1215)</f>
        <v>9631.8442355016</v>
      </c>
      <c r="U1215" s="68" t="n">
        <f aca="false">T1215-S1215</f>
        <v>287.604144162746</v>
      </c>
      <c r="V1215" s="70" t="n">
        <f aca="false">V1214+F1215</f>
        <v>2.6571</v>
      </c>
      <c r="W1215" s="70" t="n">
        <f aca="false">MAX(W1214,V1215)</f>
        <v>2.6739</v>
      </c>
      <c r="X1215" s="70" t="n">
        <f aca="false">W1215-V1215</f>
        <v>0.0167999999999999</v>
      </c>
      <c r="Y1215" s="70" t="n">
        <f aca="false">Y1214+M1215</f>
        <v>2.34165496071638</v>
      </c>
      <c r="Z1215" s="70" t="n">
        <f aca="false">MAX(Z1214,Y1215)</f>
        <v>2.36021687183496</v>
      </c>
      <c r="AA1215" s="70" t="n">
        <f aca="false">Z1215-Y1215</f>
        <v>0.0185619111185811</v>
      </c>
      <c r="AB1215" s="72" t="n">
        <f aca="false">AB1214*(1+F1215)</f>
        <v>12.2677766845509</v>
      </c>
      <c r="AC1215" s="73" t="n">
        <f aca="false">MAX(AC1214,AB1215)</f>
        <v>12.4761372486718</v>
      </c>
      <c r="AD1215" s="70" t="n">
        <f aca="false">1-AB1215/AC1215</f>
        <v>0.0167007271535919</v>
      </c>
      <c r="AE1215" s="73" t="n">
        <f aca="false">AE1214*(1+M1215)</f>
        <v>8.95406822640649</v>
      </c>
      <c r="AF1215" s="73" t="n">
        <f aca="false">MAX(AF1214,AE1215)</f>
        <v>9.12831198770223</v>
      </c>
      <c r="AG1215" s="70" t="n">
        <f aca="false">1-AE1215/AF1215</f>
        <v>0.0190882784824277</v>
      </c>
      <c r="AH1215" s="74" t="n">
        <f aca="false">IF(R1215&gt;0,AH1214+1,0)</f>
        <v>4</v>
      </c>
      <c r="AI1215" s="74" t="n">
        <f aca="false">IF(U1215&gt;0,AI1214+1,0)</f>
        <v>28</v>
      </c>
      <c r="AJ1215" s="74" t="n">
        <f aca="false">IF(G1215&gt;0,AJ1214+1,0)</f>
        <v>0</v>
      </c>
      <c r="AK1215" s="74" t="n">
        <f aca="false">IF(G1215&lt;=0,AK1214+1,0)</f>
        <v>4</v>
      </c>
      <c r="AL1215" s="74" t="n">
        <f aca="false">IF(K1215&gt;0,AL1214+1,0)</f>
        <v>0</v>
      </c>
      <c r="AM1215" s="74" t="n">
        <f aca="false">IF(K1215&lt;=0,AM1214+1,0)</f>
        <v>4</v>
      </c>
    </row>
    <row r="1216" customFormat="false" ht="15" hidden="false" customHeight="false" outlineLevel="0" collapsed="false">
      <c r="A1216" s="61" t="n">
        <v>1215</v>
      </c>
      <c r="B1216" s="62" t="n">
        <v>43524.5104166667</v>
      </c>
      <c r="C1216" s="63" t="n">
        <f aca="false">YEAR(B1216)</f>
        <v>2019</v>
      </c>
      <c r="D1216" s="32" t="s">
        <v>276</v>
      </c>
      <c r="E1216" s="64" t="n">
        <v>10804.25</v>
      </c>
      <c r="F1216" s="65" t="n">
        <v>-0.0032</v>
      </c>
      <c r="G1216" s="66" t="n">
        <v>-34.5736</v>
      </c>
      <c r="H1216" s="67" t="n">
        <f aca="false">E1216+IF(D1216="Long",1,-1)*G1216</f>
        <v>10838.8236</v>
      </c>
      <c r="I1216" s="68" t="n">
        <f aca="false">Assumptions!$B$58</f>
        <v>5.35750011455817</v>
      </c>
      <c r="J1216" s="68" t="n">
        <f aca="false">INDEX(Yearly!$L$5:$L$22,MATCH(C1216,Yearly!$A$5:$A$22,0))</f>
        <v>0.443379319825504</v>
      </c>
      <c r="K1216" s="68" t="n">
        <f aca="false">G1216-I1216-J1216</f>
        <v>-40.3744794343837</v>
      </c>
      <c r="L1216" s="69" t="n">
        <f aca="false">(I1216+J1216)/Assumptions!$B$8</f>
        <v>0.000255782539949322</v>
      </c>
      <c r="M1216" s="70" t="n">
        <f aca="false">F1216-L1216</f>
        <v>-0.00345578253994932</v>
      </c>
      <c r="N1216" s="71" t="n">
        <f aca="false">G1216*Assumptions!$B$7</f>
        <v>-271921.364</v>
      </c>
      <c r="O1216" s="71" t="n">
        <f aca="false">K1216*Assumptions!$B$7</f>
        <v>-317545.280751428</v>
      </c>
      <c r="P1216" s="68" t="n">
        <f aca="false">P1215+G1216</f>
        <v>16463.628765</v>
      </c>
      <c r="Q1216" s="68" t="n">
        <f aca="false">MAX(Q1215,P1216)</f>
        <v>16679.54771</v>
      </c>
      <c r="R1216" s="68" t="n">
        <f aca="false">Q1216-P1216</f>
        <v>215.918944999998</v>
      </c>
      <c r="S1216" s="68" t="n">
        <f aca="false">S1215+K1216</f>
        <v>9303.86561190447</v>
      </c>
      <c r="T1216" s="68" t="n">
        <f aca="false">MAX(T1215,S1216)</f>
        <v>9631.8442355016</v>
      </c>
      <c r="U1216" s="68" t="n">
        <f aca="false">T1216-S1216</f>
        <v>327.97862359713</v>
      </c>
      <c r="V1216" s="70" t="n">
        <f aca="false">V1215+F1216</f>
        <v>2.6539</v>
      </c>
      <c r="W1216" s="70" t="n">
        <f aca="false">MAX(W1215,V1216)</f>
        <v>2.6739</v>
      </c>
      <c r="X1216" s="70" t="n">
        <f aca="false">W1216-V1216</f>
        <v>0.02</v>
      </c>
      <c r="Y1216" s="70" t="n">
        <f aca="false">Y1215+M1216</f>
        <v>2.33819917817643</v>
      </c>
      <c r="Z1216" s="70" t="n">
        <f aca="false">MAX(Z1215,Y1216)</f>
        <v>2.36021687183496</v>
      </c>
      <c r="AA1216" s="70" t="n">
        <f aca="false">Z1216-Y1216</f>
        <v>0.0220176936585306</v>
      </c>
      <c r="AB1216" s="72" t="n">
        <f aca="false">AB1215*(1+F1216)</f>
        <v>12.2285197991604</v>
      </c>
      <c r="AC1216" s="73" t="n">
        <f aca="false">MAX(AC1215,AB1216)</f>
        <v>12.4761372486718</v>
      </c>
      <c r="AD1216" s="70" t="n">
        <f aca="false">1-AB1216/AC1216</f>
        <v>0.0198472848267004</v>
      </c>
      <c r="AE1216" s="73" t="n">
        <f aca="false">AE1215*(1+M1216)</f>
        <v>8.92312491376816</v>
      </c>
      <c r="AF1216" s="73" t="n">
        <f aca="false">MAX(AF1215,AE1216)</f>
        <v>9.12831198770223</v>
      </c>
      <c r="AG1216" s="70" t="n">
        <f aca="false">1-AE1216/AF1216</f>
        <v>0.0224780960828798</v>
      </c>
      <c r="AH1216" s="74" t="n">
        <f aca="false">IF(R1216&gt;0,AH1215+1,0)</f>
        <v>5</v>
      </c>
      <c r="AI1216" s="74" t="n">
        <f aca="false">IF(U1216&gt;0,AI1215+1,0)</f>
        <v>29</v>
      </c>
      <c r="AJ1216" s="74" t="n">
        <f aca="false">IF(G1216&gt;0,AJ1215+1,0)</f>
        <v>0</v>
      </c>
      <c r="AK1216" s="74" t="n">
        <f aca="false">IF(G1216&lt;=0,AK1215+1,0)</f>
        <v>5</v>
      </c>
      <c r="AL1216" s="74" t="n">
        <f aca="false">IF(K1216&gt;0,AL1215+1,0)</f>
        <v>0</v>
      </c>
      <c r="AM1216" s="74" t="n">
        <f aca="false">IF(K1216&lt;=0,AM1215+1,0)</f>
        <v>5</v>
      </c>
    </row>
    <row r="1217" customFormat="false" ht="15" hidden="false" customHeight="false" outlineLevel="0" collapsed="false">
      <c r="A1217" s="61" t="n">
        <v>1216</v>
      </c>
      <c r="B1217" s="62" t="n">
        <v>43524.59375</v>
      </c>
      <c r="C1217" s="63" t="n">
        <f aca="false">YEAR(B1217)</f>
        <v>2019</v>
      </c>
      <c r="D1217" s="32" t="s">
        <v>277</v>
      </c>
      <c r="E1217" s="64" t="n">
        <v>10838.45</v>
      </c>
      <c r="F1217" s="65" t="n">
        <v>-0.0045</v>
      </c>
      <c r="G1217" s="66" t="n">
        <v>-48.773025</v>
      </c>
      <c r="H1217" s="67" t="n">
        <f aca="false">E1217+IF(D1217="Long",1,-1)*G1217</f>
        <v>10789.676975</v>
      </c>
      <c r="I1217" s="68" t="n">
        <f aca="false">Assumptions!$B$58</f>
        <v>5.35750011455817</v>
      </c>
      <c r="J1217" s="68" t="n">
        <f aca="false">INDEX(Yearly!$L$5:$L$22,MATCH(C1217,Yearly!$A$5:$A$22,0))</f>
        <v>0.443379319825504</v>
      </c>
      <c r="K1217" s="68" t="n">
        <f aca="false">G1217-I1217-J1217</f>
        <v>-54.5739044343837</v>
      </c>
      <c r="L1217" s="69" t="n">
        <f aca="false">(I1217+J1217)/Assumptions!$B$8</f>
        <v>0.000255782539949322</v>
      </c>
      <c r="M1217" s="70" t="n">
        <f aca="false">F1217-L1217</f>
        <v>-0.00475578253994932</v>
      </c>
      <c r="N1217" s="71" t="n">
        <f aca="false">G1217*Assumptions!$B$7</f>
        <v>-383599.841625</v>
      </c>
      <c r="O1217" s="71" t="n">
        <f aca="false">K1217*Assumptions!$B$7</f>
        <v>-429223.758376428</v>
      </c>
      <c r="P1217" s="68" t="n">
        <f aca="false">P1216+G1217</f>
        <v>16414.85574</v>
      </c>
      <c r="Q1217" s="68" t="n">
        <f aca="false">MAX(Q1216,P1217)</f>
        <v>16679.54771</v>
      </c>
      <c r="R1217" s="68" t="n">
        <f aca="false">Q1217-P1217</f>
        <v>264.691969999996</v>
      </c>
      <c r="S1217" s="68" t="n">
        <f aca="false">S1216+K1217</f>
        <v>9249.29170747009</v>
      </c>
      <c r="T1217" s="68" t="n">
        <f aca="false">MAX(T1216,S1217)</f>
        <v>9631.8442355016</v>
      </c>
      <c r="U1217" s="68" t="n">
        <f aca="false">T1217-S1217</f>
        <v>382.552528031514</v>
      </c>
      <c r="V1217" s="70" t="n">
        <f aca="false">V1216+F1217</f>
        <v>2.6494</v>
      </c>
      <c r="W1217" s="70" t="n">
        <f aca="false">MAX(W1216,V1217)</f>
        <v>2.6739</v>
      </c>
      <c r="X1217" s="70" t="n">
        <f aca="false">W1217-V1217</f>
        <v>0.0245000000000002</v>
      </c>
      <c r="Y1217" s="70" t="n">
        <f aca="false">Y1216+M1217</f>
        <v>2.33344339563648</v>
      </c>
      <c r="Z1217" s="70" t="n">
        <f aca="false">MAX(Z1216,Y1217)</f>
        <v>2.36021687183496</v>
      </c>
      <c r="AA1217" s="70" t="n">
        <f aca="false">Z1217-Y1217</f>
        <v>0.0267734761984797</v>
      </c>
      <c r="AB1217" s="72" t="n">
        <f aca="false">AB1216*(1+F1217)</f>
        <v>12.1734914600641</v>
      </c>
      <c r="AC1217" s="73" t="n">
        <f aca="false">MAX(AC1216,AB1217)</f>
        <v>12.4761372486718</v>
      </c>
      <c r="AD1217" s="70" t="n">
        <f aca="false">1-AB1217/AC1217</f>
        <v>0.0242579720449803</v>
      </c>
      <c r="AE1217" s="73" t="n">
        <f aca="false">AE1216*(1+M1217)</f>
        <v>8.88068847210147</v>
      </c>
      <c r="AF1217" s="73" t="n">
        <f aca="false">MAX(AF1216,AE1217)</f>
        <v>9.12831198770223</v>
      </c>
      <c r="AG1217" s="70" t="n">
        <f aca="false">1-AE1217/AF1217</f>
        <v>0.0271269776859469</v>
      </c>
      <c r="AH1217" s="74" t="n">
        <f aca="false">IF(R1217&gt;0,AH1216+1,0)</f>
        <v>6</v>
      </c>
      <c r="AI1217" s="74" t="n">
        <f aca="false">IF(U1217&gt;0,AI1216+1,0)</f>
        <v>30</v>
      </c>
      <c r="AJ1217" s="74" t="n">
        <f aca="false">IF(G1217&gt;0,AJ1216+1,0)</f>
        <v>0</v>
      </c>
      <c r="AK1217" s="74" t="n">
        <f aca="false">IF(G1217&lt;=0,AK1216+1,0)</f>
        <v>6</v>
      </c>
      <c r="AL1217" s="74" t="n">
        <f aca="false">IF(K1217&gt;0,AL1216+1,0)</f>
        <v>0</v>
      </c>
      <c r="AM1217" s="74" t="n">
        <f aca="false">IF(K1217&lt;=0,AM1216+1,0)</f>
        <v>6</v>
      </c>
    </row>
    <row r="1218" customFormat="false" ht="15" hidden="false" customHeight="false" outlineLevel="0" collapsed="false">
      <c r="A1218" s="61" t="n">
        <v>1217</v>
      </c>
      <c r="B1218" s="62" t="n">
        <v>43524.6354166667</v>
      </c>
      <c r="C1218" s="63" t="n">
        <f aca="false">YEAR(B1218)</f>
        <v>2019</v>
      </c>
      <c r="D1218" s="32" t="s">
        <v>276</v>
      </c>
      <c r="E1218" s="64" t="n">
        <v>10789.5</v>
      </c>
      <c r="F1218" s="65" t="n">
        <v>-0.0063</v>
      </c>
      <c r="G1218" s="66" t="n">
        <v>-67.97385</v>
      </c>
      <c r="H1218" s="67" t="n">
        <f aca="false">E1218+IF(D1218="Long",1,-1)*G1218</f>
        <v>10857.47385</v>
      </c>
      <c r="I1218" s="68" t="n">
        <f aca="false">Assumptions!$B$58</f>
        <v>5.35750011455817</v>
      </c>
      <c r="J1218" s="68" t="n">
        <f aca="false">INDEX(Yearly!$L$5:$L$22,MATCH(C1218,Yearly!$A$5:$A$22,0))</f>
        <v>0.443379319825504</v>
      </c>
      <c r="K1218" s="68" t="n">
        <f aca="false">G1218-I1218-J1218</f>
        <v>-73.7747294343837</v>
      </c>
      <c r="L1218" s="69" t="n">
        <f aca="false">(I1218+J1218)/Assumptions!$B$8</f>
        <v>0.000255782539949322</v>
      </c>
      <c r="M1218" s="70" t="n">
        <f aca="false">F1218-L1218</f>
        <v>-0.00655578253994932</v>
      </c>
      <c r="N1218" s="71" t="n">
        <f aca="false">G1218*Assumptions!$B$7</f>
        <v>-534614.33025</v>
      </c>
      <c r="O1218" s="71" t="n">
        <f aca="false">K1218*Assumptions!$B$7</f>
        <v>-580238.247001428</v>
      </c>
      <c r="P1218" s="68" t="n">
        <f aca="false">P1217+G1218</f>
        <v>16346.88189</v>
      </c>
      <c r="Q1218" s="68" t="n">
        <f aca="false">MAX(Q1217,P1218)</f>
        <v>16679.54771</v>
      </c>
      <c r="R1218" s="68" t="n">
        <f aca="false">Q1218-P1218</f>
        <v>332.665819999997</v>
      </c>
      <c r="S1218" s="68" t="n">
        <f aca="false">S1217+K1218</f>
        <v>9175.5169780357</v>
      </c>
      <c r="T1218" s="68" t="n">
        <f aca="false">MAX(T1217,S1218)</f>
        <v>9631.8442355016</v>
      </c>
      <c r="U1218" s="68" t="n">
        <f aca="false">T1218-S1218</f>
        <v>456.327257465899</v>
      </c>
      <c r="V1218" s="70" t="n">
        <f aca="false">V1217+F1218</f>
        <v>2.6431</v>
      </c>
      <c r="W1218" s="70" t="n">
        <f aca="false">MAX(W1217,V1218)</f>
        <v>2.6739</v>
      </c>
      <c r="X1218" s="70" t="n">
        <f aca="false">W1218-V1218</f>
        <v>0.0308000000000002</v>
      </c>
      <c r="Y1218" s="70" t="n">
        <f aca="false">Y1217+M1218</f>
        <v>2.32688761309654</v>
      </c>
      <c r="Z1218" s="70" t="n">
        <f aca="false">MAX(Z1217,Y1218)</f>
        <v>2.36021687183496</v>
      </c>
      <c r="AA1218" s="70" t="n">
        <f aca="false">Z1218-Y1218</f>
        <v>0.0333292587384291</v>
      </c>
      <c r="AB1218" s="72" t="n">
        <f aca="false">AB1217*(1+F1218)</f>
        <v>12.0967984638657</v>
      </c>
      <c r="AC1218" s="73" t="n">
        <f aca="false">MAX(AC1217,AB1218)</f>
        <v>12.4761372486718</v>
      </c>
      <c r="AD1218" s="70" t="n">
        <f aca="false">1-AB1218/AC1218</f>
        <v>0.0304051468210969</v>
      </c>
      <c r="AE1218" s="73" t="n">
        <f aca="false">AE1217*(1+M1218)</f>
        <v>8.82246860967334</v>
      </c>
      <c r="AF1218" s="73" t="n">
        <f aca="false">MAX(AF1217,AE1218)</f>
        <v>9.12831198770223</v>
      </c>
      <c r="AG1218" s="70" t="n">
        <f aca="false">1-AE1218/AF1218</f>
        <v>0.033504921659221</v>
      </c>
      <c r="AH1218" s="74" t="n">
        <f aca="false">IF(R1218&gt;0,AH1217+1,0)</f>
        <v>7</v>
      </c>
      <c r="AI1218" s="74" t="n">
        <f aca="false">IF(U1218&gt;0,AI1217+1,0)</f>
        <v>31</v>
      </c>
      <c r="AJ1218" s="74" t="n">
        <f aca="false">IF(G1218&gt;0,AJ1217+1,0)</f>
        <v>0</v>
      </c>
      <c r="AK1218" s="74" t="n">
        <f aca="false">IF(G1218&lt;=0,AK1217+1,0)</f>
        <v>7</v>
      </c>
      <c r="AL1218" s="74" t="n">
        <f aca="false">IF(K1218&gt;0,AL1217+1,0)</f>
        <v>0</v>
      </c>
      <c r="AM1218" s="74" t="n">
        <f aca="false">IF(K1218&lt;=0,AM1217+1,0)</f>
        <v>7</v>
      </c>
    </row>
    <row r="1219" customFormat="false" ht="15" hidden="false" customHeight="false" outlineLevel="0" collapsed="false">
      <c r="A1219" s="61" t="n">
        <v>1218</v>
      </c>
      <c r="B1219" s="62" t="n">
        <v>43525.40625</v>
      </c>
      <c r="C1219" s="63" t="n">
        <f aca="false">YEAR(B1219)</f>
        <v>2019</v>
      </c>
      <c r="D1219" s="32" t="s">
        <v>277</v>
      </c>
      <c r="E1219" s="64" t="n">
        <v>10857.2</v>
      </c>
      <c r="F1219" s="65" t="n">
        <v>0.0556</v>
      </c>
      <c r="G1219" s="66" t="n">
        <v>603.66032</v>
      </c>
      <c r="H1219" s="67" t="n">
        <f aca="false">E1219+IF(D1219="Long",1,-1)*G1219</f>
        <v>11460.86032</v>
      </c>
      <c r="I1219" s="68" t="n">
        <f aca="false">Assumptions!$B$58</f>
        <v>5.35750011455817</v>
      </c>
      <c r="J1219" s="68" t="n">
        <f aca="false">INDEX(Yearly!$L$5:$L$22,MATCH(C1219,Yearly!$A$5:$A$22,0))</f>
        <v>0.443379319825504</v>
      </c>
      <c r="K1219" s="68" t="n">
        <f aca="false">G1219-I1219-J1219</f>
        <v>597.859440565616</v>
      </c>
      <c r="L1219" s="69" t="n">
        <f aca="false">(I1219+J1219)/Assumptions!$B$8</f>
        <v>0.000255782539949322</v>
      </c>
      <c r="M1219" s="70" t="n">
        <f aca="false">F1219-L1219</f>
        <v>0.0553442174600507</v>
      </c>
      <c r="N1219" s="71" t="n">
        <f aca="false">G1219*Assumptions!$B$7</f>
        <v>4747788.4168</v>
      </c>
      <c r="O1219" s="71" t="n">
        <f aca="false">K1219*Assumptions!$B$7</f>
        <v>4702164.50004857</v>
      </c>
      <c r="P1219" s="68" t="n">
        <f aca="false">P1218+G1219</f>
        <v>16950.54221</v>
      </c>
      <c r="Q1219" s="68" t="n">
        <f aca="false">MAX(Q1218,P1219)</f>
        <v>16950.54221</v>
      </c>
      <c r="R1219" s="68" t="n">
        <f aca="false">Q1219-P1219</f>
        <v>0</v>
      </c>
      <c r="S1219" s="68" t="n">
        <f aca="false">S1218+K1219</f>
        <v>9773.37641860132</v>
      </c>
      <c r="T1219" s="68" t="n">
        <f aca="false">MAX(T1218,S1219)</f>
        <v>9773.37641860132</v>
      </c>
      <c r="U1219" s="68" t="n">
        <f aca="false">T1219-S1219</f>
        <v>0</v>
      </c>
      <c r="V1219" s="70" t="n">
        <f aca="false">V1218+F1219</f>
        <v>2.6987</v>
      </c>
      <c r="W1219" s="70" t="n">
        <f aca="false">MAX(W1218,V1219)</f>
        <v>2.6987</v>
      </c>
      <c r="X1219" s="70" t="n">
        <f aca="false">W1219-V1219</f>
        <v>0</v>
      </c>
      <c r="Y1219" s="70" t="n">
        <f aca="false">Y1218+M1219</f>
        <v>2.38223183055659</v>
      </c>
      <c r="Z1219" s="70" t="n">
        <f aca="false">MAX(Z1218,Y1219)</f>
        <v>2.38223183055659</v>
      </c>
      <c r="AA1219" s="70" t="n">
        <f aca="false">Z1219-Y1219</f>
        <v>0</v>
      </c>
      <c r="AB1219" s="72" t="n">
        <f aca="false">AB1218*(1+F1219)</f>
        <v>12.7693804584567</v>
      </c>
      <c r="AC1219" s="73" t="n">
        <f aca="false">MAX(AC1218,AB1219)</f>
        <v>12.7693804584567</v>
      </c>
      <c r="AD1219" s="70" t="n">
        <f aca="false">1-AB1219/AC1219</f>
        <v>0</v>
      </c>
      <c r="AE1219" s="73" t="n">
        <f aca="false">AE1218*(1+M1219)</f>
        <v>9.31074123094157</v>
      </c>
      <c r="AF1219" s="73" t="n">
        <f aca="false">MAX(AF1218,AE1219)</f>
        <v>9.31074123094157</v>
      </c>
      <c r="AG1219" s="70" t="n">
        <f aca="false">1-AE1219/AF1219</f>
        <v>0</v>
      </c>
      <c r="AH1219" s="74" t="n">
        <f aca="false">IF(R1219&gt;0,AH1218+1,0)</f>
        <v>0</v>
      </c>
      <c r="AI1219" s="74" t="n">
        <f aca="false">IF(U1219&gt;0,AI1218+1,0)</f>
        <v>0</v>
      </c>
      <c r="AJ1219" s="74" t="n">
        <f aca="false">IF(G1219&gt;0,AJ1218+1,0)</f>
        <v>1</v>
      </c>
      <c r="AK1219" s="74" t="n">
        <f aca="false">IF(G1219&lt;=0,AK1218+1,0)</f>
        <v>0</v>
      </c>
      <c r="AL1219" s="74" t="n">
        <f aca="false">IF(K1219&gt;0,AL1218+1,0)</f>
        <v>1</v>
      </c>
      <c r="AM1219" s="74" t="n">
        <f aca="false">IF(K1219&lt;=0,AM1218+1,0)</f>
        <v>0</v>
      </c>
    </row>
    <row r="1220" customFormat="false" ht="15" hidden="false" customHeight="false" outlineLevel="0" collapsed="false">
      <c r="A1220" s="61" t="n">
        <v>1219</v>
      </c>
      <c r="B1220" s="62" t="n">
        <v>43546.6145833333</v>
      </c>
      <c r="C1220" s="63" t="n">
        <f aca="false">YEAR(B1220)</f>
        <v>2019</v>
      </c>
      <c r="D1220" s="32" t="s">
        <v>276</v>
      </c>
      <c r="E1220" s="64" t="n">
        <v>11460.4</v>
      </c>
      <c r="F1220" s="65" t="n">
        <v>-0.0006</v>
      </c>
      <c r="G1220" s="66" t="n">
        <v>-6.87624</v>
      </c>
      <c r="H1220" s="67" t="n">
        <f aca="false">E1220+IF(D1220="Long",1,-1)*G1220</f>
        <v>11467.27624</v>
      </c>
      <c r="I1220" s="68" t="n">
        <f aca="false">Assumptions!$B$58</f>
        <v>5.35750011455817</v>
      </c>
      <c r="J1220" s="68" t="n">
        <f aca="false">INDEX(Yearly!$L$5:$L$22,MATCH(C1220,Yearly!$A$5:$A$22,0))</f>
        <v>0.443379319825504</v>
      </c>
      <c r="K1220" s="68" t="n">
        <f aca="false">G1220-I1220-J1220</f>
        <v>-12.6771194343837</v>
      </c>
      <c r="L1220" s="69" t="n">
        <f aca="false">(I1220+J1220)/Assumptions!$B$8</f>
        <v>0.000255782539949322</v>
      </c>
      <c r="M1220" s="70" t="n">
        <f aca="false">F1220-L1220</f>
        <v>-0.000855782539949322</v>
      </c>
      <c r="N1220" s="71" t="n">
        <f aca="false">G1220*Assumptions!$B$7</f>
        <v>-54081.6276</v>
      </c>
      <c r="O1220" s="71" t="n">
        <f aca="false">K1220*Assumptions!$B$7</f>
        <v>-99705.5443514276</v>
      </c>
      <c r="P1220" s="68" t="n">
        <f aca="false">P1219+G1220</f>
        <v>16943.66597</v>
      </c>
      <c r="Q1220" s="68" t="n">
        <f aca="false">MAX(Q1219,P1220)</f>
        <v>16950.54221</v>
      </c>
      <c r="R1220" s="68" t="n">
        <f aca="false">Q1220-P1220</f>
        <v>6.87624000000142</v>
      </c>
      <c r="S1220" s="68" t="n">
        <f aca="false">S1219+K1220</f>
        <v>9760.69929916693</v>
      </c>
      <c r="T1220" s="68" t="n">
        <f aca="false">MAX(T1219,S1220)</f>
        <v>9773.37641860132</v>
      </c>
      <c r="U1220" s="68" t="n">
        <f aca="false">T1220-S1220</f>
        <v>12.6771194343837</v>
      </c>
      <c r="V1220" s="70" t="n">
        <f aca="false">V1219+F1220</f>
        <v>2.6981</v>
      </c>
      <c r="W1220" s="70" t="n">
        <f aca="false">MAX(W1219,V1220)</f>
        <v>2.6987</v>
      </c>
      <c r="X1220" s="70" t="n">
        <f aca="false">W1220-V1220</f>
        <v>0.000599999999999934</v>
      </c>
      <c r="Y1220" s="70" t="n">
        <f aca="false">Y1219+M1220</f>
        <v>2.38137604801664</v>
      </c>
      <c r="Z1220" s="70" t="n">
        <f aca="false">MAX(Z1219,Y1220)</f>
        <v>2.38223183055659</v>
      </c>
      <c r="AA1220" s="70" t="n">
        <f aca="false">Z1220-Y1220</f>
        <v>0.000855782539949335</v>
      </c>
      <c r="AB1220" s="72" t="n">
        <f aca="false">AB1219*(1+F1220)</f>
        <v>12.7617188301816</v>
      </c>
      <c r="AC1220" s="73" t="n">
        <f aca="false">MAX(AC1219,AB1220)</f>
        <v>12.7693804584567</v>
      </c>
      <c r="AD1220" s="70" t="n">
        <f aca="false">1-AB1220/AC1220</f>
        <v>0.000600000000000045</v>
      </c>
      <c r="AE1220" s="73" t="n">
        <f aca="false">AE1219*(1+M1220)</f>
        <v>9.30277326116215</v>
      </c>
      <c r="AF1220" s="73" t="n">
        <f aca="false">MAX(AF1219,AE1220)</f>
        <v>9.31074123094157</v>
      </c>
      <c r="AG1220" s="70" t="n">
        <f aca="false">1-AE1220/AF1220</f>
        <v>0.000855782539949224</v>
      </c>
      <c r="AH1220" s="74" t="n">
        <f aca="false">IF(R1220&gt;0,AH1219+1,0)</f>
        <v>1</v>
      </c>
      <c r="AI1220" s="74" t="n">
        <f aca="false">IF(U1220&gt;0,AI1219+1,0)</f>
        <v>1</v>
      </c>
      <c r="AJ1220" s="74" t="n">
        <f aca="false">IF(G1220&gt;0,AJ1219+1,0)</f>
        <v>0</v>
      </c>
      <c r="AK1220" s="74" t="n">
        <f aca="false">IF(G1220&lt;=0,AK1219+1,0)</f>
        <v>1</v>
      </c>
      <c r="AL1220" s="74" t="n">
        <f aca="false">IF(K1220&gt;0,AL1219+1,0)</f>
        <v>0</v>
      </c>
      <c r="AM1220" s="74" t="n">
        <f aca="false">IF(K1220&lt;=0,AM1219+1,0)</f>
        <v>1</v>
      </c>
    </row>
    <row r="1221" customFormat="false" ht="15" hidden="false" customHeight="false" outlineLevel="0" collapsed="false">
      <c r="A1221" s="61" t="n">
        <v>1220</v>
      </c>
      <c r="B1221" s="62" t="n">
        <v>43550.6145833333</v>
      </c>
      <c r="C1221" s="63" t="n">
        <f aca="false">YEAR(B1221)</f>
        <v>2019</v>
      </c>
      <c r="D1221" s="32" t="s">
        <v>277</v>
      </c>
      <c r="E1221" s="64" t="n">
        <v>11467.55</v>
      </c>
      <c r="F1221" s="65" t="n">
        <v>-0.0019</v>
      </c>
      <c r="G1221" s="66" t="n">
        <v>-21.788345</v>
      </c>
      <c r="H1221" s="67" t="n">
        <f aca="false">E1221+IF(D1221="Long",1,-1)*G1221</f>
        <v>11445.761655</v>
      </c>
      <c r="I1221" s="68" t="n">
        <f aca="false">Assumptions!$B$58</f>
        <v>5.35750011455817</v>
      </c>
      <c r="J1221" s="68" t="n">
        <f aca="false">INDEX(Yearly!$L$5:$L$22,MATCH(C1221,Yearly!$A$5:$A$22,0))</f>
        <v>0.443379319825504</v>
      </c>
      <c r="K1221" s="68" t="n">
        <f aca="false">G1221-I1221-J1221</f>
        <v>-27.5892244343837</v>
      </c>
      <c r="L1221" s="69" t="n">
        <f aca="false">(I1221+J1221)/Assumptions!$B$8</f>
        <v>0.000255782539949322</v>
      </c>
      <c r="M1221" s="70" t="n">
        <f aca="false">F1221-L1221</f>
        <v>-0.00215578253994932</v>
      </c>
      <c r="N1221" s="71" t="n">
        <f aca="false">G1221*Assumptions!$B$7</f>
        <v>-171365.333425</v>
      </c>
      <c r="O1221" s="71" t="n">
        <f aca="false">K1221*Assumptions!$B$7</f>
        <v>-216989.250176428</v>
      </c>
      <c r="P1221" s="68" t="n">
        <f aca="false">P1220+G1221</f>
        <v>16921.877625</v>
      </c>
      <c r="Q1221" s="68" t="n">
        <f aca="false">MAX(Q1220,P1221)</f>
        <v>16950.54221</v>
      </c>
      <c r="R1221" s="68" t="n">
        <f aca="false">Q1221-P1221</f>
        <v>28.6645850000023</v>
      </c>
      <c r="S1221" s="68" t="n">
        <f aca="false">S1220+K1221</f>
        <v>9733.11007473255</v>
      </c>
      <c r="T1221" s="68" t="n">
        <f aca="false">MAX(T1220,S1221)</f>
        <v>9773.37641860132</v>
      </c>
      <c r="U1221" s="68" t="n">
        <f aca="false">T1221-S1221</f>
        <v>40.2663438687669</v>
      </c>
      <c r="V1221" s="70" t="n">
        <f aca="false">V1220+F1221</f>
        <v>2.6962</v>
      </c>
      <c r="W1221" s="70" t="n">
        <f aca="false">MAX(W1220,V1221)</f>
        <v>2.6987</v>
      </c>
      <c r="X1221" s="70" t="n">
        <f aca="false">W1221-V1221</f>
        <v>0.00249999999999995</v>
      </c>
      <c r="Y1221" s="70" t="n">
        <f aca="false">Y1220+M1221</f>
        <v>2.37922026547669</v>
      </c>
      <c r="Z1221" s="70" t="n">
        <f aca="false">MAX(Z1220,Y1221)</f>
        <v>2.38223183055659</v>
      </c>
      <c r="AA1221" s="70" t="n">
        <f aca="false">Z1221-Y1221</f>
        <v>0.00301156507989875</v>
      </c>
      <c r="AB1221" s="72" t="n">
        <f aca="false">AB1220*(1+F1221)</f>
        <v>12.7374715644043</v>
      </c>
      <c r="AC1221" s="73" t="n">
        <f aca="false">MAX(AC1220,AB1221)</f>
        <v>12.7693804584567</v>
      </c>
      <c r="AD1221" s="70" t="n">
        <f aca="false">1-AB1221/AC1221</f>
        <v>0.0024988600000001</v>
      </c>
      <c r="AE1221" s="73" t="n">
        <f aca="false">AE1220*(1+M1221)</f>
        <v>9.28271850499263</v>
      </c>
      <c r="AF1221" s="73" t="n">
        <f aca="false">MAX(AF1220,AE1221)</f>
        <v>9.31074123094157</v>
      </c>
      <c r="AG1221" s="70" t="n">
        <f aca="false">1-AE1221/AF1221</f>
        <v>0.00300972019884083</v>
      </c>
      <c r="AH1221" s="74" t="n">
        <f aca="false">IF(R1221&gt;0,AH1220+1,0)</f>
        <v>2</v>
      </c>
      <c r="AI1221" s="74" t="n">
        <f aca="false">IF(U1221&gt;0,AI1220+1,0)</f>
        <v>2</v>
      </c>
      <c r="AJ1221" s="74" t="n">
        <f aca="false">IF(G1221&gt;0,AJ1220+1,0)</f>
        <v>0</v>
      </c>
      <c r="AK1221" s="74" t="n">
        <f aca="false">IF(G1221&lt;=0,AK1220+1,0)</f>
        <v>2</v>
      </c>
      <c r="AL1221" s="74" t="n">
        <f aca="false">IF(K1221&gt;0,AL1220+1,0)</f>
        <v>0</v>
      </c>
      <c r="AM1221" s="74" t="n">
        <f aca="false">IF(K1221&lt;=0,AM1220+1,0)</f>
        <v>2</v>
      </c>
    </row>
    <row r="1222" customFormat="false" ht="15" hidden="false" customHeight="false" outlineLevel="0" collapsed="false">
      <c r="A1222" s="61" t="n">
        <v>1221</v>
      </c>
      <c r="B1222" s="62" t="n">
        <v>43551.59375</v>
      </c>
      <c r="C1222" s="63" t="n">
        <f aca="false">YEAR(B1222)</f>
        <v>2019</v>
      </c>
      <c r="D1222" s="32" t="s">
        <v>276</v>
      </c>
      <c r="E1222" s="64" t="n">
        <v>11445.65</v>
      </c>
      <c r="F1222" s="65" t="n">
        <v>-0.0049</v>
      </c>
      <c r="G1222" s="66" t="n">
        <v>-56.083685</v>
      </c>
      <c r="H1222" s="67" t="n">
        <f aca="false">E1222+IF(D1222="Long",1,-1)*G1222</f>
        <v>11501.733685</v>
      </c>
      <c r="I1222" s="68" t="n">
        <f aca="false">Assumptions!$B$58</f>
        <v>5.35750011455817</v>
      </c>
      <c r="J1222" s="68" t="n">
        <f aca="false">INDEX(Yearly!$L$5:$L$22,MATCH(C1222,Yearly!$A$5:$A$22,0))</f>
        <v>0.443379319825504</v>
      </c>
      <c r="K1222" s="68" t="n">
        <f aca="false">G1222-I1222-J1222</f>
        <v>-61.8845644343837</v>
      </c>
      <c r="L1222" s="69" t="n">
        <f aca="false">(I1222+J1222)/Assumptions!$B$8</f>
        <v>0.000255782539949322</v>
      </c>
      <c r="M1222" s="70" t="n">
        <f aca="false">F1222-L1222</f>
        <v>-0.00515578253994932</v>
      </c>
      <c r="N1222" s="71" t="n">
        <f aca="false">G1222*Assumptions!$B$7</f>
        <v>-441098.182525</v>
      </c>
      <c r="O1222" s="71" t="n">
        <f aca="false">K1222*Assumptions!$B$7</f>
        <v>-486722.099276428</v>
      </c>
      <c r="P1222" s="68" t="n">
        <f aca="false">P1221+G1222</f>
        <v>16865.79394</v>
      </c>
      <c r="Q1222" s="68" t="n">
        <f aca="false">MAX(Q1221,P1222)</f>
        <v>16950.54221</v>
      </c>
      <c r="R1222" s="68" t="n">
        <f aca="false">Q1222-P1222</f>
        <v>84.7482700000037</v>
      </c>
      <c r="S1222" s="68" t="n">
        <f aca="false">S1221+K1222</f>
        <v>9671.22551029817</v>
      </c>
      <c r="T1222" s="68" t="n">
        <f aca="false">MAX(T1221,S1222)</f>
        <v>9773.37641860132</v>
      </c>
      <c r="U1222" s="68" t="n">
        <f aca="false">T1222-S1222</f>
        <v>102.150908303151</v>
      </c>
      <c r="V1222" s="70" t="n">
        <f aca="false">V1221+F1222</f>
        <v>2.6913</v>
      </c>
      <c r="W1222" s="70" t="n">
        <f aca="false">MAX(W1221,V1222)</f>
        <v>2.6987</v>
      </c>
      <c r="X1222" s="70" t="n">
        <f aca="false">W1222-V1222</f>
        <v>0.00740000000000007</v>
      </c>
      <c r="Y1222" s="70" t="n">
        <f aca="false">Y1221+M1222</f>
        <v>2.37406448293674</v>
      </c>
      <c r="Z1222" s="70" t="n">
        <f aca="false">MAX(Z1221,Y1222)</f>
        <v>2.38223183055659</v>
      </c>
      <c r="AA1222" s="70" t="n">
        <f aca="false">Z1222-Y1222</f>
        <v>0.00816734761984828</v>
      </c>
      <c r="AB1222" s="72" t="n">
        <f aca="false">AB1221*(1+F1222)</f>
        <v>12.6750579537387</v>
      </c>
      <c r="AC1222" s="73" t="n">
        <f aca="false">MAX(AC1221,AB1222)</f>
        <v>12.7693804584567</v>
      </c>
      <c r="AD1222" s="70" t="n">
        <f aca="false">1-AB1222/AC1222</f>
        <v>0.00738661558600018</v>
      </c>
      <c r="AE1222" s="73" t="n">
        <f aca="false">AE1221*(1+M1222)</f>
        <v>9.23485882700132</v>
      </c>
      <c r="AF1222" s="73" t="n">
        <f aca="false">MAX(AF1221,AE1222)</f>
        <v>9.31074123094157</v>
      </c>
      <c r="AG1222" s="70" t="n">
        <f aca="false">1-AE1222/AF1222</f>
        <v>0.0081499852759388</v>
      </c>
      <c r="AH1222" s="74" t="n">
        <f aca="false">IF(R1222&gt;0,AH1221+1,0)</f>
        <v>3</v>
      </c>
      <c r="AI1222" s="74" t="n">
        <f aca="false">IF(U1222&gt;0,AI1221+1,0)</f>
        <v>3</v>
      </c>
      <c r="AJ1222" s="74" t="n">
        <f aca="false">IF(G1222&gt;0,AJ1221+1,0)</f>
        <v>0</v>
      </c>
      <c r="AK1222" s="74" t="n">
        <f aca="false">IF(G1222&lt;=0,AK1221+1,0)</f>
        <v>3</v>
      </c>
      <c r="AL1222" s="74" t="n">
        <f aca="false">IF(K1222&gt;0,AL1221+1,0)</f>
        <v>0</v>
      </c>
      <c r="AM1222" s="74" t="n">
        <f aca="false">IF(K1222&lt;=0,AM1221+1,0)</f>
        <v>3</v>
      </c>
    </row>
    <row r="1223" customFormat="false" ht="15" hidden="false" customHeight="false" outlineLevel="0" collapsed="false">
      <c r="A1223" s="61" t="n">
        <v>1222</v>
      </c>
      <c r="B1223" s="62" t="n">
        <v>43552.4270833333</v>
      </c>
      <c r="C1223" s="63" t="n">
        <f aca="false">YEAR(B1223)</f>
        <v>2019</v>
      </c>
      <c r="D1223" s="32" t="s">
        <v>277</v>
      </c>
      <c r="E1223" s="64" t="n">
        <v>11502.05</v>
      </c>
      <c r="F1223" s="65" t="n">
        <v>0.0117</v>
      </c>
      <c r="G1223" s="66" t="n">
        <v>134.573985</v>
      </c>
      <c r="H1223" s="67" t="n">
        <f aca="false">E1223+IF(D1223="Long",1,-1)*G1223</f>
        <v>11636.623985</v>
      </c>
      <c r="I1223" s="68" t="n">
        <f aca="false">Assumptions!$B$58</f>
        <v>5.35750011455817</v>
      </c>
      <c r="J1223" s="68" t="n">
        <f aca="false">INDEX(Yearly!$L$5:$L$22,MATCH(C1223,Yearly!$A$5:$A$22,0))</f>
        <v>0.443379319825504</v>
      </c>
      <c r="K1223" s="68" t="n">
        <f aca="false">G1223-I1223-J1223</f>
        <v>128.773105565616</v>
      </c>
      <c r="L1223" s="69" t="n">
        <f aca="false">(I1223+J1223)/Assumptions!$B$8</f>
        <v>0.000255782539949322</v>
      </c>
      <c r="M1223" s="70" t="n">
        <f aca="false">F1223-L1223</f>
        <v>0.0114442174600507</v>
      </c>
      <c r="N1223" s="71" t="n">
        <f aca="false">G1223*Assumptions!$B$7</f>
        <v>1058424.392025</v>
      </c>
      <c r="O1223" s="71" t="n">
        <f aca="false">K1223*Assumptions!$B$7</f>
        <v>1012800.47527357</v>
      </c>
      <c r="P1223" s="68" t="n">
        <f aca="false">P1222+G1223</f>
        <v>17000.367925</v>
      </c>
      <c r="Q1223" s="68" t="n">
        <f aca="false">MAX(Q1222,P1223)</f>
        <v>17000.367925</v>
      </c>
      <c r="R1223" s="68" t="n">
        <f aca="false">Q1223-P1223</f>
        <v>0</v>
      </c>
      <c r="S1223" s="68" t="n">
        <f aca="false">S1222+K1223</f>
        <v>9799.99861586378</v>
      </c>
      <c r="T1223" s="68" t="n">
        <f aca="false">MAX(T1222,S1223)</f>
        <v>9799.99861586378</v>
      </c>
      <c r="U1223" s="68" t="n">
        <f aca="false">T1223-S1223</f>
        <v>0</v>
      </c>
      <c r="V1223" s="70" t="n">
        <f aca="false">V1222+F1223</f>
        <v>2.703</v>
      </c>
      <c r="W1223" s="70" t="n">
        <f aca="false">MAX(W1222,V1223)</f>
        <v>2.703</v>
      </c>
      <c r="X1223" s="70" t="n">
        <f aca="false">W1223-V1223</f>
        <v>0</v>
      </c>
      <c r="Y1223" s="70" t="n">
        <f aca="false">Y1222+M1223</f>
        <v>2.38550870039679</v>
      </c>
      <c r="Z1223" s="70" t="n">
        <f aca="false">MAX(Z1222,Y1223)</f>
        <v>2.38550870039679</v>
      </c>
      <c r="AA1223" s="70" t="n">
        <f aca="false">Z1223-Y1223</f>
        <v>0</v>
      </c>
      <c r="AB1223" s="72" t="n">
        <f aca="false">AB1222*(1+F1223)</f>
        <v>12.8233561317974</v>
      </c>
      <c r="AC1223" s="73" t="n">
        <f aca="false">MAX(AC1222,AB1223)</f>
        <v>12.8233561317974</v>
      </c>
      <c r="AD1223" s="70" t="n">
        <f aca="false">1-AB1223/AC1223</f>
        <v>0</v>
      </c>
      <c r="AE1223" s="73" t="n">
        <f aca="false">AE1222*(1+M1223)</f>
        <v>9.3405445596304</v>
      </c>
      <c r="AF1223" s="73" t="n">
        <f aca="false">MAX(AF1222,AE1223)</f>
        <v>9.3405445596304</v>
      </c>
      <c r="AG1223" s="70" t="n">
        <f aca="false">1-AE1223/AF1223</f>
        <v>0</v>
      </c>
      <c r="AH1223" s="74" t="n">
        <f aca="false">IF(R1223&gt;0,AH1222+1,0)</f>
        <v>0</v>
      </c>
      <c r="AI1223" s="74" t="n">
        <f aca="false">IF(U1223&gt;0,AI1222+1,0)</f>
        <v>0</v>
      </c>
      <c r="AJ1223" s="74" t="n">
        <f aca="false">IF(G1223&gt;0,AJ1222+1,0)</f>
        <v>1</v>
      </c>
      <c r="AK1223" s="74" t="n">
        <f aca="false">IF(G1223&lt;=0,AK1222+1,0)</f>
        <v>0</v>
      </c>
      <c r="AL1223" s="74" t="n">
        <f aca="false">IF(K1223&gt;0,AL1222+1,0)</f>
        <v>1</v>
      </c>
      <c r="AM1223" s="74" t="n">
        <f aca="false">IF(K1223&lt;=0,AM1222+1,0)</f>
        <v>0</v>
      </c>
    </row>
    <row r="1224" customFormat="false" ht="15" hidden="false" customHeight="false" outlineLevel="0" collapsed="false">
      <c r="A1224" s="61" t="n">
        <v>1223</v>
      </c>
      <c r="B1224" s="62" t="n">
        <v>43559.4270833333</v>
      </c>
      <c r="C1224" s="63" t="n">
        <f aca="false">YEAR(B1224)</f>
        <v>2019</v>
      </c>
      <c r="D1224" s="32" t="s">
        <v>276</v>
      </c>
      <c r="E1224" s="64" t="n">
        <v>11636.9</v>
      </c>
      <c r="F1224" s="65" t="n">
        <v>-0.0009</v>
      </c>
      <c r="G1224" s="66" t="n">
        <v>-10.47321</v>
      </c>
      <c r="H1224" s="67" t="n">
        <f aca="false">E1224+IF(D1224="Long",1,-1)*G1224</f>
        <v>11647.37321</v>
      </c>
      <c r="I1224" s="68" t="n">
        <f aca="false">Assumptions!$B$58</f>
        <v>5.35750011455817</v>
      </c>
      <c r="J1224" s="68" t="n">
        <f aca="false">INDEX(Yearly!$L$5:$L$22,MATCH(C1224,Yearly!$A$5:$A$22,0))</f>
        <v>0.443379319825504</v>
      </c>
      <c r="K1224" s="68" t="n">
        <f aca="false">G1224-I1224-J1224</f>
        <v>-16.2740894343837</v>
      </c>
      <c r="L1224" s="69" t="n">
        <f aca="false">(I1224+J1224)/Assumptions!$B$8</f>
        <v>0.000255782539949322</v>
      </c>
      <c r="M1224" s="70" t="n">
        <f aca="false">F1224-L1224</f>
        <v>-0.00115578253994932</v>
      </c>
      <c r="N1224" s="71" t="n">
        <f aca="false">G1224*Assumptions!$B$7</f>
        <v>-82371.79665</v>
      </c>
      <c r="O1224" s="71" t="n">
        <f aca="false">K1224*Assumptions!$B$7</f>
        <v>-127995.713401428</v>
      </c>
      <c r="P1224" s="68" t="n">
        <f aca="false">P1223+G1224</f>
        <v>16989.894715</v>
      </c>
      <c r="Q1224" s="68" t="n">
        <f aca="false">MAX(Q1223,P1224)</f>
        <v>17000.367925</v>
      </c>
      <c r="R1224" s="68" t="n">
        <f aca="false">Q1224-P1224</f>
        <v>10.4732100000001</v>
      </c>
      <c r="S1224" s="68" t="n">
        <f aca="false">S1223+K1224</f>
        <v>9783.7245264294</v>
      </c>
      <c r="T1224" s="68" t="n">
        <f aca="false">MAX(T1223,S1224)</f>
        <v>9799.99861586378</v>
      </c>
      <c r="U1224" s="68" t="n">
        <f aca="false">T1224-S1224</f>
        <v>16.2740894343842</v>
      </c>
      <c r="V1224" s="70" t="n">
        <f aca="false">V1223+F1224</f>
        <v>2.7021</v>
      </c>
      <c r="W1224" s="70" t="n">
        <f aca="false">MAX(W1223,V1224)</f>
        <v>2.703</v>
      </c>
      <c r="X1224" s="70" t="n">
        <f aca="false">W1224-V1224</f>
        <v>0.000900000000000123</v>
      </c>
      <c r="Y1224" s="70" t="n">
        <f aca="false">Y1223+M1224</f>
        <v>2.38435291785684</v>
      </c>
      <c r="Z1224" s="70" t="n">
        <f aca="false">MAX(Z1223,Y1224)</f>
        <v>2.38550870039679</v>
      </c>
      <c r="AA1224" s="70" t="n">
        <f aca="false">Z1224-Y1224</f>
        <v>0.00115578253994952</v>
      </c>
      <c r="AB1224" s="72" t="n">
        <f aca="false">AB1223*(1+F1224)</f>
        <v>12.8118151112788</v>
      </c>
      <c r="AC1224" s="73" t="n">
        <f aca="false">MAX(AC1223,AB1224)</f>
        <v>12.8233561317974</v>
      </c>
      <c r="AD1224" s="70" t="n">
        <f aca="false">1-AB1224/AC1224</f>
        <v>0.000900000000000012</v>
      </c>
      <c r="AE1224" s="73" t="n">
        <f aca="false">AE1223*(1+M1224)</f>
        <v>9.32974892131476</v>
      </c>
      <c r="AF1224" s="73" t="n">
        <f aca="false">MAX(AF1223,AE1224)</f>
        <v>9.3405445596304</v>
      </c>
      <c r="AG1224" s="70" t="n">
        <f aca="false">1-AE1224/AF1224</f>
        <v>0.00115578253994919</v>
      </c>
      <c r="AH1224" s="74" t="n">
        <f aca="false">IF(R1224&gt;0,AH1223+1,0)</f>
        <v>1</v>
      </c>
      <c r="AI1224" s="74" t="n">
        <f aca="false">IF(U1224&gt;0,AI1223+1,0)</f>
        <v>1</v>
      </c>
      <c r="AJ1224" s="74" t="n">
        <f aca="false">IF(G1224&gt;0,AJ1223+1,0)</f>
        <v>0</v>
      </c>
      <c r="AK1224" s="74" t="n">
        <f aca="false">IF(G1224&lt;=0,AK1223+1,0)</f>
        <v>1</v>
      </c>
      <c r="AL1224" s="74" t="n">
        <f aca="false">IF(K1224&gt;0,AL1223+1,0)</f>
        <v>0</v>
      </c>
      <c r="AM1224" s="74" t="n">
        <f aca="false">IF(K1224&lt;=0,AM1223+1,0)</f>
        <v>1</v>
      </c>
    </row>
    <row r="1225" customFormat="false" ht="15" hidden="false" customHeight="false" outlineLevel="0" collapsed="false">
      <c r="A1225" s="61" t="n">
        <v>1224</v>
      </c>
      <c r="B1225" s="62" t="n">
        <v>43559.5729166667</v>
      </c>
      <c r="C1225" s="63" t="n">
        <f aca="false">YEAR(B1225)</f>
        <v>2019</v>
      </c>
      <c r="D1225" s="32" t="s">
        <v>277</v>
      </c>
      <c r="E1225" s="64" t="n">
        <v>11647.05</v>
      </c>
      <c r="F1225" s="65" t="n">
        <v>-0.0029</v>
      </c>
      <c r="G1225" s="66" t="n">
        <v>-33.776445</v>
      </c>
      <c r="H1225" s="67" t="n">
        <f aca="false">E1225+IF(D1225="Long",1,-1)*G1225</f>
        <v>11613.273555</v>
      </c>
      <c r="I1225" s="68" t="n">
        <f aca="false">Assumptions!$B$58</f>
        <v>5.35750011455817</v>
      </c>
      <c r="J1225" s="68" t="n">
        <f aca="false">INDEX(Yearly!$L$5:$L$22,MATCH(C1225,Yearly!$A$5:$A$22,0))</f>
        <v>0.443379319825504</v>
      </c>
      <c r="K1225" s="68" t="n">
        <f aca="false">G1225-I1225-J1225</f>
        <v>-39.5773244343837</v>
      </c>
      <c r="L1225" s="69" t="n">
        <f aca="false">(I1225+J1225)/Assumptions!$B$8</f>
        <v>0.000255782539949322</v>
      </c>
      <c r="M1225" s="70" t="n">
        <f aca="false">F1225-L1225</f>
        <v>-0.00315578253994932</v>
      </c>
      <c r="N1225" s="71" t="n">
        <f aca="false">G1225*Assumptions!$B$7</f>
        <v>-265651.739925</v>
      </c>
      <c r="O1225" s="71" t="n">
        <f aca="false">K1225*Assumptions!$B$7</f>
        <v>-311275.656676428</v>
      </c>
      <c r="P1225" s="68" t="n">
        <f aca="false">P1224+G1225</f>
        <v>16956.11827</v>
      </c>
      <c r="Q1225" s="68" t="n">
        <f aca="false">MAX(Q1224,P1225)</f>
        <v>17000.367925</v>
      </c>
      <c r="R1225" s="68" t="n">
        <f aca="false">Q1225-P1225</f>
        <v>44.2496549999996</v>
      </c>
      <c r="S1225" s="68" t="n">
        <f aca="false">S1224+K1225</f>
        <v>9744.14720199502</v>
      </c>
      <c r="T1225" s="68" t="n">
        <f aca="false">MAX(T1224,S1225)</f>
        <v>9799.99861586378</v>
      </c>
      <c r="U1225" s="68" t="n">
        <f aca="false">T1225-S1225</f>
        <v>55.8514138687679</v>
      </c>
      <c r="V1225" s="70" t="n">
        <f aca="false">V1224+F1225</f>
        <v>2.6992</v>
      </c>
      <c r="W1225" s="70" t="n">
        <f aca="false">MAX(W1224,V1225)</f>
        <v>2.703</v>
      </c>
      <c r="X1225" s="70" t="n">
        <f aca="false">W1225-V1225</f>
        <v>0.00380000000000003</v>
      </c>
      <c r="Y1225" s="70" t="n">
        <f aca="false">Y1224+M1225</f>
        <v>2.38119713531689</v>
      </c>
      <c r="Z1225" s="70" t="n">
        <f aca="false">MAX(Z1224,Y1225)</f>
        <v>2.38550870039679</v>
      </c>
      <c r="AA1225" s="70" t="n">
        <f aca="false">Z1225-Y1225</f>
        <v>0.00431156507989883</v>
      </c>
      <c r="AB1225" s="72" t="n">
        <f aca="false">AB1224*(1+F1225)</f>
        <v>12.7746608474561</v>
      </c>
      <c r="AC1225" s="73" t="n">
        <f aca="false">MAX(AC1224,AB1225)</f>
        <v>12.8233561317974</v>
      </c>
      <c r="AD1225" s="70" t="n">
        <f aca="false">1-AB1225/AC1225</f>
        <v>0.00379739000000001</v>
      </c>
      <c r="AE1225" s="73" t="n">
        <f aca="false">AE1224*(1+M1225)</f>
        <v>9.30030626256676</v>
      </c>
      <c r="AF1225" s="73" t="n">
        <f aca="false">MAX(AF1224,AE1225)</f>
        <v>9.3405445596304</v>
      </c>
      <c r="AG1225" s="70" t="n">
        <f aca="false">1-AE1225/AF1225</f>
        <v>0.00430791768153904</v>
      </c>
      <c r="AH1225" s="74" t="n">
        <f aca="false">IF(R1225&gt;0,AH1224+1,0)</f>
        <v>2</v>
      </c>
      <c r="AI1225" s="74" t="n">
        <f aca="false">IF(U1225&gt;0,AI1224+1,0)</f>
        <v>2</v>
      </c>
      <c r="AJ1225" s="74" t="n">
        <f aca="false">IF(G1225&gt;0,AJ1224+1,0)</f>
        <v>0</v>
      </c>
      <c r="AK1225" s="74" t="n">
        <f aca="false">IF(G1225&lt;=0,AK1224+1,0)</f>
        <v>2</v>
      </c>
      <c r="AL1225" s="74" t="n">
        <f aca="false">IF(K1225&gt;0,AL1224+1,0)</f>
        <v>0</v>
      </c>
      <c r="AM1225" s="74" t="n">
        <f aca="false">IF(K1225&lt;=0,AM1224+1,0)</f>
        <v>2</v>
      </c>
    </row>
    <row r="1226" customFormat="false" ht="15" hidden="false" customHeight="false" outlineLevel="0" collapsed="false">
      <c r="A1226" s="61" t="n">
        <v>1225</v>
      </c>
      <c r="B1226" s="62" t="n">
        <v>43559.59375</v>
      </c>
      <c r="C1226" s="63" t="n">
        <f aca="false">YEAR(B1226)</f>
        <v>2019</v>
      </c>
      <c r="D1226" s="32" t="s">
        <v>276</v>
      </c>
      <c r="E1226" s="64" t="n">
        <v>11613.25</v>
      </c>
      <c r="F1226" s="65" t="n">
        <v>-0.003</v>
      </c>
      <c r="G1226" s="66" t="n">
        <v>-34.83975</v>
      </c>
      <c r="H1226" s="67" t="n">
        <f aca="false">E1226+IF(D1226="Long",1,-1)*G1226</f>
        <v>11648.08975</v>
      </c>
      <c r="I1226" s="68" t="n">
        <f aca="false">Assumptions!$B$58</f>
        <v>5.35750011455817</v>
      </c>
      <c r="J1226" s="68" t="n">
        <f aca="false">INDEX(Yearly!$L$5:$L$22,MATCH(C1226,Yearly!$A$5:$A$22,0))</f>
        <v>0.443379319825504</v>
      </c>
      <c r="K1226" s="68" t="n">
        <f aca="false">G1226-I1226-J1226</f>
        <v>-40.6406294343837</v>
      </c>
      <c r="L1226" s="69" t="n">
        <f aca="false">(I1226+J1226)/Assumptions!$B$8</f>
        <v>0.000255782539949322</v>
      </c>
      <c r="M1226" s="70" t="n">
        <f aca="false">F1226-L1226</f>
        <v>-0.00325578253994932</v>
      </c>
      <c r="N1226" s="71" t="n">
        <f aca="false">G1226*Assumptions!$B$7</f>
        <v>-274014.63375</v>
      </c>
      <c r="O1226" s="71" t="n">
        <f aca="false">K1226*Assumptions!$B$7</f>
        <v>-319638.550501428</v>
      </c>
      <c r="P1226" s="68" t="n">
        <f aca="false">P1225+G1226</f>
        <v>16921.27852</v>
      </c>
      <c r="Q1226" s="68" t="n">
        <f aca="false">MAX(Q1225,P1226)</f>
        <v>17000.367925</v>
      </c>
      <c r="R1226" s="68" t="n">
        <f aca="false">Q1226-P1226</f>
        <v>79.0894049999988</v>
      </c>
      <c r="S1226" s="68" t="n">
        <f aca="false">S1225+K1226</f>
        <v>9703.50657256063</v>
      </c>
      <c r="T1226" s="68" t="n">
        <f aca="false">MAX(T1225,S1226)</f>
        <v>9799.99861586378</v>
      </c>
      <c r="U1226" s="68" t="n">
        <f aca="false">T1226-S1226</f>
        <v>96.4920433031512</v>
      </c>
      <c r="V1226" s="70" t="n">
        <f aca="false">V1225+F1226</f>
        <v>2.6962</v>
      </c>
      <c r="W1226" s="70" t="n">
        <f aca="false">MAX(W1225,V1226)</f>
        <v>2.703</v>
      </c>
      <c r="X1226" s="70" t="n">
        <f aca="false">W1226-V1226</f>
        <v>0.00680000000000014</v>
      </c>
      <c r="Y1226" s="70" t="n">
        <f aca="false">Y1225+M1226</f>
        <v>2.37794135277694</v>
      </c>
      <c r="Z1226" s="70" t="n">
        <f aca="false">MAX(Z1225,Y1226)</f>
        <v>2.38550870039679</v>
      </c>
      <c r="AA1226" s="70" t="n">
        <f aca="false">Z1226-Y1226</f>
        <v>0.00756734761984834</v>
      </c>
      <c r="AB1226" s="72" t="n">
        <f aca="false">AB1225*(1+F1226)</f>
        <v>12.7363368649137</v>
      </c>
      <c r="AC1226" s="73" t="n">
        <f aca="false">MAX(AC1225,AB1226)</f>
        <v>12.8233561317974</v>
      </c>
      <c r="AD1226" s="70" t="n">
        <f aca="false">1-AB1226/AC1226</f>
        <v>0.00678599782999989</v>
      </c>
      <c r="AE1226" s="73" t="n">
        <f aca="false">AE1225*(1+M1226)</f>
        <v>9.27002648782091</v>
      </c>
      <c r="AF1226" s="73" t="n">
        <f aca="false">MAX(AF1225,AE1226)</f>
        <v>9.3405445596304</v>
      </c>
      <c r="AG1226" s="70" t="n">
        <f aca="false">1-AE1226/AF1226</f>
        <v>0.00754967457831723</v>
      </c>
      <c r="AH1226" s="74" t="n">
        <f aca="false">IF(R1226&gt;0,AH1225+1,0)</f>
        <v>3</v>
      </c>
      <c r="AI1226" s="74" t="n">
        <f aca="false">IF(U1226&gt;0,AI1225+1,0)</f>
        <v>3</v>
      </c>
      <c r="AJ1226" s="74" t="n">
        <f aca="false">IF(G1226&gt;0,AJ1225+1,0)</f>
        <v>0</v>
      </c>
      <c r="AK1226" s="74" t="n">
        <f aca="false">IF(G1226&lt;=0,AK1225+1,0)</f>
        <v>3</v>
      </c>
      <c r="AL1226" s="74" t="n">
        <f aca="false">IF(K1226&gt;0,AL1225+1,0)</f>
        <v>0</v>
      </c>
      <c r="AM1226" s="74" t="n">
        <f aca="false">IF(K1226&lt;=0,AM1225+1,0)</f>
        <v>3</v>
      </c>
    </row>
    <row r="1227" customFormat="false" ht="15" hidden="false" customHeight="false" outlineLevel="0" collapsed="false">
      <c r="A1227" s="61" t="n">
        <v>1226</v>
      </c>
      <c r="B1227" s="62" t="n">
        <v>43560.40625</v>
      </c>
      <c r="C1227" s="63" t="n">
        <f aca="false">YEAR(B1227)</f>
        <v>2019</v>
      </c>
      <c r="D1227" s="32" t="s">
        <v>277</v>
      </c>
      <c r="E1227" s="64" t="n">
        <v>11648.1</v>
      </c>
      <c r="F1227" s="65" t="n">
        <v>-0.0025</v>
      </c>
      <c r="G1227" s="66" t="n">
        <v>-29.12025</v>
      </c>
      <c r="H1227" s="67" t="n">
        <f aca="false">E1227+IF(D1227="Long",1,-1)*G1227</f>
        <v>11618.97975</v>
      </c>
      <c r="I1227" s="68" t="n">
        <f aca="false">Assumptions!$B$58</f>
        <v>5.35750011455817</v>
      </c>
      <c r="J1227" s="68" t="n">
        <f aca="false">INDEX(Yearly!$L$5:$L$22,MATCH(C1227,Yearly!$A$5:$A$22,0))</f>
        <v>0.443379319825504</v>
      </c>
      <c r="K1227" s="68" t="n">
        <f aca="false">G1227-I1227-J1227</f>
        <v>-34.9211294343837</v>
      </c>
      <c r="L1227" s="69" t="n">
        <f aca="false">(I1227+J1227)/Assumptions!$B$8</f>
        <v>0.000255782539949322</v>
      </c>
      <c r="M1227" s="70" t="n">
        <f aca="false">F1227-L1227</f>
        <v>-0.00275578253994932</v>
      </c>
      <c r="N1227" s="71" t="n">
        <f aca="false">G1227*Assumptions!$B$7</f>
        <v>-229030.76625</v>
      </c>
      <c r="O1227" s="71" t="n">
        <f aca="false">K1227*Assumptions!$B$7</f>
        <v>-274654.683001428</v>
      </c>
      <c r="P1227" s="68" t="n">
        <f aca="false">P1226+G1227</f>
        <v>16892.15827</v>
      </c>
      <c r="Q1227" s="68" t="n">
        <f aca="false">MAX(Q1226,P1227)</f>
        <v>17000.367925</v>
      </c>
      <c r="R1227" s="68" t="n">
        <f aca="false">Q1227-P1227</f>
        <v>108.209654999999</v>
      </c>
      <c r="S1227" s="68" t="n">
        <f aca="false">S1226+K1227</f>
        <v>9668.58544312625</v>
      </c>
      <c r="T1227" s="68" t="n">
        <f aca="false">MAX(T1226,S1227)</f>
        <v>9799.99861586378</v>
      </c>
      <c r="U1227" s="68" t="n">
        <f aca="false">T1227-S1227</f>
        <v>131.413172737535</v>
      </c>
      <c r="V1227" s="70" t="n">
        <f aca="false">V1226+F1227</f>
        <v>2.6937</v>
      </c>
      <c r="W1227" s="70" t="n">
        <f aca="false">MAX(W1226,V1227)</f>
        <v>2.703</v>
      </c>
      <c r="X1227" s="70" t="n">
        <f aca="false">W1227-V1227</f>
        <v>0.00930000000000009</v>
      </c>
      <c r="Y1227" s="70" t="n">
        <f aca="false">Y1226+M1227</f>
        <v>2.37518557023699</v>
      </c>
      <c r="Z1227" s="70" t="n">
        <f aca="false">MAX(Z1226,Y1227)</f>
        <v>2.38550870039679</v>
      </c>
      <c r="AA1227" s="70" t="n">
        <f aca="false">Z1227-Y1227</f>
        <v>0.0103231301597977</v>
      </c>
      <c r="AB1227" s="72" t="n">
        <f aca="false">AB1226*(1+F1227)</f>
        <v>12.7044960227514</v>
      </c>
      <c r="AC1227" s="73" t="n">
        <f aca="false">MAX(AC1226,AB1227)</f>
        <v>12.8233561317974</v>
      </c>
      <c r="AD1227" s="70" t="n">
        <f aca="false">1-AB1227/AC1227</f>
        <v>0.00926903283542491</v>
      </c>
      <c r="AE1227" s="73" t="n">
        <f aca="false">AE1226*(1+M1227)</f>
        <v>9.24448031068091</v>
      </c>
      <c r="AF1227" s="73" t="n">
        <f aca="false">MAX(AF1226,AE1227)</f>
        <v>9.3405445596304</v>
      </c>
      <c r="AG1227" s="70" t="n">
        <f aca="false">1-AE1227/AF1227</f>
        <v>0.0102846518568813</v>
      </c>
      <c r="AH1227" s="74" t="n">
        <f aca="false">IF(R1227&gt;0,AH1226+1,0)</f>
        <v>4</v>
      </c>
      <c r="AI1227" s="74" t="n">
        <f aca="false">IF(U1227&gt;0,AI1226+1,0)</f>
        <v>4</v>
      </c>
      <c r="AJ1227" s="74" t="n">
        <f aca="false">IF(G1227&gt;0,AJ1226+1,0)</f>
        <v>0</v>
      </c>
      <c r="AK1227" s="74" t="n">
        <f aca="false">IF(G1227&lt;=0,AK1226+1,0)</f>
        <v>4</v>
      </c>
      <c r="AL1227" s="74" t="n">
        <f aca="false">IF(K1227&gt;0,AL1226+1,0)</f>
        <v>0</v>
      </c>
      <c r="AM1227" s="74" t="n">
        <f aca="false">IF(K1227&lt;=0,AM1226+1,0)</f>
        <v>4</v>
      </c>
    </row>
    <row r="1228" customFormat="false" ht="15" hidden="false" customHeight="false" outlineLevel="0" collapsed="false">
      <c r="A1228" s="61" t="n">
        <v>1227</v>
      </c>
      <c r="B1228" s="62" t="n">
        <v>43560.4895833333</v>
      </c>
      <c r="C1228" s="63" t="n">
        <f aca="false">YEAR(B1228)</f>
        <v>2019</v>
      </c>
      <c r="D1228" s="32" t="s">
        <v>276</v>
      </c>
      <c r="E1228" s="64" t="n">
        <v>11619.25</v>
      </c>
      <c r="F1228" s="65" t="n">
        <v>-0.0025</v>
      </c>
      <c r="G1228" s="66" t="n">
        <v>-29.048125</v>
      </c>
      <c r="H1228" s="67" t="n">
        <f aca="false">E1228+IF(D1228="Long",1,-1)*G1228</f>
        <v>11648.298125</v>
      </c>
      <c r="I1228" s="68" t="n">
        <f aca="false">Assumptions!$B$58</f>
        <v>5.35750011455817</v>
      </c>
      <c r="J1228" s="68" t="n">
        <f aca="false">INDEX(Yearly!$L$5:$L$22,MATCH(C1228,Yearly!$A$5:$A$22,0))</f>
        <v>0.443379319825504</v>
      </c>
      <c r="K1228" s="68" t="n">
        <f aca="false">G1228-I1228-J1228</f>
        <v>-34.8490044343837</v>
      </c>
      <c r="L1228" s="69" t="n">
        <f aca="false">(I1228+J1228)/Assumptions!$B$8</f>
        <v>0.000255782539949322</v>
      </c>
      <c r="M1228" s="70" t="n">
        <f aca="false">F1228-L1228</f>
        <v>-0.00275578253994932</v>
      </c>
      <c r="N1228" s="71" t="n">
        <f aca="false">G1228*Assumptions!$B$7</f>
        <v>-228463.503125</v>
      </c>
      <c r="O1228" s="71" t="n">
        <f aca="false">K1228*Assumptions!$B$7</f>
        <v>-274087.419876428</v>
      </c>
      <c r="P1228" s="68" t="n">
        <f aca="false">P1227+G1228</f>
        <v>16863.110145</v>
      </c>
      <c r="Q1228" s="68" t="n">
        <f aca="false">MAX(Q1227,P1228)</f>
        <v>17000.367925</v>
      </c>
      <c r="R1228" s="68" t="n">
        <f aca="false">Q1228-P1228</f>
        <v>137.25778</v>
      </c>
      <c r="S1228" s="68" t="n">
        <f aca="false">S1227+K1228</f>
        <v>9633.73643869187</v>
      </c>
      <c r="T1228" s="68" t="n">
        <f aca="false">MAX(T1227,S1228)</f>
        <v>9799.99861586378</v>
      </c>
      <c r="U1228" s="68" t="n">
        <f aca="false">T1228-S1228</f>
        <v>166.262177171919</v>
      </c>
      <c r="V1228" s="70" t="n">
        <f aca="false">V1227+F1228</f>
        <v>2.6912</v>
      </c>
      <c r="W1228" s="70" t="n">
        <f aca="false">MAX(W1227,V1228)</f>
        <v>2.703</v>
      </c>
      <c r="X1228" s="70" t="n">
        <f aca="false">W1228-V1228</f>
        <v>0.0118</v>
      </c>
      <c r="Y1228" s="70" t="n">
        <f aca="false">Y1227+M1228</f>
        <v>2.37242978769704</v>
      </c>
      <c r="Z1228" s="70" t="n">
        <f aca="false">MAX(Z1227,Y1228)</f>
        <v>2.38550870039679</v>
      </c>
      <c r="AA1228" s="70" t="n">
        <f aca="false">Z1228-Y1228</f>
        <v>0.013078912699747</v>
      </c>
      <c r="AB1228" s="72" t="n">
        <f aca="false">AB1227*(1+F1228)</f>
        <v>12.6727347826946</v>
      </c>
      <c r="AC1228" s="73" t="n">
        <f aca="false">MAX(AC1227,AB1228)</f>
        <v>12.8233561317974</v>
      </c>
      <c r="AD1228" s="70" t="n">
        <f aca="false">1-AB1228/AC1228</f>
        <v>0.0117458602533363</v>
      </c>
      <c r="AE1228" s="73" t="n">
        <f aca="false">AE1227*(1+M1228)</f>
        <v>9.21900453324983</v>
      </c>
      <c r="AF1228" s="73" t="n">
        <f aca="false">MAX(AF1227,AE1228)</f>
        <v>9.3405445596304</v>
      </c>
      <c r="AG1228" s="70" t="n">
        <f aca="false">1-AE1228/AF1228</f>
        <v>0.013012092132814</v>
      </c>
      <c r="AH1228" s="74" t="n">
        <f aca="false">IF(R1228&gt;0,AH1227+1,0)</f>
        <v>5</v>
      </c>
      <c r="AI1228" s="74" t="n">
        <f aca="false">IF(U1228&gt;0,AI1227+1,0)</f>
        <v>5</v>
      </c>
      <c r="AJ1228" s="74" t="n">
        <f aca="false">IF(G1228&gt;0,AJ1227+1,0)</f>
        <v>0</v>
      </c>
      <c r="AK1228" s="74" t="n">
        <f aca="false">IF(G1228&lt;=0,AK1227+1,0)</f>
        <v>5</v>
      </c>
      <c r="AL1228" s="74" t="n">
        <f aca="false">IF(K1228&gt;0,AL1227+1,0)</f>
        <v>0</v>
      </c>
      <c r="AM1228" s="74" t="n">
        <f aca="false">IF(K1228&lt;=0,AM1227+1,0)</f>
        <v>5</v>
      </c>
    </row>
    <row r="1229" customFormat="false" ht="15" hidden="false" customHeight="false" outlineLevel="0" collapsed="false">
      <c r="A1229" s="61" t="n">
        <v>1228</v>
      </c>
      <c r="B1229" s="62" t="n">
        <v>43560.5729166667</v>
      </c>
      <c r="C1229" s="63" t="n">
        <f aca="false">YEAR(B1229)</f>
        <v>2019</v>
      </c>
      <c r="D1229" s="32" t="s">
        <v>277</v>
      </c>
      <c r="E1229" s="64" t="n">
        <v>11648.55</v>
      </c>
      <c r="F1229" s="65" t="n">
        <v>-0.0009</v>
      </c>
      <c r="G1229" s="66" t="n">
        <v>-10.483695</v>
      </c>
      <c r="H1229" s="67" t="n">
        <f aca="false">E1229+IF(D1229="Long",1,-1)*G1229</f>
        <v>11638.066305</v>
      </c>
      <c r="I1229" s="68" t="n">
        <f aca="false">Assumptions!$B$58</f>
        <v>5.35750011455817</v>
      </c>
      <c r="J1229" s="68" t="n">
        <f aca="false">INDEX(Yearly!$L$5:$L$22,MATCH(C1229,Yearly!$A$5:$A$22,0))</f>
        <v>0.443379319825504</v>
      </c>
      <c r="K1229" s="68" t="n">
        <f aca="false">G1229-I1229-J1229</f>
        <v>-16.2845744343837</v>
      </c>
      <c r="L1229" s="69" t="n">
        <f aca="false">(I1229+J1229)/Assumptions!$B$8</f>
        <v>0.000255782539949322</v>
      </c>
      <c r="M1229" s="70" t="n">
        <f aca="false">F1229-L1229</f>
        <v>-0.00115578253994932</v>
      </c>
      <c r="N1229" s="71" t="n">
        <f aca="false">G1229*Assumptions!$B$7</f>
        <v>-82454.261175</v>
      </c>
      <c r="O1229" s="71" t="n">
        <f aca="false">K1229*Assumptions!$B$7</f>
        <v>-128078.177926428</v>
      </c>
      <c r="P1229" s="68" t="n">
        <f aca="false">P1228+G1229</f>
        <v>16852.62645</v>
      </c>
      <c r="Q1229" s="68" t="n">
        <f aca="false">MAX(Q1228,P1229)</f>
        <v>17000.367925</v>
      </c>
      <c r="R1229" s="68" t="n">
        <f aca="false">Q1229-P1229</f>
        <v>147.741474999999</v>
      </c>
      <c r="S1229" s="68" t="n">
        <f aca="false">S1228+K1229</f>
        <v>9617.45186425748</v>
      </c>
      <c r="T1229" s="68" t="n">
        <f aca="false">MAX(T1228,S1229)</f>
        <v>9799.99861586378</v>
      </c>
      <c r="U1229" s="68" t="n">
        <f aca="false">T1229-S1229</f>
        <v>182.546751606302</v>
      </c>
      <c r="V1229" s="70" t="n">
        <f aca="false">V1228+F1229</f>
        <v>2.6903</v>
      </c>
      <c r="W1229" s="70" t="n">
        <f aca="false">MAX(W1228,V1229)</f>
        <v>2.703</v>
      </c>
      <c r="X1229" s="70" t="n">
        <f aca="false">W1229-V1229</f>
        <v>0.0127000000000002</v>
      </c>
      <c r="Y1229" s="70" t="n">
        <f aca="false">Y1228+M1229</f>
        <v>2.37127400515709</v>
      </c>
      <c r="Z1229" s="70" t="n">
        <f aca="false">MAX(Z1228,Y1229)</f>
        <v>2.38550870039679</v>
      </c>
      <c r="AA1229" s="70" t="n">
        <f aca="false">Z1229-Y1229</f>
        <v>0.0142346952396966</v>
      </c>
      <c r="AB1229" s="72" t="n">
        <f aca="false">AB1228*(1+F1229)</f>
        <v>12.6613293213901</v>
      </c>
      <c r="AC1229" s="73" t="n">
        <f aca="false">MAX(AC1228,AB1229)</f>
        <v>12.8233561317974</v>
      </c>
      <c r="AD1229" s="70" t="n">
        <f aca="false">1-AB1229/AC1229</f>
        <v>0.0126352889791084</v>
      </c>
      <c r="AE1229" s="73" t="n">
        <f aca="false">AE1228*(1+M1229)</f>
        <v>9.20834936877459</v>
      </c>
      <c r="AF1229" s="73" t="n">
        <f aca="false">MAX(AF1228,AE1229)</f>
        <v>9.3405445596304</v>
      </c>
      <c r="AG1229" s="70" t="n">
        <f aca="false">1-AE1229/AF1229</f>
        <v>0.0141528355238679</v>
      </c>
      <c r="AH1229" s="74" t="n">
        <f aca="false">IF(R1229&gt;0,AH1228+1,0)</f>
        <v>6</v>
      </c>
      <c r="AI1229" s="74" t="n">
        <f aca="false">IF(U1229&gt;0,AI1228+1,0)</f>
        <v>6</v>
      </c>
      <c r="AJ1229" s="74" t="n">
        <f aca="false">IF(G1229&gt;0,AJ1228+1,0)</f>
        <v>0</v>
      </c>
      <c r="AK1229" s="74" t="n">
        <f aca="false">IF(G1229&lt;=0,AK1228+1,0)</f>
        <v>6</v>
      </c>
      <c r="AL1229" s="74" t="n">
        <f aca="false">IF(K1229&gt;0,AL1228+1,0)</f>
        <v>0</v>
      </c>
      <c r="AM1229" s="74" t="n">
        <f aca="false">IF(K1229&lt;=0,AM1228+1,0)</f>
        <v>6</v>
      </c>
    </row>
    <row r="1230" customFormat="false" ht="15" hidden="false" customHeight="false" outlineLevel="0" collapsed="false">
      <c r="A1230" s="61" t="n">
        <v>1229</v>
      </c>
      <c r="B1230" s="62" t="n">
        <v>43563.4895833333</v>
      </c>
      <c r="C1230" s="63" t="n">
        <f aca="false">YEAR(B1230)</f>
        <v>2019</v>
      </c>
      <c r="D1230" s="32" t="s">
        <v>276</v>
      </c>
      <c r="E1230" s="64" t="n">
        <v>11638.35</v>
      </c>
      <c r="F1230" s="65" t="n">
        <v>0.0002</v>
      </c>
      <c r="G1230" s="66" t="n">
        <v>2.32767</v>
      </c>
      <c r="H1230" s="67" t="n">
        <f aca="false">E1230+IF(D1230="Long",1,-1)*G1230</f>
        <v>11636.02233</v>
      </c>
      <c r="I1230" s="68" t="n">
        <f aca="false">Assumptions!$B$58</f>
        <v>5.35750011455817</v>
      </c>
      <c r="J1230" s="68" t="n">
        <f aca="false">INDEX(Yearly!$L$5:$L$22,MATCH(C1230,Yearly!$A$5:$A$22,0))</f>
        <v>0.443379319825504</v>
      </c>
      <c r="K1230" s="68" t="n">
        <f aca="false">G1230-I1230-J1230</f>
        <v>-3.47320943438367</v>
      </c>
      <c r="L1230" s="69" t="n">
        <f aca="false">(I1230+J1230)/Assumptions!$B$8</f>
        <v>0.000255782539949322</v>
      </c>
      <c r="M1230" s="70" t="n">
        <f aca="false">F1230-L1230</f>
        <v>-5.57825399493218E-005</v>
      </c>
      <c r="N1230" s="71" t="n">
        <f aca="false">G1230*Assumptions!$B$7</f>
        <v>18307.12455</v>
      </c>
      <c r="O1230" s="71" t="n">
        <f aca="false">K1230*Assumptions!$B$7</f>
        <v>-27316.7922014276</v>
      </c>
      <c r="P1230" s="68" t="n">
        <f aca="false">P1229+G1230</f>
        <v>16854.95412</v>
      </c>
      <c r="Q1230" s="68" t="n">
        <f aca="false">MAX(Q1229,P1230)</f>
        <v>17000.367925</v>
      </c>
      <c r="R1230" s="68" t="n">
        <f aca="false">Q1230-P1230</f>
        <v>145.413805</v>
      </c>
      <c r="S1230" s="68" t="n">
        <f aca="false">S1229+K1230</f>
        <v>9613.9786548231</v>
      </c>
      <c r="T1230" s="68" t="n">
        <f aca="false">MAX(T1229,S1230)</f>
        <v>9799.99861586378</v>
      </c>
      <c r="U1230" s="68" t="n">
        <f aca="false">T1230-S1230</f>
        <v>186.019961040685</v>
      </c>
      <c r="V1230" s="70" t="n">
        <f aca="false">V1229+F1230</f>
        <v>2.6905</v>
      </c>
      <c r="W1230" s="70" t="n">
        <f aca="false">MAX(W1229,V1230)</f>
        <v>2.703</v>
      </c>
      <c r="X1230" s="70" t="n">
        <f aca="false">W1230-V1230</f>
        <v>0.0125000000000002</v>
      </c>
      <c r="Y1230" s="70" t="n">
        <f aca="false">Y1229+M1230</f>
        <v>2.37121822261714</v>
      </c>
      <c r="Z1230" s="70" t="n">
        <f aca="false">MAX(Z1229,Y1230)</f>
        <v>2.38550870039679</v>
      </c>
      <c r="AA1230" s="70" t="n">
        <f aca="false">Z1230-Y1230</f>
        <v>0.014290477779646</v>
      </c>
      <c r="AB1230" s="72" t="n">
        <f aca="false">AB1229*(1+F1230)</f>
        <v>12.6638615872544</v>
      </c>
      <c r="AC1230" s="73" t="n">
        <f aca="false">MAX(AC1229,AB1230)</f>
        <v>12.8233561317974</v>
      </c>
      <c r="AD1230" s="70" t="n">
        <f aca="false">1-AB1230/AC1230</f>
        <v>0.0124378160369042</v>
      </c>
      <c r="AE1230" s="73" t="n">
        <f aca="false">AE1229*(1+M1230)</f>
        <v>9.20783570365806</v>
      </c>
      <c r="AF1230" s="73" t="n">
        <f aca="false">MAX(AF1229,AE1230)</f>
        <v>9.3405445596304</v>
      </c>
      <c r="AG1230" s="70" t="n">
        <f aca="false">1-AE1230/AF1230</f>
        <v>0.0142078285827042</v>
      </c>
      <c r="AH1230" s="74" t="n">
        <f aca="false">IF(R1230&gt;0,AH1229+1,0)</f>
        <v>7</v>
      </c>
      <c r="AI1230" s="74" t="n">
        <f aca="false">IF(U1230&gt;0,AI1229+1,0)</f>
        <v>7</v>
      </c>
      <c r="AJ1230" s="74" t="n">
        <f aca="false">IF(G1230&gt;0,AJ1229+1,0)</f>
        <v>1</v>
      </c>
      <c r="AK1230" s="74" t="n">
        <f aca="false">IF(G1230&lt;=0,AK1229+1,0)</f>
        <v>0</v>
      </c>
      <c r="AL1230" s="74" t="n">
        <f aca="false">IF(K1230&gt;0,AL1229+1,0)</f>
        <v>0</v>
      </c>
      <c r="AM1230" s="74" t="n">
        <f aca="false">IF(K1230&lt;=0,AM1229+1,0)</f>
        <v>7</v>
      </c>
    </row>
    <row r="1231" customFormat="false" ht="15" hidden="false" customHeight="false" outlineLevel="0" collapsed="false">
      <c r="A1231" s="61" t="n">
        <v>1230</v>
      </c>
      <c r="B1231" s="62" t="n">
        <v>43564.59375</v>
      </c>
      <c r="C1231" s="63" t="n">
        <f aca="false">YEAR(B1231)</f>
        <v>2019</v>
      </c>
      <c r="D1231" s="32" t="s">
        <v>277</v>
      </c>
      <c r="E1231" s="64" t="n">
        <v>11636.2</v>
      </c>
      <c r="F1231" s="65" t="n">
        <v>-0.0012</v>
      </c>
      <c r="G1231" s="66" t="n">
        <v>-13.96344</v>
      </c>
      <c r="H1231" s="67" t="n">
        <f aca="false">E1231+IF(D1231="Long",1,-1)*G1231</f>
        <v>11622.23656</v>
      </c>
      <c r="I1231" s="68" t="n">
        <f aca="false">Assumptions!$B$58</f>
        <v>5.35750011455817</v>
      </c>
      <c r="J1231" s="68" t="n">
        <f aca="false">INDEX(Yearly!$L$5:$L$22,MATCH(C1231,Yearly!$A$5:$A$22,0))</f>
        <v>0.443379319825504</v>
      </c>
      <c r="K1231" s="68" t="n">
        <f aca="false">G1231-I1231-J1231</f>
        <v>-19.7643194343837</v>
      </c>
      <c r="L1231" s="69" t="n">
        <f aca="false">(I1231+J1231)/Assumptions!$B$8</f>
        <v>0.000255782539949322</v>
      </c>
      <c r="M1231" s="70" t="n">
        <f aca="false">F1231-L1231</f>
        <v>-0.00145578253994932</v>
      </c>
      <c r="N1231" s="71" t="n">
        <f aca="false">G1231*Assumptions!$B$7</f>
        <v>-109822.4556</v>
      </c>
      <c r="O1231" s="71" t="n">
        <f aca="false">K1231*Assumptions!$B$7</f>
        <v>-155446.372351428</v>
      </c>
      <c r="P1231" s="68" t="n">
        <f aca="false">P1230+G1231</f>
        <v>16840.99068</v>
      </c>
      <c r="Q1231" s="68" t="n">
        <f aca="false">MAX(Q1230,P1231)</f>
        <v>17000.367925</v>
      </c>
      <c r="R1231" s="68" t="n">
        <f aca="false">Q1231-P1231</f>
        <v>159.377245</v>
      </c>
      <c r="S1231" s="68" t="n">
        <f aca="false">S1230+K1231</f>
        <v>9594.21433538872</v>
      </c>
      <c r="T1231" s="68" t="n">
        <f aca="false">MAX(T1230,S1231)</f>
        <v>9799.99861586378</v>
      </c>
      <c r="U1231" s="68" t="n">
        <f aca="false">T1231-S1231</f>
        <v>205.784280475069</v>
      </c>
      <c r="V1231" s="70" t="n">
        <f aca="false">V1230+F1231</f>
        <v>2.6893</v>
      </c>
      <c r="W1231" s="70" t="n">
        <f aca="false">MAX(W1230,V1231)</f>
        <v>2.703</v>
      </c>
      <c r="X1231" s="70" t="n">
        <f aca="false">W1231-V1231</f>
        <v>0.0137</v>
      </c>
      <c r="Y1231" s="70" t="n">
        <f aca="false">Y1230+M1231</f>
        <v>2.36976244007719</v>
      </c>
      <c r="Z1231" s="70" t="n">
        <f aca="false">MAX(Z1230,Y1231)</f>
        <v>2.38550870039679</v>
      </c>
      <c r="AA1231" s="70" t="n">
        <f aca="false">Z1231-Y1231</f>
        <v>0.0157462603195953</v>
      </c>
      <c r="AB1231" s="72" t="n">
        <f aca="false">AB1230*(1+F1231)</f>
        <v>12.6486649533497</v>
      </c>
      <c r="AC1231" s="73" t="n">
        <f aca="false">MAX(AC1230,AB1231)</f>
        <v>12.8233561317974</v>
      </c>
      <c r="AD1231" s="70" t="n">
        <f aca="false">1-AB1231/AC1231</f>
        <v>0.0136228906576598</v>
      </c>
      <c r="AE1231" s="73" t="n">
        <f aca="false">AE1230*(1+M1231)</f>
        <v>9.19443109720995</v>
      </c>
      <c r="AF1231" s="73" t="n">
        <f aca="false">MAX(AF1230,AE1231)</f>
        <v>9.3405445596304</v>
      </c>
      <c r="AG1231" s="70" t="n">
        <f aca="false">1-AE1231/AF1231</f>
        <v>0.0156429276138722</v>
      </c>
      <c r="AH1231" s="74" t="n">
        <f aca="false">IF(R1231&gt;0,AH1230+1,0)</f>
        <v>8</v>
      </c>
      <c r="AI1231" s="74" t="n">
        <f aca="false">IF(U1231&gt;0,AI1230+1,0)</f>
        <v>8</v>
      </c>
      <c r="AJ1231" s="74" t="n">
        <f aca="false">IF(G1231&gt;0,AJ1230+1,0)</f>
        <v>0</v>
      </c>
      <c r="AK1231" s="74" t="n">
        <f aca="false">IF(G1231&lt;=0,AK1230+1,0)</f>
        <v>1</v>
      </c>
      <c r="AL1231" s="74" t="n">
        <f aca="false">IF(K1231&gt;0,AL1230+1,0)</f>
        <v>0</v>
      </c>
      <c r="AM1231" s="74" t="n">
        <f aca="false">IF(K1231&lt;=0,AM1230+1,0)</f>
        <v>8</v>
      </c>
    </row>
    <row r="1232" customFormat="false" ht="15" hidden="false" customHeight="false" outlineLevel="0" collapsed="false">
      <c r="A1232" s="61" t="n">
        <v>1231</v>
      </c>
      <c r="B1232" s="62" t="n">
        <v>43565.5729166667</v>
      </c>
      <c r="C1232" s="63" t="n">
        <f aca="false">YEAR(B1232)</f>
        <v>2019</v>
      </c>
      <c r="D1232" s="32" t="s">
        <v>276</v>
      </c>
      <c r="E1232" s="64" t="n">
        <v>11622.75</v>
      </c>
      <c r="F1232" s="65" t="n">
        <v>0.0005</v>
      </c>
      <c r="G1232" s="66" t="n">
        <v>5.811375</v>
      </c>
      <c r="H1232" s="67" t="n">
        <f aca="false">E1232+IF(D1232="Long",1,-1)*G1232</f>
        <v>11616.938625</v>
      </c>
      <c r="I1232" s="68" t="n">
        <f aca="false">Assumptions!$B$58</f>
        <v>5.35750011455817</v>
      </c>
      <c r="J1232" s="68" t="n">
        <f aca="false">INDEX(Yearly!$L$5:$L$22,MATCH(C1232,Yearly!$A$5:$A$22,0))</f>
        <v>0.443379319825504</v>
      </c>
      <c r="K1232" s="68" t="n">
        <f aca="false">G1232-I1232-J1232</f>
        <v>0.0104955656163281</v>
      </c>
      <c r="L1232" s="69" t="n">
        <f aca="false">(I1232+J1232)/Assumptions!$B$8</f>
        <v>0.000255782539949322</v>
      </c>
      <c r="M1232" s="70" t="n">
        <f aca="false">F1232-L1232</f>
        <v>0.000244217460050678</v>
      </c>
      <c r="N1232" s="71" t="n">
        <f aca="false">G1232*Assumptions!$B$7</f>
        <v>45706.464375</v>
      </c>
      <c r="O1232" s="71" t="n">
        <f aca="false">K1232*Assumptions!$B$7</f>
        <v>82.5476235724208</v>
      </c>
      <c r="P1232" s="68" t="n">
        <f aca="false">P1231+G1232</f>
        <v>16846.802055</v>
      </c>
      <c r="Q1232" s="68" t="n">
        <f aca="false">MAX(Q1231,P1232)</f>
        <v>17000.367925</v>
      </c>
      <c r="R1232" s="68" t="n">
        <f aca="false">Q1232-P1232</f>
        <v>153.565869999999</v>
      </c>
      <c r="S1232" s="68" t="n">
        <f aca="false">S1231+K1232</f>
        <v>9594.22483095433</v>
      </c>
      <c r="T1232" s="68" t="n">
        <f aca="false">MAX(T1231,S1232)</f>
        <v>9799.99861586378</v>
      </c>
      <c r="U1232" s="68" t="n">
        <f aca="false">T1232-S1232</f>
        <v>205.773784909452</v>
      </c>
      <c r="V1232" s="70" t="n">
        <f aca="false">V1231+F1232</f>
        <v>2.6898</v>
      </c>
      <c r="W1232" s="70" t="n">
        <f aca="false">MAX(W1231,V1232)</f>
        <v>2.703</v>
      </c>
      <c r="X1232" s="70" t="n">
        <f aca="false">W1232-V1232</f>
        <v>0.0131999999999999</v>
      </c>
      <c r="Y1232" s="70" t="n">
        <f aca="false">Y1231+M1232</f>
        <v>2.37000665753724</v>
      </c>
      <c r="Z1232" s="70" t="n">
        <f aca="false">MAX(Z1231,Y1232)</f>
        <v>2.38550870039679</v>
      </c>
      <c r="AA1232" s="70" t="n">
        <f aca="false">Z1232-Y1232</f>
        <v>0.0155020428595445</v>
      </c>
      <c r="AB1232" s="72" t="n">
        <f aca="false">AB1231*(1+F1232)</f>
        <v>12.6549892858264</v>
      </c>
      <c r="AC1232" s="73" t="n">
        <f aca="false">MAX(AC1231,AB1232)</f>
        <v>12.8233561317974</v>
      </c>
      <c r="AD1232" s="70" t="n">
        <f aca="false">1-AB1232/AC1232</f>
        <v>0.0131297021029886</v>
      </c>
      <c r="AE1232" s="73" t="n">
        <f aca="false">AE1231*(1+M1232)</f>
        <v>9.19667653781912</v>
      </c>
      <c r="AF1232" s="73" t="n">
        <f aca="false">MAX(AF1231,AE1232)</f>
        <v>9.3405445596304</v>
      </c>
      <c r="AG1232" s="70" t="n">
        <f aca="false">1-AE1232/AF1232</f>
        <v>0.0154025304298711</v>
      </c>
      <c r="AH1232" s="74" t="n">
        <f aca="false">IF(R1232&gt;0,AH1231+1,0)</f>
        <v>9</v>
      </c>
      <c r="AI1232" s="74" t="n">
        <f aca="false">IF(U1232&gt;0,AI1231+1,0)</f>
        <v>9</v>
      </c>
      <c r="AJ1232" s="74" t="n">
        <f aca="false">IF(G1232&gt;0,AJ1231+1,0)</f>
        <v>1</v>
      </c>
      <c r="AK1232" s="74" t="n">
        <f aca="false">IF(G1232&lt;=0,AK1231+1,0)</f>
        <v>0</v>
      </c>
      <c r="AL1232" s="74" t="n">
        <f aca="false">IF(K1232&gt;0,AL1231+1,0)</f>
        <v>1</v>
      </c>
      <c r="AM1232" s="74" t="n">
        <f aca="false">IF(K1232&lt;=0,AM1231+1,0)</f>
        <v>0</v>
      </c>
    </row>
    <row r="1233" customFormat="false" ht="15" hidden="false" customHeight="false" outlineLevel="0" collapsed="false">
      <c r="A1233" s="61" t="n">
        <v>1232</v>
      </c>
      <c r="B1233" s="62" t="n">
        <v>43567.40625</v>
      </c>
      <c r="C1233" s="63" t="n">
        <f aca="false">YEAR(B1233)</f>
        <v>2019</v>
      </c>
      <c r="D1233" s="32" t="s">
        <v>277</v>
      </c>
      <c r="E1233" s="64" t="n">
        <v>11617.1</v>
      </c>
      <c r="F1233" s="65" t="n">
        <v>-0.0026</v>
      </c>
      <c r="G1233" s="66" t="n">
        <v>-30.20446</v>
      </c>
      <c r="H1233" s="67" t="n">
        <f aca="false">E1233+IF(D1233="Long",1,-1)*G1233</f>
        <v>11586.89554</v>
      </c>
      <c r="I1233" s="68" t="n">
        <f aca="false">Assumptions!$B$58</f>
        <v>5.35750011455817</v>
      </c>
      <c r="J1233" s="68" t="n">
        <f aca="false">INDEX(Yearly!$L$5:$L$22,MATCH(C1233,Yearly!$A$5:$A$22,0))</f>
        <v>0.443379319825504</v>
      </c>
      <c r="K1233" s="68" t="n">
        <f aca="false">G1233-I1233-J1233</f>
        <v>-36.0053394343837</v>
      </c>
      <c r="L1233" s="69" t="n">
        <f aca="false">(I1233+J1233)/Assumptions!$B$8</f>
        <v>0.000255782539949322</v>
      </c>
      <c r="M1233" s="70" t="n">
        <f aca="false">F1233-L1233</f>
        <v>-0.00285578253994932</v>
      </c>
      <c r="N1233" s="71" t="n">
        <f aca="false">G1233*Assumptions!$B$7</f>
        <v>-237558.0779</v>
      </c>
      <c r="O1233" s="71" t="n">
        <f aca="false">K1233*Assumptions!$B$7</f>
        <v>-283181.994651428</v>
      </c>
      <c r="P1233" s="68" t="n">
        <f aca="false">P1232+G1233</f>
        <v>16816.597595</v>
      </c>
      <c r="Q1233" s="68" t="n">
        <f aca="false">MAX(Q1232,P1233)</f>
        <v>17000.367925</v>
      </c>
      <c r="R1233" s="68" t="n">
        <f aca="false">Q1233-P1233</f>
        <v>183.770329999999</v>
      </c>
      <c r="S1233" s="68" t="n">
        <f aca="false">S1232+K1233</f>
        <v>9558.21949151995</v>
      </c>
      <c r="T1233" s="68" t="n">
        <f aca="false">MAX(T1232,S1233)</f>
        <v>9799.99861586378</v>
      </c>
      <c r="U1233" s="68" t="n">
        <f aca="false">T1233-S1233</f>
        <v>241.779124343835</v>
      </c>
      <c r="V1233" s="70" t="n">
        <f aca="false">V1232+F1233</f>
        <v>2.6872</v>
      </c>
      <c r="W1233" s="70" t="n">
        <f aca="false">MAX(W1232,V1233)</f>
        <v>2.703</v>
      </c>
      <c r="X1233" s="70" t="n">
        <f aca="false">W1233-V1233</f>
        <v>0.0158</v>
      </c>
      <c r="Y1233" s="70" t="n">
        <f aca="false">Y1232+M1233</f>
        <v>2.36715087499729</v>
      </c>
      <c r="Z1233" s="70" t="n">
        <f aca="false">MAX(Z1232,Y1233)</f>
        <v>2.38550870039679</v>
      </c>
      <c r="AA1233" s="70" t="n">
        <f aca="false">Z1233-Y1233</f>
        <v>0.0183578253994936</v>
      </c>
      <c r="AB1233" s="72" t="n">
        <f aca="false">AB1232*(1+F1233)</f>
        <v>12.6220863136832</v>
      </c>
      <c r="AC1233" s="73" t="n">
        <f aca="false">MAX(AC1232,AB1233)</f>
        <v>12.8233561317974</v>
      </c>
      <c r="AD1233" s="70" t="n">
        <f aca="false">1-AB1233/AC1233</f>
        <v>0.015695564877521</v>
      </c>
      <c r="AE1233" s="73" t="n">
        <f aca="false">AE1232*(1+M1233)</f>
        <v>9.17041282953686</v>
      </c>
      <c r="AF1233" s="73" t="n">
        <f aca="false">MAX(AF1232,AE1233)</f>
        <v>9.3405445596304</v>
      </c>
      <c r="AG1233" s="70" t="n">
        <f aca="false">1-AE1233/AF1233</f>
        <v>0.0182143266923477</v>
      </c>
      <c r="AH1233" s="74" t="n">
        <f aca="false">IF(R1233&gt;0,AH1232+1,0)</f>
        <v>10</v>
      </c>
      <c r="AI1233" s="74" t="n">
        <f aca="false">IF(U1233&gt;0,AI1232+1,0)</f>
        <v>10</v>
      </c>
      <c r="AJ1233" s="74" t="n">
        <f aca="false">IF(G1233&gt;0,AJ1232+1,0)</f>
        <v>0</v>
      </c>
      <c r="AK1233" s="74" t="n">
        <f aca="false">IF(G1233&lt;=0,AK1232+1,0)</f>
        <v>1</v>
      </c>
      <c r="AL1233" s="74" t="n">
        <f aca="false">IF(K1233&gt;0,AL1232+1,0)</f>
        <v>0</v>
      </c>
      <c r="AM1233" s="74" t="n">
        <f aca="false">IF(K1233&lt;=0,AM1232+1,0)</f>
        <v>1</v>
      </c>
    </row>
    <row r="1234" customFormat="false" ht="15" hidden="false" customHeight="false" outlineLevel="0" collapsed="false">
      <c r="A1234" s="61" t="n">
        <v>1233</v>
      </c>
      <c r="B1234" s="62" t="n">
        <v>43567.4895833333</v>
      </c>
      <c r="C1234" s="63" t="n">
        <f aca="false">YEAR(B1234)</f>
        <v>2019</v>
      </c>
      <c r="D1234" s="32" t="s">
        <v>276</v>
      </c>
      <c r="E1234" s="64" t="n">
        <v>11586.45</v>
      </c>
      <c r="F1234" s="65" t="n">
        <v>-0.0027</v>
      </c>
      <c r="G1234" s="66" t="n">
        <v>-31.283415</v>
      </c>
      <c r="H1234" s="67" t="n">
        <f aca="false">E1234+IF(D1234="Long",1,-1)*G1234</f>
        <v>11617.733415</v>
      </c>
      <c r="I1234" s="68" t="n">
        <f aca="false">Assumptions!$B$58</f>
        <v>5.35750011455817</v>
      </c>
      <c r="J1234" s="68" t="n">
        <f aca="false">INDEX(Yearly!$L$5:$L$22,MATCH(C1234,Yearly!$A$5:$A$22,0))</f>
        <v>0.443379319825504</v>
      </c>
      <c r="K1234" s="68" t="n">
        <f aca="false">G1234-I1234-J1234</f>
        <v>-37.0842944343837</v>
      </c>
      <c r="L1234" s="69" t="n">
        <f aca="false">(I1234+J1234)/Assumptions!$B$8</f>
        <v>0.000255782539949322</v>
      </c>
      <c r="M1234" s="70" t="n">
        <f aca="false">F1234-L1234</f>
        <v>-0.00295578253994932</v>
      </c>
      <c r="N1234" s="71" t="n">
        <f aca="false">G1234*Assumptions!$B$7</f>
        <v>-246044.058975</v>
      </c>
      <c r="O1234" s="71" t="n">
        <f aca="false">K1234*Assumptions!$B$7</f>
        <v>-291667.975726428</v>
      </c>
      <c r="P1234" s="68" t="n">
        <f aca="false">P1233+G1234</f>
        <v>16785.31418</v>
      </c>
      <c r="Q1234" s="68" t="n">
        <f aca="false">MAX(Q1233,P1234)</f>
        <v>17000.367925</v>
      </c>
      <c r="R1234" s="68" t="n">
        <f aca="false">Q1234-P1234</f>
        <v>215.053745000001</v>
      </c>
      <c r="S1234" s="68" t="n">
        <f aca="false">S1233+K1234</f>
        <v>9521.13519708557</v>
      </c>
      <c r="T1234" s="68" t="n">
        <f aca="false">MAX(T1233,S1234)</f>
        <v>9799.99861586378</v>
      </c>
      <c r="U1234" s="68" t="n">
        <f aca="false">T1234-S1234</f>
        <v>278.863418778219</v>
      </c>
      <c r="V1234" s="70" t="n">
        <f aca="false">V1233+F1234</f>
        <v>2.6845</v>
      </c>
      <c r="W1234" s="70" t="n">
        <f aca="false">MAX(W1233,V1234)</f>
        <v>2.703</v>
      </c>
      <c r="X1234" s="70" t="n">
        <f aca="false">W1234-V1234</f>
        <v>0.0185</v>
      </c>
      <c r="Y1234" s="70" t="n">
        <f aca="false">Y1233+M1234</f>
        <v>2.36419509245735</v>
      </c>
      <c r="Z1234" s="70" t="n">
        <f aca="false">MAX(Z1233,Y1234)</f>
        <v>2.38550870039679</v>
      </c>
      <c r="AA1234" s="70" t="n">
        <f aca="false">Z1234-Y1234</f>
        <v>0.0213136079394429</v>
      </c>
      <c r="AB1234" s="72" t="n">
        <f aca="false">AB1233*(1+F1234)</f>
        <v>12.5880066806363</v>
      </c>
      <c r="AC1234" s="73" t="n">
        <f aca="false">MAX(AC1233,AB1234)</f>
        <v>12.8233561317974</v>
      </c>
      <c r="AD1234" s="70" t="n">
        <f aca="false">1-AB1234/AC1234</f>
        <v>0.0183531868523517</v>
      </c>
      <c r="AE1234" s="73" t="n">
        <f aca="false">AE1233*(1+M1234)</f>
        <v>9.14330708341118</v>
      </c>
      <c r="AF1234" s="73" t="n">
        <f aca="false">MAX(AF1233,AE1234)</f>
        <v>9.3405445596304</v>
      </c>
      <c r="AG1234" s="70" t="n">
        <f aca="false">1-AE1234/AF1234</f>
        <v>0.0211162716434828</v>
      </c>
      <c r="AH1234" s="74" t="n">
        <f aca="false">IF(R1234&gt;0,AH1233+1,0)</f>
        <v>11</v>
      </c>
      <c r="AI1234" s="74" t="n">
        <f aca="false">IF(U1234&gt;0,AI1233+1,0)</f>
        <v>11</v>
      </c>
      <c r="AJ1234" s="74" t="n">
        <f aca="false">IF(G1234&gt;0,AJ1233+1,0)</f>
        <v>0</v>
      </c>
      <c r="AK1234" s="74" t="n">
        <f aca="false">IF(G1234&lt;=0,AK1233+1,0)</f>
        <v>2</v>
      </c>
      <c r="AL1234" s="74" t="n">
        <f aca="false">IF(K1234&gt;0,AL1233+1,0)</f>
        <v>0</v>
      </c>
      <c r="AM1234" s="74" t="n">
        <f aca="false">IF(K1234&lt;=0,AM1233+1,0)</f>
        <v>2</v>
      </c>
    </row>
    <row r="1235" customFormat="false" ht="15" hidden="false" customHeight="false" outlineLevel="0" collapsed="false">
      <c r="A1235" s="61" t="n">
        <v>1234</v>
      </c>
      <c r="B1235" s="62" t="n">
        <v>43567.5729166667</v>
      </c>
      <c r="C1235" s="63" t="n">
        <f aca="false">YEAR(B1235)</f>
        <v>2019</v>
      </c>
      <c r="D1235" s="32" t="s">
        <v>277</v>
      </c>
      <c r="E1235" s="64" t="n">
        <v>11618.3</v>
      </c>
      <c r="F1235" s="65" t="n">
        <v>0.0034</v>
      </c>
      <c r="G1235" s="66" t="n">
        <v>39.50222</v>
      </c>
      <c r="H1235" s="67" t="n">
        <f aca="false">E1235+IF(D1235="Long",1,-1)*G1235</f>
        <v>11657.80222</v>
      </c>
      <c r="I1235" s="68" t="n">
        <f aca="false">Assumptions!$B$58</f>
        <v>5.35750011455817</v>
      </c>
      <c r="J1235" s="68" t="n">
        <f aca="false">INDEX(Yearly!$L$5:$L$22,MATCH(C1235,Yearly!$A$5:$A$22,0))</f>
        <v>0.443379319825504</v>
      </c>
      <c r="K1235" s="68" t="n">
        <f aca="false">G1235-I1235-J1235</f>
        <v>33.7013405656163</v>
      </c>
      <c r="L1235" s="69" t="n">
        <f aca="false">(I1235+J1235)/Assumptions!$B$8</f>
        <v>0.000255782539949322</v>
      </c>
      <c r="M1235" s="70" t="n">
        <f aca="false">F1235-L1235</f>
        <v>0.00314421746005068</v>
      </c>
      <c r="N1235" s="71" t="n">
        <f aca="false">G1235*Assumptions!$B$7</f>
        <v>310684.9603</v>
      </c>
      <c r="O1235" s="71" t="n">
        <f aca="false">K1235*Assumptions!$B$7</f>
        <v>265061.043548572</v>
      </c>
      <c r="P1235" s="68" t="n">
        <f aca="false">P1234+G1235</f>
        <v>16824.8164</v>
      </c>
      <c r="Q1235" s="68" t="n">
        <f aca="false">MAX(Q1234,P1235)</f>
        <v>17000.367925</v>
      </c>
      <c r="R1235" s="68" t="n">
        <f aca="false">Q1235-P1235</f>
        <v>175.551525000003</v>
      </c>
      <c r="S1235" s="68" t="n">
        <f aca="false">S1234+K1235</f>
        <v>9554.83653765118</v>
      </c>
      <c r="T1235" s="68" t="n">
        <f aca="false">MAX(T1234,S1235)</f>
        <v>9799.99861586378</v>
      </c>
      <c r="U1235" s="68" t="n">
        <f aca="false">T1235-S1235</f>
        <v>245.162078212603</v>
      </c>
      <c r="V1235" s="70" t="n">
        <f aca="false">V1234+F1235</f>
        <v>2.6879</v>
      </c>
      <c r="W1235" s="70" t="n">
        <f aca="false">MAX(W1234,V1235)</f>
        <v>2.703</v>
      </c>
      <c r="X1235" s="70" t="n">
        <f aca="false">W1235-V1235</f>
        <v>0.0150999999999999</v>
      </c>
      <c r="Y1235" s="70" t="n">
        <f aca="false">Y1234+M1235</f>
        <v>2.3673393099174</v>
      </c>
      <c r="Z1235" s="70" t="n">
        <f aca="false">MAX(Z1234,Y1235)</f>
        <v>2.38550870039679</v>
      </c>
      <c r="AA1235" s="70" t="n">
        <f aca="false">Z1235-Y1235</f>
        <v>0.0181693904793923</v>
      </c>
      <c r="AB1235" s="72" t="n">
        <f aca="false">AB1234*(1+F1235)</f>
        <v>12.6308059033505</v>
      </c>
      <c r="AC1235" s="73" t="n">
        <f aca="false">MAX(AC1234,AB1235)</f>
        <v>12.8233561317974</v>
      </c>
      <c r="AD1235" s="70" t="n">
        <f aca="false">1-AB1235/AC1235</f>
        <v>0.0150155876876497</v>
      </c>
      <c r="AE1235" s="73" t="n">
        <f aca="false">AE1234*(1+M1235)</f>
        <v>9.17205562918545</v>
      </c>
      <c r="AF1235" s="73" t="n">
        <f aca="false">MAX(AF1234,AE1235)</f>
        <v>9.3405445596304</v>
      </c>
      <c r="AG1235" s="70" t="n">
        <f aca="false">1-AE1235/AF1235</f>
        <v>0.0180384483334247</v>
      </c>
      <c r="AH1235" s="74" t="n">
        <f aca="false">IF(R1235&gt;0,AH1234+1,0)</f>
        <v>12</v>
      </c>
      <c r="AI1235" s="74" t="n">
        <f aca="false">IF(U1235&gt;0,AI1234+1,0)</f>
        <v>12</v>
      </c>
      <c r="AJ1235" s="74" t="n">
        <f aca="false">IF(G1235&gt;0,AJ1234+1,0)</f>
        <v>1</v>
      </c>
      <c r="AK1235" s="74" t="n">
        <f aca="false">IF(G1235&lt;=0,AK1234+1,0)</f>
        <v>0</v>
      </c>
      <c r="AL1235" s="74" t="n">
        <f aca="false">IF(K1235&gt;0,AL1234+1,0)</f>
        <v>1</v>
      </c>
      <c r="AM1235" s="74" t="n">
        <f aca="false">IF(K1235&lt;=0,AM1234+1,0)</f>
        <v>0</v>
      </c>
    </row>
    <row r="1236" customFormat="false" ht="15" hidden="false" customHeight="false" outlineLevel="0" collapsed="false">
      <c r="A1236" s="61" t="n">
        <v>1235</v>
      </c>
      <c r="B1236" s="62" t="n">
        <v>43577.40625</v>
      </c>
      <c r="C1236" s="63" t="n">
        <f aca="false">YEAR(B1236)</f>
        <v>2019</v>
      </c>
      <c r="D1236" s="32" t="s">
        <v>276</v>
      </c>
      <c r="E1236" s="64" t="n">
        <v>11657.75</v>
      </c>
      <c r="F1236" s="65" t="n">
        <v>0</v>
      </c>
      <c r="G1236" s="66" t="n">
        <v>0</v>
      </c>
      <c r="H1236" s="67" t="n">
        <f aca="false">E1236+IF(D1236="Long",1,-1)*G1236</f>
        <v>11657.75</v>
      </c>
      <c r="I1236" s="68" t="n">
        <f aca="false">Assumptions!$B$58</f>
        <v>5.35750011455817</v>
      </c>
      <c r="J1236" s="68" t="n">
        <f aca="false">INDEX(Yearly!$L$5:$L$22,MATCH(C1236,Yearly!$A$5:$A$22,0))</f>
        <v>0.443379319825504</v>
      </c>
      <c r="K1236" s="68" t="n">
        <f aca="false">G1236-I1236-J1236</f>
        <v>-5.80087943438367</v>
      </c>
      <c r="L1236" s="69" t="n">
        <f aca="false">(I1236+J1236)/Assumptions!$B$8</f>
        <v>0.000255782539949322</v>
      </c>
      <c r="M1236" s="70" t="n">
        <f aca="false">F1236-L1236</f>
        <v>-0.000255782539949322</v>
      </c>
      <c r="N1236" s="71" t="n">
        <f aca="false">G1236*Assumptions!$B$7</f>
        <v>0</v>
      </c>
      <c r="O1236" s="71" t="n">
        <f aca="false">K1236*Assumptions!$B$7</f>
        <v>-45623.9167514276</v>
      </c>
      <c r="P1236" s="68" t="n">
        <f aca="false">P1235+G1236</f>
        <v>16824.8164</v>
      </c>
      <c r="Q1236" s="68" t="n">
        <f aca="false">MAX(Q1235,P1236)</f>
        <v>17000.367925</v>
      </c>
      <c r="R1236" s="68" t="n">
        <f aca="false">Q1236-P1236</f>
        <v>175.551525000003</v>
      </c>
      <c r="S1236" s="68" t="n">
        <f aca="false">S1235+K1236</f>
        <v>9549.0356582168</v>
      </c>
      <c r="T1236" s="68" t="n">
        <f aca="false">MAX(T1235,S1236)</f>
        <v>9799.99861586378</v>
      </c>
      <c r="U1236" s="68" t="n">
        <f aca="false">T1236-S1236</f>
        <v>250.962957646987</v>
      </c>
      <c r="V1236" s="70" t="n">
        <f aca="false">V1235+F1236</f>
        <v>2.6879</v>
      </c>
      <c r="W1236" s="70" t="n">
        <f aca="false">MAX(W1235,V1236)</f>
        <v>2.703</v>
      </c>
      <c r="X1236" s="70" t="n">
        <f aca="false">W1236-V1236</f>
        <v>0.0150999999999999</v>
      </c>
      <c r="Y1236" s="70" t="n">
        <f aca="false">Y1235+M1236</f>
        <v>2.36708352737745</v>
      </c>
      <c r="Z1236" s="70" t="n">
        <f aca="false">MAX(Z1235,Y1236)</f>
        <v>2.38550870039679</v>
      </c>
      <c r="AA1236" s="70" t="n">
        <f aca="false">Z1236-Y1236</f>
        <v>0.0184251730193417</v>
      </c>
      <c r="AB1236" s="72" t="n">
        <f aca="false">AB1235*(1+F1236)</f>
        <v>12.6308059033505</v>
      </c>
      <c r="AC1236" s="73" t="n">
        <f aca="false">MAX(AC1235,AB1236)</f>
        <v>12.8233561317974</v>
      </c>
      <c r="AD1236" s="70" t="n">
        <f aca="false">1-AB1236/AC1236</f>
        <v>0.0150155876876497</v>
      </c>
      <c r="AE1236" s="73" t="n">
        <f aca="false">AE1235*(1+M1236)</f>
        <v>9.16970957750006</v>
      </c>
      <c r="AF1236" s="73" t="n">
        <f aca="false">MAX(AF1235,AE1236)</f>
        <v>9.3405445596304</v>
      </c>
      <c r="AG1236" s="70" t="n">
        <f aca="false">1-AE1236/AF1236</f>
        <v>0.0182896169532426</v>
      </c>
      <c r="AH1236" s="74" t="n">
        <f aca="false">IF(R1236&gt;0,AH1235+1,0)</f>
        <v>13</v>
      </c>
      <c r="AI1236" s="74" t="n">
        <f aca="false">IF(U1236&gt;0,AI1235+1,0)</f>
        <v>13</v>
      </c>
      <c r="AJ1236" s="74" t="n">
        <f aca="false">IF(G1236&gt;0,AJ1235+1,0)</f>
        <v>0</v>
      </c>
      <c r="AK1236" s="74" t="n">
        <f aca="false">IF(G1236&lt;=0,AK1235+1,0)</f>
        <v>1</v>
      </c>
      <c r="AL1236" s="74" t="n">
        <f aca="false">IF(K1236&gt;0,AL1235+1,0)</f>
        <v>0</v>
      </c>
      <c r="AM1236" s="74" t="n">
        <f aca="false">IF(K1236&lt;=0,AM1235+1,0)</f>
        <v>1</v>
      </c>
    </row>
    <row r="1237" customFormat="false" ht="15" hidden="false" customHeight="false" outlineLevel="0" collapsed="false">
      <c r="A1237" s="61" t="n">
        <v>1236</v>
      </c>
      <c r="B1237" s="62" t="n">
        <v>43579.59375</v>
      </c>
      <c r="C1237" s="63" t="n">
        <f aca="false">YEAR(B1237)</f>
        <v>2019</v>
      </c>
      <c r="D1237" s="32" t="s">
        <v>277</v>
      </c>
      <c r="E1237" s="64" t="n">
        <v>11657.65</v>
      </c>
      <c r="F1237" s="65" t="n">
        <v>-0.002</v>
      </c>
      <c r="G1237" s="66" t="n">
        <v>-23.3153</v>
      </c>
      <c r="H1237" s="67" t="n">
        <f aca="false">E1237+IF(D1237="Long",1,-1)*G1237</f>
        <v>11634.3347</v>
      </c>
      <c r="I1237" s="68" t="n">
        <f aca="false">Assumptions!$B$58</f>
        <v>5.35750011455817</v>
      </c>
      <c r="J1237" s="68" t="n">
        <f aca="false">INDEX(Yearly!$L$5:$L$22,MATCH(C1237,Yearly!$A$5:$A$22,0))</f>
        <v>0.443379319825504</v>
      </c>
      <c r="K1237" s="68" t="n">
        <f aca="false">G1237-I1237-J1237</f>
        <v>-29.1161794343837</v>
      </c>
      <c r="L1237" s="69" t="n">
        <f aca="false">(I1237+J1237)/Assumptions!$B$8</f>
        <v>0.000255782539949322</v>
      </c>
      <c r="M1237" s="70" t="n">
        <f aca="false">F1237-L1237</f>
        <v>-0.00225578253994932</v>
      </c>
      <c r="N1237" s="71" t="n">
        <f aca="false">G1237*Assumptions!$B$7</f>
        <v>-183374.8345</v>
      </c>
      <c r="O1237" s="71" t="n">
        <f aca="false">K1237*Assumptions!$B$7</f>
        <v>-228998.751251428</v>
      </c>
      <c r="P1237" s="68" t="n">
        <f aca="false">P1236+G1237</f>
        <v>16801.5011</v>
      </c>
      <c r="Q1237" s="68" t="n">
        <f aca="false">MAX(Q1236,P1237)</f>
        <v>17000.367925</v>
      </c>
      <c r="R1237" s="68" t="n">
        <f aca="false">Q1237-P1237</f>
        <v>198.866825000001</v>
      </c>
      <c r="S1237" s="68" t="n">
        <f aca="false">S1236+K1237</f>
        <v>9519.91947878241</v>
      </c>
      <c r="T1237" s="68" t="n">
        <f aca="false">MAX(T1236,S1237)</f>
        <v>9799.99861586378</v>
      </c>
      <c r="U1237" s="68" t="n">
        <f aca="false">T1237-S1237</f>
        <v>280.079137081371</v>
      </c>
      <c r="V1237" s="70" t="n">
        <f aca="false">V1236+F1237</f>
        <v>2.6859</v>
      </c>
      <c r="W1237" s="70" t="n">
        <f aca="false">MAX(W1236,V1237)</f>
        <v>2.703</v>
      </c>
      <c r="X1237" s="70" t="n">
        <f aca="false">W1237-V1237</f>
        <v>0.0170999999999997</v>
      </c>
      <c r="Y1237" s="70" t="n">
        <f aca="false">Y1236+M1237</f>
        <v>2.3648277448375</v>
      </c>
      <c r="Z1237" s="70" t="n">
        <f aca="false">MAX(Z1236,Y1237)</f>
        <v>2.38550870039679</v>
      </c>
      <c r="AA1237" s="70" t="n">
        <f aca="false">Z1237-Y1237</f>
        <v>0.0206809555592908</v>
      </c>
      <c r="AB1237" s="72" t="n">
        <f aca="false">AB1236*(1+F1237)</f>
        <v>12.6055442915438</v>
      </c>
      <c r="AC1237" s="73" t="n">
        <f aca="false">MAX(AC1236,AB1237)</f>
        <v>12.8233561317974</v>
      </c>
      <c r="AD1237" s="70" t="n">
        <f aca="false">1-AB1237/AC1237</f>
        <v>0.0169855565122744</v>
      </c>
      <c r="AE1237" s="73" t="n">
        <f aca="false">AE1236*(1+M1237)</f>
        <v>9.14902470673873</v>
      </c>
      <c r="AF1237" s="73" t="n">
        <f aca="false">MAX(AF1236,AE1237)</f>
        <v>9.3405445596304</v>
      </c>
      <c r="AG1237" s="70" t="n">
        <f aca="false">1-AE1237/AF1237</f>
        <v>0.0205041420946064</v>
      </c>
      <c r="AH1237" s="74" t="n">
        <f aca="false">IF(R1237&gt;0,AH1236+1,0)</f>
        <v>14</v>
      </c>
      <c r="AI1237" s="74" t="n">
        <f aca="false">IF(U1237&gt;0,AI1236+1,0)</f>
        <v>14</v>
      </c>
      <c r="AJ1237" s="74" t="n">
        <f aca="false">IF(G1237&gt;0,AJ1236+1,0)</f>
        <v>0</v>
      </c>
      <c r="AK1237" s="74" t="n">
        <f aca="false">IF(G1237&lt;=0,AK1236+1,0)</f>
        <v>2</v>
      </c>
      <c r="AL1237" s="74" t="n">
        <f aca="false">IF(K1237&gt;0,AL1236+1,0)</f>
        <v>0</v>
      </c>
      <c r="AM1237" s="74" t="n">
        <f aca="false">IF(K1237&lt;=0,AM1236+1,0)</f>
        <v>2</v>
      </c>
    </row>
    <row r="1238" customFormat="false" ht="15" hidden="false" customHeight="false" outlineLevel="0" collapsed="false">
      <c r="A1238" s="61" t="n">
        <v>1237</v>
      </c>
      <c r="B1238" s="62" t="n">
        <v>43580.6354166667</v>
      </c>
      <c r="C1238" s="63" t="n">
        <f aca="false">YEAR(B1238)</f>
        <v>2019</v>
      </c>
      <c r="D1238" s="32" t="s">
        <v>276</v>
      </c>
      <c r="E1238" s="64" t="n">
        <v>11634.3</v>
      </c>
      <c r="F1238" s="65" t="n">
        <v>-0.0045</v>
      </c>
      <c r="G1238" s="66" t="n">
        <v>-52.35435</v>
      </c>
      <c r="H1238" s="67" t="n">
        <f aca="false">E1238+IF(D1238="Long",1,-1)*G1238</f>
        <v>11686.65435</v>
      </c>
      <c r="I1238" s="68" t="n">
        <f aca="false">Assumptions!$B$58</f>
        <v>5.35750011455817</v>
      </c>
      <c r="J1238" s="68" t="n">
        <f aca="false">INDEX(Yearly!$L$5:$L$22,MATCH(C1238,Yearly!$A$5:$A$22,0))</f>
        <v>0.443379319825504</v>
      </c>
      <c r="K1238" s="68" t="n">
        <f aca="false">G1238-I1238-J1238</f>
        <v>-58.1552294343837</v>
      </c>
      <c r="L1238" s="69" t="n">
        <f aca="false">(I1238+J1238)/Assumptions!$B$8</f>
        <v>0.000255782539949322</v>
      </c>
      <c r="M1238" s="70" t="n">
        <f aca="false">F1238-L1238</f>
        <v>-0.00475578253994932</v>
      </c>
      <c r="N1238" s="71" t="n">
        <f aca="false">G1238*Assumptions!$B$7</f>
        <v>-411766.96275</v>
      </c>
      <c r="O1238" s="71" t="n">
        <f aca="false">K1238*Assumptions!$B$7</f>
        <v>-457390.879501428</v>
      </c>
      <c r="P1238" s="68" t="n">
        <f aca="false">P1237+G1238</f>
        <v>16749.14675</v>
      </c>
      <c r="Q1238" s="68" t="n">
        <f aca="false">MAX(Q1237,P1238)</f>
        <v>17000.367925</v>
      </c>
      <c r="R1238" s="68" t="n">
        <f aca="false">Q1238-P1238</f>
        <v>251.221175000002</v>
      </c>
      <c r="S1238" s="68" t="n">
        <f aca="false">S1237+K1238</f>
        <v>9461.76424934803</v>
      </c>
      <c r="T1238" s="68" t="n">
        <f aca="false">MAX(T1237,S1238)</f>
        <v>9799.99861586378</v>
      </c>
      <c r="U1238" s="68" t="n">
        <f aca="false">T1238-S1238</f>
        <v>338.234366515755</v>
      </c>
      <c r="V1238" s="70" t="n">
        <f aca="false">V1237+F1238</f>
        <v>2.6814</v>
      </c>
      <c r="W1238" s="70" t="n">
        <f aca="false">MAX(W1237,V1238)</f>
        <v>2.703</v>
      </c>
      <c r="X1238" s="70" t="n">
        <f aca="false">W1238-V1238</f>
        <v>0.0215999999999998</v>
      </c>
      <c r="Y1238" s="70" t="n">
        <f aca="false">Y1237+M1238</f>
        <v>2.36007196229755</v>
      </c>
      <c r="Z1238" s="70" t="n">
        <f aca="false">MAX(Z1237,Y1238)</f>
        <v>2.38550870039679</v>
      </c>
      <c r="AA1238" s="70" t="n">
        <f aca="false">Z1238-Y1238</f>
        <v>0.02543673809924</v>
      </c>
      <c r="AB1238" s="72" t="n">
        <f aca="false">AB1237*(1+F1238)</f>
        <v>12.5488193422318</v>
      </c>
      <c r="AC1238" s="73" t="n">
        <f aca="false">MAX(AC1237,AB1238)</f>
        <v>12.8233561317974</v>
      </c>
      <c r="AD1238" s="70" t="n">
        <f aca="false">1-AB1238/AC1238</f>
        <v>0.021409121507969</v>
      </c>
      <c r="AE1238" s="73" t="n">
        <f aca="false">AE1237*(1+M1238)</f>
        <v>9.10551393478086</v>
      </c>
      <c r="AF1238" s="73" t="n">
        <f aca="false">MAX(AF1237,AE1238)</f>
        <v>9.3405445596304</v>
      </c>
      <c r="AG1238" s="70" t="n">
        <f aca="false">1-AE1238/AF1238</f>
        <v>0.0251624113935856</v>
      </c>
      <c r="AH1238" s="74" t="n">
        <f aca="false">IF(R1238&gt;0,AH1237+1,0)</f>
        <v>15</v>
      </c>
      <c r="AI1238" s="74" t="n">
        <f aca="false">IF(U1238&gt;0,AI1237+1,0)</f>
        <v>15</v>
      </c>
      <c r="AJ1238" s="74" t="n">
        <f aca="false">IF(G1238&gt;0,AJ1237+1,0)</f>
        <v>0</v>
      </c>
      <c r="AK1238" s="74" t="n">
        <f aca="false">IF(G1238&lt;=0,AK1237+1,0)</f>
        <v>3</v>
      </c>
      <c r="AL1238" s="74" t="n">
        <f aca="false">IF(K1238&gt;0,AL1237+1,0)</f>
        <v>0</v>
      </c>
      <c r="AM1238" s="74" t="n">
        <f aca="false">IF(K1238&lt;=0,AM1237+1,0)</f>
        <v>3</v>
      </c>
    </row>
    <row r="1239" customFormat="false" ht="15" hidden="false" customHeight="false" outlineLevel="0" collapsed="false">
      <c r="A1239" s="61" t="n">
        <v>1238</v>
      </c>
      <c r="B1239" s="62" t="n">
        <v>43581.53125</v>
      </c>
      <c r="C1239" s="63" t="n">
        <f aca="false">YEAR(B1239)</f>
        <v>2019</v>
      </c>
      <c r="D1239" s="32" t="s">
        <v>277</v>
      </c>
      <c r="E1239" s="64" t="n">
        <v>11686.8</v>
      </c>
      <c r="F1239" s="65" t="n">
        <v>-0.0016</v>
      </c>
      <c r="G1239" s="66" t="n">
        <v>-18.69888</v>
      </c>
      <c r="H1239" s="67" t="n">
        <f aca="false">E1239+IF(D1239="Long",1,-1)*G1239</f>
        <v>11668.10112</v>
      </c>
      <c r="I1239" s="68" t="n">
        <f aca="false">Assumptions!$B$58</f>
        <v>5.35750011455817</v>
      </c>
      <c r="J1239" s="68" t="n">
        <f aca="false">INDEX(Yearly!$L$5:$L$22,MATCH(C1239,Yearly!$A$5:$A$22,0))</f>
        <v>0.443379319825504</v>
      </c>
      <c r="K1239" s="68" t="n">
        <f aca="false">G1239-I1239-J1239</f>
        <v>-24.4997594343837</v>
      </c>
      <c r="L1239" s="69" t="n">
        <f aca="false">(I1239+J1239)/Assumptions!$B$8</f>
        <v>0.000255782539949322</v>
      </c>
      <c r="M1239" s="70" t="n">
        <f aca="false">F1239-L1239</f>
        <v>-0.00185578253994932</v>
      </c>
      <c r="N1239" s="71" t="n">
        <f aca="false">G1239*Assumptions!$B$7</f>
        <v>-147066.6912</v>
      </c>
      <c r="O1239" s="71" t="n">
        <f aca="false">K1239*Assumptions!$B$7</f>
        <v>-192690.607951428</v>
      </c>
      <c r="P1239" s="68" t="n">
        <f aca="false">P1238+G1239</f>
        <v>16730.44787</v>
      </c>
      <c r="Q1239" s="68" t="n">
        <f aca="false">MAX(Q1238,P1239)</f>
        <v>17000.367925</v>
      </c>
      <c r="R1239" s="68" t="n">
        <f aca="false">Q1239-P1239</f>
        <v>269.920055000002</v>
      </c>
      <c r="S1239" s="68" t="n">
        <f aca="false">S1238+K1239</f>
        <v>9437.26448991365</v>
      </c>
      <c r="T1239" s="68" t="n">
        <f aca="false">MAX(T1238,S1239)</f>
        <v>9799.99861586378</v>
      </c>
      <c r="U1239" s="68" t="n">
        <f aca="false">T1239-S1239</f>
        <v>362.734125950139</v>
      </c>
      <c r="V1239" s="70" t="n">
        <f aca="false">V1238+F1239</f>
        <v>2.6798</v>
      </c>
      <c r="W1239" s="70" t="n">
        <f aca="false">MAX(W1238,V1239)</f>
        <v>2.703</v>
      </c>
      <c r="X1239" s="70" t="n">
        <f aca="false">W1239-V1239</f>
        <v>0.0231999999999997</v>
      </c>
      <c r="Y1239" s="70" t="n">
        <f aca="false">Y1238+M1239</f>
        <v>2.3582161797576</v>
      </c>
      <c r="Z1239" s="70" t="n">
        <f aca="false">MAX(Z1238,Y1239)</f>
        <v>2.38550870039679</v>
      </c>
      <c r="AA1239" s="70" t="n">
        <f aca="false">Z1239-Y1239</f>
        <v>0.0272925206391892</v>
      </c>
      <c r="AB1239" s="72" t="n">
        <f aca="false">AB1238*(1+F1239)</f>
        <v>12.5287412312842</v>
      </c>
      <c r="AC1239" s="73" t="n">
        <f aca="false">MAX(AC1238,AB1239)</f>
        <v>12.8233561317974</v>
      </c>
      <c r="AD1239" s="70" t="n">
        <f aca="false">1-AB1239/AC1239</f>
        <v>0.0229748669135563</v>
      </c>
      <c r="AE1239" s="73" t="n">
        <f aca="false">AE1238*(1+M1239)</f>
        <v>9.08861608100343</v>
      </c>
      <c r="AF1239" s="73" t="n">
        <f aca="false">MAX(AF1238,AE1239)</f>
        <v>9.3405445596304</v>
      </c>
      <c r="AG1239" s="70" t="n">
        <f aca="false">1-AE1239/AF1239</f>
        <v>0.0269714979698076</v>
      </c>
      <c r="AH1239" s="74" t="n">
        <f aca="false">IF(R1239&gt;0,AH1238+1,0)</f>
        <v>16</v>
      </c>
      <c r="AI1239" s="74" t="n">
        <f aca="false">IF(U1239&gt;0,AI1238+1,0)</f>
        <v>16</v>
      </c>
      <c r="AJ1239" s="74" t="n">
        <f aca="false">IF(G1239&gt;0,AJ1238+1,0)</f>
        <v>0</v>
      </c>
      <c r="AK1239" s="74" t="n">
        <f aca="false">IF(G1239&lt;=0,AK1238+1,0)</f>
        <v>4</v>
      </c>
      <c r="AL1239" s="74" t="n">
        <f aca="false">IF(K1239&gt;0,AL1238+1,0)</f>
        <v>0</v>
      </c>
      <c r="AM1239" s="74" t="n">
        <f aca="false">IF(K1239&lt;=0,AM1238+1,0)</f>
        <v>4</v>
      </c>
    </row>
    <row r="1240" customFormat="false" ht="15" hidden="false" customHeight="false" outlineLevel="0" collapsed="false">
      <c r="A1240" s="61" t="n">
        <v>1239</v>
      </c>
      <c r="B1240" s="62" t="n">
        <v>43585.4270833333</v>
      </c>
      <c r="C1240" s="63" t="n">
        <f aca="false">YEAR(B1240)</f>
        <v>2019</v>
      </c>
      <c r="D1240" s="32" t="s">
        <v>276</v>
      </c>
      <c r="E1240" s="64" t="n">
        <v>11667.9</v>
      </c>
      <c r="F1240" s="65" t="n">
        <v>-0.0039</v>
      </c>
      <c r="G1240" s="66" t="n">
        <v>-45.50481</v>
      </c>
      <c r="H1240" s="67" t="n">
        <f aca="false">E1240+IF(D1240="Long",1,-1)*G1240</f>
        <v>11713.40481</v>
      </c>
      <c r="I1240" s="68" t="n">
        <f aca="false">Assumptions!$B$58</f>
        <v>5.35750011455817</v>
      </c>
      <c r="J1240" s="68" t="n">
        <f aca="false">INDEX(Yearly!$L$5:$L$22,MATCH(C1240,Yearly!$A$5:$A$22,0))</f>
        <v>0.443379319825504</v>
      </c>
      <c r="K1240" s="68" t="n">
        <f aca="false">G1240-I1240-J1240</f>
        <v>-51.3056894343837</v>
      </c>
      <c r="L1240" s="69" t="n">
        <f aca="false">(I1240+J1240)/Assumptions!$B$8</f>
        <v>0.000255782539949322</v>
      </c>
      <c r="M1240" s="70" t="n">
        <f aca="false">F1240-L1240</f>
        <v>-0.00415578253994932</v>
      </c>
      <c r="N1240" s="71" t="n">
        <f aca="false">G1240*Assumptions!$B$7</f>
        <v>-357895.33065</v>
      </c>
      <c r="O1240" s="71" t="n">
        <f aca="false">K1240*Assumptions!$B$7</f>
        <v>-403519.247401428</v>
      </c>
      <c r="P1240" s="68" t="n">
        <f aca="false">P1239+G1240</f>
        <v>16684.94306</v>
      </c>
      <c r="Q1240" s="68" t="n">
        <f aca="false">MAX(Q1239,P1240)</f>
        <v>17000.367925</v>
      </c>
      <c r="R1240" s="68" t="n">
        <f aca="false">Q1240-P1240</f>
        <v>315.424865000001</v>
      </c>
      <c r="S1240" s="68" t="n">
        <f aca="false">S1239+K1240</f>
        <v>9385.95880047926</v>
      </c>
      <c r="T1240" s="68" t="n">
        <f aca="false">MAX(T1239,S1240)</f>
        <v>9799.99861586378</v>
      </c>
      <c r="U1240" s="68" t="n">
        <f aca="false">T1240-S1240</f>
        <v>414.039815384524</v>
      </c>
      <c r="V1240" s="70" t="n">
        <f aca="false">V1239+F1240</f>
        <v>2.67590000000001</v>
      </c>
      <c r="W1240" s="70" t="n">
        <f aca="false">MAX(W1239,V1240)</f>
        <v>2.703</v>
      </c>
      <c r="X1240" s="70" t="n">
        <f aca="false">W1240-V1240</f>
        <v>0.0270999999999995</v>
      </c>
      <c r="Y1240" s="70" t="n">
        <f aca="false">Y1239+M1240</f>
        <v>2.35406039721765</v>
      </c>
      <c r="Z1240" s="70" t="n">
        <f aca="false">MAX(Z1239,Y1240)</f>
        <v>2.38550870039679</v>
      </c>
      <c r="AA1240" s="70" t="n">
        <f aca="false">Z1240-Y1240</f>
        <v>0.0314483031791384</v>
      </c>
      <c r="AB1240" s="72" t="n">
        <f aca="false">AB1239*(1+F1240)</f>
        <v>12.4798791404822</v>
      </c>
      <c r="AC1240" s="73" t="n">
        <f aca="false">MAX(AC1239,AB1240)</f>
        <v>12.8233561317974</v>
      </c>
      <c r="AD1240" s="70" t="n">
        <f aca="false">1-AB1240/AC1240</f>
        <v>0.0267852649325935</v>
      </c>
      <c r="AE1240" s="73" t="n">
        <f aca="false">AE1239*(1+M1240)</f>
        <v>9.05084576898169</v>
      </c>
      <c r="AF1240" s="73" t="n">
        <f aca="false">MAX(AF1239,AE1240)</f>
        <v>9.3405445596304</v>
      </c>
      <c r="AG1240" s="70" t="n">
        <f aca="false">1-AE1240/AF1240</f>
        <v>0.0310151928294177</v>
      </c>
      <c r="AH1240" s="74" t="n">
        <f aca="false">IF(R1240&gt;0,AH1239+1,0)</f>
        <v>17</v>
      </c>
      <c r="AI1240" s="74" t="n">
        <f aca="false">IF(U1240&gt;0,AI1239+1,0)</f>
        <v>17</v>
      </c>
      <c r="AJ1240" s="74" t="n">
        <f aca="false">IF(G1240&gt;0,AJ1239+1,0)</f>
        <v>0</v>
      </c>
      <c r="AK1240" s="74" t="n">
        <f aca="false">IF(G1240&lt;=0,AK1239+1,0)</f>
        <v>5</v>
      </c>
      <c r="AL1240" s="74" t="n">
        <f aca="false">IF(K1240&gt;0,AL1239+1,0)</f>
        <v>0</v>
      </c>
      <c r="AM1240" s="74" t="n">
        <f aca="false">IF(K1240&lt;=0,AM1239+1,0)</f>
        <v>5</v>
      </c>
    </row>
    <row r="1241" customFormat="false" ht="15" hidden="false" customHeight="false" outlineLevel="0" collapsed="false">
      <c r="A1241" s="61" t="n">
        <v>1240</v>
      </c>
      <c r="B1241" s="62" t="n">
        <v>43585.53125</v>
      </c>
      <c r="C1241" s="63" t="n">
        <f aca="false">YEAR(B1241)</f>
        <v>2019</v>
      </c>
      <c r="D1241" s="32" t="s">
        <v>277</v>
      </c>
      <c r="E1241" s="64" t="n">
        <v>11713.15</v>
      </c>
      <c r="F1241" s="65" t="n">
        <v>-0.0006</v>
      </c>
      <c r="G1241" s="66" t="n">
        <v>-7.02789</v>
      </c>
      <c r="H1241" s="67" t="n">
        <f aca="false">E1241+IF(D1241="Long",1,-1)*G1241</f>
        <v>11706.12211</v>
      </c>
      <c r="I1241" s="68" t="n">
        <f aca="false">Assumptions!$B$58</f>
        <v>5.35750011455817</v>
      </c>
      <c r="J1241" s="68" t="n">
        <f aca="false">INDEX(Yearly!$L$5:$L$22,MATCH(C1241,Yearly!$A$5:$A$22,0))</f>
        <v>0.443379319825504</v>
      </c>
      <c r="K1241" s="68" t="n">
        <f aca="false">G1241-I1241-J1241</f>
        <v>-12.8287694343837</v>
      </c>
      <c r="L1241" s="69" t="n">
        <f aca="false">(I1241+J1241)/Assumptions!$B$8</f>
        <v>0.000255782539949322</v>
      </c>
      <c r="M1241" s="70" t="n">
        <f aca="false">F1241-L1241</f>
        <v>-0.000855782539949322</v>
      </c>
      <c r="N1241" s="71" t="n">
        <f aca="false">G1241*Assumptions!$B$7</f>
        <v>-55274.35485</v>
      </c>
      <c r="O1241" s="71" t="n">
        <f aca="false">K1241*Assumptions!$B$7</f>
        <v>-100898.271601428</v>
      </c>
      <c r="P1241" s="68" t="n">
        <f aca="false">P1240+G1241</f>
        <v>16677.91517</v>
      </c>
      <c r="Q1241" s="68" t="n">
        <f aca="false">MAX(Q1240,P1241)</f>
        <v>17000.367925</v>
      </c>
      <c r="R1241" s="68" t="n">
        <f aca="false">Q1241-P1241</f>
        <v>322.452755000002</v>
      </c>
      <c r="S1241" s="68" t="n">
        <f aca="false">S1240+K1241</f>
        <v>9373.13003104488</v>
      </c>
      <c r="T1241" s="68" t="n">
        <f aca="false">MAX(T1240,S1241)</f>
        <v>9799.99861586378</v>
      </c>
      <c r="U1241" s="68" t="n">
        <f aca="false">T1241-S1241</f>
        <v>426.868584818907</v>
      </c>
      <c r="V1241" s="70" t="n">
        <f aca="false">V1240+F1241</f>
        <v>2.67530000000001</v>
      </c>
      <c r="W1241" s="70" t="n">
        <f aca="false">MAX(W1240,V1241)</f>
        <v>2.703</v>
      </c>
      <c r="X1241" s="70" t="n">
        <f aca="false">W1241-V1241</f>
        <v>0.0276999999999994</v>
      </c>
      <c r="Y1241" s="70" t="n">
        <f aca="false">Y1240+M1241</f>
        <v>2.3532046146777</v>
      </c>
      <c r="Z1241" s="70" t="n">
        <f aca="false">MAX(Z1240,Y1241)</f>
        <v>2.38550870039679</v>
      </c>
      <c r="AA1241" s="70" t="n">
        <f aca="false">Z1241-Y1241</f>
        <v>0.0323040857190877</v>
      </c>
      <c r="AB1241" s="72" t="n">
        <f aca="false">AB1240*(1+F1241)</f>
        <v>12.4723912129979</v>
      </c>
      <c r="AC1241" s="73" t="n">
        <f aca="false">MAX(AC1240,AB1241)</f>
        <v>12.8233561317974</v>
      </c>
      <c r="AD1241" s="70" t="n">
        <f aca="false">1-AB1241/AC1241</f>
        <v>0.0273691937736339</v>
      </c>
      <c r="AE1241" s="73" t="n">
        <f aca="false">AE1240*(1+M1241)</f>
        <v>9.04310021320082</v>
      </c>
      <c r="AF1241" s="73" t="n">
        <f aca="false">MAX(AF1240,AE1241)</f>
        <v>9.3405445596304</v>
      </c>
      <c r="AG1241" s="70" t="n">
        <f aca="false">1-AE1241/AF1241</f>
        <v>0.0318444331088704</v>
      </c>
      <c r="AH1241" s="74" t="n">
        <f aca="false">IF(R1241&gt;0,AH1240+1,0)</f>
        <v>18</v>
      </c>
      <c r="AI1241" s="74" t="n">
        <f aca="false">IF(U1241&gt;0,AI1240+1,0)</f>
        <v>18</v>
      </c>
      <c r="AJ1241" s="74" t="n">
        <f aca="false">IF(G1241&gt;0,AJ1240+1,0)</f>
        <v>0</v>
      </c>
      <c r="AK1241" s="74" t="n">
        <f aca="false">IF(G1241&lt;=0,AK1240+1,0)</f>
        <v>6</v>
      </c>
      <c r="AL1241" s="74" t="n">
        <f aca="false">IF(K1241&gt;0,AL1240+1,0)</f>
        <v>0</v>
      </c>
      <c r="AM1241" s="74" t="n">
        <f aca="false">IF(K1241&lt;=0,AM1240+1,0)</f>
        <v>6</v>
      </c>
    </row>
    <row r="1242" customFormat="false" ht="15" hidden="false" customHeight="false" outlineLevel="0" collapsed="false">
      <c r="A1242" s="61" t="n">
        <v>1241</v>
      </c>
      <c r="B1242" s="62" t="n">
        <v>43588.6354166667</v>
      </c>
      <c r="C1242" s="63" t="n">
        <f aca="false">YEAR(B1242)</f>
        <v>2019</v>
      </c>
      <c r="D1242" s="32" t="s">
        <v>276</v>
      </c>
      <c r="E1242" s="64" t="n">
        <v>11706.4</v>
      </c>
      <c r="F1242" s="65" t="n">
        <v>0.0343</v>
      </c>
      <c r="G1242" s="66" t="n">
        <v>401.52952</v>
      </c>
      <c r="H1242" s="67" t="n">
        <f aca="false">E1242+IF(D1242="Long",1,-1)*G1242</f>
        <v>11304.87048</v>
      </c>
      <c r="I1242" s="68" t="n">
        <f aca="false">Assumptions!$B$58</f>
        <v>5.35750011455817</v>
      </c>
      <c r="J1242" s="68" t="n">
        <f aca="false">INDEX(Yearly!$L$5:$L$22,MATCH(C1242,Yearly!$A$5:$A$22,0))</f>
        <v>0.443379319825504</v>
      </c>
      <c r="K1242" s="68" t="n">
        <f aca="false">G1242-I1242-J1242</f>
        <v>395.728640565616</v>
      </c>
      <c r="L1242" s="69" t="n">
        <f aca="false">(I1242+J1242)/Assumptions!$B$8</f>
        <v>0.000255782539949322</v>
      </c>
      <c r="M1242" s="70" t="n">
        <f aca="false">F1242-L1242</f>
        <v>0.0340442174600507</v>
      </c>
      <c r="N1242" s="71" t="n">
        <f aca="false">G1242*Assumptions!$B$7</f>
        <v>3158029.6748</v>
      </c>
      <c r="O1242" s="71" t="n">
        <f aca="false">K1242*Assumptions!$B$7</f>
        <v>3112405.75804857</v>
      </c>
      <c r="P1242" s="68" t="n">
        <f aca="false">P1241+G1242</f>
        <v>17079.44469</v>
      </c>
      <c r="Q1242" s="68" t="n">
        <f aca="false">MAX(Q1241,P1242)</f>
        <v>17079.44469</v>
      </c>
      <c r="R1242" s="68" t="n">
        <f aca="false">Q1242-P1242</f>
        <v>0</v>
      </c>
      <c r="S1242" s="68" t="n">
        <f aca="false">S1241+K1242</f>
        <v>9768.85867161049</v>
      </c>
      <c r="T1242" s="68" t="n">
        <f aca="false">MAX(T1241,S1242)</f>
        <v>9799.99861586378</v>
      </c>
      <c r="U1242" s="68" t="n">
        <f aca="false">T1242-S1242</f>
        <v>31.1399442532911</v>
      </c>
      <c r="V1242" s="70" t="n">
        <f aca="false">V1241+F1242</f>
        <v>2.70960000000001</v>
      </c>
      <c r="W1242" s="70" t="n">
        <f aca="false">MAX(W1241,V1242)</f>
        <v>2.70960000000001</v>
      </c>
      <c r="X1242" s="70" t="n">
        <f aca="false">W1242-V1242</f>
        <v>0</v>
      </c>
      <c r="Y1242" s="70" t="n">
        <f aca="false">Y1241+M1242</f>
        <v>2.38724883213775</v>
      </c>
      <c r="Z1242" s="70" t="n">
        <f aca="false">MAX(Z1241,Y1242)</f>
        <v>2.38724883213775</v>
      </c>
      <c r="AA1242" s="70" t="n">
        <f aca="false">Z1242-Y1242</f>
        <v>0</v>
      </c>
      <c r="AB1242" s="72" t="n">
        <f aca="false">AB1241*(1+F1242)</f>
        <v>12.9001942316038</v>
      </c>
      <c r="AC1242" s="73" t="n">
        <f aca="false">MAX(AC1241,AB1242)</f>
        <v>12.9001942316038</v>
      </c>
      <c r="AD1242" s="70" t="n">
        <f aca="false">1-AB1242/AC1242</f>
        <v>0</v>
      </c>
      <c r="AE1242" s="73" t="n">
        <f aca="false">AE1241*(1+M1242)</f>
        <v>9.35096548337206</v>
      </c>
      <c r="AF1242" s="73" t="n">
        <f aca="false">MAX(AF1241,AE1242)</f>
        <v>9.35096548337206</v>
      </c>
      <c r="AG1242" s="70" t="n">
        <f aca="false">1-AE1242/AF1242</f>
        <v>0</v>
      </c>
      <c r="AH1242" s="74" t="n">
        <f aca="false">IF(R1242&gt;0,AH1241+1,0)</f>
        <v>0</v>
      </c>
      <c r="AI1242" s="74" t="n">
        <f aca="false">IF(U1242&gt;0,AI1241+1,0)</f>
        <v>19</v>
      </c>
      <c r="AJ1242" s="74" t="n">
        <f aca="false">IF(G1242&gt;0,AJ1241+1,0)</f>
        <v>1</v>
      </c>
      <c r="AK1242" s="74" t="n">
        <f aca="false">IF(G1242&lt;=0,AK1241+1,0)</f>
        <v>0</v>
      </c>
      <c r="AL1242" s="74" t="n">
        <f aca="false">IF(K1242&gt;0,AL1241+1,0)</f>
        <v>1</v>
      </c>
      <c r="AM1242" s="74" t="n">
        <f aca="false">IF(K1242&lt;=0,AM1241+1,0)</f>
        <v>0</v>
      </c>
    </row>
    <row r="1243" customFormat="false" ht="15" hidden="false" customHeight="false" outlineLevel="0" collapsed="false">
      <c r="A1243" s="61" t="n">
        <v>1242</v>
      </c>
      <c r="B1243" s="62" t="n">
        <v>43602.40625</v>
      </c>
      <c r="C1243" s="63" t="n">
        <f aca="false">YEAR(B1243)</f>
        <v>2019</v>
      </c>
      <c r="D1243" s="32" t="s">
        <v>277</v>
      </c>
      <c r="E1243" s="64" t="n">
        <v>11304.35</v>
      </c>
      <c r="F1243" s="65" t="n">
        <v>0.0295</v>
      </c>
      <c r="G1243" s="66" t="n">
        <v>333.478325</v>
      </c>
      <c r="H1243" s="67" t="n">
        <f aca="false">E1243+IF(D1243="Long",1,-1)*G1243</f>
        <v>11637.828325</v>
      </c>
      <c r="I1243" s="68" t="n">
        <f aca="false">Assumptions!$B$58</f>
        <v>5.35750011455817</v>
      </c>
      <c r="J1243" s="68" t="n">
        <f aca="false">INDEX(Yearly!$L$5:$L$22,MATCH(C1243,Yearly!$A$5:$A$22,0))</f>
        <v>0.443379319825504</v>
      </c>
      <c r="K1243" s="68" t="n">
        <f aca="false">G1243-I1243-J1243</f>
        <v>327.677445565616</v>
      </c>
      <c r="L1243" s="69" t="n">
        <f aca="false">(I1243+J1243)/Assumptions!$B$8</f>
        <v>0.000255782539949322</v>
      </c>
      <c r="M1243" s="70" t="n">
        <f aca="false">F1243-L1243</f>
        <v>0.0292442174600507</v>
      </c>
      <c r="N1243" s="71" t="n">
        <f aca="false">G1243*Assumptions!$B$7</f>
        <v>2622807.026125</v>
      </c>
      <c r="O1243" s="71" t="n">
        <f aca="false">K1243*Assumptions!$B$7</f>
        <v>2577183.10937357</v>
      </c>
      <c r="P1243" s="68" t="n">
        <f aca="false">P1242+G1243</f>
        <v>17412.923015</v>
      </c>
      <c r="Q1243" s="68" t="n">
        <f aca="false">MAX(Q1242,P1243)</f>
        <v>17412.923015</v>
      </c>
      <c r="R1243" s="68" t="n">
        <f aca="false">Q1243-P1243</f>
        <v>0</v>
      </c>
      <c r="S1243" s="68" t="n">
        <f aca="false">S1242+K1243</f>
        <v>10096.5361171761</v>
      </c>
      <c r="T1243" s="68" t="n">
        <f aca="false">MAX(T1242,S1243)</f>
        <v>10096.5361171761</v>
      </c>
      <c r="U1243" s="68" t="n">
        <f aca="false">T1243-S1243</f>
        <v>0</v>
      </c>
      <c r="V1243" s="70" t="n">
        <f aca="false">V1242+F1243</f>
        <v>2.73910000000001</v>
      </c>
      <c r="W1243" s="70" t="n">
        <f aca="false">MAX(W1242,V1243)</f>
        <v>2.73910000000001</v>
      </c>
      <c r="X1243" s="70" t="n">
        <f aca="false">W1243-V1243</f>
        <v>0</v>
      </c>
      <c r="Y1243" s="70" t="n">
        <f aca="false">Y1242+M1243</f>
        <v>2.4164930495978</v>
      </c>
      <c r="Z1243" s="70" t="n">
        <f aca="false">MAX(Z1242,Y1243)</f>
        <v>2.4164930495978</v>
      </c>
      <c r="AA1243" s="70" t="n">
        <f aca="false">Z1243-Y1243</f>
        <v>0</v>
      </c>
      <c r="AB1243" s="72" t="n">
        <f aca="false">AB1242*(1+F1243)</f>
        <v>13.2807499614361</v>
      </c>
      <c r="AC1243" s="73" t="n">
        <f aca="false">MAX(AC1242,AB1243)</f>
        <v>13.2807499614361</v>
      </c>
      <c r="AD1243" s="70" t="n">
        <f aca="false">1-AB1243/AC1243</f>
        <v>0</v>
      </c>
      <c r="AE1243" s="73" t="n">
        <f aca="false">AE1242*(1+M1243)</f>
        <v>9.62442715142922</v>
      </c>
      <c r="AF1243" s="73" t="n">
        <f aca="false">MAX(AF1242,AE1243)</f>
        <v>9.62442715142922</v>
      </c>
      <c r="AG1243" s="70" t="n">
        <f aca="false">1-AE1243/AF1243</f>
        <v>0</v>
      </c>
      <c r="AH1243" s="74" t="n">
        <f aca="false">IF(R1243&gt;0,AH1242+1,0)</f>
        <v>0</v>
      </c>
      <c r="AI1243" s="74" t="n">
        <f aca="false">IF(U1243&gt;0,AI1242+1,0)</f>
        <v>0</v>
      </c>
      <c r="AJ1243" s="74" t="n">
        <f aca="false">IF(G1243&gt;0,AJ1242+1,0)</f>
        <v>2</v>
      </c>
      <c r="AK1243" s="74" t="n">
        <f aca="false">IF(G1243&lt;=0,AK1242+1,0)</f>
        <v>0</v>
      </c>
      <c r="AL1243" s="74" t="n">
        <f aca="false">IF(K1243&gt;0,AL1242+1,0)</f>
        <v>2</v>
      </c>
      <c r="AM1243" s="74" t="n">
        <f aca="false">IF(K1243&lt;=0,AM1242+1,0)</f>
        <v>0</v>
      </c>
    </row>
    <row r="1244" customFormat="false" ht="15" hidden="false" customHeight="false" outlineLevel="0" collapsed="false">
      <c r="A1244" s="61" t="n">
        <v>1243</v>
      </c>
      <c r="B1244" s="62" t="n">
        <v>43608.6354166667</v>
      </c>
      <c r="C1244" s="63" t="n">
        <f aca="false">YEAR(B1244)</f>
        <v>2019</v>
      </c>
      <c r="D1244" s="32" t="s">
        <v>276</v>
      </c>
      <c r="E1244" s="64" t="n">
        <v>11638.1</v>
      </c>
      <c r="F1244" s="65" t="n">
        <v>-0.0103</v>
      </c>
      <c r="G1244" s="66" t="n">
        <v>-119.87243</v>
      </c>
      <c r="H1244" s="67" t="n">
        <f aca="false">E1244+IF(D1244="Long",1,-1)*G1244</f>
        <v>11757.97243</v>
      </c>
      <c r="I1244" s="68" t="n">
        <f aca="false">Assumptions!$B$58</f>
        <v>5.35750011455817</v>
      </c>
      <c r="J1244" s="68" t="n">
        <f aca="false">INDEX(Yearly!$L$5:$L$22,MATCH(C1244,Yearly!$A$5:$A$22,0))</f>
        <v>0.443379319825504</v>
      </c>
      <c r="K1244" s="68" t="n">
        <f aca="false">G1244-I1244-J1244</f>
        <v>-125.673309434384</v>
      </c>
      <c r="L1244" s="69" t="n">
        <f aca="false">(I1244+J1244)/Assumptions!$B$8</f>
        <v>0.000255782539949322</v>
      </c>
      <c r="M1244" s="70" t="n">
        <f aca="false">F1244-L1244</f>
        <v>-0.0105557825399493</v>
      </c>
      <c r="N1244" s="71" t="n">
        <f aca="false">G1244*Assumptions!$B$7</f>
        <v>-942796.66195</v>
      </c>
      <c r="O1244" s="71" t="n">
        <f aca="false">K1244*Assumptions!$B$7</f>
        <v>-988420.578701428</v>
      </c>
      <c r="P1244" s="68" t="n">
        <f aca="false">P1243+G1244</f>
        <v>17293.050585</v>
      </c>
      <c r="Q1244" s="68" t="n">
        <f aca="false">MAX(Q1243,P1244)</f>
        <v>17412.923015</v>
      </c>
      <c r="R1244" s="68" t="n">
        <f aca="false">Q1244-P1244</f>
        <v>119.872429999999</v>
      </c>
      <c r="S1244" s="68" t="n">
        <f aca="false">S1243+K1244</f>
        <v>9970.86280774173</v>
      </c>
      <c r="T1244" s="68" t="n">
        <f aca="false">MAX(T1243,S1244)</f>
        <v>10096.5361171761</v>
      </c>
      <c r="U1244" s="68" t="n">
        <f aca="false">T1244-S1244</f>
        <v>125.673309434384</v>
      </c>
      <c r="V1244" s="70" t="n">
        <f aca="false">V1243+F1244</f>
        <v>2.72880000000001</v>
      </c>
      <c r="W1244" s="70" t="n">
        <f aca="false">MAX(W1243,V1244)</f>
        <v>2.73910000000001</v>
      </c>
      <c r="X1244" s="70" t="n">
        <f aca="false">W1244-V1244</f>
        <v>0.0103</v>
      </c>
      <c r="Y1244" s="70" t="n">
        <f aca="false">Y1243+M1244</f>
        <v>2.40593726705785</v>
      </c>
      <c r="Z1244" s="70" t="n">
        <f aca="false">MAX(Z1243,Y1244)</f>
        <v>2.4164930495978</v>
      </c>
      <c r="AA1244" s="70" t="n">
        <f aca="false">Z1244-Y1244</f>
        <v>0.0105557825399494</v>
      </c>
      <c r="AB1244" s="72" t="n">
        <f aca="false">AB1243*(1+F1244)</f>
        <v>13.1439582368333</v>
      </c>
      <c r="AC1244" s="73" t="n">
        <f aca="false">MAX(AC1243,AB1244)</f>
        <v>13.2807499614361</v>
      </c>
      <c r="AD1244" s="70" t="n">
        <f aca="false">1-AB1244/AC1244</f>
        <v>0.0103</v>
      </c>
      <c r="AE1244" s="73" t="n">
        <f aca="false">AE1243*(1+M1244)</f>
        <v>9.52283379134715</v>
      </c>
      <c r="AF1244" s="73" t="n">
        <f aca="false">MAX(AF1243,AE1244)</f>
        <v>9.62442715142922</v>
      </c>
      <c r="AG1244" s="70" t="n">
        <f aca="false">1-AE1244/AF1244</f>
        <v>0.0105557825399495</v>
      </c>
      <c r="AH1244" s="74" t="n">
        <f aca="false">IF(R1244&gt;0,AH1243+1,0)</f>
        <v>1</v>
      </c>
      <c r="AI1244" s="74" t="n">
        <f aca="false">IF(U1244&gt;0,AI1243+1,0)</f>
        <v>1</v>
      </c>
      <c r="AJ1244" s="74" t="n">
        <f aca="false">IF(G1244&gt;0,AJ1243+1,0)</f>
        <v>0</v>
      </c>
      <c r="AK1244" s="74" t="n">
        <f aca="false">IF(G1244&lt;=0,AK1243+1,0)</f>
        <v>1</v>
      </c>
      <c r="AL1244" s="74" t="n">
        <f aca="false">IF(K1244&gt;0,AL1243+1,0)</f>
        <v>0</v>
      </c>
      <c r="AM1244" s="74" t="n">
        <f aca="false">IF(K1244&lt;=0,AM1243+1,0)</f>
        <v>1</v>
      </c>
    </row>
    <row r="1245" customFormat="false" ht="15" hidden="false" customHeight="false" outlineLevel="0" collapsed="false">
      <c r="A1245" s="61" t="n">
        <v>1244</v>
      </c>
      <c r="B1245" s="62" t="n">
        <v>43609.5104166667</v>
      </c>
      <c r="C1245" s="63" t="n">
        <f aca="false">YEAR(B1245)</f>
        <v>2019</v>
      </c>
      <c r="D1245" s="32" t="s">
        <v>277</v>
      </c>
      <c r="E1245" s="64" t="n">
        <v>11758.4</v>
      </c>
      <c r="F1245" s="65" t="n">
        <v>0.0131</v>
      </c>
      <c r="G1245" s="66" t="n">
        <v>154.03504</v>
      </c>
      <c r="H1245" s="67" t="n">
        <f aca="false">E1245+IF(D1245="Long",1,-1)*G1245</f>
        <v>11912.43504</v>
      </c>
      <c r="I1245" s="68" t="n">
        <f aca="false">Assumptions!$B$58</f>
        <v>5.35750011455817</v>
      </c>
      <c r="J1245" s="68" t="n">
        <f aca="false">INDEX(Yearly!$L$5:$L$22,MATCH(C1245,Yearly!$A$5:$A$22,0))</f>
        <v>0.443379319825504</v>
      </c>
      <c r="K1245" s="68" t="n">
        <f aca="false">G1245-I1245-J1245</f>
        <v>148.234160565616</v>
      </c>
      <c r="L1245" s="69" t="n">
        <f aca="false">(I1245+J1245)/Assumptions!$B$8</f>
        <v>0.000255782539949322</v>
      </c>
      <c r="M1245" s="70" t="n">
        <f aca="false">F1245-L1245</f>
        <v>0.0128442174600507</v>
      </c>
      <c r="N1245" s="71" t="n">
        <f aca="false">G1245*Assumptions!$B$7</f>
        <v>1211485.5896</v>
      </c>
      <c r="O1245" s="71" t="n">
        <f aca="false">K1245*Assumptions!$B$7</f>
        <v>1165861.67284857</v>
      </c>
      <c r="P1245" s="68" t="n">
        <f aca="false">P1244+G1245</f>
        <v>17447.085625</v>
      </c>
      <c r="Q1245" s="68" t="n">
        <f aca="false">MAX(Q1244,P1245)</f>
        <v>17447.085625</v>
      </c>
      <c r="R1245" s="68" t="n">
        <f aca="false">Q1245-P1245</f>
        <v>0</v>
      </c>
      <c r="S1245" s="68" t="n">
        <f aca="false">S1244+K1245</f>
        <v>10119.0969683073</v>
      </c>
      <c r="T1245" s="68" t="n">
        <f aca="false">MAX(T1244,S1245)</f>
        <v>10119.0969683073</v>
      </c>
      <c r="U1245" s="68" t="n">
        <f aca="false">T1245-S1245</f>
        <v>0</v>
      </c>
      <c r="V1245" s="70" t="n">
        <f aca="false">V1244+F1245</f>
        <v>2.74190000000001</v>
      </c>
      <c r="W1245" s="70" t="n">
        <f aca="false">MAX(W1244,V1245)</f>
        <v>2.74190000000001</v>
      </c>
      <c r="X1245" s="70" t="n">
        <f aca="false">W1245-V1245</f>
        <v>0</v>
      </c>
      <c r="Y1245" s="70" t="n">
        <f aca="false">Y1244+M1245</f>
        <v>2.4187814845179</v>
      </c>
      <c r="Z1245" s="70" t="n">
        <f aca="false">MAX(Z1244,Y1245)</f>
        <v>2.4187814845179</v>
      </c>
      <c r="AA1245" s="70" t="n">
        <f aca="false">Z1245-Y1245</f>
        <v>0</v>
      </c>
      <c r="AB1245" s="72" t="n">
        <f aca="false">AB1244*(1+F1245)</f>
        <v>13.3161440897358</v>
      </c>
      <c r="AC1245" s="73" t="n">
        <f aca="false">MAX(AC1244,AB1245)</f>
        <v>13.3161440897358</v>
      </c>
      <c r="AD1245" s="70" t="n">
        <f aca="false">1-AB1245/AC1245</f>
        <v>0</v>
      </c>
      <c r="AE1245" s="73" t="n">
        <f aca="false">AE1244*(1+M1245)</f>
        <v>9.64514713939913</v>
      </c>
      <c r="AF1245" s="73" t="n">
        <f aca="false">MAX(AF1244,AE1245)</f>
        <v>9.64514713939913</v>
      </c>
      <c r="AG1245" s="70" t="n">
        <f aca="false">1-AE1245/AF1245</f>
        <v>0</v>
      </c>
      <c r="AH1245" s="74" t="n">
        <f aca="false">IF(R1245&gt;0,AH1244+1,0)</f>
        <v>0</v>
      </c>
      <c r="AI1245" s="74" t="n">
        <f aca="false">IF(U1245&gt;0,AI1244+1,0)</f>
        <v>0</v>
      </c>
      <c r="AJ1245" s="74" t="n">
        <f aca="false">IF(G1245&gt;0,AJ1244+1,0)</f>
        <v>1</v>
      </c>
      <c r="AK1245" s="74" t="n">
        <f aca="false">IF(G1245&lt;=0,AK1244+1,0)</f>
        <v>0</v>
      </c>
      <c r="AL1245" s="74" t="n">
        <f aca="false">IF(K1245&gt;0,AL1244+1,0)</f>
        <v>1</v>
      </c>
      <c r="AM1245" s="74" t="n">
        <f aca="false">IF(K1245&lt;=0,AM1244+1,0)</f>
        <v>0</v>
      </c>
    </row>
    <row r="1246" customFormat="false" ht="15" hidden="false" customHeight="false" outlineLevel="0" collapsed="false">
      <c r="A1246" s="61" t="n">
        <v>1245</v>
      </c>
      <c r="B1246" s="62" t="n">
        <v>43616.5104166667</v>
      </c>
      <c r="C1246" s="63" t="n">
        <f aca="false">YEAR(B1246)</f>
        <v>2019</v>
      </c>
      <c r="D1246" s="32" t="s">
        <v>276</v>
      </c>
      <c r="E1246" s="64" t="n">
        <v>11912.35</v>
      </c>
      <c r="F1246" s="65" t="n">
        <v>-0.0047</v>
      </c>
      <c r="G1246" s="66" t="n">
        <v>-55.988045</v>
      </c>
      <c r="H1246" s="67" t="n">
        <f aca="false">E1246+IF(D1246="Long",1,-1)*G1246</f>
        <v>11968.338045</v>
      </c>
      <c r="I1246" s="68" t="n">
        <f aca="false">Assumptions!$B$58</f>
        <v>5.35750011455817</v>
      </c>
      <c r="J1246" s="68" t="n">
        <f aca="false">INDEX(Yearly!$L$5:$L$22,MATCH(C1246,Yearly!$A$5:$A$22,0))</f>
        <v>0.443379319825504</v>
      </c>
      <c r="K1246" s="68" t="n">
        <f aca="false">G1246-I1246-J1246</f>
        <v>-61.7889244343837</v>
      </c>
      <c r="L1246" s="69" t="n">
        <f aca="false">(I1246+J1246)/Assumptions!$B$8</f>
        <v>0.000255782539949322</v>
      </c>
      <c r="M1246" s="70" t="n">
        <f aca="false">F1246-L1246</f>
        <v>-0.00495578253994932</v>
      </c>
      <c r="N1246" s="71" t="n">
        <f aca="false">G1246*Assumptions!$B$7</f>
        <v>-440345.973925</v>
      </c>
      <c r="O1246" s="71" t="n">
        <f aca="false">K1246*Assumptions!$B$7</f>
        <v>-485969.890676428</v>
      </c>
      <c r="P1246" s="68" t="n">
        <f aca="false">P1245+G1246</f>
        <v>17391.09758</v>
      </c>
      <c r="Q1246" s="68" t="n">
        <f aca="false">MAX(Q1245,P1246)</f>
        <v>17447.085625</v>
      </c>
      <c r="R1246" s="68" t="n">
        <f aca="false">Q1246-P1246</f>
        <v>55.9880449999982</v>
      </c>
      <c r="S1246" s="68" t="n">
        <f aca="false">S1245+K1246</f>
        <v>10057.308043873</v>
      </c>
      <c r="T1246" s="68" t="n">
        <f aca="false">MAX(T1245,S1246)</f>
        <v>10119.0969683073</v>
      </c>
      <c r="U1246" s="68" t="n">
        <f aca="false">T1246-S1246</f>
        <v>61.7889244343842</v>
      </c>
      <c r="V1246" s="70" t="n">
        <f aca="false">V1245+F1246</f>
        <v>2.73720000000001</v>
      </c>
      <c r="W1246" s="70" t="n">
        <f aca="false">MAX(W1245,V1246)</f>
        <v>2.74190000000001</v>
      </c>
      <c r="X1246" s="70" t="n">
        <f aca="false">W1246-V1246</f>
        <v>0.00470000000000015</v>
      </c>
      <c r="Y1246" s="70" t="n">
        <f aca="false">Y1245+M1246</f>
        <v>2.41382570197795</v>
      </c>
      <c r="Z1246" s="70" t="n">
        <f aca="false">MAX(Z1245,Y1246)</f>
        <v>2.4187814845179</v>
      </c>
      <c r="AA1246" s="70" t="n">
        <f aca="false">Z1246-Y1246</f>
        <v>0.00495578253994911</v>
      </c>
      <c r="AB1246" s="72" t="n">
        <f aca="false">AB1245*(1+F1246)</f>
        <v>13.253558212514</v>
      </c>
      <c r="AC1246" s="73" t="n">
        <f aca="false">MAX(AC1245,AB1246)</f>
        <v>13.3161440897358</v>
      </c>
      <c r="AD1246" s="70" t="n">
        <f aca="false">1-AB1246/AC1246</f>
        <v>0.00470000000000004</v>
      </c>
      <c r="AE1246" s="73" t="n">
        <f aca="false">AE1245*(1+M1246)</f>
        <v>9.59734788761045</v>
      </c>
      <c r="AF1246" s="73" t="n">
        <f aca="false">MAX(AF1245,AE1246)</f>
        <v>9.64514713939913</v>
      </c>
      <c r="AG1246" s="70" t="n">
        <f aca="false">1-AE1246/AF1246</f>
        <v>0.00495578253994933</v>
      </c>
      <c r="AH1246" s="74" t="n">
        <f aca="false">IF(R1246&gt;0,AH1245+1,0)</f>
        <v>1</v>
      </c>
      <c r="AI1246" s="74" t="n">
        <f aca="false">IF(U1246&gt;0,AI1245+1,0)</f>
        <v>1</v>
      </c>
      <c r="AJ1246" s="74" t="n">
        <f aca="false">IF(G1246&gt;0,AJ1245+1,0)</f>
        <v>0</v>
      </c>
      <c r="AK1246" s="74" t="n">
        <f aca="false">IF(G1246&lt;=0,AK1245+1,0)</f>
        <v>1</v>
      </c>
      <c r="AL1246" s="74" t="n">
        <f aca="false">IF(K1246&gt;0,AL1245+1,0)</f>
        <v>0</v>
      </c>
      <c r="AM1246" s="74" t="n">
        <f aca="false">IF(K1246&lt;=0,AM1245+1,0)</f>
        <v>1</v>
      </c>
    </row>
    <row r="1247" customFormat="false" ht="15" hidden="false" customHeight="false" outlineLevel="0" collapsed="false">
      <c r="A1247" s="61" t="n">
        <v>1246</v>
      </c>
      <c r="B1247" s="62" t="n">
        <v>43619.40625</v>
      </c>
      <c r="C1247" s="63" t="n">
        <f aca="false">YEAR(B1247)</f>
        <v>2019</v>
      </c>
      <c r="D1247" s="32" t="s">
        <v>277</v>
      </c>
      <c r="E1247" s="64" t="n">
        <v>11968.75</v>
      </c>
      <c r="F1247" s="65" t="n">
        <v>-0.0002</v>
      </c>
      <c r="G1247" s="66" t="n">
        <v>-2.39375</v>
      </c>
      <c r="H1247" s="67" t="n">
        <f aca="false">E1247+IF(D1247="Long",1,-1)*G1247</f>
        <v>11966.35625</v>
      </c>
      <c r="I1247" s="68" t="n">
        <f aca="false">Assumptions!$B$58</f>
        <v>5.35750011455817</v>
      </c>
      <c r="J1247" s="68" t="n">
        <f aca="false">INDEX(Yearly!$L$5:$L$22,MATCH(C1247,Yearly!$A$5:$A$22,0))</f>
        <v>0.443379319825504</v>
      </c>
      <c r="K1247" s="68" t="n">
        <f aca="false">G1247-I1247-J1247</f>
        <v>-8.19462943438367</v>
      </c>
      <c r="L1247" s="69" t="n">
        <f aca="false">(I1247+J1247)/Assumptions!$B$8</f>
        <v>0.000255782539949322</v>
      </c>
      <c r="M1247" s="70" t="n">
        <f aca="false">F1247-L1247</f>
        <v>-0.000455782539949322</v>
      </c>
      <c r="N1247" s="71" t="n">
        <f aca="false">G1247*Assumptions!$B$7</f>
        <v>-18826.84375</v>
      </c>
      <c r="O1247" s="71" t="n">
        <f aca="false">K1247*Assumptions!$B$7</f>
        <v>-64450.7605014276</v>
      </c>
      <c r="P1247" s="68" t="n">
        <f aca="false">P1246+G1247</f>
        <v>17388.70383</v>
      </c>
      <c r="Q1247" s="68" t="n">
        <f aca="false">MAX(Q1246,P1247)</f>
        <v>17447.085625</v>
      </c>
      <c r="R1247" s="68" t="n">
        <f aca="false">Q1247-P1247</f>
        <v>58.3817949999975</v>
      </c>
      <c r="S1247" s="68" t="n">
        <f aca="false">S1246+K1247</f>
        <v>10049.1134144386</v>
      </c>
      <c r="T1247" s="68" t="n">
        <f aca="false">MAX(T1246,S1247)</f>
        <v>10119.0969683073</v>
      </c>
      <c r="U1247" s="68" t="n">
        <f aca="false">T1247-S1247</f>
        <v>69.9835538687676</v>
      </c>
      <c r="V1247" s="70" t="n">
        <f aca="false">V1246+F1247</f>
        <v>2.73700000000001</v>
      </c>
      <c r="W1247" s="70" t="n">
        <f aca="false">MAX(W1246,V1247)</f>
        <v>2.74190000000001</v>
      </c>
      <c r="X1247" s="70" t="n">
        <f aca="false">W1247-V1247</f>
        <v>0.00490000000000013</v>
      </c>
      <c r="Y1247" s="70" t="n">
        <f aca="false">Y1246+M1247</f>
        <v>2.413369919438</v>
      </c>
      <c r="Z1247" s="70" t="n">
        <f aca="false">MAX(Z1246,Y1247)</f>
        <v>2.4187814845179</v>
      </c>
      <c r="AA1247" s="70" t="n">
        <f aca="false">Z1247-Y1247</f>
        <v>0.00541156507989848</v>
      </c>
      <c r="AB1247" s="72" t="n">
        <f aca="false">AB1246*(1+F1247)</f>
        <v>13.2509075008715</v>
      </c>
      <c r="AC1247" s="73" t="n">
        <f aca="false">MAX(AC1246,AB1247)</f>
        <v>13.3161440897358</v>
      </c>
      <c r="AD1247" s="70" t="n">
        <f aca="false">1-AB1247/AC1247</f>
        <v>0.00489905999999996</v>
      </c>
      <c r="AE1247" s="73" t="n">
        <f aca="false">AE1246*(1+M1247)</f>
        <v>9.59297358401346</v>
      </c>
      <c r="AF1247" s="73" t="n">
        <f aca="false">MAX(AF1246,AE1247)</f>
        <v>9.64514713939913</v>
      </c>
      <c r="AG1247" s="70" t="n">
        <f aca="false">1-AE1247/AF1247</f>
        <v>0.0054093063207451</v>
      </c>
      <c r="AH1247" s="74" t="n">
        <f aca="false">IF(R1247&gt;0,AH1246+1,0)</f>
        <v>2</v>
      </c>
      <c r="AI1247" s="74" t="n">
        <f aca="false">IF(U1247&gt;0,AI1246+1,0)</f>
        <v>2</v>
      </c>
      <c r="AJ1247" s="74" t="n">
        <f aca="false">IF(G1247&gt;0,AJ1246+1,0)</f>
        <v>0</v>
      </c>
      <c r="AK1247" s="74" t="n">
        <f aca="false">IF(G1247&lt;=0,AK1246+1,0)</f>
        <v>2</v>
      </c>
      <c r="AL1247" s="74" t="n">
        <f aca="false">IF(K1247&gt;0,AL1246+1,0)</f>
        <v>0</v>
      </c>
      <c r="AM1247" s="74" t="n">
        <f aca="false">IF(K1247&lt;=0,AM1246+1,0)</f>
        <v>2</v>
      </c>
    </row>
    <row r="1248" customFormat="false" ht="15" hidden="false" customHeight="false" outlineLevel="0" collapsed="false">
      <c r="A1248" s="61" t="n">
        <v>1247</v>
      </c>
      <c r="B1248" s="62" t="n">
        <v>43622.4270833333</v>
      </c>
      <c r="C1248" s="63" t="n">
        <f aca="false">YEAR(B1248)</f>
        <v>2019</v>
      </c>
      <c r="D1248" s="32" t="s">
        <v>276</v>
      </c>
      <c r="E1248" s="64" t="n">
        <v>11966.45</v>
      </c>
      <c r="F1248" s="65" t="n">
        <v>0.0023</v>
      </c>
      <c r="G1248" s="66" t="n">
        <v>27.522835</v>
      </c>
      <c r="H1248" s="67" t="n">
        <f aca="false">E1248+IF(D1248="Long",1,-1)*G1248</f>
        <v>11938.927165</v>
      </c>
      <c r="I1248" s="68" t="n">
        <f aca="false">Assumptions!$B$58</f>
        <v>5.35750011455817</v>
      </c>
      <c r="J1248" s="68" t="n">
        <f aca="false">INDEX(Yearly!$L$5:$L$22,MATCH(C1248,Yearly!$A$5:$A$22,0))</f>
        <v>0.443379319825504</v>
      </c>
      <c r="K1248" s="68" t="n">
        <f aca="false">G1248-I1248-J1248</f>
        <v>21.7219555656163</v>
      </c>
      <c r="L1248" s="69" t="n">
        <f aca="false">(I1248+J1248)/Assumptions!$B$8</f>
        <v>0.000255782539949322</v>
      </c>
      <c r="M1248" s="70" t="n">
        <f aca="false">F1248-L1248</f>
        <v>0.00204421746005068</v>
      </c>
      <c r="N1248" s="71" t="n">
        <f aca="false">G1248*Assumptions!$B$7</f>
        <v>216467.097275</v>
      </c>
      <c r="O1248" s="71" t="n">
        <f aca="false">K1248*Assumptions!$B$7</f>
        <v>170843.180523572</v>
      </c>
      <c r="P1248" s="68" t="n">
        <f aca="false">P1247+G1248</f>
        <v>17416.226665</v>
      </c>
      <c r="Q1248" s="68" t="n">
        <f aca="false">MAX(Q1247,P1248)</f>
        <v>17447.085625</v>
      </c>
      <c r="R1248" s="68" t="n">
        <f aca="false">Q1248-P1248</f>
        <v>30.8589599999978</v>
      </c>
      <c r="S1248" s="68" t="n">
        <f aca="false">S1247+K1248</f>
        <v>10070.8353700042</v>
      </c>
      <c r="T1248" s="68" t="n">
        <f aca="false">MAX(T1247,S1248)</f>
        <v>10119.0969683073</v>
      </c>
      <c r="U1248" s="68" t="n">
        <f aca="false">T1248-S1248</f>
        <v>48.2615983031519</v>
      </c>
      <c r="V1248" s="70" t="n">
        <f aca="false">V1247+F1248</f>
        <v>2.73930000000001</v>
      </c>
      <c r="W1248" s="70" t="n">
        <f aca="false">MAX(W1247,V1248)</f>
        <v>2.74190000000001</v>
      </c>
      <c r="X1248" s="70" t="n">
        <f aca="false">W1248-V1248</f>
        <v>0.00260000000000016</v>
      </c>
      <c r="Y1248" s="70" t="n">
        <f aca="false">Y1247+M1248</f>
        <v>2.41541413689806</v>
      </c>
      <c r="Z1248" s="70" t="n">
        <f aca="false">MAX(Z1247,Y1248)</f>
        <v>2.4187814845179</v>
      </c>
      <c r="AA1248" s="70" t="n">
        <f aca="false">Z1248-Y1248</f>
        <v>0.00336734761984792</v>
      </c>
      <c r="AB1248" s="72" t="n">
        <f aca="false">AB1247*(1+F1248)</f>
        <v>13.2813845881235</v>
      </c>
      <c r="AC1248" s="73" t="n">
        <f aca="false">MAX(AC1247,AB1248)</f>
        <v>13.3161440897358</v>
      </c>
      <c r="AD1248" s="70" t="n">
        <f aca="false">1-AB1248/AC1248</f>
        <v>0.00261032783799997</v>
      </c>
      <c r="AE1248" s="73" t="n">
        <f aca="false">AE1247*(1+M1248)</f>
        <v>9.61258370810771</v>
      </c>
      <c r="AF1248" s="73" t="n">
        <f aca="false">MAX(AF1247,AE1248)</f>
        <v>9.64514713939913</v>
      </c>
      <c r="AG1248" s="70" t="n">
        <f aca="false">1-AE1248/AF1248</f>
        <v>0.00337614665912211</v>
      </c>
      <c r="AH1248" s="74" t="n">
        <f aca="false">IF(R1248&gt;0,AH1247+1,0)</f>
        <v>3</v>
      </c>
      <c r="AI1248" s="74" t="n">
        <f aca="false">IF(U1248&gt;0,AI1247+1,0)</f>
        <v>3</v>
      </c>
      <c r="AJ1248" s="74" t="n">
        <f aca="false">IF(G1248&gt;0,AJ1247+1,0)</f>
        <v>1</v>
      </c>
      <c r="AK1248" s="74" t="n">
        <f aca="false">IF(G1248&lt;=0,AK1247+1,0)</f>
        <v>0</v>
      </c>
      <c r="AL1248" s="74" t="n">
        <f aca="false">IF(K1248&gt;0,AL1247+1,0)</f>
        <v>1</v>
      </c>
      <c r="AM1248" s="74" t="n">
        <f aca="false">IF(K1248&lt;=0,AM1247+1,0)</f>
        <v>0</v>
      </c>
    </row>
    <row r="1249" customFormat="false" ht="15" hidden="false" customHeight="false" outlineLevel="0" collapsed="false">
      <c r="A1249" s="61" t="n">
        <v>1248</v>
      </c>
      <c r="B1249" s="62" t="n">
        <v>43626.40625</v>
      </c>
      <c r="C1249" s="63" t="n">
        <f aca="false">YEAR(B1249)</f>
        <v>2019</v>
      </c>
      <c r="D1249" s="32" t="s">
        <v>277</v>
      </c>
      <c r="E1249" s="64" t="n">
        <v>11938.9</v>
      </c>
      <c r="F1249" s="65" t="n">
        <v>-0.0042</v>
      </c>
      <c r="G1249" s="66" t="n">
        <v>-50.14338</v>
      </c>
      <c r="H1249" s="67" t="n">
        <f aca="false">E1249+IF(D1249="Long",1,-1)*G1249</f>
        <v>11888.75662</v>
      </c>
      <c r="I1249" s="68" t="n">
        <f aca="false">Assumptions!$B$58</f>
        <v>5.35750011455817</v>
      </c>
      <c r="J1249" s="68" t="n">
        <f aca="false">INDEX(Yearly!$L$5:$L$22,MATCH(C1249,Yearly!$A$5:$A$22,0))</f>
        <v>0.443379319825504</v>
      </c>
      <c r="K1249" s="68" t="n">
        <f aca="false">G1249-I1249-J1249</f>
        <v>-55.9442594343837</v>
      </c>
      <c r="L1249" s="69" t="n">
        <f aca="false">(I1249+J1249)/Assumptions!$B$8</f>
        <v>0.000255782539949322</v>
      </c>
      <c r="M1249" s="70" t="n">
        <f aca="false">F1249-L1249</f>
        <v>-0.00445578253994932</v>
      </c>
      <c r="N1249" s="71" t="n">
        <f aca="false">G1249*Assumptions!$B$7</f>
        <v>-394377.6837</v>
      </c>
      <c r="O1249" s="71" t="n">
        <f aca="false">K1249*Assumptions!$B$7</f>
        <v>-440001.600451428</v>
      </c>
      <c r="P1249" s="68" t="n">
        <f aca="false">P1248+G1249</f>
        <v>17366.083285</v>
      </c>
      <c r="Q1249" s="68" t="n">
        <f aca="false">MAX(Q1248,P1249)</f>
        <v>17447.085625</v>
      </c>
      <c r="R1249" s="68" t="n">
        <f aca="false">Q1249-P1249</f>
        <v>81.0023399999991</v>
      </c>
      <c r="S1249" s="68" t="n">
        <f aca="false">S1248+K1249</f>
        <v>10014.8911105698</v>
      </c>
      <c r="T1249" s="68" t="n">
        <f aca="false">MAX(T1248,S1249)</f>
        <v>10119.0969683073</v>
      </c>
      <c r="U1249" s="68" t="n">
        <f aca="false">T1249-S1249</f>
        <v>104.205857737536</v>
      </c>
      <c r="V1249" s="70" t="n">
        <f aca="false">V1248+F1249</f>
        <v>2.73510000000001</v>
      </c>
      <c r="W1249" s="70" t="n">
        <f aca="false">MAX(W1248,V1249)</f>
        <v>2.74190000000001</v>
      </c>
      <c r="X1249" s="70" t="n">
        <f aca="false">W1249-V1249</f>
        <v>0.00680000000000014</v>
      </c>
      <c r="Y1249" s="70" t="n">
        <f aca="false">Y1248+M1249</f>
        <v>2.41095835435811</v>
      </c>
      <c r="Z1249" s="70" t="n">
        <f aca="false">MAX(Z1248,Y1249)</f>
        <v>2.4187814845179</v>
      </c>
      <c r="AA1249" s="70" t="n">
        <f aca="false">Z1249-Y1249</f>
        <v>0.0078231301597973</v>
      </c>
      <c r="AB1249" s="72" t="n">
        <f aca="false">AB1248*(1+F1249)</f>
        <v>13.2256027728534</v>
      </c>
      <c r="AC1249" s="73" t="n">
        <f aca="false">MAX(AC1248,AB1249)</f>
        <v>13.3161440897358</v>
      </c>
      <c r="AD1249" s="70" t="n">
        <f aca="false">1-AB1249/AC1249</f>
        <v>0.00679936446108043</v>
      </c>
      <c r="AE1249" s="73" t="n">
        <f aca="false">AE1248*(1+M1249)</f>
        <v>9.56975212545732</v>
      </c>
      <c r="AF1249" s="73" t="n">
        <f aca="false">MAX(AF1248,AE1249)</f>
        <v>9.64514713939913</v>
      </c>
      <c r="AG1249" s="70" t="n">
        <f aca="false">1-AE1249/AF1249</f>
        <v>0.00781688582373541</v>
      </c>
      <c r="AH1249" s="74" t="n">
        <f aca="false">IF(R1249&gt;0,AH1248+1,0)</f>
        <v>4</v>
      </c>
      <c r="AI1249" s="74" t="n">
        <f aca="false">IF(U1249&gt;0,AI1248+1,0)</f>
        <v>4</v>
      </c>
      <c r="AJ1249" s="74" t="n">
        <f aca="false">IF(G1249&gt;0,AJ1248+1,0)</f>
        <v>0</v>
      </c>
      <c r="AK1249" s="74" t="n">
        <f aca="false">IF(G1249&lt;=0,AK1248+1,0)</f>
        <v>1</v>
      </c>
      <c r="AL1249" s="74" t="n">
        <f aca="false">IF(K1249&gt;0,AL1248+1,0)</f>
        <v>0</v>
      </c>
      <c r="AM1249" s="74" t="n">
        <f aca="false">IF(K1249&lt;=0,AM1248+1,0)</f>
        <v>1</v>
      </c>
    </row>
    <row r="1250" customFormat="false" ht="15" hidden="false" customHeight="false" outlineLevel="0" collapsed="false">
      <c r="A1250" s="61" t="n">
        <v>1249</v>
      </c>
      <c r="B1250" s="62" t="n">
        <v>43626.5104166667</v>
      </c>
      <c r="C1250" s="63" t="n">
        <f aca="false">YEAR(B1250)</f>
        <v>2019</v>
      </c>
      <c r="D1250" s="32" t="s">
        <v>276</v>
      </c>
      <c r="E1250" s="64" t="n">
        <v>11889.25</v>
      </c>
      <c r="F1250" s="65" t="n">
        <v>-0.0027</v>
      </c>
      <c r="G1250" s="66" t="n">
        <v>-32.100975</v>
      </c>
      <c r="H1250" s="67" t="n">
        <f aca="false">E1250+IF(D1250="Long",1,-1)*G1250</f>
        <v>11921.350975</v>
      </c>
      <c r="I1250" s="68" t="n">
        <f aca="false">Assumptions!$B$58</f>
        <v>5.35750011455817</v>
      </c>
      <c r="J1250" s="68" t="n">
        <f aca="false">INDEX(Yearly!$L$5:$L$22,MATCH(C1250,Yearly!$A$5:$A$22,0))</f>
        <v>0.443379319825504</v>
      </c>
      <c r="K1250" s="68" t="n">
        <f aca="false">G1250-I1250-J1250</f>
        <v>-37.9018544343837</v>
      </c>
      <c r="L1250" s="69" t="n">
        <f aca="false">(I1250+J1250)/Assumptions!$B$8</f>
        <v>0.000255782539949322</v>
      </c>
      <c r="M1250" s="70" t="n">
        <f aca="false">F1250-L1250</f>
        <v>-0.00295578253994932</v>
      </c>
      <c r="N1250" s="71" t="n">
        <f aca="false">G1250*Assumptions!$B$7</f>
        <v>-252474.168375</v>
      </c>
      <c r="O1250" s="71" t="n">
        <f aca="false">K1250*Assumptions!$B$7</f>
        <v>-298098.085126428</v>
      </c>
      <c r="P1250" s="68" t="n">
        <f aca="false">P1249+G1250</f>
        <v>17333.98231</v>
      </c>
      <c r="Q1250" s="68" t="n">
        <f aca="false">MAX(Q1249,P1250)</f>
        <v>17447.085625</v>
      </c>
      <c r="R1250" s="68" t="n">
        <f aca="false">Q1250-P1250</f>
        <v>113.103315</v>
      </c>
      <c r="S1250" s="68" t="n">
        <f aca="false">S1249+K1250</f>
        <v>9976.98925613542</v>
      </c>
      <c r="T1250" s="68" t="n">
        <f aca="false">MAX(T1249,S1250)</f>
        <v>10119.0969683073</v>
      </c>
      <c r="U1250" s="68" t="n">
        <f aca="false">T1250-S1250</f>
        <v>142.107712171919</v>
      </c>
      <c r="V1250" s="70" t="n">
        <f aca="false">V1249+F1250</f>
        <v>2.73240000000001</v>
      </c>
      <c r="W1250" s="70" t="n">
        <f aca="false">MAX(W1249,V1250)</f>
        <v>2.74190000000001</v>
      </c>
      <c r="X1250" s="70" t="n">
        <f aca="false">W1250-V1250</f>
        <v>0.00950000000000006</v>
      </c>
      <c r="Y1250" s="70" t="n">
        <f aca="false">Y1249+M1250</f>
        <v>2.40800257181816</v>
      </c>
      <c r="Z1250" s="70" t="n">
        <f aca="false">MAX(Z1249,Y1250)</f>
        <v>2.4187814845179</v>
      </c>
      <c r="AA1250" s="70" t="n">
        <f aca="false">Z1250-Y1250</f>
        <v>0.0107789126997466</v>
      </c>
      <c r="AB1250" s="72" t="n">
        <f aca="false">AB1249*(1+F1250)</f>
        <v>13.1898936453667</v>
      </c>
      <c r="AC1250" s="73" t="n">
        <f aca="false">MAX(AC1249,AB1250)</f>
        <v>13.3161440897358</v>
      </c>
      <c r="AD1250" s="70" t="n">
        <f aca="false">1-AB1250/AC1250</f>
        <v>0.00948100617703562</v>
      </c>
      <c r="AE1250" s="73" t="n">
        <f aca="false">AE1249*(1+M1250)</f>
        <v>9.54146601921325</v>
      </c>
      <c r="AF1250" s="73" t="n">
        <f aca="false">MAX(AF1249,AE1250)</f>
        <v>9.64514713939913</v>
      </c>
      <c r="AG1250" s="70" t="n">
        <f aca="false">1-AE1250/AF1250</f>
        <v>0.0107495633490502</v>
      </c>
      <c r="AH1250" s="74" t="n">
        <f aca="false">IF(R1250&gt;0,AH1249+1,0)</f>
        <v>5</v>
      </c>
      <c r="AI1250" s="74" t="n">
        <f aca="false">IF(U1250&gt;0,AI1249+1,0)</f>
        <v>5</v>
      </c>
      <c r="AJ1250" s="74" t="n">
        <f aca="false">IF(G1250&gt;0,AJ1249+1,0)</f>
        <v>0</v>
      </c>
      <c r="AK1250" s="74" t="n">
        <f aca="false">IF(G1250&lt;=0,AK1249+1,0)</f>
        <v>2</v>
      </c>
      <c r="AL1250" s="74" t="n">
        <f aca="false">IF(K1250&gt;0,AL1249+1,0)</f>
        <v>0</v>
      </c>
      <c r="AM1250" s="74" t="n">
        <f aca="false">IF(K1250&lt;=0,AM1249+1,0)</f>
        <v>2</v>
      </c>
    </row>
    <row r="1251" customFormat="false" ht="15" hidden="false" customHeight="false" outlineLevel="0" collapsed="false">
      <c r="A1251" s="61" t="n">
        <v>1250</v>
      </c>
      <c r="B1251" s="62" t="n">
        <v>43627.40625</v>
      </c>
      <c r="C1251" s="63" t="n">
        <f aca="false">YEAR(B1251)</f>
        <v>2019</v>
      </c>
      <c r="D1251" s="32" t="s">
        <v>277</v>
      </c>
      <c r="E1251" s="64" t="n">
        <v>11921.75</v>
      </c>
      <c r="F1251" s="65" t="n">
        <v>0.0001</v>
      </c>
      <c r="G1251" s="66" t="n">
        <v>1.192175</v>
      </c>
      <c r="H1251" s="67" t="n">
        <f aca="false">E1251+IF(D1251="Long",1,-1)*G1251</f>
        <v>11922.942175</v>
      </c>
      <c r="I1251" s="68" t="n">
        <f aca="false">Assumptions!$B$58</f>
        <v>5.35750011455817</v>
      </c>
      <c r="J1251" s="68" t="n">
        <f aca="false">INDEX(Yearly!$L$5:$L$22,MATCH(C1251,Yearly!$A$5:$A$22,0))</f>
        <v>0.443379319825504</v>
      </c>
      <c r="K1251" s="68" t="n">
        <f aca="false">G1251-I1251-J1251</f>
        <v>-4.60870443438367</v>
      </c>
      <c r="L1251" s="69" t="n">
        <f aca="false">(I1251+J1251)/Assumptions!$B$8</f>
        <v>0.000255782539949322</v>
      </c>
      <c r="M1251" s="70" t="n">
        <f aca="false">F1251-L1251</f>
        <v>-0.000155782539949322</v>
      </c>
      <c r="N1251" s="71" t="n">
        <f aca="false">G1251*Assumptions!$B$7</f>
        <v>9376.456375</v>
      </c>
      <c r="O1251" s="71" t="n">
        <f aca="false">K1251*Assumptions!$B$7</f>
        <v>-36247.4603764276</v>
      </c>
      <c r="P1251" s="68" t="n">
        <f aca="false">P1250+G1251</f>
        <v>17335.174485</v>
      </c>
      <c r="Q1251" s="68" t="n">
        <f aca="false">MAX(Q1250,P1251)</f>
        <v>17447.085625</v>
      </c>
      <c r="R1251" s="68" t="n">
        <f aca="false">Q1251-P1251</f>
        <v>111.91114</v>
      </c>
      <c r="S1251" s="68" t="n">
        <f aca="false">S1250+K1251</f>
        <v>9972.38055170104</v>
      </c>
      <c r="T1251" s="68" t="n">
        <f aca="false">MAX(T1250,S1251)</f>
        <v>10119.0969683073</v>
      </c>
      <c r="U1251" s="68" t="n">
        <f aca="false">T1251-S1251</f>
        <v>146.716416606303</v>
      </c>
      <c r="V1251" s="70" t="n">
        <f aca="false">V1250+F1251</f>
        <v>2.73250000000001</v>
      </c>
      <c r="W1251" s="70" t="n">
        <f aca="false">MAX(W1250,V1251)</f>
        <v>2.74190000000001</v>
      </c>
      <c r="X1251" s="70" t="n">
        <f aca="false">W1251-V1251</f>
        <v>0.00939999999999985</v>
      </c>
      <c r="Y1251" s="70" t="n">
        <f aca="false">Y1250+M1251</f>
        <v>2.40784678927821</v>
      </c>
      <c r="Z1251" s="70" t="n">
        <f aca="false">MAX(Z1250,Y1251)</f>
        <v>2.4187814845179</v>
      </c>
      <c r="AA1251" s="70" t="n">
        <f aca="false">Z1251-Y1251</f>
        <v>0.0109346952396958</v>
      </c>
      <c r="AB1251" s="72" t="n">
        <f aca="false">AB1250*(1+F1251)</f>
        <v>13.1912126347313</v>
      </c>
      <c r="AC1251" s="73" t="n">
        <f aca="false">MAX(AC1250,AB1251)</f>
        <v>13.3161440897358</v>
      </c>
      <c r="AD1251" s="70" t="n">
        <f aca="false">1-AB1251/AC1251</f>
        <v>0.00938195427765332</v>
      </c>
      <c r="AE1251" s="73" t="n">
        <f aca="false">AE1250*(1+M1251)</f>
        <v>9.53997962540194</v>
      </c>
      <c r="AF1251" s="73" t="n">
        <f aca="false">MAX(AF1250,AE1251)</f>
        <v>9.64514713939913</v>
      </c>
      <c r="AG1251" s="70" t="n">
        <f aca="false">1-AE1251/AF1251</f>
        <v>0.0109036712947175</v>
      </c>
      <c r="AH1251" s="74" t="n">
        <f aca="false">IF(R1251&gt;0,AH1250+1,0)</f>
        <v>6</v>
      </c>
      <c r="AI1251" s="74" t="n">
        <f aca="false">IF(U1251&gt;0,AI1250+1,0)</f>
        <v>6</v>
      </c>
      <c r="AJ1251" s="74" t="n">
        <f aca="false">IF(G1251&gt;0,AJ1250+1,0)</f>
        <v>1</v>
      </c>
      <c r="AK1251" s="74" t="n">
        <f aca="false">IF(G1251&lt;=0,AK1250+1,0)</f>
        <v>0</v>
      </c>
      <c r="AL1251" s="74" t="n">
        <f aca="false">IF(K1251&gt;0,AL1250+1,0)</f>
        <v>0</v>
      </c>
      <c r="AM1251" s="74" t="n">
        <f aca="false">IF(K1251&lt;=0,AM1250+1,0)</f>
        <v>3</v>
      </c>
    </row>
    <row r="1252" customFormat="false" ht="15" hidden="false" customHeight="false" outlineLevel="0" collapsed="false">
      <c r="A1252" s="61" t="n">
        <v>1251</v>
      </c>
      <c r="B1252" s="62" t="n">
        <v>43628.40625</v>
      </c>
      <c r="C1252" s="63" t="n">
        <f aca="false">YEAR(B1252)</f>
        <v>2019</v>
      </c>
      <c r="D1252" s="32" t="s">
        <v>276</v>
      </c>
      <c r="E1252" s="64" t="n">
        <v>11922.4</v>
      </c>
      <c r="F1252" s="65" t="n">
        <v>0.0019</v>
      </c>
      <c r="G1252" s="66" t="n">
        <v>22.65256</v>
      </c>
      <c r="H1252" s="67" t="n">
        <f aca="false">E1252+IF(D1252="Long",1,-1)*G1252</f>
        <v>11899.74744</v>
      </c>
      <c r="I1252" s="68" t="n">
        <f aca="false">Assumptions!$B$58</f>
        <v>5.35750011455817</v>
      </c>
      <c r="J1252" s="68" t="n">
        <f aca="false">INDEX(Yearly!$L$5:$L$22,MATCH(C1252,Yearly!$A$5:$A$22,0))</f>
        <v>0.443379319825504</v>
      </c>
      <c r="K1252" s="68" t="n">
        <f aca="false">G1252-I1252-J1252</f>
        <v>16.8516805656163</v>
      </c>
      <c r="L1252" s="69" t="n">
        <f aca="false">(I1252+J1252)/Assumptions!$B$8</f>
        <v>0.000255782539949322</v>
      </c>
      <c r="M1252" s="70" t="n">
        <f aca="false">F1252-L1252</f>
        <v>0.00164421746005068</v>
      </c>
      <c r="N1252" s="71" t="n">
        <f aca="false">G1252*Assumptions!$B$7</f>
        <v>178162.3844</v>
      </c>
      <c r="O1252" s="71" t="n">
        <f aca="false">K1252*Assumptions!$B$7</f>
        <v>132538.467648572</v>
      </c>
      <c r="P1252" s="68" t="n">
        <f aca="false">P1251+G1252</f>
        <v>17357.827045</v>
      </c>
      <c r="Q1252" s="68" t="n">
        <f aca="false">MAX(Q1251,P1252)</f>
        <v>17447.085625</v>
      </c>
      <c r="R1252" s="68" t="n">
        <f aca="false">Q1252-P1252</f>
        <v>89.2585800000015</v>
      </c>
      <c r="S1252" s="68" t="n">
        <f aca="false">S1251+K1252</f>
        <v>9989.23223226666</v>
      </c>
      <c r="T1252" s="68" t="n">
        <f aca="false">MAX(T1251,S1252)</f>
        <v>10119.0969683073</v>
      </c>
      <c r="U1252" s="68" t="n">
        <f aca="false">T1252-S1252</f>
        <v>129.864736040687</v>
      </c>
      <c r="V1252" s="70" t="n">
        <f aca="false">V1251+F1252</f>
        <v>2.73440000000001</v>
      </c>
      <c r="W1252" s="70" t="n">
        <f aca="false">MAX(W1251,V1252)</f>
        <v>2.74190000000001</v>
      </c>
      <c r="X1252" s="70" t="n">
        <f aca="false">W1252-V1252</f>
        <v>0.00749999999999984</v>
      </c>
      <c r="Y1252" s="70" t="n">
        <f aca="false">Y1251+M1252</f>
        <v>2.40949100673826</v>
      </c>
      <c r="Z1252" s="70" t="n">
        <f aca="false">MAX(Z1251,Y1252)</f>
        <v>2.4187814845179</v>
      </c>
      <c r="AA1252" s="70" t="n">
        <f aca="false">Z1252-Y1252</f>
        <v>0.0092904777796452</v>
      </c>
      <c r="AB1252" s="72" t="n">
        <f aca="false">AB1251*(1+F1252)</f>
        <v>13.2162759387372</v>
      </c>
      <c r="AC1252" s="73" t="n">
        <f aca="false">MAX(AC1251,AB1252)</f>
        <v>13.3161440897358</v>
      </c>
      <c r="AD1252" s="70" t="n">
        <f aca="false">1-AB1252/AC1252</f>
        <v>0.00749977999078078</v>
      </c>
      <c r="AE1252" s="73" t="n">
        <f aca="false">AE1251*(1+M1252)</f>
        <v>9.55566542647055</v>
      </c>
      <c r="AF1252" s="73" t="n">
        <f aca="false">MAX(AF1251,AE1252)</f>
        <v>9.64514713939913</v>
      </c>
      <c r="AG1252" s="70" t="n">
        <f aca="false">1-AE1252/AF1252</f>
        <v>0.00927738184138827</v>
      </c>
      <c r="AH1252" s="74" t="n">
        <f aca="false">IF(R1252&gt;0,AH1251+1,0)</f>
        <v>7</v>
      </c>
      <c r="AI1252" s="74" t="n">
        <f aca="false">IF(U1252&gt;0,AI1251+1,0)</f>
        <v>7</v>
      </c>
      <c r="AJ1252" s="74" t="n">
        <f aca="false">IF(G1252&gt;0,AJ1251+1,0)</f>
        <v>2</v>
      </c>
      <c r="AK1252" s="74" t="n">
        <f aca="false">IF(G1252&lt;=0,AK1251+1,0)</f>
        <v>0</v>
      </c>
      <c r="AL1252" s="74" t="n">
        <f aca="false">IF(K1252&gt;0,AL1251+1,0)</f>
        <v>1</v>
      </c>
      <c r="AM1252" s="74" t="n">
        <f aca="false">IF(K1252&lt;=0,AM1251+1,0)</f>
        <v>0</v>
      </c>
    </row>
    <row r="1253" customFormat="false" ht="15" hidden="false" customHeight="false" outlineLevel="0" collapsed="false">
      <c r="A1253" s="61" t="n">
        <v>1252</v>
      </c>
      <c r="B1253" s="62" t="n">
        <v>43629.6145833333</v>
      </c>
      <c r="C1253" s="63" t="n">
        <f aca="false">YEAR(B1253)</f>
        <v>2019</v>
      </c>
      <c r="D1253" s="32" t="s">
        <v>277</v>
      </c>
      <c r="E1253" s="64" t="n">
        <v>11899.95</v>
      </c>
      <c r="F1253" s="65" t="n">
        <v>-0.0016</v>
      </c>
      <c r="G1253" s="66" t="n">
        <v>-19.03992</v>
      </c>
      <c r="H1253" s="67" t="n">
        <f aca="false">E1253+IF(D1253="Long",1,-1)*G1253</f>
        <v>11880.91008</v>
      </c>
      <c r="I1253" s="68" t="n">
        <f aca="false">Assumptions!$B$58</f>
        <v>5.35750011455817</v>
      </c>
      <c r="J1253" s="68" t="n">
        <f aca="false">INDEX(Yearly!$L$5:$L$22,MATCH(C1253,Yearly!$A$5:$A$22,0))</f>
        <v>0.443379319825504</v>
      </c>
      <c r="K1253" s="68" t="n">
        <f aca="false">G1253-I1253-J1253</f>
        <v>-24.8407994343837</v>
      </c>
      <c r="L1253" s="69" t="n">
        <f aca="false">(I1253+J1253)/Assumptions!$B$8</f>
        <v>0.000255782539949322</v>
      </c>
      <c r="M1253" s="70" t="n">
        <f aca="false">F1253-L1253</f>
        <v>-0.00185578253994932</v>
      </c>
      <c r="N1253" s="71" t="n">
        <f aca="false">G1253*Assumptions!$B$7</f>
        <v>-149748.9708</v>
      </c>
      <c r="O1253" s="71" t="n">
        <f aca="false">K1253*Assumptions!$B$7</f>
        <v>-195372.887551428</v>
      </c>
      <c r="P1253" s="68" t="n">
        <f aca="false">P1252+G1253</f>
        <v>17338.787125</v>
      </c>
      <c r="Q1253" s="68" t="n">
        <f aca="false">MAX(Q1252,P1253)</f>
        <v>17447.085625</v>
      </c>
      <c r="R1253" s="68" t="n">
        <f aca="false">Q1253-P1253</f>
        <v>108.298500000001</v>
      </c>
      <c r="S1253" s="68" t="n">
        <f aca="false">S1252+K1253</f>
        <v>9964.39143283227</v>
      </c>
      <c r="T1253" s="68" t="n">
        <f aca="false">MAX(T1252,S1253)</f>
        <v>10119.0969683073</v>
      </c>
      <c r="U1253" s="68" t="n">
        <f aca="false">T1253-S1253</f>
        <v>154.70553547507</v>
      </c>
      <c r="V1253" s="70" t="n">
        <f aca="false">V1252+F1253</f>
        <v>2.73280000000001</v>
      </c>
      <c r="W1253" s="70" t="n">
        <f aca="false">MAX(W1252,V1253)</f>
        <v>2.74190000000001</v>
      </c>
      <c r="X1253" s="70" t="n">
        <f aca="false">W1253-V1253</f>
        <v>0.00909999999999966</v>
      </c>
      <c r="Y1253" s="70" t="n">
        <f aca="false">Y1252+M1253</f>
        <v>2.40763522419831</v>
      </c>
      <c r="Z1253" s="70" t="n">
        <f aca="false">MAX(Z1252,Y1253)</f>
        <v>2.4187814845179</v>
      </c>
      <c r="AA1253" s="70" t="n">
        <f aca="false">Z1253-Y1253</f>
        <v>0.0111462603195944</v>
      </c>
      <c r="AB1253" s="72" t="n">
        <f aca="false">AB1252*(1+F1253)</f>
        <v>13.1951298972353</v>
      </c>
      <c r="AC1253" s="73" t="n">
        <f aca="false">MAX(AC1252,AB1253)</f>
        <v>13.3161440897358</v>
      </c>
      <c r="AD1253" s="70" t="n">
        <f aca="false">1-AB1253/AC1253</f>
        <v>0.00908778034279567</v>
      </c>
      <c r="AE1253" s="73" t="n">
        <f aca="false">AE1252*(1+M1253)</f>
        <v>9.53793218941451</v>
      </c>
      <c r="AF1253" s="73" t="n">
        <f aca="false">MAX(AF1252,AE1253)</f>
        <v>9.64514713939913</v>
      </c>
      <c r="AG1253" s="70" t="n">
        <f aca="false">1-AE1253/AF1253</f>
        <v>0.0111159475781</v>
      </c>
      <c r="AH1253" s="74" t="n">
        <f aca="false">IF(R1253&gt;0,AH1252+1,0)</f>
        <v>8</v>
      </c>
      <c r="AI1253" s="74" t="n">
        <f aca="false">IF(U1253&gt;0,AI1252+1,0)</f>
        <v>8</v>
      </c>
      <c r="AJ1253" s="74" t="n">
        <f aca="false">IF(G1253&gt;0,AJ1252+1,0)</f>
        <v>0</v>
      </c>
      <c r="AK1253" s="74" t="n">
        <f aca="false">IF(G1253&lt;=0,AK1252+1,0)</f>
        <v>1</v>
      </c>
      <c r="AL1253" s="74" t="n">
        <f aca="false">IF(K1253&gt;0,AL1252+1,0)</f>
        <v>0</v>
      </c>
      <c r="AM1253" s="74" t="n">
        <f aca="false">IF(K1253&lt;=0,AM1252+1,0)</f>
        <v>1</v>
      </c>
    </row>
    <row r="1254" customFormat="false" ht="15" hidden="false" customHeight="false" outlineLevel="0" collapsed="false">
      <c r="A1254" s="61" t="n">
        <v>1253</v>
      </c>
      <c r="B1254" s="62" t="n">
        <v>43630.4270833333</v>
      </c>
      <c r="C1254" s="63" t="n">
        <f aca="false">YEAR(B1254)</f>
        <v>2019</v>
      </c>
      <c r="D1254" s="32" t="s">
        <v>276</v>
      </c>
      <c r="E1254" s="64" t="n">
        <v>11880.55</v>
      </c>
      <c r="F1254" s="65" t="n">
        <v>0.0083</v>
      </c>
      <c r="G1254" s="66" t="n">
        <v>98.608565</v>
      </c>
      <c r="H1254" s="67" t="n">
        <f aca="false">E1254+IF(D1254="Long",1,-1)*G1254</f>
        <v>11781.941435</v>
      </c>
      <c r="I1254" s="68" t="n">
        <f aca="false">Assumptions!$B$58</f>
        <v>5.35750011455817</v>
      </c>
      <c r="J1254" s="68" t="n">
        <f aca="false">INDEX(Yearly!$L$5:$L$22,MATCH(C1254,Yearly!$A$5:$A$22,0))</f>
        <v>0.443379319825504</v>
      </c>
      <c r="K1254" s="68" t="n">
        <f aca="false">G1254-I1254-J1254</f>
        <v>92.8076855656163</v>
      </c>
      <c r="L1254" s="69" t="n">
        <f aca="false">(I1254+J1254)/Assumptions!$B$8</f>
        <v>0.000255782539949322</v>
      </c>
      <c r="M1254" s="70" t="n">
        <f aca="false">F1254-L1254</f>
        <v>0.00804421746005068</v>
      </c>
      <c r="N1254" s="71" t="n">
        <f aca="false">G1254*Assumptions!$B$7</f>
        <v>775556.363725</v>
      </c>
      <c r="O1254" s="71" t="n">
        <f aca="false">K1254*Assumptions!$B$7</f>
        <v>729932.446973572</v>
      </c>
      <c r="P1254" s="68" t="n">
        <f aca="false">P1253+G1254</f>
        <v>17437.39569</v>
      </c>
      <c r="Q1254" s="68" t="n">
        <f aca="false">MAX(Q1253,P1254)</f>
        <v>17447.085625</v>
      </c>
      <c r="R1254" s="68" t="n">
        <f aca="false">Q1254-P1254</f>
        <v>9.68993500000215</v>
      </c>
      <c r="S1254" s="68" t="n">
        <f aca="false">S1253+K1254</f>
        <v>10057.1991183979</v>
      </c>
      <c r="T1254" s="68" t="n">
        <f aca="false">MAX(T1253,S1254)</f>
        <v>10119.0969683073</v>
      </c>
      <c r="U1254" s="68" t="n">
        <f aca="false">T1254-S1254</f>
        <v>61.8978499094537</v>
      </c>
      <c r="V1254" s="70" t="n">
        <f aca="false">V1253+F1254</f>
        <v>2.74110000000001</v>
      </c>
      <c r="W1254" s="70" t="n">
        <f aca="false">MAX(W1253,V1254)</f>
        <v>2.74190000000001</v>
      </c>
      <c r="X1254" s="70" t="n">
        <f aca="false">W1254-V1254</f>
        <v>0.000799999999999468</v>
      </c>
      <c r="Y1254" s="70" t="n">
        <f aca="false">Y1253+M1254</f>
        <v>2.41567944165836</v>
      </c>
      <c r="Z1254" s="70" t="n">
        <f aca="false">MAX(Z1253,Y1254)</f>
        <v>2.4187814845179</v>
      </c>
      <c r="AA1254" s="70" t="n">
        <f aca="false">Z1254-Y1254</f>
        <v>0.00310204285954363</v>
      </c>
      <c r="AB1254" s="72" t="n">
        <f aca="false">AB1253*(1+F1254)</f>
        <v>13.3046494753823</v>
      </c>
      <c r="AC1254" s="73" t="n">
        <f aca="false">MAX(AC1253,AB1254)</f>
        <v>13.3161440897358</v>
      </c>
      <c r="AD1254" s="70" t="n">
        <f aca="false">1-AB1254/AC1254</f>
        <v>0.000863208919640868</v>
      </c>
      <c r="AE1254" s="73" t="n">
        <f aca="false">AE1253*(1+M1254)</f>
        <v>9.61465739006538</v>
      </c>
      <c r="AF1254" s="73" t="n">
        <f aca="false">MAX(AF1253,AE1254)</f>
        <v>9.64514713939913</v>
      </c>
      <c r="AG1254" s="70" t="n">
        <f aca="false">1-AE1254/AF1254</f>
        <v>0.00316114921764221</v>
      </c>
      <c r="AH1254" s="74" t="n">
        <f aca="false">IF(R1254&gt;0,AH1253+1,0)</f>
        <v>9</v>
      </c>
      <c r="AI1254" s="74" t="n">
        <f aca="false">IF(U1254&gt;0,AI1253+1,0)</f>
        <v>9</v>
      </c>
      <c r="AJ1254" s="74" t="n">
        <f aca="false">IF(G1254&gt;0,AJ1253+1,0)</f>
        <v>1</v>
      </c>
      <c r="AK1254" s="74" t="n">
        <f aca="false">IF(G1254&lt;=0,AK1253+1,0)</f>
        <v>0</v>
      </c>
      <c r="AL1254" s="74" t="n">
        <f aca="false">IF(K1254&gt;0,AL1253+1,0)</f>
        <v>1</v>
      </c>
      <c r="AM1254" s="74" t="n">
        <f aca="false">IF(K1254&lt;=0,AM1253+1,0)</f>
        <v>0</v>
      </c>
    </row>
    <row r="1255" customFormat="false" ht="15" hidden="false" customHeight="false" outlineLevel="0" collapsed="false">
      <c r="A1255" s="61" t="n">
        <v>1254</v>
      </c>
      <c r="B1255" s="62" t="n">
        <v>43635.40625</v>
      </c>
      <c r="C1255" s="63" t="n">
        <f aca="false">YEAR(B1255)</f>
        <v>2019</v>
      </c>
      <c r="D1255" s="32" t="s">
        <v>277</v>
      </c>
      <c r="E1255" s="64" t="n">
        <v>11781.8</v>
      </c>
      <c r="F1255" s="65" t="n">
        <v>-0.0057</v>
      </c>
      <c r="G1255" s="66" t="n">
        <v>-67.15626</v>
      </c>
      <c r="H1255" s="67" t="n">
        <f aca="false">E1255+IF(D1255="Long",1,-1)*G1255</f>
        <v>11714.64374</v>
      </c>
      <c r="I1255" s="68" t="n">
        <f aca="false">Assumptions!$B$58</f>
        <v>5.35750011455817</v>
      </c>
      <c r="J1255" s="68" t="n">
        <f aca="false">INDEX(Yearly!$L$5:$L$22,MATCH(C1255,Yearly!$A$5:$A$22,0))</f>
        <v>0.443379319825504</v>
      </c>
      <c r="K1255" s="68" t="n">
        <f aca="false">G1255-I1255-J1255</f>
        <v>-72.9571394343837</v>
      </c>
      <c r="L1255" s="69" t="n">
        <f aca="false">(I1255+J1255)/Assumptions!$B$8</f>
        <v>0.000255782539949322</v>
      </c>
      <c r="M1255" s="70" t="n">
        <f aca="false">F1255-L1255</f>
        <v>-0.00595578253994932</v>
      </c>
      <c r="N1255" s="71" t="n">
        <f aca="false">G1255*Assumptions!$B$7</f>
        <v>-528183.9849</v>
      </c>
      <c r="O1255" s="71" t="n">
        <f aca="false">K1255*Assumptions!$B$7</f>
        <v>-573807.901651428</v>
      </c>
      <c r="P1255" s="68" t="n">
        <f aca="false">P1254+G1255</f>
        <v>17370.23943</v>
      </c>
      <c r="Q1255" s="68" t="n">
        <f aca="false">MAX(Q1254,P1255)</f>
        <v>17447.085625</v>
      </c>
      <c r="R1255" s="68" t="n">
        <f aca="false">Q1255-P1255</f>
        <v>76.8461950000019</v>
      </c>
      <c r="S1255" s="68" t="n">
        <f aca="false">S1254+K1255</f>
        <v>9984.2419789635</v>
      </c>
      <c r="T1255" s="68" t="n">
        <f aca="false">MAX(T1254,S1255)</f>
        <v>10119.0969683073</v>
      </c>
      <c r="U1255" s="68" t="n">
        <f aca="false">T1255-S1255</f>
        <v>134.854989343838</v>
      </c>
      <c r="V1255" s="70" t="n">
        <f aca="false">V1254+F1255</f>
        <v>2.73540000000001</v>
      </c>
      <c r="W1255" s="70" t="n">
        <f aca="false">MAX(W1254,V1255)</f>
        <v>2.74190000000001</v>
      </c>
      <c r="X1255" s="70" t="n">
        <f aca="false">W1255-V1255</f>
        <v>0.00649999999999951</v>
      </c>
      <c r="Y1255" s="70" t="n">
        <f aca="false">Y1254+M1255</f>
        <v>2.40972365911841</v>
      </c>
      <c r="Z1255" s="70" t="n">
        <f aca="false">MAX(Z1254,Y1255)</f>
        <v>2.4187814845179</v>
      </c>
      <c r="AA1255" s="70" t="n">
        <f aca="false">Z1255-Y1255</f>
        <v>0.00905782539949307</v>
      </c>
      <c r="AB1255" s="72" t="n">
        <f aca="false">AB1254*(1+F1255)</f>
        <v>13.2288129733726</v>
      </c>
      <c r="AC1255" s="73" t="n">
        <f aca="false">MAX(AC1254,AB1255)</f>
        <v>13.3161440897358</v>
      </c>
      <c r="AD1255" s="70" t="n">
        <f aca="false">1-AB1255/AC1255</f>
        <v>0.00655828862879893</v>
      </c>
      <c r="AE1255" s="73" t="n">
        <f aca="false">AE1254*(1+M1255)</f>
        <v>9.55739458145403</v>
      </c>
      <c r="AF1255" s="73" t="n">
        <f aca="false">MAX(AF1254,AE1255)</f>
        <v>9.64514713939913</v>
      </c>
      <c r="AG1255" s="70" t="n">
        <f aca="false">1-AE1255/AF1255</f>
        <v>0.00909810464027494</v>
      </c>
      <c r="AH1255" s="74" t="n">
        <f aca="false">IF(R1255&gt;0,AH1254+1,0)</f>
        <v>10</v>
      </c>
      <c r="AI1255" s="74" t="n">
        <f aca="false">IF(U1255&gt;0,AI1254+1,0)</f>
        <v>10</v>
      </c>
      <c r="AJ1255" s="74" t="n">
        <f aca="false">IF(G1255&gt;0,AJ1254+1,0)</f>
        <v>0</v>
      </c>
      <c r="AK1255" s="74" t="n">
        <f aca="false">IF(G1255&lt;=0,AK1254+1,0)</f>
        <v>1</v>
      </c>
      <c r="AL1255" s="74" t="n">
        <f aca="false">IF(K1255&gt;0,AL1254+1,0)</f>
        <v>0</v>
      </c>
      <c r="AM1255" s="74" t="n">
        <f aca="false">IF(K1255&lt;=0,AM1254+1,0)</f>
        <v>1</v>
      </c>
    </row>
    <row r="1256" customFormat="false" ht="15" hidden="false" customHeight="false" outlineLevel="0" collapsed="false">
      <c r="A1256" s="61" t="n">
        <v>1255</v>
      </c>
      <c r="B1256" s="62" t="n">
        <v>43635.5104166667</v>
      </c>
      <c r="C1256" s="63" t="n">
        <f aca="false">YEAR(B1256)</f>
        <v>2019</v>
      </c>
      <c r="D1256" s="32" t="s">
        <v>276</v>
      </c>
      <c r="E1256" s="64" t="n">
        <v>11714.9</v>
      </c>
      <c r="F1256" s="65" t="n">
        <v>-0.0046</v>
      </c>
      <c r="G1256" s="66" t="n">
        <v>-53.88854</v>
      </c>
      <c r="H1256" s="67" t="n">
        <f aca="false">E1256+IF(D1256="Long",1,-1)*G1256</f>
        <v>11768.78854</v>
      </c>
      <c r="I1256" s="68" t="n">
        <f aca="false">Assumptions!$B$58</f>
        <v>5.35750011455817</v>
      </c>
      <c r="J1256" s="68" t="n">
        <f aca="false">INDEX(Yearly!$L$5:$L$22,MATCH(C1256,Yearly!$A$5:$A$22,0))</f>
        <v>0.443379319825504</v>
      </c>
      <c r="K1256" s="68" t="n">
        <f aca="false">G1256-I1256-J1256</f>
        <v>-59.6894194343837</v>
      </c>
      <c r="L1256" s="69" t="n">
        <f aca="false">(I1256+J1256)/Assumptions!$B$8</f>
        <v>0.000255782539949322</v>
      </c>
      <c r="M1256" s="70" t="n">
        <f aca="false">F1256-L1256</f>
        <v>-0.00485578253994932</v>
      </c>
      <c r="N1256" s="71" t="n">
        <f aca="false">G1256*Assumptions!$B$7</f>
        <v>-423833.3671</v>
      </c>
      <c r="O1256" s="71" t="n">
        <f aca="false">K1256*Assumptions!$B$7</f>
        <v>-469457.283851428</v>
      </c>
      <c r="P1256" s="68" t="n">
        <f aca="false">P1255+G1256</f>
        <v>17316.35089</v>
      </c>
      <c r="Q1256" s="68" t="n">
        <f aca="false">MAX(Q1255,P1256)</f>
        <v>17447.085625</v>
      </c>
      <c r="R1256" s="68" t="n">
        <f aca="false">Q1256-P1256</f>
        <v>130.734735000002</v>
      </c>
      <c r="S1256" s="68" t="n">
        <f aca="false">S1255+K1256</f>
        <v>9924.55255952912</v>
      </c>
      <c r="T1256" s="68" t="n">
        <f aca="false">MAX(T1255,S1256)</f>
        <v>10119.0969683073</v>
      </c>
      <c r="U1256" s="68" t="n">
        <f aca="false">T1256-S1256</f>
        <v>194.544408778222</v>
      </c>
      <c r="V1256" s="70" t="n">
        <f aca="false">V1255+F1256</f>
        <v>2.73080000000001</v>
      </c>
      <c r="W1256" s="70" t="n">
        <f aca="false">MAX(W1255,V1256)</f>
        <v>2.74190000000001</v>
      </c>
      <c r="X1256" s="70" t="n">
        <f aca="false">W1256-V1256</f>
        <v>0.0110999999999994</v>
      </c>
      <c r="Y1256" s="70" t="n">
        <f aca="false">Y1255+M1256</f>
        <v>2.40486787657846</v>
      </c>
      <c r="Z1256" s="70" t="n">
        <f aca="false">MAX(Z1255,Y1256)</f>
        <v>2.4187814845179</v>
      </c>
      <c r="AA1256" s="70" t="n">
        <f aca="false">Z1256-Y1256</f>
        <v>0.0139136079394424</v>
      </c>
      <c r="AB1256" s="72" t="n">
        <f aca="false">AB1255*(1+F1256)</f>
        <v>13.1679604336951</v>
      </c>
      <c r="AC1256" s="73" t="n">
        <f aca="false">MAX(AC1255,AB1256)</f>
        <v>13.3161440897358</v>
      </c>
      <c r="AD1256" s="70" t="n">
        <f aca="false">1-AB1256/AC1256</f>
        <v>0.0111281205011063</v>
      </c>
      <c r="AE1256" s="73" t="n">
        <f aca="false">AE1255*(1+M1256)</f>
        <v>9.510985951718</v>
      </c>
      <c r="AF1256" s="73" t="n">
        <f aca="false">MAX(AF1255,AE1256)</f>
        <v>9.64514713939913</v>
      </c>
      <c r="AG1256" s="70" t="n">
        <f aca="false">1-AE1256/AF1256</f>
        <v>0.0139097087625655</v>
      </c>
      <c r="AH1256" s="74" t="n">
        <f aca="false">IF(R1256&gt;0,AH1255+1,0)</f>
        <v>11</v>
      </c>
      <c r="AI1256" s="74" t="n">
        <f aca="false">IF(U1256&gt;0,AI1255+1,0)</f>
        <v>11</v>
      </c>
      <c r="AJ1256" s="74" t="n">
        <f aca="false">IF(G1256&gt;0,AJ1255+1,0)</f>
        <v>0</v>
      </c>
      <c r="AK1256" s="74" t="n">
        <f aca="false">IF(G1256&lt;=0,AK1255+1,0)</f>
        <v>2</v>
      </c>
      <c r="AL1256" s="74" t="n">
        <f aca="false">IF(K1256&gt;0,AL1255+1,0)</f>
        <v>0</v>
      </c>
      <c r="AM1256" s="74" t="n">
        <f aca="false">IF(K1256&lt;=0,AM1255+1,0)</f>
        <v>2</v>
      </c>
    </row>
    <row r="1257" customFormat="false" ht="15" hidden="false" customHeight="false" outlineLevel="0" collapsed="false">
      <c r="A1257" s="61" t="n">
        <v>1256</v>
      </c>
      <c r="B1257" s="62" t="n">
        <v>43636.59375</v>
      </c>
      <c r="C1257" s="63" t="n">
        <f aca="false">YEAR(B1257)</f>
        <v>2019</v>
      </c>
      <c r="D1257" s="32" t="s">
        <v>277</v>
      </c>
      <c r="E1257" s="64" t="n">
        <v>11769.3</v>
      </c>
      <c r="F1257" s="65" t="n">
        <v>-0.0035</v>
      </c>
      <c r="G1257" s="66" t="n">
        <v>-41.19255</v>
      </c>
      <c r="H1257" s="67" t="n">
        <f aca="false">E1257+IF(D1257="Long",1,-1)*G1257</f>
        <v>11728.10745</v>
      </c>
      <c r="I1257" s="68" t="n">
        <f aca="false">Assumptions!$B$58</f>
        <v>5.35750011455817</v>
      </c>
      <c r="J1257" s="68" t="n">
        <f aca="false">INDEX(Yearly!$L$5:$L$22,MATCH(C1257,Yearly!$A$5:$A$22,0))</f>
        <v>0.443379319825504</v>
      </c>
      <c r="K1257" s="68" t="n">
        <f aca="false">G1257-I1257-J1257</f>
        <v>-46.9934294343837</v>
      </c>
      <c r="L1257" s="69" t="n">
        <f aca="false">(I1257+J1257)/Assumptions!$B$8</f>
        <v>0.000255782539949322</v>
      </c>
      <c r="M1257" s="70" t="n">
        <f aca="false">F1257-L1257</f>
        <v>-0.00375578253994932</v>
      </c>
      <c r="N1257" s="71" t="n">
        <f aca="false">G1257*Assumptions!$B$7</f>
        <v>-323979.40575</v>
      </c>
      <c r="O1257" s="71" t="n">
        <f aca="false">K1257*Assumptions!$B$7</f>
        <v>-369603.322501428</v>
      </c>
      <c r="P1257" s="68" t="n">
        <f aca="false">P1256+G1257</f>
        <v>17275.15834</v>
      </c>
      <c r="Q1257" s="68" t="n">
        <f aca="false">MAX(Q1256,P1257)</f>
        <v>17447.085625</v>
      </c>
      <c r="R1257" s="68" t="n">
        <f aca="false">Q1257-P1257</f>
        <v>171.927285000002</v>
      </c>
      <c r="S1257" s="68" t="n">
        <f aca="false">S1256+K1257</f>
        <v>9877.55913009474</v>
      </c>
      <c r="T1257" s="68" t="n">
        <f aca="false">MAX(T1256,S1257)</f>
        <v>10119.0969683073</v>
      </c>
      <c r="U1257" s="68" t="n">
        <f aca="false">T1257-S1257</f>
        <v>241.537838212606</v>
      </c>
      <c r="V1257" s="70" t="n">
        <f aca="false">V1256+F1257</f>
        <v>2.72730000000001</v>
      </c>
      <c r="W1257" s="70" t="n">
        <f aca="false">MAX(W1256,V1257)</f>
        <v>2.74190000000001</v>
      </c>
      <c r="X1257" s="70" t="n">
        <f aca="false">W1257-V1257</f>
        <v>0.0145999999999993</v>
      </c>
      <c r="Y1257" s="70" t="n">
        <f aca="false">Y1256+M1257</f>
        <v>2.40111209403851</v>
      </c>
      <c r="Z1257" s="70" t="n">
        <f aca="false">MAX(Z1256,Y1257)</f>
        <v>2.4187814845179</v>
      </c>
      <c r="AA1257" s="70" t="n">
        <f aca="false">Z1257-Y1257</f>
        <v>0.0176693904793916</v>
      </c>
      <c r="AB1257" s="72" t="n">
        <f aca="false">AB1256*(1+F1257)</f>
        <v>13.1218725721772</v>
      </c>
      <c r="AC1257" s="73" t="n">
        <f aca="false">MAX(AC1256,AB1257)</f>
        <v>13.3161440897358</v>
      </c>
      <c r="AD1257" s="70" t="n">
        <f aca="false">1-AB1257/AC1257</f>
        <v>0.0145891720793525</v>
      </c>
      <c r="AE1257" s="73" t="n">
        <f aca="false">AE1256*(1+M1257)</f>
        <v>9.47526475674283</v>
      </c>
      <c r="AF1257" s="73" t="n">
        <f aca="false">MAX(AF1256,AE1257)</f>
        <v>9.64514713939913</v>
      </c>
      <c r="AG1257" s="70" t="n">
        <f aca="false">1-AE1257/AF1257</f>
        <v>0.0176132494612086</v>
      </c>
      <c r="AH1257" s="74" t="n">
        <f aca="false">IF(R1257&gt;0,AH1256+1,0)</f>
        <v>12</v>
      </c>
      <c r="AI1257" s="74" t="n">
        <f aca="false">IF(U1257&gt;0,AI1256+1,0)</f>
        <v>12</v>
      </c>
      <c r="AJ1257" s="74" t="n">
        <f aca="false">IF(G1257&gt;0,AJ1256+1,0)</f>
        <v>0</v>
      </c>
      <c r="AK1257" s="74" t="n">
        <f aca="false">IF(G1257&lt;=0,AK1256+1,0)</f>
        <v>3</v>
      </c>
      <c r="AL1257" s="74" t="n">
        <f aca="false">IF(K1257&gt;0,AL1256+1,0)</f>
        <v>0</v>
      </c>
      <c r="AM1257" s="74" t="n">
        <f aca="false">IF(K1257&lt;=0,AM1256+1,0)</f>
        <v>3</v>
      </c>
    </row>
    <row r="1258" customFormat="false" ht="15" hidden="false" customHeight="false" outlineLevel="0" collapsed="false">
      <c r="A1258" s="61" t="n">
        <v>1257</v>
      </c>
      <c r="B1258" s="62" t="n">
        <v>43637.59375</v>
      </c>
      <c r="C1258" s="63" t="n">
        <f aca="false">YEAR(B1258)</f>
        <v>2019</v>
      </c>
      <c r="D1258" s="32" t="s">
        <v>276</v>
      </c>
      <c r="E1258" s="64" t="n">
        <v>11728</v>
      </c>
      <c r="F1258" s="65" t="n">
        <v>-0.0017</v>
      </c>
      <c r="G1258" s="66" t="n">
        <v>-19.9376</v>
      </c>
      <c r="H1258" s="67" t="n">
        <f aca="false">E1258+IF(D1258="Long",1,-1)*G1258</f>
        <v>11747.9376</v>
      </c>
      <c r="I1258" s="68" t="n">
        <f aca="false">Assumptions!$B$58</f>
        <v>5.35750011455817</v>
      </c>
      <c r="J1258" s="68" t="n">
        <f aca="false">INDEX(Yearly!$L$5:$L$22,MATCH(C1258,Yearly!$A$5:$A$22,0))</f>
        <v>0.443379319825504</v>
      </c>
      <c r="K1258" s="68" t="n">
        <f aca="false">G1258-I1258-J1258</f>
        <v>-25.7384794343837</v>
      </c>
      <c r="L1258" s="69" t="n">
        <f aca="false">(I1258+J1258)/Assumptions!$B$8</f>
        <v>0.000255782539949322</v>
      </c>
      <c r="M1258" s="70" t="n">
        <f aca="false">F1258-L1258</f>
        <v>-0.00195578253994932</v>
      </c>
      <c r="N1258" s="71" t="n">
        <f aca="false">G1258*Assumptions!$B$7</f>
        <v>-156809.224</v>
      </c>
      <c r="O1258" s="71" t="n">
        <f aca="false">K1258*Assumptions!$B$7</f>
        <v>-202433.140751428</v>
      </c>
      <c r="P1258" s="68" t="n">
        <f aca="false">P1257+G1258</f>
        <v>17255.22074</v>
      </c>
      <c r="Q1258" s="68" t="n">
        <f aca="false">MAX(Q1257,P1258)</f>
        <v>17447.085625</v>
      </c>
      <c r="R1258" s="68" t="n">
        <f aca="false">Q1258-P1258</f>
        <v>191.864885000003</v>
      </c>
      <c r="S1258" s="68" t="n">
        <f aca="false">S1257+K1258</f>
        <v>9851.82065066035</v>
      </c>
      <c r="T1258" s="68" t="n">
        <f aca="false">MAX(T1257,S1258)</f>
        <v>10119.0969683073</v>
      </c>
      <c r="U1258" s="68" t="n">
        <f aca="false">T1258-S1258</f>
        <v>267.276317646989</v>
      </c>
      <c r="V1258" s="70" t="n">
        <f aca="false">V1257+F1258</f>
        <v>2.72560000000001</v>
      </c>
      <c r="W1258" s="70" t="n">
        <f aca="false">MAX(W1257,V1258)</f>
        <v>2.74190000000001</v>
      </c>
      <c r="X1258" s="70" t="n">
        <f aca="false">W1258-V1258</f>
        <v>0.0162999999999993</v>
      </c>
      <c r="Y1258" s="70" t="n">
        <f aca="false">Y1257+M1258</f>
        <v>2.39915631149856</v>
      </c>
      <c r="Z1258" s="70" t="n">
        <f aca="false">MAX(Z1257,Y1258)</f>
        <v>2.4187814845179</v>
      </c>
      <c r="AA1258" s="70" t="n">
        <f aca="false">Z1258-Y1258</f>
        <v>0.0196251730193411</v>
      </c>
      <c r="AB1258" s="72" t="n">
        <f aca="false">AB1257*(1+F1258)</f>
        <v>13.0995653888045</v>
      </c>
      <c r="AC1258" s="73" t="n">
        <f aca="false">MAX(AC1257,AB1258)</f>
        <v>13.3161440897358</v>
      </c>
      <c r="AD1258" s="70" t="n">
        <f aca="false">1-AB1258/AC1258</f>
        <v>0.0162643704868176</v>
      </c>
      <c r="AE1258" s="73" t="n">
        <f aca="false">AE1257*(1+M1258)</f>
        <v>9.4567331993702</v>
      </c>
      <c r="AF1258" s="73" t="n">
        <f aca="false">MAX(AF1257,AE1258)</f>
        <v>9.64514713939913</v>
      </c>
      <c r="AG1258" s="70" t="n">
        <f aca="false">1-AE1258/AF1258</f>
        <v>0.0195345843153899</v>
      </c>
      <c r="AH1258" s="74" t="n">
        <f aca="false">IF(R1258&gt;0,AH1257+1,0)</f>
        <v>13</v>
      </c>
      <c r="AI1258" s="74" t="n">
        <f aca="false">IF(U1258&gt;0,AI1257+1,0)</f>
        <v>13</v>
      </c>
      <c r="AJ1258" s="74" t="n">
        <f aca="false">IF(G1258&gt;0,AJ1257+1,0)</f>
        <v>0</v>
      </c>
      <c r="AK1258" s="74" t="n">
        <f aca="false">IF(G1258&lt;=0,AK1257+1,0)</f>
        <v>4</v>
      </c>
      <c r="AL1258" s="74" t="n">
        <f aca="false">IF(K1258&gt;0,AL1257+1,0)</f>
        <v>0</v>
      </c>
      <c r="AM1258" s="74" t="n">
        <f aca="false">IF(K1258&lt;=0,AM1257+1,0)</f>
        <v>4</v>
      </c>
    </row>
    <row r="1259" customFormat="false" ht="15" hidden="false" customHeight="false" outlineLevel="0" collapsed="false">
      <c r="A1259" s="61" t="n">
        <v>1258</v>
      </c>
      <c r="B1259" s="62" t="n">
        <v>43641.5520833333</v>
      </c>
      <c r="C1259" s="63" t="n">
        <f aca="false">YEAR(B1259)</f>
        <v>2019</v>
      </c>
      <c r="D1259" s="32" t="s">
        <v>277</v>
      </c>
      <c r="E1259" s="64" t="n">
        <v>11747.9</v>
      </c>
      <c r="F1259" s="65" t="n">
        <v>0.0056</v>
      </c>
      <c r="G1259" s="66" t="n">
        <v>65.78824</v>
      </c>
      <c r="H1259" s="67" t="n">
        <f aca="false">E1259+IF(D1259="Long",1,-1)*G1259</f>
        <v>11813.68824</v>
      </c>
      <c r="I1259" s="68" t="n">
        <f aca="false">Assumptions!$B$58</f>
        <v>5.35750011455817</v>
      </c>
      <c r="J1259" s="68" t="n">
        <f aca="false">INDEX(Yearly!$L$5:$L$22,MATCH(C1259,Yearly!$A$5:$A$22,0))</f>
        <v>0.443379319825504</v>
      </c>
      <c r="K1259" s="68" t="n">
        <f aca="false">G1259-I1259-J1259</f>
        <v>59.9873605656163</v>
      </c>
      <c r="L1259" s="69" t="n">
        <f aca="false">(I1259+J1259)/Assumptions!$B$8</f>
        <v>0.000255782539949322</v>
      </c>
      <c r="M1259" s="70" t="n">
        <f aca="false">F1259-L1259</f>
        <v>0.00534421746005068</v>
      </c>
      <c r="N1259" s="71" t="n">
        <f aca="false">G1259*Assumptions!$B$7</f>
        <v>517424.5076</v>
      </c>
      <c r="O1259" s="71" t="n">
        <f aca="false">K1259*Assumptions!$B$7</f>
        <v>471800.590848572</v>
      </c>
      <c r="P1259" s="68" t="n">
        <f aca="false">P1258+G1259</f>
        <v>17321.00898</v>
      </c>
      <c r="Q1259" s="68" t="n">
        <f aca="false">MAX(Q1258,P1259)</f>
        <v>17447.085625</v>
      </c>
      <c r="R1259" s="68" t="n">
        <f aca="false">Q1259-P1259</f>
        <v>126.076645000001</v>
      </c>
      <c r="S1259" s="68" t="n">
        <f aca="false">S1258+K1259</f>
        <v>9911.80801122597</v>
      </c>
      <c r="T1259" s="68" t="n">
        <f aca="false">MAX(T1258,S1259)</f>
        <v>10119.0969683073</v>
      </c>
      <c r="U1259" s="68" t="n">
        <f aca="false">T1259-S1259</f>
        <v>207.288957081373</v>
      </c>
      <c r="V1259" s="70" t="n">
        <f aca="false">V1258+F1259</f>
        <v>2.73120000000001</v>
      </c>
      <c r="W1259" s="70" t="n">
        <f aca="false">MAX(W1258,V1259)</f>
        <v>2.74190000000001</v>
      </c>
      <c r="X1259" s="70" t="n">
        <f aca="false">W1259-V1259</f>
        <v>0.0106999999999995</v>
      </c>
      <c r="Y1259" s="70" t="n">
        <f aca="false">Y1258+M1259</f>
        <v>2.40450052895861</v>
      </c>
      <c r="Z1259" s="70" t="n">
        <f aca="false">MAX(Z1258,Y1259)</f>
        <v>2.4187814845179</v>
      </c>
      <c r="AA1259" s="70" t="n">
        <f aca="false">Z1259-Y1259</f>
        <v>0.0142809555592902</v>
      </c>
      <c r="AB1259" s="72" t="n">
        <f aca="false">AB1258*(1+F1259)</f>
        <v>13.1729229549818</v>
      </c>
      <c r="AC1259" s="73" t="n">
        <f aca="false">MAX(AC1258,AB1259)</f>
        <v>13.3161440897358</v>
      </c>
      <c r="AD1259" s="70" t="n">
        <f aca="false">1-AB1259/AC1259</f>
        <v>0.0107554509615437</v>
      </c>
      <c r="AE1259" s="73" t="n">
        <f aca="false">AE1258*(1+M1259)</f>
        <v>9.50727203804931</v>
      </c>
      <c r="AF1259" s="73" t="n">
        <f aca="false">MAX(AF1258,AE1259)</f>
        <v>9.64514713939913</v>
      </c>
      <c r="AG1259" s="70" t="n">
        <f aca="false">1-AE1259/AF1259</f>
        <v>0.0142947639219123</v>
      </c>
      <c r="AH1259" s="74" t="n">
        <f aca="false">IF(R1259&gt;0,AH1258+1,0)</f>
        <v>14</v>
      </c>
      <c r="AI1259" s="74" t="n">
        <f aca="false">IF(U1259&gt;0,AI1258+1,0)</f>
        <v>14</v>
      </c>
      <c r="AJ1259" s="74" t="n">
        <f aca="false">IF(G1259&gt;0,AJ1258+1,0)</f>
        <v>1</v>
      </c>
      <c r="AK1259" s="74" t="n">
        <f aca="false">IF(G1259&lt;=0,AK1258+1,0)</f>
        <v>0</v>
      </c>
      <c r="AL1259" s="74" t="n">
        <f aca="false">IF(K1259&gt;0,AL1258+1,0)</f>
        <v>1</v>
      </c>
      <c r="AM1259" s="74" t="n">
        <f aca="false">IF(K1259&lt;=0,AM1258+1,0)</f>
        <v>0</v>
      </c>
    </row>
    <row r="1260" customFormat="false" ht="15" hidden="false" customHeight="false" outlineLevel="0" collapsed="false">
      <c r="A1260" s="61" t="n">
        <v>1259</v>
      </c>
      <c r="B1260" s="62" t="n">
        <v>43644.5104166667</v>
      </c>
      <c r="C1260" s="63" t="n">
        <f aca="false">YEAR(B1260)</f>
        <v>2019</v>
      </c>
      <c r="D1260" s="32" t="s">
        <v>276</v>
      </c>
      <c r="E1260" s="64" t="n">
        <v>11813.55</v>
      </c>
      <c r="F1260" s="65" t="n">
        <v>-0.0026</v>
      </c>
      <c r="G1260" s="66" t="n">
        <v>-30.71523</v>
      </c>
      <c r="H1260" s="67" t="n">
        <f aca="false">E1260+IF(D1260="Long",1,-1)*G1260</f>
        <v>11844.26523</v>
      </c>
      <c r="I1260" s="68" t="n">
        <f aca="false">Assumptions!$B$58</f>
        <v>5.35750011455817</v>
      </c>
      <c r="J1260" s="68" t="n">
        <f aca="false">INDEX(Yearly!$L$5:$L$22,MATCH(C1260,Yearly!$A$5:$A$22,0))</f>
        <v>0.443379319825504</v>
      </c>
      <c r="K1260" s="68" t="n">
        <f aca="false">G1260-I1260-J1260</f>
        <v>-36.5161094343837</v>
      </c>
      <c r="L1260" s="69" t="n">
        <f aca="false">(I1260+J1260)/Assumptions!$B$8</f>
        <v>0.000255782539949322</v>
      </c>
      <c r="M1260" s="70" t="n">
        <f aca="false">F1260-L1260</f>
        <v>-0.00285578253994932</v>
      </c>
      <c r="N1260" s="71" t="n">
        <f aca="false">G1260*Assumptions!$B$7</f>
        <v>-241575.28395</v>
      </c>
      <c r="O1260" s="71" t="n">
        <f aca="false">K1260*Assumptions!$B$7</f>
        <v>-287199.200701428</v>
      </c>
      <c r="P1260" s="68" t="n">
        <f aca="false">P1259+G1260</f>
        <v>17290.29375</v>
      </c>
      <c r="Q1260" s="68" t="n">
        <f aca="false">MAX(Q1259,P1260)</f>
        <v>17447.085625</v>
      </c>
      <c r="R1260" s="68" t="n">
        <f aca="false">Q1260-P1260</f>
        <v>156.791875000003</v>
      </c>
      <c r="S1260" s="68" t="n">
        <f aca="false">S1259+K1260</f>
        <v>9875.29190179159</v>
      </c>
      <c r="T1260" s="68" t="n">
        <f aca="false">MAX(T1259,S1260)</f>
        <v>10119.0969683073</v>
      </c>
      <c r="U1260" s="68" t="n">
        <f aca="false">T1260-S1260</f>
        <v>243.805066515757</v>
      </c>
      <c r="V1260" s="70" t="n">
        <f aca="false">V1259+F1260</f>
        <v>2.72860000000001</v>
      </c>
      <c r="W1260" s="70" t="n">
        <f aca="false">MAX(W1259,V1260)</f>
        <v>2.74190000000001</v>
      </c>
      <c r="X1260" s="70" t="n">
        <f aca="false">W1260-V1260</f>
        <v>0.0132999999999996</v>
      </c>
      <c r="Y1260" s="70" t="n">
        <f aca="false">Y1259+M1260</f>
        <v>2.40164474641866</v>
      </c>
      <c r="Z1260" s="70" t="n">
        <f aca="false">MAX(Z1259,Y1260)</f>
        <v>2.4187814845179</v>
      </c>
      <c r="AA1260" s="70" t="n">
        <f aca="false">Z1260-Y1260</f>
        <v>0.0171367380992393</v>
      </c>
      <c r="AB1260" s="72" t="n">
        <f aca="false">AB1259*(1+F1260)</f>
        <v>13.1386733552988</v>
      </c>
      <c r="AC1260" s="73" t="n">
        <f aca="false">MAX(AC1259,AB1260)</f>
        <v>13.3161440897358</v>
      </c>
      <c r="AD1260" s="70" t="n">
        <f aca="false">1-AB1260/AC1260</f>
        <v>0.0133274867890437</v>
      </c>
      <c r="AE1260" s="73" t="n">
        <f aca="false">AE1259*(1+M1260)</f>
        <v>9.4801213365605</v>
      </c>
      <c r="AF1260" s="73" t="n">
        <f aca="false">MAX(AF1259,AE1260)</f>
        <v>9.64514713939913</v>
      </c>
      <c r="AG1260" s="70" t="n">
        <f aca="false">1-AE1260/AF1260</f>
        <v>0.0171097237246407</v>
      </c>
      <c r="AH1260" s="74" t="n">
        <f aca="false">IF(R1260&gt;0,AH1259+1,0)</f>
        <v>15</v>
      </c>
      <c r="AI1260" s="74" t="n">
        <f aca="false">IF(U1260&gt;0,AI1259+1,0)</f>
        <v>15</v>
      </c>
      <c r="AJ1260" s="74" t="n">
        <f aca="false">IF(G1260&gt;0,AJ1259+1,0)</f>
        <v>0</v>
      </c>
      <c r="AK1260" s="74" t="n">
        <f aca="false">IF(G1260&lt;=0,AK1259+1,0)</f>
        <v>1</v>
      </c>
      <c r="AL1260" s="74" t="n">
        <f aca="false">IF(K1260&gt;0,AL1259+1,0)</f>
        <v>0</v>
      </c>
      <c r="AM1260" s="74" t="n">
        <f aca="false">IF(K1260&lt;=0,AM1259+1,0)</f>
        <v>1</v>
      </c>
    </row>
    <row r="1261" customFormat="false" ht="15" hidden="false" customHeight="false" outlineLevel="0" collapsed="false">
      <c r="A1261" s="61" t="n">
        <v>1260</v>
      </c>
      <c r="B1261" s="62" t="n">
        <v>43647.40625</v>
      </c>
      <c r="C1261" s="63" t="n">
        <f aca="false">YEAR(B1261)</f>
        <v>2019</v>
      </c>
      <c r="D1261" s="32" t="s">
        <v>277</v>
      </c>
      <c r="E1261" s="64" t="n">
        <v>11844.6</v>
      </c>
      <c r="F1261" s="65" t="n">
        <v>-0.0014</v>
      </c>
      <c r="G1261" s="66" t="n">
        <v>-16.58244</v>
      </c>
      <c r="H1261" s="67" t="n">
        <f aca="false">E1261+IF(D1261="Long",1,-1)*G1261</f>
        <v>11828.01756</v>
      </c>
      <c r="I1261" s="68" t="n">
        <f aca="false">Assumptions!$B$58</f>
        <v>5.35750011455817</v>
      </c>
      <c r="J1261" s="68" t="n">
        <f aca="false">INDEX(Yearly!$L$5:$L$22,MATCH(C1261,Yearly!$A$5:$A$22,0))</f>
        <v>0.443379319825504</v>
      </c>
      <c r="K1261" s="68" t="n">
        <f aca="false">G1261-I1261-J1261</f>
        <v>-22.3833194343837</v>
      </c>
      <c r="L1261" s="69" t="n">
        <f aca="false">(I1261+J1261)/Assumptions!$B$8</f>
        <v>0.000255782539949322</v>
      </c>
      <c r="M1261" s="70" t="n">
        <f aca="false">F1261-L1261</f>
        <v>-0.00165578253994932</v>
      </c>
      <c r="N1261" s="71" t="n">
        <f aca="false">G1261*Assumptions!$B$7</f>
        <v>-130420.8906</v>
      </c>
      <c r="O1261" s="71" t="n">
        <f aca="false">K1261*Assumptions!$B$7</f>
        <v>-176044.807351428</v>
      </c>
      <c r="P1261" s="68" t="n">
        <f aca="false">P1260+G1261</f>
        <v>17273.71131</v>
      </c>
      <c r="Q1261" s="68" t="n">
        <f aca="false">MAX(Q1260,P1261)</f>
        <v>17447.085625</v>
      </c>
      <c r="R1261" s="68" t="n">
        <f aca="false">Q1261-P1261</f>
        <v>173.374315000001</v>
      </c>
      <c r="S1261" s="68" t="n">
        <f aca="false">S1260+K1261</f>
        <v>9852.9085823572</v>
      </c>
      <c r="T1261" s="68" t="n">
        <f aca="false">MAX(T1260,S1261)</f>
        <v>10119.0969683073</v>
      </c>
      <c r="U1261" s="68" t="n">
        <f aca="false">T1261-S1261</f>
        <v>266.188385950141</v>
      </c>
      <c r="V1261" s="70" t="n">
        <f aca="false">V1260+F1261</f>
        <v>2.72720000000001</v>
      </c>
      <c r="W1261" s="70" t="n">
        <f aca="false">MAX(W1260,V1261)</f>
        <v>2.74190000000001</v>
      </c>
      <c r="X1261" s="70" t="n">
        <f aca="false">W1261-V1261</f>
        <v>0.0146999999999995</v>
      </c>
      <c r="Y1261" s="70" t="n">
        <f aca="false">Y1260+M1261</f>
        <v>2.39998896387871</v>
      </c>
      <c r="Z1261" s="70" t="n">
        <f aca="false">MAX(Z1260,Y1261)</f>
        <v>2.4187814845179</v>
      </c>
      <c r="AA1261" s="70" t="n">
        <f aca="false">Z1261-Y1261</f>
        <v>0.0187925206391886</v>
      </c>
      <c r="AB1261" s="72" t="n">
        <f aca="false">AB1260*(1+F1261)</f>
        <v>13.1202792126014</v>
      </c>
      <c r="AC1261" s="73" t="n">
        <f aca="false">MAX(AC1260,AB1261)</f>
        <v>13.3161440897358</v>
      </c>
      <c r="AD1261" s="70" t="n">
        <f aca="false">1-AB1261/AC1261</f>
        <v>0.0147088283075391</v>
      </c>
      <c r="AE1261" s="73" t="n">
        <f aca="false">AE1260*(1+M1261)</f>
        <v>9.46442431717482</v>
      </c>
      <c r="AF1261" s="73" t="n">
        <f aca="false">MAX(AF1260,AE1261)</f>
        <v>9.64514713939913</v>
      </c>
      <c r="AG1261" s="70" t="n">
        <f aca="false">1-AE1261/AF1261</f>
        <v>0.0187371762827834</v>
      </c>
      <c r="AH1261" s="74" t="n">
        <f aca="false">IF(R1261&gt;0,AH1260+1,0)</f>
        <v>16</v>
      </c>
      <c r="AI1261" s="74" t="n">
        <f aca="false">IF(U1261&gt;0,AI1260+1,0)</f>
        <v>16</v>
      </c>
      <c r="AJ1261" s="74" t="n">
        <f aca="false">IF(G1261&gt;0,AJ1260+1,0)</f>
        <v>0</v>
      </c>
      <c r="AK1261" s="74" t="n">
        <f aca="false">IF(G1261&lt;=0,AK1260+1,0)</f>
        <v>2</v>
      </c>
      <c r="AL1261" s="74" t="n">
        <f aca="false">IF(K1261&gt;0,AL1260+1,0)</f>
        <v>0</v>
      </c>
      <c r="AM1261" s="74" t="n">
        <f aca="false">IF(K1261&lt;=0,AM1260+1,0)</f>
        <v>2</v>
      </c>
    </row>
    <row r="1262" customFormat="false" ht="15" hidden="false" customHeight="false" outlineLevel="0" collapsed="false">
      <c r="A1262" s="61" t="n">
        <v>1261</v>
      </c>
      <c r="B1262" s="62" t="n">
        <v>43648.46875</v>
      </c>
      <c r="C1262" s="63" t="n">
        <f aca="false">YEAR(B1262)</f>
        <v>2019</v>
      </c>
      <c r="D1262" s="32" t="s">
        <v>276</v>
      </c>
      <c r="E1262" s="64" t="n">
        <v>11828.6</v>
      </c>
      <c r="F1262" s="65" t="n">
        <v>-0.0034</v>
      </c>
      <c r="G1262" s="66" t="n">
        <v>-40.21724</v>
      </c>
      <c r="H1262" s="67" t="n">
        <f aca="false">E1262+IF(D1262="Long",1,-1)*G1262</f>
        <v>11868.81724</v>
      </c>
      <c r="I1262" s="68" t="n">
        <f aca="false">Assumptions!$B$58</f>
        <v>5.35750011455817</v>
      </c>
      <c r="J1262" s="68" t="n">
        <f aca="false">INDEX(Yearly!$L$5:$L$22,MATCH(C1262,Yearly!$A$5:$A$22,0))</f>
        <v>0.443379319825504</v>
      </c>
      <c r="K1262" s="68" t="n">
        <f aca="false">G1262-I1262-J1262</f>
        <v>-46.0181194343837</v>
      </c>
      <c r="L1262" s="69" t="n">
        <f aca="false">(I1262+J1262)/Assumptions!$B$8</f>
        <v>0.000255782539949322</v>
      </c>
      <c r="M1262" s="70" t="n">
        <f aca="false">F1262-L1262</f>
        <v>-0.00365578253994932</v>
      </c>
      <c r="N1262" s="71" t="n">
        <f aca="false">G1262*Assumptions!$B$7</f>
        <v>-316308.5926</v>
      </c>
      <c r="O1262" s="71" t="n">
        <f aca="false">K1262*Assumptions!$B$7</f>
        <v>-361932.509351428</v>
      </c>
      <c r="P1262" s="68" t="n">
        <f aca="false">P1261+G1262</f>
        <v>17233.49407</v>
      </c>
      <c r="Q1262" s="68" t="n">
        <f aca="false">MAX(Q1261,P1262)</f>
        <v>17447.085625</v>
      </c>
      <c r="R1262" s="68" t="n">
        <f aca="false">Q1262-P1262</f>
        <v>213.591555000003</v>
      </c>
      <c r="S1262" s="68" t="n">
        <f aca="false">S1261+K1262</f>
        <v>9806.89046292282</v>
      </c>
      <c r="T1262" s="68" t="n">
        <f aca="false">MAX(T1261,S1262)</f>
        <v>10119.0969683073</v>
      </c>
      <c r="U1262" s="68" t="n">
        <f aca="false">T1262-S1262</f>
        <v>312.206505384525</v>
      </c>
      <c r="V1262" s="70" t="n">
        <f aca="false">V1261+F1262</f>
        <v>2.72380000000001</v>
      </c>
      <c r="W1262" s="70" t="n">
        <f aca="false">MAX(W1261,V1262)</f>
        <v>2.74190000000001</v>
      </c>
      <c r="X1262" s="70" t="n">
        <f aca="false">W1262-V1262</f>
        <v>0.0180999999999996</v>
      </c>
      <c r="Y1262" s="70" t="n">
        <f aca="false">Y1261+M1262</f>
        <v>2.39633318133877</v>
      </c>
      <c r="Z1262" s="70" t="n">
        <f aca="false">MAX(Z1261,Y1262)</f>
        <v>2.4187814845179</v>
      </c>
      <c r="AA1262" s="70" t="n">
        <f aca="false">Z1262-Y1262</f>
        <v>0.022448303179138</v>
      </c>
      <c r="AB1262" s="72" t="n">
        <f aca="false">AB1261*(1+F1262)</f>
        <v>13.0756702632786</v>
      </c>
      <c r="AC1262" s="73" t="n">
        <f aca="false">MAX(AC1261,AB1262)</f>
        <v>13.3161440897358</v>
      </c>
      <c r="AD1262" s="70" t="n">
        <f aca="false">1-AB1262/AC1262</f>
        <v>0.0180588182912934</v>
      </c>
      <c r="AE1262" s="73" t="n">
        <f aca="false">AE1261*(1+M1262)</f>
        <v>9.42982444000542</v>
      </c>
      <c r="AF1262" s="73" t="n">
        <f aca="false">MAX(AF1261,AE1262)</f>
        <v>9.64514713939913</v>
      </c>
      <c r="AG1262" s="70" t="n">
        <f aca="false">1-AE1262/AF1262</f>
        <v>0.0223244597808303</v>
      </c>
      <c r="AH1262" s="74" t="n">
        <f aca="false">IF(R1262&gt;0,AH1261+1,0)</f>
        <v>17</v>
      </c>
      <c r="AI1262" s="74" t="n">
        <f aca="false">IF(U1262&gt;0,AI1261+1,0)</f>
        <v>17</v>
      </c>
      <c r="AJ1262" s="74" t="n">
        <f aca="false">IF(G1262&gt;0,AJ1261+1,0)</f>
        <v>0</v>
      </c>
      <c r="AK1262" s="74" t="n">
        <f aca="false">IF(G1262&lt;=0,AK1261+1,0)</f>
        <v>3</v>
      </c>
      <c r="AL1262" s="74" t="n">
        <f aca="false">IF(K1262&gt;0,AL1261+1,0)</f>
        <v>0</v>
      </c>
      <c r="AM1262" s="74" t="n">
        <f aca="false">IF(K1262&lt;=0,AM1261+1,0)</f>
        <v>3</v>
      </c>
    </row>
    <row r="1263" customFormat="false" ht="15" hidden="false" customHeight="false" outlineLevel="0" collapsed="false">
      <c r="A1263" s="61" t="n">
        <v>1262</v>
      </c>
      <c r="B1263" s="62" t="n">
        <v>43648.5520833333</v>
      </c>
      <c r="C1263" s="63" t="n">
        <f aca="false">YEAR(B1263)</f>
        <v>2019</v>
      </c>
      <c r="D1263" s="32" t="s">
        <v>277</v>
      </c>
      <c r="E1263" s="64" t="n">
        <v>11869.25</v>
      </c>
      <c r="F1263" s="65" t="n">
        <v>0.0028</v>
      </c>
      <c r="G1263" s="66" t="n">
        <v>33.2339</v>
      </c>
      <c r="H1263" s="67" t="n">
        <f aca="false">E1263+IF(D1263="Long",1,-1)*G1263</f>
        <v>11902.4839</v>
      </c>
      <c r="I1263" s="68" t="n">
        <f aca="false">Assumptions!$B$58</f>
        <v>5.35750011455817</v>
      </c>
      <c r="J1263" s="68" t="n">
        <f aca="false">INDEX(Yearly!$L$5:$L$22,MATCH(C1263,Yearly!$A$5:$A$22,0))</f>
        <v>0.443379319825504</v>
      </c>
      <c r="K1263" s="68" t="n">
        <f aca="false">G1263-I1263-J1263</f>
        <v>27.4330205656163</v>
      </c>
      <c r="L1263" s="69" t="n">
        <f aca="false">(I1263+J1263)/Assumptions!$B$8</f>
        <v>0.000255782539949322</v>
      </c>
      <c r="M1263" s="70" t="n">
        <f aca="false">F1263-L1263</f>
        <v>0.00254421746005068</v>
      </c>
      <c r="N1263" s="71" t="n">
        <f aca="false">G1263*Assumptions!$B$7</f>
        <v>261384.6235</v>
      </c>
      <c r="O1263" s="71" t="n">
        <f aca="false">K1263*Assumptions!$B$7</f>
        <v>215760.706748572</v>
      </c>
      <c r="P1263" s="68" t="n">
        <f aca="false">P1262+G1263</f>
        <v>17266.72797</v>
      </c>
      <c r="Q1263" s="68" t="n">
        <f aca="false">MAX(Q1262,P1263)</f>
        <v>17447.085625</v>
      </c>
      <c r="R1263" s="68" t="n">
        <f aca="false">Q1263-P1263</f>
        <v>180.357655000003</v>
      </c>
      <c r="S1263" s="68" t="n">
        <f aca="false">S1262+K1263</f>
        <v>9834.32348348843</v>
      </c>
      <c r="T1263" s="68" t="n">
        <f aca="false">MAX(T1262,S1263)</f>
        <v>10119.0969683073</v>
      </c>
      <c r="U1263" s="68" t="n">
        <f aca="false">T1263-S1263</f>
        <v>284.773484818908</v>
      </c>
      <c r="V1263" s="70" t="n">
        <f aca="false">V1262+F1263</f>
        <v>2.72660000000001</v>
      </c>
      <c r="W1263" s="70" t="n">
        <f aca="false">MAX(W1262,V1263)</f>
        <v>2.74190000000001</v>
      </c>
      <c r="X1263" s="70" t="n">
        <f aca="false">W1263-V1263</f>
        <v>0.0152999999999994</v>
      </c>
      <c r="Y1263" s="70" t="n">
        <f aca="false">Y1262+M1263</f>
        <v>2.39887739879882</v>
      </c>
      <c r="Z1263" s="70" t="n">
        <f aca="false">MAX(Z1262,Y1263)</f>
        <v>2.4187814845179</v>
      </c>
      <c r="AA1263" s="70" t="n">
        <f aca="false">Z1263-Y1263</f>
        <v>0.0199040857190873</v>
      </c>
      <c r="AB1263" s="72" t="n">
        <f aca="false">AB1262*(1+F1263)</f>
        <v>13.1122821400158</v>
      </c>
      <c r="AC1263" s="73" t="n">
        <f aca="false">MAX(AC1262,AB1263)</f>
        <v>13.3161440897358</v>
      </c>
      <c r="AD1263" s="70" t="n">
        <f aca="false">1-AB1263/AC1263</f>
        <v>0.0153093829825091</v>
      </c>
      <c r="AE1263" s="73" t="n">
        <f aca="false">AE1262*(1+M1263)</f>
        <v>9.4538159639909</v>
      </c>
      <c r="AF1263" s="73" t="n">
        <f aca="false">MAX(AF1262,AE1263)</f>
        <v>9.64514713939913</v>
      </c>
      <c r="AG1263" s="70" t="n">
        <f aca="false">1-AE1263/AF1263</f>
        <v>0.0198370406011402</v>
      </c>
      <c r="AH1263" s="74" t="n">
        <f aca="false">IF(R1263&gt;0,AH1262+1,0)</f>
        <v>18</v>
      </c>
      <c r="AI1263" s="74" t="n">
        <f aca="false">IF(U1263&gt;0,AI1262+1,0)</f>
        <v>18</v>
      </c>
      <c r="AJ1263" s="74" t="n">
        <f aca="false">IF(G1263&gt;0,AJ1262+1,0)</f>
        <v>1</v>
      </c>
      <c r="AK1263" s="74" t="n">
        <f aca="false">IF(G1263&lt;=0,AK1262+1,0)</f>
        <v>0</v>
      </c>
      <c r="AL1263" s="74" t="n">
        <f aca="false">IF(K1263&gt;0,AL1262+1,0)</f>
        <v>1</v>
      </c>
      <c r="AM1263" s="74" t="n">
        <f aca="false">IF(K1263&lt;=0,AM1262+1,0)</f>
        <v>0</v>
      </c>
    </row>
    <row r="1264" customFormat="false" ht="15" hidden="false" customHeight="false" outlineLevel="0" collapsed="false">
      <c r="A1264" s="61" t="n">
        <v>1263</v>
      </c>
      <c r="B1264" s="62" t="n">
        <v>43651.5104166667</v>
      </c>
      <c r="C1264" s="63" t="n">
        <f aca="false">YEAR(B1264)</f>
        <v>2019</v>
      </c>
      <c r="D1264" s="32" t="s">
        <v>276</v>
      </c>
      <c r="E1264" s="64" t="n">
        <v>11902</v>
      </c>
      <c r="F1264" s="65" t="n">
        <v>0.024</v>
      </c>
      <c r="G1264" s="66" t="n">
        <v>285.648</v>
      </c>
      <c r="H1264" s="67" t="n">
        <f aca="false">E1264+IF(D1264="Long",1,-1)*G1264</f>
        <v>11616.352</v>
      </c>
      <c r="I1264" s="68" t="n">
        <f aca="false">Assumptions!$B$58</f>
        <v>5.35750011455817</v>
      </c>
      <c r="J1264" s="68" t="n">
        <f aca="false">INDEX(Yearly!$L$5:$L$22,MATCH(C1264,Yearly!$A$5:$A$22,0))</f>
        <v>0.443379319825504</v>
      </c>
      <c r="K1264" s="68" t="n">
        <f aca="false">G1264-I1264-J1264</f>
        <v>279.847120565616</v>
      </c>
      <c r="L1264" s="69" t="n">
        <f aca="false">(I1264+J1264)/Assumptions!$B$8</f>
        <v>0.000255782539949322</v>
      </c>
      <c r="M1264" s="70" t="n">
        <f aca="false">F1264-L1264</f>
        <v>0.0237442174600507</v>
      </c>
      <c r="N1264" s="71" t="n">
        <f aca="false">G1264*Assumptions!$B$7</f>
        <v>2246621.52</v>
      </c>
      <c r="O1264" s="71" t="n">
        <f aca="false">K1264*Assumptions!$B$7</f>
        <v>2200997.60324857</v>
      </c>
      <c r="P1264" s="68" t="n">
        <f aca="false">P1263+G1264</f>
        <v>17552.37597</v>
      </c>
      <c r="Q1264" s="68" t="n">
        <f aca="false">MAX(Q1263,P1264)</f>
        <v>17552.37597</v>
      </c>
      <c r="R1264" s="68" t="n">
        <f aca="false">Q1264-P1264</f>
        <v>0</v>
      </c>
      <c r="S1264" s="68" t="n">
        <f aca="false">S1263+K1264</f>
        <v>10114.1706040541</v>
      </c>
      <c r="T1264" s="68" t="n">
        <f aca="false">MAX(T1263,S1264)</f>
        <v>10119.0969683073</v>
      </c>
      <c r="U1264" s="68" t="n">
        <f aca="false">T1264-S1264</f>
        <v>4.92636425329147</v>
      </c>
      <c r="V1264" s="70" t="n">
        <f aca="false">V1263+F1264</f>
        <v>2.75060000000001</v>
      </c>
      <c r="W1264" s="70" t="n">
        <f aca="false">MAX(W1263,V1264)</f>
        <v>2.75060000000001</v>
      </c>
      <c r="X1264" s="70" t="n">
        <f aca="false">W1264-V1264</f>
        <v>0</v>
      </c>
      <c r="Y1264" s="70" t="n">
        <f aca="false">Y1263+M1264</f>
        <v>2.42262161625887</v>
      </c>
      <c r="Z1264" s="70" t="n">
        <f aca="false">MAX(Z1263,Y1264)</f>
        <v>2.42262161625887</v>
      </c>
      <c r="AA1264" s="70" t="n">
        <f aca="false">Z1264-Y1264</f>
        <v>0</v>
      </c>
      <c r="AB1264" s="72" t="n">
        <f aca="false">AB1263*(1+F1264)</f>
        <v>13.4269769113761</v>
      </c>
      <c r="AC1264" s="73" t="n">
        <f aca="false">MAX(AC1263,AB1264)</f>
        <v>13.4269769113761</v>
      </c>
      <c r="AD1264" s="70" t="n">
        <f aca="false">1-AB1264/AC1264</f>
        <v>0</v>
      </c>
      <c r="AE1264" s="73" t="n">
        <f aca="false">AE1263*(1+M1264)</f>
        <v>9.6782894260672</v>
      </c>
      <c r="AF1264" s="73" t="n">
        <f aca="false">MAX(AF1263,AE1264)</f>
        <v>9.6782894260672</v>
      </c>
      <c r="AG1264" s="70" t="n">
        <f aca="false">1-AE1264/AF1264</f>
        <v>0</v>
      </c>
      <c r="AH1264" s="74" t="n">
        <f aca="false">IF(R1264&gt;0,AH1263+1,0)</f>
        <v>0</v>
      </c>
      <c r="AI1264" s="74" t="n">
        <f aca="false">IF(U1264&gt;0,AI1263+1,0)</f>
        <v>19</v>
      </c>
      <c r="AJ1264" s="74" t="n">
        <f aca="false">IF(G1264&gt;0,AJ1263+1,0)</f>
        <v>2</v>
      </c>
      <c r="AK1264" s="74" t="n">
        <f aca="false">IF(G1264&lt;=0,AK1263+1,0)</f>
        <v>0</v>
      </c>
      <c r="AL1264" s="74" t="n">
        <f aca="false">IF(K1264&gt;0,AL1263+1,0)</f>
        <v>2</v>
      </c>
      <c r="AM1264" s="74" t="n">
        <f aca="false">IF(K1264&lt;=0,AM1263+1,0)</f>
        <v>0</v>
      </c>
    </row>
    <row r="1265" customFormat="false" ht="15" hidden="false" customHeight="false" outlineLevel="0" collapsed="false">
      <c r="A1265" s="61" t="n">
        <v>1264</v>
      </c>
      <c r="B1265" s="62" t="n">
        <v>43658.5520833333</v>
      </c>
      <c r="C1265" s="63" t="n">
        <f aca="false">YEAR(B1265)</f>
        <v>2019</v>
      </c>
      <c r="D1265" s="32" t="s">
        <v>277</v>
      </c>
      <c r="E1265" s="64" t="n">
        <v>11616</v>
      </c>
      <c r="F1265" s="65" t="n">
        <v>-0.0059</v>
      </c>
      <c r="G1265" s="66" t="n">
        <v>-68.5344</v>
      </c>
      <c r="H1265" s="67" t="n">
        <f aca="false">E1265+IF(D1265="Long",1,-1)*G1265</f>
        <v>11547.4656</v>
      </c>
      <c r="I1265" s="68" t="n">
        <f aca="false">Assumptions!$B$58</f>
        <v>5.35750011455817</v>
      </c>
      <c r="J1265" s="68" t="n">
        <f aca="false">INDEX(Yearly!$L$5:$L$22,MATCH(C1265,Yearly!$A$5:$A$22,0))</f>
        <v>0.443379319825504</v>
      </c>
      <c r="K1265" s="68" t="n">
        <f aca="false">G1265-I1265-J1265</f>
        <v>-74.3352794343837</v>
      </c>
      <c r="L1265" s="69" t="n">
        <f aca="false">(I1265+J1265)/Assumptions!$B$8</f>
        <v>0.000255782539949322</v>
      </c>
      <c r="M1265" s="70" t="n">
        <f aca="false">F1265-L1265</f>
        <v>-0.00615578253994932</v>
      </c>
      <c r="N1265" s="71" t="n">
        <f aca="false">G1265*Assumptions!$B$7</f>
        <v>-539023.056</v>
      </c>
      <c r="O1265" s="71" t="n">
        <f aca="false">K1265*Assumptions!$B$7</f>
        <v>-584646.972751428</v>
      </c>
      <c r="P1265" s="68" t="n">
        <f aca="false">P1264+G1265</f>
        <v>17483.84157</v>
      </c>
      <c r="Q1265" s="68" t="n">
        <f aca="false">MAX(Q1264,P1265)</f>
        <v>17552.37597</v>
      </c>
      <c r="R1265" s="68" t="n">
        <f aca="false">Q1265-P1265</f>
        <v>68.5344000000005</v>
      </c>
      <c r="S1265" s="68" t="n">
        <f aca="false">S1264+K1265</f>
        <v>10039.8353246197</v>
      </c>
      <c r="T1265" s="68" t="n">
        <f aca="false">MAX(T1264,S1265)</f>
        <v>10119.0969683073</v>
      </c>
      <c r="U1265" s="68" t="n">
        <f aca="false">T1265-S1265</f>
        <v>79.261643687676</v>
      </c>
      <c r="V1265" s="70" t="n">
        <f aca="false">V1264+F1265</f>
        <v>2.74470000000001</v>
      </c>
      <c r="W1265" s="70" t="n">
        <f aca="false">MAX(W1264,V1265)</f>
        <v>2.75060000000001</v>
      </c>
      <c r="X1265" s="70" t="n">
        <f aca="false">W1265-V1265</f>
        <v>0.00590000000000002</v>
      </c>
      <c r="Y1265" s="70" t="n">
        <f aca="false">Y1264+M1265</f>
        <v>2.41646583371892</v>
      </c>
      <c r="Z1265" s="70" t="n">
        <f aca="false">MAX(Z1264,Y1265)</f>
        <v>2.42262161625887</v>
      </c>
      <c r="AA1265" s="70" t="n">
        <f aca="false">Z1265-Y1265</f>
        <v>0.00615578253994942</v>
      </c>
      <c r="AB1265" s="72" t="n">
        <f aca="false">AB1264*(1+F1265)</f>
        <v>13.347757747599</v>
      </c>
      <c r="AC1265" s="73" t="n">
        <f aca="false">MAX(AC1264,AB1265)</f>
        <v>13.4269769113761</v>
      </c>
      <c r="AD1265" s="70" t="n">
        <f aca="false">1-AB1265/AC1265</f>
        <v>0.00590000000000002</v>
      </c>
      <c r="AE1265" s="73" t="n">
        <f aca="false">AE1264*(1+M1265)</f>
        <v>9.61871198100164</v>
      </c>
      <c r="AF1265" s="73" t="n">
        <f aca="false">MAX(AF1264,AE1265)</f>
        <v>9.6782894260672</v>
      </c>
      <c r="AG1265" s="70" t="n">
        <f aca="false">1-AE1265/AF1265</f>
        <v>0.00615578253994931</v>
      </c>
      <c r="AH1265" s="74" t="n">
        <f aca="false">IF(R1265&gt;0,AH1264+1,0)</f>
        <v>1</v>
      </c>
      <c r="AI1265" s="74" t="n">
        <f aca="false">IF(U1265&gt;0,AI1264+1,0)</f>
        <v>20</v>
      </c>
      <c r="AJ1265" s="74" t="n">
        <f aca="false">IF(G1265&gt;0,AJ1264+1,0)</f>
        <v>0</v>
      </c>
      <c r="AK1265" s="74" t="n">
        <f aca="false">IF(G1265&lt;=0,AK1264+1,0)</f>
        <v>1</v>
      </c>
      <c r="AL1265" s="74" t="n">
        <f aca="false">IF(K1265&gt;0,AL1264+1,0)</f>
        <v>0</v>
      </c>
      <c r="AM1265" s="74" t="n">
        <f aca="false">IF(K1265&lt;=0,AM1264+1,0)</f>
        <v>1</v>
      </c>
    </row>
    <row r="1266" customFormat="false" ht="15" hidden="false" customHeight="false" outlineLevel="0" collapsed="false">
      <c r="A1266" s="61" t="n">
        <v>1265</v>
      </c>
      <c r="B1266" s="62" t="n">
        <v>43658.6354166667</v>
      </c>
      <c r="C1266" s="63" t="n">
        <f aca="false">YEAR(B1266)</f>
        <v>2019</v>
      </c>
      <c r="D1266" s="32" t="s">
        <v>276</v>
      </c>
      <c r="E1266" s="64" t="n">
        <v>11547.8</v>
      </c>
      <c r="F1266" s="65" t="n">
        <v>-0.0061</v>
      </c>
      <c r="G1266" s="66" t="n">
        <v>-70.44158</v>
      </c>
      <c r="H1266" s="67" t="n">
        <f aca="false">E1266+IF(D1266="Long",1,-1)*G1266</f>
        <v>11618.24158</v>
      </c>
      <c r="I1266" s="68" t="n">
        <f aca="false">Assumptions!$B$58</f>
        <v>5.35750011455817</v>
      </c>
      <c r="J1266" s="68" t="n">
        <f aca="false">INDEX(Yearly!$L$5:$L$22,MATCH(C1266,Yearly!$A$5:$A$22,0))</f>
        <v>0.443379319825504</v>
      </c>
      <c r="K1266" s="68" t="n">
        <f aca="false">G1266-I1266-J1266</f>
        <v>-76.2424594343837</v>
      </c>
      <c r="L1266" s="69" t="n">
        <f aca="false">(I1266+J1266)/Assumptions!$B$8</f>
        <v>0.000255782539949322</v>
      </c>
      <c r="M1266" s="70" t="n">
        <f aca="false">F1266-L1266</f>
        <v>-0.00635578253994932</v>
      </c>
      <c r="N1266" s="71" t="n">
        <f aca="false">G1266*Assumptions!$B$7</f>
        <v>-554023.0267</v>
      </c>
      <c r="O1266" s="71" t="n">
        <f aca="false">K1266*Assumptions!$B$7</f>
        <v>-599646.943451428</v>
      </c>
      <c r="P1266" s="68" t="n">
        <f aca="false">P1265+G1266</f>
        <v>17413.39999</v>
      </c>
      <c r="Q1266" s="68" t="n">
        <f aca="false">MAX(Q1265,P1266)</f>
        <v>17552.37597</v>
      </c>
      <c r="R1266" s="68" t="n">
        <f aca="false">Q1266-P1266</f>
        <v>138.975979999999</v>
      </c>
      <c r="S1266" s="68" t="n">
        <f aca="false">S1265+K1266</f>
        <v>9963.59286518528</v>
      </c>
      <c r="T1266" s="68" t="n">
        <f aca="false">MAX(T1265,S1266)</f>
        <v>10119.0969683073</v>
      </c>
      <c r="U1266" s="68" t="n">
        <f aca="false">T1266-S1266</f>
        <v>155.504103122059</v>
      </c>
      <c r="V1266" s="70" t="n">
        <f aca="false">V1265+F1266</f>
        <v>2.73860000000001</v>
      </c>
      <c r="W1266" s="70" t="n">
        <f aca="false">MAX(W1265,V1266)</f>
        <v>2.75060000000001</v>
      </c>
      <c r="X1266" s="70" t="n">
        <f aca="false">W1266-V1266</f>
        <v>0.012</v>
      </c>
      <c r="Y1266" s="70" t="n">
        <f aca="false">Y1265+M1266</f>
        <v>2.41011005117897</v>
      </c>
      <c r="Z1266" s="70" t="n">
        <f aca="false">MAX(Z1265,Y1266)</f>
        <v>2.42262161625887</v>
      </c>
      <c r="AA1266" s="70" t="n">
        <f aca="false">Z1266-Y1266</f>
        <v>0.0125115650798988</v>
      </c>
      <c r="AB1266" s="72" t="n">
        <f aca="false">AB1265*(1+F1266)</f>
        <v>13.2663364253387</v>
      </c>
      <c r="AC1266" s="73" t="n">
        <f aca="false">MAX(AC1265,AB1266)</f>
        <v>13.4269769113761</v>
      </c>
      <c r="AD1266" s="70" t="n">
        <f aca="false">1-AB1266/AC1266</f>
        <v>0.01196401</v>
      </c>
      <c r="AE1266" s="73" t="n">
        <f aca="false">AE1265*(1+M1266)</f>
        <v>9.55757753933599</v>
      </c>
      <c r="AF1266" s="73" t="n">
        <f aca="false">MAX(AF1265,AE1266)</f>
        <v>9.6782894260672</v>
      </c>
      <c r="AG1266" s="70" t="n">
        <f aca="false">1-AE1266/AF1266</f>
        <v>0.0124724402647114</v>
      </c>
      <c r="AH1266" s="74" t="n">
        <f aca="false">IF(R1266&gt;0,AH1265+1,0)</f>
        <v>2</v>
      </c>
      <c r="AI1266" s="74" t="n">
        <f aca="false">IF(U1266&gt;0,AI1265+1,0)</f>
        <v>21</v>
      </c>
      <c r="AJ1266" s="74" t="n">
        <f aca="false">IF(G1266&gt;0,AJ1265+1,0)</f>
        <v>0</v>
      </c>
      <c r="AK1266" s="74" t="n">
        <f aca="false">IF(G1266&lt;=0,AK1265+1,0)</f>
        <v>2</v>
      </c>
      <c r="AL1266" s="74" t="n">
        <f aca="false">IF(K1266&gt;0,AL1265+1,0)</f>
        <v>0</v>
      </c>
      <c r="AM1266" s="74" t="n">
        <f aca="false">IF(K1266&lt;=0,AM1265+1,0)</f>
        <v>2</v>
      </c>
    </row>
    <row r="1267" customFormat="false" ht="15" hidden="false" customHeight="false" outlineLevel="0" collapsed="false">
      <c r="A1267" s="61" t="n">
        <v>1266</v>
      </c>
      <c r="B1267" s="62" t="n">
        <v>43662.40625</v>
      </c>
      <c r="C1267" s="63" t="n">
        <f aca="false">YEAR(B1267)</f>
        <v>2019</v>
      </c>
      <c r="D1267" s="32" t="s">
        <v>277</v>
      </c>
      <c r="E1267" s="64" t="n">
        <v>11617.8</v>
      </c>
      <c r="F1267" s="65" t="n">
        <v>0.0012</v>
      </c>
      <c r="G1267" s="66" t="n">
        <v>13.94136</v>
      </c>
      <c r="H1267" s="67" t="n">
        <f aca="false">E1267+IF(D1267="Long",1,-1)*G1267</f>
        <v>11631.74136</v>
      </c>
      <c r="I1267" s="68" t="n">
        <f aca="false">Assumptions!$B$58</f>
        <v>5.35750011455817</v>
      </c>
      <c r="J1267" s="68" t="n">
        <f aca="false">INDEX(Yearly!$L$5:$L$22,MATCH(C1267,Yearly!$A$5:$A$22,0))</f>
        <v>0.443379319825504</v>
      </c>
      <c r="K1267" s="68" t="n">
        <f aca="false">G1267-I1267-J1267</f>
        <v>8.14048056561633</v>
      </c>
      <c r="L1267" s="69" t="n">
        <f aca="false">(I1267+J1267)/Assumptions!$B$8</f>
        <v>0.000255782539949322</v>
      </c>
      <c r="M1267" s="70" t="n">
        <f aca="false">F1267-L1267</f>
        <v>0.000944217460050678</v>
      </c>
      <c r="N1267" s="71" t="n">
        <f aca="false">G1267*Assumptions!$B$7</f>
        <v>109648.7964</v>
      </c>
      <c r="O1267" s="71" t="n">
        <f aca="false">K1267*Assumptions!$B$7</f>
        <v>64024.8796485724</v>
      </c>
      <c r="P1267" s="68" t="n">
        <f aca="false">P1266+G1267</f>
        <v>17427.34135</v>
      </c>
      <c r="Q1267" s="68" t="n">
        <f aca="false">MAX(Q1266,P1267)</f>
        <v>17552.37597</v>
      </c>
      <c r="R1267" s="68" t="n">
        <f aca="false">Q1267-P1267</f>
        <v>125.034619999999</v>
      </c>
      <c r="S1267" s="68" t="n">
        <f aca="false">S1266+K1267</f>
        <v>9971.7333457509</v>
      </c>
      <c r="T1267" s="68" t="n">
        <f aca="false">MAX(T1266,S1267)</f>
        <v>10119.0969683073</v>
      </c>
      <c r="U1267" s="68" t="n">
        <f aca="false">T1267-S1267</f>
        <v>147.363622556442</v>
      </c>
      <c r="V1267" s="70" t="n">
        <f aca="false">V1266+F1267</f>
        <v>2.73980000000001</v>
      </c>
      <c r="W1267" s="70" t="n">
        <f aca="false">MAX(W1266,V1267)</f>
        <v>2.75060000000001</v>
      </c>
      <c r="X1267" s="70" t="n">
        <f aca="false">W1267-V1267</f>
        <v>0.0108000000000001</v>
      </c>
      <c r="Y1267" s="70" t="n">
        <f aca="false">Y1266+M1267</f>
        <v>2.41105426863902</v>
      </c>
      <c r="Z1267" s="70" t="n">
        <f aca="false">MAX(Z1266,Y1267)</f>
        <v>2.42262161625887</v>
      </c>
      <c r="AA1267" s="70" t="n">
        <f aca="false">Z1267-Y1267</f>
        <v>0.0115673476198483</v>
      </c>
      <c r="AB1267" s="72" t="n">
        <f aca="false">AB1266*(1+F1267)</f>
        <v>13.2822560290491</v>
      </c>
      <c r="AC1267" s="73" t="n">
        <f aca="false">MAX(AC1266,AB1267)</f>
        <v>13.4269769113761</v>
      </c>
      <c r="AD1267" s="70" t="n">
        <f aca="false">1-AB1267/AC1267</f>
        <v>0.010778366812</v>
      </c>
      <c r="AE1267" s="73" t="n">
        <f aca="false">AE1266*(1+M1267)</f>
        <v>9.56660197092442</v>
      </c>
      <c r="AF1267" s="73" t="n">
        <f aca="false">MAX(AF1266,AE1267)</f>
        <v>9.6782894260672</v>
      </c>
      <c r="AG1267" s="70" t="n">
        <f aca="false">1-AE1267/AF1267</f>
        <v>0.0115399995005281</v>
      </c>
      <c r="AH1267" s="74" t="n">
        <f aca="false">IF(R1267&gt;0,AH1266+1,0)</f>
        <v>3</v>
      </c>
      <c r="AI1267" s="74" t="n">
        <f aca="false">IF(U1267&gt;0,AI1266+1,0)</f>
        <v>22</v>
      </c>
      <c r="AJ1267" s="74" t="n">
        <f aca="false">IF(G1267&gt;0,AJ1266+1,0)</f>
        <v>1</v>
      </c>
      <c r="AK1267" s="74" t="n">
        <f aca="false">IF(G1267&lt;=0,AK1266+1,0)</f>
        <v>0</v>
      </c>
      <c r="AL1267" s="74" t="n">
        <f aca="false">IF(K1267&gt;0,AL1266+1,0)</f>
        <v>1</v>
      </c>
      <c r="AM1267" s="74" t="n">
        <f aca="false">IF(K1267&lt;=0,AM1266+1,0)</f>
        <v>0</v>
      </c>
    </row>
    <row r="1268" customFormat="false" ht="15" hidden="false" customHeight="false" outlineLevel="0" collapsed="false">
      <c r="A1268" s="61" t="n">
        <v>1267</v>
      </c>
      <c r="B1268" s="62" t="n">
        <v>43664.59375</v>
      </c>
      <c r="C1268" s="63" t="n">
        <f aca="false">YEAR(B1268)</f>
        <v>2019</v>
      </c>
      <c r="D1268" s="32" t="s">
        <v>276</v>
      </c>
      <c r="E1268" s="64" t="n">
        <v>11631.75</v>
      </c>
      <c r="F1268" s="65" t="n">
        <v>0.0548</v>
      </c>
      <c r="G1268" s="66" t="n">
        <v>637.4199</v>
      </c>
      <c r="H1268" s="67" t="n">
        <f aca="false">E1268+IF(D1268="Long",1,-1)*G1268</f>
        <v>10994.3301</v>
      </c>
      <c r="I1268" s="68" t="n">
        <f aca="false">Assumptions!$B$58</f>
        <v>5.35750011455817</v>
      </c>
      <c r="J1268" s="68" t="n">
        <f aca="false">INDEX(Yearly!$L$5:$L$22,MATCH(C1268,Yearly!$A$5:$A$22,0))</f>
        <v>0.443379319825504</v>
      </c>
      <c r="K1268" s="68" t="n">
        <f aca="false">G1268-I1268-J1268</f>
        <v>631.619020565616</v>
      </c>
      <c r="L1268" s="69" t="n">
        <f aca="false">(I1268+J1268)/Assumptions!$B$8</f>
        <v>0.000255782539949322</v>
      </c>
      <c r="M1268" s="70" t="n">
        <f aca="false">F1268-L1268</f>
        <v>0.0545442174600507</v>
      </c>
      <c r="N1268" s="71" t="n">
        <f aca="false">G1268*Assumptions!$B$7</f>
        <v>5013307.5135</v>
      </c>
      <c r="O1268" s="71" t="n">
        <f aca="false">K1268*Assumptions!$B$7</f>
        <v>4967683.59674857</v>
      </c>
      <c r="P1268" s="68" t="n">
        <f aca="false">P1267+G1268</f>
        <v>18064.76125</v>
      </c>
      <c r="Q1268" s="68" t="n">
        <f aca="false">MAX(Q1267,P1268)</f>
        <v>18064.76125</v>
      </c>
      <c r="R1268" s="68" t="n">
        <f aca="false">Q1268-P1268</f>
        <v>0</v>
      </c>
      <c r="S1268" s="68" t="n">
        <f aca="false">S1267+K1268</f>
        <v>10603.3523663165</v>
      </c>
      <c r="T1268" s="68" t="n">
        <f aca="false">MAX(T1267,S1268)</f>
        <v>10603.3523663165</v>
      </c>
      <c r="U1268" s="68" t="n">
        <f aca="false">T1268-S1268</f>
        <v>0</v>
      </c>
      <c r="V1268" s="70" t="n">
        <f aca="false">V1267+F1268</f>
        <v>2.79460000000001</v>
      </c>
      <c r="W1268" s="70" t="n">
        <f aca="false">MAX(W1267,V1268)</f>
        <v>2.79460000000001</v>
      </c>
      <c r="X1268" s="70" t="n">
        <f aca="false">W1268-V1268</f>
        <v>0</v>
      </c>
      <c r="Y1268" s="70" t="n">
        <f aca="false">Y1267+M1268</f>
        <v>2.46559848609907</v>
      </c>
      <c r="Z1268" s="70" t="n">
        <f aca="false">MAX(Z1267,Y1268)</f>
        <v>2.46559848609907</v>
      </c>
      <c r="AA1268" s="70" t="n">
        <f aca="false">Z1268-Y1268</f>
        <v>0</v>
      </c>
      <c r="AB1268" s="72" t="n">
        <f aca="false">AB1267*(1+F1268)</f>
        <v>14.010123659441</v>
      </c>
      <c r="AC1268" s="73" t="n">
        <f aca="false">MAX(AC1267,AB1268)</f>
        <v>14.010123659441</v>
      </c>
      <c r="AD1268" s="70" t="n">
        <f aca="false">1-AB1268/AC1268</f>
        <v>0</v>
      </c>
      <c r="AE1268" s="73" t="n">
        <f aca="false">AE1267*(1+M1268)</f>
        <v>10.0884047891803</v>
      </c>
      <c r="AF1268" s="73" t="n">
        <f aca="false">MAX(AF1267,AE1268)</f>
        <v>10.0884047891803</v>
      </c>
      <c r="AG1268" s="70" t="n">
        <f aca="false">1-AE1268/AF1268</f>
        <v>0</v>
      </c>
      <c r="AH1268" s="74" t="n">
        <f aca="false">IF(R1268&gt;0,AH1267+1,0)</f>
        <v>0</v>
      </c>
      <c r="AI1268" s="74" t="n">
        <f aca="false">IF(U1268&gt;0,AI1267+1,0)</f>
        <v>0</v>
      </c>
      <c r="AJ1268" s="74" t="n">
        <f aca="false">IF(G1268&gt;0,AJ1267+1,0)</f>
        <v>2</v>
      </c>
      <c r="AK1268" s="74" t="n">
        <f aca="false">IF(G1268&lt;=0,AK1267+1,0)</f>
        <v>0</v>
      </c>
      <c r="AL1268" s="74" t="n">
        <f aca="false">IF(K1268&gt;0,AL1267+1,0)</f>
        <v>2</v>
      </c>
      <c r="AM1268" s="74" t="n">
        <f aca="false">IF(K1268&lt;=0,AM1267+1,0)</f>
        <v>0</v>
      </c>
    </row>
    <row r="1269" customFormat="false" ht="15" hidden="false" customHeight="false" outlineLevel="0" collapsed="false">
      <c r="A1269" s="61" t="n">
        <v>1268</v>
      </c>
      <c r="B1269" s="62" t="n">
        <v>43683.59375</v>
      </c>
      <c r="C1269" s="63" t="n">
        <f aca="false">YEAR(B1269)</f>
        <v>2019</v>
      </c>
      <c r="D1269" s="32" t="s">
        <v>277</v>
      </c>
      <c r="E1269" s="64" t="n">
        <v>10993.95</v>
      </c>
      <c r="F1269" s="65" t="n">
        <v>-0.004</v>
      </c>
      <c r="G1269" s="66" t="n">
        <v>-43.9758</v>
      </c>
      <c r="H1269" s="67" t="n">
        <f aca="false">E1269+IF(D1269="Long",1,-1)*G1269</f>
        <v>10949.9742</v>
      </c>
      <c r="I1269" s="68" t="n">
        <f aca="false">Assumptions!$B$58</f>
        <v>5.35750011455817</v>
      </c>
      <c r="J1269" s="68" t="n">
        <f aca="false">INDEX(Yearly!$L$5:$L$22,MATCH(C1269,Yearly!$A$5:$A$22,0))</f>
        <v>0.443379319825504</v>
      </c>
      <c r="K1269" s="68" t="n">
        <f aca="false">G1269-I1269-J1269</f>
        <v>-49.7766794343837</v>
      </c>
      <c r="L1269" s="69" t="n">
        <f aca="false">(I1269+J1269)/Assumptions!$B$8</f>
        <v>0.000255782539949322</v>
      </c>
      <c r="M1269" s="70" t="n">
        <f aca="false">F1269-L1269</f>
        <v>-0.00425578253994932</v>
      </c>
      <c r="N1269" s="71" t="n">
        <f aca="false">G1269*Assumptions!$B$7</f>
        <v>-345869.667</v>
      </c>
      <c r="O1269" s="71" t="n">
        <f aca="false">K1269*Assumptions!$B$7</f>
        <v>-391493.583751428</v>
      </c>
      <c r="P1269" s="68" t="n">
        <f aca="false">P1268+G1269</f>
        <v>18020.78545</v>
      </c>
      <c r="Q1269" s="68" t="n">
        <f aca="false">MAX(Q1268,P1269)</f>
        <v>18064.76125</v>
      </c>
      <c r="R1269" s="68" t="n">
        <f aca="false">Q1269-P1269</f>
        <v>43.9758000000002</v>
      </c>
      <c r="S1269" s="68" t="n">
        <f aca="false">S1268+K1269</f>
        <v>10553.5756868821</v>
      </c>
      <c r="T1269" s="68" t="n">
        <f aca="false">MAX(T1268,S1269)</f>
        <v>10603.3523663165</v>
      </c>
      <c r="U1269" s="68" t="n">
        <f aca="false">T1269-S1269</f>
        <v>49.7766794343843</v>
      </c>
      <c r="V1269" s="70" t="n">
        <f aca="false">V1268+F1269</f>
        <v>2.79060000000001</v>
      </c>
      <c r="W1269" s="70" t="n">
        <f aca="false">MAX(W1268,V1269)</f>
        <v>2.79460000000001</v>
      </c>
      <c r="X1269" s="70" t="n">
        <f aca="false">W1269-V1269</f>
        <v>0.004</v>
      </c>
      <c r="Y1269" s="70" t="n">
        <f aca="false">Y1268+M1269</f>
        <v>2.46134270355912</v>
      </c>
      <c r="Z1269" s="70" t="n">
        <f aca="false">MAX(Z1268,Y1269)</f>
        <v>2.46559848609907</v>
      </c>
      <c r="AA1269" s="70" t="n">
        <f aca="false">Z1269-Y1269</f>
        <v>0.0042557825399494</v>
      </c>
      <c r="AB1269" s="72" t="n">
        <f aca="false">AB1268*(1+F1269)</f>
        <v>13.9540831648032</v>
      </c>
      <c r="AC1269" s="73" t="n">
        <f aca="false">MAX(AC1268,AB1269)</f>
        <v>14.010123659441</v>
      </c>
      <c r="AD1269" s="70" t="n">
        <f aca="false">1-AB1269/AC1269</f>
        <v>0.00399999999999989</v>
      </c>
      <c r="AE1269" s="73" t="n">
        <f aca="false">AE1268*(1+M1269)</f>
        <v>10.0454707322225</v>
      </c>
      <c r="AF1269" s="73" t="n">
        <f aca="false">MAX(AF1268,AE1269)</f>
        <v>10.0884047891803</v>
      </c>
      <c r="AG1269" s="70" t="n">
        <f aca="false">1-AE1269/AF1269</f>
        <v>0.00425578253994918</v>
      </c>
      <c r="AH1269" s="74" t="n">
        <f aca="false">IF(R1269&gt;0,AH1268+1,0)</f>
        <v>1</v>
      </c>
      <c r="AI1269" s="74" t="n">
        <f aca="false">IF(U1269&gt;0,AI1268+1,0)</f>
        <v>1</v>
      </c>
      <c r="AJ1269" s="74" t="n">
        <f aca="false">IF(G1269&gt;0,AJ1268+1,0)</f>
        <v>0</v>
      </c>
      <c r="AK1269" s="74" t="n">
        <f aca="false">IF(G1269&lt;=0,AK1268+1,0)</f>
        <v>1</v>
      </c>
      <c r="AL1269" s="74" t="n">
        <f aca="false">IF(K1269&gt;0,AL1268+1,0)</f>
        <v>0</v>
      </c>
      <c r="AM1269" s="74" t="n">
        <f aca="false">IF(K1269&lt;=0,AM1268+1,0)</f>
        <v>1</v>
      </c>
    </row>
    <row r="1270" customFormat="false" ht="15" hidden="false" customHeight="false" outlineLevel="0" collapsed="false">
      <c r="A1270" s="61" t="n">
        <v>1269</v>
      </c>
      <c r="B1270" s="62" t="n">
        <v>43684.40625</v>
      </c>
      <c r="C1270" s="63" t="n">
        <f aca="false">YEAR(B1270)</f>
        <v>2019</v>
      </c>
      <c r="D1270" s="32" t="s">
        <v>276</v>
      </c>
      <c r="E1270" s="64" t="n">
        <v>10950.35</v>
      </c>
      <c r="F1270" s="65" t="n">
        <v>-0.0033</v>
      </c>
      <c r="G1270" s="66" t="n">
        <v>-36.136155</v>
      </c>
      <c r="H1270" s="67" t="n">
        <f aca="false">E1270+IF(D1270="Long",1,-1)*G1270</f>
        <v>10986.486155</v>
      </c>
      <c r="I1270" s="68" t="n">
        <f aca="false">Assumptions!$B$58</f>
        <v>5.35750011455817</v>
      </c>
      <c r="J1270" s="68" t="n">
        <f aca="false">INDEX(Yearly!$L$5:$L$22,MATCH(C1270,Yearly!$A$5:$A$22,0))</f>
        <v>0.443379319825504</v>
      </c>
      <c r="K1270" s="68" t="n">
        <f aca="false">G1270-I1270-J1270</f>
        <v>-41.9370344343837</v>
      </c>
      <c r="L1270" s="69" t="n">
        <f aca="false">(I1270+J1270)/Assumptions!$B$8</f>
        <v>0.000255782539949322</v>
      </c>
      <c r="M1270" s="70" t="n">
        <f aca="false">F1270-L1270</f>
        <v>-0.00355578253994932</v>
      </c>
      <c r="N1270" s="71" t="n">
        <f aca="false">G1270*Assumptions!$B$7</f>
        <v>-284210.859075</v>
      </c>
      <c r="O1270" s="71" t="n">
        <f aca="false">K1270*Assumptions!$B$7</f>
        <v>-329834.775826428</v>
      </c>
      <c r="P1270" s="68" t="n">
        <f aca="false">P1269+G1270</f>
        <v>17984.649295</v>
      </c>
      <c r="Q1270" s="68" t="n">
        <f aca="false">MAX(Q1269,P1270)</f>
        <v>18064.76125</v>
      </c>
      <c r="R1270" s="68" t="n">
        <f aca="false">Q1270-P1270</f>
        <v>80.1119550000003</v>
      </c>
      <c r="S1270" s="68" t="n">
        <f aca="false">S1269+K1270</f>
        <v>10511.6386524477</v>
      </c>
      <c r="T1270" s="68" t="n">
        <f aca="false">MAX(T1269,S1270)</f>
        <v>10603.3523663165</v>
      </c>
      <c r="U1270" s="68" t="n">
        <f aca="false">T1270-S1270</f>
        <v>91.7137138687685</v>
      </c>
      <c r="V1270" s="70" t="n">
        <f aca="false">V1269+F1270</f>
        <v>2.78730000000001</v>
      </c>
      <c r="W1270" s="70" t="n">
        <f aca="false">MAX(W1269,V1270)</f>
        <v>2.79460000000001</v>
      </c>
      <c r="X1270" s="70" t="n">
        <f aca="false">W1270-V1270</f>
        <v>0.00729999999999986</v>
      </c>
      <c r="Y1270" s="70" t="n">
        <f aca="false">Y1269+M1270</f>
        <v>2.45778692101917</v>
      </c>
      <c r="Z1270" s="70" t="n">
        <f aca="false">MAX(Z1269,Y1270)</f>
        <v>2.46559848609907</v>
      </c>
      <c r="AA1270" s="70" t="n">
        <f aca="false">Z1270-Y1270</f>
        <v>0.00781156507989866</v>
      </c>
      <c r="AB1270" s="72" t="n">
        <f aca="false">AB1269*(1+F1270)</f>
        <v>13.9080346903594</v>
      </c>
      <c r="AC1270" s="73" t="n">
        <f aca="false">MAX(AC1269,AB1270)</f>
        <v>14.010123659441</v>
      </c>
      <c r="AD1270" s="70" t="n">
        <f aca="false">1-AB1270/AC1270</f>
        <v>0.00728679999999993</v>
      </c>
      <c r="AE1270" s="73" t="n">
        <f aca="false">AE1269*(1+M1270)</f>
        <v>10.0097512227873</v>
      </c>
      <c r="AF1270" s="73" t="n">
        <f aca="false">MAX(AF1269,AE1270)</f>
        <v>10.0884047891803</v>
      </c>
      <c r="AG1270" s="70" t="n">
        <f aca="false">1-AE1270/AF1270</f>
        <v>0.00779643244264916</v>
      </c>
      <c r="AH1270" s="74" t="n">
        <f aca="false">IF(R1270&gt;0,AH1269+1,0)</f>
        <v>2</v>
      </c>
      <c r="AI1270" s="74" t="n">
        <f aca="false">IF(U1270&gt;0,AI1269+1,0)</f>
        <v>2</v>
      </c>
      <c r="AJ1270" s="74" t="n">
        <f aca="false">IF(G1270&gt;0,AJ1269+1,0)</f>
        <v>0</v>
      </c>
      <c r="AK1270" s="74" t="n">
        <f aca="false">IF(G1270&lt;=0,AK1269+1,0)</f>
        <v>2</v>
      </c>
      <c r="AL1270" s="74" t="n">
        <f aca="false">IF(K1270&gt;0,AL1269+1,0)</f>
        <v>0</v>
      </c>
      <c r="AM1270" s="74" t="n">
        <f aca="false">IF(K1270&lt;=0,AM1269+1,0)</f>
        <v>2</v>
      </c>
    </row>
    <row r="1271" customFormat="false" ht="15" hidden="false" customHeight="false" outlineLevel="0" collapsed="false">
      <c r="A1271" s="61" t="n">
        <v>1270</v>
      </c>
      <c r="B1271" s="62" t="n">
        <v>43685.6145833333</v>
      </c>
      <c r="C1271" s="63" t="n">
        <f aca="false">YEAR(B1271)</f>
        <v>2019</v>
      </c>
      <c r="D1271" s="32" t="s">
        <v>277</v>
      </c>
      <c r="E1271" s="64" t="n">
        <v>10986.2</v>
      </c>
      <c r="F1271" s="65" t="n">
        <v>-0.002</v>
      </c>
      <c r="G1271" s="66" t="n">
        <v>-21.9724</v>
      </c>
      <c r="H1271" s="67" t="n">
        <f aca="false">E1271+IF(D1271="Long",1,-1)*G1271</f>
        <v>10964.2276</v>
      </c>
      <c r="I1271" s="68" t="n">
        <f aca="false">Assumptions!$B$58</f>
        <v>5.35750011455817</v>
      </c>
      <c r="J1271" s="68" t="n">
        <f aca="false">INDEX(Yearly!$L$5:$L$22,MATCH(C1271,Yearly!$A$5:$A$22,0))</f>
        <v>0.443379319825504</v>
      </c>
      <c r="K1271" s="68" t="n">
        <f aca="false">G1271-I1271-J1271</f>
        <v>-27.7732794343837</v>
      </c>
      <c r="L1271" s="69" t="n">
        <f aca="false">(I1271+J1271)/Assumptions!$B$8</f>
        <v>0.000255782539949322</v>
      </c>
      <c r="M1271" s="70" t="n">
        <f aca="false">F1271-L1271</f>
        <v>-0.00225578253994932</v>
      </c>
      <c r="N1271" s="71" t="n">
        <f aca="false">G1271*Assumptions!$B$7</f>
        <v>-172812.926</v>
      </c>
      <c r="O1271" s="71" t="n">
        <f aca="false">K1271*Assumptions!$B$7</f>
        <v>-218436.842751428</v>
      </c>
      <c r="P1271" s="68" t="n">
        <f aca="false">P1270+G1271</f>
        <v>17962.676895</v>
      </c>
      <c r="Q1271" s="68" t="n">
        <f aca="false">MAX(Q1270,P1271)</f>
        <v>18064.76125</v>
      </c>
      <c r="R1271" s="68" t="n">
        <f aca="false">Q1271-P1271</f>
        <v>102.084354999999</v>
      </c>
      <c r="S1271" s="68" t="n">
        <f aca="false">S1270+K1271</f>
        <v>10483.8653730134</v>
      </c>
      <c r="T1271" s="68" t="n">
        <f aca="false">MAX(T1270,S1271)</f>
        <v>10603.3523663165</v>
      </c>
      <c r="U1271" s="68" t="n">
        <f aca="false">T1271-S1271</f>
        <v>119.486993303151</v>
      </c>
      <c r="V1271" s="70" t="n">
        <f aca="false">V1270+F1271</f>
        <v>2.78530000000001</v>
      </c>
      <c r="W1271" s="70" t="n">
        <f aca="false">MAX(W1270,V1271)</f>
        <v>2.79460000000001</v>
      </c>
      <c r="X1271" s="70" t="n">
        <f aca="false">W1271-V1271</f>
        <v>0.00929999999999964</v>
      </c>
      <c r="Y1271" s="70" t="n">
        <f aca="false">Y1270+M1271</f>
        <v>2.45553113847922</v>
      </c>
      <c r="Z1271" s="70" t="n">
        <f aca="false">MAX(Z1270,Y1271)</f>
        <v>2.46559848609907</v>
      </c>
      <c r="AA1271" s="70" t="n">
        <f aca="false">Z1271-Y1271</f>
        <v>0.0100673476198478</v>
      </c>
      <c r="AB1271" s="72" t="n">
        <f aca="false">AB1270*(1+F1271)</f>
        <v>13.8802186209786</v>
      </c>
      <c r="AC1271" s="73" t="n">
        <f aca="false">MAX(AC1270,AB1271)</f>
        <v>14.010123659441</v>
      </c>
      <c r="AD1271" s="70" t="n">
        <f aca="false">1-AB1271/AC1271</f>
        <v>0.00927222640000003</v>
      </c>
      <c r="AE1271" s="73" t="n">
        <f aca="false">AE1270*(1+M1271)</f>
        <v>9.98717140074973</v>
      </c>
      <c r="AF1271" s="73" t="n">
        <f aca="false">MAX(AF1270,AE1271)</f>
        <v>10.0884047891803</v>
      </c>
      <c r="AG1271" s="70" t="n">
        <f aca="false">1-AE1271/AF1271</f>
        <v>0.0100346279264204</v>
      </c>
      <c r="AH1271" s="74" t="n">
        <f aca="false">IF(R1271&gt;0,AH1270+1,0)</f>
        <v>3</v>
      </c>
      <c r="AI1271" s="74" t="n">
        <f aca="false">IF(U1271&gt;0,AI1270+1,0)</f>
        <v>3</v>
      </c>
      <c r="AJ1271" s="74" t="n">
        <f aca="false">IF(G1271&gt;0,AJ1270+1,0)</f>
        <v>0</v>
      </c>
      <c r="AK1271" s="74" t="n">
        <f aca="false">IF(G1271&lt;=0,AK1270+1,0)</f>
        <v>3</v>
      </c>
      <c r="AL1271" s="74" t="n">
        <f aca="false">IF(K1271&gt;0,AL1270+1,0)</f>
        <v>0</v>
      </c>
      <c r="AM1271" s="74" t="n">
        <f aca="false">IF(K1271&lt;=0,AM1270+1,0)</f>
        <v>3</v>
      </c>
    </row>
    <row r="1272" customFormat="false" ht="15" hidden="false" customHeight="false" outlineLevel="0" collapsed="false">
      <c r="A1272" s="61" t="n">
        <v>1271</v>
      </c>
      <c r="B1272" s="62" t="n">
        <v>43690.6145833333</v>
      </c>
      <c r="C1272" s="63" t="n">
        <f aca="false">YEAR(B1272)</f>
        <v>2019</v>
      </c>
      <c r="D1272" s="32" t="s">
        <v>276</v>
      </c>
      <c r="E1272" s="64" t="n">
        <v>10964.2</v>
      </c>
      <c r="F1272" s="65" t="n">
        <v>-0.0066</v>
      </c>
      <c r="G1272" s="66" t="n">
        <v>-72.36372</v>
      </c>
      <c r="H1272" s="67" t="n">
        <f aca="false">E1272+IF(D1272="Long",1,-1)*G1272</f>
        <v>11036.56372</v>
      </c>
      <c r="I1272" s="68" t="n">
        <f aca="false">Assumptions!$B$58</f>
        <v>5.35750011455817</v>
      </c>
      <c r="J1272" s="68" t="n">
        <f aca="false">INDEX(Yearly!$L$5:$L$22,MATCH(C1272,Yearly!$A$5:$A$22,0))</f>
        <v>0.443379319825504</v>
      </c>
      <c r="K1272" s="68" t="n">
        <f aca="false">G1272-I1272-J1272</f>
        <v>-78.1645994343837</v>
      </c>
      <c r="L1272" s="69" t="n">
        <f aca="false">(I1272+J1272)/Assumptions!$B$8</f>
        <v>0.000255782539949322</v>
      </c>
      <c r="M1272" s="70" t="n">
        <f aca="false">F1272-L1272</f>
        <v>-0.00685578253994932</v>
      </c>
      <c r="N1272" s="71" t="n">
        <f aca="false">G1272*Assumptions!$B$7</f>
        <v>-569140.6578</v>
      </c>
      <c r="O1272" s="71" t="n">
        <f aca="false">K1272*Assumptions!$B$7</f>
        <v>-614764.574551428</v>
      </c>
      <c r="P1272" s="68" t="n">
        <f aca="false">P1271+G1272</f>
        <v>17890.313175</v>
      </c>
      <c r="Q1272" s="68" t="n">
        <f aca="false">MAX(Q1271,P1272)</f>
        <v>18064.76125</v>
      </c>
      <c r="R1272" s="68" t="n">
        <f aca="false">Q1272-P1272</f>
        <v>174.448075</v>
      </c>
      <c r="S1272" s="68" t="n">
        <f aca="false">S1271+K1272</f>
        <v>10405.700773579</v>
      </c>
      <c r="T1272" s="68" t="n">
        <f aca="false">MAX(T1271,S1272)</f>
        <v>10603.3523663165</v>
      </c>
      <c r="U1272" s="68" t="n">
        <f aca="false">T1272-S1272</f>
        <v>197.651592737535</v>
      </c>
      <c r="V1272" s="70" t="n">
        <f aca="false">V1271+F1272</f>
        <v>2.77870000000001</v>
      </c>
      <c r="W1272" s="70" t="n">
        <f aca="false">MAX(W1271,V1272)</f>
        <v>2.79460000000001</v>
      </c>
      <c r="X1272" s="70" t="n">
        <f aca="false">W1272-V1272</f>
        <v>0.0158999999999998</v>
      </c>
      <c r="Y1272" s="70" t="n">
        <f aca="false">Y1271+M1272</f>
        <v>2.44867535593927</v>
      </c>
      <c r="Z1272" s="70" t="n">
        <f aca="false">MAX(Z1271,Y1272)</f>
        <v>2.46559848609907</v>
      </c>
      <c r="AA1272" s="70" t="n">
        <f aca="false">Z1272-Y1272</f>
        <v>0.016923130159797</v>
      </c>
      <c r="AB1272" s="72" t="n">
        <f aca="false">AB1271*(1+F1272)</f>
        <v>13.7886091780802</v>
      </c>
      <c r="AC1272" s="73" t="n">
        <f aca="false">MAX(AC1271,AB1272)</f>
        <v>14.010123659441</v>
      </c>
      <c r="AD1272" s="70" t="n">
        <f aca="false">1-AB1272/AC1272</f>
        <v>0.01581102970576</v>
      </c>
      <c r="AE1272" s="73" t="n">
        <f aca="false">AE1271*(1+M1272)</f>
        <v>9.91870152543698</v>
      </c>
      <c r="AF1272" s="73" t="n">
        <f aca="false">MAX(AF1271,AE1272)</f>
        <v>10.0884047891803</v>
      </c>
      <c r="AG1272" s="70" t="n">
        <f aca="false">1-AE1272/AF1272</f>
        <v>0.0168216152394369</v>
      </c>
      <c r="AH1272" s="74" t="n">
        <f aca="false">IF(R1272&gt;0,AH1271+1,0)</f>
        <v>4</v>
      </c>
      <c r="AI1272" s="74" t="n">
        <f aca="false">IF(U1272&gt;0,AI1271+1,0)</f>
        <v>4</v>
      </c>
      <c r="AJ1272" s="74" t="n">
        <f aca="false">IF(G1272&gt;0,AJ1271+1,0)</f>
        <v>0</v>
      </c>
      <c r="AK1272" s="74" t="n">
        <f aca="false">IF(G1272&lt;=0,AK1271+1,0)</f>
        <v>4</v>
      </c>
      <c r="AL1272" s="74" t="n">
        <f aca="false">IF(K1272&gt;0,AL1271+1,0)</f>
        <v>0</v>
      </c>
      <c r="AM1272" s="74" t="n">
        <f aca="false">IF(K1272&lt;=0,AM1271+1,0)</f>
        <v>4</v>
      </c>
    </row>
    <row r="1273" customFormat="false" ht="15" hidden="false" customHeight="false" outlineLevel="0" collapsed="false">
      <c r="A1273" s="61" t="n">
        <v>1272</v>
      </c>
      <c r="B1273" s="62" t="n">
        <v>43691.4479166667</v>
      </c>
      <c r="C1273" s="63" t="n">
        <f aca="false">YEAR(B1273)</f>
        <v>2019</v>
      </c>
      <c r="D1273" s="32" t="s">
        <v>277</v>
      </c>
      <c r="E1273" s="64" t="n">
        <v>11036.5</v>
      </c>
      <c r="F1273" s="65" t="n">
        <v>-0.0062</v>
      </c>
      <c r="G1273" s="66" t="n">
        <v>-68.4263</v>
      </c>
      <c r="H1273" s="67" t="n">
        <f aca="false">E1273+IF(D1273="Long",1,-1)*G1273</f>
        <v>10968.0737</v>
      </c>
      <c r="I1273" s="68" t="n">
        <f aca="false">Assumptions!$B$58</f>
        <v>5.35750011455817</v>
      </c>
      <c r="J1273" s="68" t="n">
        <f aca="false">INDEX(Yearly!$L$5:$L$22,MATCH(C1273,Yearly!$A$5:$A$22,0))</f>
        <v>0.443379319825504</v>
      </c>
      <c r="K1273" s="68" t="n">
        <f aca="false">G1273-I1273-J1273</f>
        <v>-74.2271794343837</v>
      </c>
      <c r="L1273" s="69" t="n">
        <f aca="false">(I1273+J1273)/Assumptions!$B$8</f>
        <v>0.000255782539949322</v>
      </c>
      <c r="M1273" s="70" t="n">
        <f aca="false">F1273-L1273</f>
        <v>-0.00645578253994932</v>
      </c>
      <c r="N1273" s="71" t="n">
        <f aca="false">G1273*Assumptions!$B$7</f>
        <v>-538172.8495</v>
      </c>
      <c r="O1273" s="71" t="n">
        <f aca="false">K1273*Assumptions!$B$7</f>
        <v>-583796.766251428</v>
      </c>
      <c r="P1273" s="68" t="n">
        <f aca="false">P1272+G1273</f>
        <v>17821.886875</v>
      </c>
      <c r="Q1273" s="68" t="n">
        <f aca="false">MAX(Q1272,P1273)</f>
        <v>18064.76125</v>
      </c>
      <c r="R1273" s="68" t="n">
        <f aca="false">Q1273-P1273</f>
        <v>242.874374999999</v>
      </c>
      <c r="S1273" s="68" t="n">
        <f aca="false">S1272+K1273</f>
        <v>10331.4735941446</v>
      </c>
      <c r="T1273" s="68" t="n">
        <f aca="false">MAX(T1272,S1273)</f>
        <v>10603.3523663165</v>
      </c>
      <c r="U1273" s="68" t="n">
        <f aca="false">T1273-S1273</f>
        <v>271.878772171918</v>
      </c>
      <c r="V1273" s="70" t="n">
        <f aca="false">V1272+F1273</f>
        <v>2.77250000000001</v>
      </c>
      <c r="W1273" s="70" t="n">
        <f aca="false">MAX(W1272,V1273)</f>
        <v>2.79460000000001</v>
      </c>
      <c r="X1273" s="70" t="n">
        <f aca="false">W1273-V1273</f>
        <v>0.0221</v>
      </c>
      <c r="Y1273" s="70" t="n">
        <f aca="false">Y1272+M1273</f>
        <v>2.44221957339932</v>
      </c>
      <c r="Z1273" s="70" t="n">
        <f aca="false">MAX(Z1272,Y1273)</f>
        <v>2.46559848609907</v>
      </c>
      <c r="AA1273" s="70" t="n">
        <f aca="false">Z1273-Y1273</f>
        <v>0.0233789126997461</v>
      </c>
      <c r="AB1273" s="72" t="n">
        <f aca="false">AB1272*(1+F1273)</f>
        <v>13.7031198011761</v>
      </c>
      <c r="AC1273" s="73" t="n">
        <f aca="false">MAX(AC1272,AB1273)</f>
        <v>14.010123659441</v>
      </c>
      <c r="AD1273" s="70" t="n">
        <f aca="false">1-AB1273/AC1273</f>
        <v>0.0219130013215842</v>
      </c>
      <c r="AE1273" s="73" t="n">
        <f aca="false">AE1272*(1+M1273)</f>
        <v>9.8546685453101</v>
      </c>
      <c r="AF1273" s="73" t="n">
        <f aca="false">MAX(AF1272,AE1273)</f>
        <v>10.0884047891803</v>
      </c>
      <c r="AG1273" s="70" t="n">
        <f aca="false">1-AE1273/AF1273</f>
        <v>0.0231688010894296</v>
      </c>
      <c r="AH1273" s="74" t="n">
        <f aca="false">IF(R1273&gt;0,AH1272+1,0)</f>
        <v>5</v>
      </c>
      <c r="AI1273" s="74" t="n">
        <f aca="false">IF(U1273&gt;0,AI1272+1,0)</f>
        <v>5</v>
      </c>
      <c r="AJ1273" s="74" t="n">
        <f aca="false">IF(G1273&gt;0,AJ1272+1,0)</f>
        <v>0</v>
      </c>
      <c r="AK1273" s="74" t="n">
        <f aca="false">IF(G1273&lt;=0,AK1272+1,0)</f>
        <v>5</v>
      </c>
      <c r="AL1273" s="74" t="n">
        <f aca="false">IF(K1273&gt;0,AL1272+1,0)</f>
        <v>0</v>
      </c>
      <c r="AM1273" s="74" t="n">
        <f aca="false">IF(K1273&lt;=0,AM1272+1,0)</f>
        <v>5</v>
      </c>
    </row>
    <row r="1274" customFormat="false" ht="15" hidden="false" customHeight="false" outlineLevel="0" collapsed="false">
      <c r="A1274" s="61" t="n">
        <v>1273</v>
      </c>
      <c r="B1274" s="62" t="n">
        <v>43693.40625</v>
      </c>
      <c r="C1274" s="63" t="n">
        <f aca="false">YEAR(B1274)</f>
        <v>2019</v>
      </c>
      <c r="D1274" s="32" t="s">
        <v>276</v>
      </c>
      <c r="E1274" s="64" t="n">
        <v>10968.55</v>
      </c>
      <c r="F1274" s="65" t="n">
        <v>-0.004</v>
      </c>
      <c r="G1274" s="66" t="n">
        <v>-43.8742</v>
      </c>
      <c r="H1274" s="67" t="n">
        <f aca="false">E1274+IF(D1274="Long",1,-1)*G1274</f>
        <v>11012.4242</v>
      </c>
      <c r="I1274" s="68" t="n">
        <f aca="false">Assumptions!$B$58</f>
        <v>5.35750011455817</v>
      </c>
      <c r="J1274" s="68" t="n">
        <f aca="false">INDEX(Yearly!$L$5:$L$22,MATCH(C1274,Yearly!$A$5:$A$22,0))</f>
        <v>0.443379319825504</v>
      </c>
      <c r="K1274" s="68" t="n">
        <f aca="false">G1274-I1274-J1274</f>
        <v>-49.6750794343837</v>
      </c>
      <c r="L1274" s="69" t="n">
        <f aca="false">(I1274+J1274)/Assumptions!$B$8</f>
        <v>0.000255782539949322</v>
      </c>
      <c r="M1274" s="70" t="n">
        <f aca="false">F1274-L1274</f>
        <v>-0.00425578253994932</v>
      </c>
      <c r="N1274" s="71" t="n">
        <f aca="false">G1274*Assumptions!$B$7</f>
        <v>-345070.583</v>
      </c>
      <c r="O1274" s="71" t="n">
        <f aca="false">K1274*Assumptions!$B$7</f>
        <v>-390694.499751428</v>
      </c>
      <c r="P1274" s="68" t="n">
        <f aca="false">P1273+G1274</f>
        <v>17778.012675</v>
      </c>
      <c r="Q1274" s="68" t="n">
        <f aca="false">MAX(Q1273,P1274)</f>
        <v>18064.76125</v>
      </c>
      <c r="R1274" s="68" t="n">
        <f aca="false">Q1274-P1274</f>
        <v>286.748574999998</v>
      </c>
      <c r="S1274" s="68" t="n">
        <f aca="false">S1273+K1274</f>
        <v>10281.7985147102</v>
      </c>
      <c r="T1274" s="68" t="n">
        <f aca="false">MAX(T1273,S1274)</f>
        <v>10603.3523663165</v>
      </c>
      <c r="U1274" s="68" t="n">
        <f aca="false">T1274-S1274</f>
        <v>321.553851606303</v>
      </c>
      <c r="V1274" s="70" t="n">
        <f aca="false">V1273+F1274</f>
        <v>2.76850000000001</v>
      </c>
      <c r="W1274" s="70" t="n">
        <f aca="false">MAX(W1273,V1274)</f>
        <v>2.79460000000001</v>
      </c>
      <c r="X1274" s="70" t="n">
        <f aca="false">W1274-V1274</f>
        <v>0.0261</v>
      </c>
      <c r="Y1274" s="70" t="n">
        <f aca="false">Y1273+M1274</f>
        <v>2.43796379085937</v>
      </c>
      <c r="Z1274" s="70" t="n">
        <f aca="false">MAX(Z1273,Y1274)</f>
        <v>2.46559848609907</v>
      </c>
      <c r="AA1274" s="70" t="n">
        <f aca="false">Z1274-Y1274</f>
        <v>0.0276346952396955</v>
      </c>
      <c r="AB1274" s="72" t="n">
        <f aca="false">AB1273*(1+F1274)</f>
        <v>13.6483073219714</v>
      </c>
      <c r="AC1274" s="73" t="n">
        <f aca="false">MAX(AC1273,AB1274)</f>
        <v>14.010123659441</v>
      </c>
      <c r="AD1274" s="70" t="n">
        <f aca="false">1-AB1274/AC1274</f>
        <v>0.0258253493162979</v>
      </c>
      <c r="AE1274" s="73" t="n">
        <f aca="false">AE1273*(1+M1274)</f>
        <v>9.81272921897798</v>
      </c>
      <c r="AF1274" s="73" t="n">
        <f aca="false">MAX(AF1273,AE1274)</f>
        <v>10.0884047891803</v>
      </c>
      <c r="AG1274" s="70" t="n">
        <f aca="false">1-AE1274/AF1274</f>
        <v>0.027325982250231</v>
      </c>
      <c r="AH1274" s="74" t="n">
        <f aca="false">IF(R1274&gt;0,AH1273+1,0)</f>
        <v>6</v>
      </c>
      <c r="AI1274" s="74" t="n">
        <f aca="false">IF(U1274&gt;0,AI1273+1,0)</f>
        <v>6</v>
      </c>
      <c r="AJ1274" s="74" t="n">
        <f aca="false">IF(G1274&gt;0,AJ1273+1,0)</f>
        <v>0</v>
      </c>
      <c r="AK1274" s="74" t="n">
        <f aca="false">IF(G1274&lt;=0,AK1273+1,0)</f>
        <v>6</v>
      </c>
      <c r="AL1274" s="74" t="n">
        <f aca="false">IF(K1274&gt;0,AL1273+1,0)</f>
        <v>0</v>
      </c>
      <c r="AM1274" s="74" t="n">
        <f aca="false">IF(K1274&lt;=0,AM1273+1,0)</f>
        <v>6</v>
      </c>
    </row>
    <row r="1275" customFormat="false" ht="15" hidden="false" customHeight="false" outlineLevel="0" collapsed="false">
      <c r="A1275" s="61" t="n">
        <v>1274</v>
      </c>
      <c r="B1275" s="62" t="n">
        <v>43693.4895833333</v>
      </c>
      <c r="C1275" s="63" t="n">
        <f aca="false">YEAR(B1275)</f>
        <v>2019</v>
      </c>
      <c r="D1275" s="32" t="s">
        <v>277</v>
      </c>
      <c r="E1275" s="64" t="n">
        <v>11012.95</v>
      </c>
      <c r="F1275" s="65" t="n">
        <v>-0.0009</v>
      </c>
      <c r="G1275" s="66" t="n">
        <v>-9.911655</v>
      </c>
      <c r="H1275" s="67" t="n">
        <f aca="false">E1275+IF(D1275="Long",1,-1)*G1275</f>
        <v>11003.038345</v>
      </c>
      <c r="I1275" s="68" t="n">
        <f aca="false">Assumptions!$B$58</f>
        <v>5.35750011455817</v>
      </c>
      <c r="J1275" s="68" t="n">
        <f aca="false">INDEX(Yearly!$L$5:$L$22,MATCH(C1275,Yearly!$A$5:$A$22,0))</f>
        <v>0.443379319825504</v>
      </c>
      <c r="K1275" s="68" t="n">
        <f aca="false">G1275-I1275-J1275</f>
        <v>-15.7125344343837</v>
      </c>
      <c r="L1275" s="69" t="n">
        <f aca="false">(I1275+J1275)/Assumptions!$B$8</f>
        <v>0.000255782539949322</v>
      </c>
      <c r="M1275" s="70" t="n">
        <f aca="false">F1275-L1275</f>
        <v>-0.00115578253994932</v>
      </c>
      <c r="N1275" s="71" t="n">
        <f aca="false">G1275*Assumptions!$B$7</f>
        <v>-77955.166575</v>
      </c>
      <c r="O1275" s="71" t="n">
        <f aca="false">K1275*Assumptions!$B$7</f>
        <v>-123579.083326428</v>
      </c>
      <c r="P1275" s="68" t="n">
        <f aca="false">P1274+G1275</f>
        <v>17768.10102</v>
      </c>
      <c r="Q1275" s="68" t="n">
        <f aca="false">MAX(Q1274,P1275)</f>
        <v>18064.76125</v>
      </c>
      <c r="R1275" s="68" t="n">
        <f aca="false">Q1275-P1275</f>
        <v>296.660229999998</v>
      </c>
      <c r="S1275" s="68" t="n">
        <f aca="false">S1274+K1275</f>
        <v>10266.0859802758</v>
      </c>
      <c r="T1275" s="68" t="n">
        <f aca="false">MAX(T1274,S1275)</f>
        <v>10603.3523663165</v>
      </c>
      <c r="U1275" s="68" t="n">
        <f aca="false">T1275-S1275</f>
        <v>337.266386040687</v>
      </c>
      <c r="V1275" s="70" t="n">
        <f aca="false">V1274+F1275</f>
        <v>2.76760000000001</v>
      </c>
      <c r="W1275" s="70" t="n">
        <f aca="false">MAX(W1274,V1275)</f>
        <v>2.79460000000001</v>
      </c>
      <c r="X1275" s="70" t="n">
        <f aca="false">W1275-V1275</f>
        <v>0.0270000000000001</v>
      </c>
      <c r="Y1275" s="70" t="n">
        <f aca="false">Y1274+M1275</f>
        <v>2.43680800831942</v>
      </c>
      <c r="Z1275" s="70" t="n">
        <f aca="false">MAX(Z1274,Y1275)</f>
        <v>2.46559848609907</v>
      </c>
      <c r="AA1275" s="70" t="n">
        <f aca="false">Z1275-Y1275</f>
        <v>0.0287904777796451</v>
      </c>
      <c r="AB1275" s="72" t="n">
        <f aca="false">AB1274*(1+F1275)</f>
        <v>13.6360238453816</v>
      </c>
      <c r="AC1275" s="73" t="n">
        <f aca="false">MAX(AC1274,AB1275)</f>
        <v>14.010123659441</v>
      </c>
      <c r="AD1275" s="70" t="n">
        <f aca="false">1-AB1275/AC1275</f>
        <v>0.0267021065019132</v>
      </c>
      <c r="AE1275" s="73" t="n">
        <f aca="false">AE1274*(1+M1275)</f>
        <v>9.80138783787744</v>
      </c>
      <c r="AF1275" s="73" t="n">
        <f aca="false">MAX(AF1274,AE1275)</f>
        <v>10.0884047891803</v>
      </c>
      <c r="AG1275" s="70" t="n">
        <f aca="false">1-AE1275/AF1275</f>
        <v>0.0284501818970084</v>
      </c>
      <c r="AH1275" s="74" t="n">
        <f aca="false">IF(R1275&gt;0,AH1274+1,0)</f>
        <v>7</v>
      </c>
      <c r="AI1275" s="74" t="n">
        <f aca="false">IF(U1275&gt;0,AI1274+1,0)</f>
        <v>7</v>
      </c>
      <c r="AJ1275" s="74" t="n">
        <f aca="false">IF(G1275&gt;0,AJ1274+1,0)</f>
        <v>0</v>
      </c>
      <c r="AK1275" s="74" t="n">
        <f aca="false">IF(G1275&lt;=0,AK1274+1,0)</f>
        <v>7</v>
      </c>
      <c r="AL1275" s="74" t="n">
        <f aca="false">IF(K1275&gt;0,AL1274+1,0)</f>
        <v>0</v>
      </c>
      <c r="AM1275" s="74" t="n">
        <f aca="false">IF(K1275&lt;=0,AM1274+1,0)</f>
        <v>7</v>
      </c>
    </row>
    <row r="1276" customFormat="false" ht="15" hidden="false" customHeight="false" outlineLevel="0" collapsed="false">
      <c r="A1276" s="61" t="n">
        <v>1275</v>
      </c>
      <c r="B1276" s="62" t="n">
        <v>43697.4270833333</v>
      </c>
      <c r="C1276" s="63" t="n">
        <f aca="false">YEAR(B1276)</f>
        <v>2019</v>
      </c>
      <c r="D1276" s="32" t="s">
        <v>276</v>
      </c>
      <c r="E1276" s="64" t="n">
        <v>11002.9</v>
      </c>
      <c r="F1276" s="65" t="n">
        <v>-0.0039</v>
      </c>
      <c r="G1276" s="66" t="n">
        <v>-42.91131</v>
      </c>
      <c r="H1276" s="67" t="n">
        <f aca="false">E1276+IF(D1276="Long",1,-1)*G1276</f>
        <v>11045.81131</v>
      </c>
      <c r="I1276" s="68" t="n">
        <f aca="false">Assumptions!$B$58</f>
        <v>5.35750011455817</v>
      </c>
      <c r="J1276" s="68" t="n">
        <f aca="false">INDEX(Yearly!$L$5:$L$22,MATCH(C1276,Yearly!$A$5:$A$22,0))</f>
        <v>0.443379319825504</v>
      </c>
      <c r="K1276" s="68" t="n">
        <f aca="false">G1276-I1276-J1276</f>
        <v>-48.7121894343837</v>
      </c>
      <c r="L1276" s="69" t="n">
        <f aca="false">(I1276+J1276)/Assumptions!$B$8</f>
        <v>0.000255782539949322</v>
      </c>
      <c r="M1276" s="70" t="n">
        <f aca="false">F1276-L1276</f>
        <v>-0.00415578253994932</v>
      </c>
      <c r="N1276" s="71" t="n">
        <f aca="false">G1276*Assumptions!$B$7</f>
        <v>-337497.45315</v>
      </c>
      <c r="O1276" s="71" t="n">
        <f aca="false">K1276*Assumptions!$B$7</f>
        <v>-383121.369901428</v>
      </c>
      <c r="P1276" s="68" t="n">
        <f aca="false">P1275+G1276</f>
        <v>17725.18971</v>
      </c>
      <c r="Q1276" s="68" t="n">
        <f aca="false">MAX(Q1275,P1276)</f>
        <v>18064.76125</v>
      </c>
      <c r="R1276" s="68" t="n">
        <f aca="false">Q1276-P1276</f>
        <v>339.571539999997</v>
      </c>
      <c r="S1276" s="68" t="n">
        <f aca="false">S1275+K1276</f>
        <v>10217.3737908414</v>
      </c>
      <c r="T1276" s="68" t="n">
        <f aca="false">MAX(T1275,S1276)</f>
        <v>10603.3523663165</v>
      </c>
      <c r="U1276" s="68" t="n">
        <f aca="false">T1276-S1276</f>
        <v>385.97857547507</v>
      </c>
      <c r="V1276" s="70" t="n">
        <f aca="false">V1275+F1276</f>
        <v>2.76370000000001</v>
      </c>
      <c r="W1276" s="70" t="n">
        <f aca="false">MAX(W1275,V1276)</f>
        <v>2.79460000000001</v>
      </c>
      <c r="X1276" s="70" t="n">
        <f aca="false">W1276-V1276</f>
        <v>0.0308999999999999</v>
      </c>
      <c r="Y1276" s="70" t="n">
        <f aca="false">Y1275+M1276</f>
        <v>2.43265222577947</v>
      </c>
      <c r="Z1276" s="70" t="n">
        <f aca="false">MAX(Z1275,Y1276)</f>
        <v>2.46559848609907</v>
      </c>
      <c r="AA1276" s="70" t="n">
        <f aca="false">Z1276-Y1276</f>
        <v>0.0329462603195942</v>
      </c>
      <c r="AB1276" s="72" t="n">
        <f aca="false">AB1275*(1+F1276)</f>
        <v>13.5828433523846</v>
      </c>
      <c r="AC1276" s="73" t="n">
        <f aca="false">MAX(AC1275,AB1276)</f>
        <v>14.010123659441</v>
      </c>
      <c r="AD1276" s="70" t="n">
        <f aca="false">1-AB1276/AC1276</f>
        <v>0.0304979682865557</v>
      </c>
      <c r="AE1276" s="73" t="n">
        <f aca="false">AE1275*(1+M1276)</f>
        <v>9.76065540143351</v>
      </c>
      <c r="AF1276" s="73" t="n">
        <f aca="false">MAX(AF1275,AE1276)</f>
        <v>10.0884047891803</v>
      </c>
      <c r="AG1276" s="70" t="n">
        <f aca="false">1-AE1276/AF1276</f>
        <v>0.0324877316677719</v>
      </c>
      <c r="AH1276" s="74" t="n">
        <f aca="false">IF(R1276&gt;0,AH1275+1,0)</f>
        <v>8</v>
      </c>
      <c r="AI1276" s="74" t="n">
        <f aca="false">IF(U1276&gt;0,AI1275+1,0)</f>
        <v>8</v>
      </c>
      <c r="AJ1276" s="74" t="n">
        <f aca="false">IF(G1276&gt;0,AJ1275+1,0)</f>
        <v>0</v>
      </c>
      <c r="AK1276" s="74" t="n">
        <f aca="false">IF(G1276&lt;=0,AK1275+1,0)</f>
        <v>8</v>
      </c>
      <c r="AL1276" s="74" t="n">
        <f aca="false">IF(K1276&gt;0,AL1275+1,0)</f>
        <v>0</v>
      </c>
      <c r="AM1276" s="74" t="n">
        <f aca="false">IF(K1276&lt;=0,AM1275+1,0)</f>
        <v>8</v>
      </c>
    </row>
    <row r="1277" customFormat="false" ht="15" hidden="false" customHeight="false" outlineLevel="0" collapsed="false">
      <c r="A1277" s="61" t="n">
        <v>1276</v>
      </c>
      <c r="B1277" s="62" t="n">
        <v>43697.59375</v>
      </c>
      <c r="C1277" s="63" t="n">
        <f aca="false">YEAR(B1277)</f>
        <v>2019</v>
      </c>
      <c r="D1277" s="32" t="s">
        <v>277</v>
      </c>
      <c r="E1277" s="64" t="n">
        <v>11046.2</v>
      </c>
      <c r="F1277" s="65" t="n">
        <v>-0.0044</v>
      </c>
      <c r="G1277" s="66" t="n">
        <v>-48.60328</v>
      </c>
      <c r="H1277" s="67" t="n">
        <f aca="false">E1277+IF(D1277="Long",1,-1)*G1277</f>
        <v>10997.59672</v>
      </c>
      <c r="I1277" s="68" t="n">
        <f aca="false">Assumptions!$B$58</f>
        <v>5.35750011455817</v>
      </c>
      <c r="J1277" s="68" t="n">
        <f aca="false">INDEX(Yearly!$L$5:$L$22,MATCH(C1277,Yearly!$A$5:$A$22,0))</f>
        <v>0.443379319825504</v>
      </c>
      <c r="K1277" s="68" t="n">
        <f aca="false">G1277-I1277-J1277</f>
        <v>-54.4041594343837</v>
      </c>
      <c r="L1277" s="69" t="n">
        <f aca="false">(I1277+J1277)/Assumptions!$B$8</f>
        <v>0.000255782539949322</v>
      </c>
      <c r="M1277" s="70" t="n">
        <f aca="false">F1277-L1277</f>
        <v>-0.00465578253994932</v>
      </c>
      <c r="N1277" s="71" t="n">
        <f aca="false">G1277*Assumptions!$B$7</f>
        <v>-382264.7972</v>
      </c>
      <c r="O1277" s="71" t="n">
        <f aca="false">K1277*Assumptions!$B$7</f>
        <v>-427888.713951428</v>
      </c>
      <c r="P1277" s="68" t="n">
        <f aca="false">P1276+G1277</f>
        <v>17676.58643</v>
      </c>
      <c r="Q1277" s="68" t="n">
        <f aca="false">MAX(Q1276,P1277)</f>
        <v>18064.76125</v>
      </c>
      <c r="R1277" s="68" t="n">
        <f aca="false">Q1277-P1277</f>
        <v>388.174819999997</v>
      </c>
      <c r="S1277" s="68" t="n">
        <f aca="false">S1276+K1277</f>
        <v>10162.9696314071</v>
      </c>
      <c r="T1277" s="68" t="n">
        <f aca="false">MAX(T1276,S1277)</f>
        <v>10603.3523663165</v>
      </c>
      <c r="U1277" s="68" t="n">
        <f aca="false">T1277-S1277</f>
        <v>440.382734909454</v>
      </c>
      <c r="V1277" s="70" t="n">
        <f aca="false">V1276+F1277</f>
        <v>2.75930000000001</v>
      </c>
      <c r="W1277" s="70" t="n">
        <f aca="false">MAX(W1276,V1277)</f>
        <v>2.79460000000001</v>
      </c>
      <c r="X1277" s="70" t="n">
        <f aca="false">W1277-V1277</f>
        <v>0.0352999999999999</v>
      </c>
      <c r="Y1277" s="70" t="n">
        <f aca="false">Y1276+M1277</f>
        <v>2.42799644323953</v>
      </c>
      <c r="Z1277" s="70" t="n">
        <f aca="false">MAX(Z1276,Y1277)</f>
        <v>2.46559848609907</v>
      </c>
      <c r="AA1277" s="70" t="n">
        <f aca="false">Z1277-Y1277</f>
        <v>0.0376020428595436</v>
      </c>
      <c r="AB1277" s="72" t="n">
        <f aca="false">AB1276*(1+F1277)</f>
        <v>13.5230788416341</v>
      </c>
      <c r="AC1277" s="73" t="n">
        <f aca="false">MAX(AC1276,AB1277)</f>
        <v>14.010123659441</v>
      </c>
      <c r="AD1277" s="70" t="n">
        <f aca="false">1-AB1277/AC1277</f>
        <v>0.0347637772260949</v>
      </c>
      <c r="AE1277" s="73" t="n">
        <f aca="false">AE1276*(1+M1277)</f>
        <v>9.71521191243706</v>
      </c>
      <c r="AF1277" s="73" t="n">
        <f aca="false">MAX(AF1276,AE1277)</f>
        <v>10.0884047891803</v>
      </c>
      <c r="AG1277" s="70" t="n">
        <f aca="false">1-AE1277/AF1277</f>
        <v>0.0369922583938598</v>
      </c>
      <c r="AH1277" s="74" t="n">
        <f aca="false">IF(R1277&gt;0,AH1276+1,0)</f>
        <v>9</v>
      </c>
      <c r="AI1277" s="74" t="n">
        <f aca="false">IF(U1277&gt;0,AI1276+1,0)</f>
        <v>9</v>
      </c>
      <c r="AJ1277" s="74" t="n">
        <f aca="false">IF(G1277&gt;0,AJ1276+1,0)</f>
        <v>0</v>
      </c>
      <c r="AK1277" s="74" t="n">
        <f aca="false">IF(G1277&lt;=0,AK1276+1,0)</f>
        <v>9</v>
      </c>
      <c r="AL1277" s="74" t="n">
        <f aca="false">IF(K1277&gt;0,AL1276+1,0)</f>
        <v>0</v>
      </c>
      <c r="AM1277" s="74" t="n">
        <f aca="false">IF(K1277&lt;=0,AM1276+1,0)</f>
        <v>9</v>
      </c>
    </row>
    <row r="1278" customFormat="false" ht="15" hidden="false" customHeight="false" outlineLevel="0" collapsed="false">
      <c r="A1278" s="61" t="n">
        <v>1277</v>
      </c>
      <c r="B1278" s="62" t="n">
        <v>43698.40625</v>
      </c>
      <c r="C1278" s="63" t="n">
        <f aca="false">YEAR(B1278)</f>
        <v>2019</v>
      </c>
      <c r="D1278" s="32" t="s">
        <v>276</v>
      </c>
      <c r="E1278" s="64" t="n">
        <v>10997.3</v>
      </c>
      <c r="F1278" s="65" t="n">
        <v>0.0122</v>
      </c>
      <c r="G1278" s="66" t="n">
        <v>134.16706</v>
      </c>
      <c r="H1278" s="67" t="n">
        <f aca="false">E1278+IF(D1278="Long",1,-1)*G1278</f>
        <v>10863.13294</v>
      </c>
      <c r="I1278" s="68" t="n">
        <f aca="false">Assumptions!$B$58</f>
        <v>5.35750011455817</v>
      </c>
      <c r="J1278" s="68" t="n">
        <f aca="false">INDEX(Yearly!$L$5:$L$22,MATCH(C1278,Yearly!$A$5:$A$22,0))</f>
        <v>0.443379319825504</v>
      </c>
      <c r="K1278" s="68" t="n">
        <f aca="false">G1278-I1278-J1278</f>
        <v>128.366180565616</v>
      </c>
      <c r="L1278" s="69" t="n">
        <f aca="false">(I1278+J1278)/Assumptions!$B$8</f>
        <v>0.000255782539949322</v>
      </c>
      <c r="M1278" s="70" t="n">
        <f aca="false">F1278-L1278</f>
        <v>0.0119442174600507</v>
      </c>
      <c r="N1278" s="71" t="n">
        <f aca="false">G1278*Assumptions!$B$7</f>
        <v>1055223.9269</v>
      </c>
      <c r="O1278" s="71" t="n">
        <f aca="false">K1278*Assumptions!$B$7</f>
        <v>1009600.01014857</v>
      </c>
      <c r="P1278" s="68" t="n">
        <f aca="false">P1277+G1278</f>
        <v>17810.75349</v>
      </c>
      <c r="Q1278" s="68" t="n">
        <f aca="false">MAX(Q1277,P1278)</f>
        <v>18064.76125</v>
      </c>
      <c r="R1278" s="68" t="n">
        <f aca="false">Q1278-P1278</f>
        <v>254.007759999997</v>
      </c>
      <c r="S1278" s="68" t="n">
        <f aca="false">S1277+K1278</f>
        <v>10291.3358119727</v>
      </c>
      <c r="T1278" s="68" t="n">
        <f aca="false">MAX(T1277,S1278)</f>
        <v>10603.3523663165</v>
      </c>
      <c r="U1278" s="68" t="n">
        <f aca="false">T1278-S1278</f>
        <v>312.016554343838</v>
      </c>
      <c r="V1278" s="70" t="n">
        <f aca="false">V1277+F1278</f>
        <v>2.77150000000001</v>
      </c>
      <c r="W1278" s="70" t="n">
        <f aca="false">MAX(W1277,V1278)</f>
        <v>2.79460000000001</v>
      </c>
      <c r="X1278" s="70" t="n">
        <f aca="false">W1278-V1278</f>
        <v>0.0230999999999999</v>
      </c>
      <c r="Y1278" s="70" t="n">
        <f aca="false">Y1277+M1278</f>
        <v>2.43994066069958</v>
      </c>
      <c r="Z1278" s="70" t="n">
        <f aca="false">MAX(Z1277,Y1278)</f>
        <v>2.46559848609907</v>
      </c>
      <c r="AA1278" s="70" t="n">
        <f aca="false">Z1278-Y1278</f>
        <v>0.025657825399493</v>
      </c>
      <c r="AB1278" s="72" t="n">
        <f aca="false">AB1277*(1+F1278)</f>
        <v>13.6880604035021</v>
      </c>
      <c r="AC1278" s="73" t="n">
        <f aca="false">MAX(AC1277,AB1278)</f>
        <v>14.010123659441</v>
      </c>
      <c r="AD1278" s="70" t="n">
        <f aca="false">1-AB1278/AC1278</f>
        <v>0.0229878953082533</v>
      </c>
      <c r="AE1278" s="73" t="n">
        <f aca="false">AE1277*(1+M1278)</f>
        <v>9.83125251618968</v>
      </c>
      <c r="AF1278" s="73" t="n">
        <f aca="false">MAX(AF1277,AE1278)</f>
        <v>10.0884047891803</v>
      </c>
      <c r="AG1278" s="70" t="n">
        <f aca="false">1-AE1278/AF1278</f>
        <v>0.0254898845124038</v>
      </c>
      <c r="AH1278" s="74" t="n">
        <f aca="false">IF(R1278&gt;0,AH1277+1,0)</f>
        <v>10</v>
      </c>
      <c r="AI1278" s="74" t="n">
        <f aca="false">IF(U1278&gt;0,AI1277+1,0)</f>
        <v>10</v>
      </c>
      <c r="AJ1278" s="74" t="n">
        <f aca="false">IF(G1278&gt;0,AJ1277+1,0)</f>
        <v>1</v>
      </c>
      <c r="AK1278" s="74" t="n">
        <f aca="false">IF(G1278&lt;=0,AK1277+1,0)</f>
        <v>0</v>
      </c>
      <c r="AL1278" s="74" t="n">
        <f aca="false">IF(K1278&gt;0,AL1277+1,0)</f>
        <v>1</v>
      </c>
      <c r="AM1278" s="74" t="n">
        <f aca="false">IF(K1278&lt;=0,AM1277+1,0)</f>
        <v>0</v>
      </c>
    </row>
    <row r="1279" customFormat="false" ht="15" hidden="false" customHeight="false" outlineLevel="0" collapsed="false">
      <c r="A1279" s="61" t="n">
        <v>1278</v>
      </c>
      <c r="B1279" s="62" t="n">
        <v>43703.40625</v>
      </c>
      <c r="C1279" s="63" t="n">
        <f aca="false">YEAR(B1279)</f>
        <v>2019</v>
      </c>
      <c r="D1279" s="32" t="s">
        <v>277</v>
      </c>
      <c r="E1279" s="64" t="n">
        <v>10862.65</v>
      </c>
      <c r="F1279" s="65" t="n">
        <v>-0.0069</v>
      </c>
      <c r="G1279" s="66" t="n">
        <v>-74.952285</v>
      </c>
      <c r="H1279" s="67" t="n">
        <f aca="false">E1279+IF(D1279="Long",1,-1)*G1279</f>
        <v>10787.697715</v>
      </c>
      <c r="I1279" s="68" t="n">
        <f aca="false">Assumptions!$B$58</f>
        <v>5.35750011455817</v>
      </c>
      <c r="J1279" s="68" t="n">
        <f aca="false">INDEX(Yearly!$L$5:$L$22,MATCH(C1279,Yearly!$A$5:$A$22,0))</f>
        <v>0.443379319825504</v>
      </c>
      <c r="K1279" s="68" t="n">
        <f aca="false">G1279-I1279-J1279</f>
        <v>-80.7531644343837</v>
      </c>
      <c r="L1279" s="69" t="n">
        <f aca="false">(I1279+J1279)/Assumptions!$B$8</f>
        <v>0.000255782539949322</v>
      </c>
      <c r="M1279" s="70" t="n">
        <f aca="false">F1279-L1279</f>
        <v>-0.00715578253994932</v>
      </c>
      <c r="N1279" s="71" t="n">
        <f aca="false">G1279*Assumptions!$B$7</f>
        <v>-589499.721525</v>
      </c>
      <c r="O1279" s="71" t="n">
        <f aca="false">K1279*Assumptions!$B$7</f>
        <v>-635123.638276428</v>
      </c>
      <c r="P1279" s="68" t="n">
        <f aca="false">P1278+G1279</f>
        <v>17735.801205</v>
      </c>
      <c r="Q1279" s="68" t="n">
        <f aca="false">MAX(Q1278,P1279)</f>
        <v>18064.76125</v>
      </c>
      <c r="R1279" s="68" t="n">
        <f aca="false">Q1279-P1279</f>
        <v>328.960044999996</v>
      </c>
      <c r="S1279" s="68" t="n">
        <f aca="false">S1278+K1279</f>
        <v>10210.5826475383</v>
      </c>
      <c r="T1279" s="68" t="n">
        <f aca="false">MAX(T1278,S1279)</f>
        <v>10603.3523663165</v>
      </c>
      <c r="U1279" s="68" t="n">
        <f aca="false">T1279-S1279</f>
        <v>392.769718778221</v>
      </c>
      <c r="V1279" s="70" t="n">
        <f aca="false">V1278+F1279</f>
        <v>2.76460000000001</v>
      </c>
      <c r="W1279" s="70" t="n">
        <f aca="false">MAX(W1278,V1279)</f>
        <v>2.79460000000001</v>
      </c>
      <c r="X1279" s="70" t="n">
        <f aca="false">W1279-V1279</f>
        <v>0.0299999999999998</v>
      </c>
      <c r="Y1279" s="70" t="n">
        <f aca="false">Y1278+M1279</f>
        <v>2.43278487815963</v>
      </c>
      <c r="Z1279" s="70" t="n">
        <f aca="false">MAX(Z1278,Y1279)</f>
        <v>2.46559848609907</v>
      </c>
      <c r="AA1279" s="70" t="n">
        <f aca="false">Z1279-Y1279</f>
        <v>0.0328136079394423</v>
      </c>
      <c r="AB1279" s="72" t="n">
        <f aca="false">AB1278*(1+F1279)</f>
        <v>13.5936127867179</v>
      </c>
      <c r="AC1279" s="73" t="n">
        <f aca="false">MAX(AC1278,AB1279)</f>
        <v>14.010123659441</v>
      </c>
      <c r="AD1279" s="70" t="n">
        <f aca="false">1-AB1279/AC1279</f>
        <v>0.0297292788306263</v>
      </c>
      <c r="AE1279" s="73" t="n">
        <f aca="false">AE1278*(1+M1279)</f>
        <v>9.7609022110885</v>
      </c>
      <c r="AF1279" s="73" t="n">
        <f aca="false">MAX(AF1278,AE1279)</f>
        <v>10.0884047891803</v>
      </c>
      <c r="AG1279" s="70" t="n">
        <f aca="false">1-AE1279/AF1279</f>
        <v>0.0324632669818139</v>
      </c>
      <c r="AH1279" s="74" t="n">
        <f aca="false">IF(R1279&gt;0,AH1278+1,0)</f>
        <v>11</v>
      </c>
      <c r="AI1279" s="74" t="n">
        <f aca="false">IF(U1279&gt;0,AI1278+1,0)</f>
        <v>11</v>
      </c>
      <c r="AJ1279" s="74" t="n">
        <f aca="false">IF(G1279&gt;0,AJ1278+1,0)</f>
        <v>0</v>
      </c>
      <c r="AK1279" s="74" t="n">
        <f aca="false">IF(G1279&lt;=0,AK1278+1,0)</f>
        <v>1</v>
      </c>
      <c r="AL1279" s="74" t="n">
        <f aca="false">IF(K1279&gt;0,AL1278+1,0)</f>
        <v>0</v>
      </c>
      <c r="AM1279" s="74" t="n">
        <f aca="false">IF(K1279&lt;=0,AM1278+1,0)</f>
        <v>1</v>
      </c>
    </row>
    <row r="1280" customFormat="false" ht="15" hidden="false" customHeight="false" outlineLevel="0" collapsed="false">
      <c r="A1280" s="61" t="n">
        <v>1279</v>
      </c>
      <c r="B1280" s="62" t="n">
        <v>43703.4270833333</v>
      </c>
      <c r="C1280" s="63" t="n">
        <f aca="false">YEAR(B1280)</f>
        <v>2019</v>
      </c>
      <c r="D1280" s="32" t="s">
        <v>276</v>
      </c>
      <c r="E1280" s="64" t="n">
        <v>10788.2</v>
      </c>
      <c r="F1280" s="65" t="n">
        <v>-0.0102</v>
      </c>
      <c r="G1280" s="66" t="n">
        <v>-110.03964</v>
      </c>
      <c r="H1280" s="67" t="n">
        <f aca="false">E1280+IF(D1280="Long",1,-1)*G1280</f>
        <v>10898.23964</v>
      </c>
      <c r="I1280" s="68" t="n">
        <f aca="false">Assumptions!$B$58</f>
        <v>5.35750011455817</v>
      </c>
      <c r="J1280" s="68" t="n">
        <f aca="false">INDEX(Yearly!$L$5:$L$22,MATCH(C1280,Yearly!$A$5:$A$22,0))</f>
        <v>0.443379319825504</v>
      </c>
      <c r="K1280" s="68" t="n">
        <f aca="false">G1280-I1280-J1280</f>
        <v>-115.840519434384</v>
      </c>
      <c r="L1280" s="69" t="n">
        <f aca="false">(I1280+J1280)/Assumptions!$B$8</f>
        <v>0.000255782539949322</v>
      </c>
      <c r="M1280" s="70" t="n">
        <f aca="false">F1280-L1280</f>
        <v>-0.0104557825399493</v>
      </c>
      <c r="N1280" s="71" t="n">
        <f aca="false">G1280*Assumptions!$B$7</f>
        <v>-865461.7686</v>
      </c>
      <c r="O1280" s="71" t="n">
        <f aca="false">K1280*Assumptions!$B$7</f>
        <v>-911085.685351428</v>
      </c>
      <c r="P1280" s="68" t="n">
        <f aca="false">P1279+G1280</f>
        <v>17625.761565</v>
      </c>
      <c r="Q1280" s="68" t="n">
        <f aca="false">MAX(Q1279,P1280)</f>
        <v>18064.76125</v>
      </c>
      <c r="R1280" s="68" t="n">
        <f aca="false">Q1280-P1280</f>
        <v>438.999684999995</v>
      </c>
      <c r="S1280" s="68" t="n">
        <f aca="false">S1279+K1280</f>
        <v>10094.7421281039</v>
      </c>
      <c r="T1280" s="68" t="n">
        <f aca="false">MAX(T1279,S1280)</f>
        <v>10603.3523663165</v>
      </c>
      <c r="U1280" s="68" t="n">
        <f aca="false">T1280-S1280</f>
        <v>508.610238212605</v>
      </c>
      <c r="V1280" s="70" t="n">
        <f aca="false">V1279+F1280</f>
        <v>2.75440000000001</v>
      </c>
      <c r="W1280" s="70" t="n">
        <f aca="false">MAX(W1279,V1280)</f>
        <v>2.79460000000001</v>
      </c>
      <c r="X1280" s="70" t="n">
        <f aca="false">W1280-V1280</f>
        <v>0.0402</v>
      </c>
      <c r="Y1280" s="70" t="n">
        <f aca="false">Y1279+M1280</f>
        <v>2.42232909561968</v>
      </c>
      <c r="Z1280" s="70" t="n">
        <f aca="false">MAX(Z1279,Y1280)</f>
        <v>2.46559848609907</v>
      </c>
      <c r="AA1280" s="70" t="n">
        <f aca="false">Z1280-Y1280</f>
        <v>0.0432693904793915</v>
      </c>
      <c r="AB1280" s="72" t="n">
        <f aca="false">AB1279*(1+F1280)</f>
        <v>13.4549579362934</v>
      </c>
      <c r="AC1280" s="73" t="n">
        <f aca="false">MAX(AC1279,AB1280)</f>
        <v>14.010123659441</v>
      </c>
      <c r="AD1280" s="70" t="n">
        <f aca="false">1-AB1280/AC1280</f>
        <v>0.0396260401865539</v>
      </c>
      <c r="AE1280" s="73" t="n">
        <f aca="false">AE1279*(1+M1280)</f>
        <v>9.65884434017565</v>
      </c>
      <c r="AF1280" s="73" t="n">
        <f aca="false">MAX(AF1279,AE1280)</f>
        <v>10.0884047891803</v>
      </c>
      <c r="AG1280" s="70" t="n">
        <f aca="false">1-AE1280/AF1280</f>
        <v>0.042579620661665</v>
      </c>
      <c r="AH1280" s="74" t="n">
        <f aca="false">IF(R1280&gt;0,AH1279+1,0)</f>
        <v>12</v>
      </c>
      <c r="AI1280" s="74" t="n">
        <f aca="false">IF(U1280&gt;0,AI1279+1,0)</f>
        <v>12</v>
      </c>
      <c r="AJ1280" s="74" t="n">
        <f aca="false">IF(G1280&gt;0,AJ1279+1,0)</f>
        <v>0</v>
      </c>
      <c r="AK1280" s="74" t="n">
        <f aca="false">IF(G1280&lt;=0,AK1279+1,0)</f>
        <v>2</v>
      </c>
      <c r="AL1280" s="74" t="n">
        <f aca="false">IF(K1280&gt;0,AL1279+1,0)</f>
        <v>0</v>
      </c>
      <c r="AM1280" s="74" t="n">
        <f aca="false">IF(K1280&lt;=0,AM1279+1,0)</f>
        <v>2</v>
      </c>
    </row>
    <row r="1281" customFormat="false" ht="15" hidden="false" customHeight="false" outlineLevel="0" collapsed="false">
      <c r="A1281" s="61" t="n">
        <v>1280</v>
      </c>
      <c r="B1281" s="62" t="n">
        <v>43703.4895833333</v>
      </c>
      <c r="C1281" s="63" t="n">
        <f aca="false">YEAR(B1281)</f>
        <v>2019</v>
      </c>
      <c r="D1281" s="32" t="s">
        <v>277</v>
      </c>
      <c r="E1281" s="64" t="n">
        <v>10898.7</v>
      </c>
      <c r="F1281" s="65" t="n">
        <v>0.009</v>
      </c>
      <c r="G1281" s="66" t="n">
        <v>98.0883</v>
      </c>
      <c r="H1281" s="67" t="n">
        <f aca="false">E1281+IF(D1281="Long",1,-1)*G1281</f>
        <v>10996.7883</v>
      </c>
      <c r="I1281" s="68" t="n">
        <f aca="false">Assumptions!$B$58</f>
        <v>5.35750011455817</v>
      </c>
      <c r="J1281" s="68" t="n">
        <f aca="false">INDEX(Yearly!$L$5:$L$22,MATCH(C1281,Yearly!$A$5:$A$22,0))</f>
        <v>0.443379319825504</v>
      </c>
      <c r="K1281" s="68" t="n">
        <f aca="false">G1281-I1281-J1281</f>
        <v>92.2874205656163</v>
      </c>
      <c r="L1281" s="69" t="n">
        <f aca="false">(I1281+J1281)/Assumptions!$B$8</f>
        <v>0.000255782539949322</v>
      </c>
      <c r="M1281" s="70" t="n">
        <f aca="false">F1281-L1281</f>
        <v>0.00874421746005068</v>
      </c>
      <c r="N1281" s="71" t="n">
        <f aca="false">G1281*Assumptions!$B$7</f>
        <v>771464.4795</v>
      </c>
      <c r="O1281" s="71" t="n">
        <f aca="false">K1281*Assumptions!$B$7</f>
        <v>725840.562748572</v>
      </c>
      <c r="P1281" s="68" t="n">
        <f aca="false">P1280+G1281</f>
        <v>17723.849865</v>
      </c>
      <c r="Q1281" s="68" t="n">
        <f aca="false">MAX(Q1280,P1281)</f>
        <v>18064.76125</v>
      </c>
      <c r="R1281" s="68" t="n">
        <f aca="false">Q1281-P1281</f>
        <v>340.911384999996</v>
      </c>
      <c r="S1281" s="68" t="n">
        <f aca="false">S1280+K1281</f>
        <v>10187.0295486695</v>
      </c>
      <c r="T1281" s="68" t="n">
        <f aca="false">MAX(T1280,S1281)</f>
        <v>10603.3523663165</v>
      </c>
      <c r="U1281" s="68" t="n">
        <f aca="false">T1281-S1281</f>
        <v>416.322817646987</v>
      </c>
      <c r="V1281" s="70" t="n">
        <f aca="false">V1280+F1281</f>
        <v>2.76340000000001</v>
      </c>
      <c r="W1281" s="70" t="n">
        <f aca="false">MAX(W1280,V1281)</f>
        <v>2.79460000000001</v>
      </c>
      <c r="X1281" s="70" t="n">
        <f aca="false">W1281-V1281</f>
        <v>0.0312000000000001</v>
      </c>
      <c r="Y1281" s="70" t="n">
        <f aca="false">Y1280+M1281</f>
        <v>2.43107331307973</v>
      </c>
      <c r="Z1281" s="70" t="n">
        <f aca="false">MAX(Z1280,Y1281)</f>
        <v>2.46559848609907</v>
      </c>
      <c r="AA1281" s="70" t="n">
        <f aca="false">Z1281-Y1281</f>
        <v>0.034525173019341</v>
      </c>
      <c r="AB1281" s="72" t="n">
        <f aca="false">AB1280*(1+F1281)</f>
        <v>13.57605255772</v>
      </c>
      <c r="AC1281" s="73" t="n">
        <f aca="false">MAX(AC1280,AB1281)</f>
        <v>14.010123659441</v>
      </c>
      <c r="AD1281" s="70" t="n">
        <f aca="false">1-AB1281/AC1281</f>
        <v>0.030982674548233</v>
      </c>
      <c r="AE1281" s="73" t="n">
        <f aca="false">AE1280*(1+M1281)</f>
        <v>9.74330337549892</v>
      </c>
      <c r="AF1281" s="73" t="n">
        <f aca="false">MAX(AF1280,AE1281)</f>
        <v>10.0884047891803</v>
      </c>
      <c r="AG1281" s="70" t="n">
        <f aca="false">1-AE1281/AF1281</f>
        <v>0.0342077286640464</v>
      </c>
      <c r="AH1281" s="74" t="n">
        <f aca="false">IF(R1281&gt;0,AH1280+1,0)</f>
        <v>13</v>
      </c>
      <c r="AI1281" s="74" t="n">
        <f aca="false">IF(U1281&gt;0,AI1280+1,0)</f>
        <v>13</v>
      </c>
      <c r="AJ1281" s="74" t="n">
        <f aca="false">IF(G1281&gt;0,AJ1280+1,0)</f>
        <v>1</v>
      </c>
      <c r="AK1281" s="74" t="n">
        <f aca="false">IF(G1281&lt;=0,AK1280+1,0)</f>
        <v>0</v>
      </c>
      <c r="AL1281" s="74" t="n">
        <f aca="false">IF(K1281&gt;0,AL1280+1,0)</f>
        <v>1</v>
      </c>
      <c r="AM1281" s="74" t="n">
        <f aca="false">IF(K1281&lt;=0,AM1280+1,0)</f>
        <v>0</v>
      </c>
    </row>
    <row r="1282" customFormat="false" ht="15" hidden="false" customHeight="false" outlineLevel="0" collapsed="false">
      <c r="A1282" s="61" t="n">
        <v>1281</v>
      </c>
      <c r="B1282" s="62" t="n">
        <v>43705.6145833333</v>
      </c>
      <c r="C1282" s="63" t="n">
        <f aca="false">YEAR(B1282)</f>
        <v>2019</v>
      </c>
      <c r="D1282" s="32" t="s">
        <v>276</v>
      </c>
      <c r="E1282" s="64" t="n">
        <v>10996.45</v>
      </c>
      <c r="F1282" s="65" t="n">
        <v>-0.0014</v>
      </c>
      <c r="G1282" s="66" t="n">
        <v>-15.39503</v>
      </c>
      <c r="H1282" s="67" t="n">
        <f aca="false">E1282+IF(D1282="Long",1,-1)*G1282</f>
        <v>11011.84503</v>
      </c>
      <c r="I1282" s="68" t="n">
        <f aca="false">Assumptions!$B$58</f>
        <v>5.35750011455817</v>
      </c>
      <c r="J1282" s="68" t="n">
        <f aca="false">INDEX(Yearly!$L$5:$L$22,MATCH(C1282,Yearly!$A$5:$A$22,0))</f>
        <v>0.443379319825504</v>
      </c>
      <c r="K1282" s="68" t="n">
        <f aca="false">G1282-I1282-J1282</f>
        <v>-21.1959094343837</v>
      </c>
      <c r="L1282" s="69" t="n">
        <f aca="false">(I1282+J1282)/Assumptions!$B$8</f>
        <v>0.000255782539949322</v>
      </c>
      <c r="M1282" s="70" t="n">
        <f aca="false">F1282-L1282</f>
        <v>-0.00165578253994932</v>
      </c>
      <c r="N1282" s="71" t="n">
        <f aca="false">G1282*Assumptions!$B$7</f>
        <v>-121081.91095</v>
      </c>
      <c r="O1282" s="71" t="n">
        <f aca="false">K1282*Assumptions!$B$7</f>
        <v>-166705.827701428</v>
      </c>
      <c r="P1282" s="68" t="n">
        <f aca="false">P1281+G1282</f>
        <v>17708.454835</v>
      </c>
      <c r="Q1282" s="68" t="n">
        <f aca="false">MAX(Q1281,P1282)</f>
        <v>18064.76125</v>
      </c>
      <c r="R1282" s="68" t="n">
        <f aca="false">Q1282-P1282</f>
        <v>356.306414999995</v>
      </c>
      <c r="S1282" s="68" t="n">
        <f aca="false">S1281+K1282</f>
        <v>10165.8336392351</v>
      </c>
      <c r="T1282" s="68" t="n">
        <f aca="false">MAX(T1281,S1282)</f>
        <v>10603.3523663165</v>
      </c>
      <c r="U1282" s="68" t="n">
        <f aca="false">T1282-S1282</f>
        <v>437.518727081371</v>
      </c>
      <c r="V1282" s="70" t="n">
        <f aca="false">V1281+F1282</f>
        <v>2.76200000000001</v>
      </c>
      <c r="W1282" s="70" t="n">
        <f aca="false">MAX(W1281,V1282)</f>
        <v>2.79460000000001</v>
      </c>
      <c r="X1282" s="70" t="n">
        <f aca="false">W1282-V1282</f>
        <v>0.0326</v>
      </c>
      <c r="Y1282" s="70" t="n">
        <f aca="false">Y1281+M1282</f>
        <v>2.42941753053978</v>
      </c>
      <c r="Z1282" s="70" t="n">
        <f aca="false">MAX(Z1281,Y1282)</f>
        <v>2.46559848609907</v>
      </c>
      <c r="AA1282" s="70" t="n">
        <f aca="false">Z1282-Y1282</f>
        <v>0.0361809555592902</v>
      </c>
      <c r="AB1282" s="72" t="n">
        <f aca="false">AB1281*(1+F1282)</f>
        <v>13.5570460841392</v>
      </c>
      <c r="AC1282" s="73" t="n">
        <f aca="false">MAX(AC1281,AB1282)</f>
        <v>14.010123659441</v>
      </c>
      <c r="AD1282" s="70" t="n">
        <f aca="false">1-AB1282/AC1282</f>
        <v>0.0323392988038654</v>
      </c>
      <c r="AE1282" s="73" t="n">
        <f aca="false">AE1281*(1+M1282)</f>
        <v>9.72717058388834</v>
      </c>
      <c r="AF1282" s="73" t="n">
        <f aca="false">MAX(AF1281,AE1282)</f>
        <v>10.0884047891803</v>
      </c>
      <c r="AG1282" s="70" t="n">
        <f aca="false">1-AE1282/AF1282</f>
        <v>0.0358068706441425</v>
      </c>
      <c r="AH1282" s="74" t="n">
        <f aca="false">IF(R1282&gt;0,AH1281+1,0)</f>
        <v>14</v>
      </c>
      <c r="AI1282" s="74" t="n">
        <f aca="false">IF(U1282&gt;0,AI1281+1,0)</f>
        <v>14</v>
      </c>
      <c r="AJ1282" s="74" t="n">
        <f aca="false">IF(G1282&gt;0,AJ1281+1,0)</f>
        <v>0</v>
      </c>
      <c r="AK1282" s="74" t="n">
        <f aca="false">IF(G1282&lt;=0,AK1281+1,0)</f>
        <v>1</v>
      </c>
      <c r="AL1282" s="74" t="n">
        <f aca="false">IF(K1282&gt;0,AL1281+1,0)</f>
        <v>0</v>
      </c>
      <c r="AM1282" s="74" t="n">
        <f aca="false">IF(K1282&lt;=0,AM1281+1,0)</f>
        <v>1</v>
      </c>
    </row>
    <row r="1283" customFormat="false" ht="15" hidden="false" customHeight="false" outlineLevel="0" collapsed="false">
      <c r="A1283" s="61" t="n">
        <v>1282</v>
      </c>
      <c r="B1283" s="62" t="n">
        <v>43706.59375</v>
      </c>
      <c r="C1283" s="63" t="n">
        <f aca="false">YEAR(B1283)</f>
        <v>2019</v>
      </c>
      <c r="D1283" s="32" t="s">
        <v>277</v>
      </c>
      <c r="E1283" s="64" t="n">
        <v>11011.55</v>
      </c>
      <c r="F1283" s="65" t="n">
        <v>-0.0063</v>
      </c>
      <c r="G1283" s="66" t="n">
        <v>-69.372765</v>
      </c>
      <c r="H1283" s="67" t="n">
        <f aca="false">E1283+IF(D1283="Long",1,-1)*G1283</f>
        <v>10942.177235</v>
      </c>
      <c r="I1283" s="68" t="n">
        <f aca="false">Assumptions!$B$58</f>
        <v>5.35750011455817</v>
      </c>
      <c r="J1283" s="68" t="n">
        <f aca="false">INDEX(Yearly!$L$5:$L$22,MATCH(C1283,Yearly!$A$5:$A$22,0))</f>
        <v>0.443379319825504</v>
      </c>
      <c r="K1283" s="68" t="n">
        <f aca="false">G1283-I1283-J1283</f>
        <v>-75.1736444343837</v>
      </c>
      <c r="L1283" s="69" t="n">
        <f aca="false">(I1283+J1283)/Assumptions!$B$8</f>
        <v>0.000255782539949322</v>
      </c>
      <c r="M1283" s="70" t="n">
        <f aca="false">F1283-L1283</f>
        <v>-0.00655578253994932</v>
      </c>
      <c r="N1283" s="71" t="n">
        <f aca="false">G1283*Assumptions!$B$7</f>
        <v>-545616.796725</v>
      </c>
      <c r="O1283" s="71" t="n">
        <f aca="false">K1283*Assumptions!$B$7</f>
        <v>-591240.713476428</v>
      </c>
      <c r="P1283" s="68" t="n">
        <f aca="false">P1282+G1283</f>
        <v>17639.08207</v>
      </c>
      <c r="Q1283" s="68" t="n">
        <f aca="false">MAX(Q1282,P1283)</f>
        <v>18064.76125</v>
      </c>
      <c r="R1283" s="68" t="n">
        <f aca="false">Q1283-P1283</f>
        <v>425.679179999996</v>
      </c>
      <c r="S1283" s="68" t="n">
        <f aca="false">S1282+K1283</f>
        <v>10090.6599948008</v>
      </c>
      <c r="T1283" s="68" t="n">
        <f aca="false">MAX(T1282,S1283)</f>
        <v>10603.3523663165</v>
      </c>
      <c r="U1283" s="68" t="n">
        <f aca="false">T1283-S1283</f>
        <v>512.692371515755</v>
      </c>
      <c r="V1283" s="70" t="n">
        <f aca="false">V1282+F1283</f>
        <v>2.75570000000001</v>
      </c>
      <c r="W1283" s="70" t="n">
        <f aca="false">MAX(W1282,V1283)</f>
        <v>2.79460000000001</v>
      </c>
      <c r="X1283" s="70" t="n">
        <f aca="false">W1283-V1283</f>
        <v>0.0388999999999999</v>
      </c>
      <c r="Y1283" s="70" t="n">
        <f aca="false">Y1282+M1283</f>
        <v>2.42286174799983</v>
      </c>
      <c r="Z1283" s="70" t="n">
        <f aca="false">MAX(Z1282,Y1283)</f>
        <v>2.46559848609907</v>
      </c>
      <c r="AA1283" s="70" t="n">
        <f aca="false">Z1283-Y1283</f>
        <v>0.0427367380992396</v>
      </c>
      <c r="AB1283" s="72" t="n">
        <f aca="false">AB1282*(1+F1283)</f>
        <v>13.4716366938091</v>
      </c>
      <c r="AC1283" s="73" t="n">
        <f aca="false">MAX(AC1282,AB1283)</f>
        <v>14.010123659441</v>
      </c>
      <c r="AD1283" s="70" t="n">
        <f aca="false">1-AB1283/AC1283</f>
        <v>0.038435561221401</v>
      </c>
      <c r="AE1283" s="73" t="n">
        <f aca="false">AE1282*(1+M1283)</f>
        <v>9.66340136881138</v>
      </c>
      <c r="AF1283" s="73" t="n">
        <f aca="false">MAX(AF1282,AE1283)</f>
        <v>10.0884047891803</v>
      </c>
      <c r="AG1283" s="70" t="n">
        <f aca="false">1-AE1283/AF1283</f>
        <v>0.0421279111267128</v>
      </c>
      <c r="AH1283" s="74" t="n">
        <f aca="false">IF(R1283&gt;0,AH1282+1,0)</f>
        <v>15</v>
      </c>
      <c r="AI1283" s="74" t="n">
        <f aca="false">IF(U1283&gt;0,AI1282+1,0)</f>
        <v>15</v>
      </c>
      <c r="AJ1283" s="74" t="n">
        <f aca="false">IF(G1283&gt;0,AJ1282+1,0)</f>
        <v>0</v>
      </c>
      <c r="AK1283" s="74" t="n">
        <f aca="false">IF(G1283&lt;=0,AK1282+1,0)</f>
        <v>2</v>
      </c>
      <c r="AL1283" s="74" t="n">
        <f aca="false">IF(K1283&gt;0,AL1282+1,0)</f>
        <v>0</v>
      </c>
      <c r="AM1283" s="74" t="n">
        <f aca="false">IF(K1283&lt;=0,AM1282+1,0)</f>
        <v>2</v>
      </c>
    </row>
    <row r="1284" customFormat="false" ht="15" hidden="false" customHeight="false" outlineLevel="0" collapsed="false">
      <c r="A1284" s="61" t="n">
        <v>1283</v>
      </c>
      <c r="B1284" s="62" t="n">
        <v>43707.4479166667</v>
      </c>
      <c r="C1284" s="63" t="n">
        <f aca="false">YEAR(B1284)</f>
        <v>2019</v>
      </c>
      <c r="D1284" s="32" t="s">
        <v>276</v>
      </c>
      <c r="E1284" s="64" t="n">
        <v>10942.15</v>
      </c>
      <c r="F1284" s="65" t="n">
        <v>-0.0033</v>
      </c>
      <c r="G1284" s="66" t="n">
        <v>-36.109095</v>
      </c>
      <c r="H1284" s="67" t="n">
        <f aca="false">E1284+IF(D1284="Long",1,-1)*G1284</f>
        <v>10978.259095</v>
      </c>
      <c r="I1284" s="68" t="n">
        <f aca="false">Assumptions!$B$58</f>
        <v>5.35750011455817</v>
      </c>
      <c r="J1284" s="68" t="n">
        <f aca="false">INDEX(Yearly!$L$5:$L$22,MATCH(C1284,Yearly!$A$5:$A$22,0))</f>
        <v>0.443379319825504</v>
      </c>
      <c r="K1284" s="68" t="n">
        <f aca="false">G1284-I1284-J1284</f>
        <v>-41.9099744343837</v>
      </c>
      <c r="L1284" s="69" t="n">
        <f aca="false">(I1284+J1284)/Assumptions!$B$8</f>
        <v>0.000255782539949322</v>
      </c>
      <c r="M1284" s="70" t="n">
        <f aca="false">F1284-L1284</f>
        <v>-0.00355578253994932</v>
      </c>
      <c r="N1284" s="71" t="n">
        <f aca="false">G1284*Assumptions!$B$7</f>
        <v>-283998.032175</v>
      </c>
      <c r="O1284" s="71" t="n">
        <f aca="false">K1284*Assumptions!$B$7</f>
        <v>-329621.948926428</v>
      </c>
      <c r="P1284" s="68" t="n">
        <f aca="false">P1283+G1284</f>
        <v>17602.972975</v>
      </c>
      <c r="Q1284" s="68" t="n">
        <f aca="false">MAX(Q1283,P1284)</f>
        <v>18064.76125</v>
      </c>
      <c r="R1284" s="68" t="n">
        <f aca="false">Q1284-P1284</f>
        <v>461.788274999995</v>
      </c>
      <c r="S1284" s="68" t="n">
        <f aca="false">S1283+K1284</f>
        <v>10048.7500203664</v>
      </c>
      <c r="T1284" s="68" t="n">
        <f aca="false">MAX(T1283,S1284)</f>
        <v>10603.3523663165</v>
      </c>
      <c r="U1284" s="68" t="n">
        <f aca="false">T1284-S1284</f>
        <v>554.602345950139</v>
      </c>
      <c r="V1284" s="70" t="n">
        <f aca="false">V1283+F1284</f>
        <v>2.75240000000001</v>
      </c>
      <c r="W1284" s="70" t="n">
        <f aca="false">MAX(W1283,V1284)</f>
        <v>2.79460000000001</v>
      </c>
      <c r="X1284" s="70" t="n">
        <f aca="false">W1284-V1284</f>
        <v>0.0421999999999998</v>
      </c>
      <c r="Y1284" s="70" t="n">
        <f aca="false">Y1283+M1284</f>
        <v>2.41930596545988</v>
      </c>
      <c r="Z1284" s="70" t="n">
        <f aca="false">MAX(Z1283,Y1284)</f>
        <v>2.46559848609907</v>
      </c>
      <c r="AA1284" s="70" t="n">
        <f aca="false">Z1284-Y1284</f>
        <v>0.0462925206391889</v>
      </c>
      <c r="AB1284" s="72" t="n">
        <f aca="false">AB1283*(1+F1284)</f>
        <v>13.4271802927196</v>
      </c>
      <c r="AC1284" s="73" t="n">
        <f aca="false">MAX(AC1283,AB1284)</f>
        <v>14.010123659441</v>
      </c>
      <c r="AD1284" s="70" t="n">
        <f aca="false">1-AB1284/AC1284</f>
        <v>0.0416087238693703</v>
      </c>
      <c r="AE1284" s="73" t="n">
        <f aca="false">AE1283*(1+M1284)</f>
        <v>9.62904041494763</v>
      </c>
      <c r="AF1284" s="73" t="n">
        <f aca="false">MAX(AF1283,AE1284)</f>
        <v>10.0884047891803</v>
      </c>
      <c r="AG1284" s="70" t="n">
        <f aca="false">1-AE1284/AF1284</f>
        <v>0.0455338959758334</v>
      </c>
      <c r="AH1284" s="74" t="n">
        <f aca="false">IF(R1284&gt;0,AH1283+1,0)</f>
        <v>16</v>
      </c>
      <c r="AI1284" s="74" t="n">
        <f aca="false">IF(U1284&gt;0,AI1283+1,0)</f>
        <v>16</v>
      </c>
      <c r="AJ1284" s="74" t="n">
        <f aca="false">IF(G1284&gt;0,AJ1283+1,0)</f>
        <v>0</v>
      </c>
      <c r="AK1284" s="74" t="n">
        <f aca="false">IF(G1284&lt;=0,AK1283+1,0)</f>
        <v>3</v>
      </c>
      <c r="AL1284" s="74" t="n">
        <f aca="false">IF(K1284&gt;0,AL1283+1,0)</f>
        <v>0</v>
      </c>
      <c r="AM1284" s="74" t="n">
        <f aca="false">IF(K1284&lt;=0,AM1283+1,0)</f>
        <v>3</v>
      </c>
    </row>
    <row r="1285" customFormat="false" ht="15" hidden="false" customHeight="false" outlineLevel="0" collapsed="false">
      <c r="A1285" s="61" t="n">
        <v>1284</v>
      </c>
      <c r="B1285" s="62" t="n">
        <v>43707.59375</v>
      </c>
      <c r="C1285" s="63" t="n">
        <f aca="false">YEAR(B1285)</f>
        <v>2019</v>
      </c>
      <c r="D1285" s="32" t="s">
        <v>277</v>
      </c>
      <c r="E1285" s="64" t="n">
        <v>10977.8</v>
      </c>
      <c r="F1285" s="65" t="n">
        <v>-0.0073</v>
      </c>
      <c r="G1285" s="66" t="n">
        <v>-80.13794</v>
      </c>
      <c r="H1285" s="67" t="n">
        <f aca="false">E1285+IF(D1285="Long",1,-1)*G1285</f>
        <v>10897.66206</v>
      </c>
      <c r="I1285" s="68" t="n">
        <f aca="false">Assumptions!$B$58</f>
        <v>5.35750011455817</v>
      </c>
      <c r="J1285" s="68" t="n">
        <f aca="false">INDEX(Yearly!$L$5:$L$22,MATCH(C1285,Yearly!$A$5:$A$22,0))</f>
        <v>0.443379319825504</v>
      </c>
      <c r="K1285" s="68" t="n">
        <f aca="false">G1285-I1285-J1285</f>
        <v>-85.9388194343837</v>
      </c>
      <c r="L1285" s="69" t="n">
        <f aca="false">(I1285+J1285)/Assumptions!$B$8</f>
        <v>0.000255782539949322</v>
      </c>
      <c r="M1285" s="70" t="n">
        <f aca="false">F1285-L1285</f>
        <v>-0.00755578253994932</v>
      </c>
      <c r="N1285" s="71" t="n">
        <f aca="false">G1285*Assumptions!$B$7</f>
        <v>-630284.8981</v>
      </c>
      <c r="O1285" s="71" t="n">
        <f aca="false">K1285*Assumptions!$B$7</f>
        <v>-675908.814851428</v>
      </c>
      <c r="P1285" s="68" t="n">
        <f aca="false">P1284+G1285</f>
        <v>17522.835035</v>
      </c>
      <c r="Q1285" s="68" t="n">
        <f aca="false">MAX(Q1284,P1285)</f>
        <v>18064.76125</v>
      </c>
      <c r="R1285" s="68" t="n">
        <f aca="false">Q1285-P1285</f>
        <v>541.926214999996</v>
      </c>
      <c r="S1285" s="68" t="n">
        <f aca="false">S1284+K1285</f>
        <v>9962.81120093199</v>
      </c>
      <c r="T1285" s="68" t="n">
        <f aca="false">MAX(T1284,S1285)</f>
        <v>10603.3523663165</v>
      </c>
      <c r="U1285" s="68" t="n">
        <f aca="false">T1285-S1285</f>
        <v>640.541165384522</v>
      </c>
      <c r="V1285" s="70" t="n">
        <f aca="false">V1284+F1285</f>
        <v>2.74510000000001</v>
      </c>
      <c r="W1285" s="70" t="n">
        <f aca="false">MAX(W1284,V1285)</f>
        <v>2.79460000000001</v>
      </c>
      <c r="X1285" s="70" t="n">
        <f aca="false">W1285-V1285</f>
        <v>0.0494999999999997</v>
      </c>
      <c r="Y1285" s="70" t="n">
        <f aca="false">Y1284+M1285</f>
        <v>2.41175018291993</v>
      </c>
      <c r="Z1285" s="70" t="n">
        <f aca="false">MAX(Z1284,Y1285)</f>
        <v>2.46559848609907</v>
      </c>
      <c r="AA1285" s="70" t="n">
        <f aca="false">Z1285-Y1285</f>
        <v>0.0538483031791381</v>
      </c>
      <c r="AB1285" s="72" t="n">
        <f aca="false">AB1284*(1+F1285)</f>
        <v>13.3291618765827</v>
      </c>
      <c r="AC1285" s="73" t="n">
        <f aca="false">MAX(AC1284,AB1285)</f>
        <v>14.010123659441</v>
      </c>
      <c r="AD1285" s="70" t="n">
        <f aca="false">1-AB1285/AC1285</f>
        <v>0.0486049801851239</v>
      </c>
      <c r="AE1285" s="73" t="n">
        <f aca="false">AE1284*(1+M1285)</f>
        <v>9.55628547950391</v>
      </c>
      <c r="AF1285" s="73" t="n">
        <f aca="false">MAX(AF1284,AE1285)</f>
        <v>10.0884047891803</v>
      </c>
      <c r="AG1285" s="70" t="n">
        <f aca="false">1-AE1285/AF1285</f>
        <v>0.0527456342995926</v>
      </c>
      <c r="AH1285" s="74" t="n">
        <f aca="false">IF(R1285&gt;0,AH1284+1,0)</f>
        <v>17</v>
      </c>
      <c r="AI1285" s="74" t="n">
        <f aca="false">IF(U1285&gt;0,AI1284+1,0)</f>
        <v>17</v>
      </c>
      <c r="AJ1285" s="74" t="n">
        <f aca="false">IF(G1285&gt;0,AJ1284+1,0)</f>
        <v>0</v>
      </c>
      <c r="AK1285" s="74" t="n">
        <f aca="false">IF(G1285&lt;=0,AK1284+1,0)</f>
        <v>4</v>
      </c>
      <c r="AL1285" s="74" t="n">
        <f aca="false">IF(K1285&gt;0,AL1284+1,0)</f>
        <v>0</v>
      </c>
      <c r="AM1285" s="74" t="n">
        <f aca="false">IF(K1285&lt;=0,AM1284+1,0)</f>
        <v>4</v>
      </c>
    </row>
    <row r="1286" customFormat="false" ht="15" hidden="false" customHeight="false" outlineLevel="0" collapsed="false">
      <c r="A1286" s="61" t="n">
        <v>1285</v>
      </c>
      <c r="B1286" s="62" t="n">
        <v>43711.40625</v>
      </c>
      <c r="C1286" s="63" t="n">
        <f aca="false">YEAR(B1286)</f>
        <v>2019</v>
      </c>
      <c r="D1286" s="32" t="s">
        <v>276</v>
      </c>
      <c r="E1286" s="64" t="n">
        <v>10897.95</v>
      </c>
      <c r="F1286" s="65" t="n">
        <v>-0.0012</v>
      </c>
      <c r="G1286" s="66" t="n">
        <v>-13.07754</v>
      </c>
      <c r="H1286" s="67" t="n">
        <f aca="false">E1286+IF(D1286="Long",1,-1)*G1286</f>
        <v>10911.02754</v>
      </c>
      <c r="I1286" s="68" t="n">
        <f aca="false">Assumptions!$B$58</f>
        <v>5.35750011455817</v>
      </c>
      <c r="J1286" s="68" t="n">
        <f aca="false">INDEX(Yearly!$L$5:$L$22,MATCH(C1286,Yearly!$A$5:$A$22,0))</f>
        <v>0.443379319825504</v>
      </c>
      <c r="K1286" s="68" t="n">
        <f aca="false">G1286-I1286-J1286</f>
        <v>-18.8784194343837</v>
      </c>
      <c r="L1286" s="69" t="n">
        <f aca="false">(I1286+J1286)/Assumptions!$B$8</f>
        <v>0.000255782539949322</v>
      </c>
      <c r="M1286" s="70" t="n">
        <f aca="false">F1286-L1286</f>
        <v>-0.00145578253994932</v>
      </c>
      <c r="N1286" s="71" t="n">
        <f aca="false">G1286*Assumptions!$B$7</f>
        <v>-102854.8521</v>
      </c>
      <c r="O1286" s="71" t="n">
        <f aca="false">K1286*Assumptions!$B$7</f>
        <v>-148478.768851428</v>
      </c>
      <c r="P1286" s="68" t="n">
        <f aca="false">P1285+G1286</f>
        <v>17509.757495</v>
      </c>
      <c r="Q1286" s="68" t="n">
        <f aca="false">MAX(Q1285,P1286)</f>
        <v>18064.76125</v>
      </c>
      <c r="R1286" s="68" t="n">
        <f aca="false">Q1286-P1286</f>
        <v>555.003754999994</v>
      </c>
      <c r="S1286" s="68" t="n">
        <f aca="false">S1285+K1286</f>
        <v>9943.93278149761</v>
      </c>
      <c r="T1286" s="68" t="n">
        <f aca="false">MAX(T1285,S1286)</f>
        <v>10603.3523663165</v>
      </c>
      <c r="U1286" s="68" t="n">
        <f aca="false">T1286-S1286</f>
        <v>659.419584818907</v>
      </c>
      <c r="V1286" s="70" t="n">
        <f aca="false">V1285+F1286</f>
        <v>2.74390000000001</v>
      </c>
      <c r="W1286" s="70" t="n">
        <f aca="false">MAX(W1285,V1286)</f>
        <v>2.79460000000001</v>
      </c>
      <c r="X1286" s="70" t="n">
        <f aca="false">W1286-V1286</f>
        <v>0.0506999999999995</v>
      </c>
      <c r="Y1286" s="70" t="n">
        <f aca="false">Y1285+M1286</f>
        <v>2.41029440037998</v>
      </c>
      <c r="Z1286" s="70" t="n">
        <f aca="false">MAX(Z1285,Y1286)</f>
        <v>2.46559848609907</v>
      </c>
      <c r="AA1286" s="70" t="n">
        <f aca="false">Z1286-Y1286</f>
        <v>0.0553040857190874</v>
      </c>
      <c r="AB1286" s="72" t="n">
        <f aca="false">AB1285*(1+F1286)</f>
        <v>13.3131668823308</v>
      </c>
      <c r="AC1286" s="73" t="n">
        <f aca="false">MAX(AC1285,AB1286)</f>
        <v>14.010123659441</v>
      </c>
      <c r="AD1286" s="70" t="n">
        <f aca="false">1-AB1286/AC1286</f>
        <v>0.0497466542089018</v>
      </c>
      <c r="AE1286" s="73" t="n">
        <f aca="false">AE1285*(1+M1286)</f>
        <v>9.54237360595607</v>
      </c>
      <c r="AF1286" s="73" t="n">
        <f aca="false">MAX(AF1285,AE1286)</f>
        <v>10.0884047891803</v>
      </c>
      <c r="AG1286" s="70" t="n">
        <f aca="false">1-AE1286/AF1286</f>
        <v>0.0541246306660699</v>
      </c>
      <c r="AH1286" s="74" t="n">
        <f aca="false">IF(R1286&gt;0,AH1285+1,0)</f>
        <v>18</v>
      </c>
      <c r="AI1286" s="74" t="n">
        <f aca="false">IF(U1286&gt;0,AI1285+1,0)</f>
        <v>18</v>
      </c>
      <c r="AJ1286" s="74" t="n">
        <f aca="false">IF(G1286&gt;0,AJ1285+1,0)</f>
        <v>0</v>
      </c>
      <c r="AK1286" s="74" t="n">
        <f aca="false">IF(G1286&lt;=0,AK1285+1,0)</f>
        <v>5</v>
      </c>
      <c r="AL1286" s="74" t="n">
        <f aca="false">IF(K1286&gt;0,AL1285+1,0)</f>
        <v>0</v>
      </c>
      <c r="AM1286" s="74" t="n">
        <f aca="false">IF(K1286&lt;=0,AM1285+1,0)</f>
        <v>5</v>
      </c>
    </row>
    <row r="1287" customFormat="false" ht="15" hidden="false" customHeight="false" outlineLevel="0" collapsed="false">
      <c r="A1287" s="61" t="n">
        <v>1286</v>
      </c>
      <c r="B1287" s="62" t="n">
        <v>43713.4479166667</v>
      </c>
      <c r="C1287" s="63" t="n">
        <f aca="false">YEAR(B1287)</f>
        <v>2019</v>
      </c>
      <c r="D1287" s="32" t="s">
        <v>277</v>
      </c>
      <c r="E1287" s="64" t="n">
        <v>10911.15</v>
      </c>
      <c r="F1287" s="65" t="n">
        <v>-0.0072</v>
      </c>
      <c r="G1287" s="66" t="n">
        <v>-78.56028</v>
      </c>
      <c r="H1287" s="67" t="n">
        <f aca="false">E1287+IF(D1287="Long",1,-1)*G1287</f>
        <v>10832.58972</v>
      </c>
      <c r="I1287" s="68" t="n">
        <f aca="false">Assumptions!$B$58</f>
        <v>5.35750011455817</v>
      </c>
      <c r="J1287" s="68" t="n">
        <f aca="false">INDEX(Yearly!$L$5:$L$22,MATCH(C1287,Yearly!$A$5:$A$22,0))</f>
        <v>0.443379319825504</v>
      </c>
      <c r="K1287" s="68" t="n">
        <f aca="false">G1287-I1287-J1287</f>
        <v>-84.3611594343837</v>
      </c>
      <c r="L1287" s="69" t="n">
        <f aca="false">(I1287+J1287)/Assumptions!$B$8</f>
        <v>0.000255782539949322</v>
      </c>
      <c r="M1287" s="70" t="n">
        <f aca="false">F1287-L1287</f>
        <v>-0.00745578253994932</v>
      </c>
      <c r="N1287" s="71" t="n">
        <f aca="false">G1287*Assumptions!$B$7</f>
        <v>-617876.6022</v>
      </c>
      <c r="O1287" s="71" t="n">
        <f aca="false">K1287*Assumptions!$B$7</f>
        <v>-663500.518951428</v>
      </c>
      <c r="P1287" s="68" t="n">
        <f aca="false">P1286+G1287</f>
        <v>17431.197215</v>
      </c>
      <c r="Q1287" s="68" t="n">
        <f aca="false">MAX(Q1286,P1287)</f>
        <v>18064.76125</v>
      </c>
      <c r="R1287" s="68" t="n">
        <f aca="false">Q1287-P1287</f>
        <v>633.564034999996</v>
      </c>
      <c r="S1287" s="68" t="n">
        <f aca="false">S1286+K1287</f>
        <v>9859.57162206323</v>
      </c>
      <c r="T1287" s="68" t="n">
        <f aca="false">MAX(T1286,S1287)</f>
        <v>10603.3523663165</v>
      </c>
      <c r="U1287" s="68" t="n">
        <f aca="false">T1287-S1287</f>
        <v>743.78074425329</v>
      </c>
      <c r="V1287" s="70" t="n">
        <f aca="false">V1286+F1287</f>
        <v>2.73670000000001</v>
      </c>
      <c r="W1287" s="70" t="n">
        <f aca="false">MAX(W1286,V1287)</f>
        <v>2.79460000000001</v>
      </c>
      <c r="X1287" s="70" t="n">
        <f aca="false">W1287-V1287</f>
        <v>0.0578999999999996</v>
      </c>
      <c r="Y1287" s="70" t="n">
        <f aca="false">Y1286+M1287</f>
        <v>2.40283861784003</v>
      </c>
      <c r="Z1287" s="70" t="n">
        <f aca="false">MAX(Z1286,Y1287)</f>
        <v>2.46559848609907</v>
      </c>
      <c r="AA1287" s="70" t="n">
        <f aca="false">Z1287-Y1287</f>
        <v>0.0627598682590369</v>
      </c>
      <c r="AB1287" s="72" t="n">
        <f aca="false">AB1286*(1+F1287)</f>
        <v>13.217312080778</v>
      </c>
      <c r="AC1287" s="73" t="n">
        <f aca="false">MAX(AC1286,AB1287)</f>
        <v>14.010123659441</v>
      </c>
      <c r="AD1287" s="70" t="n">
        <f aca="false">1-AB1287/AC1287</f>
        <v>0.0565884782985976</v>
      </c>
      <c r="AE1287" s="73" t="n">
        <f aca="false">AE1286*(1+M1287)</f>
        <v>9.47122774343511</v>
      </c>
      <c r="AF1287" s="73" t="n">
        <f aca="false">MAX(AF1286,AE1287)</f>
        <v>10.0884047891803</v>
      </c>
      <c r="AG1287" s="70" t="n">
        <f aca="false">1-AE1287/AF1287</f>
        <v>0.061176871729718</v>
      </c>
      <c r="AH1287" s="74" t="n">
        <f aca="false">IF(R1287&gt;0,AH1286+1,0)</f>
        <v>19</v>
      </c>
      <c r="AI1287" s="74" t="n">
        <f aca="false">IF(U1287&gt;0,AI1286+1,0)</f>
        <v>19</v>
      </c>
      <c r="AJ1287" s="74" t="n">
        <f aca="false">IF(G1287&gt;0,AJ1286+1,0)</f>
        <v>0</v>
      </c>
      <c r="AK1287" s="74" t="n">
        <f aca="false">IF(G1287&lt;=0,AK1286+1,0)</f>
        <v>6</v>
      </c>
      <c r="AL1287" s="74" t="n">
        <f aca="false">IF(K1287&gt;0,AL1286+1,0)</f>
        <v>0</v>
      </c>
      <c r="AM1287" s="74" t="n">
        <f aca="false">IF(K1287&lt;=0,AM1286+1,0)</f>
        <v>6</v>
      </c>
    </row>
    <row r="1288" customFormat="false" ht="15" hidden="false" customHeight="false" outlineLevel="0" collapsed="false">
      <c r="A1288" s="61" t="n">
        <v>1287</v>
      </c>
      <c r="B1288" s="62" t="n">
        <v>43713.5104166667</v>
      </c>
      <c r="C1288" s="63" t="n">
        <f aca="false">YEAR(B1288)</f>
        <v>2019</v>
      </c>
      <c r="D1288" s="32" t="s">
        <v>276</v>
      </c>
      <c r="E1288" s="64" t="n">
        <v>10832.85</v>
      </c>
      <c r="F1288" s="65" t="n">
        <v>-0.0057</v>
      </c>
      <c r="G1288" s="66" t="n">
        <v>-61.747245</v>
      </c>
      <c r="H1288" s="67" t="n">
        <f aca="false">E1288+IF(D1288="Long",1,-1)*G1288</f>
        <v>10894.597245</v>
      </c>
      <c r="I1288" s="68" t="n">
        <f aca="false">Assumptions!$B$58</f>
        <v>5.35750011455817</v>
      </c>
      <c r="J1288" s="68" t="n">
        <f aca="false">INDEX(Yearly!$L$5:$L$22,MATCH(C1288,Yearly!$A$5:$A$22,0))</f>
        <v>0.443379319825504</v>
      </c>
      <c r="K1288" s="68" t="n">
        <f aca="false">G1288-I1288-J1288</f>
        <v>-67.5481244343837</v>
      </c>
      <c r="L1288" s="69" t="n">
        <f aca="false">(I1288+J1288)/Assumptions!$B$8</f>
        <v>0.000255782539949322</v>
      </c>
      <c r="M1288" s="70" t="n">
        <f aca="false">F1288-L1288</f>
        <v>-0.00595578253994932</v>
      </c>
      <c r="N1288" s="71" t="n">
        <f aca="false">G1288*Assumptions!$B$7</f>
        <v>-485642.081925</v>
      </c>
      <c r="O1288" s="71" t="n">
        <f aca="false">K1288*Assumptions!$B$7</f>
        <v>-531265.998676428</v>
      </c>
      <c r="P1288" s="68" t="n">
        <f aca="false">P1287+G1288</f>
        <v>17369.44997</v>
      </c>
      <c r="Q1288" s="68" t="n">
        <f aca="false">MAX(Q1287,P1288)</f>
        <v>18064.76125</v>
      </c>
      <c r="R1288" s="68" t="n">
        <f aca="false">Q1288-P1288</f>
        <v>695.311279999994</v>
      </c>
      <c r="S1288" s="68" t="n">
        <f aca="false">S1287+K1288</f>
        <v>9792.02349762884</v>
      </c>
      <c r="T1288" s="68" t="n">
        <f aca="false">MAX(T1287,S1288)</f>
        <v>10603.3523663165</v>
      </c>
      <c r="U1288" s="68" t="n">
        <f aca="false">T1288-S1288</f>
        <v>811.328868687675</v>
      </c>
      <c r="V1288" s="70" t="n">
        <f aca="false">V1287+F1288</f>
        <v>2.73100000000001</v>
      </c>
      <c r="W1288" s="70" t="n">
        <f aca="false">MAX(W1287,V1288)</f>
        <v>2.79460000000001</v>
      </c>
      <c r="X1288" s="70" t="n">
        <f aca="false">W1288-V1288</f>
        <v>0.0635999999999997</v>
      </c>
      <c r="Y1288" s="70" t="n">
        <f aca="false">Y1287+M1288</f>
        <v>2.39688283530008</v>
      </c>
      <c r="Z1288" s="70" t="n">
        <f aca="false">MAX(Z1287,Y1288)</f>
        <v>2.46559848609907</v>
      </c>
      <c r="AA1288" s="70" t="n">
        <f aca="false">Z1288-Y1288</f>
        <v>0.0687156507989863</v>
      </c>
      <c r="AB1288" s="72" t="n">
        <f aca="false">AB1287*(1+F1288)</f>
        <v>13.1419734019176</v>
      </c>
      <c r="AC1288" s="73" t="n">
        <f aca="false">MAX(AC1287,AB1288)</f>
        <v>14.010123659441</v>
      </c>
      <c r="AD1288" s="70" t="n">
        <f aca="false">1-AB1288/AC1288</f>
        <v>0.0619659239722956</v>
      </c>
      <c r="AE1288" s="73" t="n">
        <f aca="false">AE1287*(1+M1288)</f>
        <v>9.41481917060888</v>
      </c>
      <c r="AF1288" s="73" t="n">
        <f aca="false">MAX(AF1287,AE1288)</f>
        <v>10.0884047891803</v>
      </c>
      <c r="AG1288" s="70" t="n">
        <f aca="false">1-AE1288/AF1288</f>
        <v>0.0667682981251706</v>
      </c>
      <c r="AH1288" s="74" t="n">
        <f aca="false">IF(R1288&gt;0,AH1287+1,0)</f>
        <v>20</v>
      </c>
      <c r="AI1288" s="74" t="n">
        <f aca="false">IF(U1288&gt;0,AI1287+1,0)</f>
        <v>20</v>
      </c>
      <c r="AJ1288" s="74" t="n">
        <f aca="false">IF(G1288&gt;0,AJ1287+1,0)</f>
        <v>0</v>
      </c>
      <c r="AK1288" s="74" t="n">
        <f aca="false">IF(G1288&lt;=0,AK1287+1,0)</f>
        <v>7</v>
      </c>
      <c r="AL1288" s="74" t="n">
        <f aca="false">IF(K1288&gt;0,AL1287+1,0)</f>
        <v>0</v>
      </c>
      <c r="AM1288" s="74" t="n">
        <f aca="false">IF(K1288&lt;=0,AM1287+1,0)</f>
        <v>7</v>
      </c>
    </row>
    <row r="1289" customFormat="false" ht="15" hidden="false" customHeight="false" outlineLevel="0" collapsed="false">
      <c r="A1289" s="61" t="n">
        <v>1288</v>
      </c>
      <c r="B1289" s="62" t="n">
        <v>43714.40625</v>
      </c>
      <c r="C1289" s="63" t="n">
        <f aca="false">YEAR(B1289)</f>
        <v>2019</v>
      </c>
      <c r="D1289" s="32" t="s">
        <v>277</v>
      </c>
      <c r="E1289" s="64" t="n">
        <v>10894.85</v>
      </c>
      <c r="F1289" s="65" t="n">
        <v>0.0075</v>
      </c>
      <c r="G1289" s="66" t="n">
        <v>81.711375</v>
      </c>
      <c r="H1289" s="67" t="n">
        <f aca="false">E1289+IF(D1289="Long",1,-1)*G1289</f>
        <v>10976.561375</v>
      </c>
      <c r="I1289" s="68" t="n">
        <f aca="false">Assumptions!$B$58</f>
        <v>5.35750011455817</v>
      </c>
      <c r="J1289" s="68" t="n">
        <f aca="false">INDEX(Yearly!$L$5:$L$22,MATCH(C1289,Yearly!$A$5:$A$22,0))</f>
        <v>0.443379319825504</v>
      </c>
      <c r="K1289" s="68" t="n">
        <f aca="false">G1289-I1289-J1289</f>
        <v>75.9104955656163</v>
      </c>
      <c r="L1289" s="69" t="n">
        <f aca="false">(I1289+J1289)/Assumptions!$B$8</f>
        <v>0.000255782539949322</v>
      </c>
      <c r="M1289" s="70" t="n">
        <f aca="false">F1289-L1289</f>
        <v>0.00724421746005068</v>
      </c>
      <c r="N1289" s="71" t="n">
        <f aca="false">G1289*Assumptions!$B$7</f>
        <v>642659.964375</v>
      </c>
      <c r="O1289" s="71" t="n">
        <f aca="false">K1289*Assumptions!$B$7</f>
        <v>597036.047623572</v>
      </c>
      <c r="P1289" s="68" t="n">
        <f aca="false">P1288+G1289</f>
        <v>17451.161345</v>
      </c>
      <c r="Q1289" s="68" t="n">
        <f aca="false">MAX(Q1288,P1289)</f>
        <v>18064.76125</v>
      </c>
      <c r="R1289" s="68" t="n">
        <f aca="false">Q1289-P1289</f>
        <v>613.599904999996</v>
      </c>
      <c r="S1289" s="68" t="n">
        <f aca="false">S1288+K1289</f>
        <v>9867.93399319446</v>
      </c>
      <c r="T1289" s="68" t="n">
        <f aca="false">MAX(T1288,S1289)</f>
        <v>10603.3523663165</v>
      </c>
      <c r="U1289" s="68" t="n">
        <f aca="false">T1289-S1289</f>
        <v>735.418373122058</v>
      </c>
      <c r="V1289" s="70" t="n">
        <f aca="false">V1288+F1289</f>
        <v>2.73850000000001</v>
      </c>
      <c r="W1289" s="70" t="n">
        <f aca="false">MAX(W1288,V1289)</f>
        <v>2.79460000000001</v>
      </c>
      <c r="X1289" s="70" t="n">
        <f aca="false">W1289-V1289</f>
        <v>0.0560999999999998</v>
      </c>
      <c r="Y1289" s="70" t="n">
        <f aca="false">Y1288+M1289</f>
        <v>2.40412705276013</v>
      </c>
      <c r="Z1289" s="70" t="n">
        <f aca="false">MAX(Z1288,Y1289)</f>
        <v>2.46559848609907</v>
      </c>
      <c r="AA1289" s="70" t="n">
        <f aca="false">Z1289-Y1289</f>
        <v>0.0614714333389355</v>
      </c>
      <c r="AB1289" s="72" t="n">
        <f aca="false">AB1288*(1+F1289)</f>
        <v>13.240538202432</v>
      </c>
      <c r="AC1289" s="73" t="n">
        <f aca="false">MAX(AC1288,AB1289)</f>
        <v>14.010123659441</v>
      </c>
      <c r="AD1289" s="70" t="n">
        <f aca="false">1-AB1289/AC1289</f>
        <v>0.0549306684020877</v>
      </c>
      <c r="AE1289" s="73" t="n">
        <f aca="false">AE1288*(1+M1289)</f>
        <v>9.48302216802783</v>
      </c>
      <c r="AF1289" s="73" t="n">
        <f aca="false">MAX(AF1288,AE1289)</f>
        <v>10.0884047891803</v>
      </c>
      <c r="AG1289" s="70" t="n">
        <f aca="false">1-AE1289/AF1289</f>
        <v>0.0600077647361761</v>
      </c>
      <c r="AH1289" s="74" t="n">
        <f aca="false">IF(R1289&gt;0,AH1288+1,0)</f>
        <v>21</v>
      </c>
      <c r="AI1289" s="74" t="n">
        <f aca="false">IF(U1289&gt;0,AI1288+1,0)</f>
        <v>21</v>
      </c>
      <c r="AJ1289" s="74" t="n">
        <f aca="false">IF(G1289&gt;0,AJ1288+1,0)</f>
        <v>1</v>
      </c>
      <c r="AK1289" s="74" t="n">
        <f aca="false">IF(G1289&lt;=0,AK1288+1,0)</f>
        <v>0</v>
      </c>
      <c r="AL1289" s="74" t="n">
        <f aca="false">IF(K1289&gt;0,AL1288+1,0)</f>
        <v>1</v>
      </c>
      <c r="AM1289" s="74" t="n">
        <f aca="false">IF(K1289&lt;=0,AM1288+1,0)</f>
        <v>0</v>
      </c>
    </row>
    <row r="1290" customFormat="false" ht="15" hidden="false" customHeight="false" outlineLevel="0" collapsed="false">
      <c r="A1290" s="61" t="n">
        <v>1289</v>
      </c>
      <c r="B1290" s="62" t="n">
        <v>43720.6354166667</v>
      </c>
      <c r="C1290" s="63" t="n">
        <f aca="false">YEAR(B1290)</f>
        <v>2019</v>
      </c>
      <c r="D1290" s="32" t="s">
        <v>276</v>
      </c>
      <c r="E1290" s="64" t="n">
        <v>10976.05</v>
      </c>
      <c r="F1290" s="65" t="n">
        <v>-0.0029</v>
      </c>
      <c r="G1290" s="66" t="n">
        <v>-31.830545</v>
      </c>
      <c r="H1290" s="67" t="n">
        <f aca="false">E1290+IF(D1290="Long",1,-1)*G1290</f>
        <v>11007.880545</v>
      </c>
      <c r="I1290" s="68" t="n">
        <f aca="false">Assumptions!$B$58</f>
        <v>5.35750011455817</v>
      </c>
      <c r="J1290" s="68" t="n">
        <f aca="false">INDEX(Yearly!$L$5:$L$22,MATCH(C1290,Yearly!$A$5:$A$22,0))</f>
        <v>0.443379319825504</v>
      </c>
      <c r="K1290" s="68" t="n">
        <f aca="false">G1290-I1290-J1290</f>
        <v>-37.6314244343837</v>
      </c>
      <c r="L1290" s="69" t="n">
        <f aca="false">(I1290+J1290)/Assumptions!$B$8</f>
        <v>0.000255782539949322</v>
      </c>
      <c r="M1290" s="70" t="n">
        <f aca="false">F1290-L1290</f>
        <v>-0.00315578253994932</v>
      </c>
      <c r="N1290" s="71" t="n">
        <f aca="false">G1290*Assumptions!$B$7</f>
        <v>-250347.236425</v>
      </c>
      <c r="O1290" s="71" t="n">
        <f aca="false">K1290*Assumptions!$B$7</f>
        <v>-295971.153176428</v>
      </c>
      <c r="P1290" s="68" t="n">
        <f aca="false">P1289+G1290</f>
        <v>17419.3308</v>
      </c>
      <c r="Q1290" s="68" t="n">
        <f aca="false">MAX(Q1289,P1290)</f>
        <v>18064.76125</v>
      </c>
      <c r="R1290" s="68" t="n">
        <f aca="false">Q1290-P1290</f>
        <v>645.430449999996</v>
      </c>
      <c r="S1290" s="68" t="n">
        <f aca="false">S1289+K1290</f>
        <v>9830.30256876008</v>
      </c>
      <c r="T1290" s="68" t="n">
        <f aca="false">MAX(T1289,S1290)</f>
        <v>10603.3523663165</v>
      </c>
      <c r="U1290" s="68" t="n">
        <f aca="false">T1290-S1290</f>
        <v>773.049797556441</v>
      </c>
      <c r="V1290" s="70" t="n">
        <f aca="false">V1289+F1290</f>
        <v>2.73560000000001</v>
      </c>
      <c r="W1290" s="70" t="n">
        <f aca="false">MAX(W1289,V1290)</f>
        <v>2.79460000000001</v>
      </c>
      <c r="X1290" s="70" t="n">
        <f aca="false">W1290-V1290</f>
        <v>0.0589999999999997</v>
      </c>
      <c r="Y1290" s="70" t="n">
        <f aca="false">Y1289+M1290</f>
        <v>2.40097127022018</v>
      </c>
      <c r="Z1290" s="70" t="n">
        <f aca="false">MAX(Z1289,Y1290)</f>
        <v>2.46559848609907</v>
      </c>
      <c r="AA1290" s="70" t="n">
        <f aca="false">Z1290-Y1290</f>
        <v>0.0646272158788848</v>
      </c>
      <c r="AB1290" s="72" t="n">
        <f aca="false">AB1289*(1+F1290)</f>
        <v>13.2021406416449</v>
      </c>
      <c r="AC1290" s="73" t="n">
        <f aca="false">MAX(AC1289,AB1290)</f>
        <v>14.010123659441</v>
      </c>
      <c r="AD1290" s="70" t="n">
        <f aca="false">1-AB1290/AC1290</f>
        <v>0.0576713694637216</v>
      </c>
      <c r="AE1290" s="73" t="n">
        <f aca="false">AE1289*(1+M1290)</f>
        <v>9.45309581224401</v>
      </c>
      <c r="AF1290" s="73" t="n">
        <f aca="false">MAX(AF1289,AE1290)</f>
        <v>10.0884047891803</v>
      </c>
      <c r="AG1290" s="70" t="n">
        <f aca="false">1-AE1290/AF1290</f>
        <v>0.0629741758199096</v>
      </c>
      <c r="AH1290" s="74" t="n">
        <f aca="false">IF(R1290&gt;0,AH1289+1,0)</f>
        <v>22</v>
      </c>
      <c r="AI1290" s="74" t="n">
        <f aca="false">IF(U1290&gt;0,AI1289+1,0)</f>
        <v>22</v>
      </c>
      <c r="AJ1290" s="74" t="n">
        <f aca="false">IF(G1290&gt;0,AJ1289+1,0)</f>
        <v>0</v>
      </c>
      <c r="AK1290" s="74" t="n">
        <f aca="false">IF(G1290&lt;=0,AK1289+1,0)</f>
        <v>1</v>
      </c>
      <c r="AL1290" s="74" t="n">
        <f aca="false">IF(K1290&gt;0,AL1289+1,0)</f>
        <v>0</v>
      </c>
      <c r="AM1290" s="74" t="n">
        <f aca="false">IF(K1290&lt;=0,AM1289+1,0)</f>
        <v>1</v>
      </c>
    </row>
    <row r="1291" customFormat="false" ht="15" hidden="false" customHeight="false" outlineLevel="0" collapsed="false">
      <c r="A1291" s="61" t="n">
        <v>1290</v>
      </c>
      <c r="B1291" s="62" t="n">
        <v>43721.5729166667</v>
      </c>
      <c r="C1291" s="63" t="n">
        <f aca="false">YEAR(B1291)</f>
        <v>2019</v>
      </c>
      <c r="D1291" s="32" t="s">
        <v>277</v>
      </c>
      <c r="E1291" s="64" t="n">
        <v>11008.4</v>
      </c>
      <c r="F1291" s="65" t="n">
        <v>-0.0023</v>
      </c>
      <c r="G1291" s="66" t="n">
        <v>-25.31932</v>
      </c>
      <c r="H1291" s="67" t="n">
        <f aca="false">E1291+IF(D1291="Long",1,-1)*G1291</f>
        <v>10983.08068</v>
      </c>
      <c r="I1291" s="68" t="n">
        <f aca="false">Assumptions!$B$58</f>
        <v>5.35750011455817</v>
      </c>
      <c r="J1291" s="68" t="n">
        <f aca="false">INDEX(Yearly!$L$5:$L$22,MATCH(C1291,Yearly!$A$5:$A$22,0))</f>
        <v>0.443379319825504</v>
      </c>
      <c r="K1291" s="68" t="n">
        <f aca="false">G1291-I1291-J1291</f>
        <v>-31.1201994343837</v>
      </c>
      <c r="L1291" s="69" t="n">
        <f aca="false">(I1291+J1291)/Assumptions!$B$8</f>
        <v>0.000255782539949322</v>
      </c>
      <c r="M1291" s="70" t="n">
        <f aca="false">F1291-L1291</f>
        <v>-0.00255578253994932</v>
      </c>
      <c r="N1291" s="71" t="n">
        <f aca="false">G1291*Assumptions!$B$7</f>
        <v>-199136.4518</v>
      </c>
      <c r="O1291" s="71" t="n">
        <f aca="false">K1291*Assumptions!$B$7</f>
        <v>-244760.368551428</v>
      </c>
      <c r="P1291" s="68" t="n">
        <f aca="false">P1290+G1291</f>
        <v>17394.01148</v>
      </c>
      <c r="Q1291" s="68" t="n">
        <f aca="false">MAX(Q1290,P1291)</f>
        <v>18064.76125</v>
      </c>
      <c r="R1291" s="68" t="n">
        <f aca="false">Q1291-P1291</f>
        <v>670.749769999995</v>
      </c>
      <c r="S1291" s="68" t="n">
        <f aca="false">S1290+K1291</f>
        <v>9799.18236932569</v>
      </c>
      <c r="T1291" s="68" t="n">
        <f aca="false">MAX(T1290,S1291)</f>
        <v>10603.3523663165</v>
      </c>
      <c r="U1291" s="68" t="n">
        <f aca="false">T1291-S1291</f>
        <v>804.169996990824</v>
      </c>
      <c r="V1291" s="70" t="n">
        <f aca="false">V1290+F1291</f>
        <v>2.73330000000001</v>
      </c>
      <c r="W1291" s="70" t="n">
        <f aca="false">MAX(W1290,V1291)</f>
        <v>2.79460000000001</v>
      </c>
      <c r="X1291" s="70" t="n">
        <f aca="false">W1291-V1291</f>
        <v>0.0612999999999997</v>
      </c>
      <c r="Y1291" s="70" t="n">
        <f aca="false">Y1290+M1291</f>
        <v>2.39841548768024</v>
      </c>
      <c r="Z1291" s="70" t="n">
        <f aca="false">MAX(Z1290,Y1291)</f>
        <v>2.46559848609907</v>
      </c>
      <c r="AA1291" s="70" t="n">
        <f aca="false">Z1291-Y1291</f>
        <v>0.0671829984188341</v>
      </c>
      <c r="AB1291" s="72" t="n">
        <f aca="false">AB1290*(1+F1291)</f>
        <v>13.1717757181691</v>
      </c>
      <c r="AC1291" s="73" t="n">
        <f aca="false">MAX(AC1290,AB1291)</f>
        <v>14.010123659441</v>
      </c>
      <c r="AD1291" s="70" t="n">
        <f aca="false">1-AB1291/AC1291</f>
        <v>0.0598387253139551</v>
      </c>
      <c r="AE1291" s="73" t="n">
        <f aca="false">AE1290*(1+M1291)</f>
        <v>9.42893575501861</v>
      </c>
      <c r="AF1291" s="73" t="n">
        <f aca="false">MAX(AF1290,AE1291)</f>
        <v>10.0884047891803</v>
      </c>
      <c r="AG1291" s="70" t="n">
        <f aca="false">1-AE1291/AF1291</f>
        <v>0.0653690100608307</v>
      </c>
      <c r="AH1291" s="74" t="n">
        <f aca="false">IF(R1291&gt;0,AH1290+1,0)</f>
        <v>23</v>
      </c>
      <c r="AI1291" s="74" t="n">
        <f aca="false">IF(U1291&gt;0,AI1290+1,0)</f>
        <v>23</v>
      </c>
      <c r="AJ1291" s="74" t="n">
        <f aca="false">IF(G1291&gt;0,AJ1290+1,0)</f>
        <v>0</v>
      </c>
      <c r="AK1291" s="74" t="n">
        <f aca="false">IF(G1291&lt;=0,AK1290+1,0)</f>
        <v>2</v>
      </c>
      <c r="AL1291" s="74" t="n">
        <f aca="false">IF(K1291&gt;0,AL1290+1,0)</f>
        <v>0</v>
      </c>
      <c r="AM1291" s="74" t="n">
        <f aca="false">IF(K1291&lt;=0,AM1290+1,0)</f>
        <v>2</v>
      </c>
    </row>
    <row r="1292" customFormat="false" ht="15" hidden="false" customHeight="false" outlineLevel="0" collapsed="false">
      <c r="A1292" s="61" t="n">
        <v>1291</v>
      </c>
      <c r="B1292" s="62" t="n">
        <v>43724.5520833333</v>
      </c>
      <c r="C1292" s="63" t="n">
        <f aca="false">YEAR(B1292)</f>
        <v>2019</v>
      </c>
      <c r="D1292" s="32" t="s">
        <v>276</v>
      </c>
      <c r="E1292" s="64" t="n">
        <v>10982.55</v>
      </c>
      <c r="F1292" s="65" t="n">
        <v>-0.0065</v>
      </c>
      <c r="G1292" s="66" t="n">
        <v>-71.386575</v>
      </c>
      <c r="H1292" s="67" t="n">
        <f aca="false">E1292+IF(D1292="Long",1,-1)*G1292</f>
        <v>11053.936575</v>
      </c>
      <c r="I1292" s="68" t="n">
        <f aca="false">Assumptions!$B$58</f>
        <v>5.35750011455817</v>
      </c>
      <c r="J1292" s="68" t="n">
        <f aca="false">INDEX(Yearly!$L$5:$L$22,MATCH(C1292,Yearly!$A$5:$A$22,0))</f>
        <v>0.443379319825504</v>
      </c>
      <c r="K1292" s="68" t="n">
        <f aca="false">G1292-I1292-J1292</f>
        <v>-77.1874544343837</v>
      </c>
      <c r="L1292" s="69" t="n">
        <f aca="false">(I1292+J1292)/Assumptions!$B$8</f>
        <v>0.000255782539949322</v>
      </c>
      <c r="M1292" s="70" t="n">
        <f aca="false">F1292-L1292</f>
        <v>-0.00675578253994932</v>
      </c>
      <c r="N1292" s="71" t="n">
        <f aca="false">G1292*Assumptions!$B$7</f>
        <v>-561455.412375</v>
      </c>
      <c r="O1292" s="71" t="n">
        <f aca="false">K1292*Assumptions!$B$7</f>
        <v>-607079.329126428</v>
      </c>
      <c r="P1292" s="68" t="n">
        <f aca="false">P1291+G1292</f>
        <v>17322.624905</v>
      </c>
      <c r="Q1292" s="68" t="n">
        <f aca="false">MAX(Q1291,P1292)</f>
        <v>18064.76125</v>
      </c>
      <c r="R1292" s="68" t="n">
        <f aca="false">Q1292-P1292</f>
        <v>742.136344999995</v>
      </c>
      <c r="S1292" s="68" t="n">
        <f aca="false">S1291+K1292</f>
        <v>9721.99491489131</v>
      </c>
      <c r="T1292" s="68" t="n">
        <f aca="false">MAX(T1291,S1292)</f>
        <v>10603.3523663165</v>
      </c>
      <c r="U1292" s="68" t="n">
        <f aca="false">T1292-S1292</f>
        <v>881.357451425209</v>
      </c>
      <c r="V1292" s="70" t="n">
        <f aca="false">V1291+F1292</f>
        <v>2.72680000000001</v>
      </c>
      <c r="W1292" s="70" t="n">
        <f aca="false">MAX(W1291,V1292)</f>
        <v>2.79460000000001</v>
      </c>
      <c r="X1292" s="70" t="n">
        <f aca="false">W1292-V1292</f>
        <v>0.0677999999999996</v>
      </c>
      <c r="Y1292" s="70" t="n">
        <f aca="false">Y1291+M1292</f>
        <v>2.39165970514029</v>
      </c>
      <c r="Z1292" s="70" t="n">
        <f aca="false">MAX(Z1291,Y1292)</f>
        <v>2.46559848609907</v>
      </c>
      <c r="AA1292" s="70" t="n">
        <f aca="false">Z1292-Y1292</f>
        <v>0.0739387809587835</v>
      </c>
      <c r="AB1292" s="72" t="n">
        <f aca="false">AB1291*(1+F1292)</f>
        <v>13.086159176001</v>
      </c>
      <c r="AC1292" s="73" t="n">
        <f aca="false">MAX(AC1291,AB1292)</f>
        <v>14.010123659441</v>
      </c>
      <c r="AD1292" s="70" t="n">
        <f aca="false">1-AB1292/AC1292</f>
        <v>0.0659497735994143</v>
      </c>
      <c r="AE1292" s="73" t="n">
        <f aca="false">AE1291*(1+M1292)</f>
        <v>9.36523591547455</v>
      </c>
      <c r="AF1292" s="73" t="n">
        <f aca="false">MAX(AF1291,AE1292)</f>
        <v>10.0884047891803</v>
      </c>
      <c r="AG1292" s="70" t="n">
        <f aca="false">1-AE1292/AF1292</f>
        <v>0.0716831737839574</v>
      </c>
      <c r="AH1292" s="74" t="n">
        <f aca="false">IF(R1292&gt;0,AH1291+1,0)</f>
        <v>24</v>
      </c>
      <c r="AI1292" s="74" t="n">
        <f aca="false">IF(U1292&gt;0,AI1291+1,0)</f>
        <v>24</v>
      </c>
      <c r="AJ1292" s="74" t="n">
        <f aca="false">IF(G1292&gt;0,AJ1291+1,0)</f>
        <v>0</v>
      </c>
      <c r="AK1292" s="74" t="n">
        <f aca="false">IF(G1292&lt;=0,AK1291+1,0)</f>
        <v>3</v>
      </c>
      <c r="AL1292" s="74" t="n">
        <f aca="false">IF(K1292&gt;0,AL1291+1,0)</f>
        <v>0</v>
      </c>
      <c r="AM1292" s="74" t="n">
        <f aca="false">IF(K1292&lt;=0,AM1291+1,0)</f>
        <v>3</v>
      </c>
    </row>
    <row r="1293" customFormat="false" ht="15" hidden="false" customHeight="false" outlineLevel="0" collapsed="false">
      <c r="A1293" s="61" t="n">
        <v>1292</v>
      </c>
      <c r="B1293" s="62" t="n">
        <v>43728.46875</v>
      </c>
      <c r="C1293" s="63" t="n">
        <f aca="false">YEAR(B1293)</f>
        <v>2019</v>
      </c>
      <c r="D1293" s="32" t="s">
        <v>277</v>
      </c>
      <c r="E1293" s="64" t="n">
        <v>11054.1</v>
      </c>
      <c r="F1293" s="65" t="n">
        <v>0.0334</v>
      </c>
      <c r="G1293" s="66" t="n">
        <v>369.20694</v>
      </c>
      <c r="H1293" s="67" t="n">
        <f aca="false">E1293+IF(D1293="Long",1,-1)*G1293</f>
        <v>11423.30694</v>
      </c>
      <c r="I1293" s="68" t="n">
        <f aca="false">Assumptions!$B$58</f>
        <v>5.35750011455817</v>
      </c>
      <c r="J1293" s="68" t="n">
        <f aca="false">INDEX(Yearly!$L$5:$L$22,MATCH(C1293,Yearly!$A$5:$A$22,0))</f>
        <v>0.443379319825504</v>
      </c>
      <c r="K1293" s="68" t="n">
        <f aca="false">G1293-I1293-J1293</f>
        <v>363.406060565616</v>
      </c>
      <c r="L1293" s="69" t="n">
        <f aca="false">(I1293+J1293)/Assumptions!$B$8</f>
        <v>0.000255782539949322</v>
      </c>
      <c r="M1293" s="70" t="n">
        <f aca="false">F1293-L1293</f>
        <v>0.0331442174600507</v>
      </c>
      <c r="N1293" s="71" t="n">
        <f aca="false">G1293*Assumptions!$B$7</f>
        <v>2903812.5831</v>
      </c>
      <c r="O1293" s="71" t="n">
        <f aca="false">K1293*Assumptions!$B$7</f>
        <v>2858188.66634857</v>
      </c>
      <c r="P1293" s="68" t="n">
        <f aca="false">P1292+G1293</f>
        <v>17691.831845</v>
      </c>
      <c r="Q1293" s="68" t="n">
        <f aca="false">MAX(Q1292,P1293)</f>
        <v>18064.76125</v>
      </c>
      <c r="R1293" s="68" t="n">
        <f aca="false">Q1293-P1293</f>
        <v>372.929404999995</v>
      </c>
      <c r="S1293" s="68" t="n">
        <f aca="false">S1292+K1293</f>
        <v>10085.4009754569</v>
      </c>
      <c r="T1293" s="68" t="n">
        <f aca="false">MAX(T1292,S1293)</f>
        <v>10603.3523663165</v>
      </c>
      <c r="U1293" s="68" t="n">
        <f aca="false">T1293-S1293</f>
        <v>517.951390859593</v>
      </c>
      <c r="V1293" s="70" t="n">
        <f aca="false">V1292+F1293</f>
        <v>2.76020000000001</v>
      </c>
      <c r="W1293" s="70" t="n">
        <f aca="false">MAX(W1292,V1293)</f>
        <v>2.79460000000001</v>
      </c>
      <c r="X1293" s="70" t="n">
        <f aca="false">W1293-V1293</f>
        <v>0.0343999999999998</v>
      </c>
      <c r="Y1293" s="70" t="n">
        <f aca="false">Y1292+M1293</f>
        <v>2.42480392260034</v>
      </c>
      <c r="Z1293" s="70" t="n">
        <f aca="false">MAX(Z1292,Y1293)</f>
        <v>2.46559848609907</v>
      </c>
      <c r="AA1293" s="70" t="n">
        <f aca="false">Z1293-Y1293</f>
        <v>0.040794563498733</v>
      </c>
      <c r="AB1293" s="72" t="n">
        <f aca="false">AB1292*(1+F1293)</f>
        <v>13.5232368924795</v>
      </c>
      <c r="AC1293" s="73" t="n">
        <f aca="false">MAX(AC1292,AB1293)</f>
        <v>14.010123659441</v>
      </c>
      <c r="AD1293" s="70" t="n">
        <f aca="false">1-AB1293/AC1293</f>
        <v>0.0347524960376346</v>
      </c>
      <c r="AE1293" s="73" t="n">
        <f aca="false">AE1292*(1+M1293)</f>
        <v>9.67563933122172</v>
      </c>
      <c r="AF1293" s="73" t="n">
        <f aca="false">MAX(AF1292,AE1293)</f>
        <v>10.0884047891803</v>
      </c>
      <c r="AG1293" s="70" t="n">
        <f aca="false">1-AE1293/AF1293</f>
        <v>0.0409148390240287</v>
      </c>
      <c r="AH1293" s="74" t="n">
        <f aca="false">IF(R1293&gt;0,AH1292+1,0)</f>
        <v>25</v>
      </c>
      <c r="AI1293" s="74" t="n">
        <f aca="false">IF(U1293&gt;0,AI1292+1,0)</f>
        <v>25</v>
      </c>
      <c r="AJ1293" s="74" t="n">
        <f aca="false">IF(G1293&gt;0,AJ1292+1,0)</f>
        <v>1</v>
      </c>
      <c r="AK1293" s="74" t="n">
        <f aca="false">IF(G1293&lt;=0,AK1292+1,0)</f>
        <v>0</v>
      </c>
      <c r="AL1293" s="74" t="n">
        <f aca="false">IF(K1293&gt;0,AL1292+1,0)</f>
        <v>1</v>
      </c>
      <c r="AM1293" s="74" t="n">
        <f aca="false">IF(K1293&lt;=0,AM1292+1,0)</f>
        <v>0</v>
      </c>
    </row>
    <row r="1294" customFormat="false" ht="15" hidden="false" customHeight="false" outlineLevel="0" collapsed="false">
      <c r="A1294" s="61" t="n">
        <v>1293</v>
      </c>
      <c r="B1294" s="62" t="n">
        <v>43738.40625</v>
      </c>
      <c r="C1294" s="63" t="n">
        <f aca="false">YEAR(B1294)</f>
        <v>2019</v>
      </c>
      <c r="D1294" s="32" t="s">
        <v>276</v>
      </c>
      <c r="E1294" s="64" t="n">
        <v>11423.35</v>
      </c>
      <c r="F1294" s="65" t="n">
        <v>-0.0036</v>
      </c>
      <c r="G1294" s="66" t="n">
        <v>-41.12406</v>
      </c>
      <c r="H1294" s="67" t="n">
        <f aca="false">E1294+IF(D1294="Long",1,-1)*G1294</f>
        <v>11464.47406</v>
      </c>
      <c r="I1294" s="68" t="n">
        <f aca="false">Assumptions!$B$58</f>
        <v>5.35750011455817</v>
      </c>
      <c r="J1294" s="68" t="n">
        <f aca="false">INDEX(Yearly!$L$5:$L$22,MATCH(C1294,Yearly!$A$5:$A$22,0))</f>
        <v>0.443379319825504</v>
      </c>
      <c r="K1294" s="68" t="n">
        <f aca="false">G1294-I1294-J1294</f>
        <v>-46.9249394343837</v>
      </c>
      <c r="L1294" s="69" t="n">
        <f aca="false">(I1294+J1294)/Assumptions!$B$8</f>
        <v>0.000255782539949322</v>
      </c>
      <c r="M1294" s="70" t="n">
        <f aca="false">F1294-L1294</f>
        <v>-0.00385578253994932</v>
      </c>
      <c r="N1294" s="71" t="n">
        <f aca="false">G1294*Assumptions!$B$7</f>
        <v>-323440.7319</v>
      </c>
      <c r="O1294" s="71" t="n">
        <f aca="false">K1294*Assumptions!$B$7</f>
        <v>-369064.648651428</v>
      </c>
      <c r="P1294" s="68" t="n">
        <f aca="false">P1293+G1294</f>
        <v>17650.707785</v>
      </c>
      <c r="Q1294" s="68" t="n">
        <f aca="false">MAX(Q1293,P1294)</f>
        <v>18064.76125</v>
      </c>
      <c r="R1294" s="68" t="n">
        <f aca="false">Q1294-P1294</f>
        <v>414.053464999994</v>
      </c>
      <c r="S1294" s="68" t="n">
        <f aca="false">S1293+K1294</f>
        <v>10038.4760360225</v>
      </c>
      <c r="T1294" s="68" t="n">
        <f aca="false">MAX(T1293,S1294)</f>
        <v>10603.3523663165</v>
      </c>
      <c r="U1294" s="68" t="n">
        <f aca="false">T1294-S1294</f>
        <v>564.876330293977</v>
      </c>
      <c r="V1294" s="70" t="n">
        <f aca="false">V1293+F1294</f>
        <v>2.75660000000001</v>
      </c>
      <c r="W1294" s="70" t="n">
        <f aca="false">MAX(W1293,V1294)</f>
        <v>2.79460000000001</v>
      </c>
      <c r="X1294" s="70" t="n">
        <f aca="false">W1294-V1294</f>
        <v>0.0379999999999998</v>
      </c>
      <c r="Y1294" s="70" t="n">
        <f aca="false">Y1293+M1294</f>
        <v>2.42094814006039</v>
      </c>
      <c r="Z1294" s="70" t="n">
        <f aca="false">MAX(Z1293,Y1294)</f>
        <v>2.46559848609907</v>
      </c>
      <c r="AA1294" s="70" t="n">
        <f aca="false">Z1294-Y1294</f>
        <v>0.0446503460386825</v>
      </c>
      <c r="AB1294" s="72" t="n">
        <f aca="false">AB1293*(1+F1294)</f>
        <v>13.4745532396665</v>
      </c>
      <c r="AC1294" s="73" t="n">
        <f aca="false">MAX(AC1293,AB1294)</f>
        <v>14.010123659441</v>
      </c>
      <c r="AD1294" s="70" t="n">
        <f aca="false">1-AB1294/AC1294</f>
        <v>0.0382273870518991</v>
      </c>
      <c r="AE1294" s="73" t="n">
        <f aca="false">AE1293*(1+M1294)</f>
        <v>9.63833217002554</v>
      </c>
      <c r="AF1294" s="73" t="n">
        <f aca="false">MAX(AF1293,AE1294)</f>
        <v>10.0884047891803</v>
      </c>
      <c r="AG1294" s="70" t="n">
        <f aca="false">1-AE1294/AF1294</f>
        <v>0.0446128628420444</v>
      </c>
      <c r="AH1294" s="74" t="n">
        <f aca="false">IF(R1294&gt;0,AH1293+1,0)</f>
        <v>26</v>
      </c>
      <c r="AI1294" s="74" t="n">
        <f aca="false">IF(U1294&gt;0,AI1293+1,0)</f>
        <v>26</v>
      </c>
      <c r="AJ1294" s="74" t="n">
        <f aca="false">IF(G1294&gt;0,AJ1293+1,0)</f>
        <v>0</v>
      </c>
      <c r="AK1294" s="74" t="n">
        <f aca="false">IF(G1294&lt;=0,AK1293+1,0)</f>
        <v>1</v>
      </c>
      <c r="AL1294" s="74" t="n">
        <f aca="false">IF(K1294&gt;0,AL1293+1,0)</f>
        <v>0</v>
      </c>
      <c r="AM1294" s="74" t="n">
        <f aca="false">IF(K1294&lt;=0,AM1293+1,0)</f>
        <v>1</v>
      </c>
    </row>
    <row r="1295" customFormat="false" ht="15" hidden="false" customHeight="false" outlineLevel="0" collapsed="false">
      <c r="A1295" s="61" t="n">
        <v>1294</v>
      </c>
      <c r="B1295" s="62" t="n">
        <v>43738.6145833333</v>
      </c>
      <c r="C1295" s="63" t="n">
        <f aca="false">YEAR(B1295)</f>
        <v>2019</v>
      </c>
      <c r="D1295" s="32" t="s">
        <v>277</v>
      </c>
      <c r="E1295" s="64" t="n">
        <v>11464.65</v>
      </c>
      <c r="F1295" s="65" t="n">
        <v>-0.0062</v>
      </c>
      <c r="G1295" s="66" t="n">
        <v>-71.08083</v>
      </c>
      <c r="H1295" s="67" t="n">
        <f aca="false">E1295+IF(D1295="Long",1,-1)*G1295</f>
        <v>11393.56917</v>
      </c>
      <c r="I1295" s="68" t="n">
        <f aca="false">Assumptions!$B$58</f>
        <v>5.35750011455817</v>
      </c>
      <c r="J1295" s="68" t="n">
        <f aca="false">INDEX(Yearly!$L$5:$L$22,MATCH(C1295,Yearly!$A$5:$A$22,0))</f>
        <v>0.443379319825504</v>
      </c>
      <c r="K1295" s="68" t="n">
        <f aca="false">G1295-I1295-J1295</f>
        <v>-76.8817094343837</v>
      </c>
      <c r="L1295" s="69" t="n">
        <f aca="false">(I1295+J1295)/Assumptions!$B$8</f>
        <v>0.000255782539949322</v>
      </c>
      <c r="M1295" s="70" t="n">
        <f aca="false">F1295-L1295</f>
        <v>-0.00645578253994932</v>
      </c>
      <c r="N1295" s="71" t="n">
        <f aca="false">G1295*Assumptions!$B$7</f>
        <v>-559050.72795</v>
      </c>
      <c r="O1295" s="71" t="n">
        <f aca="false">K1295*Assumptions!$B$7</f>
        <v>-604674.644701428</v>
      </c>
      <c r="P1295" s="68" t="n">
        <f aca="false">P1294+G1295</f>
        <v>17579.626955</v>
      </c>
      <c r="Q1295" s="68" t="n">
        <f aca="false">MAX(Q1294,P1295)</f>
        <v>18064.76125</v>
      </c>
      <c r="R1295" s="68" t="n">
        <f aca="false">Q1295-P1295</f>
        <v>485.134294999993</v>
      </c>
      <c r="S1295" s="68" t="n">
        <f aca="false">S1294+K1295</f>
        <v>9961.59432658816</v>
      </c>
      <c r="T1295" s="68" t="n">
        <f aca="false">MAX(T1294,S1295)</f>
        <v>10603.3523663165</v>
      </c>
      <c r="U1295" s="68" t="n">
        <f aca="false">T1295-S1295</f>
        <v>641.75803972836</v>
      </c>
      <c r="V1295" s="70" t="n">
        <f aca="false">V1294+F1295</f>
        <v>2.75040000000001</v>
      </c>
      <c r="W1295" s="70" t="n">
        <f aca="false">MAX(W1294,V1295)</f>
        <v>2.79460000000001</v>
      </c>
      <c r="X1295" s="70" t="n">
        <f aca="false">W1295-V1295</f>
        <v>0.0442</v>
      </c>
      <c r="Y1295" s="70" t="n">
        <f aca="false">Y1294+M1295</f>
        <v>2.41449235752044</v>
      </c>
      <c r="Z1295" s="70" t="n">
        <f aca="false">MAX(Z1294,Y1295)</f>
        <v>2.46559848609907</v>
      </c>
      <c r="AA1295" s="70" t="n">
        <f aca="false">Z1295-Y1295</f>
        <v>0.0511061285786316</v>
      </c>
      <c r="AB1295" s="72" t="n">
        <f aca="false">AB1294*(1+F1295)</f>
        <v>13.3910110095806</v>
      </c>
      <c r="AC1295" s="73" t="n">
        <f aca="false">MAX(AC1294,AB1295)</f>
        <v>14.010123659441</v>
      </c>
      <c r="AD1295" s="70" t="n">
        <f aca="false">1-AB1295/AC1295</f>
        <v>0.0441903772521773</v>
      </c>
      <c r="AE1295" s="73" t="n">
        <f aca="false">AE1294*(1+M1295)</f>
        <v>9.57610919348806</v>
      </c>
      <c r="AF1295" s="73" t="n">
        <f aca="false">MAX(AF1294,AE1295)</f>
        <v>10.0884047891803</v>
      </c>
      <c r="AG1295" s="70" t="n">
        <f aca="false">1-AE1295/AF1295</f>
        <v>0.0507806344410008</v>
      </c>
      <c r="AH1295" s="74" t="n">
        <f aca="false">IF(R1295&gt;0,AH1294+1,0)</f>
        <v>27</v>
      </c>
      <c r="AI1295" s="74" t="n">
        <f aca="false">IF(U1295&gt;0,AI1294+1,0)</f>
        <v>27</v>
      </c>
      <c r="AJ1295" s="74" t="n">
        <f aca="false">IF(G1295&gt;0,AJ1294+1,0)</f>
        <v>0</v>
      </c>
      <c r="AK1295" s="74" t="n">
        <f aca="false">IF(G1295&lt;=0,AK1294+1,0)</f>
        <v>2</v>
      </c>
      <c r="AL1295" s="74" t="n">
        <f aca="false">IF(K1295&gt;0,AL1294+1,0)</f>
        <v>0</v>
      </c>
      <c r="AM1295" s="74" t="n">
        <f aca="false">IF(K1295&lt;=0,AM1294+1,0)</f>
        <v>2</v>
      </c>
    </row>
    <row r="1296" customFormat="false" ht="15" hidden="false" customHeight="false" outlineLevel="0" collapsed="false">
      <c r="A1296" s="61" t="n">
        <v>1295</v>
      </c>
      <c r="B1296" s="62" t="n">
        <v>43739.5729166667</v>
      </c>
      <c r="C1296" s="63" t="n">
        <f aca="false">YEAR(B1296)</f>
        <v>2019</v>
      </c>
      <c r="D1296" s="32" t="s">
        <v>276</v>
      </c>
      <c r="E1296" s="64" t="n">
        <v>11393.85</v>
      </c>
      <c r="F1296" s="65" t="n">
        <v>0.0096</v>
      </c>
      <c r="G1296" s="66" t="n">
        <v>109.38096</v>
      </c>
      <c r="H1296" s="67" t="n">
        <f aca="false">E1296+IF(D1296="Long",1,-1)*G1296</f>
        <v>11284.46904</v>
      </c>
      <c r="I1296" s="68" t="n">
        <f aca="false">Assumptions!$B$58</f>
        <v>5.35750011455817</v>
      </c>
      <c r="J1296" s="68" t="n">
        <f aca="false">INDEX(Yearly!$L$5:$L$22,MATCH(C1296,Yearly!$A$5:$A$22,0))</f>
        <v>0.443379319825504</v>
      </c>
      <c r="K1296" s="68" t="n">
        <f aca="false">G1296-I1296-J1296</f>
        <v>103.580080565616</v>
      </c>
      <c r="L1296" s="69" t="n">
        <f aca="false">(I1296+J1296)/Assumptions!$B$8</f>
        <v>0.000255782539949322</v>
      </c>
      <c r="M1296" s="70" t="n">
        <f aca="false">F1296-L1296</f>
        <v>0.00934421746005068</v>
      </c>
      <c r="N1296" s="71" t="n">
        <f aca="false">G1296*Assumptions!$B$7</f>
        <v>860281.2504</v>
      </c>
      <c r="O1296" s="71" t="n">
        <f aca="false">K1296*Assumptions!$B$7</f>
        <v>814657.333648572</v>
      </c>
      <c r="P1296" s="68" t="n">
        <f aca="false">P1295+G1296</f>
        <v>17689.007915</v>
      </c>
      <c r="Q1296" s="68" t="n">
        <f aca="false">MAX(Q1295,P1296)</f>
        <v>18064.76125</v>
      </c>
      <c r="R1296" s="68" t="n">
        <f aca="false">Q1296-P1296</f>
        <v>375.753334999994</v>
      </c>
      <c r="S1296" s="68" t="n">
        <f aca="false">S1295+K1296</f>
        <v>10065.1744071538</v>
      </c>
      <c r="T1296" s="68" t="n">
        <f aca="false">MAX(T1295,S1296)</f>
        <v>10603.3523663165</v>
      </c>
      <c r="U1296" s="68" t="n">
        <f aca="false">T1296-S1296</f>
        <v>538.177959162744</v>
      </c>
      <c r="V1296" s="70" t="n">
        <f aca="false">V1295+F1296</f>
        <v>2.76000000000001</v>
      </c>
      <c r="W1296" s="70" t="n">
        <f aca="false">MAX(W1295,V1296)</f>
        <v>2.79460000000001</v>
      </c>
      <c r="X1296" s="70" t="n">
        <f aca="false">W1296-V1296</f>
        <v>0.0346000000000002</v>
      </c>
      <c r="Y1296" s="70" t="n">
        <f aca="false">Y1295+M1296</f>
        <v>2.42383657498049</v>
      </c>
      <c r="Z1296" s="70" t="n">
        <f aca="false">MAX(Z1295,Y1296)</f>
        <v>2.46559848609907</v>
      </c>
      <c r="AA1296" s="70" t="n">
        <f aca="false">Z1296-Y1296</f>
        <v>0.0417619111185807</v>
      </c>
      <c r="AB1296" s="72" t="n">
        <f aca="false">AB1295*(1+F1296)</f>
        <v>13.5195647152726</v>
      </c>
      <c r="AC1296" s="73" t="n">
        <f aca="false">MAX(AC1295,AB1296)</f>
        <v>14.010123659441</v>
      </c>
      <c r="AD1296" s="70" t="n">
        <f aca="false">1-AB1296/AC1296</f>
        <v>0.0350146048737983</v>
      </c>
      <c r="AE1296" s="73" t="n">
        <f aca="false">AE1295*(1+M1296)</f>
        <v>9.6655904402132</v>
      </c>
      <c r="AF1296" s="73" t="n">
        <f aca="false">MAX(AF1295,AE1296)</f>
        <v>10.0884047891803</v>
      </c>
      <c r="AG1296" s="70" t="n">
        <f aca="false">1-AE1296/AF1296</f>
        <v>0.0419109222719262</v>
      </c>
      <c r="AH1296" s="74" t="n">
        <f aca="false">IF(R1296&gt;0,AH1295+1,0)</f>
        <v>28</v>
      </c>
      <c r="AI1296" s="74" t="n">
        <f aca="false">IF(U1296&gt;0,AI1295+1,0)</f>
        <v>28</v>
      </c>
      <c r="AJ1296" s="74" t="n">
        <f aca="false">IF(G1296&gt;0,AJ1295+1,0)</f>
        <v>1</v>
      </c>
      <c r="AK1296" s="74" t="n">
        <f aca="false">IF(G1296&lt;=0,AK1295+1,0)</f>
        <v>0</v>
      </c>
      <c r="AL1296" s="74" t="n">
        <f aca="false">IF(K1296&gt;0,AL1295+1,0)</f>
        <v>1</v>
      </c>
      <c r="AM1296" s="74" t="n">
        <f aca="false">IF(K1296&lt;=0,AM1295+1,0)</f>
        <v>0</v>
      </c>
    </row>
    <row r="1297" customFormat="false" ht="15" hidden="false" customHeight="false" outlineLevel="0" collapsed="false">
      <c r="A1297" s="61" t="n">
        <v>1296</v>
      </c>
      <c r="B1297" s="62" t="n">
        <v>43747.6145833333</v>
      </c>
      <c r="C1297" s="63" t="n">
        <f aca="false">YEAR(B1297)</f>
        <v>2019</v>
      </c>
      <c r="D1297" s="32" t="s">
        <v>277</v>
      </c>
      <c r="E1297" s="64" t="n">
        <v>11284.65</v>
      </c>
      <c r="F1297" s="65" t="n">
        <v>-0.0037</v>
      </c>
      <c r="G1297" s="66" t="n">
        <v>-41.753205</v>
      </c>
      <c r="H1297" s="67" t="n">
        <f aca="false">E1297+IF(D1297="Long",1,-1)*G1297</f>
        <v>11242.896795</v>
      </c>
      <c r="I1297" s="68" t="n">
        <f aca="false">Assumptions!$B$58</f>
        <v>5.35750011455817</v>
      </c>
      <c r="J1297" s="68" t="n">
        <f aca="false">INDEX(Yearly!$L$5:$L$22,MATCH(C1297,Yearly!$A$5:$A$22,0))</f>
        <v>0.443379319825504</v>
      </c>
      <c r="K1297" s="68" t="n">
        <f aca="false">G1297-I1297-J1297</f>
        <v>-47.5540844343837</v>
      </c>
      <c r="L1297" s="69" t="n">
        <f aca="false">(I1297+J1297)/Assumptions!$B$8</f>
        <v>0.000255782539949322</v>
      </c>
      <c r="M1297" s="70" t="n">
        <f aca="false">F1297-L1297</f>
        <v>-0.00395578253994932</v>
      </c>
      <c r="N1297" s="71" t="n">
        <f aca="false">G1297*Assumptions!$B$7</f>
        <v>-328388.957325</v>
      </c>
      <c r="O1297" s="71" t="n">
        <f aca="false">K1297*Assumptions!$B$7</f>
        <v>-374012.874076428</v>
      </c>
      <c r="P1297" s="68" t="n">
        <f aca="false">P1296+G1297</f>
        <v>17647.25471</v>
      </c>
      <c r="Q1297" s="68" t="n">
        <f aca="false">MAX(Q1296,P1297)</f>
        <v>18064.76125</v>
      </c>
      <c r="R1297" s="68" t="n">
        <f aca="false">Q1297-P1297</f>
        <v>417.506539999995</v>
      </c>
      <c r="S1297" s="68" t="n">
        <f aca="false">S1296+K1297</f>
        <v>10017.6203227194</v>
      </c>
      <c r="T1297" s="68" t="n">
        <f aca="false">MAX(T1296,S1297)</f>
        <v>10603.3523663165</v>
      </c>
      <c r="U1297" s="68" t="n">
        <f aca="false">T1297-S1297</f>
        <v>585.732043597127</v>
      </c>
      <c r="V1297" s="70" t="n">
        <f aca="false">V1296+F1297</f>
        <v>2.75630000000001</v>
      </c>
      <c r="W1297" s="70" t="n">
        <f aca="false">MAX(W1296,V1297)</f>
        <v>2.79460000000001</v>
      </c>
      <c r="X1297" s="70" t="n">
        <f aca="false">W1297-V1297</f>
        <v>0.0383</v>
      </c>
      <c r="Y1297" s="70" t="n">
        <f aca="false">Y1296+M1297</f>
        <v>2.41988079244054</v>
      </c>
      <c r="Z1297" s="70" t="n">
        <f aca="false">MAX(Z1296,Y1297)</f>
        <v>2.46559848609907</v>
      </c>
      <c r="AA1297" s="70" t="n">
        <f aca="false">Z1297-Y1297</f>
        <v>0.04571769365853</v>
      </c>
      <c r="AB1297" s="72" t="n">
        <f aca="false">AB1296*(1+F1297)</f>
        <v>13.4695423258261</v>
      </c>
      <c r="AC1297" s="73" t="n">
        <f aca="false">MAX(AC1296,AB1297)</f>
        <v>14.010123659441</v>
      </c>
      <c r="AD1297" s="70" t="n">
        <f aca="false">1-AB1297/AC1297</f>
        <v>0.0385850508357652</v>
      </c>
      <c r="AE1297" s="73" t="n">
        <f aca="false">AE1296*(1+M1297)</f>
        <v>9.62735546631151</v>
      </c>
      <c r="AF1297" s="73" t="n">
        <f aca="false">MAX(AF1296,AE1297)</f>
        <v>10.0884047891803</v>
      </c>
      <c r="AG1297" s="70" t="n">
        <f aca="false">1-AE1297/AF1297</f>
        <v>0.045700914317319</v>
      </c>
      <c r="AH1297" s="74" t="n">
        <f aca="false">IF(R1297&gt;0,AH1296+1,0)</f>
        <v>29</v>
      </c>
      <c r="AI1297" s="74" t="n">
        <f aca="false">IF(U1297&gt;0,AI1296+1,0)</f>
        <v>29</v>
      </c>
      <c r="AJ1297" s="74" t="n">
        <f aca="false">IF(G1297&gt;0,AJ1296+1,0)</f>
        <v>0</v>
      </c>
      <c r="AK1297" s="74" t="n">
        <f aca="false">IF(G1297&lt;=0,AK1296+1,0)</f>
        <v>1</v>
      </c>
      <c r="AL1297" s="74" t="n">
        <f aca="false">IF(K1297&gt;0,AL1296+1,0)</f>
        <v>0</v>
      </c>
      <c r="AM1297" s="74" t="n">
        <f aca="false">IF(K1297&lt;=0,AM1296+1,0)</f>
        <v>1</v>
      </c>
    </row>
    <row r="1298" customFormat="false" ht="15" hidden="false" customHeight="false" outlineLevel="0" collapsed="false">
      <c r="A1298" s="61" t="n">
        <v>1297</v>
      </c>
      <c r="B1298" s="62" t="n">
        <v>43748.4895833333</v>
      </c>
      <c r="C1298" s="63" t="n">
        <f aca="false">YEAR(B1298)</f>
        <v>2019</v>
      </c>
      <c r="D1298" s="32" t="s">
        <v>276</v>
      </c>
      <c r="E1298" s="64" t="n">
        <v>11243.3</v>
      </c>
      <c r="F1298" s="65" t="n">
        <v>-0.0087</v>
      </c>
      <c r="G1298" s="66" t="n">
        <v>-97.81671</v>
      </c>
      <c r="H1298" s="67" t="n">
        <f aca="false">E1298+IF(D1298="Long",1,-1)*G1298</f>
        <v>11341.11671</v>
      </c>
      <c r="I1298" s="68" t="n">
        <f aca="false">Assumptions!$B$58</f>
        <v>5.35750011455817</v>
      </c>
      <c r="J1298" s="68" t="n">
        <f aca="false">INDEX(Yearly!$L$5:$L$22,MATCH(C1298,Yearly!$A$5:$A$22,0))</f>
        <v>0.443379319825504</v>
      </c>
      <c r="K1298" s="68" t="n">
        <f aca="false">G1298-I1298-J1298</f>
        <v>-103.617589434384</v>
      </c>
      <c r="L1298" s="69" t="n">
        <f aca="false">(I1298+J1298)/Assumptions!$B$8</f>
        <v>0.000255782539949322</v>
      </c>
      <c r="M1298" s="70" t="n">
        <f aca="false">F1298-L1298</f>
        <v>-0.00895578253994932</v>
      </c>
      <c r="N1298" s="71" t="n">
        <f aca="false">G1298*Assumptions!$B$7</f>
        <v>-769328.42415</v>
      </c>
      <c r="O1298" s="71" t="n">
        <f aca="false">K1298*Assumptions!$B$7</f>
        <v>-814952.340901428</v>
      </c>
      <c r="P1298" s="68" t="n">
        <f aca="false">P1297+G1298</f>
        <v>17549.438</v>
      </c>
      <c r="Q1298" s="68" t="n">
        <f aca="false">MAX(Q1297,P1298)</f>
        <v>18064.76125</v>
      </c>
      <c r="R1298" s="68" t="n">
        <f aca="false">Q1298-P1298</f>
        <v>515.323249999994</v>
      </c>
      <c r="S1298" s="68" t="n">
        <f aca="false">S1297+K1298</f>
        <v>9914.00273328501</v>
      </c>
      <c r="T1298" s="68" t="n">
        <f aca="false">MAX(T1297,S1298)</f>
        <v>10603.3523663165</v>
      </c>
      <c r="U1298" s="68" t="n">
        <f aca="false">T1298-S1298</f>
        <v>689.34963303151</v>
      </c>
      <c r="V1298" s="70" t="n">
        <f aca="false">V1297+F1298</f>
        <v>2.74760000000001</v>
      </c>
      <c r="W1298" s="70" t="n">
        <f aca="false">MAX(W1297,V1298)</f>
        <v>2.79460000000001</v>
      </c>
      <c r="X1298" s="70" t="n">
        <f aca="false">W1298-V1298</f>
        <v>0.0470000000000002</v>
      </c>
      <c r="Y1298" s="70" t="n">
        <f aca="false">Y1297+M1298</f>
        <v>2.41092500990059</v>
      </c>
      <c r="Z1298" s="70" t="n">
        <f aca="false">MAX(Z1297,Y1298)</f>
        <v>2.46559848609907</v>
      </c>
      <c r="AA1298" s="70" t="n">
        <f aca="false">Z1298-Y1298</f>
        <v>0.0546734761984791</v>
      </c>
      <c r="AB1298" s="72" t="n">
        <f aca="false">AB1297*(1+F1298)</f>
        <v>13.3523573075914</v>
      </c>
      <c r="AC1298" s="73" t="n">
        <f aca="false">MAX(AC1297,AB1298)</f>
        <v>14.010123659441</v>
      </c>
      <c r="AD1298" s="70" t="n">
        <f aca="false">1-AB1298/AC1298</f>
        <v>0.0469493608934941</v>
      </c>
      <c r="AE1298" s="73" t="n">
        <f aca="false">AE1297*(1+M1298)</f>
        <v>9.54113496432043</v>
      </c>
      <c r="AF1298" s="73" t="n">
        <f aca="false">MAX(AF1297,AE1298)</f>
        <v>10.0884047891803</v>
      </c>
      <c r="AG1298" s="70" t="n">
        <f aca="false">1-AE1298/AF1298</f>
        <v>0.0542474094067656</v>
      </c>
      <c r="AH1298" s="74" t="n">
        <f aca="false">IF(R1298&gt;0,AH1297+1,0)</f>
        <v>30</v>
      </c>
      <c r="AI1298" s="74" t="n">
        <f aca="false">IF(U1298&gt;0,AI1297+1,0)</f>
        <v>30</v>
      </c>
      <c r="AJ1298" s="74" t="n">
        <f aca="false">IF(G1298&gt;0,AJ1297+1,0)</f>
        <v>0</v>
      </c>
      <c r="AK1298" s="74" t="n">
        <f aca="false">IF(G1298&lt;=0,AK1297+1,0)</f>
        <v>2</v>
      </c>
      <c r="AL1298" s="74" t="n">
        <f aca="false">IF(K1298&gt;0,AL1297+1,0)</f>
        <v>0</v>
      </c>
      <c r="AM1298" s="74" t="n">
        <f aca="false">IF(K1298&lt;=0,AM1297+1,0)</f>
        <v>2</v>
      </c>
    </row>
    <row r="1299" customFormat="false" ht="15" hidden="false" customHeight="false" outlineLevel="0" collapsed="false">
      <c r="A1299" s="61" t="n">
        <v>1298</v>
      </c>
      <c r="B1299" s="62" t="n">
        <v>43749.40625</v>
      </c>
      <c r="C1299" s="63" t="n">
        <f aca="false">YEAR(B1299)</f>
        <v>2019</v>
      </c>
      <c r="D1299" s="32" t="s">
        <v>277</v>
      </c>
      <c r="E1299" s="64" t="n">
        <v>11340.8</v>
      </c>
      <c r="F1299" s="65" t="n">
        <v>-0.0086</v>
      </c>
      <c r="G1299" s="66" t="n">
        <v>-97.53088</v>
      </c>
      <c r="H1299" s="67" t="n">
        <f aca="false">E1299+IF(D1299="Long",1,-1)*G1299</f>
        <v>11243.26912</v>
      </c>
      <c r="I1299" s="68" t="n">
        <f aca="false">Assumptions!$B$58</f>
        <v>5.35750011455817</v>
      </c>
      <c r="J1299" s="68" t="n">
        <f aca="false">INDEX(Yearly!$L$5:$L$22,MATCH(C1299,Yearly!$A$5:$A$22,0))</f>
        <v>0.443379319825504</v>
      </c>
      <c r="K1299" s="68" t="n">
        <f aca="false">G1299-I1299-J1299</f>
        <v>-103.331759434384</v>
      </c>
      <c r="L1299" s="69" t="n">
        <f aca="false">(I1299+J1299)/Assumptions!$B$8</f>
        <v>0.000255782539949322</v>
      </c>
      <c r="M1299" s="70" t="n">
        <f aca="false">F1299-L1299</f>
        <v>-0.00885578253994932</v>
      </c>
      <c r="N1299" s="71" t="n">
        <f aca="false">G1299*Assumptions!$B$7</f>
        <v>-767080.3712</v>
      </c>
      <c r="O1299" s="71" t="n">
        <f aca="false">K1299*Assumptions!$B$7</f>
        <v>-812704.287951428</v>
      </c>
      <c r="P1299" s="68" t="n">
        <f aca="false">P1298+G1299</f>
        <v>17451.90712</v>
      </c>
      <c r="Q1299" s="68" t="n">
        <f aca="false">MAX(Q1298,P1299)</f>
        <v>18064.76125</v>
      </c>
      <c r="R1299" s="68" t="n">
        <f aca="false">Q1299-P1299</f>
        <v>612.854129999992</v>
      </c>
      <c r="S1299" s="68" t="n">
        <f aca="false">S1298+K1299</f>
        <v>9810.67097385062</v>
      </c>
      <c r="T1299" s="68" t="n">
        <f aca="false">MAX(T1298,S1299)</f>
        <v>10603.3523663165</v>
      </c>
      <c r="U1299" s="68" t="n">
        <f aca="false">T1299-S1299</f>
        <v>792.681392465895</v>
      </c>
      <c r="V1299" s="70" t="n">
        <f aca="false">V1298+F1299</f>
        <v>2.73900000000001</v>
      </c>
      <c r="W1299" s="70" t="n">
        <f aca="false">MAX(W1298,V1299)</f>
        <v>2.79460000000001</v>
      </c>
      <c r="X1299" s="70" t="n">
        <f aca="false">W1299-V1299</f>
        <v>0.0556000000000001</v>
      </c>
      <c r="Y1299" s="70" t="n">
        <f aca="false">Y1298+M1299</f>
        <v>2.40206922736064</v>
      </c>
      <c r="Z1299" s="70" t="n">
        <f aca="false">MAX(Z1298,Y1299)</f>
        <v>2.46559848609907</v>
      </c>
      <c r="AA1299" s="70" t="n">
        <f aca="false">Z1299-Y1299</f>
        <v>0.0635292587384284</v>
      </c>
      <c r="AB1299" s="72" t="n">
        <f aca="false">AB1298*(1+F1299)</f>
        <v>13.2375270347461</v>
      </c>
      <c r="AC1299" s="73" t="n">
        <f aca="false">MAX(AC1298,AB1299)</f>
        <v>14.010123659441</v>
      </c>
      <c r="AD1299" s="70" t="n">
        <f aca="false">1-AB1299/AC1299</f>
        <v>0.0551455963898101</v>
      </c>
      <c r="AE1299" s="73" t="n">
        <f aca="false">AE1298*(1+M1299)</f>
        <v>9.4566407478921</v>
      </c>
      <c r="AF1299" s="73" t="n">
        <f aca="false">MAX(AF1298,AE1299)</f>
        <v>10.0884047891803</v>
      </c>
      <c r="AG1299" s="70" t="n">
        <f aca="false">1-AE1299/AF1299</f>
        <v>0.0626227886856531</v>
      </c>
      <c r="AH1299" s="74" t="n">
        <f aca="false">IF(R1299&gt;0,AH1298+1,0)</f>
        <v>31</v>
      </c>
      <c r="AI1299" s="74" t="n">
        <f aca="false">IF(U1299&gt;0,AI1298+1,0)</f>
        <v>31</v>
      </c>
      <c r="AJ1299" s="74" t="n">
        <f aca="false">IF(G1299&gt;0,AJ1298+1,0)</f>
        <v>0</v>
      </c>
      <c r="AK1299" s="74" t="n">
        <f aca="false">IF(G1299&lt;=0,AK1298+1,0)</f>
        <v>3</v>
      </c>
      <c r="AL1299" s="74" t="n">
        <f aca="false">IF(K1299&gt;0,AL1298+1,0)</f>
        <v>0</v>
      </c>
      <c r="AM1299" s="74" t="n">
        <f aca="false">IF(K1299&lt;=0,AM1298+1,0)</f>
        <v>3</v>
      </c>
    </row>
    <row r="1300" customFormat="false" ht="15" hidden="false" customHeight="false" outlineLevel="0" collapsed="false">
      <c r="A1300" s="61" t="n">
        <v>1299</v>
      </c>
      <c r="B1300" s="62" t="n">
        <v>43749.46875</v>
      </c>
      <c r="C1300" s="63" t="n">
        <f aca="false">YEAR(B1300)</f>
        <v>2019</v>
      </c>
      <c r="D1300" s="32" t="s">
        <v>276</v>
      </c>
      <c r="E1300" s="64" t="n">
        <v>11243.05</v>
      </c>
      <c r="F1300" s="65" t="n">
        <v>-0.006</v>
      </c>
      <c r="G1300" s="66" t="n">
        <v>-67.4583</v>
      </c>
      <c r="H1300" s="67" t="n">
        <f aca="false">E1300+IF(D1300="Long",1,-1)*G1300</f>
        <v>11310.5083</v>
      </c>
      <c r="I1300" s="68" t="n">
        <f aca="false">Assumptions!$B$58</f>
        <v>5.35750011455817</v>
      </c>
      <c r="J1300" s="68" t="n">
        <f aca="false">INDEX(Yearly!$L$5:$L$22,MATCH(C1300,Yearly!$A$5:$A$22,0))</f>
        <v>0.443379319825504</v>
      </c>
      <c r="K1300" s="68" t="n">
        <f aca="false">G1300-I1300-J1300</f>
        <v>-73.2591794343837</v>
      </c>
      <c r="L1300" s="69" t="n">
        <f aca="false">(I1300+J1300)/Assumptions!$B$8</f>
        <v>0.000255782539949322</v>
      </c>
      <c r="M1300" s="70" t="n">
        <f aca="false">F1300-L1300</f>
        <v>-0.00625578253994932</v>
      </c>
      <c r="N1300" s="71" t="n">
        <f aca="false">G1300*Assumptions!$B$7</f>
        <v>-530559.5295</v>
      </c>
      <c r="O1300" s="71" t="n">
        <f aca="false">K1300*Assumptions!$B$7</f>
        <v>-576183.446251428</v>
      </c>
      <c r="P1300" s="68" t="n">
        <f aca="false">P1299+G1300</f>
        <v>17384.44882</v>
      </c>
      <c r="Q1300" s="68" t="n">
        <f aca="false">MAX(Q1299,P1300)</f>
        <v>18064.76125</v>
      </c>
      <c r="R1300" s="68" t="n">
        <f aca="false">Q1300-P1300</f>
        <v>680.312429999991</v>
      </c>
      <c r="S1300" s="68" t="n">
        <f aca="false">S1299+K1300</f>
        <v>9737.41179441624</v>
      </c>
      <c r="T1300" s="68" t="n">
        <f aca="false">MAX(T1299,S1300)</f>
        <v>10603.3523663165</v>
      </c>
      <c r="U1300" s="68" t="n">
        <f aca="false">T1300-S1300</f>
        <v>865.940571900279</v>
      </c>
      <c r="V1300" s="70" t="n">
        <f aca="false">V1299+F1300</f>
        <v>2.73300000000001</v>
      </c>
      <c r="W1300" s="70" t="n">
        <f aca="false">MAX(W1299,V1300)</f>
        <v>2.79460000000001</v>
      </c>
      <c r="X1300" s="70" t="n">
        <f aca="false">W1300-V1300</f>
        <v>0.0615999999999999</v>
      </c>
      <c r="Y1300" s="70" t="n">
        <f aca="false">Y1299+M1300</f>
        <v>2.39581344482069</v>
      </c>
      <c r="Z1300" s="70" t="n">
        <f aca="false">MAX(Z1299,Y1300)</f>
        <v>2.46559848609907</v>
      </c>
      <c r="AA1300" s="70" t="n">
        <f aca="false">Z1300-Y1300</f>
        <v>0.0697850412783776</v>
      </c>
      <c r="AB1300" s="72" t="n">
        <f aca="false">AB1299*(1+F1300)</f>
        <v>13.1581018725376</v>
      </c>
      <c r="AC1300" s="73" t="n">
        <f aca="false">MAX(AC1299,AB1300)</f>
        <v>14.010123659441</v>
      </c>
      <c r="AD1300" s="70" t="n">
        <f aca="false">1-AB1300/AC1300</f>
        <v>0.0608147228114713</v>
      </c>
      <c r="AE1300" s="73" t="n">
        <f aca="false">AE1299*(1+M1300)</f>
        <v>9.39748205981486</v>
      </c>
      <c r="AF1300" s="73" t="n">
        <f aca="false">MAX(AF1299,AE1300)</f>
        <v>10.0884047891803</v>
      </c>
      <c r="AG1300" s="70" t="n">
        <f aca="false">1-AE1300/AF1300</f>
        <v>0.0684868166775396</v>
      </c>
      <c r="AH1300" s="74" t="n">
        <f aca="false">IF(R1300&gt;0,AH1299+1,0)</f>
        <v>32</v>
      </c>
      <c r="AI1300" s="74" t="n">
        <f aca="false">IF(U1300&gt;0,AI1299+1,0)</f>
        <v>32</v>
      </c>
      <c r="AJ1300" s="74" t="n">
        <f aca="false">IF(G1300&gt;0,AJ1299+1,0)</f>
        <v>0</v>
      </c>
      <c r="AK1300" s="74" t="n">
        <f aca="false">IF(G1300&lt;=0,AK1299+1,0)</f>
        <v>4</v>
      </c>
      <c r="AL1300" s="74" t="n">
        <f aca="false">IF(K1300&gt;0,AL1299+1,0)</f>
        <v>0</v>
      </c>
      <c r="AM1300" s="74" t="n">
        <f aca="false">IF(K1300&lt;=0,AM1299+1,0)</f>
        <v>4</v>
      </c>
    </row>
    <row r="1301" customFormat="false" ht="15" hidden="false" customHeight="false" outlineLevel="0" collapsed="false">
      <c r="A1301" s="61" t="n">
        <v>1300</v>
      </c>
      <c r="B1301" s="62" t="n">
        <v>43749.59375</v>
      </c>
      <c r="C1301" s="63" t="n">
        <f aca="false">YEAR(B1301)</f>
        <v>2019</v>
      </c>
      <c r="D1301" s="32" t="s">
        <v>277</v>
      </c>
      <c r="E1301" s="64" t="n">
        <v>11310.8</v>
      </c>
      <c r="F1301" s="65" t="n">
        <v>0.0228</v>
      </c>
      <c r="G1301" s="66" t="n">
        <v>257.88624</v>
      </c>
      <c r="H1301" s="67" t="n">
        <f aca="false">E1301+IF(D1301="Long",1,-1)*G1301</f>
        <v>11568.68624</v>
      </c>
      <c r="I1301" s="68" t="n">
        <f aca="false">Assumptions!$B$58</f>
        <v>5.35750011455817</v>
      </c>
      <c r="J1301" s="68" t="n">
        <f aca="false">INDEX(Yearly!$L$5:$L$22,MATCH(C1301,Yearly!$A$5:$A$22,0))</f>
        <v>0.443379319825504</v>
      </c>
      <c r="K1301" s="68" t="n">
        <f aca="false">G1301-I1301-J1301</f>
        <v>252.085360565616</v>
      </c>
      <c r="L1301" s="69" t="n">
        <f aca="false">(I1301+J1301)/Assumptions!$B$8</f>
        <v>0.000255782539949322</v>
      </c>
      <c r="M1301" s="70" t="n">
        <f aca="false">F1301-L1301</f>
        <v>0.0225442174600507</v>
      </c>
      <c r="N1301" s="71" t="n">
        <f aca="false">G1301*Assumptions!$B$7</f>
        <v>2028275.2776</v>
      </c>
      <c r="O1301" s="71" t="n">
        <f aca="false">K1301*Assumptions!$B$7</f>
        <v>1982651.36084857</v>
      </c>
      <c r="P1301" s="68" t="n">
        <f aca="false">P1300+G1301</f>
        <v>17642.33506</v>
      </c>
      <c r="Q1301" s="68" t="n">
        <f aca="false">MAX(Q1300,P1301)</f>
        <v>18064.76125</v>
      </c>
      <c r="R1301" s="68" t="n">
        <f aca="false">Q1301-P1301</f>
        <v>422.426189999991</v>
      </c>
      <c r="S1301" s="68" t="n">
        <f aca="false">S1300+K1301</f>
        <v>9989.49715498185</v>
      </c>
      <c r="T1301" s="68" t="n">
        <f aca="false">MAX(T1300,S1301)</f>
        <v>10603.3523663165</v>
      </c>
      <c r="U1301" s="68" t="n">
        <f aca="false">T1301-S1301</f>
        <v>613.855211334663</v>
      </c>
      <c r="V1301" s="70" t="n">
        <f aca="false">V1300+F1301</f>
        <v>2.75580000000001</v>
      </c>
      <c r="W1301" s="70" t="n">
        <f aca="false">MAX(W1300,V1301)</f>
        <v>2.79460000000001</v>
      </c>
      <c r="X1301" s="70" t="n">
        <f aca="false">W1301-V1301</f>
        <v>0.0387999999999997</v>
      </c>
      <c r="Y1301" s="70" t="n">
        <f aca="false">Y1300+M1301</f>
        <v>2.41835766228074</v>
      </c>
      <c r="Z1301" s="70" t="n">
        <f aca="false">MAX(Z1300,Y1301)</f>
        <v>2.46559848609907</v>
      </c>
      <c r="AA1301" s="70" t="n">
        <f aca="false">Z1301-Y1301</f>
        <v>0.0472408238183268</v>
      </c>
      <c r="AB1301" s="72" t="n">
        <f aca="false">AB1300*(1+F1301)</f>
        <v>13.4581065952315</v>
      </c>
      <c r="AC1301" s="73" t="n">
        <f aca="false">MAX(AC1300,AB1301)</f>
        <v>14.010123659441</v>
      </c>
      <c r="AD1301" s="70" t="n">
        <f aca="false">1-AB1301/AC1301</f>
        <v>0.0394012984915729</v>
      </c>
      <c r="AE1301" s="73" t="n">
        <f aca="false">AE1300*(1+M1301)</f>
        <v>9.60934093894826</v>
      </c>
      <c r="AF1301" s="73" t="n">
        <f aca="false">MAX(AF1300,AE1301)</f>
        <v>10.0884047891803</v>
      </c>
      <c r="AG1301" s="70" t="n">
        <f aca="false">1-AE1301/AF1301</f>
        <v>0.047486580905814</v>
      </c>
      <c r="AH1301" s="74" t="n">
        <f aca="false">IF(R1301&gt;0,AH1300+1,0)</f>
        <v>33</v>
      </c>
      <c r="AI1301" s="74" t="n">
        <f aca="false">IF(U1301&gt;0,AI1300+1,0)</f>
        <v>33</v>
      </c>
      <c r="AJ1301" s="74" t="n">
        <f aca="false">IF(G1301&gt;0,AJ1300+1,0)</f>
        <v>1</v>
      </c>
      <c r="AK1301" s="74" t="n">
        <f aca="false">IF(G1301&lt;=0,AK1300+1,0)</f>
        <v>0</v>
      </c>
      <c r="AL1301" s="74" t="n">
        <f aca="false">IF(K1301&gt;0,AL1300+1,0)</f>
        <v>1</v>
      </c>
      <c r="AM1301" s="74" t="n">
        <f aca="false">IF(K1301&lt;=0,AM1300+1,0)</f>
        <v>0</v>
      </c>
    </row>
    <row r="1302" customFormat="false" ht="15" hidden="false" customHeight="false" outlineLevel="0" collapsed="false">
      <c r="A1302" s="61" t="n">
        <v>1301</v>
      </c>
      <c r="B1302" s="62" t="n">
        <v>43762.46875</v>
      </c>
      <c r="C1302" s="63" t="n">
        <f aca="false">YEAR(B1302)</f>
        <v>2019</v>
      </c>
      <c r="D1302" s="32" t="s">
        <v>276</v>
      </c>
      <c r="E1302" s="64" t="n">
        <v>11568.7</v>
      </c>
      <c r="F1302" s="65" t="n">
        <v>-0.0007</v>
      </c>
      <c r="G1302" s="66" t="n">
        <v>-8.09809</v>
      </c>
      <c r="H1302" s="67" t="n">
        <f aca="false">E1302+IF(D1302="Long",1,-1)*G1302</f>
        <v>11576.79809</v>
      </c>
      <c r="I1302" s="68" t="n">
        <f aca="false">Assumptions!$B$58</f>
        <v>5.35750011455817</v>
      </c>
      <c r="J1302" s="68" t="n">
        <f aca="false">INDEX(Yearly!$L$5:$L$22,MATCH(C1302,Yearly!$A$5:$A$22,0))</f>
        <v>0.443379319825504</v>
      </c>
      <c r="K1302" s="68" t="n">
        <f aca="false">G1302-I1302-J1302</f>
        <v>-13.8989694343837</v>
      </c>
      <c r="L1302" s="69" t="n">
        <f aca="false">(I1302+J1302)/Assumptions!$B$8</f>
        <v>0.000255782539949322</v>
      </c>
      <c r="M1302" s="70" t="n">
        <f aca="false">F1302-L1302</f>
        <v>-0.000955782539949322</v>
      </c>
      <c r="N1302" s="71" t="n">
        <f aca="false">G1302*Assumptions!$B$7</f>
        <v>-63691.47785</v>
      </c>
      <c r="O1302" s="71" t="n">
        <f aca="false">K1302*Assumptions!$B$7</f>
        <v>-109315.394601428</v>
      </c>
      <c r="P1302" s="68" t="n">
        <f aca="false">P1301+G1302</f>
        <v>17634.23697</v>
      </c>
      <c r="Q1302" s="68" t="n">
        <f aca="false">MAX(Q1301,P1302)</f>
        <v>18064.76125</v>
      </c>
      <c r="R1302" s="68" t="n">
        <f aca="false">Q1302-P1302</f>
        <v>430.524279999991</v>
      </c>
      <c r="S1302" s="68" t="n">
        <f aca="false">S1301+K1302</f>
        <v>9975.59818554747</v>
      </c>
      <c r="T1302" s="68" t="n">
        <f aca="false">MAX(T1301,S1302)</f>
        <v>10603.3523663165</v>
      </c>
      <c r="U1302" s="68" t="n">
        <f aca="false">T1302-S1302</f>
        <v>627.754180769047</v>
      </c>
      <c r="V1302" s="70" t="n">
        <f aca="false">V1301+F1302</f>
        <v>2.75510000000001</v>
      </c>
      <c r="W1302" s="70" t="n">
        <f aca="false">MAX(W1301,V1302)</f>
        <v>2.79460000000001</v>
      </c>
      <c r="X1302" s="70" t="n">
        <f aca="false">W1302-V1302</f>
        <v>0.0394999999999999</v>
      </c>
      <c r="Y1302" s="70" t="n">
        <f aca="false">Y1301+M1302</f>
        <v>2.41740187974079</v>
      </c>
      <c r="Z1302" s="70" t="n">
        <f aca="false">MAX(Z1301,Y1302)</f>
        <v>2.46559848609907</v>
      </c>
      <c r="AA1302" s="70" t="n">
        <f aca="false">Z1302-Y1302</f>
        <v>0.0481966063582759</v>
      </c>
      <c r="AB1302" s="72" t="n">
        <f aca="false">AB1301*(1+F1302)</f>
        <v>13.4486859206148</v>
      </c>
      <c r="AC1302" s="73" t="n">
        <f aca="false">MAX(AC1301,AB1302)</f>
        <v>14.010123659441</v>
      </c>
      <c r="AD1302" s="70" t="n">
        <f aca="false">1-AB1302/AC1302</f>
        <v>0.0400737175826288</v>
      </c>
      <c r="AE1302" s="73" t="n">
        <f aca="false">AE1301*(1+M1302)</f>
        <v>9.60015649865839</v>
      </c>
      <c r="AF1302" s="73" t="n">
        <f aca="false">MAX(AF1301,AE1302)</f>
        <v>10.0884047891803</v>
      </c>
      <c r="AG1302" s="70" t="n">
        <f aca="false">1-AE1302/AF1302</f>
        <v>0.0483969766008516</v>
      </c>
      <c r="AH1302" s="74" t="n">
        <f aca="false">IF(R1302&gt;0,AH1301+1,0)</f>
        <v>34</v>
      </c>
      <c r="AI1302" s="74" t="n">
        <f aca="false">IF(U1302&gt;0,AI1301+1,0)</f>
        <v>34</v>
      </c>
      <c r="AJ1302" s="74" t="n">
        <f aca="false">IF(G1302&gt;0,AJ1301+1,0)</f>
        <v>0</v>
      </c>
      <c r="AK1302" s="74" t="n">
        <f aca="false">IF(G1302&lt;=0,AK1301+1,0)</f>
        <v>1</v>
      </c>
      <c r="AL1302" s="74" t="n">
        <f aca="false">IF(K1302&gt;0,AL1301+1,0)</f>
        <v>0</v>
      </c>
      <c r="AM1302" s="74" t="n">
        <f aca="false">IF(K1302&lt;=0,AM1301+1,0)</f>
        <v>1</v>
      </c>
    </row>
    <row r="1303" customFormat="false" ht="15" hidden="false" customHeight="false" outlineLevel="0" collapsed="false">
      <c r="A1303" s="61" t="n">
        <v>1302</v>
      </c>
      <c r="B1303" s="62" t="n">
        <v>43762.5520833333</v>
      </c>
      <c r="C1303" s="63" t="n">
        <f aca="false">YEAR(B1303)</f>
        <v>2019</v>
      </c>
      <c r="D1303" s="32" t="s">
        <v>277</v>
      </c>
      <c r="E1303" s="64" t="n">
        <v>11577.2</v>
      </c>
      <c r="F1303" s="65" t="n">
        <v>-0.0022</v>
      </c>
      <c r="G1303" s="66" t="n">
        <v>-25.46984</v>
      </c>
      <c r="H1303" s="67" t="n">
        <f aca="false">E1303+IF(D1303="Long",1,-1)*G1303</f>
        <v>11551.73016</v>
      </c>
      <c r="I1303" s="68" t="n">
        <f aca="false">Assumptions!$B$58</f>
        <v>5.35750011455817</v>
      </c>
      <c r="J1303" s="68" t="n">
        <f aca="false">INDEX(Yearly!$L$5:$L$22,MATCH(C1303,Yearly!$A$5:$A$22,0))</f>
        <v>0.443379319825504</v>
      </c>
      <c r="K1303" s="68" t="n">
        <f aca="false">G1303-I1303-J1303</f>
        <v>-31.2707194343837</v>
      </c>
      <c r="L1303" s="69" t="n">
        <f aca="false">(I1303+J1303)/Assumptions!$B$8</f>
        <v>0.000255782539949322</v>
      </c>
      <c r="M1303" s="70" t="n">
        <f aca="false">F1303-L1303</f>
        <v>-0.00245578253994932</v>
      </c>
      <c r="N1303" s="71" t="n">
        <f aca="false">G1303*Assumptions!$B$7</f>
        <v>-200320.2916</v>
      </c>
      <c r="O1303" s="71" t="n">
        <f aca="false">K1303*Assumptions!$B$7</f>
        <v>-245944.208351428</v>
      </c>
      <c r="P1303" s="68" t="n">
        <f aca="false">P1302+G1303</f>
        <v>17608.76713</v>
      </c>
      <c r="Q1303" s="68" t="n">
        <f aca="false">MAX(Q1302,P1303)</f>
        <v>18064.76125</v>
      </c>
      <c r="R1303" s="68" t="n">
        <f aca="false">Q1303-P1303</f>
        <v>455.994119999992</v>
      </c>
      <c r="S1303" s="68" t="n">
        <f aca="false">S1302+K1303</f>
        <v>9944.32746611309</v>
      </c>
      <c r="T1303" s="68" t="n">
        <f aca="false">MAX(T1302,S1303)</f>
        <v>10603.3523663165</v>
      </c>
      <c r="U1303" s="68" t="n">
        <f aca="false">T1303-S1303</f>
        <v>659.024900203431</v>
      </c>
      <c r="V1303" s="70" t="n">
        <f aca="false">V1302+F1303</f>
        <v>2.75290000000001</v>
      </c>
      <c r="W1303" s="70" t="n">
        <f aca="false">MAX(W1302,V1303)</f>
        <v>2.79460000000001</v>
      </c>
      <c r="X1303" s="70" t="n">
        <f aca="false">W1303-V1303</f>
        <v>0.0417000000000001</v>
      </c>
      <c r="Y1303" s="70" t="n">
        <f aca="false">Y1302+M1303</f>
        <v>2.41494609720084</v>
      </c>
      <c r="Z1303" s="70" t="n">
        <f aca="false">MAX(Z1302,Y1303)</f>
        <v>2.46559848609907</v>
      </c>
      <c r="AA1303" s="70" t="n">
        <f aca="false">Z1303-Y1303</f>
        <v>0.0506523888982251</v>
      </c>
      <c r="AB1303" s="72" t="n">
        <f aca="false">AB1302*(1+F1303)</f>
        <v>13.4190988115895</v>
      </c>
      <c r="AC1303" s="73" t="n">
        <f aca="false">MAX(AC1302,AB1303)</f>
        <v>14.010123659441</v>
      </c>
      <c r="AD1303" s="70" t="n">
        <f aca="false">1-AB1303/AC1303</f>
        <v>0.042185555403947</v>
      </c>
      <c r="AE1303" s="73" t="n">
        <f aca="false">AE1302*(1+M1303)</f>
        <v>9.5765806019482</v>
      </c>
      <c r="AF1303" s="73" t="n">
        <f aca="false">MAX(AF1302,AE1303)</f>
        <v>10.0884047891803</v>
      </c>
      <c r="AG1303" s="70" t="n">
        <f aca="false">1-AE1303/AF1303</f>
        <v>0.0507339066906782</v>
      </c>
      <c r="AH1303" s="74" t="n">
        <f aca="false">IF(R1303&gt;0,AH1302+1,0)</f>
        <v>35</v>
      </c>
      <c r="AI1303" s="74" t="n">
        <f aca="false">IF(U1303&gt;0,AI1302+1,0)</f>
        <v>35</v>
      </c>
      <c r="AJ1303" s="74" t="n">
        <f aca="false">IF(G1303&gt;0,AJ1302+1,0)</f>
        <v>0</v>
      </c>
      <c r="AK1303" s="74" t="n">
        <f aca="false">IF(G1303&lt;=0,AK1302+1,0)</f>
        <v>2</v>
      </c>
      <c r="AL1303" s="74" t="n">
        <f aca="false">IF(K1303&gt;0,AL1302+1,0)</f>
        <v>0</v>
      </c>
      <c r="AM1303" s="74" t="n">
        <f aca="false">IF(K1303&lt;=0,AM1302+1,0)</f>
        <v>2</v>
      </c>
    </row>
    <row r="1304" customFormat="false" ht="15" hidden="false" customHeight="false" outlineLevel="0" collapsed="false">
      <c r="A1304" s="61" t="n">
        <v>1303</v>
      </c>
      <c r="B1304" s="62" t="n">
        <v>43762.5729166667</v>
      </c>
      <c r="C1304" s="63" t="n">
        <f aca="false">YEAR(B1304)</f>
        <v>2019</v>
      </c>
      <c r="D1304" s="32" t="s">
        <v>276</v>
      </c>
      <c r="E1304" s="64" t="n">
        <v>11551.6</v>
      </c>
      <c r="F1304" s="65" t="n">
        <v>-0.005</v>
      </c>
      <c r="G1304" s="66" t="n">
        <v>-57.758</v>
      </c>
      <c r="H1304" s="67" t="n">
        <f aca="false">E1304+IF(D1304="Long",1,-1)*G1304</f>
        <v>11609.358</v>
      </c>
      <c r="I1304" s="68" t="n">
        <f aca="false">Assumptions!$B$58</f>
        <v>5.35750011455817</v>
      </c>
      <c r="J1304" s="68" t="n">
        <f aca="false">INDEX(Yearly!$L$5:$L$22,MATCH(C1304,Yearly!$A$5:$A$22,0))</f>
        <v>0.443379319825504</v>
      </c>
      <c r="K1304" s="68" t="n">
        <f aca="false">G1304-I1304-J1304</f>
        <v>-63.5588794343837</v>
      </c>
      <c r="L1304" s="69" t="n">
        <f aca="false">(I1304+J1304)/Assumptions!$B$8</f>
        <v>0.000255782539949322</v>
      </c>
      <c r="M1304" s="70" t="n">
        <f aca="false">F1304-L1304</f>
        <v>-0.00525578253994932</v>
      </c>
      <c r="N1304" s="71" t="n">
        <f aca="false">G1304*Assumptions!$B$7</f>
        <v>-454266.67</v>
      </c>
      <c r="O1304" s="71" t="n">
        <f aca="false">K1304*Assumptions!$B$7</f>
        <v>-499890.586751428</v>
      </c>
      <c r="P1304" s="68" t="n">
        <f aca="false">P1303+G1304</f>
        <v>17551.00913</v>
      </c>
      <c r="Q1304" s="68" t="n">
        <f aca="false">MAX(Q1303,P1304)</f>
        <v>18064.76125</v>
      </c>
      <c r="R1304" s="68" t="n">
        <f aca="false">Q1304-P1304</f>
        <v>513.752119999994</v>
      </c>
      <c r="S1304" s="68" t="n">
        <f aca="false">S1303+K1304</f>
        <v>9880.7685866787</v>
      </c>
      <c r="T1304" s="68" t="n">
        <f aca="false">MAX(T1303,S1304)</f>
        <v>10603.3523663165</v>
      </c>
      <c r="U1304" s="68" t="n">
        <f aca="false">T1304-S1304</f>
        <v>722.583779637815</v>
      </c>
      <c r="V1304" s="70" t="n">
        <f aca="false">V1303+F1304</f>
        <v>2.74790000000001</v>
      </c>
      <c r="W1304" s="70" t="n">
        <f aca="false">MAX(W1303,V1304)</f>
        <v>2.79460000000001</v>
      </c>
      <c r="X1304" s="70" t="n">
        <f aca="false">W1304-V1304</f>
        <v>0.0467</v>
      </c>
      <c r="Y1304" s="70" t="n">
        <f aca="false">Y1303+M1304</f>
        <v>2.40969031466089</v>
      </c>
      <c r="Z1304" s="70" t="n">
        <f aca="false">MAX(Z1303,Y1304)</f>
        <v>2.46559848609907</v>
      </c>
      <c r="AA1304" s="70" t="n">
        <f aca="false">Z1304-Y1304</f>
        <v>0.0559081714381744</v>
      </c>
      <c r="AB1304" s="72" t="n">
        <f aca="false">AB1303*(1+F1304)</f>
        <v>13.3520033175315</v>
      </c>
      <c r="AC1304" s="73" t="n">
        <f aca="false">MAX(AC1303,AB1304)</f>
        <v>14.010123659441</v>
      </c>
      <c r="AD1304" s="70" t="n">
        <f aca="false">1-AB1304/AC1304</f>
        <v>0.0469746276269272</v>
      </c>
      <c r="AE1304" s="73" t="n">
        <f aca="false">AE1303*(1+M1304)</f>
        <v>9.52624817682807</v>
      </c>
      <c r="AF1304" s="73" t="n">
        <f aca="false">MAX(AF1303,AE1304)</f>
        <v>10.0884047891803</v>
      </c>
      <c r="AG1304" s="70" t="n">
        <f aca="false">1-AE1304/AF1304</f>
        <v>0.0557230428496592</v>
      </c>
      <c r="AH1304" s="74" t="n">
        <f aca="false">IF(R1304&gt;0,AH1303+1,0)</f>
        <v>36</v>
      </c>
      <c r="AI1304" s="74" t="n">
        <f aca="false">IF(U1304&gt;0,AI1303+1,0)</f>
        <v>36</v>
      </c>
      <c r="AJ1304" s="74" t="n">
        <f aca="false">IF(G1304&gt;0,AJ1303+1,0)</f>
        <v>0</v>
      </c>
      <c r="AK1304" s="74" t="n">
        <f aca="false">IF(G1304&lt;=0,AK1303+1,0)</f>
        <v>3</v>
      </c>
      <c r="AL1304" s="74" t="n">
        <f aca="false">IF(K1304&gt;0,AL1303+1,0)</f>
        <v>0</v>
      </c>
      <c r="AM1304" s="74" t="n">
        <f aca="false">IF(K1304&lt;=0,AM1303+1,0)</f>
        <v>3</v>
      </c>
    </row>
    <row r="1305" customFormat="false" ht="15" hidden="false" customHeight="false" outlineLevel="0" collapsed="false">
      <c r="A1305" s="61" t="n">
        <v>1304</v>
      </c>
      <c r="B1305" s="62" t="n">
        <v>43763.40625</v>
      </c>
      <c r="C1305" s="63" t="n">
        <f aca="false">YEAR(B1305)</f>
        <v>2019</v>
      </c>
      <c r="D1305" s="32" t="s">
        <v>277</v>
      </c>
      <c r="E1305" s="64" t="n">
        <v>11609.8</v>
      </c>
      <c r="F1305" s="65" t="n">
        <v>-0.0032</v>
      </c>
      <c r="G1305" s="66" t="n">
        <v>-37.15136</v>
      </c>
      <c r="H1305" s="67" t="n">
        <f aca="false">E1305+IF(D1305="Long",1,-1)*G1305</f>
        <v>11572.64864</v>
      </c>
      <c r="I1305" s="68" t="n">
        <f aca="false">Assumptions!$B$58</f>
        <v>5.35750011455817</v>
      </c>
      <c r="J1305" s="68" t="n">
        <f aca="false">INDEX(Yearly!$L$5:$L$22,MATCH(C1305,Yearly!$A$5:$A$22,0))</f>
        <v>0.443379319825504</v>
      </c>
      <c r="K1305" s="68" t="n">
        <f aca="false">G1305-I1305-J1305</f>
        <v>-42.9522394343837</v>
      </c>
      <c r="L1305" s="69" t="n">
        <f aca="false">(I1305+J1305)/Assumptions!$B$8</f>
        <v>0.000255782539949322</v>
      </c>
      <c r="M1305" s="70" t="n">
        <f aca="false">F1305-L1305</f>
        <v>-0.00345578253994932</v>
      </c>
      <c r="N1305" s="71" t="n">
        <f aca="false">G1305*Assumptions!$B$7</f>
        <v>-292195.4464</v>
      </c>
      <c r="O1305" s="71" t="n">
        <f aca="false">K1305*Assumptions!$B$7</f>
        <v>-337819.363151428</v>
      </c>
      <c r="P1305" s="68" t="n">
        <f aca="false">P1304+G1305</f>
        <v>17513.85777</v>
      </c>
      <c r="Q1305" s="68" t="n">
        <f aca="false">MAX(Q1304,P1305)</f>
        <v>18064.76125</v>
      </c>
      <c r="R1305" s="68" t="n">
        <f aca="false">Q1305-P1305</f>
        <v>550.903479999994</v>
      </c>
      <c r="S1305" s="68" t="n">
        <f aca="false">S1304+K1305</f>
        <v>9837.81634724432</v>
      </c>
      <c r="T1305" s="68" t="n">
        <f aca="false">MAX(T1304,S1305)</f>
        <v>10603.3523663165</v>
      </c>
      <c r="U1305" s="68" t="n">
        <f aca="false">T1305-S1305</f>
        <v>765.536019072199</v>
      </c>
      <c r="V1305" s="70" t="n">
        <f aca="false">V1304+F1305</f>
        <v>2.74470000000001</v>
      </c>
      <c r="W1305" s="70" t="n">
        <f aca="false">MAX(W1304,V1305)</f>
        <v>2.79460000000001</v>
      </c>
      <c r="X1305" s="70" t="n">
        <f aca="false">W1305-V1305</f>
        <v>0.0499000000000001</v>
      </c>
      <c r="Y1305" s="70" t="n">
        <f aca="false">Y1304+M1305</f>
        <v>2.40623453212095</v>
      </c>
      <c r="Z1305" s="70" t="n">
        <f aca="false">MAX(Z1304,Y1305)</f>
        <v>2.46559848609907</v>
      </c>
      <c r="AA1305" s="70" t="n">
        <f aca="false">Z1305-Y1305</f>
        <v>0.0593639539781239</v>
      </c>
      <c r="AB1305" s="72" t="n">
        <f aca="false">AB1304*(1+F1305)</f>
        <v>13.3092769069154</v>
      </c>
      <c r="AC1305" s="73" t="n">
        <f aca="false">MAX(AC1304,AB1305)</f>
        <v>14.010123659441</v>
      </c>
      <c r="AD1305" s="70" t="n">
        <f aca="false">1-AB1305/AC1305</f>
        <v>0.050024308818521</v>
      </c>
      <c r="AE1305" s="73" t="n">
        <f aca="false">AE1304*(1+M1305)</f>
        <v>9.49332753470736</v>
      </c>
      <c r="AF1305" s="73" t="n">
        <f aca="false">MAX(AF1304,AE1305)</f>
        <v>10.0884047891803</v>
      </c>
      <c r="AG1305" s="70" t="n">
        <f aca="false">1-AE1305/AF1305</f>
        <v>0.0589862586710558</v>
      </c>
      <c r="AH1305" s="74" t="n">
        <f aca="false">IF(R1305&gt;0,AH1304+1,0)</f>
        <v>37</v>
      </c>
      <c r="AI1305" s="74" t="n">
        <f aca="false">IF(U1305&gt;0,AI1304+1,0)</f>
        <v>37</v>
      </c>
      <c r="AJ1305" s="74" t="n">
        <f aca="false">IF(G1305&gt;0,AJ1304+1,0)</f>
        <v>0</v>
      </c>
      <c r="AK1305" s="74" t="n">
        <f aca="false">IF(G1305&lt;=0,AK1304+1,0)</f>
        <v>4</v>
      </c>
      <c r="AL1305" s="74" t="n">
        <f aca="false">IF(K1305&gt;0,AL1304+1,0)</f>
        <v>0</v>
      </c>
      <c r="AM1305" s="74" t="n">
        <f aca="false">IF(K1305&lt;=0,AM1304+1,0)</f>
        <v>4</v>
      </c>
    </row>
    <row r="1306" customFormat="false" ht="15" hidden="false" customHeight="false" outlineLevel="0" collapsed="false">
      <c r="A1306" s="61" t="n">
        <v>1305</v>
      </c>
      <c r="B1306" s="62" t="n">
        <v>43763.4479166667</v>
      </c>
      <c r="C1306" s="63" t="n">
        <f aca="false">YEAR(B1306)</f>
        <v>2019</v>
      </c>
      <c r="D1306" s="32" t="s">
        <v>276</v>
      </c>
      <c r="E1306" s="64" t="n">
        <v>11572.25</v>
      </c>
      <c r="F1306" s="65" t="n">
        <v>-0.0028</v>
      </c>
      <c r="G1306" s="66" t="n">
        <v>-32.4023</v>
      </c>
      <c r="H1306" s="67" t="n">
        <f aca="false">E1306+IF(D1306="Long",1,-1)*G1306</f>
        <v>11604.6523</v>
      </c>
      <c r="I1306" s="68" t="n">
        <f aca="false">Assumptions!$B$58</f>
        <v>5.35750011455817</v>
      </c>
      <c r="J1306" s="68" t="n">
        <f aca="false">INDEX(Yearly!$L$5:$L$22,MATCH(C1306,Yearly!$A$5:$A$22,0))</f>
        <v>0.443379319825504</v>
      </c>
      <c r="K1306" s="68" t="n">
        <f aca="false">G1306-I1306-J1306</f>
        <v>-38.2031794343837</v>
      </c>
      <c r="L1306" s="69" t="n">
        <f aca="false">(I1306+J1306)/Assumptions!$B$8</f>
        <v>0.000255782539949322</v>
      </c>
      <c r="M1306" s="70" t="n">
        <f aca="false">F1306-L1306</f>
        <v>-0.00305578253994932</v>
      </c>
      <c r="N1306" s="71" t="n">
        <f aca="false">G1306*Assumptions!$B$7</f>
        <v>-254844.0895</v>
      </c>
      <c r="O1306" s="71" t="n">
        <f aca="false">K1306*Assumptions!$B$7</f>
        <v>-300468.006251428</v>
      </c>
      <c r="P1306" s="68" t="n">
        <f aca="false">P1305+G1306</f>
        <v>17481.45547</v>
      </c>
      <c r="Q1306" s="68" t="n">
        <f aca="false">MAX(Q1305,P1306)</f>
        <v>18064.76125</v>
      </c>
      <c r="R1306" s="68" t="n">
        <f aca="false">Q1306-P1306</f>
        <v>583.305779999995</v>
      </c>
      <c r="S1306" s="68" t="n">
        <f aca="false">S1305+K1306</f>
        <v>9799.61316780993</v>
      </c>
      <c r="T1306" s="68" t="n">
        <f aca="false">MAX(T1305,S1306)</f>
        <v>10603.3523663165</v>
      </c>
      <c r="U1306" s="68" t="n">
        <f aca="false">T1306-S1306</f>
        <v>803.739198506582</v>
      </c>
      <c r="V1306" s="70" t="n">
        <f aca="false">V1305+F1306</f>
        <v>2.74190000000001</v>
      </c>
      <c r="W1306" s="70" t="n">
        <f aca="false">MAX(W1305,V1306)</f>
        <v>2.79460000000001</v>
      </c>
      <c r="X1306" s="70" t="n">
        <f aca="false">W1306-V1306</f>
        <v>0.0527000000000002</v>
      </c>
      <c r="Y1306" s="70" t="n">
        <f aca="false">Y1305+M1306</f>
        <v>2.403178749581</v>
      </c>
      <c r="Z1306" s="70" t="n">
        <f aca="false">MAX(Z1305,Y1306)</f>
        <v>2.46559848609907</v>
      </c>
      <c r="AA1306" s="70" t="n">
        <f aca="false">Z1306-Y1306</f>
        <v>0.0624197365180734</v>
      </c>
      <c r="AB1306" s="72" t="n">
        <f aca="false">AB1305*(1+F1306)</f>
        <v>13.2720109315761</v>
      </c>
      <c r="AC1306" s="73" t="n">
        <f aca="false">MAX(AC1305,AB1306)</f>
        <v>14.010123659441</v>
      </c>
      <c r="AD1306" s="70" t="n">
        <f aca="false">1-AB1306/AC1306</f>
        <v>0.0526842407538292</v>
      </c>
      <c r="AE1306" s="73" t="n">
        <f aca="false">AE1305*(1+M1306)</f>
        <v>9.46431799018078</v>
      </c>
      <c r="AF1306" s="73" t="n">
        <f aca="false">MAX(AF1305,AE1306)</f>
        <v>10.0884047891803</v>
      </c>
      <c r="AG1306" s="70" t="n">
        <f aca="false">1-AE1306/AF1306</f>
        <v>0.0618617920316611</v>
      </c>
      <c r="AH1306" s="74" t="n">
        <f aca="false">IF(R1306&gt;0,AH1305+1,0)</f>
        <v>38</v>
      </c>
      <c r="AI1306" s="74" t="n">
        <f aca="false">IF(U1306&gt;0,AI1305+1,0)</f>
        <v>38</v>
      </c>
      <c r="AJ1306" s="74" t="n">
        <f aca="false">IF(G1306&gt;0,AJ1305+1,0)</f>
        <v>0</v>
      </c>
      <c r="AK1306" s="74" t="n">
        <f aca="false">IF(G1306&lt;=0,AK1305+1,0)</f>
        <v>5</v>
      </c>
      <c r="AL1306" s="74" t="n">
        <f aca="false">IF(K1306&gt;0,AL1305+1,0)</f>
        <v>0</v>
      </c>
      <c r="AM1306" s="74" t="n">
        <f aca="false">IF(K1306&lt;=0,AM1305+1,0)</f>
        <v>5</v>
      </c>
    </row>
    <row r="1307" customFormat="false" ht="15" hidden="false" customHeight="false" outlineLevel="0" collapsed="false">
      <c r="A1307" s="61" t="n">
        <v>1306</v>
      </c>
      <c r="B1307" s="62" t="n">
        <v>43763.6145833333</v>
      </c>
      <c r="C1307" s="63" t="n">
        <f aca="false">YEAR(B1307)</f>
        <v>2019</v>
      </c>
      <c r="D1307" s="32" t="s">
        <v>277</v>
      </c>
      <c r="E1307" s="64" t="n">
        <v>11605.05</v>
      </c>
      <c r="F1307" s="65" t="n">
        <v>0.0227</v>
      </c>
      <c r="G1307" s="66" t="n">
        <v>263.434635</v>
      </c>
      <c r="H1307" s="67" t="n">
        <f aca="false">E1307+IF(D1307="Long",1,-1)*G1307</f>
        <v>11868.484635</v>
      </c>
      <c r="I1307" s="68" t="n">
        <f aca="false">Assumptions!$B$58</f>
        <v>5.35750011455817</v>
      </c>
      <c r="J1307" s="68" t="n">
        <f aca="false">INDEX(Yearly!$L$5:$L$22,MATCH(C1307,Yearly!$A$5:$A$22,0))</f>
        <v>0.443379319825504</v>
      </c>
      <c r="K1307" s="68" t="n">
        <f aca="false">G1307-I1307-J1307</f>
        <v>257.633755565616</v>
      </c>
      <c r="L1307" s="69" t="n">
        <f aca="false">(I1307+J1307)/Assumptions!$B$8</f>
        <v>0.000255782539949322</v>
      </c>
      <c r="M1307" s="70" t="n">
        <f aca="false">F1307-L1307</f>
        <v>0.0224442174600507</v>
      </c>
      <c r="N1307" s="71" t="n">
        <f aca="false">G1307*Assumptions!$B$7</f>
        <v>2071913.404275</v>
      </c>
      <c r="O1307" s="71" t="n">
        <f aca="false">K1307*Assumptions!$B$7</f>
        <v>2026289.48752357</v>
      </c>
      <c r="P1307" s="68" t="n">
        <f aca="false">P1306+G1307</f>
        <v>17744.890105</v>
      </c>
      <c r="Q1307" s="68" t="n">
        <f aca="false">MAX(Q1306,P1307)</f>
        <v>18064.76125</v>
      </c>
      <c r="R1307" s="68" t="n">
        <f aca="false">Q1307-P1307</f>
        <v>319.871144999994</v>
      </c>
      <c r="S1307" s="68" t="n">
        <f aca="false">S1306+K1307</f>
        <v>10057.2469233756</v>
      </c>
      <c r="T1307" s="68" t="n">
        <f aca="false">MAX(T1306,S1307)</f>
        <v>10603.3523663165</v>
      </c>
      <c r="U1307" s="68" t="n">
        <f aca="false">T1307-S1307</f>
        <v>546.105442940967</v>
      </c>
      <c r="V1307" s="70" t="n">
        <f aca="false">V1306+F1307</f>
        <v>2.76460000000001</v>
      </c>
      <c r="W1307" s="70" t="n">
        <f aca="false">MAX(W1306,V1307)</f>
        <v>2.79460000000001</v>
      </c>
      <c r="X1307" s="70" t="n">
        <f aca="false">W1307-V1307</f>
        <v>0.0300000000000003</v>
      </c>
      <c r="Y1307" s="70" t="n">
        <f aca="false">Y1306+M1307</f>
        <v>2.42562296704105</v>
      </c>
      <c r="Z1307" s="70" t="n">
        <f aca="false">MAX(Z1306,Y1307)</f>
        <v>2.46559848609907</v>
      </c>
      <c r="AA1307" s="70" t="n">
        <f aca="false">Z1307-Y1307</f>
        <v>0.0399755190580229</v>
      </c>
      <c r="AB1307" s="72" t="n">
        <f aca="false">AB1306*(1+F1307)</f>
        <v>13.5732855797228</v>
      </c>
      <c r="AC1307" s="73" t="n">
        <f aca="false">MAX(AC1306,AB1307)</f>
        <v>14.010123659441</v>
      </c>
      <c r="AD1307" s="70" t="n">
        <f aca="false">1-AB1307/AC1307</f>
        <v>0.0311801730189411</v>
      </c>
      <c r="AE1307" s="73" t="n">
        <f aca="false">AE1306*(1+M1307)</f>
        <v>9.67673720126347</v>
      </c>
      <c r="AF1307" s="73" t="n">
        <f aca="false">MAX(AF1306,AE1307)</f>
        <v>10.0884047891803</v>
      </c>
      <c r="AG1307" s="70" t="n">
        <f aca="false">1-AE1307/AF1307</f>
        <v>0.0408060140844374</v>
      </c>
      <c r="AH1307" s="74" t="n">
        <f aca="false">IF(R1307&gt;0,AH1306+1,0)</f>
        <v>39</v>
      </c>
      <c r="AI1307" s="74" t="n">
        <f aca="false">IF(U1307&gt;0,AI1306+1,0)</f>
        <v>39</v>
      </c>
      <c r="AJ1307" s="74" t="n">
        <f aca="false">IF(G1307&gt;0,AJ1306+1,0)</f>
        <v>1</v>
      </c>
      <c r="AK1307" s="74" t="n">
        <f aca="false">IF(G1307&lt;=0,AK1306+1,0)</f>
        <v>0</v>
      </c>
      <c r="AL1307" s="74" t="n">
        <f aca="false">IF(K1307&gt;0,AL1306+1,0)</f>
        <v>1</v>
      </c>
      <c r="AM1307" s="74" t="n">
        <f aca="false">IF(K1307&lt;=0,AM1306+1,0)</f>
        <v>0</v>
      </c>
    </row>
    <row r="1308" customFormat="false" ht="15" hidden="false" customHeight="false" outlineLevel="0" collapsed="false">
      <c r="A1308" s="61" t="n">
        <v>1307</v>
      </c>
      <c r="B1308" s="62" t="n">
        <v>43775.40625</v>
      </c>
      <c r="C1308" s="63" t="n">
        <f aca="false">YEAR(B1308)</f>
        <v>2019</v>
      </c>
      <c r="D1308" s="32" t="s">
        <v>276</v>
      </c>
      <c r="E1308" s="64" t="n">
        <v>11868.95</v>
      </c>
      <c r="F1308" s="65" t="n">
        <v>-0.0064</v>
      </c>
      <c r="G1308" s="66" t="n">
        <v>-75.96128</v>
      </c>
      <c r="H1308" s="67" t="n">
        <f aca="false">E1308+IF(D1308="Long",1,-1)*G1308</f>
        <v>11944.91128</v>
      </c>
      <c r="I1308" s="68" t="n">
        <f aca="false">Assumptions!$B$58</f>
        <v>5.35750011455817</v>
      </c>
      <c r="J1308" s="68" t="n">
        <f aca="false">INDEX(Yearly!$L$5:$L$22,MATCH(C1308,Yearly!$A$5:$A$22,0))</f>
        <v>0.443379319825504</v>
      </c>
      <c r="K1308" s="68" t="n">
        <f aca="false">G1308-I1308-J1308</f>
        <v>-81.7621594343837</v>
      </c>
      <c r="L1308" s="69" t="n">
        <f aca="false">(I1308+J1308)/Assumptions!$B$8</f>
        <v>0.000255782539949322</v>
      </c>
      <c r="M1308" s="70" t="n">
        <f aca="false">F1308-L1308</f>
        <v>-0.00665578253994932</v>
      </c>
      <c r="N1308" s="71" t="n">
        <f aca="false">G1308*Assumptions!$B$7</f>
        <v>-597435.4672</v>
      </c>
      <c r="O1308" s="71" t="n">
        <f aca="false">K1308*Assumptions!$B$7</f>
        <v>-643059.383951428</v>
      </c>
      <c r="P1308" s="68" t="n">
        <f aca="false">P1307+G1308</f>
        <v>17668.928825</v>
      </c>
      <c r="Q1308" s="68" t="n">
        <f aca="false">MAX(Q1307,P1308)</f>
        <v>18064.76125</v>
      </c>
      <c r="R1308" s="68" t="n">
        <f aca="false">Q1308-P1308</f>
        <v>395.832424999993</v>
      </c>
      <c r="S1308" s="68" t="n">
        <f aca="false">S1307+K1308</f>
        <v>9975.48476394117</v>
      </c>
      <c r="T1308" s="68" t="n">
        <f aca="false">MAX(T1307,S1308)</f>
        <v>10603.3523663165</v>
      </c>
      <c r="U1308" s="68" t="n">
        <f aca="false">T1308-S1308</f>
        <v>627.867602375351</v>
      </c>
      <c r="V1308" s="70" t="n">
        <f aca="false">V1307+F1308</f>
        <v>2.75820000000001</v>
      </c>
      <c r="W1308" s="70" t="n">
        <f aca="false">MAX(W1307,V1308)</f>
        <v>2.79460000000001</v>
      </c>
      <c r="X1308" s="70" t="n">
        <f aca="false">W1308-V1308</f>
        <v>0.0364000000000004</v>
      </c>
      <c r="Y1308" s="70" t="n">
        <f aca="false">Y1307+M1308</f>
        <v>2.4189671845011</v>
      </c>
      <c r="Z1308" s="70" t="n">
        <f aca="false">MAX(Z1307,Y1308)</f>
        <v>2.46559848609907</v>
      </c>
      <c r="AA1308" s="70" t="n">
        <f aca="false">Z1308-Y1308</f>
        <v>0.046631301597972</v>
      </c>
      <c r="AB1308" s="72" t="n">
        <f aca="false">AB1307*(1+F1308)</f>
        <v>13.4864165520126</v>
      </c>
      <c r="AC1308" s="73" t="n">
        <f aca="false">MAX(AC1307,AB1308)</f>
        <v>14.010123659441</v>
      </c>
      <c r="AD1308" s="70" t="n">
        <f aca="false">1-AB1308/AC1308</f>
        <v>0.0373806199116198</v>
      </c>
      <c r="AE1308" s="73" t="n">
        <f aca="false">AE1307*(1+M1308)</f>
        <v>9.61233094275562</v>
      </c>
      <c r="AF1308" s="73" t="n">
        <f aca="false">MAX(AF1307,AE1308)</f>
        <v>10.0884047891803</v>
      </c>
      <c r="AG1308" s="70" t="n">
        <f aca="false">1-AE1308/AF1308</f>
        <v>0.0471902006683187</v>
      </c>
      <c r="AH1308" s="74" t="n">
        <f aca="false">IF(R1308&gt;0,AH1307+1,0)</f>
        <v>40</v>
      </c>
      <c r="AI1308" s="74" t="n">
        <f aca="false">IF(U1308&gt;0,AI1307+1,0)</f>
        <v>40</v>
      </c>
      <c r="AJ1308" s="74" t="n">
        <f aca="false">IF(G1308&gt;0,AJ1307+1,0)</f>
        <v>0</v>
      </c>
      <c r="AK1308" s="74" t="n">
        <f aca="false">IF(G1308&lt;=0,AK1307+1,0)</f>
        <v>1</v>
      </c>
      <c r="AL1308" s="74" t="n">
        <f aca="false">IF(K1308&gt;0,AL1307+1,0)</f>
        <v>0</v>
      </c>
      <c r="AM1308" s="74" t="n">
        <f aca="false">IF(K1308&lt;=0,AM1307+1,0)</f>
        <v>1</v>
      </c>
    </row>
    <row r="1309" customFormat="false" ht="15" hidden="false" customHeight="false" outlineLevel="0" collapsed="false">
      <c r="A1309" s="61" t="n">
        <v>1308</v>
      </c>
      <c r="B1309" s="62" t="n">
        <v>43775.4895833333</v>
      </c>
      <c r="C1309" s="63" t="n">
        <f aca="false">YEAR(B1309)</f>
        <v>2019</v>
      </c>
      <c r="D1309" s="32" t="s">
        <v>277</v>
      </c>
      <c r="E1309" s="64" t="n">
        <v>11945.1</v>
      </c>
      <c r="F1309" s="65" t="n">
        <v>-0.003</v>
      </c>
      <c r="G1309" s="66" t="n">
        <v>-35.8353</v>
      </c>
      <c r="H1309" s="67" t="n">
        <f aca="false">E1309+IF(D1309="Long",1,-1)*G1309</f>
        <v>11909.2647</v>
      </c>
      <c r="I1309" s="68" t="n">
        <f aca="false">Assumptions!$B$58</f>
        <v>5.35750011455817</v>
      </c>
      <c r="J1309" s="68" t="n">
        <f aca="false">INDEX(Yearly!$L$5:$L$22,MATCH(C1309,Yearly!$A$5:$A$22,0))</f>
        <v>0.443379319825504</v>
      </c>
      <c r="K1309" s="68" t="n">
        <f aca="false">G1309-I1309-J1309</f>
        <v>-41.6361794343837</v>
      </c>
      <c r="L1309" s="69" t="n">
        <f aca="false">(I1309+J1309)/Assumptions!$B$8</f>
        <v>0.000255782539949322</v>
      </c>
      <c r="M1309" s="70" t="n">
        <f aca="false">F1309-L1309</f>
        <v>-0.00325578253994932</v>
      </c>
      <c r="N1309" s="71" t="n">
        <f aca="false">G1309*Assumptions!$B$7</f>
        <v>-281844.6345</v>
      </c>
      <c r="O1309" s="71" t="n">
        <f aca="false">K1309*Assumptions!$B$7</f>
        <v>-327468.551251428</v>
      </c>
      <c r="P1309" s="68" t="n">
        <f aca="false">P1308+G1309</f>
        <v>17633.093525</v>
      </c>
      <c r="Q1309" s="68" t="n">
        <f aca="false">MAX(Q1308,P1309)</f>
        <v>18064.76125</v>
      </c>
      <c r="R1309" s="68" t="n">
        <f aca="false">Q1309-P1309</f>
        <v>431.667724999992</v>
      </c>
      <c r="S1309" s="68" t="n">
        <f aca="false">S1308+K1309</f>
        <v>9933.84858450678</v>
      </c>
      <c r="T1309" s="68" t="n">
        <f aca="false">MAX(T1308,S1309)</f>
        <v>10603.3523663165</v>
      </c>
      <c r="U1309" s="68" t="n">
        <f aca="false">T1309-S1309</f>
        <v>669.503781809734</v>
      </c>
      <c r="V1309" s="70" t="n">
        <f aca="false">V1308+F1309</f>
        <v>2.75520000000001</v>
      </c>
      <c r="W1309" s="70" t="n">
        <f aca="false">MAX(W1308,V1309)</f>
        <v>2.79460000000001</v>
      </c>
      <c r="X1309" s="70" t="n">
        <f aca="false">W1309-V1309</f>
        <v>0.0394000000000005</v>
      </c>
      <c r="Y1309" s="70" t="n">
        <f aca="false">Y1308+M1309</f>
        <v>2.41571140196115</v>
      </c>
      <c r="Z1309" s="70" t="n">
        <f aca="false">MAX(Z1308,Y1309)</f>
        <v>2.46559848609907</v>
      </c>
      <c r="AA1309" s="70" t="n">
        <f aca="false">Z1309-Y1309</f>
        <v>0.0498870841379215</v>
      </c>
      <c r="AB1309" s="72" t="n">
        <f aca="false">AB1308*(1+F1309)</f>
        <v>13.4459573023566</v>
      </c>
      <c r="AC1309" s="73" t="n">
        <f aca="false">MAX(AC1308,AB1309)</f>
        <v>14.010123659441</v>
      </c>
      <c r="AD1309" s="70" t="n">
        <f aca="false">1-AB1309/AC1309</f>
        <v>0.0402684780518849</v>
      </c>
      <c r="AE1309" s="73" t="n">
        <f aca="false">AE1308*(1+M1309)</f>
        <v>9.58103528350399</v>
      </c>
      <c r="AF1309" s="73" t="n">
        <f aca="false">MAX(AF1308,AE1309)</f>
        <v>10.0884047891803</v>
      </c>
      <c r="AG1309" s="70" t="n">
        <f aca="false">1-AE1309/AF1309</f>
        <v>0.0502923421768754</v>
      </c>
      <c r="AH1309" s="74" t="n">
        <f aca="false">IF(R1309&gt;0,AH1308+1,0)</f>
        <v>41</v>
      </c>
      <c r="AI1309" s="74" t="n">
        <f aca="false">IF(U1309&gt;0,AI1308+1,0)</f>
        <v>41</v>
      </c>
      <c r="AJ1309" s="74" t="n">
        <f aca="false">IF(G1309&gt;0,AJ1308+1,0)</f>
        <v>0</v>
      </c>
      <c r="AK1309" s="74" t="n">
        <f aca="false">IF(G1309&lt;=0,AK1308+1,0)</f>
        <v>2</v>
      </c>
      <c r="AL1309" s="74" t="n">
        <f aca="false">IF(K1309&gt;0,AL1308+1,0)</f>
        <v>0</v>
      </c>
      <c r="AM1309" s="74" t="n">
        <f aca="false">IF(K1309&lt;=0,AM1308+1,0)</f>
        <v>2</v>
      </c>
    </row>
    <row r="1310" customFormat="false" ht="15" hidden="false" customHeight="false" outlineLevel="0" collapsed="false">
      <c r="A1310" s="61" t="n">
        <v>1309</v>
      </c>
      <c r="B1310" s="62" t="n">
        <v>43777.6354166667</v>
      </c>
      <c r="C1310" s="63" t="n">
        <f aca="false">YEAR(B1310)</f>
        <v>2019</v>
      </c>
      <c r="D1310" s="32" t="s">
        <v>276</v>
      </c>
      <c r="E1310" s="64" t="n">
        <v>11909.4</v>
      </c>
      <c r="F1310" s="65" t="n">
        <v>-0.0016</v>
      </c>
      <c r="G1310" s="66" t="n">
        <v>-19.05504</v>
      </c>
      <c r="H1310" s="67" t="n">
        <f aca="false">E1310+IF(D1310="Long",1,-1)*G1310</f>
        <v>11928.45504</v>
      </c>
      <c r="I1310" s="68" t="n">
        <f aca="false">Assumptions!$B$58</f>
        <v>5.35750011455817</v>
      </c>
      <c r="J1310" s="68" t="n">
        <f aca="false">INDEX(Yearly!$L$5:$L$22,MATCH(C1310,Yearly!$A$5:$A$22,0))</f>
        <v>0.443379319825504</v>
      </c>
      <c r="K1310" s="68" t="n">
        <f aca="false">G1310-I1310-J1310</f>
        <v>-24.8559194343837</v>
      </c>
      <c r="L1310" s="69" t="n">
        <f aca="false">(I1310+J1310)/Assumptions!$B$8</f>
        <v>0.000255782539949322</v>
      </c>
      <c r="M1310" s="70" t="n">
        <f aca="false">F1310-L1310</f>
        <v>-0.00185578253994932</v>
      </c>
      <c r="N1310" s="71" t="n">
        <f aca="false">G1310*Assumptions!$B$7</f>
        <v>-149867.8896</v>
      </c>
      <c r="O1310" s="71" t="n">
        <f aca="false">K1310*Assumptions!$B$7</f>
        <v>-195491.806351428</v>
      </c>
      <c r="P1310" s="68" t="n">
        <f aca="false">P1309+G1310</f>
        <v>17614.038485</v>
      </c>
      <c r="Q1310" s="68" t="n">
        <f aca="false">MAX(Q1309,P1310)</f>
        <v>18064.76125</v>
      </c>
      <c r="R1310" s="68" t="n">
        <f aca="false">Q1310-P1310</f>
        <v>450.722764999991</v>
      </c>
      <c r="S1310" s="68" t="n">
        <f aca="false">S1309+K1310</f>
        <v>9908.9926650724</v>
      </c>
      <c r="T1310" s="68" t="n">
        <f aca="false">MAX(T1309,S1310)</f>
        <v>10603.3523663165</v>
      </c>
      <c r="U1310" s="68" t="n">
        <f aca="false">T1310-S1310</f>
        <v>694.359701244117</v>
      </c>
      <c r="V1310" s="70" t="n">
        <f aca="false">V1309+F1310</f>
        <v>2.75360000000001</v>
      </c>
      <c r="W1310" s="70" t="n">
        <f aca="false">MAX(W1309,V1310)</f>
        <v>2.79460000000001</v>
      </c>
      <c r="X1310" s="70" t="n">
        <f aca="false">W1310-V1310</f>
        <v>0.0410000000000004</v>
      </c>
      <c r="Y1310" s="70" t="n">
        <f aca="false">Y1309+M1310</f>
        <v>2.4138556194212</v>
      </c>
      <c r="Z1310" s="70" t="n">
        <f aca="false">MAX(Z1309,Y1310)</f>
        <v>2.46559848609907</v>
      </c>
      <c r="AA1310" s="70" t="n">
        <f aca="false">Z1310-Y1310</f>
        <v>0.0517428666778708</v>
      </c>
      <c r="AB1310" s="72" t="n">
        <f aca="false">AB1309*(1+F1310)</f>
        <v>13.4244437706728</v>
      </c>
      <c r="AC1310" s="73" t="n">
        <f aca="false">MAX(AC1309,AB1310)</f>
        <v>14.010123659441</v>
      </c>
      <c r="AD1310" s="70" t="n">
        <f aca="false">1-AB1310/AC1310</f>
        <v>0.041804048487002</v>
      </c>
      <c r="AE1310" s="73" t="n">
        <f aca="false">AE1309*(1+M1310)</f>
        <v>9.56325496551022</v>
      </c>
      <c r="AF1310" s="73" t="n">
        <f aca="false">MAX(AF1309,AE1310)</f>
        <v>10.0884047891803</v>
      </c>
      <c r="AG1310" s="70" t="n">
        <f aca="false">1-AE1310/AF1310</f>
        <v>0.0520547930663197</v>
      </c>
      <c r="AH1310" s="74" t="n">
        <f aca="false">IF(R1310&gt;0,AH1309+1,0)</f>
        <v>42</v>
      </c>
      <c r="AI1310" s="74" t="n">
        <f aca="false">IF(U1310&gt;0,AI1309+1,0)</f>
        <v>42</v>
      </c>
      <c r="AJ1310" s="74" t="n">
        <f aca="false">IF(G1310&gt;0,AJ1309+1,0)</f>
        <v>0</v>
      </c>
      <c r="AK1310" s="74" t="n">
        <f aca="false">IF(G1310&lt;=0,AK1309+1,0)</f>
        <v>3</v>
      </c>
      <c r="AL1310" s="74" t="n">
        <f aca="false">IF(K1310&gt;0,AL1309+1,0)</f>
        <v>0</v>
      </c>
      <c r="AM1310" s="74" t="n">
        <f aca="false">IF(K1310&lt;=0,AM1309+1,0)</f>
        <v>3</v>
      </c>
    </row>
    <row r="1311" customFormat="false" ht="15" hidden="false" customHeight="false" outlineLevel="0" collapsed="false">
      <c r="A1311" s="61" t="n">
        <v>1310</v>
      </c>
      <c r="B1311" s="62" t="n">
        <v>43782.40625</v>
      </c>
      <c r="C1311" s="63" t="n">
        <f aca="false">YEAR(B1311)</f>
        <v>2019</v>
      </c>
      <c r="D1311" s="32" t="s">
        <v>277</v>
      </c>
      <c r="E1311" s="64" t="n">
        <v>11928.2</v>
      </c>
      <c r="F1311" s="65" t="n">
        <v>-0.003</v>
      </c>
      <c r="G1311" s="66" t="n">
        <v>-35.7846</v>
      </c>
      <c r="H1311" s="67" t="n">
        <f aca="false">E1311+IF(D1311="Long",1,-1)*G1311</f>
        <v>11892.4154</v>
      </c>
      <c r="I1311" s="68" t="n">
        <f aca="false">Assumptions!$B$58</f>
        <v>5.35750011455817</v>
      </c>
      <c r="J1311" s="68" t="n">
        <f aca="false">INDEX(Yearly!$L$5:$L$22,MATCH(C1311,Yearly!$A$5:$A$22,0))</f>
        <v>0.443379319825504</v>
      </c>
      <c r="K1311" s="68" t="n">
        <f aca="false">G1311-I1311-J1311</f>
        <v>-41.5854794343837</v>
      </c>
      <c r="L1311" s="69" t="n">
        <f aca="false">(I1311+J1311)/Assumptions!$B$8</f>
        <v>0.000255782539949322</v>
      </c>
      <c r="M1311" s="70" t="n">
        <f aca="false">F1311-L1311</f>
        <v>-0.00325578253994932</v>
      </c>
      <c r="N1311" s="71" t="n">
        <f aca="false">G1311*Assumptions!$B$7</f>
        <v>-281445.879</v>
      </c>
      <c r="O1311" s="71" t="n">
        <f aca="false">K1311*Assumptions!$B$7</f>
        <v>-327069.795751428</v>
      </c>
      <c r="P1311" s="68" t="n">
        <f aca="false">P1310+G1311</f>
        <v>17578.253885</v>
      </c>
      <c r="Q1311" s="68" t="n">
        <f aca="false">MAX(Q1310,P1311)</f>
        <v>18064.76125</v>
      </c>
      <c r="R1311" s="68" t="n">
        <f aca="false">Q1311-P1311</f>
        <v>486.50736499999</v>
      </c>
      <c r="S1311" s="68" t="n">
        <f aca="false">S1310+K1311</f>
        <v>9867.40718563802</v>
      </c>
      <c r="T1311" s="68" t="n">
        <f aca="false">MAX(T1310,S1311)</f>
        <v>10603.3523663165</v>
      </c>
      <c r="U1311" s="68" t="n">
        <f aca="false">T1311-S1311</f>
        <v>735.9451806785</v>
      </c>
      <c r="V1311" s="70" t="n">
        <f aca="false">V1310+F1311</f>
        <v>2.75060000000001</v>
      </c>
      <c r="W1311" s="70" t="n">
        <f aca="false">MAX(W1310,V1311)</f>
        <v>2.79460000000001</v>
      </c>
      <c r="X1311" s="70" t="n">
        <f aca="false">W1311-V1311</f>
        <v>0.0440000000000005</v>
      </c>
      <c r="Y1311" s="70" t="n">
        <f aca="false">Y1310+M1311</f>
        <v>2.41059983688125</v>
      </c>
      <c r="Z1311" s="70" t="n">
        <f aca="false">MAX(Z1310,Y1311)</f>
        <v>2.46559848609907</v>
      </c>
      <c r="AA1311" s="70" t="n">
        <f aca="false">Z1311-Y1311</f>
        <v>0.0549986492178203</v>
      </c>
      <c r="AB1311" s="72" t="n">
        <f aca="false">AB1310*(1+F1311)</f>
        <v>13.3841704393608</v>
      </c>
      <c r="AC1311" s="73" t="n">
        <f aca="false">MAX(AC1310,AB1311)</f>
        <v>14.010123659441</v>
      </c>
      <c r="AD1311" s="70" t="n">
        <f aca="false">1-AB1311/AC1311</f>
        <v>0.044678636341541</v>
      </c>
      <c r="AE1311" s="73" t="n">
        <f aca="false">AE1310*(1+M1311)</f>
        <v>9.53211908696843</v>
      </c>
      <c r="AF1311" s="73" t="n">
        <f aca="false">MAX(AF1310,AE1311)</f>
        <v>10.0884047891803</v>
      </c>
      <c r="AG1311" s="70" t="n">
        <f aca="false">1-AE1311/AF1311</f>
        <v>0.0551410965198829</v>
      </c>
      <c r="AH1311" s="74" t="n">
        <f aca="false">IF(R1311&gt;0,AH1310+1,0)</f>
        <v>43</v>
      </c>
      <c r="AI1311" s="74" t="n">
        <f aca="false">IF(U1311&gt;0,AI1310+1,0)</f>
        <v>43</v>
      </c>
      <c r="AJ1311" s="74" t="n">
        <f aca="false">IF(G1311&gt;0,AJ1310+1,0)</f>
        <v>0</v>
      </c>
      <c r="AK1311" s="74" t="n">
        <f aca="false">IF(G1311&lt;=0,AK1310+1,0)</f>
        <v>4</v>
      </c>
      <c r="AL1311" s="74" t="n">
        <f aca="false">IF(K1311&gt;0,AL1310+1,0)</f>
        <v>0</v>
      </c>
      <c r="AM1311" s="74" t="n">
        <f aca="false">IF(K1311&lt;=0,AM1310+1,0)</f>
        <v>4</v>
      </c>
    </row>
    <row r="1312" customFormat="false" ht="15" hidden="false" customHeight="false" outlineLevel="0" collapsed="false">
      <c r="A1312" s="61" t="n">
        <v>1311</v>
      </c>
      <c r="B1312" s="62" t="n">
        <v>43782.5104166667</v>
      </c>
      <c r="C1312" s="63" t="n">
        <f aca="false">YEAR(B1312)</f>
        <v>2019</v>
      </c>
      <c r="D1312" s="32" t="s">
        <v>276</v>
      </c>
      <c r="E1312" s="64" t="n">
        <v>11892.8</v>
      </c>
      <c r="F1312" s="65" t="n">
        <v>-0.0029</v>
      </c>
      <c r="G1312" s="66" t="n">
        <v>-34.48912</v>
      </c>
      <c r="H1312" s="67" t="n">
        <f aca="false">E1312+IF(D1312="Long",1,-1)*G1312</f>
        <v>11927.28912</v>
      </c>
      <c r="I1312" s="68" t="n">
        <f aca="false">Assumptions!$B$58</f>
        <v>5.35750011455817</v>
      </c>
      <c r="J1312" s="68" t="n">
        <f aca="false">INDEX(Yearly!$L$5:$L$22,MATCH(C1312,Yearly!$A$5:$A$22,0))</f>
        <v>0.443379319825504</v>
      </c>
      <c r="K1312" s="68" t="n">
        <f aca="false">G1312-I1312-J1312</f>
        <v>-40.2899994343837</v>
      </c>
      <c r="L1312" s="69" t="n">
        <f aca="false">(I1312+J1312)/Assumptions!$B$8</f>
        <v>0.000255782539949322</v>
      </c>
      <c r="M1312" s="70" t="n">
        <f aca="false">F1312-L1312</f>
        <v>-0.00315578253994932</v>
      </c>
      <c r="N1312" s="71" t="n">
        <f aca="false">G1312*Assumptions!$B$7</f>
        <v>-271256.9288</v>
      </c>
      <c r="O1312" s="71" t="n">
        <f aca="false">K1312*Assumptions!$B$7</f>
        <v>-316880.845551428</v>
      </c>
      <c r="P1312" s="68" t="n">
        <f aca="false">P1311+G1312</f>
        <v>17543.764765</v>
      </c>
      <c r="Q1312" s="68" t="n">
        <f aca="false">MAX(Q1311,P1312)</f>
        <v>18064.76125</v>
      </c>
      <c r="R1312" s="68" t="n">
        <f aca="false">Q1312-P1312</f>
        <v>520.996484999989</v>
      </c>
      <c r="S1312" s="68" t="n">
        <f aca="false">S1311+K1312</f>
        <v>9827.11718620363</v>
      </c>
      <c r="T1312" s="68" t="n">
        <f aca="false">MAX(T1311,S1312)</f>
        <v>10603.3523663165</v>
      </c>
      <c r="U1312" s="68" t="n">
        <f aca="false">T1312-S1312</f>
        <v>776.235180112884</v>
      </c>
      <c r="V1312" s="70" t="n">
        <f aca="false">V1311+F1312</f>
        <v>2.74770000000001</v>
      </c>
      <c r="W1312" s="70" t="n">
        <f aca="false">MAX(W1311,V1312)</f>
        <v>2.79460000000001</v>
      </c>
      <c r="X1312" s="70" t="n">
        <f aca="false">W1312-V1312</f>
        <v>0.0469000000000004</v>
      </c>
      <c r="Y1312" s="70" t="n">
        <f aca="false">Y1311+M1312</f>
        <v>2.4074440543413</v>
      </c>
      <c r="Z1312" s="70" t="n">
        <f aca="false">MAX(Z1311,Y1312)</f>
        <v>2.46559848609907</v>
      </c>
      <c r="AA1312" s="70" t="n">
        <f aca="false">Z1312-Y1312</f>
        <v>0.0581544317577696</v>
      </c>
      <c r="AB1312" s="72" t="n">
        <f aca="false">AB1311*(1+F1312)</f>
        <v>13.3453563450866</v>
      </c>
      <c r="AC1312" s="73" t="n">
        <f aca="false">MAX(AC1311,AB1312)</f>
        <v>14.010123659441</v>
      </c>
      <c r="AD1312" s="70" t="n">
        <f aca="false">1-AB1312/AC1312</f>
        <v>0.0474490682961505</v>
      </c>
      <c r="AE1312" s="73" t="n">
        <f aca="false">AE1311*(1+M1312)</f>
        <v>9.50203779198506</v>
      </c>
      <c r="AF1312" s="73" t="n">
        <f aca="false">MAX(AF1311,AE1312)</f>
        <v>10.0884047891803</v>
      </c>
      <c r="AG1312" s="70" t="n">
        <f aca="false">1-AE1312/AF1312</f>
        <v>0.0581228657502011</v>
      </c>
      <c r="AH1312" s="74" t="n">
        <f aca="false">IF(R1312&gt;0,AH1311+1,0)</f>
        <v>44</v>
      </c>
      <c r="AI1312" s="74" t="n">
        <f aca="false">IF(U1312&gt;0,AI1311+1,0)</f>
        <v>44</v>
      </c>
      <c r="AJ1312" s="74" t="n">
        <f aca="false">IF(G1312&gt;0,AJ1311+1,0)</f>
        <v>0</v>
      </c>
      <c r="AK1312" s="74" t="n">
        <f aca="false">IF(G1312&lt;=0,AK1311+1,0)</f>
        <v>5</v>
      </c>
      <c r="AL1312" s="74" t="n">
        <f aca="false">IF(K1312&gt;0,AL1311+1,0)</f>
        <v>0</v>
      </c>
      <c r="AM1312" s="74" t="n">
        <f aca="false">IF(K1312&lt;=0,AM1311+1,0)</f>
        <v>5</v>
      </c>
    </row>
    <row r="1313" customFormat="false" ht="15" hidden="false" customHeight="false" outlineLevel="0" collapsed="false">
      <c r="A1313" s="61" t="n">
        <v>1312</v>
      </c>
      <c r="B1313" s="62" t="n">
        <v>43784.40625</v>
      </c>
      <c r="C1313" s="63" t="n">
        <f aca="false">YEAR(B1313)</f>
        <v>2019</v>
      </c>
      <c r="D1313" s="32" t="s">
        <v>277</v>
      </c>
      <c r="E1313" s="64" t="n">
        <v>11927</v>
      </c>
      <c r="F1313" s="65" t="n">
        <v>-0.0031</v>
      </c>
      <c r="G1313" s="66" t="n">
        <v>-36.9737</v>
      </c>
      <c r="H1313" s="67" t="n">
        <f aca="false">E1313+IF(D1313="Long",1,-1)*G1313</f>
        <v>11890.0263</v>
      </c>
      <c r="I1313" s="68" t="n">
        <f aca="false">Assumptions!$B$58</f>
        <v>5.35750011455817</v>
      </c>
      <c r="J1313" s="68" t="n">
        <f aca="false">INDEX(Yearly!$L$5:$L$22,MATCH(C1313,Yearly!$A$5:$A$22,0))</f>
        <v>0.443379319825504</v>
      </c>
      <c r="K1313" s="68" t="n">
        <f aca="false">G1313-I1313-J1313</f>
        <v>-42.7745794343837</v>
      </c>
      <c r="L1313" s="69" t="n">
        <f aca="false">(I1313+J1313)/Assumptions!$B$8</f>
        <v>0.000255782539949322</v>
      </c>
      <c r="M1313" s="70" t="n">
        <f aca="false">F1313-L1313</f>
        <v>-0.00335578253994932</v>
      </c>
      <c r="N1313" s="71" t="n">
        <f aca="false">G1313*Assumptions!$B$7</f>
        <v>-290798.1505</v>
      </c>
      <c r="O1313" s="71" t="n">
        <f aca="false">K1313*Assumptions!$B$7</f>
        <v>-336422.067251428</v>
      </c>
      <c r="P1313" s="68" t="n">
        <f aca="false">P1312+G1313</f>
        <v>17506.791065</v>
      </c>
      <c r="Q1313" s="68" t="n">
        <f aca="false">MAX(Q1312,P1313)</f>
        <v>18064.76125</v>
      </c>
      <c r="R1313" s="68" t="n">
        <f aca="false">Q1313-P1313</f>
        <v>557.970184999987</v>
      </c>
      <c r="S1313" s="68" t="n">
        <f aca="false">S1312+K1313</f>
        <v>9784.34260676925</v>
      </c>
      <c r="T1313" s="68" t="n">
        <f aca="false">MAX(T1312,S1313)</f>
        <v>10603.3523663165</v>
      </c>
      <c r="U1313" s="68" t="n">
        <f aca="false">T1313-S1313</f>
        <v>819.009759547269</v>
      </c>
      <c r="V1313" s="70" t="n">
        <f aca="false">V1312+F1313</f>
        <v>2.74460000000001</v>
      </c>
      <c r="W1313" s="70" t="n">
        <f aca="false">MAX(W1312,V1313)</f>
        <v>2.79460000000001</v>
      </c>
      <c r="X1313" s="70" t="n">
        <f aca="false">W1313-V1313</f>
        <v>0.0500000000000003</v>
      </c>
      <c r="Y1313" s="70" t="n">
        <f aca="false">Y1312+M1313</f>
        <v>2.40408827180135</v>
      </c>
      <c r="Z1313" s="70" t="n">
        <f aca="false">MAX(Z1312,Y1313)</f>
        <v>2.46559848609907</v>
      </c>
      <c r="AA1313" s="70" t="n">
        <f aca="false">Z1313-Y1313</f>
        <v>0.0615102142977189</v>
      </c>
      <c r="AB1313" s="72" t="n">
        <f aca="false">AB1312*(1+F1313)</f>
        <v>13.3039857404169</v>
      </c>
      <c r="AC1313" s="73" t="n">
        <f aca="false">MAX(AC1312,AB1313)</f>
        <v>14.010123659441</v>
      </c>
      <c r="AD1313" s="70" t="n">
        <f aca="false">1-AB1313/AC1313</f>
        <v>0.0504019761844325</v>
      </c>
      <c r="AE1313" s="73" t="n">
        <f aca="false">AE1312*(1+M1313)</f>
        <v>9.47015101946878</v>
      </c>
      <c r="AF1313" s="73" t="n">
        <f aca="false">MAX(AF1312,AE1313)</f>
        <v>10.0884047891803</v>
      </c>
      <c r="AG1313" s="70" t="n">
        <f aca="false">1-AE1313/AF1313</f>
        <v>0.061283600592094</v>
      </c>
      <c r="AH1313" s="74" t="n">
        <f aca="false">IF(R1313&gt;0,AH1312+1,0)</f>
        <v>45</v>
      </c>
      <c r="AI1313" s="74" t="n">
        <f aca="false">IF(U1313&gt;0,AI1312+1,0)</f>
        <v>45</v>
      </c>
      <c r="AJ1313" s="74" t="n">
        <f aca="false">IF(G1313&gt;0,AJ1312+1,0)</f>
        <v>0</v>
      </c>
      <c r="AK1313" s="74" t="n">
        <f aca="false">IF(G1313&lt;=0,AK1312+1,0)</f>
        <v>6</v>
      </c>
      <c r="AL1313" s="74" t="n">
        <f aca="false">IF(K1313&gt;0,AL1312+1,0)</f>
        <v>0</v>
      </c>
      <c r="AM1313" s="74" t="n">
        <f aca="false">IF(K1313&lt;=0,AM1312+1,0)</f>
        <v>6</v>
      </c>
    </row>
    <row r="1314" customFormat="false" ht="15" hidden="false" customHeight="false" outlineLevel="0" collapsed="false">
      <c r="A1314" s="61" t="n">
        <v>1313</v>
      </c>
      <c r="B1314" s="62" t="n">
        <v>43784.6354166667</v>
      </c>
      <c r="C1314" s="63" t="n">
        <f aca="false">YEAR(B1314)</f>
        <v>2019</v>
      </c>
      <c r="D1314" s="32" t="s">
        <v>276</v>
      </c>
      <c r="E1314" s="64" t="n">
        <v>11890.3</v>
      </c>
      <c r="F1314" s="65" t="n">
        <v>-0.0007</v>
      </c>
      <c r="G1314" s="66" t="n">
        <v>-8.32321</v>
      </c>
      <c r="H1314" s="67" t="n">
        <f aca="false">E1314+IF(D1314="Long",1,-1)*G1314</f>
        <v>11898.62321</v>
      </c>
      <c r="I1314" s="68" t="n">
        <f aca="false">Assumptions!$B$58</f>
        <v>5.35750011455817</v>
      </c>
      <c r="J1314" s="68" t="n">
        <f aca="false">INDEX(Yearly!$L$5:$L$22,MATCH(C1314,Yearly!$A$5:$A$22,0))</f>
        <v>0.443379319825504</v>
      </c>
      <c r="K1314" s="68" t="n">
        <f aca="false">G1314-I1314-J1314</f>
        <v>-14.1240894343837</v>
      </c>
      <c r="L1314" s="69" t="n">
        <f aca="false">(I1314+J1314)/Assumptions!$B$8</f>
        <v>0.000255782539949322</v>
      </c>
      <c r="M1314" s="70" t="n">
        <f aca="false">F1314-L1314</f>
        <v>-0.000955782539949322</v>
      </c>
      <c r="N1314" s="71" t="n">
        <f aca="false">G1314*Assumptions!$B$7</f>
        <v>-65462.04665</v>
      </c>
      <c r="O1314" s="71" t="n">
        <f aca="false">K1314*Assumptions!$B$7</f>
        <v>-111085.963401428</v>
      </c>
      <c r="P1314" s="68" t="n">
        <f aca="false">P1313+G1314</f>
        <v>17498.467855</v>
      </c>
      <c r="Q1314" s="68" t="n">
        <f aca="false">MAX(Q1313,P1314)</f>
        <v>18064.76125</v>
      </c>
      <c r="R1314" s="68" t="n">
        <f aca="false">Q1314-P1314</f>
        <v>566.293394999986</v>
      </c>
      <c r="S1314" s="68" t="n">
        <f aca="false">S1313+K1314</f>
        <v>9770.21851733486</v>
      </c>
      <c r="T1314" s="68" t="n">
        <f aca="false">MAX(T1313,S1314)</f>
        <v>10603.3523663165</v>
      </c>
      <c r="U1314" s="68" t="n">
        <f aca="false">T1314-S1314</f>
        <v>833.133848981652</v>
      </c>
      <c r="V1314" s="70" t="n">
        <f aca="false">V1313+F1314</f>
        <v>2.74390000000001</v>
      </c>
      <c r="W1314" s="70" t="n">
        <f aca="false">MAX(W1313,V1314)</f>
        <v>2.79460000000001</v>
      </c>
      <c r="X1314" s="70" t="n">
        <f aca="false">W1314-V1314</f>
        <v>0.0507000000000004</v>
      </c>
      <c r="Y1314" s="70" t="n">
        <f aca="false">Y1313+M1314</f>
        <v>2.4031324892614</v>
      </c>
      <c r="Z1314" s="70" t="n">
        <f aca="false">MAX(Z1313,Y1314)</f>
        <v>2.46559848609907</v>
      </c>
      <c r="AA1314" s="70" t="n">
        <f aca="false">Z1314-Y1314</f>
        <v>0.062465996837668</v>
      </c>
      <c r="AB1314" s="72" t="n">
        <f aca="false">AB1313*(1+F1314)</f>
        <v>13.2946729503986</v>
      </c>
      <c r="AC1314" s="73" t="n">
        <f aca="false">MAX(AC1313,AB1314)</f>
        <v>14.010123659441</v>
      </c>
      <c r="AD1314" s="70" t="n">
        <f aca="false">1-AB1314/AC1314</f>
        <v>0.0510666948011034</v>
      </c>
      <c r="AE1314" s="73" t="n">
        <f aca="false">AE1313*(1+M1314)</f>
        <v>9.46109961447368</v>
      </c>
      <c r="AF1314" s="73" t="n">
        <f aca="false">MAX(AF1313,AE1314)</f>
        <v>10.0884047891803</v>
      </c>
      <c r="AG1314" s="70" t="n">
        <f aca="false">1-AE1314/AF1314</f>
        <v>0.0621808093366122</v>
      </c>
      <c r="AH1314" s="74" t="n">
        <f aca="false">IF(R1314&gt;0,AH1313+1,0)</f>
        <v>46</v>
      </c>
      <c r="AI1314" s="74" t="n">
        <f aca="false">IF(U1314&gt;0,AI1313+1,0)</f>
        <v>46</v>
      </c>
      <c r="AJ1314" s="74" t="n">
        <f aca="false">IF(G1314&gt;0,AJ1313+1,0)</f>
        <v>0</v>
      </c>
      <c r="AK1314" s="74" t="n">
        <f aca="false">IF(G1314&lt;=0,AK1313+1,0)</f>
        <v>7</v>
      </c>
      <c r="AL1314" s="74" t="n">
        <f aca="false">IF(K1314&gt;0,AL1313+1,0)</f>
        <v>0</v>
      </c>
      <c r="AM1314" s="74" t="n">
        <f aca="false">IF(K1314&lt;=0,AM1313+1,0)</f>
        <v>7</v>
      </c>
    </row>
    <row r="1315" customFormat="false" ht="15" hidden="false" customHeight="false" outlineLevel="0" collapsed="false">
      <c r="A1315" s="61" t="n">
        <v>1314</v>
      </c>
      <c r="B1315" s="62" t="n">
        <v>43788.40625</v>
      </c>
      <c r="C1315" s="63" t="n">
        <f aca="false">YEAR(B1315)</f>
        <v>2019</v>
      </c>
      <c r="D1315" s="32" t="s">
        <v>277</v>
      </c>
      <c r="E1315" s="64" t="n">
        <v>11899.1</v>
      </c>
      <c r="F1315" s="65" t="n">
        <v>0.0038</v>
      </c>
      <c r="G1315" s="66" t="n">
        <v>45.21658</v>
      </c>
      <c r="H1315" s="67" t="n">
        <f aca="false">E1315+IF(D1315="Long",1,-1)*G1315</f>
        <v>11944.31658</v>
      </c>
      <c r="I1315" s="68" t="n">
        <f aca="false">Assumptions!$B$58</f>
        <v>5.35750011455817</v>
      </c>
      <c r="J1315" s="68" t="n">
        <f aca="false">INDEX(Yearly!$L$5:$L$22,MATCH(C1315,Yearly!$A$5:$A$22,0))</f>
        <v>0.443379319825504</v>
      </c>
      <c r="K1315" s="68" t="n">
        <f aca="false">G1315-I1315-J1315</f>
        <v>39.4157005656163</v>
      </c>
      <c r="L1315" s="69" t="n">
        <f aca="false">(I1315+J1315)/Assumptions!$B$8</f>
        <v>0.000255782539949322</v>
      </c>
      <c r="M1315" s="70" t="n">
        <f aca="false">F1315-L1315</f>
        <v>0.00354421746005068</v>
      </c>
      <c r="N1315" s="71" t="n">
        <f aca="false">G1315*Assumptions!$B$7</f>
        <v>355628.4017</v>
      </c>
      <c r="O1315" s="71" t="n">
        <f aca="false">K1315*Assumptions!$B$7</f>
        <v>310004.484948572</v>
      </c>
      <c r="P1315" s="68" t="n">
        <f aca="false">P1314+G1315</f>
        <v>17543.684435</v>
      </c>
      <c r="Q1315" s="68" t="n">
        <f aca="false">MAX(Q1314,P1315)</f>
        <v>18064.76125</v>
      </c>
      <c r="R1315" s="68" t="n">
        <f aca="false">Q1315-P1315</f>
        <v>521.076814999986</v>
      </c>
      <c r="S1315" s="68" t="n">
        <f aca="false">S1314+K1315</f>
        <v>9809.63421790048</v>
      </c>
      <c r="T1315" s="68" t="n">
        <f aca="false">MAX(T1314,S1315)</f>
        <v>10603.3523663165</v>
      </c>
      <c r="U1315" s="68" t="n">
        <f aca="false">T1315-S1315</f>
        <v>793.718148416036</v>
      </c>
      <c r="V1315" s="70" t="n">
        <f aca="false">V1314+F1315</f>
        <v>2.74770000000001</v>
      </c>
      <c r="W1315" s="70" t="n">
        <f aca="false">MAX(W1314,V1315)</f>
        <v>2.79460000000001</v>
      </c>
      <c r="X1315" s="70" t="n">
        <f aca="false">W1315-V1315</f>
        <v>0.0469000000000004</v>
      </c>
      <c r="Y1315" s="70" t="n">
        <f aca="false">Y1314+M1315</f>
        <v>2.40667670672145</v>
      </c>
      <c r="Z1315" s="70" t="n">
        <f aca="false">MAX(Z1314,Y1315)</f>
        <v>2.46559848609907</v>
      </c>
      <c r="AA1315" s="70" t="n">
        <f aca="false">Z1315-Y1315</f>
        <v>0.0589217793776173</v>
      </c>
      <c r="AB1315" s="72" t="n">
        <f aca="false">AB1314*(1+F1315)</f>
        <v>13.3451927076101</v>
      </c>
      <c r="AC1315" s="73" t="n">
        <f aca="false">MAX(AC1314,AB1315)</f>
        <v>14.010123659441</v>
      </c>
      <c r="AD1315" s="70" t="n">
        <f aca="false">1-AB1315/AC1315</f>
        <v>0.0474607482413476</v>
      </c>
      <c r="AE1315" s="73" t="n">
        <f aca="false">AE1314*(1+M1315)</f>
        <v>9.49463180891858</v>
      </c>
      <c r="AF1315" s="73" t="n">
        <f aca="false">MAX(AF1314,AE1315)</f>
        <v>10.0884047891803</v>
      </c>
      <c r="AG1315" s="70" t="n">
        <f aca="false">1-AE1315/AF1315</f>
        <v>0.0588569741866923</v>
      </c>
      <c r="AH1315" s="74" t="n">
        <f aca="false">IF(R1315&gt;0,AH1314+1,0)</f>
        <v>47</v>
      </c>
      <c r="AI1315" s="74" t="n">
        <f aca="false">IF(U1315&gt;0,AI1314+1,0)</f>
        <v>47</v>
      </c>
      <c r="AJ1315" s="74" t="n">
        <f aca="false">IF(G1315&gt;0,AJ1314+1,0)</f>
        <v>1</v>
      </c>
      <c r="AK1315" s="74" t="n">
        <f aca="false">IF(G1315&lt;=0,AK1314+1,0)</f>
        <v>0</v>
      </c>
      <c r="AL1315" s="74" t="n">
        <f aca="false">IF(K1315&gt;0,AL1314+1,0)</f>
        <v>1</v>
      </c>
      <c r="AM1315" s="74" t="n">
        <f aca="false">IF(K1315&lt;=0,AM1314+1,0)</f>
        <v>0</v>
      </c>
    </row>
    <row r="1316" customFormat="false" ht="15" hidden="false" customHeight="false" outlineLevel="0" collapsed="false">
      <c r="A1316" s="61" t="n">
        <v>1315</v>
      </c>
      <c r="B1316" s="62" t="n">
        <v>43791.40625</v>
      </c>
      <c r="C1316" s="63" t="n">
        <f aca="false">YEAR(B1316)</f>
        <v>2019</v>
      </c>
      <c r="D1316" s="32" t="s">
        <v>276</v>
      </c>
      <c r="E1316" s="64" t="n">
        <v>11944.15</v>
      </c>
      <c r="F1316" s="65" t="n">
        <v>-0.0021</v>
      </c>
      <c r="G1316" s="66" t="n">
        <v>-25.082715</v>
      </c>
      <c r="H1316" s="67" t="n">
        <f aca="false">E1316+IF(D1316="Long",1,-1)*G1316</f>
        <v>11969.232715</v>
      </c>
      <c r="I1316" s="68" t="n">
        <f aca="false">Assumptions!$B$58</f>
        <v>5.35750011455817</v>
      </c>
      <c r="J1316" s="68" t="n">
        <f aca="false">INDEX(Yearly!$L$5:$L$22,MATCH(C1316,Yearly!$A$5:$A$22,0))</f>
        <v>0.443379319825504</v>
      </c>
      <c r="K1316" s="68" t="n">
        <f aca="false">G1316-I1316-J1316</f>
        <v>-30.8835944343837</v>
      </c>
      <c r="L1316" s="69" t="n">
        <f aca="false">(I1316+J1316)/Assumptions!$B$8</f>
        <v>0.000255782539949322</v>
      </c>
      <c r="M1316" s="70" t="n">
        <f aca="false">F1316-L1316</f>
        <v>-0.00235578253994932</v>
      </c>
      <c r="N1316" s="71" t="n">
        <f aca="false">G1316*Assumptions!$B$7</f>
        <v>-197275.553475</v>
      </c>
      <c r="O1316" s="71" t="n">
        <f aca="false">K1316*Assumptions!$B$7</f>
        <v>-242899.470226428</v>
      </c>
      <c r="P1316" s="68" t="n">
        <f aca="false">P1315+G1316</f>
        <v>17518.60172</v>
      </c>
      <c r="Q1316" s="68" t="n">
        <f aca="false">MAX(Q1315,P1316)</f>
        <v>18064.76125</v>
      </c>
      <c r="R1316" s="68" t="n">
        <f aca="false">Q1316-P1316</f>
        <v>546.159529999986</v>
      </c>
      <c r="S1316" s="68" t="n">
        <f aca="false">S1315+K1316</f>
        <v>9778.7506234661</v>
      </c>
      <c r="T1316" s="68" t="n">
        <f aca="false">MAX(T1315,S1316)</f>
        <v>10603.3523663165</v>
      </c>
      <c r="U1316" s="68" t="n">
        <f aca="false">T1316-S1316</f>
        <v>824.60174285042</v>
      </c>
      <c r="V1316" s="70" t="n">
        <f aca="false">V1315+F1316</f>
        <v>2.74560000000001</v>
      </c>
      <c r="W1316" s="70" t="n">
        <f aca="false">MAX(W1315,V1316)</f>
        <v>2.79460000000001</v>
      </c>
      <c r="X1316" s="70" t="n">
        <f aca="false">W1316-V1316</f>
        <v>0.0490000000000004</v>
      </c>
      <c r="Y1316" s="70" t="n">
        <f aca="false">Y1315+M1316</f>
        <v>2.4043209241815</v>
      </c>
      <c r="Z1316" s="70" t="n">
        <f aca="false">MAX(Z1315,Y1316)</f>
        <v>2.46559848609907</v>
      </c>
      <c r="AA1316" s="70" t="n">
        <f aca="false">Z1316-Y1316</f>
        <v>0.0612775619175667</v>
      </c>
      <c r="AB1316" s="72" t="n">
        <f aca="false">AB1315*(1+F1316)</f>
        <v>13.3171678029241</v>
      </c>
      <c r="AC1316" s="73" t="n">
        <f aca="false">MAX(AC1315,AB1316)</f>
        <v>14.010123659441</v>
      </c>
      <c r="AD1316" s="70" t="n">
        <f aca="false">1-AB1316/AC1316</f>
        <v>0.0494610806700409</v>
      </c>
      <c r="AE1316" s="73" t="n">
        <f aca="false">AE1315*(1+M1316)</f>
        <v>9.47226452107988</v>
      </c>
      <c r="AF1316" s="73" t="n">
        <f aca="false">MAX(AF1315,AE1316)</f>
        <v>10.0884047891803</v>
      </c>
      <c r="AG1316" s="70" t="n">
        <f aca="false">1-AE1316/AF1316</f>
        <v>0.0610741024944984</v>
      </c>
      <c r="AH1316" s="74" t="n">
        <f aca="false">IF(R1316&gt;0,AH1315+1,0)</f>
        <v>48</v>
      </c>
      <c r="AI1316" s="74" t="n">
        <f aca="false">IF(U1316&gt;0,AI1315+1,0)</f>
        <v>48</v>
      </c>
      <c r="AJ1316" s="74" t="n">
        <f aca="false">IF(G1316&gt;0,AJ1315+1,0)</f>
        <v>0</v>
      </c>
      <c r="AK1316" s="74" t="n">
        <f aca="false">IF(G1316&lt;=0,AK1315+1,0)</f>
        <v>1</v>
      </c>
      <c r="AL1316" s="74" t="n">
        <f aca="false">IF(K1316&gt;0,AL1315+1,0)</f>
        <v>0</v>
      </c>
      <c r="AM1316" s="74" t="n">
        <f aca="false">IF(K1316&lt;=0,AM1315+1,0)</f>
        <v>1</v>
      </c>
    </row>
    <row r="1317" customFormat="false" ht="15" hidden="false" customHeight="false" outlineLevel="0" collapsed="false">
      <c r="A1317" s="61" t="n">
        <v>1316</v>
      </c>
      <c r="B1317" s="62" t="n">
        <v>43794.40625</v>
      </c>
      <c r="C1317" s="63" t="n">
        <f aca="false">YEAR(B1317)</f>
        <v>2019</v>
      </c>
      <c r="D1317" s="32" t="s">
        <v>277</v>
      </c>
      <c r="E1317" s="64" t="n">
        <v>11969.05</v>
      </c>
      <c r="F1317" s="65" t="n">
        <v>0.0079</v>
      </c>
      <c r="G1317" s="66" t="n">
        <v>94.555495</v>
      </c>
      <c r="H1317" s="67" t="n">
        <f aca="false">E1317+IF(D1317="Long",1,-1)*G1317</f>
        <v>12063.605495</v>
      </c>
      <c r="I1317" s="68" t="n">
        <f aca="false">Assumptions!$B$58</f>
        <v>5.35750011455817</v>
      </c>
      <c r="J1317" s="68" t="n">
        <f aca="false">INDEX(Yearly!$L$5:$L$22,MATCH(C1317,Yearly!$A$5:$A$22,0))</f>
        <v>0.443379319825504</v>
      </c>
      <c r="K1317" s="68" t="n">
        <f aca="false">G1317-I1317-J1317</f>
        <v>88.7546155656163</v>
      </c>
      <c r="L1317" s="69" t="n">
        <f aca="false">(I1317+J1317)/Assumptions!$B$8</f>
        <v>0.000255782539949322</v>
      </c>
      <c r="M1317" s="70" t="n">
        <f aca="false">F1317-L1317</f>
        <v>0.00764421746005068</v>
      </c>
      <c r="N1317" s="71" t="n">
        <f aca="false">G1317*Assumptions!$B$7</f>
        <v>743678.968175</v>
      </c>
      <c r="O1317" s="71" t="n">
        <f aca="false">K1317*Assumptions!$B$7</f>
        <v>698055.051423572</v>
      </c>
      <c r="P1317" s="68" t="n">
        <f aca="false">P1316+G1317</f>
        <v>17613.157215</v>
      </c>
      <c r="Q1317" s="68" t="n">
        <f aca="false">MAX(Q1316,P1317)</f>
        <v>18064.76125</v>
      </c>
      <c r="R1317" s="68" t="n">
        <f aca="false">Q1317-P1317</f>
        <v>451.604034999986</v>
      </c>
      <c r="S1317" s="68" t="n">
        <f aca="false">S1316+K1317</f>
        <v>9867.50523903171</v>
      </c>
      <c r="T1317" s="68" t="n">
        <f aca="false">MAX(T1316,S1317)</f>
        <v>10603.3523663165</v>
      </c>
      <c r="U1317" s="68" t="n">
        <f aca="false">T1317-S1317</f>
        <v>735.847127284804</v>
      </c>
      <c r="V1317" s="70" t="n">
        <f aca="false">V1316+F1317</f>
        <v>2.75350000000001</v>
      </c>
      <c r="W1317" s="70" t="n">
        <f aca="false">MAX(W1316,V1317)</f>
        <v>2.79460000000001</v>
      </c>
      <c r="X1317" s="70" t="n">
        <f aca="false">W1317-V1317</f>
        <v>0.0411000000000006</v>
      </c>
      <c r="Y1317" s="70" t="n">
        <f aca="false">Y1316+M1317</f>
        <v>2.41196514164155</v>
      </c>
      <c r="Z1317" s="70" t="n">
        <f aca="false">MAX(Z1316,Y1317)</f>
        <v>2.46559848609907</v>
      </c>
      <c r="AA1317" s="70" t="n">
        <f aca="false">Z1317-Y1317</f>
        <v>0.0536333444575159</v>
      </c>
      <c r="AB1317" s="72" t="n">
        <f aca="false">AB1316*(1+F1317)</f>
        <v>13.4223734285672</v>
      </c>
      <c r="AC1317" s="73" t="n">
        <f aca="false">MAX(AC1316,AB1317)</f>
        <v>14.010123659441</v>
      </c>
      <c r="AD1317" s="70" t="n">
        <f aca="false">1-AB1317/AC1317</f>
        <v>0.041951823207334</v>
      </c>
      <c r="AE1317" s="73" t="n">
        <f aca="false">AE1316*(1+M1317)</f>
        <v>9.54467257091814</v>
      </c>
      <c r="AF1317" s="73" t="n">
        <f aca="false">MAX(AF1316,AE1317)</f>
        <v>10.0884047891803</v>
      </c>
      <c r="AG1317" s="70" t="n">
        <f aca="false">1-AE1317/AF1317</f>
        <v>0.0538967487550931</v>
      </c>
      <c r="AH1317" s="74" t="n">
        <f aca="false">IF(R1317&gt;0,AH1316+1,0)</f>
        <v>49</v>
      </c>
      <c r="AI1317" s="74" t="n">
        <f aca="false">IF(U1317&gt;0,AI1316+1,0)</f>
        <v>49</v>
      </c>
      <c r="AJ1317" s="74" t="n">
        <f aca="false">IF(G1317&gt;0,AJ1316+1,0)</f>
        <v>1</v>
      </c>
      <c r="AK1317" s="74" t="n">
        <f aca="false">IF(G1317&lt;=0,AK1316+1,0)</f>
        <v>0</v>
      </c>
      <c r="AL1317" s="74" t="n">
        <f aca="false">IF(K1317&gt;0,AL1316+1,0)</f>
        <v>1</v>
      </c>
      <c r="AM1317" s="74" t="n">
        <f aca="false">IF(K1317&lt;=0,AM1316+1,0)</f>
        <v>0</v>
      </c>
    </row>
    <row r="1318" customFormat="false" ht="15" hidden="false" customHeight="false" outlineLevel="0" collapsed="false">
      <c r="A1318" s="61" t="n">
        <v>1317</v>
      </c>
      <c r="B1318" s="62" t="n">
        <v>43798.46875</v>
      </c>
      <c r="C1318" s="63" t="n">
        <f aca="false">YEAR(B1318)</f>
        <v>2019</v>
      </c>
      <c r="D1318" s="32" t="s">
        <v>276</v>
      </c>
      <c r="E1318" s="64" t="n">
        <v>12063.85</v>
      </c>
      <c r="F1318" s="65" t="n">
        <v>-0.0036</v>
      </c>
      <c r="G1318" s="66" t="n">
        <v>-43.42986</v>
      </c>
      <c r="H1318" s="67" t="n">
        <f aca="false">E1318+IF(D1318="Long",1,-1)*G1318</f>
        <v>12107.27986</v>
      </c>
      <c r="I1318" s="68" t="n">
        <f aca="false">Assumptions!$B$58</f>
        <v>5.35750011455817</v>
      </c>
      <c r="J1318" s="68" t="n">
        <f aca="false">INDEX(Yearly!$L$5:$L$22,MATCH(C1318,Yearly!$A$5:$A$22,0))</f>
        <v>0.443379319825504</v>
      </c>
      <c r="K1318" s="68" t="n">
        <f aca="false">G1318-I1318-J1318</f>
        <v>-49.2307394343837</v>
      </c>
      <c r="L1318" s="69" t="n">
        <f aca="false">(I1318+J1318)/Assumptions!$B$8</f>
        <v>0.000255782539949322</v>
      </c>
      <c r="M1318" s="70" t="n">
        <f aca="false">F1318-L1318</f>
        <v>-0.00385578253994932</v>
      </c>
      <c r="N1318" s="71" t="n">
        <f aca="false">G1318*Assumptions!$B$7</f>
        <v>-341575.8489</v>
      </c>
      <c r="O1318" s="71" t="n">
        <f aca="false">K1318*Assumptions!$B$7</f>
        <v>-387199.765651428</v>
      </c>
      <c r="P1318" s="68" t="n">
        <f aca="false">P1317+G1318</f>
        <v>17569.727355</v>
      </c>
      <c r="Q1318" s="68" t="n">
        <f aca="false">MAX(Q1317,P1318)</f>
        <v>18064.76125</v>
      </c>
      <c r="R1318" s="68" t="n">
        <f aca="false">Q1318-P1318</f>
        <v>495.033894999986</v>
      </c>
      <c r="S1318" s="68" t="n">
        <f aca="false">S1317+K1318</f>
        <v>9818.27449959733</v>
      </c>
      <c r="T1318" s="68" t="n">
        <f aca="false">MAX(T1317,S1318)</f>
        <v>10603.3523663165</v>
      </c>
      <c r="U1318" s="68" t="n">
        <f aca="false">T1318-S1318</f>
        <v>785.077866719188</v>
      </c>
      <c r="V1318" s="70" t="n">
        <f aca="false">V1317+F1318</f>
        <v>2.74990000000001</v>
      </c>
      <c r="W1318" s="70" t="n">
        <f aca="false">MAX(W1317,V1318)</f>
        <v>2.79460000000001</v>
      </c>
      <c r="X1318" s="70" t="n">
        <f aca="false">W1318-V1318</f>
        <v>0.0447000000000006</v>
      </c>
      <c r="Y1318" s="70" t="n">
        <f aca="false">Y1317+M1318</f>
        <v>2.4081093591016</v>
      </c>
      <c r="Z1318" s="70" t="n">
        <f aca="false">MAX(Z1317,Y1318)</f>
        <v>2.46559848609907</v>
      </c>
      <c r="AA1318" s="70" t="n">
        <f aca="false">Z1318-Y1318</f>
        <v>0.0574891269974653</v>
      </c>
      <c r="AB1318" s="72" t="n">
        <f aca="false">AB1317*(1+F1318)</f>
        <v>13.3740528842244</v>
      </c>
      <c r="AC1318" s="73" t="n">
        <f aca="false">MAX(AC1317,AB1318)</f>
        <v>14.010123659441</v>
      </c>
      <c r="AD1318" s="70" t="n">
        <f aca="false">1-AB1318/AC1318</f>
        <v>0.0454007966437877</v>
      </c>
      <c r="AE1318" s="73" t="n">
        <f aca="false">AE1317*(1+M1318)</f>
        <v>9.50787038906966</v>
      </c>
      <c r="AF1318" s="73" t="n">
        <f aca="false">MAX(AF1317,AE1318)</f>
        <v>10.0884047891803</v>
      </c>
      <c r="AG1318" s="70" t="n">
        <f aca="false">1-AE1318/AF1318</f>
        <v>0.0575447171522325</v>
      </c>
      <c r="AH1318" s="74" t="n">
        <f aca="false">IF(R1318&gt;0,AH1317+1,0)</f>
        <v>50</v>
      </c>
      <c r="AI1318" s="74" t="n">
        <f aca="false">IF(U1318&gt;0,AI1317+1,0)</f>
        <v>50</v>
      </c>
      <c r="AJ1318" s="74" t="n">
        <f aca="false">IF(G1318&gt;0,AJ1317+1,0)</f>
        <v>0</v>
      </c>
      <c r="AK1318" s="74" t="n">
        <f aca="false">IF(G1318&lt;=0,AK1317+1,0)</f>
        <v>1</v>
      </c>
      <c r="AL1318" s="74" t="n">
        <f aca="false">IF(K1318&gt;0,AL1317+1,0)</f>
        <v>0</v>
      </c>
      <c r="AM1318" s="74" t="n">
        <f aca="false">IF(K1318&lt;=0,AM1317+1,0)</f>
        <v>1</v>
      </c>
    </row>
    <row r="1319" customFormat="false" ht="15" hidden="false" customHeight="false" outlineLevel="0" collapsed="false">
      <c r="A1319" s="61" t="n">
        <v>1318</v>
      </c>
      <c r="B1319" s="62" t="n">
        <v>43801.40625</v>
      </c>
      <c r="C1319" s="63" t="n">
        <f aca="false">YEAR(B1319)</f>
        <v>2019</v>
      </c>
      <c r="D1319" s="32" t="s">
        <v>277</v>
      </c>
      <c r="E1319" s="64" t="n">
        <v>12106.7</v>
      </c>
      <c r="F1319" s="65" t="n">
        <v>-0.0051</v>
      </c>
      <c r="G1319" s="66" t="n">
        <v>-61.74417</v>
      </c>
      <c r="H1319" s="67" t="n">
        <f aca="false">E1319+IF(D1319="Long",1,-1)*G1319</f>
        <v>12044.95583</v>
      </c>
      <c r="I1319" s="68" t="n">
        <f aca="false">Assumptions!$B$58</f>
        <v>5.35750011455817</v>
      </c>
      <c r="J1319" s="68" t="n">
        <f aca="false">INDEX(Yearly!$L$5:$L$22,MATCH(C1319,Yearly!$A$5:$A$22,0))</f>
        <v>0.443379319825504</v>
      </c>
      <c r="K1319" s="68" t="n">
        <f aca="false">G1319-I1319-J1319</f>
        <v>-67.5450494343837</v>
      </c>
      <c r="L1319" s="69" t="n">
        <f aca="false">(I1319+J1319)/Assumptions!$B$8</f>
        <v>0.000255782539949322</v>
      </c>
      <c r="M1319" s="70" t="n">
        <f aca="false">F1319-L1319</f>
        <v>-0.00535578253994932</v>
      </c>
      <c r="N1319" s="71" t="n">
        <f aca="false">G1319*Assumptions!$B$7</f>
        <v>-485617.89705</v>
      </c>
      <c r="O1319" s="71" t="n">
        <f aca="false">K1319*Assumptions!$B$7</f>
        <v>-531241.813801428</v>
      </c>
      <c r="P1319" s="68" t="n">
        <f aca="false">P1318+G1319</f>
        <v>17507.983185</v>
      </c>
      <c r="Q1319" s="68" t="n">
        <f aca="false">MAX(Q1318,P1319)</f>
        <v>18064.76125</v>
      </c>
      <c r="R1319" s="68" t="n">
        <f aca="false">Q1319-P1319</f>
        <v>556.778064999988</v>
      </c>
      <c r="S1319" s="68" t="n">
        <f aca="false">S1318+K1319</f>
        <v>9750.72945016294</v>
      </c>
      <c r="T1319" s="68" t="n">
        <f aca="false">MAX(T1318,S1319)</f>
        <v>10603.3523663165</v>
      </c>
      <c r="U1319" s="68" t="n">
        <f aca="false">T1319-S1319</f>
        <v>852.622916153572</v>
      </c>
      <c r="V1319" s="70" t="n">
        <f aca="false">V1318+F1319</f>
        <v>2.74480000000001</v>
      </c>
      <c r="W1319" s="70" t="n">
        <f aca="false">MAX(W1318,V1319)</f>
        <v>2.79460000000001</v>
      </c>
      <c r="X1319" s="70" t="n">
        <f aca="false">W1319-V1319</f>
        <v>0.0498000000000007</v>
      </c>
      <c r="Y1319" s="70" t="n">
        <f aca="false">Y1318+M1319</f>
        <v>2.40275357656165</v>
      </c>
      <c r="Z1319" s="70" t="n">
        <f aca="false">MAX(Z1318,Y1319)</f>
        <v>2.46559848609907</v>
      </c>
      <c r="AA1319" s="70" t="n">
        <f aca="false">Z1319-Y1319</f>
        <v>0.0628449095374148</v>
      </c>
      <c r="AB1319" s="72" t="n">
        <f aca="false">AB1318*(1+F1319)</f>
        <v>13.3058452145148</v>
      </c>
      <c r="AC1319" s="73" t="n">
        <f aca="false">MAX(AC1318,AB1319)</f>
        <v>14.010123659441</v>
      </c>
      <c r="AD1319" s="70" t="n">
        <f aca="false">1-AB1319/AC1319</f>
        <v>0.0502692525809044</v>
      </c>
      <c r="AE1319" s="73" t="n">
        <f aca="false">AE1318*(1+M1319)</f>
        <v>9.45694830284778</v>
      </c>
      <c r="AF1319" s="73" t="n">
        <f aca="false">MAX(AF1318,AE1319)</f>
        <v>10.0884047891803</v>
      </c>
      <c r="AG1319" s="70" t="n">
        <f aca="false">1-AE1319/AF1319</f>
        <v>0.0625923027007914</v>
      </c>
      <c r="AH1319" s="74" t="n">
        <f aca="false">IF(R1319&gt;0,AH1318+1,0)</f>
        <v>51</v>
      </c>
      <c r="AI1319" s="74" t="n">
        <f aca="false">IF(U1319&gt;0,AI1318+1,0)</f>
        <v>51</v>
      </c>
      <c r="AJ1319" s="74" t="n">
        <f aca="false">IF(G1319&gt;0,AJ1318+1,0)</f>
        <v>0</v>
      </c>
      <c r="AK1319" s="74" t="n">
        <f aca="false">IF(G1319&lt;=0,AK1318+1,0)</f>
        <v>2</v>
      </c>
      <c r="AL1319" s="74" t="n">
        <f aca="false">IF(K1319&gt;0,AL1318+1,0)</f>
        <v>0</v>
      </c>
      <c r="AM1319" s="74" t="n">
        <f aca="false">IF(K1319&lt;=0,AM1318+1,0)</f>
        <v>2</v>
      </c>
    </row>
    <row r="1320" customFormat="false" ht="15" hidden="false" customHeight="false" outlineLevel="0" collapsed="false">
      <c r="A1320" s="61" t="n">
        <v>1319</v>
      </c>
      <c r="B1320" s="62" t="n">
        <v>43801.46875</v>
      </c>
      <c r="C1320" s="63" t="n">
        <f aca="false">YEAR(B1320)</f>
        <v>2019</v>
      </c>
      <c r="D1320" s="32" t="s">
        <v>276</v>
      </c>
      <c r="E1320" s="64" t="n">
        <v>12045.45</v>
      </c>
      <c r="F1320" s="65" t="n">
        <v>0.0001</v>
      </c>
      <c r="G1320" s="66" t="n">
        <v>1.204545</v>
      </c>
      <c r="H1320" s="67" t="n">
        <f aca="false">E1320+IF(D1320="Long",1,-1)*G1320</f>
        <v>12044.245455</v>
      </c>
      <c r="I1320" s="68" t="n">
        <f aca="false">Assumptions!$B$58</f>
        <v>5.35750011455817</v>
      </c>
      <c r="J1320" s="68" t="n">
        <f aca="false">INDEX(Yearly!$L$5:$L$22,MATCH(C1320,Yearly!$A$5:$A$22,0))</f>
        <v>0.443379319825504</v>
      </c>
      <c r="K1320" s="68" t="n">
        <f aca="false">G1320-I1320-J1320</f>
        <v>-4.59633443438367</v>
      </c>
      <c r="L1320" s="69" t="n">
        <f aca="false">(I1320+J1320)/Assumptions!$B$8</f>
        <v>0.000255782539949322</v>
      </c>
      <c r="M1320" s="70" t="n">
        <f aca="false">F1320-L1320</f>
        <v>-0.000155782539949322</v>
      </c>
      <c r="N1320" s="71" t="n">
        <f aca="false">G1320*Assumptions!$B$7</f>
        <v>9473.746425</v>
      </c>
      <c r="O1320" s="71" t="n">
        <f aca="false">K1320*Assumptions!$B$7</f>
        <v>-36150.1703264276</v>
      </c>
      <c r="P1320" s="68" t="n">
        <f aca="false">P1319+G1320</f>
        <v>17509.18773</v>
      </c>
      <c r="Q1320" s="68" t="n">
        <f aca="false">MAX(Q1319,P1320)</f>
        <v>18064.76125</v>
      </c>
      <c r="R1320" s="68" t="n">
        <f aca="false">Q1320-P1320</f>
        <v>555.573519999987</v>
      </c>
      <c r="S1320" s="68" t="n">
        <f aca="false">S1319+K1320</f>
        <v>9746.13311572856</v>
      </c>
      <c r="T1320" s="68" t="n">
        <f aca="false">MAX(T1319,S1320)</f>
        <v>10603.3523663165</v>
      </c>
      <c r="U1320" s="68" t="n">
        <f aca="false">T1320-S1320</f>
        <v>857.219250587956</v>
      </c>
      <c r="V1320" s="70" t="n">
        <f aca="false">V1319+F1320</f>
        <v>2.74490000000001</v>
      </c>
      <c r="W1320" s="70" t="n">
        <f aca="false">MAX(W1319,V1320)</f>
        <v>2.79460000000001</v>
      </c>
      <c r="X1320" s="70" t="n">
        <f aca="false">W1320-V1320</f>
        <v>0.0497000000000005</v>
      </c>
      <c r="Y1320" s="70" t="n">
        <f aca="false">Y1319+M1320</f>
        <v>2.40259779402171</v>
      </c>
      <c r="Z1320" s="70" t="n">
        <f aca="false">MAX(Z1319,Y1320)</f>
        <v>2.46559848609907</v>
      </c>
      <c r="AA1320" s="70" t="n">
        <f aca="false">Z1320-Y1320</f>
        <v>0.063000692077364</v>
      </c>
      <c r="AB1320" s="72" t="n">
        <f aca="false">AB1319*(1+F1320)</f>
        <v>13.3071757990363</v>
      </c>
      <c r="AC1320" s="73" t="n">
        <f aca="false">MAX(AC1319,AB1320)</f>
        <v>14.010123659441</v>
      </c>
      <c r="AD1320" s="70" t="n">
        <f aca="false">1-AB1320/AC1320</f>
        <v>0.0501742795061625</v>
      </c>
      <c r="AE1320" s="73" t="n">
        <f aca="false">AE1319*(1+M1320)</f>
        <v>9.45547507542099</v>
      </c>
      <c r="AF1320" s="73" t="n">
        <f aca="false">MAX(AF1319,AE1320)</f>
        <v>10.0884047891803</v>
      </c>
      <c r="AG1320" s="70" t="n">
        <f aca="false">1-AE1320/AF1320</f>
        <v>0.0627383344528448</v>
      </c>
      <c r="AH1320" s="74" t="n">
        <f aca="false">IF(R1320&gt;0,AH1319+1,0)</f>
        <v>52</v>
      </c>
      <c r="AI1320" s="74" t="n">
        <f aca="false">IF(U1320&gt;0,AI1319+1,0)</f>
        <v>52</v>
      </c>
      <c r="AJ1320" s="74" t="n">
        <f aca="false">IF(G1320&gt;0,AJ1319+1,0)</f>
        <v>1</v>
      </c>
      <c r="AK1320" s="74" t="n">
        <f aca="false">IF(G1320&lt;=0,AK1319+1,0)</f>
        <v>0</v>
      </c>
      <c r="AL1320" s="74" t="n">
        <f aca="false">IF(K1320&gt;0,AL1319+1,0)</f>
        <v>0</v>
      </c>
      <c r="AM1320" s="74" t="n">
        <f aca="false">IF(K1320&lt;=0,AM1319+1,0)</f>
        <v>3</v>
      </c>
    </row>
    <row r="1321" customFormat="false" ht="15" hidden="false" customHeight="false" outlineLevel="0" collapsed="false">
      <c r="A1321" s="61" t="n">
        <v>1320</v>
      </c>
      <c r="B1321" s="62" t="n">
        <v>43803.6354166667</v>
      </c>
      <c r="C1321" s="63" t="n">
        <f aca="false">YEAR(B1321)</f>
        <v>2019</v>
      </c>
      <c r="D1321" s="32" t="s">
        <v>277</v>
      </c>
      <c r="E1321" s="64" t="n">
        <v>12044.15</v>
      </c>
      <c r="F1321" s="65" t="n">
        <v>-0.0013</v>
      </c>
      <c r="G1321" s="66" t="n">
        <v>-15.657395</v>
      </c>
      <c r="H1321" s="67" t="n">
        <f aca="false">E1321+IF(D1321="Long",1,-1)*G1321</f>
        <v>12028.492605</v>
      </c>
      <c r="I1321" s="68" t="n">
        <f aca="false">Assumptions!$B$58</f>
        <v>5.35750011455817</v>
      </c>
      <c r="J1321" s="68" t="n">
        <f aca="false">INDEX(Yearly!$L$5:$L$22,MATCH(C1321,Yearly!$A$5:$A$22,0))</f>
        <v>0.443379319825504</v>
      </c>
      <c r="K1321" s="68" t="n">
        <f aca="false">G1321-I1321-J1321</f>
        <v>-21.4582744343837</v>
      </c>
      <c r="L1321" s="69" t="n">
        <f aca="false">(I1321+J1321)/Assumptions!$B$8</f>
        <v>0.000255782539949322</v>
      </c>
      <c r="M1321" s="70" t="n">
        <f aca="false">F1321-L1321</f>
        <v>-0.00155578253994932</v>
      </c>
      <c r="N1321" s="71" t="n">
        <f aca="false">G1321*Assumptions!$B$7</f>
        <v>-123145.411675</v>
      </c>
      <c r="O1321" s="71" t="n">
        <f aca="false">K1321*Assumptions!$B$7</f>
        <v>-168769.328426428</v>
      </c>
      <c r="P1321" s="68" t="n">
        <f aca="false">P1320+G1321</f>
        <v>17493.530335</v>
      </c>
      <c r="Q1321" s="68" t="n">
        <f aca="false">MAX(Q1320,P1321)</f>
        <v>18064.76125</v>
      </c>
      <c r="R1321" s="68" t="n">
        <f aca="false">Q1321-P1321</f>
        <v>571.230914999986</v>
      </c>
      <c r="S1321" s="68" t="n">
        <f aca="false">S1320+K1321</f>
        <v>9724.67484129418</v>
      </c>
      <c r="T1321" s="68" t="n">
        <f aca="false">MAX(T1320,S1321)</f>
        <v>10603.3523663165</v>
      </c>
      <c r="U1321" s="68" t="n">
        <f aca="false">T1321-S1321</f>
        <v>878.67752502234</v>
      </c>
      <c r="V1321" s="70" t="n">
        <f aca="false">V1320+F1321</f>
        <v>2.74360000000001</v>
      </c>
      <c r="W1321" s="70" t="n">
        <f aca="false">MAX(W1320,V1321)</f>
        <v>2.79460000000001</v>
      </c>
      <c r="X1321" s="70" t="n">
        <f aca="false">W1321-V1321</f>
        <v>0.0510000000000006</v>
      </c>
      <c r="Y1321" s="70" t="n">
        <f aca="false">Y1320+M1321</f>
        <v>2.40104201148176</v>
      </c>
      <c r="Z1321" s="70" t="n">
        <f aca="false">MAX(Z1320,Y1321)</f>
        <v>2.46559848609907</v>
      </c>
      <c r="AA1321" s="70" t="n">
        <f aca="false">Z1321-Y1321</f>
        <v>0.0645564746173135</v>
      </c>
      <c r="AB1321" s="72" t="n">
        <f aca="false">AB1320*(1+F1321)</f>
        <v>13.2898764704975</v>
      </c>
      <c r="AC1321" s="73" t="n">
        <f aca="false">MAX(AC1320,AB1321)</f>
        <v>14.010123659441</v>
      </c>
      <c r="AD1321" s="70" t="n">
        <f aca="false">1-AB1321/AC1321</f>
        <v>0.0514090529428044</v>
      </c>
      <c r="AE1321" s="73" t="n">
        <f aca="false">AE1320*(1+M1321)</f>
        <v>9.44076441239173</v>
      </c>
      <c r="AF1321" s="73" t="n">
        <f aca="false">MAX(AF1320,AE1321)</f>
        <v>10.0884047891803</v>
      </c>
      <c r="AG1321" s="70" t="n">
        <f aca="false">1-AE1321/AF1321</f>
        <v>0.0641965097874669</v>
      </c>
      <c r="AH1321" s="74" t="n">
        <f aca="false">IF(R1321&gt;0,AH1320+1,0)</f>
        <v>53</v>
      </c>
      <c r="AI1321" s="74" t="n">
        <f aca="false">IF(U1321&gt;0,AI1320+1,0)</f>
        <v>53</v>
      </c>
      <c r="AJ1321" s="74" t="n">
        <f aca="false">IF(G1321&gt;0,AJ1320+1,0)</f>
        <v>0</v>
      </c>
      <c r="AK1321" s="74" t="n">
        <f aca="false">IF(G1321&lt;=0,AK1320+1,0)</f>
        <v>1</v>
      </c>
      <c r="AL1321" s="74" t="n">
        <f aca="false">IF(K1321&gt;0,AL1320+1,0)</f>
        <v>0</v>
      </c>
      <c r="AM1321" s="74" t="n">
        <f aca="false">IF(K1321&lt;=0,AM1320+1,0)</f>
        <v>4</v>
      </c>
    </row>
    <row r="1322" customFormat="false" ht="15" hidden="false" customHeight="false" outlineLevel="0" collapsed="false">
      <c r="A1322" s="61" t="n">
        <v>1321</v>
      </c>
      <c r="B1322" s="62" t="n">
        <v>43804.5104166667</v>
      </c>
      <c r="C1322" s="63" t="n">
        <f aca="false">YEAR(B1322)</f>
        <v>2019</v>
      </c>
      <c r="D1322" s="32" t="s">
        <v>276</v>
      </c>
      <c r="E1322" s="64" t="n">
        <v>12028.15</v>
      </c>
      <c r="F1322" s="65" t="n">
        <v>-0.0038</v>
      </c>
      <c r="G1322" s="66" t="n">
        <v>-45.70697</v>
      </c>
      <c r="H1322" s="67" t="n">
        <f aca="false">E1322+IF(D1322="Long",1,-1)*G1322</f>
        <v>12073.85697</v>
      </c>
      <c r="I1322" s="68" t="n">
        <f aca="false">Assumptions!$B$58</f>
        <v>5.35750011455817</v>
      </c>
      <c r="J1322" s="68" t="n">
        <f aca="false">INDEX(Yearly!$L$5:$L$22,MATCH(C1322,Yearly!$A$5:$A$22,0))</f>
        <v>0.443379319825504</v>
      </c>
      <c r="K1322" s="68" t="n">
        <f aca="false">G1322-I1322-J1322</f>
        <v>-51.5078494343837</v>
      </c>
      <c r="L1322" s="69" t="n">
        <f aca="false">(I1322+J1322)/Assumptions!$B$8</f>
        <v>0.000255782539949322</v>
      </c>
      <c r="M1322" s="70" t="n">
        <f aca="false">F1322-L1322</f>
        <v>-0.00405578253994932</v>
      </c>
      <c r="N1322" s="71" t="n">
        <f aca="false">G1322*Assumptions!$B$7</f>
        <v>-359485.31905</v>
      </c>
      <c r="O1322" s="71" t="n">
        <f aca="false">K1322*Assumptions!$B$7</f>
        <v>-405109.235801428</v>
      </c>
      <c r="P1322" s="68" t="n">
        <f aca="false">P1321+G1322</f>
        <v>17447.823365</v>
      </c>
      <c r="Q1322" s="68" t="n">
        <f aca="false">MAX(Q1321,P1322)</f>
        <v>18064.76125</v>
      </c>
      <c r="R1322" s="68" t="n">
        <f aca="false">Q1322-P1322</f>
        <v>616.937884999985</v>
      </c>
      <c r="S1322" s="68" t="n">
        <f aca="false">S1321+K1322</f>
        <v>9673.16699185979</v>
      </c>
      <c r="T1322" s="68" t="n">
        <f aca="false">MAX(T1321,S1322)</f>
        <v>10603.3523663165</v>
      </c>
      <c r="U1322" s="68" t="n">
        <f aca="false">T1322-S1322</f>
        <v>930.185374456723</v>
      </c>
      <c r="V1322" s="70" t="n">
        <f aca="false">V1321+F1322</f>
        <v>2.73980000000001</v>
      </c>
      <c r="W1322" s="70" t="n">
        <f aca="false">MAX(W1321,V1322)</f>
        <v>2.79460000000001</v>
      </c>
      <c r="X1322" s="70" t="n">
        <f aca="false">W1322-V1322</f>
        <v>0.0548000000000006</v>
      </c>
      <c r="Y1322" s="70" t="n">
        <f aca="false">Y1321+M1322</f>
        <v>2.39698622894181</v>
      </c>
      <c r="Z1322" s="70" t="n">
        <f aca="false">MAX(Z1321,Y1322)</f>
        <v>2.46559848609907</v>
      </c>
      <c r="AA1322" s="70" t="n">
        <f aca="false">Z1322-Y1322</f>
        <v>0.0686122571572629</v>
      </c>
      <c r="AB1322" s="72" t="n">
        <f aca="false">AB1321*(1+F1322)</f>
        <v>13.2393749399096</v>
      </c>
      <c r="AC1322" s="73" t="n">
        <f aca="false">MAX(AC1321,AB1322)</f>
        <v>14.010123659441</v>
      </c>
      <c r="AD1322" s="70" t="n">
        <f aca="false">1-AB1322/AC1322</f>
        <v>0.0550136985416218</v>
      </c>
      <c r="AE1322" s="73" t="n">
        <f aca="false">AE1321*(1+M1322)</f>
        <v>9.40247472492417</v>
      </c>
      <c r="AF1322" s="73" t="n">
        <f aca="false">MAX(AF1321,AE1322)</f>
        <v>10.0884047891803</v>
      </c>
      <c r="AG1322" s="70" t="n">
        <f aca="false">1-AE1322/AF1322</f>
        <v>0.0679919252438946</v>
      </c>
      <c r="AH1322" s="74" t="n">
        <f aca="false">IF(R1322&gt;0,AH1321+1,0)</f>
        <v>54</v>
      </c>
      <c r="AI1322" s="74" t="n">
        <f aca="false">IF(U1322&gt;0,AI1321+1,0)</f>
        <v>54</v>
      </c>
      <c r="AJ1322" s="74" t="n">
        <f aca="false">IF(G1322&gt;0,AJ1321+1,0)</f>
        <v>0</v>
      </c>
      <c r="AK1322" s="74" t="n">
        <f aca="false">IF(G1322&lt;=0,AK1321+1,0)</f>
        <v>2</v>
      </c>
      <c r="AL1322" s="74" t="n">
        <f aca="false">IF(K1322&gt;0,AL1321+1,0)</f>
        <v>0</v>
      </c>
      <c r="AM1322" s="74" t="n">
        <f aca="false">IF(K1322&lt;=0,AM1321+1,0)</f>
        <v>5</v>
      </c>
    </row>
    <row r="1323" customFormat="false" ht="15" hidden="false" customHeight="false" outlineLevel="0" collapsed="false">
      <c r="A1323" s="61" t="n">
        <v>1322</v>
      </c>
      <c r="B1323" s="62" t="n">
        <v>43804.5729166667</v>
      </c>
      <c r="C1323" s="63" t="n">
        <f aca="false">YEAR(B1323)</f>
        <v>2019</v>
      </c>
      <c r="D1323" s="32" t="s">
        <v>277</v>
      </c>
      <c r="E1323" s="64" t="n">
        <v>12073.9</v>
      </c>
      <c r="F1323" s="65" t="n">
        <v>-0.0048</v>
      </c>
      <c r="G1323" s="66" t="n">
        <v>-57.95472</v>
      </c>
      <c r="H1323" s="67" t="n">
        <f aca="false">E1323+IF(D1323="Long",1,-1)*G1323</f>
        <v>12015.94528</v>
      </c>
      <c r="I1323" s="68" t="n">
        <f aca="false">Assumptions!$B$58</f>
        <v>5.35750011455817</v>
      </c>
      <c r="J1323" s="68" t="n">
        <f aca="false">INDEX(Yearly!$L$5:$L$22,MATCH(C1323,Yearly!$A$5:$A$22,0))</f>
        <v>0.443379319825504</v>
      </c>
      <c r="K1323" s="68" t="n">
        <f aca="false">G1323-I1323-J1323</f>
        <v>-63.7555994343837</v>
      </c>
      <c r="L1323" s="69" t="n">
        <f aca="false">(I1323+J1323)/Assumptions!$B$8</f>
        <v>0.000255782539949322</v>
      </c>
      <c r="M1323" s="70" t="n">
        <f aca="false">F1323-L1323</f>
        <v>-0.00505578253994932</v>
      </c>
      <c r="N1323" s="71" t="n">
        <f aca="false">G1323*Assumptions!$B$7</f>
        <v>-455813.8728</v>
      </c>
      <c r="O1323" s="71" t="n">
        <f aca="false">K1323*Assumptions!$B$7</f>
        <v>-501437.789551428</v>
      </c>
      <c r="P1323" s="68" t="n">
        <f aca="false">P1322+G1323</f>
        <v>17389.868645</v>
      </c>
      <c r="Q1323" s="68" t="n">
        <f aca="false">MAX(Q1322,P1323)</f>
        <v>18064.76125</v>
      </c>
      <c r="R1323" s="68" t="n">
        <f aca="false">Q1323-P1323</f>
        <v>674.892604999986</v>
      </c>
      <c r="S1323" s="68" t="n">
        <f aca="false">S1322+K1323</f>
        <v>9609.41139242541</v>
      </c>
      <c r="T1323" s="68" t="n">
        <f aca="false">MAX(T1322,S1323)</f>
        <v>10603.3523663165</v>
      </c>
      <c r="U1323" s="68" t="n">
        <f aca="false">T1323-S1323</f>
        <v>993.940973891107</v>
      </c>
      <c r="V1323" s="70" t="n">
        <f aca="false">V1322+F1323</f>
        <v>2.73500000000001</v>
      </c>
      <c r="W1323" s="70" t="n">
        <f aca="false">MAX(W1322,V1323)</f>
        <v>2.79460000000001</v>
      </c>
      <c r="X1323" s="70" t="n">
        <f aca="false">W1323-V1323</f>
        <v>0.0596000000000005</v>
      </c>
      <c r="Y1323" s="70" t="n">
        <f aca="false">Y1322+M1323</f>
        <v>2.39193044640186</v>
      </c>
      <c r="Z1323" s="70" t="n">
        <f aca="false">MAX(Z1322,Y1323)</f>
        <v>2.46559848609907</v>
      </c>
      <c r="AA1323" s="70" t="n">
        <f aca="false">Z1323-Y1323</f>
        <v>0.0736680396972123</v>
      </c>
      <c r="AB1323" s="72" t="n">
        <f aca="false">AB1322*(1+F1323)</f>
        <v>13.1758259401981</v>
      </c>
      <c r="AC1323" s="73" t="n">
        <f aca="false">MAX(AC1322,AB1323)</f>
        <v>14.010123659441</v>
      </c>
      <c r="AD1323" s="70" t="n">
        <f aca="false">1-AB1323/AC1323</f>
        <v>0.0595496327886219</v>
      </c>
      <c r="AE1323" s="73" t="n">
        <f aca="false">AE1322*(1+M1323)</f>
        <v>9.35493785737759</v>
      </c>
      <c r="AF1323" s="73" t="n">
        <f aca="false">MAX(AF1322,AE1323)</f>
        <v>10.0884047891803</v>
      </c>
      <c r="AG1323" s="70" t="n">
        <f aca="false">1-AE1323/AF1323</f>
        <v>0.0727039553953383</v>
      </c>
      <c r="AH1323" s="74" t="n">
        <f aca="false">IF(R1323&gt;0,AH1322+1,0)</f>
        <v>55</v>
      </c>
      <c r="AI1323" s="74" t="n">
        <f aca="false">IF(U1323&gt;0,AI1322+1,0)</f>
        <v>55</v>
      </c>
      <c r="AJ1323" s="74" t="n">
        <f aca="false">IF(G1323&gt;0,AJ1322+1,0)</f>
        <v>0</v>
      </c>
      <c r="AK1323" s="74" t="n">
        <f aca="false">IF(G1323&lt;=0,AK1322+1,0)</f>
        <v>3</v>
      </c>
      <c r="AL1323" s="74" t="n">
        <f aca="false">IF(K1323&gt;0,AL1322+1,0)</f>
        <v>0</v>
      </c>
      <c r="AM1323" s="74" t="n">
        <f aca="false">IF(K1323&lt;=0,AM1322+1,0)</f>
        <v>6</v>
      </c>
    </row>
    <row r="1324" customFormat="false" ht="15" hidden="false" customHeight="false" outlineLevel="0" collapsed="false">
      <c r="A1324" s="61" t="n">
        <v>1323</v>
      </c>
      <c r="B1324" s="62" t="n">
        <v>43804.6145833333</v>
      </c>
      <c r="C1324" s="63" t="n">
        <f aca="false">YEAR(B1324)</f>
        <v>2019</v>
      </c>
      <c r="D1324" s="32" t="s">
        <v>276</v>
      </c>
      <c r="E1324" s="64" t="n">
        <v>12015.85</v>
      </c>
      <c r="F1324" s="65" t="n">
        <v>0.004</v>
      </c>
      <c r="G1324" s="66" t="n">
        <v>48.0634</v>
      </c>
      <c r="H1324" s="67" t="n">
        <f aca="false">E1324+IF(D1324="Long",1,-1)*G1324</f>
        <v>11967.7866</v>
      </c>
      <c r="I1324" s="68" t="n">
        <f aca="false">Assumptions!$B$58</f>
        <v>5.35750011455817</v>
      </c>
      <c r="J1324" s="68" t="n">
        <f aca="false">INDEX(Yearly!$L$5:$L$22,MATCH(C1324,Yearly!$A$5:$A$22,0))</f>
        <v>0.443379319825504</v>
      </c>
      <c r="K1324" s="68" t="n">
        <f aca="false">G1324-I1324-J1324</f>
        <v>42.2625205656163</v>
      </c>
      <c r="L1324" s="69" t="n">
        <f aca="false">(I1324+J1324)/Assumptions!$B$8</f>
        <v>0.000255782539949322</v>
      </c>
      <c r="M1324" s="70" t="n">
        <f aca="false">F1324-L1324</f>
        <v>0.00374421746005068</v>
      </c>
      <c r="N1324" s="71" t="n">
        <f aca="false">G1324*Assumptions!$B$7</f>
        <v>378018.641</v>
      </c>
      <c r="O1324" s="71" t="n">
        <f aca="false">K1324*Assumptions!$B$7</f>
        <v>332394.724248572</v>
      </c>
      <c r="P1324" s="68" t="n">
        <f aca="false">P1323+G1324</f>
        <v>17437.932045</v>
      </c>
      <c r="Q1324" s="68" t="n">
        <f aca="false">MAX(Q1323,P1324)</f>
        <v>18064.76125</v>
      </c>
      <c r="R1324" s="68" t="n">
        <f aca="false">Q1324-P1324</f>
        <v>626.829204999987</v>
      </c>
      <c r="S1324" s="68" t="n">
        <f aca="false">S1323+K1324</f>
        <v>9651.67391299103</v>
      </c>
      <c r="T1324" s="68" t="n">
        <f aca="false">MAX(T1323,S1324)</f>
        <v>10603.3523663165</v>
      </c>
      <c r="U1324" s="68" t="n">
        <f aca="false">T1324-S1324</f>
        <v>951.67845332549</v>
      </c>
      <c r="V1324" s="70" t="n">
        <f aca="false">V1323+F1324</f>
        <v>2.73900000000001</v>
      </c>
      <c r="W1324" s="70" t="n">
        <f aca="false">MAX(W1323,V1324)</f>
        <v>2.79460000000001</v>
      </c>
      <c r="X1324" s="70" t="n">
        <f aca="false">W1324-V1324</f>
        <v>0.0556000000000005</v>
      </c>
      <c r="Y1324" s="70" t="n">
        <f aca="false">Y1323+M1324</f>
        <v>2.39567466386191</v>
      </c>
      <c r="Z1324" s="70" t="n">
        <f aca="false">MAX(Z1323,Y1324)</f>
        <v>2.46559848609907</v>
      </c>
      <c r="AA1324" s="70" t="n">
        <f aca="false">Z1324-Y1324</f>
        <v>0.0699238222371617</v>
      </c>
      <c r="AB1324" s="72" t="n">
        <f aca="false">AB1323*(1+F1324)</f>
        <v>13.2285292439589</v>
      </c>
      <c r="AC1324" s="73" t="n">
        <f aca="false">MAX(AC1323,AB1324)</f>
        <v>14.010123659441</v>
      </c>
      <c r="AD1324" s="70" t="n">
        <f aca="false">1-AB1324/AC1324</f>
        <v>0.0557878313197765</v>
      </c>
      <c r="AE1324" s="73" t="n">
        <f aca="false">AE1323*(1+M1324)</f>
        <v>9.38996477904087</v>
      </c>
      <c r="AF1324" s="73" t="n">
        <f aca="false">MAX(AF1323,AE1324)</f>
        <v>10.0884047891803</v>
      </c>
      <c r="AG1324" s="70" t="n">
        <f aca="false">1-AE1324/AF1324</f>
        <v>0.0692319573544937</v>
      </c>
      <c r="AH1324" s="74" t="n">
        <f aca="false">IF(R1324&gt;0,AH1323+1,0)</f>
        <v>56</v>
      </c>
      <c r="AI1324" s="74" t="n">
        <f aca="false">IF(U1324&gt;0,AI1323+1,0)</f>
        <v>56</v>
      </c>
      <c r="AJ1324" s="74" t="n">
        <f aca="false">IF(G1324&gt;0,AJ1323+1,0)</f>
        <v>1</v>
      </c>
      <c r="AK1324" s="74" t="n">
        <f aca="false">IF(G1324&lt;=0,AK1323+1,0)</f>
        <v>0</v>
      </c>
      <c r="AL1324" s="74" t="n">
        <f aca="false">IF(K1324&gt;0,AL1323+1,0)</f>
        <v>1</v>
      </c>
      <c r="AM1324" s="74" t="n">
        <f aca="false">IF(K1324&lt;=0,AM1323+1,0)</f>
        <v>0</v>
      </c>
    </row>
    <row r="1325" customFormat="false" ht="15" hidden="false" customHeight="false" outlineLevel="0" collapsed="false">
      <c r="A1325" s="61" t="n">
        <v>1324</v>
      </c>
      <c r="B1325" s="62" t="n">
        <v>43811.40625</v>
      </c>
      <c r="C1325" s="63" t="n">
        <f aca="false">YEAR(B1325)</f>
        <v>2019</v>
      </c>
      <c r="D1325" s="32" t="s">
        <v>277</v>
      </c>
      <c r="E1325" s="64" t="n">
        <v>11968.35</v>
      </c>
      <c r="F1325" s="65" t="n">
        <v>0.0203</v>
      </c>
      <c r="G1325" s="66" t="n">
        <v>242.957505</v>
      </c>
      <c r="H1325" s="67" t="n">
        <f aca="false">E1325+IF(D1325="Long",1,-1)*G1325</f>
        <v>12211.307505</v>
      </c>
      <c r="I1325" s="68" t="n">
        <f aca="false">Assumptions!$B$58</f>
        <v>5.35750011455817</v>
      </c>
      <c r="J1325" s="68" t="n">
        <f aca="false">INDEX(Yearly!$L$5:$L$22,MATCH(C1325,Yearly!$A$5:$A$22,0))</f>
        <v>0.443379319825504</v>
      </c>
      <c r="K1325" s="68" t="n">
        <f aca="false">G1325-I1325-J1325</f>
        <v>237.156625565616</v>
      </c>
      <c r="L1325" s="69" t="n">
        <f aca="false">(I1325+J1325)/Assumptions!$B$8</f>
        <v>0.000255782539949322</v>
      </c>
      <c r="M1325" s="70" t="n">
        <f aca="false">F1325-L1325</f>
        <v>0.0200442174600507</v>
      </c>
      <c r="N1325" s="71" t="n">
        <f aca="false">G1325*Assumptions!$B$7</f>
        <v>1910860.776825</v>
      </c>
      <c r="O1325" s="71" t="n">
        <f aca="false">K1325*Assumptions!$B$7</f>
        <v>1865236.86007357</v>
      </c>
      <c r="P1325" s="68" t="n">
        <f aca="false">P1324+G1325</f>
        <v>17680.88955</v>
      </c>
      <c r="Q1325" s="68" t="n">
        <f aca="false">MAX(Q1324,P1325)</f>
        <v>18064.76125</v>
      </c>
      <c r="R1325" s="68" t="n">
        <f aca="false">Q1325-P1325</f>
        <v>383.871699999989</v>
      </c>
      <c r="S1325" s="68" t="n">
        <f aca="false">S1324+K1325</f>
        <v>9888.83053855664</v>
      </c>
      <c r="T1325" s="68" t="n">
        <f aca="false">MAX(T1324,S1325)</f>
        <v>10603.3523663165</v>
      </c>
      <c r="U1325" s="68" t="n">
        <f aca="false">T1325-S1325</f>
        <v>714.521827759874</v>
      </c>
      <c r="V1325" s="70" t="n">
        <f aca="false">V1324+F1325</f>
        <v>2.75930000000001</v>
      </c>
      <c r="W1325" s="70" t="n">
        <f aca="false">MAX(W1324,V1325)</f>
        <v>2.79460000000001</v>
      </c>
      <c r="X1325" s="70" t="n">
        <f aca="false">W1325-V1325</f>
        <v>0.0353000000000003</v>
      </c>
      <c r="Y1325" s="70" t="n">
        <f aca="false">Y1324+M1325</f>
        <v>2.41571888132196</v>
      </c>
      <c r="Z1325" s="70" t="n">
        <f aca="false">MAX(Z1324,Y1325)</f>
        <v>2.46559848609907</v>
      </c>
      <c r="AA1325" s="70" t="n">
        <f aca="false">Z1325-Y1325</f>
        <v>0.0498796047771108</v>
      </c>
      <c r="AB1325" s="72" t="n">
        <f aca="false">AB1324*(1+F1325)</f>
        <v>13.4970683876112</v>
      </c>
      <c r="AC1325" s="73" t="n">
        <f aca="false">MAX(AC1324,AB1325)</f>
        <v>14.010123659441</v>
      </c>
      <c r="AD1325" s="70" t="n">
        <f aca="false">1-AB1325/AC1325</f>
        <v>0.0366203242955679</v>
      </c>
      <c r="AE1325" s="73" t="n">
        <f aca="false">AE1324*(1+M1325)</f>
        <v>9.57817927501418</v>
      </c>
      <c r="AF1325" s="73" t="n">
        <f aca="false">MAX(AF1324,AE1325)</f>
        <v>10.0884047891803</v>
      </c>
      <c r="AG1325" s="70" t="n">
        <f aca="false">1-AE1325/AF1325</f>
        <v>0.0505754403028416</v>
      </c>
      <c r="AH1325" s="74" t="n">
        <f aca="false">IF(R1325&gt;0,AH1324+1,0)</f>
        <v>57</v>
      </c>
      <c r="AI1325" s="74" t="n">
        <f aca="false">IF(U1325&gt;0,AI1324+1,0)</f>
        <v>57</v>
      </c>
      <c r="AJ1325" s="74" t="n">
        <f aca="false">IF(G1325&gt;0,AJ1324+1,0)</f>
        <v>2</v>
      </c>
      <c r="AK1325" s="74" t="n">
        <f aca="false">IF(G1325&lt;=0,AK1324+1,0)</f>
        <v>0</v>
      </c>
      <c r="AL1325" s="74" t="n">
        <f aca="false">IF(K1325&gt;0,AL1324+1,0)</f>
        <v>2</v>
      </c>
      <c r="AM1325" s="74" t="n">
        <f aca="false">IF(K1325&lt;=0,AM1324+1,0)</f>
        <v>0</v>
      </c>
    </row>
    <row r="1326" customFormat="false" ht="15" hidden="false" customHeight="false" outlineLevel="0" collapsed="false">
      <c r="A1326" s="61" t="n">
        <v>1325</v>
      </c>
      <c r="B1326" s="62" t="n">
        <v>43823.6354166667</v>
      </c>
      <c r="C1326" s="63" t="n">
        <f aca="false">YEAR(B1326)</f>
        <v>2019</v>
      </c>
      <c r="D1326" s="32" t="s">
        <v>276</v>
      </c>
      <c r="E1326" s="64" t="n">
        <v>12211.25</v>
      </c>
      <c r="F1326" s="65" t="n">
        <v>-0.0002</v>
      </c>
      <c r="G1326" s="66" t="n">
        <v>-2.44225</v>
      </c>
      <c r="H1326" s="67" t="n">
        <f aca="false">E1326+IF(D1326="Long",1,-1)*G1326</f>
        <v>12213.69225</v>
      </c>
      <c r="I1326" s="68" t="n">
        <f aca="false">Assumptions!$B$58</f>
        <v>5.35750011455817</v>
      </c>
      <c r="J1326" s="68" t="n">
        <f aca="false">INDEX(Yearly!$L$5:$L$22,MATCH(C1326,Yearly!$A$5:$A$22,0))</f>
        <v>0.443379319825504</v>
      </c>
      <c r="K1326" s="68" t="n">
        <f aca="false">G1326-I1326-J1326</f>
        <v>-8.24312943438367</v>
      </c>
      <c r="L1326" s="69" t="n">
        <f aca="false">(I1326+J1326)/Assumptions!$B$8</f>
        <v>0.000255782539949322</v>
      </c>
      <c r="M1326" s="70" t="n">
        <f aca="false">F1326-L1326</f>
        <v>-0.000455782539949322</v>
      </c>
      <c r="N1326" s="71" t="n">
        <f aca="false">G1326*Assumptions!$B$7</f>
        <v>-19208.29625</v>
      </c>
      <c r="O1326" s="71" t="n">
        <f aca="false">K1326*Assumptions!$B$7</f>
        <v>-64832.2130014276</v>
      </c>
      <c r="P1326" s="68" t="n">
        <f aca="false">P1325+G1326</f>
        <v>17678.4473</v>
      </c>
      <c r="Q1326" s="68" t="n">
        <f aca="false">MAX(Q1325,P1326)</f>
        <v>18064.76125</v>
      </c>
      <c r="R1326" s="68" t="n">
        <f aca="false">Q1326-P1326</f>
        <v>386.313949999989</v>
      </c>
      <c r="S1326" s="68" t="n">
        <f aca="false">S1325+K1326</f>
        <v>9880.58740912226</v>
      </c>
      <c r="T1326" s="68" t="n">
        <f aca="false">MAX(T1325,S1326)</f>
        <v>10603.3523663165</v>
      </c>
      <c r="U1326" s="68" t="n">
        <f aca="false">T1326-S1326</f>
        <v>722.764957194258</v>
      </c>
      <c r="V1326" s="70" t="n">
        <f aca="false">V1325+F1326</f>
        <v>2.75910000000001</v>
      </c>
      <c r="W1326" s="70" t="n">
        <f aca="false">MAX(W1325,V1326)</f>
        <v>2.79460000000001</v>
      </c>
      <c r="X1326" s="70" t="n">
        <f aca="false">W1326-V1326</f>
        <v>0.0355000000000003</v>
      </c>
      <c r="Y1326" s="70" t="n">
        <f aca="false">Y1325+M1326</f>
        <v>2.41526309878201</v>
      </c>
      <c r="Z1326" s="70" t="n">
        <f aca="false">MAX(Z1325,Y1326)</f>
        <v>2.46559848609907</v>
      </c>
      <c r="AA1326" s="70" t="n">
        <f aca="false">Z1326-Y1326</f>
        <v>0.0503353873170602</v>
      </c>
      <c r="AB1326" s="72" t="n">
        <f aca="false">AB1325*(1+F1326)</f>
        <v>13.4943689739337</v>
      </c>
      <c r="AC1326" s="73" t="n">
        <f aca="false">MAX(AC1325,AB1326)</f>
        <v>14.010123659441</v>
      </c>
      <c r="AD1326" s="70" t="n">
        <f aca="false">1-AB1326/AC1326</f>
        <v>0.0368130002307088</v>
      </c>
      <c r="AE1326" s="73" t="n">
        <f aca="false">AE1325*(1+M1326)</f>
        <v>9.57381370813612</v>
      </c>
      <c r="AF1326" s="73" t="n">
        <f aca="false">MAX(AF1325,AE1326)</f>
        <v>10.0884047891803</v>
      </c>
      <c r="AG1326" s="70" t="n">
        <f aca="false">1-AE1326/AF1326</f>
        <v>0.0510081714401506</v>
      </c>
      <c r="AH1326" s="74" t="n">
        <f aca="false">IF(R1326&gt;0,AH1325+1,0)</f>
        <v>58</v>
      </c>
      <c r="AI1326" s="74" t="n">
        <f aca="false">IF(U1326&gt;0,AI1325+1,0)</f>
        <v>58</v>
      </c>
      <c r="AJ1326" s="74" t="n">
        <f aca="false">IF(G1326&gt;0,AJ1325+1,0)</f>
        <v>0</v>
      </c>
      <c r="AK1326" s="74" t="n">
        <f aca="false">IF(G1326&lt;=0,AK1325+1,0)</f>
        <v>1</v>
      </c>
      <c r="AL1326" s="74" t="n">
        <f aca="false">IF(K1326&gt;0,AL1325+1,0)</f>
        <v>0</v>
      </c>
      <c r="AM1326" s="74" t="n">
        <f aca="false">IF(K1326&lt;=0,AM1325+1,0)</f>
        <v>1</v>
      </c>
    </row>
    <row r="1327" customFormat="false" ht="15" hidden="false" customHeight="false" outlineLevel="0" collapsed="false">
      <c r="A1327" s="61" t="n">
        <v>1326</v>
      </c>
      <c r="B1327" s="62" t="n">
        <v>43826.46875</v>
      </c>
      <c r="C1327" s="63" t="n">
        <f aca="false">YEAR(B1327)</f>
        <v>2019</v>
      </c>
      <c r="D1327" s="32" t="s">
        <v>277</v>
      </c>
      <c r="E1327" s="64" t="n">
        <v>12213.2</v>
      </c>
      <c r="F1327" s="65" t="n">
        <v>0.0004</v>
      </c>
      <c r="G1327" s="66" t="n">
        <v>4.88528</v>
      </c>
      <c r="H1327" s="67" t="n">
        <f aca="false">E1327+IF(D1327="Long",1,-1)*G1327</f>
        <v>12218.08528</v>
      </c>
      <c r="I1327" s="68" t="n">
        <f aca="false">Assumptions!$B$58</f>
        <v>5.35750011455817</v>
      </c>
      <c r="J1327" s="68" t="n">
        <f aca="false">INDEX(Yearly!$L$5:$L$22,MATCH(C1327,Yearly!$A$5:$A$22,0))</f>
        <v>0.443379319825504</v>
      </c>
      <c r="K1327" s="68" t="n">
        <f aca="false">G1327-I1327-J1327</f>
        <v>-0.915599434383672</v>
      </c>
      <c r="L1327" s="69" t="n">
        <f aca="false">(I1327+J1327)/Assumptions!$B$8</f>
        <v>0.000255782539949322</v>
      </c>
      <c r="M1327" s="70" t="n">
        <f aca="false">F1327-L1327</f>
        <v>0.000144217460050678</v>
      </c>
      <c r="N1327" s="71" t="n">
        <f aca="false">G1327*Assumptions!$B$7</f>
        <v>38422.7272</v>
      </c>
      <c r="O1327" s="71" t="n">
        <f aca="false">K1327*Assumptions!$B$7</f>
        <v>-7201.18955142758</v>
      </c>
      <c r="P1327" s="68" t="n">
        <f aca="false">P1326+G1327</f>
        <v>17683.33258</v>
      </c>
      <c r="Q1327" s="68" t="n">
        <f aca="false">MAX(Q1326,P1327)</f>
        <v>18064.76125</v>
      </c>
      <c r="R1327" s="68" t="n">
        <f aca="false">Q1327-P1327</f>
        <v>381.42866999999</v>
      </c>
      <c r="S1327" s="68" t="n">
        <f aca="false">S1326+K1327</f>
        <v>9879.67180968787</v>
      </c>
      <c r="T1327" s="68" t="n">
        <f aca="false">MAX(T1326,S1327)</f>
        <v>10603.3523663165</v>
      </c>
      <c r="U1327" s="68" t="n">
        <f aca="false">T1327-S1327</f>
        <v>723.680556628642</v>
      </c>
      <c r="V1327" s="70" t="n">
        <f aca="false">V1326+F1327</f>
        <v>2.75950000000001</v>
      </c>
      <c r="W1327" s="70" t="n">
        <f aca="false">MAX(W1326,V1327)</f>
        <v>2.79460000000001</v>
      </c>
      <c r="X1327" s="70" t="n">
        <f aca="false">W1327-V1327</f>
        <v>0.0351000000000004</v>
      </c>
      <c r="Y1327" s="70" t="n">
        <f aca="false">Y1326+M1327</f>
        <v>2.41540731624206</v>
      </c>
      <c r="Z1327" s="70" t="n">
        <f aca="false">MAX(Z1326,Y1327)</f>
        <v>2.46559848609907</v>
      </c>
      <c r="AA1327" s="70" t="n">
        <f aca="false">Z1327-Y1327</f>
        <v>0.0501911698570097</v>
      </c>
      <c r="AB1327" s="72" t="n">
        <f aca="false">AB1326*(1+F1327)</f>
        <v>13.4997667215233</v>
      </c>
      <c r="AC1327" s="73" t="n">
        <f aca="false">MAX(AC1326,AB1327)</f>
        <v>14.010123659441</v>
      </c>
      <c r="AD1327" s="70" t="n">
        <f aca="false">1-AB1327/AC1327</f>
        <v>0.0364277254308012</v>
      </c>
      <c r="AE1327" s="73" t="n">
        <f aca="false">AE1326*(1+M1327)</f>
        <v>9.57519441923211</v>
      </c>
      <c r="AF1327" s="73" t="n">
        <f aca="false">MAX(AF1326,AE1327)</f>
        <v>10.0884047891803</v>
      </c>
      <c r="AG1327" s="70" t="n">
        <f aca="false">1-AE1327/AF1327</f>
        <v>0.0508713102490267</v>
      </c>
      <c r="AH1327" s="74" t="n">
        <f aca="false">IF(R1327&gt;0,AH1326+1,0)</f>
        <v>59</v>
      </c>
      <c r="AI1327" s="74" t="n">
        <f aca="false">IF(U1327&gt;0,AI1326+1,0)</f>
        <v>59</v>
      </c>
      <c r="AJ1327" s="74" t="n">
        <f aca="false">IF(G1327&gt;0,AJ1326+1,0)</f>
        <v>1</v>
      </c>
      <c r="AK1327" s="74" t="n">
        <f aca="false">IF(G1327&lt;=0,AK1326+1,0)</f>
        <v>0</v>
      </c>
      <c r="AL1327" s="74" t="n">
        <f aca="false">IF(K1327&gt;0,AL1326+1,0)</f>
        <v>0</v>
      </c>
      <c r="AM1327" s="74" t="n">
        <f aca="false">IF(K1327&lt;=0,AM1326+1,0)</f>
        <v>2</v>
      </c>
    </row>
    <row r="1328" customFormat="false" ht="15" hidden="false" customHeight="false" outlineLevel="0" collapsed="false">
      <c r="A1328" s="61" t="n">
        <v>1327</v>
      </c>
      <c r="B1328" s="62" t="n">
        <v>43829.53125</v>
      </c>
      <c r="C1328" s="63" t="n">
        <f aca="false">YEAR(B1328)</f>
        <v>2019</v>
      </c>
      <c r="D1328" s="32" t="s">
        <v>276</v>
      </c>
      <c r="E1328" s="64" t="n">
        <v>12217.5</v>
      </c>
      <c r="F1328" s="65" t="n">
        <v>-0.0033</v>
      </c>
      <c r="G1328" s="66" t="n">
        <v>-40.31775</v>
      </c>
      <c r="H1328" s="67" t="n">
        <f aca="false">E1328+IF(D1328="Long",1,-1)*G1328</f>
        <v>12257.81775</v>
      </c>
      <c r="I1328" s="68" t="n">
        <f aca="false">Assumptions!$B$58</f>
        <v>5.35750011455817</v>
      </c>
      <c r="J1328" s="68" t="n">
        <f aca="false">INDEX(Yearly!$L$5:$L$22,MATCH(C1328,Yearly!$A$5:$A$22,0))</f>
        <v>0.443379319825504</v>
      </c>
      <c r="K1328" s="68" t="n">
        <f aca="false">G1328-I1328-J1328</f>
        <v>-46.1186294343837</v>
      </c>
      <c r="L1328" s="69" t="n">
        <f aca="false">(I1328+J1328)/Assumptions!$B$8</f>
        <v>0.000255782539949322</v>
      </c>
      <c r="M1328" s="70" t="n">
        <f aca="false">F1328-L1328</f>
        <v>-0.00355578253994932</v>
      </c>
      <c r="N1328" s="71" t="n">
        <f aca="false">G1328*Assumptions!$B$7</f>
        <v>-317099.10375</v>
      </c>
      <c r="O1328" s="71" t="n">
        <f aca="false">K1328*Assumptions!$B$7</f>
        <v>-362723.020501428</v>
      </c>
      <c r="P1328" s="68" t="n">
        <f aca="false">P1327+G1328</f>
        <v>17643.01483</v>
      </c>
      <c r="Q1328" s="68" t="n">
        <f aca="false">MAX(Q1327,P1328)</f>
        <v>18064.76125</v>
      </c>
      <c r="R1328" s="68" t="n">
        <f aca="false">Q1328-P1328</f>
        <v>421.746419999989</v>
      </c>
      <c r="S1328" s="68" t="n">
        <f aca="false">S1327+K1328</f>
        <v>9833.55318025349</v>
      </c>
      <c r="T1328" s="68" t="n">
        <f aca="false">MAX(T1327,S1328)</f>
        <v>10603.3523663165</v>
      </c>
      <c r="U1328" s="68" t="n">
        <f aca="false">T1328-S1328</f>
        <v>769.799186063026</v>
      </c>
      <c r="V1328" s="70" t="n">
        <f aca="false">V1327+F1328</f>
        <v>2.75620000000001</v>
      </c>
      <c r="W1328" s="70" t="n">
        <f aca="false">MAX(W1327,V1328)</f>
        <v>2.79460000000001</v>
      </c>
      <c r="X1328" s="70" t="n">
        <f aca="false">W1328-V1328</f>
        <v>0.0384000000000002</v>
      </c>
      <c r="Y1328" s="70" t="n">
        <f aca="false">Y1327+M1328</f>
        <v>2.41185153370211</v>
      </c>
      <c r="Z1328" s="70" t="n">
        <f aca="false">MAX(Z1327,Y1328)</f>
        <v>2.46559848609907</v>
      </c>
      <c r="AA1328" s="70" t="n">
        <f aca="false">Z1328-Y1328</f>
        <v>0.0537469523969589</v>
      </c>
      <c r="AB1328" s="72" t="n">
        <f aca="false">AB1327*(1+F1328)</f>
        <v>13.4552174913423</v>
      </c>
      <c r="AC1328" s="73" t="n">
        <f aca="false">MAX(AC1327,AB1328)</f>
        <v>14.010123659441</v>
      </c>
      <c r="AD1328" s="70" t="n">
        <f aca="false">1-AB1328/AC1328</f>
        <v>0.0396075139368794</v>
      </c>
      <c r="AE1328" s="73" t="n">
        <f aca="false">AE1327*(1+M1328)</f>
        <v>9.54114711009958</v>
      </c>
      <c r="AF1328" s="73" t="n">
        <f aca="false">MAX(AF1327,AE1328)</f>
        <v>10.0884047891803</v>
      </c>
      <c r="AG1328" s="70" t="n">
        <f aca="false">1-AE1328/AF1328</f>
        <v>0.0542462054722084</v>
      </c>
      <c r="AH1328" s="74" t="n">
        <f aca="false">IF(R1328&gt;0,AH1327+1,0)</f>
        <v>60</v>
      </c>
      <c r="AI1328" s="74" t="n">
        <f aca="false">IF(U1328&gt;0,AI1327+1,0)</f>
        <v>60</v>
      </c>
      <c r="AJ1328" s="74" t="n">
        <f aca="false">IF(G1328&gt;0,AJ1327+1,0)</f>
        <v>0</v>
      </c>
      <c r="AK1328" s="74" t="n">
        <f aca="false">IF(G1328&lt;=0,AK1327+1,0)</f>
        <v>1</v>
      </c>
      <c r="AL1328" s="74" t="n">
        <f aca="false">IF(K1328&gt;0,AL1327+1,0)</f>
        <v>0</v>
      </c>
      <c r="AM1328" s="74" t="n">
        <f aca="false">IF(K1328&lt;=0,AM1327+1,0)</f>
        <v>3</v>
      </c>
    </row>
    <row r="1329" customFormat="false" ht="15" hidden="false" customHeight="false" outlineLevel="0" collapsed="false">
      <c r="A1329" s="61" t="n">
        <v>1328</v>
      </c>
      <c r="B1329" s="62" t="n">
        <v>43829.6354166667</v>
      </c>
      <c r="C1329" s="63" t="n">
        <f aca="false">YEAR(B1329)</f>
        <v>2019</v>
      </c>
      <c r="D1329" s="32" t="s">
        <v>277</v>
      </c>
      <c r="E1329" s="64" t="n">
        <v>12257.9</v>
      </c>
      <c r="F1329" s="65" t="n">
        <v>-0.0036</v>
      </c>
      <c r="G1329" s="66" t="n">
        <v>-44.12844</v>
      </c>
      <c r="H1329" s="67" t="n">
        <f aca="false">E1329+IF(D1329="Long",1,-1)*G1329</f>
        <v>12213.77156</v>
      </c>
      <c r="I1329" s="68" t="n">
        <f aca="false">Assumptions!$B$58</f>
        <v>5.35750011455817</v>
      </c>
      <c r="J1329" s="68" t="n">
        <f aca="false">INDEX(Yearly!$L$5:$L$22,MATCH(C1329,Yearly!$A$5:$A$22,0))</f>
        <v>0.443379319825504</v>
      </c>
      <c r="K1329" s="68" t="n">
        <f aca="false">G1329-I1329-J1329</f>
        <v>-49.9293194343837</v>
      </c>
      <c r="L1329" s="69" t="n">
        <f aca="false">(I1329+J1329)/Assumptions!$B$8</f>
        <v>0.000255782539949322</v>
      </c>
      <c r="M1329" s="70" t="n">
        <f aca="false">F1329-L1329</f>
        <v>-0.00385578253994932</v>
      </c>
      <c r="N1329" s="71" t="n">
        <f aca="false">G1329*Assumptions!$B$7</f>
        <v>-347070.1806</v>
      </c>
      <c r="O1329" s="71" t="n">
        <f aca="false">K1329*Assumptions!$B$7</f>
        <v>-392694.097351428</v>
      </c>
      <c r="P1329" s="68" t="n">
        <f aca="false">P1328+G1329</f>
        <v>17598.88639</v>
      </c>
      <c r="Q1329" s="68" t="n">
        <f aca="false">MAX(Q1328,P1329)</f>
        <v>18064.76125</v>
      </c>
      <c r="R1329" s="68" t="n">
        <f aca="false">Q1329-P1329</f>
        <v>465.874859999989</v>
      </c>
      <c r="S1329" s="68" t="n">
        <f aca="false">S1328+K1329</f>
        <v>9783.62386081911</v>
      </c>
      <c r="T1329" s="68" t="n">
        <f aca="false">MAX(T1328,S1329)</f>
        <v>10603.3523663165</v>
      </c>
      <c r="U1329" s="68" t="n">
        <f aca="false">T1329-S1329</f>
        <v>819.728505497411</v>
      </c>
      <c r="V1329" s="70" t="n">
        <f aca="false">V1328+F1329</f>
        <v>2.75260000000001</v>
      </c>
      <c r="W1329" s="70" t="n">
        <f aca="false">MAX(W1328,V1329)</f>
        <v>2.79460000000001</v>
      </c>
      <c r="X1329" s="70" t="n">
        <f aca="false">W1329-V1329</f>
        <v>0.0420000000000003</v>
      </c>
      <c r="Y1329" s="70" t="n">
        <f aca="false">Y1328+M1329</f>
        <v>2.40799575116216</v>
      </c>
      <c r="Z1329" s="70" t="n">
        <f aca="false">MAX(Z1328,Y1329)</f>
        <v>2.46559848609907</v>
      </c>
      <c r="AA1329" s="70" t="n">
        <f aca="false">Z1329-Y1329</f>
        <v>0.0576027349369084</v>
      </c>
      <c r="AB1329" s="72" t="n">
        <f aca="false">AB1328*(1+F1329)</f>
        <v>13.4067787083734</v>
      </c>
      <c r="AC1329" s="73" t="n">
        <f aca="false">MAX(AC1328,AB1329)</f>
        <v>14.010123659441</v>
      </c>
      <c r="AD1329" s="70" t="n">
        <f aca="false">1-AB1329/AC1329</f>
        <v>0.0430649268867067</v>
      </c>
      <c r="AE1329" s="73" t="n">
        <f aca="false">AE1328*(1+M1329)</f>
        <v>9.50435852166137</v>
      </c>
      <c r="AF1329" s="73" t="n">
        <f aca="false">MAX(AF1328,AE1329)</f>
        <v>10.0884047891803</v>
      </c>
      <c r="AG1329" s="70" t="n">
        <f aca="false">1-AE1329/AF1329</f>
        <v>0.0578928264402394</v>
      </c>
      <c r="AH1329" s="74" t="n">
        <f aca="false">IF(R1329&gt;0,AH1328+1,0)</f>
        <v>61</v>
      </c>
      <c r="AI1329" s="74" t="n">
        <f aca="false">IF(U1329&gt;0,AI1328+1,0)</f>
        <v>61</v>
      </c>
      <c r="AJ1329" s="74" t="n">
        <f aca="false">IF(G1329&gt;0,AJ1328+1,0)</f>
        <v>0</v>
      </c>
      <c r="AK1329" s="74" t="n">
        <f aca="false">IF(G1329&lt;=0,AK1328+1,0)</f>
        <v>2</v>
      </c>
      <c r="AL1329" s="74" t="n">
        <f aca="false">IF(K1329&gt;0,AL1328+1,0)</f>
        <v>0</v>
      </c>
      <c r="AM1329" s="74" t="n">
        <f aca="false">IF(K1329&lt;=0,AM1328+1,0)</f>
        <v>4</v>
      </c>
    </row>
    <row r="1330" customFormat="false" ht="15" hidden="false" customHeight="false" outlineLevel="0" collapsed="false">
      <c r="A1330" s="61" t="n">
        <v>1329</v>
      </c>
      <c r="B1330" s="62" t="n">
        <v>43830.40625</v>
      </c>
      <c r="C1330" s="63" t="n">
        <f aca="false">YEAR(B1330)</f>
        <v>2019</v>
      </c>
      <c r="D1330" s="32" t="s">
        <v>276</v>
      </c>
      <c r="E1330" s="64" t="n">
        <v>12213.9</v>
      </c>
      <c r="F1330" s="65" t="n">
        <v>-0.0012</v>
      </c>
      <c r="G1330" s="66" t="n">
        <v>-14.65668</v>
      </c>
      <c r="H1330" s="67" t="n">
        <f aca="false">E1330+IF(D1330="Long",1,-1)*G1330</f>
        <v>12228.55668</v>
      </c>
      <c r="I1330" s="68" t="n">
        <f aca="false">Assumptions!$B$58</f>
        <v>5.35750011455817</v>
      </c>
      <c r="J1330" s="68" t="n">
        <f aca="false">INDEX(Yearly!$L$5:$L$22,MATCH(C1330,Yearly!$A$5:$A$22,0))</f>
        <v>0.443379319825504</v>
      </c>
      <c r="K1330" s="68" t="n">
        <f aca="false">G1330-I1330-J1330</f>
        <v>-20.4575594343837</v>
      </c>
      <c r="L1330" s="69" t="n">
        <f aca="false">(I1330+J1330)/Assumptions!$B$8</f>
        <v>0.000255782539949322</v>
      </c>
      <c r="M1330" s="70" t="n">
        <f aca="false">F1330-L1330</f>
        <v>-0.00145578253994932</v>
      </c>
      <c r="N1330" s="71" t="n">
        <f aca="false">G1330*Assumptions!$B$7</f>
        <v>-115274.7882</v>
      </c>
      <c r="O1330" s="71" t="n">
        <f aca="false">K1330*Assumptions!$B$7</f>
        <v>-160898.704951428</v>
      </c>
      <c r="P1330" s="68" t="n">
        <f aca="false">P1329+G1330</f>
        <v>17584.22971</v>
      </c>
      <c r="Q1330" s="68" t="n">
        <f aca="false">MAX(Q1329,P1330)</f>
        <v>18064.76125</v>
      </c>
      <c r="R1330" s="68" t="n">
        <f aca="false">Q1330-P1330</f>
        <v>480.531539999989</v>
      </c>
      <c r="S1330" s="68" t="n">
        <f aca="false">S1329+K1330</f>
        <v>9763.16630138472</v>
      </c>
      <c r="T1330" s="68" t="n">
        <f aca="false">MAX(T1329,S1330)</f>
        <v>10603.3523663165</v>
      </c>
      <c r="U1330" s="68" t="n">
        <f aca="false">T1330-S1330</f>
        <v>840.186064931795</v>
      </c>
      <c r="V1330" s="70" t="n">
        <f aca="false">V1329+F1330</f>
        <v>2.75140000000001</v>
      </c>
      <c r="W1330" s="70" t="n">
        <f aca="false">MAX(W1329,V1330)</f>
        <v>2.79460000000001</v>
      </c>
      <c r="X1330" s="70" t="n">
        <f aca="false">W1330-V1330</f>
        <v>0.0432000000000001</v>
      </c>
      <c r="Y1330" s="70" t="n">
        <f aca="false">Y1329+M1330</f>
        <v>2.40653996862221</v>
      </c>
      <c r="Z1330" s="70" t="n">
        <f aca="false">MAX(Z1329,Y1330)</f>
        <v>2.46559848609907</v>
      </c>
      <c r="AA1330" s="70" t="n">
        <f aca="false">Z1330-Y1330</f>
        <v>0.0590585174768576</v>
      </c>
      <c r="AB1330" s="72" t="n">
        <f aca="false">AB1329*(1+F1330)</f>
        <v>13.3906905739234</v>
      </c>
      <c r="AC1330" s="73" t="n">
        <f aca="false">MAX(AC1329,AB1330)</f>
        <v>14.010123659441</v>
      </c>
      <c r="AD1330" s="70" t="n">
        <f aca="false">1-AB1330/AC1330</f>
        <v>0.0442132489744426</v>
      </c>
      <c r="AE1330" s="73" t="n">
        <f aca="false">AE1329*(1+M1330)</f>
        <v>9.49052224247212</v>
      </c>
      <c r="AF1330" s="73" t="n">
        <f aca="false">MAX(AF1329,AE1330)</f>
        <v>10.0884047891803</v>
      </c>
      <c r="AG1330" s="70" t="n">
        <f aca="false">1-AE1330/AF1330</f>
        <v>0.0592643296142686</v>
      </c>
      <c r="AH1330" s="74" t="n">
        <f aca="false">IF(R1330&gt;0,AH1329+1,0)</f>
        <v>62</v>
      </c>
      <c r="AI1330" s="74" t="n">
        <f aca="false">IF(U1330&gt;0,AI1329+1,0)</f>
        <v>62</v>
      </c>
      <c r="AJ1330" s="74" t="n">
        <f aca="false">IF(G1330&gt;0,AJ1329+1,0)</f>
        <v>0</v>
      </c>
      <c r="AK1330" s="74" t="n">
        <f aca="false">IF(G1330&lt;=0,AK1329+1,0)</f>
        <v>3</v>
      </c>
      <c r="AL1330" s="74" t="n">
        <f aca="false">IF(K1330&gt;0,AL1329+1,0)</f>
        <v>0</v>
      </c>
      <c r="AM1330" s="74" t="n">
        <f aca="false">IF(K1330&lt;=0,AM1329+1,0)</f>
        <v>5</v>
      </c>
    </row>
    <row r="1331" customFormat="false" ht="15" hidden="false" customHeight="false" outlineLevel="0" collapsed="false">
      <c r="A1331" s="61" t="n">
        <v>1330</v>
      </c>
      <c r="B1331" s="62" t="n">
        <v>43830.5729166667</v>
      </c>
      <c r="C1331" s="63" t="n">
        <f aca="false">YEAR(B1331)</f>
        <v>2019</v>
      </c>
      <c r="D1331" s="32" t="s">
        <v>277</v>
      </c>
      <c r="E1331" s="64" t="n">
        <v>12229.15</v>
      </c>
      <c r="F1331" s="65" t="n">
        <v>-0.0016</v>
      </c>
      <c r="G1331" s="66" t="n">
        <v>-19.56664</v>
      </c>
      <c r="H1331" s="67" t="n">
        <f aca="false">E1331+IF(D1331="Long",1,-1)*G1331</f>
        <v>12209.58336</v>
      </c>
      <c r="I1331" s="68" t="n">
        <f aca="false">Assumptions!$B$58</f>
        <v>5.35750011455817</v>
      </c>
      <c r="J1331" s="68" t="n">
        <f aca="false">INDEX(Yearly!$L$5:$L$22,MATCH(C1331,Yearly!$A$5:$A$22,0))</f>
        <v>0.443379319825504</v>
      </c>
      <c r="K1331" s="68" t="n">
        <f aca="false">G1331-I1331-J1331</f>
        <v>-25.3675194343837</v>
      </c>
      <c r="L1331" s="69" t="n">
        <f aca="false">(I1331+J1331)/Assumptions!$B$8</f>
        <v>0.000255782539949322</v>
      </c>
      <c r="M1331" s="70" t="n">
        <f aca="false">F1331-L1331</f>
        <v>-0.00185578253994932</v>
      </c>
      <c r="N1331" s="71" t="n">
        <f aca="false">G1331*Assumptions!$B$7</f>
        <v>-153891.6236</v>
      </c>
      <c r="O1331" s="71" t="n">
        <f aca="false">K1331*Assumptions!$B$7</f>
        <v>-199515.540351428</v>
      </c>
      <c r="P1331" s="68" t="n">
        <f aca="false">P1330+G1331</f>
        <v>17564.66307</v>
      </c>
      <c r="Q1331" s="68" t="n">
        <f aca="false">MAX(Q1330,P1331)</f>
        <v>18064.76125</v>
      </c>
      <c r="R1331" s="68" t="n">
        <f aca="false">Q1331-P1331</f>
        <v>500.09817999999</v>
      </c>
      <c r="S1331" s="68" t="n">
        <f aca="false">S1330+K1331</f>
        <v>9737.79878195034</v>
      </c>
      <c r="T1331" s="68" t="n">
        <f aca="false">MAX(T1330,S1331)</f>
        <v>10603.3523663165</v>
      </c>
      <c r="U1331" s="68" t="n">
        <f aca="false">T1331-S1331</f>
        <v>865.553584366178</v>
      </c>
      <c r="V1331" s="70" t="n">
        <f aca="false">V1330+F1331</f>
        <v>2.74980000000001</v>
      </c>
      <c r="W1331" s="70" t="n">
        <f aca="false">MAX(W1330,V1331)</f>
        <v>2.79460000000001</v>
      </c>
      <c r="X1331" s="70" t="n">
        <f aca="false">W1331-V1331</f>
        <v>0.0448</v>
      </c>
      <c r="Y1331" s="70" t="n">
        <f aca="false">Y1330+M1331</f>
        <v>2.40468418608226</v>
      </c>
      <c r="Z1331" s="70" t="n">
        <f aca="false">MAX(Z1330,Y1331)</f>
        <v>2.46559848609907</v>
      </c>
      <c r="AA1331" s="70" t="n">
        <f aca="false">Z1331-Y1331</f>
        <v>0.0609143000168069</v>
      </c>
      <c r="AB1331" s="72" t="n">
        <f aca="false">AB1330*(1+F1331)</f>
        <v>13.3692654690051</v>
      </c>
      <c r="AC1331" s="73" t="n">
        <f aca="false">MAX(AC1330,AB1331)</f>
        <v>14.010123659441</v>
      </c>
      <c r="AD1331" s="70" t="n">
        <f aca="false">1-AB1331/AC1331</f>
        <v>0.0457425077760835</v>
      </c>
      <c r="AE1331" s="73" t="n">
        <f aca="false">AE1330*(1+M1331)</f>
        <v>9.47290989699954</v>
      </c>
      <c r="AF1331" s="73" t="n">
        <f aca="false">MAX(AF1330,AE1331)</f>
        <v>10.0884047891803</v>
      </c>
      <c r="AG1331" s="70" t="n">
        <f aca="false">1-AE1331/AF1331</f>
        <v>0.061010130446078</v>
      </c>
      <c r="AH1331" s="74" t="n">
        <f aca="false">IF(R1331&gt;0,AH1330+1,0)</f>
        <v>63</v>
      </c>
      <c r="AI1331" s="74" t="n">
        <f aca="false">IF(U1331&gt;0,AI1330+1,0)</f>
        <v>63</v>
      </c>
      <c r="AJ1331" s="74" t="n">
        <f aca="false">IF(G1331&gt;0,AJ1330+1,0)</f>
        <v>0</v>
      </c>
      <c r="AK1331" s="74" t="n">
        <f aca="false">IF(G1331&lt;=0,AK1330+1,0)</f>
        <v>4</v>
      </c>
      <c r="AL1331" s="74" t="n">
        <f aca="false">IF(K1331&gt;0,AL1330+1,0)</f>
        <v>0</v>
      </c>
      <c r="AM1331" s="74" t="n">
        <f aca="false">IF(K1331&lt;=0,AM1330+1,0)</f>
        <v>6</v>
      </c>
    </row>
    <row r="1332" customFormat="false" ht="15" hidden="false" customHeight="false" outlineLevel="0" collapsed="false">
      <c r="A1332" s="61" t="n">
        <v>1331</v>
      </c>
      <c r="B1332" s="62" t="n">
        <v>43830.6145833333</v>
      </c>
      <c r="C1332" s="63" t="n">
        <f aca="false">YEAR(B1332)</f>
        <v>2019</v>
      </c>
      <c r="D1332" s="32" t="s">
        <v>276</v>
      </c>
      <c r="E1332" s="64" t="n">
        <v>12209.25</v>
      </c>
      <c r="F1332" s="65" t="n">
        <v>-0.0004</v>
      </c>
      <c r="G1332" s="66" t="n">
        <v>-4.8837</v>
      </c>
      <c r="H1332" s="67" t="n">
        <f aca="false">E1332+IF(D1332="Long",1,-1)*G1332</f>
        <v>12214.1337</v>
      </c>
      <c r="I1332" s="68" t="n">
        <f aca="false">Assumptions!$B$58</f>
        <v>5.35750011455817</v>
      </c>
      <c r="J1332" s="68" t="n">
        <f aca="false">INDEX(Yearly!$L$5:$L$22,MATCH(C1332,Yearly!$A$5:$A$22,0))</f>
        <v>0.443379319825504</v>
      </c>
      <c r="K1332" s="68" t="n">
        <f aca="false">G1332-I1332-J1332</f>
        <v>-10.6845794343837</v>
      </c>
      <c r="L1332" s="69" t="n">
        <f aca="false">(I1332+J1332)/Assumptions!$B$8</f>
        <v>0.000255782539949322</v>
      </c>
      <c r="M1332" s="70" t="n">
        <f aca="false">F1332-L1332</f>
        <v>-0.000655782539949322</v>
      </c>
      <c r="N1332" s="71" t="n">
        <f aca="false">G1332*Assumptions!$B$7</f>
        <v>-38410.3005</v>
      </c>
      <c r="O1332" s="71" t="n">
        <f aca="false">K1332*Assumptions!$B$7</f>
        <v>-84034.2172514276</v>
      </c>
      <c r="P1332" s="68" t="n">
        <f aca="false">P1331+G1332</f>
        <v>17559.77937</v>
      </c>
      <c r="Q1332" s="68" t="n">
        <f aca="false">MAX(Q1331,P1332)</f>
        <v>18064.76125</v>
      </c>
      <c r="R1332" s="68" t="n">
        <f aca="false">Q1332-P1332</f>
        <v>504.981879999988</v>
      </c>
      <c r="S1332" s="68" t="n">
        <f aca="false">S1331+K1332</f>
        <v>9727.11420251595</v>
      </c>
      <c r="T1332" s="68" t="n">
        <f aca="false">MAX(T1331,S1332)</f>
        <v>10603.3523663165</v>
      </c>
      <c r="U1332" s="68" t="n">
        <f aca="false">T1332-S1332</f>
        <v>876.238163800563</v>
      </c>
      <c r="V1332" s="70" t="n">
        <f aca="false">V1331+F1332</f>
        <v>2.74940000000001</v>
      </c>
      <c r="W1332" s="70" t="n">
        <f aca="false">MAX(W1331,V1332)</f>
        <v>2.79460000000001</v>
      </c>
      <c r="X1332" s="70" t="n">
        <f aca="false">W1332-V1332</f>
        <v>0.0451999999999999</v>
      </c>
      <c r="Y1332" s="70" t="n">
        <f aca="false">Y1331+M1332</f>
        <v>2.40402840354231</v>
      </c>
      <c r="Z1332" s="70" t="n">
        <f aca="false">MAX(Z1331,Y1332)</f>
        <v>2.46559848609907</v>
      </c>
      <c r="AA1332" s="70" t="n">
        <f aca="false">Z1332-Y1332</f>
        <v>0.0615700825567562</v>
      </c>
      <c r="AB1332" s="72" t="n">
        <f aca="false">AB1331*(1+F1332)</f>
        <v>13.3639177628175</v>
      </c>
      <c r="AC1332" s="73" t="n">
        <f aca="false">MAX(AC1331,AB1332)</f>
        <v>14.010123659441</v>
      </c>
      <c r="AD1332" s="70" t="n">
        <f aca="false">1-AB1332/AC1332</f>
        <v>0.046124210772973</v>
      </c>
      <c r="AE1332" s="73" t="n">
        <f aca="false">AE1331*(1+M1332)</f>
        <v>9.46669772808658</v>
      </c>
      <c r="AF1332" s="73" t="n">
        <f aca="false">MAX(AF1331,AE1332)</f>
        <v>10.0884047891803</v>
      </c>
      <c r="AG1332" s="70" t="n">
        <f aca="false">1-AE1332/AF1332</f>
        <v>0.0616259036077207</v>
      </c>
      <c r="AH1332" s="74" t="n">
        <f aca="false">IF(R1332&gt;0,AH1331+1,0)</f>
        <v>64</v>
      </c>
      <c r="AI1332" s="74" t="n">
        <f aca="false">IF(U1332&gt;0,AI1331+1,0)</f>
        <v>64</v>
      </c>
      <c r="AJ1332" s="74" t="n">
        <f aca="false">IF(G1332&gt;0,AJ1331+1,0)</f>
        <v>0</v>
      </c>
      <c r="AK1332" s="74" t="n">
        <f aca="false">IF(G1332&lt;=0,AK1331+1,0)</f>
        <v>5</v>
      </c>
      <c r="AL1332" s="74" t="n">
        <f aca="false">IF(K1332&gt;0,AL1331+1,0)</f>
        <v>0</v>
      </c>
      <c r="AM1332" s="74" t="n">
        <f aca="false">IF(K1332&lt;=0,AM1331+1,0)</f>
        <v>7</v>
      </c>
    </row>
    <row r="1333" customFormat="false" ht="15" hidden="false" customHeight="false" outlineLevel="0" collapsed="false">
      <c r="A1333" s="61" t="n">
        <v>1332</v>
      </c>
      <c r="B1333" s="62" t="n">
        <v>43832.40625</v>
      </c>
      <c r="C1333" s="63" t="n">
        <f aca="false">YEAR(B1333)</f>
        <v>2020</v>
      </c>
      <c r="D1333" s="32" t="s">
        <v>277</v>
      </c>
      <c r="E1333" s="64" t="n">
        <v>12213.7</v>
      </c>
      <c r="F1333" s="65" t="n">
        <v>0.0008</v>
      </c>
      <c r="G1333" s="66" t="n">
        <v>9.77096</v>
      </c>
      <c r="H1333" s="67" t="n">
        <f aca="false">E1333+IF(D1333="Long",1,-1)*G1333</f>
        <v>12223.47096</v>
      </c>
      <c r="I1333" s="68" t="n">
        <f aca="false">Assumptions!$B$58</f>
        <v>5.35750011455817</v>
      </c>
      <c r="J1333" s="68" t="n">
        <f aca="false">INDEX(Yearly!$L$5:$L$22,MATCH(C1333,Yearly!$A$5:$A$22,0))</f>
        <v>0.589816526373376</v>
      </c>
      <c r="K1333" s="68" t="n">
        <f aca="false">G1333-I1333-J1333</f>
        <v>3.82364335906846</v>
      </c>
      <c r="L1333" s="69" t="n">
        <f aca="false">(I1333+J1333)/Assumptions!$B$8</f>
        <v>0.000262239505838301</v>
      </c>
      <c r="M1333" s="70" t="n">
        <f aca="false">F1333-L1333</f>
        <v>0.000537760494161699</v>
      </c>
      <c r="N1333" s="71" t="n">
        <f aca="false">G1333*Assumptions!$B$7</f>
        <v>76848.6004</v>
      </c>
      <c r="O1333" s="71" t="n">
        <f aca="false">K1333*Assumptions!$B$7</f>
        <v>30072.9550190734</v>
      </c>
      <c r="P1333" s="68" t="n">
        <f aca="false">P1332+G1333</f>
        <v>17569.55033</v>
      </c>
      <c r="Q1333" s="68" t="n">
        <f aca="false">MAX(Q1332,P1333)</f>
        <v>18064.76125</v>
      </c>
      <c r="R1333" s="68" t="n">
        <f aca="false">Q1333-P1333</f>
        <v>495.210919999987</v>
      </c>
      <c r="S1333" s="68" t="n">
        <f aca="false">S1332+K1333</f>
        <v>9730.93784587502</v>
      </c>
      <c r="T1333" s="68" t="n">
        <f aca="false">MAX(T1332,S1333)</f>
        <v>10603.3523663165</v>
      </c>
      <c r="U1333" s="68" t="n">
        <f aca="false">T1333-S1333</f>
        <v>872.414520441495</v>
      </c>
      <c r="V1333" s="70" t="n">
        <f aca="false">V1332+F1333</f>
        <v>2.75020000000001</v>
      </c>
      <c r="W1333" s="70" t="n">
        <f aca="false">MAX(W1332,V1333)</f>
        <v>2.79460000000001</v>
      </c>
      <c r="X1333" s="70" t="n">
        <f aca="false">W1333-V1333</f>
        <v>0.0444</v>
      </c>
      <c r="Y1333" s="70" t="n">
        <f aca="false">Y1332+M1333</f>
        <v>2.40456616403647</v>
      </c>
      <c r="Z1333" s="70" t="n">
        <f aca="false">MAX(Z1332,Y1333)</f>
        <v>2.46559848609907</v>
      </c>
      <c r="AA1333" s="70" t="n">
        <f aca="false">Z1333-Y1333</f>
        <v>0.0610323220625943</v>
      </c>
      <c r="AB1333" s="72" t="n">
        <f aca="false">AB1332*(1+F1333)</f>
        <v>13.3746088970277</v>
      </c>
      <c r="AC1333" s="73" t="n">
        <f aca="false">MAX(AC1332,AB1333)</f>
        <v>14.010123659441</v>
      </c>
      <c r="AD1333" s="70" t="n">
        <f aca="false">1-AB1333/AC1333</f>
        <v>0.0453611101415914</v>
      </c>
      <c r="AE1333" s="73" t="n">
        <f aca="false">AE1332*(1+M1333)</f>
        <v>9.47178854413491</v>
      </c>
      <c r="AF1333" s="73" t="n">
        <f aca="false">MAX(AF1332,AE1333)</f>
        <v>10.0884047891803</v>
      </c>
      <c r="AG1333" s="70" t="n">
        <f aca="false">1-AE1333/AF1333</f>
        <v>0.0611212830899363</v>
      </c>
      <c r="AH1333" s="74" t="n">
        <f aca="false">IF(R1333&gt;0,AH1332+1,0)</f>
        <v>65</v>
      </c>
      <c r="AI1333" s="74" t="n">
        <f aca="false">IF(U1333&gt;0,AI1332+1,0)</f>
        <v>65</v>
      </c>
      <c r="AJ1333" s="74" t="n">
        <f aca="false">IF(G1333&gt;0,AJ1332+1,0)</f>
        <v>1</v>
      </c>
      <c r="AK1333" s="74" t="n">
        <f aca="false">IF(G1333&lt;=0,AK1332+1,0)</f>
        <v>0</v>
      </c>
      <c r="AL1333" s="74" t="n">
        <f aca="false">IF(K1333&gt;0,AL1332+1,0)</f>
        <v>1</v>
      </c>
      <c r="AM1333" s="74" t="n">
        <f aca="false">IF(K1333&lt;=0,AM1332+1,0)</f>
        <v>0</v>
      </c>
    </row>
    <row r="1334" customFormat="false" ht="15" hidden="false" customHeight="false" outlineLevel="0" collapsed="false">
      <c r="A1334" s="61" t="n">
        <v>1333</v>
      </c>
      <c r="B1334" s="62" t="n">
        <v>43833.5104166667</v>
      </c>
      <c r="C1334" s="63" t="n">
        <f aca="false">YEAR(B1334)</f>
        <v>2020</v>
      </c>
      <c r="D1334" s="32" t="s">
        <v>276</v>
      </c>
      <c r="E1334" s="64" t="n">
        <v>12222.9</v>
      </c>
      <c r="F1334" s="65" t="n">
        <v>0.0061</v>
      </c>
      <c r="G1334" s="66" t="n">
        <v>74.55969</v>
      </c>
      <c r="H1334" s="67" t="n">
        <f aca="false">E1334+IF(D1334="Long",1,-1)*G1334</f>
        <v>12148.34031</v>
      </c>
      <c r="I1334" s="68" t="n">
        <f aca="false">Assumptions!$B$58</f>
        <v>5.35750011455817</v>
      </c>
      <c r="J1334" s="68" t="n">
        <f aca="false">INDEX(Yearly!$L$5:$L$22,MATCH(C1334,Yearly!$A$5:$A$22,0))</f>
        <v>0.589816526373376</v>
      </c>
      <c r="K1334" s="68" t="n">
        <f aca="false">G1334-I1334-J1334</f>
        <v>68.6123733590685</v>
      </c>
      <c r="L1334" s="69" t="n">
        <f aca="false">(I1334+J1334)/Assumptions!$B$8</f>
        <v>0.000262239505838301</v>
      </c>
      <c r="M1334" s="70" t="n">
        <f aca="false">F1334-L1334</f>
        <v>0.0058377604941617</v>
      </c>
      <c r="N1334" s="71" t="n">
        <f aca="false">G1334*Assumptions!$B$7</f>
        <v>586411.96185</v>
      </c>
      <c r="O1334" s="71" t="n">
        <f aca="false">K1334*Assumptions!$B$7</f>
        <v>539636.316469073</v>
      </c>
      <c r="P1334" s="68" t="n">
        <f aca="false">P1333+G1334</f>
        <v>17644.11002</v>
      </c>
      <c r="Q1334" s="68" t="n">
        <f aca="false">MAX(Q1333,P1334)</f>
        <v>18064.76125</v>
      </c>
      <c r="R1334" s="68" t="n">
        <f aca="false">Q1334-P1334</f>
        <v>420.651229999989</v>
      </c>
      <c r="S1334" s="68" t="n">
        <f aca="false">S1333+K1334</f>
        <v>9799.55021923409</v>
      </c>
      <c r="T1334" s="68" t="n">
        <f aca="false">MAX(T1333,S1334)</f>
        <v>10603.3523663165</v>
      </c>
      <c r="U1334" s="68" t="n">
        <f aca="false">T1334-S1334</f>
        <v>803.802147082426</v>
      </c>
      <c r="V1334" s="70" t="n">
        <f aca="false">V1333+F1334</f>
        <v>2.75630000000001</v>
      </c>
      <c r="W1334" s="70" t="n">
        <f aca="false">MAX(W1333,V1334)</f>
        <v>2.79460000000001</v>
      </c>
      <c r="X1334" s="70" t="n">
        <f aca="false">W1334-V1334</f>
        <v>0.0383</v>
      </c>
      <c r="Y1334" s="70" t="n">
        <f aca="false">Y1333+M1334</f>
        <v>2.41040392453064</v>
      </c>
      <c r="Z1334" s="70" t="n">
        <f aca="false">MAX(Z1333,Y1334)</f>
        <v>2.46559848609907</v>
      </c>
      <c r="AA1334" s="70" t="n">
        <f aca="false">Z1334-Y1334</f>
        <v>0.0551945615684328</v>
      </c>
      <c r="AB1334" s="72" t="n">
        <f aca="false">AB1333*(1+F1334)</f>
        <v>13.4561940112996</v>
      </c>
      <c r="AC1334" s="73" t="n">
        <f aca="false">MAX(AC1333,AB1334)</f>
        <v>14.010123659441</v>
      </c>
      <c r="AD1334" s="70" t="n">
        <f aca="false">1-AB1334/AC1334</f>
        <v>0.0395378129134552</v>
      </c>
      <c r="AE1334" s="73" t="n">
        <f aca="false">AE1333*(1+M1334)</f>
        <v>9.52708257710692</v>
      </c>
      <c r="AF1334" s="73" t="n">
        <f aca="false">MAX(AF1333,AE1334)</f>
        <v>10.0884047891803</v>
      </c>
      <c r="AG1334" s="70" t="n">
        <f aca="false">1-AE1334/AF1334</f>
        <v>0.0556403340075494</v>
      </c>
      <c r="AH1334" s="74" t="n">
        <f aca="false">IF(R1334&gt;0,AH1333+1,0)</f>
        <v>66</v>
      </c>
      <c r="AI1334" s="74" t="n">
        <f aca="false">IF(U1334&gt;0,AI1333+1,0)</f>
        <v>66</v>
      </c>
      <c r="AJ1334" s="74" t="n">
        <f aca="false">IF(G1334&gt;0,AJ1333+1,0)</f>
        <v>2</v>
      </c>
      <c r="AK1334" s="74" t="n">
        <f aca="false">IF(G1334&lt;=0,AK1333+1,0)</f>
        <v>0</v>
      </c>
      <c r="AL1334" s="74" t="n">
        <f aca="false">IF(K1334&gt;0,AL1333+1,0)</f>
        <v>2</v>
      </c>
      <c r="AM1334" s="74" t="n">
        <f aca="false">IF(K1334&lt;=0,AM1333+1,0)</f>
        <v>0</v>
      </c>
    </row>
    <row r="1335" customFormat="false" ht="15" hidden="false" customHeight="false" outlineLevel="0" collapsed="false">
      <c r="A1335" s="61" t="n">
        <v>1334</v>
      </c>
      <c r="B1335" s="62" t="n">
        <v>43837.40625</v>
      </c>
      <c r="C1335" s="63" t="n">
        <f aca="false">YEAR(B1335)</f>
        <v>2020</v>
      </c>
      <c r="D1335" s="32" t="s">
        <v>277</v>
      </c>
      <c r="E1335" s="64" t="n">
        <v>12148.75</v>
      </c>
      <c r="F1335" s="65" t="n">
        <v>-0.0058</v>
      </c>
      <c r="G1335" s="66" t="n">
        <v>-70.46275</v>
      </c>
      <c r="H1335" s="67" t="n">
        <f aca="false">E1335+IF(D1335="Long",1,-1)*G1335</f>
        <v>12078.28725</v>
      </c>
      <c r="I1335" s="68" t="n">
        <f aca="false">Assumptions!$B$58</f>
        <v>5.35750011455817</v>
      </c>
      <c r="J1335" s="68" t="n">
        <f aca="false">INDEX(Yearly!$L$5:$L$22,MATCH(C1335,Yearly!$A$5:$A$22,0))</f>
        <v>0.589816526373376</v>
      </c>
      <c r="K1335" s="68" t="n">
        <f aca="false">G1335-I1335-J1335</f>
        <v>-76.4100666409316</v>
      </c>
      <c r="L1335" s="69" t="n">
        <f aca="false">(I1335+J1335)/Assumptions!$B$8</f>
        <v>0.000262239505838301</v>
      </c>
      <c r="M1335" s="70" t="n">
        <f aca="false">F1335-L1335</f>
        <v>-0.0060622395058383</v>
      </c>
      <c r="N1335" s="71" t="n">
        <f aca="false">G1335*Assumptions!$B$7</f>
        <v>-554189.52875</v>
      </c>
      <c r="O1335" s="71" t="n">
        <f aca="false">K1335*Assumptions!$B$7</f>
        <v>-600965.174130927</v>
      </c>
      <c r="P1335" s="68" t="n">
        <f aca="false">P1334+G1335</f>
        <v>17573.64727</v>
      </c>
      <c r="Q1335" s="68" t="n">
        <f aca="false">MAX(Q1334,P1335)</f>
        <v>18064.76125</v>
      </c>
      <c r="R1335" s="68" t="n">
        <f aca="false">Q1335-P1335</f>
        <v>491.113979999987</v>
      </c>
      <c r="S1335" s="68" t="n">
        <f aca="false">S1334+K1335</f>
        <v>9723.14015259316</v>
      </c>
      <c r="T1335" s="68" t="n">
        <f aca="false">MAX(T1334,S1335)</f>
        <v>10603.3523663165</v>
      </c>
      <c r="U1335" s="68" t="n">
        <f aca="false">T1335-S1335</f>
        <v>880.212213723358</v>
      </c>
      <c r="V1335" s="70" t="n">
        <f aca="false">V1334+F1335</f>
        <v>2.75050000000001</v>
      </c>
      <c r="W1335" s="70" t="n">
        <f aca="false">MAX(W1334,V1335)</f>
        <v>2.79460000000001</v>
      </c>
      <c r="X1335" s="70" t="n">
        <f aca="false">W1335-V1335</f>
        <v>0.0440999999999998</v>
      </c>
      <c r="Y1335" s="70" t="n">
        <f aca="false">Y1334+M1335</f>
        <v>2.4043416850248</v>
      </c>
      <c r="Z1335" s="70" t="n">
        <f aca="false">MAX(Z1334,Y1335)</f>
        <v>2.46559848609907</v>
      </c>
      <c r="AA1335" s="70" t="n">
        <f aca="false">Z1335-Y1335</f>
        <v>0.0612568010742711</v>
      </c>
      <c r="AB1335" s="72" t="n">
        <f aca="false">AB1334*(1+F1335)</f>
        <v>13.3781480860341</v>
      </c>
      <c r="AC1335" s="73" t="n">
        <f aca="false">MAX(AC1334,AB1335)</f>
        <v>14.010123659441</v>
      </c>
      <c r="AD1335" s="70" t="n">
        <f aca="false">1-AB1335/AC1335</f>
        <v>0.0451084935985572</v>
      </c>
      <c r="AE1335" s="73" t="n">
        <f aca="false">AE1334*(1+M1335)</f>
        <v>9.46932712073259</v>
      </c>
      <c r="AF1335" s="73" t="n">
        <f aca="false">MAX(AF1334,AE1335)</f>
        <v>10.0884047891803</v>
      </c>
      <c r="AG1335" s="70" t="n">
        <f aca="false">1-AE1335/AF1335</f>
        <v>0.0613652684824492</v>
      </c>
      <c r="AH1335" s="74" t="n">
        <f aca="false">IF(R1335&gt;0,AH1334+1,0)</f>
        <v>67</v>
      </c>
      <c r="AI1335" s="74" t="n">
        <f aca="false">IF(U1335&gt;0,AI1334+1,0)</f>
        <v>67</v>
      </c>
      <c r="AJ1335" s="74" t="n">
        <f aca="false">IF(G1335&gt;0,AJ1334+1,0)</f>
        <v>0</v>
      </c>
      <c r="AK1335" s="74" t="n">
        <f aca="false">IF(G1335&lt;=0,AK1334+1,0)</f>
        <v>1</v>
      </c>
      <c r="AL1335" s="74" t="n">
        <f aca="false">IF(K1335&gt;0,AL1334+1,0)</f>
        <v>0</v>
      </c>
      <c r="AM1335" s="74" t="n">
        <f aca="false">IF(K1335&lt;=0,AM1334+1,0)</f>
        <v>1</v>
      </c>
    </row>
    <row r="1336" customFormat="false" ht="15" hidden="false" customHeight="false" outlineLevel="0" collapsed="false">
      <c r="A1336" s="61" t="n">
        <v>1335</v>
      </c>
      <c r="B1336" s="62" t="n">
        <v>43837.5104166667</v>
      </c>
      <c r="C1336" s="63" t="n">
        <f aca="false">YEAR(B1336)</f>
        <v>2020</v>
      </c>
      <c r="D1336" s="32" t="s">
        <v>276</v>
      </c>
      <c r="E1336" s="64" t="n">
        <v>12078.6</v>
      </c>
      <c r="F1336" s="65" t="n">
        <v>-0.0064</v>
      </c>
      <c r="G1336" s="66" t="n">
        <v>-77.30304</v>
      </c>
      <c r="H1336" s="67" t="n">
        <f aca="false">E1336+IF(D1336="Long",1,-1)*G1336</f>
        <v>12155.90304</v>
      </c>
      <c r="I1336" s="68" t="n">
        <f aca="false">Assumptions!$B$58</f>
        <v>5.35750011455817</v>
      </c>
      <c r="J1336" s="68" t="n">
        <f aca="false">INDEX(Yearly!$L$5:$L$22,MATCH(C1336,Yearly!$A$5:$A$22,0))</f>
        <v>0.589816526373376</v>
      </c>
      <c r="K1336" s="68" t="n">
        <f aca="false">G1336-I1336-J1336</f>
        <v>-83.2503566409315</v>
      </c>
      <c r="L1336" s="69" t="n">
        <f aca="false">(I1336+J1336)/Assumptions!$B$8</f>
        <v>0.000262239505838301</v>
      </c>
      <c r="M1336" s="70" t="n">
        <f aca="false">F1336-L1336</f>
        <v>-0.0066622395058383</v>
      </c>
      <c r="N1336" s="71" t="n">
        <f aca="false">G1336*Assumptions!$B$7</f>
        <v>-607988.4096</v>
      </c>
      <c r="O1336" s="71" t="n">
        <f aca="false">K1336*Assumptions!$B$7</f>
        <v>-654764.054980927</v>
      </c>
      <c r="P1336" s="68" t="n">
        <f aca="false">P1335+G1336</f>
        <v>17496.34423</v>
      </c>
      <c r="Q1336" s="68" t="n">
        <f aca="false">MAX(Q1335,P1336)</f>
        <v>18064.76125</v>
      </c>
      <c r="R1336" s="68" t="n">
        <f aca="false">Q1336-P1336</f>
        <v>568.417019999986</v>
      </c>
      <c r="S1336" s="68" t="n">
        <f aca="false">S1335+K1336</f>
        <v>9639.88979595223</v>
      </c>
      <c r="T1336" s="68" t="n">
        <f aca="false">MAX(T1335,S1336)</f>
        <v>10603.3523663165</v>
      </c>
      <c r="U1336" s="68" t="n">
        <f aca="false">T1336-S1336</f>
        <v>963.462570364291</v>
      </c>
      <c r="V1336" s="70" t="n">
        <f aca="false">V1335+F1336</f>
        <v>2.74410000000001</v>
      </c>
      <c r="W1336" s="70" t="n">
        <f aca="false">MAX(W1335,V1336)</f>
        <v>2.79460000000001</v>
      </c>
      <c r="X1336" s="70" t="n">
        <f aca="false">W1336-V1336</f>
        <v>0.0505</v>
      </c>
      <c r="Y1336" s="70" t="n">
        <f aca="false">Y1335+M1336</f>
        <v>2.39767944551896</v>
      </c>
      <c r="Z1336" s="70" t="n">
        <f aca="false">MAX(Z1335,Y1336)</f>
        <v>2.46559848609907</v>
      </c>
      <c r="AA1336" s="70" t="n">
        <f aca="false">Z1336-Y1336</f>
        <v>0.0679190405801093</v>
      </c>
      <c r="AB1336" s="72" t="n">
        <f aca="false">AB1335*(1+F1336)</f>
        <v>13.2925279382835</v>
      </c>
      <c r="AC1336" s="73" t="n">
        <f aca="false">MAX(AC1335,AB1336)</f>
        <v>14.010123659441</v>
      </c>
      <c r="AD1336" s="70" t="n">
        <f aca="false">1-AB1336/AC1336</f>
        <v>0.0512197992395264</v>
      </c>
      <c r="AE1336" s="73" t="n">
        <f aca="false">AE1335*(1+M1336)</f>
        <v>9.40624019549514</v>
      </c>
      <c r="AF1336" s="73" t="n">
        <f aca="false">MAX(AF1335,AE1336)</f>
        <v>10.0884047891803</v>
      </c>
      <c r="AG1336" s="70" t="n">
        <f aca="false">1-AE1336/AF1336</f>
        <v>0.0676186778723174</v>
      </c>
      <c r="AH1336" s="74" t="n">
        <f aca="false">IF(R1336&gt;0,AH1335+1,0)</f>
        <v>68</v>
      </c>
      <c r="AI1336" s="74" t="n">
        <f aca="false">IF(U1336&gt;0,AI1335+1,0)</f>
        <v>68</v>
      </c>
      <c r="AJ1336" s="74" t="n">
        <f aca="false">IF(G1336&gt;0,AJ1335+1,0)</f>
        <v>0</v>
      </c>
      <c r="AK1336" s="74" t="n">
        <f aca="false">IF(G1336&lt;=0,AK1335+1,0)</f>
        <v>2</v>
      </c>
      <c r="AL1336" s="74" t="n">
        <f aca="false">IF(K1336&gt;0,AL1335+1,0)</f>
        <v>0</v>
      </c>
      <c r="AM1336" s="74" t="n">
        <f aca="false">IF(K1336&lt;=0,AM1335+1,0)</f>
        <v>2</v>
      </c>
    </row>
    <row r="1337" customFormat="false" ht="15" hidden="false" customHeight="false" outlineLevel="0" collapsed="false">
      <c r="A1337" s="61" t="n">
        <v>1336</v>
      </c>
      <c r="B1337" s="62" t="n">
        <v>43839.40625</v>
      </c>
      <c r="C1337" s="63" t="n">
        <f aca="false">YEAR(B1337)</f>
        <v>2020</v>
      </c>
      <c r="D1337" s="32" t="s">
        <v>277</v>
      </c>
      <c r="E1337" s="64" t="n">
        <v>12156.45</v>
      </c>
      <c r="F1337" s="65" t="n">
        <v>0.0127</v>
      </c>
      <c r="G1337" s="66" t="n">
        <v>154.386915</v>
      </c>
      <c r="H1337" s="67" t="n">
        <f aca="false">E1337+IF(D1337="Long",1,-1)*G1337</f>
        <v>12310.836915</v>
      </c>
      <c r="I1337" s="68" t="n">
        <f aca="false">Assumptions!$B$58</f>
        <v>5.35750011455817</v>
      </c>
      <c r="J1337" s="68" t="n">
        <f aca="false">INDEX(Yearly!$L$5:$L$22,MATCH(C1337,Yearly!$A$5:$A$22,0))</f>
        <v>0.589816526373376</v>
      </c>
      <c r="K1337" s="68" t="n">
        <f aca="false">G1337-I1337-J1337</f>
        <v>148.439598359068</v>
      </c>
      <c r="L1337" s="69" t="n">
        <f aca="false">(I1337+J1337)/Assumptions!$B$8</f>
        <v>0.000262239505838301</v>
      </c>
      <c r="M1337" s="70" t="n">
        <f aca="false">F1337-L1337</f>
        <v>0.0124377604941617</v>
      </c>
      <c r="N1337" s="71" t="n">
        <f aca="false">G1337*Assumptions!$B$7</f>
        <v>1214253.086475</v>
      </c>
      <c r="O1337" s="71" t="n">
        <f aca="false">K1337*Assumptions!$B$7</f>
        <v>1167477.44109407</v>
      </c>
      <c r="P1337" s="68" t="n">
        <f aca="false">P1336+G1337</f>
        <v>17650.731145</v>
      </c>
      <c r="Q1337" s="68" t="n">
        <f aca="false">MAX(Q1336,P1337)</f>
        <v>18064.76125</v>
      </c>
      <c r="R1337" s="68" t="n">
        <f aca="false">Q1337-P1337</f>
        <v>414.030104999987</v>
      </c>
      <c r="S1337" s="68" t="n">
        <f aca="false">S1336+K1337</f>
        <v>9788.3293943113</v>
      </c>
      <c r="T1337" s="68" t="n">
        <f aca="false">MAX(T1336,S1337)</f>
        <v>10603.3523663165</v>
      </c>
      <c r="U1337" s="68" t="n">
        <f aca="false">T1337-S1337</f>
        <v>815.022972005221</v>
      </c>
      <c r="V1337" s="70" t="n">
        <f aca="false">V1336+F1337</f>
        <v>2.75680000000001</v>
      </c>
      <c r="W1337" s="70" t="n">
        <f aca="false">MAX(W1336,V1337)</f>
        <v>2.79460000000001</v>
      </c>
      <c r="X1337" s="70" t="n">
        <f aca="false">W1337-V1337</f>
        <v>0.0377999999999998</v>
      </c>
      <c r="Y1337" s="70" t="n">
        <f aca="false">Y1336+M1337</f>
        <v>2.41011720601312</v>
      </c>
      <c r="Z1337" s="70" t="n">
        <f aca="false">MAX(Z1336,Y1337)</f>
        <v>2.46559848609907</v>
      </c>
      <c r="AA1337" s="70" t="n">
        <f aca="false">Z1337-Y1337</f>
        <v>0.0554812800859477</v>
      </c>
      <c r="AB1337" s="72" t="n">
        <f aca="false">AB1336*(1+F1337)</f>
        <v>13.4613430430997</v>
      </c>
      <c r="AC1337" s="73" t="n">
        <f aca="false">MAX(AC1336,AB1337)</f>
        <v>14.010123659441</v>
      </c>
      <c r="AD1337" s="70" t="n">
        <f aca="false">1-AB1337/AC1337</f>
        <v>0.0391702906898684</v>
      </c>
      <c r="AE1337" s="73" t="n">
        <f aca="false">AE1336*(1+M1337)</f>
        <v>9.52323275819727</v>
      </c>
      <c r="AF1337" s="73" t="n">
        <f aca="false">MAX(AF1336,AE1337)</f>
        <v>10.0884047891803</v>
      </c>
      <c r="AG1337" s="70" t="n">
        <f aca="false">1-AE1337/AF1337</f>
        <v>0.0560219422984635</v>
      </c>
      <c r="AH1337" s="74" t="n">
        <f aca="false">IF(R1337&gt;0,AH1336+1,0)</f>
        <v>69</v>
      </c>
      <c r="AI1337" s="74" t="n">
        <f aca="false">IF(U1337&gt;0,AI1336+1,0)</f>
        <v>69</v>
      </c>
      <c r="AJ1337" s="74" t="n">
        <f aca="false">IF(G1337&gt;0,AJ1336+1,0)</f>
        <v>1</v>
      </c>
      <c r="AK1337" s="74" t="n">
        <f aca="false">IF(G1337&lt;=0,AK1336+1,0)</f>
        <v>0</v>
      </c>
      <c r="AL1337" s="74" t="n">
        <f aca="false">IF(K1337&gt;0,AL1336+1,0)</f>
        <v>1</v>
      </c>
      <c r="AM1337" s="74" t="n">
        <f aca="false">IF(K1337&lt;=0,AM1336+1,0)</f>
        <v>0</v>
      </c>
    </row>
    <row r="1338" customFormat="false" ht="15" hidden="false" customHeight="false" outlineLevel="0" collapsed="false">
      <c r="A1338" s="61" t="n">
        <v>1337</v>
      </c>
      <c r="B1338" s="62" t="n">
        <v>43850.4270833333</v>
      </c>
      <c r="C1338" s="63" t="n">
        <f aca="false">YEAR(B1338)</f>
        <v>2020</v>
      </c>
      <c r="D1338" s="32" t="s">
        <v>276</v>
      </c>
      <c r="E1338" s="64" t="n">
        <v>12311.05</v>
      </c>
      <c r="F1338" s="65" t="n">
        <v>0.0076</v>
      </c>
      <c r="G1338" s="66" t="n">
        <v>93.56398</v>
      </c>
      <c r="H1338" s="67" t="n">
        <f aca="false">E1338+IF(D1338="Long",1,-1)*G1338</f>
        <v>12217.48602</v>
      </c>
      <c r="I1338" s="68" t="n">
        <f aca="false">Assumptions!$B$58</f>
        <v>5.35750011455817</v>
      </c>
      <c r="J1338" s="68" t="n">
        <f aca="false">INDEX(Yearly!$L$5:$L$22,MATCH(C1338,Yearly!$A$5:$A$22,0))</f>
        <v>0.589816526373376</v>
      </c>
      <c r="K1338" s="68" t="n">
        <f aca="false">G1338-I1338-J1338</f>
        <v>87.6166633590685</v>
      </c>
      <c r="L1338" s="69" t="n">
        <f aca="false">(I1338+J1338)/Assumptions!$B$8</f>
        <v>0.000262239505838301</v>
      </c>
      <c r="M1338" s="70" t="n">
        <f aca="false">F1338-L1338</f>
        <v>0.0073377604941617</v>
      </c>
      <c r="N1338" s="71" t="n">
        <f aca="false">G1338*Assumptions!$B$7</f>
        <v>735880.7027</v>
      </c>
      <c r="O1338" s="71" t="n">
        <f aca="false">K1338*Assumptions!$B$7</f>
        <v>689105.057319073</v>
      </c>
      <c r="P1338" s="68" t="n">
        <f aca="false">P1337+G1338</f>
        <v>17744.295125</v>
      </c>
      <c r="Q1338" s="68" t="n">
        <f aca="false">MAX(Q1337,P1338)</f>
        <v>18064.76125</v>
      </c>
      <c r="R1338" s="68" t="n">
        <f aca="false">Q1338-P1338</f>
        <v>320.466124999988</v>
      </c>
      <c r="S1338" s="68" t="n">
        <f aca="false">S1337+K1338</f>
        <v>9875.94605767036</v>
      </c>
      <c r="T1338" s="68" t="n">
        <f aca="false">MAX(T1337,S1338)</f>
        <v>10603.3523663165</v>
      </c>
      <c r="U1338" s="68" t="n">
        <f aca="false">T1338-S1338</f>
        <v>727.406308646152</v>
      </c>
      <c r="V1338" s="70" t="n">
        <f aca="false">V1337+F1338</f>
        <v>2.76440000000001</v>
      </c>
      <c r="W1338" s="70" t="n">
        <f aca="false">MAX(W1337,V1338)</f>
        <v>2.79460000000001</v>
      </c>
      <c r="X1338" s="70" t="n">
        <f aca="false">W1338-V1338</f>
        <v>0.0301999999999998</v>
      </c>
      <c r="Y1338" s="70" t="n">
        <f aca="false">Y1337+M1338</f>
        <v>2.41745496650728</v>
      </c>
      <c r="Z1338" s="70" t="n">
        <f aca="false">MAX(Z1337,Y1338)</f>
        <v>2.46559848609907</v>
      </c>
      <c r="AA1338" s="70" t="n">
        <f aca="false">Z1338-Y1338</f>
        <v>0.0481435195917861</v>
      </c>
      <c r="AB1338" s="72" t="n">
        <f aca="false">AB1337*(1+F1338)</f>
        <v>13.5636492502272</v>
      </c>
      <c r="AC1338" s="73" t="n">
        <f aca="false">MAX(AC1337,AB1338)</f>
        <v>14.010123659441</v>
      </c>
      <c r="AD1338" s="70" t="n">
        <f aca="false">1-AB1338/AC1338</f>
        <v>0.0318679848991114</v>
      </c>
      <c r="AE1338" s="73" t="n">
        <f aca="false">AE1337*(1+M1338)</f>
        <v>9.59311195930708</v>
      </c>
      <c r="AF1338" s="73" t="n">
        <f aca="false">MAX(AF1337,AE1338)</f>
        <v>10.0884047891803</v>
      </c>
      <c r="AG1338" s="70" t="n">
        <f aca="false">1-AE1338/AF1338</f>
        <v>0.0490952573993055</v>
      </c>
      <c r="AH1338" s="74" t="n">
        <f aca="false">IF(R1338&gt;0,AH1337+1,0)</f>
        <v>70</v>
      </c>
      <c r="AI1338" s="74" t="n">
        <f aca="false">IF(U1338&gt;0,AI1337+1,0)</f>
        <v>70</v>
      </c>
      <c r="AJ1338" s="74" t="n">
        <f aca="false">IF(G1338&gt;0,AJ1337+1,0)</f>
        <v>2</v>
      </c>
      <c r="AK1338" s="74" t="n">
        <f aca="false">IF(G1338&lt;=0,AK1337+1,0)</f>
        <v>0</v>
      </c>
      <c r="AL1338" s="74" t="n">
        <f aca="false">IF(K1338&gt;0,AL1337+1,0)</f>
        <v>2</v>
      </c>
      <c r="AM1338" s="74" t="n">
        <f aca="false">IF(K1338&lt;=0,AM1337+1,0)</f>
        <v>0</v>
      </c>
    </row>
    <row r="1339" customFormat="false" ht="15" hidden="false" customHeight="false" outlineLevel="0" collapsed="false">
      <c r="A1339" s="61" t="n">
        <v>1338</v>
      </c>
      <c r="B1339" s="62" t="n">
        <v>43854.40625</v>
      </c>
      <c r="C1339" s="63" t="n">
        <f aca="false">YEAR(B1339)</f>
        <v>2020</v>
      </c>
      <c r="D1339" s="32" t="s">
        <v>277</v>
      </c>
      <c r="E1339" s="64" t="n">
        <v>12217.3</v>
      </c>
      <c r="F1339" s="65" t="n">
        <v>-0.0017</v>
      </c>
      <c r="G1339" s="66" t="n">
        <v>-20.76941</v>
      </c>
      <c r="H1339" s="67" t="n">
        <f aca="false">E1339+IF(D1339="Long",1,-1)*G1339</f>
        <v>12196.53059</v>
      </c>
      <c r="I1339" s="68" t="n">
        <f aca="false">Assumptions!$B$58</f>
        <v>5.35750011455817</v>
      </c>
      <c r="J1339" s="68" t="n">
        <f aca="false">INDEX(Yearly!$L$5:$L$22,MATCH(C1339,Yearly!$A$5:$A$22,0))</f>
        <v>0.589816526373376</v>
      </c>
      <c r="K1339" s="68" t="n">
        <f aca="false">G1339-I1339-J1339</f>
        <v>-26.7167266409315</v>
      </c>
      <c r="L1339" s="69" t="n">
        <f aca="false">(I1339+J1339)/Assumptions!$B$8</f>
        <v>0.000262239505838301</v>
      </c>
      <c r="M1339" s="70" t="n">
        <f aca="false">F1339-L1339</f>
        <v>-0.0019622395058383</v>
      </c>
      <c r="N1339" s="71" t="n">
        <f aca="false">G1339*Assumptions!$B$7</f>
        <v>-163351.40965</v>
      </c>
      <c r="O1339" s="71" t="n">
        <f aca="false">K1339*Assumptions!$B$7</f>
        <v>-210127.055030927</v>
      </c>
      <c r="P1339" s="68" t="n">
        <f aca="false">P1338+G1339</f>
        <v>17723.525715</v>
      </c>
      <c r="Q1339" s="68" t="n">
        <f aca="false">MAX(Q1338,P1339)</f>
        <v>18064.76125</v>
      </c>
      <c r="R1339" s="68" t="n">
        <f aca="false">Q1339-P1339</f>
        <v>341.235534999989</v>
      </c>
      <c r="S1339" s="68" t="n">
        <f aca="false">S1338+K1339</f>
        <v>9849.22933102943</v>
      </c>
      <c r="T1339" s="68" t="n">
        <f aca="false">MAX(T1338,S1339)</f>
        <v>10603.3523663165</v>
      </c>
      <c r="U1339" s="68" t="n">
        <f aca="false">T1339-S1339</f>
        <v>754.123035287084</v>
      </c>
      <c r="V1339" s="70" t="n">
        <f aca="false">V1338+F1339</f>
        <v>2.76270000000001</v>
      </c>
      <c r="W1339" s="70" t="n">
        <f aca="false">MAX(W1338,V1339)</f>
        <v>2.79460000000001</v>
      </c>
      <c r="X1339" s="70" t="n">
        <f aca="false">W1339-V1339</f>
        <v>0.0318999999999998</v>
      </c>
      <c r="Y1339" s="70" t="n">
        <f aca="false">Y1338+M1339</f>
        <v>2.41549272700144</v>
      </c>
      <c r="Z1339" s="70" t="n">
        <f aca="false">MAX(Z1338,Y1339)</f>
        <v>2.46559848609907</v>
      </c>
      <c r="AA1339" s="70" t="n">
        <f aca="false">Z1339-Y1339</f>
        <v>0.0501057590976246</v>
      </c>
      <c r="AB1339" s="72" t="n">
        <f aca="false">AB1338*(1+F1339)</f>
        <v>13.5405910465018</v>
      </c>
      <c r="AC1339" s="73" t="n">
        <f aca="false">MAX(AC1338,AB1339)</f>
        <v>14.010123659441</v>
      </c>
      <c r="AD1339" s="70" t="n">
        <f aca="false">1-AB1339/AC1339</f>
        <v>0.033513809324783</v>
      </c>
      <c r="AE1339" s="73" t="n">
        <f aca="false">AE1338*(1+M1339)</f>
        <v>9.57428797603659</v>
      </c>
      <c r="AF1339" s="73" t="n">
        <f aca="false">MAX(AF1338,AE1339)</f>
        <v>10.0884047891803</v>
      </c>
      <c r="AG1339" s="70" t="n">
        <f aca="false">1-AE1339/AF1339</f>
        <v>0.0509611602515255</v>
      </c>
      <c r="AH1339" s="74" t="n">
        <f aca="false">IF(R1339&gt;0,AH1338+1,0)</f>
        <v>71</v>
      </c>
      <c r="AI1339" s="74" t="n">
        <f aca="false">IF(U1339&gt;0,AI1338+1,0)</f>
        <v>71</v>
      </c>
      <c r="AJ1339" s="74" t="n">
        <f aca="false">IF(G1339&gt;0,AJ1338+1,0)</f>
        <v>0</v>
      </c>
      <c r="AK1339" s="74" t="n">
        <f aca="false">IF(G1339&lt;=0,AK1338+1,0)</f>
        <v>1</v>
      </c>
      <c r="AL1339" s="74" t="n">
        <f aca="false">IF(K1339&gt;0,AL1338+1,0)</f>
        <v>0</v>
      </c>
      <c r="AM1339" s="74" t="n">
        <f aca="false">IF(K1339&lt;=0,AM1338+1,0)</f>
        <v>1</v>
      </c>
    </row>
    <row r="1340" customFormat="false" ht="15" hidden="false" customHeight="false" outlineLevel="0" collapsed="false">
      <c r="A1340" s="61" t="n">
        <v>1339</v>
      </c>
      <c r="B1340" s="62" t="n">
        <v>43857.40625</v>
      </c>
      <c r="C1340" s="63" t="n">
        <f aca="false">YEAR(B1340)</f>
        <v>2020</v>
      </c>
      <c r="D1340" s="32" t="s">
        <v>276</v>
      </c>
      <c r="E1340" s="64" t="n">
        <v>12196.8</v>
      </c>
      <c r="F1340" s="65" t="n">
        <v>0.0235</v>
      </c>
      <c r="G1340" s="66" t="n">
        <v>286.6248</v>
      </c>
      <c r="H1340" s="67" t="n">
        <f aca="false">E1340+IF(D1340="Long",1,-1)*G1340</f>
        <v>11910.1752</v>
      </c>
      <c r="I1340" s="68" t="n">
        <f aca="false">Assumptions!$B$58</f>
        <v>5.35750011455817</v>
      </c>
      <c r="J1340" s="68" t="n">
        <f aca="false">INDEX(Yearly!$L$5:$L$22,MATCH(C1340,Yearly!$A$5:$A$22,0))</f>
        <v>0.589816526373376</v>
      </c>
      <c r="K1340" s="68" t="n">
        <f aca="false">G1340-I1340-J1340</f>
        <v>280.677483359068</v>
      </c>
      <c r="L1340" s="69" t="n">
        <f aca="false">(I1340+J1340)/Assumptions!$B$8</f>
        <v>0.000262239505838301</v>
      </c>
      <c r="M1340" s="70" t="n">
        <f aca="false">F1340-L1340</f>
        <v>0.0232377604941617</v>
      </c>
      <c r="N1340" s="71" t="n">
        <f aca="false">G1340*Assumptions!$B$7</f>
        <v>2254304.052</v>
      </c>
      <c r="O1340" s="71" t="n">
        <f aca="false">K1340*Assumptions!$B$7</f>
        <v>2207528.40661907</v>
      </c>
      <c r="P1340" s="68" t="n">
        <f aca="false">P1339+G1340</f>
        <v>18010.150515</v>
      </c>
      <c r="Q1340" s="68" t="n">
        <f aca="false">MAX(Q1339,P1340)</f>
        <v>18064.76125</v>
      </c>
      <c r="R1340" s="68" t="n">
        <f aca="false">Q1340-P1340</f>
        <v>54.6107349999875</v>
      </c>
      <c r="S1340" s="68" t="n">
        <f aca="false">S1339+K1340</f>
        <v>10129.9068143885</v>
      </c>
      <c r="T1340" s="68" t="n">
        <f aca="false">MAX(T1339,S1340)</f>
        <v>10603.3523663165</v>
      </c>
      <c r="U1340" s="68" t="n">
        <f aca="false">T1340-S1340</f>
        <v>473.445551928016</v>
      </c>
      <c r="V1340" s="70" t="n">
        <f aca="false">V1339+F1340</f>
        <v>2.78620000000001</v>
      </c>
      <c r="W1340" s="70" t="n">
        <f aca="false">MAX(W1339,V1340)</f>
        <v>2.79460000000001</v>
      </c>
      <c r="X1340" s="70" t="n">
        <f aca="false">W1340-V1340</f>
        <v>0.00839999999999996</v>
      </c>
      <c r="Y1340" s="70" t="n">
        <f aca="false">Y1339+M1340</f>
        <v>2.43873048749561</v>
      </c>
      <c r="Z1340" s="70" t="n">
        <f aca="false">MAX(Z1339,Y1340)</f>
        <v>2.46559848609907</v>
      </c>
      <c r="AA1340" s="70" t="n">
        <f aca="false">Z1340-Y1340</f>
        <v>0.0268679986034628</v>
      </c>
      <c r="AB1340" s="72" t="n">
        <f aca="false">AB1339*(1+F1340)</f>
        <v>13.8587949360946</v>
      </c>
      <c r="AC1340" s="73" t="n">
        <f aca="false">MAX(AC1339,AB1340)</f>
        <v>14.010123659441</v>
      </c>
      <c r="AD1340" s="70" t="n">
        <f aca="false">1-AB1340/AC1340</f>
        <v>0.0108013838439153</v>
      </c>
      <c r="AE1340" s="73" t="n">
        <f aca="false">AE1339*(1+M1340)</f>
        <v>9.79677298692586</v>
      </c>
      <c r="AF1340" s="73" t="n">
        <f aca="false">MAX(AF1339,AE1340)</f>
        <v>10.0884047891803</v>
      </c>
      <c r="AG1340" s="70" t="n">
        <f aca="false">1-AE1340/AF1340</f>
        <v>0.0289076229937935</v>
      </c>
      <c r="AH1340" s="74" t="n">
        <f aca="false">IF(R1340&gt;0,AH1339+1,0)</f>
        <v>72</v>
      </c>
      <c r="AI1340" s="74" t="n">
        <f aca="false">IF(U1340&gt;0,AI1339+1,0)</f>
        <v>72</v>
      </c>
      <c r="AJ1340" s="74" t="n">
        <f aca="false">IF(G1340&gt;0,AJ1339+1,0)</f>
        <v>1</v>
      </c>
      <c r="AK1340" s="74" t="n">
        <f aca="false">IF(G1340&lt;=0,AK1339+1,0)</f>
        <v>0</v>
      </c>
      <c r="AL1340" s="74" t="n">
        <f aca="false">IF(K1340&gt;0,AL1339+1,0)</f>
        <v>1</v>
      </c>
      <c r="AM1340" s="74" t="n">
        <f aca="false">IF(K1340&lt;=0,AM1339+1,0)</f>
        <v>0</v>
      </c>
    </row>
    <row r="1341" customFormat="false" ht="15" hidden="false" customHeight="false" outlineLevel="0" collapsed="false">
      <c r="A1341" s="61" t="n">
        <v>1340</v>
      </c>
      <c r="B1341" s="62" t="n">
        <v>43865.46875</v>
      </c>
      <c r="C1341" s="63" t="n">
        <f aca="false">YEAR(B1341)</f>
        <v>2020</v>
      </c>
      <c r="D1341" s="32" t="s">
        <v>277</v>
      </c>
      <c r="E1341" s="64" t="n">
        <v>11910.25</v>
      </c>
      <c r="F1341" s="65" t="n">
        <v>0.0095</v>
      </c>
      <c r="G1341" s="66" t="n">
        <v>113.147375</v>
      </c>
      <c r="H1341" s="67" t="n">
        <f aca="false">E1341+IF(D1341="Long",1,-1)*G1341</f>
        <v>12023.397375</v>
      </c>
      <c r="I1341" s="68" t="n">
        <f aca="false">Assumptions!$B$58</f>
        <v>5.35750011455817</v>
      </c>
      <c r="J1341" s="68" t="n">
        <f aca="false">INDEX(Yearly!$L$5:$L$22,MATCH(C1341,Yearly!$A$5:$A$22,0))</f>
        <v>0.589816526373376</v>
      </c>
      <c r="K1341" s="68" t="n">
        <f aca="false">G1341-I1341-J1341</f>
        <v>107.200058359068</v>
      </c>
      <c r="L1341" s="69" t="n">
        <f aca="false">(I1341+J1341)/Assumptions!$B$8</f>
        <v>0.000262239505838301</v>
      </c>
      <c r="M1341" s="70" t="n">
        <f aca="false">F1341-L1341</f>
        <v>0.0092377604941617</v>
      </c>
      <c r="N1341" s="71" t="n">
        <f aca="false">G1341*Assumptions!$B$7</f>
        <v>889904.104375</v>
      </c>
      <c r="O1341" s="71" t="n">
        <f aca="false">K1341*Assumptions!$B$7</f>
        <v>843128.458994073</v>
      </c>
      <c r="P1341" s="68" t="n">
        <f aca="false">P1340+G1341</f>
        <v>18123.29789</v>
      </c>
      <c r="Q1341" s="68" t="n">
        <f aca="false">MAX(Q1340,P1341)</f>
        <v>18123.29789</v>
      </c>
      <c r="R1341" s="68" t="n">
        <f aca="false">Q1341-P1341</f>
        <v>0</v>
      </c>
      <c r="S1341" s="68" t="n">
        <f aca="false">S1340+K1341</f>
        <v>10237.1068727476</v>
      </c>
      <c r="T1341" s="68" t="n">
        <f aca="false">MAX(T1340,S1341)</f>
        <v>10603.3523663165</v>
      </c>
      <c r="U1341" s="68" t="n">
        <f aca="false">T1341-S1341</f>
        <v>366.245493568948</v>
      </c>
      <c r="V1341" s="70" t="n">
        <f aca="false">V1340+F1341</f>
        <v>2.79570000000001</v>
      </c>
      <c r="W1341" s="70" t="n">
        <f aca="false">MAX(W1340,V1341)</f>
        <v>2.79570000000001</v>
      </c>
      <c r="X1341" s="70" t="n">
        <f aca="false">W1341-V1341</f>
        <v>0</v>
      </c>
      <c r="Y1341" s="70" t="n">
        <f aca="false">Y1340+M1341</f>
        <v>2.44796824798977</v>
      </c>
      <c r="Z1341" s="70" t="n">
        <f aca="false">MAX(Z1340,Y1341)</f>
        <v>2.46559848609907</v>
      </c>
      <c r="AA1341" s="70" t="n">
        <f aca="false">Z1341-Y1341</f>
        <v>0.0176302381093012</v>
      </c>
      <c r="AB1341" s="72" t="n">
        <f aca="false">AB1340*(1+F1341)</f>
        <v>13.9904534879875</v>
      </c>
      <c r="AC1341" s="73" t="n">
        <f aca="false">MAX(AC1340,AB1341)</f>
        <v>14.010123659441</v>
      </c>
      <c r="AD1341" s="70" t="n">
        <f aca="false">1-AB1341/AC1341</f>
        <v>0.00140399699043248</v>
      </c>
      <c r="AE1341" s="73" t="n">
        <f aca="false">AE1340*(1+M1341)</f>
        <v>9.88727322939476</v>
      </c>
      <c r="AF1341" s="73" t="n">
        <f aca="false">MAX(AF1340,AE1341)</f>
        <v>10.0884047891803</v>
      </c>
      <c r="AG1341" s="70" t="n">
        <f aca="false">1-AE1341/AF1341</f>
        <v>0.0199369041973039</v>
      </c>
      <c r="AH1341" s="74" t="n">
        <f aca="false">IF(R1341&gt;0,AH1340+1,0)</f>
        <v>0</v>
      </c>
      <c r="AI1341" s="74" t="n">
        <f aca="false">IF(U1341&gt;0,AI1340+1,0)</f>
        <v>73</v>
      </c>
      <c r="AJ1341" s="74" t="n">
        <f aca="false">IF(G1341&gt;0,AJ1340+1,0)</f>
        <v>2</v>
      </c>
      <c r="AK1341" s="74" t="n">
        <f aca="false">IF(G1341&lt;=0,AK1340+1,0)</f>
        <v>0</v>
      </c>
      <c r="AL1341" s="74" t="n">
        <f aca="false">IF(K1341&gt;0,AL1340+1,0)</f>
        <v>2</v>
      </c>
      <c r="AM1341" s="74" t="n">
        <f aca="false">IF(K1341&lt;=0,AM1340+1,0)</f>
        <v>0</v>
      </c>
    </row>
    <row r="1342" customFormat="false" ht="15" hidden="false" customHeight="false" outlineLevel="0" collapsed="false">
      <c r="A1342" s="61" t="n">
        <v>1341</v>
      </c>
      <c r="B1342" s="62" t="n">
        <v>43871.4270833333</v>
      </c>
      <c r="C1342" s="63" t="n">
        <f aca="false">YEAR(B1342)</f>
        <v>2020</v>
      </c>
      <c r="D1342" s="32" t="s">
        <v>276</v>
      </c>
      <c r="E1342" s="64" t="n">
        <v>12023.8</v>
      </c>
      <c r="F1342" s="65" t="n">
        <v>-0.0101</v>
      </c>
      <c r="G1342" s="66" t="n">
        <v>-121.44038</v>
      </c>
      <c r="H1342" s="67" t="n">
        <f aca="false">E1342+IF(D1342="Long",1,-1)*G1342</f>
        <v>12145.24038</v>
      </c>
      <c r="I1342" s="68" t="n">
        <f aca="false">Assumptions!$B$58</f>
        <v>5.35750011455817</v>
      </c>
      <c r="J1342" s="68" t="n">
        <f aca="false">INDEX(Yearly!$L$5:$L$22,MATCH(C1342,Yearly!$A$5:$A$22,0))</f>
        <v>0.589816526373376</v>
      </c>
      <c r="K1342" s="68" t="n">
        <f aca="false">G1342-I1342-J1342</f>
        <v>-127.387696640932</v>
      </c>
      <c r="L1342" s="69" t="n">
        <f aca="false">(I1342+J1342)/Assumptions!$B$8</f>
        <v>0.000262239505838301</v>
      </c>
      <c r="M1342" s="70" t="n">
        <f aca="false">F1342-L1342</f>
        <v>-0.0103622395058383</v>
      </c>
      <c r="N1342" s="71" t="n">
        <f aca="false">G1342*Assumptions!$B$7</f>
        <v>-955128.5887</v>
      </c>
      <c r="O1342" s="71" t="n">
        <f aca="false">K1342*Assumptions!$B$7</f>
        <v>-1001904.23408093</v>
      </c>
      <c r="P1342" s="68" t="n">
        <f aca="false">P1341+G1342</f>
        <v>18001.85751</v>
      </c>
      <c r="Q1342" s="68" t="n">
        <f aca="false">MAX(Q1341,P1342)</f>
        <v>18123.29789</v>
      </c>
      <c r="R1342" s="68" t="n">
        <f aca="false">Q1342-P1342</f>
        <v>121.44038</v>
      </c>
      <c r="S1342" s="68" t="n">
        <f aca="false">S1341+K1342</f>
        <v>10109.7191761066</v>
      </c>
      <c r="T1342" s="68" t="n">
        <f aca="false">MAX(T1341,S1342)</f>
        <v>10603.3523663165</v>
      </c>
      <c r="U1342" s="68" t="n">
        <f aca="false">T1342-S1342</f>
        <v>493.633190209879</v>
      </c>
      <c r="V1342" s="70" t="n">
        <f aca="false">V1341+F1342</f>
        <v>2.78560000000001</v>
      </c>
      <c r="W1342" s="70" t="n">
        <f aca="false">MAX(W1341,V1342)</f>
        <v>2.79570000000001</v>
      </c>
      <c r="X1342" s="70" t="n">
        <f aca="false">W1342-V1342</f>
        <v>0.0101</v>
      </c>
      <c r="Y1342" s="70" t="n">
        <f aca="false">Y1341+M1342</f>
        <v>2.43760600848393</v>
      </c>
      <c r="Z1342" s="70" t="n">
        <f aca="false">MAX(Z1341,Y1342)</f>
        <v>2.46559848609907</v>
      </c>
      <c r="AA1342" s="70" t="n">
        <f aca="false">Z1342-Y1342</f>
        <v>0.0279924776151397</v>
      </c>
      <c r="AB1342" s="72" t="n">
        <f aca="false">AB1341*(1+F1342)</f>
        <v>13.8491499077589</v>
      </c>
      <c r="AC1342" s="73" t="n">
        <f aca="false">MAX(AC1341,AB1342)</f>
        <v>14.010123659441</v>
      </c>
      <c r="AD1342" s="70" t="n">
        <f aca="false">1-AB1342/AC1342</f>
        <v>0.0114898166208292</v>
      </c>
      <c r="AE1342" s="73" t="n">
        <f aca="false">AE1341*(1+M1342)</f>
        <v>9.78481893613211</v>
      </c>
      <c r="AF1342" s="73" t="n">
        <f aca="false">MAX(AF1341,AE1342)</f>
        <v>10.0884047891803</v>
      </c>
      <c r="AG1342" s="70" t="n">
        <f aca="false">1-AE1342/AF1342</f>
        <v>0.0300925527268447</v>
      </c>
      <c r="AH1342" s="74" t="n">
        <f aca="false">IF(R1342&gt;0,AH1341+1,0)</f>
        <v>1</v>
      </c>
      <c r="AI1342" s="74" t="n">
        <f aca="false">IF(U1342&gt;0,AI1341+1,0)</f>
        <v>74</v>
      </c>
      <c r="AJ1342" s="74" t="n">
        <f aca="false">IF(G1342&gt;0,AJ1341+1,0)</f>
        <v>0</v>
      </c>
      <c r="AK1342" s="74" t="n">
        <f aca="false">IF(G1342&lt;=0,AK1341+1,0)</f>
        <v>1</v>
      </c>
      <c r="AL1342" s="74" t="n">
        <f aca="false">IF(K1342&gt;0,AL1341+1,0)</f>
        <v>0</v>
      </c>
      <c r="AM1342" s="74" t="n">
        <f aca="false">IF(K1342&lt;=0,AM1341+1,0)</f>
        <v>1</v>
      </c>
    </row>
    <row r="1343" customFormat="false" ht="15" hidden="false" customHeight="false" outlineLevel="0" collapsed="false">
      <c r="A1343" s="61" t="n">
        <v>1342</v>
      </c>
      <c r="B1343" s="62" t="n">
        <v>43872.40625</v>
      </c>
      <c r="C1343" s="63" t="n">
        <f aca="false">YEAR(B1343)</f>
        <v>2020</v>
      </c>
      <c r="D1343" s="32" t="s">
        <v>277</v>
      </c>
      <c r="E1343" s="64" t="n">
        <v>12145.05</v>
      </c>
      <c r="F1343" s="65" t="n">
        <v>-0.0019</v>
      </c>
      <c r="G1343" s="66" t="n">
        <v>-23.075595</v>
      </c>
      <c r="H1343" s="67" t="n">
        <f aca="false">E1343+IF(D1343="Long",1,-1)*G1343</f>
        <v>12121.974405</v>
      </c>
      <c r="I1343" s="68" t="n">
        <f aca="false">Assumptions!$B$58</f>
        <v>5.35750011455817</v>
      </c>
      <c r="J1343" s="68" t="n">
        <f aca="false">INDEX(Yearly!$L$5:$L$22,MATCH(C1343,Yearly!$A$5:$A$22,0))</f>
        <v>0.589816526373376</v>
      </c>
      <c r="K1343" s="68" t="n">
        <f aca="false">G1343-I1343-J1343</f>
        <v>-29.0229116409315</v>
      </c>
      <c r="L1343" s="69" t="n">
        <f aca="false">(I1343+J1343)/Assumptions!$B$8</f>
        <v>0.000262239505838301</v>
      </c>
      <c r="M1343" s="70" t="n">
        <f aca="false">F1343-L1343</f>
        <v>-0.0021622395058383</v>
      </c>
      <c r="N1343" s="71" t="n">
        <f aca="false">G1343*Assumptions!$B$7</f>
        <v>-181489.554675</v>
      </c>
      <c r="O1343" s="71" t="n">
        <f aca="false">K1343*Assumptions!$B$7</f>
        <v>-228265.200055927</v>
      </c>
      <c r="P1343" s="68" t="n">
        <f aca="false">P1342+G1343</f>
        <v>17978.781915</v>
      </c>
      <c r="Q1343" s="68" t="n">
        <f aca="false">MAX(Q1342,P1343)</f>
        <v>18123.29789</v>
      </c>
      <c r="R1343" s="68" t="n">
        <f aca="false">Q1343-P1343</f>
        <v>144.515974999998</v>
      </c>
      <c r="S1343" s="68" t="n">
        <f aca="false">S1342+K1343</f>
        <v>10080.6962644657</v>
      </c>
      <c r="T1343" s="68" t="n">
        <f aca="false">MAX(T1342,S1343)</f>
        <v>10603.3523663165</v>
      </c>
      <c r="U1343" s="68" t="n">
        <f aca="false">T1343-S1343</f>
        <v>522.656101850811</v>
      </c>
      <c r="V1343" s="70" t="n">
        <f aca="false">V1342+F1343</f>
        <v>2.78370000000001</v>
      </c>
      <c r="W1343" s="70" t="n">
        <f aca="false">MAX(W1342,V1343)</f>
        <v>2.79570000000001</v>
      </c>
      <c r="X1343" s="70" t="n">
        <f aca="false">W1343-V1343</f>
        <v>0.012</v>
      </c>
      <c r="Y1343" s="70" t="n">
        <f aca="false">Y1342+M1343</f>
        <v>2.43544376897809</v>
      </c>
      <c r="Z1343" s="70" t="n">
        <f aca="false">MAX(Z1342,Y1343)</f>
        <v>2.46559848609907</v>
      </c>
      <c r="AA1343" s="70" t="n">
        <f aca="false">Z1343-Y1343</f>
        <v>0.0301547171209782</v>
      </c>
      <c r="AB1343" s="72" t="n">
        <f aca="false">AB1342*(1+F1343)</f>
        <v>13.8228365229341</v>
      </c>
      <c r="AC1343" s="73" t="n">
        <f aca="false">MAX(AC1342,AB1343)</f>
        <v>14.010123659441</v>
      </c>
      <c r="AD1343" s="70" t="n">
        <f aca="false">1-AB1343/AC1343</f>
        <v>0.0133679859692496</v>
      </c>
      <c r="AE1343" s="73" t="n">
        <f aca="false">AE1342*(1+M1343)</f>
        <v>9.76366181407093</v>
      </c>
      <c r="AF1343" s="73" t="n">
        <f aca="false">MAX(AF1342,AE1343)</f>
        <v>10.0884047891803</v>
      </c>
      <c r="AG1343" s="70" t="n">
        <f aca="false">1-AE1343/AF1343</f>
        <v>0.0321897249263455</v>
      </c>
      <c r="AH1343" s="74" t="n">
        <f aca="false">IF(R1343&gt;0,AH1342+1,0)</f>
        <v>2</v>
      </c>
      <c r="AI1343" s="74" t="n">
        <f aca="false">IF(U1343&gt;0,AI1342+1,0)</f>
        <v>75</v>
      </c>
      <c r="AJ1343" s="74" t="n">
        <f aca="false">IF(G1343&gt;0,AJ1342+1,0)</f>
        <v>0</v>
      </c>
      <c r="AK1343" s="74" t="n">
        <f aca="false">IF(G1343&lt;=0,AK1342+1,0)</f>
        <v>2</v>
      </c>
      <c r="AL1343" s="74" t="n">
        <f aca="false">IF(K1343&gt;0,AL1342+1,0)</f>
        <v>0</v>
      </c>
      <c r="AM1343" s="74" t="n">
        <f aca="false">IF(K1343&lt;=0,AM1342+1,0)</f>
        <v>2</v>
      </c>
    </row>
    <row r="1344" customFormat="false" ht="15" hidden="false" customHeight="false" outlineLevel="0" collapsed="false">
      <c r="A1344" s="61" t="n">
        <v>1343</v>
      </c>
      <c r="B1344" s="62" t="n">
        <v>43875.46875</v>
      </c>
      <c r="C1344" s="63" t="n">
        <f aca="false">YEAR(B1344)</f>
        <v>2020</v>
      </c>
      <c r="D1344" s="32" t="s">
        <v>276</v>
      </c>
      <c r="E1344" s="64" t="n">
        <v>12122.15</v>
      </c>
      <c r="F1344" s="65" t="n">
        <v>0.003</v>
      </c>
      <c r="G1344" s="66" t="n">
        <v>36.36645</v>
      </c>
      <c r="H1344" s="67" t="n">
        <f aca="false">E1344+IF(D1344="Long",1,-1)*G1344</f>
        <v>12085.78355</v>
      </c>
      <c r="I1344" s="68" t="n">
        <f aca="false">Assumptions!$B$58</f>
        <v>5.35750011455817</v>
      </c>
      <c r="J1344" s="68" t="n">
        <f aca="false">INDEX(Yearly!$L$5:$L$22,MATCH(C1344,Yearly!$A$5:$A$22,0))</f>
        <v>0.589816526373376</v>
      </c>
      <c r="K1344" s="68" t="n">
        <f aca="false">G1344-I1344-J1344</f>
        <v>30.4191333590685</v>
      </c>
      <c r="L1344" s="69" t="n">
        <f aca="false">(I1344+J1344)/Assumptions!$B$8</f>
        <v>0.000262239505838301</v>
      </c>
      <c r="M1344" s="70" t="n">
        <f aca="false">F1344-L1344</f>
        <v>0.0027377604941617</v>
      </c>
      <c r="N1344" s="71" t="n">
        <f aca="false">G1344*Assumptions!$B$7</f>
        <v>286022.12925</v>
      </c>
      <c r="O1344" s="71" t="n">
        <f aca="false">K1344*Assumptions!$B$7</f>
        <v>239246.483869073</v>
      </c>
      <c r="P1344" s="68" t="n">
        <f aca="false">P1343+G1344</f>
        <v>18015.148365</v>
      </c>
      <c r="Q1344" s="68" t="n">
        <f aca="false">MAX(Q1343,P1344)</f>
        <v>18123.29789</v>
      </c>
      <c r="R1344" s="68" t="n">
        <f aca="false">Q1344-P1344</f>
        <v>108.149524999997</v>
      </c>
      <c r="S1344" s="68" t="n">
        <f aca="false">S1343+K1344</f>
        <v>10111.1153978248</v>
      </c>
      <c r="T1344" s="68" t="n">
        <f aca="false">MAX(T1343,S1344)</f>
        <v>10603.3523663165</v>
      </c>
      <c r="U1344" s="68" t="n">
        <f aca="false">T1344-S1344</f>
        <v>492.236968491743</v>
      </c>
      <c r="V1344" s="70" t="n">
        <f aca="false">V1343+F1344</f>
        <v>2.78670000000001</v>
      </c>
      <c r="W1344" s="70" t="n">
        <f aca="false">MAX(W1343,V1344)</f>
        <v>2.79570000000001</v>
      </c>
      <c r="X1344" s="70" t="n">
        <f aca="false">W1344-V1344</f>
        <v>0.0089999999999999</v>
      </c>
      <c r="Y1344" s="70" t="n">
        <f aca="false">Y1343+M1344</f>
        <v>2.43818152947225</v>
      </c>
      <c r="Z1344" s="70" t="n">
        <f aca="false">MAX(Z1343,Y1344)</f>
        <v>2.46559848609907</v>
      </c>
      <c r="AA1344" s="70" t="n">
        <f aca="false">Z1344-Y1344</f>
        <v>0.0274169566268165</v>
      </c>
      <c r="AB1344" s="72" t="n">
        <f aca="false">AB1343*(1+F1344)</f>
        <v>13.8643050325029</v>
      </c>
      <c r="AC1344" s="73" t="n">
        <f aca="false">MAX(AC1343,AB1344)</f>
        <v>14.010123659441</v>
      </c>
      <c r="AD1344" s="70" t="n">
        <f aca="false">1-AB1344/AC1344</f>
        <v>0.0104080899271574</v>
      </c>
      <c r="AE1344" s="73" t="n">
        <f aca="false">AE1343*(1+M1344)</f>
        <v>9.79039238166384</v>
      </c>
      <c r="AF1344" s="73" t="n">
        <f aca="false">MAX(AF1343,AE1344)</f>
        <v>10.0884047891803</v>
      </c>
      <c r="AG1344" s="70" t="n">
        <f aca="false">1-AE1344/AF1344</f>
        <v>0.0295400921894052</v>
      </c>
      <c r="AH1344" s="74" t="n">
        <f aca="false">IF(R1344&gt;0,AH1343+1,0)</f>
        <v>3</v>
      </c>
      <c r="AI1344" s="74" t="n">
        <f aca="false">IF(U1344&gt;0,AI1343+1,0)</f>
        <v>76</v>
      </c>
      <c r="AJ1344" s="74" t="n">
        <f aca="false">IF(G1344&gt;0,AJ1343+1,0)</f>
        <v>1</v>
      </c>
      <c r="AK1344" s="74" t="n">
        <f aca="false">IF(G1344&lt;=0,AK1343+1,0)</f>
        <v>0</v>
      </c>
      <c r="AL1344" s="74" t="n">
        <f aca="false">IF(K1344&gt;0,AL1343+1,0)</f>
        <v>1</v>
      </c>
      <c r="AM1344" s="74" t="n">
        <f aca="false">IF(K1344&lt;=0,AM1343+1,0)</f>
        <v>0</v>
      </c>
    </row>
    <row r="1345" customFormat="false" ht="15" hidden="false" customHeight="false" outlineLevel="0" collapsed="false">
      <c r="A1345" s="61" t="n">
        <v>1344</v>
      </c>
      <c r="B1345" s="62" t="n">
        <v>43880.40625</v>
      </c>
      <c r="C1345" s="63" t="n">
        <f aca="false">YEAR(B1345)</f>
        <v>2020</v>
      </c>
      <c r="D1345" s="32" t="s">
        <v>277</v>
      </c>
      <c r="E1345" s="64" t="n">
        <v>12085.6</v>
      </c>
      <c r="F1345" s="65" t="n">
        <v>-0.0001</v>
      </c>
      <c r="G1345" s="66" t="n">
        <v>-1.20856</v>
      </c>
      <c r="H1345" s="67" t="n">
        <f aca="false">E1345+IF(D1345="Long",1,-1)*G1345</f>
        <v>12084.39144</v>
      </c>
      <c r="I1345" s="68" t="n">
        <f aca="false">Assumptions!$B$58</f>
        <v>5.35750011455817</v>
      </c>
      <c r="J1345" s="68" t="n">
        <f aca="false">INDEX(Yearly!$L$5:$L$22,MATCH(C1345,Yearly!$A$5:$A$22,0))</f>
        <v>0.589816526373376</v>
      </c>
      <c r="K1345" s="68" t="n">
        <f aca="false">G1345-I1345-J1345</f>
        <v>-7.15587664093155</v>
      </c>
      <c r="L1345" s="69" t="n">
        <f aca="false">(I1345+J1345)/Assumptions!$B$8</f>
        <v>0.000262239505838301</v>
      </c>
      <c r="M1345" s="70" t="n">
        <f aca="false">F1345-L1345</f>
        <v>-0.000362239505838301</v>
      </c>
      <c r="N1345" s="71" t="n">
        <f aca="false">G1345*Assumptions!$B$7</f>
        <v>-9505.3244</v>
      </c>
      <c r="O1345" s="71" t="n">
        <f aca="false">K1345*Assumptions!$B$7</f>
        <v>-56280.9697809266</v>
      </c>
      <c r="P1345" s="68" t="n">
        <f aca="false">P1344+G1345</f>
        <v>18013.939805</v>
      </c>
      <c r="Q1345" s="68" t="n">
        <f aca="false">MAX(Q1344,P1345)</f>
        <v>18123.29789</v>
      </c>
      <c r="R1345" s="68" t="n">
        <f aca="false">Q1345-P1345</f>
        <v>109.358084999996</v>
      </c>
      <c r="S1345" s="68" t="n">
        <f aca="false">S1344+K1345</f>
        <v>10103.9595211838</v>
      </c>
      <c r="T1345" s="68" t="n">
        <f aca="false">MAX(T1344,S1345)</f>
        <v>10603.3523663165</v>
      </c>
      <c r="U1345" s="68" t="n">
        <f aca="false">T1345-S1345</f>
        <v>499.392845132674</v>
      </c>
      <c r="V1345" s="70" t="n">
        <f aca="false">V1344+F1345</f>
        <v>2.78660000000001</v>
      </c>
      <c r="W1345" s="70" t="n">
        <f aca="false">MAX(W1344,V1345)</f>
        <v>2.79570000000001</v>
      </c>
      <c r="X1345" s="70" t="n">
        <f aca="false">W1345-V1345</f>
        <v>0.00910000000000011</v>
      </c>
      <c r="Y1345" s="70" t="n">
        <f aca="false">Y1344+M1345</f>
        <v>2.43781928996641</v>
      </c>
      <c r="Z1345" s="70" t="n">
        <f aca="false">MAX(Z1344,Y1345)</f>
        <v>2.46559848609907</v>
      </c>
      <c r="AA1345" s="70" t="n">
        <f aca="false">Z1345-Y1345</f>
        <v>0.0277791961326548</v>
      </c>
      <c r="AB1345" s="72" t="n">
        <f aca="false">AB1344*(1+F1345)</f>
        <v>13.8629186019997</v>
      </c>
      <c r="AC1345" s="73" t="n">
        <f aca="false">MAX(AC1344,AB1345)</f>
        <v>14.010123659441</v>
      </c>
      <c r="AD1345" s="70" t="n">
        <f aca="false">1-AB1345/AC1345</f>
        <v>0.0105070491181647</v>
      </c>
      <c r="AE1345" s="73" t="n">
        <f aca="false">AE1344*(1+M1345)</f>
        <v>9.78684591476555</v>
      </c>
      <c r="AF1345" s="73" t="n">
        <f aca="false">MAX(AF1344,AE1345)</f>
        <v>10.0884047891803</v>
      </c>
      <c r="AG1345" s="70" t="n">
        <f aca="false">1-AE1345/AF1345</f>
        <v>0.0298916311068463</v>
      </c>
      <c r="AH1345" s="74" t="n">
        <f aca="false">IF(R1345&gt;0,AH1344+1,0)</f>
        <v>4</v>
      </c>
      <c r="AI1345" s="74" t="n">
        <f aca="false">IF(U1345&gt;0,AI1344+1,0)</f>
        <v>77</v>
      </c>
      <c r="AJ1345" s="74" t="n">
        <f aca="false">IF(G1345&gt;0,AJ1344+1,0)</f>
        <v>0</v>
      </c>
      <c r="AK1345" s="74" t="n">
        <f aca="false">IF(G1345&lt;=0,AK1344+1,0)</f>
        <v>1</v>
      </c>
      <c r="AL1345" s="74" t="n">
        <f aca="false">IF(K1345&gt;0,AL1344+1,0)</f>
        <v>0</v>
      </c>
      <c r="AM1345" s="74" t="n">
        <f aca="false">IF(K1345&lt;=0,AM1344+1,0)</f>
        <v>1</v>
      </c>
    </row>
    <row r="1346" customFormat="false" ht="15" hidden="false" customHeight="false" outlineLevel="0" collapsed="false">
      <c r="A1346" s="61" t="n">
        <v>1345</v>
      </c>
      <c r="B1346" s="62" t="n">
        <v>43881.6354166667</v>
      </c>
      <c r="C1346" s="63" t="n">
        <f aca="false">YEAR(B1346)</f>
        <v>2020</v>
      </c>
      <c r="D1346" s="32" t="s">
        <v>276</v>
      </c>
      <c r="E1346" s="64" t="n">
        <v>12084.35</v>
      </c>
      <c r="F1346" s="65" t="n">
        <v>0.061</v>
      </c>
      <c r="G1346" s="66" t="n">
        <v>737.14535</v>
      </c>
      <c r="H1346" s="67" t="n">
        <f aca="false">E1346+IF(D1346="Long",1,-1)*G1346</f>
        <v>11347.20465</v>
      </c>
      <c r="I1346" s="68" t="n">
        <f aca="false">Assumptions!$B$58</f>
        <v>5.35750011455817</v>
      </c>
      <c r="J1346" s="68" t="n">
        <f aca="false">INDEX(Yearly!$L$5:$L$22,MATCH(C1346,Yearly!$A$5:$A$22,0))</f>
        <v>0.589816526373376</v>
      </c>
      <c r="K1346" s="68" t="n">
        <f aca="false">G1346-I1346-J1346</f>
        <v>731.198033359068</v>
      </c>
      <c r="L1346" s="69" t="n">
        <f aca="false">(I1346+J1346)/Assumptions!$B$8</f>
        <v>0.000262239505838301</v>
      </c>
      <c r="M1346" s="70" t="n">
        <f aca="false">F1346-L1346</f>
        <v>0.0607377604941617</v>
      </c>
      <c r="N1346" s="71" t="n">
        <f aca="false">G1346*Assumptions!$B$7</f>
        <v>5797648.17775</v>
      </c>
      <c r="O1346" s="71" t="n">
        <f aca="false">K1346*Assumptions!$B$7</f>
        <v>5750872.53236907</v>
      </c>
      <c r="P1346" s="68" t="n">
        <f aca="false">P1345+G1346</f>
        <v>18751.085155</v>
      </c>
      <c r="Q1346" s="68" t="n">
        <f aca="false">MAX(Q1345,P1346)</f>
        <v>18751.085155</v>
      </c>
      <c r="R1346" s="68" t="n">
        <f aca="false">Q1346-P1346</f>
        <v>0</v>
      </c>
      <c r="S1346" s="68" t="n">
        <f aca="false">S1345+K1346</f>
        <v>10835.1575545429</v>
      </c>
      <c r="T1346" s="68" t="n">
        <f aca="false">MAX(T1345,S1346)</f>
        <v>10835.1575545429</v>
      </c>
      <c r="U1346" s="68" t="n">
        <f aca="false">T1346-S1346</f>
        <v>0</v>
      </c>
      <c r="V1346" s="70" t="n">
        <f aca="false">V1345+F1346</f>
        <v>2.84760000000001</v>
      </c>
      <c r="W1346" s="70" t="n">
        <f aca="false">MAX(W1345,V1346)</f>
        <v>2.84760000000001</v>
      </c>
      <c r="X1346" s="70" t="n">
        <f aca="false">W1346-V1346</f>
        <v>0</v>
      </c>
      <c r="Y1346" s="70" t="n">
        <f aca="false">Y1345+M1346</f>
        <v>2.49855705046058</v>
      </c>
      <c r="Z1346" s="70" t="n">
        <f aca="false">MAX(Z1345,Y1346)</f>
        <v>2.49855705046058</v>
      </c>
      <c r="AA1346" s="70" t="n">
        <f aca="false">Z1346-Y1346</f>
        <v>0</v>
      </c>
      <c r="AB1346" s="72" t="n">
        <f aca="false">AB1345*(1+F1346)</f>
        <v>14.7085566367216</v>
      </c>
      <c r="AC1346" s="73" t="n">
        <f aca="false">MAX(AC1345,AB1346)</f>
        <v>14.7085566367216</v>
      </c>
      <c r="AD1346" s="70" t="n">
        <f aca="false">1-AB1346/AC1346</f>
        <v>0</v>
      </c>
      <c r="AE1346" s="73" t="n">
        <f aca="false">AE1345*(1+M1346)</f>
        <v>10.3812770179298</v>
      </c>
      <c r="AF1346" s="73" t="n">
        <f aca="false">MAX(AF1345,AE1346)</f>
        <v>10.3812770179298</v>
      </c>
      <c r="AG1346" s="70" t="n">
        <f aca="false">1-AE1346/AF1346</f>
        <v>0</v>
      </c>
      <c r="AH1346" s="74" t="n">
        <f aca="false">IF(R1346&gt;0,AH1345+1,0)</f>
        <v>0</v>
      </c>
      <c r="AI1346" s="74" t="n">
        <f aca="false">IF(U1346&gt;0,AI1345+1,0)</f>
        <v>0</v>
      </c>
      <c r="AJ1346" s="74" t="n">
        <f aca="false">IF(G1346&gt;0,AJ1345+1,0)</f>
        <v>1</v>
      </c>
      <c r="AK1346" s="74" t="n">
        <f aca="false">IF(G1346&lt;=0,AK1345+1,0)</f>
        <v>0</v>
      </c>
      <c r="AL1346" s="74" t="n">
        <f aca="false">IF(K1346&gt;0,AL1345+1,0)</f>
        <v>1</v>
      </c>
      <c r="AM1346" s="74" t="n">
        <f aca="false">IF(K1346&lt;=0,AM1345+1,0)</f>
        <v>0</v>
      </c>
    </row>
    <row r="1347" customFormat="false" ht="15" hidden="false" customHeight="false" outlineLevel="0" collapsed="false">
      <c r="A1347" s="61" t="n">
        <v>1346</v>
      </c>
      <c r="B1347" s="62" t="n">
        <v>43895.46875</v>
      </c>
      <c r="C1347" s="63" t="n">
        <f aca="false">YEAR(B1347)</f>
        <v>2020</v>
      </c>
      <c r="D1347" s="32" t="s">
        <v>277</v>
      </c>
      <c r="E1347" s="64" t="n">
        <v>11347.05</v>
      </c>
      <c r="F1347" s="65" t="n">
        <v>-0.0035</v>
      </c>
      <c r="G1347" s="66" t="n">
        <v>-39.714675</v>
      </c>
      <c r="H1347" s="67" t="n">
        <f aca="false">E1347+IF(D1347="Long",1,-1)*G1347</f>
        <v>11307.335325</v>
      </c>
      <c r="I1347" s="68" t="n">
        <f aca="false">Assumptions!$B$58</f>
        <v>5.35750011455817</v>
      </c>
      <c r="J1347" s="68" t="n">
        <f aca="false">INDEX(Yearly!$L$5:$L$22,MATCH(C1347,Yearly!$A$5:$A$22,0))</f>
        <v>0.589816526373376</v>
      </c>
      <c r="K1347" s="68" t="n">
        <f aca="false">G1347-I1347-J1347</f>
        <v>-45.6619916409316</v>
      </c>
      <c r="L1347" s="69" t="n">
        <f aca="false">(I1347+J1347)/Assumptions!$B$8</f>
        <v>0.000262239505838301</v>
      </c>
      <c r="M1347" s="70" t="n">
        <f aca="false">F1347-L1347</f>
        <v>-0.0037622395058383</v>
      </c>
      <c r="N1347" s="71" t="n">
        <f aca="false">G1347*Assumptions!$B$7</f>
        <v>-312355.918875</v>
      </c>
      <c r="O1347" s="71" t="n">
        <f aca="false">K1347*Assumptions!$B$7</f>
        <v>-359131.564255927</v>
      </c>
      <c r="P1347" s="68" t="n">
        <f aca="false">P1346+G1347</f>
        <v>18711.37048</v>
      </c>
      <c r="Q1347" s="68" t="n">
        <f aca="false">MAX(Q1346,P1347)</f>
        <v>18751.085155</v>
      </c>
      <c r="R1347" s="68" t="n">
        <f aca="false">Q1347-P1347</f>
        <v>39.7146749999993</v>
      </c>
      <c r="S1347" s="68" t="n">
        <f aca="false">S1346+K1347</f>
        <v>10789.495562902</v>
      </c>
      <c r="T1347" s="68" t="n">
        <f aca="false">MAX(T1346,S1347)</f>
        <v>10835.1575545429</v>
      </c>
      <c r="U1347" s="68" t="n">
        <f aca="false">T1347-S1347</f>
        <v>45.6619916409309</v>
      </c>
      <c r="V1347" s="70" t="n">
        <f aca="false">V1346+F1347</f>
        <v>2.84410000000001</v>
      </c>
      <c r="W1347" s="70" t="n">
        <f aca="false">MAX(W1346,V1347)</f>
        <v>2.84760000000001</v>
      </c>
      <c r="X1347" s="70" t="n">
        <f aca="false">W1347-V1347</f>
        <v>0.00349999999999984</v>
      </c>
      <c r="Y1347" s="70" t="n">
        <f aca="false">Y1346+M1347</f>
        <v>2.49479481095474</v>
      </c>
      <c r="Z1347" s="70" t="n">
        <f aca="false">MAX(Z1346,Y1347)</f>
        <v>2.49855705046058</v>
      </c>
      <c r="AA1347" s="70" t="n">
        <f aca="false">Z1347-Y1347</f>
        <v>0.00376223950583832</v>
      </c>
      <c r="AB1347" s="72" t="n">
        <f aca="false">AB1346*(1+F1347)</f>
        <v>14.6570766884931</v>
      </c>
      <c r="AC1347" s="73" t="n">
        <f aca="false">MAX(AC1346,AB1347)</f>
        <v>14.7085566367216</v>
      </c>
      <c r="AD1347" s="70" t="n">
        <f aca="false">1-AB1347/AC1347</f>
        <v>0.00349999999999995</v>
      </c>
      <c r="AE1347" s="73" t="n">
        <f aca="false">AE1346*(1+M1347)</f>
        <v>10.3422201674119</v>
      </c>
      <c r="AF1347" s="73" t="n">
        <f aca="false">MAX(AF1346,AE1347)</f>
        <v>10.3812770179298</v>
      </c>
      <c r="AG1347" s="70" t="n">
        <f aca="false">1-AE1347/AF1347</f>
        <v>0.00376223950583832</v>
      </c>
      <c r="AH1347" s="74" t="n">
        <f aca="false">IF(R1347&gt;0,AH1346+1,0)</f>
        <v>1</v>
      </c>
      <c r="AI1347" s="74" t="n">
        <f aca="false">IF(U1347&gt;0,AI1346+1,0)</f>
        <v>1</v>
      </c>
      <c r="AJ1347" s="74" t="n">
        <f aca="false">IF(G1347&gt;0,AJ1346+1,0)</f>
        <v>0</v>
      </c>
      <c r="AK1347" s="74" t="n">
        <f aca="false">IF(G1347&lt;=0,AK1346+1,0)</f>
        <v>1</v>
      </c>
      <c r="AL1347" s="74" t="n">
        <f aca="false">IF(K1347&gt;0,AL1346+1,0)</f>
        <v>0</v>
      </c>
      <c r="AM1347" s="74" t="n">
        <f aca="false">IF(K1347&lt;=0,AM1346+1,0)</f>
        <v>1</v>
      </c>
    </row>
    <row r="1348" customFormat="false" ht="15" hidden="false" customHeight="false" outlineLevel="0" collapsed="false">
      <c r="A1348" s="61" t="n">
        <v>1347</v>
      </c>
      <c r="B1348" s="62" t="n">
        <v>43895.59375</v>
      </c>
      <c r="C1348" s="63" t="n">
        <f aca="false">YEAR(B1348)</f>
        <v>2020</v>
      </c>
      <c r="D1348" s="32" t="s">
        <v>276</v>
      </c>
      <c r="E1348" s="64" t="n">
        <v>11307.5</v>
      </c>
      <c r="F1348" s="65" t="n">
        <v>0.2689</v>
      </c>
      <c r="G1348" s="66" t="n">
        <v>3040.58675</v>
      </c>
      <c r="H1348" s="67" t="n">
        <f aca="false">E1348+IF(D1348="Long",1,-1)*G1348</f>
        <v>8266.91325</v>
      </c>
      <c r="I1348" s="68" t="n">
        <f aca="false">Assumptions!$B$58</f>
        <v>5.35750011455817</v>
      </c>
      <c r="J1348" s="68" t="n">
        <f aca="false">INDEX(Yearly!$L$5:$L$22,MATCH(C1348,Yearly!$A$5:$A$22,0))</f>
        <v>0.589816526373376</v>
      </c>
      <c r="K1348" s="68" t="n">
        <f aca="false">G1348-I1348-J1348</f>
        <v>3034.63943335907</v>
      </c>
      <c r="L1348" s="69" t="n">
        <f aca="false">(I1348+J1348)/Assumptions!$B$8</f>
        <v>0.000262239505838301</v>
      </c>
      <c r="M1348" s="70" t="n">
        <f aca="false">F1348-L1348</f>
        <v>0.268637760494162</v>
      </c>
      <c r="N1348" s="71" t="n">
        <f aca="false">G1348*Assumptions!$B$7</f>
        <v>23914214.78875</v>
      </c>
      <c r="O1348" s="71" t="n">
        <f aca="false">K1348*Assumptions!$B$7</f>
        <v>23867439.1433691</v>
      </c>
      <c r="P1348" s="68" t="n">
        <f aca="false">P1347+G1348</f>
        <v>21751.95723</v>
      </c>
      <c r="Q1348" s="68" t="n">
        <f aca="false">MAX(Q1347,P1348)</f>
        <v>21751.95723</v>
      </c>
      <c r="R1348" s="68" t="n">
        <f aca="false">Q1348-P1348</f>
        <v>0</v>
      </c>
      <c r="S1348" s="68" t="n">
        <f aca="false">S1347+K1348</f>
        <v>13824.1349962611</v>
      </c>
      <c r="T1348" s="68" t="n">
        <f aca="false">MAX(T1347,S1348)</f>
        <v>13824.1349962611</v>
      </c>
      <c r="U1348" s="68" t="n">
        <f aca="false">T1348-S1348</f>
        <v>0</v>
      </c>
      <c r="V1348" s="70" t="n">
        <f aca="false">V1347+F1348</f>
        <v>3.11300000000001</v>
      </c>
      <c r="W1348" s="70" t="n">
        <f aca="false">MAX(W1347,V1348)</f>
        <v>3.11300000000001</v>
      </c>
      <c r="X1348" s="70" t="n">
        <f aca="false">W1348-V1348</f>
        <v>0</v>
      </c>
      <c r="Y1348" s="70" t="n">
        <f aca="false">Y1347+M1348</f>
        <v>2.7634325714489</v>
      </c>
      <c r="Z1348" s="70" t="n">
        <f aca="false">MAX(Z1347,Y1348)</f>
        <v>2.7634325714489</v>
      </c>
      <c r="AA1348" s="70" t="n">
        <f aca="false">Z1348-Y1348</f>
        <v>0</v>
      </c>
      <c r="AB1348" s="72" t="n">
        <f aca="false">AB1347*(1+F1348)</f>
        <v>18.5983646100289</v>
      </c>
      <c r="AC1348" s="73" t="n">
        <f aca="false">MAX(AC1347,AB1348)</f>
        <v>18.5983646100289</v>
      </c>
      <c r="AD1348" s="70" t="n">
        <f aca="false">1-AB1348/AC1348</f>
        <v>0</v>
      </c>
      <c r="AE1348" s="73" t="n">
        <f aca="false">AE1347*(1+M1348)</f>
        <v>13.120531031723</v>
      </c>
      <c r="AF1348" s="73" t="n">
        <f aca="false">MAX(AF1347,AE1348)</f>
        <v>13.120531031723</v>
      </c>
      <c r="AG1348" s="70" t="n">
        <f aca="false">1-AE1348/AF1348</f>
        <v>0</v>
      </c>
      <c r="AH1348" s="74" t="n">
        <f aca="false">IF(R1348&gt;0,AH1347+1,0)</f>
        <v>0</v>
      </c>
      <c r="AI1348" s="74" t="n">
        <f aca="false">IF(U1348&gt;0,AI1347+1,0)</f>
        <v>0</v>
      </c>
      <c r="AJ1348" s="74" t="n">
        <f aca="false">IF(G1348&gt;0,AJ1347+1,0)</f>
        <v>1</v>
      </c>
      <c r="AK1348" s="74" t="n">
        <f aca="false">IF(G1348&lt;=0,AK1347+1,0)</f>
        <v>0</v>
      </c>
      <c r="AL1348" s="74" t="n">
        <f aca="false">IF(K1348&gt;0,AL1347+1,0)</f>
        <v>1</v>
      </c>
      <c r="AM1348" s="74" t="n">
        <f aca="false">IF(K1348&lt;=0,AM1347+1,0)</f>
        <v>0</v>
      </c>
    </row>
    <row r="1349" customFormat="false" ht="15" hidden="false" customHeight="false" outlineLevel="0" collapsed="false">
      <c r="A1349" s="61" t="n">
        <v>1348</v>
      </c>
      <c r="B1349" s="62" t="n">
        <v>43915.5729166667</v>
      </c>
      <c r="C1349" s="63" t="n">
        <f aca="false">YEAR(B1349)</f>
        <v>2020</v>
      </c>
      <c r="D1349" s="32" t="s">
        <v>277</v>
      </c>
      <c r="E1349" s="64" t="n">
        <v>8267.15</v>
      </c>
      <c r="F1349" s="65" t="n">
        <v>0.0282</v>
      </c>
      <c r="G1349" s="66" t="n">
        <v>233.13363</v>
      </c>
      <c r="H1349" s="67" t="n">
        <f aca="false">E1349+IF(D1349="Long",1,-1)*G1349</f>
        <v>8500.28363</v>
      </c>
      <c r="I1349" s="68" t="n">
        <f aca="false">Assumptions!$B$58</f>
        <v>5.35750011455817</v>
      </c>
      <c r="J1349" s="68" t="n">
        <f aca="false">INDEX(Yearly!$L$5:$L$22,MATCH(C1349,Yearly!$A$5:$A$22,0))</f>
        <v>0.589816526373376</v>
      </c>
      <c r="K1349" s="68" t="n">
        <f aca="false">G1349-I1349-J1349</f>
        <v>227.186313359068</v>
      </c>
      <c r="L1349" s="69" t="n">
        <f aca="false">(I1349+J1349)/Assumptions!$B$8</f>
        <v>0.000262239505838301</v>
      </c>
      <c r="M1349" s="70" t="n">
        <f aca="false">F1349-L1349</f>
        <v>0.0279377604941617</v>
      </c>
      <c r="N1349" s="71" t="n">
        <f aca="false">G1349*Assumptions!$B$7</f>
        <v>1833595.99995</v>
      </c>
      <c r="O1349" s="71" t="n">
        <f aca="false">K1349*Assumptions!$B$7</f>
        <v>1786820.35456907</v>
      </c>
      <c r="P1349" s="68" t="n">
        <f aca="false">P1348+G1349</f>
        <v>21985.09086</v>
      </c>
      <c r="Q1349" s="68" t="n">
        <f aca="false">MAX(Q1348,P1349)</f>
        <v>21985.09086</v>
      </c>
      <c r="R1349" s="68" t="n">
        <f aca="false">Q1349-P1349</f>
        <v>0</v>
      </c>
      <c r="S1349" s="68" t="n">
        <f aca="false">S1348+K1349</f>
        <v>14051.3213096201</v>
      </c>
      <c r="T1349" s="68" t="n">
        <f aca="false">MAX(T1348,S1349)</f>
        <v>14051.3213096201</v>
      </c>
      <c r="U1349" s="68" t="n">
        <f aca="false">T1349-S1349</f>
        <v>0</v>
      </c>
      <c r="V1349" s="70" t="n">
        <f aca="false">V1348+F1349</f>
        <v>3.14120000000001</v>
      </c>
      <c r="W1349" s="70" t="n">
        <f aca="false">MAX(W1348,V1349)</f>
        <v>3.14120000000001</v>
      </c>
      <c r="X1349" s="70" t="n">
        <f aca="false">W1349-V1349</f>
        <v>0</v>
      </c>
      <c r="Y1349" s="70" t="n">
        <f aca="false">Y1348+M1349</f>
        <v>2.79137033194306</v>
      </c>
      <c r="Z1349" s="70" t="n">
        <f aca="false">MAX(Z1348,Y1349)</f>
        <v>2.79137033194306</v>
      </c>
      <c r="AA1349" s="70" t="n">
        <f aca="false">Z1349-Y1349</f>
        <v>0</v>
      </c>
      <c r="AB1349" s="72" t="n">
        <f aca="false">AB1348*(1+F1349)</f>
        <v>19.1228384920317</v>
      </c>
      <c r="AC1349" s="73" t="n">
        <f aca="false">MAX(AC1348,AB1349)</f>
        <v>19.1228384920317</v>
      </c>
      <c r="AD1349" s="70" t="n">
        <f aca="false">1-AB1349/AC1349</f>
        <v>0</v>
      </c>
      <c r="AE1349" s="73" t="n">
        <f aca="false">AE1348*(1+M1349)</f>
        <v>13.4870892852435</v>
      </c>
      <c r="AF1349" s="73" t="n">
        <f aca="false">MAX(AF1348,AE1349)</f>
        <v>13.4870892852435</v>
      </c>
      <c r="AG1349" s="70" t="n">
        <f aca="false">1-AE1349/AF1349</f>
        <v>0</v>
      </c>
      <c r="AH1349" s="74" t="n">
        <f aca="false">IF(R1349&gt;0,AH1348+1,0)</f>
        <v>0</v>
      </c>
      <c r="AI1349" s="74" t="n">
        <f aca="false">IF(U1349&gt;0,AI1348+1,0)</f>
        <v>0</v>
      </c>
      <c r="AJ1349" s="74" t="n">
        <f aca="false">IF(G1349&gt;0,AJ1348+1,0)</f>
        <v>2</v>
      </c>
      <c r="AK1349" s="74" t="n">
        <f aca="false">IF(G1349&lt;=0,AK1348+1,0)</f>
        <v>0</v>
      </c>
      <c r="AL1349" s="74" t="n">
        <f aca="false">IF(K1349&gt;0,AL1348+1,0)</f>
        <v>2</v>
      </c>
      <c r="AM1349" s="74" t="n">
        <f aca="false">IF(K1349&lt;=0,AM1348+1,0)</f>
        <v>0</v>
      </c>
    </row>
    <row r="1350" customFormat="false" ht="15" hidden="false" customHeight="false" outlineLevel="0" collapsed="false">
      <c r="A1350" s="61" t="n">
        <v>1349</v>
      </c>
      <c r="B1350" s="62" t="n">
        <v>43920.40625</v>
      </c>
      <c r="C1350" s="63" t="n">
        <f aca="false">YEAR(B1350)</f>
        <v>2020</v>
      </c>
      <c r="D1350" s="32" t="s">
        <v>276</v>
      </c>
      <c r="E1350" s="64" t="n">
        <v>8500.1</v>
      </c>
      <c r="F1350" s="65" t="n">
        <v>0.0016</v>
      </c>
      <c r="G1350" s="66" t="n">
        <v>13.60016</v>
      </c>
      <c r="H1350" s="67" t="n">
        <f aca="false">E1350+IF(D1350="Long",1,-1)*G1350</f>
        <v>8486.49984</v>
      </c>
      <c r="I1350" s="68" t="n">
        <f aca="false">Assumptions!$B$58</f>
        <v>5.35750011455817</v>
      </c>
      <c r="J1350" s="68" t="n">
        <f aca="false">INDEX(Yearly!$L$5:$L$22,MATCH(C1350,Yearly!$A$5:$A$22,0))</f>
        <v>0.589816526373376</v>
      </c>
      <c r="K1350" s="68" t="n">
        <f aca="false">G1350-I1350-J1350</f>
        <v>7.65284335906846</v>
      </c>
      <c r="L1350" s="69" t="n">
        <f aca="false">(I1350+J1350)/Assumptions!$B$8</f>
        <v>0.000262239505838301</v>
      </c>
      <c r="M1350" s="70" t="n">
        <f aca="false">F1350-L1350</f>
        <v>0.0013377604941617</v>
      </c>
      <c r="N1350" s="71" t="n">
        <f aca="false">G1350*Assumptions!$B$7</f>
        <v>106965.2584</v>
      </c>
      <c r="O1350" s="71" t="n">
        <f aca="false">K1350*Assumptions!$B$7</f>
        <v>60189.6130190734</v>
      </c>
      <c r="P1350" s="68" t="n">
        <f aca="false">P1349+G1350</f>
        <v>21998.69102</v>
      </c>
      <c r="Q1350" s="68" t="n">
        <f aca="false">MAX(Q1349,P1350)</f>
        <v>21998.69102</v>
      </c>
      <c r="R1350" s="68" t="n">
        <f aca="false">Q1350-P1350</f>
        <v>0</v>
      </c>
      <c r="S1350" s="68" t="n">
        <f aca="false">S1349+K1350</f>
        <v>14058.9741529792</v>
      </c>
      <c r="T1350" s="68" t="n">
        <f aca="false">MAX(T1349,S1350)</f>
        <v>14058.9741529792</v>
      </c>
      <c r="U1350" s="68" t="n">
        <f aca="false">T1350-S1350</f>
        <v>0</v>
      </c>
      <c r="V1350" s="70" t="n">
        <f aca="false">V1349+F1350</f>
        <v>3.14280000000001</v>
      </c>
      <c r="W1350" s="70" t="n">
        <f aca="false">MAX(W1349,V1350)</f>
        <v>3.14280000000001</v>
      </c>
      <c r="X1350" s="70" t="n">
        <f aca="false">W1350-V1350</f>
        <v>0</v>
      </c>
      <c r="Y1350" s="70" t="n">
        <f aca="false">Y1349+M1350</f>
        <v>2.79270809243722</v>
      </c>
      <c r="Z1350" s="70" t="n">
        <f aca="false">MAX(Z1349,Y1350)</f>
        <v>2.79270809243722</v>
      </c>
      <c r="AA1350" s="70" t="n">
        <f aca="false">Z1350-Y1350</f>
        <v>0</v>
      </c>
      <c r="AB1350" s="72" t="n">
        <f aca="false">AB1349*(1+F1350)</f>
        <v>19.153435033619</v>
      </c>
      <c r="AC1350" s="73" t="n">
        <f aca="false">MAX(AC1349,AB1350)</f>
        <v>19.153435033619</v>
      </c>
      <c r="AD1350" s="70" t="n">
        <f aca="false">1-AB1350/AC1350</f>
        <v>0</v>
      </c>
      <c r="AE1350" s="73" t="n">
        <f aca="false">AE1349*(1+M1350)</f>
        <v>13.5051317804706</v>
      </c>
      <c r="AF1350" s="73" t="n">
        <f aca="false">MAX(AF1349,AE1350)</f>
        <v>13.5051317804706</v>
      </c>
      <c r="AG1350" s="70" t="n">
        <f aca="false">1-AE1350/AF1350</f>
        <v>0</v>
      </c>
      <c r="AH1350" s="74" t="n">
        <f aca="false">IF(R1350&gt;0,AH1349+1,0)</f>
        <v>0</v>
      </c>
      <c r="AI1350" s="74" t="n">
        <f aca="false">IF(U1350&gt;0,AI1349+1,0)</f>
        <v>0</v>
      </c>
      <c r="AJ1350" s="74" t="n">
        <f aca="false">IF(G1350&gt;0,AJ1349+1,0)</f>
        <v>3</v>
      </c>
      <c r="AK1350" s="74" t="n">
        <f aca="false">IF(G1350&lt;=0,AK1349+1,0)</f>
        <v>0</v>
      </c>
      <c r="AL1350" s="74" t="n">
        <f aca="false">IF(K1350&gt;0,AL1349+1,0)</f>
        <v>3</v>
      </c>
      <c r="AM1350" s="74" t="n">
        <f aca="false">IF(K1350&lt;=0,AM1349+1,0)</f>
        <v>0</v>
      </c>
    </row>
    <row r="1351" customFormat="false" ht="15" hidden="false" customHeight="false" outlineLevel="0" collapsed="false">
      <c r="A1351" s="61" t="n">
        <v>1350</v>
      </c>
      <c r="B1351" s="62" t="n">
        <v>43921.4479166667</v>
      </c>
      <c r="C1351" s="63" t="n">
        <f aca="false">YEAR(B1351)</f>
        <v>2020</v>
      </c>
      <c r="D1351" s="32" t="s">
        <v>277</v>
      </c>
      <c r="E1351" s="64" t="n">
        <v>8486.25</v>
      </c>
      <c r="F1351" s="65" t="n">
        <v>-0.0085</v>
      </c>
      <c r="G1351" s="66" t="n">
        <v>-72.133125</v>
      </c>
      <c r="H1351" s="67" t="n">
        <f aca="false">E1351+IF(D1351="Long",1,-1)*G1351</f>
        <v>8414.116875</v>
      </c>
      <c r="I1351" s="68" t="n">
        <f aca="false">Assumptions!$B$58</f>
        <v>5.35750011455817</v>
      </c>
      <c r="J1351" s="68" t="n">
        <f aca="false">INDEX(Yearly!$L$5:$L$22,MATCH(C1351,Yearly!$A$5:$A$22,0))</f>
        <v>0.589816526373376</v>
      </c>
      <c r="K1351" s="68" t="n">
        <f aca="false">G1351-I1351-J1351</f>
        <v>-78.0804416409316</v>
      </c>
      <c r="L1351" s="69" t="n">
        <f aca="false">(I1351+J1351)/Assumptions!$B$8</f>
        <v>0.000262239505838301</v>
      </c>
      <c r="M1351" s="70" t="n">
        <f aca="false">F1351-L1351</f>
        <v>-0.0087622395058383</v>
      </c>
      <c r="N1351" s="71" t="n">
        <f aca="false">G1351*Assumptions!$B$7</f>
        <v>-567327.028125</v>
      </c>
      <c r="O1351" s="71" t="n">
        <f aca="false">K1351*Assumptions!$B$7</f>
        <v>-614102.673505927</v>
      </c>
      <c r="P1351" s="68" t="n">
        <f aca="false">P1350+G1351</f>
        <v>21926.557895</v>
      </c>
      <c r="Q1351" s="68" t="n">
        <f aca="false">MAX(Q1350,P1351)</f>
        <v>21998.69102</v>
      </c>
      <c r="R1351" s="68" t="n">
        <f aca="false">Q1351-P1351</f>
        <v>72.1331250000003</v>
      </c>
      <c r="S1351" s="68" t="n">
        <f aca="false">S1350+K1351</f>
        <v>13980.8937113383</v>
      </c>
      <c r="T1351" s="68" t="n">
        <f aca="false">MAX(T1350,S1351)</f>
        <v>14058.9741529792</v>
      </c>
      <c r="U1351" s="68" t="n">
        <f aca="false">T1351-S1351</f>
        <v>78.0804416409319</v>
      </c>
      <c r="V1351" s="70" t="n">
        <f aca="false">V1350+F1351</f>
        <v>3.13430000000001</v>
      </c>
      <c r="W1351" s="70" t="n">
        <f aca="false">MAX(W1350,V1351)</f>
        <v>3.14280000000001</v>
      </c>
      <c r="X1351" s="70" t="n">
        <f aca="false">W1351-V1351</f>
        <v>0.00850000000000017</v>
      </c>
      <c r="Y1351" s="70" t="n">
        <f aca="false">Y1350+M1351</f>
        <v>2.78394585293138</v>
      </c>
      <c r="Z1351" s="70" t="n">
        <f aca="false">MAX(Z1350,Y1351)</f>
        <v>2.79270809243722</v>
      </c>
      <c r="AA1351" s="70" t="n">
        <f aca="false">Z1351-Y1351</f>
        <v>0.00876223950583821</v>
      </c>
      <c r="AB1351" s="72" t="n">
        <f aca="false">AB1350*(1+F1351)</f>
        <v>18.9906308358332</v>
      </c>
      <c r="AC1351" s="73" t="n">
        <f aca="false">MAX(AC1350,AB1351)</f>
        <v>19.153435033619</v>
      </c>
      <c r="AD1351" s="70" t="n">
        <f aca="false">1-AB1351/AC1351</f>
        <v>0.00849999999999995</v>
      </c>
      <c r="AE1351" s="73" t="n">
        <f aca="false">AE1350*(1+M1351)</f>
        <v>13.3867965812522</v>
      </c>
      <c r="AF1351" s="73" t="n">
        <f aca="false">MAX(AF1350,AE1351)</f>
        <v>13.5051317804706</v>
      </c>
      <c r="AG1351" s="70" t="n">
        <f aca="false">1-AE1351/AF1351</f>
        <v>0.00876223950583832</v>
      </c>
      <c r="AH1351" s="74" t="n">
        <f aca="false">IF(R1351&gt;0,AH1350+1,0)</f>
        <v>1</v>
      </c>
      <c r="AI1351" s="74" t="n">
        <f aca="false">IF(U1351&gt;0,AI1350+1,0)</f>
        <v>1</v>
      </c>
      <c r="AJ1351" s="74" t="n">
        <f aca="false">IF(G1351&gt;0,AJ1350+1,0)</f>
        <v>0</v>
      </c>
      <c r="AK1351" s="74" t="n">
        <f aca="false">IF(G1351&lt;=0,AK1350+1,0)</f>
        <v>1</v>
      </c>
      <c r="AL1351" s="74" t="n">
        <f aca="false">IF(K1351&gt;0,AL1350+1,0)</f>
        <v>0</v>
      </c>
      <c r="AM1351" s="74" t="n">
        <f aca="false">IF(K1351&lt;=0,AM1350+1,0)</f>
        <v>1</v>
      </c>
    </row>
    <row r="1352" customFormat="false" ht="15" hidden="false" customHeight="false" outlineLevel="0" collapsed="false">
      <c r="A1352" s="61" t="n">
        <v>1351</v>
      </c>
      <c r="B1352" s="62" t="n">
        <v>43922.40625</v>
      </c>
      <c r="C1352" s="63" t="n">
        <f aca="false">YEAR(B1352)</f>
        <v>2020</v>
      </c>
      <c r="D1352" s="32" t="s">
        <v>276</v>
      </c>
      <c r="E1352" s="64" t="n">
        <v>8414</v>
      </c>
      <c r="F1352" s="65" t="n">
        <v>-0.0038</v>
      </c>
      <c r="G1352" s="66" t="n">
        <v>-31.9732</v>
      </c>
      <c r="H1352" s="67" t="n">
        <f aca="false">E1352+IF(D1352="Long",1,-1)*G1352</f>
        <v>8445.9732</v>
      </c>
      <c r="I1352" s="68" t="n">
        <f aca="false">Assumptions!$B$58</f>
        <v>5.35750011455817</v>
      </c>
      <c r="J1352" s="68" t="n">
        <f aca="false">INDEX(Yearly!$L$5:$L$22,MATCH(C1352,Yearly!$A$5:$A$22,0))</f>
        <v>0.589816526373376</v>
      </c>
      <c r="K1352" s="68" t="n">
        <f aca="false">G1352-I1352-J1352</f>
        <v>-37.9205166409315</v>
      </c>
      <c r="L1352" s="69" t="n">
        <f aca="false">(I1352+J1352)/Assumptions!$B$8</f>
        <v>0.000262239505838301</v>
      </c>
      <c r="M1352" s="70" t="n">
        <f aca="false">F1352-L1352</f>
        <v>-0.0040622395058383</v>
      </c>
      <c r="N1352" s="71" t="n">
        <f aca="false">G1352*Assumptions!$B$7</f>
        <v>-251469.218</v>
      </c>
      <c r="O1352" s="71" t="n">
        <f aca="false">K1352*Assumptions!$B$7</f>
        <v>-298244.863380927</v>
      </c>
      <c r="P1352" s="68" t="n">
        <f aca="false">P1351+G1352</f>
        <v>21894.584695</v>
      </c>
      <c r="Q1352" s="68" t="n">
        <f aca="false">MAX(Q1351,P1352)</f>
        <v>21998.69102</v>
      </c>
      <c r="R1352" s="68" t="n">
        <f aca="false">Q1352-P1352</f>
        <v>104.106325000001</v>
      </c>
      <c r="S1352" s="68" t="n">
        <f aca="false">S1351+K1352</f>
        <v>13942.9731946973</v>
      </c>
      <c r="T1352" s="68" t="n">
        <f aca="false">MAX(T1351,S1352)</f>
        <v>14058.9741529792</v>
      </c>
      <c r="U1352" s="68" t="n">
        <f aca="false">T1352-S1352</f>
        <v>116.000958281864</v>
      </c>
      <c r="V1352" s="70" t="n">
        <f aca="false">V1351+F1352</f>
        <v>3.13050000000001</v>
      </c>
      <c r="W1352" s="70" t="n">
        <f aca="false">MAX(W1351,V1352)</f>
        <v>3.14280000000001</v>
      </c>
      <c r="X1352" s="70" t="n">
        <f aca="false">W1352-V1352</f>
        <v>0.0123000000000002</v>
      </c>
      <c r="Y1352" s="70" t="n">
        <f aca="false">Y1351+M1352</f>
        <v>2.77988361342555</v>
      </c>
      <c r="Z1352" s="70" t="n">
        <f aca="false">MAX(Z1351,Y1352)</f>
        <v>2.79270809243722</v>
      </c>
      <c r="AA1352" s="70" t="n">
        <f aca="false">Z1352-Y1352</f>
        <v>0.0128244790116767</v>
      </c>
      <c r="AB1352" s="72" t="n">
        <f aca="false">AB1351*(1+F1352)</f>
        <v>18.9184664386571</v>
      </c>
      <c r="AC1352" s="73" t="n">
        <f aca="false">MAX(AC1351,AB1352)</f>
        <v>19.153435033619</v>
      </c>
      <c r="AD1352" s="70" t="n">
        <f aca="false">1-AB1352/AC1352</f>
        <v>0.0122677</v>
      </c>
      <c r="AE1352" s="73" t="n">
        <f aca="false">AE1351*(1+M1352)</f>
        <v>13.3324162073232</v>
      </c>
      <c r="AF1352" s="73" t="n">
        <f aca="false">MAX(AF1351,AE1352)</f>
        <v>13.5051317804706</v>
      </c>
      <c r="AG1352" s="70" t="n">
        <f aca="false">1-AE1352/AF1352</f>
        <v>0.0127888846961963</v>
      </c>
      <c r="AH1352" s="74" t="n">
        <f aca="false">IF(R1352&gt;0,AH1351+1,0)</f>
        <v>2</v>
      </c>
      <c r="AI1352" s="74" t="n">
        <f aca="false">IF(U1352&gt;0,AI1351+1,0)</f>
        <v>2</v>
      </c>
      <c r="AJ1352" s="74" t="n">
        <f aca="false">IF(G1352&gt;0,AJ1351+1,0)</f>
        <v>0</v>
      </c>
      <c r="AK1352" s="74" t="n">
        <f aca="false">IF(G1352&lt;=0,AK1351+1,0)</f>
        <v>2</v>
      </c>
      <c r="AL1352" s="74" t="n">
        <f aca="false">IF(K1352&gt;0,AL1351+1,0)</f>
        <v>0</v>
      </c>
      <c r="AM1352" s="74" t="n">
        <f aca="false">IF(K1352&lt;=0,AM1351+1,0)</f>
        <v>2</v>
      </c>
    </row>
    <row r="1353" customFormat="false" ht="15" hidden="false" customHeight="false" outlineLevel="0" collapsed="false">
      <c r="A1353" s="61" t="n">
        <v>1352</v>
      </c>
      <c r="B1353" s="62" t="n">
        <v>43928.40625</v>
      </c>
      <c r="C1353" s="63" t="n">
        <f aca="false">YEAR(B1353)</f>
        <v>2020</v>
      </c>
      <c r="D1353" s="32" t="s">
        <v>277</v>
      </c>
      <c r="E1353" s="64" t="n">
        <v>8445.6</v>
      </c>
      <c r="F1353" s="65" t="n">
        <v>0.0559</v>
      </c>
      <c r="G1353" s="66" t="n">
        <v>472.10904</v>
      </c>
      <c r="H1353" s="67" t="n">
        <f aca="false">E1353+IF(D1353="Long",1,-1)*G1353</f>
        <v>8917.70904</v>
      </c>
      <c r="I1353" s="68" t="n">
        <f aca="false">Assumptions!$B$58</f>
        <v>5.35750011455817</v>
      </c>
      <c r="J1353" s="68" t="n">
        <f aca="false">INDEX(Yearly!$L$5:$L$22,MATCH(C1353,Yearly!$A$5:$A$22,0))</f>
        <v>0.589816526373376</v>
      </c>
      <c r="K1353" s="68" t="n">
        <f aca="false">G1353-I1353-J1353</f>
        <v>466.161723359068</v>
      </c>
      <c r="L1353" s="69" t="n">
        <f aca="false">(I1353+J1353)/Assumptions!$B$8</f>
        <v>0.000262239505838301</v>
      </c>
      <c r="M1353" s="70" t="n">
        <f aca="false">F1353-L1353</f>
        <v>0.0556377604941617</v>
      </c>
      <c r="N1353" s="71" t="n">
        <f aca="false">G1353*Assumptions!$B$7</f>
        <v>3713137.5996</v>
      </c>
      <c r="O1353" s="71" t="n">
        <f aca="false">K1353*Assumptions!$B$7</f>
        <v>3666361.95421907</v>
      </c>
      <c r="P1353" s="68" t="n">
        <f aca="false">P1352+G1353</f>
        <v>22366.693735</v>
      </c>
      <c r="Q1353" s="68" t="n">
        <f aca="false">MAX(Q1352,P1353)</f>
        <v>22366.693735</v>
      </c>
      <c r="R1353" s="68" t="n">
        <f aca="false">Q1353-P1353</f>
        <v>0</v>
      </c>
      <c r="S1353" s="68" t="n">
        <f aca="false">S1352+K1353</f>
        <v>14409.1349180564</v>
      </c>
      <c r="T1353" s="68" t="n">
        <f aca="false">MAX(T1352,S1353)</f>
        <v>14409.1349180564</v>
      </c>
      <c r="U1353" s="68" t="n">
        <f aca="false">T1353-S1353</f>
        <v>0</v>
      </c>
      <c r="V1353" s="70" t="n">
        <f aca="false">V1352+F1353</f>
        <v>3.18640000000001</v>
      </c>
      <c r="W1353" s="70" t="n">
        <f aca="false">MAX(W1352,V1353)</f>
        <v>3.18640000000001</v>
      </c>
      <c r="X1353" s="70" t="n">
        <f aca="false">W1353-V1353</f>
        <v>0</v>
      </c>
      <c r="Y1353" s="70" t="n">
        <f aca="false">Y1352+M1353</f>
        <v>2.83552137391971</v>
      </c>
      <c r="Z1353" s="70" t="n">
        <f aca="false">MAX(Z1352,Y1353)</f>
        <v>2.83552137391971</v>
      </c>
      <c r="AA1353" s="70" t="n">
        <f aca="false">Z1353-Y1353</f>
        <v>0</v>
      </c>
      <c r="AB1353" s="72" t="n">
        <f aca="false">AB1352*(1+F1353)</f>
        <v>19.976008712578</v>
      </c>
      <c r="AC1353" s="73" t="n">
        <f aca="false">MAX(AC1352,AB1353)</f>
        <v>19.976008712578</v>
      </c>
      <c r="AD1353" s="70" t="n">
        <f aca="false">1-AB1353/AC1353</f>
        <v>0</v>
      </c>
      <c r="AE1353" s="73" t="n">
        <f aca="false">AE1352*(1+M1353)</f>
        <v>14.0742019870747</v>
      </c>
      <c r="AF1353" s="73" t="n">
        <f aca="false">MAX(AF1352,AE1353)</f>
        <v>14.0742019870747</v>
      </c>
      <c r="AG1353" s="70" t="n">
        <f aca="false">1-AE1353/AF1353</f>
        <v>0</v>
      </c>
      <c r="AH1353" s="74" t="n">
        <f aca="false">IF(R1353&gt;0,AH1352+1,0)</f>
        <v>0</v>
      </c>
      <c r="AI1353" s="74" t="n">
        <f aca="false">IF(U1353&gt;0,AI1352+1,0)</f>
        <v>0</v>
      </c>
      <c r="AJ1353" s="74" t="n">
        <f aca="false">IF(G1353&gt;0,AJ1352+1,0)</f>
        <v>1</v>
      </c>
      <c r="AK1353" s="74" t="n">
        <f aca="false">IF(G1353&lt;=0,AK1352+1,0)</f>
        <v>0</v>
      </c>
      <c r="AL1353" s="74" t="n">
        <f aca="false">IF(K1353&gt;0,AL1352+1,0)</f>
        <v>1</v>
      </c>
      <c r="AM1353" s="74" t="n">
        <f aca="false">IF(K1353&lt;=0,AM1352+1,0)</f>
        <v>0</v>
      </c>
    </row>
    <row r="1354" customFormat="false" ht="15" hidden="false" customHeight="false" outlineLevel="0" collapsed="false">
      <c r="A1354" s="61" t="n">
        <v>1353</v>
      </c>
      <c r="B1354" s="62" t="n">
        <v>43937.40625</v>
      </c>
      <c r="C1354" s="63" t="n">
        <f aca="false">YEAR(B1354)</f>
        <v>2020</v>
      </c>
      <c r="D1354" s="32" t="s">
        <v>276</v>
      </c>
      <c r="E1354" s="64" t="n">
        <v>8917.4</v>
      </c>
      <c r="F1354" s="65" t="n">
        <v>-0.0066</v>
      </c>
      <c r="G1354" s="66" t="n">
        <v>-58.85484</v>
      </c>
      <c r="H1354" s="67" t="n">
        <f aca="false">E1354+IF(D1354="Long",1,-1)*G1354</f>
        <v>8976.25484</v>
      </c>
      <c r="I1354" s="68" t="n">
        <f aca="false">Assumptions!$B$58</f>
        <v>5.35750011455817</v>
      </c>
      <c r="J1354" s="68" t="n">
        <f aca="false">INDEX(Yearly!$L$5:$L$22,MATCH(C1354,Yearly!$A$5:$A$22,0))</f>
        <v>0.589816526373376</v>
      </c>
      <c r="K1354" s="68" t="n">
        <f aca="false">G1354-I1354-J1354</f>
        <v>-64.8021566409316</v>
      </c>
      <c r="L1354" s="69" t="n">
        <f aca="false">(I1354+J1354)/Assumptions!$B$8</f>
        <v>0.000262239505838301</v>
      </c>
      <c r="M1354" s="70" t="n">
        <f aca="false">F1354-L1354</f>
        <v>-0.0068622395058383</v>
      </c>
      <c r="N1354" s="71" t="n">
        <f aca="false">G1354*Assumptions!$B$7</f>
        <v>-462893.3166</v>
      </c>
      <c r="O1354" s="71" t="n">
        <f aca="false">K1354*Assumptions!$B$7</f>
        <v>-509668.961980927</v>
      </c>
      <c r="P1354" s="68" t="n">
        <f aca="false">P1353+G1354</f>
        <v>22307.838895</v>
      </c>
      <c r="Q1354" s="68" t="n">
        <f aca="false">MAX(Q1353,P1354)</f>
        <v>22366.693735</v>
      </c>
      <c r="R1354" s="68" t="n">
        <f aca="false">Q1354-P1354</f>
        <v>58.85484</v>
      </c>
      <c r="S1354" s="68" t="n">
        <f aca="false">S1353+K1354</f>
        <v>14344.3327614155</v>
      </c>
      <c r="T1354" s="68" t="n">
        <f aca="false">MAX(T1353,S1354)</f>
        <v>14409.1349180564</v>
      </c>
      <c r="U1354" s="68" t="n">
        <f aca="false">T1354-S1354</f>
        <v>64.8021566409316</v>
      </c>
      <c r="V1354" s="70" t="n">
        <f aca="false">V1353+F1354</f>
        <v>3.17980000000001</v>
      </c>
      <c r="W1354" s="70" t="n">
        <f aca="false">MAX(W1353,V1354)</f>
        <v>3.18640000000001</v>
      </c>
      <c r="X1354" s="70" t="n">
        <f aca="false">W1354-V1354</f>
        <v>0.00660000000000016</v>
      </c>
      <c r="Y1354" s="70" t="n">
        <f aca="false">Y1353+M1354</f>
        <v>2.82865913441387</v>
      </c>
      <c r="Z1354" s="70" t="n">
        <f aca="false">MAX(Z1353,Y1354)</f>
        <v>2.83552137391971</v>
      </c>
      <c r="AA1354" s="70" t="n">
        <f aca="false">Z1354-Y1354</f>
        <v>0.0068622395058382</v>
      </c>
      <c r="AB1354" s="72" t="n">
        <f aca="false">AB1353*(1+F1354)</f>
        <v>19.844167055075</v>
      </c>
      <c r="AC1354" s="73" t="n">
        <f aca="false">MAX(AC1353,AB1354)</f>
        <v>19.976008712578</v>
      </c>
      <c r="AD1354" s="70" t="n">
        <f aca="false">1-AB1354/AC1354</f>
        <v>0.00660000000000016</v>
      </c>
      <c r="AE1354" s="73" t="n">
        <f aca="false">AE1353*(1+M1354)</f>
        <v>13.9776214421859</v>
      </c>
      <c r="AF1354" s="73" t="n">
        <f aca="false">MAX(AF1353,AE1354)</f>
        <v>14.0742019870747</v>
      </c>
      <c r="AG1354" s="70" t="n">
        <f aca="false">1-AE1354/AF1354</f>
        <v>0.00686223950583831</v>
      </c>
      <c r="AH1354" s="74" t="n">
        <f aca="false">IF(R1354&gt;0,AH1353+1,0)</f>
        <v>1</v>
      </c>
      <c r="AI1354" s="74" t="n">
        <f aca="false">IF(U1354&gt;0,AI1353+1,0)</f>
        <v>1</v>
      </c>
      <c r="AJ1354" s="74" t="n">
        <f aca="false">IF(G1354&gt;0,AJ1353+1,0)</f>
        <v>0</v>
      </c>
      <c r="AK1354" s="74" t="n">
        <f aca="false">IF(G1354&lt;=0,AK1353+1,0)</f>
        <v>1</v>
      </c>
      <c r="AL1354" s="74" t="n">
        <f aca="false">IF(K1354&gt;0,AL1353+1,0)</f>
        <v>0</v>
      </c>
      <c r="AM1354" s="74" t="n">
        <f aca="false">IF(K1354&lt;=0,AM1353+1,0)</f>
        <v>1</v>
      </c>
    </row>
    <row r="1355" customFormat="false" ht="15" hidden="false" customHeight="false" outlineLevel="0" collapsed="false">
      <c r="A1355" s="61" t="n">
        <v>1354</v>
      </c>
      <c r="B1355" s="62" t="n">
        <v>43937.4895833333</v>
      </c>
      <c r="C1355" s="63" t="n">
        <f aca="false">YEAR(B1355)</f>
        <v>2020</v>
      </c>
      <c r="D1355" s="32" t="s">
        <v>277</v>
      </c>
      <c r="E1355" s="64" t="n">
        <v>8976.05</v>
      </c>
      <c r="F1355" s="65" t="n">
        <v>0.0059</v>
      </c>
      <c r="G1355" s="66" t="n">
        <v>52.958695</v>
      </c>
      <c r="H1355" s="67" t="n">
        <f aca="false">E1355+IF(D1355="Long",1,-1)*G1355</f>
        <v>9029.008695</v>
      </c>
      <c r="I1355" s="68" t="n">
        <f aca="false">Assumptions!$B$58</f>
        <v>5.35750011455817</v>
      </c>
      <c r="J1355" s="68" t="n">
        <f aca="false">INDEX(Yearly!$L$5:$L$22,MATCH(C1355,Yearly!$A$5:$A$22,0))</f>
        <v>0.589816526373376</v>
      </c>
      <c r="K1355" s="68" t="n">
        <f aca="false">G1355-I1355-J1355</f>
        <v>47.0113783590685</v>
      </c>
      <c r="L1355" s="69" t="n">
        <f aca="false">(I1355+J1355)/Assumptions!$B$8</f>
        <v>0.000262239505838301</v>
      </c>
      <c r="M1355" s="70" t="n">
        <f aca="false">F1355-L1355</f>
        <v>0.0056377604941617</v>
      </c>
      <c r="N1355" s="71" t="n">
        <f aca="false">G1355*Assumptions!$B$7</f>
        <v>416520.136175</v>
      </c>
      <c r="O1355" s="71" t="n">
        <f aca="false">K1355*Assumptions!$B$7</f>
        <v>369744.490794073</v>
      </c>
      <c r="P1355" s="68" t="n">
        <f aca="false">P1354+G1355</f>
        <v>22360.79759</v>
      </c>
      <c r="Q1355" s="68" t="n">
        <f aca="false">MAX(Q1354,P1355)</f>
        <v>22366.693735</v>
      </c>
      <c r="R1355" s="68" t="n">
        <f aca="false">Q1355-P1355</f>
        <v>5.8961449999988</v>
      </c>
      <c r="S1355" s="68" t="n">
        <f aca="false">S1354+K1355</f>
        <v>14391.3441397745</v>
      </c>
      <c r="T1355" s="68" t="n">
        <f aca="false">MAX(T1354,S1355)</f>
        <v>14409.1349180564</v>
      </c>
      <c r="U1355" s="68" t="n">
        <f aca="false">T1355-S1355</f>
        <v>17.7907782818638</v>
      </c>
      <c r="V1355" s="70" t="n">
        <f aca="false">V1354+F1355</f>
        <v>3.18570000000001</v>
      </c>
      <c r="W1355" s="70" t="n">
        <f aca="false">MAX(W1354,V1355)</f>
        <v>3.18640000000001</v>
      </c>
      <c r="X1355" s="70" t="n">
        <f aca="false">W1355-V1355</f>
        <v>0.000700000000000145</v>
      </c>
      <c r="Y1355" s="70" t="n">
        <f aca="false">Y1354+M1355</f>
        <v>2.83429689490803</v>
      </c>
      <c r="Z1355" s="70" t="n">
        <f aca="false">MAX(Z1354,Y1355)</f>
        <v>2.83552137391971</v>
      </c>
      <c r="AA1355" s="70" t="n">
        <f aca="false">Z1355-Y1355</f>
        <v>0.00122447901167666</v>
      </c>
      <c r="AB1355" s="72" t="n">
        <f aca="false">AB1354*(1+F1355)</f>
        <v>19.9612476406999</v>
      </c>
      <c r="AC1355" s="73" t="n">
        <f aca="false">MAX(AC1354,AB1355)</f>
        <v>19.976008712578</v>
      </c>
      <c r="AD1355" s="70" t="n">
        <f aca="false">1-AB1355/AC1355</f>
        <v>0.000738940000000077</v>
      </c>
      <c r="AE1355" s="73" t="n">
        <f aca="false">AE1354*(1+M1355)</f>
        <v>14.056423924155</v>
      </c>
      <c r="AF1355" s="73" t="n">
        <f aca="false">MAX(AF1354,AE1355)</f>
        <v>14.0742019870747</v>
      </c>
      <c r="AG1355" s="70" t="n">
        <f aca="false">1-AE1355/AF1355</f>
        <v>0.00126316667446402</v>
      </c>
      <c r="AH1355" s="74" t="n">
        <f aca="false">IF(R1355&gt;0,AH1354+1,0)</f>
        <v>2</v>
      </c>
      <c r="AI1355" s="74" t="n">
        <f aca="false">IF(U1355&gt;0,AI1354+1,0)</f>
        <v>2</v>
      </c>
      <c r="AJ1355" s="74" t="n">
        <f aca="false">IF(G1355&gt;0,AJ1354+1,0)</f>
        <v>1</v>
      </c>
      <c r="AK1355" s="74" t="n">
        <f aca="false">IF(G1355&lt;=0,AK1354+1,0)</f>
        <v>0</v>
      </c>
      <c r="AL1355" s="74" t="n">
        <f aca="false">IF(K1355&gt;0,AL1354+1,0)</f>
        <v>1</v>
      </c>
      <c r="AM1355" s="74" t="n">
        <f aca="false">IF(K1355&lt;=0,AM1354+1,0)</f>
        <v>0</v>
      </c>
    </row>
    <row r="1356" customFormat="false" ht="15" hidden="false" customHeight="false" outlineLevel="0" collapsed="false">
      <c r="A1356" s="61" t="n">
        <v>1355</v>
      </c>
      <c r="B1356" s="62" t="n">
        <v>43942.40625</v>
      </c>
      <c r="C1356" s="63" t="n">
        <f aca="false">YEAR(B1356)</f>
        <v>2020</v>
      </c>
      <c r="D1356" s="32" t="s">
        <v>276</v>
      </c>
      <c r="E1356" s="64" t="n">
        <v>9029.3</v>
      </c>
      <c r="F1356" s="65" t="n">
        <v>-0.0051</v>
      </c>
      <c r="G1356" s="66" t="n">
        <v>-46.04943</v>
      </c>
      <c r="H1356" s="67" t="n">
        <f aca="false">E1356+IF(D1356="Long",1,-1)*G1356</f>
        <v>9075.34943</v>
      </c>
      <c r="I1356" s="68" t="n">
        <f aca="false">Assumptions!$B$58</f>
        <v>5.35750011455817</v>
      </c>
      <c r="J1356" s="68" t="n">
        <f aca="false">INDEX(Yearly!$L$5:$L$22,MATCH(C1356,Yearly!$A$5:$A$22,0))</f>
        <v>0.589816526373376</v>
      </c>
      <c r="K1356" s="68" t="n">
        <f aca="false">G1356-I1356-J1356</f>
        <v>-51.9967466409316</v>
      </c>
      <c r="L1356" s="69" t="n">
        <f aca="false">(I1356+J1356)/Assumptions!$B$8</f>
        <v>0.000262239505838301</v>
      </c>
      <c r="M1356" s="70" t="n">
        <f aca="false">F1356-L1356</f>
        <v>-0.0053622395058383</v>
      </c>
      <c r="N1356" s="71" t="n">
        <f aca="false">G1356*Assumptions!$B$7</f>
        <v>-362178.76695</v>
      </c>
      <c r="O1356" s="71" t="n">
        <f aca="false">K1356*Assumptions!$B$7</f>
        <v>-408954.412330927</v>
      </c>
      <c r="P1356" s="68" t="n">
        <f aca="false">P1355+G1356</f>
        <v>22314.74816</v>
      </c>
      <c r="Q1356" s="68" t="n">
        <f aca="false">MAX(Q1355,P1356)</f>
        <v>22366.693735</v>
      </c>
      <c r="R1356" s="68" t="n">
        <f aca="false">Q1356-P1356</f>
        <v>51.9455749999979</v>
      </c>
      <c r="S1356" s="68" t="n">
        <f aca="false">S1355+K1356</f>
        <v>14339.3473931336</v>
      </c>
      <c r="T1356" s="68" t="n">
        <f aca="false">MAX(T1355,S1356)</f>
        <v>14409.1349180564</v>
      </c>
      <c r="U1356" s="68" t="n">
        <f aca="false">T1356-S1356</f>
        <v>69.7875249227946</v>
      </c>
      <c r="V1356" s="70" t="n">
        <f aca="false">V1355+F1356</f>
        <v>3.18060000000001</v>
      </c>
      <c r="W1356" s="70" t="n">
        <f aca="false">MAX(W1355,V1356)</f>
        <v>3.18640000000001</v>
      </c>
      <c r="X1356" s="70" t="n">
        <f aca="false">W1356-V1356</f>
        <v>0.00580000000000025</v>
      </c>
      <c r="Y1356" s="70" t="n">
        <f aca="false">Y1355+M1356</f>
        <v>2.82893465540219</v>
      </c>
      <c r="Z1356" s="70" t="n">
        <f aca="false">MAX(Z1355,Y1356)</f>
        <v>2.83552137391971</v>
      </c>
      <c r="AA1356" s="70" t="n">
        <f aca="false">Z1356-Y1356</f>
        <v>0.0065867185175148</v>
      </c>
      <c r="AB1356" s="72" t="n">
        <f aca="false">AB1355*(1+F1356)</f>
        <v>19.8594452777323</v>
      </c>
      <c r="AC1356" s="73" t="n">
        <f aca="false">MAX(AC1355,AB1356)</f>
        <v>19.976008712578</v>
      </c>
      <c r="AD1356" s="70" t="n">
        <f aca="false">1-AB1356/AC1356</f>
        <v>0.00583517140599998</v>
      </c>
      <c r="AE1356" s="73" t="n">
        <f aca="false">AE1355*(1+M1356)</f>
        <v>13.9810500124781</v>
      </c>
      <c r="AF1356" s="73" t="n">
        <f aca="false">MAX(AF1355,AE1356)</f>
        <v>14.0742019870747</v>
      </c>
      <c r="AG1356" s="70" t="n">
        <f aca="false">1-AE1356/AF1356</f>
        <v>0.00661863277805797</v>
      </c>
      <c r="AH1356" s="74" t="n">
        <f aca="false">IF(R1356&gt;0,AH1355+1,0)</f>
        <v>3</v>
      </c>
      <c r="AI1356" s="74" t="n">
        <f aca="false">IF(U1356&gt;0,AI1355+1,0)</f>
        <v>3</v>
      </c>
      <c r="AJ1356" s="74" t="n">
        <f aca="false">IF(G1356&gt;0,AJ1355+1,0)</f>
        <v>0</v>
      </c>
      <c r="AK1356" s="74" t="n">
        <f aca="false">IF(G1356&lt;=0,AK1355+1,0)</f>
        <v>1</v>
      </c>
      <c r="AL1356" s="74" t="n">
        <f aca="false">IF(K1356&gt;0,AL1355+1,0)</f>
        <v>0</v>
      </c>
      <c r="AM1356" s="74" t="n">
        <f aca="false">IF(K1356&lt;=0,AM1355+1,0)</f>
        <v>1</v>
      </c>
    </row>
    <row r="1357" customFormat="false" ht="15" hidden="false" customHeight="false" outlineLevel="0" collapsed="false">
      <c r="A1357" s="61" t="n">
        <v>1356</v>
      </c>
      <c r="B1357" s="62" t="n">
        <v>43943.4479166667</v>
      </c>
      <c r="C1357" s="63" t="n">
        <f aca="false">YEAR(B1357)</f>
        <v>2020</v>
      </c>
      <c r="D1357" s="32" t="s">
        <v>277</v>
      </c>
      <c r="E1357" s="64" t="n">
        <v>9074.9</v>
      </c>
      <c r="F1357" s="65" t="n">
        <v>0.0133</v>
      </c>
      <c r="G1357" s="66" t="n">
        <v>120.69617</v>
      </c>
      <c r="H1357" s="67" t="n">
        <f aca="false">E1357+IF(D1357="Long",1,-1)*G1357</f>
        <v>9195.59617</v>
      </c>
      <c r="I1357" s="68" t="n">
        <f aca="false">Assumptions!$B$58</f>
        <v>5.35750011455817</v>
      </c>
      <c r="J1357" s="68" t="n">
        <f aca="false">INDEX(Yearly!$L$5:$L$22,MATCH(C1357,Yearly!$A$5:$A$22,0))</f>
        <v>0.589816526373376</v>
      </c>
      <c r="K1357" s="68" t="n">
        <f aca="false">G1357-I1357-J1357</f>
        <v>114.748853359068</v>
      </c>
      <c r="L1357" s="69" t="n">
        <f aca="false">(I1357+J1357)/Assumptions!$B$8</f>
        <v>0.000262239505838301</v>
      </c>
      <c r="M1357" s="70" t="n">
        <f aca="false">F1357-L1357</f>
        <v>0.0130377604941617</v>
      </c>
      <c r="N1357" s="71" t="n">
        <f aca="false">G1357*Assumptions!$B$7</f>
        <v>949275.37705</v>
      </c>
      <c r="O1357" s="71" t="n">
        <f aca="false">K1357*Assumptions!$B$7</f>
        <v>902499.731669073</v>
      </c>
      <c r="P1357" s="68" t="n">
        <f aca="false">P1356+G1357</f>
        <v>22435.44433</v>
      </c>
      <c r="Q1357" s="68" t="n">
        <f aca="false">MAX(Q1356,P1357)</f>
        <v>22435.44433</v>
      </c>
      <c r="R1357" s="68" t="n">
        <f aca="false">Q1357-P1357</f>
        <v>0</v>
      </c>
      <c r="S1357" s="68" t="n">
        <f aca="false">S1356+K1357</f>
        <v>14454.0962464927</v>
      </c>
      <c r="T1357" s="68" t="n">
        <f aca="false">MAX(T1356,S1357)</f>
        <v>14454.0962464927</v>
      </c>
      <c r="U1357" s="68" t="n">
        <f aca="false">T1357-S1357</f>
        <v>0</v>
      </c>
      <c r="V1357" s="70" t="n">
        <f aca="false">V1356+F1357</f>
        <v>3.19390000000001</v>
      </c>
      <c r="W1357" s="70" t="n">
        <f aca="false">MAX(W1356,V1357)</f>
        <v>3.19390000000001</v>
      </c>
      <c r="X1357" s="70" t="n">
        <f aca="false">W1357-V1357</f>
        <v>0</v>
      </c>
      <c r="Y1357" s="70" t="n">
        <f aca="false">Y1356+M1357</f>
        <v>2.84197241589636</v>
      </c>
      <c r="Z1357" s="70" t="n">
        <f aca="false">MAX(Z1356,Y1357)</f>
        <v>2.84197241589636</v>
      </c>
      <c r="AA1357" s="70" t="n">
        <f aca="false">Z1357-Y1357</f>
        <v>0</v>
      </c>
      <c r="AB1357" s="72" t="n">
        <f aca="false">AB1356*(1+F1357)</f>
        <v>20.1235758999262</v>
      </c>
      <c r="AC1357" s="73" t="n">
        <f aca="false">MAX(AC1356,AB1357)</f>
        <v>20.1235758999262</v>
      </c>
      <c r="AD1357" s="70" t="n">
        <f aca="false">1-AB1357/AC1357</f>
        <v>0</v>
      </c>
      <c r="AE1357" s="73" t="n">
        <f aca="false">AE1356*(1+M1357)</f>
        <v>14.1633315939976</v>
      </c>
      <c r="AF1357" s="73" t="n">
        <f aca="false">MAX(AF1356,AE1357)</f>
        <v>14.1633315939976</v>
      </c>
      <c r="AG1357" s="70" t="n">
        <f aca="false">1-AE1357/AF1357</f>
        <v>0</v>
      </c>
      <c r="AH1357" s="74" t="n">
        <f aca="false">IF(R1357&gt;0,AH1356+1,0)</f>
        <v>0</v>
      </c>
      <c r="AI1357" s="74" t="n">
        <f aca="false">IF(U1357&gt;0,AI1356+1,0)</f>
        <v>0</v>
      </c>
      <c r="AJ1357" s="74" t="n">
        <f aca="false">IF(G1357&gt;0,AJ1356+1,0)</f>
        <v>1</v>
      </c>
      <c r="AK1357" s="74" t="n">
        <f aca="false">IF(G1357&lt;=0,AK1356+1,0)</f>
        <v>0</v>
      </c>
      <c r="AL1357" s="74" t="n">
        <f aca="false">IF(K1357&gt;0,AL1356+1,0)</f>
        <v>1</v>
      </c>
      <c r="AM1357" s="74" t="n">
        <f aca="false">IF(K1357&lt;=0,AM1356+1,0)</f>
        <v>0</v>
      </c>
    </row>
    <row r="1358" customFormat="false" ht="15" hidden="false" customHeight="false" outlineLevel="0" collapsed="false">
      <c r="A1358" s="61" t="n">
        <v>1357</v>
      </c>
      <c r="B1358" s="62" t="n">
        <v>43945.40625</v>
      </c>
      <c r="C1358" s="63" t="n">
        <f aca="false">YEAR(B1358)</f>
        <v>2020</v>
      </c>
      <c r="D1358" s="32" t="s">
        <v>276</v>
      </c>
      <c r="E1358" s="64" t="n">
        <v>9195.95</v>
      </c>
      <c r="F1358" s="65" t="n">
        <v>-0.0088</v>
      </c>
      <c r="G1358" s="66" t="n">
        <v>-80.92436</v>
      </c>
      <c r="H1358" s="67" t="n">
        <f aca="false">E1358+IF(D1358="Long",1,-1)*G1358</f>
        <v>9276.87436</v>
      </c>
      <c r="I1358" s="68" t="n">
        <f aca="false">Assumptions!$B$58</f>
        <v>5.35750011455817</v>
      </c>
      <c r="J1358" s="68" t="n">
        <f aca="false">INDEX(Yearly!$L$5:$L$22,MATCH(C1358,Yearly!$A$5:$A$22,0))</f>
        <v>0.589816526373376</v>
      </c>
      <c r="K1358" s="68" t="n">
        <f aca="false">G1358-I1358-J1358</f>
        <v>-86.8716766409315</v>
      </c>
      <c r="L1358" s="69" t="n">
        <f aca="false">(I1358+J1358)/Assumptions!$B$8</f>
        <v>0.000262239505838301</v>
      </c>
      <c r="M1358" s="70" t="n">
        <f aca="false">F1358-L1358</f>
        <v>-0.0090622395058383</v>
      </c>
      <c r="N1358" s="71" t="n">
        <f aca="false">G1358*Assumptions!$B$7</f>
        <v>-636470.0914</v>
      </c>
      <c r="O1358" s="71" t="n">
        <f aca="false">K1358*Assumptions!$B$7</f>
        <v>-683245.736780927</v>
      </c>
      <c r="P1358" s="68" t="n">
        <f aca="false">P1357+G1358</f>
        <v>22354.51997</v>
      </c>
      <c r="Q1358" s="68" t="n">
        <f aca="false">MAX(Q1357,P1358)</f>
        <v>22435.44433</v>
      </c>
      <c r="R1358" s="68" t="n">
        <f aca="false">Q1358-P1358</f>
        <v>80.9243600000009</v>
      </c>
      <c r="S1358" s="68" t="n">
        <f aca="false">S1357+K1358</f>
        <v>14367.2245698517</v>
      </c>
      <c r="T1358" s="68" t="n">
        <f aca="false">MAX(T1357,S1358)</f>
        <v>14454.0962464927</v>
      </c>
      <c r="U1358" s="68" t="n">
        <f aca="false">T1358-S1358</f>
        <v>86.8716766409307</v>
      </c>
      <c r="V1358" s="70" t="n">
        <f aca="false">V1357+F1358</f>
        <v>3.18510000000001</v>
      </c>
      <c r="W1358" s="70" t="n">
        <f aca="false">MAX(W1357,V1358)</f>
        <v>3.19390000000001</v>
      </c>
      <c r="X1358" s="70" t="n">
        <f aca="false">W1358-V1358</f>
        <v>0.00879999999999992</v>
      </c>
      <c r="Y1358" s="70" t="n">
        <f aca="false">Y1357+M1358</f>
        <v>2.83291017639052</v>
      </c>
      <c r="Z1358" s="70" t="n">
        <f aca="false">MAX(Z1357,Y1358)</f>
        <v>2.84197241589636</v>
      </c>
      <c r="AA1358" s="70" t="n">
        <f aca="false">Z1358-Y1358</f>
        <v>0.0090622395058384</v>
      </c>
      <c r="AB1358" s="72" t="n">
        <f aca="false">AB1357*(1+F1358)</f>
        <v>19.9464884320068</v>
      </c>
      <c r="AC1358" s="73" t="n">
        <f aca="false">MAX(AC1357,AB1358)</f>
        <v>20.1235758999262</v>
      </c>
      <c r="AD1358" s="70" t="n">
        <f aca="false">1-AB1358/AC1358</f>
        <v>0.00879999999999992</v>
      </c>
      <c r="AE1358" s="73" t="n">
        <f aca="false">AE1357*(1+M1358)</f>
        <v>14.0349800908922</v>
      </c>
      <c r="AF1358" s="73" t="n">
        <f aca="false">MAX(AF1357,AE1358)</f>
        <v>14.1633315939976</v>
      </c>
      <c r="AG1358" s="70" t="n">
        <f aca="false">1-AE1358/AF1358</f>
        <v>0.00906223950583829</v>
      </c>
      <c r="AH1358" s="74" t="n">
        <f aca="false">IF(R1358&gt;0,AH1357+1,0)</f>
        <v>1</v>
      </c>
      <c r="AI1358" s="74" t="n">
        <f aca="false">IF(U1358&gt;0,AI1357+1,0)</f>
        <v>1</v>
      </c>
      <c r="AJ1358" s="74" t="n">
        <f aca="false">IF(G1358&gt;0,AJ1357+1,0)</f>
        <v>0</v>
      </c>
      <c r="AK1358" s="74" t="n">
        <f aca="false">IF(G1358&lt;=0,AK1357+1,0)</f>
        <v>1</v>
      </c>
      <c r="AL1358" s="74" t="n">
        <f aca="false">IF(K1358&gt;0,AL1357+1,0)</f>
        <v>0</v>
      </c>
      <c r="AM1358" s="74" t="n">
        <f aca="false">IF(K1358&lt;=0,AM1357+1,0)</f>
        <v>1</v>
      </c>
    </row>
    <row r="1359" customFormat="false" ht="15" hidden="false" customHeight="false" outlineLevel="0" collapsed="false">
      <c r="A1359" s="61" t="n">
        <v>1358</v>
      </c>
      <c r="B1359" s="62" t="n">
        <v>43945.53125</v>
      </c>
      <c r="C1359" s="63" t="n">
        <f aca="false">YEAR(B1359)</f>
        <v>2020</v>
      </c>
      <c r="D1359" s="32" t="s">
        <v>277</v>
      </c>
      <c r="E1359" s="64" t="n">
        <v>9276.7</v>
      </c>
      <c r="F1359" s="65" t="n">
        <v>-0.0142</v>
      </c>
      <c r="G1359" s="66" t="n">
        <v>-131.72914</v>
      </c>
      <c r="H1359" s="67" t="n">
        <f aca="false">E1359+IF(D1359="Long",1,-1)*G1359</f>
        <v>9144.97086</v>
      </c>
      <c r="I1359" s="68" t="n">
        <f aca="false">Assumptions!$B$58</f>
        <v>5.35750011455817</v>
      </c>
      <c r="J1359" s="68" t="n">
        <f aca="false">INDEX(Yearly!$L$5:$L$22,MATCH(C1359,Yearly!$A$5:$A$22,0))</f>
        <v>0.589816526373376</v>
      </c>
      <c r="K1359" s="68" t="n">
        <f aca="false">G1359-I1359-J1359</f>
        <v>-137.676456640932</v>
      </c>
      <c r="L1359" s="69" t="n">
        <f aca="false">(I1359+J1359)/Assumptions!$B$8</f>
        <v>0.000262239505838301</v>
      </c>
      <c r="M1359" s="70" t="n">
        <f aca="false">F1359-L1359</f>
        <v>-0.0144622395058383</v>
      </c>
      <c r="N1359" s="71" t="n">
        <f aca="false">G1359*Assumptions!$B$7</f>
        <v>-1036049.6861</v>
      </c>
      <c r="O1359" s="71" t="n">
        <f aca="false">K1359*Assumptions!$B$7</f>
        <v>-1082825.33148093</v>
      </c>
      <c r="P1359" s="68" t="n">
        <f aca="false">P1358+G1359</f>
        <v>22222.79083</v>
      </c>
      <c r="Q1359" s="68" t="n">
        <f aca="false">MAX(Q1358,P1359)</f>
        <v>22435.44433</v>
      </c>
      <c r="R1359" s="68" t="n">
        <f aca="false">Q1359-P1359</f>
        <v>212.6535</v>
      </c>
      <c r="S1359" s="68" t="n">
        <f aca="false">S1358+K1359</f>
        <v>14229.5481132108</v>
      </c>
      <c r="T1359" s="68" t="n">
        <f aca="false">MAX(T1358,S1359)</f>
        <v>14454.0962464927</v>
      </c>
      <c r="U1359" s="68" t="n">
        <f aca="false">T1359-S1359</f>
        <v>224.548133281862</v>
      </c>
      <c r="V1359" s="70" t="n">
        <f aca="false">V1358+F1359</f>
        <v>3.17090000000001</v>
      </c>
      <c r="W1359" s="70" t="n">
        <f aca="false">MAX(W1358,V1359)</f>
        <v>3.19390000000001</v>
      </c>
      <c r="X1359" s="70" t="n">
        <f aca="false">W1359-V1359</f>
        <v>0.0230000000000001</v>
      </c>
      <c r="Y1359" s="70" t="n">
        <f aca="false">Y1358+M1359</f>
        <v>2.81844793688468</v>
      </c>
      <c r="Z1359" s="70" t="n">
        <f aca="false">MAX(Z1358,Y1359)</f>
        <v>2.84197241589636</v>
      </c>
      <c r="AA1359" s="70" t="n">
        <f aca="false">Z1359-Y1359</f>
        <v>0.0235244790116766</v>
      </c>
      <c r="AB1359" s="72" t="n">
        <f aca="false">AB1358*(1+F1359)</f>
        <v>19.6632482962723</v>
      </c>
      <c r="AC1359" s="73" t="n">
        <f aca="false">MAX(AC1358,AB1359)</f>
        <v>20.1235758999262</v>
      </c>
      <c r="AD1359" s="70" t="n">
        <f aca="false">1-AB1359/AC1359</f>
        <v>0.0228750400000001</v>
      </c>
      <c r="AE1359" s="73" t="n">
        <f aca="false">AE1358*(1+M1359)</f>
        <v>13.8320028473581</v>
      </c>
      <c r="AF1359" s="73" t="n">
        <f aca="false">MAX(AF1358,AE1359)</f>
        <v>14.1633315939976</v>
      </c>
      <c r="AG1359" s="70" t="n">
        <f aca="false">1-AE1359/AF1359</f>
        <v>0.0233934187334839</v>
      </c>
      <c r="AH1359" s="74" t="n">
        <f aca="false">IF(R1359&gt;0,AH1358+1,0)</f>
        <v>2</v>
      </c>
      <c r="AI1359" s="74" t="n">
        <f aca="false">IF(U1359&gt;0,AI1358+1,0)</f>
        <v>2</v>
      </c>
      <c r="AJ1359" s="74" t="n">
        <f aca="false">IF(G1359&gt;0,AJ1358+1,0)</f>
        <v>0</v>
      </c>
      <c r="AK1359" s="74" t="n">
        <f aca="false">IF(G1359&lt;=0,AK1358+1,0)</f>
        <v>2</v>
      </c>
      <c r="AL1359" s="74" t="n">
        <f aca="false">IF(K1359&gt;0,AL1358+1,0)</f>
        <v>0</v>
      </c>
      <c r="AM1359" s="74" t="n">
        <f aca="false">IF(K1359&lt;=0,AM1358+1,0)</f>
        <v>2</v>
      </c>
    </row>
    <row r="1360" customFormat="false" ht="15" hidden="false" customHeight="false" outlineLevel="0" collapsed="false">
      <c r="A1360" s="61" t="n">
        <v>1359</v>
      </c>
      <c r="B1360" s="62" t="n">
        <v>43945.6354166667</v>
      </c>
      <c r="C1360" s="63" t="n">
        <f aca="false">YEAR(B1360)</f>
        <v>2020</v>
      </c>
      <c r="D1360" s="32" t="s">
        <v>276</v>
      </c>
      <c r="E1360" s="64" t="n">
        <v>9145</v>
      </c>
      <c r="F1360" s="65" t="n">
        <v>-0.0206</v>
      </c>
      <c r="G1360" s="66" t="n">
        <v>-188.387</v>
      </c>
      <c r="H1360" s="67" t="n">
        <f aca="false">E1360+IF(D1360="Long",1,-1)*G1360</f>
        <v>9333.387</v>
      </c>
      <c r="I1360" s="68" t="n">
        <f aca="false">Assumptions!$B$58</f>
        <v>5.35750011455817</v>
      </c>
      <c r="J1360" s="68" t="n">
        <f aca="false">INDEX(Yearly!$L$5:$L$22,MATCH(C1360,Yearly!$A$5:$A$22,0))</f>
        <v>0.589816526373376</v>
      </c>
      <c r="K1360" s="68" t="n">
        <f aca="false">G1360-I1360-J1360</f>
        <v>-194.334316640932</v>
      </c>
      <c r="L1360" s="69" t="n">
        <f aca="false">(I1360+J1360)/Assumptions!$B$8</f>
        <v>0.000262239505838301</v>
      </c>
      <c r="M1360" s="70" t="n">
        <f aca="false">F1360-L1360</f>
        <v>-0.0208622395058383</v>
      </c>
      <c r="N1360" s="71" t="n">
        <f aca="false">G1360*Assumptions!$B$7</f>
        <v>-1481663.755</v>
      </c>
      <c r="O1360" s="71" t="n">
        <f aca="false">K1360*Assumptions!$B$7</f>
        <v>-1528439.40038093</v>
      </c>
      <c r="P1360" s="68" t="n">
        <f aca="false">P1359+G1360</f>
        <v>22034.40383</v>
      </c>
      <c r="Q1360" s="68" t="n">
        <f aca="false">MAX(Q1359,P1360)</f>
        <v>22435.44433</v>
      </c>
      <c r="R1360" s="68" t="n">
        <f aca="false">Q1360-P1360</f>
        <v>401.040499999999</v>
      </c>
      <c r="S1360" s="68" t="n">
        <f aca="false">S1359+K1360</f>
        <v>14035.2137965699</v>
      </c>
      <c r="T1360" s="68" t="n">
        <f aca="false">MAX(T1359,S1360)</f>
        <v>14454.0962464927</v>
      </c>
      <c r="U1360" s="68" t="n">
        <f aca="false">T1360-S1360</f>
        <v>418.882449922794</v>
      </c>
      <c r="V1360" s="70" t="n">
        <f aca="false">V1359+F1360</f>
        <v>3.15030000000001</v>
      </c>
      <c r="W1360" s="70" t="n">
        <f aca="false">MAX(W1359,V1360)</f>
        <v>3.19390000000001</v>
      </c>
      <c r="X1360" s="70" t="n">
        <f aca="false">W1360-V1360</f>
        <v>0.0436000000000001</v>
      </c>
      <c r="Y1360" s="70" t="n">
        <f aca="false">Y1359+M1360</f>
        <v>2.79758569737884</v>
      </c>
      <c r="Z1360" s="70" t="n">
        <f aca="false">MAX(Z1359,Y1360)</f>
        <v>2.84197241589636</v>
      </c>
      <c r="AA1360" s="70" t="n">
        <f aca="false">Z1360-Y1360</f>
        <v>0.0443867185175151</v>
      </c>
      <c r="AB1360" s="72" t="n">
        <f aca="false">AB1359*(1+F1360)</f>
        <v>19.2581853813691</v>
      </c>
      <c r="AC1360" s="73" t="n">
        <f aca="false">MAX(AC1359,AB1360)</f>
        <v>20.1235758999262</v>
      </c>
      <c r="AD1360" s="70" t="n">
        <f aca="false">1-AB1360/AC1360</f>
        <v>0.043003814176</v>
      </c>
      <c r="AE1360" s="73" t="n">
        <f aca="false">AE1359*(1+M1360)</f>
        <v>13.543436291111</v>
      </c>
      <c r="AF1360" s="73" t="n">
        <f aca="false">MAX(AF1359,AE1360)</f>
        <v>14.1633315939976</v>
      </c>
      <c r="AG1360" s="70" t="n">
        <f aca="false">1-AE1360/AF1360</f>
        <v>0.043767619134844</v>
      </c>
      <c r="AH1360" s="74" t="n">
        <f aca="false">IF(R1360&gt;0,AH1359+1,0)</f>
        <v>3</v>
      </c>
      <c r="AI1360" s="74" t="n">
        <f aca="false">IF(U1360&gt;0,AI1359+1,0)</f>
        <v>3</v>
      </c>
      <c r="AJ1360" s="74" t="n">
        <f aca="false">IF(G1360&gt;0,AJ1359+1,0)</f>
        <v>0</v>
      </c>
      <c r="AK1360" s="74" t="n">
        <f aca="false">IF(G1360&lt;=0,AK1359+1,0)</f>
        <v>3</v>
      </c>
      <c r="AL1360" s="74" t="n">
        <f aca="false">IF(K1360&gt;0,AL1359+1,0)</f>
        <v>0</v>
      </c>
      <c r="AM1360" s="74" t="n">
        <f aca="false">IF(K1360&lt;=0,AM1359+1,0)</f>
        <v>3</v>
      </c>
    </row>
    <row r="1361" customFormat="false" ht="15" hidden="false" customHeight="false" outlineLevel="0" collapsed="false">
      <c r="A1361" s="61" t="n">
        <v>1360</v>
      </c>
      <c r="B1361" s="62" t="n">
        <v>43948.40625</v>
      </c>
      <c r="C1361" s="63" t="n">
        <f aca="false">YEAR(B1361)</f>
        <v>2020</v>
      </c>
      <c r="D1361" s="32" t="s">
        <v>277</v>
      </c>
      <c r="E1361" s="64" t="n">
        <v>9332.95</v>
      </c>
      <c r="F1361" s="65" t="n">
        <v>0.0089</v>
      </c>
      <c r="G1361" s="66" t="n">
        <v>83.063255</v>
      </c>
      <c r="H1361" s="67" t="n">
        <f aca="false">E1361+IF(D1361="Long",1,-1)*G1361</f>
        <v>9416.013255</v>
      </c>
      <c r="I1361" s="68" t="n">
        <f aca="false">Assumptions!$B$58</f>
        <v>5.35750011455817</v>
      </c>
      <c r="J1361" s="68" t="n">
        <f aca="false">INDEX(Yearly!$L$5:$L$22,MATCH(C1361,Yearly!$A$5:$A$22,0))</f>
        <v>0.589816526373376</v>
      </c>
      <c r="K1361" s="68" t="n">
        <f aca="false">G1361-I1361-J1361</f>
        <v>77.1159383590685</v>
      </c>
      <c r="L1361" s="69" t="n">
        <f aca="false">(I1361+J1361)/Assumptions!$B$8</f>
        <v>0.000262239505838301</v>
      </c>
      <c r="M1361" s="70" t="n">
        <f aca="false">F1361-L1361</f>
        <v>0.0086377604941617</v>
      </c>
      <c r="N1361" s="71" t="n">
        <f aca="false">G1361*Assumptions!$B$7</f>
        <v>653292.500575</v>
      </c>
      <c r="O1361" s="71" t="n">
        <f aca="false">K1361*Assumptions!$B$7</f>
        <v>606516.855194073</v>
      </c>
      <c r="P1361" s="68" t="n">
        <f aca="false">P1360+G1361</f>
        <v>22117.467085</v>
      </c>
      <c r="Q1361" s="68" t="n">
        <f aca="false">MAX(Q1360,P1361)</f>
        <v>22435.44433</v>
      </c>
      <c r="R1361" s="68" t="n">
        <f aca="false">Q1361-P1361</f>
        <v>317.977244999998</v>
      </c>
      <c r="S1361" s="68" t="n">
        <f aca="false">S1360+K1361</f>
        <v>14112.3297349289</v>
      </c>
      <c r="T1361" s="68" t="n">
        <f aca="false">MAX(T1360,S1361)</f>
        <v>14454.0962464927</v>
      </c>
      <c r="U1361" s="68" t="n">
        <f aca="false">T1361-S1361</f>
        <v>341.766511563725</v>
      </c>
      <c r="V1361" s="70" t="n">
        <f aca="false">V1360+F1361</f>
        <v>3.15920000000001</v>
      </c>
      <c r="W1361" s="70" t="n">
        <f aca="false">MAX(W1360,V1361)</f>
        <v>3.19390000000001</v>
      </c>
      <c r="X1361" s="70" t="n">
        <f aca="false">W1361-V1361</f>
        <v>0.0347</v>
      </c>
      <c r="Y1361" s="70" t="n">
        <f aca="false">Y1360+M1361</f>
        <v>2.806223457873</v>
      </c>
      <c r="Z1361" s="70" t="n">
        <f aca="false">MAX(Z1360,Y1361)</f>
        <v>2.84197241589636</v>
      </c>
      <c r="AA1361" s="70" t="n">
        <f aca="false">Z1361-Y1361</f>
        <v>0.0357489580233534</v>
      </c>
      <c r="AB1361" s="72" t="n">
        <f aca="false">AB1360*(1+F1361)</f>
        <v>19.4295832312633</v>
      </c>
      <c r="AC1361" s="73" t="n">
        <f aca="false">MAX(AC1360,AB1361)</f>
        <v>20.1235758999262</v>
      </c>
      <c r="AD1361" s="70" t="n">
        <f aca="false">1-AB1361/AC1361</f>
        <v>0.0344865481221665</v>
      </c>
      <c r="AE1361" s="73" t="n">
        <f aca="false">AE1360*(1+M1361)</f>
        <v>13.6604212500616</v>
      </c>
      <c r="AF1361" s="73" t="n">
        <f aca="false">MAX(AF1360,AE1361)</f>
        <v>14.1633315939976</v>
      </c>
      <c r="AG1361" s="70" t="n">
        <f aca="false">1-AE1361/AF1361</f>
        <v>0.0355079128521687</v>
      </c>
      <c r="AH1361" s="74" t="n">
        <f aca="false">IF(R1361&gt;0,AH1360+1,0)</f>
        <v>4</v>
      </c>
      <c r="AI1361" s="74" t="n">
        <f aca="false">IF(U1361&gt;0,AI1360+1,0)</f>
        <v>4</v>
      </c>
      <c r="AJ1361" s="74" t="n">
        <f aca="false">IF(G1361&gt;0,AJ1360+1,0)</f>
        <v>1</v>
      </c>
      <c r="AK1361" s="74" t="n">
        <f aca="false">IF(G1361&lt;=0,AK1360+1,0)</f>
        <v>0</v>
      </c>
      <c r="AL1361" s="74" t="n">
        <f aca="false">IF(K1361&gt;0,AL1360+1,0)</f>
        <v>1</v>
      </c>
      <c r="AM1361" s="74" t="n">
        <f aca="false">IF(K1361&lt;=0,AM1360+1,0)</f>
        <v>0</v>
      </c>
    </row>
    <row r="1362" customFormat="false" ht="15" hidden="false" customHeight="false" outlineLevel="0" collapsed="false">
      <c r="A1362" s="61" t="n">
        <v>1361</v>
      </c>
      <c r="B1362" s="62" t="n">
        <v>43955.40625</v>
      </c>
      <c r="C1362" s="63" t="n">
        <f aca="false">YEAR(B1362)</f>
        <v>2020</v>
      </c>
      <c r="D1362" s="32" t="s">
        <v>276</v>
      </c>
      <c r="E1362" s="64" t="n">
        <v>9415.95</v>
      </c>
      <c r="F1362" s="65" t="n">
        <v>0.0089</v>
      </c>
      <c r="G1362" s="66" t="n">
        <v>83.801955</v>
      </c>
      <c r="H1362" s="67" t="n">
        <f aca="false">E1362+IF(D1362="Long",1,-1)*G1362</f>
        <v>9332.148045</v>
      </c>
      <c r="I1362" s="68" t="n">
        <f aca="false">Assumptions!$B$58</f>
        <v>5.35750011455817</v>
      </c>
      <c r="J1362" s="68" t="n">
        <f aca="false">INDEX(Yearly!$L$5:$L$22,MATCH(C1362,Yearly!$A$5:$A$22,0))</f>
        <v>0.589816526373376</v>
      </c>
      <c r="K1362" s="68" t="n">
        <f aca="false">G1362-I1362-J1362</f>
        <v>77.8546383590685</v>
      </c>
      <c r="L1362" s="69" t="n">
        <f aca="false">(I1362+J1362)/Assumptions!$B$8</f>
        <v>0.000262239505838301</v>
      </c>
      <c r="M1362" s="70" t="n">
        <f aca="false">F1362-L1362</f>
        <v>0.0086377604941617</v>
      </c>
      <c r="N1362" s="71" t="n">
        <f aca="false">G1362*Assumptions!$B$7</f>
        <v>659102.376075</v>
      </c>
      <c r="O1362" s="71" t="n">
        <f aca="false">K1362*Assumptions!$B$7</f>
        <v>612326.730694074</v>
      </c>
      <c r="P1362" s="68" t="n">
        <f aca="false">P1361+G1362</f>
        <v>22201.26904</v>
      </c>
      <c r="Q1362" s="68" t="n">
        <f aca="false">MAX(Q1361,P1362)</f>
        <v>22435.44433</v>
      </c>
      <c r="R1362" s="68" t="n">
        <f aca="false">Q1362-P1362</f>
        <v>234.175289999999</v>
      </c>
      <c r="S1362" s="68" t="n">
        <f aca="false">S1361+K1362</f>
        <v>14190.184373288</v>
      </c>
      <c r="T1362" s="68" t="n">
        <f aca="false">MAX(T1361,S1362)</f>
        <v>14454.0962464927</v>
      </c>
      <c r="U1362" s="68" t="n">
        <f aca="false">T1362-S1362</f>
        <v>263.911873204655</v>
      </c>
      <c r="V1362" s="70" t="n">
        <f aca="false">V1361+F1362</f>
        <v>3.16810000000001</v>
      </c>
      <c r="W1362" s="70" t="n">
        <f aca="false">MAX(W1361,V1362)</f>
        <v>3.19390000000001</v>
      </c>
      <c r="X1362" s="70" t="n">
        <f aca="false">W1362-V1362</f>
        <v>0.0257999999999998</v>
      </c>
      <c r="Y1362" s="70" t="n">
        <f aca="false">Y1361+M1362</f>
        <v>2.81486121836716</v>
      </c>
      <c r="Z1362" s="70" t="n">
        <f aca="false">MAX(Z1361,Y1362)</f>
        <v>2.84197241589636</v>
      </c>
      <c r="AA1362" s="70" t="n">
        <f aca="false">Z1362-Y1362</f>
        <v>0.0271111975291918</v>
      </c>
      <c r="AB1362" s="72" t="n">
        <f aca="false">AB1361*(1+F1362)</f>
        <v>19.6025065220216</v>
      </c>
      <c r="AC1362" s="73" t="n">
        <f aca="false">MAX(AC1361,AB1362)</f>
        <v>20.1235758999262</v>
      </c>
      <c r="AD1362" s="70" t="n">
        <f aca="false">1-AB1362/AC1362</f>
        <v>0.0258934784004538</v>
      </c>
      <c r="AE1362" s="73" t="n">
        <f aca="false">AE1361*(1+M1362)</f>
        <v>13.778416697069</v>
      </c>
      <c r="AF1362" s="73" t="n">
        <f aca="false">MAX(AF1361,AE1362)</f>
        <v>14.1633315939976</v>
      </c>
      <c r="AG1362" s="70" t="n">
        <f aca="false">1-AE1362/AF1362</f>
        <v>0.0271768612048716</v>
      </c>
      <c r="AH1362" s="74" t="n">
        <f aca="false">IF(R1362&gt;0,AH1361+1,0)</f>
        <v>5</v>
      </c>
      <c r="AI1362" s="74" t="n">
        <f aca="false">IF(U1362&gt;0,AI1361+1,0)</f>
        <v>5</v>
      </c>
      <c r="AJ1362" s="74" t="n">
        <f aca="false">IF(G1362&gt;0,AJ1361+1,0)</f>
        <v>2</v>
      </c>
      <c r="AK1362" s="74" t="n">
        <f aca="false">IF(G1362&lt;=0,AK1361+1,0)</f>
        <v>0</v>
      </c>
      <c r="AL1362" s="74" t="n">
        <f aca="false">IF(K1362&gt;0,AL1361+1,0)</f>
        <v>2</v>
      </c>
      <c r="AM1362" s="74" t="n">
        <f aca="false">IF(K1362&lt;=0,AM1361+1,0)</f>
        <v>0</v>
      </c>
    </row>
    <row r="1363" customFormat="false" ht="15" hidden="false" customHeight="false" outlineLevel="0" collapsed="false">
      <c r="A1363" s="61" t="n">
        <v>1362</v>
      </c>
      <c r="B1363" s="62" t="n">
        <v>43959.40625</v>
      </c>
      <c r="C1363" s="63" t="n">
        <f aca="false">YEAR(B1363)</f>
        <v>2020</v>
      </c>
      <c r="D1363" s="32" t="s">
        <v>277</v>
      </c>
      <c r="E1363" s="64" t="n">
        <v>9331.85</v>
      </c>
      <c r="F1363" s="65" t="n">
        <v>-0.0039</v>
      </c>
      <c r="G1363" s="66" t="n">
        <v>-36.394215</v>
      </c>
      <c r="H1363" s="67" t="n">
        <f aca="false">E1363+IF(D1363="Long",1,-1)*G1363</f>
        <v>9295.455785</v>
      </c>
      <c r="I1363" s="68" t="n">
        <f aca="false">Assumptions!$B$58</f>
        <v>5.35750011455817</v>
      </c>
      <c r="J1363" s="68" t="n">
        <f aca="false">INDEX(Yearly!$L$5:$L$22,MATCH(C1363,Yearly!$A$5:$A$22,0))</f>
        <v>0.589816526373376</v>
      </c>
      <c r="K1363" s="68" t="n">
        <f aca="false">G1363-I1363-J1363</f>
        <v>-42.3415316409316</v>
      </c>
      <c r="L1363" s="69" t="n">
        <f aca="false">(I1363+J1363)/Assumptions!$B$8</f>
        <v>0.000262239505838301</v>
      </c>
      <c r="M1363" s="70" t="n">
        <f aca="false">F1363-L1363</f>
        <v>-0.0041622395058383</v>
      </c>
      <c r="N1363" s="71" t="n">
        <f aca="false">G1363*Assumptions!$B$7</f>
        <v>-286240.500975</v>
      </c>
      <c r="O1363" s="71" t="n">
        <f aca="false">K1363*Assumptions!$B$7</f>
        <v>-333016.146355927</v>
      </c>
      <c r="P1363" s="68" t="n">
        <f aca="false">P1362+G1363</f>
        <v>22164.874825</v>
      </c>
      <c r="Q1363" s="68" t="n">
        <f aca="false">MAX(Q1362,P1363)</f>
        <v>22435.44433</v>
      </c>
      <c r="R1363" s="68" t="n">
        <f aca="false">Q1363-P1363</f>
        <v>270.569505</v>
      </c>
      <c r="S1363" s="68" t="n">
        <f aca="false">S1362+K1363</f>
        <v>14147.8428416471</v>
      </c>
      <c r="T1363" s="68" t="n">
        <f aca="false">MAX(T1362,S1363)</f>
        <v>14454.0962464927</v>
      </c>
      <c r="U1363" s="68" t="n">
        <f aca="false">T1363-S1363</f>
        <v>306.253404845587</v>
      </c>
      <c r="V1363" s="70" t="n">
        <f aca="false">V1362+F1363</f>
        <v>3.16420000000001</v>
      </c>
      <c r="W1363" s="70" t="n">
        <f aca="false">MAX(W1362,V1363)</f>
        <v>3.19390000000001</v>
      </c>
      <c r="X1363" s="70" t="n">
        <f aca="false">W1363-V1363</f>
        <v>0.0296999999999996</v>
      </c>
      <c r="Y1363" s="70" t="n">
        <f aca="false">Y1362+M1363</f>
        <v>2.81069897886133</v>
      </c>
      <c r="Z1363" s="70" t="n">
        <f aca="false">MAX(Z1362,Y1363)</f>
        <v>2.84197241589636</v>
      </c>
      <c r="AA1363" s="70" t="n">
        <f aca="false">Z1363-Y1363</f>
        <v>0.0312734370350301</v>
      </c>
      <c r="AB1363" s="72" t="n">
        <f aca="false">AB1362*(1+F1363)</f>
        <v>19.5260567465857</v>
      </c>
      <c r="AC1363" s="73" t="n">
        <f aca="false">MAX(AC1362,AB1363)</f>
        <v>20.1235758999262</v>
      </c>
      <c r="AD1363" s="70" t="n">
        <f aca="false">1-AB1363/AC1363</f>
        <v>0.029692493834692</v>
      </c>
      <c r="AE1363" s="73" t="n">
        <f aca="false">AE1362*(1+M1363)</f>
        <v>13.7210676267645</v>
      </c>
      <c r="AF1363" s="73" t="n">
        <f aca="false">MAX(AF1362,AE1363)</f>
        <v>14.1633315939976</v>
      </c>
      <c r="AG1363" s="70" t="n">
        <f aca="false">1-AE1363/AF1363</f>
        <v>0.0312259841053583</v>
      </c>
      <c r="AH1363" s="74" t="n">
        <f aca="false">IF(R1363&gt;0,AH1362+1,0)</f>
        <v>6</v>
      </c>
      <c r="AI1363" s="74" t="n">
        <f aca="false">IF(U1363&gt;0,AI1362+1,0)</f>
        <v>6</v>
      </c>
      <c r="AJ1363" s="74" t="n">
        <f aca="false">IF(G1363&gt;0,AJ1362+1,0)</f>
        <v>0</v>
      </c>
      <c r="AK1363" s="74" t="n">
        <f aca="false">IF(G1363&lt;=0,AK1362+1,0)</f>
        <v>1</v>
      </c>
      <c r="AL1363" s="74" t="n">
        <f aca="false">IF(K1363&gt;0,AL1362+1,0)</f>
        <v>0</v>
      </c>
      <c r="AM1363" s="74" t="n">
        <f aca="false">IF(K1363&lt;=0,AM1362+1,0)</f>
        <v>1</v>
      </c>
    </row>
    <row r="1364" customFormat="false" ht="15" hidden="false" customHeight="false" outlineLevel="0" collapsed="false">
      <c r="A1364" s="61" t="n">
        <v>1363</v>
      </c>
      <c r="B1364" s="62" t="n">
        <v>43959.59375</v>
      </c>
      <c r="C1364" s="63" t="n">
        <f aca="false">YEAR(B1364)</f>
        <v>2020</v>
      </c>
      <c r="D1364" s="32" t="s">
        <v>276</v>
      </c>
      <c r="E1364" s="64" t="n">
        <v>9295.4</v>
      </c>
      <c r="F1364" s="65" t="n">
        <v>-0.0137</v>
      </c>
      <c r="G1364" s="66" t="n">
        <v>-127.34698</v>
      </c>
      <c r="H1364" s="67" t="n">
        <f aca="false">E1364+IF(D1364="Long",1,-1)*G1364</f>
        <v>9422.74698</v>
      </c>
      <c r="I1364" s="68" t="n">
        <f aca="false">Assumptions!$B$58</f>
        <v>5.35750011455817</v>
      </c>
      <c r="J1364" s="68" t="n">
        <f aca="false">INDEX(Yearly!$L$5:$L$22,MATCH(C1364,Yearly!$A$5:$A$22,0))</f>
        <v>0.589816526373376</v>
      </c>
      <c r="K1364" s="68" t="n">
        <f aca="false">G1364-I1364-J1364</f>
        <v>-133.294296640932</v>
      </c>
      <c r="L1364" s="69" t="n">
        <f aca="false">(I1364+J1364)/Assumptions!$B$8</f>
        <v>0.000262239505838301</v>
      </c>
      <c r="M1364" s="70" t="n">
        <f aca="false">F1364-L1364</f>
        <v>-0.0139622395058383</v>
      </c>
      <c r="N1364" s="71" t="n">
        <f aca="false">G1364*Assumptions!$B$7</f>
        <v>-1001583.9977</v>
      </c>
      <c r="O1364" s="71" t="n">
        <f aca="false">K1364*Assumptions!$B$7</f>
        <v>-1048359.64308093</v>
      </c>
      <c r="P1364" s="68" t="n">
        <f aca="false">P1363+G1364</f>
        <v>22037.527845</v>
      </c>
      <c r="Q1364" s="68" t="n">
        <f aca="false">MAX(Q1363,P1364)</f>
        <v>22435.44433</v>
      </c>
      <c r="R1364" s="68" t="n">
        <f aca="false">Q1364-P1364</f>
        <v>397.916484999998</v>
      </c>
      <c r="S1364" s="68" t="n">
        <f aca="false">S1363+K1364</f>
        <v>14014.5485450061</v>
      </c>
      <c r="T1364" s="68" t="n">
        <f aca="false">MAX(T1363,S1364)</f>
        <v>14454.0962464927</v>
      </c>
      <c r="U1364" s="68" t="n">
        <f aca="false">T1364-S1364</f>
        <v>439.547701486519</v>
      </c>
      <c r="V1364" s="70" t="n">
        <f aca="false">V1363+F1364</f>
        <v>3.15050000000001</v>
      </c>
      <c r="W1364" s="70" t="n">
        <f aca="false">MAX(W1363,V1364)</f>
        <v>3.19390000000001</v>
      </c>
      <c r="X1364" s="70" t="n">
        <f aca="false">W1364-V1364</f>
        <v>0.0433999999999997</v>
      </c>
      <c r="Y1364" s="70" t="n">
        <f aca="false">Y1363+M1364</f>
        <v>2.79673673935549</v>
      </c>
      <c r="Z1364" s="70" t="n">
        <f aca="false">MAX(Z1363,Y1364)</f>
        <v>2.84197241589636</v>
      </c>
      <c r="AA1364" s="70" t="n">
        <f aca="false">Z1364-Y1364</f>
        <v>0.0452356765408681</v>
      </c>
      <c r="AB1364" s="72" t="n">
        <f aca="false">AB1363*(1+F1364)</f>
        <v>19.2585497691574</v>
      </c>
      <c r="AC1364" s="73" t="n">
        <f aca="false">MAX(AC1363,AB1364)</f>
        <v>20.1235758999262</v>
      </c>
      <c r="AD1364" s="70" t="n">
        <f aca="false">1-AB1364/AC1364</f>
        <v>0.0429857066691567</v>
      </c>
      <c r="AE1364" s="73" t="n">
        <f aca="false">AE1363*(1+M1364)</f>
        <v>13.5294907942839</v>
      </c>
      <c r="AF1364" s="73" t="n">
        <f aca="false">MAX(AF1363,AE1364)</f>
        <v>14.1633315939976</v>
      </c>
      <c r="AG1364" s="70" t="n">
        <f aca="false">1-AE1364/AF1364</f>
        <v>0.044752238942312</v>
      </c>
      <c r="AH1364" s="74" t="n">
        <f aca="false">IF(R1364&gt;0,AH1363+1,0)</f>
        <v>7</v>
      </c>
      <c r="AI1364" s="74" t="n">
        <f aca="false">IF(U1364&gt;0,AI1363+1,0)</f>
        <v>7</v>
      </c>
      <c r="AJ1364" s="74" t="n">
        <f aca="false">IF(G1364&gt;0,AJ1363+1,0)</f>
        <v>0</v>
      </c>
      <c r="AK1364" s="74" t="n">
        <f aca="false">IF(G1364&lt;=0,AK1363+1,0)</f>
        <v>2</v>
      </c>
      <c r="AL1364" s="74" t="n">
        <f aca="false">IF(K1364&gt;0,AL1363+1,0)</f>
        <v>0</v>
      </c>
      <c r="AM1364" s="74" t="n">
        <f aca="false">IF(K1364&lt;=0,AM1363+1,0)</f>
        <v>2</v>
      </c>
    </row>
    <row r="1365" customFormat="false" ht="15" hidden="false" customHeight="false" outlineLevel="0" collapsed="false">
      <c r="A1365" s="61" t="n">
        <v>1364</v>
      </c>
      <c r="B1365" s="62" t="n">
        <v>43962.40625</v>
      </c>
      <c r="C1365" s="63" t="n">
        <f aca="false">YEAR(B1365)</f>
        <v>2020</v>
      </c>
      <c r="D1365" s="32" t="s">
        <v>277</v>
      </c>
      <c r="E1365" s="64" t="n">
        <v>9422.55</v>
      </c>
      <c r="F1365" s="65" t="n">
        <v>-0.0138</v>
      </c>
      <c r="G1365" s="66" t="n">
        <v>-130.03119</v>
      </c>
      <c r="H1365" s="67" t="n">
        <f aca="false">E1365+IF(D1365="Long",1,-1)*G1365</f>
        <v>9292.51881</v>
      </c>
      <c r="I1365" s="68" t="n">
        <f aca="false">Assumptions!$B$58</f>
        <v>5.35750011455817</v>
      </c>
      <c r="J1365" s="68" t="n">
        <f aca="false">INDEX(Yearly!$L$5:$L$22,MATCH(C1365,Yearly!$A$5:$A$22,0))</f>
        <v>0.589816526373376</v>
      </c>
      <c r="K1365" s="68" t="n">
        <f aca="false">G1365-I1365-J1365</f>
        <v>-135.978506640932</v>
      </c>
      <c r="L1365" s="69" t="n">
        <f aca="false">(I1365+J1365)/Assumptions!$B$8</f>
        <v>0.000262239505838301</v>
      </c>
      <c r="M1365" s="70" t="n">
        <f aca="false">F1365-L1365</f>
        <v>-0.0140622395058383</v>
      </c>
      <c r="N1365" s="71" t="n">
        <f aca="false">G1365*Assumptions!$B$7</f>
        <v>-1022695.30935</v>
      </c>
      <c r="O1365" s="71" t="n">
        <f aca="false">K1365*Assumptions!$B$7</f>
        <v>-1069470.95473093</v>
      </c>
      <c r="P1365" s="68" t="n">
        <f aca="false">P1364+G1365</f>
        <v>21907.496655</v>
      </c>
      <c r="Q1365" s="68" t="n">
        <f aca="false">MAX(Q1364,P1365)</f>
        <v>22435.44433</v>
      </c>
      <c r="R1365" s="68" t="n">
        <f aca="false">Q1365-P1365</f>
        <v>527.947674999999</v>
      </c>
      <c r="S1365" s="68" t="n">
        <f aca="false">S1364+K1365</f>
        <v>13878.5700383652</v>
      </c>
      <c r="T1365" s="68" t="n">
        <f aca="false">MAX(T1364,S1365)</f>
        <v>14454.0962464927</v>
      </c>
      <c r="U1365" s="68" t="n">
        <f aca="false">T1365-S1365</f>
        <v>575.52620812745</v>
      </c>
      <c r="V1365" s="70" t="n">
        <f aca="false">V1364+F1365</f>
        <v>3.13670000000001</v>
      </c>
      <c r="W1365" s="70" t="n">
        <f aca="false">MAX(W1364,V1365)</f>
        <v>3.19390000000001</v>
      </c>
      <c r="X1365" s="70" t="n">
        <f aca="false">W1365-V1365</f>
        <v>0.0571999999999995</v>
      </c>
      <c r="Y1365" s="70" t="n">
        <f aca="false">Y1364+M1365</f>
        <v>2.78267449984965</v>
      </c>
      <c r="Z1365" s="70" t="n">
        <f aca="false">MAX(Z1364,Y1365)</f>
        <v>2.84197241589636</v>
      </c>
      <c r="AA1365" s="70" t="n">
        <f aca="false">Z1365-Y1365</f>
        <v>0.0592979160467064</v>
      </c>
      <c r="AB1365" s="72" t="n">
        <f aca="false">AB1364*(1+F1365)</f>
        <v>18.9927817823431</v>
      </c>
      <c r="AC1365" s="73" t="n">
        <f aca="false">MAX(AC1364,AB1365)</f>
        <v>20.1235758999262</v>
      </c>
      <c r="AD1365" s="70" t="n">
        <f aca="false">1-AB1365/AC1365</f>
        <v>0.0561925039171224</v>
      </c>
      <c r="AE1365" s="73" t="n">
        <f aca="false">AE1364*(1+M1365)</f>
        <v>13.3392358543426</v>
      </c>
      <c r="AF1365" s="73" t="n">
        <f aca="false">MAX(AF1364,AE1365)</f>
        <v>14.1633315939976</v>
      </c>
      <c r="AG1365" s="70" t="n">
        <f aca="false">1-AE1365/AF1365</f>
        <v>0.058185161745721</v>
      </c>
      <c r="AH1365" s="74" t="n">
        <f aca="false">IF(R1365&gt;0,AH1364+1,0)</f>
        <v>8</v>
      </c>
      <c r="AI1365" s="74" t="n">
        <f aca="false">IF(U1365&gt;0,AI1364+1,0)</f>
        <v>8</v>
      </c>
      <c r="AJ1365" s="74" t="n">
        <f aca="false">IF(G1365&gt;0,AJ1364+1,0)</f>
        <v>0</v>
      </c>
      <c r="AK1365" s="74" t="n">
        <f aca="false">IF(G1365&lt;=0,AK1364+1,0)</f>
        <v>3</v>
      </c>
      <c r="AL1365" s="74" t="n">
        <f aca="false">IF(K1365&gt;0,AL1364+1,0)</f>
        <v>0</v>
      </c>
      <c r="AM1365" s="74" t="n">
        <f aca="false">IF(K1365&lt;=0,AM1364+1,0)</f>
        <v>3</v>
      </c>
    </row>
    <row r="1366" customFormat="false" ht="15" hidden="false" customHeight="false" outlineLevel="0" collapsed="false">
      <c r="A1366" s="61" t="n">
        <v>1365</v>
      </c>
      <c r="B1366" s="62" t="n">
        <v>43962.59375</v>
      </c>
      <c r="C1366" s="63" t="n">
        <f aca="false">YEAR(B1366)</f>
        <v>2020</v>
      </c>
      <c r="D1366" s="32" t="s">
        <v>276</v>
      </c>
      <c r="E1366" s="64" t="n">
        <v>9292.8</v>
      </c>
      <c r="F1366" s="65" t="n">
        <v>-0.0091</v>
      </c>
      <c r="G1366" s="66" t="n">
        <v>-84.56448</v>
      </c>
      <c r="H1366" s="67" t="n">
        <f aca="false">E1366+IF(D1366="Long",1,-1)*G1366</f>
        <v>9377.36448</v>
      </c>
      <c r="I1366" s="68" t="n">
        <f aca="false">Assumptions!$B$58</f>
        <v>5.35750011455817</v>
      </c>
      <c r="J1366" s="68" t="n">
        <f aca="false">INDEX(Yearly!$L$5:$L$22,MATCH(C1366,Yearly!$A$5:$A$22,0))</f>
        <v>0.589816526373376</v>
      </c>
      <c r="K1366" s="68" t="n">
        <f aca="false">G1366-I1366-J1366</f>
        <v>-90.5117966409316</v>
      </c>
      <c r="L1366" s="69" t="n">
        <f aca="false">(I1366+J1366)/Assumptions!$B$8</f>
        <v>0.000262239505838301</v>
      </c>
      <c r="M1366" s="70" t="n">
        <f aca="false">F1366-L1366</f>
        <v>-0.0093622395058383</v>
      </c>
      <c r="N1366" s="71" t="n">
        <f aca="false">G1366*Assumptions!$B$7</f>
        <v>-665099.6352</v>
      </c>
      <c r="O1366" s="71" t="n">
        <f aca="false">K1366*Assumptions!$B$7</f>
        <v>-711875.280580927</v>
      </c>
      <c r="P1366" s="68" t="n">
        <f aca="false">P1365+G1366</f>
        <v>21822.932175</v>
      </c>
      <c r="Q1366" s="68" t="n">
        <f aca="false">MAX(Q1365,P1366)</f>
        <v>22435.44433</v>
      </c>
      <c r="R1366" s="68" t="n">
        <f aca="false">Q1366-P1366</f>
        <v>612.512155</v>
      </c>
      <c r="S1366" s="68" t="n">
        <f aca="false">S1365+K1366</f>
        <v>13788.0582417243</v>
      </c>
      <c r="T1366" s="68" t="n">
        <f aca="false">MAX(T1365,S1366)</f>
        <v>14454.0962464927</v>
      </c>
      <c r="U1366" s="68" t="n">
        <f aca="false">T1366-S1366</f>
        <v>666.038004768381</v>
      </c>
      <c r="V1366" s="70" t="n">
        <f aca="false">V1365+F1366</f>
        <v>3.12760000000001</v>
      </c>
      <c r="W1366" s="70" t="n">
        <f aca="false">MAX(W1365,V1366)</f>
        <v>3.19390000000001</v>
      </c>
      <c r="X1366" s="70" t="n">
        <f aca="false">W1366-V1366</f>
        <v>0.0662999999999996</v>
      </c>
      <c r="Y1366" s="70" t="n">
        <f aca="false">Y1365+M1366</f>
        <v>2.77331226034381</v>
      </c>
      <c r="Z1366" s="70" t="n">
        <f aca="false">MAX(Z1365,Y1366)</f>
        <v>2.84197241589636</v>
      </c>
      <c r="AA1366" s="70" t="n">
        <f aca="false">Z1366-Y1366</f>
        <v>0.0686601555525446</v>
      </c>
      <c r="AB1366" s="72" t="n">
        <f aca="false">AB1365*(1+F1366)</f>
        <v>18.8199474681237</v>
      </c>
      <c r="AC1366" s="73" t="n">
        <f aca="false">MAX(AC1365,AB1366)</f>
        <v>20.1235758999262</v>
      </c>
      <c r="AD1366" s="70" t="n">
        <f aca="false">1-AB1366/AC1366</f>
        <v>0.0647811521314766</v>
      </c>
      <c r="AE1366" s="73" t="n">
        <f aca="false">AE1365*(1+M1366)</f>
        <v>13.2143507334494</v>
      </c>
      <c r="AF1366" s="73" t="n">
        <f aca="false">MAX(AF1365,AE1366)</f>
        <v>14.1633315939976</v>
      </c>
      <c r="AG1366" s="70" t="n">
        <f aca="false">1-AE1366/AF1366</f>
        <v>0.0670026578316098</v>
      </c>
      <c r="AH1366" s="74" t="n">
        <f aca="false">IF(R1366&gt;0,AH1365+1,0)</f>
        <v>9</v>
      </c>
      <c r="AI1366" s="74" t="n">
        <f aca="false">IF(U1366&gt;0,AI1365+1,0)</f>
        <v>9</v>
      </c>
      <c r="AJ1366" s="74" t="n">
        <f aca="false">IF(G1366&gt;0,AJ1365+1,0)</f>
        <v>0</v>
      </c>
      <c r="AK1366" s="74" t="n">
        <f aca="false">IF(G1366&lt;=0,AK1365+1,0)</f>
        <v>4</v>
      </c>
      <c r="AL1366" s="74" t="n">
        <f aca="false">IF(K1366&gt;0,AL1365+1,0)</f>
        <v>0</v>
      </c>
      <c r="AM1366" s="74" t="n">
        <f aca="false">IF(K1366&lt;=0,AM1365+1,0)</f>
        <v>4</v>
      </c>
    </row>
    <row r="1367" customFormat="false" ht="15" hidden="false" customHeight="false" outlineLevel="0" collapsed="false">
      <c r="A1367" s="61" t="n">
        <v>1366</v>
      </c>
      <c r="B1367" s="62" t="n">
        <v>43964.40625</v>
      </c>
      <c r="C1367" s="63" t="n">
        <f aca="false">YEAR(B1367)</f>
        <v>2020</v>
      </c>
      <c r="D1367" s="32" t="s">
        <v>277</v>
      </c>
      <c r="E1367" s="64" t="n">
        <v>9376.95</v>
      </c>
      <c r="F1367" s="65" t="n">
        <v>-0.0104</v>
      </c>
      <c r="G1367" s="66" t="n">
        <v>-97.52028</v>
      </c>
      <c r="H1367" s="67" t="n">
        <f aca="false">E1367+IF(D1367="Long",1,-1)*G1367</f>
        <v>9279.42972</v>
      </c>
      <c r="I1367" s="68" t="n">
        <f aca="false">Assumptions!$B$58</f>
        <v>5.35750011455817</v>
      </c>
      <c r="J1367" s="68" t="n">
        <f aca="false">INDEX(Yearly!$L$5:$L$22,MATCH(C1367,Yearly!$A$5:$A$22,0))</f>
        <v>0.589816526373376</v>
      </c>
      <c r="K1367" s="68" t="n">
        <f aca="false">G1367-I1367-J1367</f>
        <v>-103.467596640932</v>
      </c>
      <c r="L1367" s="69" t="n">
        <f aca="false">(I1367+J1367)/Assumptions!$B$8</f>
        <v>0.000262239505838301</v>
      </c>
      <c r="M1367" s="70" t="n">
        <f aca="false">F1367-L1367</f>
        <v>-0.0106622395058383</v>
      </c>
      <c r="N1367" s="71" t="n">
        <f aca="false">G1367*Assumptions!$B$7</f>
        <v>-766997.0022</v>
      </c>
      <c r="O1367" s="71" t="n">
        <f aca="false">K1367*Assumptions!$B$7</f>
        <v>-813772.647580927</v>
      </c>
      <c r="P1367" s="68" t="n">
        <f aca="false">P1366+G1367</f>
        <v>21725.411895</v>
      </c>
      <c r="Q1367" s="68" t="n">
        <f aca="false">MAX(Q1366,P1367)</f>
        <v>22435.44433</v>
      </c>
      <c r="R1367" s="68" t="n">
        <f aca="false">Q1367-P1367</f>
        <v>710.032435000001</v>
      </c>
      <c r="S1367" s="68" t="n">
        <f aca="false">S1366+K1367</f>
        <v>13684.5906450834</v>
      </c>
      <c r="T1367" s="68" t="n">
        <f aca="false">MAX(T1366,S1367)</f>
        <v>14454.0962464927</v>
      </c>
      <c r="U1367" s="68" t="n">
        <f aca="false">T1367-S1367</f>
        <v>769.505601409313</v>
      </c>
      <c r="V1367" s="70" t="n">
        <f aca="false">V1366+F1367</f>
        <v>3.11720000000001</v>
      </c>
      <c r="W1367" s="70" t="n">
        <f aca="false">MAX(W1366,V1367)</f>
        <v>3.19390000000001</v>
      </c>
      <c r="X1367" s="70" t="n">
        <f aca="false">W1367-V1367</f>
        <v>0.0766999999999998</v>
      </c>
      <c r="Y1367" s="70" t="n">
        <f aca="false">Y1366+M1367</f>
        <v>2.76265002083797</v>
      </c>
      <c r="Z1367" s="70" t="n">
        <f aca="false">MAX(Z1366,Y1367)</f>
        <v>2.84197241589636</v>
      </c>
      <c r="AA1367" s="70" t="n">
        <f aca="false">Z1367-Y1367</f>
        <v>0.0793223950583828</v>
      </c>
      <c r="AB1367" s="72" t="n">
        <f aca="false">AB1366*(1+F1367)</f>
        <v>18.6242200144553</v>
      </c>
      <c r="AC1367" s="73" t="n">
        <f aca="false">MAX(AC1366,AB1367)</f>
        <v>20.1235758999262</v>
      </c>
      <c r="AD1367" s="70" t="n">
        <f aca="false">1-AB1367/AC1367</f>
        <v>0.0745074281493091</v>
      </c>
      <c r="AE1367" s="73" t="n">
        <f aca="false">AE1366*(1+M1367)</f>
        <v>13.0734561610152</v>
      </c>
      <c r="AF1367" s="73" t="n">
        <f aca="false">MAX(AF1366,AE1367)</f>
        <v>14.1633315939976</v>
      </c>
      <c r="AG1367" s="70" t="n">
        <f aca="false">1-AE1367/AF1367</f>
        <v>0.0769504989521198</v>
      </c>
      <c r="AH1367" s="74" t="n">
        <f aca="false">IF(R1367&gt;0,AH1366+1,0)</f>
        <v>10</v>
      </c>
      <c r="AI1367" s="74" t="n">
        <f aca="false">IF(U1367&gt;0,AI1366+1,0)</f>
        <v>10</v>
      </c>
      <c r="AJ1367" s="74" t="n">
        <f aca="false">IF(G1367&gt;0,AJ1366+1,0)</f>
        <v>0</v>
      </c>
      <c r="AK1367" s="74" t="n">
        <f aca="false">IF(G1367&lt;=0,AK1366+1,0)</f>
        <v>5</v>
      </c>
      <c r="AL1367" s="74" t="n">
        <f aca="false">IF(K1367&gt;0,AL1366+1,0)</f>
        <v>0</v>
      </c>
      <c r="AM1367" s="74" t="n">
        <f aca="false">IF(K1367&lt;=0,AM1366+1,0)</f>
        <v>5</v>
      </c>
    </row>
    <row r="1368" customFormat="false" ht="15" hidden="false" customHeight="false" outlineLevel="0" collapsed="false">
      <c r="A1368" s="61" t="n">
        <v>1367</v>
      </c>
      <c r="B1368" s="62" t="n">
        <v>43965.40625</v>
      </c>
      <c r="C1368" s="63" t="n">
        <f aca="false">YEAR(B1368)</f>
        <v>2020</v>
      </c>
      <c r="D1368" s="32" t="s">
        <v>276</v>
      </c>
      <c r="E1368" s="64" t="n">
        <v>9279.1</v>
      </c>
      <c r="F1368" s="65" t="n">
        <v>0.0234</v>
      </c>
      <c r="G1368" s="66" t="n">
        <v>217.13094</v>
      </c>
      <c r="H1368" s="67" t="n">
        <f aca="false">E1368+IF(D1368="Long",1,-1)*G1368</f>
        <v>9061.96906</v>
      </c>
      <c r="I1368" s="68" t="n">
        <f aca="false">Assumptions!$B$58</f>
        <v>5.35750011455817</v>
      </c>
      <c r="J1368" s="68" t="n">
        <f aca="false">INDEX(Yearly!$L$5:$L$22,MATCH(C1368,Yearly!$A$5:$A$22,0))</f>
        <v>0.589816526373376</v>
      </c>
      <c r="K1368" s="68" t="n">
        <f aca="false">G1368-I1368-J1368</f>
        <v>211.183623359068</v>
      </c>
      <c r="L1368" s="69" t="n">
        <f aca="false">(I1368+J1368)/Assumptions!$B$8</f>
        <v>0.000262239505838301</v>
      </c>
      <c r="M1368" s="70" t="n">
        <f aca="false">F1368-L1368</f>
        <v>0.0231377604941617</v>
      </c>
      <c r="N1368" s="71" t="n">
        <f aca="false">G1368*Assumptions!$B$7</f>
        <v>1707734.8431</v>
      </c>
      <c r="O1368" s="71" t="n">
        <f aca="false">K1368*Assumptions!$B$7</f>
        <v>1660959.19771907</v>
      </c>
      <c r="P1368" s="68" t="n">
        <f aca="false">P1367+G1368</f>
        <v>21942.542835</v>
      </c>
      <c r="Q1368" s="68" t="n">
        <f aca="false">MAX(Q1367,P1368)</f>
        <v>22435.44433</v>
      </c>
      <c r="R1368" s="68" t="n">
        <f aca="false">Q1368-P1368</f>
        <v>492.901495000002</v>
      </c>
      <c r="S1368" s="68" t="n">
        <f aca="false">S1367+K1368</f>
        <v>13895.7742684424</v>
      </c>
      <c r="T1368" s="68" t="n">
        <f aca="false">MAX(T1367,S1368)</f>
        <v>14454.0962464927</v>
      </c>
      <c r="U1368" s="68" t="n">
        <f aca="false">T1368-S1368</f>
        <v>558.321978050244</v>
      </c>
      <c r="V1368" s="70" t="n">
        <f aca="false">V1367+F1368</f>
        <v>3.14060000000001</v>
      </c>
      <c r="W1368" s="70" t="n">
        <f aca="false">MAX(W1367,V1368)</f>
        <v>3.19390000000001</v>
      </c>
      <c r="X1368" s="70" t="n">
        <f aca="false">W1368-V1368</f>
        <v>0.0532999999999997</v>
      </c>
      <c r="Y1368" s="70" t="n">
        <f aca="false">Y1367+M1368</f>
        <v>2.78578778133213</v>
      </c>
      <c r="Z1368" s="70" t="n">
        <f aca="false">MAX(Z1367,Y1368)</f>
        <v>2.84197241589636</v>
      </c>
      <c r="AA1368" s="70" t="n">
        <f aca="false">Z1368-Y1368</f>
        <v>0.0561846345642212</v>
      </c>
      <c r="AB1368" s="72" t="n">
        <f aca="false">AB1367*(1+F1368)</f>
        <v>19.0600267627935</v>
      </c>
      <c r="AC1368" s="73" t="n">
        <f aca="false">MAX(AC1367,AB1368)</f>
        <v>20.1235758999262</v>
      </c>
      <c r="AD1368" s="70" t="n">
        <f aca="false">1-AB1368/AC1368</f>
        <v>0.0528509019680029</v>
      </c>
      <c r="AE1368" s="73" t="n">
        <f aca="false">AE1367*(1+M1368)</f>
        <v>13.3759466584997</v>
      </c>
      <c r="AF1368" s="73" t="n">
        <f aca="false">MAX(AF1367,AE1368)</f>
        <v>14.1633315939976</v>
      </c>
      <c r="AG1368" s="70" t="n">
        <f aca="false">1-AE1368/AF1368</f>
        <v>0.0555932006726185</v>
      </c>
      <c r="AH1368" s="74" t="n">
        <f aca="false">IF(R1368&gt;0,AH1367+1,0)</f>
        <v>11</v>
      </c>
      <c r="AI1368" s="74" t="n">
        <f aca="false">IF(U1368&gt;0,AI1367+1,0)</f>
        <v>11</v>
      </c>
      <c r="AJ1368" s="74" t="n">
        <f aca="false">IF(G1368&gt;0,AJ1367+1,0)</f>
        <v>1</v>
      </c>
      <c r="AK1368" s="74" t="n">
        <f aca="false">IF(G1368&lt;=0,AK1367+1,0)</f>
        <v>0</v>
      </c>
      <c r="AL1368" s="74" t="n">
        <f aca="false">IF(K1368&gt;0,AL1367+1,0)</f>
        <v>1</v>
      </c>
      <c r="AM1368" s="74" t="n">
        <f aca="false">IF(K1368&lt;=0,AM1367+1,0)</f>
        <v>0</v>
      </c>
    </row>
    <row r="1369" customFormat="false" ht="15" hidden="false" customHeight="false" outlineLevel="0" collapsed="false">
      <c r="A1369" s="61" t="n">
        <v>1368</v>
      </c>
      <c r="B1369" s="62" t="n">
        <v>43971.6145833333</v>
      </c>
      <c r="C1369" s="63" t="n">
        <f aca="false">YEAR(B1369)</f>
        <v>2020</v>
      </c>
      <c r="D1369" s="32" t="s">
        <v>277</v>
      </c>
      <c r="E1369" s="64" t="n">
        <v>9061.65</v>
      </c>
      <c r="F1369" s="65" t="n">
        <v>-0.0068</v>
      </c>
      <c r="G1369" s="66" t="n">
        <v>-61.61922</v>
      </c>
      <c r="H1369" s="67" t="n">
        <f aca="false">E1369+IF(D1369="Long",1,-1)*G1369</f>
        <v>9000.03078</v>
      </c>
      <c r="I1369" s="68" t="n">
        <f aca="false">Assumptions!$B$58</f>
        <v>5.35750011455817</v>
      </c>
      <c r="J1369" s="68" t="n">
        <f aca="false">INDEX(Yearly!$L$5:$L$22,MATCH(C1369,Yearly!$A$5:$A$22,0))</f>
        <v>0.589816526373376</v>
      </c>
      <c r="K1369" s="68" t="n">
        <f aca="false">G1369-I1369-J1369</f>
        <v>-67.5665366409316</v>
      </c>
      <c r="L1369" s="69" t="n">
        <f aca="false">(I1369+J1369)/Assumptions!$B$8</f>
        <v>0.000262239505838301</v>
      </c>
      <c r="M1369" s="70" t="n">
        <f aca="false">F1369-L1369</f>
        <v>-0.0070622395058383</v>
      </c>
      <c r="N1369" s="71" t="n">
        <f aca="false">G1369*Assumptions!$B$7</f>
        <v>-484635.1653</v>
      </c>
      <c r="O1369" s="71" t="n">
        <f aca="false">K1369*Assumptions!$B$7</f>
        <v>-531410.810680927</v>
      </c>
      <c r="P1369" s="68" t="n">
        <f aca="false">P1368+G1369</f>
        <v>21880.923615</v>
      </c>
      <c r="Q1369" s="68" t="n">
        <f aca="false">MAX(Q1368,P1369)</f>
        <v>22435.44433</v>
      </c>
      <c r="R1369" s="68" t="n">
        <f aca="false">Q1369-P1369</f>
        <v>554.520715000002</v>
      </c>
      <c r="S1369" s="68" t="n">
        <f aca="false">S1368+K1369</f>
        <v>13828.2077318015</v>
      </c>
      <c r="T1369" s="68" t="n">
        <f aca="false">MAX(T1368,S1369)</f>
        <v>14454.0962464927</v>
      </c>
      <c r="U1369" s="68" t="n">
        <f aca="false">T1369-S1369</f>
        <v>625.888514691176</v>
      </c>
      <c r="V1369" s="70" t="n">
        <f aca="false">V1368+F1369</f>
        <v>3.13380000000001</v>
      </c>
      <c r="W1369" s="70" t="n">
        <f aca="false">MAX(W1368,V1369)</f>
        <v>3.19390000000001</v>
      </c>
      <c r="X1369" s="70" t="n">
        <f aca="false">W1369-V1369</f>
        <v>0.0600999999999998</v>
      </c>
      <c r="Y1369" s="70" t="n">
        <f aca="false">Y1368+M1369</f>
        <v>2.7787255418263</v>
      </c>
      <c r="Z1369" s="70" t="n">
        <f aca="false">MAX(Z1368,Y1369)</f>
        <v>2.84197241589636</v>
      </c>
      <c r="AA1369" s="70" t="n">
        <f aca="false">Z1369-Y1369</f>
        <v>0.0632468740700594</v>
      </c>
      <c r="AB1369" s="72" t="n">
        <f aca="false">AB1368*(1+F1369)</f>
        <v>18.9304185808065</v>
      </c>
      <c r="AC1369" s="73" t="n">
        <f aca="false">MAX(AC1368,AB1369)</f>
        <v>20.1235758999262</v>
      </c>
      <c r="AD1369" s="70" t="n">
        <f aca="false">1-AB1369/AC1369</f>
        <v>0.0592915158346204</v>
      </c>
      <c r="AE1369" s="73" t="n">
        <f aca="false">AE1368*(1+M1369)</f>
        <v>13.28148251958</v>
      </c>
      <c r="AF1369" s="73" t="n">
        <f aca="false">MAX(AF1368,AE1369)</f>
        <v>14.1633315939976</v>
      </c>
      <c r="AG1369" s="70" t="n">
        <f aca="false">1-AE1369/AF1369</f>
        <v>0.0622628276804107</v>
      </c>
      <c r="AH1369" s="74" t="n">
        <f aca="false">IF(R1369&gt;0,AH1368+1,0)</f>
        <v>12</v>
      </c>
      <c r="AI1369" s="74" t="n">
        <f aca="false">IF(U1369&gt;0,AI1368+1,0)</f>
        <v>12</v>
      </c>
      <c r="AJ1369" s="74" t="n">
        <f aca="false">IF(G1369&gt;0,AJ1368+1,0)</f>
        <v>0</v>
      </c>
      <c r="AK1369" s="74" t="n">
        <f aca="false">IF(G1369&lt;=0,AK1368+1,0)</f>
        <v>1</v>
      </c>
      <c r="AL1369" s="74" t="n">
        <f aca="false">IF(K1369&gt;0,AL1368+1,0)</f>
        <v>0</v>
      </c>
      <c r="AM1369" s="74" t="n">
        <f aca="false">IF(K1369&lt;=0,AM1368+1,0)</f>
        <v>1</v>
      </c>
    </row>
    <row r="1370" customFormat="false" ht="15" hidden="false" customHeight="false" outlineLevel="0" collapsed="false">
      <c r="A1370" s="61" t="n">
        <v>1369</v>
      </c>
      <c r="B1370" s="62" t="n">
        <v>43973.4479166667</v>
      </c>
      <c r="C1370" s="63" t="n">
        <f aca="false">YEAR(B1370)</f>
        <v>2020</v>
      </c>
      <c r="D1370" s="32" t="s">
        <v>276</v>
      </c>
      <c r="E1370" s="64" t="n">
        <v>8999.7</v>
      </c>
      <c r="F1370" s="65" t="n">
        <v>-0.0158</v>
      </c>
      <c r="G1370" s="66" t="n">
        <v>-142.19526</v>
      </c>
      <c r="H1370" s="67" t="n">
        <f aca="false">E1370+IF(D1370="Long",1,-1)*G1370</f>
        <v>9141.89526</v>
      </c>
      <c r="I1370" s="68" t="n">
        <f aca="false">Assumptions!$B$58</f>
        <v>5.35750011455817</v>
      </c>
      <c r="J1370" s="68" t="n">
        <f aca="false">INDEX(Yearly!$L$5:$L$22,MATCH(C1370,Yearly!$A$5:$A$22,0))</f>
        <v>0.589816526373376</v>
      </c>
      <c r="K1370" s="68" t="n">
        <f aca="false">G1370-I1370-J1370</f>
        <v>-148.142576640932</v>
      </c>
      <c r="L1370" s="69" t="n">
        <f aca="false">(I1370+J1370)/Assumptions!$B$8</f>
        <v>0.000262239505838301</v>
      </c>
      <c r="M1370" s="70" t="n">
        <f aca="false">F1370-L1370</f>
        <v>-0.0160622395058383</v>
      </c>
      <c r="N1370" s="71" t="n">
        <f aca="false">G1370*Assumptions!$B$7</f>
        <v>-1118365.7199</v>
      </c>
      <c r="O1370" s="71" t="n">
        <f aca="false">K1370*Assumptions!$B$7</f>
        <v>-1165141.36528093</v>
      </c>
      <c r="P1370" s="68" t="n">
        <f aca="false">P1369+G1370</f>
        <v>21738.728355</v>
      </c>
      <c r="Q1370" s="68" t="n">
        <f aca="false">MAX(Q1369,P1370)</f>
        <v>22435.44433</v>
      </c>
      <c r="R1370" s="68" t="n">
        <f aca="false">Q1370-P1370</f>
        <v>696.715975000003</v>
      </c>
      <c r="S1370" s="68" t="n">
        <f aca="false">S1369+K1370</f>
        <v>13680.0651551606</v>
      </c>
      <c r="T1370" s="68" t="n">
        <f aca="false">MAX(T1369,S1370)</f>
        <v>14454.0962464927</v>
      </c>
      <c r="U1370" s="68" t="n">
        <f aca="false">T1370-S1370</f>
        <v>774.031091332108</v>
      </c>
      <c r="V1370" s="70" t="n">
        <f aca="false">V1369+F1370</f>
        <v>3.11800000000001</v>
      </c>
      <c r="W1370" s="70" t="n">
        <f aca="false">MAX(W1369,V1370)</f>
        <v>3.19390000000001</v>
      </c>
      <c r="X1370" s="70" t="n">
        <f aca="false">W1370-V1370</f>
        <v>0.0758999999999999</v>
      </c>
      <c r="Y1370" s="70" t="n">
        <f aca="false">Y1369+M1370</f>
        <v>2.76266330232046</v>
      </c>
      <c r="Z1370" s="70" t="n">
        <f aca="false">MAX(Z1369,Y1370)</f>
        <v>2.84197241589636</v>
      </c>
      <c r="AA1370" s="70" t="n">
        <f aca="false">Z1370-Y1370</f>
        <v>0.0793091135758979</v>
      </c>
      <c r="AB1370" s="72" t="n">
        <f aca="false">AB1369*(1+F1370)</f>
        <v>18.6313179672298</v>
      </c>
      <c r="AC1370" s="73" t="n">
        <f aca="false">MAX(AC1369,AB1370)</f>
        <v>20.1235758999262</v>
      </c>
      <c r="AD1370" s="70" t="n">
        <f aca="false">1-AB1370/AC1370</f>
        <v>0.0741547098844335</v>
      </c>
      <c r="AE1370" s="73" t="n">
        <f aca="false">AE1369*(1+M1370)</f>
        <v>13.0681521663579</v>
      </c>
      <c r="AF1370" s="73" t="n">
        <f aca="false">MAX(AF1369,AE1370)</f>
        <v>14.1633315939976</v>
      </c>
      <c r="AG1370" s="70" t="n">
        <f aca="false">1-AE1370/AF1370</f>
        <v>0.0773249867357355</v>
      </c>
      <c r="AH1370" s="74" t="n">
        <f aca="false">IF(R1370&gt;0,AH1369+1,0)</f>
        <v>13</v>
      </c>
      <c r="AI1370" s="74" t="n">
        <f aca="false">IF(U1370&gt;0,AI1369+1,0)</f>
        <v>13</v>
      </c>
      <c r="AJ1370" s="74" t="n">
        <f aca="false">IF(G1370&gt;0,AJ1369+1,0)</f>
        <v>0</v>
      </c>
      <c r="AK1370" s="74" t="n">
        <f aca="false">IF(G1370&lt;=0,AK1369+1,0)</f>
        <v>2</v>
      </c>
      <c r="AL1370" s="74" t="n">
        <f aca="false">IF(K1370&gt;0,AL1369+1,0)</f>
        <v>0</v>
      </c>
      <c r="AM1370" s="74" t="n">
        <f aca="false">IF(K1370&lt;=0,AM1369+1,0)</f>
        <v>2</v>
      </c>
    </row>
    <row r="1371" customFormat="false" ht="15" hidden="false" customHeight="false" outlineLevel="0" collapsed="false">
      <c r="A1371" s="61" t="n">
        <v>1370</v>
      </c>
      <c r="B1371" s="62" t="n">
        <v>43977.40625</v>
      </c>
      <c r="C1371" s="63" t="n">
        <f aca="false">YEAR(B1371)</f>
        <v>2020</v>
      </c>
      <c r="D1371" s="32" t="s">
        <v>277</v>
      </c>
      <c r="E1371" s="64" t="n">
        <v>9142.15</v>
      </c>
      <c r="F1371" s="65" t="n">
        <v>-0.0103</v>
      </c>
      <c r="G1371" s="66" t="n">
        <v>-94.164145</v>
      </c>
      <c r="H1371" s="67" t="n">
        <f aca="false">E1371+IF(D1371="Long",1,-1)*G1371</f>
        <v>9047.985855</v>
      </c>
      <c r="I1371" s="68" t="n">
        <f aca="false">Assumptions!$B$58</f>
        <v>5.35750011455817</v>
      </c>
      <c r="J1371" s="68" t="n">
        <f aca="false">INDEX(Yearly!$L$5:$L$22,MATCH(C1371,Yearly!$A$5:$A$22,0))</f>
        <v>0.589816526373376</v>
      </c>
      <c r="K1371" s="68" t="n">
        <f aca="false">G1371-I1371-J1371</f>
        <v>-100.111461640932</v>
      </c>
      <c r="L1371" s="69" t="n">
        <f aca="false">(I1371+J1371)/Assumptions!$B$8</f>
        <v>0.000262239505838301</v>
      </c>
      <c r="M1371" s="70" t="n">
        <f aca="false">F1371-L1371</f>
        <v>-0.0105622395058383</v>
      </c>
      <c r="N1371" s="71" t="n">
        <f aca="false">G1371*Assumptions!$B$7</f>
        <v>-740601.000425</v>
      </c>
      <c r="O1371" s="71" t="n">
        <f aca="false">K1371*Assumptions!$B$7</f>
        <v>-787376.645805927</v>
      </c>
      <c r="P1371" s="68" t="n">
        <f aca="false">P1370+G1371</f>
        <v>21644.56421</v>
      </c>
      <c r="Q1371" s="68" t="n">
        <f aca="false">MAX(Q1370,P1371)</f>
        <v>22435.44433</v>
      </c>
      <c r="R1371" s="68" t="n">
        <f aca="false">Q1371-P1371</f>
        <v>790.880120000002</v>
      </c>
      <c r="S1371" s="68" t="n">
        <f aca="false">S1370+K1371</f>
        <v>13579.9536935196</v>
      </c>
      <c r="T1371" s="68" t="n">
        <f aca="false">MAX(T1370,S1371)</f>
        <v>14454.0962464927</v>
      </c>
      <c r="U1371" s="68" t="n">
        <f aca="false">T1371-S1371</f>
        <v>874.14255297304</v>
      </c>
      <c r="V1371" s="70" t="n">
        <f aca="false">V1370+F1371</f>
        <v>3.10770000000001</v>
      </c>
      <c r="W1371" s="70" t="n">
        <f aca="false">MAX(W1370,V1371)</f>
        <v>3.19390000000001</v>
      </c>
      <c r="X1371" s="70" t="n">
        <f aca="false">W1371-V1371</f>
        <v>0.0861999999999998</v>
      </c>
      <c r="Y1371" s="70" t="n">
        <f aca="false">Y1370+M1371</f>
        <v>2.75210106281462</v>
      </c>
      <c r="Z1371" s="70" t="n">
        <f aca="false">MAX(Z1370,Y1371)</f>
        <v>2.84197241589636</v>
      </c>
      <c r="AA1371" s="70" t="n">
        <f aca="false">Z1371-Y1371</f>
        <v>0.0898713530817363</v>
      </c>
      <c r="AB1371" s="72" t="n">
        <f aca="false">AB1370*(1+F1371)</f>
        <v>18.4394153921673</v>
      </c>
      <c r="AC1371" s="73" t="n">
        <f aca="false">MAX(AC1370,AB1371)</f>
        <v>20.1235758999262</v>
      </c>
      <c r="AD1371" s="70" t="n">
        <f aca="false">1-AB1371/AC1371</f>
        <v>0.0836909163726239</v>
      </c>
      <c r="AE1371" s="73" t="n">
        <f aca="false">AE1370*(1+M1371)</f>
        <v>12.9301232132781</v>
      </c>
      <c r="AF1371" s="73" t="n">
        <f aca="false">MAX(AF1370,AE1371)</f>
        <v>14.1633315939976</v>
      </c>
      <c r="AG1371" s="70" t="n">
        <f aca="false">1-AE1371/AF1371</f>
        <v>0.0870705012118852</v>
      </c>
      <c r="AH1371" s="74" t="n">
        <f aca="false">IF(R1371&gt;0,AH1370+1,0)</f>
        <v>14</v>
      </c>
      <c r="AI1371" s="74" t="n">
        <f aca="false">IF(U1371&gt;0,AI1370+1,0)</f>
        <v>14</v>
      </c>
      <c r="AJ1371" s="74" t="n">
        <f aca="false">IF(G1371&gt;0,AJ1370+1,0)</f>
        <v>0</v>
      </c>
      <c r="AK1371" s="74" t="n">
        <f aca="false">IF(G1371&lt;=0,AK1370+1,0)</f>
        <v>3</v>
      </c>
      <c r="AL1371" s="74" t="n">
        <f aca="false">IF(K1371&gt;0,AL1370+1,0)</f>
        <v>0</v>
      </c>
      <c r="AM1371" s="74" t="n">
        <f aca="false">IF(K1371&lt;=0,AM1370+1,0)</f>
        <v>3</v>
      </c>
    </row>
    <row r="1372" customFormat="false" ht="15" hidden="false" customHeight="false" outlineLevel="0" collapsed="false">
      <c r="A1372" s="61" t="n">
        <v>1371</v>
      </c>
      <c r="B1372" s="62" t="n">
        <v>43977.5729166667</v>
      </c>
      <c r="C1372" s="63" t="n">
        <f aca="false">YEAR(B1372)</f>
        <v>2020</v>
      </c>
      <c r="D1372" s="32" t="s">
        <v>276</v>
      </c>
      <c r="E1372" s="64" t="n">
        <v>9047.75</v>
      </c>
      <c r="F1372" s="65" t="n">
        <v>-0.0059</v>
      </c>
      <c r="G1372" s="66" t="n">
        <v>-53.381725</v>
      </c>
      <c r="H1372" s="67" t="n">
        <f aca="false">E1372+IF(D1372="Long",1,-1)*G1372</f>
        <v>9101.131725</v>
      </c>
      <c r="I1372" s="68" t="n">
        <f aca="false">Assumptions!$B$58</f>
        <v>5.35750011455817</v>
      </c>
      <c r="J1372" s="68" t="n">
        <f aca="false">INDEX(Yearly!$L$5:$L$22,MATCH(C1372,Yearly!$A$5:$A$22,0))</f>
        <v>0.589816526373376</v>
      </c>
      <c r="K1372" s="68" t="n">
        <f aca="false">G1372-I1372-J1372</f>
        <v>-59.3290416409316</v>
      </c>
      <c r="L1372" s="69" t="n">
        <f aca="false">(I1372+J1372)/Assumptions!$B$8</f>
        <v>0.000262239505838301</v>
      </c>
      <c r="M1372" s="70" t="n">
        <f aca="false">F1372-L1372</f>
        <v>-0.0061622395058383</v>
      </c>
      <c r="N1372" s="71" t="n">
        <f aca="false">G1372*Assumptions!$B$7</f>
        <v>-419847.267125</v>
      </c>
      <c r="O1372" s="71" t="n">
        <f aca="false">K1372*Assumptions!$B$7</f>
        <v>-466622.912505927</v>
      </c>
      <c r="P1372" s="68" t="n">
        <f aca="false">P1371+G1372</f>
        <v>21591.182485</v>
      </c>
      <c r="Q1372" s="68" t="n">
        <f aca="false">MAX(Q1371,P1372)</f>
        <v>22435.44433</v>
      </c>
      <c r="R1372" s="68" t="n">
        <f aca="false">Q1372-P1372</f>
        <v>844.261845000001</v>
      </c>
      <c r="S1372" s="68" t="n">
        <f aca="false">S1371+K1372</f>
        <v>13520.6246518787</v>
      </c>
      <c r="T1372" s="68" t="n">
        <f aca="false">MAX(T1371,S1372)</f>
        <v>14454.0962464927</v>
      </c>
      <c r="U1372" s="68" t="n">
        <f aca="false">T1372-S1372</f>
        <v>933.471594613971</v>
      </c>
      <c r="V1372" s="70" t="n">
        <f aca="false">V1371+F1372</f>
        <v>3.10180000000001</v>
      </c>
      <c r="W1372" s="70" t="n">
        <f aca="false">MAX(W1371,V1372)</f>
        <v>3.19390000000001</v>
      </c>
      <c r="X1372" s="70" t="n">
        <f aca="false">W1372-V1372</f>
        <v>0.0920999999999999</v>
      </c>
      <c r="Y1372" s="70" t="n">
        <f aca="false">Y1371+M1372</f>
        <v>2.74593882330878</v>
      </c>
      <c r="Z1372" s="70" t="n">
        <f aca="false">MAX(Z1371,Y1372)</f>
        <v>2.84197241589636</v>
      </c>
      <c r="AA1372" s="70" t="n">
        <f aca="false">Z1372-Y1372</f>
        <v>0.0960335925875748</v>
      </c>
      <c r="AB1372" s="72" t="n">
        <f aca="false">AB1371*(1+F1372)</f>
        <v>18.3306228413535</v>
      </c>
      <c r="AC1372" s="73" t="n">
        <f aca="false">MAX(AC1371,AB1372)</f>
        <v>20.1235758999262</v>
      </c>
      <c r="AD1372" s="70" t="n">
        <f aca="false">1-AB1372/AC1372</f>
        <v>0.0890971399660255</v>
      </c>
      <c r="AE1372" s="73" t="n">
        <f aca="false">AE1371*(1+M1372)</f>
        <v>12.8504446971979</v>
      </c>
      <c r="AF1372" s="73" t="n">
        <f aca="false">MAX(AF1371,AE1372)</f>
        <v>14.1633315939976</v>
      </c>
      <c r="AG1372" s="70" t="n">
        <f aca="false">1-AE1372/AF1372</f>
        <v>0.0926961914353626</v>
      </c>
      <c r="AH1372" s="74" t="n">
        <f aca="false">IF(R1372&gt;0,AH1371+1,0)</f>
        <v>15</v>
      </c>
      <c r="AI1372" s="74" t="n">
        <f aca="false">IF(U1372&gt;0,AI1371+1,0)</f>
        <v>15</v>
      </c>
      <c r="AJ1372" s="74" t="n">
        <f aca="false">IF(G1372&gt;0,AJ1371+1,0)</f>
        <v>0</v>
      </c>
      <c r="AK1372" s="74" t="n">
        <f aca="false">IF(G1372&lt;=0,AK1371+1,0)</f>
        <v>4</v>
      </c>
      <c r="AL1372" s="74" t="n">
        <f aca="false">IF(K1372&gt;0,AL1371+1,0)</f>
        <v>0</v>
      </c>
      <c r="AM1372" s="74" t="n">
        <f aca="false">IF(K1372&lt;=0,AM1371+1,0)</f>
        <v>4</v>
      </c>
    </row>
    <row r="1373" customFormat="false" ht="15" hidden="false" customHeight="false" outlineLevel="0" collapsed="false">
      <c r="A1373" s="61" t="n">
        <v>1372</v>
      </c>
      <c r="B1373" s="62" t="n">
        <v>43978.4479166667</v>
      </c>
      <c r="C1373" s="63" t="n">
        <f aca="false">YEAR(B1373)</f>
        <v>2020</v>
      </c>
      <c r="D1373" s="32" t="s">
        <v>277</v>
      </c>
      <c r="E1373" s="64" t="n">
        <v>9101.35</v>
      </c>
      <c r="F1373" s="65" t="n">
        <v>0.103</v>
      </c>
      <c r="G1373" s="66" t="n">
        <v>937.43905</v>
      </c>
      <c r="H1373" s="67" t="n">
        <f aca="false">E1373+IF(D1373="Long",1,-1)*G1373</f>
        <v>10038.78905</v>
      </c>
      <c r="I1373" s="68" t="n">
        <f aca="false">Assumptions!$B$58</f>
        <v>5.35750011455817</v>
      </c>
      <c r="J1373" s="68" t="n">
        <f aca="false">INDEX(Yearly!$L$5:$L$22,MATCH(C1373,Yearly!$A$5:$A$22,0))</f>
        <v>0.589816526373376</v>
      </c>
      <c r="K1373" s="68" t="n">
        <f aca="false">G1373-I1373-J1373</f>
        <v>931.491733359068</v>
      </c>
      <c r="L1373" s="69" t="n">
        <f aca="false">(I1373+J1373)/Assumptions!$B$8</f>
        <v>0.000262239505838301</v>
      </c>
      <c r="M1373" s="70" t="n">
        <f aca="false">F1373-L1373</f>
        <v>0.102737760494162</v>
      </c>
      <c r="N1373" s="71" t="n">
        <f aca="false">G1373*Assumptions!$B$7</f>
        <v>7372958.12825</v>
      </c>
      <c r="O1373" s="71" t="n">
        <f aca="false">K1373*Assumptions!$B$7</f>
        <v>7326182.48286907</v>
      </c>
      <c r="P1373" s="68" t="n">
        <f aca="false">P1372+G1373</f>
        <v>22528.621535</v>
      </c>
      <c r="Q1373" s="68" t="n">
        <f aca="false">MAX(Q1372,P1373)</f>
        <v>22528.621535</v>
      </c>
      <c r="R1373" s="68" t="n">
        <f aca="false">Q1373-P1373</f>
        <v>0</v>
      </c>
      <c r="S1373" s="68" t="n">
        <f aca="false">S1372+K1373</f>
        <v>14452.1163852378</v>
      </c>
      <c r="T1373" s="68" t="n">
        <f aca="false">MAX(T1372,S1373)</f>
        <v>14454.0962464927</v>
      </c>
      <c r="U1373" s="68" t="n">
        <f aca="false">T1373-S1373</f>
        <v>1.97986125490206</v>
      </c>
      <c r="V1373" s="70" t="n">
        <f aca="false">V1372+F1373</f>
        <v>3.20480000000001</v>
      </c>
      <c r="W1373" s="70" t="n">
        <f aca="false">MAX(W1372,V1373)</f>
        <v>3.20480000000001</v>
      </c>
      <c r="X1373" s="70" t="n">
        <f aca="false">W1373-V1373</f>
        <v>0</v>
      </c>
      <c r="Y1373" s="70" t="n">
        <f aca="false">Y1372+M1373</f>
        <v>2.84867658380294</v>
      </c>
      <c r="Z1373" s="70" t="n">
        <f aca="false">MAX(Z1372,Y1373)</f>
        <v>2.84867658380294</v>
      </c>
      <c r="AA1373" s="70" t="n">
        <f aca="false">Z1373-Y1373</f>
        <v>0</v>
      </c>
      <c r="AB1373" s="72" t="n">
        <f aca="false">AB1372*(1+F1373)</f>
        <v>20.2186769940129</v>
      </c>
      <c r="AC1373" s="73" t="n">
        <f aca="false">MAX(AC1372,AB1373)</f>
        <v>20.2186769940129</v>
      </c>
      <c r="AD1373" s="70" t="n">
        <f aca="false">1-AB1373/AC1373</f>
        <v>0</v>
      </c>
      <c r="AE1373" s="73" t="n">
        <f aca="false">AE1372*(1+M1373)</f>
        <v>14.1706706067421</v>
      </c>
      <c r="AF1373" s="73" t="n">
        <f aca="false">MAX(AF1372,AE1373)</f>
        <v>14.1706706067421</v>
      </c>
      <c r="AG1373" s="70" t="n">
        <f aca="false">1-AE1373/AF1373</f>
        <v>0</v>
      </c>
      <c r="AH1373" s="74" t="n">
        <f aca="false">IF(R1373&gt;0,AH1372+1,0)</f>
        <v>0</v>
      </c>
      <c r="AI1373" s="74" t="n">
        <f aca="false">IF(U1373&gt;0,AI1372+1,0)</f>
        <v>16</v>
      </c>
      <c r="AJ1373" s="74" t="n">
        <f aca="false">IF(G1373&gt;0,AJ1372+1,0)</f>
        <v>1</v>
      </c>
      <c r="AK1373" s="74" t="n">
        <f aca="false">IF(G1373&lt;=0,AK1372+1,0)</f>
        <v>0</v>
      </c>
      <c r="AL1373" s="74" t="n">
        <f aca="false">IF(K1373&gt;0,AL1372+1,0)</f>
        <v>1</v>
      </c>
      <c r="AM1373" s="74" t="n">
        <f aca="false">IF(K1373&lt;=0,AM1372+1,0)</f>
        <v>0</v>
      </c>
    </row>
    <row r="1374" customFormat="false" ht="15" hidden="false" customHeight="false" outlineLevel="0" collapsed="false">
      <c r="A1374" s="61" t="n">
        <v>1373</v>
      </c>
      <c r="B1374" s="62" t="n">
        <v>43991.6145833333</v>
      </c>
      <c r="C1374" s="63" t="n">
        <f aca="false">YEAR(B1374)</f>
        <v>2020</v>
      </c>
      <c r="D1374" s="32" t="s">
        <v>276</v>
      </c>
      <c r="E1374" s="64" t="n">
        <v>10038.75</v>
      </c>
      <c r="F1374" s="65" t="n">
        <v>-0.0085</v>
      </c>
      <c r="G1374" s="66" t="n">
        <v>-85.329375</v>
      </c>
      <c r="H1374" s="67" t="n">
        <f aca="false">E1374+IF(D1374="Long",1,-1)*G1374</f>
        <v>10124.079375</v>
      </c>
      <c r="I1374" s="68" t="n">
        <f aca="false">Assumptions!$B$58</f>
        <v>5.35750011455817</v>
      </c>
      <c r="J1374" s="68" t="n">
        <f aca="false">INDEX(Yearly!$L$5:$L$22,MATCH(C1374,Yearly!$A$5:$A$22,0))</f>
        <v>0.589816526373376</v>
      </c>
      <c r="K1374" s="68" t="n">
        <f aca="false">G1374-I1374-J1374</f>
        <v>-91.2766916409316</v>
      </c>
      <c r="L1374" s="69" t="n">
        <f aca="false">(I1374+J1374)/Assumptions!$B$8</f>
        <v>0.000262239505838301</v>
      </c>
      <c r="M1374" s="70" t="n">
        <f aca="false">F1374-L1374</f>
        <v>-0.0087622395058383</v>
      </c>
      <c r="N1374" s="71" t="n">
        <f aca="false">G1374*Assumptions!$B$7</f>
        <v>-671115.534375</v>
      </c>
      <c r="O1374" s="71" t="n">
        <f aca="false">K1374*Assumptions!$B$7</f>
        <v>-717891.179755927</v>
      </c>
      <c r="P1374" s="68" t="n">
        <f aca="false">P1373+G1374</f>
        <v>22443.29216</v>
      </c>
      <c r="Q1374" s="68" t="n">
        <f aca="false">MAX(Q1373,P1374)</f>
        <v>22528.621535</v>
      </c>
      <c r="R1374" s="68" t="n">
        <f aca="false">Q1374-P1374</f>
        <v>85.3293750000012</v>
      </c>
      <c r="S1374" s="68" t="n">
        <f aca="false">S1373+K1374</f>
        <v>14360.8396935968</v>
      </c>
      <c r="T1374" s="68" t="n">
        <f aca="false">MAX(T1373,S1374)</f>
        <v>14454.0962464927</v>
      </c>
      <c r="U1374" s="68" t="n">
        <f aca="false">T1374-S1374</f>
        <v>93.256552895833</v>
      </c>
      <c r="V1374" s="70" t="n">
        <f aca="false">V1373+F1374</f>
        <v>3.19630000000001</v>
      </c>
      <c r="W1374" s="70" t="n">
        <f aca="false">MAX(W1373,V1374)</f>
        <v>3.20480000000001</v>
      </c>
      <c r="X1374" s="70" t="n">
        <f aca="false">W1374-V1374</f>
        <v>0.00850000000000017</v>
      </c>
      <c r="Y1374" s="70" t="n">
        <f aca="false">Y1373+M1374</f>
        <v>2.8399143442971</v>
      </c>
      <c r="Z1374" s="70" t="n">
        <f aca="false">MAX(Z1373,Y1374)</f>
        <v>2.84867658380294</v>
      </c>
      <c r="AA1374" s="70" t="n">
        <f aca="false">Z1374-Y1374</f>
        <v>0.00876223950583821</v>
      </c>
      <c r="AB1374" s="72" t="n">
        <f aca="false">AB1373*(1+F1374)</f>
        <v>20.0468182395638</v>
      </c>
      <c r="AC1374" s="73" t="n">
        <f aca="false">MAX(AC1373,AB1374)</f>
        <v>20.2186769940129</v>
      </c>
      <c r="AD1374" s="70" t="n">
        <f aca="false">1-AB1374/AC1374</f>
        <v>0.00849999999999995</v>
      </c>
      <c r="AE1374" s="73" t="n">
        <f aca="false">AE1373*(1+M1374)</f>
        <v>14.0465037969275</v>
      </c>
      <c r="AF1374" s="73" t="n">
        <f aca="false">MAX(AF1373,AE1374)</f>
        <v>14.1706706067421</v>
      </c>
      <c r="AG1374" s="70" t="n">
        <f aca="false">1-AE1374/AF1374</f>
        <v>0.00876223950583832</v>
      </c>
      <c r="AH1374" s="74" t="n">
        <f aca="false">IF(R1374&gt;0,AH1373+1,0)</f>
        <v>1</v>
      </c>
      <c r="AI1374" s="74" t="n">
        <f aca="false">IF(U1374&gt;0,AI1373+1,0)</f>
        <v>17</v>
      </c>
      <c r="AJ1374" s="74" t="n">
        <f aca="false">IF(G1374&gt;0,AJ1373+1,0)</f>
        <v>0</v>
      </c>
      <c r="AK1374" s="74" t="n">
        <f aca="false">IF(G1374&lt;=0,AK1373+1,0)</f>
        <v>1</v>
      </c>
      <c r="AL1374" s="74" t="n">
        <f aca="false">IF(K1374&gt;0,AL1373+1,0)</f>
        <v>0</v>
      </c>
      <c r="AM1374" s="74" t="n">
        <f aca="false">IF(K1374&lt;=0,AM1373+1,0)</f>
        <v>1</v>
      </c>
    </row>
    <row r="1375" customFormat="false" ht="15" hidden="false" customHeight="false" outlineLevel="0" collapsed="false">
      <c r="A1375" s="61" t="n">
        <v>1374</v>
      </c>
      <c r="B1375" s="62" t="n">
        <v>43992.46875</v>
      </c>
      <c r="C1375" s="63" t="n">
        <f aca="false">YEAR(B1375)</f>
        <v>2020</v>
      </c>
      <c r="D1375" s="32" t="s">
        <v>277</v>
      </c>
      <c r="E1375" s="64" t="n">
        <v>10123.7</v>
      </c>
      <c r="F1375" s="65" t="n">
        <v>-0.0034</v>
      </c>
      <c r="G1375" s="66" t="n">
        <v>-34.42058</v>
      </c>
      <c r="H1375" s="67" t="n">
        <f aca="false">E1375+IF(D1375="Long",1,-1)*G1375</f>
        <v>10089.27942</v>
      </c>
      <c r="I1375" s="68" t="n">
        <f aca="false">Assumptions!$B$58</f>
        <v>5.35750011455817</v>
      </c>
      <c r="J1375" s="68" t="n">
        <f aca="false">INDEX(Yearly!$L$5:$L$22,MATCH(C1375,Yearly!$A$5:$A$22,0))</f>
        <v>0.589816526373376</v>
      </c>
      <c r="K1375" s="68" t="n">
        <f aca="false">G1375-I1375-J1375</f>
        <v>-40.3678966409316</v>
      </c>
      <c r="L1375" s="69" t="n">
        <f aca="false">(I1375+J1375)/Assumptions!$B$8</f>
        <v>0.000262239505838301</v>
      </c>
      <c r="M1375" s="70" t="n">
        <f aca="false">F1375-L1375</f>
        <v>-0.0036622395058383</v>
      </c>
      <c r="N1375" s="71" t="n">
        <f aca="false">G1375*Assumptions!$B$7</f>
        <v>-270717.8617</v>
      </c>
      <c r="O1375" s="71" t="n">
        <f aca="false">K1375*Assumptions!$B$7</f>
        <v>-317493.507080927</v>
      </c>
      <c r="P1375" s="68" t="n">
        <f aca="false">P1374+G1375</f>
        <v>22408.87158</v>
      </c>
      <c r="Q1375" s="68" t="n">
        <f aca="false">MAX(Q1374,P1375)</f>
        <v>22528.621535</v>
      </c>
      <c r="R1375" s="68" t="n">
        <f aca="false">Q1375-P1375</f>
        <v>119.749955000003</v>
      </c>
      <c r="S1375" s="68" t="n">
        <f aca="false">S1374+K1375</f>
        <v>14320.4717969559</v>
      </c>
      <c r="T1375" s="68" t="n">
        <f aca="false">MAX(T1374,S1375)</f>
        <v>14454.0962464927</v>
      </c>
      <c r="U1375" s="68" t="n">
        <f aca="false">T1375-S1375</f>
        <v>133.624449536765</v>
      </c>
      <c r="V1375" s="70" t="n">
        <f aca="false">V1374+F1375</f>
        <v>3.19290000000001</v>
      </c>
      <c r="W1375" s="70" t="n">
        <f aca="false">MAX(W1374,V1375)</f>
        <v>3.20480000000001</v>
      </c>
      <c r="X1375" s="70" t="n">
        <f aca="false">W1375-V1375</f>
        <v>0.0119000000000002</v>
      </c>
      <c r="Y1375" s="70" t="n">
        <f aca="false">Y1374+M1375</f>
        <v>2.83625210479127</v>
      </c>
      <c r="Z1375" s="70" t="n">
        <f aca="false">MAX(Z1374,Y1375)</f>
        <v>2.84867658380294</v>
      </c>
      <c r="AA1375" s="70" t="n">
        <f aca="false">Z1375-Y1375</f>
        <v>0.0124244790116763</v>
      </c>
      <c r="AB1375" s="72" t="n">
        <f aca="false">AB1374*(1+F1375)</f>
        <v>19.9786590575493</v>
      </c>
      <c r="AC1375" s="73" t="n">
        <f aca="false">MAX(AC1374,AB1375)</f>
        <v>20.2186769940129</v>
      </c>
      <c r="AD1375" s="70" t="n">
        <f aca="false">1-AB1375/AC1375</f>
        <v>0.0118710999999998</v>
      </c>
      <c r="AE1375" s="73" t="n">
        <f aca="false">AE1374*(1+M1375)</f>
        <v>13.9950621358035</v>
      </c>
      <c r="AF1375" s="73" t="n">
        <f aca="false">MAX(AF1374,AE1375)</f>
        <v>14.1706706067421</v>
      </c>
      <c r="AG1375" s="70" t="n">
        <f aca="false">1-AE1375/AF1375</f>
        <v>0.0123923895919988</v>
      </c>
      <c r="AH1375" s="74" t="n">
        <f aca="false">IF(R1375&gt;0,AH1374+1,0)</f>
        <v>2</v>
      </c>
      <c r="AI1375" s="74" t="n">
        <f aca="false">IF(U1375&gt;0,AI1374+1,0)</f>
        <v>18</v>
      </c>
      <c r="AJ1375" s="74" t="n">
        <f aca="false">IF(G1375&gt;0,AJ1374+1,0)</f>
        <v>0</v>
      </c>
      <c r="AK1375" s="74" t="n">
        <f aca="false">IF(G1375&lt;=0,AK1374+1,0)</f>
        <v>2</v>
      </c>
      <c r="AL1375" s="74" t="n">
        <f aca="false">IF(K1375&gt;0,AL1374+1,0)</f>
        <v>0</v>
      </c>
      <c r="AM1375" s="74" t="n">
        <f aca="false">IF(K1375&lt;=0,AM1374+1,0)</f>
        <v>2</v>
      </c>
    </row>
    <row r="1376" customFormat="false" ht="15" hidden="false" customHeight="false" outlineLevel="0" collapsed="false">
      <c r="A1376" s="61" t="n">
        <v>1375</v>
      </c>
      <c r="B1376" s="62" t="n">
        <v>43992.5104166667</v>
      </c>
      <c r="C1376" s="63" t="n">
        <f aca="false">YEAR(B1376)</f>
        <v>2020</v>
      </c>
      <c r="D1376" s="32" t="s">
        <v>276</v>
      </c>
      <c r="E1376" s="64" t="n">
        <v>10088.95</v>
      </c>
      <c r="F1376" s="65" t="n">
        <v>-0.0027</v>
      </c>
      <c r="G1376" s="66" t="n">
        <v>-27.240165</v>
      </c>
      <c r="H1376" s="67" t="n">
        <f aca="false">E1376+IF(D1376="Long",1,-1)*G1376</f>
        <v>10116.190165</v>
      </c>
      <c r="I1376" s="68" t="n">
        <f aca="false">Assumptions!$B$58</f>
        <v>5.35750011455817</v>
      </c>
      <c r="J1376" s="68" t="n">
        <f aca="false">INDEX(Yearly!$L$5:$L$22,MATCH(C1376,Yearly!$A$5:$A$22,0))</f>
        <v>0.589816526373376</v>
      </c>
      <c r="K1376" s="68" t="n">
        <f aca="false">G1376-I1376-J1376</f>
        <v>-33.1874816409315</v>
      </c>
      <c r="L1376" s="69" t="n">
        <f aca="false">(I1376+J1376)/Assumptions!$B$8</f>
        <v>0.000262239505838301</v>
      </c>
      <c r="M1376" s="70" t="n">
        <f aca="false">F1376-L1376</f>
        <v>-0.0029622395058383</v>
      </c>
      <c r="N1376" s="71" t="n">
        <f aca="false">G1376*Assumptions!$B$7</f>
        <v>-214243.897725</v>
      </c>
      <c r="O1376" s="71" t="n">
        <f aca="false">K1376*Assumptions!$B$7</f>
        <v>-261019.543105927</v>
      </c>
      <c r="P1376" s="68" t="n">
        <f aca="false">P1375+G1376</f>
        <v>22381.631415</v>
      </c>
      <c r="Q1376" s="68" t="n">
        <f aca="false">MAX(Q1375,P1376)</f>
        <v>22528.621535</v>
      </c>
      <c r="R1376" s="68" t="n">
        <f aca="false">Q1376-P1376</f>
        <v>146.990120000002</v>
      </c>
      <c r="S1376" s="68" t="n">
        <f aca="false">S1375+K1376</f>
        <v>14287.284315315</v>
      </c>
      <c r="T1376" s="68" t="n">
        <f aca="false">MAX(T1375,S1376)</f>
        <v>14454.0962464927</v>
      </c>
      <c r="U1376" s="68" t="n">
        <f aca="false">T1376-S1376</f>
        <v>166.811931177695</v>
      </c>
      <c r="V1376" s="70" t="n">
        <f aca="false">V1375+F1376</f>
        <v>3.19020000000001</v>
      </c>
      <c r="W1376" s="70" t="n">
        <f aca="false">MAX(W1375,V1376)</f>
        <v>3.20480000000001</v>
      </c>
      <c r="X1376" s="70" t="n">
        <f aca="false">W1376-V1376</f>
        <v>0.0146000000000002</v>
      </c>
      <c r="Y1376" s="70" t="n">
        <f aca="false">Y1375+M1376</f>
        <v>2.83328986528543</v>
      </c>
      <c r="Z1376" s="70" t="n">
        <f aca="false">MAX(Z1375,Y1376)</f>
        <v>2.84867658380294</v>
      </c>
      <c r="AA1376" s="70" t="n">
        <f aca="false">Z1376-Y1376</f>
        <v>0.0153867185175147</v>
      </c>
      <c r="AB1376" s="72" t="n">
        <f aca="false">AB1375*(1+F1376)</f>
        <v>19.9247166780939</v>
      </c>
      <c r="AC1376" s="73" t="n">
        <f aca="false">MAX(AC1375,AB1376)</f>
        <v>20.2186769940129</v>
      </c>
      <c r="AD1376" s="70" t="n">
        <f aca="false">1-AB1376/AC1376</f>
        <v>0.0145390480299999</v>
      </c>
      <c r="AE1376" s="73" t="n">
        <f aca="false">AE1375*(1+M1376)</f>
        <v>13.9536054098581</v>
      </c>
      <c r="AF1376" s="73" t="n">
        <f aca="false">MAX(AF1375,AE1376)</f>
        <v>14.1706706067421</v>
      </c>
      <c r="AG1376" s="70" t="n">
        <f aca="false">1-AE1376/AF1376</f>
        <v>0.015317919871816</v>
      </c>
      <c r="AH1376" s="74" t="n">
        <f aca="false">IF(R1376&gt;0,AH1375+1,0)</f>
        <v>3</v>
      </c>
      <c r="AI1376" s="74" t="n">
        <f aca="false">IF(U1376&gt;0,AI1375+1,0)</f>
        <v>19</v>
      </c>
      <c r="AJ1376" s="74" t="n">
        <f aca="false">IF(G1376&gt;0,AJ1375+1,0)</f>
        <v>0</v>
      </c>
      <c r="AK1376" s="74" t="n">
        <f aca="false">IF(G1376&lt;=0,AK1375+1,0)</f>
        <v>3</v>
      </c>
      <c r="AL1376" s="74" t="n">
        <f aca="false">IF(K1376&gt;0,AL1375+1,0)</f>
        <v>0</v>
      </c>
      <c r="AM1376" s="74" t="n">
        <f aca="false">IF(K1376&lt;=0,AM1375+1,0)</f>
        <v>3</v>
      </c>
    </row>
    <row r="1377" customFormat="false" ht="15" hidden="false" customHeight="false" outlineLevel="0" collapsed="false">
      <c r="A1377" s="61" t="n">
        <v>1376</v>
      </c>
      <c r="B1377" s="62" t="n">
        <v>43992.53125</v>
      </c>
      <c r="C1377" s="63" t="n">
        <f aca="false">YEAR(B1377)</f>
        <v>2020</v>
      </c>
      <c r="D1377" s="32" t="s">
        <v>277</v>
      </c>
      <c r="E1377" s="64" t="n">
        <v>10116.05</v>
      </c>
      <c r="F1377" s="65" t="n">
        <v>-0.0051</v>
      </c>
      <c r="G1377" s="66" t="n">
        <v>-51.591855</v>
      </c>
      <c r="H1377" s="67" t="n">
        <f aca="false">E1377+IF(D1377="Long",1,-1)*G1377</f>
        <v>10064.458145</v>
      </c>
      <c r="I1377" s="68" t="n">
        <f aca="false">Assumptions!$B$58</f>
        <v>5.35750011455817</v>
      </c>
      <c r="J1377" s="68" t="n">
        <f aca="false">INDEX(Yearly!$L$5:$L$22,MATCH(C1377,Yearly!$A$5:$A$22,0))</f>
        <v>0.589816526373376</v>
      </c>
      <c r="K1377" s="68" t="n">
        <f aca="false">G1377-I1377-J1377</f>
        <v>-57.5391716409316</v>
      </c>
      <c r="L1377" s="69" t="n">
        <f aca="false">(I1377+J1377)/Assumptions!$B$8</f>
        <v>0.000262239505838301</v>
      </c>
      <c r="M1377" s="70" t="n">
        <f aca="false">F1377-L1377</f>
        <v>-0.0053622395058383</v>
      </c>
      <c r="N1377" s="71" t="n">
        <f aca="false">G1377*Assumptions!$B$7</f>
        <v>-405769.939575</v>
      </c>
      <c r="O1377" s="71" t="n">
        <f aca="false">K1377*Assumptions!$B$7</f>
        <v>-452545.584955927</v>
      </c>
      <c r="P1377" s="68" t="n">
        <f aca="false">P1376+G1377</f>
        <v>22330.03956</v>
      </c>
      <c r="Q1377" s="68" t="n">
        <f aca="false">MAX(Q1376,P1377)</f>
        <v>22528.621535</v>
      </c>
      <c r="R1377" s="68" t="n">
        <f aca="false">Q1377-P1377</f>
        <v>198.581975000001</v>
      </c>
      <c r="S1377" s="68" t="n">
        <f aca="false">S1376+K1377</f>
        <v>14229.745143674</v>
      </c>
      <c r="T1377" s="68" t="n">
        <f aca="false">MAX(T1376,S1377)</f>
        <v>14454.0962464927</v>
      </c>
      <c r="U1377" s="68" t="n">
        <f aca="false">T1377-S1377</f>
        <v>224.351102818628</v>
      </c>
      <c r="V1377" s="70" t="n">
        <f aca="false">V1376+F1377</f>
        <v>3.18510000000001</v>
      </c>
      <c r="W1377" s="70" t="n">
        <f aca="false">MAX(W1376,V1377)</f>
        <v>3.20480000000001</v>
      </c>
      <c r="X1377" s="70" t="n">
        <f aca="false">W1377-V1377</f>
        <v>0.0197000000000003</v>
      </c>
      <c r="Y1377" s="70" t="n">
        <f aca="false">Y1376+M1377</f>
        <v>2.82792762577959</v>
      </c>
      <c r="Z1377" s="70" t="n">
        <f aca="false">MAX(Z1376,Y1377)</f>
        <v>2.84867658380294</v>
      </c>
      <c r="AA1377" s="70" t="n">
        <f aca="false">Z1377-Y1377</f>
        <v>0.0207489580233529</v>
      </c>
      <c r="AB1377" s="72" t="n">
        <f aca="false">AB1376*(1+F1377)</f>
        <v>19.8231006230356</v>
      </c>
      <c r="AC1377" s="73" t="n">
        <f aca="false">MAX(AC1376,AB1377)</f>
        <v>20.2186769940129</v>
      </c>
      <c r="AD1377" s="70" t="n">
        <f aca="false">1-AB1377/AC1377</f>
        <v>0.019564898885047</v>
      </c>
      <c r="AE1377" s="73" t="n">
        <f aca="false">AE1376*(1+M1377)</f>
        <v>13.8787828356805</v>
      </c>
      <c r="AF1377" s="73" t="n">
        <f aca="false">MAX(AF1376,AE1377)</f>
        <v>14.1706706067421</v>
      </c>
      <c r="AG1377" s="70" t="n">
        <f aca="false">1-AE1377/AF1377</f>
        <v>0.0205980210225704</v>
      </c>
      <c r="AH1377" s="74" t="n">
        <f aca="false">IF(R1377&gt;0,AH1376+1,0)</f>
        <v>4</v>
      </c>
      <c r="AI1377" s="74" t="n">
        <f aca="false">IF(U1377&gt;0,AI1376+1,0)</f>
        <v>20</v>
      </c>
      <c r="AJ1377" s="74" t="n">
        <f aca="false">IF(G1377&gt;0,AJ1376+1,0)</f>
        <v>0</v>
      </c>
      <c r="AK1377" s="74" t="n">
        <f aca="false">IF(G1377&lt;=0,AK1376+1,0)</f>
        <v>4</v>
      </c>
      <c r="AL1377" s="74" t="n">
        <f aca="false">IF(K1377&gt;0,AL1376+1,0)</f>
        <v>0</v>
      </c>
      <c r="AM1377" s="74" t="n">
        <f aca="false">IF(K1377&lt;=0,AM1376+1,0)</f>
        <v>4</v>
      </c>
    </row>
    <row r="1378" customFormat="false" ht="15" hidden="false" customHeight="false" outlineLevel="0" collapsed="false">
      <c r="A1378" s="61" t="n">
        <v>1377</v>
      </c>
      <c r="B1378" s="62" t="n">
        <v>43992.6145833333</v>
      </c>
      <c r="C1378" s="63" t="n">
        <f aca="false">YEAR(B1378)</f>
        <v>2020</v>
      </c>
      <c r="D1378" s="32" t="s">
        <v>276</v>
      </c>
      <c r="E1378" s="64" t="n">
        <v>10064.3</v>
      </c>
      <c r="F1378" s="65" t="n">
        <v>0.0089</v>
      </c>
      <c r="G1378" s="66" t="n">
        <v>89.57227</v>
      </c>
      <c r="H1378" s="67" t="n">
        <f aca="false">E1378+IF(D1378="Long",1,-1)*G1378</f>
        <v>9974.72773</v>
      </c>
      <c r="I1378" s="68" t="n">
        <f aca="false">Assumptions!$B$58</f>
        <v>5.35750011455817</v>
      </c>
      <c r="J1378" s="68" t="n">
        <f aca="false">INDEX(Yearly!$L$5:$L$22,MATCH(C1378,Yearly!$A$5:$A$22,0))</f>
        <v>0.589816526373376</v>
      </c>
      <c r="K1378" s="68" t="n">
        <f aca="false">G1378-I1378-J1378</f>
        <v>83.6249533590685</v>
      </c>
      <c r="L1378" s="69" t="n">
        <f aca="false">(I1378+J1378)/Assumptions!$B$8</f>
        <v>0.000262239505838301</v>
      </c>
      <c r="M1378" s="70" t="n">
        <f aca="false">F1378-L1378</f>
        <v>0.0086377604941617</v>
      </c>
      <c r="N1378" s="71" t="n">
        <f aca="false">G1378*Assumptions!$B$7</f>
        <v>704485.90355</v>
      </c>
      <c r="O1378" s="71" t="n">
        <f aca="false">K1378*Assumptions!$B$7</f>
        <v>657710.258169073</v>
      </c>
      <c r="P1378" s="68" t="n">
        <f aca="false">P1377+G1378</f>
        <v>22419.61183</v>
      </c>
      <c r="Q1378" s="68" t="n">
        <f aca="false">MAX(Q1377,P1378)</f>
        <v>22528.621535</v>
      </c>
      <c r="R1378" s="68" t="n">
        <f aca="false">Q1378-P1378</f>
        <v>109.009705</v>
      </c>
      <c r="S1378" s="68" t="n">
        <f aca="false">S1377+K1378</f>
        <v>14313.3700970331</v>
      </c>
      <c r="T1378" s="68" t="n">
        <f aca="false">MAX(T1377,S1378)</f>
        <v>14454.0962464927</v>
      </c>
      <c r="U1378" s="68" t="n">
        <f aca="false">T1378-S1378</f>
        <v>140.726149459559</v>
      </c>
      <c r="V1378" s="70" t="n">
        <f aca="false">V1377+F1378</f>
        <v>3.19400000000001</v>
      </c>
      <c r="W1378" s="70" t="n">
        <f aca="false">MAX(W1377,V1378)</f>
        <v>3.20480000000001</v>
      </c>
      <c r="X1378" s="70" t="n">
        <f aca="false">W1378-V1378</f>
        <v>0.0108000000000001</v>
      </c>
      <c r="Y1378" s="70" t="n">
        <f aca="false">Y1377+M1378</f>
        <v>2.83656538627375</v>
      </c>
      <c r="Z1378" s="70" t="n">
        <f aca="false">MAX(Z1377,Y1378)</f>
        <v>2.84867658380294</v>
      </c>
      <c r="AA1378" s="70" t="n">
        <f aca="false">Z1378-Y1378</f>
        <v>0.0121111975291912</v>
      </c>
      <c r="AB1378" s="72" t="n">
        <f aca="false">AB1377*(1+F1378)</f>
        <v>19.9995262185807</v>
      </c>
      <c r="AC1378" s="73" t="n">
        <f aca="false">MAX(AC1377,AB1378)</f>
        <v>20.2186769940129</v>
      </c>
      <c r="AD1378" s="70" t="n">
        <f aca="false">1-AB1378/AC1378</f>
        <v>0.0108390264851239</v>
      </c>
      <c r="AE1378" s="73" t="n">
        <f aca="false">AE1377*(1+M1378)</f>
        <v>13.9986644377656</v>
      </c>
      <c r="AF1378" s="73" t="n">
        <f aca="false">MAX(AF1377,AE1378)</f>
        <v>14.1706706067421</v>
      </c>
      <c r="AG1378" s="70" t="n">
        <f aca="false">1-AE1378/AF1378</f>
        <v>0.0121381813006554</v>
      </c>
      <c r="AH1378" s="74" t="n">
        <f aca="false">IF(R1378&gt;0,AH1377+1,0)</f>
        <v>5</v>
      </c>
      <c r="AI1378" s="74" t="n">
        <f aca="false">IF(U1378&gt;0,AI1377+1,0)</f>
        <v>21</v>
      </c>
      <c r="AJ1378" s="74" t="n">
        <f aca="false">IF(G1378&gt;0,AJ1377+1,0)</f>
        <v>1</v>
      </c>
      <c r="AK1378" s="74" t="n">
        <f aca="false">IF(G1378&lt;=0,AK1377+1,0)</f>
        <v>0</v>
      </c>
      <c r="AL1378" s="74" t="n">
        <f aca="false">IF(K1378&gt;0,AL1377+1,0)</f>
        <v>1</v>
      </c>
      <c r="AM1378" s="74" t="n">
        <f aca="false">IF(K1378&lt;=0,AM1377+1,0)</f>
        <v>0</v>
      </c>
    </row>
    <row r="1379" customFormat="false" ht="15" hidden="false" customHeight="false" outlineLevel="0" collapsed="false">
      <c r="A1379" s="61" t="n">
        <v>1378</v>
      </c>
      <c r="B1379" s="62" t="n">
        <v>43994.6354166667</v>
      </c>
      <c r="C1379" s="63" t="n">
        <f aca="false">YEAR(B1379)</f>
        <v>2020</v>
      </c>
      <c r="D1379" s="32" t="s">
        <v>277</v>
      </c>
      <c r="E1379" s="64" t="n">
        <v>9974.7</v>
      </c>
      <c r="F1379" s="65" t="n">
        <v>-0.0168</v>
      </c>
      <c r="G1379" s="66" t="n">
        <v>-167.57496</v>
      </c>
      <c r="H1379" s="67" t="n">
        <f aca="false">E1379+IF(D1379="Long",1,-1)*G1379</f>
        <v>9807.12504</v>
      </c>
      <c r="I1379" s="68" t="n">
        <f aca="false">Assumptions!$B$58</f>
        <v>5.35750011455817</v>
      </c>
      <c r="J1379" s="68" t="n">
        <f aca="false">INDEX(Yearly!$L$5:$L$22,MATCH(C1379,Yearly!$A$5:$A$22,0))</f>
        <v>0.589816526373376</v>
      </c>
      <c r="K1379" s="68" t="n">
        <f aca="false">G1379-I1379-J1379</f>
        <v>-173.522276640932</v>
      </c>
      <c r="L1379" s="69" t="n">
        <f aca="false">(I1379+J1379)/Assumptions!$B$8</f>
        <v>0.000262239505838301</v>
      </c>
      <c r="M1379" s="70" t="n">
        <f aca="false">F1379-L1379</f>
        <v>-0.0170622395058383</v>
      </c>
      <c r="N1379" s="71" t="n">
        <f aca="false">G1379*Assumptions!$B$7</f>
        <v>-1317977.0604</v>
      </c>
      <c r="O1379" s="71" t="n">
        <f aca="false">K1379*Assumptions!$B$7</f>
        <v>-1364752.70578093</v>
      </c>
      <c r="P1379" s="68" t="n">
        <f aca="false">P1378+G1379</f>
        <v>22252.03687</v>
      </c>
      <c r="Q1379" s="68" t="n">
        <f aca="false">MAX(Q1378,P1379)</f>
        <v>22528.621535</v>
      </c>
      <c r="R1379" s="68" t="n">
        <f aca="false">Q1379-P1379</f>
        <v>276.584665000002</v>
      </c>
      <c r="S1379" s="68" t="n">
        <f aca="false">S1378+K1379</f>
        <v>14139.8478203922</v>
      </c>
      <c r="T1379" s="68" t="n">
        <f aca="false">MAX(T1378,S1379)</f>
        <v>14454.0962464927</v>
      </c>
      <c r="U1379" s="68" t="n">
        <f aca="false">T1379-S1379</f>
        <v>314.24842610049</v>
      </c>
      <c r="V1379" s="70" t="n">
        <f aca="false">V1378+F1379</f>
        <v>3.17720000000001</v>
      </c>
      <c r="W1379" s="70" t="n">
        <f aca="false">MAX(W1378,V1379)</f>
        <v>3.20480000000001</v>
      </c>
      <c r="X1379" s="70" t="n">
        <f aca="false">W1379-V1379</f>
        <v>0.0276000000000001</v>
      </c>
      <c r="Y1379" s="70" t="n">
        <f aca="false">Y1378+M1379</f>
        <v>2.81950314676791</v>
      </c>
      <c r="Z1379" s="70" t="n">
        <f aca="false">MAX(Z1378,Y1379)</f>
        <v>2.84867658380294</v>
      </c>
      <c r="AA1379" s="70" t="n">
        <f aca="false">Z1379-Y1379</f>
        <v>0.0291734370350296</v>
      </c>
      <c r="AB1379" s="72" t="n">
        <f aca="false">AB1378*(1+F1379)</f>
        <v>19.6635341781085</v>
      </c>
      <c r="AC1379" s="73" t="n">
        <f aca="false">MAX(AC1378,AB1379)</f>
        <v>20.2186769940129</v>
      </c>
      <c r="AD1379" s="70" t="n">
        <f aca="false">1-AB1379/AC1379</f>
        <v>0.0274569308401739</v>
      </c>
      <c r="AE1379" s="73" t="n">
        <f aca="false">AE1378*(1+M1379)</f>
        <v>13.7598158723666</v>
      </c>
      <c r="AF1379" s="73" t="n">
        <f aca="false">MAX(AF1378,AE1379)</f>
        <v>14.1706706067421</v>
      </c>
      <c r="AG1379" s="70" t="n">
        <f aca="false">1-AE1379/AF1379</f>
        <v>0.0289933162499766</v>
      </c>
      <c r="AH1379" s="74" t="n">
        <f aca="false">IF(R1379&gt;0,AH1378+1,0)</f>
        <v>6</v>
      </c>
      <c r="AI1379" s="74" t="n">
        <f aca="false">IF(U1379&gt;0,AI1378+1,0)</f>
        <v>22</v>
      </c>
      <c r="AJ1379" s="74" t="n">
        <f aca="false">IF(G1379&gt;0,AJ1378+1,0)</f>
        <v>0</v>
      </c>
      <c r="AK1379" s="74" t="n">
        <f aca="false">IF(G1379&lt;=0,AK1378+1,0)</f>
        <v>1</v>
      </c>
      <c r="AL1379" s="74" t="n">
        <f aca="false">IF(K1379&gt;0,AL1378+1,0)</f>
        <v>0</v>
      </c>
      <c r="AM1379" s="74" t="n">
        <f aca="false">IF(K1379&lt;=0,AM1378+1,0)</f>
        <v>1</v>
      </c>
    </row>
    <row r="1380" customFormat="false" ht="15" hidden="false" customHeight="false" outlineLevel="0" collapsed="false">
      <c r="A1380" s="61" t="n">
        <v>1379</v>
      </c>
      <c r="B1380" s="62" t="n">
        <v>43997.4479166667</v>
      </c>
      <c r="C1380" s="63" t="n">
        <f aca="false">YEAR(B1380)</f>
        <v>2020</v>
      </c>
      <c r="D1380" s="32" t="s">
        <v>276</v>
      </c>
      <c r="E1380" s="64" t="n">
        <v>9807.45</v>
      </c>
      <c r="F1380" s="65" t="n">
        <v>-0.0191</v>
      </c>
      <c r="G1380" s="66" t="n">
        <v>-187.322295</v>
      </c>
      <c r="H1380" s="67" t="n">
        <f aca="false">E1380+IF(D1380="Long",1,-1)*G1380</f>
        <v>9994.772295</v>
      </c>
      <c r="I1380" s="68" t="n">
        <f aca="false">Assumptions!$B$58</f>
        <v>5.35750011455817</v>
      </c>
      <c r="J1380" s="68" t="n">
        <f aca="false">INDEX(Yearly!$L$5:$L$22,MATCH(C1380,Yearly!$A$5:$A$22,0))</f>
        <v>0.589816526373376</v>
      </c>
      <c r="K1380" s="68" t="n">
        <f aca="false">G1380-I1380-J1380</f>
        <v>-193.269611640932</v>
      </c>
      <c r="L1380" s="69" t="n">
        <f aca="false">(I1380+J1380)/Assumptions!$B$8</f>
        <v>0.000262239505838301</v>
      </c>
      <c r="M1380" s="70" t="n">
        <f aca="false">F1380-L1380</f>
        <v>-0.0193622395058383</v>
      </c>
      <c r="N1380" s="71" t="n">
        <f aca="false">G1380*Assumptions!$B$7</f>
        <v>-1473289.850175</v>
      </c>
      <c r="O1380" s="71" t="n">
        <f aca="false">K1380*Assumptions!$B$7</f>
        <v>-1520065.49555593</v>
      </c>
      <c r="P1380" s="68" t="n">
        <f aca="false">P1379+G1380</f>
        <v>22064.714575</v>
      </c>
      <c r="Q1380" s="68" t="n">
        <f aca="false">MAX(Q1379,P1380)</f>
        <v>22528.621535</v>
      </c>
      <c r="R1380" s="68" t="n">
        <f aca="false">Q1380-P1380</f>
        <v>463.906960000004</v>
      </c>
      <c r="S1380" s="68" t="n">
        <f aca="false">S1379+K1380</f>
        <v>13946.5782087512</v>
      </c>
      <c r="T1380" s="68" t="n">
        <f aca="false">MAX(T1379,S1380)</f>
        <v>14454.0962464927</v>
      </c>
      <c r="U1380" s="68" t="n">
        <f aca="false">T1380-S1380</f>
        <v>507.518037741422</v>
      </c>
      <c r="V1380" s="70" t="n">
        <f aca="false">V1379+F1380</f>
        <v>3.15810000000001</v>
      </c>
      <c r="W1380" s="70" t="n">
        <f aca="false">MAX(W1379,V1380)</f>
        <v>3.20480000000001</v>
      </c>
      <c r="X1380" s="70" t="n">
        <f aca="false">W1380-V1380</f>
        <v>0.0467</v>
      </c>
      <c r="Y1380" s="70" t="n">
        <f aca="false">Y1379+M1380</f>
        <v>2.80014090726207</v>
      </c>
      <c r="Z1380" s="70" t="n">
        <f aca="false">MAX(Z1379,Y1380)</f>
        <v>2.84867658380294</v>
      </c>
      <c r="AA1380" s="70" t="n">
        <f aca="false">Z1380-Y1380</f>
        <v>0.048535676540868</v>
      </c>
      <c r="AB1380" s="72" t="n">
        <f aca="false">AB1379*(1+F1380)</f>
        <v>19.2879606753066</v>
      </c>
      <c r="AC1380" s="73" t="n">
        <f aca="false">MAX(AC1379,AB1380)</f>
        <v>20.2186769940129</v>
      </c>
      <c r="AD1380" s="70" t="n">
        <f aca="false">1-AB1380/AC1380</f>
        <v>0.0460325034611266</v>
      </c>
      <c r="AE1380" s="73" t="n">
        <f aca="false">AE1379*(1+M1380)</f>
        <v>13.4933950218896</v>
      </c>
      <c r="AF1380" s="73" t="n">
        <f aca="false">MAX(AF1379,AE1380)</f>
        <v>14.1706706067421</v>
      </c>
      <c r="AG1380" s="70" t="n">
        <f aca="false">1-AE1380/AF1380</f>
        <v>0.0477941802225144</v>
      </c>
      <c r="AH1380" s="74" t="n">
        <f aca="false">IF(R1380&gt;0,AH1379+1,0)</f>
        <v>7</v>
      </c>
      <c r="AI1380" s="74" t="n">
        <f aca="false">IF(U1380&gt;0,AI1379+1,0)</f>
        <v>23</v>
      </c>
      <c r="AJ1380" s="74" t="n">
        <f aca="false">IF(G1380&gt;0,AJ1379+1,0)</f>
        <v>0</v>
      </c>
      <c r="AK1380" s="74" t="n">
        <f aca="false">IF(G1380&lt;=0,AK1379+1,0)</f>
        <v>2</v>
      </c>
      <c r="AL1380" s="74" t="n">
        <f aca="false">IF(K1380&gt;0,AL1379+1,0)</f>
        <v>0</v>
      </c>
      <c r="AM1380" s="74" t="n">
        <f aca="false">IF(K1380&lt;=0,AM1379+1,0)</f>
        <v>2</v>
      </c>
    </row>
    <row r="1381" customFormat="false" ht="15" hidden="false" customHeight="false" outlineLevel="0" collapsed="false">
      <c r="A1381" s="61" t="n">
        <v>1380</v>
      </c>
      <c r="B1381" s="62" t="n">
        <v>43998.40625</v>
      </c>
      <c r="C1381" s="63" t="n">
        <f aca="false">YEAR(B1381)</f>
        <v>2020</v>
      </c>
      <c r="D1381" s="32" t="s">
        <v>277</v>
      </c>
      <c r="E1381" s="64" t="n">
        <v>9994.6</v>
      </c>
      <c r="F1381" s="65" t="n">
        <v>-0.0075</v>
      </c>
      <c r="G1381" s="66" t="n">
        <v>-74.9595</v>
      </c>
      <c r="H1381" s="67" t="n">
        <f aca="false">E1381+IF(D1381="Long",1,-1)*G1381</f>
        <v>9919.6405</v>
      </c>
      <c r="I1381" s="68" t="n">
        <f aca="false">Assumptions!$B$58</f>
        <v>5.35750011455817</v>
      </c>
      <c r="J1381" s="68" t="n">
        <f aca="false">INDEX(Yearly!$L$5:$L$22,MATCH(C1381,Yearly!$A$5:$A$22,0))</f>
        <v>0.589816526373376</v>
      </c>
      <c r="K1381" s="68" t="n">
        <f aca="false">G1381-I1381-J1381</f>
        <v>-80.9068166409316</v>
      </c>
      <c r="L1381" s="69" t="n">
        <f aca="false">(I1381+J1381)/Assumptions!$B$8</f>
        <v>0.000262239505838301</v>
      </c>
      <c r="M1381" s="70" t="n">
        <f aca="false">F1381-L1381</f>
        <v>-0.0077622395058383</v>
      </c>
      <c r="N1381" s="71" t="n">
        <f aca="false">G1381*Assumptions!$B$7</f>
        <v>-589556.4675</v>
      </c>
      <c r="O1381" s="71" t="n">
        <f aca="false">K1381*Assumptions!$B$7</f>
        <v>-636332.112880927</v>
      </c>
      <c r="P1381" s="68" t="n">
        <f aca="false">P1380+G1381</f>
        <v>21989.755075</v>
      </c>
      <c r="Q1381" s="68" t="n">
        <f aca="false">MAX(Q1380,P1381)</f>
        <v>22528.621535</v>
      </c>
      <c r="R1381" s="68" t="n">
        <f aca="false">Q1381-P1381</f>
        <v>538.866460000005</v>
      </c>
      <c r="S1381" s="68" t="n">
        <f aca="false">S1380+K1381</f>
        <v>13865.6713921103</v>
      </c>
      <c r="T1381" s="68" t="n">
        <f aca="false">MAX(T1380,S1381)</f>
        <v>14454.0962464927</v>
      </c>
      <c r="U1381" s="68" t="n">
        <f aca="false">T1381-S1381</f>
        <v>588.424854382354</v>
      </c>
      <c r="V1381" s="70" t="n">
        <f aca="false">V1380+F1381</f>
        <v>3.15060000000001</v>
      </c>
      <c r="W1381" s="70" t="n">
        <f aca="false">MAX(W1380,V1381)</f>
        <v>3.20480000000001</v>
      </c>
      <c r="X1381" s="70" t="n">
        <f aca="false">W1381-V1381</f>
        <v>0.0541999999999998</v>
      </c>
      <c r="Y1381" s="70" t="n">
        <f aca="false">Y1380+M1381</f>
        <v>2.79237866775624</v>
      </c>
      <c r="Z1381" s="70" t="n">
        <f aca="false">MAX(Z1380,Y1381)</f>
        <v>2.84867658380294</v>
      </c>
      <c r="AA1381" s="70" t="n">
        <f aca="false">Z1381-Y1381</f>
        <v>0.0562979160467063</v>
      </c>
      <c r="AB1381" s="72" t="n">
        <f aca="false">AB1380*(1+F1381)</f>
        <v>19.1433009702418</v>
      </c>
      <c r="AC1381" s="73" t="n">
        <f aca="false">MAX(AC1380,AB1381)</f>
        <v>20.2186769940129</v>
      </c>
      <c r="AD1381" s="70" t="n">
        <f aca="false">1-AB1381/AC1381</f>
        <v>0.0531872596851682</v>
      </c>
      <c r="AE1381" s="73" t="n">
        <f aca="false">AE1380*(1+M1381)</f>
        <v>13.3886560579828</v>
      </c>
      <c r="AF1381" s="73" t="n">
        <f aca="false">MAX(AF1380,AE1381)</f>
        <v>14.1706706067421</v>
      </c>
      <c r="AG1381" s="70" t="n">
        <f aca="false">1-AE1381/AF1381</f>
        <v>0.0551854298544803</v>
      </c>
      <c r="AH1381" s="74" t="n">
        <f aca="false">IF(R1381&gt;0,AH1380+1,0)</f>
        <v>8</v>
      </c>
      <c r="AI1381" s="74" t="n">
        <f aca="false">IF(U1381&gt;0,AI1380+1,0)</f>
        <v>24</v>
      </c>
      <c r="AJ1381" s="74" t="n">
        <f aca="false">IF(G1381&gt;0,AJ1380+1,0)</f>
        <v>0</v>
      </c>
      <c r="AK1381" s="74" t="n">
        <f aca="false">IF(G1381&lt;=0,AK1380+1,0)</f>
        <v>3</v>
      </c>
      <c r="AL1381" s="74" t="n">
        <f aca="false">IF(K1381&gt;0,AL1380+1,0)</f>
        <v>0</v>
      </c>
      <c r="AM1381" s="74" t="n">
        <f aca="false">IF(K1381&lt;=0,AM1380+1,0)</f>
        <v>3</v>
      </c>
    </row>
    <row r="1382" customFormat="false" ht="15" hidden="false" customHeight="false" outlineLevel="0" collapsed="false">
      <c r="A1382" s="61" t="n">
        <v>1381</v>
      </c>
      <c r="B1382" s="62" t="n">
        <v>43998.53125</v>
      </c>
      <c r="C1382" s="63" t="n">
        <f aca="false">YEAR(B1382)</f>
        <v>2020</v>
      </c>
      <c r="D1382" s="32" t="s">
        <v>276</v>
      </c>
      <c r="E1382" s="64" t="n">
        <v>9919.9</v>
      </c>
      <c r="F1382" s="65" t="n">
        <v>-0.0018</v>
      </c>
      <c r="G1382" s="66" t="n">
        <v>-17.85582</v>
      </c>
      <c r="H1382" s="67" t="n">
        <f aca="false">E1382+IF(D1382="Long",1,-1)*G1382</f>
        <v>9937.75582</v>
      </c>
      <c r="I1382" s="68" t="n">
        <f aca="false">Assumptions!$B$58</f>
        <v>5.35750011455817</v>
      </c>
      <c r="J1382" s="68" t="n">
        <f aca="false">INDEX(Yearly!$L$5:$L$22,MATCH(C1382,Yearly!$A$5:$A$22,0))</f>
        <v>0.589816526373376</v>
      </c>
      <c r="K1382" s="68" t="n">
        <f aca="false">G1382-I1382-J1382</f>
        <v>-23.8031366409315</v>
      </c>
      <c r="L1382" s="69" t="n">
        <f aca="false">(I1382+J1382)/Assumptions!$B$8</f>
        <v>0.000262239505838301</v>
      </c>
      <c r="M1382" s="70" t="n">
        <f aca="false">F1382-L1382</f>
        <v>-0.0020622395058383</v>
      </c>
      <c r="N1382" s="71" t="n">
        <f aca="false">G1382*Assumptions!$B$7</f>
        <v>-140436.0243</v>
      </c>
      <c r="O1382" s="71" t="n">
        <f aca="false">K1382*Assumptions!$B$7</f>
        <v>-187211.669680927</v>
      </c>
      <c r="P1382" s="68" t="n">
        <f aca="false">P1381+G1382</f>
        <v>21971.899255</v>
      </c>
      <c r="Q1382" s="68" t="n">
        <f aca="false">MAX(Q1381,P1382)</f>
        <v>22528.621535</v>
      </c>
      <c r="R1382" s="68" t="n">
        <f aca="false">Q1382-P1382</f>
        <v>556.722280000005</v>
      </c>
      <c r="S1382" s="68" t="n">
        <f aca="false">S1381+K1382</f>
        <v>13841.8682554694</v>
      </c>
      <c r="T1382" s="68" t="n">
        <f aca="false">MAX(T1381,S1382)</f>
        <v>14454.0962464927</v>
      </c>
      <c r="U1382" s="68" t="n">
        <f aca="false">T1382-S1382</f>
        <v>612.227991023286</v>
      </c>
      <c r="V1382" s="70" t="n">
        <f aca="false">V1381+F1382</f>
        <v>3.14880000000001</v>
      </c>
      <c r="W1382" s="70" t="n">
        <f aca="false">MAX(W1381,V1382)</f>
        <v>3.20480000000001</v>
      </c>
      <c r="X1382" s="70" t="n">
        <f aca="false">W1382-V1382</f>
        <v>0.0559999999999996</v>
      </c>
      <c r="Y1382" s="70" t="n">
        <f aca="false">Y1381+M1382</f>
        <v>2.7903164282504</v>
      </c>
      <c r="Z1382" s="70" t="n">
        <f aca="false">MAX(Z1381,Y1382)</f>
        <v>2.84867658380294</v>
      </c>
      <c r="AA1382" s="70" t="n">
        <f aca="false">Z1382-Y1382</f>
        <v>0.0583601555525446</v>
      </c>
      <c r="AB1382" s="72" t="n">
        <f aca="false">AB1381*(1+F1382)</f>
        <v>19.1088430284954</v>
      </c>
      <c r="AC1382" s="73" t="n">
        <f aca="false">MAX(AC1381,AB1382)</f>
        <v>20.2186769940129</v>
      </c>
      <c r="AD1382" s="70" t="n">
        <f aca="false">1-AB1382/AC1382</f>
        <v>0.054891522617735</v>
      </c>
      <c r="AE1382" s="73" t="n">
        <f aca="false">AE1381*(1+M1382)</f>
        <v>13.3610454425299</v>
      </c>
      <c r="AF1382" s="73" t="n">
        <f aca="false">MAX(AF1381,AE1382)</f>
        <v>14.1706706067421</v>
      </c>
      <c r="AG1382" s="70" t="n">
        <f aca="false">1-AE1382/AF1382</f>
        <v>0.0571338637867259</v>
      </c>
      <c r="AH1382" s="74" t="n">
        <f aca="false">IF(R1382&gt;0,AH1381+1,0)</f>
        <v>9</v>
      </c>
      <c r="AI1382" s="74" t="n">
        <f aca="false">IF(U1382&gt;0,AI1381+1,0)</f>
        <v>25</v>
      </c>
      <c r="AJ1382" s="74" t="n">
        <f aca="false">IF(G1382&gt;0,AJ1381+1,0)</f>
        <v>0</v>
      </c>
      <c r="AK1382" s="74" t="n">
        <f aca="false">IF(G1382&lt;=0,AK1381+1,0)</f>
        <v>4</v>
      </c>
      <c r="AL1382" s="74" t="n">
        <f aca="false">IF(K1382&gt;0,AL1381+1,0)</f>
        <v>0</v>
      </c>
      <c r="AM1382" s="74" t="n">
        <f aca="false">IF(K1382&lt;=0,AM1381+1,0)</f>
        <v>4</v>
      </c>
    </row>
    <row r="1383" customFormat="false" ht="15" hidden="false" customHeight="false" outlineLevel="0" collapsed="false">
      <c r="A1383" s="61" t="n">
        <v>1382</v>
      </c>
      <c r="B1383" s="62" t="n">
        <v>43999.4270833333</v>
      </c>
      <c r="C1383" s="63" t="n">
        <f aca="false">YEAR(B1383)</f>
        <v>2020</v>
      </c>
      <c r="D1383" s="32" t="s">
        <v>277</v>
      </c>
      <c r="E1383" s="64" t="n">
        <v>9937.7</v>
      </c>
      <c r="F1383" s="65" t="n">
        <v>-0.0054</v>
      </c>
      <c r="G1383" s="66" t="n">
        <v>-53.66358</v>
      </c>
      <c r="H1383" s="67" t="n">
        <f aca="false">E1383+IF(D1383="Long",1,-1)*G1383</f>
        <v>9884.03642</v>
      </c>
      <c r="I1383" s="68" t="n">
        <f aca="false">Assumptions!$B$58</f>
        <v>5.35750011455817</v>
      </c>
      <c r="J1383" s="68" t="n">
        <f aca="false">INDEX(Yearly!$L$5:$L$22,MATCH(C1383,Yearly!$A$5:$A$22,0))</f>
        <v>0.589816526373376</v>
      </c>
      <c r="K1383" s="68" t="n">
        <f aca="false">G1383-I1383-J1383</f>
        <v>-59.6108966409316</v>
      </c>
      <c r="L1383" s="69" t="n">
        <f aca="false">(I1383+J1383)/Assumptions!$B$8</f>
        <v>0.000262239505838301</v>
      </c>
      <c r="M1383" s="70" t="n">
        <f aca="false">F1383-L1383</f>
        <v>-0.0056622395058383</v>
      </c>
      <c r="N1383" s="71" t="n">
        <f aca="false">G1383*Assumptions!$B$7</f>
        <v>-422064.0567</v>
      </c>
      <c r="O1383" s="71" t="n">
        <f aca="false">K1383*Assumptions!$B$7</f>
        <v>-468839.702080927</v>
      </c>
      <c r="P1383" s="68" t="n">
        <f aca="false">P1382+G1383</f>
        <v>21918.235675</v>
      </c>
      <c r="Q1383" s="68" t="n">
        <f aca="false">MAX(Q1382,P1383)</f>
        <v>22528.621535</v>
      </c>
      <c r="R1383" s="68" t="n">
        <f aca="false">Q1383-P1383</f>
        <v>610.385860000006</v>
      </c>
      <c r="S1383" s="68" t="n">
        <f aca="false">S1382+K1383</f>
        <v>13782.2573588284</v>
      </c>
      <c r="T1383" s="68" t="n">
        <f aca="false">MAX(T1382,S1383)</f>
        <v>14454.0962464927</v>
      </c>
      <c r="U1383" s="68" t="n">
        <f aca="false">T1383-S1383</f>
        <v>671.838887664218</v>
      </c>
      <c r="V1383" s="70" t="n">
        <f aca="false">V1382+F1383</f>
        <v>3.14340000000001</v>
      </c>
      <c r="W1383" s="70" t="n">
        <f aca="false">MAX(W1382,V1383)</f>
        <v>3.20480000000001</v>
      </c>
      <c r="X1383" s="70" t="n">
        <f aca="false">W1383-V1383</f>
        <v>0.0613999999999995</v>
      </c>
      <c r="Y1383" s="70" t="n">
        <f aca="false">Y1382+M1383</f>
        <v>2.78465418874456</v>
      </c>
      <c r="Z1383" s="70" t="n">
        <f aca="false">MAX(Z1382,Y1383)</f>
        <v>2.84867658380294</v>
      </c>
      <c r="AA1383" s="70" t="n">
        <f aca="false">Z1383-Y1383</f>
        <v>0.0640223950583829</v>
      </c>
      <c r="AB1383" s="72" t="n">
        <f aca="false">AB1382*(1+F1383)</f>
        <v>19.0056552761415</v>
      </c>
      <c r="AC1383" s="73" t="n">
        <f aca="false">MAX(AC1382,AB1383)</f>
        <v>20.2186769940129</v>
      </c>
      <c r="AD1383" s="70" t="n">
        <f aca="false">1-AB1383/AC1383</f>
        <v>0.0599951083955992</v>
      </c>
      <c r="AE1383" s="73" t="n">
        <f aca="false">AE1382*(1+M1383)</f>
        <v>13.2853920031859</v>
      </c>
      <c r="AF1383" s="73" t="n">
        <f aca="false">MAX(AF1382,AE1383)</f>
        <v>14.1706706067421</v>
      </c>
      <c r="AG1383" s="70" t="n">
        <f aca="false">1-AE1383/AF1383</f>
        <v>0.0624725976719099</v>
      </c>
      <c r="AH1383" s="74" t="n">
        <f aca="false">IF(R1383&gt;0,AH1382+1,0)</f>
        <v>10</v>
      </c>
      <c r="AI1383" s="74" t="n">
        <f aca="false">IF(U1383&gt;0,AI1382+1,0)</f>
        <v>26</v>
      </c>
      <c r="AJ1383" s="74" t="n">
        <f aca="false">IF(G1383&gt;0,AJ1382+1,0)</f>
        <v>0</v>
      </c>
      <c r="AK1383" s="74" t="n">
        <f aca="false">IF(G1383&lt;=0,AK1382+1,0)</f>
        <v>5</v>
      </c>
      <c r="AL1383" s="74" t="n">
        <f aca="false">IF(K1383&gt;0,AL1382+1,0)</f>
        <v>0</v>
      </c>
      <c r="AM1383" s="74" t="n">
        <f aca="false">IF(K1383&lt;=0,AM1382+1,0)</f>
        <v>5</v>
      </c>
    </row>
    <row r="1384" customFormat="false" ht="15" hidden="false" customHeight="false" outlineLevel="0" collapsed="false">
      <c r="A1384" s="61" t="n">
        <v>1383</v>
      </c>
      <c r="B1384" s="62" t="n">
        <v>43999.46875</v>
      </c>
      <c r="C1384" s="63" t="n">
        <f aca="false">YEAR(B1384)</f>
        <v>2020</v>
      </c>
      <c r="D1384" s="32" t="s">
        <v>276</v>
      </c>
      <c r="E1384" s="64" t="n">
        <v>9883.95</v>
      </c>
      <c r="F1384" s="65" t="n">
        <v>-0.0056</v>
      </c>
      <c r="G1384" s="66" t="n">
        <v>-55.35012</v>
      </c>
      <c r="H1384" s="67" t="n">
        <f aca="false">E1384+IF(D1384="Long",1,-1)*G1384</f>
        <v>9939.30012</v>
      </c>
      <c r="I1384" s="68" t="n">
        <f aca="false">Assumptions!$B$58</f>
        <v>5.35750011455817</v>
      </c>
      <c r="J1384" s="68" t="n">
        <f aca="false">INDEX(Yearly!$L$5:$L$22,MATCH(C1384,Yearly!$A$5:$A$22,0))</f>
        <v>0.589816526373376</v>
      </c>
      <c r="K1384" s="68" t="n">
        <f aca="false">G1384-I1384-J1384</f>
        <v>-61.2974366409315</v>
      </c>
      <c r="L1384" s="69" t="n">
        <f aca="false">(I1384+J1384)/Assumptions!$B$8</f>
        <v>0.000262239505838301</v>
      </c>
      <c r="M1384" s="70" t="n">
        <f aca="false">F1384-L1384</f>
        <v>-0.0058622395058383</v>
      </c>
      <c r="N1384" s="71" t="n">
        <f aca="false">G1384*Assumptions!$B$7</f>
        <v>-435328.6938</v>
      </c>
      <c r="O1384" s="71" t="n">
        <f aca="false">K1384*Assumptions!$B$7</f>
        <v>-482104.339180927</v>
      </c>
      <c r="P1384" s="68" t="n">
        <f aca="false">P1383+G1384</f>
        <v>21862.885555</v>
      </c>
      <c r="Q1384" s="68" t="n">
        <f aca="false">MAX(Q1383,P1384)</f>
        <v>22528.621535</v>
      </c>
      <c r="R1384" s="68" t="n">
        <f aca="false">Q1384-P1384</f>
        <v>665.735980000005</v>
      </c>
      <c r="S1384" s="68" t="n">
        <f aca="false">S1383+K1384</f>
        <v>13720.9599221875</v>
      </c>
      <c r="T1384" s="68" t="n">
        <f aca="false">MAX(T1383,S1384)</f>
        <v>14454.0962464927</v>
      </c>
      <c r="U1384" s="68" t="n">
        <f aca="false">T1384-S1384</f>
        <v>733.136324305149</v>
      </c>
      <c r="V1384" s="70" t="n">
        <f aca="false">V1383+F1384</f>
        <v>3.13780000000001</v>
      </c>
      <c r="W1384" s="70" t="n">
        <f aca="false">MAX(W1383,V1384)</f>
        <v>3.20480000000001</v>
      </c>
      <c r="X1384" s="70" t="n">
        <f aca="false">W1384-V1384</f>
        <v>0.0669999999999993</v>
      </c>
      <c r="Y1384" s="70" t="n">
        <f aca="false">Y1383+M1384</f>
        <v>2.77879194923872</v>
      </c>
      <c r="Z1384" s="70" t="n">
        <f aca="false">MAX(Z1383,Y1384)</f>
        <v>2.84867658380294</v>
      </c>
      <c r="AA1384" s="70" t="n">
        <f aca="false">Z1384-Y1384</f>
        <v>0.0698846345642212</v>
      </c>
      <c r="AB1384" s="72" t="n">
        <f aca="false">AB1383*(1+F1384)</f>
        <v>18.8992236065951</v>
      </c>
      <c r="AC1384" s="73" t="n">
        <f aca="false">MAX(AC1383,AB1384)</f>
        <v>20.2186769940129</v>
      </c>
      <c r="AD1384" s="70" t="n">
        <f aca="false">1-AB1384/AC1384</f>
        <v>0.0652591357885838</v>
      </c>
      <c r="AE1384" s="73" t="n">
        <f aca="false">AE1383*(1+M1384)</f>
        <v>13.2075098533343</v>
      </c>
      <c r="AF1384" s="73" t="n">
        <f aca="false">MAX(AF1383,AE1384)</f>
        <v>14.1706706067421</v>
      </c>
      <c r="AG1384" s="70" t="n">
        <f aca="false">1-AE1384/AF1384</f>
        <v>0.0679686078476437</v>
      </c>
      <c r="AH1384" s="74" t="n">
        <f aca="false">IF(R1384&gt;0,AH1383+1,0)</f>
        <v>11</v>
      </c>
      <c r="AI1384" s="74" t="n">
        <f aca="false">IF(U1384&gt;0,AI1383+1,0)</f>
        <v>27</v>
      </c>
      <c r="AJ1384" s="74" t="n">
        <f aca="false">IF(G1384&gt;0,AJ1383+1,0)</f>
        <v>0</v>
      </c>
      <c r="AK1384" s="74" t="n">
        <f aca="false">IF(G1384&lt;=0,AK1383+1,0)</f>
        <v>6</v>
      </c>
      <c r="AL1384" s="74" t="n">
        <f aca="false">IF(K1384&gt;0,AL1383+1,0)</f>
        <v>0</v>
      </c>
      <c r="AM1384" s="74" t="n">
        <f aca="false">IF(K1384&lt;=0,AM1383+1,0)</f>
        <v>6</v>
      </c>
    </row>
    <row r="1385" customFormat="false" ht="15" hidden="false" customHeight="false" outlineLevel="0" collapsed="false">
      <c r="A1385" s="61" t="n">
        <v>1384</v>
      </c>
      <c r="B1385" s="62" t="n">
        <v>43999.5104166667</v>
      </c>
      <c r="C1385" s="63" t="n">
        <f aca="false">YEAR(B1385)</f>
        <v>2020</v>
      </c>
      <c r="D1385" s="32" t="s">
        <v>277</v>
      </c>
      <c r="E1385" s="64" t="n">
        <v>9939.25</v>
      </c>
      <c r="F1385" s="65" t="n">
        <v>-0.0059</v>
      </c>
      <c r="G1385" s="66" t="n">
        <v>-58.641575</v>
      </c>
      <c r="H1385" s="67" t="n">
        <f aca="false">E1385+IF(D1385="Long",1,-1)*G1385</f>
        <v>9880.608425</v>
      </c>
      <c r="I1385" s="68" t="n">
        <f aca="false">Assumptions!$B$58</f>
        <v>5.35750011455817</v>
      </c>
      <c r="J1385" s="68" t="n">
        <f aca="false">INDEX(Yearly!$L$5:$L$22,MATCH(C1385,Yearly!$A$5:$A$22,0))</f>
        <v>0.589816526373376</v>
      </c>
      <c r="K1385" s="68" t="n">
        <f aca="false">G1385-I1385-J1385</f>
        <v>-64.5888916409316</v>
      </c>
      <c r="L1385" s="69" t="n">
        <f aca="false">(I1385+J1385)/Assumptions!$B$8</f>
        <v>0.000262239505838301</v>
      </c>
      <c r="M1385" s="70" t="n">
        <f aca="false">F1385-L1385</f>
        <v>-0.0061622395058383</v>
      </c>
      <c r="N1385" s="71" t="n">
        <f aca="false">G1385*Assumptions!$B$7</f>
        <v>-461215.987375</v>
      </c>
      <c r="O1385" s="71" t="n">
        <f aca="false">K1385*Assumptions!$B$7</f>
        <v>-507991.632755927</v>
      </c>
      <c r="P1385" s="68" t="n">
        <f aca="false">P1384+G1385</f>
        <v>21804.24398</v>
      </c>
      <c r="Q1385" s="68" t="n">
        <f aca="false">MAX(Q1384,P1385)</f>
        <v>22528.621535</v>
      </c>
      <c r="R1385" s="68" t="n">
        <f aca="false">Q1385-P1385</f>
        <v>724.377555000006</v>
      </c>
      <c r="S1385" s="68" t="n">
        <f aca="false">S1384+K1385</f>
        <v>13656.3710305466</v>
      </c>
      <c r="T1385" s="68" t="n">
        <f aca="false">MAX(T1384,S1385)</f>
        <v>14454.0962464927</v>
      </c>
      <c r="U1385" s="68" t="n">
        <f aca="false">T1385-S1385</f>
        <v>797.72521594608</v>
      </c>
      <c r="V1385" s="70" t="n">
        <f aca="false">V1384+F1385</f>
        <v>3.13190000000001</v>
      </c>
      <c r="W1385" s="70" t="n">
        <f aca="false">MAX(W1384,V1385)</f>
        <v>3.20480000000001</v>
      </c>
      <c r="X1385" s="70" t="n">
        <f aca="false">W1385-V1385</f>
        <v>0.0728999999999993</v>
      </c>
      <c r="Y1385" s="70" t="n">
        <f aca="false">Y1384+M1385</f>
        <v>2.77262970973288</v>
      </c>
      <c r="Z1385" s="70" t="n">
        <f aca="false">MAX(Z1384,Y1385)</f>
        <v>2.84867658380294</v>
      </c>
      <c r="AA1385" s="70" t="n">
        <f aca="false">Z1385-Y1385</f>
        <v>0.0760468740700597</v>
      </c>
      <c r="AB1385" s="72" t="n">
        <f aca="false">AB1384*(1+F1385)</f>
        <v>18.7877181873162</v>
      </c>
      <c r="AC1385" s="73" t="n">
        <f aca="false">MAX(AC1384,AB1385)</f>
        <v>20.2186769940129</v>
      </c>
      <c r="AD1385" s="70" t="n">
        <f aca="false">1-AB1385/AC1385</f>
        <v>0.0707741068874312</v>
      </c>
      <c r="AE1385" s="73" t="n">
        <f aca="false">AE1384*(1+M1385)</f>
        <v>13.1261220143424</v>
      </c>
      <c r="AF1385" s="73" t="n">
        <f aca="false">MAX(AF1384,AE1385)</f>
        <v>14.1706706067421</v>
      </c>
      <c r="AG1385" s="70" t="n">
        <f aca="false">1-AE1385/AF1385</f>
        <v>0.0737120085130464</v>
      </c>
      <c r="AH1385" s="74" t="n">
        <f aca="false">IF(R1385&gt;0,AH1384+1,0)</f>
        <v>12</v>
      </c>
      <c r="AI1385" s="74" t="n">
        <f aca="false">IF(U1385&gt;0,AI1384+1,0)</f>
        <v>28</v>
      </c>
      <c r="AJ1385" s="74" t="n">
        <f aca="false">IF(G1385&gt;0,AJ1384+1,0)</f>
        <v>0</v>
      </c>
      <c r="AK1385" s="74" t="n">
        <f aca="false">IF(G1385&lt;=0,AK1384+1,0)</f>
        <v>7</v>
      </c>
      <c r="AL1385" s="74" t="n">
        <f aca="false">IF(K1385&gt;0,AL1384+1,0)</f>
        <v>0</v>
      </c>
      <c r="AM1385" s="74" t="n">
        <f aca="false">IF(K1385&lt;=0,AM1384+1,0)</f>
        <v>7</v>
      </c>
    </row>
    <row r="1386" customFormat="false" ht="15" hidden="false" customHeight="false" outlineLevel="0" collapsed="false">
      <c r="A1386" s="61" t="n">
        <v>1385</v>
      </c>
      <c r="B1386" s="62" t="n">
        <v>43999.6354166667</v>
      </c>
      <c r="C1386" s="63" t="n">
        <f aca="false">YEAR(B1386)</f>
        <v>2020</v>
      </c>
      <c r="D1386" s="32" t="s">
        <v>276</v>
      </c>
      <c r="E1386" s="64" t="n">
        <v>9881.1</v>
      </c>
      <c r="F1386" s="65" t="n">
        <v>-0.0042</v>
      </c>
      <c r="G1386" s="66" t="n">
        <v>-41.50062</v>
      </c>
      <c r="H1386" s="67" t="n">
        <f aca="false">E1386+IF(D1386="Long",1,-1)*G1386</f>
        <v>9922.60062</v>
      </c>
      <c r="I1386" s="68" t="n">
        <f aca="false">Assumptions!$B$58</f>
        <v>5.35750011455817</v>
      </c>
      <c r="J1386" s="68" t="n">
        <f aca="false">INDEX(Yearly!$L$5:$L$22,MATCH(C1386,Yearly!$A$5:$A$22,0))</f>
        <v>0.589816526373376</v>
      </c>
      <c r="K1386" s="68" t="n">
        <f aca="false">G1386-I1386-J1386</f>
        <v>-47.4479366409315</v>
      </c>
      <c r="L1386" s="69" t="n">
        <f aca="false">(I1386+J1386)/Assumptions!$B$8</f>
        <v>0.000262239505838301</v>
      </c>
      <c r="M1386" s="70" t="n">
        <f aca="false">F1386-L1386</f>
        <v>-0.0044622395058383</v>
      </c>
      <c r="N1386" s="71" t="n">
        <f aca="false">G1386*Assumptions!$B$7</f>
        <v>-326402.3763</v>
      </c>
      <c r="O1386" s="71" t="n">
        <f aca="false">K1386*Assumptions!$B$7</f>
        <v>-373178.021680927</v>
      </c>
      <c r="P1386" s="68" t="n">
        <f aca="false">P1385+G1386</f>
        <v>21762.74336</v>
      </c>
      <c r="Q1386" s="68" t="n">
        <f aca="false">MAX(Q1385,P1386)</f>
        <v>22528.621535</v>
      </c>
      <c r="R1386" s="68" t="n">
        <f aca="false">Q1386-P1386</f>
        <v>765.878175000005</v>
      </c>
      <c r="S1386" s="68" t="n">
        <f aca="false">S1385+K1386</f>
        <v>13608.9230939057</v>
      </c>
      <c r="T1386" s="68" t="n">
        <f aca="false">MAX(T1385,S1386)</f>
        <v>14454.0962464927</v>
      </c>
      <c r="U1386" s="68" t="n">
        <f aca="false">T1386-S1386</f>
        <v>845.173152587013</v>
      </c>
      <c r="V1386" s="70" t="n">
        <f aca="false">V1385+F1386</f>
        <v>3.12770000000001</v>
      </c>
      <c r="W1386" s="70" t="n">
        <f aca="false">MAX(W1385,V1386)</f>
        <v>3.20480000000001</v>
      </c>
      <c r="X1386" s="70" t="n">
        <f aca="false">W1386-V1386</f>
        <v>0.0770999999999993</v>
      </c>
      <c r="Y1386" s="70" t="n">
        <f aca="false">Y1385+M1386</f>
        <v>2.76816747022704</v>
      </c>
      <c r="Z1386" s="70" t="n">
        <f aca="false">MAX(Z1385,Y1386)</f>
        <v>2.84867658380294</v>
      </c>
      <c r="AA1386" s="70" t="n">
        <f aca="false">Z1386-Y1386</f>
        <v>0.0805091135758982</v>
      </c>
      <c r="AB1386" s="72" t="n">
        <f aca="false">AB1385*(1+F1386)</f>
        <v>18.7088097709295</v>
      </c>
      <c r="AC1386" s="73" t="n">
        <f aca="false">MAX(AC1385,AB1386)</f>
        <v>20.2186769940129</v>
      </c>
      <c r="AD1386" s="70" t="n">
        <f aca="false">1-AB1386/AC1386</f>
        <v>0.074676855638504</v>
      </c>
      <c r="AE1386" s="73" t="n">
        <f aca="false">AE1385*(1+M1386)</f>
        <v>13.0675501141315</v>
      </c>
      <c r="AF1386" s="73" t="n">
        <f aca="false">MAX(AF1385,AE1386)</f>
        <v>14.1706706067421</v>
      </c>
      <c r="AG1386" s="70" t="n">
        <f aca="false">1-AE1386/AF1386</f>
        <v>0.077845327382443</v>
      </c>
      <c r="AH1386" s="74" t="n">
        <f aca="false">IF(R1386&gt;0,AH1385+1,0)</f>
        <v>13</v>
      </c>
      <c r="AI1386" s="74" t="n">
        <f aca="false">IF(U1386&gt;0,AI1385+1,0)</f>
        <v>29</v>
      </c>
      <c r="AJ1386" s="74" t="n">
        <f aca="false">IF(G1386&gt;0,AJ1385+1,0)</f>
        <v>0</v>
      </c>
      <c r="AK1386" s="74" t="n">
        <f aca="false">IF(G1386&lt;=0,AK1385+1,0)</f>
        <v>8</v>
      </c>
      <c r="AL1386" s="74" t="n">
        <f aca="false">IF(K1386&gt;0,AL1385+1,0)</f>
        <v>0</v>
      </c>
      <c r="AM1386" s="74" t="n">
        <f aca="false">IF(K1386&lt;=0,AM1385+1,0)</f>
        <v>8</v>
      </c>
    </row>
    <row r="1387" customFormat="false" ht="15" hidden="false" customHeight="false" outlineLevel="0" collapsed="false">
      <c r="A1387" s="61" t="n">
        <v>1386</v>
      </c>
      <c r="B1387" s="62" t="n">
        <v>44000.4895833333</v>
      </c>
      <c r="C1387" s="63" t="n">
        <f aca="false">YEAR(B1387)</f>
        <v>2020</v>
      </c>
      <c r="D1387" s="32" t="s">
        <v>277</v>
      </c>
      <c r="E1387" s="64" t="n">
        <v>9922.4</v>
      </c>
      <c r="F1387" s="65" t="n">
        <v>0.0352</v>
      </c>
      <c r="G1387" s="66" t="n">
        <v>349.26848</v>
      </c>
      <c r="H1387" s="67" t="n">
        <f aca="false">E1387+IF(D1387="Long",1,-1)*G1387</f>
        <v>10271.66848</v>
      </c>
      <c r="I1387" s="68" t="n">
        <f aca="false">Assumptions!$B$58</f>
        <v>5.35750011455817</v>
      </c>
      <c r="J1387" s="68" t="n">
        <f aca="false">INDEX(Yearly!$L$5:$L$22,MATCH(C1387,Yearly!$A$5:$A$22,0))</f>
        <v>0.589816526373376</v>
      </c>
      <c r="K1387" s="68" t="n">
        <f aca="false">G1387-I1387-J1387</f>
        <v>343.321163359068</v>
      </c>
      <c r="L1387" s="69" t="n">
        <f aca="false">(I1387+J1387)/Assumptions!$B$8</f>
        <v>0.000262239505838301</v>
      </c>
      <c r="M1387" s="70" t="n">
        <f aca="false">F1387-L1387</f>
        <v>0.0349377604941617</v>
      </c>
      <c r="N1387" s="71" t="n">
        <f aca="false">G1387*Assumptions!$B$7</f>
        <v>2746996.5952</v>
      </c>
      <c r="O1387" s="71" t="n">
        <f aca="false">K1387*Assumptions!$B$7</f>
        <v>2700220.94981907</v>
      </c>
      <c r="P1387" s="68" t="n">
        <f aca="false">P1386+G1387</f>
        <v>22112.01184</v>
      </c>
      <c r="Q1387" s="68" t="n">
        <f aca="false">MAX(Q1386,P1387)</f>
        <v>22528.621535</v>
      </c>
      <c r="R1387" s="68" t="n">
        <f aca="false">Q1387-P1387</f>
        <v>416.609695000006</v>
      </c>
      <c r="S1387" s="68" t="n">
        <f aca="false">S1386+K1387</f>
        <v>13952.2442572647</v>
      </c>
      <c r="T1387" s="68" t="n">
        <f aca="false">MAX(T1386,S1387)</f>
        <v>14454.0962464927</v>
      </c>
      <c r="U1387" s="68" t="n">
        <f aca="false">T1387-S1387</f>
        <v>501.851989227944</v>
      </c>
      <c r="V1387" s="70" t="n">
        <f aca="false">V1386+F1387</f>
        <v>3.16290000000001</v>
      </c>
      <c r="W1387" s="70" t="n">
        <f aca="false">MAX(W1386,V1387)</f>
        <v>3.20480000000001</v>
      </c>
      <c r="X1387" s="70" t="n">
        <f aca="false">W1387-V1387</f>
        <v>0.0418999999999992</v>
      </c>
      <c r="Y1387" s="70" t="n">
        <f aca="false">Y1386+M1387</f>
        <v>2.80310523072121</v>
      </c>
      <c r="Z1387" s="70" t="n">
        <f aca="false">MAX(Z1386,Y1387)</f>
        <v>2.84867658380294</v>
      </c>
      <c r="AA1387" s="70" t="n">
        <f aca="false">Z1387-Y1387</f>
        <v>0.0455713530817365</v>
      </c>
      <c r="AB1387" s="72" t="n">
        <f aca="false">AB1386*(1+F1387)</f>
        <v>19.3673598748662</v>
      </c>
      <c r="AC1387" s="73" t="n">
        <f aca="false">MAX(AC1386,AB1387)</f>
        <v>20.2186769940129</v>
      </c>
      <c r="AD1387" s="70" t="n">
        <f aca="false">1-AB1387/AC1387</f>
        <v>0.0421054809569795</v>
      </c>
      <c r="AE1387" s="73" t="n">
        <f aca="false">AE1386*(1+M1387)</f>
        <v>13.5241010502645</v>
      </c>
      <c r="AF1387" s="73" t="n">
        <f aca="false">MAX(AF1386,AE1387)</f>
        <v>14.1706706067421</v>
      </c>
      <c r="AG1387" s="70" t="n">
        <f aca="false">1-AE1387/AF1387</f>
        <v>0.0456273082919588</v>
      </c>
      <c r="AH1387" s="74" t="n">
        <f aca="false">IF(R1387&gt;0,AH1386+1,0)</f>
        <v>14</v>
      </c>
      <c r="AI1387" s="74" t="n">
        <f aca="false">IF(U1387&gt;0,AI1386+1,0)</f>
        <v>30</v>
      </c>
      <c r="AJ1387" s="74" t="n">
        <f aca="false">IF(G1387&gt;0,AJ1386+1,0)</f>
        <v>1</v>
      </c>
      <c r="AK1387" s="74" t="n">
        <f aca="false">IF(G1387&lt;=0,AK1386+1,0)</f>
        <v>0</v>
      </c>
      <c r="AL1387" s="74" t="n">
        <f aca="false">IF(K1387&gt;0,AL1386+1,0)</f>
        <v>1</v>
      </c>
      <c r="AM1387" s="74" t="n">
        <f aca="false">IF(K1387&lt;=0,AM1386+1,0)</f>
        <v>0</v>
      </c>
    </row>
    <row r="1388" customFormat="false" ht="15" hidden="false" customHeight="false" outlineLevel="0" collapsed="false">
      <c r="A1388" s="61" t="n">
        <v>1387</v>
      </c>
      <c r="B1388" s="62" t="n">
        <v>44007.40625</v>
      </c>
      <c r="C1388" s="63" t="n">
        <f aca="false">YEAR(B1388)</f>
        <v>2020</v>
      </c>
      <c r="D1388" s="32" t="s">
        <v>276</v>
      </c>
      <c r="E1388" s="64" t="n">
        <v>10271.35</v>
      </c>
      <c r="F1388" s="65" t="n">
        <v>-0.0043</v>
      </c>
      <c r="G1388" s="66" t="n">
        <v>-44.166805</v>
      </c>
      <c r="H1388" s="67" t="n">
        <f aca="false">E1388+IF(D1388="Long",1,-1)*G1388</f>
        <v>10315.516805</v>
      </c>
      <c r="I1388" s="68" t="n">
        <f aca="false">Assumptions!$B$58</f>
        <v>5.35750011455817</v>
      </c>
      <c r="J1388" s="68" t="n">
        <f aca="false">INDEX(Yearly!$L$5:$L$22,MATCH(C1388,Yearly!$A$5:$A$22,0))</f>
        <v>0.589816526373376</v>
      </c>
      <c r="K1388" s="68" t="n">
        <f aca="false">G1388-I1388-J1388</f>
        <v>-50.1141216409315</v>
      </c>
      <c r="L1388" s="69" t="n">
        <f aca="false">(I1388+J1388)/Assumptions!$B$8</f>
        <v>0.000262239505838301</v>
      </c>
      <c r="M1388" s="70" t="n">
        <f aca="false">F1388-L1388</f>
        <v>-0.0045622395058383</v>
      </c>
      <c r="N1388" s="71" t="n">
        <f aca="false">G1388*Assumptions!$B$7</f>
        <v>-347371.921325</v>
      </c>
      <c r="O1388" s="71" t="n">
        <f aca="false">K1388*Assumptions!$B$7</f>
        <v>-394147.566705927</v>
      </c>
      <c r="P1388" s="68" t="n">
        <f aca="false">P1387+G1388</f>
        <v>22067.845035</v>
      </c>
      <c r="Q1388" s="68" t="n">
        <f aca="false">MAX(Q1387,P1388)</f>
        <v>22528.621535</v>
      </c>
      <c r="R1388" s="68" t="n">
        <f aca="false">Q1388-P1388</f>
        <v>460.776500000007</v>
      </c>
      <c r="S1388" s="68" t="n">
        <f aca="false">S1387+K1388</f>
        <v>13902.1301356238</v>
      </c>
      <c r="T1388" s="68" t="n">
        <f aca="false">MAX(T1387,S1388)</f>
        <v>14454.0962464927</v>
      </c>
      <c r="U1388" s="68" t="n">
        <f aca="false">T1388-S1388</f>
        <v>551.966110868876</v>
      </c>
      <c r="V1388" s="70" t="n">
        <f aca="false">V1387+F1388</f>
        <v>3.15860000000001</v>
      </c>
      <c r="W1388" s="70" t="n">
        <f aca="false">MAX(W1387,V1388)</f>
        <v>3.20480000000001</v>
      </c>
      <c r="X1388" s="70" t="n">
        <f aca="false">W1388-V1388</f>
        <v>0.0461999999999994</v>
      </c>
      <c r="Y1388" s="70" t="n">
        <f aca="false">Y1387+M1388</f>
        <v>2.79854299121537</v>
      </c>
      <c r="Z1388" s="70" t="n">
        <f aca="false">MAX(Z1387,Y1388)</f>
        <v>2.84867658380294</v>
      </c>
      <c r="AA1388" s="70" t="n">
        <f aca="false">Z1388-Y1388</f>
        <v>0.0501335925875748</v>
      </c>
      <c r="AB1388" s="72" t="n">
        <f aca="false">AB1387*(1+F1388)</f>
        <v>19.2840802274043</v>
      </c>
      <c r="AC1388" s="73" t="n">
        <f aca="false">MAX(AC1387,AB1388)</f>
        <v>20.2186769940129</v>
      </c>
      <c r="AD1388" s="70" t="n">
        <f aca="false">1-AB1388/AC1388</f>
        <v>0.0462244273888646</v>
      </c>
      <c r="AE1388" s="73" t="n">
        <f aca="false">AE1387*(1+M1388)</f>
        <v>13.462400862172</v>
      </c>
      <c r="AF1388" s="73" t="n">
        <f aca="false">MAX(AF1387,AE1388)</f>
        <v>14.1706706067421</v>
      </c>
      <c r="AG1388" s="70" t="n">
        <f aca="false">1-AE1388/AF1388</f>
        <v>0.0499813850893625</v>
      </c>
      <c r="AH1388" s="74" t="n">
        <f aca="false">IF(R1388&gt;0,AH1387+1,0)</f>
        <v>15</v>
      </c>
      <c r="AI1388" s="74" t="n">
        <f aca="false">IF(U1388&gt;0,AI1387+1,0)</f>
        <v>31</v>
      </c>
      <c r="AJ1388" s="74" t="n">
        <f aca="false">IF(G1388&gt;0,AJ1387+1,0)</f>
        <v>0</v>
      </c>
      <c r="AK1388" s="74" t="n">
        <f aca="false">IF(G1388&lt;=0,AK1387+1,0)</f>
        <v>1</v>
      </c>
      <c r="AL1388" s="74" t="n">
        <f aca="false">IF(K1388&gt;0,AL1387+1,0)</f>
        <v>0</v>
      </c>
      <c r="AM1388" s="74" t="n">
        <f aca="false">IF(K1388&lt;=0,AM1387+1,0)</f>
        <v>1</v>
      </c>
    </row>
    <row r="1389" customFormat="false" ht="15" hidden="false" customHeight="false" outlineLevel="0" collapsed="false">
      <c r="A1389" s="61" t="n">
        <v>1388</v>
      </c>
      <c r="B1389" s="62" t="n">
        <v>44007.4895833333</v>
      </c>
      <c r="C1389" s="63" t="n">
        <f aca="false">YEAR(B1389)</f>
        <v>2020</v>
      </c>
      <c r="D1389" s="32" t="s">
        <v>277</v>
      </c>
      <c r="E1389" s="64" t="n">
        <v>10315.95</v>
      </c>
      <c r="F1389" s="65" t="n">
        <v>-0.0045</v>
      </c>
      <c r="G1389" s="66" t="n">
        <v>-46.421775</v>
      </c>
      <c r="H1389" s="67" t="n">
        <f aca="false">E1389+IF(D1389="Long",1,-1)*G1389</f>
        <v>10269.528225</v>
      </c>
      <c r="I1389" s="68" t="n">
        <f aca="false">Assumptions!$B$58</f>
        <v>5.35750011455817</v>
      </c>
      <c r="J1389" s="68" t="n">
        <f aca="false">INDEX(Yearly!$L$5:$L$22,MATCH(C1389,Yearly!$A$5:$A$22,0))</f>
        <v>0.589816526373376</v>
      </c>
      <c r="K1389" s="68" t="n">
        <f aca="false">G1389-I1389-J1389</f>
        <v>-52.3690916409315</v>
      </c>
      <c r="L1389" s="69" t="n">
        <f aca="false">(I1389+J1389)/Assumptions!$B$8</f>
        <v>0.000262239505838301</v>
      </c>
      <c r="M1389" s="70" t="n">
        <f aca="false">F1389-L1389</f>
        <v>-0.0047622395058383</v>
      </c>
      <c r="N1389" s="71" t="n">
        <f aca="false">G1389*Assumptions!$B$7</f>
        <v>-365107.260375</v>
      </c>
      <c r="O1389" s="71" t="n">
        <f aca="false">K1389*Assumptions!$B$7</f>
        <v>-411882.905755927</v>
      </c>
      <c r="P1389" s="68" t="n">
        <f aca="false">P1388+G1389</f>
        <v>22021.42326</v>
      </c>
      <c r="Q1389" s="68" t="n">
        <f aca="false">MAX(Q1388,P1389)</f>
        <v>22528.621535</v>
      </c>
      <c r="R1389" s="68" t="n">
        <f aca="false">Q1389-P1389</f>
        <v>507.198275000006</v>
      </c>
      <c r="S1389" s="68" t="n">
        <f aca="false">S1388+K1389</f>
        <v>13849.7610439829</v>
      </c>
      <c r="T1389" s="68" t="n">
        <f aca="false">MAX(T1388,S1389)</f>
        <v>14454.0962464927</v>
      </c>
      <c r="U1389" s="68" t="n">
        <f aca="false">T1389-S1389</f>
        <v>604.335202509808</v>
      </c>
      <c r="V1389" s="70" t="n">
        <f aca="false">V1388+F1389</f>
        <v>3.15410000000001</v>
      </c>
      <c r="W1389" s="70" t="n">
        <f aca="false">MAX(W1388,V1389)</f>
        <v>3.20480000000001</v>
      </c>
      <c r="X1389" s="70" t="n">
        <f aca="false">W1389-V1389</f>
        <v>0.0506999999999995</v>
      </c>
      <c r="Y1389" s="70" t="n">
        <f aca="false">Y1388+M1389</f>
        <v>2.79378075170953</v>
      </c>
      <c r="Z1389" s="70" t="n">
        <f aca="false">MAX(Z1388,Y1389)</f>
        <v>2.84867658380294</v>
      </c>
      <c r="AA1389" s="70" t="n">
        <f aca="false">Z1389-Y1389</f>
        <v>0.054895832093413</v>
      </c>
      <c r="AB1389" s="72" t="n">
        <f aca="false">AB1388*(1+F1389)</f>
        <v>19.197301866381</v>
      </c>
      <c r="AC1389" s="73" t="n">
        <f aca="false">MAX(AC1388,AB1389)</f>
        <v>20.2186769940129</v>
      </c>
      <c r="AD1389" s="70" t="n">
        <f aca="false">1-AB1389/AC1389</f>
        <v>0.0505164174656145</v>
      </c>
      <c r="AE1389" s="73" t="n">
        <f aca="false">AE1388*(1+M1389)</f>
        <v>13.3982896849427</v>
      </c>
      <c r="AF1389" s="73" t="n">
        <f aca="false">MAX(AF1388,AE1389)</f>
        <v>14.1706706067421</v>
      </c>
      <c r="AG1389" s="70" t="n">
        <f aca="false">1-AE1389/AF1389</f>
        <v>0.0545056012685717</v>
      </c>
      <c r="AH1389" s="74" t="n">
        <f aca="false">IF(R1389&gt;0,AH1388+1,0)</f>
        <v>16</v>
      </c>
      <c r="AI1389" s="74" t="n">
        <f aca="false">IF(U1389&gt;0,AI1388+1,0)</f>
        <v>32</v>
      </c>
      <c r="AJ1389" s="74" t="n">
        <f aca="false">IF(G1389&gt;0,AJ1388+1,0)</f>
        <v>0</v>
      </c>
      <c r="AK1389" s="74" t="n">
        <f aca="false">IF(G1389&lt;=0,AK1388+1,0)</f>
        <v>2</v>
      </c>
      <c r="AL1389" s="74" t="n">
        <f aca="false">IF(K1389&gt;0,AL1388+1,0)</f>
        <v>0</v>
      </c>
      <c r="AM1389" s="74" t="n">
        <f aca="false">IF(K1389&lt;=0,AM1388+1,0)</f>
        <v>2</v>
      </c>
    </row>
    <row r="1390" customFormat="false" ht="15" hidden="false" customHeight="false" outlineLevel="0" collapsed="false">
      <c r="A1390" s="61" t="n">
        <v>1389</v>
      </c>
      <c r="B1390" s="62" t="n">
        <v>44007.5104166667</v>
      </c>
      <c r="C1390" s="63" t="n">
        <f aca="false">YEAR(B1390)</f>
        <v>2020</v>
      </c>
      <c r="D1390" s="32" t="s">
        <v>276</v>
      </c>
      <c r="E1390" s="64" t="n">
        <v>10269.3</v>
      </c>
      <c r="F1390" s="65" t="n">
        <v>-0.0073</v>
      </c>
      <c r="G1390" s="66" t="n">
        <v>-74.96589</v>
      </c>
      <c r="H1390" s="67" t="n">
        <f aca="false">E1390+IF(D1390="Long",1,-1)*G1390</f>
        <v>10344.26589</v>
      </c>
      <c r="I1390" s="68" t="n">
        <f aca="false">Assumptions!$B$58</f>
        <v>5.35750011455817</v>
      </c>
      <c r="J1390" s="68" t="n">
        <f aca="false">INDEX(Yearly!$L$5:$L$22,MATCH(C1390,Yearly!$A$5:$A$22,0))</f>
        <v>0.589816526373376</v>
      </c>
      <c r="K1390" s="68" t="n">
        <f aca="false">G1390-I1390-J1390</f>
        <v>-80.9132066409316</v>
      </c>
      <c r="L1390" s="69" t="n">
        <f aca="false">(I1390+J1390)/Assumptions!$B$8</f>
        <v>0.000262239505838301</v>
      </c>
      <c r="M1390" s="70" t="n">
        <f aca="false">F1390-L1390</f>
        <v>-0.0075622395058383</v>
      </c>
      <c r="N1390" s="71" t="n">
        <f aca="false">G1390*Assumptions!$B$7</f>
        <v>-589606.72485</v>
      </c>
      <c r="O1390" s="71" t="n">
        <f aca="false">K1390*Assumptions!$B$7</f>
        <v>-636382.370230927</v>
      </c>
      <c r="P1390" s="68" t="n">
        <f aca="false">P1389+G1390</f>
        <v>21946.45737</v>
      </c>
      <c r="Q1390" s="68" t="n">
        <f aca="false">MAX(Q1389,P1390)</f>
        <v>22528.621535</v>
      </c>
      <c r="R1390" s="68" t="n">
        <f aca="false">Q1390-P1390</f>
        <v>582.164165000006</v>
      </c>
      <c r="S1390" s="68" t="n">
        <f aca="false">S1389+K1390</f>
        <v>13768.8478373419</v>
      </c>
      <c r="T1390" s="68" t="n">
        <f aca="false">MAX(T1389,S1390)</f>
        <v>14454.0962464927</v>
      </c>
      <c r="U1390" s="68" t="n">
        <f aca="false">T1390-S1390</f>
        <v>685.24840915074</v>
      </c>
      <c r="V1390" s="70" t="n">
        <f aca="false">V1389+F1390</f>
        <v>3.14680000000001</v>
      </c>
      <c r="W1390" s="70" t="n">
        <f aca="false">MAX(W1389,V1390)</f>
        <v>3.20480000000001</v>
      </c>
      <c r="X1390" s="70" t="n">
        <f aca="false">W1390-V1390</f>
        <v>0.0579999999999994</v>
      </c>
      <c r="Y1390" s="70" t="n">
        <f aca="false">Y1389+M1390</f>
        <v>2.78621851220369</v>
      </c>
      <c r="Z1390" s="70" t="n">
        <f aca="false">MAX(Z1389,Y1390)</f>
        <v>2.84867658380294</v>
      </c>
      <c r="AA1390" s="70" t="n">
        <f aca="false">Z1390-Y1390</f>
        <v>0.0624580715992513</v>
      </c>
      <c r="AB1390" s="72" t="n">
        <f aca="false">AB1389*(1+F1390)</f>
        <v>19.0571615627564</v>
      </c>
      <c r="AC1390" s="73" t="n">
        <f aca="false">MAX(AC1389,AB1390)</f>
        <v>20.2186769940129</v>
      </c>
      <c r="AD1390" s="70" t="n">
        <f aca="false">1-AB1390/AC1390</f>
        <v>0.0574476476181155</v>
      </c>
      <c r="AE1390" s="73" t="n">
        <f aca="false">AE1389*(1+M1390)</f>
        <v>13.2969686093766</v>
      </c>
      <c r="AF1390" s="73" t="n">
        <f aca="false">MAX(AF1389,AE1390)</f>
        <v>14.1706706067421</v>
      </c>
      <c r="AG1390" s="70" t="n">
        <f aca="false">1-AE1390/AF1390</f>
        <v>0.0616556563632075</v>
      </c>
      <c r="AH1390" s="74" t="n">
        <f aca="false">IF(R1390&gt;0,AH1389+1,0)</f>
        <v>17</v>
      </c>
      <c r="AI1390" s="74" t="n">
        <f aca="false">IF(U1390&gt;0,AI1389+1,0)</f>
        <v>33</v>
      </c>
      <c r="AJ1390" s="74" t="n">
        <f aca="false">IF(G1390&gt;0,AJ1389+1,0)</f>
        <v>0</v>
      </c>
      <c r="AK1390" s="74" t="n">
        <f aca="false">IF(G1390&lt;=0,AK1389+1,0)</f>
        <v>3</v>
      </c>
      <c r="AL1390" s="74" t="n">
        <f aca="false">IF(K1390&gt;0,AL1389+1,0)</f>
        <v>0</v>
      </c>
      <c r="AM1390" s="74" t="n">
        <f aca="false">IF(K1390&lt;=0,AM1389+1,0)</f>
        <v>3</v>
      </c>
    </row>
    <row r="1391" customFormat="false" ht="15" hidden="false" customHeight="false" outlineLevel="0" collapsed="false">
      <c r="A1391" s="61" t="n">
        <v>1390</v>
      </c>
      <c r="B1391" s="62" t="n">
        <v>44007.59375</v>
      </c>
      <c r="C1391" s="63" t="n">
        <f aca="false">YEAR(B1391)</f>
        <v>2020</v>
      </c>
      <c r="D1391" s="32" t="s">
        <v>277</v>
      </c>
      <c r="E1391" s="64" t="n">
        <v>10343.85</v>
      </c>
      <c r="F1391" s="65" t="n">
        <v>-0.0076</v>
      </c>
      <c r="G1391" s="66" t="n">
        <v>-78.61326</v>
      </c>
      <c r="H1391" s="67" t="n">
        <f aca="false">E1391+IF(D1391="Long",1,-1)*G1391</f>
        <v>10265.23674</v>
      </c>
      <c r="I1391" s="68" t="n">
        <f aca="false">Assumptions!$B$58</f>
        <v>5.35750011455817</v>
      </c>
      <c r="J1391" s="68" t="n">
        <f aca="false">INDEX(Yearly!$L$5:$L$22,MATCH(C1391,Yearly!$A$5:$A$22,0))</f>
        <v>0.589816526373376</v>
      </c>
      <c r="K1391" s="68" t="n">
        <f aca="false">G1391-I1391-J1391</f>
        <v>-84.5605766409315</v>
      </c>
      <c r="L1391" s="69" t="n">
        <f aca="false">(I1391+J1391)/Assumptions!$B$8</f>
        <v>0.000262239505838301</v>
      </c>
      <c r="M1391" s="70" t="n">
        <f aca="false">F1391-L1391</f>
        <v>-0.0078622395058383</v>
      </c>
      <c r="N1391" s="71" t="n">
        <f aca="false">G1391*Assumptions!$B$7</f>
        <v>-618293.2899</v>
      </c>
      <c r="O1391" s="71" t="n">
        <f aca="false">K1391*Assumptions!$B$7</f>
        <v>-665068.935280927</v>
      </c>
      <c r="P1391" s="68" t="n">
        <f aca="false">P1390+G1391</f>
        <v>21867.84411</v>
      </c>
      <c r="Q1391" s="68" t="n">
        <f aca="false">MAX(Q1390,P1391)</f>
        <v>22528.621535</v>
      </c>
      <c r="R1391" s="68" t="n">
        <f aca="false">Q1391-P1391</f>
        <v>660.777425000004</v>
      </c>
      <c r="S1391" s="68" t="n">
        <f aca="false">S1390+K1391</f>
        <v>13684.287260701</v>
      </c>
      <c r="T1391" s="68" t="n">
        <f aca="false">MAX(T1390,S1391)</f>
        <v>14454.0962464927</v>
      </c>
      <c r="U1391" s="68" t="n">
        <f aca="false">T1391-S1391</f>
        <v>769.808985791671</v>
      </c>
      <c r="V1391" s="70" t="n">
        <f aca="false">V1390+F1391</f>
        <v>3.13920000000001</v>
      </c>
      <c r="W1391" s="70" t="n">
        <f aca="false">MAX(W1390,V1391)</f>
        <v>3.20480000000001</v>
      </c>
      <c r="X1391" s="70" t="n">
        <f aca="false">W1391-V1391</f>
        <v>0.0655999999999994</v>
      </c>
      <c r="Y1391" s="70" t="n">
        <f aca="false">Y1390+M1391</f>
        <v>2.77835627269785</v>
      </c>
      <c r="Z1391" s="70" t="n">
        <f aca="false">MAX(Z1390,Y1391)</f>
        <v>2.84867658380294</v>
      </c>
      <c r="AA1391" s="70" t="n">
        <f aca="false">Z1391-Y1391</f>
        <v>0.0703203111050894</v>
      </c>
      <c r="AB1391" s="72" t="n">
        <f aca="false">AB1390*(1+F1391)</f>
        <v>18.9123271348794</v>
      </c>
      <c r="AC1391" s="73" t="n">
        <f aca="false">MAX(AC1390,AB1391)</f>
        <v>20.2186769940129</v>
      </c>
      <c r="AD1391" s="70" t="n">
        <f aca="false">1-AB1391/AC1391</f>
        <v>0.064611045496218</v>
      </c>
      <c r="AE1391" s="73" t="n">
        <f aca="false">AE1390*(1+M1391)</f>
        <v>13.1924246574681</v>
      </c>
      <c r="AF1391" s="73" t="n">
        <f aca="false">MAX(AF1390,AE1391)</f>
        <v>14.1706706067421</v>
      </c>
      <c r="AG1391" s="70" t="n">
        <f aca="false">1-AE1391/AF1391</f>
        <v>0.0690331443318285</v>
      </c>
      <c r="AH1391" s="74" t="n">
        <f aca="false">IF(R1391&gt;0,AH1390+1,0)</f>
        <v>18</v>
      </c>
      <c r="AI1391" s="74" t="n">
        <f aca="false">IF(U1391&gt;0,AI1390+1,0)</f>
        <v>34</v>
      </c>
      <c r="AJ1391" s="74" t="n">
        <f aca="false">IF(G1391&gt;0,AJ1390+1,0)</f>
        <v>0</v>
      </c>
      <c r="AK1391" s="74" t="n">
        <f aca="false">IF(G1391&lt;=0,AK1390+1,0)</f>
        <v>4</v>
      </c>
      <c r="AL1391" s="74" t="n">
        <f aca="false">IF(K1391&gt;0,AL1390+1,0)</f>
        <v>0</v>
      </c>
      <c r="AM1391" s="74" t="n">
        <f aca="false">IF(K1391&lt;=0,AM1390+1,0)</f>
        <v>4</v>
      </c>
    </row>
    <row r="1392" customFormat="false" ht="15" hidden="false" customHeight="false" outlineLevel="0" collapsed="false">
      <c r="A1392" s="61" t="n">
        <v>1391</v>
      </c>
      <c r="B1392" s="62" t="n">
        <v>44011.40625</v>
      </c>
      <c r="C1392" s="63" t="n">
        <f aca="false">YEAR(B1392)</f>
        <v>2020</v>
      </c>
      <c r="D1392" s="32" t="s">
        <v>276</v>
      </c>
      <c r="E1392" s="64" t="n">
        <v>10264.9</v>
      </c>
      <c r="F1392" s="65" t="n">
        <v>-0.006</v>
      </c>
      <c r="G1392" s="66" t="n">
        <v>-61.5894</v>
      </c>
      <c r="H1392" s="67" t="n">
        <f aca="false">E1392+IF(D1392="Long",1,-1)*G1392</f>
        <v>10326.4894</v>
      </c>
      <c r="I1392" s="68" t="n">
        <f aca="false">Assumptions!$B$58</f>
        <v>5.35750011455817</v>
      </c>
      <c r="J1392" s="68" t="n">
        <f aca="false">INDEX(Yearly!$L$5:$L$22,MATCH(C1392,Yearly!$A$5:$A$22,0))</f>
        <v>0.589816526373376</v>
      </c>
      <c r="K1392" s="68" t="n">
        <f aca="false">G1392-I1392-J1392</f>
        <v>-67.5367166409315</v>
      </c>
      <c r="L1392" s="69" t="n">
        <f aca="false">(I1392+J1392)/Assumptions!$B$8</f>
        <v>0.000262239505838301</v>
      </c>
      <c r="M1392" s="70" t="n">
        <f aca="false">F1392-L1392</f>
        <v>-0.0062622395058383</v>
      </c>
      <c r="N1392" s="71" t="n">
        <f aca="false">G1392*Assumptions!$B$7</f>
        <v>-484400.631</v>
      </c>
      <c r="O1392" s="71" t="n">
        <f aca="false">K1392*Assumptions!$B$7</f>
        <v>-531176.276380927</v>
      </c>
      <c r="P1392" s="68" t="n">
        <f aca="false">P1391+G1392</f>
        <v>21806.25471</v>
      </c>
      <c r="Q1392" s="68" t="n">
        <f aca="false">MAX(Q1391,P1392)</f>
        <v>22528.621535</v>
      </c>
      <c r="R1392" s="68" t="n">
        <f aca="false">Q1392-P1392</f>
        <v>722.366825000005</v>
      </c>
      <c r="S1392" s="68" t="n">
        <f aca="false">S1391+K1392</f>
        <v>13616.7505440601</v>
      </c>
      <c r="T1392" s="68" t="n">
        <f aca="false">MAX(T1391,S1392)</f>
        <v>14454.0962464927</v>
      </c>
      <c r="U1392" s="68" t="n">
        <f aca="false">T1392-S1392</f>
        <v>837.345702432604</v>
      </c>
      <c r="V1392" s="70" t="n">
        <f aca="false">V1391+F1392</f>
        <v>3.13320000000001</v>
      </c>
      <c r="W1392" s="70" t="n">
        <f aca="false">MAX(W1391,V1392)</f>
        <v>3.20480000000001</v>
      </c>
      <c r="X1392" s="70" t="n">
        <f aca="false">W1392-V1392</f>
        <v>0.0715999999999992</v>
      </c>
      <c r="Y1392" s="70" t="n">
        <f aca="false">Y1391+M1392</f>
        <v>2.77209403319201</v>
      </c>
      <c r="Z1392" s="70" t="n">
        <f aca="false">MAX(Z1391,Y1392)</f>
        <v>2.84867658380294</v>
      </c>
      <c r="AA1392" s="70" t="n">
        <f aca="false">Z1392-Y1392</f>
        <v>0.0765825506109277</v>
      </c>
      <c r="AB1392" s="72" t="n">
        <f aca="false">AB1391*(1+F1392)</f>
        <v>18.7988531720702</v>
      </c>
      <c r="AC1392" s="73" t="n">
        <f aca="false">MAX(AC1391,AB1392)</f>
        <v>20.2186769940129</v>
      </c>
      <c r="AD1392" s="70" t="n">
        <f aca="false">1-AB1392/AC1392</f>
        <v>0.0702233792232406</v>
      </c>
      <c r="AE1392" s="73" t="n">
        <f aca="false">AE1391*(1+M1392)</f>
        <v>13.1098105346003</v>
      </c>
      <c r="AF1392" s="73" t="n">
        <f aca="false">MAX(AF1391,AE1392)</f>
        <v>14.1706706067421</v>
      </c>
      <c r="AG1392" s="70" t="n">
        <f aca="false">1-AE1392/AF1392</f>
        <v>0.0748630817540198</v>
      </c>
      <c r="AH1392" s="74" t="n">
        <f aca="false">IF(R1392&gt;0,AH1391+1,0)</f>
        <v>19</v>
      </c>
      <c r="AI1392" s="74" t="n">
        <f aca="false">IF(U1392&gt;0,AI1391+1,0)</f>
        <v>35</v>
      </c>
      <c r="AJ1392" s="74" t="n">
        <f aca="false">IF(G1392&gt;0,AJ1391+1,0)</f>
        <v>0</v>
      </c>
      <c r="AK1392" s="74" t="n">
        <f aca="false">IF(G1392&lt;=0,AK1391+1,0)</f>
        <v>5</v>
      </c>
      <c r="AL1392" s="74" t="n">
        <f aca="false">IF(K1392&gt;0,AL1391+1,0)</f>
        <v>0</v>
      </c>
      <c r="AM1392" s="74" t="n">
        <f aca="false">IF(K1392&lt;=0,AM1391+1,0)</f>
        <v>5</v>
      </c>
    </row>
    <row r="1393" customFormat="false" ht="15" hidden="false" customHeight="false" outlineLevel="0" collapsed="false">
      <c r="A1393" s="61" t="n">
        <v>1392</v>
      </c>
      <c r="B1393" s="62" t="n">
        <v>44011.6354166667</v>
      </c>
      <c r="C1393" s="63" t="n">
        <f aca="false">YEAR(B1393)</f>
        <v>2020</v>
      </c>
      <c r="D1393" s="32" t="s">
        <v>277</v>
      </c>
      <c r="E1393" s="64" t="n">
        <v>10326.05</v>
      </c>
      <c r="F1393" s="65" t="n">
        <v>-0.0026</v>
      </c>
      <c r="G1393" s="66" t="n">
        <v>-26.84773</v>
      </c>
      <c r="H1393" s="67" t="n">
        <f aca="false">E1393+IF(D1393="Long",1,-1)*G1393</f>
        <v>10299.20227</v>
      </c>
      <c r="I1393" s="68" t="n">
        <f aca="false">Assumptions!$B$58</f>
        <v>5.35750011455817</v>
      </c>
      <c r="J1393" s="68" t="n">
        <f aca="false">INDEX(Yearly!$L$5:$L$22,MATCH(C1393,Yearly!$A$5:$A$22,0))</f>
        <v>0.589816526373376</v>
      </c>
      <c r="K1393" s="68" t="n">
        <f aca="false">G1393-I1393-J1393</f>
        <v>-32.7950466409315</v>
      </c>
      <c r="L1393" s="69" t="n">
        <f aca="false">(I1393+J1393)/Assumptions!$B$8</f>
        <v>0.000262239505838301</v>
      </c>
      <c r="M1393" s="70" t="n">
        <f aca="false">F1393-L1393</f>
        <v>-0.0028622395058383</v>
      </c>
      <c r="N1393" s="71" t="n">
        <f aca="false">G1393*Assumptions!$B$7</f>
        <v>-211157.39645</v>
      </c>
      <c r="O1393" s="71" t="n">
        <f aca="false">K1393*Assumptions!$B$7</f>
        <v>-257933.041830927</v>
      </c>
      <c r="P1393" s="68" t="n">
        <f aca="false">P1392+G1393</f>
        <v>21779.40698</v>
      </c>
      <c r="Q1393" s="68" t="n">
        <f aca="false">MAX(Q1392,P1393)</f>
        <v>22528.621535</v>
      </c>
      <c r="R1393" s="68" t="n">
        <f aca="false">Q1393-P1393</f>
        <v>749.214555000006</v>
      </c>
      <c r="S1393" s="68" t="n">
        <f aca="false">S1392+K1393</f>
        <v>13583.9554974191</v>
      </c>
      <c r="T1393" s="68" t="n">
        <f aca="false">MAX(T1392,S1393)</f>
        <v>14454.0962464927</v>
      </c>
      <c r="U1393" s="68" t="n">
        <f aca="false">T1393-S1393</f>
        <v>870.140749073535</v>
      </c>
      <c r="V1393" s="70" t="n">
        <f aca="false">V1392+F1393</f>
        <v>3.13060000000001</v>
      </c>
      <c r="W1393" s="70" t="n">
        <f aca="false">MAX(W1392,V1393)</f>
        <v>3.20480000000001</v>
      </c>
      <c r="X1393" s="70" t="n">
        <f aca="false">W1393-V1393</f>
        <v>0.0741999999999994</v>
      </c>
      <c r="Y1393" s="70" t="n">
        <f aca="false">Y1392+M1393</f>
        <v>2.76923179368618</v>
      </c>
      <c r="Z1393" s="70" t="n">
        <f aca="false">MAX(Z1392,Y1393)</f>
        <v>2.84867658380294</v>
      </c>
      <c r="AA1393" s="70" t="n">
        <f aca="false">Z1393-Y1393</f>
        <v>0.0794447901167659</v>
      </c>
      <c r="AB1393" s="72" t="n">
        <f aca="false">AB1392*(1+F1393)</f>
        <v>18.7499761538228</v>
      </c>
      <c r="AC1393" s="73" t="n">
        <f aca="false">MAX(AC1392,AB1393)</f>
        <v>20.2186769940129</v>
      </c>
      <c r="AD1393" s="70" t="n">
        <f aca="false">1-AB1393/AC1393</f>
        <v>0.0726407984372604</v>
      </c>
      <c r="AE1393" s="73" t="n">
        <f aca="false">AE1392*(1+M1393)</f>
        <v>13.0722871169741</v>
      </c>
      <c r="AF1393" s="73" t="n">
        <f aca="false">MAX(AF1392,AE1393)</f>
        <v>14.1706706067421</v>
      </c>
      <c r="AG1393" s="70" t="n">
        <f aca="false">1-AE1393/AF1393</f>
        <v>0.077511045189733</v>
      </c>
      <c r="AH1393" s="74" t="n">
        <f aca="false">IF(R1393&gt;0,AH1392+1,0)</f>
        <v>20</v>
      </c>
      <c r="AI1393" s="74" t="n">
        <f aca="false">IF(U1393&gt;0,AI1392+1,0)</f>
        <v>36</v>
      </c>
      <c r="AJ1393" s="74" t="n">
        <f aca="false">IF(G1393&gt;0,AJ1392+1,0)</f>
        <v>0</v>
      </c>
      <c r="AK1393" s="74" t="n">
        <f aca="false">IF(G1393&lt;=0,AK1392+1,0)</f>
        <v>6</v>
      </c>
      <c r="AL1393" s="74" t="n">
        <f aca="false">IF(K1393&gt;0,AL1392+1,0)</f>
        <v>0</v>
      </c>
      <c r="AM1393" s="74" t="n">
        <f aca="false">IF(K1393&lt;=0,AM1392+1,0)</f>
        <v>6</v>
      </c>
    </row>
    <row r="1394" customFormat="false" ht="15" hidden="false" customHeight="false" outlineLevel="0" collapsed="false">
      <c r="A1394" s="61" t="n">
        <v>1393</v>
      </c>
      <c r="B1394" s="62" t="n">
        <v>44012.6145833333</v>
      </c>
      <c r="C1394" s="63" t="n">
        <f aca="false">YEAR(B1394)</f>
        <v>2020</v>
      </c>
      <c r="D1394" s="32" t="s">
        <v>276</v>
      </c>
      <c r="E1394" s="64" t="n">
        <v>10299.65</v>
      </c>
      <c r="F1394" s="65" t="n">
        <v>-0.0049</v>
      </c>
      <c r="G1394" s="66" t="n">
        <v>-50.468285</v>
      </c>
      <c r="H1394" s="67" t="n">
        <f aca="false">E1394+IF(D1394="Long",1,-1)*G1394</f>
        <v>10350.118285</v>
      </c>
      <c r="I1394" s="68" t="n">
        <f aca="false">Assumptions!$B$58</f>
        <v>5.35750011455817</v>
      </c>
      <c r="J1394" s="68" t="n">
        <f aca="false">INDEX(Yearly!$L$5:$L$22,MATCH(C1394,Yearly!$A$5:$A$22,0))</f>
        <v>0.589816526373376</v>
      </c>
      <c r="K1394" s="68" t="n">
        <f aca="false">G1394-I1394-J1394</f>
        <v>-56.4156016409316</v>
      </c>
      <c r="L1394" s="69" t="n">
        <f aca="false">(I1394+J1394)/Assumptions!$B$8</f>
        <v>0.000262239505838301</v>
      </c>
      <c r="M1394" s="70" t="n">
        <f aca="false">F1394-L1394</f>
        <v>-0.0051622395058383</v>
      </c>
      <c r="N1394" s="71" t="n">
        <f aca="false">G1394*Assumptions!$B$7</f>
        <v>-396933.061525</v>
      </c>
      <c r="O1394" s="71" t="n">
        <f aca="false">K1394*Assumptions!$B$7</f>
        <v>-443708.706905927</v>
      </c>
      <c r="P1394" s="68" t="n">
        <f aca="false">P1393+G1394</f>
        <v>21728.938695</v>
      </c>
      <c r="Q1394" s="68" t="n">
        <f aca="false">MAX(Q1393,P1394)</f>
        <v>22528.621535</v>
      </c>
      <c r="R1394" s="68" t="n">
        <f aca="false">Q1394-P1394</f>
        <v>799.682840000005</v>
      </c>
      <c r="S1394" s="68" t="n">
        <f aca="false">S1393+K1394</f>
        <v>13527.5398957782</v>
      </c>
      <c r="T1394" s="68" t="n">
        <f aca="false">MAX(T1393,S1394)</f>
        <v>14454.0962464927</v>
      </c>
      <c r="U1394" s="68" t="n">
        <f aca="false">T1394-S1394</f>
        <v>926.556350714467</v>
      </c>
      <c r="V1394" s="70" t="n">
        <f aca="false">V1393+F1394</f>
        <v>3.12570000000001</v>
      </c>
      <c r="W1394" s="70" t="n">
        <f aca="false">MAX(W1393,V1394)</f>
        <v>3.20480000000001</v>
      </c>
      <c r="X1394" s="70" t="n">
        <f aca="false">W1394-V1394</f>
        <v>0.0790999999999995</v>
      </c>
      <c r="Y1394" s="70" t="n">
        <f aca="false">Y1393+M1394</f>
        <v>2.76406955418034</v>
      </c>
      <c r="Z1394" s="70" t="n">
        <f aca="false">MAX(Z1393,Y1394)</f>
        <v>2.84867658380294</v>
      </c>
      <c r="AA1394" s="70" t="n">
        <f aca="false">Z1394-Y1394</f>
        <v>0.084607029622604</v>
      </c>
      <c r="AB1394" s="72" t="n">
        <f aca="false">AB1393*(1+F1394)</f>
        <v>18.658101270669</v>
      </c>
      <c r="AC1394" s="73" t="n">
        <f aca="false">MAX(AC1393,AB1394)</f>
        <v>20.2186769940129</v>
      </c>
      <c r="AD1394" s="70" t="n">
        <f aca="false">1-AB1394/AC1394</f>
        <v>0.0771848585249179</v>
      </c>
      <c r="AE1394" s="73" t="n">
        <f aca="false">AE1393*(1+M1394)</f>
        <v>13.0048048399872</v>
      </c>
      <c r="AF1394" s="73" t="n">
        <f aca="false">MAX(AF1393,AE1394)</f>
        <v>14.1706706067421</v>
      </c>
      <c r="AG1394" s="70" t="n">
        <f aca="false">1-AE1394/AF1394</f>
        <v>0.0822731541159539</v>
      </c>
      <c r="AH1394" s="74" t="n">
        <f aca="false">IF(R1394&gt;0,AH1393+1,0)</f>
        <v>21</v>
      </c>
      <c r="AI1394" s="74" t="n">
        <f aca="false">IF(U1394&gt;0,AI1393+1,0)</f>
        <v>37</v>
      </c>
      <c r="AJ1394" s="74" t="n">
        <f aca="false">IF(G1394&gt;0,AJ1393+1,0)</f>
        <v>0</v>
      </c>
      <c r="AK1394" s="74" t="n">
        <f aca="false">IF(G1394&lt;=0,AK1393+1,0)</f>
        <v>7</v>
      </c>
      <c r="AL1394" s="74" t="n">
        <f aca="false">IF(K1394&gt;0,AL1393+1,0)</f>
        <v>0</v>
      </c>
      <c r="AM1394" s="74" t="n">
        <f aca="false">IF(K1394&lt;=0,AM1393+1,0)</f>
        <v>7</v>
      </c>
    </row>
    <row r="1395" customFormat="false" ht="15" hidden="false" customHeight="false" outlineLevel="0" collapsed="false">
      <c r="A1395" s="61" t="n">
        <v>1394</v>
      </c>
      <c r="B1395" s="62" t="n">
        <v>44013.4270833333</v>
      </c>
      <c r="C1395" s="63" t="n">
        <f aca="false">YEAR(B1395)</f>
        <v>2020</v>
      </c>
      <c r="D1395" s="32" t="s">
        <v>277</v>
      </c>
      <c r="E1395" s="64" t="n">
        <v>10350.5</v>
      </c>
      <c r="F1395" s="65" t="n">
        <v>0.0344</v>
      </c>
      <c r="G1395" s="66" t="n">
        <v>356.0572</v>
      </c>
      <c r="H1395" s="67" t="n">
        <f aca="false">E1395+IF(D1395="Long",1,-1)*G1395</f>
        <v>10706.5572</v>
      </c>
      <c r="I1395" s="68" t="n">
        <f aca="false">Assumptions!$B$58</f>
        <v>5.35750011455817</v>
      </c>
      <c r="J1395" s="68" t="n">
        <f aca="false">INDEX(Yearly!$L$5:$L$22,MATCH(C1395,Yearly!$A$5:$A$22,0))</f>
        <v>0.589816526373376</v>
      </c>
      <c r="K1395" s="68" t="n">
        <f aca="false">G1395-I1395-J1395</f>
        <v>350.109883359069</v>
      </c>
      <c r="L1395" s="69" t="n">
        <f aca="false">(I1395+J1395)/Assumptions!$B$8</f>
        <v>0.000262239505838301</v>
      </c>
      <c r="M1395" s="70" t="n">
        <f aca="false">F1395-L1395</f>
        <v>0.0341377604941617</v>
      </c>
      <c r="N1395" s="71" t="n">
        <f aca="false">G1395*Assumptions!$B$7</f>
        <v>2800389.878</v>
      </c>
      <c r="O1395" s="71" t="n">
        <f aca="false">K1395*Assumptions!$B$7</f>
        <v>2753614.23261907</v>
      </c>
      <c r="P1395" s="68" t="n">
        <f aca="false">P1394+G1395</f>
        <v>22084.995895</v>
      </c>
      <c r="Q1395" s="68" t="n">
        <f aca="false">MAX(Q1394,P1395)</f>
        <v>22528.621535</v>
      </c>
      <c r="R1395" s="68" t="n">
        <f aca="false">Q1395-P1395</f>
        <v>443.625640000006</v>
      </c>
      <c r="S1395" s="68" t="n">
        <f aca="false">S1394+K1395</f>
        <v>13877.6497791373</v>
      </c>
      <c r="T1395" s="68" t="n">
        <f aca="false">MAX(T1394,S1395)</f>
        <v>14454.0962464927</v>
      </c>
      <c r="U1395" s="68" t="n">
        <f aca="false">T1395-S1395</f>
        <v>576.446467355399</v>
      </c>
      <c r="V1395" s="70" t="n">
        <f aca="false">V1394+F1395</f>
        <v>3.16010000000001</v>
      </c>
      <c r="W1395" s="70" t="n">
        <f aca="false">MAX(W1394,V1395)</f>
        <v>3.20480000000001</v>
      </c>
      <c r="X1395" s="70" t="n">
        <f aca="false">W1395-V1395</f>
        <v>0.0446999999999993</v>
      </c>
      <c r="Y1395" s="70" t="n">
        <f aca="false">Y1394+M1395</f>
        <v>2.7982073146745</v>
      </c>
      <c r="Z1395" s="70" t="n">
        <f aca="false">MAX(Z1394,Y1395)</f>
        <v>2.84867658380294</v>
      </c>
      <c r="AA1395" s="70" t="n">
        <f aca="false">Z1395-Y1395</f>
        <v>0.0504692691284423</v>
      </c>
      <c r="AB1395" s="72" t="n">
        <f aca="false">AB1394*(1+F1395)</f>
        <v>19.29993995438</v>
      </c>
      <c r="AC1395" s="73" t="n">
        <f aca="false">MAX(AC1394,AB1395)</f>
        <v>20.2186769940129</v>
      </c>
      <c r="AD1395" s="70" t="n">
        <f aca="false">1-AB1395/AC1395</f>
        <v>0.045440017658175</v>
      </c>
      <c r="AE1395" s="73" t="n">
        <f aca="false">AE1394*(1+M1395)</f>
        <v>13.448759752888</v>
      </c>
      <c r="AF1395" s="73" t="n">
        <f aca="false">MAX(AF1394,AE1395)</f>
        <v>14.1706706067421</v>
      </c>
      <c r="AG1395" s="70" t="n">
        <f aca="false">1-AE1395/AF1395</f>
        <v>0.0509440148521019</v>
      </c>
      <c r="AH1395" s="74" t="n">
        <f aca="false">IF(R1395&gt;0,AH1394+1,0)</f>
        <v>22</v>
      </c>
      <c r="AI1395" s="74" t="n">
        <f aca="false">IF(U1395&gt;0,AI1394+1,0)</f>
        <v>38</v>
      </c>
      <c r="AJ1395" s="74" t="n">
        <f aca="false">IF(G1395&gt;0,AJ1394+1,0)</f>
        <v>1</v>
      </c>
      <c r="AK1395" s="74" t="n">
        <f aca="false">IF(G1395&lt;=0,AK1394+1,0)</f>
        <v>0</v>
      </c>
      <c r="AL1395" s="74" t="n">
        <f aca="false">IF(K1395&gt;0,AL1394+1,0)</f>
        <v>1</v>
      </c>
      <c r="AM1395" s="74" t="n">
        <f aca="false">IF(K1395&lt;=0,AM1394+1,0)</f>
        <v>0</v>
      </c>
    </row>
    <row r="1396" customFormat="false" ht="15" hidden="false" customHeight="false" outlineLevel="0" collapsed="false">
      <c r="A1396" s="61" t="n">
        <v>1395</v>
      </c>
      <c r="B1396" s="62" t="n">
        <v>44026.40625</v>
      </c>
      <c r="C1396" s="63" t="n">
        <f aca="false">YEAR(B1396)</f>
        <v>2020</v>
      </c>
      <c r="D1396" s="32" t="s">
        <v>276</v>
      </c>
      <c r="E1396" s="64" t="n">
        <v>10706.4</v>
      </c>
      <c r="F1396" s="65" t="n">
        <v>-0.0021</v>
      </c>
      <c r="G1396" s="66" t="n">
        <v>-22.48344</v>
      </c>
      <c r="H1396" s="67" t="n">
        <f aca="false">E1396+IF(D1396="Long",1,-1)*G1396</f>
        <v>10728.88344</v>
      </c>
      <c r="I1396" s="68" t="n">
        <f aca="false">Assumptions!$B$58</f>
        <v>5.35750011455817</v>
      </c>
      <c r="J1396" s="68" t="n">
        <f aca="false">INDEX(Yearly!$L$5:$L$22,MATCH(C1396,Yearly!$A$5:$A$22,0))</f>
        <v>0.589816526373376</v>
      </c>
      <c r="K1396" s="68" t="n">
        <f aca="false">G1396-I1396-J1396</f>
        <v>-28.4307566409315</v>
      </c>
      <c r="L1396" s="69" t="n">
        <f aca="false">(I1396+J1396)/Assumptions!$B$8</f>
        <v>0.000262239505838301</v>
      </c>
      <c r="M1396" s="70" t="n">
        <f aca="false">F1396-L1396</f>
        <v>-0.0023622395058383</v>
      </c>
      <c r="N1396" s="71" t="n">
        <f aca="false">G1396*Assumptions!$B$7</f>
        <v>-176832.2556</v>
      </c>
      <c r="O1396" s="71" t="n">
        <f aca="false">K1396*Assumptions!$B$7</f>
        <v>-223607.900980927</v>
      </c>
      <c r="P1396" s="68" t="n">
        <f aca="false">P1395+G1396</f>
        <v>22062.512455</v>
      </c>
      <c r="Q1396" s="68" t="n">
        <f aca="false">MAX(Q1395,P1396)</f>
        <v>22528.621535</v>
      </c>
      <c r="R1396" s="68" t="n">
        <f aca="false">Q1396-P1396</f>
        <v>466.109080000006</v>
      </c>
      <c r="S1396" s="68" t="n">
        <f aca="false">S1395+K1396</f>
        <v>13849.2190224963</v>
      </c>
      <c r="T1396" s="68" t="n">
        <f aca="false">MAX(T1395,S1396)</f>
        <v>14454.0962464927</v>
      </c>
      <c r="U1396" s="68" t="n">
        <f aca="false">T1396-S1396</f>
        <v>604.877223996331</v>
      </c>
      <c r="V1396" s="70" t="n">
        <f aca="false">V1395+F1396</f>
        <v>3.15800000000001</v>
      </c>
      <c r="W1396" s="70" t="n">
        <f aca="false">MAX(W1395,V1396)</f>
        <v>3.20480000000001</v>
      </c>
      <c r="X1396" s="70" t="n">
        <f aca="false">W1396-V1396</f>
        <v>0.0467999999999993</v>
      </c>
      <c r="Y1396" s="70" t="n">
        <f aca="false">Y1395+M1396</f>
        <v>2.79584507516866</v>
      </c>
      <c r="Z1396" s="70" t="n">
        <f aca="false">MAX(Z1395,Y1396)</f>
        <v>2.84867658380294</v>
      </c>
      <c r="AA1396" s="70" t="n">
        <f aca="false">Z1396-Y1396</f>
        <v>0.0528315086342808</v>
      </c>
      <c r="AB1396" s="72" t="n">
        <f aca="false">AB1395*(1+F1396)</f>
        <v>19.2594100804759</v>
      </c>
      <c r="AC1396" s="73" t="n">
        <f aca="false">MAX(AC1395,AB1396)</f>
        <v>20.2186769940129</v>
      </c>
      <c r="AD1396" s="70" t="n">
        <f aca="false">1-AB1396/AC1396</f>
        <v>0.0474445936210928</v>
      </c>
      <c r="AE1396" s="73" t="n">
        <f aca="false">AE1395*(1+M1396)</f>
        <v>13.4169905612952</v>
      </c>
      <c r="AF1396" s="73" t="n">
        <f aca="false">MAX(AF1395,AE1396)</f>
        <v>14.1706706067421</v>
      </c>
      <c r="AG1396" s="70" t="n">
        <f aca="false">1-AE1396/AF1396</f>
        <v>0.0531859123934705</v>
      </c>
      <c r="AH1396" s="74" t="n">
        <f aca="false">IF(R1396&gt;0,AH1395+1,0)</f>
        <v>23</v>
      </c>
      <c r="AI1396" s="74" t="n">
        <f aca="false">IF(U1396&gt;0,AI1395+1,0)</f>
        <v>39</v>
      </c>
      <c r="AJ1396" s="74" t="n">
        <f aca="false">IF(G1396&gt;0,AJ1395+1,0)</f>
        <v>0</v>
      </c>
      <c r="AK1396" s="74" t="n">
        <f aca="false">IF(G1396&lt;=0,AK1395+1,0)</f>
        <v>1</v>
      </c>
      <c r="AL1396" s="74" t="n">
        <f aca="false">IF(K1396&gt;0,AL1395+1,0)</f>
        <v>0</v>
      </c>
      <c r="AM1396" s="74" t="n">
        <f aca="false">IF(K1396&lt;=0,AM1395+1,0)</f>
        <v>1</v>
      </c>
    </row>
    <row r="1397" customFormat="false" ht="15" hidden="false" customHeight="false" outlineLevel="0" collapsed="false">
      <c r="A1397" s="61" t="n">
        <v>1396</v>
      </c>
      <c r="B1397" s="62" t="n">
        <v>44027.40625</v>
      </c>
      <c r="C1397" s="63" t="n">
        <f aca="false">YEAR(B1397)</f>
        <v>2020</v>
      </c>
      <c r="D1397" s="32" t="s">
        <v>277</v>
      </c>
      <c r="E1397" s="64" t="n">
        <v>10728.75</v>
      </c>
      <c r="F1397" s="65" t="n">
        <v>-0.0037</v>
      </c>
      <c r="G1397" s="66" t="n">
        <v>-39.696375</v>
      </c>
      <c r="H1397" s="67" t="n">
        <f aca="false">E1397+IF(D1397="Long",1,-1)*G1397</f>
        <v>10689.053625</v>
      </c>
      <c r="I1397" s="68" t="n">
        <f aca="false">Assumptions!$B$58</f>
        <v>5.35750011455817</v>
      </c>
      <c r="J1397" s="68" t="n">
        <f aca="false">INDEX(Yearly!$L$5:$L$22,MATCH(C1397,Yearly!$A$5:$A$22,0))</f>
        <v>0.589816526373376</v>
      </c>
      <c r="K1397" s="68" t="n">
        <f aca="false">G1397-I1397-J1397</f>
        <v>-45.6436916409316</v>
      </c>
      <c r="L1397" s="69" t="n">
        <f aca="false">(I1397+J1397)/Assumptions!$B$8</f>
        <v>0.000262239505838301</v>
      </c>
      <c r="M1397" s="70" t="n">
        <f aca="false">F1397-L1397</f>
        <v>-0.0039622395058383</v>
      </c>
      <c r="N1397" s="71" t="n">
        <f aca="false">G1397*Assumptions!$B$7</f>
        <v>-312211.989375</v>
      </c>
      <c r="O1397" s="71" t="n">
        <f aca="false">K1397*Assumptions!$B$7</f>
        <v>-358987.634755927</v>
      </c>
      <c r="P1397" s="68" t="n">
        <f aca="false">P1396+G1397</f>
        <v>22022.81608</v>
      </c>
      <c r="Q1397" s="68" t="n">
        <f aca="false">MAX(Q1396,P1397)</f>
        <v>22528.621535</v>
      </c>
      <c r="R1397" s="68" t="n">
        <f aca="false">Q1397-P1397</f>
        <v>505.805455000005</v>
      </c>
      <c r="S1397" s="68" t="n">
        <f aca="false">S1396+K1397</f>
        <v>13803.5753308554</v>
      </c>
      <c r="T1397" s="68" t="n">
        <f aca="false">MAX(T1396,S1397)</f>
        <v>14454.0962464927</v>
      </c>
      <c r="U1397" s="68" t="n">
        <f aca="false">T1397-S1397</f>
        <v>650.520915637262</v>
      </c>
      <c r="V1397" s="70" t="n">
        <f aca="false">V1396+F1397</f>
        <v>3.15430000000001</v>
      </c>
      <c r="W1397" s="70" t="n">
        <f aca="false">MAX(W1396,V1397)</f>
        <v>3.20480000000001</v>
      </c>
      <c r="X1397" s="70" t="n">
        <f aca="false">W1397-V1397</f>
        <v>0.0504999999999991</v>
      </c>
      <c r="Y1397" s="70" t="n">
        <f aca="false">Y1396+M1397</f>
        <v>2.79188283566282</v>
      </c>
      <c r="Z1397" s="70" t="n">
        <f aca="false">MAX(Z1396,Y1397)</f>
        <v>2.84867658380294</v>
      </c>
      <c r="AA1397" s="70" t="n">
        <f aca="false">Z1397-Y1397</f>
        <v>0.0567937481401191</v>
      </c>
      <c r="AB1397" s="72" t="n">
        <f aca="false">AB1396*(1+F1397)</f>
        <v>19.1881502631781</v>
      </c>
      <c r="AC1397" s="73" t="n">
        <f aca="false">MAX(AC1396,AB1397)</f>
        <v>20.2186769940129</v>
      </c>
      <c r="AD1397" s="70" t="n">
        <f aca="false">1-AB1397/AC1397</f>
        <v>0.0509690486246948</v>
      </c>
      <c r="AE1397" s="73" t="n">
        <f aca="false">AE1396*(1+M1397)</f>
        <v>13.3638292312438</v>
      </c>
      <c r="AF1397" s="73" t="n">
        <f aca="false">MAX(AF1396,AE1397)</f>
        <v>14.1706706067421</v>
      </c>
      <c r="AG1397" s="70" t="n">
        <f aca="false">1-AE1397/AF1397</f>
        <v>0.0569374165760693</v>
      </c>
      <c r="AH1397" s="74" t="n">
        <f aca="false">IF(R1397&gt;0,AH1396+1,0)</f>
        <v>24</v>
      </c>
      <c r="AI1397" s="74" t="n">
        <f aca="false">IF(U1397&gt;0,AI1396+1,0)</f>
        <v>40</v>
      </c>
      <c r="AJ1397" s="74" t="n">
        <f aca="false">IF(G1397&gt;0,AJ1396+1,0)</f>
        <v>0</v>
      </c>
      <c r="AK1397" s="74" t="n">
        <f aca="false">IF(G1397&lt;=0,AK1396+1,0)</f>
        <v>2</v>
      </c>
      <c r="AL1397" s="74" t="n">
        <f aca="false">IF(K1397&gt;0,AL1396+1,0)</f>
        <v>0</v>
      </c>
      <c r="AM1397" s="74" t="n">
        <f aca="false">IF(K1397&lt;=0,AM1396+1,0)</f>
        <v>2</v>
      </c>
    </row>
    <row r="1398" customFormat="false" ht="15" hidden="false" customHeight="false" outlineLevel="0" collapsed="false">
      <c r="A1398" s="61" t="n">
        <v>1397</v>
      </c>
      <c r="B1398" s="62" t="n">
        <v>44027.6145833333</v>
      </c>
      <c r="C1398" s="63" t="n">
        <f aca="false">YEAR(B1398)</f>
        <v>2020</v>
      </c>
      <c r="D1398" s="32" t="s">
        <v>276</v>
      </c>
      <c r="E1398" s="64" t="n">
        <v>10689.55</v>
      </c>
      <c r="F1398" s="65" t="n">
        <v>-0.0053</v>
      </c>
      <c r="G1398" s="66" t="n">
        <v>-56.654615</v>
      </c>
      <c r="H1398" s="67" t="n">
        <f aca="false">E1398+IF(D1398="Long",1,-1)*G1398</f>
        <v>10746.204615</v>
      </c>
      <c r="I1398" s="68" t="n">
        <f aca="false">Assumptions!$B$58</f>
        <v>5.35750011455817</v>
      </c>
      <c r="J1398" s="68" t="n">
        <f aca="false">INDEX(Yearly!$L$5:$L$22,MATCH(C1398,Yearly!$A$5:$A$22,0))</f>
        <v>0.589816526373376</v>
      </c>
      <c r="K1398" s="68" t="n">
        <f aca="false">G1398-I1398-J1398</f>
        <v>-62.6019316409316</v>
      </c>
      <c r="L1398" s="69" t="n">
        <f aca="false">(I1398+J1398)/Assumptions!$B$8</f>
        <v>0.000262239505838301</v>
      </c>
      <c r="M1398" s="70" t="n">
        <f aca="false">F1398-L1398</f>
        <v>-0.0055622395058383</v>
      </c>
      <c r="N1398" s="71" t="n">
        <f aca="false">G1398*Assumptions!$B$7</f>
        <v>-445588.546975</v>
      </c>
      <c r="O1398" s="71" t="n">
        <f aca="false">K1398*Assumptions!$B$7</f>
        <v>-492364.192355927</v>
      </c>
      <c r="P1398" s="68" t="n">
        <f aca="false">P1397+G1398</f>
        <v>21966.161465</v>
      </c>
      <c r="Q1398" s="68" t="n">
        <f aca="false">MAX(Q1397,P1398)</f>
        <v>22528.621535</v>
      </c>
      <c r="R1398" s="68" t="n">
        <f aca="false">Q1398-P1398</f>
        <v>562.460070000005</v>
      </c>
      <c r="S1398" s="68" t="n">
        <f aca="false">S1397+K1398</f>
        <v>13740.9733992145</v>
      </c>
      <c r="T1398" s="68" t="n">
        <f aca="false">MAX(T1397,S1398)</f>
        <v>14454.0962464927</v>
      </c>
      <c r="U1398" s="68" t="n">
        <f aca="false">T1398-S1398</f>
        <v>713.122847278193</v>
      </c>
      <c r="V1398" s="70" t="n">
        <f aca="false">V1397+F1398</f>
        <v>3.14900000000001</v>
      </c>
      <c r="W1398" s="70" t="n">
        <f aca="false">MAX(W1397,V1398)</f>
        <v>3.20480000000001</v>
      </c>
      <c r="X1398" s="70" t="n">
        <f aca="false">W1398-V1398</f>
        <v>0.0557999999999992</v>
      </c>
      <c r="Y1398" s="70" t="n">
        <f aca="false">Y1397+M1398</f>
        <v>2.78632059615698</v>
      </c>
      <c r="Z1398" s="70" t="n">
        <f aca="false">MAX(Z1397,Y1398)</f>
        <v>2.84867658380294</v>
      </c>
      <c r="AA1398" s="70" t="n">
        <f aca="false">Z1398-Y1398</f>
        <v>0.0623559876459572</v>
      </c>
      <c r="AB1398" s="72" t="n">
        <f aca="false">AB1397*(1+F1398)</f>
        <v>19.0864530667832</v>
      </c>
      <c r="AC1398" s="73" t="n">
        <f aca="false">MAX(AC1397,AB1398)</f>
        <v>20.2186769940129</v>
      </c>
      <c r="AD1398" s="70" t="n">
        <f aca="false">1-AB1398/AC1398</f>
        <v>0.055998912666984</v>
      </c>
      <c r="AE1398" s="73" t="n">
        <f aca="false">AE1397*(1+M1398)</f>
        <v>13.2894964123445</v>
      </c>
      <c r="AF1398" s="73" t="n">
        <f aca="false">MAX(AF1397,AE1398)</f>
        <v>14.1706706067421</v>
      </c>
      <c r="AG1398" s="70" t="n">
        <f aca="false">1-AE1398/AF1398</f>
        <v>0.0621829565340679</v>
      </c>
      <c r="AH1398" s="74" t="n">
        <f aca="false">IF(R1398&gt;0,AH1397+1,0)</f>
        <v>25</v>
      </c>
      <c r="AI1398" s="74" t="n">
        <f aca="false">IF(U1398&gt;0,AI1397+1,0)</f>
        <v>41</v>
      </c>
      <c r="AJ1398" s="74" t="n">
        <f aca="false">IF(G1398&gt;0,AJ1397+1,0)</f>
        <v>0</v>
      </c>
      <c r="AK1398" s="74" t="n">
        <f aca="false">IF(G1398&lt;=0,AK1397+1,0)</f>
        <v>3</v>
      </c>
      <c r="AL1398" s="74" t="n">
        <f aca="false">IF(K1398&gt;0,AL1397+1,0)</f>
        <v>0</v>
      </c>
      <c r="AM1398" s="74" t="n">
        <f aca="false">IF(K1398&lt;=0,AM1397+1,0)</f>
        <v>3</v>
      </c>
    </row>
    <row r="1399" customFormat="false" ht="15" hidden="false" customHeight="false" outlineLevel="0" collapsed="false">
      <c r="A1399" s="61" t="n">
        <v>1398</v>
      </c>
      <c r="B1399" s="62" t="n">
        <v>44028.6354166667</v>
      </c>
      <c r="C1399" s="63" t="n">
        <f aca="false">YEAR(B1399)</f>
        <v>2020</v>
      </c>
      <c r="D1399" s="32" t="s">
        <v>277</v>
      </c>
      <c r="E1399" s="64" t="n">
        <v>10746.05</v>
      </c>
      <c r="F1399" s="65" t="n">
        <v>0.0408</v>
      </c>
      <c r="G1399" s="66" t="n">
        <v>438.43884</v>
      </c>
      <c r="H1399" s="67" t="n">
        <f aca="false">E1399+IF(D1399="Long",1,-1)*G1399</f>
        <v>11184.48884</v>
      </c>
      <c r="I1399" s="68" t="n">
        <f aca="false">Assumptions!$B$58</f>
        <v>5.35750011455817</v>
      </c>
      <c r="J1399" s="68" t="n">
        <f aca="false">INDEX(Yearly!$L$5:$L$22,MATCH(C1399,Yearly!$A$5:$A$22,0))</f>
        <v>0.589816526373376</v>
      </c>
      <c r="K1399" s="68" t="n">
        <f aca="false">G1399-I1399-J1399</f>
        <v>432.491523359069</v>
      </c>
      <c r="L1399" s="69" t="n">
        <f aca="false">(I1399+J1399)/Assumptions!$B$8</f>
        <v>0.000262239505838301</v>
      </c>
      <c r="M1399" s="70" t="n">
        <f aca="false">F1399-L1399</f>
        <v>0.0405377604941617</v>
      </c>
      <c r="N1399" s="71" t="n">
        <f aca="false">G1399*Assumptions!$B$7</f>
        <v>3448321.4766</v>
      </c>
      <c r="O1399" s="71" t="n">
        <f aca="false">K1399*Assumptions!$B$7</f>
        <v>3401545.83121907</v>
      </c>
      <c r="P1399" s="68" t="n">
        <f aca="false">P1398+G1399</f>
        <v>22404.600305</v>
      </c>
      <c r="Q1399" s="68" t="n">
        <f aca="false">MAX(Q1398,P1399)</f>
        <v>22528.621535</v>
      </c>
      <c r="R1399" s="68" t="n">
        <f aca="false">Q1399-P1399</f>
        <v>124.021230000006</v>
      </c>
      <c r="S1399" s="68" t="n">
        <f aca="false">S1398+K1399</f>
        <v>14173.4649225735</v>
      </c>
      <c r="T1399" s="68" t="n">
        <f aca="false">MAX(T1398,S1399)</f>
        <v>14454.0962464927</v>
      </c>
      <c r="U1399" s="68" t="n">
        <f aca="false">T1399-S1399</f>
        <v>280.631323919124</v>
      </c>
      <c r="V1399" s="70" t="n">
        <f aca="false">V1398+F1399</f>
        <v>3.18980000000001</v>
      </c>
      <c r="W1399" s="70" t="n">
        <f aca="false">MAX(W1398,V1399)</f>
        <v>3.20480000000001</v>
      </c>
      <c r="X1399" s="70" t="n">
        <f aca="false">W1399-V1399</f>
        <v>0.0149999999999992</v>
      </c>
      <c r="Y1399" s="70" t="n">
        <f aca="false">Y1398+M1399</f>
        <v>2.82685835665115</v>
      </c>
      <c r="Z1399" s="70" t="n">
        <f aca="false">MAX(Z1398,Y1399)</f>
        <v>2.84867658380294</v>
      </c>
      <c r="AA1399" s="70" t="n">
        <f aca="false">Z1399-Y1399</f>
        <v>0.0218182271517953</v>
      </c>
      <c r="AB1399" s="72" t="n">
        <f aca="false">AB1398*(1+F1399)</f>
        <v>19.865180351908</v>
      </c>
      <c r="AC1399" s="73" t="n">
        <f aca="false">MAX(AC1398,AB1399)</f>
        <v>20.2186769940129</v>
      </c>
      <c r="AD1399" s="70" t="n">
        <f aca="false">1-AB1399/AC1399</f>
        <v>0.017483668303797</v>
      </c>
      <c r="AE1399" s="73" t="n">
        <f aca="false">AE1398*(1+M1399)</f>
        <v>13.8282228349961</v>
      </c>
      <c r="AF1399" s="73" t="n">
        <f aca="false">MAX(AF1398,AE1399)</f>
        <v>14.1706706067421</v>
      </c>
      <c r="AG1399" s="70" t="n">
        <f aca="false">1-AE1399/AF1399</f>
        <v>0.0241659538387031</v>
      </c>
      <c r="AH1399" s="74" t="n">
        <f aca="false">IF(R1399&gt;0,AH1398+1,0)</f>
        <v>26</v>
      </c>
      <c r="AI1399" s="74" t="n">
        <f aca="false">IF(U1399&gt;0,AI1398+1,0)</f>
        <v>42</v>
      </c>
      <c r="AJ1399" s="74" t="n">
        <f aca="false">IF(G1399&gt;0,AJ1398+1,0)</f>
        <v>1</v>
      </c>
      <c r="AK1399" s="74" t="n">
        <f aca="false">IF(G1399&lt;=0,AK1398+1,0)</f>
        <v>0</v>
      </c>
      <c r="AL1399" s="74" t="n">
        <f aca="false">IF(K1399&gt;0,AL1398+1,0)</f>
        <v>1</v>
      </c>
      <c r="AM1399" s="74" t="n">
        <f aca="false">IF(K1399&lt;=0,AM1398+1,0)</f>
        <v>0</v>
      </c>
    </row>
    <row r="1400" customFormat="false" ht="15" hidden="false" customHeight="false" outlineLevel="0" collapsed="false">
      <c r="A1400" s="61" t="n">
        <v>1399</v>
      </c>
      <c r="B1400" s="62" t="n">
        <v>44042.5520833333</v>
      </c>
      <c r="C1400" s="63" t="n">
        <f aca="false">YEAR(B1400)</f>
        <v>2020</v>
      </c>
      <c r="D1400" s="32" t="s">
        <v>276</v>
      </c>
      <c r="E1400" s="64" t="n">
        <v>11184.25</v>
      </c>
      <c r="F1400" s="65" t="n">
        <v>0.008</v>
      </c>
      <c r="G1400" s="66" t="n">
        <v>89.474</v>
      </c>
      <c r="H1400" s="67" t="n">
        <f aca="false">E1400+IF(D1400="Long",1,-1)*G1400</f>
        <v>11094.776</v>
      </c>
      <c r="I1400" s="68" t="n">
        <f aca="false">Assumptions!$B$58</f>
        <v>5.35750011455817</v>
      </c>
      <c r="J1400" s="68" t="n">
        <f aca="false">INDEX(Yearly!$L$5:$L$22,MATCH(C1400,Yearly!$A$5:$A$22,0))</f>
        <v>0.589816526373376</v>
      </c>
      <c r="K1400" s="68" t="n">
        <f aca="false">G1400-I1400-J1400</f>
        <v>83.5266833590685</v>
      </c>
      <c r="L1400" s="69" t="n">
        <f aca="false">(I1400+J1400)/Assumptions!$B$8</f>
        <v>0.000262239505838301</v>
      </c>
      <c r="M1400" s="70" t="n">
        <f aca="false">F1400-L1400</f>
        <v>0.0077377604941617</v>
      </c>
      <c r="N1400" s="71" t="n">
        <f aca="false">G1400*Assumptions!$B$7</f>
        <v>703713.01</v>
      </c>
      <c r="O1400" s="71" t="n">
        <f aca="false">K1400*Assumptions!$B$7</f>
        <v>656937.364619074</v>
      </c>
      <c r="P1400" s="68" t="n">
        <f aca="false">P1399+G1400</f>
        <v>22494.074305</v>
      </c>
      <c r="Q1400" s="68" t="n">
        <f aca="false">MAX(Q1399,P1400)</f>
        <v>22528.621535</v>
      </c>
      <c r="R1400" s="68" t="n">
        <f aca="false">Q1400-P1400</f>
        <v>34.5472300000074</v>
      </c>
      <c r="S1400" s="68" t="n">
        <f aca="false">S1399+K1400</f>
        <v>14256.9916059326</v>
      </c>
      <c r="T1400" s="68" t="n">
        <f aca="false">MAX(T1399,S1400)</f>
        <v>14454.0962464927</v>
      </c>
      <c r="U1400" s="68" t="n">
        <f aca="false">T1400-S1400</f>
        <v>197.104640560056</v>
      </c>
      <c r="V1400" s="70" t="n">
        <f aca="false">V1399+F1400</f>
        <v>3.19780000000001</v>
      </c>
      <c r="W1400" s="70" t="n">
        <f aca="false">MAX(W1399,V1400)</f>
        <v>3.20480000000001</v>
      </c>
      <c r="X1400" s="70" t="n">
        <f aca="false">W1400-V1400</f>
        <v>0.00699999999999923</v>
      </c>
      <c r="Y1400" s="70" t="n">
        <f aca="false">Y1399+M1400</f>
        <v>2.83459611714531</v>
      </c>
      <c r="Z1400" s="70" t="n">
        <f aca="false">MAX(Z1399,Y1400)</f>
        <v>2.84867658380294</v>
      </c>
      <c r="AA1400" s="70" t="n">
        <f aca="false">Z1400-Y1400</f>
        <v>0.0140804666576337</v>
      </c>
      <c r="AB1400" s="72" t="n">
        <f aca="false">AB1399*(1+F1400)</f>
        <v>20.0241017947233</v>
      </c>
      <c r="AC1400" s="73" t="n">
        <f aca="false">MAX(AC1399,AB1400)</f>
        <v>20.2186769940129</v>
      </c>
      <c r="AD1400" s="70" t="n">
        <f aca="false">1-AB1400/AC1400</f>
        <v>0.00962353765022739</v>
      </c>
      <c r="AE1400" s="73" t="n">
        <f aca="false">AE1399*(1+M1400)</f>
        <v>13.9352223113532</v>
      </c>
      <c r="AF1400" s="73" t="n">
        <f aca="false">MAX(AF1399,AE1400)</f>
        <v>14.1706706067421</v>
      </c>
      <c r="AG1400" s="70" t="n">
        <f aca="false">1-AE1400/AF1400</f>
        <v>0.0166151837074583</v>
      </c>
      <c r="AH1400" s="74" t="n">
        <f aca="false">IF(R1400&gt;0,AH1399+1,0)</f>
        <v>27</v>
      </c>
      <c r="AI1400" s="74" t="n">
        <f aca="false">IF(U1400&gt;0,AI1399+1,0)</f>
        <v>43</v>
      </c>
      <c r="AJ1400" s="74" t="n">
        <f aca="false">IF(G1400&gt;0,AJ1399+1,0)</f>
        <v>2</v>
      </c>
      <c r="AK1400" s="74" t="n">
        <f aca="false">IF(G1400&lt;=0,AK1399+1,0)</f>
        <v>0</v>
      </c>
      <c r="AL1400" s="74" t="n">
        <f aca="false">IF(K1400&gt;0,AL1399+1,0)</f>
        <v>2</v>
      </c>
      <c r="AM1400" s="74" t="n">
        <f aca="false">IF(K1400&lt;=0,AM1399+1,0)</f>
        <v>0</v>
      </c>
    </row>
    <row r="1401" customFormat="false" ht="15" hidden="false" customHeight="false" outlineLevel="0" collapsed="false">
      <c r="A1401" s="61" t="n">
        <v>1400</v>
      </c>
      <c r="B1401" s="62" t="n">
        <v>44047.6145833333</v>
      </c>
      <c r="C1401" s="63" t="n">
        <f aca="false">YEAR(B1401)</f>
        <v>2020</v>
      </c>
      <c r="D1401" s="32" t="s">
        <v>277</v>
      </c>
      <c r="E1401" s="64" t="n">
        <v>11094.55</v>
      </c>
      <c r="F1401" s="65" t="n">
        <v>0.0165</v>
      </c>
      <c r="G1401" s="66" t="n">
        <v>183.060075</v>
      </c>
      <c r="H1401" s="67" t="n">
        <f aca="false">E1401+IF(D1401="Long",1,-1)*G1401</f>
        <v>11277.610075</v>
      </c>
      <c r="I1401" s="68" t="n">
        <f aca="false">Assumptions!$B$58</f>
        <v>5.35750011455817</v>
      </c>
      <c r="J1401" s="68" t="n">
        <f aca="false">INDEX(Yearly!$L$5:$L$22,MATCH(C1401,Yearly!$A$5:$A$22,0))</f>
        <v>0.589816526373376</v>
      </c>
      <c r="K1401" s="68" t="n">
        <f aca="false">G1401-I1401-J1401</f>
        <v>177.112758359068</v>
      </c>
      <c r="L1401" s="69" t="n">
        <f aca="false">(I1401+J1401)/Assumptions!$B$8</f>
        <v>0.000262239505838301</v>
      </c>
      <c r="M1401" s="70" t="n">
        <f aca="false">F1401-L1401</f>
        <v>0.0162377604941617</v>
      </c>
      <c r="N1401" s="71" t="n">
        <f aca="false">G1401*Assumptions!$B$7</f>
        <v>1439767.489875</v>
      </c>
      <c r="O1401" s="71" t="n">
        <f aca="false">K1401*Assumptions!$B$7</f>
        <v>1392991.84449407</v>
      </c>
      <c r="P1401" s="68" t="n">
        <f aca="false">P1400+G1401</f>
        <v>22677.13438</v>
      </c>
      <c r="Q1401" s="68" t="n">
        <f aca="false">MAX(Q1400,P1401)</f>
        <v>22677.13438</v>
      </c>
      <c r="R1401" s="68" t="n">
        <f aca="false">Q1401-P1401</f>
        <v>0</v>
      </c>
      <c r="S1401" s="68" t="n">
        <f aca="false">S1400+K1401</f>
        <v>14434.1043642917</v>
      </c>
      <c r="T1401" s="68" t="n">
        <f aca="false">MAX(T1400,S1401)</f>
        <v>14454.0962464927</v>
      </c>
      <c r="U1401" s="68" t="n">
        <f aca="false">T1401-S1401</f>
        <v>19.9918822009877</v>
      </c>
      <c r="V1401" s="70" t="n">
        <f aca="false">V1400+F1401</f>
        <v>3.21430000000001</v>
      </c>
      <c r="W1401" s="70" t="n">
        <f aca="false">MAX(W1400,V1401)</f>
        <v>3.21430000000001</v>
      </c>
      <c r="X1401" s="70" t="n">
        <f aca="false">W1401-V1401</f>
        <v>0</v>
      </c>
      <c r="Y1401" s="70" t="n">
        <f aca="false">Y1400+M1401</f>
        <v>2.85083387763947</v>
      </c>
      <c r="Z1401" s="70" t="n">
        <f aca="false">MAX(Z1400,Y1401)</f>
        <v>2.85083387763947</v>
      </c>
      <c r="AA1401" s="70" t="n">
        <f aca="false">Z1401-Y1401</f>
        <v>0</v>
      </c>
      <c r="AB1401" s="72" t="n">
        <f aca="false">AB1400*(1+F1401)</f>
        <v>20.3544994743362</v>
      </c>
      <c r="AC1401" s="73" t="n">
        <f aca="false">MAX(AC1400,AB1401)</f>
        <v>20.3544994743362</v>
      </c>
      <c r="AD1401" s="70" t="n">
        <f aca="false">1-AB1401/AC1401</f>
        <v>0</v>
      </c>
      <c r="AE1401" s="73" t="n">
        <f aca="false">AE1400*(1+M1401)</f>
        <v>14.1614991136779</v>
      </c>
      <c r="AF1401" s="73" t="n">
        <f aca="false">MAX(AF1400,AE1401)</f>
        <v>14.1706706067421</v>
      </c>
      <c r="AG1401" s="70" t="n">
        <f aca="false">1-AE1401/AF1401</f>
        <v>0.000647216586904809</v>
      </c>
      <c r="AH1401" s="74" t="n">
        <f aca="false">IF(R1401&gt;0,AH1400+1,0)</f>
        <v>0</v>
      </c>
      <c r="AI1401" s="74" t="n">
        <f aca="false">IF(U1401&gt;0,AI1400+1,0)</f>
        <v>44</v>
      </c>
      <c r="AJ1401" s="74" t="n">
        <f aca="false">IF(G1401&gt;0,AJ1400+1,0)</f>
        <v>3</v>
      </c>
      <c r="AK1401" s="74" t="n">
        <f aca="false">IF(G1401&lt;=0,AK1400+1,0)</f>
        <v>0</v>
      </c>
      <c r="AL1401" s="74" t="n">
        <f aca="false">IF(K1401&gt;0,AL1400+1,0)</f>
        <v>3</v>
      </c>
      <c r="AM1401" s="74" t="n">
        <f aca="false">IF(K1401&lt;=0,AM1400+1,0)</f>
        <v>0</v>
      </c>
    </row>
    <row r="1402" customFormat="false" ht="15" hidden="false" customHeight="false" outlineLevel="0" collapsed="false">
      <c r="A1402" s="61" t="n">
        <v>1401</v>
      </c>
      <c r="B1402" s="62" t="n">
        <v>44057.5729166667</v>
      </c>
      <c r="C1402" s="63" t="n">
        <f aca="false">YEAR(B1402)</f>
        <v>2020</v>
      </c>
      <c r="D1402" s="32" t="s">
        <v>276</v>
      </c>
      <c r="E1402" s="64" t="n">
        <v>11277.6</v>
      </c>
      <c r="F1402" s="65" t="n">
        <v>-0.0038</v>
      </c>
      <c r="G1402" s="66" t="n">
        <v>-42.85488</v>
      </c>
      <c r="H1402" s="67" t="n">
        <f aca="false">E1402+IF(D1402="Long",1,-1)*G1402</f>
        <v>11320.45488</v>
      </c>
      <c r="I1402" s="68" t="n">
        <f aca="false">Assumptions!$B$58</f>
        <v>5.35750011455817</v>
      </c>
      <c r="J1402" s="68" t="n">
        <f aca="false">INDEX(Yearly!$L$5:$L$22,MATCH(C1402,Yearly!$A$5:$A$22,0))</f>
        <v>0.589816526373376</v>
      </c>
      <c r="K1402" s="68" t="n">
        <f aca="false">G1402-I1402-J1402</f>
        <v>-48.8021966409316</v>
      </c>
      <c r="L1402" s="69" t="n">
        <f aca="false">(I1402+J1402)/Assumptions!$B$8</f>
        <v>0.000262239505838301</v>
      </c>
      <c r="M1402" s="70" t="n">
        <f aca="false">F1402-L1402</f>
        <v>-0.0040622395058383</v>
      </c>
      <c r="N1402" s="71" t="n">
        <f aca="false">G1402*Assumptions!$B$7</f>
        <v>-337053.6312</v>
      </c>
      <c r="O1402" s="71" t="n">
        <f aca="false">K1402*Assumptions!$B$7</f>
        <v>-383829.276580927</v>
      </c>
      <c r="P1402" s="68" t="n">
        <f aca="false">P1401+G1402</f>
        <v>22634.2795</v>
      </c>
      <c r="Q1402" s="68" t="n">
        <f aca="false">MAX(Q1401,P1402)</f>
        <v>22677.13438</v>
      </c>
      <c r="R1402" s="68" t="n">
        <f aca="false">Q1402-P1402</f>
        <v>42.854879999999</v>
      </c>
      <c r="S1402" s="68" t="n">
        <f aca="false">S1401+K1402</f>
        <v>14385.3021676507</v>
      </c>
      <c r="T1402" s="68" t="n">
        <f aca="false">MAX(T1401,S1402)</f>
        <v>14454.0962464927</v>
      </c>
      <c r="U1402" s="68" t="n">
        <f aca="false">T1402-S1402</f>
        <v>68.7940788419201</v>
      </c>
      <c r="V1402" s="70" t="n">
        <f aca="false">V1401+F1402</f>
        <v>3.21050000000001</v>
      </c>
      <c r="W1402" s="70" t="n">
        <f aca="false">MAX(W1401,V1402)</f>
        <v>3.21430000000001</v>
      </c>
      <c r="X1402" s="70" t="n">
        <f aca="false">W1402-V1402</f>
        <v>0.00380000000000003</v>
      </c>
      <c r="Y1402" s="70" t="n">
        <f aca="false">Y1401+M1402</f>
        <v>2.84677163813363</v>
      </c>
      <c r="Z1402" s="70" t="n">
        <f aca="false">MAX(Z1401,Y1402)</f>
        <v>2.85083387763947</v>
      </c>
      <c r="AA1402" s="70" t="n">
        <f aca="false">Z1402-Y1402</f>
        <v>0.00406223950583851</v>
      </c>
      <c r="AB1402" s="72" t="n">
        <f aca="false">AB1401*(1+F1402)</f>
        <v>20.2771523763337</v>
      </c>
      <c r="AC1402" s="73" t="n">
        <f aca="false">MAX(AC1401,AB1402)</f>
        <v>20.3544994743362</v>
      </c>
      <c r="AD1402" s="70" t="n">
        <f aca="false">1-AB1402/AC1402</f>
        <v>0.00379999999999991</v>
      </c>
      <c r="AE1402" s="73" t="n">
        <f aca="false">AE1401*(1+M1402)</f>
        <v>14.1039717125164</v>
      </c>
      <c r="AF1402" s="73" t="n">
        <f aca="false">MAX(AF1401,AE1402)</f>
        <v>14.1706706067421</v>
      </c>
      <c r="AG1402" s="70" t="n">
        <f aca="false">1-AE1402/AF1402</f>
        <v>0.00470682694395486</v>
      </c>
      <c r="AH1402" s="74" t="n">
        <f aca="false">IF(R1402&gt;0,AH1401+1,0)</f>
        <v>1</v>
      </c>
      <c r="AI1402" s="74" t="n">
        <f aca="false">IF(U1402&gt;0,AI1401+1,0)</f>
        <v>45</v>
      </c>
      <c r="AJ1402" s="74" t="n">
        <f aca="false">IF(G1402&gt;0,AJ1401+1,0)</f>
        <v>0</v>
      </c>
      <c r="AK1402" s="74" t="n">
        <f aca="false">IF(G1402&lt;=0,AK1401+1,0)</f>
        <v>1</v>
      </c>
      <c r="AL1402" s="74" t="n">
        <f aca="false">IF(K1402&gt;0,AL1401+1,0)</f>
        <v>0</v>
      </c>
      <c r="AM1402" s="74" t="n">
        <f aca="false">IF(K1402&lt;=0,AM1401+1,0)</f>
        <v>1</v>
      </c>
    </row>
    <row r="1403" customFormat="false" ht="15" hidden="false" customHeight="false" outlineLevel="0" collapsed="false">
      <c r="A1403" s="61" t="n">
        <v>1402</v>
      </c>
      <c r="B1403" s="62" t="n">
        <v>44061.40625</v>
      </c>
      <c r="C1403" s="63" t="n">
        <f aca="false">YEAR(B1403)</f>
        <v>2020</v>
      </c>
      <c r="D1403" s="32" t="s">
        <v>277</v>
      </c>
      <c r="E1403" s="64" t="n">
        <v>11320.3</v>
      </c>
      <c r="F1403" s="65" t="n">
        <v>0.0014</v>
      </c>
      <c r="G1403" s="66" t="n">
        <v>15.84842</v>
      </c>
      <c r="H1403" s="67" t="n">
        <f aca="false">E1403+IF(D1403="Long",1,-1)*G1403</f>
        <v>11336.14842</v>
      </c>
      <c r="I1403" s="68" t="n">
        <f aca="false">Assumptions!$B$58</f>
        <v>5.35750011455817</v>
      </c>
      <c r="J1403" s="68" t="n">
        <f aca="false">INDEX(Yearly!$L$5:$L$22,MATCH(C1403,Yearly!$A$5:$A$22,0))</f>
        <v>0.589816526373376</v>
      </c>
      <c r="K1403" s="68" t="n">
        <f aca="false">G1403-I1403-J1403</f>
        <v>9.90110335906846</v>
      </c>
      <c r="L1403" s="69" t="n">
        <f aca="false">(I1403+J1403)/Assumptions!$B$8</f>
        <v>0.000262239505838301</v>
      </c>
      <c r="M1403" s="70" t="n">
        <f aca="false">F1403-L1403</f>
        <v>0.0011377604941617</v>
      </c>
      <c r="N1403" s="71" t="n">
        <f aca="false">G1403*Assumptions!$B$7</f>
        <v>124647.8233</v>
      </c>
      <c r="O1403" s="71" t="n">
        <f aca="false">K1403*Assumptions!$B$7</f>
        <v>77872.1779190734</v>
      </c>
      <c r="P1403" s="68" t="n">
        <f aca="false">P1402+G1403</f>
        <v>22650.12792</v>
      </c>
      <c r="Q1403" s="68" t="n">
        <f aca="false">MAX(Q1402,P1403)</f>
        <v>22677.13438</v>
      </c>
      <c r="R1403" s="68" t="n">
        <f aca="false">Q1403-P1403</f>
        <v>27.0064600000005</v>
      </c>
      <c r="S1403" s="68" t="n">
        <f aca="false">S1402+K1403</f>
        <v>14395.2032710098</v>
      </c>
      <c r="T1403" s="68" t="n">
        <f aca="false">MAX(T1402,S1403)</f>
        <v>14454.0962464927</v>
      </c>
      <c r="U1403" s="68" t="n">
        <f aca="false">T1403-S1403</f>
        <v>58.8929754828514</v>
      </c>
      <c r="V1403" s="70" t="n">
        <f aca="false">V1402+F1403</f>
        <v>3.21190000000001</v>
      </c>
      <c r="W1403" s="70" t="n">
        <f aca="false">MAX(W1402,V1403)</f>
        <v>3.21430000000001</v>
      </c>
      <c r="X1403" s="70" t="n">
        <f aca="false">W1403-V1403</f>
        <v>0.00240000000000018</v>
      </c>
      <c r="Y1403" s="70" t="n">
        <f aca="false">Y1402+M1403</f>
        <v>2.84790939862779</v>
      </c>
      <c r="Z1403" s="70" t="n">
        <f aca="false">MAX(Z1402,Y1403)</f>
        <v>2.85083387763947</v>
      </c>
      <c r="AA1403" s="70" t="n">
        <f aca="false">Z1403-Y1403</f>
        <v>0.0029244790116767</v>
      </c>
      <c r="AB1403" s="72" t="n">
        <f aca="false">AB1402*(1+F1403)</f>
        <v>20.3055403896606</v>
      </c>
      <c r="AC1403" s="73" t="n">
        <f aca="false">MAX(AC1402,AB1403)</f>
        <v>20.3544994743362</v>
      </c>
      <c r="AD1403" s="70" t="n">
        <f aca="false">1-AB1403/AC1403</f>
        <v>0.00240531999999993</v>
      </c>
      <c r="AE1403" s="73" t="n">
        <f aca="false">AE1402*(1+M1403)</f>
        <v>14.1200186543417</v>
      </c>
      <c r="AF1403" s="73" t="n">
        <f aca="false">MAX(AF1402,AE1403)</f>
        <v>14.1706706067421</v>
      </c>
      <c r="AG1403" s="70" t="n">
        <f aca="false">1-AE1403/AF1403</f>
        <v>0.00357442169154298</v>
      </c>
      <c r="AH1403" s="74" t="n">
        <f aca="false">IF(R1403&gt;0,AH1402+1,0)</f>
        <v>2</v>
      </c>
      <c r="AI1403" s="74" t="n">
        <f aca="false">IF(U1403&gt;0,AI1402+1,0)</f>
        <v>46</v>
      </c>
      <c r="AJ1403" s="74" t="n">
        <f aca="false">IF(G1403&gt;0,AJ1402+1,0)</f>
        <v>1</v>
      </c>
      <c r="AK1403" s="74" t="n">
        <f aca="false">IF(G1403&lt;=0,AK1402+1,0)</f>
        <v>0</v>
      </c>
      <c r="AL1403" s="74" t="n">
        <f aca="false">IF(K1403&gt;0,AL1402+1,0)</f>
        <v>1</v>
      </c>
      <c r="AM1403" s="74" t="n">
        <f aca="false">IF(K1403&lt;=0,AM1402+1,0)</f>
        <v>0</v>
      </c>
    </row>
    <row r="1404" customFormat="false" ht="15" hidden="false" customHeight="false" outlineLevel="0" collapsed="false">
      <c r="A1404" s="61" t="n">
        <v>1403</v>
      </c>
      <c r="B1404" s="62" t="n">
        <v>44063.40625</v>
      </c>
      <c r="C1404" s="63" t="n">
        <f aca="false">YEAR(B1404)</f>
        <v>2020</v>
      </c>
      <c r="D1404" s="32" t="s">
        <v>276</v>
      </c>
      <c r="E1404" s="64" t="n">
        <v>11336.15</v>
      </c>
      <c r="F1404" s="65" t="n">
        <v>-0.0068</v>
      </c>
      <c r="G1404" s="66" t="n">
        <v>-77.08582</v>
      </c>
      <c r="H1404" s="67" t="n">
        <f aca="false">E1404+IF(D1404="Long",1,-1)*G1404</f>
        <v>11413.23582</v>
      </c>
      <c r="I1404" s="68" t="n">
        <f aca="false">Assumptions!$B$58</f>
        <v>5.35750011455817</v>
      </c>
      <c r="J1404" s="68" t="n">
        <f aca="false">INDEX(Yearly!$L$5:$L$22,MATCH(C1404,Yearly!$A$5:$A$22,0))</f>
        <v>0.589816526373376</v>
      </c>
      <c r="K1404" s="68" t="n">
        <f aca="false">G1404-I1404-J1404</f>
        <v>-83.0331366409316</v>
      </c>
      <c r="L1404" s="69" t="n">
        <f aca="false">(I1404+J1404)/Assumptions!$B$8</f>
        <v>0.000262239505838301</v>
      </c>
      <c r="M1404" s="70" t="n">
        <f aca="false">F1404-L1404</f>
        <v>-0.0070622395058383</v>
      </c>
      <c r="N1404" s="71" t="n">
        <f aca="false">G1404*Assumptions!$B$7</f>
        <v>-606279.9743</v>
      </c>
      <c r="O1404" s="71" t="n">
        <f aca="false">K1404*Assumptions!$B$7</f>
        <v>-653055.619680927</v>
      </c>
      <c r="P1404" s="68" t="n">
        <f aca="false">P1403+G1404</f>
        <v>22573.0421</v>
      </c>
      <c r="Q1404" s="68" t="n">
        <f aca="false">MAX(Q1403,P1404)</f>
        <v>22677.13438</v>
      </c>
      <c r="R1404" s="68" t="n">
        <f aca="false">Q1404-P1404</f>
        <v>104.092280000001</v>
      </c>
      <c r="S1404" s="68" t="n">
        <f aca="false">S1403+K1404</f>
        <v>14312.1701343689</v>
      </c>
      <c r="T1404" s="68" t="n">
        <f aca="false">MAX(T1403,S1404)</f>
        <v>14454.0962464927</v>
      </c>
      <c r="U1404" s="68" t="n">
        <f aca="false">T1404-S1404</f>
        <v>141.926112123783</v>
      </c>
      <c r="V1404" s="70" t="n">
        <f aca="false">V1403+F1404</f>
        <v>3.20510000000001</v>
      </c>
      <c r="W1404" s="70" t="n">
        <f aca="false">MAX(W1403,V1404)</f>
        <v>3.21430000000001</v>
      </c>
      <c r="X1404" s="70" t="n">
        <f aca="false">W1404-V1404</f>
        <v>0.00920000000000032</v>
      </c>
      <c r="Y1404" s="70" t="n">
        <f aca="false">Y1403+M1404</f>
        <v>2.84084715912196</v>
      </c>
      <c r="Z1404" s="70" t="n">
        <f aca="false">MAX(Z1403,Y1404)</f>
        <v>2.85083387763947</v>
      </c>
      <c r="AA1404" s="70" t="n">
        <f aca="false">Z1404-Y1404</f>
        <v>0.00998671851751487</v>
      </c>
      <c r="AB1404" s="72" t="n">
        <f aca="false">AB1403*(1+F1404)</f>
        <v>20.1674627150109</v>
      </c>
      <c r="AC1404" s="73" t="n">
        <f aca="false">MAX(AC1403,AB1404)</f>
        <v>20.3544994743362</v>
      </c>
      <c r="AD1404" s="70" t="n">
        <f aca="false">1-AB1404/AC1404</f>
        <v>0.00918896382400003</v>
      </c>
      <c r="AE1404" s="73" t="n">
        <f aca="false">AE1403*(1+M1404)</f>
        <v>14.0202997007778</v>
      </c>
      <c r="AF1404" s="73" t="n">
        <f aca="false">MAX(AF1403,AE1404)</f>
        <v>14.1706706067421</v>
      </c>
      <c r="AG1404" s="70" t="n">
        <f aca="false">1-AE1404/AF1404</f>
        <v>0.0106114177753008</v>
      </c>
      <c r="AH1404" s="74" t="n">
        <f aca="false">IF(R1404&gt;0,AH1403+1,0)</f>
        <v>3</v>
      </c>
      <c r="AI1404" s="74" t="n">
        <f aca="false">IF(U1404&gt;0,AI1403+1,0)</f>
        <v>47</v>
      </c>
      <c r="AJ1404" s="74" t="n">
        <f aca="false">IF(G1404&gt;0,AJ1403+1,0)</f>
        <v>0</v>
      </c>
      <c r="AK1404" s="74" t="n">
        <f aca="false">IF(G1404&lt;=0,AK1403+1,0)</f>
        <v>1</v>
      </c>
      <c r="AL1404" s="74" t="n">
        <f aca="false">IF(K1404&gt;0,AL1403+1,0)</f>
        <v>0</v>
      </c>
      <c r="AM1404" s="74" t="n">
        <f aca="false">IF(K1404&lt;=0,AM1403+1,0)</f>
        <v>1</v>
      </c>
    </row>
    <row r="1405" customFormat="false" ht="15" hidden="false" customHeight="false" outlineLevel="0" collapsed="false">
      <c r="A1405" s="61" t="n">
        <v>1404</v>
      </c>
      <c r="B1405" s="62" t="n">
        <v>44064.40625</v>
      </c>
      <c r="C1405" s="63" t="n">
        <f aca="false">YEAR(B1405)</f>
        <v>2020</v>
      </c>
      <c r="D1405" s="32" t="s">
        <v>277</v>
      </c>
      <c r="E1405" s="64" t="n">
        <v>11413.05</v>
      </c>
      <c r="F1405" s="65" t="n">
        <v>0.0086</v>
      </c>
      <c r="G1405" s="66" t="n">
        <v>98.15223</v>
      </c>
      <c r="H1405" s="67" t="n">
        <f aca="false">E1405+IF(D1405="Long",1,-1)*G1405</f>
        <v>11511.20223</v>
      </c>
      <c r="I1405" s="68" t="n">
        <f aca="false">Assumptions!$B$58</f>
        <v>5.35750011455817</v>
      </c>
      <c r="J1405" s="68" t="n">
        <f aca="false">INDEX(Yearly!$L$5:$L$22,MATCH(C1405,Yearly!$A$5:$A$22,0))</f>
        <v>0.589816526373376</v>
      </c>
      <c r="K1405" s="68" t="n">
        <f aca="false">G1405-I1405-J1405</f>
        <v>92.2049133590685</v>
      </c>
      <c r="L1405" s="69" t="n">
        <f aca="false">(I1405+J1405)/Assumptions!$B$8</f>
        <v>0.000262239505838301</v>
      </c>
      <c r="M1405" s="70" t="n">
        <f aca="false">F1405-L1405</f>
        <v>0.0083377604941617</v>
      </c>
      <c r="N1405" s="71" t="n">
        <f aca="false">G1405*Assumptions!$B$7</f>
        <v>771967.28895</v>
      </c>
      <c r="O1405" s="71" t="n">
        <f aca="false">K1405*Assumptions!$B$7</f>
        <v>725191.643569073</v>
      </c>
      <c r="P1405" s="68" t="n">
        <f aca="false">P1404+G1405</f>
        <v>22671.19433</v>
      </c>
      <c r="Q1405" s="68" t="n">
        <f aca="false">MAX(Q1404,P1405)</f>
        <v>22677.13438</v>
      </c>
      <c r="R1405" s="68" t="n">
        <f aca="false">Q1405-P1405</f>
        <v>5.94005000000107</v>
      </c>
      <c r="S1405" s="68" t="n">
        <f aca="false">S1404+K1405</f>
        <v>14404.3750477279</v>
      </c>
      <c r="T1405" s="68" t="n">
        <f aca="false">MAX(T1404,S1405)</f>
        <v>14454.0962464927</v>
      </c>
      <c r="U1405" s="68" t="n">
        <f aca="false">T1405-S1405</f>
        <v>49.7211987647152</v>
      </c>
      <c r="V1405" s="70" t="n">
        <f aca="false">V1404+F1405</f>
        <v>3.21370000000001</v>
      </c>
      <c r="W1405" s="70" t="n">
        <f aca="false">MAX(W1404,V1405)</f>
        <v>3.21430000000001</v>
      </c>
      <c r="X1405" s="70" t="n">
        <f aca="false">W1405-V1405</f>
        <v>0.000600000000000378</v>
      </c>
      <c r="Y1405" s="70" t="n">
        <f aca="false">Y1404+M1405</f>
        <v>2.84918491961612</v>
      </c>
      <c r="Z1405" s="70" t="n">
        <f aca="false">MAX(Z1404,Y1405)</f>
        <v>2.85083387763947</v>
      </c>
      <c r="AA1405" s="70" t="n">
        <f aca="false">Z1405-Y1405</f>
        <v>0.00164895802335296</v>
      </c>
      <c r="AB1405" s="72" t="n">
        <f aca="false">AB1404*(1+F1405)</f>
        <v>20.34090289436</v>
      </c>
      <c r="AC1405" s="73" t="n">
        <f aca="false">MAX(AC1404,AB1405)</f>
        <v>20.3544994743362</v>
      </c>
      <c r="AD1405" s="70" t="n">
        <f aca="false">1-AB1405/AC1405</f>
        <v>0.000667988912886441</v>
      </c>
      <c r="AE1405" s="73" t="n">
        <f aca="false">AE1404*(1+M1405)</f>
        <v>14.1371976017392</v>
      </c>
      <c r="AF1405" s="73" t="n">
        <f aca="false">MAX(AF1404,AE1405)</f>
        <v>14.1706706067421</v>
      </c>
      <c r="AG1405" s="70" t="n">
        <f aca="false">1-AE1405/AF1405</f>
        <v>0.00236213274105312</v>
      </c>
      <c r="AH1405" s="74" t="n">
        <f aca="false">IF(R1405&gt;0,AH1404+1,0)</f>
        <v>4</v>
      </c>
      <c r="AI1405" s="74" t="n">
        <f aca="false">IF(U1405&gt;0,AI1404+1,0)</f>
        <v>48</v>
      </c>
      <c r="AJ1405" s="74" t="n">
        <f aca="false">IF(G1405&gt;0,AJ1404+1,0)</f>
        <v>1</v>
      </c>
      <c r="AK1405" s="74" t="n">
        <f aca="false">IF(G1405&lt;=0,AK1404+1,0)</f>
        <v>0</v>
      </c>
      <c r="AL1405" s="74" t="n">
        <f aca="false">IF(K1405&gt;0,AL1404+1,0)</f>
        <v>1</v>
      </c>
      <c r="AM1405" s="74" t="n">
        <f aca="false">IF(K1405&lt;=0,AM1404+1,0)</f>
        <v>0</v>
      </c>
    </row>
    <row r="1406" customFormat="false" ht="15" hidden="false" customHeight="false" outlineLevel="0" collapsed="false">
      <c r="A1406" s="61" t="n">
        <v>1405</v>
      </c>
      <c r="B1406" s="62" t="n">
        <v>44074.5520833333</v>
      </c>
      <c r="C1406" s="63" t="n">
        <f aca="false">YEAR(B1406)</f>
        <v>2020</v>
      </c>
      <c r="D1406" s="32" t="s">
        <v>276</v>
      </c>
      <c r="E1406" s="64" t="n">
        <v>11511.05</v>
      </c>
      <c r="F1406" s="65" t="n">
        <v>-0.0023</v>
      </c>
      <c r="G1406" s="66" t="n">
        <v>-26.475415</v>
      </c>
      <c r="H1406" s="67" t="n">
        <f aca="false">E1406+IF(D1406="Long",1,-1)*G1406</f>
        <v>11537.525415</v>
      </c>
      <c r="I1406" s="68" t="n">
        <f aca="false">Assumptions!$B$58</f>
        <v>5.35750011455817</v>
      </c>
      <c r="J1406" s="68" t="n">
        <f aca="false">INDEX(Yearly!$L$5:$L$22,MATCH(C1406,Yearly!$A$5:$A$22,0))</f>
        <v>0.589816526373376</v>
      </c>
      <c r="K1406" s="68" t="n">
        <f aca="false">G1406-I1406-J1406</f>
        <v>-32.4227316409315</v>
      </c>
      <c r="L1406" s="69" t="n">
        <f aca="false">(I1406+J1406)/Assumptions!$B$8</f>
        <v>0.000262239505838301</v>
      </c>
      <c r="M1406" s="70" t="n">
        <f aca="false">F1406-L1406</f>
        <v>-0.0025622395058383</v>
      </c>
      <c r="N1406" s="71" t="n">
        <f aca="false">G1406*Assumptions!$B$7</f>
        <v>-208229.138975</v>
      </c>
      <c r="O1406" s="71" t="n">
        <f aca="false">K1406*Assumptions!$B$7</f>
        <v>-255004.784355927</v>
      </c>
      <c r="P1406" s="68" t="n">
        <f aca="false">P1405+G1406</f>
        <v>22644.718915</v>
      </c>
      <c r="Q1406" s="68" t="n">
        <f aca="false">MAX(Q1405,P1406)</f>
        <v>22677.13438</v>
      </c>
      <c r="R1406" s="68" t="n">
        <f aca="false">Q1406-P1406</f>
        <v>32.4154650000019</v>
      </c>
      <c r="S1406" s="68" t="n">
        <f aca="false">S1405+K1406</f>
        <v>14371.952316087</v>
      </c>
      <c r="T1406" s="68" t="n">
        <f aca="false">MAX(T1405,S1406)</f>
        <v>14454.0962464927</v>
      </c>
      <c r="U1406" s="68" t="n">
        <f aca="false">T1406-S1406</f>
        <v>82.1439304056476</v>
      </c>
      <c r="V1406" s="70" t="n">
        <f aca="false">V1405+F1406</f>
        <v>3.21140000000001</v>
      </c>
      <c r="W1406" s="70" t="n">
        <f aca="false">MAX(W1405,V1406)</f>
        <v>3.21430000000001</v>
      </c>
      <c r="X1406" s="70" t="n">
        <f aca="false">W1406-V1406</f>
        <v>0.00290000000000035</v>
      </c>
      <c r="Y1406" s="70" t="n">
        <f aca="false">Y1405+M1406</f>
        <v>2.84662268011028</v>
      </c>
      <c r="Z1406" s="70" t="n">
        <f aca="false">MAX(Z1405,Y1406)</f>
        <v>2.85083387763947</v>
      </c>
      <c r="AA1406" s="70" t="n">
        <f aca="false">Z1406-Y1406</f>
        <v>0.00421119752919141</v>
      </c>
      <c r="AB1406" s="72" t="n">
        <f aca="false">AB1405*(1+F1406)</f>
        <v>20.294118817703</v>
      </c>
      <c r="AC1406" s="73" t="n">
        <f aca="false">MAX(AC1405,AB1406)</f>
        <v>20.3544994743362</v>
      </c>
      <c r="AD1406" s="70" t="n">
        <f aca="false">1-AB1406/AC1406</f>
        <v>0.00296645253838668</v>
      </c>
      <c r="AE1406" s="73" t="n">
        <f aca="false">AE1405*(1+M1406)</f>
        <v>14.1009747155422</v>
      </c>
      <c r="AF1406" s="73" t="n">
        <f aca="false">MAX(AF1405,AE1406)</f>
        <v>14.1706706067421</v>
      </c>
      <c r="AG1406" s="70" t="n">
        <f aca="false">1-AE1406/AF1406</f>
        <v>0.00491831989706426</v>
      </c>
      <c r="AH1406" s="74" t="n">
        <f aca="false">IF(R1406&gt;0,AH1405+1,0)</f>
        <v>5</v>
      </c>
      <c r="AI1406" s="74" t="n">
        <f aca="false">IF(U1406&gt;0,AI1405+1,0)</f>
        <v>49</v>
      </c>
      <c r="AJ1406" s="74" t="n">
        <f aca="false">IF(G1406&gt;0,AJ1405+1,0)</f>
        <v>0</v>
      </c>
      <c r="AK1406" s="74" t="n">
        <f aca="false">IF(G1406&lt;=0,AK1405+1,0)</f>
        <v>1</v>
      </c>
      <c r="AL1406" s="74" t="n">
        <f aca="false">IF(K1406&gt;0,AL1405+1,0)</f>
        <v>0</v>
      </c>
      <c r="AM1406" s="74" t="n">
        <f aca="false">IF(K1406&lt;=0,AM1405+1,0)</f>
        <v>1</v>
      </c>
    </row>
    <row r="1407" customFormat="false" ht="15" hidden="false" customHeight="false" outlineLevel="0" collapsed="false">
      <c r="A1407" s="61" t="n">
        <v>1406</v>
      </c>
      <c r="B1407" s="62" t="n">
        <v>44075.5520833333</v>
      </c>
      <c r="C1407" s="63" t="n">
        <f aca="false">YEAR(B1407)</f>
        <v>2020</v>
      </c>
      <c r="D1407" s="32" t="s">
        <v>277</v>
      </c>
      <c r="E1407" s="64" t="n">
        <v>11537.65</v>
      </c>
      <c r="F1407" s="65" t="n">
        <v>-0.0084</v>
      </c>
      <c r="G1407" s="66" t="n">
        <v>-96.91626</v>
      </c>
      <c r="H1407" s="67" t="n">
        <f aca="false">E1407+IF(D1407="Long",1,-1)*G1407</f>
        <v>11440.73374</v>
      </c>
      <c r="I1407" s="68" t="n">
        <f aca="false">Assumptions!$B$58</f>
        <v>5.35750011455817</v>
      </c>
      <c r="J1407" s="68" t="n">
        <f aca="false">INDEX(Yearly!$L$5:$L$22,MATCH(C1407,Yearly!$A$5:$A$22,0))</f>
        <v>0.589816526373376</v>
      </c>
      <c r="K1407" s="68" t="n">
        <f aca="false">G1407-I1407-J1407</f>
        <v>-102.863576640932</v>
      </c>
      <c r="L1407" s="69" t="n">
        <f aca="false">(I1407+J1407)/Assumptions!$B$8</f>
        <v>0.000262239505838301</v>
      </c>
      <c r="M1407" s="70" t="n">
        <f aca="false">F1407-L1407</f>
        <v>-0.0086622395058383</v>
      </c>
      <c r="N1407" s="71" t="n">
        <f aca="false">G1407*Assumptions!$B$7</f>
        <v>-762246.3849</v>
      </c>
      <c r="O1407" s="71" t="n">
        <f aca="false">K1407*Assumptions!$B$7</f>
        <v>-809022.030280927</v>
      </c>
      <c r="P1407" s="68" t="n">
        <f aca="false">P1406+G1407</f>
        <v>22547.802655</v>
      </c>
      <c r="Q1407" s="68" t="n">
        <f aca="false">MAX(Q1406,P1407)</f>
        <v>22677.13438</v>
      </c>
      <c r="R1407" s="68" t="n">
        <f aca="false">Q1407-P1407</f>
        <v>129.331725000004</v>
      </c>
      <c r="S1407" s="68" t="n">
        <f aca="false">S1406+K1407</f>
        <v>14269.0887394461</v>
      </c>
      <c r="T1407" s="68" t="n">
        <f aca="false">MAX(T1406,S1407)</f>
        <v>14454.0962464927</v>
      </c>
      <c r="U1407" s="68" t="n">
        <f aca="false">T1407-S1407</f>
        <v>185.007507046579</v>
      </c>
      <c r="V1407" s="70" t="n">
        <f aca="false">V1406+F1407</f>
        <v>3.20300000000001</v>
      </c>
      <c r="W1407" s="70" t="n">
        <f aca="false">MAX(W1406,V1407)</f>
        <v>3.21430000000001</v>
      </c>
      <c r="X1407" s="70" t="n">
        <f aca="false">W1407-V1407</f>
        <v>0.0113000000000003</v>
      </c>
      <c r="Y1407" s="70" t="n">
        <f aca="false">Y1406+M1407</f>
        <v>2.83796044060444</v>
      </c>
      <c r="Z1407" s="70" t="n">
        <f aca="false">MAX(Z1406,Y1407)</f>
        <v>2.85083387763947</v>
      </c>
      <c r="AA1407" s="70" t="n">
        <f aca="false">Z1407-Y1407</f>
        <v>0.0128734370350299</v>
      </c>
      <c r="AB1407" s="72" t="n">
        <f aca="false">AB1406*(1+F1407)</f>
        <v>20.1236482196343</v>
      </c>
      <c r="AC1407" s="73" t="n">
        <f aca="false">MAX(AC1406,AB1407)</f>
        <v>20.3544994743362</v>
      </c>
      <c r="AD1407" s="70" t="n">
        <f aca="false">1-AB1407/AC1407</f>
        <v>0.0113415343370642</v>
      </c>
      <c r="AE1407" s="73" t="n">
        <f aca="false">AE1406*(1+M1407)</f>
        <v>13.9788286952904</v>
      </c>
      <c r="AF1407" s="73" t="n">
        <f aca="false">MAX(AF1406,AE1407)</f>
        <v>14.1706706067421</v>
      </c>
      <c r="AG1407" s="70" t="n">
        <f aca="false">1-AE1407/AF1407</f>
        <v>0.0135379557379879</v>
      </c>
      <c r="AH1407" s="74" t="n">
        <f aca="false">IF(R1407&gt;0,AH1406+1,0)</f>
        <v>6</v>
      </c>
      <c r="AI1407" s="74" t="n">
        <f aca="false">IF(U1407&gt;0,AI1406+1,0)</f>
        <v>50</v>
      </c>
      <c r="AJ1407" s="74" t="n">
        <f aca="false">IF(G1407&gt;0,AJ1406+1,0)</f>
        <v>0</v>
      </c>
      <c r="AK1407" s="74" t="n">
        <f aca="false">IF(G1407&lt;=0,AK1406+1,0)</f>
        <v>2</v>
      </c>
      <c r="AL1407" s="74" t="n">
        <f aca="false">IF(K1407&gt;0,AL1406+1,0)</f>
        <v>0</v>
      </c>
      <c r="AM1407" s="74" t="n">
        <f aca="false">IF(K1407&lt;=0,AM1406+1,0)</f>
        <v>2</v>
      </c>
    </row>
    <row r="1408" customFormat="false" ht="15" hidden="false" customHeight="false" outlineLevel="0" collapsed="false">
      <c r="A1408" s="61" t="n">
        <v>1407</v>
      </c>
      <c r="B1408" s="62" t="n">
        <v>44075.6145833333</v>
      </c>
      <c r="C1408" s="63" t="n">
        <f aca="false">YEAR(B1408)</f>
        <v>2020</v>
      </c>
      <c r="D1408" s="32" t="s">
        <v>276</v>
      </c>
      <c r="E1408" s="64" t="n">
        <v>11440.65</v>
      </c>
      <c r="F1408" s="65" t="n">
        <v>-0.0074</v>
      </c>
      <c r="G1408" s="66" t="n">
        <v>-84.66081</v>
      </c>
      <c r="H1408" s="67" t="n">
        <f aca="false">E1408+IF(D1408="Long",1,-1)*G1408</f>
        <v>11525.31081</v>
      </c>
      <c r="I1408" s="68" t="n">
        <f aca="false">Assumptions!$B$58</f>
        <v>5.35750011455817</v>
      </c>
      <c r="J1408" s="68" t="n">
        <f aca="false">INDEX(Yearly!$L$5:$L$22,MATCH(C1408,Yearly!$A$5:$A$22,0))</f>
        <v>0.589816526373376</v>
      </c>
      <c r="K1408" s="68" t="n">
        <f aca="false">G1408-I1408-J1408</f>
        <v>-90.6081266409315</v>
      </c>
      <c r="L1408" s="69" t="n">
        <f aca="false">(I1408+J1408)/Assumptions!$B$8</f>
        <v>0.000262239505838301</v>
      </c>
      <c r="M1408" s="70" t="n">
        <f aca="false">F1408-L1408</f>
        <v>-0.0076622395058383</v>
      </c>
      <c r="N1408" s="71" t="n">
        <f aca="false">G1408*Assumptions!$B$7</f>
        <v>-665857.27065</v>
      </c>
      <c r="O1408" s="71" t="n">
        <f aca="false">K1408*Assumptions!$B$7</f>
        <v>-712632.916030927</v>
      </c>
      <c r="P1408" s="68" t="n">
        <f aca="false">P1407+G1408</f>
        <v>22463.141845</v>
      </c>
      <c r="Q1408" s="68" t="n">
        <f aca="false">MAX(Q1407,P1408)</f>
        <v>22677.13438</v>
      </c>
      <c r="R1408" s="68" t="n">
        <f aca="false">Q1408-P1408</f>
        <v>213.992535000005</v>
      </c>
      <c r="S1408" s="68" t="n">
        <f aca="false">S1407+K1408</f>
        <v>14178.4806128052</v>
      </c>
      <c r="T1408" s="68" t="n">
        <f aca="false">MAX(T1407,S1408)</f>
        <v>14454.0962464927</v>
      </c>
      <c r="U1408" s="68" t="n">
        <f aca="false">T1408-S1408</f>
        <v>275.61563368751</v>
      </c>
      <c r="V1408" s="70" t="n">
        <f aca="false">V1407+F1408</f>
        <v>3.19560000000001</v>
      </c>
      <c r="W1408" s="70" t="n">
        <f aca="false">MAX(W1407,V1408)</f>
        <v>3.21430000000001</v>
      </c>
      <c r="X1408" s="70" t="n">
        <f aca="false">W1408-V1408</f>
        <v>0.0187000000000004</v>
      </c>
      <c r="Y1408" s="70" t="n">
        <f aca="false">Y1407+M1408</f>
        <v>2.8302982010986</v>
      </c>
      <c r="Z1408" s="70" t="n">
        <f aca="false">MAX(Z1407,Y1408)</f>
        <v>2.85083387763947</v>
      </c>
      <c r="AA1408" s="70" t="n">
        <f aca="false">Z1408-Y1408</f>
        <v>0.020535676540868</v>
      </c>
      <c r="AB1408" s="72" t="n">
        <f aca="false">AB1407*(1+F1408)</f>
        <v>19.974733222809</v>
      </c>
      <c r="AC1408" s="73" t="n">
        <f aca="false">MAX(AC1407,AB1408)</f>
        <v>20.3544994743362</v>
      </c>
      <c r="AD1408" s="70" t="n">
        <f aca="false">1-AB1408/AC1408</f>
        <v>0.0186576069829699</v>
      </c>
      <c r="AE1408" s="73" t="n">
        <f aca="false">AE1407*(1+M1408)</f>
        <v>13.871719561816</v>
      </c>
      <c r="AF1408" s="73" t="n">
        <f aca="false">MAX(AF1407,AE1408)</f>
        <v>14.1706706067421</v>
      </c>
      <c r="AG1408" s="70" t="n">
        <f aca="false">1-AE1408/AF1408</f>
        <v>0.0210964641845424</v>
      </c>
      <c r="AH1408" s="74" t="n">
        <f aca="false">IF(R1408&gt;0,AH1407+1,0)</f>
        <v>7</v>
      </c>
      <c r="AI1408" s="74" t="n">
        <f aca="false">IF(U1408&gt;0,AI1407+1,0)</f>
        <v>51</v>
      </c>
      <c r="AJ1408" s="74" t="n">
        <f aca="false">IF(G1408&gt;0,AJ1407+1,0)</f>
        <v>0</v>
      </c>
      <c r="AK1408" s="74" t="n">
        <f aca="false">IF(G1408&lt;=0,AK1407+1,0)</f>
        <v>3</v>
      </c>
      <c r="AL1408" s="74" t="n">
        <f aca="false">IF(K1408&gt;0,AL1407+1,0)</f>
        <v>0</v>
      </c>
      <c r="AM1408" s="74" t="n">
        <f aca="false">IF(K1408&lt;=0,AM1407+1,0)</f>
        <v>3</v>
      </c>
    </row>
    <row r="1409" customFormat="false" ht="15" hidden="false" customHeight="false" outlineLevel="0" collapsed="false">
      <c r="A1409" s="61" t="n">
        <v>1408</v>
      </c>
      <c r="B1409" s="62" t="n">
        <v>44076.6145833333</v>
      </c>
      <c r="C1409" s="63" t="n">
        <f aca="false">YEAR(B1409)</f>
        <v>2020</v>
      </c>
      <c r="D1409" s="32" t="s">
        <v>277</v>
      </c>
      <c r="E1409" s="64" t="n">
        <v>11525.35</v>
      </c>
      <c r="F1409" s="65" t="n">
        <v>-0.0128</v>
      </c>
      <c r="G1409" s="66" t="n">
        <v>-147.52448</v>
      </c>
      <c r="H1409" s="67" t="n">
        <f aca="false">E1409+IF(D1409="Long",1,-1)*G1409</f>
        <v>11377.82552</v>
      </c>
      <c r="I1409" s="68" t="n">
        <f aca="false">Assumptions!$B$58</f>
        <v>5.35750011455817</v>
      </c>
      <c r="J1409" s="68" t="n">
        <f aca="false">INDEX(Yearly!$L$5:$L$22,MATCH(C1409,Yearly!$A$5:$A$22,0))</f>
        <v>0.589816526373376</v>
      </c>
      <c r="K1409" s="68" t="n">
        <f aca="false">G1409-I1409-J1409</f>
        <v>-153.471796640932</v>
      </c>
      <c r="L1409" s="69" t="n">
        <f aca="false">(I1409+J1409)/Assumptions!$B$8</f>
        <v>0.000262239505838301</v>
      </c>
      <c r="M1409" s="70" t="n">
        <f aca="false">F1409-L1409</f>
        <v>-0.0130622395058383</v>
      </c>
      <c r="N1409" s="71" t="n">
        <f aca="false">G1409*Assumptions!$B$7</f>
        <v>-1160280.0352</v>
      </c>
      <c r="O1409" s="71" t="n">
        <f aca="false">K1409*Assumptions!$B$7</f>
        <v>-1207055.68058093</v>
      </c>
      <c r="P1409" s="68" t="n">
        <f aca="false">P1408+G1409</f>
        <v>22315.617365</v>
      </c>
      <c r="Q1409" s="68" t="n">
        <f aca="false">MAX(Q1408,P1409)</f>
        <v>22677.13438</v>
      </c>
      <c r="R1409" s="68" t="n">
        <f aca="false">Q1409-P1409</f>
        <v>361.517015000005</v>
      </c>
      <c r="S1409" s="68" t="n">
        <f aca="false">S1408+K1409</f>
        <v>14025.0088161642</v>
      </c>
      <c r="T1409" s="68" t="n">
        <f aca="false">MAX(T1408,S1409)</f>
        <v>14454.0962464927</v>
      </c>
      <c r="U1409" s="68" t="n">
        <f aca="false">T1409-S1409</f>
        <v>429.087430328442</v>
      </c>
      <c r="V1409" s="70" t="n">
        <f aca="false">V1408+F1409</f>
        <v>3.18280000000001</v>
      </c>
      <c r="W1409" s="70" t="n">
        <f aca="false">MAX(W1408,V1409)</f>
        <v>3.21430000000001</v>
      </c>
      <c r="X1409" s="70" t="n">
        <f aca="false">W1409-V1409</f>
        <v>0.0315000000000003</v>
      </c>
      <c r="Y1409" s="70" t="n">
        <f aca="false">Y1408+M1409</f>
        <v>2.81723596159276</v>
      </c>
      <c r="Z1409" s="70" t="n">
        <f aca="false">MAX(Z1408,Y1409)</f>
        <v>2.85083387763947</v>
      </c>
      <c r="AA1409" s="70" t="n">
        <f aca="false">Z1409-Y1409</f>
        <v>0.0335979160467064</v>
      </c>
      <c r="AB1409" s="72" t="n">
        <f aca="false">AB1408*(1+F1409)</f>
        <v>19.719056637557</v>
      </c>
      <c r="AC1409" s="73" t="n">
        <f aca="false">MAX(AC1408,AB1409)</f>
        <v>20.3544994743362</v>
      </c>
      <c r="AD1409" s="70" t="n">
        <f aca="false">1-AB1409/AC1409</f>
        <v>0.0312187896135879</v>
      </c>
      <c r="AE1409" s="73" t="n">
        <f aca="false">AE1408*(1+M1409)</f>
        <v>13.6905238385418</v>
      </c>
      <c r="AF1409" s="73" t="n">
        <f aca="false">MAX(AF1408,AE1409)</f>
        <v>14.1706706067421</v>
      </c>
      <c r="AG1409" s="70" t="n">
        <f aca="false">1-AE1409/AF1409</f>
        <v>0.0338831366224758</v>
      </c>
      <c r="AH1409" s="74" t="n">
        <f aca="false">IF(R1409&gt;0,AH1408+1,0)</f>
        <v>8</v>
      </c>
      <c r="AI1409" s="74" t="n">
        <f aca="false">IF(U1409&gt;0,AI1408+1,0)</f>
        <v>52</v>
      </c>
      <c r="AJ1409" s="74" t="n">
        <f aca="false">IF(G1409&gt;0,AJ1408+1,0)</f>
        <v>0</v>
      </c>
      <c r="AK1409" s="74" t="n">
        <f aca="false">IF(G1409&lt;=0,AK1408+1,0)</f>
        <v>4</v>
      </c>
      <c r="AL1409" s="74" t="n">
        <f aca="false">IF(K1409&gt;0,AL1408+1,0)</f>
        <v>0</v>
      </c>
      <c r="AM1409" s="74" t="n">
        <f aca="false">IF(K1409&lt;=0,AM1408+1,0)</f>
        <v>4</v>
      </c>
    </row>
    <row r="1410" customFormat="false" ht="15" hidden="false" customHeight="false" outlineLevel="0" collapsed="false">
      <c r="A1410" s="61" t="n">
        <v>1409</v>
      </c>
      <c r="B1410" s="62" t="n">
        <v>44078.40625</v>
      </c>
      <c r="C1410" s="63" t="n">
        <f aca="false">YEAR(B1410)</f>
        <v>2020</v>
      </c>
      <c r="D1410" s="32" t="s">
        <v>276</v>
      </c>
      <c r="E1410" s="64" t="n">
        <v>11378.15</v>
      </c>
      <c r="F1410" s="65" t="n">
        <v>-0.0045</v>
      </c>
      <c r="G1410" s="66" t="n">
        <v>-51.201675</v>
      </c>
      <c r="H1410" s="67" t="n">
        <f aca="false">E1410+IF(D1410="Long",1,-1)*G1410</f>
        <v>11429.351675</v>
      </c>
      <c r="I1410" s="68" t="n">
        <f aca="false">Assumptions!$B$58</f>
        <v>5.35750011455817</v>
      </c>
      <c r="J1410" s="68" t="n">
        <f aca="false">INDEX(Yearly!$L$5:$L$22,MATCH(C1410,Yearly!$A$5:$A$22,0))</f>
        <v>0.589816526373376</v>
      </c>
      <c r="K1410" s="68" t="n">
        <f aca="false">G1410-I1410-J1410</f>
        <v>-57.1489916409316</v>
      </c>
      <c r="L1410" s="69" t="n">
        <f aca="false">(I1410+J1410)/Assumptions!$B$8</f>
        <v>0.000262239505838301</v>
      </c>
      <c r="M1410" s="70" t="n">
        <f aca="false">F1410-L1410</f>
        <v>-0.0047622395058383</v>
      </c>
      <c r="N1410" s="71" t="n">
        <f aca="false">G1410*Assumptions!$B$7</f>
        <v>-402701.173875</v>
      </c>
      <c r="O1410" s="71" t="n">
        <f aca="false">K1410*Assumptions!$B$7</f>
        <v>-449476.819255927</v>
      </c>
      <c r="P1410" s="68" t="n">
        <f aca="false">P1409+G1410</f>
        <v>22264.41569</v>
      </c>
      <c r="Q1410" s="68" t="n">
        <f aca="false">MAX(Q1409,P1410)</f>
        <v>22677.13438</v>
      </c>
      <c r="R1410" s="68" t="n">
        <f aca="false">Q1410-P1410</f>
        <v>412.718690000005</v>
      </c>
      <c r="S1410" s="68" t="n">
        <f aca="false">S1409+K1410</f>
        <v>13967.8598245233</v>
      </c>
      <c r="T1410" s="68" t="n">
        <f aca="false">MAX(T1409,S1410)</f>
        <v>14454.0962464927</v>
      </c>
      <c r="U1410" s="68" t="n">
        <f aca="false">T1410-S1410</f>
        <v>486.236421969374</v>
      </c>
      <c r="V1410" s="70" t="n">
        <f aca="false">V1409+F1410</f>
        <v>3.17830000000001</v>
      </c>
      <c r="W1410" s="70" t="n">
        <f aca="false">MAX(W1409,V1410)</f>
        <v>3.21430000000001</v>
      </c>
      <c r="X1410" s="70" t="n">
        <f aca="false">W1410-V1410</f>
        <v>0.0360000000000005</v>
      </c>
      <c r="Y1410" s="70" t="n">
        <f aca="false">Y1409+M1410</f>
        <v>2.81247372208693</v>
      </c>
      <c r="Z1410" s="70" t="n">
        <f aca="false">MAX(Z1409,Y1410)</f>
        <v>2.85083387763947</v>
      </c>
      <c r="AA1410" s="70" t="n">
        <f aca="false">Z1410-Y1410</f>
        <v>0.0383601555525446</v>
      </c>
      <c r="AB1410" s="72" t="n">
        <f aca="false">AB1409*(1+F1410)</f>
        <v>19.630320882688</v>
      </c>
      <c r="AC1410" s="73" t="n">
        <f aca="false">MAX(AC1409,AB1410)</f>
        <v>20.3544994743362</v>
      </c>
      <c r="AD1410" s="70" t="n">
        <f aca="false">1-AB1410/AC1410</f>
        <v>0.0355783050603268</v>
      </c>
      <c r="AE1410" s="73" t="n">
        <f aca="false">AE1409*(1+M1410)</f>
        <v>13.6253262850622</v>
      </c>
      <c r="AF1410" s="73" t="n">
        <f aca="false">MAX(AF1409,AE1410)</f>
        <v>14.1706706067421</v>
      </c>
      <c r="AG1410" s="70" t="n">
        <f aca="false">1-AE1410/AF1410</f>
        <v>0.0384840165165088</v>
      </c>
      <c r="AH1410" s="74" t="n">
        <f aca="false">IF(R1410&gt;0,AH1409+1,0)</f>
        <v>9</v>
      </c>
      <c r="AI1410" s="74" t="n">
        <f aca="false">IF(U1410&gt;0,AI1409+1,0)</f>
        <v>53</v>
      </c>
      <c r="AJ1410" s="74" t="n">
        <f aca="false">IF(G1410&gt;0,AJ1409+1,0)</f>
        <v>0</v>
      </c>
      <c r="AK1410" s="74" t="n">
        <f aca="false">IF(G1410&lt;=0,AK1409+1,0)</f>
        <v>5</v>
      </c>
      <c r="AL1410" s="74" t="n">
        <f aca="false">IF(K1410&gt;0,AL1409+1,0)</f>
        <v>0</v>
      </c>
      <c r="AM1410" s="74" t="n">
        <f aca="false">IF(K1410&lt;=0,AM1409+1,0)</f>
        <v>5</v>
      </c>
    </row>
    <row r="1411" customFormat="false" ht="15" hidden="false" customHeight="false" outlineLevel="0" collapsed="false">
      <c r="A1411" s="61" t="n">
        <v>1410</v>
      </c>
      <c r="B1411" s="62" t="n">
        <v>44082.53125</v>
      </c>
      <c r="C1411" s="63" t="n">
        <f aca="false">YEAR(B1411)</f>
        <v>2020</v>
      </c>
      <c r="D1411" s="32" t="s">
        <v>277</v>
      </c>
      <c r="E1411" s="64" t="n">
        <v>11429.6</v>
      </c>
      <c r="F1411" s="65" t="n">
        <v>-0.0016</v>
      </c>
      <c r="G1411" s="66" t="n">
        <v>-18.28736</v>
      </c>
      <c r="H1411" s="67" t="n">
        <f aca="false">E1411+IF(D1411="Long",1,-1)*G1411</f>
        <v>11411.31264</v>
      </c>
      <c r="I1411" s="68" t="n">
        <f aca="false">Assumptions!$B$58</f>
        <v>5.35750011455817</v>
      </c>
      <c r="J1411" s="68" t="n">
        <f aca="false">INDEX(Yearly!$L$5:$L$22,MATCH(C1411,Yearly!$A$5:$A$22,0))</f>
        <v>0.589816526373376</v>
      </c>
      <c r="K1411" s="68" t="n">
        <f aca="false">G1411-I1411-J1411</f>
        <v>-24.2346766409315</v>
      </c>
      <c r="L1411" s="69" t="n">
        <f aca="false">(I1411+J1411)/Assumptions!$B$8</f>
        <v>0.000262239505838301</v>
      </c>
      <c r="M1411" s="70" t="n">
        <f aca="false">F1411-L1411</f>
        <v>-0.0018622395058383</v>
      </c>
      <c r="N1411" s="71" t="n">
        <f aca="false">G1411*Assumptions!$B$7</f>
        <v>-143830.0864</v>
      </c>
      <c r="O1411" s="71" t="n">
        <f aca="false">K1411*Assumptions!$B$7</f>
        <v>-190605.731780927</v>
      </c>
      <c r="P1411" s="68" t="n">
        <f aca="false">P1410+G1411</f>
        <v>22246.12833</v>
      </c>
      <c r="Q1411" s="68" t="n">
        <f aca="false">MAX(Q1410,P1411)</f>
        <v>22677.13438</v>
      </c>
      <c r="R1411" s="68" t="n">
        <f aca="false">Q1411-P1411</f>
        <v>431.006050000004</v>
      </c>
      <c r="S1411" s="68" t="n">
        <f aca="false">S1410+K1411</f>
        <v>13943.6251478824</v>
      </c>
      <c r="T1411" s="68" t="n">
        <f aca="false">MAX(T1410,S1411)</f>
        <v>14454.0962464927</v>
      </c>
      <c r="U1411" s="68" t="n">
        <f aca="false">T1411-S1411</f>
        <v>510.471098610306</v>
      </c>
      <c r="V1411" s="70" t="n">
        <f aca="false">V1410+F1411</f>
        <v>3.17670000000001</v>
      </c>
      <c r="W1411" s="70" t="n">
        <f aca="false">MAX(W1410,V1411)</f>
        <v>3.21430000000001</v>
      </c>
      <c r="X1411" s="70" t="n">
        <f aca="false">W1411-V1411</f>
        <v>0.0376000000000003</v>
      </c>
      <c r="Y1411" s="70" t="n">
        <f aca="false">Y1410+M1411</f>
        <v>2.81061148258109</v>
      </c>
      <c r="Z1411" s="70" t="n">
        <f aca="false">MAX(Z1410,Y1411)</f>
        <v>2.85083387763947</v>
      </c>
      <c r="AA1411" s="70" t="n">
        <f aca="false">Z1411-Y1411</f>
        <v>0.0402223950583829</v>
      </c>
      <c r="AB1411" s="72" t="n">
        <f aca="false">AB1410*(1+F1411)</f>
        <v>19.5989123692757</v>
      </c>
      <c r="AC1411" s="73" t="n">
        <f aca="false">MAX(AC1410,AB1411)</f>
        <v>20.3544994743362</v>
      </c>
      <c r="AD1411" s="70" t="n">
        <f aca="false">1-AB1411/AC1411</f>
        <v>0.0371213797722303</v>
      </c>
      <c r="AE1411" s="73" t="n">
        <f aca="false">AE1410*(1+M1411)</f>
        <v>13.5999526641743</v>
      </c>
      <c r="AF1411" s="73" t="n">
        <f aca="false">MAX(AF1410,AE1411)</f>
        <v>14.1706706067421</v>
      </c>
      <c r="AG1411" s="70" t="n">
        <f aca="false">1-AE1411/AF1411</f>
        <v>0.0402745895664467</v>
      </c>
      <c r="AH1411" s="74" t="n">
        <f aca="false">IF(R1411&gt;0,AH1410+1,0)</f>
        <v>10</v>
      </c>
      <c r="AI1411" s="74" t="n">
        <f aca="false">IF(U1411&gt;0,AI1410+1,0)</f>
        <v>54</v>
      </c>
      <c r="AJ1411" s="74" t="n">
        <f aca="false">IF(G1411&gt;0,AJ1410+1,0)</f>
        <v>0</v>
      </c>
      <c r="AK1411" s="74" t="n">
        <f aca="false">IF(G1411&lt;=0,AK1410+1,0)</f>
        <v>6</v>
      </c>
      <c r="AL1411" s="74" t="n">
        <f aca="false">IF(K1411&gt;0,AL1410+1,0)</f>
        <v>0</v>
      </c>
      <c r="AM1411" s="74" t="n">
        <f aca="false">IF(K1411&lt;=0,AM1410+1,0)</f>
        <v>6</v>
      </c>
    </row>
    <row r="1412" customFormat="false" ht="15" hidden="false" customHeight="false" outlineLevel="0" collapsed="false">
      <c r="A1412" s="61" t="n">
        <v>1411</v>
      </c>
      <c r="B1412" s="62" t="n">
        <v>44082.59375</v>
      </c>
      <c r="C1412" s="63" t="n">
        <f aca="false">YEAR(B1412)</f>
        <v>2020</v>
      </c>
      <c r="D1412" s="32" t="s">
        <v>276</v>
      </c>
      <c r="E1412" s="64" t="n">
        <v>11411.7</v>
      </c>
      <c r="F1412" s="65" t="n">
        <v>0.0052</v>
      </c>
      <c r="G1412" s="66" t="n">
        <v>59.34084</v>
      </c>
      <c r="H1412" s="67" t="n">
        <f aca="false">E1412+IF(D1412="Long",1,-1)*G1412</f>
        <v>11352.35916</v>
      </c>
      <c r="I1412" s="68" t="n">
        <f aca="false">Assumptions!$B$58</f>
        <v>5.35750011455817</v>
      </c>
      <c r="J1412" s="68" t="n">
        <f aca="false">INDEX(Yearly!$L$5:$L$22,MATCH(C1412,Yearly!$A$5:$A$22,0))</f>
        <v>0.589816526373376</v>
      </c>
      <c r="K1412" s="68" t="n">
        <f aca="false">G1412-I1412-J1412</f>
        <v>53.3935233590685</v>
      </c>
      <c r="L1412" s="69" t="n">
        <f aca="false">(I1412+J1412)/Assumptions!$B$8</f>
        <v>0.000262239505838301</v>
      </c>
      <c r="M1412" s="70" t="n">
        <f aca="false">F1412-L1412</f>
        <v>0.0049377604941617</v>
      </c>
      <c r="N1412" s="71" t="n">
        <f aca="false">G1412*Assumptions!$B$7</f>
        <v>466715.7066</v>
      </c>
      <c r="O1412" s="71" t="n">
        <f aca="false">K1412*Assumptions!$B$7</f>
        <v>419940.061219073</v>
      </c>
      <c r="P1412" s="68" t="n">
        <f aca="false">P1411+G1412</f>
        <v>22305.46917</v>
      </c>
      <c r="Q1412" s="68" t="n">
        <f aca="false">MAX(Q1411,P1412)</f>
        <v>22677.13438</v>
      </c>
      <c r="R1412" s="68" t="n">
        <f aca="false">Q1412-P1412</f>
        <v>371.665210000003</v>
      </c>
      <c r="S1412" s="68" t="n">
        <f aca="false">S1411+K1412</f>
        <v>13997.0186712414</v>
      </c>
      <c r="T1412" s="68" t="n">
        <f aca="false">MAX(T1411,S1412)</f>
        <v>14454.0962464927</v>
      </c>
      <c r="U1412" s="68" t="n">
        <f aca="false">T1412-S1412</f>
        <v>457.077575251236</v>
      </c>
      <c r="V1412" s="70" t="n">
        <f aca="false">V1411+F1412</f>
        <v>3.18190000000001</v>
      </c>
      <c r="W1412" s="70" t="n">
        <f aca="false">MAX(W1411,V1412)</f>
        <v>3.21430000000001</v>
      </c>
      <c r="X1412" s="70" t="n">
        <f aca="false">W1412-V1412</f>
        <v>0.0324000000000004</v>
      </c>
      <c r="Y1412" s="70" t="n">
        <f aca="false">Y1411+M1412</f>
        <v>2.81554924307525</v>
      </c>
      <c r="Z1412" s="70" t="n">
        <f aca="false">MAX(Z1411,Y1412)</f>
        <v>2.85083387763947</v>
      </c>
      <c r="AA1412" s="70" t="n">
        <f aca="false">Z1412-Y1412</f>
        <v>0.035284634564221</v>
      </c>
      <c r="AB1412" s="72" t="n">
        <f aca="false">AB1411*(1+F1412)</f>
        <v>19.7008267135959</v>
      </c>
      <c r="AC1412" s="73" t="n">
        <f aca="false">MAX(AC1411,AB1412)</f>
        <v>20.3544994743362</v>
      </c>
      <c r="AD1412" s="70" t="n">
        <f aca="false">1-AB1412/AC1412</f>
        <v>0.0321144109470458</v>
      </c>
      <c r="AE1412" s="73" t="n">
        <f aca="false">AE1411*(1+M1412)</f>
        <v>13.6671059731619</v>
      </c>
      <c r="AF1412" s="73" t="n">
        <f aca="false">MAX(AF1411,AE1412)</f>
        <v>14.1706706067421</v>
      </c>
      <c r="AG1412" s="70" t="n">
        <f aca="false">1-AE1412/AF1412</f>
        <v>0.0355356953495648</v>
      </c>
      <c r="AH1412" s="74" t="n">
        <f aca="false">IF(R1412&gt;0,AH1411+1,0)</f>
        <v>11</v>
      </c>
      <c r="AI1412" s="74" t="n">
        <f aca="false">IF(U1412&gt;0,AI1411+1,0)</f>
        <v>55</v>
      </c>
      <c r="AJ1412" s="74" t="n">
        <f aca="false">IF(G1412&gt;0,AJ1411+1,0)</f>
        <v>1</v>
      </c>
      <c r="AK1412" s="74" t="n">
        <f aca="false">IF(G1412&lt;=0,AK1411+1,0)</f>
        <v>0</v>
      </c>
      <c r="AL1412" s="74" t="n">
        <f aca="false">IF(K1412&gt;0,AL1411+1,0)</f>
        <v>1</v>
      </c>
      <c r="AM1412" s="74" t="n">
        <f aca="false">IF(K1412&lt;=0,AM1411+1,0)</f>
        <v>0</v>
      </c>
    </row>
    <row r="1413" customFormat="false" ht="15" hidden="false" customHeight="false" outlineLevel="0" collapsed="false">
      <c r="A1413" s="61" t="n">
        <v>1412</v>
      </c>
      <c r="B1413" s="62" t="n">
        <v>44084.40625</v>
      </c>
      <c r="C1413" s="63" t="n">
        <f aca="false">YEAR(B1413)</f>
        <v>2020</v>
      </c>
      <c r="D1413" s="32" t="s">
        <v>277</v>
      </c>
      <c r="E1413" s="64" t="n">
        <v>11352.35</v>
      </c>
      <c r="F1413" s="65" t="n">
        <v>0.0063</v>
      </c>
      <c r="G1413" s="66" t="n">
        <v>71.519805</v>
      </c>
      <c r="H1413" s="67" t="n">
        <f aca="false">E1413+IF(D1413="Long",1,-1)*G1413</f>
        <v>11423.869805</v>
      </c>
      <c r="I1413" s="68" t="n">
        <f aca="false">Assumptions!$B$58</f>
        <v>5.35750011455817</v>
      </c>
      <c r="J1413" s="68" t="n">
        <f aca="false">INDEX(Yearly!$L$5:$L$22,MATCH(C1413,Yearly!$A$5:$A$22,0))</f>
        <v>0.589816526373376</v>
      </c>
      <c r="K1413" s="68" t="n">
        <f aca="false">G1413-I1413-J1413</f>
        <v>65.5724883590685</v>
      </c>
      <c r="L1413" s="69" t="n">
        <f aca="false">(I1413+J1413)/Assumptions!$B$8</f>
        <v>0.000262239505838301</v>
      </c>
      <c r="M1413" s="70" t="n">
        <f aca="false">F1413-L1413</f>
        <v>0.0060377604941617</v>
      </c>
      <c r="N1413" s="71" t="n">
        <f aca="false">G1413*Assumptions!$B$7</f>
        <v>562503.266325</v>
      </c>
      <c r="O1413" s="71" t="n">
        <f aca="false">K1413*Assumptions!$B$7</f>
        <v>515727.620944073</v>
      </c>
      <c r="P1413" s="68" t="n">
        <f aca="false">P1412+G1413</f>
        <v>22376.988975</v>
      </c>
      <c r="Q1413" s="68" t="n">
        <f aca="false">MAX(Q1412,P1413)</f>
        <v>22677.13438</v>
      </c>
      <c r="R1413" s="68" t="n">
        <f aca="false">Q1413-P1413</f>
        <v>300.145405000003</v>
      </c>
      <c r="S1413" s="68" t="n">
        <f aca="false">S1412+K1413</f>
        <v>14062.5911596005</v>
      </c>
      <c r="T1413" s="68" t="n">
        <f aca="false">MAX(T1412,S1413)</f>
        <v>14454.0962464927</v>
      </c>
      <c r="U1413" s="68" t="n">
        <f aca="false">T1413-S1413</f>
        <v>391.505086892168</v>
      </c>
      <c r="V1413" s="70" t="n">
        <f aca="false">V1412+F1413</f>
        <v>3.18820000000001</v>
      </c>
      <c r="W1413" s="70" t="n">
        <f aca="false">MAX(W1412,V1413)</f>
        <v>3.21430000000001</v>
      </c>
      <c r="X1413" s="70" t="n">
        <f aca="false">W1413-V1413</f>
        <v>0.0261000000000005</v>
      </c>
      <c r="Y1413" s="70" t="n">
        <f aca="false">Y1412+M1413</f>
        <v>2.82158700356941</v>
      </c>
      <c r="Z1413" s="70" t="n">
        <f aca="false">MAX(Z1412,Y1413)</f>
        <v>2.85083387763947</v>
      </c>
      <c r="AA1413" s="70" t="n">
        <f aca="false">Z1413-Y1413</f>
        <v>0.0292468740700595</v>
      </c>
      <c r="AB1413" s="72" t="n">
        <f aca="false">AB1412*(1+F1413)</f>
        <v>19.8249419218916</v>
      </c>
      <c r="AC1413" s="73" t="n">
        <f aca="false">MAX(AC1412,AB1413)</f>
        <v>20.3544994743362</v>
      </c>
      <c r="AD1413" s="70" t="n">
        <f aca="false">1-AB1413/AC1413</f>
        <v>0.0260167317360123</v>
      </c>
      <c r="AE1413" s="73" t="n">
        <f aca="false">AE1412*(1+M1413)</f>
        <v>13.7496246856762</v>
      </c>
      <c r="AF1413" s="73" t="n">
        <f aca="false">MAX(AF1412,AE1413)</f>
        <v>14.1706706067421</v>
      </c>
      <c r="AG1413" s="70" t="n">
        <f aca="false">1-AE1413/AF1413</f>
        <v>0.0297124908729173</v>
      </c>
      <c r="AH1413" s="74" t="n">
        <f aca="false">IF(R1413&gt;0,AH1412+1,0)</f>
        <v>12</v>
      </c>
      <c r="AI1413" s="74" t="n">
        <f aca="false">IF(U1413&gt;0,AI1412+1,0)</f>
        <v>56</v>
      </c>
      <c r="AJ1413" s="74" t="n">
        <f aca="false">IF(G1413&gt;0,AJ1412+1,0)</f>
        <v>2</v>
      </c>
      <c r="AK1413" s="74" t="n">
        <f aca="false">IF(G1413&lt;=0,AK1412+1,0)</f>
        <v>0</v>
      </c>
      <c r="AL1413" s="74" t="n">
        <f aca="false">IF(K1413&gt;0,AL1412+1,0)</f>
        <v>2</v>
      </c>
      <c r="AM1413" s="74" t="n">
        <f aca="false">IF(K1413&lt;=0,AM1412+1,0)</f>
        <v>0</v>
      </c>
    </row>
    <row r="1414" customFormat="false" ht="15" hidden="false" customHeight="false" outlineLevel="0" collapsed="false">
      <c r="A1414" s="61" t="n">
        <v>1413</v>
      </c>
      <c r="B1414" s="62" t="n">
        <v>44088.6145833333</v>
      </c>
      <c r="C1414" s="63" t="n">
        <f aca="false">YEAR(B1414)</f>
        <v>2020</v>
      </c>
      <c r="D1414" s="32" t="s">
        <v>276</v>
      </c>
      <c r="E1414" s="64" t="n">
        <v>11423.95</v>
      </c>
      <c r="F1414" s="65" t="n">
        <v>-0.0053</v>
      </c>
      <c r="G1414" s="66" t="n">
        <v>-60.546935</v>
      </c>
      <c r="H1414" s="67" t="n">
        <f aca="false">E1414+IF(D1414="Long",1,-1)*G1414</f>
        <v>11484.496935</v>
      </c>
      <c r="I1414" s="68" t="n">
        <f aca="false">Assumptions!$B$58</f>
        <v>5.35750011455817</v>
      </c>
      <c r="J1414" s="68" t="n">
        <f aca="false">INDEX(Yearly!$L$5:$L$22,MATCH(C1414,Yearly!$A$5:$A$22,0))</f>
        <v>0.589816526373376</v>
      </c>
      <c r="K1414" s="68" t="n">
        <f aca="false">G1414-I1414-J1414</f>
        <v>-66.4942516409316</v>
      </c>
      <c r="L1414" s="69" t="n">
        <f aca="false">(I1414+J1414)/Assumptions!$B$8</f>
        <v>0.000262239505838301</v>
      </c>
      <c r="M1414" s="70" t="n">
        <f aca="false">F1414-L1414</f>
        <v>-0.0055622395058383</v>
      </c>
      <c r="N1414" s="71" t="n">
        <f aca="false">G1414*Assumptions!$B$7</f>
        <v>-476201.643775</v>
      </c>
      <c r="O1414" s="71" t="n">
        <f aca="false">K1414*Assumptions!$B$7</f>
        <v>-522977.289155927</v>
      </c>
      <c r="P1414" s="68" t="n">
        <f aca="false">P1413+G1414</f>
        <v>22316.44204</v>
      </c>
      <c r="Q1414" s="68" t="n">
        <f aca="false">MAX(Q1413,P1414)</f>
        <v>22677.13438</v>
      </c>
      <c r="R1414" s="68" t="n">
        <f aca="false">Q1414-P1414</f>
        <v>360.692340000001</v>
      </c>
      <c r="S1414" s="68" t="n">
        <f aca="false">S1413+K1414</f>
        <v>13996.0969079596</v>
      </c>
      <c r="T1414" s="68" t="n">
        <f aca="false">MAX(T1413,S1414)</f>
        <v>14454.0962464927</v>
      </c>
      <c r="U1414" s="68" t="n">
        <f aca="false">T1414-S1414</f>
        <v>457.9993385331</v>
      </c>
      <c r="V1414" s="70" t="n">
        <f aca="false">V1413+F1414</f>
        <v>3.18290000000001</v>
      </c>
      <c r="W1414" s="70" t="n">
        <f aca="false">MAX(W1413,V1414)</f>
        <v>3.21430000000001</v>
      </c>
      <c r="X1414" s="70" t="n">
        <f aca="false">W1414-V1414</f>
        <v>0.0314000000000005</v>
      </c>
      <c r="Y1414" s="70" t="n">
        <f aca="false">Y1413+M1414</f>
        <v>2.81602476406357</v>
      </c>
      <c r="Z1414" s="70" t="n">
        <f aca="false">MAX(Z1413,Y1414)</f>
        <v>2.85083387763947</v>
      </c>
      <c r="AA1414" s="70" t="n">
        <f aca="false">Z1414-Y1414</f>
        <v>0.0348091135758977</v>
      </c>
      <c r="AB1414" s="72" t="n">
        <f aca="false">AB1413*(1+F1414)</f>
        <v>19.7198697297056</v>
      </c>
      <c r="AC1414" s="73" t="n">
        <f aca="false">MAX(AC1413,AB1414)</f>
        <v>20.3544994743362</v>
      </c>
      <c r="AD1414" s="70" t="n">
        <f aca="false">1-AB1414/AC1414</f>
        <v>0.0311788430578114</v>
      </c>
      <c r="AE1414" s="73" t="n">
        <f aca="false">AE1413*(1+M1414)</f>
        <v>13.673145980059</v>
      </c>
      <c r="AF1414" s="73" t="n">
        <f aca="false">MAX(AF1413,AE1414)</f>
        <v>14.1706706067421</v>
      </c>
      <c r="AG1414" s="70" t="n">
        <f aca="false">1-AE1414/AF1414</f>
        <v>0.0351094623882053</v>
      </c>
      <c r="AH1414" s="74" t="n">
        <f aca="false">IF(R1414&gt;0,AH1413+1,0)</f>
        <v>13</v>
      </c>
      <c r="AI1414" s="74" t="n">
        <f aca="false">IF(U1414&gt;0,AI1413+1,0)</f>
        <v>57</v>
      </c>
      <c r="AJ1414" s="74" t="n">
        <f aca="false">IF(G1414&gt;0,AJ1413+1,0)</f>
        <v>0</v>
      </c>
      <c r="AK1414" s="74" t="n">
        <f aca="false">IF(G1414&lt;=0,AK1413+1,0)</f>
        <v>1</v>
      </c>
      <c r="AL1414" s="74" t="n">
        <f aca="false">IF(K1414&gt;0,AL1413+1,0)</f>
        <v>0</v>
      </c>
      <c r="AM1414" s="74" t="n">
        <f aca="false">IF(K1414&lt;=0,AM1413+1,0)</f>
        <v>1</v>
      </c>
    </row>
    <row r="1415" customFormat="false" ht="15" hidden="false" customHeight="false" outlineLevel="0" collapsed="false">
      <c r="A1415" s="61" t="n">
        <v>1414</v>
      </c>
      <c r="B1415" s="62" t="n">
        <v>44089.4270833333</v>
      </c>
      <c r="C1415" s="63" t="n">
        <f aca="false">YEAR(B1415)</f>
        <v>2020</v>
      </c>
      <c r="D1415" s="32" t="s">
        <v>277</v>
      </c>
      <c r="E1415" s="64" t="n">
        <v>11484.95</v>
      </c>
      <c r="F1415" s="65" t="n">
        <v>-0.0004</v>
      </c>
      <c r="G1415" s="66" t="n">
        <v>-4.59398</v>
      </c>
      <c r="H1415" s="67" t="n">
        <f aca="false">E1415+IF(D1415="Long",1,-1)*G1415</f>
        <v>11480.35602</v>
      </c>
      <c r="I1415" s="68" t="n">
        <f aca="false">Assumptions!$B$58</f>
        <v>5.35750011455817</v>
      </c>
      <c r="J1415" s="68" t="n">
        <f aca="false">INDEX(Yearly!$L$5:$L$22,MATCH(C1415,Yearly!$A$5:$A$22,0))</f>
        <v>0.589816526373376</v>
      </c>
      <c r="K1415" s="68" t="n">
        <f aca="false">G1415-I1415-J1415</f>
        <v>-10.5412966409315</v>
      </c>
      <c r="L1415" s="69" t="n">
        <f aca="false">(I1415+J1415)/Assumptions!$B$8</f>
        <v>0.000262239505838301</v>
      </c>
      <c r="M1415" s="70" t="n">
        <f aca="false">F1415-L1415</f>
        <v>-0.000662239505838301</v>
      </c>
      <c r="N1415" s="71" t="n">
        <f aca="false">G1415*Assumptions!$B$7</f>
        <v>-36131.6527</v>
      </c>
      <c r="O1415" s="71" t="n">
        <f aca="false">K1415*Assumptions!$B$7</f>
        <v>-82907.2980809266</v>
      </c>
      <c r="P1415" s="68" t="n">
        <f aca="false">P1414+G1415</f>
        <v>22311.84806</v>
      </c>
      <c r="Q1415" s="68" t="n">
        <f aca="false">MAX(Q1414,P1415)</f>
        <v>22677.13438</v>
      </c>
      <c r="R1415" s="68" t="n">
        <f aca="false">Q1415-P1415</f>
        <v>365.286320000003</v>
      </c>
      <c r="S1415" s="68" t="n">
        <f aca="false">S1414+K1415</f>
        <v>13985.5556113186</v>
      </c>
      <c r="T1415" s="68" t="n">
        <f aca="false">MAX(T1414,S1415)</f>
        <v>14454.0962464927</v>
      </c>
      <c r="U1415" s="68" t="n">
        <f aca="false">T1415-S1415</f>
        <v>468.540635174031</v>
      </c>
      <c r="V1415" s="70" t="n">
        <f aca="false">V1414+F1415</f>
        <v>3.18250000000001</v>
      </c>
      <c r="W1415" s="70" t="n">
        <f aca="false">MAX(W1414,V1415)</f>
        <v>3.21430000000001</v>
      </c>
      <c r="X1415" s="70" t="n">
        <f aca="false">W1415-V1415</f>
        <v>0.0318000000000005</v>
      </c>
      <c r="Y1415" s="70" t="n">
        <f aca="false">Y1414+M1415</f>
        <v>2.81536252455773</v>
      </c>
      <c r="Z1415" s="70" t="n">
        <f aca="false">MAX(Z1414,Y1415)</f>
        <v>2.85083387763947</v>
      </c>
      <c r="AA1415" s="70" t="n">
        <f aca="false">Z1415-Y1415</f>
        <v>0.0354713530817361</v>
      </c>
      <c r="AB1415" s="72" t="n">
        <f aca="false">AB1414*(1+F1415)</f>
        <v>19.7119817818137</v>
      </c>
      <c r="AC1415" s="73" t="n">
        <f aca="false">MAX(AC1414,AB1415)</f>
        <v>20.3544994743362</v>
      </c>
      <c r="AD1415" s="70" t="n">
        <f aca="false">1-AB1415/AC1415</f>
        <v>0.0315663715205882</v>
      </c>
      <c r="AE1415" s="73" t="n">
        <f aca="false">AE1414*(1+M1415)</f>
        <v>13.664091082622</v>
      </c>
      <c r="AF1415" s="73" t="n">
        <f aca="false">MAX(AF1414,AE1415)</f>
        <v>14.1706706067421</v>
      </c>
      <c r="AG1415" s="70" t="n">
        <f aca="false">1-AE1415/AF1415</f>
        <v>0.0357484510210214</v>
      </c>
      <c r="AH1415" s="74" t="n">
        <f aca="false">IF(R1415&gt;0,AH1414+1,0)</f>
        <v>14</v>
      </c>
      <c r="AI1415" s="74" t="n">
        <f aca="false">IF(U1415&gt;0,AI1414+1,0)</f>
        <v>58</v>
      </c>
      <c r="AJ1415" s="74" t="n">
        <f aca="false">IF(G1415&gt;0,AJ1414+1,0)</f>
        <v>0</v>
      </c>
      <c r="AK1415" s="74" t="n">
        <f aca="false">IF(G1415&lt;=0,AK1414+1,0)</f>
        <v>2</v>
      </c>
      <c r="AL1415" s="74" t="n">
        <f aca="false">IF(K1415&gt;0,AL1414+1,0)</f>
        <v>0</v>
      </c>
      <c r="AM1415" s="74" t="n">
        <f aca="false">IF(K1415&lt;=0,AM1414+1,0)</f>
        <v>2</v>
      </c>
    </row>
    <row r="1416" customFormat="false" ht="15" hidden="false" customHeight="false" outlineLevel="0" collapsed="false">
      <c r="A1416" s="61" t="n">
        <v>1415</v>
      </c>
      <c r="B1416" s="62" t="n">
        <v>44092.6145833333</v>
      </c>
      <c r="C1416" s="63" t="n">
        <f aca="false">YEAR(B1416)</f>
        <v>2020</v>
      </c>
      <c r="D1416" s="32" t="s">
        <v>276</v>
      </c>
      <c r="E1416" s="64" t="n">
        <v>11479.8</v>
      </c>
      <c r="F1416" s="65" t="n">
        <v>0.0281</v>
      </c>
      <c r="G1416" s="66" t="n">
        <v>322.58238</v>
      </c>
      <c r="H1416" s="67" t="n">
        <f aca="false">E1416+IF(D1416="Long",1,-1)*G1416</f>
        <v>11157.21762</v>
      </c>
      <c r="I1416" s="68" t="n">
        <f aca="false">Assumptions!$B$58</f>
        <v>5.35750011455817</v>
      </c>
      <c r="J1416" s="68" t="n">
        <f aca="false">INDEX(Yearly!$L$5:$L$22,MATCH(C1416,Yearly!$A$5:$A$22,0))</f>
        <v>0.589816526373376</v>
      </c>
      <c r="K1416" s="68" t="n">
        <f aca="false">G1416-I1416-J1416</f>
        <v>316.635063359068</v>
      </c>
      <c r="L1416" s="69" t="n">
        <f aca="false">(I1416+J1416)/Assumptions!$B$8</f>
        <v>0.000262239505838301</v>
      </c>
      <c r="M1416" s="70" t="n">
        <f aca="false">F1416-L1416</f>
        <v>0.0278377604941617</v>
      </c>
      <c r="N1416" s="71" t="n">
        <f aca="false">G1416*Assumptions!$B$7</f>
        <v>2537110.4187</v>
      </c>
      <c r="O1416" s="71" t="n">
        <f aca="false">K1416*Assumptions!$B$7</f>
        <v>2490334.77331907</v>
      </c>
      <c r="P1416" s="68" t="n">
        <f aca="false">P1415+G1416</f>
        <v>22634.43044</v>
      </c>
      <c r="Q1416" s="68" t="n">
        <f aca="false">MAX(Q1415,P1416)</f>
        <v>22677.13438</v>
      </c>
      <c r="R1416" s="68" t="n">
        <f aca="false">Q1416-P1416</f>
        <v>42.7039400000031</v>
      </c>
      <c r="S1416" s="68" t="n">
        <f aca="false">S1415+K1416</f>
        <v>14302.1906746777</v>
      </c>
      <c r="T1416" s="68" t="n">
        <f aca="false">MAX(T1415,S1416)</f>
        <v>14454.0962464927</v>
      </c>
      <c r="U1416" s="68" t="n">
        <f aca="false">T1416-S1416</f>
        <v>151.905571814963</v>
      </c>
      <c r="V1416" s="70" t="n">
        <f aca="false">V1415+F1416</f>
        <v>3.21060000000001</v>
      </c>
      <c r="W1416" s="70" t="n">
        <f aca="false">MAX(W1415,V1416)</f>
        <v>3.21430000000001</v>
      </c>
      <c r="X1416" s="70" t="n">
        <f aca="false">W1416-V1416</f>
        <v>0.0037000000000007</v>
      </c>
      <c r="Y1416" s="70" t="n">
        <f aca="false">Y1415+M1416</f>
        <v>2.8432002850519</v>
      </c>
      <c r="Z1416" s="70" t="n">
        <f aca="false">MAX(Z1415,Y1416)</f>
        <v>2.85083387763947</v>
      </c>
      <c r="AA1416" s="70" t="n">
        <f aca="false">Z1416-Y1416</f>
        <v>0.00763359258757435</v>
      </c>
      <c r="AB1416" s="72" t="n">
        <f aca="false">AB1415*(1+F1416)</f>
        <v>20.2658884698826</v>
      </c>
      <c r="AC1416" s="73" t="n">
        <f aca="false">MAX(AC1415,AB1416)</f>
        <v>20.3544994743362</v>
      </c>
      <c r="AD1416" s="70" t="n">
        <f aca="false">1-AB1416/AC1416</f>
        <v>0.00435338656031681</v>
      </c>
      <c r="AE1416" s="73" t="n">
        <f aca="false">AE1415*(1+M1416)</f>
        <v>14.0444687775504</v>
      </c>
      <c r="AF1416" s="73" t="n">
        <f aca="false">MAX(AF1415,AE1416)</f>
        <v>14.1706706067421</v>
      </c>
      <c r="AG1416" s="70" t="n">
        <f aca="false">1-AE1416/AF1416</f>
        <v>0.00890584734442024</v>
      </c>
      <c r="AH1416" s="74" t="n">
        <f aca="false">IF(R1416&gt;0,AH1415+1,0)</f>
        <v>15</v>
      </c>
      <c r="AI1416" s="74" t="n">
        <f aca="false">IF(U1416&gt;0,AI1415+1,0)</f>
        <v>59</v>
      </c>
      <c r="AJ1416" s="74" t="n">
        <f aca="false">IF(G1416&gt;0,AJ1415+1,0)</f>
        <v>1</v>
      </c>
      <c r="AK1416" s="74" t="n">
        <f aca="false">IF(G1416&lt;=0,AK1415+1,0)</f>
        <v>0</v>
      </c>
      <c r="AL1416" s="74" t="n">
        <f aca="false">IF(K1416&gt;0,AL1415+1,0)</f>
        <v>1</v>
      </c>
      <c r="AM1416" s="74" t="n">
        <f aca="false">IF(K1416&lt;=0,AM1415+1,0)</f>
        <v>0</v>
      </c>
    </row>
    <row r="1417" customFormat="false" ht="15" hidden="false" customHeight="false" outlineLevel="0" collapsed="false">
      <c r="A1417" s="61" t="n">
        <v>1416</v>
      </c>
      <c r="B1417" s="62" t="n">
        <v>44102.40625</v>
      </c>
      <c r="C1417" s="63" t="n">
        <f aca="false">YEAR(B1417)</f>
        <v>2020</v>
      </c>
      <c r="D1417" s="32" t="s">
        <v>277</v>
      </c>
      <c r="E1417" s="64" t="n">
        <v>11157.7</v>
      </c>
      <c r="F1417" s="65" t="n">
        <v>0.0622</v>
      </c>
      <c r="G1417" s="66" t="n">
        <v>694.00894</v>
      </c>
      <c r="H1417" s="67" t="n">
        <f aca="false">E1417+IF(D1417="Long",1,-1)*G1417</f>
        <v>11851.70894</v>
      </c>
      <c r="I1417" s="68" t="n">
        <f aca="false">Assumptions!$B$58</f>
        <v>5.35750011455817</v>
      </c>
      <c r="J1417" s="68" t="n">
        <f aca="false">INDEX(Yearly!$L$5:$L$22,MATCH(C1417,Yearly!$A$5:$A$22,0))</f>
        <v>0.589816526373376</v>
      </c>
      <c r="K1417" s="68" t="n">
        <f aca="false">G1417-I1417-J1417</f>
        <v>688.061623359068</v>
      </c>
      <c r="L1417" s="69" t="n">
        <f aca="false">(I1417+J1417)/Assumptions!$B$8</f>
        <v>0.000262239505838301</v>
      </c>
      <c r="M1417" s="70" t="n">
        <f aca="false">F1417-L1417</f>
        <v>0.0619377604941617</v>
      </c>
      <c r="N1417" s="71" t="n">
        <f aca="false">G1417*Assumptions!$B$7</f>
        <v>5458380.3131</v>
      </c>
      <c r="O1417" s="71" t="n">
        <f aca="false">K1417*Assumptions!$B$7</f>
        <v>5411604.66771907</v>
      </c>
      <c r="P1417" s="68" t="n">
        <f aca="false">P1416+G1417</f>
        <v>23328.43938</v>
      </c>
      <c r="Q1417" s="68" t="n">
        <f aca="false">MAX(Q1416,P1417)</f>
        <v>23328.43938</v>
      </c>
      <c r="R1417" s="68" t="n">
        <f aca="false">Q1417-P1417</f>
        <v>0</v>
      </c>
      <c r="S1417" s="68" t="n">
        <f aca="false">S1416+K1417</f>
        <v>14990.2522980368</v>
      </c>
      <c r="T1417" s="68" t="n">
        <f aca="false">MAX(T1416,S1417)</f>
        <v>14990.2522980368</v>
      </c>
      <c r="U1417" s="68" t="n">
        <f aca="false">T1417-S1417</f>
        <v>0</v>
      </c>
      <c r="V1417" s="70" t="n">
        <f aca="false">V1416+F1417</f>
        <v>3.27280000000001</v>
      </c>
      <c r="W1417" s="70" t="n">
        <f aca="false">MAX(W1416,V1417)</f>
        <v>3.27280000000001</v>
      </c>
      <c r="X1417" s="70" t="n">
        <f aca="false">W1417-V1417</f>
        <v>0</v>
      </c>
      <c r="Y1417" s="70" t="n">
        <f aca="false">Y1416+M1417</f>
        <v>2.90513804554606</v>
      </c>
      <c r="Z1417" s="70" t="n">
        <f aca="false">MAX(Z1416,Y1417)</f>
        <v>2.90513804554606</v>
      </c>
      <c r="AA1417" s="70" t="n">
        <f aca="false">Z1417-Y1417</f>
        <v>0</v>
      </c>
      <c r="AB1417" s="72" t="n">
        <f aca="false">AB1416*(1+F1417)</f>
        <v>21.5264267327093</v>
      </c>
      <c r="AC1417" s="73" t="n">
        <f aca="false">MAX(AC1416,AB1417)</f>
        <v>21.5264267327093</v>
      </c>
      <c r="AD1417" s="70" t="n">
        <f aca="false">1-AB1417/AC1417</f>
        <v>0</v>
      </c>
      <c r="AE1417" s="73" t="n">
        <f aca="false">AE1416*(1+M1417)</f>
        <v>14.914351720962</v>
      </c>
      <c r="AF1417" s="73" t="n">
        <f aca="false">MAX(AF1416,AE1417)</f>
        <v>14.914351720962</v>
      </c>
      <c r="AG1417" s="70" t="n">
        <f aca="false">1-AE1417/AF1417</f>
        <v>0</v>
      </c>
      <c r="AH1417" s="74" t="n">
        <f aca="false">IF(R1417&gt;0,AH1416+1,0)</f>
        <v>0</v>
      </c>
      <c r="AI1417" s="74" t="n">
        <f aca="false">IF(U1417&gt;0,AI1416+1,0)</f>
        <v>0</v>
      </c>
      <c r="AJ1417" s="74" t="n">
        <f aca="false">IF(G1417&gt;0,AJ1416+1,0)</f>
        <v>2</v>
      </c>
      <c r="AK1417" s="74" t="n">
        <f aca="false">IF(G1417&lt;=0,AK1416+1,0)</f>
        <v>0</v>
      </c>
      <c r="AL1417" s="74" t="n">
        <f aca="false">IF(K1417&gt;0,AL1416+1,0)</f>
        <v>2</v>
      </c>
      <c r="AM1417" s="74" t="n">
        <f aca="false">IF(K1417&lt;=0,AM1416+1,0)</f>
        <v>0</v>
      </c>
    </row>
    <row r="1418" customFormat="false" ht="15" hidden="false" customHeight="false" outlineLevel="0" collapsed="false">
      <c r="A1418" s="61" t="n">
        <v>1417</v>
      </c>
      <c r="B1418" s="62" t="n">
        <v>44118.4270833333</v>
      </c>
      <c r="C1418" s="63" t="n">
        <f aca="false">YEAR(B1418)</f>
        <v>2020</v>
      </c>
      <c r="D1418" s="32" t="s">
        <v>276</v>
      </c>
      <c r="E1418" s="64" t="n">
        <v>11851.3</v>
      </c>
      <c r="F1418" s="65" t="n">
        <v>-0.0068</v>
      </c>
      <c r="G1418" s="66" t="n">
        <v>-80.58884</v>
      </c>
      <c r="H1418" s="67" t="n">
        <f aca="false">E1418+IF(D1418="Long",1,-1)*G1418</f>
        <v>11931.88884</v>
      </c>
      <c r="I1418" s="68" t="n">
        <f aca="false">Assumptions!$B$58</f>
        <v>5.35750011455817</v>
      </c>
      <c r="J1418" s="68" t="n">
        <f aca="false">INDEX(Yearly!$L$5:$L$22,MATCH(C1418,Yearly!$A$5:$A$22,0))</f>
        <v>0.589816526373376</v>
      </c>
      <c r="K1418" s="68" t="n">
        <f aca="false">G1418-I1418-J1418</f>
        <v>-86.5361566409316</v>
      </c>
      <c r="L1418" s="69" t="n">
        <f aca="false">(I1418+J1418)/Assumptions!$B$8</f>
        <v>0.000262239505838301</v>
      </c>
      <c r="M1418" s="70" t="n">
        <f aca="false">F1418-L1418</f>
        <v>-0.0070622395058383</v>
      </c>
      <c r="N1418" s="71" t="n">
        <f aca="false">G1418*Assumptions!$B$7</f>
        <v>-633831.2266</v>
      </c>
      <c r="O1418" s="71" t="n">
        <f aca="false">K1418*Assumptions!$B$7</f>
        <v>-680606.871980927</v>
      </c>
      <c r="P1418" s="68" t="n">
        <f aca="false">P1417+G1418</f>
        <v>23247.85054</v>
      </c>
      <c r="Q1418" s="68" t="n">
        <f aca="false">MAX(Q1417,P1418)</f>
        <v>23328.43938</v>
      </c>
      <c r="R1418" s="68" t="n">
        <f aca="false">Q1418-P1418</f>
        <v>80.5888400000004</v>
      </c>
      <c r="S1418" s="68" t="n">
        <f aca="false">S1417+K1418</f>
        <v>14903.7161413958</v>
      </c>
      <c r="T1418" s="68" t="n">
        <f aca="false">MAX(T1417,S1418)</f>
        <v>14990.2522980368</v>
      </c>
      <c r="U1418" s="68" t="n">
        <f aca="false">T1418-S1418</f>
        <v>86.536156640932</v>
      </c>
      <c r="V1418" s="70" t="n">
        <f aca="false">V1417+F1418</f>
        <v>3.26600000000001</v>
      </c>
      <c r="W1418" s="70" t="n">
        <f aca="false">MAX(W1417,V1418)</f>
        <v>3.27280000000001</v>
      </c>
      <c r="X1418" s="70" t="n">
        <f aca="false">W1418-V1418</f>
        <v>0.00680000000000014</v>
      </c>
      <c r="Y1418" s="70" t="n">
        <f aca="false">Y1417+M1418</f>
        <v>2.89807580604022</v>
      </c>
      <c r="Z1418" s="70" t="n">
        <f aca="false">MAX(Z1417,Y1418)</f>
        <v>2.90513804554606</v>
      </c>
      <c r="AA1418" s="70" t="n">
        <f aca="false">Z1418-Y1418</f>
        <v>0.00706223950583818</v>
      </c>
      <c r="AB1418" s="72" t="n">
        <f aca="false">AB1417*(1+F1418)</f>
        <v>21.3800470309269</v>
      </c>
      <c r="AC1418" s="73" t="n">
        <f aca="false">MAX(AC1417,AB1418)</f>
        <v>21.5264267327093</v>
      </c>
      <c r="AD1418" s="70" t="n">
        <f aca="false">1-AB1418/AC1418</f>
        <v>0.00680000000000014</v>
      </c>
      <c r="AE1418" s="73" t="n">
        <f aca="false">AE1417*(1+M1418)</f>
        <v>14.8090229970343</v>
      </c>
      <c r="AF1418" s="73" t="n">
        <f aca="false">MAX(AF1417,AE1418)</f>
        <v>14.914351720962</v>
      </c>
      <c r="AG1418" s="70" t="n">
        <f aca="false">1-AE1418/AF1418</f>
        <v>0.00706223950583818</v>
      </c>
      <c r="AH1418" s="74" t="n">
        <f aca="false">IF(R1418&gt;0,AH1417+1,0)</f>
        <v>1</v>
      </c>
      <c r="AI1418" s="74" t="n">
        <f aca="false">IF(U1418&gt;0,AI1417+1,0)</f>
        <v>1</v>
      </c>
      <c r="AJ1418" s="74" t="n">
        <f aca="false">IF(G1418&gt;0,AJ1417+1,0)</f>
        <v>0</v>
      </c>
      <c r="AK1418" s="74" t="n">
        <f aca="false">IF(G1418&lt;=0,AK1417+1,0)</f>
        <v>1</v>
      </c>
      <c r="AL1418" s="74" t="n">
        <f aca="false">IF(K1418&gt;0,AL1417+1,0)</f>
        <v>0</v>
      </c>
      <c r="AM1418" s="74" t="n">
        <f aca="false">IF(K1418&lt;=0,AM1417+1,0)</f>
        <v>1</v>
      </c>
    </row>
    <row r="1419" customFormat="false" ht="15" hidden="false" customHeight="false" outlineLevel="0" collapsed="false">
      <c r="A1419" s="61" t="n">
        <v>1418</v>
      </c>
      <c r="B1419" s="62" t="n">
        <v>44118.6145833333</v>
      </c>
      <c r="C1419" s="63" t="n">
        <f aca="false">YEAR(B1419)</f>
        <v>2020</v>
      </c>
      <c r="D1419" s="32" t="s">
        <v>277</v>
      </c>
      <c r="E1419" s="64" t="n">
        <v>11932.3</v>
      </c>
      <c r="F1419" s="65" t="n">
        <v>-0.007</v>
      </c>
      <c r="G1419" s="66" t="n">
        <v>-83.5261</v>
      </c>
      <c r="H1419" s="67" t="n">
        <f aca="false">E1419+IF(D1419="Long",1,-1)*G1419</f>
        <v>11848.7739</v>
      </c>
      <c r="I1419" s="68" t="n">
        <f aca="false">Assumptions!$B$58</f>
        <v>5.35750011455817</v>
      </c>
      <c r="J1419" s="68" t="n">
        <f aca="false">INDEX(Yearly!$L$5:$L$22,MATCH(C1419,Yearly!$A$5:$A$22,0))</f>
        <v>0.589816526373376</v>
      </c>
      <c r="K1419" s="68" t="n">
        <f aca="false">G1419-I1419-J1419</f>
        <v>-89.4734166409316</v>
      </c>
      <c r="L1419" s="69" t="n">
        <f aca="false">(I1419+J1419)/Assumptions!$B$8</f>
        <v>0.000262239505838301</v>
      </c>
      <c r="M1419" s="70" t="n">
        <f aca="false">F1419-L1419</f>
        <v>-0.0072622395058383</v>
      </c>
      <c r="N1419" s="71" t="n">
        <f aca="false">G1419*Assumptions!$B$7</f>
        <v>-656932.7765</v>
      </c>
      <c r="O1419" s="71" t="n">
        <f aca="false">K1419*Assumptions!$B$7</f>
        <v>-703708.421880927</v>
      </c>
      <c r="P1419" s="68" t="n">
        <f aca="false">P1418+G1419</f>
        <v>23164.32444</v>
      </c>
      <c r="Q1419" s="68" t="n">
        <f aca="false">MAX(Q1418,P1419)</f>
        <v>23328.43938</v>
      </c>
      <c r="R1419" s="68" t="n">
        <f aca="false">Q1419-P1419</f>
        <v>164.114939999999</v>
      </c>
      <c r="S1419" s="68" t="n">
        <f aca="false">S1418+K1419</f>
        <v>14814.2427247549</v>
      </c>
      <c r="T1419" s="68" t="n">
        <f aca="false">MAX(T1418,S1419)</f>
        <v>14990.2522980368</v>
      </c>
      <c r="U1419" s="68" t="n">
        <f aca="false">T1419-S1419</f>
        <v>176.009573281863</v>
      </c>
      <c r="V1419" s="70" t="n">
        <f aca="false">V1418+F1419</f>
        <v>3.25900000000001</v>
      </c>
      <c r="W1419" s="70" t="n">
        <f aca="false">MAX(W1418,V1419)</f>
        <v>3.27280000000001</v>
      </c>
      <c r="X1419" s="70" t="n">
        <f aca="false">W1419-V1419</f>
        <v>0.0138000000000003</v>
      </c>
      <c r="Y1419" s="70" t="n">
        <f aca="false">Y1418+M1419</f>
        <v>2.89081356653438</v>
      </c>
      <c r="Z1419" s="70" t="n">
        <f aca="false">MAX(Z1418,Y1419)</f>
        <v>2.90513804554606</v>
      </c>
      <c r="AA1419" s="70" t="n">
        <f aca="false">Z1419-Y1419</f>
        <v>0.0143244790116763</v>
      </c>
      <c r="AB1419" s="72" t="n">
        <f aca="false">AB1418*(1+F1419)</f>
        <v>21.2303867017104</v>
      </c>
      <c r="AC1419" s="73" t="n">
        <f aca="false">MAX(AC1418,AB1419)</f>
        <v>21.5264267327093</v>
      </c>
      <c r="AD1419" s="70" t="n">
        <f aca="false">1-AB1419/AC1419</f>
        <v>0.0137524000000001</v>
      </c>
      <c r="AE1419" s="73" t="n">
        <f aca="false">AE1418*(1+M1419)</f>
        <v>14.7014763251824</v>
      </c>
      <c r="AF1419" s="73" t="n">
        <f aca="false">MAX(AF1418,AE1419)</f>
        <v>14.914351720962</v>
      </c>
      <c r="AG1419" s="70" t="n">
        <f aca="false">1-AE1419/AF1419</f>
        <v>0.0142731913369375</v>
      </c>
      <c r="AH1419" s="74" t="n">
        <f aca="false">IF(R1419&gt;0,AH1418+1,0)</f>
        <v>2</v>
      </c>
      <c r="AI1419" s="74" t="n">
        <f aca="false">IF(U1419&gt;0,AI1418+1,0)</f>
        <v>2</v>
      </c>
      <c r="AJ1419" s="74" t="n">
        <f aca="false">IF(G1419&gt;0,AJ1418+1,0)</f>
        <v>0</v>
      </c>
      <c r="AK1419" s="74" t="n">
        <f aca="false">IF(G1419&lt;=0,AK1418+1,0)</f>
        <v>2</v>
      </c>
      <c r="AL1419" s="74" t="n">
        <f aca="false">IF(K1419&gt;0,AL1418+1,0)</f>
        <v>0</v>
      </c>
      <c r="AM1419" s="74" t="n">
        <f aca="false">IF(K1419&lt;=0,AM1418+1,0)</f>
        <v>2</v>
      </c>
    </row>
    <row r="1420" customFormat="false" ht="15" hidden="false" customHeight="false" outlineLevel="0" collapsed="false">
      <c r="A1420" s="61" t="n">
        <v>1419</v>
      </c>
      <c r="B1420" s="62" t="n">
        <v>44119.5520833333</v>
      </c>
      <c r="C1420" s="63" t="n">
        <f aca="false">YEAR(B1420)</f>
        <v>2020</v>
      </c>
      <c r="D1420" s="32" t="s">
        <v>276</v>
      </c>
      <c r="E1420" s="64" t="n">
        <v>11849.15</v>
      </c>
      <c r="F1420" s="65" t="n">
        <v>0.0005</v>
      </c>
      <c r="G1420" s="66" t="n">
        <v>5.924575</v>
      </c>
      <c r="H1420" s="67" t="n">
        <f aca="false">E1420+IF(D1420="Long",1,-1)*G1420</f>
        <v>11843.225425</v>
      </c>
      <c r="I1420" s="68" t="n">
        <f aca="false">Assumptions!$B$58</f>
        <v>5.35750011455817</v>
      </c>
      <c r="J1420" s="68" t="n">
        <f aca="false">INDEX(Yearly!$L$5:$L$22,MATCH(C1420,Yearly!$A$5:$A$22,0))</f>
        <v>0.589816526373376</v>
      </c>
      <c r="K1420" s="68" t="n">
        <f aca="false">G1420-I1420-J1420</f>
        <v>-0.0227416409315446</v>
      </c>
      <c r="L1420" s="69" t="n">
        <f aca="false">(I1420+J1420)/Assumptions!$B$8</f>
        <v>0.000262239505838301</v>
      </c>
      <c r="M1420" s="70" t="n">
        <f aca="false">F1420-L1420</f>
        <v>0.000237760494161699</v>
      </c>
      <c r="N1420" s="71" t="n">
        <f aca="false">G1420*Assumptions!$B$7</f>
        <v>46596.782375</v>
      </c>
      <c r="O1420" s="71" t="n">
        <f aca="false">K1420*Assumptions!$B$7</f>
        <v>-178.863005926598</v>
      </c>
      <c r="P1420" s="68" t="n">
        <f aca="false">P1419+G1420</f>
        <v>23170.249015</v>
      </c>
      <c r="Q1420" s="68" t="n">
        <f aca="false">MAX(Q1419,P1420)</f>
        <v>23328.43938</v>
      </c>
      <c r="R1420" s="68" t="n">
        <f aca="false">Q1420-P1420</f>
        <v>158.190364999999</v>
      </c>
      <c r="S1420" s="68" t="n">
        <f aca="false">S1419+K1420</f>
        <v>14814.219983114</v>
      </c>
      <c r="T1420" s="68" t="n">
        <f aca="false">MAX(T1419,S1420)</f>
        <v>14990.2522980368</v>
      </c>
      <c r="U1420" s="68" t="n">
        <f aca="false">T1420-S1420</f>
        <v>176.032314922793</v>
      </c>
      <c r="V1420" s="70" t="n">
        <f aca="false">V1419+F1420</f>
        <v>3.25950000000001</v>
      </c>
      <c r="W1420" s="70" t="n">
        <f aca="false">MAX(W1419,V1420)</f>
        <v>3.27280000000001</v>
      </c>
      <c r="X1420" s="70" t="n">
        <f aca="false">W1420-V1420</f>
        <v>0.0133000000000001</v>
      </c>
      <c r="Y1420" s="70" t="n">
        <f aca="false">Y1419+M1420</f>
        <v>2.89105132702854</v>
      </c>
      <c r="Z1420" s="70" t="n">
        <f aca="false">MAX(Z1419,Y1420)</f>
        <v>2.90513804554606</v>
      </c>
      <c r="AA1420" s="70" t="n">
        <f aca="false">Z1420-Y1420</f>
        <v>0.0140867185175146</v>
      </c>
      <c r="AB1420" s="72" t="n">
        <f aca="false">AB1419*(1+F1420)</f>
        <v>21.2410018950613</v>
      </c>
      <c r="AC1420" s="73" t="n">
        <f aca="false">MAX(AC1419,AB1420)</f>
        <v>21.5264267327093</v>
      </c>
      <c r="AD1420" s="70" t="n">
        <f aca="false">1-AB1420/AC1420</f>
        <v>0.0132592762000001</v>
      </c>
      <c r="AE1420" s="73" t="n">
        <f aca="false">AE1419*(1+M1420)</f>
        <v>14.7049717554584</v>
      </c>
      <c r="AF1420" s="73" t="n">
        <f aca="false">MAX(AF1419,AE1420)</f>
        <v>14.914351720962</v>
      </c>
      <c r="AG1420" s="70" t="n">
        <f aca="false">1-AE1420/AF1420</f>
        <v>0.0140388244438013</v>
      </c>
      <c r="AH1420" s="74" t="n">
        <f aca="false">IF(R1420&gt;0,AH1419+1,0)</f>
        <v>3</v>
      </c>
      <c r="AI1420" s="74" t="n">
        <f aca="false">IF(U1420&gt;0,AI1419+1,0)</f>
        <v>3</v>
      </c>
      <c r="AJ1420" s="74" t="n">
        <f aca="false">IF(G1420&gt;0,AJ1419+1,0)</f>
        <v>1</v>
      </c>
      <c r="AK1420" s="74" t="n">
        <f aca="false">IF(G1420&lt;=0,AK1419+1,0)</f>
        <v>0</v>
      </c>
      <c r="AL1420" s="74" t="n">
        <f aca="false">IF(K1420&gt;0,AL1419+1,0)</f>
        <v>0</v>
      </c>
      <c r="AM1420" s="74" t="n">
        <f aca="false">IF(K1420&lt;=0,AM1419+1,0)</f>
        <v>3</v>
      </c>
    </row>
    <row r="1421" customFormat="false" ht="15" hidden="false" customHeight="false" outlineLevel="0" collapsed="false">
      <c r="A1421" s="61" t="n">
        <v>1420</v>
      </c>
      <c r="B1421" s="62" t="n">
        <v>44123.40625</v>
      </c>
      <c r="C1421" s="63" t="n">
        <f aca="false">YEAR(B1421)</f>
        <v>2020</v>
      </c>
      <c r="D1421" s="32" t="s">
        <v>277</v>
      </c>
      <c r="E1421" s="64" t="n">
        <v>11843.35</v>
      </c>
      <c r="F1421" s="65" t="n">
        <v>0.0022</v>
      </c>
      <c r="G1421" s="66" t="n">
        <v>26.05537</v>
      </c>
      <c r="H1421" s="67" t="n">
        <f aca="false">E1421+IF(D1421="Long",1,-1)*G1421</f>
        <v>11869.40537</v>
      </c>
      <c r="I1421" s="68" t="n">
        <f aca="false">Assumptions!$B$58</f>
        <v>5.35750011455817</v>
      </c>
      <c r="J1421" s="68" t="n">
        <f aca="false">INDEX(Yearly!$L$5:$L$22,MATCH(C1421,Yearly!$A$5:$A$22,0))</f>
        <v>0.589816526373376</v>
      </c>
      <c r="K1421" s="68" t="n">
        <f aca="false">G1421-I1421-J1421</f>
        <v>20.1080533590685</v>
      </c>
      <c r="L1421" s="69" t="n">
        <f aca="false">(I1421+J1421)/Assumptions!$B$8</f>
        <v>0.000262239505838301</v>
      </c>
      <c r="M1421" s="70" t="n">
        <f aca="false">F1421-L1421</f>
        <v>0.0019377604941617</v>
      </c>
      <c r="N1421" s="71" t="n">
        <f aca="false">G1421*Assumptions!$B$7</f>
        <v>204925.48505</v>
      </c>
      <c r="O1421" s="71" t="n">
        <f aca="false">K1421*Assumptions!$B$7</f>
        <v>158149.839669073</v>
      </c>
      <c r="P1421" s="68" t="n">
        <f aca="false">P1420+G1421</f>
        <v>23196.304385</v>
      </c>
      <c r="Q1421" s="68" t="n">
        <f aca="false">MAX(Q1420,P1421)</f>
        <v>23328.43938</v>
      </c>
      <c r="R1421" s="68" t="n">
        <f aca="false">Q1421-P1421</f>
        <v>132.134995</v>
      </c>
      <c r="S1421" s="68" t="n">
        <f aca="false">S1420+K1421</f>
        <v>14834.328036473</v>
      </c>
      <c r="T1421" s="68" t="n">
        <f aca="false">MAX(T1420,S1421)</f>
        <v>14990.2522980368</v>
      </c>
      <c r="U1421" s="68" t="n">
        <f aca="false">T1421-S1421</f>
        <v>155.924261563725</v>
      </c>
      <c r="V1421" s="70" t="n">
        <f aca="false">V1420+F1421</f>
        <v>3.26170000000001</v>
      </c>
      <c r="W1421" s="70" t="n">
        <f aca="false">MAX(W1420,V1421)</f>
        <v>3.27280000000001</v>
      </c>
      <c r="X1421" s="70" t="n">
        <f aca="false">W1421-V1421</f>
        <v>0.0110999999999999</v>
      </c>
      <c r="Y1421" s="70" t="n">
        <f aca="false">Y1420+M1421</f>
        <v>2.8929890875227</v>
      </c>
      <c r="Z1421" s="70" t="n">
        <f aca="false">MAX(Z1420,Y1421)</f>
        <v>2.90513804554606</v>
      </c>
      <c r="AA1421" s="70" t="n">
        <f aca="false">Z1421-Y1421</f>
        <v>0.0121489580233529</v>
      </c>
      <c r="AB1421" s="72" t="n">
        <f aca="false">AB1420*(1+F1421)</f>
        <v>21.2877320992304</v>
      </c>
      <c r="AC1421" s="73" t="n">
        <f aca="false">MAX(AC1420,AB1421)</f>
        <v>21.5264267327093</v>
      </c>
      <c r="AD1421" s="70" t="n">
        <f aca="false">1-AB1421/AC1421</f>
        <v>0.0110884466076402</v>
      </c>
      <c r="AE1421" s="73" t="n">
        <f aca="false">AE1420*(1+M1421)</f>
        <v>14.7334664687938</v>
      </c>
      <c r="AF1421" s="73" t="n">
        <f aca="false">MAX(AF1420,AE1421)</f>
        <v>14.914351720962</v>
      </c>
      <c r="AG1421" s="70" t="n">
        <f aca="false">1-AE1421/AF1421</f>
        <v>0.0121282678290314</v>
      </c>
      <c r="AH1421" s="74" t="n">
        <f aca="false">IF(R1421&gt;0,AH1420+1,0)</f>
        <v>4</v>
      </c>
      <c r="AI1421" s="74" t="n">
        <f aca="false">IF(U1421&gt;0,AI1420+1,0)</f>
        <v>4</v>
      </c>
      <c r="AJ1421" s="74" t="n">
        <f aca="false">IF(G1421&gt;0,AJ1420+1,0)</f>
        <v>2</v>
      </c>
      <c r="AK1421" s="74" t="n">
        <f aca="false">IF(G1421&lt;=0,AK1420+1,0)</f>
        <v>0</v>
      </c>
      <c r="AL1421" s="74" t="n">
        <f aca="false">IF(K1421&gt;0,AL1420+1,0)</f>
        <v>1</v>
      </c>
      <c r="AM1421" s="74" t="n">
        <f aca="false">IF(K1421&lt;=0,AM1420+1,0)</f>
        <v>0</v>
      </c>
    </row>
    <row r="1422" customFormat="false" ht="15" hidden="false" customHeight="false" outlineLevel="0" collapsed="false">
      <c r="A1422" s="61" t="n">
        <v>1421</v>
      </c>
      <c r="B1422" s="62" t="n">
        <v>44125.5729166667</v>
      </c>
      <c r="C1422" s="63" t="n">
        <f aca="false">YEAR(B1422)</f>
        <v>2020</v>
      </c>
      <c r="D1422" s="32" t="s">
        <v>276</v>
      </c>
      <c r="E1422" s="64" t="n">
        <v>11869.55</v>
      </c>
      <c r="F1422" s="65" t="n">
        <v>-0.0024</v>
      </c>
      <c r="G1422" s="66" t="n">
        <v>-28.48692</v>
      </c>
      <c r="H1422" s="67" t="n">
        <f aca="false">E1422+IF(D1422="Long",1,-1)*G1422</f>
        <v>11898.03692</v>
      </c>
      <c r="I1422" s="68" t="n">
        <f aca="false">Assumptions!$B$58</f>
        <v>5.35750011455817</v>
      </c>
      <c r="J1422" s="68" t="n">
        <f aca="false">INDEX(Yearly!$L$5:$L$22,MATCH(C1422,Yearly!$A$5:$A$22,0))</f>
        <v>0.589816526373376</v>
      </c>
      <c r="K1422" s="68" t="n">
        <f aca="false">G1422-I1422-J1422</f>
        <v>-34.4342366409315</v>
      </c>
      <c r="L1422" s="69" t="n">
        <f aca="false">(I1422+J1422)/Assumptions!$B$8</f>
        <v>0.000262239505838301</v>
      </c>
      <c r="M1422" s="70" t="n">
        <f aca="false">F1422-L1422</f>
        <v>-0.0026622395058383</v>
      </c>
      <c r="N1422" s="71" t="n">
        <f aca="false">G1422*Assumptions!$B$7</f>
        <v>-224049.6258</v>
      </c>
      <c r="O1422" s="71" t="n">
        <f aca="false">K1422*Assumptions!$B$7</f>
        <v>-270825.271180927</v>
      </c>
      <c r="P1422" s="68" t="n">
        <f aca="false">P1421+G1422</f>
        <v>23167.817465</v>
      </c>
      <c r="Q1422" s="68" t="n">
        <f aca="false">MAX(Q1421,P1422)</f>
        <v>23328.43938</v>
      </c>
      <c r="R1422" s="68" t="n">
        <f aca="false">Q1422-P1422</f>
        <v>160.621915</v>
      </c>
      <c r="S1422" s="68" t="n">
        <f aca="false">S1421+K1422</f>
        <v>14799.8937998321</v>
      </c>
      <c r="T1422" s="68" t="n">
        <f aca="false">MAX(T1421,S1422)</f>
        <v>14990.2522980368</v>
      </c>
      <c r="U1422" s="68" t="n">
        <f aca="false">T1422-S1422</f>
        <v>190.358498204656</v>
      </c>
      <c r="V1422" s="70" t="n">
        <f aca="false">V1421+F1422</f>
        <v>3.25930000000001</v>
      </c>
      <c r="W1422" s="70" t="n">
        <f aca="false">MAX(W1421,V1422)</f>
        <v>3.27280000000001</v>
      </c>
      <c r="X1422" s="70" t="n">
        <f aca="false">W1422-V1422</f>
        <v>0.0135000000000001</v>
      </c>
      <c r="Y1422" s="70" t="n">
        <f aca="false">Y1421+M1422</f>
        <v>2.89032684801687</v>
      </c>
      <c r="Z1422" s="70" t="n">
        <f aca="false">MAX(Z1421,Y1422)</f>
        <v>2.90513804554606</v>
      </c>
      <c r="AA1422" s="70" t="n">
        <f aca="false">Z1422-Y1422</f>
        <v>0.0148111975291911</v>
      </c>
      <c r="AB1422" s="72" t="n">
        <f aca="false">AB1421*(1+F1422)</f>
        <v>21.2366415421923</v>
      </c>
      <c r="AC1422" s="73" t="n">
        <f aca="false">MAX(AC1421,AB1422)</f>
        <v>21.5264267327093</v>
      </c>
      <c r="AD1422" s="70" t="n">
        <f aca="false">1-AB1422/AC1422</f>
        <v>0.0134618343357817</v>
      </c>
      <c r="AE1422" s="73" t="n">
        <f aca="false">AE1421*(1+M1422)</f>
        <v>14.6942424523027</v>
      </c>
      <c r="AF1422" s="73" t="n">
        <f aca="false">MAX(AF1421,AE1422)</f>
        <v>14.914351720962</v>
      </c>
      <c r="AG1422" s="70" t="n">
        <f aca="false">1-AE1422/AF1422</f>
        <v>0.0147582189811178</v>
      </c>
      <c r="AH1422" s="74" t="n">
        <f aca="false">IF(R1422&gt;0,AH1421+1,0)</f>
        <v>5</v>
      </c>
      <c r="AI1422" s="74" t="n">
        <f aca="false">IF(U1422&gt;0,AI1421+1,0)</f>
        <v>5</v>
      </c>
      <c r="AJ1422" s="74" t="n">
        <f aca="false">IF(G1422&gt;0,AJ1421+1,0)</f>
        <v>0</v>
      </c>
      <c r="AK1422" s="74" t="n">
        <f aca="false">IF(G1422&lt;=0,AK1421+1,0)</f>
        <v>1</v>
      </c>
      <c r="AL1422" s="74" t="n">
        <f aca="false">IF(K1422&gt;0,AL1421+1,0)</f>
        <v>0</v>
      </c>
      <c r="AM1422" s="74" t="n">
        <f aca="false">IF(K1422&lt;=0,AM1421+1,0)</f>
        <v>1</v>
      </c>
    </row>
    <row r="1423" customFormat="false" ht="15" hidden="false" customHeight="false" outlineLevel="0" collapsed="false">
      <c r="A1423" s="61" t="n">
        <v>1422</v>
      </c>
      <c r="B1423" s="62" t="n">
        <v>44126.4270833333</v>
      </c>
      <c r="C1423" s="63" t="n">
        <f aca="false">YEAR(B1423)</f>
        <v>2020</v>
      </c>
      <c r="D1423" s="32" t="s">
        <v>277</v>
      </c>
      <c r="E1423" s="64" t="n">
        <v>11897.8</v>
      </c>
      <c r="F1423" s="65" t="n">
        <v>-0.0004</v>
      </c>
      <c r="G1423" s="66" t="n">
        <v>-4.75912</v>
      </c>
      <c r="H1423" s="67" t="n">
        <f aca="false">E1423+IF(D1423="Long",1,-1)*G1423</f>
        <v>11893.04088</v>
      </c>
      <c r="I1423" s="68" t="n">
        <f aca="false">Assumptions!$B$58</f>
        <v>5.35750011455817</v>
      </c>
      <c r="J1423" s="68" t="n">
        <f aca="false">INDEX(Yearly!$L$5:$L$22,MATCH(C1423,Yearly!$A$5:$A$22,0))</f>
        <v>0.589816526373376</v>
      </c>
      <c r="K1423" s="68" t="n">
        <f aca="false">G1423-I1423-J1423</f>
        <v>-10.7064366409315</v>
      </c>
      <c r="L1423" s="69" t="n">
        <f aca="false">(I1423+J1423)/Assumptions!$B$8</f>
        <v>0.000262239505838301</v>
      </c>
      <c r="M1423" s="70" t="n">
        <f aca="false">F1423-L1423</f>
        <v>-0.000662239505838301</v>
      </c>
      <c r="N1423" s="71" t="n">
        <f aca="false">G1423*Assumptions!$B$7</f>
        <v>-37430.4788</v>
      </c>
      <c r="O1423" s="71" t="n">
        <f aca="false">K1423*Assumptions!$B$7</f>
        <v>-84206.1241809266</v>
      </c>
      <c r="P1423" s="68" t="n">
        <f aca="false">P1422+G1423</f>
        <v>23163.058345</v>
      </c>
      <c r="Q1423" s="68" t="n">
        <f aca="false">MAX(Q1422,P1423)</f>
        <v>23328.43938</v>
      </c>
      <c r="R1423" s="68" t="n">
        <f aca="false">Q1423-P1423</f>
        <v>165.381034999999</v>
      </c>
      <c r="S1423" s="68" t="n">
        <f aca="false">S1422+K1423</f>
        <v>14789.1873631912</v>
      </c>
      <c r="T1423" s="68" t="n">
        <f aca="false">MAX(T1422,S1423)</f>
        <v>14990.2522980368</v>
      </c>
      <c r="U1423" s="68" t="n">
        <f aca="false">T1423-S1423</f>
        <v>201.064934845588</v>
      </c>
      <c r="V1423" s="70" t="n">
        <f aca="false">V1422+F1423</f>
        <v>3.25890000000001</v>
      </c>
      <c r="W1423" s="70" t="n">
        <f aca="false">MAX(W1422,V1423)</f>
        <v>3.27280000000001</v>
      </c>
      <c r="X1423" s="70" t="n">
        <f aca="false">W1423-V1423</f>
        <v>0.0139</v>
      </c>
      <c r="Y1423" s="70" t="n">
        <f aca="false">Y1422+M1423</f>
        <v>2.88966460851103</v>
      </c>
      <c r="Z1423" s="70" t="n">
        <f aca="false">MAX(Z1422,Y1423)</f>
        <v>2.90513804554606</v>
      </c>
      <c r="AA1423" s="70" t="n">
        <f aca="false">Z1423-Y1423</f>
        <v>0.0154734370350296</v>
      </c>
      <c r="AB1423" s="72" t="n">
        <f aca="false">AB1422*(1+F1423)</f>
        <v>21.2281468855754</v>
      </c>
      <c r="AC1423" s="73" t="n">
        <f aca="false">MAX(AC1422,AB1423)</f>
        <v>21.5264267327093</v>
      </c>
      <c r="AD1423" s="70" t="n">
        <f aca="false">1-AB1423/AC1423</f>
        <v>0.0138564496020474</v>
      </c>
      <c r="AE1423" s="73" t="n">
        <f aca="false">AE1422*(1+M1423)</f>
        <v>14.6845113444424</v>
      </c>
      <c r="AF1423" s="73" t="n">
        <f aca="false">MAX(AF1422,AE1423)</f>
        <v>14.914351720962</v>
      </c>
      <c r="AG1423" s="70" t="n">
        <f aca="false">1-AE1423/AF1423</f>
        <v>0.015410685011311</v>
      </c>
      <c r="AH1423" s="74" t="n">
        <f aca="false">IF(R1423&gt;0,AH1422+1,0)</f>
        <v>6</v>
      </c>
      <c r="AI1423" s="74" t="n">
        <f aca="false">IF(U1423&gt;0,AI1422+1,0)</f>
        <v>6</v>
      </c>
      <c r="AJ1423" s="74" t="n">
        <f aca="false">IF(G1423&gt;0,AJ1422+1,0)</f>
        <v>0</v>
      </c>
      <c r="AK1423" s="74" t="n">
        <f aca="false">IF(G1423&lt;=0,AK1422+1,0)</f>
        <v>2</v>
      </c>
      <c r="AL1423" s="74" t="n">
        <f aca="false">IF(K1423&gt;0,AL1422+1,0)</f>
        <v>0</v>
      </c>
      <c r="AM1423" s="74" t="n">
        <f aca="false">IF(K1423&lt;=0,AM1422+1,0)</f>
        <v>2</v>
      </c>
    </row>
    <row r="1424" customFormat="false" ht="15" hidden="false" customHeight="false" outlineLevel="0" collapsed="false">
      <c r="A1424" s="61" t="n">
        <v>1423</v>
      </c>
      <c r="B1424" s="62" t="n">
        <v>44126.4479166667</v>
      </c>
      <c r="C1424" s="63" t="n">
        <f aca="false">YEAR(B1424)</f>
        <v>2020</v>
      </c>
      <c r="D1424" s="32" t="s">
        <v>276</v>
      </c>
      <c r="E1424" s="64" t="n">
        <v>11892.45</v>
      </c>
      <c r="F1424" s="65" t="n">
        <v>-0.0012</v>
      </c>
      <c r="G1424" s="66" t="n">
        <v>-14.27094</v>
      </c>
      <c r="H1424" s="67" t="n">
        <f aca="false">E1424+IF(D1424="Long",1,-1)*G1424</f>
        <v>11906.72094</v>
      </c>
      <c r="I1424" s="68" t="n">
        <f aca="false">Assumptions!$B$58</f>
        <v>5.35750011455817</v>
      </c>
      <c r="J1424" s="68" t="n">
        <f aca="false">INDEX(Yearly!$L$5:$L$22,MATCH(C1424,Yearly!$A$5:$A$22,0))</f>
        <v>0.589816526373376</v>
      </c>
      <c r="K1424" s="68" t="n">
        <f aca="false">G1424-I1424-J1424</f>
        <v>-20.2182566409315</v>
      </c>
      <c r="L1424" s="69" t="n">
        <f aca="false">(I1424+J1424)/Assumptions!$B$8</f>
        <v>0.000262239505838301</v>
      </c>
      <c r="M1424" s="70" t="n">
        <f aca="false">F1424-L1424</f>
        <v>-0.0014622395058383</v>
      </c>
      <c r="N1424" s="71" t="n">
        <f aca="false">G1424*Assumptions!$B$7</f>
        <v>-112240.9431</v>
      </c>
      <c r="O1424" s="71" t="n">
        <f aca="false">K1424*Assumptions!$B$7</f>
        <v>-159016.588480927</v>
      </c>
      <c r="P1424" s="68" t="n">
        <f aca="false">P1423+G1424</f>
        <v>23148.787405</v>
      </c>
      <c r="Q1424" s="68" t="n">
        <f aca="false">MAX(Q1423,P1424)</f>
        <v>23328.43938</v>
      </c>
      <c r="R1424" s="68" t="n">
        <f aca="false">Q1424-P1424</f>
        <v>179.651974999997</v>
      </c>
      <c r="S1424" s="68" t="n">
        <f aca="false">S1423+K1424</f>
        <v>14768.9691065502</v>
      </c>
      <c r="T1424" s="68" t="n">
        <f aca="false">MAX(T1423,S1424)</f>
        <v>14990.2522980368</v>
      </c>
      <c r="U1424" s="68" t="n">
        <f aca="false">T1424-S1424</f>
        <v>221.28319148652</v>
      </c>
      <c r="V1424" s="70" t="n">
        <f aca="false">V1423+F1424</f>
        <v>3.25770000000001</v>
      </c>
      <c r="W1424" s="70" t="n">
        <f aca="false">MAX(W1423,V1424)</f>
        <v>3.27280000000001</v>
      </c>
      <c r="X1424" s="70" t="n">
        <f aca="false">W1424-V1424</f>
        <v>0.0150999999999999</v>
      </c>
      <c r="Y1424" s="70" t="n">
        <f aca="false">Y1423+M1424</f>
        <v>2.88820236900519</v>
      </c>
      <c r="Z1424" s="70" t="n">
        <f aca="false">MAX(Z1423,Y1424)</f>
        <v>2.90513804554606</v>
      </c>
      <c r="AA1424" s="70" t="n">
        <f aca="false">Z1424-Y1424</f>
        <v>0.0169356765408679</v>
      </c>
      <c r="AB1424" s="72" t="n">
        <f aca="false">AB1423*(1+F1424)</f>
        <v>21.2026731093127</v>
      </c>
      <c r="AC1424" s="73" t="n">
        <f aca="false">MAX(AC1423,AB1424)</f>
        <v>21.5264267327093</v>
      </c>
      <c r="AD1424" s="70" t="n">
        <f aca="false">1-AB1424/AC1424</f>
        <v>0.0150398218625248</v>
      </c>
      <c r="AE1424" s="73" t="n">
        <f aca="false">AE1423*(1+M1424)</f>
        <v>14.6630390718306</v>
      </c>
      <c r="AF1424" s="73" t="n">
        <f aca="false">MAX(AF1423,AE1424)</f>
        <v>14.914351720962</v>
      </c>
      <c r="AG1424" s="70" t="n">
        <f aca="false">1-AE1424/AF1424</f>
        <v>0.0168503904047137</v>
      </c>
      <c r="AH1424" s="74" t="n">
        <f aca="false">IF(R1424&gt;0,AH1423+1,0)</f>
        <v>7</v>
      </c>
      <c r="AI1424" s="74" t="n">
        <f aca="false">IF(U1424&gt;0,AI1423+1,0)</f>
        <v>7</v>
      </c>
      <c r="AJ1424" s="74" t="n">
        <f aca="false">IF(G1424&gt;0,AJ1423+1,0)</f>
        <v>0</v>
      </c>
      <c r="AK1424" s="74" t="n">
        <f aca="false">IF(G1424&lt;=0,AK1423+1,0)</f>
        <v>3</v>
      </c>
      <c r="AL1424" s="74" t="n">
        <f aca="false">IF(K1424&gt;0,AL1423+1,0)</f>
        <v>0</v>
      </c>
      <c r="AM1424" s="74" t="n">
        <f aca="false">IF(K1424&lt;=0,AM1423+1,0)</f>
        <v>3</v>
      </c>
    </row>
    <row r="1425" customFormat="false" ht="15" hidden="false" customHeight="false" outlineLevel="0" collapsed="false">
      <c r="A1425" s="61" t="n">
        <v>1424</v>
      </c>
      <c r="B1425" s="62" t="n">
        <v>44126.46875</v>
      </c>
      <c r="C1425" s="63" t="n">
        <f aca="false">YEAR(B1425)</f>
        <v>2020</v>
      </c>
      <c r="D1425" s="32" t="s">
        <v>277</v>
      </c>
      <c r="E1425" s="64" t="n">
        <v>11906.35</v>
      </c>
      <c r="F1425" s="65" t="n">
        <v>-0.0006</v>
      </c>
      <c r="G1425" s="66" t="n">
        <v>-7.14381</v>
      </c>
      <c r="H1425" s="67" t="n">
        <f aca="false">E1425+IF(D1425="Long",1,-1)*G1425</f>
        <v>11899.20619</v>
      </c>
      <c r="I1425" s="68" t="n">
        <f aca="false">Assumptions!$B$58</f>
        <v>5.35750011455817</v>
      </c>
      <c r="J1425" s="68" t="n">
        <f aca="false">INDEX(Yearly!$L$5:$L$22,MATCH(C1425,Yearly!$A$5:$A$22,0))</f>
        <v>0.589816526373376</v>
      </c>
      <c r="K1425" s="68" t="n">
        <f aca="false">G1425-I1425-J1425</f>
        <v>-13.0911266409315</v>
      </c>
      <c r="L1425" s="69" t="n">
        <f aca="false">(I1425+J1425)/Assumptions!$B$8</f>
        <v>0.000262239505838301</v>
      </c>
      <c r="M1425" s="70" t="n">
        <f aca="false">F1425-L1425</f>
        <v>-0.000862239505838301</v>
      </c>
      <c r="N1425" s="71" t="n">
        <f aca="false">G1425*Assumptions!$B$7</f>
        <v>-56186.06565</v>
      </c>
      <c r="O1425" s="71" t="n">
        <f aca="false">K1425*Assumptions!$B$7</f>
        <v>-102961.711030927</v>
      </c>
      <c r="P1425" s="68" t="n">
        <f aca="false">P1424+G1425</f>
        <v>23141.643595</v>
      </c>
      <c r="Q1425" s="68" t="n">
        <f aca="false">MAX(Q1424,P1425)</f>
        <v>23328.43938</v>
      </c>
      <c r="R1425" s="68" t="n">
        <f aca="false">Q1425-P1425</f>
        <v>186.795784999998</v>
      </c>
      <c r="S1425" s="68" t="n">
        <f aca="false">S1424+K1425</f>
        <v>14755.8779799093</v>
      </c>
      <c r="T1425" s="68" t="n">
        <f aca="false">MAX(T1424,S1425)</f>
        <v>14990.2522980368</v>
      </c>
      <c r="U1425" s="68" t="n">
        <f aca="false">T1425-S1425</f>
        <v>234.374318127451</v>
      </c>
      <c r="V1425" s="70" t="n">
        <f aca="false">V1424+F1425</f>
        <v>3.25710000000001</v>
      </c>
      <c r="W1425" s="70" t="n">
        <f aca="false">MAX(W1424,V1425)</f>
        <v>3.27280000000001</v>
      </c>
      <c r="X1425" s="70" t="n">
        <f aca="false">W1425-V1425</f>
        <v>0.0156999999999998</v>
      </c>
      <c r="Y1425" s="70" t="n">
        <f aca="false">Y1424+M1425</f>
        <v>2.88734012949935</v>
      </c>
      <c r="Z1425" s="70" t="n">
        <f aca="false">MAX(Z1424,Y1425)</f>
        <v>2.90513804554606</v>
      </c>
      <c r="AA1425" s="70" t="n">
        <f aca="false">Z1425-Y1425</f>
        <v>0.0177979160467063</v>
      </c>
      <c r="AB1425" s="72" t="n">
        <f aca="false">AB1424*(1+F1425)</f>
        <v>21.1899515054471</v>
      </c>
      <c r="AC1425" s="73" t="n">
        <f aca="false">MAX(AC1424,AB1425)</f>
        <v>21.5264267327093</v>
      </c>
      <c r="AD1425" s="70" t="n">
        <f aca="false">1-AB1425/AC1425</f>
        <v>0.0156307979694074</v>
      </c>
      <c r="AE1425" s="73" t="n">
        <f aca="false">AE1424*(1+M1425)</f>
        <v>14.6503960202672</v>
      </c>
      <c r="AF1425" s="73" t="n">
        <f aca="false">MAX(AF1424,AE1425)</f>
        <v>14.914351720962</v>
      </c>
      <c r="AG1425" s="70" t="n">
        <f aca="false">1-AE1425/AF1425</f>
        <v>0.0176981008382563</v>
      </c>
      <c r="AH1425" s="74" t="n">
        <f aca="false">IF(R1425&gt;0,AH1424+1,0)</f>
        <v>8</v>
      </c>
      <c r="AI1425" s="74" t="n">
        <f aca="false">IF(U1425&gt;0,AI1424+1,0)</f>
        <v>8</v>
      </c>
      <c r="AJ1425" s="74" t="n">
        <f aca="false">IF(G1425&gt;0,AJ1424+1,0)</f>
        <v>0</v>
      </c>
      <c r="AK1425" s="74" t="n">
        <f aca="false">IF(G1425&lt;=0,AK1424+1,0)</f>
        <v>4</v>
      </c>
      <c r="AL1425" s="74" t="n">
        <f aca="false">IF(K1425&gt;0,AL1424+1,0)</f>
        <v>0</v>
      </c>
      <c r="AM1425" s="74" t="n">
        <f aca="false">IF(K1425&lt;=0,AM1424+1,0)</f>
        <v>4</v>
      </c>
    </row>
    <row r="1426" customFormat="false" ht="15" hidden="false" customHeight="false" outlineLevel="0" collapsed="false">
      <c r="A1426" s="61" t="n">
        <v>1425</v>
      </c>
      <c r="B1426" s="62" t="n">
        <v>44126.4895833333</v>
      </c>
      <c r="C1426" s="63" t="n">
        <f aca="false">YEAR(B1426)</f>
        <v>2020</v>
      </c>
      <c r="D1426" s="32" t="s">
        <v>276</v>
      </c>
      <c r="E1426" s="64" t="n">
        <v>11899.6</v>
      </c>
      <c r="F1426" s="65" t="n">
        <v>-0.0003</v>
      </c>
      <c r="G1426" s="66" t="n">
        <v>-3.56988</v>
      </c>
      <c r="H1426" s="67" t="n">
        <f aca="false">E1426+IF(D1426="Long",1,-1)*G1426</f>
        <v>11903.16988</v>
      </c>
      <c r="I1426" s="68" t="n">
        <f aca="false">Assumptions!$B$58</f>
        <v>5.35750011455817</v>
      </c>
      <c r="J1426" s="68" t="n">
        <f aca="false">INDEX(Yearly!$L$5:$L$22,MATCH(C1426,Yearly!$A$5:$A$22,0))</f>
        <v>0.589816526373376</v>
      </c>
      <c r="K1426" s="68" t="n">
        <f aca="false">G1426-I1426-J1426</f>
        <v>-9.51719664093154</v>
      </c>
      <c r="L1426" s="69" t="n">
        <f aca="false">(I1426+J1426)/Assumptions!$B$8</f>
        <v>0.000262239505838301</v>
      </c>
      <c r="M1426" s="70" t="n">
        <f aca="false">F1426-L1426</f>
        <v>-0.000562239505838301</v>
      </c>
      <c r="N1426" s="71" t="n">
        <f aca="false">G1426*Assumptions!$B$7</f>
        <v>-28077.1062</v>
      </c>
      <c r="O1426" s="71" t="n">
        <f aca="false">K1426*Assumptions!$B$7</f>
        <v>-74852.7515809266</v>
      </c>
      <c r="P1426" s="68" t="n">
        <f aca="false">P1425+G1426</f>
        <v>23138.073715</v>
      </c>
      <c r="Q1426" s="68" t="n">
        <f aca="false">MAX(Q1425,P1426)</f>
        <v>23328.43938</v>
      </c>
      <c r="R1426" s="68" t="n">
        <f aca="false">Q1426-P1426</f>
        <v>190.365664999998</v>
      </c>
      <c r="S1426" s="68" t="n">
        <f aca="false">S1425+K1426</f>
        <v>14746.3607832684</v>
      </c>
      <c r="T1426" s="68" t="n">
        <f aca="false">MAX(T1425,S1426)</f>
        <v>14990.2522980368</v>
      </c>
      <c r="U1426" s="68" t="n">
        <f aca="false">T1426-S1426</f>
        <v>243.891514768382</v>
      </c>
      <c r="V1426" s="70" t="n">
        <f aca="false">V1425+F1426</f>
        <v>3.25680000000001</v>
      </c>
      <c r="W1426" s="70" t="n">
        <f aca="false">MAX(W1425,V1426)</f>
        <v>3.27280000000001</v>
      </c>
      <c r="X1426" s="70" t="n">
        <f aca="false">W1426-V1426</f>
        <v>0.016</v>
      </c>
      <c r="Y1426" s="70" t="n">
        <f aca="false">Y1425+M1426</f>
        <v>2.88677788999351</v>
      </c>
      <c r="Z1426" s="70" t="n">
        <f aca="false">MAX(Z1425,Y1426)</f>
        <v>2.90513804554606</v>
      </c>
      <c r="AA1426" s="70" t="n">
        <f aca="false">Z1426-Y1426</f>
        <v>0.0183601555525446</v>
      </c>
      <c r="AB1426" s="72" t="n">
        <f aca="false">AB1425*(1+F1426)</f>
        <v>21.1835945199955</v>
      </c>
      <c r="AC1426" s="73" t="n">
        <f aca="false">MAX(AC1425,AB1426)</f>
        <v>21.5264267327093</v>
      </c>
      <c r="AD1426" s="70" t="n">
        <f aca="false">1-AB1426/AC1426</f>
        <v>0.0159261087300164</v>
      </c>
      <c r="AE1426" s="73" t="n">
        <f aca="false">AE1425*(1+M1426)</f>
        <v>14.6421589888485</v>
      </c>
      <c r="AF1426" s="73" t="n">
        <f aca="false">MAX(AF1425,AE1426)</f>
        <v>14.914351720962</v>
      </c>
      <c r="AG1426" s="70" t="n">
        <f aca="false">1-AE1426/AF1426</f>
        <v>0.0182503897726251</v>
      </c>
      <c r="AH1426" s="74" t="n">
        <f aca="false">IF(R1426&gt;0,AH1425+1,0)</f>
        <v>9</v>
      </c>
      <c r="AI1426" s="74" t="n">
        <f aca="false">IF(U1426&gt;0,AI1425+1,0)</f>
        <v>9</v>
      </c>
      <c r="AJ1426" s="74" t="n">
        <f aca="false">IF(G1426&gt;0,AJ1425+1,0)</f>
        <v>0</v>
      </c>
      <c r="AK1426" s="74" t="n">
        <f aca="false">IF(G1426&lt;=0,AK1425+1,0)</f>
        <v>5</v>
      </c>
      <c r="AL1426" s="74" t="n">
        <f aca="false">IF(K1426&gt;0,AL1425+1,0)</f>
        <v>0</v>
      </c>
      <c r="AM1426" s="74" t="n">
        <f aca="false">IF(K1426&lt;=0,AM1425+1,0)</f>
        <v>5</v>
      </c>
    </row>
    <row r="1427" customFormat="false" ht="15" hidden="false" customHeight="false" outlineLevel="0" collapsed="false">
      <c r="A1427" s="61" t="n">
        <v>1426</v>
      </c>
      <c r="B1427" s="62" t="n">
        <v>44126.5104166667</v>
      </c>
      <c r="C1427" s="63" t="n">
        <f aca="false">YEAR(B1427)</f>
        <v>2020</v>
      </c>
      <c r="D1427" s="32" t="s">
        <v>277</v>
      </c>
      <c r="E1427" s="64" t="n">
        <v>11903.55</v>
      </c>
      <c r="F1427" s="65" t="n">
        <v>-0.0043</v>
      </c>
      <c r="G1427" s="66" t="n">
        <v>-51.185265</v>
      </c>
      <c r="H1427" s="67" t="n">
        <f aca="false">E1427+IF(D1427="Long",1,-1)*G1427</f>
        <v>11852.364735</v>
      </c>
      <c r="I1427" s="68" t="n">
        <f aca="false">Assumptions!$B$58</f>
        <v>5.35750011455817</v>
      </c>
      <c r="J1427" s="68" t="n">
        <f aca="false">INDEX(Yearly!$L$5:$L$22,MATCH(C1427,Yearly!$A$5:$A$22,0))</f>
        <v>0.589816526373376</v>
      </c>
      <c r="K1427" s="68" t="n">
        <f aca="false">G1427-I1427-J1427</f>
        <v>-57.1325816409316</v>
      </c>
      <c r="L1427" s="69" t="n">
        <f aca="false">(I1427+J1427)/Assumptions!$B$8</f>
        <v>0.000262239505838301</v>
      </c>
      <c r="M1427" s="70" t="n">
        <f aca="false">F1427-L1427</f>
        <v>-0.0045622395058383</v>
      </c>
      <c r="N1427" s="71" t="n">
        <f aca="false">G1427*Assumptions!$B$7</f>
        <v>-402572.109225</v>
      </c>
      <c r="O1427" s="71" t="n">
        <f aca="false">K1427*Assumptions!$B$7</f>
        <v>-449347.754605927</v>
      </c>
      <c r="P1427" s="68" t="n">
        <f aca="false">P1426+G1427</f>
        <v>23086.88845</v>
      </c>
      <c r="Q1427" s="68" t="n">
        <f aca="false">MAX(Q1426,P1427)</f>
        <v>23328.43938</v>
      </c>
      <c r="R1427" s="68" t="n">
        <f aca="false">Q1427-P1427</f>
        <v>241.550929999998</v>
      </c>
      <c r="S1427" s="68" t="n">
        <f aca="false">S1426+K1427</f>
        <v>14689.2282016275</v>
      </c>
      <c r="T1427" s="68" t="n">
        <f aca="false">MAX(T1426,S1427)</f>
        <v>14990.2522980368</v>
      </c>
      <c r="U1427" s="68" t="n">
        <f aca="false">T1427-S1427</f>
        <v>301.024096409314</v>
      </c>
      <c r="V1427" s="70" t="n">
        <f aca="false">V1426+F1427</f>
        <v>3.25250000000001</v>
      </c>
      <c r="W1427" s="70" t="n">
        <f aca="false">MAX(W1426,V1427)</f>
        <v>3.27280000000001</v>
      </c>
      <c r="X1427" s="70" t="n">
        <f aca="false">W1427-V1427</f>
        <v>0.0203000000000002</v>
      </c>
      <c r="Y1427" s="70" t="n">
        <f aca="false">Y1426+M1427</f>
        <v>2.88221565048767</v>
      </c>
      <c r="Z1427" s="70" t="n">
        <f aca="false">MAX(Z1426,Y1427)</f>
        <v>2.90513804554606</v>
      </c>
      <c r="AA1427" s="70" t="n">
        <f aca="false">Z1427-Y1427</f>
        <v>0.0229223950583828</v>
      </c>
      <c r="AB1427" s="72" t="n">
        <f aca="false">AB1426*(1+F1427)</f>
        <v>21.0925050635595</v>
      </c>
      <c r="AC1427" s="73" t="n">
        <f aca="false">MAX(AC1426,AB1427)</f>
        <v>21.5264267327093</v>
      </c>
      <c r="AD1427" s="70" t="n">
        <f aca="false">1-AB1427/AC1427</f>
        <v>0.0201576264624774</v>
      </c>
      <c r="AE1427" s="73" t="n">
        <f aca="false">AE1426*(1+M1427)</f>
        <v>14.5753579526588</v>
      </c>
      <c r="AF1427" s="73" t="n">
        <f aca="false">MAX(AF1426,AE1427)</f>
        <v>14.914351720962</v>
      </c>
      <c r="AG1427" s="70" t="n">
        <f aca="false">1-AE1427/AF1427</f>
        <v>0.0227293666292459</v>
      </c>
      <c r="AH1427" s="74" t="n">
        <f aca="false">IF(R1427&gt;0,AH1426+1,0)</f>
        <v>10</v>
      </c>
      <c r="AI1427" s="74" t="n">
        <f aca="false">IF(U1427&gt;0,AI1426+1,0)</f>
        <v>10</v>
      </c>
      <c r="AJ1427" s="74" t="n">
        <f aca="false">IF(G1427&gt;0,AJ1426+1,0)</f>
        <v>0</v>
      </c>
      <c r="AK1427" s="74" t="n">
        <f aca="false">IF(G1427&lt;=0,AK1426+1,0)</f>
        <v>6</v>
      </c>
      <c r="AL1427" s="74" t="n">
        <f aca="false">IF(K1427&gt;0,AL1426+1,0)</f>
        <v>0</v>
      </c>
      <c r="AM1427" s="74" t="n">
        <f aca="false">IF(K1427&lt;=0,AM1426+1,0)</f>
        <v>6</v>
      </c>
    </row>
    <row r="1428" customFormat="false" ht="15" hidden="false" customHeight="false" outlineLevel="0" collapsed="false">
      <c r="A1428" s="61" t="n">
        <v>1427</v>
      </c>
      <c r="B1428" s="62" t="n">
        <v>44126.53125</v>
      </c>
      <c r="C1428" s="63" t="n">
        <f aca="false">YEAR(B1428)</f>
        <v>2020</v>
      </c>
      <c r="D1428" s="32" t="s">
        <v>276</v>
      </c>
      <c r="E1428" s="64" t="n">
        <v>11852.65</v>
      </c>
      <c r="F1428" s="65" t="n">
        <v>-0.0081</v>
      </c>
      <c r="G1428" s="66" t="n">
        <v>-96.006465</v>
      </c>
      <c r="H1428" s="67" t="n">
        <f aca="false">E1428+IF(D1428="Long",1,-1)*G1428</f>
        <v>11948.656465</v>
      </c>
      <c r="I1428" s="68" t="n">
        <f aca="false">Assumptions!$B$58</f>
        <v>5.35750011455817</v>
      </c>
      <c r="J1428" s="68" t="n">
        <f aca="false">INDEX(Yearly!$L$5:$L$22,MATCH(C1428,Yearly!$A$5:$A$22,0))</f>
        <v>0.589816526373376</v>
      </c>
      <c r="K1428" s="68" t="n">
        <f aca="false">G1428-I1428-J1428</f>
        <v>-101.953781640932</v>
      </c>
      <c r="L1428" s="69" t="n">
        <f aca="false">(I1428+J1428)/Assumptions!$B$8</f>
        <v>0.000262239505838301</v>
      </c>
      <c r="M1428" s="70" t="n">
        <f aca="false">F1428-L1428</f>
        <v>-0.0083622395058383</v>
      </c>
      <c r="N1428" s="71" t="n">
        <f aca="false">G1428*Assumptions!$B$7</f>
        <v>-755090.847225</v>
      </c>
      <c r="O1428" s="71" t="n">
        <f aca="false">K1428*Assumptions!$B$7</f>
        <v>-801866.492605927</v>
      </c>
      <c r="P1428" s="68" t="n">
        <f aca="false">P1427+G1428</f>
        <v>22990.881985</v>
      </c>
      <c r="Q1428" s="68" t="n">
        <f aca="false">MAX(Q1427,P1428)</f>
        <v>23328.43938</v>
      </c>
      <c r="R1428" s="68" t="n">
        <f aca="false">Q1428-P1428</f>
        <v>337.557394999996</v>
      </c>
      <c r="S1428" s="68" t="n">
        <f aca="false">S1427+K1428</f>
        <v>14587.2744199865</v>
      </c>
      <c r="T1428" s="68" t="n">
        <f aca="false">MAX(T1427,S1428)</f>
        <v>14990.2522980368</v>
      </c>
      <c r="U1428" s="68" t="n">
        <f aca="false">T1428-S1428</f>
        <v>402.977878050246</v>
      </c>
      <c r="V1428" s="70" t="n">
        <f aca="false">V1427+F1428</f>
        <v>3.24440000000001</v>
      </c>
      <c r="W1428" s="70" t="n">
        <f aca="false">MAX(W1427,V1428)</f>
        <v>3.27280000000001</v>
      </c>
      <c r="X1428" s="70" t="n">
        <f aca="false">W1428-V1428</f>
        <v>0.0284000000000004</v>
      </c>
      <c r="Y1428" s="70" t="n">
        <f aca="false">Y1427+M1428</f>
        <v>2.87385341098184</v>
      </c>
      <c r="Z1428" s="70" t="n">
        <f aca="false">MAX(Z1427,Y1428)</f>
        <v>2.90513804554606</v>
      </c>
      <c r="AA1428" s="70" t="n">
        <f aca="false">Z1428-Y1428</f>
        <v>0.031284634564221</v>
      </c>
      <c r="AB1428" s="72" t="n">
        <f aca="false">AB1427*(1+F1428)</f>
        <v>20.9216557725447</v>
      </c>
      <c r="AC1428" s="73" t="n">
        <f aca="false">MAX(AC1427,AB1428)</f>
        <v>21.5264267327093</v>
      </c>
      <c r="AD1428" s="70" t="n">
        <f aca="false">1-AB1428/AC1428</f>
        <v>0.0280943496881314</v>
      </c>
      <c r="AE1428" s="73" t="n">
        <f aca="false">AE1427*(1+M1428)</f>
        <v>14.4534753185753</v>
      </c>
      <c r="AF1428" s="73" t="n">
        <f aca="false">MAX(AF1427,AE1428)</f>
        <v>14.914351720962</v>
      </c>
      <c r="AG1428" s="70" t="n">
        <f aca="false">1-AE1428/AF1428</f>
        <v>0.0309015377275144</v>
      </c>
      <c r="AH1428" s="74" t="n">
        <f aca="false">IF(R1428&gt;0,AH1427+1,0)</f>
        <v>11</v>
      </c>
      <c r="AI1428" s="74" t="n">
        <f aca="false">IF(U1428&gt;0,AI1427+1,0)</f>
        <v>11</v>
      </c>
      <c r="AJ1428" s="74" t="n">
        <f aca="false">IF(G1428&gt;0,AJ1427+1,0)</f>
        <v>0</v>
      </c>
      <c r="AK1428" s="74" t="n">
        <f aca="false">IF(G1428&lt;=0,AK1427+1,0)</f>
        <v>7</v>
      </c>
      <c r="AL1428" s="74" t="n">
        <f aca="false">IF(K1428&gt;0,AL1427+1,0)</f>
        <v>0</v>
      </c>
      <c r="AM1428" s="74" t="n">
        <f aca="false">IF(K1428&lt;=0,AM1427+1,0)</f>
        <v>7</v>
      </c>
    </row>
    <row r="1429" customFormat="false" ht="15" hidden="false" customHeight="false" outlineLevel="0" collapsed="false">
      <c r="A1429" s="61" t="n">
        <v>1428</v>
      </c>
      <c r="B1429" s="62" t="n">
        <v>44127.40625</v>
      </c>
      <c r="C1429" s="63" t="n">
        <f aca="false">YEAR(B1429)</f>
        <v>2020</v>
      </c>
      <c r="D1429" s="32" t="s">
        <v>277</v>
      </c>
      <c r="E1429" s="64" t="n">
        <v>11948.55</v>
      </c>
      <c r="F1429" s="65" t="n">
        <v>-0.0038</v>
      </c>
      <c r="G1429" s="66" t="n">
        <v>-45.40449</v>
      </c>
      <c r="H1429" s="67" t="n">
        <f aca="false">E1429+IF(D1429="Long",1,-1)*G1429</f>
        <v>11903.14551</v>
      </c>
      <c r="I1429" s="68" t="n">
        <f aca="false">Assumptions!$B$58</f>
        <v>5.35750011455817</v>
      </c>
      <c r="J1429" s="68" t="n">
        <f aca="false">INDEX(Yearly!$L$5:$L$22,MATCH(C1429,Yearly!$A$5:$A$22,0))</f>
        <v>0.589816526373376</v>
      </c>
      <c r="K1429" s="68" t="n">
        <f aca="false">G1429-I1429-J1429</f>
        <v>-51.3518066409316</v>
      </c>
      <c r="L1429" s="69" t="n">
        <f aca="false">(I1429+J1429)/Assumptions!$B$8</f>
        <v>0.000262239505838301</v>
      </c>
      <c r="M1429" s="70" t="n">
        <f aca="false">F1429-L1429</f>
        <v>-0.0040622395058383</v>
      </c>
      <c r="N1429" s="71" t="n">
        <f aca="false">G1429*Assumptions!$B$7</f>
        <v>-357106.31385</v>
      </c>
      <c r="O1429" s="71" t="n">
        <f aca="false">K1429*Assumptions!$B$7</f>
        <v>-403881.959230927</v>
      </c>
      <c r="P1429" s="68" t="n">
        <f aca="false">P1428+G1429</f>
        <v>22945.477495</v>
      </c>
      <c r="Q1429" s="68" t="n">
        <f aca="false">MAX(Q1428,P1429)</f>
        <v>23328.43938</v>
      </c>
      <c r="R1429" s="68" t="n">
        <f aca="false">Q1429-P1429</f>
        <v>382.961884999997</v>
      </c>
      <c r="S1429" s="68" t="n">
        <f aca="false">S1428+K1429</f>
        <v>14535.9226133456</v>
      </c>
      <c r="T1429" s="68" t="n">
        <f aca="false">MAX(T1428,S1429)</f>
        <v>14990.2522980368</v>
      </c>
      <c r="U1429" s="68" t="n">
        <f aca="false">T1429-S1429</f>
        <v>454.329684691178</v>
      </c>
      <c r="V1429" s="70" t="n">
        <f aca="false">V1428+F1429</f>
        <v>3.24060000000001</v>
      </c>
      <c r="W1429" s="70" t="n">
        <f aca="false">MAX(W1428,V1429)</f>
        <v>3.27280000000001</v>
      </c>
      <c r="X1429" s="70" t="n">
        <f aca="false">W1429-V1429</f>
        <v>0.0322000000000005</v>
      </c>
      <c r="Y1429" s="70" t="n">
        <f aca="false">Y1428+M1429</f>
        <v>2.869791171476</v>
      </c>
      <c r="Z1429" s="70" t="n">
        <f aca="false">MAX(Z1428,Y1429)</f>
        <v>2.90513804554606</v>
      </c>
      <c r="AA1429" s="70" t="n">
        <f aca="false">Z1429-Y1429</f>
        <v>0.0353468740700595</v>
      </c>
      <c r="AB1429" s="72" t="n">
        <f aca="false">AB1428*(1+F1429)</f>
        <v>20.842153480609</v>
      </c>
      <c r="AC1429" s="73" t="n">
        <f aca="false">MAX(AC1428,AB1429)</f>
        <v>21.5264267327093</v>
      </c>
      <c r="AD1429" s="70" t="n">
        <f aca="false">1-AB1429/AC1429</f>
        <v>0.0317875911593165</v>
      </c>
      <c r="AE1429" s="73" t="n">
        <f aca="false">AE1428*(1+M1429)</f>
        <v>14.3947618401395</v>
      </c>
      <c r="AF1429" s="73" t="n">
        <f aca="false">MAX(AF1428,AE1429)</f>
        <v>14.914351720962</v>
      </c>
      <c r="AG1429" s="70" t="n">
        <f aca="false">1-AE1429/AF1429</f>
        <v>0.0348382477860048</v>
      </c>
      <c r="AH1429" s="74" t="n">
        <f aca="false">IF(R1429&gt;0,AH1428+1,0)</f>
        <v>12</v>
      </c>
      <c r="AI1429" s="74" t="n">
        <f aca="false">IF(U1429&gt;0,AI1428+1,0)</f>
        <v>12</v>
      </c>
      <c r="AJ1429" s="74" t="n">
        <f aca="false">IF(G1429&gt;0,AJ1428+1,0)</f>
        <v>0</v>
      </c>
      <c r="AK1429" s="74" t="n">
        <f aca="false">IF(G1429&lt;=0,AK1428+1,0)</f>
        <v>8</v>
      </c>
      <c r="AL1429" s="74" t="n">
        <f aca="false">IF(K1429&gt;0,AL1428+1,0)</f>
        <v>0</v>
      </c>
      <c r="AM1429" s="74" t="n">
        <f aca="false">IF(K1429&lt;=0,AM1428+1,0)</f>
        <v>8</v>
      </c>
    </row>
    <row r="1430" customFormat="false" ht="15" hidden="false" customHeight="false" outlineLevel="0" collapsed="false">
      <c r="A1430" s="61" t="n">
        <v>1429</v>
      </c>
      <c r="B1430" s="62" t="n">
        <v>44130.40625</v>
      </c>
      <c r="C1430" s="63" t="n">
        <f aca="false">YEAR(B1430)</f>
        <v>2020</v>
      </c>
      <c r="D1430" s="32" t="s">
        <v>276</v>
      </c>
      <c r="E1430" s="64" t="n">
        <v>11903.05</v>
      </c>
      <c r="F1430" s="65" t="n">
        <v>0.0029</v>
      </c>
      <c r="G1430" s="66" t="n">
        <v>34.518845</v>
      </c>
      <c r="H1430" s="67" t="n">
        <f aca="false">E1430+IF(D1430="Long",1,-1)*G1430</f>
        <v>11868.531155</v>
      </c>
      <c r="I1430" s="68" t="n">
        <f aca="false">Assumptions!$B$58</f>
        <v>5.35750011455817</v>
      </c>
      <c r="J1430" s="68" t="n">
        <f aca="false">INDEX(Yearly!$L$5:$L$22,MATCH(C1430,Yearly!$A$5:$A$22,0))</f>
        <v>0.589816526373376</v>
      </c>
      <c r="K1430" s="68" t="n">
        <f aca="false">G1430-I1430-J1430</f>
        <v>28.5715283590685</v>
      </c>
      <c r="L1430" s="69" t="n">
        <f aca="false">(I1430+J1430)/Assumptions!$B$8</f>
        <v>0.000262239505838301</v>
      </c>
      <c r="M1430" s="70" t="n">
        <f aca="false">F1430-L1430</f>
        <v>0.0026377604941617</v>
      </c>
      <c r="N1430" s="71" t="n">
        <f aca="false">G1430*Assumptions!$B$7</f>
        <v>271490.715925</v>
      </c>
      <c r="O1430" s="71" t="n">
        <f aca="false">K1430*Assumptions!$B$7</f>
        <v>224715.070544073</v>
      </c>
      <c r="P1430" s="68" t="n">
        <f aca="false">P1429+G1430</f>
        <v>22979.99634</v>
      </c>
      <c r="Q1430" s="68" t="n">
        <f aca="false">MAX(Q1429,P1430)</f>
        <v>23328.43938</v>
      </c>
      <c r="R1430" s="68" t="n">
        <f aca="false">Q1430-P1430</f>
        <v>348.443039999998</v>
      </c>
      <c r="S1430" s="68" t="n">
        <f aca="false">S1429+K1430</f>
        <v>14564.4941417047</v>
      </c>
      <c r="T1430" s="68" t="n">
        <f aca="false">MAX(T1429,S1430)</f>
        <v>14990.2522980368</v>
      </c>
      <c r="U1430" s="68" t="n">
        <f aca="false">T1430-S1430</f>
        <v>425.758156332109</v>
      </c>
      <c r="V1430" s="70" t="n">
        <f aca="false">V1429+F1430</f>
        <v>3.24350000000001</v>
      </c>
      <c r="W1430" s="70" t="n">
        <f aca="false">MAX(W1429,V1430)</f>
        <v>3.27280000000001</v>
      </c>
      <c r="X1430" s="70" t="n">
        <f aca="false">W1430-V1430</f>
        <v>0.0293000000000005</v>
      </c>
      <c r="Y1430" s="70" t="n">
        <f aca="false">Y1429+M1430</f>
        <v>2.87242893197016</v>
      </c>
      <c r="Z1430" s="70" t="n">
        <f aca="false">MAX(Z1429,Y1430)</f>
        <v>2.90513804554606</v>
      </c>
      <c r="AA1430" s="70" t="n">
        <f aca="false">Z1430-Y1430</f>
        <v>0.0327091135758977</v>
      </c>
      <c r="AB1430" s="72" t="n">
        <f aca="false">AB1429*(1+F1430)</f>
        <v>20.9025957257028</v>
      </c>
      <c r="AC1430" s="73" t="n">
        <f aca="false">MAX(AC1429,AB1430)</f>
        <v>21.5264267327093</v>
      </c>
      <c r="AD1430" s="70" t="n">
        <f aca="false">1-AB1430/AC1430</f>
        <v>0.0289797751736787</v>
      </c>
      <c r="AE1430" s="73" t="n">
        <f aca="false">AE1429*(1+M1430)</f>
        <v>14.4327317742443</v>
      </c>
      <c r="AF1430" s="73" t="n">
        <f aca="false">MAX(AF1429,AE1430)</f>
        <v>14.914351720962</v>
      </c>
      <c r="AG1430" s="70" t="n">
        <f aca="false">1-AE1430/AF1430</f>
        <v>0.032292382245539</v>
      </c>
      <c r="AH1430" s="74" t="n">
        <f aca="false">IF(R1430&gt;0,AH1429+1,0)</f>
        <v>13</v>
      </c>
      <c r="AI1430" s="74" t="n">
        <f aca="false">IF(U1430&gt;0,AI1429+1,0)</f>
        <v>13</v>
      </c>
      <c r="AJ1430" s="74" t="n">
        <f aca="false">IF(G1430&gt;0,AJ1429+1,0)</f>
        <v>1</v>
      </c>
      <c r="AK1430" s="74" t="n">
        <f aca="false">IF(G1430&lt;=0,AK1429+1,0)</f>
        <v>0</v>
      </c>
      <c r="AL1430" s="74" t="n">
        <f aca="false">IF(K1430&gt;0,AL1429+1,0)</f>
        <v>1</v>
      </c>
      <c r="AM1430" s="74" t="n">
        <f aca="false">IF(K1430&lt;=0,AM1429+1,0)</f>
        <v>0</v>
      </c>
    </row>
    <row r="1431" customFormat="false" ht="15" hidden="false" customHeight="false" outlineLevel="0" collapsed="false">
      <c r="A1431" s="61" t="n">
        <v>1430</v>
      </c>
      <c r="B1431" s="62" t="n">
        <v>44131.6145833333</v>
      </c>
      <c r="C1431" s="63" t="n">
        <f aca="false">YEAR(B1431)</f>
        <v>2020</v>
      </c>
      <c r="D1431" s="32" t="s">
        <v>277</v>
      </c>
      <c r="E1431" s="64" t="n">
        <v>11868.75</v>
      </c>
      <c r="F1431" s="65" t="n">
        <v>-0.0032</v>
      </c>
      <c r="G1431" s="66" t="n">
        <v>-37.98</v>
      </c>
      <c r="H1431" s="67" t="n">
        <f aca="false">E1431+IF(D1431="Long",1,-1)*G1431</f>
        <v>11830.77</v>
      </c>
      <c r="I1431" s="68" t="n">
        <f aca="false">Assumptions!$B$58</f>
        <v>5.35750011455817</v>
      </c>
      <c r="J1431" s="68" t="n">
        <f aca="false">INDEX(Yearly!$L$5:$L$22,MATCH(C1431,Yearly!$A$5:$A$22,0))</f>
        <v>0.589816526373376</v>
      </c>
      <c r="K1431" s="68" t="n">
        <f aca="false">G1431-I1431-J1431</f>
        <v>-43.9273166409315</v>
      </c>
      <c r="L1431" s="69" t="n">
        <f aca="false">(I1431+J1431)/Assumptions!$B$8</f>
        <v>0.000262239505838301</v>
      </c>
      <c r="M1431" s="70" t="n">
        <f aca="false">F1431-L1431</f>
        <v>-0.0034622395058383</v>
      </c>
      <c r="N1431" s="71" t="n">
        <f aca="false">G1431*Assumptions!$B$7</f>
        <v>-298712.7</v>
      </c>
      <c r="O1431" s="71" t="n">
        <f aca="false">K1431*Assumptions!$B$7</f>
        <v>-345488.345380927</v>
      </c>
      <c r="P1431" s="68" t="n">
        <f aca="false">P1430+G1431</f>
        <v>22942.01634</v>
      </c>
      <c r="Q1431" s="68" t="n">
        <f aca="false">MAX(Q1430,P1431)</f>
        <v>23328.43938</v>
      </c>
      <c r="R1431" s="68" t="n">
        <f aca="false">Q1431-P1431</f>
        <v>386.423039999998</v>
      </c>
      <c r="S1431" s="68" t="n">
        <f aca="false">S1430+K1431</f>
        <v>14520.5668250637</v>
      </c>
      <c r="T1431" s="68" t="n">
        <f aca="false">MAX(T1430,S1431)</f>
        <v>14990.2522980368</v>
      </c>
      <c r="U1431" s="68" t="n">
        <f aca="false">T1431-S1431</f>
        <v>469.68547297304</v>
      </c>
      <c r="V1431" s="70" t="n">
        <f aca="false">V1430+F1431</f>
        <v>3.24030000000001</v>
      </c>
      <c r="W1431" s="70" t="n">
        <f aca="false">MAX(W1430,V1431)</f>
        <v>3.27280000000001</v>
      </c>
      <c r="X1431" s="70" t="n">
        <f aca="false">W1431-V1431</f>
        <v>0.0325000000000006</v>
      </c>
      <c r="Y1431" s="70" t="n">
        <f aca="false">Y1430+M1431</f>
        <v>2.86896669246432</v>
      </c>
      <c r="Z1431" s="70" t="n">
        <f aca="false">MAX(Z1430,Y1431)</f>
        <v>2.90513804554606</v>
      </c>
      <c r="AA1431" s="70" t="n">
        <f aca="false">Z1431-Y1431</f>
        <v>0.0361713530817358</v>
      </c>
      <c r="AB1431" s="72" t="n">
        <f aca="false">AB1430*(1+F1431)</f>
        <v>20.8357074193805</v>
      </c>
      <c r="AC1431" s="73" t="n">
        <f aca="false">MAX(AC1430,AB1431)</f>
        <v>21.5264267327093</v>
      </c>
      <c r="AD1431" s="70" t="n">
        <f aca="false">1-AB1431/AC1431</f>
        <v>0.0320870398931229</v>
      </c>
      <c r="AE1431" s="73" t="n">
        <f aca="false">AE1430*(1+M1431)</f>
        <v>14.3827622001184</v>
      </c>
      <c r="AF1431" s="73" t="n">
        <f aca="false">MAX(AF1430,AE1431)</f>
        <v>14.914351720962</v>
      </c>
      <c r="AG1431" s="70" t="n">
        <f aca="false">1-AE1431/AF1431</f>
        <v>0.0356428177898291</v>
      </c>
      <c r="AH1431" s="74" t="n">
        <f aca="false">IF(R1431&gt;0,AH1430+1,0)</f>
        <v>14</v>
      </c>
      <c r="AI1431" s="74" t="n">
        <f aca="false">IF(U1431&gt;0,AI1430+1,0)</f>
        <v>14</v>
      </c>
      <c r="AJ1431" s="74" t="n">
        <f aca="false">IF(G1431&gt;0,AJ1430+1,0)</f>
        <v>0</v>
      </c>
      <c r="AK1431" s="74" t="n">
        <f aca="false">IF(G1431&lt;=0,AK1430+1,0)</f>
        <v>1</v>
      </c>
      <c r="AL1431" s="74" t="n">
        <f aca="false">IF(K1431&gt;0,AL1430+1,0)</f>
        <v>0</v>
      </c>
      <c r="AM1431" s="74" t="n">
        <f aca="false">IF(K1431&lt;=0,AM1430+1,0)</f>
        <v>1</v>
      </c>
    </row>
    <row r="1432" customFormat="false" ht="15" hidden="false" customHeight="false" outlineLevel="0" collapsed="false">
      <c r="A1432" s="61" t="n">
        <v>1431</v>
      </c>
      <c r="B1432" s="62" t="n">
        <v>44132.4479166667</v>
      </c>
      <c r="C1432" s="63" t="n">
        <f aca="false">YEAR(B1432)</f>
        <v>2020</v>
      </c>
      <c r="D1432" s="32" t="s">
        <v>276</v>
      </c>
      <c r="E1432" s="64" t="n">
        <v>11830.25</v>
      </c>
      <c r="F1432" s="65" t="n">
        <v>0.0097</v>
      </c>
      <c r="G1432" s="66" t="n">
        <v>114.753425</v>
      </c>
      <c r="H1432" s="67" t="n">
        <f aca="false">E1432+IF(D1432="Long",1,-1)*G1432</f>
        <v>11715.496575</v>
      </c>
      <c r="I1432" s="68" t="n">
        <f aca="false">Assumptions!$B$58</f>
        <v>5.35750011455817</v>
      </c>
      <c r="J1432" s="68" t="n">
        <f aca="false">INDEX(Yearly!$L$5:$L$22,MATCH(C1432,Yearly!$A$5:$A$22,0))</f>
        <v>0.589816526373376</v>
      </c>
      <c r="K1432" s="68" t="n">
        <f aca="false">G1432-I1432-J1432</f>
        <v>108.806108359068</v>
      </c>
      <c r="L1432" s="69" t="n">
        <f aca="false">(I1432+J1432)/Assumptions!$B$8</f>
        <v>0.000262239505838301</v>
      </c>
      <c r="M1432" s="70" t="n">
        <f aca="false">F1432-L1432</f>
        <v>0.0094377604941617</v>
      </c>
      <c r="N1432" s="71" t="n">
        <f aca="false">G1432*Assumptions!$B$7</f>
        <v>902535.687625</v>
      </c>
      <c r="O1432" s="71" t="n">
        <f aca="false">K1432*Assumptions!$B$7</f>
        <v>855760.042244073</v>
      </c>
      <c r="P1432" s="68" t="n">
        <f aca="false">P1431+G1432</f>
        <v>23056.769765</v>
      </c>
      <c r="Q1432" s="68" t="n">
        <f aca="false">MAX(Q1431,P1432)</f>
        <v>23328.43938</v>
      </c>
      <c r="R1432" s="68" t="n">
        <f aca="false">Q1432-P1432</f>
        <v>271.669614999999</v>
      </c>
      <c r="S1432" s="68" t="n">
        <f aca="false">S1431+K1432</f>
        <v>14629.3729334228</v>
      </c>
      <c r="T1432" s="68" t="n">
        <f aca="false">MAX(T1431,S1432)</f>
        <v>14990.2522980368</v>
      </c>
      <c r="U1432" s="68" t="n">
        <f aca="false">T1432-S1432</f>
        <v>360.879364613971</v>
      </c>
      <c r="V1432" s="70" t="n">
        <f aca="false">V1431+F1432</f>
        <v>3.25000000000001</v>
      </c>
      <c r="W1432" s="70" t="n">
        <f aca="false">MAX(W1431,V1432)</f>
        <v>3.27280000000001</v>
      </c>
      <c r="X1432" s="70" t="n">
        <f aca="false">W1432-V1432</f>
        <v>0.0228000000000006</v>
      </c>
      <c r="Y1432" s="70" t="n">
        <f aca="false">Y1431+M1432</f>
        <v>2.87840445295848</v>
      </c>
      <c r="Z1432" s="70" t="n">
        <f aca="false">MAX(Z1431,Y1432)</f>
        <v>2.90513804554606</v>
      </c>
      <c r="AA1432" s="70" t="n">
        <f aca="false">Z1432-Y1432</f>
        <v>0.0267335925875742</v>
      </c>
      <c r="AB1432" s="72" t="n">
        <f aca="false">AB1431*(1+F1432)</f>
        <v>21.0378137813485</v>
      </c>
      <c r="AC1432" s="73" t="n">
        <f aca="false">MAX(AC1431,AB1432)</f>
        <v>21.5264267327093</v>
      </c>
      <c r="AD1432" s="70" t="n">
        <f aca="false">1-AB1432/AC1432</f>
        <v>0.0226982841800861</v>
      </c>
      <c r="AE1432" s="73" t="n">
        <f aca="false">AE1431*(1+M1432)</f>
        <v>14.5185032650076</v>
      </c>
      <c r="AF1432" s="73" t="n">
        <f aca="false">MAX(AF1431,AE1432)</f>
        <v>14.914351720962</v>
      </c>
      <c r="AG1432" s="70" t="n">
        <f aca="false">1-AE1432/AF1432</f>
        <v>0.0265414456733047</v>
      </c>
      <c r="AH1432" s="74" t="n">
        <f aca="false">IF(R1432&gt;0,AH1431+1,0)</f>
        <v>15</v>
      </c>
      <c r="AI1432" s="74" t="n">
        <f aca="false">IF(U1432&gt;0,AI1431+1,0)</f>
        <v>15</v>
      </c>
      <c r="AJ1432" s="74" t="n">
        <f aca="false">IF(G1432&gt;0,AJ1431+1,0)</f>
        <v>1</v>
      </c>
      <c r="AK1432" s="74" t="n">
        <f aca="false">IF(G1432&lt;=0,AK1431+1,0)</f>
        <v>0</v>
      </c>
      <c r="AL1432" s="74" t="n">
        <f aca="false">IF(K1432&gt;0,AL1431+1,0)</f>
        <v>1</v>
      </c>
      <c r="AM1432" s="74" t="n">
        <f aca="false">IF(K1432&lt;=0,AM1431+1,0)</f>
        <v>0</v>
      </c>
    </row>
    <row r="1433" customFormat="false" ht="15" hidden="false" customHeight="false" outlineLevel="0" collapsed="false">
      <c r="A1433" s="61" t="n">
        <v>1432</v>
      </c>
      <c r="B1433" s="62" t="n">
        <v>44137.6145833333</v>
      </c>
      <c r="C1433" s="63" t="n">
        <f aca="false">YEAR(B1433)</f>
        <v>2020</v>
      </c>
      <c r="D1433" s="32" t="s">
        <v>277</v>
      </c>
      <c r="E1433" s="64" t="n">
        <v>11715.45</v>
      </c>
      <c r="F1433" s="65" t="n">
        <v>0.0901</v>
      </c>
      <c r="G1433" s="66" t="n">
        <v>1055.562045</v>
      </c>
      <c r="H1433" s="67" t="n">
        <f aca="false">E1433+IF(D1433="Long",1,-1)*G1433</f>
        <v>12771.012045</v>
      </c>
      <c r="I1433" s="68" t="n">
        <f aca="false">Assumptions!$B$58</f>
        <v>5.35750011455817</v>
      </c>
      <c r="J1433" s="68" t="n">
        <f aca="false">INDEX(Yearly!$L$5:$L$22,MATCH(C1433,Yearly!$A$5:$A$22,0))</f>
        <v>0.589816526373376</v>
      </c>
      <c r="K1433" s="68" t="n">
        <f aca="false">G1433-I1433-J1433</f>
        <v>1049.61472835907</v>
      </c>
      <c r="L1433" s="69" t="n">
        <f aca="false">(I1433+J1433)/Assumptions!$B$8</f>
        <v>0.000262239505838301</v>
      </c>
      <c r="M1433" s="70" t="n">
        <f aca="false">F1433-L1433</f>
        <v>0.0898377604941617</v>
      </c>
      <c r="N1433" s="71" t="n">
        <f aca="false">G1433*Assumptions!$B$7</f>
        <v>8301995.483925</v>
      </c>
      <c r="O1433" s="71" t="n">
        <f aca="false">K1433*Assumptions!$B$7</f>
        <v>8255219.83854407</v>
      </c>
      <c r="P1433" s="68" t="n">
        <f aca="false">P1432+G1433</f>
        <v>24112.33181</v>
      </c>
      <c r="Q1433" s="68" t="n">
        <f aca="false">MAX(Q1432,P1433)</f>
        <v>24112.33181</v>
      </c>
      <c r="R1433" s="68" t="n">
        <f aca="false">Q1433-P1433</f>
        <v>0</v>
      </c>
      <c r="S1433" s="68" t="n">
        <f aca="false">S1432+K1433</f>
        <v>15678.9876617819</v>
      </c>
      <c r="T1433" s="68" t="n">
        <f aca="false">MAX(T1432,S1433)</f>
        <v>15678.9876617819</v>
      </c>
      <c r="U1433" s="68" t="n">
        <f aca="false">T1433-S1433</f>
        <v>0</v>
      </c>
      <c r="V1433" s="70" t="n">
        <f aca="false">V1432+F1433</f>
        <v>3.34010000000001</v>
      </c>
      <c r="W1433" s="70" t="n">
        <f aca="false">MAX(W1432,V1433)</f>
        <v>3.34010000000001</v>
      </c>
      <c r="X1433" s="70" t="n">
        <f aca="false">W1433-V1433</f>
        <v>0</v>
      </c>
      <c r="Y1433" s="70" t="n">
        <f aca="false">Y1432+M1433</f>
        <v>2.96824221345264</v>
      </c>
      <c r="Z1433" s="70" t="n">
        <f aca="false">MAX(Z1432,Y1433)</f>
        <v>2.96824221345264</v>
      </c>
      <c r="AA1433" s="70" t="n">
        <f aca="false">Z1433-Y1433</f>
        <v>0</v>
      </c>
      <c r="AB1433" s="72" t="n">
        <f aca="false">AB1432*(1+F1433)</f>
        <v>22.933320803048</v>
      </c>
      <c r="AC1433" s="73" t="n">
        <f aca="false">MAX(AC1432,AB1433)</f>
        <v>22.933320803048</v>
      </c>
      <c r="AD1433" s="70" t="n">
        <f aca="false">1-AB1433/AC1433</f>
        <v>0</v>
      </c>
      <c r="AE1433" s="73" t="n">
        <f aca="false">AE1432*(1+M1433)</f>
        <v>15.822813084063</v>
      </c>
      <c r="AF1433" s="73" t="n">
        <f aca="false">MAX(AF1432,AE1433)</f>
        <v>15.822813084063</v>
      </c>
      <c r="AG1433" s="70" t="n">
        <f aca="false">1-AE1433/AF1433</f>
        <v>0</v>
      </c>
      <c r="AH1433" s="74" t="n">
        <f aca="false">IF(R1433&gt;0,AH1432+1,0)</f>
        <v>0</v>
      </c>
      <c r="AI1433" s="74" t="n">
        <f aca="false">IF(U1433&gt;0,AI1432+1,0)</f>
        <v>0</v>
      </c>
      <c r="AJ1433" s="74" t="n">
        <f aca="false">IF(G1433&gt;0,AJ1432+1,0)</f>
        <v>2</v>
      </c>
      <c r="AK1433" s="74" t="n">
        <f aca="false">IF(G1433&lt;=0,AK1432+1,0)</f>
        <v>0</v>
      </c>
      <c r="AL1433" s="74" t="n">
        <f aca="false">IF(K1433&gt;0,AL1432+1,0)</f>
        <v>2</v>
      </c>
      <c r="AM1433" s="74" t="n">
        <f aca="false">IF(K1433&lt;=0,AM1432+1,0)</f>
        <v>0</v>
      </c>
    </row>
    <row r="1434" customFormat="false" ht="15" hidden="false" customHeight="false" outlineLevel="0" collapsed="false">
      <c r="A1434" s="61" t="n">
        <v>1433</v>
      </c>
      <c r="B1434" s="62" t="n">
        <v>44154.6354166667</v>
      </c>
      <c r="C1434" s="63" t="n">
        <f aca="false">YEAR(B1434)</f>
        <v>2020</v>
      </c>
      <c r="D1434" s="32" t="s">
        <v>276</v>
      </c>
      <c r="E1434" s="64" t="n">
        <v>12771.3</v>
      </c>
      <c r="F1434" s="65" t="n">
        <v>-0.0033</v>
      </c>
      <c r="G1434" s="66" t="n">
        <v>-42.14529</v>
      </c>
      <c r="H1434" s="67" t="n">
        <f aca="false">E1434+IF(D1434="Long",1,-1)*G1434</f>
        <v>12813.44529</v>
      </c>
      <c r="I1434" s="68" t="n">
        <f aca="false">Assumptions!$B$58</f>
        <v>5.35750011455817</v>
      </c>
      <c r="J1434" s="68" t="n">
        <f aca="false">INDEX(Yearly!$L$5:$L$22,MATCH(C1434,Yearly!$A$5:$A$22,0))</f>
        <v>0.589816526373376</v>
      </c>
      <c r="K1434" s="68" t="n">
        <f aca="false">G1434-I1434-J1434</f>
        <v>-48.0926066409316</v>
      </c>
      <c r="L1434" s="69" t="n">
        <f aca="false">(I1434+J1434)/Assumptions!$B$8</f>
        <v>0.000262239505838301</v>
      </c>
      <c r="M1434" s="70" t="n">
        <f aca="false">F1434-L1434</f>
        <v>-0.0035622395058383</v>
      </c>
      <c r="N1434" s="71" t="n">
        <f aca="false">G1434*Assumptions!$B$7</f>
        <v>-331472.70585</v>
      </c>
      <c r="O1434" s="71" t="n">
        <f aca="false">K1434*Assumptions!$B$7</f>
        <v>-378248.351230927</v>
      </c>
      <c r="P1434" s="68" t="n">
        <f aca="false">P1433+G1434</f>
        <v>24070.18652</v>
      </c>
      <c r="Q1434" s="68" t="n">
        <f aca="false">MAX(Q1433,P1434)</f>
        <v>24112.33181</v>
      </c>
      <c r="R1434" s="68" t="n">
        <f aca="false">Q1434-P1434</f>
        <v>42.1452900000004</v>
      </c>
      <c r="S1434" s="68" t="n">
        <f aca="false">S1433+K1434</f>
        <v>15630.8950551409</v>
      </c>
      <c r="T1434" s="68" t="n">
        <f aca="false">MAX(T1433,S1434)</f>
        <v>15678.9876617819</v>
      </c>
      <c r="U1434" s="68" t="n">
        <f aca="false">T1434-S1434</f>
        <v>48.092606640932</v>
      </c>
      <c r="V1434" s="70" t="n">
        <f aca="false">V1433+F1434</f>
        <v>3.33680000000001</v>
      </c>
      <c r="W1434" s="70" t="n">
        <f aca="false">MAX(W1433,V1434)</f>
        <v>3.34010000000001</v>
      </c>
      <c r="X1434" s="70" t="n">
        <f aca="false">W1434-V1434</f>
        <v>0.00329999999999986</v>
      </c>
      <c r="Y1434" s="70" t="n">
        <f aca="false">Y1433+M1434</f>
        <v>2.96467997394681</v>
      </c>
      <c r="Z1434" s="70" t="n">
        <f aca="false">MAX(Z1433,Y1434)</f>
        <v>2.96824221345264</v>
      </c>
      <c r="AA1434" s="70" t="n">
        <f aca="false">Z1434-Y1434</f>
        <v>0.00356223950583834</v>
      </c>
      <c r="AB1434" s="72" t="n">
        <f aca="false">AB1433*(1+F1434)</f>
        <v>22.857640844398</v>
      </c>
      <c r="AC1434" s="73" t="n">
        <f aca="false">MAX(AC1433,AB1434)</f>
        <v>22.933320803048</v>
      </c>
      <c r="AD1434" s="70" t="n">
        <f aca="false">1-AB1434/AC1434</f>
        <v>0.00329999999999986</v>
      </c>
      <c r="AE1434" s="73" t="n">
        <f aca="false">AE1433*(1+M1434)</f>
        <v>15.7664484342015</v>
      </c>
      <c r="AF1434" s="73" t="n">
        <f aca="false">MAX(AF1433,AE1434)</f>
        <v>15.822813084063</v>
      </c>
      <c r="AG1434" s="70" t="n">
        <f aca="false">1-AE1434/AF1434</f>
        <v>0.00356223950583834</v>
      </c>
      <c r="AH1434" s="74" t="n">
        <f aca="false">IF(R1434&gt;0,AH1433+1,0)</f>
        <v>1</v>
      </c>
      <c r="AI1434" s="74" t="n">
        <f aca="false">IF(U1434&gt;0,AI1433+1,0)</f>
        <v>1</v>
      </c>
      <c r="AJ1434" s="74" t="n">
        <f aca="false">IF(G1434&gt;0,AJ1433+1,0)</f>
        <v>0</v>
      </c>
      <c r="AK1434" s="74" t="n">
        <f aca="false">IF(G1434&lt;=0,AK1433+1,0)</f>
        <v>1</v>
      </c>
      <c r="AL1434" s="74" t="n">
        <f aca="false">IF(K1434&gt;0,AL1433+1,0)</f>
        <v>0</v>
      </c>
      <c r="AM1434" s="74" t="n">
        <f aca="false">IF(K1434&lt;=0,AM1433+1,0)</f>
        <v>1</v>
      </c>
    </row>
    <row r="1435" customFormat="false" ht="15" hidden="false" customHeight="false" outlineLevel="0" collapsed="false">
      <c r="A1435" s="61" t="n">
        <v>1434</v>
      </c>
      <c r="B1435" s="62" t="n">
        <v>44155.5520833333</v>
      </c>
      <c r="C1435" s="63" t="n">
        <f aca="false">YEAR(B1435)</f>
        <v>2020</v>
      </c>
      <c r="D1435" s="32" t="s">
        <v>277</v>
      </c>
      <c r="E1435" s="64" t="n">
        <v>12813.45</v>
      </c>
      <c r="F1435" s="65" t="n">
        <v>0.0049</v>
      </c>
      <c r="G1435" s="66" t="n">
        <v>62.785905</v>
      </c>
      <c r="H1435" s="67" t="n">
        <f aca="false">E1435+IF(D1435="Long",1,-1)*G1435</f>
        <v>12876.235905</v>
      </c>
      <c r="I1435" s="68" t="n">
        <f aca="false">Assumptions!$B$58</f>
        <v>5.35750011455817</v>
      </c>
      <c r="J1435" s="68" t="n">
        <f aca="false">INDEX(Yearly!$L$5:$L$22,MATCH(C1435,Yearly!$A$5:$A$22,0))</f>
        <v>0.589816526373376</v>
      </c>
      <c r="K1435" s="68" t="n">
        <f aca="false">G1435-I1435-J1435</f>
        <v>56.8385883590685</v>
      </c>
      <c r="L1435" s="69" t="n">
        <f aca="false">(I1435+J1435)/Assumptions!$B$8</f>
        <v>0.000262239505838301</v>
      </c>
      <c r="M1435" s="70" t="n">
        <f aca="false">F1435-L1435</f>
        <v>0.0046377604941617</v>
      </c>
      <c r="N1435" s="71" t="n">
        <f aca="false">G1435*Assumptions!$B$7</f>
        <v>493811.142825</v>
      </c>
      <c r="O1435" s="71" t="n">
        <f aca="false">K1435*Assumptions!$B$7</f>
        <v>447035.497444073</v>
      </c>
      <c r="P1435" s="68" t="n">
        <f aca="false">P1434+G1435</f>
        <v>24132.972425</v>
      </c>
      <c r="Q1435" s="68" t="n">
        <f aca="false">MAX(Q1434,P1435)</f>
        <v>24132.972425</v>
      </c>
      <c r="R1435" s="68" t="n">
        <f aca="false">Q1435-P1435</f>
        <v>0</v>
      </c>
      <c r="S1435" s="68" t="n">
        <f aca="false">S1434+K1435</f>
        <v>15687.7336435</v>
      </c>
      <c r="T1435" s="68" t="n">
        <f aca="false">MAX(T1434,S1435)</f>
        <v>15687.7336435</v>
      </c>
      <c r="U1435" s="68" t="n">
        <f aca="false">T1435-S1435</f>
        <v>0</v>
      </c>
      <c r="V1435" s="70" t="n">
        <f aca="false">V1434+F1435</f>
        <v>3.34170000000001</v>
      </c>
      <c r="W1435" s="70" t="n">
        <f aca="false">MAX(W1434,V1435)</f>
        <v>3.34170000000001</v>
      </c>
      <c r="X1435" s="70" t="n">
        <f aca="false">W1435-V1435</f>
        <v>0</v>
      </c>
      <c r="Y1435" s="70" t="n">
        <f aca="false">Y1434+M1435</f>
        <v>2.96931773444097</v>
      </c>
      <c r="Z1435" s="70" t="n">
        <f aca="false">MAX(Z1434,Y1435)</f>
        <v>2.96931773444097</v>
      </c>
      <c r="AA1435" s="70" t="n">
        <f aca="false">Z1435-Y1435</f>
        <v>0</v>
      </c>
      <c r="AB1435" s="72" t="n">
        <f aca="false">AB1434*(1+F1435)</f>
        <v>22.9696432845355</v>
      </c>
      <c r="AC1435" s="73" t="n">
        <f aca="false">MAX(AC1434,AB1435)</f>
        <v>22.9696432845355</v>
      </c>
      <c r="AD1435" s="70" t="n">
        <f aca="false">1-AB1435/AC1435</f>
        <v>0</v>
      </c>
      <c r="AE1435" s="73" t="n">
        <f aca="false">AE1434*(1+M1435)</f>
        <v>15.8395694458829</v>
      </c>
      <c r="AF1435" s="73" t="n">
        <f aca="false">MAX(AF1434,AE1435)</f>
        <v>15.8395694458829</v>
      </c>
      <c r="AG1435" s="70" t="n">
        <f aca="false">1-AE1435/AF1435</f>
        <v>0</v>
      </c>
      <c r="AH1435" s="74" t="n">
        <f aca="false">IF(R1435&gt;0,AH1434+1,0)</f>
        <v>0</v>
      </c>
      <c r="AI1435" s="74" t="n">
        <f aca="false">IF(U1435&gt;0,AI1434+1,0)</f>
        <v>0</v>
      </c>
      <c r="AJ1435" s="74" t="n">
        <f aca="false">IF(G1435&gt;0,AJ1434+1,0)</f>
        <v>1</v>
      </c>
      <c r="AK1435" s="74" t="n">
        <f aca="false">IF(G1435&lt;=0,AK1434+1,0)</f>
        <v>0</v>
      </c>
      <c r="AL1435" s="74" t="n">
        <f aca="false">IF(K1435&gt;0,AL1434+1,0)</f>
        <v>1</v>
      </c>
      <c r="AM1435" s="74" t="n">
        <f aca="false">IF(K1435&lt;=0,AM1434+1,0)</f>
        <v>0</v>
      </c>
    </row>
    <row r="1436" customFormat="false" ht="15" hidden="false" customHeight="false" outlineLevel="0" collapsed="false">
      <c r="A1436" s="61" t="n">
        <v>1435</v>
      </c>
      <c r="B1436" s="62" t="n">
        <v>44160.59375</v>
      </c>
      <c r="C1436" s="63" t="n">
        <f aca="false">YEAR(B1436)</f>
        <v>2020</v>
      </c>
      <c r="D1436" s="32" t="s">
        <v>276</v>
      </c>
      <c r="E1436" s="64" t="n">
        <v>12876.8</v>
      </c>
      <c r="F1436" s="65" t="n">
        <v>-0.0045</v>
      </c>
      <c r="G1436" s="66" t="n">
        <v>-57.9456</v>
      </c>
      <c r="H1436" s="67" t="n">
        <f aca="false">E1436+IF(D1436="Long",1,-1)*G1436</f>
        <v>12934.7456</v>
      </c>
      <c r="I1436" s="68" t="n">
        <f aca="false">Assumptions!$B$58</f>
        <v>5.35750011455817</v>
      </c>
      <c r="J1436" s="68" t="n">
        <f aca="false">INDEX(Yearly!$L$5:$L$22,MATCH(C1436,Yearly!$A$5:$A$22,0))</f>
        <v>0.589816526373376</v>
      </c>
      <c r="K1436" s="68" t="n">
        <f aca="false">G1436-I1436-J1436</f>
        <v>-63.8929166409315</v>
      </c>
      <c r="L1436" s="69" t="n">
        <f aca="false">(I1436+J1436)/Assumptions!$B$8</f>
        <v>0.000262239505838301</v>
      </c>
      <c r="M1436" s="70" t="n">
        <f aca="false">F1436-L1436</f>
        <v>-0.0047622395058383</v>
      </c>
      <c r="N1436" s="71" t="n">
        <f aca="false">G1436*Assumptions!$B$7</f>
        <v>-455742.144</v>
      </c>
      <c r="O1436" s="71" t="n">
        <f aca="false">K1436*Assumptions!$B$7</f>
        <v>-502517.789380927</v>
      </c>
      <c r="P1436" s="68" t="n">
        <f aca="false">P1435+G1436</f>
        <v>24075.026825</v>
      </c>
      <c r="Q1436" s="68" t="n">
        <f aca="false">MAX(Q1435,P1436)</f>
        <v>24132.972425</v>
      </c>
      <c r="R1436" s="68" t="n">
        <f aca="false">Q1436-P1436</f>
        <v>57.9455999999991</v>
      </c>
      <c r="S1436" s="68" t="n">
        <f aca="false">S1435+K1436</f>
        <v>15623.8407268591</v>
      </c>
      <c r="T1436" s="68" t="n">
        <f aca="false">MAX(T1435,S1436)</f>
        <v>15687.7336435</v>
      </c>
      <c r="U1436" s="68" t="n">
        <f aca="false">T1436-S1436</f>
        <v>63.8929166409307</v>
      </c>
      <c r="V1436" s="70" t="n">
        <f aca="false">V1435+F1436</f>
        <v>3.33720000000001</v>
      </c>
      <c r="W1436" s="70" t="n">
        <f aca="false">MAX(W1435,V1436)</f>
        <v>3.34170000000001</v>
      </c>
      <c r="X1436" s="70" t="n">
        <f aca="false">W1436-V1436</f>
        <v>0.00450000000000017</v>
      </c>
      <c r="Y1436" s="70" t="n">
        <f aca="false">Y1435+M1436</f>
        <v>2.96455549493513</v>
      </c>
      <c r="Z1436" s="70" t="n">
        <f aca="false">MAX(Z1435,Y1436)</f>
        <v>2.96931773444097</v>
      </c>
      <c r="AA1436" s="70" t="n">
        <f aca="false">Z1436-Y1436</f>
        <v>0.00476223950583821</v>
      </c>
      <c r="AB1436" s="72" t="n">
        <f aca="false">AB1435*(1+F1436)</f>
        <v>22.8662798897551</v>
      </c>
      <c r="AC1436" s="73" t="n">
        <f aca="false">MAX(AC1435,AB1436)</f>
        <v>22.9696432845355</v>
      </c>
      <c r="AD1436" s="70" t="n">
        <f aca="false">1-AB1436/AC1436</f>
        <v>0.00449999999999995</v>
      </c>
      <c r="AE1436" s="73" t="n">
        <f aca="false">AE1435*(1+M1436)</f>
        <v>15.7641376225122</v>
      </c>
      <c r="AF1436" s="73" t="n">
        <f aca="false">MAX(AF1435,AE1436)</f>
        <v>15.8395694458829</v>
      </c>
      <c r="AG1436" s="70" t="n">
        <f aca="false">1-AE1436/AF1436</f>
        <v>0.00476223950583832</v>
      </c>
      <c r="AH1436" s="74" t="n">
        <f aca="false">IF(R1436&gt;0,AH1435+1,0)</f>
        <v>1</v>
      </c>
      <c r="AI1436" s="74" t="n">
        <f aca="false">IF(U1436&gt;0,AI1435+1,0)</f>
        <v>1</v>
      </c>
      <c r="AJ1436" s="74" t="n">
        <f aca="false">IF(G1436&gt;0,AJ1435+1,0)</f>
        <v>0</v>
      </c>
      <c r="AK1436" s="74" t="n">
        <f aca="false">IF(G1436&lt;=0,AK1435+1,0)</f>
        <v>1</v>
      </c>
      <c r="AL1436" s="74" t="n">
        <f aca="false">IF(K1436&gt;0,AL1435+1,0)</f>
        <v>0</v>
      </c>
      <c r="AM1436" s="74" t="n">
        <f aca="false">IF(K1436&lt;=0,AM1435+1,0)</f>
        <v>1</v>
      </c>
    </row>
    <row r="1437" customFormat="false" ht="15" hidden="false" customHeight="false" outlineLevel="0" collapsed="false">
      <c r="A1437" s="61" t="n">
        <v>1436</v>
      </c>
      <c r="B1437" s="62" t="n">
        <v>44161.59375</v>
      </c>
      <c r="C1437" s="63" t="n">
        <f aca="false">YEAR(B1437)</f>
        <v>2020</v>
      </c>
      <c r="D1437" s="32" t="s">
        <v>277</v>
      </c>
      <c r="E1437" s="64" t="n">
        <v>12934.5</v>
      </c>
      <c r="F1437" s="65" t="n">
        <v>0.0057</v>
      </c>
      <c r="G1437" s="66" t="n">
        <v>73.72665</v>
      </c>
      <c r="H1437" s="67" t="n">
        <f aca="false">E1437+IF(D1437="Long",1,-1)*G1437</f>
        <v>13008.22665</v>
      </c>
      <c r="I1437" s="68" t="n">
        <f aca="false">Assumptions!$B$58</f>
        <v>5.35750011455817</v>
      </c>
      <c r="J1437" s="68" t="n">
        <f aca="false">INDEX(Yearly!$L$5:$L$22,MATCH(C1437,Yearly!$A$5:$A$22,0))</f>
        <v>0.589816526373376</v>
      </c>
      <c r="K1437" s="68" t="n">
        <f aca="false">G1437-I1437-J1437</f>
        <v>67.7793333590685</v>
      </c>
      <c r="L1437" s="69" t="n">
        <f aca="false">(I1437+J1437)/Assumptions!$B$8</f>
        <v>0.000262239505838301</v>
      </c>
      <c r="M1437" s="70" t="n">
        <f aca="false">F1437-L1437</f>
        <v>0.0054377604941617</v>
      </c>
      <c r="N1437" s="71" t="n">
        <f aca="false">G1437*Assumptions!$B$7</f>
        <v>579860.10225</v>
      </c>
      <c r="O1437" s="71" t="n">
        <f aca="false">K1437*Assumptions!$B$7</f>
        <v>533084.456869073</v>
      </c>
      <c r="P1437" s="68" t="n">
        <f aca="false">P1436+G1437</f>
        <v>24148.753475</v>
      </c>
      <c r="Q1437" s="68" t="n">
        <f aca="false">MAX(Q1436,P1437)</f>
        <v>24148.753475</v>
      </c>
      <c r="R1437" s="68" t="n">
        <f aca="false">Q1437-P1437</f>
        <v>0</v>
      </c>
      <c r="S1437" s="68" t="n">
        <f aca="false">S1436+K1437</f>
        <v>15691.6200602181</v>
      </c>
      <c r="T1437" s="68" t="n">
        <f aca="false">MAX(T1436,S1437)</f>
        <v>15691.6200602181</v>
      </c>
      <c r="U1437" s="68" t="n">
        <f aca="false">T1437-S1437</f>
        <v>0</v>
      </c>
      <c r="V1437" s="70" t="n">
        <f aca="false">V1436+F1437</f>
        <v>3.34290000000001</v>
      </c>
      <c r="W1437" s="70" t="n">
        <f aca="false">MAX(W1436,V1437)</f>
        <v>3.34290000000001</v>
      </c>
      <c r="X1437" s="70" t="n">
        <f aca="false">W1437-V1437</f>
        <v>0</v>
      </c>
      <c r="Y1437" s="70" t="n">
        <f aca="false">Y1436+M1437</f>
        <v>2.96999325542929</v>
      </c>
      <c r="Z1437" s="70" t="n">
        <f aca="false">MAX(Z1436,Y1437)</f>
        <v>2.96999325542929</v>
      </c>
      <c r="AA1437" s="70" t="n">
        <f aca="false">Z1437-Y1437</f>
        <v>0</v>
      </c>
      <c r="AB1437" s="72" t="n">
        <f aca="false">AB1436*(1+F1437)</f>
        <v>22.9966176851267</v>
      </c>
      <c r="AC1437" s="73" t="n">
        <f aca="false">MAX(AC1436,AB1437)</f>
        <v>22.9966176851267</v>
      </c>
      <c r="AD1437" s="70" t="n">
        <f aca="false">1-AB1437/AC1437</f>
        <v>0</v>
      </c>
      <c r="AE1437" s="73" t="n">
        <f aca="false">AE1436*(1+M1437)</f>
        <v>15.8498592273004</v>
      </c>
      <c r="AF1437" s="73" t="n">
        <f aca="false">MAX(AF1436,AE1437)</f>
        <v>15.8498592273004</v>
      </c>
      <c r="AG1437" s="70" t="n">
        <f aca="false">1-AE1437/AF1437</f>
        <v>0</v>
      </c>
      <c r="AH1437" s="74" t="n">
        <f aca="false">IF(R1437&gt;0,AH1436+1,0)</f>
        <v>0</v>
      </c>
      <c r="AI1437" s="74" t="n">
        <f aca="false">IF(U1437&gt;0,AI1436+1,0)</f>
        <v>0</v>
      </c>
      <c r="AJ1437" s="74" t="n">
        <f aca="false">IF(G1437&gt;0,AJ1436+1,0)</f>
        <v>1</v>
      </c>
      <c r="AK1437" s="74" t="n">
        <f aca="false">IF(G1437&lt;=0,AK1436+1,0)</f>
        <v>0</v>
      </c>
      <c r="AL1437" s="74" t="n">
        <f aca="false">IF(K1437&gt;0,AL1436+1,0)</f>
        <v>1</v>
      </c>
      <c r="AM1437" s="74" t="n">
        <f aca="false">IF(K1437&lt;=0,AM1436+1,0)</f>
        <v>0</v>
      </c>
    </row>
    <row r="1438" customFormat="false" ht="15" hidden="false" customHeight="false" outlineLevel="0" collapsed="false">
      <c r="A1438" s="61" t="n">
        <v>1437</v>
      </c>
      <c r="B1438" s="62" t="n">
        <v>44167.5729166667</v>
      </c>
      <c r="C1438" s="63" t="n">
        <f aca="false">YEAR(B1438)</f>
        <v>2020</v>
      </c>
      <c r="D1438" s="32" t="s">
        <v>276</v>
      </c>
      <c r="E1438" s="64" t="n">
        <v>13007.75</v>
      </c>
      <c r="F1438" s="65" t="n">
        <v>-0.0087</v>
      </c>
      <c r="G1438" s="66" t="n">
        <v>-113.167425</v>
      </c>
      <c r="H1438" s="67" t="n">
        <f aca="false">E1438+IF(D1438="Long",1,-1)*G1438</f>
        <v>13120.917425</v>
      </c>
      <c r="I1438" s="68" t="n">
        <f aca="false">Assumptions!$B$58</f>
        <v>5.35750011455817</v>
      </c>
      <c r="J1438" s="68" t="n">
        <f aca="false">INDEX(Yearly!$L$5:$L$22,MATCH(C1438,Yearly!$A$5:$A$22,0))</f>
        <v>0.589816526373376</v>
      </c>
      <c r="K1438" s="68" t="n">
        <f aca="false">G1438-I1438-J1438</f>
        <v>-119.114741640932</v>
      </c>
      <c r="L1438" s="69" t="n">
        <f aca="false">(I1438+J1438)/Assumptions!$B$8</f>
        <v>0.000262239505838301</v>
      </c>
      <c r="M1438" s="70" t="n">
        <f aca="false">F1438-L1438</f>
        <v>-0.0089622395058383</v>
      </c>
      <c r="N1438" s="71" t="n">
        <f aca="false">G1438*Assumptions!$B$7</f>
        <v>-890061.797625</v>
      </c>
      <c r="O1438" s="71" t="n">
        <f aca="false">K1438*Assumptions!$B$7</f>
        <v>-936837.443005927</v>
      </c>
      <c r="P1438" s="68" t="n">
        <f aca="false">P1437+G1438</f>
        <v>24035.58605</v>
      </c>
      <c r="Q1438" s="68" t="n">
        <f aca="false">MAX(Q1437,P1438)</f>
        <v>24148.753475</v>
      </c>
      <c r="R1438" s="68" t="n">
        <f aca="false">Q1438-P1438</f>
        <v>113.167425</v>
      </c>
      <c r="S1438" s="68" t="n">
        <f aca="false">S1437+K1438</f>
        <v>15572.5053185772</v>
      </c>
      <c r="T1438" s="68" t="n">
        <f aca="false">MAX(T1437,S1438)</f>
        <v>15691.6200602181</v>
      </c>
      <c r="U1438" s="68" t="n">
        <f aca="false">T1438-S1438</f>
        <v>119.114741640931</v>
      </c>
      <c r="V1438" s="70" t="n">
        <f aca="false">V1437+F1438</f>
        <v>3.33420000000001</v>
      </c>
      <c r="W1438" s="70" t="n">
        <f aca="false">MAX(W1437,V1438)</f>
        <v>3.34290000000001</v>
      </c>
      <c r="X1438" s="70" t="n">
        <f aca="false">W1438-V1438</f>
        <v>0.00870000000000015</v>
      </c>
      <c r="Y1438" s="70" t="n">
        <f aca="false">Y1437+M1438</f>
        <v>2.96103101592345</v>
      </c>
      <c r="Z1438" s="70" t="n">
        <f aca="false">MAX(Z1437,Y1438)</f>
        <v>2.96999325542929</v>
      </c>
      <c r="AA1438" s="70" t="n">
        <f aca="false">Z1438-Y1438</f>
        <v>0.00896223950583819</v>
      </c>
      <c r="AB1438" s="72" t="n">
        <f aca="false">AB1437*(1+F1438)</f>
        <v>22.7965471112661</v>
      </c>
      <c r="AC1438" s="73" t="n">
        <f aca="false">MAX(AC1437,AB1438)</f>
        <v>22.9966176851267</v>
      </c>
      <c r="AD1438" s="70" t="n">
        <f aca="false">1-AB1438/AC1438</f>
        <v>0.00870000000000004</v>
      </c>
      <c r="AE1438" s="73" t="n">
        <f aca="false">AE1437*(1+M1438)</f>
        <v>15.7078089927715</v>
      </c>
      <c r="AF1438" s="73" t="n">
        <f aca="false">MAX(AF1437,AE1438)</f>
        <v>15.8498592273004</v>
      </c>
      <c r="AG1438" s="70" t="n">
        <f aca="false">1-AE1438/AF1438</f>
        <v>0.0089622395058383</v>
      </c>
      <c r="AH1438" s="74" t="n">
        <f aca="false">IF(R1438&gt;0,AH1437+1,0)</f>
        <v>1</v>
      </c>
      <c r="AI1438" s="74" t="n">
        <f aca="false">IF(U1438&gt;0,AI1437+1,0)</f>
        <v>1</v>
      </c>
      <c r="AJ1438" s="74" t="n">
        <f aca="false">IF(G1438&gt;0,AJ1437+1,0)</f>
        <v>0</v>
      </c>
      <c r="AK1438" s="74" t="n">
        <f aca="false">IF(G1438&lt;=0,AK1437+1,0)</f>
        <v>1</v>
      </c>
      <c r="AL1438" s="74" t="n">
        <f aca="false">IF(K1438&gt;0,AL1437+1,0)</f>
        <v>0</v>
      </c>
      <c r="AM1438" s="74" t="n">
        <f aca="false">IF(K1438&lt;=0,AM1437+1,0)</f>
        <v>1</v>
      </c>
    </row>
    <row r="1439" customFormat="false" ht="15" hidden="false" customHeight="false" outlineLevel="0" collapsed="false">
      <c r="A1439" s="61" t="n">
        <v>1438</v>
      </c>
      <c r="B1439" s="62" t="n">
        <v>44167.6354166667</v>
      </c>
      <c r="C1439" s="63" t="n">
        <f aca="false">YEAR(B1439)</f>
        <v>2020</v>
      </c>
      <c r="D1439" s="32" t="s">
        <v>277</v>
      </c>
      <c r="E1439" s="64" t="n">
        <v>13121.2</v>
      </c>
      <c r="F1439" s="65" t="n">
        <v>0.0388</v>
      </c>
      <c r="G1439" s="66" t="n">
        <v>509.10256</v>
      </c>
      <c r="H1439" s="67" t="n">
        <f aca="false">E1439+IF(D1439="Long",1,-1)*G1439</f>
        <v>13630.30256</v>
      </c>
      <c r="I1439" s="68" t="n">
        <f aca="false">Assumptions!$B$58</f>
        <v>5.35750011455817</v>
      </c>
      <c r="J1439" s="68" t="n">
        <f aca="false">INDEX(Yearly!$L$5:$L$22,MATCH(C1439,Yearly!$A$5:$A$22,0))</f>
        <v>0.589816526373376</v>
      </c>
      <c r="K1439" s="68" t="n">
        <f aca="false">G1439-I1439-J1439</f>
        <v>503.155243359068</v>
      </c>
      <c r="L1439" s="69" t="n">
        <f aca="false">(I1439+J1439)/Assumptions!$B$8</f>
        <v>0.000262239505838301</v>
      </c>
      <c r="M1439" s="70" t="n">
        <f aca="false">F1439-L1439</f>
        <v>0.0385377604941617</v>
      </c>
      <c r="N1439" s="71" t="n">
        <f aca="false">G1439*Assumptions!$B$7</f>
        <v>4004091.6344</v>
      </c>
      <c r="O1439" s="71" t="n">
        <f aca="false">K1439*Assumptions!$B$7</f>
        <v>3957315.98901907</v>
      </c>
      <c r="P1439" s="68" t="n">
        <f aca="false">P1438+G1439</f>
        <v>24544.68861</v>
      </c>
      <c r="Q1439" s="68" t="n">
        <f aca="false">MAX(Q1438,P1439)</f>
        <v>24544.68861</v>
      </c>
      <c r="R1439" s="68" t="n">
        <f aca="false">Q1439-P1439</f>
        <v>0</v>
      </c>
      <c r="S1439" s="68" t="n">
        <f aca="false">S1438+K1439</f>
        <v>16075.6605619363</v>
      </c>
      <c r="T1439" s="68" t="n">
        <f aca="false">MAX(T1438,S1439)</f>
        <v>16075.6605619363</v>
      </c>
      <c r="U1439" s="68" t="n">
        <f aca="false">T1439-S1439</f>
        <v>0</v>
      </c>
      <c r="V1439" s="70" t="n">
        <f aca="false">V1438+F1439</f>
        <v>3.37300000000001</v>
      </c>
      <c r="W1439" s="70" t="n">
        <f aca="false">MAX(W1438,V1439)</f>
        <v>3.37300000000001</v>
      </c>
      <c r="X1439" s="70" t="n">
        <f aca="false">W1439-V1439</f>
        <v>0</v>
      </c>
      <c r="Y1439" s="70" t="n">
        <f aca="false">Y1438+M1439</f>
        <v>2.99956877641761</v>
      </c>
      <c r="Z1439" s="70" t="n">
        <f aca="false">MAX(Z1438,Y1439)</f>
        <v>2.99956877641761</v>
      </c>
      <c r="AA1439" s="70" t="n">
        <f aca="false">Z1439-Y1439</f>
        <v>0</v>
      </c>
      <c r="AB1439" s="72" t="n">
        <f aca="false">AB1438*(1+F1439)</f>
        <v>23.6810531391832</v>
      </c>
      <c r="AC1439" s="73" t="n">
        <f aca="false">MAX(AC1438,AB1439)</f>
        <v>23.6810531391832</v>
      </c>
      <c r="AD1439" s="70" t="n">
        <f aca="false">1-AB1439/AC1439</f>
        <v>0</v>
      </c>
      <c r="AE1439" s="73" t="n">
        <f aca="false">AE1438*(1+M1439)</f>
        <v>16.313152773623</v>
      </c>
      <c r="AF1439" s="73" t="n">
        <f aca="false">MAX(AF1438,AE1439)</f>
        <v>16.313152773623</v>
      </c>
      <c r="AG1439" s="70" t="n">
        <f aca="false">1-AE1439/AF1439</f>
        <v>0</v>
      </c>
      <c r="AH1439" s="74" t="n">
        <f aca="false">IF(R1439&gt;0,AH1438+1,0)</f>
        <v>0</v>
      </c>
      <c r="AI1439" s="74" t="n">
        <f aca="false">IF(U1439&gt;0,AI1438+1,0)</f>
        <v>0</v>
      </c>
      <c r="AJ1439" s="74" t="n">
        <f aca="false">IF(G1439&gt;0,AJ1438+1,0)</f>
        <v>1</v>
      </c>
      <c r="AK1439" s="74" t="n">
        <f aca="false">IF(G1439&lt;=0,AK1438+1,0)</f>
        <v>0</v>
      </c>
      <c r="AL1439" s="74" t="n">
        <f aca="false">IF(K1439&gt;0,AL1438+1,0)</f>
        <v>1</v>
      </c>
      <c r="AM1439" s="74" t="n">
        <f aca="false">IF(K1439&lt;=0,AM1438+1,0)</f>
        <v>0</v>
      </c>
    </row>
    <row r="1440" customFormat="false" ht="15" hidden="false" customHeight="false" outlineLevel="0" collapsed="false">
      <c r="A1440" s="61" t="n">
        <v>1439</v>
      </c>
      <c r="B1440" s="62" t="n">
        <v>44186.5729166667</v>
      </c>
      <c r="C1440" s="63" t="n">
        <f aca="false">YEAR(B1440)</f>
        <v>2020</v>
      </c>
      <c r="D1440" s="32" t="s">
        <v>276</v>
      </c>
      <c r="E1440" s="64" t="n">
        <v>13629.85</v>
      </c>
      <c r="F1440" s="65" t="n">
        <v>0.0067</v>
      </c>
      <c r="G1440" s="66" t="n">
        <v>91.319995</v>
      </c>
      <c r="H1440" s="67" t="n">
        <f aca="false">E1440+IF(D1440="Long",1,-1)*G1440</f>
        <v>13538.530005</v>
      </c>
      <c r="I1440" s="68" t="n">
        <f aca="false">Assumptions!$B$58</f>
        <v>5.35750011455817</v>
      </c>
      <c r="J1440" s="68" t="n">
        <f aca="false">INDEX(Yearly!$L$5:$L$22,MATCH(C1440,Yearly!$A$5:$A$22,0))</f>
        <v>0.589816526373376</v>
      </c>
      <c r="K1440" s="68" t="n">
        <f aca="false">G1440-I1440-J1440</f>
        <v>85.3726783590685</v>
      </c>
      <c r="L1440" s="69" t="n">
        <f aca="false">(I1440+J1440)/Assumptions!$B$8</f>
        <v>0.000262239505838301</v>
      </c>
      <c r="M1440" s="70" t="n">
        <f aca="false">F1440-L1440</f>
        <v>0.0064377604941617</v>
      </c>
      <c r="N1440" s="71" t="n">
        <f aca="false">G1440*Assumptions!$B$7</f>
        <v>718231.760675</v>
      </c>
      <c r="O1440" s="71" t="n">
        <f aca="false">K1440*Assumptions!$B$7</f>
        <v>671456.115294074</v>
      </c>
      <c r="P1440" s="68" t="n">
        <f aca="false">P1439+G1440</f>
        <v>24636.008605</v>
      </c>
      <c r="Q1440" s="68" t="n">
        <f aca="false">MAX(Q1439,P1440)</f>
        <v>24636.008605</v>
      </c>
      <c r="R1440" s="68" t="n">
        <f aca="false">Q1440-P1440</f>
        <v>0</v>
      </c>
      <c r="S1440" s="68" t="n">
        <f aca="false">S1439+K1440</f>
        <v>16161.0332402953</v>
      </c>
      <c r="T1440" s="68" t="n">
        <f aca="false">MAX(T1439,S1440)</f>
        <v>16161.0332402953</v>
      </c>
      <c r="U1440" s="68" t="n">
        <f aca="false">T1440-S1440</f>
        <v>0</v>
      </c>
      <c r="V1440" s="70" t="n">
        <f aca="false">V1439+F1440</f>
        <v>3.37970000000001</v>
      </c>
      <c r="W1440" s="70" t="n">
        <f aca="false">MAX(W1439,V1440)</f>
        <v>3.37970000000001</v>
      </c>
      <c r="X1440" s="70" t="n">
        <f aca="false">W1440-V1440</f>
        <v>0</v>
      </c>
      <c r="Y1440" s="70" t="n">
        <f aca="false">Y1439+M1440</f>
        <v>3.00600653691178</v>
      </c>
      <c r="Z1440" s="70" t="n">
        <f aca="false">MAX(Z1439,Y1440)</f>
        <v>3.00600653691178</v>
      </c>
      <c r="AA1440" s="70" t="n">
        <f aca="false">Z1440-Y1440</f>
        <v>0</v>
      </c>
      <c r="AB1440" s="72" t="n">
        <f aca="false">AB1439*(1+F1440)</f>
        <v>23.8397161952157</v>
      </c>
      <c r="AC1440" s="73" t="n">
        <f aca="false">MAX(AC1439,AB1440)</f>
        <v>23.8397161952157</v>
      </c>
      <c r="AD1440" s="70" t="n">
        <f aca="false">1-AB1440/AC1440</f>
        <v>0</v>
      </c>
      <c r="AE1440" s="73" t="n">
        <f aca="false">AE1439*(1+M1440)</f>
        <v>16.4181729440843</v>
      </c>
      <c r="AF1440" s="73" t="n">
        <f aca="false">MAX(AF1439,AE1440)</f>
        <v>16.4181729440843</v>
      </c>
      <c r="AG1440" s="70" t="n">
        <f aca="false">1-AE1440/AF1440</f>
        <v>0</v>
      </c>
      <c r="AH1440" s="74" t="n">
        <f aca="false">IF(R1440&gt;0,AH1439+1,0)</f>
        <v>0</v>
      </c>
      <c r="AI1440" s="74" t="n">
        <f aca="false">IF(U1440&gt;0,AI1439+1,0)</f>
        <v>0</v>
      </c>
      <c r="AJ1440" s="74" t="n">
        <f aca="false">IF(G1440&gt;0,AJ1439+1,0)</f>
        <v>2</v>
      </c>
      <c r="AK1440" s="74" t="n">
        <f aca="false">IF(G1440&lt;=0,AK1439+1,0)</f>
        <v>0</v>
      </c>
      <c r="AL1440" s="74" t="n">
        <f aca="false">IF(K1440&gt;0,AL1439+1,0)</f>
        <v>2</v>
      </c>
      <c r="AM1440" s="74" t="n">
        <f aca="false">IF(K1440&lt;=0,AM1439+1,0)</f>
        <v>0</v>
      </c>
    </row>
    <row r="1441" customFormat="false" ht="15" hidden="false" customHeight="false" outlineLevel="0" collapsed="false">
      <c r="A1441" s="61" t="n">
        <v>1440</v>
      </c>
      <c r="B1441" s="62" t="n">
        <v>44188.5104166667</v>
      </c>
      <c r="C1441" s="63" t="n">
        <f aca="false">YEAR(B1441)</f>
        <v>2020</v>
      </c>
      <c r="D1441" s="32" t="s">
        <v>277</v>
      </c>
      <c r="E1441" s="64" t="n">
        <v>13538.1</v>
      </c>
      <c r="F1441" s="65" t="n">
        <v>0.0396</v>
      </c>
      <c r="G1441" s="66" t="n">
        <v>536.10876</v>
      </c>
      <c r="H1441" s="67" t="n">
        <f aca="false">E1441+IF(D1441="Long",1,-1)*G1441</f>
        <v>14074.20876</v>
      </c>
      <c r="I1441" s="68" t="n">
        <f aca="false">Assumptions!$B$58</f>
        <v>5.35750011455817</v>
      </c>
      <c r="J1441" s="68" t="n">
        <f aca="false">INDEX(Yearly!$L$5:$L$22,MATCH(C1441,Yearly!$A$5:$A$22,0))</f>
        <v>0.589816526373376</v>
      </c>
      <c r="K1441" s="68" t="n">
        <f aca="false">G1441-I1441-J1441</f>
        <v>530.161443359068</v>
      </c>
      <c r="L1441" s="69" t="n">
        <f aca="false">(I1441+J1441)/Assumptions!$B$8</f>
        <v>0.000262239505838301</v>
      </c>
      <c r="M1441" s="70" t="n">
        <f aca="false">F1441-L1441</f>
        <v>0.0393377604941617</v>
      </c>
      <c r="N1441" s="71" t="n">
        <f aca="false">G1441*Assumptions!$B$7</f>
        <v>4216495.3974</v>
      </c>
      <c r="O1441" s="71" t="n">
        <f aca="false">K1441*Assumptions!$B$7</f>
        <v>4169719.75201907</v>
      </c>
      <c r="P1441" s="68" t="n">
        <f aca="false">P1440+G1441</f>
        <v>25172.117365</v>
      </c>
      <c r="Q1441" s="68" t="n">
        <f aca="false">MAX(Q1440,P1441)</f>
        <v>25172.117365</v>
      </c>
      <c r="R1441" s="68" t="n">
        <f aca="false">Q1441-P1441</f>
        <v>0</v>
      </c>
      <c r="S1441" s="68" t="n">
        <f aca="false">S1440+K1441</f>
        <v>16691.1946836544</v>
      </c>
      <c r="T1441" s="68" t="n">
        <f aca="false">MAX(T1440,S1441)</f>
        <v>16691.1946836544</v>
      </c>
      <c r="U1441" s="68" t="n">
        <f aca="false">T1441-S1441</f>
        <v>0</v>
      </c>
      <c r="V1441" s="70" t="n">
        <f aca="false">V1440+F1441</f>
        <v>3.41930000000001</v>
      </c>
      <c r="W1441" s="70" t="n">
        <f aca="false">MAX(W1440,V1441)</f>
        <v>3.41930000000001</v>
      </c>
      <c r="X1441" s="70" t="n">
        <f aca="false">W1441-V1441</f>
        <v>0</v>
      </c>
      <c r="Y1441" s="70" t="n">
        <f aca="false">Y1440+M1441</f>
        <v>3.04534429740594</v>
      </c>
      <c r="Z1441" s="70" t="n">
        <f aca="false">MAX(Z1440,Y1441)</f>
        <v>3.04534429740594</v>
      </c>
      <c r="AA1441" s="70" t="n">
        <f aca="false">Z1441-Y1441</f>
        <v>0</v>
      </c>
      <c r="AB1441" s="72" t="n">
        <f aca="false">AB1440*(1+F1441)</f>
        <v>24.7837689565463</v>
      </c>
      <c r="AC1441" s="73" t="n">
        <f aca="false">MAX(AC1440,AB1441)</f>
        <v>24.7837689565463</v>
      </c>
      <c r="AD1441" s="70" t="n">
        <f aca="false">1-AB1441/AC1441</f>
        <v>0</v>
      </c>
      <c r="AE1441" s="73" t="n">
        <f aca="false">AE1440*(1+M1441)</f>
        <v>17.0640270991104</v>
      </c>
      <c r="AF1441" s="73" t="n">
        <f aca="false">MAX(AF1440,AE1441)</f>
        <v>17.0640270991104</v>
      </c>
      <c r="AG1441" s="70" t="n">
        <f aca="false">1-AE1441/AF1441</f>
        <v>0</v>
      </c>
      <c r="AH1441" s="74" t="n">
        <f aca="false">IF(R1441&gt;0,AH1440+1,0)</f>
        <v>0</v>
      </c>
      <c r="AI1441" s="74" t="n">
        <f aca="false">IF(U1441&gt;0,AI1440+1,0)</f>
        <v>0</v>
      </c>
      <c r="AJ1441" s="74" t="n">
        <f aca="false">IF(G1441&gt;0,AJ1440+1,0)</f>
        <v>3</v>
      </c>
      <c r="AK1441" s="74" t="n">
        <f aca="false">IF(G1441&lt;=0,AK1440+1,0)</f>
        <v>0</v>
      </c>
      <c r="AL1441" s="74" t="n">
        <f aca="false">IF(K1441&gt;0,AL1440+1,0)</f>
        <v>3</v>
      </c>
      <c r="AM1441" s="74" t="n">
        <f aca="false">IF(K1441&lt;=0,AM1440+1,0)</f>
        <v>0</v>
      </c>
    </row>
    <row r="1442" customFormat="false" ht="15" hidden="false" customHeight="false" outlineLevel="0" collapsed="false">
      <c r="A1442" s="61" t="n">
        <v>1441</v>
      </c>
      <c r="B1442" s="62" t="n">
        <v>44202.59375</v>
      </c>
      <c r="C1442" s="63" t="n">
        <f aca="false">YEAR(B1442)</f>
        <v>2021</v>
      </c>
      <c r="D1442" s="32" t="s">
        <v>276</v>
      </c>
      <c r="E1442" s="64" t="n">
        <v>14073.6</v>
      </c>
      <c r="F1442" s="65" t="n">
        <v>-0.0101</v>
      </c>
      <c r="G1442" s="66" t="n">
        <v>-142.14336</v>
      </c>
      <c r="H1442" s="67" t="n">
        <f aca="false">E1442+IF(D1442="Long",1,-1)*G1442</f>
        <v>14215.74336</v>
      </c>
      <c r="I1442" s="68" t="n">
        <f aca="false">Assumptions!$B$58</f>
        <v>5.35750011455817</v>
      </c>
      <c r="J1442" s="68" t="n">
        <f aca="false">INDEX(Yearly!$L$5:$L$22,MATCH(C1442,Yearly!$A$5:$A$22,0))</f>
        <v>0.502265635739828</v>
      </c>
      <c r="K1442" s="68" t="n">
        <f aca="false">G1442-I1442-J1442</f>
        <v>-148.003125750298</v>
      </c>
      <c r="L1442" s="69" t="n">
        <f aca="false">(I1442+J1442)/Assumptions!$B$8</f>
        <v>0.000258379058567438</v>
      </c>
      <c r="M1442" s="70" t="n">
        <f aca="false">F1442-L1442</f>
        <v>-0.0103583790585674</v>
      </c>
      <c r="N1442" s="71" t="n">
        <f aca="false">G1442*Assumptions!$B$7</f>
        <v>-1117957.5264</v>
      </c>
      <c r="O1442" s="71" t="n">
        <f aca="false">K1442*Assumptions!$B$7</f>
        <v>-1164044.58402609</v>
      </c>
      <c r="P1442" s="68" t="n">
        <f aca="false">P1441+G1442</f>
        <v>25029.974005</v>
      </c>
      <c r="Q1442" s="68" t="n">
        <f aca="false">MAX(Q1441,P1442)</f>
        <v>25172.117365</v>
      </c>
      <c r="R1442" s="68" t="n">
        <f aca="false">Q1442-P1442</f>
        <v>142.143359999998</v>
      </c>
      <c r="S1442" s="68" t="n">
        <f aca="false">S1441+K1442</f>
        <v>16543.1915579041</v>
      </c>
      <c r="T1442" s="68" t="n">
        <f aca="false">MAX(T1441,S1442)</f>
        <v>16691.1946836544</v>
      </c>
      <c r="U1442" s="68" t="n">
        <f aca="false">T1442-S1442</f>
        <v>148.0031257503</v>
      </c>
      <c r="V1442" s="70" t="n">
        <f aca="false">V1441+F1442</f>
        <v>3.40920000000001</v>
      </c>
      <c r="W1442" s="70" t="n">
        <f aca="false">MAX(W1441,V1442)</f>
        <v>3.41930000000001</v>
      </c>
      <c r="X1442" s="70" t="n">
        <f aca="false">W1442-V1442</f>
        <v>0.0101</v>
      </c>
      <c r="Y1442" s="70" t="n">
        <f aca="false">Y1441+M1442</f>
        <v>3.03498591834737</v>
      </c>
      <c r="Z1442" s="70" t="n">
        <f aca="false">MAX(Z1441,Y1442)</f>
        <v>3.04534429740594</v>
      </c>
      <c r="AA1442" s="70" t="n">
        <f aca="false">Z1442-Y1442</f>
        <v>0.0103583790585673</v>
      </c>
      <c r="AB1442" s="72" t="n">
        <f aca="false">AB1441*(1+F1442)</f>
        <v>24.5334528900852</v>
      </c>
      <c r="AC1442" s="73" t="n">
        <f aca="false">MAX(AC1441,AB1442)</f>
        <v>24.7837689565463</v>
      </c>
      <c r="AD1442" s="70" t="n">
        <f aca="false">1-AB1442/AC1442</f>
        <v>0.0101</v>
      </c>
      <c r="AE1442" s="73" t="n">
        <f aca="false">AE1441*(1+M1442)</f>
        <v>16.8872714381521</v>
      </c>
      <c r="AF1442" s="73" t="n">
        <f aca="false">MAX(AF1441,AE1442)</f>
        <v>17.0640270991104</v>
      </c>
      <c r="AG1442" s="70" t="n">
        <f aca="false">1-AE1442/AF1442</f>
        <v>0.0103583790585673</v>
      </c>
      <c r="AH1442" s="74" t="n">
        <f aca="false">IF(R1442&gt;0,AH1441+1,0)</f>
        <v>1</v>
      </c>
      <c r="AI1442" s="74" t="n">
        <f aca="false">IF(U1442&gt;0,AI1441+1,0)</f>
        <v>1</v>
      </c>
      <c r="AJ1442" s="74" t="n">
        <f aca="false">IF(G1442&gt;0,AJ1441+1,0)</f>
        <v>0</v>
      </c>
      <c r="AK1442" s="74" t="n">
        <f aca="false">IF(G1442&lt;=0,AK1441+1,0)</f>
        <v>1</v>
      </c>
      <c r="AL1442" s="74" t="n">
        <f aca="false">IF(K1442&gt;0,AL1441+1,0)</f>
        <v>0</v>
      </c>
      <c r="AM1442" s="74" t="n">
        <f aca="false">IF(K1442&lt;=0,AM1441+1,0)</f>
        <v>1</v>
      </c>
    </row>
    <row r="1443" customFormat="false" ht="15" hidden="false" customHeight="false" outlineLevel="0" collapsed="false">
      <c r="A1443" s="61" t="n">
        <v>1442</v>
      </c>
      <c r="B1443" s="62" t="n">
        <v>44203.40625</v>
      </c>
      <c r="C1443" s="63" t="n">
        <f aca="false">YEAR(B1443)</f>
        <v>2021</v>
      </c>
      <c r="D1443" s="32" t="s">
        <v>277</v>
      </c>
      <c r="E1443" s="64" t="n">
        <v>14215.3</v>
      </c>
      <c r="F1443" s="65" t="n">
        <v>0.0135</v>
      </c>
      <c r="G1443" s="66" t="n">
        <v>191.90655</v>
      </c>
      <c r="H1443" s="67" t="n">
        <f aca="false">E1443+IF(D1443="Long",1,-1)*G1443</f>
        <v>14407.20655</v>
      </c>
      <c r="I1443" s="68" t="n">
        <f aca="false">Assumptions!$B$58</f>
        <v>5.35750011455817</v>
      </c>
      <c r="J1443" s="68" t="n">
        <f aca="false">INDEX(Yearly!$L$5:$L$22,MATCH(C1443,Yearly!$A$5:$A$22,0))</f>
        <v>0.502265635739828</v>
      </c>
      <c r="K1443" s="68" t="n">
        <f aca="false">G1443-I1443-J1443</f>
        <v>186.046784249702</v>
      </c>
      <c r="L1443" s="69" t="n">
        <f aca="false">(I1443+J1443)/Assumptions!$B$8</f>
        <v>0.000258379058567438</v>
      </c>
      <c r="M1443" s="70" t="n">
        <f aca="false">F1443-L1443</f>
        <v>0.0132416209414326</v>
      </c>
      <c r="N1443" s="71" t="n">
        <f aca="false">G1443*Assumptions!$B$7</f>
        <v>1509345.01575</v>
      </c>
      <c r="O1443" s="71" t="n">
        <f aca="false">K1443*Assumptions!$B$7</f>
        <v>1463257.95812391</v>
      </c>
      <c r="P1443" s="68" t="n">
        <f aca="false">P1442+G1443</f>
        <v>25221.880555</v>
      </c>
      <c r="Q1443" s="68" t="n">
        <f aca="false">MAX(Q1442,P1443)</f>
        <v>25221.880555</v>
      </c>
      <c r="R1443" s="68" t="n">
        <f aca="false">Q1443-P1443</f>
        <v>0</v>
      </c>
      <c r="S1443" s="68" t="n">
        <f aca="false">S1442+K1443</f>
        <v>16729.2383421538</v>
      </c>
      <c r="T1443" s="68" t="n">
        <f aca="false">MAX(T1442,S1443)</f>
        <v>16729.2383421538</v>
      </c>
      <c r="U1443" s="68" t="n">
        <f aca="false">T1443-S1443</f>
        <v>0</v>
      </c>
      <c r="V1443" s="70" t="n">
        <f aca="false">V1442+F1443</f>
        <v>3.42270000000001</v>
      </c>
      <c r="W1443" s="70" t="n">
        <f aca="false">MAX(W1442,V1443)</f>
        <v>3.42270000000001</v>
      </c>
      <c r="X1443" s="70" t="n">
        <f aca="false">W1443-V1443</f>
        <v>0</v>
      </c>
      <c r="Y1443" s="70" t="n">
        <f aca="false">Y1442+M1443</f>
        <v>3.0482275392888</v>
      </c>
      <c r="Z1443" s="70" t="n">
        <f aca="false">MAX(Z1442,Y1443)</f>
        <v>3.0482275392888</v>
      </c>
      <c r="AA1443" s="70" t="n">
        <f aca="false">Z1443-Y1443</f>
        <v>0</v>
      </c>
      <c r="AB1443" s="72" t="n">
        <f aca="false">AB1442*(1+F1443)</f>
        <v>24.8646545041013</v>
      </c>
      <c r="AC1443" s="73" t="n">
        <f aca="false">MAX(AC1442,AB1443)</f>
        <v>24.8646545041013</v>
      </c>
      <c r="AD1443" s="70" t="n">
        <f aca="false">1-AB1443/AC1443</f>
        <v>0</v>
      </c>
      <c r="AE1443" s="73" t="n">
        <f aca="false">AE1442*(1+M1443)</f>
        <v>17.1108862852712</v>
      </c>
      <c r="AF1443" s="73" t="n">
        <f aca="false">MAX(AF1442,AE1443)</f>
        <v>17.1108862852712</v>
      </c>
      <c r="AG1443" s="70" t="n">
        <f aca="false">1-AE1443/AF1443</f>
        <v>0</v>
      </c>
      <c r="AH1443" s="74" t="n">
        <f aca="false">IF(R1443&gt;0,AH1442+1,0)</f>
        <v>0</v>
      </c>
      <c r="AI1443" s="74" t="n">
        <f aca="false">IF(U1443&gt;0,AI1442+1,0)</f>
        <v>0</v>
      </c>
      <c r="AJ1443" s="74" t="n">
        <f aca="false">IF(G1443&gt;0,AJ1442+1,0)</f>
        <v>1</v>
      </c>
      <c r="AK1443" s="74" t="n">
        <f aca="false">IF(G1443&lt;=0,AK1442+1,0)</f>
        <v>0</v>
      </c>
      <c r="AL1443" s="74" t="n">
        <f aca="false">IF(K1443&gt;0,AL1442+1,0)</f>
        <v>1</v>
      </c>
      <c r="AM1443" s="74" t="n">
        <f aca="false">IF(K1443&lt;=0,AM1442+1,0)</f>
        <v>0</v>
      </c>
    </row>
    <row r="1444" customFormat="false" ht="15" hidden="false" customHeight="false" outlineLevel="0" collapsed="false">
      <c r="A1444" s="61" t="n">
        <v>1443</v>
      </c>
      <c r="B1444" s="62" t="n">
        <v>44211.59375</v>
      </c>
      <c r="C1444" s="63" t="n">
        <f aca="false">YEAR(B1444)</f>
        <v>2021</v>
      </c>
      <c r="D1444" s="32" t="s">
        <v>276</v>
      </c>
      <c r="E1444" s="64" t="n">
        <v>14406.85</v>
      </c>
      <c r="F1444" s="65" t="n">
        <v>-0.0024</v>
      </c>
      <c r="G1444" s="66" t="n">
        <v>-34.57644</v>
      </c>
      <c r="H1444" s="67" t="n">
        <f aca="false">E1444+IF(D1444="Long",1,-1)*G1444</f>
        <v>14441.42644</v>
      </c>
      <c r="I1444" s="68" t="n">
        <f aca="false">Assumptions!$B$58</f>
        <v>5.35750011455817</v>
      </c>
      <c r="J1444" s="68" t="n">
        <f aca="false">INDEX(Yearly!$L$5:$L$22,MATCH(C1444,Yearly!$A$5:$A$22,0))</f>
        <v>0.502265635739828</v>
      </c>
      <c r="K1444" s="68" t="n">
        <f aca="false">G1444-I1444-J1444</f>
        <v>-40.436205750298</v>
      </c>
      <c r="L1444" s="69" t="n">
        <f aca="false">(I1444+J1444)/Assumptions!$B$8</f>
        <v>0.000258379058567438</v>
      </c>
      <c r="M1444" s="70" t="n">
        <f aca="false">F1444-L1444</f>
        <v>-0.00265837905856744</v>
      </c>
      <c r="N1444" s="71" t="n">
        <f aca="false">G1444*Assumptions!$B$7</f>
        <v>-271943.7006</v>
      </c>
      <c r="O1444" s="71" t="n">
        <f aca="false">K1444*Assumptions!$B$7</f>
        <v>-318030.758226094</v>
      </c>
      <c r="P1444" s="68" t="n">
        <f aca="false">P1443+G1444</f>
        <v>25187.304115</v>
      </c>
      <c r="Q1444" s="68" t="n">
        <f aca="false">MAX(Q1443,P1444)</f>
        <v>25221.880555</v>
      </c>
      <c r="R1444" s="68" t="n">
        <f aca="false">Q1444-P1444</f>
        <v>34.5764400000007</v>
      </c>
      <c r="S1444" s="68" t="n">
        <f aca="false">S1443+K1444</f>
        <v>16688.8021364035</v>
      </c>
      <c r="T1444" s="68" t="n">
        <f aca="false">MAX(T1443,S1444)</f>
        <v>16729.2383421538</v>
      </c>
      <c r="U1444" s="68" t="n">
        <f aca="false">T1444-S1444</f>
        <v>40.4362057502985</v>
      </c>
      <c r="V1444" s="70" t="n">
        <f aca="false">V1443+F1444</f>
        <v>3.42030000000001</v>
      </c>
      <c r="W1444" s="70" t="n">
        <f aca="false">MAX(W1443,V1444)</f>
        <v>3.42270000000001</v>
      </c>
      <c r="X1444" s="70" t="n">
        <f aca="false">W1444-V1444</f>
        <v>0.00240000000000018</v>
      </c>
      <c r="Y1444" s="70" t="n">
        <f aca="false">Y1443+M1444</f>
        <v>3.04556916023024</v>
      </c>
      <c r="Z1444" s="70" t="n">
        <f aca="false">MAX(Z1443,Y1444)</f>
        <v>3.0482275392888</v>
      </c>
      <c r="AA1444" s="70" t="n">
        <f aca="false">Z1444-Y1444</f>
        <v>0.00265837905856747</v>
      </c>
      <c r="AB1444" s="72" t="n">
        <f aca="false">AB1443*(1+F1444)</f>
        <v>24.8049793332915</v>
      </c>
      <c r="AC1444" s="73" t="n">
        <f aca="false">MAX(AC1443,AB1444)</f>
        <v>24.8646545041013</v>
      </c>
      <c r="AD1444" s="70" t="n">
        <f aca="false">1-AB1444/AC1444</f>
        <v>0.00239999999999996</v>
      </c>
      <c r="AE1444" s="73" t="n">
        <f aca="false">AE1443*(1+M1444)</f>
        <v>17.0653990634969</v>
      </c>
      <c r="AF1444" s="73" t="n">
        <f aca="false">MAX(AF1443,AE1444)</f>
        <v>17.1108862852712</v>
      </c>
      <c r="AG1444" s="70" t="n">
        <f aca="false">1-AE1444/AF1444</f>
        <v>0.00265837905856747</v>
      </c>
      <c r="AH1444" s="74" t="n">
        <f aca="false">IF(R1444&gt;0,AH1443+1,0)</f>
        <v>1</v>
      </c>
      <c r="AI1444" s="74" t="n">
        <f aca="false">IF(U1444&gt;0,AI1443+1,0)</f>
        <v>1</v>
      </c>
      <c r="AJ1444" s="74" t="n">
        <f aca="false">IF(G1444&gt;0,AJ1443+1,0)</f>
        <v>0</v>
      </c>
      <c r="AK1444" s="74" t="n">
        <f aca="false">IF(G1444&lt;=0,AK1443+1,0)</f>
        <v>1</v>
      </c>
      <c r="AL1444" s="74" t="n">
        <f aca="false">IF(K1444&gt;0,AL1443+1,0)</f>
        <v>0</v>
      </c>
      <c r="AM1444" s="74" t="n">
        <f aca="false">IF(K1444&lt;=0,AM1443+1,0)</f>
        <v>1</v>
      </c>
    </row>
    <row r="1445" customFormat="false" ht="15" hidden="false" customHeight="false" outlineLevel="0" collapsed="false">
      <c r="A1445" s="61" t="n">
        <v>1444</v>
      </c>
      <c r="B1445" s="62" t="n">
        <v>44215.4479166667</v>
      </c>
      <c r="C1445" s="63" t="n">
        <f aca="false">YEAR(B1445)</f>
        <v>2021</v>
      </c>
      <c r="D1445" s="32" t="s">
        <v>277</v>
      </c>
      <c r="E1445" s="64" t="n">
        <v>14441.75</v>
      </c>
      <c r="F1445" s="65" t="n">
        <v>0.0103</v>
      </c>
      <c r="G1445" s="66" t="n">
        <v>148.750025</v>
      </c>
      <c r="H1445" s="67" t="n">
        <f aca="false">E1445+IF(D1445="Long",1,-1)*G1445</f>
        <v>14590.500025</v>
      </c>
      <c r="I1445" s="68" t="n">
        <f aca="false">Assumptions!$B$58</f>
        <v>5.35750011455817</v>
      </c>
      <c r="J1445" s="68" t="n">
        <f aca="false">INDEX(Yearly!$L$5:$L$22,MATCH(C1445,Yearly!$A$5:$A$22,0))</f>
        <v>0.502265635739828</v>
      </c>
      <c r="K1445" s="68" t="n">
        <f aca="false">G1445-I1445-J1445</f>
        <v>142.890259249702</v>
      </c>
      <c r="L1445" s="69" t="n">
        <f aca="false">(I1445+J1445)/Assumptions!$B$8</f>
        <v>0.000258379058567438</v>
      </c>
      <c r="M1445" s="70" t="n">
        <f aca="false">F1445-L1445</f>
        <v>0.0100416209414326</v>
      </c>
      <c r="N1445" s="71" t="n">
        <f aca="false">G1445*Assumptions!$B$7</f>
        <v>1169918.946625</v>
      </c>
      <c r="O1445" s="71" t="n">
        <f aca="false">K1445*Assumptions!$B$7</f>
        <v>1123831.88899891</v>
      </c>
      <c r="P1445" s="68" t="n">
        <f aca="false">P1444+G1445</f>
        <v>25336.05414</v>
      </c>
      <c r="Q1445" s="68" t="n">
        <f aca="false">MAX(Q1444,P1445)</f>
        <v>25336.05414</v>
      </c>
      <c r="R1445" s="68" t="n">
        <f aca="false">Q1445-P1445</f>
        <v>0</v>
      </c>
      <c r="S1445" s="68" t="n">
        <f aca="false">S1444+K1445</f>
        <v>16831.6923956532</v>
      </c>
      <c r="T1445" s="68" t="n">
        <f aca="false">MAX(T1444,S1445)</f>
        <v>16831.6923956532</v>
      </c>
      <c r="U1445" s="68" t="n">
        <f aca="false">T1445-S1445</f>
        <v>0</v>
      </c>
      <c r="V1445" s="70" t="n">
        <f aca="false">V1444+F1445</f>
        <v>3.43060000000001</v>
      </c>
      <c r="W1445" s="70" t="n">
        <f aca="false">MAX(W1444,V1445)</f>
        <v>3.43060000000001</v>
      </c>
      <c r="X1445" s="70" t="n">
        <f aca="false">W1445-V1445</f>
        <v>0</v>
      </c>
      <c r="Y1445" s="70" t="n">
        <f aca="false">Y1444+M1445</f>
        <v>3.05561078117167</v>
      </c>
      <c r="Z1445" s="70" t="n">
        <f aca="false">MAX(Z1444,Y1445)</f>
        <v>3.05561078117167</v>
      </c>
      <c r="AA1445" s="70" t="n">
        <f aca="false">Z1445-Y1445</f>
        <v>0</v>
      </c>
      <c r="AB1445" s="72" t="n">
        <f aca="false">AB1444*(1+F1445)</f>
        <v>25.0604706204244</v>
      </c>
      <c r="AC1445" s="73" t="n">
        <f aca="false">MAX(AC1444,AB1445)</f>
        <v>25.0604706204244</v>
      </c>
      <c r="AD1445" s="70" t="n">
        <f aca="false">1-AB1445/AC1445</f>
        <v>0</v>
      </c>
      <c r="AE1445" s="73" t="n">
        <f aca="false">AE1444*(1+M1445)</f>
        <v>17.2367633321068</v>
      </c>
      <c r="AF1445" s="73" t="n">
        <f aca="false">MAX(AF1444,AE1445)</f>
        <v>17.2367633321068</v>
      </c>
      <c r="AG1445" s="70" t="n">
        <f aca="false">1-AE1445/AF1445</f>
        <v>0</v>
      </c>
      <c r="AH1445" s="74" t="n">
        <f aca="false">IF(R1445&gt;0,AH1444+1,0)</f>
        <v>0</v>
      </c>
      <c r="AI1445" s="74" t="n">
        <f aca="false">IF(U1445&gt;0,AI1444+1,0)</f>
        <v>0</v>
      </c>
      <c r="AJ1445" s="74" t="n">
        <f aca="false">IF(G1445&gt;0,AJ1444+1,0)</f>
        <v>1</v>
      </c>
      <c r="AK1445" s="74" t="n">
        <f aca="false">IF(G1445&lt;=0,AK1444+1,0)</f>
        <v>0</v>
      </c>
      <c r="AL1445" s="74" t="n">
        <f aca="false">IF(K1445&gt;0,AL1444+1,0)</f>
        <v>1</v>
      </c>
      <c r="AM1445" s="74" t="n">
        <f aca="false">IF(K1445&lt;=0,AM1444+1,0)</f>
        <v>0</v>
      </c>
    </row>
    <row r="1446" customFormat="false" ht="15" hidden="false" customHeight="false" outlineLevel="0" collapsed="false">
      <c r="A1446" s="61" t="n">
        <v>1445</v>
      </c>
      <c r="B1446" s="62" t="n">
        <v>44218.40625</v>
      </c>
      <c r="C1446" s="63" t="n">
        <f aca="false">YEAR(B1446)</f>
        <v>2021</v>
      </c>
      <c r="D1446" s="32" t="s">
        <v>276</v>
      </c>
      <c r="E1446" s="64" t="n">
        <v>14590.6</v>
      </c>
      <c r="F1446" s="65" t="n">
        <v>0.0388</v>
      </c>
      <c r="G1446" s="66" t="n">
        <v>566.11528</v>
      </c>
      <c r="H1446" s="67" t="n">
        <f aca="false">E1446+IF(D1446="Long",1,-1)*G1446</f>
        <v>14024.48472</v>
      </c>
      <c r="I1446" s="68" t="n">
        <f aca="false">Assumptions!$B$58</f>
        <v>5.35750011455817</v>
      </c>
      <c r="J1446" s="68" t="n">
        <f aca="false">INDEX(Yearly!$L$5:$L$22,MATCH(C1446,Yearly!$A$5:$A$22,0))</f>
        <v>0.502265635739828</v>
      </c>
      <c r="K1446" s="68" t="n">
        <f aca="false">G1446-I1446-J1446</f>
        <v>560.255514249702</v>
      </c>
      <c r="L1446" s="69" t="n">
        <f aca="false">(I1446+J1446)/Assumptions!$B$8</f>
        <v>0.000258379058567438</v>
      </c>
      <c r="M1446" s="70" t="n">
        <f aca="false">F1446-L1446</f>
        <v>0.0385416209414326</v>
      </c>
      <c r="N1446" s="71" t="n">
        <f aca="false">G1446*Assumptions!$B$7</f>
        <v>4452496.6772</v>
      </c>
      <c r="O1446" s="71" t="n">
        <f aca="false">K1446*Assumptions!$B$7</f>
        <v>4406409.61957391</v>
      </c>
      <c r="P1446" s="68" t="n">
        <f aca="false">P1445+G1446</f>
        <v>25902.16942</v>
      </c>
      <c r="Q1446" s="68" t="n">
        <f aca="false">MAX(Q1445,P1446)</f>
        <v>25902.16942</v>
      </c>
      <c r="R1446" s="68" t="n">
        <f aca="false">Q1446-P1446</f>
        <v>0</v>
      </c>
      <c r="S1446" s="68" t="n">
        <f aca="false">S1445+K1446</f>
        <v>17391.9479099029</v>
      </c>
      <c r="T1446" s="68" t="n">
        <f aca="false">MAX(T1445,S1446)</f>
        <v>17391.9479099029</v>
      </c>
      <c r="U1446" s="68" t="n">
        <f aca="false">T1446-S1446</f>
        <v>0</v>
      </c>
      <c r="V1446" s="70" t="n">
        <f aca="false">V1445+F1446</f>
        <v>3.46940000000001</v>
      </c>
      <c r="W1446" s="70" t="n">
        <f aca="false">MAX(W1445,V1446)</f>
        <v>3.46940000000001</v>
      </c>
      <c r="X1446" s="70" t="n">
        <f aca="false">W1446-V1446</f>
        <v>0</v>
      </c>
      <c r="Y1446" s="70" t="n">
        <f aca="false">Y1445+M1446</f>
        <v>3.0941524021131</v>
      </c>
      <c r="Z1446" s="70" t="n">
        <f aca="false">MAX(Z1445,Y1446)</f>
        <v>3.0941524021131</v>
      </c>
      <c r="AA1446" s="70" t="n">
        <f aca="false">Z1446-Y1446</f>
        <v>0</v>
      </c>
      <c r="AB1446" s="72" t="n">
        <f aca="false">AB1445*(1+F1446)</f>
        <v>26.0328168804968</v>
      </c>
      <c r="AC1446" s="73" t="n">
        <f aca="false">MAX(AC1445,AB1446)</f>
        <v>26.0328168804968</v>
      </c>
      <c r="AD1446" s="70" t="n">
        <f aca="false">1-AB1446/AC1446</f>
        <v>0</v>
      </c>
      <c r="AE1446" s="73" t="n">
        <f aca="false">AE1445*(1+M1446)</f>
        <v>17.9010961307101</v>
      </c>
      <c r="AF1446" s="73" t="n">
        <f aca="false">MAX(AF1445,AE1446)</f>
        <v>17.9010961307101</v>
      </c>
      <c r="AG1446" s="70" t="n">
        <f aca="false">1-AE1446/AF1446</f>
        <v>0</v>
      </c>
      <c r="AH1446" s="74" t="n">
        <f aca="false">IF(R1446&gt;0,AH1445+1,0)</f>
        <v>0</v>
      </c>
      <c r="AI1446" s="74" t="n">
        <f aca="false">IF(U1446&gt;0,AI1445+1,0)</f>
        <v>0</v>
      </c>
      <c r="AJ1446" s="74" t="n">
        <f aca="false">IF(G1446&gt;0,AJ1445+1,0)</f>
        <v>2</v>
      </c>
      <c r="AK1446" s="74" t="n">
        <f aca="false">IF(G1446&lt;=0,AK1445+1,0)</f>
        <v>0</v>
      </c>
      <c r="AL1446" s="74" t="n">
        <f aca="false">IF(K1446&gt;0,AL1445+1,0)</f>
        <v>2</v>
      </c>
      <c r="AM1446" s="74" t="n">
        <f aca="false">IF(K1446&lt;=0,AM1445+1,0)</f>
        <v>0</v>
      </c>
    </row>
    <row r="1447" customFormat="false" ht="15" hidden="false" customHeight="false" outlineLevel="0" collapsed="false">
      <c r="A1447" s="61" t="n">
        <v>1446</v>
      </c>
      <c r="B1447" s="62" t="n">
        <v>44228.5520833333</v>
      </c>
      <c r="C1447" s="63" t="n">
        <f aca="false">YEAR(B1447)</f>
        <v>2021</v>
      </c>
      <c r="D1447" s="32" t="s">
        <v>277</v>
      </c>
      <c r="E1447" s="64" t="n">
        <v>14024.65</v>
      </c>
      <c r="F1447" s="65" t="n">
        <v>0.0859</v>
      </c>
      <c r="G1447" s="66" t="n">
        <v>1204.717435</v>
      </c>
      <c r="H1447" s="67" t="n">
        <f aca="false">E1447+IF(D1447="Long",1,-1)*G1447</f>
        <v>15229.367435</v>
      </c>
      <c r="I1447" s="68" t="n">
        <f aca="false">Assumptions!$B$58</f>
        <v>5.35750011455817</v>
      </c>
      <c r="J1447" s="68" t="n">
        <f aca="false">INDEX(Yearly!$L$5:$L$22,MATCH(C1447,Yearly!$A$5:$A$22,0))</f>
        <v>0.502265635739828</v>
      </c>
      <c r="K1447" s="68" t="n">
        <f aca="false">G1447-I1447-J1447</f>
        <v>1198.8576692497</v>
      </c>
      <c r="L1447" s="69" t="n">
        <f aca="false">(I1447+J1447)/Assumptions!$B$8</f>
        <v>0.000258379058567438</v>
      </c>
      <c r="M1447" s="70" t="n">
        <f aca="false">F1447-L1447</f>
        <v>0.0856416209414326</v>
      </c>
      <c r="N1447" s="71" t="n">
        <f aca="false">G1447*Assumptions!$B$7</f>
        <v>9475102.626275</v>
      </c>
      <c r="O1447" s="71" t="n">
        <f aca="false">K1447*Assumptions!$B$7</f>
        <v>9429015.56864891</v>
      </c>
      <c r="P1447" s="68" t="n">
        <f aca="false">P1446+G1447</f>
        <v>27106.886855</v>
      </c>
      <c r="Q1447" s="68" t="n">
        <f aca="false">MAX(Q1446,P1447)</f>
        <v>27106.886855</v>
      </c>
      <c r="R1447" s="68" t="n">
        <f aca="false">Q1447-P1447</f>
        <v>0</v>
      </c>
      <c r="S1447" s="68" t="n">
        <f aca="false">S1446+K1447</f>
        <v>18590.8055791526</v>
      </c>
      <c r="T1447" s="68" t="n">
        <f aca="false">MAX(T1446,S1447)</f>
        <v>18590.8055791526</v>
      </c>
      <c r="U1447" s="68" t="n">
        <f aca="false">T1447-S1447</f>
        <v>0</v>
      </c>
      <c r="V1447" s="70" t="n">
        <f aca="false">V1446+F1447</f>
        <v>3.55530000000001</v>
      </c>
      <c r="W1447" s="70" t="n">
        <f aca="false">MAX(W1446,V1447)</f>
        <v>3.55530000000001</v>
      </c>
      <c r="X1447" s="70" t="n">
        <f aca="false">W1447-V1447</f>
        <v>0</v>
      </c>
      <c r="Y1447" s="70" t="n">
        <f aca="false">Y1446+M1447</f>
        <v>3.17979402305453</v>
      </c>
      <c r="Z1447" s="70" t="n">
        <f aca="false">MAX(Z1446,Y1447)</f>
        <v>3.17979402305453</v>
      </c>
      <c r="AA1447" s="70" t="n">
        <f aca="false">Z1447-Y1447</f>
        <v>0</v>
      </c>
      <c r="AB1447" s="72" t="n">
        <f aca="false">AB1446*(1+F1447)</f>
        <v>28.2690358505315</v>
      </c>
      <c r="AC1447" s="73" t="n">
        <f aca="false">MAX(AC1446,AB1447)</f>
        <v>28.2690358505315</v>
      </c>
      <c r="AD1447" s="70" t="n">
        <f aca="false">1-AB1447/AC1447</f>
        <v>0</v>
      </c>
      <c r="AE1447" s="73" t="n">
        <f aca="false">AE1446*(1+M1447)</f>
        <v>19.4341750199725</v>
      </c>
      <c r="AF1447" s="73" t="n">
        <f aca="false">MAX(AF1446,AE1447)</f>
        <v>19.4341750199725</v>
      </c>
      <c r="AG1447" s="70" t="n">
        <f aca="false">1-AE1447/AF1447</f>
        <v>0</v>
      </c>
      <c r="AH1447" s="74" t="n">
        <f aca="false">IF(R1447&gt;0,AH1446+1,0)</f>
        <v>0</v>
      </c>
      <c r="AI1447" s="74" t="n">
        <f aca="false">IF(U1447&gt;0,AI1446+1,0)</f>
        <v>0</v>
      </c>
      <c r="AJ1447" s="74" t="n">
        <f aca="false">IF(G1447&gt;0,AJ1446+1,0)</f>
        <v>3</v>
      </c>
      <c r="AK1447" s="74" t="n">
        <f aca="false">IF(G1447&lt;=0,AK1446+1,0)</f>
        <v>0</v>
      </c>
      <c r="AL1447" s="74" t="n">
        <f aca="false">IF(K1447&gt;0,AL1446+1,0)</f>
        <v>3</v>
      </c>
      <c r="AM1447" s="74" t="n">
        <f aca="false">IF(K1447&lt;=0,AM1446+1,0)</f>
        <v>0</v>
      </c>
    </row>
    <row r="1448" customFormat="false" ht="15" hidden="false" customHeight="false" outlineLevel="0" collapsed="false">
      <c r="A1448" s="61" t="n">
        <v>1447</v>
      </c>
      <c r="B1448" s="62" t="n">
        <v>44244.5520833333</v>
      </c>
      <c r="C1448" s="63" t="n">
        <f aca="false">YEAR(B1448)</f>
        <v>2021</v>
      </c>
      <c r="D1448" s="32" t="s">
        <v>276</v>
      </c>
      <c r="E1448" s="64" t="n">
        <v>15229.7</v>
      </c>
      <c r="F1448" s="65" t="n">
        <v>-0.0004</v>
      </c>
      <c r="G1448" s="66" t="n">
        <v>-6.09188</v>
      </c>
      <c r="H1448" s="67" t="n">
        <f aca="false">E1448+IF(D1448="Long",1,-1)*G1448</f>
        <v>15235.79188</v>
      </c>
      <c r="I1448" s="68" t="n">
        <f aca="false">Assumptions!$B$58</f>
        <v>5.35750011455817</v>
      </c>
      <c r="J1448" s="68" t="n">
        <f aca="false">INDEX(Yearly!$L$5:$L$22,MATCH(C1448,Yearly!$A$5:$A$22,0))</f>
        <v>0.502265635739828</v>
      </c>
      <c r="K1448" s="68" t="n">
        <f aca="false">G1448-I1448-J1448</f>
        <v>-11.951645750298</v>
      </c>
      <c r="L1448" s="69" t="n">
        <f aca="false">(I1448+J1448)/Assumptions!$B$8</f>
        <v>0.000258379058567438</v>
      </c>
      <c r="M1448" s="70" t="n">
        <f aca="false">F1448-L1448</f>
        <v>-0.000658379058567438</v>
      </c>
      <c r="N1448" s="71" t="n">
        <f aca="false">G1448*Assumptions!$B$7</f>
        <v>-47912.6362</v>
      </c>
      <c r="O1448" s="71" t="n">
        <f aca="false">K1448*Assumptions!$B$7</f>
        <v>-93999.6938260937</v>
      </c>
      <c r="P1448" s="68" t="n">
        <f aca="false">P1447+G1448</f>
        <v>27100.794975</v>
      </c>
      <c r="Q1448" s="68" t="n">
        <f aca="false">MAX(Q1447,P1448)</f>
        <v>27106.886855</v>
      </c>
      <c r="R1448" s="68" t="n">
        <f aca="false">Q1448-P1448</f>
        <v>6.09187999999995</v>
      </c>
      <c r="S1448" s="68" t="n">
        <f aca="false">S1447+K1448</f>
        <v>18578.8539334023</v>
      </c>
      <c r="T1448" s="68" t="n">
        <f aca="false">MAX(T1447,S1448)</f>
        <v>18590.8055791526</v>
      </c>
      <c r="U1448" s="68" t="n">
        <f aca="false">T1448-S1448</f>
        <v>11.9516457502978</v>
      </c>
      <c r="V1448" s="70" t="n">
        <f aca="false">V1447+F1448</f>
        <v>3.55490000000001</v>
      </c>
      <c r="W1448" s="70" t="n">
        <f aca="false">MAX(W1447,V1448)</f>
        <v>3.55530000000001</v>
      </c>
      <c r="X1448" s="70" t="n">
        <f aca="false">W1448-V1448</f>
        <v>0.000399999999999956</v>
      </c>
      <c r="Y1448" s="70" t="n">
        <f aca="false">Y1447+M1448</f>
        <v>3.17913564399597</v>
      </c>
      <c r="Z1448" s="70" t="n">
        <f aca="false">MAX(Z1447,Y1448)</f>
        <v>3.17979402305453</v>
      </c>
      <c r="AA1448" s="70" t="n">
        <f aca="false">Z1448-Y1448</f>
        <v>0.000658379058567249</v>
      </c>
      <c r="AB1448" s="72" t="n">
        <f aca="false">AB1447*(1+F1448)</f>
        <v>28.2577282361913</v>
      </c>
      <c r="AC1448" s="73" t="n">
        <f aca="false">MAX(AC1447,AB1448)</f>
        <v>28.2690358505315</v>
      </c>
      <c r="AD1448" s="70" t="n">
        <f aca="false">1-AB1448/AC1448</f>
        <v>0.000399999999999956</v>
      </c>
      <c r="AE1448" s="73" t="n">
        <f aca="false">AE1447*(1+M1448)</f>
        <v>19.4213799661188</v>
      </c>
      <c r="AF1448" s="73" t="n">
        <f aca="false">MAX(AF1447,AE1448)</f>
        <v>19.4341750199725</v>
      </c>
      <c r="AG1448" s="70" t="n">
        <f aca="false">1-AE1448/AF1448</f>
        <v>0.000658379058567582</v>
      </c>
      <c r="AH1448" s="74" t="n">
        <f aca="false">IF(R1448&gt;0,AH1447+1,0)</f>
        <v>1</v>
      </c>
      <c r="AI1448" s="74" t="n">
        <f aca="false">IF(U1448&gt;0,AI1447+1,0)</f>
        <v>1</v>
      </c>
      <c r="AJ1448" s="74" t="n">
        <f aca="false">IF(G1448&gt;0,AJ1447+1,0)</f>
        <v>0</v>
      </c>
      <c r="AK1448" s="74" t="n">
        <f aca="false">IF(G1448&lt;=0,AK1447+1,0)</f>
        <v>1</v>
      </c>
      <c r="AL1448" s="74" t="n">
        <f aca="false">IF(K1448&gt;0,AL1447+1,0)</f>
        <v>0</v>
      </c>
      <c r="AM1448" s="74" t="n">
        <f aca="false">IF(K1448&lt;=0,AM1447+1,0)</f>
        <v>1</v>
      </c>
    </row>
    <row r="1449" customFormat="false" ht="15" hidden="false" customHeight="false" outlineLevel="0" collapsed="false">
      <c r="A1449" s="61" t="n">
        <v>1448</v>
      </c>
      <c r="B1449" s="62" t="n">
        <v>44245.4479166667</v>
      </c>
      <c r="C1449" s="63" t="n">
        <f aca="false">YEAR(B1449)</f>
        <v>2021</v>
      </c>
      <c r="D1449" s="32" t="s">
        <v>277</v>
      </c>
      <c r="E1449" s="64" t="n">
        <v>15235.25</v>
      </c>
      <c r="F1449" s="65" t="n">
        <v>-0.0059</v>
      </c>
      <c r="G1449" s="66" t="n">
        <v>-89.887975</v>
      </c>
      <c r="H1449" s="67" t="n">
        <f aca="false">E1449+IF(D1449="Long",1,-1)*G1449</f>
        <v>15145.362025</v>
      </c>
      <c r="I1449" s="68" t="n">
        <f aca="false">Assumptions!$B$58</f>
        <v>5.35750011455817</v>
      </c>
      <c r="J1449" s="68" t="n">
        <f aca="false">INDEX(Yearly!$L$5:$L$22,MATCH(C1449,Yearly!$A$5:$A$22,0))</f>
        <v>0.502265635739828</v>
      </c>
      <c r="K1449" s="68" t="n">
        <f aca="false">G1449-I1449-J1449</f>
        <v>-95.747740750298</v>
      </c>
      <c r="L1449" s="69" t="n">
        <f aca="false">(I1449+J1449)/Assumptions!$B$8</f>
        <v>0.000258379058567438</v>
      </c>
      <c r="M1449" s="70" t="n">
        <f aca="false">F1449-L1449</f>
        <v>-0.00615837905856744</v>
      </c>
      <c r="N1449" s="71" t="n">
        <f aca="false">G1449*Assumptions!$B$7</f>
        <v>-706968.923375</v>
      </c>
      <c r="O1449" s="71" t="n">
        <f aca="false">K1449*Assumptions!$B$7</f>
        <v>-753055.981001094</v>
      </c>
      <c r="P1449" s="68" t="n">
        <f aca="false">P1448+G1449</f>
        <v>27010.907</v>
      </c>
      <c r="Q1449" s="68" t="n">
        <f aca="false">MAX(Q1448,P1449)</f>
        <v>27106.886855</v>
      </c>
      <c r="R1449" s="68" t="n">
        <f aca="false">Q1449-P1449</f>
        <v>95.9798550000014</v>
      </c>
      <c r="S1449" s="68" t="n">
        <f aca="false">S1448+K1449</f>
        <v>18483.106192652</v>
      </c>
      <c r="T1449" s="68" t="n">
        <f aca="false">MAX(T1448,S1449)</f>
        <v>18590.8055791526</v>
      </c>
      <c r="U1449" s="68" t="n">
        <f aca="false">T1449-S1449</f>
        <v>107.699386500597</v>
      </c>
      <c r="V1449" s="70" t="n">
        <f aca="false">V1448+F1449</f>
        <v>3.54900000000001</v>
      </c>
      <c r="W1449" s="70" t="n">
        <f aca="false">MAX(W1448,V1449)</f>
        <v>3.55530000000001</v>
      </c>
      <c r="X1449" s="70" t="n">
        <f aca="false">W1449-V1449</f>
        <v>0.00629999999999997</v>
      </c>
      <c r="Y1449" s="70" t="n">
        <f aca="false">Y1448+M1449</f>
        <v>3.1729772649374</v>
      </c>
      <c r="Z1449" s="70" t="n">
        <f aca="false">MAX(Z1448,Y1449)</f>
        <v>3.17979402305453</v>
      </c>
      <c r="AA1449" s="70" t="n">
        <f aca="false">Z1449-Y1449</f>
        <v>0.00681675811713456</v>
      </c>
      <c r="AB1449" s="72" t="n">
        <f aca="false">AB1448*(1+F1449)</f>
        <v>28.0910076395978</v>
      </c>
      <c r="AC1449" s="73" t="n">
        <f aca="false">MAX(AC1448,AB1449)</f>
        <v>28.2690358505315</v>
      </c>
      <c r="AD1449" s="70" t="n">
        <f aca="false">1-AB1449/AC1449</f>
        <v>0.00629763999999988</v>
      </c>
      <c r="AE1449" s="73" t="n">
        <f aca="false">AE1448*(1+M1449)</f>
        <v>19.301775746447</v>
      </c>
      <c r="AF1449" s="73" t="n">
        <f aca="false">MAX(AF1448,AE1449)</f>
        <v>19.4341750199725</v>
      </c>
      <c r="AG1449" s="70" t="n">
        <f aca="false">1-AE1449/AF1449</f>
        <v>0.00681270356932817</v>
      </c>
      <c r="AH1449" s="74" t="n">
        <f aca="false">IF(R1449&gt;0,AH1448+1,0)</f>
        <v>2</v>
      </c>
      <c r="AI1449" s="74" t="n">
        <f aca="false">IF(U1449&gt;0,AI1448+1,0)</f>
        <v>2</v>
      </c>
      <c r="AJ1449" s="74" t="n">
        <f aca="false">IF(G1449&gt;0,AJ1448+1,0)</f>
        <v>0</v>
      </c>
      <c r="AK1449" s="74" t="n">
        <f aca="false">IF(G1449&lt;=0,AK1448+1,0)</f>
        <v>2</v>
      </c>
      <c r="AL1449" s="74" t="n">
        <f aca="false">IF(K1449&gt;0,AL1448+1,0)</f>
        <v>0</v>
      </c>
      <c r="AM1449" s="74" t="n">
        <f aca="false">IF(K1449&lt;=0,AM1448+1,0)</f>
        <v>2</v>
      </c>
    </row>
    <row r="1450" customFormat="false" ht="15" hidden="false" customHeight="false" outlineLevel="0" collapsed="false">
      <c r="A1450" s="61" t="n">
        <v>1449</v>
      </c>
      <c r="B1450" s="62" t="n">
        <v>44245.4895833333</v>
      </c>
      <c r="C1450" s="63" t="n">
        <f aca="false">YEAR(B1450)</f>
        <v>2021</v>
      </c>
      <c r="D1450" s="32" t="s">
        <v>276</v>
      </c>
      <c r="E1450" s="64" t="n">
        <v>15144.8</v>
      </c>
      <c r="F1450" s="65" t="n">
        <v>-0.0002</v>
      </c>
      <c r="G1450" s="66" t="n">
        <v>-3.02896</v>
      </c>
      <c r="H1450" s="67" t="n">
        <f aca="false">E1450+IF(D1450="Long",1,-1)*G1450</f>
        <v>15147.82896</v>
      </c>
      <c r="I1450" s="68" t="n">
        <f aca="false">Assumptions!$B$58</f>
        <v>5.35750011455817</v>
      </c>
      <c r="J1450" s="68" t="n">
        <f aca="false">INDEX(Yearly!$L$5:$L$22,MATCH(C1450,Yearly!$A$5:$A$22,0))</f>
        <v>0.502265635739828</v>
      </c>
      <c r="K1450" s="68" t="n">
        <f aca="false">G1450-I1450-J1450</f>
        <v>-8.888725750298</v>
      </c>
      <c r="L1450" s="69" t="n">
        <f aca="false">(I1450+J1450)/Assumptions!$B$8</f>
        <v>0.000258379058567438</v>
      </c>
      <c r="M1450" s="70" t="n">
        <f aca="false">F1450-L1450</f>
        <v>-0.000458379058567438</v>
      </c>
      <c r="N1450" s="71" t="n">
        <f aca="false">G1450*Assumptions!$B$7</f>
        <v>-23822.7704</v>
      </c>
      <c r="O1450" s="71" t="n">
        <f aca="false">K1450*Assumptions!$B$7</f>
        <v>-69909.8280260938</v>
      </c>
      <c r="P1450" s="68" t="n">
        <f aca="false">P1449+G1450</f>
        <v>27007.87804</v>
      </c>
      <c r="Q1450" s="68" t="n">
        <f aca="false">MAX(Q1449,P1450)</f>
        <v>27106.886855</v>
      </c>
      <c r="R1450" s="68" t="n">
        <f aca="false">Q1450-P1450</f>
        <v>99.0088150000011</v>
      </c>
      <c r="S1450" s="68" t="n">
        <f aca="false">S1449+K1450</f>
        <v>18474.2174669017</v>
      </c>
      <c r="T1450" s="68" t="n">
        <f aca="false">MAX(T1449,S1450)</f>
        <v>18590.8055791526</v>
      </c>
      <c r="U1450" s="68" t="n">
        <f aca="false">T1450-S1450</f>
        <v>116.588112250894</v>
      </c>
      <c r="V1450" s="70" t="n">
        <f aca="false">V1449+F1450</f>
        <v>3.54880000000001</v>
      </c>
      <c r="W1450" s="70" t="n">
        <f aca="false">MAX(W1449,V1450)</f>
        <v>3.55530000000001</v>
      </c>
      <c r="X1450" s="70" t="n">
        <f aca="false">W1450-V1450</f>
        <v>0.00649999999999995</v>
      </c>
      <c r="Y1450" s="70" t="n">
        <f aca="false">Y1449+M1450</f>
        <v>3.17251888587883</v>
      </c>
      <c r="Z1450" s="70" t="n">
        <f aca="false">MAX(Z1449,Y1450)</f>
        <v>3.17979402305453</v>
      </c>
      <c r="AA1450" s="70" t="n">
        <f aca="false">Z1450-Y1450</f>
        <v>0.00727513717570183</v>
      </c>
      <c r="AB1450" s="72" t="n">
        <f aca="false">AB1449*(1+F1450)</f>
        <v>28.0853894380699</v>
      </c>
      <c r="AC1450" s="73" t="n">
        <f aca="false">MAX(AC1449,AB1450)</f>
        <v>28.2690358505315</v>
      </c>
      <c r="AD1450" s="70" t="n">
        <f aca="false">1-AB1450/AC1450</f>
        <v>0.00649638047199996</v>
      </c>
      <c r="AE1450" s="73" t="n">
        <f aca="false">AE1449*(1+M1450)</f>
        <v>19.2929282166517</v>
      </c>
      <c r="AF1450" s="73" t="n">
        <f aca="false">MAX(AF1449,AE1450)</f>
        <v>19.4341750199725</v>
      </c>
      <c r="AG1450" s="70" t="n">
        <f aca="false">1-AE1450/AF1450</f>
        <v>0.00726795982724715</v>
      </c>
      <c r="AH1450" s="74" t="n">
        <f aca="false">IF(R1450&gt;0,AH1449+1,0)</f>
        <v>3</v>
      </c>
      <c r="AI1450" s="74" t="n">
        <f aca="false">IF(U1450&gt;0,AI1449+1,0)</f>
        <v>3</v>
      </c>
      <c r="AJ1450" s="74" t="n">
        <f aca="false">IF(G1450&gt;0,AJ1449+1,0)</f>
        <v>0</v>
      </c>
      <c r="AK1450" s="74" t="n">
        <f aca="false">IF(G1450&lt;=0,AK1449+1,0)</f>
        <v>3</v>
      </c>
      <c r="AL1450" s="74" t="n">
        <f aca="false">IF(K1450&gt;0,AL1449+1,0)</f>
        <v>0</v>
      </c>
      <c r="AM1450" s="74" t="n">
        <f aca="false">IF(K1450&lt;=0,AM1449+1,0)</f>
        <v>3</v>
      </c>
    </row>
    <row r="1451" customFormat="false" ht="15" hidden="false" customHeight="false" outlineLevel="0" collapsed="false">
      <c r="A1451" s="61" t="n">
        <v>1450</v>
      </c>
      <c r="B1451" s="62" t="n">
        <v>44252.40625</v>
      </c>
      <c r="C1451" s="63" t="n">
        <f aca="false">YEAR(B1451)</f>
        <v>2021</v>
      </c>
      <c r="D1451" s="32" t="s">
        <v>277</v>
      </c>
      <c r="E1451" s="64" t="n">
        <v>15147.5</v>
      </c>
      <c r="F1451" s="65" t="n">
        <v>-0.0181</v>
      </c>
      <c r="G1451" s="66" t="n">
        <v>-274.16975</v>
      </c>
      <c r="H1451" s="67" t="n">
        <f aca="false">E1451+IF(D1451="Long",1,-1)*G1451</f>
        <v>14873.33025</v>
      </c>
      <c r="I1451" s="68" t="n">
        <f aca="false">Assumptions!$B$58</f>
        <v>5.35750011455817</v>
      </c>
      <c r="J1451" s="68" t="n">
        <f aca="false">INDEX(Yearly!$L$5:$L$22,MATCH(C1451,Yearly!$A$5:$A$22,0))</f>
        <v>0.502265635739828</v>
      </c>
      <c r="K1451" s="68" t="n">
        <f aca="false">G1451-I1451-J1451</f>
        <v>-280.029515750298</v>
      </c>
      <c r="L1451" s="69" t="n">
        <f aca="false">(I1451+J1451)/Assumptions!$B$8</f>
        <v>0.000258379058567438</v>
      </c>
      <c r="M1451" s="70" t="n">
        <f aca="false">F1451-L1451</f>
        <v>-0.0183583790585674</v>
      </c>
      <c r="N1451" s="71" t="n">
        <f aca="false">G1451*Assumptions!$B$7</f>
        <v>-2156345.08375</v>
      </c>
      <c r="O1451" s="71" t="n">
        <f aca="false">K1451*Assumptions!$B$7</f>
        <v>-2202432.14137609</v>
      </c>
      <c r="P1451" s="68" t="n">
        <f aca="false">P1450+G1451</f>
        <v>26733.70829</v>
      </c>
      <c r="Q1451" s="68" t="n">
        <f aca="false">MAX(Q1450,P1451)</f>
        <v>27106.886855</v>
      </c>
      <c r="R1451" s="68" t="n">
        <f aca="false">Q1451-P1451</f>
        <v>373.178565000002</v>
      </c>
      <c r="S1451" s="68" t="n">
        <f aca="false">S1450+K1451</f>
        <v>18194.1879511514</v>
      </c>
      <c r="T1451" s="68" t="n">
        <f aca="false">MAX(T1450,S1451)</f>
        <v>18590.8055791526</v>
      </c>
      <c r="U1451" s="68" t="n">
        <f aca="false">T1451-S1451</f>
        <v>396.617628001193</v>
      </c>
      <c r="V1451" s="70" t="n">
        <f aca="false">V1450+F1451</f>
        <v>3.53070000000001</v>
      </c>
      <c r="W1451" s="70" t="n">
        <f aca="false">MAX(W1450,V1451)</f>
        <v>3.55530000000001</v>
      </c>
      <c r="X1451" s="70" t="n">
        <f aca="false">W1451-V1451</f>
        <v>0.0246</v>
      </c>
      <c r="Y1451" s="70" t="n">
        <f aca="false">Y1450+M1451</f>
        <v>3.15416050682026</v>
      </c>
      <c r="Z1451" s="70" t="n">
        <f aca="false">MAX(Z1450,Y1451)</f>
        <v>3.17979402305453</v>
      </c>
      <c r="AA1451" s="70" t="n">
        <f aca="false">Z1451-Y1451</f>
        <v>0.0256335162342691</v>
      </c>
      <c r="AB1451" s="72" t="n">
        <f aca="false">AB1450*(1+F1451)</f>
        <v>27.5770438892408</v>
      </c>
      <c r="AC1451" s="73" t="n">
        <f aca="false">MAX(AC1450,AB1451)</f>
        <v>28.2690358505315</v>
      </c>
      <c r="AD1451" s="70" t="n">
        <f aca="false">1-AB1451/AC1451</f>
        <v>0.0244787959854568</v>
      </c>
      <c r="AE1451" s="73" t="n">
        <f aca="false">AE1450*(1+M1451)</f>
        <v>18.9387413273006</v>
      </c>
      <c r="AF1451" s="73" t="n">
        <f aca="false">MAX(AF1450,AE1451)</f>
        <v>19.4341750199725</v>
      </c>
      <c r="AG1451" s="70" t="n">
        <f aca="false">1-AE1451/AF1451</f>
        <v>0.0254929109243236</v>
      </c>
      <c r="AH1451" s="74" t="n">
        <f aca="false">IF(R1451&gt;0,AH1450+1,0)</f>
        <v>4</v>
      </c>
      <c r="AI1451" s="74" t="n">
        <f aca="false">IF(U1451&gt;0,AI1450+1,0)</f>
        <v>4</v>
      </c>
      <c r="AJ1451" s="74" t="n">
        <f aca="false">IF(G1451&gt;0,AJ1450+1,0)</f>
        <v>0</v>
      </c>
      <c r="AK1451" s="74" t="n">
        <f aca="false">IF(G1451&lt;=0,AK1450+1,0)</f>
        <v>4</v>
      </c>
      <c r="AL1451" s="74" t="n">
        <f aca="false">IF(K1451&gt;0,AL1450+1,0)</f>
        <v>0</v>
      </c>
      <c r="AM1451" s="74" t="n">
        <f aca="false">IF(K1451&lt;=0,AM1450+1,0)</f>
        <v>4</v>
      </c>
    </row>
    <row r="1452" customFormat="false" ht="15" hidden="false" customHeight="false" outlineLevel="0" collapsed="false">
      <c r="A1452" s="61" t="n">
        <v>1451</v>
      </c>
      <c r="B1452" s="62" t="n">
        <v>44253.40625</v>
      </c>
      <c r="C1452" s="63" t="n">
        <f aca="false">YEAR(B1452)</f>
        <v>2021</v>
      </c>
      <c r="D1452" s="32" t="s">
        <v>276</v>
      </c>
      <c r="E1452" s="64" t="n">
        <v>14873.35</v>
      </c>
      <c r="F1452" s="65" t="n">
        <v>-0.0006</v>
      </c>
      <c r="G1452" s="66" t="n">
        <v>-8.92401</v>
      </c>
      <c r="H1452" s="67" t="n">
        <f aca="false">E1452+IF(D1452="Long",1,-1)*G1452</f>
        <v>14882.27401</v>
      </c>
      <c r="I1452" s="68" t="n">
        <f aca="false">Assumptions!$B$58</f>
        <v>5.35750011455817</v>
      </c>
      <c r="J1452" s="68" t="n">
        <f aca="false">INDEX(Yearly!$L$5:$L$22,MATCH(C1452,Yearly!$A$5:$A$22,0))</f>
        <v>0.502265635739828</v>
      </c>
      <c r="K1452" s="68" t="n">
        <f aca="false">G1452-I1452-J1452</f>
        <v>-14.783775750298</v>
      </c>
      <c r="L1452" s="69" t="n">
        <f aca="false">(I1452+J1452)/Assumptions!$B$8</f>
        <v>0.000258379058567438</v>
      </c>
      <c r="M1452" s="70" t="n">
        <f aca="false">F1452-L1452</f>
        <v>-0.000858379058567438</v>
      </c>
      <c r="N1452" s="71" t="n">
        <f aca="false">G1452*Assumptions!$B$7</f>
        <v>-70187.33865</v>
      </c>
      <c r="O1452" s="71" t="n">
        <f aca="false">K1452*Assumptions!$B$7</f>
        <v>-116274.396276094</v>
      </c>
      <c r="P1452" s="68" t="n">
        <f aca="false">P1451+G1452</f>
        <v>26724.78428</v>
      </c>
      <c r="Q1452" s="68" t="n">
        <f aca="false">MAX(Q1451,P1452)</f>
        <v>27106.886855</v>
      </c>
      <c r="R1452" s="68" t="n">
        <f aca="false">Q1452-P1452</f>
        <v>382.102575000001</v>
      </c>
      <c r="S1452" s="68" t="n">
        <f aca="false">S1451+K1452</f>
        <v>18179.4041754011</v>
      </c>
      <c r="T1452" s="68" t="n">
        <f aca="false">MAX(T1451,S1452)</f>
        <v>18590.8055791526</v>
      </c>
      <c r="U1452" s="68" t="n">
        <f aca="false">T1452-S1452</f>
        <v>411.40140375149</v>
      </c>
      <c r="V1452" s="70" t="n">
        <f aca="false">V1451+F1452</f>
        <v>3.53010000000001</v>
      </c>
      <c r="W1452" s="70" t="n">
        <f aca="false">MAX(W1451,V1452)</f>
        <v>3.55530000000001</v>
      </c>
      <c r="X1452" s="70" t="n">
        <f aca="false">W1452-V1452</f>
        <v>0.0251999999999999</v>
      </c>
      <c r="Y1452" s="70" t="n">
        <f aca="false">Y1451+M1452</f>
        <v>3.1533021277617</v>
      </c>
      <c r="Z1452" s="70" t="n">
        <f aca="false">MAX(Z1451,Y1452)</f>
        <v>3.17979402305453</v>
      </c>
      <c r="AA1452" s="70" t="n">
        <f aca="false">Z1452-Y1452</f>
        <v>0.0264918952928364</v>
      </c>
      <c r="AB1452" s="72" t="n">
        <f aca="false">AB1451*(1+F1452)</f>
        <v>27.5604976629073</v>
      </c>
      <c r="AC1452" s="73" t="n">
        <f aca="false">MAX(AC1451,AB1452)</f>
        <v>28.2690358505315</v>
      </c>
      <c r="AD1452" s="70" t="n">
        <f aca="false">1-AB1452/AC1452</f>
        <v>0.0250641087078656</v>
      </c>
      <c r="AE1452" s="73" t="n">
        <f aca="false">AE1451*(1+M1452)</f>
        <v>18.9224847083497</v>
      </c>
      <c r="AF1452" s="73" t="n">
        <f aca="false">MAX(AF1451,AE1452)</f>
        <v>19.4341750199725</v>
      </c>
      <c r="AG1452" s="70" t="n">
        <f aca="false">1-AE1452/AF1452</f>
        <v>0.0263294074020116</v>
      </c>
      <c r="AH1452" s="74" t="n">
        <f aca="false">IF(R1452&gt;0,AH1451+1,0)</f>
        <v>5</v>
      </c>
      <c r="AI1452" s="74" t="n">
        <f aca="false">IF(U1452&gt;0,AI1451+1,0)</f>
        <v>5</v>
      </c>
      <c r="AJ1452" s="74" t="n">
        <f aca="false">IF(G1452&gt;0,AJ1451+1,0)</f>
        <v>0</v>
      </c>
      <c r="AK1452" s="74" t="n">
        <f aca="false">IF(G1452&lt;=0,AK1451+1,0)</f>
        <v>5</v>
      </c>
      <c r="AL1452" s="74" t="n">
        <f aca="false">IF(K1452&gt;0,AL1451+1,0)</f>
        <v>0</v>
      </c>
      <c r="AM1452" s="74" t="n">
        <f aca="false">IF(K1452&lt;=0,AM1451+1,0)</f>
        <v>5</v>
      </c>
    </row>
    <row r="1453" customFormat="false" ht="15" hidden="false" customHeight="false" outlineLevel="0" collapsed="false">
      <c r="A1453" s="61" t="n">
        <v>1452</v>
      </c>
      <c r="B1453" s="62" t="n">
        <v>44257.40625</v>
      </c>
      <c r="C1453" s="63" t="n">
        <f aca="false">YEAR(B1453)</f>
        <v>2021</v>
      </c>
      <c r="D1453" s="32" t="s">
        <v>277</v>
      </c>
      <c r="E1453" s="64" t="n">
        <v>14882.6</v>
      </c>
      <c r="F1453" s="65" t="n">
        <v>-0.0037</v>
      </c>
      <c r="G1453" s="66" t="n">
        <v>-55.06562</v>
      </c>
      <c r="H1453" s="67" t="n">
        <f aca="false">E1453+IF(D1453="Long",1,-1)*G1453</f>
        <v>14827.53438</v>
      </c>
      <c r="I1453" s="68" t="n">
        <f aca="false">Assumptions!$B$58</f>
        <v>5.35750011455817</v>
      </c>
      <c r="J1453" s="68" t="n">
        <f aca="false">INDEX(Yearly!$L$5:$L$22,MATCH(C1453,Yearly!$A$5:$A$22,0))</f>
        <v>0.502265635739828</v>
      </c>
      <c r="K1453" s="68" t="n">
        <f aca="false">G1453-I1453-J1453</f>
        <v>-60.925385750298</v>
      </c>
      <c r="L1453" s="69" t="n">
        <f aca="false">(I1453+J1453)/Assumptions!$B$8</f>
        <v>0.000258379058567438</v>
      </c>
      <c r="M1453" s="70" t="n">
        <f aca="false">F1453-L1453</f>
        <v>-0.00395837905856744</v>
      </c>
      <c r="N1453" s="71" t="n">
        <f aca="false">G1453*Assumptions!$B$7</f>
        <v>-433091.1013</v>
      </c>
      <c r="O1453" s="71" t="n">
        <f aca="false">K1453*Assumptions!$B$7</f>
        <v>-479178.158926094</v>
      </c>
      <c r="P1453" s="68" t="n">
        <f aca="false">P1452+G1453</f>
        <v>26669.71866</v>
      </c>
      <c r="Q1453" s="68" t="n">
        <f aca="false">MAX(Q1452,P1453)</f>
        <v>27106.886855</v>
      </c>
      <c r="R1453" s="68" t="n">
        <f aca="false">Q1453-P1453</f>
        <v>437.168195000002</v>
      </c>
      <c r="S1453" s="68" t="n">
        <f aca="false">S1452+K1453</f>
        <v>18118.4787896508</v>
      </c>
      <c r="T1453" s="68" t="n">
        <f aca="false">MAX(T1452,S1453)</f>
        <v>18590.8055791526</v>
      </c>
      <c r="U1453" s="68" t="n">
        <f aca="false">T1453-S1453</f>
        <v>472.326789501789</v>
      </c>
      <c r="V1453" s="70" t="n">
        <f aca="false">V1452+F1453</f>
        <v>3.52640000000001</v>
      </c>
      <c r="W1453" s="70" t="n">
        <f aca="false">MAX(W1452,V1453)</f>
        <v>3.55530000000001</v>
      </c>
      <c r="X1453" s="70" t="n">
        <f aca="false">W1453-V1453</f>
        <v>0.0288999999999997</v>
      </c>
      <c r="Y1453" s="70" t="n">
        <f aca="false">Y1452+M1453</f>
        <v>3.14934374870313</v>
      </c>
      <c r="Z1453" s="70" t="n">
        <f aca="false">MAX(Z1452,Y1453)</f>
        <v>3.17979402305453</v>
      </c>
      <c r="AA1453" s="70" t="n">
        <f aca="false">Z1453-Y1453</f>
        <v>0.0304502743514039</v>
      </c>
      <c r="AB1453" s="72" t="n">
        <f aca="false">AB1452*(1+F1453)</f>
        <v>27.4585238215545</v>
      </c>
      <c r="AC1453" s="73" t="n">
        <f aca="false">MAX(AC1452,AB1453)</f>
        <v>28.2690358505315</v>
      </c>
      <c r="AD1453" s="70" t="n">
        <f aca="false">1-AB1453/AC1453</f>
        <v>0.0286713715056466</v>
      </c>
      <c r="AE1453" s="73" t="n">
        <f aca="false">AE1452*(1+M1453)</f>
        <v>18.8475823411441</v>
      </c>
      <c r="AF1453" s="73" t="n">
        <f aca="false">MAX(AF1452,AE1453)</f>
        <v>19.4341750199725</v>
      </c>
      <c r="AG1453" s="70" t="n">
        <f aca="false">1-AE1453/AF1453</f>
        <v>0.0301835646856945</v>
      </c>
      <c r="AH1453" s="74" t="n">
        <f aca="false">IF(R1453&gt;0,AH1452+1,0)</f>
        <v>6</v>
      </c>
      <c r="AI1453" s="74" t="n">
        <f aca="false">IF(U1453&gt;0,AI1452+1,0)</f>
        <v>6</v>
      </c>
      <c r="AJ1453" s="74" t="n">
        <f aca="false">IF(G1453&gt;0,AJ1452+1,0)</f>
        <v>0</v>
      </c>
      <c r="AK1453" s="74" t="n">
        <f aca="false">IF(G1453&lt;=0,AK1452+1,0)</f>
        <v>6</v>
      </c>
      <c r="AL1453" s="74" t="n">
        <f aca="false">IF(K1453&gt;0,AL1452+1,0)</f>
        <v>0</v>
      </c>
      <c r="AM1453" s="74" t="n">
        <f aca="false">IF(K1453&lt;=0,AM1452+1,0)</f>
        <v>6</v>
      </c>
    </row>
    <row r="1454" customFormat="false" ht="15" hidden="false" customHeight="false" outlineLevel="0" collapsed="false">
      <c r="A1454" s="61" t="n">
        <v>1453</v>
      </c>
      <c r="B1454" s="62" t="n">
        <v>44257.4895833333</v>
      </c>
      <c r="C1454" s="63" t="n">
        <f aca="false">YEAR(B1454)</f>
        <v>2021</v>
      </c>
      <c r="D1454" s="32" t="s">
        <v>276</v>
      </c>
      <c r="E1454" s="64" t="n">
        <v>14826.95</v>
      </c>
      <c r="F1454" s="65" t="n">
        <v>-0.002</v>
      </c>
      <c r="G1454" s="66" t="n">
        <v>-29.6539</v>
      </c>
      <c r="H1454" s="67" t="n">
        <f aca="false">E1454+IF(D1454="Long",1,-1)*G1454</f>
        <v>14856.6039</v>
      </c>
      <c r="I1454" s="68" t="n">
        <f aca="false">Assumptions!$B$58</f>
        <v>5.35750011455817</v>
      </c>
      <c r="J1454" s="68" t="n">
        <f aca="false">INDEX(Yearly!$L$5:$L$22,MATCH(C1454,Yearly!$A$5:$A$22,0))</f>
        <v>0.502265635739828</v>
      </c>
      <c r="K1454" s="68" t="n">
        <f aca="false">G1454-I1454-J1454</f>
        <v>-35.513665750298</v>
      </c>
      <c r="L1454" s="69" t="n">
        <f aca="false">(I1454+J1454)/Assumptions!$B$8</f>
        <v>0.000258379058567438</v>
      </c>
      <c r="M1454" s="70" t="n">
        <f aca="false">F1454-L1454</f>
        <v>-0.00225837905856744</v>
      </c>
      <c r="N1454" s="71" t="n">
        <f aca="false">G1454*Assumptions!$B$7</f>
        <v>-233227.9235</v>
      </c>
      <c r="O1454" s="71" t="n">
        <f aca="false">K1454*Assumptions!$B$7</f>
        <v>-279314.981126094</v>
      </c>
      <c r="P1454" s="68" t="n">
        <f aca="false">P1453+G1454</f>
        <v>26640.06476</v>
      </c>
      <c r="Q1454" s="68" t="n">
        <f aca="false">MAX(Q1453,P1454)</f>
        <v>27106.886855</v>
      </c>
      <c r="R1454" s="68" t="n">
        <f aca="false">Q1454-P1454</f>
        <v>466.822095000003</v>
      </c>
      <c r="S1454" s="68" t="n">
        <f aca="false">S1453+K1454</f>
        <v>18082.9651239005</v>
      </c>
      <c r="T1454" s="68" t="n">
        <f aca="false">MAX(T1453,S1454)</f>
        <v>18590.8055791526</v>
      </c>
      <c r="U1454" s="68" t="n">
        <f aca="false">T1454-S1454</f>
        <v>507.840455252088</v>
      </c>
      <c r="V1454" s="70" t="n">
        <f aca="false">V1453+F1454</f>
        <v>3.52440000000001</v>
      </c>
      <c r="W1454" s="70" t="n">
        <f aca="false">MAX(W1453,V1454)</f>
        <v>3.55530000000001</v>
      </c>
      <c r="X1454" s="70" t="n">
        <f aca="false">W1454-V1454</f>
        <v>0.0308999999999995</v>
      </c>
      <c r="Y1454" s="70" t="n">
        <f aca="false">Y1453+M1454</f>
        <v>3.14708536964456</v>
      </c>
      <c r="Z1454" s="70" t="n">
        <f aca="false">MAX(Z1453,Y1454)</f>
        <v>3.17979402305453</v>
      </c>
      <c r="AA1454" s="70" t="n">
        <f aca="false">Z1454-Y1454</f>
        <v>0.0327086534099714</v>
      </c>
      <c r="AB1454" s="72" t="n">
        <f aca="false">AB1453*(1+F1454)</f>
        <v>27.4036067739114</v>
      </c>
      <c r="AC1454" s="73" t="n">
        <f aca="false">MAX(AC1453,AB1454)</f>
        <v>28.2690358505315</v>
      </c>
      <c r="AD1454" s="70" t="n">
        <f aca="false">1-AB1454/AC1454</f>
        <v>0.0306140287626352</v>
      </c>
      <c r="AE1454" s="73" t="n">
        <f aca="false">AE1453*(1+M1454)</f>
        <v>18.8050173558802</v>
      </c>
      <c r="AF1454" s="73" t="n">
        <f aca="false">MAX(AF1453,AE1454)</f>
        <v>19.4341750199725</v>
      </c>
      <c r="AG1454" s="70" t="n">
        <f aca="false">1-AE1454/AF1454</f>
        <v>0.0323737778138629</v>
      </c>
      <c r="AH1454" s="74" t="n">
        <f aca="false">IF(R1454&gt;0,AH1453+1,0)</f>
        <v>7</v>
      </c>
      <c r="AI1454" s="74" t="n">
        <f aca="false">IF(U1454&gt;0,AI1453+1,0)</f>
        <v>7</v>
      </c>
      <c r="AJ1454" s="74" t="n">
        <f aca="false">IF(G1454&gt;0,AJ1453+1,0)</f>
        <v>0</v>
      </c>
      <c r="AK1454" s="74" t="n">
        <f aca="false">IF(G1454&lt;=0,AK1453+1,0)</f>
        <v>7</v>
      </c>
      <c r="AL1454" s="74" t="n">
        <f aca="false">IF(K1454&gt;0,AL1453+1,0)</f>
        <v>0</v>
      </c>
      <c r="AM1454" s="74" t="n">
        <f aca="false">IF(K1454&lt;=0,AM1453+1,0)</f>
        <v>7</v>
      </c>
    </row>
    <row r="1455" customFormat="false" ht="15" hidden="false" customHeight="false" outlineLevel="0" collapsed="false">
      <c r="A1455" s="61" t="n">
        <v>1454</v>
      </c>
      <c r="B1455" s="62" t="n">
        <v>44257.59375</v>
      </c>
      <c r="C1455" s="63" t="n">
        <f aca="false">YEAR(B1455)</f>
        <v>2021</v>
      </c>
      <c r="D1455" s="32" t="s">
        <v>277</v>
      </c>
      <c r="E1455" s="64" t="n">
        <v>14856.95</v>
      </c>
      <c r="F1455" s="65" t="n">
        <v>0.0118</v>
      </c>
      <c r="G1455" s="66" t="n">
        <v>175.31201</v>
      </c>
      <c r="H1455" s="67" t="n">
        <f aca="false">E1455+IF(D1455="Long",1,-1)*G1455</f>
        <v>15032.26201</v>
      </c>
      <c r="I1455" s="68" t="n">
        <f aca="false">Assumptions!$B$58</f>
        <v>5.35750011455817</v>
      </c>
      <c r="J1455" s="68" t="n">
        <f aca="false">INDEX(Yearly!$L$5:$L$22,MATCH(C1455,Yearly!$A$5:$A$22,0))</f>
        <v>0.502265635739828</v>
      </c>
      <c r="K1455" s="68" t="n">
        <f aca="false">G1455-I1455-J1455</f>
        <v>169.452244249702</v>
      </c>
      <c r="L1455" s="69" t="n">
        <f aca="false">(I1455+J1455)/Assumptions!$B$8</f>
        <v>0.000258379058567438</v>
      </c>
      <c r="M1455" s="70" t="n">
        <f aca="false">F1455-L1455</f>
        <v>0.0115416209414326</v>
      </c>
      <c r="N1455" s="71" t="n">
        <f aca="false">G1455*Assumptions!$B$7</f>
        <v>1378828.95865</v>
      </c>
      <c r="O1455" s="71" t="n">
        <f aca="false">K1455*Assumptions!$B$7</f>
        <v>1332741.90102391</v>
      </c>
      <c r="P1455" s="68" t="n">
        <f aca="false">P1454+G1455</f>
        <v>26815.37677</v>
      </c>
      <c r="Q1455" s="68" t="n">
        <f aca="false">MAX(Q1454,P1455)</f>
        <v>27106.886855</v>
      </c>
      <c r="R1455" s="68" t="n">
        <f aca="false">Q1455-P1455</f>
        <v>291.510085000002</v>
      </c>
      <c r="S1455" s="68" t="n">
        <f aca="false">S1454+K1455</f>
        <v>18252.4173681502</v>
      </c>
      <c r="T1455" s="68" t="n">
        <f aca="false">MAX(T1454,S1455)</f>
        <v>18590.8055791526</v>
      </c>
      <c r="U1455" s="68" t="n">
        <f aca="false">T1455-S1455</f>
        <v>338.388211002384</v>
      </c>
      <c r="V1455" s="70" t="n">
        <f aca="false">V1454+F1455</f>
        <v>3.53620000000001</v>
      </c>
      <c r="W1455" s="70" t="n">
        <f aca="false">MAX(W1454,V1455)</f>
        <v>3.55530000000001</v>
      </c>
      <c r="X1455" s="70" t="n">
        <f aca="false">W1455-V1455</f>
        <v>0.0190999999999995</v>
      </c>
      <c r="Y1455" s="70" t="n">
        <f aca="false">Y1454+M1455</f>
        <v>3.158626990586</v>
      </c>
      <c r="Z1455" s="70" t="n">
        <f aca="false">MAX(Z1454,Y1455)</f>
        <v>3.17979402305453</v>
      </c>
      <c r="AA1455" s="70" t="n">
        <f aca="false">Z1455-Y1455</f>
        <v>0.0211670324685387</v>
      </c>
      <c r="AB1455" s="72" t="n">
        <f aca="false">AB1454*(1+F1455)</f>
        <v>27.7269693338435</v>
      </c>
      <c r="AC1455" s="73" t="n">
        <f aca="false">MAX(AC1454,AB1455)</f>
        <v>28.2690358505315</v>
      </c>
      <c r="AD1455" s="70" t="n">
        <f aca="false">1-AB1455/AC1455</f>
        <v>0.0191752743020344</v>
      </c>
      <c r="AE1455" s="73" t="n">
        <f aca="false">AE1454*(1+M1455)</f>
        <v>19.0220577379988</v>
      </c>
      <c r="AF1455" s="73" t="n">
        <f aca="false">MAX(AF1454,AE1455)</f>
        <v>19.4341750199725</v>
      </c>
      <c r="AG1455" s="70" t="n">
        <f aca="false">1-AE1455/AF1455</f>
        <v>0.0212058027444001</v>
      </c>
      <c r="AH1455" s="74" t="n">
        <f aca="false">IF(R1455&gt;0,AH1454+1,0)</f>
        <v>8</v>
      </c>
      <c r="AI1455" s="74" t="n">
        <f aca="false">IF(U1455&gt;0,AI1454+1,0)</f>
        <v>8</v>
      </c>
      <c r="AJ1455" s="74" t="n">
        <f aca="false">IF(G1455&gt;0,AJ1454+1,0)</f>
        <v>1</v>
      </c>
      <c r="AK1455" s="74" t="n">
        <f aca="false">IF(G1455&lt;=0,AK1454+1,0)</f>
        <v>0</v>
      </c>
      <c r="AL1455" s="74" t="n">
        <f aca="false">IF(K1455&gt;0,AL1454+1,0)</f>
        <v>1</v>
      </c>
      <c r="AM1455" s="74" t="n">
        <f aca="false">IF(K1455&lt;=0,AM1454+1,0)</f>
        <v>0</v>
      </c>
    </row>
    <row r="1456" customFormat="false" ht="15" hidden="false" customHeight="false" outlineLevel="0" collapsed="false">
      <c r="A1456" s="61" t="n">
        <v>1455</v>
      </c>
      <c r="B1456" s="62" t="n">
        <v>44260.40625</v>
      </c>
      <c r="C1456" s="63" t="n">
        <f aca="false">YEAR(B1456)</f>
        <v>2021</v>
      </c>
      <c r="D1456" s="32" t="s">
        <v>276</v>
      </c>
      <c r="E1456" s="64" t="n">
        <v>15032.9</v>
      </c>
      <c r="F1456" s="65" t="n">
        <v>0</v>
      </c>
      <c r="G1456" s="66" t="n">
        <v>0</v>
      </c>
      <c r="H1456" s="67" t="n">
        <f aca="false">E1456+IF(D1456="Long",1,-1)*G1456</f>
        <v>15032.9</v>
      </c>
      <c r="I1456" s="68" t="n">
        <f aca="false">Assumptions!$B$58</f>
        <v>5.35750011455817</v>
      </c>
      <c r="J1456" s="68" t="n">
        <f aca="false">INDEX(Yearly!$L$5:$L$22,MATCH(C1456,Yearly!$A$5:$A$22,0))</f>
        <v>0.502265635739828</v>
      </c>
      <c r="K1456" s="68" t="n">
        <f aca="false">G1456-I1456-J1456</f>
        <v>-5.859765750298</v>
      </c>
      <c r="L1456" s="69" t="n">
        <f aca="false">(I1456+J1456)/Assumptions!$B$8</f>
        <v>0.000258379058567438</v>
      </c>
      <c r="M1456" s="70" t="n">
        <f aca="false">F1456-L1456</f>
        <v>-0.000258379058567438</v>
      </c>
      <c r="N1456" s="71" t="n">
        <f aca="false">G1456*Assumptions!$B$7</f>
        <v>0</v>
      </c>
      <c r="O1456" s="71" t="n">
        <f aca="false">K1456*Assumptions!$B$7</f>
        <v>-46087.0576260937</v>
      </c>
      <c r="P1456" s="68" t="n">
        <f aca="false">P1455+G1456</f>
        <v>26815.37677</v>
      </c>
      <c r="Q1456" s="68" t="n">
        <f aca="false">MAX(Q1455,P1456)</f>
        <v>27106.886855</v>
      </c>
      <c r="R1456" s="68" t="n">
        <f aca="false">Q1456-P1456</f>
        <v>291.510085000002</v>
      </c>
      <c r="S1456" s="68" t="n">
        <f aca="false">S1455+K1456</f>
        <v>18246.5576023999</v>
      </c>
      <c r="T1456" s="68" t="n">
        <f aca="false">MAX(T1455,S1456)</f>
        <v>18590.8055791526</v>
      </c>
      <c r="U1456" s="68" t="n">
        <f aca="false">T1456-S1456</f>
        <v>344.247976752682</v>
      </c>
      <c r="V1456" s="70" t="n">
        <f aca="false">V1455+F1456</f>
        <v>3.53620000000001</v>
      </c>
      <c r="W1456" s="70" t="n">
        <f aca="false">MAX(W1455,V1456)</f>
        <v>3.55530000000001</v>
      </c>
      <c r="X1456" s="70" t="n">
        <f aca="false">W1456-V1456</f>
        <v>0.0190999999999995</v>
      </c>
      <c r="Y1456" s="70" t="n">
        <f aca="false">Y1455+M1456</f>
        <v>3.15836861152743</v>
      </c>
      <c r="Z1456" s="70" t="n">
        <f aca="false">MAX(Z1455,Y1456)</f>
        <v>3.17979402305453</v>
      </c>
      <c r="AA1456" s="70" t="n">
        <f aca="false">Z1456-Y1456</f>
        <v>0.021425411527106</v>
      </c>
      <c r="AB1456" s="72" t="n">
        <f aca="false">AB1455*(1+F1456)</f>
        <v>27.7269693338435</v>
      </c>
      <c r="AC1456" s="73" t="n">
        <f aca="false">MAX(AC1455,AB1456)</f>
        <v>28.2690358505315</v>
      </c>
      <c r="AD1456" s="70" t="n">
        <f aca="false">1-AB1456/AC1456</f>
        <v>0.0191752743020344</v>
      </c>
      <c r="AE1456" s="73" t="n">
        <f aca="false">AE1455*(1+M1456)</f>
        <v>19.0171428366285</v>
      </c>
      <c r="AF1456" s="73" t="n">
        <f aca="false">MAX(AF1455,AE1456)</f>
        <v>19.4341750199725</v>
      </c>
      <c r="AG1456" s="70" t="n">
        <f aca="false">1-AE1456/AF1456</f>
        <v>0.0214587026676183</v>
      </c>
      <c r="AH1456" s="74" t="n">
        <f aca="false">IF(R1456&gt;0,AH1455+1,0)</f>
        <v>9</v>
      </c>
      <c r="AI1456" s="74" t="n">
        <f aca="false">IF(U1456&gt;0,AI1455+1,0)</f>
        <v>9</v>
      </c>
      <c r="AJ1456" s="74" t="n">
        <f aca="false">IF(G1456&gt;0,AJ1455+1,0)</f>
        <v>0</v>
      </c>
      <c r="AK1456" s="74" t="n">
        <f aca="false">IF(G1456&lt;=0,AK1455+1,0)</f>
        <v>1</v>
      </c>
      <c r="AL1456" s="74" t="n">
        <f aca="false">IF(K1456&gt;0,AL1455+1,0)</f>
        <v>0</v>
      </c>
      <c r="AM1456" s="74" t="n">
        <f aca="false">IF(K1456&lt;=0,AM1455+1,0)</f>
        <v>1</v>
      </c>
    </row>
    <row r="1457" customFormat="false" ht="15" hidden="false" customHeight="false" outlineLevel="0" collapsed="false">
      <c r="A1457" s="61" t="n">
        <v>1456</v>
      </c>
      <c r="B1457" s="62" t="n">
        <v>44263.40625</v>
      </c>
      <c r="C1457" s="63" t="n">
        <f aca="false">YEAR(B1457)</f>
        <v>2021</v>
      </c>
      <c r="D1457" s="32" t="s">
        <v>277</v>
      </c>
      <c r="E1457" s="64" t="n">
        <v>15032.8</v>
      </c>
      <c r="F1457" s="65" t="n">
        <v>-0.0035</v>
      </c>
      <c r="G1457" s="66" t="n">
        <v>-52.6148</v>
      </c>
      <c r="H1457" s="67" t="n">
        <f aca="false">E1457+IF(D1457="Long",1,-1)*G1457</f>
        <v>14980.1852</v>
      </c>
      <c r="I1457" s="68" t="n">
        <f aca="false">Assumptions!$B$58</f>
        <v>5.35750011455817</v>
      </c>
      <c r="J1457" s="68" t="n">
        <f aca="false">INDEX(Yearly!$L$5:$L$22,MATCH(C1457,Yearly!$A$5:$A$22,0))</f>
        <v>0.502265635739828</v>
      </c>
      <c r="K1457" s="68" t="n">
        <f aca="false">G1457-I1457-J1457</f>
        <v>-58.474565750298</v>
      </c>
      <c r="L1457" s="69" t="n">
        <f aca="false">(I1457+J1457)/Assumptions!$B$8</f>
        <v>0.000258379058567438</v>
      </c>
      <c r="M1457" s="70" t="n">
        <f aca="false">F1457-L1457</f>
        <v>-0.00375837905856744</v>
      </c>
      <c r="N1457" s="71" t="n">
        <f aca="false">G1457*Assumptions!$B$7</f>
        <v>-413815.402</v>
      </c>
      <c r="O1457" s="71" t="n">
        <f aca="false">K1457*Assumptions!$B$7</f>
        <v>-459902.459626094</v>
      </c>
      <c r="P1457" s="68" t="n">
        <f aca="false">P1456+G1457</f>
        <v>26762.76197</v>
      </c>
      <c r="Q1457" s="68" t="n">
        <f aca="false">MAX(Q1456,P1457)</f>
        <v>27106.886855</v>
      </c>
      <c r="R1457" s="68" t="n">
        <f aca="false">Q1457-P1457</f>
        <v>344.124885000001</v>
      </c>
      <c r="S1457" s="68" t="n">
        <f aca="false">S1456+K1457</f>
        <v>18188.0830366496</v>
      </c>
      <c r="T1457" s="68" t="n">
        <f aca="false">MAX(T1456,S1457)</f>
        <v>18590.8055791526</v>
      </c>
      <c r="U1457" s="68" t="n">
        <f aca="false">T1457-S1457</f>
        <v>402.722542502979</v>
      </c>
      <c r="V1457" s="70" t="n">
        <f aca="false">V1456+F1457</f>
        <v>3.53270000000001</v>
      </c>
      <c r="W1457" s="70" t="n">
        <f aca="false">MAX(W1456,V1457)</f>
        <v>3.55530000000001</v>
      </c>
      <c r="X1457" s="70" t="n">
        <f aca="false">W1457-V1457</f>
        <v>0.0225999999999993</v>
      </c>
      <c r="Y1457" s="70" t="n">
        <f aca="false">Y1456+M1457</f>
        <v>3.15461023246886</v>
      </c>
      <c r="Z1457" s="70" t="n">
        <f aca="false">MAX(Z1456,Y1457)</f>
        <v>3.17979402305453</v>
      </c>
      <c r="AA1457" s="70" t="n">
        <f aca="false">Z1457-Y1457</f>
        <v>0.0251837905856736</v>
      </c>
      <c r="AB1457" s="72" t="n">
        <f aca="false">AB1456*(1+F1457)</f>
        <v>27.6299249411751</v>
      </c>
      <c r="AC1457" s="73" t="n">
        <f aca="false">MAX(AC1456,AB1457)</f>
        <v>28.2690358505315</v>
      </c>
      <c r="AD1457" s="70" t="n">
        <f aca="false">1-AB1457/AC1457</f>
        <v>0.0226081608419771</v>
      </c>
      <c r="AE1457" s="73" t="n">
        <f aca="false">AE1456*(1+M1457)</f>
        <v>18.9456692052375</v>
      </c>
      <c r="AF1457" s="73" t="n">
        <f aca="false">MAX(AF1456,AE1457)</f>
        <v>19.4341750199725</v>
      </c>
      <c r="AG1457" s="70" t="n">
        <f aca="false">1-AE1457/AF1457</f>
        <v>0.0251364317874556</v>
      </c>
      <c r="AH1457" s="74" t="n">
        <f aca="false">IF(R1457&gt;0,AH1456+1,0)</f>
        <v>10</v>
      </c>
      <c r="AI1457" s="74" t="n">
        <f aca="false">IF(U1457&gt;0,AI1456+1,0)</f>
        <v>10</v>
      </c>
      <c r="AJ1457" s="74" t="n">
        <f aca="false">IF(G1457&gt;0,AJ1456+1,0)</f>
        <v>0</v>
      </c>
      <c r="AK1457" s="74" t="n">
        <f aca="false">IF(G1457&lt;=0,AK1456+1,0)</f>
        <v>2</v>
      </c>
      <c r="AL1457" s="74" t="n">
        <f aca="false">IF(K1457&gt;0,AL1456+1,0)</f>
        <v>0</v>
      </c>
      <c r="AM1457" s="74" t="n">
        <f aca="false">IF(K1457&lt;=0,AM1456+1,0)</f>
        <v>2</v>
      </c>
    </row>
    <row r="1458" customFormat="false" ht="15" hidden="false" customHeight="false" outlineLevel="0" collapsed="false">
      <c r="A1458" s="61" t="n">
        <v>1457</v>
      </c>
      <c r="B1458" s="62" t="n">
        <v>44263.53125</v>
      </c>
      <c r="C1458" s="63" t="n">
        <f aca="false">YEAR(B1458)</f>
        <v>2021</v>
      </c>
      <c r="D1458" s="32" t="s">
        <v>276</v>
      </c>
      <c r="E1458" s="64" t="n">
        <v>14980.65</v>
      </c>
      <c r="F1458" s="65" t="n">
        <v>-0.0032</v>
      </c>
      <c r="G1458" s="66" t="n">
        <v>-47.93808</v>
      </c>
      <c r="H1458" s="67" t="n">
        <f aca="false">E1458+IF(D1458="Long",1,-1)*G1458</f>
        <v>15028.58808</v>
      </c>
      <c r="I1458" s="68" t="n">
        <f aca="false">Assumptions!$B$58</f>
        <v>5.35750011455817</v>
      </c>
      <c r="J1458" s="68" t="n">
        <f aca="false">INDEX(Yearly!$L$5:$L$22,MATCH(C1458,Yearly!$A$5:$A$22,0))</f>
        <v>0.502265635739828</v>
      </c>
      <c r="K1458" s="68" t="n">
        <f aca="false">G1458-I1458-J1458</f>
        <v>-53.797845750298</v>
      </c>
      <c r="L1458" s="69" t="n">
        <f aca="false">(I1458+J1458)/Assumptions!$B$8</f>
        <v>0.000258379058567438</v>
      </c>
      <c r="M1458" s="70" t="n">
        <f aca="false">F1458-L1458</f>
        <v>-0.00345837905856744</v>
      </c>
      <c r="N1458" s="71" t="n">
        <f aca="false">G1458*Assumptions!$B$7</f>
        <v>-377032.9992</v>
      </c>
      <c r="O1458" s="71" t="n">
        <f aca="false">K1458*Assumptions!$B$7</f>
        <v>-423120.056826094</v>
      </c>
      <c r="P1458" s="68" t="n">
        <f aca="false">P1457+G1458</f>
        <v>26714.82389</v>
      </c>
      <c r="Q1458" s="68" t="n">
        <f aca="false">MAX(Q1457,P1458)</f>
        <v>27106.886855</v>
      </c>
      <c r="R1458" s="68" t="n">
        <f aca="false">Q1458-P1458</f>
        <v>392.062965000001</v>
      </c>
      <c r="S1458" s="68" t="n">
        <f aca="false">S1457+K1458</f>
        <v>18134.2851908993</v>
      </c>
      <c r="T1458" s="68" t="n">
        <f aca="false">MAX(T1457,S1458)</f>
        <v>18590.8055791526</v>
      </c>
      <c r="U1458" s="68" t="n">
        <f aca="false">T1458-S1458</f>
        <v>456.520388253277</v>
      </c>
      <c r="V1458" s="70" t="n">
        <f aca="false">V1457+F1458</f>
        <v>3.52950000000001</v>
      </c>
      <c r="W1458" s="70" t="n">
        <f aca="false">MAX(W1457,V1458)</f>
        <v>3.55530000000001</v>
      </c>
      <c r="X1458" s="70" t="n">
        <f aca="false">W1458-V1458</f>
        <v>0.0257999999999994</v>
      </c>
      <c r="Y1458" s="70" t="n">
        <f aca="false">Y1457+M1458</f>
        <v>3.15115185341029</v>
      </c>
      <c r="Z1458" s="70" t="n">
        <f aca="false">MAX(Z1457,Y1458)</f>
        <v>3.17979402305453</v>
      </c>
      <c r="AA1458" s="70" t="n">
        <f aca="false">Z1458-Y1458</f>
        <v>0.0286421696442409</v>
      </c>
      <c r="AB1458" s="72" t="n">
        <f aca="false">AB1457*(1+F1458)</f>
        <v>27.5415091813633</v>
      </c>
      <c r="AC1458" s="73" t="n">
        <f aca="false">MAX(AC1457,AB1458)</f>
        <v>28.2690358505315</v>
      </c>
      <c r="AD1458" s="70" t="n">
        <f aca="false">1-AB1458/AC1458</f>
        <v>0.0257358147272828</v>
      </c>
      <c r="AE1458" s="73" t="n">
        <f aca="false">AE1457*(1+M1458)</f>
        <v>18.8801478996076</v>
      </c>
      <c r="AF1458" s="73" t="n">
        <f aca="false">MAX(AF1457,AE1458)</f>
        <v>19.4341750199725</v>
      </c>
      <c r="AG1458" s="70" t="n">
        <f aca="false">1-AE1458/AF1458</f>
        <v>0.0285078795367223</v>
      </c>
      <c r="AH1458" s="74" t="n">
        <f aca="false">IF(R1458&gt;0,AH1457+1,0)</f>
        <v>11</v>
      </c>
      <c r="AI1458" s="74" t="n">
        <f aca="false">IF(U1458&gt;0,AI1457+1,0)</f>
        <v>11</v>
      </c>
      <c r="AJ1458" s="74" t="n">
        <f aca="false">IF(G1458&gt;0,AJ1457+1,0)</f>
        <v>0</v>
      </c>
      <c r="AK1458" s="74" t="n">
        <f aca="false">IF(G1458&lt;=0,AK1457+1,0)</f>
        <v>3</v>
      </c>
      <c r="AL1458" s="74" t="n">
        <f aca="false">IF(K1458&gt;0,AL1457+1,0)</f>
        <v>0</v>
      </c>
      <c r="AM1458" s="74" t="n">
        <f aca="false">IF(K1458&lt;=0,AM1457+1,0)</f>
        <v>3</v>
      </c>
    </row>
    <row r="1459" customFormat="false" ht="15" hidden="false" customHeight="false" outlineLevel="0" collapsed="false">
      <c r="A1459" s="61" t="n">
        <v>1458</v>
      </c>
      <c r="B1459" s="62" t="n">
        <v>44263.6145833333</v>
      </c>
      <c r="C1459" s="63" t="n">
        <f aca="false">YEAR(B1459)</f>
        <v>2021</v>
      </c>
      <c r="D1459" s="32" t="s">
        <v>277</v>
      </c>
      <c r="E1459" s="64" t="n">
        <v>15029.05</v>
      </c>
      <c r="F1459" s="65" t="n">
        <v>-0.0044</v>
      </c>
      <c r="G1459" s="66" t="n">
        <v>-66.12782</v>
      </c>
      <c r="H1459" s="67" t="n">
        <f aca="false">E1459+IF(D1459="Long",1,-1)*G1459</f>
        <v>14962.92218</v>
      </c>
      <c r="I1459" s="68" t="n">
        <f aca="false">Assumptions!$B$58</f>
        <v>5.35750011455817</v>
      </c>
      <c r="J1459" s="68" t="n">
        <f aca="false">INDEX(Yearly!$L$5:$L$22,MATCH(C1459,Yearly!$A$5:$A$22,0))</f>
        <v>0.502265635739828</v>
      </c>
      <c r="K1459" s="68" t="n">
        <f aca="false">G1459-I1459-J1459</f>
        <v>-71.987585750298</v>
      </c>
      <c r="L1459" s="69" t="n">
        <f aca="false">(I1459+J1459)/Assumptions!$B$8</f>
        <v>0.000258379058567438</v>
      </c>
      <c r="M1459" s="70" t="n">
        <f aca="false">F1459-L1459</f>
        <v>-0.00465837905856744</v>
      </c>
      <c r="N1459" s="71" t="n">
        <f aca="false">G1459*Assumptions!$B$7</f>
        <v>-520095.3043</v>
      </c>
      <c r="O1459" s="71" t="n">
        <f aca="false">K1459*Assumptions!$B$7</f>
        <v>-566182.361926094</v>
      </c>
      <c r="P1459" s="68" t="n">
        <f aca="false">P1458+G1459</f>
        <v>26648.69607</v>
      </c>
      <c r="Q1459" s="68" t="n">
        <f aca="false">MAX(Q1458,P1459)</f>
        <v>27106.886855</v>
      </c>
      <c r="R1459" s="68" t="n">
        <f aca="false">Q1459-P1459</f>
        <v>458.190785000003</v>
      </c>
      <c r="S1459" s="68" t="n">
        <f aca="false">S1458+K1459</f>
        <v>18062.297605149</v>
      </c>
      <c r="T1459" s="68" t="n">
        <f aca="false">MAX(T1458,S1459)</f>
        <v>18590.8055791526</v>
      </c>
      <c r="U1459" s="68" t="n">
        <f aca="false">T1459-S1459</f>
        <v>528.507974003576</v>
      </c>
      <c r="V1459" s="70" t="n">
        <f aca="false">V1458+F1459</f>
        <v>3.52510000000001</v>
      </c>
      <c r="W1459" s="70" t="n">
        <f aca="false">MAX(W1458,V1459)</f>
        <v>3.55530000000001</v>
      </c>
      <c r="X1459" s="70" t="n">
        <f aca="false">W1459-V1459</f>
        <v>0.0301999999999993</v>
      </c>
      <c r="Y1459" s="70" t="n">
        <f aca="false">Y1458+M1459</f>
        <v>3.14649347435173</v>
      </c>
      <c r="Z1459" s="70" t="n">
        <f aca="false">MAX(Z1458,Y1459)</f>
        <v>3.17979402305453</v>
      </c>
      <c r="AA1459" s="70" t="n">
        <f aca="false">Z1459-Y1459</f>
        <v>0.0333005487028082</v>
      </c>
      <c r="AB1459" s="72" t="n">
        <f aca="false">AB1458*(1+F1459)</f>
        <v>27.4203265409653</v>
      </c>
      <c r="AC1459" s="73" t="n">
        <f aca="false">MAX(AC1458,AB1459)</f>
        <v>28.2690358505315</v>
      </c>
      <c r="AD1459" s="70" t="n">
        <f aca="false">1-AB1459/AC1459</f>
        <v>0.0300225771424827</v>
      </c>
      <c r="AE1459" s="73" t="n">
        <f aca="false">AE1458*(1+M1459)</f>
        <v>18.7921970140094</v>
      </c>
      <c r="AF1459" s="73" t="n">
        <f aca="false">MAX(AF1458,AE1459)</f>
        <v>19.4341750199725</v>
      </c>
      <c r="AG1459" s="70" t="n">
        <f aca="false">1-AE1459/AF1459</f>
        <v>0.0330334580862518</v>
      </c>
      <c r="AH1459" s="74" t="n">
        <f aca="false">IF(R1459&gt;0,AH1458+1,0)</f>
        <v>12</v>
      </c>
      <c r="AI1459" s="74" t="n">
        <f aca="false">IF(U1459&gt;0,AI1458+1,0)</f>
        <v>12</v>
      </c>
      <c r="AJ1459" s="74" t="n">
        <f aca="false">IF(G1459&gt;0,AJ1458+1,0)</f>
        <v>0</v>
      </c>
      <c r="AK1459" s="74" t="n">
        <f aca="false">IF(G1459&lt;=0,AK1458+1,0)</f>
        <v>4</v>
      </c>
      <c r="AL1459" s="74" t="n">
        <f aca="false">IF(K1459&gt;0,AL1458+1,0)</f>
        <v>0</v>
      </c>
      <c r="AM1459" s="74" t="n">
        <f aca="false">IF(K1459&lt;=0,AM1458+1,0)</f>
        <v>4</v>
      </c>
    </row>
    <row r="1460" customFormat="false" ht="15" hidden="false" customHeight="false" outlineLevel="0" collapsed="false">
      <c r="A1460" s="61" t="n">
        <v>1459</v>
      </c>
      <c r="B1460" s="62" t="n">
        <v>44263.6354166667</v>
      </c>
      <c r="C1460" s="63" t="n">
        <f aca="false">YEAR(B1460)</f>
        <v>2021</v>
      </c>
      <c r="D1460" s="32" t="s">
        <v>276</v>
      </c>
      <c r="E1460" s="64" t="n">
        <v>14963.65</v>
      </c>
      <c r="F1460" s="65" t="n">
        <v>-0.0073</v>
      </c>
      <c r="G1460" s="66" t="n">
        <v>-109.234645</v>
      </c>
      <c r="H1460" s="67" t="n">
        <f aca="false">E1460+IF(D1460="Long",1,-1)*G1460</f>
        <v>15072.884645</v>
      </c>
      <c r="I1460" s="68" t="n">
        <f aca="false">Assumptions!$B$58</f>
        <v>5.35750011455817</v>
      </c>
      <c r="J1460" s="68" t="n">
        <f aca="false">INDEX(Yearly!$L$5:$L$22,MATCH(C1460,Yearly!$A$5:$A$22,0))</f>
        <v>0.502265635739828</v>
      </c>
      <c r="K1460" s="68" t="n">
        <f aca="false">G1460-I1460-J1460</f>
        <v>-115.094410750298</v>
      </c>
      <c r="L1460" s="69" t="n">
        <f aca="false">(I1460+J1460)/Assumptions!$B$8</f>
        <v>0.000258379058567438</v>
      </c>
      <c r="M1460" s="70" t="n">
        <f aca="false">F1460-L1460</f>
        <v>-0.00755837905856744</v>
      </c>
      <c r="N1460" s="71" t="n">
        <f aca="false">G1460*Assumptions!$B$7</f>
        <v>-859130.482925</v>
      </c>
      <c r="O1460" s="71" t="n">
        <f aca="false">K1460*Assumptions!$B$7</f>
        <v>-905217.540551094</v>
      </c>
      <c r="P1460" s="68" t="n">
        <f aca="false">P1459+G1460</f>
        <v>26539.461425</v>
      </c>
      <c r="Q1460" s="68" t="n">
        <f aca="false">MAX(Q1459,P1460)</f>
        <v>27106.886855</v>
      </c>
      <c r="R1460" s="68" t="n">
        <f aca="false">Q1460-P1460</f>
        <v>567.425430000003</v>
      </c>
      <c r="S1460" s="68" t="n">
        <f aca="false">S1459+K1460</f>
        <v>17947.2031943988</v>
      </c>
      <c r="T1460" s="68" t="n">
        <f aca="false">MAX(T1459,S1460)</f>
        <v>18590.8055791526</v>
      </c>
      <c r="U1460" s="68" t="n">
        <f aca="false">T1460-S1460</f>
        <v>643.602384753875</v>
      </c>
      <c r="V1460" s="70" t="n">
        <f aca="false">V1459+F1460</f>
        <v>3.51780000000001</v>
      </c>
      <c r="W1460" s="70" t="n">
        <f aca="false">MAX(W1459,V1460)</f>
        <v>3.55530000000001</v>
      </c>
      <c r="X1460" s="70" t="n">
        <f aca="false">W1460-V1460</f>
        <v>0.0374999999999992</v>
      </c>
      <c r="Y1460" s="70" t="n">
        <f aca="false">Y1459+M1460</f>
        <v>3.13893509529316</v>
      </c>
      <c r="Z1460" s="70" t="n">
        <f aca="false">MAX(Z1459,Y1460)</f>
        <v>3.17979402305453</v>
      </c>
      <c r="AA1460" s="70" t="n">
        <f aca="false">Z1460-Y1460</f>
        <v>0.0408589277613758</v>
      </c>
      <c r="AB1460" s="72" t="n">
        <f aca="false">AB1459*(1+F1460)</f>
        <v>27.2201581572163</v>
      </c>
      <c r="AC1460" s="73" t="n">
        <f aca="false">MAX(AC1459,AB1460)</f>
        <v>28.2690358505315</v>
      </c>
      <c r="AD1460" s="70" t="n">
        <f aca="false">1-AB1460/AC1460</f>
        <v>0.0371034123293426</v>
      </c>
      <c r="AE1460" s="73" t="n">
        <f aca="false">AE1459*(1+M1460)</f>
        <v>18.6501584656342</v>
      </c>
      <c r="AF1460" s="73" t="n">
        <f aca="false">MAX(AF1459,AE1460)</f>
        <v>19.4341750199725</v>
      </c>
      <c r="AG1460" s="70" t="n">
        <f aca="false">1-AE1460/AF1460</f>
        <v>0.040342157746988</v>
      </c>
      <c r="AH1460" s="74" t="n">
        <f aca="false">IF(R1460&gt;0,AH1459+1,0)</f>
        <v>13</v>
      </c>
      <c r="AI1460" s="74" t="n">
        <f aca="false">IF(U1460&gt;0,AI1459+1,0)</f>
        <v>13</v>
      </c>
      <c r="AJ1460" s="74" t="n">
        <f aca="false">IF(G1460&gt;0,AJ1459+1,0)</f>
        <v>0</v>
      </c>
      <c r="AK1460" s="74" t="n">
        <f aca="false">IF(G1460&lt;=0,AK1459+1,0)</f>
        <v>5</v>
      </c>
      <c r="AL1460" s="74" t="n">
        <f aca="false">IF(K1460&gt;0,AL1459+1,0)</f>
        <v>0</v>
      </c>
      <c r="AM1460" s="74" t="n">
        <f aca="false">IF(K1460&lt;=0,AM1459+1,0)</f>
        <v>5</v>
      </c>
    </row>
    <row r="1461" customFormat="false" ht="15" hidden="false" customHeight="false" outlineLevel="0" collapsed="false">
      <c r="A1461" s="61" t="n">
        <v>1460</v>
      </c>
      <c r="B1461" s="62" t="n">
        <v>44264.40625</v>
      </c>
      <c r="C1461" s="63" t="n">
        <f aca="false">YEAR(B1461)</f>
        <v>2021</v>
      </c>
      <c r="D1461" s="32" t="s">
        <v>277</v>
      </c>
      <c r="E1461" s="64" t="n">
        <v>15073.1</v>
      </c>
      <c r="F1461" s="65" t="n">
        <v>-0.0067</v>
      </c>
      <c r="G1461" s="66" t="n">
        <v>-100.98977</v>
      </c>
      <c r="H1461" s="67" t="n">
        <f aca="false">E1461+IF(D1461="Long",1,-1)*G1461</f>
        <v>14972.11023</v>
      </c>
      <c r="I1461" s="68" t="n">
        <f aca="false">Assumptions!$B$58</f>
        <v>5.35750011455817</v>
      </c>
      <c r="J1461" s="68" t="n">
        <f aca="false">INDEX(Yearly!$L$5:$L$22,MATCH(C1461,Yearly!$A$5:$A$22,0))</f>
        <v>0.502265635739828</v>
      </c>
      <c r="K1461" s="68" t="n">
        <f aca="false">G1461-I1461-J1461</f>
        <v>-106.849535750298</v>
      </c>
      <c r="L1461" s="69" t="n">
        <f aca="false">(I1461+J1461)/Assumptions!$B$8</f>
        <v>0.000258379058567438</v>
      </c>
      <c r="M1461" s="70" t="n">
        <f aca="false">F1461-L1461</f>
        <v>-0.00695837905856744</v>
      </c>
      <c r="N1461" s="71" t="n">
        <f aca="false">G1461*Assumptions!$B$7</f>
        <v>-794284.54105</v>
      </c>
      <c r="O1461" s="71" t="n">
        <f aca="false">K1461*Assumptions!$B$7</f>
        <v>-840371.598676094</v>
      </c>
      <c r="P1461" s="68" t="n">
        <f aca="false">P1460+G1461</f>
        <v>26438.471655</v>
      </c>
      <c r="Q1461" s="68" t="n">
        <f aca="false">MAX(Q1460,P1461)</f>
        <v>27106.886855</v>
      </c>
      <c r="R1461" s="68" t="n">
        <f aca="false">Q1461-P1461</f>
        <v>668.415200000003</v>
      </c>
      <c r="S1461" s="68" t="n">
        <f aca="false">S1460+K1461</f>
        <v>17840.3536586485</v>
      </c>
      <c r="T1461" s="68" t="n">
        <f aca="false">MAX(T1460,S1461)</f>
        <v>18590.8055791526</v>
      </c>
      <c r="U1461" s="68" t="n">
        <f aca="false">T1461-S1461</f>
        <v>750.451920504172</v>
      </c>
      <c r="V1461" s="70" t="n">
        <f aca="false">V1460+F1461</f>
        <v>3.51110000000001</v>
      </c>
      <c r="W1461" s="70" t="n">
        <f aca="false">MAX(W1460,V1461)</f>
        <v>3.55530000000001</v>
      </c>
      <c r="X1461" s="70" t="n">
        <f aca="false">W1461-V1461</f>
        <v>0.0441999999999991</v>
      </c>
      <c r="Y1461" s="70" t="n">
        <f aca="false">Y1460+M1461</f>
        <v>3.13197671623459</v>
      </c>
      <c r="Z1461" s="70" t="n">
        <f aca="false">MAX(Z1460,Y1461)</f>
        <v>3.17979402305453</v>
      </c>
      <c r="AA1461" s="70" t="n">
        <f aca="false">Z1461-Y1461</f>
        <v>0.047817306819943</v>
      </c>
      <c r="AB1461" s="72" t="n">
        <f aca="false">AB1460*(1+F1461)</f>
        <v>27.0377830975629</v>
      </c>
      <c r="AC1461" s="73" t="n">
        <f aca="false">MAX(AC1460,AB1461)</f>
        <v>28.2690358505315</v>
      </c>
      <c r="AD1461" s="70" t="n">
        <f aca="false">1-AB1461/AC1461</f>
        <v>0.0435548194667359</v>
      </c>
      <c r="AE1461" s="73" t="n">
        <f aca="false">AE1460*(1+M1461)</f>
        <v>18.520383593528</v>
      </c>
      <c r="AF1461" s="73" t="n">
        <f aca="false">MAX(AF1460,AE1461)</f>
        <v>19.4341750199725</v>
      </c>
      <c r="AG1461" s="70" t="n">
        <f aca="false">1-AE1461/AF1461</f>
        <v>0.0470198207799113</v>
      </c>
      <c r="AH1461" s="74" t="n">
        <f aca="false">IF(R1461&gt;0,AH1460+1,0)</f>
        <v>14</v>
      </c>
      <c r="AI1461" s="74" t="n">
        <f aca="false">IF(U1461&gt;0,AI1460+1,0)</f>
        <v>14</v>
      </c>
      <c r="AJ1461" s="74" t="n">
        <f aca="false">IF(G1461&gt;0,AJ1460+1,0)</f>
        <v>0</v>
      </c>
      <c r="AK1461" s="74" t="n">
        <f aca="false">IF(G1461&lt;=0,AK1460+1,0)</f>
        <v>6</v>
      </c>
      <c r="AL1461" s="74" t="n">
        <f aca="false">IF(K1461&gt;0,AL1460+1,0)</f>
        <v>0</v>
      </c>
      <c r="AM1461" s="74" t="n">
        <f aca="false">IF(K1461&lt;=0,AM1460+1,0)</f>
        <v>6</v>
      </c>
    </row>
    <row r="1462" customFormat="false" ht="15" hidden="false" customHeight="false" outlineLevel="0" collapsed="false">
      <c r="A1462" s="61" t="n">
        <v>1461</v>
      </c>
      <c r="B1462" s="62" t="n">
        <v>44264.5520833333</v>
      </c>
      <c r="C1462" s="63" t="n">
        <f aca="false">YEAR(B1462)</f>
        <v>2021</v>
      </c>
      <c r="D1462" s="32" t="s">
        <v>276</v>
      </c>
      <c r="E1462" s="64" t="n">
        <v>14972.4</v>
      </c>
      <c r="F1462" s="65" t="n">
        <v>-0.0095</v>
      </c>
      <c r="G1462" s="66" t="n">
        <v>-142.2378</v>
      </c>
      <c r="H1462" s="67" t="n">
        <f aca="false">E1462+IF(D1462="Long",1,-1)*G1462</f>
        <v>15114.6378</v>
      </c>
      <c r="I1462" s="68" t="n">
        <f aca="false">Assumptions!$B$58</f>
        <v>5.35750011455817</v>
      </c>
      <c r="J1462" s="68" t="n">
        <f aca="false">INDEX(Yearly!$L$5:$L$22,MATCH(C1462,Yearly!$A$5:$A$22,0))</f>
        <v>0.502265635739828</v>
      </c>
      <c r="K1462" s="68" t="n">
        <f aca="false">G1462-I1462-J1462</f>
        <v>-148.097565750298</v>
      </c>
      <c r="L1462" s="69" t="n">
        <f aca="false">(I1462+J1462)/Assumptions!$B$8</f>
        <v>0.000258379058567438</v>
      </c>
      <c r="M1462" s="70" t="n">
        <f aca="false">F1462-L1462</f>
        <v>-0.00975837905856744</v>
      </c>
      <c r="N1462" s="71" t="n">
        <f aca="false">G1462*Assumptions!$B$7</f>
        <v>-1118700.297</v>
      </c>
      <c r="O1462" s="71" t="n">
        <f aca="false">K1462*Assumptions!$B$7</f>
        <v>-1164787.35462609</v>
      </c>
      <c r="P1462" s="68" t="n">
        <f aca="false">P1461+G1462</f>
        <v>26296.233855</v>
      </c>
      <c r="Q1462" s="68" t="n">
        <f aca="false">MAX(Q1461,P1462)</f>
        <v>27106.886855</v>
      </c>
      <c r="R1462" s="68" t="n">
        <f aca="false">Q1462-P1462</f>
        <v>810.653000000002</v>
      </c>
      <c r="S1462" s="68" t="n">
        <f aca="false">S1461+K1462</f>
        <v>17692.2560928982</v>
      </c>
      <c r="T1462" s="68" t="n">
        <f aca="false">MAX(T1461,S1462)</f>
        <v>18590.8055791526</v>
      </c>
      <c r="U1462" s="68" t="n">
        <f aca="false">T1462-S1462</f>
        <v>898.549486254469</v>
      </c>
      <c r="V1462" s="70" t="n">
        <f aca="false">V1461+F1462</f>
        <v>3.50160000000001</v>
      </c>
      <c r="W1462" s="70" t="n">
        <f aca="false">MAX(W1461,V1462)</f>
        <v>3.55530000000001</v>
      </c>
      <c r="X1462" s="70" t="n">
        <f aca="false">W1462-V1462</f>
        <v>0.0536999999999992</v>
      </c>
      <c r="Y1462" s="70" t="n">
        <f aca="false">Y1461+M1462</f>
        <v>3.12221833717602</v>
      </c>
      <c r="Z1462" s="70" t="n">
        <f aca="false">MAX(Z1461,Y1462)</f>
        <v>3.17979402305453</v>
      </c>
      <c r="AA1462" s="70" t="n">
        <f aca="false">Z1462-Y1462</f>
        <v>0.0575756858785104</v>
      </c>
      <c r="AB1462" s="72" t="n">
        <f aca="false">AB1461*(1+F1462)</f>
        <v>26.7809241581361</v>
      </c>
      <c r="AC1462" s="73" t="n">
        <f aca="false">MAX(AC1461,AB1462)</f>
        <v>28.2690358505315</v>
      </c>
      <c r="AD1462" s="70" t="n">
        <f aca="false">1-AB1462/AC1462</f>
        <v>0.0526410486818019</v>
      </c>
      <c r="AE1462" s="73" t="n">
        <f aca="false">AE1461*(1+M1462)</f>
        <v>18.3396546701122</v>
      </c>
      <c r="AF1462" s="73" t="n">
        <f aca="false">MAX(AF1461,AE1462)</f>
        <v>19.4341750199725</v>
      </c>
      <c r="AG1462" s="70" t="n">
        <f aca="false">1-AE1462/AF1462</f>
        <v>0.0563193626040426</v>
      </c>
      <c r="AH1462" s="74" t="n">
        <f aca="false">IF(R1462&gt;0,AH1461+1,0)</f>
        <v>15</v>
      </c>
      <c r="AI1462" s="74" t="n">
        <f aca="false">IF(U1462&gt;0,AI1461+1,0)</f>
        <v>15</v>
      </c>
      <c r="AJ1462" s="74" t="n">
        <f aca="false">IF(G1462&gt;0,AJ1461+1,0)</f>
        <v>0</v>
      </c>
      <c r="AK1462" s="74" t="n">
        <f aca="false">IF(G1462&lt;=0,AK1461+1,0)</f>
        <v>7</v>
      </c>
      <c r="AL1462" s="74" t="n">
        <f aca="false">IF(K1462&gt;0,AL1461+1,0)</f>
        <v>0</v>
      </c>
      <c r="AM1462" s="74" t="n">
        <f aca="false">IF(K1462&lt;=0,AM1461+1,0)</f>
        <v>7</v>
      </c>
    </row>
    <row r="1463" customFormat="false" ht="15" hidden="false" customHeight="false" outlineLevel="0" collapsed="false">
      <c r="A1463" s="61" t="n">
        <v>1462</v>
      </c>
      <c r="B1463" s="62" t="n">
        <v>44264.6354166667</v>
      </c>
      <c r="C1463" s="63" t="n">
        <f aca="false">YEAR(B1463)</f>
        <v>2021</v>
      </c>
      <c r="D1463" s="32" t="s">
        <v>277</v>
      </c>
      <c r="E1463" s="64" t="n">
        <v>15114.55</v>
      </c>
      <c r="F1463" s="65" t="n">
        <v>-0.003</v>
      </c>
      <c r="G1463" s="66" t="n">
        <v>-45.34365</v>
      </c>
      <c r="H1463" s="67" t="n">
        <f aca="false">E1463+IF(D1463="Long",1,-1)*G1463</f>
        <v>15069.20635</v>
      </c>
      <c r="I1463" s="68" t="n">
        <f aca="false">Assumptions!$B$58</f>
        <v>5.35750011455817</v>
      </c>
      <c r="J1463" s="68" t="n">
        <f aca="false">INDEX(Yearly!$L$5:$L$22,MATCH(C1463,Yearly!$A$5:$A$22,0))</f>
        <v>0.502265635739828</v>
      </c>
      <c r="K1463" s="68" t="n">
        <f aca="false">G1463-I1463-J1463</f>
        <v>-51.203415750298</v>
      </c>
      <c r="L1463" s="69" t="n">
        <f aca="false">(I1463+J1463)/Assumptions!$B$8</f>
        <v>0.000258379058567438</v>
      </c>
      <c r="M1463" s="70" t="n">
        <f aca="false">F1463-L1463</f>
        <v>-0.00325837905856744</v>
      </c>
      <c r="N1463" s="71" t="n">
        <f aca="false">G1463*Assumptions!$B$7</f>
        <v>-356627.80725</v>
      </c>
      <c r="O1463" s="71" t="n">
        <f aca="false">K1463*Assumptions!$B$7</f>
        <v>-402714.864876094</v>
      </c>
      <c r="P1463" s="68" t="n">
        <f aca="false">P1462+G1463</f>
        <v>26250.890205</v>
      </c>
      <c r="Q1463" s="68" t="n">
        <f aca="false">MAX(Q1462,P1463)</f>
        <v>27106.886855</v>
      </c>
      <c r="R1463" s="68" t="n">
        <f aca="false">Q1463-P1463</f>
        <v>855.996650000001</v>
      </c>
      <c r="S1463" s="68" t="n">
        <f aca="false">S1462+K1463</f>
        <v>17641.0526771479</v>
      </c>
      <c r="T1463" s="68" t="n">
        <f aca="false">MAX(T1462,S1463)</f>
        <v>18590.8055791526</v>
      </c>
      <c r="U1463" s="68" t="n">
        <f aca="false">T1463-S1463</f>
        <v>949.752902004766</v>
      </c>
      <c r="V1463" s="70" t="n">
        <f aca="false">V1462+F1463</f>
        <v>3.49860000000001</v>
      </c>
      <c r="W1463" s="70" t="n">
        <f aca="false">MAX(W1462,V1463)</f>
        <v>3.55530000000001</v>
      </c>
      <c r="X1463" s="70" t="n">
        <f aca="false">W1463-V1463</f>
        <v>0.0566999999999993</v>
      </c>
      <c r="Y1463" s="70" t="n">
        <f aca="false">Y1462+M1463</f>
        <v>3.11895995811746</v>
      </c>
      <c r="Z1463" s="70" t="n">
        <f aca="false">MAX(Z1462,Y1463)</f>
        <v>3.17979402305453</v>
      </c>
      <c r="AA1463" s="70" t="n">
        <f aca="false">Z1463-Y1463</f>
        <v>0.0608340649370778</v>
      </c>
      <c r="AB1463" s="72" t="n">
        <f aca="false">AB1462*(1+F1463)</f>
        <v>26.7005813856617</v>
      </c>
      <c r="AC1463" s="73" t="n">
        <f aca="false">MAX(AC1462,AB1463)</f>
        <v>28.2690358505315</v>
      </c>
      <c r="AD1463" s="70" t="n">
        <f aca="false">1-AB1463/AC1463</f>
        <v>0.0554831255357565</v>
      </c>
      <c r="AE1463" s="73" t="n">
        <f aca="false">AE1462*(1+M1463)</f>
        <v>18.2798971233938</v>
      </c>
      <c r="AF1463" s="73" t="n">
        <f aca="false">MAX(AF1462,AE1463)</f>
        <v>19.4341750199725</v>
      </c>
      <c r="AG1463" s="70" t="n">
        <f aca="false">1-AE1463/AF1463</f>
        <v>0.0593942318309091</v>
      </c>
      <c r="AH1463" s="74" t="n">
        <f aca="false">IF(R1463&gt;0,AH1462+1,0)</f>
        <v>16</v>
      </c>
      <c r="AI1463" s="74" t="n">
        <f aca="false">IF(U1463&gt;0,AI1462+1,0)</f>
        <v>16</v>
      </c>
      <c r="AJ1463" s="74" t="n">
        <f aca="false">IF(G1463&gt;0,AJ1462+1,0)</f>
        <v>0</v>
      </c>
      <c r="AK1463" s="74" t="n">
        <f aca="false">IF(G1463&lt;=0,AK1462+1,0)</f>
        <v>8</v>
      </c>
      <c r="AL1463" s="74" t="n">
        <f aca="false">IF(K1463&gt;0,AL1462+1,0)</f>
        <v>0</v>
      </c>
      <c r="AM1463" s="74" t="n">
        <f aca="false">IF(K1463&lt;=0,AM1462+1,0)</f>
        <v>8</v>
      </c>
    </row>
    <row r="1464" customFormat="false" ht="15" hidden="false" customHeight="false" outlineLevel="0" collapsed="false">
      <c r="A1464" s="61" t="n">
        <v>1463</v>
      </c>
      <c r="B1464" s="62" t="n">
        <v>44267.5729166667</v>
      </c>
      <c r="C1464" s="63" t="n">
        <f aca="false">YEAR(B1464)</f>
        <v>2021</v>
      </c>
      <c r="D1464" s="32" t="s">
        <v>276</v>
      </c>
      <c r="E1464" s="64" t="n">
        <v>15069.3</v>
      </c>
      <c r="F1464" s="65" t="n">
        <v>0.0015</v>
      </c>
      <c r="G1464" s="66" t="n">
        <v>22.60395</v>
      </c>
      <c r="H1464" s="67" t="n">
        <f aca="false">E1464+IF(D1464="Long",1,-1)*G1464</f>
        <v>15046.69605</v>
      </c>
      <c r="I1464" s="68" t="n">
        <f aca="false">Assumptions!$B$58</f>
        <v>5.35750011455817</v>
      </c>
      <c r="J1464" s="68" t="n">
        <f aca="false">INDEX(Yearly!$L$5:$L$22,MATCH(C1464,Yearly!$A$5:$A$22,0))</f>
        <v>0.502265635739828</v>
      </c>
      <c r="K1464" s="68" t="n">
        <f aca="false">G1464-I1464-J1464</f>
        <v>16.744184249702</v>
      </c>
      <c r="L1464" s="69" t="n">
        <f aca="false">(I1464+J1464)/Assumptions!$B$8</f>
        <v>0.000258379058567438</v>
      </c>
      <c r="M1464" s="70" t="n">
        <f aca="false">F1464-L1464</f>
        <v>0.00124162094143256</v>
      </c>
      <c r="N1464" s="71" t="n">
        <f aca="false">G1464*Assumptions!$B$7</f>
        <v>177780.06675</v>
      </c>
      <c r="O1464" s="71" t="n">
        <f aca="false">K1464*Assumptions!$B$7</f>
        <v>131693.009123906</v>
      </c>
      <c r="P1464" s="68" t="n">
        <f aca="false">P1463+G1464</f>
        <v>26273.494155</v>
      </c>
      <c r="Q1464" s="68" t="n">
        <f aca="false">MAX(Q1463,P1464)</f>
        <v>27106.886855</v>
      </c>
      <c r="R1464" s="68" t="n">
        <f aca="false">Q1464-P1464</f>
        <v>833.3927</v>
      </c>
      <c r="S1464" s="68" t="n">
        <f aca="false">S1463+K1464</f>
        <v>17657.7968613976</v>
      </c>
      <c r="T1464" s="68" t="n">
        <f aca="false">MAX(T1463,S1464)</f>
        <v>18590.8055791526</v>
      </c>
      <c r="U1464" s="68" t="n">
        <f aca="false">T1464-S1464</f>
        <v>933.008717755063</v>
      </c>
      <c r="V1464" s="70" t="n">
        <f aca="false">V1463+F1464</f>
        <v>3.50010000000001</v>
      </c>
      <c r="W1464" s="70" t="n">
        <f aca="false">MAX(W1463,V1464)</f>
        <v>3.55530000000001</v>
      </c>
      <c r="X1464" s="70" t="n">
        <f aca="false">W1464-V1464</f>
        <v>0.0551999999999993</v>
      </c>
      <c r="Y1464" s="70" t="n">
        <f aca="false">Y1463+M1464</f>
        <v>3.12020157905889</v>
      </c>
      <c r="Z1464" s="70" t="n">
        <f aca="false">MAX(Z1463,Y1464)</f>
        <v>3.17979402305453</v>
      </c>
      <c r="AA1464" s="70" t="n">
        <f aca="false">Z1464-Y1464</f>
        <v>0.059592443995645</v>
      </c>
      <c r="AB1464" s="72" t="n">
        <f aca="false">AB1463*(1+F1464)</f>
        <v>26.7406322577402</v>
      </c>
      <c r="AC1464" s="73" t="n">
        <f aca="false">MAX(AC1463,AB1464)</f>
        <v>28.2690358505315</v>
      </c>
      <c r="AD1464" s="70" t="n">
        <f aca="false">1-AB1464/AC1464</f>
        <v>0.05406635022406</v>
      </c>
      <c r="AE1464" s="73" t="n">
        <f aca="false">AE1463*(1+M1464)</f>
        <v>18.3025938264694</v>
      </c>
      <c r="AF1464" s="73" t="n">
        <f aca="false">MAX(AF1463,AE1464)</f>
        <v>19.4341750199725</v>
      </c>
      <c r="AG1464" s="70" t="n">
        <f aca="false">1-AE1464/AF1464</f>
        <v>0.058226356011518</v>
      </c>
      <c r="AH1464" s="74" t="n">
        <f aca="false">IF(R1464&gt;0,AH1463+1,0)</f>
        <v>17</v>
      </c>
      <c r="AI1464" s="74" t="n">
        <f aca="false">IF(U1464&gt;0,AI1463+1,0)</f>
        <v>17</v>
      </c>
      <c r="AJ1464" s="74" t="n">
        <f aca="false">IF(G1464&gt;0,AJ1463+1,0)</f>
        <v>1</v>
      </c>
      <c r="AK1464" s="74" t="n">
        <f aca="false">IF(G1464&lt;=0,AK1463+1,0)</f>
        <v>0</v>
      </c>
      <c r="AL1464" s="74" t="n">
        <f aca="false">IF(K1464&gt;0,AL1463+1,0)</f>
        <v>1</v>
      </c>
      <c r="AM1464" s="74" t="n">
        <f aca="false">IF(K1464&lt;=0,AM1463+1,0)</f>
        <v>0</v>
      </c>
    </row>
    <row r="1465" customFormat="false" ht="15" hidden="false" customHeight="false" outlineLevel="0" collapsed="false">
      <c r="A1465" s="61" t="n">
        <v>1464</v>
      </c>
      <c r="B1465" s="62" t="n">
        <v>44271.4479166667</v>
      </c>
      <c r="C1465" s="63" t="n">
        <f aca="false">YEAR(B1465)</f>
        <v>2021</v>
      </c>
      <c r="D1465" s="32" t="s">
        <v>277</v>
      </c>
      <c r="E1465" s="64" t="n">
        <v>15046.8</v>
      </c>
      <c r="F1465" s="65" t="n">
        <v>-0.0071</v>
      </c>
      <c r="G1465" s="66" t="n">
        <v>-106.83228</v>
      </c>
      <c r="H1465" s="67" t="n">
        <f aca="false">E1465+IF(D1465="Long",1,-1)*G1465</f>
        <v>14939.96772</v>
      </c>
      <c r="I1465" s="68" t="n">
        <f aca="false">Assumptions!$B$58</f>
        <v>5.35750011455817</v>
      </c>
      <c r="J1465" s="68" t="n">
        <f aca="false">INDEX(Yearly!$L$5:$L$22,MATCH(C1465,Yearly!$A$5:$A$22,0))</f>
        <v>0.502265635739828</v>
      </c>
      <c r="K1465" s="68" t="n">
        <f aca="false">G1465-I1465-J1465</f>
        <v>-112.692045750298</v>
      </c>
      <c r="L1465" s="69" t="n">
        <f aca="false">(I1465+J1465)/Assumptions!$B$8</f>
        <v>0.000258379058567438</v>
      </c>
      <c r="M1465" s="70" t="n">
        <f aca="false">F1465-L1465</f>
        <v>-0.00735837905856744</v>
      </c>
      <c r="N1465" s="71" t="n">
        <f aca="false">G1465*Assumptions!$B$7</f>
        <v>-840235.8822</v>
      </c>
      <c r="O1465" s="71" t="n">
        <f aca="false">K1465*Assumptions!$B$7</f>
        <v>-886322.939826094</v>
      </c>
      <c r="P1465" s="68" t="n">
        <f aca="false">P1464+G1465</f>
        <v>26166.661875</v>
      </c>
      <c r="Q1465" s="68" t="n">
        <f aca="false">MAX(Q1464,P1465)</f>
        <v>27106.886855</v>
      </c>
      <c r="R1465" s="68" t="n">
        <f aca="false">Q1465-P1465</f>
        <v>940.224979999999</v>
      </c>
      <c r="S1465" s="68" t="n">
        <f aca="false">S1464+K1465</f>
        <v>17545.1048156473</v>
      </c>
      <c r="T1465" s="68" t="n">
        <f aca="false">MAX(T1464,S1465)</f>
        <v>18590.8055791526</v>
      </c>
      <c r="U1465" s="68" t="n">
        <f aca="false">T1465-S1465</f>
        <v>1045.70076350536</v>
      </c>
      <c r="V1465" s="70" t="n">
        <f aca="false">V1464+F1465</f>
        <v>3.49300000000001</v>
      </c>
      <c r="W1465" s="70" t="n">
        <f aca="false">MAX(W1464,V1465)</f>
        <v>3.55530000000001</v>
      </c>
      <c r="X1465" s="70" t="n">
        <f aca="false">W1465-V1465</f>
        <v>0.0622999999999991</v>
      </c>
      <c r="Y1465" s="70" t="n">
        <f aca="false">Y1464+M1465</f>
        <v>3.11284320000032</v>
      </c>
      <c r="Z1465" s="70" t="n">
        <f aca="false">MAX(Z1464,Y1465)</f>
        <v>3.17979402305453</v>
      </c>
      <c r="AA1465" s="70" t="n">
        <f aca="false">Z1465-Y1465</f>
        <v>0.0669508230542126</v>
      </c>
      <c r="AB1465" s="72" t="n">
        <f aca="false">AB1464*(1+F1465)</f>
        <v>26.5507737687102</v>
      </c>
      <c r="AC1465" s="73" t="n">
        <f aca="false">MAX(AC1464,AB1465)</f>
        <v>28.2690358505315</v>
      </c>
      <c r="AD1465" s="70" t="n">
        <f aca="false">1-AB1465/AC1465</f>
        <v>0.0607824791374692</v>
      </c>
      <c r="AE1465" s="73" t="n">
        <f aca="false">AE1464*(1+M1465)</f>
        <v>18.1679164033393</v>
      </c>
      <c r="AF1465" s="73" t="n">
        <f aca="false">MAX(AF1464,AE1465)</f>
        <v>19.4341750199725</v>
      </c>
      <c r="AG1465" s="70" t="n">
        <f aca="false">1-AE1465/AF1465</f>
        <v>0.0651562834713536</v>
      </c>
      <c r="AH1465" s="74" t="n">
        <f aca="false">IF(R1465&gt;0,AH1464+1,0)</f>
        <v>18</v>
      </c>
      <c r="AI1465" s="74" t="n">
        <f aca="false">IF(U1465&gt;0,AI1464+1,0)</f>
        <v>18</v>
      </c>
      <c r="AJ1465" s="74" t="n">
        <f aca="false">IF(G1465&gt;0,AJ1464+1,0)</f>
        <v>0</v>
      </c>
      <c r="AK1465" s="74" t="n">
        <f aca="false">IF(G1465&lt;=0,AK1464+1,0)</f>
        <v>1</v>
      </c>
      <c r="AL1465" s="74" t="n">
        <f aca="false">IF(K1465&gt;0,AL1464+1,0)</f>
        <v>0</v>
      </c>
      <c r="AM1465" s="74" t="n">
        <f aca="false">IF(K1465&lt;=0,AM1464+1,0)</f>
        <v>1</v>
      </c>
    </row>
    <row r="1466" customFormat="false" ht="15" hidden="false" customHeight="false" outlineLevel="0" collapsed="false">
      <c r="A1466" s="61" t="n">
        <v>1465</v>
      </c>
      <c r="B1466" s="62" t="n">
        <v>44271.5520833333</v>
      </c>
      <c r="C1466" s="63" t="n">
        <f aca="false">YEAR(B1466)</f>
        <v>2021</v>
      </c>
      <c r="D1466" s="32" t="s">
        <v>276</v>
      </c>
      <c r="E1466" s="64" t="n">
        <v>14939.25</v>
      </c>
      <c r="F1466" s="65" t="n">
        <v>0.0094</v>
      </c>
      <c r="G1466" s="66" t="n">
        <v>140.42895</v>
      </c>
      <c r="H1466" s="67" t="n">
        <f aca="false">E1466+IF(D1466="Long",1,-1)*G1466</f>
        <v>14798.82105</v>
      </c>
      <c r="I1466" s="68" t="n">
        <f aca="false">Assumptions!$B$58</f>
        <v>5.35750011455817</v>
      </c>
      <c r="J1466" s="68" t="n">
        <f aca="false">INDEX(Yearly!$L$5:$L$22,MATCH(C1466,Yearly!$A$5:$A$22,0))</f>
        <v>0.502265635739828</v>
      </c>
      <c r="K1466" s="68" t="n">
        <f aca="false">G1466-I1466-J1466</f>
        <v>134.569184249702</v>
      </c>
      <c r="L1466" s="69" t="n">
        <f aca="false">(I1466+J1466)/Assumptions!$B$8</f>
        <v>0.000258379058567438</v>
      </c>
      <c r="M1466" s="70" t="n">
        <f aca="false">F1466-L1466</f>
        <v>0.00914162094143256</v>
      </c>
      <c r="N1466" s="71" t="n">
        <f aca="false">G1466*Assumptions!$B$7</f>
        <v>1104473.69175</v>
      </c>
      <c r="O1466" s="71" t="n">
        <f aca="false">K1466*Assumptions!$B$7</f>
        <v>1058386.63412391</v>
      </c>
      <c r="P1466" s="68" t="n">
        <f aca="false">P1465+G1466</f>
        <v>26307.090825</v>
      </c>
      <c r="Q1466" s="68" t="n">
        <f aca="false">MAX(Q1465,P1466)</f>
        <v>27106.886855</v>
      </c>
      <c r="R1466" s="68" t="n">
        <f aca="false">Q1466-P1466</f>
        <v>799.796029999998</v>
      </c>
      <c r="S1466" s="68" t="n">
        <f aca="false">S1465+K1466</f>
        <v>17679.673999897</v>
      </c>
      <c r="T1466" s="68" t="n">
        <f aca="false">MAX(T1465,S1466)</f>
        <v>18590.8055791526</v>
      </c>
      <c r="U1466" s="68" t="n">
        <f aca="false">T1466-S1466</f>
        <v>911.131579255656</v>
      </c>
      <c r="V1466" s="70" t="n">
        <f aca="false">V1465+F1466</f>
        <v>3.50240000000001</v>
      </c>
      <c r="W1466" s="70" t="n">
        <f aca="false">MAX(W1465,V1466)</f>
        <v>3.55530000000001</v>
      </c>
      <c r="X1466" s="70" t="n">
        <f aca="false">W1466-V1466</f>
        <v>0.0528999999999993</v>
      </c>
      <c r="Y1466" s="70" t="n">
        <f aca="false">Y1465+M1466</f>
        <v>3.12198482094175</v>
      </c>
      <c r="Z1466" s="70" t="n">
        <f aca="false">MAX(Z1465,Y1466)</f>
        <v>3.17979402305453</v>
      </c>
      <c r="AA1466" s="70" t="n">
        <f aca="false">Z1466-Y1466</f>
        <v>0.0578092021127801</v>
      </c>
      <c r="AB1466" s="72" t="n">
        <f aca="false">AB1465*(1+F1466)</f>
        <v>26.8003510421361</v>
      </c>
      <c r="AC1466" s="73" t="n">
        <f aca="false">MAX(AC1465,AB1466)</f>
        <v>28.2690358505315</v>
      </c>
      <c r="AD1466" s="70" t="n">
        <f aca="false">1-AB1466/AC1466</f>
        <v>0.0519538344413614</v>
      </c>
      <c r="AE1466" s="73" t="n">
        <f aca="false">AE1465*(1+M1466)</f>
        <v>18.3340006083942</v>
      </c>
      <c r="AF1466" s="73" t="n">
        <f aca="false">MAX(AF1465,AE1466)</f>
        <v>19.4341750199725</v>
      </c>
      <c r="AG1466" s="70" t="n">
        <f aca="false">1-AE1466/AF1466</f>
        <v>0.0566102965753688</v>
      </c>
      <c r="AH1466" s="74" t="n">
        <f aca="false">IF(R1466&gt;0,AH1465+1,0)</f>
        <v>19</v>
      </c>
      <c r="AI1466" s="74" t="n">
        <f aca="false">IF(U1466&gt;0,AI1465+1,0)</f>
        <v>19</v>
      </c>
      <c r="AJ1466" s="74" t="n">
        <f aca="false">IF(G1466&gt;0,AJ1465+1,0)</f>
        <v>1</v>
      </c>
      <c r="AK1466" s="74" t="n">
        <f aca="false">IF(G1466&lt;=0,AK1465+1,0)</f>
        <v>0</v>
      </c>
      <c r="AL1466" s="74" t="n">
        <f aca="false">IF(K1466&gt;0,AL1465+1,0)</f>
        <v>1</v>
      </c>
      <c r="AM1466" s="74" t="n">
        <f aca="false">IF(K1466&lt;=0,AM1465+1,0)</f>
        <v>0</v>
      </c>
    </row>
    <row r="1467" customFormat="false" ht="15" hidden="false" customHeight="false" outlineLevel="0" collapsed="false">
      <c r="A1467" s="61" t="n">
        <v>1466</v>
      </c>
      <c r="B1467" s="62" t="n">
        <v>44278.40625</v>
      </c>
      <c r="C1467" s="63" t="n">
        <f aca="false">YEAR(B1467)</f>
        <v>2021</v>
      </c>
      <c r="D1467" s="32" t="s">
        <v>277</v>
      </c>
      <c r="E1467" s="64" t="n">
        <v>14798.85</v>
      </c>
      <c r="F1467" s="65" t="n">
        <v>-0.0043</v>
      </c>
      <c r="G1467" s="66" t="n">
        <v>-63.635055</v>
      </c>
      <c r="H1467" s="67" t="n">
        <f aca="false">E1467+IF(D1467="Long",1,-1)*G1467</f>
        <v>14735.214945</v>
      </c>
      <c r="I1467" s="68" t="n">
        <f aca="false">Assumptions!$B$58</f>
        <v>5.35750011455817</v>
      </c>
      <c r="J1467" s="68" t="n">
        <f aca="false">INDEX(Yearly!$L$5:$L$22,MATCH(C1467,Yearly!$A$5:$A$22,0))</f>
        <v>0.502265635739828</v>
      </c>
      <c r="K1467" s="68" t="n">
        <f aca="false">G1467-I1467-J1467</f>
        <v>-69.494820750298</v>
      </c>
      <c r="L1467" s="69" t="n">
        <f aca="false">(I1467+J1467)/Assumptions!$B$8</f>
        <v>0.000258379058567438</v>
      </c>
      <c r="M1467" s="70" t="n">
        <f aca="false">F1467-L1467</f>
        <v>-0.00455837905856744</v>
      </c>
      <c r="N1467" s="71" t="n">
        <f aca="false">G1467*Assumptions!$B$7</f>
        <v>-500489.707575</v>
      </c>
      <c r="O1467" s="71" t="n">
        <f aca="false">K1467*Assumptions!$B$7</f>
        <v>-546576.765201094</v>
      </c>
      <c r="P1467" s="68" t="n">
        <f aca="false">P1466+G1467</f>
        <v>26243.45577</v>
      </c>
      <c r="Q1467" s="68" t="n">
        <f aca="false">MAX(Q1466,P1467)</f>
        <v>27106.886855</v>
      </c>
      <c r="R1467" s="68" t="n">
        <f aca="false">Q1467-P1467</f>
        <v>863.431084999997</v>
      </c>
      <c r="S1467" s="68" t="n">
        <f aca="false">S1466+K1467</f>
        <v>17610.1791791467</v>
      </c>
      <c r="T1467" s="68" t="n">
        <f aca="false">MAX(T1466,S1467)</f>
        <v>18590.8055791526</v>
      </c>
      <c r="U1467" s="68" t="n">
        <f aca="false">T1467-S1467</f>
        <v>980.626400005953</v>
      </c>
      <c r="V1467" s="70" t="n">
        <f aca="false">V1466+F1467</f>
        <v>3.49810000000001</v>
      </c>
      <c r="W1467" s="70" t="n">
        <f aca="false">MAX(W1466,V1467)</f>
        <v>3.55530000000001</v>
      </c>
      <c r="X1467" s="70" t="n">
        <f aca="false">W1467-V1467</f>
        <v>0.0571999999999995</v>
      </c>
      <c r="Y1467" s="70" t="n">
        <f aca="false">Y1466+M1467</f>
        <v>3.11742644188319</v>
      </c>
      <c r="Z1467" s="70" t="n">
        <f aca="false">MAX(Z1466,Y1467)</f>
        <v>3.17979402305453</v>
      </c>
      <c r="AA1467" s="70" t="n">
        <f aca="false">Z1467-Y1467</f>
        <v>0.0623675811713476</v>
      </c>
      <c r="AB1467" s="72" t="n">
        <f aca="false">AB1466*(1+F1467)</f>
        <v>26.6851095326549</v>
      </c>
      <c r="AC1467" s="73" t="n">
        <f aca="false">MAX(AC1466,AB1467)</f>
        <v>28.2690358505315</v>
      </c>
      <c r="AD1467" s="70" t="n">
        <f aca="false">1-AB1467/AC1467</f>
        <v>0.0560304329532634</v>
      </c>
      <c r="AE1467" s="73" t="n">
        <f aca="false">AE1466*(1+M1467)</f>
        <v>18.2504272839612</v>
      </c>
      <c r="AF1467" s="73" t="n">
        <f aca="false">MAX(AF1466,AE1467)</f>
        <v>19.4341750199725</v>
      </c>
      <c r="AG1467" s="70" t="n">
        <f aca="false">1-AE1467/AF1467</f>
        <v>0.0609106244435278</v>
      </c>
      <c r="AH1467" s="74" t="n">
        <f aca="false">IF(R1467&gt;0,AH1466+1,0)</f>
        <v>20</v>
      </c>
      <c r="AI1467" s="74" t="n">
        <f aca="false">IF(U1467&gt;0,AI1466+1,0)</f>
        <v>20</v>
      </c>
      <c r="AJ1467" s="74" t="n">
        <f aca="false">IF(G1467&gt;0,AJ1466+1,0)</f>
        <v>0</v>
      </c>
      <c r="AK1467" s="74" t="n">
        <f aca="false">IF(G1467&lt;=0,AK1466+1,0)</f>
        <v>1</v>
      </c>
      <c r="AL1467" s="74" t="n">
        <f aca="false">IF(K1467&gt;0,AL1466+1,0)</f>
        <v>0</v>
      </c>
      <c r="AM1467" s="74" t="n">
        <f aca="false">IF(K1467&lt;=0,AM1466+1,0)</f>
        <v>1</v>
      </c>
    </row>
    <row r="1468" customFormat="false" ht="15" hidden="false" customHeight="false" outlineLevel="0" collapsed="false">
      <c r="A1468" s="61" t="n">
        <v>1467</v>
      </c>
      <c r="B1468" s="62" t="n">
        <v>44279.40625</v>
      </c>
      <c r="C1468" s="63" t="n">
        <f aca="false">YEAR(B1468)</f>
        <v>2021</v>
      </c>
      <c r="D1468" s="32" t="s">
        <v>276</v>
      </c>
      <c r="E1468" s="64" t="n">
        <v>14735.9</v>
      </c>
      <c r="F1468" s="65" t="n">
        <v>0.0032</v>
      </c>
      <c r="G1468" s="66" t="n">
        <v>47.15488</v>
      </c>
      <c r="H1468" s="67" t="n">
        <f aca="false">E1468+IF(D1468="Long",1,-1)*G1468</f>
        <v>14688.74512</v>
      </c>
      <c r="I1468" s="68" t="n">
        <f aca="false">Assumptions!$B$58</f>
        <v>5.35750011455817</v>
      </c>
      <c r="J1468" s="68" t="n">
        <f aca="false">INDEX(Yearly!$L$5:$L$22,MATCH(C1468,Yearly!$A$5:$A$22,0))</f>
        <v>0.502265635739828</v>
      </c>
      <c r="K1468" s="68" t="n">
        <f aca="false">G1468-I1468-J1468</f>
        <v>41.295114249702</v>
      </c>
      <c r="L1468" s="69" t="n">
        <f aca="false">(I1468+J1468)/Assumptions!$B$8</f>
        <v>0.000258379058567438</v>
      </c>
      <c r="M1468" s="70" t="n">
        <f aca="false">F1468-L1468</f>
        <v>0.00294162094143256</v>
      </c>
      <c r="N1468" s="71" t="n">
        <f aca="false">G1468*Assumptions!$B$7</f>
        <v>370873.1312</v>
      </c>
      <c r="O1468" s="71" t="n">
        <f aca="false">K1468*Assumptions!$B$7</f>
        <v>324786.073573906</v>
      </c>
      <c r="P1468" s="68" t="n">
        <f aca="false">P1467+G1468</f>
        <v>26290.61065</v>
      </c>
      <c r="Q1468" s="68" t="n">
        <f aca="false">MAX(Q1467,P1468)</f>
        <v>27106.886855</v>
      </c>
      <c r="R1468" s="68" t="n">
        <f aca="false">Q1468-P1468</f>
        <v>816.276204999998</v>
      </c>
      <c r="S1468" s="68" t="n">
        <f aca="false">S1467+K1468</f>
        <v>17651.4742933964</v>
      </c>
      <c r="T1468" s="68" t="n">
        <f aca="false">MAX(T1467,S1468)</f>
        <v>18590.8055791526</v>
      </c>
      <c r="U1468" s="68" t="n">
        <f aca="false">T1468-S1468</f>
        <v>939.331285756252</v>
      </c>
      <c r="V1468" s="70" t="n">
        <f aca="false">V1467+F1468</f>
        <v>3.50130000000001</v>
      </c>
      <c r="W1468" s="70" t="n">
        <f aca="false">MAX(W1467,V1468)</f>
        <v>3.55530000000001</v>
      </c>
      <c r="X1468" s="70" t="n">
        <f aca="false">W1468-V1468</f>
        <v>0.0539999999999994</v>
      </c>
      <c r="Y1468" s="70" t="n">
        <f aca="false">Y1467+M1468</f>
        <v>3.12036806282462</v>
      </c>
      <c r="Z1468" s="70" t="n">
        <f aca="false">MAX(Z1467,Y1468)</f>
        <v>3.17979402305453</v>
      </c>
      <c r="AA1468" s="70" t="n">
        <f aca="false">Z1468-Y1468</f>
        <v>0.0594259602299152</v>
      </c>
      <c r="AB1468" s="72" t="n">
        <f aca="false">AB1467*(1+F1468)</f>
        <v>26.7705018831594</v>
      </c>
      <c r="AC1468" s="73" t="n">
        <f aca="false">MAX(AC1467,AB1468)</f>
        <v>28.2690358505315</v>
      </c>
      <c r="AD1468" s="70" t="n">
        <f aca="false">1-AB1468/AC1468</f>
        <v>0.0530097303387138</v>
      </c>
      <c r="AE1468" s="73" t="n">
        <f aca="false">AE1467*(1+M1468)</f>
        <v>18.3041131230498</v>
      </c>
      <c r="AF1468" s="73" t="n">
        <f aca="false">MAX(AF1467,AE1468)</f>
        <v>19.4341750199725</v>
      </c>
      <c r="AG1468" s="70" t="n">
        <f aca="false">1-AE1468/AF1468</f>
        <v>0.058148179470514</v>
      </c>
      <c r="AH1468" s="74" t="n">
        <f aca="false">IF(R1468&gt;0,AH1467+1,0)</f>
        <v>21</v>
      </c>
      <c r="AI1468" s="74" t="n">
        <f aca="false">IF(U1468&gt;0,AI1467+1,0)</f>
        <v>21</v>
      </c>
      <c r="AJ1468" s="74" t="n">
        <f aca="false">IF(G1468&gt;0,AJ1467+1,0)</f>
        <v>1</v>
      </c>
      <c r="AK1468" s="74" t="n">
        <f aca="false">IF(G1468&lt;=0,AK1467+1,0)</f>
        <v>0</v>
      </c>
      <c r="AL1468" s="74" t="n">
        <f aca="false">IF(K1468&gt;0,AL1467+1,0)</f>
        <v>1</v>
      </c>
      <c r="AM1468" s="74" t="n">
        <f aca="false">IF(K1468&lt;=0,AM1467+1,0)</f>
        <v>0</v>
      </c>
    </row>
    <row r="1469" customFormat="false" ht="15" hidden="false" customHeight="false" outlineLevel="0" collapsed="false">
      <c r="A1469" s="61" t="n">
        <v>1468</v>
      </c>
      <c r="B1469" s="62" t="n">
        <v>44285.40625</v>
      </c>
      <c r="C1469" s="63" t="n">
        <f aca="false">YEAR(B1469)</f>
        <v>2021</v>
      </c>
      <c r="D1469" s="32" t="s">
        <v>277</v>
      </c>
      <c r="E1469" s="64" t="n">
        <v>14688.45</v>
      </c>
      <c r="F1469" s="65" t="n">
        <v>-0.0078</v>
      </c>
      <c r="G1469" s="66" t="n">
        <v>-114.56991</v>
      </c>
      <c r="H1469" s="67" t="n">
        <f aca="false">E1469+IF(D1469="Long",1,-1)*G1469</f>
        <v>14573.88009</v>
      </c>
      <c r="I1469" s="68" t="n">
        <f aca="false">Assumptions!$B$58</f>
        <v>5.35750011455817</v>
      </c>
      <c r="J1469" s="68" t="n">
        <f aca="false">INDEX(Yearly!$L$5:$L$22,MATCH(C1469,Yearly!$A$5:$A$22,0))</f>
        <v>0.502265635739828</v>
      </c>
      <c r="K1469" s="68" t="n">
        <f aca="false">G1469-I1469-J1469</f>
        <v>-120.429675750298</v>
      </c>
      <c r="L1469" s="69" t="n">
        <f aca="false">(I1469+J1469)/Assumptions!$B$8</f>
        <v>0.000258379058567438</v>
      </c>
      <c r="M1469" s="70" t="n">
        <f aca="false">F1469-L1469</f>
        <v>-0.00805837905856744</v>
      </c>
      <c r="N1469" s="71" t="n">
        <f aca="false">G1469*Assumptions!$B$7</f>
        <v>-901092.34215</v>
      </c>
      <c r="O1469" s="71" t="n">
        <f aca="false">K1469*Assumptions!$B$7</f>
        <v>-947179.399776094</v>
      </c>
      <c r="P1469" s="68" t="n">
        <f aca="false">P1468+G1469</f>
        <v>26176.04074</v>
      </c>
      <c r="Q1469" s="68" t="n">
        <f aca="false">MAX(Q1468,P1469)</f>
        <v>27106.886855</v>
      </c>
      <c r="R1469" s="68" t="n">
        <f aca="false">Q1469-P1469</f>
        <v>930.846114999997</v>
      </c>
      <c r="S1469" s="68" t="n">
        <f aca="false">S1468+K1469</f>
        <v>17531.0446176461</v>
      </c>
      <c r="T1469" s="68" t="n">
        <f aca="false">MAX(T1468,S1469)</f>
        <v>18590.8055791526</v>
      </c>
      <c r="U1469" s="68" t="n">
        <f aca="false">T1469-S1469</f>
        <v>1059.76096150655</v>
      </c>
      <c r="V1469" s="70" t="n">
        <f aca="false">V1468+F1469</f>
        <v>3.49350000000001</v>
      </c>
      <c r="W1469" s="70" t="n">
        <f aca="false">MAX(W1468,V1469)</f>
        <v>3.55530000000001</v>
      </c>
      <c r="X1469" s="70" t="n">
        <f aca="false">W1469-V1469</f>
        <v>0.0617999999999994</v>
      </c>
      <c r="Y1469" s="70" t="n">
        <f aca="false">Y1468+M1469</f>
        <v>3.11230968376605</v>
      </c>
      <c r="Z1469" s="70" t="n">
        <f aca="false">MAX(Z1468,Y1469)</f>
        <v>3.17979402305453</v>
      </c>
      <c r="AA1469" s="70" t="n">
        <f aca="false">Z1469-Y1469</f>
        <v>0.0674843392884825</v>
      </c>
      <c r="AB1469" s="72" t="n">
        <f aca="false">AB1468*(1+F1469)</f>
        <v>26.5616919684708</v>
      </c>
      <c r="AC1469" s="73" t="n">
        <f aca="false">MAX(AC1468,AB1469)</f>
        <v>28.2690358505315</v>
      </c>
      <c r="AD1469" s="70" t="n">
        <f aca="false">1-AB1469/AC1469</f>
        <v>0.0603962544420718</v>
      </c>
      <c r="AE1469" s="73" t="n">
        <f aca="false">AE1468*(1+M1469)</f>
        <v>18.1566116411733</v>
      </c>
      <c r="AF1469" s="73" t="n">
        <f aca="false">MAX(AF1468,AE1469)</f>
        <v>19.4341750199725</v>
      </c>
      <c r="AG1469" s="70" t="n">
        <f aca="false">1-AE1469/AF1469</f>
        <v>0.0657379784573423</v>
      </c>
      <c r="AH1469" s="74" t="n">
        <f aca="false">IF(R1469&gt;0,AH1468+1,0)</f>
        <v>22</v>
      </c>
      <c r="AI1469" s="74" t="n">
        <f aca="false">IF(U1469&gt;0,AI1468+1,0)</f>
        <v>22</v>
      </c>
      <c r="AJ1469" s="74" t="n">
        <f aca="false">IF(G1469&gt;0,AJ1468+1,0)</f>
        <v>0</v>
      </c>
      <c r="AK1469" s="74" t="n">
        <f aca="false">IF(G1469&lt;=0,AK1468+1,0)</f>
        <v>1</v>
      </c>
      <c r="AL1469" s="74" t="n">
        <f aca="false">IF(K1469&gt;0,AL1468+1,0)</f>
        <v>0</v>
      </c>
      <c r="AM1469" s="74" t="n">
        <f aca="false">IF(K1469&lt;=0,AM1468+1,0)</f>
        <v>1</v>
      </c>
    </row>
    <row r="1470" customFormat="false" ht="15" hidden="false" customHeight="false" outlineLevel="0" collapsed="false">
      <c r="A1470" s="61" t="n">
        <v>1469</v>
      </c>
      <c r="B1470" s="62" t="n">
        <v>44291.4270833333</v>
      </c>
      <c r="C1470" s="63" t="n">
        <f aca="false">YEAR(B1470)</f>
        <v>2021</v>
      </c>
      <c r="D1470" s="32" t="s">
        <v>276</v>
      </c>
      <c r="E1470" s="64" t="n">
        <v>14574.45</v>
      </c>
      <c r="F1470" s="65" t="n">
        <v>-0.0106</v>
      </c>
      <c r="G1470" s="66" t="n">
        <v>-154.48917</v>
      </c>
      <c r="H1470" s="67" t="n">
        <f aca="false">E1470+IF(D1470="Long",1,-1)*G1470</f>
        <v>14728.93917</v>
      </c>
      <c r="I1470" s="68" t="n">
        <f aca="false">Assumptions!$B$58</f>
        <v>5.35750011455817</v>
      </c>
      <c r="J1470" s="68" t="n">
        <f aca="false">INDEX(Yearly!$L$5:$L$22,MATCH(C1470,Yearly!$A$5:$A$22,0))</f>
        <v>0.502265635739828</v>
      </c>
      <c r="K1470" s="68" t="n">
        <f aca="false">G1470-I1470-J1470</f>
        <v>-160.348935750298</v>
      </c>
      <c r="L1470" s="69" t="n">
        <f aca="false">(I1470+J1470)/Assumptions!$B$8</f>
        <v>0.000258379058567438</v>
      </c>
      <c r="M1470" s="70" t="n">
        <f aca="false">F1470-L1470</f>
        <v>-0.0108583790585674</v>
      </c>
      <c r="N1470" s="71" t="n">
        <f aca="false">G1470*Assumptions!$B$7</f>
        <v>-1215057.32205</v>
      </c>
      <c r="O1470" s="71" t="n">
        <f aca="false">K1470*Assumptions!$B$7</f>
        <v>-1261144.37967609</v>
      </c>
      <c r="P1470" s="68" t="n">
        <f aca="false">P1469+G1470</f>
        <v>26021.55157</v>
      </c>
      <c r="Q1470" s="68" t="n">
        <f aca="false">MAX(Q1469,P1470)</f>
        <v>27106.886855</v>
      </c>
      <c r="R1470" s="68" t="n">
        <f aca="false">Q1470-P1470</f>
        <v>1085.335285</v>
      </c>
      <c r="S1470" s="68" t="n">
        <f aca="false">S1469+K1470</f>
        <v>17370.6956818958</v>
      </c>
      <c r="T1470" s="68" t="n">
        <f aca="false">MAX(T1469,S1470)</f>
        <v>18590.8055791526</v>
      </c>
      <c r="U1470" s="68" t="n">
        <f aca="false">T1470-S1470</f>
        <v>1220.10989725685</v>
      </c>
      <c r="V1470" s="70" t="n">
        <f aca="false">V1469+F1470</f>
        <v>3.48290000000001</v>
      </c>
      <c r="W1470" s="70" t="n">
        <f aca="false">MAX(W1469,V1470)</f>
        <v>3.55530000000001</v>
      </c>
      <c r="X1470" s="70" t="n">
        <f aca="false">W1470-V1470</f>
        <v>0.0723999999999996</v>
      </c>
      <c r="Y1470" s="70" t="n">
        <f aca="false">Y1469+M1470</f>
        <v>3.10145130470748</v>
      </c>
      <c r="Z1470" s="70" t="n">
        <f aca="false">MAX(Z1469,Y1470)</f>
        <v>3.17979402305453</v>
      </c>
      <c r="AA1470" s="70" t="n">
        <f aca="false">Z1470-Y1470</f>
        <v>0.07834271834705</v>
      </c>
      <c r="AB1470" s="72" t="n">
        <f aca="false">AB1469*(1+F1470)</f>
        <v>26.280138033605</v>
      </c>
      <c r="AC1470" s="73" t="n">
        <f aca="false">MAX(AC1469,AB1470)</f>
        <v>28.2690358505315</v>
      </c>
      <c r="AD1470" s="70" t="n">
        <f aca="false">1-AB1470/AC1470</f>
        <v>0.0703560541449858</v>
      </c>
      <c r="AE1470" s="73" t="n">
        <f aca="false">AE1469*(1+M1470)</f>
        <v>17.9594602695543</v>
      </c>
      <c r="AF1470" s="73" t="n">
        <f aca="false">MAX(AF1469,AE1470)</f>
        <v>19.4341750199725</v>
      </c>
      <c r="AG1470" s="70" t="n">
        <f aca="false">1-AE1470/AF1470</f>
        <v>0.0758825496272759</v>
      </c>
      <c r="AH1470" s="74" t="n">
        <f aca="false">IF(R1470&gt;0,AH1469+1,0)</f>
        <v>23</v>
      </c>
      <c r="AI1470" s="74" t="n">
        <f aca="false">IF(U1470&gt;0,AI1469+1,0)</f>
        <v>23</v>
      </c>
      <c r="AJ1470" s="74" t="n">
        <f aca="false">IF(G1470&gt;0,AJ1469+1,0)</f>
        <v>0</v>
      </c>
      <c r="AK1470" s="74" t="n">
        <f aca="false">IF(G1470&lt;=0,AK1469+1,0)</f>
        <v>2</v>
      </c>
      <c r="AL1470" s="74" t="n">
        <f aca="false">IF(K1470&gt;0,AL1469+1,0)</f>
        <v>0</v>
      </c>
      <c r="AM1470" s="74" t="n">
        <f aca="false">IF(K1470&lt;=0,AM1469+1,0)</f>
        <v>2</v>
      </c>
    </row>
    <row r="1471" customFormat="false" ht="15" hidden="false" customHeight="false" outlineLevel="0" collapsed="false">
      <c r="A1471" s="61" t="n">
        <v>1470</v>
      </c>
      <c r="B1471" s="62" t="n">
        <v>44292.40625</v>
      </c>
      <c r="C1471" s="63" t="n">
        <f aca="false">YEAR(B1471)</f>
        <v>2021</v>
      </c>
      <c r="D1471" s="32" t="s">
        <v>277</v>
      </c>
      <c r="E1471" s="64" t="n">
        <v>14729.55</v>
      </c>
      <c r="F1471" s="65" t="n">
        <v>-0.0066</v>
      </c>
      <c r="G1471" s="66" t="n">
        <v>-97.21503</v>
      </c>
      <c r="H1471" s="67" t="n">
        <f aca="false">E1471+IF(D1471="Long",1,-1)*G1471</f>
        <v>14632.33497</v>
      </c>
      <c r="I1471" s="68" t="n">
        <f aca="false">Assumptions!$B$58</f>
        <v>5.35750011455817</v>
      </c>
      <c r="J1471" s="68" t="n">
        <f aca="false">INDEX(Yearly!$L$5:$L$22,MATCH(C1471,Yearly!$A$5:$A$22,0))</f>
        <v>0.502265635739828</v>
      </c>
      <c r="K1471" s="68" t="n">
        <f aca="false">G1471-I1471-J1471</f>
        <v>-103.074795750298</v>
      </c>
      <c r="L1471" s="69" t="n">
        <f aca="false">(I1471+J1471)/Assumptions!$B$8</f>
        <v>0.000258379058567438</v>
      </c>
      <c r="M1471" s="70" t="n">
        <f aca="false">F1471-L1471</f>
        <v>-0.00685837905856744</v>
      </c>
      <c r="N1471" s="71" t="n">
        <f aca="false">G1471*Assumptions!$B$7</f>
        <v>-764596.21095</v>
      </c>
      <c r="O1471" s="71" t="n">
        <f aca="false">K1471*Assumptions!$B$7</f>
        <v>-810683.268576094</v>
      </c>
      <c r="P1471" s="68" t="n">
        <f aca="false">P1470+G1471</f>
        <v>25924.33654</v>
      </c>
      <c r="Q1471" s="68" t="n">
        <f aca="false">MAX(Q1470,P1471)</f>
        <v>27106.886855</v>
      </c>
      <c r="R1471" s="68" t="n">
        <f aca="false">Q1471-P1471</f>
        <v>1182.550315</v>
      </c>
      <c r="S1471" s="68" t="n">
        <f aca="false">S1470+K1471</f>
        <v>17267.6208861455</v>
      </c>
      <c r="T1471" s="68" t="n">
        <f aca="false">MAX(T1470,S1471)</f>
        <v>18590.8055791526</v>
      </c>
      <c r="U1471" s="68" t="n">
        <f aca="false">T1471-S1471</f>
        <v>1323.18469300715</v>
      </c>
      <c r="V1471" s="70" t="n">
        <f aca="false">V1470+F1471</f>
        <v>3.47630000000001</v>
      </c>
      <c r="W1471" s="70" t="n">
        <f aca="false">MAX(W1470,V1471)</f>
        <v>3.55530000000001</v>
      </c>
      <c r="X1471" s="70" t="n">
        <f aca="false">W1471-V1471</f>
        <v>0.0789999999999997</v>
      </c>
      <c r="Y1471" s="70" t="n">
        <f aca="false">Y1470+M1471</f>
        <v>3.09459292564892</v>
      </c>
      <c r="Z1471" s="70" t="n">
        <f aca="false">MAX(Z1470,Y1471)</f>
        <v>3.17979402305453</v>
      </c>
      <c r="AA1471" s="70" t="n">
        <f aca="false">Z1471-Y1471</f>
        <v>0.0852010974056174</v>
      </c>
      <c r="AB1471" s="72" t="n">
        <f aca="false">AB1470*(1+F1471)</f>
        <v>26.1066891225832</v>
      </c>
      <c r="AC1471" s="73" t="n">
        <f aca="false">MAX(AC1470,AB1471)</f>
        <v>28.2690358505315</v>
      </c>
      <c r="AD1471" s="70" t="n">
        <f aca="false">1-AB1471/AC1471</f>
        <v>0.076491704187629</v>
      </c>
      <c r="AE1471" s="73" t="n">
        <f aca="false">AE1470*(1+M1471)</f>
        <v>17.8362874833384</v>
      </c>
      <c r="AF1471" s="73" t="n">
        <f aca="false">MAX(AF1470,AE1471)</f>
        <v>19.4341750199725</v>
      </c>
      <c r="AG1471" s="70" t="n">
        <f aca="false">1-AE1471/AF1471</f>
        <v>0.082220497396569</v>
      </c>
      <c r="AH1471" s="74" t="n">
        <f aca="false">IF(R1471&gt;0,AH1470+1,0)</f>
        <v>24</v>
      </c>
      <c r="AI1471" s="74" t="n">
        <f aca="false">IF(U1471&gt;0,AI1470+1,0)</f>
        <v>24</v>
      </c>
      <c r="AJ1471" s="74" t="n">
        <f aca="false">IF(G1471&gt;0,AJ1470+1,0)</f>
        <v>0</v>
      </c>
      <c r="AK1471" s="74" t="n">
        <f aca="false">IF(G1471&lt;=0,AK1470+1,0)</f>
        <v>3</v>
      </c>
      <c r="AL1471" s="74" t="n">
        <f aca="false">IF(K1471&gt;0,AL1470+1,0)</f>
        <v>0</v>
      </c>
      <c r="AM1471" s="74" t="n">
        <f aca="false">IF(K1471&lt;=0,AM1470+1,0)</f>
        <v>3</v>
      </c>
    </row>
    <row r="1472" customFormat="false" ht="15" hidden="false" customHeight="false" outlineLevel="0" collapsed="false">
      <c r="A1472" s="61" t="n">
        <v>1471</v>
      </c>
      <c r="B1472" s="62" t="n">
        <v>44292.53125</v>
      </c>
      <c r="C1472" s="63" t="n">
        <f aca="false">YEAR(B1472)</f>
        <v>2021</v>
      </c>
      <c r="D1472" s="32" t="s">
        <v>276</v>
      </c>
      <c r="E1472" s="64" t="n">
        <v>14633.05</v>
      </c>
      <c r="F1472" s="65" t="n">
        <v>-0.0095</v>
      </c>
      <c r="G1472" s="66" t="n">
        <v>-139.013975</v>
      </c>
      <c r="H1472" s="67" t="n">
        <f aca="false">E1472+IF(D1472="Long",1,-1)*G1472</f>
        <v>14772.063975</v>
      </c>
      <c r="I1472" s="68" t="n">
        <f aca="false">Assumptions!$B$58</f>
        <v>5.35750011455817</v>
      </c>
      <c r="J1472" s="68" t="n">
        <f aca="false">INDEX(Yearly!$L$5:$L$22,MATCH(C1472,Yearly!$A$5:$A$22,0))</f>
        <v>0.502265635739828</v>
      </c>
      <c r="K1472" s="68" t="n">
        <f aca="false">G1472-I1472-J1472</f>
        <v>-144.873740750298</v>
      </c>
      <c r="L1472" s="69" t="n">
        <f aca="false">(I1472+J1472)/Assumptions!$B$8</f>
        <v>0.000258379058567438</v>
      </c>
      <c r="M1472" s="70" t="n">
        <f aca="false">F1472-L1472</f>
        <v>-0.00975837905856744</v>
      </c>
      <c r="N1472" s="71" t="n">
        <f aca="false">G1472*Assumptions!$B$7</f>
        <v>-1093344.913375</v>
      </c>
      <c r="O1472" s="71" t="n">
        <f aca="false">K1472*Assumptions!$B$7</f>
        <v>-1139431.97100109</v>
      </c>
      <c r="P1472" s="68" t="n">
        <f aca="false">P1471+G1472</f>
        <v>25785.322565</v>
      </c>
      <c r="Q1472" s="68" t="n">
        <f aca="false">MAX(Q1471,P1472)</f>
        <v>27106.886855</v>
      </c>
      <c r="R1472" s="68" t="n">
        <f aca="false">Q1472-P1472</f>
        <v>1321.56429</v>
      </c>
      <c r="S1472" s="68" t="n">
        <f aca="false">S1471+K1472</f>
        <v>17122.7471453952</v>
      </c>
      <c r="T1472" s="68" t="n">
        <f aca="false">MAX(T1471,S1472)</f>
        <v>18590.8055791526</v>
      </c>
      <c r="U1472" s="68" t="n">
        <f aca="false">T1472-S1472</f>
        <v>1468.05843375745</v>
      </c>
      <c r="V1472" s="70" t="n">
        <f aca="false">V1471+F1472</f>
        <v>3.46680000000001</v>
      </c>
      <c r="W1472" s="70" t="n">
        <f aca="false">MAX(W1471,V1472)</f>
        <v>3.55530000000001</v>
      </c>
      <c r="X1472" s="70" t="n">
        <f aca="false">W1472-V1472</f>
        <v>0.0884999999999998</v>
      </c>
      <c r="Y1472" s="70" t="n">
        <f aca="false">Y1471+M1472</f>
        <v>3.08483454659035</v>
      </c>
      <c r="Z1472" s="70" t="n">
        <f aca="false">MAX(Z1471,Y1472)</f>
        <v>3.17979402305453</v>
      </c>
      <c r="AA1472" s="70" t="n">
        <f aca="false">Z1472-Y1472</f>
        <v>0.0949594764641848</v>
      </c>
      <c r="AB1472" s="72" t="n">
        <f aca="false">AB1471*(1+F1472)</f>
        <v>25.8586755759187</v>
      </c>
      <c r="AC1472" s="73" t="n">
        <f aca="false">MAX(AC1471,AB1472)</f>
        <v>28.2690358505315</v>
      </c>
      <c r="AD1472" s="70" t="n">
        <f aca="false">1-AB1472/AC1472</f>
        <v>0.0852650329978464</v>
      </c>
      <c r="AE1472" s="73" t="n">
        <f aca="false">AE1471*(1+M1472)</f>
        <v>17.6622342290784</v>
      </c>
      <c r="AF1472" s="73" t="n">
        <f aca="false">MAX(AF1471,AE1472)</f>
        <v>19.4341750199725</v>
      </c>
      <c r="AG1472" s="70" t="n">
        <f aca="false">1-AE1472/AF1472</f>
        <v>0.0911765376751568</v>
      </c>
      <c r="AH1472" s="74" t="n">
        <f aca="false">IF(R1472&gt;0,AH1471+1,0)</f>
        <v>25</v>
      </c>
      <c r="AI1472" s="74" t="n">
        <f aca="false">IF(U1472&gt;0,AI1471+1,0)</f>
        <v>25</v>
      </c>
      <c r="AJ1472" s="74" t="n">
        <f aca="false">IF(G1472&gt;0,AJ1471+1,0)</f>
        <v>0</v>
      </c>
      <c r="AK1472" s="74" t="n">
        <f aca="false">IF(G1472&lt;=0,AK1471+1,0)</f>
        <v>4</v>
      </c>
      <c r="AL1472" s="74" t="n">
        <f aca="false">IF(K1472&gt;0,AL1471+1,0)</f>
        <v>0</v>
      </c>
      <c r="AM1472" s="74" t="n">
        <f aca="false">IF(K1472&lt;=0,AM1471+1,0)</f>
        <v>4</v>
      </c>
    </row>
    <row r="1473" customFormat="false" ht="15" hidden="false" customHeight="false" outlineLevel="0" collapsed="false">
      <c r="A1473" s="61" t="n">
        <v>1472</v>
      </c>
      <c r="B1473" s="62" t="n">
        <v>44293.40625</v>
      </c>
      <c r="C1473" s="63" t="n">
        <f aca="false">YEAR(B1473)</f>
        <v>2021</v>
      </c>
      <c r="D1473" s="32" t="s">
        <v>277</v>
      </c>
      <c r="E1473" s="64" t="n">
        <v>14772.15</v>
      </c>
      <c r="F1473" s="65" t="n">
        <v>0.0034</v>
      </c>
      <c r="G1473" s="66" t="n">
        <v>50.22531</v>
      </c>
      <c r="H1473" s="67" t="n">
        <f aca="false">E1473+IF(D1473="Long",1,-1)*G1473</f>
        <v>14822.37531</v>
      </c>
      <c r="I1473" s="68" t="n">
        <f aca="false">Assumptions!$B$58</f>
        <v>5.35750011455817</v>
      </c>
      <c r="J1473" s="68" t="n">
        <f aca="false">INDEX(Yearly!$L$5:$L$22,MATCH(C1473,Yearly!$A$5:$A$22,0))</f>
        <v>0.502265635739828</v>
      </c>
      <c r="K1473" s="68" t="n">
        <f aca="false">G1473-I1473-J1473</f>
        <v>44.365544249702</v>
      </c>
      <c r="L1473" s="69" t="n">
        <f aca="false">(I1473+J1473)/Assumptions!$B$8</f>
        <v>0.000258379058567438</v>
      </c>
      <c r="M1473" s="70" t="n">
        <f aca="false">F1473-L1473</f>
        <v>0.00314162094143256</v>
      </c>
      <c r="N1473" s="71" t="n">
        <f aca="false">G1473*Assumptions!$B$7</f>
        <v>395022.06315</v>
      </c>
      <c r="O1473" s="71" t="n">
        <f aca="false">K1473*Assumptions!$B$7</f>
        <v>348935.005523906</v>
      </c>
      <c r="P1473" s="68" t="n">
        <f aca="false">P1472+G1473</f>
        <v>25835.547875</v>
      </c>
      <c r="Q1473" s="68" t="n">
        <f aca="false">MAX(Q1472,P1473)</f>
        <v>27106.886855</v>
      </c>
      <c r="R1473" s="68" t="n">
        <f aca="false">Q1473-P1473</f>
        <v>1271.33898</v>
      </c>
      <c r="S1473" s="68" t="n">
        <f aca="false">S1472+K1473</f>
        <v>17167.1126896449</v>
      </c>
      <c r="T1473" s="68" t="n">
        <f aca="false">MAX(T1472,S1473)</f>
        <v>18590.8055791526</v>
      </c>
      <c r="U1473" s="68" t="n">
        <f aca="false">T1473-S1473</f>
        <v>1423.69288950775</v>
      </c>
      <c r="V1473" s="70" t="n">
        <f aca="false">V1472+F1473</f>
        <v>3.47020000000001</v>
      </c>
      <c r="W1473" s="70" t="n">
        <f aca="false">MAX(W1472,V1473)</f>
        <v>3.55530000000001</v>
      </c>
      <c r="X1473" s="70" t="n">
        <f aca="false">W1473-V1473</f>
        <v>0.0850999999999997</v>
      </c>
      <c r="Y1473" s="70" t="n">
        <f aca="false">Y1472+M1473</f>
        <v>3.08797616753178</v>
      </c>
      <c r="Z1473" s="70" t="n">
        <f aca="false">MAX(Z1472,Y1473)</f>
        <v>3.17979402305453</v>
      </c>
      <c r="AA1473" s="70" t="n">
        <f aca="false">Z1473-Y1473</f>
        <v>0.091817855522752</v>
      </c>
      <c r="AB1473" s="72" t="n">
        <f aca="false">AB1472*(1+F1473)</f>
        <v>25.9465950728768</v>
      </c>
      <c r="AC1473" s="73" t="n">
        <f aca="false">MAX(AC1472,AB1473)</f>
        <v>28.2690358505315</v>
      </c>
      <c r="AD1473" s="70" t="n">
        <f aca="false">1-AB1473/AC1473</f>
        <v>0.0821549341100391</v>
      </c>
      <c r="AE1473" s="73" t="n">
        <f aca="false">AE1472*(1+M1473)</f>
        <v>17.717722274005</v>
      </c>
      <c r="AF1473" s="73" t="n">
        <f aca="false">MAX(AF1472,AE1473)</f>
        <v>19.4341750199725</v>
      </c>
      <c r="AG1473" s="70" t="n">
        <f aca="false">1-AE1473/AF1473</f>
        <v>0.0883213588538518</v>
      </c>
      <c r="AH1473" s="74" t="n">
        <f aca="false">IF(R1473&gt;0,AH1472+1,0)</f>
        <v>26</v>
      </c>
      <c r="AI1473" s="74" t="n">
        <f aca="false">IF(U1473&gt;0,AI1472+1,0)</f>
        <v>26</v>
      </c>
      <c r="AJ1473" s="74" t="n">
        <f aca="false">IF(G1473&gt;0,AJ1472+1,0)</f>
        <v>1</v>
      </c>
      <c r="AK1473" s="74" t="n">
        <f aca="false">IF(G1473&lt;=0,AK1472+1,0)</f>
        <v>0</v>
      </c>
      <c r="AL1473" s="74" t="n">
        <f aca="false">IF(K1473&gt;0,AL1472+1,0)</f>
        <v>1</v>
      </c>
      <c r="AM1473" s="74" t="n">
        <f aca="false">IF(K1473&lt;=0,AM1472+1,0)</f>
        <v>0</v>
      </c>
    </row>
    <row r="1474" customFormat="false" ht="15" hidden="false" customHeight="false" outlineLevel="0" collapsed="false">
      <c r="A1474" s="61" t="n">
        <v>1473</v>
      </c>
      <c r="B1474" s="62" t="n">
        <v>44295.59375</v>
      </c>
      <c r="C1474" s="63" t="n">
        <f aca="false">YEAR(B1474)</f>
        <v>2021</v>
      </c>
      <c r="D1474" s="32" t="s">
        <v>276</v>
      </c>
      <c r="E1474" s="64" t="n">
        <v>14822.6</v>
      </c>
      <c r="F1474" s="65" t="n">
        <v>0.0158</v>
      </c>
      <c r="G1474" s="66" t="n">
        <v>234.19708</v>
      </c>
      <c r="H1474" s="67" t="n">
        <f aca="false">E1474+IF(D1474="Long",1,-1)*G1474</f>
        <v>14588.40292</v>
      </c>
      <c r="I1474" s="68" t="n">
        <f aca="false">Assumptions!$B$58</f>
        <v>5.35750011455817</v>
      </c>
      <c r="J1474" s="68" t="n">
        <f aca="false">INDEX(Yearly!$L$5:$L$22,MATCH(C1474,Yearly!$A$5:$A$22,0))</f>
        <v>0.502265635739828</v>
      </c>
      <c r="K1474" s="68" t="n">
        <f aca="false">G1474-I1474-J1474</f>
        <v>228.337314249702</v>
      </c>
      <c r="L1474" s="69" t="n">
        <f aca="false">(I1474+J1474)/Assumptions!$B$8</f>
        <v>0.000258379058567438</v>
      </c>
      <c r="M1474" s="70" t="n">
        <f aca="false">F1474-L1474</f>
        <v>0.0155416209414326</v>
      </c>
      <c r="N1474" s="71" t="n">
        <f aca="false">G1474*Assumptions!$B$7</f>
        <v>1841960.0342</v>
      </c>
      <c r="O1474" s="71" t="n">
        <f aca="false">K1474*Assumptions!$B$7</f>
        <v>1795872.97657391</v>
      </c>
      <c r="P1474" s="68" t="n">
        <f aca="false">P1473+G1474</f>
        <v>26069.744955</v>
      </c>
      <c r="Q1474" s="68" t="n">
        <f aca="false">MAX(Q1473,P1474)</f>
        <v>27106.886855</v>
      </c>
      <c r="R1474" s="68" t="n">
        <f aca="false">Q1474-P1474</f>
        <v>1037.1419</v>
      </c>
      <c r="S1474" s="68" t="n">
        <f aca="false">S1473+K1474</f>
        <v>17395.4500038946</v>
      </c>
      <c r="T1474" s="68" t="n">
        <f aca="false">MAX(T1473,S1474)</f>
        <v>18590.8055791526</v>
      </c>
      <c r="U1474" s="68" t="n">
        <f aca="false">T1474-S1474</f>
        <v>1195.35557525805</v>
      </c>
      <c r="V1474" s="70" t="n">
        <f aca="false">V1473+F1474</f>
        <v>3.48600000000001</v>
      </c>
      <c r="W1474" s="70" t="n">
        <f aca="false">MAX(W1473,V1474)</f>
        <v>3.55530000000001</v>
      </c>
      <c r="X1474" s="70" t="n">
        <f aca="false">W1474-V1474</f>
        <v>0.0692999999999997</v>
      </c>
      <c r="Y1474" s="70" t="n">
        <f aca="false">Y1473+M1474</f>
        <v>3.10351778847321</v>
      </c>
      <c r="Z1474" s="70" t="n">
        <f aca="false">MAX(Z1473,Y1474)</f>
        <v>3.17979402305453</v>
      </c>
      <c r="AA1474" s="70" t="n">
        <f aca="false">Z1474-Y1474</f>
        <v>0.0762762345813193</v>
      </c>
      <c r="AB1474" s="72" t="n">
        <f aca="false">AB1473*(1+F1474)</f>
        <v>26.3565512750282</v>
      </c>
      <c r="AC1474" s="73" t="n">
        <f aca="false">MAX(AC1473,AB1474)</f>
        <v>28.2690358505315</v>
      </c>
      <c r="AD1474" s="70" t="n">
        <f aca="false">1-AB1474/AC1474</f>
        <v>0.0676529820689776</v>
      </c>
      <c r="AE1474" s="73" t="n">
        <f aca="false">AE1473*(1+M1474)</f>
        <v>17.9930843975331</v>
      </c>
      <c r="AF1474" s="73" t="n">
        <f aca="false">MAX(AF1473,AE1474)</f>
        <v>19.4341750199725</v>
      </c>
      <c r="AG1474" s="70" t="n">
        <f aca="false">1-AE1474/AF1474</f>
        <v>0.0741523949927581</v>
      </c>
      <c r="AH1474" s="74" t="n">
        <f aca="false">IF(R1474&gt;0,AH1473+1,0)</f>
        <v>27</v>
      </c>
      <c r="AI1474" s="74" t="n">
        <f aca="false">IF(U1474&gt;0,AI1473+1,0)</f>
        <v>27</v>
      </c>
      <c r="AJ1474" s="74" t="n">
        <f aca="false">IF(G1474&gt;0,AJ1473+1,0)</f>
        <v>2</v>
      </c>
      <c r="AK1474" s="74" t="n">
        <f aca="false">IF(G1474&lt;=0,AK1473+1,0)</f>
        <v>0</v>
      </c>
      <c r="AL1474" s="74" t="n">
        <f aca="false">IF(K1474&gt;0,AL1473+1,0)</f>
        <v>2</v>
      </c>
      <c r="AM1474" s="74" t="n">
        <f aca="false">IF(K1474&lt;=0,AM1473+1,0)</f>
        <v>0</v>
      </c>
    </row>
    <row r="1475" customFormat="false" ht="15" hidden="false" customHeight="false" outlineLevel="0" collapsed="false">
      <c r="A1475" s="61" t="n">
        <v>1474</v>
      </c>
      <c r="B1475" s="62" t="n">
        <v>44301.6354166667</v>
      </c>
      <c r="C1475" s="63" t="n">
        <f aca="false">YEAR(B1475)</f>
        <v>2021</v>
      </c>
      <c r="D1475" s="32" t="s">
        <v>277</v>
      </c>
      <c r="E1475" s="64" t="n">
        <v>14587.7</v>
      </c>
      <c r="F1475" s="65" t="n">
        <v>-0.0263</v>
      </c>
      <c r="G1475" s="66" t="n">
        <v>-383.65651</v>
      </c>
      <c r="H1475" s="67" t="n">
        <f aca="false">E1475+IF(D1475="Long",1,-1)*G1475</f>
        <v>14204.04349</v>
      </c>
      <c r="I1475" s="68" t="n">
        <f aca="false">Assumptions!$B$58</f>
        <v>5.35750011455817</v>
      </c>
      <c r="J1475" s="68" t="n">
        <f aca="false">INDEX(Yearly!$L$5:$L$22,MATCH(C1475,Yearly!$A$5:$A$22,0))</f>
        <v>0.502265635739828</v>
      </c>
      <c r="K1475" s="68" t="n">
        <f aca="false">G1475-I1475-J1475</f>
        <v>-389.516275750298</v>
      </c>
      <c r="L1475" s="69" t="n">
        <f aca="false">(I1475+J1475)/Assumptions!$B$8</f>
        <v>0.000258379058567438</v>
      </c>
      <c r="M1475" s="70" t="n">
        <f aca="false">F1475-L1475</f>
        <v>-0.0265583790585674</v>
      </c>
      <c r="N1475" s="71" t="n">
        <f aca="false">G1475*Assumptions!$B$7</f>
        <v>-3017458.45115</v>
      </c>
      <c r="O1475" s="71" t="n">
        <f aca="false">K1475*Assumptions!$B$7</f>
        <v>-3063545.50877609</v>
      </c>
      <c r="P1475" s="68" t="n">
        <f aca="false">P1474+G1475</f>
        <v>25686.088445</v>
      </c>
      <c r="Q1475" s="68" t="n">
        <f aca="false">MAX(Q1474,P1475)</f>
        <v>27106.886855</v>
      </c>
      <c r="R1475" s="68" t="n">
        <f aca="false">Q1475-P1475</f>
        <v>1420.79841</v>
      </c>
      <c r="S1475" s="68" t="n">
        <f aca="false">S1474+K1475</f>
        <v>17005.9337281443</v>
      </c>
      <c r="T1475" s="68" t="n">
        <f aca="false">MAX(T1474,S1475)</f>
        <v>18590.8055791526</v>
      </c>
      <c r="U1475" s="68" t="n">
        <f aca="false">T1475-S1475</f>
        <v>1584.87185100835</v>
      </c>
      <c r="V1475" s="70" t="n">
        <f aca="false">V1474+F1475</f>
        <v>3.45970000000001</v>
      </c>
      <c r="W1475" s="70" t="n">
        <f aca="false">MAX(W1474,V1475)</f>
        <v>3.55530000000001</v>
      </c>
      <c r="X1475" s="70" t="n">
        <f aca="false">W1475-V1475</f>
        <v>0.0955999999999997</v>
      </c>
      <c r="Y1475" s="70" t="n">
        <f aca="false">Y1474+M1475</f>
        <v>3.07695940941465</v>
      </c>
      <c r="Z1475" s="70" t="n">
        <f aca="false">MAX(Z1474,Y1475)</f>
        <v>3.17979402305453</v>
      </c>
      <c r="AA1475" s="70" t="n">
        <f aca="false">Z1475-Y1475</f>
        <v>0.102834613639887</v>
      </c>
      <c r="AB1475" s="72" t="n">
        <f aca="false">AB1474*(1+F1475)</f>
        <v>25.663373976495</v>
      </c>
      <c r="AC1475" s="73" t="n">
        <f aca="false">MAX(AC1474,AB1475)</f>
        <v>28.2690358505315</v>
      </c>
      <c r="AD1475" s="70" t="n">
        <f aca="false">1-AB1475/AC1475</f>
        <v>0.0921737086405635</v>
      </c>
      <c r="AE1475" s="73" t="n">
        <f aca="false">AE1474*(1+M1475)</f>
        <v>17.5152172416706</v>
      </c>
      <c r="AF1475" s="73" t="n">
        <f aca="false">MAX(AF1474,AE1475)</f>
        <v>19.4341750199725</v>
      </c>
      <c r="AG1475" s="70" t="n">
        <f aca="false">1-AE1475/AF1475</f>
        <v>0.0987414066370073</v>
      </c>
      <c r="AH1475" s="74" t="n">
        <f aca="false">IF(R1475&gt;0,AH1474+1,0)</f>
        <v>28</v>
      </c>
      <c r="AI1475" s="74" t="n">
        <f aca="false">IF(U1475&gt;0,AI1474+1,0)</f>
        <v>28</v>
      </c>
      <c r="AJ1475" s="74" t="n">
        <f aca="false">IF(G1475&gt;0,AJ1474+1,0)</f>
        <v>0</v>
      </c>
      <c r="AK1475" s="74" t="n">
        <f aca="false">IF(G1475&lt;=0,AK1474+1,0)</f>
        <v>1</v>
      </c>
      <c r="AL1475" s="74" t="n">
        <f aca="false">IF(K1475&gt;0,AL1474+1,0)</f>
        <v>0</v>
      </c>
      <c r="AM1475" s="74" t="n">
        <f aca="false">IF(K1475&lt;=0,AM1474+1,0)</f>
        <v>1</v>
      </c>
    </row>
    <row r="1476" customFormat="false" ht="15" hidden="false" customHeight="false" outlineLevel="0" collapsed="false">
      <c r="A1476" s="61" t="n">
        <v>1475</v>
      </c>
      <c r="B1476" s="62" t="n">
        <v>44305.40625</v>
      </c>
      <c r="C1476" s="63" t="n">
        <f aca="false">YEAR(B1476)</f>
        <v>2021</v>
      </c>
      <c r="D1476" s="32" t="s">
        <v>276</v>
      </c>
      <c r="E1476" s="64" t="n">
        <v>14203.9</v>
      </c>
      <c r="F1476" s="65" t="n">
        <v>-0.0199</v>
      </c>
      <c r="G1476" s="66" t="n">
        <v>-282.65761</v>
      </c>
      <c r="H1476" s="67" t="n">
        <f aca="false">E1476+IF(D1476="Long",1,-1)*G1476</f>
        <v>14486.55761</v>
      </c>
      <c r="I1476" s="68" t="n">
        <f aca="false">Assumptions!$B$58</f>
        <v>5.35750011455817</v>
      </c>
      <c r="J1476" s="68" t="n">
        <f aca="false">INDEX(Yearly!$L$5:$L$22,MATCH(C1476,Yearly!$A$5:$A$22,0))</f>
        <v>0.502265635739828</v>
      </c>
      <c r="K1476" s="68" t="n">
        <f aca="false">G1476-I1476-J1476</f>
        <v>-288.517375750298</v>
      </c>
      <c r="L1476" s="69" t="n">
        <f aca="false">(I1476+J1476)/Assumptions!$B$8</f>
        <v>0.000258379058567438</v>
      </c>
      <c r="M1476" s="70" t="n">
        <f aca="false">F1476-L1476</f>
        <v>-0.0201583790585674</v>
      </c>
      <c r="N1476" s="71" t="n">
        <f aca="false">G1476*Assumptions!$B$7</f>
        <v>-2223102.10265</v>
      </c>
      <c r="O1476" s="71" t="n">
        <f aca="false">K1476*Assumptions!$B$7</f>
        <v>-2269189.16027609</v>
      </c>
      <c r="P1476" s="68" t="n">
        <f aca="false">P1475+G1476</f>
        <v>25403.430835</v>
      </c>
      <c r="Q1476" s="68" t="n">
        <f aca="false">MAX(Q1475,P1476)</f>
        <v>27106.886855</v>
      </c>
      <c r="R1476" s="68" t="n">
        <f aca="false">Q1476-P1476</f>
        <v>1703.45601999999</v>
      </c>
      <c r="S1476" s="68" t="n">
        <f aca="false">S1475+K1476</f>
        <v>16717.416352394</v>
      </c>
      <c r="T1476" s="68" t="n">
        <f aca="false">MAX(T1475,S1476)</f>
        <v>18590.8055791526</v>
      </c>
      <c r="U1476" s="68" t="n">
        <f aca="false">T1476-S1476</f>
        <v>1873.38922675864</v>
      </c>
      <c r="V1476" s="70" t="n">
        <f aca="false">V1475+F1476</f>
        <v>3.43980000000001</v>
      </c>
      <c r="W1476" s="70" t="n">
        <f aca="false">MAX(W1475,V1476)</f>
        <v>3.55530000000001</v>
      </c>
      <c r="X1476" s="70" t="n">
        <f aca="false">W1476-V1476</f>
        <v>0.115499999999999</v>
      </c>
      <c r="Y1476" s="70" t="n">
        <f aca="false">Y1475+M1476</f>
        <v>3.05680103035608</v>
      </c>
      <c r="Z1476" s="70" t="n">
        <f aca="false">MAX(Z1475,Y1476)</f>
        <v>3.17979402305453</v>
      </c>
      <c r="AA1476" s="70" t="n">
        <f aca="false">Z1476-Y1476</f>
        <v>0.122992992698454</v>
      </c>
      <c r="AB1476" s="72" t="n">
        <f aca="false">AB1475*(1+F1476)</f>
        <v>25.1526728343627</v>
      </c>
      <c r="AC1476" s="73" t="n">
        <f aca="false">MAX(AC1475,AB1476)</f>
        <v>28.2690358505315</v>
      </c>
      <c r="AD1476" s="70" t="n">
        <f aca="false">1-AB1476/AC1476</f>
        <v>0.110239451838616</v>
      </c>
      <c r="AE1476" s="73" t="n">
        <f aca="false">AE1475*(1+M1476)</f>
        <v>17.1621388532199</v>
      </c>
      <c r="AF1476" s="73" t="n">
        <f aca="false">MAX(AF1475,AE1476)</f>
        <v>19.4341750199725</v>
      </c>
      <c r="AG1476" s="70" t="n">
        <f aca="false">1-AE1476/AF1476</f>
        <v>0.11690931899181</v>
      </c>
      <c r="AH1476" s="74" t="n">
        <f aca="false">IF(R1476&gt;0,AH1475+1,0)</f>
        <v>29</v>
      </c>
      <c r="AI1476" s="74" t="n">
        <f aca="false">IF(U1476&gt;0,AI1475+1,0)</f>
        <v>29</v>
      </c>
      <c r="AJ1476" s="74" t="n">
        <f aca="false">IF(G1476&gt;0,AJ1475+1,0)</f>
        <v>0</v>
      </c>
      <c r="AK1476" s="74" t="n">
        <f aca="false">IF(G1476&lt;=0,AK1475+1,0)</f>
        <v>2</v>
      </c>
      <c r="AL1476" s="74" t="n">
        <f aca="false">IF(K1476&gt;0,AL1475+1,0)</f>
        <v>0</v>
      </c>
      <c r="AM1476" s="74" t="n">
        <f aca="false">IF(K1476&lt;=0,AM1475+1,0)</f>
        <v>2</v>
      </c>
    </row>
    <row r="1477" customFormat="false" ht="15" hidden="false" customHeight="false" outlineLevel="0" collapsed="false">
      <c r="A1477" s="61" t="n">
        <v>1476</v>
      </c>
      <c r="B1477" s="62" t="n">
        <v>44306.40625</v>
      </c>
      <c r="C1477" s="63" t="n">
        <f aca="false">YEAR(B1477)</f>
        <v>2021</v>
      </c>
      <c r="D1477" s="32" t="s">
        <v>277</v>
      </c>
      <c r="E1477" s="64" t="n">
        <v>14486.85</v>
      </c>
      <c r="F1477" s="65" t="n">
        <v>-0.0062</v>
      </c>
      <c r="G1477" s="66" t="n">
        <v>-89.81847</v>
      </c>
      <c r="H1477" s="67" t="n">
        <f aca="false">E1477+IF(D1477="Long",1,-1)*G1477</f>
        <v>14397.03153</v>
      </c>
      <c r="I1477" s="68" t="n">
        <f aca="false">Assumptions!$B$58</f>
        <v>5.35750011455817</v>
      </c>
      <c r="J1477" s="68" t="n">
        <f aca="false">INDEX(Yearly!$L$5:$L$22,MATCH(C1477,Yearly!$A$5:$A$22,0))</f>
        <v>0.502265635739828</v>
      </c>
      <c r="K1477" s="68" t="n">
        <f aca="false">G1477-I1477-J1477</f>
        <v>-95.678235750298</v>
      </c>
      <c r="L1477" s="69" t="n">
        <f aca="false">(I1477+J1477)/Assumptions!$B$8</f>
        <v>0.000258379058567438</v>
      </c>
      <c r="M1477" s="70" t="n">
        <f aca="false">F1477-L1477</f>
        <v>-0.00645837905856744</v>
      </c>
      <c r="N1477" s="71" t="n">
        <f aca="false">G1477*Assumptions!$B$7</f>
        <v>-706422.26655</v>
      </c>
      <c r="O1477" s="71" t="n">
        <f aca="false">K1477*Assumptions!$B$7</f>
        <v>-752509.324176094</v>
      </c>
      <c r="P1477" s="68" t="n">
        <f aca="false">P1476+G1477</f>
        <v>25313.612365</v>
      </c>
      <c r="Q1477" s="68" t="n">
        <f aca="false">MAX(Q1476,P1477)</f>
        <v>27106.886855</v>
      </c>
      <c r="R1477" s="68" t="n">
        <f aca="false">Q1477-P1477</f>
        <v>1793.27448999999</v>
      </c>
      <c r="S1477" s="68" t="n">
        <f aca="false">S1476+K1477</f>
        <v>16621.7381166437</v>
      </c>
      <c r="T1477" s="68" t="n">
        <f aca="false">MAX(T1476,S1477)</f>
        <v>18590.8055791526</v>
      </c>
      <c r="U1477" s="68" t="n">
        <f aca="false">T1477-S1477</f>
        <v>1969.06746250894</v>
      </c>
      <c r="V1477" s="70" t="n">
        <f aca="false">V1476+F1477</f>
        <v>3.43360000000001</v>
      </c>
      <c r="W1477" s="70" t="n">
        <f aca="false">MAX(W1476,V1477)</f>
        <v>3.55530000000001</v>
      </c>
      <c r="X1477" s="70" t="n">
        <f aca="false">W1477-V1477</f>
        <v>0.1217</v>
      </c>
      <c r="Y1477" s="70" t="n">
        <f aca="false">Y1476+M1477</f>
        <v>3.05034265129751</v>
      </c>
      <c r="Z1477" s="70" t="n">
        <f aca="false">MAX(Z1476,Y1477)</f>
        <v>3.17979402305453</v>
      </c>
      <c r="AA1477" s="70" t="n">
        <f aca="false">Z1477-Y1477</f>
        <v>0.129451371757022</v>
      </c>
      <c r="AB1477" s="72" t="n">
        <f aca="false">AB1476*(1+F1477)</f>
        <v>24.9967262627897</v>
      </c>
      <c r="AC1477" s="73" t="n">
        <f aca="false">MAX(AC1476,AB1477)</f>
        <v>28.2690358505315</v>
      </c>
      <c r="AD1477" s="70" t="n">
        <f aca="false">1-AB1477/AC1477</f>
        <v>0.115755967237217</v>
      </c>
      <c r="AE1477" s="73" t="n">
        <f aca="false">AE1476*(1+M1477)</f>
        <v>17.05129925505</v>
      </c>
      <c r="AF1477" s="73" t="n">
        <f aca="false">MAX(AF1476,AE1477)</f>
        <v>19.4341750199725</v>
      </c>
      <c r="AG1477" s="70" t="n">
        <f aca="false">1-AE1477/AF1477</f>
        <v>0.122612653352849</v>
      </c>
      <c r="AH1477" s="74" t="n">
        <f aca="false">IF(R1477&gt;0,AH1476+1,0)</f>
        <v>30</v>
      </c>
      <c r="AI1477" s="74" t="n">
        <f aca="false">IF(U1477&gt;0,AI1476+1,0)</f>
        <v>30</v>
      </c>
      <c r="AJ1477" s="74" t="n">
        <f aca="false">IF(G1477&gt;0,AJ1476+1,0)</f>
        <v>0</v>
      </c>
      <c r="AK1477" s="74" t="n">
        <f aca="false">IF(G1477&lt;=0,AK1476+1,0)</f>
        <v>3</v>
      </c>
      <c r="AL1477" s="74" t="n">
        <f aca="false">IF(K1477&gt;0,AL1476+1,0)</f>
        <v>0</v>
      </c>
      <c r="AM1477" s="74" t="n">
        <f aca="false">IF(K1477&lt;=0,AM1476+1,0)</f>
        <v>3</v>
      </c>
    </row>
    <row r="1478" customFormat="false" ht="15" hidden="false" customHeight="false" outlineLevel="0" collapsed="false">
      <c r="A1478" s="61" t="n">
        <v>1477</v>
      </c>
      <c r="B1478" s="62" t="n">
        <v>44306.5104166667</v>
      </c>
      <c r="C1478" s="63" t="n">
        <f aca="false">YEAR(B1478)</f>
        <v>2021</v>
      </c>
      <c r="D1478" s="32" t="s">
        <v>276</v>
      </c>
      <c r="E1478" s="64" t="n">
        <v>14397.25</v>
      </c>
      <c r="F1478" s="65" t="n">
        <v>-0.0006</v>
      </c>
      <c r="G1478" s="66" t="n">
        <v>-8.63835</v>
      </c>
      <c r="H1478" s="67" t="n">
        <f aca="false">E1478+IF(D1478="Long",1,-1)*G1478</f>
        <v>14405.88835</v>
      </c>
      <c r="I1478" s="68" t="n">
        <f aca="false">Assumptions!$B$58</f>
        <v>5.35750011455817</v>
      </c>
      <c r="J1478" s="68" t="n">
        <f aca="false">INDEX(Yearly!$L$5:$L$22,MATCH(C1478,Yearly!$A$5:$A$22,0))</f>
        <v>0.502265635739828</v>
      </c>
      <c r="K1478" s="68" t="n">
        <f aca="false">G1478-I1478-J1478</f>
        <v>-14.498115750298</v>
      </c>
      <c r="L1478" s="69" t="n">
        <f aca="false">(I1478+J1478)/Assumptions!$B$8</f>
        <v>0.000258379058567438</v>
      </c>
      <c r="M1478" s="70" t="n">
        <f aca="false">F1478-L1478</f>
        <v>-0.000858379058567438</v>
      </c>
      <c r="N1478" s="71" t="n">
        <f aca="false">G1478*Assumptions!$B$7</f>
        <v>-67940.62275</v>
      </c>
      <c r="O1478" s="71" t="n">
        <f aca="false">K1478*Assumptions!$B$7</f>
        <v>-114027.680376094</v>
      </c>
      <c r="P1478" s="68" t="n">
        <f aca="false">P1477+G1478</f>
        <v>25304.974015</v>
      </c>
      <c r="Q1478" s="68" t="n">
        <f aca="false">MAX(Q1477,P1478)</f>
        <v>27106.886855</v>
      </c>
      <c r="R1478" s="68" t="n">
        <f aca="false">Q1478-P1478</f>
        <v>1801.91283999999</v>
      </c>
      <c r="S1478" s="68" t="n">
        <f aca="false">S1477+K1478</f>
        <v>16607.2400008934</v>
      </c>
      <c r="T1478" s="68" t="n">
        <f aca="false">MAX(T1477,S1478)</f>
        <v>18590.8055791526</v>
      </c>
      <c r="U1478" s="68" t="n">
        <f aca="false">T1478-S1478</f>
        <v>1983.56557825924</v>
      </c>
      <c r="V1478" s="70" t="n">
        <f aca="false">V1477+F1478</f>
        <v>3.43300000000001</v>
      </c>
      <c r="W1478" s="70" t="n">
        <f aca="false">MAX(W1477,V1478)</f>
        <v>3.55530000000001</v>
      </c>
      <c r="X1478" s="70" t="n">
        <f aca="false">W1478-V1478</f>
        <v>0.1223</v>
      </c>
      <c r="Y1478" s="70" t="n">
        <f aca="false">Y1477+M1478</f>
        <v>3.04948427223895</v>
      </c>
      <c r="Z1478" s="70" t="n">
        <f aca="false">MAX(Z1477,Y1478)</f>
        <v>3.17979402305453</v>
      </c>
      <c r="AA1478" s="70" t="n">
        <f aca="false">Z1478-Y1478</f>
        <v>0.130309750815589</v>
      </c>
      <c r="AB1478" s="72" t="n">
        <f aca="false">AB1477*(1+F1478)</f>
        <v>24.981728227032</v>
      </c>
      <c r="AC1478" s="73" t="n">
        <f aca="false">MAX(AC1477,AB1478)</f>
        <v>28.2690358505315</v>
      </c>
      <c r="AD1478" s="70" t="n">
        <f aca="false">1-AB1478/AC1478</f>
        <v>0.116286513656875</v>
      </c>
      <c r="AE1478" s="73" t="n">
        <f aca="false">AE1477*(1+M1478)</f>
        <v>17.0366627768481</v>
      </c>
      <c r="AF1478" s="73" t="n">
        <f aca="false">MAX(AF1477,AE1478)</f>
        <v>19.4341750199725</v>
      </c>
      <c r="AG1478" s="70" t="n">
        <f aca="false">1-AE1478/AF1478</f>
        <v>0.123365784277463</v>
      </c>
      <c r="AH1478" s="74" t="n">
        <f aca="false">IF(R1478&gt;0,AH1477+1,0)</f>
        <v>31</v>
      </c>
      <c r="AI1478" s="74" t="n">
        <f aca="false">IF(U1478&gt;0,AI1477+1,0)</f>
        <v>31</v>
      </c>
      <c r="AJ1478" s="74" t="n">
        <f aca="false">IF(G1478&gt;0,AJ1477+1,0)</f>
        <v>0</v>
      </c>
      <c r="AK1478" s="74" t="n">
        <f aca="false">IF(G1478&lt;=0,AK1477+1,0)</f>
        <v>4</v>
      </c>
      <c r="AL1478" s="74" t="n">
        <f aca="false">IF(K1478&gt;0,AL1477+1,0)</f>
        <v>0</v>
      </c>
      <c r="AM1478" s="74" t="n">
        <f aca="false">IF(K1478&lt;=0,AM1477+1,0)</f>
        <v>4</v>
      </c>
    </row>
    <row r="1479" customFormat="false" ht="15" hidden="false" customHeight="false" outlineLevel="0" collapsed="false">
      <c r="A1479" s="61" t="n">
        <v>1478</v>
      </c>
      <c r="B1479" s="62" t="n">
        <v>44308.6354166667</v>
      </c>
      <c r="C1479" s="63" t="n">
        <f aca="false">YEAR(B1479)</f>
        <v>2021</v>
      </c>
      <c r="D1479" s="32" t="s">
        <v>277</v>
      </c>
      <c r="E1479" s="64" t="n">
        <v>14406.3</v>
      </c>
      <c r="F1479" s="65" t="n">
        <v>-0.0009</v>
      </c>
      <c r="G1479" s="66" t="n">
        <v>-12.96567</v>
      </c>
      <c r="H1479" s="67" t="n">
        <f aca="false">E1479+IF(D1479="Long",1,-1)*G1479</f>
        <v>14393.33433</v>
      </c>
      <c r="I1479" s="68" t="n">
        <f aca="false">Assumptions!$B$58</f>
        <v>5.35750011455817</v>
      </c>
      <c r="J1479" s="68" t="n">
        <f aca="false">INDEX(Yearly!$L$5:$L$22,MATCH(C1479,Yearly!$A$5:$A$22,0))</f>
        <v>0.502265635739828</v>
      </c>
      <c r="K1479" s="68" t="n">
        <f aca="false">G1479-I1479-J1479</f>
        <v>-18.825435750298</v>
      </c>
      <c r="L1479" s="69" t="n">
        <f aca="false">(I1479+J1479)/Assumptions!$B$8</f>
        <v>0.000258379058567438</v>
      </c>
      <c r="M1479" s="70" t="n">
        <f aca="false">F1479-L1479</f>
        <v>-0.00115837905856744</v>
      </c>
      <c r="N1479" s="71" t="n">
        <f aca="false">G1479*Assumptions!$B$7</f>
        <v>-101974.99455</v>
      </c>
      <c r="O1479" s="71" t="n">
        <f aca="false">K1479*Assumptions!$B$7</f>
        <v>-148062.052176094</v>
      </c>
      <c r="P1479" s="68" t="n">
        <f aca="false">P1478+G1479</f>
        <v>25292.008345</v>
      </c>
      <c r="Q1479" s="68" t="n">
        <f aca="false">MAX(Q1478,P1479)</f>
        <v>27106.886855</v>
      </c>
      <c r="R1479" s="68" t="n">
        <f aca="false">Q1479-P1479</f>
        <v>1814.87851</v>
      </c>
      <c r="S1479" s="68" t="n">
        <f aca="false">S1478+K1479</f>
        <v>16588.4145651431</v>
      </c>
      <c r="T1479" s="68" t="n">
        <f aca="false">MAX(T1478,S1479)</f>
        <v>18590.8055791526</v>
      </c>
      <c r="U1479" s="68" t="n">
        <f aca="false">T1479-S1479</f>
        <v>2002.39101400954</v>
      </c>
      <c r="V1479" s="70" t="n">
        <f aca="false">V1478+F1479</f>
        <v>3.43210000000001</v>
      </c>
      <c r="W1479" s="70" t="n">
        <f aca="false">MAX(W1478,V1479)</f>
        <v>3.55530000000001</v>
      </c>
      <c r="X1479" s="70" t="n">
        <f aca="false">W1479-V1479</f>
        <v>0.1232</v>
      </c>
      <c r="Y1479" s="70" t="n">
        <f aca="false">Y1478+M1479</f>
        <v>3.04832589318038</v>
      </c>
      <c r="Z1479" s="70" t="n">
        <f aca="false">MAX(Z1478,Y1479)</f>
        <v>3.17979402305453</v>
      </c>
      <c r="AA1479" s="70" t="n">
        <f aca="false">Z1479-Y1479</f>
        <v>0.131468129874156</v>
      </c>
      <c r="AB1479" s="72" t="n">
        <f aca="false">AB1478*(1+F1479)</f>
        <v>24.9592446716277</v>
      </c>
      <c r="AC1479" s="73" t="n">
        <f aca="false">MAX(AC1478,AB1479)</f>
        <v>28.2690358505315</v>
      </c>
      <c r="AD1479" s="70" t="n">
        <f aca="false">1-AB1479/AC1479</f>
        <v>0.117081855794583</v>
      </c>
      <c r="AE1479" s="73" t="n">
        <f aca="false">AE1478*(1+M1479)</f>
        <v>17.0169278634595</v>
      </c>
      <c r="AF1479" s="73" t="n">
        <f aca="false">MAX(AF1478,AE1479)</f>
        <v>19.4341750199725</v>
      </c>
      <c r="AG1479" s="70" t="n">
        <f aca="false">1-AE1479/AF1479</f>
        <v>0.12438125899498</v>
      </c>
      <c r="AH1479" s="74" t="n">
        <f aca="false">IF(R1479&gt;0,AH1478+1,0)</f>
        <v>32</v>
      </c>
      <c r="AI1479" s="74" t="n">
        <f aca="false">IF(U1479&gt;0,AI1478+1,0)</f>
        <v>32</v>
      </c>
      <c r="AJ1479" s="74" t="n">
        <f aca="false">IF(G1479&gt;0,AJ1478+1,0)</f>
        <v>0</v>
      </c>
      <c r="AK1479" s="74" t="n">
        <f aca="false">IF(G1479&lt;=0,AK1478+1,0)</f>
        <v>5</v>
      </c>
      <c r="AL1479" s="74" t="n">
        <f aca="false">IF(K1479&gt;0,AL1478+1,0)</f>
        <v>0</v>
      </c>
      <c r="AM1479" s="74" t="n">
        <f aca="false">IF(K1479&lt;=0,AM1478+1,0)</f>
        <v>5</v>
      </c>
    </row>
    <row r="1480" customFormat="false" ht="15" hidden="false" customHeight="false" outlineLevel="0" collapsed="false">
      <c r="A1480" s="61" t="n">
        <v>1479</v>
      </c>
      <c r="B1480" s="62" t="n">
        <v>44309.4270833333</v>
      </c>
      <c r="C1480" s="63" t="n">
        <f aca="false">YEAR(B1480)</f>
        <v>2021</v>
      </c>
      <c r="D1480" s="32" t="s">
        <v>276</v>
      </c>
      <c r="E1480" s="64" t="n">
        <v>14392.9</v>
      </c>
      <c r="F1480" s="65" t="n">
        <v>-0.0006</v>
      </c>
      <c r="G1480" s="66" t="n">
        <v>-8.63574</v>
      </c>
      <c r="H1480" s="67" t="n">
        <f aca="false">E1480+IF(D1480="Long",1,-1)*G1480</f>
        <v>14401.53574</v>
      </c>
      <c r="I1480" s="68" t="n">
        <f aca="false">Assumptions!$B$58</f>
        <v>5.35750011455817</v>
      </c>
      <c r="J1480" s="68" t="n">
        <f aca="false">INDEX(Yearly!$L$5:$L$22,MATCH(C1480,Yearly!$A$5:$A$22,0))</f>
        <v>0.502265635739828</v>
      </c>
      <c r="K1480" s="68" t="n">
        <f aca="false">G1480-I1480-J1480</f>
        <v>-14.495505750298</v>
      </c>
      <c r="L1480" s="69" t="n">
        <f aca="false">(I1480+J1480)/Assumptions!$B$8</f>
        <v>0.000258379058567438</v>
      </c>
      <c r="M1480" s="70" t="n">
        <f aca="false">F1480-L1480</f>
        <v>-0.000858379058567438</v>
      </c>
      <c r="N1480" s="71" t="n">
        <f aca="false">G1480*Assumptions!$B$7</f>
        <v>-67920.0951</v>
      </c>
      <c r="O1480" s="71" t="n">
        <f aca="false">K1480*Assumptions!$B$7</f>
        <v>-114007.152726094</v>
      </c>
      <c r="P1480" s="68" t="n">
        <f aca="false">P1479+G1480</f>
        <v>25283.372605</v>
      </c>
      <c r="Q1480" s="68" t="n">
        <f aca="false">MAX(Q1479,P1480)</f>
        <v>27106.886855</v>
      </c>
      <c r="R1480" s="68" t="n">
        <f aca="false">Q1480-P1480</f>
        <v>1823.51425</v>
      </c>
      <c r="S1480" s="68" t="n">
        <f aca="false">S1479+K1480</f>
        <v>16573.9190593928</v>
      </c>
      <c r="T1480" s="68" t="n">
        <f aca="false">MAX(T1479,S1480)</f>
        <v>18590.8055791526</v>
      </c>
      <c r="U1480" s="68" t="n">
        <f aca="false">T1480-S1480</f>
        <v>2016.88651975984</v>
      </c>
      <c r="V1480" s="70" t="n">
        <f aca="false">V1479+F1480</f>
        <v>3.43150000000001</v>
      </c>
      <c r="W1480" s="70" t="n">
        <f aca="false">MAX(W1479,V1480)</f>
        <v>3.55530000000001</v>
      </c>
      <c r="X1480" s="70" t="n">
        <f aca="false">W1480-V1480</f>
        <v>0.1238</v>
      </c>
      <c r="Y1480" s="70" t="n">
        <f aca="false">Y1479+M1480</f>
        <v>3.04746751412181</v>
      </c>
      <c r="Z1480" s="70" t="n">
        <f aca="false">MAX(Z1479,Y1480)</f>
        <v>3.17979402305453</v>
      </c>
      <c r="AA1480" s="70" t="n">
        <f aca="false">Z1480-Y1480</f>
        <v>0.132326508932723</v>
      </c>
      <c r="AB1480" s="72" t="n">
        <f aca="false">AB1479*(1+F1480)</f>
        <v>24.9442691248247</v>
      </c>
      <c r="AC1480" s="73" t="n">
        <f aca="false">MAX(AC1479,AB1480)</f>
        <v>28.2690358505315</v>
      </c>
      <c r="AD1480" s="70" t="n">
        <f aca="false">1-AB1480/AC1480</f>
        <v>0.117611606681107</v>
      </c>
      <c r="AE1480" s="73" t="n">
        <f aca="false">AE1479*(1+M1480)</f>
        <v>17.0023208889404</v>
      </c>
      <c r="AF1480" s="73" t="n">
        <f aca="false">MAX(AF1479,AE1480)</f>
        <v>19.4341750199725</v>
      </c>
      <c r="AG1480" s="70" t="n">
        <f aca="false">1-AE1480/AF1480</f>
        <v>0.125132871785548</v>
      </c>
      <c r="AH1480" s="74" t="n">
        <f aca="false">IF(R1480&gt;0,AH1479+1,0)</f>
        <v>33</v>
      </c>
      <c r="AI1480" s="74" t="n">
        <f aca="false">IF(U1480&gt;0,AI1479+1,0)</f>
        <v>33</v>
      </c>
      <c r="AJ1480" s="74" t="n">
        <f aca="false">IF(G1480&gt;0,AJ1479+1,0)</f>
        <v>0</v>
      </c>
      <c r="AK1480" s="74" t="n">
        <f aca="false">IF(G1480&lt;=0,AK1479+1,0)</f>
        <v>6</v>
      </c>
      <c r="AL1480" s="74" t="n">
        <f aca="false">IF(K1480&gt;0,AL1479+1,0)</f>
        <v>0</v>
      </c>
      <c r="AM1480" s="74" t="n">
        <f aca="false">IF(K1480&lt;=0,AM1479+1,0)</f>
        <v>6</v>
      </c>
    </row>
    <row r="1481" customFormat="false" ht="15" hidden="false" customHeight="false" outlineLevel="0" collapsed="false">
      <c r="A1481" s="61" t="n">
        <v>1480</v>
      </c>
      <c r="B1481" s="62" t="n">
        <v>44309.4479166667</v>
      </c>
      <c r="C1481" s="63" t="n">
        <f aca="false">YEAR(B1481)</f>
        <v>2021</v>
      </c>
      <c r="D1481" s="32" t="s">
        <v>277</v>
      </c>
      <c r="E1481" s="64" t="n">
        <v>14400.9</v>
      </c>
      <c r="F1481" s="65" t="n">
        <v>-0.0003</v>
      </c>
      <c r="G1481" s="66" t="n">
        <v>-4.32027</v>
      </c>
      <c r="H1481" s="67" t="n">
        <f aca="false">E1481+IF(D1481="Long",1,-1)*G1481</f>
        <v>14396.57973</v>
      </c>
      <c r="I1481" s="68" t="n">
        <f aca="false">Assumptions!$B$58</f>
        <v>5.35750011455817</v>
      </c>
      <c r="J1481" s="68" t="n">
        <f aca="false">INDEX(Yearly!$L$5:$L$22,MATCH(C1481,Yearly!$A$5:$A$22,0))</f>
        <v>0.502265635739828</v>
      </c>
      <c r="K1481" s="68" t="n">
        <f aca="false">G1481-I1481-J1481</f>
        <v>-10.180035750298</v>
      </c>
      <c r="L1481" s="69" t="n">
        <f aca="false">(I1481+J1481)/Assumptions!$B$8</f>
        <v>0.000258379058567438</v>
      </c>
      <c r="M1481" s="70" t="n">
        <f aca="false">F1481-L1481</f>
        <v>-0.000558379058567438</v>
      </c>
      <c r="N1481" s="71" t="n">
        <f aca="false">G1481*Assumptions!$B$7</f>
        <v>-33978.92355</v>
      </c>
      <c r="O1481" s="71" t="n">
        <f aca="false">K1481*Assumptions!$B$7</f>
        <v>-80065.9811760937</v>
      </c>
      <c r="P1481" s="68" t="n">
        <f aca="false">P1480+G1481</f>
        <v>25279.052335</v>
      </c>
      <c r="Q1481" s="68" t="n">
        <f aca="false">MAX(Q1480,P1481)</f>
        <v>27106.886855</v>
      </c>
      <c r="R1481" s="68" t="n">
        <f aca="false">Q1481-P1481</f>
        <v>1827.83452</v>
      </c>
      <c r="S1481" s="68" t="n">
        <f aca="false">S1480+K1481</f>
        <v>16563.7390236425</v>
      </c>
      <c r="T1481" s="68" t="n">
        <f aca="false">MAX(T1480,S1481)</f>
        <v>18590.8055791526</v>
      </c>
      <c r="U1481" s="68" t="n">
        <f aca="false">T1481-S1481</f>
        <v>2027.06655551014</v>
      </c>
      <c r="V1481" s="70" t="n">
        <f aca="false">V1480+F1481</f>
        <v>3.43120000000001</v>
      </c>
      <c r="W1481" s="70" t="n">
        <f aca="false">MAX(W1480,V1481)</f>
        <v>3.55530000000001</v>
      </c>
      <c r="X1481" s="70" t="n">
        <f aca="false">W1481-V1481</f>
        <v>0.1241</v>
      </c>
      <c r="Y1481" s="70" t="n">
        <f aca="false">Y1480+M1481</f>
        <v>3.04690913506324</v>
      </c>
      <c r="Z1481" s="70" t="n">
        <f aca="false">MAX(Z1480,Y1481)</f>
        <v>3.17979402305453</v>
      </c>
      <c r="AA1481" s="70" t="n">
        <f aca="false">Z1481-Y1481</f>
        <v>0.132884887991291</v>
      </c>
      <c r="AB1481" s="72" t="n">
        <f aca="false">AB1480*(1+F1481)</f>
        <v>24.9367858440873</v>
      </c>
      <c r="AC1481" s="73" t="n">
        <f aca="false">MAX(AC1480,AB1481)</f>
        <v>28.2690358505315</v>
      </c>
      <c r="AD1481" s="70" t="n">
        <f aca="false">1-AB1481/AC1481</f>
        <v>0.117876323199102</v>
      </c>
      <c r="AE1481" s="73" t="n">
        <f aca="false">AE1480*(1+M1481)</f>
        <v>16.992827149009</v>
      </c>
      <c r="AF1481" s="73" t="n">
        <f aca="false">MAX(AF1480,AE1481)</f>
        <v>19.4341750199725</v>
      </c>
      <c r="AG1481" s="70" t="n">
        <f aca="false">1-AE1481/AF1481</f>
        <v>0.125621379268972</v>
      </c>
      <c r="AH1481" s="74" t="n">
        <f aca="false">IF(R1481&gt;0,AH1480+1,0)</f>
        <v>34</v>
      </c>
      <c r="AI1481" s="74" t="n">
        <f aca="false">IF(U1481&gt;0,AI1480+1,0)</f>
        <v>34</v>
      </c>
      <c r="AJ1481" s="74" t="n">
        <f aca="false">IF(G1481&gt;0,AJ1480+1,0)</f>
        <v>0</v>
      </c>
      <c r="AK1481" s="74" t="n">
        <f aca="false">IF(G1481&lt;=0,AK1480+1,0)</f>
        <v>7</v>
      </c>
      <c r="AL1481" s="74" t="n">
        <f aca="false">IF(K1481&gt;0,AL1480+1,0)</f>
        <v>0</v>
      </c>
      <c r="AM1481" s="74" t="n">
        <f aca="false">IF(K1481&lt;=0,AM1480+1,0)</f>
        <v>7</v>
      </c>
    </row>
    <row r="1482" customFormat="false" ht="15" hidden="false" customHeight="false" outlineLevel="0" collapsed="false">
      <c r="A1482" s="61" t="n">
        <v>1481</v>
      </c>
      <c r="B1482" s="62" t="n">
        <v>44309.5520833333</v>
      </c>
      <c r="C1482" s="63" t="n">
        <f aca="false">YEAR(B1482)</f>
        <v>2021</v>
      </c>
      <c r="D1482" s="32" t="s">
        <v>276</v>
      </c>
      <c r="E1482" s="64" t="n">
        <v>14396.7</v>
      </c>
      <c r="F1482" s="65" t="n">
        <v>-0.008</v>
      </c>
      <c r="G1482" s="66" t="n">
        <v>-115.1736</v>
      </c>
      <c r="H1482" s="67" t="n">
        <f aca="false">E1482+IF(D1482="Long",1,-1)*G1482</f>
        <v>14511.8736</v>
      </c>
      <c r="I1482" s="68" t="n">
        <f aca="false">Assumptions!$B$58</f>
        <v>5.35750011455817</v>
      </c>
      <c r="J1482" s="68" t="n">
        <f aca="false">INDEX(Yearly!$L$5:$L$22,MATCH(C1482,Yearly!$A$5:$A$22,0))</f>
        <v>0.502265635739828</v>
      </c>
      <c r="K1482" s="68" t="n">
        <f aca="false">G1482-I1482-J1482</f>
        <v>-121.033365750298</v>
      </c>
      <c r="L1482" s="69" t="n">
        <f aca="false">(I1482+J1482)/Assumptions!$B$8</f>
        <v>0.000258379058567438</v>
      </c>
      <c r="M1482" s="70" t="n">
        <f aca="false">F1482-L1482</f>
        <v>-0.00825837905856744</v>
      </c>
      <c r="N1482" s="71" t="n">
        <f aca="false">G1482*Assumptions!$B$7</f>
        <v>-905840.364</v>
      </c>
      <c r="O1482" s="71" t="n">
        <f aca="false">K1482*Assumptions!$B$7</f>
        <v>-951927.421626094</v>
      </c>
      <c r="P1482" s="68" t="n">
        <f aca="false">P1481+G1482</f>
        <v>25163.878735</v>
      </c>
      <c r="Q1482" s="68" t="n">
        <f aca="false">MAX(Q1481,P1482)</f>
        <v>27106.886855</v>
      </c>
      <c r="R1482" s="68" t="n">
        <f aca="false">Q1482-P1482</f>
        <v>1943.00812</v>
      </c>
      <c r="S1482" s="68" t="n">
        <f aca="false">S1481+K1482</f>
        <v>16442.7056578922</v>
      </c>
      <c r="T1482" s="68" t="n">
        <f aca="false">MAX(T1481,S1482)</f>
        <v>18590.8055791526</v>
      </c>
      <c r="U1482" s="68" t="n">
        <f aca="false">T1482-S1482</f>
        <v>2148.09992126044</v>
      </c>
      <c r="V1482" s="70" t="n">
        <f aca="false">V1481+F1482</f>
        <v>3.42320000000001</v>
      </c>
      <c r="W1482" s="70" t="n">
        <f aca="false">MAX(W1481,V1482)</f>
        <v>3.55530000000001</v>
      </c>
      <c r="X1482" s="70" t="n">
        <f aca="false">W1482-V1482</f>
        <v>0.1321</v>
      </c>
      <c r="Y1482" s="70" t="n">
        <f aca="false">Y1481+M1482</f>
        <v>3.03865075600468</v>
      </c>
      <c r="Z1482" s="70" t="n">
        <f aca="false">MAX(Z1481,Y1482)</f>
        <v>3.17979402305453</v>
      </c>
      <c r="AA1482" s="70" t="n">
        <f aca="false">Z1482-Y1482</f>
        <v>0.141143267049858</v>
      </c>
      <c r="AB1482" s="72" t="n">
        <f aca="false">AB1481*(1+F1482)</f>
        <v>24.7372915573346</v>
      </c>
      <c r="AC1482" s="73" t="n">
        <f aca="false">MAX(AC1481,AB1482)</f>
        <v>28.2690358505315</v>
      </c>
      <c r="AD1482" s="70" t="n">
        <f aca="false">1-AB1482/AC1482</f>
        <v>0.124933312613509</v>
      </c>
      <c r="AE1482" s="73" t="n">
        <f aca="false">AE1481*(1+M1482)</f>
        <v>16.8524939411357</v>
      </c>
      <c r="AF1482" s="73" t="n">
        <f aca="false">MAX(AF1481,AE1482)</f>
        <v>19.4341750199725</v>
      </c>
      <c r="AG1482" s="70" t="n">
        <f aca="false">1-AE1482/AF1482</f>
        <v>0.132842329359676</v>
      </c>
      <c r="AH1482" s="74" t="n">
        <f aca="false">IF(R1482&gt;0,AH1481+1,0)</f>
        <v>35</v>
      </c>
      <c r="AI1482" s="74" t="n">
        <f aca="false">IF(U1482&gt;0,AI1481+1,0)</f>
        <v>35</v>
      </c>
      <c r="AJ1482" s="74" t="n">
        <f aca="false">IF(G1482&gt;0,AJ1481+1,0)</f>
        <v>0</v>
      </c>
      <c r="AK1482" s="74" t="n">
        <f aca="false">IF(G1482&lt;=0,AK1481+1,0)</f>
        <v>8</v>
      </c>
      <c r="AL1482" s="74" t="n">
        <f aca="false">IF(K1482&gt;0,AL1481+1,0)</f>
        <v>0</v>
      </c>
      <c r="AM1482" s="74" t="n">
        <f aca="false">IF(K1482&lt;=0,AM1481+1,0)</f>
        <v>8</v>
      </c>
    </row>
    <row r="1483" customFormat="false" ht="15" hidden="false" customHeight="false" outlineLevel="0" collapsed="false">
      <c r="A1483" s="61" t="n">
        <v>1482</v>
      </c>
      <c r="B1483" s="62" t="n">
        <v>44312.40625</v>
      </c>
      <c r="C1483" s="63" t="n">
        <f aca="false">YEAR(B1483)</f>
        <v>2021</v>
      </c>
      <c r="D1483" s="32" t="s">
        <v>277</v>
      </c>
      <c r="E1483" s="64" t="n">
        <v>14512.2</v>
      </c>
      <c r="F1483" s="65" t="n">
        <v>0.013</v>
      </c>
      <c r="G1483" s="66" t="n">
        <v>188.6586</v>
      </c>
      <c r="H1483" s="67" t="n">
        <f aca="false">E1483+IF(D1483="Long",1,-1)*G1483</f>
        <v>14700.8586</v>
      </c>
      <c r="I1483" s="68" t="n">
        <f aca="false">Assumptions!$B$58</f>
        <v>5.35750011455817</v>
      </c>
      <c r="J1483" s="68" t="n">
        <f aca="false">INDEX(Yearly!$L$5:$L$22,MATCH(C1483,Yearly!$A$5:$A$22,0))</f>
        <v>0.502265635739828</v>
      </c>
      <c r="K1483" s="68" t="n">
        <f aca="false">G1483-I1483-J1483</f>
        <v>182.798834249702</v>
      </c>
      <c r="L1483" s="69" t="n">
        <f aca="false">(I1483+J1483)/Assumptions!$B$8</f>
        <v>0.000258379058567438</v>
      </c>
      <c r="M1483" s="70" t="n">
        <f aca="false">F1483-L1483</f>
        <v>0.0127416209414326</v>
      </c>
      <c r="N1483" s="71" t="n">
        <f aca="false">G1483*Assumptions!$B$7</f>
        <v>1483799.889</v>
      </c>
      <c r="O1483" s="71" t="n">
        <f aca="false">K1483*Assumptions!$B$7</f>
        <v>1437712.83137391</v>
      </c>
      <c r="P1483" s="68" t="n">
        <f aca="false">P1482+G1483</f>
        <v>25352.537335</v>
      </c>
      <c r="Q1483" s="68" t="n">
        <f aca="false">MAX(Q1482,P1483)</f>
        <v>27106.886855</v>
      </c>
      <c r="R1483" s="68" t="n">
        <f aca="false">Q1483-P1483</f>
        <v>1754.34952</v>
      </c>
      <c r="S1483" s="68" t="n">
        <f aca="false">S1482+K1483</f>
        <v>16625.5044921419</v>
      </c>
      <c r="T1483" s="68" t="n">
        <f aca="false">MAX(T1482,S1483)</f>
        <v>18590.8055791526</v>
      </c>
      <c r="U1483" s="68" t="n">
        <f aca="false">T1483-S1483</f>
        <v>1965.30108701074</v>
      </c>
      <c r="V1483" s="70" t="n">
        <f aca="false">V1482+F1483</f>
        <v>3.43620000000001</v>
      </c>
      <c r="W1483" s="70" t="n">
        <f aca="false">MAX(W1482,V1483)</f>
        <v>3.55530000000001</v>
      </c>
      <c r="X1483" s="70" t="n">
        <f aca="false">W1483-V1483</f>
        <v>0.1191</v>
      </c>
      <c r="Y1483" s="70" t="n">
        <f aca="false">Y1482+M1483</f>
        <v>3.05139237694611</v>
      </c>
      <c r="Z1483" s="70" t="n">
        <f aca="false">MAX(Z1482,Y1483)</f>
        <v>3.17979402305453</v>
      </c>
      <c r="AA1483" s="70" t="n">
        <f aca="false">Z1483-Y1483</f>
        <v>0.128401646108426</v>
      </c>
      <c r="AB1483" s="72" t="n">
        <f aca="false">AB1482*(1+F1483)</f>
        <v>25.0588763475799</v>
      </c>
      <c r="AC1483" s="73" t="n">
        <f aca="false">MAX(AC1482,AB1483)</f>
        <v>28.2690358505315</v>
      </c>
      <c r="AD1483" s="70" t="n">
        <f aca="false">1-AB1483/AC1483</f>
        <v>0.113557445677485</v>
      </c>
      <c r="AE1483" s="73" t="n">
        <f aca="false">AE1482*(1+M1483)</f>
        <v>17.0672220308515</v>
      </c>
      <c r="AF1483" s="73" t="n">
        <f aca="false">MAX(AF1482,AE1483)</f>
        <v>19.4341750199725</v>
      </c>
      <c r="AG1483" s="70" t="n">
        <f aca="false">1-AE1483/AF1483</f>
        <v>0.121793335023921</v>
      </c>
      <c r="AH1483" s="74" t="n">
        <f aca="false">IF(R1483&gt;0,AH1482+1,0)</f>
        <v>36</v>
      </c>
      <c r="AI1483" s="74" t="n">
        <f aca="false">IF(U1483&gt;0,AI1482+1,0)</f>
        <v>36</v>
      </c>
      <c r="AJ1483" s="74" t="n">
        <f aca="false">IF(G1483&gt;0,AJ1482+1,0)</f>
        <v>1</v>
      </c>
      <c r="AK1483" s="74" t="n">
        <f aca="false">IF(G1483&lt;=0,AK1482+1,0)</f>
        <v>0</v>
      </c>
      <c r="AL1483" s="74" t="n">
        <f aca="false">IF(K1483&gt;0,AL1482+1,0)</f>
        <v>1</v>
      </c>
      <c r="AM1483" s="74" t="n">
        <f aca="false">IF(K1483&lt;=0,AM1482+1,0)</f>
        <v>0</v>
      </c>
    </row>
    <row r="1484" customFormat="false" ht="15" hidden="false" customHeight="false" outlineLevel="0" collapsed="false">
      <c r="A1484" s="61" t="n">
        <v>1483</v>
      </c>
      <c r="B1484" s="62" t="n">
        <v>44316.59375</v>
      </c>
      <c r="C1484" s="63" t="n">
        <f aca="false">YEAR(B1484)</f>
        <v>2021</v>
      </c>
      <c r="D1484" s="32" t="s">
        <v>276</v>
      </c>
      <c r="E1484" s="64" t="n">
        <v>14700.35</v>
      </c>
      <c r="F1484" s="65" t="n">
        <v>0.001</v>
      </c>
      <c r="G1484" s="66" t="n">
        <v>14.70035</v>
      </c>
      <c r="H1484" s="67" t="n">
        <f aca="false">E1484+IF(D1484="Long",1,-1)*G1484</f>
        <v>14685.64965</v>
      </c>
      <c r="I1484" s="68" t="n">
        <f aca="false">Assumptions!$B$58</f>
        <v>5.35750011455817</v>
      </c>
      <c r="J1484" s="68" t="n">
        <f aca="false">INDEX(Yearly!$L$5:$L$22,MATCH(C1484,Yearly!$A$5:$A$22,0))</f>
        <v>0.502265635739828</v>
      </c>
      <c r="K1484" s="68" t="n">
        <f aca="false">G1484-I1484-J1484</f>
        <v>8.84058424970201</v>
      </c>
      <c r="L1484" s="69" t="n">
        <f aca="false">(I1484+J1484)/Assumptions!$B$8</f>
        <v>0.000258379058567438</v>
      </c>
      <c r="M1484" s="70" t="n">
        <f aca="false">F1484-L1484</f>
        <v>0.000741620941432562</v>
      </c>
      <c r="N1484" s="71" t="n">
        <f aca="false">G1484*Assumptions!$B$7</f>
        <v>115618.25275</v>
      </c>
      <c r="O1484" s="71" t="n">
        <f aca="false">K1484*Assumptions!$B$7</f>
        <v>69531.1951239063</v>
      </c>
      <c r="P1484" s="68" t="n">
        <f aca="false">P1483+G1484</f>
        <v>25367.237685</v>
      </c>
      <c r="Q1484" s="68" t="n">
        <f aca="false">MAX(Q1483,P1484)</f>
        <v>27106.886855</v>
      </c>
      <c r="R1484" s="68" t="n">
        <f aca="false">Q1484-P1484</f>
        <v>1739.64917</v>
      </c>
      <c r="S1484" s="68" t="n">
        <f aca="false">S1483+K1484</f>
        <v>16634.3450763916</v>
      </c>
      <c r="T1484" s="68" t="n">
        <f aca="false">MAX(T1483,S1484)</f>
        <v>18590.8055791526</v>
      </c>
      <c r="U1484" s="68" t="n">
        <f aca="false">T1484-S1484</f>
        <v>1956.46050276103</v>
      </c>
      <c r="V1484" s="70" t="n">
        <f aca="false">V1483+F1484</f>
        <v>3.43720000000001</v>
      </c>
      <c r="W1484" s="70" t="n">
        <f aca="false">MAX(W1483,V1484)</f>
        <v>3.55530000000001</v>
      </c>
      <c r="X1484" s="70" t="n">
        <f aca="false">W1484-V1484</f>
        <v>0.1181</v>
      </c>
      <c r="Y1484" s="70" t="n">
        <f aca="false">Y1483+M1484</f>
        <v>3.05213399788754</v>
      </c>
      <c r="Z1484" s="70" t="n">
        <f aca="false">MAX(Z1483,Y1484)</f>
        <v>3.17979402305453</v>
      </c>
      <c r="AA1484" s="70" t="n">
        <f aca="false">Z1484-Y1484</f>
        <v>0.127660025166993</v>
      </c>
      <c r="AB1484" s="72" t="n">
        <f aca="false">AB1483*(1+F1484)</f>
        <v>25.0839352239275</v>
      </c>
      <c r="AC1484" s="73" t="n">
        <f aca="false">MAX(AC1483,AB1484)</f>
        <v>28.2690358505315</v>
      </c>
      <c r="AD1484" s="70" t="n">
        <f aca="false">1-AB1484/AC1484</f>
        <v>0.112671003123163</v>
      </c>
      <c r="AE1484" s="73" t="n">
        <f aca="false">AE1483*(1+M1484)</f>
        <v>17.0798794401216</v>
      </c>
      <c r="AF1484" s="73" t="n">
        <f aca="false">MAX(AF1483,AE1484)</f>
        <v>19.4341750199725</v>
      </c>
      <c r="AG1484" s="70" t="n">
        <f aca="false">1-AE1484/AF1484</f>
        <v>0.121142038570269</v>
      </c>
      <c r="AH1484" s="74" t="n">
        <f aca="false">IF(R1484&gt;0,AH1483+1,0)</f>
        <v>37</v>
      </c>
      <c r="AI1484" s="74" t="n">
        <f aca="false">IF(U1484&gt;0,AI1483+1,0)</f>
        <v>37</v>
      </c>
      <c r="AJ1484" s="74" t="n">
        <f aca="false">IF(G1484&gt;0,AJ1483+1,0)</f>
        <v>2</v>
      </c>
      <c r="AK1484" s="74" t="n">
        <f aca="false">IF(G1484&lt;=0,AK1483+1,0)</f>
        <v>0</v>
      </c>
      <c r="AL1484" s="74" t="n">
        <f aca="false">IF(K1484&gt;0,AL1483+1,0)</f>
        <v>2</v>
      </c>
      <c r="AM1484" s="74" t="n">
        <f aca="false">IF(K1484&lt;=0,AM1483+1,0)</f>
        <v>0</v>
      </c>
    </row>
    <row r="1485" customFormat="false" ht="15" hidden="false" customHeight="false" outlineLevel="0" collapsed="false">
      <c r="A1485" s="61" t="n">
        <v>1484</v>
      </c>
      <c r="B1485" s="62" t="n">
        <v>44320.46875</v>
      </c>
      <c r="C1485" s="63" t="n">
        <f aca="false">YEAR(B1485)</f>
        <v>2021</v>
      </c>
      <c r="D1485" s="32" t="s">
        <v>277</v>
      </c>
      <c r="E1485" s="64" t="n">
        <v>14686.25</v>
      </c>
      <c r="F1485" s="65" t="n">
        <v>-0.0074</v>
      </c>
      <c r="G1485" s="66" t="n">
        <v>-108.67825</v>
      </c>
      <c r="H1485" s="67" t="n">
        <f aca="false">E1485+IF(D1485="Long",1,-1)*G1485</f>
        <v>14577.57175</v>
      </c>
      <c r="I1485" s="68" t="n">
        <f aca="false">Assumptions!$B$58</f>
        <v>5.35750011455817</v>
      </c>
      <c r="J1485" s="68" t="n">
        <f aca="false">INDEX(Yearly!$L$5:$L$22,MATCH(C1485,Yearly!$A$5:$A$22,0))</f>
        <v>0.502265635739828</v>
      </c>
      <c r="K1485" s="68" t="n">
        <f aca="false">G1485-I1485-J1485</f>
        <v>-114.538015750298</v>
      </c>
      <c r="L1485" s="69" t="n">
        <f aca="false">(I1485+J1485)/Assumptions!$B$8</f>
        <v>0.000258379058567438</v>
      </c>
      <c r="M1485" s="70" t="n">
        <f aca="false">F1485-L1485</f>
        <v>-0.00765837905856744</v>
      </c>
      <c r="N1485" s="71" t="n">
        <f aca="false">G1485*Assumptions!$B$7</f>
        <v>-854754.43625</v>
      </c>
      <c r="O1485" s="71" t="n">
        <f aca="false">K1485*Assumptions!$B$7</f>
        <v>-900841.493876094</v>
      </c>
      <c r="P1485" s="68" t="n">
        <f aca="false">P1484+G1485</f>
        <v>25258.559435</v>
      </c>
      <c r="Q1485" s="68" t="n">
        <f aca="false">MAX(Q1484,P1485)</f>
        <v>27106.886855</v>
      </c>
      <c r="R1485" s="68" t="n">
        <f aca="false">Q1485-P1485</f>
        <v>1848.32742</v>
      </c>
      <c r="S1485" s="68" t="n">
        <f aca="false">S1484+K1485</f>
        <v>16519.8070606413</v>
      </c>
      <c r="T1485" s="68" t="n">
        <f aca="false">MAX(T1484,S1485)</f>
        <v>18590.8055791526</v>
      </c>
      <c r="U1485" s="68" t="n">
        <f aca="false">T1485-S1485</f>
        <v>2070.99851851133</v>
      </c>
      <c r="V1485" s="70" t="n">
        <f aca="false">V1484+F1485</f>
        <v>3.42980000000001</v>
      </c>
      <c r="W1485" s="70" t="n">
        <f aca="false">MAX(W1484,V1485)</f>
        <v>3.55530000000001</v>
      </c>
      <c r="X1485" s="70" t="n">
        <f aca="false">W1485-V1485</f>
        <v>0.1255</v>
      </c>
      <c r="Y1485" s="70" t="n">
        <f aca="false">Y1484+M1485</f>
        <v>3.04447561882897</v>
      </c>
      <c r="Z1485" s="70" t="n">
        <f aca="false">MAX(Z1484,Y1485)</f>
        <v>3.17979402305453</v>
      </c>
      <c r="AA1485" s="70" t="n">
        <f aca="false">Z1485-Y1485</f>
        <v>0.13531840422556</v>
      </c>
      <c r="AB1485" s="72" t="n">
        <f aca="false">AB1484*(1+F1485)</f>
        <v>24.8983141032704</v>
      </c>
      <c r="AC1485" s="73" t="n">
        <f aca="false">MAX(AC1484,AB1485)</f>
        <v>28.2690358505315</v>
      </c>
      <c r="AD1485" s="70" t="n">
        <f aca="false">1-AB1485/AC1485</f>
        <v>0.119237237700051</v>
      </c>
      <c r="AE1485" s="73" t="n">
        <f aca="false">AE1484*(1+M1485)</f>
        <v>16.9490752490945</v>
      </c>
      <c r="AF1485" s="73" t="n">
        <f aca="false">MAX(AF1484,AE1485)</f>
        <v>19.4341750199725</v>
      </c>
      <c r="AG1485" s="70" t="n">
        <f aca="false">1-AE1485/AF1485</f>
        <v>0.127872665977538</v>
      </c>
      <c r="AH1485" s="74" t="n">
        <f aca="false">IF(R1485&gt;0,AH1484+1,0)</f>
        <v>38</v>
      </c>
      <c r="AI1485" s="74" t="n">
        <f aca="false">IF(U1485&gt;0,AI1484+1,0)</f>
        <v>38</v>
      </c>
      <c r="AJ1485" s="74" t="n">
        <f aca="false">IF(G1485&gt;0,AJ1484+1,0)</f>
        <v>0</v>
      </c>
      <c r="AK1485" s="74" t="n">
        <f aca="false">IF(G1485&lt;=0,AK1484+1,0)</f>
        <v>1</v>
      </c>
      <c r="AL1485" s="74" t="n">
        <f aca="false">IF(K1485&gt;0,AL1484+1,0)</f>
        <v>0</v>
      </c>
      <c r="AM1485" s="74" t="n">
        <f aca="false">IF(K1485&lt;=0,AM1484+1,0)</f>
        <v>1</v>
      </c>
    </row>
    <row r="1486" customFormat="false" ht="15" hidden="false" customHeight="false" outlineLevel="0" collapsed="false">
      <c r="A1486" s="61" t="n">
        <v>1485</v>
      </c>
      <c r="B1486" s="62" t="n">
        <v>44320.5520833333</v>
      </c>
      <c r="C1486" s="63" t="n">
        <f aca="false">YEAR(B1486)</f>
        <v>2021</v>
      </c>
      <c r="D1486" s="32" t="s">
        <v>276</v>
      </c>
      <c r="E1486" s="64" t="n">
        <v>14578.1</v>
      </c>
      <c r="F1486" s="65" t="n">
        <v>-0.0068</v>
      </c>
      <c r="G1486" s="66" t="n">
        <v>-99.13108</v>
      </c>
      <c r="H1486" s="67" t="n">
        <f aca="false">E1486+IF(D1486="Long",1,-1)*G1486</f>
        <v>14677.23108</v>
      </c>
      <c r="I1486" s="68" t="n">
        <f aca="false">Assumptions!$B$58</f>
        <v>5.35750011455817</v>
      </c>
      <c r="J1486" s="68" t="n">
        <f aca="false">INDEX(Yearly!$L$5:$L$22,MATCH(C1486,Yearly!$A$5:$A$22,0))</f>
        <v>0.502265635739828</v>
      </c>
      <c r="K1486" s="68" t="n">
        <f aca="false">G1486-I1486-J1486</f>
        <v>-104.990845750298</v>
      </c>
      <c r="L1486" s="69" t="n">
        <f aca="false">(I1486+J1486)/Assumptions!$B$8</f>
        <v>0.000258379058567438</v>
      </c>
      <c r="M1486" s="70" t="n">
        <f aca="false">F1486-L1486</f>
        <v>-0.00705837905856744</v>
      </c>
      <c r="N1486" s="71" t="n">
        <f aca="false">G1486*Assumptions!$B$7</f>
        <v>-779665.9442</v>
      </c>
      <c r="O1486" s="71" t="n">
        <f aca="false">K1486*Assumptions!$B$7</f>
        <v>-825753.001826094</v>
      </c>
      <c r="P1486" s="68" t="n">
        <f aca="false">P1485+G1486</f>
        <v>25159.428355</v>
      </c>
      <c r="Q1486" s="68" t="n">
        <f aca="false">MAX(Q1485,P1486)</f>
        <v>27106.886855</v>
      </c>
      <c r="R1486" s="68" t="n">
        <f aca="false">Q1486-P1486</f>
        <v>1947.4585</v>
      </c>
      <c r="S1486" s="68" t="n">
        <f aca="false">S1485+K1486</f>
        <v>16414.816214891</v>
      </c>
      <c r="T1486" s="68" t="n">
        <f aca="false">MAX(T1485,S1486)</f>
        <v>18590.8055791526</v>
      </c>
      <c r="U1486" s="68" t="n">
        <f aca="false">T1486-S1486</f>
        <v>2175.98936426163</v>
      </c>
      <c r="V1486" s="70" t="n">
        <f aca="false">V1485+F1486</f>
        <v>3.42300000000001</v>
      </c>
      <c r="W1486" s="70" t="n">
        <f aca="false">MAX(W1485,V1486)</f>
        <v>3.55530000000001</v>
      </c>
      <c r="X1486" s="70" t="n">
        <f aca="false">W1486-V1486</f>
        <v>0.1323</v>
      </c>
      <c r="Y1486" s="70" t="n">
        <f aca="false">Y1485+M1486</f>
        <v>3.03741723977041</v>
      </c>
      <c r="Z1486" s="70" t="n">
        <f aca="false">MAX(Z1485,Y1486)</f>
        <v>3.17979402305453</v>
      </c>
      <c r="AA1486" s="70" t="n">
        <f aca="false">Z1486-Y1486</f>
        <v>0.142376783284128</v>
      </c>
      <c r="AB1486" s="72" t="n">
        <f aca="false">AB1485*(1+F1486)</f>
        <v>24.7290055673682</v>
      </c>
      <c r="AC1486" s="73" t="n">
        <f aca="false">MAX(AC1485,AB1486)</f>
        <v>28.2690358505315</v>
      </c>
      <c r="AD1486" s="70" t="n">
        <f aca="false">1-AB1486/AC1486</f>
        <v>0.125226424483691</v>
      </c>
      <c r="AE1486" s="73" t="n">
        <f aca="false">AE1485*(1+M1486)</f>
        <v>16.8294422512943</v>
      </c>
      <c r="AF1486" s="73" t="n">
        <f aca="false">MAX(AF1485,AE1486)</f>
        <v>19.4341750199725</v>
      </c>
      <c r="AG1486" s="70" t="n">
        <f aca="false">1-AE1486/AF1486</f>
        <v>0.134028471288406</v>
      </c>
      <c r="AH1486" s="74" t="n">
        <f aca="false">IF(R1486&gt;0,AH1485+1,0)</f>
        <v>39</v>
      </c>
      <c r="AI1486" s="74" t="n">
        <f aca="false">IF(U1486&gt;0,AI1485+1,0)</f>
        <v>39</v>
      </c>
      <c r="AJ1486" s="74" t="n">
        <f aca="false">IF(G1486&gt;0,AJ1485+1,0)</f>
        <v>0</v>
      </c>
      <c r="AK1486" s="74" t="n">
        <f aca="false">IF(G1486&lt;=0,AK1485+1,0)</f>
        <v>2</v>
      </c>
      <c r="AL1486" s="74" t="n">
        <f aca="false">IF(K1486&gt;0,AL1485+1,0)</f>
        <v>0</v>
      </c>
      <c r="AM1486" s="74" t="n">
        <f aca="false">IF(K1486&lt;=0,AM1485+1,0)</f>
        <v>2</v>
      </c>
    </row>
    <row r="1487" customFormat="false" ht="15" hidden="false" customHeight="false" outlineLevel="0" collapsed="false">
      <c r="A1487" s="61" t="n">
        <v>1486</v>
      </c>
      <c r="B1487" s="62" t="n">
        <v>44322.40625</v>
      </c>
      <c r="C1487" s="63" t="n">
        <f aca="false">YEAR(B1487)</f>
        <v>2021</v>
      </c>
      <c r="D1487" s="32" t="s">
        <v>277</v>
      </c>
      <c r="E1487" s="64" t="n">
        <v>14677.65</v>
      </c>
      <c r="F1487" s="65" t="n">
        <v>0.01</v>
      </c>
      <c r="G1487" s="66" t="n">
        <v>146.7765</v>
      </c>
      <c r="H1487" s="67" t="n">
        <f aca="false">E1487+IF(D1487="Long",1,-1)*G1487</f>
        <v>14824.4265</v>
      </c>
      <c r="I1487" s="68" t="n">
        <f aca="false">Assumptions!$B$58</f>
        <v>5.35750011455817</v>
      </c>
      <c r="J1487" s="68" t="n">
        <f aca="false">INDEX(Yearly!$L$5:$L$22,MATCH(C1487,Yearly!$A$5:$A$22,0))</f>
        <v>0.502265635739828</v>
      </c>
      <c r="K1487" s="68" t="n">
        <f aca="false">G1487-I1487-J1487</f>
        <v>140.916734249702</v>
      </c>
      <c r="L1487" s="69" t="n">
        <f aca="false">(I1487+J1487)/Assumptions!$B$8</f>
        <v>0.000258379058567438</v>
      </c>
      <c r="M1487" s="70" t="n">
        <f aca="false">F1487-L1487</f>
        <v>0.00974162094143256</v>
      </c>
      <c r="N1487" s="71" t="n">
        <f aca="false">G1487*Assumptions!$B$7</f>
        <v>1154397.1725</v>
      </c>
      <c r="O1487" s="71" t="n">
        <f aca="false">K1487*Assumptions!$B$7</f>
        <v>1108310.11487391</v>
      </c>
      <c r="P1487" s="68" t="n">
        <f aca="false">P1486+G1487</f>
        <v>25306.204855</v>
      </c>
      <c r="Q1487" s="68" t="n">
        <f aca="false">MAX(Q1486,P1487)</f>
        <v>27106.886855</v>
      </c>
      <c r="R1487" s="68" t="n">
        <f aca="false">Q1487-P1487</f>
        <v>1800.682</v>
      </c>
      <c r="S1487" s="68" t="n">
        <f aca="false">S1486+K1487</f>
        <v>16555.7329491407</v>
      </c>
      <c r="T1487" s="68" t="n">
        <f aca="false">MAX(T1486,S1487)</f>
        <v>18590.8055791526</v>
      </c>
      <c r="U1487" s="68" t="n">
        <f aca="false">T1487-S1487</f>
        <v>2035.07263001193</v>
      </c>
      <c r="V1487" s="70" t="n">
        <f aca="false">V1486+F1487</f>
        <v>3.433</v>
      </c>
      <c r="W1487" s="70" t="n">
        <f aca="false">MAX(W1486,V1487)</f>
        <v>3.55530000000001</v>
      </c>
      <c r="X1487" s="70" t="n">
        <f aca="false">W1487-V1487</f>
        <v>0.122300000000001</v>
      </c>
      <c r="Y1487" s="70" t="n">
        <f aca="false">Y1486+M1487</f>
        <v>3.04715886071184</v>
      </c>
      <c r="Z1487" s="70" t="n">
        <f aca="false">MAX(Z1486,Y1487)</f>
        <v>3.17979402305453</v>
      </c>
      <c r="AA1487" s="70" t="n">
        <f aca="false">Z1487-Y1487</f>
        <v>0.132635162342695</v>
      </c>
      <c r="AB1487" s="72" t="n">
        <f aca="false">AB1486*(1+F1487)</f>
        <v>24.9762956230419</v>
      </c>
      <c r="AC1487" s="73" t="n">
        <f aca="false">MAX(AC1486,AB1487)</f>
        <v>28.2690358505315</v>
      </c>
      <c r="AD1487" s="70" t="n">
        <f aca="false">1-AB1487/AC1487</f>
        <v>0.116478688728528</v>
      </c>
      <c r="AE1487" s="73" t="n">
        <f aca="false">AE1486*(1+M1487)</f>
        <v>16.9933882983621</v>
      </c>
      <c r="AF1487" s="73" t="n">
        <f aca="false">MAX(AF1486,AE1487)</f>
        <v>19.4341750199725</v>
      </c>
      <c r="AG1487" s="70" t="n">
        <f aca="false">1-AE1487/AF1487</f>
        <v>0.125592504909625</v>
      </c>
      <c r="AH1487" s="74" t="n">
        <f aca="false">IF(R1487&gt;0,AH1486+1,0)</f>
        <v>40</v>
      </c>
      <c r="AI1487" s="74" t="n">
        <f aca="false">IF(U1487&gt;0,AI1486+1,0)</f>
        <v>40</v>
      </c>
      <c r="AJ1487" s="74" t="n">
        <f aca="false">IF(G1487&gt;0,AJ1486+1,0)</f>
        <v>1</v>
      </c>
      <c r="AK1487" s="74" t="n">
        <f aca="false">IF(G1487&lt;=0,AK1486+1,0)</f>
        <v>0</v>
      </c>
      <c r="AL1487" s="74" t="n">
        <f aca="false">IF(K1487&gt;0,AL1486+1,0)</f>
        <v>1</v>
      </c>
      <c r="AM1487" s="74" t="n">
        <f aca="false">IF(K1487&lt;=0,AM1486+1,0)</f>
        <v>0</v>
      </c>
    </row>
    <row r="1488" customFormat="false" ht="15" hidden="false" customHeight="false" outlineLevel="0" collapsed="false">
      <c r="A1488" s="61" t="n">
        <v>1487</v>
      </c>
      <c r="B1488" s="62" t="n">
        <v>44327.40625</v>
      </c>
      <c r="C1488" s="63" t="n">
        <f aca="false">YEAR(B1488)</f>
        <v>2021</v>
      </c>
      <c r="D1488" s="32" t="s">
        <v>276</v>
      </c>
      <c r="E1488" s="64" t="n">
        <v>14824</v>
      </c>
      <c r="F1488" s="65" t="n">
        <v>-0.004</v>
      </c>
      <c r="G1488" s="66" t="n">
        <v>-59.296</v>
      </c>
      <c r="H1488" s="67" t="n">
        <f aca="false">E1488+IF(D1488="Long",1,-1)*G1488</f>
        <v>14883.296</v>
      </c>
      <c r="I1488" s="68" t="n">
        <f aca="false">Assumptions!$B$58</f>
        <v>5.35750011455817</v>
      </c>
      <c r="J1488" s="68" t="n">
        <f aca="false">INDEX(Yearly!$L$5:$L$22,MATCH(C1488,Yearly!$A$5:$A$22,0))</f>
        <v>0.502265635739828</v>
      </c>
      <c r="K1488" s="68" t="n">
        <f aca="false">G1488-I1488-J1488</f>
        <v>-65.155765750298</v>
      </c>
      <c r="L1488" s="69" t="n">
        <f aca="false">(I1488+J1488)/Assumptions!$B$8</f>
        <v>0.000258379058567438</v>
      </c>
      <c r="M1488" s="70" t="n">
        <f aca="false">F1488-L1488</f>
        <v>-0.00425837905856744</v>
      </c>
      <c r="N1488" s="71" t="n">
        <f aca="false">G1488*Assumptions!$B$7</f>
        <v>-466363.04</v>
      </c>
      <c r="O1488" s="71" t="n">
        <f aca="false">K1488*Assumptions!$B$7</f>
        <v>-512450.097626094</v>
      </c>
      <c r="P1488" s="68" t="n">
        <f aca="false">P1487+G1488</f>
        <v>25246.908855</v>
      </c>
      <c r="Q1488" s="68" t="n">
        <f aca="false">MAX(Q1487,P1488)</f>
        <v>27106.886855</v>
      </c>
      <c r="R1488" s="68" t="n">
        <f aca="false">Q1488-P1488</f>
        <v>1859.978</v>
      </c>
      <c r="S1488" s="68" t="n">
        <f aca="false">S1487+K1488</f>
        <v>16490.5771833904</v>
      </c>
      <c r="T1488" s="68" t="n">
        <f aca="false">MAX(T1487,S1488)</f>
        <v>18590.8055791526</v>
      </c>
      <c r="U1488" s="68" t="n">
        <f aca="false">T1488-S1488</f>
        <v>2100.22839576222</v>
      </c>
      <c r="V1488" s="70" t="n">
        <f aca="false">V1487+F1488</f>
        <v>3.429</v>
      </c>
      <c r="W1488" s="70" t="n">
        <f aca="false">MAX(W1487,V1488)</f>
        <v>3.55530000000001</v>
      </c>
      <c r="X1488" s="70" t="n">
        <f aca="false">W1488-V1488</f>
        <v>0.126300000000001</v>
      </c>
      <c r="Y1488" s="70" t="n">
        <f aca="false">Y1487+M1488</f>
        <v>3.04290048165327</v>
      </c>
      <c r="Z1488" s="70" t="n">
        <f aca="false">MAX(Z1487,Y1488)</f>
        <v>3.17979402305453</v>
      </c>
      <c r="AA1488" s="70" t="n">
        <f aca="false">Z1488-Y1488</f>
        <v>0.136893541401263</v>
      </c>
      <c r="AB1488" s="72" t="n">
        <f aca="false">AB1487*(1+F1488)</f>
        <v>24.8763904405497</v>
      </c>
      <c r="AC1488" s="73" t="n">
        <f aca="false">MAX(AC1487,AB1488)</f>
        <v>28.2690358505315</v>
      </c>
      <c r="AD1488" s="70" t="n">
        <f aca="false">1-AB1488/AC1488</f>
        <v>0.120012773973614</v>
      </c>
      <c r="AE1488" s="73" t="n">
        <f aca="false">AE1487*(1+M1488)</f>
        <v>16.9210240094982</v>
      </c>
      <c r="AF1488" s="73" t="n">
        <f aca="false">MAX(AF1487,AE1488)</f>
        <v>19.4341750199725</v>
      </c>
      <c r="AG1488" s="70" t="n">
        <f aca="false">1-AE1488/AF1488</f>
        <v>0.129316063475372</v>
      </c>
      <c r="AH1488" s="74" t="n">
        <f aca="false">IF(R1488&gt;0,AH1487+1,0)</f>
        <v>41</v>
      </c>
      <c r="AI1488" s="74" t="n">
        <f aca="false">IF(U1488&gt;0,AI1487+1,0)</f>
        <v>41</v>
      </c>
      <c r="AJ1488" s="74" t="n">
        <f aca="false">IF(G1488&gt;0,AJ1487+1,0)</f>
        <v>0</v>
      </c>
      <c r="AK1488" s="74" t="n">
        <f aca="false">IF(G1488&lt;=0,AK1487+1,0)</f>
        <v>1</v>
      </c>
      <c r="AL1488" s="74" t="n">
        <f aca="false">IF(K1488&gt;0,AL1487+1,0)</f>
        <v>0</v>
      </c>
      <c r="AM1488" s="74" t="n">
        <f aca="false">IF(K1488&lt;=0,AM1487+1,0)</f>
        <v>1</v>
      </c>
    </row>
    <row r="1489" customFormat="false" ht="15" hidden="false" customHeight="false" outlineLevel="0" collapsed="false">
      <c r="A1489" s="61" t="n">
        <v>1488</v>
      </c>
      <c r="B1489" s="62" t="n">
        <v>44327.5104166667</v>
      </c>
      <c r="C1489" s="63" t="n">
        <f aca="false">YEAR(B1489)</f>
        <v>2021</v>
      </c>
      <c r="D1489" s="32" t="s">
        <v>277</v>
      </c>
      <c r="E1489" s="64" t="n">
        <v>14883.45</v>
      </c>
      <c r="F1489" s="65" t="n">
        <v>-0.0077</v>
      </c>
      <c r="G1489" s="66" t="n">
        <v>-114.602565</v>
      </c>
      <c r="H1489" s="67" t="n">
        <f aca="false">E1489+IF(D1489="Long",1,-1)*G1489</f>
        <v>14768.847435</v>
      </c>
      <c r="I1489" s="68" t="n">
        <f aca="false">Assumptions!$B$58</f>
        <v>5.35750011455817</v>
      </c>
      <c r="J1489" s="68" t="n">
        <f aca="false">INDEX(Yearly!$L$5:$L$22,MATCH(C1489,Yearly!$A$5:$A$22,0))</f>
        <v>0.502265635739828</v>
      </c>
      <c r="K1489" s="68" t="n">
        <f aca="false">G1489-I1489-J1489</f>
        <v>-120.462330750298</v>
      </c>
      <c r="L1489" s="69" t="n">
        <f aca="false">(I1489+J1489)/Assumptions!$B$8</f>
        <v>0.000258379058567438</v>
      </c>
      <c r="M1489" s="70" t="n">
        <f aca="false">F1489-L1489</f>
        <v>-0.00795837905856744</v>
      </c>
      <c r="N1489" s="71" t="n">
        <f aca="false">G1489*Assumptions!$B$7</f>
        <v>-901349.173725</v>
      </c>
      <c r="O1489" s="71" t="n">
        <f aca="false">K1489*Assumptions!$B$7</f>
        <v>-947436.231351094</v>
      </c>
      <c r="P1489" s="68" t="n">
        <f aca="false">P1488+G1489</f>
        <v>25132.30629</v>
      </c>
      <c r="Q1489" s="68" t="n">
        <f aca="false">MAX(Q1488,P1489)</f>
        <v>27106.886855</v>
      </c>
      <c r="R1489" s="68" t="n">
        <f aca="false">Q1489-P1489</f>
        <v>1974.580565</v>
      </c>
      <c r="S1489" s="68" t="n">
        <f aca="false">S1488+K1489</f>
        <v>16370.1148526401</v>
      </c>
      <c r="T1489" s="68" t="n">
        <f aca="false">MAX(T1488,S1489)</f>
        <v>18590.8055791526</v>
      </c>
      <c r="U1489" s="68" t="n">
        <f aca="false">T1489-S1489</f>
        <v>2220.69072651252</v>
      </c>
      <c r="V1489" s="70" t="n">
        <f aca="false">V1488+F1489</f>
        <v>3.42130000000001</v>
      </c>
      <c r="W1489" s="70" t="n">
        <f aca="false">MAX(W1488,V1489)</f>
        <v>3.55530000000001</v>
      </c>
      <c r="X1489" s="70" t="n">
        <f aca="false">W1489-V1489</f>
        <v>0.134</v>
      </c>
      <c r="Y1489" s="70" t="n">
        <f aca="false">Y1488+M1489</f>
        <v>3.0349421025947</v>
      </c>
      <c r="Z1489" s="70" t="n">
        <f aca="false">MAX(Z1488,Y1489)</f>
        <v>3.17979402305453</v>
      </c>
      <c r="AA1489" s="70" t="n">
        <f aca="false">Z1489-Y1489</f>
        <v>0.14485192045983</v>
      </c>
      <c r="AB1489" s="72" t="n">
        <f aca="false">AB1488*(1+F1489)</f>
        <v>24.6848422341575</v>
      </c>
      <c r="AC1489" s="73" t="n">
        <f aca="false">MAX(AC1488,AB1489)</f>
        <v>28.2690358505315</v>
      </c>
      <c r="AD1489" s="70" t="n">
        <f aca="false">1-AB1489/AC1489</f>
        <v>0.126788675614017</v>
      </c>
      <c r="AE1489" s="73" t="n">
        <f aca="false">AE1488*(1+M1489)</f>
        <v>16.7863600863715</v>
      </c>
      <c r="AF1489" s="73" t="n">
        <f aca="false">MAX(AF1488,AE1489)</f>
        <v>19.4341750199725</v>
      </c>
      <c r="AG1489" s="70" t="n">
        <f aca="false">1-AE1489/AF1489</f>
        <v>0.136245296282441</v>
      </c>
      <c r="AH1489" s="74" t="n">
        <f aca="false">IF(R1489&gt;0,AH1488+1,0)</f>
        <v>42</v>
      </c>
      <c r="AI1489" s="74" t="n">
        <f aca="false">IF(U1489&gt;0,AI1488+1,0)</f>
        <v>42</v>
      </c>
      <c r="AJ1489" s="74" t="n">
        <f aca="false">IF(G1489&gt;0,AJ1488+1,0)</f>
        <v>0</v>
      </c>
      <c r="AK1489" s="74" t="n">
        <f aca="false">IF(G1489&lt;=0,AK1488+1,0)</f>
        <v>2</v>
      </c>
      <c r="AL1489" s="74" t="n">
        <f aca="false">IF(K1489&gt;0,AL1488+1,0)</f>
        <v>0</v>
      </c>
      <c r="AM1489" s="74" t="n">
        <f aca="false">IF(K1489&lt;=0,AM1488+1,0)</f>
        <v>2</v>
      </c>
    </row>
    <row r="1490" customFormat="false" ht="15" hidden="false" customHeight="false" outlineLevel="0" collapsed="false">
      <c r="A1490" s="61" t="n">
        <v>1489</v>
      </c>
      <c r="B1490" s="62" t="n">
        <v>44328.40625</v>
      </c>
      <c r="C1490" s="63" t="n">
        <f aca="false">YEAR(B1490)</f>
        <v>2021</v>
      </c>
      <c r="D1490" s="32" t="s">
        <v>276</v>
      </c>
      <c r="E1490" s="64" t="n">
        <v>14769.4</v>
      </c>
      <c r="F1490" s="65" t="n">
        <v>0.0001</v>
      </c>
      <c r="G1490" s="66" t="n">
        <v>1.47694</v>
      </c>
      <c r="H1490" s="67" t="n">
        <f aca="false">E1490+IF(D1490="Long",1,-1)*G1490</f>
        <v>14767.92306</v>
      </c>
      <c r="I1490" s="68" t="n">
        <f aca="false">Assumptions!$B$58</f>
        <v>5.35750011455817</v>
      </c>
      <c r="J1490" s="68" t="n">
        <f aca="false">INDEX(Yearly!$L$5:$L$22,MATCH(C1490,Yearly!$A$5:$A$22,0))</f>
        <v>0.502265635739828</v>
      </c>
      <c r="K1490" s="68" t="n">
        <f aca="false">G1490-I1490-J1490</f>
        <v>-4.382825750298</v>
      </c>
      <c r="L1490" s="69" t="n">
        <f aca="false">(I1490+J1490)/Assumptions!$B$8</f>
        <v>0.000258379058567438</v>
      </c>
      <c r="M1490" s="70" t="n">
        <f aca="false">F1490-L1490</f>
        <v>-0.000158379058567438</v>
      </c>
      <c r="N1490" s="71" t="n">
        <f aca="false">G1490*Assumptions!$B$7</f>
        <v>11616.1331</v>
      </c>
      <c r="O1490" s="71" t="n">
        <f aca="false">K1490*Assumptions!$B$7</f>
        <v>-34470.9245260937</v>
      </c>
      <c r="P1490" s="68" t="n">
        <f aca="false">P1489+G1490</f>
        <v>25133.78323</v>
      </c>
      <c r="Q1490" s="68" t="n">
        <f aca="false">MAX(Q1489,P1490)</f>
        <v>27106.886855</v>
      </c>
      <c r="R1490" s="68" t="n">
        <f aca="false">Q1490-P1490</f>
        <v>1973.103625</v>
      </c>
      <c r="S1490" s="68" t="n">
        <f aca="false">S1489+K1490</f>
        <v>16365.7320268898</v>
      </c>
      <c r="T1490" s="68" t="n">
        <f aca="false">MAX(T1489,S1490)</f>
        <v>18590.8055791526</v>
      </c>
      <c r="U1490" s="68" t="n">
        <f aca="false">T1490-S1490</f>
        <v>2225.07355226282</v>
      </c>
      <c r="V1490" s="70" t="n">
        <f aca="false">V1489+F1490</f>
        <v>3.42140000000001</v>
      </c>
      <c r="W1490" s="70" t="n">
        <f aca="false">MAX(W1489,V1490)</f>
        <v>3.55530000000001</v>
      </c>
      <c r="X1490" s="70" t="n">
        <f aca="false">W1490-V1490</f>
        <v>0.1339</v>
      </c>
      <c r="Y1490" s="70" t="n">
        <f aca="false">Y1489+M1490</f>
        <v>3.03478372353614</v>
      </c>
      <c r="Z1490" s="70" t="n">
        <f aca="false">MAX(Z1489,Y1490)</f>
        <v>3.17979402305453</v>
      </c>
      <c r="AA1490" s="70" t="n">
        <f aca="false">Z1490-Y1490</f>
        <v>0.145010299518398</v>
      </c>
      <c r="AB1490" s="72" t="n">
        <f aca="false">AB1489*(1+F1490)</f>
        <v>24.6873107183809</v>
      </c>
      <c r="AC1490" s="73" t="n">
        <f aca="false">MAX(AC1489,AB1490)</f>
        <v>28.2690358505315</v>
      </c>
      <c r="AD1490" s="70" t="n">
        <f aca="false">1-AB1490/AC1490</f>
        <v>0.126701354481579</v>
      </c>
      <c r="AE1490" s="73" t="n">
        <f aca="false">AE1489*(1+M1490)</f>
        <v>16.7837014784643</v>
      </c>
      <c r="AF1490" s="73" t="n">
        <f aca="false">MAX(AF1489,AE1490)</f>
        <v>19.4341750199725</v>
      </c>
      <c r="AG1490" s="70" t="n">
        <f aca="false">1-AE1490/AF1490</f>
        <v>0.136382096939249</v>
      </c>
      <c r="AH1490" s="74" t="n">
        <f aca="false">IF(R1490&gt;0,AH1489+1,0)</f>
        <v>43</v>
      </c>
      <c r="AI1490" s="74" t="n">
        <f aca="false">IF(U1490&gt;0,AI1489+1,0)</f>
        <v>43</v>
      </c>
      <c r="AJ1490" s="74" t="n">
        <f aca="false">IF(G1490&gt;0,AJ1489+1,0)</f>
        <v>1</v>
      </c>
      <c r="AK1490" s="74" t="n">
        <f aca="false">IF(G1490&lt;=0,AK1489+1,0)</f>
        <v>0</v>
      </c>
      <c r="AL1490" s="74" t="n">
        <f aca="false">IF(K1490&gt;0,AL1489+1,0)</f>
        <v>0</v>
      </c>
      <c r="AM1490" s="74" t="n">
        <f aca="false">IF(K1490&lt;=0,AM1489+1,0)</f>
        <v>3</v>
      </c>
    </row>
    <row r="1491" customFormat="false" ht="15" hidden="false" customHeight="false" outlineLevel="0" collapsed="false">
      <c r="A1491" s="61" t="n">
        <v>1490</v>
      </c>
      <c r="B1491" s="62" t="n">
        <v>44333.40625</v>
      </c>
      <c r="C1491" s="63" t="n">
        <f aca="false">YEAR(B1491)</f>
        <v>2021</v>
      </c>
      <c r="D1491" s="32" t="s">
        <v>277</v>
      </c>
      <c r="E1491" s="64" t="n">
        <v>14768.2</v>
      </c>
      <c r="F1491" s="65" t="n">
        <v>0.0118</v>
      </c>
      <c r="G1491" s="66" t="n">
        <v>174.26476</v>
      </c>
      <c r="H1491" s="67" t="n">
        <f aca="false">E1491+IF(D1491="Long",1,-1)*G1491</f>
        <v>14942.46476</v>
      </c>
      <c r="I1491" s="68" t="n">
        <f aca="false">Assumptions!$B$58</f>
        <v>5.35750011455817</v>
      </c>
      <c r="J1491" s="68" t="n">
        <f aca="false">INDEX(Yearly!$L$5:$L$22,MATCH(C1491,Yearly!$A$5:$A$22,0))</f>
        <v>0.502265635739828</v>
      </c>
      <c r="K1491" s="68" t="n">
        <f aca="false">G1491-I1491-J1491</f>
        <v>168.404994249702</v>
      </c>
      <c r="L1491" s="69" t="n">
        <f aca="false">(I1491+J1491)/Assumptions!$B$8</f>
        <v>0.000258379058567438</v>
      </c>
      <c r="M1491" s="70" t="n">
        <f aca="false">F1491-L1491</f>
        <v>0.0115416209414326</v>
      </c>
      <c r="N1491" s="71" t="n">
        <f aca="false">G1491*Assumptions!$B$7</f>
        <v>1370592.3374</v>
      </c>
      <c r="O1491" s="71" t="n">
        <f aca="false">K1491*Assumptions!$B$7</f>
        <v>1324505.27977391</v>
      </c>
      <c r="P1491" s="68" t="n">
        <f aca="false">P1490+G1491</f>
        <v>25308.04799</v>
      </c>
      <c r="Q1491" s="68" t="n">
        <f aca="false">MAX(Q1490,P1491)</f>
        <v>27106.886855</v>
      </c>
      <c r="R1491" s="68" t="n">
        <f aca="false">Q1491-P1491</f>
        <v>1798.838865</v>
      </c>
      <c r="S1491" s="68" t="n">
        <f aca="false">S1490+K1491</f>
        <v>16534.1370211395</v>
      </c>
      <c r="T1491" s="68" t="n">
        <f aca="false">MAX(T1490,S1491)</f>
        <v>18590.8055791526</v>
      </c>
      <c r="U1491" s="68" t="n">
        <f aca="false">T1491-S1491</f>
        <v>2056.66855801312</v>
      </c>
      <c r="V1491" s="70" t="n">
        <f aca="false">V1490+F1491</f>
        <v>3.43320000000001</v>
      </c>
      <c r="W1491" s="70" t="n">
        <f aca="false">MAX(W1490,V1491)</f>
        <v>3.55530000000001</v>
      </c>
      <c r="X1491" s="70" t="n">
        <f aca="false">W1491-V1491</f>
        <v>0.1221</v>
      </c>
      <c r="Y1491" s="70" t="n">
        <f aca="false">Y1490+M1491</f>
        <v>3.04632534447757</v>
      </c>
      <c r="Z1491" s="70" t="n">
        <f aca="false">MAX(Z1490,Y1491)</f>
        <v>3.17979402305453</v>
      </c>
      <c r="AA1491" s="70" t="n">
        <f aca="false">Z1491-Y1491</f>
        <v>0.133468678576965</v>
      </c>
      <c r="AB1491" s="72" t="n">
        <f aca="false">AB1490*(1+F1491)</f>
        <v>24.9786209848578</v>
      </c>
      <c r="AC1491" s="73" t="n">
        <f aca="false">MAX(AC1490,AB1491)</f>
        <v>28.2690358505315</v>
      </c>
      <c r="AD1491" s="70" t="n">
        <f aca="false">1-AB1491/AC1491</f>
        <v>0.116396430464461</v>
      </c>
      <c r="AE1491" s="73" t="n">
        <f aca="false">AE1490*(1+M1491)</f>
        <v>16.9774125989229</v>
      </c>
      <c r="AF1491" s="73" t="n">
        <f aca="false">MAX(AF1490,AE1491)</f>
        <v>19.4341750199725</v>
      </c>
      <c r="AG1491" s="70" t="n">
        <f aca="false">1-AE1491/AF1491</f>
        <v>0.126414546463887</v>
      </c>
      <c r="AH1491" s="74" t="n">
        <f aca="false">IF(R1491&gt;0,AH1490+1,0)</f>
        <v>44</v>
      </c>
      <c r="AI1491" s="74" t="n">
        <f aca="false">IF(U1491&gt;0,AI1490+1,0)</f>
        <v>44</v>
      </c>
      <c r="AJ1491" s="74" t="n">
        <f aca="false">IF(G1491&gt;0,AJ1490+1,0)</f>
        <v>2</v>
      </c>
      <c r="AK1491" s="74" t="n">
        <f aca="false">IF(G1491&lt;=0,AK1490+1,0)</f>
        <v>0</v>
      </c>
      <c r="AL1491" s="74" t="n">
        <f aca="false">IF(K1491&gt;0,AL1490+1,0)</f>
        <v>1</v>
      </c>
      <c r="AM1491" s="74" t="n">
        <f aca="false">IF(K1491&lt;=0,AM1490+1,0)</f>
        <v>0</v>
      </c>
    </row>
    <row r="1492" customFormat="false" ht="15" hidden="false" customHeight="false" outlineLevel="0" collapsed="false">
      <c r="A1492" s="61" t="n">
        <v>1491</v>
      </c>
      <c r="B1492" s="62" t="n">
        <v>44336.6145833333</v>
      </c>
      <c r="C1492" s="63" t="n">
        <f aca="false">YEAR(B1492)</f>
        <v>2021</v>
      </c>
      <c r="D1492" s="32" t="s">
        <v>276</v>
      </c>
      <c r="E1492" s="64" t="n">
        <v>14942.05</v>
      </c>
      <c r="F1492" s="65" t="n">
        <v>-0.0066</v>
      </c>
      <c r="G1492" s="66" t="n">
        <v>-98.61753</v>
      </c>
      <c r="H1492" s="67" t="n">
        <f aca="false">E1492+IF(D1492="Long",1,-1)*G1492</f>
        <v>15040.66753</v>
      </c>
      <c r="I1492" s="68" t="n">
        <f aca="false">Assumptions!$B$58</f>
        <v>5.35750011455817</v>
      </c>
      <c r="J1492" s="68" t="n">
        <f aca="false">INDEX(Yearly!$L$5:$L$22,MATCH(C1492,Yearly!$A$5:$A$22,0))</f>
        <v>0.502265635739828</v>
      </c>
      <c r="K1492" s="68" t="n">
        <f aca="false">G1492-I1492-J1492</f>
        <v>-104.477295750298</v>
      </c>
      <c r="L1492" s="69" t="n">
        <f aca="false">(I1492+J1492)/Assumptions!$B$8</f>
        <v>0.000258379058567438</v>
      </c>
      <c r="M1492" s="70" t="n">
        <f aca="false">F1492-L1492</f>
        <v>-0.00685837905856744</v>
      </c>
      <c r="N1492" s="71" t="n">
        <f aca="false">G1492*Assumptions!$B$7</f>
        <v>-775626.87345</v>
      </c>
      <c r="O1492" s="71" t="n">
        <f aca="false">K1492*Assumptions!$B$7</f>
        <v>-821713.931076094</v>
      </c>
      <c r="P1492" s="68" t="n">
        <f aca="false">P1491+G1492</f>
        <v>25209.43046</v>
      </c>
      <c r="Q1492" s="68" t="n">
        <f aca="false">MAX(Q1491,P1492)</f>
        <v>27106.886855</v>
      </c>
      <c r="R1492" s="68" t="n">
        <f aca="false">Q1492-P1492</f>
        <v>1897.456395</v>
      </c>
      <c r="S1492" s="68" t="n">
        <f aca="false">S1491+K1492</f>
        <v>16429.6597253892</v>
      </c>
      <c r="T1492" s="68" t="n">
        <f aca="false">MAX(T1491,S1492)</f>
        <v>18590.8055791526</v>
      </c>
      <c r="U1492" s="68" t="n">
        <f aca="false">T1492-S1492</f>
        <v>2161.14585376342</v>
      </c>
      <c r="V1492" s="70" t="n">
        <f aca="false">V1491+F1492</f>
        <v>3.42660000000001</v>
      </c>
      <c r="W1492" s="70" t="n">
        <f aca="false">MAX(W1491,V1492)</f>
        <v>3.55530000000001</v>
      </c>
      <c r="X1492" s="70" t="n">
        <f aca="false">W1492-V1492</f>
        <v>0.1287</v>
      </c>
      <c r="Y1492" s="70" t="n">
        <f aca="false">Y1491+M1492</f>
        <v>3.039466965419</v>
      </c>
      <c r="Z1492" s="70" t="n">
        <f aca="false">MAX(Z1491,Y1492)</f>
        <v>3.17979402305453</v>
      </c>
      <c r="AA1492" s="70" t="n">
        <f aca="false">Z1492-Y1492</f>
        <v>0.140327057635532</v>
      </c>
      <c r="AB1492" s="72" t="n">
        <f aca="false">AB1491*(1+F1492)</f>
        <v>24.8137620863577</v>
      </c>
      <c r="AC1492" s="73" t="n">
        <f aca="false">MAX(AC1491,AB1492)</f>
        <v>28.2690358505315</v>
      </c>
      <c r="AD1492" s="70" t="n">
        <f aca="false">1-AB1492/AC1492</f>
        <v>0.122228214023396</v>
      </c>
      <c r="AE1492" s="73" t="n">
        <f aca="false">AE1491*(1+M1492)</f>
        <v>16.8609750678858</v>
      </c>
      <c r="AF1492" s="73" t="n">
        <f aca="false">MAX(AF1491,AE1492)</f>
        <v>19.4341750199725</v>
      </c>
      <c r="AG1492" s="70" t="n">
        <f aca="false">1-AE1492/AF1492</f>
        <v>0.132405926644288</v>
      </c>
      <c r="AH1492" s="74" t="n">
        <f aca="false">IF(R1492&gt;0,AH1491+1,0)</f>
        <v>45</v>
      </c>
      <c r="AI1492" s="74" t="n">
        <f aca="false">IF(U1492&gt;0,AI1491+1,0)</f>
        <v>45</v>
      </c>
      <c r="AJ1492" s="74" t="n">
        <f aca="false">IF(G1492&gt;0,AJ1491+1,0)</f>
        <v>0</v>
      </c>
      <c r="AK1492" s="74" t="n">
        <f aca="false">IF(G1492&lt;=0,AK1491+1,0)</f>
        <v>1</v>
      </c>
      <c r="AL1492" s="74" t="n">
        <f aca="false">IF(K1492&gt;0,AL1491+1,0)</f>
        <v>0</v>
      </c>
      <c r="AM1492" s="74" t="n">
        <f aca="false">IF(K1492&lt;=0,AM1491+1,0)</f>
        <v>1</v>
      </c>
    </row>
    <row r="1493" customFormat="false" ht="15" hidden="false" customHeight="false" outlineLevel="0" collapsed="false">
      <c r="A1493" s="61" t="n">
        <v>1492</v>
      </c>
      <c r="B1493" s="62" t="n">
        <v>44337.40625</v>
      </c>
      <c r="C1493" s="63" t="n">
        <f aca="false">YEAR(B1493)</f>
        <v>2021</v>
      </c>
      <c r="D1493" s="32" t="s">
        <v>277</v>
      </c>
      <c r="E1493" s="64" t="n">
        <v>15040.65</v>
      </c>
      <c r="F1493" s="65" t="n">
        <v>0.0412</v>
      </c>
      <c r="G1493" s="66" t="n">
        <v>619.67478</v>
      </c>
      <c r="H1493" s="67" t="n">
        <f aca="false">E1493+IF(D1493="Long",1,-1)*G1493</f>
        <v>15660.32478</v>
      </c>
      <c r="I1493" s="68" t="n">
        <f aca="false">Assumptions!$B$58</f>
        <v>5.35750011455817</v>
      </c>
      <c r="J1493" s="68" t="n">
        <f aca="false">INDEX(Yearly!$L$5:$L$22,MATCH(C1493,Yearly!$A$5:$A$22,0))</f>
        <v>0.502265635739828</v>
      </c>
      <c r="K1493" s="68" t="n">
        <f aca="false">G1493-I1493-J1493</f>
        <v>613.815014249702</v>
      </c>
      <c r="L1493" s="69" t="n">
        <f aca="false">(I1493+J1493)/Assumptions!$B$8</f>
        <v>0.000258379058567438</v>
      </c>
      <c r="M1493" s="70" t="n">
        <f aca="false">F1493-L1493</f>
        <v>0.0409416209414326</v>
      </c>
      <c r="N1493" s="71" t="n">
        <f aca="false">G1493*Assumptions!$B$7</f>
        <v>4873742.1447</v>
      </c>
      <c r="O1493" s="71" t="n">
        <f aca="false">K1493*Assumptions!$B$7</f>
        <v>4827655.08707391</v>
      </c>
      <c r="P1493" s="68" t="n">
        <f aca="false">P1492+G1493</f>
        <v>25829.10524</v>
      </c>
      <c r="Q1493" s="68" t="n">
        <f aca="false">MAX(Q1492,P1493)</f>
        <v>27106.886855</v>
      </c>
      <c r="R1493" s="68" t="n">
        <f aca="false">Q1493-P1493</f>
        <v>1277.781615</v>
      </c>
      <c r="S1493" s="68" t="n">
        <f aca="false">S1492+K1493</f>
        <v>17043.4747396389</v>
      </c>
      <c r="T1493" s="68" t="n">
        <f aca="false">MAX(T1492,S1493)</f>
        <v>18590.8055791526</v>
      </c>
      <c r="U1493" s="68" t="n">
        <f aca="false">T1493-S1493</f>
        <v>1547.33083951371</v>
      </c>
      <c r="V1493" s="70" t="n">
        <f aca="false">V1492+F1493</f>
        <v>3.46780000000001</v>
      </c>
      <c r="W1493" s="70" t="n">
        <f aca="false">MAX(W1492,V1493)</f>
        <v>3.55530000000001</v>
      </c>
      <c r="X1493" s="70" t="n">
        <f aca="false">W1493-V1493</f>
        <v>0.0875000000000004</v>
      </c>
      <c r="Y1493" s="70" t="n">
        <f aca="false">Y1492+M1493</f>
        <v>3.08040858636043</v>
      </c>
      <c r="Z1493" s="70" t="n">
        <f aca="false">MAX(Z1492,Y1493)</f>
        <v>3.17979402305453</v>
      </c>
      <c r="AA1493" s="70" t="n">
        <f aca="false">Z1493-Y1493</f>
        <v>0.0993854366940998</v>
      </c>
      <c r="AB1493" s="72" t="n">
        <f aca="false">AB1492*(1+F1493)</f>
        <v>25.8360890843156</v>
      </c>
      <c r="AC1493" s="73" t="n">
        <f aca="false">MAX(AC1492,AB1493)</f>
        <v>28.2690358505315</v>
      </c>
      <c r="AD1493" s="70" t="n">
        <f aca="false">1-AB1493/AC1493</f>
        <v>0.0860640164411598</v>
      </c>
      <c r="AE1493" s="73" t="n">
        <f aca="false">AE1492*(1+M1493)</f>
        <v>17.5512907178181</v>
      </c>
      <c r="AF1493" s="73" t="n">
        <f aca="false">MAX(AF1492,AE1493)</f>
        <v>19.4341750199725</v>
      </c>
      <c r="AG1493" s="70" t="n">
        <f aca="false">1-AE1493/AF1493</f>
        <v>0.096885218961925</v>
      </c>
      <c r="AH1493" s="74" t="n">
        <f aca="false">IF(R1493&gt;0,AH1492+1,0)</f>
        <v>46</v>
      </c>
      <c r="AI1493" s="74" t="n">
        <f aca="false">IF(U1493&gt;0,AI1492+1,0)</f>
        <v>46</v>
      </c>
      <c r="AJ1493" s="74" t="n">
        <f aca="false">IF(G1493&gt;0,AJ1492+1,0)</f>
        <v>1</v>
      </c>
      <c r="AK1493" s="74" t="n">
        <f aca="false">IF(G1493&lt;=0,AK1492+1,0)</f>
        <v>0</v>
      </c>
      <c r="AL1493" s="74" t="n">
        <f aca="false">IF(K1493&gt;0,AL1492+1,0)</f>
        <v>1</v>
      </c>
      <c r="AM1493" s="74" t="n">
        <f aca="false">IF(K1493&lt;=0,AM1492+1,0)</f>
        <v>0</v>
      </c>
    </row>
    <row r="1494" customFormat="false" ht="15" hidden="false" customHeight="false" outlineLevel="0" collapsed="false">
      <c r="A1494" s="61" t="n">
        <v>1493</v>
      </c>
      <c r="B1494" s="62" t="n">
        <v>44356.5520833333</v>
      </c>
      <c r="C1494" s="63" t="n">
        <f aca="false">YEAR(B1494)</f>
        <v>2021</v>
      </c>
      <c r="D1494" s="32" t="s">
        <v>276</v>
      </c>
      <c r="E1494" s="64" t="n">
        <v>15660.35</v>
      </c>
      <c r="F1494" s="65" t="n">
        <v>-0.0021</v>
      </c>
      <c r="G1494" s="66" t="n">
        <v>-32.886735</v>
      </c>
      <c r="H1494" s="67" t="n">
        <f aca="false">E1494+IF(D1494="Long",1,-1)*G1494</f>
        <v>15693.236735</v>
      </c>
      <c r="I1494" s="68" t="n">
        <f aca="false">Assumptions!$B$58</f>
        <v>5.35750011455817</v>
      </c>
      <c r="J1494" s="68" t="n">
        <f aca="false">INDEX(Yearly!$L$5:$L$22,MATCH(C1494,Yearly!$A$5:$A$22,0))</f>
        <v>0.502265635739828</v>
      </c>
      <c r="K1494" s="68" t="n">
        <f aca="false">G1494-I1494-J1494</f>
        <v>-38.746500750298</v>
      </c>
      <c r="L1494" s="69" t="n">
        <f aca="false">(I1494+J1494)/Assumptions!$B$8</f>
        <v>0.000258379058567438</v>
      </c>
      <c r="M1494" s="70" t="n">
        <f aca="false">F1494-L1494</f>
        <v>-0.00235837905856744</v>
      </c>
      <c r="N1494" s="71" t="n">
        <f aca="false">G1494*Assumptions!$B$7</f>
        <v>-258654.170775</v>
      </c>
      <c r="O1494" s="71" t="n">
        <f aca="false">K1494*Assumptions!$B$7</f>
        <v>-304741.228401094</v>
      </c>
      <c r="P1494" s="68" t="n">
        <f aca="false">P1493+G1494</f>
        <v>25796.218505</v>
      </c>
      <c r="Q1494" s="68" t="n">
        <f aca="false">MAX(Q1493,P1494)</f>
        <v>27106.886855</v>
      </c>
      <c r="R1494" s="68" t="n">
        <f aca="false">Q1494-P1494</f>
        <v>1310.66835</v>
      </c>
      <c r="S1494" s="68" t="n">
        <f aca="false">S1493+K1494</f>
        <v>17004.7282388886</v>
      </c>
      <c r="T1494" s="68" t="n">
        <f aca="false">MAX(T1493,S1494)</f>
        <v>18590.8055791526</v>
      </c>
      <c r="U1494" s="68" t="n">
        <f aca="false">T1494-S1494</f>
        <v>1586.07734026401</v>
      </c>
      <c r="V1494" s="70" t="n">
        <f aca="false">V1493+F1494</f>
        <v>3.46570000000001</v>
      </c>
      <c r="W1494" s="70" t="n">
        <f aca="false">MAX(W1493,V1494)</f>
        <v>3.55530000000001</v>
      </c>
      <c r="X1494" s="70" t="n">
        <f aca="false">W1494-V1494</f>
        <v>0.0896000000000004</v>
      </c>
      <c r="Y1494" s="70" t="n">
        <f aca="false">Y1493+M1494</f>
        <v>3.07805020730187</v>
      </c>
      <c r="Z1494" s="70" t="n">
        <f aca="false">MAX(Z1493,Y1494)</f>
        <v>3.17979402305453</v>
      </c>
      <c r="AA1494" s="70" t="n">
        <f aca="false">Z1494-Y1494</f>
        <v>0.101743815752667</v>
      </c>
      <c r="AB1494" s="72" t="n">
        <f aca="false">AB1493*(1+F1494)</f>
        <v>25.7818332972386</v>
      </c>
      <c r="AC1494" s="73" t="n">
        <f aca="false">MAX(AC1493,AB1494)</f>
        <v>28.2690358505315</v>
      </c>
      <c r="AD1494" s="70" t="n">
        <f aca="false">1-AB1494/AC1494</f>
        <v>0.0879832820066334</v>
      </c>
      <c r="AE1494" s="73" t="n">
        <f aca="false">AE1493*(1+M1494)</f>
        <v>17.5098981213384</v>
      </c>
      <c r="AF1494" s="73" t="n">
        <f aca="false">MAX(AF1493,AE1494)</f>
        <v>19.4341750199725</v>
      </c>
      <c r="AG1494" s="70" t="n">
        <f aca="false">1-AE1494/AF1494</f>
        <v>0.0990151059490079</v>
      </c>
      <c r="AH1494" s="74" t="n">
        <f aca="false">IF(R1494&gt;0,AH1493+1,0)</f>
        <v>47</v>
      </c>
      <c r="AI1494" s="74" t="n">
        <f aca="false">IF(U1494&gt;0,AI1493+1,0)</f>
        <v>47</v>
      </c>
      <c r="AJ1494" s="74" t="n">
        <f aca="false">IF(G1494&gt;0,AJ1493+1,0)</f>
        <v>0</v>
      </c>
      <c r="AK1494" s="74" t="n">
        <f aca="false">IF(G1494&lt;=0,AK1493+1,0)</f>
        <v>1</v>
      </c>
      <c r="AL1494" s="74" t="n">
        <f aca="false">IF(K1494&gt;0,AL1493+1,0)</f>
        <v>0</v>
      </c>
      <c r="AM1494" s="74" t="n">
        <f aca="false">IF(K1494&lt;=0,AM1493+1,0)</f>
        <v>1</v>
      </c>
    </row>
    <row r="1495" customFormat="false" ht="15" hidden="false" customHeight="false" outlineLevel="0" collapsed="false">
      <c r="A1495" s="61" t="n">
        <v>1494</v>
      </c>
      <c r="B1495" s="62" t="n">
        <v>44357.4270833333</v>
      </c>
      <c r="C1495" s="63" t="n">
        <f aca="false">YEAR(B1495)</f>
        <v>2021</v>
      </c>
      <c r="D1495" s="32" t="s">
        <v>277</v>
      </c>
      <c r="E1495" s="64" t="n">
        <v>15693.6</v>
      </c>
      <c r="F1495" s="65" t="n">
        <v>-0.0008</v>
      </c>
      <c r="G1495" s="66" t="n">
        <v>-12.55488</v>
      </c>
      <c r="H1495" s="67" t="n">
        <f aca="false">E1495+IF(D1495="Long",1,-1)*G1495</f>
        <v>15681.04512</v>
      </c>
      <c r="I1495" s="68" t="n">
        <f aca="false">Assumptions!$B$58</f>
        <v>5.35750011455817</v>
      </c>
      <c r="J1495" s="68" t="n">
        <f aca="false">INDEX(Yearly!$L$5:$L$22,MATCH(C1495,Yearly!$A$5:$A$22,0))</f>
        <v>0.502265635739828</v>
      </c>
      <c r="K1495" s="68" t="n">
        <f aca="false">G1495-I1495-J1495</f>
        <v>-18.414645750298</v>
      </c>
      <c r="L1495" s="69" t="n">
        <f aca="false">(I1495+J1495)/Assumptions!$B$8</f>
        <v>0.000258379058567438</v>
      </c>
      <c r="M1495" s="70" t="n">
        <f aca="false">F1495-L1495</f>
        <v>-0.00105837905856744</v>
      </c>
      <c r="N1495" s="71" t="n">
        <f aca="false">G1495*Assumptions!$B$7</f>
        <v>-98744.1312</v>
      </c>
      <c r="O1495" s="71" t="n">
        <f aca="false">K1495*Assumptions!$B$7</f>
        <v>-144831.188826094</v>
      </c>
      <c r="P1495" s="68" t="n">
        <f aca="false">P1494+G1495</f>
        <v>25783.663625</v>
      </c>
      <c r="Q1495" s="68" t="n">
        <f aca="false">MAX(Q1494,P1495)</f>
        <v>27106.886855</v>
      </c>
      <c r="R1495" s="68" t="n">
        <f aca="false">Q1495-P1495</f>
        <v>1323.22323</v>
      </c>
      <c r="S1495" s="68" t="n">
        <f aca="false">S1494+K1495</f>
        <v>16986.3135931383</v>
      </c>
      <c r="T1495" s="68" t="n">
        <f aca="false">MAX(T1494,S1495)</f>
        <v>18590.8055791526</v>
      </c>
      <c r="U1495" s="68" t="n">
        <f aca="false">T1495-S1495</f>
        <v>1604.49198601431</v>
      </c>
      <c r="V1495" s="70" t="n">
        <f aca="false">V1494+F1495</f>
        <v>3.46490000000001</v>
      </c>
      <c r="W1495" s="70" t="n">
        <f aca="false">MAX(W1494,V1495)</f>
        <v>3.55530000000001</v>
      </c>
      <c r="X1495" s="70" t="n">
        <f aca="false">W1495-V1495</f>
        <v>0.0904000000000003</v>
      </c>
      <c r="Y1495" s="70" t="n">
        <f aca="false">Y1494+M1495</f>
        <v>3.0769918282433</v>
      </c>
      <c r="Z1495" s="70" t="n">
        <f aca="false">MAX(Z1494,Y1495)</f>
        <v>3.17979402305453</v>
      </c>
      <c r="AA1495" s="70" t="n">
        <f aca="false">Z1495-Y1495</f>
        <v>0.102802194811235</v>
      </c>
      <c r="AB1495" s="72" t="n">
        <f aca="false">AB1494*(1+F1495)</f>
        <v>25.7612078306008</v>
      </c>
      <c r="AC1495" s="73" t="n">
        <f aca="false">MAX(AC1494,AB1495)</f>
        <v>28.2690358505315</v>
      </c>
      <c r="AD1495" s="70" t="n">
        <f aca="false">1-AB1495/AC1495</f>
        <v>0.0887128953810282</v>
      </c>
      <c r="AE1495" s="73" t="n">
        <f aca="false">AE1494*(1+M1495)</f>
        <v>17.4913660118491</v>
      </c>
      <c r="AF1495" s="73" t="n">
        <f aca="false">MAX(AF1494,AE1495)</f>
        <v>19.4341750199725</v>
      </c>
      <c r="AG1495" s="70" t="n">
        <f aca="false">1-AE1495/AF1495</f>
        <v>0.0999686894929571</v>
      </c>
      <c r="AH1495" s="74" t="n">
        <f aca="false">IF(R1495&gt;0,AH1494+1,0)</f>
        <v>48</v>
      </c>
      <c r="AI1495" s="74" t="n">
        <f aca="false">IF(U1495&gt;0,AI1494+1,0)</f>
        <v>48</v>
      </c>
      <c r="AJ1495" s="74" t="n">
        <f aca="false">IF(G1495&gt;0,AJ1494+1,0)</f>
        <v>0</v>
      </c>
      <c r="AK1495" s="74" t="n">
        <f aca="false">IF(G1495&lt;=0,AK1494+1,0)</f>
        <v>2</v>
      </c>
      <c r="AL1495" s="74" t="n">
        <f aca="false">IF(K1495&gt;0,AL1494+1,0)</f>
        <v>0</v>
      </c>
      <c r="AM1495" s="74" t="n">
        <f aca="false">IF(K1495&lt;=0,AM1494+1,0)</f>
        <v>2</v>
      </c>
    </row>
    <row r="1496" customFormat="false" ht="15" hidden="false" customHeight="false" outlineLevel="0" collapsed="false">
      <c r="A1496" s="61" t="n">
        <v>1495</v>
      </c>
      <c r="B1496" s="62" t="n">
        <v>44361.40625</v>
      </c>
      <c r="C1496" s="63" t="n">
        <f aca="false">YEAR(B1496)</f>
        <v>2021</v>
      </c>
      <c r="D1496" s="32" t="s">
        <v>276</v>
      </c>
      <c r="E1496" s="64" t="n">
        <v>15680.45</v>
      </c>
      <c r="F1496" s="65" t="n">
        <v>-0.0035</v>
      </c>
      <c r="G1496" s="66" t="n">
        <v>-54.881575</v>
      </c>
      <c r="H1496" s="67" t="n">
        <f aca="false">E1496+IF(D1496="Long",1,-1)*G1496</f>
        <v>15735.331575</v>
      </c>
      <c r="I1496" s="68" t="n">
        <f aca="false">Assumptions!$B$58</f>
        <v>5.35750011455817</v>
      </c>
      <c r="J1496" s="68" t="n">
        <f aca="false">INDEX(Yearly!$L$5:$L$22,MATCH(C1496,Yearly!$A$5:$A$22,0))</f>
        <v>0.502265635739828</v>
      </c>
      <c r="K1496" s="68" t="n">
        <f aca="false">G1496-I1496-J1496</f>
        <v>-60.741340750298</v>
      </c>
      <c r="L1496" s="69" t="n">
        <f aca="false">(I1496+J1496)/Assumptions!$B$8</f>
        <v>0.000258379058567438</v>
      </c>
      <c r="M1496" s="70" t="n">
        <f aca="false">F1496-L1496</f>
        <v>-0.00375837905856744</v>
      </c>
      <c r="N1496" s="71" t="n">
        <f aca="false">G1496*Assumptions!$B$7</f>
        <v>-431643.587375</v>
      </c>
      <c r="O1496" s="71" t="n">
        <f aca="false">K1496*Assumptions!$B$7</f>
        <v>-477730.645001094</v>
      </c>
      <c r="P1496" s="68" t="n">
        <f aca="false">P1495+G1496</f>
        <v>25728.78205</v>
      </c>
      <c r="Q1496" s="68" t="n">
        <f aca="false">MAX(Q1495,P1496)</f>
        <v>27106.886855</v>
      </c>
      <c r="R1496" s="68" t="n">
        <f aca="false">Q1496-P1496</f>
        <v>1378.104805</v>
      </c>
      <c r="S1496" s="68" t="n">
        <f aca="false">S1495+K1496</f>
        <v>16925.572252388</v>
      </c>
      <c r="T1496" s="68" t="n">
        <f aca="false">MAX(T1495,S1496)</f>
        <v>18590.8055791526</v>
      </c>
      <c r="U1496" s="68" t="n">
        <f aca="false">T1496-S1496</f>
        <v>1665.23332676461</v>
      </c>
      <c r="V1496" s="70" t="n">
        <f aca="false">V1495+F1496</f>
        <v>3.46140000000001</v>
      </c>
      <c r="W1496" s="70" t="n">
        <f aca="false">MAX(W1495,V1496)</f>
        <v>3.55530000000001</v>
      </c>
      <c r="X1496" s="70" t="n">
        <f aca="false">W1496-V1496</f>
        <v>0.0939000000000001</v>
      </c>
      <c r="Y1496" s="70" t="n">
        <f aca="false">Y1495+M1496</f>
        <v>3.07323344918473</v>
      </c>
      <c r="Z1496" s="70" t="n">
        <f aca="false">MAX(Z1495,Y1496)</f>
        <v>3.17979402305453</v>
      </c>
      <c r="AA1496" s="70" t="n">
        <f aca="false">Z1496-Y1496</f>
        <v>0.106560573869802</v>
      </c>
      <c r="AB1496" s="72" t="n">
        <f aca="false">AB1495*(1+F1496)</f>
        <v>25.6710436031937</v>
      </c>
      <c r="AC1496" s="73" t="n">
        <f aca="false">MAX(AC1495,AB1496)</f>
        <v>28.2690358505315</v>
      </c>
      <c r="AD1496" s="70" t="n">
        <f aca="false">1-AB1496/AC1496</f>
        <v>0.0919024002471945</v>
      </c>
      <c r="AE1496" s="73" t="n">
        <f aca="false">AE1495*(1+M1496)</f>
        <v>17.4256268281244</v>
      </c>
      <c r="AF1496" s="73" t="n">
        <f aca="false">MAX(AF1495,AE1496)</f>
        <v>19.4341750199725</v>
      </c>
      <c r="AG1496" s="70" t="n">
        <f aca="false">1-AE1496/AF1496</f>
        <v>0.103351348322422</v>
      </c>
      <c r="AH1496" s="74" t="n">
        <f aca="false">IF(R1496&gt;0,AH1495+1,0)</f>
        <v>49</v>
      </c>
      <c r="AI1496" s="74" t="n">
        <f aca="false">IF(U1496&gt;0,AI1495+1,0)</f>
        <v>49</v>
      </c>
      <c r="AJ1496" s="74" t="n">
        <f aca="false">IF(G1496&gt;0,AJ1495+1,0)</f>
        <v>0</v>
      </c>
      <c r="AK1496" s="74" t="n">
        <f aca="false">IF(G1496&lt;=0,AK1495+1,0)</f>
        <v>3</v>
      </c>
      <c r="AL1496" s="74" t="n">
        <f aca="false">IF(K1496&gt;0,AL1495+1,0)</f>
        <v>0</v>
      </c>
      <c r="AM1496" s="74" t="n">
        <f aca="false">IF(K1496&lt;=0,AM1495+1,0)</f>
        <v>3</v>
      </c>
    </row>
    <row r="1497" customFormat="false" ht="15" hidden="false" customHeight="false" outlineLevel="0" collapsed="false">
      <c r="A1497" s="61" t="n">
        <v>1496</v>
      </c>
      <c r="B1497" s="62" t="n">
        <v>44361.53125</v>
      </c>
      <c r="C1497" s="63" t="n">
        <f aca="false">YEAR(B1497)</f>
        <v>2021</v>
      </c>
      <c r="D1497" s="32" t="s">
        <v>277</v>
      </c>
      <c r="E1497" s="64" t="n">
        <v>15736.1</v>
      </c>
      <c r="F1497" s="65" t="n">
        <v>0.003</v>
      </c>
      <c r="G1497" s="66" t="n">
        <v>47.2083</v>
      </c>
      <c r="H1497" s="67" t="n">
        <f aca="false">E1497+IF(D1497="Long",1,-1)*G1497</f>
        <v>15783.3083</v>
      </c>
      <c r="I1497" s="68" t="n">
        <f aca="false">Assumptions!$B$58</f>
        <v>5.35750011455817</v>
      </c>
      <c r="J1497" s="68" t="n">
        <f aca="false">INDEX(Yearly!$L$5:$L$22,MATCH(C1497,Yearly!$A$5:$A$22,0))</f>
        <v>0.502265635739828</v>
      </c>
      <c r="K1497" s="68" t="n">
        <f aca="false">G1497-I1497-J1497</f>
        <v>41.348534249702</v>
      </c>
      <c r="L1497" s="69" t="n">
        <f aca="false">(I1497+J1497)/Assumptions!$B$8</f>
        <v>0.000258379058567438</v>
      </c>
      <c r="M1497" s="70" t="n">
        <f aca="false">F1497-L1497</f>
        <v>0.00274162094143256</v>
      </c>
      <c r="N1497" s="71" t="n">
        <f aca="false">G1497*Assumptions!$B$7</f>
        <v>371293.2795</v>
      </c>
      <c r="O1497" s="71" t="n">
        <f aca="false">K1497*Assumptions!$B$7</f>
        <v>325206.221873906</v>
      </c>
      <c r="P1497" s="68" t="n">
        <f aca="false">P1496+G1497</f>
        <v>25775.99035</v>
      </c>
      <c r="Q1497" s="68" t="n">
        <f aca="false">MAX(Q1496,P1497)</f>
        <v>27106.886855</v>
      </c>
      <c r="R1497" s="68" t="n">
        <f aca="false">Q1497-P1497</f>
        <v>1330.896505</v>
      </c>
      <c r="S1497" s="68" t="n">
        <f aca="false">S1496+K1497</f>
        <v>16966.9207866377</v>
      </c>
      <c r="T1497" s="68" t="n">
        <f aca="false">MAX(T1496,S1497)</f>
        <v>18590.8055791526</v>
      </c>
      <c r="U1497" s="68" t="n">
        <f aca="false">T1497-S1497</f>
        <v>1623.88479251491</v>
      </c>
      <c r="V1497" s="70" t="n">
        <f aca="false">V1496+F1497</f>
        <v>3.46440000000001</v>
      </c>
      <c r="W1497" s="70" t="n">
        <f aca="false">MAX(W1496,V1497)</f>
        <v>3.55530000000001</v>
      </c>
      <c r="X1497" s="70" t="n">
        <f aca="false">W1497-V1497</f>
        <v>0.0909</v>
      </c>
      <c r="Y1497" s="70" t="n">
        <f aca="false">Y1496+M1497</f>
        <v>3.07597507012616</v>
      </c>
      <c r="Z1497" s="70" t="n">
        <f aca="false">MAX(Z1496,Y1497)</f>
        <v>3.17979402305453</v>
      </c>
      <c r="AA1497" s="70" t="n">
        <f aca="false">Z1497-Y1497</f>
        <v>0.10381895292837</v>
      </c>
      <c r="AB1497" s="72" t="n">
        <f aca="false">AB1496*(1+F1497)</f>
        <v>25.7480567340033</v>
      </c>
      <c r="AC1497" s="73" t="n">
        <f aca="false">MAX(AC1496,AB1497)</f>
        <v>28.2690358505315</v>
      </c>
      <c r="AD1497" s="70" t="n">
        <f aca="false">1-AB1497/AC1497</f>
        <v>0.0891781074479362</v>
      </c>
      <c r="AE1497" s="73" t="n">
        <f aca="false">AE1496*(1+M1497)</f>
        <v>17.473401291554</v>
      </c>
      <c r="AF1497" s="73" t="n">
        <f aca="false">MAX(AF1496,AE1497)</f>
        <v>19.4341750199725</v>
      </c>
      <c r="AG1497" s="70" t="n">
        <f aca="false">1-AE1497/AF1497</f>
        <v>0.100893077601875</v>
      </c>
      <c r="AH1497" s="74" t="n">
        <f aca="false">IF(R1497&gt;0,AH1496+1,0)</f>
        <v>50</v>
      </c>
      <c r="AI1497" s="74" t="n">
        <f aca="false">IF(U1497&gt;0,AI1496+1,0)</f>
        <v>50</v>
      </c>
      <c r="AJ1497" s="74" t="n">
        <f aca="false">IF(G1497&gt;0,AJ1496+1,0)</f>
        <v>1</v>
      </c>
      <c r="AK1497" s="74" t="n">
        <f aca="false">IF(G1497&lt;=0,AK1496+1,0)</f>
        <v>0</v>
      </c>
      <c r="AL1497" s="74" t="n">
        <f aca="false">IF(K1497&gt;0,AL1496+1,0)</f>
        <v>1</v>
      </c>
      <c r="AM1497" s="74" t="n">
        <f aca="false">IF(K1497&lt;=0,AM1496+1,0)</f>
        <v>0</v>
      </c>
    </row>
    <row r="1498" customFormat="false" ht="15" hidden="false" customHeight="false" outlineLevel="0" collapsed="false">
      <c r="A1498" s="61" t="n">
        <v>1497</v>
      </c>
      <c r="B1498" s="62" t="n">
        <v>44363.46875</v>
      </c>
      <c r="C1498" s="63" t="n">
        <f aca="false">YEAR(B1498)</f>
        <v>2021</v>
      </c>
      <c r="D1498" s="32" t="s">
        <v>276</v>
      </c>
      <c r="E1498" s="64" t="n">
        <v>15783.8</v>
      </c>
      <c r="F1498" s="65" t="n">
        <v>-0.0019</v>
      </c>
      <c r="G1498" s="66" t="n">
        <v>-29.98922</v>
      </c>
      <c r="H1498" s="67" t="n">
        <f aca="false">E1498+IF(D1498="Long",1,-1)*G1498</f>
        <v>15813.78922</v>
      </c>
      <c r="I1498" s="68" t="n">
        <f aca="false">Assumptions!$B$58</f>
        <v>5.35750011455817</v>
      </c>
      <c r="J1498" s="68" t="n">
        <f aca="false">INDEX(Yearly!$L$5:$L$22,MATCH(C1498,Yearly!$A$5:$A$22,0))</f>
        <v>0.502265635739828</v>
      </c>
      <c r="K1498" s="68" t="n">
        <f aca="false">G1498-I1498-J1498</f>
        <v>-35.848985750298</v>
      </c>
      <c r="L1498" s="69" t="n">
        <f aca="false">(I1498+J1498)/Assumptions!$B$8</f>
        <v>0.000258379058567438</v>
      </c>
      <c r="M1498" s="70" t="n">
        <f aca="false">F1498-L1498</f>
        <v>-0.00215837905856744</v>
      </c>
      <c r="N1498" s="71" t="n">
        <f aca="false">G1498*Assumptions!$B$7</f>
        <v>-235865.2153</v>
      </c>
      <c r="O1498" s="71" t="n">
        <f aca="false">K1498*Assumptions!$B$7</f>
        <v>-281952.272926094</v>
      </c>
      <c r="P1498" s="68" t="n">
        <f aca="false">P1497+G1498</f>
        <v>25746.00113</v>
      </c>
      <c r="Q1498" s="68" t="n">
        <f aca="false">MAX(Q1497,P1498)</f>
        <v>27106.886855</v>
      </c>
      <c r="R1498" s="68" t="n">
        <f aca="false">Q1498-P1498</f>
        <v>1360.885725</v>
      </c>
      <c r="S1498" s="68" t="n">
        <f aca="false">S1497+K1498</f>
        <v>16931.0718008874</v>
      </c>
      <c r="T1498" s="68" t="n">
        <f aca="false">MAX(T1497,S1498)</f>
        <v>18590.8055791526</v>
      </c>
      <c r="U1498" s="68" t="n">
        <f aca="false">T1498-S1498</f>
        <v>1659.7337782652</v>
      </c>
      <c r="V1498" s="70" t="n">
        <f aca="false">V1497+F1498</f>
        <v>3.46250000000001</v>
      </c>
      <c r="W1498" s="70" t="n">
        <f aca="false">MAX(W1497,V1498)</f>
        <v>3.55530000000001</v>
      </c>
      <c r="X1498" s="70" t="n">
        <f aca="false">W1498-V1498</f>
        <v>0.0928</v>
      </c>
      <c r="Y1498" s="70" t="n">
        <f aca="false">Y1497+M1498</f>
        <v>3.0738166910676</v>
      </c>
      <c r="Z1498" s="70" t="n">
        <f aca="false">MAX(Z1497,Y1498)</f>
        <v>3.17979402305453</v>
      </c>
      <c r="AA1498" s="70" t="n">
        <f aca="false">Z1498-Y1498</f>
        <v>0.105977331986937</v>
      </c>
      <c r="AB1498" s="72" t="n">
        <f aca="false">AB1497*(1+F1498)</f>
        <v>25.6991354262087</v>
      </c>
      <c r="AC1498" s="73" t="n">
        <f aca="false">MAX(AC1497,AB1498)</f>
        <v>28.2690358505315</v>
      </c>
      <c r="AD1498" s="70" t="n">
        <f aca="false">1-AB1498/AC1498</f>
        <v>0.0909086690437851</v>
      </c>
      <c r="AE1498" s="73" t="n">
        <f aca="false">AE1497*(1+M1498)</f>
        <v>17.4356870681244</v>
      </c>
      <c r="AF1498" s="73" t="n">
        <f aca="false">MAX(AF1497,AE1498)</f>
        <v>19.4341750199725</v>
      </c>
      <c r="AG1498" s="70" t="n">
        <f aca="false">1-AE1498/AF1498</f>
        <v>0.102833691154592</v>
      </c>
      <c r="AH1498" s="74" t="n">
        <f aca="false">IF(R1498&gt;0,AH1497+1,0)</f>
        <v>51</v>
      </c>
      <c r="AI1498" s="74" t="n">
        <f aca="false">IF(U1498&gt;0,AI1497+1,0)</f>
        <v>51</v>
      </c>
      <c r="AJ1498" s="74" t="n">
        <f aca="false">IF(G1498&gt;0,AJ1497+1,0)</f>
        <v>0</v>
      </c>
      <c r="AK1498" s="74" t="n">
        <f aca="false">IF(G1498&lt;=0,AK1497+1,0)</f>
        <v>1</v>
      </c>
      <c r="AL1498" s="74" t="n">
        <f aca="false">IF(K1498&gt;0,AL1497+1,0)</f>
        <v>0</v>
      </c>
      <c r="AM1498" s="74" t="n">
        <f aca="false">IF(K1498&lt;=0,AM1497+1,0)</f>
        <v>1</v>
      </c>
    </row>
    <row r="1499" customFormat="false" ht="15" hidden="false" customHeight="false" outlineLevel="0" collapsed="false">
      <c r="A1499" s="61" t="n">
        <v>1498</v>
      </c>
      <c r="B1499" s="62" t="n">
        <v>44363.59375</v>
      </c>
      <c r="C1499" s="63" t="n">
        <f aca="false">YEAR(B1499)</f>
        <v>2021</v>
      </c>
      <c r="D1499" s="32" t="s">
        <v>277</v>
      </c>
      <c r="E1499" s="64" t="n">
        <v>15814.2</v>
      </c>
      <c r="F1499" s="65" t="n">
        <v>-0.0061</v>
      </c>
      <c r="G1499" s="66" t="n">
        <v>-96.46662</v>
      </c>
      <c r="H1499" s="67" t="n">
        <f aca="false">E1499+IF(D1499="Long",1,-1)*G1499</f>
        <v>15717.73338</v>
      </c>
      <c r="I1499" s="68" t="n">
        <f aca="false">Assumptions!$B$58</f>
        <v>5.35750011455817</v>
      </c>
      <c r="J1499" s="68" t="n">
        <f aca="false">INDEX(Yearly!$L$5:$L$22,MATCH(C1499,Yearly!$A$5:$A$22,0))</f>
        <v>0.502265635739828</v>
      </c>
      <c r="K1499" s="68" t="n">
        <f aca="false">G1499-I1499-J1499</f>
        <v>-102.326385750298</v>
      </c>
      <c r="L1499" s="69" t="n">
        <f aca="false">(I1499+J1499)/Assumptions!$B$8</f>
        <v>0.000258379058567438</v>
      </c>
      <c r="M1499" s="70" t="n">
        <f aca="false">F1499-L1499</f>
        <v>-0.00635837905856744</v>
      </c>
      <c r="N1499" s="71" t="n">
        <f aca="false">G1499*Assumptions!$B$7</f>
        <v>-758709.9663</v>
      </c>
      <c r="O1499" s="71" t="n">
        <f aca="false">K1499*Assumptions!$B$7</f>
        <v>-804797.023926094</v>
      </c>
      <c r="P1499" s="68" t="n">
        <f aca="false">P1498+G1499</f>
        <v>25649.53451</v>
      </c>
      <c r="Q1499" s="68" t="n">
        <f aca="false">MAX(Q1498,P1499)</f>
        <v>27106.886855</v>
      </c>
      <c r="R1499" s="68" t="n">
        <f aca="false">Q1499-P1499</f>
        <v>1457.352345</v>
      </c>
      <c r="S1499" s="68" t="n">
        <f aca="false">S1498+K1499</f>
        <v>16828.7454151371</v>
      </c>
      <c r="T1499" s="68" t="n">
        <f aca="false">MAX(T1498,S1499)</f>
        <v>18590.8055791526</v>
      </c>
      <c r="U1499" s="68" t="n">
        <f aca="false">T1499-S1499</f>
        <v>1762.0601640155</v>
      </c>
      <c r="V1499" s="70" t="n">
        <f aca="false">V1498+F1499</f>
        <v>3.45640000000001</v>
      </c>
      <c r="W1499" s="70" t="n">
        <f aca="false">MAX(W1498,V1499)</f>
        <v>3.55530000000001</v>
      </c>
      <c r="X1499" s="70" t="n">
        <f aca="false">W1499-V1499</f>
        <v>0.0989</v>
      </c>
      <c r="Y1499" s="70" t="n">
        <f aca="false">Y1498+M1499</f>
        <v>3.06745831200903</v>
      </c>
      <c r="Z1499" s="70" t="n">
        <f aca="false">MAX(Z1498,Y1499)</f>
        <v>3.17979402305453</v>
      </c>
      <c r="AA1499" s="70" t="n">
        <f aca="false">Z1499-Y1499</f>
        <v>0.112335711045505</v>
      </c>
      <c r="AB1499" s="72" t="n">
        <f aca="false">AB1498*(1+F1499)</f>
        <v>25.5423707001088</v>
      </c>
      <c r="AC1499" s="73" t="n">
        <f aca="false">MAX(AC1498,AB1499)</f>
        <v>28.2690358505315</v>
      </c>
      <c r="AD1499" s="70" t="n">
        <f aca="false">1-AB1499/AC1499</f>
        <v>0.0964541261626181</v>
      </c>
      <c r="AE1499" s="73" t="n">
        <f aca="false">AE1498*(1+M1499)</f>
        <v>17.3248243605987</v>
      </c>
      <c r="AF1499" s="73" t="n">
        <f aca="false">MAX(AF1498,AE1499)</f>
        <v>19.4341750199725</v>
      </c>
      <c r="AG1499" s="70" t="n">
        <f aca="false">1-AE1499/AF1499</f>
        <v>0.108538214624807</v>
      </c>
      <c r="AH1499" s="74" t="n">
        <f aca="false">IF(R1499&gt;0,AH1498+1,0)</f>
        <v>52</v>
      </c>
      <c r="AI1499" s="74" t="n">
        <f aca="false">IF(U1499&gt;0,AI1498+1,0)</f>
        <v>52</v>
      </c>
      <c r="AJ1499" s="74" t="n">
        <f aca="false">IF(G1499&gt;0,AJ1498+1,0)</f>
        <v>0</v>
      </c>
      <c r="AK1499" s="74" t="n">
        <f aca="false">IF(G1499&lt;=0,AK1498+1,0)</f>
        <v>2</v>
      </c>
      <c r="AL1499" s="74" t="n">
        <f aca="false">IF(K1499&gt;0,AL1498+1,0)</f>
        <v>0</v>
      </c>
      <c r="AM1499" s="74" t="n">
        <f aca="false">IF(K1499&lt;=0,AM1498+1,0)</f>
        <v>2</v>
      </c>
    </row>
    <row r="1500" customFormat="false" ht="15" hidden="false" customHeight="false" outlineLevel="0" collapsed="false">
      <c r="A1500" s="61" t="n">
        <v>1499</v>
      </c>
      <c r="B1500" s="62" t="n">
        <v>44364.40625</v>
      </c>
      <c r="C1500" s="63" t="n">
        <f aca="false">YEAR(B1500)</f>
        <v>2021</v>
      </c>
      <c r="D1500" s="32" t="s">
        <v>276</v>
      </c>
      <c r="E1500" s="64" t="n">
        <v>15717.65</v>
      </c>
      <c r="F1500" s="65" t="n">
        <v>0.0001</v>
      </c>
      <c r="G1500" s="66" t="n">
        <v>1.571765</v>
      </c>
      <c r="H1500" s="67" t="n">
        <f aca="false">E1500+IF(D1500="Long",1,-1)*G1500</f>
        <v>15716.078235</v>
      </c>
      <c r="I1500" s="68" t="n">
        <f aca="false">Assumptions!$B$58</f>
        <v>5.35750011455817</v>
      </c>
      <c r="J1500" s="68" t="n">
        <f aca="false">INDEX(Yearly!$L$5:$L$22,MATCH(C1500,Yearly!$A$5:$A$22,0))</f>
        <v>0.502265635739828</v>
      </c>
      <c r="K1500" s="68" t="n">
        <f aca="false">G1500-I1500-J1500</f>
        <v>-4.288000750298</v>
      </c>
      <c r="L1500" s="69" t="n">
        <f aca="false">(I1500+J1500)/Assumptions!$B$8</f>
        <v>0.000258379058567438</v>
      </c>
      <c r="M1500" s="70" t="n">
        <f aca="false">F1500-L1500</f>
        <v>-0.000158379058567438</v>
      </c>
      <c r="N1500" s="71" t="n">
        <f aca="false">G1500*Assumptions!$B$7</f>
        <v>12361.931725</v>
      </c>
      <c r="O1500" s="71" t="n">
        <f aca="false">K1500*Assumptions!$B$7</f>
        <v>-33725.1259010937</v>
      </c>
      <c r="P1500" s="68" t="n">
        <f aca="false">P1499+G1500</f>
        <v>25651.106275</v>
      </c>
      <c r="Q1500" s="68" t="n">
        <f aca="false">MAX(Q1499,P1500)</f>
        <v>27106.886855</v>
      </c>
      <c r="R1500" s="68" t="n">
        <f aca="false">Q1500-P1500</f>
        <v>1455.78058</v>
      </c>
      <c r="S1500" s="68" t="n">
        <f aca="false">S1499+K1500</f>
        <v>16824.4574143868</v>
      </c>
      <c r="T1500" s="68" t="n">
        <f aca="false">MAX(T1499,S1500)</f>
        <v>18590.8055791526</v>
      </c>
      <c r="U1500" s="68" t="n">
        <f aca="false">T1500-S1500</f>
        <v>1766.3481647658</v>
      </c>
      <c r="V1500" s="70" t="n">
        <f aca="false">V1499+F1500</f>
        <v>3.45650000000001</v>
      </c>
      <c r="W1500" s="70" t="n">
        <f aca="false">MAX(W1499,V1500)</f>
        <v>3.55530000000001</v>
      </c>
      <c r="X1500" s="70" t="n">
        <f aca="false">W1500-V1500</f>
        <v>0.0987999999999998</v>
      </c>
      <c r="Y1500" s="70" t="n">
        <f aca="false">Y1499+M1500</f>
        <v>3.06729993295046</v>
      </c>
      <c r="Z1500" s="70" t="n">
        <f aca="false">MAX(Z1499,Y1500)</f>
        <v>3.17979402305453</v>
      </c>
      <c r="AA1500" s="70" t="n">
        <f aca="false">Z1500-Y1500</f>
        <v>0.112494090104072</v>
      </c>
      <c r="AB1500" s="72" t="n">
        <f aca="false">AB1499*(1+F1500)</f>
        <v>25.5449249371788</v>
      </c>
      <c r="AC1500" s="73" t="n">
        <f aca="false">MAX(AC1499,AB1500)</f>
        <v>28.2690358505315</v>
      </c>
      <c r="AD1500" s="70" t="n">
        <f aca="false">1-AB1500/AC1500</f>
        <v>0.0963637715752342</v>
      </c>
      <c r="AE1500" s="73" t="n">
        <f aca="false">AE1499*(1+M1500)</f>
        <v>17.3220804712266</v>
      </c>
      <c r="AF1500" s="73" t="n">
        <f aca="false">MAX(AF1499,AE1500)</f>
        <v>19.4341750199725</v>
      </c>
      <c r="AG1500" s="70" t="n">
        <f aca="false">1-AE1500/AF1500</f>
        <v>0.108679403503124</v>
      </c>
      <c r="AH1500" s="74" t="n">
        <f aca="false">IF(R1500&gt;0,AH1499+1,0)</f>
        <v>53</v>
      </c>
      <c r="AI1500" s="74" t="n">
        <f aca="false">IF(U1500&gt;0,AI1499+1,0)</f>
        <v>53</v>
      </c>
      <c r="AJ1500" s="74" t="n">
        <f aca="false">IF(G1500&gt;0,AJ1499+1,0)</f>
        <v>1</v>
      </c>
      <c r="AK1500" s="74" t="n">
        <f aca="false">IF(G1500&lt;=0,AK1499+1,0)</f>
        <v>0</v>
      </c>
      <c r="AL1500" s="74" t="n">
        <f aca="false">IF(K1500&gt;0,AL1499+1,0)</f>
        <v>0</v>
      </c>
      <c r="AM1500" s="74" t="n">
        <f aca="false">IF(K1500&lt;=0,AM1499+1,0)</f>
        <v>3</v>
      </c>
    </row>
    <row r="1501" customFormat="false" ht="15" hidden="false" customHeight="false" outlineLevel="0" collapsed="false">
      <c r="A1501" s="61" t="n">
        <v>1500</v>
      </c>
      <c r="B1501" s="62" t="n">
        <v>44368.59375</v>
      </c>
      <c r="C1501" s="63" t="n">
        <f aca="false">YEAR(B1501)</f>
        <v>2021</v>
      </c>
      <c r="D1501" s="32" t="s">
        <v>277</v>
      </c>
      <c r="E1501" s="64" t="n">
        <v>15715.75</v>
      </c>
      <c r="F1501" s="65" t="n">
        <v>0.001</v>
      </c>
      <c r="G1501" s="66" t="n">
        <v>15.71575</v>
      </c>
      <c r="H1501" s="67" t="n">
        <f aca="false">E1501+IF(D1501="Long",1,-1)*G1501</f>
        <v>15731.46575</v>
      </c>
      <c r="I1501" s="68" t="n">
        <f aca="false">Assumptions!$B$58</f>
        <v>5.35750011455817</v>
      </c>
      <c r="J1501" s="68" t="n">
        <f aca="false">INDEX(Yearly!$L$5:$L$22,MATCH(C1501,Yearly!$A$5:$A$22,0))</f>
        <v>0.502265635739828</v>
      </c>
      <c r="K1501" s="68" t="n">
        <f aca="false">G1501-I1501-J1501</f>
        <v>9.855984249702</v>
      </c>
      <c r="L1501" s="69" t="n">
        <f aca="false">(I1501+J1501)/Assumptions!$B$8</f>
        <v>0.000258379058567438</v>
      </c>
      <c r="M1501" s="70" t="n">
        <f aca="false">F1501-L1501</f>
        <v>0.000741620941432562</v>
      </c>
      <c r="N1501" s="71" t="n">
        <f aca="false">G1501*Assumptions!$B$7</f>
        <v>123604.37375</v>
      </c>
      <c r="O1501" s="71" t="n">
        <f aca="false">K1501*Assumptions!$B$7</f>
        <v>77517.3161239063</v>
      </c>
      <c r="P1501" s="68" t="n">
        <f aca="false">P1500+G1501</f>
        <v>25666.822025</v>
      </c>
      <c r="Q1501" s="68" t="n">
        <f aca="false">MAX(Q1500,P1501)</f>
        <v>27106.886855</v>
      </c>
      <c r="R1501" s="68" t="n">
        <f aca="false">Q1501-P1501</f>
        <v>1440.06483</v>
      </c>
      <c r="S1501" s="68" t="n">
        <f aca="false">S1500+K1501</f>
        <v>16834.3133986365</v>
      </c>
      <c r="T1501" s="68" t="n">
        <f aca="false">MAX(T1500,S1501)</f>
        <v>18590.8055791526</v>
      </c>
      <c r="U1501" s="68" t="n">
        <f aca="false">T1501-S1501</f>
        <v>1756.4921805161</v>
      </c>
      <c r="V1501" s="70" t="n">
        <f aca="false">V1500+F1501</f>
        <v>3.45750000000001</v>
      </c>
      <c r="W1501" s="70" t="n">
        <f aca="false">MAX(W1500,V1501)</f>
        <v>3.55530000000001</v>
      </c>
      <c r="X1501" s="70" t="n">
        <f aca="false">W1501-V1501</f>
        <v>0.0977999999999999</v>
      </c>
      <c r="Y1501" s="70" t="n">
        <f aca="false">Y1500+M1501</f>
        <v>3.06804155389189</v>
      </c>
      <c r="Z1501" s="70" t="n">
        <f aca="false">MAX(Z1500,Y1501)</f>
        <v>3.17979402305453</v>
      </c>
      <c r="AA1501" s="70" t="n">
        <f aca="false">Z1501-Y1501</f>
        <v>0.111752469162639</v>
      </c>
      <c r="AB1501" s="72" t="n">
        <f aca="false">AB1500*(1+F1501)</f>
        <v>25.570469862116</v>
      </c>
      <c r="AC1501" s="73" t="n">
        <f aca="false">MAX(AC1500,AB1501)</f>
        <v>28.2690358505315</v>
      </c>
      <c r="AD1501" s="70" t="n">
        <f aca="false">1-AB1501/AC1501</f>
        <v>0.0954601353468096</v>
      </c>
      <c r="AE1501" s="73" t="n">
        <f aca="false">AE1500*(1+M1501)</f>
        <v>17.3349268888532</v>
      </c>
      <c r="AF1501" s="73" t="n">
        <f aca="false">MAX(AF1500,AE1501)</f>
        <v>19.4341750199725</v>
      </c>
      <c r="AG1501" s="70" t="n">
        <f aca="false">1-AE1501/AF1501</f>
        <v>0.108018381483232</v>
      </c>
      <c r="AH1501" s="74" t="n">
        <f aca="false">IF(R1501&gt;0,AH1500+1,0)</f>
        <v>54</v>
      </c>
      <c r="AI1501" s="74" t="n">
        <f aca="false">IF(U1501&gt;0,AI1500+1,0)</f>
        <v>54</v>
      </c>
      <c r="AJ1501" s="74" t="n">
        <f aca="false">IF(G1501&gt;0,AJ1500+1,0)</f>
        <v>2</v>
      </c>
      <c r="AK1501" s="74" t="n">
        <f aca="false">IF(G1501&lt;=0,AK1500+1,0)</f>
        <v>0</v>
      </c>
      <c r="AL1501" s="74" t="n">
        <f aca="false">IF(K1501&gt;0,AL1500+1,0)</f>
        <v>1</v>
      </c>
      <c r="AM1501" s="74" t="n">
        <f aca="false">IF(K1501&lt;=0,AM1500+1,0)</f>
        <v>0</v>
      </c>
    </row>
    <row r="1502" customFormat="false" ht="15" hidden="false" customHeight="false" outlineLevel="0" collapsed="false">
      <c r="A1502" s="61" t="n">
        <v>1501</v>
      </c>
      <c r="B1502" s="62" t="n">
        <v>44370.53125</v>
      </c>
      <c r="C1502" s="63" t="n">
        <f aca="false">YEAR(B1502)</f>
        <v>2021</v>
      </c>
      <c r="D1502" s="32" t="s">
        <v>276</v>
      </c>
      <c r="E1502" s="64" t="n">
        <v>15731.65</v>
      </c>
      <c r="F1502" s="65" t="n">
        <v>-0.0011</v>
      </c>
      <c r="G1502" s="66" t="n">
        <v>-17.304815</v>
      </c>
      <c r="H1502" s="67" t="n">
        <f aca="false">E1502+IF(D1502="Long",1,-1)*G1502</f>
        <v>15748.954815</v>
      </c>
      <c r="I1502" s="68" t="n">
        <f aca="false">Assumptions!$B$58</f>
        <v>5.35750011455817</v>
      </c>
      <c r="J1502" s="68" t="n">
        <f aca="false">INDEX(Yearly!$L$5:$L$22,MATCH(C1502,Yearly!$A$5:$A$22,0))</f>
        <v>0.502265635739828</v>
      </c>
      <c r="K1502" s="68" t="n">
        <f aca="false">G1502-I1502-J1502</f>
        <v>-23.164580750298</v>
      </c>
      <c r="L1502" s="69" t="n">
        <f aca="false">(I1502+J1502)/Assumptions!$B$8</f>
        <v>0.000258379058567438</v>
      </c>
      <c r="M1502" s="70" t="n">
        <f aca="false">F1502-L1502</f>
        <v>-0.00135837905856744</v>
      </c>
      <c r="N1502" s="71" t="n">
        <f aca="false">G1502*Assumptions!$B$7</f>
        <v>-136102.369975</v>
      </c>
      <c r="O1502" s="71" t="n">
        <f aca="false">K1502*Assumptions!$B$7</f>
        <v>-182189.427601094</v>
      </c>
      <c r="P1502" s="68" t="n">
        <f aca="false">P1501+G1502</f>
        <v>25649.51721</v>
      </c>
      <c r="Q1502" s="68" t="n">
        <f aca="false">MAX(Q1501,P1502)</f>
        <v>27106.886855</v>
      </c>
      <c r="R1502" s="68" t="n">
        <f aca="false">Q1502-P1502</f>
        <v>1457.369645</v>
      </c>
      <c r="S1502" s="68" t="n">
        <f aca="false">S1501+K1502</f>
        <v>16811.1488178862</v>
      </c>
      <c r="T1502" s="68" t="n">
        <f aca="false">MAX(T1501,S1502)</f>
        <v>18590.8055791526</v>
      </c>
      <c r="U1502" s="68" t="n">
        <f aca="false">T1502-S1502</f>
        <v>1779.65676126639</v>
      </c>
      <c r="V1502" s="70" t="n">
        <f aca="false">V1501+F1502</f>
        <v>3.45640000000001</v>
      </c>
      <c r="W1502" s="70" t="n">
        <f aca="false">MAX(W1501,V1502)</f>
        <v>3.55530000000001</v>
      </c>
      <c r="X1502" s="70" t="n">
        <f aca="false">W1502-V1502</f>
        <v>0.0989</v>
      </c>
      <c r="Y1502" s="70" t="n">
        <f aca="false">Y1501+M1502</f>
        <v>3.06668317483333</v>
      </c>
      <c r="Z1502" s="70" t="n">
        <f aca="false">MAX(Z1501,Y1502)</f>
        <v>3.17979402305453</v>
      </c>
      <c r="AA1502" s="70" t="n">
        <f aca="false">Z1502-Y1502</f>
        <v>0.113110848221207</v>
      </c>
      <c r="AB1502" s="72" t="n">
        <f aca="false">AB1501*(1+F1502)</f>
        <v>25.5423423452676</v>
      </c>
      <c r="AC1502" s="73" t="n">
        <f aca="false">MAX(AC1501,AB1502)</f>
        <v>28.2690358505315</v>
      </c>
      <c r="AD1502" s="70" t="n">
        <f aca="false">1-AB1502/AC1502</f>
        <v>0.0964551291979282</v>
      </c>
      <c r="AE1502" s="73" t="n">
        <f aca="false">AE1501*(1+M1502)</f>
        <v>17.3113794871856</v>
      </c>
      <c r="AF1502" s="73" t="n">
        <f aca="false">MAX(AF1501,AE1502)</f>
        <v>19.4341750199725</v>
      </c>
      <c r="AG1502" s="70" t="n">
        <f aca="false">1-AE1502/AF1502</f>
        <v>0.109230030634452</v>
      </c>
      <c r="AH1502" s="74" t="n">
        <f aca="false">IF(R1502&gt;0,AH1501+1,0)</f>
        <v>55</v>
      </c>
      <c r="AI1502" s="74" t="n">
        <f aca="false">IF(U1502&gt;0,AI1501+1,0)</f>
        <v>55</v>
      </c>
      <c r="AJ1502" s="74" t="n">
        <f aca="false">IF(G1502&gt;0,AJ1501+1,0)</f>
        <v>0</v>
      </c>
      <c r="AK1502" s="74" t="n">
        <f aca="false">IF(G1502&lt;=0,AK1501+1,0)</f>
        <v>1</v>
      </c>
      <c r="AL1502" s="74" t="n">
        <f aca="false">IF(K1502&gt;0,AL1501+1,0)</f>
        <v>0</v>
      </c>
      <c r="AM1502" s="74" t="n">
        <f aca="false">IF(K1502&lt;=0,AM1501+1,0)</f>
        <v>1</v>
      </c>
    </row>
    <row r="1503" customFormat="false" ht="15" hidden="false" customHeight="false" outlineLevel="0" collapsed="false">
      <c r="A1503" s="61" t="n">
        <v>1502</v>
      </c>
      <c r="B1503" s="62" t="n">
        <v>44370.59375</v>
      </c>
      <c r="C1503" s="63" t="n">
        <f aca="false">YEAR(B1503)</f>
        <v>2021</v>
      </c>
      <c r="D1503" s="32" t="s">
        <v>277</v>
      </c>
      <c r="E1503" s="64" t="n">
        <v>15748.6</v>
      </c>
      <c r="F1503" s="65" t="n">
        <v>-0.003</v>
      </c>
      <c r="G1503" s="66" t="n">
        <v>-47.2458</v>
      </c>
      <c r="H1503" s="67" t="n">
        <f aca="false">E1503+IF(D1503="Long",1,-1)*G1503</f>
        <v>15701.3542</v>
      </c>
      <c r="I1503" s="68" t="n">
        <f aca="false">Assumptions!$B$58</f>
        <v>5.35750011455817</v>
      </c>
      <c r="J1503" s="68" t="n">
        <f aca="false">INDEX(Yearly!$L$5:$L$22,MATCH(C1503,Yearly!$A$5:$A$22,0))</f>
        <v>0.502265635739828</v>
      </c>
      <c r="K1503" s="68" t="n">
        <f aca="false">G1503-I1503-J1503</f>
        <v>-53.105565750298</v>
      </c>
      <c r="L1503" s="69" t="n">
        <f aca="false">(I1503+J1503)/Assumptions!$B$8</f>
        <v>0.000258379058567438</v>
      </c>
      <c r="M1503" s="70" t="n">
        <f aca="false">F1503-L1503</f>
        <v>-0.00325837905856744</v>
      </c>
      <c r="N1503" s="71" t="n">
        <f aca="false">G1503*Assumptions!$B$7</f>
        <v>-371588.217</v>
      </c>
      <c r="O1503" s="71" t="n">
        <f aca="false">K1503*Assumptions!$B$7</f>
        <v>-417675.274626094</v>
      </c>
      <c r="P1503" s="68" t="n">
        <f aca="false">P1502+G1503</f>
        <v>25602.27141</v>
      </c>
      <c r="Q1503" s="68" t="n">
        <f aca="false">MAX(Q1502,P1503)</f>
        <v>27106.886855</v>
      </c>
      <c r="R1503" s="68" t="n">
        <f aca="false">Q1503-P1503</f>
        <v>1504.615445</v>
      </c>
      <c r="S1503" s="68" t="n">
        <f aca="false">S1502+K1503</f>
        <v>16758.0432521359</v>
      </c>
      <c r="T1503" s="68" t="n">
        <f aca="false">MAX(T1502,S1503)</f>
        <v>18590.8055791526</v>
      </c>
      <c r="U1503" s="68" t="n">
        <f aca="false">T1503-S1503</f>
        <v>1832.76232701669</v>
      </c>
      <c r="V1503" s="70" t="n">
        <f aca="false">V1502+F1503</f>
        <v>3.45340000000001</v>
      </c>
      <c r="W1503" s="70" t="n">
        <f aca="false">MAX(W1502,V1503)</f>
        <v>3.55530000000001</v>
      </c>
      <c r="X1503" s="70" t="n">
        <f aca="false">W1503-V1503</f>
        <v>0.1019</v>
      </c>
      <c r="Y1503" s="70" t="n">
        <f aca="false">Y1502+M1503</f>
        <v>3.06342479577476</v>
      </c>
      <c r="Z1503" s="70" t="n">
        <f aca="false">MAX(Z1502,Y1503)</f>
        <v>3.17979402305453</v>
      </c>
      <c r="AA1503" s="70" t="n">
        <f aca="false">Z1503-Y1503</f>
        <v>0.116369227279774</v>
      </c>
      <c r="AB1503" s="72" t="n">
        <f aca="false">AB1502*(1+F1503)</f>
        <v>25.4657153182318</v>
      </c>
      <c r="AC1503" s="73" t="n">
        <f aca="false">MAX(AC1502,AB1503)</f>
        <v>28.2690358505315</v>
      </c>
      <c r="AD1503" s="70" t="n">
        <f aca="false">1-AB1503/AC1503</f>
        <v>0.0991657638103344</v>
      </c>
      <c r="AE1503" s="73" t="n">
        <f aca="false">AE1502*(1+M1503)</f>
        <v>17.2549724507896</v>
      </c>
      <c r="AF1503" s="73" t="n">
        <f aca="false">MAX(AF1502,AE1503)</f>
        <v>19.4341750199725</v>
      </c>
      <c r="AG1503" s="70" t="n">
        <f aca="false">1-AE1503/AF1503</f>
        <v>0.112132496848633</v>
      </c>
      <c r="AH1503" s="74" t="n">
        <f aca="false">IF(R1503&gt;0,AH1502+1,0)</f>
        <v>56</v>
      </c>
      <c r="AI1503" s="74" t="n">
        <f aca="false">IF(U1503&gt;0,AI1502+1,0)</f>
        <v>56</v>
      </c>
      <c r="AJ1503" s="74" t="n">
        <f aca="false">IF(G1503&gt;0,AJ1502+1,0)</f>
        <v>0</v>
      </c>
      <c r="AK1503" s="74" t="n">
        <f aca="false">IF(G1503&lt;=0,AK1502+1,0)</f>
        <v>2</v>
      </c>
      <c r="AL1503" s="74" t="n">
        <f aca="false">IF(K1503&gt;0,AL1502+1,0)</f>
        <v>0</v>
      </c>
      <c r="AM1503" s="74" t="n">
        <f aca="false">IF(K1503&lt;=0,AM1502+1,0)</f>
        <v>2</v>
      </c>
    </row>
    <row r="1504" customFormat="false" ht="15" hidden="false" customHeight="false" outlineLevel="0" collapsed="false">
      <c r="A1504" s="61" t="n">
        <v>1503</v>
      </c>
      <c r="B1504" s="62" t="n">
        <v>44370.6145833333</v>
      </c>
      <c r="C1504" s="63" t="n">
        <f aca="false">YEAR(B1504)</f>
        <v>2021</v>
      </c>
      <c r="D1504" s="32" t="s">
        <v>276</v>
      </c>
      <c r="E1504" s="64" t="n">
        <v>15701.75</v>
      </c>
      <c r="F1504" s="65" t="n">
        <v>-0.0035</v>
      </c>
      <c r="G1504" s="66" t="n">
        <v>-54.956125</v>
      </c>
      <c r="H1504" s="67" t="n">
        <f aca="false">E1504+IF(D1504="Long",1,-1)*G1504</f>
        <v>15756.706125</v>
      </c>
      <c r="I1504" s="68" t="n">
        <f aca="false">Assumptions!$B$58</f>
        <v>5.35750011455817</v>
      </c>
      <c r="J1504" s="68" t="n">
        <f aca="false">INDEX(Yearly!$L$5:$L$22,MATCH(C1504,Yearly!$A$5:$A$22,0))</f>
        <v>0.502265635739828</v>
      </c>
      <c r="K1504" s="68" t="n">
        <f aca="false">G1504-I1504-J1504</f>
        <v>-60.815890750298</v>
      </c>
      <c r="L1504" s="69" t="n">
        <f aca="false">(I1504+J1504)/Assumptions!$B$8</f>
        <v>0.000258379058567438</v>
      </c>
      <c r="M1504" s="70" t="n">
        <f aca="false">F1504-L1504</f>
        <v>-0.00375837905856744</v>
      </c>
      <c r="N1504" s="71" t="n">
        <f aca="false">G1504*Assumptions!$B$7</f>
        <v>-432229.923125</v>
      </c>
      <c r="O1504" s="71" t="n">
        <f aca="false">K1504*Assumptions!$B$7</f>
        <v>-478316.980751094</v>
      </c>
      <c r="P1504" s="68" t="n">
        <f aca="false">P1503+G1504</f>
        <v>25547.315285</v>
      </c>
      <c r="Q1504" s="68" t="n">
        <f aca="false">MAX(Q1503,P1504)</f>
        <v>27106.886855</v>
      </c>
      <c r="R1504" s="68" t="n">
        <f aca="false">Q1504-P1504</f>
        <v>1559.57157</v>
      </c>
      <c r="S1504" s="68" t="n">
        <f aca="false">S1503+K1504</f>
        <v>16697.2273613856</v>
      </c>
      <c r="T1504" s="68" t="n">
        <f aca="false">MAX(T1503,S1504)</f>
        <v>18590.8055791526</v>
      </c>
      <c r="U1504" s="68" t="n">
        <f aca="false">T1504-S1504</f>
        <v>1893.57821776699</v>
      </c>
      <c r="V1504" s="70" t="n">
        <f aca="false">V1503+F1504</f>
        <v>3.44990000000001</v>
      </c>
      <c r="W1504" s="70" t="n">
        <f aca="false">MAX(W1503,V1504)</f>
        <v>3.55530000000001</v>
      </c>
      <c r="X1504" s="70" t="n">
        <f aca="false">W1504-V1504</f>
        <v>0.1054</v>
      </c>
      <c r="Y1504" s="70" t="n">
        <f aca="false">Y1503+M1504</f>
        <v>3.05966641671619</v>
      </c>
      <c r="Z1504" s="70" t="n">
        <f aca="false">MAX(Z1503,Y1504)</f>
        <v>3.17979402305453</v>
      </c>
      <c r="AA1504" s="70" t="n">
        <f aca="false">Z1504-Y1504</f>
        <v>0.120127606338342</v>
      </c>
      <c r="AB1504" s="72" t="n">
        <f aca="false">AB1503*(1+F1504)</f>
        <v>25.376585314618</v>
      </c>
      <c r="AC1504" s="73" t="n">
        <f aca="false">MAX(AC1503,AB1504)</f>
        <v>28.2690358505315</v>
      </c>
      <c r="AD1504" s="70" t="n">
        <f aca="false">1-AB1504/AC1504</f>
        <v>0.102318683636998</v>
      </c>
      <c r="AE1504" s="73" t="n">
        <f aca="false">AE1503*(1+M1504)</f>
        <v>17.1901217236744</v>
      </c>
      <c r="AF1504" s="73" t="n">
        <f aca="false">MAX(AF1503,AE1504)</f>
        <v>19.4341750199725</v>
      </c>
      <c r="AG1504" s="70" t="n">
        <f aca="false">1-AE1504/AF1504</f>
        <v>0.11546943947926</v>
      </c>
      <c r="AH1504" s="74" t="n">
        <f aca="false">IF(R1504&gt;0,AH1503+1,0)</f>
        <v>57</v>
      </c>
      <c r="AI1504" s="74" t="n">
        <f aca="false">IF(U1504&gt;0,AI1503+1,0)</f>
        <v>57</v>
      </c>
      <c r="AJ1504" s="74" t="n">
        <f aca="false">IF(G1504&gt;0,AJ1503+1,0)</f>
        <v>0</v>
      </c>
      <c r="AK1504" s="74" t="n">
        <f aca="false">IF(G1504&lt;=0,AK1503+1,0)</f>
        <v>3</v>
      </c>
      <c r="AL1504" s="74" t="n">
        <f aca="false">IF(K1504&gt;0,AL1503+1,0)</f>
        <v>0</v>
      </c>
      <c r="AM1504" s="74" t="n">
        <f aca="false">IF(K1504&lt;=0,AM1503+1,0)</f>
        <v>3</v>
      </c>
    </row>
    <row r="1505" customFormat="false" ht="15" hidden="false" customHeight="false" outlineLevel="0" collapsed="false">
      <c r="A1505" s="61" t="n">
        <v>1504</v>
      </c>
      <c r="B1505" s="62" t="n">
        <v>44371.4479166667</v>
      </c>
      <c r="C1505" s="63" t="n">
        <f aca="false">YEAR(B1505)</f>
        <v>2021</v>
      </c>
      <c r="D1505" s="32" t="s">
        <v>277</v>
      </c>
      <c r="E1505" s="64" t="n">
        <v>15755.95</v>
      </c>
      <c r="F1505" s="65" t="n">
        <v>0.0008</v>
      </c>
      <c r="G1505" s="66" t="n">
        <v>12.60476</v>
      </c>
      <c r="H1505" s="67" t="n">
        <f aca="false">E1505+IF(D1505="Long",1,-1)*G1505</f>
        <v>15768.55476</v>
      </c>
      <c r="I1505" s="68" t="n">
        <f aca="false">Assumptions!$B$58</f>
        <v>5.35750011455817</v>
      </c>
      <c r="J1505" s="68" t="n">
        <f aca="false">INDEX(Yearly!$L$5:$L$22,MATCH(C1505,Yearly!$A$5:$A$22,0))</f>
        <v>0.502265635739828</v>
      </c>
      <c r="K1505" s="68" t="n">
        <f aca="false">G1505-I1505-J1505</f>
        <v>6.744994249702</v>
      </c>
      <c r="L1505" s="69" t="n">
        <f aca="false">(I1505+J1505)/Assumptions!$B$8</f>
        <v>0.000258379058567438</v>
      </c>
      <c r="M1505" s="70" t="n">
        <f aca="false">F1505-L1505</f>
        <v>0.000541620941432562</v>
      </c>
      <c r="N1505" s="71" t="n">
        <f aca="false">G1505*Assumptions!$B$7</f>
        <v>99136.4374</v>
      </c>
      <c r="O1505" s="71" t="n">
        <f aca="false">K1505*Assumptions!$B$7</f>
        <v>53049.3797739063</v>
      </c>
      <c r="P1505" s="68" t="n">
        <f aca="false">P1504+G1505</f>
        <v>25559.920045</v>
      </c>
      <c r="Q1505" s="68" t="n">
        <f aca="false">MAX(Q1504,P1505)</f>
        <v>27106.886855</v>
      </c>
      <c r="R1505" s="68" t="n">
        <f aca="false">Q1505-P1505</f>
        <v>1546.96681</v>
      </c>
      <c r="S1505" s="68" t="n">
        <f aca="false">S1504+K1505</f>
        <v>16703.9723556353</v>
      </c>
      <c r="T1505" s="68" t="n">
        <f aca="false">MAX(T1504,S1505)</f>
        <v>18590.8055791526</v>
      </c>
      <c r="U1505" s="68" t="n">
        <f aca="false">T1505-S1505</f>
        <v>1886.83322351729</v>
      </c>
      <c r="V1505" s="70" t="n">
        <f aca="false">V1504+F1505</f>
        <v>3.45070000000001</v>
      </c>
      <c r="W1505" s="70" t="n">
        <f aca="false">MAX(W1504,V1505)</f>
        <v>3.55530000000001</v>
      </c>
      <c r="X1505" s="70" t="n">
        <f aca="false">W1505-V1505</f>
        <v>0.1046</v>
      </c>
      <c r="Y1505" s="70" t="n">
        <f aca="false">Y1504+M1505</f>
        <v>3.06020803765762</v>
      </c>
      <c r="Z1505" s="70" t="n">
        <f aca="false">MAX(Z1504,Y1505)</f>
        <v>3.17979402305453</v>
      </c>
      <c r="AA1505" s="70" t="n">
        <f aca="false">Z1505-Y1505</f>
        <v>0.119585985396909</v>
      </c>
      <c r="AB1505" s="72" t="n">
        <f aca="false">AB1504*(1+F1505)</f>
        <v>25.3968865828697</v>
      </c>
      <c r="AC1505" s="73" t="n">
        <f aca="false">MAX(AC1504,AB1505)</f>
        <v>28.2690358505315</v>
      </c>
      <c r="AD1505" s="70" t="n">
        <f aca="false">1-AB1505/AC1505</f>
        <v>0.101600538583908</v>
      </c>
      <c r="AE1505" s="73" t="n">
        <f aca="false">AE1504*(1+M1505)</f>
        <v>17.1994322535858</v>
      </c>
      <c r="AF1505" s="73" t="n">
        <f aca="false">MAX(AF1504,AE1505)</f>
        <v>19.4341750199725</v>
      </c>
      <c r="AG1505" s="70" t="n">
        <f aca="false">1-AE1505/AF1505</f>
        <v>0.114990359204345</v>
      </c>
      <c r="AH1505" s="74" t="n">
        <f aca="false">IF(R1505&gt;0,AH1504+1,0)</f>
        <v>58</v>
      </c>
      <c r="AI1505" s="74" t="n">
        <f aca="false">IF(U1505&gt;0,AI1504+1,0)</f>
        <v>58</v>
      </c>
      <c r="AJ1505" s="74" t="n">
        <f aca="false">IF(G1505&gt;0,AJ1504+1,0)</f>
        <v>1</v>
      </c>
      <c r="AK1505" s="74" t="n">
        <f aca="false">IF(G1505&lt;=0,AK1504+1,0)</f>
        <v>0</v>
      </c>
      <c r="AL1505" s="74" t="n">
        <f aca="false">IF(K1505&gt;0,AL1504+1,0)</f>
        <v>1</v>
      </c>
      <c r="AM1505" s="74" t="n">
        <f aca="false">IF(K1505&lt;=0,AM1504+1,0)</f>
        <v>0</v>
      </c>
    </row>
    <row r="1506" customFormat="false" ht="15" hidden="false" customHeight="false" outlineLevel="0" collapsed="false">
      <c r="A1506" s="61" t="n">
        <v>1505</v>
      </c>
      <c r="B1506" s="62" t="n">
        <v>44376.4270833333</v>
      </c>
      <c r="C1506" s="63" t="n">
        <f aca="false">YEAR(B1506)</f>
        <v>2021</v>
      </c>
      <c r="D1506" s="32" t="s">
        <v>276</v>
      </c>
      <c r="E1506" s="64" t="n">
        <v>15768.3</v>
      </c>
      <c r="F1506" s="65" t="n">
        <v>-0.0008</v>
      </c>
      <c r="G1506" s="66" t="n">
        <v>-12.61464</v>
      </c>
      <c r="H1506" s="67" t="n">
        <f aca="false">E1506+IF(D1506="Long",1,-1)*G1506</f>
        <v>15780.91464</v>
      </c>
      <c r="I1506" s="68" t="n">
        <f aca="false">Assumptions!$B$58</f>
        <v>5.35750011455817</v>
      </c>
      <c r="J1506" s="68" t="n">
        <f aca="false">INDEX(Yearly!$L$5:$L$22,MATCH(C1506,Yearly!$A$5:$A$22,0))</f>
        <v>0.502265635739828</v>
      </c>
      <c r="K1506" s="68" t="n">
        <f aca="false">G1506-I1506-J1506</f>
        <v>-18.474405750298</v>
      </c>
      <c r="L1506" s="69" t="n">
        <f aca="false">(I1506+J1506)/Assumptions!$B$8</f>
        <v>0.000258379058567438</v>
      </c>
      <c r="M1506" s="70" t="n">
        <f aca="false">F1506-L1506</f>
        <v>-0.00105837905856744</v>
      </c>
      <c r="N1506" s="71" t="n">
        <f aca="false">G1506*Assumptions!$B$7</f>
        <v>-99214.1436</v>
      </c>
      <c r="O1506" s="71" t="n">
        <f aca="false">K1506*Assumptions!$B$7</f>
        <v>-145301.201226094</v>
      </c>
      <c r="P1506" s="68" t="n">
        <f aca="false">P1505+G1506</f>
        <v>25547.305405</v>
      </c>
      <c r="Q1506" s="68" t="n">
        <f aca="false">MAX(Q1505,P1506)</f>
        <v>27106.886855</v>
      </c>
      <c r="R1506" s="68" t="n">
        <f aca="false">Q1506-P1506</f>
        <v>1559.58145</v>
      </c>
      <c r="S1506" s="68" t="n">
        <f aca="false">S1505+K1506</f>
        <v>16685.497949885</v>
      </c>
      <c r="T1506" s="68" t="n">
        <f aca="false">MAX(T1505,S1506)</f>
        <v>18590.8055791526</v>
      </c>
      <c r="U1506" s="68" t="n">
        <f aca="false">T1506-S1506</f>
        <v>1905.30762926759</v>
      </c>
      <c r="V1506" s="70" t="n">
        <f aca="false">V1505+F1506</f>
        <v>3.44990000000001</v>
      </c>
      <c r="W1506" s="70" t="n">
        <f aca="false">MAX(W1505,V1506)</f>
        <v>3.55530000000001</v>
      </c>
      <c r="X1506" s="70" t="n">
        <f aca="false">W1506-V1506</f>
        <v>0.1054</v>
      </c>
      <c r="Y1506" s="70" t="n">
        <f aca="false">Y1505+M1506</f>
        <v>3.05914965859906</v>
      </c>
      <c r="Z1506" s="70" t="n">
        <f aca="false">MAX(Z1505,Y1506)</f>
        <v>3.17979402305453</v>
      </c>
      <c r="AA1506" s="70" t="n">
        <f aca="false">Z1506-Y1506</f>
        <v>0.120644364455477</v>
      </c>
      <c r="AB1506" s="72" t="n">
        <f aca="false">AB1505*(1+F1506)</f>
        <v>25.3765690736034</v>
      </c>
      <c r="AC1506" s="73" t="n">
        <f aca="false">MAX(AC1505,AB1506)</f>
        <v>28.2690358505315</v>
      </c>
      <c r="AD1506" s="70" t="n">
        <f aca="false">1-AB1506/AC1506</f>
        <v>0.102319258153041</v>
      </c>
      <c r="AE1506" s="73" t="n">
        <f aca="false">AE1505*(1+M1506)</f>
        <v>17.1812287346693</v>
      </c>
      <c r="AF1506" s="73" t="n">
        <f aca="false">MAX(AF1505,AE1506)</f>
        <v>19.4341750199725</v>
      </c>
      <c r="AG1506" s="70" t="n">
        <f aca="false">1-AE1506/AF1506</f>
        <v>0.115927034874793</v>
      </c>
      <c r="AH1506" s="74" t="n">
        <f aca="false">IF(R1506&gt;0,AH1505+1,0)</f>
        <v>59</v>
      </c>
      <c r="AI1506" s="74" t="n">
        <f aca="false">IF(U1506&gt;0,AI1505+1,0)</f>
        <v>59</v>
      </c>
      <c r="AJ1506" s="74" t="n">
        <f aca="false">IF(G1506&gt;0,AJ1505+1,0)</f>
        <v>0</v>
      </c>
      <c r="AK1506" s="74" t="n">
        <f aca="false">IF(G1506&lt;=0,AK1505+1,0)</f>
        <v>1</v>
      </c>
      <c r="AL1506" s="74" t="n">
        <f aca="false">IF(K1506&gt;0,AL1505+1,0)</f>
        <v>0</v>
      </c>
      <c r="AM1506" s="74" t="n">
        <f aca="false">IF(K1506&lt;=0,AM1505+1,0)</f>
        <v>1</v>
      </c>
    </row>
    <row r="1507" customFormat="false" ht="15" hidden="false" customHeight="false" outlineLevel="0" collapsed="false">
      <c r="A1507" s="61" t="n">
        <v>1506</v>
      </c>
      <c r="B1507" s="62" t="n">
        <v>44377.40625</v>
      </c>
      <c r="C1507" s="63" t="n">
        <f aca="false">YEAR(B1507)</f>
        <v>2021</v>
      </c>
      <c r="D1507" s="32" t="s">
        <v>277</v>
      </c>
      <c r="E1507" s="64" t="n">
        <v>15781.05</v>
      </c>
      <c r="F1507" s="65" t="n">
        <v>0.0001</v>
      </c>
      <c r="G1507" s="66" t="n">
        <v>1.578105</v>
      </c>
      <c r="H1507" s="67" t="n">
        <f aca="false">E1507+IF(D1507="Long",1,-1)*G1507</f>
        <v>15782.628105</v>
      </c>
      <c r="I1507" s="68" t="n">
        <f aca="false">Assumptions!$B$58</f>
        <v>5.35750011455817</v>
      </c>
      <c r="J1507" s="68" t="n">
        <f aca="false">INDEX(Yearly!$L$5:$L$22,MATCH(C1507,Yearly!$A$5:$A$22,0))</f>
        <v>0.502265635739828</v>
      </c>
      <c r="K1507" s="68" t="n">
        <f aca="false">G1507-I1507-J1507</f>
        <v>-4.281660750298</v>
      </c>
      <c r="L1507" s="69" t="n">
        <f aca="false">(I1507+J1507)/Assumptions!$B$8</f>
        <v>0.000258379058567438</v>
      </c>
      <c r="M1507" s="70" t="n">
        <f aca="false">F1507-L1507</f>
        <v>-0.000158379058567438</v>
      </c>
      <c r="N1507" s="71" t="n">
        <f aca="false">G1507*Assumptions!$B$7</f>
        <v>12411.795825</v>
      </c>
      <c r="O1507" s="71" t="n">
        <f aca="false">K1507*Assumptions!$B$7</f>
        <v>-33675.2618010937</v>
      </c>
      <c r="P1507" s="68" t="n">
        <f aca="false">P1506+G1507</f>
        <v>25548.88351</v>
      </c>
      <c r="Q1507" s="68" t="n">
        <f aca="false">MAX(Q1506,P1507)</f>
        <v>27106.886855</v>
      </c>
      <c r="R1507" s="68" t="n">
        <f aca="false">Q1507-P1507</f>
        <v>1558.003345</v>
      </c>
      <c r="S1507" s="68" t="n">
        <f aca="false">S1506+K1507</f>
        <v>16681.2162891347</v>
      </c>
      <c r="T1507" s="68" t="n">
        <f aca="false">MAX(T1506,S1507)</f>
        <v>18590.8055791526</v>
      </c>
      <c r="U1507" s="68" t="n">
        <f aca="false">T1507-S1507</f>
        <v>1909.58929001788</v>
      </c>
      <c r="V1507" s="70" t="n">
        <f aca="false">V1506+F1507</f>
        <v>3.45000000000001</v>
      </c>
      <c r="W1507" s="70" t="n">
        <f aca="false">MAX(W1506,V1507)</f>
        <v>3.55530000000001</v>
      </c>
      <c r="X1507" s="70" t="n">
        <f aca="false">W1507-V1507</f>
        <v>0.1053</v>
      </c>
      <c r="Y1507" s="70" t="n">
        <f aca="false">Y1506+M1507</f>
        <v>3.05899127954049</v>
      </c>
      <c r="Z1507" s="70" t="n">
        <f aca="false">MAX(Z1506,Y1507)</f>
        <v>3.17979402305453</v>
      </c>
      <c r="AA1507" s="70" t="n">
        <f aca="false">Z1507-Y1507</f>
        <v>0.120802743514044</v>
      </c>
      <c r="AB1507" s="72" t="n">
        <f aca="false">AB1506*(1+F1507)</f>
        <v>25.3791067305108</v>
      </c>
      <c r="AC1507" s="73" t="n">
        <f aca="false">MAX(AC1506,AB1507)</f>
        <v>28.2690358505315</v>
      </c>
      <c r="AD1507" s="70" t="n">
        <f aca="false">1-AB1507/AC1507</f>
        <v>0.102229490078856</v>
      </c>
      <c r="AE1507" s="73" t="n">
        <f aca="false">AE1506*(1+M1507)</f>
        <v>17.1785075878373</v>
      </c>
      <c r="AF1507" s="73" t="n">
        <f aca="false">MAX(AF1506,AE1507)</f>
        <v>19.4341750199725</v>
      </c>
      <c r="AG1507" s="70" t="n">
        <f aca="false">1-AE1507/AF1507</f>
        <v>0.116067053518715</v>
      </c>
      <c r="AH1507" s="74" t="n">
        <f aca="false">IF(R1507&gt;0,AH1506+1,0)</f>
        <v>60</v>
      </c>
      <c r="AI1507" s="74" t="n">
        <f aca="false">IF(U1507&gt;0,AI1506+1,0)</f>
        <v>60</v>
      </c>
      <c r="AJ1507" s="74" t="n">
        <f aca="false">IF(G1507&gt;0,AJ1506+1,0)</f>
        <v>1</v>
      </c>
      <c r="AK1507" s="74" t="n">
        <f aca="false">IF(G1507&lt;=0,AK1506+1,0)</f>
        <v>0</v>
      </c>
      <c r="AL1507" s="74" t="n">
        <f aca="false">IF(K1507&gt;0,AL1506+1,0)</f>
        <v>0</v>
      </c>
      <c r="AM1507" s="74" t="n">
        <f aca="false">IF(K1507&lt;=0,AM1506+1,0)</f>
        <v>2</v>
      </c>
    </row>
    <row r="1508" customFormat="false" ht="15" hidden="false" customHeight="false" outlineLevel="0" collapsed="false">
      <c r="A1508" s="61" t="n">
        <v>1507</v>
      </c>
      <c r="B1508" s="62" t="n">
        <v>44377.5729166667</v>
      </c>
      <c r="C1508" s="63" t="n">
        <f aca="false">YEAR(B1508)</f>
        <v>2021</v>
      </c>
      <c r="D1508" s="32" t="s">
        <v>276</v>
      </c>
      <c r="E1508" s="64" t="n">
        <v>15783.15</v>
      </c>
      <c r="F1508" s="65" t="n">
        <v>-0.0019</v>
      </c>
      <c r="G1508" s="66" t="n">
        <v>-29.987985</v>
      </c>
      <c r="H1508" s="67" t="n">
        <f aca="false">E1508+IF(D1508="Long",1,-1)*G1508</f>
        <v>15813.137985</v>
      </c>
      <c r="I1508" s="68" t="n">
        <f aca="false">Assumptions!$B$58</f>
        <v>5.35750011455817</v>
      </c>
      <c r="J1508" s="68" t="n">
        <f aca="false">INDEX(Yearly!$L$5:$L$22,MATCH(C1508,Yearly!$A$5:$A$22,0))</f>
        <v>0.502265635739828</v>
      </c>
      <c r="K1508" s="68" t="n">
        <f aca="false">G1508-I1508-J1508</f>
        <v>-35.847750750298</v>
      </c>
      <c r="L1508" s="69" t="n">
        <f aca="false">(I1508+J1508)/Assumptions!$B$8</f>
        <v>0.000258379058567438</v>
      </c>
      <c r="M1508" s="70" t="n">
        <f aca="false">F1508-L1508</f>
        <v>-0.00215837905856744</v>
      </c>
      <c r="N1508" s="71" t="n">
        <f aca="false">G1508*Assumptions!$B$7</f>
        <v>-235855.502025</v>
      </c>
      <c r="O1508" s="71" t="n">
        <f aca="false">K1508*Assumptions!$B$7</f>
        <v>-281942.559651094</v>
      </c>
      <c r="P1508" s="68" t="n">
        <f aca="false">P1507+G1508</f>
        <v>25518.895525</v>
      </c>
      <c r="Q1508" s="68" t="n">
        <f aca="false">MAX(Q1507,P1508)</f>
        <v>27106.886855</v>
      </c>
      <c r="R1508" s="68" t="n">
        <f aca="false">Q1508-P1508</f>
        <v>1587.99133</v>
      </c>
      <c r="S1508" s="68" t="n">
        <f aca="false">S1507+K1508</f>
        <v>16645.3685383844</v>
      </c>
      <c r="T1508" s="68" t="n">
        <f aca="false">MAX(T1507,S1508)</f>
        <v>18590.8055791526</v>
      </c>
      <c r="U1508" s="68" t="n">
        <f aca="false">T1508-S1508</f>
        <v>1945.43704076818</v>
      </c>
      <c r="V1508" s="70" t="n">
        <f aca="false">V1507+F1508</f>
        <v>3.44810000000001</v>
      </c>
      <c r="W1508" s="70" t="n">
        <f aca="false">MAX(W1507,V1508)</f>
        <v>3.55530000000001</v>
      </c>
      <c r="X1508" s="70" t="n">
        <f aca="false">W1508-V1508</f>
        <v>0.1072</v>
      </c>
      <c r="Y1508" s="70" t="n">
        <f aca="false">Y1507+M1508</f>
        <v>3.05683290048192</v>
      </c>
      <c r="Z1508" s="70" t="n">
        <f aca="false">MAX(Z1507,Y1508)</f>
        <v>3.17979402305453</v>
      </c>
      <c r="AA1508" s="70" t="n">
        <f aca="false">Z1508-Y1508</f>
        <v>0.122961122572612</v>
      </c>
      <c r="AB1508" s="72" t="n">
        <f aca="false">AB1507*(1+F1508)</f>
        <v>25.3308864277228</v>
      </c>
      <c r="AC1508" s="73" t="n">
        <f aca="false">MAX(AC1507,AB1508)</f>
        <v>28.2690358505315</v>
      </c>
      <c r="AD1508" s="70" t="n">
        <f aca="false">1-AB1508/AC1508</f>
        <v>0.103935254047706</v>
      </c>
      <c r="AE1508" s="73" t="n">
        <f aca="false">AE1507*(1+M1508)</f>
        <v>17.1414298568023</v>
      </c>
      <c r="AF1508" s="73" t="n">
        <f aca="false">MAX(AF1507,AE1508)</f>
        <v>19.4341750199725</v>
      </c>
      <c r="AG1508" s="70" t="n">
        <f aca="false">1-AE1508/AF1508</f>
        <v>0.117974915879578</v>
      </c>
      <c r="AH1508" s="74" t="n">
        <f aca="false">IF(R1508&gt;0,AH1507+1,0)</f>
        <v>61</v>
      </c>
      <c r="AI1508" s="74" t="n">
        <f aca="false">IF(U1508&gt;0,AI1507+1,0)</f>
        <v>61</v>
      </c>
      <c r="AJ1508" s="74" t="n">
        <f aca="false">IF(G1508&gt;0,AJ1507+1,0)</f>
        <v>0</v>
      </c>
      <c r="AK1508" s="74" t="n">
        <f aca="false">IF(G1508&lt;=0,AK1507+1,0)</f>
        <v>1</v>
      </c>
      <c r="AL1508" s="74" t="n">
        <f aca="false">IF(K1508&gt;0,AL1507+1,0)</f>
        <v>0</v>
      </c>
      <c r="AM1508" s="74" t="n">
        <f aca="false">IF(K1508&lt;=0,AM1507+1,0)</f>
        <v>3</v>
      </c>
    </row>
    <row r="1509" customFormat="false" ht="15" hidden="false" customHeight="false" outlineLevel="0" collapsed="false">
      <c r="A1509" s="61" t="n">
        <v>1508</v>
      </c>
      <c r="B1509" s="62" t="n">
        <v>44382.40625</v>
      </c>
      <c r="C1509" s="63" t="n">
        <f aca="false">YEAR(B1509)</f>
        <v>2021</v>
      </c>
      <c r="D1509" s="32" t="s">
        <v>277</v>
      </c>
      <c r="E1509" s="64" t="n">
        <v>15813.85</v>
      </c>
      <c r="F1509" s="65" t="n">
        <v>-0.0013</v>
      </c>
      <c r="G1509" s="66" t="n">
        <v>-20.558005</v>
      </c>
      <c r="H1509" s="67" t="n">
        <f aca="false">E1509+IF(D1509="Long",1,-1)*G1509</f>
        <v>15793.291995</v>
      </c>
      <c r="I1509" s="68" t="n">
        <f aca="false">Assumptions!$B$58</f>
        <v>5.35750011455817</v>
      </c>
      <c r="J1509" s="68" t="n">
        <f aca="false">INDEX(Yearly!$L$5:$L$22,MATCH(C1509,Yearly!$A$5:$A$22,0))</f>
        <v>0.502265635739828</v>
      </c>
      <c r="K1509" s="68" t="n">
        <f aca="false">G1509-I1509-J1509</f>
        <v>-26.417770750298</v>
      </c>
      <c r="L1509" s="69" t="n">
        <f aca="false">(I1509+J1509)/Assumptions!$B$8</f>
        <v>0.000258379058567438</v>
      </c>
      <c r="M1509" s="70" t="n">
        <f aca="false">F1509-L1509</f>
        <v>-0.00155837905856744</v>
      </c>
      <c r="N1509" s="71" t="n">
        <f aca="false">G1509*Assumptions!$B$7</f>
        <v>-161688.709325</v>
      </c>
      <c r="O1509" s="71" t="n">
        <f aca="false">K1509*Assumptions!$B$7</f>
        <v>-207775.766951094</v>
      </c>
      <c r="P1509" s="68" t="n">
        <f aca="false">P1508+G1509</f>
        <v>25498.33752</v>
      </c>
      <c r="Q1509" s="68" t="n">
        <f aca="false">MAX(Q1508,P1509)</f>
        <v>27106.886855</v>
      </c>
      <c r="R1509" s="68" t="n">
        <f aca="false">Q1509-P1509</f>
        <v>1608.549335</v>
      </c>
      <c r="S1509" s="68" t="n">
        <f aca="false">S1508+K1509</f>
        <v>16618.9507676341</v>
      </c>
      <c r="T1509" s="68" t="n">
        <f aca="false">MAX(T1508,S1509)</f>
        <v>18590.8055791526</v>
      </c>
      <c r="U1509" s="68" t="n">
        <f aca="false">T1509-S1509</f>
        <v>1971.85481151848</v>
      </c>
      <c r="V1509" s="70" t="n">
        <f aca="false">V1508+F1509</f>
        <v>3.44680000000001</v>
      </c>
      <c r="W1509" s="70" t="n">
        <f aca="false">MAX(W1508,V1509)</f>
        <v>3.55530000000001</v>
      </c>
      <c r="X1509" s="70" t="n">
        <f aca="false">W1509-V1509</f>
        <v>0.1085</v>
      </c>
      <c r="Y1509" s="70" t="n">
        <f aca="false">Y1508+M1509</f>
        <v>3.05527452142335</v>
      </c>
      <c r="Z1509" s="70" t="n">
        <f aca="false">MAX(Z1508,Y1509)</f>
        <v>3.17979402305453</v>
      </c>
      <c r="AA1509" s="70" t="n">
        <f aca="false">Z1509-Y1509</f>
        <v>0.124519501631179</v>
      </c>
      <c r="AB1509" s="72" t="n">
        <f aca="false">AB1508*(1+F1509)</f>
        <v>25.2979562753668</v>
      </c>
      <c r="AC1509" s="73" t="n">
        <f aca="false">MAX(AC1508,AB1509)</f>
        <v>28.2690358505315</v>
      </c>
      <c r="AD1509" s="70" t="n">
        <f aca="false">1-AB1509/AC1509</f>
        <v>0.105100138217444</v>
      </c>
      <c r="AE1509" s="73" t="n">
        <f aca="false">AE1508*(1+M1509)</f>
        <v>17.1147170114795</v>
      </c>
      <c r="AF1509" s="73" t="n">
        <f aca="false">MAX(AF1508,AE1509)</f>
        <v>19.4341750199725</v>
      </c>
      <c r="AG1509" s="70" t="n">
        <f aca="false">1-AE1509/AF1509</f>
        <v>0.119349445299802</v>
      </c>
      <c r="AH1509" s="74" t="n">
        <f aca="false">IF(R1509&gt;0,AH1508+1,0)</f>
        <v>62</v>
      </c>
      <c r="AI1509" s="74" t="n">
        <f aca="false">IF(U1509&gt;0,AI1508+1,0)</f>
        <v>62</v>
      </c>
      <c r="AJ1509" s="74" t="n">
        <f aca="false">IF(G1509&gt;0,AJ1508+1,0)</f>
        <v>0</v>
      </c>
      <c r="AK1509" s="74" t="n">
        <f aca="false">IF(G1509&lt;=0,AK1508+1,0)</f>
        <v>2</v>
      </c>
      <c r="AL1509" s="74" t="n">
        <f aca="false">IF(K1509&gt;0,AL1508+1,0)</f>
        <v>0</v>
      </c>
      <c r="AM1509" s="74" t="n">
        <f aca="false">IF(K1509&lt;=0,AM1508+1,0)</f>
        <v>4</v>
      </c>
    </row>
    <row r="1510" customFormat="false" ht="15" hidden="false" customHeight="false" outlineLevel="0" collapsed="false">
      <c r="A1510" s="61" t="n">
        <v>1509</v>
      </c>
      <c r="B1510" s="62" t="n">
        <v>44385.5104166667</v>
      </c>
      <c r="C1510" s="63" t="n">
        <f aca="false">YEAR(B1510)</f>
        <v>2021</v>
      </c>
      <c r="D1510" s="32" t="s">
        <v>276</v>
      </c>
      <c r="E1510" s="64" t="n">
        <v>15793.1</v>
      </c>
      <c r="F1510" s="65" t="n">
        <v>0.0023</v>
      </c>
      <c r="G1510" s="66" t="n">
        <v>36.32413</v>
      </c>
      <c r="H1510" s="67" t="n">
        <f aca="false">E1510+IF(D1510="Long",1,-1)*G1510</f>
        <v>15756.77587</v>
      </c>
      <c r="I1510" s="68" t="n">
        <f aca="false">Assumptions!$B$58</f>
        <v>5.35750011455817</v>
      </c>
      <c r="J1510" s="68" t="n">
        <f aca="false">INDEX(Yearly!$L$5:$L$22,MATCH(C1510,Yearly!$A$5:$A$22,0))</f>
        <v>0.502265635739828</v>
      </c>
      <c r="K1510" s="68" t="n">
        <f aca="false">G1510-I1510-J1510</f>
        <v>30.464364249702</v>
      </c>
      <c r="L1510" s="69" t="n">
        <f aca="false">(I1510+J1510)/Assumptions!$B$8</f>
        <v>0.000258379058567438</v>
      </c>
      <c r="M1510" s="70" t="n">
        <f aca="false">F1510-L1510</f>
        <v>0.00204162094143256</v>
      </c>
      <c r="N1510" s="71" t="n">
        <f aca="false">G1510*Assumptions!$B$7</f>
        <v>285689.28245</v>
      </c>
      <c r="O1510" s="71" t="n">
        <f aca="false">K1510*Assumptions!$B$7</f>
        <v>239602.224823906</v>
      </c>
      <c r="P1510" s="68" t="n">
        <f aca="false">P1509+G1510</f>
        <v>25534.66165</v>
      </c>
      <c r="Q1510" s="68" t="n">
        <f aca="false">MAX(Q1509,P1510)</f>
        <v>27106.886855</v>
      </c>
      <c r="R1510" s="68" t="n">
        <f aca="false">Q1510-P1510</f>
        <v>1572.225205</v>
      </c>
      <c r="S1510" s="68" t="n">
        <f aca="false">S1509+K1510</f>
        <v>16649.4151318839</v>
      </c>
      <c r="T1510" s="68" t="n">
        <f aca="false">MAX(T1509,S1510)</f>
        <v>18590.8055791526</v>
      </c>
      <c r="U1510" s="68" t="n">
        <f aca="false">T1510-S1510</f>
        <v>1941.39044726878</v>
      </c>
      <c r="V1510" s="70" t="n">
        <f aca="false">V1509+F1510</f>
        <v>3.44910000000001</v>
      </c>
      <c r="W1510" s="70" t="n">
        <f aca="false">MAX(W1509,V1510)</f>
        <v>3.55530000000001</v>
      </c>
      <c r="X1510" s="70" t="n">
        <f aca="false">W1510-V1510</f>
        <v>0.1062</v>
      </c>
      <c r="Y1510" s="70" t="n">
        <f aca="false">Y1509+M1510</f>
        <v>3.05731614236479</v>
      </c>
      <c r="Z1510" s="70" t="n">
        <f aca="false">MAX(Z1509,Y1510)</f>
        <v>3.17979402305453</v>
      </c>
      <c r="AA1510" s="70" t="n">
        <f aca="false">Z1510-Y1510</f>
        <v>0.122477880689746</v>
      </c>
      <c r="AB1510" s="72" t="n">
        <f aca="false">AB1509*(1+F1510)</f>
        <v>25.3561415748001</v>
      </c>
      <c r="AC1510" s="73" t="n">
        <f aca="false">MAX(AC1509,AB1510)</f>
        <v>28.2690358505315</v>
      </c>
      <c r="AD1510" s="70" t="n">
        <f aca="false">1-AB1510/AC1510</f>
        <v>0.103041868535344</v>
      </c>
      <c r="AE1510" s="73" t="n">
        <f aca="false">AE1509*(1+M1510)</f>
        <v>17.1496587761368</v>
      </c>
      <c r="AF1510" s="73" t="n">
        <f aca="false">MAX(AF1509,AE1510)</f>
        <v>19.4341750199725</v>
      </c>
      <c r="AG1510" s="70" t="n">
        <f aca="false">1-AE1510/AF1510</f>
        <v>0.117551490685242</v>
      </c>
      <c r="AH1510" s="74" t="n">
        <f aca="false">IF(R1510&gt;0,AH1509+1,0)</f>
        <v>63</v>
      </c>
      <c r="AI1510" s="74" t="n">
        <f aca="false">IF(U1510&gt;0,AI1509+1,0)</f>
        <v>63</v>
      </c>
      <c r="AJ1510" s="74" t="n">
        <f aca="false">IF(G1510&gt;0,AJ1509+1,0)</f>
        <v>1</v>
      </c>
      <c r="AK1510" s="74" t="n">
        <f aca="false">IF(G1510&lt;=0,AK1509+1,0)</f>
        <v>0</v>
      </c>
      <c r="AL1510" s="74" t="n">
        <f aca="false">IF(K1510&gt;0,AL1509+1,0)</f>
        <v>1</v>
      </c>
      <c r="AM1510" s="74" t="n">
        <f aca="false">IF(K1510&lt;=0,AM1509+1,0)</f>
        <v>0</v>
      </c>
    </row>
    <row r="1511" customFormat="false" ht="15" hidden="false" customHeight="false" outlineLevel="0" collapsed="false">
      <c r="A1511" s="61" t="n">
        <v>1510</v>
      </c>
      <c r="B1511" s="62" t="n">
        <v>44389.40625</v>
      </c>
      <c r="C1511" s="63" t="n">
        <f aca="false">YEAR(B1511)</f>
        <v>2021</v>
      </c>
      <c r="D1511" s="32" t="s">
        <v>277</v>
      </c>
      <c r="E1511" s="64" t="n">
        <v>15756.2</v>
      </c>
      <c r="F1511" s="65" t="n">
        <v>-0.0035</v>
      </c>
      <c r="G1511" s="66" t="n">
        <v>-55.1467</v>
      </c>
      <c r="H1511" s="67" t="n">
        <f aca="false">E1511+IF(D1511="Long",1,-1)*G1511</f>
        <v>15701.0533</v>
      </c>
      <c r="I1511" s="68" t="n">
        <f aca="false">Assumptions!$B$58</f>
        <v>5.35750011455817</v>
      </c>
      <c r="J1511" s="68" t="n">
        <f aca="false">INDEX(Yearly!$L$5:$L$22,MATCH(C1511,Yearly!$A$5:$A$22,0))</f>
        <v>0.502265635739828</v>
      </c>
      <c r="K1511" s="68" t="n">
        <f aca="false">G1511-I1511-J1511</f>
        <v>-61.006465750298</v>
      </c>
      <c r="L1511" s="69" t="n">
        <f aca="false">(I1511+J1511)/Assumptions!$B$8</f>
        <v>0.000258379058567438</v>
      </c>
      <c r="M1511" s="70" t="n">
        <f aca="false">F1511-L1511</f>
        <v>-0.00375837905856744</v>
      </c>
      <c r="N1511" s="71" t="n">
        <f aca="false">G1511*Assumptions!$B$7</f>
        <v>-433728.7955</v>
      </c>
      <c r="O1511" s="71" t="n">
        <f aca="false">K1511*Assumptions!$B$7</f>
        <v>-479815.853126094</v>
      </c>
      <c r="P1511" s="68" t="n">
        <f aca="false">P1510+G1511</f>
        <v>25479.51495</v>
      </c>
      <c r="Q1511" s="68" t="n">
        <f aca="false">MAX(Q1510,P1511)</f>
        <v>27106.886855</v>
      </c>
      <c r="R1511" s="68" t="n">
        <f aca="false">Q1511-P1511</f>
        <v>1627.371905</v>
      </c>
      <c r="S1511" s="68" t="n">
        <f aca="false">S1510+K1511</f>
        <v>16588.4086661336</v>
      </c>
      <c r="T1511" s="68" t="n">
        <f aca="false">MAX(T1510,S1511)</f>
        <v>18590.8055791526</v>
      </c>
      <c r="U1511" s="68" t="n">
        <f aca="false">T1511-S1511</f>
        <v>2002.39691301907</v>
      </c>
      <c r="V1511" s="70" t="n">
        <f aca="false">V1510+F1511</f>
        <v>3.44560000000001</v>
      </c>
      <c r="W1511" s="70" t="n">
        <f aca="false">MAX(W1510,V1511)</f>
        <v>3.55530000000001</v>
      </c>
      <c r="X1511" s="70" t="n">
        <f aca="false">W1511-V1511</f>
        <v>0.1097</v>
      </c>
      <c r="Y1511" s="70" t="n">
        <f aca="false">Y1510+M1511</f>
        <v>3.05355776330622</v>
      </c>
      <c r="Z1511" s="70" t="n">
        <f aca="false">MAX(Z1510,Y1511)</f>
        <v>3.17979402305453</v>
      </c>
      <c r="AA1511" s="70" t="n">
        <f aca="false">Z1511-Y1511</f>
        <v>0.126236259748314</v>
      </c>
      <c r="AB1511" s="72" t="n">
        <f aca="false">AB1510*(1+F1511)</f>
        <v>25.2673950792883</v>
      </c>
      <c r="AC1511" s="73" t="n">
        <f aca="false">MAX(AC1510,AB1511)</f>
        <v>28.2690358505315</v>
      </c>
      <c r="AD1511" s="70" t="n">
        <f aca="false">1-AB1511/AC1511</f>
        <v>0.10618122199547</v>
      </c>
      <c r="AE1511" s="73" t="n">
        <f aca="false">AE1510*(1+M1511)</f>
        <v>17.085203857731</v>
      </c>
      <c r="AF1511" s="73" t="n">
        <f aca="false">MAX(AF1510,AE1511)</f>
        <v>19.4341750199725</v>
      </c>
      <c r="AG1511" s="70" t="n">
        <f aca="false">1-AE1511/AF1511</f>
        <v>0.120868066682915</v>
      </c>
      <c r="AH1511" s="74" t="n">
        <f aca="false">IF(R1511&gt;0,AH1510+1,0)</f>
        <v>64</v>
      </c>
      <c r="AI1511" s="74" t="n">
        <f aca="false">IF(U1511&gt;0,AI1510+1,0)</f>
        <v>64</v>
      </c>
      <c r="AJ1511" s="74" t="n">
        <f aca="false">IF(G1511&gt;0,AJ1510+1,0)</f>
        <v>0</v>
      </c>
      <c r="AK1511" s="74" t="n">
        <f aca="false">IF(G1511&lt;=0,AK1510+1,0)</f>
        <v>1</v>
      </c>
      <c r="AL1511" s="74" t="n">
        <f aca="false">IF(K1511&gt;0,AL1510+1,0)</f>
        <v>0</v>
      </c>
      <c r="AM1511" s="74" t="n">
        <f aca="false">IF(K1511&lt;=0,AM1510+1,0)</f>
        <v>1</v>
      </c>
    </row>
    <row r="1512" customFormat="false" ht="15" hidden="false" customHeight="false" outlineLevel="0" collapsed="false">
      <c r="A1512" s="61" t="n">
        <v>1511</v>
      </c>
      <c r="B1512" s="62" t="n">
        <v>44389.5520833333</v>
      </c>
      <c r="C1512" s="63" t="n">
        <f aca="false">YEAR(B1512)</f>
        <v>2021</v>
      </c>
      <c r="D1512" s="32" t="s">
        <v>276</v>
      </c>
      <c r="E1512" s="64" t="n">
        <v>15701.7</v>
      </c>
      <c r="F1512" s="65" t="n">
        <v>-0.0043</v>
      </c>
      <c r="G1512" s="66" t="n">
        <v>-67.51731</v>
      </c>
      <c r="H1512" s="67" t="n">
        <f aca="false">E1512+IF(D1512="Long",1,-1)*G1512</f>
        <v>15769.21731</v>
      </c>
      <c r="I1512" s="68" t="n">
        <f aca="false">Assumptions!$B$58</f>
        <v>5.35750011455817</v>
      </c>
      <c r="J1512" s="68" t="n">
        <f aca="false">INDEX(Yearly!$L$5:$L$22,MATCH(C1512,Yearly!$A$5:$A$22,0))</f>
        <v>0.502265635739828</v>
      </c>
      <c r="K1512" s="68" t="n">
        <f aca="false">G1512-I1512-J1512</f>
        <v>-73.377075750298</v>
      </c>
      <c r="L1512" s="69" t="n">
        <f aca="false">(I1512+J1512)/Assumptions!$B$8</f>
        <v>0.000258379058567438</v>
      </c>
      <c r="M1512" s="70" t="n">
        <f aca="false">F1512-L1512</f>
        <v>-0.00455837905856744</v>
      </c>
      <c r="N1512" s="71" t="n">
        <f aca="false">G1512*Assumptions!$B$7</f>
        <v>-531023.64315</v>
      </c>
      <c r="O1512" s="71" t="n">
        <f aca="false">K1512*Assumptions!$B$7</f>
        <v>-577110.700776094</v>
      </c>
      <c r="P1512" s="68" t="n">
        <f aca="false">P1511+G1512</f>
        <v>25411.99764</v>
      </c>
      <c r="Q1512" s="68" t="n">
        <f aca="false">MAX(Q1511,P1512)</f>
        <v>27106.886855</v>
      </c>
      <c r="R1512" s="68" t="n">
        <f aca="false">Q1512-P1512</f>
        <v>1694.889215</v>
      </c>
      <c r="S1512" s="68" t="n">
        <f aca="false">S1511+K1512</f>
        <v>16515.0315903833</v>
      </c>
      <c r="T1512" s="68" t="n">
        <f aca="false">MAX(T1511,S1512)</f>
        <v>18590.8055791526</v>
      </c>
      <c r="U1512" s="68" t="n">
        <f aca="false">T1512-S1512</f>
        <v>2075.77398876937</v>
      </c>
      <c r="V1512" s="70" t="n">
        <f aca="false">V1511+F1512</f>
        <v>3.44130000000001</v>
      </c>
      <c r="W1512" s="70" t="n">
        <f aca="false">MAX(W1511,V1512)</f>
        <v>3.55530000000001</v>
      </c>
      <c r="X1512" s="70" t="n">
        <f aca="false">W1512-V1512</f>
        <v>0.114</v>
      </c>
      <c r="Y1512" s="70" t="n">
        <f aca="false">Y1511+M1512</f>
        <v>3.04899938424765</v>
      </c>
      <c r="Z1512" s="70" t="n">
        <f aca="false">MAX(Z1511,Y1512)</f>
        <v>3.17979402305453</v>
      </c>
      <c r="AA1512" s="70" t="n">
        <f aca="false">Z1512-Y1512</f>
        <v>0.130794638806881</v>
      </c>
      <c r="AB1512" s="72" t="n">
        <f aca="false">AB1511*(1+F1512)</f>
        <v>25.1587452804474</v>
      </c>
      <c r="AC1512" s="73" t="n">
        <f aca="false">MAX(AC1511,AB1512)</f>
        <v>28.2690358505315</v>
      </c>
      <c r="AD1512" s="70" t="n">
        <f aca="false">1-AB1512/AC1512</f>
        <v>0.11002464274089</v>
      </c>
      <c r="AE1512" s="73" t="n">
        <f aca="false">AE1511*(1+M1512)</f>
        <v>17.0073230222546</v>
      </c>
      <c r="AF1512" s="73" t="n">
        <f aca="false">MAX(AF1511,AE1512)</f>
        <v>19.4341750199725</v>
      </c>
      <c r="AG1512" s="70" t="n">
        <f aca="false">1-AE1512/AF1512</f>
        <v>0.124875483277466</v>
      </c>
      <c r="AH1512" s="74" t="n">
        <f aca="false">IF(R1512&gt;0,AH1511+1,0)</f>
        <v>65</v>
      </c>
      <c r="AI1512" s="74" t="n">
        <f aca="false">IF(U1512&gt;0,AI1511+1,0)</f>
        <v>65</v>
      </c>
      <c r="AJ1512" s="74" t="n">
        <f aca="false">IF(G1512&gt;0,AJ1511+1,0)</f>
        <v>0</v>
      </c>
      <c r="AK1512" s="74" t="n">
        <f aca="false">IF(G1512&lt;=0,AK1511+1,0)</f>
        <v>2</v>
      </c>
      <c r="AL1512" s="74" t="n">
        <f aca="false">IF(K1512&gt;0,AL1511+1,0)</f>
        <v>0</v>
      </c>
      <c r="AM1512" s="74" t="n">
        <f aca="false">IF(K1512&lt;=0,AM1511+1,0)</f>
        <v>2</v>
      </c>
    </row>
    <row r="1513" customFormat="false" ht="15" hidden="false" customHeight="false" outlineLevel="0" collapsed="false">
      <c r="A1513" s="61" t="n">
        <v>1512</v>
      </c>
      <c r="B1513" s="62" t="n">
        <v>44390.40625</v>
      </c>
      <c r="C1513" s="63" t="n">
        <f aca="false">YEAR(B1513)</f>
        <v>2021</v>
      </c>
      <c r="D1513" s="32" t="s">
        <v>277</v>
      </c>
      <c r="E1513" s="64" t="n">
        <v>15768.75</v>
      </c>
      <c r="F1513" s="65" t="n">
        <v>0.0032</v>
      </c>
      <c r="G1513" s="66" t="n">
        <v>50.46</v>
      </c>
      <c r="H1513" s="67" t="n">
        <f aca="false">E1513+IF(D1513="Long",1,-1)*G1513</f>
        <v>15819.21</v>
      </c>
      <c r="I1513" s="68" t="n">
        <f aca="false">Assumptions!$B$58</f>
        <v>5.35750011455817</v>
      </c>
      <c r="J1513" s="68" t="n">
        <f aca="false">INDEX(Yearly!$L$5:$L$22,MATCH(C1513,Yearly!$A$5:$A$22,0))</f>
        <v>0.502265635739828</v>
      </c>
      <c r="K1513" s="68" t="n">
        <f aca="false">G1513-I1513-J1513</f>
        <v>44.600234249702</v>
      </c>
      <c r="L1513" s="69" t="n">
        <f aca="false">(I1513+J1513)/Assumptions!$B$8</f>
        <v>0.000258379058567438</v>
      </c>
      <c r="M1513" s="70" t="n">
        <f aca="false">F1513-L1513</f>
        <v>0.00294162094143256</v>
      </c>
      <c r="N1513" s="71" t="n">
        <f aca="false">G1513*Assumptions!$B$7</f>
        <v>396867.9</v>
      </c>
      <c r="O1513" s="71" t="n">
        <f aca="false">K1513*Assumptions!$B$7</f>
        <v>350780.842373906</v>
      </c>
      <c r="P1513" s="68" t="n">
        <f aca="false">P1512+G1513</f>
        <v>25462.45764</v>
      </c>
      <c r="Q1513" s="68" t="n">
        <f aca="false">MAX(Q1512,P1513)</f>
        <v>27106.886855</v>
      </c>
      <c r="R1513" s="68" t="n">
        <f aca="false">Q1513-P1513</f>
        <v>1644.429215</v>
      </c>
      <c r="S1513" s="68" t="n">
        <f aca="false">S1512+K1513</f>
        <v>16559.631824633</v>
      </c>
      <c r="T1513" s="68" t="n">
        <f aca="false">MAX(T1512,S1513)</f>
        <v>18590.8055791526</v>
      </c>
      <c r="U1513" s="68" t="n">
        <f aca="false">T1513-S1513</f>
        <v>2031.17375451967</v>
      </c>
      <c r="V1513" s="70" t="n">
        <f aca="false">V1512+F1513</f>
        <v>3.44450000000001</v>
      </c>
      <c r="W1513" s="70" t="n">
        <f aca="false">MAX(W1512,V1513)</f>
        <v>3.55530000000001</v>
      </c>
      <c r="X1513" s="70" t="n">
        <f aca="false">W1513-V1513</f>
        <v>0.1108</v>
      </c>
      <c r="Y1513" s="70" t="n">
        <f aca="false">Y1512+M1513</f>
        <v>3.05194100518908</v>
      </c>
      <c r="Z1513" s="70" t="n">
        <f aca="false">MAX(Z1512,Y1513)</f>
        <v>3.17979402305453</v>
      </c>
      <c r="AA1513" s="70" t="n">
        <f aca="false">Z1513-Y1513</f>
        <v>0.127853017865449</v>
      </c>
      <c r="AB1513" s="72" t="n">
        <f aca="false">AB1512*(1+F1513)</f>
        <v>25.2392532653448</v>
      </c>
      <c r="AC1513" s="73" t="n">
        <f aca="false">MAX(AC1512,AB1513)</f>
        <v>28.2690358505315</v>
      </c>
      <c r="AD1513" s="70" t="n">
        <f aca="false">1-AB1513/AC1513</f>
        <v>0.107176721597661</v>
      </c>
      <c r="AE1513" s="73" t="n">
        <f aca="false">AE1512*(1+M1513)</f>
        <v>17.0573521198146</v>
      </c>
      <c r="AF1513" s="73" t="n">
        <f aca="false">MAX(AF1512,AE1513)</f>
        <v>19.4341750199725</v>
      </c>
      <c r="AG1513" s="70" t="n">
        <f aca="false">1-AE1513/AF1513</f>
        <v>0.122301198672714</v>
      </c>
      <c r="AH1513" s="74" t="n">
        <f aca="false">IF(R1513&gt;0,AH1512+1,0)</f>
        <v>66</v>
      </c>
      <c r="AI1513" s="74" t="n">
        <f aca="false">IF(U1513&gt;0,AI1512+1,0)</f>
        <v>66</v>
      </c>
      <c r="AJ1513" s="74" t="n">
        <f aca="false">IF(G1513&gt;0,AJ1512+1,0)</f>
        <v>1</v>
      </c>
      <c r="AK1513" s="74" t="n">
        <f aca="false">IF(G1513&lt;=0,AK1512+1,0)</f>
        <v>0</v>
      </c>
      <c r="AL1513" s="74" t="n">
        <f aca="false">IF(K1513&gt;0,AL1512+1,0)</f>
        <v>1</v>
      </c>
      <c r="AM1513" s="74" t="n">
        <f aca="false">IF(K1513&lt;=0,AM1512+1,0)</f>
        <v>0</v>
      </c>
    </row>
    <row r="1514" customFormat="false" ht="15" hidden="false" customHeight="false" outlineLevel="0" collapsed="false">
      <c r="A1514" s="61" t="n">
        <v>1513</v>
      </c>
      <c r="B1514" s="62" t="n">
        <v>44396.40625</v>
      </c>
      <c r="C1514" s="63" t="n">
        <f aca="false">YEAR(B1514)</f>
        <v>2021</v>
      </c>
      <c r="D1514" s="32" t="s">
        <v>276</v>
      </c>
      <c r="E1514" s="64" t="n">
        <v>15818.55</v>
      </c>
      <c r="F1514" s="65" t="n">
        <v>0.0034</v>
      </c>
      <c r="G1514" s="66" t="n">
        <v>53.78307</v>
      </c>
      <c r="H1514" s="67" t="n">
        <f aca="false">E1514+IF(D1514="Long",1,-1)*G1514</f>
        <v>15764.76693</v>
      </c>
      <c r="I1514" s="68" t="n">
        <f aca="false">Assumptions!$B$58</f>
        <v>5.35750011455817</v>
      </c>
      <c r="J1514" s="68" t="n">
        <f aca="false">INDEX(Yearly!$L$5:$L$22,MATCH(C1514,Yearly!$A$5:$A$22,0))</f>
        <v>0.502265635739828</v>
      </c>
      <c r="K1514" s="68" t="n">
        <f aca="false">G1514-I1514-J1514</f>
        <v>47.923304249702</v>
      </c>
      <c r="L1514" s="69" t="n">
        <f aca="false">(I1514+J1514)/Assumptions!$B$8</f>
        <v>0.000258379058567438</v>
      </c>
      <c r="M1514" s="70" t="n">
        <f aca="false">F1514-L1514</f>
        <v>0.00314162094143256</v>
      </c>
      <c r="N1514" s="71" t="n">
        <f aca="false">G1514*Assumptions!$B$7</f>
        <v>423003.84555</v>
      </c>
      <c r="O1514" s="71" t="n">
        <f aca="false">K1514*Assumptions!$B$7</f>
        <v>376916.787923906</v>
      </c>
      <c r="P1514" s="68" t="n">
        <f aca="false">P1513+G1514</f>
        <v>25516.24071</v>
      </c>
      <c r="Q1514" s="68" t="n">
        <f aca="false">MAX(Q1513,P1514)</f>
        <v>27106.886855</v>
      </c>
      <c r="R1514" s="68" t="n">
        <f aca="false">Q1514-P1514</f>
        <v>1590.646145</v>
      </c>
      <c r="S1514" s="68" t="n">
        <f aca="false">S1513+K1514</f>
        <v>16607.5551288827</v>
      </c>
      <c r="T1514" s="68" t="n">
        <f aca="false">MAX(T1513,S1514)</f>
        <v>18590.8055791526</v>
      </c>
      <c r="U1514" s="68" t="n">
        <f aca="false">T1514-S1514</f>
        <v>1983.25045026997</v>
      </c>
      <c r="V1514" s="70" t="n">
        <f aca="false">V1513+F1514</f>
        <v>3.44790000000001</v>
      </c>
      <c r="W1514" s="70" t="n">
        <f aca="false">MAX(W1513,V1514)</f>
        <v>3.55530000000001</v>
      </c>
      <c r="X1514" s="70" t="n">
        <f aca="false">W1514-V1514</f>
        <v>0.1074</v>
      </c>
      <c r="Y1514" s="70" t="n">
        <f aca="false">Y1513+M1514</f>
        <v>3.05508262613052</v>
      </c>
      <c r="Z1514" s="70" t="n">
        <f aca="false">MAX(Z1513,Y1514)</f>
        <v>3.17979402305453</v>
      </c>
      <c r="AA1514" s="70" t="n">
        <f aca="false">Z1514-Y1514</f>
        <v>0.124711396924016</v>
      </c>
      <c r="AB1514" s="72" t="n">
        <f aca="false">AB1513*(1+F1514)</f>
        <v>25.325066726447</v>
      </c>
      <c r="AC1514" s="73" t="n">
        <f aca="false">MAX(AC1513,AB1514)</f>
        <v>28.2690358505315</v>
      </c>
      <c r="AD1514" s="70" t="n">
        <f aca="false">1-AB1514/AC1514</f>
        <v>0.104141122451093</v>
      </c>
      <c r="AE1514" s="73" t="n">
        <f aca="false">AE1513*(1+M1514)</f>
        <v>17.1109398544396</v>
      </c>
      <c r="AF1514" s="73" t="n">
        <f aca="false">MAX(AF1513,AE1514)</f>
        <v>19.4341750199725</v>
      </c>
      <c r="AG1514" s="70" t="n">
        <f aca="false">1-AE1514/AF1514</f>
        <v>0.119543801738194</v>
      </c>
      <c r="AH1514" s="74" t="n">
        <f aca="false">IF(R1514&gt;0,AH1513+1,0)</f>
        <v>67</v>
      </c>
      <c r="AI1514" s="74" t="n">
        <f aca="false">IF(U1514&gt;0,AI1513+1,0)</f>
        <v>67</v>
      </c>
      <c r="AJ1514" s="74" t="n">
        <f aca="false">IF(G1514&gt;0,AJ1513+1,0)</f>
        <v>2</v>
      </c>
      <c r="AK1514" s="74" t="n">
        <f aca="false">IF(G1514&lt;=0,AK1513+1,0)</f>
        <v>0</v>
      </c>
      <c r="AL1514" s="74" t="n">
        <f aca="false">IF(K1514&gt;0,AL1513+1,0)</f>
        <v>2</v>
      </c>
      <c r="AM1514" s="74" t="n">
        <f aca="false">IF(K1514&lt;=0,AM1513+1,0)</f>
        <v>0</v>
      </c>
    </row>
    <row r="1515" customFormat="false" ht="15" hidden="false" customHeight="false" outlineLevel="0" collapsed="false">
      <c r="A1515" s="61" t="n">
        <v>1514</v>
      </c>
      <c r="B1515" s="62" t="n">
        <v>44399.40625</v>
      </c>
      <c r="C1515" s="63" t="n">
        <f aca="false">YEAR(B1515)</f>
        <v>2021</v>
      </c>
      <c r="D1515" s="32" t="s">
        <v>277</v>
      </c>
      <c r="E1515" s="64" t="n">
        <v>15765.5</v>
      </c>
      <c r="F1515" s="65" t="n">
        <v>0.0004</v>
      </c>
      <c r="G1515" s="66" t="n">
        <v>6.3062</v>
      </c>
      <c r="H1515" s="67" t="n">
        <f aca="false">E1515+IF(D1515="Long",1,-1)*G1515</f>
        <v>15771.8062</v>
      </c>
      <c r="I1515" s="68" t="n">
        <f aca="false">Assumptions!$B$58</f>
        <v>5.35750011455817</v>
      </c>
      <c r="J1515" s="68" t="n">
        <f aca="false">INDEX(Yearly!$L$5:$L$22,MATCH(C1515,Yearly!$A$5:$A$22,0))</f>
        <v>0.502265635739828</v>
      </c>
      <c r="K1515" s="68" t="n">
        <f aca="false">G1515-I1515-J1515</f>
        <v>0.446434249702003</v>
      </c>
      <c r="L1515" s="69" t="n">
        <f aca="false">(I1515+J1515)/Assumptions!$B$8</f>
        <v>0.000258379058567438</v>
      </c>
      <c r="M1515" s="70" t="n">
        <f aca="false">F1515-L1515</f>
        <v>0.000141620941432562</v>
      </c>
      <c r="N1515" s="71" t="n">
        <f aca="false">G1515*Assumptions!$B$7</f>
        <v>49598.263</v>
      </c>
      <c r="O1515" s="71" t="n">
        <f aca="false">K1515*Assumptions!$B$7</f>
        <v>3511.20537390625</v>
      </c>
      <c r="P1515" s="68" t="n">
        <f aca="false">P1514+G1515</f>
        <v>25522.54691</v>
      </c>
      <c r="Q1515" s="68" t="n">
        <f aca="false">MAX(Q1514,P1515)</f>
        <v>27106.886855</v>
      </c>
      <c r="R1515" s="68" t="n">
        <f aca="false">Q1515-P1515</f>
        <v>1584.339945</v>
      </c>
      <c r="S1515" s="68" t="n">
        <f aca="false">S1514+K1515</f>
        <v>16608.0015631324</v>
      </c>
      <c r="T1515" s="68" t="n">
        <f aca="false">MAX(T1514,S1515)</f>
        <v>18590.8055791526</v>
      </c>
      <c r="U1515" s="68" t="n">
        <f aca="false">T1515-S1515</f>
        <v>1982.80401602027</v>
      </c>
      <c r="V1515" s="70" t="n">
        <f aca="false">V1514+F1515</f>
        <v>3.44830000000001</v>
      </c>
      <c r="W1515" s="70" t="n">
        <f aca="false">MAX(W1514,V1515)</f>
        <v>3.55530000000001</v>
      </c>
      <c r="X1515" s="70" t="n">
        <f aca="false">W1515-V1515</f>
        <v>0.107</v>
      </c>
      <c r="Y1515" s="70" t="n">
        <f aca="false">Y1514+M1515</f>
        <v>3.05522424707195</v>
      </c>
      <c r="Z1515" s="70" t="n">
        <f aca="false">MAX(Z1514,Y1515)</f>
        <v>3.17979402305453</v>
      </c>
      <c r="AA1515" s="70" t="n">
        <f aca="false">Z1515-Y1515</f>
        <v>0.124569775982584</v>
      </c>
      <c r="AB1515" s="72" t="n">
        <f aca="false">AB1514*(1+F1515)</f>
        <v>25.3351967531376</v>
      </c>
      <c r="AC1515" s="73" t="n">
        <f aca="false">MAX(AC1514,AB1515)</f>
        <v>28.2690358505315</v>
      </c>
      <c r="AD1515" s="70" t="n">
        <f aca="false">1-AB1515/AC1515</f>
        <v>0.103782778900073</v>
      </c>
      <c r="AE1515" s="73" t="n">
        <f aca="false">AE1514*(1+M1515)</f>
        <v>17.1133631218505</v>
      </c>
      <c r="AF1515" s="73" t="n">
        <f aca="false">MAX(AF1514,AE1515)</f>
        <v>19.4341750199725</v>
      </c>
      <c r="AG1515" s="70" t="n">
        <f aca="false">1-AE1515/AF1515</f>
        <v>0.119419110702506</v>
      </c>
      <c r="AH1515" s="74" t="n">
        <f aca="false">IF(R1515&gt;0,AH1514+1,0)</f>
        <v>68</v>
      </c>
      <c r="AI1515" s="74" t="n">
        <f aca="false">IF(U1515&gt;0,AI1514+1,0)</f>
        <v>68</v>
      </c>
      <c r="AJ1515" s="74" t="n">
        <f aca="false">IF(G1515&gt;0,AJ1514+1,0)</f>
        <v>3</v>
      </c>
      <c r="AK1515" s="74" t="n">
        <f aca="false">IF(G1515&lt;=0,AK1514+1,0)</f>
        <v>0</v>
      </c>
      <c r="AL1515" s="74" t="n">
        <f aca="false">IF(K1515&gt;0,AL1514+1,0)</f>
        <v>3</v>
      </c>
      <c r="AM1515" s="74" t="n">
        <f aca="false">IF(K1515&lt;=0,AM1514+1,0)</f>
        <v>0</v>
      </c>
    </row>
    <row r="1516" customFormat="false" ht="15" hidden="false" customHeight="false" outlineLevel="0" collapsed="false">
      <c r="A1516" s="61" t="n">
        <v>1515</v>
      </c>
      <c r="B1516" s="62" t="n">
        <v>44404.53125</v>
      </c>
      <c r="C1516" s="63" t="n">
        <f aca="false">YEAR(B1516)</f>
        <v>2021</v>
      </c>
      <c r="D1516" s="32" t="s">
        <v>276</v>
      </c>
      <c r="E1516" s="64" t="n">
        <v>15772.25</v>
      </c>
      <c r="F1516" s="65" t="n">
        <v>0.0015</v>
      </c>
      <c r="G1516" s="66" t="n">
        <v>23.658375</v>
      </c>
      <c r="H1516" s="67" t="n">
        <f aca="false">E1516+IF(D1516="Long",1,-1)*G1516</f>
        <v>15748.591625</v>
      </c>
      <c r="I1516" s="68" t="n">
        <f aca="false">Assumptions!$B$58</f>
        <v>5.35750011455817</v>
      </c>
      <c r="J1516" s="68" t="n">
        <f aca="false">INDEX(Yearly!$L$5:$L$22,MATCH(C1516,Yearly!$A$5:$A$22,0))</f>
        <v>0.502265635739828</v>
      </c>
      <c r="K1516" s="68" t="n">
        <f aca="false">G1516-I1516-J1516</f>
        <v>17.798609249702</v>
      </c>
      <c r="L1516" s="69" t="n">
        <f aca="false">(I1516+J1516)/Assumptions!$B$8</f>
        <v>0.000258379058567438</v>
      </c>
      <c r="M1516" s="70" t="n">
        <f aca="false">F1516-L1516</f>
        <v>0.00124162094143256</v>
      </c>
      <c r="N1516" s="71" t="n">
        <f aca="false">G1516*Assumptions!$B$7</f>
        <v>186073.119375</v>
      </c>
      <c r="O1516" s="71" t="n">
        <f aca="false">K1516*Assumptions!$B$7</f>
        <v>139986.061748906</v>
      </c>
      <c r="P1516" s="68" t="n">
        <f aca="false">P1515+G1516</f>
        <v>25546.205285</v>
      </c>
      <c r="Q1516" s="68" t="n">
        <f aca="false">MAX(Q1515,P1516)</f>
        <v>27106.886855</v>
      </c>
      <c r="R1516" s="68" t="n">
        <f aca="false">Q1516-P1516</f>
        <v>1560.68157</v>
      </c>
      <c r="S1516" s="68" t="n">
        <f aca="false">S1515+K1516</f>
        <v>16625.8001723821</v>
      </c>
      <c r="T1516" s="68" t="n">
        <f aca="false">MAX(T1515,S1516)</f>
        <v>18590.8055791526</v>
      </c>
      <c r="U1516" s="68" t="n">
        <f aca="false">T1516-S1516</f>
        <v>1965.00540677056</v>
      </c>
      <c r="V1516" s="70" t="n">
        <f aca="false">V1515+F1516</f>
        <v>3.44980000000001</v>
      </c>
      <c r="W1516" s="70" t="n">
        <f aca="false">MAX(W1515,V1516)</f>
        <v>3.55530000000001</v>
      </c>
      <c r="X1516" s="70" t="n">
        <f aca="false">W1516-V1516</f>
        <v>0.1055</v>
      </c>
      <c r="Y1516" s="70" t="n">
        <f aca="false">Y1515+M1516</f>
        <v>3.05646586801338</v>
      </c>
      <c r="Z1516" s="70" t="n">
        <f aca="false">MAX(Z1515,Y1516)</f>
        <v>3.17979402305453</v>
      </c>
      <c r="AA1516" s="70" t="n">
        <f aca="false">Z1516-Y1516</f>
        <v>0.123328155041151</v>
      </c>
      <c r="AB1516" s="72" t="n">
        <f aca="false">AB1515*(1+F1516)</f>
        <v>25.3731995482673</v>
      </c>
      <c r="AC1516" s="73" t="n">
        <f aca="false">MAX(AC1515,AB1516)</f>
        <v>28.2690358505315</v>
      </c>
      <c r="AD1516" s="70" t="n">
        <f aca="false">1-AB1516/AC1516</f>
        <v>0.102438453068423</v>
      </c>
      <c r="AE1516" s="73" t="n">
        <f aca="false">AE1515*(1+M1516)</f>
        <v>17.134611431881</v>
      </c>
      <c r="AF1516" s="73" t="n">
        <f aca="false">MAX(AF1515,AE1516)</f>
        <v>19.4341750199725</v>
      </c>
      <c r="AG1516" s="70" t="n">
        <f aca="false">1-AE1516/AF1516</f>
        <v>0.118325763029728</v>
      </c>
      <c r="AH1516" s="74" t="n">
        <f aca="false">IF(R1516&gt;0,AH1515+1,0)</f>
        <v>69</v>
      </c>
      <c r="AI1516" s="74" t="n">
        <f aca="false">IF(U1516&gt;0,AI1515+1,0)</f>
        <v>69</v>
      </c>
      <c r="AJ1516" s="74" t="n">
        <f aca="false">IF(G1516&gt;0,AJ1515+1,0)</f>
        <v>4</v>
      </c>
      <c r="AK1516" s="74" t="n">
        <f aca="false">IF(G1516&lt;=0,AK1515+1,0)</f>
        <v>0</v>
      </c>
      <c r="AL1516" s="74" t="n">
        <f aca="false">IF(K1516&gt;0,AL1515+1,0)</f>
        <v>4</v>
      </c>
      <c r="AM1516" s="74" t="n">
        <f aca="false">IF(K1516&lt;=0,AM1515+1,0)</f>
        <v>0</v>
      </c>
    </row>
    <row r="1517" customFormat="false" ht="15" hidden="false" customHeight="false" outlineLevel="0" collapsed="false">
      <c r="A1517" s="61" t="n">
        <v>1516</v>
      </c>
      <c r="B1517" s="62" t="n">
        <v>44406.40625</v>
      </c>
      <c r="C1517" s="63" t="n">
        <f aca="false">YEAR(B1517)</f>
        <v>2021</v>
      </c>
      <c r="D1517" s="32" t="s">
        <v>277</v>
      </c>
      <c r="E1517" s="64" t="n">
        <v>15748</v>
      </c>
      <c r="F1517" s="65" t="n">
        <v>0.0001</v>
      </c>
      <c r="G1517" s="66" t="n">
        <v>1.5748</v>
      </c>
      <c r="H1517" s="67" t="n">
        <f aca="false">E1517+IF(D1517="Long",1,-1)*G1517</f>
        <v>15749.5748</v>
      </c>
      <c r="I1517" s="68" t="n">
        <f aca="false">Assumptions!$B$58</f>
        <v>5.35750011455817</v>
      </c>
      <c r="J1517" s="68" t="n">
        <f aca="false">INDEX(Yearly!$L$5:$L$22,MATCH(C1517,Yearly!$A$5:$A$22,0))</f>
        <v>0.502265635739828</v>
      </c>
      <c r="K1517" s="68" t="n">
        <f aca="false">G1517-I1517-J1517</f>
        <v>-4.284965750298</v>
      </c>
      <c r="L1517" s="69" t="n">
        <f aca="false">(I1517+J1517)/Assumptions!$B$8</f>
        <v>0.000258379058567438</v>
      </c>
      <c r="M1517" s="70" t="n">
        <f aca="false">F1517-L1517</f>
        <v>-0.000158379058567438</v>
      </c>
      <c r="N1517" s="71" t="n">
        <f aca="false">G1517*Assumptions!$B$7</f>
        <v>12385.802</v>
      </c>
      <c r="O1517" s="71" t="n">
        <f aca="false">K1517*Assumptions!$B$7</f>
        <v>-33701.2556260937</v>
      </c>
      <c r="P1517" s="68" t="n">
        <f aca="false">P1516+G1517</f>
        <v>25547.780085</v>
      </c>
      <c r="Q1517" s="68" t="n">
        <f aca="false">MAX(Q1516,P1517)</f>
        <v>27106.886855</v>
      </c>
      <c r="R1517" s="68" t="n">
        <f aca="false">Q1517-P1517</f>
        <v>1559.10677</v>
      </c>
      <c r="S1517" s="68" t="n">
        <f aca="false">S1516+K1517</f>
        <v>16621.5152066318</v>
      </c>
      <c r="T1517" s="68" t="n">
        <f aca="false">MAX(T1516,S1517)</f>
        <v>18590.8055791526</v>
      </c>
      <c r="U1517" s="68" t="n">
        <f aca="false">T1517-S1517</f>
        <v>1969.29037252086</v>
      </c>
      <c r="V1517" s="70" t="n">
        <f aca="false">V1516+F1517</f>
        <v>3.44990000000001</v>
      </c>
      <c r="W1517" s="70" t="n">
        <f aca="false">MAX(W1516,V1517)</f>
        <v>3.55530000000001</v>
      </c>
      <c r="X1517" s="70" t="n">
        <f aca="false">W1517-V1517</f>
        <v>0.1054</v>
      </c>
      <c r="Y1517" s="70" t="n">
        <f aca="false">Y1516+M1517</f>
        <v>3.05630748895482</v>
      </c>
      <c r="Z1517" s="70" t="n">
        <f aca="false">MAX(Z1516,Y1517)</f>
        <v>3.17979402305453</v>
      </c>
      <c r="AA1517" s="70" t="n">
        <f aca="false">Z1517-Y1517</f>
        <v>0.123486534099718</v>
      </c>
      <c r="AB1517" s="72" t="n">
        <f aca="false">AB1516*(1+F1517)</f>
        <v>25.3757368682221</v>
      </c>
      <c r="AC1517" s="73" t="n">
        <f aca="false">MAX(AC1516,AB1517)</f>
        <v>28.2690358505315</v>
      </c>
      <c r="AD1517" s="70" t="n">
        <f aca="false">1-AB1517/AC1517</f>
        <v>0.10234869691373</v>
      </c>
      <c r="AE1517" s="73" t="n">
        <f aca="false">AE1516*(1+M1517)</f>
        <v>17.1318976682535</v>
      </c>
      <c r="AF1517" s="73" t="n">
        <f aca="false">MAX(AF1516,AE1517)</f>
        <v>19.4341750199725</v>
      </c>
      <c r="AG1517" s="70" t="n">
        <f aca="false">1-AE1517/AF1517</f>
        <v>0.118465401765343</v>
      </c>
      <c r="AH1517" s="74" t="n">
        <f aca="false">IF(R1517&gt;0,AH1516+1,0)</f>
        <v>70</v>
      </c>
      <c r="AI1517" s="74" t="n">
        <f aca="false">IF(U1517&gt;0,AI1516+1,0)</f>
        <v>70</v>
      </c>
      <c r="AJ1517" s="74" t="n">
        <f aca="false">IF(G1517&gt;0,AJ1516+1,0)</f>
        <v>5</v>
      </c>
      <c r="AK1517" s="74" t="n">
        <f aca="false">IF(G1517&lt;=0,AK1516+1,0)</f>
        <v>0</v>
      </c>
      <c r="AL1517" s="74" t="n">
        <f aca="false">IF(K1517&gt;0,AL1516+1,0)</f>
        <v>0</v>
      </c>
      <c r="AM1517" s="74" t="n">
        <f aca="false">IF(K1517&lt;=0,AM1516+1,0)</f>
        <v>1</v>
      </c>
    </row>
    <row r="1518" customFormat="false" ht="15" hidden="false" customHeight="false" outlineLevel="0" collapsed="false">
      <c r="A1518" s="61" t="n">
        <v>1517</v>
      </c>
      <c r="B1518" s="62" t="n">
        <v>44407.6354166667</v>
      </c>
      <c r="C1518" s="63" t="n">
        <f aca="false">YEAR(B1518)</f>
        <v>2021</v>
      </c>
      <c r="D1518" s="32" t="s">
        <v>276</v>
      </c>
      <c r="E1518" s="64" t="n">
        <v>15749.05</v>
      </c>
      <c r="F1518" s="65" t="n">
        <v>-0.0066</v>
      </c>
      <c r="G1518" s="66" t="n">
        <v>-103.94373</v>
      </c>
      <c r="H1518" s="67" t="n">
        <f aca="false">E1518+IF(D1518="Long",1,-1)*G1518</f>
        <v>15852.99373</v>
      </c>
      <c r="I1518" s="68" t="n">
        <f aca="false">Assumptions!$B$58</f>
        <v>5.35750011455817</v>
      </c>
      <c r="J1518" s="68" t="n">
        <f aca="false">INDEX(Yearly!$L$5:$L$22,MATCH(C1518,Yearly!$A$5:$A$22,0))</f>
        <v>0.502265635739828</v>
      </c>
      <c r="K1518" s="68" t="n">
        <f aca="false">G1518-I1518-J1518</f>
        <v>-109.803495750298</v>
      </c>
      <c r="L1518" s="69" t="n">
        <f aca="false">(I1518+J1518)/Assumptions!$B$8</f>
        <v>0.000258379058567438</v>
      </c>
      <c r="M1518" s="70" t="n">
        <f aca="false">F1518-L1518</f>
        <v>-0.00685837905856744</v>
      </c>
      <c r="N1518" s="71" t="n">
        <f aca="false">G1518*Assumptions!$B$7</f>
        <v>-817517.43645</v>
      </c>
      <c r="O1518" s="71" t="n">
        <f aca="false">K1518*Assumptions!$B$7</f>
        <v>-863604.494076094</v>
      </c>
      <c r="P1518" s="68" t="n">
        <f aca="false">P1517+G1518</f>
        <v>25443.836355</v>
      </c>
      <c r="Q1518" s="68" t="n">
        <f aca="false">MAX(Q1517,P1518)</f>
        <v>27106.886855</v>
      </c>
      <c r="R1518" s="68" t="n">
        <f aca="false">Q1518-P1518</f>
        <v>1663.0505</v>
      </c>
      <c r="S1518" s="68" t="n">
        <f aca="false">S1517+K1518</f>
        <v>16511.7117108815</v>
      </c>
      <c r="T1518" s="68" t="n">
        <f aca="false">MAX(T1517,S1518)</f>
        <v>18590.8055791526</v>
      </c>
      <c r="U1518" s="68" t="n">
        <f aca="false">T1518-S1518</f>
        <v>2079.09386827116</v>
      </c>
      <c r="V1518" s="70" t="n">
        <f aca="false">V1517+F1518</f>
        <v>3.44330000000001</v>
      </c>
      <c r="W1518" s="70" t="n">
        <f aca="false">MAX(W1517,V1518)</f>
        <v>3.55530000000001</v>
      </c>
      <c r="X1518" s="70" t="n">
        <f aca="false">W1518-V1518</f>
        <v>0.112</v>
      </c>
      <c r="Y1518" s="70" t="n">
        <f aca="false">Y1517+M1518</f>
        <v>3.04944910989625</v>
      </c>
      <c r="Z1518" s="70" t="n">
        <f aca="false">MAX(Z1517,Y1518)</f>
        <v>3.17979402305453</v>
      </c>
      <c r="AA1518" s="70" t="n">
        <f aca="false">Z1518-Y1518</f>
        <v>0.130344913158286</v>
      </c>
      <c r="AB1518" s="72" t="n">
        <f aca="false">AB1517*(1+F1518)</f>
        <v>25.2082570048918</v>
      </c>
      <c r="AC1518" s="73" t="n">
        <f aca="false">MAX(AC1517,AB1518)</f>
        <v>28.2690358505315</v>
      </c>
      <c r="AD1518" s="70" t="n">
        <f aca="false">1-AB1518/AC1518</f>
        <v>0.1082731955141</v>
      </c>
      <c r="AE1518" s="73" t="n">
        <f aca="false">AE1517*(1+M1518)</f>
        <v>17.014400620052</v>
      </c>
      <c r="AF1518" s="73" t="n">
        <f aca="false">MAX(AF1517,AE1518)</f>
        <v>19.4341750199725</v>
      </c>
      <c r="AG1518" s="70" t="n">
        <f aca="false">1-AE1518/AF1518</f>
        <v>0.124511300193278</v>
      </c>
      <c r="AH1518" s="74" t="n">
        <f aca="false">IF(R1518&gt;0,AH1517+1,0)</f>
        <v>71</v>
      </c>
      <c r="AI1518" s="74" t="n">
        <f aca="false">IF(U1518&gt;0,AI1517+1,0)</f>
        <v>71</v>
      </c>
      <c r="AJ1518" s="74" t="n">
        <f aca="false">IF(G1518&gt;0,AJ1517+1,0)</f>
        <v>0</v>
      </c>
      <c r="AK1518" s="74" t="n">
        <f aca="false">IF(G1518&lt;=0,AK1517+1,0)</f>
        <v>1</v>
      </c>
      <c r="AL1518" s="74" t="n">
        <f aca="false">IF(K1518&gt;0,AL1517+1,0)</f>
        <v>0</v>
      </c>
      <c r="AM1518" s="74" t="n">
        <f aca="false">IF(K1518&lt;=0,AM1517+1,0)</f>
        <v>2</v>
      </c>
    </row>
    <row r="1519" customFormat="false" ht="15" hidden="false" customHeight="false" outlineLevel="0" collapsed="false">
      <c r="A1519" s="61" t="n">
        <v>1518</v>
      </c>
      <c r="B1519" s="62" t="n">
        <v>44410.40625</v>
      </c>
      <c r="C1519" s="63" t="n">
        <f aca="false">YEAR(B1519)</f>
        <v>2021</v>
      </c>
      <c r="D1519" s="32" t="s">
        <v>277</v>
      </c>
      <c r="E1519" s="64" t="n">
        <v>15852.65</v>
      </c>
      <c r="F1519" s="65" t="n">
        <v>0.023</v>
      </c>
      <c r="G1519" s="66" t="n">
        <v>364.61095</v>
      </c>
      <c r="H1519" s="67" t="n">
        <f aca="false">E1519+IF(D1519="Long",1,-1)*G1519</f>
        <v>16217.26095</v>
      </c>
      <c r="I1519" s="68" t="n">
        <f aca="false">Assumptions!$B$58</f>
        <v>5.35750011455817</v>
      </c>
      <c r="J1519" s="68" t="n">
        <f aca="false">INDEX(Yearly!$L$5:$L$22,MATCH(C1519,Yearly!$A$5:$A$22,0))</f>
        <v>0.502265635739828</v>
      </c>
      <c r="K1519" s="68" t="n">
        <f aca="false">G1519-I1519-J1519</f>
        <v>358.751184249702</v>
      </c>
      <c r="L1519" s="69" t="n">
        <f aca="false">(I1519+J1519)/Assumptions!$B$8</f>
        <v>0.000258379058567438</v>
      </c>
      <c r="M1519" s="70" t="n">
        <f aca="false">F1519-L1519</f>
        <v>0.0227416209414326</v>
      </c>
      <c r="N1519" s="71" t="n">
        <f aca="false">G1519*Assumptions!$B$7</f>
        <v>2867665.12175</v>
      </c>
      <c r="O1519" s="71" t="n">
        <f aca="false">K1519*Assumptions!$B$7</f>
        <v>2821578.06412391</v>
      </c>
      <c r="P1519" s="68" t="n">
        <f aca="false">P1518+G1519</f>
        <v>25808.447305</v>
      </c>
      <c r="Q1519" s="68" t="n">
        <f aca="false">MAX(Q1518,P1519)</f>
        <v>27106.886855</v>
      </c>
      <c r="R1519" s="68" t="n">
        <f aca="false">Q1519-P1519</f>
        <v>1298.43955</v>
      </c>
      <c r="S1519" s="68" t="n">
        <f aca="false">S1518+K1519</f>
        <v>16870.4628951312</v>
      </c>
      <c r="T1519" s="68" t="n">
        <f aca="false">MAX(T1518,S1519)</f>
        <v>18590.8055791526</v>
      </c>
      <c r="U1519" s="68" t="n">
        <f aca="false">T1519-S1519</f>
        <v>1720.34268402146</v>
      </c>
      <c r="V1519" s="70" t="n">
        <f aca="false">V1518+F1519</f>
        <v>3.46630000000001</v>
      </c>
      <c r="W1519" s="70" t="n">
        <f aca="false">MAX(W1518,V1519)</f>
        <v>3.55530000000001</v>
      </c>
      <c r="X1519" s="70" t="n">
        <f aca="false">W1519-V1519</f>
        <v>0.0889999999999995</v>
      </c>
      <c r="Y1519" s="70" t="n">
        <f aca="false">Y1518+M1519</f>
        <v>3.07219073083768</v>
      </c>
      <c r="Z1519" s="70" t="n">
        <f aca="false">MAX(Z1518,Y1519)</f>
        <v>3.17979402305453</v>
      </c>
      <c r="AA1519" s="70" t="n">
        <f aca="false">Z1519-Y1519</f>
        <v>0.107603292216854</v>
      </c>
      <c r="AB1519" s="72" t="n">
        <f aca="false">AB1518*(1+F1519)</f>
        <v>25.7880469160043</v>
      </c>
      <c r="AC1519" s="73" t="n">
        <f aca="false">MAX(AC1518,AB1519)</f>
        <v>28.2690358505315</v>
      </c>
      <c r="AD1519" s="70" t="n">
        <f aca="false">1-AB1519/AC1519</f>
        <v>0.087763479010924</v>
      </c>
      <c r="AE1519" s="73" t="n">
        <f aca="false">AE1518*(1+M1519)</f>
        <v>17.4013356694989</v>
      </c>
      <c r="AF1519" s="73" t="n">
        <f aca="false">MAX(AF1518,AE1519)</f>
        <v>19.4341750199725</v>
      </c>
      <c r="AG1519" s="70" t="n">
        <f aca="false">1-AE1519/AF1519</f>
        <v>0.104601268043766</v>
      </c>
      <c r="AH1519" s="74" t="n">
        <f aca="false">IF(R1519&gt;0,AH1518+1,0)</f>
        <v>72</v>
      </c>
      <c r="AI1519" s="74" t="n">
        <f aca="false">IF(U1519&gt;0,AI1518+1,0)</f>
        <v>72</v>
      </c>
      <c r="AJ1519" s="74" t="n">
        <f aca="false">IF(G1519&gt;0,AJ1518+1,0)</f>
        <v>1</v>
      </c>
      <c r="AK1519" s="74" t="n">
        <f aca="false">IF(G1519&lt;=0,AK1518+1,0)</f>
        <v>0</v>
      </c>
      <c r="AL1519" s="74" t="n">
        <f aca="false">IF(K1519&gt;0,AL1518+1,0)</f>
        <v>1</v>
      </c>
      <c r="AM1519" s="74" t="n">
        <f aca="false">IF(K1519&lt;=0,AM1518+1,0)</f>
        <v>0</v>
      </c>
    </row>
    <row r="1520" customFormat="false" ht="15" hidden="false" customHeight="false" outlineLevel="0" collapsed="false">
      <c r="A1520" s="61" t="n">
        <v>1519</v>
      </c>
      <c r="B1520" s="62" t="n">
        <v>44419.4270833333</v>
      </c>
      <c r="C1520" s="63" t="n">
        <f aca="false">YEAR(B1520)</f>
        <v>2021</v>
      </c>
      <c r="D1520" s="32" t="s">
        <v>276</v>
      </c>
      <c r="E1520" s="64" t="n">
        <v>16218</v>
      </c>
      <c r="F1520" s="65" t="n">
        <v>-0.0009</v>
      </c>
      <c r="G1520" s="66" t="n">
        <v>-14.5962</v>
      </c>
      <c r="H1520" s="67" t="n">
        <f aca="false">E1520+IF(D1520="Long",1,-1)*G1520</f>
        <v>16232.5962</v>
      </c>
      <c r="I1520" s="68" t="n">
        <f aca="false">Assumptions!$B$58</f>
        <v>5.35750011455817</v>
      </c>
      <c r="J1520" s="68" t="n">
        <f aca="false">INDEX(Yearly!$L$5:$L$22,MATCH(C1520,Yearly!$A$5:$A$22,0))</f>
        <v>0.502265635739828</v>
      </c>
      <c r="K1520" s="68" t="n">
        <f aca="false">G1520-I1520-J1520</f>
        <v>-20.455965750298</v>
      </c>
      <c r="L1520" s="69" t="n">
        <f aca="false">(I1520+J1520)/Assumptions!$B$8</f>
        <v>0.000258379058567438</v>
      </c>
      <c r="M1520" s="70" t="n">
        <f aca="false">F1520-L1520</f>
        <v>-0.00115837905856744</v>
      </c>
      <c r="N1520" s="71" t="n">
        <f aca="false">G1520*Assumptions!$B$7</f>
        <v>-114799.113</v>
      </c>
      <c r="O1520" s="71" t="n">
        <f aca="false">K1520*Assumptions!$B$7</f>
        <v>-160886.170626094</v>
      </c>
      <c r="P1520" s="68" t="n">
        <f aca="false">P1519+G1520</f>
        <v>25793.851105</v>
      </c>
      <c r="Q1520" s="68" t="n">
        <f aca="false">MAX(Q1519,P1520)</f>
        <v>27106.886855</v>
      </c>
      <c r="R1520" s="68" t="n">
        <f aca="false">Q1520-P1520</f>
        <v>1313.03575</v>
      </c>
      <c r="S1520" s="68" t="n">
        <f aca="false">S1519+K1520</f>
        <v>16850.0069293809</v>
      </c>
      <c r="T1520" s="68" t="n">
        <f aca="false">MAX(T1519,S1520)</f>
        <v>18590.8055791526</v>
      </c>
      <c r="U1520" s="68" t="n">
        <f aca="false">T1520-S1520</f>
        <v>1740.79864977176</v>
      </c>
      <c r="V1520" s="70" t="n">
        <f aca="false">V1519+F1520</f>
        <v>3.46540000000001</v>
      </c>
      <c r="W1520" s="70" t="n">
        <f aca="false">MAX(W1519,V1520)</f>
        <v>3.55530000000001</v>
      </c>
      <c r="X1520" s="70" t="n">
        <f aca="false">W1520-V1520</f>
        <v>0.0898999999999997</v>
      </c>
      <c r="Y1520" s="70" t="n">
        <f aca="false">Y1519+M1520</f>
        <v>3.07103235177911</v>
      </c>
      <c r="Z1520" s="70" t="n">
        <f aca="false">MAX(Z1519,Y1520)</f>
        <v>3.17979402305453</v>
      </c>
      <c r="AA1520" s="70" t="n">
        <f aca="false">Z1520-Y1520</f>
        <v>0.108761671275421</v>
      </c>
      <c r="AB1520" s="72" t="n">
        <f aca="false">AB1519*(1+F1520)</f>
        <v>25.7648376737799</v>
      </c>
      <c r="AC1520" s="73" t="n">
        <f aca="false">MAX(AC1519,AB1520)</f>
        <v>28.2690358505315</v>
      </c>
      <c r="AD1520" s="70" t="n">
        <f aca="false">1-AB1520/AC1520</f>
        <v>0.0885844918798141</v>
      </c>
      <c r="AE1520" s="73" t="n">
        <f aca="false">AE1519*(1+M1520)</f>
        <v>17.3811783266682</v>
      </c>
      <c r="AF1520" s="73" t="n">
        <f aca="false">MAX(AF1519,AE1520)</f>
        <v>19.4341750199725</v>
      </c>
      <c r="AG1520" s="70" t="n">
        <f aca="false">1-AE1520/AF1520</f>
        <v>0.105638479183932</v>
      </c>
      <c r="AH1520" s="74" t="n">
        <f aca="false">IF(R1520&gt;0,AH1519+1,0)</f>
        <v>73</v>
      </c>
      <c r="AI1520" s="74" t="n">
        <f aca="false">IF(U1520&gt;0,AI1519+1,0)</f>
        <v>73</v>
      </c>
      <c r="AJ1520" s="74" t="n">
        <f aca="false">IF(G1520&gt;0,AJ1519+1,0)</f>
        <v>0</v>
      </c>
      <c r="AK1520" s="74" t="n">
        <f aca="false">IF(G1520&lt;=0,AK1519+1,0)</f>
        <v>1</v>
      </c>
      <c r="AL1520" s="74" t="n">
        <f aca="false">IF(K1520&gt;0,AL1519+1,0)</f>
        <v>0</v>
      </c>
      <c r="AM1520" s="74" t="n">
        <f aca="false">IF(K1520&lt;=0,AM1519+1,0)</f>
        <v>1</v>
      </c>
    </row>
    <row r="1521" customFormat="false" ht="15" hidden="false" customHeight="false" outlineLevel="0" collapsed="false">
      <c r="A1521" s="61" t="n">
        <v>1520</v>
      </c>
      <c r="B1521" s="62" t="n">
        <v>44419.5520833333</v>
      </c>
      <c r="C1521" s="63" t="n">
        <f aca="false">YEAR(B1521)</f>
        <v>2021</v>
      </c>
      <c r="D1521" s="32" t="s">
        <v>277</v>
      </c>
      <c r="E1521" s="64" t="n">
        <v>16232.1</v>
      </c>
      <c r="F1521" s="65" t="n">
        <v>0.0159</v>
      </c>
      <c r="G1521" s="66" t="n">
        <v>258.09039</v>
      </c>
      <c r="H1521" s="67" t="n">
        <f aca="false">E1521+IF(D1521="Long",1,-1)*G1521</f>
        <v>16490.19039</v>
      </c>
      <c r="I1521" s="68" t="n">
        <f aca="false">Assumptions!$B$58</f>
        <v>5.35750011455817</v>
      </c>
      <c r="J1521" s="68" t="n">
        <f aca="false">INDEX(Yearly!$L$5:$L$22,MATCH(C1521,Yearly!$A$5:$A$22,0))</f>
        <v>0.502265635739828</v>
      </c>
      <c r="K1521" s="68" t="n">
        <f aca="false">G1521-I1521-J1521</f>
        <v>252.230624249702</v>
      </c>
      <c r="L1521" s="69" t="n">
        <f aca="false">(I1521+J1521)/Assumptions!$B$8</f>
        <v>0.000258379058567438</v>
      </c>
      <c r="M1521" s="70" t="n">
        <f aca="false">F1521-L1521</f>
        <v>0.0156416209414326</v>
      </c>
      <c r="N1521" s="71" t="n">
        <f aca="false">G1521*Assumptions!$B$7</f>
        <v>2029880.91735</v>
      </c>
      <c r="O1521" s="71" t="n">
        <f aca="false">K1521*Assumptions!$B$7</f>
        <v>1983793.85972391</v>
      </c>
      <c r="P1521" s="68" t="n">
        <f aca="false">P1520+G1521</f>
        <v>26051.941495</v>
      </c>
      <c r="Q1521" s="68" t="n">
        <f aca="false">MAX(Q1520,P1521)</f>
        <v>27106.886855</v>
      </c>
      <c r="R1521" s="68" t="n">
        <f aca="false">Q1521-P1521</f>
        <v>1054.94536</v>
      </c>
      <c r="S1521" s="68" t="n">
        <f aca="false">S1520+K1521</f>
        <v>17102.2375536306</v>
      </c>
      <c r="T1521" s="68" t="n">
        <f aca="false">MAX(T1520,S1521)</f>
        <v>18590.8055791526</v>
      </c>
      <c r="U1521" s="68" t="n">
        <f aca="false">T1521-S1521</f>
        <v>1488.56802552205</v>
      </c>
      <c r="V1521" s="70" t="n">
        <f aca="false">V1520+F1521</f>
        <v>3.48130000000001</v>
      </c>
      <c r="W1521" s="70" t="n">
        <f aca="false">MAX(W1520,V1521)</f>
        <v>3.55530000000001</v>
      </c>
      <c r="X1521" s="70" t="n">
        <f aca="false">W1521-V1521</f>
        <v>0.0739999999999998</v>
      </c>
      <c r="Y1521" s="70" t="n">
        <f aca="false">Y1520+M1521</f>
        <v>3.08667397272055</v>
      </c>
      <c r="Z1521" s="70" t="n">
        <f aca="false">MAX(Z1520,Y1521)</f>
        <v>3.17979402305453</v>
      </c>
      <c r="AA1521" s="70" t="n">
        <f aca="false">Z1521-Y1521</f>
        <v>0.0931200503339884</v>
      </c>
      <c r="AB1521" s="72" t="n">
        <f aca="false">AB1520*(1+F1521)</f>
        <v>26.174498592793</v>
      </c>
      <c r="AC1521" s="73" t="n">
        <f aca="false">MAX(AC1520,AB1521)</f>
        <v>28.2690358505315</v>
      </c>
      <c r="AD1521" s="70" t="n">
        <f aca="false">1-AB1521/AC1521</f>
        <v>0.0740929853007031</v>
      </c>
      <c r="AE1521" s="73" t="n">
        <f aca="false">AE1520*(1+M1521)</f>
        <v>17.6530481295694</v>
      </c>
      <c r="AF1521" s="73" t="n">
        <f aca="false">MAX(AF1520,AE1521)</f>
        <v>19.4341750199725</v>
      </c>
      <c r="AG1521" s="70" t="n">
        <f aca="false">1-AE1521/AF1521</f>
        <v>0.0916492152907241</v>
      </c>
      <c r="AH1521" s="74" t="n">
        <f aca="false">IF(R1521&gt;0,AH1520+1,0)</f>
        <v>74</v>
      </c>
      <c r="AI1521" s="74" t="n">
        <f aca="false">IF(U1521&gt;0,AI1520+1,0)</f>
        <v>74</v>
      </c>
      <c r="AJ1521" s="74" t="n">
        <f aca="false">IF(G1521&gt;0,AJ1520+1,0)</f>
        <v>1</v>
      </c>
      <c r="AK1521" s="74" t="n">
        <f aca="false">IF(G1521&lt;=0,AK1520+1,0)</f>
        <v>0</v>
      </c>
      <c r="AL1521" s="74" t="n">
        <f aca="false">IF(K1521&gt;0,AL1520+1,0)</f>
        <v>1</v>
      </c>
      <c r="AM1521" s="74" t="n">
        <f aca="false">IF(K1521&lt;=0,AM1520+1,0)</f>
        <v>0</v>
      </c>
    </row>
    <row r="1522" customFormat="false" ht="15" hidden="false" customHeight="false" outlineLevel="0" collapsed="false">
      <c r="A1522" s="61" t="n">
        <v>1521</v>
      </c>
      <c r="B1522" s="62" t="n">
        <v>44428.40625</v>
      </c>
      <c r="C1522" s="63" t="n">
        <f aca="false">YEAR(B1522)</f>
        <v>2021</v>
      </c>
      <c r="D1522" s="32" t="s">
        <v>276</v>
      </c>
      <c r="E1522" s="64" t="n">
        <v>16490.15</v>
      </c>
      <c r="F1522" s="65" t="n">
        <v>-0.0025</v>
      </c>
      <c r="G1522" s="66" t="n">
        <v>-41.225375</v>
      </c>
      <c r="H1522" s="67" t="n">
        <f aca="false">E1522+IF(D1522="Long",1,-1)*G1522</f>
        <v>16531.375375</v>
      </c>
      <c r="I1522" s="68" t="n">
        <f aca="false">Assumptions!$B$58</f>
        <v>5.35750011455817</v>
      </c>
      <c r="J1522" s="68" t="n">
        <f aca="false">INDEX(Yearly!$L$5:$L$22,MATCH(C1522,Yearly!$A$5:$A$22,0))</f>
        <v>0.502265635739828</v>
      </c>
      <c r="K1522" s="68" t="n">
        <f aca="false">G1522-I1522-J1522</f>
        <v>-47.085140750298</v>
      </c>
      <c r="L1522" s="69" t="n">
        <f aca="false">(I1522+J1522)/Assumptions!$B$8</f>
        <v>0.000258379058567438</v>
      </c>
      <c r="M1522" s="70" t="n">
        <f aca="false">F1522-L1522</f>
        <v>-0.00275837905856744</v>
      </c>
      <c r="N1522" s="71" t="n">
        <f aca="false">G1522*Assumptions!$B$7</f>
        <v>-324237.574375</v>
      </c>
      <c r="O1522" s="71" t="n">
        <f aca="false">K1522*Assumptions!$B$7</f>
        <v>-370324.632001094</v>
      </c>
      <c r="P1522" s="68" t="n">
        <f aca="false">P1521+G1522</f>
        <v>26010.71612</v>
      </c>
      <c r="Q1522" s="68" t="n">
        <f aca="false">MAX(Q1521,P1522)</f>
        <v>27106.886855</v>
      </c>
      <c r="R1522" s="68" t="n">
        <f aca="false">Q1522-P1522</f>
        <v>1096.170735</v>
      </c>
      <c r="S1522" s="68" t="n">
        <f aca="false">S1521+K1522</f>
        <v>17055.1524128803</v>
      </c>
      <c r="T1522" s="68" t="n">
        <f aca="false">MAX(T1521,S1522)</f>
        <v>18590.8055791526</v>
      </c>
      <c r="U1522" s="68" t="n">
        <f aca="false">T1522-S1522</f>
        <v>1535.65316627235</v>
      </c>
      <c r="V1522" s="70" t="n">
        <f aca="false">V1521+F1522</f>
        <v>3.47880000000001</v>
      </c>
      <c r="W1522" s="70" t="n">
        <f aca="false">MAX(W1521,V1522)</f>
        <v>3.55530000000001</v>
      </c>
      <c r="X1522" s="70" t="n">
        <f aca="false">W1522-V1522</f>
        <v>0.0764999999999998</v>
      </c>
      <c r="Y1522" s="70" t="n">
        <f aca="false">Y1521+M1522</f>
        <v>3.08391559366198</v>
      </c>
      <c r="Z1522" s="70" t="n">
        <f aca="false">MAX(Z1521,Y1522)</f>
        <v>3.17979402305453</v>
      </c>
      <c r="AA1522" s="70" t="n">
        <f aca="false">Z1522-Y1522</f>
        <v>0.0958784293925556</v>
      </c>
      <c r="AB1522" s="72" t="n">
        <f aca="false">AB1521*(1+F1522)</f>
        <v>26.1090623463111</v>
      </c>
      <c r="AC1522" s="73" t="n">
        <f aca="false">MAX(AC1521,AB1522)</f>
        <v>28.2690358505315</v>
      </c>
      <c r="AD1522" s="70" t="n">
        <f aca="false">1-AB1522/AC1522</f>
        <v>0.0764077528374512</v>
      </c>
      <c r="AE1522" s="73" t="n">
        <f aca="false">AE1521*(1+M1522)</f>
        <v>17.6043543312889</v>
      </c>
      <c r="AF1522" s="73" t="n">
        <f aca="false">MAX(AF1521,AE1522)</f>
        <v>19.4341750199725</v>
      </c>
      <c r="AG1522" s="70" t="n">
        <f aca="false">1-AE1522/AF1522</f>
        <v>0.0941547910730995</v>
      </c>
      <c r="AH1522" s="74" t="n">
        <f aca="false">IF(R1522&gt;0,AH1521+1,0)</f>
        <v>75</v>
      </c>
      <c r="AI1522" s="74" t="n">
        <f aca="false">IF(U1522&gt;0,AI1521+1,0)</f>
        <v>75</v>
      </c>
      <c r="AJ1522" s="74" t="n">
        <f aca="false">IF(G1522&gt;0,AJ1521+1,0)</f>
        <v>0</v>
      </c>
      <c r="AK1522" s="74" t="n">
        <f aca="false">IF(G1522&lt;=0,AK1521+1,0)</f>
        <v>1</v>
      </c>
      <c r="AL1522" s="74" t="n">
        <f aca="false">IF(K1522&gt;0,AL1521+1,0)</f>
        <v>0</v>
      </c>
      <c r="AM1522" s="74" t="n">
        <f aca="false">IF(K1522&lt;=0,AM1521+1,0)</f>
        <v>1</v>
      </c>
    </row>
    <row r="1523" customFormat="false" ht="15" hidden="false" customHeight="false" outlineLevel="0" collapsed="false">
      <c r="A1523" s="61" t="n">
        <v>1522</v>
      </c>
      <c r="B1523" s="62" t="n">
        <v>44431.40625</v>
      </c>
      <c r="C1523" s="63" t="n">
        <f aca="false">YEAR(B1523)</f>
        <v>2021</v>
      </c>
      <c r="D1523" s="32" t="s">
        <v>277</v>
      </c>
      <c r="E1523" s="64" t="n">
        <v>16532.15</v>
      </c>
      <c r="F1523" s="65" t="n">
        <v>-0.0041</v>
      </c>
      <c r="G1523" s="66" t="n">
        <v>-67.781815</v>
      </c>
      <c r="H1523" s="67" t="n">
        <f aca="false">E1523+IF(D1523="Long",1,-1)*G1523</f>
        <v>16464.368185</v>
      </c>
      <c r="I1523" s="68" t="n">
        <f aca="false">Assumptions!$B$58</f>
        <v>5.35750011455817</v>
      </c>
      <c r="J1523" s="68" t="n">
        <f aca="false">INDEX(Yearly!$L$5:$L$22,MATCH(C1523,Yearly!$A$5:$A$22,0))</f>
        <v>0.502265635739828</v>
      </c>
      <c r="K1523" s="68" t="n">
        <f aca="false">G1523-I1523-J1523</f>
        <v>-73.641580750298</v>
      </c>
      <c r="L1523" s="69" t="n">
        <f aca="false">(I1523+J1523)/Assumptions!$B$8</f>
        <v>0.000258379058567438</v>
      </c>
      <c r="M1523" s="70" t="n">
        <f aca="false">F1523-L1523</f>
        <v>-0.00435837905856744</v>
      </c>
      <c r="N1523" s="71" t="n">
        <f aca="false">G1523*Assumptions!$B$7</f>
        <v>-533103.974975</v>
      </c>
      <c r="O1523" s="71" t="n">
        <f aca="false">K1523*Assumptions!$B$7</f>
        <v>-579191.032601094</v>
      </c>
      <c r="P1523" s="68" t="n">
        <f aca="false">P1522+G1523</f>
        <v>25942.934305</v>
      </c>
      <c r="Q1523" s="68" t="n">
        <f aca="false">MAX(Q1522,P1523)</f>
        <v>27106.886855</v>
      </c>
      <c r="R1523" s="68" t="n">
        <f aca="false">Q1523-P1523</f>
        <v>1163.95255</v>
      </c>
      <c r="S1523" s="68" t="n">
        <f aca="false">S1522+K1523</f>
        <v>16981.51083213</v>
      </c>
      <c r="T1523" s="68" t="n">
        <f aca="false">MAX(T1522,S1523)</f>
        <v>18590.8055791526</v>
      </c>
      <c r="U1523" s="68" t="n">
        <f aca="false">T1523-S1523</f>
        <v>1609.29474702265</v>
      </c>
      <c r="V1523" s="70" t="n">
        <f aca="false">V1522+F1523</f>
        <v>3.47470000000001</v>
      </c>
      <c r="W1523" s="70" t="n">
        <f aca="false">MAX(W1522,V1523)</f>
        <v>3.55530000000001</v>
      </c>
      <c r="X1523" s="70" t="n">
        <f aca="false">W1523-V1523</f>
        <v>0.0806</v>
      </c>
      <c r="Y1523" s="70" t="n">
        <f aca="false">Y1522+M1523</f>
        <v>3.07955721460341</v>
      </c>
      <c r="Z1523" s="70" t="n">
        <f aca="false">MAX(Z1522,Y1523)</f>
        <v>3.17979402305453</v>
      </c>
      <c r="AA1523" s="70" t="n">
        <f aca="false">Z1523-Y1523</f>
        <v>0.100236808451123</v>
      </c>
      <c r="AB1523" s="72" t="n">
        <f aca="false">AB1522*(1+F1523)</f>
        <v>26.0020151906912</v>
      </c>
      <c r="AC1523" s="73" t="n">
        <f aca="false">MAX(AC1522,AB1523)</f>
        <v>28.2690358505315</v>
      </c>
      <c r="AD1523" s="70" t="n">
        <f aca="false">1-AB1523/AC1523</f>
        <v>0.0801944810508176</v>
      </c>
      <c r="AE1523" s="73" t="n">
        <f aca="false">AE1522*(1+M1523)</f>
        <v>17.5276278820319</v>
      </c>
      <c r="AF1523" s="73" t="n">
        <f aca="false">MAX(AF1522,AE1523)</f>
        <v>19.4341750199725</v>
      </c>
      <c r="AG1523" s="70" t="n">
        <f aca="false">1-AE1523/AF1523</f>
        <v>0.0981028078619902</v>
      </c>
      <c r="AH1523" s="74" t="n">
        <f aca="false">IF(R1523&gt;0,AH1522+1,0)</f>
        <v>76</v>
      </c>
      <c r="AI1523" s="74" t="n">
        <f aca="false">IF(U1523&gt;0,AI1522+1,0)</f>
        <v>76</v>
      </c>
      <c r="AJ1523" s="74" t="n">
        <f aca="false">IF(G1523&gt;0,AJ1522+1,0)</f>
        <v>0</v>
      </c>
      <c r="AK1523" s="74" t="n">
        <f aca="false">IF(G1523&lt;=0,AK1522+1,0)</f>
        <v>2</v>
      </c>
      <c r="AL1523" s="74" t="n">
        <f aca="false">IF(K1523&gt;0,AL1522+1,0)</f>
        <v>0</v>
      </c>
      <c r="AM1523" s="74" t="n">
        <f aca="false">IF(K1523&lt;=0,AM1522+1,0)</f>
        <v>2</v>
      </c>
    </row>
    <row r="1524" customFormat="false" ht="15" hidden="false" customHeight="false" outlineLevel="0" collapsed="false">
      <c r="A1524" s="61" t="n">
        <v>1523</v>
      </c>
      <c r="B1524" s="62" t="n">
        <v>44431.46875</v>
      </c>
      <c r="C1524" s="63" t="n">
        <f aca="false">YEAR(B1524)</f>
        <v>2021</v>
      </c>
      <c r="D1524" s="32" t="s">
        <v>276</v>
      </c>
      <c r="E1524" s="64" t="n">
        <v>16463.6</v>
      </c>
      <c r="F1524" s="65" t="n">
        <v>-0.0031</v>
      </c>
      <c r="G1524" s="66" t="n">
        <v>-51.03716</v>
      </c>
      <c r="H1524" s="67" t="n">
        <f aca="false">E1524+IF(D1524="Long",1,-1)*G1524</f>
        <v>16514.63716</v>
      </c>
      <c r="I1524" s="68" t="n">
        <f aca="false">Assumptions!$B$58</f>
        <v>5.35750011455817</v>
      </c>
      <c r="J1524" s="68" t="n">
        <f aca="false">INDEX(Yearly!$L$5:$L$22,MATCH(C1524,Yearly!$A$5:$A$22,0))</f>
        <v>0.502265635739828</v>
      </c>
      <c r="K1524" s="68" t="n">
        <f aca="false">G1524-I1524-J1524</f>
        <v>-56.896925750298</v>
      </c>
      <c r="L1524" s="69" t="n">
        <f aca="false">(I1524+J1524)/Assumptions!$B$8</f>
        <v>0.000258379058567438</v>
      </c>
      <c r="M1524" s="70" t="n">
        <f aca="false">F1524-L1524</f>
        <v>-0.00335837905856744</v>
      </c>
      <c r="N1524" s="71" t="n">
        <f aca="false">G1524*Assumptions!$B$7</f>
        <v>-401407.2634</v>
      </c>
      <c r="O1524" s="71" t="n">
        <f aca="false">K1524*Assumptions!$B$7</f>
        <v>-447494.321026094</v>
      </c>
      <c r="P1524" s="68" t="n">
        <f aca="false">P1523+G1524</f>
        <v>25891.897145</v>
      </c>
      <c r="Q1524" s="68" t="n">
        <f aca="false">MAX(Q1523,P1524)</f>
        <v>27106.886855</v>
      </c>
      <c r="R1524" s="68" t="n">
        <f aca="false">Q1524-P1524</f>
        <v>1214.98971</v>
      </c>
      <c r="S1524" s="68" t="n">
        <f aca="false">S1523+K1524</f>
        <v>16924.6139063797</v>
      </c>
      <c r="T1524" s="68" t="n">
        <f aca="false">MAX(T1523,S1524)</f>
        <v>18590.8055791526</v>
      </c>
      <c r="U1524" s="68" t="n">
        <f aca="false">T1524-S1524</f>
        <v>1666.19167277295</v>
      </c>
      <c r="V1524" s="70" t="n">
        <f aca="false">V1523+F1524</f>
        <v>3.47160000000001</v>
      </c>
      <c r="W1524" s="70" t="n">
        <f aca="false">MAX(W1523,V1524)</f>
        <v>3.55530000000001</v>
      </c>
      <c r="X1524" s="70" t="n">
        <f aca="false">W1524-V1524</f>
        <v>0.0836999999999999</v>
      </c>
      <c r="Y1524" s="70" t="n">
        <f aca="false">Y1523+M1524</f>
        <v>3.07619883554484</v>
      </c>
      <c r="Z1524" s="70" t="n">
        <f aca="false">MAX(Z1523,Y1524)</f>
        <v>3.17979402305453</v>
      </c>
      <c r="AA1524" s="70" t="n">
        <f aca="false">Z1524-Y1524</f>
        <v>0.103595187509691</v>
      </c>
      <c r="AB1524" s="72" t="n">
        <f aca="false">AB1523*(1+F1524)</f>
        <v>25.9214089436</v>
      </c>
      <c r="AC1524" s="73" t="n">
        <f aca="false">MAX(AC1523,AB1524)</f>
        <v>28.2690358505315</v>
      </c>
      <c r="AD1524" s="70" t="n">
        <f aca="false">1-AB1524/AC1524</f>
        <v>0.0830458781595601</v>
      </c>
      <c r="AE1524" s="73" t="n">
        <f aca="false">AE1523*(1+M1524)</f>
        <v>17.4687634636065</v>
      </c>
      <c r="AF1524" s="73" t="n">
        <f aca="false">MAX(AF1523,AE1524)</f>
        <v>19.4341750199725</v>
      </c>
      <c r="AG1524" s="70" t="n">
        <f aca="false">1-AE1524/AF1524</f>
        <v>0.101131720505047</v>
      </c>
      <c r="AH1524" s="74" t="n">
        <f aca="false">IF(R1524&gt;0,AH1523+1,0)</f>
        <v>77</v>
      </c>
      <c r="AI1524" s="74" t="n">
        <f aca="false">IF(U1524&gt;0,AI1523+1,0)</f>
        <v>77</v>
      </c>
      <c r="AJ1524" s="74" t="n">
        <f aca="false">IF(G1524&gt;0,AJ1523+1,0)</f>
        <v>0</v>
      </c>
      <c r="AK1524" s="74" t="n">
        <f aca="false">IF(G1524&lt;=0,AK1523+1,0)</f>
        <v>3</v>
      </c>
      <c r="AL1524" s="74" t="n">
        <f aca="false">IF(K1524&gt;0,AL1523+1,0)</f>
        <v>0</v>
      </c>
      <c r="AM1524" s="74" t="n">
        <f aca="false">IF(K1524&lt;=0,AM1523+1,0)</f>
        <v>3</v>
      </c>
    </row>
    <row r="1525" customFormat="false" ht="15" hidden="false" customHeight="false" outlineLevel="0" collapsed="false">
      <c r="A1525" s="61" t="n">
        <v>1524</v>
      </c>
      <c r="B1525" s="62" t="n">
        <v>44431.5104166667</v>
      </c>
      <c r="C1525" s="63" t="n">
        <f aca="false">YEAR(B1525)</f>
        <v>2021</v>
      </c>
      <c r="D1525" s="32" t="s">
        <v>277</v>
      </c>
      <c r="E1525" s="64" t="n">
        <v>16513.9</v>
      </c>
      <c r="F1525" s="65" t="n">
        <v>0.0453</v>
      </c>
      <c r="G1525" s="66" t="n">
        <v>748.07967</v>
      </c>
      <c r="H1525" s="67" t="n">
        <f aca="false">E1525+IF(D1525="Long",1,-1)*G1525</f>
        <v>17261.97967</v>
      </c>
      <c r="I1525" s="68" t="n">
        <f aca="false">Assumptions!$B$58</f>
        <v>5.35750011455817</v>
      </c>
      <c r="J1525" s="68" t="n">
        <f aca="false">INDEX(Yearly!$L$5:$L$22,MATCH(C1525,Yearly!$A$5:$A$22,0))</f>
        <v>0.502265635739828</v>
      </c>
      <c r="K1525" s="68" t="n">
        <f aca="false">G1525-I1525-J1525</f>
        <v>742.219904249702</v>
      </c>
      <c r="L1525" s="69" t="n">
        <f aca="false">(I1525+J1525)/Assumptions!$B$8</f>
        <v>0.000258379058567438</v>
      </c>
      <c r="M1525" s="70" t="n">
        <f aca="false">F1525-L1525</f>
        <v>0.0450416209414326</v>
      </c>
      <c r="N1525" s="71" t="n">
        <f aca="false">G1525*Assumptions!$B$7</f>
        <v>5883646.60455</v>
      </c>
      <c r="O1525" s="71" t="n">
        <f aca="false">K1525*Assumptions!$B$7</f>
        <v>5837559.54692391</v>
      </c>
      <c r="P1525" s="68" t="n">
        <f aca="false">P1524+G1525</f>
        <v>26639.976815</v>
      </c>
      <c r="Q1525" s="68" t="n">
        <f aca="false">MAX(Q1524,P1525)</f>
        <v>27106.886855</v>
      </c>
      <c r="R1525" s="68" t="n">
        <f aca="false">Q1525-P1525</f>
        <v>466.910039999999</v>
      </c>
      <c r="S1525" s="68" t="n">
        <f aca="false">S1524+K1525</f>
        <v>17666.8338106294</v>
      </c>
      <c r="T1525" s="68" t="n">
        <f aca="false">MAX(T1524,S1525)</f>
        <v>18590.8055791526</v>
      </c>
      <c r="U1525" s="68" t="n">
        <f aca="false">T1525-S1525</f>
        <v>923.971768523246</v>
      </c>
      <c r="V1525" s="70" t="n">
        <f aca="false">V1524+F1525</f>
        <v>3.51690000000001</v>
      </c>
      <c r="W1525" s="70" t="n">
        <f aca="false">MAX(W1524,V1525)</f>
        <v>3.55530000000001</v>
      </c>
      <c r="X1525" s="70" t="n">
        <f aca="false">W1525-V1525</f>
        <v>0.0383999999999998</v>
      </c>
      <c r="Y1525" s="70" t="n">
        <f aca="false">Y1524+M1525</f>
        <v>3.12124045648628</v>
      </c>
      <c r="Z1525" s="70" t="n">
        <f aca="false">MAX(Z1524,Y1525)</f>
        <v>3.17979402305453</v>
      </c>
      <c r="AA1525" s="70" t="n">
        <f aca="false">Z1525-Y1525</f>
        <v>0.0585535665682584</v>
      </c>
      <c r="AB1525" s="72" t="n">
        <f aca="false">AB1524*(1+F1525)</f>
        <v>27.0956487687451</v>
      </c>
      <c r="AC1525" s="73" t="n">
        <f aca="false">MAX(AC1524,AB1525)</f>
        <v>28.2690358505315</v>
      </c>
      <c r="AD1525" s="70" t="n">
        <f aca="false">1-AB1525/AC1525</f>
        <v>0.0415078564401883</v>
      </c>
      <c r="AE1525" s="73" t="n">
        <f aca="false">AE1524*(1+M1525)</f>
        <v>18.2555848858498</v>
      </c>
      <c r="AF1525" s="73" t="n">
        <f aca="false">MAX(AF1524,AE1525)</f>
        <v>19.4341750199725</v>
      </c>
      <c r="AG1525" s="70" t="n">
        <f aca="false">1-AE1525/AF1525</f>
        <v>0.0606452361837579</v>
      </c>
      <c r="AH1525" s="74" t="n">
        <f aca="false">IF(R1525&gt;0,AH1524+1,0)</f>
        <v>78</v>
      </c>
      <c r="AI1525" s="74" t="n">
        <f aca="false">IF(U1525&gt;0,AI1524+1,0)</f>
        <v>78</v>
      </c>
      <c r="AJ1525" s="74" t="n">
        <f aca="false">IF(G1525&gt;0,AJ1524+1,0)</f>
        <v>1</v>
      </c>
      <c r="AK1525" s="74" t="n">
        <f aca="false">IF(G1525&lt;=0,AK1524+1,0)</f>
        <v>0</v>
      </c>
      <c r="AL1525" s="74" t="n">
        <f aca="false">IF(K1525&gt;0,AL1524+1,0)</f>
        <v>1</v>
      </c>
      <c r="AM1525" s="74" t="n">
        <f aca="false">IF(K1525&lt;=0,AM1524+1,0)</f>
        <v>0</v>
      </c>
    </row>
    <row r="1526" customFormat="false" ht="15" hidden="false" customHeight="false" outlineLevel="0" collapsed="false">
      <c r="A1526" s="61" t="n">
        <v>1525</v>
      </c>
      <c r="B1526" s="62" t="n">
        <v>44447.5520833333</v>
      </c>
      <c r="C1526" s="63" t="n">
        <f aca="false">YEAR(B1526)</f>
        <v>2021</v>
      </c>
      <c r="D1526" s="32" t="s">
        <v>276</v>
      </c>
      <c r="E1526" s="64" t="n">
        <v>17262.25</v>
      </c>
      <c r="F1526" s="65" t="n">
        <v>-0.0052</v>
      </c>
      <c r="G1526" s="66" t="n">
        <v>-89.7637</v>
      </c>
      <c r="H1526" s="67" t="n">
        <f aca="false">E1526+IF(D1526="Long",1,-1)*G1526</f>
        <v>17352.0137</v>
      </c>
      <c r="I1526" s="68" t="n">
        <f aca="false">Assumptions!$B$58</f>
        <v>5.35750011455817</v>
      </c>
      <c r="J1526" s="68" t="n">
        <f aca="false">INDEX(Yearly!$L$5:$L$22,MATCH(C1526,Yearly!$A$5:$A$22,0))</f>
        <v>0.502265635739828</v>
      </c>
      <c r="K1526" s="68" t="n">
        <f aca="false">G1526-I1526-J1526</f>
        <v>-95.623465750298</v>
      </c>
      <c r="L1526" s="69" t="n">
        <f aca="false">(I1526+J1526)/Assumptions!$B$8</f>
        <v>0.000258379058567438</v>
      </c>
      <c r="M1526" s="70" t="n">
        <f aca="false">F1526-L1526</f>
        <v>-0.00545837905856744</v>
      </c>
      <c r="N1526" s="71" t="n">
        <f aca="false">G1526*Assumptions!$B$7</f>
        <v>-705991.5005</v>
      </c>
      <c r="O1526" s="71" t="n">
        <f aca="false">K1526*Assumptions!$B$7</f>
        <v>-752078.558126094</v>
      </c>
      <c r="P1526" s="68" t="n">
        <f aca="false">P1525+G1526</f>
        <v>26550.213115</v>
      </c>
      <c r="Q1526" s="68" t="n">
        <f aca="false">MAX(Q1525,P1526)</f>
        <v>27106.886855</v>
      </c>
      <c r="R1526" s="68" t="n">
        <f aca="false">Q1526-P1526</f>
        <v>556.673739999998</v>
      </c>
      <c r="S1526" s="68" t="n">
        <f aca="false">S1525+K1526</f>
        <v>17571.2103448791</v>
      </c>
      <c r="T1526" s="68" t="n">
        <f aca="false">MAX(T1525,S1526)</f>
        <v>18590.8055791526</v>
      </c>
      <c r="U1526" s="68" t="n">
        <f aca="false">T1526-S1526</f>
        <v>1019.59523427354</v>
      </c>
      <c r="V1526" s="70" t="n">
        <f aca="false">V1525+F1526</f>
        <v>3.51170000000001</v>
      </c>
      <c r="W1526" s="70" t="n">
        <f aca="false">MAX(W1525,V1526)</f>
        <v>3.55530000000001</v>
      </c>
      <c r="X1526" s="70" t="n">
        <f aca="false">W1526-V1526</f>
        <v>0.0435999999999996</v>
      </c>
      <c r="Y1526" s="70" t="n">
        <f aca="false">Y1525+M1526</f>
        <v>3.11578207742771</v>
      </c>
      <c r="Z1526" s="70" t="n">
        <f aca="false">MAX(Z1525,Y1526)</f>
        <v>3.17979402305453</v>
      </c>
      <c r="AA1526" s="70" t="n">
        <f aca="false">Z1526-Y1526</f>
        <v>0.064011945626826</v>
      </c>
      <c r="AB1526" s="72" t="n">
        <f aca="false">AB1525*(1+F1526)</f>
        <v>26.9547513951477</v>
      </c>
      <c r="AC1526" s="73" t="n">
        <f aca="false">MAX(AC1525,AB1526)</f>
        <v>28.2690358505315</v>
      </c>
      <c r="AD1526" s="70" t="n">
        <f aca="false">1-AB1526/AC1526</f>
        <v>0.0464920155866994</v>
      </c>
      <c r="AE1526" s="73" t="n">
        <f aca="false">AE1525*(1+M1526)</f>
        <v>18.155938983607</v>
      </c>
      <c r="AF1526" s="73" t="n">
        <f aca="false">MAX(AF1525,AE1526)</f>
        <v>19.4341750199725</v>
      </c>
      <c r="AG1526" s="70" t="n">
        <f aca="false">1-AE1526/AF1526</f>
        <v>0.0657725905551382</v>
      </c>
      <c r="AH1526" s="74" t="n">
        <f aca="false">IF(R1526&gt;0,AH1525+1,0)</f>
        <v>79</v>
      </c>
      <c r="AI1526" s="74" t="n">
        <f aca="false">IF(U1526&gt;0,AI1525+1,0)</f>
        <v>79</v>
      </c>
      <c r="AJ1526" s="74" t="n">
        <f aca="false">IF(G1526&gt;0,AJ1525+1,0)</f>
        <v>0</v>
      </c>
      <c r="AK1526" s="74" t="n">
        <f aca="false">IF(G1526&lt;=0,AK1525+1,0)</f>
        <v>1</v>
      </c>
      <c r="AL1526" s="74" t="n">
        <f aca="false">IF(K1526&gt;0,AL1525+1,0)</f>
        <v>0</v>
      </c>
      <c r="AM1526" s="74" t="n">
        <f aca="false">IF(K1526&lt;=0,AM1525+1,0)</f>
        <v>1</v>
      </c>
    </row>
    <row r="1527" customFormat="false" ht="15" hidden="false" customHeight="false" outlineLevel="0" collapsed="false">
      <c r="A1527" s="61" t="n">
        <v>1526</v>
      </c>
      <c r="B1527" s="62" t="n">
        <v>44447.6354166667</v>
      </c>
      <c r="C1527" s="63" t="n">
        <f aca="false">YEAR(B1527)</f>
        <v>2021</v>
      </c>
      <c r="D1527" s="32" t="s">
        <v>277</v>
      </c>
      <c r="E1527" s="64" t="n">
        <v>17351.2</v>
      </c>
      <c r="F1527" s="65" t="n">
        <v>-0.0037</v>
      </c>
      <c r="G1527" s="66" t="n">
        <v>-64.19944</v>
      </c>
      <c r="H1527" s="67" t="n">
        <f aca="false">E1527+IF(D1527="Long",1,-1)*G1527</f>
        <v>17287.00056</v>
      </c>
      <c r="I1527" s="68" t="n">
        <f aca="false">Assumptions!$B$58</f>
        <v>5.35750011455817</v>
      </c>
      <c r="J1527" s="68" t="n">
        <f aca="false">INDEX(Yearly!$L$5:$L$22,MATCH(C1527,Yearly!$A$5:$A$22,0))</f>
        <v>0.502265635739828</v>
      </c>
      <c r="K1527" s="68" t="n">
        <f aca="false">G1527-I1527-J1527</f>
        <v>-70.059205750298</v>
      </c>
      <c r="L1527" s="69" t="n">
        <f aca="false">(I1527+J1527)/Assumptions!$B$8</f>
        <v>0.000258379058567438</v>
      </c>
      <c r="M1527" s="70" t="n">
        <f aca="false">F1527-L1527</f>
        <v>-0.00395837905856744</v>
      </c>
      <c r="N1527" s="71" t="n">
        <f aca="false">G1527*Assumptions!$B$7</f>
        <v>-504928.5956</v>
      </c>
      <c r="O1527" s="71" t="n">
        <f aca="false">K1527*Assumptions!$B$7</f>
        <v>-551015.653226094</v>
      </c>
      <c r="P1527" s="68" t="n">
        <f aca="false">P1526+G1527</f>
        <v>26486.013675</v>
      </c>
      <c r="Q1527" s="68" t="n">
        <f aca="false">MAX(Q1526,P1527)</f>
        <v>27106.886855</v>
      </c>
      <c r="R1527" s="68" t="n">
        <f aca="false">Q1527-P1527</f>
        <v>620.873179999999</v>
      </c>
      <c r="S1527" s="68" t="n">
        <f aca="false">S1526+K1527</f>
        <v>17501.1511391288</v>
      </c>
      <c r="T1527" s="68" t="n">
        <f aca="false">MAX(T1526,S1527)</f>
        <v>18590.8055791526</v>
      </c>
      <c r="U1527" s="68" t="n">
        <f aca="false">T1527-S1527</f>
        <v>1089.65444002384</v>
      </c>
      <c r="V1527" s="70" t="n">
        <f aca="false">V1526+F1527</f>
        <v>3.50800000000001</v>
      </c>
      <c r="W1527" s="70" t="n">
        <f aca="false">MAX(W1526,V1527)</f>
        <v>3.55530000000001</v>
      </c>
      <c r="X1527" s="70" t="n">
        <f aca="false">W1527-V1527</f>
        <v>0.0472999999999995</v>
      </c>
      <c r="Y1527" s="70" t="n">
        <f aca="false">Y1526+M1527</f>
        <v>3.11182369836914</v>
      </c>
      <c r="Z1527" s="70" t="n">
        <f aca="false">MAX(Z1526,Y1527)</f>
        <v>3.17979402305453</v>
      </c>
      <c r="AA1527" s="70" t="n">
        <f aca="false">Z1527-Y1527</f>
        <v>0.0679703246853936</v>
      </c>
      <c r="AB1527" s="72" t="n">
        <f aca="false">AB1526*(1+F1527)</f>
        <v>26.8550188149856</v>
      </c>
      <c r="AC1527" s="73" t="n">
        <f aca="false">MAX(AC1526,AB1527)</f>
        <v>28.2690358505315</v>
      </c>
      <c r="AD1527" s="70" t="n">
        <f aca="false">1-AB1527/AC1527</f>
        <v>0.0500199951290286</v>
      </c>
      <c r="AE1527" s="73" t="n">
        <f aca="false">AE1526*(1+M1527)</f>
        <v>18.0840708949456</v>
      </c>
      <c r="AF1527" s="73" t="n">
        <f aca="false">MAX(AF1526,AE1527)</f>
        <v>19.4341750199725</v>
      </c>
      <c r="AG1527" s="70" t="n">
        <f aca="false">1-AE1527/AF1527</f>
        <v>0.0694706167686243</v>
      </c>
      <c r="AH1527" s="74" t="n">
        <f aca="false">IF(R1527&gt;0,AH1526+1,0)</f>
        <v>80</v>
      </c>
      <c r="AI1527" s="74" t="n">
        <f aca="false">IF(U1527&gt;0,AI1526+1,0)</f>
        <v>80</v>
      </c>
      <c r="AJ1527" s="74" t="n">
        <f aca="false">IF(G1527&gt;0,AJ1526+1,0)</f>
        <v>0</v>
      </c>
      <c r="AK1527" s="74" t="n">
        <f aca="false">IF(G1527&lt;=0,AK1526+1,0)</f>
        <v>2</v>
      </c>
      <c r="AL1527" s="74" t="n">
        <f aca="false">IF(K1527&gt;0,AL1526+1,0)</f>
        <v>0</v>
      </c>
      <c r="AM1527" s="74" t="n">
        <f aca="false">IF(K1527&lt;=0,AM1526+1,0)</f>
        <v>2</v>
      </c>
    </row>
    <row r="1528" customFormat="false" ht="15" hidden="false" customHeight="false" outlineLevel="0" collapsed="false">
      <c r="A1528" s="61" t="n">
        <v>1527</v>
      </c>
      <c r="B1528" s="62" t="n">
        <v>44452.4270833333</v>
      </c>
      <c r="C1528" s="63" t="n">
        <f aca="false">YEAR(B1528)</f>
        <v>2021</v>
      </c>
      <c r="D1528" s="32" t="s">
        <v>276</v>
      </c>
      <c r="E1528" s="64" t="n">
        <v>17286.55</v>
      </c>
      <c r="F1528" s="65" t="n">
        <v>-0.0026</v>
      </c>
      <c r="G1528" s="66" t="n">
        <v>-44.94503</v>
      </c>
      <c r="H1528" s="67" t="n">
        <f aca="false">E1528+IF(D1528="Long",1,-1)*G1528</f>
        <v>17331.49503</v>
      </c>
      <c r="I1528" s="68" t="n">
        <f aca="false">Assumptions!$B$58</f>
        <v>5.35750011455817</v>
      </c>
      <c r="J1528" s="68" t="n">
        <f aca="false">INDEX(Yearly!$L$5:$L$22,MATCH(C1528,Yearly!$A$5:$A$22,0))</f>
        <v>0.502265635739828</v>
      </c>
      <c r="K1528" s="68" t="n">
        <f aca="false">G1528-I1528-J1528</f>
        <v>-50.804795750298</v>
      </c>
      <c r="L1528" s="69" t="n">
        <f aca="false">(I1528+J1528)/Assumptions!$B$8</f>
        <v>0.000258379058567438</v>
      </c>
      <c r="M1528" s="70" t="n">
        <f aca="false">F1528-L1528</f>
        <v>-0.00285837905856744</v>
      </c>
      <c r="N1528" s="71" t="n">
        <f aca="false">G1528*Assumptions!$B$7</f>
        <v>-353492.66095</v>
      </c>
      <c r="O1528" s="71" t="n">
        <f aca="false">K1528*Assumptions!$B$7</f>
        <v>-399579.718576094</v>
      </c>
      <c r="P1528" s="68" t="n">
        <f aca="false">P1527+G1528</f>
        <v>26441.068645</v>
      </c>
      <c r="Q1528" s="68" t="n">
        <f aca="false">MAX(Q1527,P1528)</f>
        <v>27106.886855</v>
      </c>
      <c r="R1528" s="68" t="n">
        <f aca="false">Q1528-P1528</f>
        <v>665.818209999998</v>
      </c>
      <c r="S1528" s="68" t="n">
        <f aca="false">S1527+K1528</f>
        <v>17450.3463433785</v>
      </c>
      <c r="T1528" s="68" t="n">
        <f aca="false">MAX(T1527,S1528)</f>
        <v>18590.8055791526</v>
      </c>
      <c r="U1528" s="68" t="n">
        <f aca="false">T1528-S1528</f>
        <v>1140.45923577414</v>
      </c>
      <c r="V1528" s="70" t="n">
        <f aca="false">V1527+F1528</f>
        <v>3.50540000000001</v>
      </c>
      <c r="W1528" s="70" t="n">
        <f aca="false">MAX(W1527,V1528)</f>
        <v>3.55530000000001</v>
      </c>
      <c r="X1528" s="70" t="n">
        <f aca="false">W1528-V1528</f>
        <v>0.0498999999999996</v>
      </c>
      <c r="Y1528" s="70" t="n">
        <f aca="false">Y1527+M1528</f>
        <v>3.10896531931057</v>
      </c>
      <c r="Z1528" s="70" t="n">
        <f aca="false">MAX(Z1527,Y1528)</f>
        <v>3.17979402305453</v>
      </c>
      <c r="AA1528" s="70" t="n">
        <f aca="false">Z1528-Y1528</f>
        <v>0.070828703743961</v>
      </c>
      <c r="AB1528" s="72" t="n">
        <f aca="false">AB1527*(1+F1528)</f>
        <v>26.7851957660666</v>
      </c>
      <c r="AC1528" s="73" t="n">
        <f aca="false">MAX(AC1527,AB1528)</f>
        <v>28.2690358505315</v>
      </c>
      <c r="AD1528" s="70" t="n">
        <f aca="false">1-AB1528/AC1528</f>
        <v>0.0524899431416931</v>
      </c>
      <c r="AE1528" s="73" t="n">
        <f aca="false">AE1527*(1+M1528)</f>
        <v>18.0323797654059</v>
      </c>
      <c r="AF1528" s="73" t="n">
        <f aca="false">MAX(AF1527,AE1528)</f>
        <v>19.4341750199725</v>
      </c>
      <c r="AG1528" s="70" t="n">
        <f aca="false">1-AE1528/AF1528</f>
        <v>0.0721304224710345</v>
      </c>
      <c r="AH1528" s="74" t="n">
        <f aca="false">IF(R1528&gt;0,AH1527+1,0)</f>
        <v>81</v>
      </c>
      <c r="AI1528" s="74" t="n">
        <f aca="false">IF(U1528&gt;0,AI1527+1,0)</f>
        <v>81</v>
      </c>
      <c r="AJ1528" s="74" t="n">
        <f aca="false">IF(G1528&gt;0,AJ1527+1,0)</f>
        <v>0</v>
      </c>
      <c r="AK1528" s="74" t="n">
        <f aca="false">IF(G1528&lt;=0,AK1527+1,0)</f>
        <v>3</v>
      </c>
      <c r="AL1528" s="74" t="n">
        <f aca="false">IF(K1528&gt;0,AL1527+1,0)</f>
        <v>0</v>
      </c>
      <c r="AM1528" s="74" t="n">
        <f aca="false">IF(K1528&lt;=0,AM1527+1,0)</f>
        <v>3</v>
      </c>
    </row>
    <row r="1529" customFormat="false" ht="15" hidden="false" customHeight="false" outlineLevel="0" collapsed="false">
      <c r="A1529" s="61" t="n">
        <v>1528</v>
      </c>
      <c r="B1529" s="62" t="n">
        <v>44452.5104166667</v>
      </c>
      <c r="C1529" s="63" t="n">
        <f aca="false">YEAR(B1529)</f>
        <v>2021</v>
      </c>
      <c r="D1529" s="32" t="s">
        <v>277</v>
      </c>
      <c r="E1529" s="64" t="n">
        <v>17331.3</v>
      </c>
      <c r="F1529" s="65" t="n">
        <v>0.0119</v>
      </c>
      <c r="G1529" s="66" t="n">
        <v>206.24247</v>
      </c>
      <c r="H1529" s="67" t="n">
        <f aca="false">E1529+IF(D1529="Long",1,-1)*G1529</f>
        <v>17537.54247</v>
      </c>
      <c r="I1529" s="68" t="n">
        <f aca="false">Assumptions!$B$58</f>
        <v>5.35750011455817</v>
      </c>
      <c r="J1529" s="68" t="n">
        <f aca="false">INDEX(Yearly!$L$5:$L$22,MATCH(C1529,Yearly!$A$5:$A$22,0))</f>
        <v>0.502265635739828</v>
      </c>
      <c r="K1529" s="68" t="n">
        <f aca="false">G1529-I1529-J1529</f>
        <v>200.382704249702</v>
      </c>
      <c r="L1529" s="69" t="n">
        <f aca="false">(I1529+J1529)/Assumptions!$B$8</f>
        <v>0.000258379058567438</v>
      </c>
      <c r="M1529" s="70" t="n">
        <f aca="false">F1529-L1529</f>
        <v>0.0116416209414326</v>
      </c>
      <c r="N1529" s="71" t="n">
        <f aca="false">G1529*Assumptions!$B$7</f>
        <v>1622097.02655</v>
      </c>
      <c r="O1529" s="71" t="n">
        <f aca="false">K1529*Assumptions!$B$7</f>
        <v>1576009.96892391</v>
      </c>
      <c r="P1529" s="68" t="n">
        <f aca="false">P1528+G1529</f>
        <v>26647.311115</v>
      </c>
      <c r="Q1529" s="68" t="n">
        <f aca="false">MAX(Q1528,P1529)</f>
        <v>27106.886855</v>
      </c>
      <c r="R1529" s="68" t="n">
        <f aca="false">Q1529-P1529</f>
        <v>459.575739999997</v>
      </c>
      <c r="S1529" s="68" t="n">
        <f aca="false">S1528+K1529</f>
        <v>17650.7290476282</v>
      </c>
      <c r="T1529" s="68" t="n">
        <f aca="false">MAX(T1528,S1529)</f>
        <v>18590.8055791526</v>
      </c>
      <c r="U1529" s="68" t="n">
        <f aca="false">T1529-S1529</f>
        <v>940.076531524435</v>
      </c>
      <c r="V1529" s="70" t="n">
        <f aca="false">V1528+F1529</f>
        <v>3.51730000000001</v>
      </c>
      <c r="W1529" s="70" t="n">
        <f aca="false">MAX(W1528,V1529)</f>
        <v>3.55530000000001</v>
      </c>
      <c r="X1529" s="70" t="n">
        <f aca="false">W1529-V1529</f>
        <v>0.0379999999999998</v>
      </c>
      <c r="Y1529" s="70" t="n">
        <f aca="false">Y1528+M1529</f>
        <v>3.12060694025201</v>
      </c>
      <c r="Z1529" s="70" t="n">
        <f aca="false">MAX(Z1528,Y1529)</f>
        <v>3.17979402305453</v>
      </c>
      <c r="AA1529" s="70" t="n">
        <f aca="false">Z1529-Y1529</f>
        <v>0.0591870828025285</v>
      </c>
      <c r="AB1529" s="72" t="n">
        <f aca="false">AB1528*(1+F1529)</f>
        <v>27.1039395956828</v>
      </c>
      <c r="AC1529" s="73" t="n">
        <f aca="false">MAX(AC1528,AB1529)</f>
        <v>28.2690358505315</v>
      </c>
      <c r="AD1529" s="70" t="n">
        <f aca="false">1-AB1529/AC1529</f>
        <v>0.0412145734650793</v>
      </c>
      <c r="AE1529" s="73" t="n">
        <f aca="false">AE1528*(1+M1529)</f>
        <v>18.2423058953067</v>
      </c>
      <c r="AF1529" s="73" t="n">
        <f aca="false">MAX(AF1528,AE1529)</f>
        <v>19.4341750199725</v>
      </c>
      <c r="AG1529" s="70" t="n">
        <f aca="false">1-AE1529/AF1529</f>
        <v>0.0613285165663553</v>
      </c>
      <c r="AH1529" s="74" t="n">
        <f aca="false">IF(R1529&gt;0,AH1528+1,0)</f>
        <v>82</v>
      </c>
      <c r="AI1529" s="74" t="n">
        <f aca="false">IF(U1529&gt;0,AI1528+1,0)</f>
        <v>82</v>
      </c>
      <c r="AJ1529" s="74" t="n">
        <f aca="false">IF(G1529&gt;0,AJ1528+1,0)</f>
        <v>1</v>
      </c>
      <c r="AK1529" s="74" t="n">
        <f aca="false">IF(G1529&lt;=0,AK1528+1,0)</f>
        <v>0</v>
      </c>
      <c r="AL1529" s="74" t="n">
        <f aca="false">IF(K1529&gt;0,AL1528+1,0)</f>
        <v>1</v>
      </c>
      <c r="AM1529" s="74" t="n">
        <f aca="false">IF(K1529&lt;=0,AM1528+1,0)</f>
        <v>0</v>
      </c>
    </row>
    <row r="1530" customFormat="false" ht="15" hidden="false" customHeight="false" outlineLevel="0" collapsed="false">
      <c r="A1530" s="61" t="n">
        <v>1529</v>
      </c>
      <c r="B1530" s="62" t="n">
        <v>44459.40625</v>
      </c>
      <c r="C1530" s="63" t="n">
        <f aca="false">YEAR(B1530)</f>
        <v>2021</v>
      </c>
      <c r="D1530" s="32" t="s">
        <v>276</v>
      </c>
      <c r="E1530" s="64" t="n">
        <v>17537.6</v>
      </c>
      <c r="F1530" s="65" t="n">
        <v>-0.0041</v>
      </c>
      <c r="G1530" s="66" t="n">
        <v>-71.90416</v>
      </c>
      <c r="H1530" s="67" t="n">
        <f aca="false">E1530+IF(D1530="Long",1,-1)*G1530</f>
        <v>17609.50416</v>
      </c>
      <c r="I1530" s="68" t="n">
        <f aca="false">Assumptions!$B$58</f>
        <v>5.35750011455817</v>
      </c>
      <c r="J1530" s="68" t="n">
        <f aca="false">INDEX(Yearly!$L$5:$L$22,MATCH(C1530,Yearly!$A$5:$A$22,0))</f>
        <v>0.502265635739828</v>
      </c>
      <c r="K1530" s="68" t="n">
        <f aca="false">G1530-I1530-J1530</f>
        <v>-77.763925750298</v>
      </c>
      <c r="L1530" s="69" t="n">
        <f aca="false">(I1530+J1530)/Assumptions!$B$8</f>
        <v>0.000258379058567438</v>
      </c>
      <c r="M1530" s="70" t="n">
        <f aca="false">F1530-L1530</f>
        <v>-0.00435837905856744</v>
      </c>
      <c r="N1530" s="71" t="n">
        <f aca="false">G1530*Assumptions!$B$7</f>
        <v>-565526.2184</v>
      </c>
      <c r="O1530" s="71" t="n">
        <f aca="false">K1530*Assumptions!$B$7</f>
        <v>-611613.276026094</v>
      </c>
      <c r="P1530" s="68" t="n">
        <f aca="false">P1529+G1530</f>
        <v>26575.406955</v>
      </c>
      <c r="Q1530" s="68" t="n">
        <f aca="false">MAX(Q1529,P1530)</f>
        <v>27106.886855</v>
      </c>
      <c r="R1530" s="68" t="n">
        <f aca="false">Q1530-P1530</f>
        <v>531.479899999995</v>
      </c>
      <c r="S1530" s="68" t="n">
        <f aca="false">S1529+K1530</f>
        <v>17572.9651218779</v>
      </c>
      <c r="T1530" s="68" t="n">
        <f aca="false">MAX(T1529,S1530)</f>
        <v>18590.8055791526</v>
      </c>
      <c r="U1530" s="68" t="n">
        <f aca="false">T1530-S1530</f>
        <v>1017.84045727474</v>
      </c>
      <c r="V1530" s="70" t="n">
        <f aca="false">V1529+F1530</f>
        <v>3.51320000000001</v>
      </c>
      <c r="W1530" s="70" t="n">
        <f aca="false">MAX(W1529,V1530)</f>
        <v>3.55530000000001</v>
      </c>
      <c r="X1530" s="70" t="n">
        <f aca="false">W1530-V1530</f>
        <v>0.0421</v>
      </c>
      <c r="Y1530" s="70" t="n">
        <f aca="false">Y1529+M1530</f>
        <v>3.11624856119344</v>
      </c>
      <c r="Z1530" s="70" t="n">
        <f aca="false">MAX(Z1529,Y1530)</f>
        <v>3.17979402305453</v>
      </c>
      <c r="AA1530" s="70" t="n">
        <f aca="false">Z1530-Y1530</f>
        <v>0.063545461861096</v>
      </c>
      <c r="AB1530" s="72" t="n">
        <f aca="false">AB1529*(1+F1530)</f>
        <v>26.9928134433405</v>
      </c>
      <c r="AC1530" s="73" t="n">
        <f aca="false">MAX(AC1529,AB1530)</f>
        <v>28.2690358505315</v>
      </c>
      <c r="AD1530" s="70" t="n">
        <f aca="false">1-AB1530/AC1530</f>
        <v>0.0451455937138725</v>
      </c>
      <c r="AE1530" s="73" t="n">
        <f aca="false">AE1529*(1+M1530)</f>
        <v>18.1627990113126</v>
      </c>
      <c r="AF1530" s="73" t="n">
        <f aca="false">MAX(AF1529,AE1530)</f>
        <v>19.4341750199725</v>
      </c>
      <c r="AG1530" s="70" t="n">
        <f aca="false">1-AE1530/AF1530</f>
        <v>0.0654196027026269</v>
      </c>
      <c r="AH1530" s="74" t="n">
        <f aca="false">IF(R1530&gt;0,AH1529+1,0)</f>
        <v>83</v>
      </c>
      <c r="AI1530" s="74" t="n">
        <f aca="false">IF(U1530&gt;0,AI1529+1,0)</f>
        <v>83</v>
      </c>
      <c r="AJ1530" s="74" t="n">
        <f aca="false">IF(G1530&gt;0,AJ1529+1,0)</f>
        <v>0</v>
      </c>
      <c r="AK1530" s="74" t="n">
        <f aca="false">IF(G1530&lt;=0,AK1529+1,0)</f>
        <v>1</v>
      </c>
      <c r="AL1530" s="74" t="n">
        <f aca="false">IF(K1530&gt;0,AL1529+1,0)</f>
        <v>0</v>
      </c>
      <c r="AM1530" s="74" t="n">
        <f aca="false">IF(K1530&lt;=0,AM1529+1,0)</f>
        <v>1</v>
      </c>
    </row>
    <row r="1531" customFormat="false" ht="15" hidden="false" customHeight="false" outlineLevel="0" collapsed="false">
      <c r="A1531" s="61" t="n">
        <v>1530</v>
      </c>
      <c r="B1531" s="62" t="n">
        <v>44459.46875</v>
      </c>
      <c r="C1531" s="63" t="n">
        <f aca="false">YEAR(B1531)</f>
        <v>2021</v>
      </c>
      <c r="D1531" s="32" t="s">
        <v>277</v>
      </c>
      <c r="E1531" s="64" t="n">
        <v>17610.1</v>
      </c>
      <c r="F1531" s="65" t="n">
        <v>-0.0056</v>
      </c>
      <c r="G1531" s="66" t="n">
        <v>-98.61656</v>
      </c>
      <c r="H1531" s="67" t="n">
        <f aca="false">E1531+IF(D1531="Long",1,-1)*G1531</f>
        <v>17511.48344</v>
      </c>
      <c r="I1531" s="68" t="n">
        <f aca="false">Assumptions!$B$58</f>
        <v>5.35750011455817</v>
      </c>
      <c r="J1531" s="68" t="n">
        <f aca="false">INDEX(Yearly!$L$5:$L$22,MATCH(C1531,Yearly!$A$5:$A$22,0))</f>
        <v>0.502265635739828</v>
      </c>
      <c r="K1531" s="68" t="n">
        <f aca="false">G1531-I1531-J1531</f>
        <v>-104.476325750298</v>
      </c>
      <c r="L1531" s="69" t="n">
        <f aca="false">(I1531+J1531)/Assumptions!$B$8</f>
        <v>0.000258379058567438</v>
      </c>
      <c r="M1531" s="70" t="n">
        <f aca="false">F1531-L1531</f>
        <v>-0.00585837905856744</v>
      </c>
      <c r="N1531" s="71" t="n">
        <f aca="false">G1531*Assumptions!$B$7</f>
        <v>-775619.2444</v>
      </c>
      <c r="O1531" s="71" t="n">
        <f aca="false">K1531*Assumptions!$B$7</f>
        <v>-821706.302026094</v>
      </c>
      <c r="P1531" s="68" t="n">
        <f aca="false">P1530+G1531</f>
        <v>26476.790395</v>
      </c>
      <c r="Q1531" s="68" t="n">
        <f aca="false">MAX(Q1530,P1531)</f>
        <v>27106.886855</v>
      </c>
      <c r="R1531" s="68" t="n">
        <f aca="false">Q1531-P1531</f>
        <v>630.096459999993</v>
      </c>
      <c r="S1531" s="68" t="n">
        <f aca="false">S1530+K1531</f>
        <v>17468.4887961276</v>
      </c>
      <c r="T1531" s="68" t="n">
        <f aca="false">MAX(T1530,S1531)</f>
        <v>18590.8055791526</v>
      </c>
      <c r="U1531" s="68" t="n">
        <f aca="false">T1531-S1531</f>
        <v>1122.31678302503</v>
      </c>
      <c r="V1531" s="70" t="n">
        <f aca="false">V1530+F1531</f>
        <v>3.50760000000001</v>
      </c>
      <c r="W1531" s="70" t="n">
        <f aca="false">MAX(W1530,V1531)</f>
        <v>3.55530000000001</v>
      </c>
      <c r="X1531" s="70" t="n">
        <f aca="false">W1531-V1531</f>
        <v>0.0476999999999999</v>
      </c>
      <c r="Y1531" s="70" t="n">
        <f aca="false">Y1530+M1531</f>
        <v>3.11039018213487</v>
      </c>
      <c r="Z1531" s="70" t="n">
        <f aca="false">MAX(Z1530,Y1531)</f>
        <v>3.17979402305453</v>
      </c>
      <c r="AA1531" s="70" t="n">
        <f aca="false">Z1531-Y1531</f>
        <v>0.0694038409196636</v>
      </c>
      <c r="AB1531" s="72" t="n">
        <f aca="false">AB1530*(1+F1531)</f>
        <v>26.8416536880578</v>
      </c>
      <c r="AC1531" s="73" t="n">
        <f aca="false">MAX(AC1530,AB1531)</f>
        <v>28.2690358505315</v>
      </c>
      <c r="AD1531" s="70" t="n">
        <f aca="false">1-AB1531/AC1531</f>
        <v>0.050492778389075</v>
      </c>
      <c r="AE1531" s="73" t="n">
        <f aca="false">AE1530*(1+M1531)</f>
        <v>18.0563944499397</v>
      </c>
      <c r="AF1531" s="73" t="n">
        <f aca="false">MAX(AF1530,AE1531)</f>
        <v>19.4341750199725</v>
      </c>
      <c r="AG1531" s="70" t="n">
        <f aca="false">1-AE1531/AF1531</f>
        <v>0.0708947289307016</v>
      </c>
      <c r="AH1531" s="74" t="n">
        <f aca="false">IF(R1531&gt;0,AH1530+1,0)</f>
        <v>84</v>
      </c>
      <c r="AI1531" s="74" t="n">
        <f aca="false">IF(U1531&gt;0,AI1530+1,0)</f>
        <v>84</v>
      </c>
      <c r="AJ1531" s="74" t="n">
        <f aca="false">IF(G1531&gt;0,AJ1530+1,0)</f>
        <v>0</v>
      </c>
      <c r="AK1531" s="74" t="n">
        <f aca="false">IF(G1531&lt;=0,AK1530+1,0)</f>
        <v>2</v>
      </c>
      <c r="AL1531" s="74" t="n">
        <f aca="false">IF(K1531&gt;0,AL1530+1,0)</f>
        <v>0</v>
      </c>
      <c r="AM1531" s="74" t="n">
        <f aca="false">IF(K1531&lt;=0,AM1530+1,0)</f>
        <v>2</v>
      </c>
    </row>
    <row r="1532" customFormat="false" ht="15" hidden="false" customHeight="false" outlineLevel="0" collapsed="false">
      <c r="A1532" s="61" t="n">
        <v>1531</v>
      </c>
      <c r="B1532" s="62" t="n">
        <v>44459.5104166667</v>
      </c>
      <c r="C1532" s="63" t="n">
        <f aca="false">YEAR(B1532)</f>
        <v>2021</v>
      </c>
      <c r="D1532" s="32" t="s">
        <v>276</v>
      </c>
      <c r="E1532" s="64" t="n">
        <v>17511.9</v>
      </c>
      <c r="F1532" s="65" t="n">
        <v>-0.0011</v>
      </c>
      <c r="G1532" s="66" t="n">
        <v>-19.26309</v>
      </c>
      <c r="H1532" s="67" t="n">
        <f aca="false">E1532+IF(D1532="Long",1,-1)*G1532</f>
        <v>17531.16309</v>
      </c>
      <c r="I1532" s="68" t="n">
        <f aca="false">Assumptions!$B$58</f>
        <v>5.35750011455817</v>
      </c>
      <c r="J1532" s="68" t="n">
        <f aca="false">INDEX(Yearly!$L$5:$L$22,MATCH(C1532,Yearly!$A$5:$A$22,0))</f>
        <v>0.502265635739828</v>
      </c>
      <c r="K1532" s="68" t="n">
        <f aca="false">G1532-I1532-J1532</f>
        <v>-25.122855750298</v>
      </c>
      <c r="L1532" s="69" t="n">
        <f aca="false">(I1532+J1532)/Assumptions!$B$8</f>
        <v>0.000258379058567438</v>
      </c>
      <c r="M1532" s="70" t="n">
        <f aca="false">F1532-L1532</f>
        <v>-0.00135837905856744</v>
      </c>
      <c r="N1532" s="71" t="n">
        <f aca="false">G1532*Assumptions!$B$7</f>
        <v>-151504.20285</v>
      </c>
      <c r="O1532" s="71" t="n">
        <f aca="false">K1532*Assumptions!$B$7</f>
        <v>-197591.260476094</v>
      </c>
      <c r="P1532" s="68" t="n">
        <f aca="false">P1531+G1532</f>
        <v>26457.527305</v>
      </c>
      <c r="Q1532" s="68" t="n">
        <f aca="false">MAX(Q1531,P1532)</f>
        <v>27106.886855</v>
      </c>
      <c r="R1532" s="68" t="n">
        <f aca="false">Q1532-P1532</f>
        <v>649.359549999994</v>
      </c>
      <c r="S1532" s="68" t="n">
        <f aca="false">S1531+K1532</f>
        <v>17443.3659403773</v>
      </c>
      <c r="T1532" s="68" t="n">
        <f aca="false">MAX(T1531,S1532)</f>
        <v>18590.8055791526</v>
      </c>
      <c r="U1532" s="68" t="n">
        <f aca="false">T1532-S1532</f>
        <v>1147.43963877533</v>
      </c>
      <c r="V1532" s="70" t="n">
        <f aca="false">V1531+F1532</f>
        <v>3.50650000000001</v>
      </c>
      <c r="W1532" s="70" t="n">
        <f aca="false">MAX(W1531,V1532)</f>
        <v>3.55530000000001</v>
      </c>
      <c r="X1532" s="70" t="n">
        <f aca="false">W1532-V1532</f>
        <v>0.0488</v>
      </c>
      <c r="Y1532" s="70" t="n">
        <f aca="false">Y1531+M1532</f>
        <v>3.1090318030763</v>
      </c>
      <c r="Z1532" s="70" t="n">
        <f aca="false">MAX(Z1531,Y1532)</f>
        <v>3.17979402305453</v>
      </c>
      <c r="AA1532" s="70" t="n">
        <f aca="false">Z1532-Y1532</f>
        <v>0.070762219978231</v>
      </c>
      <c r="AB1532" s="72" t="n">
        <f aca="false">AB1531*(1+F1532)</f>
        <v>26.812127869001</v>
      </c>
      <c r="AC1532" s="73" t="n">
        <f aca="false">MAX(AC1531,AB1532)</f>
        <v>28.2690358505315</v>
      </c>
      <c r="AD1532" s="70" t="n">
        <f aca="false">1-AB1532/AC1532</f>
        <v>0.0515372363328469</v>
      </c>
      <c r="AE1532" s="73" t="n">
        <f aca="false">AE1531*(1+M1532)</f>
        <v>18.0318670218457</v>
      </c>
      <c r="AF1532" s="73" t="n">
        <f aca="false">MAX(AF1531,AE1532)</f>
        <v>19.4341750199725</v>
      </c>
      <c r="AG1532" s="70" t="n">
        <f aca="false">1-AE1532/AF1532</f>
        <v>0.0721568060741268</v>
      </c>
      <c r="AH1532" s="74" t="n">
        <f aca="false">IF(R1532&gt;0,AH1531+1,0)</f>
        <v>85</v>
      </c>
      <c r="AI1532" s="74" t="n">
        <f aca="false">IF(U1532&gt;0,AI1531+1,0)</f>
        <v>85</v>
      </c>
      <c r="AJ1532" s="74" t="n">
        <f aca="false">IF(G1532&gt;0,AJ1531+1,0)</f>
        <v>0</v>
      </c>
      <c r="AK1532" s="74" t="n">
        <f aca="false">IF(G1532&lt;=0,AK1531+1,0)</f>
        <v>3</v>
      </c>
      <c r="AL1532" s="74" t="n">
        <f aca="false">IF(K1532&gt;0,AL1531+1,0)</f>
        <v>0</v>
      </c>
      <c r="AM1532" s="74" t="n">
        <f aca="false">IF(K1532&lt;=0,AM1531+1,0)</f>
        <v>3</v>
      </c>
    </row>
    <row r="1533" customFormat="false" ht="15" hidden="false" customHeight="false" outlineLevel="0" collapsed="false">
      <c r="A1533" s="61" t="n">
        <v>1532</v>
      </c>
      <c r="B1533" s="62" t="n">
        <v>44460.6145833333</v>
      </c>
      <c r="C1533" s="63" t="n">
        <f aca="false">YEAR(B1533)</f>
        <v>2021</v>
      </c>
      <c r="D1533" s="32" t="s">
        <v>277</v>
      </c>
      <c r="E1533" s="64" t="n">
        <v>17531.2</v>
      </c>
      <c r="F1533" s="65" t="n">
        <v>0.0114</v>
      </c>
      <c r="G1533" s="66" t="n">
        <v>199.85568</v>
      </c>
      <c r="H1533" s="67" t="n">
        <f aca="false">E1533+IF(D1533="Long",1,-1)*G1533</f>
        <v>17731.05568</v>
      </c>
      <c r="I1533" s="68" t="n">
        <f aca="false">Assumptions!$B$58</f>
        <v>5.35750011455817</v>
      </c>
      <c r="J1533" s="68" t="n">
        <f aca="false">INDEX(Yearly!$L$5:$L$22,MATCH(C1533,Yearly!$A$5:$A$22,0))</f>
        <v>0.502265635739828</v>
      </c>
      <c r="K1533" s="68" t="n">
        <f aca="false">G1533-I1533-J1533</f>
        <v>193.995914249702</v>
      </c>
      <c r="L1533" s="69" t="n">
        <f aca="false">(I1533+J1533)/Assumptions!$B$8</f>
        <v>0.000258379058567438</v>
      </c>
      <c r="M1533" s="70" t="n">
        <f aca="false">F1533-L1533</f>
        <v>0.0111416209414326</v>
      </c>
      <c r="N1533" s="71" t="n">
        <f aca="false">G1533*Assumptions!$B$7</f>
        <v>1571864.9232</v>
      </c>
      <c r="O1533" s="71" t="n">
        <f aca="false">K1533*Assumptions!$B$7</f>
        <v>1525777.86557391</v>
      </c>
      <c r="P1533" s="68" t="n">
        <f aca="false">P1532+G1533</f>
        <v>26657.382985</v>
      </c>
      <c r="Q1533" s="68" t="n">
        <f aca="false">MAX(Q1532,P1533)</f>
        <v>27106.886855</v>
      </c>
      <c r="R1533" s="68" t="n">
        <f aca="false">Q1533-P1533</f>
        <v>449.503869999993</v>
      </c>
      <c r="S1533" s="68" t="n">
        <f aca="false">S1532+K1533</f>
        <v>17637.361854627</v>
      </c>
      <c r="T1533" s="68" t="n">
        <f aca="false">MAX(T1532,S1533)</f>
        <v>18590.8055791526</v>
      </c>
      <c r="U1533" s="68" t="n">
        <f aca="false">T1533-S1533</f>
        <v>953.443724525627</v>
      </c>
      <c r="V1533" s="70" t="n">
        <f aca="false">V1532+F1533</f>
        <v>3.51790000000001</v>
      </c>
      <c r="W1533" s="70" t="n">
        <f aca="false">MAX(W1532,V1533)</f>
        <v>3.55530000000001</v>
      </c>
      <c r="X1533" s="70" t="n">
        <f aca="false">W1533-V1533</f>
        <v>0.0373999999999999</v>
      </c>
      <c r="Y1533" s="70" t="n">
        <f aca="false">Y1532+M1533</f>
        <v>3.12017342401774</v>
      </c>
      <c r="Z1533" s="70" t="n">
        <f aca="false">MAX(Z1532,Y1533)</f>
        <v>3.17979402305453</v>
      </c>
      <c r="AA1533" s="70" t="n">
        <f aca="false">Z1533-Y1533</f>
        <v>0.0596205990367986</v>
      </c>
      <c r="AB1533" s="72" t="n">
        <f aca="false">AB1532*(1+F1533)</f>
        <v>27.1177861267076</v>
      </c>
      <c r="AC1533" s="73" t="n">
        <f aca="false">MAX(AC1532,AB1533)</f>
        <v>28.2690358505315</v>
      </c>
      <c r="AD1533" s="70" t="n">
        <f aca="false">1-AB1533/AC1533</f>
        <v>0.0407247608270412</v>
      </c>
      <c r="AE1533" s="73" t="n">
        <f aca="false">AE1532*(1+M1533)</f>
        <v>18.2327712490694</v>
      </c>
      <c r="AF1533" s="73" t="n">
        <f aca="false">MAX(AF1532,AE1533)</f>
        <v>19.4341750199725</v>
      </c>
      <c r="AG1533" s="70" t="n">
        <f aca="false">1-AE1533/AF1533</f>
        <v>0.0618191289143165</v>
      </c>
      <c r="AH1533" s="74" t="n">
        <f aca="false">IF(R1533&gt;0,AH1532+1,0)</f>
        <v>86</v>
      </c>
      <c r="AI1533" s="74" t="n">
        <f aca="false">IF(U1533&gt;0,AI1532+1,0)</f>
        <v>86</v>
      </c>
      <c r="AJ1533" s="74" t="n">
        <f aca="false">IF(G1533&gt;0,AJ1532+1,0)</f>
        <v>1</v>
      </c>
      <c r="AK1533" s="74" t="n">
        <f aca="false">IF(G1533&lt;=0,AK1532+1,0)</f>
        <v>0</v>
      </c>
      <c r="AL1533" s="74" t="n">
        <f aca="false">IF(K1533&gt;0,AL1532+1,0)</f>
        <v>1</v>
      </c>
      <c r="AM1533" s="74" t="n">
        <f aca="false">IF(K1533&lt;=0,AM1532+1,0)</f>
        <v>0</v>
      </c>
    </row>
    <row r="1534" customFormat="false" ht="15" hidden="false" customHeight="false" outlineLevel="0" collapsed="false">
      <c r="A1534" s="61" t="n">
        <v>1533</v>
      </c>
      <c r="B1534" s="62" t="n">
        <v>44467.5104166667</v>
      </c>
      <c r="C1534" s="63" t="n">
        <f aca="false">YEAR(B1534)</f>
        <v>2021</v>
      </c>
      <c r="D1534" s="32" t="s">
        <v>276</v>
      </c>
      <c r="E1534" s="64" t="n">
        <v>17731.75</v>
      </c>
      <c r="F1534" s="65" t="n">
        <v>-0.0022</v>
      </c>
      <c r="G1534" s="66" t="n">
        <v>-39.00985</v>
      </c>
      <c r="H1534" s="67" t="n">
        <f aca="false">E1534+IF(D1534="Long",1,-1)*G1534</f>
        <v>17770.75985</v>
      </c>
      <c r="I1534" s="68" t="n">
        <f aca="false">Assumptions!$B$58</f>
        <v>5.35750011455817</v>
      </c>
      <c r="J1534" s="68" t="n">
        <f aca="false">INDEX(Yearly!$L$5:$L$22,MATCH(C1534,Yearly!$A$5:$A$22,0))</f>
        <v>0.502265635739828</v>
      </c>
      <c r="K1534" s="68" t="n">
        <f aca="false">G1534-I1534-J1534</f>
        <v>-44.869615750298</v>
      </c>
      <c r="L1534" s="69" t="n">
        <f aca="false">(I1534+J1534)/Assumptions!$B$8</f>
        <v>0.000258379058567438</v>
      </c>
      <c r="M1534" s="70" t="n">
        <f aca="false">F1534-L1534</f>
        <v>-0.00245837905856744</v>
      </c>
      <c r="N1534" s="71" t="n">
        <f aca="false">G1534*Assumptions!$B$7</f>
        <v>-306812.47025</v>
      </c>
      <c r="O1534" s="71" t="n">
        <f aca="false">K1534*Assumptions!$B$7</f>
        <v>-352899.527876094</v>
      </c>
      <c r="P1534" s="68" t="n">
        <f aca="false">P1533+G1534</f>
        <v>26618.373135</v>
      </c>
      <c r="Q1534" s="68" t="n">
        <f aca="false">MAX(Q1533,P1534)</f>
        <v>27106.886855</v>
      </c>
      <c r="R1534" s="68" t="n">
        <f aca="false">Q1534-P1534</f>
        <v>488.513719999992</v>
      </c>
      <c r="S1534" s="68" t="n">
        <f aca="false">S1533+K1534</f>
        <v>17592.4922388767</v>
      </c>
      <c r="T1534" s="68" t="n">
        <f aca="false">MAX(T1533,S1534)</f>
        <v>18590.8055791526</v>
      </c>
      <c r="U1534" s="68" t="n">
        <f aca="false">T1534-S1534</f>
        <v>998.313340275923</v>
      </c>
      <c r="V1534" s="70" t="n">
        <f aca="false">V1533+F1534</f>
        <v>3.51570000000001</v>
      </c>
      <c r="W1534" s="70" t="n">
        <f aca="false">MAX(W1533,V1534)</f>
        <v>3.55530000000001</v>
      </c>
      <c r="X1534" s="70" t="n">
        <f aca="false">W1534-V1534</f>
        <v>0.0396000000000001</v>
      </c>
      <c r="Y1534" s="70" t="n">
        <f aca="false">Y1533+M1534</f>
        <v>3.11771504495917</v>
      </c>
      <c r="Z1534" s="70" t="n">
        <f aca="false">MAX(Z1533,Y1534)</f>
        <v>3.17979402305453</v>
      </c>
      <c r="AA1534" s="70" t="n">
        <f aca="false">Z1534-Y1534</f>
        <v>0.0620789780953661</v>
      </c>
      <c r="AB1534" s="72" t="n">
        <f aca="false">AB1533*(1+F1534)</f>
        <v>27.0581269972288</v>
      </c>
      <c r="AC1534" s="73" t="n">
        <f aca="false">MAX(AC1533,AB1534)</f>
        <v>28.2690358505315</v>
      </c>
      <c r="AD1534" s="70" t="n">
        <f aca="false">1-AB1534/AC1534</f>
        <v>0.0428351663532218</v>
      </c>
      <c r="AE1534" s="73" t="n">
        <f aca="false">AE1533*(1+M1534)</f>
        <v>18.1879481860511</v>
      </c>
      <c r="AF1534" s="73" t="n">
        <f aca="false">MAX(AF1533,AE1534)</f>
        <v>19.4341750199725</v>
      </c>
      <c r="AG1534" s="70" t="n">
        <f aca="false">1-AE1534/AF1534</f>
        <v>0.0641255331209422</v>
      </c>
      <c r="AH1534" s="74" t="n">
        <f aca="false">IF(R1534&gt;0,AH1533+1,0)</f>
        <v>87</v>
      </c>
      <c r="AI1534" s="74" t="n">
        <f aca="false">IF(U1534&gt;0,AI1533+1,0)</f>
        <v>87</v>
      </c>
      <c r="AJ1534" s="74" t="n">
        <f aca="false">IF(G1534&gt;0,AJ1533+1,0)</f>
        <v>0</v>
      </c>
      <c r="AK1534" s="74" t="n">
        <f aca="false">IF(G1534&lt;=0,AK1533+1,0)</f>
        <v>1</v>
      </c>
      <c r="AL1534" s="74" t="n">
        <f aca="false">IF(K1534&gt;0,AL1533+1,0)</f>
        <v>0</v>
      </c>
      <c r="AM1534" s="74" t="n">
        <f aca="false">IF(K1534&lt;=0,AM1533+1,0)</f>
        <v>1</v>
      </c>
    </row>
    <row r="1535" customFormat="false" ht="15" hidden="false" customHeight="false" outlineLevel="0" collapsed="false">
      <c r="A1535" s="61" t="n">
        <v>1534</v>
      </c>
      <c r="B1535" s="62" t="n">
        <v>44468.6145833333</v>
      </c>
      <c r="C1535" s="63" t="n">
        <f aca="false">YEAR(B1535)</f>
        <v>2021</v>
      </c>
      <c r="D1535" s="32" t="s">
        <v>277</v>
      </c>
      <c r="E1535" s="64" t="n">
        <v>17770.7</v>
      </c>
      <c r="F1535" s="65" t="n">
        <v>-0.0034</v>
      </c>
      <c r="G1535" s="66" t="n">
        <v>-60.42038</v>
      </c>
      <c r="H1535" s="67" t="n">
        <f aca="false">E1535+IF(D1535="Long",1,-1)*G1535</f>
        <v>17710.27962</v>
      </c>
      <c r="I1535" s="68" t="n">
        <f aca="false">Assumptions!$B$58</f>
        <v>5.35750011455817</v>
      </c>
      <c r="J1535" s="68" t="n">
        <f aca="false">INDEX(Yearly!$L$5:$L$22,MATCH(C1535,Yearly!$A$5:$A$22,0))</f>
        <v>0.502265635739828</v>
      </c>
      <c r="K1535" s="68" t="n">
        <f aca="false">G1535-I1535-J1535</f>
        <v>-66.280145750298</v>
      </c>
      <c r="L1535" s="69" t="n">
        <f aca="false">(I1535+J1535)/Assumptions!$B$8</f>
        <v>0.000258379058567438</v>
      </c>
      <c r="M1535" s="70" t="n">
        <f aca="false">F1535-L1535</f>
        <v>-0.00365837905856744</v>
      </c>
      <c r="N1535" s="71" t="n">
        <f aca="false">G1535*Assumptions!$B$7</f>
        <v>-475206.2887</v>
      </c>
      <c r="O1535" s="71" t="n">
        <f aca="false">K1535*Assumptions!$B$7</f>
        <v>-521293.346326094</v>
      </c>
      <c r="P1535" s="68" t="n">
        <f aca="false">P1534+G1535</f>
        <v>26557.952755</v>
      </c>
      <c r="Q1535" s="68" t="n">
        <f aca="false">MAX(Q1534,P1535)</f>
        <v>27106.886855</v>
      </c>
      <c r="R1535" s="68" t="n">
        <f aca="false">Q1535-P1535</f>
        <v>548.934099999991</v>
      </c>
      <c r="S1535" s="68" t="n">
        <f aca="false">S1534+K1535</f>
        <v>17526.2120931264</v>
      </c>
      <c r="T1535" s="68" t="n">
        <f aca="false">MAX(T1534,S1535)</f>
        <v>18590.8055791526</v>
      </c>
      <c r="U1535" s="68" t="n">
        <f aca="false">T1535-S1535</f>
        <v>1064.59348602622</v>
      </c>
      <c r="V1535" s="70" t="n">
        <f aca="false">V1534+F1535</f>
        <v>3.51230000000001</v>
      </c>
      <c r="W1535" s="70" t="n">
        <f aca="false">MAX(W1534,V1535)</f>
        <v>3.55530000000001</v>
      </c>
      <c r="X1535" s="70" t="n">
        <f aca="false">W1535-V1535</f>
        <v>0.0430000000000002</v>
      </c>
      <c r="Y1535" s="70" t="n">
        <f aca="false">Y1534+M1535</f>
        <v>3.1140566659006</v>
      </c>
      <c r="Z1535" s="70" t="n">
        <f aca="false">MAX(Z1534,Y1535)</f>
        <v>3.17979402305453</v>
      </c>
      <c r="AA1535" s="70" t="n">
        <f aca="false">Z1535-Y1535</f>
        <v>0.0657373571539335</v>
      </c>
      <c r="AB1535" s="72" t="n">
        <f aca="false">AB1534*(1+F1535)</f>
        <v>26.9661293654382</v>
      </c>
      <c r="AC1535" s="73" t="n">
        <f aca="false">MAX(AC1534,AB1535)</f>
        <v>28.2690358505315</v>
      </c>
      <c r="AD1535" s="70" t="n">
        <f aca="false">1-AB1535/AC1535</f>
        <v>0.0460895267876208</v>
      </c>
      <c r="AE1535" s="73" t="n">
        <f aca="false">AE1534*(1+M1535)</f>
        <v>18.1214097772889</v>
      </c>
      <c r="AF1535" s="73" t="n">
        <f aca="false">MAX(AF1534,AE1535)</f>
        <v>19.4341750199725</v>
      </c>
      <c r="AG1535" s="70" t="n">
        <f aca="false">1-AE1535/AF1535</f>
        <v>0.0675493166720205</v>
      </c>
      <c r="AH1535" s="74" t="n">
        <f aca="false">IF(R1535&gt;0,AH1534+1,0)</f>
        <v>88</v>
      </c>
      <c r="AI1535" s="74" t="n">
        <f aca="false">IF(U1535&gt;0,AI1534+1,0)</f>
        <v>88</v>
      </c>
      <c r="AJ1535" s="74" t="n">
        <f aca="false">IF(G1535&gt;0,AJ1534+1,0)</f>
        <v>0</v>
      </c>
      <c r="AK1535" s="74" t="n">
        <f aca="false">IF(G1535&lt;=0,AK1534+1,0)</f>
        <v>2</v>
      </c>
      <c r="AL1535" s="74" t="n">
        <f aca="false">IF(K1535&gt;0,AL1534+1,0)</f>
        <v>0</v>
      </c>
      <c r="AM1535" s="74" t="n">
        <f aca="false">IF(K1535&lt;=0,AM1534+1,0)</f>
        <v>2</v>
      </c>
    </row>
    <row r="1536" customFormat="false" ht="15" hidden="false" customHeight="false" outlineLevel="0" collapsed="false">
      <c r="A1536" s="61" t="n">
        <v>1535</v>
      </c>
      <c r="B1536" s="62" t="n">
        <v>44469.40625</v>
      </c>
      <c r="C1536" s="63" t="n">
        <f aca="false">YEAR(B1536)</f>
        <v>2021</v>
      </c>
      <c r="D1536" s="32" t="s">
        <v>276</v>
      </c>
      <c r="E1536" s="64" t="n">
        <v>17710.05</v>
      </c>
      <c r="F1536" s="65" t="n">
        <v>-0.0011</v>
      </c>
      <c r="G1536" s="66" t="n">
        <v>-19.481055</v>
      </c>
      <c r="H1536" s="67" t="n">
        <f aca="false">E1536+IF(D1536="Long",1,-1)*G1536</f>
        <v>17729.531055</v>
      </c>
      <c r="I1536" s="68" t="n">
        <f aca="false">Assumptions!$B$58</f>
        <v>5.35750011455817</v>
      </c>
      <c r="J1536" s="68" t="n">
        <f aca="false">INDEX(Yearly!$L$5:$L$22,MATCH(C1536,Yearly!$A$5:$A$22,0))</f>
        <v>0.502265635739828</v>
      </c>
      <c r="K1536" s="68" t="n">
        <f aca="false">G1536-I1536-J1536</f>
        <v>-25.340820750298</v>
      </c>
      <c r="L1536" s="69" t="n">
        <f aca="false">(I1536+J1536)/Assumptions!$B$8</f>
        <v>0.000258379058567438</v>
      </c>
      <c r="M1536" s="70" t="n">
        <f aca="false">F1536-L1536</f>
        <v>-0.00135837905856744</v>
      </c>
      <c r="N1536" s="71" t="n">
        <f aca="false">G1536*Assumptions!$B$7</f>
        <v>-153218.497575</v>
      </c>
      <c r="O1536" s="71" t="n">
        <f aca="false">K1536*Assumptions!$B$7</f>
        <v>-199305.555201094</v>
      </c>
      <c r="P1536" s="68" t="n">
        <f aca="false">P1535+G1536</f>
        <v>26538.4717</v>
      </c>
      <c r="Q1536" s="68" t="n">
        <f aca="false">MAX(Q1535,P1536)</f>
        <v>27106.886855</v>
      </c>
      <c r="R1536" s="68" t="n">
        <f aca="false">Q1536-P1536</f>
        <v>568.415154999992</v>
      </c>
      <c r="S1536" s="68" t="n">
        <f aca="false">S1535+K1536</f>
        <v>17500.8712723761</v>
      </c>
      <c r="T1536" s="68" t="n">
        <f aca="false">MAX(T1535,S1536)</f>
        <v>18590.8055791526</v>
      </c>
      <c r="U1536" s="68" t="n">
        <f aca="false">T1536-S1536</f>
        <v>1089.93430677652</v>
      </c>
      <c r="V1536" s="70" t="n">
        <f aca="false">V1535+F1536</f>
        <v>3.51120000000001</v>
      </c>
      <c r="W1536" s="70" t="n">
        <f aca="false">MAX(W1535,V1536)</f>
        <v>3.55530000000001</v>
      </c>
      <c r="X1536" s="70" t="n">
        <f aca="false">W1536-V1536</f>
        <v>0.0441000000000003</v>
      </c>
      <c r="Y1536" s="70" t="n">
        <f aca="false">Y1535+M1536</f>
        <v>3.11269828684203</v>
      </c>
      <c r="Z1536" s="70" t="n">
        <f aca="false">MAX(Z1535,Y1536)</f>
        <v>3.17979402305453</v>
      </c>
      <c r="AA1536" s="70" t="n">
        <f aca="false">Z1536-Y1536</f>
        <v>0.0670957362125009</v>
      </c>
      <c r="AB1536" s="72" t="n">
        <f aca="false">AB1535*(1+F1536)</f>
        <v>26.9364666231363</v>
      </c>
      <c r="AC1536" s="73" t="n">
        <f aca="false">MAX(AC1535,AB1536)</f>
        <v>28.2690358505315</v>
      </c>
      <c r="AD1536" s="70" t="n">
        <f aca="false">1-AB1536/AC1536</f>
        <v>0.0471388283081544</v>
      </c>
      <c r="AE1536" s="73" t="n">
        <f aca="false">AE1535*(1+M1536)</f>
        <v>18.0967940337357</v>
      </c>
      <c r="AF1536" s="73" t="n">
        <f aca="false">MAX(AF1535,AE1536)</f>
        <v>19.4341750199725</v>
      </c>
      <c r="AG1536" s="70" t="n">
        <f aca="false">1-AE1536/AF1536</f>
        <v>0.0688159381534</v>
      </c>
      <c r="AH1536" s="74" t="n">
        <f aca="false">IF(R1536&gt;0,AH1535+1,0)</f>
        <v>89</v>
      </c>
      <c r="AI1536" s="74" t="n">
        <f aca="false">IF(U1536&gt;0,AI1535+1,0)</f>
        <v>89</v>
      </c>
      <c r="AJ1536" s="74" t="n">
        <f aca="false">IF(G1536&gt;0,AJ1535+1,0)</f>
        <v>0</v>
      </c>
      <c r="AK1536" s="74" t="n">
        <f aca="false">IF(G1536&lt;=0,AK1535+1,0)</f>
        <v>3</v>
      </c>
      <c r="AL1536" s="74" t="n">
        <f aca="false">IF(K1536&gt;0,AL1535+1,0)</f>
        <v>0</v>
      </c>
      <c r="AM1536" s="74" t="n">
        <f aca="false">IF(K1536&lt;=0,AM1535+1,0)</f>
        <v>3</v>
      </c>
    </row>
    <row r="1537" customFormat="false" ht="15" hidden="false" customHeight="false" outlineLevel="0" collapsed="false">
      <c r="A1537" s="61" t="n">
        <v>1536</v>
      </c>
      <c r="B1537" s="62" t="n">
        <v>44469.5104166667</v>
      </c>
      <c r="C1537" s="63" t="n">
        <f aca="false">YEAR(B1537)</f>
        <v>2021</v>
      </c>
      <c r="D1537" s="32" t="s">
        <v>277</v>
      </c>
      <c r="E1537" s="64" t="n">
        <v>17729.8</v>
      </c>
      <c r="F1537" s="65" t="n">
        <v>-0.0043</v>
      </c>
      <c r="G1537" s="66" t="n">
        <v>-76.23814</v>
      </c>
      <c r="H1537" s="67" t="n">
        <f aca="false">E1537+IF(D1537="Long",1,-1)*G1537</f>
        <v>17653.56186</v>
      </c>
      <c r="I1537" s="68" t="n">
        <f aca="false">Assumptions!$B$58</f>
        <v>5.35750011455817</v>
      </c>
      <c r="J1537" s="68" t="n">
        <f aca="false">INDEX(Yearly!$L$5:$L$22,MATCH(C1537,Yearly!$A$5:$A$22,0))</f>
        <v>0.502265635739828</v>
      </c>
      <c r="K1537" s="68" t="n">
        <f aca="false">G1537-I1537-J1537</f>
        <v>-82.097905750298</v>
      </c>
      <c r="L1537" s="69" t="n">
        <f aca="false">(I1537+J1537)/Assumptions!$B$8</f>
        <v>0.000258379058567438</v>
      </c>
      <c r="M1537" s="70" t="n">
        <f aca="false">F1537-L1537</f>
        <v>-0.00455837905856744</v>
      </c>
      <c r="N1537" s="71" t="n">
        <f aca="false">G1537*Assumptions!$B$7</f>
        <v>-599612.9711</v>
      </c>
      <c r="O1537" s="71" t="n">
        <f aca="false">K1537*Assumptions!$B$7</f>
        <v>-645700.028726094</v>
      </c>
      <c r="P1537" s="68" t="n">
        <f aca="false">P1536+G1537</f>
        <v>26462.23356</v>
      </c>
      <c r="Q1537" s="68" t="n">
        <f aca="false">MAX(Q1536,P1537)</f>
        <v>27106.886855</v>
      </c>
      <c r="R1537" s="68" t="n">
        <f aca="false">Q1537-P1537</f>
        <v>644.653294999993</v>
      </c>
      <c r="S1537" s="68" t="n">
        <f aca="false">S1536+K1537</f>
        <v>17418.7733666258</v>
      </c>
      <c r="T1537" s="68" t="n">
        <f aca="false">MAX(T1536,S1537)</f>
        <v>18590.8055791526</v>
      </c>
      <c r="U1537" s="68" t="n">
        <f aca="false">T1537-S1537</f>
        <v>1172.03221252682</v>
      </c>
      <c r="V1537" s="70" t="n">
        <f aca="false">V1536+F1537</f>
        <v>3.50690000000001</v>
      </c>
      <c r="W1537" s="70" t="n">
        <f aca="false">MAX(W1536,V1537)</f>
        <v>3.55530000000001</v>
      </c>
      <c r="X1537" s="70" t="n">
        <f aca="false">W1537-V1537</f>
        <v>0.0484000000000004</v>
      </c>
      <c r="Y1537" s="70" t="n">
        <f aca="false">Y1536+M1537</f>
        <v>3.10813990778347</v>
      </c>
      <c r="Z1537" s="70" t="n">
        <f aca="false">MAX(Z1536,Y1537)</f>
        <v>3.17979402305453</v>
      </c>
      <c r="AA1537" s="70" t="n">
        <f aca="false">Z1537-Y1537</f>
        <v>0.0716541152710684</v>
      </c>
      <c r="AB1537" s="72" t="n">
        <f aca="false">AB1536*(1+F1537)</f>
        <v>26.8206398166568</v>
      </c>
      <c r="AC1537" s="73" t="n">
        <f aca="false">MAX(AC1536,AB1537)</f>
        <v>28.2690358505315</v>
      </c>
      <c r="AD1537" s="70" t="n">
        <f aca="false">1-AB1537/AC1537</f>
        <v>0.0512361313464294</v>
      </c>
      <c r="AE1537" s="73" t="n">
        <f aca="false">AE1536*(1+M1537)</f>
        <v>18.0143019867851</v>
      </c>
      <c r="AF1537" s="73" t="n">
        <f aca="false">MAX(AF1536,AE1537)</f>
        <v>19.4341750199725</v>
      </c>
      <c r="AG1537" s="70" t="n">
        <f aca="false">1-AE1537/AF1537</f>
        <v>0.0730606280805936</v>
      </c>
      <c r="AH1537" s="74" t="n">
        <f aca="false">IF(R1537&gt;0,AH1536+1,0)</f>
        <v>90</v>
      </c>
      <c r="AI1537" s="74" t="n">
        <f aca="false">IF(U1537&gt;0,AI1536+1,0)</f>
        <v>90</v>
      </c>
      <c r="AJ1537" s="74" t="n">
        <f aca="false">IF(G1537&gt;0,AJ1536+1,0)</f>
        <v>0</v>
      </c>
      <c r="AK1537" s="74" t="n">
        <f aca="false">IF(G1537&lt;=0,AK1536+1,0)</f>
        <v>4</v>
      </c>
      <c r="AL1537" s="74" t="n">
        <f aca="false">IF(K1537&gt;0,AL1536+1,0)</f>
        <v>0</v>
      </c>
      <c r="AM1537" s="74" t="n">
        <f aca="false">IF(K1537&lt;=0,AM1536+1,0)</f>
        <v>4</v>
      </c>
    </row>
    <row r="1538" customFormat="false" ht="15" hidden="false" customHeight="false" outlineLevel="0" collapsed="false">
      <c r="A1538" s="61" t="n">
        <v>1537</v>
      </c>
      <c r="B1538" s="62" t="n">
        <v>44469.53125</v>
      </c>
      <c r="C1538" s="63" t="n">
        <f aca="false">YEAR(B1538)</f>
        <v>2021</v>
      </c>
      <c r="D1538" s="32" t="s">
        <v>276</v>
      </c>
      <c r="E1538" s="64" t="n">
        <v>17653.65</v>
      </c>
      <c r="F1538" s="65" t="n">
        <v>0.0001</v>
      </c>
      <c r="G1538" s="66" t="n">
        <v>1.765365</v>
      </c>
      <c r="H1538" s="67" t="n">
        <f aca="false">E1538+IF(D1538="Long",1,-1)*G1538</f>
        <v>17651.884635</v>
      </c>
      <c r="I1538" s="68" t="n">
        <f aca="false">Assumptions!$B$58</f>
        <v>5.35750011455817</v>
      </c>
      <c r="J1538" s="68" t="n">
        <f aca="false">INDEX(Yearly!$L$5:$L$22,MATCH(C1538,Yearly!$A$5:$A$22,0))</f>
        <v>0.502265635739828</v>
      </c>
      <c r="K1538" s="68" t="n">
        <f aca="false">G1538-I1538-J1538</f>
        <v>-4.094400750298</v>
      </c>
      <c r="L1538" s="69" t="n">
        <f aca="false">(I1538+J1538)/Assumptions!$B$8</f>
        <v>0.000258379058567438</v>
      </c>
      <c r="M1538" s="70" t="n">
        <f aca="false">F1538-L1538</f>
        <v>-0.000158379058567438</v>
      </c>
      <c r="N1538" s="71" t="n">
        <f aca="false">G1538*Assumptions!$B$7</f>
        <v>13884.595725</v>
      </c>
      <c r="O1538" s="71" t="n">
        <f aca="false">K1538*Assumptions!$B$7</f>
        <v>-32202.4619010937</v>
      </c>
      <c r="P1538" s="68" t="n">
        <f aca="false">P1537+G1538</f>
        <v>26463.998925</v>
      </c>
      <c r="Q1538" s="68" t="n">
        <f aca="false">MAX(Q1537,P1538)</f>
        <v>27106.886855</v>
      </c>
      <c r="R1538" s="68" t="n">
        <f aca="false">Q1538-P1538</f>
        <v>642.887929999994</v>
      </c>
      <c r="S1538" s="68" t="n">
        <f aca="false">S1537+K1538</f>
        <v>17414.6789658755</v>
      </c>
      <c r="T1538" s="68" t="n">
        <f aca="false">MAX(T1537,S1538)</f>
        <v>18590.8055791526</v>
      </c>
      <c r="U1538" s="68" t="n">
        <f aca="false">T1538-S1538</f>
        <v>1176.12661327712</v>
      </c>
      <c r="V1538" s="70" t="n">
        <f aca="false">V1537+F1538</f>
        <v>3.50700000000001</v>
      </c>
      <c r="W1538" s="70" t="n">
        <f aca="false">MAX(W1537,V1538)</f>
        <v>3.55530000000001</v>
      </c>
      <c r="X1538" s="70" t="n">
        <f aca="false">W1538-V1538</f>
        <v>0.0483000000000002</v>
      </c>
      <c r="Y1538" s="70" t="n">
        <f aca="false">Y1537+M1538</f>
        <v>3.1079815287249</v>
      </c>
      <c r="Z1538" s="70" t="n">
        <f aca="false">MAX(Z1537,Y1538)</f>
        <v>3.17979402305453</v>
      </c>
      <c r="AA1538" s="70" t="n">
        <f aca="false">Z1538-Y1538</f>
        <v>0.0718124943296359</v>
      </c>
      <c r="AB1538" s="72" t="n">
        <f aca="false">AB1537*(1+F1538)</f>
        <v>26.8233218806384</v>
      </c>
      <c r="AC1538" s="73" t="n">
        <f aca="false">MAX(AC1537,AB1538)</f>
        <v>28.2690358505315</v>
      </c>
      <c r="AD1538" s="70" t="n">
        <f aca="false">1-AB1538/AC1538</f>
        <v>0.051141254959564</v>
      </c>
      <c r="AE1538" s="73" t="n">
        <f aca="false">AE1537*(1+M1538)</f>
        <v>18.0114488985957</v>
      </c>
      <c r="AF1538" s="73" t="n">
        <f aca="false">MAX(AF1537,AE1538)</f>
        <v>19.4341750199725</v>
      </c>
      <c r="AG1538" s="70" t="n">
        <f aca="false">1-AE1538/AF1538</f>
        <v>0.0732074358656671</v>
      </c>
      <c r="AH1538" s="74" t="n">
        <f aca="false">IF(R1538&gt;0,AH1537+1,0)</f>
        <v>91</v>
      </c>
      <c r="AI1538" s="74" t="n">
        <f aca="false">IF(U1538&gt;0,AI1537+1,0)</f>
        <v>91</v>
      </c>
      <c r="AJ1538" s="74" t="n">
        <f aca="false">IF(G1538&gt;0,AJ1537+1,0)</f>
        <v>1</v>
      </c>
      <c r="AK1538" s="74" t="n">
        <f aca="false">IF(G1538&lt;=0,AK1537+1,0)</f>
        <v>0</v>
      </c>
      <c r="AL1538" s="74" t="n">
        <f aca="false">IF(K1538&gt;0,AL1537+1,0)</f>
        <v>0</v>
      </c>
      <c r="AM1538" s="74" t="n">
        <f aca="false">IF(K1538&lt;=0,AM1537+1,0)</f>
        <v>5</v>
      </c>
    </row>
    <row r="1539" customFormat="false" ht="15" hidden="false" customHeight="false" outlineLevel="0" collapsed="false">
      <c r="A1539" s="61" t="n">
        <v>1538</v>
      </c>
      <c r="B1539" s="62" t="n">
        <v>44473.40625</v>
      </c>
      <c r="C1539" s="63" t="n">
        <f aca="false">YEAR(B1539)</f>
        <v>2021</v>
      </c>
      <c r="D1539" s="32" t="s">
        <v>277</v>
      </c>
      <c r="E1539" s="64" t="n">
        <v>17652.6</v>
      </c>
      <c r="F1539" s="65" t="n">
        <v>0.0012</v>
      </c>
      <c r="G1539" s="66" t="n">
        <v>21.18312</v>
      </c>
      <c r="H1539" s="67" t="n">
        <f aca="false">E1539+IF(D1539="Long",1,-1)*G1539</f>
        <v>17673.78312</v>
      </c>
      <c r="I1539" s="68" t="n">
        <f aca="false">Assumptions!$B$58</f>
        <v>5.35750011455817</v>
      </c>
      <c r="J1539" s="68" t="n">
        <f aca="false">INDEX(Yearly!$L$5:$L$22,MATCH(C1539,Yearly!$A$5:$A$22,0))</f>
        <v>0.502265635739828</v>
      </c>
      <c r="K1539" s="68" t="n">
        <f aca="false">G1539-I1539-J1539</f>
        <v>15.323354249702</v>
      </c>
      <c r="L1539" s="69" t="n">
        <f aca="false">(I1539+J1539)/Assumptions!$B$8</f>
        <v>0.000258379058567438</v>
      </c>
      <c r="M1539" s="70" t="n">
        <f aca="false">F1539-L1539</f>
        <v>0.000941620941432562</v>
      </c>
      <c r="N1539" s="71" t="n">
        <f aca="false">G1539*Assumptions!$B$7</f>
        <v>166605.2388</v>
      </c>
      <c r="O1539" s="71" t="n">
        <f aca="false">K1539*Assumptions!$B$7</f>
        <v>120518.181173906</v>
      </c>
      <c r="P1539" s="68" t="n">
        <f aca="false">P1538+G1539</f>
        <v>26485.182045</v>
      </c>
      <c r="Q1539" s="68" t="n">
        <f aca="false">MAX(Q1538,P1539)</f>
        <v>27106.886855</v>
      </c>
      <c r="R1539" s="68" t="n">
        <f aca="false">Q1539-P1539</f>
        <v>621.704809999992</v>
      </c>
      <c r="S1539" s="68" t="n">
        <f aca="false">S1538+K1539</f>
        <v>17430.0023201252</v>
      </c>
      <c r="T1539" s="68" t="n">
        <f aca="false">MAX(T1538,S1539)</f>
        <v>18590.8055791526</v>
      </c>
      <c r="U1539" s="68" t="n">
        <f aca="false">T1539-S1539</f>
        <v>1160.80325902741</v>
      </c>
      <c r="V1539" s="70" t="n">
        <f aca="false">V1538+F1539</f>
        <v>3.50820000000001</v>
      </c>
      <c r="W1539" s="70" t="n">
        <f aca="false">MAX(W1538,V1539)</f>
        <v>3.55530000000001</v>
      </c>
      <c r="X1539" s="70" t="n">
        <f aca="false">W1539-V1539</f>
        <v>0.0471000000000004</v>
      </c>
      <c r="Y1539" s="70" t="n">
        <f aca="false">Y1538+M1539</f>
        <v>3.10892314966633</v>
      </c>
      <c r="Z1539" s="70" t="n">
        <f aca="false">MAX(Z1538,Y1539)</f>
        <v>3.17979402305453</v>
      </c>
      <c r="AA1539" s="70" t="n">
        <f aca="false">Z1539-Y1539</f>
        <v>0.0708708733882033</v>
      </c>
      <c r="AB1539" s="72" t="n">
        <f aca="false">AB1538*(1+F1539)</f>
        <v>26.8555098668952</v>
      </c>
      <c r="AC1539" s="73" t="n">
        <f aca="false">MAX(AC1538,AB1539)</f>
        <v>28.2690358505315</v>
      </c>
      <c r="AD1539" s="70" t="n">
        <f aca="false">1-AB1539/AC1539</f>
        <v>0.0500026244655154</v>
      </c>
      <c r="AE1539" s="73" t="n">
        <f aca="false">AE1538*(1+M1539)</f>
        <v>18.0284088560642</v>
      </c>
      <c r="AF1539" s="73" t="n">
        <f aca="false">MAX(AF1538,AE1539)</f>
        <v>19.4341750199725</v>
      </c>
      <c r="AG1539" s="70" t="n">
        <f aca="false">1-AE1539/AF1539</f>
        <v>0.0723347485789142</v>
      </c>
      <c r="AH1539" s="74" t="n">
        <f aca="false">IF(R1539&gt;0,AH1538+1,0)</f>
        <v>92</v>
      </c>
      <c r="AI1539" s="74" t="n">
        <f aca="false">IF(U1539&gt;0,AI1538+1,0)</f>
        <v>92</v>
      </c>
      <c r="AJ1539" s="74" t="n">
        <f aca="false">IF(G1539&gt;0,AJ1538+1,0)</f>
        <v>2</v>
      </c>
      <c r="AK1539" s="74" t="n">
        <f aca="false">IF(G1539&lt;=0,AK1538+1,0)</f>
        <v>0</v>
      </c>
      <c r="AL1539" s="74" t="n">
        <f aca="false">IF(K1539&gt;0,AL1538+1,0)</f>
        <v>1</v>
      </c>
      <c r="AM1539" s="74" t="n">
        <f aca="false">IF(K1539&lt;=0,AM1538+1,0)</f>
        <v>0</v>
      </c>
    </row>
    <row r="1540" customFormat="false" ht="15" hidden="false" customHeight="false" outlineLevel="0" collapsed="false">
      <c r="A1540" s="61" t="n">
        <v>1539</v>
      </c>
      <c r="B1540" s="62" t="n">
        <v>44475.6145833333</v>
      </c>
      <c r="C1540" s="63" t="n">
        <f aca="false">YEAR(B1540)</f>
        <v>2021</v>
      </c>
      <c r="D1540" s="32" t="s">
        <v>276</v>
      </c>
      <c r="E1540" s="64" t="n">
        <v>17673.9</v>
      </c>
      <c r="F1540" s="65" t="n">
        <v>-0.0076</v>
      </c>
      <c r="G1540" s="66" t="n">
        <v>-134.32164</v>
      </c>
      <c r="H1540" s="67" t="n">
        <f aca="false">E1540+IF(D1540="Long",1,-1)*G1540</f>
        <v>17808.22164</v>
      </c>
      <c r="I1540" s="68" t="n">
        <f aca="false">Assumptions!$B$58</f>
        <v>5.35750011455817</v>
      </c>
      <c r="J1540" s="68" t="n">
        <f aca="false">INDEX(Yearly!$L$5:$L$22,MATCH(C1540,Yearly!$A$5:$A$22,0))</f>
        <v>0.502265635739828</v>
      </c>
      <c r="K1540" s="68" t="n">
        <f aca="false">G1540-I1540-J1540</f>
        <v>-140.181405750298</v>
      </c>
      <c r="L1540" s="69" t="n">
        <f aca="false">(I1540+J1540)/Assumptions!$B$8</f>
        <v>0.000258379058567438</v>
      </c>
      <c r="M1540" s="70" t="n">
        <f aca="false">F1540-L1540</f>
        <v>-0.00785837905856744</v>
      </c>
      <c r="N1540" s="71" t="n">
        <f aca="false">G1540*Assumptions!$B$7</f>
        <v>-1056439.6986</v>
      </c>
      <c r="O1540" s="71" t="n">
        <f aca="false">K1540*Assumptions!$B$7</f>
        <v>-1102526.75622609</v>
      </c>
      <c r="P1540" s="68" t="n">
        <f aca="false">P1539+G1540</f>
        <v>26350.860405</v>
      </c>
      <c r="Q1540" s="68" t="n">
        <f aca="false">MAX(Q1539,P1540)</f>
        <v>27106.886855</v>
      </c>
      <c r="R1540" s="68" t="n">
        <f aca="false">Q1540-P1540</f>
        <v>756.02644999999</v>
      </c>
      <c r="S1540" s="68" t="n">
        <f aca="false">S1539+K1540</f>
        <v>17289.8209143749</v>
      </c>
      <c r="T1540" s="68" t="n">
        <f aca="false">MAX(T1539,S1540)</f>
        <v>18590.8055791526</v>
      </c>
      <c r="U1540" s="68" t="n">
        <f aca="false">T1540-S1540</f>
        <v>1300.98466477771</v>
      </c>
      <c r="V1540" s="70" t="n">
        <f aca="false">V1539+F1540</f>
        <v>3.50060000000001</v>
      </c>
      <c r="W1540" s="70" t="n">
        <f aca="false">MAX(W1539,V1540)</f>
        <v>3.55530000000001</v>
      </c>
      <c r="X1540" s="70" t="n">
        <f aca="false">W1540-V1540</f>
        <v>0.0547000000000004</v>
      </c>
      <c r="Y1540" s="70" t="n">
        <f aca="false">Y1539+M1540</f>
        <v>3.10106477060776</v>
      </c>
      <c r="Z1540" s="70" t="n">
        <f aca="false">MAX(Z1539,Y1540)</f>
        <v>3.17979402305453</v>
      </c>
      <c r="AA1540" s="70" t="n">
        <f aca="false">Z1540-Y1540</f>
        <v>0.0787292524467707</v>
      </c>
      <c r="AB1540" s="72" t="n">
        <f aca="false">AB1539*(1+F1540)</f>
        <v>26.6514079919068</v>
      </c>
      <c r="AC1540" s="73" t="n">
        <f aca="false">MAX(AC1539,AB1540)</f>
        <v>28.2690358505315</v>
      </c>
      <c r="AD1540" s="70" t="n">
        <f aca="false">1-AB1540/AC1540</f>
        <v>0.0572226045195775</v>
      </c>
      <c r="AE1540" s="73" t="n">
        <f aca="false">AE1539*(1+M1540)</f>
        <v>17.8867347854504</v>
      </c>
      <c r="AF1540" s="73" t="n">
        <f aca="false">MAX(AF1539,AE1540)</f>
        <v>19.4341750199725</v>
      </c>
      <c r="AG1540" s="70" t="n">
        <f aca="false">1-AE1540/AF1540</f>
        <v>0.0796246937640422</v>
      </c>
      <c r="AH1540" s="74" t="n">
        <f aca="false">IF(R1540&gt;0,AH1539+1,0)</f>
        <v>93</v>
      </c>
      <c r="AI1540" s="74" t="n">
        <f aca="false">IF(U1540&gt;0,AI1539+1,0)</f>
        <v>93</v>
      </c>
      <c r="AJ1540" s="74" t="n">
        <f aca="false">IF(G1540&gt;0,AJ1539+1,0)</f>
        <v>0</v>
      </c>
      <c r="AK1540" s="74" t="n">
        <f aca="false">IF(G1540&lt;=0,AK1539+1,0)</f>
        <v>1</v>
      </c>
      <c r="AL1540" s="74" t="n">
        <f aca="false">IF(K1540&gt;0,AL1539+1,0)</f>
        <v>0</v>
      </c>
      <c r="AM1540" s="74" t="n">
        <f aca="false">IF(K1540&lt;=0,AM1539+1,0)</f>
        <v>1</v>
      </c>
    </row>
    <row r="1541" customFormat="false" ht="15" hidden="false" customHeight="false" outlineLevel="0" collapsed="false">
      <c r="A1541" s="61" t="n">
        <v>1540</v>
      </c>
      <c r="B1541" s="62" t="n">
        <v>44476.4270833333</v>
      </c>
      <c r="C1541" s="63" t="n">
        <f aca="false">YEAR(B1541)</f>
        <v>2021</v>
      </c>
      <c r="D1541" s="32" t="s">
        <v>277</v>
      </c>
      <c r="E1541" s="64" t="n">
        <v>17808.05</v>
      </c>
      <c r="F1541" s="65" t="n">
        <v>0.0277</v>
      </c>
      <c r="G1541" s="66" t="n">
        <v>493.282985</v>
      </c>
      <c r="H1541" s="67" t="n">
        <f aca="false">E1541+IF(D1541="Long",1,-1)*G1541</f>
        <v>18301.332985</v>
      </c>
      <c r="I1541" s="68" t="n">
        <f aca="false">Assumptions!$B$58</f>
        <v>5.35750011455817</v>
      </c>
      <c r="J1541" s="68" t="n">
        <f aca="false">INDEX(Yearly!$L$5:$L$22,MATCH(C1541,Yearly!$A$5:$A$22,0))</f>
        <v>0.502265635739828</v>
      </c>
      <c r="K1541" s="68" t="n">
        <f aca="false">G1541-I1541-J1541</f>
        <v>487.423219249702</v>
      </c>
      <c r="L1541" s="69" t="n">
        <f aca="false">(I1541+J1541)/Assumptions!$B$8</f>
        <v>0.000258379058567438</v>
      </c>
      <c r="M1541" s="70" t="n">
        <f aca="false">F1541-L1541</f>
        <v>0.0274416209414326</v>
      </c>
      <c r="N1541" s="71" t="n">
        <f aca="false">G1541*Assumptions!$B$7</f>
        <v>3879670.677025</v>
      </c>
      <c r="O1541" s="71" t="n">
        <f aca="false">K1541*Assumptions!$B$7</f>
        <v>3833583.61939891</v>
      </c>
      <c r="P1541" s="68" t="n">
        <f aca="false">P1540+G1541</f>
        <v>26844.14339</v>
      </c>
      <c r="Q1541" s="68" t="n">
        <f aca="false">MAX(Q1540,P1541)</f>
        <v>27106.886855</v>
      </c>
      <c r="R1541" s="68" t="n">
        <f aca="false">Q1541-P1541</f>
        <v>262.743464999989</v>
      </c>
      <c r="S1541" s="68" t="n">
        <f aca="false">S1540+K1541</f>
        <v>17777.2441336246</v>
      </c>
      <c r="T1541" s="68" t="n">
        <f aca="false">MAX(T1540,S1541)</f>
        <v>18590.8055791526</v>
      </c>
      <c r="U1541" s="68" t="n">
        <f aca="false">T1541-S1541</f>
        <v>813.561445528012</v>
      </c>
      <c r="V1541" s="70" t="n">
        <f aca="false">V1540+F1541</f>
        <v>3.5283</v>
      </c>
      <c r="W1541" s="70" t="n">
        <f aca="false">MAX(W1540,V1541)</f>
        <v>3.55530000000001</v>
      </c>
      <c r="X1541" s="70" t="n">
        <f aca="false">W1541-V1541</f>
        <v>0.0270000000000006</v>
      </c>
      <c r="Y1541" s="70" t="n">
        <f aca="false">Y1540+M1541</f>
        <v>3.1285063915492</v>
      </c>
      <c r="Z1541" s="70" t="n">
        <f aca="false">MAX(Z1540,Y1541)</f>
        <v>3.17979402305453</v>
      </c>
      <c r="AA1541" s="70" t="n">
        <f aca="false">Z1541-Y1541</f>
        <v>0.0512876315053381</v>
      </c>
      <c r="AB1541" s="72" t="n">
        <f aca="false">AB1540*(1+F1541)</f>
        <v>27.3896519932826</v>
      </c>
      <c r="AC1541" s="73" t="n">
        <f aca="false">MAX(AC1540,AB1541)</f>
        <v>28.2690358505315</v>
      </c>
      <c r="AD1541" s="70" t="n">
        <f aca="false">1-AB1541/AC1541</f>
        <v>0.0311076706647697</v>
      </c>
      <c r="AE1541" s="73" t="n">
        <f aca="false">AE1540*(1+M1541)</f>
        <v>18.3775757813127</v>
      </c>
      <c r="AF1541" s="73" t="n">
        <f aca="false">MAX(AF1540,AE1541)</f>
        <v>19.4341750199725</v>
      </c>
      <c r="AG1541" s="70" t="n">
        <f aca="false">1-AE1541/AF1541</f>
        <v>0.0543681034864603</v>
      </c>
      <c r="AH1541" s="74" t="n">
        <f aca="false">IF(R1541&gt;0,AH1540+1,0)</f>
        <v>94</v>
      </c>
      <c r="AI1541" s="74" t="n">
        <f aca="false">IF(U1541&gt;0,AI1540+1,0)</f>
        <v>94</v>
      </c>
      <c r="AJ1541" s="74" t="n">
        <f aca="false">IF(G1541&gt;0,AJ1540+1,0)</f>
        <v>1</v>
      </c>
      <c r="AK1541" s="74" t="n">
        <f aca="false">IF(G1541&lt;=0,AK1540+1,0)</f>
        <v>0</v>
      </c>
      <c r="AL1541" s="74" t="n">
        <f aca="false">IF(K1541&gt;0,AL1540+1,0)</f>
        <v>1</v>
      </c>
      <c r="AM1541" s="74" t="n">
        <f aca="false">IF(K1541&lt;=0,AM1540+1,0)</f>
        <v>0</v>
      </c>
    </row>
    <row r="1542" customFormat="false" ht="15" hidden="false" customHeight="false" outlineLevel="0" collapsed="false">
      <c r="A1542" s="61" t="n">
        <v>1541</v>
      </c>
      <c r="B1542" s="62" t="n">
        <v>44489.5104166667</v>
      </c>
      <c r="C1542" s="63" t="n">
        <f aca="false">YEAR(B1542)</f>
        <v>2021</v>
      </c>
      <c r="D1542" s="32" t="s">
        <v>276</v>
      </c>
      <c r="E1542" s="64" t="n">
        <v>18301.55</v>
      </c>
      <c r="F1542" s="65" t="n">
        <v>-0.0004</v>
      </c>
      <c r="G1542" s="66" t="n">
        <v>-7.32062</v>
      </c>
      <c r="H1542" s="67" t="n">
        <f aca="false">E1542+IF(D1542="Long",1,-1)*G1542</f>
        <v>18308.87062</v>
      </c>
      <c r="I1542" s="68" t="n">
        <f aca="false">Assumptions!$B$58</f>
        <v>5.35750011455817</v>
      </c>
      <c r="J1542" s="68" t="n">
        <f aca="false">INDEX(Yearly!$L$5:$L$22,MATCH(C1542,Yearly!$A$5:$A$22,0))</f>
        <v>0.502265635739828</v>
      </c>
      <c r="K1542" s="68" t="n">
        <f aca="false">G1542-I1542-J1542</f>
        <v>-13.180385750298</v>
      </c>
      <c r="L1542" s="69" t="n">
        <f aca="false">(I1542+J1542)/Assumptions!$B$8</f>
        <v>0.000258379058567438</v>
      </c>
      <c r="M1542" s="70" t="n">
        <f aca="false">F1542-L1542</f>
        <v>-0.000658379058567438</v>
      </c>
      <c r="N1542" s="71" t="n">
        <f aca="false">G1542*Assumptions!$B$7</f>
        <v>-57576.6763</v>
      </c>
      <c r="O1542" s="71" t="n">
        <f aca="false">K1542*Assumptions!$B$7</f>
        <v>-103663.733926094</v>
      </c>
      <c r="P1542" s="68" t="n">
        <f aca="false">P1541+G1542</f>
        <v>26836.82277</v>
      </c>
      <c r="Q1542" s="68" t="n">
        <f aca="false">MAX(Q1541,P1542)</f>
        <v>27106.886855</v>
      </c>
      <c r="R1542" s="68" t="n">
        <f aca="false">Q1542-P1542</f>
        <v>270.064084999987</v>
      </c>
      <c r="S1542" s="68" t="n">
        <f aca="false">S1541+K1542</f>
        <v>17764.0637478743</v>
      </c>
      <c r="T1542" s="68" t="n">
        <f aca="false">MAX(T1541,S1542)</f>
        <v>18590.8055791526</v>
      </c>
      <c r="U1542" s="68" t="n">
        <f aca="false">T1542-S1542</f>
        <v>826.741831278308</v>
      </c>
      <c r="V1542" s="70" t="n">
        <f aca="false">V1541+F1542</f>
        <v>3.5279</v>
      </c>
      <c r="W1542" s="70" t="n">
        <f aca="false">MAX(W1541,V1542)</f>
        <v>3.55530000000001</v>
      </c>
      <c r="X1542" s="70" t="n">
        <f aca="false">W1542-V1542</f>
        <v>0.0274000000000005</v>
      </c>
      <c r="Y1542" s="70" t="n">
        <f aca="false">Y1541+M1542</f>
        <v>3.12784801249063</v>
      </c>
      <c r="Z1542" s="70" t="n">
        <f aca="false">MAX(Z1541,Y1542)</f>
        <v>3.17979402305453</v>
      </c>
      <c r="AA1542" s="70" t="n">
        <f aca="false">Z1542-Y1542</f>
        <v>0.0519460105639054</v>
      </c>
      <c r="AB1542" s="72" t="n">
        <f aca="false">AB1541*(1+F1542)</f>
        <v>27.3786961324853</v>
      </c>
      <c r="AC1542" s="73" t="n">
        <f aca="false">MAX(AC1541,AB1542)</f>
        <v>28.2690358505315</v>
      </c>
      <c r="AD1542" s="70" t="n">
        <f aca="false">1-AB1542/AC1542</f>
        <v>0.0314952275965038</v>
      </c>
      <c r="AE1542" s="73" t="n">
        <f aca="false">AE1541*(1+M1542)</f>
        <v>18.365476370271</v>
      </c>
      <c r="AF1542" s="73" t="n">
        <f aca="false">MAX(AF1541,AE1542)</f>
        <v>19.4341750199725</v>
      </c>
      <c r="AG1542" s="70" t="n">
        <f aca="false">1-AE1542/AF1542</f>
        <v>0.0549906877242382</v>
      </c>
      <c r="AH1542" s="74" t="n">
        <f aca="false">IF(R1542&gt;0,AH1541+1,0)</f>
        <v>95</v>
      </c>
      <c r="AI1542" s="74" t="n">
        <f aca="false">IF(U1542&gt;0,AI1541+1,0)</f>
        <v>95</v>
      </c>
      <c r="AJ1542" s="74" t="n">
        <f aca="false">IF(G1542&gt;0,AJ1541+1,0)</f>
        <v>0</v>
      </c>
      <c r="AK1542" s="74" t="n">
        <f aca="false">IF(G1542&lt;=0,AK1541+1,0)</f>
        <v>1</v>
      </c>
      <c r="AL1542" s="74" t="n">
        <f aca="false">IF(K1542&gt;0,AL1541+1,0)</f>
        <v>0</v>
      </c>
      <c r="AM1542" s="74" t="n">
        <f aca="false">IF(K1542&lt;=0,AM1541+1,0)</f>
        <v>1</v>
      </c>
    </row>
    <row r="1543" customFormat="false" ht="15" hidden="false" customHeight="false" outlineLevel="0" collapsed="false">
      <c r="A1543" s="61" t="n">
        <v>1542</v>
      </c>
      <c r="B1543" s="62" t="n">
        <v>44491.40625</v>
      </c>
      <c r="C1543" s="63" t="n">
        <f aca="false">YEAR(B1543)</f>
        <v>2021</v>
      </c>
      <c r="D1543" s="32" t="s">
        <v>277</v>
      </c>
      <c r="E1543" s="64" t="n">
        <v>18308.25</v>
      </c>
      <c r="F1543" s="65" t="n">
        <v>-0.0089</v>
      </c>
      <c r="G1543" s="66" t="n">
        <v>-162.943425</v>
      </c>
      <c r="H1543" s="67" t="n">
        <f aca="false">E1543+IF(D1543="Long",1,-1)*G1543</f>
        <v>18145.306575</v>
      </c>
      <c r="I1543" s="68" t="n">
        <f aca="false">Assumptions!$B$58</f>
        <v>5.35750011455817</v>
      </c>
      <c r="J1543" s="68" t="n">
        <f aca="false">INDEX(Yearly!$L$5:$L$22,MATCH(C1543,Yearly!$A$5:$A$22,0))</f>
        <v>0.502265635739828</v>
      </c>
      <c r="K1543" s="68" t="n">
        <f aca="false">G1543-I1543-J1543</f>
        <v>-168.803190750298</v>
      </c>
      <c r="L1543" s="69" t="n">
        <f aca="false">(I1543+J1543)/Assumptions!$B$8</f>
        <v>0.000258379058567438</v>
      </c>
      <c r="M1543" s="70" t="n">
        <f aca="false">F1543-L1543</f>
        <v>-0.00915837905856744</v>
      </c>
      <c r="N1543" s="71" t="n">
        <f aca="false">G1543*Assumptions!$B$7</f>
        <v>-1281550.037625</v>
      </c>
      <c r="O1543" s="71" t="n">
        <f aca="false">K1543*Assumptions!$B$7</f>
        <v>-1327637.09525109</v>
      </c>
      <c r="P1543" s="68" t="n">
        <f aca="false">P1542+G1543</f>
        <v>26673.879345</v>
      </c>
      <c r="Q1543" s="68" t="n">
        <f aca="false">MAX(Q1542,P1543)</f>
        <v>27106.886855</v>
      </c>
      <c r="R1543" s="68" t="n">
        <f aca="false">Q1543-P1543</f>
        <v>433.007509999989</v>
      </c>
      <c r="S1543" s="68" t="n">
        <f aca="false">S1542+K1543</f>
        <v>17595.260557124</v>
      </c>
      <c r="T1543" s="68" t="n">
        <f aca="false">MAX(T1542,S1543)</f>
        <v>18590.8055791526</v>
      </c>
      <c r="U1543" s="68" t="n">
        <f aca="false">T1543-S1543</f>
        <v>995.545022028608</v>
      </c>
      <c r="V1543" s="70" t="n">
        <f aca="false">V1542+F1543</f>
        <v>3.519</v>
      </c>
      <c r="W1543" s="70" t="n">
        <f aca="false">MAX(W1542,V1543)</f>
        <v>3.55530000000001</v>
      </c>
      <c r="X1543" s="70" t="n">
        <f aca="false">W1543-V1543</f>
        <v>0.0363000000000007</v>
      </c>
      <c r="Y1543" s="70" t="n">
        <f aca="false">Y1542+M1543</f>
        <v>3.11868963343206</v>
      </c>
      <c r="Z1543" s="70" t="n">
        <f aca="false">MAX(Z1542,Y1543)</f>
        <v>3.17979402305453</v>
      </c>
      <c r="AA1543" s="70" t="n">
        <f aca="false">Z1543-Y1543</f>
        <v>0.0611043896224728</v>
      </c>
      <c r="AB1543" s="72" t="n">
        <f aca="false">AB1542*(1+F1543)</f>
        <v>27.1350257369062</v>
      </c>
      <c r="AC1543" s="73" t="n">
        <f aca="false">MAX(AC1542,AB1543)</f>
        <v>28.2690358505315</v>
      </c>
      <c r="AD1543" s="70" t="n">
        <f aca="false">1-AB1543/AC1543</f>
        <v>0.040114920070895</v>
      </c>
      <c r="AE1543" s="73" t="n">
        <f aca="false">AE1542*(1+M1543)</f>
        <v>18.1972783760809</v>
      </c>
      <c r="AF1543" s="73" t="n">
        <f aca="false">MAX(AF1542,AE1543)</f>
        <v>19.4341750199725</v>
      </c>
      <c r="AG1543" s="70" t="n">
        <f aca="false">1-AE1543/AF1543</f>
        <v>0.0636454412199358</v>
      </c>
      <c r="AH1543" s="74" t="n">
        <f aca="false">IF(R1543&gt;0,AH1542+1,0)</f>
        <v>96</v>
      </c>
      <c r="AI1543" s="74" t="n">
        <f aca="false">IF(U1543&gt;0,AI1542+1,0)</f>
        <v>96</v>
      </c>
      <c r="AJ1543" s="74" t="n">
        <f aca="false">IF(G1543&gt;0,AJ1542+1,0)</f>
        <v>0</v>
      </c>
      <c r="AK1543" s="74" t="n">
        <f aca="false">IF(G1543&lt;=0,AK1542+1,0)</f>
        <v>2</v>
      </c>
      <c r="AL1543" s="74" t="n">
        <f aca="false">IF(K1543&gt;0,AL1542+1,0)</f>
        <v>0</v>
      </c>
      <c r="AM1543" s="74" t="n">
        <f aca="false">IF(K1543&lt;=0,AM1542+1,0)</f>
        <v>2</v>
      </c>
    </row>
    <row r="1544" customFormat="false" ht="15" hidden="false" customHeight="false" outlineLevel="0" collapsed="false">
      <c r="A1544" s="61" t="n">
        <v>1543</v>
      </c>
      <c r="B1544" s="62" t="n">
        <v>44491.5104166667</v>
      </c>
      <c r="C1544" s="63" t="n">
        <f aca="false">YEAR(B1544)</f>
        <v>2021</v>
      </c>
      <c r="D1544" s="32" t="s">
        <v>276</v>
      </c>
      <c r="E1544" s="64" t="n">
        <v>18145.6</v>
      </c>
      <c r="F1544" s="65" t="n">
        <v>-0.0043</v>
      </c>
      <c r="G1544" s="66" t="n">
        <v>-78.02608</v>
      </c>
      <c r="H1544" s="67" t="n">
        <f aca="false">E1544+IF(D1544="Long",1,-1)*G1544</f>
        <v>18223.62608</v>
      </c>
      <c r="I1544" s="68" t="n">
        <f aca="false">Assumptions!$B$58</f>
        <v>5.35750011455817</v>
      </c>
      <c r="J1544" s="68" t="n">
        <f aca="false">INDEX(Yearly!$L$5:$L$22,MATCH(C1544,Yearly!$A$5:$A$22,0))</f>
        <v>0.502265635739828</v>
      </c>
      <c r="K1544" s="68" t="n">
        <f aca="false">G1544-I1544-J1544</f>
        <v>-83.885845750298</v>
      </c>
      <c r="L1544" s="69" t="n">
        <f aca="false">(I1544+J1544)/Assumptions!$B$8</f>
        <v>0.000258379058567438</v>
      </c>
      <c r="M1544" s="70" t="n">
        <f aca="false">F1544-L1544</f>
        <v>-0.00455837905856744</v>
      </c>
      <c r="N1544" s="71" t="n">
        <f aca="false">G1544*Assumptions!$B$7</f>
        <v>-613675.1192</v>
      </c>
      <c r="O1544" s="71" t="n">
        <f aca="false">K1544*Assumptions!$B$7</f>
        <v>-659762.176826094</v>
      </c>
      <c r="P1544" s="68" t="n">
        <f aca="false">P1543+G1544</f>
        <v>26595.853265</v>
      </c>
      <c r="Q1544" s="68" t="n">
        <f aca="false">MAX(Q1543,P1544)</f>
        <v>27106.886855</v>
      </c>
      <c r="R1544" s="68" t="n">
        <f aca="false">Q1544-P1544</f>
        <v>511.033589999988</v>
      </c>
      <c r="S1544" s="68" t="n">
        <f aca="false">S1543+K1544</f>
        <v>17511.3747113737</v>
      </c>
      <c r="T1544" s="68" t="n">
        <f aca="false">MAX(T1543,S1544)</f>
        <v>18590.8055791526</v>
      </c>
      <c r="U1544" s="68" t="n">
        <f aca="false">T1544-S1544</f>
        <v>1079.43086777891</v>
      </c>
      <c r="V1544" s="70" t="n">
        <f aca="false">V1543+F1544</f>
        <v>3.5147</v>
      </c>
      <c r="W1544" s="70" t="n">
        <f aca="false">MAX(W1543,V1544)</f>
        <v>3.55530000000001</v>
      </c>
      <c r="X1544" s="70" t="n">
        <f aca="false">W1544-V1544</f>
        <v>0.0406000000000009</v>
      </c>
      <c r="Y1544" s="70" t="n">
        <f aca="false">Y1543+M1544</f>
        <v>3.11413125437349</v>
      </c>
      <c r="Z1544" s="70" t="n">
        <f aca="false">MAX(Z1543,Y1544)</f>
        <v>3.17979402305453</v>
      </c>
      <c r="AA1544" s="70" t="n">
        <f aca="false">Z1544-Y1544</f>
        <v>0.0656627686810403</v>
      </c>
      <c r="AB1544" s="72" t="n">
        <f aca="false">AB1543*(1+F1544)</f>
        <v>27.0183451262375</v>
      </c>
      <c r="AC1544" s="73" t="n">
        <f aca="false">MAX(AC1543,AB1544)</f>
        <v>28.2690358505315</v>
      </c>
      <c r="AD1544" s="70" t="n">
        <f aca="false">1-AB1544/AC1544</f>
        <v>0.04424242591459</v>
      </c>
      <c r="AE1544" s="73" t="n">
        <f aca="false">AE1543*(1+M1544)</f>
        <v>18.1143282834084</v>
      </c>
      <c r="AF1544" s="73" t="n">
        <f aca="false">MAX(AF1543,AE1544)</f>
        <v>19.4341750199725</v>
      </c>
      <c r="AG1544" s="70" t="n">
        <f aca="false">1-AE1544/AF1544</f>
        <v>0.0679137002320731</v>
      </c>
      <c r="AH1544" s="74" t="n">
        <f aca="false">IF(R1544&gt;0,AH1543+1,0)</f>
        <v>97</v>
      </c>
      <c r="AI1544" s="74" t="n">
        <f aca="false">IF(U1544&gt;0,AI1543+1,0)</f>
        <v>97</v>
      </c>
      <c r="AJ1544" s="74" t="n">
        <f aca="false">IF(G1544&gt;0,AJ1543+1,0)</f>
        <v>0</v>
      </c>
      <c r="AK1544" s="74" t="n">
        <f aca="false">IF(G1544&lt;=0,AK1543+1,0)</f>
        <v>3</v>
      </c>
      <c r="AL1544" s="74" t="n">
        <f aca="false">IF(K1544&gt;0,AL1543+1,0)</f>
        <v>0</v>
      </c>
      <c r="AM1544" s="74" t="n">
        <f aca="false">IF(K1544&lt;=0,AM1543+1,0)</f>
        <v>3</v>
      </c>
    </row>
    <row r="1545" customFormat="false" ht="15" hidden="false" customHeight="false" outlineLevel="0" collapsed="false">
      <c r="A1545" s="61" t="n">
        <v>1544</v>
      </c>
      <c r="B1545" s="62" t="n">
        <v>44495.40625</v>
      </c>
      <c r="C1545" s="63" t="n">
        <f aca="false">YEAR(B1545)</f>
        <v>2021</v>
      </c>
      <c r="D1545" s="32" t="s">
        <v>277</v>
      </c>
      <c r="E1545" s="64" t="n">
        <v>18223.75</v>
      </c>
      <c r="F1545" s="65" t="n">
        <v>-0.0033</v>
      </c>
      <c r="G1545" s="66" t="n">
        <v>-60.138375</v>
      </c>
      <c r="H1545" s="67" t="n">
        <f aca="false">E1545+IF(D1545="Long",1,-1)*G1545</f>
        <v>18163.611625</v>
      </c>
      <c r="I1545" s="68" t="n">
        <f aca="false">Assumptions!$B$58</f>
        <v>5.35750011455817</v>
      </c>
      <c r="J1545" s="68" t="n">
        <f aca="false">INDEX(Yearly!$L$5:$L$22,MATCH(C1545,Yearly!$A$5:$A$22,0))</f>
        <v>0.502265635739828</v>
      </c>
      <c r="K1545" s="68" t="n">
        <f aca="false">G1545-I1545-J1545</f>
        <v>-65.998140750298</v>
      </c>
      <c r="L1545" s="69" t="n">
        <f aca="false">(I1545+J1545)/Assumptions!$B$8</f>
        <v>0.000258379058567438</v>
      </c>
      <c r="M1545" s="70" t="n">
        <f aca="false">F1545-L1545</f>
        <v>-0.00355837905856744</v>
      </c>
      <c r="N1545" s="71" t="n">
        <f aca="false">G1545*Assumptions!$B$7</f>
        <v>-472988.319375</v>
      </c>
      <c r="O1545" s="71" t="n">
        <f aca="false">K1545*Assumptions!$B$7</f>
        <v>-519075.377001094</v>
      </c>
      <c r="P1545" s="68" t="n">
        <f aca="false">P1544+G1545</f>
        <v>26535.71489</v>
      </c>
      <c r="Q1545" s="68" t="n">
        <f aca="false">MAX(Q1544,P1545)</f>
        <v>27106.886855</v>
      </c>
      <c r="R1545" s="68" t="n">
        <f aca="false">Q1545-P1545</f>
        <v>571.171964999987</v>
      </c>
      <c r="S1545" s="68" t="n">
        <f aca="false">S1544+K1545</f>
        <v>17445.3765706234</v>
      </c>
      <c r="T1545" s="68" t="n">
        <f aca="false">MAX(T1544,S1545)</f>
        <v>18590.8055791526</v>
      </c>
      <c r="U1545" s="68" t="n">
        <f aca="false">T1545-S1545</f>
        <v>1145.4290085292</v>
      </c>
      <c r="V1545" s="70" t="n">
        <f aca="false">V1544+F1545</f>
        <v>3.5114</v>
      </c>
      <c r="W1545" s="70" t="n">
        <f aca="false">MAX(W1544,V1545)</f>
        <v>3.55530000000001</v>
      </c>
      <c r="X1545" s="70" t="n">
        <f aca="false">W1545-V1545</f>
        <v>0.0439000000000007</v>
      </c>
      <c r="Y1545" s="70" t="n">
        <f aca="false">Y1544+M1545</f>
        <v>3.11057287531493</v>
      </c>
      <c r="Z1545" s="70" t="n">
        <f aca="false">MAX(Z1544,Y1545)</f>
        <v>3.17979402305453</v>
      </c>
      <c r="AA1545" s="70" t="n">
        <f aca="false">Z1545-Y1545</f>
        <v>0.0692211477396079</v>
      </c>
      <c r="AB1545" s="72" t="n">
        <f aca="false">AB1544*(1+F1545)</f>
        <v>26.9291845873209</v>
      </c>
      <c r="AC1545" s="73" t="n">
        <f aca="false">MAX(AC1544,AB1545)</f>
        <v>28.2690358505315</v>
      </c>
      <c r="AD1545" s="70" t="n">
        <f aca="false">1-AB1545/AC1545</f>
        <v>0.0473964259090719</v>
      </c>
      <c r="AE1545" s="73" t="n">
        <f aca="false">AE1544*(1+M1545)</f>
        <v>18.0498706369848</v>
      </c>
      <c r="AF1545" s="73" t="n">
        <f aca="false">MAX(AF1544,AE1545)</f>
        <v>19.4341750199725</v>
      </c>
      <c r="AG1545" s="70" t="n">
        <f aca="false">1-AE1545/AF1545</f>
        <v>0.071230416601945</v>
      </c>
      <c r="AH1545" s="74" t="n">
        <f aca="false">IF(R1545&gt;0,AH1544+1,0)</f>
        <v>98</v>
      </c>
      <c r="AI1545" s="74" t="n">
        <f aca="false">IF(U1545&gt;0,AI1544+1,0)</f>
        <v>98</v>
      </c>
      <c r="AJ1545" s="74" t="n">
        <f aca="false">IF(G1545&gt;0,AJ1544+1,0)</f>
        <v>0</v>
      </c>
      <c r="AK1545" s="74" t="n">
        <f aca="false">IF(G1545&lt;=0,AK1544+1,0)</f>
        <v>4</v>
      </c>
      <c r="AL1545" s="74" t="n">
        <f aca="false">IF(K1545&gt;0,AL1544+1,0)</f>
        <v>0</v>
      </c>
      <c r="AM1545" s="74" t="n">
        <f aca="false">IF(K1545&lt;=0,AM1544+1,0)</f>
        <v>4</v>
      </c>
    </row>
    <row r="1546" customFormat="false" ht="15" hidden="false" customHeight="false" outlineLevel="0" collapsed="false">
      <c r="A1546" s="61" t="n">
        <v>1545</v>
      </c>
      <c r="B1546" s="62" t="n">
        <v>44495.46875</v>
      </c>
      <c r="C1546" s="63" t="n">
        <f aca="false">YEAR(B1546)</f>
        <v>2021</v>
      </c>
      <c r="D1546" s="32" t="s">
        <v>276</v>
      </c>
      <c r="E1546" s="64" t="n">
        <v>18163</v>
      </c>
      <c r="F1546" s="65" t="n">
        <v>-0.0037</v>
      </c>
      <c r="G1546" s="66" t="n">
        <v>-67.2031</v>
      </c>
      <c r="H1546" s="67" t="n">
        <f aca="false">E1546+IF(D1546="Long",1,-1)*G1546</f>
        <v>18230.2031</v>
      </c>
      <c r="I1546" s="68" t="n">
        <f aca="false">Assumptions!$B$58</f>
        <v>5.35750011455817</v>
      </c>
      <c r="J1546" s="68" t="n">
        <f aca="false">INDEX(Yearly!$L$5:$L$22,MATCH(C1546,Yearly!$A$5:$A$22,0))</f>
        <v>0.502265635739828</v>
      </c>
      <c r="K1546" s="68" t="n">
        <f aca="false">G1546-I1546-J1546</f>
        <v>-73.062865750298</v>
      </c>
      <c r="L1546" s="69" t="n">
        <f aca="false">(I1546+J1546)/Assumptions!$B$8</f>
        <v>0.000258379058567438</v>
      </c>
      <c r="M1546" s="70" t="n">
        <f aca="false">F1546-L1546</f>
        <v>-0.00395837905856744</v>
      </c>
      <c r="N1546" s="71" t="n">
        <f aca="false">G1546*Assumptions!$B$7</f>
        <v>-528552.3815</v>
      </c>
      <c r="O1546" s="71" t="n">
        <f aca="false">K1546*Assumptions!$B$7</f>
        <v>-574639.439126094</v>
      </c>
      <c r="P1546" s="68" t="n">
        <f aca="false">P1545+G1546</f>
        <v>26468.51179</v>
      </c>
      <c r="Q1546" s="68" t="n">
        <f aca="false">MAX(Q1545,P1546)</f>
        <v>27106.886855</v>
      </c>
      <c r="R1546" s="68" t="n">
        <f aca="false">Q1546-P1546</f>
        <v>638.375064999986</v>
      </c>
      <c r="S1546" s="68" t="n">
        <f aca="false">S1545+K1546</f>
        <v>17372.3137048731</v>
      </c>
      <c r="T1546" s="68" t="n">
        <f aca="false">MAX(T1545,S1546)</f>
        <v>18590.8055791526</v>
      </c>
      <c r="U1546" s="68" t="n">
        <f aca="false">T1546-S1546</f>
        <v>1218.4918742795</v>
      </c>
      <c r="V1546" s="70" t="n">
        <f aca="false">V1545+F1546</f>
        <v>3.5077</v>
      </c>
      <c r="W1546" s="70" t="n">
        <f aca="false">MAX(W1545,V1546)</f>
        <v>3.55530000000001</v>
      </c>
      <c r="X1546" s="70" t="n">
        <f aca="false">W1546-V1546</f>
        <v>0.0476000000000005</v>
      </c>
      <c r="Y1546" s="70" t="n">
        <f aca="false">Y1545+M1546</f>
        <v>3.10661449625636</v>
      </c>
      <c r="Z1546" s="70" t="n">
        <f aca="false">MAX(Z1545,Y1546)</f>
        <v>3.17979402305453</v>
      </c>
      <c r="AA1546" s="70" t="n">
        <f aca="false">Z1546-Y1546</f>
        <v>0.0731795267981754</v>
      </c>
      <c r="AB1546" s="72" t="n">
        <f aca="false">AB1545*(1+F1546)</f>
        <v>26.8295466043478</v>
      </c>
      <c r="AC1546" s="73" t="n">
        <f aca="false">MAX(AC1545,AB1546)</f>
        <v>28.2690358505315</v>
      </c>
      <c r="AD1546" s="70" t="n">
        <f aca="false">1-AB1546/AC1546</f>
        <v>0.0509210591332084</v>
      </c>
      <c r="AE1546" s="73" t="n">
        <f aca="false">AE1545*(1+M1546)</f>
        <v>17.9784224070455</v>
      </c>
      <c r="AF1546" s="73" t="n">
        <f aca="false">MAX(AF1545,AE1546)</f>
        <v>19.4341750199725</v>
      </c>
      <c r="AG1546" s="70" t="n">
        <f aca="false">1-AE1546/AF1546</f>
        <v>0.0749068386711023</v>
      </c>
      <c r="AH1546" s="74" t="n">
        <f aca="false">IF(R1546&gt;0,AH1545+1,0)</f>
        <v>99</v>
      </c>
      <c r="AI1546" s="74" t="n">
        <f aca="false">IF(U1546&gt;0,AI1545+1,0)</f>
        <v>99</v>
      </c>
      <c r="AJ1546" s="74" t="n">
        <f aca="false">IF(G1546&gt;0,AJ1545+1,0)</f>
        <v>0</v>
      </c>
      <c r="AK1546" s="74" t="n">
        <f aca="false">IF(G1546&lt;=0,AK1545+1,0)</f>
        <v>5</v>
      </c>
      <c r="AL1546" s="74" t="n">
        <f aca="false">IF(K1546&gt;0,AL1545+1,0)</f>
        <v>0</v>
      </c>
      <c r="AM1546" s="74" t="n">
        <f aca="false">IF(K1546&lt;=0,AM1545+1,0)</f>
        <v>5</v>
      </c>
    </row>
    <row r="1547" customFormat="false" ht="15" hidden="false" customHeight="false" outlineLevel="0" collapsed="false">
      <c r="A1547" s="61" t="n">
        <v>1546</v>
      </c>
      <c r="B1547" s="62" t="n">
        <v>44495.5729166667</v>
      </c>
      <c r="C1547" s="63" t="n">
        <f aca="false">YEAR(B1547)</f>
        <v>2021</v>
      </c>
      <c r="D1547" s="32" t="s">
        <v>277</v>
      </c>
      <c r="E1547" s="64" t="n">
        <v>18230.6</v>
      </c>
      <c r="F1547" s="65" t="n">
        <v>-0.0002</v>
      </c>
      <c r="G1547" s="66" t="n">
        <v>-3.64612</v>
      </c>
      <c r="H1547" s="67" t="n">
        <f aca="false">E1547+IF(D1547="Long",1,-1)*G1547</f>
        <v>18226.95388</v>
      </c>
      <c r="I1547" s="68" t="n">
        <f aca="false">Assumptions!$B$58</f>
        <v>5.35750011455817</v>
      </c>
      <c r="J1547" s="68" t="n">
        <f aca="false">INDEX(Yearly!$L$5:$L$22,MATCH(C1547,Yearly!$A$5:$A$22,0))</f>
        <v>0.502265635739828</v>
      </c>
      <c r="K1547" s="68" t="n">
        <f aca="false">G1547-I1547-J1547</f>
        <v>-9.505885750298</v>
      </c>
      <c r="L1547" s="69" t="n">
        <f aca="false">(I1547+J1547)/Assumptions!$B$8</f>
        <v>0.000258379058567438</v>
      </c>
      <c r="M1547" s="70" t="n">
        <f aca="false">F1547-L1547</f>
        <v>-0.000458379058567438</v>
      </c>
      <c r="N1547" s="71" t="n">
        <f aca="false">G1547*Assumptions!$B$7</f>
        <v>-28676.7338</v>
      </c>
      <c r="O1547" s="71" t="n">
        <f aca="false">K1547*Assumptions!$B$7</f>
        <v>-74763.7914260937</v>
      </c>
      <c r="P1547" s="68" t="n">
        <f aca="false">P1546+G1547</f>
        <v>26464.86567</v>
      </c>
      <c r="Q1547" s="68" t="n">
        <f aca="false">MAX(Q1546,P1547)</f>
        <v>27106.886855</v>
      </c>
      <c r="R1547" s="68" t="n">
        <f aca="false">Q1547-P1547</f>
        <v>642.021184999987</v>
      </c>
      <c r="S1547" s="68" t="n">
        <f aca="false">S1546+K1547</f>
        <v>17362.8078191228</v>
      </c>
      <c r="T1547" s="68" t="n">
        <f aca="false">MAX(T1546,S1547)</f>
        <v>18590.8055791526</v>
      </c>
      <c r="U1547" s="68" t="n">
        <f aca="false">T1547-S1547</f>
        <v>1227.9977600298</v>
      </c>
      <c r="V1547" s="70" t="n">
        <f aca="false">V1546+F1547</f>
        <v>3.5075</v>
      </c>
      <c r="W1547" s="70" t="n">
        <f aca="false">MAX(W1546,V1547)</f>
        <v>3.55530000000001</v>
      </c>
      <c r="X1547" s="70" t="n">
        <f aca="false">W1547-V1547</f>
        <v>0.0478000000000005</v>
      </c>
      <c r="Y1547" s="70" t="n">
        <f aca="false">Y1546+M1547</f>
        <v>3.10615611719779</v>
      </c>
      <c r="Z1547" s="70" t="n">
        <f aca="false">MAX(Z1546,Y1547)</f>
        <v>3.17979402305453</v>
      </c>
      <c r="AA1547" s="70" t="n">
        <f aca="false">Z1547-Y1547</f>
        <v>0.0736379058567427</v>
      </c>
      <c r="AB1547" s="72" t="n">
        <f aca="false">AB1546*(1+F1547)</f>
        <v>26.824180695027</v>
      </c>
      <c r="AC1547" s="73" t="n">
        <f aca="false">MAX(AC1546,AB1547)</f>
        <v>28.2690358505315</v>
      </c>
      <c r="AD1547" s="70" t="n">
        <f aca="false">1-AB1547/AC1547</f>
        <v>0.0511108749213818</v>
      </c>
      <c r="AE1547" s="73" t="n">
        <f aca="false">AE1546*(1+M1547)</f>
        <v>17.970181474708</v>
      </c>
      <c r="AF1547" s="73" t="n">
        <f aca="false">MAX(AF1546,AE1547)</f>
        <v>19.4341750199725</v>
      </c>
      <c r="AG1547" s="70" t="n">
        <f aca="false">1-AE1547/AF1547</f>
        <v>0.0753308820034796</v>
      </c>
      <c r="AH1547" s="74" t="n">
        <f aca="false">IF(R1547&gt;0,AH1546+1,0)</f>
        <v>100</v>
      </c>
      <c r="AI1547" s="74" t="n">
        <f aca="false">IF(U1547&gt;0,AI1546+1,0)</f>
        <v>100</v>
      </c>
      <c r="AJ1547" s="74" t="n">
        <f aca="false">IF(G1547&gt;0,AJ1546+1,0)</f>
        <v>0</v>
      </c>
      <c r="AK1547" s="74" t="n">
        <f aca="false">IF(G1547&lt;=0,AK1546+1,0)</f>
        <v>6</v>
      </c>
      <c r="AL1547" s="74" t="n">
        <f aca="false">IF(K1547&gt;0,AL1546+1,0)</f>
        <v>0</v>
      </c>
      <c r="AM1547" s="74" t="n">
        <f aca="false">IF(K1547&lt;=0,AM1546+1,0)</f>
        <v>6</v>
      </c>
    </row>
    <row r="1548" customFormat="false" ht="15" hidden="false" customHeight="false" outlineLevel="0" collapsed="false">
      <c r="A1548" s="61" t="n">
        <v>1547</v>
      </c>
      <c r="B1548" s="62" t="n">
        <v>44496.6354166667</v>
      </c>
      <c r="C1548" s="63" t="n">
        <f aca="false">YEAR(B1548)</f>
        <v>2021</v>
      </c>
      <c r="D1548" s="32" t="s">
        <v>276</v>
      </c>
      <c r="E1548" s="64" t="n">
        <v>18227.2</v>
      </c>
      <c r="F1548" s="65" t="n">
        <v>0.015</v>
      </c>
      <c r="G1548" s="66" t="n">
        <v>273.408</v>
      </c>
      <c r="H1548" s="67" t="n">
        <f aca="false">E1548+IF(D1548="Long",1,-1)*G1548</f>
        <v>17953.792</v>
      </c>
      <c r="I1548" s="68" t="n">
        <f aca="false">Assumptions!$B$58</f>
        <v>5.35750011455817</v>
      </c>
      <c r="J1548" s="68" t="n">
        <f aca="false">INDEX(Yearly!$L$5:$L$22,MATCH(C1548,Yearly!$A$5:$A$22,0))</f>
        <v>0.502265635739828</v>
      </c>
      <c r="K1548" s="68" t="n">
        <f aca="false">G1548-I1548-J1548</f>
        <v>267.548234249702</v>
      </c>
      <c r="L1548" s="69" t="n">
        <f aca="false">(I1548+J1548)/Assumptions!$B$8</f>
        <v>0.000258379058567438</v>
      </c>
      <c r="M1548" s="70" t="n">
        <f aca="false">F1548-L1548</f>
        <v>0.0147416209414326</v>
      </c>
      <c r="N1548" s="71" t="n">
        <f aca="false">G1548*Assumptions!$B$7</f>
        <v>2150353.92</v>
      </c>
      <c r="O1548" s="71" t="n">
        <f aca="false">K1548*Assumptions!$B$7</f>
        <v>2104266.86237391</v>
      </c>
      <c r="P1548" s="68" t="n">
        <f aca="false">P1547+G1548</f>
        <v>26738.27367</v>
      </c>
      <c r="Q1548" s="68" t="n">
        <f aca="false">MAX(Q1547,P1548)</f>
        <v>27106.886855</v>
      </c>
      <c r="R1548" s="68" t="n">
        <f aca="false">Q1548-P1548</f>
        <v>368.613184999987</v>
      </c>
      <c r="S1548" s="68" t="n">
        <f aca="false">S1547+K1548</f>
        <v>17630.3560533725</v>
      </c>
      <c r="T1548" s="68" t="n">
        <f aca="false">MAX(T1547,S1548)</f>
        <v>18590.8055791526</v>
      </c>
      <c r="U1548" s="68" t="n">
        <f aca="false">T1548-S1548</f>
        <v>960.449525780095</v>
      </c>
      <c r="V1548" s="70" t="n">
        <f aca="false">V1547+F1548</f>
        <v>3.52250000000001</v>
      </c>
      <c r="W1548" s="70" t="n">
        <f aca="false">MAX(W1547,V1548)</f>
        <v>3.55530000000001</v>
      </c>
      <c r="X1548" s="70" t="n">
        <f aca="false">W1548-V1548</f>
        <v>0.0328000000000004</v>
      </c>
      <c r="Y1548" s="70" t="n">
        <f aca="false">Y1547+M1548</f>
        <v>3.12089773813922</v>
      </c>
      <c r="Z1548" s="70" t="n">
        <f aca="false">MAX(Z1547,Y1548)</f>
        <v>3.17979402305453</v>
      </c>
      <c r="AA1548" s="70" t="n">
        <f aca="false">Z1548-Y1548</f>
        <v>0.0588962849153103</v>
      </c>
      <c r="AB1548" s="72" t="n">
        <f aca="false">AB1547*(1+F1548)</f>
        <v>27.2265434054524</v>
      </c>
      <c r="AC1548" s="73" t="n">
        <f aca="false">MAX(AC1547,AB1548)</f>
        <v>28.2690358505315</v>
      </c>
      <c r="AD1548" s="70" t="n">
        <f aca="false">1-AB1548/AC1548</f>
        <v>0.0368775380452027</v>
      </c>
      <c r="AE1548" s="73" t="n">
        <f aca="false">AE1547*(1+M1548)</f>
        <v>18.2350910782569</v>
      </c>
      <c r="AF1548" s="73" t="n">
        <f aca="false">MAX(AF1547,AE1548)</f>
        <v>19.4341750199725</v>
      </c>
      <c r="AG1548" s="70" t="n">
        <f aca="false">1-AE1548/AF1548</f>
        <v>0.0616997603697259</v>
      </c>
      <c r="AH1548" s="74" t="n">
        <f aca="false">IF(R1548&gt;0,AH1547+1,0)</f>
        <v>101</v>
      </c>
      <c r="AI1548" s="74" t="n">
        <f aca="false">IF(U1548&gt;0,AI1547+1,0)</f>
        <v>101</v>
      </c>
      <c r="AJ1548" s="74" t="n">
        <f aca="false">IF(G1548&gt;0,AJ1547+1,0)</f>
        <v>1</v>
      </c>
      <c r="AK1548" s="74" t="n">
        <f aca="false">IF(G1548&lt;=0,AK1547+1,0)</f>
        <v>0</v>
      </c>
      <c r="AL1548" s="74" t="n">
        <f aca="false">IF(K1548&gt;0,AL1547+1,0)</f>
        <v>1</v>
      </c>
      <c r="AM1548" s="74" t="n">
        <f aca="false">IF(K1548&lt;=0,AM1547+1,0)</f>
        <v>0</v>
      </c>
    </row>
    <row r="1549" customFormat="false" ht="15" hidden="false" customHeight="false" outlineLevel="0" collapsed="false">
      <c r="A1549" s="61" t="n">
        <v>1548</v>
      </c>
      <c r="B1549" s="62" t="n">
        <v>44502.40625</v>
      </c>
      <c r="C1549" s="63" t="n">
        <f aca="false">YEAR(B1549)</f>
        <v>2021</v>
      </c>
      <c r="D1549" s="32" t="s">
        <v>277</v>
      </c>
      <c r="E1549" s="64" t="n">
        <v>17953.1</v>
      </c>
      <c r="F1549" s="65" t="n">
        <v>-0.001</v>
      </c>
      <c r="G1549" s="66" t="n">
        <v>-17.9531</v>
      </c>
      <c r="H1549" s="67" t="n">
        <f aca="false">E1549+IF(D1549="Long",1,-1)*G1549</f>
        <v>17935.1469</v>
      </c>
      <c r="I1549" s="68" t="n">
        <f aca="false">Assumptions!$B$58</f>
        <v>5.35750011455817</v>
      </c>
      <c r="J1549" s="68" t="n">
        <f aca="false">INDEX(Yearly!$L$5:$L$22,MATCH(C1549,Yearly!$A$5:$A$22,0))</f>
        <v>0.502265635739828</v>
      </c>
      <c r="K1549" s="68" t="n">
        <f aca="false">G1549-I1549-J1549</f>
        <v>-23.812865750298</v>
      </c>
      <c r="L1549" s="69" t="n">
        <f aca="false">(I1549+J1549)/Assumptions!$B$8</f>
        <v>0.000258379058567438</v>
      </c>
      <c r="M1549" s="70" t="n">
        <f aca="false">F1549-L1549</f>
        <v>-0.00125837905856744</v>
      </c>
      <c r="N1549" s="71" t="n">
        <f aca="false">G1549*Assumptions!$B$7</f>
        <v>-141201.1315</v>
      </c>
      <c r="O1549" s="71" t="n">
        <f aca="false">K1549*Assumptions!$B$7</f>
        <v>-187288.189126094</v>
      </c>
      <c r="P1549" s="68" t="n">
        <f aca="false">P1548+G1549</f>
        <v>26720.32057</v>
      </c>
      <c r="Q1549" s="68" t="n">
        <f aca="false">MAX(Q1548,P1549)</f>
        <v>27106.886855</v>
      </c>
      <c r="R1549" s="68" t="n">
        <f aca="false">Q1549-P1549</f>
        <v>386.566284999986</v>
      </c>
      <c r="S1549" s="68" t="n">
        <f aca="false">S1548+K1549</f>
        <v>17606.5431876222</v>
      </c>
      <c r="T1549" s="68" t="n">
        <f aca="false">MAX(T1548,S1549)</f>
        <v>18590.8055791526</v>
      </c>
      <c r="U1549" s="68" t="n">
        <f aca="false">T1549-S1549</f>
        <v>984.262391530392</v>
      </c>
      <c r="V1549" s="70" t="n">
        <f aca="false">V1548+F1549</f>
        <v>3.52150000000001</v>
      </c>
      <c r="W1549" s="70" t="n">
        <f aca="false">MAX(W1548,V1549)</f>
        <v>3.55530000000001</v>
      </c>
      <c r="X1549" s="70" t="n">
        <f aca="false">W1549-V1549</f>
        <v>0.0338000000000003</v>
      </c>
      <c r="Y1549" s="70" t="n">
        <f aca="false">Y1548+M1549</f>
        <v>3.11963935908066</v>
      </c>
      <c r="Z1549" s="70" t="n">
        <f aca="false">MAX(Z1548,Y1549)</f>
        <v>3.17979402305453</v>
      </c>
      <c r="AA1549" s="70" t="n">
        <f aca="false">Z1549-Y1549</f>
        <v>0.0601546639738779</v>
      </c>
      <c r="AB1549" s="72" t="n">
        <f aca="false">AB1548*(1+F1549)</f>
        <v>27.1993168620469</v>
      </c>
      <c r="AC1549" s="73" t="n">
        <f aca="false">MAX(AC1548,AB1549)</f>
        <v>28.2690358505315</v>
      </c>
      <c r="AD1549" s="70" t="n">
        <f aca="false">1-AB1549/AC1549</f>
        <v>0.0378406605071574</v>
      </c>
      <c r="AE1549" s="73" t="n">
        <f aca="false">AE1548*(1+M1549)</f>
        <v>18.2121444215129</v>
      </c>
      <c r="AF1549" s="73" t="n">
        <f aca="false">MAX(AF1548,AE1549)</f>
        <v>19.4341750199725</v>
      </c>
      <c r="AG1549" s="70" t="n">
        <f aca="false">1-AE1549/AF1549</f>
        <v>0.0628804977419254</v>
      </c>
      <c r="AH1549" s="74" t="n">
        <f aca="false">IF(R1549&gt;0,AH1548+1,0)</f>
        <v>102</v>
      </c>
      <c r="AI1549" s="74" t="n">
        <f aca="false">IF(U1549&gt;0,AI1548+1,0)</f>
        <v>102</v>
      </c>
      <c r="AJ1549" s="74" t="n">
        <f aca="false">IF(G1549&gt;0,AJ1548+1,0)</f>
        <v>0</v>
      </c>
      <c r="AK1549" s="74" t="n">
        <f aca="false">IF(G1549&lt;=0,AK1548+1,0)</f>
        <v>1</v>
      </c>
      <c r="AL1549" s="74" t="n">
        <f aca="false">IF(K1549&gt;0,AL1548+1,0)</f>
        <v>0</v>
      </c>
      <c r="AM1549" s="74" t="n">
        <f aca="false">IF(K1549&lt;=0,AM1548+1,0)</f>
        <v>1</v>
      </c>
    </row>
    <row r="1550" customFormat="false" ht="15" hidden="false" customHeight="false" outlineLevel="0" collapsed="false">
      <c r="A1550" s="61" t="n">
        <v>1549</v>
      </c>
      <c r="B1550" s="62" t="n">
        <v>44502.46875</v>
      </c>
      <c r="C1550" s="63" t="n">
        <f aca="false">YEAR(B1550)</f>
        <v>2021</v>
      </c>
      <c r="D1550" s="32" t="s">
        <v>276</v>
      </c>
      <c r="E1550" s="64" t="n">
        <v>17935</v>
      </c>
      <c r="F1550" s="65" t="n">
        <v>-0.002</v>
      </c>
      <c r="G1550" s="66" t="n">
        <v>-35.87</v>
      </c>
      <c r="H1550" s="67" t="n">
        <f aca="false">E1550+IF(D1550="Long",1,-1)*G1550</f>
        <v>17970.87</v>
      </c>
      <c r="I1550" s="68" t="n">
        <f aca="false">Assumptions!$B$58</f>
        <v>5.35750011455817</v>
      </c>
      <c r="J1550" s="68" t="n">
        <f aca="false">INDEX(Yearly!$L$5:$L$22,MATCH(C1550,Yearly!$A$5:$A$22,0))</f>
        <v>0.502265635739828</v>
      </c>
      <c r="K1550" s="68" t="n">
        <f aca="false">G1550-I1550-J1550</f>
        <v>-41.729765750298</v>
      </c>
      <c r="L1550" s="69" t="n">
        <f aca="false">(I1550+J1550)/Assumptions!$B$8</f>
        <v>0.000258379058567438</v>
      </c>
      <c r="M1550" s="70" t="n">
        <f aca="false">F1550-L1550</f>
        <v>-0.00225837905856744</v>
      </c>
      <c r="N1550" s="71" t="n">
        <f aca="false">G1550*Assumptions!$B$7</f>
        <v>-282117.55</v>
      </c>
      <c r="O1550" s="71" t="n">
        <f aca="false">K1550*Assumptions!$B$7</f>
        <v>-328204.607626094</v>
      </c>
      <c r="P1550" s="68" t="n">
        <f aca="false">P1549+G1550</f>
        <v>26684.45057</v>
      </c>
      <c r="Q1550" s="68" t="n">
        <f aca="false">MAX(Q1549,P1550)</f>
        <v>27106.886855</v>
      </c>
      <c r="R1550" s="68" t="n">
        <f aca="false">Q1550-P1550</f>
        <v>422.436284999985</v>
      </c>
      <c r="S1550" s="68" t="n">
        <f aca="false">S1549+K1550</f>
        <v>17564.8134218719</v>
      </c>
      <c r="T1550" s="68" t="n">
        <f aca="false">MAX(T1549,S1550)</f>
        <v>18590.8055791526</v>
      </c>
      <c r="U1550" s="68" t="n">
        <f aca="false">T1550-S1550</f>
        <v>1025.99215728069</v>
      </c>
      <c r="V1550" s="70" t="n">
        <f aca="false">V1549+F1550</f>
        <v>3.51950000000001</v>
      </c>
      <c r="W1550" s="70" t="n">
        <f aca="false">MAX(W1549,V1550)</f>
        <v>3.55530000000001</v>
      </c>
      <c r="X1550" s="70" t="n">
        <f aca="false">W1550-V1550</f>
        <v>0.0358000000000001</v>
      </c>
      <c r="Y1550" s="70" t="n">
        <f aca="false">Y1549+M1550</f>
        <v>3.11738098002209</v>
      </c>
      <c r="Z1550" s="70" t="n">
        <f aca="false">MAX(Z1549,Y1550)</f>
        <v>3.17979402305453</v>
      </c>
      <c r="AA1550" s="70" t="n">
        <f aca="false">Z1550-Y1550</f>
        <v>0.0624130430324454</v>
      </c>
      <c r="AB1550" s="72" t="n">
        <f aca="false">AB1549*(1+F1550)</f>
        <v>27.1449182283228</v>
      </c>
      <c r="AC1550" s="73" t="n">
        <f aca="false">MAX(AC1549,AB1550)</f>
        <v>28.2690358505315</v>
      </c>
      <c r="AD1550" s="70" t="n">
        <f aca="false">1-AB1550/AC1550</f>
        <v>0.0397649791861431</v>
      </c>
      <c r="AE1550" s="73" t="n">
        <f aca="false">AE1549*(1+M1550)</f>
        <v>18.1710144959398</v>
      </c>
      <c r="AF1550" s="73" t="n">
        <f aca="false">MAX(AF1549,AE1550)</f>
        <v>19.4341750199725</v>
      </c>
      <c r="AG1550" s="70" t="n">
        <f aca="false">1-AE1550/AF1550</f>
        <v>0.0649968688012002</v>
      </c>
      <c r="AH1550" s="74" t="n">
        <f aca="false">IF(R1550&gt;0,AH1549+1,0)</f>
        <v>103</v>
      </c>
      <c r="AI1550" s="74" t="n">
        <f aca="false">IF(U1550&gt;0,AI1549+1,0)</f>
        <v>103</v>
      </c>
      <c r="AJ1550" s="74" t="n">
        <f aca="false">IF(G1550&gt;0,AJ1549+1,0)</f>
        <v>0</v>
      </c>
      <c r="AK1550" s="74" t="n">
        <f aca="false">IF(G1550&lt;=0,AK1549+1,0)</f>
        <v>2</v>
      </c>
      <c r="AL1550" s="74" t="n">
        <f aca="false">IF(K1550&gt;0,AL1549+1,0)</f>
        <v>0</v>
      </c>
      <c r="AM1550" s="74" t="n">
        <f aca="false">IF(K1550&lt;=0,AM1549+1,0)</f>
        <v>2</v>
      </c>
    </row>
    <row r="1551" customFormat="false" ht="15" hidden="false" customHeight="false" outlineLevel="0" collapsed="false">
      <c r="A1551" s="61" t="n">
        <v>1550</v>
      </c>
      <c r="B1551" s="62" t="n">
        <v>44503.40625</v>
      </c>
      <c r="C1551" s="63" t="n">
        <f aca="false">YEAR(B1551)</f>
        <v>2021</v>
      </c>
      <c r="D1551" s="32" t="s">
        <v>277</v>
      </c>
      <c r="E1551" s="64" t="n">
        <v>17971.7</v>
      </c>
      <c r="F1551" s="65" t="n">
        <v>-0.0041</v>
      </c>
      <c r="G1551" s="66" t="n">
        <v>-73.68397</v>
      </c>
      <c r="H1551" s="67" t="n">
        <f aca="false">E1551+IF(D1551="Long",1,-1)*G1551</f>
        <v>17898.01603</v>
      </c>
      <c r="I1551" s="68" t="n">
        <f aca="false">Assumptions!$B$58</f>
        <v>5.35750011455817</v>
      </c>
      <c r="J1551" s="68" t="n">
        <f aca="false">INDEX(Yearly!$L$5:$L$22,MATCH(C1551,Yearly!$A$5:$A$22,0))</f>
        <v>0.502265635739828</v>
      </c>
      <c r="K1551" s="68" t="n">
        <f aca="false">G1551-I1551-J1551</f>
        <v>-79.543735750298</v>
      </c>
      <c r="L1551" s="69" t="n">
        <f aca="false">(I1551+J1551)/Assumptions!$B$8</f>
        <v>0.000258379058567438</v>
      </c>
      <c r="M1551" s="70" t="n">
        <f aca="false">F1551-L1551</f>
        <v>-0.00435837905856744</v>
      </c>
      <c r="N1551" s="71" t="n">
        <f aca="false">G1551*Assumptions!$B$7</f>
        <v>-579524.42405</v>
      </c>
      <c r="O1551" s="71" t="n">
        <f aca="false">K1551*Assumptions!$B$7</f>
        <v>-625611.481676094</v>
      </c>
      <c r="P1551" s="68" t="n">
        <f aca="false">P1550+G1551</f>
        <v>26610.7666</v>
      </c>
      <c r="Q1551" s="68" t="n">
        <f aca="false">MAX(Q1550,P1551)</f>
        <v>27106.886855</v>
      </c>
      <c r="R1551" s="68" t="n">
        <f aca="false">Q1551-P1551</f>
        <v>496.120254999983</v>
      </c>
      <c r="S1551" s="68" t="n">
        <f aca="false">S1550+K1551</f>
        <v>17485.2696861216</v>
      </c>
      <c r="T1551" s="68" t="n">
        <f aca="false">MAX(T1550,S1551)</f>
        <v>18590.8055791526</v>
      </c>
      <c r="U1551" s="68" t="n">
        <f aca="false">T1551-S1551</f>
        <v>1105.53589303099</v>
      </c>
      <c r="V1551" s="70" t="n">
        <f aca="false">V1550+F1551</f>
        <v>3.51540000000001</v>
      </c>
      <c r="W1551" s="70" t="n">
        <f aca="false">MAX(W1550,V1551)</f>
        <v>3.55530000000001</v>
      </c>
      <c r="X1551" s="70" t="n">
        <f aca="false">W1551-V1551</f>
        <v>0.0399000000000003</v>
      </c>
      <c r="Y1551" s="70" t="n">
        <f aca="false">Y1550+M1551</f>
        <v>3.11302260096352</v>
      </c>
      <c r="Z1551" s="70" t="n">
        <f aca="false">MAX(Z1550,Y1551)</f>
        <v>3.17979402305453</v>
      </c>
      <c r="AA1551" s="70" t="n">
        <f aca="false">Z1551-Y1551</f>
        <v>0.0667714220910129</v>
      </c>
      <c r="AB1551" s="72" t="n">
        <f aca="false">AB1550*(1+F1551)</f>
        <v>27.0336240635867</v>
      </c>
      <c r="AC1551" s="73" t="n">
        <f aca="false">MAX(AC1550,AB1551)</f>
        <v>28.2690358505315</v>
      </c>
      <c r="AD1551" s="70" t="n">
        <f aca="false">1-AB1551/AC1551</f>
        <v>0.0437019427714799</v>
      </c>
      <c r="AE1551" s="73" t="n">
        <f aca="false">AE1550*(1+M1551)</f>
        <v>18.0918183268878</v>
      </c>
      <c r="AF1551" s="73" t="n">
        <f aca="false">MAX(AF1550,AE1551)</f>
        <v>19.4341750199725</v>
      </c>
      <c r="AG1551" s="70" t="n">
        <f aca="false">1-AE1551/AF1551</f>
        <v>0.069071966867912</v>
      </c>
      <c r="AH1551" s="74" t="n">
        <f aca="false">IF(R1551&gt;0,AH1550+1,0)</f>
        <v>104</v>
      </c>
      <c r="AI1551" s="74" t="n">
        <f aca="false">IF(U1551&gt;0,AI1550+1,0)</f>
        <v>104</v>
      </c>
      <c r="AJ1551" s="74" t="n">
        <f aca="false">IF(G1551&gt;0,AJ1550+1,0)</f>
        <v>0</v>
      </c>
      <c r="AK1551" s="74" t="n">
        <f aca="false">IF(G1551&lt;=0,AK1550+1,0)</f>
        <v>3</v>
      </c>
      <c r="AL1551" s="74" t="n">
        <f aca="false">IF(K1551&gt;0,AL1550+1,0)</f>
        <v>0</v>
      </c>
      <c r="AM1551" s="74" t="n">
        <f aca="false">IF(K1551&lt;=0,AM1550+1,0)</f>
        <v>3</v>
      </c>
    </row>
    <row r="1552" customFormat="false" ht="15" hidden="false" customHeight="false" outlineLevel="0" collapsed="false">
      <c r="A1552" s="61" t="n">
        <v>1551</v>
      </c>
      <c r="B1552" s="62" t="n">
        <v>44503.5104166667</v>
      </c>
      <c r="C1552" s="63" t="n">
        <f aca="false">YEAR(B1552)</f>
        <v>2021</v>
      </c>
      <c r="D1552" s="32" t="s">
        <v>276</v>
      </c>
      <c r="E1552" s="64" t="n">
        <v>17897.3</v>
      </c>
      <c r="F1552" s="65" t="n">
        <v>-0.0039</v>
      </c>
      <c r="G1552" s="66" t="n">
        <v>-69.79947</v>
      </c>
      <c r="H1552" s="67" t="n">
        <f aca="false">E1552+IF(D1552="Long",1,-1)*G1552</f>
        <v>17967.09947</v>
      </c>
      <c r="I1552" s="68" t="n">
        <f aca="false">Assumptions!$B$58</f>
        <v>5.35750011455817</v>
      </c>
      <c r="J1552" s="68" t="n">
        <f aca="false">INDEX(Yearly!$L$5:$L$22,MATCH(C1552,Yearly!$A$5:$A$22,0))</f>
        <v>0.502265635739828</v>
      </c>
      <c r="K1552" s="68" t="n">
        <f aca="false">G1552-I1552-J1552</f>
        <v>-75.659235750298</v>
      </c>
      <c r="L1552" s="69" t="n">
        <f aca="false">(I1552+J1552)/Assumptions!$B$8</f>
        <v>0.000258379058567438</v>
      </c>
      <c r="M1552" s="70" t="n">
        <f aca="false">F1552-L1552</f>
        <v>-0.00415837905856744</v>
      </c>
      <c r="N1552" s="71" t="n">
        <f aca="false">G1552*Assumptions!$B$7</f>
        <v>-548972.83155</v>
      </c>
      <c r="O1552" s="71" t="n">
        <f aca="false">K1552*Assumptions!$B$7</f>
        <v>-595059.889176094</v>
      </c>
      <c r="P1552" s="68" t="n">
        <f aca="false">P1551+G1552</f>
        <v>26540.96713</v>
      </c>
      <c r="Q1552" s="68" t="n">
        <f aca="false">MAX(Q1551,P1552)</f>
        <v>27106.886855</v>
      </c>
      <c r="R1552" s="68" t="n">
        <f aca="false">Q1552-P1552</f>
        <v>565.919724999985</v>
      </c>
      <c r="S1552" s="68" t="n">
        <f aca="false">S1551+K1552</f>
        <v>17409.6104503713</v>
      </c>
      <c r="T1552" s="68" t="n">
        <f aca="false">MAX(T1551,S1552)</f>
        <v>18590.8055791526</v>
      </c>
      <c r="U1552" s="68" t="n">
        <f aca="false">T1552-S1552</f>
        <v>1181.19512878129</v>
      </c>
      <c r="V1552" s="70" t="n">
        <f aca="false">V1551+F1552</f>
        <v>3.51150000000001</v>
      </c>
      <c r="W1552" s="70" t="n">
        <f aca="false">MAX(W1551,V1552)</f>
        <v>3.55530000000001</v>
      </c>
      <c r="X1552" s="70" t="n">
        <f aca="false">W1552-V1552</f>
        <v>0.0438000000000001</v>
      </c>
      <c r="Y1552" s="70" t="n">
        <f aca="false">Y1551+M1552</f>
        <v>3.10886422190495</v>
      </c>
      <c r="Z1552" s="70" t="n">
        <f aca="false">MAX(Z1551,Y1552)</f>
        <v>3.17979402305453</v>
      </c>
      <c r="AA1552" s="70" t="n">
        <f aca="false">Z1552-Y1552</f>
        <v>0.0709298011495805</v>
      </c>
      <c r="AB1552" s="72" t="n">
        <f aca="false">AB1551*(1+F1552)</f>
        <v>26.9281929297387</v>
      </c>
      <c r="AC1552" s="73" t="n">
        <f aca="false">MAX(AC1551,AB1552)</f>
        <v>28.2690358505315</v>
      </c>
      <c r="AD1552" s="70" t="n">
        <f aca="false">1-AB1552/AC1552</f>
        <v>0.0474315051946711</v>
      </c>
      <c r="AE1552" s="73" t="n">
        <f aca="false">AE1551*(1+M1552)</f>
        <v>18.0165856884258</v>
      </c>
      <c r="AF1552" s="73" t="n">
        <f aca="false">MAX(AF1551,AE1552)</f>
        <v>19.4341750199725</v>
      </c>
      <c r="AG1552" s="70" t="n">
        <f aca="false">1-AE1552/AF1552</f>
        <v>0.0729431185059218</v>
      </c>
      <c r="AH1552" s="74" t="n">
        <f aca="false">IF(R1552&gt;0,AH1551+1,0)</f>
        <v>105</v>
      </c>
      <c r="AI1552" s="74" t="n">
        <f aca="false">IF(U1552&gt;0,AI1551+1,0)</f>
        <v>105</v>
      </c>
      <c r="AJ1552" s="74" t="n">
        <f aca="false">IF(G1552&gt;0,AJ1551+1,0)</f>
        <v>0</v>
      </c>
      <c r="AK1552" s="74" t="n">
        <f aca="false">IF(G1552&lt;=0,AK1551+1,0)</f>
        <v>4</v>
      </c>
      <c r="AL1552" s="74" t="n">
        <f aca="false">IF(K1552&gt;0,AL1551+1,0)</f>
        <v>0</v>
      </c>
      <c r="AM1552" s="74" t="n">
        <f aca="false">IF(K1552&lt;=0,AM1551+1,0)</f>
        <v>4</v>
      </c>
    </row>
    <row r="1553" customFormat="false" ht="15" hidden="false" customHeight="false" outlineLevel="0" collapsed="false">
      <c r="A1553" s="61" t="n">
        <v>1552</v>
      </c>
      <c r="B1553" s="62" t="n">
        <v>44508.5104166667</v>
      </c>
      <c r="C1553" s="63" t="n">
        <f aca="false">YEAR(B1553)</f>
        <v>2021</v>
      </c>
      <c r="D1553" s="32" t="s">
        <v>277</v>
      </c>
      <c r="E1553" s="64" t="n">
        <v>17966.8</v>
      </c>
      <c r="F1553" s="65" t="n">
        <v>-0.0019</v>
      </c>
      <c r="G1553" s="66" t="n">
        <v>-34.13692</v>
      </c>
      <c r="H1553" s="67" t="n">
        <f aca="false">E1553+IF(D1553="Long",1,-1)*G1553</f>
        <v>17932.66308</v>
      </c>
      <c r="I1553" s="68" t="n">
        <f aca="false">Assumptions!$B$58</f>
        <v>5.35750011455817</v>
      </c>
      <c r="J1553" s="68" t="n">
        <f aca="false">INDEX(Yearly!$L$5:$L$22,MATCH(C1553,Yearly!$A$5:$A$22,0))</f>
        <v>0.502265635739828</v>
      </c>
      <c r="K1553" s="68" t="n">
        <f aca="false">G1553-I1553-J1553</f>
        <v>-39.996685750298</v>
      </c>
      <c r="L1553" s="69" t="n">
        <f aca="false">(I1553+J1553)/Assumptions!$B$8</f>
        <v>0.000258379058567438</v>
      </c>
      <c r="M1553" s="70" t="n">
        <f aca="false">F1553-L1553</f>
        <v>-0.00215837905856744</v>
      </c>
      <c r="N1553" s="71" t="n">
        <f aca="false">G1553*Assumptions!$B$7</f>
        <v>-268486.8758</v>
      </c>
      <c r="O1553" s="71" t="n">
        <f aca="false">K1553*Assumptions!$B$7</f>
        <v>-314573.933426094</v>
      </c>
      <c r="P1553" s="68" t="n">
        <f aca="false">P1552+G1553</f>
        <v>26506.83021</v>
      </c>
      <c r="Q1553" s="68" t="n">
        <f aca="false">MAX(Q1552,P1553)</f>
        <v>27106.886855</v>
      </c>
      <c r="R1553" s="68" t="n">
        <f aca="false">Q1553-P1553</f>
        <v>600.056644999986</v>
      </c>
      <c r="S1553" s="68" t="n">
        <f aca="false">S1552+K1553</f>
        <v>17369.613764621</v>
      </c>
      <c r="T1553" s="68" t="n">
        <f aca="false">MAX(T1552,S1553)</f>
        <v>18590.8055791526</v>
      </c>
      <c r="U1553" s="68" t="n">
        <f aca="false">T1553-S1553</f>
        <v>1221.19181453159</v>
      </c>
      <c r="V1553" s="70" t="n">
        <f aca="false">V1552+F1553</f>
        <v>3.50960000000001</v>
      </c>
      <c r="W1553" s="70" t="n">
        <f aca="false">MAX(W1552,V1553)</f>
        <v>3.55530000000001</v>
      </c>
      <c r="X1553" s="70" t="n">
        <f aca="false">W1553-V1553</f>
        <v>0.0457000000000001</v>
      </c>
      <c r="Y1553" s="70" t="n">
        <f aca="false">Y1552+M1553</f>
        <v>3.10670584284639</v>
      </c>
      <c r="Z1553" s="70" t="n">
        <f aca="false">MAX(Z1552,Y1553)</f>
        <v>3.17979402305453</v>
      </c>
      <c r="AA1553" s="70" t="n">
        <f aca="false">Z1553-Y1553</f>
        <v>0.0730881802081478</v>
      </c>
      <c r="AB1553" s="72" t="n">
        <f aca="false">AB1552*(1+F1553)</f>
        <v>26.8770293631722</v>
      </c>
      <c r="AC1553" s="73" t="n">
        <f aca="false">MAX(AC1552,AB1553)</f>
        <v>28.2690358505315</v>
      </c>
      <c r="AD1553" s="70" t="n">
        <f aca="false">1-AB1553/AC1553</f>
        <v>0.0492413853348013</v>
      </c>
      <c r="AE1553" s="73" t="n">
        <f aca="false">AE1552*(1+M1553)</f>
        <v>17.977699067169</v>
      </c>
      <c r="AF1553" s="73" t="n">
        <f aca="false">MAX(AF1552,AE1553)</f>
        <v>19.4341750199725</v>
      </c>
      <c r="AG1553" s="70" t="n">
        <f aca="false">1-AE1553/AF1553</f>
        <v>0.0749440586650394</v>
      </c>
      <c r="AH1553" s="74" t="n">
        <f aca="false">IF(R1553&gt;0,AH1552+1,0)</f>
        <v>106</v>
      </c>
      <c r="AI1553" s="74" t="n">
        <f aca="false">IF(U1553&gt;0,AI1552+1,0)</f>
        <v>106</v>
      </c>
      <c r="AJ1553" s="74" t="n">
        <f aca="false">IF(G1553&gt;0,AJ1552+1,0)</f>
        <v>0</v>
      </c>
      <c r="AK1553" s="74" t="n">
        <f aca="false">IF(G1553&lt;=0,AK1552+1,0)</f>
        <v>5</v>
      </c>
      <c r="AL1553" s="74" t="n">
        <f aca="false">IF(K1553&gt;0,AL1552+1,0)</f>
        <v>0</v>
      </c>
      <c r="AM1553" s="74" t="n">
        <f aca="false">IF(K1553&lt;=0,AM1552+1,0)</f>
        <v>5</v>
      </c>
    </row>
    <row r="1554" customFormat="false" ht="15" hidden="false" customHeight="false" outlineLevel="0" collapsed="false">
      <c r="A1554" s="61" t="n">
        <v>1553</v>
      </c>
      <c r="B1554" s="62" t="n">
        <v>44510.40625</v>
      </c>
      <c r="C1554" s="63" t="n">
        <f aca="false">YEAR(B1554)</f>
        <v>2021</v>
      </c>
      <c r="D1554" s="32" t="s">
        <v>276</v>
      </c>
      <c r="E1554" s="64" t="n">
        <v>17932</v>
      </c>
      <c r="F1554" s="65" t="n">
        <v>-0.0029</v>
      </c>
      <c r="G1554" s="66" t="n">
        <v>-52.0028</v>
      </c>
      <c r="H1554" s="67" t="n">
        <f aca="false">E1554+IF(D1554="Long",1,-1)*G1554</f>
        <v>17984.0028</v>
      </c>
      <c r="I1554" s="68" t="n">
        <f aca="false">Assumptions!$B$58</f>
        <v>5.35750011455817</v>
      </c>
      <c r="J1554" s="68" t="n">
        <f aca="false">INDEX(Yearly!$L$5:$L$22,MATCH(C1554,Yearly!$A$5:$A$22,0))</f>
        <v>0.502265635739828</v>
      </c>
      <c r="K1554" s="68" t="n">
        <f aca="false">G1554-I1554-J1554</f>
        <v>-57.862565750298</v>
      </c>
      <c r="L1554" s="69" t="n">
        <f aca="false">(I1554+J1554)/Assumptions!$B$8</f>
        <v>0.000258379058567438</v>
      </c>
      <c r="M1554" s="70" t="n">
        <f aca="false">F1554-L1554</f>
        <v>-0.00315837905856744</v>
      </c>
      <c r="N1554" s="71" t="n">
        <f aca="false">G1554*Assumptions!$B$7</f>
        <v>-409002.022</v>
      </c>
      <c r="O1554" s="71" t="n">
        <f aca="false">K1554*Assumptions!$B$7</f>
        <v>-455089.079626094</v>
      </c>
      <c r="P1554" s="68" t="n">
        <f aca="false">P1553+G1554</f>
        <v>26454.82741</v>
      </c>
      <c r="Q1554" s="68" t="n">
        <f aca="false">MAX(Q1553,P1554)</f>
        <v>27106.886855</v>
      </c>
      <c r="R1554" s="68" t="n">
        <f aca="false">Q1554-P1554</f>
        <v>652.059444999984</v>
      </c>
      <c r="S1554" s="68" t="n">
        <f aca="false">S1553+K1554</f>
        <v>17311.7511988707</v>
      </c>
      <c r="T1554" s="68" t="n">
        <f aca="false">MAX(T1553,S1554)</f>
        <v>18590.8055791526</v>
      </c>
      <c r="U1554" s="68" t="n">
        <f aca="false">T1554-S1554</f>
        <v>1279.05438028188</v>
      </c>
      <c r="V1554" s="70" t="n">
        <f aca="false">V1553+F1554</f>
        <v>3.50670000000001</v>
      </c>
      <c r="W1554" s="70" t="n">
        <f aca="false">MAX(W1553,V1554)</f>
        <v>3.55530000000001</v>
      </c>
      <c r="X1554" s="70" t="n">
        <f aca="false">W1554-V1554</f>
        <v>0.0486</v>
      </c>
      <c r="Y1554" s="70" t="n">
        <f aca="false">Y1553+M1554</f>
        <v>3.10354746378782</v>
      </c>
      <c r="Z1554" s="70" t="n">
        <f aca="false">MAX(Z1553,Y1554)</f>
        <v>3.17979402305453</v>
      </c>
      <c r="AA1554" s="70" t="n">
        <f aca="false">Z1554-Y1554</f>
        <v>0.0762465592667154</v>
      </c>
      <c r="AB1554" s="72" t="n">
        <f aca="false">AB1553*(1+F1554)</f>
        <v>26.799085978019</v>
      </c>
      <c r="AC1554" s="73" t="n">
        <f aca="false">MAX(AC1553,AB1554)</f>
        <v>28.2690358505315</v>
      </c>
      <c r="AD1554" s="70" t="n">
        <f aca="false">1-AB1554/AC1554</f>
        <v>0.0519985853173305</v>
      </c>
      <c r="AE1554" s="73" t="n">
        <f aca="false">AE1553*(1+M1554)</f>
        <v>17.9209186789141</v>
      </c>
      <c r="AF1554" s="73" t="n">
        <f aca="false">MAX(AF1553,AE1554)</f>
        <v>19.4341750199725</v>
      </c>
      <c r="AG1554" s="70" t="n">
        <f aca="false">1-AE1554/AF1554</f>
        <v>0.0778657359781552</v>
      </c>
      <c r="AH1554" s="74" t="n">
        <f aca="false">IF(R1554&gt;0,AH1553+1,0)</f>
        <v>107</v>
      </c>
      <c r="AI1554" s="74" t="n">
        <f aca="false">IF(U1554&gt;0,AI1553+1,0)</f>
        <v>107</v>
      </c>
      <c r="AJ1554" s="74" t="n">
        <f aca="false">IF(G1554&gt;0,AJ1553+1,0)</f>
        <v>0</v>
      </c>
      <c r="AK1554" s="74" t="n">
        <f aca="false">IF(G1554&lt;=0,AK1553+1,0)</f>
        <v>6</v>
      </c>
      <c r="AL1554" s="74" t="n">
        <f aca="false">IF(K1554&gt;0,AL1553+1,0)</f>
        <v>0</v>
      </c>
      <c r="AM1554" s="74" t="n">
        <f aca="false">IF(K1554&lt;=0,AM1553+1,0)</f>
        <v>6</v>
      </c>
    </row>
    <row r="1555" customFormat="false" ht="15" hidden="false" customHeight="false" outlineLevel="0" collapsed="false">
      <c r="A1555" s="61" t="n">
        <v>1554</v>
      </c>
      <c r="B1555" s="62" t="n">
        <v>44510.5520833333</v>
      </c>
      <c r="C1555" s="63" t="n">
        <f aca="false">YEAR(B1555)</f>
        <v>2021</v>
      </c>
      <c r="D1555" s="32" t="s">
        <v>277</v>
      </c>
      <c r="E1555" s="64" t="n">
        <v>17984.35</v>
      </c>
      <c r="F1555" s="65" t="n">
        <v>-0.0032</v>
      </c>
      <c r="G1555" s="66" t="n">
        <v>-57.54992</v>
      </c>
      <c r="H1555" s="67" t="n">
        <f aca="false">E1555+IF(D1555="Long",1,-1)*G1555</f>
        <v>17926.80008</v>
      </c>
      <c r="I1555" s="68" t="n">
        <f aca="false">Assumptions!$B$58</f>
        <v>5.35750011455817</v>
      </c>
      <c r="J1555" s="68" t="n">
        <f aca="false">INDEX(Yearly!$L$5:$L$22,MATCH(C1555,Yearly!$A$5:$A$22,0))</f>
        <v>0.502265635739828</v>
      </c>
      <c r="K1555" s="68" t="n">
        <f aca="false">G1555-I1555-J1555</f>
        <v>-63.409685750298</v>
      </c>
      <c r="L1555" s="69" t="n">
        <f aca="false">(I1555+J1555)/Assumptions!$B$8</f>
        <v>0.000258379058567438</v>
      </c>
      <c r="M1555" s="70" t="n">
        <f aca="false">F1555-L1555</f>
        <v>-0.00345837905856744</v>
      </c>
      <c r="N1555" s="71" t="n">
        <f aca="false">G1555*Assumptions!$B$7</f>
        <v>-452630.1208</v>
      </c>
      <c r="O1555" s="71" t="n">
        <f aca="false">K1555*Assumptions!$B$7</f>
        <v>-498717.178426094</v>
      </c>
      <c r="P1555" s="68" t="n">
        <f aca="false">P1554+G1555</f>
        <v>26397.27749</v>
      </c>
      <c r="Q1555" s="68" t="n">
        <f aca="false">MAX(Q1554,P1555)</f>
        <v>27106.886855</v>
      </c>
      <c r="R1555" s="68" t="n">
        <f aca="false">Q1555-P1555</f>
        <v>709.609364999986</v>
      </c>
      <c r="S1555" s="68" t="n">
        <f aca="false">S1554+K1555</f>
        <v>17248.3415131204</v>
      </c>
      <c r="T1555" s="68" t="n">
        <f aca="false">MAX(T1554,S1555)</f>
        <v>18590.8055791526</v>
      </c>
      <c r="U1555" s="68" t="n">
        <f aca="false">T1555-S1555</f>
        <v>1342.46406603218</v>
      </c>
      <c r="V1555" s="70" t="n">
        <f aca="false">V1554+F1555</f>
        <v>3.50350000000001</v>
      </c>
      <c r="W1555" s="70" t="n">
        <f aca="false">MAX(W1554,V1555)</f>
        <v>3.55530000000001</v>
      </c>
      <c r="X1555" s="70" t="n">
        <f aca="false">W1555-V1555</f>
        <v>0.0518000000000001</v>
      </c>
      <c r="Y1555" s="70" t="n">
        <f aca="false">Y1554+M1555</f>
        <v>3.10008908472925</v>
      </c>
      <c r="Z1555" s="70" t="n">
        <f aca="false">MAX(Z1554,Y1555)</f>
        <v>3.17979402305453</v>
      </c>
      <c r="AA1555" s="70" t="n">
        <f aca="false">Z1555-Y1555</f>
        <v>0.0797049383252828</v>
      </c>
      <c r="AB1555" s="72" t="n">
        <f aca="false">AB1554*(1+F1555)</f>
        <v>26.7133289028893</v>
      </c>
      <c r="AC1555" s="73" t="n">
        <f aca="false">MAX(AC1554,AB1555)</f>
        <v>28.2690358505315</v>
      </c>
      <c r="AD1555" s="70" t="n">
        <f aca="false">1-AB1555/AC1555</f>
        <v>0.055032189844315</v>
      </c>
      <c r="AE1555" s="73" t="n">
        <f aca="false">AE1554*(1+M1555)</f>
        <v>17.8589413490446</v>
      </c>
      <c r="AF1555" s="73" t="n">
        <f aca="false">MAX(AF1554,AE1555)</f>
        <v>19.4341750199725</v>
      </c>
      <c r="AG1555" s="70" t="n">
        <f aca="false">1-AE1555/AF1555</f>
        <v>0.0810548258060357</v>
      </c>
      <c r="AH1555" s="74" t="n">
        <f aca="false">IF(R1555&gt;0,AH1554+1,0)</f>
        <v>108</v>
      </c>
      <c r="AI1555" s="74" t="n">
        <f aca="false">IF(U1555&gt;0,AI1554+1,0)</f>
        <v>108</v>
      </c>
      <c r="AJ1555" s="74" t="n">
        <f aca="false">IF(G1555&gt;0,AJ1554+1,0)</f>
        <v>0</v>
      </c>
      <c r="AK1555" s="74" t="n">
        <f aca="false">IF(G1555&lt;=0,AK1554+1,0)</f>
        <v>7</v>
      </c>
      <c r="AL1555" s="74" t="n">
        <f aca="false">IF(K1555&gt;0,AL1554+1,0)</f>
        <v>0</v>
      </c>
      <c r="AM1555" s="74" t="n">
        <f aca="false">IF(K1555&lt;=0,AM1554+1,0)</f>
        <v>7</v>
      </c>
    </row>
    <row r="1556" customFormat="false" ht="15" hidden="false" customHeight="false" outlineLevel="0" collapsed="false">
      <c r="A1556" s="61" t="n">
        <v>1555</v>
      </c>
      <c r="B1556" s="62" t="n">
        <v>44511.40625</v>
      </c>
      <c r="C1556" s="63" t="n">
        <f aca="false">YEAR(B1556)</f>
        <v>2021</v>
      </c>
      <c r="D1556" s="32" t="s">
        <v>276</v>
      </c>
      <c r="E1556" s="64" t="n">
        <v>17926.5</v>
      </c>
      <c r="F1556" s="65" t="n">
        <v>-0.0014</v>
      </c>
      <c r="G1556" s="66" t="n">
        <v>-25.0971</v>
      </c>
      <c r="H1556" s="67" t="n">
        <f aca="false">E1556+IF(D1556="Long",1,-1)*G1556</f>
        <v>17951.5971</v>
      </c>
      <c r="I1556" s="68" t="n">
        <f aca="false">Assumptions!$B$58</f>
        <v>5.35750011455817</v>
      </c>
      <c r="J1556" s="68" t="n">
        <f aca="false">INDEX(Yearly!$L$5:$L$22,MATCH(C1556,Yearly!$A$5:$A$22,0))</f>
        <v>0.502265635739828</v>
      </c>
      <c r="K1556" s="68" t="n">
        <f aca="false">G1556-I1556-J1556</f>
        <v>-30.956865750298</v>
      </c>
      <c r="L1556" s="69" t="n">
        <f aca="false">(I1556+J1556)/Assumptions!$B$8</f>
        <v>0.000258379058567438</v>
      </c>
      <c r="M1556" s="70" t="n">
        <f aca="false">F1556-L1556</f>
        <v>-0.00165837905856744</v>
      </c>
      <c r="N1556" s="71" t="n">
        <f aca="false">G1556*Assumptions!$B$7</f>
        <v>-197388.6915</v>
      </c>
      <c r="O1556" s="71" t="n">
        <f aca="false">K1556*Assumptions!$B$7</f>
        <v>-243475.749126094</v>
      </c>
      <c r="P1556" s="68" t="n">
        <f aca="false">P1555+G1556</f>
        <v>26372.18039</v>
      </c>
      <c r="Q1556" s="68" t="n">
        <f aca="false">MAX(Q1555,P1556)</f>
        <v>27106.886855</v>
      </c>
      <c r="R1556" s="68" t="n">
        <f aca="false">Q1556-P1556</f>
        <v>734.706464999985</v>
      </c>
      <c r="S1556" s="68" t="n">
        <f aca="false">S1555+K1556</f>
        <v>17217.3846473701</v>
      </c>
      <c r="T1556" s="68" t="n">
        <f aca="false">MAX(T1555,S1556)</f>
        <v>18590.8055791526</v>
      </c>
      <c r="U1556" s="68" t="n">
        <f aca="false">T1556-S1556</f>
        <v>1373.42093178248</v>
      </c>
      <c r="V1556" s="70" t="n">
        <f aca="false">V1555+F1556</f>
        <v>3.50210000000001</v>
      </c>
      <c r="W1556" s="70" t="n">
        <f aca="false">MAX(W1555,V1556)</f>
        <v>3.55530000000001</v>
      </c>
      <c r="X1556" s="70" t="n">
        <f aca="false">W1556-V1556</f>
        <v>0.0531999999999999</v>
      </c>
      <c r="Y1556" s="70" t="n">
        <f aca="false">Y1555+M1556</f>
        <v>3.09843070567068</v>
      </c>
      <c r="Z1556" s="70" t="n">
        <f aca="false">MAX(Z1555,Y1556)</f>
        <v>3.17979402305453</v>
      </c>
      <c r="AA1556" s="70" t="n">
        <f aca="false">Z1556-Y1556</f>
        <v>0.0813633173838504</v>
      </c>
      <c r="AB1556" s="72" t="n">
        <f aca="false">AB1555*(1+F1556)</f>
        <v>26.6759302424253</v>
      </c>
      <c r="AC1556" s="73" t="n">
        <f aca="false">MAX(AC1555,AB1556)</f>
        <v>28.2690358505315</v>
      </c>
      <c r="AD1556" s="70" t="n">
        <f aca="false">1-AB1556/AC1556</f>
        <v>0.0563551447785329</v>
      </c>
      <c r="AE1556" s="73" t="n">
        <f aca="false">AE1555*(1+M1556)</f>
        <v>17.8293244547032</v>
      </c>
      <c r="AF1556" s="73" t="n">
        <f aca="false">MAX(AF1555,AE1556)</f>
        <v>19.4341750199725</v>
      </c>
      <c r="AG1556" s="70" t="n">
        <f aca="false">1-AE1556/AF1556</f>
        <v>0.0825787852388907</v>
      </c>
      <c r="AH1556" s="74" t="n">
        <f aca="false">IF(R1556&gt;0,AH1555+1,0)</f>
        <v>109</v>
      </c>
      <c r="AI1556" s="74" t="n">
        <f aca="false">IF(U1556&gt;0,AI1555+1,0)</f>
        <v>109</v>
      </c>
      <c r="AJ1556" s="74" t="n">
        <f aca="false">IF(G1556&gt;0,AJ1555+1,0)</f>
        <v>0</v>
      </c>
      <c r="AK1556" s="74" t="n">
        <f aca="false">IF(G1556&lt;=0,AK1555+1,0)</f>
        <v>8</v>
      </c>
      <c r="AL1556" s="74" t="n">
        <f aca="false">IF(K1556&gt;0,AL1555+1,0)</f>
        <v>0</v>
      </c>
      <c r="AM1556" s="74" t="n">
        <f aca="false">IF(K1556&lt;=0,AM1555+1,0)</f>
        <v>8</v>
      </c>
    </row>
    <row r="1557" customFormat="false" ht="15" hidden="false" customHeight="false" outlineLevel="0" collapsed="false">
      <c r="A1557" s="61" t="n">
        <v>1556</v>
      </c>
      <c r="B1557" s="62" t="n">
        <v>44512.40625</v>
      </c>
      <c r="C1557" s="63" t="n">
        <f aca="false">YEAR(B1557)</f>
        <v>2021</v>
      </c>
      <c r="D1557" s="32" t="s">
        <v>277</v>
      </c>
      <c r="E1557" s="64" t="n">
        <v>17952.35</v>
      </c>
      <c r="F1557" s="65" t="n">
        <v>0.0038</v>
      </c>
      <c r="G1557" s="66" t="n">
        <v>68.21893</v>
      </c>
      <c r="H1557" s="67" t="n">
        <f aca="false">E1557+IF(D1557="Long",1,-1)*G1557</f>
        <v>18020.56893</v>
      </c>
      <c r="I1557" s="68" t="n">
        <f aca="false">Assumptions!$B$58</f>
        <v>5.35750011455817</v>
      </c>
      <c r="J1557" s="68" t="n">
        <f aca="false">INDEX(Yearly!$L$5:$L$22,MATCH(C1557,Yearly!$A$5:$A$22,0))</f>
        <v>0.502265635739828</v>
      </c>
      <c r="K1557" s="68" t="n">
        <f aca="false">G1557-I1557-J1557</f>
        <v>62.359164249702</v>
      </c>
      <c r="L1557" s="69" t="n">
        <f aca="false">(I1557+J1557)/Assumptions!$B$8</f>
        <v>0.000258379058567438</v>
      </c>
      <c r="M1557" s="70" t="n">
        <f aca="false">F1557-L1557</f>
        <v>0.00354162094143256</v>
      </c>
      <c r="N1557" s="71" t="n">
        <f aca="false">G1557*Assumptions!$B$7</f>
        <v>536541.88445</v>
      </c>
      <c r="O1557" s="71" t="n">
        <f aca="false">K1557*Assumptions!$B$7</f>
        <v>490454.826823906</v>
      </c>
      <c r="P1557" s="68" t="n">
        <f aca="false">P1556+G1557</f>
        <v>26440.39932</v>
      </c>
      <c r="Q1557" s="68" t="n">
        <f aca="false">MAX(Q1556,P1557)</f>
        <v>27106.886855</v>
      </c>
      <c r="R1557" s="68" t="n">
        <f aca="false">Q1557-P1557</f>
        <v>666.487534999986</v>
      </c>
      <c r="S1557" s="68" t="n">
        <f aca="false">S1556+K1557</f>
        <v>17279.7438116198</v>
      </c>
      <c r="T1557" s="68" t="n">
        <f aca="false">MAX(T1556,S1557)</f>
        <v>18590.8055791526</v>
      </c>
      <c r="U1557" s="68" t="n">
        <f aca="false">T1557-S1557</f>
        <v>1311.06176753278</v>
      </c>
      <c r="V1557" s="70" t="n">
        <f aca="false">V1556+F1557</f>
        <v>3.50590000000001</v>
      </c>
      <c r="W1557" s="70" t="n">
        <f aca="false">MAX(W1556,V1557)</f>
        <v>3.55530000000001</v>
      </c>
      <c r="X1557" s="70" t="n">
        <f aca="false">W1557-V1557</f>
        <v>0.0493999999999999</v>
      </c>
      <c r="Y1557" s="70" t="n">
        <f aca="false">Y1556+M1557</f>
        <v>3.10197232661212</v>
      </c>
      <c r="Z1557" s="70" t="n">
        <f aca="false">MAX(Z1556,Y1557)</f>
        <v>3.17979402305453</v>
      </c>
      <c r="AA1557" s="70" t="n">
        <f aca="false">Z1557-Y1557</f>
        <v>0.0778216964424177</v>
      </c>
      <c r="AB1557" s="72" t="n">
        <f aca="false">AB1556*(1+F1557)</f>
        <v>26.7772987773465</v>
      </c>
      <c r="AC1557" s="73" t="n">
        <f aca="false">MAX(AC1556,AB1557)</f>
        <v>28.2690358505315</v>
      </c>
      <c r="AD1557" s="70" t="n">
        <f aca="false">1-AB1557/AC1557</f>
        <v>0.0527692943286912</v>
      </c>
      <c r="AE1557" s="73" t="n">
        <f aca="false">AE1556*(1+M1557)</f>
        <v>17.8924691635636</v>
      </c>
      <c r="AF1557" s="73" t="n">
        <f aca="false">MAX(AF1556,AE1557)</f>
        <v>19.4341750199725</v>
      </c>
      <c r="AG1557" s="70" t="n">
        <f aca="false">1-AE1557/AF1557</f>
        <v>0.0793296270525783</v>
      </c>
      <c r="AH1557" s="74" t="n">
        <f aca="false">IF(R1557&gt;0,AH1556+1,0)</f>
        <v>110</v>
      </c>
      <c r="AI1557" s="74" t="n">
        <f aca="false">IF(U1557&gt;0,AI1556+1,0)</f>
        <v>110</v>
      </c>
      <c r="AJ1557" s="74" t="n">
        <f aca="false">IF(G1557&gt;0,AJ1556+1,0)</f>
        <v>1</v>
      </c>
      <c r="AK1557" s="74" t="n">
        <f aca="false">IF(G1557&lt;=0,AK1556+1,0)</f>
        <v>0</v>
      </c>
      <c r="AL1557" s="74" t="n">
        <f aca="false">IF(K1557&gt;0,AL1556+1,0)</f>
        <v>1</v>
      </c>
      <c r="AM1557" s="74" t="n">
        <f aca="false">IF(K1557&lt;=0,AM1556+1,0)</f>
        <v>0</v>
      </c>
    </row>
    <row r="1558" customFormat="false" ht="15" hidden="false" customHeight="false" outlineLevel="0" collapsed="false">
      <c r="A1558" s="61" t="n">
        <v>1557</v>
      </c>
      <c r="B1558" s="62" t="n">
        <v>44516.6145833333</v>
      </c>
      <c r="C1558" s="63" t="n">
        <f aca="false">YEAR(B1558)</f>
        <v>2021</v>
      </c>
      <c r="D1558" s="32" t="s">
        <v>276</v>
      </c>
      <c r="E1558" s="64" t="n">
        <v>18021.1</v>
      </c>
      <c r="F1558" s="65" t="n">
        <v>0.042</v>
      </c>
      <c r="G1558" s="66" t="n">
        <v>756.8862</v>
      </c>
      <c r="H1558" s="67" t="n">
        <f aca="false">E1558+IF(D1558="Long",1,-1)*G1558</f>
        <v>17264.2138</v>
      </c>
      <c r="I1558" s="68" t="n">
        <f aca="false">Assumptions!$B$58</f>
        <v>5.35750011455817</v>
      </c>
      <c r="J1558" s="68" t="n">
        <f aca="false">INDEX(Yearly!$L$5:$L$22,MATCH(C1558,Yearly!$A$5:$A$22,0))</f>
        <v>0.502265635739828</v>
      </c>
      <c r="K1558" s="68" t="n">
        <f aca="false">G1558-I1558-J1558</f>
        <v>751.026434249702</v>
      </c>
      <c r="L1558" s="69" t="n">
        <f aca="false">(I1558+J1558)/Assumptions!$B$8</f>
        <v>0.000258379058567438</v>
      </c>
      <c r="M1558" s="70" t="n">
        <f aca="false">F1558-L1558</f>
        <v>0.0417416209414326</v>
      </c>
      <c r="N1558" s="71" t="n">
        <f aca="false">G1558*Assumptions!$B$7</f>
        <v>5952909.963</v>
      </c>
      <c r="O1558" s="71" t="n">
        <f aca="false">K1558*Assumptions!$B$7</f>
        <v>5906822.90537391</v>
      </c>
      <c r="P1558" s="68" t="n">
        <f aca="false">P1557+G1558</f>
        <v>27197.28552</v>
      </c>
      <c r="Q1558" s="68" t="n">
        <f aca="false">MAX(Q1557,P1558)</f>
        <v>27197.28552</v>
      </c>
      <c r="R1558" s="68" t="n">
        <f aca="false">Q1558-P1558</f>
        <v>0</v>
      </c>
      <c r="S1558" s="68" t="n">
        <f aca="false">S1557+K1558</f>
        <v>18030.7702458696</v>
      </c>
      <c r="T1558" s="68" t="n">
        <f aca="false">MAX(T1557,S1558)</f>
        <v>18590.8055791526</v>
      </c>
      <c r="U1558" s="68" t="n">
        <f aca="false">T1558-S1558</f>
        <v>560.035333283075</v>
      </c>
      <c r="V1558" s="70" t="n">
        <f aca="false">V1557+F1558</f>
        <v>3.54790000000001</v>
      </c>
      <c r="W1558" s="70" t="n">
        <f aca="false">MAX(W1557,V1558)</f>
        <v>3.55530000000001</v>
      </c>
      <c r="X1558" s="70" t="n">
        <f aca="false">W1558-V1558</f>
        <v>0.00740000000000007</v>
      </c>
      <c r="Y1558" s="70" t="n">
        <f aca="false">Y1557+M1558</f>
        <v>3.14371394755355</v>
      </c>
      <c r="Z1558" s="70" t="n">
        <f aca="false">MAX(Z1557,Y1558)</f>
        <v>3.17979402305453</v>
      </c>
      <c r="AA1558" s="70" t="n">
        <f aca="false">Z1558-Y1558</f>
        <v>0.0360800755009851</v>
      </c>
      <c r="AB1558" s="72" t="n">
        <f aca="false">AB1557*(1+F1558)</f>
        <v>27.9019453259951</v>
      </c>
      <c r="AC1558" s="73" t="n">
        <f aca="false">MAX(AC1557,AB1558)</f>
        <v>28.2690358505315</v>
      </c>
      <c r="AD1558" s="70" t="n">
        <f aca="false">1-AB1558/AC1558</f>
        <v>0.0129856046904963</v>
      </c>
      <c r="AE1558" s="73" t="n">
        <f aca="false">AE1557*(1+M1558)</f>
        <v>18.6393298290953</v>
      </c>
      <c r="AF1558" s="73" t="n">
        <f aca="false">MAX(AF1557,AE1558)</f>
        <v>19.4341750199725</v>
      </c>
      <c r="AG1558" s="70" t="n">
        <f aca="false">1-AE1558/AF1558</f>
        <v>0.0408993533329997</v>
      </c>
      <c r="AH1558" s="74" t="n">
        <f aca="false">IF(R1558&gt;0,AH1557+1,0)</f>
        <v>0</v>
      </c>
      <c r="AI1558" s="74" t="n">
        <f aca="false">IF(U1558&gt;0,AI1557+1,0)</f>
        <v>111</v>
      </c>
      <c r="AJ1558" s="74" t="n">
        <f aca="false">IF(G1558&gt;0,AJ1557+1,0)</f>
        <v>2</v>
      </c>
      <c r="AK1558" s="74" t="n">
        <f aca="false">IF(G1558&lt;=0,AK1557+1,0)</f>
        <v>0</v>
      </c>
      <c r="AL1558" s="74" t="n">
        <f aca="false">IF(K1558&gt;0,AL1557+1,0)</f>
        <v>2</v>
      </c>
      <c r="AM1558" s="74" t="n">
        <f aca="false">IF(K1558&lt;=0,AM1557+1,0)</f>
        <v>0</v>
      </c>
    </row>
    <row r="1559" customFormat="false" ht="15" hidden="false" customHeight="false" outlineLevel="0" collapsed="false">
      <c r="A1559" s="61" t="n">
        <v>1558</v>
      </c>
      <c r="B1559" s="62" t="n">
        <v>44532.40625</v>
      </c>
      <c r="C1559" s="63" t="n">
        <f aca="false">YEAR(B1559)</f>
        <v>2021</v>
      </c>
      <c r="D1559" s="32" t="s">
        <v>277</v>
      </c>
      <c r="E1559" s="64" t="n">
        <v>17263.5</v>
      </c>
      <c r="F1559" s="65" t="n">
        <v>0.0001</v>
      </c>
      <c r="G1559" s="66" t="n">
        <v>1.72635</v>
      </c>
      <c r="H1559" s="67" t="n">
        <f aca="false">E1559+IF(D1559="Long",1,-1)*G1559</f>
        <v>17265.22635</v>
      </c>
      <c r="I1559" s="68" t="n">
        <f aca="false">Assumptions!$B$58</f>
        <v>5.35750011455817</v>
      </c>
      <c r="J1559" s="68" t="n">
        <f aca="false">INDEX(Yearly!$L$5:$L$22,MATCH(C1559,Yearly!$A$5:$A$22,0))</f>
        <v>0.502265635739828</v>
      </c>
      <c r="K1559" s="68" t="n">
        <f aca="false">G1559-I1559-J1559</f>
        <v>-4.133415750298</v>
      </c>
      <c r="L1559" s="69" t="n">
        <f aca="false">(I1559+J1559)/Assumptions!$B$8</f>
        <v>0.000258379058567438</v>
      </c>
      <c r="M1559" s="70" t="n">
        <f aca="false">F1559-L1559</f>
        <v>-0.000158379058567438</v>
      </c>
      <c r="N1559" s="71" t="n">
        <f aca="false">G1559*Assumptions!$B$7</f>
        <v>13577.74275</v>
      </c>
      <c r="O1559" s="71" t="n">
        <f aca="false">K1559*Assumptions!$B$7</f>
        <v>-32509.3148760937</v>
      </c>
      <c r="P1559" s="68" t="n">
        <f aca="false">P1558+G1559</f>
        <v>27199.01187</v>
      </c>
      <c r="Q1559" s="68" t="n">
        <f aca="false">MAX(Q1558,P1559)</f>
        <v>27199.01187</v>
      </c>
      <c r="R1559" s="68" t="n">
        <f aca="false">Q1559-P1559</f>
        <v>0</v>
      </c>
      <c r="S1559" s="68" t="n">
        <f aca="false">S1558+K1559</f>
        <v>18026.6368301193</v>
      </c>
      <c r="T1559" s="68" t="n">
        <f aca="false">MAX(T1558,S1559)</f>
        <v>18590.8055791526</v>
      </c>
      <c r="U1559" s="68" t="n">
        <f aca="false">T1559-S1559</f>
        <v>564.168749033372</v>
      </c>
      <c r="V1559" s="70" t="n">
        <f aca="false">V1558+F1559</f>
        <v>3.54800000000001</v>
      </c>
      <c r="W1559" s="70" t="n">
        <f aca="false">MAX(W1558,V1559)</f>
        <v>3.55530000000001</v>
      </c>
      <c r="X1559" s="70" t="n">
        <f aca="false">W1559-V1559</f>
        <v>0.00729999999999986</v>
      </c>
      <c r="Y1559" s="70" t="n">
        <f aca="false">Y1558+M1559</f>
        <v>3.14355556849498</v>
      </c>
      <c r="Z1559" s="70" t="n">
        <f aca="false">MAX(Z1558,Y1559)</f>
        <v>3.17979402305453</v>
      </c>
      <c r="AA1559" s="70" t="n">
        <f aca="false">Z1559-Y1559</f>
        <v>0.0362384545595527</v>
      </c>
      <c r="AB1559" s="72" t="n">
        <f aca="false">AB1558*(1+F1559)</f>
        <v>27.9047355205277</v>
      </c>
      <c r="AC1559" s="73" t="n">
        <f aca="false">MAX(AC1558,AB1559)</f>
        <v>28.2690358505315</v>
      </c>
      <c r="AD1559" s="70" t="n">
        <f aca="false">1-AB1559/AC1559</f>
        <v>0.0128869032509652</v>
      </c>
      <c r="AE1559" s="73" t="n">
        <f aca="false">AE1558*(1+M1559)</f>
        <v>18.6363777495846</v>
      </c>
      <c r="AF1559" s="73" t="n">
        <f aca="false">MAX(AF1558,AE1559)</f>
        <v>19.4341750199725</v>
      </c>
      <c r="AG1559" s="70" t="n">
        <f aca="false">1-AE1559/AF1559</f>
        <v>0.0410512547904902</v>
      </c>
      <c r="AH1559" s="74" t="n">
        <f aca="false">IF(R1559&gt;0,AH1558+1,0)</f>
        <v>0</v>
      </c>
      <c r="AI1559" s="74" t="n">
        <f aca="false">IF(U1559&gt;0,AI1558+1,0)</f>
        <v>112</v>
      </c>
      <c r="AJ1559" s="74" t="n">
        <f aca="false">IF(G1559&gt;0,AJ1558+1,0)</f>
        <v>3</v>
      </c>
      <c r="AK1559" s="74" t="n">
        <f aca="false">IF(G1559&lt;=0,AK1558+1,0)</f>
        <v>0</v>
      </c>
      <c r="AL1559" s="74" t="n">
        <f aca="false">IF(K1559&gt;0,AL1558+1,0)</f>
        <v>0</v>
      </c>
      <c r="AM1559" s="74" t="n">
        <f aca="false">IF(K1559&lt;=0,AM1558+1,0)</f>
        <v>1</v>
      </c>
    </row>
    <row r="1560" customFormat="false" ht="15" hidden="false" customHeight="false" outlineLevel="0" collapsed="false">
      <c r="A1560" s="61" t="n">
        <v>1559</v>
      </c>
      <c r="B1560" s="62" t="n">
        <v>44533.5729166667</v>
      </c>
      <c r="C1560" s="63" t="n">
        <f aca="false">YEAR(B1560)</f>
        <v>2021</v>
      </c>
      <c r="D1560" s="32" t="s">
        <v>276</v>
      </c>
      <c r="E1560" s="64" t="n">
        <v>17265.6</v>
      </c>
      <c r="F1560" s="65" t="n">
        <v>0.0041</v>
      </c>
      <c r="G1560" s="66" t="n">
        <v>70.78896</v>
      </c>
      <c r="H1560" s="67" t="n">
        <f aca="false">E1560+IF(D1560="Long",1,-1)*G1560</f>
        <v>17194.81104</v>
      </c>
      <c r="I1560" s="68" t="n">
        <f aca="false">Assumptions!$B$58</f>
        <v>5.35750011455817</v>
      </c>
      <c r="J1560" s="68" t="n">
        <f aca="false">INDEX(Yearly!$L$5:$L$22,MATCH(C1560,Yearly!$A$5:$A$22,0))</f>
        <v>0.502265635739828</v>
      </c>
      <c r="K1560" s="68" t="n">
        <f aca="false">G1560-I1560-J1560</f>
        <v>64.929194249702</v>
      </c>
      <c r="L1560" s="69" t="n">
        <f aca="false">(I1560+J1560)/Assumptions!$B$8</f>
        <v>0.000258379058567438</v>
      </c>
      <c r="M1560" s="70" t="n">
        <f aca="false">F1560-L1560</f>
        <v>0.00384162094143256</v>
      </c>
      <c r="N1560" s="71" t="n">
        <f aca="false">G1560*Assumptions!$B$7</f>
        <v>556755.1704</v>
      </c>
      <c r="O1560" s="71" t="n">
        <f aca="false">K1560*Assumptions!$B$7</f>
        <v>510668.112773906</v>
      </c>
      <c r="P1560" s="68" t="n">
        <f aca="false">P1559+G1560</f>
        <v>27269.80083</v>
      </c>
      <c r="Q1560" s="68" t="n">
        <f aca="false">MAX(Q1559,P1560)</f>
        <v>27269.80083</v>
      </c>
      <c r="R1560" s="68" t="n">
        <f aca="false">Q1560-P1560</f>
        <v>0</v>
      </c>
      <c r="S1560" s="68" t="n">
        <f aca="false">S1559+K1560</f>
        <v>18091.566024369</v>
      </c>
      <c r="T1560" s="68" t="n">
        <f aca="false">MAX(T1559,S1560)</f>
        <v>18590.8055791526</v>
      </c>
      <c r="U1560" s="68" t="n">
        <f aca="false">T1560-S1560</f>
        <v>499.239554783671</v>
      </c>
      <c r="V1560" s="70" t="n">
        <f aca="false">V1559+F1560</f>
        <v>3.55210000000001</v>
      </c>
      <c r="W1560" s="70" t="n">
        <f aca="false">MAX(W1559,V1560)</f>
        <v>3.55530000000001</v>
      </c>
      <c r="X1560" s="70" t="n">
        <f aca="false">W1560-V1560</f>
        <v>0.00319999999999965</v>
      </c>
      <c r="Y1560" s="70" t="n">
        <f aca="false">Y1559+M1560</f>
        <v>3.14739718943641</v>
      </c>
      <c r="Z1560" s="70" t="n">
        <f aca="false">MAX(Z1559,Y1560)</f>
        <v>3.17979402305453</v>
      </c>
      <c r="AA1560" s="70" t="n">
        <f aca="false">Z1560-Y1560</f>
        <v>0.0323968336181202</v>
      </c>
      <c r="AB1560" s="72" t="n">
        <f aca="false">AB1559*(1+F1560)</f>
        <v>28.0191449361618</v>
      </c>
      <c r="AC1560" s="73" t="n">
        <f aca="false">MAX(AC1559,AB1560)</f>
        <v>28.2690358505315</v>
      </c>
      <c r="AD1560" s="70" t="n">
        <f aca="false">1-AB1560/AC1560</f>
        <v>0.00883973955429418</v>
      </c>
      <c r="AE1560" s="73" t="n">
        <f aca="false">AE1559*(1+M1560)</f>
        <v>18.7079716486199</v>
      </c>
      <c r="AF1560" s="73" t="n">
        <f aca="false">MAX(AF1559,AE1560)</f>
        <v>19.4341750199725</v>
      </c>
      <c r="AG1560" s="70" t="n">
        <f aca="false">1-AE1560/AF1560</f>
        <v>0.037367337209133</v>
      </c>
      <c r="AH1560" s="74" t="n">
        <f aca="false">IF(R1560&gt;0,AH1559+1,0)</f>
        <v>0</v>
      </c>
      <c r="AI1560" s="74" t="n">
        <f aca="false">IF(U1560&gt;0,AI1559+1,0)</f>
        <v>113</v>
      </c>
      <c r="AJ1560" s="74" t="n">
        <f aca="false">IF(G1560&gt;0,AJ1559+1,0)</f>
        <v>4</v>
      </c>
      <c r="AK1560" s="74" t="n">
        <f aca="false">IF(G1560&lt;=0,AK1559+1,0)</f>
        <v>0</v>
      </c>
      <c r="AL1560" s="74" t="n">
        <f aca="false">IF(K1560&gt;0,AL1559+1,0)</f>
        <v>1</v>
      </c>
      <c r="AM1560" s="74" t="n">
        <f aca="false">IF(K1560&lt;=0,AM1559+1,0)</f>
        <v>0</v>
      </c>
    </row>
    <row r="1561" customFormat="false" ht="15" hidden="false" customHeight="false" outlineLevel="0" collapsed="false">
      <c r="A1561" s="61" t="n">
        <v>1560</v>
      </c>
      <c r="B1561" s="62" t="n">
        <v>44537.5104166667</v>
      </c>
      <c r="C1561" s="63" t="n">
        <f aca="false">YEAR(B1561)</f>
        <v>2021</v>
      </c>
      <c r="D1561" s="32" t="s">
        <v>277</v>
      </c>
      <c r="E1561" s="64" t="n">
        <v>17195</v>
      </c>
      <c r="F1561" s="65" t="n">
        <v>0.0116</v>
      </c>
      <c r="G1561" s="66" t="n">
        <v>199.462</v>
      </c>
      <c r="H1561" s="67" t="n">
        <f aca="false">E1561+IF(D1561="Long",1,-1)*G1561</f>
        <v>17394.462</v>
      </c>
      <c r="I1561" s="68" t="n">
        <f aca="false">Assumptions!$B$58</f>
        <v>5.35750011455817</v>
      </c>
      <c r="J1561" s="68" t="n">
        <f aca="false">INDEX(Yearly!$L$5:$L$22,MATCH(C1561,Yearly!$A$5:$A$22,0))</f>
        <v>0.502265635739828</v>
      </c>
      <c r="K1561" s="68" t="n">
        <f aca="false">G1561-I1561-J1561</f>
        <v>193.602234249702</v>
      </c>
      <c r="L1561" s="69" t="n">
        <f aca="false">(I1561+J1561)/Assumptions!$B$8</f>
        <v>0.000258379058567438</v>
      </c>
      <c r="M1561" s="70" t="n">
        <f aca="false">F1561-L1561</f>
        <v>0.0113416209414326</v>
      </c>
      <c r="N1561" s="71" t="n">
        <f aca="false">G1561*Assumptions!$B$7</f>
        <v>1568768.63</v>
      </c>
      <c r="O1561" s="71" t="n">
        <f aca="false">K1561*Assumptions!$B$7</f>
        <v>1522681.57237391</v>
      </c>
      <c r="P1561" s="68" t="n">
        <f aca="false">P1560+G1561</f>
        <v>27469.26283</v>
      </c>
      <c r="Q1561" s="68" t="n">
        <f aca="false">MAX(Q1560,P1561)</f>
        <v>27469.26283</v>
      </c>
      <c r="R1561" s="68" t="n">
        <f aca="false">Q1561-P1561</f>
        <v>0</v>
      </c>
      <c r="S1561" s="68" t="n">
        <f aca="false">S1560+K1561</f>
        <v>18285.1682586187</v>
      </c>
      <c r="T1561" s="68" t="n">
        <f aca="false">MAX(T1560,S1561)</f>
        <v>18590.8055791526</v>
      </c>
      <c r="U1561" s="68" t="n">
        <f aca="false">T1561-S1561</f>
        <v>305.63732053397</v>
      </c>
      <c r="V1561" s="70" t="n">
        <f aca="false">V1560+F1561</f>
        <v>3.56370000000001</v>
      </c>
      <c r="W1561" s="70" t="n">
        <f aca="false">MAX(W1560,V1561)</f>
        <v>3.56370000000001</v>
      </c>
      <c r="X1561" s="70" t="n">
        <f aca="false">W1561-V1561</f>
        <v>0</v>
      </c>
      <c r="Y1561" s="70" t="n">
        <f aca="false">Y1560+M1561</f>
        <v>3.15873881037785</v>
      </c>
      <c r="Z1561" s="70" t="n">
        <f aca="false">MAX(Z1560,Y1561)</f>
        <v>3.17979402305453</v>
      </c>
      <c r="AA1561" s="70" t="n">
        <f aca="false">Z1561-Y1561</f>
        <v>0.0210552126766874</v>
      </c>
      <c r="AB1561" s="72" t="n">
        <f aca="false">AB1560*(1+F1561)</f>
        <v>28.3441670174213</v>
      </c>
      <c r="AC1561" s="73" t="n">
        <f aca="false">MAX(AC1560,AB1561)</f>
        <v>28.3441670174213</v>
      </c>
      <c r="AD1561" s="70" t="n">
        <f aca="false">1-AB1561/AC1561</f>
        <v>0</v>
      </c>
      <c r="AE1561" s="73" t="n">
        <f aca="false">AE1560*(1+M1561)</f>
        <v>18.9201503716416</v>
      </c>
      <c r="AF1561" s="73" t="n">
        <f aca="false">MAX(AF1560,AE1561)</f>
        <v>19.4341750199725</v>
      </c>
      <c r="AG1561" s="70" t="n">
        <f aca="false">1-AE1561/AF1561</f>
        <v>0.026449522441917</v>
      </c>
      <c r="AH1561" s="74" t="n">
        <f aca="false">IF(R1561&gt;0,AH1560+1,0)</f>
        <v>0</v>
      </c>
      <c r="AI1561" s="74" t="n">
        <f aca="false">IF(U1561&gt;0,AI1560+1,0)</f>
        <v>114</v>
      </c>
      <c r="AJ1561" s="74" t="n">
        <f aca="false">IF(G1561&gt;0,AJ1560+1,0)</f>
        <v>5</v>
      </c>
      <c r="AK1561" s="74" t="n">
        <f aca="false">IF(G1561&lt;=0,AK1560+1,0)</f>
        <v>0</v>
      </c>
      <c r="AL1561" s="74" t="n">
        <f aca="false">IF(K1561&gt;0,AL1560+1,0)</f>
        <v>2</v>
      </c>
      <c r="AM1561" s="74" t="n">
        <f aca="false">IF(K1561&lt;=0,AM1560+1,0)</f>
        <v>0</v>
      </c>
    </row>
    <row r="1562" customFormat="false" ht="15" hidden="false" customHeight="false" outlineLevel="0" collapsed="false">
      <c r="A1562" s="61" t="n">
        <v>1561</v>
      </c>
      <c r="B1562" s="62" t="n">
        <v>44543.5520833333</v>
      </c>
      <c r="C1562" s="63" t="n">
        <f aca="false">YEAR(B1562)</f>
        <v>2021</v>
      </c>
      <c r="D1562" s="32" t="s">
        <v>276</v>
      </c>
      <c r="E1562" s="64" t="n">
        <v>17393.65</v>
      </c>
      <c r="F1562" s="65" t="n">
        <v>0.0053</v>
      </c>
      <c r="G1562" s="66" t="n">
        <v>92.186345</v>
      </c>
      <c r="H1562" s="67" t="n">
        <f aca="false">E1562+IF(D1562="Long",1,-1)*G1562</f>
        <v>17301.463655</v>
      </c>
      <c r="I1562" s="68" t="n">
        <f aca="false">Assumptions!$B$58</f>
        <v>5.35750011455817</v>
      </c>
      <c r="J1562" s="68" t="n">
        <f aca="false">INDEX(Yearly!$L$5:$L$22,MATCH(C1562,Yearly!$A$5:$A$22,0))</f>
        <v>0.502265635739828</v>
      </c>
      <c r="K1562" s="68" t="n">
        <f aca="false">G1562-I1562-J1562</f>
        <v>86.326579249702</v>
      </c>
      <c r="L1562" s="69" t="n">
        <f aca="false">(I1562+J1562)/Assumptions!$B$8</f>
        <v>0.000258379058567438</v>
      </c>
      <c r="M1562" s="70" t="n">
        <f aca="false">F1562-L1562</f>
        <v>0.00504162094143256</v>
      </c>
      <c r="N1562" s="71" t="n">
        <f aca="false">G1562*Assumptions!$B$7</f>
        <v>725045.603425</v>
      </c>
      <c r="O1562" s="71" t="n">
        <f aca="false">K1562*Assumptions!$B$7</f>
        <v>678958.545798906</v>
      </c>
      <c r="P1562" s="68" t="n">
        <f aca="false">P1561+G1562</f>
        <v>27561.449175</v>
      </c>
      <c r="Q1562" s="68" t="n">
        <f aca="false">MAX(Q1561,P1562)</f>
        <v>27561.449175</v>
      </c>
      <c r="R1562" s="68" t="n">
        <f aca="false">Q1562-P1562</f>
        <v>0</v>
      </c>
      <c r="S1562" s="68" t="n">
        <f aca="false">S1561+K1562</f>
        <v>18371.4948378684</v>
      </c>
      <c r="T1562" s="68" t="n">
        <f aca="false">MAX(T1561,S1562)</f>
        <v>18590.8055791526</v>
      </c>
      <c r="U1562" s="68" t="n">
        <f aca="false">T1562-S1562</f>
        <v>219.310741284269</v>
      </c>
      <c r="V1562" s="70" t="n">
        <f aca="false">V1561+F1562</f>
        <v>3.56900000000001</v>
      </c>
      <c r="W1562" s="70" t="n">
        <f aca="false">MAX(W1561,V1562)</f>
        <v>3.56900000000001</v>
      </c>
      <c r="X1562" s="70" t="n">
        <f aca="false">W1562-V1562</f>
        <v>0</v>
      </c>
      <c r="Y1562" s="70" t="n">
        <f aca="false">Y1561+M1562</f>
        <v>3.16378043131928</v>
      </c>
      <c r="Z1562" s="70" t="n">
        <f aca="false">MAX(Z1561,Y1562)</f>
        <v>3.17979402305453</v>
      </c>
      <c r="AA1562" s="70" t="n">
        <f aca="false">Z1562-Y1562</f>
        <v>0.0160135917352551</v>
      </c>
      <c r="AB1562" s="72" t="n">
        <f aca="false">AB1561*(1+F1562)</f>
        <v>28.4943911026136</v>
      </c>
      <c r="AC1562" s="73" t="n">
        <f aca="false">MAX(AC1561,AB1562)</f>
        <v>28.4943911026136</v>
      </c>
      <c r="AD1562" s="70" t="n">
        <f aca="false">1-AB1562/AC1562</f>
        <v>0</v>
      </c>
      <c r="AE1562" s="73" t="n">
        <f aca="false">AE1561*(1+M1562)</f>
        <v>19.0155385979703</v>
      </c>
      <c r="AF1562" s="73" t="n">
        <f aca="false">MAX(AF1561,AE1562)</f>
        <v>19.4341750199725</v>
      </c>
      <c r="AG1562" s="70" t="n">
        <f aca="false">1-AE1562/AF1562</f>
        <v>0.0215412499667185</v>
      </c>
      <c r="AH1562" s="74" t="n">
        <f aca="false">IF(R1562&gt;0,AH1561+1,0)</f>
        <v>0</v>
      </c>
      <c r="AI1562" s="74" t="n">
        <f aca="false">IF(U1562&gt;0,AI1561+1,0)</f>
        <v>115</v>
      </c>
      <c r="AJ1562" s="74" t="n">
        <f aca="false">IF(G1562&gt;0,AJ1561+1,0)</f>
        <v>6</v>
      </c>
      <c r="AK1562" s="74" t="n">
        <f aca="false">IF(G1562&lt;=0,AK1561+1,0)</f>
        <v>0</v>
      </c>
      <c r="AL1562" s="74" t="n">
        <f aca="false">IF(K1562&gt;0,AL1561+1,0)</f>
        <v>3</v>
      </c>
      <c r="AM1562" s="74" t="n">
        <f aca="false">IF(K1562&lt;=0,AM1561+1,0)</f>
        <v>0</v>
      </c>
    </row>
    <row r="1563" customFormat="false" ht="15" hidden="false" customHeight="false" outlineLevel="0" collapsed="false">
      <c r="A1563" s="61" t="n">
        <v>1562</v>
      </c>
      <c r="B1563" s="62" t="n">
        <v>44546.40625</v>
      </c>
      <c r="C1563" s="63" t="n">
        <f aca="false">YEAR(B1563)</f>
        <v>2021</v>
      </c>
      <c r="D1563" s="32" t="s">
        <v>277</v>
      </c>
      <c r="E1563" s="64" t="n">
        <v>17301.05</v>
      </c>
      <c r="F1563" s="65" t="n">
        <v>-0.0034</v>
      </c>
      <c r="G1563" s="66" t="n">
        <v>-58.82357</v>
      </c>
      <c r="H1563" s="67" t="n">
        <f aca="false">E1563+IF(D1563="Long",1,-1)*G1563</f>
        <v>17242.22643</v>
      </c>
      <c r="I1563" s="68" t="n">
        <f aca="false">Assumptions!$B$58</f>
        <v>5.35750011455817</v>
      </c>
      <c r="J1563" s="68" t="n">
        <f aca="false">INDEX(Yearly!$L$5:$L$22,MATCH(C1563,Yearly!$A$5:$A$22,0))</f>
        <v>0.502265635739828</v>
      </c>
      <c r="K1563" s="68" t="n">
        <f aca="false">G1563-I1563-J1563</f>
        <v>-64.683335750298</v>
      </c>
      <c r="L1563" s="69" t="n">
        <f aca="false">(I1563+J1563)/Assumptions!$B$8</f>
        <v>0.000258379058567438</v>
      </c>
      <c r="M1563" s="70" t="n">
        <f aca="false">F1563-L1563</f>
        <v>-0.00365837905856744</v>
      </c>
      <c r="N1563" s="71" t="n">
        <f aca="false">G1563*Assumptions!$B$7</f>
        <v>-462647.37805</v>
      </c>
      <c r="O1563" s="71" t="n">
        <f aca="false">K1563*Assumptions!$B$7</f>
        <v>-508734.435676094</v>
      </c>
      <c r="P1563" s="68" t="n">
        <f aca="false">P1562+G1563</f>
        <v>27502.625605</v>
      </c>
      <c r="Q1563" s="68" t="n">
        <f aca="false">MAX(Q1562,P1563)</f>
        <v>27561.449175</v>
      </c>
      <c r="R1563" s="68" t="n">
        <f aca="false">Q1563-P1563</f>
        <v>58.8235700000005</v>
      </c>
      <c r="S1563" s="68" t="n">
        <f aca="false">S1562+K1563</f>
        <v>18306.8115021181</v>
      </c>
      <c r="T1563" s="68" t="n">
        <f aca="false">MAX(T1562,S1563)</f>
        <v>18590.8055791526</v>
      </c>
      <c r="U1563" s="68" t="n">
        <f aca="false">T1563-S1563</f>
        <v>283.994077034567</v>
      </c>
      <c r="V1563" s="70" t="n">
        <f aca="false">V1562+F1563</f>
        <v>3.56560000000001</v>
      </c>
      <c r="W1563" s="70" t="n">
        <f aca="false">MAX(W1562,V1563)</f>
        <v>3.56900000000001</v>
      </c>
      <c r="X1563" s="70" t="n">
        <f aca="false">W1563-V1563</f>
        <v>0.00340000000000007</v>
      </c>
      <c r="Y1563" s="70" t="n">
        <f aca="false">Y1562+M1563</f>
        <v>3.16012205226071</v>
      </c>
      <c r="Z1563" s="70" t="n">
        <f aca="false">MAX(Z1562,Y1563)</f>
        <v>3.17979402305453</v>
      </c>
      <c r="AA1563" s="70" t="n">
        <f aca="false">Z1563-Y1563</f>
        <v>0.0196719707938224</v>
      </c>
      <c r="AB1563" s="72" t="n">
        <f aca="false">AB1562*(1+F1563)</f>
        <v>28.3975101728648</v>
      </c>
      <c r="AC1563" s="73" t="n">
        <f aca="false">MAX(AC1562,AB1563)</f>
        <v>28.4943911026136</v>
      </c>
      <c r="AD1563" s="70" t="n">
        <f aca="false">1-AB1563/AC1563</f>
        <v>0.00339999999999996</v>
      </c>
      <c r="AE1563" s="73" t="n">
        <f aca="false">AE1562*(1+M1563)</f>
        <v>18.9459725497761</v>
      </c>
      <c r="AF1563" s="73" t="n">
        <f aca="false">MAX(AF1562,AE1563)</f>
        <v>19.4341750199725</v>
      </c>
      <c r="AG1563" s="70" t="n">
        <f aca="false">1-AE1563/AF1563</f>
        <v>0.0251208229675124</v>
      </c>
      <c r="AH1563" s="74" t="n">
        <f aca="false">IF(R1563&gt;0,AH1562+1,0)</f>
        <v>1</v>
      </c>
      <c r="AI1563" s="74" t="n">
        <f aca="false">IF(U1563&gt;0,AI1562+1,0)</f>
        <v>116</v>
      </c>
      <c r="AJ1563" s="74" t="n">
        <f aca="false">IF(G1563&gt;0,AJ1562+1,0)</f>
        <v>0</v>
      </c>
      <c r="AK1563" s="74" t="n">
        <f aca="false">IF(G1563&lt;=0,AK1562+1,0)</f>
        <v>1</v>
      </c>
      <c r="AL1563" s="74" t="n">
        <f aca="false">IF(K1563&gt;0,AL1562+1,0)</f>
        <v>0</v>
      </c>
      <c r="AM1563" s="74" t="n">
        <f aca="false">IF(K1563&lt;=0,AM1562+1,0)</f>
        <v>1</v>
      </c>
    </row>
    <row r="1564" customFormat="false" ht="15" hidden="false" customHeight="false" outlineLevel="0" collapsed="false">
      <c r="A1564" s="61" t="n">
        <v>1563</v>
      </c>
      <c r="B1564" s="62" t="n">
        <v>44546.4895833333</v>
      </c>
      <c r="C1564" s="63" t="n">
        <f aca="false">YEAR(B1564)</f>
        <v>2021</v>
      </c>
      <c r="D1564" s="32" t="s">
        <v>276</v>
      </c>
      <c r="E1564" s="64" t="n">
        <v>17242.95</v>
      </c>
      <c r="F1564" s="65" t="n">
        <v>0.0171</v>
      </c>
      <c r="G1564" s="66" t="n">
        <v>294.854445</v>
      </c>
      <c r="H1564" s="67" t="n">
        <f aca="false">E1564+IF(D1564="Long",1,-1)*G1564</f>
        <v>16948.095555</v>
      </c>
      <c r="I1564" s="68" t="n">
        <f aca="false">Assumptions!$B$58</f>
        <v>5.35750011455817</v>
      </c>
      <c r="J1564" s="68" t="n">
        <f aca="false">INDEX(Yearly!$L$5:$L$22,MATCH(C1564,Yearly!$A$5:$A$22,0))</f>
        <v>0.502265635739828</v>
      </c>
      <c r="K1564" s="68" t="n">
        <f aca="false">G1564-I1564-J1564</f>
        <v>288.994679249702</v>
      </c>
      <c r="L1564" s="69" t="n">
        <f aca="false">(I1564+J1564)/Assumptions!$B$8</f>
        <v>0.000258379058567438</v>
      </c>
      <c r="M1564" s="70" t="n">
        <f aca="false">F1564-L1564</f>
        <v>0.0168416209414326</v>
      </c>
      <c r="N1564" s="71" t="n">
        <f aca="false">G1564*Assumptions!$B$7</f>
        <v>2319030.209925</v>
      </c>
      <c r="O1564" s="71" t="n">
        <f aca="false">K1564*Assumptions!$B$7</f>
        <v>2272943.15229891</v>
      </c>
      <c r="P1564" s="68" t="n">
        <f aca="false">P1563+G1564</f>
        <v>27797.48005</v>
      </c>
      <c r="Q1564" s="68" t="n">
        <f aca="false">MAX(Q1563,P1564)</f>
        <v>27797.48005</v>
      </c>
      <c r="R1564" s="68" t="n">
        <f aca="false">Q1564-P1564</f>
        <v>0</v>
      </c>
      <c r="S1564" s="68" t="n">
        <f aca="false">S1563+K1564</f>
        <v>18595.8061813678</v>
      </c>
      <c r="T1564" s="68" t="n">
        <f aca="false">MAX(T1563,S1564)</f>
        <v>18595.8061813678</v>
      </c>
      <c r="U1564" s="68" t="n">
        <f aca="false">T1564-S1564</f>
        <v>0</v>
      </c>
      <c r="V1564" s="70" t="n">
        <f aca="false">V1563+F1564</f>
        <v>3.58270000000001</v>
      </c>
      <c r="W1564" s="70" t="n">
        <f aca="false">MAX(W1563,V1564)</f>
        <v>3.58270000000001</v>
      </c>
      <c r="X1564" s="70" t="n">
        <f aca="false">W1564-V1564</f>
        <v>0</v>
      </c>
      <c r="Y1564" s="70" t="n">
        <f aca="false">Y1563+M1564</f>
        <v>3.17696367320214</v>
      </c>
      <c r="Z1564" s="70" t="n">
        <f aca="false">MAX(Z1563,Y1564)</f>
        <v>3.17979402305453</v>
      </c>
      <c r="AA1564" s="70" t="n">
        <f aca="false">Z1564-Y1564</f>
        <v>0.00283034985239006</v>
      </c>
      <c r="AB1564" s="72" t="n">
        <f aca="false">AB1563*(1+F1564)</f>
        <v>28.8831075968207</v>
      </c>
      <c r="AC1564" s="73" t="n">
        <f aca="false">MAX(AC1563,AB1564)</f>
        <v>28.8831075968207</v>
      </c>
      <c r="AD1564" s="70" t="n">
        <f aca="false">1-AB1564/AC1564</f>
        <v>0</v>
      </c>
      <c r="AE1564" s="73" t="n">
        <f aca="false">AE1563*(1+M1564)</f>
        <v>19.2650534378262</v>
      </c>
      <c r="AF1564" s="73" t="n">
        <f aca="false">MAX(AF1563,AE1564)</f>
        <v>19.4341750199725</v>
      </c>
      <c r="AG1564" s="70" t="n">
        <f aca="false">1-AE1564/AF1564</f>
        <v>0.00870227740423546</v>
      </c>
      <c r="AH1564" s="74" t="n">
        <f aca="false">IF(R1564&gt;0,AH1563+1,0)</f>
        <v>0</v>
      </c>
      <c r="AI1564" s="74" t="n">
        <f aca="false">IF(U1564&gt;0,AI1563+1,0)</f>
        <v>0</v>
      </c>
      <c r="AJ1564" s="74" t="n">
        <f aca="false">IF(G1564&gt;0,AJ1563+1,0)</f>
        <v>1</v>
      </c>
      <c r="AK1564" s="74" t="n">
        <f aca="false">IF(G1564&lt;=0,AK1563+1,0)</f>
        <v>0</v>
      </c>
      <c r="AL1564" s="74" t="n">
        <f aca="false">IF(K1564&gt;0,AL1563+1,0)</f>
        <v>1</v>
      </c>
      <c r="AM1564" s="74" t="n">
        <f aca="false">IF(K1564&lt;=0,AM1563+1,0)</f>
        <v>0</v>
      </c>
    </row>
    <row r="1565" customFormat="false" ht="15" hidden="false" customHeight="false" outlineLevel="0" collapsed="false">
      <c r="A1565" s="61" t="n">
        <v>1564</v>
      </c>
      <c r="B1565" s="62" t="n">
        <v>44552.6354166667</v>
      </c>
      <c r="C1565" s="63" t="n">
        <f aca="false">YEAR(B1565)</f>
        <v>2021</v>
      </c>
      <c r="D1565" s="32" t="s">
        <v>277</v>
      </c>
      <c r="E1565" s="64" t="n">
        <v>16947.65</v>
      </c>
      <c r="F1565" s="65" t="n">
        <v>-0.0002</v>
      </c>
      <c r="G1565" s="66" t="n">
        <v>-3.38953</v>
      </c>
      <c r="H1565" s="67" t="n">
        <f aca="false">E1565+IF(D1565="Long",1,-1)*G1565</f>
        <v>16944.26047</v>
      </c>
      <c r="I1565" s="68" t="n">
        <f aca="false">Assumptions!$B$58</f>
        <v>5.35750011455817</v>
      </c>
      <c r="J1565" s="68" t="n">
        <f aca="false">INDEX(Yearly!$L$5:$L$22,MATCH(C1565,Yearly!$A$5:$A$22,0))</f>
        <v>0.502265635739828</v>
      </c>
      <c r="K1565" s="68" t="n">
        <f aca="false">G1565-I1565-J1565</f>
        <v>-9.249295750298</v>
      </c>
      <c r="L1565" s="69" t="n">
        <f aca="false">(I1565+J1565)/Assumptions!$B$8</f>
        <v>0.000258379058567438</v>
      </c>
      <c r="M1565" s="70" t="n">
        <f aca="false">F1565-L1565</f>
        <v>-0.000458379058567438</v>
      </c>
      <c r="N1565" s="71" t="n">
        <f aca="false">G1565*Assumptions!$B$7</f>
        <v>-26658.65345</v>
      </c>
      <c r="O1565" s="71" t="n">
        <f aca="false">K1565*Assumptions!$B$7</f>
        <v>-72745.7110760937</v>
      </c>
      <c r="P1565" s="68" t="n">
        <f aca="false">P1564+G1565</f>
        <v>27794.09052</v>
      </c>
      <c r="Q1565" s="68" t="n">
        <f aca="false">MAX(Q1564,P1565)</f>
        <v>27797.48005</v>
      </c>
      <c r="R1565" s="68" t="n">
        <f aca="false">Q1565-P1565</f>
        <v>3.38953000000038</v>
      </c>
      <c r="S1565" s="68" t="n">
        <f aca="false">S1564+K1565</f>
        <v>18586.5568856175</v>
      </c>
      <c r="T1565" s="68" t="n">
        <f aca="false">MAX(T1564,S1565)</f>
        <v>18595.8061813678</v>
      </c>
      <c r="U1565" s="68" t="n">
        <f aca="false">T1565-S1565</f>
        <v>9.24929575029819</v>
      </c>
      <c r="V1565" s="70" t="n">
        <f aca="false">V1564+F1565</f>
        <v>3.58250000000001</v>
      </c>
      <c r="W1565" s="70" t="n">
        <f aca="false">MAX(W1564,V1565)</f>
        <v>3.58270000000001</v>
      </c>
      <c r="X1565" s="70" t="n">
        <f aca="false">W1565-V1565</f>
        <v>0.000199999999999978</v>
      </c>
      <c r="Y1565" s="70" t="n">
        <f aca="false">Y1564+M1565</f>
        <v>3.17650529414358</v>
      </c>
      <c r="Z1565" s="70" t="n">
        <f aca="false">MAX(Z1564,Y1565)</f>
        <v>3.17979402305453</v>
      </c>
      <c r="AA1565" s="70" t="n">
        <f aca="false">Z1565-Y1565</f>
        <v>0.00328872891095733</v>
      </c>
      <c r="AB1565" s="72" t="n">
        <f aca="false">AB1564*(1+F1565)</f>
        <v>28.8773309753014</v>
      </c>
      <c r="AC1565" s="73" t="n">
        <f aca="false">MAX(AC1564,AB1565)</f>
        <v>28.8831075968207</v>
      </c>
      <c r="AD1565" s="70" t="n">
        <f aca="false">1-AB1565/AC1565</f>
        <v>0.000199999999999978</v>
      </c>
      <c r="AE1565" s="73" t="n">
        <f aca="false">AE1564*(1+M1565)</f>
        <v>19.2562227407682</v>
      </c>
      <c r="AF1565" s="73" t="n">
        <f aca="false">MAX(AF1564,AE1565)</f>
        <v>19.4341750199725</v>
      </c>
      <c r="AG1565" s="70" t="n">
        <f aca="false">1-AE1565/AF1565</f>
        <v>0.00915666752107902</v>
      </c>
      <c r="AH1565" s="74" t="n">
        <f aca="false">IF(R1565&gt;0,AH1564+1,0)</f>
        <v>1</v>
      </c>
      <c r="AI1565" s="74" t="n">
        <f aca="false">IF(U1565&gt;0,AI1564+1,0)</f>
        <v>1</v>
      </c>
      <c r="AJ1565" s="74" t="n">
        <f aca="false">IF(G1565&gt;0,AJ1564+1,0)</f>
        <v>0</v>
      </c>
      <c r="AK1565" s="74" t="n">
        <f aca="false">IF(G1565&lt;=0,AK1564+1,0)</f>
        <v>1</v>
      </c>
      <c r="AL1565" s="74" t="n">
        <f aca="false">IF(K1565&gt;0,AL1564+1,0)</f>
        <v>0</v>
      </c>
      <c r="AM1565" s="74" t="n">
        <f aca="false">IF(K1565&lt;=0,AM1564+1,0)</f>
        <v>1</v>
      </c>
    </row>
    <row r="1566" customFormat="false" ht="15" hidden="false" customHeight="false" outlineLevel="0" collapsed="false">
      <c r="A1566" s="61" t="n">
        <v>1565</v>
      </c>
      <c r="B1566" s="62" t="n">
        <v>44554.4270833333</v>
      </c>
      <c r="C1566" s="63" t="n">
        <f aca="false">YEAR(B1566)</f>
        <v>2021</v>
      </c>
      <c r="D1566" s="32" t="s">
        <v>276</v>
      </c>
      <c r="E1566" s="64" t="n">
        <v>16944.7</v>
      </c>
      <c r="F1566" s="65" t="n">
        <v>-0.0031</v>
      </c>
      <c r="G1566" s="66" t="n">
        <v>-52.52857</v>
      </c>
      <c r="H1566" s="67" t="n">
        <f aca="false">E1566+IF(D1566="Long",1,-1)*G1566</f>
        <v>16997.22857</v>
      </c>
      <c r="I1566" s="68" t="n">
        <f aca="false">Assumptions!$B$58</f>
        <v>5.35750011455817</v>
      </c>
      <c r="J1566" s="68" t="n">
        <f aca="false">INDEX(Yearly!$L$5:$L$22,MATCH(C1566,Yearly!$A$5:$A$22,0))</f>
        <v>0.502265635739828</v>
      </c>
      <c r="K1566" s="68" t="n">
        <f aca="false">G1566-I1566-J1566</f>
        <v>-58.388335750298</v>
      </c>
      <c r="L1566" s="69" t="n">
        <f aca="false">(I1566+J1566)/Assumptions!$B$8</f>
        <v>0.000258379058567438</v>
      </c>
      <c r="M1566" s="70" t="n">
        <f aca="false">F1566-L1566</f>
        <v>-0.00335837905856744</v>
      </c>
      <c r="N1566" s="71" t="n">
        <f aca="false">G1566*Assumptions!$B$7</f>
        <v>-413137.20305</v>
      </c>
      <c r="O1566" s="71" t="n">
        <f aca="false">K1566*Assumptions!$B$7</f>
        <v>-459224.260676094</v>
      </c>
      <c r="P1566" s="68" t="n">
        <f aca="false">P1565+G1566</f>
        <v>27741.56195</v>
      </c>
      <c r="Q1566" s="68" t="n">
        <f aca="false">MAX(Q1565,P1566)</f>
        <v>27797.48005</v>
      </c>
      <c r="R1566" s="68" t="n">
        <f aca="false">Q1566-P1566</f>
        <v>55.918099999999</v>
      </c>
      <c r="S1566" s="68" t="n">
        <f aca="false">S1565+K1566</f>
        <v>18528.1685498672</v>
      </c>
      <c r="T1566" s="68" t="n">
        <f aca="false">MAX(T1565,S1566)</f>
        <v>18595.8061813678</v>
      </c>
      <c r="U1566" s="68" t="n">
        <f aca="false">T1566-S1566</f>
        <v>67.6376315005946</v>
      </c>
      <c r="V1566" s="70" t="n">
        <f aca="false">V1565+F1566</f>
        <v>3.57940000000001</v>
      </c>
      <c r="W1566" s="70" t="n">
        <f aca="false">MAX(W1565,V1566)</f>
        <v>3.58270000000001</v>
      </c>
      <c r="X1566" s="70" t="n">
        <f aca="false">W1566-V1566</f>
        <v>0.00329999999999986</v>
      </c>
      <c r="Y1566" s="70" t="n">
        <f aca="false">Y1565+M1566</f>
        <v>3.17314691508501</v>
      </c>
      <c r="Z1566" s="70" t="n">
        <f aca="false">MAX(Z1565,Y1566)</f>
        <v>3.17979402305453</v>
      </c>
      <c r="AA1566" s="70" t="n">
        <f aca="false">Z1566-Y1566</f>
        <v>0.00664710796952495</v>
      </c>
      <c r="AB1566" s="72" t="n">
        <f aca="false">AB1565*(1+F1566)</f>
        <v>28.7878112492779</v>
      </c>
      <c r="AC1566" s="73" t="n">
        <f aca="false">MAX(AC1565,AB1566)</f>
        <v>28.8831075968207</v>
      </c>
      <c r="AD1566" s="70" t="n">
        <f aca="false">1-AB1566/AC1566</f>
        <v>0.00329937999999985</v>
      </c>
      <c r="AE1566" s="73" t="n">
        <f aca="false">AE1565*(1+M1566)</f>
        <v>19.1915530455685</v>
      </c>
      <c r="AF1566" s="73" t="n">
        <f aca="false">MAX(AF1565,AE1566)</f>
        <v>19.4341750199725</v>
      </c>
      <c r="AG1566" s="70" t="n">
        <f aca="false">1-AE1566/AF1566</f>
        <v>0.0124842950191973</v>
      </c>
      <c r="AH1566" s="74" t="n">
        <f aca="false">IF(R1566&gt;0,AH1565+1,0)</f>
        <v>2</v>
      </c>
      <c r="AI1566" s="74" t="n">
        <f aca="false">IF(U1566&gt;0,AI1565+1,0)</f>
        <v>2</v>
      </c>
      <c r="AJ1566" s="74" t="n">
        <f aca="false">IF(G1566&gt;0,AJ1565+1,0)</f>
        <v>0</v>
      </c>
      <c r="AK1566" s="74" t="n">
        <f aca="false">IF(G1566&lt;=0,AK1565+1,0)</f>
        <v>2</v>
      </c>
      <c r="AL1566" s="74" t="n">
        <f aca="false">IF(K1566&gt;0,AL1565+1,0)</f>
        <v>0</v>
      </c>
      <c r="AM1566" s="74" t="n">
        <f aca="false">IF(K1566&lt;=0,AM1565+1,0)</f>
        <v>2</v>
      </c>
    </row>
    <row r="1567" customFormat="false" ht="15" hidden="false" customHeight="false" outlineLevel="0" collapsed="false">
      <c r="A1567" s="61" t="n">
        <v>1566</v>
      </c>
      <c r="B1567" s="62" t="n">
        <v>44554.5729166667</v>
      </c>
      <c r="C1567" s="63" t="n">
        <f aca="false">YEAR(B1567)</f>
        <v>2021</v>
      </c>
      <c r="D1567" s="32" t="s">
        <v>277</v>
      </c>
      <c r="E1567" s="64" t="n">
        <v>16997</v>
      </c>
      <c r="F1567" s="65" t="n">
        <v>-0.0051</v>
      </c>
      <c r="G1567" s="66" t="n">
        <v>-86.6847</v>
      </c>
      <c r="H1567" s="67" t="n">
        <f aca="false">E1567+IF(D1567="Long",1,-1)*G1567</f>
        <v>16910.3153</v>
      </c>
      <c r="I1567" s="68" t="n">
        <f aca="false">Assumptions!$B$58</f>
        <v>5.35750011455817</v>
      </c>
      <c r="J1567" s="68" t="n">
        <f aca="false">INDEX(Yearly!$L$5:$L$22,MATCH(C1567,Yearly!$A$5:$A$22,0))</f>
        <v>0.502265635739828</v>
      </c>
      <c r="K1567" s="68" t="n">
        <f aca="false">G1567-I1567-J1567</f>
        <v>-92.544465750298</v>
      </c>
      <c r="L1567" s="69" t="n">
        <f aca="false">(I1567+J1567)/Assumptions!$B$8</f>
        <v>0.000258379058567438</v>
      </c>
      <c r="M1567" s="70" t="n">
        <f aca="false">F1567-L1567</f>
        <v>-0.00535837905856744</v>
      </c>
      <c r="N1567" s="71" t="n">
        <f aca="false">G1567*Assumptions!$B$7</f>
        <v>-681775.1655</v>
      </c>
      <c r="O1567" s="71" t="n">
        <f aca="false">K1567*Assumptions!$B$7</f>
        <v>-727862.223126094</v>
      </c>
      <c r="P1567" s="68" t="n">
        <f aca="false">P1566+G1567</f>
        <v>27654.87725</v>
      </c>
      <c r="Q1567" s="68" t="n">
        <f aca="false">MAX(Q1566,P1567)</f>
        <v>27797.48005</v>
      </c>
      <c r="R1567" s="68" t="n">
        <f aca="false">Q1567-P1567</f>
        <v>142.602800000001</v>
      </c>
      <c r="S1567" s="68" t="n">
        <f aca="false">S1566+K1567</f>
        <v>18435.6240841169</v>
      </c>
      <c r="T1567" s="68" t="n">
        <f aca="false">MAX(T1566,S1567)</f>
        <v>18595.8061813678</v>
      </c>
      <c r="U1567" s="68" t="n">
        <f aca="false">T1567-S1567</f>
        <v>160.182097250894</v>
      </c>
      <c r="V1567" s="70" t="n">
        <f aca="false">V1566+F1567</f>
        <v>3.57430000000001</v>
      </c>
      <c r="W1567" s="70" t="n">
        <f aca="false">MAX(W1566,V1567)</f>
        <v>3.58270000000001</v>
      </c>
      <c r="X1567" s="70" t="n">
        <f aca="false">W1567-V1567</f>
        <v>0.00839999999999996</v>
      </c>
      <c r="Y1567" s="70" t="n">
        <f aca="false">Y1566+M1567</f>
        <v>3.16778853602644</v>
      </c>
      <c r="Z1567" s="70" t="n">
        <f aca="false">MAX(Z1566,Y1567)</f>
        <v>3.17979402305453</v>
      </c>
      <c r="AA1567" s="70" t="n">
        <f aca="false">Z1567-Y1567</f>
        <v>0.0120054870280923</v>
      </c>
      <c r="AB1567" s="72" t="n">
        <f aca="false">AB1566*(1+F1567)</f>
        <v>28.6409934119066</v>
      </c>
      <c r="AC1567" s="73" t="n">
        <f aca="false">MAX(AC1566,AB1567)</f>
        <v>28.8831075968207</v>
      </c>
      <c r="AD1567" s="70" t="n">
        <f aca="false">1-AB1567/AC1567</f>
        <v>0.00838255316199987</v>
      </c>
      <c r="AE1567" s="73" t="n">
        <f aca="false">AE1566*(1+M1567)</f>
        <v>19.0887174296277</v>
      </c>
      <c r="AF1567" s="73" t="n">
        <f aca="false">MAX(AF1566,AE1567)</f>
        <v>19.4341750199725</v>
      </c>
      <c r="AG1567" s="70" t="n">
        <f aca="false">1-AE1567/AF1567</f>
        <v>0.0177757784927729</v>
      </c>
      <c r="AH1567" s="74" t="n">
        <f aca="false">IF(R1567&gt;0,AH1566+1,0)</f>
        <v>3</v>
      </c>
      <c r="AI1567" s="74" t="n">
        <f aca="false">IF(U1567&gt;0,AI1566+1,0)</f>
        <v>3</v>
      </c>
      <c r="AJ1567" s="74" t="n">
        <f aca="false">IF(G1567&gt;0,AJ1566+1,0)</f>
        <v>0</v>
      </c>
      <c r="AK1567" s="74" t="n">
        <f aca="false">IF(G1567&lt;=0,AK1566+1,0)</f>
        <v>3</v>
      </c>
      <c r="AL1567" s="74" t="n">
        <f aca="false">IF(K1567&gt;0,AL1566+1,0)</f>
        <v>0</v>
      </c>
      <c r="AM1567" s="74" t="n">
        <f aca="false">IF(K1567&lt;=0,AM1566+1,0)</f>
        <v>3</v>
      </c>
    </row>
    <row r="1568" customFormat="false" ht="15" hidden="false" customHeight="false" outlineLevel="0" collapsed="false">
      <c r="A1568" s="61" t="n">
        <v>1567</v>
      </c>
      <c r="B1568" s="62" t="n">
        <v>44557.40625</v>
      </c>
      <c r="C1568" s="63" t="n">
        <f aca="false">YEAR(B1568)</f>
        <v>2021</v>
      </c>
      <c r="D1568" s="32" t="s">
        <v>276</v>
      </c>
      <c r="E1568" s="64" t="n">
        <v>16910.65</v>
      </c>
      <c r="F1568" s="65" t="n">
        <v>-0.006</v>
      </c>
      <c r="G1568" s="66" t="n">
        <v>-101.4639</v>
      </c>
      <c r="H1568" s="67" t="n">
        <f aca="false">E1568+IF(D1568="Long",1,-1)*G1568</f>
        <v>17012.1139</v>
      </c>
      <c r="I1568" s="68" t="n">
        <f aca="false">Assumptions!$B$58</f>
        <v>5.35750011455817</v>
      </c>
      <c r="J1568" s="68" t="n">
        <f aca="false">INDEX(Yearly!$L$5:$L$22,MATCH(C1568,Yearly!$A$5:$A$22,0))</f>
        <v>0.502265635739828</v>
      </c>
      <c r="K1568" s="68" t="n">
        <f aca="false">G1568-I1568-J1568</f>
        <v>-107.323665750298</v>
      </c>
      <c r="L1568" s="69" t="n">
        <f aca="false">(I1568+J1568)/Assumptions!$B$8</f>
        <v>0.000258379058567438</v>
      </c>
      <c r="M1568" s="70" t="n">
        <f aca="false">F1568-L1568</f>
        <v>-0.00625837905856744</v>
      </c>
      <c r="N1568" s="71" t="n">
        <f aca="false">G1568*Assumptions!$B$7</f>
        <v>-798013.5735</v>
      </c>
      <c r="O1568" s="71" t="n">
        <f aca="false">K1568*Assumptions!$B$7</f>
        <v>-844100.631126094</v>
      </c>
      <c r="P1568" s="68" t="n">
        <f aca="false">P1567+G1568</f>
        <v>27553.41335</v>
      </c>
      <c r="Q1568" s="68" t="n">
        <f aca="false">MAX(Q1567,P1568)</f>
        <v>27797.48005</v>
      </c>
      <c r="R1568" s="68" t="n">
        <f aca="false">Q1568-P1568</f>
        <v>244.066699999999</v>
      </c>
      <c r="S1568" s="68" t="n">
        <f aca="false">S1567+K1568</f>
        <v>18328.3004183666</v>
      </c>
      <c r="T1568" s="68" t="n">
        <f aca="false">MAX(T1567,S1568)</f>
        <v>18595.8061813678</v>
      </c>
      <c r="U1568" s="68" t="n">
        <f aca="false">T1568-S1568</f>
        <v>267.505763001191</v>
      </c>
      <c r="V1568" s="70" t="n">
        <f aca="false">V1567+F1568</f>
        <v>3.56830000000001</v>
      </c>
      <c r="W1568" s="70" t="n">
        <f aca="false">MAX(W1567,V1568)</f>
        <v>3.58270000000001</v>
      </c>
      <c r="X1568" s="70" t="n">
        <f aca="false">W1568-V1568</f>
        <v>0.0143999999999997</v>
      </c>
      <c r="Y1568" s="70" t="n">
        <f aca="false">Y1567+M1568</f>
        <v>3.16153015696787</v>
      </c>
      <c r="Z1568" s="70" t="n">
        <f aca="false">MAX(Z1567,Y1568)</f>
        <v>3.17979402305453</v>
      </c>
      <c r="AA1568" s="70" t="n">
        <f aca="false">Z1568-Y1568</f>
        <v>0.0182638660866599</v>
      </c>
      <c r="AB1568" s="72" t="n">
        <f aca="false">AB1567*(1+F1568)</f>
        <v>28.4691474514352</v>
      </c>
      <c r="AC1568" s="73" t="n">
        <f aca="false">MAX(AC1567,AB1568)</f>
        <v>28.8831075968207</v>
      </c>
      <c r="AD1568" s="70" t="n">
        <f aca="false">1-AB1568/AC1568</f>
        <v>0.0143322578430278</v>
      </c>
      <c r="AE1568" s="73" t="n">
        <f aca="false">AE1567*(1+M1568)</f>
        <v>18.9692530002112</v>
      </c>
      <c r="AF1568" s="73" t="n">
        <f aca="false">MAX(AF1567,AE1568)</f>
        <v>19.4341750199725</v>
      </c>
      <c r="AG1568" s="70" t="n">
        <f aca="false">1-AE1568/AF1568</f>
        <v>0.0239229099914714</v>
      </c>
      <c r="AH1568" s="74" t="n">
        <f aca="false">IF(R1568&gt;0,AH1567+1,0)</f>
        <v>4</v>
      </c>
      <c r="AI1568" s="74" t="n">
        <f aca="false">IF(U1568&gt;0,AI1567+1,0)</f>
        <v>4</v>
      </c>
      <c r="AJ1568" s="74" t="n">
        <f aca="false">IF(G1568&gt;0,AJ1567+1,0)</f>
        <v>0</v>
      </c>
      <c r="AK1568" s="74" t="n">
        <f aca="false">IF(G1568&lt;=0,AK1567+1,0)</f>
        <v>4</v>
      </c>
      <c r="AL1568" s="74" t="n">
        <f aca="false">IF(K1568&gt;0,AL1567+1,0)</f>
        <v>0</v>
      </c>
      <c r="AM1568" s="74" t="n">
        <f aca="false">IF(K1568&lt;=0,AM1567+1,0)</f>
        <v>4</v>
      </c>
    </row>
    <row r="1569" customFormat="false" ht="15" hidden="false" customHeight="false" outlineLevel="0" collapsed="false">
      <c r="A1569" s="61" t="n">
        <v>1568</v>
      </c>
      <c r="B1569" s="62" t="n">
        <v>44557.46875</v>
      </c>
      <c r="C1569" s="63" t="n">
        <f aca="false">YEAR(B1569)</f>
        <v>2021</v>
      </c>
      <c r="D1569" s="32" t="s">
        <v>277</v>
      </c>
      <c r="E1569" s="64" t="n">
        <v>17011.65</v>
      </c>
      <c r="F1569" s="65" t="n">
        <v>0.0638</v>
      </c>
      <c r="G1569" s="66" t="n">
        <v>1085.34327</v>
      </c>
      <c r="H1569" s="67" t="n">
        <f aca="false">E1569+IF(D1569="Long",1,-1)*G1569</f>
        <v>18096.99327</v>
      </c>
      <c r="I1569" s="68" t="n">
        <f aca="false">Assumptions!$B$58</f>
        <v>5.35750011455817</v>
      </c>
      <c r="J1569" s="68" t="n">
        <f aca="false">INDEX(Yearly!$L$5:$L$22,MATCH(C1569,Yearly!$A$5:$A$22,0))</f>
        <v>0.502265635739828</v>
      </c>
      <c r="K1569" s="68" t="n">
        <f aca="false">G1569-I1569-J1569</f>
        <v>1079.4835042497</v>
      </c>
      <c r="L1569" s="69" t="n">
        <f aca="false">(I1569+J1569)/Assumptions!$B$8</f>
        <v>0.000258379058567438</v>
      </c>
      <c r="M1569" s="70" t="n">
        <f aca="false">F1569-L1569</f>
        <v>0.0635416209414326</v>
      </c>
      <c r="N1569" s="71" t="n">
        <f aca="false">G1569*Assumptions!$B$7</f>
        <v>8536224.81855</v>
      </c>
      <c r="O1569" s="71" t="n">
        <f aca="false">K1569*Assumptions!$B$7</f>
        <v>8490137.76092391</v>
      </c>
      <c r="P1569" s="68" t="n">
        <f aca="false">P1568+G1569</f>
        <v>28638.75662</v>
      </c>
      <c r="Q1569" s="68" t="n">
        <f aca="false">MAX(Q1568,P1569)</f>
        <v>28638.75662</v>
      </c>
      <c r="R1569" s="68" t="n">
        <f aca="false">Q1569-P1569</f>
        <v>0</v>
      </c>
      <c r="S1569" s="68" t="n">
        <f aca="false">S1568+K1569</f>
        <v>19407.7839226163</v>
      </c>
      <c r="T1569" s="68" t="n">
        <f aca="false">MAX(T1568,S1569)</f>
        <v>19407.7839226163</v>
      </c>
      <c r="U1569" s="68" t="n">
        <f aca="false">T1569-S1569</f>
        <v>0</v>
      </c>
      <c r="V1569" s="70" t="n">
        <f aca="false">V1568+F1569</f>
        <v>3.63210000000001</v>
      </c>
      <c r="W1569" s="70" t="n">
        <f aca="false">MAX(W1568,V1569)</f>
        <v>3.63210000000001</v>
      </c>
      <c r="X1569" s="70" t="n">
        <f aca="false">W1569-V1569</f>
        <v>0</v>
      </c>
      <c r="Y1569" s="70" t="n">
        <f aca="false">Y1568+M1569</f>
        <v>3.22507177790931</v>
      </c>
      <c r="Z1569" s="70" t="n">
        <f aca="false">MAX(Z1568,Y1569)</f>
        <v>3.22507177790931</v>
      </c>
      <c r="AA1569" s="70" t="n">
        <f aca="false">Z1569-Y1569</f>
        <v>0</v>
      </c>
      <c r="AB1569" s="72" t="n">
        <f aca="false">AB1568*(1+F1569)</f>
        <v>30.2854790588367</v>
      </c>
      <c r="AC1569" s="73" t="n">
        <f aca="false">MAX(AC1568,AB1569)</f>
        <v>30.2854790588367</v>
      </c>
      <c r="AD1569" s="70" t="n">
        <f aca="false">1-AB1569/AC1569</f>
        <v>0</v>
      </c>
      <c r="AE1569" s="73" t="n">
        <f aca="false">AE1568*(1+M1569)</f>
        <v>20.1745900838928</v>
      </c>
      <c r="AF1569" s="73" t="n">
        <f aca="false">MAX(AF1568,AE1569)</f>
        <v>20.1745900838928</v>
      </c>
      <c r="AG1569" s="70" t="n">
        <f aca="false">1-AE1569/AF1569</f>
        <v>0</v>
      </c>
      <c r="AH1569" s="74" t="n">
        <f aca="false">IF(R1569&gt;0,AH1568+1,0)</f>
        <v>0</v>
      </c>
      <c r="AI1569" s="74" t="n">
        <f aca="false">IF(U1569&gt;0,AI1568+1,0)</f>
        <v>0</v>
      </c>
      <c r="AJ1569" s="74" t="n">
        <f aca="false">IF(G1569&gt;0,AJ1568+1,0)</f>
        <v>1</v>
      </c>
      <c r="AK1569" s="74" t="n">
        <f aca="false">IF(G1569&lt;=0,AK1568+1,0)</f>
        <v>0</v>
      </c>
      <c r="AL1569" s="74" t="n">
        <f aca="false">IF(K1569&gt;0,AL1568+1,0)</f>
        <v>1</v>
      </c>
      <c r="AM1569" s="74" t="n">
        <f aca="false">IF(K1569&lt;=0,AM1568+1,0)</f>
        <v>0</v>
      </c>
    </row>
    <row r="1570" customFormat="false" ht="15" hidden="false" customHeight="false" outlineLevel="0" collapsed="false">
      <c r="A1570" s="61" t="n">
        <v>1569</v>
      </c>
      <c r="B1570" s="62" t="n">
        <v>44579.6354166667</v>
      </c>
      <c r="C1570" s="63" t="n">
        <f aca="false">YEAR(B1570)</f>
        <v>2022</v>
      </c>
      <c r="D1570" s="32" t="s">
        <v>276</v>
      </c>
      <c r="E1570" s="64" t="n">
        <v>18096.55</v>
      </c>
      <c r="F1570" s="65" t="n">
        <v>0.0419</v>
      </c>
      <c r="G1570" s="66" t="n">
        <v>758.245445</v>
      </c>
      <c r="H1570" s="67" t="n">
        <f aca="false">E1570+IF(D1570="Long",1,-1)*G1570</f>
        <v>17338.304555</v>
      </c>
      <c r="I1570" s="68" t="n">
        <f aca="false">Assumptions!$B$58</f>
        <v>5.35750011455817</v>
      </c>
      <c r="J1570" s="68" t="n">
        <f aca="false">INDEX(Yearly!$L$5:$L$22,MATCH(C1570,Yearly!$A$5:$A$22,0))</f>
        <v>0.455957456558142</v>
      </c>
      <c r="K1570" s="68" t="n">
        <f aca="false">G1570-I1570-J1570</f>
        <v>752.431987428884</v>
      </c>
      <c r="L1570" s="69" t="n">
        <f aca="false">(I1570+J1570)/Assumptions!$B$8</f>
        <v>0.000256337157192741</v>
      </c>
      <c r="M1570" s="70" t="n">
        <f aca="false">F1570-L1570</f>
        <v>0.0416436628428073</v>
      </c>
      <c r="N1570" s="71" t="n">
        <f aca="false">G1570*Assumptions!$B$7</f>
        <v>5963600.424925</v>
      </c>
      <c r="O1570" s="71" t="n">
        <f aca="false">K1570*Assumptions!$B$7</f>
        <v>5917877.58112817</v>
      </c>
      <c r="P1570" s="68" t="n">
        <f aca="false">P1569+G1570</f>
        <v>29397.002065</v>
      </c>
      <c r="Q1570" s="68" t="n">
        <f aca="false">MAX(Q1569,P1570)</f>
        <v>29397.002065</v>
      </c>
      <c r="R1570" s="68" t="n">
        <f aca="false">Q1570-P1570</f>
        <v>0</v>
      </c>
      <c r="S1570" s="68" t="n">
        <f aca="false">S1569+K1570</f>
        <v>20160.2159100452</v>
      </c>
      <c r="T1570" s="68" t="n">
        <f aca="false">MAX(T1569,S1570)</f>
        <v>20160.2159100452</v>
      </c>
      <c r="U1570" s="68" t="n">
        <f aca="false">T1570-S1570</f>
        <v>0</v>
      </c>
      <c r="V1570" s="70" t="n">
        <f aca="false">V1569+F1570</f>
        <v>3.67400000000001</v>
      </c>
      <c r="W1570" s="70" t="n">
        <f aca="false">MAX(W1569,V1570)</f>
        <v>3.67400000000001</v>
      </c>
      <c r="X1570" s="70" t="n">
        <f aca="false">W1570-V1570</f>
        <v>0</v>
      </c>
      <c r="Y1570" s="70" t="n">
        <f aca="false">Y1569+M1570</f>
        <v>3.26671544075211</v>
      </c>
      <c r="Z1570" s="70" t="n">
        <f aca="false">MAX(Z1569,Y1570)</f>
        <v>3.26671544075211</v>
      </c>
      <c r="AA1570" s="70" t="n">
        <f aca="false">Z1570-Y1570</f>
        <v>0</v>
      </c>
      <c r="AB1570" s="72" t="n">
        <f aca="false">AB1569*(1+F1570)</f>
        <v>31.554440631402</v>
      </c>
      <c r="AC1570" s="73" t="n">
        <f aca="false">MAX(AC1569,AB1570)</f>
        <v>31.554440631402</v>
      </c>
      <c r="AD1570" s="70" t="n">
        <f aca="false">1-AB1570/AC1570</f>
        <v>0</v>
      </c>
      <c r="AE1570" s="73" t="n">
        <f aca="false">AE1569*(1+M1570)</f>
        <v>21.0147339113382</v>
      </c>
      <c r="AF1570" s="73" t="n">
        <f aca="false">MAX(AF1569,AE1570)</f>
        <v>21.0147339113382</v>
      </c>
      <c r="AG1570" s="70" t="n">
        <f aca="false">1-AE1570/AF1570</f>
        <v>0</v>
      </c>
      <c r="AH1570" s="74" t="n">
        <f aca="false">IF(R1570&gt;0,AH1569+1,0)</f>
        <v>0</v>
      </c>
      <c r="AI1570" s="74" t="n">
        <f aca="false">IF(U1570&gt;0,AI1569+1,0)</f>
        <v>0</v>
      </c>
      <c r="AJ1570" s="74" t="n">
        <f aca="false">IF(G1570&gt;0,AJ1569+1,0)</f>
        <v>2</v>
      </c>
      <c r="AK1570" s="74" t="n">
        <f aca="false">IF(G1570&lt;=0,AK1569+1,0)</f>
        <v>0</v>
      </c>
      <c r="AL1570" s="74" t="n">
        <f aca="false">IF(K1570&gt;0,AL1569+1,0)</f>
        <v>2</v>
      </c>
      <c r="AM1570" s="74" t="n">
        <f aca="false">IF(K1570&lt;=0,AM1569+1,0)</f>
        <v>0</v>
      </c>
    </row>
    <row r="1571" customFormat="false" ht="15" hidden="false" customHeight="false" outlineLevel="0" collapsed="false">
      <c r="A1571" s="61" t="n">
        <v>1570</v>
      </c>
      <c r="B1571" s="62" t="n">
        <v>44589.40625</v>
      </c>
      <c r="C1571" s="63" t="n">
        <f aca="false">YEAR(B1571)</f>
        <v>2022</v>
      </c>
      <c r="D1571" s="32" t="s">
        <v>277</v>
      </c>
      <c r="E1571" s="64" t="n">
        <v>17338.95</v>
      </c>
      <c r="F1571" s="65" t="n">
        <v>-0.0099</v>
      </c>
      <c r="G1571" s="66" t="n">
        <v>-171.655605</v>
      </c>
      <c r="H1571" s="67" t="n">
        <f aca="false">E1571+IF(D1571="Long",1,-1)*G1571</f>
        <v>17167.294395</v>
      </c>
      <c r="I1571" s="68" t="n">
        <f aca="false">Assumptions!$B$58</f>
        <v>5.35750011455817</v>
      </c>
      <c r="J1571" s="68" t="n">
        <f aca="false">INDEX(Yearly!$L$5:$L$22,MATCH(C1571,Yearly!$A$5:$A$22,0))</f>
        <v>0.455957456558142</v>
      </c>
      <c r="K1571" s="68" t="n">
        <f aca="false">G1571-I1571-J1571</f>
        <v>-177.469062571116</v>
      </c>
      <c r="L1571" s="69" t="n">
        <f aca="false">(I1571+J1571)/Assumptions!$B$8</f>
        <v>0.000256337157192741</v>
      </c>
      <c r="M1571" s="70" t="n">
        <f aca="false">F1571-L1571</f>
        <v>-0.0101563371571927</v>
      </c>
      <c r="N1571" s="71" t="n">
        <f aca="false">G1571*Assumptions!$B$7</f>
        <v>-1350071.333325</v>
      </c>
      <c r="O1571" s="71" t="n">
        <f aca="false">K1571*Assumptions!$B$7</f>
        <v>-1395794.17712183</v>
      </c>
      <c r="P1571" s="68" t="n">
        <f aca="false">P1570+G1571</f>
        <v>29225.34646</v>
      </c>
      <c r="Q1571" s="68" t="n">
        <f aca="false">MAX(Q1570,P1571)</f>
        <v>29397.002065</v>
      </c>
      <c r="R1571" s="68" t="n">
        <f aca="false">Q1571-P1571</f>
        <v>171.655605</v>
      </c>
      <c r="S1571" s="68" t="n">
        <f aca="false">S1570+K1571</f>
        <v>19982.746847474</v>
      </c>
      <c r="T1571" s="68" t="n">
        <f aca="false">MAX(T1570,S1571)</f>
        <v>20160.2159100452</v>
      </c>
      <c r="U1571" s="68" t="n">
        <f aca="false">T1571-S1571</f>
        <v>177.469062571116</v>
      </c>
      <c r="V1571" s="70" t="n">
        <f aca="false">V1570+F1571</f>
        <v>3.66410000000001</v>
      </c>
      <c r="W1571" s="70" t="n">
        <f aca="false">MAX(W1570,V1571)</f>
        <v>3.67400000000001</v>
      </c>
      <c r="X1571" s="70" t="n">
        <f aca="false">W1571-V1571</f>
        <v>0.00990000000000002</v>
      </c>
      <c r="Y1571" s="70" t="n">
        <f aca="false">Y1570+M1571</f>
        <v>3.25655910359492</v>
      </c>
      <c r="Z1571" s="70" t="n">
        <f aca="false">MAX(Z1570,Y1571)</f>
        <v>3.26671544075211</v>
      </c>
      <c r="AA1571" s="70" t="n">
        <f aca="false">Z1571-Y1571</f>
        <v>0.0101563371571927</v>
      </c>
      <c r="AB1571" s="72" t="n">
        <f aca="false">AB1570*(1+F1571)</f>
        <v>31.2420516691511</v>
      </c>
      <c r="AC1571" s="73" t="n">
        <f aca="false">MAX(AC1570,AB1571)</f>
        <v>31.554440631402</v>
      </c>
      <c r="AD1571" s="70" t="n">
        <f aca="false">1-AB1571/AC1571</f>
        <v>0.00990000000000002</v>
      </c>
      <c r="AE1571" s="73" t="n">
        <f aca="false">AE1570*(1+M1571)</f>
        <v>20.801301188466</v>
      </c>
      <c r="AF1571" s="73" t="n">
        <f aca="false">MAX(AF1570,AE1571)</f>
        <v>21.0147339113382</v>
      </c>
      <c r="AG1571" s="70" t="n">
        <f aca="false">1-AE1571/AF1571</f>
        <v>0.0101563371571929</v>
      </c>
      <c r="AH1571" s="74" t="n">
        <f aca="false">IF(R1571&gt;0,AH1570+1,0)</f>
        <v>1</v>
      </c>
      <c r="AI1571" s="74" t="n">
        <f aca="false">IF(U1571&gt;0,AI1570+1,0)</f>
        <v>1</v>
      </c>
      <c r="AJ1571" s="74" t="n">
        <f aca="false">IF(G1571&gt;0,AJ1570+1,0)</f>
        <v>0</v>
      </c>
      <c r="AK1571" s="74" t="n">
        <f aca="false">IF(G1571&lt;=0,AK1570+1,0)</f>
        <v>1</v>
      </c>
      <c r="AL1571" s="74" t="n">
        <f aca="false">IF(K1571&gt;0,AL1570+1,0)</f>
        <v>0</v>
      </c>
      <c r="AM1571" s="74" t="n">
        <f aca="false">IF(K1571&lt;=0,AM1570+1,0)</f>
        <v>1</v>
      </c>
    </row>
    <row r="1572" customFormat="false" ht="15" hidden="false" customHeight="false" outlineLevel="0" collapsed="false">
      <c r="A1572" s="61" t="n">
        <v>1571</v>
      </c>
      <c r="B1572" s="62" t="n">
        <v>44589.59375</v>
      </c>
      <c r="C1572" s="63" t="n">
        <f aca="false">YEAR(B1572)</f>
        <v>2022</v>
      </c>
      <c r="D1572" s="32" t="s">
        <v>276</v>
      </c>
      <c r="E1572" s="64" t="n">
        <v>17166.6</v>
      </c>
      <c r="F1572" s="65" t="n">
        <v>-0.0103</v>
      </c>
      <c r="G1572" s="66" t="n">
        <v>-176.81598</v>
      </c>
      <c r="H1572" s="67" t="n">
        <f aca="false">E1572+IF(D1572="Long",1,-1)*G1572</f>
        <v>17343.41598</v>
      </c>
      <c r="I1572" s="68" t="n">
        <f aca="false">Assumptions!$B$58</f>
        <v>5.35750011455817</v>
      </c>
      <c r="J1572" s="68" t="n">
        <f aca="false">INDEX(Yearly!$L$5:$L$22,MATCH(C1572,Yearly!$A$5:$A$22,0))</f>
        <v>0.455957456558142</v>
      </c>
      <c r="K1572" s="68" t="n">
        <f aca="false">G1572-I1572-J1572</f>
        <v>-182.629437571116</v>
      </c>
      <c r="L1572" s="69" t="n">
        <f aca="false">(I1572+J1572)/Assumptions!$B$8</f>
        <v>0.000256337157192741</v>
      </c>
      <c r="M1572" s="70" t="n">
        <f aca="false">F1572-L1572</f>
        <v>-0.0105563371571927</v>
      </c>
      <c r="N1572" s="71" t="n">
        <f aca="false">G1572*Assumptions!$B$7</f>
        <v>-1390657.6827</v>
      </c>
      <c r="O1572" s="71" t="n">
        <f aca="false">K1572*Assumptions!$B$7</f>
        <v>-1436380.52649683</v>
      </c>
      <c r="P1572" s="68" t="n">
        <f aca="false">P1571+G1572</f>
        <v>29048.53048</v>
      </c>
      <c r="Q1572" s="68" t="n">
        <f aca="false">MAX(Q1571,P1572)</f>
        <v>29397.002065</v>
      </c>
      <c r="R1572" s="68" t="n">
        <f aca="false">Q1572-P1572</f>
        <v>348.471584999999</v>
      </c>
      <c r="S1572" s="68" t="n">
        <f aca="false">S1571+K1572</f>
        <v>19800.1174099029</v>
      </c>
      <c r="T1572" s="68" t="n">
        <f aca="false">MAX(T1571,S1572)</f>
        <v>20160.2159100452</v>
      </c>
      <c r="U1572" s="68" t="n">
        <f aca="false">T1572-S1572</f>
        <v>360.098500142231</v>
      </c>
      <c r="V1572" s="70" t="n">
        <f aca="false">V1571+F1572</f>
        <v>3.65380000000001</v>
      </c>
      <c r="W1572" s="70" t="n">
        <f aca="false">MAX(W1571,V1572)</f>
        <v>3.67400000000001</v>
      </c>
      <c r="X1572" s="70" t="n">
        <f aca="false">W1572-V1572</f>
        <v>0.0202</v>
      </c>
      <c r="Y1572" s="70" t="n">
        <f aca="false">Y1571+M1572</f>
        <v>3.24600276643773</v>
      </c>
      <c r="Z1572" s="70" t="n">
        <f aca="false">MAX(Z1571,Y1572)</f>
        <v>3.26671544075211</v>
      </c>
      <c r="AA1572" s="70" t="n">
        <f aca="false">Z1572-Y1572</f>
        <v>0.0207126743143853</v>
      </c>
      <c r="AB1572" s="72" t="n">
        <f aca="false">AB1571*(1+F1572)</f>
        <v>30.9202585369589</v>
      </c>
      <c r="AC1572" s="73" t="n">
        <f aca="false">MAX(AC1571,AB1572)</f>
        <v>31.554440631402</v>
      </c>
      <c r="AD1572" s="70" t="n">
        <f aca="false">1-AB1572/AC1572</f>
        <v>0.02009803</v>
      </c>
      <c r="AE1572" s="73" t="n">
        <f aca="false">AE1571*(1+M1572)</f>
        <v>20.5817156398122</v>
      </c>
      <c r="AF1572" s="73" t="n">
        <f aca="false">MAX(AF1571,AE1572)</f>
        <v>21.0147339113382</v>
      </c>
      <c r="AG1572" s="70" t="n">
        <f aca="false">1-AE1572/AF1572</f>
        <v>0.0206054605950722</v>
      </c>
      <c r="AH1572" s="74" t="n">
        <f aca="false">IF(R1572&gt;0,AH1571+1,0)</f>
        <v>2</v>
      </c>
      <c r="AI1572" s="74" t="n">
        <f aca="false">IF(U1572&gt;0,AI1571+1,0)</f>
        <v>2</v>
      </c>
      <c r="AJ1572" s="74" t="n">
        <f aca="false">IF(G1572&gt;0,AJ1571+1,0)</f>
        <v>0</v>
      </c>
      <c r="AK1572" s="74" t="n">
        <f aca="false">IF(G1572&lt;=0,AK1571+1,0)</f>
        <v>2</v>
      </c>
      <c r="AL1572" s="74" t="n">
        <f aca="false">IF(K1572&gt;0,AL1571+1,0)</f>
        <v>0</v>
      </c>
      <c r="AM1572" s="74" t="n">
        <f aca="false">IF(K1572&lt;=0,AM1571+1,0)</f>
        <v>2</v>
      </c>
    </row>
    <row r="1573" customFormat="false" ht="15" hidden="false" customHeight="false" outlineLevel="0" collapsed="false">
      <c r="A1573" s="61" t="n">
        <v>1572</v>
      </c>
      <c r="B1573" s="62" t="n">
        <v>44592.40625</v>
      </c>
      <c r="C1573" s="63" t="n">
        <f aca="false">YEAR(B1573)</f>
        <v>2022</v>
      </c>
      <c r="D1573" s="32" t="s">
        <v>277</v>
      </c>
      <c r="E1573" s="64" t="n">
        <v>17343.95</v>
      </c>
      <c r="F1573" s="65" t="n">
        <v>-0.0038</v>
      </c>
      <c r="G1573" s="66" t="n">
        <v>-65.90701</v>
      </c>
      <c r="H1573" s="67" t="n">
        <f aca="false">E1573+IF(D1573="Long",1,-1)*G1573</f>
        <v>17278.04299</v>
      </c>
      <c r="I1573" s="68" t="n">
        <f aca="false">Assumptions!$B$58</f>
        <v>5.35750011455817</v>
      </c>
      <c r="J1573" s="68" t="n">
        <f aca="false">INDEX(Yearly!$L$5:$L$22,MATCH(C1573,Yearly!$A$5:$A$22,0))</f>
        <v>0.455957456558142</v>
      </c>
      <c r="K1573" s="68" t="n">
        <f aca="false">G1573-I1573-J1573</f>
        <v>-71.7204675711163</v>
      </c>
      <c r="L1573" s="69" t="n">
        <f aca="false">(I1573+J1573)/Assumptions!$B$8</f>
        <v>0.000256337157192741</v>
      </c>
      <c r="M1573" s="70" t="n">
        <f aca="false">F1573-L1573</f>
        <v>-0.00405633715719274</v>
      </c>
      <c r="N1573" s="71" t="n">
        <f aca="false">G1573*Assumptions!$B$7</f>
        <v>-518358.63365</v>
      </c>
      <c r="O1573" s="71" t="n">
        <f aca="false">K1573*Assumptions!$B$7</f>
        <v>-564081.47744683</v>
      </c>
      <c r="P1573" s="68" t="n">
        <f aca="false">P1572+G1573</f>
        <v>28982.62347</v>
      </c>
      <c r="Q1573" s="68" t="n">
        <f aca="false">MAX(Q1572,P1573)</f>
        <v>29397.002065</v>
      </c>
      <c r="R1573" s="68" t="n">
        <f aca="false">Q1573-P1573</f>
        <v>414.378594999998</v>
      </c>
      <c r="S1573" s="68" t="n">
        <f aca="false">S1572+K1573</f>
        <v>19728.3969423318</v>
      </c>
      <c r="T1573" s="68" t="n">
        <f aca="false">MAX(T1572,S1573)</f>
        <v>20160.2159100452</v>
      </c>
      <c r="U1573" s="68" t="n">
        <f aca="false">T1573-S1573</f>
        <v>431.818967713345</v>
      </c>
      <c r="V1573" s="70" t="n">
        <f aca="false">V1572+F1573</f>
        <v>3.65000000000001</v>
      </c>
      <c r="W1573" s="70" t="n">
        <f aca="false">MAX(W1572,V1573)</f>
        <v>3.67400000000001</v>
      </c>
      <c r="X1573" s="70" t="n">
        <f aca="false">W1573-V1573</f>
        <v>0.024</v>
      </c>
      <c r="Y1573" s="70" t="n">
        <f aca="false">Y1572+M1573</f>
        <v>3.24194642928054</v>
      </c>
      <c r="Z1573" s="70" t="n">
        <f aca="false">MAX(Z1572,Y1573)</f>
        <v>3.26671544075211</v>
      </c>
      <c r="AA1573" s="70" t="n">
        <f aca="false">Z1573-Y1573</f>
        <v>0.024769011471578</v>
      </c>
      <c r="AB1573" s="72" t="n">
        <f aca="false">AB1572*(1+F1573)</f>
        <v>30.8027615545184</v>
      </c>
      <c r="AC1573" s="73" t="n">
        <f aca="false">MAX(AC1572,AB1573)</f>
        <v>31.554440631402</v>
      </c>
      <c r="AD1573" s="70" t="n">
        <f aca="false">1-AB1573/AC1573</f>
        <v>0.023821657486</v>
      </c>
      <c r="AE1573" s="73" t="n">
        <f aca="false">AE1572*(1+M1573)</f>
        <v>20.4982292619037</v>
      </c>
      <c r="AF1573" s="73" t="n">
        <f aca="false">MAX(AF1572,AE1573)</f>
        <v>21.0147339113382</v>
      </c>
      <c r="AG1573" s="70" t="n">
        <f aca="false">1-AE1573/AF1573</f>
        <v>0.024578215056812</v>
      </c>
      <c r="AH1573" s="74" t="n">
        <f aca="false">IF(R1573&gt;0,AH1572+1,0)</f>
        <v>3</v>
      </c>
      <c r="AI1573" s="74" t="n">
        <f aca="false">IF(U1573&gt;0,AI1572+1,0)</f>
        <v>3</v>
      </c>
      <c r="AJ1573" s="74" t="n">
        <f aca="false">IF(G1573&gt;0,AJ1572+1,0)</f>
        <v>0</v>
      </c>
      <c r="AK1573" s="74" t="n">
        <f aca="false">IF(G1573&lt;=0,AK1572+1,0)</f>
        <v>3</v>
      </c>
      <c r="AL1573" s="74" t="n">
        <f aca="false">IF(K1573&gt;0,AL1572+1,0)</f>
        <v>0</v>
      </c>
      <c r="AM1573" s="74" t="n">
        <f aca="false">IF(K1573&lt;=0,AM1572+1,0)</f>
        <v>3</v>
      </c>
    </row>
    <row r="1574" customFormat="false" ht="15" hidden="false" customHeight="false" outlineLevel="0" collapsed="false">
      <c r="A1574" s="61" t="n">
        <v>1573</v>
      </c>
      <c r="B1574" s="62" t="n">
        <v>44593.5520833333</v>
      </c>
      <c r="C1574" s="63" t="n">
        <f aca="false">YEAR(B1574)</f>
        <v>2022</v>
      </c>
      <c r="D1574" s="32" t="s">
        <v>276</v>
      </c>
      <c r="E1574" s="64" t="n">
        <v>17277.6</v>
      </c>
      <c r="F1574" s="65" t="n">
        <v>-0.0189</v>
      </c>
      <c r="G1574" s="66" t="n">
        <v>-326.54664</v>
      </c>
      <c r="H1574" s="67" t="n">
        <f aca="false">E1574+IF(D1574="Long",1,-1)*G1574</f>
        <v>17604.14664</v>
      </c>
      <c r="I1574" s="68" t="n">
        <f aca="false">Assumptions!$B$58</f>
        <v>5.35750011455817</v>
      </c>
      <c r="J1574" s="68" t="n">
        <f aca="false">INDEX(Yearly!$L$5:$L$22,MATCH(C1574,Yearly!$A$5:$A$22,0))</f>
        <v>0.455957456558142</v>
      </c>
      <c r="K1574" s="68" t="n">
        <f aca="false">G1574-I1574-J1574</f>
        <v>-332.360097571116</v>
      </c>
      <c r="L1574" s="69" t="n">
        <f aca="false">(I1574+J1574)/Assumptions!$B$8</f>
        <v>0.000256337157192741</v>
      </c>
      <c r="M1574" s="70" t="n">
        <f aca="false">F1574-L1574</f>
        <v>-0.0191563371571927</v>
      </c>
      <c r="N1574" s="71" t="n">
        <f aca="false">G1574*Assumptions!$B$7</f>
        <v>-2568289.3236</v>
      </c>
      <c r="O1574" s="71" t="n">
        <f aca="false">K1574*Assumptions!$B$7</f>
        <v>-2614012.16739683</v>
      </c>
      <c r="P1574" s="68" t="n">
        <f aca="false">P1573+G1574</f>
        <v>28656.07683</v>
      </c>
      <c r="Q1574" s="68" t="n">
        <f aca="false">MAX(Q1573,P1574)</f>
        <v>29397.002065</v>
      </c>
      <c r="R1574" s="68" t="n">
        <f aca="false">Q1574-P1574</f>
        <v>740.925234999999</v>
      </c>
      <c r="S1574" s="68" t="n">
        <f aca="false">S1573+K1574</f>
        <v>19396.0368447607</v>
      </c>
      <c r="T1574" s="68" t="n">
        <f aca="false">MAX(T1573,S1574)</f>
        <v>20160.2159100452</v>
      </c>
      <c r="U1574" s="68" t="n">
        <f aca="false">T1574-S1574</f>
        <v>764.179065284461</v>
      </c>
      <c r="V1574" s="70" t="n">
        <f aca="false">V1573+F1574</f>
        <v>3.63110000000001</v>
      </c>
      <c r="W1574" s="70" t="n">
        <f aca="false">MAX(W1573,V1574)</f>
        <v>3.67400000000001</v>
      </c>
      <c r="X1574" s="70" t="n">
        <f aca="false">W1574-V1574</f>
        <v>0.0428999999999999</v>
      </c>
      <c r="Y1574" s="70" t="n">
        <f aca="false">Y1573+M1574</f>
        <v>3.22279009212334</v>
      </c>
      <c r="Z1574" s="70" t="n">
        <f aca="false">MAX(Z1573,Y1574)</f>
        <v>3.26671544075211</v>
      </c>
      <c r="AA1574" s="70" t="n">
        <f aca="false">Z1574-Y1574</f>
        <v>0.0439253486287705</v>
      </c>
      <c r="AB1574" s="72" t="n">
        <f aca="false">AB1573*(1+F1574)</f>
        <v>30.220589361138</v>
      </c>
      <c r="AC1574" s="73" t="n">
        <f aca="false">MAX(AC1573,AB1574)</f>
        <v>31.554440631402</v>
      </c>
      <c r="AD1574" s="70" t="n">
        <f aca="false">1-AB1574/AC1574</f>
        <v>0.0422714281595146</v>
      </c>
      <c r="AE1574" s="73" t="n">
        <f aca="false">AE1573*(1+M1574)</f>
        <v>20.1055582710372</v>
      </c>
      <c r="AF1574" s="73" t="n">
        <f aca="false">MAX(AF1573,AE1574)</f>
        <v>21.0147339113382</v>
      </c>
      <c r="AG1574" s="70" t="n">
        <f aca="false">1-AE1574/AF1574</f>
        <v>0.0432637236396546</v>
      </c>
      <c r="AH1574" s="74" t="n">
        <f aca="false">IF(R1574&gt;0,AH1573+1,0)</f>
        <v>4</v>
      </c>
      <c r="AI1574" s="74" t="n">
        <f aca="false">IF(U1574&gt;0,AI1573+1,0)</f>
        <v>4</v>
      </c>
      <c r="AJ1574" s="74" t="n">
        <f aca="false">IF(G1574&gt;0,AJ1573+1,0)</f>
        <v>0</v>
      </c>
      <c r="AK1574" s="74" t="n">
        <f aca="false">IF(G1574&lt;=0,AK1573+1,0)</f>
        <v>4</v>
      </c>
      <c r="AL1574" s="74" t="n">
        <f aca="false">IF(K1574&gt;0,AL1573+1,0)</f>
        <v>0</v>
      </c>
      <c r="AM1574" s="74" t="n">
        <f aca="false">IF(K1574&lt;=0,AM1573+1,0)</f>
        <v>4</v>
      </c>
    </row>
    <row r="1575" customFormat="false" ht="15" hidden="false" customHeight="false" outlineLevel="0" collapsed="false">
      <c r="A1575" s="61" t="n">
        <v>1574</v>
      </c>
      <c r="B1575" s="62" t="n">
        <v>44593.6145833333</v>
      </c>
      <c r="C1575" s="63" t="n">
        <f aca="false">YEAR(B1575)</f>
        <v>2022</v>
      </c>
      <c r="D1575" s="32" t="s">
        <v>277</v>
      </c>
      <c r="E1575" s="64" t="n">
        <v>17604</v>
      </c>
      <c r="F1575" s="65" t="n">
        <v>-0.0035</v>
      </c>
      <c r="G1575" s="66" t="n">
        <v>-61.614</v>
      </c>
      <c r="H1575" s="67" t="n">
        <f aca="false">E1575+IF(D1575="Long",1,-1)*G1575</f>
        <v>17542.386</v>
      </c>
      <c r="I1575" s="68" t="n">
        <f aca="false">Assumptions!$B$58</f>
        <v>5.35750011455817</v>
      </c>
      <c r="J1575" s="68" t="n">
        <f aca="false">INDEX(Yearly!$L$5:$L$22,MATCH(C1575,Yearly!$A$5:$A$22,0))</f>
        <v>0.455957456558142</v>
      </c>
      <c r="K1575" s="68" t="n">
        <f aca="false">G1575-I1575-J1575</f>
        <v>-67.4274575711163</v>
      </c>
      <c r="L1575" s="69" t="n">
        <f aca="false">(I1575+J1575)/Assumptions!$B$8</f>
        <v>0.000256337157192741</v>
      </c>
      <c r="M1575" s="70" t="n">
        <f aca="false">F1575-L1575</f>
        <v>-0.00375633715719274</v>
      </c>
      <c r="N1575" s="71" t="n">
        <f aca="false">G1575*Assumptions!$B$7</f>
        <v>-484594.11</v>
      </c>
      <c r="O1575" s="71" t="n">
        <f aca="false">K1575*Assumptions!$B$7</f>
        <v>-530316.95379683</v>
      </c>
      <c r="P1575" s="68" t="n">
        <f aca="false">P1574+G1575</f>
        <v>28594.46283</v>
      </c>
      <c r="Q1575" s="68" t="n">
        <f aca="false">MAX(Q1574,P1575)</f>
        <v>29397.002065</v>
      </c>
      <c r="R1575" s="68" t="n">
        <f aca="false">Q1575-P1575</f>
        <v>802.539235</v>
      </c>
      <c r="S1575" s="68" t="n">
        <f aca="false">S1574+K1575</f>
        <v>19328.6093871896</v>
      </c>
      <c r="T1575" s="68" t="n">
        <f aca="false">MAX(T1574,S1575)</f>
        <v>20160.2159100452</v>
      </c>
      <c r="U1575" s="68" t="n">
        <f aca="false">T1575-S1575</f>
        <v>831.606522855578</v>
      </c>
      <c r="V1575" s="70" t="n">
        <f aca="false">V1574+F1575</f>
        <v>3.62760000000001</v>
      </c>
      <c r="W1575" s="70" t="n">
        <f aca="false">MAX(W1574,V1575)</f>
        <v>3.67400000000001</v>
      </c>
      <c r="X1575" s="70" t="n">
        <f aca="false">W1575-V1575</f>
        <v>0.0463999999999998</v>
      </c>
      <c r="Y1575" s="70" t="n">
        <f aca="false">Y1574+M1575</f>
        <v>3.21903375496615</v>
      </c>
      <c r="Z1575" s="70" t="n">
        <f aca="false">MAX(Z1574,Y1575)</f>
        <v>3.26671544075211</v>
      </c>
      <c r="AA1575" s="70" t="n">
        <f aca="false">Z1575-Y1575</f>
        <v>0.0476816857859634</v>
      </c>
      <c r="AB1575" s="72" t="n">
        <f aca="false">AB1574*(1+F1575)</f>
        <v>30.114817298374</v>
      </c>
      <c r="AC1575" s="73" t="n">
        <f aca="false">MAX(AC1574,AB1575)</f>
        <v>31.554440631402</v>
      </c>
      <c r="AD1575" s="70" t="n">
        <f aca="false">1-AB1575/AC1575</f>
        <v>0.0456234781609562</v>
      </c>
      <c r="AE1575" s="73" t="n">
        <f aca="false">AE1574*(1+M1575)</f>
        <v>20.0300350154376</v>
      </c>
      <c r="AF1575" s="73" t="n">
        <f aca="false">MAX(AF1574,AE1575)</f>
        <v>21.0147339113382</v>
      </c>
      <c r="AG1575" s="70" t="n">
        <f aca="false">1-AE1575/AF1575</f>
        <v>0.0468575476641812</v>
      </c>
      <c r="AH1575" s="74" t="n">
        <f aca="false">IF(R1575&gt;0,AH1574+1,0)</f>
        <v>5</v>
      </c>
      <c r="AI1575" s="74" t="n">
        <f aca="false">IF(U1575&gt;0,AI1574+1,0)</f>
        <v>5</v>
      </c>
      <c r="AJ1575" s="74" t="n">
        <f aca="false">IF(G1575&gt;0,AJ1574+1,0)</f>
        <v>0</v>
      </c>
      <c r="AK1575" s="74" t="n">
        <f aca="false">IF(G1575&lt;=0,AK1574+1,0)</f>
        <v>5</v>
      </c>
      <c r="AL1575" s="74" t="n">
        <f aca="false">IF(K1575&gt;0,AL1574+1,0)</f>
        <v>0</v>
      </c>
      <c r="AM1575" s="74" t="n">
        <f aca="false">IF(K1575&lt;=0,AM1574+1,0)</f>
        <v>5</v>
      </c>
    </row>
    <row r="1576" customFormat="false" ht="15" hidden="false" customHeight="false" outlineLevel="0" collapsed="false">
      <c r="A1576" s="61" t="n">
        <v>1575</v>
      </c>
      <c r="B1576" s="62" t="n">
        <v>44596.4479166667</v>
      </c>
      <c r="C1576" s="63" t="n">
        <f aca="false">YEAR(B1576)</f>
        <v>2022</v>
      </c>
      <c r="D1576" s="32" t="s">
        <v>276</v>
      </c>
      <c r="E1576" s="64" t="n">
        <v>17542.95</v>
      </c>
      <c r="F1576" s="65" t="n">
        <v>-0.0001</v>
      </c>
      <c r="G1576" s="66" t="n">
        <v>-1.754295</v>
      </c>
      <c r="H1576" s="67" t="n">
        <f aca="false">E1576+IF(D1576="Long",1,-1)*G1576</f>
        <v>17544.704295</v>
      </c>
      <c r="I1576" s="68" t="n">
        <f aca="false">Assumptions!$B$58</f>
        <v>5.35750011455817</v>
      </c>
      <c r="J1576" s="68" t="n">
        <f aca="false">INDEX(Yearly!$L$5:$L$22,MATCH(C1576,Yearly!$A$5:$A$22,0))</f>
        <v>0.455957456558142</v>
      </c>
      <c r="K1576" s="68" t="n">
        <f aca="false">G1576-I1576-J1576</f>
        <v>-7.56775257111631</v>
      </c>
      <c r="L1576" s="69" t="n">
        <f aca="false">(I1576+J1576)/Assumptions!$B$8</f>
        <v>0.000256337157192741</v>
      </c>
      <c r="M1576" s="70" t="n">
        <f aca="false">F1576-L1576</f>
        <v>-0.000356337157192741</v>
      </c>
      <c r="N1576" s="71" t="n">
        <f aca="false">G1576*Assumptions!$B$7</f>
        <v>-13797.530175</v>
      </c>
      <c r="O1576" s="71" t="n">
        <f aca="false">K1576*Assumptions!$B$7</f>
        <v>-59520.3739718298</v>
      </c>
      <c r="P1576" s="68" t="n">
        <f aca="false">P1575+G1576</f>
        <v>28592.708535</v>
      </c>
      <c r="Q1576" s="68" t="n">
        <f aca="false">MAX(Q1575,P1576)</f>
        <v>29397.002065</v>
      </c>
      <c r="R1576" s="68" t="n">
        <f aca="false">Q1576-P1576</f>
        <v>804.293529999999</v>
      </c>
      <c r="S1576" s="68" t="n">
        <f aca="false">S1575+K1576</f>
        <v>19321.0416346185</v>
      </c>
      <c r="T1576" s="68" t="n">
        <f aca="false">MAX(T1575,S1576)</f>
        <v>20160.2159100452</v>
      </c>
      <c r="U1576" s="68" t="n">
        <f aca="false">T1576-S1576</f>
        <v>839.174275426696</v>
      </c>
      <c r="V1576" s="70" t="n">
        <f aca="false">V1575+F1576</f>
        <v>3.62750000000001</v>
      </c>
      <c r="W1576" s="70" t="n">
        <f aca="false">MAX(W1575,V1576)</f>
        <v>3.67400000000001</v>
      </c>
      <c r="X1576" s="70" t="n">
        <f aca="false">W1576-V1576</f>
        <v>0.0465</v>
      </c>
      <c r="Y1576" s="70" t="n">
        <f aca="false">Y1575+M1576</f>
        <v>3.21867741780896</v>
      </c>
      <c r="Z1576" s="70" t="n">
        <f aca="false">MAX(Z1575,Y1576)</f>
        <v>3.26671544075211</v>
      </c>
      <c r="AA1576" s="70" t="n">
        <f aca="false">Z1576-Y1576</f>
        <v>0.0480380229431563</v>
      </c>
      <c r="AB1576" s="72" t="n">
        <f aca="false">AB1575*(1+F1576)</f>
        <v>30.1118058166442</v>
      </c>
      <c r="AC1576" s="73" t="n">
        <f aca="false">MAX(AC1575,AB1576)</f>
        <v>31.554440631402</v>
      </c>
      <c r="AD1576" s="70" t="n">
        <f aca="false">1-AB1576/AC1576</f>
        <v>0.0457189158131401</v>
      </c>
      <c r="AE1576" s="73" t="n">
        <f aca="false">AE1575*(1+M1576)</f>
        <v>20.0228975697017</v>
      </c>
      <c r="AF1576" s="73" t="n">
        <f aca="false">MAX(AF1575,AE1576)</f>
        <v>21.0147339113382</v>
      </c>
      <c r="AG1576" s="70" t="n">
        <f aca="false">1-AE1576/AF1576</f>
        <v>0.0471971877360462</v>
      </c>
      <c r="AH1576" s="74" t="n">
        <f aca="false">IF(R1576&gt;0,AH1575+1,0)</f>
        <v>6</v>
      </c>
      <c r="AI1576" s="74" t="n">
        <f aca="false">IF(U1576&gt;0,AI1575+1,0)</f>
        <v>6</v>
      </c>
      <c r="AJ1576" s="74" t="n">
        <f aca="false">IF(G1576&gt;0,AJ1575+1,0)</f>
        <v>0</v>
      </c>
      <c r="AK1576" s="74" t="n">
        <f aca="false">IF(G1576&lt;=0,AK1575+1,0)</f>
        <v>6</v>
      </c>
      <c r="AL1576" s="74" t="n">
        <f aca="false">IF(K1576&gt;0,AL1575+1,0)</f>
        <v>0</v>
      </c>
      <c r="AM1576" s="74" t="n">
        <f aca="false">IF(K1576&lt;=0,AM1575+1,0)</f>
        <v>6</v>
      </c>
    </row>
    <row r="1577" customFormat="false" ht="15" hidden="false" customHeight="false" outlineLevel="0" collapsed="false">
      <c r="A1577" s="61" t="n">
        <v>1576</v>
      </c>
      <c r="B1577" s="62" t="n">
        <v>44596.59375</v>
      </c>
      <c r="C1577" s="63" t="n">
        <f aca="false">YEAR(B1577)</f>
        <v>2022</v>
      </c>
      <c r="D1577" s="32" t="s">
        <v>277</v>
      </c>
      <c r="E1577" s="64" t="n">
        <v>17545.3</v>
      </c>
      <c r="F1577" s="65" t="n">
        <v>-0.0009</v>
      </c>
      <c r="G1577" s="66" t="n">
        <v>-15.79077</v>
      </c>
      <c r="H1577" s="67" t="n">
        <f aca="false">E1577+IF(D1577="Long",1,-1)*G1577</f>
        <v>17529.50923</v>
      </c>
      <c r="I1577" s="68" t="n">
        <f aca="false">Assumptions!$B$58</f>
        <v>5.35750011455817</v>
      </c>
      <c r="J1577" s="68" t="n">
        <f aca="false">INDEX(Yearly!$L$5:$L$22,MATCH(C1577,Yearly!$A$5:$A$22,0))</f>
        <v>0.455957456558142</v>
      </c>
      <c r="K1577" s="68" t="n">
        <f aca="false">G1577-I1577-J1577</f>
        <v>-21.6042275711163</v>
      </c>
      <c r="L1577" s="69" t="n">
        <f aca="false">(I1577+J1577)/Assumptions!$B$8</f>
        <v>0.000256337157192741</v>
      </c>
      <c r="M1577" s="70" t="n">
        <f aca="false">F1577-L1577</f>
        <v>-0.00115633715719274</v>
      </c>
      <c r="N1577" s="71" t="n">
        <f aca="false">G1577*Assumptions!$B$7</f>
        <v>-124194.40605</v>
      </c>
      <c r="O1577" s="71" t="n">
        <f aca="false">K1577*Assumptions!$B$7</f>
        <v>-169917.24984683</v>
      </c>
      <c r="P1577" s="68" t="n">
        <f aca="false">P1576+G1577</f>
        <v>28576.917765</v>
      </c>
      <c r="Q1577" s="68" t="n">
        <f aca="false">MAX(Q1576,P1577)</f>
        <v>29397.002065</v>
      </c>
      <c r="R1577" s="68" t="n">
        <f aca="false">Q1577-P1577</f>
        <v>820.084299999999</v>
      </c>
      <c r="S1577" s="68" t="n">
        <f aca="false">S1576+K1577</f>
        <v>19299.4374070473</v>
      </c>
      <c r="T1577" s="68" t="n">
        <f aca="false">MAX(T1576,S1577)</f>
        <v>20160.2159100452</v>
      </c>
      <c r="U1577" s="68" t="n">
        <f aca="false">T1577-S1577</f>
        <v>860.778502997811</v>
      </c>
      <c r="V1577" s="70" t="n">
        <f aca="false">V1576+F1577</f>
        <v>3.62660000000001</v>
      </c>
      <c r="W1577" s="70" t="n">
        <f aca="false">MAX(W1576,V1577)</f>
        <v>3.67400000000001</v>
      </c>
      <c r="X1577" s="70" t="n">
        <f aca="false">W1577-V1577</f>
        <v>0.0474000000000001</v>
      </c>
      <c r="Y1577" s="70" t="n">
        <f aca="false">Y1576+M1577</f>
        <v>3.21752108065177</v>
      </c>
      <c r="Z1577" s="70" t="n">
        <f aca="false">MAX(Z1576,Y1577)</f>
        <v>3.26671544075211</v>
      </c>
      <c r="AA1577" s="70" t="n">
        <f aca="false">Z1577-Y1577</f>
        <v>0.0491943601003491</v>
      </c>
      <c r="AB1577" s="72" t="n">
        <f aca="false">AB1576*(1+F1577)</f>
        <v>30.0847051914092</v>
      </c>
      <c r="AC1577" s="73" t="n">
        <f aca="false">MAX(AC1576,AB1577)</f>
        <v>31.554440631402</v>
      </c>
      <c r="AD1577" s="70" t="n">
        <f aca="false">1-AB1577/AC1577</f>
        <v>0.0465777687889083</v>
      </c>
      <c r="AE1577" s="73" t="n">
        <f aca="false">AE1576*(1+M1577)</f>
        <v>19.9997443492472</v>
      </c>
      <c r="AF1577" s="73" t="n">
        <f aca="false">MAX(AF1576,AE1577)</f>
        <v>21.0147339113382</v>
      </c>
      <c r="AG1577" s="70" t="n">
        <f aca="false">1-AE1577/AF1577</f>
        <v>0.0482989490313447</v>
      </c>
      <c r="AH1577" s="74" t="n">
        <f aca="false">IF(R1577&gt;0,AH1576+1,0)</f>
        <v>7</v>
      </c>
      <c r="AI1577" s="74" t="n">
        <f aca="false">IF(U1577&gt;0,AI1576+1,0)</f>
        <v>7</v>
      </c>
      <c r="AJ1577" s="74" t="n">
        <f aca="false">IF(G1577&gt;0,AJ1576+1,0)</f>
        <v>0</v>
      </c>
      <c r="AK1577" s="74" t="n">
        <f aca="false">IF(G1577&lt;=0,AK1576+1,0)</f>
        <v>7</v>
      </c>
      <c r="AL1577" s="74" t="n">
        <f aca="false">IF(K1577&gt;0,AL1576+1,0)</f>
        <v>0</v>
      </c>
      <c r="AM1577" s="74" t="n">
        <f aca="false">IF(K1577&lt;=0,AM1576+1,0)</f>
        <v>7</v>
      </c>
    </row>
    <row r="1578" customFormat="false" ht="15" hidden="false" customHeight="false" outlineLevel="0" collapsed="false">
      <c r="A1578" s="61" t="n">
        <v>1577</v>
      </c>
      <c r="B1578" s="62" t="n">
        <v>44596.6354166667</v>
      </c>
      <c r="C1578" s="63" t="n">
        <f aca="false">YEAR(B1578)</f>
        <v>2022</v>
      </c>
      <c r="D1578" s="32" t="s">
        <v>276</v>
      </c>
      <c r="E1578" s="64" t="n">
        <v>17529.85</v>
      </c>
      <c r="F1578" s="65" t="n">
        <v>0.0079</v>
      </c>
      <c r="G1578" s="66" t="n">
        <v>138.485815</v>
      </c>
      <c r="H1578" s="67" t="n">
        <f aca="false">E1578+IF(D1578="Long",1,-1)*G1578</f>
        <v>17391.364185</v>
      </c>
      <c r="I1578" s="68" t="n">
        <f aca="false">Assumptions!$B$58</f>
        <v>5.35750011455817</v>
      </c>
      <c r="J1578" s="68" t="n">
        <f aca="false">INDEX(Yearly!$L$5:$L$22,MATCH(C1578,Yearly!$A$5:$A$22,0))</f>
        <v>0.455957456558142</v>
      </c>
      <c r="K1578" s="68" t="n">
        <f aca="false">G1578-I1578-J1578</f>
        <v>132.672357428884</v>
      </c>
      <c r="L1578" s="69" t="n">
        <f aca="false">(I1578+J1578)/Assumptions!$B$8</f>
        <v>0.000256337157192741</v>
      </c>
      <c r="M1578" s="70" t="n">
        <f aca="false">F1578-L1578</f>
        <v>0.00764366284280726</v>
      </c>
      <c r="N1578" s="71" t="n">
        <f aca="false">G1578*Assumptions!$B$7</f>
        <v>1089190.934975</v>
      </c>
      <c r="O1578" s="71" t="n">
        <f aca="false">K1578*Assumptions!$B$7</f>
        <v>1043468.09117817</v>
      </c>
      <c r="P1578" s="68" t="n">
        <f aca="false">P1577+G1578</f>
        <v>28715.40358</v>
      </c>
      <c r="Q1578" s="68" t="n">
        <f aca="false">MAX(Q1577,P1578)</f>
        <v>29397.002065</v>
      </c>
      <c r="R1578" s="68" t="n">
        <f aca="false">Q1578-P1578</f>
        <v>681.598484999999</v>
      </c>
      <c r="S1578" s="68" t="n">
        <f aca="false">S1577+K1578</f>
        <v>19432.1097644762</v>
      </c>
      <c r="T1578" s="68" t="n">
        <f aca="false">MAX(T1577,S1578)</f>
        <v>20160.2159100452</v>
      </c>
      <c r="U1578" s="68" t="n">
        <f aca="false">T1578-S1578</f>
        <v>728.106145568927</v>
      </c>
      <c r="V1578" s="70" t="n">
        <f aca="false">V1577+F1578</f>
        <v>3.63450000000001</v>
      </c>
      <c r="W1578" s="70" t="n">
        <f aca="false">MAX(W1577,V1578)</f>
        <v>3.67400000000001</v>
      </c>
      <c r="X1578" s="70" t="n">
        <f aca="false">W1578-V1578</f>
        <v>0.0395000000000003</v>
      </c>
      <c r="Y1578" s="70" t="n">
        <f aca="false">Y1577+M1578</f>
        <v>3.22516474349457</v>
      </c>
      <c r="Z1578" s="70" t="n">
        <f aca="false">MAX(Z1577,Y1578)</f>
        <v>3.26671544075211</v>
      </c>
      <c r="AA1578" s="70" t="n">
        <f aca="false">Z1578-Y1578</f>
        <v>0.0415506972575419</v>
      </c>
      <c r="AB1578" s="72" t="n">
        <f aca="false">AB1577*(1+F1578)</f>
        <v>30.3223743624214</v>
      </c>
      <c r="AC1578" s="73" t="n">
        <f aca="false">MAX(AC1577,AB1578)</f>
        <v>31.554440631402</v>
      </c>
      <c r="AD1578" s="70" t="n">
        <f aca="false">1-AB1578/AC1578</f>
        <v>0.0390457331623406</v>
      </c>
      <c r="AE1578" s="73" t="n">
        <f aca="false">AE1577*(1+M1578)</f>
        <v>20.1526156519952</v>
      </c>
      <c r="AF1578" s="73" t="n">
        <f aca="false">MAX(AF1577,AE1578)</f>
        <v>21.0147339113382</v>
      </c>
      <c r="AG1578" s="70" t="n">
        <f aca="false">1-AE1578/AF1578</f>
        <v>0.0410244670705952</v>
      </c>
      <c r="AH1578" s="74" t="n">
        <f aca="false">IF(R1578&gt;0,AH1577+1,0)</f>
        <v>8</v>
      </c>
      <c r="AI1578" s="74" t="n">
        <f aca="false">IF(U1578&gt;0,AI1577+1,0)</f>
        <v>8</v>
      </c>
      <c r="AJ1578" s="74" t="n">
        <f aca="false">IF(G1578&gt;0,AJ1577+1,0)</f>
        <v>1</v>
      </c>
      <c r="AK1578" s="74" t="n">
        <f aca="false">IF(G1578&lt;=0,AK1577+1,0)</f>
        <v>0</v>
      </c>
      <c r="AL1578" s="74" t="n">
        <f aca="false">IF(K1578&gt;0,AL1577+1,0)</f>
        <v>1</v>
      </c>
      <c r="AM1578" s="74" t="n">
        <f aca="false">IF(K1578&lt;=0,AM1577+1,0)</f>
        <v>0</v>
      </c>
    </row>
    <row r="1579" customFormat="false" ht="15" hidden="false" customHeight="false" outlineLevel="0" collapsed="false">
      <c r="A1579" s="61" t="n">
        <v>1578</v>
      </c>
      <c r="B1579" s="62" t="n">
        <v>44601.40625</v>
      </c>
      <c r="C1579" s="63" t="n">
        <f aca="false">YEAR(B1579)</f>
        <v>2022</v>
      </c>
      <c r="D1579" s="32" t="s">
        <v>277</v>
      </c>
      <c r="E1579" s="64" t="n">
        <v>17392</v>
      </c>
      <c r="F1579" s="65" t="n">
        <v>0.0008</v>
      </c>
      <c r="G1579" s="66" t="n">
        <v>13.9136</v>
      </c>
      <c r="H1579" s="67" t="n">
        <f aca="false">E1579+IF(D1579="Long",1,-1)*G1579</f>
        <v>17405.9136</v>
      </c>
      <c r="I1579" s="68" t="n">
        <f aca="false">Assumptions!$B$58</f>
        <v>5.35750011455817</v>
      </c>
      <c r="J1579" s="68" t="n">
        <f aca="false">INDEX(Yearly!$L$5:$L$22,MATCH(C1579,Yearly!$A$5:$A$22,0))</f>
        <v>0.455957456558142</v>
      </c>
      <c r="K1579" s="68" t="n">
        <f aca="false">G1579-I1579-J1579</f>
        <v>8.10014242888369</v>
      </c>
      <c r="L1579" s="69" t="n">
        <f aca="false">(I1579+J1579)/Assumptions!$B$8</f>
        <v>0.000256337157192741</v>
      </c>
      <c r="M1579" s="70" t="n">
        <f aca="false">F1579-L1579</f>
        <v>0.000543662842807259</v>
      </c>
      <c r="N1579" s="71" t="n">
        <f aca="false">G1579*Assumptions!$B$7</f>
        <v>109430.464</v>
      </c>
      <c r="O1579" s="71" t="n">
        <f aca="false">K1579*Assumptions!$B$7</f>
        <v>63707.6202031702</v>
      </c>
      <c r="P1579" s="68" t="n">
        <f aca="false">P1578+G1579</f>
        <v>28729.31718</v>
      </c>
      <c r="Q1579" s="68" t="n">
        <f aca="false">MAX(Q1578,P1579)</f>
        <v>29397.002065</v>
      </c>
      <c r="R1579" s="68" t="n">
        <f aca="false">Q1579-P1579</f>
        <v>667.684884999999</v>
      </c>
      <c r="S1579" s="68" t="n">
        <f aca="false">S1578+K1579</f>
        <v>19440.2099069051</v>
      </c>
      <c r="T1579" s="68" t="n">
        <f aca="false">MAX(T1578,S1579)</f>
        <v>20160.2159100452</v>
      </c>
      <c r="U1579" s="68" t="n">
        <f aca="false">T1579-S1579</f>
        <v>720.006003140043</v>
      </c>
      <c r="V1579" s="70" t="n">
        <f aca="false">V1578+F1579</f>
        <v>3.63530000000001</v>
      </c>
      <c r="W1579" s="70" t="n">
        <f aca="false">MAX(W1578,V1579)</f>
        <v>3.67400000000001</v>
      </c>
      <c r="X1579" s="70" t="n">
        <f aca="false">W1579-V1579</f>
        <v>0.0387000000000004</v>
      </c>
      <c r="Y1579" s="70" t="n">
        <f aca="false">Y1578+M1579</f>
        <v>3.22570840633738</v>
      </c>
      <c r="Z1579" s="70" t="n">
        <f aca="false">MAX(Z1578,Y1579)</f>
        <v>3.26671544075211</v>
      </c>
      <c r="AA1579" s="70" t="n">
        <f aca="false">Z1579-Y1579</f>
        <v>0.0410070344147346</v>
      </c>
      <c r="AB1579" s="72" t="n">
        <f aca="false">AB1578*(1+F1579)</f>
        <v>30.3466322619113</v>
      </c>
      <c r="AC1579" s="73" t="n">
        <f aca="false">MAX(AC1578,AB1579)</f>
        <v>31.554440631402</v>
      </c>
      <c r="AD1579" s="70" t="n">
        <f aca="false">1-AB1579/AC1579</f>
        <v>0.0382769697488705</v>
      </c>
      <c r="AE1579" s="73" t="n">
        <f aca="false">AE1578*(1+M1579)</f>
        <v>20.1635718803106</v>
      </c>
      <c r="AF1579" s="73" t="n">
        <f aca="false">MAX(AF1578,AE1579)</f>
        <v>21.0147339113382</v>
      </c>
      <c r="AG1579" s="70" t="n">
        <f aca="false">1-AE1579/AF1579</f>
        <v>0.0405031077061802</v>
      </c>
      <c r="AH1579" s="74" t="n">
        <f aca="false">IF(R1579&gt;0,AH1578+1,0)</f>
        <v>9</v>
      </c>
      <c r="AI1579" s="74" t="n">
        <f aca="false">IF(U1579&gt;0,AI1578+1,0)</f>
        <v>9</v>
      </c>
      <c r="AJ1579" s="74" t="n">
        <f aca="false">IF(G1579&gt;0,AJ1578+1,0)</f>
        <v>2</v>
      </c>
      <c r="AK1579" s="74" t="n">
        <f aca="false">IF(G1579&lt;=0,AK1578+1,0)</f>
        <v>0</v>
      </c>
      <c r="AL1579" s="74" t="n">
        <f aca="false">IF(K1579&gt;0,AL1578+1,0)</f>
        <v>2</v>
      </c>
      <c r="AM1579" s="74" t="n">
        <f aca="false">IF(K1579&lt;=0,AM1578+1,0)</f>
        <v>0</v>
      </c>
    </row>
    <row r="1580" customFormat="false" ht="15" hidden="false" customHeight="false" outlineLevel="0" collapsed="false">
      <c r="A1580" s="61" t="n">
        <v>1579</v>
      </c>
      <c r="B1580" s="62" t="n">
        <v>44603.40625</v>
      </c>
      <c r="C1580" s="63" t="n">
        <f aca="false">YEAR(B1580)</f>
        <v>2022</v>
      </c>
      <c r="D1580" s="32" t="s">
        <v>276</v>
      </c>
      <c r="E1580" s="64" t="n">
        <v>17405.7</v>
      </c>
      <c r="F1580" s="65" t="n">
        <v>-0.0022</v>
      </c>
      <c r="G1580" s="66" t="n">
        <v>-38.29254</v>
      </c>
      <c r="H1580" s="67" t="n">
        <f aca="false">E1580+IF(D1580="Long",1,-1)*G1580</f>
        <v>17443.99254</v>
      </c>
      <c r="I1580" s="68" t="n">
        <f aca="false">Assumptions!$B$58</f>
        <v>5.35750011455817</v>
      </c>
      <c r="J1580" s="68" t="n">
        <f aca="false">INDEX(Yearly!$L$5:$L$22,MATCH(C1580,Yearly!$A$5:$A$22,0))</f>
        <v>0.455957456558142</v>
      </c>
      <c r="K1580" s="68" t="n">
        <f aca="false">G1580-I1580-J1580</f>
        <v>-44.1059975711163</v>
      </c>
      <c r="L1580" s="69" t="n">
        <f aca="false">(I1580+J1580)/Assumptions!$B$8</f>
        <v>0.000256337157192741</v>
      </c>
      <c r="M1580" s="70" t="n">
        <f aca="false">F1580-L1580</f>
        <v>-0.00245633715719274</v>
      </c>
      <c r="N1580" s="71" t="n">
        <f aca="false">G1580*Assumptions!$B$7</f>
        <v>-301170.8271</v>
      </c>
      <c r="O1580" s="71" t="n">
        <f aca="false">K1580*Assumptions!$B$7</f>
        <v>-346893.67089683</v>
      </c>
      <c r="P1580" s="68" t="n">
        <f aca="false">P1579+G1580</f>
        <v>28691.02464</v>
      </c>
      <c r="Q1580" s="68" t="n">
        <f aca="false">MAX(Q1579,P1580)</f>
        <v>29397.002065</v>
      </c>
      <c r="R1580" s="68" t="n">
        <f aca="false">Q1580-P1580</f>
        <v>705.977424999997</v>
      </c>
      <c r="S1580" s="68" t="n">
        <f aca="false">S1579+K1580</f>
        <v>19396.103909334</v>
      </c>
      <c r="T1580" s="68" t="n">
        <f aca="false">MAX(T1579,S1580)</f>
        <v>20160.2159100452</v>
      </c>
      <c r="U1580" s="68" t="n">
        <f aca="false">T1580-S1580</f>
        <v>764.11200071116</v>
      </c>
      <c r="V1580" s="70" t="n">
        <f aca="false">V1579+F1580</f>
        <v>3.63310000000001</v>
      </c>
      <c r="W1580" s="70" t="n">
        <f aca="false">MAX(W1579,V1580)</f>
        <v>3.67400000000001</v>
      </c>
      <c r="X1580" s="70" t="n">
        <f aca="false">W1580-V1580</f>
        <v>0.0409000000000006</v>
      </c>
      <c r="Y1580" s="70" t="n">
        <f aca="false">Y1579+M1580</f>
        <v>3.22325206918019</v>
      </c>
      <c r="Z1580" s="70" t="n">
        <f aca="false">MAX(Z1579,Y1580)</f>
        <v>3.26671544075211</v>
      </c>
      <c r="AA1580" s="70" t="n">
        <f aca="false">Z1580-Y1580</f>
        <v>0.0434633715719275</v>
      </c>
      <c r="AB1580" s="72" t="n">
        <f aca="false">AB1579*(1+F1580)</f>
        <v>30.2798696709351</v>
      </c>
      <c r="AC1580" s="73" t="n">
        <f aca="false">MAX(AC1579,AB1580)</f>
        <v>31.554440631402</v>
      </c>
      <c r="AD1580" s="70" t="n">
        <f aca="false">1-AB1580/AC1580</f>
        <v>0.0403927604154231</v>
      </c>
      <c r="AE1580" s="73" t="n">
        <f aca="false">AE1579*(1+M1580)</f>
        <v>20.1140433494792</v>
      </c>
      <c r="AF1580" s="73" t="n">
        <f aca="false">MAX(AF1579,AE1580)</f>
        <v>21.0147339113382</v>
      </c>
      <c r="AG1580" s="70" t="n">
        <f aca="false">1-AE1580/AF1580</f>
        <v>0.0428599555749325</v>
      </c>
      <c r="AH1580" s="74" t="n">
        <f aca="false">IF(R1580&gt;0,AH1579+1,0)</f>
        <v>10</v>
      </c>
      <c r="AI1580" s="74" t="n">
        <f aca="false">IF(U1580&gt;0,AI1579+1,0)</f>
        <v>10</v>
      </c>
      <c r="AJ1580" s="74" t="n">
        <f aca="false">IF(G1580&gt;0,AJ1579+1,0)</f>
        <v>0</v>
      </c>
      <c r="AK1580" s="74" t="n">
        <f aca="false">IF(G1580&lt;=0,AK1579+1,0)</f>
        <v>1</v>
      </c>
      <c r="AL1580" s="74" t="n">
        <f aca="false">IF(K1580&gt;0,AL1579+1,0)</f>
        <v>0</v>
      </c>
      <c r="AM1580" s="74" t="n">
        <f aca="false">IF(K1580&lt;=0,AM1579+1,0)</f>
        <v>1</v>
      </c>
    </row>
    <row r="1581" customFormat="false" ht="15" hidden="false" customHeight="false" outlineLevel="0" collapsed="false">
      <c r="A1581" s="61" t="n">
        <v>1580</v>
      </c>
      <c r="B1581" s="62" t="n">
        <v>44603.5729166667</v>
      </c>
      <c r="C1581" s="63" t="n">
        <f aca="false">YEAR(B1581)</f>
        <v>2022</v>
      </c>
      <c r="D1581" s="32" t="s">
        <v>277</v>
      </c>
      <c r="E1581" s="64" t="n">
        <v>17444.1</v>
      </c>
      <c r="F1581" s="65" t="n">
        <v>-0.0033</v>
      </c>
      <c r="G1581" s="66" t="n">
        <v>-57.56553</v>
      </c>
      <c r="H1581" s="67" t="n">
        <f aca="false">E1581+IF(D1581="Long",1,-1)*G1581</f>
        <v>17386.53447</v>
      </c>
      <c r="I1581" s="68" t="n">
        <f aca="false">Assumptions!$B$58</f>
        <v>5.35750011455817</v>
      </c>
      <c r="J1581" s="68" t="n">
        <f aca="false">INDEX(Yearly!$L$5:$L$22,MATCH(C1581,Yearly!$A$5:$A$22,0))</f>
        <v>0.455957456558142</v>
      </c>
      <c r="K1581" s="68" t="n">
        <f aca="false">G1581-I1581-J1581</f>
        <v>-63.3789875711163</v>
      </c>
      <c r="L1581" s="69" t="n">
        <f aca="false">(I1581+J1581)/Assumptions!$B$8</f>
        <v>0.000256337157192741</v>
      </c>
      <c r="M1581" s="70" t="n">
        <f aca="false">F1581-L1581</f>
        <v>-0.00355633715719274</v>
      </c>
      <c r="N1581" s="71" t="n">
        <f aca="false">G1581*Assumptions!$B$7</f>
        <v>-452752.89345</v>
      </c>
      <c r="O1581" s="71" t="n">
        <f aca="false">K1581*Assumptions!$B$7</f>
        <v>-498475.73724683</v>
      </c>
      <c r="P1581" s="68" t="n">
        <f aca="false">P1580+G1581</f>
        <v>28633.45911</v>
      </c>
      <c r="Q1581" s="68" t="n">
        <f aca="false">MAX(Q1580,P1581)</f>
        <v>29397.002065</v>
      </c>
      <c r="R1581" s="68" t="n">
        <f aca="false">Q1581-P1581</f>
        <v>763.542954999997</v>
      </c>
      <c r="S1581" s="68" t="n">
        <f aca="false">S1580+K1581</f>
        <v>19332.7249217629</v>
      </c>
      <c r="T1581" s="68" t="n">
        <f aca="false">MAX(T1580,S1581)</f>
        <v>20160.2159100452</v>
      </c>
      <c r="U1581" s="68" t="n">
        <f aca="false">T1581-S1581</f>
        <v>827.490988282276</v>
      </c>
      <c r="V1581" s="70" t="n">
        <f aca="false">V1580+F1581</f>
        <v>3.62980000000001</v>
      </c>
      <c r="W1581" s="70" t="n">
        <f aca="false">MAX(W1580,V1581)</f>
        <v>3.67400000000001</v>
      </c>
      <c r="X1581" s="70" t="n">
        <f aca="false">W1581-V1581</f>
        <v>0.0442000000000005</v>
      </c>
      <c r="Y1581" s="70" t="n">
        <f aca="false">Y1580+M1581</f>
        <v>3.21969573202299</v>
      </c>
      <c r="Z1581" s="70" t="n">
        <f aca="false">MAX(Z1580,Y1581)</f>
        <v>3.26671544075211</v>
      </c>
      <c r="AA1581" s="70" t="n">
        <f aca="false">Z1581-Y1581</f>
        <v>0.0470197087291204</v>
      </c>
      <c r="AB1581" s="72" t="n">
        <f aca="false">AB1580*(1+F1581)</f>
        <v>30.179946101021</v>
      </c>
      <c r="AC1581" s="73" t="n">
        <f aca="false">MAX(AC1580,AB1581)</f>
        <v>31.554440631402</v>
      </c>
      <c r="AD1581" s="70" t="n">
        <f aca="false">1-AB1581/AC1581</f>
        <v>0.0435594643060521</v>
      </c>
      <c r="AE1581" s="73" t="n">
        <f aca="false">AE1580*(1+M1581)</f>
        <v>20.0425110297341</v>
      </c>
      <c r="AF1581" s="73" t="n">
        <f aca="false">MAX(AF1580,AE1581)</f>
        <v>21.0147339113382</v>
      </c>
      <c r="AG1581" s="70" t="n">
        <f aca="false">1-AE1581/AF1581</f>
        <v>0.0462638682795584</v>
      </c>
      <c r="AH1581" s="74" t="n">
        <f aca="false">IF(R1581&gt;0,AH1580+1,0)</f>
        <v>11</v>
      </c>
      <c r="AI1581" s="74" t="n">
        <f aca="false">IF(U1581&gt;0,AI1580+1,0)</f>
        <v>11</v>
      </c>
      <c r="AJ1581" s="74" t="n">
        <f aca="false">IF(G1581&gt;0,AJ1580+1,0)</f>
        <v>0</v>
      </c>
      <c r="AK1581" s="74" t="n">
        <f aca="false">IF(G1581&lt;=0,AK1580+1,0)</f>
        <v>2</v>
      </c>
      <c r="AL1581" s="74" t="n">
        <f aca="false">IF(K1581&gt;0,AL1580+1,0)</f>
        <v>0</v>
      </c>
      <c r="AM1581" s="74" t="n">
        <f aca="false">IF(K1581&lt;=0,AM1580+1,0)</f>
        <v>2</v>
      </c>
    </row>
    <row r="1582" customFormat="false" ht="15" hidden="false" customHeight="false" outlineLevel="0" collapsed="false">
      <c r="A1582" s="61" t="n">
        <v>1581</v>
      </c>
      <c r="B1582" s="62" t="n">
        <v>44603.6354166667</v>
      </c>
      <c r="C1582" s="63" t="n">
        <f aca="false">YEAR(B1582)</f>
        <v>2022</v>
      </c>
      <c r="D1582" s="32" t="s">
        <v>276</v>
      </c>
      <c r="E1582" s="64" t="n">
        <v>17386.35</v>
      </c>
      <c r="F1582" s="65" t="n">
        <v>0.0058</v>
      </c>
      <c r="G1582" s="66" t="n">
        <v>100.84083</v>
      </c>
      <c r="H1582" s="67" t="n">
        <f aca="false">E1582+IF(D1582="Long",1,-1)*G1582</f>
        <v>17285.50917</v>
      </c>
      <c r="I1582" s="68" t="n">
        <f aca="false">Assumptions!$B$58</f>
        <v>5.35750011455817</v>
      </c>
      <c r="J1582" s="68" t="n">
        <f aca="false">INDEX(Yearly!$L$5:$L$22,MATCH(C1582,Yearly!$A$5:$A$22,0))</f>
        <v>0.455957456558142</v>
      </c>
      <c r="K1582" s="68" t="n">
        <f aca="false">G1582-I1582-J1582</f>
        <v>95.0273724288837</v>
      </c>
      <c r="L1582" s="69" t="n">
        <f aca="false">(I1582+J1582)/Assumptions!$B$8</f>
        <v>0.000256337157192741</v>
      </c>
      <c r="M1582" s="70" t="n">
        <f aca="false">F1582-L1582</f>
        <v>0.00554366284280726</v>
      </c>
      <c r="N1582" s="71" t="n">
        <f aca="false">G1582*Assumptions!$B$7</f>
        <v>793113.12795</v>
      </c>
      <c r="O1582" s="71" t="n">
        <f aca="false">K1582*Assumptions!$B$7</f>
        <v>747390.28415317</v>
      </c>
      <c r="P1582" s="68" t="n">
        <f aca="false">P1581+G1582</f>
        <v>28734.29994</v>
      </c>
      <c r="Q1582" s="68" t="n">
        <f aca="false">MAX(Q1581,P1582)</f>
        <v>29397.002065</v>
      </c>
      <c r="R1582" s="68" t="n">
        <f aca="false">Q1582-P1582</f>
        <v>662.702124999996</v>
      </c>
      <c r="S1582" s="68" t="n">
        <f aca="false">S1581+K1582</f>
        <v>19427.7522941918</v>
      </c>
      <c r="T1582" s="68" t="n">
        <f aca="false">MAX(T1581,S1582)</f>
        <v>20160.2159100452</v>
      </c>
      <c r="U1582" s="68" t="n">
        <f aca="false">T1582-S1582</f>
        <v>732.46361585339</v>
      </c>
      <c r="V1582" s="70" t="n">
        <f aca="false">V1581+F1582</f>
        <v>3.63560000000001</v>
      </c>
      <c r="W1582" s="70" t="n">
        <f aca="false">MAX(W1581,V1582)</f>
        <v>3.67400000000001</v>
      </c>
      <c r="X1582" s="70" t="n">
        <f aca="false">W1582-V1582</f>
        <v>0.0384000000000007</v>
      </c>
      <c r="Y1582" s="70" t="n">
        <f aca="false">Y1581+M1582</f>
        <v>3.2252393948658</v>
      </c>
      <c r="Z1582" s="70" t="n">
        <f aca="false">MAX(Z1581,Y1582)</f>
        <v>3.26671544075211</v>
      </c>
      <c r="AA1582" s="70" t="n">
        <f aca="false">Z1582-Y1582</f>
        <v>0.0414760458863133</v>
      </c>
      <c r="AB1582" s="72" t="n">
        <f aca="false">AB1581*(1+F1582)</f>
        <v>30.3549897884069</v>
      </c>
      <c r="AC1582" s="73" t="n">
        <f aca="false">MAX(AC1581,AB1582)</f>
        <v>31.554440631402</v>
      </c>
      <c r="AD1582" s="70" t="n">
        <f aca="false">1-AB1582/AC1582</f>
        <v>0.0380121091990272</v>
      </c>
      <c r="AE1582" s="73" t="n">
        <f aca="false">AE1581*(1+M1582)</f>
        <v>20.1536199534062</v>
      </c>
      <c r="AF1582" s="73" t="n">
        <f aca="false">MAX(AF1581,AE1582)</f>
        <v>21.0147339113382</v>
      </c>
      <c r="AG1582" s="70" t="n">
        <f aca="false">1-AE1582/AF1582</f>
        <v>0.0409766767242973</v>
      </c>
      <c r="AH1582" s="74" t="n">
        <f aca="false">IF(R1582&gt;0,AH1581+1,0)</f>
        <v>12</v>
      </c>
      <c r="AI1582" s="74" t="n">
        <f aca="false">IF(U1582&gt;0,AI1581+1,0)</f>
        <v>12</v>
      </c>
      <c r="AJ1582" s="74" t="n">
        <f aca="false">IF(G1582&gt;0,AJ1581+1,0)</f>
        <v>1</v>
      </c>
      <c r="AK1582" s="74" t="n">
        <f aca="false">IF(G1582&lt;=0,AK1581+1,0)</f>
        <v>0</v>
      </c>
      <c r="AL1582" s="74" t="n">
        <f aca="false">IF(K1582&gt;0,AL1581+1,0)</f>
        <v>1</v>
      </c>
      <c r="AM1582" s="74" t="n">
        <f aca="false">IF(K1582&lt;=0,AM1581+1,0)</f>
        <v>0</v>
      </c>
    </row>
    <row r="1583" customFormat="false" ht="15" hidden="false" customHeight="false" outlineLevel="0" collapsed="false">
      <c r="A1583" s="61" t="n">
        <v>1582</v>
      </c>
      <c r="B1583" s="62" t="n">
        <v>44607.59375</v>
      </c>
      <c r="C1583" s="63" t="n">
        <f aca="false">YEAR(B1583)</f>
        <v>2022</v>
      </c>
      <c r="D1583" s="32" t="s">
        <v>277</v>
      </c>
      <c r="E1583" s="64" t="n">
        <v>17284.95</v>
      </c>
      <c r="F1583" s="65" t="n">
        <v>-0.0015</v>
      </c>
      <c r="G1583" s="66" t="n">
        <v>-25.927425</v>
      </c>
      <c r="H1583" s="67" t="n">
        <f aca="false">E1583+IF(D1583="Long",1,-1)*G1583</f>
        <v>17259.022575</v>
      </c>
      <c r="I1583" s="68" t="n">
        <f aca="false">Assumptions!$B$58</f>
        <v>5.35750011455817</v>
      </c>
      <c r="J1583" s="68" t="n">
        <f aca="false">INDEX(Yearly!$L$5:$L$22,MATCH(C1583,Yearly!$A$5:$A$22,0))</f>
        <v>0.455957456558142</v>
      </c>
      <c r="K1583" s="68" t="n">
        <f aca="false">G1583-I1583-J1583</f>
        <v>-31.7408825711163</v>
      </c>
      <c r="L1583" s="69" t="n">
        <f aca="false">(I1583+J1583)/Assumptions!$B$8</f>
        <v>0.000256337157192741</v>
      </c>
      <c r="M1583" s="70" t="n">
        <f aca="false">F1583-L1583</f>
        <v>-0.00175633715719274</v>
      </c>
      <c r="N1583" s="71" t="n">
        <f aca="false">G1583*Assumptions!$B$7</f>
        <v>-203919.197625</v>
      </c>
      <c r="O1583" s="71" t="n">
        <f aca="false">K1583*Assumptions!$B$7</f>
        <v>-249642.04142183</v>
      </c>
      <c r="P1583" s="68" t="n">
        <f aca="false">P1582+G1583</f>
        <v>28708.372515</v>
      </c>
      <c r="Q1583" s="68" t="n">
        <f aca="false">MAX(Q1582,P1583)</f>
        <v>29397.002065</v>
      </c>
      <c r="R1583" s="68" t="n">
        <f aca="false">Q1583-P1583</f>
        <v>688.629549999998</v>
      </c>
      <c r="S1583" s="68" t="n">
        <f aca="false">S1582+K1583</f>
        <v>19396.0114116207</v>
      </c>
      <c r="T1583" s="68" t="n">
        <f aca="false">MAX(T1582,S1583)</f>
        <v>20160.2159100452</v>
      </c>
      <c r="U1583" s="68" t="n">
        <f aca="false">T1583-S1583</f>
        <v>764.204498424508</v>
      </c>
      <c r="V1583" s="70" t="n">
        <f aca="false">V1582+F1583</f>
        <v>3.63410000000001</v>
      </c>
      <c r="W1583" s="70" t="n">
        <f aca="false">MAX(W1582,V1583)</f>
        <v>3.67400000000001</v>
      </c>
      <c r="X1583" s="70" t="n">
        <f aca="false">W1583-V1583</f>
        <v>0.0399000000000007</v>
      </c>
      <c r="Y1583" s="70" t="n">
        <f aca="false">Y1582+M1583</f>
        <v>3.22348305770861</v>
      </c>
      <c r="Z1583" s="70" t="n">
        <f aca="false">MAX(Z1582,Y1583)</f>
        <v>3.26671544075211</v>
      </c>
      <c r="AA1583" s="70" t="n">
        <f aca="false">Z1583-Y1583</f>
        <v>0.043232383043506</v>
      </c>
      <c r="AB1583" s="72" t="n">
        <f aca="false">AB1582*(1+F1583)</f>
        <v>30.3094573037243</v>
      </c>
      <c r="AC1583" s="73" t="n">
        <f aca="false">MAX(AC1582,AB1583)</f>
        <v>31.554440631402</v>
      </c>
      <c r="AD1583" s="70" t="n">
        <f aca="false">1-AB1583/AC1583</f>
        <v>0.0394550910352286</v>
      </c>
      <c r="AE1583" s="73" t="n">
        <f aca="false">AE1582*(1+M1583)</f>
        <v>20.1182234018301</v>
      </c>
      <c r="AF1583" s="73" t="n">
        <f aca="false">MAX(AF1582,AE1583)</f>
        <v>21.0147339113382</v>
      </c>
      <c r="AG1583" s="70" t="n">
        <f aca="false">1-AE1583/AF1583</f>
        <v>0.0426610450215807</v>
      </c>
      <c r="AH1583" s="74" t="n">
        <f aca="false">IF(R1583&gt;0,AH1582+1,0)</f>
        <v>13</v>
      </c>
      <c r="AI1583" s="74" t="n">
        <f aca="false">IF(U1583&gt;0,AI1582+1,0)</f>
        <v>13</v>
      </c>
      <c r="AJ1583" s="74" t="n">
        <f aca="false">IF(G1583&gt;0,AJ1582+1,0)</f>
        <v>0</v>
      </c>
      <c r="AK1583" s="74" t="n">
        <f aca="false">IF(G1583&lt;=0,AK1582+1,0)</f>
        <v>1</v>
      </c>
      <c r="AL1583" s="74" t="n">
        <f aca="false">IF(K1583&gt;0,AL1582+1,0)</f>
        <v>0</v>
      </c>
      <c r="AM1583" s="74" t="n">
        <f aca="false">IF(K1583&lt;=0,AM1582+1,0)</f>
        <v>1</v>
      </c>
    </row>
    <row r="1584" customFormat="false" ht="15" hidden="false" customHeight="false" outlineLevel="0" collapsed="false">
      <c r="A1584" s="61" t="n">
        <v>1583</v>
      </c>
      <c r="B1584" s="62" t="n">
        <v>44610.40625</v>
      </c>
      <c r="C1584" s="63" t="n">
        <f aca="false">YEAR(B1584)</f>
        <v>2022</v>
      </c>
      <c r="D1584" s="32" t="s">
        <v>276</v>
      </c>
      <c r="E1584" s="64" t="n">
        <v>17259.7</v>
      </c>
      <c r="F1584" s="65" t="n">
        <v>-0.0036</v>
      </c>
      <c r="G1584" s="66" t="n">
        <v>-62.13492</v>
      </c>
      <c r="H1584" s="67" t="n">
        <f aca="false">E1584+IF(D1584="Long",1,-1)*G1584</f>
        <v>17321.83492</v>
      </c>
      <c r="I1584" s="68" t="n">
        <f aca="false">Assumptions!$B$58</f>
        <v>5.35750011455817</v>
      </c>
      <c r="J1584" s="68" t="n">
        <f aca="false">INDEX(Yearly!$L$5:$L$22,MATCH(C1584,Yearly!$A$5:$A$22,0))</f>
        <v>0.455957456558142</v>
      </c>
      <c r="K1584" s="68" t="n">
        <f aca="false">G1584-I1584-J1584</f>
        <v>-67.9483775711163</v>
      </c>
      <c r="L1584" s="69" t="n">
        <f aca="false">(I1584+J1584)/Assumptions!$B$8</f>
        <v>0.000256337157192741</v>
      </c>
      <c r="M1584" s="70" t="n">
        <f aca="false">F1584-L1584</f>
        <v>-0.00385633715719274</v>
      </c>
      <c r="N1584" s="71" t="n">
        <f aca="false">G1584*Assumptions!$B$7</f>
        <v>-488691.1458</v>
      </c>
      <c r="O1584" s="71" t="n">
        <f aca="false">K1584*Assumptions!$B$7</f>
        <v>-534413.98959683</v>
      </c>
      <c r="P1584" s="68" t="n">
        <f aca="false">P1583+G1584</f>
        <v>28646.237595</v>
      </c>
      <c r="Q1584" s="68" t="n">
        <f aca="false">MAX(Q1583,P1584)</f>
        <v>29397.002065</v>
      </c>
      <c r="R1584" s="68" t="n">
        <f aca="false">Q1584-P1584</f>
        <v>750.764469999998</v>
      </c>
      <c r="S1584" s="68" t="n">
        <f aca="false">S1583+K1584</f>
        <v>19328.0630340495</v>
      </c>
      <c r="T1584" s="68" t="n">
        <f aca="false">MAX(T1583,S1584)</f>
        <v>20160.2159100452</v>
      </c>
      <c r="U1584" s="68" t="n">
        <f aca="false">T1584-S1584</f>
        <v>832.152875995624</v>
      </c>
      <c r="V1584" s="70" t="n">
        <f aca="false">V1583+F1584</f>
        <v>3.63050000000001</v>
      </c>
      <c r="W1584" s="70" t="n">
        <f aca="false">MAX(W1583,V1584)</f>
        <v>3.67400000000001</v>
      </c>
      <c r="X1584" s="70" t="n">
        <f aca="false">W1584-V1584</f>
        <v>0.0435000000000008</v>
      </c>
      <c r="Y1584" s="70" t="n">
        <f aca="false">Y1583+M1584</f>
        <v>3.21962672055142</v>
      </c>
      <c r="Z1584" s="70" t="n">
        <f aca="false">MAX(Z1583,Y1584)</f>
        <v>3.26671544075211</v>
      </c>
      <c r="AA1584" s="70" t="n">
        <f aca="false">Z1584-Y1584</f>
        <v>0.0470887202006987</v>
      </c>
      <c r="AB1584" s="72" t="n">
        <f aca="false">AB1583*(1+F1584)</f>
        <v>30.2003432574309</v>
      </c>
      <c r="AC1584" s="73" t="n">
        <f aca="false">MAX(AC1583,AB1584)</f>
        <v>31.554440631402</v>
      </c>
      <c r="AD1584" s="70" t="n">
        <f aca="false">1-AB1584/AC1584</f>
        <v>0.0429130527075019</v>
      </c>
      <c r="AE1584" s="73" t="n">
        <f aca="false">AE1583*(1+M1584)</f>
        <v>20.0406407493889</v>
      </c>
      <c r="AF1584" s="73" t="n">
        <f aca="false">MAX(AF1583,AE1584)</f>
        <v>21.0147339113382</v>
      </c>
      <c r="AG1584" s="70" t="n">
        <f aca="false">1-AE1584/AF1584</f>
        <v>0.046352866805692</v>
      </c>
      <c r="AH1584" s="74" t="n">
        <f aca="false">IF(R1584&gt;0,AH1583+1,0)</f>
        <v>14</v>
      </c>
      <c r="AI1584" s="74" t="n">
        <f aca="false">IF(U1584&gt;0,AI1583+1,0)</f>
        <v>14</v>
      </c>
      <c r="AJ1584" s="74" t="n">
        <f aca="false">IF(G1584&gt;0,AJ1583+1,0)</f>
        <v>0</v>
      </c>
      <c r="AK1584" s="74" t="n">
        <f aca="false">IF(G1584&lt;=0,AK1583+1,0)</f>
        <v>2</v>
      </c>
      <c r="AL1584" s="74" t="n">
        <f aca="false">IF(K1584&gt;0,AL1583+1,0)</f>
        <v>0</v>
      </c>
      <c r="AM1584" s="74" t="n">
        <f aca="false">IF(K1584&lt;=0,AM1583+1,0)</f>
        <v>2</v>
      </c>
    </row>
    <row r="1585" customFormat="false" ht="15" hidden="false" customHeight="false" outlineLevel="0" collapsed="false">
      <c r="A1585" s="61" t="n">
        <v>1584</v>
      </c>
      <c r="B1585" s="62" t="n">
        <v>44610.4895833333</v>
      </c>
      <c r="C1585" s="63" t="n">
        <f aca="false">YEAR(B1585)</f>
        <v>2022</v>
      </c>
      <c r="D1585" s="32" t="s">
        <v>277</v>
      </c>
      <c r="E1585" s="64" t="n">
        <v>17322.15</v>
      </c>
      <c r="F1585" s="65" t="n">
        <v>-0.0035</v>
      </c>
      <c r="G1585" s="66" t="n">
        <v>-60.627525</v>
      </c>
      <c r="H1585" s="67" t="n">
        <f aca="false">E1585+IF(D1585="Long",1,-1)*G1585</f>
        <v>17261.522475</v>
      </c>
      <c r="I1585" s="68" t="n">
        <f aca="false">Assumptions!$B$58</f>
        <v>5.35750011455817</v>
      </c>
      <c r="J1585" s="68" t="n">
        <f aca="false">INDEX(Yearly!$L$5:$L$22,MATCH(C1585,Yearly!$A$5:$A$22,0))</f>
        <v>0.455957456558142</v>
      </c>
      <c r="K1585" s="68" t="n">
        <f aca="false">G1585-I1585-J1585</f>
        <v>-66.4409825711163</v>
      </c>
      <c r="L1585" s="69" t="n">
        <f aca="false">(I1585+J1585)/Assumptions!$B$8</f>
        <v>0.000256337157192741</v>
      </c>
      <c r="M1585" s="70" t="n">
        <f aca="false">F1585-L1585</f>
        <v>-0.00375633715719274</v>
      </c>
      <c r="N1585" s="71" t="n">
        <f aca="false">G1585*Assumptions!$B$7</f>
        <v>-476835.484125</v>
      </c>
      <c r="O1585" s="71" t="n">
        <f aca="false">K1585*Assumptions!$B$7</f>
        <v>-522558.32792183</v>
      </c>
      <c r="P1585" s="68" t="n">
        <f aca="false">P1584+G1585</f>
        <v>28585.61007</v>
      </c>
      <c r="Q1585" s="68" t="n">
        <f aca="false">MAX(Q1584,P1585)</f>
        <v>29397.002065</v>
      </c>
      <c r="R1585" s="68" t="n">
        <f aca="false">Q1585-P1585</f>
        <v>811.391994999998</v>
      </c>
      <c r="S1585" s="68" t="n">
        <f aca="false">S1584+K1585</f>
        <v>19261.6220514784</v>
      </c>
      <c r="T1585" s="68" t="n">
        <f aca="false">MAX(T1584,S1585)</f>
        <v>20160.2159100452</v>
      </c>
      <c r="U1585" s="68" t="n">
        <f aca="false">T1585-S1585</f>
        <v>898.593858566739</v>
      </c>
      <c r="V1585" s="70" t="n">
        <f aca="false">V1584+F1585</f>
        <v>3.62700000000001</v>
      </c>
      <c r="W1585" s="70" t="n">
        <f aca="false">MAX(W1584,V1585)</f>
        <v>3.67400000000001</v>
      </c>
      <c r="X1585" s="70" t="n">
        <f aca="false">W1585-V1585</f>
        <v>0.0470000000000006</v>
      </c>
      <c r="Y1585" s="70" t="n">
        <f aca="false">Y1584+M1585</f>
        <v>3.21587038339422</v>
      </c>
      <c r="Z1585" s="70" t="n">
        <f aca="false">MAX(Z1584,Y1585)</f>
        <v>3.26671544075211</v>
      </c>
      <c r="AA1585" s="70" t="n">
        <f aca="false">Z1585-Y1585</f>
        <v>0.0508450573578916</v>
      </c>
      <c r="AB1585" s="72" t="n">
        <f aca="false">AB1584*(1+F1585)</f>
        <v>30.0946420560299</v>
      </c>
      <c r="AC1585" s="73" t="n">
        <f aca="false">MAX(AC1584,AB1585)</f>
        <v>31.554440631402</v>
      </c>
      <c r="AD1585" s="70" t="n">
        <f aca="false">1-AB1585/AC1585</f>
        <v>0.0462628570230256</v>
      </c>
      <c r="AE1585" s="73" t="n">
        <f aca="false">AE1584*(1+M1585)</f>
        <v>19.965361345888</v>
      </c>
      <c r="AF1585" s="73" t="n">
        <f aca="false">MAX(AF1584,AE1585)</f>
        <v>21.0147339113382</v>
      </c>
      <c r="AG1585" s="70" t="n">
        <f aca="false">1-AE1585/AF1585</f>
        <v>0.04993508696696</v>
      </c>
      <c r="AH1585" s="74" t="n">
        <f aca="false">IF(R1585&gt;0,AH1584+1,0)</f>
        <v>15</v>
      </c>
      <c r="AI1585" s="74" t="n">
        <f aca="false">IF(U1585&gt;0,AI1584+1,0)</f>
        <v>15</v>
      </c>
      <c r="AJ1585" s="74" t="n">
        <f aca="false">IF(G1585&gt;0,AJ1584+1,0)</f>
        <v>0</v>
      </c>
      <c r="AK1585" s="74" t="n">
        <f aca="false">IF(G1585&lt;=0,AK1584+1,0)</f>
        <v>3</v>
      </c>
      <c r="AL1585" s="74" t="n">
        <f aca="false">IF(K1585&gt;0,AL1584+1,0)</f>
        <v>0</v>
      </c>
      <c r="AM1585" s="74" t="n">
        <f aca="false">IF(K1585&lt;=0,AM1584+1,0)</f>
        <v>3</v>
      </c>
    </row>
    <row r="1586" customFormat="false" ht="15" hidden="false" customHeight="false" outlineLevel="0" collapsed="false">
      <c r="A1586" s="61" t="n">
        <v>1585</v>
      </c>
      <c r="B1586" s="62" t="n">
        <v>44610.6145833333</v>
      </c>
      <c r="C1586" s="63" t="n">
        <f aca="false">YEAR(B1586)</f>
        <v>2022</v>
      </c>
      <c r="D1586" s="32" t="s">
        <v>276</v>
      </c>
      <c r="E1586" s="64" t="n">
        <v>17261.2</v>
      </c>
      <c r="F1586" s="65" t="n">
        <v>-0.0023</v>
      </c>
      <c r="G1586" s="66" t="n">
        <v>-39.70076</v>
      </c>
      <c r="H1586" s="67" t="n">
        <f aca="false">E1586+IF(D1586="Long",1,-1)*G1586</f>
        <v>17300.90076</v>
      </c>
      <c r="I1586" s="68" t="n">
        <f aca="false">Assumptions!$B$58</f>
        <v>5.35750011455817</v>
      </c>
      <c r="J1586" s="68" t="n">
        <f aca="false">INDEX(Yearly!$L$5:$L$22,MATCH(C1586,Yearly!$A$5:$A$22,0))</f>
        <v>0.455957456558142</v>
      </c>
      <c r="K1586" s="68" t="n">
        <f aca="false">G1586-I1586-J1586</f>
        <v>-45.5142175711163</v>
      </c>
      <c r="L1586" s="69" t="n">
        <f aca="false">(I1586+J1586)/Assumptions!$B$8</f>
        <v>0.000256337157192741</v>
      </c>
      <c r="M1586" s="70" t="n">
        <f aca="false">F1586-L1586</f>
        <v>-0.00255633715719274</v>
      </c>
      <c r="N1586" s="71" t="n">
        <f aca="false">G1586*Assumptions!$B$7</f>
        <v>-312246.4774</v>
      </c>
      <c r="O1586" s="71" t="n">
        <f aca="false">K1586*Assumptions!$B$7</f>
        <v>-357969.32119683</v>
      </c>
      <c r="P1586" s="68" t="n">
        <f aca="false">P1585+G1586</f>
        <v>28545.90931</v>
      </c>
      <c r="Q1586" s="68" t="n">
        <f aca="false">MAX(Q1585,P1586)</f>
        <v>29397.002065</v>
      </c>
      <c r="R1586" s="68" t="n">
        <f aca="false">Q1586-P1586</f>
        <v>851.092754999998</v>
      </c>
      <c r="S1586" s="68" t="n">
        <f aca="false">S1585+K1586</f>
        <v>19216.1078339073</v>
      </c>
      <c r="T1586" s="68" t="n">
        <f aca="false">MAX(T1585,S1586)</f>
        <v>20160.2159100452</v>
      </c>
      <c r="U1586" s="68" t="n">
        <f aca="false">T1586-S1586</f>
        <v>944.108076137854</v>
      </c>
      <c r="V1586" s="70" t="n">
        <f aca="false">V1585+F1586</f>
        <v>3.62470000000001</v>
      </c>
      <c r="W1586" s="70" t="n">
        <f aca="false">MAX(W1585,V1586)</f>
        <v>3.67400000000001</v>
      </c>
      <c r="X1586" s="70" t="n">
        <f aca="false">W1586-V1586</f>
        <v>0.0493000000000006</v>
      </c>
      <c r="Y1586" s="70" t="n">
        <f aca="false">Y1585+M1586</f>
        <v>3.21331404623703</v>
      </c>
      <c r="Z1586" s="70" t="n">
        <f aca="false">MAX(Z1585,Y1586)</f>
        <v>3.26671544075211</v>
      </c>
      <c r="AA1586" s="70" t="n">
        <f aca="false">Z1586-Y1586</f>
        <v>0.0534013945150842</v>
      </c>
      <c r="AB1586" s="72" t="n">
        <f aca="false">AB1585*(1+F1586)</f>
        <v>30.025424379301</v>
      </c>
      <c r="AC1586" s="73" t="n">
        <f aca="false">MAX(AC1585,AB1586)</f>
        <v>31.554440631402</v>
      </c>
      <c r="AD1586" s="70" t="n">
        <f aca="false">1-AB1586/AC1586</f>
        <v>0.0484564524518727</v>
      </c>
      <c r="AE1586" s="73" t="n">
        <f aca="false">AE1585*(1+M1586)</f>
        <v>19.9143231508228</v>
      </c>
      <c r="AF1586" s="73" t="n">
        <f aca="false">MAX(AF1585,AE1586)</f>
        <v>21.0147339113382</v>
      </c>
      <c r="AG1586" s="70" t="n">
        <f aca="false">1-AE1586/AF1586</f>
        <v>0.0523637732058916</v>
      </c>
      <c r="AH1586" s="74" t="n">
        <f aca="false">IF(R1586&gt;0,AH1585+1,0)</f>
        <v>16</v>
      </c>
      <c r="AI1586" s="74" t="n">
        <f aca="false">IF(U1586&gt;0,AI1585+1,0)</f>
        <v>16</v>
      </c>
      <c r="AJ1586" s="74" t="n">
        <f aca="false">IF(G1586&gt;0,AJ1585+1,0)</f>
        <v>0</v>
      </c>
      <c r="AK1586" s="74" t="n">
        <f aca="false">IF(G1586&lt;=0,AK1585+1,0)</f>
        <v>4</v>
      </c>
      <c r="AL1586" s="74" t="n">
        <f aca="false">IF(K1586&gt;0,AL1585+1,0)</f>
        <v>0</v>
      </c>
      <c r="AM1586" s="74" t="n">
        <f aca="false">IF(K1586&lt;=0,AM1585+1,0)</f>
        <v>4</v>
      </c>
    </row>
    <row r="1587" customFormat="false" ht="15" hidden="false" customHeight="false" outlineLevel="0" collapsed="false">
      <c r="A1587" s="61" t="n">
        <v>1586</v>
      </c>
      <c r="B1587" s="62" t="n">
        <v>44613.5104166667</v>
      </c>
      <c r="C1587" s="63" t="n">
        <f aca="false">YEAR(B1587)</f>
        <v>2022</v>
      </c>
      <c r="D1587" s="32" t="s">
        <v>277</v>
      </c>
      <c r="E1587" s="64" t="n">
        <v>17301.25</v>
      </c>
      <c r="F1587" s="65" t="n">
        <v>-0.0062</v>
      </c>
      <c r="G1587" s="66" t="n">
        <v>-107.26775</v>
      </c>
      <c r="H1587" s="67" t="n">
        <f aca="false">E1587+IF(D1587="Long",1,-1)*G1587</f>
        <v>17193.98225</v>
      </c>
      <c r="I1587" s="68" t="n">
        <f aca="false">Assumptions!$B$58</f>
        <v>5.35750011455817</v>
      </c>
      <c r="J1587" s="68" t="n">
        <f aca="false">INDEX(Yearly!$L$5:$L$22,MATCH(C1587,Yearly!$A$5:$A$22,0))</f>
        <v>0.455957456558142</v>
      </c>
      <c r="K1587" s="68" t="n">
        <f aca="false">G1587-I1587-J1587</f>
        <v>-113.081207571116</v>
      </c>
      <c r="L1587" s="69" t="n">
        <f aca="false">(I1587+J1587)/Assumptions!$B$8</f>
        <v>0.000256337157192741</v>
      </c>
      <c r="M1587" s="70" t="n">
        <f aca="false">F1587-L1587</f>
        <v>-0.00645633715719274</v>
      </c>
      <c r="N1587" s="71" t="n">
        <f aca="false">G1587*Assumptions!$B$7</f>
        <v>-843660.85375</v>
      </c>
      <c r="O1587" s="71" t="n">
        <f aca="false">K1587*Assumptions!$B$7</f>
        <v>-889383.69754683</v>
      </c>
      <c r="P1587" s="68" t="n">
        <f aca="false">P1586+G1587</f>
        <v>28438.64156</v>
      </c>
      <c r="Q1587" s="68" t="n">
        <f aca="false">MAX(Q1586,P1587)</f>
        <v>29397.002065</v>
      </c>
      <c r="R1587" s="68" t="n">
        <f aca="false">Q1587-P1587</f>
        <v>958.360504999997</v>
      </c>
      <c r="S1587" s="68" t="n">
        <f aca="false">S1586+K1587</f>
        <v>19103.0266263362</v>
      </c>
      <c r="T1587" s="68" t="n">
        <f aca="false">MAX(T1586,S1587)</f>
        <v>20160.2159100452</v>
      </c>
      <c r="U1587" s="68" t="n">
        <f aca="false">T1587-S1587</f>
        <v>1057.18928370897</v>
      </c>
      <c r="V1587" s="70" t="n">
        <f aca="false">V1586+F1587</f>
        <v>3.61850000000001</v>
      </c>
      <c r="W1587" s="70" t="n">
        <f aca="false">MAX(W1586,V1587)</f>
        <v>3.67400000000001</v>
      </c>
      <c r="X1587" s="70" t="n">
        <f aca="false">W1587-V1587</f>
        <v>0.0555000000000008</v>
      </c>
      <c r="Y1587" s="70" t="n">
        <f aca="false">Y1586+M1587</f>
        <v>3.20685770907984</v>
      </c>
      <c r="Z1587" s="70" t="n">
        <f aca="false">MAX(Z1586,Y1587)</f>
        <v>3.26671544075211</v>
      </c>
      <c r="AA1587" s="70" t="n">
        <f aca="false">Z1587-Y1587</f>
        <v>0.059857731672277</v>
      </c>
      <c r="AB1587" s="72" t="n">
        <f aca="false">AB1586*(1+F1587)</f>
        <v>29.8392667481494</v>
      </c>
      <c r="AC1587" s="73" t="n">
        <f aca="false">MAX(AC1586,AB1587)</f>
        <v>31.554440631402</v>
      </c>
      <c r="AD1587" s="70" t="n">
        <f aca="false">1-AB1587/AC1587</f>
        <v>0.054356022446671</v>
      </c>
      <c r="AE1587" s="73" t="n">
        <f aca="false">AE1586*(1+M1587)</f>
        <v>19.7857495663038</v>
      </c>
      <c r="AF1587" s="73" t="n">
        <f aca="false">MAX(AF1586,AE1587)</f>
        <v>21.0147339113382</v>
      </c>
      <c r="AG1587" s="70" t="n">
        <f aca="false">1-AE1587/AF1587</f>
        <v>0.0584820321884443</v>
      </c>
      <c r="AH1587" s="74" t="n">
        <f aca="false">IF(R1587&gt;0,AH1586+1,0)</f>
        <v>17</v>
      </c>
      <c r="AI1587" s="74" t="n">
        <f aca="false">IF(U1587&gt;0,AI1586+1,0)</f>
        <v>17</v>
      </c>
      <c r="AJ1587" s="74" t="n">
        <f aca="false">IF(G1587&gt;0,AJ1586+1,0)</f>
        <v>0</v>
      </c>
      <c r="AK1587" s="74" t="n">
        <f aca="false">IF(G1587&lt;=0,AK1586+1,0)</f>
        <v>5</v>
      </c>
      <c r="AL1587" s="74" t="n">
        <f aca="false">IF(K1587&gt;0,AL1586+1,0)</f>
        <v>0</v>
      </c>
      <c r="AM1587" s="74" t="n">
        <f aca="false">IF(K1587&lt;=0,AM1586+1,0)</f>
        <v>5</v>
      </c>
    </row>
    <row r="1588" customFormat="false" ht="15" hidden="false" customHeight="false" outlineLevel="0" collapsed="false">
      <c r="A1588" s="61" t="n">
        <v>1587</v>
      </c>
      <c r="B1588" s="62" t="n">
        <v>44613.6145833333</v>
      </c>
      <c r="C1588" s="63" t="n">
        <f aca="false">YEAR(B1588)</f>
        <v>2022</v>
      </c>
      <c r="D1588" s="32" t="s">
        <v>276</v>
      </c>
      <c r="E1588" s="64" t="n">
        <v>17194.7</v>
      </c>
      <c r="F1588" s="65" t="n">
        <v>0.0019</v>
      </c>
      <c r="G1588" s="66" t="n">
        <v>32.66993</v>
      </c>
      <c r="H1588" s="67" t="n">
        <f aca="false">E1588+IF(D1588="Long",1,-1)*G1588</f>
        <v>17162.03007</v>
      </c>
      <c r="I1588" s="68" t="n">
        <f aca="false">Assumptions!$B$58</f>
        <v>5.35750011455817</v>
      </c>
      <c r="J1588" s="68" t="n">
        <f aca="false">INDEX(Yearly!$L$5:$L$22,MATCH(C1588,Yearly!$A$5:$A$22,0))</f>
        <v>0.455957456558142</v>
      </c>
      <c r="K1588" s="68" t="n">
        <f aca="false">G1588-I1588-J1588</f>
        <v>26.8564724288837</v>
      </c>
      <c r="L1588" s="69" t="n">
        <f aca="false">(I1588+J1588)/Assumptions!$B$8</f>
        <v>0.000256337157192741</v>
      </c>
      <c r="M1588" s="70" t="n">
        <f aca="false">F1588-L1588</f>
        <v>0.00164366284280726</v>
      </c>
      <c r="N1588" s="71" t="n">
        <f aca="false">G1588*Assumptions!$B$7</f>
        <v>256948.99945</v>
      </c>
      <c r="O1588" s="71" t="n">
        <f aca="false">K1588*Assumptions!$B$7</f>
        <v>211226.15565317</v>
      </c>
      <c r="P1588" s="68" t="n">
        <f aca="false">P1587+G1588</f>
        <v>28471.31149</v>
      </c>
      <c r="Q1588" s="68" t="n">
        <f aca="false">MAX(Q1587,P1588)</f>
        <v>29397.002065</v>
      </c>
      <c r="R1588" s="68" t="n">
        <f aca="false">Q1588-P1588</f>
        <v>925.690574999997</v>
      </c>
      <c r="S1588" s="68" t="n">
        <f aca="false">S1587+K1588</f>
        <v>19129.8830987651</v>
      </c>
      <c r="T1588" s="68" t="n">
        <f aca="false">MAX(T1587,S1588)</f>
        <v>20160.2159100452</v>
      </c>
      <c r="U1588" s="68" t="n">
        <f aca="false">T1588-S1588</f>
        <v>1030.33281128008</v>
      </c>
      <c r="V1588" s="70" t="n">
        <f aca="false">V1587+F1588</f>
        <v>3.62040000000001</v>
      </c>
      <c r="W1588" s="70" t="n">
        <f aca="false">MAX(W1587,V1588)</f>
        <v>3.67400000000001</v>
      </c>
      <c r="X1588" s="70" t="n">
        <f aca="false">W1588-V1588</f>
        <v>0.0536000000000008</v>
      </c>
      <c r="Y1588" s="70" t="n">
        <f aca="false">Y1587+M1588</f>
        <v>3.20850137192264</v>
      </c>
      <c r="Z1588" s="70" t="n">
        <f aca="false">MAX(Z1587,Y1588)</f>
        <v>3.26671544075211</v>
      </c>
      <c r="AA1588" s="70" t="n">
        <f aca="false">Z1588-Y1588</f>
        <v>0.0582140688294697</v>
      </c>
      <c r="AB1588" s="72" t="n">
        <f aca="false">AB1587*(1+F1588)</f>
        <v>29.8959613549709</v>
      </c>
      <c r="AC1588" s="73" t="n">
        <f aca="false">MAX(AC1587,AB1588)</f>
        <v>31.554440631402</v>
      </c>
      <c r="AD1588" s="70" t="n">
        <f aca="false">1-AB1588/AC1588</f>
        <v>0.0525592988893197</v>
      </c>
      <c r="AE1588" s="73" t="n">
        <f aca="false">AE1587*(1+M1588)</f>
        <v>19.818270667683</v>
      </c>
      <c r="AF1588" s="73" t="n">
        <f aca="false">MAX(AF1587,AE1588)</f>
        <v>21.0147339113382</v>
      </c>
      <c r="AG1588" s="70" t="n">
        <f aca="false">1-AE1588/AF1588</f>
        <v>0.0569344940889169</v>
      </c>
      <c r="AH1588" s="74" t="n">
        <f aca="false">IF(R1588&gt;0,AH1587+1,0)</f>
        <v>18</v>
      </c>
      <c r="AI1588" s="74" t="n">
        <f aca="false">IF(U1588&gt;0,AI1587+1,0)</f>
        <v>18</v>
      </c>
      <c r="AJ1588" s="74" t="n">
        <f aca="false">IF(G1588&gt;0,AJ1587+1,0)</f>
        <v>1</v>
      </c>
      <c r="AK1588" s="74" t="n">
        <f aca="false">IF(G1588&lt;=0,AK1587+1,0)</f>
        <v>0</v>
      </c>
      <c r="AL1588" s="74" t="n">
        <f aca="false">IF(K1588&gt;0,AL1587+1,0)</f>
        <v>1</v>
      </c>
      <c r="AM1588" s="74" t="n">
        <f aca="false">IF(K1588&lt;=0,AM1587+1,0)</f>
        <v>0</v>
      </c>
    </row>
    <row r="1589" customFormat="false" ht="15" hidden="false" customHeight="false" outlineLevel="0" collapsed="false">
      <c r="A1589" s="61" t="n">
        <v>1588</v>
      </c>
      <c r="B1589" s="62" t="n">
        <v>44615.40625</v>
      </c>
      <c r="C1589" s="63" t="n">
        <f aca="false">YEAR(B1589)</f>
        <v>2022</v>
      </c>
      <c r="D1589" s="32" t="s">
        <v>277</v>
      </c>
      <c r="E1589" s="64" t="n">
        <v>17161.75</v>
      </c>
      <c r="F1589" s="65" t="n">
        <v>0.0001</v>
      </c>
      <c r="G1589" s="66" t="n">
        <v>1.716175</v>
      </c>
      <c r="H1589" s="67" t="n">
        <f aca="false">E1589+IF(D1589="Long",1,-1)*G1589</f>
        <v>17163.466175</v>
      </c>
      <c r="I1589" s="68" t="n">
        <f aca="false">Assumptions!$B$58</f>
        <v>5.35750011455817</v>
      </c>
      <c r="J1589" s="68" t="n">
        <f aca="false">INDEX(Yearly!$L$5:$L$22,MATCH(C1589,Yearly!$A$5:$A$22,0))</f>
        <v>0.455957456558142</v>
      </c>
      <c r="K1589" s="68" t="n">
        <f aca="false">G1589-I1589-J1589</f>
        <v>-4.09728257111631</v>
      </c>
      <c r="L1589" s="69" t="n">
        <f aca="false">(I1589+J1589)/Assumptions!$B$8</f>
        <v>0.000256337157192741</v>
      </c>
      <c r="M1589" s="70" t="n">
        <f aca="false">F1589-L1589</f>
        <v>-0.000156337157192741</v>
      </c>
      <c r="N1589" s="71" t="n">
        <f aca="false">G1589*Assumptions!$B$7</f>
        <v>13497.716375</v>
      </c>
      <c r="O1589" s="71" t="n">
        <f aca="false">K1589*Assumptions!$B$7</f>
        <v>-32225.1274218298</v>
      </c>
      <c r="P1589" s="68" t="n">
        <f aca="false">P1588+G1589</f>
        <v>28473.027665</v>
      </c>
      <c r="Q1589" s="68" t="n">
        <f aca="false">MAX(Q1588,P1589)</f>
        <v>29397.002065</v>
      </c>
      <c r="R1589" s="68" t="n">
        <f aca="false">Q1589-P1589</f>
        <v>923.974399999996</v>
      </c>
      <c r="S1589" s="68" t="n">
        <f aca="false">S1588+K1589</f>
        <v>19125.785816194</v>
      </c>
      <c r="T1589" s="68" t="n">
        <f aca="false">MAX(T1588,S1589)</f>
        <v>20160.2159100452</v>
      </c>
      <c r="U1589" s="68" t="n">
        <f aca="false">T1589-S1589</f>
        <v>1034.4300938512</v>
      </c>
      <c r="V1589" s="70" t="n">
        <f aca="false">V1588+F1589</f>
        <v>3.62050000000001</v>
      </c>
      <c r="W1589" s="70" t="n">
        <f aca="false">MAX(W1588,V1589)</f>
        <v>3.67400000000001</v>
      </c>
      <c r="X1589" s="70" t="n">
        <f aca="false">W1589-V1589</f>
        <v>0.0535000000000006</v>
      </c>
      <c r="Y1589" s="70" t="n">
        <f aca="false">Y1588+M1589</f>
        <v>3.20834503476545</v>
      </c>
      <c r="Z1589" s="70" t="n">
        <f aca="false">MAX(Z1588,Y1589)</f>
        <v>3.26671544075211</v>
      </c>
      <c r="AA1589" s="70" t="n">
        <f aca="false">Z1589-Y1589</f>
        <v>0.0583704059866625</v>
      </c>
      <c r="AB1589" s="72" t="n">
        <f aca="false">AB1588*(1+F1589)</f>
        <v>29.8989509511064</v>
      </c>
      <c r="AC1589" s="73" t="n">
        <f aca="false">MAX(AC1588,AB1589)</f>
        <v>31.554440631402</v>
      </c>
      <c r="AD1589" s="70" t="n">
        <f aca="false">1-AB1589/AC1589</f>
        <v>0.0524645548192086</v>
      </c>
      <c r="AE1589" s="73" t="n">
        <f aca="false">AE1588*(1+M1589)</f>
        <v>19.8151723355863</v>
      </c>
      <c r="AF1589" s="73" t="n">
        <f aca="false">MAX(AF1588,AE1589)</f>
        <v>21.0147339113382</v>
      </c>
      <c r="AG1589" s="70" t="n">
        <f aca="false">1-AE1589/AF1589</f>
        <v>0.0570819302691576</v>
      </c>
      <c r="AH1589" s="74" t="n">
        <f aca="false">IF(R1589&gt;0,AH1588+1,0)</f>
        <v>19</v>
      </c>
      <c r="AI1589" s="74" t="n">
        <f aca="false">IF(U1589&gt;0,AI1588+1,0)</f>
        <v>19</v>
      </c>
      <c r="AJ1589" s="74" t="n">
        <f aca="false">IF(G1589&gt;0,AJ1588+1,0)</f>
        <v>2</v>
      </c>
      <c r="AK1589" s="74" t="n">
        <f aca="false">IF(G1589&lt;=0,AK1588+1,0)</f>
        <v>0</v>
      </c>
      <c r="AL1589" s="74" t="n">
        <f aca="false">IF(K1589&gt;0,AL1588+1,0)</f>
        <v>0</v>
      </c>
      <c r="AM1589" s="74" t="n">
        <f aca="false">IF(K1589&lt;=0,AM1588+1,0)</f>
        <v>1</v>
      </c>
    </row>
    <row r="1590" customFormat="false" ht="15" hidden="false" customHeight="false" outlineLevel="0" collapsed="false">
      <c r="A1590" s="61" t="n">
        <v>1589</v>
      </c>
      <c r="B1590" s="62" t="n">
        <v>44615.5520833333</v>
      </c>
      <c r="C1590" s="63" t="n">
        <f aca="false">YEAR(B1590)</f>
        <v>2022</v>
      </c>
      <c r="D1590" s="32" t="s">
        <v>276</v>
      </c>
      <c r="E1590" s="64" t="n">
        <v>17163.6</v>
      </c>
      <c r="F1590" s="65" t="n">
        <v>0.0213</v>
      </c>
      <c r="G1590" s="66" t="n">
        <v>365.58468</v>
      </c>
      <c r="H1590" s="67" t="n">
        <f aca="false">E1590+IF(D1590="Long",1,-1)*G1590</f>
        <v>16798.01532</v>
      </c>
      <c r="I1590" s="68" t="n">
        <f aca="false">Assumptions!$B$58</f>
        <v>5.35750011455817</v>
      </c>
      <c r="J1590" s="68" t="n">
        <f aca="false">INDEX(Yearly!$L$5:$L$22,MATCH(C1590,Yearly!$A$5:$A$22,0))</f>
        <v>0.455957456558142</v>
      </c>
      <c r="K1590" s="68" t="n">
        <f aca="false">G1590-I1590-J1590</f>
        <v>359.771222428884</v>
      </c>
      <c r="L1590" s="69" t="n">
        <f aca="false">(I1590+J1590)/Assumptions!$B$8</f>
        <v>0.000256337157192741</v>
      </c>
      <c r="M1590" s="70" t="n">
        <f aca="false">F1590-L1590</f>
        <v>0.0210436628428073</v>
      </c>
      <c r="N1590" s="71" t="n">
        <f aca="false">G1590*Assumptions!$B$7</f>
        <v>2875323.5082</v>
      </c>
      <c r="O1590" s="71" t="n">
        <f aca="false">K1590*Assumptions!$B$7</f>
        <v>2829600.66440317</v>
      </c>
      <c r="P1590" s="68" t="n">
        <f aca="false">P1589+G1590</f>
        <v>28838.612345</v>
      </c>
      <c r="Q1590" s="68" t="n">
        <f aca="false">MAX(Q1589,P1590)</f>
        <v>29397.002065</v>
      </c>
      <c r="R1590" s="68" t="n">
        <f aca="false">Q1590-P1590</f>
        <v>558.389719999996</v>
      </c>
      <c r="S1590" s="68" t="n">
        <f aca="false">S1589+K1590</f>
        <v>19485.5570386228</v>
      </c>
      <c r="T1590" s="68" t="n">
        <f aca="false">MAX(T1589,S1590)</f>
        <v>20160.2159100452</v>
      </c>
      <c r="U1590" s="68" t="n">
        <f aca="false">T1590-S1590</f>
        <v>674.658871422318</v>
      </c>
      <c r="V1590" s="70" t="n">
        <f aca="false">V1589+F1590</f>
        <v>3.64180000000001</v>
      </c>
      <c r="W1590" s="70" t="n">
        <f aca="false">MAX(W1589,V1590)</f>
        <v>3.67400000000001</v>
      </c>
      <c r="X1590" s="70" t="n">
        <f aca="false">W1590-V1590</f>
        <v>0.0322000000000005</v>
      </c>
      <c r="Y1590" s="70" t="n">
        <f aca="false">Y1589+M1590</f>
        <v>3.22938869760826</v>
      </c>
      <c r="Z1590" s="70" t="n">
        <f aca="false">MAX(Z1589,Y1590)</f>
        <v>3.26671544075211</v>
      </c>
      <c r="AA1590" s="70" t="n">
        <f aca="false">Z1590-Y1590</f>
        <v>0.0373267431438551</v>
      </c>
      <c r="AB1590" s="72" t="n">
        <f aca="false">AB1589*(1+F1590)</f>
        <v>30.5357986063649</v>
      </c>
      <c r="AC1590" s="73" t="n">
        <f aca="false">MAX(AC1589,AB1590)</f>
        <v>31.554440631402</v>
      </c>
      <c r="AD1590" s="70" t="n">
        <f aca="false">1-AB1590/AC1590</f>
        <v>0.0322820498368578</v>
      </c>
      <c r="AE1590" s="73" t="n">
        <f aca="false">AE1589*(1+M1590)</f>
        <v>20.2321561413885</v>
      </c>
      <c r="AF1590" s="73" t="n">
        <f aca="false">MAX(AF1589,AE1590)</f>
        <v>21.0147339113382</v>
      </c>
      <c r="AG1590" s="70" t="n">
        <f aca="false">1-AE1590/AF1590</f>
        <v>0.0372394803213512</v>
      </c>
      <c r="AH1590" s="74" t="n">
        <f aca="false">IF(R1590&gt;0,AH1589+1,0)</f>
        <v>20</v>
      </c>
      <c r="AI1590" s="74" t="n">
        <f aca="false">IF(U1590&gt;0,AI1589+1,0)</f>
        <v>20</v>
      </c>
      <c r="AJ1590" s="74" t="n">
        <f aca="false">IF(G1590&gt;0,AJ1589+1,0)</f>
        <v>3</v>
      </c>
      <c r="AK1590" s="74" t="n">
        <f aca="false">IF(G1590&lt;=0,AK1589+1,0)</f>
        <v>0</v>
      </c>
      <c r="AL1590" s="74" t="n">
        <f aca="false">IF(K1590&gt;0,AL1589+1,0)</f>
        <v>1</v>
      </c>
      <c r="AM1590" s="74" t="n">
        <f aca="false">IF(K1590&lt;=0,AM1589+1,0)</f>
        <v>0</v>
      </c>
    </row>
    <row r="1591" customFormat="false" ht="15" hidden="false" customHeight="false" outlineLevel="0" collapsed="false">
      <c r="A1591" s="61" t="n">
        <v>1590</v>
      </c>
      <c r="B1591" s="62" t="n">
        <v>44620.6354166667</v>
      </c>
      <c r="C1591" s="63" t="n">
        <f aca="false">YEAR(B1591)</f>
        <v>2022</v>
      </c>
      <c r="D1591" s="32" t="s">
        <v>277</v>
      </c>
      <c r="E1591" s="64" t="n">
        <v>16798.25</v>
      </c>
      <c r="F1591" s="65" t="n">
        <v>-0.0108</v>
      </c>
      <c r="G1591" s="66" t="n">
        <v>-181.4211</v>
      </c>
      <c r="H1591" s="67" t="n">
        <f aca="false">E1591+IF(D1591="Long",1,-1)*G1591</f>
        <v>16616.8289</v>
      </c>
      <c r="I1591" s="68" t="n">
        <f aca="false">Assumptions!$B$58</f>
        <v>5.35750011455817</v>
      </c>
      <c r="J1591" s="68" t="n">
        <f aca="false">INDEX(Yearly!$L$5:$L$22,MATCH(C1591,Yearly!$A$5:$A$22,0))</f>
        <v>0.455957456558142</v>
      </c>
      <c r="K1591" s="68" t="n">
        <f aca="false">G1591-I1591-J1591</f>
        <v>-187.234557571116</v>
      </c>
      <c r="L1591" s="69" t="n">
        <f aca="false">(I1591+J1591)/Assumptions!$B$8</f>
        <v>0.000256337157192741</v>
      </c>
      <c r="M1591" s="70" t="n">
        <f aca="false">F1591-L1591</f>
        <v>-0.0110563371571927</v>
      </c>
      <c r="N1591" s="71" t="n">
        <f aca="false">G1591*Assumptions!$B$7</f>
        <v>-1426876.9515</v>
      </c>
      <c r="O1591" s="71" t="n">
        <f aca="false">K1591*Assumptions!$B$7</f>
        <v>-1472599.79529683</v>
      </c>
      <c r="P1591" s="68" t="n">
        <f aca="false">P1590+G1591</f>
        <v>28657.191245</v>
      </c>
      <c r="Q1591" s="68" t="n">
        <f aca="false">MAX(Q1590,P1591)</f>
        <v>29397.002065</v>
      </c>
      <c r="R1591" s="68" t="n">
        <f aca="false">Q1591-P1591</f>
        <v>739.810819999995</v>
      </c>
      <c r="S1591" s="68" t="n">
        <f aca="false">S1590+K1591</f>
        <v>19298.3224810517</v>
      </c>
      <c r="T1591" s="68" t="n">
        <f aca="false">MAX(T1590,S1591)</f>
        <v>20160.2159100452</v>
      </c>
      <c r="U1591" s="68" t="n">
        <f aca="false">T1591-S1591</f>
        <v>861.893428993433</v>
      </c>
      <c r="V1591" s="70" t="n">
        <f aca="false">V1590+F1591</f>
        <v>3.63100000000001</v>
      </c>
      <c r="W1591" s="70" t="n">
        <f aca="false">MAX(W1590,V1591)</f>
        <v>3.67400000000001</v>
      </c>
      <c r="X1591" s="70" t="n">
        <f aca="false">W1591-V1591</f>
        <v>0.0430000000000006</v>
      </c>
      <c r="Y1591" s="70" t="n">
        <f aca="false">Y1590+M1591</f>
        <v>3.21833236045107</v>
      </c>
      <c r="Z1591" s="70" t="n">
        <f aca="false">MAX(Z1590,Y1591)</f>
        <v>3.26671544075211</v>
      </c>
      <c r="AA1591" s="70" t="n">
        <f aca="false">Z1591-Y1591</f>
        <v>0.0483830803010479</v>
      </c>
      <c r="AB1591" s="72" t="n">
        <f aca="false">AB1590*(1+F1591)</f>
        <v>30.2060119814162</v>
      </c>
      <c r="AC1591" s="73" t="n">
        <f aca="false">MAX(AC1590,AB1591)</f>
        <v>31.554440631402</v>
      </c>
      <c r="AD1591" s="70" t="n">
        <f aca="false">1-AB1591/AC1591</f>
        <v>0.0427334036986197</v>
      </c>
      <c r="AE1591" s="73" t="n">
        <f aca="false">AE1590*(1+M1591)</f>
        <v>20.0084626016724</v>
      </c>
      <c r="AF1591" s="73" t="n">
        <f aca="false">MAX(AF1590,AE1591)</f>
        <v>21.0147339113382</v>
      </c>
      <c r="AG1591" s="70" t="n">
        <f aca="false">1-AE1591/AF1591</f>
        <v>0.0478840852285524</v>
      </c>
      <c r="AH1591" s="74" t="n">
        <f aca="false">IF(R1591&gt;0,AH1590+1,0)</f>
        <v>21</v>
      </c>
      <c r="AI1591" s="74" t="n">
        <f aca="false">IF(U1591&gt;0,AI1590+1,0)</f>
        <v>21</v>
      </c>
      <c r="AJ1591" s="74" t="n">
        <f aca="false">IF(G1591&gt;0,AJ1590+1,0)</f>
        <v>0</v>
      </c>
      <c r="AK1591" s="74" t="n">
        <f aca="false">IF(G1591&lt;=0,AK1590+1,0)</f>
        <v>1</v>
      </c>
      <c r="AL1591" s="74" t="n">
        <f aca="false">IF(K1591&gt;0,AL1590+1,0)</f>
        <v>0</v>
      </c>
      <c r="AM1591" s="74" t="n">
        <f aca="false">IF(K1591&lt;=0,AM1590+1,0)</f>
        <v>1</v>
      </c>
    </row>
    <row r="1592" customFormat="false" ht="15" hidden="false" customHeight="false" outlineLevel="0" collapsed="false">
      <c r="A1592" s="61" t="n">
        <v>1591</v>
      </c>
      <c r="B1592" s="62" t="n">
        <v>44622.40625</v>
      </c>
      <c r="C1592" s="63" t="n">
        <f aca="false">YEAR(B1592)</f>
        <v>2022</v>
      </c>
      <c r="D1592" s="32" t="s">
        <v>276</v>
      </c>
      <c r="E1592" s="64" t="n">
        <v>16616.3</v>
      </c>
      <c r="F1592" s="65" t="n">
        <v>-0.0025</v>
      </c>
      <c r="G1592" s="66" t="n">
        <v>-41.54075</v>
      </c>
      <c r="H1592" s="67" t="n">
        <f aca="false">E1592+IF(D1592="Long",1,-1)*G1592</f>
        <v>16657.84075</v>
      </c>
      <c r="I1592" s="68" t="n">
        <f aca="false">Assumptions!$B$58</f>
        <v>5.35750011455817</v>
      </c>
      <c r="J1592" s="68" t="n">
        <f aca="false">INDEX(Yearly!$L$5:$L$22,MATCH(C1592,Yearly!$A$5:$A$22,0))</f>
        <v>0.455957456558142</v>
      </c>
      <c r="K1592" s="68" t="n">
        <f aca="false">G1592-I1592-J1592</f>
        <v>-47.3542075711163</v>
      </c>
      <c r="L1592" s="69" t="n">
        <f aca="false">(I1592+J1592)/Assumptions!$B$8</f>
        <v>0.000256337157192741</v>
      </c>
      <c r="M1592" s="70" t="n">
        <f aca="false">F1592-L1592</f>
        <v>-0.00275633715719274</v>
      </c>
      <c r="N1592" s="71" t="n">
        <f aca="false">G1592*Assumptions!$B$7</f>
        <v>-326717.99875</v>
      </c>
      <c r="O1592" s="71" t="n">
        <f aca="false">K1592*Assumptions!$B$7</f>
        <v>-372440.84254683</v>
      </c>
      <c r="P1592" s="68" t="n">
        <f aca="false">P1591+G1592</f>
        <v>28615.650495</v>
      </c>
      <c r="Q1592" s="68" t="n">
        <f aca="false">MAX(Q1591,P1592)</f>
        <v>29397.002065</v>
      </c>
      <c r="R1592" s="68" t="n">
        <f aca="false">Q1592-P1592</f>
        <v>781.351569999995</v>
      </c>
      <c r="S1592" s="68" t="n">
        <f aca="false">S1591+K1592</f>
        <v>19250.9682734806</v>
      </c>
      <c r="T1592" s="68" t="n">
        <f aca="false">MAX(T1591,S1592)</f>
        <v>20160.2159100452</v>
      </c>
      <c r="U1592" s="68" t="n">
        <f aca="false">T1592-S1592</f>
        <v>909.247636564549</v>
      </c>
      <c r="V1592" s="70" t="n">
        <f aca="false">V1591+F1592</f>
        <v>3.62850000000001</v>
      </c>
      <c r="W1592" s="70" t="n">
        <f aca="false">MAX(W1591,V1592)</f>
        <v>3.67400000000001</v>
      </c>
      <c r="X1592" s="70" t="n">
        <f aca="false">W1592-V1592</f>
        <v>0.0455000000000005</v>
      </c>
      <c r="Y1592" s="70" t="n">
        <f aca="false">Y1591+M1592</f>
        <v>3.21557602329387</v>
      </c>
      <c r="Z1592" s="70" t="n">
        <f aca="false">MAX(Z1591,Y1592)</f>
        <v>3.26671544075211</v>
      </c>
      <c r="AA1592" s="70" t="n">
        <f aca="false">Z1592-Y1592</f>
        <v>0.0511394174582405</v>
      </c>
      <c r="AB1592" s="72" t="n">
        <f aca="false">AB1591*(1+F1592)</f>
        <v>30.1304969514626</v>
      </c>
      <c r="AC1592" s="73" t="n">
        <f aca="false">MAX(AC1591,AB1592)</f>
        <v>31.554440631402</v>
      </c>
      <c r="AD1592" s="70" t="n">
        <f aca="false">1-AB1592/AC1592</f>
        <v>0.0451265701893732</v>
      </c>
      <c r="AE1592" s="73" t="n">
        <f aca="false">AE1591*(1+M1592)</f>
        <v>19.9533125327451</v>
      </c>
      <c r="AF1592" s="73" t="n">
        <f aca="false">MAX(AF1591,AE1592)</f>
        <v>21.0147339113382</v>
      </c>
      <c r="AG1592" s="70" t="n">
        <f aca="false">1-AE1592/AF1592</f>
        <v>0.0505084377023914</v>
      </c>
      <c r="AH1592" s="74" t="n">
        <f aca="false">IF(R1592&gt;0,AH1591+1,0)</f>
        <v>22</v>
      </c>
      <c r="AI1592" s="74" t="n">
        <f aca="false">IF(U1592&gt;0,AI1591+1,0)</f>
        <v>22</v>
      </c>
      <c r="AJ1592" s="74" t="n">
        <f aca="false">IF(G1592&gt;0,AJ1591+1,0)</f>
        <v>0</v>
      </c>
      <c r="AK1592" s="74" t="n">
        <f aca="false">IF(G1592&lt;=0,AK1591+1,0)</f>
        <v>2</v>
      </c>
      <c r="AL1592" s="74" t="n">
        <f aca="false">IF(K1592&gt;0,AL1591+1,0)</f>
        <v>0</v>
      </c>
      <c r="AM1592" s="74" t="n">
        <f aca="false">IF(K1592&lt;=0,AM1591+1,0)</f>
        <v>2</v>
      </c>
    </row>
    <row r="1593" customFormat="false" ht="15" hidden="false" customHeight="false" outlineLevel="0" collapsed="false">
      <c r="A1593" s="61" t="n">
        <v>1592</v>
      </c>
      <c r="B1593" s="62" t="n">
        <v>44623.40625</v>
      </c>
      <c r="C1593" s="63" t="n">
        <f aca="false">YEAR(B1593)</f>
        <v>2022</v>
      </c>
      <c r="D1593" s="32" t="s">
        <v>277</v>
      </c>
      <c r="E1593" s="64" t="n">
        <v>16657.2</v>
      </c>
      <c r="F1593" s="65" t="n">
        <v>-0.006</v>
      </c>
      <c r="G1593" s="66" t="n">
        <v>-99.9432</v>
      </c>
      <c r="H1593" s="67" t="n">
        <f aca="false">E1593+IF(D1593="Long",1,-1)*G1593</f>
        <v>16557.2568</v>
      </c>
      <c r="I1593" s="68" t="n">
        <f aca="false">Assumptions!$B$58</f>
        <v>5.35750011455817</v>
      </c>
      <c r="J1593" s="68" t="n">
        <f aca="false">INDEX(Yearly!$L$5:$L$22,MATCH(C1593,Yearly!$A$5:$A$22,0))</f>
        <v>0.455957456558142</v>
      </c>
      <c r="K1593" s="68" t="n">
        <f aca="false">G1593-I1593-J1593</f>
        <v>-105.756657571116</v>
      </c>
      <c r="L1593" s="69" t="n">
        <f aca="false">(I1593+J1593)/Assumptions!$B$8</f>
        <v>0.000256337157192741</v>
      </c>
      <c r="M1593" s="70" t="n">
        <f aca="false">F1593-L1593</f>
        <v>-0.00625633715719274</v>
      </c>
      <c r="N1593" s="71" t="n">
        <f aca="false">G1593*Assumptions!$B$7</f>
        <v>-786053.268</v>
      </c>
      <c r="O1593" s="71" t="n">
        <f aca="false">K1593*Assumptions!$B$7</f>
        <v>-831776.11179683</v>
      </c>
      <c r="P1593" s="68" t="n">
        <f aca="false">P1592+G1593</f>
        <v>28515.707295</v>
      </c>
      <c r="Q1593" s="68" t="n">
        <f aca="false">MAX(Q1592,P1593)</f>
        <v>29397.002065</v>
      </c>
      <c r="R1593" s="68" t="n">
        <f aca="false">Q1593-P1593</f>
        <v>881.294769999997</v>
      </c>
      <c r="S1593" s="68" t="n">
        <f aca="false">S1592+K1593</f>
        <v>19145.2116159095</v>
      </c>
      <c r="T1593" s="68" t="n">
        <f aca="false">MAX(T1592,S1593)</f>
        <v>20160.2159100452</v>
      </c>
      <c r="U1593" s="68" t="n">
        <f aca="false">T1593-S1593</f>
        <v>1015.00429413567</v>
      </c>
      <c r="V1593" s="70" t="n">
        <f aca="false">V1592+F1593</f>
        <v>3.62250000000001</v>
      </c>
      <c r="W1593" s="70" t="n">
        <f aca="false">MAX(W1592,V1593)</f>
        <v>3.67400000000001</v>
      </c>
      <c r="X1593" s="70" t="n">
        <f aca="false">W1593-V1593</f>
        <v>0.0515000000000003</v>
      </c>
      <c r="Y1593" s="70" t="n">
        <f aca="false">Y1592+M1593</f>
        <v>3.20931968613668</v>
      </c>
      <c r="Z1593" s="70" t="n">
        <f aca="false">MAX(Z1592,Y1593)</f>
        <v>3.26671544075211</v>
      </c>
      <c r="AA1593" s="70" t="n">
        <f aca="false">Z1593-Y1593</f>
        <v>0.0573957546154333</v>
      </c>
      <c r="AB1593" s="72" t="n">
        <f aca="false">AB1592*(1+F1593)</f>
        <v>29.9497139697539</v>
      </c>
      <c r="AC1593" s="73" t="n">
        <f aca="false">MAX(AC1592,AB1593)</f>
        <v>31.554440631402</v>
      </c>
      <c r="AD1593" s="70" t="n">
        <f aca="false">1-AB1593/AC1593</f>
        <v>0.050855810768237</v>
      </c>
      <c r="AE1593" s="73" t="n">
        <f aca="false">AE1592*(1+M1593)</f>
        <v>19.8284778821374</v>
      </c>
      <c r="AF1593" s="73" t="n">
        <f aca="false">MAX(AF1592,AE1593)</f>
        <v>21.0147339113382</v>
      </c>
      <c r="AG1593" s="70" t="n">
        <f aca="false">1-AE1593/AF1593</f>
        <v>0.056448777044035</v>
      </c>
      <c r="AH1593" s="74" t="n">
        <f aca="false">IF(R1593&gt;0,AH1592+1,0)</f>
        <v>23</v>
      </c>
      <c r="AI1593" s="74" t="n">
        <f aca="false">IF(U1593&gt;0,AI1592+1,0)</f>
        <v>23</v>
      </c>
      <c r="AJ1593" s="74" t="n">
        <f aca="false">IF(G1593&gt;0,AJ1592+1,0)</f>
        <v>0</v>
      </c>
      <c r="AK1593" s="74" t="n">
        <f aca="false">IF(G1593&lt;=0,AK1592+1,0)</f>
        <v>3</v>
      </c>
      <c r="AL1593" s="74" t="n">
        <f aca="false">IF(K1593&gt;0,AL1592+1,0)</f>
        <v>0</v>
      </c>
      <c r="AM1593" s="74" t="n">
        <f aca="false">IF(K1593&lt;=0,AM1592+1,0)</f>
        <v>3</v>
      </c>
    </row>
    <row r="1594" customFormat="false" ht="15" hidden="false" customHeight="false" outlineLevel="0" collapsed="false">
      <c r="A1594" s="61" t="n">
        <v>1593</v>
      </c>
      <c r="B1594" s="62" t="n">
        <v>44623.53125</v>
      </c>
      <c r="C1594" s="63" t="n">
        <f aca="false">YEAR(B1594)</f>
        <v>2022</v>
      </c>
      <c r="D1594" s="32" t="s">
        <v>276</v>
      </c>
      <c r="E1594" s="64" t="n">
        <v>16557.4</v>
      </c>
      <c r="F1594" s="65" t="n">
        <v>0.0251</v>
      </c>
      <c r="G1594" s="66" t="n">
        <v>415.59074</v>
      </c>
      <c r="H1594" s="67" t="n">
        <f aca="false">E1594+IF(D1594="Long",1,-1)*G1594</f>
        <v>16141.80926</v>
      </c>
      <c r="I1594" s="68" t="n">
        <f aca="false">Assumptions!$B$58</f>
        <v>5.35750011455817</v>
      </c>
      <c r="J1594" s="68" t="n">
        <f aca="false">INDEX(Yearly!$L$5:$L$22,MATCH(C1594,Yearly!$A$5:$A$22,0))</f>
        <v>0.455957456558142</v>
      </c>
      <c r="K1594" s="68" t="n">
        <f aca="false">G1594-I1594-J1594</f>
        <v>409.777282428884</v>
      </c>
      <c r="L1594" s="69" t="n">
        <f aca="false">(I1594+J1594)/Assumptions!$B$8</f>
        <v>0.000256337157192741</v>
      </c>
      <c r="M1594" s="70" t="n">
        <f aca="false">F1594-L1594</f>
        <v>0.0248436628428073</v>
      </c>
      <c r="N1594" s="71" t="n">
        <f aca="false">G1594*Assumptions!$B$7</f>
        <v>3268621.1701</v>
      </c>
      <c r="O1594" s="71" t="n">
        <f aca="false">K1594*Assumptions!$B$7</f>
        <v>3222898.32630317</v>
      </c>
      <c r="P1594" s="68" t="n">
        <f aca="false">P1593+G1594</f>
        <v>28931.298035</v>
      </c>
      <c r="Q1594" s="68" t="n">
        <f aca="false">MAX(Q1593,P1594)</f>
        <v>29397.002065</v>
      </c>
      <c r="R1594" s="68" t="n">
        <f aca="false">Q1594-P1594</f>
        <v>465.704029999997</v>
      </c>
      <c r="S1594" s="68" t="n">
        <f aca="false">S1593+K1594</f>
        <v>19554.9888983384</v>
      </c>
      <c r="T1594" s="68" t="n">
        <f aca="false">MAX(T1593,S1594)</f>
        <v>20160.2159100452</v>
      </c>
      <c r="U1594" s="68" t="n">
        <f aca="false">T1594-S1594</f>
        <v>605.227011706782</v>
      </c>
      <c r="V1594" s="70" t="n">
        <f aca="false">V1593+F1594</f>
        <v>3.64760000000001</v>
      </c>
      <c r="W1594" s="70" t="n">
        <f aca="false">MAX(W1593,V1594)</f>
        <v>3.67400000000001</v>
      </c>
      <c r="X1594" s="70" t="n">
        <f aca="false">W1594-V1594</f>
        <v>0.0264000000000002</v>
      </c>
      <c r="Y1594" s="70" t="n">
        <f aca="false">Y1593+M1594</f>
        <v>3.23416334897949</v>
      </c>
      <c r="Z1594" s="70" t="n">
        <f aca="false">MAX(Z1593,Y1594)</f>
        <v>3.26671544075211</v>
      </c>
      <c r="AA1594" s="70" t="n">
        <f aca="false">Z1594-Y1594</f>
        <v>0.0325520917726259</v>
      </c>
      <c r="AB1594" s="72" t="n">
        <f aca="false">AB1593*(1+F1594)</f>
        <v>30.7014517903947</v>
      </c>
      <c r="AC1594" s="73" t="n">
        <f aca="false">MAX(AC1593,AB1594)</f>
        <v>31.554440631402</v>
      </c>
      <c r="AD1594" s="70" t="n">
        <f aca="false">1-AB1594/AC1594</f>
        <v>0.0270322916185197</v>
      </c>
      <c r="AE1594" s="73" t="n">
        <f aca="false">AE1593*(1+M1594)</f>
        <v>20.3210899013273</v>
      </c>
      <c r="AF1594" s="73" t="n">
        <f aca="false">MAX(AF1593,AE1594)</f>
        <v>21.0147339113382</v>
      </c>
      <c r="AG1594" s="70" t="n">
        <f aca="false">1-AE1594/AF1594</f>
        <v>0.0330075085859985</v>
      </c>
      <c r="AH1594" s="74" t="n">
        <f aca="false">IF(R1594&gt;0,AH1593+1,0)</f>
        <v>24</v>
      </c>
      <c r="AI1594" s="74" t="n">
        <f aca="false">IF(U1594&gt;0,AI1593+1,0)</f>
        <v>24</v>
      </c>
      <c r="AJ1594" s="74" t="n">
        <f aca="false">IF(G1594&gt;0,AJ1593+1,0)</f>
        <v>1</v>
      </c>
      <c r="AK1594" s="74" t="n">
        <f aca="false">IF(G1594&lt;=0,AK1593+1,0)</f>
        <v>0</v>
      </c>
      <c r="AL1594" s="74" t="n">
        <f aca="false">IF(K1594&gt;0,AL1593+1,0)</f>
        <v>1</v>
      </c>
      <c r="AM1594" s="74" t="n">
        <f aca="false">IF(K1594&lt;=0,AM1593+1,0)</f>
        <v>0</v>
      </c>
    </row>
    <row r="1595" customFormat="false" ht="15" hidden="false" customHeight="false" outlineLevel="0" collapsed="false">
      <c r="A1595" s="61" t="n">
        <v>1594</v>
      </c>
      <c r="B1595" s="62" t="n">
        <v>44629.4479166667</v>
      </c>
      <c r="C1595" s="63" t="n">
        <f aca="false">YEAR(B1595)</f>
        <v>2022</v>
      </c>
      <c r="D1595" s="32" t="s">
        <v>277</v>
      </c>
      <c r="E1595" s="64" t="n">
        <v>16142.55</v>
      </c>
      <c r="F1595" s="65" t="n">
        <v>0.0286</v>
      </c>
      <c r="G1595" s="66" t="n">
        <v>461.67693</v>
      </c>
      <c r="H1595" s="67" t="n">
        <f aca="false">E1595+IF(D1595="Long",1,-1)*G1595</f>
        <v>16604.22693</v>
      </c>
      <c r="I1595" s="68" t="n">
        <f aca="false">Assumptions!$B$58</f>
        <v>5.35750011455817</v>
      </c>
      <c r="J1595" s="68" t="n">
        <f aca="false">INDEX(Yearly!$L$5:$L$22,MATCH(C1595,Yearly!$A$5:$A$22,0))</f>
        <v>0.455957456558142</v>
      </c>
      <c r="K1595" s="68" t="n">
        <f aca="false">G1595-I1595-J1595</f>
        <v>455.863472428884</v>
      </c>
      <c r="L1595" s="69" t="n">
        <f aca="false">(I1595+J1595)/Assumptions!$B$8</f>
        <v>0.000256337157192741</v>
      </c>
      <c r="M1595" s="70" t="n">
        <f aca="false">F1595-L1595</f>
        <v>0.0283436628428073</v>
      </c>
      <c r="N1595" s="71" t="n">
        <f aca="false">G1595*Assumptions!$B$7</f>
        <v>3631089.05445</v>
      </c>
      <c r="O1595" s="71" t="n">
        <f aca="false">K1595*Assumptions!$B$7</f>
        <v>3585366.21065317</v>
      </c>
      <c r="P1595" s="68" t="n">
        <f aca="false">P1594+G1595</f>
        <v>29392.974965</v>
      </c>
      <c r="Q1595" s="68" t="n">
        <f aca="false">MAX(Q1594,P1595)</f>
        <v>29397.002065</v>
      </c>
      <c r="R1595" s="68" t="n">
        <f aca="false">Q1595-P1595</f>
        <v>4.0270999999957</v>
      </c>
      <c r="S1595" s="68" t="n">
        <f aca="false">S1594+K1595</f>
        <v>20010.8523707673</v>
      </c>
      <c r="T1595" s="68" t="n">
        <f aca="false">MAX(T1594,S1595)</f>
        <v>20160.2159100452</v>
      </c>
      <c r="U1595" s="68" t="n">
        <f aca="false">T1595-S1595</f>
        <v>149.3635392779</v>
      </c>
      <c r="V1595" s="70" t="n">
        <f aca="false">V1594+F1595</f>
        <v>3.67620000000001</v>
      </c>
      <c r="W1595" s="70" t="n">
        <f aca="false">MAX(W1594,V1595)</f>
        <v>3.67620000000001</v>
      </c>
      <c r="X1595" s="70" t="n">
        <f aca="false">W1595-V1595</f>
        <v>0</v>
      </c>
      <c r="Y1595" s="70" t="n">
        <f aca="false">Y1594+M1595</f>
        <v>3.2625070118223</v>
      </c>
      <c r="Z1595" s="70" t="n">
        <f aca="false">MAX(Z1594,Y1595)</f>
        <v>3.26671544075211</v>
      </c>
      <c r="AA1595" s="70" t="n">
        <f aca="false">Z1595-Y1595</f>
        <v>0.00420842892981854</v>
      </c>
      <c r="AB1595" s="72" t="n">
        <f aca="false">AB1594*(1+F1595)</f>
        <v>31.5795133116</v>
      </c>
      <c r="AC1595" s="73" t="n">
        <f aca="false">MAX(AC1594,AB1595)</f>
        <v>31.5795133116</v>
      </c>
      <c r="AD1595" s="70" t="n">
        <f aca="false">1-AB1595/AC1595</f>
        <v>0</v>
      </c>
      <c r="AE1595" s="73" t="n">
        <f aca="false">AE1594*(1+M1595)</f>
        <v>20.8970640220889</v>
      </c>
      <c r="AF1595" s="73" t="n">
        <f aca="false">MAX(AF1594,AE1595)</f>
        <v>21.0147339113382</v>
      </c>
      <c r="AG1595" s="70" t="n">
        <f aca="false">1-AE1595/AF1595</f>
        <v>0.00559939943783383</v>
      </c>
      <c r="AH1595" s="74" t="n">
        <f aca="false">IF(R1595&gt;0,AH1594+1,0)</f>
        <v>25</v>
      </c>
      <c r="AI1595" s="74" t="n">
        <f aca="false">IF(U1595&gt;0,AI1594+1,0)</f>
        <v>25</v>
      </c>
      <c r="AJ1595" s="74" t="n">
        <f aca="false">IF(G1595&gt;0,AJ1594+1,0)</f>
        <v>2</v>
      </c>
      <c r="AK1595" s="74" t="n">
        <f aca="false">IF(G1595&lt;=0,AK1594+1,0)</f>
        <v>0</v>
      </c>
      <c r="AL1595" s="74" t="n">
        <f aca="false">IF(K1595&gt;0,AL1594+1,0)</f>
        <v>2</v>
      </c>
      <c r="AM1595" s="74" t="n">
        <f aca="false">IF(K1595&lt;=0,AM1594+1,0)</f>
        <v>0</v>
      </c>
    </row>
    <row r="1596" customFormat="false" ht="15" hidden="false" customHeight="false" outlineLevel="0" collapsed="false">
      <c r="A1596" s="61" t="n">
        <v>1595</v>
      </c>
      <c r="B1596" s="62" t="n">
        <v>44635.6145833333</v>
      </c>
      <c r="C1596" s="63" t="n">
        <f aca="false">YEAR(B1596)</f>
        <v>2022</v>
      </c>
      <c r="D1596" s="32" t="s">
        <v>276</v>
      </c>
      <c r="E1596" s="64" t="n">
        <v>16604.9</v>
      </c>
      <c r="F1596" s="65" t="n">
        <v>-0.0185</v>
      </c>
      <c r="G1596" s="66" t="n">
        <v>-307.19065</v>
      </c>
      <c r="H1596" s="67" t="n">
        <f aca="false">E1596+IF(D1596="Long",1,-1)*G1596</f>
        <v>16912.09065</v>
      </c>
      <c r="I1596" s="68" t="n">
        <f aca="false">Assumptions!$B$58</f>
        <v>5.35750011455817</v>
      </c>
      <c r="J1596" s="68" t="n">
        <f aca="false">INDEX(Yearly!$L$5:$L$22,MATCH(C1596,Yearly!$A$5:$A$22,0))</f>
        <v>0.455957456558142</v>
      </c>
      <c r="K1596" s="68" t="n">
        <f aca="false">G1596-I1596-J1596</f>
        <v>-313.004107571116</v>
      </c>
      <c r="L1596" s="69" t="n">
        <f aca="false">(I1596+J1596)/Assumptions!$B$8</f>
        <v>0.000256337157192741</v>
      </c>
      <c r="M1596" s="70" t="n">
        <f aca="false">F1596-L1596</f>
        <v>-0.0187563371571927</v>
      </c>
      <c r="N1596" s="71" t="n">
        <f aca="false">G1596*Assumptions!$B$7</f>
        <v>-2416054.46225</v>
      </c>
      <c r="O1596" s="71" t="n">
        <f aca="false">K1596*Assumptions!$B$7</f>
        <v>-2461777.30604683</v>
      </c>
      <c r="P1596" s="68" t="n">
        <f aca="false">P1595+G1596</f>
        <v>29085.784315</v>
      </c>
      <c r="Q1596" s="68" t="n">
        <f aca="false">MAX(Q1595,P1596)</f>
        <v>29397.002065</v>
      </c>
      <c r="R1596" s="68" t="n">
        <f aca="false">Q1596-P1596</f>
        <v>311.217749999996</v>
      </c>
      <c r="S1596" s="68" t="n">
        <f aca="false">S1595+K1596</f>
        <v>19697.8482631961</v>
      </c>
      <c r="T1596" s="68" t="n">
        <f aca="false">MAX(T1595,S1596)</f>
        <v>20160.2159100452</v>
      </c>
      <c r="U1596" s="68" t="n">
        <f aca="false">T1596-S1596</f>
        <v>462.367646849016</v>
      </c>
      <c r="V1596" s="70" t="n">
        <f aca="false">V1595+F1596</f>
        <v>3.65770000000001</v>
      </c>
      <c r="W1596" s="70" t="n">
        <f aca="false">MAX(W1595,V1596)</f>
        <v>3.67620000000001</v>
      </c>
      <c r="X1596" s="70" t="n">
        <f aca="false">W1596-V1596</f>
        <v>0.0185</v>
      </c>
      <c r="Y1596" s="70" t="n">
        <f aca="false">Y1595+M1596</f>
        <v>3.2437506746651</v>
      </c>
      <c r="Z1596" s="70" t="n">
        <f aca="false">MAX(Z1595,Y1596)</f>
        <v>3.26671544075211</v>
      </c>
      <c r="AA1596" s="70" t="n">
        <f aca="false">Z1596-Y1596</f>
        <v>0.0229647660870111</v>
      </c>
      <c r="AB1596" s="72" t="n">
        <f aca="false">AB1595*(1+F1596)</f>
        <v>30.9952923153354</v>
      </c>
      <c r="AC1596" s="73" t="n">
        <f aca="false">MAX(AC1595,AB1596)</f>
        <v>31.5795133116</v>
      </c>
      <c r="AD1596" s="70" t="n">
        <f aca="false">1-AB1596/AC1596</f>
        <v>0.0185</v>
      </c>
      <c r="AE1596" s="73" t="n">
        <f aca="false">AE1595*(1+M1596)</f>
        <v>20.5051116436951</v>
      </c>
      <c r="AF1596" s="73" t="n">
        <f aca="false">MAX(AF1595,AE1596)</f>
        <v>21.0147339113382</v>
      </c>
      <c r="AG1596" s="70" t="n">
        <f aca="false">1-AE1596/AF1596</f>
        <v>0.0242507123712926</v>
      </c>
      <c r="AH1596" s="74" t="n">
        <f aca="false">IF(R1596&gt;0,AH1595+1,0)</f>
        <v>26</v>
      </c>
      <c r="AI1596" s="74" t="n">
        <f aca="false">IF(U1596&gt;0,AI1595+1,0)</f>
        <v>26</v>
      </c>
      <c r="AJ1596" s="74" t="n">
        <f aca="false">IF(G1596&gt;0,AJ1595+1,0)</f>
        <v>0</v>
      </c>
      <c r="AK1596" s="74" t="n">
        <f aca="false">IF(G1596&lt;=0,AK1595+1,0)</f>
        <v>1</v>
      </c>
      <c r="AL1596" s="74" t="n">
        <f aca="false">IF(K1596&gt;0,AL1595+1,0)</f>
        <v>0</v>
      </c>
      <c r="AM1596" s="74" t="n">
        <f aca="false">IF(K1596&lt;=0,AM1595+1,0)</f>
        <v>1</v>
      </c>
    </row>
    <row r="1597" customFormat="false" ht="15" hidden="false" customHeight="false" outlineLevel="0" collapsed="false">
      <c r="A1597" s="61" t="n">
        <v>1596</v>
      </c>
      <c r="B1597" s="62" t="n">
        <v>44636.40625</v>
      </c>
      <c r="C1597" s="63" t="n">
        <f aca="false">YEAR(B1597)</f>
        <v>2022</v>
      </c>
      <c r="D1597" s="32" t="s">
        <v>277</v>
      </c>
      <c r="E1597" s="64" t="n">
        <v>16912.15</v>
      </c>
      <c r="F1597" s="65" t="n">
        <v>0.0126</v>
      </c>
      <c r="G1597" s="66" t="n">
        <v>213.09309</v>
      </c>
      <c r="H1597" s="67" t="n">
        <f aca="false">E1597+IF(D1597="Long",1,-1)*G1597</f>
        <v>17125.24309</v>
      </c>
      <c r="I1597" s="68" t="n">
        <f aca="false">Assumptions!$B$58</f>
        <v>5.35750011455817</v>
      </c>
      <c r="J1597" s="68" t="n">
        <f aca="false">INDEX(Yearly!$L$5:$L$22,MATCH(C1597,Yearly!$A$5:$A$22,0))</f>
        <v>0.455957456558142</v>
      </c>
      <c r="K1597" s="68" t="n">
        <f aca="false">G1597-I1597-J1597</f>
        <v>207.279632428884</v>
      </c>
      <c r="L1597" s="69" t="n">
        <f aca="false">(I1597+J1597)/Assumptions!$B$8</f>
        <v>0.000256337157192741</v>
      </c>
      <c r="M1597" s="70" t="n">
        <f aca="false">F1597-L1597</f>
        <v>0.0123436628428073</v>
      </c>
      <c r="N1597" s="71" t="n">
        <f aca="false">G1597*Assumptions!$B$7</f>
        <v>1675977.15285</v>
      </c>
      <c r="O1597" s="71" t="n">
        <f aca="false">K1597*Assumptions!$B$7</f>
        <v>1630254.30905317</v>
      </c>
      <c r="P1597" s="68" t="n">
        <f aca="false">P1596+G1597</f>
        <v>29298.877405</v>
      </c>
      <c r="Q1597" s="68" t="n">
        <f aca="false">MAX(Q1596,P1597)</f>
        <v>29397.002065</v>
      </c>
      <c r="R1597" s="68" t="n">
        <f aca="false">Q1597-P1597</f>
        <v>98.1246599999977</v>
      </c>
      <c r="S1597" s="68" t="n">
        <f aca="false">S1596+K1597</f>
        <v>19905.127895625</v>
      </c>
      <c r="T1597" s="68" t="n">
        <f aca="false">MAX(T1596,S1597)</f>
        <v>20160.2159100452</v>
      </c>
      <c r="U1597" s="68" t="n">
        <f aca="false">T1597-S1597</f>
        <v>255.088014420133</v>
      </c>
      <c r="V1597" s="70" t="n">
        <f aca="false">V1596+F1597</f>
        <v>3.67030000000001</v>
      </c>
      <c r="W1597" s="70" t="n">
        <f aca="false">MAX(W1596,V1597)</f>
        <v>3.67620000000001</v>
      </c>
      <c r="X1597" s="70" t="n">
        <f aca="false">W1597-V1597</f>
        <v>0.00590000000000002</v>
      </c>
      <c r="Y1597" s="70" t="n">
        <f aca="false">Y1596+M1597</f>
        <v>3.25609433750791</v>
      </c>
      <c r="Z1597" s="70" t="n">
        <f aca="false">MAX(Z1596,Y1597)</f>
        <v>3.26671544075211</v>
      </c>
      <c r="AA1597" s="70" t="n">
        <f aca="false">Z1597-Y1597</f>
        <v>0.0106211032442038</v>
      </c>
      <c r="AB1597" s="72" t="n">
        <f aca="false">AB1596*(1+F1597)</f>
        <v>31.3858329985086</v>
      </c>
      <c r="AC1597" s="73" t="n">
        <f aca="false">MAX(AC1596,AB1597)</f>
        <v>31.5795133116</v>
      </c>
      <c r="AD1597" s="70" t="n">
        <f aca="false">1-AB1597/AC1597</f>
        <v>0.0061331</v>
      </c>
      <c r="AE1597" s="73" t="n">
        <f aca="false">AE1596*(1+M1597)</f>
        <v>20.758219828379</v>
      </c>
      <c r="AF1597" s="73" t="n">
        <f aca="false">MAX(AF1596,AE1597)</f>
        <v>21.0147339113382</v>
      </c>
      <c r="AG1597" s="70" t="n">
        <f aca="false">1-AE1597/AF1597</f>
        <v>0.0122063921456944</v>
      </c>
      <c r="AH1597" s="74" t="n">
        <f aca="false">IF(R1597&gt;0,AH1596+1,0)</f>
        <v>27</v>
      </c>
      <c r="AI1597" s="74" t="n">
        <f aca="false">IF(U1597&gt;0,AI1596+1,0)</f>
        <v>27</v>
      </c>
      <c r="AJ1597" s="74" t="n">
        <f aca="false">IF(G1597&gt;0,AJ1596+1,0)</f>
        <v>1</v>
      </c>
      <c r="AK1597" s="74" t="n">
        <f aca="false">IF(G1597&lt;=0,AK1596+1,0)</f>
        <v>0</v>
      </c>
      <c r="AL1597" s="74" t="n">
        <f aca="false">IF(K1597&gt;0,AL1596+1,0)</f>
        <v>1</v>
      </c>
      <c r="AM1597" s="74" t="n">
        <f aca="false">IF(K1597&lt;=0,AM1596+1,0)</f>
        <v>0</v>
      </c>
    </row>
    <row r="1598" customFormat="false" ht="15" hidden="false" customHeight="false" outlineLevel="0" collapsed="false">
      <c r="A1598" s="61" t="n">
        <v>1597</v>
      </c>
      <c r="B1598" s="62" t="n">
        <v>44645.5104166667</v>
      </c>
      <c r="C1598" s="63" t="n">
        <f aca="false">YEAR(B1598)</f>
        <v>2022</v>
      </c>
      <c r="D1598" s="32" t="s">
        <v>276</v>
      </c>
      <c r="E1598" s="64" t="n">
        <v>17125.9</v>
      </c>
      <c r="F1598" s="65" t="n">
        <v>-0.001</v>
      </c>
      <c r="G1598" s="66" t="n">
        <v>-17.1259</v>
      </c>
      <c r="H1598" s="67" t="n">
        <f aca="false">E1598+IF(D1598="Long",1,-1)*G1598</f>
        <v>17143.0259</v>
      </c>
      <c r="I1598" s="68" t="n">
        <f aca="false">Assumptions!$B$58</f>
        <v>5.35750011455817</v>
      </c>
      <c r="J1598" s="68" t="n">
        <f aca="false">INDEX(Yearly!$L$5:$L$22,MATCH(C1598,Yearly!$A$5:$A$22,0))</f>
        <v>0.455957456558142</v>
      </c>
      <c r="K1598" s="68" t="n">
        <f aca="false">G1598-I1598-J1598</f>
        <v>-22.9393575711163</v>
      </c>
      <c r="L1598" s="69" t="n">
        <f aca="false">(I1598+J1598)/Assumptions!$B$8</f>
        <v>0.000256337157192741</v>
      </c>
      <c r="M1598" s="70" t="n">
        <f aca="false">F1598-L1598</f>
        <v>-0.00125633715719274</v>
      </c>
      <c r="N1598" s="71" t="n">
        <f aca="false">G1598*Assumptions!$B$7</f>
        <v>-134695.2035</v>
      </c>
      <c r="O1598" s="71" t="n">
        <f aca="false">K1598*Assumptions!$B$7</f>
        <v>-180418.04729683</v>
      </c>
      <c r="P1598" s="68" t="n">
        <f aca="false">P1597+G1598</f>
        <v>29281.751505</v>
      </c>
      <c r="Q1598" s="68" t="n">
        <f aca="false">MAX(Q1597,P1598)</f>
        <v>29397.002065</v>
      </c>
      <c r="R1598" s="68" t="n">
        <f aca="false">Q1598-P1598</f>
        <v>115.250559999997</v>
      </c>
      <c r="S1598" s="68" t="n">
        <f aca="false">S1597+K1598</f>
        <v>19882.1885380539</v>
      </c>
      <c r="T1598" s="68" t="n">
        <f aca="false">MAX(T1597,S1598)</f>
        <v>20160.2159100452</v>
      </c>
      <c r="U1598" s="68" t="n">
        <f aca="false">T1598-S1598</f>
        <v>278.027371991248</v>
      </c>
      <c r="V1598" s="70" t="n">
        <f aca="false">V1597+F1598</f>
        <v>3.66930000000001</v>
      </c>
      <c r="W1598" s="70" t="n">
        <f aca="false">MAX(W1597,V1598)</f>
        <v>3.67620000000001</v>
      </c>
      <c r="X1598" s="70" t="n">
        <f aca="false">W1598-V1598</f>
        <v>0.00689999999999991</v>
      </c>
      <c r="Y1598" s="70" t="n">
        <f aca="false">Y1597+M1598</f>
        <v>3.25483800035072</v>
      </c>
      <c r="Z1598" s="70" t="n">
        <f aca="false">MAX(Z1597,Y1598)</f>
        <v>3.26671544075211</v>
      </c>
      <c r="AA1598" s="70" t="n">
        <f aca="false">Z1598-Y1598</f>
        <v>0.0118774404013964</v>
      </c>
      <c r="AB1598" s="72" t="n">
        <f aca="false">AB1597*(1+F1598)</f>
        <v>31.3544471655101</v>
      </c>
      <c r="AC1598" s="73" t="n">
        <f aca="false">MAX(AC1597,AB1598)</f>
        <v>31.5795133116</v>
      </c>
      <c r="AD1598" s="70" t="n">
        <f aca="false">1-AB1598/AC1598</f>
        <v>0.00712696690000003</v>
      </c>
      <c r="AE1598" s="73" t="n">
        <f aca="false">AE1597*(1+M1598)</f>
        <v>20.7321405054914</v>
      </c>
      <c r="AF1598" s="73" t="n">
        <f aca="false">MAX(AF1597,AE1598)</f>
        <v>21.0147339113382</v>
      </c>
      <c r="AG1598" s="70" t="n">
        <f aca="false">1-AE1598/AF1598</f>
        <v>0.0134473939588793</v>
      </c>
      <c r="AH1598" s="74" t="n">
        <f aca="false">IF(R1598&gt;0,AH1597+1,0)</f>
        <v>28</v>
      </c>
      <c r="AI1598" s="74" t="n">
        <f aca="false">IF(U1598&gt;0,AI1597+1,0)</f>
        <v>28</v>
      </c>
      <c r="AJ1598" s="74" t="n">
        <f aca="false">IF(G1598&gt;0,AJ1597+1,0)</f>
        <v>0</v>
      </c>
      <c r="AK1598" s="74" t="n">
        <f aca="false">IF(G1598&lt;=0,AK1597+1,0)</f>
        <v>1</v>
      </c>
      <c r="AL1598" s="74" t="n">
        <f aca="false">IF(K1598&gt;0,AL1597+1,0)</f>
        <v>0</v>
      </c>
      <c r="AM1598" s="74" t="n">
        <f aca="false">IF(K1598&lt;=0,AM1597+1,0)</f>
        <v>1</v>
      </c>
    </row>
    <row r="1599" customFormat="false" ht="15" hidden="false" customHeight="false" outlineLevel="0" collapsed="false">
      <c r="A1599" s="61" t="n">
        <v>1598</v>
      </c>
      <c r="B1599" s="62" t="n">
        <v>44648.53125</v>
      </c>
      <c r="C1599" s="63" t="n">
        <f aca="false">YEAR(B1599)</f>
        <v>2022</v>
      </c>
      <c r="D1599" s="32" t="s">
        <v>277</v>
      </c>
      <c r="E1599" s="64" t="n">
        <v>17143.25</v>
      </c>
      <c r="F1599" s="65" t="n">
        <v>0.0337</v>
      </c>
      <c r="G1599" s="66" t="n">
        <v>577.727525</v>
      </c>
      <c r="H1599" s="67" t="n">
        <f aca="false">E1599+IF(D1599="Long",1,-1)*G1599</f>
        <v>17720.977525</v>
      </c>
      <c r="I1599" s="68" t="n">
        <f aca="false">Assumptions!$B$58</f>
        <v>5.35750011455817</v>
      </c>
      <c r="J1599" s="68" t="n">
        <f aca="false">INDEX(Yearly!$L$5:$L$22,MATCH(C1599,Yearly!$A$5:$A$22,0))</f>
        <v>0.455957456558142</v>
      </c>
      <c r="K1599" s="68" t="n">
        <f aca="false">G1599-I1599-J1599</f>
        <v>571.914067428884</v>
      </c>
      <c r="L1599" s="69" t="n">
        <f aca="false">(I1599+J1599)/Assumptions!$B$8</f>
        <v>0.000256337157192741</v>
      </c>
      <c r="M1599" s="70" t="n">
        <f aca="false">F1599-L1599</f>
        <v>0.0334436628428073</v>
      </c>
      <c r="N1599" s="71" t="n">
        <f aca="false">G1599*Assumptions!$B$7</f>
        <v>4543826.984125</v>
      </c>
      <c r="O1599" s="71" t="n">
        <f aca="false">K1599*Assumptions!$B$7</f>
        <v>4498104.14032817</v>
      </c>
      <c r="P1599" s="68" t="n">
        <f aca="false">P1598+G1599</f>
        <v>29859.47903</v>
      </c>
      <c r="Q1599" s="68" t="n">
        <f aca="false">MAX(Q1598,P1599)</f>
        <v>29859.47903</v>
      </c>
      <c r="R1599" s="68" t="n">
        <f aca="false">Q1599-P1599</f>
        <v>0</v>
      </c>
      <c r="S1599" s="68" t="n">
        <f aca="false">S1598+K1599</f>
        <v>20454.1026054828</v>
      </c>
      <c r="T1599" s="68" t="n">
        <f aca="false">MAX(T1598,S1599)</f>
        <v>20454.1026054828</v>
      </c>
      <c r="U1599" s="68" t="n">
        <f aca="false">T1599-S1599</f>
        <v>0</v>
      </c>
      <c r="V1599" s="70" t="n">
        <f aca="false">V1598+F1599</f>
        <v>3.70300000000001</v>
      </c>
      <c r="W1599" s="70" t="n">
        <f aca="false">MAX(W1598,V1599)</f>
        <v>3.70300000000001</v>
      </c>
      <c r="X1599" s="70" t="n">
        <f aca="false">W1599-V1599</f>
        <v>0</v>
      </c>
      <c r="Y1599" s="70" t="n">
        <f aca="false">Y1598+M1599</f>
        <v>3.28828166319353</v>
      </c>
      <c r="Z1599" s="70" t="n">
        <f aca="false">MAX(Z1598,Y1599)</f>
        <v>3.28828166319353</v>
      </c>
      <c r="AA1599" s="70" t="n">
        <f aca="false">Z1599-Y1599</f>
        <v>0</v>
      </c>
      <c r="AB1599" s="72" t="n">
        <f aca="false">AB1598*(1+F1599)</f>
        <v>32.4110920349878</v>
      </c>
      <c r="AC1599" s="73" t="n">
        <f aca="false">MAX(AC1598,AB1599)</f>
        <v>32.4110920349878</v>
      </c>
      <c r="AD1599" s="70" t="n">
        <f aca="false">1-AB1599/AC1599</f>
        <v>0</v>
      </c>
      <c r="AE1599" s="73" t="n">
        <f aca="false">AE1598*(1+M1599)</f>
        <v>21.4254992225668</v>
      </c>
      <c r="AF1599" s="73" t="n">
        <f aca="false">MAX(AF1598,AE1599)</f>
        <v>21.4254992225668</v>
      </c>
      <c r="AG1599" s="70" t="n">
        <f aca="false">1-AE1599/AF1599</f>
        <v>0</v>
      </c>
      <c r="AH1599" s="74" t="n">
        <f aca="false">IF(R1599&gt;0,AH1598+1,0)</f>
        <v>0</v>
      </c>
      <c r="AI1599" s="74" t="n">
        <f aca="false">IF(U1599&gt;0,AI1598+1,0)</f>
        <v>0</v>
      </c>
      <c r="AJ1599" s="74" t="n">
        <f aca="false">IF(G1599&gt;0,AJ1598+1,0)</f>
        <v>1</v>
      </c>
      <c r="AK1599" s="74" t="n">
        <f aca="false">IF(G1599&lt;=0,AK1598+1,0)</f>
        <v>0</v>
      </c>
      <c r="AL1599" s="74" t="n">
        <f aca="false">IF(K1599&gt;0,AL1598+1,0)</f>
        <v>1</v>
      </c>
      <c r="AM1599" s="74" t="n">
        <f aca="false">IF(K1599&lt;=0,AM1598+1,0)</f>
        <v>0</v>
      </c>
    </row>
    <row r="1600" customFormat="false" ht="15" hidden="false" customHeight="false" outlineLevel="0" collapsed="false">
      <c r="A1600" s="61" t="n">
        <v>1599</v>
      </c>
      <c r="B1600" s="62" t="n">
        <v>44658.40625</v>
      </c>
      <c r="C1600" s="63" t="n">
        <f aca="false">YEAR(B1600)</f>
        <v>2022</v>
      </c>
      <c r="D1600" s="32" t="s">
        <v>276</v>
      </c>
      <c r="E1600" s="64" t="n">
        <v>17720.9</v>
      </c>
      <c r="F1600" s="65" t="n">
        <v>-0.0033</v>
      </c>
      <c r="G1600" s="66" t="n">
        <v>-58.47897</v>
      </c>
      <c r="H1600" s="67" t="n">
        <f aca="false">E1600+IF(D1600="Long",1,-1)*G1600</f>
        <v>17779.37897</v>
      </c>
      <c r="I1600" s="68" t="n">
        <f aca="false">Assumptions!$B$58</f>
        <v>5.35750011455817</v>
      </c>
      <c r="J1600" s="68" t="n">
        <f aca="false">INDEX(Yearly!$L$5:$L$22,MATCH(C1600,Yearly!$A$5:$A$22,0))</f>
        <v>0.455957456558142</v>
      </c>
      <c r="K1600" s="68" t="n">
        <f aca="false">G1600-I1600-J1600</f>
        <v>-64.2924275711163</v>
      </c>
      <c r="L1600" s="69" t="n">
        <f aca="false">(I1600+J1600)/Assumptions!$B$8</f>
        <v>0.000256337157192741</v>
      </c>
      <c r="M1600" s="70" t="n">
        <f aca="false">F1600-L1600</f>
        <v>-0.00355633715719274</v>
      </c>
      <c r="N1600" s="71" t="n">
        <f aca="false">G1600*Assumptions!$B$7</f>
        <v>-459937.09905</v>
      </c>
      <c r="O1600" s="71" t="n">
        <f aca="false">K1600*Assumptions!$B$7</f>
        <v>-505659.94284683</v>
      </c>
      <c r="P1600" s="68" t="n">
        <f aca="false">P1599+G1600</f>
        <v>29801.00006</v>
      </c>
      <c r="Q1600" s="68" t="n">
        <f aca="false">MAX(Q1599,P1600)</f>
        <v>29859.47903</v>
      </c>
      <c r="R1600" s="68" t="n">
        <f aca="false">Q1600-P1600</f>
        <v>58.4789700000001</v>
      </c>
      <c r="S1600" s="68" t="n">
        <f aca="false">S1599+K1600</f>
        <v>20389.8101779117</v>
      </c>
      <c r="T1600" s="68" t="n">
        <f aca="false">MAX(T1599,S1600)</f>
        <v>20454.1026054828</v>
      </c>
      <c r="U1600" s="68" t="n">
        <f aca="false">T1600-S1600</f>
        <v>64.2924275711157</v>
      </c>
      <c r="V1600" s="70" t="n">
        <f aca="false">V1599+F1600</f>
        <v>3.69970000000001</v>
      </c>
      <c r="W1600" s="70" t="n">
        <f aca="false">MAX(W1599,V1600)</f>
        <v>3.70300000000001</v>
      </c>
      <c r="X1600" s="70" t="n">
        <f aca="false">W1600-V1600</f>
        <v>0.00329999999999986</v>
      </c>
      <c r="Y1600" s="70" t="n">
        <f aca="false">Y1599+M1600</f>
        <v>3.28472532603633</v>
      </c>
      <c r="Z1600" s="70" t="n">
        <f aca="false">MAX(Z1599,Y1600)</f>
        <v>3.28828166319353</v>
      </c>
      <c r="AA1600" s="70" t="n">
        <f aca="false">Z1600-Y1600</f>
        <v>0.00355633715719295</v>
      </c>
      <c r="AB1600" s="72" t="n">
        <f aca="false">AB1599*(1+F1600)</f>
        <v>32.3041354312723</v>
      </c>
      <c r="AC1600" s="73" t="n">
        <f aca="false">MAX(AC1599,AB1600)</f>
        <v>32.4110920349878</v>
      </c>
      <c r="AD1600" s="70" t="n">
        <f aca="false">1-AB1600/AC1600</f>
        <v>0.00329999999999997</v>
      </c>
      <c r="AE1600" s="73" t="n">
        <f aca="false">AE1599*(1+M1600)</f>
        <v>21.3493029235702</v>
      </c>
      <c r="AF1600" s="73" t="n">
        <f aca="false">MAX(AF1599,AE1600)</f>
        <v>21.4254992225668</v>
      </c>
      <c r="AG1600" s="70" t="n">
        <f aca="false">1-AE1600/AF1600</f>
        <v>0.00355633715719272</v>
      </c>
      <c r="AH1600" s="74" t="n">
        <f aca="false">IF(R1600&gt;0,AH1599+1,0)</f>
        <v>1</v>
      </c>
      <c r="AI1600" s="74" t="n">
        <f aca="false">IF(U1600&gt;0,AI1599+1,0)</f>
        <v>1</v>
      </c>
      <c r="AJ1600" s="74" t="n">
        <f aca="false">IF(G1600&gt;0,AJ1599+1,0)</f>
        <v>0</v>
      </c>
      <c r="AK1600" s="74" t="n">
        <f aca="false">IF(G1600&lt;=0,AK1599+1,0)</f>
        <v>1</v>
      </c>
      <c r="AL1600" s="74" t="n">
        <f aca="false">IF(K1600&gt;0,AL1599+1,0)</f>
        <v>0</v>
      </c>
      <c r="AM1600" s="74" t="n">
        <f aca="false">IF(K1600&lt;=0,AM1599+1,0)</f>
        <v>1</v>
      </c>
    </row>
    <row r="1601" customFormat="false" ht="15" hidden="false" customHeight="false" outlineLevel="0" collapsed="false">
      <c r="A1601" s="61" t="n">
        <v>1600</v>
      </c>
      <c r="B1601" s="62" t="n">
        <v>44658.53125</v>
      </c>
      <c r="C1601" s="63" t="n">
        <f aca="false">YEAR(B1601)</f>
        <v>2022</v>
      </c>
      <c r="D1601" s="32" t="s">
        <v>277</v>
      </c>
      <c r="E1601" s="64" t="n">
        <v>17779.7</v>
      </c>
      <c r="F1601" s="65" t="n">
        <v>-0.0076</v>
      </c>
      <c r="G1601" s="66" t="n">
        <v>-135.12572</v>
      </c>
      <c r="H1601" s="67" t="n">
        <f aca="false">E1601+IF(D1601="Long",1,-1)*G1601</f>
        <v>17644.57428</v>
      </c>
      <c r="I1601" s="68" t="n">
        <f aca="false">Assumptions!$B$58</f>
        <v>5.35750011455817</v>
      </c>
      <c r="J1601" s="68" t="n">
        <f aca="false">INDEX(Yearly!$L$5:$L$22,MATCH(C1601,Yearly!$A$5:$A$22,0))</f>
        <v>0.455957456558142</v>
      </c>
      <c r="K1601" s="68" t="n">
        <f aca="false">G1601-I1601-J1601</f>
        <v>-140.939177571116</v>
      </c>
      <c r="L1601" s="69" t="n">
        <f aca="false">(I1601+J1601)/Assumptions!$B$8</f>
        <v>0.000256337157192741</v>
      </c>
      <c r="M1601" s="70" t="n">
        <f aca="false">F1601-L1601</f>
        <v>-0.00785633715719274</v>
      </c>
      <c r="N1601" s="71" t="n">
        <f aca="false">G1601*Assumptions!$B$7</f>
        <v>-1062763.7878</v>
      </c>
      <c r="O1601" s="71" t="n">
        <f aca="false">K1601*Assumptions!$B$7</f>
        <v>-1108486.63159683</v>
      </c>
      <c r="P1601" s="68" t="n">
        <f aca="false">P1600+G1601</f>
        <v>29665.87434</v>
      </c>
      <c r="Q1601" s="68" t="n">
        <f aca="false">MAX(Q1600,P1601)</f>
        <v>29859.47903</v>
      </c>
      <c r="R1601" s="68" t="n">
        <f aca="false">Q1601-P1601</f>
        <v>193.60469</v>
      </c>
      <c r="S1601" s="68" t="n">
        <f aca="false">S1600+K1601</f>
        <v>20248.8710003406</v>
      </c>
      <c r="T1601" s="68" t="n">
        <f aca="false">MAX(T1600,S1601)</f>
        <v>20454.1026054828</v>
      </c>
      <c r="U1601" s="68" t="n">
        <f aca="false">T1601-S1601</f>
        <v>205.231605142231</v>
      </c>
      <c r="V1601" s="70" t="n">
        <f aca="false">V1600+F1601</f>
        <v>3.69210000000001</v>
      </c>
      <c r="W1601" s="70" t="n">
        <f aca="false">MAX(W1600,V1601)</f>
        <v>3.70300000000001</v>
      </c>
      <c r="X1601" s="70" t="n">
        <f aca="false">W1601-V1601</f>
        <v>0.0108999999999999</v>
      </c>
      <c r="Y1601" s="70" t="n">
        <f aca="false">Y1600+M1601</f>
        <v>3.27686898887914</v>
      </c>
      <c r="Z1601" s="70" t="n">
        <f aca="false">MAX(Z1600,Y1601)</f>
        <v>3.28828166319353</v>
      </c>
      <c r="AA1601" s="70" t="n">
        <f aca="false">Z1601-Y1601</f>
        <v>0.0114126743143856</v>
      </c>
      <c r="AB1601" s="72" t="n">
        <f aca="false">AB1600*(1+F1601)</f>
        <v>32.0586240019946</v>
      </c>
      <c r="AC1601" s="73" t="n">
        <f aca="false">MAX(AC1600,AB1601)</f>
        <v>32.4110920349878</v>
      </c>
      <c r="AD1601" s="70" t="n">
        <f aca="false">1-AB1601/AC1601</f>
        <v>0.01087492</v>
      </c>
      <c r="AE1601" s="73" t="n">
        <f aca="false">AE1600*(1+M1601)</f>
        <v>21.1815756017316</v>
      </c>
      <c r="AF1601" s="73" t="n">
        <f aca="false">MAX(AF1600,AE1601)</f>
        <v>21.4254992225668</v>
      </c>
      <c r="AG1601" s="70" t="n">
        <f aca="false">1-AE1601/AF1601</f>
        <v>0.0113847345306339</v>
      </c>
      <c r="AH1601" s="74" t="n">
        <f aca="false">IF(R1601&gt;0,AH1600+1,0)</f>
        <v>2</v>
      </c>
      <c r="AI1601" s="74" t="n">
        <f aca="false">IF(U1601&gt;0,AI1600+1,0)</f>
        <v>2</v>
      </c>
      <c r="AJ1601" s="74" t="n">
        <f aca="false">IF(G1601&gt;0,AJ1600+1,0)</f>
        <v>0</v>
      </c>
      <c r="AK1601" s="74" t="n">
        <f aca="false">IF(G1601&lt;=0,AK1600+1,0)</f>
        <v>2</v>
      </c>
      <c r="AL1601" s="74" t="n">
        <f aca="false">IF(K1601&gt;0,AL1600+1,0)</f>
        <v>0</v>
      </c>
      <c r="AM1601" s="74" t="n">
        <f aca="false">IF(K1601&lt;=0,AM1600+1,0)</f>
        <v>2</v>
      </c>
    </row>
    <row r="1602" customFormat="false" ht="15" hidden="false" customHeight="false" outlineLevel="0" collapsed="false">
      <c r="A1602" s="61" t="n">
        <v>1601</v>
      </c>
      <c r="B1602" s="62" t="n">
        <v>44658.59375</v>
      </c>
      <c r="C1602" s="63" t="n">
        <f aca="false">YEAR(B1602)</f>
        <v>2022</v>
      </c>
      <c r="D1602" s="32" t="s">
        <v>276</v>
      </c>
      <c r="E1602" s="64" t="n">
        <v>17645.45</v>
      </c>
      <c r="F1602" s="65" t="n">
        <v>-0.0052</v>
      </c>
      <c r="G1602" s="66" t="n">
        <v>-91.75634</v>
      </c>
      <c r="H1602" s="67" t="n">
        <f aca="false">E1602+IF(D1602="Long",1,-1)*G1602</f>
        <v>17737.20634</v>
      </c>
      <c r="I1602" s="68" t="n">
        <f aca="false">Assumptions!$B$58</f>
        <v>5.35750011455817</v>
      </c>
      <c r="J1602" s="68" t="n">
        <f aca="false">INDEX(Yearly!$L$5:$L$22,MATCH(C1602,Yearly!$A$5:$A$22,0))</f>
        <v>0.455957456558142</v>
      </c>
      <c r="K1602" s="68" t="n">
        <f aca="false">G1602-I1602-J1602</f>
        <v>-97.5697975711163</v>
      </c>
      <c r="L1602" s="69" t="n">
        <f aca="false">(I1602+J1602)/Assumptions!$B$8</f>
        <v>0.000256337157192741</v>
      </c>
      <c r="M1602" s="70" t="n">
        <f aca="false">F1602-L1602</f>
        <v>-0.00545633715719274</v>
      </c>
      <c r="N1602" s="71" t="n">
        <f aca="false">G1602*Assumptions!$B$7</f>
        <v>-721663.6141</v>
      </c>
      <c r="O1602" s="71" t="n">
        <f aca="false">K1602*Assumptions!$B$7</f>
        <v>-767386.45789683</v>
      </c>
      <c r="P1602" s="68" t="n">
        <f aca="false">P1601+G1602</f>
        <v>29574.118</v>
      </c>
      <c r="Q1602" s="68" t="n">
        <f aca="false">MAX(Q1601,P1602)</f>
        <v>29859.47903</v>
      </c>
      <c r="R1602" s="68" t="n">
        <f aca="false">Q1602-P1602</f>
        <v>285.36103</v>
      </c>
      <c r="S1602" s="68" t="n">
        <f aca="false">S1601+K1602</f>
        <v>20151.3012027694</v>
      </c>
      <c r="T1602" s="68" t="n">
        <f aca="false">MAX(T1601,S1602)</f>
        <v>20454.1026054828</v>
      </c>
      <c r="U1602" s="68" t="n">
        <f aca="false">T1602-S1602</f>
        <v>302.801402713347</v>
      </c>
      <c r="V1602" s="70" t="n">
        <f aca="false">V1601+F1602</f>
        <v>3.68690000000001</v>
      </c>
      <c r="W1602" s="70" t="n">
        <f aca="false">MAX(W1601,V1602)</f>
        <v>3.70300000000001</v>
      </c>
      <c r="X1602" s="70" t="n">
        <f aca="false">W1602-V1602</f>
        <v>0.0160999999999998</v>
      </c>
      <c r="Y1602" s="70" t="n">
        <f aca="false">Y1601+M1602</f>
        <v>3.27141265172195</v>
      </c>
      <c r="Z1602" s="70" t="n">
        <f aca="false">MAX(Z1601,Y1602)</f>
        <v>3.28828166319353</v>
      </c>
      <c r="AA1602" s="70" t="n">
        <f aca="false">Z1602-Y1602</f>
        <v>0.0168690114715786</v>
      </c>
      <c r="AB1602" s="72" t="n">
        <f aca="false">AB1601*(1+F1602)</f>
        <v>31.8919191571843</v>
      </c>
      <c r="AC1602" s="73" t="n">
        <f aca="false">MAX(AC1601,AB1602)</f>
        <v>32.4110920349878</v>
      </c>
      <c r="AD1602" s="70" t="n">
        <f aca="false">1-AB1602/AC1602</f>
        <v>0.0160183704160001</v>
      </c>
      <c r="AE1602" s="73" t="n">
        <f aca="false">AE1601*(1+M1602)</f>
        <v>21.066001783728</v>
      </c>
      <c r="AF1602" s="73" t="n">
        <f aca="false">MAX(AF1601,AE1602)</f>
        <v>21.4254992225668</v>
      </c>
      <c r="AG1602" s="70" t="n">
        <f aca="false">1-AE1602/AF1602</f>
        <v>0.0167789527377823</v>
      </c>
      <c r="AH1602" s="74" t="n">
        <f aca="false">IF(R1602&gt;0,AH1601+1,0)</f>
        <v>3</v>
      </c>
      <c r="AI1602" s="74" t="n">
        <f aca="false">IF(U1602&gt;0,AI1601+1,0)</f>
        <v>3</v>
      </c>
      <c r="AJ1602" s="74" t="n">
        <f aca="false">IF(G1602&gt;0,AJ1601+1,0)</f>
        <v>0</v>
      </c>
      <c r="AK1602" s="74" t="n">
        <f aca="false">IF(G1602&lt;=0,AK1601+1,0)</f>
        <v>3</v>
      </c>
      <c r="AL1602" s="74" t="n">
        <f aca="false">IF(K1602&gt;0,AL1601+1,0)</f>
        <v>0</v>
      </c>
      <c r="AM1602" s="74" t="n">
        <f aca="false">IF(K1602&lt;=0,AM1601+1,0)</f>
        <v>3</v>
      </c>
    </row>
    <row r="1603" customFormat="false" ht="15" hidden="false" customHeight="false" outlineLevel="0" collapsed="false">
      <c r="A1603" s="61" t="n">
        <v>1602</v>
      </c>
      <c r="B1603" s="62" t="n">
        <v>44659.53125</v>
      </c>
      <c r="C1603" s="63" t="n">
        <f aca="false">YEAR(B1603)</f>
        <v>2022</v>
      </c>
      <c r="D1603" s="32" t="s">
        <v>277</v>
      </c>
      <c r="E1603" s="64" t="n">
        <v>17737.3</v>
      </c>
      <c r="F1603" s="65" t="n">
        <v>-0.0037</v>
      </c>
      <c r="G1603" s="66" t="n">
        <v>-65.62801</v>
      </c>
      <c r="H1603" s="67" t="n">
        <f aca="false">E1603+IF(D1603="Long",1,-1)*G1603</f>
        <v>17671.67199</v>
      </c>
      <c r="I1603" s="68" t="n">
        <f aca="false">Assumptions!$B$58</f>
        <v>5.35750011455817</v>
      </c>
      <c r="J1603" s="68" t="n">
        <f aca="false">INDEX(Yearly!$L$5:$L$22,MATCH(C1603,Yearly!$A$5:$A$22,0))</f>
        <v>0.455957456558142</v>
      </c>
      <c r="K1603" s="68" t="n">
        <f aca="false">G1603-I1603-J1603</f>
        <v>-71.4414675711163</v>
      </c>
      <c r="L1603" s="69" t="n">
        <f aca="false">(I1603+J1603)/Assumptions!$B$8</f>
        <v>0.000256337157192741</v>
      </c>
      <c r="M1603" s="70" t="n">
        <f aca="false">F1603-L1603</f>
        <v>-0.00395633715719274</v>
      </c>
      <c r="N1603" s="71" t="n">
        <f aca="false">G1603*Assumptions!$B$7</f>
        <v>-516164.29865</v>
      </c>
      <c r="O1603" s="71" t="n">
        <f aca="false">K1603*Assumptions!$B$7</f>
        <v>-561887.14244683</v>
      </c>
      <c r="P1603" s="68" t="n">
        <f aca="false">P1602+G1603</f>
        <v>29508.48999</v>
      </c>
      <c r="Q1603" s="68" t="n">
        <f aca="false">MAX(Q1602,P1603)</f>
        <v>29859.47903</v>
      </c>
      <c r="R1603" s="68" t="n">
        <f aca="false">Q1603-P1603</f>
        <v>350.98904</v>
      </c>
      <c r="S1603" s="68" t="n">
        <f aca="false">S1602+K1603</f>
        <v>20079.8597351983</v>
      </c>
      <c r="T1603" s="68" t="n">
        <f aca="false">MAX(T1602,S1603)</f>
        <v>20454.1026054828</v>
      </c>
      <c r="U1603" s="68" t="n">
        <f aca="false">T1603-S1603</f>
        <v>374.242870284463</v>
      </c>
      <c r="V1603" s="70" t="n">
        <f aca="false">V1602+F1603</f>
        <v>3.68320000000001</v>
      </c>
      <c r="W1603" s="70" t="n">
        <f aca="false">MAX(W1602,V1603)</f>
        <v>3.70300000000001</v>
      </c>
      <c r="X1603" s="70" t="n">
        <f aca="false">W1603-V1603</f>
        <v>0.0197999999999996</v>
      </c>
      <c r="Y1603" s="70" t="n">
        <f aca="false">Y1602+M1603</f>
        <v>3.26745631456475</v>
      </c>
      <c r="Z1603" s="70" t="n">
        <f aca="false">MAX(Z1602,Y1603)</f>
        <v>3.28828166319353</v>
      </c>
      <c r="AA1603" s="70" t="n">
        <f aca="false">Z1603-Y1603</f>
        <v>0.0208253486287715</v>
      </c>
      <c r="AB1603" s="72" t="n">
        <f aca="false">AB1602*(1+F1603)</f>
        <v>31.7739190563027</v>
      </c>
      <c r="AC1603" s="73" t="n">
        <f aca="false">MAX(AC1602,AB1603)</f>
        <v>32.4110920349878</v>
      </c>
      <c r="AD1603" s="70" t="n">
        <f aca="false">1-AB1603/AC1603</f>
        <v>0.0196591024454609</v>
      </c>
      <c r="AE1603" s="73" t="n">
        <f aca="false">AE1602*(1+M1603)</f>
        <v>20.9826575781175</v>
      </c>
      <c r="AF1603" s="73" t="n">
        <f aca="false">MAX(AF1602,AE1603)</f>
        <v>21.4254992225668</v>
      </c>
      <c r="AG1603" s="70" t="n">
        <f aca="false">1-AE1603/AF1603</f>
        <v>0.0206689067007998</v>
      </c>
      <c r="AH1603" s="74" t="n">
        <f aca="false">IF(R1603&gt;0,AH1602+1,0)</f>
        <v>4</v>
      </c>
      <c r="AI1603" s="74" t="n">
        <f aca="false">IF(U1603&gt;0,AI1602+1,0)</f>
        <v>4</v>
      </c>
      <c r="AJ1603" s="74" t="n">
        <f aca="false">IF(G1603&gt;0,AJ1602+1,0)</f>
        <v>0</v>
      </c>
      <c r="AK1603" s="74" t="n">
        <f aca="false">IF(G1603&lt;=0,AK1602+1,0)</f>
        <v>4</v>
      </c>
      <c r="AL1603" s="74" t="n">
        <f aca="false">IF(K1603&gt;0,AL1602+1,0)</f>
        <v>0</v>
      </c>
      <c r="AM1603" s="74" t="n">
        <f aca="false">IF(K1603&lt;=0,AM1602+1,0)</f>
        <v>4</v>
      </c>
    </row>
    <row r="1604" customFormat="false" ht="15" hidden="false" customHeight="false" outlineLevel="0" collapsed="false">
      <c r="A1604" s="61" t="n">
        <v>1603</v>
      </c>
      <c r="B1604" s="62" t="n">
        <v>44662.40625</v>
      </c>
      <c r="C1604" s="63" t="n">
        <f aca="false">YEAR(B1604)</f>
        <v>2022</v>
      </c>
      <c r="D1604" s="32" t="s">
        <v>276</v>
      </c>
      <c r="E1604" s="64" t="n">
        <v>17671.75</v>
      </c>
      <c r="F1604" s="65" t="n">
        <v>-0.0041</v>
      </c>
      <c r="G1604" s="66" t="n">
        <v>-72.454175</v>
      </c>
      <c r="H1604" s="67" t="n">
        <f aca="false">E1604+IF(D1604="Long",1,-1)*G1604</f>
        <v>17744.204175</v>
      </c>
      <c r="I1604" s="68" t="n">
        <f aca="false">Assumptions!$B$58</f>
        <v>5.35750011455817</v>
      </c>
      <c r="J1604" s="68" t="n">
        <f aca="false">INDEX(Yearly!$L$5:$L$22,MATCH(C1604,Yearly!$A$5:$A$22,0))</f>
        <v>0.455957456558142</v>
      </c>
      <c r="K1604" s="68" t="n">
        <f aca="false">G1604-I1604-J1604</f>
        <v>-78.2676325711163</v>
      </c>
      <c r="L1604" s="69" t="n">
        <f aca="false">(I1604+J1604)/Assumptions!$B$8</f>
        <v>0.000256337157192741</v>
      </c>
      <c r="M1604" s="70" t="n">
        <f aca="false">F1604-L1604</f>
        <v>-0.00435633715719274</v>
      </c>
      <c r="N1604" s="71" t="n">
        <f aca="false">G1604*Assumptions!$B$7</f>
        <v>-569852.086375</v>
      </c>
      <c r="O1604" s="71" t="n">
        <f aca="false">K1604*Assumptions!$B$7</f>
        <v>-615574.93017183</v>
      </c>
      <c r="P1604" s="68" t="n">
        <f aca="false">P1603+G1604</f>
        <v>29436.035815</v>
      </c>
      <c r="Q1604" s="68" t="n">
        <f aca="false">MAX(Q1603,P1604)</f>
        <v>29859.47903</v>
      </c>
      <c r="R1604" s="68" t="n">
        <f aca="false">Q1604-P1604</f>
        <v>423.443214999999</v>
      </c>
      <c r="S1604" s="68" t="n">
        <f aca="false">S1603+K1604</f>
        <v>20001.5921026272</v>
      </c>
      <c r="T1604" s="68" t="n">
        <f aca="false">MAX(T1603,S1604)</f>
        <v>20454.1026054828</v>
      </c>
      <c r="U1604" s="68" t="n">
        <f aca="false">T1604-S1604</f>
        <v>452.510502855577</v>
      </c>
      <c r="V1604" s="70" t="n">
        <f aca="false">V1603+F1604</f>
        <v>3.67910000000001</v>
      </c>
      <c r="W1604" s="70" t="n">
        <f aca="false">MAX(W1603,V1604)</f>
        <v>3.70300000000001</v>
      </c>
      <c r="X1604" s="70" t="n">
        <f aca="false">W1604-V1604</f>
        <v>0.0238999999999998</v>
      </c>
      <c r="Y1604" s="70" t="n">
        <f aca="false">Y1603+M1604</f>
        <v>3.26309997740756</v>
      </c>
      <c r="Z1604" s="70" t="n">
        <f aca="false">MAX(Z1603,Y1604)</f>
        <v>3.28828166319353</v>
      </c>
      <c r="AA1604" s="70" t="n">
        <f aca="false">Z1604-Y1604</f>
        <v>0.0251816857859644</v>
      </c>
      <c r="AB1604" s="72" t="n">
        <f aca="false">AB1603*(1+F1604)</f>
        <v>31.6436459881718</v>
      </c>
      <c r="AC1604" s="73" t="n">
        <f aca="false">MAX(AC1603,AB1604)</f>
        <v>32.4110920349878</v>
      </c>
      <c r="AD1604" s="70" t="n">
        <f aca="false">1-AB1604/AC1604</f>
        <v>0.0236785001254345</v>
      </c>
      <c r="AE1604" s="73" t="n">
        <f aca="false">AE1603*(1+M1604)</f>
        <v>20.8912500472533</v>
      </c>
      <c r="AF1604" s="73" t="n">
        <f aca="false">MAX(AF1603,AE1604)</f>
        <v>21.4254992225668</v>
      </c>
      <c r="AG1604" s="70" t="n">
        <f aca="false">1-AE1604/AF1604</f>
        <v>0.0249352031317334</v>
      </c>
      <c r="AH1604" s="74" t="n">
        <f aca="false">IF(R1604&gt;0,AH1603+1,0)</f>
        <v>5</v>
      </c>
      <c r="AI1604" s="74" t="n">
        <f aca="false">IF(U1604&gt;0,AI1603+1,0)</f>
        <v>5</v>
      </c>
      <c r="AJ1604" s="74" t="n">
        <f aca="false">IF(G1604&gt;0,AJ1603+1,0)</f>
        <v>0</v>
      </c>
      <c r="AK1604" s="74" t="n">
        <f aca="false">IF(G1604&lt;=0,AK1603+1,0)</f>
        <v>5</v>
      </c>
      <c r="AL1604" s="74" t="n">
        <f aca="false">IF(K1604&gt;0,AL1603+1,0)</f>
        <v>0</v>
      </c>
      <c r="AM1604" s="74" t="n">
        <f aca="false">IF(K1604&lt;=0,AM1603+1,0)</f>
        <v>5</v>
      </c>
    </row>
    <row r="1605" customFormat="false" ht="15" hidden="false" customHeight="false" outlineLevel="0" collapsed="false">
      <c r="A1605" s="61" t="n">
        <v>1604</v>
      </c>
      <c r="B1605" s="62" t="n">
        <v>44662.5729166667</v>
      </c>
      <c r="C1605" s="63" t="n">
        <f aca="false">YEAR(B1605)</f>
        <v>2022</v>
      </c>
      <c r="D1605" s="32" t="s">
        <v>277</v>
      </c>
      <c r="E1605" s="64" t="n">
        <v>17744.45</v>
      </c>
      <c r="F1605" s="65" t="n">
        <v>-0.0035</v>
      </c>
      <c r="G1605" s="66" t="n">
        <v>-62.105575</v>
      </c>
      <c r="H1605" s="67" t="n">
        <f aca="false">E1605+IF(D1605="Long",1,-1)*G1605</f>
        <v>17682.344425</v>
      </c>
      <c r="I1605" s="68" t="n">
        <f aca="false">Assumptions!$B$58</f>
        <v>5.35750011455817</v>
      </c>
      <c r="J1605" s="68" t="n">
        <f aca="false">INDEX(Yearly!$L$5:$L$22,MATCH(C1605,Yearly!$A$5:$A$22,0))</f>
        <v>0.455957456558142</v>
      </c>
      <c r="K1605" s="68" t="n">
        <f aca="false">G1605-I1605-J1605</f>
        <v>-67.9190325711163</v>
      </c>
      <c r="L1605" s="69" t="n">
        <f aca="false">(I1605+J1605)/Assumptions!$B$8</f>
        <v>0.000256337157192741</v>
      </c>
      <c r="M1605" s="70" t="n">
        <f aca="false">F1605-L1605</f>
        <v>-0.00375633715719274</v>
      </c>
      <c r="N1605" s="71" t="n">
        <f aca="false">G1605*Assumptions!$B$7</f>
        <v>-488460.347375</v>
      </c>
      <c r="O1605" s="71" t="n">
        <f aca="false">K1605*Assumptions!$B$7</f>
        <v>-534183.19117183</v>
      </c>
      <c r="P1605" s="68" t="n">
        <f aca="false">P1604+G1605</f>
        <v>29373.93024</v>
      </c>
      <c r="Q1605" s="68" t="n">
        <f aca="false">MAX(Q1604,P1605)</f>
        <v>29859.47903</v>
      </c>
      <c r="R1605" s="68" t="n">
        <f aca="false">Q1605-P1605</f>
        <v>485.548790000001</v>
      </c>
      <c r="S1605" s="68" t="n">
        <f aca="false">S1604+K1605</f>
        <v>19933.6730700561</v>
      </c>
      <c r="T1605" s="68" t="n">
        <f aca="false">MAX(T1604,S1605)</f>
        <v>20454.1026054828</v>
      </c>
      <c r="U1605" s="68" t="n">
        <f aca="false">T1605-S1605</f>
        <v>520.429535426694</v>
      </c>
      <c r="V1605" s="70" t="n">
        <f aca="false">V1604+F1605</f>
        <v>3.67560000000001</v>
      </c>
      <c r="W1605" s="70" t="n">
        <f aca="false">MAX(W1604,V1605)</f>
        <v>3.70300000000001</v>
      </c>
      <c r="X1605" s="70" t="n">
        <f aca="false">W1605-V1605</f>
        <v>0.0273999999999996</v>
      </c>
      <c r="Y1605" s="70" t="n">
        <f aca="false">Y1604+M1605</f>
        <v>3.25934364025037</v>
      </c>
      <c r="Z1605" s="70" t="n">
        <f aca="false">MAX(Z1604,Y1605)</f>
        <v>3.28828166319353</v>
      </c>
      <c r="AA1605" s="70" t="n">
        <f aca="false">Z1605-Y1605</f>
        <v>0.0289380229431573</v>
      </c>
      <c r="AB1605" s="72" t="n">
        <f aca="false">AB1604*(1+F1605)</f>
        <v>31.5328932272132</v>
      </c>
      <c r="AC1605" s="73" t="n">
        <f aca="false">MAX(AC1604,AB1605)</f>
        <v>32.4110920349878</v>
      </c>
      <c r="AD1605" s="70" t="n">
        <f aca="false">1-AB1605/AC1605</f>
        <v>0.0270956253749954</v>
      </c>
      <c r="AE1605" s="73" t="n">
        <f aca="false">AE1604*(1+M1605)</f>
        <v>20.8127754684406</v>
      </c>
      <c r="AF1605" s="73" t="n">
        <f aca="false">MAX(AF1604,AE1605)</f>
        <v>21.4254992225668</v>
      </c>
      <c r="AG1605" s="70" t="n">
        <f aca="false">1-AE1605/AF1605</f>
        <v>0.0285978752588802</v>
      </c>
      <c r="AH1605" s="74" t="n">
        <f aca="false">IF(R1605&gt;0,AH1604+1,0)</f>
        <v>6</v>
      </c>
      <c r="AI1605" s="74" t="n">
        <f aca="false">IF(U1605&gt;0,AI1604+1,0)</f>
        <v>6</v>
      </c>
      <c r="AJ1605" s="74" t="n">
        <f aca="false">IF(G1605&gt;0,AJ1604+1,0)</f>
        <v>0</v>
      </c>
      <c r="AK1605" s="74" t="n">
        <f aca="false">IF(G1605&lt;=0,AK1604+1,0)</f>
        <v>6</v>
      </c>
      <c r="AL1605" s="74" t="n">
        <f aca="false">IF(K1605&gt;0,AL1604+1,0)</f>
        <v>0</v>
      </c>
      <c r="AM1605" s="74" t="n">
        <f aca="false">IF(K1605&lt;=0,AM1604+1,0)</f>
        <v>6</v>
      </c>
    </row>
    <row r="1606" customFormat="false" ht="15" hidden="false" customHeight="false" outlineLevel="0" collapsed="false">
      <c r="A1606" s="61" t="n">
        <v>1605</v>
      </c>
      <c r="B1606" s="62" t="n">
        <v>44662.6354166667</v>
      </c>
      <c r="C1606" s="63" t="n">
        <f aca="false">YEAR(B1606)</f>
        <v>2022</v>
      </c>
      <c r="D1606" s="32" t="s">
        <v>276</v>
      </c>
      <c r="E1606" s="64" t="n">
        <v>17682.45</v>
      </c>
      <c r="F1606" s="65" t="n">
        <v>0.0194</v>
      </c>
      <c r="G1606" s="66" t="n">
        <v>343.03953</v>
      </c>
      <c r="H1606" s="67" t="n">
        <f aca="false">E1606+IF(D1606="Long",1,-1)*G1606</f>
        <v>17339.41047</v>
      </c>
      <c r="I1606" s="68" t="n">
        <f aca="false">Assumptions!$B$58</f>
        <v>5.35750011455817</v>
      </c>
      <c r="J1606" s="68" t="n">
        <f aca="false">INDEX(Yearly!$L$5:$L$22,MATCH(C1606,Yearly!$A$5:$A$22,0))</f>
        <v>0.455957456558142</v>
      </c>
      <c r="K1606" s="68" t="n">
        <f aca="false">G1606-I1606-J1606</f>
        <v>337.226072428884</v>
      </c>
      <c r="L1606" s="69" t="n">
        <f aca="false">(I1606+J1606)/Assumptions!$B$8</f>
        <v>0.000256337157192741</v>
      </c>
      <c r="M1606" s="70" t="n">
        <f aca="false">F1606-L1606</f>
        <v>0.0191436628428073</v>
      </c>
      <c r="N1606" s="71" t="n">
        <f aca="false">G1606*Assumptions!$B$7</f>
        <v>2698005.90345</v>
      </c>
      <c r="O1606" s="71" t="n">
        <f aca="false">K1606*Assumptions!$B$7</f>
        <v>2652283.05965317</v>
      </c>
      <c r="P1606" s="68" t="n">
        <f aca="false">P1605+G1606</f>
        <v>29716.96977</v>
      </c>
      <c r="Q1606" s="68" t="n">
        <f aca="false">MAX(Q1605,P1606)</f>
        <v>29859.47903</v>
      </c>
      <c r="R1606" s="68" t="n">
        <f aca="false">Q1606-P1606</f>
        <v>142.509259999999</v>
      </c>
      <c r="S1606" s="68" t="n">
        <f aca="false">S1605+K1606</f>
        <v>20270.899142485</v>
      </c>
      <c r="T1606" s="68" t="n">
        <f aca="false">MAX(T1605,S1606)</f>
        <v>20454.1026054828</v>
      </c>
      <c r="U1606" s="68" t="n">
        <f aca="false">T1606-S1606</f>
        <v>183.203462997812</v>
      </c>
      <c r="V1606" s="70" t="n">
        <f aca="false">V1605+F1606</f>
        <v>3.69500000000001</v>
      </c>
      <c r="W1606" s="70" t="n">
        <f aca="false">MAX(W1605,V1606)</f>
        <v>3.70300000000001</v>
      </c>
      <c r="X1606" s="70" t="n">
        <f aca="false">W1606-V1606</f>
        <v>0.00799999999999956</v>
      </c>
      <c r="Y1606" s="70" t="n">
        <f aca="false">Y1605+M1606</f>
        <v>3.27848730309318</v>
      </c>
      <c r="Z1606" s="70" t="n">
        <f aca="false">MAX(Z1605,Y1606)</f>
        <v>3.28828166319353</v>
      </c>
      <c r="AA1606" s="70" t="n">
        <f aca="false">Z1606-Y1606</f>
        <v>0.00979436010034984</v>
      </c>
      <c r="AB1606" s="72" t="n">
        <f aca="false">AB1605*(1+F1606)</f>
        <v>32.1446313558212</v>
      </c>
      <c r="AC1606" s="73" t="n">
        <f aca="false">MAX(AC1605,AB1606)</f>
        <v>32.4110920349878</v>
      </c>
      <c r="AD1606" s="70" t="n">
        <f aca="false">1-AB1606/AC1606</f>
        <v>0.00822128050727022</v>
      </c>
      <c r="AE1606" s="73" t="n">
        <f aca="false">AE1605*(1+M1606)</f>
        <v>21.2112082248315</v>
      </c>
      <c r="AF1606" s="73" t="n">
        <f aca="false">MAX(AF1605,AE1606)</f>
        <v>21.4254992225668</v>
      </c>
      <c r="AG1606" s="70" t="n">
        <f aca="false">1-AE1606/AF1606</f>
        <v>0.0100016804980497</v>
      </c>
      <c r="AH1606" s="74" t="n">
        <f aca="false">IF(R1606&gt;0,AH1605+1,0)</f>
        <v>7</v>
      </c>
      <c r="AI1606" s="74" t="n">
        <f aca="false">IF(U1606&gt;0,AI1605+1,0)</f>
        <v>7</v>
      </c>
      <c r="AJ1606" s="74" t="n">
        <f aca="false">IF(G1606&gt;0,AJ1605+1,0)</f>
        <v>1</v>
      </c>
      <c r="AK1606" s="74" t="n">
        <f aca="false">IF(G1606&lt;=0,AK1605+1,0)</f>
        <v>0</v>
      </c>
      <c r="AL1606" s="74" t="n">
        <f aca="false">IF(K1606&gt;0,AL1605+1,0)</f>
        <v>1</v>
      </c>
      <c r="AM1606" s="74" t="n">
        <f aca="false">IF(K1606&lt;=0,AM1605+1,0)</f>
        <v>0</v>
      </c>
    </row>
    <row r="1607" customFormat="false" ht="15" hidden="false" customHeight="false" outlineLevel="0" collapsed="false">
      <c r="A1607" s="61" t="n">
        <v>1606</v>
      </c>
      <c r="B1607" s="62" t="n">
        <v>44672.46875</v>
      </c>
      <c r="C1607" s="63" t="n">
        <f aca="false">YEAR(B1607)</f>
        <v>2022</v>
      </c>
      <c r="D1607" s="32" t="s">
        <v>277</v>
      </c>
      <c r="E1607" s="64" t="n">
        <v>17338.85</v>
      </c>
      <c r="F1607" s="65" t="n">
        <v>-0.0059</v>
      </c>
      <c r="G1607" s="66" t="n">
        <v>-102.299215</v>
      </c>
      <c r="H1607" s="67" t="n">
        <f aca="false">E1607+IF(D1607="Long",1,-1)*G1607</f>
        <v>17236.550785</v>
      </c>
      <c r="I1607" s="68" t="n">
        <f aca="false">Assumptions!$B$58</f>
        <v>5.35750011455817</v>
      </c>
      <c r="J1607" s="68" t="n">
        <f aca="false">INDEX(Yearly!$L$5:$L$22,MATCH(C1607,Yearly!$A$5:$A$22,0))</f>
        <v>0.455957456558142</v>
      </c>
      <c r="K1607" s="68" t="n">
        <f aca="false">G1607-I1607-J1607</f>
        <v>-108.112672571116</v>
      </c>
      <c r="L1607" s="69" t="n">
        <f aca="false">(I1607+J1607)/Assumptions!$B$8</f>
        <v>0.000256337157192741</v>
      </c>
      <c r="M1607" s="70" t="n">
        <f aca="false">F1607-L1607</f>
        <v>-0.00615633715719274</v>
      </c>
      <c r="N1607" s="71" t="n">
        <f aca="false">G1607*Assumptions!$B$7</f>
        <v>-804583.325975</v>
      </c>
      <c r="O1607" s="71" t="n">
        <f aca="false">K1607*Assumptions!$B$7</f>
        <v>-850306.16977183</v>
      </c>
      <c r="P1607" s="68" t="n">
        <f aca="false">P1606+G1607</f>
        <v>29614.670555</v>
      </c>
      <c r="Q1607" s="68" t="n">
        <f aca="false">MAX(Q1606,P1607)</f>
        <v>29859.47903</v>
      </c>
      <c r="R1607" s="68" t="n">
        <f aca="false">Q1607-P1607</f>
        <v>244.808474999998</v>
      </c>
      <c r="S1607" s="68" t="n">
        <f aca="false">S1606+K1607</f>
        <v>20162.7864699139</v>
      </c>
      <c r="T1607" s="68" t="n">
        <f aca="false">MAX(T1606,S1607)</f>
        <v>20454.1026054828</v>
      </c>
      <c r="U1607" s="68" t="n">
        <f aca="false">T1607-S1607</f>
        <v>291.316135568926</v>
      </c>
      <c r="V1607" s="70" t="n">
        <f aca="false">V1606+F1607</f>
        <v>3.68910000000001</v>
      </c>
      <c r="W1607" s="70" t="n">
        <f aca="false">MAX(W1606,V1607)</f>
        <v>3.70300000000001</v>
      </c>
      <c r="X1607" s="70" t="n">
        <f aca="false">W1607-V1607</f>
        <v>0.0138999999999996</v>
      </c>
      <c r="Y1607" s="70" t="n">
        <f aca="false">Y1606+M1607</f>
        <v>3.27233096593598</v>
      </c>
      <c r="Z1607" s="70" t="n">
        <f aca="false">MAX(Z1606,Y1607)</f>
        <v>3.28828166319353</v>
      </c>
      <c r="AA1607" s="70" t="n">
        <f aca="false">Z1607-Y1607</f>
        <v>0.0159506972575425</v>
      </c>
      <c r="AB1607" s="72" t="n">
        <f aca="false">AB1606*(1+F1607)</f>
        <v>31.9549780308218</v>
      </c>
      <c r="AC1607" s="73" t="n">
        <f aca="false">MAX(AC1606,AB1607)</f>
        <v>32.4110920349878</v>
      </c>
      <c r="AD1607" s="70" t="n">
        <f aca="false">1-AB1607/AC1607</f>
        <v>0.0140727749522773</v>
      </c>
      <c r="AE1607" s="73" t="n">
        <f aca="false">AE1606*(1+M1607)</f>
        <v>21.080624875488</v>
      </c>
      <c r="AF1607" s="73" t="n">
        <f aca="false">MAX(AF1606,AE1607)</f>
        <v>21.4254992225668</v>
      </c>
      <c r="AG1607" s="70" t="n">
        <f aca="false">1-AE1607/AF1607</f>
        <v>0.016096443937958</v>
      </c>
      <c r="AH1607" s="74" t="n">
        <f aca="false">IF(R1607&gt;0,AH1606+1,0)</f>
        <v>8</v>
      </c>
      <c r="AI1607" s="74" t="n">
        <f aca="false">IF(U1607&gt;0,AI1606+1,0)</f>
        <v>8</v>
      </c>
      <c r="AJ1607" s="74" t="n">
        <f aca="false">IF(G1607&gt;0,AJ1606+1,0)</f>
        <v>0</v>
      </c>
      <c r="AK1607" s="74" t="n">
        <f aca="false">IF(G1607&lt;=0,AK1606+1,0)</f>
        <v>1</v>
      </c>
      <c r="AL1607" s="74" t="n">
        <f aca="false">IF(K1607&gt;0,AL1606+1,0)</f>
        <v>0</v>
      </c>
      <c r="AM1607" s="74" t="n">
        <f aca="false">IF(K1607&lt;=0,AM1606+1,0)</f>
        <v>1</v>
      </c>
    </row>
    <row r="1608" customFormat="false" ht="15" hidden="false" customHeight="false" outlineLevel="0" collapsed="false">
      <c r="A1608" s="61" t="n">
        <v>1607</v>
      </c>
      <c r="B1608" s="62" t="n">
        <v>44673.40625</v>
      </c>
      <c r="C1608" s="63" t="n">
        <f aca="false">YEAR(B1608)</f>
        <v>2022</v>
      </c>
      <c r="D1608" s="32" t="s">
        <v>276</v>
      </c>
      <c r="E1608" s="64" t="n">
        <v>17237.15</v>
      </c>
      <c r="F1608" s="65" t="n">
        <v>-0.0031</v>
      </c>
      <c r="G1608" s="66" t="n">
        <v>-53.435165</v>
      </c>
      <c r="H1608" s="67" t="n">
        <f aca="false">E1608+IF(D1608="Long",1,-1)*G1608</f>
        <v>17290.585165</v>
      </c>
      <c r="I1608" s="68" t="n">
        <f aca="false">Assumptions!$B$58</f>
        <v>5.35750011455817</v>
      </c>
      <c r="J1608" s="68" t="n">
        <f aca="false">INDEX(Yearly!$L$5:$L$22,MATCH(C1608,Yearly!$A$5:$A$22,0))</f>
        <v>0.455957456558142</v>
      </c>
      <c r="K1608" s="68" t="n">
        <f aca="false">G1608-I1608-J1608</f>
        <v>-59.2486225711163</v>
      </c>
      <c r="L1608" s="69" t="n">
        <f aca="false">(I1608+J1608)/Assumptions!$B$8</f>
        <v>0.000256337157192741</v>
      </c>
      <c r="M1608" s="70" t="n">
        <f aca="false">F1608-L1608</f>
        <v>-0.00335633715719274</v>
      </c>
      <c r="N1608" s="71" t="n">
        <f aca="false">G1608*Assumptions!$B$7</f>
        <v>-420267.572725</v>
      </c>
      <c r="O1608" s="71" t="n">
        <f aca="false">K1608*Assumptions!$B$7</f>
        <v>-465990.41652183</v>
      </c>
      <c r="P1608" s="68" t="n">
        <f aca="false">P1607+G1608</f>
        <v>29561.23539</v>
      </c>
      <c r="Q1608" s="68" t="n">
        <f aca="false">MAX(Q1607,P1608)</f>
        <v>29859.47903</v>
      </c>
      <c r="R1608" s="68" t="n">
        <f aca="false">Q1608-P1608</f>
        <v>298.243639999997</v>
      </c>
      <c r="S1608" s="68" t="n">
        <f aca="false">S1607+K1608</f>
        <v>20103.5378473428</v>
      </c>
      <c r="T1608" s="68" t="n">
        <f aca="false">MAX(T1607,S1608)</f>
        <v>20454.1026054828</v>
      </c>
      <c r="U1608" s="68" t="n">
        <f aca="false">T1608-S1608</f>
        <v>350.564758140041</v>
      </c>
      <c r="V1608" s="70" t="n">
        <f aca="false">V1607+F1608</f>
        <v>3.68600000000001</v>
      </c>
      <c r="W1608" s="70" t="n">
        <f aca="false">MAX(W1607,V1608)</f>
        <v>3.70300000000001</v>
      </c>
      <c r="X1608" s="70" t="n">
        <f aca="false">W1608-V1608</f>
        <v>0.0169999999999995</v>
      </c>
      <c r="Y1608" s="70" t="n">
        <f aca="false">Y1607+M1608</f>
        <v>3.26897462877879</v>
      </c>
      <c r="Z1608" s="70" t="n">
        <f aca="false">MAX(Z1607,Y1608)</f>
        <v>3.28828166319353</v>
      </c>
      <c r="AA1608" s="70" t="n">
        <f aca="false">Z1608-Y1608</f>
        <v>0.019307034414735</v>
      </c>
      <c r="AB1608" s="72" t="n">
        <f aca="false">AB1607*(1+F1608)</f>
        <v>31.8559175989263</v>
      </c>
      <c r="AC1608" s="73" t="n">
        <f aca="false">MAX(AC1607,AB1608)</f>
        <v>32.4110920349878</v>
      </c>
      <c r="AD1608" s="70" t="n">
        <f aca="false">1-AB1608/AC1608</f>
        <v>0.0171291493499253</v>
      </c>
      <c r="AE1608" s="73" t="n">
        <f aca="false">AE1607*(1+M1608)</f>
        <v>21.0098711909216</v>
      </c>
      <c r="AF1608" s="73" t="n">
        <f aca="false">MAX(AF1607,AE1608)</f>
        <v>21.4254992225668</v>
      </c>
      <c r="AG1608" s="70" t="n">
        <f aca="false">1-AE1608/AF1608</f>
        <v>0.0193987560022629</v>
      </c>
      <c r="AH1608" s="74" t="n">
        <f aca="false">IF(R1608&gt;0,AH1607+1,0)</f>
        <v>9</v>
      </c>
      <c r="AI1608" s="74" t="n">
        <f aca="false">IF(U1608&gt;0,AI1607+1,0)</f>
        <v>9</v>
      </c>
      <c r="AJ1608" s="74" t="n">
        <f aca="false">IF(G1608&gt;0,AJ1607+1,0)</f>
        <v>0</v>
      </c>
      <c r="AK1608" s="74" t="n">
        <f aca="false">IF(G1608&lt;=0,AK1607+1,0)</f>
        <v>2</v>
      </c>
      <c r="AL1608" s="74" t="n">
        <f aca="false">IF(K1608&gt;0,AL1607+1,0)</f>
        <v>0</v>
      </c>
      <c r="AM1608" s="74" t="n">
        <f aca="false">IF(K1608&lt;=0,AM1607+1,0)</f>
        <v>2</v>
      </c>
    </row>
    <row r="1609" customFormat="false" ht="15" hidden="false" customHeight="false" outlineLevel="0" collapsed="false">
      <c r="A1609" s="61" t="n">
        <v>1608</v>
      </c>
      <c r="B1609" s="62" t="n">
        <v>44673.5104166667</v>
      </c>
      <c r="C1609" s="63" t="n">
        <f aca="false">YEAR(B1609)</f>
        <v>2022</v>
      </c>
      <c r="D1609" s="32" t="s">
        <v>277</v>
      </c>
      <c r="E1609" s="64" t="n">
        <v>17289.75</v>
      </c>
      <c r="F1609" s="65" t="n">
        <v>-0.0041</v>
      </c>
      <c r="G1609" s="66" t="n">
        <v>-70.887975</v>
      </c>
      <c r="H1609" s="67" t="n">
        <f aca="false">E1609+IF(D1609="Long",1,-1)*G1609</f>
        <v>17218.862025</v>
      </c>
      <c r="I1609" s="68" t="n">
        <f aca="false">Assumptions!$B$58</f>
        <v>5.35750011455817</v>
      </c>
      <c r="J1609" s="68" t="n">
        <f aca="false">INDEX(Yearly!$L$5:$L$22,MATCH(C1609,Yearly!$A$5:$A$22,0))</f>
        <v>0.455957456558142</v>
      </c>
      <c r="K1609" s="68" t="n">
        <f aca="false">G1609-I1609-J1609</f>
        <v>-76.7014325711163</v>
      </c>
      <c r="L1609" s="69" t="n">
        <f aca="false">(I1609+J1609)/Assumptions!$B$8</f>
        <v>0.000256337157192741</v>
      </c>
      <c r="M1609" s="70" t="n">
        <f aca="false">F1609-L1609</f>
        <v>-0.00435633715719274</v>
      </c>
      <c r="N1609" s="71" t="n">
        <f aca="false">G1609*Assumptions!$B$7</f>
        <v>-557533.923375</v>
      </c>
      <c r="O1609" s="71" t="n">
        <f aca="false">K1609*Assumptions!$B$7</f>
        <v>-603256.76717183</v>
      </c>
      <c r="P1609" s="68" t="n">
        <f aca="false">P1608+G1609</f>
        <v>29490.347415</v>
      </c>
      <c r="Q1609" s="68" t="n">
        <f aca="false">MAX(Q1608,P1609)</f>
        <v>29859.47903</v>
      </c>
      <c r="R1609" s="68" t="n">
        <f aca="false">Q1609-P1609</f>
        <v>369.131614999998</v>
      </c>
      <c r="S1609" s="68" t="n">
        <f aca="false">S1608+K1609</f>
        <v>20026.8364147716</v>
      </c>
      <c r="T1609" s="68" t="n">
        <f aca="false">MAX(T1608,S1609)</f>
        <v>20454.1026054828</v>
      </c>
      <c r="U1609" s="68" t="n">
        <f aca="false">T1609-S1609</f>
        <v>427.266190711158</v>
      </c>
      <c r="V1609" s="70" t="n">
        <f aca="false">V1608+F1609</f>
        <v>3.68190000000001</v>
      </c>
      <c r="W1609" s="70" t="n">
        <f aca="false">MAX(W1608,V1609)</f>
        <v>3.70300000000001</v>
      </c>
      <c r="X1609" s="70" t="n">
        <f aca="false">W1609-V1609</f>
        <v>0.0210999999999997</v>
      </c>
      <c r="Y1609" s="70" t="n">
        <f aca="false">Y1608+M1609</f>
        <v>3.2646182916216</v>
      </c>
      <c r="Z1609" s="70" t="n">
        <f aca="false">MAX(Z1608,Y1609)</f>
        <v>3.28828166319353</v>
      </c>
      <c r="AA1609" s="70" t="n">
        <f aca="false">Z1609-Y1609</f>
        <v>0.0236633715719279</v>
      </c>
      <c r="AB1609" s="72" t="n">
        <f aca="false">AB1608*(1+F1609)</f>
        <v>31.7253083367707</v>
      </c>
      <c r="AC1609" s="73" t="n">
        <f aca="false">MAX(AC1608,AB1609)</f>
        <v>32.4110920349878</v>
      </c>
      <c r="AD1609" s="70" t="n">
        <f aca="false">1-AB1609/AC1609</f>
        <v>0.0211589198375906</v>
      </c>
      <c r="AE1609" s="73" t="n">
        <f aca="false">AE1608*(1+M1609)</f>
        <v>20.9183451083847</v>
      </c>
      <c r="AF1609" s="73" t="n">
        <f aca="false">MAX(AF1608,AE1609)</f>
        <v>21.4254992225668</v>
      </c>
      <c r="AG1609" s="70" t="n">
        <f aca="false">1-AE1609/AF1609</f>
        <v>0.0236705856378797</v>
      </c>
      <c r="AH1609" s="74" t="n">
        <f aca="false">IF(R1609&gt;0,AH1608+1,0)</f>
        <v>10</v>
      </c>
      <c r="AI1609" s="74" t="n">
        <f aca="false">IF(U1609&gt;0,AI1608+1,0)</f>
        <v>10</v>
      </c>
      <c r="AJ1609" s="74" t="n">
        <f aca="false">IF(G1609&gt;0,AJ1608+1,0)</f>
        <v>0</v>
      </c>
      <c r="AK1609" s="74" t="n">
        <f aca="false">IF(G1609&lt;=0,AK1608+1,0)</f>
        <v>3</v>
      </c>
      <c r="AL1609" s="74" t="n">
        <f aca="false">IF(K1609&gt;0,AL1608+1,0)</f>
        <v>0</v>
      </c>
      <c r="AM1609" s="74" t="n">
        <f aca="false">IF(K1609&lt;=0,AM1608+1,0)</f>
        <v>3</v>
      </c>
    </row>
    <row r="1610" customFormat="false" ht="15" hidden="false" customHeight="false" outlineLevel="0" collapsed="false">
      <c r="A1610" s="61" t="n">
        <v>1609</v>
      </c>
      <c r="B1610" s="62" t="n">
        <v>44673.59375</v>
      </c>
      <c r="C1610" s="63" t="n">
        <f aca="false">YEAR(B1610)</f>
        <v>2022</v>
      </c>
      <c r="D1610" s="32" t="s">
        <v>276</v>
      </c>
      <c r="E1610" s="64" t="n">
        <v>17218.95</v>
      </c>
      <c r="F1610" s="65" t="n">
        <v>0.0026</v>
      </c>
      <c r="G1610" s="66" t="n">
        <v>44.76927</v>
      </c>
      <c r="H1610" s="67" t="n">
        <f aca="false">E1610+IF(D1610="Long",1,-1)*G1610</f>
        <v>17174.18073</v>
      </c>
      <c r="I1610" s="68" t="n">
        <f aca="false">Assumptions!$B$58</f>
        <v>5.35750011455817</v>
      </c>
      <c r="J1610" s="68" t="n">
        <f aca="false">INDEX(Yearly!$L$5:$L$22,MATCH(C1610,Yearly!$A$5:$A$22,0))</f>
        <v>0.455957456558142</v>
      </c>
      <c r="K1610" s="68" t="n">
        <f aca="false">G1610-I1610-J1610</f>
        <v>38.9558124288837</v>
      </c>
      <c r="L1610" s="69" t="n">
        <f aca="false">(I1610+J1610)/Assumptions!$B$8</f>
        <v>0.000256337157192741</v>
      </c>
      <c r="M1610" s="70" t="n">
        <f aca="false">F1610-L1610</f>
        <v>0.00234366284280726</v>
      </c>
      <c r="N1610" s="71" t="n">
        <f aca="false">G1610*Assumptions!$B$7</f>
        <v>352110.30855</v>
      </c>
      <c r="O1610" s="71" t="n">
        <f aca="false">K1610*Assumptions!$B$7</f>
        <v>306387.46475317</v>
      </c>
      <c r="P1610" s="68" t="n">
        <f aca="false">P1609+G1610</f>
        <v>29535.116685</v>
      </c>
      <c r="Q1610" s="68" t="n">
        <f aca="false">MAX(Q1609,P1610)</f>
        <v>29859.47903</v>
      </c>
      <c r="R1610" s="68" t="n">
        <f aca="false">Q1610-P1610</f>
        <v>324.362344999998</v>
      </c>
      <c r="S1610" s="68" t="n">
        <f aca="false">S1609+K1610</f>
        <v>20065.7922272005</v>
      </c>
      <c r="T1610" s="68" t="n">
        <f aca="false">MAX(T1609,S1610)</f>
        <v>20454.1026054828</v>
      </c>
      <c r="U1610" s="68" t="n">
        <f aca="false">T1610-S1610</f>
        <v>388.310378282273</v>
      </c>
      <c r="V1610" s="70" t="n">
        <f aca="false">V1609+F1610</f>
        <v>3.68450000000001</v>
      </c>
      <c r="W1610" s="70" t="n">
        <f aca="false">MAX(W1609,V1610)</f>
        <v>3.70300000000001</v>
      </c>
      <c r="X1610" s="70" t="n">
        <f aca="false">W1610-V1610</f>
        <v>0.0184999999999995</v>
      </c>
      <c r="Y1610" s="70" t="n">
        <f aca="false">Y1609+M1610</f>
        <v>3.2669619544644</v>
      </c>
      <c r="Z1610" s="70" t="n">
        <f aca="false">MAX(Z1609,Y1610)</f>
        <v>3.28828166319353</v>
      </c>
      <c r="AA1610" s="70" t="n">
        <f aca="false">Z1610-Y1610</f>
        <v>0.0213197087291208</v>
      </c>
      <c r="AB1610" s="72" t="n">
        <f aca="false">AB1609*(1+F1610)</f>
        <v>31.8077941384463</v>
      </c>
      <c r="AC1610" s="73" t="n">
        <f aca="false">MAX(AC1609,AB1610)</f>
        <v>32.4110920349878</v>
      </c>
      <c r="AD1610" s="70" t="n">
        <f aca="false">1-AB1610/AC1610</f>
        <v>0.0186139330291684</v>
      </c>
      <c r="AE1610" s="73" t="n">
        <f aca="false">AE1609*(1+M1610)</f>
        <v>20.9673706565482</v>
      </c>
      <c r="AF1610" s="73" t="n">
        <f aca="false">MAX(AF1609,AE1610)</f>
        <v>21.4254992225668</v>
      </c>
      <c r="AG1610" s="70" t="n">
        <f aca="false">1-AE1610/AF1610</f>
        <v>0.0213823986670993</v>
      </c>
      <c r="AH1610" s="74" t="n">
        <f aca="false">IF(R1610&gt;0,AH1609+1,0)</f>
        <v>11</v>
      </c>
      <c r="AI1610" s="74" t="n">
        <f aca="false">IF(U1610&gt;0,AI1609+1,0)</f>
        <v>11</v>
      </c>
      <c r="AJ1610" s="74" t="n">
        <f aca="false">IF(G1610&gt;0,AJ1609+1,0)</f>
        <v>1</v>
      </c>
      <c r="AK1610" s="74" t="n">
        <f aca="false">IF(G1610&lt;=0,AK1609+1,0)</f>
        <v>0</v>
      </c>
      <c r="AL1610" s="74" t="n">
        <f aca="false">IF(K1610&gt;0,AL1609+1,0)</f>
        <v>1</v>
      </c>
      <c r="AM1610" s="74" t="n">
        <f aca="false">IF(K1610&lt;=0,AM1609+1,0)</f>
        <v>0</v>
      </c>
    </row>
    <row r="1611" customFormat="false" ht="15" hidden="false" customHeight="false" outlineLevel="0" collapsed="false">
      <c r="A1611" s="61" t="n">
        <v>1610</v>
      </c>
      <c r="B1611" s="62" t="n">
        <v>44677.40625</v>
      </c>
      <c r="C1611" s="63" t="n">
        <f aca="false">YEAR(B1611)</f>
        <v>2022</v>
      </c>
      <c r="D1611" s="32" t="s">
        <v>277</v>
      </c>
      <c r="E1611" s="64" t="n">
        <v>17174.1</v>
      </c>
      <c r="F1611" s="65" t="n">
        <v>-0.0052</v>
      </c>
      <c r="G1611" s="66" t="n">
        <v>-89.30532</v>
      </c>
      <c r="H1611" s="67" t="n">
        <f aca="false">E1611+IF(D1611="Long",1,-1)*G1611</f>
        <v>17084.79468</v>
      </c>
      <c r="I1611" s="68" t="n">
        <f aca="false">Assumptions!$B$58</f>
        <v>5.35750011455817</v>
      </c>
      <c r="J1611" s="68" t="n">
        <f aca="false">INDEX(Yearly!$L$5:$L$22,MATCH(C1611,Yearly!$A$5:$A$22,0))</f>
        <v>0.455957456558142</v>
      </c>
      <c r="K1611" s="68" t="n">
        <f aca="false">G1611-I1611-J1611</f>
        <v>-95.1187775711163</v>
      </c>
      <c r="L1611" s="69" t="n">
        <f aca="false">(I1611+J1611)/Assumptions!$B$8</f>
        <v>0.000256337157192741</v>
      </c>
      <c r="M1611" s="70" t="n">
        <f aca="false">F1611-L1611</f>
        <v>-0.00545633715719274</v>
      </c>
      <c r="N1611" s="71" t="n">
        <f aca="false">G1611*Assumptions!$B$7</f>
        <v>-702386.3418</v>
      </c>
      <c r="O1611" s="71" t="n">
        <f aca="false">K1611*Assumptions!$B$7</f>
        <v>-748109.18559683</v>
      </c>
      <c r="P1611" s="68" t="n">
        <f aca="false">P1610+G1611</f>
        <v>29445.811365</v>
      </c>
      <c r="Q1611" s="68" t="n">
        <f aca="false">MAX(Q1610,P1611)</f>
        <v>29859.47903</v>
      </c>
      <c r="R1611" s="68" t="n">
        <f aca="false">Q1611-P1611</f>
        <v>413.667664999997</v>
      </c>
      <c r="S1611" s="68" t="n">
        <f aca="false">S1610+K1611</f>
        <v>19970.6734496294</v>
      </c>
      <c r="T1611" s="68" t="n">
        <f aca="false">MAX(T1610,S1611)</f>
        <v>20454.1026054828</v>
      </c>
      <c r="U1611" s="68" t="n">
        <f aca="false">T1611-S1611</f>
        <v>483.429155853388</v>
      </c>
      <c r="V1611" s="70" t="n">
        <f aca="false">V1610+F1611</f>
        <v>3.67930000000001</v>
      </c>
      <c r="W1611" s="70" t="n">
        <f aca="false">MAX(W1610,V1611)</f>
        <v>3.70300000000001</v>
      </c>
      <c r="X1611" s="70" t="n">
        <f aca="false">W1611-V1611</f>
        <v>0.0236999999999994</v>
      </c>
      <c r="Y1611" s="70" t="n">
        <f aca="false">Y1610+M1611</f>
        <v>3.26150561730721</v>
      </c>
      <c r="Z1611" s="70" t="n">
        <f aca="false">MAX(Z1610,Y1611)</f>
        <v>3.28828166319353</v>
      </c>
      <c r="AA1611" s="70" t="n">
        <f aca="false">Z1611-Y1611</f>
        <v>0.0267760458863138</v>
      </c>
      <c r="AB1611" s="72" t="n">
        <f aca="false">AB1610*(1+F1611)</f>
        <v>31.6423936089264</v>
      </c>
      <c r="AC1611" s="73" t="n">
        <f aca="false">MAX(AC1610,AB1611)</f>
        <v>32.4110920349878</v>
      </c>
      <c r="AD1611" s="70" t="n">
        <f aca="false">1-AB1611/AC1611</f>
        <v>0.0237171405774167</v>
      </c>
      <c r="AE1611" s="73" t="n">
        <f aca="false">AE1610*(1+M1611)</f>
        <v>20.8529656129463</v>
      </c>
      <c r="AF1611" s="73" t="n">
        <f aca="false">MAX(AF1610,AE1611)</f>
        <v>21.4254992225668</v>
      </c>
      <c r="AG1611" s="70" t="n">
        <f aca="false">1-AE1611/AF1611</f>
        <v>0.0267220662479348</v>
      </c>
      <c r="AH1611" s="74" t="n">
        <f aca="false">IF(R1611&gt;0,AH1610+1,0)</f>
        <v>12</v>
      </c>
      <c r="AI1611" s="74" t="n">
        <f aca="false">IF(U1611&gt;0,AI1610+1,0)</f>
        <v>12</v>
      </c>
      <c r="AJ1611" s="74" t="n">
        <f aca="false">IF(G1611&gt;0,AJ1610+1,0)</f>
        <v>0</v>
      </c>
      <c r="AK1611" s="74" t="n">
        <f aca="false">IF(G1611&lt;=0,AK1610+1,0)</f>
        <v>1</v>
      </c>
      <c r="AL1611" s="74" t="n">
        <f aca="false">IF(K1611&gt;0,AL1610+1,0)</f>
        <v>0</v>
      </c>
      <c r="AM1611" s="74" t="n">
        <f aca="false">IF(K1611&lt;=0,AM1610+1,0)</f>
        <v>1</v>
      </c>
    </row>
    <row r="1612" customFormat="false" ht="15" hidden="false" customHeight="false" outlineLevel="0" collapsed="false">
      <c r="A1612" s="61" t="n">
        <v>1611</v>
      </c>
      <c r="B1612" s="62" t="n">
        <v>44677.5520833333</v>
      </c>
      <c r="C1612" s="63" t="n">
        <f aca="false">YEAR(B1612)</f>
        <v>2022</v>
      </c>
      <c r="D1612" s="32" t="s">
        <v>276</v>
      </c>
      <c r="E1612" s="64" t="n">
        <v>17084.3</v>
      </c>
      <c r="F1612" s="65" t="n">
        <v>-0.0075</v>
      </c>
      <c r="G1612" s="66" t="n">
        <v>-128.13225</v>
      </c>
      <c r="H1612" s="67" t="n">
        <f aca="false">E1612+IF(D1612="Long",1,-1)*G1612</f>
        <v>17212.43225</v>
      </c>
      <c r="I1612" s="68" t="n">
        <f aca="false">Assumptions!$B$58</f>
        <v>5.35750011455817</v>
      </c>
      <c r="J1612" s="68" t="n">
        <f aca="false">INDEX(Yearly!$L$5:$L$22,MATCH(C1612,Yearly!$A$5:$A$22,0))</f>
        <v>0.455957456558142</v>
      </c>
      <c r="K1612" s="68" t="n">
        <f aca="false">G1612-I1612-J1612</f>
        <v>-133.945707571116</v>
      </c>
      <c r="L1612" s="69" t="n">
        <f aca="false">(I1612+J1612)/Assumptions!$B$8</f>
        <v>0.000256337157192741</v>
      </c>
      <c r="M1612" s="70" t="n">
        <f aca="false">F1612-L1612</f>
        <v>-0.00775633715719274</v>
      </c>
      <c r="N1612" s="71" t="n">
        <f aca="false">G1612*Assumptions!$B$7</f>
        <v>-1007760.14625</v>
      </c>
      <c r="O1612" s="71" t="n">
        <f aca="false">K1612*Assumptions!$B$7</f>
        <v>-1053482.99004683</v>
      </c>
      <c r="P1612" s="68" t="n">
        <f aca="false">P1611+G1612</f>
        <v>29317.679115</v>
      </c>
      <c r="Q1612" s="68" t="n">
        <f aca="false">MAX(Q1611,P1612)</f>
        <v>29859.47903</v>
      </c>
      <c r="R1612" s="68" t="n">
        <f aca="false">Q1612-P1612</f>
        <v>541.799914999996</v>
      </c>
      <c r="S1612" s="68" t="n">
        <f aca="false">S1611+K1612</f>
        <v>19836.7277420583</v>
      </c>
      <c r="T1612" s="68" t="n">
        <f aca="false">MAX(T1611,S1612)</f>
        <v>20454.1026054828</v>
      </c>
      <c r="U1612" s="68" t="n">
        <f aca="false">T1612-S1612</f>
        <v>617.374863424506</v>
      </c>
      <c r="V1612" s="70" t="n">
        <f aca="false">V1611+F1612</f>
        <v>3.67180000000001</v>
      </c>
      <c r="W1612" s="70" t="n">
        <f aca="false">MAX(W1611,V1612)</f>
        <v>3.70300000000001</v>
      </c>
      <c r="X1612" s="70" t="n">
        <f aca="false">W1612-V1612</f>
        <v>0.0311999999999992</v>
      </c>
      <c r="Y1612" s="70" t="n">
        <f aca="false">Y1611+M1612</f>
        <v>3.25374928015002</v>
      </c>
      <c r="Z1612" s="70" t="n">
        <f aca="false">MAX(Z1611,Y1612)</f>
        <v>3.28828166319353</v>
      </c>
      <c r="AA1612" s="70" t="n">
        <f aca="false">Z1612-Y1612</f>
        <v>0.0345323830435067</v>
      </c>
      <c r="AB1612" s="72" t="n">
        <f aca="false">AB1611*(1+F1612)</f>
        <v>31.4050756568594</v>
      </c>
      <c r="AC1612" s="73" t="n">
        <f aca="false">MAX(AC1611,AB1612)</f>
        <v>32.4110920349878</v>
      </c>
      <c r="AD1612" s="70" t="n">
        <f aca="false">1-AB1612/AC1612</f>
        <v>0.0310392620230859</v>
      </c>
      <c r="AE1612" s="73" t="n">
        <f aca="false">AE1611*(1+M1612)</f>
        <v>20.6912229809249</v>
      </c>
      <c r="AF1612" s="73" t="n">
        <f aca="false">MAX(AF1611,AE1612)</f>
        <v>21.4254992225668</v>
      </c>
      <c r="AG1612" s="70" t="n">
        <f aca="false">1-AE1612/AF1612</f>
        <v>0.0342711380497718</v>
      </c>
      <c r="AH1612" s="74" t="n">
        <f aca="false">IF(R1612&gt;0,AH1611+1,0)</f>
        <v>13</v>
      </c>
      <c r="AI1612" s="74" t="n">
        <f aca="false">IF(U1612&gt;0,AI1611+1,0)</f>
        <v>13</v>
      </c>
      <c r="AJ1612" s="74" t="n">
        <f aca="false">IF(G1612&gt;0,AJ1611+1,0)</f>
        <v>0</v>
      </c>
      <c r="AK1612" s="74" t="n">
        <f aca="false">IF(G1612&lt;=0,AK1611+1,0)</f>
        <v>2</v>
      </c>
      <c r="AL1612" s="74" t="n">
        <f aca="false">IF(K1612&gt;0,AL1611+1,0)</f>
        <v>0</v>
      </c>
      <c r="AM1612" s="74" t="n">
        <f aca="false">IF(K1612&lt;=0,AM1611+1,0)</f>
        <v>2</v>
      </c>
    </row>
    <row r="1613" customFormat="false" ht="15" hidden="false" customHeight="false" outlineLevel="0" collapsed="false">
      <c r="A1613" s="61" t="n">
        <v>1612</v>
      </c>
      <c r="B1613" s="62" t="n">
        <v>44677.6354166667</v>
      </c>
      <c r="C1613" s="63" t="n">
        <f aca="false">YEAR(B1613)</f>
        <v>2022</v>
      </c>
      <c r="D1613" s="32" t="s">
        <v>277</v>
      </c>
      <c r="E1613" s="64" t="n">
        <v>17211.95</v>
      </c>
      <c r="F1613" s="65" t="n">
        <v>-0.0083</v>
      </c>
      <c r="G1613" s="66" t="n">
        <v>-142.859185</v>
      </c>
      <c r="H1613" s="67" t="n">
        <f aca="false">E1613+IF(D1613="Long",1,-1)*G1613</f>
        <v>17069.090815</v>
      </c>
      <c r="I1613" s="68" t="n">
        <f aca="false">Assumptions!$B$58</f>
        <v>5.35750011455817</v>
      </c>
      <c r="J1613" s="68" t="n">
        <f aca="false">INDEX(Yearly!$L$5:$L$22,MATCH(C1613,Yearly!$A$5:$A$22,0))</f>
        <v>0.455957456558142</v>
      </c>
      <c r="K1613" s="68" t="n">
        <f aca="false">G1613-I1613-J1613</f>
        <v>-148.672642571116</v>
      </c>
      <c r="L1613" s="69" t="n">
        <f aca="false">(I1613+J1613)/Assumptions!$B$8</f>
        <v>0.000256337157192741</v>
      </c>
      <c r="M1613" s="70" t="n">
        <f aca="false">F1613-L1613</f>
        <v>-0.00855633715719274</v>
      </c>
      <c r="N1613" s="71" t="n">
        <f aca="false">G1613*Assumptions!$B$7</f>
        <v>-1123587.490025</v>
      </c>
      <c r="O1613" s="71" t="n">
        <f aca="false">K1613*Assumptions!$B$7</f>
        <v>-1169310.33382183</v>
      </c>
      <c r="P1613" s="68" t="n">
        <f aca="false">P1612+G1613</f>
        <v>29174.81993</v>
      </c>
      <c r="Q1613" s="68" t="n">
        <f aca="false">MAX(Q1612,P1613)</f>
        <v>29859.47903</v>
      </c>
      <c r="R1613" s="68" t="n">
        <f aca="false">Q1613-P1613</f>
        <v>684.659099999997</v>
      </c>
      <c r="S1613" s="68" t="n">
        <f aca="false">S1612+K1613</f>
        <v>19688.0550994872</v>
      </c>
      <c r="T1613" s="68" t="n">
        <f aca="false">MAX(T1612,S1613)</f>
        <v>20454.1026054828</v>
      </c>
      <c r="U1613" s="68" t="n">
        <f aca="false">T1613-S1613</f>
        <v>766.047505995623</v>
      </c>
      <c r="V1613" s="70" t="n">
        <f aca="false">V1612+F1613</f>
        <v>3.66350000000001</v>
      </c>
      <c r="W1613" s="70" t="n">
        <f aca="false">MAX(W1612,V1613)</f>
        <v>3.70300000000001</v>
      </c>
      <c r="X1613" s="70" t="n">
        <f aca="false">W1613-V1613</f>
        <v>0.0394999999999994</v>
      </c>
      <c r="Y1613" s="70" t="n">
        <f aca="false">Y1612+M1613</f>
        <v>3.24519294299283</v>
      </c>
      <c r="Z1613" s="70" t="n">
        <f aca="false">MAX(Z1612,Y1613)</f>
        <v>3.28828166319353</v>
      </c>
      <c r="AA1613" s="70" t="n">
        <f aca="false">Z1613-Y1613</f>
        <v>0.0430887202006995</v>
      </c>
      <c r="AB1613" s="72" t="n">
        <f aca="false">AB1612*(1+F1613)</f>
        <v>31.1444135289075</v>
      </c>
      <c r="AC1613" s="73" t="n">
        <f aca="false">MAX(AC1612,AB1613)</f>
        <v>32.4110920349878</v>
      </c>
      <c r="AD1613" s="70" t="n">
        <f aca="false">1-AB1613/AC1613</f>
        <v>0.0390816361482943</v>
      </c>
      <c r="AE1613" s="73" t="n">
        <f aca="false">AE1612*(1+M1613)</f>
        <v>20.5141819009055</v>
      </c>
      <c r="AF1613" s="73" t="n">
        <f aca="false">MAX(AF1612,AE1613)</f>
        <v>21.4254992225668</v>
      </c>
      <c r="AG1613" s="70" t="n">
        <f aca="false">1-AE1613/AF1613</f>
        <v>0.0425342397950501</v>
      </c>
      <c r="AH1613" s="74" t="n">
        <f aca="false">IF(R1613&gt;0,AH1612+1,0)</f>
        <v>14</v>
      </c>
      <c r="AI1613" s="74" t="n">
        <f aca="false">IF(U1613&gt;0,AI1612+1,0)</f>
        <v>14</v>
      </c>
      <c r="AJ1613" s="74" t="n">
        <f aca="false">IF(G1613&gt;0,AJ1612+1,0)</f>
        <v>0</v>
      </c>
      <c r="AK1613" s="74" t="n">
        <f aca="false">IF(G1613&lt;=0,AK1612+1,0)</f>
        <v>3</v>
      </c>
      <c r="AL1613" s="74" t="n">
        <f aca="false">IF(K1613&gt;0,AL1612+1,0)</f>
        <v>0</v>
      </c>
      <c r="AM1613" s="74" t="n">
        <f aca="false">IF(K1613&lt;=0,AM1612+1,0)</f>
        <v>3</v>
      </c>
    </row>
    <row r="1614" customFormat="false" ht="15" hidden="false" customHeight="false" outlineLevel="0" collapsed="false">
      <c r="A1614" s="61" t="n">
        <v>1613</v>
      </c>
      <c r="B1614" s="62" t="n">
        <v>44678.40625</v>
      </c>
      <c r="C1614" s="63" t="n">
        <f aca="false">YEAR(B1614)</f>
        <v>2022</v>
      </c>
      <c r="D1614" s="32" t="s">
        <v>276</v>
      </c>
      <c r="E1614" s="64" t="n">
        <v>17069.45</v>
      </c>
      <c r="F1614" s="65" t="n">
        <v>-0.0024</v>
      </c>
      <c r="G1614" s="66" t="n">
        <v>-40.96668</v>
      </c>
      <c r="H1614" s="67" t="n">
        <f aca="false">E1614+IF(D1614="Long",1,-1)*G1614</f>
        <v>17110.41668</v>
      </c>
      <c r="I1614" s="68" t="n">
        <f aca="false">Assumptions!$B$58</f>
        <v>5.35750011455817</v>
      </c>
      <c r="J1614" s="68" t="n">
        <f aca="false">INDEX(Yearly!$L$5:$L$22,MATCH(C1614,Yearly!$A$5:$A$22,0))</f>
        <v>0.455957456558142</v>
      </c>
      <c r="K1614" s="68" t="n">
        <f aca="false">G1614-I1614-J1614</f>
        <v>-46.7801375711163</v>
      </c>
      <c r="L1614" s="69" t="n">
        <f aca="false">(I1614+J1614)/Assumptions!$B$8</f>
        <v>0.000256337157192741</v>
      </c>
      <c r="M1614" s="70" t="n">
        <f aca="false">F1614-L1614</f>
        <v>-0.00265633715719274</v>
      </c>
      <c r="N1614" s="71" t="n">
        <f aca="false">G1614*Assumptions!$B$7</f>
        <v>-322202.9382</v>
      </c>
      <c r="O1614" s="71" t="n">
        <f aca="false">K1614*Assumptions!$B$7</f>
        <v>-367925.78199683</v>
      </c>
      <c r="P1614" s="68" t="n">
        <f aca="false">P1613+G1614</f>
        <v>29133.85325</v>
      </c>
      <c r="Q1614" s="68" t="n">
        <f aca="false">MAX(Q1613,P1614)</f>
        <v>29859.47903</v>
      </c>
      <c r="R1614" s="68" t="n">
        <f aca="false">Q1614-P1614</f>
        <v>725.625779999999</v>
      </c>
      <c r="S1614" s="68" t="n">
        <f aca="false">S1613+K1614</f>
        <v>19641.2749619161</v>
      </c>
      <c r="T1614" s="68" t="n">
        <f aca="false">MAX(T1613,S1614)</f>
        <v>20454.1026054828</v>
      </c>
      <c r="U1614" s="68" t="n">
        <f aca="false">T1614-S1614</f>
        <v>812.827643566739</v>
      </c>
      <c r="V1614" s="70" t="n">
        <f aca="false">V1613+F1614</f>
        <v>3.66110000000001</v>
      </c>
      <c r="W1614" s="70" t="n">
        <f aca="false">MAX(W1613,V1614)</f>
        <v>3.70300000000001</v>
      </c>
      <c r="X1614" s="70" t="n">
        <f aca="false">W1614-V1614</f>
        <v>0.0418999999999996</v>
      </c>
      <c r="Y1614" s="70" t="n">
        <f aca="false">Y1613+M1614</f>
        <v>3.24253660583563</v>
      </c>
      <c r="Z1614" s="70" t="n">
        <f aca="false">MAX(Z1613,Y1614)</f>
        <v>3.28828166319353</v>
      </c>
      <c r="AA1614" s="70" t="n">
        <f aca="false">Z1614-Y1614</f>
        <v>0.0457450573578924</v>
      </c>
      <c r="AB1614" s="72" t="n">
        <f aca="false">AB1613*(1+F1614)</f>
        <v>31.0696669364381</v>
      </c>
      <c r="AC1614" s="73" t="n">
        <f aca="false">MAX(AC1613,AB1614)</f>
        <v>32.4110920349878</v>
      </c>
      <c r="AD1614" s="70" t="n">
        <f aca="false">1-AB1614/AC1614</f>
        <v>0.0413878402215384</v>
      </c>
      <c r="AE1614" s="73" t="n">
        <f aca="false">AE1613*(1+M1614)</f>
        <v>20.4596893172727</v>
      </c>
      <c r="AF1614" s="73" t="n">
        <f aca="false">MAX(AF1613,AE1614)</f>
        <v>21.4254992225668</v>
      </c>
      <c r="AG1614" s="70" t="n">
        <f aca="false">1-AE1614/AF1614</f>
        <v>0.0450775916706223</v>
      </c>
      <c r="AH1614" s="74" t="n">
        <f aca="false">IF(R1614&gt;0,AH1613+1,0)</f>
        <v>15</v>
      </c>
      <c r="AI1614" s="74" t="n">
        <f aca="false">IF(U1614&gt;0,AI1613+1,0)</f>
        <v>15</v>
      </c>
      <c r="AJ1614" s="74" t="n">
        <f aca="false">IF(G1614&gt;0,AJ1613+1,0)</f>
        <v>0</v>
      </c>
      <c r="AK1614" s="74" t="n">
        <f aca="false">IF(G1614&lt;=0,AK1613+1,0)</f>
        <v>4</v>
      </c>
      <c r="AL1614" s="74" t="n">
        <f aca="false">IF(K1614&gt;0,AL1613+1,0)</f>
        <v>0</v>
      </c>
      <c r="AM1614" s="74" t="n">
        <f aca="false">IF(K1614&lt;=0,AM1613+1,0)</f>
        <v>4</v>
      </c>
    </row>
    <row r="1615" customFormat="false" ht="15" hidden="false" customHeight="false" outlineLevel="0" collapsed="false">
      <c r="A1615" s="61" t="n">
        <v>1614</v>
      </c>
      <c r="B1615" s="62" t="n">
        <v>44679.40625</v>
      </c>
      <c r="C1615" s="63" t="n">
        <f aca="false">YEAR(B1615)</f>
        <v>2022</v>
      </c>
      <c r="D1615" s="32" t="s">
        <v>277</v>
      </c>
      <c r="E1615" s="64" t="n">
        <v>17110.05</v>
      </c>
      <c r="F1615" s="65" t="n">
        <v>-0.0022</v>
      </c>
      <c r="G1615" s="66" t="n">
        <v>-37.64211</v>
      </c>
      <c r="H1615" s="67" t="n">
        <f aca="false">E1615+IF(D1615="Long",1,-1)*G1615</f>
        <v>17072.40789</v>
      </c>
      <c r="I1615" s="68" t="n">
        <f aca="false">Assumptions!$B$58</f>
        <v>5.35750011455817</v>
      </c>
      <c r="J1615" s="68" t="n">
        <f aca="false">INDEX(Yearly!$L$5:$L$22,MATCH(C1615,Yearly!$A$5:$A$22,0))</f>
        <v>0.455957456558142</v>
      </c>
      <c r="K1615" s="68" t="n">
        <f aca="false">G1615-I1615-J1615</f>
        <v>-43.4555675711163</v>
      </c>
      <c r="L1615" s="69" t="n">
        <f aca="false">(I1615+J1615)/Assumptions!$B$8</f>
        <v>0.000256337157192741</v>
      </c>
      <c r="M1615" s="70" t="n">
        <f aca="false">F1615-L1615</f>
        <v>-0.00245633715719274</v>
      </c>
      <c r="N1615" s="71" t="n">
        <f aca="false">G1615*Assumptions!$B$7</f>
        <v>-296055.19515</v>
      </c>
      <c r="O1615" s="71" t="n">
        <f aca="false">K1615*Assumptions!$B$7</f>
        <v>-341778.03894683</v>
      </c>
      <c r="P1615" s="68" t="n">
        <f aca="false">P1614+G1615</f>
        <v>29096.21114</v>
      </c>
      <c r="Q1615" s="68" t="n">
        <f aca="false">MAX(Q1614,P1615)</f>
        <v>29859.47903</v>
      </c>
      <c r="R1615" s="68" t="n">
        <f aca="false">Q1615-P1615</f>
        <v>763.267889999999</v>
      </c>
      <c r="S1615" s="68" t="n">
        <f aca="false">S1614+K1615</f>
        <v>19597.8193943449</v>
      </c>
      <c r="T1615" s="68" t="n">
        <f aca="false">MAX(T1614,S1615)</f>
        <v>20454.1026054828</v>
      </c>
      <c r="U1615" s="68" t="n">
        <f aca="false">T1615-S1615</f>
        <v>856.283211137856</v>
      </c>
      <c r="V1615" s="70" t="n">
        <f aca="false">V1614+F1615</f>
        <v>3.65890000000001</v>
      </c>
      <c r="W1615" s="70" t="n">
        <f aca="false">MAX(W1614,V1615)</f>
        <v>3.70300000000001</v>
      </c>
      <c r="X1615" s="70" t="n">
        <f aca="false">W1615-V1615</f>
        <v>0.0440999999999998</v>
      </c>
      <c r="Y1615" s="70" t="n">
        <f aca="false">Y1614+M1615</f>
        <v>3.24008026867844</v>
      </c>
      <c r="Z1615" s="70" t="n">
        <f aca="false">MAX(Z1614,Y1615)</f>
        <v>3.28828166319353</v>
      </c>
      <c r="AA1615" s="70" t="n">
        <f aca="false">Z1615-Y1615</f>
        <v>0.0482013945150852</v>
      </c>
      <c r="AB1615" s="72" t="n">
        <f aca="false">AB1614*(1+F1615)</f>
        <v>31.001313669178</v>
      </c>
      <c r="AC1615" s="73" t="n">
        <f aca="false">MAX(AC1614,AB1615)</f>
        <v>32.4110920349878</v>
      </c>
      <c r="AD1615" s="70" t="n">
        <f aca="false">1-AB1615/AC1615</f>
        <v>0.043496786973051</v>
      </c>
      <c r="AE1615" s="73" t="n">
        <f aca="false">AE1614*(1+M1615)</f>
        <v>20.4094334221781</v>
      </c>
      <c r="AF1615" s="73" t="n">
        <f aca="false">MAX(AF1614,AE1615)</f>
        <v>21.4254992225668</v>
      </c>
      <c r="AG1615" s="70" t="n">
        <f aca="false">1-AE1615/AF1615</f>
        <v>0.0474232030644377</v>
      </c>
      <c r="AH1615" s="74" t="n">
        <f aca="false">IF(R1615&gt;0,AH1614+1,0)</f>
        <v>16</v>
      </c>
      <c r="AI1615" s="74" t="n">
        <f aca="false">IF(U1615&gt;0,AI1614+1,0)</f>
        <v>16</v>
      </c>
      <c r="AJ1615" s="74" t="n">
        <f aca="false">IF(G1615&gt;0,AJ1614+1,0)</f>
        <v>0</v>
      </c>
      <c r="AK1615" s="74" t="n">
        <f aca="false">IF(G1615&lt;=0,AK1614+1,0)</f>
        <v>5</v>
      </c>
      <c r="AL1615" s="74" t="n">
        <f aca="false">IF(K1615&gt;0,AL1614+1,0)</f>
        <v>0</v>
      </c>
      <c r="AM1615" s="74" t="n">
        <f aca="false">IF(K1615&lt;=0,AM1614+1,0)</f>
        <v>5</v>
      </c>
    </row>
    <row r="1616" customFormat="false" ht="15" hidden="false" customHeight="false" outlineLevel="0" collapsed="false">
      <c r="A1616" s="61" t="n">
        <v>1615</v>
      </c>
      <c r="B1616" s="62" t="n">
        <v>44680.6354166667</v>
      </c>
      <c r="C1616" s="63" t="n">
        <f aca="false">YEAR(B1616)</f>
        <v>2022</v>
      </c>
      <c r="D1616" s="32" t="s">
        <v>276</v>
      </c>
      <c r="E1616" s="64" t="n">
        <v>17072.05</v>
      </c>
      <c r="F1616" s="65" t="n">
        <v>0.0586</v>
      </c>
      <c r="G1616" s="66" t="n">
        <v>1000.42213</v>
      </c>
      <c r="H1616" s="67" t="n">
        <f aca="false">E1616+IF(D1616="Long",1,-1)*G1616</f>
        <v>16071.62787</v>
      </c>
      <c r="I1616" s="68" t="n">
        <f aca="false">Assumptions!$B$58</f>
        <v>5.35750011455817</v>
      </c>
      <c r="J1616" s="68" t="n">
        <f aca="false">INDEX(Yearly!$L$5:$L$22,MATCH(C1616,Yearly!$A$5:$A$22,0))</f>
        <v>0.455957456558142</v>
      </c>
      <c r="K1616" s="68" t="n">
        <f aca="false">G1616-I1616-J1616</f>
        <v>994.608672428884</v>
      </c>
      <c r="L1616" s="69" t="n">
        <f aca="false">(I1616+J1616)/Assumptions!$B$8</f>
        <v>0.000256337157192741</v>
      </c>
      <c r="M1616" s="70" t="n">
        <f aca="false">F1616-L1616</f>
        <v>0.0583436628428073</v>
      </c>
      <c r="N1616" s="71" t="n">
        <f aca="false">G1616*Assumptions!$B$7</f>
        <v>7868320.05245</v>
      </c>
      <c r="O1616" s="71" t="n">
        <f aca="false">K1616*Assumptions!$B$7</f>
        <v>7822597.20865317</v>
      </c>
      <c r="P1616" s="68" t="n">
        <f aca="false">P1615+G1616</f>
        <v>30096.63327</v>
      </c>
      <c r="Q1616" s="68" t="n">
        <f aca="false">MAX(Q1615,P1616)</f>
        <v>30096.63327</v>
      </c>
      <c r="R1616" s="68" t="n">
        <f aca="false">Q1616-P1616</f>
        <v>0</v>
      </c>
      <c r="S1616" s="68" t="n">
        <f aca="false">S1615+K1616</f>
        <v>20592.4280667738</v>
      </c>
      <c r="T1616" s="68" t="n">
        <f aca="false">MAX(T1615,S1616)</f>
        <v>20592.4280667738</v>
      </c>
      <c r="U1616" s="68" t="n">
        <f aca="false">T1616-S1616</f>
        <v>0</v>
      </c>
      <c r="V1616" s="70" t="n">
        <f aca="false">V1615+F1616</f>
        <v>3.71750000000001</v>
      </c>
      <c r="W1616" s="70" t="n">
        <f aca="false">MAX(W1615,V1616)</f>
        <v>3.71750000000001</v>
      </c>
      <c r="X1616" s="70" t="n">
        <f aca="false">W1616-V1616</f>
        <v>0</v>
      </c>
      <c r="Y1616" s="70" t="n">
        <f aca="false">Y1615+M1616</f>
        <v>3.29842393152125</v>
      </c>
      <c r="Z1616" s="70" t="n">
        <f aca="false">MAX(Z1615,Y1616)</f>
        <v>3.29842393152125</v>
      </c>
      <c r="AA1616" s="70" t="n">
        <f aca="false">Z1616-Y1616</f>
        <v>0</v>
      </c>
      <c r="AB1616" s="72" t="n">
        <f aca="false">AB1615*(1+F1616)</f>
        <v>32.8179906501918</v>
      </c>
      <c r="AC1616" s="73" t="n">
        <f aca="false">MAX(AC1615,AB1616)</f>
        <v>32.8179906501918</v>
      </c>
      <c r="AD1616" s="70" t="n">
        <f aca="false">1-AB1616/AC1616</f>
        <v>0</v>
      </c>
      <c r="AE1616" s="73" t="n">
        <f aca="false">AE1615*(1+M1616)</f>
        <v>21.6001945245743</v>
      </c>
      <c r="AF1616" s="73" t="n">
        <f aca="false">MAX(AF1615,AE1616)</f>
        <v>21.6001945245743</v>
      </c>
      <c r="AG1616" s="70" t="n">
        <f aca="false">1-AE1616/AF1616</f>
        <v>0</v>
      </c>
      <c r="AH1616" s="74" t="n">
        <f aca="false">IF(R1616&gt;0,AH1615+1,0)</f>
        <v>0</v>
      </c>
      <c r="AI1616" s="74" t="n">
        <f aca="false">IF(U1616&gt;0,AI1615+1,0)</f>
        <v>0</v>
      </c>
      <c r="AJ1616" s="74" t="n">
        <f aca="false">IF(G1616&gt;0,AJ1615+1,0)</f>
        <v>1</v>
      </c>
      <c r="AK1616" s="74" t="n">
        <f aca="false">IF(G1616&lt;=0,AK1615+1,0)</f>
        <v>0</v>
      </c>
      <c r="AL1616" s="74" t="n">
        <f aca="false">IF(K1616&gt;0,AL1615+1,0)</f>
        <v>1</v>
      </c>
      <c r="AM1616" s="74" t="n">
        <f aca="false">IF(K1616&lt;=0,AM1615+1,0)</f>
        <v>0</v>
      </c>
    </row>
    <row r="1617" customFormat="false" ht="15" hidden="false" customHeight="false" outlineLevel="0" collapsed="false">
      <c r="A1617" s="61" t="n">
        <v>1616</v>
      </c>
      <c r="B1617" s="62" t="n">
        <v>44698.4479166667</v>
      </c>
      <c r="C1617" s="63" t="n">
        <f aca="false">YEAR(B1617)</f>
        <v>2022</v>
      </c>
      <c r="D1617" s="32" t="s">
        <v>277</v>
      </c>
      <c r="E1617" s="64" t="n">
        <v>16071.4</v>
      </c>
      <c r="F1617" s="65" t="n">
        <v>-0.0094</v>
      </c>
      <c r="G1617" s="66" t="n">
        <v>-151.07116</v>
      </c>
      <c r="H1617" s="67" t="n">
        <f aca="false">E1617+IF(D1617="Long",1,-1)*G1617</f>
        <v>15920.32884</v>
      </c>
      <c r="I1617" s="68" t="n">
        <f aca="false">Assumptions!$B$58</f>
        <v>5.35750011455817</v>
      </c>
      <c r="J1617" s="68" t="n">
        <f aca="false">INDEX(Yearly!$L$5:$L$22,MATCH(C1617,Yearly!$A$5:$A$22,0))</f>
        <v>0.455957456558142</v>
      </c>
      <c r="K1617" s="68" t="n">
        <f aca="false">G1617-I1617-J1617</f>
        <v>-156.884617571116</v>
      </c>
      <c r="L1617" s="69" t="n">
        <f aca="false">(I1617+J1617)/Assumptions!$B$8</f>
        <v>0.000256337157192741</v>
      </c>
      <c r="M1617" s="70" t="n">
        <f aca="false">F1617-L1617</f>
        <v>-0.00965633715719274</v>
      </c>
      <c r="N1617" s="71" t="n">
        <f aca="false">G1617*Assumptions!$B$7</f>
        <v>-1188174.6734</v>
      </c>
      <c r="O1617" s="71" t="n">
        <f aca="false">K1617*Assumptions!$B$7</f>
        <v>-1233897.51719683</v>
      </c>
      <c r="P1617" s="68" t="n">
        <f aca="false">P1616+G1617</f>
        <v>29945.56211</v>
      </c>
      <c r="Q1617" s="68" t="n">
        <f aca="false">MAX(Q1616,P1617)</f>
        <v>30096.63327</v>
      </c>
      <c r="R1617" s="68" t="n">
        <f aca="false">Q1617-P1617</f>
        <v>151.07116</v>
      </c>
      <c r="S1617" s="68" t="n">
        <f aca="false">S1616+K1617</f>
        <v>20435.5434492027</v>
      </c>
      <c r="T1617" s="68" t="n">
        <f aca="false">MAX(T1616,S1617)</f>
        <v>20592.4280667738</v>
      </c>
      <c r="U1617" s="68" t="n">
        <f aca="false">T1617-S1617</f>
        <v>156.884617571115</v>
      </c>
      <c r="V1617" s="70" t="n">
        <f aca="false">V1616+F1617</f>
        <v>3.70810000000001</v>
      </c>
      <c r="W1617" s="70" t="n">
        <f aca="false">MAX(W1616,V1617)</f>
        <v>3.71750000000001</v>
      </c>
      <c r="X1617" s="70" t="n">
        <f aca="false">W1617-V1617</f>
        <v>0.00939999999999985</v>
      </c>
      <c r="Y1617" s="70" t="n">
        <f aca="false">Y1616+M1617</f>
        <v>3.28876759436405</v>
      </c>
      <c r="Z1617" s="70" t="n">
        <f aca="false">MAX(Z1616,Y1617)</f>
        <v>3.29842393152125</v>
      </c>
      <c r="AA1617" s="70" t="n">
        <f aca="false">Z1617-Y1617</f>
        <v>0.00965633715719294</v>
      </c>
      <c r="AB1617" s="72" t="n">
        <f aca="false">AB1616*(1+F1617)</f>
        <v>32.50950153808</v>
      </c>
      <c r="AC1617" s="73" t="n">
        <f aca="false">MAX(AC1616,AB1617)</f>
        <v>32.8179906501918</v>
      </c>
      <c r="AD1617" s="70" t="n">
        <f aca="false">1-AB1617/AC1617</f>
        <v>0.00939999999999996</v>
      </c>
      <c r="AE1617" s="73" t="n">
        <f aca="false">AE1616*(1+M1617)</f>
        <v>21.3916157635841</v>
      </c>
      <c r="AF1617" s="73" t="n">
        <f aca="false">MAX(AF1616,AE1617)</f>
        <v>21.6001945245743</v>
      </c>
      <c r="AG1617" s="70" t="n">
        <f aca="false">1-AE1617/AF1617</f>
        <v>0.00965633715719272</v>
      </c>
      <c r="AH1617" s="74" t="n">
        <f aca="false">IF(R1617&gt;0,AH1616+1,0)</f>
        <v>1</v>
      </c>
      <c r="AI1617" s="74" t="n">
        <f aca="false">IF(U1617&gt;0,AI1616+1,0)</f>
        <v>1</v>
      </c>
      <c r="AJ1617" s="74" t="n">
        <f aca="false">IF(G1617&gt;0,AJ1616+1,0)</f>
        <v>0</v>
      </c>
      <c r="AK1617" s="74" t="n">
        <f aca="false">IF(G1617&lt;=0,AK1616+1,0)</f>
        <v>1</v>
      </c>
      <c r="AL1617" s="74" t="n">
        <f aca="false">IF(K1617&gt;0,AL1616+1,0)</f>
        <v>0</v>
      </c>
      <c r="AM1617" s="74" t="n">
        <f aca="false">IF(K1617&lt;=0,AM1616+1,0)</f>
        <v>1</v>
      </c>
    </row>
    <row r="1618" customFormat="false" ht="15" hidden="false" customHeight="false" outlineLevel="0" collapsed="false">
      <c r="A1618" s="61" t="n">
        <v>1617</v>
      </c>
      <c r="B1618" s="62" t="n">
        <v>44700.40625</v>
      </c>
      <c r="C1618" s="63" t="n">
        <f aca="false">YEAR(B1618)</f>
        <v>2022</v>
      </c>
      <c r="D1618" s="32" t="s">
        <v>276</v>
      </c>
      <c r="E1618" s="64" t="n">
        <v>15919.7</v>
      </c>
      <c r="F1618" s="65" t="n">
        <v>-0.0124</v>
      </c>
      <c r="G1618" s="66" t="n">
        <v>-197.40428</v>
      </c>
      <c r="H1618" s="67" t="n">
        <f aca="false">E1618+IF(D1618="Long",1,-1)*G1618</f>
        <v>16117.10428</v>
      </c>
      <c r="I1618" s="68" t="n">
        <f aca="false">Assumptions!$B$58</f>
        <v>5.35750011455817</v>
      </c>
      <c r="J1618" s="68" t="n">
        <f aca="false">INDEX(Yearly!$L$5:$L$22,MATCH(C1618,Yearly!$A$5:$A$22,0))</f>
        <v>0.455957456558142</v>
      </c>
      <c r="K1618" s="68" t="n">
        <f aca="false">G1618-I1618-J1618</f>
        <v>-203.217737571116</v>
      </c>
      <c r="L1618" s="69" t="n">
        <f aca="false">(I1618+J1618)/Assumptions!$B$8</f>
        <v>0.000256337157192741</v>
      </c>
      <c r="M1618" s="70" t="n">
        <f aca="false">F1618-L1618</f>
        <v>-0.0126563371571927</v>
      </c>
      <c r="N1618" s="71" t="n">
        <f aca="false">G1618*Assumptions!$B$7</f>
        <v>-1552584.6622</v>
      </c>
      <c r="O1618" s="71" t="n">
        <f aca="false">K1618*Assumptions!$B$7</f>
        <v>-1598307.50599683</v>
      </c>
      <c r="P1618" s="68" t="n">
        <f aca="false">P1617+G1618</f>
        <v>29748.15783</v>
      </c>
      <c r="Q1618" s="68" t="n">
        <f aca="false">MAX(Q1617,P1618)</f>
        <v>30096.63327</v>
      </c>
      <c r="R1618" s="68" t="n">
        <f aca="false">Q1618-P1618</f>
        <v>348.475439999998</v>
      </c>
      <c r="S1618" s="68" t="n">
        <f aca="false">S1617+K1618</f>
        <v>20232.3257116316</v>
      </c>
      <c r="T1618" s="68" t="n">
        <f aca="false">MAX(T1617,S1618)</f>
        <v>20592.4280667738</v>
      </c>
      <c r="U1618" s="68" t="n">
        <f aca="false">T1618-S1618</f>
        <v>360.102355142233</v>
      </c>
      <c r="V1618" s="70" t="n">
        <f aca="false">V1617+F1618</f>
        <v>3.69570000000001</v>
      </c>
      <c r="W1618" s="70" t="n">
        <f aca="false">MAX(W1617,V1618)</f>
        <v>3.71750000000001</v>
      </c>
      <c r="X1618" s="70" t="n">
        <f aca="false">W1618-V1618</f>
        <v>0.0217999999999998</v>
      </c>
      <c r="Y1618" s="70" t="n">
        <f aca="false">Y1617+M1618</f>
        <v>3.27611125720686</v>
      </c>
      <c r="Z1618" s="70" t="n">
        <f aca="false">MAX(Z1617,Y1618)</f>
        <v>3.29842393152125</v>
      </c>
      <c r="AA1618" s="70" t="n">
        <f aca="false">Z1618-Y1618</f>
        <v>0.0223126743143856</v>
      </c>
      <c r="AB1618" s="72" t="n">
        <f aca="false">AB1617*(1+F1618)</f>
        <v>32.1063837190078</v>
      </c>
      <c r="AC1618" s="73" t="n">
        <f aca="false">MAX(AC1617,AB1618)</f>
        <v>32.8179906501918</v>
      </c>
      <c r="AD1618" s="70" t="n">
        <f aca="false">1-AB1618/AC1618</f>
        <v>0.02168344</v>
      </c>
      <c r="AE1618" s="73" t="n">
        <f aca="false">AE1617*(1+M1618)</f>
        <v>21.1208762621431</v>
      </c>
      <c r="AF1618" s="73" t="n">
        <f aca="false">MAX(AF1617,AE1618)</f>
        <v>21.6001945245743</v>
      </c>
      <c r="AG1618" s="70" t="n">
        <f aca="false">1-AE1618/AF1618</f>
        <v>0.0221904604556206</v>
      </c>
      <c r="AH1618" s="74" t="n">
        <f aca="false">IF(R1618&gt;0,AH1617+1,0)</f>
        <v>2</v>
      </c>
      <c r="AI1618" s="74" t="n">
        <f aca="false">IF(U1618&gt;0,AI1617+1,0)</f>
        <v>2</v>
      </c>
      <c r="AJ1618" s="74" t="n">
        <f aca="false">IF(G1618&gt;0,AJ1617+1,0)</f>
        <v>0</v>
      </c>
      <c r="AK1618" s="74" t="n">
        <f aca="false">IF(G1618&lt;=0,AK1617+1,0)</f>
        <v>2</v>
      </c>
      <c r="AL1618" s="74" t="n">
        <f aca="false">IF(K1618&gt;0,AL1617+1,0)</f>
        <v>0</v>
      </c>
      <c r="AM1618" s="74" t="n">
        <f aca="false">IF(K1618&lt;=0,AM1617+1,0)</f>
        <v>2</v>
      </c>
    </row>
    <row r="1619" customFormat="false" ht="15" hidden="false" customHeight="false" outlineLevel="0" collapsed="false">
      <c r="A1619" s="61" t="n">
        <v>1618</v>
      </c>
      <c r="B1619" s="62" t="n">
        <v>44701.40625</v>
      </c>
      <c r="C1619" s="63" t="n">
        <f aca="false">YEAR(B1619)</f>
        <v>2022</v>
      </c>
      <c r="D1619" s="32" t="s">
        <v>277</v>
      </c>
      <c r="E1619" s="64" t="n">
        <v>16116.45</v>
      </c>
      <c r="F1619" s="65" t="n">
        <v>0.002</v>
      </c>
      <c r="G1619" s="66" t="n">
        <v>32.2329</v>
      </c>
      <c r="H1619" s="67" t="n">
        <f aca="false">E1619+IF(D1619="Long",1,-1)*G1619</f>
        <v>16148.6829</v>
      </c>
      <c r="I1619" s="68" t="n">
        <f aca="false">Assumptions!$B$58</f>
        <v>5.35750011455817</v>
      </c>
      <c r="J1619" s="68" t="n">
        <f aca="false">INDEX(Yearly!$L$5:$L$22,MATCH(C1619,Yearly!$A$5:$A$22,0))</f>
        <v>0.455957456558142</v>
      </c>
      <c r="K1619" s="68" t="n">
        <f aca="false">G1619-I1619-J1619</f>
        <v>26.4194424288837</v>
      </c>
      <c r="L1619" s="69" t="n">
        <f aca="false">(I1619+J1619)/Assumptions!$B$8</f>
        <v>0.000256337157192741</v>
      </c>
      <c r="M1619" s="70" t="n">
        <f aca="false">F1619-L1619</f>
        <v>0.00174366284280726</v>
      </c>
      <c r="N1619" s="71" t="n">
        <f aca="false">G1619*Assumptions!$B$7</f>
        <v>253511.7585</v>
      </c>
      <c r="O1619" s="71" t="n">
        <f aca="false">K1619*Assumptions!$B$7</f>
        <v>207788.91470317</v>
      </c>
      <c r="P1619" s="68" t="n">
        <f aca="false">P1618+G1619</f>
        <v>29780.39073</v>
      </c>
      <c r="Q1619" s="68" t="n">
        <f aca="false">MAX(Q1618,P1619)</f>
        <v>30096.63327</v>
      </c>
      <c r="R1619" s="68" t="n">
        <f aca="false">Q1619-P1619</f>
        <v>316.242539999999</v>
      </c>
      <c r="S1619" s="68" t="n">
        <f aca="false">S1618+K1619</f>
        <v>20258.7451540605</v>
      </c>
      <c r="T1619" s="68" t="n">
        <f aca="false">MAX(T1618,S1619)</f>
        <v>20592.4280667738</v>
      </c>
      <c r="U1619" s="68" t="n">
        <f aca="false">T1619-S1619</f>
        <v>333.68291271335</v>
      </c>
      <c r="V1619" s="70" t="n">
        <f aca="false">V1618+F1619</f>
        <v>3.69770000000001</v>
      </c>
      <c r="W1619" s="70" t="n">
        <f aca="false">MAX(W1618,V1619)</f>
        <v>3.71750000000001</v>
      </c>
      <c r="X1619" s="70" t="n">
        <f aca="false">W1619-V1619</f>
        <v>0.0198</v>
      </c>
      <c r="Y1619" s="70" t="n">
        <f aca="false">Y1618+M1619</f>
        <v>3.27785492004967</v>
      </c>
      <c r="Z1619" s="70" t="n">
        <f aca="false">MAX(Z1618,Y1619)</f>
        <v>3.29842393152125</v>
      </c>
      <c r="AA1619" s="70" t="n">
        <f aca="false">Z1619-Y1619</f>
        <v>0.0205690114715784</v>
      </c>
      <c r="AB1619" s="72" t="n">
        <f aca="false">AB1618*(1+F1619)</f>
        <v>32.1705964864458</v>
      </c>
      <c r="AC1619" s="73" t="n">
        <f aca="false">MAX(AC1618,AB1619)</f>
        <v>32.8179906501918</v>
      </c>
      <c r="AD1619" s="70" t="n">
        <f aca="false">1-AB1619/AC1619</f>
        <v>0.0197268068799999</v>
      </c>
      <c r="AE1619" s="73" t="n">
        <f aca="false">AE1618*(1+M1619)</f>
        <v>21.1577039492889</v>
      </c>
      <c r="AF1619" s="73" t="n">
        <f aca="false">MAX(AF1618,AE1619)</f>
        <v>21.6001945245743</v>
      </c>
      <c r="AG1619" s="70" t="n">
        <f aca="false">1-AE1619/AF1619</f>
        <v>0.0204854902941745</v>
      </c>
      <c r="AH1619" s="74" t="n">
        <f aca="false">IF(R1619&gt;0,AH1618+1,0)</f>
        <v>3</v>
      </c>
      <c r="AI1619" s="74" t="n">
        <f aca="false">IF(U1619&gt;0,AI1618+1,0)</f>
        <v>3</v>
      </c>
      <c r="AJ1619" s="74" t="n">
        <f aca="false">IF(G1619&gt;0,AJ1618+1,0)</f>
        <v>1</v>
      </c>
      <c r="AK1619" s="74" t="n">
        <f aca="false">IF(G1619&lt;=0,AK1618+1,0)</f>
        <v>0</v>
      </c>
      <c r="AL1619" s="74" t="n">
        <f aca="false">IF(K1619&gt;0,AL1618+1,0)</f>
        <v>1</v>
      </c>
      <c r="AM1619" s="74" t="n">
        <f aca="false">IF(K1619&lt;=0,AM1618+1,0)</f>
        <v>0</v>
      </c>
    </row>
    <row r="1620" customFormat="false" ht="15" hidden="false" customHeight="false" outlineLevel="0" collapsed="false">
      <c r="A1620" s="61" t="n">
        <v>1619</v>
      </c>
      <c r="B1620" s="62" t="n">
        <v>44705.4270833333</v>
      </c>
      <c r="C1620" s="63" t="n">
        <f aca="false">YEAR(B1620)</f>
        <v>2022</v>
      </c>
      <c r="D1620" s="32" t="s">
        <v>276</v>
      </c>
      <c r="E1620" s="64" t="n">
        <v>16148.8</v>
      </c>
      <c r="F1620" s="65" t="n">
        <v>-0.0032</v>
      </c>
      <c r="G1620" s="66" t="n">
        <v>-51.67616</v>
      </c>
      <c r="H1620" s="67" t="n">
        <f aca="false">E1620+IF(D1620="Long",1,-1)*G1620</f>
        <v>16200.47616</v>
      </c>
      <c r="I1620" s="68" t="n">
        <f aca="false">Assumptions!$B$58</f>
        <v>5.35750011455817</v>
      </c>
      <c r="J1620" s="68" t="n">
        <f aca="false">INDEX(Yearly!$L$5:$L$22,MATCH(C1620,Yearly!$A$5:$A$22,0))</f>
        <v>0.455957456558142</v>
      </c>
      <c r="K1620" s="68" t="n">
        <f aca="false">G1620-I1620-J1620</f>
        <v>-57.4896175711163</v>
      </c>
      <c r="L1620" s="69" t="n">
        <f aca="false">(I1620+J1620)/Assumptions!$B$8</f>
        <v>0.000256337157192741</v>
      </c>
      <c r="M1620" s="70" t="n">
        <f aca="false">F1620-L1620</f>
        <v>-0.00345633715719274</v>
      </c>
      <c r="N1620" s="71" t="n">
        <f aca="false">G1620*Assumptions!$B$7</f>
        <v>-406432.9984</v>
      </c>
      <c r="O1620" s="71" t="n">
        <f aca="false">K1620*Assumptions!$B$7</f>
        <v>-452155.84219683</v>
      </c>
      <c r="P1620" s="68" t="n">
        <f aca="false">P1619+G1620</f>
        <v>29728.71457</v>
      </c>
      <c r="Q1620" s="68" t="n">
        <f aca="false">MAX(Q1619,P1620)</f>
        <v>30096.63327</v>
      </c>
      <c r="R1620" s="68" t="n">
        <f aca="false">Q1620-P1620</f>
        <v>367.918699999998</v>
      </c>
      <c r="S1620" s="68" t="n">
        <f aca="false">S1619+K1620</f>
        <v>20201.2555364894</v>
      </c>
      <c r="T1620" s="68" t="n">
        <f aca="false">MAX(T1619,S1620)</f>
        <v>20592.4280667738</v>
      </c>
      <c r="U1620" s="68" t="n">
        <f aca="false">T1620-S1620</f>
        <v>391.172530284464</v>
      </c>
      <c r="V1620" s="70" t="n">
        <f aca="false">V1619+F1620</f>
        <v>3.69450000000001</v>
      </c>
      <c r="W1620" s="70" t="n">
        <f aca="false">MAX(W1619,V1620)</f>
        <v>3.71750000000001</v>
      </c>
      <c r="X1620" s="70" t="n">
        <f aca="false">W1620-V1620</f>
        <v>0.0230000000000001</v>
      </c>
      <c r="Y1620" s="70" t="n">
        <f aca="false">Y1619+M1620</f>
        <v>3.27439858289248</v>
      </c>
      <c r="Z1620" s="70" t="n">
        <f aca="false">MAX(Z1619,Y1620)</f>
        <v>3.29842393152125</v>
      </c>
      <c r="AA1620" s="70" t="n">
        <f aca="false">Z1620-Y1620</f>
        <v>0.0240253486287711</v>
      </c>
      <c r="AB1620" s="72" t="n">
        <f aca="false">AB1619*(1+F1620)</f>
        <v>32.0676505776892</v>
      </c>
      <c r="AC1620" s="73" t="n">
        <f aca="false">MAX(AC1619,AB1620)</f>
        <v>32.8179906501918</v>
      </c>
      <c r="AD1620" s="70" t="n">
        <f aca="false">1-AB1620/AC1620</f>
        <v>0.0228636810979839</v>
      </c>
      <c r="AE1620" s="73" t="n">
        <f aca="false">AE1619*(1+M1620)</f>
        <v>21.0845757909681</v>
      </c>
      <c r="AF1620" s="73" t="n">
        <f aca="false">MAX(AF1619,AE1620)</f>
        <v>21.6001945245743</v>
      </c>
      <c r="AG1620" s="70" t="n">
        <f aca="false">1-AE1620/AF1620</f>
        <v>0.02387102269008</v>
      </c>
      <c r="AH1620" s="74" t="n">
        <f aca="false">IF(R1620&gt;0,AH1619+1,0)</f>
        <v>4</v>
      </c>
      <c r="AI1620" s="74" t="n">
        <f aca="false">IF(U1620&gt;0,AI1619+1,0)</f>
        <v>4</v>
      </c>
      <c r="AJ1620" s="74" t="n">
        <f aca="false">IF(G1620&gt;0,AJ1619+1,0)</f>
        <v>0</v>
      </c>
      <c r="AK1620" s="74" t="n">
        <f aca="false">IF(G1620&lt;=0,AK1619+1,0)</f>
        <v>1</v>
      </c>
      <c r="AL1620" s="74" t="n">
        <f aca="false">IF(K1620&gt;0,AL1619+1,0)</f>
        <v>0</v>
      </c>
      <c r="AM1620" s="74" t="n">
        <f aca="false">IF(K1620&lt;=0,AM1619+1,0)</f>
        <v>1</v>
      </c>
    </row>
    <row r="1621" customFormat="false" ht="15" hidden="false" customHeight="false" outlineLevel="0" collapsed="false">
      <c r="A1621" s="61" t="n">
        <v>1620</v>
      </c>
      <c r="B1621" s="62" t="n">
        <v>44705.5104166667</v>
      </c>
      <c r="C1621" s="63" t="n">
        <f aca="false">YEAR(B1621)</f>
        <v>2022</v>
      </c>
      <c r="D1621" s="32" t="s">
        <v>277</v>
      </c>
      <c r="E1621" s="64" t="n">
        <v>16200.4</v>
      </c>
      <c r="F1621" s="65" t="n">
        <v>-0.0032</v>
      </c>
      <c r="G1621" s="66" t="n">
        <v>-51.84128</v>
      </c>
      <c r="H1621" s="67" t="n">
        <f aca="false">E1621+IF(D1621="Long",1,-1)*G1621</f>
        <v>16148.55872</v>
      </c>
      <c r="I1621" s="68" t="n">
        <f aca="false">Assumptions!$B$58</f>
        <v>5.35750011455817</v>
      </c>
      <c r="J1621" s="68" t="n">
        <f aca="false">INDEX(Yearly!$L$5:$L$22,MATCH(C1621,Yearly!$A$5:$A$22,0))</f>
        <v>0.455957456558142</v>
      </c>
      <c r="K1621" s="68" t="n">
        <f aca="false">G1621-I1621-J1621</f>
        <v>-57.6547375711163</v>
      </c>
      <c r="L1621" s="69" t="n">
        <f aca="false">(I1621+J1621)/Assumptions!$B$8</f>
        <v>0.000256337157192741</v>
      </c>
      <c r="M1621" s="70" t="n">
        <f aca="false">F1621-L1621</f>
        <v>-0.00345633715719274</v>
      </c>
      <c r="N1621" s="71" t="n">
        <f aca="false">G1621*Assumptions!$B$7</f>
        <v>-407731.6672</v>
      </c>
      <c r="O1621" s="71" t="n">
        <f aca="false">K1621*Assumptions!$B$7</f>
        <v>-453454.51099683</v>
      </c>
      <c r="P1621" s="68" t="n">
        <f aca="false">P1620+G1621</f>
        <v>29676.87329</v>
      </c>
      <c r="Q1621" s="68" t="n">
        <f aca="false">MAX(Q1620,P1621)</f>
        <v>30096.63327</v>
      </c>
      <c r="R1621" s="68" t="n">
        <f aca="false">Q1621-P1621</f>
        <v>419.759979999999</v>
      </c>
      <c r="S1621" s="68" t="n">
        <f aca="false">S1620+K1621</f>
        <v>20143.6007989182</v>
      </c>
      <c r="T1621" s="68" t="n">
        <f aca="false">MAX(T1620,S1621)</f>
        <v>20592.4280667738</v>
      </c>
      <c r="U1621" s="68" t="n">
        <f aca="false">T1621-S1621</f>
        <v>448.82726785558</v>
      </c>
      <c r="V1621" s="70" t="n">
        <f aca="false">V1620+F1621</f>
        <v>3.69130000000001</v>
      </c>
      <c r="W1621" s="70" t="n">
        <f aca="false">MAX(W1620,V1621)</f>
        <v>3.71750000000001</v>
      </c>
      <c r="X1621" s="70" t="n">
        <f aca="false">W1621-V1621</f>
        <v>0.0262000000000002</v>
      </c>
      <c r="Y1621" s="70" t="n">
        <f aca="false">Y1620+M1621</f>
        <v>3.27094224573528</v>
      </c>
      <c r="Z1621" s="70" t="n">
        <f aca="false">MAX(Z1620,Y1621)</f>
        <v>3.29842393152125</v>
      </c>
      <c r="AA1621" s="70" t="n">
        <f aca="false">Z1621-Y1621</f>
        <v>0.0274816857859639</v>
      </c>
      <c r="AB1621" s="72" t="n">
        <f aca="false">AB1620*(1+F1621)</f>
        <v>31.9650340958406</v>
      </c>
      <c r="AC1621" s="73" t="n">
        <f aca="false">MAX(AC1620,AB1621)</f>
        <v>32.8179906501918</v>
      </c>
      <c r="AD1621" s="70" t="n">
        <f aca="false">1-AB1621/AC1621</f>
        <v>0.0259905173184702</v>
      </c>
      <c r="AE1621" s="73" t="n">
        <f aca="false">AE1620*(1+M1621)</f>
        <v>21.0117003882181</v>
      </c>
      <c r="AF1621" s="73" t="n">
        <f aca="false">MAX(AF1620,AE1621)</f>
        <v>21.6001945245743</v>
      </c>
      <c r="AG1621" s="70" t="n">
        <f aca="false">1-AE1621/AF1621</f>
        <v>0.0272448535445688</v>
      </c>
      <c r="AH1621" s="74" t="n">
        <f aca="false">IF(R1621&gt;0,AH1620+1,0)</f>
        <v>5</v>
      </c>
      <c r="AI1621" s="74" t="n">
        <f aca="false">IF(U1621&gt;0,AI1620+1,0)</f>
        <v>5</v>
      </c>
      <c r="AJ1621" s="74" t="n">
        <f aca="false">IF(G1621&gt;0,AJ1620+1,0)</f>
        <v>0</v>
      </c>
      <c r="AK1621" s="74" t="n">
        <f aca="false">IF(G1621&lt;=0,AK1620+1,0)</f>
        <v>2</v>
      </c>
      <c r="AL1621" s="74" t="n">
        <f aca="false">IF(K1621&gt;0,AL1620+1,0)</f>
        <v>0</v>
      </c>
      <c r="AM1621" s="74" t="n">
        <f aca="false">IF(K1621&lt;=0,AM1620+1,0)</f>
        <v>2</v>
      </c>
    </row>
    <row r="1622" customFormat="false" ht="15" hidden="false" customHeight="false" outlineLevel="0" collapsed="false">
      <c r="A1622" s="61" t="n">
        <v>1621</v>
      </c>
      <c r="B1622" s="62" t="n">
        <v>44705.59375</v>
      </c>
      <c r="C1622" s="63" t="n">
        <f aca="false">YEAR(B1622)</f>
        <v>2022</v>
      </c>
      <c r="D1622" s="32" t="s">
        <v>276</v>
      </c>
      <c r="E1622" s="64" t="n">
        <v>16148.25</v>
      </c>
      <c r="F1622" s="65" t="n">
        <v>-0.001</v>
      </c>
      <c r="G1622" s="66" t="n">
        <v>-16.14825</v>
      </c>
      <c r="H1622" s="67" t="n">
        <f aca="false">E1622+IF(D1622="Long",1,-1)*G1622</f>
        <v>16164.39825</v>
      </c>
      <c r="I1622" s="68" t="n">
        <f aca="false">Assumptions!$B$58</f>
        <v>5.35750011455817</v>
      </c>
      <c r="J1622" s="68" t="n">
        <f aca="false">INDEX(Yearly!$L$5:$L$22,MATCH(C1622,Yearly!$A$5:$A$22,0))</f>
        <v>0.455957456558142</v>
      </c>
      <c r="K1622" s="68" t="n">
        <f aca="false">G1622-I1622-J1622</f>
        <v>-21.9617075711163</v>
      </c>
      <c r="L1622" s="69" t="n">
        <f aca="false">(I1622+J1622)/Assumptions!$B$8</f>
        <v>0.000256337157192741</v>
      </c>
      <c r="M1622" s="70" t="n">
        <f aca="false">F1622-L1622</f>
        <v>-0.00125633715719274</v>
      </c>
      <c r="N1622" s="71" t="n">
        <f aca="false">G1622*Assumptions!$B$7</f>
        <v>-127005.98625</v>
      </c>
      <c r="O1622" s="71" t="n">
        <f aca="false">K1622*Assumptions!$B$7</f>
        <v>-172728.83004683</v>
      </c>
      <c r="P1622" s="68" t="n">
        <f aca="false">P1621+G1622</f>
        <v>29660.72504</v>
      </c>
      <c r="Q1622" s="68" t="n">
        <f aca="false">MAX(Q1621,P1622)</f>
        <v>30096.63327</v>
      </c>
      <c r="R1622" s="68" t="n">
        <f aca="false">Q1622-P1622</f>
        <v>435.908229999997</v>
      </c>
      <c r="S1622" s="68" t="n">
        <f aca="false">S1621+K1622</f>
        <v>20121.6390913471</v>
      </c>
      <c r="T1622" s="68" t="n">
        <f aca="false">MAX(T1621,S1622)</f>
        <v>20592.4280667738</v>
      </c>
      <c r="U1622" s="68" t="n">
        <f aca="false">T1622-S1622</f>
        <v>470.788975426698</v>
      </c>
      <c r="V1622" s="70" t="n">
        <f aca="false">V1621+F1622</f>
        <v>3.69030000000001</v>
      </c>
      <c r="W1622" s="70" t="n">
        <f aca="false">MAX(W1621,V1622)</f>
        <v>3.71750000000001</v>
      </c>
      <c r="X1622" s="70" t="n">
        <f aca="false">W1622-V1622</f>
        <v>0.0272000000000001</v>
      </c>
      <c r="Y1622" s="70" t="n">
        <f aca="false">Y1621+M1622</f>
        <v>3.26968590857809</v>
      </c>
      <c r="Z1622" s="70" t="n">
        <f aca="false">MAX(Z1621,Y1622)</f>
        <v>3.29842393152125</v>
      </c>
      <c r="AA1622" s="70" t="n">
        <f aca="false">Z1622-Y1622</f>
        <v>0.0287380229431564</v>
      </c>
      <c r="AB1622" s="72" t="n">
        <f aca="false">AB1621*(1+F1622)</f>
        <v>31.9330690617447</v>
      </c>
      <c r="AC1622" s="73" t="n">
        <f aca="false">MAX(AC1621,AB1622)</f>
        <v>32.8179906501918</v>
      </c>
      <c r="AD1622" s="70" t="n">
        <f aca="false">1-AB1622/AC1622</f>
        <v>0.0269645268011518</v>
      </c>
      <c r="AE1622" s="73" t="n">
        <f aca="false">AE1621*(1+M1622)</f>
        <v>20.9853026082846</v>
      </c>
      <c r="AF1622" s="73" t="n">
        <f aca="false">MAX(AF1621,AE1622)</f>
        <v>21.6001945245743</v>
      </c>
      <c r="AG1622" s="70" t="n">
        <f aca="false">1-AE1622/AF1622</f>
        <v>0.0284669619799113</v>
      </c>
      <c r="AH1622" s="74" t="n">
        <f aca="false">IF(R1622&gt;0,AH1621+1,0)</f>
        <v>6</v>
      </c>
      <c r="AI1622" s="74" t="n">
        <f aca="false">IF(U1622&gt;0,AI1621+1,0)</f>
        <v>6</v>
      </c>
      <c r="AJ1622" s="74" t="n">
        <f aca="false">IF(G1622&gt;0,AJ1621+1,0)</f>
        <v>0</v>
      </c>
      <c r="AK1622" s="74" t="n">
        <f aca="false">IF(G1622&lt;=0,AK1621+1,0)</f>
        <v>3</v>
      </c>
      <c r="AL1622" s="74" t="n">
        <f aca="false">IF(K1622&gt;0,AL1621+1,0)</f>
        <v>0</v>
      </c>
      <c r="AM1622" s="74" t="n">
        <f aca="false">IF(K1622&lt;=0,AM1621+1,0)</f>
        <v>3</v>
      </c>
    </row>
    <row r="1623" customFormat="false" ht="15" hidden="false" customHeight="false" outlineLevel="0" collapsed="false">
      <c r="A1623" s="61" t="n">
        <v>1622</v>
      </c>
      <c r="B1623" s="62" t="n">
        <v>44706.40625</v>
      </c>
      <c r="C1623" s="63" t="n">
        <f aca="false">YEAR(B1623)</f>
        <v>2022</v>
      </c>
      <c r="D1623" s="32" t="s">
        <v>277</v>
      </c>
      <c r="E1623" s="64" t="n">
        <v>16164.1</v>
      </c>
      <c r="F1623" s="65" t="n">
        <v>-0.0018</v>
      </c>
      <c r="G1623" s="66" t="n">
        <v>-29.09538</v>
      </c>
      <c r="H1623" s="67" t="n">
        <f aca="false">E1623+IF(D1623="Long",1,-1)*G1623</f>
        <v>16135.00462</v>
      </c>
      <c r="I1623" s="68" t="n">
        <f aca="false">Assumptions!$B$58</f>
        <v>5.35750011455817</v>
      </c>
      <c r="J1623" s="68" t="n">
        <f aca="false">INDEX(Yearly!$L$5:$L$22,MATCH(C1623,Yearly!$A$5:$A$22,0))</f>
        <v>0.455957456558142</v>
      </c>
      <c r="K1623" s="68" t="n">
        <f aca="false">G1623-I1623-J1623</f>
        <v>-34.9088375711163</v>
      </c>
      <c r="L1623" s="69" t="n">
        <f aca="false">(I1623+J1623)/Assumptions!$B$8</f>
        <v>0.000256337157192741</v>
      </c>
      <c r="M1623" s="70" t="n">
        <f aca="false">F1623-L1623</f>
        <v>-0.00205633715719274</v>
      </c>
      <c r="N1623" s="71" t="n">
        <f aca="false">G1623*Assumptions!$B$7</f>
        <v>-228835.1637</v>
      </c>
      <c r="O1623" s="71" t="n">
        <f aca="false">K1623*Assumptions!$B$7</f>
        <v>-274558.00749683</v>
      </c>
      <c r="P1623" s="68" t="n">
        <f aca="false">P1622+G1623</f>
        <v>29631.62966</v>
      </c>
      <c r="Q1623" s="68" t="n">
        <f aca="false">MAX(Q1622,P1623)</f>
        <v>30096.63327</v>
      </c>
      <c r="R1623" s="68" t="n">
        <f aca="false">Q1623-P1623</f>
        <v>465.003609999996</v>
      </c>
      <c r="S1623" s="68" t="n">
        <f aca="false">S1622+K1623</f>
        <v>20086.730253776</v>
      </c>
      <c r="T1623" s="68" t="n">
        <f aca="false">MAX(T1622,S1623)</f>
        <v>20592.4280667738</v>
      </c>
      <c r="U1623" s="68" t="n">
        <f aca="false">T1623-S1623</f>
        <v>505.697812997816</v>
      </c>
      <c r="V1623" s="70" t="n">
        <f aca="false">V1622+F1623</f>
        <v>3.68850000000001</v>
      </c>
      <c r="W1623" s="70" t="n">
        <f aca="false">MAX(W1622,V1623)</f>
        <v>3.71750000000001</v>
      </c>
      <c r="X1623" s="70" t="n">
        <f aca="false">W1623-V1623</f>
        <v>0.0289999999999999</v>
      </c>
      <c r="Y1623" s="70" t="n">
        <f aca="false">Y1622+M1623</f>
        <v>3.2676295714209</v>
      </c>
      <c r="Z1623" s="70" t="n">
        <f aca="false">MAX(Z1622,Y1623)</f>
        <v>3.29842393152125</v>
      </c>
      <c r="AA1623" s="70" t="n">
        <f aca="false">Z1623-Y1623</f>
        <v>0.0307943601003493</v>
      </c>
      <c r="AB1623" s="72" t="n">
        <f aca="false">AB1622*(1+F1623)</f>
        <v>31.8755895374336</v>
      </c>
      <c r="AC1623" s="73" t="n">
        <f aca="false">MAX(AC1622,AB1623)</f>
        <v>32.8179906501918</v>
      </c>
      <c r="AD1623" s="70" t="n">
        <f aca="false">1-AB1623/AC1623</f>
        <v>0.0287159906529098</v>
      </c>
      <c r="AE1623" s="73" t="n">
        <f aca="false">AE1622*(1+M1623)</f>
        <v>20.9421497507762</v>
      </c>
      <c r="AF1623" s="73" t="n">
        <f aca="false">MAX(AF1622,AE1623)</f>
        <v>21.6001945245743</v>
      </c>
      <c r="AG1623" s="70" t="n">
        <f aca="false">1-AE1623/AF1623</f>
        <v>0.0304647614654324</v>
      </c>
      <c r="AH1623" s="74" t="n">
        <f aca="false">IF(R1623&gt;0,AH1622+1,0)</f>
        <v>7</v>
      </c>
      <c r="AI1623" s="74" t="n">
        <f aca="false">IF(U1623&gt;0,AI1622+1,0)</f>
        <v>7</v>
      </c>
      <c r="AJ1623" s="74" t="n">
        <f aca="false">IF(G1623&gt;0,AJ1622+1,0)</f>
        <v>0</v>
      </c>
      <c r="AK1623" s="74" t="n">
        <f aca="false">IF(G1623&lt;=0,AK1622+1,0)</f>
        <v>4</v>
      </c>
      <c r="AL1623" s="74" t="n">
        <f aca="false">IF(K1623&gt;0,AL1622+1,0)</f>
        <v>0</v>
      </c>
      <c r="AM1623" s="74" t="n">
        <f aca="false">IF(K1623&lt;=0,AM1622+1,0)</f>
        <v>4</v>
      </c>
    </row>
    <row r="1624" customFormat="false" ht="15" hidden="false" customHeight="false" outlineLevel="0" collapsed="false">
      <c r="A1624" s="61" t="n">
        <v>1623</v>
      </c>
      <c r="B1624" s="62" t="n">
        <v>44706.4270833333</v>
      </c>
      <c r="C1624" s="63" t="n">
        <f aca="false">YEAR(B1624)</f>
        <v>2022</v>
      </c>
      <c r="D1624" s="32" t="s">
        <v>276</v>
      </c>
      <c r="E1624" s="64" t="n">
        <v>16134.75</v>
      </c>
      <c r="F1624" s="65" t="n">
        <v>-0.0004</v>
      </c>
      <c r="G1624" s="66" t="n">
        <v>-6.4539</v>
      </c>
      <c r="H1624" s="67" t="n">
        <f aca="false">E1624+IF(D1624="Long",1,-1)*G1624</f>
        <v>16141.2039</v>
      </c>
      <c r="I1624" s="68" t="n">
        <f aca="false">Assumptions!$B$58</f>
        <v>5.35750011455817</v>
      </c>
      <c r="J1624" s="68" t="n">
        <f aca="false">INDEX(Yearly!$L$5:$L$22,MATCH(C1624,Yearly!$A$5:$A$22,0))</f>
        <v>0.455957456558142</v>
      </c>
      <c r="K1624" s="68" t="n">
        <f aca="false">G1624-I1624-J1624</f>
        <v>-12.2673575711163</v>
      </c>
      <c r="L1624" s="69" t="n">
        <f aca="false">(I1624+J1624)/Assumptions!$B$8</f>
        <v>0.000256337157192741</v>
      </c>
      <c r="M1624" s="70" t="n">
        <f aca="false">F1624-L1624</f>
        <v>-0.000656337157192741</v>
      </c>
      <c r="N1624" s="71" t="n">
        <f aca="false">G1624*Assumptions!$B$7</f>
        <v>-50759.9235</v>
      </c>
      <c r="O1624" s="71" t="n">
        <f aca="false">K1624*Assumptions!$B$7</f>
        <v>-96482.7672968298</v>
      </c>
      <c r="P1624" s="68" t="n">
        <f aca="false">P1623+G1624</f>
        <v>29625.17576</v>
      </c>
      <c r="Q1624" s="68" t="n">
        <f aca="false">MAX(Q1623,P1624)</f>
        <v>30096.63327</v>
      </c>
      <c r="R1624" s="68" t="n">
        <f aca="false">Q1624-P1624</f>
        <v>471.457509999997</v>
      </c>
      <c r="S1624" s="68" t="n">
        <f aca="false">S1623+K1624</f>
        <v>20074.4628962049</v>
      </c>
      <c r="T1624" s="68" t="n">
        <f aca="false">MAX(T1623,S1624)</f>
        <v>20592.4280667738</v>
      </c>
      <c r="U1624" s="68" t="n">
        <f aca="false">T1624-S1624</f>
        <v>517.965170568932</v>
      </c>
      <c r="V1624" s="70" t="n">
        <f aca="false">V1623+F1624</f>
        <v>3.68810000000001</v>
      </c>
      <c r="W1624" s="70" t="n">
        <f aca="false">MAX(W1623,V1624)</f>
        <v>3.71750000000001</v>
      </c>
      <c r="X1624" s="70" t="n">
        <f aca="false">W1624-V1624</f>
        <v>0.0293999999999999</v>
      </c>
      <c r="Y1624" s="70" t="n">
        <f aca="false">Y1623+M1624</f>
        <v>3.26697323426371</v>
      </c>
      <c r="Z1624" s="70" t="n">
        <f aca="false">MAX(Z1623,Y1624)</f>
        <v>3.29842393152125</v>
      </c>
      <c r="AA1624" s="70" t="n">
        <f aca="false">Z1624-Y1624</f>
        <v>0.0314506972575419</v>
      </c>
      <c r="AB1624" s="72" t="n">
        <f aca="false">AB1623*(1+F1624)</f>
        <v>31.8628393016186</v>
      </c>
      <c r="AC1624" s="73" t="n">
        <f aca="false">MAX(AC1623,AB1624)</f>
        <v>32.8179906501918</v>
      </c>
      <c r="AD1624" s="70" t="n">
        <f aca="false">1-AB1624/AC1624</f>
        <v>0.0291045042566486</v>
      </c>
      <c r="AE1624" s="73" t="n">
        <f aca="false">AE1623*(1+M1624)</f>
        <v>20.9284046397433</v>
      </c>
      <c r="AF1624" s="73" t="n">
        <f aca="false">MAX(AF1623,AE1624)</f>
        <v>21.6001945245743</v>
      </c>
      <c r="AG1624" s="70" t="n">
        <f aca="false">1-AE1624/AF1624</f>
        <v>0.0311011034676904</v>
      </c>
      <c r="AH1624" s="74" t="n">
        <f aca="false">IF(R1624&gt;0,AH1623+1,0)</f>
        <v>8</v>
      </c>
      <c r="AI1624" s="74" t="n">
        <f aca="false">IF(U1624&gt;0,AI1623+1,0)</f>
        <v>8</v>
      </c>
      <c r="AJ1624" s="74" t="n">
        <f aca="false">IF(G1624&gt;0,AJ1623+1,0)</f>
        <v>0</v>
      </c>
      <c r="AK1624" s="74" t="n">
        <f aca="false">IF(G1624&lt;=0,AK1623+1,0)</f>
        <v>5</v>
      </c>
      <c r="AL1624" s="74" t="n">
        <f aca="false">IF(K1624&gt;0,AL1623+1,0)</f>
        <v>0</v>
      </c>
      <c r="AM1624" s="74" t="n">
        <f aca="false">IF(K1624&lt;=0,AM1623+1,0)</f>
        <v>5</v>
      </c>
    </row>
    <row r="1625" customFormat="false" ht="15" hidden="false" customHeight="false" outlineLevel="0" collapsed="false">
      <c r="A1625" s="61" t="n">
        <v>1624</v>
      </c>
      <c r="B1625" s="62" t="n">
        <v>44707.5729166667</v>
      </c>
      <c r="C1625" s="63" t="n">
        <f aca="false">YEAR(B1625)</f>
        <v>2022</v>
      </c>
      <c r="D1625" s="32" t="s">
        <v>277</v>
      </c>
      <c r="E1625" s="64" t="n">
        <v>16142</v>
      </c>
      <c r="F1625" s="65" t="n">
        <v>0.0189</v>
      </c>
      <c r="G1625" s="66" t="n">
        <v>305.0838</v>
      </c>
      <c r="H1625" s="67" t="n">
        <f aca="false">E1625+IF(D1625="Long",1,-1)*G1625</f>
        <v>16447.0838</v>
      </c>
      <c r="I1625" s="68" t="n">
        <f aca="false">Assumptions!$B$58</f>
        <v>5.35750011455817</v>
      </c>
      <c r="J1625" s="68" t="n">
        <f aca="false">INDEX(Yearly!$L$5:$L$22,MATCH(C1625,Yearly!$A$5:$A$22,0))</f>
        <v>0.455957456558142</v>
      </c>
      <c r="K1625" s="68" t="n">
        <f aca="false">G1625-I1625-J1625</f>
        <v>299.270342428884</v>
      </c>
      <c r="L1625" s="69" t="n">
        <f aca="false">(I1625+J1625)/Assumptions!$B$8</f>
        <v>0.000256337157192741</v>
      </c>
      <c r="M1625" s="70" t="n">
        <f aca="false">F1625-L1625</f>
        <v>0.0186436628428073</v>
      </c>
      <c r="N1625" s="71" t="n">
        <f aca="false">G1625*Assumptions!$B$7</f>
        <v>2399484.087</v>
      </c>
      <c r="O1625" s="71" t="n">
        <f aca="false">K1625*Assumptions!$B$7</f>
        <v>2353761.24320317</v>
      </c>
      <c r="P1625" s="68" t="n">
        <f aca="false">P1624+G1625</f>
        <v>29930.25956</v>
      </c>
      <c r="Q1625" s="68" t="n">
        <f aca="false">MAX(Q1624,P1625)</f>
        <v>30096.63327</v>
      </c>
      <c r="R1625" s="68" t="n">
        <f aca="false">Q1625-P1625</f>
        <v>166.373709999996</v>
      </c>
      <c r="S1625" s="68" t="n">
        <f aca="false">S1624+K1625</f>
        <v>20373.7332386338</v>
      </c>
      <c r="T1625" s="68" t="n">
        <f aca="false">MAX(T1624,S1625)</f>
        <v>20592.4280667738</v>
      </c>
      <c r="U1625" s="68" t="n">
        <f aca="false">T1625-S1625</f>
        <v>218.694828140047</v>
      </c>
      <c r="V1625" s="70" t="n">
        <f aca="false">V1624+F1625</f>
        <v>3.70700000000001</v>
      </c>
      <c r="W1625" s="70" t="n">
        <f aca="false">MAX(W1624,V1625)</f>
        <v>3.71750000000001</v>
      </c>
      <c r="X1625" s="70" t="n">
        <f aca="false">W1625-V1625</f>
        <v>0.0105</v>
      </c>
      <c r="Y1625" s="70" t="n">
        <f aca="false">Y1624+M1625</f>
        <v>3.28561689710651</v>
      </c>
      <c r="Z1625" s="70" t="n">
        <f aca="false">MAX(Z1624,Y1625)</f>
        <v>3.29842393152125</v>
      </c>
      <c r="AA1625" s="70" t="n">
        <f aca="false">Z1625-Y1625</f>
        <v>0.0128070344147346</v>
      </c>
      <c r="AB1625" s="72" t="n">
        <f aca="false">AB1624*(1+F1625)</f>
        <v>32.4650469644192</v>
      </c>
      <c r="AC1625" s="73" t="n">
        <f aca="false">MAX(AC1624,AB1625)</f>
        <v>32.8179906501918</v>
      </c>
      <c r="AD1625" s="70" t="n">
        <f aca="false">1-AB1625/AC1625</f>
        <v>0.0107545793870993</v>
      </c>
      <c r="AE1625" s="73" t="n">
        <f aca="false">AE1624*(1+M1625)</f>
        <v>21.3185867596845</v>
      </c>
      <c r="AF1625" s="73" t="n">
        <f aca="false">MAX(AF1624,AE1625)</f>
        <v>21.6001945245743</v>
      </c>
      <c r="AG1625" s="70" t="n">
        <f aca="false">1-AE1625/AF1625</f>
        <v>0.0130372791119739</v>
      </c>
      <c r="AH1625" s="74" t="n">
        <f aca="false">IF(R1625&gt;0,AH1624+1,0)</f>
        <v>9</v>
      </c>
      <c r="AI1625" s="74" t="n">
        <f aca="false">IF(U1625&gt;0,AI1624+1,0)</f>
        <v>9</v>
      </c>
      <c r="AJ1625" s="74" t="n">
        <f aca="false">IF(G1625&gt;0,AJ1624+1,0)</f>
        <v>1</v>
      </c>
      <c r="AK1625" s="74" t="n">
        <f aca="false">IF(G1625&lt;=0,AK1624+1,0)</f>
        <v>0</v>
      </c>
      <c r="AL1625" s="74" t="n">
        <f aca="false">IF(K1625&gt;0,AL1624+1,0)</f>
        <v>1</v>
      </c>
      <c r="AM1625" s="74" t="n">
        <f aca="false">IF(K1625&lt;=0,AM1624+1,0)</f>
        <v>0</v>
      </c>
    </row>
    <row r="1626" customFormat="false" ht="15" hidden="false" customHeight="false" outlineLevel="0" collapsed="false">
      <c r="A1626" s="61" t="n">
        <v>1625</v>
      </c>
      <c r="B1626" s="62" t="n">
        <v>44713.6145833333</v>
      </c>
      <c r="C1626" s="63" t="n">
        <f aca="false">YEAR(B1626)</f>
        <v>2022</v>
      </c>
      <c r="D1626" s="32" t="s">
        <v>276</v>
      </c>
      <c r="E1626" s="64" t="n">
        <v>16446.85</v>
      </c>
      <c r="F1626" s="65" t="n">
        <v>-0.0054</v>
      </c>
      <c r="G1626" s="66" t="n">
        <v>-88.81299</v>
      </c>
      <c r="H1626" s="67" t="n">
        <f aca="false">E1626+IF(D1626="Long",1,-1)*G1626</f>
        <v>16535.66299</v>
      </c>
      <c r="I1626" s="68" t="n">
        <f aca="false">Assumptions!$B$58</f>
        <v>5.35750011455817</v>
      </c>
      <c r="J1626" s="68" t="n">
        <f aca="false">INDEX(Yearly!$L$5:$L$22,MATCH(C1626,Yearly!$A$5:$A$22,0))</f>
        <v>0.455957456558142</v>
      </c>
      <c r="K1626" s="68" t="n">
        <f aca="false">G1626-I1626-J1626</f>
        <v>-94.6264475711163</v>
      </c>
      <c r="L1626" s="69" t="n">
        <f aca="false">(I1626+J1626)/Assumptions!$B$8</f>
        <v>0.000256337157192741</v>
      </c>
      <c r="M1626" s="70" t="n">
        <f aca="false">F1626-L1626</f>
        <v>-0.00565633715719274</v>
      </c>
      <c r="N1626" s="71" t="n">
        <f aca="false">G1626*Assumptions!$B$7</f>
        <v>-698514.16635</v>
      </c>
      <c r="O1626" s="71" t="n">
        <f aca="false">K1626*Assumptions!$B$7</f>
        <v>-744237.01014683</v>
      </c>
      <c r="P1626" s="68" t="n">
        <f aca="false">P1625+G1626</f>
        <v>29841.44657</v>
      </c>
      <c r="Q1626" s="68" t="n">
        <f aca="false">MAX(Q1625,P1626)</f>
        <v>30096.63327</v>
      </c>
      <c r="R1626" s="68" t="n">
        <f aca="false">Q1626-P1626</f>
        <v>255.186699999995</v>
      </c>
      <c r="S1626" s="68" t="n">
        <f aca="false">S1625+K1626</f>
        <v>20279.1067910627</v>
      </c>
      <c r="T1626" s="68" t="n">
        <f aca="false">MAX(T1625,S1626)</f>
        <v>20592.4280667738</v>
      </c>
      <c r="U1626" s="68" t="n">
        <f aca="false">T1626-S1626</f>
        <v>313.321275711165</v>
      </c>
      <c r="V1626" s="70" t="n">
        <f aca="false">V1625+F1626</f>
        <v>3.70160000000001</v>
      </c>
      <c r="W1626" s="70" t="n">
        <f aca="false">MAX(W1625,V1626)</f>
        <v>3.71750000000001</v>
      </c>
      <c r="X1626" s="70" t="n">
        <f aca="false">W1626-V1626</f>
        <v>0.0158999999999998</v>
      </c>
      <c r="Y1626" s="70" t="n">
        <f aca="false">Y1625+M1626</f>
        <v>3.27996055994932</v>
      </c>
      <c r="Z1626" s="70" t="n">
        <f aca="false">MAX(Z1625,Y1626)</f>
        <v>3.29842393152125</v>
      </c>
      <c r="AA1626" s="70" t="n">
        <f aca="false">Z1626-Y1626</f>
        <v>0.0184633715719276</v>
      </c>
      <c r="AB1626" s="72" t="n">
        <f aca="false">AB1625*(1+F1626)</f>
        <v>32.2897357108114</v>
      </c>
      <c r="AC1626" s="73" t="n">
        <f aca="false">MAX(AC1625,AB1626)</f>
        <v>32.8179906501918</v>
      </c>
      <c r="AD1626" s="70" t="n">
        <f aca="false">1-AB1626/AC1626</f>
        <v>0.016096504658409</v>
      </c>
      <c r="AE1626" s="73" t="n">
        <f aca="false">AE1625*(1+M1626)</f>
        <v>21.1980016452569</v>
      </c>
      <c r="AF1626" s="73" t="n">
        <f aca="false">MAX(AF1625,AE1626)</f>
        <v>21.6001945245743</v>
      </c>
      <c r="AG1626" s="70" t="n">
        <f aca="false">1-AE1626/AF1626</f>
        <v>0.0186198730228969</v>
      </c>
      <c r="AH1626" s="74" t="n">
        <f aca="false">IF(R1626&gt;0,AH1625+1,0)</f>
        <v>10</v>
      </c>
      <c r="AI1626" s="74" t="n">
        <f aca="false">IF(U1626&gt;0,AI1625+1,0)</f>
        <v>10</v>
      </c>
      <c r="AJ1626" s="74" t="n">
        <f aca="false">IF(G1626&gt;0,AJ1625+1,0)</f>
        <v>0</v>
      </c>
      <c r="AK1626" s="74" t="n">
        <f aca="false">IF(G1626&lt;=0,AK1625+1,0)</f>
        <v>1</v>
      </c>
      <c r="AL1626" s="74" t="n">
        <f aca="false">IF(K1626&gt;0,AL1625+1,0)</f>
        <v>0</v>
      </c>
      <c r="AM1626" s="74" t="n">
        <f aca="false">IF(K1626&lt;=0,AM1625+1,0)</f>
        <v>1</v>
      </c>
    </row>
    <row r="1627" customFormat="false" ht="15" hidden="false" customHeight="false" outlineLevel="0" collapsed="false">
      <c r="A1627" s="61" t="n">
        <v>1626</v>
      </c>
      <c r="B1627" s="62" t="n">
        <v>44714.4270833333</v>
      </c>
      <c r="C1627" s="63" t="n">
        <f aca="false">YEAR(B1627)</f>
        <v>2022</v>
      </c>
      <c r="D1627" s="32" t="s">
        <v>277</v>
      </c>
      <c r="E1627" s="64" t="n">
        <v>16536.2</v>
      </c>
      <c r="F1627" s="65" t="n">
        <v>-0.0033</v>
      </c>
      <c r="G1627" s="66" t="n">
        <v>-54.56946</v>
      </c>
      <c r="H1627" s="67" t="n">
        <f aca="false">E1627+IF(D1627="Long",1,-1)*G1627</f>
        <v>16481.63054</v>
      </c>
      <c r="I1627" s="68" t="n">
        <f aca="false">Assumptions!$B$58</f>
        <v>5.35750011455817</v>
      </c>
      <c r="J1627" s="68" t="n">
        <f aca="false">INDEX(Yearly!$L$5:$L$22,MATCH(C1627,Yearly!$A$5:$A$22,0))</f>
        <v>0.455957456558142</v>
      </c>
      <c r="K1627" s="68" t="n">
        <f aca="false">G1627-I1627-J1627</f>
        <v>-60.3829175711163</v>
      </c>
      <c r="L1627" s="69" t="n">
        <f aca="false">(I1627+J1627)/Assumptions!$B$8</f>
        <v>0.000256337157192741</v>
      </c>
      <c r="M1627" s="70" t="n">
        <f aca="false">F1627-L1627</f>
        <v>-0.00355633715719274</v>
      </c>
      <c r="N1627" s="71" t="n">
        <f aca="false">G1627*Assumptions!$B$7</f>
        <v>-429188.8029</v>
      </c>
      <c r="O1627" s="71" t="n">
        <f aca="false">K1627*Assumptions!$B$7</f>
        <v>-474911.64669683</v>
      </c>
      <c r="P1627" s="68" t="n">
        <f aca="false">P1626+G1627</f>
        <v>29786.87711</v>
      </c>
      <c r="Q1627" s="68" t="n">
        <f aca="false">MAX(Q1626,P1627)</f>
        <v>30096.63327</v>
      </c>
      <c r="R1627" s="68" t="n">
        <f aca="false">Q1627-P1627</f>
        <v>309.756159999994</v>
      </c>
      <c r="S1627" s="68" t="n">
        <f aca="false">S1626+K1627</f>
        <v>20218.7238734915</v>
      </c>
      <c r="T1627" s="68" t="n">
        <f aca="false">MAX(T1626,S1627)</f>
        <v>20592.4280667738</v>
      </c>
      <c r="U1627" s="68" t="n">
        <f aca="false">T1627-S1627</f>
        <v>373.704193282283</v>
      </c>
      <c r="V1627" s="70" t="n">
        <f aca="false">V1626+F1627</f>
        <v>3.69830000000001</v>
      </c>
      <c r="W1627" s="70" t="n">
        <f aca="false">MAX(W1626,V1627)</f>
        <v>3.71750000000001</v>
      </c>
      <c r="X1627" s="70" t="n">
        <f aca="false">W1627-V1627</f>
        <v>0.0191999999999997</v>
      </c>
      <c r="Y1627" s="70" t="n">
        <f aca="false">Y1626+M1627</f>
        <v>3.27640422279213</v>
      </c>
      <c r="Z1627" s="70" t="n">
        <f aca="false">MAX(Z1626,Y1627)</f>
        <v>3.29842393152125</v>
      </c>
      <c r="AA1627" s="70" t="n">
        <f aca="false">Z1627-Y1627</f>
        <v>0.0220197087291205</v>
      </c>
      <c r="AB1627" s="72" t="n">
        <f aca="false">AB1626*(1+F1627)</f>
        <v>32.1831795829657</v>
      </c>
      <c r="AC1627" s="73" t="n">
        <f aca="false">MAX(AC1626,AB1627)</f>
        <v>32.8179906501918</v>
      </c>
      <c r="AD1627" s="70" t="n">
        <f aca="false">1-AB1627/AC1627</f>
        <v>0.0193433861930362</v>
      </c>
      <c r="AE1627" s="73" t="n">
        <f aca="false">AE1626*(1+M1627)</f>
        <v>21.1226144043476</v>
      </c>
      <c r="AF1627" s="73" t="n">
        <f aca="false">MAX(AF1626,AE1627)</f>
        <v>21.6001945245743</v>
      </c>
      <c r="AG1627" s="70" t="n">
        <f aca="false">1-AE1627/AF1627</f>
        <v>0.022109991633796</v>
      </c>
      <c r="AH1627" s="74" t="n">
        <f aca="false">IF(R1627&gt;0,AH1626+1,0)</f>
        <v>11</v>
      </c>
      <c r="AI1627" s="74" t="n">
        <f aca="false">IF(U1627&gt;0,AI1626+1,0)</f>
        <v>11</v>
      </c>
      <c r="AJ1627" s="74" t="n">
        <f aca="false">IF(G1627&gt;0,AJ1626+1,0)</f>
        <v>0</v>
      </c>
      <c r="AK1627" s="74" t="n">
        <f aca="false">IF(G1627&lt;=0,AK1626+1,0)</f>
        <v>2</v>
      </c>
      <c r="AL1627" s="74" t="n">
        <f aca="false">IF(K1627&gt;0,AL1626+1,0)</f>
        <v>0</v>
      </c>
      <c r="AM1627" s="74" t="n">
        <f aca="false">IF(K1627&lt;=0,AM1626+1,0)</f>
        <v>2</v>
      </c>
    </row>
    <row r="1628" customFormat="false" ht="15" hidden="false" customHeight="false" outlineLevel="0" collapsed="false">
      <c r="A1628" s="61" t="n">
        <v>1627</v>
      </c>
      <c r="B1628" s="62" t="n">
        <v>44718.40625</v>
      </c>
      <c r="C1628" s="63" t="n">
        <f aca="false">YEAR(B1628)</f>
        <v>2022</v>
      </c>
      <c r="D1628" s="32" t="s">
        <v>276</v>
      </c>
      <c r="E1628" s="64" t="n">
        <v>16480.95</v>
      </c>
      <c r="F1628" s="65" t="n">
        <v>-0.0048</v>
      </c>
      <c r="G1628" s="66" t="n">
        <v>-79.10856</v>
      </c>
      <c r="H1628" s="67" t="n">
        <f aca="false">E1628+IF(D1628="Long",1,-1)*G1628</f>
        <v>16560.05856</v>
      </c>
      <c r="I1628" s="68" t="n">
        <f aca="false">Assumptions!$B$58</f>
        <v>5.35750011455817</v>
      </c>
      <c r="J1628" s="68" t="n">
        <f aca="false">INDEX(Yearly!$L$5:$L$22,MATCH(C1628,Yearly!$A$5:$A$22,0))</f>
        <v>0.455957456558142</v>
      </c>
      <c r="K1628" s="68" t="n">
        <f aca="false">G1628-I1628-J1628</f>
        <v>-84.9220175711163</v>
      </c>
      <c r="L1628" s="69" t="n">
        <f aca="false">(I1628+J1628)/Assumptions!$B$8</f>
        <v>0.000256337157192741</v>
      </c>
      <c r="M1628" s="70" t="n">
        <f aca="false">F1628-L1628</f>
        <v>-0.00505633715719274</v>
      </c>
      <c r="N1628" s="71" t="n">
        <f aca="false">G1628*Assumptions!$B$7</f>
        <v>-622188.8244</v>
      </c>
      <c r="O1628" s="71" t="n">
        <f aca="false">K1628*Assumptions!$B$7</f>
        <v>-667911.66819683</v>
      </c>
      <c r="P1628" s="68" t="n">
        <f aca="false">P1627+G1628</f>
        <v>29707.76855</v>
      </c>
      <c r="Q1628" s="68" t="n">
        <f aca="false">MAX(Q1627,P1628)</f>
        <v>30096.63327</v>
      </c>
      <c r="R1628" s="68" t="n">
        <f aca="false">Q1628-P1628</f>
        <v>388.864719999994</v>
      </c>
      <c r="S1628" s="68" t="n">
        <f aca="false">S1627+K1628</f>
        <v>20133.8018559204</v>
      </c>
      <c r="T1628" s="68" t="n">
        <f aca="false">MAX(T1627,S1628)</f>
        <v>20592.4280667738</v>
      </c>
      <c r="U1628" s="68" t="n">
        <f aca="false">T1628-S1628</f>
        <v>458.626210853399</v>
      </c>
      <c r="V1628" s="70" t="n">
        <f aca="false">V1627+F1628</f>
        <v>3.69350000000001</v>
      </c>
      <c r="W1628" s="70" t="n">
        <f aca="false">MAX(W1627,V1628)</f>
        <v>3.71750000000001</v>
      </c>
      <c r="X1628" s="70" t="n">
        <f aca="false">W1628-V1628</f>
        <v>0.0239999999999996</v>
      </c>
      <c r="Y1628" s="70" t="n">
        <f aca="false">Y1627+M1628</f>
        <v>3.27134788563493</v>
      </c>
      <c r="Z1628" s="70" t="n">
        <f aca="false">MAX(Z1627,Y1628)</f>
        <v>3.29842393152125</v>
      </c>
      <c r="AA1628" s="70" t="n">
        <f aca="false">Z1628-Y1628</f>
        <v>0.0270760458863131</v>
      </c>
      <c r="AB1628" s="72" t="n">
        <f aca="false">AB1627*(1+F1628)</f>
        <v>32.0287003209674</v>
      </c>
      <c r="AC1628" s="73" t="n">
        <f aca="false">MAX(AC1627,AB1628)</f>
        <v>32.8179906501918</v>
      </c>
      <c r="AD1628" s="70" t="n">
        <f aca="false">1-AB1628/AC1628</f>
        <v>0.0240505379393096</v>
      </c>
      <c r="AE1628" s="73" t="n">
        <f aca="false">AE1627*(1+M1628)</f>
        <v>21.0158113442779</v>
      </c>
      <c r="AF1628" s="73" t="n">
        <f aca="false">MAX(AF1627,AE1628)</f>
        <v>21.6001945245743</v>
      </c>
      <c r="AG1628" s="70" t="n">
        <f aca="false">1-AE1628/AF1628</f>
        <v>0.0270545332187456</v>
      </c>
      <c r="AH1628" s="74" t="n">
        <f aca="false">IF(R1628&gt;0,AH1627+1,0)</f>
        <v>12</v>
      </c>
      <c r="AI1628" s="74" t="n">
        <f aca="false">IF(U1628&gt;0,AI1627+1,0)</f>
        <v>12</v>
      </c>
      <c r="AJ1628" s="74" t="n">
        <f aca="false">IF(G1628&gt;0,AJ1627+1,0)</f>
        <v>0</v>
      </c>
      <c r="AK1628" s="74" t="n">
        <f aca="false">IF(G1628&lt;=0,AK1627+1,0)</f>
        <v>3</v>
      </c>
      <c r="AL1628" s="74" t="n">
        <f aca="false">IF(K1628&gt;0,AL1627+1,0)</f>
        <v>0</v>
      </c>
      <c r="AM1628" s="74" t="n">
        <f aca="false">IF(K1628&lt;=0,AM1627+1,0)</f>
        <v>3</v>
      </c>
    </row>
    <row r="1629" customFormat="false" ht="15" hidden="false" customHeight="false" outlineLevel="0" collapsed="false">
      <c r="A1629" s="61" t="n">
        <v>1628</v>
      </c>
      <c r="B1629" s="62" t="n">
        <v>44718.5520833333</v>
      </c>
      <c r="C1629" s="63" t="n">
        <f aca="false">YEAR(B1629)</f>
        <v>2022</v>
      </c>
      <c r="D1629" s="32" t="s">
        <v>277</v>
      </c>
      <c r="E1629" s="64" t="n">
        <v>16560.7</v>
      </c>
      <c r="F1629" s="65" t="n">
        <v>-0.008</v>
      </c>
      <c r="G1629" s="66" t="n">
        <v>-132.4856</v>
      </c>
      <c r="H1629" s="67" t="n">
        <f aca="false">E1629+IF(D1629="Long",1,-1)*G1629</f>
        <v>16428.2144</v>
      </c>
      <c r="I1629" s="68" t="n">
        <f aca="false">Assumptions!$B$58</f>
        <v>5.35750011455817</v>
      </c>
      <c r="J1629" s="68" t="n">
        <f aca="false">INDEX(Yearly!$L$5:$L$22,MATCH(C1629,Yearly!$A$5:$A$22,0))</f>
        <v>0.455957456558142</v>
      </c>
      <c r="K1629" s="68" t="n">
        <f aca="false">G1629-I1629-J1629</f>
        <v>-138.299057571116</v>
      </c>
      <c r="L1629" s="69" t="n">
        <f aca="false">(I1629+J1629)/Assumptions!$B$8</f>
        <v>0.000256337157192741</v>
      </c>
      <c r="M1629" s="70" t="n">
        <f aca="false">F1629-L1629</f>
        <v>-0.00825633715719274</v>
      </c>
      <c r="N1629" s="71" t="n">
        <f aca="false">G1629*Assumptions!$B$7</f>
        <v>-1041999.244</v>
      </c>
      <c r="O1629" s="71" t="n">
        <f aca="false">K1629*Assumptions!$B$7</f>
        <v>-1087722.08779683</v>
      </c>
      <c r="P1629" s="68" t="n">
        <f aca="false">P1628+G1629</f>
        <v>29575.28295</v>
      </c>
      <c r="Q1629" s="68" t="n">
        <f aca="false">MAX(Q1628,P1629)</f>
        <v>30096.63327</v>
      </c>
      <c r="R1629" s="68" t="n">
        <f aca="false">Q1629-P1629</f>
        <v>521.350319999994</v>
      </c>
      <c r="S1629" s="68" t="n">
        <f aca="false">S1628+K1629</f>
        <v>19995.5027983493</v>
      </c>
      <c r="T1629" s="68" t="n">
        <f aca="false">MAX(T1628,S1629)</f>
        <v>20592.4280667738</v>
      </c>
      <c r="U1629" s="68" t="n">
        <f aca="false">T1629-S1629</f>
        <v>596.925268424515</v>
      </c>
      <c r="V1629" s="70" t="n">
        <f aca="false">V1628+F1629</f>
        <v>3.68550000000001</v>
      </c>
      <c r="W1629" s="70" t="n">
        <f aca="false">MAX(W1628,V1629)</f>
        <v>3.71750000000001</v>
      </c>
      <c r="X1629" s="70" t="n">
        <f aca="false">W1629-V1629</f>
        <v>0.0319999999999996</v>
      </c>
      <c r="Y1629" s="70" t="n">
        <f aca="false">Y1628+M1629</f>
        <v>3.26309154847774</v>
      </c>
      <c r="Z1629" s="70" t="n">
        <f aca="false">MAX(Z1628,Y1629)</f>
        <v>3.29842393152125</v>
      </c>
      <c r="AA1629" s="70" t="n">
        <f aca="false">Z1629-Y1629</f>
        <v>0.0353323830435057</v>
      </c>
      <c r="AB1629" s="72" t="n">
        <f aca="false">AB1628*(1+F1629)</f>
        <v>31.7724707183997</v>
      </c>
      <c r="AC1629" s="73" t="n">
        <f aca="false">MAX(AC1628,AB1629)</f>
        <v>32.8179906501918</v>
      </c>
      <c r="AD1629" s="70" t="n">
        <f aca="false">1-AB1629/AC1629</f>
        <v>0.031858133635795</v>
      </c>
      <c r="AE1629" s="73" t="n">
        <f aca="false">AE1628*(1+M1629)</f>
        <v>20.8422977201876</v>
      </c>
      <c r="AF1629" s="73" t="n">
        <f aca="false">MAX(AF1628,AE1629)</f>
        <v>21.6001945245743</v>
      </c>
      <c r="AG1629" s="70" t="n">
        <f aca="false">1-AE1629/AF1629</f>
        <v>0.035087499028054</v>
      </c>
      <c r="AH1629" s="74" t="n">
        <f aca="false">IF(R1629&gt;0,AH1628+1,0)</f>
        <v>13</v>
      </c>
      <c r="AI1629" s="74" t="n">
        <f aca="false">IF(U1629&gt;0,AI1628+1,0)</f>
        <v>13</v>
      </c>
      <c r="AJ1629" s="74" t="n">
        <f aca="false">IF(G1629&gt;0,AJ1628+1,0)</f>
        <v>0</v>
      </c>
      <c r="AK1629" s="74" t="n">
        <f aca="false">IF(G1629&lt;=0,AK1628+1,0)</f>
        <v>4</v>
      </c>
      <c r="AL1629" s="74" t="n">
        <f aca="false">IF(K1629&gt;0,AL1628+1,0)</f>
        <v>0</v>
      </c>
      <c r="AM1629" s="74" t="n">
        <f aca="false">IF(K1629&lt;=0,AM1628+1,0)</f>
        <v>4</v>
      </c>
    </row>
    <row r="1630" customFormat="false" ht="15" hidden="false" customHeight="false" outlineLevel="0" collapsed="false">
      <c r="A1630" s="61" t="n">
        <v>1629</v>
      </c>
      <c r="B1630" s="62" t="n">
        <v>44719.40625</v>
      </c>
      <c r="C1630" s="63" t="n">
        <f aca="false">YEAR(B1630)</f>
        <v>2022</v>
      </c>
      <c r="D1630" s="32" t="s">
        <v>276</v>
      </c>
      <c r="E1630" s="64" t="n">
        <v>16427.7</v>
      </c>
      <c r="F1630" s="65" t="n">
        <v>-0.003</v>
      </c>
      <c r="G1630" s="66" t="n">
        <v>-49.2831</v>
      </c>
      <c r="H1630" s="67" t="n">
        <f aca="false">E1630+IF(D1630="Long",1,-1)*G1630</f>
        <v>16476.9831</v>
      </c>
      <c r="I1630" s="68" t="n">
        <f aca="false">Assumptions!$B$58</f>
        <v>5.35750011455817</v>
      </c>
      <c r="J1630" s="68" t="n">
        <f aca="false">INDEX(Yearly!$L$5:$L$22,MATCH(C1630,Yearly!$A$5:$A$22,0))</f>
        <v>0.455957456558142</v>
      </c>
      <c r="K1630" s="68" t="n">
        <f aca="false">G1630-I1630-J1630</f>
        <v>-55.0965575711163</v>
      </c>
      <c r="L1630" s="69" t="n">
        <f aca="false">(I1630+J1630)/Assumptions!$B$8</f>
        <v>0.000256337157192741</v>
      </c>
      <c r="M1630" s="70" t="n">
        <f aca="false">F1630-L1630</f>
        <v>-0.00325633715719274</v>
      </c>
      <c r="N1630" s="71" t="n">
        <f aca="false">G1630*Assumptions!$B$7</f>
        <v>-387611.5815</v>
      </c>
      <c r="O1630" s="71" t="n">
        <f aca="false">K1630*Assumptions!$B$7</f>
        <v>-433334.42529683</v>
      </c>
      <c r="P1630" s="68" t="n">
        <f aca="false">P1629+G1630</f>
        <v>29525.99985</v>
      </c>
      <c r="Q1630" s="68" t="n">
        <f aca="false">MAX(Q1629,P1630)</f>
        <v>30096.63327</v>
      </c>
      <c r="R1630" s="68" t="n">
        <f aca="false">Q1630-P1630</f>
        <v>570.633419999995</v>
      </c>
      <c r="S1630" s="68" t="n">
        <f aca="false">S1629+K1630</f>
        <v>19940.4062407782</v>
      </c>
      <c r="T1630" s="68" t="n">
        <f aca="false">MAX(T1629,S1630)</f>
        <v>20592.4280667738</v>
      </c>
      <c r="U1630" s="68" t="n">
        <f aca="false">T1630-S1630</f>
        <v>652.021825995631</v>
      </c>
      <c r="V1630" s="70" t="n">
        <f aca="false">V1629+F1630</f>
        <v>3.68250000000001</v>
      </c>
      <c r="W1630" s="70" t="n">
        <f aca="false">MAX(W1629,V1630)</f>
        <v>3.71750000000001</v>
      </c>
      <c r="X1630" s="70" t="n">
        <f aca="false">W1630-V1630</f>
        <v>0.0349999999999997</v>
      </c>
      <c r="Y1630" s="70" t="n">
        <f aca="false">Y1629+M1630</f>
        <v>3.25983521132055</v>
      </c>
      <c r="Z1630" s="70" t="n">
        <f aca="false">MAX(Z1629,Y1630)</f>
        <v>3.29842393152125</v>
      </c>
      <c r="AA1630" s="70" t="n">
        <f aca="false">Z1630-Y1630</f>
        <v>0.0385887202006985</v>
      </c>
      <c r="AB1630" s="72" t="n">
        <f aca="false">AB1629*(1+F1630)</f>
        <v>31.6771533062445</v>
      </c>
      <c r="AC1630" s="73" t="n">
        <f aca="false">MAX(AC1629,AB1630)</f>
        <v>32.8179906501918</v>
      </c>
      <c r="AD1630" s="70" t="n">
        <f aca="false">1-AB1630/AC1630</f>
        <v>0.0347625592348877</v>
      </c>
      <c r="AE1630" s="73" t="n">
        <f aca="false">AE1629*(1+M1630)</f>
        <v>20.77442817168</v>
      </c>
      <c r="AF1630" s="73" t="n">
        <f aca="false">MAX(AF1629,AE1630)</f>
        <v>21.6001945245743</v>
      </c>
      <c r="AG1630" s="70" t="n">
        <f aca="false">1-AE1630/AF1630</f>
        <v>0.0382295794584087</v>
      </c>
      <c r="AH1630" s="74" t="n">
        <f aca="false">IF(R1630&gt;0,AH1629+1,0)</f>
        <v>14</v>
      </c>
      <c r="AI1630" s="74" t="n">
        <f aca="false">IF(U1630&gt;0,AI1629+1,0)</f>
        <v>14</v>
      </c>
      <c r="AJ1630" s="74" t="n">
        <f aca="false">IF(G1630&gt;0,AJ1629+1,0)</f>
        <v>0</v>
      </c>
      <c r="AK1630" s="74" t="n">
        <f aca="false">IF(G1630&lt;=0,AK1629+1,0)</f>
        <v>5</v>
      </c>
      <c r="AL1630" s="74" t="n">
        <f aca="false">IF(K1630&gt;0,AL1629+1,0)</f>
        <v>0</v>
      </c>
      <c r="AM1630" s="74" t="n">
        <f aca="false">IF(K1630&lt;=0,AM1629+1,0)</f>
        <v>5</v>
      </c>
    </row>
    <row r="1631" customFormat="false" ht="15" hidden="false" customHeight="false" outlineLevel="0" collapsed="false">
      <c r="A1631" s="61" t="n">
        <v>1630</v>
      </c>
      <c r="B1631" s="62" t="n">
        <v>44721.6354166667</v>
      </c>
      <c r="C1631" s="63" t="n">
        <f aca="false">YEAR(B1631)</f>
        <v>2022</v>
      </c>
      <c r="D1631" s="32" t="s">
        <v>277</v>
      </c>
      <c r="E1631" s="64" t="n">
        <v>16477.65</v>
      </c>
      <c r="F1631" s="65" t="n">
        <v>-0.0118</v>
      </c>
      <c r="G1631" s="66" t="n">
        <v>-194.43627</v>
      </c>
      <c r="H1631" s="67" t="n">
        <f aca="false">E1631+IF(D1631="Long",1,-1)*G1631</f>
        <v>16283.21373</v>
      </c>
      <c r="I1631" s="68" t="n">
        <f aca="false">Assumptions!$B$58</f>
        <v>5.35750011455817</v>
      </c>
      <c r="J1631" s="68" t="n">
        <f aca="false">INDEX(Yearly!$L$5:$L$22,MATCH(C1631,Yearly!$A$5:$A$22,0))</f>
        <v>0.455957456558142</v>
      </c>
      <c r="K1631" s="68" t="n">
        <f aca="false">G1631-I1631-J1631</f>
        <v>-200.249727571116</v>
      </c>
      <c r="L1631" s="69" t="n">
        <f aca="false">(I1631+J1631)/Assumptions!$B$8</f>
        <v>0.000256337157192741</v>
      </c>
      <c r="M1631" s="70" t="n">
        <f aca="false">F1631-L1631</f>
        <v>-0.0120563371571927</v>
      </c>
      <c r="N1631" s="71" t="n">
        <f aca="false">G1631*Assumptions!$B$7</f>
        <v>-1529241.26355</v>
      </c>
      <c r="O1631" s="71" t="n">
        <f aca="false">K1631*Assumptions!$B$7</f>
        <v>-1574964.10734683</v>
      </c>
      <c r="P1631" s="68" t="n">
        <f aca="false">P1630+G1631</f>
        <v>29331.56358</v>
      </c>
      <c r="Q1631" s="68" t="n">
        <f aca="false">MAX(Q1630,P1631)</f>
        <v>30096.63327</v>
      </c>
      <c r="R1631" s="68" t="n">
        <f aca="false">Q1631-P1631</f>
        <v>765.069689999993</v>
      </c>
      <c r="S1631" s="68" t="n">
        <f aca="false">S1630+K1631</f>
        <v>19740.1565132071</v>
      </c>
      <c r="T1631" s="68" t="n">
        <f aca="false">MAX(T1630,S1631)</f>
        <v>20592.4280667738</v>
      </c>
      <c r="U1631" s="68" t="n">
        <f aca="false">T1631-S1631</f>
        <v>852.271553566749</v>
      </c>
      <c r="V1631" s="70" t="n">
        <f aca="false">V1630+F1631</f>
        <v>3.67070000000001</v>
      </c>
      <c r="W1631" s="70" t="n">
        <f aca="false">MAX(W1630,V1631)</f>
        <v>3.71750000000001</v>
      </c>
      <c r="X1631" s="70" t="n">
        <f aca="false">W1631-V1631</f>
        <v>0.0467999999999997</v>
      </c>
      <c r="Y1631" s="70" t="n">
        <f aca="false">Y1630+M1631</f>
        <v>3.24777887416336</v>
      </c>
      <c r="Z1631" s="70" t="n">
        <f aca="false">MAX(Z1630,Y1631)</f>
        <v>3.29842393152125</v>
      </c>
      <c r="AA1631" s="70" t="n">
        <f aca="false">Z1631-Y1631</f>
        <v>0.0506450573578912</v>
      </c>
      <c r="AB1631" s="72" t="n">
        <f aca="false">AB1630*(1+F1631)</f>
        <v>31.3033628972308</v>
      </c>
      <c r="AC1631" s="73" t="n">
        <f aca="false">MAX(AC1630,AB1631)</f>
        <v>32.8179906501918</v>
      </c>
      <c r="AD1631" s="70" t="n">
        <f aca="false">1-AB1631/AC1631</f>
        <v>0.046152361035916</v>
      </c>
      <c r="AE1631" s="73" t="n">
        <f aca="false">AE1630*(1+M1631)</f>
        <v>20.5239646613944</v>
      </c>
      <c r="AF1631" s="73" t="n">
        <f aca="false">MAX(AF1630,AE1631)</f>
        <v>21.6001945245743</v>
      </c>
      <c r="AG1631" s="70" t="n">
        <f aca="false">1-AE1631/AF1631</f>
        <v>0.0498250079162732</v>
      </c>
      <c r="AH1631" s="74" t="n">
        <f aca="false">IF(R1631&gt;0,AH1630+1,0)</f>
        <v>15</v>
      </c>
      <c r="AI1631" s="74" t="n">
        <f aca="false">IF(U1631&gt;0,AI1630+1,0)</f>
        <v>15</v>
      </c>
      <c r="AJ1631" s="74" t="n">
        <f aca="false">IF(G1631&gt;0,AJ1630+1,0)</f>
        <v>0</v>
      </c>
      <c r="AK1631" s="74" t="n">
        <f aca="false">IF(G1631&lt;=0,AK1630+1,0)</f>
        <v>6</v>
      </c>
      <c r="AL1631" s="74" t="n">
        <f aca="false">IF(K1631&gt;0,AL1630+1,0)</f>
        <v>0</v>
      </c>
      <c r="AM1631" s="74" t="n">
        <f aca="false">IF(K1631&lt;=0,AM1630+1,0)</f>
        <v>6</v>
      </c>
    </row>
    <row r="1632" customFormat="false" ht="15" hidden="false" customHeight="false" outlineLevel="0" collapsed="false">
      <c r="A1632" s="61" t="n">
        <v>1631</v>
      </c>
      <c r="B1632" s="62" t="n">
        <v>44722.40625</v>
      </c>
      <c r="C1632" s="63" t="n">
        <f aca="false">YEAR(B1632)</f>
        <v>2022</v>
      </c>
      <c r="D1632" s="32" t="s">
        <v>276</v>
      </c>
      <c r="E1632" s="64" t="n">
        <v>16282.7</v>
      </c>
      <c r="F1632" s="65" t="n">
        <v>0.0446</v>
      </c>
      <c r="G1632" s="66" t="n">
        <v>726.20842</v>
      </c>
      <c r="H1632" s="67" t="n">
        <f aca="false">E1632+IF(D1632="Long",1,-1)*G1632</f>
        <v>15556.49158</v>
      </c>
      <c r="I1632" s="68" t="n">
        <f aca="false">Assumptions!$B$58</f>
        <v>5.35750011455817</v>
      </c>
      <c r="J1632" s="68" t="n">
        <f aca="false">INDEX(Yearly!$L$5:$L$22,MATCH(C1632,Yearly!$A$5:$A$22,0))</f>
        <v>0.455957456558142</v>
      </c>
      <c r="K1632" s="68" t="n">
        <f aca="false">G1632-I1632-J1632</f>
        <v>720.394962428884</v>
      </c>
      <c r="L1632" s="69" t="n">
        <f aca="false">(I1632+J1632)/Assumptions!$B$8</f>
        <v>0.000256337157192741</v>
      </c>
      <c r="M1632" s="70" t="n">
        <f aca="false">F1632-L1632</f>
        <v>0.0443436628428073</v>
      </c>
      <c r="N1632" s="71" t="n">
        <f aca="false">G1632*Assumptions!$B$7</f>
        <v>5711629.2233</v>
      </c>
      <c r="O1632" s="71" t="n">
        <f aca="false">K1632*Assumptions!$B$7</f>
        <v>5665906.37950317</v>
      </c>
      <c r="P1632" s="68" t="n">
        <f aca="false">P1631+G1632</f>
        <v>30057.772</v>
      </c>
      <c r="Q1632" s="68" t="n">
        <f aca="false">MAX(Q1631,P1632)</f>
        <v>30096.63327</v>
      </c>
      <c r="R1632" s="68" t="n">
        <f aca="false">Q1632-P1632</f>
        <v>38.861269999994</v>
      </c>
      <c r="S1632" s="68" t="n">
        <f aca="false">S1631+K1632</f>
        <v>20460.551475636</v>
      </c>
      <c r="T1632" s="68" t="n">
        <f aca="false">MAX(T1631,S1632)</f>
        <v>20592.4280667738</v>
      </c>
      <c r="U1632" s="68" t="n">
        <f aca="false">T1632-S1632</f>
        <v>131.876591137865</v>
      </c>
      <c r="V1632" s="70" t="n">
        <f aca="false">V1631+F1632</f>
        <v>3.71530000000001</v>
      </c>
      <c r="W1632" s="70" t="n">
        <f aca="false">MAX(W1631,V1632)</f>
        <v>3.71750000000001</v>
      </c>
      <c r="X1632" s="70" t="n">
        <f aca="false">W1632-V1632</f>
        <v>0.00219999999999976</v>
      </c>
      <c r="Y1632" s="70" t="n">
        <f aca="false">Y1631+M1632</f>
        <v>3.29212253700616</v>
      </c>
      <c r="Z1632" s="70" t="n">
        <f aca="false">MAX(Z1631,Y1632)</f>
        <v>3.29842393152125</v>
      </c>
      <c r="AA1632" s="70" t="n">
        <f aca="false">Z1632-Y1632</f>
        <v>0.00630139451508383</v>
      </c>
      <c r="AB1632" s="72" t="n">
        <f aca="false">AB1631*(1+F1632)</f>
        <v>32.6994928824473</v>
      </c>
      <c r="AC1632" s="73" t="n">
        <f aca="false">MAX(AC1631,AB1632)</f>
        <v>32.8179906501918</v>
      </c>
      <c r="AD1632" s="70" t="n">
        <f aca="false">1-AB1632/AC1632</f>
        <v>0.0036107563381178</v>
      </c>
      <c r="AE1632" s="73" t="n">
        <f aca="false">AE1631*(1+M1632)</f>
        <v>21.434072430537</v>
      </c>
      <c r="AF1632" s="73" t="n">
        <f aca="false">MAX(AF1631,AE1632)</f>
        <v>21.6001945245743</v>
      </c>
      <c r="AG1632" s="70" t="n">
        <f aca="false">1-AE1632/AF1632</f>
        <v>0.0076907684256452</v>
      </c>
      <c r="AH1632" s="74" t="n">
        <f aca="false">IF(R1632&gt;0,AH1631+1,0)</f>
        <v>16</v>
      </c>
      <c r="AI1632" s="74" t="n">
        <f aca="false">IF(U1632&gt;0,AI1631+1,0)</f>
        <v>16</v>
      </c>
      <c r="AJ1632" s="74" t="n">
        <f aca="false">IF(G1632&gt;0,AJ1631+1,0)</f>
        <v>1</v>
      </c>
      <c r="AK1632" s="74" t="n">
        <f aca="false">IF(G1632&lt;=0,AK1631+1,0)</f>
        <v>0</v>
      </c>
      <c r="AL1632" s="74" t="n">
        <f aca="false">IF(K1632&gt;0,AL1631+1,0)</f>
        <v>1</v>
      </c>
      <c r="AM1632" s="74" t="n">
        <f aca="false">IF(K1632&lt;=0,AM1631+1,0)</f>
        <v>0</v>
      </c>
    </row>
    <row r="1633" customFormat="false" ht="15" hidden="false" customHeight="false" outlineLevel="0" collapsed="false">
      <c r="A1633" s="61" t="n">
        <v>1632</v>
      </c>
      <c r="B1633" s="62" t="n">
        <v>44733.4270833333</v>
      </c>
      <c r="C1633" s="63" t="n">
        <f aca="false">YEAR(B1633)</f>
        <v>2022</v>
      </c>
      <c r="D1633" s="32" t="s">
        <v>277</v>
      </c>
      <c r="E1633" s="64" t="n">
        <v>15556.3</v>
      </c>
      <c r="F1633" s="65" t="n">
        <v>-0.0064</v>
      </c>
      <c r="G1633" s="66" t="n">
        <v>-99.56032</v>
      </c>
      <c r="H1633" s="67" t="n">
        <f aca="false">E1633+IF(D1633="Long",1,-1)*G1633</f>
        <v>15456.73968</v>
      </c>
      <c r="I1633" s="68" t="n">
        <f aca="false">Assumptions!$B$58</f>
        <v>5.35750011455817</v>
      </c>
      <c r="J1633" s="68" t="n">
        <f aca="false">INDEX(Yearly!$L$5:$L$22,MATCH(C1633,Yearly!$A$5:$A$22,0))</f>
        <v>0.455957456558142</v>
      </c>
      <c r="K1633" s="68" t="n">
        <f aca="false">G1633-I1633-J1633</f>
        <v>-105.373777571116</v>
      </c>
      <c r="L1633" s="69" t="n">
        <f aca="false">(I1633+J1633)/Assumptions!$B$8</f>
        <v>0.000256337157192741</v>
      </c>
      <c r="M1633" s="70" t="n">
        <f aca="false">F1633-L1633</f>
        <v>-0.00665633715719274</v>
      </c>
      <c r="N1633" s="71" t="n">
        <f aca="false">G1633*Assumptions!$B$7</f>
        <v>-783041.9168</v>
      </c>
      <c r="O1633" s="71" t="n">
        <f aca="false">K1633*Assumptions!$B$7</f>
        <v>-828764.76059683</v>
      </c>
      <c r="P1633" s="68" t="n">
        <f aca="false">P1632+G1633</f>
        <v>29958.21168</v>
      </c>
      <c r="Q1633" s="68" t="n">
        <f aca="false">MAX(Q1632,P1633)</f>
        <v>30096.63327</v>
      </c>
      <c r="R1633" s="68" t="n">
        <f aca="false">Q1633-P1633</f>
        <v>138.421589999994</v>
      </c>
      <c r="S1633" s="68" t="n">
        <f aca="false">S1632+K1633</f>
        <v>20355.1776980648</v>
      </c>
      <c r="T1633" s="68" t="n">
        <f aca="false">MAX(T1632,S1633)</f>
        <v>20592.4280667738</v>
      </c>
      <c r="U1633" s="68" t="n">
        <f aca="false">T1633-S1633</f>
        <v>237.250368708981</v>
      </c>
      <c r="V1633" s="70" t="n">
        <f aca="false">V1632+F1633</f>
        <v>3.70890000000001</v>
      </c>
      <c r="W1633" s="70" t="n">
        <f aca="false">MAX(W1632,V1633)</f>
        <v>3.71750000000001</v>
      </c>
      <c r="X1633" s="70" t="n">
        <f aca="false">W1633-V1633</f>
        <v>0.00859999999999994</v>
      </c>
      <c r="Y1633" s="70" t="n">
        <f aca="false">Y1632+M1633</f>
        <v>3.28546619984897</v>
      </c>
      <c r="Z1633" s="70" t="n">
        <f aca="false">MAX(Z1632,Y1633)</f>
        <v>3.29842393152125</v>
      </c>
      <c r="AA1633" s="70" t="n">
        <f aca="false">Z1633-Y1633</f>
        <v>0.0129577316722767</v>
      </c>
      <c r="AB1633" s="72" t="n">
        <f aca="false">AB1632*(1+F1633)</f>
        <v>32.4902161279997</v>
      </c>
      <c r="AC1633" s="73" t="n">
        <f aca="false">MAX(AC1632,AB1633)</f>
        <v>32.8179906501918</v>
      </c>
      <c r="AD1633" s="70" t="n">
        <f aca="false">1-AB1633/AC1633</f>
        <v>0.00998764749755399</v>
      </c>
      <c r="AE1633" s="73" t="n">
        <f aca="false">AE1632*(1+M1633)</f>
        <v>21.2914000177876</v>
      </c>
      <c r="AF1633" s="73" t="n">
        <f aca="false">MAX(AF1632,AE1633)</f>
        <v>21.6001945245743</v>
      </c>
      <c r="AG1633" s="70" t="n">
        <f aca="false">1-AE1633/AF1633</f>
        <v>0.0142959132351989</v>
      </c>
      <c r="AH1633" s="74" t="n">
        <f aca="false">IF(R1633&gt;0,AH1632+1,0)</f>
        <v>17</v>
      </c>
      <c r="AI1633" s="74" t="n">
        <f aca="false">IF(U1633&gt;0,AI1632+1,0)</f>
        <v>17</v>
      </c>
      <c r="AJ1633" s="74" t="n">
        <f aca="false">IF(G1633&gt;0,AJ1632+1,0)</f>
        <v>0</v>
      </c>
      <c r="AK1633" s="74" t="n">
        <f aca="false">IF(G1633&lt;=0,AK1632+1,0)</f>
        <v>1</v>
      </c>
      <c r="AL1633" s="74" t="n">
        <f aca="false">IF(K1633&gt;0,AL1632+1,0)</f>
        <v>0</v>
      </c>
      <c r="AM1633" s="74" t="n">
        <f aca="false">IF(K1633&lt;=0,AM1632+1,0)</f>
        <v>1</v>
      </c>
    </row>
    <row r="1634" customFormat="false" ht="15" hidden="false" customHeight="false" outlineLevel="0" collapsed="false">
      <c r="A1634" s="61" t="n">
        <v>1633</v>
      </c>
      <c r="B1634" s="62" t="n">
        <v>44734.40625</v>
      </c>
      <c r="C1634" s="63" t="n">
        <f aca="false">YEAR(B1634)</f>
        <v>2022</v>
      </c>
      <c r="D1634" s="32" t="s">
        <v>276</v>
      </c>
      <c r="E1634" s="64" t="n">
        <v>15456.1</v>
      </c>
      <c r="F1634" s="65" t="n">
        <v>-0.0059</v>
      </c>
      <c r="G1634" s="66" t="n">
        <v>-91.19099</v>
      </c>
      <c r="H1634" s="67" t="n">
        <f aca="false">E1634+IF(D1634="Long",1,-1)*G1634</f>
        <v>15547.29099</v>
      </c>
      <c r="I1634" s="68" t="n">
        <f aca="false">Assumptions!$B$58</f>
        <v>5.35750011455817</v>
      </c>
      <c r="J1634" s="68" t="n">
        <f aca="false">INDEX(Yearly!$L$5:$L$22,MATCH(C1634,Yearly!$A$5:$A$22,0))</f>
        <v>0.455957456558142</v>
      </c>
      <c r="K1634" s="68" t="n">
        <f aca="false">G1634-I1634-J1634</f>
        <v>-97.0044475711163</v>
      </c>
      <c r="L1634" s="69" t="n">
        <f aca="false">(I1634+J1634)/Assumptions!$B$8</f>
        <v>0.000256337157192741</v>
      </c>
      <c r="M1634" s="70" t="n">
        <f aca="false">F1634-L1634</f>
        <v>-0.00615633715719274</v>
      </c>
      <c r="N1634" s="71" t="n">
        <f aca="false">G1634*Assumptions!$B$7</f>
        <v>-717217.13635</v>
      </c>
      <c r="O1634" s="71" t="n">
        <f aca="false">K1634*Assumptions!$B$7</f>
        <v>-762939.98014683</v>
      </c>
      <c r="P1634" s="68" t="n">
        <f aca="false">P1633+G1634</f>
        <v>29867.02069</v>
      </c>
      <c r="Q1634" s="68" t="n">
        <f aca="false">MAX(Q1633,P1634)</f>
        <v>30096.63327</v>
      </c>
      <c r="R1634" s="68" t="n">
        <f aca="false">Q1634-P1634</f>
        <v>229.612579999994</v>
      </c>
      <c r="S1634" s="68" t="n">
        <f aca="false">S1633+K1634</f>
        <v>20258.1732504937</v>
      </c>
      <c r="T1634" s="68" t="n">
        <f aca="false">MAX(T1633,S1634)</f>
        <v>20592.4280667738</v>
      </c>
      <c r="U1634" s="68" t="n">
        <f aca="false">T1634-S1634</f>
        <v>334.254816280096</v>
      </c>
      <c r="V1634" s="70" t="n">
        <f aca="false">V1633+F1634</f>
        <v>3.70300000000001</v>
      </c>
      <c r="W1634" s="70" t="n">
        <f aca="false">MAX(W1633,V1634)</f>
        <v>3.71750000000001</v>
      </c>
      <c r="X1634" s="70" t="n">
        <f aca="false">W1634-V1634</f>
        <v>0.0145</v>
      </c>
      <c r="Y1634" s="70" t="n">
        <f aca="false">Y1633+M1634</f>
        <v>3.27930986269178</v>
      </c>
      <c r="Z1634" s="70" t="n">
        <f aca="false">MAX(Z1633,Y1634)</f>
        <v>3.29842393152125</v>
      </c>
      <c r="AA1634" s="70" t="n">
        <f aca="false">Z1634-Y1634</f>
        <v>0.0191140688294693</v>
      </c>
      <c r="AB1634" s="72" t="n">
        <f aca="false">AB1633*(1+F1634)</f>
        <v>32.2985238528445</v>
      </c>
      <c r="AC1634" s="73" t="n">
        <f aca="false">MAX(AC1633,AB1634)</f>
        <v>32.8179906501918</v>
      </c>
      <c r="AD1634" s="70" t="n">
        <f aca="false">1-AB1634/AC1634</f>
        <v>0.0158287203773184</v>
      </c>
      <c r="AE1634" s="73" t="n">
        <f aca="false">AE1633*(1+M1634)</f>
        <v>21.1603229807294</v>
      </c>
      <c r="AF1634" s="73" t="n">
        <f aca="false">MAX(AF1633,AE1634)</f>
        <v>21.6001945245743</v>
      </c>
      <c r="AG1634" s="70" t="n">
        <f aca="false">1-AE1634/AF1634</f>
        <v>0.0203642399305458</v>
      </c>
      <c r="AH1634" s="74" t="n">
        <f aca="false">IF(R1634&gt;0,AH1633+1,0)</f>
        <v>18</v>
      </c>
      <c r="AI1634" s="74" t="n">
        <f aca="false">IF(U1634&gt;0,AI1633+1,0)</f>
        <v>18</v>
      </c>
      <c r="AJ1634" s="74" t="n">
        <f aca="false">IF(G1634&gt;0,AJ1633+1,0)</f>
        <v>0</v>
      </c>
      <c r="AK1634" s="74" t="n">
        <f aca="false">IF(G1634&lt;=0,AK1633+1,0)</f>
        <v>2</v>
      </c>
      <c r="AL1634" s="74" t="n">
        <f aca="false">IF(K1634&gt;0,AL1633+1,0)</f>
        <v>0</v>
      </c>
      <c r="AM1634" s="74" t="n">
        <f aca="false">IF(K1634&lt;=0,AM1633+1,0)</f>
        <v>2</v>
      </c>
    </row>
    <row r="1635" customFormat="false" ht="15" hidden="false" customHeight="false" outlineLevel="0" collapsed="false">
      <c r="A1635" s="61" t="n">
        <v>1634</v>
      </c>
      <c r="B1635" s="62" t="n">
        <v>44735.40625</v>
      </c>
      <c r="C1635" s="63" t="n">
        <f aca="false">YEAR(B1635)</f>
        <v>2022</v>
      </c>
      <c r="D1635" s="32" t="s">
        <v>277</v>
      </c>
      <c r="E1635" s="64" t="n">
        <v>15546.55</v>
      </c>
      <c r="F1635" s="65" t="n">
        <v>-0.0051</v>
      </c>
      <c r="G1635" s="66" t="n">
        <v>-79.287405</v>
      </c>
      <c r="H1635" s="67" t="n">
        <f aca="false">E1635+IF(D1635="Long",1,-1)*G1635</f>
        <v>15467.262595</v>
      </c>
      <c r="I1635" s="68" t="n">
        <f aca="false">Assumptions!$B$58</f>
        <v>5.35750011455817</v>
      </c>
      <c r="J1635" s="68" t="n">
        <f aca="false">INDEX(Yearly!$L$5:$L$22,MATCH(C1635,Yearly!$A$5:$A$22,0))</f>
        <v>0.455957456558142</v>
      </c>
      <c r="K1635" s="68" t="n">
        <f aca="false">G1635-I1635-J1635</f>
        <v>-85.1008625711163</v>
      </c>
      <c r="L1635" s="69" t="n">
        <f aca="false">(I1635+J1635)/Assumptions!$B$8</f>
        <v>0.000256337157192741</v>
      </c>
      <c r="M1635" s="70" t="n">
        <f aca="false">F1635-L1635</f>
        <v>-0.00535633715719274</v>
      </c>
      <c r="N1635" s="71" t="n">
        <f aca="false">G1635*Assumptions!$B$7</f>
        <v>-623595.440325</v>
      </c>
      <c r="O1635" s="71" t="n">
        <f aca="false">K1635*Assumptions!$B$7</f>
        <v>-669318.28412183</v>
      </c>
      <c r="P1635" s="68" t="n">
        <f aca="false">P1634+G1635</f>
        <v>29787.733285</v>
      </c>
      <c r="Q1635" s="68" t="n">
        <f aca="false">MAX(Q1634,P1635)</f>
        <v>30096.63327</v>
      </c>
      <c r="R1635" s="68" t="n">
        <f aca="false">Q1635-P1635</f>
        <v>308.899984999993</v>
      </c>
      <c r="S1635" s="68" t="n">
        <f aca="false">S1634+K1635</f>
        <v>20173.0723879226</v>
      </c>
      <c r="T1635" s="68" t="n">
        <f aca="false">MAX(T1634,S1635)</f>
        <v>20592.4280667738</v>
      </c>
      <c r="U1635" s="68" t="n">
        <f aca="false">T1635-S1635</f>
        <v>419.355678851211</v>
      </c>
      <c r="V1635" s="70" t="n">
        <f aca="false">V1634+F1635</f>
        <v>3.69790000000001</v>
      </c>
      <c r="W1635" s="70" t="n">
        <f aca="false">MAX(W1634,V1635)</f>
        <v>3.71750000000001</v>
      </c>
      <c r="X1635" s="70" t="n">
        <f aca="false">W1635-V1635</f>
        <v>0.0196000000000001</v>
      </c>
      <c r="Y1635" s="70" t="n">
        <f aca="false">Y1634+M1635</f>
        <v>3.27395352553459</v>
      </c>
      <c r="Z1635" s="70" t="n">
        <f aca="false">MAX(Z1634,Y1635)</f>
        <v>3.29842393152125</v>
      </c>
      <c r="AA1635" s="70" t="n">
        <f aca="false">Z1635-Y1635</f>
        <v>0.0244704059866621</v>
      </c>
      <c r="AB1635" s="72" t="n">
        <f aca="false">AB1634*(1+F1635)</f>
        <v>32.133801381195</v>
      </c>
      <c r="AC1635" s="73" t="n">
        <f aca="false">MAX(AC1634,AB1635)</f>
        <v>32.8179906501918</v>
      </c>
      <c r="AD1635" s="70" t="n">
        <f aca="false">1-AB1635/AC1635</f>
        <v>0.020847993903394</v>
      </c>
      <c r="AE1635" s="73" t="n">
        <f aca="false">AE1634*(1+M1635)</f>
        <v>21.0469811564896</v>
      </c>
      <c r="AF1635" s="73" t="n">
        <f aca="false">MAX(AF1634,AE1635)</f>
        <v>21.6001945245743</v>
      </c>
      <c r="AG1635" s="70" t="n">
        <f aca="false">1-AE1635/AF1635</f>
        <v>0.0256114993527207</v>
      </c>
      <c r="AH1635" s="74" t="n">
        <f aca="false">IF(R1635&gt;0,AH1634+1,0)</f>
        <v>19</v>
      </c>
      <c r="AI1635" s="74" t="n">
        <f aca="false">IF(U1635&gt;0,AI1634+1,0)</f>
        <v>19</v>
      </c>
      <c r="AJ1635" s="74" t="n">
        <f aca="false">IF(G1635&gt;0,AJ1634+1,0)</f>
        <v>0</v>
      </c>
      <c r="AK1635" s="74" t="n">
        <f aca="false">IF(G1635&lt;=0,AK1634+1,0)</f>
        <v>3</v>
      </c>
      <c r="AL1635" s="74" t="n">
        <f aca="false">IF(K1635&gt;0,AL1634+1,0)</f>
        <v>0</v>
      </c>
      <c r="AM1635" s="74" t="n">
        <f aca="false">IF(K1635&lt;=0,AM1634+1,0)</f>
        <v>3</v>
      </c>
    </row>
    <row r="1636" customFormat="false" ht="15" hidden="false" customHeight="false" outlineLevel="0" collapsed="false">
      <c r="A1636" s="61" t="n">
        <v>1635</v>
      </c>
      <c r="B1636" s="62" t="n">
        <v>44735.53125</v>
      </c>
      <c r="C1636" s="63" t="n">
        <f aca="false">YEAR(B1636)</f>
        <v>2022</v>
      </c>
      <c r="D1636" s="32" t="s">
        <v>276</v>
      </c>
      <c r="E1636" s="64" t="n">
        <v>15467.65</v>
      </c>
      <c r="F1636" s="65" t="n">
        <v>-0.0076</v>
      </c>
      <c r="G1636" s="66" t="n">
        <v>-117.55414</v>
      </c>
      <c r="H1636" s="67" t="n">
        <f aca="false">E1636+IF(D1636="Long",1,-1)*G1636</f>
        <v>15585.20414</v>
      </c>
      <c r="I1636" s="68" t="n">
        <f aca="false">Assumptions!$B$58</f>
        <v>5.35750011455817</v>
      </c>
      <c r="J1636" s="68" t="n">
        <f aca="false">INDEX(Yearly!$L$5:$L$22,MATCH(C1636,Yearly!$A$5:$A$22,0))</f>
        <v>0.455957456558142</v>
      </c>
      <c r="K1636" s="68" t="n">
        <f aca="false">G1636-I1636-J1636</f>
        <v>-123.367597571116</v>
      </c>
      <c r="L1636" s="69" t="n">
        <f aca="false">(I1636+J1636)/Assumptions!$B$8</f>
        <v>0.000256337157192741</v>
      </c>
      <c r="M1636" s="70" t="n">
        <f aca="false">F1636-L1636</f>
        <v>-0.00785633715719274</v>
      </c>
      <c r="N1636" s="71" t="n">
        <f aca="false">G1636*Assumptions!$B$7</f>
        <v>-924563.3111</v>
      </c>
      <c r="O1636" s="71" t="n">
        <f aca="false">K1636*Assumptions!$B$7</f>
        <v>-970286.15489683</v>
      </c>
      <c r="P1636" s="68" t="n">
        <f aca="false">P1635+G1636</f>
        <v>29670.179145</v>
      </c>
      <c r="Q1636" s="68" t="n">
        <f aca="false">MAX(Q1635,P1636)</f>
        <v>30096.63327</v>
      </c>
      <c r="R1636" s="68" t="n">
        <f aca="false">Q1636-P1636</f>
        <v>426.454124999993</v>
      </c>
      <c r="S1636" s="68" t="n">
        <f aca="false">S1635+K1636</f>
        <v>20049.7047903515</v>
      </c>
      <c r="T1636" s="68" t="n">
        <f aca="false">MAX(T1635,S1636)</f>
        <v>20592.4280667738</v>
      </c>
      <c r="U1636" s="68" t="n">
        <f aca="false">T1636-S1636</f>
        <v>542.723276422326</v>
      </c>
      <c r="V1636" s="70" t="n">
        <f aca="false">V1635+F1636</f>
        <v>3.69030000000001</v>
      </c>
      <c r="W1636" s="70" t="n">
        <f aca="false">MAX(W1635,V1636)</f>
        <v>3.71750000000001</v>
      </c>
      <c r="X1636" s="70" t="n">
        <f aca="false">W1636-V1636</f>
        <v>0.0272000000000001</v>
      </c>
      <c r="Y1636" s="70" t="n">
        <f aca="false">Y1635+M1636</f>
        <v>3.26609718837739</v>
      </c>
      <c r="Z1636" s="70" t="n">
        <f aca="false">MAX(Z1635,Y1636)</f>
        <v>3.29842393152125</v>
      </c>
      <c r="AA1636" s="70" t="n">
        <f aca="false">Z1636-Y1636</f>
        <v>0.0323267431438548</v>
      </c>
      <c r="AB1636" s="72" t="n">
        <f aca="false">AB1635*(1+F1636)</f>
        <v>31.8895844906979</v>
      </c>
      <c r="AC1636" s="73" t="n">
        <f aca="false">MAX(AC1635,AB1636)</f>
        <v>32.8179906501918</v>
      </c>
      <c r="AD1636" s="70" t="n">
        <f aca="false">1-AB1636/AC1636</f>
        <v>0.0282895491497281</v>
      </c>
      <c r="AE1636" s="73" t="n">
        <f aca="false">AE1635*(1+M1636)</f>
        <v>20.8816289763831</v>
      </c>
      <c r="AF1636" s="73" t="n">
        <f aca="false">MAX(AF1635,AE1636)</f>
        <v>21.6001945245743</v>
      </c>
      <c r="AG1636" s="70" t="n">
        <f aca="false">1-AE1636/AF1636</f>
        <v>0.0332666239358972</v>
      </c>
      <c r="AH1636" s="74" t="n">
        <f aca="false">IF(R1636&gt;0,AH1635+1,0)</f>
        <v>20</v>
      </c>
      <c r="AI1636" s="74" t="n">
        <f aca="false">IF(U1636&gt;0,AI1635+1,0)</f>
        <v>20</v>
      </c>
      <c r="AJ1636" s="74" t="n">
        <f aca="false">IF(G1636&gt;0,AJ1635+1,0)</f>
        <v>0</v>
      </c>
      <c r="AK1636" s="74" t="n">
        <f aca="false">IF(G1636&lt;=0,AK1635+1,0)</f>
        <v>4</v>
      </c>
      <c r="AL1636" s="74" t="n">
        <f aca="false">IF(K1636&gt;0,AL1635+1,0)</f>
        <v>0</v>
      </c>
      <c r="AM1636" s="74" t="n">
        <f aca="false">IF(K1636&lt;=0,AM1635+1,0)</f>
        <v>4</v>
      </c>
    </row>
    <row r="1637" customFormat="false" ht="15" hidden="false" customHeight="false" outlineLevel="0" collapsed="false">
      <c r="A1637" s="61" t="n">
        <v>1636</v>
      </c>
      <c r="B1637" s="62" t="n">
        <v>44735.6145833333</v>
      </c>
      <c r="C1637" s="63" t="n">
        <f aca="false">YEAR(B1637)</f>
        <v>2022</v>
      </c>
      <c r="D1637" s="32" t="s">
        <v>277</v>
      </c>
      <c r="E1637" s="64" t="n">
        <v>15585.35</v>
      </c>
      <c r="F1637" s="65" t="n">
        <v>0.0101</v>
      </c>
      <c r="G1637" s="66" t="n">
        <v>157.412035</v>
      </c>
      <c r="H1637" s="67" t="n">
        <f aca="false">E1637+IF(D1637="Long",1,-1)*G1637</f>
        <v>15742.762035</v>
      </c>
      <c r="I1637" s="68" t="n">
        <f aca="false">Assumptions!$B$58</f>
        <v>5.35750011455817</v>
      </c>
      <c r="J1637" s="68" t="n">
        <f aca="false">INDEX(Yearly!$L$5:$L$22,MATCH(C1637,Yearly!$A$5:$A$22,0))</f>
        <v>0.455957456558142</v>
      </c>
      <c r="K1637" s="68" t="n">
        <f aca="false">G1637-I1637-J1637</f>
        <v>151.598577428884</v>
      </c>
      <c r="L1637" s="69" t="n">
        <f aca="false">(I1637+J1637)/Assumptions!$B$8</f>
        <v>0.000256337157192741</v>
      </c>
      <c r="M1637" s="70" t="n">
        <f aca="false">F1637-L1637</f>
        <v>0.00984366284280726</v>
      </c>
      <c r="N1637" s="71" t="n">
        <f aca="false">G1637*Assumptions!$B$7</f>
        <v>1238045.655275</v>
      </c>
      <c r="O1637" s="71" t="n">
        <f aca="false">K1637*Assumptions!$B$7</f>
        <v>1192322.81147817</v>
      </c>
      <c r="P1637" s="68" t="n">
        <f aca="false">P1636+G1637</f>
        <v>29827.59118</v>
      </c>
      <c r="Q1637" s="68" t="n">
        <f aca="false">MAX(Q1636,P1637)</f>
        <v>30096.63327</v>
      </c>
      <c r="R1637" s="68" t="n">
        <f aca="false">Q1637-P1637</f>
        <v>269.042089999992</v>
      </c>
      <c r="S1637" s="68" t="n">
        <f aca="false">S1636+K1637</f>
        <v>20201.3033677804</v>
      </c>
      <c r="T1637" s="68" t="n">
        <f aca="false">MAX(T1636,S1637)</f>
        <v>20592.4280667738</v>
      </c>
      <c r="U1637" s="68" t="n">
        <f aca="false">T1637-S1637</f>
        <v>391.124698993444</v>
      </c>
      <c r="V1637" s="70" t="n">
        <f aca="false">V1636+F1637</f>
        <v>3.70040000000001</v>
      </c>
      <c r="W1637" s="70" t="n">
        <f aca="false">MAX(W1636,V1637)</f>
        <v>3.71750000000001</v>
      </c>
      <c r="X1637" s="70" t="n">
        <f aca="false">W1637-V1637</f>
        <v>0.0171000000000001</v>
      </c>
      <c r="Y1637" s="70" t="n">
        <f aca="false">Y1636+M1637</f>
        <v>3.2759408512202</v>
      </c>
      <c r="Z1637" s="70" t="n">
        <f aca="false">MAX(Z1636,Y1637)</f>
        <v>3.29842393152125</v>
      </c>
      <c r="AA1637" s="70" t="n">
        <f aca="false">Z1637-Y1637</f>
        <v>0.0224830803010474</v>
      </c>
      <c r="AB1637" s="72" t="n">
        <f aca="false">AB1636*(1+F1637)</f>
        <v>32.2116692940539</v>
      </c>
      <c r="AC1637" s="73" t="n">
        <f aca="false">MAX(AC1636,AB1637)</f>
        <v>32.8179906501918</v>
      </c>
      <c r="AD1637" s="70" t="n">
        <f aca="false">1-AB1637/AC1637</f>
        <v>0.0184752735961405</v>
      </c>
      <c r="AE1637" s="73" t="n">
        <f aca="false">AE1636*(1+M1637)</f>
        <v>21.0871806916352</v>
      </c>
      <c r="AF1637" s="73" t="n">
        <f aca="false">MAX(AF1636,AE1637)</f>
        <v>21.6001945245743</v>
      </c>
      <c r="AG1637" s="70" t="n">
        <f aca="false">1-AE1637/AF1637</f>
        <v>0.0237504265230332</v>
      </c>
      <c r="AH1637" s="74" t="n">
        <f aca="false">IF(R1637&gt;0,AH1636+1,0)</f>
        <v>21</v>
      </c>
      <c r="AI1637" s="74" t="n">
        <f aca="false">IF(U1637&gt;0,AI1636+1,0)</f>
        <v>21</v>
      </c>
      <c r="AJ1637" s="74" t="n">
        <f aca="false">IF(G1637&gt;0,AJ1636+1,0)</f>
        <v>1</v>
      </c>
      <c r="AK1637" s="74" t="n">
        <f aca="false">IF(G1637&lt;=0,AK1636+1,0)</f>
        <v>0</v>
      </c>
      <c r="AL1637" s="74" t="n">
        <f aca="false">IF(K1637&gt;0,AL1636+1,0)</f>
        <v>1</v>
      </c>
      <c r="AM1637" s="74" t="n">
        <f aca="false">IF(K1637&lt;=0,AM1636+1,0)</f>
        <v>0</v>
      </c>
    </row>
    <row r="1638" customFormat="false" ht="15" hidden="false" customHeight="false" outlineLevel="0" collapsed="false">
      <c r="A1638" s="61" t="n">
        <v>1637</v>
      </c>
      <c r="B1638" s="62" t="n">
        <v>44741.40625</v>
      </c>
      <c r="C1638" s="63" t="n">
        <f aca="false">YEAR(B1638)</f>
        <v>2022</v>
      </c>
      <c r="D1638" s="32" t="s">
        <v>276</v>
      </c>
      <c r="E1638" s="64" t="n">
        <v>15742.3</v>
      </c>
      <c r="F1638" s="65" t="n">
        <v>-0.0031</v>
      </c>
      <c r="G1638" s="66" t="n">
        <v>-48.80113</v>
      </c>
      <c r="H1638" s="67" t="n">
        <f aca="false">E1638+IF(D1638="Long",1,-1)*G1638</f>
        <v>15791.10113</v>
      </c>
      <c r="I1638" s="68" t="n">
        <f aca="false">Assumptions!$B$58</f>
        <v>5.35750011455817</v>
      </c>
      <c r="J1638" s="68" t="n">
        <f aca="false">INDEX(Yearly!$L$5:$L$22,MATCH(C1638,Yearly!$A$5:$A$22,0))</f>
        <v>0.455957456558142</v>
      </c>
      <c r="K1638" s="68" t="n">
        <f aca="false">G1638-I1638-J1638</f>
        <v>-54.6145875711163</v>
      </c>
      <c r="L1638" s="69" t="n">
        <f aca="false">(I1638+J1638)/Assumptions!$B$8</f>
        <v>0.000256337157192741</v>
      </c>
      <c r="M1638" s="70" t="n">
        <f aca="false">F1638-L1638</f>
        <v>-0.00335633715719274</v>
      </c>
      <c r="N1638" s="71" t="n">
        <f aca="false">G1638*Assumptions!$B$7</f>
        <v>-383820.88745</v>
      </c>
      <c r="O1638" s="71" t="n">
        <f aca="false">K1638*Assumptions!$B$7</f>
        <v>-429543.73124683</v>
      </c>
      <c r="P1638" s="68" t="n">
        <f aca="false">P1637+G1638</f>
        <v>29778.79005</v>
      </c>
      <c r="Q1638" s="68" t="n">
        <f aca="false">MAX(Q1637,P1638)</f>
        <v>30096.63327</v>
      </c>
      <c r="R1638" s="68" t="n">
        <f aca="false">Q1638-P1638</f>
        <v>317.843219999992</v>
      </c>
      <c r="S1638" s="68" t="n">
        <f aca="false">S1637+K1638</f>
        <v>20146.6887802093</v>
      </c>
      <c r="T1638" s="68" t="n">
        <f aca="false">MAX(T1637,S1638)</f>
        <v>20592.4280667738</v>
      </c>
      <c r="U1638" s="68" t="n">
        <f aca="false">T1638-S1638</f>
        <v>445.73928656456</v>
      </c>
      <c r="V1638" s="70" t="n">
        <f aca="false">V1637+F1638</f>
        <v>3.69730000000001</v>
      </c>
      <c r="W1638" s="70" t="n">
        <f aca="false">MAX(W1637,V1638)</f>
        <v>3.71750000000001</v>
      </c>
      <c r="X1638" s="70" t="n">
        <f aca="false">W1638-V1638</f>
        <v>0.0202</v>
      </c>
      <c r="Y1638" s="70" t="n">
        <f aca="false">Y1637+M1638</f>
        <v>3.27258451406301</v>
      </c>
      <c r="Z1638" s="70" t="n">
        <f aca="false">MAX(Z1637,Y1638)</f>
        <v>3.29842393152125</v>
      </c>
      <c r="AA1638" s="70" t="n">
        <f aca="false">Z1638-Y1638</f>
        <v>0.0258394174582399</v>
      </c>
      <c r="AB1638" s="72" t="n">
        <f aca="false">AB1637*(1+F1638)</f>
        <v>32.1118131192424</v>
      </c>
      <c r="AC1638" s="73" t="n">
        <f aca="false">MAX(AC1637,AB1638)</f>
        <v>32.8179906501918</v>
      </c>
      <c r="AD1638" s="70" t="n">
        <f aca="false">1-AB1638/AC1638</f>
        <v>0.0215180002479924</v>
      </c>
      <c r="AE1638" s="73" t="n">
        <f aca="false">AE1637*(1+M1638)</f>
        <v>21.0164050035394</v>
      </c>
      <c r="AF1638" s="73" t="n">
        <f aca="false">MAX(AF1637,AE1638)</f>
        <v>21.6001945245743</v>
      </c>
      <c r="AG1638" s="70" t="n">
        <f aca="false">1-AE1638/AF1638</f>
        <v>0.0270270492411875</v>
      </c>
      <c r="AH1638" s="74" t="n">
        <f aca="false">IF(R1638&gt;0,AH1637+1,0)</f>
        <v>22</v>
      </c>
      <c r="AI1638" s="74" t="n">
        <f aca="false">IF(U1638&gt;0,AI1637+1,0)</f>
        <v>22</v>
      </c>
      <c r="AJ1638" s="74" t="n">
        <f aca="false">IF(G1638&gt;0,AJ1637+1,0)</f>
        <v>0</v>
      </c>
      <c r="AK1638" s="74" t="n">
        <f aca="false">IF(G1638&lt;=0,AK1637+1,0)</f>
        <v>1</v>
      </c>
      <c r="AL1638" s="74" t="n">
        <f aca="false">IF(K1638&gt;0,AL1637+1,0)</f>
        <v>0</v>
      </c>
      <c r="AM1638" s="74" t="n">
        <f aca="false">IF(K1638&lt;=0,AM1637+1,0)</f>
        <v>1</v>
      </c>
    </row>
    <row r="1639" customFormat="false" ht="15" hidden="false" customHeight="false" outlineLevel="0" collapsed="false">
      <c r="A1639" s="61" t="n">
        <v>1638</v>
      </c>
      <c r="B1639" s="62" t="n">
        <v>44741.4895833333</v>
      </c>
      <c r="C1639" s="63" t="n">
        <f aca="false">YEAR(B1639)</f>
        <v>2022</v>
      </c>
      <c r="D1639" s="32" t="s">
        <v>277</v>
      </c>
      <c r="E1639" s="64" t="n">
        <v>15790.75</v>
      </c>
      <c r="F1639" s="65" t="n">
        <v>-0.0097</v>
      </c>
      <c r="G1639" s="66" t="n">
        <v>-153.170275</v>
      </c>
      <c r="H1639" s="67" t="n">
        <f aca="false">E1639+IF(D1639="Long",1,-1)*G1639</f>
        <v>15637.579725</v>
      </c>
      <c r="I1639" s="68" t="n">
        <f aca="false">Assumptions!$B$58</f>
        <v>5.35750011455817</v>
      </c>
      <c r="J1639" s="68" t="n">
        <f aca="false">INDEX(Yearly!$L$5:$L$22,MATCH(C1639,Yearly!$A$5:$A$22,0))</f>
        <v>0.455957456558142</v>
      </c>
      <c r="K1639" s="68" t="n">
        <f aca="false">G1639-I1639-J1639</f>
        <v>-158.983732571116</v>
      </c>
      <c r="L1639" s="69" t="n">
        <f aca="false">(I1639+J1639)/Assumptions!$B$8</f>
        <v>0.000256337157192741</v>
      </c>
      <c r="M1639" s="70" t="n">
        <f aca="false">F1639-L1639</f>
        <v>-0.00995633715719274</v>
      </c>
      <c r="N1639" s="71" t="n">
        <f aca="false">G1639*Assumptions!$B$7</f>
        <v>-1204684.212875</v>
      </c>
      <c r="O1639" s="71" t="n">
        <f aca="false">K1639*Assumptions!$B$7</f>
        <v>-1250407.05667183</v>
      </c>
      <c r="P1639" s="68" t="n">
        <f aca="false">P1638+G1639</f>
        <v>29625.619775</v>
      </c>
      <c r="Q1639" s="68" t="n">
        <f aca="false">MAX(Q1638,P1639)</f>
        <v>30096.63327</v>
      </c>
      <c r="R1639" s="68" t="n">
        <f aca="false">Q1639-P1639</f>
        <v>471.013494999992</v>
      </c>
      <c r="S1639" s="68" t="n">
        <f aca="false">S1638+K1639</f>
        <v>19987.7050476381</v>
      </c>
      <c r="T1639" s="68" t="n">
        <f aca="false">MAX(T1638,S1639)</f>
        <v>20592.4280667738</v>
      </c>
      <c r="U1639" s="68" t="n">
        <f aca="false">T1639-S1639</f>
        <v>604.723019135676</v>
      </c>
      <c r="V1639" s="70" t="n">
        <f aca="false">V1638+F1639</f>
        <v>3.68760000000001</v>
      </c>
      <c r="W1639" s="70" t="n">
        <f aca="false">MAX(W1638,V1639)</f>
        <v>3.71750000000001</v>
      </c>
      <c r="X1639" s="70" t="n">
        <f aca="false">W1639-V1639</f>
        <v>0.0299</v>
      </c>
      <c r="Y1639" s="70" t="n">
        <f aca="false">Y1638+M1639</f>
        <v>3.26262817690581</v>
      </c>
      <c r="Z1639" s="70" t="n">
        <f aca="false">MAX(Z1638,Y1639)</f>
        <v>3.29842393152125</v>
      </c>
      <c r="AA1639" s="70" t="n">
        <f aca="false">Z1639-Y1639</f>
        <v>0.0357957546154326</v>
      </c>
      <c r="AB1639" s="72" t="n">
        <f aca="false">AB1638*(1+F1639)</f>
        <v>31.8003285319857</v>
      </c>
      <c r="AC1639" s="73" t="n">
        <f aca="false">MAX(AC1638,AB1639)</f>
        <v>32.8179906501918</v>
      </c>
      <c r="AD1639" s="70" t="n">
        <f aca="false">1-AB1639/AC1639</f>
        <v>0.0310092756455869</v>
      </c>
      <c r="AE1639" s="73" t="n">
        <f aca="false">AE1638*(1+M1639)</f>
        <v>20.8071585894921</v>
      </c>
      <c r="AF1639" s="73" t="n">
        <f aca="false">MAX(AF1638,AE1639)</f>
        <v>21.6001945245743</v>
      </c>
      <c r="AG1639" s="70" t="n">
        <f aca="false">1-AE1639/AF1639</f>
        <v>0.0367142959837709</v>
      </c>
      <c r="AH1639" s="74" t="n">
        <f aca="false">IF(R1639&gt;0,AH1638+1,0)</f>
        <v>23</v>
      </c>
      <c r="AI1639" s="74" t="n">
        <f aca="false">IF(U1639&gt;0,AI1638+1,0)</f>
        <v>23</v>
      </c>
      <c r="AJ1639" s="74" t="n">
        <f aca="false">IF(G1639&gt;0,AJ1638+1,0)</f>
        <v>0</v>
      </c>
      <c r="AK1639" s="74" t="n">
        <f aca="false">IF(G1639&lt;=0,AK1638+1,0)</f>
        <v>2</v>
      </c>
      <c r="AL1639" s="74" t="n">
        <f aca="false">IF(K1639&gt;0,AL1638+1,0)</f>
        <v>0</v>
      </c>
      <c r="AM1639" s="74" t="n">
        <f aca="false">IF(K1639&lt;=0,AM1638+1,0)</f>
        <v>2</v>
      </c>
    </row>
    <row r="1640" customFormat="false" ht="15" hidden="false" customHeight="false" outlineLevel="0" collapsed="false">
      <c r="A1640" s="61" t="n">
        <v>1639</v>
      </c>
      <c r="B1640" s="62" t="n">
        <v>44743.40625</v>
      </c>
      <c r="C1640" s="63" t="n">
        <f aca="false">YEAR(B1640)</f>
        <v>2022</v>
      </c>
      <c r="D1640" s="32" t="s">
        <v>276</v>
      </c>
      <c r="E1640" s="64" t="n">
        <v>15637.55</v>
      </c>
      <c r="F1640" s="65" t="n">
        <v>-0.007</v>
      </c>
      <c r="G1640" s="66" t="n">
        <v>-109.46285</v>
      </c>
      <c r="H1640" s="67" t="n">
        <f aca="false">E1640+IF(D1640="Long",1,-1)*G1640</f>
        <v>15747.01285</v>
      </c>
      <c r="I1640" s="68" t="n">
        <f aca="false">Assumptions!$B$58</f>
        <v>5.35750011455817</v>
      </c>
      <c r="J1640" s="68" t="n">
        <f aca="false">INDEX(Yearly!$L$5:$L$22,MATCH(C1640,Yearly!$A$5:$A$22,0))</f>
        <v>0.455957456558142</v>
      </c>
      <c r="K1640" s="68" t="n">
        <f aca="false">G1640-I1640-J1640</f>
        <v>-115.276307571116</v>
      </c>
      <c r="L1640" s="69" t="n">
        <f aca="false">(I1640+J1640)/Assumptions!$B$8</f>
        <v>0.000256337157192741</v>
      </c>
      <c r="M1640" s="70" t="n">
        <f aca="false">F1640-L1640</f>
        <v>-0.00725633715719274</v>
      </c>
      <c r="N1640" s="71" t="n">
        <f aca="false">G1640*Assumptions!$B$7</f>
        <v>-860925.31525</v>
      </c>
      <c r="O1640" s="71" t="n">
        <f aca="false">K1640*Assumptions!$B$7</f>
        <v>-906648.15904683</v>
      </c>
      <c r="P1640" s="68" t="n">
        <f aca="false">P1639+G1640</f>
        <v>29516.156925</v>
      </c>
      <c r="Q1640" s="68" t="n">
        <f aca="false">MAX(Q1639,P1640)</f>
        <v>30096.63327</v>
      </c>
      <c r="R1640" s="68" t="n">
        <f aca="false">Q1640-P1640</f>
        <v>580.476344999992</v>
      </c>
      <c r="S1640" s="68" t="n">
        <f aca="false">S1639+K1640</f>
        <v>19872.428740067</v>
      </c>
      <c r="T1640" s="68" t="n">
        <f aca="false">MAX(T1639,S1640)</f>
        <v>20592.4280667738</v>
      </c>
      <c r="U1640" s="68" t="n">
        <f aca="false">T1640-S1640</f>
        <v>719.999326706791</v>
      </c>
      <c r="V1640" s="70" t="n">
        <f aca="false">V1639+F1640</f>
        <v>3.68060000000001</v>
      </c>
      <c r="W1640" s="70" t="n">
        <f aca="false">MAX(W1639,V1640)</f>
        <v>3.71750000000001</v>
      </c>
      <c r="X1640" s="70" t="n">
        <f aca="false">W1640-V1640</f>
        <v>0.0369000000000002</v>
      </c>
      <c r="Y1640" s="70" t="n">
        <f aca="false">Y1639+M1640</f>
        <v>3.25537183974862</v>
      </c>
      <c r="Z1640" s="70" t="n">
        <f aca="false">MAX(Z1639,Y1640)</f>
        <v>3.29842393152125</v>
      </c>
      <c r="AA1640" s="70" t="n">
        <f aca="false">Z1640-Y1640</f>
        <v>0.0430520917726254</v>
      </c>
      <c r="AB1640" s="72" t="n">
        <f aca="false">AB1639*(1+F1640)</f>
        <v>31.5777262322618</v>
      </c>
      <c r="AC1640" s="73" t="n">
        <f aca="false">MAX(AC1639,AB1640)</f>
        <v>32.8179906501918</v>
      </c>
      <c r="AD1640" s="70" t="n">
        <f aca="false">1-AB1640/AC1640</f>
        <v>0.0377922107160678</v>
      </c>
      <c r="AE1640" s="73" t="n">
        <f aca="false">AE1639*(1+M1640)</f>
        <v>20.6561748314836</v>
      </c>
      <c r="AF1640" s="73" t="n">
        <f aca="false">MAX(AF1639,AE1640)</f>
        <v>21.6001945245743</v>
      </c>
      <c r="AG1640" s="70" t="n">
        <f aca="false">1-AE1640/AF1640</f>
        <v>0.0437042218308162</v>
      </c>
      <c r="AH1640" s="74" t="n">
        <f aca="false">IF(R1640&gt;0,AH1639+1,0)</f>
        <v>24</v>
      </c>
      <c r="AI1640" s="74" t="n">
        <f aca="false">IF(U1640&gt;0,AI1639+1,0)</f>
        <v>24</v>
      </c>
      <c r="AJ1640" s="74" t="n">
        <f aca="false">IF(G1640&gt;0,AJ1639+1,0)</f>
        <v>0</v>
      </c>
      <c r="AK1640" s="74" t="n">
        <f aca="false">IF(G1640&lt;=0,AK1639+1,0)</f>
        <v>3</v>
      </c>
      <c r="AL1640" s="74" t="n">
        <f aca="false">IF(K1640&gt;0,AL1639+1,0)</f>
        <v>0</v>
      </c>
      <c r="AM1640" s="74" t="n">
        <f aca="false">IF(K1640&lt;=0,AM1639+1,0)</f>
        <v>3</v>
      </c>
    </row>
    <row r="1641" customFormat="false" ht="15" hidden="false" customHeight="false" outlineLevel="0" collapsed="false">
      <c r="A1641" s="61" t="n">
        <v>1640</v>
      </c>
      <c r="B1641" s="62" t="n">
        <v>44743.6354166667</v>
      </c>
      <c r="C1641" s="63" t="n">
        <f aca="false">YEAR(B1641)</f>
        <v>2022</v>
      </c>
      <c r="D1641" s="32" t="s">
        <v>277</v>
      </c>
      <c r="E1641" s="64" t="n">
        <v>15746.7</v>
      </c>
      <c r="F1641" s="65" t="n">
        <v>-0.0027</v>
      </c>
      <c r="G1641" s="66" t="n">
        <v>-42.51609</v>
      </c>
      <c r="H1641" s="67" t="n">
        <f aca="false">E1641+IF(D1641="Long",1,-1)*G1641</f>
        <v>15704.18391</v>
      </c>
      <c r="I1641" s="68" t="n">
        <f aca="false">Assumptions!$B$58</f>
        <v>5.35750011455817</v>
      </c>
      <c r="J1641" s="68" t="n">
        <f aca="false">INDEX(Yearly!$L$5:$L$22,MATCH(C1641,Yearly!$A$5:$A$22,0))</f>
        <v>0.455957456558142</v>
      </c>
      <c r="K1641" s="68" t="n">
        <f aca="false">G1641-I1641-J1641</f>
        <v>-48.3295475711163</v>
      </c>
      <c r="L1641" s="69" t="n">
        <f aca="false">(I1641+J1641)/Assumptions!$B$8</f>
        <v>0.000256337157192741</v>
      </c>
      <c r="M1641" s="70" t="n">
        <f aca="false">F1641-L1641</f>
        <v>-0.00295633715719274</v>
      </c>
      <c r="N1641" s="71" t="n">
        <f aca="false">G1641*Assumptions!$B$7</f>
        <v>-334389.04785</v>
      </c>
      <c r="O1641" s="71" t="n">
        <f aca="false">K1641*Assumptions!$B$7</f>
        <v>-380111.89164683</v>
      </c>
      <c r="P1641" s="68" t="n">
        <f aca="false">P1640+G1641</f>
        <v>29473.640835</v>
      </c>
      <c r="Q1641" s="68" t="n">
        <f aca="false">MAX(Q1640,P1641)</f>
        <v>30096.63327</v>
      </c>
      <c r="R1641" s="68" t="n">
        <f aca="false">Q1641-P1641</f>
        <v>622.992434999993</v>
      </c>
      <c r="S1641" s="68" t="n">
        <f aca="false">S1640+K1641</f>
        <v>19824.0991924959</v>
      </c>
      <c r="T1641" s="68" t="n">
        <f aca="false">MAX(T1640,S1641)</f>
        <v>20592.4280667738</v>
      </c>
      <c r="U1641" s="68" t="n">
        <f aca="false">T1641-S1641</f>
        <v>768.328874277908</v>
      </c>
      <c r="V1641" s="70" t="n">
        <f aca="false">V1640+F1641</f>
        <v>3.67790000000001</v>
      </c>
      <c r="W1641" s="70" t="n">
        <f aca="false">MAX(W1640,V1641)</f>
        <v>3.71750000000001</v>
      </c>
      <c r="X1641" s="70" t="n">
        <f aca="false">W1641-V1641</f>
        <v>0.0396000000000001</v>
      </c>
      <c r="Y1641" s="70" t="n">
        <f aca="false">Y1640+M1641</f>
        <v>3.25241550259143</v>
      </c>
      <c r="Z1641" s="70" t="n">
        <f aca="false">MAX(Z1640,Y1641)</f>
        <v>3.29842393152125</v>
      </c>
      <c r="AA1641" s="70" t="n">
        <f aca="false">Z1641-Y1641</f>
        <v>0.0460084289298179</v>
      </c>
      <c r="AB1641" s="72" t="n">
        <f aca="false">AB1640*(1+F1641)</f>
        <v>31.4924663714347</v>
      </c>
      <c r="AC1641" s="73" t="n">
        <f aca="false">MAX(AC1640,AB1641)</f>
        <v>32.8179906501918</v>
      </c>
      <c r="AD1641" s="70" t="n">
        <f aca="false">1-AB1641/AC1641</f>
        <v>0.0403901717471344</v>
      </c>
      <c r="AE1641" s="73" t="n">
        <f aca="false">AE1640*(1+M1641)</f>
        <v>20.5951082143038</v>
      </c>
      <c r="AF1641" s="73" t="n">
        <f aca="false">MAX(AF1640,AE1641)</f>
        <v>21.6001945245743</v>
      </c>
      <c r="AG1641" s="70" t="n">
        <f aca="false">1-AE1641/AF1641</f>
        <v>0.0465313545730846</v>
      </c>
      <c r="AH1641" s="74" t="n">
        <f aca="false">IF(R1641&gt;0,AH1640+1,0)</f>
        <v>25</v>
      </c>
      <c r="AI1641" s="74" t="n">
        <f aca="false">IF(U1641&gt;0,AI1640+1,0)</f>
        <v>25</v>
      </c>
      <c r="AJ1641" s="74" t="n">
        <f aca="false">IF(G1641&gt;0,AJ1640+1,0)</f>
        <v>0</v>
      </c>
      <c r="AK1641" s="74" t="n">
        <f aca="false">IF(G1641&lt;=0,AK1640+1,0)</f>
        <v>4</v>
      </c>
      <c r="AL1641" s="74" t="n">
        <f aca="false">IF(K1641&gt;0,AL1640+1,0)</f>
        <v>0</v>
      </c>
      <c r="AM1641" s="74" t="n">
        <f aca="false">IF(K1641&lt;=0,AM1640+1,0)</f>
        <v>4</v>
      </c>
    </row>
    <row r="1642" customFormat="false" ht="15" hidden="false" customHeight="false" outlineLevel="0" collapsed="false">
      <c r="A1642" s="61" t="n">
        <v>1641</v>
      </c>
      <c r="B1642" s="62" t="n">
        <v>44746.4479166667</v>
      </c>
      <c r="C1642" s="63" t="n">
        <f aca="false">YEAR(B1642)</f>
        <v>2022</v>
      </c>
      <c r="D1642" s="32" t="s">
        <v>276</v>
      </c>
      <c r="E1642" s="64" t="n">
        <v>15703.45</v>
      </c>
      <c r="F1642" s="65" t="n">
        <v>-0.002</v>
      </c>
      <c r="G1642" s="66" t="n">
        <v>-31.4069</v>
      </c>
      <c r="H1642" s="67" t="n">
        <f aca="false">E1642+IF(D1642="Long",1,-1)*G1642</f>
        <v>15734.8569</v>
      </c>
      <c r="I1642" s="68" t="n">
        <f aca="false">Assumptions!$B$58</f>
        <v>5.35750011455817</v>
      </c>
      <c r="J1642" s="68" t="n">
        <f aca="false">INDEX(Yearly!$L$5:$L$22,MATCH(C1642,Yearly!$A$5:$A$22,0))</f>
        <v>0.455957456558142</v>
      </c>
      <c r="K1642" s="68" t="n">
        <f aca="false">G1642-I1642-J1642</f>
        <v>-37.2203575711163</v>
      </c>
      <c r="L1642" s="69" t="n">
        <f aca="false">(I1642+J1642)/Assumptions!$B$8</f>
        <v>0.000256337157192741</v>
      </c>
      <c r="M1642" s="70" t="n">
        <f aca="false">F1642-L1642</f>
        <v>-0.00225633715719274</v>
      </c>
      <c r="N1642" s="71" t="n">
        <f aca="false">G1642*Assumptions!$B$7</f>
        <v>-247015.2685</v>
      </c>
      <c r="O1642" s="71" t="n">
        <f aca="false">K1642*Assumptions!$B$7</f>
        <v>-292738.11229683</v>
      </c>
      <c r="P1642" s="68" t="n">
        <f aca="false">P1641+G1642</f>
        <v>29442.233935</v>
      </c>
      <c r="Q1642" s="68" t="n">
        <f aca="false">MAX(Q1641,P1642)</f>
        <v>30096.63327</v>
      </c>
      <c r="R1642" s="68" t="n">
        <f aca="false">Q1642-P1642</f>
        <v>654.399334999995</v>
      </c>
      <c r="S1642" s="68" t="n">
        <f aca="false">S1641+K1642</f>
        <v>19786.8788349248</v>
      </c>
      <c r="T1642" s="68" t="n">
        <f aca="false">MAX(T1641,S1642)</f>
        <v>20592.4280667738</v>
      </c>
      <c r="U1642" s="68" t="n">
        <f aca="false">T1642-S1642</f>
        <v>805.549231849025</v>
      </c>
      <c r="V1642" s="70" t="n">
        <f aca="false">V1641+F1642</f>
        <v>3.67590000000001</v>
      </c>
      <c r="W1642" s="70" t="n">
        <f aca="false">MAX(W1641,V1642)</f>
        <v>3.71750000000001</v>
      </c>
      <c r="X1642" s="70" t="n">
        <f aca="false">W1642-V1642</f>
        <v>0.0415999999999999</v>
      </c>
      <c r="Y1642" s="70" t="n">
        <f aca="false">Y1641+M1642</f>
        <v>3.25015916543424</v>
      </c>
      <c r="Z1642" s="70" t="n">
        <f aca="false">MAX(Z1641,Y1642)</f>
        <v>3.29842393152125</v>
      </c>
      <c r="AA1642" s="70" t="n">
        <f aca="false">Z1642-Y1642</f>
        <v>0.0482647660870108</v>
      </c>
      <c r="AB1642" s="72" t="n">
        <f aca="false">AB1641*(1+F1642)</f>
        <v>31.4294814386918</v>
      </c>
      <c r="AC1642" s="73" t="n">
        <f aca="false">MAX(AC1641,AB1642)</f>
        <v>32.8179906501918</v>
      </c>
      <c r="AD1642" s="70" t="n">
        <f aca="false">1-AB1642/AC1642</f>
        <v>0.0423093914036401</v>
      </c>
      <c r="AE1642" s="73" t="n">
        <f aca="false">AE1641*(1+M1642)</f>
        <v>20.5486387063834</v>
      </c>
      <c r="AF1642" s="73" t="n">
        <f aca="false">MAX(AF1641,AE1642)</f>
        <v>21.6001945245743</v>
      </c>
      <c r="AG1642" s="70" t="n">
        <f aca="false">1-AE1642/AF1642</f>
        <v>0.0486827013059795</v>
      </c>
      <c r="AH1642" s="74" t="n">
        <f aca="false">IF(R1642&gt;0,AH1641+1,0)</f>
        <v>26</v>
      </c>
      <c r="AI1642" s="74" t="n">
        <f aca="false">IF(U1642&gt;0,AI1641+1,0)</f>
        <v>26</v>
      </c>
      <c r="AJ1642" s="74" t="n">
        <f aca="false">IF(G1642&gt;0,AJ1641+1,0)</f>
        <v>0</v>
      </c>
      <c r="AK1642" s="74" t="n">
        <f aca="false">IF(G1642&lt;=0,AK1641+1,0)</f>
        <v>5</v>
      </c>
      <c r="AL1642" s="74" t="n">
        <f aca="false">IF(K1642&gt;0,AL1641+1,0)</f>
        <v>0</v>
      </c>
      <c r="AM1642" s="74" t="n">
        <f aca="false">IF(K1642&lt;=0,AM1641+1,0)</f>
        <v>5</v>
      </c>
    </row>
    <row r="1643" customFormat="false" ht="15" hidden="false" customHeight="false" outlineLevel="0" collapsed="false">
      <c r="A1643" s="61" t="n">
        <v>1642</v>
      </c>
      <c r="B1643" s="62" t="n">
        <v>44746.46875</v>
      </c>
      <c r="C1643" s="63" t="n">
        <f aca="false">YEAR(B1643)</f>
        <v>2022</v>
      </c>
      <c r="D1643" s="32" t="s">
        <v>277</v>
      </c>
      <c r="E1643" s="64" t="n">
        <v>15734.35</v>
      </c>
      <c r="F1643" s="65" t="n">
        <v>0.022</v>
      </c>
      <c r="G1643" s="66" t="n">
        <v>346.1557</v>
      </c>
      <c r="H1643" s="67" t="n">
        <f aca="false">E1643+IF(D1643="Long",1,-1)*G1643</f>
        <v>16080.5057</v>
      </c>
      <c r="I1643" s="68" t="n">
        <f aca="false">Assumptions!$B$58</f>
        <v>5.35750011455817</v>
      </c>
      <c r="J1643" s="68" t="n">
        <f aca="false">INDEX(Yearly!$L$5:$L$22,MATCH(C1643,Yearly!$A$5:$A$22,0))</f>
        <v>0.455957456558142</v>
      </c>
      <c r="K1643" s="68" t="n">
        <f aca="false">G1643-I1643-J1643</f>
        <v>340.342242428884</v>
      </c>
      <c r="L1643" s="69" t="n">
        <f aca="false">(I1643+J1643)/Assumptions!$B$8</f>
        <v>0.000256337157192741</v>
      </c>
      <c r="M1643" s="70" t="n">
        <f aca="false">F1643-L1643</f>
        <v>0.0217436628428073</v>
      </c>
      <c r="N1643" s="71" t="n">
        <f aca="false">G1643*Assumptions!$B$7</f>
        <v>2722514.5805</v>
      </c>
      <c r="O1643" s="71" t="n">
        <f aca="false">K1643*Assumptions!$B$7</f>
        <v>2676791.73670317</v>
      </c>
      <c r="P1643" s="68" t="n">
        <f aca="false">P1642+G1643</f>
        <v>29788.389635</v>
      </c>
      <c r="Q1643" s="68" t="n">
        <f aca="false">MAX(Q1642,P1643)</f>
        <v>30096.63327</v>
      </c>
      <c r="R1643" s="68" t="n">
        <f aca="false">Q1643-P1643</f>
        <v>308.243634999995</v>
      </c>
      <c r="S1643" s="68" t="n">
        <f aca="false">S1642+K1643</f>
        <v>20127.2210773537</v>
      </c>
      <c r="T1643" s="68" t="n">
        <f aca="false">MAX(T1642,S1643)</f>
        <v>20592.4280667738</v>
      </c>
      <c r="U1643" s="68" t="n">
        <f aca="false">T1643-S1643</f>
        <v>465.206989420141</v>
      </c>
      <c r="V1643" s="70" t="n">
        <f aca="false">V1642+F1643</f>
        <v>3.69790000000001</v>
      </c>
      <c r="W1643" s="70" t="n">
        <f aca="false">MAX(W1642,V1643)</f>
        <v>3.71750000000001</v>
      </c>
      <c r="X1643" s="70" t="n">
        <f aca="false">W1643-V1643</f>
        <v>0.0196000000000001</v>
      </c>
      <c r="Y1643" s="70" t="n">
        <f aca="false">Y1642+M1643</f>
        <v>3.27190282827704</v>
      </c>
      <c r="Z1643" s="70" t="n">
        <f aca="false">MAX(Z1642,Y1643)</f>
        <v>3.29842393152125</v>
      </c>
      <c r="AA1643" s="70" t="n">
        <f aca="false">Z1643-Y1643</f>
        <v>0.0265211032442036</v>
      </c>
      <c r="AB1643" s="72" t="n">
        <f aca="false">AB1642*(1+F1643)</f>
        <v>32.1209300303431</v>
      </c>
      <c r="AC1643" s="73" t="n">
        <f aca="false">MAX(AC1642,AB1643)</f>
        <v>32.8179906501918</v>
      </c>
      <c r="AD1643" s="70" t="n">
        <f aca="false">1-AB1643/AC1643</f>
        <v>0.02124019801452</v>
      </c>
      <c r="AE1643" s="73" t="n">
        <f aca="false">AE1642*(1+M1643)</f>
        <v>20.9954413782937</v>
      </c>
      <c r="AF1643" s="73" t="n">
        <f aca="false">MAX(AF1642,AE1643)</f>
        <v>21.6001945245743</v>
      </c>
      <c r="AG1643" s="70" t="n">
        <f aca="false">1-AE1643/AF1643</f>
        <v>0.0279975787066465</v>
      </c>
      <c r="AH1643" s="74" t="n">
        <f aca="false">IF(R1643&gt;0,AH1642+1,0)</f>
        <v>27</v>
      </c>
      <c r="AI1643" s="74" t="n">
        <f aca="false">IF(U1643&gt;0,AI1642+1,0)</f>
        <v>27</v>
      </c>
      <c r="AJ1643" s="74" t="n">
        <f aca="false">IF(G1643&gt;0,AJ1642+1,0)</f>
        <v>1</v>
      </c>
      <c r="AK1643" s="74" t="n">
        <f aca="false">IF(G1643&lt;=0,AK1642+1,0)</f>
        <v>0</v>
      </c>
      <c r="AL1643" s="74" t="n">
        <f aca="false">IF(K1643&gt;0,AL1642+1,0)</f>
        <v>1</v>
      </c>
      <c r="AM1643" s="74" t="n">
        <f aca="false">IF(K1643&lt;=0,AM1642+1,0)</f>
        <v>0</v>
      </c>
    </row>
    <row r="1644" customFormat="false" ht="15" hidden="false" customHeight="false" outlineLevel="0" collapsed="false">
      <c r="A1644" s="61" t="n">
        <v>1643</v>
      </c>
      <c r="B1644" s="62" t="n">
        <v>44754.5520833333</v>
      </c>
      <c r="C1644" s="63" t="n">
        <f aca="false">YEAR(B1644)</f>
        <v>2022</v>
      </c>
      <c r="D1644" s="32" t="s">
        <v>276</v>
      </c>
      <c r="E1644" s="64" t="n">
        <v>16080.5</v>
      </c>
      <c r="F1644" s="65" t="n">
        <v>-0.0024</v>
      </c>
      <c r="G1644" s="66" t="n">
        <v>-38.5932</v>
      </c>
      <c r="H1644" s="67" t="n">
        <f aca="false">E1644+IF(D1644="Long",1,-1)*G1644</f>
        <v>16119.0932</v>
      </c>
      <c r="I1644" s="68" t="n">
        <f aca="false">Assumptions!$B$58</f>
        <v>5.35750011455817</v>
      </c>
      <c r="J1644" s="68" t="n">
        <f aca="false">INDEX(Yearly!$L$5:$L$22,MATCH(C1644,Yearly!$A$5:$A$22,0))</f>
        <v>0.455957456558142</v>
      </c>
      <c r="K1644" s="68" t="n">
        <f aca="false">G1644-I1644-J1644</f>
        <v>-44.4066575711163</v>
      </c>
      <c r="L1644" s="69" t="n">
        <f aca="false">(I1644+J1644)/Assumptions!$B$8</f>
        <v>0.000256337157192741</v>
      </c>
      <c r="M1644" s="70" t="n">
        <f aca="false">F1644-L1644</f>
        <v>-0.00265633715719274</v>
      </c>
      <c r="N1644" s="71" t="n">
        <f aca="false">G1644*Assumptions!$B$7</f>
        <v>-303535.518</v>
      </c>
      <c r="O1644" s="71" t="n">
        <f aca="false">K1644*Assumptions!$B$7</f>
        <v>-349258.36179683</v>
      </c>
      <c r="P1644" s="68" t="n">
        <f aca="false">P1643+G1644</f>
        <v>29749.796435</v>
      </c>
      <c r="Q1644" s="68" t="n">
        <f aca="false">MAX(Q1643,P1644)</f>
        <v>30096.63327</v>
      </c>
      <c r="R1644" s="68" t="n">
        <f aca="false">Q1644-P1644</f>
        <v>346.836834999995</v>
      </c>
      <c r="S1644" s="68" t="n">
        <f aca="false">S1643+K1644</f>
        <v>20082.8144197826</v>
      </c>
      <c r="T1644" s="68" t="n">
        <f aca="false">MAX(T1643,S1644)</f>
        <v>20592.4280667738</v>
      </c>
      <c r="U1644" s="68" t="n">
        <f aca="false">T1644-S1644</f>
        <v>509.613646991256</v>
      </c>
      <c r="V1644" s="70" t="n">
        <f aca="false">V1643+F1644</f>
        <v>3.69550000000001</v>
      </c>
      <c r="W1644" s="70" t="n">
        <f aca="false">MAX(W1643,V1644)</f>
        <v>3.71750000000001</v>
      </c>
      <c r="X1644" s="70" t="n">
        <f aca="false">W1644-V1644</f>
        <v>0.0220000000000002</v>
      </c>
      <c r="Y1644" s="70" t="n">
        <f aca="false">Y1643+M1644</f>
        <v>3.26924649111985</v>
      </c>
      <c r="Z1644" s="70" t="n">
        <f aca="false">MAX(Z1643,Y1644)</f>
        <v>3.29842393152125</v>
      </c>
      <c r="AA1644" s="70" t="n">
        <f aca="false">Z1644-Y1644</f>
        <v>0.0291774404013965</v>
      </c>
      <c r="AB1644" s="72" t="n">
        <f aca="false">AB1643*(1+F1644)</f>
        <v>32.0438397982702</v>
      </c>
      <c r="AC1644" s="73" t="n">
        <f aca="false">MAX(AC1643,AB1644)</f>
        <v>32.8179906501918</v>
      </c>
      <c r="AD1644" s="70" t="n">
        <f aca="false">1-AB1644/AC1644</f>
        <v>0.0235892215392851</v>
      </c>
      <c r="AE1644" s="73" t="n">
        <f aca="false">AE1643*(1+M1644)</f>
        <v>20.9396704072289</v>
      </c>
      <c r="AF1644" s="73" t="n">
        <f aca="false">MAX(AF1643,AE1644)</f>
        <v>21.6001945245743</v>
      </c>
      <c r="AG1644" s="70" t="n">
        <f aca="false">1-AE1644/AF1644</f>
        <v>0.0305795448552094</v>
      </c>
      <c r="AH1644" s="74" t="n">
        <f aca="false">IF(R1644&gt;0,AH1643+1,0)</f>
        <v>28</v>
      </c>
      <c r="AI1644" s="74" t="n">
        <f aca="false">IF(U1644&gt;0,AI1643+1,0)</f>
        <v>28</v>
      </c>
      <c r="AJ1644" s="74" t="n">
        <f aca="false">IF(G1644&gt;0,AJ1643+1,0)</f>
        <v>0</v>
      </c>
      <c r="AK1644" s="74" t="n">
        <f aca="false">IF(G1644&lt;=0,AK1643+1,0)</f>
        <v>1</v>
      </c>
      <c r="AL1644" s="74" t="n">
        <f aca="false">IF(K1644&gt;0,AL1643+1,0)</f>
        <v>0</v>
      </c>
      <c r="AM1644" s="74" t="n">
        <f aca="false">IF(K1644&lt;=0,AM1643+1,0)</f>
        <v>1</v>
      </c>
    </row>
    <row r="1645" customFormat="false" ht="15" hidden="false" customHeight="false" outlineLevel="0" collapsed="false">
      <c r="A1645" s="61" t="n">
        <v>1644</v>
      </c>
      <c r="B1645" s="62" t="n">
        <v>44754.6145833333</v>
      </c>
      <c r="C1645" s="63" t="n">
        <f aca="false">YEAR(B1645)</f>
        <v>2022</v>
      </c>
      <c r="D1645" s="32" t="s">
        <v>277</v>
      </c>
      <c r="E1645" s="64" t="n">
        <v>16119.1</v>
      </c>
      <c r="F1645" s="65" t="n">
        <v>-0.0039</v>
      </c>
      <c r="G1645" s="66" t="n">
        <v>-62.86449</v>
      </c>
      <c r="H1645" s="67" t="n">
        <f aca="false">E1645+IF(D1645="Long",1,-1)*G1645</f>
        <v>16056.23551</v>
      </c>
      <c r="I1645" s="68" t="n">
        <f aca="false">Assumptions!$B$58</f>
        <v>5.35750011455817</v>
      </c>
      <c r="J1645" s="68" t="n">
        <f aca="false">INDEX(Yearly!$L$5:$L$22,MATCH(C1645,Yearly!$A$5:$A$22,0))</f>
        <v>0.455957456558142</v>
      </c>
      <c r="K1645" s="68" t="n">
        <f aca="false">G1645-I1645-J1645</f>
        <v>-68.6779475711163</v>
      </c>
      <c r="L1645" s="69" t="n">
        <f aca="false">(I1645+J1645)/Assumptions!$B$8</f>
        <v>0.000256337157192741</v>
      </c>
      <c r="M1645" s="70" t="n">
        <f aca="false">F1645-L1645</f>
        <v>-0.00415633715719274</v>
      </c>
      <c r="N1645" s="71" t="n">
        <f aca="false">G1645*Assumptions!$B$7</f>
        <v>-494429.21385</v>
      </c>
      <c r="O1645" s="71" t="n">
        <f aca="false">K1645*Assumptions!$B$7</f>
        <v>-540152.05764683</v>
      </c>
      <c r="P1645" s="68" t="n">
        <f aca="false">P1644+G1645</f>
        <v>29686.931945</v>
      </c>
      <c r="Q1645" s="68" t="n">
        <f aca="false">MAX(Q1644,P1645)</f>
        <v>30096.63327</v>
      </c>
      <c r="R1645" s="68" t="n">
        <f aca="false">Q1645-P1645</f>
        <v>409.701324999995</v>
      </c>
      <c r="S1645" s="68" t="n">
        <f aca="false">S1644+K1645</f>
        <v>20014.1364722115</v>
      </c>
      <c r="T1645" s="68" t="n">
        <f aca="false">MAX(T1644,S1645)</f>
        <v>20592.4280667738</v>
      </c>
      <c r="U1645" s="68" t="n">
        <f aca="false">T1645-S1645</f>
        <v>578.291594562372</v>
      </c>
      <c r="V1645" s="70" t="n">
        <f aca="false">V1644+F1645</f>
        <v>3.69160000000001</v>
      </c>
      <c r="W1645" s="70" t="n">
        <f aca="false">MAX(W1644,V1645)</f>
        <v>3.71750000000001</v>
      </c>
      <c r="X1645" s="70" t="n">
        <f aca="false">W1645-V1645</f>
        <v>0.0259</v>
      </c>
      <c r="Y1645" s="70" t="n">
        <f aca="false">Y1644+M1645</f>
        <v>3.26509015396266</v>
      </c>
      <c r="Z1645" s="70" t="n">
        <f aca="false">MAX(Z1644,Y1645)</f>
        <v>3.29842393152125</v>
      </c>
      <c r="AA1645" s="70" t="n">
        <f aca="false">Z1645-Y1645</f>
        <v>0.0333337775585894</v>
      </c>
      <c r="AB1645" s="72" t="n">
        <f aca="false">AB1644*(1+F1645)</f>
        <v>31.918868823057</v>
      </c>
      <c r="AC1645" s="73" t="n">
        <f aca="false">MAX(AC1644,AB1645)</f>
        <v>32.8179906501918</v>
      </c>
      <c r="AD1645" s="70" t="n">
        <f aca="false">1-AB1645/AC1645</f>
        <v>0.027397223575282</v>
      </c>
      <c r="AE1645" s="73" t="n">
        <f aca="false">AE1644*(1+M1645)</f>
        <v>20.8526380770559</v>
      </c>
      <c r="AF1645" s="73" t="n">
        <f aca="false">MAX(AF1644,AE1645)</f>
        <v>21.6001945245743</v>
      </c>
      <c r="AG1645" s="70" t="n">
        <f aca="false">1-AE1645/AF1645</f>
        <v>0.0346087831138705</v>
      </c>
      <c r="AH1645" s="74" t="n">
        <f aca="false">IF(R1645&gt;0,AH1644+1,0)</f>
        <v>29</v>
      </c>
      <c r="AI1645" s="74" t="n">
        <f aca="false">IF(U1645&gt;0,AI1644+1,0)</f>
        <v>29</v>
      </c>
      <c r="AJ1645" s="74" t="n">
        <f aca="false">IF(G1645&gt;0,AJ1644+1,0)</f>
        <v>0</v>
      </c>
      <c r="AK1645" s="74" t="n">
        <f aca="false">IF(G1645&lt;=0,AK1644+1,0)</f>
        <v>2</v>
      </c>
      <c r="AL1645" s="74" t="n">
        <f aca="false">IF(K1645&gt;0,AL1644+1,0)</f>
        <v>0</v>
      </c>
      <c r="AM1645" s="74" t="n">
        <f aca="false">IF(K1645&lt;=0,AM1644+1,0)</f>
        <v>2</v>
      </c>
    </row>
    <row r="1646" customFormat="false" ht="15" hidden="false" customHeight="false" outlineLevel="0" collapsed="false">
      <c r="A1646" s="61" t="n">
        <v>1645</v>
      </c>
      <c r="B1646" s="62" t="n">
        <v>44754.6354166667</v>
      </c>
      <c r="C1646" s="63" t="n">
        <f aca="false">YEAR(B1646)</f>
        <v>2022</v>
      </c>
      <c r="D1646" s="32" t="s">
        <v>276</v>
      </c>
      <c r="E1646" s="64" t="n">
        <v>16055.75</v>
      </c>
      <c r="F1646" s="65" t="n">
        <v>-0.0046</v>
      </c>
      <c r="G1646" s="66" t="n">
        <v>-73.85645</v>
      </c>
      <c r="H1646" s="67" t="n">
        <f aca="false">E1646+IF(D1646="Long",1,-1)*G1646</f>
        <v>16129.60645</v>
      </c>
      <c r="I1646" s="68" t="n">
        <f aca="false">Assumptions!$B$58</f>
        <v>5.35750011455817</v>
      </c>
      <c r="J1646" s="68" t="n">
        <f aca="false">INDEX(Yearly!$L$5:$L$22,MATCH(C1646,Yearly!$A$5:$A$22,0))</f>
        <v>0.455957456558142</v>
      </c>
      <c r="K1646" s="68" t="n">
        <f aca="false">G1646-I1646-J1646</f>
        <v>-79.6699075711163</v>
      </c>
      <c r="L1646" s="69" t="n">
        <f aca="false">(I1646+J1646)/Assumptions!$B$8</f>
        <v>0.000256337157192741</v>
      </c>
      <c r="M1646" s="70" t="n">
        <f aca="false">F1646-L1646</f>
        <v>-0.00485633715719274</v>
      </c>
      <c r="N1646" s="71" t="n">
        <f aca="false">G1646*Assumptions!$B$7</f>
        <v>-580880.97925</v>
      </c>
      <c r="O1646" s="71" t="n">
        <f aca="false">K1646*Assumptions!$B$7</f>
        <v>-626603.82304683</v>
      </c>
      <c r="P1646" s="68" t="n">
        <f aca="false">P1645+G1646</f>
        <v>29613.075495</v>
      </c>
      <c r="Q1646" s="68" t="n">
        <f aca="false">MAX(Q1645,P1646)</f>
        <v>30096.63327</v>
      </c>
      <c r="R1646" s="68" t="n">
        <f aca="false">Q1646-P1646</f>
        <v>483.557774999994</v>
      </c>
      <c r="S1646" s="68" t="n">
        <f aca="false">S1645+K1646</f>
        <v>19934.4665646403</v>
      </c>
      <c r="T1646" s="68" t="n">
        <f aca="false">MAX(T1645,S1646)</f>
        <v>20592.4280667738</v>
      </c>
      <c r="U1646" s="68" t="n">
        <f aca="false">T1646-S1646</f>
        <v>657.961502133487</v>
      </c>
      <c r="V1646" s="70" t="n">
        <f aca="false">V1645+F1646</f>
        <v>3.68700000000001</v>
      </c>
      <c r="W1646" s="70" t="n">
        <f aca="false">MAX(W1645,V1646)</f>
        <v>3.71750000000001</v>
      </c>
      <c r="X1646" s="70" t="n">
        <f aca="false">W1646-V1646</f>
        <v>0.0305</v>
      </c>
      <c r="Y1646" s="70" t="n">
        <f aca="false">Y1645+M1646</f>
        <v>3.26023381680547</v>
      </c>
      <c r="Z1646" s="70" t="n">
        <f aca="false">MAX(Z1645,Y1646)</f>
        <v>3.29842393152125</v>
      </c>
      <c r="AA1646" s="70" t="n">
        <f aca="false">Z1646-Y1646</f>
        <v>0.0381901147157819</v>
      </c>
      <c r="AB1646" s="72" t="n">
        <f aca="false">AB1645*(1+F1646)</f>
        <v>31.7720420264709</v>
      </c>
      <c r="AC1646" s="73" t="n">
        <f aca="false">MAX(AC1645,AB1646)</f>
        <v>32.8179906501918</v>
      </c>
      <c r="AD1646" s="70" t="n">
        <f aca="false">1-AB1646/AC1646</f>
        <v>0.0318711963468357</v>
      </c>
      <c r="AE1646" s="73" t="n">
        <f aca="false">AE1645*(1+M1646)</f>
        <v>20.7513706359368</v>
      </c>
      <c r="AF1646" s="73" t="n">
        <f aca="false">MAX(AF1645,AE1646)</f>
        <v>21.6001945245743</v>
      </c>
      <c r="AG1646" s="70" t="n">
        <f aca="false">1-AE1646/AF1646</f>
        <v>0.039297048351662</v>
      </c>
      <c r="AH1646" s="74" t="n">
        <f aca="false">IF(R1646&gt;0,AH1645+1,0)</f>
        <v>30</v>
      </c>
      <c r="AI1646" s="74" t="n">
        <f aca="false">IF(U1646&gt;0,AI1645+1,0)</f>
        <v>30</v>
      </c>
      <c r="AJ1646" s="74" t="n">
        <f aca="false">IF(G1646&gt;0,AJ1645+1,0)</f>
        <v>0</v>
      </c>
      <c r="AK1646" s="74" t="n">
        <f aca="false">IF(G1646&lt;=0,AK1645+1,0)</f>
        <v>3</v>
      </c>
      <c r="AL1646" s="74" t="n">
        <f aca="false">IF(K1646&gt;0,AL1645+1,0)</f>
        <v>0</v>
      </c>
      <c r="AM1646" s="74" t="n">
        <f aca="false">IF(K1646&lt;=0,AM1645+1,0)</f>
        <v>3</v>
      </c>
    </row>
    <row r="1647" customFormat="false" ht="15" hidden="false" customHeight="false" outlineLevel="0" collapsed="false">
      <c r="A1647" s="61" t="n">
        <v>1646</v>
      </c>
      <c r="B1647" s="62" t="n">
        <v>44755.4270833333</v>
      </c>
      <c r="C1647" s="63" t="n">
        <f aca="false">YEAR(B1647)</f>
        <v>2022</v>
      </c>
      <c r="D1647" s="32" t="s">
        <v>277</v>
      </c>
      <c r="E1647" s="64" t="n">
        <v>16129</v>
      </c>
      <c r="F1647" s="65" t="n">
        <v>-0.0034</v>
      </c>
      <c r="G1647" s="66" t="n">
        <v>-54.8386</v>
      </c>
      <c r="H1647" s="67" t="n">
        <f aca="false">E1647+IF(D1647="Long",1,-1)*G1647</f>
        <v>16074.1614</v>
      </c>
      <c r="I1647" s="68" t="n">
        <f aca="false">Assumptions!$B$58</f>
        <v>5.35750011455817</v>
      </c>
      <c r="J1647" s="68" t="n">
        <f aca="false">INDEX(Yearly!$L$5:$L$22,MATCH(C1647,Yearly!$A$5:$A$22,0))</f>
        <v>0.455957456558142</v>
      </c>
      <c r="K1647" s="68" t="n">
        <f aca="false">G1647-I1647-J1647</f>
        <v>-60.6520575711163</v>
      </c>
      <c r="L1647" s="69" t="n">
        <f aca="false">(I1647+J1647)/Assumptions!$B$8</f>
        <v>0.000256337157192741</v>
      </c>
      <c r="M1647" s="70" t="n">
        <f aca="false">F1647-L1647</f>
        <v>-0.00365633715719274</v>
      </c>
      <c r="N1647" s="71" t="n">
        <f aca="false">G1647*Assumptions!$B$7</f>
        <v>-431305.589</v>
      </c>
      <c r="O1647" s="71" t="n">
        <f aca="false">K1647*Assumptions!$B$7</f>
        <v>-477028.43279683</v>
      </c>
      <c r="P1647" s="68" t="n">
        <f aca="false">P1646+G1647</f>
        <v>29558.236895</v>
      </c>
      <c r="Q1647" s="68" t="n">
        <f aca="false">MAX(Q1646,P1647)</f>
        <v>30096.63327</v>
      </c>
      <c r="R1647" s="68" t="n">
        <f aca="false">Q1647-P1647</f>
        <v>538.396374999993</v>
      </c>
      <c r="S1647" s="68" t="n">
        <f aca="false">S1646+K1647</f>
        <v>19873.8145070692</v>
      </c>
      <c r="T1647" s="68" t="n">
        <f aca="false">MAX(T1646,S1647)</f>
        <v>20592.4280667738</v>
      </c>
      <c r="U1647" s="68" t="n">
        <f aca="false">T1647-S1647</f>
        <v>718.613559704601</v>
      </c>
      <c r="V1647" s="70" t="n">
        <f aca="false">V1646+F1647</f>
        <v>3.68360000000001</v>
      </c>
      <c r="W1647" s="70" t="n">
        <f aca="false">MAX(W1646,V1647)</f>
        <v>3.71750000000001</v>
      </c>
      <c r="X1647" s="70" t="n">
        <f aca="false">W1647-V1647</f>
        <v>0.0339</v>
      </c>
      <c r="Y1647" s="70" t="n">
        <f aca="false">Y1646+M1647</f>
        <v>3.25657747964827</v>
      </c>
      <c r="Z1647" s="70" t="n">
        <f aca="false">MAX(Z1646,Y1647)</f>
        <v>3.29842393152125</v>
      </c>
      <c r="AA1647" s="70" t="n">
        <f aca="false">Z1647-Y1647</f>
        <v>0.0418464518729746</v>
      </c>
      <c r="AB1647" s="72" t="n">
        <f aca="false">AB1646*(1+F1647)</f>
        <v>31.6640170835809</v>
      </c>
      <c r="AC1647" s="73" t="n">
        <f aca="false">MAX(AC1646,AB1647)</f>
        <v>32.8179906501918</v>
      </c>
      <c r="AD1647" s="70" t="n">
        <f aca="false">1-AB1647/AC1647</f>
        <v>0.0351628342792564</v>
      </c>
      <c r="AE1647" s="73" t="n">
        <f aca="false">AE1646*(1+M1647)</f>
        <v>20.675496628418</v>
      </c>
      <c r="AF1647" s="73" t="n">
        <f aca="false">MAX(AF1646,AE1647)</f>
        <v>21.6001945245743</v>
      </c>
      <c r="AG1647" s="70" t="n">
        <f aca="false">1-AE1647/AF1647</f>
        <v>0.0428097022507985</v>
      </c>
      <c r="AH1647" s="74" t="n">
        <f aca="false">IF(R1647&gt;0,AH1646+1,0)</f>
        <v>31</v>
      </c>
      <c r="AI1647" s="74" t="n">
        <f aca="false">IF(U1647&gt;0,AI1646+1,0)</f>
        <v>31</v>
      </c>
      <c r="AJ1647" s="74" t="n">
        <f aca="false">IF(G1647&gt;0,AJ1646+1,0)</f>
        <v>0</v>
      </c>
      <c r="AK1647" s="74" t="n">
        <f aca="false">IF(G1647&lt;=0,AK1646+1,0)</f>
        <v>4</v>
      </c>
      <c r="AL1647" s="74" t="n">
        <f aca="false">IF(K1647&gt;0,AL1646+1,0)</f>
        <v>0</v>
      </c>
      <c r="AM1647" s="74" t="n">
        <f aca="false">IF(K1647&lt;=0,AM1646+1,0)</f>
        <v>4</v>
      </c>
    </row>
    <row r="1648" customFormat="false" ht="15" hidden="false" customHeight="false" outlineLevel="0" collapsed="false">
      <c r="A1648" s="61" t="n">
        <v>1647</v>
      </c>
      <c r="B1648" s="62" t="n">
        <v>44755.4479166667</v>
      </c>
      <c r="C1648" s="63" t="n">
        <f aca="false">YEAR(B1648)</f>
        <v>2022</v>
      </c>
      <c r="D1648" s="32" t="s">
        <v>276</v>
      </c>
      <c r="E1648" s="64" t="n">
        <v>16073.75</v>
      </c>
      <c r="F1648" s="65" t="n">
        <v>0.0035</v>
      </c>
      <c r="G1648" s="66" t="n">
        <v>56.258125</v>
      </c>
      <c r="H1648" s="67" t="n">
        <f aca="false">E1648+IF(D1648="Long",1,-1)*G1648</f>
        <v>16017.491875</v>
      </c>
      <c r="I1648" s="68" t="n">
        <f aca="false">Assumptions!$B$58</f>
        <v>5.35750011455817</v>
      </c>
      <c r="J1648" s="68" t="n">
        <f aca="false">INDEX(Yearly!$L$5:$L$22,MATCH(C1648,Yearly!$A$5:$A$22,0))</f>
        <v>0.455957456558142</v>
      </c>
      <c r="K1648" s="68" t="n">
        <f aca="false">G1648-I1648-J1648</f>
        <v>50.4446674288837</v>
      </c>
      <c r="L1648" s="69" t="n">
        <f aca="false">(I1648+J1648)/Assumptions!$B$8</f>
        <v>0.000256337157192741</v>
      </c>
      <c r="M1648" s="70" t="n">
        <f aca="false">F1648-L1648</f>
        <v>0.00324366284280726</v>
      </c>
      <c r="N1648" s="71" t="n">
        <f aca="false">G1648*Assumptions!$B$7</f>
        <v>442470.153125</v>
      </c>
      <c r="O1648" s="71" t="n">
        <f aca="false">K1648*Assumptions!$B$7</f>
        <v>396747.30932817</v>
      </c>
      <c r="P1648" s="68" t="n">
        <f aca="false">P1647+G1648</f>
        <v>29614.49502</v>
      </c>
      <c r="Q1648" s="68" t="n">
        <f aca="false">MAX(Q1647,P1648)</f>
        <v>30096.63327</v>
      </c>
      <c r="R1648" s="68" t="n">
        <f aca="false">Q1648-P1648</f>
        <v>482.138249999993</v>
      </c>
      <c r="S1648" s="68" t="n">
        <f aca="false">S1647+K1648</f>
        <v>19924.2591744981</v>
      </c>
      <c r="T1648" s="68" t="n">
        <f aca="false">MAX(T1647,S1648)</f>
        <v>20592.4280667738</v>
      </c>
      <c r="U1648" s="68" t="n">
        <f aca="false">T1648-S1648</f>
        <v>668.168892275717</v>
      </c>
      <c r="V1648" s="70" t="n">
        <f aca="false">V1647+F1648</f>
        <v>3.68710000000001</v>
      </c>
      <c r="W1648" s="70" t="n">
        <f aca="false">MAX(W1647,V1648)</f>
        <v>3.71750000000001</v>
      </c>
      <c r="X1648" s="70" t="n">
        <f aca="false">W1648-V1648</f>
        <v>0.0304000000000002</v>
      </c>
      <c r="Y1648" s="70" t="n">
        <f aca="false">Y1647+M1648</f>
        <v>3.25982114249108</v>
      </c>
      <c r="Z1648" s="70" t="n">
        <f aca="false">MAX(Z1647,Y1648)</f>
        <v>3.29842393152125</v>
      </c>
      <c r="AA1648" s="70" t="n">
        <f aca="false">Z1648-Y1648</f>
        <v>0.0386027890301675</v>
      </c>
      <c r="AB1648" s="72" t="n">
        <f aca="false">AB1647*(1+F1648)</f>
        <v>31.7748411433734</v>
      </c>
      <c r="AC1648" s="73" t="n">
        <f aca="false">MAX(AC1647,AB1648)</f>
        <v>32.8179906501918</v>
      </c>
      <c r="AD1648" s="70" t="n">
        <f aca="false">1-AB1648/AC1648</f>
        <v>0.0317859041992338</v>
      </c>
      <c r="AE1648" s="73" t="n">
        <f aca="false">AE1647*(1+M1648)</f>
        <v>20.7425609685882</v>
      </c>
      <c r="AF1648" s="73" t="n">
        <f aca="false">MAX(AF1647,AE1648)</f>
        <v>21.6001945245743</v>
      </c>
      <c r="AG1648" s="70" t="n">
        <f aca="false">1-AE1648/AF1648</f>
        <v>0.039704899648494</v>
      </c>
      <c r="AH1648" s="74" t="n">
        <f aca="false">IF(R1648&gt;0,AH1647+1,0)</f>
        <v>32</v>
      </c>
      <c r="AI1648" s="74" t="n">
        <f aca="false">IF(U1648&gt;0,AI1647+1,0)</f>
        <v>32</v>
      </c>
      <c r="AJ1648" s="74" t="n">
        <f aca="false">IF(G1648&gt;0,AJ1647+1,0)</f>
        <v>1</v>
      </c>
      <c r="AK1648" s="74" t="n">
        <f aca="false">IF(G1648&lt;=0,AK1647+1,0)</f>
        <v>0</v>
      </c>
      <c r="AL1648" s="74" t="n">
        <f aca="false">IF(K1648&gt;0,AL1647+1,0)</f>
        <v>1</v>
      </c>
      <c r="AM1648" s="74" t="n">
        <f aca="false">IF(K1648&lt;=0,AM1647+1,0)</f>
        <v>0</v>
      </c>
    </row>
    <row r="1649" customFormat="false" ht="15" hidden="false" customHeight="false" outlineLevel="0" collapsed="false">
      <c r="A1649" s="61" t="n">
        <v>1648</v>
      </c>
      <c r="B1649" s="62" t="n">
        <v>44757.6145833333</v>
      </c>
      <c r="C1649" s="63" t="n">
        <f aca="false">YEAR(B1649)</f>
        <v>2022</v>
      </c>
      <c r="D1649" s="32" t="s">
        <v>277</v>
      </c>
      <c r="E1649" s="64" t="n">
        <v>16018.15</v>
      </c>
      <c r="F1649" s="65" t="n">
        <v>0.0308</v>
      </c>
      <c r="G1649" s="66" t="n">
        <v>493.35902</v>
      </c>
      <c r="H1649" s="67" t="n">
        <f aca="false">E1649+IF(D1649="Long",1,-1)*G1649</f>
        <v>16511.50902</v>
      </c>
      <c r="I1649" s="68" t="n">
        <f aca="false">Assumptions!$B$58</f>
        <v>5.35750011455817</v>
      </c>
      <c r="J1649" s="68" t="n">
        <f aca="false">INDEX(Yearly!$L$5:$L$22,MATCH(C1649,Yearly!$A$5:$A$22,0))</f>
        <v>0.455957456558142</v>
      </c>
      <c r="K1649" s="68" t="n">
        <f aca="false">G1649-I1649-J1649</f>
        <v>487.545562428884</v>
      </c>
      <c r="L1649" s="69" t="n">
        <f aca="false">(I1649+J1649)/Assumptions!$B$8</f>
        <v>0.000256337157192741</v>
      </c>
      <c r="M1649" s="70" t="n">
        <f aca="false">F1649-L1649</f>
        <v>0.0305436628428073</v>
      </c>
      <c r="N1649" s="71" t="n">
        <f aca="false">G1649*Assumptions!$B$7</f>
        <v>3880268.6923</v>
      </c>
      <c r="O1649" s="71" t="n">
        <f aca="false">K1649*Assumptions!$B$7</f>
        <v>3834545.84850317</v>
      </c>
      <c r="P1649" s="68" t="n">
        <f aca="false">P1648+G1649</f>
        <v>30107.85404</v>
      </c>
      <c r="Q1649" s="68" t="n">
        <f aca="false">MAX(Q1648,P1649)</f>
        <v>30107.85404</v>
      </c>
      <c r="R1649" s="68" t="n">
        <f aca="false">Q1649-P1649</f>
        <v>0</v>
      </c>
      <c r="S1649" s="68" t="n">
        <f aca="false">S1648+K1649</f>
        <v>20411.804736927</v>
      </c>
      <c r="T1649" s="68" t="n">
        <f aca="false">MAX(T1648,S1649)</f>
        <v>20592.4280667738</v>
      </c>
      <c r="U1649" s="68" t="n">
        <f aca="false">T1649-S1649</f>
        <v>180.623329846832</v>
      </c>
      <c r="V1649" s="70" t="n">
        <f aca="false">V1648+F1649</f>
        <v>3.71790000000001</v>
      </c>
      <c r="W1649" s="70" t="n">
        <f aca="false">MAX(W1648,V1649)</f>
        <v>3.71790000000001</v>
      </c>
      <c r="X1649" s="70" t="n">
        <f aca="false">W1649-V1649</f>
        <v>0</v>
      </c>
      <c r="Y1649" s="70" t="n">
        <f aca="false">Y1648+M1649</f>
        <v>3.29036480533389</v>
      </c>
      <c r="Z1649" s="70" t="n">
        <f aca="false">MAX(Z1648,Y1649)</f>
        <v>3.29842393152125</v>
      </c>
      <c r="AA1649" s="70" t="n">
        <f aca="false">Z1649-Y1649</f>
        <v>0.00805912618736038</v>
      </c>
      <c r="AB1649" s="72" t="n">
        <f aca="false">AB1648*(1+F1649)</f>
        <v>32.7535062505893</v>
      </c>
      <c r="AC1649" s="73" t="n">
        <f aca="false">MAX(AC1648,AB1649)</f>
        <v>32.8179906501918</v>
      </c>
      <c r="AD1649" s="70" t="n">
        <f aca="false">1-AB1649/AC1649</f>
        <v>0.00196491004857013</v>
      </c>
      <c r="AE1649" s="73" t="n">
        <f aca="false">AE1648*(1+M1649)</f>
        <v>21.3761147573091</v>
      </c>
      <c r="AF1649" s="73" t="n">
        <f aca="false">MAX(AF1648,AE1649)</f>
        <v>21.6001945245743</v>
      </c>
      <c r="AG1649" s="70" t="n">
        <f aca="false">1-AE1649/AF1649</f>
        <v>0.0103739698737577</v>
      </c>
      <c r="AH1649" s="74" t="n">
        <f aca="false">IF(R1649&gt;0,AH1648+1,0)</f>
        <v>0</v>
      </c>
      <c r="AI1649" s="74" t="n">
        <f aca="false">IF(U1649&gt;0,AI1648+1,0)</f>
        <v>33</v>
      </c>
      <c r="AJ1649" s="74" t="n">
        <f aca="false">IF(G1649&gt;0,AJ1648+1,0)</f>
        <v>2</v>
      </c>
      <c r="AK1649" s="74" t="n">
        <f aca="false">IF(G1649&lt;=0,AK1648+1,0)</f>
        <v>0</v>
      </c>
      <c r="AL1649" s="74" t="n">
        <f aca="false">IF(K1649&gt;0,AL1648+1,0)</f>
        <v>2</v>
      </c>
      <c r="AM1649" s="74" t="n">
        <f aca="false">IF(K1649&lt;=0,AM1648+1,0)</f>
        <v>0</v>
      </c>
    </row>
    <row r="1650" customFormat="false" ht="15" hidden="false" customHeight="false" outlineLevel="0" collapsed="false">
      <c r="A1650" s="61" t="n">
        <v>1649</v>
      </c>
      <c r="B1650" s="62" t="n">
        <v>44768.4270833333</v>
      </c>
      <c r="C1650" s="63" t="n">
        <f aca="false">YEAR(B1650)</f>
        <v>2022</v>
      </c>
      <c r="D1650" s="32" t="s">
        <v>276</v>
      </c>
      <c r="E1650" s="64" t="n">
        <v>16512.1</v>
      </c>
      <c r="F1650" s="65" t="n">
        <v>-0.0021</v>
      </c>
      <c r="G1650" s="66" t="n">
        <v>-34.67541</v>
      </c>
      <c r="H1650" s="67" t="n">
        <f aca="false">E1650+IF(D1650="Long",1,-1)*G1650</f>
        <v>16546.77541</v>
      </c>
      <c r="I1650" s="68" t="n">
        <f aca="false">Assumptions!$B$58</f>
        <v>5.35750011455817</v>
      </c>
      <c r="J1650" s="68" t="n">
        <f aca="false">INDEX(Yearly!$L$5:$L$22,MATCH(C1650,Yearly!$A$5:$A$22,0))</f>
        <v>0.455957456558142</v>
      </c>
      <c r="K1650" s="68" t="n">
        <f aca="false">G1650-I1650-J1650</f>
        <v>-40.4888675711163</v>
      </c>
      <c r="L1650" s="69" t="n">
        <f aca="false">(I1650+J1650)/Assumptions!$B$8</f>
        <v>0.000256337157192741</v>
      </c>
      <c r="M1650" s="70" t="n">
        <f aca="false">F1650-L1650</f>
        <v>-0.00235633715719274</v>
      </c>
      <c r="N1650" s="71" t="n">
        <f aca="false">G1650*Assumptions!$B$7</f>
        <v>-272722.09965</v>
      </c>
      <c r="O1650" s="71" t="n">
        <f aca="false">K1650*Assumptions!$B$7</f>
        <v>-318444.94344683</v>
      </c>
      <c r="P1650" s="68" t="n">
        <f aca="false">P1649+G1650</f>
        <v>30073.17863</v>
      </c>
      <c r="Q1650" s="68" t="n">
        <f aca="false">MAX(Q1649,P1650)</f>
        <v>30107.85404</v>
      </c>
      <c r="R1650" s="68" t="n">
        <f aca="false">Q1650-P1650</f>
        <v>34.6754099999998</v>
      </c>
      <c r="S1650" s="68" t="n">
        <f aca="false">S1649+K1650</f>
        <v>20371.3158693559</v>
      </c>
      <c r="T1650" s="68" t="n">
        <f aca="false">MAX(T1649,S1650)</f>
        <v>20592.4280667738</v>
      </c>
      <c r="U1650" s="68" t="n">
        <f aca="false">T1650-S1650</f>
        <v>221.112197417948</v>
      </c>
      <c r="V1650" s="70" t="n">
        <f aca="false">V1649+F1650</f>
        <v>3.71580000000001</v>
      </c>
      <c r="W1650" s="70" t="n">
        <f aca="false">MAX(W1649,V1650)</f>
        <v>3.71790000000001</v>
      </c>
      <c r="X1650" s="70" t="n">
        <f aca="false">W1650-V1650</f>
        <v>0.00209999999999999</v>
      </c>
      <c r="Y1650" s="70" t="n">
        <f aca="false">Y1649+M1650</f>
        <v>3.28800846817669</v>
      </c>
      <c r="Z1650" s="70" t="n">
        <f aca="false">MAX(Z1649,Y1650)</f>
        <v>3.29842393152125</v>
      </c>
      <c r="AA1650" s="70" t="n">
        <f aca="false">Z1650-Y1650</f>
        <v>0.010415463344553</v>
      </c>
      <c r="AB1650" s="72" t="n">
        <f aca="false">AB1649*(1+F1650)</f>
        <v>32.6847238874631</v>
      </c>
      <c r="AC1650" s="73" t="n">
        <f aca="false">MAX(AC1649,AB1650)</f>
        <v>32.8179906501918</v>
      </c>
      <c r="AD1650" s="70" t="n">
        <f aca="false">1-AB1650/AC1650</f>
        <v>0.00406078373746821</v>
      </c>
      <c r="AE1650" s="73" t="n">
        <f aca="false">AE1649*(1+M1650)</f>
        <v>21.32574542383</v>
      </c>
      <c r="AF1650" s="73" t="n">
        <f aca="false">MAX(AF1649,AE1650)</f>
        <v>21.6001945245743</v>
      </c>
      <c r="AG1650" s="70" t="n">
        <f aca="false">1-AE1650/AF1650</f>
        <v>0.0127058624602694</v>
      </c>
      <c r="AH1650" s="74" t="n">
        <f aca="false">IF(R1650&gt;0,AH1649+1,0)</f>
        <v>1</v>
      </c>
      <c r="AI1650" s="74" t="n">
        <f aca="false">IF(U1650&gt;0,AI1649+1,0)</f>
        <v>34</v>
      </c>
      <c r="AJ1650" s="74" t="n">
        <f aca="false">IF(G1650&gt;0,AJ1649+1,0)</f>
        <v>0</v>
      </c>
      <c r="AK1650" s="74" t="n">
        <f aca="false">IF(G1650&lt;=0,AK1649+1,0)</f>
        <v>1</v>
      </c>
      <c r="AL1650" s="74" t="n">
        <f aca="false">IF(K1650&gt;0,AL1649+1,0)</f>
        <v>0</v>
      </c>
      <c r="AM1650" s="74" t="n">
        <f aca="false">IF(K1650&lt;=0,AM1649+1,0)</f>
        <v>1</v>
      </c>
    </row>
    <row r="1651" customFormat="false" ht="15" hidden="false" customHeight="false" outlineLevel="0" collapsed="false">
      <c r="A1651" s="61" t="n">
        <v>1650</v>
      </c>
      <c r="B1651" s="62" t="n">
        <v>44768.53125</v>
      </c>
      <c r="C1651" s="63" t="n">
        <f aca="false">YEAR(B1651)</f>
        <v>2022</v>
      </c>
      <c r="D1651" s="32" t="s">
        <v>277</v>
      </c>
      <c r="E1651" s="64" t="n">
        <v>16547.15</v>
      </c>
      <c r="F1651" s="65" t="n">
        <v>-0.0005</v>
      </c>
      <c r="G1651" s="66" t="n">
        <v>-8.273575</v>
      </c>
      <c r="H1651" s="67" t="n">
        <f aca="false">E1651+IF(D1651="Long",1,-1)*G1651</f>
        <v>16538.876425</v>
      </c>
      <c r="I1651" s="68" t="n">
        <f aca="false">Assumptions!$B$58</f>
        <v>5.35750011455817</v>
      </c>
      <c r="J1651" s="68" t="n">
        <f aca="false">INDEX(Yearly!$L$5:$L$22,MATCH(C1651,Yearly!$A$5:$A$22,0))</f>
        <v>0.455957456558142</v>
      </c>
      <c r="K1651" s="68" t="n">
        <f aca="false">G1651-I1651-J1651</f>
        <v>-14.0870325711163</v>
      </c>
      <c r="L1651" s="69" t="n">
        <f aca="false">(I1651+J1651)/Assumptions!$B$8</f>
        <v>0.000256337157192741</v>
      </c>
      <c r="M1651" s="70" t="n">
        <f aca="false">F1651-L1651</f>
        <v>-0.000756337157192741</v>
      </c>
      <c r="N1651" s="71" t="n">
        <f aca="false">G1651*Assumptions!$B$7</f>
        <v>-65071.667375</v>
      </c>
      <c r="O1651" s="71" t="n">
        <f aca="false">K1651*Assumptions!$B$7</f>
        <v>-110794.51117183</v>
      </c>
      <c r="P1651" s="68" t="n">
        <f aca="false">P1650+G1651</f>
        <v>30064.905055</v>
      </c>
      <c r="Q1651" s="68" t="n">
        <f aca="false">MAX(Q1650,P1651)</f>
        <v>30107.85404</v>
      </c>
      <c r="R1651" s="68" t="n">
        <f aca="false">Q1651-P1651</f>
        <v>42.9489849999991</v>
      </c>
      <c r="S1651" s="68" t="n">
        <f aca="false">S1650+K1651</f>
        <v>20357.2288367848</v>
      </c>
      <c r="T1651" s="68" t="n">
        <f aca="false">MAX(T1650,S1651)</f>
        <v>20592.4280667738</v>
      </c>
      <c r="U1651" s="68" t="n">
        <f aca="false">T1651-S1651</f>
        <v>235.199229989063</v>
      </c>
      <c r="V1651" s="70" t="n">
        <f aca="false">V1650+F1651</f>
        <v>3.71530000000001</v>
      </c>
      <c r="W1651" s="70" t="n">
        <f aca="false">MAX(W1650,V1651)</f>
        <v>3.71790000000001</v>
      </c>
      <c r="X1651" s="70" t="n">
        <f aca="false">W1651-V1651</f>
        <v>0.00260000000000016</v>
      </c>
      <c r="Y1651" s="70" t="n">
        <f aca="false">Y1650+M1651</f>
        <v>3.2872521310195</v>
      </c>
      <c r="Z1651" s="70" t="n">
        <f aca="false">MAX(Z1650,Y1651)</f>
        <v>3.29842393152125</v>
      </c>
      <c r="AA1651" s="70" t="n">
        <f aca="false">Z1651-Y1651</f>
        <v>0.0111718005017458</v>
      </c>
      <c r="AB1651" s="72" t="n">
        <f aca="false">AB1650*(1+F1651)</f>
        <v>32.6683815255194</v>
      </c>
      <c r="AC1651" s="73" t="n">
        <f aca="false">MAX(AC1650,AB1651)</f>
        <v>32.8179906501918</v>
      </c>
      <c r="AD1651" s="70" t="n">
        <f aca="false">1-AB1651/AC1651</f>
        <v>0.0045587533455993</v>
      </c>
      <c r="AE1651" s="73" t="n">
        <f aca="false">AE1650*(1+M1651)</f>
        <v>21.3096159701612</v>
      </c>
      <c r="AF1651" s="73" t="n">
        <f aca="false">MAX(AF1650,AE1651)</f>
        <v>21.6001945245743</v>
      </c>
      <c r="AG1651" s="70" t="n">
        <f aca="false">1-AE1651/AF1651</f>
        <v>0.0134525897015692</v>
      </c>
      <c r="AH1651" s="74" t="n">
        <f aca="false">IF(R1651&gt;0,AH1650+1,0)</f>
        <v>2</v>
      </c>
      <c r="AI1651" s="74" t="n">
        <f aca="false">IF(U1651&gt;0,AI1650+1,0)</f>
        <v>35</v>
      </c>
      <c r="AJ1651" s="74" t="n">
        <f aca="false">IF(G1651&gt;0,AJ1650+1,0)</f>
        <v>0</v>
      </c>
      <c r="AK1651" s="74" t="n">
        <f aca="false">IF(G1651&lt;=0,AK1650+1,0)</f>
        <v>2</v>
      </c>
      <c r="AL1651" s="74" t="n">
        <f aca="false">IF(K1651&gt;0,AL1650+1,0)</f>
        <v>0</v>
      </c>
      <c r="AM1651" s="74" t="n">
        <f aca="false">IF(K1651&lt;=0,AM1650+1,0)</f>
        <v>2</v>
      </c>
    </row>
    <row r="1652" customFormat="false" ht="15" hidden="false" customHeight="false" outlineLevel="0" collapsed="false">
      <c r="A1652" s="61" t="n">
        <v>1651</v>
      </c>
      <c r="B1652" s="62" t="n">
        <v>44768.59375</v>
      </c>
      <c r="C1652" s="63" t="n">
        <f aca="false">YEAR(B1652)</f>
        <v>2022</v>
      </c>
      <c r="D1652" s="32" t="s">
        <v>276</v>
      </c>
      <c r="E1652" s="64" t="n">
        <v>16538.6</v>
      </c>
      <c r="F1652" s="65" t="n">
        <v>0</v>
      </c>
      <c r="G1652" s="66" t="n">
        <v>0</v>
      </c>
      <c r="H1652" s="67" t="n">
        <f aca="false">E1652+IF(D1652="Long",1,-1)*G1652</f>
        <v>16538.6</v>
      </c>
      <c r="I1652" s="68" t="n">
        <f aca="false">Assumptions!$B$58</f>
        <v>5.35750011455817</v>
      </c>
      <c r="J1652" s="68" t="n">
        <f aca="false">INDEX(Yearly!$L$5:$L$22,MATCH(C1652,Yearly!$A$5:$A$22,0))</f>
        <v>0.455957456558142</v>
      </c>
      <c r="K1652" s="68" t="n">
        <f aca="false">G1652-I1652-J1652</f>
        <v>-5.81345757111631</v>
      </c>
      <c r="L1652" s="69" t="n">
        <f aca="false">(I1652+J1652)/Assumptions!$B$8</f>
        <v>0.000256337157192741</v>
      </c>
      <c r="M1652" s="70" t="n">
        <f aca="false">F1652-L1652</f>
        <v>-0.000256337157192741</v>
      </c>
      <c r="N1652" s="71" t="n">
        <f aca="false">G1652*Assumptions!$B$7</f>
        <v>0</v>
      </c>
      <c r="O1652" s="71" t="n">
        <f aca="false">K1652*Assumptions!$B$7</f>
        <v>-45722.8437968298</v>
      </c>
      <c r="P1652" s="68" t="n">
        <f aca="false">P1651+G1652</f>
        <v>30064.905055</v>
      </c>
      <c r="Q1652" s="68" t="n">
        <f aca="false">MAX(Q1651,P1652)</f>
        <v>30107.85404</v>
      </c>
      <c r="R1652" s="68" t="n">
        <f aca="false">Q1652-P1652</f>
        <v>42.9489849999991</v>
      </c>
      <c r="S1652" s="68" t="n">
        <f aca="false">S1651+K1652</f>
        <v>20351.4153792136</v>
      </c>
      <c r="T1652" s="68" t="n">
        <f aca="false">MAX(T1651,S1652)</f>
        <v>20592.4280667738</v>
      </c>
      <c r="U1652" s="68" t="n">
        <f aca="false">T1652-S1652</f>
        <v>241.012687560178</v>
      </c>
      <c r="V1652" s="70" t="n">
        <f aca="false">V1651+F1652</f>
        <v>3.71530000000001</v>
      </c>
      <c r="W1652" s="70" t="n">
        <f aca="false">MAX(W1651,V1652)</f>
        <v>3.71790000000001</v>
      </c>
      <c r="X1652" s="70" t="n">
        <f aca="false">W1652-V1652</f>
        <v>0.00260000000000016</v>
      </c>
      <c r="Y1652" s="70" t="n">
        <f aca="false">Y1651+M1652</f>
        <v>3.28699579386231</v>
      </c>
      <c r="Z1652" s="70" t="n">
        <f aca="false">MAX(Z1651,Y1652)</f>
        <v>3.29842393152125</v>
      </c>
      <c r="AA1652" s="70" t="n">
        <f aca="false">Z1652-Y1652</f>
        <v>0.0114281376589385</v>
      </c>
      <c r="AB1652" s="72" t="n">
        <f aca="false">AB1651*(1+F1652)</f>
        <v>32.6683815255194</v>
      </c>
      <c r="AC1652" s="73" t="n">
        <f aca="false">MAX(AC1651,AB1652)</f>
        <v>32.8179906501918</v>
      </c>
      <c r="AD1652" s="70" t="n">
        <f aca="false">1-AB1652/AC1652</f>
        <v>0.0045587533455993</v>
      </c>
      <c r="AE1652" s="73" t="n">
        <f aca="false">AE1651*(1+M1652)</f>
        <v>21.3041535237825</v>
      </c>
      <c r="AF1652" s="73" t="n">
        <f aca="false">MAX(AF1651,AE1652)</f>
        <v>21.6001945245743</v>
      </c>
      <c r="AG1652" s="70" t="n">
        <f aca="false">1-AE1652/AF1652</f>
        <v>0.013705478460161</v>
      </c>
      <c r="AH1652" s="74" t="n">
        <f aca="false">IF(R1652&gt;0,AH1651+1,0)</f>
        <v>3</v>
      </c>
      <c r="AI1652" s="74" t="n">
        <f aca="false">IF(U1652&gt;0,AI1651+1,0)</f>
        <v>36</v>
      </c>
      <c r="AJ1652" s="74" t="n">
        <f aca="false">IF(G1652&gt;0,AJ1651+1,0)</f>
        <v>0</v>
      </c>
      <c r="AK1652" s="74" t="n">
        <f aca="false">IF(G1652&lt;=0,AK1651+1,0)</f>
        <v>3</v>
      </c>
      <c r="AL1652" s="74" t="n">
        <f aca="false">IF(K1652&gt;0,AL1651+1,0)</f>
        <v>0</v>
      </c>
      <c r="AM1652" s="74" t="n">
        <f aca="false">IF(K1652&lt;=0,AM1651+1,0)</f>
        <v>3</v>
      </c>
    </row>
    <row r="1653" customFormat="false" ht="15" hidden="false" customHeight="false" outlineLevel="0" collapsed="false">
      <c r="A1653" s="61" t="n">
        <v>1652</v>
      </c>
      <c r="B1653" s="62" t="n">
        <v>44769.4479166667</v>
      </c>
      <c r="C1653" s="63" t="n">
        <f aca="false">YEAR(B1653)</f>
        <v>2022</v>
      </c>
      <c r="D1653" s="32" t="s">
        <v>277</v>
      </c>
      <c r="E1653" s="64" t="n">
        <v>16538.2</v>
      </c>
      <c r="F1653" s="65" t="n">
        <v>0.0756</v>
      </c>
      <c r="G1653" s="66" t="n">
        <v>1250.28792</v>
      </c>
      <c r="H1653" s="67" t="n">
        <f aca="false">E1653+IF(D1653="Long",1,-1)*G1653</f>
        <v>17788.48792</v>
      </c>
      <c r="I1653" s="68" t="n">
        <f aca="false">Assumptions!$B$58</f>
        <v>5.35750011455817</v>
      </c>
      <c r="J1653" s="68" t="n">
        <f aca="false">INDEX(Yearly!$L$5:$L$22,MATCH(C1653,Yearly!$A$5:$A$22,0))</f>
        <v>0.455957456558142</v>
      </c>
      <c r="K1653" s="68" t="n">
        <f aca="false">G1653-I1653-J1653</f>
        <v>1244.47446242888</v>
      </c>
      <c r="L1653" s="69" t="n">
        <f aca="false">(I1653+J1653)/Assumptions!$B$8</f>
        <v>0.000256337157192741</v>
      </c>
      <c r="M1653" s="70" t="n">
        <f aca="false">F1653-L1653</f>
        <v>0.0753436628428073</v>
      </c>
      <c r="N1653" s="71" t="n">
        <f aca="false">G1653*Assumptions!$B$7</f>
        <v>9833514.4908</v>
      </c>
      <c r="O1653" s="71" t="n">
        <f aca="false">K1653*Assumptions!$B$7</f>
        <v>9787791.64700317</v>
      </c>
      <c r="P1653" s="68" t="n">
        <f aca="false">P1652+G1653</f>
        <v>31315.192975</v>
      </c>
      <c r="Q1653" s="68" t="n">
        <f aca="false">MAX(Q1652,P1653)</f>
        <v>31315.192975</v>
      </c>
      <c r="R1653" s="68" t="n">
        <f aca="false">Q1653-P1653</f>
        <v>0</v>
      </c>
      <c r="S1653" s="68" t="n">
        <f aca="false">S1652+K1653</f>
        <v>21595.8898416425</v>
      </c>
      <c r="T1653" s="68" t="n">
        <f aca="false">MAX(T1652,S1653)</f>
        <v>21595.8898416425</v>
      </c>
      <c r="U1653" s="68" t="n">
        <f aca="false">T1653-S1653</f>
        <v>0</v>
      </c>
      <c r="V1653" s="70" t="n">
        <f aca="false">V1652+F1653</f>
        <v>3.79090000000001</v>
      </c>
      <c r="W1653" s="70" t="n">
        <f aca="false">MAX(W1652,V1653)</f>
        <v>3.79090000000001</v>
      </c>
      <c r="X1653" s="70" t="n">
        <f aca="false">W1653-V1653</f>
        <v>0</v>
      </c>
      <c r="Y1653" s="70" t="n">
        <f aca="false">Y1652+M1653</f>
        <v>3.36233945670512</v>
      </c>
      <c r="Z1653" s="70" t="n">
        <f aca="false">MAX(Z1652,Y1653)</f>
        <v>3.36233945670512</v>
      </c>
      <c r="AA1653" s="70" t="n">
        <f aca="false">Z1653-Y1653</f>
        <v>0</v>
      </c>
      <c r="AB1653" s="72" t="n">
        <f aca="false">AB1652*(1+F1653)</f>
        <v>35.1381111688486</v>
      </c>
      <c r="AC1653" s="73" t="n">
        <f aca="false">MAX(AC1652,AB1653)</f>
        <v>35.1381111688486</v>
      </c>
      <c r="AD1653" s="70" t="n">
        <f aca="false">1-AB1653/AC1653</f>
        <v>0</v>
      </c>
      <c r="AE1653" s="73" t="n">
        <f aca="false">AE1652*(1+M1653)</f>
        <v>22.9092864840298</v>
      </c>
      <c r="AF1653" s="73" t="n">
        <f aca="false">MAX(AF1652,AE1653)</f>
        <v>22.9092864840298</v>
      </c>
      <c r="AG1653" s="70" t="n">
        <f aca="false">1-AE1653/AF1653</f>
        <v>0</v>
      </c>
      <c r="AH1653" s="74" t="n">
        <f aca="false">IF(R1653&gt;0,AH1652+1,0)</f>
        <v>0</v>
      </c>
      <c r="AI1653" s="74" t="n">
        <f aca="false">IF(U1653&gt;0,AI1652+1,0)</f>
        <v>0</v>
      </c>
      <c r="AJ1653" s="74" t="n">
        <f aca="false">IF(G1653&gt;0,AJ1652+1,0)</f>
        <v>1</v>
      </c>
      <c r="AK1653" s="74" t="n">
        <f aca="false">IF(G1653&lt;=0,AK1652+1,0)</f>
        <v>0</v>
      </c>
      <c r="AL1653" s="74" t="n">
        <f aca="false">IF(K1653&gt;0,AL1652+1,0)</f>
        <v>1</v>
      </c>
      <c r="AM1653" s="74" t="n">
        <f aca="false">IF(K1653&lt;=0,AM1652+1,0)</f>
        <v>0</v>
      </c>
    </row>
    <row r="1654" customFormat="false" ht="15" hidden="false" customHeight="false" outlineLevel="0" collapsed="false">
      <c r="A1654" s="61" t="n">
        <v>1653</v>
      </c>
      <c r="B1654" s="62" t="n">
        <v>44792.4895833333</v>
      </c>
      <c r="C1654" s="63" t="n">
        <f aca="false">YEAR(B1654)</f>
        <v>2022</v>
      </c>
      <c r="D1654" s="32" t="s">
        <v>276</v>
      </c>
      <c r="E1654" s="64" t="n">
        <v>17788</v>
      </c>
      <c r="F1654" s="65" t="n">
        <v>0.0047</v>
      </c>
      <c r="G1654" s="66" t="n">
        <v>83.6036</v>
      </c>
      <c r="H1654" s="67" t="n">
        <f aca="false">E1654+IF(D1654="Long",1,-1)*G1654</f>
        <v>17704.3964</v>
      </c>
      <c r="I1654" s="68" t="n">
        <f aca="false">Assumptions!$B$58</f>
        <v>5.35750011455817</v>
      </c>
      <c r="J1654" s="68" t="n">
        <f aca="false">INDEX(Yearly!$L$5:$L$22,MATCH(C1654,Yearly!$A$5:$A$22,0))</f>
        <v>0.455957456558142</v>
      </c>
      <c r="K1654" s="68" t="n">
        <f aca="false">G1654-I1654-J1654</f>
        <v>77.7901424288837</v>
      </c>
      <c r="L1654" s="69" t="n">
        <f aca="false">(I1654+J1654)/Assumptions!$B$8</f>
        <v>0.000256337157192741</v>
      </c>
      <c r="M1654" s="70" t="n">
        <f aca="false">F1654-L1654</f>
        <v>0.00444366284280726</v>
      </c>
      <c r="N1654" s="71" t="n">
        <f aca="false">G1654*Assumptions!$B$7</f>
        <v>657542.314</v>
      </c>
      <c r="O1654" s="71" t="n">
        <f aca="false">K1654*Assumptions!$B$7</f>
        <v>611819.47020317</v>
      </c>
      <c r="P1654" s="68" t="n">
        <f aca="false">P1653+G1654</f>
        <v>31398.796575</v>
      </c>
      <c r="Q1654" s="68" t="n">
        <f aca="false">MAX(Q1653,P1654)</f>
        <v>31398.796575</v>
      </c>
      <c r="R1654" s="68" t="n">
        <f aca="false">Q1654-P1654</f>
        <v>0</v>
      </c>
      <c r="S1654" s="68" t="n">
        <f aca="false">S1653+K1654</f>
        <v>21673.6799840714</v>
      </c>
      <c r="T1654" s="68" t="n">
        <f aca="false">MAX(T1653,S1654)</f>
        <v>21673.6799840714</v>
      </c>
      <c r="U1654" s="68" t="n">
        <f aca="false">T1654-S1654</f>
        <v>0</v>
      </c>
      <c r="V1654" s="70" t="n">
        <f aca="false">V1653+F1654</f>
        <v>3.79560000000001</v>
      </c>
      <c r="W1654" s="70" t="n">
        <f aca="false">MAX(W1653,V1654)</f>
        <v>3.79560000000001</v>
      </c>
      <c r="X1654" s="70" t="n">
        <f aca="false">W1654-V1654</f>
        <v>0</v>
      </c>
      <c r="Y1654" s="70" t="n">
        <f aca="false">Y1653+M1654</f>
        <v>3.36678311954792</v>
      </c>
      <c r="Z1654" s="70" t="n">
        <f aca="false">MAX(Z1653,Y1654)</f>
        <v>3.36678311954792</v>
      </c>
      <c r="AA1654" s="70" t="n">
        <f aca="false">Z1654-Y1654</f>
        <v>0</v>
      </c>
      <c r="AB1654" s="72" t="n">
        <f aca="false">AB1653*(1+F1654)</f>
        <v>35.3032602913422</v>
      </c>
      <c r="AC1654" s="73" t="n">
        <f aca="false">MAX(AC1653,AB1654)</f>
        <v>35.3032602913422</v>
      </c>
      <c r="AD1654" s="70" t="n">
        <f aca="false">1-AB1654/AC1654</f>
        <v>0</v>
      </c>
      <c r="AE1654" s="73" t="n">
        <f aca="false">AE1653*(1+M1654)</f>
        <v>23.0110876291341</v>
      </c>
      <c r="AF1654" s="73" t="n">
        <f aca="false">MAX(AF1653,AE1654)</f>
        <v>23.0110876291341</v>
      </c>
      <c r="AG1654" s="70" t="n">
        <f aca="false">1-AE1654/AF1654</f>
        <v>0</v>
      </c>
      <c r="AH1654" s="74" t="n">
        <f aca="false">IF(R1654&gt;0,AH1653+1,0)</f>
        <v>0</v>
      </c>
      <c r="AI1654" s="74" t="n">
        <f aca="false">IF(U1654&gt;0,AI1653+1,0)</f>
        <v>0</v>
      </c>
      <c r="AJ1654" s="74" t="n">
        <f aca="false">IF(G1654&gt;0,AJ1653+1,0)</f>
        <v>2</v>
      </c>
      <c r="AK1654" s="74" t="n">
        <f aca="false">IF(G1654&lt;=0,AK1653+1,0)</f>
        <v>0</v>
      </c>
      <c r="AL1654" s="74" t="n">
        <f aca="false">IF(K1654&gt;0,AL1653+1,0)</f>
        <v>2</v>
      </c>
      <c r="AM1654" s="74" t="n">
        <f aca="false">IF(K1654&lt;=0,AM1653+1,0)</f>
        <v>0</v>
      </c>
    </row>
    <row r="1655" customFormat="false" ht="15" hidden="false" customHeight="false" outlineLevel="0" collapsed="false">
      <c r="A1655" s="61" t="n">
        <v>1654</v>
      </c>
      <c r="B1655" s="62" t="n">
        <v>44798.40625</v>
      </c>
      <c r="C1655" s="63" t="n">
        <f aca="false">YEAR(B1655)</f>
        <v>2022</v>
      </c>
      <c r="D1655" s="32" t="s">
        <v>277</v>
      </c>
      <c r="E1655" s="64" t="n">
        <v>17703.95</v>
      </c>
      <c r="F1655" s="65" t="n">
        <v>-0.0032</v>
      </c>
      <c r="G1655" s="66" t="n">
        <v>-56.65264</v>
      </c>
      <c r="H1655" s="67" t="n">
        <f aca="false">E1655+IF(D1655="Long",1,-1)*G1655</f>
        <v>17647.29736</v>
      </c>
      <c r="I1655" s="68" t="n">
        <f aca="false">Assumptions!$B$58</f>
        <v>5.35750011455817</v>
      </c>
      <c r="J1655" s="68" t="n">
        <f aca="false">INDEX(Yearly!$L$5:$L$22,MATCH(C1655,Yearly!$A$5:$A$22,0))</f>
        <v>0.455957456558142</v>
      </c>
      <c r="K1655" s="68" t="n">
        <f aca="false">G1655-I1655-J1655</f>
        <v>-62.4660975711163</v>
      </c>
      <c r="L1655" s="69" t="n">
        <f aca="false">(I1655+J1655)/Assumptions!$B$8</f>
        <v>0.000256337157192741</v>
      </c>
      <c r="M1655" s="70" t="n">
        <f aca="false">F1655-L1655</f>
        <v>-0.00345633715719274</v>
      </c>
      <c r="N1655" s="71" t="n">
        <f aca="false">G1655*Assumptions!$B$7</f>
        <v>-445573.0136</v>
      </c>
      <c r="O1655" s="71" t="n">
        <f aca="false">K1655*Assumptions!$B$7</f>
        <v>-491295.85739683</v>
      </c>
      <c r="P1655" s="68" t="n">
        <f aca="false">P1654+G1655</f>
        <v>31342.143935</v>
      </c>
      <c r="Q1655" s="68" t="n">
        <f aca="false">MAX(Q1654,P1655)</f>
        <v>31398.796575</v>
      </c>
      <c r="R1655" s="68" t="n">
        <f aca="false">Q1655-P1655</f>
        <v>56.6526400000003</v>
      </c>
      <c r="S1655" s="68" t="n">
        <f aca="false">S1654+K1655</f>
        <v>21611.2138865003</v>
      </c>
      <c r="T1655" s="68" t="n">
        <f aca="false">MAX(T1654,S1655)</f>
        <v>21673.6799840714</v>
      </c>
      <c r="U1655" s="68" t="n">
        <f aca="false">T1655-S1655</f>
        <v>62.4660975711158</v>
      </c>
      <c r="V1655" s="70" t="n">
        <f aca="false">V1654+F1655</f>
        <v>3.79240000000001</v>
      </c>
      <c r="W1655" s="70" t="n">
        <f aca="false">MAX(W1654,V1655)</f>
        <v>3.79560000000001</v>
      </c>
      <c r="X1655" s="70" t="n">
        <f aca="false">W1655-V1655</f>
        <v>0.00320000000000009</v>
      </c>
      <c r="Y1655" s="70" t="n">
        <f aca="false">Y1654+M1655</f>
        <v>3.36332678239073</v>
      </c>
      <c r="Z1655" s="70" t="n">
        <f aca="false">MAX(Z1654,Y1655)</f>
        <v>3.36678311954792</v>
      </c>
      <c r="AA1655" s="70" t="n">
        <f aca="false">Z1655-Y1655</f>
        <v>0.00345633715719274</v>
      </c>
      <c r="AB1655" s="72" t="n">
        <f aca="false">AB1654*(1+F1655)</f>
        <v>35.1902898584099</v>
      </c>
      <c r="AC1655" s="73" t="n">
        <f aca="false">MAX(AC1654,AB1655)</f>
        <v>35.3032602913422</v>
      </c>
      <c r="AD1655" s="70" t="n">
        <f aca="false">1-AB1655/AC1655</f>
        <v>0.00319999999999998</v>
      </c>
      <c r="AE1655" s="73" t="n">
        <f aca="false">AE1654*(1+M1655)</f>
        <v>22.9315535519341</v>
      </c>
      <c r="AF1655" s="73" t="n">
        <f aca="false">MAX(AF1654,AE1655)</f>
        <v>23.0110876291341</v>
      </c>
      <c r="AG1655" s="70" t="n">
        <f aca="false">1-AE1655/AF1655</f>
        <v>0.00345633715719274</v>
      </c>
      <c r="AH1655" s="74" t="n">
        <f aca="false">IF(R1655&gt;0,AH1654+1,0)</f>
        <v>1</v>
      </c>
      <c r="AI1655" s="74" t="n">
        <f aca="false">IF(U1655&gt;0,AI1654+1,0)</f>
        <v>1</v>
      </c>
      <c r="AJ1655" s="74" t="n">
        <f aca="false">IF(G1655&gt;0,AJ1654+1,0)</f>
        <v>0</v>
      </c>
      <c r="AK1655" s="74" t="n">
        <f aca="false">IF(G1655&lt;=0,AK1654+1,0)</f>
        <v>1</v>
      </c>
      <c r="AL1655" s="74" t="n">
        <f aca="false">IF(K1655&gt;0,AL1654+1,0)</f>
        <v>0</v>
      </c>
      <c r="AM1655" s="74" t="n">
        <f aca="false">IF(K1655&lt;=0,AM1654+1,0)</f>
        <v>1</v>
      </c>
    </row>
    <row r="1656" customFormat="false" ht="15" hidden="false" customHeight="false" outlineLevel="0" collapsed="false">
      <c r="A1656" s="61" t="n">
        <v>1655</v>
      </c>
      <c r="B1656" s="62" t="n">
        <v>44798.6145833333</v>
      </c>
      <c r="C1656" s="63" t="n">
        <f aca="false">YEAR(B1656)</f>
        <v>2022</v>
      </c>
      <c r="D1656" s="32" t="s">
        <v>276</v>
      </c>
      <c r="E1656" s="64" t="n">
        <v>17646.85</v>
      </c>
      <c r="F1656" s="65" t="n">
        <v>0.0059</v>
      </c>
      <c r="G1656" s="66" t="n">
        <v>104.116415</v>
      </c>
      <c r="H1656" s="67" t="n">
        <f aca="false">E1656+IF(D1656="Long",1,-1)*G1656</f>
        <v>17542.733585</v>
      </c>
      <c r="I1656" s="68" t="n">
        <f aca="false">Assumptions!$B$58</f>
        <v>5.35750011455817</v>
      </c>
      <c r="J1656" s="68" t="n">
        <f aca="false">INDEX(Yearly!$L$5:$L$22,MATCH(C1656,Yearly!$A$5:$A$22,0))</f>
        <v>0.455957456558142</v>
      </c>
      <c r="K1656" s="68" t="n">
        <f aca="false">G1656-I1656-J1656</f>
        <v>98.3029574288837</v>
      </c>
      <c r="L1656" s="69" t="n">
        <f aca="false">(I1656+J1656)/Assumptions!$B$8</f>
        <v>0.000256337157192741</v>
      </c>
      <c r="M1656" s="70" t="n">
        <f aca="false">F1656-L1656</f>
        <v>0.00564366284280726</v>
      </c>
      <c r="N1656" s="71" t="n">
        <f aca="false">G1656*Assumptions!$B$7</f>
        <v>818875.603975</v>
      </c>
      <c r="O1656" s="71" t="n">
        <f aca="false">K1656*Assumptions!$B$7</f>
        <v>773152.76017817</v>
      </c>
      <c r="P1656" s="68" t="n">
        <f aca="false">P1655+G1656</f>
        <v>31446.26035</v>
      </c>
      <c r="Q1656" s="68" t="n">
        <f aca="false">MAX(Q1655,P1656)</f>
        <v>31446.26035</v>
      </c>
      <c r="R1656" s="68" t="n">
        <f aca="false">Q1656-P1656</f>
        <v>0</v>
      </c>
      <c r="S1656" s="68" t="n">
        <f aca="false">S1655+K1656</f>
        <v>21709.5168439292</v>
      </c>
      <c r="T1656" s="68" t="n">
        <f aca="false">MAX(T1655,S1656)</f>
        <v>21709.5168439292</v>
      </c>
      <c r="U1656" s="68" t="n">
        <f aca="false">T1656-S1656</f>
        <v>0</v>
      </c>
      <c r="V1656" s="70" t="n">
        <f aca="false">V1655+F1656</f>
        <v>3.79830000000001</v>
      </c>
      <c r="W1656" s="70" t="n">
        <f aca="false">MAX(W1655,V1656)</f>
        <v>3.79830000000001</v>
      </c>
      <c r="X1656" s="70" t="n">
        <f aca="false">W1656-V1656</f>
        <v>0</v>
      </c>
      <c r="Y1656" s="70" t="n">
        <f aca="false">Y1655+M1656</f>
        <v>3.36897044523354</v>
      </c>
      <c r="Z1656" s="70" t="n">
        <f aca="false">MAX(Z1655,Y1656)</f>
        <v>3.36897044523354</v>
      </c>
      <c r="AA1656" s="70" t="n">
        <f aca="false">Z1656-Y1656</f>
        <v>0</v>
      </c>
      <c r="AB1656" s="72" t="n">
        <f aca="false">AB1655*(1+F1656)</f>
        <v>35.3979125685746</v>
      </c>
      <c r="AC1656" s="73" t="n">
        <f aca="false">MAX(AC1655,AB1656)</f>
        <v>35.3979125685746</v>
      </c>
      <c r="AD1656" s="70" t="n">
        <f aca="false">1-AB1656/AC1656</f>
        <v>0</v>
      </c>
      <c r="AE1656" s="73" t="n">
        <f aca="false">AE1655*(1+M1656)</f>
        <v>23.060971508643</v>
      </c>
      <c r="AF1656" s="73" t="n">
        <f aca="false">MAX(AF1655,AE1656)</f>
        <v>23.060971508643</v>
      </c>
      <c r="AG1656" s="70" t="n">
        <f aca="false">1-AE1656/AF1656</f>
        <v>0</v>
      </c>
      <c r="AH1656" s="74" t="n">
        <f aca="false">IF(R1656&gt;0,AH1655+1,0)</f>
        <v>0</v>
      </c>
      <c r="AI1656" s="74" t="n">
        <f aca="false">IF(U1656&gt;0,AI1655+1,0)</f>
        <v>0</v>
      </c>
      <c r="AJ1656" s="74" t="n">
        <f aca="false">IF(G1656&gt;0,AJ1655+1,0)</f>
        <v>1</v>
      </c>
      <c r="AK1656" s="74" t="n">
        <f aca="false">IF(G1656&lt;=0,AK1655+1,0)</f>
        <v>0</v>
      </c>
      <c r="AL1656" s="74" t="n">
        <f aca="false">IF(K1656&gt;0,AL1655+1,0)</f>
        <v>1</v>
      </c>
      <c r="AM1656" s="74" t="n">
        <f aca="false">IF(K1656&lt;=0,AM1655+1,0)</f>
        <v>0</v>
      </c>
    </row>
    <row r="1657" customFormat="false" ht="15" hidden="false" customHeight="false" outlineLevel="0" collapsed="false">
      <c r="A1657" s="61" t="n">
        <v>1656</v>
      </c>
      <c r="B1657" s="62" t="n">
        <v>44803.46875</v>
      </c>
      <c r="C1657" s="63" t="n">
        <f aca="false">YEAR(B1657)</f>
        <v>2022</v>
      </c>
      <c r="D1657" s="32" t="s">
        <v>277</v>
      </c>
      <c r="E1657" s="64" t="n">
        <v>17543.15</v>
      </c>
      <c r="F1657" s="65" t="n">
        <v>0.0049</v>
      </c>
      <c r="G1657" s="66" t="n">
        <v>85.961435</v>
      </c>
      <c r="H1657" s="67" t="n">
        <f aca="false">E1657+IF(D1657="Long",1,-1)*G1657</f>
        <v>17629.111435</v>
      </c>
      <c r="I1657" s="68" t="n">
        <f aca="false">Assumptions!$B$58</f>
        <v>5.35750011455817</v>
      </c>
      <c r="J1657" s="68" t="n">
        <f aca="false">INDEX(Yearly!$L$5:$L$22,MATCH(C1657,Yearly!$A$5:$A$22,0))</f>
        <v>0.455957456558142</v>
      </c>
      <c r="K1657" s="68" t="n">
        <f aca="false">G1657-I1657-J1657</f>
        <v>80.1479774288837</v>
      </c>
      <c r="L1657" s="69" t="n">
        <f aca="false">(I1657+J1657)/Assumptions!$B$8</f>
        <v>0.000256337157192741</v>
      </c>
      <c r="M1657" s="70" t="n">
        <f aca="false">F1657-L1657</f>
        <v>0.00464366284280726</v>
      </c>
      <c r="N1657" s="71" t="n">
        <f aca="false">G1657*Assumptions!$B$7</f>
        <v>676086.686275</v>
      </c>
      <c r="O1657" s="71" t="n">
        <f aca="false">K1657*Assumptions!$B$7</f>
        <v>630363.84247817</v>
      </c>
      <c r="P1657" s="68" t="n">
        <f aca="false">P1656+G1657</f>
        <v>31532.221785</v>
      </c>
      <c r="Q1657" s="68" t="n">
        <f aca="false">MAX(Q1656,P1657)</f>
        <v>31532.221785</v>
      </c>
      <c r="R1657" s="68" t="n">
        <f aca="false">Q1657-P1657</f>
        <v>0</v>
      </c>
      <c r="S1657" s="68" t="n">
        <f aca="false">S1656+K1657</f>
        <v>21789.6648213581</v>
      </c>
      <c r="T1657" s="68" t="n">
        <f aca="false">MAX(T1656,S1657)</f>
        <v>21789.6648213581</v>
      </c>
      <c r="U1657" s="68" t="n">
        <f aca="false">T1657-S1657</f>
        <v>0</v>
      </c>
      <c r="V1657" s="70" t="n">
        <f aca="false">V1656+F1657</f>
        <v>3.80320000000001</v>
      </c>
      <c r="W1657" s="70" t="n">
        <f aca="false">MAX(W1656,V1657)</f>
        <v>3.80320000000001</v>
      </c>
      <c r="X1657" s="70" t="n">
        <f aca="false">W1657-V1657</f>
        <v>0</v>
      </c>
      <c r="Y1657" s="70" t="n">
        <f aca="false">Y1656+M1657</f>
        <v>3.37361410807634</v>
      </c>
      <c r="Z1657" s="70" t="n">
        <f aca="false">MAX(Z1656,Y1657)</f>
        <v>3.37361410807634</v>
      </c>
      <c r="AA1657" s="70" t="n">
        <f aca="false">Z1657-Y1657</f>
        <v>0</v>
      </c>
      <c r="AB1657" s="72" t="n">
        <f aca="false">AB1656*(1+F1657)</f>
        <v>35.5713623401606</v>
      </c>
      <c r="AC1657" s="73" t="n">
        <f aca="false">MAX(AC1656,AB1657)</f>
        <v>35.5713623401606</v>
      </c>
      <c r="AD1657" s="70" t="n">
        <f aca="false">1-AB1657/AC1657</f>
        <v>0</v>
      </c>
      <c r="AE1657" s="73" t="n">
        <f aca="false">AE1656*(1+M1657)</f>
        <v>23.1680588851567</v>
      </c>
      <c r="AF1657" s="73" t="n">
        <f aca="false">MAX(AF1656,AE1657)</f>
        <v>23.1680588851567</v>
      </c>
      <c r="AG1657" s="70" t="n">
        <f aca="false">1-AE1657/AF1657</f>
        <v>0</v>
      </c>
      <c r="AH1657" s="74" t="n">
        <f aca="false">IF(R1657&gt;0,AH1656+1,0)</f>
        <v>0</v>
      </c>
      <c r="AI1657" s="74" t="n">
        <f aca="false">IF(U1657&gt;0,AI1656+1,0)</f>
        <v>0</v>
      </c>
      <c r="AJ1657" s="74" t="n">
        <f aca="false">IF(G1657&gt;0,AJ1656+1,0)</f>
        <v>2</v>
      </c>
      <c r="AK1657" s="74" t="n">
        <f aca="false">IF(G1657&lt;=0,AK1656+1,0)</f>
        <v>0</v>
      </c>
      <c r="AL1657" s="74" t="n">
        <f aca="false">IF(K1657&gt;0,AL1656+1,0)</f>
        <v>2</v>
      </c>
      <c r="AM1657" s="74" t="n">
        <f aca="false">IF(K1657&lt;=0,AM1656+1,0)</f>
        <v>0</v>
      </c>
    </row>
    <row r="1658" customFormat="false" ht="15" hidden="false" customHeight="false" outlineLevel="0" collapsed="false">
      <c r="A1658" s="61" t="n">
        <v>1657</v>
      </c>
      <c r="B1658" s="62" t="n">
        <v>44805.40625</v>
      </c>
      <c r="C1658" s="63" t="n">
        <f aca="false">YEAR(B1658)</f>
        <v>2022</v>
      </c>
      <c r="D1658" s="32" t="s">
        <v>276</v>
      </c>
      <c r="E1658" s="64" t="n">
        <v>17629.55</v>
      </c>
      <c r="F1658" s="65" t="n">
        <v>0.0035</v>
      </c>
      <c r="G1658" s="66" t="n">
        <v>61.703425</v>
      </c>
      <c r="H1658" s="67" t="n">
        <f aca="false">E1658+IF(D1658="Long",1,-1)*G1658</f>
        <v>17567.846575</v>
      </c>
      <c r="I1658" s="68" t="n">
        <f aca="false">Assumptions!$B$58</f>
        <v>5.35750011455817</v>
      </c>
      <c r="J1658" s="68" t="n">
        <f aca="false">INDEX(Yearly!$L$5:$L$22,MATCH(C1658,Yearly!$A$5:$A$22,0))</f>
        <v>0.455957456558142</v>
      </c>
      <c r="K1658" s="68" t="n">
        <f aca="false">G1658-I1658-J1658</f>
        <v>55.8899674288837</v>
      </c>
      <c r="L1658" s="69" t="n">
        <f aca="false">(I1658+J1658)/Assumptions!$B$8</f>
        <v>0.000256337157192741</v>
      </c>
      <c r="M1658" s="70" t="n">
        <f aca="false">F1658-L1658</f>
        <v>0.00324366284280726</v>
      </c>
      <c r="N1658" s="71" t="n">
        <f aca="false">G1658*Assumptions!$B$7</f>
        <v>485297.437625</v>
      </c>
      <c r="O1658" s="71" t="n">
        <f aca="false">K1658*Assumptions!$B$7</f>
        <v>439574.59382817</v>
      </c>
      <c r="P1658" s="68" t="n">
        <f aca="false">P1657+G1658</f>
        <v>31593.92521</v>
      </c>
      <c r="Q1658" s="68" t="n">
        <f aca="false">MAX(Q1657,P1658)</f>
        <v>31593.92521</v>
      </c>
      <c r="R1658" s="68" t="n">
        <f aca="false">Q1658-P1658</f>
        <v>0</v>
      </c>
      <c r="S1658" s="68" t="n">
        <f aca="false">S1657+K1658</f>
        <v>21845.5547887869</v>
      </c>
      <c r="T1658" s="68" t="n">
        <f aca="false">MAX(T1657,S1658)</f>
        <v>21845.5547887869</v>
      </c>
      <c r="U1658" s="68" t="n">
        <f aca="false">T1658-S1658</f>
        <v>0</v>
      </c>
      <c r="V1658" s="70" t="n">
        <f aca="false">V1657+F1658</f>
        <v>3.80670000000001</v>
      </c>
      <c r="W1658" s="70" t="n">
        <f aca="false">MAX(W1657,V1658)</f>
        <v>3.80670000000001</v>
      </c>
      <c r="X1658" s="70" t="n">
        <f aca="false">W1658-V1658</f>
        <v>0</v>
      </c>
      <c r="Y1658" s="70" t="n">
        <f aca="false">Y1657+M1658</f>
        <v>3.37685777091915</v>
      </c>
      <c r="Z1658" s="70" t="n">
        <f aca="false">MAX(Z1657,Y1658)</f>
        <v>3.37685777091915</v>
      </c>
      <c r="AA1658" s="70" t="n">
        <f aca="false">Z1658-Y1658</f>
        <v>0</v>
      </c>
      <c r="AB1658" s="72" t="n">
        <f aca="false">AB1657*(1+F1658)</f>
        <v>35.6958621083511</v>
      </c>
      <c r="AC1658" s="73" t="n">
        <f aca="false">MAX(AC1657,AB1658)</f>
        <v>35.6958621083511</v>
      </c>
      <c r="AD1658" s="70" t="n">
        <f aca="false">1-AB1658/AC1658</f>
        <v>0</v>
      </c>
      <c r="AE1658" s="73" t="n">
        <f aca="false">AE1657*(1+M1658)</f>
        <v>23.2432082569025</v>
      </c>
      <c r="AF1658" s="73" t="n">
        <f aca="false">MAX(AF1657,AE1658)</f>
        <v>23.2432082569025</v>
      </c>
      <c r="AG1658" s="70" t="n">
        <f aca="false">1-AE1658/AF1658</f>
        <v>0</v>
      </c>
      <c r="AH1658" s="74" t="n">
        <f aca="false">IF(R1658&gt;0,AH1657+1,0)</f>
        <v>0</v>
      </c>
      <c r="AI1658" s="74" t="n">
        <f aca="false">IF(U1658&gt;0,AI1657+1,0)</f>
        <v>0</v>
      </c>
      <c r="AJ1658" s="74" t="n">
        <f aca="false">IF(G1658&gt;0,AJ1657+1,0)</f>
        <v>3</v>
      </c>
      <c r="AK1658" s="74" t="n">
        <f aca="false">IF(G1658&lt;=0,AK1657+1,0)</f>
        <v>0</v>
      </c>
      <c r="AL1658" s="74" t="n">
        <f aca="false">IF(K1658&gt;0,AL1657+1,0)</f>
        <v>3</v>
      </c>
      <c r="AM1658" s="74" t="n">
        <f aca="false">IF(K1658&lt;=0,AM1657+1,0)</f>
        <v>0</v>
      </c>
    </row>
    <row r="1659" customFormat="false" ht="15" hidden="false" customHeight="false" outlineLevel="0" collapsed="false">
      <c r="A1659" s="61" t="n">
        <v>1658</v>
      </c>
      <c r="B1659" s="62" t="n">
        <v>44806.53125</v>
      </c>
      <c r="C1659" s="63" t="n">
        <f aca="false">YEAR(B1659)</f>
        <v>2022</v>
      </c>
      <c r="D1659" s="32" t="s">
        <v>277</v>
      </c>
      <c r="E1659" s="64" t="n">
        <v>17567.55</v>
      </c>
      <c r="F1659" s="65" t="n">
        <v>-0.0009</v>
      </c>
      <c r="G1659" s="66" t="n">
        <v>-15.810795</v>
      </c>
      <c r="H1659" s="67" t="n">
        <f aca="false">E1659+IF(D1659="Long",1,-1)*G1659</f>
        <v>17551.739205</v>
      </c>
      <c r="I1659" s="68" t="n">
        <f aca="false">Assumptions!$B$58</f>
        <v>5.35750011455817</v>
      </c>
      <c r="J1659" s="68" t="n">
        <f aca="false">INDEX(Yearly!$L$5:$L$22,MATCH(C1659,Yearly!$A$5:$A$22,0))</f>
        <v>0.455957456558142</v>
      </c>
      <c r="K1659" s="68" t="n">
        <f aca="false">G1659-I1659-J1659</f>
        <v>-21.6242525711163</v>
      </c>
      <c r="L1659" s="69" t="n">
        <f aca="false">(I1659+J1659)/Assumptions!$B$8</f>
        <v>0.000256337157192741</v>
      </c>
      <c r="M1659" s="70" t="n">
        <f aca="false">F1659-L1659</f>
        <v>-0.00115633715719274</v>
      </c>
      <c r="N1659" s="71" t="n">
        <f aca="false">G1659*Assumptions!$B$7</f>
        <v>-124351.902675</v>
      </c>
      <c r="O1659" s="71" t="n">
        <f aca="false">K1659*Assumptions!$B$7</f>
        <v>-170074.74647183</v>
      </c>
      <c r="P1659" s="68" t="n">
        <f aca="false">P1658+G1659</f>
        <v>31578.114415</v>
      </c>
      <c r="Q1659" s="68" t="n">
        <f aca="false">MAX(Q1658,P1659)</f>
        <v>31593.92521</v>
      </c>
      <c r="R1659" s="68" t="n">
        <f aca="false">Q1659-P1659</f>
        <v>15.8107950000012</v>
      </c>
      <c r="S1659" s="68" t="n">
        <f aca="false">S1658+K1659</f>
        <v>21823.9305362158</v>
      </c>
      <c r="T1659" s="68" t="n">
        <f aca="false">MAX(T1658,S1659)</f>
        <v>21845.5547887869</v>
      </c>
      <c r="U1659" s="68" t="n">
        <f aca="false">T1659-S1659</f>
        <v>21.6242525711168</v>
      </c>
      <c r="V1659" s="70" t="n">
        <f aca="false">V1658+F1659</f>
        <v>3.80580000000001</v>
      </c>
      <c r="W1659" s="70" t="n">
        <f aca="false">MAX(W1658,V1659)</f>
        <v>3.80670000000001</v>
      </c>
      <c r="X1659" s="70" t="n">
        <f aca="false">W1659-V1659</f>
        <v>0.000900000000000123</v>
      </c>
      <c r="Y1659" s="70" t="n">
        <f aca="false">Y1658+M1659</f>
        <v>3.37570143376196</v>
      </c>
      <c r="Z1659" s="70" t="n">
        <f aca="false">MAX(Z1658,Y1659)</f>
        <v>3.37685777091915</v>
      </c>
      <c r="AA1659" s="70" t="n">
        <f aca="false">Z1659-Y1659</f>
        <v>0.00115633715719277</v>
      </c>
      <c r="AB1659" s="72" t="n">
        <f aca="false">AB1658*(1+F1659)</f>
        <v>35.6637358324536</v>
      </c>
      <c r="AC1659" s="73" t="n">
        <f aca="false">MAX(AC1658,AB1659)</f>
        <v>35.6958621083511</v>
      </c>
      <c r="AD1659" s="70" t="n">
        <f aca="false">1-AB1659/AC1659</f>
        <v>0.000900000000000012</v>
      </c>
      <c r="AE1659" s="73" t="n">
        <f aca="false">AE1658*(1+M1659)</f>
        <v>23.2163312715426</v>
      </c>
      <c r="AF1659" s="73" t="n">
        <f aca="false">MAX(AF1658,AE1659)</f>
        <v>23.2432082569025</v>
      </c>
      <c r="AG1659" s="70" t="n">
        <f aca="false">1-AE1659/AF1659</f>
        <v>0.00115633715719277</v>
      </c>
      <c r="AH1659" s="74" t="n">
        <f aca="false">IF(R1659&gt;0,AH1658+1,0)</f>
        <v>1</v>
      </c>
      <c r="AI1659" s="74" t="n">
        <f aca="false">IF(U1659&gt;0,AI1658+1,0)</f>
        <v>1</v>
      </c>
      <c r="AJ1659" s="74" t="n">
        <f aca="false">IF(G1659&gt;0,AJ1658+1,0)</f>
        <v>0</v>
      </c>
      <c r="AK1659" s="74" t="n">
        <f aca="false">IF(G1659&lt;=0,AK1658+1,0)</f>
        <v>1</v>
      </c>
      <c r="AL1659" s="74" t="n">
        <f aca="false">IF(K1659&gt;0,AL1658+1,0)</f>
        <v>0</v>
      </c>
      <c r="AM1659" s="74" t="n">
        <f aca="false">IF(K1659&lt;=0,AM1658+1,0)</f>
        <v>1</v>
      </c>
    </row>
    <row r="1660" customFormat="false" ht="15" hidden="false" customHeight="false" outlineLevel="0" collapsed="false">
      <c r="A1660" s="61" t="n">
        <v>1659</v>
      </c>
      <c r="B1660" s="62" t="n">
        <v>44806.6354166667</v>
      </c>
      <c r="C1660" s="63" t="n">
        <f aca="false">YEAR(B1660)</f>
        <v>2022</v>
      </c>
      <c r="D1660" s="32" t="s">
        <v>276</v>
      </c>
      <c r="E1660" s="64" t="n">
        <v>17551.5</v>
      </c>
      <c r="F1660" s="65" t="n">
        <v>-0.005</v>
      </c>
      <c r="G1660" s="66" t="n">
        <v>-87.7575</v>
      </c>
      <c r="H1660" s="67" t="n">
        <f aca="false">E1660+IF(D1660="Long",1,-1)*G1660</f>
        <v>17639.2575</v>
      </c>
      <c r="I1660" s="68" t="n">
        <f aca="false">Assumptions!$B$58</f>
        <v>5.35750011455817</v>
      </c>
      <c r="J1660" s="68" t="n">
        <f aca="false">INDEX(Yearly!$L$5:$L$22,MATCH(C1660,Yearly!$A$5:$A$22,0))</f>
        <v>0.455957456558142</v>
      </c>
      <c r="K1660" s="68" t="n">
        <f aca="false">G1660-I1660-J1660</f>
        <v>-93.5709575711163</v>
      </c>
      <c r="L1660" s="69" t="n">
        <f aca="false">(I1660+J1660)/Assumptions!$B$8</f>
        <v>0.000256337157192741</v>
      </c>
      <c r="M1660" s="70" t="n">
        <f aca="false">F1660-L1660</f>
        <v>-0.00525633715719274</v>
      </c>
      <c r="N1660" s="71" t="n">
        <f aca="false">G1660*Assumptions!$B$7</f>
        <v>-690212.7375</v>
      </c>
      <c r="O1660" s="71" t="n">
        <f aca="false">K1660*Assumptions!$B$7</f>
        <v>-735935.58129683</v>
      </c>
      <c r="P1660" s="68" t="n">
        <f aca="false">P1659+G1660</f>
        <v>31490.356915</v>
      </c>
      <c r="Q1660" s="68" t="n">
        <f aca="false">MAX(Q1659,P1660)</f>
        <v>31593.92521</v>
      </c>
      <c r="R1660" s="68" t="n">
        <f aca="false">Q1660-P1660</f>
        <v>103.568295000001</v>
      </c>
      <c r="S1660" s="68" t="n">
        <f aca="false">S1659+K1660</f>
        <v>21730.3595786447</v>
      </c>
      <c r="T1660" s="68" t="n">
        <f aca="false">MAX(T1659,S1660)</f>
        <v>21845.5547887869</v>
      </c>
      <c r="U1660" s="68" t="n">
        <f aca="false">T1660-S1660</f>
        <v>115.195210142232</v>
      </c>
      <c r="V1660" s="70" t="n">
        <f aca="false">V1659+F1660</f>
        <v>3.80080000000001</v>
      </c>
      <c r="W1660" s="70" t="n">
        <f aca="false">MAX(W1659,V1660)</f>
        <v>3.80670000000001</v>
      </c>
      <c r="X1660" s="70" t="n">
        <f aca="false">W1660-V1660</f>
        <v>0.00590000000000002</v>
      </c>
      <c r="Y1660" s="70" t="n">
        <f aca="false">Y1659+M1660</f>
        <v>3.37044509660477</v>
      </c>
      <c r="Z1660" s="70" t="n">
        <f aca="false">MAX(Z1659,Y1660)</f>
        <v>3.37685777091915</v>
      </c>
      <c r="AA1660" s="70" t="n">
        <f aca="false">Z1660-Y1660</f>
        <v>0.0064126743143853</v>
      </c>
      <c r="AB1660" s="72" t="n">
        <f aca="false">AB1659*(1+F1660)</f>
        <v>35.4854171532914</v>
      </c>
      <c r="AC1660" s="73" t="n">
        <f aca="false">MAX(AC1659,AB1660)</f>
        <v>35.6958621083511</v>
      </c>
      <c r="AD1660" s="70" t="n">
        <f aca="false">1-AB1660/AC1660</f>
        <v>0.00589550000000005</v>
      </c>
      <c r="AE1660" s="73" t="n">
        <f aca="false">AE1659*(1+M1660)</f>
        <v>23.0942984068263</v>
      </c>
      <c r="AF1660" s="73" t="n">
        <f aca="false">MAX(AF1659,AE1660)</f>
        <v>23.2432082569025</v>
      </c>
      <c r="AG1660" s="70" t="n">
        <f aca="false">1-AE1660/AF1660</f>
        <v>0.00640659621642004</v>
      </c>
      <c r="AH1660" s="74" t="n">
        <f aca="false">IF(R1660&gt;0,AH1659+1,0)</f>
        <v>2</v>
      </c>
      <c r="AI1660" s="74" t="n">
        <f aca="false">IF(U1660&gt;0,AI1659+1,0)</f>
        <v>2</v>
      </c>
      <c r="AJ1660" s="74" t="n">
        <f aca="false">IF(G1660&gt;0,AJ1659+1,0)</f>
        <v>0</v>
      </c>
      <c r="AK1660" s="74" t="n">
        <f aca="false">IF(G1660&lt;=0,AK1659+1,0)</f>
        <v>2</v>
      </c>
      <c r="AL1660" s="74" t="n">
        <f aca="false">IF(K1660&gt;0,AL1659+1,0)</f>
        <v>0</v>
      </c>
      <c r="AM1660" s="74" t="n">
        <f aca="false">IF(K1660&lt;=0,AM1659+1,0)</f>
        <v>2</v>
      </c>
    </row>
    <row r="1661" customFormat="false" ht="15" hidden="false" customHeight="false" outlineLevel="0" collapsed="false">
      <c r="A1661" s="61" t="n">
        <v>1660</v>
      </c>
      <c r="B1661" s="62" t="n">
        <v>44809.40625</v>
      </c>
      <c r="C1661" s="63" t="n">
        <f aca="false">YEAR(B1661)</f>
        <v>2022</v>
      </c>
      <c r="D1661" s="32" t="s">
        <v>277</v>
      </c>
      <c r="E1661" s="64" t="n">
        <v>17638.8</v>
      </c>
      <c r="F1661" s="65" t="n">
        <v>-0.0035</v>
      </c>
      <c r="G1661" s="66" t="n">
        <v>-61.7358</v>
      </c>
      <c r="H1661" s="67" t="n">
        <f aca="false">E1661+IF(D1661="Long",1,-1)*G1661</f>
        <v>17577.0642</v>
      </c>
      <c r="I1661" s="68" t="n">
        <f aca="false">Assumptions!$B$58</f>
        <v>5.35750011455817</v>
      </c>
      <c r="J1661" s="68" t="n">
        <f aca="false">INDEX(Yearly!$L$5:$L$22,MATCH(C1661,Yearly!$A$5:$A$22,0))</f>
        <v>0.455957456558142</v>
      </c>
      <c r="K1661" s="68" t="n">
        <f aca="false">G1661-I1661-J1661</f>
        <v>-67.5492575711163</v>
      </c>
      <c r="L1661" s="69" t="n">
        <f aca="false">(I1661+J1661)/Assumptions!$B$8</f>
        <v>0.000256337157192741</v>
      </c>
      <c r="M1661" s="70" t="n">
        <f aca="false">F1661-L1661</f>
        <v>-0.00375633715719274</v>
      </c>
      <c r="N1661" s="71" t="n">
        <f aca="false">G1661*Assumptions!$B$7</f>
        <v>-485552.067</v>
      </c>
      <c r="O1661" s="71" t="n">
        <f aca="false">K1661*Assumptions!$B$7</f>
        <v>-531274.91079683</v>
      </c>
      <c r="P1661" s="68" t="n">
        <f aca="false">P1660+G1661</f>
        <v>31428.621115</v>
      </c>
      <c r="Q1661" s="68" t="n">
        <f aca="false">MAX(Q1660,P1661)</f>
        <v>31593.92521</v>
      </c>
      <c r="R1661" s="68" t="n">
        <f aca="false">Q1661-P1661</f>
        <v>165.304095</v>
      </c>
      <c r="S1661" s="68" t="n">
        <f aca="false">S1660+K1661</f>
        <v>21662.8103210736</v>
      </c>
      <c r="T1661" s="68" t="n">
        <f aca="false">MAX(T1660,S1661)</f>
        <v>21845.5547887869</v>
      </c>
      <c r="U1661" s="68" t="n">
        <f aca="false">T1661-S1661</f>
        <v>182.74446771335</v>
      </c>
      <c r="V1661" s="70" t="n">
        <f aca="false">V1660+F1661</f>
        <v>3.79730000000001</v>
      </c>
      <c r="W1661" s="70" t="n">
        <f aca="false">MAX(W1660,V1661)</f>
        <v>3.80670000000001</v>
      </c>
      <c r="X1661" s="70" t="n">
        <f aca="false">W1661-V1661</f>
        <v>0.00939999999999985</v>
      </c>
      <c r="Y1661" s="70" t="n">
        <f aca="false">Y1660+M1661</f>
        <v>3.36668875944757</v>
      </c>
      <c r="Z1661" s="70" t="n">
        <f aca="false">MAX(Z1660,Y1661)</f>
        <v>3.37685777091915</v>
      </c>
      <c r="AA1661" s="70" t="n">
        <f aca="false">Z1661-Y1661</f>
        <v>0.0101690114715782</v>
      </c>
      <c r="AB1661" s="72" t="n">
        <f aca="false">AB1660*(1+F1661)</f>
        <v>35.3612181932548</v>
      </c>
      <c r="AC1661" s="73" t="n">
        <f aca="false">MAX(AC1660,AB1661)</f>
        <v>35.6958621083511</v>
      </c>
      <c r="AD1661" s="70" t="n">
        <f aca="false">1-AB1661/AC1661</f>
        <v>0.00937486574999991</v>
      </c>
      <c r="AE1661" s="73" t="n">
        <f aca="false">AE1660*(1+M1661)</f>
        <v>23.0075484356015</v>
      </c>
      <c r="AF1661" s="73" t="n">
        <f aca="false">MAX(AF1660,AE1661)</f>
        <v>23.2432082569025</v>
      </c>
      <c r="AG1661" s="70" t="n">
        <f aca="false">1-AE1661/AF1661</f>
        <v>0.0101388680381939</v>
      </c>
      <c r="AH1661" s="74" t="n">
        <f aca="false">IF(R1661&gt;0,AH1660+1,0)</f>
        <v>3</v>
      </c>
      <c r="AI1661" s="74" t="n">
        <f aca="false">IF(U1661&gt;0,AI1660+1,0)</f>
        <v>3</v>
      </c>
      <c r="AJ1661" s="74" t="n">
        <f aca="false">IF(G1661&gt;0,AJ1660+1,0)</f>
        <v>0</v>
      </c>
      <c r="AK1661" s="74" t="n">
        <f aca="false">IF(G1661&lt;=0,AK1660+1,0)</f>
        <v>3</v>
      </c>
      <c r="AL1661" s="74" t="n">
        <f aca="false">IF(K1661&gt;0,AL1660+1,0)</f>
        <v>0</v>
      </c>
      <c r="AM1661" s="74" t="n">
        <f aca="false">IF(K1661&lt;=0,AM1660+1,0)</f>
        <v>3</v>
      </c>
    </row>
    <row r="1662" customFormat="false" ht="15" hidden="false" customHeight="false" outlineLevel="0" collapsed="false">
      <c r="A1662" s="61" t="n">
        <v>1661</v>
      </c>
      <c r="B1662" s="62" t="n">
        <v>44811.40625</v>
      </c>
      <c r="C1662" s="63" t="n">
        <f aca="false">YEAR(B1662)</f>
        <v>2022</v>
      </c>
      <c r="D1662" s="32" t="s">
        <v>276</v>
      </c>
      <c r="E1662" s="64" t="n">
        <v>17577.4</v>
      </c>
      <c r="F1662" s="65" t="n">
        <v>-0.0022</v>
      </c>
      <c r="G1662" s="66" t="n">
        <v>-38.67028</v>
      </c>
      <c r="H1662" s="67" t="n">
        <f aca="false">E1662+IF(D1662="Long",1,-1)*G1662</f>
        <v>17616.07028</v>
      </c>
      <c r="I1662" s="68" t="n">
        <f aca="false">Assumptions!$B$58</f>
        <v>5.35750011455817</v>
      </c>
      <c r="J1662" s="68" t="n">
        <f aca="false">INDEX(Yearly!$L$5:$L$22,MATCH(C1662,Yearly!$A$5:$A$22,0))</f>
        <v>0.455957456558142</v>
      </c>
      <c r="K1662" s="68" t="n">
        <f aca="false">G1662-I1662-J1662</f>
        <v>-44.4837375711163</v>
      </c>
      <c r="L1662" s="69" t="n">
        <f aca="false">(I1662+J1662)/Assumptions!$B$8</f>
        <v>0.000256337157192741</v>
      </c>
      <c r="M1662" s="70" t="n">
        <f aca="false">F1662-L1662</f>
        <v>-0.00245633715719274</v>
      </c>
      <c r="N1662" s="71" t="n">
        <f aca="false">G1662*Assumptions!$B$7</f>
        <v>-304141.7522</v>
      </c>
      <c r="O1662" s="71" t="n">
        <f aca="false">K1662*Assumptions!$B$7</f>
        <v>-349864.59599683</v>
      </c>
      <c r="P1662" s="68" t="n">
        <f aca="false">P1661+G1662</f>
        <v>31389.950835</v>
      </c>
      <c r="Q1662" s="68" t="n">
        <f aca="false">MAX(Q1661,P1662)</f>
        <v>31593.92521</v>
      </c>
      <c r="R1662" s="68" t="n">
        <f aca="false">Q1662-P1662</f>
        <v>203.974374999998</v>
      </c>
      <c r="S1662" s="68" t="n">
        <f aca="false">S1661+K1662</f>
        <v>21618.3265835025</v>
      </c>
      <c r="T1662" s="68" t="n">
        <f aca="false">MAX(T1661,S1662)</f>
        <v>21845.5547887869</v>
      </c>
      <c r="U1662" s="68" t="n">
        <f aca="false">T1662-S1662</f>
        <v>227.228205284468</v>
      </c>
      <c r="V1662" s="70" t="n">
        <f aca="false">V1661+F1662</f>
        <v>3.79510000000001</v>
      </c>
      <c r="W1662" s="70" t="n">
        <f aca="false">MAX(W1661,V1662)</f>
        <v>3.80670000000001</v>
      </c>
      <c r="X1662" s="70" t="n">
        <f aca="false">W1662-V1662</f>
        <v>0.0116000000000001</v>
      </c>
      <c r="Y1662" s="70" t="n">
        <f aca="false">Y1661+M1662</f>
        <v>3.36423242229038</v>
      </c>
      <c r="Z1662" s="70" t="n">
        <f aca="false">MAX(Z1661,Y1662)</f>
        <v>3.37685777091915</v>
      </c>
      <c r="AA1662" s="70" t="n">
        <f aca="false">Z1662-Y1662</f>
        <v>0.0126253486287711</v>
      </c>
      <c r="AB1662" s="72" t="n">
        <f aca="false">AB1661*(1+F1662)</f>
        <v>35.2834235132297</v>
      </c>
      <c r="AC1662" s="73" t="n">
        <f aca="false">MAX(AC1661,AB1662)</f>
        <v>35.6958621083511</v>
      </c>
      <c r="AD1662" s="70" t="n">
        <f aca="false">1-AB1662/AC1662</f>
        <v>0.0115542410453499</v>
      </c>
      <c r="AE1662" s="73" t="n">
        <f aca="false">AE1661*(1+M1662)</f>
        <v>22.9510341394832</v>
      </c>
      <c r="AF1662" s="73" t="n">
        <f aca="false">MAX(AF1661,AE1662)</f>
        <v>23.2432082569025</v>
      </c>
      <c r="AG1662" s="70" t="n">
        <f aca="false">1-AE1662/AF1662</f>
        <v>0.0125703007170925</v>
      </c>
      <c r="AH1662" s="74" t="n">
        <f aca="false">IF(R1662&gt;0,AH1661+1,0)</f>
        <v>4</v>
      </c>
      <c r="AI1662" s="74" t="n">
        <f aca="false">IF(U1662&gt;0,AI1661+1,0)</f>
        <v>4</v>
      </c>
      <c r="AJ1662" s="74" t="n">
        <f aca="false">IF(G1662&gt;0,AJ1661+1,0)</f>
        <v>0</v>
      </c>
      <c r="AK1662" s="74" t="n">
        <f aca="false">IF(G1662&lt;=0,AK1661+1,0)</f>
        <v>4</v>
      </c>
      <c r="AL1662" s="74" t="n">
        <f aca="false">IF(K1662&gt;0,AL1661+1,0)</f>
        <v>0</v>
      </c>
      <c r="AM1662" s="74" t="n">
        <f aca="false">IF(K1662&lt;=0,AM1661+1,0)</f>
        <v>4</v>
      </c>
    </row>
    <row r="1663" customFormat="false" ht="15" hidden="false" customHeight="false" outlineLevel="0" collapsed="false">
      <c r="A1663" s="61" t="n">
        <v>1662</v>
      </c>
      <c r="B1663" s="62" t="n">
        <v>44811.53125</v>
      </c>
      <c r="C1663" s="63" t="n">
        <f aca="false">YEAR(B1663)</f>
        <v>2022</v>
      </c>
      <c r="D1663" s="32" t="s">
        <v>277</v>
      </c>
      <c r="E1663" s="64" t="n">
        <v>17615.6</v>
      </c>
      <c r="F1663" s="65" t="n">
        <v>0.0176</v>
      </c>
      <c r="G1663" s="66" t="n">
        <v>310.03456</v>
      </c>
      <c r="H1663" s="67" t="n">
        <f aca="false">E1663+IF(D1663="Long",1,-1)*G1663</f>
        <v>17925.63456</v>
      </c>
      <c r="I1663" s="68" t="n">
        <f aca="false">Assumptions!$B$58</f>
        <v>5.35750011455817</v>
      </c>
      <c r="J1663" s="68" t="n">
        <f aca="false">INDEX(Yearly!$L$5:$L$22,MATCH(C1663,Yearly!$A$5:$A$22,0))</f>
        <v>0.455957456558142</v>
      </c>
      <c r="K1663" s="68" t="n">
        <f aca="false">G1663-I1663-J1663</f>
        <v>304.221102428884</v>
      </c>
      <c r="L1663" s="69" t="n">
        <f aca="false">(I1663+J1663)/Assumptions!$B$8</f>
        <v>0.000256337157192741</v>
      </c>
      <c r="M1663" s="70" t="n">
        <f aca="false">F1663-L1663</f>
        <v>0.0173436628428073</v>
      </c>
      <c r="N1663" s="71" t="n">
        <f aca="false">G1663*Assumptions!$B$7</f>
        <v>2438421.8144</v>
      </c>
      <c r="O1663" s="71" t="n">
        <f aca="false">K1663*Assumptions!$B$7</f>
        <v>2392698.97060317</v>
      </c>
      <c r="P1663" s="68" t="n">
        <f aca="false">P1662+G1663</f>
        <v>31699.985395</v>
      </c>
      <c r="Q1663" s="68" t="n">
        <f aca="false">MAX(Q1662,P1663)</f>
        <v>31699.985395</v>
      </c>
      <c r="R1663" s="68" t="n">
        <f aca="false">Q1663-P1663</f>
        <v>0</v>
      </c>
      <c r="S1663" s="68" t="n">
        <f aca="false">S1662+K1663</f>
        <v>21922.5476859314</v>
      </c>
      <c r="T1663" s="68" t="n">
        <f aca="false">MAX(T1662,S1663)</f>
        <v>21922.5476859314</v>
      </c>
      <c r="U1663" s="68" t="n">
        <f aca="false">T1663-S1663</f>
        <v>0</v>
      </c>
      <c r="V1663" s="70" t="n">
        <f aca="false">V1662+F1663</f>
        <v>3.81270000000001</v>
      </c>
      <c r="W1663" s="70" t="n">
        <f aca="false">MAX(W1662,V1663)</f>
        <v>3.81270000000001</v>
      </c>
      <c r="X1663" s="70" t="n">
        <f aca="false">W1663-V1663</f>
        <v>0</v>
      </c>
      <c r="Y1663" s="70" t="n">
        <f aca="false">Y1662+M1663</f>
        <v>3.38157608513319</v>
      </c>
      <c r="Z1663" s="70" t="n">
        <f aca="false">MAX(Z1662,Y1663)</f>
        <v>3.38157608513319</v>
      </c>
      <c r="AA1663" s="70" t="n">
        <f aca="false">Z1663-Y1663</f>
        <v>0</v>
      </c>
      <c r="AB1663" s="72" t="n">
        <f aca="false">AB1662*(1+F1663)</f>
        <v>35.9044117670625</v>
      </c>
      <c r="AC1663" s="73" t="n">
        <f aca="false">MAX(AC1662,AB1663)</f>
        <v>35.9044117670625</v>
      </c>
      <c r="AD1663" s="70" t="n">
        <f aca="false">1-AB1663/AC1663</f>
        <v>0</v>
      </c>
      <c r="AE1663" s="73" t="n">
        <f aca="false">AE1662*(1+M1663)</f>
        <v>23.3490891374921</v>
      </c>
      <c r="AF1663" s="73" t="n">
        <f aca="false">MAX(AF1662,AE1663)</f>
        <v>23.3490891374921</v>
      </c>
      <c r="AG1663" s="70" t="n">
        <f aca="false">1-AE1663/AF1663</f>
        <v>0</v>
      </c>
      <c r="AH1663" s="74" t="n">
        <f aca="false">IF(R1663&gt;0,AH1662+1,0)</f>
        <v>0</v>
      </c>
      <c r="AI1663" s="74" t="n">
        <f aca="false">IF(U1663&gt;0,AI1662+1,0)</f>
        <v>0</v>
      </c>
      <c r="AJ1663" s="74" t="n">
        <f aca="false">IF(G1663&gt;0,AJ1662+1,0)</f>
        <v>1</v>
      </c>
      <c r="AK1663" s="74" t="n">
        <f aca="false">IF(G1663&lt;=0,AK1662+1,0)</f>
        <v>0</v>
      </c>
      <c r="AL1663" s="74" t="n">
        <f aca="false">IF(K1663&gt;0,AL1662+1,0)</f>
        <v>1</v>
      </c>
      <c r="AM1663" s="74" t="n">
        <f aca="false">IF(K1663&lt;=0,AM1662+1,0)</f>
        <v>0</v>
      </c>
    </row>
    <row r="1664" customFormat="false" ht="15" hidden="false" customHeight="false" outlineLevel="0" collapsed="false">
      <c r="A1664" s="61" t="n">
        <v>1663</v>
      </c>
      <c r="B1664" s="62" t="n">
        <v>44818.40625</v>
      </c>
      <c r="C1664" s="63" t="n">
        <f aca="false">YEAR(B1664)</f>
        <v>2022</v>
      </c>
      <c r="D1664" s="32" t="s">
        <v>276</v>
      </c>
      <c r="E1664" s="64" t="n">
        <v>17925.9</v>
      </c>
      <c r="F1664" s="65" t="n">
        <v>-0.0042</v>
      </c>
      <c r="G1664" s="66" t="n">
        <v>-75.28878</v>
      </c>
      <c r="H1664" s="67" t="n">
        <f aca="false">E1664+IF(D1664="Long",1,-1)*G1664</f>
        <v>18001.18878</v>
      </c>
      <c r="I1664" s="68" t="n">
        <f aca="false">Assumptions!$B$58</f>
        <v>5.35750011455817</v>
      </c>
      <c r="J1664" s="68" t="n">
        <f aca="false">INDEX(Yearly!$L$5:$L$22,MATCH(C1664,Yearly!$A$5:$A$22,0))</f>
        <v>0.455957456558142</v>
      </c>
      <c r="K1664" s="68" t="n">
        <f aca="false">G1664-I1664-J1664</f>
        <v>-81.1022375711163</v>
      </c>
      <c r="L1664" s="69" t="n">
        <f aca="false">(I1664+J1664)/Assumptions!$B$8</f>
        <v>0.000256337157192741</v>
      </c>
      <c r="M1664" s="70" t="n">
        <f aca="false">F1664-L1664</f>
        <v>-0.00445633715719274</v>
      </c>
      <c r="N1664" s="71" t="n">
        <f aca="false">G1664*Assumptions!$B$7</f>
        <v>-592146.2547</v>
      </c>
      <c r="O1664" s="71" t="n">
        <f aca="false">K1664*Assumptions!$B$7</f>
        <v>-637869.09849683</v>
      </c>
      <c r="P1664" s="68" t="n">
        <f aca="false">P1663+G1664</f>
        <v>31624.696615</v>
      </c>
      <c r="Q1664" s="68" t="n">
        <f aca="false">MAX(Q1663,P1664)</f>
        <v>31699.985395</v>
      </c>
      <c r="R1664" s="68" t="n">
        <f aca="false">Q1664-P1664</f>
        <v>75.288779999999</v>
      </c>
      <c r="S1664" s="68" t="n">
        <f aca="false">S1663+K1664</f>
        <v>21841.4454483603</v>
      </c>
      <c r="T1664" s="68" t="n">
        <f aca="false">MAX(T1663,S1664)</f>
        <v>21922.5476859314</v>
      </c>
      <c r="U1664" s="68" t="n">
        <f aca="false">T1664-S1664</f>
        <v>81.1022375711145</v>
      </c>
      <c r="V1664" s="70" t="n">
        <f aca="false">V1663+F1664</f>
        <v>3.80850000000001</v>
      </c>
      <c r="W1664" s="70" t="n">
        <f aca="false">MAX(W1663,V1664)</f>
        <v>3.81270000000001</v>
      </c>
      <c r="X1664" s="70" t="n">
        <f aca="false">W1664-V1664</f>
        <v>0.00419999999999998</v>
      </c>
      <c r="Y1664" s="70" t="n">
        <f aca="false">Y1663+M1664</f>
        <v>3.377119747976</v>
      </c>
      <c r="Z1664" s="70" t="n">
        <f aca="false">MAX(Z1663,Y1664)</f>
        <v>3.38157608513319</v>
      </c>
      <c r="AA1664" s="70" t="n">
        <f aca="false">Z1664-Y1664</f>
        <v>0.00445633715719263</v>
      </c>
      <c r="AB1664" s="72" t="n">
        <f aca="false">AB1663*(1+F1664)</f>
        <v>35.7536132376409</v>
      </c>
      <c r="AC1664" s="73" t="n">
        <f aca="false">MAX(AC1663,AB1664)</f>
        <v>35.9044117670625</v>
      </c>
      <c r="AD1664" s="70" t="n">
        <f aca="false">1-AB1664/AC1664</f>
        <v>0.00419999999999998</v>
      </c>
      <c r="AE1664" s="73" t="n">
        <f aca="false">AE1663*(1+M1664)</f>
        <v>23.2450377239821</v>
      </c>
      <c r="AF1664" s="73" t="n">
        <f aca="false">MAX(AF1663,AE1664)</f>
        <v>23.3490891374921</v>
      </c>
      <c r="AG1664" s="70" t="n">
        <f aca="false">1-AE1664/AF1664</f>
        <v>0.00445633715719274</v>
      </c>
      <c r="AH1664" s="74" t="n">
        <f aca="false">IF(R1664&gt;0,AH1663+1,0)</f>
        <v>1</v>
      </c>
      <c r="AI1664" s="74" t="n">
        <f aca="false">IF(U1664&gt;0,AI1663+1,0)</f>
        <v>1</v>
      </c>
      <c r="AJ1664" s="74" t="n">
        <f aca="false">IF(G1664&gt;0,AJ1663+1,0)</f>
        <v>0</v>
      </c>
      <c r="AK1664" s="74" t="n">
        <f aca="false">IF(G1664&lt;=0,AK1663+1,0)</f>
        <v>1</v>
      </c>
      <c r="AL1664" s="74" t="n">
        <f aca="false">IF(K1664&gt;0,AL1663+1,0)</f>
        <v>0</v>
      </c>
      <c r="AM1664" s="74" t="n">
        <f aca="false">IF(K1664&lt;=0,AM1663+1,0)</f>
        <v>1</v>
      </c>
    </row>
    <row r="1665" customFormat="false" ht="15" hidden="false" customHeight="false" outlineLevel="0" collapsed="false">
      <c r="A1665" s="61" t="n">
        <v>1664</v>
      </c>
      <c r="B1665" s="62" t="n">
        <v>44818.5104166667</v>
      </c>
      <c r="C1665" s="63" t="n">
        <f aca="false">YEAR(B1665)</f>
        <v>2022</v>
      </c>
      <c r="D1665" s="32" t="s">
        <v>277</v>
      </c>
      <c r="E1665" s="64" t="n">
        <v>18001.4</v>
      </c>
      <c r="F1665" s="65" t="n">
        <v>-0.0063</v>
      </c>
      <c r="G1665" s="66" t="n">
        <v>-113.40882</v>
      </c>
      <c r="H1665" s="67" t="n">
        <f aca="false">E1665+IF(D1665="Long",1,-1)*G1665</f>
        <v>17887.99118</v>
      </c>
      <c r="I1665" s="68" t="n">
        <f aca="false">Assumptions!$B$58</f>
        <v>5.35750011455817</v>
      </c>
      <c r="J1665" s="68" t="n">
        <f aca="false">INDEX(Yearly!$L$5:$L$22,MATCH(C1665,Yearly!$A$5:$A$22,0))</f>
        <v>0.455957456558142</v>
      </c>
      <c r="K1665" s="68" t="n">
        <f aca="false">G1665-I1665-J1665</f>
        <v>-119.222277571116</v>
      </c>
      <c r="L1665" s="69" t="n">
        <f aca="false">(I1665+J1665)/Assumptions!$B$8</f>
        <v>0.000256337157192741</v>
      </c>
      <c r="M1665" s="70" t="n">
        <f aca="false">F1665-L1665</f>
        <v>-0.00655633715719274</v>
      </c>
      <c r="N1665" s="71" t="n">
        <f aca="false">G1665*Assumptions!$B$7</f>
        <v>-891960.3693</v>
      </c>
      <c r="O1665" s="71" t="n">
        <f aca="false">K1665*Assumptions!$B$7</f>
        <v>-937683.21309683</v>
      </c>
      <c r="P1665" s="68" t="n">
        <f aca="false">P1664+G1665</f>
        <v>31511.287795</v>
      </c>
      <c r="Q1665" s="68" t="n">
        <f aca="false">MAX(Q1664,P1665)</f>
        <v>31699.985395</v>
      </c>
      <c r="R1665" s="68" t="n">
        <f aca="false">Q1665-P1665</f>
        <v>188.6976</v>
      </c>
      <c r="S1665" s="68" t="n">
        <f aca="false">S1664+K1665</f>
        <v>21722.2231707891</v>
      </c>
      <c r="T1665" s="68" t="n">
        <f aca="false">MAX(T1664,S1665)</f>
        <v>21922.5476859314</v>
      </c>
      <c r="U1665" s="68" t="n">
        <f aca="false">T1665-S1665</f>
        <v>200.324515142231</v>
      </c>
      <c r="V1665" s="70" t="n">
        <f aca="false">V1664+F1665</f>
        <v>3.80220000000001</v>
      </c>
      <c r="W1665" s="70" t="n">
        <f aca="false">MAX(W1664,V1665)</f>
        <v>3.81270000000001</v>
      </c>
      <c r="X1665" s="70" t="n">
        <f aca="false">W1665-V1665</f>
        <v>0.0105</v>
      </c>
      <c r="Y1665" s="70" t="n">
        <f aca="false">Y1664+M1665</f>
        <v>3.3705634108188</v>
      </c>
      <c r="Z1665" s="70" t="n">
        <f aca="false">MAX(Z1664,Y1665)</f>
        <v>3.38157608513319</v>
      </c>
      <c r="AA1665" s="70" t="n">
        <f aca="false">Z1665-Y1665</f>
        <v>0.0110126743143852</v>
      </c>
      <c r="AB1665" s="72" t="n">
        <f aca="false">AB1664*(1+F1665)</f>
        <v>35.5283654742437</v>
      </c>
      <c r="AC1665" s="73" t="n">
        <f aca="false">MAX(AC1664,AB1665)</f>
        <v>35.9044117670625</v>
      </c>
      <c r="AD1665" s="70" t="n">
        <f aca="false">1-AB1665/AC1665</f>
        <v>0.01047354</v>
      </c>
      <c r="AE1665" s="73" t="n">
        <f aca="false">AE1664*(1+M1665)</f>
        <v>23.092635419432</v>
      </c>
      <c r="AF1665" s="73" t="n">
        <f aca="false">MAX(AF1664,AE1665)</f>
        <v>23.3490891374921</v>
      </c>
      <c r="AG1665" s="70" t="n">
        <f aca="false">1-AE1665/AF1665</f>
        <v>0.0109834570654967</v>
      </c>
      <c r="AH1665" s="74" t="n">
        <f aca="false">IF(R1665&gt;0,AH1664+1,0)</f>
        <v>2</v>
      </c>
      <c r="AI1665" s="74" t="n">
        <f aca="false">IF(U1665&gt;0,AI1664+1,0)</f>
        <v>2</v>
      </c>
      <c r="AJ1665" s="74" t="n">
        <f aca="false">IF(G1665&gt;0,AJ1664+1,0)</f>
        <v>0</v>
      </c>
      <c r="AK1665" s="74" t="n">
        <f aca="false">IF(G1665&lt;=0,AK1664+1,0)</f>
        <v>2</v>
      </c>
      <c r="AL1665" s="74" t="n">
        <f aca="false">IF(K1665&gt;0,AL1664+1,0)</f>
        <v>0</v>
      </c>
      <c r="AM1665" s="74" t="n">
        <f aca="false">IF(K1665&lt;=0,AM1664+1,0)</f>
        <v>2</v>
      </c>
    </row>
    <row r="1666" customFormat="false" ht="15" hidden="false" customHeight="false" outlineLevel="0" collapsed="false">
      <c r="A1666" s="61" t="n">
        <v>1665</v>
      </c>
      <c r="B1666" s="62" t="n">
        <v>44819.46875</v>
      </c>
      <c r="C1666" s="63" t="n">
        <f aca="false">YEAR(B1666)</f>
        <v>2022</v>
      </c>
      <c r="D1666" s="32" t="s">
        <v>276</v>
      </c>
      <c r="E1666" s="64" t="n">
        <v>17887.4</v>
      </c>
      <c r="F1666" s="65" t="n">
        <v>-0.0032</v>
      </c>
      <c r="G1666" s="66" t="n">
        <v>-57.23968</v>
      </c>
      <c r="H1666" s="67" t="n">
        <f aca="false">E1666+IF(D1666="Long",1,-1)*G1666</f>
        <v>17944.63968</v>
      </c>
      <c r="I1666" s="68" t="n">
        <f aca="false">Assumptions!$B$58</f>
        <v>5.35750011455817</v>
      </c>
      <c r="J1666" s="68" t="n">
        <f aca="false">INDEX(Yearly!$L$5:$L$22,MATCH(C1666,Yearly!$A$5:$A$22,0))</f>
        <v>0.455957456558142</v>
      </c>
      <c r="K1666" s="68" t="n">
        <f aca="false">G1666-I1666-J1666</f>
        <v>-63.0531375711163</v>
      </c>
      <c r="L1666" s="69" t="n">
        <f aca="false">(I1666+J1666)/Assumptions!$B$8</f>
        <v>0.000256337157192741</v>
      </c>
      <c r="M1666" s="70" t="n">
        <f aca="false">F1666-L1666</f>
        <v>-0.00345633715719274</v>
      </c>
      <c r="N1666" s="71" t="n">
        <f aca="false">G1666*Assumptions!$B$7</f>
        <v>-450190.0832</v>
      </c>
      <c r="O1666" s="71" t="n">
        <f aca="false">K1666*Assumptions!$B$7</f>
        <v>-495912.92699683</v>
      </c>
      <c r="P1666" s="68" t="n">
        <f aca="false">P1665+G1666</f>
        <v>31454.048115</v>
      </c>
      <c r="Q1666" s="68" t="n">
        <f aca="false">MAX(Q1665,P1666)</f>
        <v>31699.985395</v>
      </c>
      <c r="R1666" s="68" t="n">
        <f aca="false">Q1666-P1666</f>
        <v>245.937279999998</v>
      </c>
      <c r="S1666" s="68" t="n">
        <f aca="false">S1665+K1666</f>
        <v>21659.170033218</v>
      </c>
      <c r="T1666" s="68" t="n">
        <f aca="false">MAX(T1665,S1666)</f>
        <v>21922.5476859314</v>
      </c>
      <c r="U1666" s="68" t="n">
        <f aca="false">T1666-S1666</f>
        <v>263.377652713349</v>
      </c>
      <c r="V1666" s="70" t="n">
        <f aca="false">V1665+F1666</f>
        <v>3.79900000000001</v>
      </c>
      <c r="W1666" s="70" t="n">
        <f aca="false">MAX(W1665,V1666)</f>
        <v>3.81270000000001</v>
      </c>
      <c r="X1666" s="70" t="n">
        <f aca="false">W1666-V1666</f>
        <v>0.0137</v>
      </c>
      <c r="Y1666" s="70" t="n">
        <f aca="false">Y1665+M1666</f>
        <v>3.36710707366161</v>
      </c>
      <c r="Z1666" s="70" t="n">
        <f aca="false">MAX(Z1665,Y1666)</f>
        <v>3.38157608513319</v>
      </c>
      <c r="AA1666" s="70" t="n">
        <f aca="false">Z1666-Y1666</f>
        <v>0.014469011471578</v>
      </c>
      <c r="AB1666" s="72" t="n">
        <f aca="false">AB1665*(1+F1666)</f>
        <v>35.4146747047261</v>
      </c>
      <c r="AC1666" s="73" t="n">
        <f aca="false">MAX(AC1665,AB1666)</f>
        <v>35.9044117670625</v>
      </c>
      <c r="AD1666" s="70" t="n">
        <f aca="false">1-AB1666/AC1666</f>
        <v>0.013640024672</v>
      </c>
      <c r="AE1666" s="73" t="n">
        <f aca="false">AE1665*(1+M1666)</f>
        <v>23.0128194855743</v>
      </c>
      <c r="AF1666" s="73" t="n">
        <f aca="false">MAX(AF1665,AE1666)</f>
        <v>23.3490891374921</v>
      </c>
      <c r="AG1666" s="70" t="n">
        <f aca="false">1-AE1666/AF1666</f>
        <v>0.0144018316919196</v>
      </c>
      <c r="AH1666" s="74" t="n">
        <f aca="false">IF(R1666&gt;0,AH1665+1,0)</f>
        <v>3</v>
      </c>
      <c r="AI1666" s="74" t="n">
        <f aca="false">IF(U1666&gt;0,AI1665+1,0)</f>
        <v>3</v>
      </c>
      <c r="AJ1666" s="74" t="n">
        <f aca="false">IF(G1666&gt;0,AJ1665+1,0)</f>
        <v>0</v>
      </c>
      <c r="AK1666" s="74" t="n">
        <f aca="false">IF(G1666&lt;=0,AK1665+1,0)</f>
        <v>3</v>
      </c>
      <c r="AL1666" s="74" t="n">
        <f aca="false">IF(K1666&gt;0,AL1665+1,0)</f>
        <v>0</v>
      </c>
      <c r="AM1666" s="74" t="n">
        <f aca="false">IF(K1666&lt;=0,AM1665+1,0)</f>
        <v>3</v>
      </c>
    </row>
    <row r="1667" customFormat="false" ht="15" hidden="false" customHeight="false" outlineLevel="0" collapsed="false">
      <c r="A1667" s="61" t="n">
        <v>1666</v>
      </c>
      <c r="B1667" s="62" t="n">
        <v>44819.6145833333</v>
      </c>
      <c r="C1667" s="63" t="n">
        <f aca="false">YEAR(B1667)</f>
        <v>2022</v>
      </c>
      <c r="D1667" s="32" t="s">
        <v>277</v>
      </c>
      <c r="E1667" s="64" t="n">
        <v>17944.95</v>
      </c>
      <c r="F1667" s="65" t="n">
        <v>-0.0038</v>
      </c>
      <c r="G1667" s="66" t="n">
        <v>-68.19081</v>
      </c>
      <c r="H1667" s="67" t="n">
        <f aca="false">E1667+IF(D1667="Long",1,-1)*G1667</f>
        <v>17876.75919</v>
      </c>
      <c r="I1667" s="68" t="n">
        <f aca="false">Assumptions!$B$58</f>
        <v>5.35750011455817</v>
      </c>
      <c r="J1667" s="68" t="n">
        <f aca="false">INDEX(Yearly!$L$5:$L$22,MATCH(C1667,Yearly!$A$5:$A$22,0))</f>
        <v>0.455957456558142</v>
      </c>
      <c r="K1667" s="68" t="n">
        <f aca="false">G1667-I1667-J1667</f>
        <v>-74.0042675711163</v>
      </c>
      <c r="L1667" s="69" t="n">
        <f aca="false">(I1667+J1667)/Assumptions!$B$8</f>
        <v>0.000256337157192741</v>
      </c>
      <c r="M1667" s="70" t="n">
        <f aca="false">F1667-L1667</f>
        <v>-0.00405633715719274</v>
      </c>
      <c r="N1667" s="71" t="n">
        <f aca="false">G1667*Assumptions!$B$7</f>
        <v>-536320.72065</v>
      </c>
      <c r="O1667" s="71" t="n">
        <f aca="false">K1667*Assumptions!$B$7</f>
        <v>-582043.56444683</v>
      </c>
      <c r="P1667" s="68" t="n">
        <f aca="false">P1666+G1667</f>
        <v>31385.857305</v>
      </c>
      <c r="Q1667" s="68" t="n">
        <f aca="false">MAX(Q1666,P1667)</f>
        <v>31699.985395</v>
      </c>
      <c r="R1667" s="68" t="n">
        <f aca="false">Q1667-P1667</f>
        <v>314.128089999998</v>
      </c>
      <c r="S1667" s="68" t="n">
        <f aca="false">S1666+K1667</f>
        <v>21585.1657656469</v>
      </c>
      <c r="T1667" s="68" t="n">
        <f aca="false">MAX(T1666,S1667)</f>
        <v>21922.5476859314</v>
      </c>
      <c r="U1667" s="68" t="n">
        <f aca="false">T1667-S1667</f>
        <v>337.381920284464</v>
      </c>
      <c r="V1667" s="70" t="n">
        <f aca="false">V1666+F1667</f>
        <v>3.79520000000001</v>
      </c>
      <c r="W1667" s="70" t="n">
        <f aca="false">MAX(W1666,V1667)</f>
        <v>3.81270000000001</v>
      </c>
      <c r="X1667" s="70" t="n">
        <f aca="false">W1667-V1667</f>
        <v>0.0175000000000001</v>
      </c>
      <c r="Y1667" s="70" t="n">
        <f aca="false">Y1666+M1667</f>
        <v>3.36305073650442</v>
      </c>
      <c r="Z1667" s="70" t="n">
        <f aca="false">MAX(Z1666,Y1667)</f>
        <v>3.38157608513319</v>
      </c>
      <c r="AA1667" s="70" t="n">
        <f aca="false">Z1667-Y1667</f>
        <v>0.0185253486287706</v>
      </c>
      <c r="AB1667" s="72" t="n">
        <f aca="false">AB1666*(1+F1667)</f>
        <v>35.2800989408482</v>
      </c>
      <c r="AC1667" s="73" t="n">
        <f aca="false">MAX(AC1666,AB1667)</f>
        <v>35.9044117670625</v>
      </c>
      <c r="AD1667" s="70" t="n">
        <f aca="false">1-AB1667/AC1667</f>
        <v>0.0173881925782465</v>
      </c>
      <c r="AE1667" s="73" t="n">
        <f aca="false">AE1666*(1+M1667)</f>
        <v>22.9194717308032</v>
      </c>
      <c r="AF1667" s="73" t="n">
        <f aca="false">MAX(AF1666,AE1667)</f>
        <v>23.3490891374921</v>
      </c>
      <c r="AG1667" s="70" t="n">
        <f aca="false">1-AE1667/AF1667</f>
        <v>0.0183997501640888</v>
      </c>
      <c r="AH1667" s="74" t="n">
        <f aca="false">IF(R1667&gt;0,AH1666+1,0)</f>
        <v>4</v>
      </c>
      <c r="AI1667" s="74" t="n">
        <f aca="false">IF(U1667&gt;0,AI1666+1,0)</f>
        <v>4</v>
      </c>
      <c r="AJ1667" s="74" t="n">
        <f aca="false">IF(G1667&gt;0,AJ1666+1,0)</f>
        <v>0</v>
      </c>
      <c r="AK1667" s="74" t="n">
        <f aca="false">IF(G1667&lt;=0,AK1666+1,0)</f>
        <v>4</v>
      </c>
      <c r="AL1667" s="74" t="n">
        <f aca="false">IF(K1667&gt;0,AL1666+1,0)</f>
        <v>0</v>
      </c>
      <c r="AM1667" s="74" t="n">
        <f aca="false">IF(K1667&lt;=0,AM1666+1,0)</f>
        <v>4</v>
      </c>
    </row>
    <row r="1668" customFormat="false" ht="15" hidden="false" customHeight="false" outlineLevel="0" collapsed="false">
      <c r="A1668" s="61" t="n">
        <v>1667</v>
      </c>
      <c r="B1668" s="62" t="n">
        <v>44819.6354166667</v>
      </c>
      <c r="C1668" s="63" t="n">
        <f aca="false">YEAR(B1668)</f>
        <v>2022</v>
      </c>
      <c r="D1668" s="32" t="s">
        <v>276</v>
      </c>
      <c r="E1668" s="64" t="n">
        <v>17876.9</v>
      </c>
      <c r="F1668" s="65" t="n">
        <v>0.0031</v>
      </c>
      <c r="G1668" s="66" t="n">
        <v>55.41839</v>
      </c>
      <c r="H1668" s="67" t="n">
        <f aca="false">E1668+IF(D1668="Long",1,-1)*G1668</f>
        <v>17821.48161</v>
      </c>
      <c r="I1668" s="68" t="n">
        <f aca="false">Assumptions!$B$58</f>
        <v>5.35750011455817</v>
      </c>
      <c r="J1668" s="68" t="n">
        <f aca="false">INDEX(Yearly!$L$5:$L$22,MATCH(C1668,Yearly!$A$5:$A$22,0))</f>
        <v>0.455957456558142</v>
      </c>
      <c r="K1668" s="68" t="n">
        <f aca="false">G1668-I1668-J1668</f>
        <v>49.6049324288837</v>
      </c>
      <c r="L1668" s="69" t="n">
        <f aca="false">(I1668+J1668)/Assumptions!$B$8</f>
        <v>0.000256337157192741</v>
      </c>
      <c r="M1668" s="70" t="n">
        <f aca="false">F1668-L1668</f>
        <v>0.00284366284280726</v>
      </c>
      <c r="N1668" s="71" t="n">
        <f aca="false">G1668*Assumptions!$B$7</f>
        <v>435865.63735</v>
      </c>
      <c r="O1668" s="71" t="n">
        <f aca="false">K1668*Assumptions!$B$7</f>
        <v>390142.79355317</v>
      </c>
      <c r="P1668" s="68" t="n">
        <f aca="false">P1667+G1668</f>
        <v>31441.275695</v>
      </c>
      <c r="Q1668" s="68" t="n">
        <f aca="false">MAX(Q1667,P1668)</f>
        <v>31699.985395</v>
      </c>
      <c r="R1668" s="68" t="n">
        <f aca="false">Q1668-P1668</f>
        <v>258.709699999999</v>
      </c>
      <c r="S1668" s="68" t="n">
        <f aca="false">S1667+K1668</f>
        <v>21634.7706980758</v>
      </c>
      <c r="T1668" s="68" t="n">
        <f aca="false">MAX(T1667,S1668)</f>
        <v>21922.5476859314</v>
      </c>
      <c r="U1668" s="68" t="n">
        <f aca="false">T1668-S1668</f>
        <v>287.776987855581</v>
      </c>
      <c r="V1668" s="70" t="n">
        <f aca="false">V1667+F1668</f>
        <v>3.79830000000001</v>
      </c>
      <c r="W1668" s="70" t="n">
        <f aca="false">MAX(W1667,V1668)</f>
        <v>3.81270000000001</v>
      </c>
      <c r="X1668" s="70" t="n">
        <f aca="false">W1668-V1668</f>
        <v>0.0144000000000002</v>
      </c>
      <c r="Y1668" s="70" t="n">
        <f aca="false">Y1667+M1668</f>
        <v>3.36589439934722</v>
      </c>
      <c r="Z1668" s="70" t="n">
        <f aca="false">MAX(Z1667,Y1668)</f>
        <v>3.38157608513319</v>
      </c>
      <c r="AA1668" s="70" t="n">
        <f aca="false">Z1668-Y1668</f>
        <v>0.0156816857859634</v>
      </c>
      <c r="AB1668" s="72" t="n">
        <f aca="false">AB1667*(1+F1668)</f>
        <v>35.3894672475648</v>
      </c>
      <c r="AC1668" s="73" t="n">
        <f aca="false">MAX(AC1667,AB1668)</f>
        <v>35.9044117670625</v>
      </c>
      <c r="AD1668" s="70" t="n">
        <f aca="false">1-AB1668/AC1668</f>
        <v>0.0143420959752389</v>
      </c>
      <c r="AE1668" s="73" t="n">
        <f aca="false">AE1667*(1+M1668)</f>
        <v>22.9846469809409</v>
      </c>
      <c r="AF1668" s="73" t="n">
        <f aca="false">MAX(AF1667,AE1668)</f>
        <v>23.3490891374921</v>
      </c>
      <c r="AG1668" s="70" t="n">
        <f aca="false">1-AE1668/AF1668</f>
        <v>0.0156084100071401</v>
      </c>
      <c r="AH1668" s="74" t="n">
        <f aca="false">IF(R1668&gt;0,AH1667+1,0)</f>
        <v>5</v>
      </c>
      <c r="AI1668" s="74" t="n">
        <f aca="false">IF(U1668&gt;0,AI1667+1,0)</f>
        <v>5</v>
      </c>
      <c r="AJ1668" s="74" t="n">
        <f aca="false">IF(G1668&gt;0,AJ1667+1,0)</f>
        <v>1</v>
      </c>
      <c r="AK1668" s="74" t="n">
        <f aca="false">IF(G1668&lt;=0,AK1667+1,0)</f>
        <v>0</v>
      </c>
      <c r="AL1668" s="74" t="n">
        <f aca="false">IF(K1668&gt;0,AL1667+1,0)</f>
        <v>1</v>
      </c>
      <c r="AM1668" s="74" t="n">
        <f aca="false">IF(K1668&lt;=0,AM1667+1,0)</f>
        <v>0</v>
      </c>
    </row>
    <row r="1669" customFormat="false" ht="15" hidden="false" customHeight="false" outlineLevel="0" collapsed="false">
      <c r="A1669" s="61" t="n">
        <v>1668</v>
      </c>
      <c r="B1669" s="62" t="n">
        <v>44824.40625</v>
      </c>
      <c r="C1669" s="63" t="n">
        <f aca="false">YEAR(B1669)</f>
        <v>2022</v>
      </c>
      <c r="D1669" s="32" t="s">
        <v>277</v>
      </c>
      <c r="E1669" s="64" t="n">
        <v>17822.25</v>
      </c>
      <c r="F1669" s="65" t="n">
        <v>-0.0016</v>
      </c>
      <c r="G1669" s="66" t="n">
        <v>-28.5156</v>
      </c>
      <c r="H1669" s="67" t="n">
        <f aca="false">E1669+IF(D1669="Long",1,-1)*G1669</f>
        <v>17793.7344</v>
      </c>
      <c r="I1669" s="68" t="n">
        <f aca="false">Assumptions!$B$58</f>
        <v>5.35750011455817</v>
      </c>
      <c r="J1669" s="68" t="n">
        <f aca="false">INDEX(Yearly!$L$5:$L$22,MATCH(C1669,Yearly!$A$5:$A$22,0))</f>
        <v>0.455957456558142</v>
      </c>
      <c r="K1669" s="68" t="n">
        <f aca="false">G1669-I1669-J1669</f>
        <v>-34.3290575711163</v>
      </c>
      <c r="L1669" s="69" t="n">
        <f aca="false">(I1669+J1669)/Assumptions!$B$8</f>
        <v>0.000256337157192741</v>
      </c>
      <c r="M1669" s="70" t="n">
        <f aca="false">F1669-L1669</f>
        <v>-0.00185633715719274</v>
      </c>
      <c r="N1669" s="71" t="n">
        <f aca="false">G1669*Assumptions!$B$7</f>
        <v>-224275.194</v>
      </c>
      <c r="O1669" s="71" t="n">
        <f aca="false">K1669*Assumptions!$B$7</f>
        <v>-269998.03779683</v>
      </c>
      <c r="P1669" s="68" t="n">
        <f aca="false">P1668+G1669</f>
        <v>31412.760095</v>
      </c>
      <c r="Q1669" s="68" t="n">
        <f aca="false">MAX(Q1668,P1669)</f>
        <v>31699.985395</v>
      </c>
      <c r="R1669" s="68" t="n">
        <f aca="false">Q1669-P1669</f>
        <v>287.225299999998</v>
      </c>
      <c r="S1669" s="68" t="n">
        <f aca="false">S1668+K1669</f>
        <v>21600.4416405047</v>
      </c>
      <c r="T1669" s="68" t="n">
        <f aca="false">MAX(T1668,S1669)</f>
        <v>21922.5476859314</v>
      </c>
      <c r="U1669" s="68" t="n">
        <f aca="false">T1669-S1669</f>
        <v>322.106045426699</v>
      </c>
      <c r="V1669" s="70" t="n">
        <f aca="false">V1668+F1669</f>
        <v>3.79670000000001</v>
      </c>
      <c r="W1669" s="70" t="n">
        <f aca="false">MAX(W1668,V1669)</f>
        <v>3.81270000000001</v>
      </c>
      <c r="X1669" s="70" t="n">
        <f aca="false">W1669-V1669</f>
        <v>0.016</v>
      </c>
      <c r="Y1669" s="70" t="n">
        <f aca="false">Y1668+M1669</f>
        <v>3.36403806219003</v>
      </c>
      <c r="Z1669" s="70" t="n">
        <f aca="false">MAX(Z1668,Y1669)</f>
        <v>3.38157608513319</v>
      </c>
      <c r="AA1669" s="70" t="n">
        <f aca="false">Z1669-Y1669</f>
        <v>0.0175380229431563</v>
      </c>
      <c r="AB1669" s="72" t="n">
        <f aca="false">AB1668*(1+F1669)</f>
        <v>35.3328440999687</v>
      </c>
      <c r="AC1669" s="73" t="n">
        <f aca="false">MAX(AC1668,AB1669)</f>
        <v>35.9044117670625</v>
      </c>
      <c r="AD1669" s="70" t="n">
        <f aca="false">1-AB1669/AC1669</f>
        <v>0.0159191486216786</v>
      </c>
      <c r="AE1669" s="73" t="n">
        <f aca="false">AE1668*(1+M1669)</f>
        <v>22.9419797267052</v>
      </c>
      <c r="AF1669" s="73" t="n">
        <f aca="false">MAX(AF1668,AE1669)</f>
        <v>23.3490891374921</v>
      </c>
      <c r="AG1669" s="70" t="n">
        <f aca="false">1-AE1669/AF1669</f>
        <v>0.0174357726928719</v>
      </c>
      <c r="AH1669" s="74" t="n">
        <f aca="false">IF(R1669&gt;0,AH1668+1,0)</f>
        <v>6</v>
      </c>
      <c r="AI1669" s="74" t="n">
        <f aca="false">IF(U1669&gt;0,AI1668+1,0)</f>
        <v>6</v>
      </c>
      <c r="AJ1669" s="74" t="n">
        <f aca="false">IF(G1669&gt;0,AJ1668+1,0)</f>
        <v>0</v>
      </c>
      <c r="AK1669" s="74" t="n">
        <f aca="false">IF(G1669&lt;=0,AK1668+1,0)</f>
        <v>1</v>
      </c>
      <c r="AL1669" s="74" t="n">
        <f aca="false">IF(K1669&gt;0,AL1668+1,0)</f>
        <v>0</v>
      </c>
      <c r="AM1669" s="74" t="n">
        <f aca="false">IF(K1669&lt;=0,AM1668+1,0)</f>
        <v>1</v>
      </c>
    </row>
    <row r="1670" customFormat="false" ht="15" hidden="false" customHeight="false" outlineLevel="0" collapsed="false">
      <c r="A1670" s="61" t="n">
        <v>1669</v>
      </c>
      <c r="B1670" s="62" t="n">
        <v>44825.4270833333</v>
      </c>
      <c r="C1670" s="63" t="n">
        <f aca="false">YEAR(B1670)</f>
        <v>2022</v>
      </c>
      <c r="D1670" s="32" t="s">
        <v>276</v>
      </c>
      <c r="E1670" s="64" t="n">
        <v>17793.95</v>
      </c>
      <c r="F1670" s="65" t="n">
        <v>0.0004</v>
      </c>
      <c r="G1670" s="66" t="n">
        <v>7.11758</v>
      </c>
      <c r="H1670" s="67" t="n">
        <f aca="false">E1670+IF(D1670="Long",1,-1)*G1670</f>
        <v>17786.83242</v>
      </c>
      <c r="I1670" s="68" t="n">
        <f aca="false">Assumptions!$B$58</f>
        <v>5.35750011455817</v>
      </c>
      <c r="J1670" s="68" t="n">
        <f aca="false">INDEX(Yearly!$L$5:$L$22,MATCH(C1670,Yearly!$A$5:$A$22,0))</f>
        <v>0.455957456558142</v>
      </c>
      <c r="K1670" s="68" t="n">
        <f aca="false">G1670-I1670-J1670</f>
        <v>1.30412242888369</v>
      </c>
      <c r="L1670" s="69" t="n">
        <f aca="false">(I1670+J1670)/Assumptions!$B$8</f>
        <v>0.000256337157192741</v>
      </c>
      <c r="M1670" s="70" t="n">
        <f aca="false">F1670-L1670</f>
        <v>0.000143662842807259</v>
      </c>
      <c r="N1670" s="71" t="n">
        <f aca="false">G1670*Assumptions!$B$7</f>
        <v>55979.7667</v>
      </c>
      <c r="O1670" s="71" t="n">
        <f aca="false">K1670*Assumptions!$B$7</f>
        <v>10256.9229031702</v>
      </c>
      <c r="P1670" s="68" t="n">
        <f aca="false">P1669+G1670</f>
        <v>31419.877675</v>
      </c>
      <c r="Q1670" s="68" t="n">
        <f aca="false">MAX(Q1669,P1670)</f>
        <v>31699.985395</v>
      </c>
      <c r="R1670" s="68" t="n">
        <f aca="false">Q1670-P1670</f>
        <v>280.10772</v>
      </c>
      <c r="S1670" s="68" t="n">
        <f aca="false">S1669+K1670</f>
        <v>21601.7457629335</v>
      </c>
      <c r="T1670" s="68" t="n">
        <f aca="false">MAX(T1669,S1670)</f>
        <v>21922.5476859314</v>
      </c>
      <c r="U1670" s="68" t="n">
        <f aca="false">T1670-S1670</f>
        <v>320.801922997816</v>
      </c>
      <c r="V1670" s="70" t="n">
        <f aca="false">V1669+F1670</f>
        <v>3.79710000000001</v>
      </c>
      <c r="W1670" s="70" t="n">
        <f aca="false">MAX(W1669,V1670)</f>
        <v>3.81270000000001</v>
      </c>
      <c r="X1670" s="70" t="n">
        <f aca="false">W1670-V1670</f>
        <v>0.0156000000000001</v>
      </c>
      <c r="Y1670" s="70" t="n">
        <f aca="false">Y1669+M1670</f>
        <v>3.36418172503284</v>
      </c>
      <c r="Z1670" s="70" t="n">
        <f aca="false">MAX(Z1669,Y1670)</f>
        <v>3.38157608513319</v>
      </c>
      <c r="AA1670" s="70" t="n">
        <f aca="false">Z1670-Y1670</f>
        <v>0.017394360100349</v>
      </c>
      <c r="AB1670" s="72" t="n">
        <f aca="false">AB1669*(1+F1670)</f>
        <v>35.3469772376087</v>
      </c>
      <c r="AC1670" s="73" t="n">
        <f aca="false">MAX(AC1669,AB1670)</f>
        <v>35.9044117670625</v>
      </c>
      <c r="AD1670" s="70" t="n">
        <f aca="false">1-AB1670/AC1670</f>
        <v>0.0155255162811273</v>
      </c>
      <c r="AE1670" s="73" t="n">
        <f aca="false">AE1669*(1+M1670)</f>
        <v>22.9452756367324</v>
      </c>
      <c r="AF1670" s="73" t="n">
        <f aca="false">MAX(AF1669,AE1670)</f>
        <v>23.3490891374921</v>
      </c>
      <c r="AG1670" s="70" t="n">
        <f aca="false">1-AE1670/AF1670</f>
        <v>0.0172946147227361</v>
      </c>
      <c r="AH1670" s="74" t="n">
        <f aca="false">IF(R1670&gt;0,AH1669+1,0)</f>
        <v>7</v>
      </c>
      <c r="AI1670" s="74" t="n">
        <f aca="false">IF(U1670&gt;0,AI1669+1,0)</f>
        <v>7</v>
      </c>
      <c r="AJ1670" s="74" t="n">
        <f aca="false">IF(G1670&gt;0,AJ1669+1,0)</f>
        <v>1</v>
      </c>
      <c r="AK1670" s="74" t="n">
        <f aca="false">IF(G1670&lt;=0,AK1669+1,0)</f>
        <v>0</v>
      </c>
      <c r="AL1670" s="74" t="n">
        <f aca="false">IF(K1670&gt;0,AL1669+1,0)</f>
        <v>1</v>
      </c>
      <c r="AM1670" s="74" t="n">
        <f aca="false">IF(K1670&lt;=0,AM1669+1,0)</f>
        <v>0</v>
      </c>
    </row>
    <row r="1671" customFormat="false" ht="15" hidden="false" customHeight="false" outlineLevel="0" collapsed="false">
      <c r="A1671" s="61" t="n">
        <v>1670</v>
      </c>
      <c r="B1671" s="62" t="n">
        <v>44825.59375</v>
      </c>
      <c r="C1671" s="63" t="n">
        <f aca="false">YEAR(B1671)</f>
        <v>2022</v>
      </c>
      <c r="D1671" s="32" t="s">
        <v>277</v>
      </c>
      <c r="E1671" s="64" t="n">
        <v>17786.25</v>
      </c>
      <c r="F1671" s="65" t="n">
        <v>-0.0039</v>
      </c>
      <c r="G1671" s="66" t="n">
        <v>-69.366375</v>
      </c>
      <c r="H1671" s="67" t="n">
        <f aca="false">E1671+IF(D1671="Long",1,-1)*G1671</f>
        <v>17716.883625</v>
      </c>
      <c r="I1671" s="68" t="n">
        <f aca="false">Assumptions!$B$58</f>
        <v>5.35750011455817</v>
      </c>
      <c r="J1671" s="68" t="n">
        <f aca="false">INDEX(Yearly!$L$5:$L$22,MATCH(C1671,Yearly!$A$5:$A$22,0))</f>
        <v>0.455957456558142</v>
      </c>
      <c r="K1671" s="68" t="n">
        <f aca="false">G1671-I1671-J1671</f>
        <v>-75.1798325711163</v>
      </c>
      <c r="L1671" s="69" t="n">
        <f aca="false">(I1671+J1671)/Assumptions!$B$8</f>
        <v>0.000256337157192741</v>
      </c>
      <c r="M1671" s="70" t="n">
        <f aca="false">F1671-L1671</f>
        <v>-0.00415633715719274</v>
      </c>
      <c r="N1671" s="71" t="n">
        <f aca="false">G1671*Assumptions!$B$7</f>
        <v>-545566.539375</v>
      </c>
      <c r="O1671" s="71" t="n">
        <f aca="false">K1671*Assumptions!$B$7</f>
        <v>-591289.38317183</v>
      </c>
      <c r="P1671" s="68" t="n">
        <f aca="false">P1670+G1671</f>
        <v>31350.5113</v>
      </c>
      <c r="Q1671" s="68" t="n">
        <f aca="false">MAX(Q1670,P1671)</f>
        <v>31699.985395</v>
      </c>
      <c r="R1671" s="68" t="n">
        <f aca="false">Q1671-P1671</f>
        <v>349.474095000001</v>
      </c>
      <c r="S1671" s="68" t="n">
        <f aca="false">S1670+K1671</f>
        <v>21526.5659303624</v>
      </c>
      <c r="T1671" s="68" t="n">
        <f aca="false">MAX(T1670,S1671)</f>
        <v>21922.5476859314</v>
      </c>
      <c r="U1671" s="68" t="n">
        <f aca="false">T1671-S1671</f>
        <v>395.981755568933</v>
      </c>
      <c r="V1671" s="70" t="n">
        <f aca="false">V1670+F1671</f>
        <v>3.79320000000001</v>
      </c>
      <c r="W1671" s="70" t="n">
        <f aca="false">MAX(W1670,V1671)</f>
        <v>3.81270000000001</v>
      </c>
      <c r="X1671" s="70" t="n">
        <f aca="false">W1671-V1671</f>
        <v>0.0194999999999999</v>
      </c>
      <c r="Y1671" s="70" t="n">
        <f aca="false">Y1670+M1671</f>
        <v>3.36002538787565</v>
      </c>
      <c r="Z1671" s="70" t="n">
        <f aca="false">MAX(Z1670,Y1671)</f>
        <v>3.38157608513319</v>
      </c>
      <c r="AA1671" s="70" t="n">
        <f aca="false">Z1671-Y1671</f>
        <v>0.0215506972575419</v>
      </c>
      <c r="AB1671" s="72" t="n">
        <f aca="false">AB1670*(1+F1671)</f>
        <v>35.209124026382</v>
      </c>
      <c r="AC1671" s="73" t="n">
        <f aca="false">MAX(AC1670,AB1671)</f>
        <v>35.9044117670625</v>
      </c>
      <c r="AD1671" s="70" t="n">
        <f aca="false">1-AB1671/AC1671</f>
        <v>0.019364966767631</v>
      </c>
      <c r="AE1671" s="73" t="n">
        <f aca="false">AE1670*(1+M1671)</f>
        <v>22.8499073350214</v>
      </c>
      <c r="AF1671" s="73" t="n">
        <f aca="false">MAX(AF1670,AE1671)</f>
        <v>23.3490891374921</v>
      </c>
      <c r="AG1671" s="70" t="n">
        <f aca="false">1-AE1671/AF1671</f>
        <v>0.0213790696301375</v>
      </c>
      <c r="AH1671" s="74" t="n">
        <f aca="false">IF(R1671&gt;0,AH1670+1,0)</f>
        <v>8</v>
      </c>
      <c r="AI1671" s="74" t="n">
        <f aca="false">IF(U1671&gt;0,AI1670+1,0)</f>
        <v>8</v>
      </c>
      <c r="AJ1671" s="74" t="n">
        <f aca="false">IF(G1671&gt;0,AJ1670+1,0)</f>
        <v>0</v>
      </c>
      <c r="AK1671" s="74" t="n">
        <f aca="false">IF(G1671&lt;=0,AK1670+1,0)</f>
        <v>1</v>
      </c>
      <c r="AL1671" s="74" t="n">
        <f aca="false">IF(K1671&gt;0,AL1670+1,0)</f>
        <v>0</v>
      </c>
      <c r="AM1671" s="74" t="n">
        <f aca="false">IF(K1671&lt;=0,AM1670+1,0)</f>
        <v>1</v>
      </c>
    </row>
    <row r="1672" customFormat="false" ht="15" hidden="false" customHeight="false" outlineLevel="0" collapsed="false">
      <c r="A1672" s="61" t="n">
        <v>1671</v>
      </c>
      <c r="B1672" s="62" t="n">
        <v>44825.6354166667</v>
      </c>
      <c r="C1672" s="63" t="n">
        <f aca="false">YEAR(B1672)</f>
        <v>2022</v>
      </c>
      <c r="D1672" s="32" t="s">
        <v>276</v>
      </c>
      <c r="E1672" s="64" t="n">
        <v>17716.8</v>
      </c>
      <c r="F1672" s="65" t="n">
        <v>0.0355</v>
      </c>
      <c r="G1672" s="66" t="n">
        <v>628.9464</v>
      </c>
      <c r="H1672" s="67" t="n">
        <f aca="false">E1672+IF(D1672="Long",1,-1)*G1672</f>
        <v>17087.8536</v>
      </c>
      <c r="I1672" s="68" t="n">
        <f aca="false">Assumptions!$B$58</f>
        <v>5.35750011455817</v>
      </c>
      <c r="J1672" s="68" t="n">
        <f aca="false">INDEX(Yearly!$L$5:$L$22,MATCH(C1672,Yearly!$A$5:$A$22,0))</f>
        <v>0.455957456558142</v>
      </c>
      <c r="K1672" s="68" t="n">
        <f aca="false">G1672-I1672-J1672</f>
        <v>623.132942428884</v>
      </c>
      <c r="L1672" s="69" t="n">
        <f aca="false">(I1672+J1672)/Assumptions!$B$8</f>
        <v>0.000256337157192741</v>
      </c>
      <c r="M1672" s="70" t="n">
        <f aca="false">F1672-L1672</f>
        <v>0.0352436628428073</v>
      </c>
      <c r="N1672" s="71" t="n">
        <f aca="false">G1672*Assumptions!$B$7</f>
        <v>4946663.436</v>
      </c>
      <c r="O1672" s="71" t="n">
        <f aca="false">K1672*Assumptions!$B$7</f>
        <v>4900940.59220317</v>
      </c>
      <c r="P1672" s="68" t="n">
        <f aca="false">P1671+G1672</f>
        <v>31979.4577</v>
      </c>
      <c r="Q1672" s="68" t="n">
        <f aca="false">MAX(Q1671,P1672)</f>
        <v>31979.4577</v>
      </c>
      <c r="R1672" s="68" t="n">
        <f aca="false">Q1672-P1672</f>
        <v>0</v>
      </c>
      <c r="S1672" s="68" t="n">
        <f aca="false">S1671+K1672</f>
        <v>22149.6988727913</v>
      </c>
      <c r="T1672" s="68" t="n">
        <f aca="false">MAX(T1671,S1672)</f>
        <v>22149.6988727913</v>
      </c>
      <c r="U1672" s="68" t="n">
        <f aca="false">T1672-S1672</f>
        <v>0</v>
      </c>
      <c r="V1672" s="70" t="n">
        <f aca="false">V1671+F1672</f>
        <v>3.82870000000001</v>
      </c>
      <c r="W1672" s="70" t="n">
        <f aca="false">MAX(W1671,V1672)</f>
        <v>3.82870000000001</v>
      </c>
      <c r="X1672" s="70" t="n">
        <f aca="false">W1672-V1672</f>
        <v>0</v>
      </c>
      <c r="Y1672" s="70" t="n">
        <f aca="false">Y1671+M1672</f>
        <v>3.39526905071845</v>
      </c>
      <c r="Z1672" s="70" t="n">
        <f aca="false">MAX(Z1671,Y1672)</f>
        <v>3.39526905071845</v>
      </c>
      <c r="AA1672" s="70" t="n">
        <f aca="false">Z1672-Y1672</f>
        <v>0</v>
      </c>
      <c r="AB1672" s="72" t="n">
        <f aca="false">AB1671*(1+F1672)</f>
        <v>36.4590479293186</v>
      </c>
      <c r="AC1672" s="73" t="n">
        <f aca="false">MAX(AC1671,AB1672)</f>
        <v>36.4590479293186</v>
      </c>
      <c r="AD1672" s="70" t="n">
        <f aca="false">1-AB1672/AC1672</f>
        <v>0</v>
      </c>
      <c r="AE1672" s="73" t="n">
        <f aca="false">AE1671*(1+M1672)</f>
        <v>23.6552217651263</v>
      </c>
      <c r="AF1672" s="73" t="n">
        <f aca="false">MAX(AF1671,AE1672)</f>
        <v>23.6552217651263</v>
      </c>
      <c r="AG1672" s="70" t="n">
        <f aca="false">1-AE1672/AF1672</f>
        <v>0</v>
      </c>
      <c r="AH1672" s="74" t="n">
        <f aca="false">IF(R1672&gt;0,AH1671+1,0)</f>
        <v>0</v>
      </c>
      <c r="AI1672" s="74" t="n">
        <f aca="false">IF(U1672&gt;0,AI1671+1,0)</f>
        <v>0</v>
      </c>
      <c r="AJ1672" s="74" t="n">
        <f aca="false">IF(G1672&gt;0,AJ1671+1,0)</f>
        <v>1</v>
      </c>
      <c r="AK1672" s="74" t="n">
        <f aca="false">IF(G1672&lt;=0,AK1671+1,0)</f>
        <v>0</v>
      </c>
      <c r="AL1672" s="74" t="n">
        <f aca="false">IF(K1672&gt;0,AL1671+1,0)</f>
        <v>1</v>
      </c>
      <c r="AM1672" s="74" t="n">
        <f aca="false">IF(K1672&lt;=0,AM1671+1,0)</f>
        <v>0</v>
      </c>
    </row>
    <row r="1673" customFormat="false" ht="15" hidden="false" customHeight="false" outlineLevel="0" collapsed="false">
      <c r="A1673" s="61" t="n">
        <v>1672</v>
      </c>
      <c r="B1673" s="62" t="n">
        <v>44834.53125</v>
      </c>
      <c r="C1673" s="63" t="n">
        <f aca="false">YEAR(B1673)</f>
        <v>2022</v>
      </c>
      <c r="D1673" s="32" t="s">
        <v>277</v>
      </c>
      <c r="E1673" s="64" t="n">
        <v>17087.3</v>
      </c>
      <c r="F1673" s="65" t="n">
        <v>-0.0056</v>
      </c>
      <c r="G1673" s="66" t="n">
        <v>-95.68888</v>
      </c>
      <c r="H1673" s="67" t="n">
        <f aca="false">E1673+IF(D1673="Long",1,-1)*G1673</f>
        <v>16991.61112</v>
      </c>
      <c r="I1673" s="68" t="n">
        <f aca="false">Assumptions!$B$58</f>
        <v>5.35750011455817</v>
      </c>
      <c r="J1673" s="68" t="n">
        <f aca="false">INDEX(Yearly!$L$5:$L$22,MATCH(C1673,Yearly!$A$5:$A$22,0))</f>
        <v>0.455957456558142</v>
      </c>
      <c r="K1673" s="68" t="n">
        <f aca="false">G1673-I1673-J1673</f>
        <v>-101.502337571116</v>
      </c>
      <c r="L1673" s="69" t="n">
        <f aca="false">(I1673+J1673)/Assumptions!$B$8</f>
        <v>0.000256337157192741</v>
      </c>
      <c r="M1673" s="70" t="n">
        <f aca="false">F1673-L1673</f>
        <v>-0.00585633715719274</v>
      </c>
      <c r="N1673" s="71" t="n">
        <f aca="false">G1673*Assumptions!$B$7</f>
        <v>-752593.0412</v>
      </c>
      <c r="O1673" s="71" t="n">
        <f aca="false">K1673*Assumptions!$B$7</f>
        <v>-798315.88499683</v>
      </c>
      <c r="P1673" s="68" t="n">
        <f aca="false">P1672+G1673</f>
        <v>31883.76882</v>
      </c>
      <c r="Q1673" s="68" t="n">
        <f aca="false">MAX(Q1672,P1673)</f>
        <v>31979.4577</v>
      </c>
      <c r="R1673" s="68" t="n">
        <f aca="false">Q1673-P1673</f>
        <v>95.6888800000015</v>
      </c>
      <c r="S1673" s="68" t="n">
        <f aca="false">S1672+K1673</f>
        <v>22048.1965352202</v>
      </c>
      <c r="T1673" s="68" t="n">
        <f aca="false">MAX(T1672,S1673)</f>
        <v>22149.6988727913</v>
      </c>
      <c r="U1673" s="68" t="n">
        <f aca="false">T1673-S1673</f>
        <v>101.502337571117</v>
      </c>
      <c r="V1673" s="70" t="n">
        <f aca="false">V1672+F1673</f>
        <v>3.82310000000001</v>
      </c>
      <c r="W1673" s="70" t="n">
        <f aca="false">MAX(W1672,V1673)</f>
        <v>3.82870000000001</v>
      </c>
      <c r="X1673" s="70" t="n">
        <f aca="false">W1673-V1673</f>
        <v>0.00559999999999983</v>
      </c>
      <c r="Y1673" s="70" t="n">
        <f aca="false">Y1672+M1673</f>
        <v>3.38941271356126</v>
      </c>
      <c r="Z1673" s="70" t="n">
        <f aca="false">MAX(Z1672,Y1673)</f>
        <v>3.39526905071845</v>
      </c>
      <c r="AA1673" s="70" t="n">
        <f aca="false">Z1673-Y1673</f>
        <v>0.00585633715719292</v>
      </c>
      <c r="AB1673" s="72" t="n">
        <f aca="false">AB1672*(1+F1673)</f>
        <v>36.2548772609144</v>
      </c>
      <c r="AC1673" s="73" t="n">
        <f aca="false">MAX(AC1672,AB1673)</f>
        <v>36.4590479293186</v>
      </c>
      <c r="AD1673" s="70" t="n">
        <f aca="false">1-AB1673/AC1673</f>
        <v>0.00560000000000016</v>
      </c>
      <c r="AE1673" s="73" t="n">
        <f aca="false">AE1672*(1+M1673)</f>
        <v>23.5166888109415</v>
      </c>
      <c r="AF1673" s="73" t="n">
        <f aca="false">MAX(AF1672,AE1673)</f>
        <v>23.6552217651263</v>
      </c>
      <c r="AG1673" s="70" t="n">
        <f aca="false">1-AE1673/AF1673</f>
        <v>0.00585633715719269</v>
      </c>
      <c r="AH1673" s="74" t="n">
        <f aca="false">IF(R1673&gt;0,AH1672+1,0)</f>
        <v>1</v>
      </c>
      <c r="AI1673" s="74" t="n">
        <f aca="false">IF(U1673&gt;0,AI1672+1,0)</f>
        <v>1</v>
      </c>
      <c r="AJ1673" s="74" t="n">
        <f aca="false">IF(G1673&gt;0,AJ1672+1,0)</f>
        <v>0</v>
      </c>
      <c r="AK1673" s="74" t="n">
        <f aca="false">IF(G1673&lt;=0,AK1672+1,0)</f>
        <v>1</v>
      </c>
      <c r="AL1673" s="74" t="n">
        <f aca="false">IF(K1673&gt;0,AL1672+1,0)</f>
        <v>0</v>
      </c>
      <c r="AM1673" s="74" t="n">
        <f aca="false">IF(K1673&lt;=0,AM1672+1,0)</f>
        <v>1</v>
      </c>
    </row>
    <row r="1674" customFormat="false" ht="15" hidden="false" customHeight="false" outlineLevel="0" collapsed="false">
      <c r="A1674" s="61" t="n">
        <v>1673</v>
      </c>
      <c r="B1674" s="62" t="n">
        <v>44837.40625</v>
      </c>
      <c r="C1674" s="63" t="n">
        <f aca="false">YEAR(B1674)</f>
        <v>2022</v>
      </c>
      <c r="D1674" s="32" t="s">
        <v>276</v>
      </c>
      <c r="E1674" s="64" t="n">
        <v>16991.45</v>
      </c>
      <c r="F1674" s="65" t="n">
        <v>-0.0112</v>
      </c>
      <c r="G1674" s="66" t="n">
        <v>-190.30424</v>
      </c>
      <c r="H1674" s="67" t="n">
        <f aca="false">E1674+IF(D1674="Long",1,-1)*G1674</f>
        <v>17181.75424</v>
      </c>
      <c r="I1674" s="68" t="n">
        <f aca="false">Assumptions!$B$58</f>
        <v>5.35750011455817</v>
      </c>
      <c r="J1674" s="68" t="n">
        <f aca="false">INDEX(Yearly!$L$5:$L$22,MATCH(C1674,Yearly!$A$5:$A$22,0))</f>
        <v>0.455957456558142</v>
      </c>
      <c r="K1674" s="68" t="n">
        <f aca="false">G1674-I1674-J1674</f>
        <v>-196.117697571116</v>
      </c>
      <c r="L1674" s="69" t="n">
        <f aca="false">(I1674+J1674)/Assumptions!$B$8</f>
        <v>0.000256337157192741</v>
      </c>
      <c r="M1674" s="70" t="n">
        <f aca="false">F1674-L1674</f>
        <v>-0.0114563371571927</v>
      </c>
      <c r="N1674" s="71" t="n">
        <f aca="false">G1674*Assumptions!$B$7</f>
        <v>-1496742.8476</v>
      </c>
      <c r="O1674" s="71" t="n">
        <f aca="false">K1674*Assumptions!$B$7</f>
        <v>-1542465.69139683</v>
      </c>
      <c r="P1674" s="68" t="n">
        <f aca="false">P1673+G1674</f>
        <v>31693.46458</v>
      </c>
      <c r="Q1674" s="68" t="n">
        <f aca="false">MAX(Q1673,P1674)</f>
        <v>31979.4577</v>
      </c>
      <c r="R1674" s="68" t="n">
        <f aca="false">Q1674-P1674</f>
        <v>285.993120000003</v>
      </c>
      <c r="S1674" s="68" t="n">
        <f aca="false">S1673+K1674</f>
        <v>21852.0788376491</v>
      </c>
      <c r="T1674" s="68" t="n">
        <f aca="false">MAX(T1673,S1674)</f>
        <v>22149.6988727913</v>
      </c>
      <c r="U1674" s="68" t="n">
        <f aca="false">T1674-S1674</f>
        <v>297.620035142234</v>
      </c>
      <c r="V1674" s="70" t="n">
        <f aca="false">V1673+F1674</f>
        <v>3.81190000000001</v>
      </c>
      <c r="W1674" s="70" t="n">
        <f aca="false">MAX(W1673,V1674)</f>
        <v>3.82870000000001</v>
      </c>
      <c r="X1674" s="70" t="n">
        <f aca="false">W1674-V1674</f>
        <v>0.0167999999999999</v>
      </c>
      <c r="Y1674" s="70" t="n">
        <f aca="false">Y1673+M1674</f>
        <v>3.37795637640407</v>
      </c>
      <c r="Z1674" s="70" t="n">
        <f aca="false">MAX(Z1673,Y1674)</f>
        <v>3.39526905071845</v>
      </c>
      <c r="AA1674" s="70" t="n">
        <f aca="false">Z1674-Y1674</f>
        <v>0.0173126743143857</v>
      </c>
      <c r="AB1674" s="72" t="n">
        <f aca="false">AB1673*(1+F1674)</f>
        <v>35.8488226355922</v>
      </c>
      <c r="AC1674" s="73" t="n">
        <f aca="false">MAX(AC1673,AB1674)</f>
        <v>36.4590479293186</v>
      </c>
      <c r="AD1674" s="70" t="n">
        <f aca="false">1-AB1674/AC1674</f>
        <v>0.0167372800000001</v>
      </c>
      <c r="AE1674" s="73" t="n">
        <f aca="false">AE1673*(1+M1674)</f>
        <v>23.2472736951026</v>
      </c>
      <c r="AF1674" s="73" t="n">
        <f aca="false">MAX(AF1673,AE1674)</f>
        <v>23.6552217651263</v>
      </c>
      <c r="AG1674" s="70" t="n">
        <f aca="false">1-AE1674/AF1674</f>
        <v>0.0172455821414065</v>
      </c>
      <c r="AH1674" s="74" t="n">
        <f aca="false">IF(R1674&gt;0,AH1673+1,0)</f>
        <v>2</v>
      </c>
      <c r="AI1674" s="74" t="n">
        <f aca="false">IF(U1674&gt;0,AI1673+1,0)</f>
        <v>2</v>
      </c>
      <c r="AJ1674" s="74" t="n">
        <f aca="false">IF(G1674&gt;0,AJ1673+1,0)</f>
        <v>0</v>
      </c>
      <c r="AK1674" s="74" t="n">
        <f aca="false">IF(G1674&lt;=0,AK1673+1,0)</f>
        <v>2</v>
      </c>
      <c r="AL1674" s="74" t="n">
        <f aca="false">IF(K1674&gt;0,AL1673+1,0)</f>
        <v>0</v>
      </c>
      <c r="AM1674" s="74" t="n">
        <f aca="false">IF(K1674&lt;=0,AM1673+1,0)</f>
        <v>2</v>
      </c>
    </row>
    <row r="1675" customFormat="false" ht="15" hidden="false" customHeight="false" outlineLevel="0" collapsed="false">
      <c r="A1675" s="61" t="n">
        <v>1674</v>
      </c>
      <c r="B1675" s="62" t="n">
        <v>44838.40625</v>
      </c>
      <c r="C1675" s="63" t="n">
        <f aca="false">YEAR(B1675)</f>
        <v>2022</v>
      </c>
      <c r="D1675" s="32" t="s">
        <v>277</v>
      </c>
      <c r="E1675" s="64" t="n">
        <v>17181.1</v>
      </c>
      <c r="F1675" s="65" t="n">
        <v>-0.0042</v>
      </c>
      <c r="G1675" s="66" t="n">
        <v>-72.16062</v>
      </c>
      <c r="H1675" s="67" t="n">
        <f aca="false">E1675+IF(D1675="Long",1,-1)*G1675</f>
        <v>17108.93938</v>
      </c>
      <c r="I1675" s="68" t="n">
        <f aca="false">Assumptions!$B$58</f>
        <v>5.35750011455817</v>
      </c>
      <c r="J1675" s="68" t="n">
        <f aca="false">INDEX(Yearly!$L$5:$L$22,MATCH(C1675,Yearly!$A$5:$A$22,0))</f>
        <v>0.455957456558142</v>
      </c>
      <c r="K1675" s="68" t="n">
        <f aca="false">G1675-I1675-J1675</f>
        <v>-77.9740775711163</v>
      </c>
      <c r="L1675" s="69" t="n">
        <f aca="false">(I1675+J1675)/Assumptions!$B$8</f>
        <v>0.000256337157192741</v>
      </c>
      <c r="M1675" s="70" t="n">
        <f aca="false">F1675-L1675</f>
        <v>-0.00445633715719274</v>
      </c>
      <c r="N1675" s="71" t="n">
        <f aca="false">G1675*Assumptions!$B$7</f>
        <v>-567543.2763</v>
      </c>
      <c r="O1675" s="71" t="n">
        <f aca="false">K1675*Assumptions!$B$7</f>
        <v>-613266.12009683</v>
      </c>
      <c r="P1675" s="68" t="n">
        <f aca="false">P1674+G1675</f>
        <v>31621.30396</v>
      </c>
      <c r="Q1675" s="68" t="n">
        <f aca="false">MAX(Q1674,P1675)</f>
        <v>31979.4577</v>
      </c>
      <c r="R1675" s="68" t="n">
        <f aca="false">Q1675-P1675</f>
        <v>358.153740000002</v>
      </c>
      <c r="S1675" s="68" t="n">
        <f aca="false">S1674+K1675</f>
        <v>21774.104760078</v>
      </c>
      <c r="T1675" s="68" t="n">
        <f aca="false">MAX(T1674,S1675)</f>
        <v>22149.6988727913</v>
      </c>
      <c r="U1675" s="68" t="n">
        <f aca="false">T1675-S1675</f>
        <v>375.594112713352</v>
      </c>
      <c r="V1675" s="70" t="n">
        <f aca="false">V1674+F1675</f>
        <v>3.80770000000001</v>
      </c>
      <c r="W1675" s="70" t="n">
        <f aca="false">MAX(W1674,V1675)</f>
        <v>3.82870000000001</v>
      </c>
      <c r="X1675" s="70" t="n">
        <f aca="false">W1675-V1675</f>
        <v>0.0209999999999999</v>
      </c>
      <c r="Y1675" s="70" t="n">
        <f aca="false">Y1674+M1675</f>
        <v>3.37350003924688</v>
      </c>
      <c r="Z1675" s="70" t="n">
        <f aca="false">MAX(Z1674,Y1675)</f>
        <v>3.39526905071845</v>
      </c>
      <c r="AA1675" s="70" t="n">
        <f aca="false">Z1675-Y1675</f>
        <v>0.0217690114715783</v>
      </c>
      <c r="AB1675" s="72" t="n">
        <f aca="false">AB1674*(1+F1675)</f>
        <v>35.6982575805227</v>
      </c>
      <c r="AC1675" s="73" t="n">
        <f aca="false">MAX(AC1674,AB1675)</f>
        <v>36.4590479293186</v>
      </c>
      <c r="AD1675" s="70" t="n">
        <f aca="false">1-AB1675/AC1675</f>
        <v>0.0208669834240001</v>
      </c>
      <c r="AE1675" s="73" t="n">
        <f aca="false">AE1674*(1+M1675)</f>
        <v>23.1436760055317</v>
      </c>
      <c r="AF1675" s="73" t="n">
        <f aca="false">MAX(AF1674,AE1675)</f>
        <v>23.6552217651263</v>
      </c>
      <c r="AG1675" s="70" t="n">
        <f aca="false">1-AE1675/AF1675</f>
        <v>0.021625067170105</v>
      </c>
      <c r="AH1675" s="74" t="n">
        <f aca="false">IF(R1675&gt;0,AH1674+1,0)</f>
        <v>3</v>
      </c>
      <c r="AI1675" s="74" t="n">
        <f aca="false">IF(U1675&gt;0,AI1674+1,0)</f>
        <v>3</v>
      </c>
      <c r="AJ1675" s="74" t="n">
        <f aca="false">IF(G1675&gt;0,AJ1674+1,0)</f>
        <v>0</v>
      </c>
      <c r="AK1675" s="74" t="n">
        <f aca="false">IF(G1675&lt;=0,AK1674+1,0)</f>
        <v>3</v>
      </c>
      <c r="AL1675" s="74" t="n">
        <f aca="false">IF(K1675&gt;0,AL1674+1,0)</f>
        <v>0</v>
      </c>
      <c r="AM1675" s="74" t="n">
        <f aca="false">IF(K1675&lt;=0,AM1674+1,0)</f>
        <v>3</v>
      </c>
    </row>
    <row r="1676" customFormat="false" ht="15" hidden="false" customHeight="false" outlineLevel="0" collapsed="false">
      <c r="A1676" s="61" t="n">
        <v>1675</v>
      </c>
      <c r="B1676" s="62" t="n">
        <v>44844.40625</v>
      </c>
      <c r="C1676" s="63" t="n">
        <f aca="false">YEAR(B1676)</f>
        <v>2022</v>
      </c>
      <c r="D1676" s="32" t="s">
        <v>276</v>
      </c>
      <c r="E1676" s="64" t="n">
        <v>17108.1</v>
      </c>
      <c r="F1676" s="65" t="n">
        <v>-0.0061</v>
      </c>
      <c r="G1676" s="66" t="n">
        <v>-104.35941</v>
      </c>
      <c r="H1676" s="67" t="n">
        <f aca="false">E1676+IF(D1676="Long",1,-1)*G1676</f>
        <v>17212.45941</v>
      </c>
      <c r="I1676" s="68" t="n">
        <f aca="false">Assumptions!$B$58</f>
        <v>5.35750011455817</v>
      </c>
      <c r="J1676" s="68" t="n">
        <f aca="false">INDEX(Yearly!$L$5:$L$22,MATCH(C1676,Yearly!$A$5:$A$22,0))</f>
        <v>0.455957456558142</v>
      </c>
      <c r="K1676" s="68" t="n">
        <f aca="false">G1676-I1676-J1676</f>
        <v>-110.172867571116</v>
      </c>
      <c r="L1676" s="69" t="n">
        <f aca="false">(I1676+J1676)/Assumptions!$B$8</f>
        <v>0.000256337157192741</v>
      </c>
      <c r="M1676" s="70" t="n">
        <f aca="false">F1676-L1676</f>
        <v>-0.00635633715719274</v>
      </c>
      <c r="N1676" s="71" t="n">
        <f aca="false">G1676*Assumptions!$B$7</f>
        <v>-820786.75965</v>
      </c>
      <c r="O1676" s="71" t="n">
        <f aca="false">K1676*Assumptions!$B$7</f>
        <v>-866509.60344683</v>
      </c>
      <c r="P1676" s="68" t="n">
        <f aca="false">P1675+G1676</f>
        <v>31516.94455</v>
      </c>
      <c r="Q1676" s="68" t="n">
        <f aca="false">MAX(Q1675,P1676)</f>
        <v>31979.4577</v>
      </c>
      <c r="R1676" s="68" t="n">
        <f aca="false">Q1676-P1676</f>
        <v>462.513150000003</v>
      </c>
      <c r="S1676" s="68" t="n">
        <f aca="false">S1675+K1676</f>
        <v>21663.9318925068</v>
      </c>
      <c r="T1676" s="68" t="n">
        <f aca="false">MAX(T1675,S1676)</f>
        <v>22149.6988727913</v>
      </c>
      <c r="U1676" s="68" t="n">
        <f aca="false">T1676-S1676</f>
        <v>485.766980284468</v>
      </c>
      <c r="V1676" s="70" t="n">
        <f aca="false">V1675+F1676</f>
        <v>3.80160000000001</v>
      </c>
      <c r="W1676" s="70" t="n">
        <f aca="false">MAX(W1675,V1676)</f>
        <v>3.82870000000001</v>
      </c>
      <c r="X1676" s="70" t="n">
        <f aca="false">W1676-V1676</f>
        <v>0.0270999999999999</v>
      </c>
      <c r="Y1676" s="70" t="n">
        <f aca="false">Y1675+M1676</f>
        <v>3.36714370208968</v>
      </c>
      <c r="Z1676" s="70" t="n">
        <f aca="false">MAX(Z1675,Y1676)</f>
        <v>3.39526905071845</v>
      </c>
      <c r="AA1676" s="70" t="n">
        <f aca="false">Z1676-Y1676</f>
        <v>0.0281253486287709</v>
      </c>
      <c r="AB1676" s="72" t="n">
        <f aca="false">AB1675*(1+F1676)</f>
        <v>35.4804982092815</v>
      </c>
      <c r="AC1676" s="73" t="n">
        <f aca="false">MAX(AC1675,AB1676)</f>
        <v>36.4590479293186</v>
      </c>
      <c r="AD1676" s="70" t="n">
        <f aca="false">1-AB1676/AC1676</f>
        <v>0.0268396948251136</v>
      </c>
      <c r="AE1676" s="73" t="n">
        <f aca="false">AE1675*(1+M1676)</f>
        <v>22.9965669977837</v>
      </c>
      <c r="AF1676" s="73" t="n">
        <f aca="false">MAX(AF1675,AE1676)</f>
        <v>23.6552217651263</v>
      </c>
      <c r="AG1676" s="70" t="n">
        <f aca="false">1-AE1676/AF1676</f>
        <v>0.0278439481093177</v>
      </c>
      <c r="AH1676" s="74" t="n">
        <f aca="false">IF(R1676&gt;0,AH1675+1,0)</f>
        <v>4</v>
      </c>
      <c r="AI1676" s="74" t="n">
        <f aca="false">IF(U1676&gt;0,AI1675+1,0)</f>
        <v>4</v>
      </c>
      <c r="AJ1676" s="74" t="n">
        <f aca="false">IF(G1676&gt;0,AJ1675+1,0)</f>
        <v>0</v>
      </c>
      <c r="AK1676" s="74" t="n">
        <f aca="false">IF(G1676&lt;=0,AK1675+1,0)</f>
        <v>4</v>
      </c>
      <c r="AL1676" s="74" t="n">
        <f aca="false">IF(K1676&gt;0,AL1675+1,0)</f>
        <v>0</v>
      </c>
      <c r="AM1676" s="74" t="n">
        <f aca="false">IF(K1676&lt;=0,AM1675+1,0)</f>
        <v>4</v>
      </c>
    </row>
    <row r="1677" customFormat="false" ht="15" hidden="false" customHeight="false" outlineLevel="0" collapsed="false">
      <c r="A1677" s="61" t="n">
        <v>1676</v>
      </c>
      <c r="B1677" s="62" t="n">
        <v>44844.5104166667</v>
      </c>
      <c r="C1677" s="63" t="n">
        <f aca="false">YEAR(B1677)</f>
        <v>2022</v>
      </c>
      <c r="D1677" s="32" t="s">
        <v>277</v>
      </c>
      <c r="E1677" s="64" t="n">
        <v>17213.15</v>
      </c>
      <c r="F1677" s="65" t="n">
        <v>-0.0009</v>
      </c>
      <c r="G1677" s="66" t="n">
        <v>-15.491835</v>
      </c>
      <c r="H1677" s="67" t="n">
        <f aca="false">E1677+IF(D1677="Long",1,-1)*G1677</f>
        <v>17197.658165</v>
      </c>
      <c r="I1677" s="68" t="n">
        <f aca="false">Assumptions!$B$58</f>
        <v>5.35750011455817</v>
      </c>
      <c r="J1677" s="68" t="n">
        <f aca="false">INDEX(Yearly!$L$5:$L$22,MATCH(C1677,Yearly!$A$5:$A$22,0))</f>
        <v>0.455957456558142</v>
      </c>
      <c r="K1677" s="68" t="n">
        <f aca="false">G1677-I1677-J1677</f>
        <v>-21.3052925711163</v>
      </c>
      <c r="L1677" s="69" t="n">
        <f aca="false">(I1677+J1677)/Assumptions!$B$8</f>
        <v>0.000256337157192741</v>
      </c>
      <c r="M1677" s="70" t="n">
        <f aca="false">F1677-L1677</f>
        <v>-0.00115633715719274</v>
      </c>
      <c r="N1677" s="71" t="n">
        <f aca="false">G1677*Assumptions!$B$7</f>
        <v>-121843.282275</v>
      </c>
      <c r="O1677" s="71" t="n">
        <f aca="false">K1677*Assumptions!$B$7</f>
        <v>-167566.12607183</v>
      </c>
      <c r="P1677" s="68" t="n">
        <f aca="false">P1676+G1677</f>
        <v>31501.452715</v>
      </c>
      <c r="Q1677" s="68" t="n">
        <f aca="false">MAX(Q1676,P1677)</f>
        <v>31979.4577</v>
      </c>
      <c r="R1677" s="68" t="n">
        <f aca="false">Q1677-P1677</f>
        <v>478.004985000003</v>
      </c>
      <c r="S1677" s="68" t="n">
        <f aca="false">S1676+K1677</f>
        <v>21642.6265999357</v>
      </c>
      <c r="T1677" s="68" t="n">
        <f aca="false">MAX(T1676,S1677)</f>
        <v>22149.6988727913</v>
      </c>
      <c r="U1677" s="68" t="n">
        <f aca="false">T1677-S1677</f>
        <v>507.072272855585</v>
      </c>
      <c r="V1677" s="70" t="n">
        <f aca="false">V1676+F1677</f>
        <v>3.80070000000001</v>
      </c>
      <c r="W1677" s="70" t="n">
        <f aca="false">MAX(W1676,V1677)</f>
        <v>3.82870000000001</v>
      </c>
      <c r="X1677" s="70" t="n">
        <f aca="false">W1677-V1677</f>
        <v>0.028</v>
      </c>
      <c r="Y1677" s="70" t="n">
        <f aca="false">Y1676+M1677</f>
        <v>3.36598736493249</v>
      </c>
      <c r="Z1677" s="70" t="n">
        <f aca="false">MAX(Z1676,Y1677)</f>
        <v>3.39526905071845</v>
      </c>
      <c r="AA1677" s="70" t="n">
        <f aca="false">Z1677-Y1677</f>
        <v>0.0292816857859637</v>
      </c>
      <c r="AB1677" s="72" t="n">
        <f aca="false">AB1676*(1+F1677)</f>
        <v>35.4485657608931</v>
      </c>
      <c r="AC1677" s="73" t="n">
        <f aca="false">MAX(AC1676,AB1677)</f>
        <v>36.4590479293186</v>
      </c>
      <c r="AD1677" s="70" t="n">
        <f aca="false">1-AB1677/AC1677</f>
        <v>0.027715539099771</v>
      </c>
      <c r="AE1677" s="73" t="n">
        <f aca="false">AE1676*(1+M1677)</f>
        <v>22.9699752128763</v>
      </c>
      <c r="AF1677" s="73" t="n">
        <f aca="false">MAX(AF1676,AE1677)</f>
        <v>23.6552217651263</v>
      </c>
      <c r="AG1677" s="70" t="n">
        <f aca="false">1-AE1677/AF1677</f>
        <v>0.0289680882747088</v>
      </c>
      <c r="AH1677" s="74" t="n">
        <f aca="false">IF(R1677&gt;0,AH1676+1,0)</f>
        <v>5</v>
      </c>
      <c r="AI1677" s="74" t="n">
        <f aca="false">IF(U1677&gt;0,AI1676+1,0)</f>
        <v>5</v>
      </c>
      <c r="AJ1677" s="74" t="n">
        <f aca="false">IF(G1677&gt;0,AJ1676+1,0)</f>
        <v>0</v>
      </c>
      <c r="AK1677" s="74" t="n">
        <f aca="false">IF(G1677&lt;=0,AK1676+1,0)</f>
        <v>5</v>
      </c>
      <c r="AL1677" s="74" t="n">
        <f aca="false">IF(K1677&gt;0,AL1676+1,0)</f>
        <v>0</v>
      </c>
      <c r="AM1677" s="74" t="n">
        <f aca="false">IF(K1677&lt;=0,AM1676+1,0)</f>
        <v>5</v>
      </c>
    </row>
    <row r="1678" customFormat="false" ht="15" hidden="false" customHeight="false" outlineLevel="0" collapsed="false">
      <c r="A1678" s="61" t="n">
        <v>1677</v>
      </c>
      <c r="B1678" s="62" t="n">
        <v>44844.6145833333</v>
      </c>
      <c r="C1678" s="63" t="n">
        <f aca="false">YEAR(B1678)</f>
        <v>2022</v>
      </c>
      <c r="D1678" s="32" t="s">
        <v>276</v>
      </c>
      <c r="E1678" s="64" t="n">
        <v>17197.4</v>
      </c>
      <c r="F1678" s="65" t="n">
        <v>-0.0033</v>
      </c>
      <c r="G1678" s="66" t="n">
        <v>-56.75142</v>
      </c>
      <c r="H1678" s="67" t="n">
        <f aca="false">E1678+IF(D1678="Long",1,-1)*G1678</f>
        <v>17254.15142</v>
      </c>
      <c r="I1678" s="68" t="n">
        <f aca="false">Assumptions!$B$58</f>
        <v>5.35750011455817</v>
      </c>
      <c r="J1678" s="68" t="n">
        <f aca="false">INDEX(Yearly!$L$5:$L$22,MATCH(C1678,Yearly!$A$5:$A$22,0))</f>
        <v>0.455957456558142</v>
      </c>
      <c r="K1678" s="68" t="n">
        <f aca="false">G1678-I1678-J1678</f>
        <v>-62.5648775711163</v>
      </c>
      <c r="L1678" s="69" t="n">
        <f aca="false">(I1678+J1678)/Assumptions!$B$8</f>
        <v>0.000256337157192741</v>
      </c>
      <c r="M1678" s="70" t="n">
        <f aca="false">F1678-L1678</f>
        <v>-0.00355633715719274</v>
      </c>
      <c r="N1678" s="71" t="n">
        <f aca="false">G1678*Assumptions!$B$7</f>
        <v>-446349.9183</v>
      </c>
      <c r="O1678" s="71" t="n">
        <f aca="false">K1678*Assumptions!$B$7</f>
        <v>-492072.76209683</v>
      </c>
      <c r="P1678" s="68" t="n">
        <f aca="false">P1677+G1678</f>
        <v>31444.701295</v>
      </c>
      <c r="Q1678" s="68" t="n">
        <f aca="false">MAX(Q1677,P1678)</f>
        <v>31979.4577</v>
      </c>
      <c r="R1678" s="68" t="n">
        <f aca="false">Q1678-P1678</f>
        <v>534.756405000004</v>
      </c>
      <c r="S1678" s="68" t="n">
        <f aca="false">S1677+K1678</f>
        <v>21580.0617223646</v>
      </c>
      <c r="T1678" s="68" t="n">
        <f aca="false">MAX(T1677,S1678)</f>
        <v>22149.6988727913</v>
      </c>
      <c r="U1678" s="68" t="n">
        <f aca="false">T1678-S1678</f>
        <v>569.637150426701</v>
      </c>
      <c r="V1678" s="70" t="n">
        <f aca="false">V1677+F1678</f>
        <v>3.79740000000001</v>
      </c>
      <c r="W1678" s="70" t="n">
        <f aca="false">MAX(W1677,V1678)</f>
        <v>3.82870000000001</v>
      </c>
      <c r="X1678" s="70" t="n">
        <f aca="false">W1678-V1678</f>
        <v>0.0312999999999999</v>
      </c>
      <c r="Y1678" s="70" t="n">
        <f aca="false">Y1677+M1678</f>
        <v>3.3624310277753</v>
      </c>
      <c r="Z1678" s="70" t="n">
        <f aca="false">MAX(Z1677,Y1678)</f>
        <v>3.39526905071845</v>
      </c>
      <c r="AA1678" s="70" t="n">
        <f aca="false">Z1678-Y1678</f>
        <v>0.0328380229431566</v>
      </c>
      <c r="AB1678" s="72" t="n">
        <f aca="false">AB1677*(1+F1678)</f>
        <v>35.3315854938822</v>
      </c>
      <c r="AC1678" s="73" t="n">
        <f aca="false">MAX(AC1677,AB1678)</f>
        <v>36.4590479293186</v>
      </c>
      <c r="AD1678" s="70" t="n">
        <f aca="false">1-AB1678/AC1678</f>
        <v>0.0309240778207417</v>
      </c>
      <c r="AE1678" s="73" t="n">
        <f aca="false">AE1677*(1+M1678)</f>
        <v>22.888286236527</v>
      </c>
      <c r="AF1678" s="73" t="n">
        <f aca="false">MAX(AF1677,AE1678)</f>
        <v>23.6552217651263</v>
      </c>
      <c r="AG1678" s="70" t="n">
        <f aca="false">1-AE1678/AF1678</f>
        <v>0.0324214051431972</v>
      </c>
      <c r="AH1678" s="74" t="n">
        <f aca="false">IF(R1678&gt;0,AH1677+1,0)</f>
        <v>6</v>
      </c>
      <c r="AI1678" s="74" t="n">
        <f aca="false">IF(U1678&gt;0,AI1677+1,0)</f>
        <v>6</v>
      </c>
      <c r="AJ1678" s="74" t="n">
        <f aca="false">IF(G1678&gt;0,AJ1677+1,0)</f>
        <v>0</v>
      </c>
      <c r="AK1678" s="74" t="n">
        <f aca="false">IF(G1678&lt;=0,AK1677+1,0)</f>
        <v>6</v>
      </c>
      <c r="AL1678" s="74" t="n">
        <f aca="false">IF(K1678&gt;0,AL1677+1,0)</f>
        <v>0</v>
      </c>
      <c r="AM1678" s="74" t="n">
        <f aca="false">IF(K1678&lt;=0,AM1677+1,0)</f>
        <v>6</v>
      </c>
    </row>
    <row r="1679" customFormat="false" ht="15" hidden="false" customHeight="false" outlineLevel="0" collapsed="false">
      <c r="A1679" s="61" t="n">
        <v>1678</v>
      </c>
      <c r="B1679" s="62" t="n">
        <v>44844.6354166667</v>
      </c>
      <c r="C1679" s="63" t="n">
        <f aca="false">YEAR(B1679)</f>
        <v>2022</v>
      </c>
      <c r="D1679" s="32" t="s">
        <v>277</v>
      </c>
      <c r="E1679" s="64" t="n">
        <v>17253.45</v>
      </c>
      <c r="F1679" s="65" t="n">
        <v>-0.0046</v>
      </c>
      <c r="G1679" s="66" t="n">
        <v>-79.36587</v>
      </c>
      <c r="H1679" s="67" t="n">
        <f aca="false">E1679+IF(D1679="Long",1,-1)*G1679</f>
        <v>17174.08413</v>
      </c>
      <c r="I1679" s="68" t="n">
        <f aca="false">Assumptions!$B$58</f>
        <v>5.35750011455817</v>
      </c>
      <c r="J1679" s="68" t="n">
        <f aca="false">INDEX(Yearly!$L$5:$L$22,MATCH(C1679,Yearly!$A$5:$A$22,0))</f>
        <v>0.455957456558142</v>
      </c>
      <c r="K1679" s="68" t="n">
        <f aca="false">G1679-I1679-J1679</f>
        <v>-85.1793275711163</v>
      </c>
      <c r="L1679" s="69" t="n">
        <f aca="false">(I1679+J1679)/Assumptions!$B$8</f>
        <v>0.000256337157192741</v>
      </c>
      <c r="M1679" s="70" t="n">
        <f aca="false">F1679-L1679</f>
        <v>-0.00485633715719274</v>
      </c>
      <c r="N1679" s="71" t="n">
        <f aca="false">G1679*Assumptions!$B$7</f>
        <v>-624212.56755</v>
      </c>
      <c r="O1679" s="71" t="n">
        <f aca="false">K1679*Assumptions!$B$7</f>
        <v>-669935.41134683</v>
      </c>
      <c r="P1679" s="68" t="n">
        <f aca="false">P1678+G1679</f>
        <v>31365.335425</v>
      </c>
      <c r="Q1679" s="68" t="n">
        <f aca="false">MAX(Q1678,P1679)</f>
        <v>31979.4577</v>
      </c>
      <c r="R1679" s="68" t="n">
        <f aca="false">Q1679-P1679</f>
        <v>614.122275000005</v>
      </c>
      <c r="S1679" s="68" t="n">
        <f aca="false">S1678+K1679</f>
        <v>21494.8823947935</v>
      </c>
      <c r="T1679" s="68" t="n">
        <f aca="false">MAX(T1678,S1679)</f>
        <v>22149.6988727913</v>
      </c>
      <c r="U1679" s="68" t="n">
        <f aca="false">T1679-S1679</f>
        <v>654.816477997818</v>
      </c>
      <c r="V1679" s="70" t="n">
        <f aca="false">V1678+F1679</f>
        <v>3.79280000000001</v>
      </c>
      <c r="W1679" s="70" t="n">
        <f aca="false">MAX(W1678,V1679)</f>
        <v>3.82870000000001</v>
      </c>
      <c r="X1679" s="70" t="n">
        <f aca="false">W1679-V1679</f>
        <v>0.0358999999999998</v>
      </c>
      <c r="Y1679" s="70" t="n">
        <f aca="false">Y1678+M1679</f>
        <v>3.3575746906181</v>
      </c>
      <c r="Z1679" s="70" t="n">
        <f aca="false">MAX(Z1678,Y1679)</f>
        <v>3.39526905071845</v>
      </c>
      <c r="AA1679" s="70" t="n">
        <f aca="false">Z1679-Y1679</f>
        <v>0.0376943601003492</v>
      </c>
      <c r="AB1679" s="72" t="n">
        <f aca="false">AB1678*(1+F1679)</f>
        <v>35.1690602006103</v>
      </c>
      <c r="AC1679" s="73" t="n">
        <f aca="false">MAX(AC1678,AB1679)</f>
        <v>36.4590479293186</v>
      </c>
      <c r="AD1679" s="70" t="n">
        <f aca="false">1-AB1679/AC1679</f>
        <v>0.0353818270627664</v>
      </c>
      <c r="AE1679" s="73" t="n">
        <f aca="false">AE1678*(1+M1679)</f>
        <v>22.777133001612</v>
      </c>
      <c r="AF1679" s="73" t="n">
        <f aca="false">MAX(AF1678,AE1679)</f>
        <v>23.6552217651263</v>
      </c>
      <c r="AG1679" s="70" t="n">
        <f aca="false">1-AE1679/AF1679</f>
        <v>0.0371202930259047</v>
      </c>
      <c r="AH1679" s="74" t="n">
        <f aca="false">IF(R1679&gt;0,AH1678+1,0)</f>
        <v>7</v>
      </c>
      <c r="AI1679" s="74" t="n">
        <f aca="false">IF(U1679&gt;0,AI1678+1,0)</f>
        <v>7</v>
      </c>
      <c r="AJ1679" s="74" t="n">
        <f aca="false">IF(G1679&gt;0,AJ1678+1,0)</f>
        <v>0</v>
      </c>
      <c r="AK1679" s="74" t="n">
        <f aca="false">IF(G1679&lt;=0,AK1678+1,0)</f>
        <v>7</v>
      </c>
      <c r="AL1679" s="74" t="n">
        <f aca="false">IF(K1679&gt;0,AL1678+1,0)</f>
        <v>0</v>
      </c>
      <c r="AM1679" s="74" t="n">
        <f aca="false">IF(K1679&lt;=0,AM1678+1,0)</f>
        <v>7</v>
      </c>
    </row>
    <row r="1680" customFormat="false" ht="15" hidden="false" customHeight="false" outlineLevel="0" collapsed="false">
      <c r="A1680" s="61" t="n">
        <v>1679</v>
      </c>
      <c r="B1680" s="62" t="n">
        <v>44845.4270833333</v>
      </c>
      <c r="C1680" s="63" t="n">
        <f aca="false">YEAR(B1680)</f>
        <v>2022</v>
      </c>
      <c r="D1680" s="32" t="s">
        <v>276</v>
      </c>
      <c r="E1680" s="64" t="n">
        <v>17174.7</v>
      </c>
      <c r="F1680" s="65" t="n">
        <v>-0.0016</v>
      </c>
      <c r="G1680" s="66" t="n">
        <v>-27.47952</v>
      </c>
      <c r="H1680" s="67" t="n">
        <f aca="false">E1680+IF(D1680="Long",1,-1)*G1680</f>
        <v>17202.17952</v>
      </c>
      <c r="I1680" s="68" t="n">
        <f aca="false">Assumptions!$B$58</f>
        <v>5.35750011455817</v>
      </c>
      <c r="J1680" s="68" t="n">
        <f aca="false">INDEX(Yearly!$L$5:$L$22,MATCH(C1680,Yearly!$A$5:$A$22,0))</f>
        <v>0.455957456558142</v>
      </c>
      <c r="K1680" s="68" t="n">
        <f aca="false">G1680-I1680-J1680</f>
        <v>-33.2929775711163</v>
      </c>
      <c r="L1680" s="69" t="n">
        <f aca="false">(I1680+J1680)/Assumptions!$B$8</f>
        <v>0.000256337157192741</v>
      </c>
      <c r="M1680" s="70" t="n">
        <f aca="false">F1680-L1680</f>
        <v>-0.00185633715719274</v>
      </c>
      <c r="N1680" s="71" t="n">
        <f aca="false">G1680*Assumptions!$B$7</f>
        <v>-216126.4248</v>
      </c>
      <c r="O1680" s="71" t="n">
        <f aca="false">K1680*Assumptions!$B$7</f>
        <v>-261849.26859683</v>
      </c>
      <c r="P1680" s="68" t="n">
        <f aca="false">P1679+G1680</f>
        <v>31337.855905</v>
      </c>
      <c r="Q1680" s="68" t="n">
        <f aca="false">MAX(Q1679,P1680)</f>
        <v>31979.4577</v>
      </c>
      <c r="R1680" s="68" t="n">
        <f aca="false">Q1680-P1680</f>
        <v>641.601795000006</v>
      </c>
      <c r="S1680" s="68" t="n">
        <f aca="false">S1679+K1680</f>
        <v>21461.5894172224</v>
      </c>
      <c r="T1680" s="68" t="n">
        <f aca="false">MAX(T1679,S1680)</f>
        <v>22149.6988727913</v>
      </c>
      <c r="U1680" s="68" t="n">
        <f aca="false">T1680-S1680</f>
        <v>688.109455568934</v>
      </c>
      <c r="V1680" s="70" t="n">
        <f aca="false">V1679+F1680</f>
        <v>3.79120000000001</v>
      </c>
      <c r="W1680" s="70" t="n">
        <f aca="false">MAX(W1679,V1680)</f>
        <v>3.82870000000001</v>
      </c>
      <c r="X1680" s="70" t="n">
        <f aca="false">W1680-V1680</f>
        <v>0.0374999999999996</v>
      </c>
      <c r="Y1680" s="70" t="n">
        <f aca="false">Y1679+M1680</f>
        <v>3.35571835346091</v>
      </c>
      <c r="Z1680" s="70" t="n">
        <f aca="false">MAX(Z1679,Y1680)</f>
        <v>3.39526905071845</v>
      </c>
      <c r="AA1680" s="70" t="n">
        <f aca="false">Z1680-Y1680</f>
        <v>0.0395506972575421</v>
      </c>
      <c r="AB1680" s="72" t="n">
        <f aca="false">AB1679*(1+F1680)</f>
        <v>35.1127897042894</v>
      </c>
      <c r="AC1680" s="73" t="n">
        <f aca="false">MAX(AC1679,AB1680)</f>
        <v>36.4590479293186</v>
      </c>
      <c r="AD1680" s="70" t="n">
        <f aca="false">1-AB1680/AC1680</f>
        <v>0.036925216139466</v>
      </c>
      <c r="AE1680" s="73" t="n">
        <f aca="false">AE1679*(1+M1680)</f>
        <v>22.7348509632868</v>
      </c>
      <c r="AF1680" s="73" t="n">
        <f aca="false">MAX(AF1679,AE1680)</f>
        <v>23.6552217651263</v>
      </c>
      <c r="AG1680" s="70" t="n">
        <f aca="false">1-AE1680/AF1680</f>
        <v>0.0389077224038674</v>
      </c>
      <c r="AH1680" s="74" t="n">
        <f aca="false">IF(R1680&gt;0,AH1679+1,0)</f>
        <v>8</v>
      </c>
      <c r="AI1680" s="74" t="n">
        <f aca="false">IF(U1680&gt;0,AI1679+1,0)</f>
        <v>8</v>
      </c>
      <c r="AJ1680" s="74" t="n">
        <f aca="false">IF(G1680&gt;0,AJ1679+1,0)</f>
        <v>0</v>
      </c>
      <c r="AK1680" s="74" t="n">
        <f aca="false">IF(G1680&lt;=0,AK1679+1,0)</f>
        <v>8</v>
      </c>
      <c r="AL1680" s="74" t="n">
        <f aca="false">IF(K1680&gt;0,AL1679+1,0)</f>
        <v>0</v>
      </c>
      <c r="AM1680" s="74" t="n">
        <f aca="false">IF(K1680&lt;=0,AM1679+1,0)</f>
        <v>8</v>
      </c>
    </row>
    <row r="1681" customFormat="false" ht="15" hidden="false" customHeight="false" outlineLevel="0" collapsed="false">
      <c r="A1681" s="61" t="n">
        <v>1680</v>
      </c>
      <c r="B1681" s="62" t="n">
        <v>44845.5104166667</v>
      </c>
      <c r="C1681" s="63" t="n">
        <f aca="false">YEAR(B1681)</f>
        <v>2022</v>
      </c>
      <c r="D1681" s="32" t="s">
        <v>277</v>
      </c>
      <c r="E1681" s="64" t="n">
        <v>17201.5</v>
      </c>
      <c r="F1681" s="65" t="n">
        <v>-0.0051</v>
      </c>
      <c r="G1681" s="66" t="n">
        <v>-87.72765</v>
      </c>
      <c r="H1681" s="67" t="n">
        <f aca="false">E1681+IF(D1681="Long",1,-1)*G1681</f>
        <v>17113.77235</v>
      </c>
      <c r="I1681" s="68" t="n">
        <f aca="false">Assumptions!$B$58</f>
        <v>5.35750011455817</v>
      </c>
      <c r="J1681" s="68" t="n">
        <f aca="false">INDEX(Yearly!$L$5:$L$22,MATCH(C1681,Yearly!$A$5:$A$22,0))</f>
        <v>0.455957456558142</v>
      </c>
      <c r="K1681" s="68" t="n">
        <f aca="false">G1681-I1681-J1681</f>
        <v>-93.5411075711163</v>
      </c>
      <c r="L1681" s="69" t="n">
        <f aca="false">(I1681+J1681)/Assumptions!$B$8</f>
        <v>0.000256337157192741</v>
      </c>
      <c r="M1681" s="70" t="n">
        <f aca="false">F1681-L1681</f>
        <v>-0.00535633715719274</v>
      </c>
      <c r="N1681" s="71" t="n">
        <f aca="false">G1681*Assumptions!$B$7</f>
        <v>-689977.96725</v>
      </c>
      <c r="O1681" s="71" t="n">
        <f aca="false">K1681*Assumptions!$B$7</f>
        <v>-735700.81104683</v>
      </c>
      <c r="P1681" s="68" t="n">
        <f aca="false">P1680+G1681</f>
        <v>31250.128255</v>
      </c>
      <c r="Q1681" s="68" t="n">
        <f aca="false">MAX(Q1680,P1681)</f>
        <v>31979.4577</v>
      </c>
      <c r="R1681" s="68" t="n">
        <f aca="false">Q1681-P1681</f>
        <v>729.329445000007</v>
      </c>
      <c r="S1681" s="68" t="n">
        <f aca="false">S1680+K1681</f>
        <v>21368.0483096513</v>
      </c>
      <c r="T1681" s="68" t="n">
        <f aca="false">MAX(T1680,S1681)</f>
        <v>22149.6988727913</v>
      </c>
      <c r="U1681" s="68" t="n">
        <f aca="false">T1681-S1681</f>
        <v>781.650563140051</v>
      </c>
      <c r="V1681" s="70" t="n">
        <f aca="false">V1680+F1681</f>
        <v>3.78610000000001</v>
      </c>
      <c r="W1681" s="70" t="n">
        <f aca="false">MAX(W1680,V1681)</f>
        <v>3.82870000000001</v>
      </c>
      <c r="X1681" s="70" t="n">
        <f aca="false">W1681-V1681</f>
        <v>0.0425999999999998</v>
      </c>
      <c r="Y1681" s="70" t="n">
        <f aca="false">Y1680+M1681</f>
        <v>3.35036201630372</v>
      </c>
      <c r="Z1681" s="70" t="n">
        <f aca="false">MAX(Z1680,Y1681)</f>
        <v>3.39526905071845</v>
      </c>
      <c r="AA1681" s="70" t="n">
        <f aca="false">Z1681-Y1681</f>
        <v>0.0449070344147349</v>
      </c>
      <c r="AB1681" s="72" t="n">
        <f aca="false">AB1680*(1+F1681)</f>
        <v>34.9337144767975</v>
      </c>
      <c r="AC1681" s="73" t="n">
        <f aca="false">MAX(AC1680,AB1681)</f>
        <v>36.4590479293186</v>
      </c>
      <c r="AD1681" s="70" t="n">
        <f aca="false">1-AB1681/AC1681</f>
        <v>0.0418368975371548</v>
      </c>
      <c r="AE1681" s="73" t="n">
        <f aca="false">AE1680*(1+M1681)</f>
        <v>22.6130754363089</v>
      </c>
      <c r="AF1681" s="73" t="n">
        <f aca="false">MAX(AF1680,AE1681)</f>
        <v>23.6552217651263</v>
      </c>
      <c r="AG1681" s="70" t="n">
        <f aca="false">1-AE1681/AF1681</f>
        <v>0.0440556566818466</v>
      </c>
      <c r="AH1681" s="74" t="n">
        <f aca="false">IF(R1681&gt;0,AH1680+1,0)</f>
        <v>9</v>
      </c>
      <c r="AI1681" s="74" t="n">
        <f aca="false">IF(U1681&gt;0,AI1680+1,0)</f>
        <v>9</v>
      </c>
      <c r="AJ1681" s="74" t="n">
        <f aca="false">IF(G1681&gt;0,AJ1680+1,0)</f>
        <v>0</v>
      </c>
      <c r="AK1681" s="74" t="n">
        <f aca="false">IF(G1681&lt;=0,AK1680+1,0)</f>
        <v>9</v>
      </c>
      <c r="AL1681" s="74" t="n">
        <f aca="false">IF(K1681&gt;0,AL1680+1,0)</f>
        <v>0</v>
      </c>
      <c r="AM1681" s="74" t="n">
        <f aca="false">IF(K1681&lt;=0,AM1680+1,0)</f>
        <v>9</v>
      </c>
    </row>
    <row r="1682" customFormat="false" ht="15" hidden="false" customHeight="false" outlineLevel="0" collapsed="false">
      <c r="A1682" s="61" t="n">
        <v>1681</v>
      </c>
      <c r="B1682" s="62" t="n">
        <v>44845.53125</v>
      </c>
      <c r="C1682" s="63" t="n">
        <f aca="false">YEAR(B1682)</f>
        <v>2022</v>
      </c>
      <c r="D1682" s="32" t="s">
        <v>276</v>
      </c>
      <c r="E1682" s="64" t="n">
        <v>17113</v>
      </c>
      <c r="F1682" s="65" t="n">
        <v>-0.0098</v>
      </c>
      <c r="G1682" s="66" t="n">
        <v>-167.7074</v>
      </c>
      <c r="H1682" s="67" t="n">
        <f aca="false">E1682+IF(D1682="Long",1,-1)*G1682</f>
        <v>17280.7074</v>
      </c>
      <c r="I1682" s="68" t="n">
        <f aca="false">Assumptions!$B$58</f>
        <v>5.35750011455817</v>
      </c>
      <c r="J1682" s="68" t="n">
        <f aca="false">INDEX(Yearly!$L$5:$L$22,MATCH(C1682,Yearly!$A$5:$A$22,0))</f>
        <v>0.455957456558142</v>
      </c>
      <c r="K1682" s="68" t="n">
        <f aca="false">G1682-I1682-J1682</f>
        <v>-173.520857571116</v>
      </c>
      <c r="L1682" s="69" t="n">
        <f aca="false">(I1682+J1682)/Assumptions!$B$8</f>
        <v>0.000256337157192741</v>
      </c>
      <c r="M1682" s="70" t="n">
        <f aca="false">F1682-L1682</f>
        <v>-0.0100563371571927</v>
      </c>
      <c r="N1682" s="71" t="n">
        <f aca="false">G1682*Assumptions!$B$7</f>
        <v>-1319018.701</v>
      </c>
      <c r="O1682" s="71" t="n">
        <f aca="false">K1682*Assumptions!$B$7</f>
        <v>-1364741.54479683</v>
      </c>
      <c r="P1682" s="68" t="n">
        <f aca="false">P1681+G1682</f>
        <v>31082.420855</v>
      </c>
      <c r="Q1682" s="68" t="n">
        <f aca="false">MAX(Q1681,P1682)</f>
        <v>31979.4577</v>
      </c>
      <c r="R1682" s="68" t="n">
        <f aca="false">Q1682-P1682</f>
        <v>897.036845000006</v>
      </c>
      <c r="S1682" s="68" t="n">
        <f aca="false">S1681+K1682</f>
        <v>21194.5274520802</v>
      </c>
      <c r="T1682" s="68" t="n">
        <f aca="false">MAX(T1681,S1682)</f>
        <v>22149.6988727913</v>
      </c>
      <c r="U1682" s="68" t="n">
        <f aca="false">T1682-S1682</f>
        <v>955.171420711165</v>
      </c>
      <c r="V1682" s="70" t="n">
        <f aca="false">V1681+F1682</f>
        <v>3.77630000000001</v>
      </c>
      <c r="W1682" s="70" t="n">
        <f aca="false">MAX(W1681,V1682)</f>
        <v>3.82870000000001</v>
      </c>
      <c r="X1682" s="70" t="n">
        <f aca="false">W1682-V1682</f>
        <v>0.0523999999999996</v>
      </c>
      <c r="Y1682" s="70" t="n">
        <f aca="false">Y1681+M1682</f>
        <v>3.34030567914653</v>
      </c>
      <c r="Z1682" s="70" t="n">
        <f aca="false">MAX(Z1681,Y1682)</f>
        <v>3.39526905071845</v>
      </c>
      <c r="AA1682" s="70" t="n">
        <f aca="false">Z1682-Y1682</f>
        <v>0.0549633715719278</v>
      </c>
      <c r="AB1682" s="72" t="n">
        <f aca="false">AB1681*(1+F1682)</f>
        <v>34.5913640749249</v>
      </c>
      <c r="AC1682" s="73" t="n">
        <f aca="false">MAX(AC1681,AB1682)</f>
        <v>36.4590479293186</v>
      </c>
      <c r="AD1682" s="70" t="n">
        <f aca="false">1-AB1682/AC1682</f>
        <v>0.0512268959412907</v>
      </c>
      <c r="AE1682" s="73" t="n">
        <f aca="false">AE1681*(1+M1682)</f>
        <v>22.3856707255604</v>
      </c>
      <c r="AF1682" s="73" t="n">
        <f aca="false">MAX(AF1681,AE1682)</f>
        <v>23.6552217651263</v>
      </c>
      <c r="AG1682" s="70" t="n">
        <f aca="false">1-AE1682/AF1682</f>
        <v>0.0536689553017653</v>
      </c>
      <c r="AH1682" s="74" t="n">
        <f aca="false">IF(R1682&gt;0,AH1681+1,0)</f>
        <v>10</v>
      </c>
      <c r="AI1682" s="74" t="n">
        <f aca="false">IF(U1682&gt;0,AI1681+1,0)</f>
        <v>10</v>
      </c>
      <c r="AJ1682" s="74" t="n">
        <f aca="false">IF(G1682&gt;0,AJ1681+1,0)</f>
        <v>0</v>
      </c>
      <c r="AK1682" s="74" t="n">
        <f aca="false">IF(G1682&lt;=0,AK1681+1,0)</f>
        <v>10</v>
      </c>
      <c r="AL1682" s="74" t="n">
        <f aca="false">IF(K1682&gt;0,AL1681+1,0)</f>
        <v>0</v>
      </c>
      <c r="AM1682" s="74" t="n">
        <f aca="false">IF(K1682&lt;=0,AM1681+1,0)</f>
        <v>10</v>
      </c>
    </row>
    <row r="1683" customFormat="false" ht="15" hidden="false" customHeight="false" outlineLevel="0" collapsed="false">
      <c r="A1683" s="61" t="n">
        <v>1682</v>
      </c>
      <c r="B1683" s="62" t="n">
        <v>44848.40625</v>
      </c>
      <c r="C1683" s="63" t="n">
        <f aca="false">YEAR(B1683)</f>
        <v>2022</v>
      </c>
      <c r="D1683" s="32" t="s">
        <v>277</v>
      </c>
      <c r="E1683" s="64" t="n">
        <v>17280.2</v>
      </c>
      <c r="F1683" s="65" t="n">
        <v>-0.0082</v>
      </c>
      <c r="G1683" s="66" t="n">
        <v>-141.69764</v>
      </c>
      <c r="H1683" s="67" t="n">
        <f aca="false">E1683+IF(D1683="Long",1,-1)*G1683</f>
        <v>17138.50236</v>
      </c>
      <c r="I1683" s="68" t="n">
        <f aca="false">Assumptions!$B$58</f>
        <v>5.35750011455817</v>
      </c>
      <c r="J1683" s="68" t="n">
        <f aca="false">INDEX(Yearly!$L$5:$L$22,MATCH(C1683,Yearly!$A$5:$A$22,0))</f>
        <v>0.455957456558142</v>
      </c>
      <c r="K1683" s="68" t="n">
        <f aca="false">G1683-I1683-J1683</f>
        <v>-147.511097571116</v>
      </c>
      <c r="L1683" s="69" t="n">
        <f aca="false">(I1683+J1683)/Assumptions!$B$8</f>
        <v>0.000256337157192741</v>
      </c>
      <c r="M1683" s="70" t="n">
        <f aca="false">F1683-L1683</f>
        <v>-0.00845633715719274</v>
      </c>
      <c r="N1683" s="71" t="n">
        <f aca="false">G1683*Assumptions!$B$7</f>
        <v>-1114451.9386</v>
      </c>
      <c r="O1683" s="71" t="n">
        <f aca="false">K1683*Assumptions!$B$7</f>
        <v>-1160174.78239683</v>
      </c>
      <c r="P1683" s="68" t="n">
        <f aca="false">P1682+G1683</f>
        <v>30940.723215</v>
      </c>
      <c r="Q1683" s="68" t="n">
        <f aca="false">MAX(Q1682,P1683)</f>
        <v>31979.4577</v>
      </c>
      <c r="R1683" s="68" t="n">
        <f aca="false">Q1683-P1683</f>
        <v>1038.734485</v>
      </c>
      <c r="S1683" s="68" t="n">
        <f aca="false">S1682+K1683</f>
        <v>21047.016354509</v>
      </c>
      <c r="T1683" s="68" t="n">
        <f aca="false">MAX(T1682,S1683)</f>
        <v>22149.6988727913</v>
      </c>
      <c r="U1683" s="68" t="n">
        <f aca="false">T1683-S1683</f>
        <v>1102.68251828228</v>
      </c>
      <c r="V1683" s="70" t="n">
        <f aca="false">V1682+F1683</f>
        <v>3.76810000000001</v>
      </c>
      <c r="W1683" s="70" t="n">
        <f aca="false">MAX(W1682,V1683)</f>
        <v>3.82870000000001</v>
      </c>
      <c r="X1683" s="70" t="n">
        <f aca="false">W1683-V1683</f>
        <v>0.0605999999999995</v>
      </c>
      <c r="Y1683" s="70" t="n">
        <f aca="false">Y1682+M1683</f>
        <v>3.33184934198933</v>
      </c>
      <c r="Z1683" s="70" t="n">
        <f aca="false">MAX(Z1682,Y1683)</f>
        <v>3.39526905071845</v>
      </c>
      <c r="AA1683" s="70" t="n">
        <f aca="false">Z1683-Y1683</f>
        <v>0.0634197087291204</v>
      </c>
      <c r="AB1683" s="72" t="n">
        <f aca="false">AB1682*(1+F1683)</f>
        <v>34.3077148895105</v>
      </c>
      <c r="AC1683" s="73" t="n">
        <f aca="false">MAX(AC1682,AB1683)</f>
        <v>36.4590479293186</v>
      </c>
      <c r="AD1683" s="70" t="n">
        <f aca="false">1-AB1683/AC1683</f>
        <v>0.0590068353945721</v>
      </c>
      <c r="AE1683" s="73" t="n">
        <f aca="false">AE1682*(1+M1683)</f>
        <v>22.1963699464151</v>
      </c>
      <c r="AF1683" s="73" t="n">
        <f aca="false">MAX(AF1682,AE1683)</f>
        <v>23.6552217651263</v>
      </c>
      <c r="AG1683" s="70" t="n">
        <f aca="false">1-AE1683/AF1683</f>
        <v>0.0616714496780519</v>
      </c>
      <c r="AH1683" s="74" t="n">
        <f aca="false">IF(R1683&gt;0,AH1682+1,0)</f>
        <v>11</v>
      </c>
      <c r="AI1683" s="74" t="n">
        <f aca="false">IF(U1683&gt;0,AI1682+1,0)</f>
        <v>11</v>
      </c>
      <c r="AJ1683" s="74" t="n">
        <f aca="false">IF(G1683&gt;0,AJ1682+1,0)</f>
        <v>0</v>
      </c>
      <c r="AK1683" s="74" t="n">
        <f aca="false">IF(G1683&lt;=0,AK1682+1,0)</f>
        <v>11</v>
      </c>
      <c r="AL1683" s="74" t="n">
        <f aca="false">IF(K1683&gt;0,AL1682+1,0)</f>
        <v>0</v>
      </c>
      <c r="AM1683" s="74" t="n">
        <f aca="false">IF(K1683&lt;=0,AM1682+1,0)</f>
        <v>11</v>
      </c>
    </row>
    <row r="1684" customFormat="false" ht="15" hidden="false" customHeight="false" outlineLevel="0" collapsed="false">
      <c r="A1684" s="61" t="n">
        <v>1683</v>
      </c>
      <c r="B1684" s="62" t="n">
        <v>44851.40625</v>
      </c>
      <c r="C1684" s="63" t="n">
        <f aca="false">YEAR(B1684)</f>
        <v>2022</v>
      </c>
      <c r="D1684" s="32" t="s">
        <v>276</v>
      </c>
      <c r="E1684" s="64" t="n">
        <v>17139</v>
      </c>
      <c r="F1684" s="65" t="n">
        <v>-0.008</v>
      </c>
      <c r="G1684" s="66" t="n">
        <v>-137.112</v>
      </c>
      <c r="H1684" s="67" t="n">
        <f aca="false">E1684+IF(D1684="Long",1,-1)*G1684</f>
        <v>17276.112</v>
      </c>
      <c r="I1684" s="68" t="n">
        <f aca="false">Assumptions!$B$58</f>
        <v>5.35750011455817</v>
      </c>
      <c r="J1684" s="68" t="n">
        <f aca="false">INDEX(Yearly!$L$5:$L$22,MATCH(C1684,Yearly!$A$5:$A$22,0))</f>
        <v>0.455957456558142</v>
      </c>
      <c r="K1684" s="68" t="n">
        <f aca="false">G1684-I1684-J1684</f>
        <v>-142.925457571116</v>
      </c>
      <c r="L1684" s="69" t="n">
        <f aca="false">(I1684+J1684)/Assumptions!$B$8</f>
        <v>0.000256337157192741</v>
      </c>
      <c r="M1684" s="70" t="n">
        <f aca="false">F1684-L1684</f>
        <v>-0.00825633715719274</v>
      </c>
      <c r="N1684" s="71" t="n">
        <f aca="false">G1684*Assumptions!$B$7</f>
        <v>-1078385.88</v>
      </c>
      <c r="O1684" s="71" t="n">
        <f aca="false">K1684*Assumptions!$B$7</f>
        <v>-1124108.72379683</v>
      </c>
      <c r="P1684" s="68" t="n">
        <f aca="false">P1683+G1684</f>
        <v>30803.611215</v>
      </c>
      <c r="Q1684" s="68" t="n">
        <f aca="false">MAX(Q1683,P1684)</f>
        <v>31979.4577</v>
      </c>
      <c r="R1684" s="68" t="n">
        <f aca="false">Q1684-P1684</f>
        <v>1175.84648500001</v>
      </c>
      <c r="S1684" s="68" t="n">
        <f aca="false">S1683+K1684</f>
        <v>20904.0908969379</v>
      </c>
      <c r="T1684" s="68" t="n">
        <f aca="false">MAX(T1683,S1684)</f>
        <v>22149.6988727913</v>
      </c>
      <c r="U1684" s="68" t="n">
        <f aca="false">T1684-S1684</f>
        <v>1245.6079758534</v>
      </c>
      <c r="V1684" s="70" t="n">
        <f aca="false">V1683+F1684</f>
        <v>3.76010000000001</v>
      </c>
      <c r="W1684" s="70" t="n">
        <f aca="false">MAX(W1683,V1684)</f>
        <v>3.82870000000001</v>
      </c>
      <c r="X1684" s="70" t="n">
        <f aca="false">W1684-V1684</f>
        <v>0.0685999999999996</v>
      </c>
      <c r="Y1684" s="70" t="n">
        <f aca="false">Y1683+M1684</f>
        <v>3.32359300483214</v>
      </c>
      <c r="Z1684" s="70" t="n">
        <f aca="false">MAX(Z1683,Y1684)</f>
        <v>3.39526905071845</v>
      </c>
      <c r="AA1684" s="70" t="n">
        <f aca="false">Z1684-Y1684</f>
        <v>0.071676045886313</v>
      </c>
      <c r="AB1684" s="72" t="n">
        <f aca="false">AB1683*(1+F1684)</f>
        <v>34.0332531703944</v>
      </c>
      <c r="AC1684" s="73" t="n">
        <f aca="false">MAX(AC1683,AB1684)</f>
        <v>36.4590479293186</v>
      </c>
      <c r="AD1684" s="70" t="n">
        <f aca="false">1-AB1684/AC1684</f>
        <v>0.0665347807114155</v>
      </c>
      <c r="AE1684" s="73" t="n">
        <f aca="false">AE1683*(1+M1684)</f>
        <v>22.0131092324718</v>
      </c>
      <c r="AF1684" s="73" t="n">
        <f aca="false">MAX(AF1683,AE1684)</f>
        <v>23.6552217651263</v>
      </c>
      <c r="AG1684" s="70" t="n">
        <f aca="false">1-AE1684/AF1684</f>
        <v>0.0694186065537299</v>
      </c>
      <c r="AH1684" s="74" t="n">
        <f aca="false">IF(R1684&gt;0,AH1683+1,0)</f>
        <v>12</v>
      </c>
      <c r="AI1684" s="74" t="n">
        <f aca="false">IF(U1684&gt;0,AI1683+1,0)</f>
        <v>12</v>
      </c>
      <c r="AJ1684" s="74" t="n">
        <f aca="false">IF(G1684&gt;0,AJ1683+1,0)</f>
        <v>0</v>
      </c>
      <c r="AK1684" s="74" t="n">
        <f aca="false">IF(G1684&lt;=0,AK1683+1,0)</f>
        <v>12</v>
      </c>
      <c r="AL1684" s="74" t="n">
        <f aca="false">IF(K1684&gt;0,AL1683+1,0)</f>
        <v>0</v>
      </c>
      <c r="AM1684" s="74" t="n">
        <f aca="false">IF(K1684&lt;=0,AM1683+1,0)</f>
        <v>12</v>
      </c>
    </row>
    <row r="1685" customFormat="false" ht="15" hidden="false" customHeight="false" outlineLevel="0" collapsed="false">
      <c r="A1685" s="61" t="n">
        <v>1684</v>
      </c>
      <c r="B1685" s="62" t="n">
        <v>44851.4479166667</v>
      </c>
      <c r="C1685" s="63" t="n">
        <f aca="false">YEAR(B1685)</f>
        <v>2022</v>
      </c>
      <c r="D1685" s="32" t="s">
        <v>277</v>
      </c>
      <c r="E1685" s="64" t="n">
        <v>17275.95</v>
      </c>
      <c r="F1685" s="65" t="n">
        <v>0.0435</v>
      </c>
      <c r="G1685" s="66" t="n">
        <v>751.503825</v>
      </c>
      <c r="H1685" s="67" t="n">
        <f aca="false">E1685+IF(D1685="Long",1,-1)*G1685</f>
        <v>18027.453825</v>
      </c>
      <c r="I1685" s="68" t="n">
        <f aca="false">Assumptions!$B$58</f>
        <v>5.35750011455817</v>
      </c>
      <c r="J1685" s="68" t="n">
        <f aca="false">INDEX(Yearly!$L$5:$L$22,MATCH(C1685,Yearly!$A$5:$A$22,0))</f>
        <v>0.455957456558142</v>
      </c>
      <c r="K1685" s="68" t="n">
        <f aca="false">G1685-I1685-J1685</f>
        <v>745.690367428884</v>
      </c>
      <c r="L1685" s="69" t="n">
        <f aca="false">(I1685+J1685)/Assumptions!$B$8</f>
        <v>0.000256337157192741</v>
      </c>
      <c r="M1685" s="70" t="n">
        <f aca="false">F1685-L1685</f>
        <v>0.0432436628428073</v>
      </c>
      <c r="N1685" s="71" t="n">
        <f aca="false">G1685*Assumptions!$B$7</f>
        <v>5910577.583625</v>
      </c>
      <c r="O1685" s="71" t="n">
        <f aca="false">K1685*Assumptions!$B$7</f>
        <v>5864854.73982817</v>
      </c>
      <c r="P1685" s="68" t="n">
        <f aca="false">P1684+G1685</f>
        <v>31555.11504</v>
      </c>
      <c r="Q1685" s="68" t="n">
        <f aca="false">MAX(Q1684,P1685)</f>
        <v>31979.4577</v>
      </c>
      <c r="R1685" s="68" t="n">
        <f aca="false">Q1685-P1685</f>
        <v>424.342660000006</v>
      </c>
      <c r="S1685" s="68" t="n">
        <f aca="false">S1684+K1685</f>
        <v>21649.7812643668</v>
      </c>
      <c r="T1685" s="68" t="n">
        <f aca="false">MAX(T1684,S1685)</f>
        <v>22149.6988727913</v>
      </c>
      <c r="U1685" s="68" t="n">
        <f aca="false">T1685-S1685</f>
        <v>499.917608424516</v>
      </c>
      <c r="V1685" s="70" t="n">
        <f aca="false">V1684+F1685</f>
        <v>3.80360000000001</v>
      </c>
      <c r="W1685" s="70" t="n">
        <f aca="false">MAX(W1684,V1685)</f>
        <v>3.82870000000001</v>
      </c>
      <c r="X1685" s="70" t="n">
        <f aca="false">W1685-V1685</f>
        <v>0.0250999999999997</v>
      </c>
      <c r="Y1685" s="70" t="n">
        <f aca="false">Y1684+M1685</f>
        <v>3.36683666767495</v>
      </c>
      <c r="Z1685" s="70" t="n">
        <f aca="false">MAX(Z1684,Y1685)</f>
        <v>3.39526905071845</v>
      </c>
      <c r="AA1685" s="70" t="n">
        <f aca="false">Z1685-Y1685</f>
        <v>0.0284323830435058</v>
      </c>
      <c r="AB1685" s="72" t="n">
        <f aca="false">AB1684*(1+F1685)</f>
        <v>35.5136996833066</v>
      </c>
      <c r="AC1685" s="73" t="n">
        <f aca="false">MAX(AC1684,AB1685)</f>
        <v>36.4590479293186</v>
      </c>
      <c r="AD1685" s="70" t="n">
        <f aca="false">1-AB1685/AC1685</f>
        <v>0.0259290436723619</v>
      </c>
      <c r="AE1685" s="73" t="n">
        <f aca="false">AE1684*(1+M1685)</f>
        <v>22.9650367062427</v>
      </c>
      <c r="AF1685" s="73" t="n">
        <f aca="false">MAX(AF1684,AE1685)</f>
        <v>23.6552217651263</v>
      </c>
      <c r="AG1685" s="70" t="n">
        <f aca="false">1-AE1685/AF1685</f>
        <v>0.0291768585277497</v>
      </c>
      <c r="AH1685" s="74" t="n">
        <f aca="false">IF(R1685&gt;0,AH1684+1,0)</f>
        <v>13</v>
      </c>
      <c r="AI1685" s="74" t="n">
        <f aca="false">IF(U1685&gt;0,AI1684+1,0)</f>
        <v>13</v>
      </c>
      <c r="AJ1685" s="74" t="n">
        <f aca="false">IF(G1685&gt;0,AJ1684+1,0)</f>
        <v>1</v>
      </c>
      <c r="AK1685" s="74" t="n">
        <f aca="false">IF(G1685&lt;=0,AK1684+1,0)</f>
        <v>0</v>
      </c>
      <c r="AL1685" s="74" t="n">
        <f aca="false">IF(K1685&gt;0,AL1684+1,0)</f>
        <v>1</v>
      </c>
      <c r="AM1685" s="74" t="n">
        <f aca="false">IF(K1685&lt;=0,AM1684+1,0)</f>
        <v>0</v>
      </c>
    </row>
    <row r="1686" customFormat="false" ht="15" hidden="false" customHeight="false" outlineLevel="0" collapsed="false">
      <c r="A1686" s="61" t="n">
        <v>1685</v>
      </c>
      <c r="B1686" s="62" t="n">
        <v>44875.40625</v>
      </c>
      <c r="C1686" s="63" t="n">
        <f aca="false">YEAR(B1686)</f>
        <v>2022</v>
      </c>
      <c r="D1686" s="32" t="s">
        <v>276</v>
      </c>
      <c r="E1686" s="64" t="n">
        <v>18027.1</v>
      </c>
      <c r="F1686" s="65" t="n">
        <v>-0.0148</v>
      </c>
      <c r="G1686" s="66" t="n">
        <v>-266.80108</v>
      </c>
      <c r="H1686" s="67" t="n">
        <f aca="false">E1686+IF(D1686="Long",1,-1)*G1686</f>
        <v>18293.90108</v>
      </c>
      <c r="I1686" s="68" t="n">
        <f aca="false">Assumptions!$B$58</f>
        <v>5.35750011455817</v>
      </c>
      <c r="J1686" s="68" t="n">
        <f aca="false">INDEX(Yearly!$L$5:$L$22,MATCH(C1686,Yearly!$A$5:$A$22,0))</f>
        <v>0.455957456558142</v>
      </c>
      <c r="K1686" s="68" t="n">
        <f aca="false">G1686-I1686-J1686</f>
        <v>-272.614537571116</v>
      </c>
      <c r="L1686" s="69" t="n">
        <f aca="false">(I1686+J1686)/Assumptions!$B$8</f>
        <v>0.000256337157192741</v>
      </c>
      <c r="M1686" s="70" t="n">
        <f aca="false">F1686-L1686</f>
        <v>-0.0150563371571927</v>
      </c>
      <c r="N1686" s="71" t="n">
        <f aca="false">G1686*Assumptions!$B$7</f>
        <v>-2098390.4942</v>
      </c>
      <c r="O1686" s="71" t="n">
        <f aca="false">K1686*Assumptions!$B$7</f>
        <v>-2144113.33799683</v>
      </c>
      <c r="P1686" s="68" t="n">
        <f aca="false">P1685+G1686</f>
        <v>31288.31396</v>
      </c>
      <c r="Q1686" s="68" t="n">
        <f aca="false">MAX(Q1685,P1686)</f>
        <v>31979.4577</v>
      </c>
      <c r="R1686" s="68" t="n">
        <f aca="false">Q1686-P1686</f>
        <v>691.143740000007</v>
      </c>
      <c r="S1686" s="68" t="n">
        <f aca="false">S1685+K1686</f>
        <v>21377.1667267957</v>
      </c>
      <c r="T1686" s="68" t="n">
        <f aca="false">MAX(T1685,S1686)</f>
        <v>22149.6988727913</v>
      </c>
      <c r="U1686" s="68" t="n">
        <f aca="false">T1686-S1686</f>
        <v>772.532145995632</v>
      </c>
      <c r="V1686" s="70" t="n">
        <f aca="false">V1685+F1686</f>
        <v>3.78880000000001</v>
      </c>
      <c r="W1686" s="70" t="n">
        <f aca="false">MAX(W1685,V1686)</f>
        <v>3.82870000000001</v>
      </c>
      <c r="X1686" s="70" t="n">
        <f aca="false">W1686-V1686</f>
        <v>0.0398999999999998</v>
      </c>
      <c r="Y1686" s="70" t="n">
        <f aca="false">Y1685+M1686</f>
        <v>3.35178033051775</v>
      </c>
      <c r="Z1686" s="70" t="n">
        <f aca="false">MAX(Z1685,Y1686)</f>
        <v>3.39526905071845</v>
      </c>
      <c r="AA1686" s="70" t="n">
        <f aca="false">Z1686-Y1686</f>
        <v>0.0434887202006986</v>
      </c>
      <c r="AB1686" s="72" t="n">
        <f aca="false">AB1685*(1+F1686)</f>
        <v>34.9880969279936</v>
      </c>
      <c r="AC1686" s="73" t="n">
        <f aca="false">MAX(AC1685,AB1686)</f>
        <v>36.4590479293186</v>
      </c>
      <c r="AD1686" s="70" t="n">
        <f aca="false">1-AB1686/AC1686</f>
        <v>0.040345293826011</v>
      </c>
      <c r="AE1686" s="73" t="n">
        <f aca="false">AE1685*(1+M1686)</f>
        <v>22.6192673707662</v>
      </c>
      <c r="AF1686" s="73" t="n">
        <f aca="false">MAX(AF1685,AE1686)</f>
        <v>23.6552217651263</v>
      </c>
      <c r="AG1686" s="70" t="n">
        <f aca="false">1-AE1686/AF1686</f>
        <v>0.0437938990657609</v>
      </c>
      <c r="AH1686" s="74" t="n">
        <f aca="false">IF(R1686&gt;0,AH1685+1,0)</f>
        <v>14</v>
      </c>
      <c r="AI1686" s="74" t="n">
        <f aca="false">IF(U1686&gt;0,AI1685+1,0)</f>
        <v>14</v>
      </c>
      <c r="AJ1686" s="74" t="n">
        <f aca="false">IF(G1686&gt;0,AJ1685+1,0)</f>
        <v>0</v>
      </c>
      <c r="AK1686" s="74" t="n">
        <f aca="false">IF(G1686&lt;=0,AK1685+1,0)</f>
        <v>1</v>
      </c>
      <c r="AL1686" s="74" t="n">
        <f aca="false">IF(K1686&gt;0,AL1685+1,0)</f>
        <v>0</v>
      </c>
      <c r="AM1686" s="74" t="n">
        <f aca="false">IF(K1686&lt;=0,AM1685+1,0)</f>
        <v>1</v>
      </c>
    </row>
    <row r="1687" customFormat="false" ht="15" hidden="false" customHeight="false" outlineLevel="0" collapsed="false">
      <c r="A1687" s="61" t="n">
        <v>1686</v>
      </c>
      <c r="B1687" s="62" t="n">
        <v>44876.40625</v>
      </c>
      <c r="C1687" s="63" t="n">
        <f aca="false">YEAR(B1687)</f>
        <v>2022</v>
      </c>
      <c r="D1687" s="32" t="s">
        <v>277</v>
      </c>
      <c r="E1687" s="64" t="n">
        <v>18294.1</v>
      </c>
      <c r="F1687" s="65" t="n">
        <v>-0.0004</v>
      </c>
      <c r="G1687" s="66" t="n">
        <v>-7.31764</v>
      </c>
      <c r="H1687" s="67" t="n">
        <f aca="false">E1687+IF(D1687="Long",1,-1)*G1687</f>
        <v>18286.78236</v>
      </c>
      <c r="I1687" s="68" t="n">
        <f aca="false">Assumptions!$B$58</f>
        <v>5.35750011455817</v>
      </c>
      <c r="J1687" s="68" t="n">
        <f aca="false">INDEX(Yearly!$L$5:$L$22,MATCH(C1687,Yearly!$A$5:$A$22,0))</f>
        <v>0.455957456558142</v>
      </c>
      <c r="K1687" s="68" t="n">
        <f aca="false">G1687-I1687-J1687</f>
        <v>-13.1310975711163</v>
      </c>
      <c r="L1687" s="69" t="n">
        <f aca="false">(I1687+J1687)/Assumptions!$B$8</f>
        <v>0.000256337157192741</v>
      </c>
      <c r="M1687" s="70" t="n">
        <f aca="false">F1687-L1687</f>
        <v>-0.000656337157192741</v>
      </c>
      <c r="N1687" s="71" t="n">
        <f aca="false">G1687*Assumptions!$B$7</f>
        <v>-57553.2386</v>
      </c>
      <c r="O1687" s="71" t="n">
        <f aca="false">K1687*Assumptions!$B$7</f>
        <v>-103276.08239683</v>
      </c>
      <c r="P1687" s="68" t="n">
        <f aca="false">P1686+G1687</f>
        <v>31280.99632</v>
      </c>
      <c r="Q1687" s="68" t="n">
        <f aca="false">MAX(Q1686,P1687)</f>
        <v>31979.4577</v>
      </c>
      <c r="R1687" s="68" t="n">
        <f aca="false">Q1687-P1687</f>
        <v>698.461380000008</v>
      </c>
      <c r="S1687" s="68" t="n">
        <f aca="false">S1686+K1687</f>
        <v>21364.0356292246</v>
      </c>
      <c r="T1687" s="68" t="n">
        <f aca="false">MAX(T1686,S1687)</f>
        <v>22149.6988727913</v>
      </c>
      <c r="U1687" s="68" t="n">
        <f aca="false">T1687-S1687</f>
        <v>785.663243566749</v>
      </c>
      <c r="V1687" s="70" t="n">
        <f aca="false">V1686+F1687</f>
        <v>3.78840000000001</v>
      </c>
      <c r="W1687" s="70" t="n">
        <f aca="false">MAX(W1686,V1687)</f>
        <v>3.82870000000001</v>
      </c>
      <c r="X1687" s="70" t="n">
        <f aca="false">W1687-V1687</f>
        <v>0.0402999999999998</v>
      </c>
      <c r="Y1687" s="70" t="n">
        <f aca="false">Y1686+M1687</f>
        <v>3.35112399336056</v>
      </c>
      <c r="Z1687" s="70" t="n">
        <f aca="false">MAX(Z1686,Y1687)</f>
        <v>3.39526905071845</v>
      </c>
      <c r="AA1687" s="70" t="n">
        <f aca="false">Z1687-Y1687</f>
        <v>0.0441450573578912</v>
      </c>
      <c r="AB1687" s="72" t="n">
        <f aca="false">AB1686*(1+F1687)</f>
        <v>34.9741016892224</v>
      </c>
      <c r="AC1687" s="73" t="n">
        <f aca="false">MAX(AC1686,AB1687)</f>
        <v>36.4590479293186</v>
      </c>
      <c r="AD1687" s="70" t="n">
        <f aca="false">1-AB1687/AC1687</f>
        <v>0.0407291557084806</v>
      </c>
      <c r="AE1687" s="73" t="n">
        <f aca="false">AE1686*(1+M1687)</f>
        <v>22.6044215051222</v>
      </c>
      <c r="AF1687" s="73" t="n">
        <f aca="false">MAX(AF1686,AE1687)</f>
        <v>23.6552217651263</v>
      </c>
      <c r="AG1687" s="70" t="n">
        <f aca="false">1-AE1687/AF1687</f>
        <v>0.0444214926597384</v>
      </c>
      <c r="AH1687" s="74" t="n">
        <f aca="false">IF(R1687&gt;0,AH1686+1,0)</f>
        <v>15</v>
      </c>
      <c r="AI1687" s="74" t="n">
        <f aca="false">IF(U1687&gt;0,AI1686+1,0)</f>
        <v>15</v>
      </c>
      <c r="AJ1687" s="74" t="n">
        <f aca="false">IF(G1687&gt;0,AJ1686+1,0)</f>
        <v>0</v>
      </c>
      <c r="AK1687" s="74" t="n">
        <f aca="false">IF(G1687&lt;=0,AK1686+1,0)</f>
        <v>2</v>
      </c>
      <c r="AL1687" s="74" t="n">
        <f aca="false">IF(K1687&gt;0,AL1686+1,0)</f>
        <v>0</v>
      </c>
      <c r="AM1687" s="74" t="n">
        <f aca="false">IF(K1687&lt;=0,AM1686+1,0)</f>
        <v>2</v>
      </c>
    </row>
    <row r="1688" customFormat="false" ht="15" hidden="false" customHeight="false" outlineLevel="0" collapsed="false">
      <c r="A1688" s="61" t="n">
        <v>1687</v>
      </c>
      <c r="B1688" s="62" t="n">
        <v>44883.4270833333</v>
      </c>
      <c r="C1688" s="63" t="n">
        <f aca="false">YEAR(B1688)</f>
        <v>2022</v>
      </c>
      <c r="D1688" s="32" t="s">
        <v>276</v>
      </c>
      <c r="E1688" s="64" t="n">
        <v>18286.75</v>
      </c>
      <c r="F1688" s="65" t="n">
        <v>-0.002</v>
      </c>
      <c r="G1688" s="66" t="n">
        <v>-36.5735</v>
      </c>
      <c r="H1688" s="67" t="n">
        <f aca="false">E1688+IF(D1688="Long",1,-1)*G1688</f>
        <v>18323.3235</v>
      </c>
      <c r="I1688" s="68" t="n">
        <f aca="false">Assumptions!$B$58</f>
        <v>5.35750011455817</v>
      </c>
      <c r="J1688" s="68" t="n">
        <f aca="false">INDEX(Yearly!$L$5:$L$22,MATCH(C1688,Yearly!$A$5:$A$22,0))</f>
        <v>0.455957456558142</v>
      </c>
      <c r="K1688" s="68" t="n">
        <f aca="false">G1688-I1688-J1688</f>
        <v>-42.3869575711163</v>
      </c>
      <c r="L1688" s="69" t="n">
        <f aca="false">(I1688+J1688)/Assumptions!$B$8</f>
        <v>0.000256337157192741</v>
      </c>
      <c r="M1688" s="70" t="n">
        <f aca="false">F1688-L1688</f>
        <v>-0.00225633715719274</v>
      </c>
      <c r="N1688" s="71" t="n">
        <f aca="false">G1688*Assumptions!$B$7</f>
        <v>-287650.5775</v>
      </c>
      <c r="O1688" s="71" t="n">
        <f aca="false">K1688*Assumptions!$B$7</f>
        <v>-333373.42129683</v>
      </c>
      <c r="P1688" s="68" t="n">
        <f aca="false">P1687+G1688</f>
        <v>31244.42282</v>
      </c>
      <c r="Q1688" s="68" t="n">
        <f aca="false">MAX(Q1687,P1688)</f>
        <v>31979.4577</v>
      </c>
      <c r="R1688" s="68" t="n">
        <f aca="false">Q1688-P1688</f>
        <v>735.034880000007</v>
      </c>
      <c r="S1688" s="68" t="n">
        <f aca="false">S1687+K1688</f>
        <v>21321.6486716535</v>
      </c>
      <c r="T1688" s="68" t="n">
        <f aca="false">MAX(T1687,S1688)</f>
        <v>22149.6988727913</v>
      </c>
      <c r="U1688" s="68" t="n">
        <f aca="false">T1688-S1688</f>
        <v>828.050201137867</v>
      </c>
      <c r="V1688" s="70" t="n">
        <f aca="false">V1687+F1688</f>
        <v>3.78640000000001</v>
      </c>
      <c r="W1688" s="70" t="n">
        <f aca="false">MAX(W1687,V1688)</f>
        <v>3.82870000000001</v>
      </c>
      <c r="X1688" s="70" t="n">
        <f aca="false">W1688-V1688</f>
        <v>0.0422999999999996</v>
      </c>
      <c r="Y1688" s="70" t="n">
        <f aca="false">Y1687+M1688</f>
        <v>3.34886765620337</v>
      </c>
      <c r="Z1688" s="70" t="n">
        <f aca="false">MAX(Z1687,Y1688)</f>
        <v>3.39526905071845</v>
      </c>
      <c r="AA1688" s="70" t="n">
        <f aca="false">Z1688-Y1688</f>
        <v>0.0464013945150841</v>
      </c>
      <c r="AB1688" s="72" t="n">
        <f aca="false">AB1687*(1+F1688)</f>
        <v>34.904153485844</v>
      </c>
      <c r="AC1688" s="73" t="n">
        <f aca="false">MAX(AC1687,AB1688)</f>
        <v>36.4590479293186</v>
      </c>
      <c r="AD1688" s="70" t="n">
        <f aca="false">1-AB1688/AC1688</f>
        <v>0.0426476973970635</v>
      </c>
      <c r="AE1688" s="73" t="n">
        <f aca="false">AE1687*(1+M1688)</f>
        <v>22.5534183089634</v>
      </c>
      <c r="AF1688" s="73" t="n">
        <f aca="false">MAX(AF1687,AE1688)</f>
        <v>23.6552217651263</v>
      </c>
      <c r="AG1688" s="70" t="n">
        <f aca="false">1-AE1688/AF1688</f>
        <v>0.0465775999524651</v>
      </c>
      <c r="AH1688" s="74" t="n">
        <f aca="false">IF(R1688&gt;0,AH1687+1,0)</f>
        <v>16</v>
      </c>
      <c r="AI1688" s="74" t="n">
        <f aca="false">IF(U1688&gt;0,AI1687+1,0)</f>
        <v>16</v>
      </c>
      <c r="AJ1688" s="74" t="n">
        <f aca="false">IF(G1688&gt;0,AJ1687+1,0)</f>
        <v>0</v>
      </c>
      <c r="AK1688" s="74" t="n">
        <f aca="false">IF(G1688&lt;=0,AK1687+1,0)</f>
        <v>3</v>
      </c>
      <c r="AL1688" s="74" t="n">
        <f aca="false">IF(K1688&gt;0,AL1687+1,0)</f>
        <v>0</v>
      </c>
      <c r="AM1688" s="74" t="n">
        <f aca="false">IF(K1688&lt;=0,AM1687+1,0)</f>
        <v>3</v>
      </c>
    </row>
    <row r="1689" customFormat="false" ht="15" hidden="false" customHeight="false" outlineLevel="0" collapsed="false">
      <c r="A1689" s="61" t="n">
        <v>1688</v>
      </c>
      <c r="B1689" s="62" t="n">
        <v>44883.6354166667</v>
      </c>
      <c r="C1689" s="63" t="n">
        <f aca="false">YEAR(B1689)</f>
        <v>2022</v>
      </c>
      <c r="D1689" s="32" t="s">
        <v>277</v>
      </c>
      <c r="E1689" s="64" t="n">
        <v>18323.75</v>
      </c>
      <c r="F1689" s="65" t="n">
        <v>-0.0093</v>
      </c>
      <c r="G1689" s="66" t="n">
        <v>-170.410875</v>
      </c>
      <c r="H1689" s="67" t="n">
        <f aca="false">E1689+IF(D1689="Long",1,-1)*G1689</f>
        <v>18153.339125</v>
      </c>
      <c r="I1689" s="68" t="n">
        <f aca="false">Assumptions!$B$58</f>
        <v>5.35750011455817</v>
      </c>
      <c r="J1689" s="68" t="n">
        <f aca="false">INDEX(Yearly!$L$5:$L$22,MATCH(C1689,Yearly!$A$5:$A$22,0))</f>
        <v>0.455957456558142</v>
      </c>
      <c r="K1689" s="68" t="n">
        <f aca="false">G1689-I1689-J1689</f>
        <v>-176.224332571116</v>
      </c>
      <c r="L1689" s="69" t="n">
        <f aca="false">(I1689+J1689)/Assumptions!$B$8</f>
        <v>0.000256337157192741</v>
      </c>
      <c r="M1689" s="70" t="n">
        <f aca="false">F1689-L1689</f>
        <v>-0.00955633715719274</v>
      </c>
      <c r="N1689" s="71" t="n">
        <f aca="false">G1689*Assumptions!$B$7</f>
        <v>-1340281.531875</v>
      </c>
      <c r="O1689" s="71" t="n">
        <f aca="false">K1689*Assumptions!$B$7</f>
        <v>-1386004.37567183</v>
      </c>
      <c r="P1689" s="68" t="n">
        <f aca="false">P1688+G1689</f>
        <v>31074.011945</v>
      </c>
      <c r="Q1689" s="68" t="n">
        <f aca="false">MAX(Q1688,P1689)</f>
        <v>31979.4577</v>
      </c>
      <c r="R1689" s="68" t="n">
        <f aca="false">Q1689-P1689</f>
        <v>905.445755000008</v>
      </c>
      <c r="S1689" s="68" t="n">
        <f aca="false">S1688+K1689</f>
        <v>21145.4243390823</v>
      </c>
      <c r="T1689" s="68" t="n">
        <f aca="false">MAX(T1688,S1689)</f>
        <v>22149.6988727913</v>
      </c>
      <c r="U1689" s="68" t="n">
        <f aca="false">T1689-S1689</f>
        <v>1004.27453370898</v>
      </c>
      <c r="V1689" s="70" t="n">
        <f aca="false">V1688+F1689</f>
        <v>3.77710000000001</v>
      </c>
      <c r="W1689" s="70" t="n">
        <f aca="false">MAX(W1688,V1689)</f>
        <v>3.82870000000001</v>
      </c>
      <c r="X1689" s="70" t="n">
        <f aca="false">W1689-V1689</f>
        <v>0.0515999999999996</v>
      </c>
      <c r="Y1689" s="70" t="n">
        <f aca="false">Y1688+M1689</f>
        <v>3.33931131904618</v>
      </c>
      <c r="Z1689" s="70" t="n">
        <f aca="false">MAX(Z1688,Y1689)</f>
        <v>3.39526905071845</v>
      </c>
      <c r="AA1689" s="70" t="n">
        <f aca="false">Z1689-Y1689</f>
        <v>0.0559577316722768</v>
      </c>
      <c r="AB1689" s="72" t="n">
        <f aca="false">AB1688*(1+F1689)</f>
        <v>34.5795448584256</v>
      </c>
      <c r="AC1689" s="73" t="n">
        <f aca="false">MAX(AC1688,AB1689)</f>
        <v>36.4590479293186</v>
      </c>
      <c r="AD1689" s="70" t="n">
        <f aca="false">1-AB1689/AC1689</f>
        <v>0.0515510738112709</v>
      </c>
      <c r="AE1689" s="73" t="n">
        <f aca="false">AE1688*(1+M1689)</f>
        <v>22.3378902395557</v>
      </c>
      <c r="AF1689" s="73" t="n">
        <f aca="false">MAX(AF1688,AE1689)</f>
        <v>23.6552217651263</v>
      </c>
      <c r="AG1689" s="70" t="n">
        <f aca="false">1-AE1689/AF1689</f>
        <v>0.0556888258605393</v>
      </c>
      <c r="AH1689" s="74" t="n">
        <f aca="false">IF(R1689&gt;0,AH1688+1,0)</f>
        <v>17</v>
      </c>
      <c r="AI1689" s="74" t="n">
        <f aca="false">IF(U1689&gt;0,AI1688+1,0)</f>
        <v>17</v>
      </c>
      <c r="AJ1689" s="74" t="n">
        <f aca="false">IF(G1689&gt;0,AJ1688+1,0)</f>
        <v>0</v>
      </c>
      <c r="AK1689" s="74" t="n">
        <f aca="false">IF(G1689&lt;=0,AK1688+1,0)</f>
        <v>4</v>
      </c>
      <c r="AL1689" s="74" t="n">
        <f aca="false">IF(K1689&gt;0,AL1688+1,0)</f>
        <v>0</v>
      </c>
      <c r="AM1689" s="74" t="n">
        <f aca="false">IF(K1689&lt;=0,AM1688+1,0)</f>
        <v>4</v>
      </c>
    </row>
    <row r="1690" customFormat="false" ht="15" hidden="false" customHeight="false" outlineLevel="0" collapsed="false">
      <c r="A1690" s="61" t="n">
        <v>1689</v>
      </c>
      <c r="B1690" s="62" t="n">
        <v>44886.40625</v>
      </c>
      <c r="C1690" s="63" t="n">
        <f aca="false">YEAR(B1690)</f>
        <v>2022</v>
      </c>
      <c r="D1690" s="32" t="s">
        <v>276</v>
      </c>
      <c r="E1690" s="64" t="n">
        <v>18152.9</v>
      </c>
      <c r="F1690" s="65" t="n">
        <v>-0.0069</v>
      </c>
      <c r="G1690" s="66" t="n">
        <v>-125.25501</v>
      </c>
      <c r="H1690" s="67" t="n">
        <f aca="false">E1690+IF(D1690="Long",1,-1)*G1690</f>
        <v>18278.15501</v>
      </c>
      <c r="I1690" s="68" t="n">
        <f aca="false">Assumptions!$B$58</f>
        <v>5.35750011455817</v>
      </c>
      <c r="J1690" s="68" t="n">
        <f aca="false">INDEX(Yearly!$L$5:$L$22,MATCH(C1690,Yearly!$A$5:$A$22,0))</f>
        <v>0.455957456558142</v>
      </c>
      <c r="K1690" s="68" t="n">
        <f aca="false">G1690-I1690-J1690</f>
        <v>-131.068467571116</v>
      </c>
      <c r="L1690" s="69" t="n">
        <f aca="false">(I1690+J1690)/Assumptions!$B$8</f>
        <v>0.000256337157192741</v>
      </c>
      <c r="M1690" s="70" t="n">
        <f aca="false">F1690-L1690</f>
        <v>-0.00715633715719274</v>
      </c>
      <c r="N1690" s="71" t="n">
        <f aca="false">G1690*Assumptions!$B$7</f>
        <v>-985130.65365</v>
      </c>
      <c r="O1690" s="71" t="n">
        <f aca="false">K1690*Assumptions!$B$7</f>
        <v>-1030853.49744683</v>
      </c>
      <c r="P1690" s="68" t="n">
        <f aca="false">P1689+G1690</f>
        <v>30948.756935</v>
      </c>
      <c r="Q1690" s="68" t="n">
        <f aca="false">MAX(Q1689,P1690)</f>
        <v>31979.4577</v>
      </c>
      <c r="R1690" s="68" t="n">
        <f aca="false">Q1690-P1690</f>
        <v>1030.70076500001</v>
      </c>
      <c r="S1690" s="68" t="n">
        <f aca="false">S1689+K1690</f>
        <v>21014.3558715112</v>
      </c>
      <c r="T1690" s="68" t="n">
        <f aca="false">MAX(T1689,S1690)</f>
        <v>22149.6988727913</v>
      </c>
      <c r="U1690" s="68" t="n">
        <f aca="false">T1690-S1690</f>
        <v>1135.3430012801</v>
      </c>
      <c r="V1690" s="70" t="n">
        <f aca="false">V1689+F1690</f>
        <v>3.77020000000001</v>
      </c>
      <c r="W1690" s="70" t="n">
        <f aca="false">MAX(W1689,V1690)</f>
        <v>3.82870000000001</v>
      </c>
      <c r="X1690" s="70" t="n">
        <f aca="false">W1690-V1690</f>
        <v>0.0584999999999996</v>
      </c>
      <c r="Y1690" s="70" t="n">
        <f aca="false">Y1689+M1690</f>
        <v>3.33215498188898</v>
      </c>
      <c r="Z1690" s="70" t="n">
        <f aca="false">MAX(Z1689,Y1690)</f>
        <v>3.39526905071845</v>
      </c>
      <c r="AA1690" s="70" t="n">
        <f aca="false">Z1690-Y1690</f>
        <v>0.0631140688294694</v>
      </c>
      <c r="AB1690" s="72" t="n">
        <f aca="false">AB1689*(1+F1690)</f>
        <v>34.3409459989025</v>
      </c>
      <c r="AC1690" s="73" t="n">
        <f aca="false">MAX(AC1689,AB1690)</f>
        <v>36.4590479293186</v>
      </c>
      <c r="AD1690" s="70" t="n">
        <f aca="false">1-AB1690/AC1690</f>
        <v>0.0580953714019732</v>
      </c>
      <c r="AE1690" s="73" t="n">
        <f aca="false">AE1689*(1+M1690)</f>
        <v>22.1780327656211</v>
      </c>
      <c r="AF1690" s="73" t="n">
        <f aca="false">MAX(AF1689,AE1690)</f>
        <v>23.6552217651263</v>
      </c>
      <c r="AG1690" s="70" t="n">
        <f aca="false">1-AE1690/AF1690</f>
        <v>0.0624466350039857</v>
      </c>
      <c r="AH1690" s="74" t="n">
        <f aca="false">IF(R1690&gt;0,AH1689+1,0)</f>
        <v>18</v>
      </c>
      <c r="AI1690" s="74" t="n">
        <f aca="false">IF(U1690&gt;0,AI1689+1,0)</f>
        <v>18</v>
      </c>
      <c r="AJ1690" s="74" t="n">
        <f aca="false">IF(G1690&gt;0,AJ1689+1,0)</f>
        <v>0</v>
      </c>
      <c r="AK1690" s="74" t="n">
        <f aca="false">IF(G1690&lt;=0,AK1689+1,0)</f>
        <v>5</v>
      </c>
      <c r="AL1690" s="74" t="n">
        <f aca="false">IF(K1690&gt;0,AL1689+1,0)</f>
        <v>0</v>
      </c>
      <c r="AM1690" s="74" t="n">
        <f aca="false">IF(K1690&lt;=0,AM1689+1,0)</f>
        <v>5</v>
      </c>
    </row>
    <row r="1691" customFormat="false" ht="15" hidden="false" customHeight="false" outlineLevel="0" collapsed="false">
      <c r="A1691" s="61" t="n">
        <v>1690</v>
      </c>
      <c r="B1691" s="62" t="n">
        <v>44888.40625</v>
      </c>
      <c r="C1691" s="63" t="n">
        <f aca="false">YEAR(B1691)</f>
        <v>2022</v>
      </c>
      <c r="D1691" s="32" t="s">
        <v>277</v>
      </c>
      <c r="E1691" s="64" t="n">
        <v>18277.55</v>
      </c>
      <c r="F1691" s="65" t="n">
        <v>0.0202</v>
      </c>
      <c r="G1691" s="66" t="n">
        <v>369.20651</v>
      </c>
      <c r="H1691" s="67" t="n">
        <f aca="false">E1691+IF(D1691="Long",1,-1)*G1691</f>
        <v>18646.75651</v>
      </c>
      <c r="I1691" s="68" t="n">
        <f aca="false">Assumptions!$B$58</f>
        <v>5.35750011455817</v>
      </c>
      <c r="J1691" s="68" t="n">
        <f aca="false">INDEX(Yearly!$L$5:$L$22,MATCH(C1691,Yearly!$A$5:$A$22,0))</f>
        <v>0.455957456558142</v>
      </c>
      <c r="K1691" s="68" t="n">
        <f aca="false">G1691-I1691-J1691</f>
        <v>363.393052428884</v>
      </c>
      <c r="L1691" s="69" t="n">
        <f aca="false">(I1691+J1691)/Assumptions!$B$8</f>
        <v>0.000256337157192741</v>
      </c>
      <c r="M1691" s="70" t="n">
        <f aca="false">F1691-L1691</f>
        <v>0.0199436628428073</v>
      </c>
      <c r="N1691" s="71" t="n">
        <f aca="false">G1691*Assumptions!$B$7</f>
        <v>2903809.20115</v>
      </c>
      <c r="O1691" s="71" t="n">
        <f aca="false">K1691*Assumptions!$B$7</f>
        <v>2858086.35735317</v>
      </c>
      <c r="P1691" s="68" t="n">
        <f aca="false">P1690+G1691</f>
        <v>31317.963445</v>
      </c>
      <c r="Q1691" s="68" t="n">
        <f aca="false">MAX(Q1690,P1691)</f>
        <v>31979.4577</v>
      </c>
      <c r="R1691" s="68" t="n">
        <f aca="false">Q1691-P1691</f>
        <v>661.494255000009</v>
      </c>
      <c r="S1691" s="68" t="n">
        <f aca="false">S1690+K1691</f>
        <v>21377.7489239401</v>
      </c>
      <c r="T1691" s="68" t="n">
        <f aca="false">MAX(T1690,S1691)</f>
        <v>22149.6988727913</v>
      </c>
      <c r="U1691" s="68" t="n">
        <f aca="false">T1691-S1691</f>
        <v>771.949948851216</v>
      </c>
      <c r="V1691" s="70" t="n">
        <f aca="false">V1690+F1691</f>
        <v>3.79040000000001</v>
      </c>
      <c r="W1691" s="70" t="n">
        <f aca="false">MAX(W1690,V1691)</f>
        <v>3.82870000000001</v>
      </c>
      <c r="X1691" s="70" t="n">
        <f aca="false">W1691-V1691</f>
        <v>0.0382999999999996</v>
      </c>
      <c r="Y1691" s="70" t="n">
        <f aca="false">Y1690+M1691</f>
        <v>3.35209864473179</v>
      </c>
      <c r="Z1691" s="70" t="n">
        <f aca="false">MAX(Z1690,Y1691)</f>
        <v>3.39526905071845</v>
      </c>
      <c r="AA1691" s="70" t="n">
        <f aca="false">Z1691-Y1691</f>
        <v>0.043170405986662</v>
      </c>
      <c r="AB1691" s="72" t="n">
        <f aca="false">AB1690*(1+F1691)</f>
        <v>35.0346331080803</v>
      </c>
      <c r="AC1691" s="73" t="n">
        <f aca="false">MAX(AC1690,AB1691)</f>
        <v>36.4590479293186</v>
      </c>
      <c r="AD1691" s="70" t="n">
        <f aca="false">1-AB1691/AC1691</f>
        <v>0.039068897904293</v>
      </c>
      <c r="AE1691" s="73" t="n">
        <f aca="false">AE1690*(1+M1691)</f>
        <v>22.6203439736154</v>
      </c>
      <c r="AF1691" s="73" t="n">
        <f aca="false">MAX(AF1690,AE1691)</f>
        <v>23.6552217651263</v>
      </c>
      <c r="AG1691" s="70" t="n">
        <f aca="false">1-AE1691/AF1691</f>
        <v>0.0437483867953656</v>
      </c>
      <c r="AH1691" s="74" t="n">
        <f aca="false">IF(R1691&gt;0,AH1690+1,0)</f>
        <v>19</v>
      </c>
      <c r="AI1691" s="74" t="n">
        <f aca="false">IF(U1691&gt;0,AI1690+1,0)</f>
        <v>19</v>
      </c>
      <c r="AJ1691" s="74" t="n">
        <f aca="false">IF(G1691&gt;0,AJ1690+1,0)</f>
        <v>1</v>
      </c>
      <c r="AK1691" s="74" t="n">
        <f aca="false">IF(G1691&lt;=0,AK1690+1,0)</f>
        <v>0</v>
      </c>
      <c r="AL1691" s="74" t="n">
        <f aca="false">IF(K1691&gt;0,AL1690+1,0)</f>
        <v>1</v>
      </c>
      <c r="AM1691" s="74" t="n">
        <f aca="false">IF(K1691&lt;=0,AM1690+1,0)</f>
        <v>0</v>
      </c>
    </row>
    <row r="1692" customFormat="false" ht="15" hidden="false" customHeight="false" outlineLevel="0" collapsed="false">
      <c r="A1692" s="61" t="n">
        <v>1691</v>
      </c>
      <c r="B1692" s="62" t="n">
        <v>44897.5104166667</v>
      </c>
      <c r="C1692" s="63" t="n">
        <f aca="false">YEAR(B1692)</f>
        <v>2022</v>
      </c>
      <c r="D1692" s="32" t="s">
        <v>276</v>
      </c>
      <c r="E1692" s="64" t="n">
        <v>18646.35</v>
      </c>
      <c r="F1692" s="65" t="n">
        <v>-0.0022</v>
      </c>
      <c r="G1692" s="66" t="n">
        <v>-41.02197</v>
      </c>
      <c r="H1692" s="67" t="n">
        <f aca="false">E1692+IF(D1692="Long",1,-1)*G1692</f>
        <v>18687.37197</v>
      </c>
      <c r="I1692" s="68" t="n">
        <f aca="false">Assumptions!$B$58</f>
        <v>5.35750011455817</v>
      </c>
      <c r="J1692" s="68" t="n">
        <f aca="false">INDEX(Yearly!$L$5:$L$22,MATCH(C1692,Yearly!$A$5:$A$22,0))</f>
        <v>0.455957456558142</v>
      </c>
      <c r="K1692" s="68" t="n">
        <f aca="false">G1692-I1692-J1692</f>
        <v>-46.8354275711163</v>
      </c>
      <c r="L1692" s="69" t="n">
        <f aca="false">(I1692+J1692)/Assumptions!$B$8</f>
        <v>0.000256337157192741</v>
      </c>
      <c r="M1692" s="70" t="n">
        <f aca="false">F1692-L1692</f>
        <v>-0.00245633715719274</v>
      </c>
      <c r="N1692" s="71" t="n">
        <f aca="false">G1692*Assumptions!$B$7</f>
        <v>-322637.79405</v>
      </c>
      <c r="O1692" s="71" t="n">
        <f aca="false">K1692*Assumptions!$B$7</f>
        <v>-368360.63784683</v>
      </c>
      <c r="P1692" s="68" t="n">
        <f aca="false">P1691+G1692</f>
        <v>31276.941475</v>
      </c>
      <c r="Q1692" s="68" t="n">
        <f aca="false">MAX(Q1691,P1692)</f>
        <v>31979.4577</v>
      </c>
      <c r="R1692" s="68" t="n">
        <f aca="false">Q1692-P1692</f>
        <v>702.51622500001</v>
      </c>
      <c r="S1692" s="68" t="n">
        <f aca="false">S1691+K1692</f>
        <v>21330.913496369</v>
      </c>
      <c r="T1692" s="68" t="n">
        <f aca="false">MAX(T1691,S1692)</f>
        <v>22149.6988727913</v>
      </c>
      <c r="U1692" s="68" t="n">
        <f aca="false">T1692-S1692</f>
        <v>818.785376422333</v>
      </c>
      <c r="V1692" s="70" t="n">
        <f aca="false">V1691+F1692</f>
        <v>3.78820000000001</v>
      </c>
      <c r="W1692" s="70" t="n">
        <f aca="false">MAX(W1691,V1692)</f>
        <v>3.82870000000001</v>
      </c>
      <c r="X1692" s="70" t="n">
        <f aca="false">W1692-V1692</f>
        <v>0.0404999999999998</v>
      </c>
      <c r="Y1692" s="70" t="n">
        <f aca="false">Y1691+M1692</f>
        <v>3.3496423075746</v>
      </c>
      <c r="Z1692" s="70" t="n">
        <f aca="false">MAX(Z1691,Y1692)</f>
        <v>3.39526905071845</v>
      </c>
      <c r="AA1692" s="70" t="n">
        <f aca="false">Z1692-Y1692</f>
        <v>0.0456267431438548</v>
      </c>
      <c r="AB1692" s="72" t="n">
        <f aca="false">AB1691*(1+F1692)</f>
        <v>34.9575569152425</v>
      </c>
      <c r="AC1692" s="73" t="n">
        <f aca="false">MAX(AC1691,AB1692)</f>
        <v>36.4590479293186</v>
      </c>
      <c r="AD1692" s="70" t="n">
        <f aca="false">1-AB1692/AC1692</f>
        <v>0.0411829463289036</v>
      </c>
      <c r="AE1692" s="73" t="n">
        <f aca="false">AE1691*(1+M1692)</f>
        <v>22.5647807822045</v>
      </c>
      <c r="AF1692" s="73" t="n">
        <f aca="false">MAX(AF1691,AE1692)</f>
        <v>23.6552217651263</v>
      </c>
      <c r="AG1692" s="70" t="n">
        <f aca="false">1-AE1692/AF1692</f>
        <v>0.0460972631645057</v>
      </c>
      <c r="AH1692" s="74" t="n">
        <f aca="false">IF(R1692&gt;0,AH1691+1,0)</f>
        <v>20</v>
      </c>
      <c r="AI1692" s="74" t="n">
        <f aca="false">IF(U1692&gt;0,AI1691+1,0)</f>
        <v>20</v>
      </c>
      <c r="AJ1692" s="74" t="n">
        <f aca="false">IF(G1692&gt;0,AJ1691+1,0)</f>
        <v>0</v>
      </c>
      <c r="AK1692" s="74" t="n">
        <f aca="false">IF(G1692&lt;=0,AK1691+1,0)</f>
        <v>1</v>
      </c>
      <c r="AL1692" s="74" t="n">
        <f aca="false">IF(K1692&gt;0,AL1691+1,0)</f>
        <v>0</v>
      </c>
      <c r="AM1692" s="74" t="n">
        <f aca="false">IF(K1692&lt;=0,AM1691+1,0)</f>
        <v>1</v>
      </c>
    </row>
    <row r="1693" customFormat="false" ht="15" hidden="false" customHeight="false" outlineLevel="0" collapsed="false">
      <c r="A1693" s="61" t="n">
        <v>1692</v>
      </c>
      <c r="B1693" s="62" t="n">
        <v>44897.59375</v>
      </c>
      <c r="C1693" s="63" t="n">
        <f aca="false">YEAR(B1693)</f>
        <v>2022</v>
      </c>
      <c r="D1693" s="32" t="s">
        <v>277</v>
      </c>
      <c r="E1693" s="64" t="n">
        <v>18688.3</v>
      </c>
      <c r="F1693" s="65" t="n">
        <v>-0.0049</v>
      </c>
      <c r="G1693" s="66" t="n">
        <v>-91.57267</v>
      </c>
      <c r="H1693" s="67" t="n">
        <f aca="false">E1693+IF(D1693="Long",1,-1)*G1693</f>
        <v>18596.72733</v>
      </c>
      <c r="I1693" s="68" t="n">
        <f aca="false">Assumptions!$B$58</f>
        <v>5.35750011455817</v>
      </c>
      <c r="J1693" s="68" t="n">
        <f aca="false">INDEX(Yearly!$L$5:$L$22,MATCH(C1693,Yearly!$A$5:$A$22,0))</f>
        <v>0.455957456558142</v>
      </c>
      <c r="K1693" s="68" t="n">
        <f aca="false">G1693-I1693-J1693</f>
        <v>-97.3861275711163</v>
      </c>
      <c r="L1693" s="69" t="n">
        <f aca="false">(I1693+J1693)/Assumptions!$B$8</f>
        <v>0.000256337157192741</v>
      </c>
      <c r="M1693" s="70" t="n">
        <f aca="false">F1693-L1693</f>
        <v>-0.00515633715719274</v>
      </c>
      <c r="N1693" s="71" t="n">
        <f aca="false">G1693*Assumptions!$B$7</f>
        <v>-720219.04955</v>
      </c>
      <c r="O1693" s="71" t="n">
        <f aca="false">K1693*Assumptions!$B$7</f>
        <v>-765941.89334683</v>
      </c>
      <c r="P1693" s="68" t="n">
        <f aca="false">P1692+G1693</f>
        <v>31185.368805</v>
      </c>
      <c r="Q1693" s="68" t="n">
        <f aca="false">MAX(Q1692,P1693)</f>
        <v>31979.4577</v>
      </c>
      <c r="R1693" s="68" t="n">
        <f aca="false">Q1693-P1693</f>
        <v>794.088895000012</v>
      </c>
      <c r="S1693" s="68" t="n">
        <f aca="false">S1692+K1693</f>
        <v>21233.5273687979</v>
      </c>
      <c r="T1693" s="68" t="n">
        <f aca="false">MAX(T1692,S1693)</f>
        <v>22149.6988727913</v>
      </c>
      <c r="U1693" s="68" t="n">
        <f aca="false">T1693-S1693</f>
        <v>916.17150399345</v>
      </c>
      <c r="V1693" s="70" t="n">
        <f aca="false">V1692+F1693</f>
        <v>3.78330000000001</v>
      </c>
      <c r="W1693" s="70" t="n">
        <f aca="false">MAX(W1692,V1693)</f>
        <v>3.82870000000001</v>
      </c>
      <c r="X1693" s="70" t="n">
        <f aca="false">W1693-V1693</f>
        <v>0.0453999999999999</v>
      </c>
      <c r="Y1693" s="70" t="n">
        <f aca="false">Y1692+M1693</f>
        <v>3.34448597041741</v>
      </c>
      <c r="Z1693" s="70" t="n">
        <f aca="false">MAX(Z1692,Y1693)</f>
        <v>3.39526905071845</v>
      </c>
      <c r="AA1693" s="70" t="n">
        <f aca="false">Z1693-Y1693</f>
        <v>0.0507830803010476</v>
      </c>
      <c r="AB1693" s="72" t="n">
        <f aca="false">AB1692*(1+F1693)</f>
        <v>34.7862648863579</v>
      </c>
      <c r="AC1693" s="73" t="n">
        <f aca="false">MAX(AC1692,AB1693)</f>
        <v>36.4590479293186</v>
      </c>
      <c r="AD1693" s="70" t="n">
        <f aca="false">1-AB1693/AC1693</f>
        <v>0.045881149891892</v>
      </c>
      <c r="AE1693" s="73" t="n">
        <f aca="false">AE1692*(1+M1693)</f>
        <v>22.4484291646133</v>
      </c>
      <c r="AF1693" s="73" t="n">
        <f aca="false">MAX(AF1692,AE1693)</f>
        <v>23.6552217651263</v>
      </c>
      <c r="AG1693" s="70" t="n">
        <f aca="false">1-AE1693/AF1693</f>
        <v>0.0510159072907984</v>
      </c>
      <c r="AH1693" s="74" t="n">
        <f aca="false">IF(R1693&gt;0,AH1692+1,0)</f>
        <v>21</v>
      </c>
      <c r="AI1693" s="74" t="n">
        <f aca="false">IF(U1693&gt;0,AI1692+1,0)</f>
        <v>21</v>
      </c>
      <c r="AJ1693" s="74" t="n">
        <f aca="false">IF(G1693&gt;0,AJ1692+1,0)</f>
        <v>0</v>
      </c>
      <c r="AK1693" s="74" t="n">
        <f aca="false">IF(G1693&lt;=0,AK1692+1,0)</f>
        <v>2</v>
      </c>
      <c r="AL1693" s="74" t="n">
        <f aca="false">IF(K1693&gt;0,AL1692+1,0)</f>
        <v>0</v>
      </c>
      <c r="AM1693" s="74" t="n">
        <f aca="false">IF(K1693&lt;=0,AM1692+1,0)</f>
        <v>2</v>
      </c>
    </row>
    <row r="1694" customFormat="false" ht="15" hidden="false" customHeight="false" outlineLevel="0" collapsed="false">
      <c r="A1694" s="61" t="n">
        <v>1693</v>
      </c>
      <c r="B1694" s="62" t="n">
        <v>44900.4270833333</v>
      </c>
      <c r="C1694" s="63" t="n">
        <f aca="false">YEAR(B1694)</f>
        <v>2022</v>
      </c>
      <c r="D1694" s="32" t="s">
        <v>276</v>
      </c>
      <c r="E1694" s="64" t="n">
        <v>18597.1</v>
      </c>
      <c r="F1694" s="65" t="n">
        <v>-0.0038</v>
      </c>
      <c r="G1694" s="66" t="n">
        <v>-70.66898</v>
      </c>
      <c r="H1694" s="67" t="n">
        <f aca="false">E1694+IF(D1694="Long",1,-1)*G1694</f>
        <v>18667.76898</v>
      </c>
      <c r="I1694" s="68" t="n">
        <f aca="false">Assumptions!$B$58</f>
        <v>5.35750011455817</v>
      </c>
      <c r="J1694" s="68" t="n">
        <f aca="false">INDEX(Yearly!$L$5:$L$22,MATCH(C1694,Yearly!$A$5:$A$22,0))</f>
        <v>0.455957456558142</v>
      </c>
      <c r="K1694" s="68" t="n">
        <f aca="false">G1694-I1694-J1694</f>
        <v>-76.4824375711163</v>
      </c>
      <c r="L1694" s="69" t="n">
        <f aca="false">(I1694+J1694)/Assumptions!$B$8</f>
        <v>0.000256337157192741</v>
      </c>
      <c r="M1694" s="70" t="n">
        <f aca="false">F1694-L1694</f>
        <v>-0.00405633715719274</v>
      </c>
      <c r="N1694" s="71" t="n">
        <f aca="false">G1694*Assumptions!$B$7</f>
        <v>-555811.5277</v>
      </c>
      <c r="O1694" s="71" t="n">
        <f aca="false">K1694*Assumptions!$B$7</f>
        <v>-601534.37149683</v>
      </c>
      <c r="P1694" s="68" t="n">
        <f aca="false">P1693+G1694</f>
        <v>31114.699825</v>
      </c>
      <c r="Q1694" s="68" t="n">
        <f aca="false">MAX(Q1693,P1694)</f>
        <v>31979.4577</v>
      </c>
      <c r="R1694" s="68" t="n">
        <f aca="false">Q1694-P1694</f>
        <v>864.75787500001</v>
      </c>
      <c r="S1694" s="68" t="n">
        <f aca="false">S1693+K1694</f>
        <v>21157.0449312268</v>
      </c>
      <c r="T1694" s="68" t="n">
        <f aca="false">MAX(T1693,S1694)</f>
        <v>22149.6988727913</v>
      </c>
      <c r="U1694" s="68" t="n">
        <f aca="false">T1694-S1694</f>
        <v>992.653941564568</v>
      </c>
      <c r="V1694" s="70" t="n">
        <f aca="false">V1693+F1694</f>
        <v>3.77950000000001</v>
      </c>
      <c r="W1694" s="70" t="n">
        <f aca="false">MAX(W1693,V1694)</f>
        <v>3.82870000000001</v>
      </c>
      <c r="X1694" s="70" t="n">
        <f aca="false">W1694-V1694</f>
        <v>0.0491999999999999</v>
      </c>
      <c r="Y1694" s="70" t="n">
        <f aca="false">Y1693+M1694</f>
        <v>3.34042963326021</v>
      </c>
      <c r="Z1694" s="70" t="n">
        <f aca="false">MAX(Z1693,Y1694)</f>
        <v>3.39526905071845</v>
      </c>
      <c r="AA1694" s="70" t="n">
        <f aca="false">Z1694-Y1694</f>
        <v>0.0548394174582403</v>
      </c>
      <c r="AB1694" s="72" t="n">
        <f aca="false">AB1693*(1+F1694)</f>
        <v>34.6540770797897</v>
      </c>
      <c r="AC1694" s="73" t="n">
        <f aca="false">MAX(AC1693,AB1694)</f>
        <v>36.4590479293186</v>
      </c>
      <c r="AD1694" s="70" t="n">
        <f aca="false">1-AB1694/AC1694</f>
        <v>0.0495068015223028</v>
      </c>
      <c r="AE1694" s="73" t="n">
        <f aca="false">AE1693*(1+M1694)</f>
        <v>22.3573707672723</v>
      </c>
      <c r="AF1694" s="73" t="n">
        <f aca="false">MAX(AF1693,AE1694)</f>
        <v>23.6552217651263</v>
      </c>
      <c r="AG1694" s="70" t="n">
        <f aca="false">1-AE1694/AF1694</f>
        <v>0.0548653067276396</v>
      </c>
      <c r="AH1694" s="74" t="n">
        <f aca="false">IF(R1694&gt;0,AH1693+1,0)</f>
        <v>22</v>
      </c>
      <c r="AI1694" s="74" t="n">
        <f aca="false">IF(U1694&gt;0,AI1693+1,0)</f>
        <v>22</v>
      </c>
      <c r="AJ1694" s="74" t="n">
        <f aca="false">IF(G1694&gt;0,AJ1693+1,0)</f>
        <v>0</v>
      </c>
      <c r="AK1694" s="74" t="n">
        <f aca="false">IF(G1694&lt;=0,AK1693+1,0)</f>
        <v>3</v>
      </c>
      <c r="AL1694" s="74" t="n">
        <f aca="false">IF(K1694&gt;0,AL1693+1,0)</f>
        <v>0</v>
      </c>
      <c r="AM1694" s="74" t="n">
        <f aca="false">IF(K1694&lt;=0,AM1693+1,0)</f>
        <v>3</v>
      </c>
    </row>
    <row r="1695" customFormat="false" ht="15" hidden="false" customHeight="false" outlineLevel="0" collapsed="false">
      <c r="A1695" s="61" t="n">
        <v>1694</v>
      </c>
      <c r="B1695" s="62" t="n">
        <v>44900.5104166667</v>
      </c>
      <c r="C1695" s="63" t="n">
        <f aca="false">YEAR(B1695)</f>
        <v>2022</v>
      </c>
      <c r="D1695" s="32" t="s">
        <v>277</v>
      </c>
      <c r="E1695" s="64" t="n">
        <v>18667.55</v>
      </c>
      <c r="F1695" s="65" t="n">
        <v>-0.001</v>
      </c>
      <c r="G1695" s="66" t="n">
        <v>-18.66755</v>
      </c>
      <c r="H1695" s="67" t="n">
        <f aca="false">E1695+IF(D1695="Long",1,-1)*G1695</f>
        <v>18648.88245</v>
      </c>
      <c r="I1695" s="68" t="n">
        <f aca="false">Assumptions!$B$58</f>
        <v>5.35750011455817</v>
      </c>
      <c r="J1695" s="68" t="n">
        <f aca="false">INDEX(Yearly!$L$5:$L$22,MATCH(C1695,Yearly!$A$5:$A$22,0))</f>
        <v>0.455957456558142</v>
      </c>
      <c r="K1695" s="68" t="n">
        <f aca="false">G1695-I1695-J1695</f>
        <v>-24.4810075711163</v>
      </c>
      <c r="L1695" s="69" t="n">
        <f aca="false">(I1695+J1695)/Assumptions!$B$8</f>
        <v>0.000256337157192741</v>
      </c>
      <c r="M1695" s="70" t="n">
        <f aca="false">F1695-L1695</f>
        <v>-0.00125633715719274</v>
      </c>
      <c r="N1695" s="71" t="n">
        <f aca="false">G1695*Assumptions!$B$7</f>
        <v>-146820.28075</v>
      </c>
      <c r="O1695" s="71" t="n">
        <f aca="false">K1695*Assumptions!$B$7</f>
        <v>-192543.12454683</v>
      </c>
      <c r="P1695" s="68" t="n">
        <f aca="false">P1694+G1695</f>
        <v>31096.032275</v>
      </c>
      <c r="Q1695" s="68" t="n">
        <f aca="false">MAX(Q1694,P1695)</f>
        <v>31979.4577</v>
      </c>
      <c r="R1695" s="68" t="n">
        <f aca="false">Q1695-P1695</f>
        <v>883.425425000009</v>
      </c>
      <c r="S1695" s="68" t="n">
        <f aca="false">S1694+K1695</f>
        <v>21132.5639236556</v>
      </c>
      <c r="T1695" s="68" t="n">
        <f aca="false">MAX(T1694,S1695)</f>
        <v>22149.6988727913</v>
      </c>
      <c r="U1695" s="68" t="n">
        <f aca="false">T1695-S1695</f>
        <v>1017.13494913569</v>
      </c>
      <c r="V1695" s="70" t="n">
        <f aca="false">V1694+F1695</f>
        <v>3.77850000000001</v>
      </c>
      <c r="W1695" s="70" t="n">
        <f aca="false">MAX(W1694,V1695)</f>
        <v>3.82870000000001</v>
      </c>
      <c r="X1695" s="70" t="n">
        <f aca="false">W1695-V1695</f>
        <v>0.0501999999999998</v>
      </c>
      <c r="Y1695" s="70" t="n">
        <f aca="false">Y1694+M1695</f>
        <v>3.33917329610302</v>
      </c>
      <c r="Z1695" s="70" t="n">
        <f aca="false">MAX(Z1694,Y1695)</f>
        <v>3.39526905071845</v>
      </c>
      <c r="AA1695" s="70" t="n">
        <f aca="false">Z1695-Y1695</f>
        <v>0.0560957546154328</v>
      </c>
      <c r="AB1695" s="72" t="n">
        <f aca="false">AB1694*(1+F1695)</f>
        <v>34.6194230027099</v>
      </c>
      <c r="AC1695" s="73" t="n">
        <f aca="false">MAX(AC1694,AB1695)</f>
        <v>36.4590479293186</v>
      </c>
      <c r="AD1695" s="70" t="n">
        <f aca="false">1-AB1695/AC1695</f>
        <v>0.0504572947207805</v>
      </c>
      <c r="AE1695" s="73" t="n">
        <f aca="false">AE1694*(1+M1695)</f>
        <v>22.3292823716402</v>
      </c>
      <c r="AF1695" s="73" t="n">
        <f aca="false">MAX(AF1694,AE1695)</f>
        <v>23.6552217651263</v>
      </c>
      <c r="AG1695" s="70" t="n">
        <f aca="false">1-AE1695/AF1695</f>
        <v>0.0560527145613496</v>
      </c>
      <c r="AH1695" s="74" t="n">
        <f aca="false">IF(R1695&gt;0,AH1694+1,0)</f>
        <v>23</v>
      </c>
      <c r="AI1695" s="74" t="n">
        <f aca="false">IF(U1695&gt;0,AI1694+1,0)</f>
        <v>23</v>
      </c>
      <c r="AJ1695" s="74" t="n">
        <f aca="false">IF(G1695&gt;0,AJ1694+1,0)</f>
        <v>0</v>
      </c>
      <c r="AK1695" s="74" t="n">
        <f aca="false">IF(G1695&lt;=0,AK1694+1,0)</f>
        <v>4</v>
      </c>
      <c r="AL1695" s="74" t="n">
        <f aca="false">IF(K1695&gt;0,AL1694+1,0)</f>
        <v>0</v>
      </c>
      <c r="AM1695" s="74" t="n">
        <f aca="false">IF(K1695&lt;=0,AM1694+1,0)</f>
        <v>4</v>
      </c>
    </row>
    <row r="1696" customFormat="false" ht="15" hidden="false" customHeight="false" outlineLevel="0" collapsed="false">
      <c r="A1696" s="61" t="n">
        <v>1695</v>
      </c>
      <c r="B1696" s="62" t="n">
        <v>44900.59375</v>
      </c>
      <c r="C1696" s="63" t="n">
        <f aca="false">YEAR(B1696)</f>
        <v>2022</v>
      </c>
      <c r="D1696" s="32" t="s">
        <v>276</v>
      </c>
      <c r="E1696" s="64" t="n">
        <v>18649.35</v>
      </c>
      <c r="F1696" s="65" t="n">
        <v>-0.0008</v>
      </c>
      <c r="G1696" s="66" t="n">
        <v>-14.91948</v>
      </c>
      <c r="H1696" s="67" t="n">
        <f aca="false">E1696+IF(D1696="Long",1,-1)*G1696</f>
        <v>18664.26948</v>
      </c>
      <c r="I1696" s="68" t="n">
        <f aca="false">Assumptions!$B$58</f>
        <v>5.35750011455817</v>
      </c>
      <c r="J1696" s="68" t="n">
        <f aca="false">INDEX(Yearly!$L$5:$L$22,MATCH(C1696,Yearly!$A$5:$A$22,0))</f>
        <v>0.455957456558142</v>
      </c>
      <c r="K1696" s="68" t="n">
        <f aca="false">G1696-I1696-J1696</f>
        <v>-20.7329375711163</v>
      </c>
      <c r="L1696" s="69" t="n">
        <f aca="false">(I1696+J1696)/Assumptions!$B$8</f>
        <v>0.000256337157192741</v>
      </c>
      <c r="M1696" s="70" t="n">
        <f aca="false">F1696-L1696</f>
        <v>-0.00105633715719274</v>
      </c>
      <c r="N1696" s="71" t="n">
        <f aca="false">G1696*Assumptions!$B$7</f>
        <v>-117341.7102</v>
      </c>
      <c r="O1696" s="71" t="n">
        <f aca="false">K1696*Assumptions!$B$7</f>
        <v>-163064.55399683</v>
      </c>
      <c r="P1696" s="68" t="n">
        <f aca="false">P1695+G1696</f>
        <v>31081.112795</v>
      </c>
      <c r="Q1696" s="68" t="n">
        <f aca="false">MAX(Q1695,P1696)</f>
        <v>31979.4577</v>
      </c>
      <c r="R1696" s="68" t="n">
        <f aca="false">Q1696-P1696</f>
        <v>898.344905000009</v>
      </c>
      <c r="S1696" s="68" t="n">
        <f aca="false">S1695+K1696</f>
        <v>21111.8309860845</v>
      </c>
      <c r="T1696" s="68" t="n">
        <f aca="false">MAX(T1695,S1696)</f>
        <v>22149.6988727913</v>
      </c>
      <c r="U1696" s="68" t="n">
        <f aca="false">T1696-S1696</f>
        <v>1037.8678867068</v>
      </c>
      <c r="V1696" s="70" t="n">
        <f aca="false">V1695+F1696</f>
        <v>3.77770000000001</v>
      </c>
      <c r="W1696" s="70" t="n">
        <f aca="false">MAX(W1695,V1696)</f>
        <v>3.82870000000001</v>
      </c>
      <c r="X1696" s="70" t="n">
        <f aca="false">W1696-V1696</f>
        <v>0.0509999999999997</v>
      </c>
      <c r="Y1696" s="70" t="n">
        <f aca="false">Y1695+M1696</f>
        <v>3.33811695894583</v>
      </c>
      <c r="Z1696" s="70" t="n">
        <f aca="false">MAX(Z1695,Y1696)</f>
        <v>3.39526905071845</v>
      </c>
      <c r="AA1696" s="70" t="n">
        <f aca="false">Z1696-Y1696</f>
        <v>0.0571520917726254</v>
      </c>
      <c r="AB1696" s="72" t="n">
        <f aca="false">AB1695*(1+F1696)</f>
        <v>34.5917274643077</v>
      </c>
      <c r="AC1696" s="73" t="n">
        <f aca="false">MAX(AC1695,AB1696)</f>
        <v>36.4590479293186</v>
      </c>
      <c r="AD1696" s="70" t="n">
        <f aca="false">1-AB1696/AC1696</f>
        <v>0.0512169288850041</v>
      </c>
      <c r="AE1696" s="73" t="n">
        <f aca="false">AE1695*(1+M1696)</f>
        <v>22.3056951209776</v>
      </c>
      <c r="AF1696" s="73" t="n">
        <f aca="false">MAX(AF1695,AE1696)</f>
        <v>23.6552217651263</v>
      </c>
      <c r="AG1696" s="70" t="n">
        <f aca="false">1-AE1696/AF1696</f>
        <v>0.0570498411533896</v>
      </c>
      <c r="AH1696" s="74" t="n">
        <f aca="false">IF(R1696&gt;0,AH1695+1,0)</f>
        <v>24</v>
      </c>
      <c r="AI1696" s="74" t="n">
        <f aca="false">IF(U1696&gt;0,AI1695+1,0)</f>
        <v>24</v>
      </c>
      <c r="AJ1696" s="74" t="n">
        <f aca="false">IF(G1696&gt;0,AJ1695+1,0)</f>
        <v>0</v>
      </c>
      <c r="AK1696" s="74" t="n">
        <f aca="false">IF(G1696&lt;=0,AK1695+1,0)</f>
        <v>5</v>
      </c>
      <c r="AL1696" s="74" t="n">
        <f aca="false">IF(K1696&gt;0,AL1695+1,0)</f>
        <v>0</v>
      </c>
      <c r="AM1696" s="74" t="n">
        <f aca="false">IF(K1696&lt;=0,AM1695+1,0)</f>
        <v>5</v>
      </c>
    </row>
    <row r="1697" customFormat="false" ht="15" hidden="false" customHeight="false" outlineLevel="0" collapsed="false">
      <c r="A1697" s="61" t="n">
        <v>1696</v>
      </c>
      <c r="B1697" s="62" t="n">
        <v>44900.6145833333</v>
      </c>
      <c r="C1697" s="63" t="n">
        <f aca="false">YEAR(B1697)</f>
        <v>2022</v>
      </c>
      <c r="D1697" s="32" t="s">
        <v>277</v>
      </c>
      <c r="E1697" s="64" t="n">
        <v>18663.9</v>
      </c>
      <c r="F1697" s="65" t="n">
        <v>-0.0038</v>
      </c>
      <c r="G1697" s="66" t="n">
        <v>-70.92282</v>
      </c>
      <c r="H1697" s="67" t="n">
        <f aca="false">E1697+IF(D1697="Long",1,-1)*G1697</f>
        <v>18592.97718</v>
      </c>
      <c r="I1697" s="68" t="n">
        <f aca="false">Assumptions!$B$58</f>
        <v>5.35750011455817</v>
      </c>
      <c r="J1697" s="68" t="n">
        <f aca="false">INDEX(Yearly!$L$5:$L$22,MATCH(C1697,Yearly!$A$5:$A$22,0))</f>
        <v>0.455957456558142</v>
      </c>
      <c r="K1697" s="68" t="n">
        <f aca="false">G1697-I1697-J1697</f>
        <v>-76.7362775711163</v>
      </c>
      <c r="L1697" s="69" t="n">
        <f aca="false">(I1697+J1697)/Assumptions!$B$8</f>
        <v>0.000256337157192741</v>
      </c>
      <c r="M1697" s="70" t="n">
        <f aca="false">F1697-L1697</f>
        <v>-0.00405633715719274</v>
      </c>
      <c r="N1697" s="71" t="n">
        <f aca="false">G1697*Assumptions!$B$7</f>
        <v>-557807.9793</v>
      </c>
      <c r="O1697" s="71" t="n">
        <f aca="false">K1697*Assumptions!$B$7</f>
        <v>-603530.82309683</v>
      </c>
      <c r="P1697" s="68" t="n">
        <f aca="false">P1696+G1697</f>
        <v>31010.189975</v>
      </c>
      <c r="Q1697" s="68" t="n">
        <f aca="false">MAX(Q1696,P1697)</f>
        <v>31979.4577</v>
      </c>
      <c r="R1697" s="68" t="n">
        <f aca="false">Q1697-P1697</f>
        <v>969.267725000009</v>
      </c>
      <c r="S1697" s="68" t="n">
        <f aca="false">S1696+K1697</f>
        <v>21035.0947085134</v>
      </c>
      <c r="T1697" s="68" t="n">
        <f aca="false">MAX(T1696,S1697)</f>
        <v>22149.6988727913</v>
      </c>
      <c r="U1697" s="68" t="n">
        <f aca="false">T1697-S1697</f>
        <v>1114.60416427792</v>
      </c>
      <c r="V1697" s="70" t="n">
        <f aca="false">V1696+F1697</f>
        <v>3.77390000000001</v>
      </c>
      <c r="W1697" s="70" t="n">
        <f aca="false">MAX(W1696,V1697)</f>
        <v>3.82870000000001</v>
      </c>
      <c r="X1697" s="70" t="n">
        <f aca="false">W1697-V1697</f>
        <v>0.0547999999999997</v>
      </c>
      <c r="Y1697" s="70" t="n">
        <f aca="false">Y1696+M1697</f>
        <v>3.33406062178864</v>
      </c>
      <c r="Z1697" s="70" t="n">
        <f aca="false">MAX(Z1696,Y1697)</f>
        <v>3.39526905071845</v>
      </c>
      <c r="AA1697" s="70" t="n">
        <f aca="false">Z1697-Y1697</f>
        <v>0.061208428929818</v>
      </c>
      <c r="AB1697" s="72" t="n">
        <f aca="false">AB1696*(1+F1697)</f>
        <v>34.4602788999434</v>
      </c>
      <c r="AC1697" s="73" t="n">
        <f aca="false">MAX(AC1696,AB1697)</f>
        <v>36.4590479293186</v>
      </c>
      <c r="AD1697" s="70" t="n">
        <f aca="false">1-AB1697/AC1697</f>
        <v>0.054822304555241</v>
      </c>
      <c r="AE1697" s="73" t="n">
        <f aca="false">AE1696*(1+M1697)</f>
        <v>22.2152157010414</v>
      </c>
      <c r="AF1697" s="73" t="n">
        <f aca="false">MAX(AF1696,AE1697)</f>
        <v>23.6552217651263</v>
      </c>
      <c r="AG1697" s="70" t="n">
        <f aca="false">1-AE1697/AF1697</f>
        <v>0.0608747649200999</v>
      </c>
      <c r="AH1697" s="74" t="n">
        <f aca="false">IF(R1697&gt;0,AH1696+1,0)</f>
        <v>25</v>
      </c>
      <c r="AI1697" s="74" t="n">
        <f aca="false">IF(U1697&gt;0,AI1696+1,0)</f>
        <v>25</v>
      </c>
      <c r="AJ1697" s="74" t="n">
        <f aca="false">IF(G1697&gt;0,AJ1696+1,0)</f>
        <v>0</v>
      </c>
      <c r="AK1697" s="74" t="n">
        <f aca="false">IF(G1697&lt;=0,AK1696+1,0)</f>
        <v>6</v>
      </c>
      <c r="AL1697" s="74" t="n">
        <f aca="false">IF(K1697&gt;0,AL1696+1,0)</f>
        <v>0</v>
      </c>
      <c r="AM1697" s="74" t="n">
        <f aca="false">IF(K1697&lt;=0,AM1696+1,0)</f>
        <v>6</v>
      </c>
    </row>
    <row r="1698" customFormat="false" ht="15" hidden="false" customHeight="false" outlineLevel="0" collapsed="false">
      <c r="A1698" s="61" t="n">
        <v>1697</v>
      </c>
      <c r="B1698" s="62" t="n">
        <v>44901.40625</v>
      </c>
      <c r="C1698" s="63" t="n">
        <f aca="false">YEAR(B1698)</f>
        <v>2022</v>
      </c>
      <c r="D1698" s="32" t="s">
        <v>276</v>
      </c>
      <c r="E1698" s="64" t="n">
        <v>18593.5</v>
      </c>
      <c r="F1698" s="65" t="n">
        <v>-0.0037</v>
      </c>
      <c r="G1698" s="66" t="n">
        <v>-68.79595</v>
      </c>
      <c r="H1698" s="67" t="n">
        <f aca="false">E1698+IF(D1698="Long",1,-1)*G1698</f>
        <v>18662.29595</v>
      </c>
      <c r="I1698" s="68" t="n">
        <f aca="false">Assumptions!$B$58</f>
        <v>5.35750011455817</v>
      </c>
      <c r="J1698" s="68" t="n">
        <f aca="false">INDEX(Yearly!$L$5:$L$22,MATCH(C1698,Yearly!$A$5:$A$22,0))</f>
        <v>0.455957456558142</v>
      </c>
      <c r="K1698" s="68" t="n">
        <f aca="false">G1698-I1698-J1698</f>
        <v>-74.6094075711163</v>
      </c>
      <c r="L1698" s="69" t="n">
        <f aca="false">(I1698+J1698)/Assumptions!$B$8</f>
        <v>0.000256337157192741</v>
      </c>
      <c r="M1698" s="70" t="n">
        <f aca="false">F1698-L1698</f>
        <v>-0.00395633715719274</v>
      </c>
      <c r="N1698" s="71" t="n">
        <f aca="false">G1698*Assumptions!$B$7</f>
        <v>-541080.14675</v>
      </c>
      <c r="O1698" s="71" t="n">
        <f aca="false">K1698*Assumptions!$B$7</f>
        <v>-586802.99054683</v>
      </c>
      <c r="P1698" s="68" t="n">
        <f aca="false">P1697+G1698</f>
        <v>30941.394025</v>
      </c>
      <c r="Q1698" s="68" t="n">
        <f aca="false">MAX(Q1697,P1698)</f>
        <v>31979.4577</v>
      </c>
      <c r="R1698" s="68" t="n">
        <f aca="false">Q1698-P1698</f>
        <v>1038.06367500001</v>
      </c>
      <c r="S1698" s="68" t="n">
        <f aca="false">S1697+K1698</f>
        <v>20960.4853009423</v>
      </c>
      <c r="T1698" s="68" t="n">
        <f aca="false">MAX(T1697,S1698)</f>
        <v>22149.6988727913</v>
      </c>
      <c r="U1698" s="68" t="n">
        <f aca="false">T1698-S1698</f>
        <v>1189.21357184903</v>
      </c>
      <c r="V1698" s="70" t="n">
        <f aca="false">V1697+F1698</f>
        <v>3.77020000000001</v>
      </c>
      <c r="W1698" s="70" t="n">
        <f aca="false">MAX(W1697,V1698)</f>
        <v>3.82870000000001</v>
      </c>
      <c r="X1698" s="70" t="n">
        <f aca="false">W1698-V1698</f>
        <v>0.0584999999999996</v>
      </c>
      <c r="Y1698" s="70" t="n">
        <f aca="false">Y1697+M1698</f>
        <v>3.33010428463144</v>
      </c>
      <c r="Z1698" s="70" t="n">
        <f aca="false">MAX(Z1697,Y1698)</f>
        <v>3.39526905071845</v>
      </c>
      <c r="AA1698" s="70" t="n">
        <f aca="false">Z1698-Y1698</f>
        <v>0.0651647660870109</v>
      </c>
      <c r="AB1698" s="72" t="n">
        <f aca="false">AB1697*(1+F1698)</f>
        <v>34.3327758680136</v>
      </c>
      <c r="AC1698" s="73" t="n">
        <f aca="false">MAX(AC1697,AB1698)</f>
        <v>36.4590479293186</v>
      </c>
      <c r="AD1698" s="70" t="n">
        <f aca="false">1-AB1698/AC1698</f>
        <v>0.0583194620283867</v>
      </c>
      <c r="AE1698" s="73" t="n">
        <f aca="false">AE1697*(1+M1698)</f>
        <v>22.1273248177083</v>
      </c>
      <c r="AF1698" s="73" t="n">
        <f aca="false">MAX(AF1697,AE1698)</f>
        <v>23.6552217651263</v>
      </c>
      <c r="AG1698" s="70" t="n">
        <f aca="false">1-AE1698/AF1698</f>
        <v>0.0645902609829039</v>
      </c>
      <c r="AH1698" s="74" t="n">
        <f aca="false">IF(R1698&gt;0,AH1697+1,0)</f>
        <v>26</v>
      </c>
      <c r="AI1698" s="74" t="n">
        <f aca="false">IF(U1698&gt;0,AI1697+1,0)</f>
        <v>26</v>
      </c>
      <c r="AJ1698" s="74" t="n">
        <f aca="false">IF(G1698&gt;0,AJ1697+1,0)</f>
        <v>0</v>
      </c>
      <c r="AK1698" s="74" t="n">
        <f aca="false">IF(G1698&lt;=0,AK1697+1,0)</f>
        <v>7</v>
      </c>
      <c r="AL1698" s="74" t="n">
        <f aca="false">IF(K1698&gt;0,AL1697+1,0)</f>
        <v>0</v>
      </c>
      <c r="AM1698" s="74" t="n">
        <f aca="false">IF(K1698&lt;=0,AM1697+1,0)</f>
        <v>7</v>
      </c>
    </row>
    <row r="1699" customFormat="false" ht="15" hidden="false" customHeight="false" outlineLevel="0" collapsed="false">
      <c r="A1699" s="61" t="n">
        <v>1698</v>
      </c>
      <c r="B1699" s="62" t="n">
        <v>44902.4270833333</v>
      </c>
      <c r="C1699" s="63" t="n">
        <f aca="false">YEAR(B1699)</f>
        <v>2022</v>
      </c>
      <c r="D1699" s="32" t="s">
        <v>277</v>
      </c>
      <c r="E1699" s="64" t="n">
        <v>18662.75</v>
      </c>
      <c r="F1699" s="65" t="n">
        <v>-0.0042</v>
      </c>
      <c r="G1699" s="66" t="n">
        <v>-78.38355</v>
      </c>
      <c r="H1699" s="67" t="n">
        <f aca="false">E1699+IF(D1699="Long",1,-1)*G1699</f>
        <v>18584.36645</v>
      </c>
      <c r="I1699" s="68" t="n">
        <f aca="false">Assumptions!$B$58</f>
        <v>5.35750011455817</v>
      </c>
      <c r="J1699" s="68" t="n">
        <f aca="false">INDEX(Yearly!$L$5:$L$22,MATCH(C1699,Yearly!$A$5:$A$22,0))</f>
        <v>0.455957456558142</v>
      </c>
      <c r="K1699" s="68" t="n">
        <f aca="false">G1699-I1699-J1699</f>
        <v>-84.1970075711163</v>
      </c>
      <c r="L1699" s="69" t="n">
        <f aca="false">(I1699+J1699)/Assumptions!$B$8</f>
        <v>0.000256337157192741</v>
      </c>
      <c r="M1699" s="70" t="n">
        <f aca="false">F1699-L1699</f>
        <v>-0.00445633715719274</v>
      </c>
      <c r="N1699" s="71" t="n">
        <f aca="false">G1699*Assumptions!$B$7</f>
        <v>-616486.62075</v>
      </c>
      <c r="O1699" s="71" t="n">
        <f aca="false">K1699*Assumptions!$B$7</f>
        <v>-662209.46454683</v>
      </c>
      <c r="P1699" s="68" t="n">
        <f aca="false">P1698+G1699</f>
        <v>30863.010475</v>
      </c>
      <c r="Q1699" s="68" t="n">
        <f aca="false">MAX(Q1698,P1699)</f>
        <v>31979.4577</v>
      </c>
      <c r="R1699" s="68" t="n">
        <f aca="false">Q1699-P1699</f>
        <v>1116.44722500001</v>
      </c>
      <c r="S1699" s="68" t="n">
        <f aca="false">S1698+K1699</f>
        <v>20876.2882933712</v>
      </c>
      <c r="T1699" s="68" t="n">
        <f aca="false">MAX(T1698,S1699)</f>
        <v>22149.6988727913</v>
      </c>
      <c r="U1699" s="68" t="n">
        <f aca="false">T1699-S1699</f>
        <v>1273.41057942015</v>
      </c>
      <c r="V1699" s="70" t="n">
        <f aca="false">V1698+F1699</f>
        <v>3.76600000000001</v>
      </c>
      <c r="W1699" s="70" t="n">
        <f aca="false">MAX(W1698,V1699)</f>
        <v>3.82870000000001</v>
      </c>
      <c r="X1699" s="70" t="n">
        <f aca="false">W1699-V1699</f>
        <v>0.0626999999999995</v>
      </c>
      <c r="Y1699" s="70" t="n">
        <f aca="false">Y1698+M1699</f>
        <v>3.32564794747425</v>
      </c>
      <c r="Z1699" s="70" t="n">
        <f aca="false">MAX(Z1698,Y1699)</f>
        <v>3.39526905071845</v>
      </c>
      <c r="AA1699" s="70" t="n">
        <f aca="false">Z1699-Y1699</f>
        <v>0.0696211032442036</v>
      </c>
      <c r="AB1699" s="72" t="n">
        <f aca="false">AB1698*(1+F1699)</f>
        <v>34.1885782093679</v>
      </c>
      <c r="AC1699" s="73" t="n">
        <f aca="false">MAX(AC1698,AB1699)</f>
        <v>36.4590479293186</v>
      </c>
      <c r="AD1699" s="70" t="n">
        <f aca="false">1-AB1699/AC1699</f>
        <v>0.0622745202878675</v>
      </c>
      <c r="AE1699" s="73" t="n">
        <f aca="false">AE1698*(1+M1699)</f>
        <v>22.0287179979339</v>
      </c>
      <c r="AF1699" s="73" t="n">
        <f aca="false">MAX(AF1698,AE1699)</f>
        <v>23.6552217651263</v>
      </c>
      <c r="AG1699" s="70" t="n">
        <f aca="false">1-AE1699/AF1699</f>
        <v>0.0687587621600858</v>
      </c>
      <c r="AH1699" s="74" t="n">
        <f aca="false">IF(R1699&gt;0,AH1698+1,0)</f>
        <v>27</v>
      </c>
      <c r="AI1699" s="74" t="n">
        <f aca="false">IF(U1699&gt;0,AI1698+1,0)</f>
        <v>27</v>
      </c>
      <c r="AJ1699" s="74" t="n">
        <f aca="false">IF(G1699&gt;0,AJ1698+1,0)</f>
        <v>0</v>
      </c>
      <c r="AK1699" s="74" t="n">
        <f aca="false">IF(G1699&lt;=0,AK1698+1,0)</f>
        <v>8</v>
      </c>
      <c r="AL1699" s="74" t="n">
        <f aca="false">IF(K1699&gt;0,AL1698+1,0)</f>
        <v>0</v>
      </c>
      <c r="AM1699" s="74" t="n">
        <f aca="false">IF(K1699&lt;=0,AM1698+1,0)</f>
        <v>8</v>
      </c>
    </row>
    <row r="1700" customFormat="false" ht="15" hidden="false" customHeight="false" outlineLevel="0" collapsed="false">
      <c r="A1700" s="61" t="n">
        <v>1699</v>
      </c>
      <c r="B1700" s="62" t="n">
        <v>44902.46875</v>
      </c>
      <c r="C1700" s="63" t="n">
        <f aca="false">YEAR(B1700)</f>
        <v>2022</v>
      </c>
      <c r="D1700" s="32" t="s">
        <v>276</v>
      </c>
      <c r="E1700" s="64" t="n">
        <v>18584.8</v>
      </c>
      <c r="F1700" s="65" t="n">
        <v>-0.0022</v>
      </c>
      <c r="G1700" s="66" t="n">
        <v>-40.88656</v>
      </c>
      <c r="H1700" s="67" t="n">
        <f aca="false">E1700+IF(D1700="Long",1,-1)*G1700</f>
        <v>18625.68656</v>
      </c>
      <c r="I1700" s="68" t="n">
        <f aca="false">Assumptions!$B$58</f>
        <v>5.35750011455817</v>
      </c>
      <c r="J1700" s="68" t="n">
        <f aca="false">INDEX(Yearly!$L$5:$L$22,MATCH(C1700,Yearly!$A$5:$A$22,0))</f>
        <v>0.455957456558142</v>
      </c>
      <c r="K1700" s="68" t="n">
        <f aca="false">G1700-I1700-J1700</f>
        <v>-46.7000175711163</v>
      </c>
      <c r="L1700" s="69" t="n">
        <f aca="false">(I1700+J1700)/Assumptions!$B$8</f>
        <v>0.000256337157192741</v>
      </c>
      <c r="M1700" s="70" t="n">
        <f aca="false">F1700-L1700</f>
        <v>-0.00245633715719274</v>
      </c>
      <c r="N1700" s="71" t="n">
        <f aca="false">G1700*Assumptions!$B$7</f>
        <v>-321572.7944</v>
      </c>
      <c r="O1700" s="71" t="n">
        <f aca="false">K1700*Assumptions!$B$7</f>
        <v>-367295.63819683</v>
      </c>
      <c r="P1700" s="68" t="n">
        <f aca="false">P1699+G1700</f>
        <v>30822.123915</v>
      </c>
      <c r="Q1700" s="68" t="n">
        <f aca="false">MAX(Q1699,P1700)</f>
        <v>31979.4577</v>
      </c>
      <c r="R1700" s="68" t="n">
        <f aca="false">Q1700-P1700</f>
        <v>1157.33378500001</v>
      </c>
      <c r="S1700" s="68" t="n">
        <f aca="false">S1699+K1700</f>
        <v>20829.5882758001</v>
      </c>
      <c r="T1700" s="68" t="n">
        <f aca="false">MAX(T1699,S1700)</f>
        <v>22149.6988727913</v>
      </c>
      <c r="U1700" s="68" t="n">
        <f aca="false">T1700-S1700</f>
        <v>1320.11059699126</v>
      </c>
      <c r="V1700" s="70" t="n">
        <f aca="false">V1699+F1700</f>
        <v>3.76380000000001</v>
      </c>
      <c r="W1700" s="70" t="n">
        <f aca="false">MAX(W1699,V1700)</f>
        <v>3.82870000000001</v>
      </c>
      <c r="X1700" s="70" t="n">
        <f aca="false">W1700-V1700</f>
        <v>0.0648999999999997</v>
      </c>
      <c r="Y1700" s="70" t="n">
        <f aca="false">Y1699+M1700</f>
        <v>3.32319161031706</v>
      </c>
      <c r="Z1700" s="70" t="n">
        <f aca="false">MAX(Z1699,Y1700)</f>
        <v>3.39526905071845</v>
      </c>
      <c r="AA1700" s="70" t="n">
        <f aca="false">Z1700-Y1700</f>
        <v>0.0720774404013964</v>
      </c>
      <c r="AB1700" s="72" t="n">
        <f aca="false">AB1699*(1+F1700)</f>
        <v>34.1133633373073</v>
      </c>
      <c r="AC1700" s="73" t="n">
        <f aca="false">MAX(AC1699,AB1700)</f>
        <v>36.4590479293186</v>
      </c>
      <c r="AD1700" s="70" t="n">
        <f aca="false">1-AB1700/AC1700</f>
        <v>0.064337516343234</v>
      </c>
      <c r="AE1700" s="73" t="n">
        <f aca="false">AE1699*(1+M1700)</f>
        <v>21.9746080393902</v>
      </c>
      <c r="AF1700" s="73" t="n">
        <f aca="false">MAX(AF1699,AE1700)</f>
        <v>23.6552217651263</v>
      </c>
      <c r="AG1700" s="70" t="n">
        <f aca="false">1-AE1700/AF1700</f>
        <v>0.0710462046149021</v>
      </c>
      <c r="AH1700" s="74" t="n">
        <f aca="false">IF(R1700&gt;0,AH1699+1,0)</f>
        <v>28</v>
      </c>
      <c r="AI1700" s="74" t="n">
        <f aca="false">IF(U1700&gt;0,AI1699+1,0)</f>
        <v>28</v>
      </c>
      <c r="AJ1700" s="74" t="n">
        <f aca="false">IF(G1700&gt;0,AJ1699+1,0)</f>
        <v>0</v>
      </c>
      <c r="AK1700" s="74" t="n">
        <f aca="false">IF(G1700&lt;=0,AK1699+1,0)</f>
        <v>9</v>
      </c>
      <c r="AL1700" s="74" t="n">
        <f aca="false">IF(K1700&gt;0,AL1699+1,0)</f>
        <v>0</v>
      </c>
      <c r="AM1700" s="74" t="n">
        <f aca="false">IF(K1700&lt;=0,AM1699+1,0)</f>
        <v>9</v>
      </c>
    </row>
    <row r="1701" customFormat="false" ht="15" hidden="false" customHeight="false" outlineLevel="0" collapsed="false">
      <c r="A1701" s="61" t="n">
        <v>1700</v>
      </c>
      <c r="B1701" s="62" t="n">
        <v>44904.40625</v>
      </c>
      <c r="C1701" s="63" t="n">
        <f aca="false">YEAR(B1701)</f>
        <v>2022</v>
      </c>
      <c r="D1701" s="32" t="s">
        <v>277</v>
      </c>
      <c r="E1701" s="64" t="n">
        <v>18625.65</v>
      </c>
      <c r="F1701" s="65" t="n">
        <v>-0.003</v>
      </c>
      <c r="G1701" s="66" t="n">
        <v>-55.87695</v>
      </c>
      <c r="H1701" s="67" t="n">
        <f aca="false">E1701+IF(D1701="Long",1,-1)*G1701</f>
        <v>18569.77305</v>
      </c>
      <c r="I1701" s="68" t="n">
        <f aca="false">Assumptions!$B$58</f>
        <v>5.35750011455817</v>
      </c>
      <c r="J1701" s="68" t="n">
        <f aca="false">INDEX(Yearly!$L$5:$L$22,MATCH(C1701,Yearly!$A$5:$A$22,0))</f>
        <v>0.455957456558142</v>
      </c>
      <c r="K1701" s="68" t="n">
        <f aca="false">G1701-I1701-J1701</f>
        <v>-61.6904075711163</v>
      </c>
      <c r="L1701" s="69" t="n">
        <f aca="false">(I1701+J1701)/Assumptions!$B$8</f>
        <v>0.000256337157192741</v>
      </c>
      <c r="M1701" s="70" t="n">
        <f aca="false">F1701-L1701</f>
        <v>-0.00325633715719274</v>
      </c>
      <c r="N1701" s="71" t="n">
        <f aca="false">G1701*Assumptions!$B$7</f>
        <v>-439472.21175</v>
      </c>
      <c r="O1701" s="71" t="n">
        <f aca="false">K1701*Assumptions!$B$7</f>
        <v>-485195.05554683</v>
      </c>
      <c r="P1701" s="68" t="n">
        <f aca="false">P1700+G1701</f>
        <v>30766.246965</v>
      </c>
      <c r="Q1701" s="68" t="n">
        <f aca="false">MAX(Q1700,P1701)</f>
        <v>31979.4577</v>
      </c>
      <c r="R1701" s="68" t="n">
        <f aca="false">Q1701-P1701</f>
        <v>1213.21073500001</v>
      </c>
      <c r="S1701" s="68" t="n">
        <f aca="false">S1700+K1701</f>
        <v>20767.8978682289</v>
      </c>
      <c r="T1701" s="68" t="n">
        <f aca="false">MAX(T1700,S1701)</f>
        <v>22149.6988727913</v>
      </c>
      <c r="U1701" s="68" t="n">
        <f aca="false">T1701-S1701</f>
        <v>1381.80100456238</v>
      </c>
      <c r="V1701" s="70" t="n">
        <f aca="false">V1700+F1701</f>
        <v>3.76080000000001</v>
      </c>
      <c r="W1701" s="70" t="n">
        <f aca="false">MAX(W1700,V1701)</f>
        <v>3.82870000000001</v>
      </c>
      <c r="X1701" s="70" t="n">
        <f aca="false">W1701-V1701</f>
        <v>0.0678999999999999</v>
      </c>
      <c r="Y1701" s="70" t="n">
        <f aca="false">Y1700+M1701</f>
        <v>3.31993527315986</v>
      </c>
      <c r="Z1701" s="70" t="n">
        <f aca="false">MAX(Z1700,Y1701)</f>
        <v>3.39526905071845</v>
      </c>
      <c r="AA1701" s="70" t="n">
        <f aca="false">Z1701-Y1701</f>
        <v>0.0753337775585892</v>
      </c>
      <c r="AB1701" s="72" t="n">
        <f aca="false">AB1700*(1+F1701)</f>
        <v>34.0110232472954</v>
      </c>
      <c r="AC1701" s="73" t="n">
        <f aca="false">MAX(AC1700,AB1701)</f>
        <v>36.4590479293186</v>
      </c>
      <c r="AD1701" s="70" t="n">
        <f aca="false">1-AB1701/AC1701</f>
        <v>0.0671445037942043</v>
      </c>
      <c r="AE1701" s="73" t="n">
        <f aca="false">AE1700*(1+M1701)</f>
        <v>21.9030513067168</v>
      </c>
      <c r="AF1701" s="73" t="n">
        <f aca="false">MAX(AF1700,AE1701)</f>
        <v>23.6552217651263</v>
      </c>
      <c r="AG1701" s="70" t="n">
        <f aca="false">1-AE1701/AF1701</f>
        <v>0.0740711913761299</v>
      </c>
      <c r="AH1701" s="74" t="n">
        <f aca="false">IF(R1701&gt;0,AH1700+1,0)</f>
        <v>29</v>
      </c>
      <c r="AI1701" s="74" t="n">
        <f aca="false">IF(U1701&gt;0,AI1700+1,0)</f>
        <v>29</v>
      </c>
      <c r="AJ1701" s="74" t="n">
        <f aca="false">IF(G1701&gt;0,AJ1700+1,0)</f>
        <v>0</v>
      </c>
      <c r="AK1701" s="74" t="n">
        <f aca="false">IF(G1701&lt;=0,AK1700+1,0)</f>
        <v>10</v>
      </c>
      <c r="AL1701" s="74" t="n">
        <f aca="false">IF(K1701&gt;0,AL1700+1,0)</f>
        <v>0</v>
      </c>
      <c r="AM1701" s="74" t="n">
        <f aca="false">IF(K1701&lt;=0,AM1700+1,0)</f>
        <v>10</v>
      </c>
    </row>
    <row r="1702" customFormat="false" ht="15" hidden="false" customHeight="false" outlineLevel="0" collapsed="false">
      <c r="A1702" s="61" t="n">
        <v>1701</v>
      </c>
      <c r="B1702" s="62" t="n">
        <v>44904.4479166667</v>
      </c>
      <c r="C1702" s="63" t="n">
        <f aca="false">YEAR(B1702)</f>
        <v>2022</v>
      </c>
      <c r="D1702" s="32" t="s">
        <v>276</v>
      </c>
      <c r="E1702" s="64" t="n">
        <v>18569.3</v>
      </c>
      <c r="F1702" s="65" t="n">
        <v>0.0009</v>
      </c>
      <c r="G1702" s="66" t="n">
        <v>16.71237</v>
      </c>
      <c r="H1702" s="67" t="n">
        <f aca="false">E1702+IF(D1702="Long",1,-1)*G1702</f>
        <v>18552.58763</v>
      </c>
      <c r="I1702" s="68" t="n">
        <f aca="false">Assumptions!$B$58</f>
        <v>5.35750011455817</v>
      </c>
      <c r="J1702" s="68" t="n">
        <f aca="false">INDEX(Yearly!$L$5:$L$22,MATCH(C1702,Yearly!$A$5:$A$22,0))</f>
        <v>0.455957456558142</v>
      </c>
      <c r="K1702" s="68" t="n">
        <f aca="false">G1702-I1702-J1702</f>
        <v>10.8989124288837</v>
      </c>
      <c r="L1702" s="69" t="n">
        <f aca="false">(I1702+J1702)/Assumptions!$B$8</f>
        <v>0.000256337157192741</v>
      </c>
      <c r="M1702" s="70" t="n">
        <f aca="false">F1702-L1702</f>
        <v>0.000643662842807259</v>
      </c>
      <c r="N1702" s="71" t="n">
        <f aca="false">G1702*Assumptions!$B$7</f>
        <v>131442.79005</v>
      </c>
      <c r="O1702" s="71" t="n">
        <f aca="false">K1702*Assumptions!$B$7</f>
        <v>85719.9462531702</v>
      </c>
      <c r="P1702" s="68" t="n">
        <f aca="false">P1701+G1702</f>
        <v>30782.959335</v>
      </c>
      <c r="Q1702" s="68" t="n">
        <f aca="false">MAX(Q1701,P1702)</f>
        <v>31979.4577</v>
      </c>
      <c r="R1702" s="68" t="n">
        <f aca="false">Q1702-P1702</f>
        <v>1196.49836500001</v>
      </c>
      <c r="S1702" s="68" t="n">
        <f aca="false">S1701+K1702</f>
        <v>20778.7967806578</v>
      </c>
      <c r="T1702" s="68" t="n">
        <f aca="false">MAX(T1701,S1702)</f>
        <v>22149.6988727913</v>
      </c>
      <c r="U1702" s="68" t="n">
        <f aca="false">T1702-S1702</f>
        <v>1370.9020921335</v>
      </c>
      <c r="V1702" s="70" t="n">
        <f aca="false">V1701+F1702</f>
        <v>3.76170000000001</v>
      </c>
      <c r="W1702" s="70" t="n">
        <f aca="false">MAX(W1701,V1702)</f>
        <v>3.82870000000001</v>
      </c>
      <c r="X1702" s="70" t="n">
        <f aca="false">W1702-V1702</f>
        <v>0.0669999999999997</v>
      </c>
      <c r="Y1702" s="70" t="n">
        <f aca="false">Y1701+M1702</f>
        <v>3.32057893600267</v>
      </c>
      <c r="Z1702" s="70" t="n">
        <f aca="false">MAX(Z1701,Y1702)</f>
        <v>3.39526905071845</v>
      </c>
      <c r="AA1702" s="70" t="n">
        <f aca="false">Z1702-Y1702</f>
        <v>0.0746901147157817</v>
      </c>
      <c r="AB1702" s="72" t="n">
        <f aca="false">AB1701*(1+F1702)</f>
        <v>34.0416331682179</v>
      </c>
      <c r="AC1702" s="73" t="n">
        <f aca="false">MAX(AC1701,AB1702)</f>
        <v>36.4590479293186</v>
      </c>
      <c r="AD1702" s="70" t="n">
        <f aca="false">1-AB1702/AC1702</f>
        <v>0.0663049338476192</v>
      </c>
      <c r="AE1702" s="73" t="n">
        <f aca="false">AE1701*(1+M1702)</f>
        <v>21.9171494869871</v>
      </c>
      <c r="AF1702" s="73" t="n">
        <f aca="false">MAX(AF1701,AE1702)</f>
        <v>23.6552217651263</v>
      </c>
      <c r="AG1702" s="70" t="n">
        <f aca="false">1-AE1702/AF1702</f>
        <v>0.0734752054069339</v>
      </c>
      <c r="AH1702" s="74" t="n">
        <f aca="false">IF(R1702&gt;0,AH1701+1,0)</f>
        <v>30</v>
      </c>
      <c r="AI1702" s="74" t="n">
        <f aca="false">IF(U1702&gt;0,AI1701+1,0)</f>
        <v>30</v>
      </c>
      <c r="AJ1702" s="74" t="n">
        <f aca="false">IF(G1702&gt;0,AJ1701+1,0)</f>
        <v>1</v>
      </c>
      <c r="AK1702" s="74" t="n">
        <f aca="false">IF(G1702&lt;=0,AK1701+1,0)</f>
        <v>0</v>
      </c>
      <c r="AL1702" s="74" t="n">
        <f aca="false">IF(K1702&gt;0,AL1701+1,0)</f>
        <v>1</v>
      </c>
      <c r="AM1702" s="74" t="n">
        <f aca="false">IF(K1702&lt;=0,AM1701+1,0)</f>
        <v>0</v>
      </c>
    </row>
    <row r="1703" customFormat="false" ht="15" hidden="false" customHeight="false" outlineLevel="0" collapsed="false">
      <c r="A1703" s="61" t="n">
        <v>1702</v>
      </c>
      <c r="B1703" s="62" t="n">
        <v>44908.46875</v>
      </c>
      <c r="C1703" s="63" t="n">
        <f aca="false">YEAR(B1703)</f>
        <v>2022</v>
      </c>
      <c r="D1703" s="32" t="s">
        <v>277</v>
      </c>
      <c r="E1703" s="64" t="n">
        <v>18553</v>
      </c>
      <c r="F1703" s="65" t="n">
        <v>0.0018</v>
      </c>
      <c r="G1703" s="66" t="n">
        <v>33.3954</v>
      </c>
      <c r="H1703" s="67" t="n">
        <f aca="false">E1703+IF(D1703="Long",1,-1)*G1703</f>
        <v>18586.3954</v>
      </c>
      <c r="I1703" s="68" t="n">
        <f aca="false">Assumptions!$B$58</f>
        <v>5.35750011455817</v>
      </c>
      <c r="J1703" s="68" t="n">
        <f aca="false">INDEX(Yearly!$L$5:$L$22,MATCH(C1703,Yearly!$A$5:$A$22,0))</f>
        <v>0.455957456558142</v>
      </c>
      <c r="K1703" s="68" t="n">
        <f aca="false">G1703-I1703-J1703</f>
        <v>27.5819424288837</v>
      </c>
      <c r="L1703" s="69" t="n">
        <f aca="false">(I1703+J1703)/Assumptions!$B$8</f>
        <v>0.000256337157192741</v>
      </c>
      <c r="M1703" s="70" t="n">
        <f aca="false">F1703-L1703</f>
        <v>0.00154366284280726</v>
      </c>
      <c r="N1703" s="71" t="n">
        <f aca="false">G1703*Assumptions!$B$7</f>
        <v>262654.821</v>
      </c>
      <c r="O1703" s="71" t="n">
        <f aca="false">K1703*Assumptions!$B$7</f>
        <v>216931.97720317</v>
      </c>
      <c r="P1703" s="68" t="n">
        <f aca="false">P1702+G1703</f>
        <v>30816.354735</v>
      </c>
      <c r="Q1703" s="68" t="n">
        <f aca="false">MAX(Q1702,P1703)</f>
        <v>31979.4577</v>
      </c>
      <c r="R1703" s="68" t="n">
        <f aca="false">Q1703-P1703</f>
        <v>1163.10296500001</v>
      </c>
      <c r="S1703" s="68" t="n">
        <f aca="false">S1702+K1703</f>
        <v>20806.3787230867</v>
      </c>
      <c r="T1703" s="68" t="n">
        <f aca="false">MAX(T1702,S1703)</f>
        <v>22149.6988727913</v>
      </c>
      <c r="U1703" s="68" t="n">
        <f aca="false">T1703-S1703</f>
        <v>1343.32014970462</v>
      </c>
      <c r="V1703" s="70" t="n">
        <f aca="false">V1702+F1703</f>
        <v>3.76350000000001</v>
      </c>
      <c r="W1703" s="70" t="n">
        <f aca="false">MAX(W1702,V1703)</f>
        <v>3.82870000000001</v>
      </c>
      <c r="X1703" s="70" t="n">
        <f aca="false">W1703-V1703</f>
        <v>0.0651999999999999</v>
      </c>
      <c r="Y1703" s="70" t="n">
        <f aca="false">Y1702+M1703</f>
        <v>3.32212259884548</v>
      </c>
      <c r="Z1703" s="70" t="n">
        <f aca="false">MAX(Z1702,Y1703)</f>
        <v>3.39526905071845</v>
      </c>
      <c r="AA1703" s="70" t="n">
        <f aca="false">Z1703-Y1703</f>
        <v>0.0731464518729745</v>
      </c>
      <c r="AB1703" s="72" t="n">
        <f aca="false">AB1702*(1+F1703)</f>
        <v>34.1029081079207</v>
      </c>
      <c r="AC1703" s="73" t="n">
        <f aca="false">MAX(AC1702,AB1703)</f>
        <v>36.4590479293186</v>
      </c>
      <c r="AD1703" s="70" t="n">
        <f aca="false">1-AB1703/AC1703</f>
        <v>0.0646242827285449</v>
      </c>
      <c r="AE1703" s="73" t="n">
        <f aca="false">AE1702*(1+M1703)</f>
        <v>21.9509821762704</v>
      </c>
      <c r="AF1703" s="73" t="n">
        <f aca="false">MAX(AF1702,AE1703)</f>
        <v>23.6552217651263</v>
      </c>
      <c r="AG1703" s="70" t="n">
        <f aca="false">1-AE1703/AF1703</f>
        <v>0.072044963508581</v>
      </c>
      <c r="AH1703" s="74" t="n">
        <f aca="false">IF(R1703&gt;0,AH1702+1,0)</f>
        <v>31</v>
      </c>
      <c r="AI1703" s="74" t="n">
        <f aca="false">IF(U1703&gt;0,AI1702+1,0)</f>
        <v>31</v>
      </c>
      <c r="AJ1703" s="74" t="n">
        <f aca="false">IF(G1703&gt;0,AJ1702+1,0)</f>
        <v>2</v>
      </c>
      <c r="AK1703" s="74" t="n">
        <f aca="false">IF(G1703&lt;=0,AK1702+1,0)</f>
        <v>0</v>
      </c>
      <c r="AL1703" s="74" t="n">
        <f aca="false">IF(K1703&gt;0,AL1702+1,0)</f>
        <v>2</v>
      </c>
      <c r="AM1703" s="74" t="n">
        <f aca="false">IF(K1703&lt;=0,AM1702+1,0)</f>
        <v>0</v>
      </c>
    </row>
    <row r="1704" customFormat="false" ht="15" hidden="false" customHeight="false" outlineLevel="0" collapsed="false">
      <c r="A1704" s="61" t="n">
        <v>1703</v>
      </c>
      <c r="B1704" s="62" t="n">
        <v>44910.40625</v>
      </c>
      <c r="C1704" s="63" t="n">
        <f aca="false">YEAR(B1704)</f>
        <v>2022</v>
      </c>
      <c r="D1704" s="32" t="s">
        <v>276</v>
      </c>
      <c r="E1704" s="64" t="n">
        <v>18586.65</v>
      </c>
      <c r="F1704" s="65" t="n">
        <v>0.0101</v>
      </c>
      <c r="G1704" s="66" t="n">
        <v>187.725165</v>
      </c>
      <c r="H1704" s="67" t="n">
        <f aca="false">E1704+IF(D1704="Long",1,-1)*G1704</f>
        <v>18398.924835</v>
      </c>
      <c r="I1704" s="68" t="n">
        <f aca="false">Assumptions!$B$58</f>
        <v>5.35750011455817</v>
      </c>
      <c r="J1704" s="68" t="n">
        <f aca="false">INDEX(Yearly!$L$5:$L$22,MATCH(C1704,Yearly!$A$5:$A$22,0))</f>
        <v>0.455957456558142</v>
      </c>
      <c r="K1704" s="68" t="n">
        <f aca="false">G1704-I1704-J1704</f>
        <v>181.911707428884</v>
      </c>
      <c r="L1704" s="69" t="n">
        <f aca="false">(I1704+J1704)/Assumptions!$B$8</f>
        <v>0.000256337157192741</v>
      </c>
      <c r="M1704" s="70" t="n">
        <f aca="false">F1704-L1704</f>
        <v>0.00984366284280726</v>
      </c>
      <c r="N1704" s="71" t="n">
        <f aca="false">G1704*Assumptions!$B$7</f>
        <v>1476458.422725</v>
      </c>
      <c r="O1704" s="71" t="n">
        <f aca="false">K1704*Assumptions!$B$7</f>
        <v>1430735.57892817</v>
      </c>
      <c r="P1704" s="68" t="n">
        <f aca="false">P1703+G1704</f>
        <v>31004.0799</v>
      </c>
      <c r="Q1704" s="68" t="n">
        <f aca="false">MAX(Q1703,P1704)</f>
        <v>31979.4577</v>
      </c>
      <c r="R1704" s="68" t="n">
        <f aca="false">Q1704-P1704</f>
        <v>975.377800000006</v>
      </c>
      <c r="S1704" s="68" t="n">
        <f aca="false">S1703+K1704</f>
        <v>20988.2904305156</v>
      </c>
      <c r="T1704" s="68" t="n">
        <f aca="false">MAX(T1703,S1704)</f>
        <v>22149.6988727913</v>
      </c>
      <c r="U1704" s="68" t="n">
        <f aca="false">T1704-S1704</f>
        <v>1161.40844227573</v>
      </c>
      <c r="V1704" s="70" t="n">
        <f aca="false">V1703+F1704</f>
        <v>3.77360000000001</v>
      </c>
      <c r="W1704" s="70" t="n">
        <f aca="false">MAX(W1703,V1704)</f>
        <v>3.82870000000001</v>
      </c>
      <c r="X1704" s="70" t="n">
        <f aca="false">W1704-V1704</f>
        <v>0.0550999999999999</v>
      </c>
      <c r="Y1704" s="70" t="n">
        <f aca="false">Y1703+M1704</f>
        <v>3.33196626168829</v>
      </c>
      <c r="Z1704" s="70" t="n">
        <f aca="false">MAX(Z1703,Y1704)</f>
        <v>3.39526905071845</v>
      </c>
      <c r="AA1704" s="70" t="n">
        <f aca="false">Z1704-Y1704</f>
        <v>0.0633027890301672</v>
      </c>
      <c r="AB1704" s="72" t="n">
        <f aca="false">AB1703*(1+F1704)</f>
        <v>34.4473474798107</v>
      </c>
      <c r="AC1704" s="73" t="n">
        <f aca="false">MAX(AC1703,AB1704)</f>
        <v>36.4590479293186</v>
      </c>
      <c r="AD1704" s="70" t="n">
        <f aca="false">1-AB1704/AC1704</f>
        <v>0.0551769879841032</v>
      </c>
      <c r="AE1704" s="73" t="n">
        <f aca="false">AE1703*(1+M1704)</f>
        <v>22.1670602438821</v>
      </c>
      <c r="AF1704" s="73" t="n">
        <f aca="false">MAX(AF1703,AE1704)</f>
        <v>23.6552217651263</v>
      </c>
      <c r="AG1704" s="70" t="n">
        <f aca="false">1-AE1704/AF1704</f>
        <v>0.0629104869960746</v>
      </c>
      <c r="AH1704" s="74" t="n">
        <f aca="false">IF(R1704&gt;0,AH1703+1,0)</f>
        <v>32</v>
      </c>
      <c r="AI1704" s="74" t="n">
        <f aca="false">IF(U1704&gt;0,AI1703+1,0)</f>
        <v>32</v>
      </c>
      <c r="AJ1704" s="74" t="n">
        <f aca="false">IF(G1704&gt;0,AJ1703+1,0)</f>
        <v>3</v>
      </c>
      <c r="AK1704" s="74" t="n">
        <f aca="false">IF(G1704&lt;=0,AK1703+1,0)</f>
        <v>0</v>
      </c>
      <c r="AL1704" s="74" t="n">
        <f aca="false">IF(K1704&gt;0,AL1703+1,0)</f>
        <v>3</v>
      </c>
      <c r="AM1704" s="74" t="n">
        <f aca="false">IF(K1704&lt;=0,AM1703+1,0)</f>
        <v>0</v>
      </c>
    </row>
    <row r="1705" customFormat="false" ht="15" hidden="false" customHeight="false" outlineLevel="0" collapsed="false">
      <c r="A1705" s="61" t="n">
        <v>1704</v>
      </c>
      <c r="B1705" s="62" t="n">
        <v>44916.40625</v>
      </c>
      <c r="C1705" s="63" t="n">
        <f aca="false">YEAR(B1705)</f>
        <v>2022</v>
      </c>
      <c r="D1705" s="32" t="s">
        <v>277</v>
      </c>
      <c r="E1705" s="64" t="n">
        <v>18398.45</v>
      </c>
      <c r="F1705" s="65" t="n">
        <v>-0.002</v>
      </c>
      <c r="G1705" s="66" t="n">
        <v>-36.7969</v>
      </c>
      <c r="H1705" s="67" t="n">
        <f aca="false">E1705+IF(D1705="Long",1,-1)*G1705</f>
        <v>18361.6531</v>
      </c>
      <c r="I1705" s="68" t="n">
        <f aca="false">Assumptions!$B$58</f>
        <v>5.35750011455817</v>
      </c>
      <c r="J1705" s="68" t="n">
        <f aca="false">INDEX(Yearly!$L$5:$L$22,MATCH(C1705,Yearly!$A$5:$A$22,0))</f>
        <v>0.455957456558142</v>
      </c>
      <c r="K1705" s="68" t="n">
        <f aca="false">G1705-I1705-J1705</f>
        <v>-42.6103575711163</v>
      </c>
      <c r="L1705" s="69" t="n">
        <f aca="false">(I1705+J1705)/Assumptions!$B$8</f>
        <v>0.000256337157192741</v>
      </c>
      <c r="M1705" s="70" t="n">
        <f aca="false">F1705-L1705</f>
        <v>-0.00225633715719274</v>
      </c>
      <c r="N1705" s="71" t="n">
        <f aca="false">G1705*Assumptions!$B$7</f>
        <v>-289407.6185</v>
      </c>
      <c r="O1705" s="71" t="n">
        <f aca="false">K1705*Assumptions!$B$7</f>
        <v>-335130.46229683</v>
      </c>
      <c r="P1705" s="68" t="n">
        <f aca="false">P1704+G1705</f>
        <v>30967.283</v>
      </c>
      <c r="Q1705" s="68" t="n">
        <f aca="false">MAX(Q1704,P1705)</f>
        <v>31979.4577</v>
      </c>
      <c r="R1705" s="68" t="n">
        <f aca="false">Q1705-P1705</f>
        <v>1012.17470000001</v>
      </c>
      <c r="S1705" s="68" t="n">
        <f aca="false">S1704+K1705</f>
        <v>20945.6800729445</v>
      </c>
      <c r="T1705" s="68" t="n">
        <f aca="false">MAX(T1704,S1705)</f>
        <v>22149.6988727913</v>
      </c>
      <c r="U1705" s="68" t="n">
        <f aca="false">T1705-S1705</f>
        <v>1204.01879984685</v>
      </c>
      <c r="V1705" s="70" t="n">
        <f aca="false">V1704+F1705</f>
        <v>3.77160000000001</v>
      </c>
      <c r="W1705" s="70" t="n">
        <f aca="false">MAX(W1704,V1705)</f>
        <v>3.82870000000001</v>
      </c>
      <c r="X1705" s="70" t="n">
        <f aca="false">W1705-V1705</f>
        <v>0.0570999999999997</v>
      </c>
      <c r="Y1705" s="70" t="n">
        <f aca="false">Y1704+M1705</f>
        <v>3.32970992453109</v>
      </c>
      <c r="Z1705" s="70" t="n">
        <f aca="false">MAX(Z1704,Y1705)</f>
        <v>3.39526905071845</v>
      </c>
      <c r="AA1705" s="70" t="n">
        <f aca="false">Z1705-Y1705</f>
        <v>0.06555912618736</v>
      </c>
      <c r="AB1705" s="72" t="n">
        <f aca="false">AB1704*(1+F1705)</f>
        <v>34.3784527848511</v>
      </c>
      <c r="AC1705" s="73" t="n">
        <f aca="false">MAX(AC1704,AB1705)</f>
        <v>36.4590479293186</v>
      </c>
      <c r="AD1705" s="70" t="n">
        <f aca="false">1-AB1705/AC1705</f>
        <v>0.0570666340081352</v>
      </c>
      <c r="AE1705" s="73" t="n">
        <f aca="false">AE1704*(1+M1705)</f>
        <v>22.1170438821881</v>
      </c>
      <c r="AF1705" s="73" t="n">
        <f aca="false">MAX(AF1704,AE1705)</f>
        <v>23.6552217651263</v>
      </c>
      <c r="AG1705" s="70" t="n">
        <f aca="false">1-AE1705/AF1705</f>
        <v>0.065024876883881</v>
      </c>
      <c r="AH1705" s="74" t="n">
        <f aca="false">IF(R1705&gt;0,AH1704+1,0)</f>
        <v>33</v>
      </c>
      <c r="AI1705" s="74" t="n">
        <f aca="false">IF(U1705&gt;0,AI1704+1,0)</f>
        <v>33</v>
      </c>
      <c r="AJ1705" s="74" t="n">
        <f aca="false">IF(G1705&gt;0,AJ1704+1,0)</f>
        <v>0</v>
      </c>
      <c r="AK1705" s="74" t="n">
        <f aca="false">IF(G1705&lt;=0,AK1704+1,0)</f>
        <v>1</v>
      </c>
      <c r="AL1705" s="74" t="n">
        <f aca="false">IF(K1705&gt;0,AL1704+1,0)</f>
        <v>0</v>
      </c>
      <c r="AM1705" s="74" t="n">
        <f aca="false">IF(K1705&lt;=0,AM1704+1,0)</f>
        <v>1</v>
      </c>
    </row>
    <row r="1706" customFormat="false" ht="15" hidden="false" customHeight="false" outlineLevel="0" collapsed="false">
      <c r="A1706" s="61" t="n">
        <v>1705</v>
      </c>
      <c r="B1706" s="62" t="n">
        <v>44916.46875</v>
      </c>
      <c r="C1706" s="63" t="n">
        <f aca="false">YEAR(B1706)</f>
        <v>2022</v>
      </c>
      <c r="D1706" s="32" t="s">
        <v>276</v>
      </c>
      <c r="E1706" s="64" t="n">
        <v>18361.2</v>
      </c>
      <c r="F1706" s="65" t="n">
        <v>0.013</v>
      </c>
      <c r="G1706" s="66" t="n">
        <v>238.6956</v>
      </c>
      <c r="H1706" s="67" t="n">
        <f aca="false">E1706+IF(D1706="Long",1,-1)*G1706</f>
        <v>18122.5044</v>
      </c>
      <c r="I1706" s="68" t="n">
        <f aca="false">Assumptions!$B$58</f>
        <v>5.35750011455817</v>
      </c>
      <c r="J1706" s="68" t="n">
        <f aca="false">INDEX(Yearly!$L$5:$L$22,MATCH(C1706,Yearly!$A$5:$A$22,0))</f>
        <v>0.455957456558142</v>
      </c>
      <c r="K1706" s="68" t="n">
        <f aca="false">G1706-I1706-J1706</f>
        <v>232.882142428884</v>
      </c>
      <c r="L1706" s="69" t="n">
        <f aca="false">(I1706+J1706)/Assumptions!$B$8</f>
        <v>0.000256337157192741</v>
      </c>
      <c r="M1706" s="70" t="n">
        <f aca="false">F1706-L1706</f>
        <v>0.0127436628428073</v>
      </c>
      <c r="N1706" s="71" t="n">
        <f aca="false">G1706*Assumptions!$B$7</f>
        <v>1877340.894</v>
      </c>
      <c r="O1706" s="71" t="n">
        <f aca="false">K1706*Assumptions!$B$7</f>
        <v>1831618.05020317</v>
      </c>
      <c r="P1706" s="68" t="n">
        <f aca="false">P1705+G1706</f>
        <v>31205.9786</v>
      </c>
      <c r="Q1706" s="68" t="n">
        <f aca="false">MAX(Q1705,P1706)</f>
        <v>31979.4577</v>
      </c>
      <c r="R1706" s="68" t="n">
        <f aca="false">Q1706-P1706</f>
        <v>773.479100000008</v>
      </c>
      <c r="S1706" s="68" t="n">
        <f aca="false">S1705+K1706</f>
        <v>21178.5622153734</v>
      </c>
      <c r="T1706" s="68" t="n">
        <f aca="false">MAX(T1705,S1706)</f>
        <v>22149.6988727913</v>
      </c>
      <c r="U1706" s="68" t="n">
        <f aca="false">T1706-S1706</f>
        <v>971.136657417967</v>
      </c>
      <c r="V1706" s="70" t="n">
        <f aca="false">V1705+F1706</f>
        <v>3.78460000000001</v>
      </c>
      <c r="W1706" s="70" t="n">
        <f aca="false">MAX(W1705,V1706)</f>
        <v>3.82870000000001</v>
      </c>
      <c r="X1706" s="70" t="n">
        <f aca="false">W1706-V1706</f>
        <v>0.0440999999999998</v>
      </c>
      <c r="Y1706" s="70" t="n">
        <f aca="false">Y1705+M1706</f>
        <v>3.3424535873739</v>
      </c>
      <c r="Z1706" s="70" t="n">
        <f aca="false">MAX(Z1705,Y1706)</f>
        <v>3.39526905071845</v>
      </c>
      <c r="AA1706" s="70" t="n">
        <f aca="false">Z1706-Y1706</f>
        <v>0.0528154633445528</v>
      </c>
      <c r="AB1706" s="72" t="n">
        <f aca="false">AB1705*(1+F1706)</f>
        <v>34.8253726710542</v>
      </c>
      <c r="AC1706" s="73" t="n">
        <f aca="false">MAX(AC1705,AB1706)</f>
        <v>36.4590479293186</v>
      </c>
      <c r="AD1706" s="70" t="n">
        <f aca="false">1-AB1706/AC1706</f>
        <v>0.044808500250241</v>
      </c>
      <c r="AE1706" s="73" t="n">
        <f aca="false">AE1705*(1+M1706)</f>
        <v>22.3988960325022</v>
      </c>
      <c r="AF1706" s="73" t="n">
        <f aca="false">MAX(AF1705,AE1706)</f>
        <v>23.6552217651263</v>
      </c>
      <c r="AG1706" s="70" t="n">
        <f aca="false">1-AE1706/AF1706</f>
        <v>0.053109869148477</v>
      </c>
      <c r="AH1706" s="74" t="n">
        <f aca="false">IF(R1706&gt;0,AH1705+1,0)</f>
        <v>34</v>
      </c>
      <c r="AI1706" s="74" t="n">
        <f aca="false">IF(U1706&gt;0,AI1705+1,0)</f>
        <v>34</v>
      </c>
      <c r="AJ1706" s="74" t="n">
        <f aca="false">IF(G1706&gt;0,AJ1705+1,0)</f>
        <v>1</v>
      </c>
      <c r="AK1706" s="74" t="n">
        <f aca="false">IF(G1706&lt;=0,AK1705+1,0)</f>
        <v>0</v>
      </c>
      <c r="AL1706" s="74" t="n">
        <f aca="false">IF(K1706&gt;0,AL1705+1,0)</f>
        <v>1</v>
      </c>
      <c r="AM1706" s="74" t="n">
        <f aca="false">IF(K1706&lt;=0,AM1705+1,0)</f>
        <v>0</v>
      </c>
    </row>
    <row r="1707" customFormat="false" ht="15" hidden="false" customHeight="false" outlineLevel="0" collapsed="false">
      <c r="A1707" s="61" t="n">
        <v>1706</v>
      </c>
      <c r="B1707" s="62" t="n">
        <v>44922.59375</v>
      </c>
      <c r="C1707" s="63" t="n">
        <f aca="false">YEAR(B1707)</f>
        <v>2022</v>
      </c>
      <c r="D1707" s="32" t="s">
        <v>277</v>
      </c>
      <c r="E1707" s="64" t="n">
        <v>18122.8</v>
      </c>
      <c r="F1707" s="65" t="n">
        <v>-0.0062</v>
      </c>
      <c r="G1707" s="66" t="n">
        <v>-112.36136</v>
      </c>
      <c r="H1707" s="67" t="n">
        <f aca="false">E1707+IF(D1707="Long",1,-1)*G1707</f>
        <v>18010.43864</v>
      </c>
      <c r="I1707" s="68" t="n">
        <f aca="false">Assumptions!$B$58</f>
        <v>5.35750011455817</v>
      </c>
      <c r="J1707" s="68" t="n">
        <f aca="false">INDEX(Yearly!$L$5:$L$22,MATCH(C1707,Yearly!$A$5:$A$22,0))</f>
        <v>0.455957456558142</v>
      </c>
      <c r="K1707" s="68" t="n">
        <f aca="false">G1707-I1707-J1707</f>
        <v>-118.174817571116</v>
      </c>
      <c r="L1707" s="69" t="n">
        <f aca="false">(I1707+J1707)/Assumptions!$B$8</f>
        <v>0.000256337157192741</v>
      </c>
      <c r="M1707" s="70" t="n">
        <f aca="false">F1707-L1707</f>
        <v>-0.00645633715719274</v>
      </c>
      <c r="N1707" s="71" t="n">
        <f aca="false">G1707*Assumptions!$B$7</f>
        <v>-883722.0964</v>
      </c>
      <c r="O1707" s="71" t="n">
        <f aca="false">K1707*Assumptions!$B$7</f>
        <v>-929444.94019683</v>
      </c>
      <c r="P1707" s="68" t="n">
        <f aca="false">P1706+G1707</f>
        <v>31093.61724</v>
      </c>
      <c r="Q1707" s="68" t="n">
        <f aca="false">MAX(Q1706,P1707)</f>
        <v>31979.4577</v>
      </c>
      <c r="R1707" s="68" t="n">
        <f aca="false">Q1707-P1707</f>
        <v>885.840460000007</v>
      </c>
      <c r="S1707" s="68" t="n">
        <f aca="false">S1706+K1707</f>
        <v>21060.3873978022</v>
      </c>
      <c r="T1707" s="68" t="n">
        <f aca="false">MAX(T1706,S1707)</f>
        <v>22149.6988727913</v>
      </c>
      <c r="U1707" s="68" t="n">
        <f aca="false">T1707-S1707</f>
        <v>1089.31147498908</v>
      </c>
      <c r="V1707" s="70" t="n">
        <f aca="false">V1706+F1707</f>
        <v>3.77840000000001</v>
      </c>
      <c r="W1707" s="70" t="n">
        <f aca="false">MAX(W1706,V1707)</f>
        <v>3.82870000000001</v>
      </c>
      <c r="X1707" s="70" t="n">
        <f aca="false">W1707-V1707</f>
        <v>0.0503</v>
      </c>
      <c r="Y1707" s="70" t="n">
        <f aca="false">Y1706+M1707</f>
        <v>3.33599725021671</v>
      </c>
      <c r="Z1707" s="70" t="n">
        <f aca="false">MAX(Z1706,Y1707)</f>
        <v>3.39526905071845</v>
      </c>
      <c r="AA1707" s="70" t="n">
        <f aca="false">Z1707-Y1707</f>
        <v>0.0592718005017456</v>
      </c>
      <c r="AB1707" s="72" t="n">
        <f aca="false">AB1706*(1+F1707)</f>
        <v>34.6094553604936</v>
      </c>
      <c r="AC1707" s="73" t="n">
        <f aca="false">MAX(AC1706,AB1707)</f>
        <v>36.4590479293186</v>
      </c>
      <c r="AD1707" s="70" t="n">
        <f aca="false">1-AB1707/AC1707</f>
        <v>0.0507306875486894</v>
      </c>
      <c r="AE1707" s="73" t="n">
        <f aca="false">AE1706*(1+M1707)</f>
        <v>22.2542812077675</v>
      </c>
      <c r="AF1707" s="73" t="n">
        <f aca="false">MAX(AF1706,AE1707)</f>
        <v>23.6552217651263</v>
      </c>
      <c r="AG1707" s="70" t="n">
        <f aca="false">1-AE1707/AF1707</f>
        <v>0.0592233110840729</v>
      </c>
      <c r="AH1707" s="74" t="n">
        <f aca="false">IF(R1707&gt;0,AH1706+1,0)</f>
        <v>35</v>
      </c>
      <c r="AI1707" s="74" t="n">
        <f aca="false">IF(U1707&gt;0,AI1706+1,0)</f>
        <v>35</v>
      </c>
      <c r="AJ1707" s="74" t="n">
        <f aca="false">IF(G1707&gt;0,AJ1706+1,0)</f>
        <v>0</v>
      </c>
      <c r="AK1707" s="74" t="n">
        <f aca="false">IF(G1707&lt;=0,AK1706+1,0)</f>
        <v>1</v>
      </c>
      <c r="AL1707" s="74" t="n">
        <f aca="false">IF(K1707&gt;0,AL1706+1,0)</f>
        <v>0</v>
      </c>
      <c r="AM1707" s="74" t="n">
        <f aca="false">IF(K1707&lt;=0,AM1706+1,0)</f>
        <v>1</v>
      </c>
    </row>
    <row r="1708" customFormat="false" ht="15" hidden="false" customHeight="false" outlineLevel="0" collapsed="false">
      <c r="A1708" s="61" t="n">
        <v>1707</v>
      </c>
      <c r="B1708" s="62" t="n">
        <v>44924.40625</v>
      </c>
      <c r="C1708" s="63" t="n">
        <f aca="false">YEAR(B1708)</f>
        <v>2022</v>
      </c>
      <c r="D1708" s="32" t="s">
        <v>276</v>
      </c>
      <c r="E1708" s="64" t="n">
        <v>18010.45</v>
      </c>
      <c r="F1708" s="65" t="n">
        <v>-0.0041</v>
      </c>
      <c r="G1708" s="66" t="n">
        <v>-73.842845</v>
      </c>
      <c r="H1708" s="67" t="n">
        <f aca="false">E1708+IF(D1708="Long",1,-1)*G1708</f>
        <v>18084.292845</v>
      </c>
      <c r="I1708" s="68" t="n">
        <f aca="false">Assumptions!$B$58</f>
        <v>5.35750011455817</v>
      </c>
      <c r="J1708" s="68" t="n">
        <f aca="false">INDEX(Yearly!$L$5:$L$22,MATCH(C1708,Yearly!$A$5:$A$22,0))</f>
        <v>0.455957456558142</v>
      </c>
      <c r="K1708" s="68" t="n">
        <f aca="false">G1708-I1708-J1708</f>
        <v>-79.6563025711163</v>
      </c>
      <c r="L1708" s="69" t="n">
        <f aca="false">(I1708+J1708)/Assumptions!$B$8</f>
        <v>0.000256337157192741</v>
      </c>
      <c r="M1708" s="70" t="n">
        <f aca="false">F1708-L1708</f>
        <v>-0.00435633715719274</v>
      </c>
      <c r="N1708" s="71" t="n">
        <f aca="false">G1708*Assumptions!$B$7</f>
        <v>-580773.975925</v>
      </c>
      <c r="O1708" s="71" t="n">
        <f aca="false">K1708*Assumptions!$B$7</f>
        <v>-626496.81972183</v>
      </c>
      <c r="P1708" s="68" t="n">
        <f aca="false">P1707+G1708</f>
        <v>31019.774395</v>
      </c>
      <c r="Q1708" s="68" t="n">
        <f aca="false">MAX(Q1707,P1708)</f>
        <v>31979.4577</v>
      </c>
      <c r="R1708" s="68" t="n">
        <f aca="false">Q1708-P1708</f>
        <v>959.683305000006</v>
      </c>
      <c r="S1708" s="68" t="n">
        <f aca="false">S1707+K1708</f>
        <v>20980.7310952311</v>
      </c>
      <c r="T1708" s="68" t="n">
        <f aca="false">MAX(T1707,S1708)</f>
        <v>22149.6988727913</v>
      </c>
      <c r="U1708" s="68" t="n">
        <f aca="false">T1708-S1708</f>
        <v>1168.9677775602</v>
      </c>
      <c r="V1708" s="70" t="n">
        <f aca="false">V1707+F1708</f>
        <v>3.77430000000001</v>
      </c>
      <c r="W1708" s="70" t="n">
        <f aca="false">MAX(W1707,V1708)</f>
        <v>3.82870000000001</v>
      </c>
      <c r="X1708" s="70" t="n">
        <f aca="false">W1708-V1708</f>
        <v>0.0544000000000002</v>
      </c>
      <c r="Y1708" s="70" t="n">
        <f aca="false">Y1707+M1708</f>
        <v>3.33164091305952</v>
      </c>
      <c r="Z1708" s="70" t="n">
        <f aca="false">MAX(Z1707,Y1708)</f>
        <v>3.39526905071845</v>
      </c>
      <c r="AA1708" s="70" t="n">
        <f aca="false">Z1708-Y1708</f>
        <v>0.0636281376589385</v>
      </c>
      <c r="AB1708" s="72" t="n">
        <f aca="false">AB1707*(1+F1708)</f>
        <v>34.4675565935156</v>
      </c>
      <c r="AC1708" s="73" t="n">
        <f aca="false">MAX(AC1707,AB1708)</f>
        <v>36.4590479293186</v>
      </c>
      <c r="AD1708" s="70" t="n">
        <f aca="false">1-AB1708/AC1708</f>
        <v>0.0546226917297398</v>
      </c>
      <c r="AE1708" s="73" t="n">
        <f aca="false">AE1707*(1+M1708)</f>
        <v>22.1573340556355</v>
      </c>
      <c r="AF1708" s="73" t="n">
        <f aca="false">MAX(AF1707,AE1708)</f>
        <v>23.6552217651263</v>
      </c>
      <c r="AG1708" s="70" t="n">
        <f aca="false">1-AE1708/AF1708</f>
        <v>0.0633216515306181</v>
      </c>
      <c r="AH1708" s="74" t="n">
        <f aca="false">IF(R1708&gt;0,AH1707+1,0)</f>
        <v>36</v>
      </c>
      <c r="AI1708" s="74" t="n">
        <f aca="false">IF(U1708&gt;0,AI1707+1,0)</f>
        <v>36</v>
      </c>
      <c r="AJ1708" s="74" t="n">
        <f aca="false">IF(G1708&gt;0,AJ1707+1,0)</f>
        <v>0</v>
      </c>
      <c r="AK1708" s="74" t="n">
        <f aca="false">IF(G1708&lt;=0,AK1707+1,0)</f>
        <v>2</v>
      </c>
      <c r="AL1708" s="74" t="n">
        <f aca="false">IF(K1708&gt;0,AL1707+1,0)</f>
        <v>0</v>
      </c>
      <c r="AM1708" s="74" t="n">
        <f aca="false">IF(K1708&lt;=0,AM1707+1,0)</f>
        <v>2</v>
      </c>
    </row>
    <row r="1709" customFormat="false" ht="15" hidden="false" customHeight="false" outlineLevel="0" collapsed="false">
      <c r="A1709" s="61" t="n">
        <v>1708</v>
      </c>
      <c r="B1709" s="62" t="n">
        <v>44924.59375</v>
      </c>
      <c r="C1709" s="63" t="n">
        <f aca="false">YEAR(B1709)</f>
        <v>2022</v>
      </c>
      <c r="D1709" s="32" t="s">
        <v>277</v>
      </c>
      <c r="E1709" s="64" t="n">
        <v>18084.55</v>
      </c>
      <c r="F1709" s="65" t="n">
        <v>0.0007</v>
      </c>
      <c r="G1709" s="66" t="n">
        <v>12.659185</v>
      </c>
      <c r="H1709" s="67" t="n">
        <f aca="false">E1709+IF(D1709="Long",1,-1)*G1709</f>
        <v>18097.209185</v>
      </c>
      <c r="I1709" s="68" t="n">
        <f aca="false">Assumptions!$B$58</f>
        <v>5.35750011455817</v>
      </c>
      <c r="J1709" s="68" t="n">
        <f aca="false">INDEX(Yearly!$L$5:$L$22,MATCH(C1709,Yearly!$A$5:$A$22,0))</f>
        <v>0.455957456558142</v>
      </c>
      <c r="K1709" s="68" t="n">
        <f aca="false">G1709-I1709-J1709</f>
        <v>6.84572742888369</v>
      </c>
      <c r="L1709" s="69" t="n">
        <f aca="false">(I1709+J1709)/Assumptions!$B$8</f>
        <v>0.000256337157192741</v>
      </c>
      <c r="M1709" s="70" t="n">
        <f aca="false">F1709-L1709</f>
        <v>0.000443662842807259</v>
      </c>
      <c r="N1709" s="71" t="n">
        <f aca="false">G1709*Assumptions!$B$7</f>
        <v>99564.490025</v>
      </c>
      <c r="O1709" s="71" t="n">
        <f aca="false">K1709*Assumptions!$B$7</f>
        <v>53841.6462281702</v>
      </c>
      <c r="P1709" s="68" t="n">
        <f aca="false">P1708+G1709</f>
        <v>31032.43358</v>
      </c>
      <c r="Q1709" s="68" t="n">
        <f aca="false">MAX(Q1708,P1709)</f>
        <v>31979.4577</v>
      </c>
      <c r="R1709" s="68" t="n">
        <f aca="false">Q1709-P1709</f>
        <v>947.024120000006</v>
      </c>
      <c r="S1709" s="68" t="n">
        <f aca="false">S1708+K1709</f>
        <v>20987.57682266</v>
      </c>
      <c r="T1709" s="68" t="n">
        <f aca="false">MAX(T1708,S1709)</f>
        <v>22149.6988727913</v>
      </c>
      <c r="U1709" s="68" t="n">
        <f aca="false">T1709-S1709</f>
        <v>1162.12205013131</v>
      </c>
      <c r="V1709" s="70" t="n">
        <f aca="false">V1708+F1709</f>
        <v>3.77500000000001</v>
      </c>
      <c r="W1709" s="70" t="n">
        <f aca="false">MAX(W1708,V1709)</f>
        <v>3.82870000000001</v>
      </c>
      <c r="X1709" s="70" t="n">
        <f aca="false">W1709-V1709</f>
        <v>0.0537000000000001</v>
      </c>
      <c r="Y1709" s="70" t="n">
        <f aca="false">Y1708+M1709</f>
        <v>3.33208457590232</v>
      </c>
      <c r="Z1709" s="70" t="n">
        <f aca="false">MAX(Z1708,Y1709)</f>
        <v>3.39526905071845</v>
      </c>
      <c r="AA1709" s="70" t="n">
        <f aca="false">Z1709-Y1709</f>
        <v>0.0631844748161314</v>
      </c>
      <c r="AB1709" s="72" t="n">
        <f aca="false">AB1708*(1+F1709)</f>
        <v>34.4916838831311</v>
      </c>
      <c r="AC1709" s="73" t="n">
        <f aca="false">MAX(AC1708,AB1709)</f>
        <v>36.4590479293186</v>
      </c>
      <c r="AD1709" s="70" t="n">
        <f aca="false">1-AB1709/AC1709</f>
        <v>0.0539609276139507</v>
      </c>
      <c r="AE1709" s="73" t="n">
        <f aca="false">AE1708*(1+M1709)</f>
        <v>22.1671644414516</v>
      </c>
      <c r="AF1709" s="73" t="n">
        <f aca="false">MAX(AF1708,AE1709)</f>
        <v>23.6552217651263</v>
      </c>
      <c r="AG1709" s="70" t="n">
        <f aca="false">1-AE1709/AF1709</f>
        <v>0.0629060821517401</v>
      </c>
      <c r="AH1709" s="74" t="n">
        <f aca="false">IF(R1709&gt;0,AH1708+1,0)</f>
        <v>37</v>
      </c>
      <c r="AI1709" s="74" t="n">
        <f aca="false">IF(U1709&gt;0,AI1708+1,0)</f>
        <v>37</v>
      </c>
      <c r="AJ1709" s="74" t="n">
        <f aca="false">IF(G1709&gt;0,AJ1708+1,0)</f>
        <v>1</v>
      </c>
      <c r="AK1709" s="74" t="n">
        <f aca="false">IF(G1709&lt;=0,AK1708+1,0)</f>
        <v>0</v>
      </c>
      <c r="AL1709" s="74" t="n">
        <f aca="false">IF(K1709&gt;0,AL1708+1,0)</f>
        <v>1</v>
      </c>
      <c r="AM1709" s="74" t="n">
        <f aca="false">IF(K1709&lt;=0,AM1708+1,0)</f>
        <v>0</v>
      </c>
    </row>
    <row r="1710" customFormat="false" ht="15" hidden="false" customHeight="false" outlineLevel="0" collapsed="false">
      <c r="A1710" s="61" t="n">
        <v>1709</v>
      </c>
      <c r="B1710" s="62" t="n">
        <v>44925.6354166667</v>
      </c>
      <c r="C1710" s="63" t="n">
        <f aca="false">YEAR(B1710)</f>
        <v>2022</v>
      </c>
      <c r="D1710" s="32" t="s">
        <v>276</v>
      </c>
      <c r="E1710" s="64" t="n">
        <v>18097.95</v>
      </c>
      <c r="F1710" s="65" t="n">
        <v>-0.0048</v>
      </c>
      <c r="G1710" s="66" t="n">
        <v>-86.87016</v>
      </c>
      <c r="H1710" s="67" t="n">
        <f aca="false">E1710+IF(D1710="Long",1,-1)*G1710</f>
        <v>18184.82016</v>
      </c>
      <c r="I1710" s="68" t="n">
        <f aca="false">Assumptions!$B$58</f>
        <v>5.35750011455817</v>
      </c>
      <c r="J1710" s="68" t="n">
        <f aca="false">INDEX(Yearly!$L$5:$L$22,MATCH(C1710,Yearly!$A$5:$A$22,0))</f>
        <v>0.455957456558142</v>
      </c>
      <c r="K1710" s="68" t="n">
        <f aca="false">G1710-I1710-J1710</f>
        <v>-92.6836175711163</v>
      </c>
      <c r="L1710" s="69" t="n">
        <f aca="false">(I1710+J1710)/Assumptions!$B$8</f>
        <v>0.000256337157192741</v>
      </c>
      <c r="M1710" s="70" t="n">
        <f aca="false">F1710-L1710</f>
        <v>-0.00505633715719274</v>
      </c>
      <c r="N1710" s="71" t="n">
        <f aca="false">G1710*Assumptions!$B$7</f>
        <v>-683233.8084</v>
      </c>
      <c r="O1710" s="71" t="n">
        <f aca="false">K1710*Assumptions!$B$7</f>
        <v>-728956.65219683</v>
      </c>
      <c r="P1710" s="68" t="n">
        <f aca="false">P1709+G1710</f>
        <v>30945.56342</v>
      </c>
      <c r="Q1710" s="68" t="n">
        <f aca="false">MAX(Q1709,P1710)</f>
        <v>31979.4577</v>
      </c>
      <c r="R1710" s="68" t="n">
        <f aca="false">Q1710-P1710</f>
        <v>1033.89428</v>
      </c>
      <c r="S1710" s="68" t="n">
        <f aca="false">S1709+K1710</f>
        <v>20894.8932050889</v>
      </c>
      <c r="T1710" s="68" t="n">
        <f aca="false">MAX(T1709,S1710)</f>
        <v>22149.6988727913</v>
      </c>
      <c r="U1710" s="68" t="n">
        <f aca="false">T1710-S1710</f>
        <v>1254.80566770243</v>
      </c>
      <c r="V1710" s="70" t="n">
        <f aca="false">V1709+F1710</f>
        <v>3.77020000000001</v>
      </c>
      <c r="W1710" s="70" t="n">
        <f aca="false">MAX(W1709,V1710)</f>
        <v>3.82870000000001</v>
      </c>
      <c r="X1710" s="70" t="n">
        <f aca="false">W1710-V1710</f>
        <v>0.0585</v>
      </c>
      <c r="Y1710" s="70" t="n">
        <f aca="false">Y1709+M1710</f>
        <v>3.32702823874513</v>
      </c>
      <c r="Z1710" s="70" t="n">
        <f aca="false">MAX(Z1709,Y1710)</f>
        <v>3.39526905071845</v>
      </c>
      <c r="AA1710" s="70" t="n">
        <f aca="false">Z1710-Y1710</f>
        <v>0.068240811973324</v>
      </c>
      <c r="AB1710" s="72" t="n">
        <f aca="false">AB1709*(1+F1710)</f>
        <v>34.326123800492</v>
      </c>
      <c r="AC1710" s="73" t="n">
        <f aca="false">MAX(AC1709,AB1710)</f>
        <v>36.4590479293186</v>
      </c>
      <c r="AD1710" s="70" t="n">
        <f aca="false">1-AB1710/AC1710</f>
        <v>0.0585019151614038</v>
      </c>
      <c r="AE1710" s="73" t="n">
        <f aca="false">AE1709*(1+M1710)</f>
        <v>22.0550797842167</v>
      </c>
      <c r="AF1710" s="73" t="n">
        <f aca="false">MAX(AF1709,AE1710)</f>
        <v>23.6552217651263</v>
      </c>
      <c r="AG1710" s="70" t="n">
        <f aca="false">1-AE1710/AF1710</f>
        <v>0.0676443449483355</v>
      </c>
      <c r="AH1710" s="74" t="n">
        <f aca="false">IF(R1710&gt;0,AH1709+1,0)</f>
        <v>38</v>
      </c>
      <c r="AI1710" s="74" t="n">
        <f aca="false">IF(U1710&gt;0,AI1709+1,0)</f>
        <v>38</v>
      </c>
      <c r="AJ1710" s="74" t="n">
        <f aca="false">IF(G1710&gt;0,AJ1709+1,0)</f>
        <v>0</v>
      </c>
      <c r="AK1710" s="74" t="n">
        <f aca="false">IF(G1710&lt;=0,AK1709+1,0)</f>
        <v>1</v>
      </c>
      <c r="AL1710" s="74" t="n">
        <f aca="false">IF(K1710&gt;0,AL1709+1,0)</f>
        <v>0</v>
      </c>
      <c r="AM1710" s="74" t="n">
        <f aca="false">IF(K1710&lt;=0,AM1709+1,0)</f>
        <v>1</v>
      </c>
    </row>
    <row r="1711" customFormat="false" ht="15" hidden="false" customHeight="false" outlineLevel="0" collapsed="false">
      <c r="A1711" s="61" t="n">
        <v>1710</v>
      </c>
      <c r="B1711" s="62" t="n">
        <v>44928.4479166667</v>
      </c>
      <c r="C1711" s="63" t="n">
        <f aca="false">YEAR(B1711)</f>
        <v>2023</v>
      </c>
      <c r="D1711" s="32" t="s">
        <v>277</v>
      </c>
      <c r="E1711" s="64" t="n">
        <v>18184.15</v>
      </c>
      <c r="F1711" s="65" t="n">
        <v>-0.003</v>
      </c>
      <c r="G1711" s="66" t="n">
        <v>-54.55245</v>
      </c>
      <c r="H1711" s="67" t="n">
        <f aca="false">E1711+IF(D1711="Long",1,-1)*G1711</f>
        <v>18129.59755</v>
      </c>
      <c r="I1711" s="68" t="n">
        <f aca="false">Assumptions!$B$58</f>
        <v>5.35750011455817</v>
      </c>
      <c r="J1711" s="68" t="n">
        <f aca="false">INDEX(Yearly!$L$5:$L$22,MATCH(C1711,Yearly!$A$5:$A$22,0))</f>
        <v>0.483383468982692</v>
      </c>
      <c r="K1711" s="68" t="n">
        <f aca="false">G1711-I1711-J1711</f>
        <v>-60.3933335835409</v>
      </c>
      <c r="L1711" s="69" t="n">
        <f aca="false">(I1711+J1711)/Assumptions!$B$8</f>
        <v>0.000257546472986662</v>
      </c>
      <c r="M1711" s="70" t="n">
        <f aca="false">F1711-L1711</f>
        <v>-0.00325754647298666</v>
      </c>
      <c r="N1711" s="71" t="n">
        <f aca="false">G1711*Assumptions!$B$7</f>
        <v>-429055.01925</v>
      </c>
      <c r="O1711" s="71" t="n">
        <f aca="false">K1711*Assumptions!$B$7</f>
        <v>-474993.568634549</v>
      </c>
      <c r="P1711" s="68" t="n">
        <f aca="false">P1710+G1711</f>
        <v>30891.01097</v>
      </c>
      <c r="Q1711" s="68" t="n">
        <f aca="false">MAX(Q1710,P1711)</f>
        <v>31979.4577</v>
      </c>
      <c r="R1711" s="68" t="n">
        <f aca="false">Q1711-P1711</f>
        <v>1088.44673</v>
      </c>
      <c r="S1711" s="68" t="n">
        <f aca="false">S1710+K1711</f>
        <v>20834.4998715053</v>
      </c>
      <c r="T1711" s="68" t="n">
        <f aca="false">MAX(T1710,S1711)</f>
        <v>22149.6988727913</v>
      </c>
      <c r="U1711" s="68" t="n">
        <f aca="false">T1711-S1711</f>
        <v>1315.19900128597</v>
      </c>
      <c r="V1711" s="70" t="n">
        <f aca="false">V1710+F1711</f>
        <v>3.76720000000001</v>
      </c>
      <c r="W1711" s="70" t="n">
        <f aca="false">MAX(W1710,V1711)</f>
        <v>3.82870000000001</v>
      </c>
      <c r="X1711" s="70" t="n">
        <f aca="false">W1711-V1711</f>
        <v>0.0615000000000001</v>
      </c>
      <c r="Y1711" s="70" t="n">
        <f aca="false">Y1710+M1711</f>
        <v>3.32377069227214</v>
      </c>
      <c r="Z1711" s="70" t="n">
        <f aca="false">MAX(Z1710,Y1711)</f>
        <v>3.39526905071845</v>
      </c>
      <c r="AA1711" s="70" t="n">
        <f aca="false">Z1711-Y1711</f>
        <v>0.0714983584463105</v>
      </c>
      <c r="AB1711" s="72" t="n">
        <f aca="false">AB1710*(1+F1711)</f>
        <v>34.2231454290906</v>
      </c>
      <c r="AC1711" s="73" t="n">
        <f aca="false">MAX(AC1710,AB1711)</f>
        <v>36.4590479293186</v>
      </c>
      <c r="AD1711" s="70" t="n">
        <f aca="false">1-AB1711/AC1711</f>
        <v>0.0613264094159196</v>
      </c>
      <c r="AE1711" s="73" t="n">
        <f aca="false">AE1710*(1+M1711)</f>
        <v>21.9832343368542</v>
      </c>
      <c r="AF1711" s="73" t="n">
        <f aca="false">MAX(AF1710,AE1711)</f>
        <v>23.6552217651263</v>
      </c>
      <c r="AG1711" s="70" t="n">
        <f aca="false">1-AE1711/AF1711</f>
        <v>0.0706815368240183</v>
      </c>
      <c r="AH1711" s="74" t="n">
        <f aca="false">IF(R1711&gt;0,AH1710+1,0)</f>
        <v>39</v>
      </c>
      <c r="AI1711" s="74" t="n">
        <f aca="false">IF(U1711&gt;0,AI1710+1,0)</f>
        <v>39</v>
      </c>
      <c r="AJ1711" s="74" t="n">
        <f aca="false">IF(G1711&gt;0,AJ1710+1,0)</f>
        <v>0</v>
      </c>
      <c r="AK1711" s="74" t="n">
        <f aca="false">IF(G1711&lt;=0,AK1710+1,0)</f>
        <v>2</v>
      </c>
      <c r="AL1711" s="74" t="n">
        <f aca="false">IF(K1711&gt;0,AL1710+1,0)</f>
        <v>0</v>
      </c>
      <c r="AM1711" s="74" t="n">
        <f aca="false">IF(K1711&lt;=0,AM1710+1,0)</f>
        <v>2</v>
      </c>
    </row>
    <row r="1712" customFormat="false" ht="15" hidden="false" customHeight="false" outlineLevel="0" collapsed="false">
      <c r="A1712" s="61" t="n">
        <v>1711</v>
      </c>
      <c r="B1712" s="62" t="n">
        <v>44930.4270833333</v>
      </c>
      <c r="C1712" s="63" t="n">
        <f aca="false">YEAR(B1712)</f>
        <v>2023</v>
      </c>
      <c r="D1712" s="32" t="s">
        <v>276</v>
      </c>
      <c r="E1712" s="64" t="n">
        <v>18129.65</v>
      </c>
      <c r="F1712" s="65" t="n">
        <v>0.0057</v>
      </c>
      <c r="G1712" s="66" t="n">
        <v>103.339005</v>
      </c>
      <c r="H1712" s="67" t="n">
        <f aca="false">E1712+IF(D1712="Long",1,-1)*G1712</f>
        <v>18026.310995</v>
      </c>
      <c r="I1712" s="68" t="n">
        <f aca="false">Assumptions!$B$58</f>
        <v>5.35750011455817</v>
      </c>
      <c r="J1712" s="68" t="n">
        <f aca="false">INDEX(Yearly!$L$5:$L$22,MATCH(C1712,Yearly!$A$5:$A$22,0))</f>
        <v>0.483383468982692</v>
      </c>
      <c r="K1712" s="68" t="n">
        <f aca="false">G1712-I1712-J1712</f>
        <v>97.4981214164591</v>
      </c>
      <c r="L1712" s="69" t="n">
        <f aca="false">(I1712+J1712)/Assumptions!$B$8</f>
        <v>0.000257546472986662</v>
      </c>
      <c r="M1712" s="70" t="n">
        <f aca="false">F1712-L1712</f>
        <v>0.00544245352701334</v>
      </c>
      <c r="N1712" s="71" t="n">
        <f aca="false">G1712*Assumptions!$B$7</f>
        <v>812761.274325</v>
      </c>
      <c r="O1712" s="71" t="n">
        <f aca="false">K1712*Assumptions!$B$7</f>
        <v>766822.724940451</v>
      </c>
      <c r="P1712" s="68" t="n">
        <f aca="false">P1711+G1712</f>
        <v>30994.349975</v>
      </c>
      <c r="Q1712" s="68" t="n">
        <f aca="false">MAX(Q1711,P1712)</f>
        <v>31979.4577</v>
      </c>
      <c r="R1712" s="68" t="n">
        <f aca="false">Q1712-P1712</f>
        <v>985.107725000002</v>
      </c>
      <c r="S1712" s="68" t="n">
        <f aca="false">S1711+K1712</f>
        <v>20931.9979929218</v>
      </c>
      <c r="T1712" s="68" t="n">
        <f aca="false">MAX(T1711,S1712)</f>
        <v>22149.6988727913</v>
      </c>
      <c r="U1712" s="68" t="n">
        <f aca="false">T1712-S1712</f>
        <v>1217.70087986951</v>
      </c>
      <c r="V1712" s="70" t="n">
        <f aca="false">V1711+F1712</f>
        <v>3.77290000000001</v>
      </c>
      <c r="W1712" s="70" t="n">
        <f aca="false">MAX(W1711,V1712)</f>
        <v>3.82870000000001</v>
      </c>
      <c r="X1712" s="70" t="n">
        <f aca="false">W1712-V1712</f>
        <v>0.0558000000000001</v>
      </c>
      <c r="Y1712" s="70" t="n">
        <f aca="false">Y1711+M1712</f>
        <v>3.32921314579916</v>
      </c>
      <c r="Z1712" s="70" t="n">
        <f aca="false">MAX(Z1711,Y1712)</f>
        <v>3.39526905071845</v>
      </c>
      <c r="AA1712" s="70" t="n">
        <f aca="false">Z1712-Y1712</f>
        <v>0.0660559049192973</v>
      </c>
      <c r="AB1712" s="72" t="n">
        <f aca="false">AB1711*(1+F1712)</f>
        <v>34.4182173580364</v>
      </c>
      <c r="AC1712" s="73" t="n">
        <f aca="false">MAX(AC1711,AB1712)</f>
        <v>36.4590479293186</v>
      </c>
      <c r="AD1712" s="70" t="n">
        <f aca="false">1-AB1712/AC1712</f>
        <v>0.0559759699495904</v>
      </c>
      <c r="AE1712" s="73" t="n">
        <f aca="false">AE1711*(1+M1712)</f>
        <v>22.102877068106</v>
      </c>
      <c r="AF1712" s="73" t="n">
        <f aca="false">MAX(AF1711,AE1712)</f>
        <v>23.6552217651263</v>
      </c>
      <c r="AG1712" s="70" t="n">
        <f aca="false">1-AE1712/AF1712</f>
        <v>0.0656237642763874</v>
      </c>
      <c r="AH1712" s="74" t="n">
        <f aca="false">IF(R1712&gt;0,AH1711+1,0)</f>
        <v>40</v>
      </c>
      <c r="AI1712" s="74" t="n">
        <f aca="false">IF(U1712&gt;0,AI1711+1,0)</f>
        <v>40</v>
      </c>
      <c r="AJ1712" s="74" t="n">
        <f aca="false">IF(G1712&gt;0,AJ1711+1,0)</f>
        <v>1</v>
      </c>
      <c r="AK1712" s="74" t="n">
        <f aca="false">IF(G1712&lt;=0,AK1711+1,0)</f>
        <v>0</v>
      </c>
      <c r="AL1712" s="74" t="n">
        <f aca="false">IF(K1712&gt;0,AL1711+1,0)</f>
        <v>1</v>
      </c>
      <c r="AM1712" s="74" t="n">
        <f aca="false">IF(K1712&lt;=0,AM1711+1,0)</f>
        <v>0</v>
      </c>
    </row>
    <row r="1713" customFormat="false" ht="15" hidden="false" customHeight="false" outlineLevel="0" collapsed="false">
      <c r="A1713" s="61" t="n">
        <v>1712</v>
      </c>
      <c r="B1713" s="62" t="n">
        <v>44935.40625</v>
      </c>
      <c r="C1713" s="63" t="n">
        <f aca="false">YEAR(B1713)</f>
        <v>2023</v>
      </c>
      <c r="D1713" s="32" t="s">
        <v>277</v>
      </c>
      <c r="E1713" s="64" t="n">
        <v>18026.85</v>
      </c>
      <c r="F1713" s="65" t="n">
        <v>0</v>
      </c>
      <c r="G1713" s="66" t="n">
        <v>0</v>
      </c>
      <c r="H1713" s="67" t="n">
        <f aca="false">E1713+IF(D1713="Long",1,-1)*G1713</f>
        <v>18026.85</v>
      </c>
      <c r="I1713" s="68" t="n">
        <f aca="false">Assumptions!$B$58</f>
        <v>5.35750011455817</v>
      </c>
      <c r="J1713" s="68" t="n">
        <f aca="false">INDEX(Yearly!$L$5:$L$22,MATCH(C1713,Yearly!$A$5:$A$22,0))</f>
        <v>0.483383468982692</v>
      </c>
      <c r="K1713" s="68" t="n">
        <f aca="false">G1713-I1713-J1713</f>
        <v>-5.84088358354086</v>
      </c>
      <c r="L1713" s="69" t="n">
        <f aca="false">(I1713+J1713)/Assumptions!$B$8</f>
        <v>0.000257546472986662</v>
      </c>
      <c r="M1713" s="70" t="n">
        <f aca="false">F1713-L1713</f>
        <v>-0.000257546472986662</v>
      </c>
      <c r="N1713" s="71" t="n">
        <f aca="false">G1713*Assumptions!$B$7</f>
        <v>0</v>
      </c>
      <c r="O1713" s="71" t="n">
        <f aca="false">K1713*Assumptions!$B$7</f>
        <v>-45938.5493845489</v>
      </c>
      <c r="P1713" s="68" t="n">
        <f aca="false">P1712+G1713</f>
        <v>30994.349975</v>
      </c>
      <c r="Q1713" s="68" t="n">
        <f aca="false">MAX(Q1712,P1713)</f>
        <v>31979.4577</v>
      </c>
      <c r="R1713" s="68" t="n">
        <f aca="false">Q1713-P1713</f>
        <v>985.107725000002</v>
      </c>
      <c r="S1713" s="68" t="n">
        <f aca="false">S1712+K1713</f>
        <v>20926.1571093383</v>
      </c>
      <c r="T1713" s="68" t="n">
        <f aca="false">MAX(T1712,S1713)</f>
        <v>22149.6988727913</v>
      </c>
      <c r="U1713" s="68" t="n">
        <f aca="false">T1713-S1713</f>
        <v>1223.54176345305</v>
      </c>
      <c r="V1713" s="70" t="n">
        <f aca="false">V1712+F1713</f>
        <v>3.77290000000001</v>
      </c>
      <c r="W1713" s="70" t="n">
        <f aca="false">MAX(W1712,V1713)</f>
        <v>3.82870000000001</v>
      </c>
      <c r="X1713" s="70" t="n">
        <f aca="false">W1713-V1713</f>
        <v>0.0558000000000001</v>
      </c>
      <c r="Y1713" s="70" t="n">
        <f aca="false">Y1712+M1713</f>
        <v>3.32895559932617</v>
      </c>
      <c r="Z1713" s="70" t="n">
        <f aca="false">MAX(Z1712,Y1713)</f>
        <v>3.39526905071845</v>
      </c>
      <c r="AA1713" s="70" t="n">
        <f aca="false">Z1713-Y1713</f>
        <v>0.0663134513922841</v>
      </c>
      <c r="AB1713" s="72" t="n">
        <f aca="false">AB1712*(1+F1713)</f>
        <v>34.4182173580364</v>
      </c>
      <c r="AC1713" s="73" t="n">
        <f aca="false">MAX(AC1712,AB1713)</f>
        <v>36.4590479293186</v>
      </c>
      <c r="AD1713" s="70" t="n">
        <f aca="false">1-AB1713/AC1713</f>
        <v>0.0559759699495904</v>
      </c>
      <c r="AE1713" s="73" t="n">
        <f aca="false">AE1712*(1+M1713)</f>
        <v>22.0971845500742</v>
      </c>
      <c r="AF1713" s="73" t="n">
        <f aca="false">MAX(AF1712,AE1713)</f>
        <v>23.6552217651263</v>
      </c>
      <c r="AG1713" s="70" t="n">
        <f aca="false">1-AE1713/AF1713</f>
        <v>0.0658644095803407</v>
      </c>
      <c r="AH1713" s="74" t="n">
        <f aca="false">IF(R1713&gt;0,AH1712+1,0)</f>
        <v>41</v>
      </c>
      <c r="AI1713" s="74" t="n">
        <f aca="false">IF(U1713&gt;0,AI1712+1,0)</f>
        <v>41</v>
      </c>
      <c r="AJ1713" s="74" t="n">
        <f aca="false">IF(G1713&gt;0,AJ1712+1,0)</f>
        <v>0</v>
      </c>
      <c r="AK1713" s="74" t="n">
        <f aca="false">IF(G1713&lt;=0,AK1712+1,0)</f>
        <v>1</v>
      </c>
      <c r="AL1713" s="74" t="n">
        <f aca="false">IF(K1713&gt;0,AL1712+1,0)</f>
        <v>0</v>
      </c>
      <c r="AM1713" s="74" t="n">
        <f aca="false">IF(K1713&lt;=0,AM1712+1,0)</f>
        <v>1</v>
      </c>
    </row>
    <row r="1714" customFormat="false" ht="15" hidden="false" customHeight="false" outlineLevel="0" collapsed="false">
      <c r="A1714" s="61" t="n">
        <v>1713</v>
      </c>
      <c r="B1714" s="62" t="n">
        <v>44935.5729166667</v>
      </c>
      <c r="C1714" s="63" t="n">
        <f aca="false">YEAR(B1714)</f>
        <v>2023</v>
      </c>
      <c r="D1714" s="32" t="s">
        <v>276</v>
      </c>
      <c r="E1714" s="64" t="n">
        <v>18026.35</v>
      </c>
      <c r="F1714" s="65" t="n">
        <v>-0.0044</v>
      </c>
      <c r="G1714" s="66" t="n">
        <v>-79.31594</v>
      </c>
      <c r="H1714" s="67" t="n">
        <f aca="false">E1714+IF(D1714="Long",1,-1)*G1714</f>
        <v>18105.66594</v>
      </c>
      <c r="I1714" s="68" t="n">
        <f aca="false">Assumptions!$B$58</f>
        <v>5.35750011455817</v>
      </c>
      <c r="J1714" s="68" t="n">
        <f aca="false">INDEX(Yearly!$L$5:$L$22,MATCH(C1714,Yearly!$A$5:$A$22,0))</f>
        <v>0.483383468982692</v>
      </c>
      <c r="K1714" s="68" t="n">
        <f aca="false">G1714-I1714-J1714</f>
        <v>-85.1568235835409</v>
      </c>
      <c r="L1714" s="69" t="n">
        <f aca="false">(I1714+J1714)/Assumptions!$B$8</f>
        <v>0.000257546472986662</v>
      </c>
      <c r="M1714" s="70" t="n">
        <f aca="false">F1714-L1714</f>
        <v>-0.00465754647298666</v>
      </c>
      <c r="N1714" s="71" t="n">
        <f aca="false">G1714*Assumptions!$B$7</f>
        <v>-623819.8681</v>
      </c>
      <c r="O1714" s="71" t="n">
        <f aca="false">K1714*Assumptions!$B$7</f>
        <v>-669758.417484549</v>
      </c>
      <c r="P1714" s="68" t="n">
        <f aca="false">P1713+G1714</f>
        <v>30915.034035</v>
      </c>
      <c r="Q1714" s="68" t="n">
        <f aca="false">MAX(Q1713,P1714)</f>
        <v>31979.4577</v>
      </c>
      <c r="R1714" s="68" t="n">
        <f aca="false">Q1714-P1714</f>
        <v>1064.423665</v>
      </c>
      <c r="S1714" s="68" t="n">
        <f aca="false">S1713+K1714</f>
        <v>20841.0002857547</v>
      </c>
      <c r="T1714" s="68" t="n">
        <f aca="false">MAX(T1713,S1714)</f>
        <v>22149.6988727913</v>
      </c>
      <c r="U1714" s="68" t="n">
        <f aca="false">T1714-S1714</f>
        <v>1308.69858703659</v>
      </c>
      <c r="V1714" s="70" t="n">
        <f aca="false">V1713+F1714</f>
        <v>3.76850000000001</v>
      </c>
      <c r="W1714" s="70" t="n">
        <f aca="false">MAX(W1713,V1714)</f>
        <v>3.82870000000001</v>
      </c>
      <c r="X1714" s="70" t="n">
        <f aca="false">W1714-V1714</f>
        <v>0.0602</v>
      </c>
      <c r="Y1714" s="70" t="n">
        <f aca="false">Y1713+M1714</f>
        <v>3.32429805285318</v>
      </c>
      <c r="Z1714" s="70" t="n">
        <f aca="false">MAX(Z1713,Y1714)</f>
        <v>3.39526905071845</v>
      </c>
      <c r="AA1714" s="70" t="n">
        <f aca="false">Z1714-Y1714</f>
        <v>0.0709709978652708</v>
      </c>
      <c r="AB1714" s="72" t="n">
        <f aca="false">AB1713*(1+F1714)</f>
        <v>34.266777201661</v>
      </c>
      <c r="AC1714" s="73" t="n">
        <f aca="false">MAX(AC1713,AB1714)</f>
        <v>36.4590479293186</v>
      </c>
      <c r="AD1714" s="70" t="n">
        <f aca="false">1-AB1714/AC1714</f>
        <v>0.0601296756818122</v>
      </c>
      <c r="AE1714" s="73" t="n">
        <f aca="false">AE1713*(1+M1714)</f>
        <v>21.9942658861101</v>
      </c>
      <c r="AF1714" s="73" t="n">
        <f aca="false">MAX(AF1713,AE1714)</f>
        <v>23.6552217651263</v>
      </c>
      <c r="AG1714" s="70" t="n">
        <f aca="false">1-AE1714/AF1714</f>
        <v>0.070215189504791</v>
      </c>
      <c r="AH1714" s="74" t="n">
        <f aca="false">IF(R1714&gt;0,AH1713+1,0)</f>
        <v>42</v>
      </c>
      <c r="AI1714" s="74" t="n">
        <f aca="false">IF(U1714&gt;0,AI1713+1,0)</f>
        <v>42</v>
      </c>
      <c r="AJ1714" s="74" t="n">
        <f aca="false">IF(G1714&gt;0,AJ1713+1,0)</f>
        <v>0</v>
      </c>
      <c r="AK1714" s="74" t="n">
        <f aca="false">IF(G1714&lt;=0,AK1713+1,0)</f>
        <v>2</v>
      </c>
      <c r="AL1714" s="74" t="n">
        <f aca="false">IF(K1714&gt;0,AL1713+1,0)</f>
        <v>0</v>
      </c>
      <c r="AM1714" s="74" t="n">
        <f aca="false">IF(K1714&lt;=0,AM1713+1,0)</f>
        <v>2</v>
      </c>
    </row>
    <row r="1715" customFormat="false" ht="15" hidden="false" customHeight="false" outlineLevel="0" collapsed="false">
      <c r="A1715" s="61" t="n">
        <v>1714</v>
      </c>
      <c r="B1715" s="62" t="n">
        <v>44935.6354166667</v>
      </c>
      <c r="C1715" s="63" t="n">
        <f aca="false">YEAR(B1715)</f>
        <v>2023</v>
      </c>
      <c r="D1715" s="32" t="s">
        <v>277</v>
      </c>
      <c r="E1715" s="64" t="n">
        <v>18106.4</v>
      </c>
      <c r="F1715" s="65" t="n">
        <v>-0.0048</v>
      </c>
      <c r="G1715" s="66" t="n">
        <v>-86.91072</v>
      </c>
      <c r="H1715" s="67" t="n">
        <f aca="false">E1715+IF(D1715="Long",1,-1)*G1715</f>
        <v>18019.48928</v>
      </c>
      <c r="I1715" s="68" t="n">
        <f aca="false">Assumptions!$B$58</f>
        <v>5.35750011455817</v>
      </c>
      <c r="J1715" s="68" t="n">
        <f aca="false">INDEX(Yearly!$L$5:$L$22,MATCH(C1715,Yearly!$A$5:$A$22,0))</f>
        <v>0.483383468982692</v>
      </c>
      <c r="K1715" s="68" t="n">
        <f aca="false">G1715-I1715-J1715</f>
        <v>-92.7516035835409</v>
      </c>
      <c r="L1715" s="69" t="n">
        <f aca="false">(I1715+J1715)/Assumptions!$B$8</f>
        <v>0.000257546472986662</v>
      </c>
      <c r="M1715" s="70" t="n">
        <f aca="false">F1715-L1715</f>
        <v>-0.00505754647298666</v>
      </c>
      <c r="N1715" s="71" t="n">
        <f aca="false">G1715*Assumptions!$B$7</f>
        <v>-683552.8128</v>
      </c>
      <c r="O1715" s="71" t="n">
        <f aca="false">K1715*Assumptions!$B$7</f>
        <v>-729491.362184549</v>
      </c>
      <c r="P1715" s="68" t="n">
        <f aca="false">P1714+G1715</f>
        <v>30828.123315</v>
      </c>
      <c r="Q1715" s="68" t="n">
        <f aca="false">MAX(Q1714,P1715)</f>
        <v>31979.4577</v>
      </c>
      <c r="R1715" s="68" t="n">
        <f aca="false">Q1715-P1715</f>
        <v>1151.334385</v>
      </c>
      <c r="S1715" s="68" t="n">
        <f aca="false">S1714+K1715</f>
        <v>20748.2486821712</v>
      </c>
      <c r="T1715" s="68" t="n">
        <f aca="false">MAX(T1714,S1715)</f>
        <v>22149.6988727913</v>
      </c>
      <c r="U1715" s="68" t="n">
        <f aca="false">T1715-S1715</f>
        <v>1401.45019062013</v>
      </c>
      <c r="V1715" s="70" t="n">
        <f aca="false">V1714+F1715</f>
        <v>3.76370000000001</v>
      </c>
      <c r="W1715" s="70" t="n">
        <f aca="false">MAX(W1714,V1715)</f>
        <v>3.82870000000001</v>
      </c>
      <c r="X1715" s="70" t="n">
        <f aca="false">W1715-V1715</f>
        <v>0.065</v>
      </c>
      <c r="Y1715" s="70" t="n">
        <f aca="false">Y1714+M1715</f>
        <v>3.3192405063802</v>
      </c>
      <c r="Z1715" s="70" t="n">
        <f aca="false">MAX(Z1714,Y1715)</f>
        <v>3.39526905071845</v>
      </c>
      <c r="AA1715" s="70" t="n">
        <f aca="false">Z1715-Y1715</f>
        <v>0.0760285443382576</v>
      </c>
      <c r="AB1715" s="72" t="n">
        <f aca="false">AB1714*(1+F1715)</f>
        <v>34.102296671093</v>
      </c>
      <c r="AC1715" s="73" t="n">
        <f aca="false">MAX(AC1714,AB1715)</f>
        <v>36.4590479293186</v>
      </c>
      <c r="AD1715" s="70" t="n">
        <f aca="false">1-AB1715/AC1715</f>
        <v>0.0646410532385394</v>
      </c>
      <c r="AE1715" s="73" t="n">
        <f aca="false">AE1714*(1+M1715)</f>
        <v>21.8830288642519</v>
      </c>
      <c r="AF1715" s="73" t="n">
        <f aca="false">MAX(AF1714,AE1715)</f>
        <v>23.6552217651263</v>
      </c>
      <c r="AG1715" s="70" t="n">
        <f aca="false">1-AE1715/AF1715</f>
        <v>0.0749176193937476</v>
      </c>
      <c r="AH1715" s="74" t="n">
        <f aca="false">IF(R1715&gt;0,AH1714+1,0)</f>
        <v>43</v>
      </c>
      <c r="AI1715" s="74" t="n">
        <f aca="false">IF(U1715&gt;0,AI1714+1,0)</f>
        <v>43</v>
      </c>
      <c r="AJ1715" s="74" t="n">
        <f aca="false">IF(G1715&gt;0,AJ1714+1,0)</f>
        <v>0</v>
      </c>
      <c r="AK1715" s="74" t="n">
        <f aca="false">IF(G1715&lt;=0,AK1714+1,0)</f>
        <v>3</v>
      </c>
      <c r="AL1715" s="74" t="n">
        <f aca="false">IF(K1715&gt;0,AL1714+1,0)</f>
        <v>0</v>
      </c>
      <c r="AM1715" s="74" t="n">
        <f aca="false">IF(K1715&lt;=0,AM1714+1,0)</f>
        <v>3</v>
      </c>
    </row>
    <row r="1716" customFormat="false" ht="15" hidden="false" customHeight="false" outlineLevel="0" collapsed="false">
      <c r="A1716" s="61" t="n">
        <v>1715</v>
      </c>
      <c r="B1716" s="62" t="n">
        <v>44936.40625</v>
      </c>
      <c r="C1716" s="63" t="n">
        <f aca="false">YEAR(B1716)</f>
        <v>2023</v>
      </c>
      <c r="D1716" s="32" t="s">
        <v>276</v>
      </c>
      <c r="E1716" s="64" t="n">
        <v>18018.65</v>
      </c>
      <c r="F1716" s="65" t="n">
        <v>0.003</v>
      </c>
      <c r="G1716" s="66" t="n">
        <v>54.05595</v>
      </c>
      <c r="H1716" s="67" t="n">
        <f aca="false">E1716+IF(D1716="Long",1,-1)*G1716</f>
        <v>17964.59405</v>
      </c>
      <c r="I1716" s="68" t="n">
        <f aca="false">Assumptions!$B$58</f>
        <v>5.35750011455817</v>
      </c>
      <c r="J1716" s="68" t="n">
        <f aca="false">INDEX(Yearly!$L$5:$L$22,MATCH(C1716,Yearly!$A$5:$A$22,0))</f>
        <v>0.483383468982692</v>
      </c>
      <c r="K1716" s="68" t="n">
        <f aca="false">G1716-I1716-J1716</f>
        <v>48.2150664164591</v>
      </c>
      <c r="L1716" s="69" t="n">
        <f aca="false">(I1716+J1716)/Assumptions!$B$8</f>
        <v>0.000257546472986662</v>
      </c>
      <c r="M1716" s="70" t="n">
        <f aca="false">F1716-L1716</f>
        <v>0.00274245352701334</v>
      </c>
      <c r="N1716" s="71" t="n">
        <f aca="false">G1716*Assumptions!$B$7</f>
        <v>425150.04675</v>
      </c>
      <c r="O1716" s="71" t="n">
        <f aca="false">K1716*Assumptions!$B$7</f>
        <v>379211.497365451</v>
      </c>
      <c r="P1716" s="68" t="n">
        <f aca="false">P1715+G1716</f>
        <v>30882.179265</v>
      </c>
      <c r="Q1716" s="68" t="n">
        <f aca="false">MAX(Q1715,P1716)</f>
        <v>31979.4577</v>
      </c>
      <c r="R1716" s="68" t="n">
        <f aca="false">Q1716-P1716</f>
        <v>1097.278435</v>
      </c>
      <c r="S1716" s="68" t="n">
        <f aca="false">S1715+K1716</f>
        <v>20796.4637485876</v>
      </c>
      <c r="T1716" s="68" t="n">
        <f aca="false">MAX(T1715,S1716)</f>
        <v>22149.6988727913</v>
      </c>
      <c r="U1716" s="68" t="n">
        <f aca="false">T1716-S1716</f>
        <v>1353.23512420367</v>
      </c>
      <c r="V1716" s="70" t="n">
        <f aca="false">V1715+F1716</f>
        <v>3.76670000000001</v>
      </c>
      <c r="W1716" s="70" t="n">
        <f aca="false">MAX(W1715,V1716)</f>
        <v>3.82870000000001</v>
      </c>
      <c r="X1716" s="70" t="n">
        <f aca="false">W1716-V1716</f>
        <v>0.0619999999999998</v>
      </c>
      <c r="Y1716" s="70" t="n">
        <f aca="false">Y1715+M1716</f>
        <v>3.32198295990721</v>
      </c>
      <c r="Z1716" s="70" t="n">
        <f aca="false">MAX(Z1715,Y1716)</f>
        <v>3.39526905071845</v>
      </c>
      <c r="AA1716" s="70" t="n">
        <f aca="false">Z1716-Y1716</f>
        <v>0.0732860908112443</v>
      </c>
      <c r="AB1716" s="72" t="n">
        <f aca="false">AB1715*(1+F1716)</f>
        <v>34.2046035611063</v>
      </c>
      <c r="AC1716" s="73" t="n">
        <f aca="false">MAX(AC1715,AB1716)</f>
        <v>36.4590479293186</v>
      </c>
      <c r="AD1716" s="70" t="n">
        <f aca="false">1-AB1716/AC1716</f>
        <v>0.0618349763982552</v>
      </c>
      <c r="AE1716" s="73" t="n">
        <f aca="false">AE1715*(1+M1716)</f>
        <v>21.9430420539424</v>
      </c>
      <c r="AF1716" s="73" t="n">
        <f aca="false">MAX(AF1715,AE1716)</f>
        <v>23.6552217651263</v>
      </c>
      <c r="AG1716" s="70" t="n">
        <f aca="false">1-AE1716/AF1716</f>
        <v>0.0723806239562762</v>
      </c>
      <c r="AH1716" s="74" t="n">
        <f aca="false">IF(R1716&gt;0,AH1715+1,0)</f>
        <v>44</v>
      </c>
      <c r="AI1716" s="74" t="n">
        <f aca="false">IF(U1716&gt;0,AI1715+1,0)</f>
        <v>44</v>
      </c>
      <c r="AJ1716" s="74" t="n">
        <f aca="false">IF(G1716&gt;0,AJ1715+1,0)</f>
        <v>1</v>
      </c>
      <c r="AK1716" s="74" t="n">
        <f aca="false">IF(G1716&lt;=0,AK1715+1,0)</f>
        <v>0</v>
      </c>
      <c r="AL1716" s="74" t="n">
        <f aca="false">IF(K1716&gt;0,AL1715+1,0)</f>
        <v>1</v>
      </c>
      <c r="AM1716" s="74" t="n">
        <f aca="false">IF(K1716&lt;=0,AM1715+1,0)</f>
        <v>0</v>
      </c>
    </row>
    <row r="1717" customFormat="false" ht="15" hidden="false" customHeight="false" outlineLevel="0" collapsed="false">
      <c r="A1717" s="61" t="n">
        <v>1716</v>
      </c>
      <c r="B1717" s="62" t="n">
        <v>44939.5520833333</v>
      </c>
      <c r="C1717" s="63" t="n">
        <f aca="false">YEAR(B1717)</f>
        <v>2023</v>
      </c>
      <c r="D1717" s="32" t="s">
        <v>277</v>
      </c>
      <c r="E1717" s="64" t="n">
        <v>17965.4</v>
      </c>
      <c r="F1717" s="65" t="n">
        <v>-0.0028</v>
      </c>
      <c r="G1717" s="66" t="n">
        <v>-50.30312</v>
      </c>
      <c r="H1717" s="67" t="n">
        <f aca="false">E1717+IF(D1717="Long",1,-1)*G1717</f>
        <v>17915.09688</v>
      </c>
      <c r="I1717" s="68" t="n">
        <f aca="false">Assumptions!$B$58</f>
        <v>5.35750011455817</v>
      </c>
      <c r="J1717" s="68" t="n">
        <f aca="false">INDEX(Yearly!$L$5:$L$22,MATCH(C1717,Yearly!$A$5:$A$22,0))</f>
        <v>0.483383468982692</v>
      </c>
      <c r="K1717" s="68" t="n">
        <f aca="false">G1717-I1717-J1717</f>
        <v>-56.1440035835409</v>
      </c>
      <c r="L1717" s="69" t="n">
        <f aca="false">(I1717+J1717)/Assumptions!$B$8</f>
        <v>0.000257546472986662</v>
      </c>
      <c r="M1717" s="70" t="n">
        <f aca="false">F1717-L1717</f>
        <v>-0.00305754647298666</v>
      </c>
      <c r="N1717" s="71" t="n">
        <f aca="false">G1717*Assumptions!$B$7</f>
        <v>-395634.0388</v>
      </c>
      <c r="O1717" s="71" t="n">
        <f aca="false">K1717*Assumptions!$B$7</f>
        <v>-441572.588184549</v>
      </c>
      <c r="P1717" s="68" t="n">
        <f aca="false">P1716+G1717</f>
        <v>30831.876145</v>
      </c>
      <c r="Q1717" s="68" t="n">
        <f aca="false">MAX(Q1716,P1717)</f>
        <v>31979.4577</v>
      </c>
      <c r="R1717" s="68" t="n">
        <f aca="false">Q1717-P1717</f>
        <v>1147.581555</v>
      </c>
      <c r="S1717" s="68" t="n">
        <f aca="false">S1716+K1717</f>
        <v>20740.3197450041</v>
      </c>
      <c r="T1717" s="68" t="n">
        <f aca="false">MAX(T1716,S1717)</f>
        <v>22149.6988727913</v>
      </c>
      <c r="U1717" s="68" t="n">
        <f aca="false">T1717-S1717</f>
        <v>1409.37912778721</v>
      </c>
      <c r="V1717" s="70" t="n">
        <f aca="false">V1716+F1717</f>
        <v>3.76390000000001</v>
      </c>
      <c r="W1717" s="70" t="n">
        <f aca="false">MAX(W1716,V1717)</f>
        <v>3.82870000000001</v>
      </c>
      <c r="X1717" s="70" t="n">
        <f aca="false">W1717-V1717</f>
        <v>0.0648</v>
      </c>
      <c r="Y1717" s="70" t="n">
        <f aca="false">Y1716+M1717</f>
        <v>3.31892541343422</v>
      </c>
      <c r="Z1717" s="70" t="n">
        <f aca="false">MAX(Z1716,Y1717)</f>
        <v>3.39526905071845</v>
      </c>
      <c r="AA1717" s="70" t="n">
        <f aca="false">Z1717-Y1717</f>
        <v>0.0763436372842308</v>
      </c>
      <c r="AB1717" s="72" t="n">
        <f aca="false">AB1716*(1+F1717)</f>
        <v>34.1088306711352</v>
      </c>
      <c r="AC1717" s="73" t="n">
        <f aca="false">MAX(AC1716,AB1717)</f>
        <v>36.4590479293186</v>
      </c>
      <c r="AD1717" s="70" t="n">
        <f aca="false">1-AB1717/AC1717</f>
        <v>0.0644618384643402</v>
      </c>
      <c r="AE1717" s="73" t="n">
        <f aca="false">AE1716*(1+M1717)</f>
        <v>21.8759501831037</v>
      </c>
      <c r="AF1717" s="73" t="n">
        <f aca="false">MAX(AF1716,AE1717)</f>
        <v>23.6552217651263</v>
      </c>
      <c r="AG1717" s="70" t="n">
        <f aca="false">1-AE1717/AF1717</f>
        <v>0.0752168633077727</v>
      </c>
      <c r="AH1717" s="74" t="n">
        <f aca="false">IF(R1717&gt;0,AH1716+1,0)</f>
        <v>45</v>
      </c>
      <c r="AI1717" s="74" t="n">
        <f aca="false">IF(U1717&gt;0,AI1716+1,0)</f>
        <v>45</v>
      </c>
      <c r="AJ1717" s="74" t="n">
        <f aca="false">IF(G1717&gt;0,AJ1716+1,0)</f>
        <v>0</v>
      </c>
      <c r="AK1717" s="74" t="n">
        <f aca="false">IF(G1717&lt;=0,AK1716+1,0)</f>
        <v>1</v>
      </c>
      <c r="AL1717" s="74" t="n">
        <f aca="false">IF(K1717&gt;0,AL1716+1,0)</f>
        <v>0</v>
      </c>
      <c r="AM1717" s="74" t="n">
        <f aca="false">IF(K1717&lt;=0,AM1716+1,0)</f>
        <v>1</v>
      </c>
    </row>
    <row r="1718" customFormat="false" ht="15" hidden="false" customHeight="false" outlineLevel="0" collapsed="false">
      <c r="A1718" s="61" t="n">
        <v>1717</v>
      </c>
      <c r="B1718" s="62" t="n">
        <v>44942.5104166667</v>
      </c>
      <c r="C1718" s="63" t="n">
        <f aca="false">YEAR(B1718)</f>
        <v>2023</v>
      </c>
      <c r="D1718" s="32" t="s">
        <v>276</v>
      </c>
      <c r="E1718" s="64" t="n">
        <v>17914.45</v>
      </c>
      <c r="F1718" s="65" t="n">
        <v>-0.0027</v>
      </c>
      <c r="G1718" s="66" t="n">
        <v>-48.369015</v>
      </c>
      <c r="H1718" s="67" t="n">
        <f aca="false">E1718+IF(D1718="Long",1,-1)*G1718</f>
        <v>17962.819015</v>
      </c>
      <c r="I1718" s="68" t="n">
        <f aca="false">Assumptions!$B$58</f>
        <v>5.35750011455817</v>
      </c>
      <c r="J1718" s="68" t="n">
        <f aca="false">INDEX(Yearly!$L$5:$L$22,MATCH(C1718,Yearly!$A$5:$A$22,0))</f>
        <v>0.483383468982692</v>
      </c>
      <c r="K1718" s="68" t="n">
        <f aca="false">G1718-I1718-J1718</f>
        <v>-54.2098985835409</v>
      </c>
      <c r="L1718" s="69" t="n">
        <f aca="false">(I1718+J1718)/Assumptions!$B$8</f>
        <v>0.000257546472986662</v>
      </c>
      <c r="M1718" s="70" t="n">
        <f aca="false">F1718-L1718</f>
        <v>-0.00295754647298666</v>
      </c>
      <c r="N1718" s="71" t="n">
        <f aca="false">G1718*Assumptions!$B$7</f>
        <v>-380422.302975</v>
      </c>
      <c r="O1718" s="71" t="n">
        <f aca="false">K1718*Assumptions!$B$7</f>
        <v>-426360.852359549</v>
      </c>
      <c r="P1718" s="68" t="n">
        <f aca="false">P1717+G1718</f>
        <v>30783.50713</v>
      </c>
      <c r="Q1718" s="68" t="n">
        <f aca="false">MAX(Q1717,P1718)</f>
        <v>31979.4577</v>
      </c>
      <c r="R1718" s="68" t="n">
        <f aca="false">Q1718-P1718</f>
        <v>1195.95057</v>
      </c>
      <c r="S1718" s="68" t="n">
        <f aca="false">S1717+K1718</f>
        <v>20686.1098464206</v>
      </c>
      <c r="T1718" s="68" t="n">
        <f aca="false">MAX(T1717,S1718)</f>
        <v>22149.6988727913</v>
      </c>
      <c r="U1718" s="68" t="n">
        <f aca="false">T1718-S1718</f>
        <v>1463.58902637075</v>
      </c>
      <c r="V1718" s="70" t="n">
        <f aca="false">V1717+F1718</f>
        <v>3.76120000000001</v>
      </c>
      <c r="W1718" s="70" t="n">
        <f aca="false">MAX(W1717,V1718)</f>
        <v>3.82870000000001</v>
      </c>
      <c r="X1718" s="70" t="n">
        <f aca="false">W1718-V1718</f>
        <v>0.0674999999999999</v>
      </c>
      <c r="Y1718" s="70" t="n">
        <f aca="false">Y1717+M1718</f>
        <v>3.31596786696124</v>
      </c>
      <c r="Z1718" s="70" t="n">
        <f aca="false">MAX(Z1717,Y1718)</f>
        <v>3.39526905071845</v>
      </c>
      <c r="AA1718" s="70" t="n">
        <f aca="false">Z1718-Y1718</f>
        <v>0.0793011837572175</v>
      </c>
      <c r="AB1718" s="72" t="n">
        <f aca="false">AB1717*(1+F1718)</f>
        <v>34.0167368283232</v>
      </c>
      <c r="AC1718" s="73" t="n">
        <f aca="false">MAX(AC1717,AB1718)</f>
        <v>36.4590479293186</v>
      </c>
      <c r="AD1718" s="70" t="n">
        <f aca="false">1-AB1718/AC1718</f>
        <v>0.0669877915004865</v>
      </c>
      <c r="AE1718" s="73" t="n">
        <f aca="false">AE1717*(1+M1718)</f>
        <v>21.8112510437965</v>
      </c>
      <c r="AF1718" s="73" t="n">
        <f aca="false">MAX(AF1717,AE1718)</f>
        <v>23.6552217651263</v>
      </c>
      <c r="AG1718" s="70" t="n">
        <f aca="false">1-AE1718/AF1718</f>
        <v>0.0779519524119742</v>
      </c>
      <c r="AH1718" s="74" t="n">
        <f aca="false">IF(R1718&gt;0,AH1717+1,0)</f>
        <v>46</v>
      </c>
      <c r="AI1718" s="74" t="n">
        <f aca="false">IF(U1718&gt;0,AI1717+1,0)</f>
        <v>46</v>
      </c>
      <c r="AJ1718" s="74" t="n">
        <f aca="false">IF(G1718&gt;0,AJ1717+1,0)</f>
        <v>0</v>
      </c>
      <c r="AK1718" s="74" t="n">
        <f aca="false">IF(G1718&lt;=0,AK1717+1,0)</f>
        <v>2</v>
      </c>
      <c r="AL1718" s="74" t="n">
        <f aca="false">IF(K1718&gt;0,AL1717+1,0)</f>
        <v>0</v>
      </c>
      <c r="AM1718" s="74" t="n">
        <f aca="false">IF(K1718&lt;=0,AM1717+1,0)</f>
        <v>2</v>
      </c>
    </row>
    <row r="1719" customFormat="false" ht="15" hidden="false" customHeight="false" outlineLevel="0" collapsed="false">
      <c r="A1719" s="61" t="n">
        <v>1718</v>
      </c>
      <c r="B1719" s="62" t="n">
        <v>44943.40625</v>
      </c>
      <c r="C1719" s="63" t="n">
        <f aca="false">YEAR(B1719)</f>
        <v>2023</v>
      </c>
      <c r="D1719" s="32" t="s">
        <v>277</v>
      </c>
      <c r="E1719" s="64" t="n">
        <v>17963.4</v>
      </c>
      <c r="F1719" s="65" t="n">
        <v>0.0054</v>
      </c>
      <c r="G1719" s="66" t="n">
        <v>97.00236</v>
      </c>
      <c r="H1719" s="67" t="n">
        <f aca="false">E1719+IF(D1719="Long",1,-1)*G1719</f>
        <v>18060.40236</v>
      </c>
      <c r="I1719" s="68" t="n">
        <f aca="false">Assumptions!$B$58</f>
        <v>5.35750011455817</v>
      </c>
      <c r="J1719" s="68" t="n">
        <f aca="false">INDEX(Yearly!$L$5:$L$22,MATCH(C1719,Yearly!$A$5:$A$22,0))</f>
        <v>0.483383468982692</v>
      </c>
      <c r="K1719" s="68" t="n">
        <f aca="false">G1719-I1719-J1719</f>
        <v>91.1614764164591</v>
      </c>
      <c r="L1719" s="69" t="n">
        <f aca="false">(I1719+J1719)/Assumptions!$B$8</f>
        <v>0.000257546472986662</v>
      </c>
      <c r="M1719" s="70" t="n">
        <f aca="false">F1719-L1719</f>
        <v>0.00514245352701334</v>
      </c>
      <c r="N1719" s="71" t="n">
        <f aca="false">G1719*Assumptions!$B$7</f>
        <v>762923.5614</v>
      </c>
      <c r="O1719" s="71" t="n">
        <f aca="false">K1719*Assumptions!$B$7</f>
        <v>716985.012015451</v>
      </c>
      <c r="P1719" s="68" t="n">
        <f aca="false">P1718+G1719</f>
        <v>30880.50949</v>
      </c>
      <c r="Q1719" s="68" t="n">
        <f aca="false">MAX(Q1718,P1719)</f>
        <v>31979.4577</v>
      </c>
      <c r="R1719" s="68" t="n">
        <f aca="false">Q1719-P1719</f>
        <v>1098.94821</v>
      </c>
      <c r="S1719" s="68" t="n">
        <f aca="false">S1718+K1719</f>
        <v>20777.271322837</v>
      </c>
      <c r="T1719" s="68" t="n">
        <f aca="false">MAX(T1718,S1719)</f>
        <v>22149.6988727913</v>
      </c>
      <c r="U1719" s="68" t="n">
        <f aca="false">T1719-S1719</f>
        <v>1372.42754995429</v>
      </c>
      <c r="V1719" s="70" t="n">
        <f aca="false">V1718+F1719</f>
        <v>3.76660000000001</v>
      </c>
      <c r="W1719" s="70" t="n">
        <f aca="false">MAX(W1718,V1719)</f>
        <v>3.82870000000001</v>
      </c>
      <c r="X1719" s="70" t="n">
        <f aca="false">W1719-V1719</f>
        <v>0.0621</v>
      </c>
      <c r="Y1719" s="70" t="n">
        <f aca="false">Y1718+M1719</f>
        <v>3.32111032048825</v>
      </c>
      <c r="Z1719" s="70" t="n">
        <f aca="false">MAX(Z1718,Y1719)</f>
        <v>3.39526905071845</v>
      </c>
      <c r="AA1719" s="70" t="n">
        <f aca="false">Z1719-Y1719</f>
        <v>0.074158730230204</v>
      </c>
      <c r="AB1719" s="72" t="n">
        <f aca="false">AB1718*(1+F1719)</f>
        <v>34.2004272071961</v>
      </c>
      <c r="AC1719" s="73" t="n">
        <f aca="false">MAX(AC1718,AB1719)</f>
        <v>36.4590479293186</v>
      </c>
      <c r="AD1719" s="70" t="n">
        <f aca="false">1-AB1719/AC1719</f>
        <v>0.0619495255745892</v>
      </c>
      <c r="AE1719" s="73" t="n">
        <f aca="false">AE1718*(1+M1719)</f>
        <v>21.9234143886552</v>
      </c>
      <c r="AF1719" s="73" t="n">
        <f aca="false">MAX(AF1718,AE1719)</f>
        <v>23.6552217651263</v>
      </c>
      <c r="AG1719" s="70" t="n">
        <f aca="false">1-AE1719/AF1719</f>
        <v>0.0732103631775795</v>
      </c>
      <c r="AH1719" s="74" t="n">
        <f aca="false">IF(R1719&gt;0,AH1718+1,0)</f>
        <v>47</v>
      </c>
      <c r="AI1719" s="74" t="n">
        <f aca="false">IF(U1719&gt;0,AI1718+1,0)</f>
        <v>47</v>
      </c>
      <c r="AJ1719" s="74" t="n">
        <f aca="false">IF(G1719&gt;0,AJ1718+1,0)</f>
        <v>1</v>
      </c>
      <c r="AK1719" s="74" t="n">
        <f aca="false">IF(G1719&lt;=0,AK1718+1,0)</f>
        <v>0</v>
      </c>
      <c r="AL1719" s="74" t="n">
        <f aca="false">IF(K1719&gt;0,AL1718+1,0)</f>
        <v>1</v>
      </c>
      <c r="AM1719" s="74" t="n">
        <f aca="false">IF(K1719&lt;=0,AM1718+1,0)</f>
        <v>0</v>
      </c>
    </row>
    <row r="1720" customFormat="false" ht="15" hidden="false" customHeight="false" outlineLevel="0" collapsed="false">
      <c r="A1720" s="61" t="n">
        <v>1719</v>
      </c>
      <c r="B1720" s="62" t="n">
        <v>44946.59375</v>
      </c>
      <c r="C1720" s="63" t="n">
        <f aca="false">YEAR(B1720)</f>
        <v>2023</v>
      </c>
      <c r="D1720" s="32" t="s">
        <v>276</v>
      </c>
      <c r="E1720" s="64" t="n">
        <v>18060.25</v>
      </c>
      <c r="F1720" s="65" t="n">
        <v>-0.0037</v>
      </c>
      <c r="G1720" s="66" t="n">
        <v>-66.822925</v>
      </c>
      <c r="H1720" s="67" t="n">
        <f aca="false">E1720+IF(D1720="Long",1,-1)*G1720</f>
        <v>18127.072925</v>
      </c>
      <c r="I1720" s="68" t="n">
        <f aca="false">Assumptions!$B$58</f>
        <v>5.35750011455817</v>
      </c>
      <c r="J1720" s="68" t="n">
        <f aca="false">INDEX(Yearly!$L$5:$L$22,MATCH(C1720,Yearly!$A$5:$A$22,0))</f>
        <v>0.483383468982692</v>
      </c>
      <c r="K1720" s="68" t="n">
        <f aca="false">G1720-I1720-J1720</f>
        <v>-72.6638085835409</v>
      </c>
      <c r="L1720" s="69" t="n">
        <f aca="false">(I1720+J1720)/Assumptions!$B$8</f>
        <v>0.000257546472986662</v>
      </c>
      <c r="M1720" s="70" t="n">
        <f aca="false">F1720-L1720</f>
        <v>-0.00395754647298666</v>
      </c>
      <c r="N1720" s="71" t="n">
        <f aca="false">G1720*Assumptions!$B$7</f>
        <v>-525562.305125</v>
      </c>
      <c r="O1720" s="71" t="n">
        <f aca="false">K1720*Assumptions!$B$7</f>
        <v>-571500.854509549</v>
      </c>
      <c r="P1720" s="68" t="n">
        <f aca="false">P1719+G1720</f>
        <v>30813.686565</v>
      </c>
      <c r="Q1720" s="68" t="n">
        <f aca="false">MAX(Q1719,P1720)</f>
        <v>31979.4577</v>
      </c>
      <c r="R1720" s="68" t="n">
        <f aca="false">Q1720-P1720</f>
        <v>1165.771135</v>
      </c>
      <c r="S1720" s="68" t="n">
        <f aca="false">S1719+K1720</f>
        <v>20704.6075142535</v>
      </c>
      <c r="T1720" s="68" t="n">
        <f aca="false">MAX(T1719,S1720)</f>
        <v>22149.6988727913</v>
      </c>
      <c r="U1720" s="68" t="n">
        <f aca="false">T1720-S1720</f>
        <v>1445.09135853783</v>
      </c>
      <c r="V1720" s="70" t="n">
        <f aca="false">V1719+F1720</f>
        <v>3.76290000000001</v>
      </c>
      <c r="W1720" s="70" t="n">
        <f aca="false">MAX(W1719,V1720)</f>
        <v>3.82870000000001</v>
      </c>
      <c r="X1720" s="70" t="n">
        <f aca="false">W1720-V1720</f>
        <v>0.0657999999999999</v>
      </c>
      <c r="Y1720" s="70" t="n">
        <f aca="false">Y1719+M1720</f>
        <v>3.31715277401526</v>
      </c>
      <c r="Z1720" s="70" t="n">
        <f aca="false">MAX(Z1719,Y1720)</f>
        <v>3.39526905071845</v>
      </c>
      <c r="AA1720" s="70" t="n">
        <f aca="false">Z1720-Y1720</f>
        <v>0.0781162767031907</v>
      </c>
      <c r="AB1720" s="72" t="n">
        <f aca="false">AB1719*(1+F1720)</f>
        <v>34.0738856265295</v>
      </c>
      <c r="AC1720" s="73" t="n">
        <f aca="false">MAX(AC1719,AB1720)</f>
        <v>36.4590479293186</v>
      </c>
      <c r="AD1720" s="70" t="n">
        <f aca="false">1-AB1720/AC1720</f>
        <v>0.0654203123299632</v>
      </c>
      <c r="AE1720" s="73" t="n">
        <f aca="false">AE1719*(1+M1720)</f>
        <v>21.8366514573656</v>
      </c>
      <c r="AF1720" s="73" t="n">
        <f aca="false">MAX(AF1719,AE1720)</f>
        <v>23.6552217651263</v>
      </c>
      <c r="AG1720" s="70" t="n">
        <f aca="false">1-AE1720/AF1720</f>
        <v>0.0768781762359867</v>
      </c>
      <c r="AH1720" s="74" t="n">
        <f aca="false">IF(R1720&gt;0,AH1719+1,0)</f>
        <v>48</v>
      </c>
      <c r="AI1720" s="74" t="n">
        <f aca="false">IF(U1720&gt;0,AI1719+1,0)</f>
        <v>48</v>
      </c>
      <c r="AJ1720" s="74" t="n">
        <f aca="false">IF(G1720&gt;0,AJ1719+1,0)</f>
        <v>0</v>
      </c>
      <c r="AK1720" s="74" t="n">
        <f aca="false">IF(G1720&lt;=0,AK1719+1,0)</f>
        <v>1</v>
      </c>
      <c r="AL1720" s="74" t="n">
        <f aca="false">IF(K1720&gt;0,AL1719+1,0)</f>
        <v>0</v>
      </c>
      <c r="AM1720" s="74" t="n">
        <f aca="false">IF(K1720&lt;=0,AM1719+1,0)</f>
        <v>1</v>
      </c>
    </row>
    <row r="1721" customFormat="false" ht="15" hidden="false" customHeight="false" outlineLevel="0" collapsed="false">
      <c r="A1721" s="61" t="n">
        <v>1720</v>
      </c>
      <c r="B1721" s="62" t="n">
        <v>44949.40625</v>
      </c>
      <c r="C1721" s="63" t="n">
        <f aca="false">YEAR(B1721)</f>
        <v>2023</v>
      </c>
      <c r="D1721" s="32" t="s">
        <v>277</v>
      </c>
      <c r="E1721" s="64" t="n">
        <v>18126.5</v>
      </c>
      <c r="F1721" s="65" t="n">
        <v>-0.006</v>
      </c>
      <c r="G1721" s="66" t="n">
        <v>-108.759</v>
      </c>
      <c r="H1721" s="67" t="n">
        <f aca="false">E1721+IF(D1721="Long",1,-1)*G1721</f>
        <v>18017.741</v>
      </c>
      <c r="I1721" s="68" t="n">
        <f aca="false">Assumptions!$B$58</f>
        <v>5.35750011455817</v>
      </c>
      <c r="J1721" s="68" t="n">
        <f aca="false">INDEX(Yearly!$L$5:$L$22,MATCH(C1721,Yearly!$A$5:$A$22,0))</f>
        <v>0.483383468982692</v>
      </c>
      <c r="K1721" s="68" t="n">
        <f aca="false">G1721-I1721-J1721</f>
        <v>-114.599883583541</v>
      </c>
      <c r="L1721" s="69" t="n">
        <f aca="false">(I1721+J1721)/Assumptions!$B$8</f>
        <v>0.000257546472986662</v>
      </c>
      <c r="M1721" s="70" t="n">
        <f aca="false">F1721-L1721</f>
        <v>-0.00625754647298666</v>
      </c>
      <c r="N1721" s="71" t="n">
        <f aca="false">G1721*Assumptions!$B$7</f>
        <v>-855389.535</v>
      </c>
      <c r="O1721" s="71" t="n">
        <f aca="false">K1721*Assumptions!$B$7</f>
        <v>-901328.084384549</v>
      </c>
      <c r="P1721" s="68" t="n">
        <f aca="false">P1720+G1721</f>
        <v>30704.927565</v>
      </c>
      <c r="Q1721" s="68" t="n">
        <f aca="false">MAX(Q1720,P1721)</f>
        <v>31979.4577</v>
      </c>
      <c r="R1721" s="68" t="n">
        <f aca="false">Q1721-P1721</f>
        <v>1274.530135</v>
      </c>
      <c r="S1721" s="68" t="n">
        <f aca="false">S1720+K1721</f>
        <v>20590.0076306699</v>
      </c>
      <c r="T1721" s="68" t="n">
        <f aca="false">MAX(T1720,S1721)</f>
        <v>22149.6988727913</v>
      </c>
      <c r="U1721" s="68" t="n">
        <f aca="false">T1721-S1721</f>
        <v>1559.69124212137</v>
      </c>
      <c r="V1721" s="70" t="n">
        <f aca="false">V1720+F1721</f>
        <v>3.75690000000001</v>
      </c>
      <c r="W1721" s="70" t="n">
        <f aca="false">MAX(W1720,V1721)</f>
        <v>3.82870000000001</v>
      </c>
      <c r="X1721" s="70" t="n">
        <f aca="false">W1721-V1721</f>
        <v>0.0717999999999996</v>
      </c>
      <c r="Y1721" s="70" t="n">
        <f aca="false">Y1720+M1721</f>
        <v>3.31089522754228</v>
      </c>
      <c r="Z1721" s="70" t="n">
        <f aca="false">MAX(Z1720,Y1721)</f>
        <v>3.39526905071845</v>
      </c>
      <c r="AA1721" s="70" t="n">
        <f aca="false">Z1721-Y1721</f>
        <v>0.0843738231761773</v>
      </c>
      <c r="AB1721" s="72" t="n">
        <f aca="false">AB1720*(1+F1721)</f>
        <v>33.8694423127703</v>
      </c>
      <c r="AC1721" s="73" t="n">
        <f aca="false">MAX(AC1720,AB1721)</f>
        <v>36.4590479293186</v>
      </c>
      <c r="AD1721" s="70" t="n">
        <f aca="false">1-AB1721/AC1721</f>
        <v>0.0710277904559834</v>
      </c>
      <c r="AE1721" s="73" t="n">
        <f aca="false">AE1720*(1+M1721)</f>
        <v>21.7000075960567</v>
      </c>
      <c r="AF1721" s="73" t="n">
        <f aca="false">MAX(AF1720,AE1721)</f>
        <v>23.6552217651263</v>
      </c>
      <c r="AG1721" s="70" t="n">
        <f aca="false">1-AE1721/AF1721</f>
        <v>0.0826546539484183</v>
      </c>
      <c r="AH1721" s="74" t="n">
        <f aca="false">IF(R1721&gt;0,AH1720+1,0)</f>
        <v>49</v>
      </c>
      <c r="AI1721" s="74" t="n">
        <f aca="false">IF(U1721&gt;0,AI1720+1,0)</f>
        <v>49</v>
      </c>
      <c r="AJ1721" s="74" t="n">
        <f aca="false">IF(G1721&gt;0,AJ1720+1,0)</f>
        <v>0</v>
      </c>
      <c r="AK1721" s="74" t="n">
        <f aca="false">IF(G1721&lt;=0,AK1720+1,0)</f>
        <v>2</v>
      </c>
      <c r="AL1721" s="74" t="n">
        <f aca="false">IF(K1721&gt;0,AL1720+1,0)</f>
        <v>0</v>
      </c>
      <c r="AM1721" s="74" t="n">
        <f aca="false">IF(K1721&lt;=0,AM1720+1,0)</f>
        <v>2</v>
      </c>
    </row>
    <row r="1722" customFormat="false" ht="15" hidden="false" customHeight="false" outlineLevel="0" collapsed="false">
      <c r="A1722" s="61" t="n">
        <v>1721</v>
      </c>
      <c r="B1722" s="62" t="n">
        <v>44951.40625</v>
      </c>
      <c r="C1722" s="63" t="n">
        <f aca="false">YEAR(B1722)</f>
        <v>2023</v>
      </c>
      <c r="D1722" s="32" t="s">
        <v>276</v>
      </c>
      <c r="E1722" s="64" t="n">
        <v>18017</v>
      </c>
      <c r="F1722" s="65" t="n">
        <v>0.0137</v>
      </c>
      <c r="G1722" s="66" t="n">
        <v>246.8329</v>
      </c>
      <c r="H1722" s="67" t="n">
        <f aca="false">E1722+IF(D1722="Long",1,-1)*G1722</f>
        <v>17770.1671</v>
      </c>
      <c r="I1722" s="68" t="n">
        <f aca="false">Assumptions!$B$58</f>
        <v>5.35750011455817</v>
      </c>
      <c r="J1722" s="68" t="n">
        <f aca="false">INDEX(Yearly!$L$5:$L$22,MATCH(C1722,Yearly!$A$5:$A$22,0))</f>
        <v>0.483383468982692</v>
      </c>
      <c r="K1722" s="68" t="n">
        <f aca="false">G1722-I1722-J1722</f>
        <v>240.992016416459</v>
      </c>
      <c r="L1722" s="69" t="n">
        <f aca="false">(I1722+J1722)/Assumptions!$B$8</f>
        <v>0.000257546472986662</v>
      </c>
      <c r="M1722" s="70" t="n">
        <f aca="false">F1722-L1722</f>
        <v>0.0134424535270133</v>
      </c>
      <c r="N1722" s="71" t="n">
        <f aca="false">G1722*Assumptions!$B$7</f>
        <v>1941340.7585</v>
      </c>
      <c r="O1722" s="71" t="n">
        <f aca="false">K1722*Assumptions!$B$7</f>
        <v>1895402.20911545</v>
      </c>
      <c r="P1722" s="68" t="n">
        <f aca="false">P1721+G1722</f>
        <v>30951.760465</v>
      </c>
      <c r="Q1722" s="68" t="n">
        <f aca="false">MAX(Q1721,P1722)</f>
        <v>31979.4577</v>
      </c>
      <c r="R1722" s="68" t="n">
        <f aca="false">Q1722-P1722</f>
        <v>1027.697235</v>
      </c>
      <c r="S1722" s="68" t="n">
        <f aca="false">S1721+K1722</f>
        <v>20830.9996470864</v>
      </c>
      <c r="T1722" s="68" t="n">
        <f aca="false">MAX(T1721,S1722)</f>
        <v>22149.6988727913</v>
      </c>
      <c r="U1722" s="68" t="n">
        <f aca="false">T1722-S1722</f>
        <v>1318.69922570492</v>
      </c>
      <c r="V1722" s="70" t="n">
        <f aca="false">V1721+F1722</f>
        <v>3.77060000000001</v>
      </c>
      <c r="W1722" s="70" t="n">
        <f aca="false">MAX(W1721,V1722)</f>
        <v>3.82870000000001</v>
      </c>
      <c r="X1722" s="70" t="n">
        <f aca="false">W1722-V1722</f>
        <v>0.0580999999999996</v>
      </c>
      <c r="Y1722" s="70" t="n">
        <f aca="false">Y1721+M1722</f>
        <v>3.32433768106929</v>
      </c>
      <c r="Z1722" s="70" t="n">
        <f aca="false">MAX(Z1721,Y1722)</f>
        <v>3.39526905071845</v>
      </c>
      <c r="AA1722" s="70" t="n">
        <f aca="false">Z1722-Y1722</f>
        <v>0.070931369649164</v>
      </c>
      <c r="AB1722" s="72" t="n">
        <f aca="false">AB1721*(1+F1722)</f>
        <v>34.3334536724552</v>
      </c>
      <c r="AC1722" s="73" t="n">
        <f aca="false">MAX(AC1721,AB1722)</f>
        <v>36.4590479293186</v>
      </c>
      <c r="AD1722" s="70" t="n">
        <f aca="false">1-AB1722/AC1722</f>
        <v>0.0583008711852304</v>
      </c>
      <c r="AE1722" s="73" t="n">
        <f aca="false">AE1721*(1+M1722)</f>
        <v>21.9917089397025</v>
      </c>
      <c r="AF1722" s="73" t="n">
        <f aca="false">MAX(AF1721,AE1722)</f>
        <v>23.6552217651263</v>
      </c>
      <c r="AG1722" s="70" t="n">
        <f aca="false">1-AE1722/AF1722</f>
        <v>0.0703232817658981</v>
      </c>
      <c r="AH1722" s="74" t="n">
        <f aca="false">IF(R1722&gt;0,AH1721+1,0)</f>
        <v>50</v>
      </c>
      <c r="AI1722" s="74" t="n">
        <f aca="false">IF(U1722&gt;0,AI1721+1,0)</f>
        <v>50</v>
      </c>
      <c r="AJ1722" s="74" t="n">
        <f aca="false">IF(G1722&gt;0,AJ1721+1,0)</f>
        <v>1</v>
      </c>
      <c r="AK1722" s="74" t="n">
        <f aca="false">IF(G1722&lt;=0,AK1721+1,0)</f>
        <v>0</v>
      </c>
      <c r="AL1722" s="74" t="n">
        <f aca="false">IF(K1722&gt;0,AL1721+1,0)</f>
        <v>1</v>
      </c>
      <c r="AM1722" s="74" t="n">
        <f aca="false">IF(K1722&lt;=0,AM1721+1,0)</f>
        <v>0</v>
      </c>
    </row>
    <row r="1723" customFormat="false" ht="15" hidden="false" customHeight="false" outlineLevel="0" collapsed="false">
      <c r="A1723" s="61" t="n">
        <v>1722</v>
      </c>
      <c r="B1723" s="62" t="n">
        <v>44958.40625</v>
      </c>
      <c r="C1723" s="63" t="n">
        <f aca="false">YEAR(B1723)</f>
        <v>2023</v>
      </c>
      <c r="D1723" s="32" t="s">
        <v>277</v>
      </c>
      <c r="E1723" s="64" t="n">
        <v>17769.65</v>
      </c>
      <c r="F1723" s="65" t="n">
        <v>-0.0046</v>
      </c>
      <c r="G1723" s="66" t="n">
        <v>-81.74039</v>
      </c>
      <c r="H1723" s="67" t="n">
        <f aca="false">E1723+IF(D1723="Long",1,-1)*G1723</f>
        <v>17687.90961</v>
      </c>
      <c r="I1723" s="68" t="n">
        <f aca="false">Assumptions!$B$58</f>
        <v>5.35750011455817</v>
      </c>
      <c r="J1723" s="68" t="n">
        <f aca="false">INDEX(Yearly!$L$5:$L$22,MATCH(C1723,Yearly!$A$5:$A$22,0))</f>
        <v>0.483383468982692</v>
      </c>
      <c r="K1723" s="68" t="n">
        <f aca="false">G1723-I1723-J1723</f>
        <v>-87.5812735835409</v>
      </c>
      <c r="L1723" s="69" t="n">
        <f aca="false">(I1723+J1723)/Assumptions!$B$8</f>
        <v>0.000257546472986662</v>
      </c>
      <c r="M1723" s="70" t="n">
        <f aca="false">F1723-L1723</f>
        <v>-0.00485754647298666</v>
      </c>
      <c r="N1723" s="71" t="n">
        <f aca="false">G1723*Assumptions!$B$7</f>
        <v>-642888.16735</v>
      </c>
      <c r="O1723" s="71" t="n">
        <f aca="false">K1723*Assumptions!$B$7</f>
        <v>-688826.716734549</v>
      </c>
      <c r="P1723" s="68" t="n">
        <f aca="false">P1722+G1723</f>
        <v>30870.020075</v>
      </c>
      <c r="Q1723" s="68" t="n">
        <f aca="false">MAX(Q1722,P1723)</f>
        <v>31979.4577</v>
      </c>
      <c r="R1723" s="68" t="n">
        <f aca="false">Q1723-P1723</f>
        <v>1109.437625</v>
      </c>
      <c r="S1723" s="68" t="n">
        <f aca="false">S1722+K1723</f>
        <v>20743.4183735029</v>
      </c>
      <c r="T1723" s="68" t="n">
        <f aca="false">MAX(T1722,S1723)</f>
        <v>22149.6988727913</v>
      </c>
      <c r="U1723" s="68" t="n">
        <f aca="false">T1723-S1723</f>
        <v>1406.28049928846</v>
      </c>
      <c r="V1723" s="70" t="n">
        <f aca="false">V1722+F1723</f>
        <v>3.76600000000001</v>
      </c>
      <c r="W1723" s="70" t="n">
        <f aca="false">MAX(W1722,V1723)</f>
        <v>3.82870000000001</v>
      </c>
      <c r="X1723" s="70" t="n">
        <f aca="false">W1723-V1723</f>
        <v>0.0626999999999995</v>
      </c>
      <c r="Y1723" s="70" t="n">
        <f aca="false">Y1722+M1723</f>
        <v>3.3194801345963</v>
      </c>
      <c r="Z1723" s="70" t="n">
        <f aca="false">MAX(Z1722,Y1723)</f>
        <v>3.39526905071845</v>
      </c>
      <c r="AA1723" s="70" t="n">
        <f aca="false">Z1723-Y1723</f>
        <v>0.0757889161221508</v>
      </c>
      <c r="AB1723" s="72" t="n">
        <f aca="false">AB1722*(1+F1723)</f>
        <v>34.1755197855619</v>
      </c>
      <c r="AC1723" s="73" t="n">
        <f aca="false">MAX(AC1722,AB1723)</f>
        <v>36.4590479293186</v>
      </c>
      <c r="AD1723" s="70" t="n">
        <f aca="false">1-AB1723/AC1723</f>
        <v>0.0626326871777784</v>
      </c>
      <c r="AE1723" s="73" t="n">
        <f aca="false">AE1722*(1+M1723)</f>
        <v>21.8848831915075</v>
      </c>
      <c r="AF1723" s="73" t="n">
        <f aca="false">MAX(AF1722,AE1723)</f>
        <v>23.6552217651263</v>
      </c>
      <c r="AG1723" s="70" t="n">
        <f aca="false">1-AE1723/AF1723</f>
        <v>0.0748392296295739</v>
      </c>
      <c r="AH1723" s="74" t="n">
        <f aca="false">IF(R1723&gt;0,AH1722+1,0)</f>
        <v>51</v>
      </c>
      <c r="AI1723" s="74" t="n">
        <f aca="false">IF(U1723&gt;0,AI1722+1,0)</f>
        <v>51</v>
      </c>
      <c r="AJ1723" s="74" t="n">
        <f aca="false">IF(G1723&gt;0,AJ1722+1,0)</f>
        <v>0</v>
      </c>
      <c r="AK1723" s="74" t="n">
        <f aca="false">IF(G1723&lt;=0,AK1722+1,0)</f>
        <v>1</v>
      </c>
      <c r="AL1723" s="74" t="n">
        <f aca="false">IF(K1723&gt;0,AL1722+1,0)</f>
        <v>0</v>
      </c>
      <c r="AM1723" s="74" t="n">
        <f aca="false">IF(K1723&lt;=0,AM1722+1,0)</f>
        <v>1</v>
      </c>
    </row>
    <row r="1724" customFormat="false" ht="15" hidden="false" customHeight="false" outlineLevel="0" collapsed="false">
      <c r="A1724" s="61" t="n">
        <v>1723</v>
      </c>
      <c r="B1724" s="62" t="n">
        <v>44958.59375</v>
      </c>
      <c r="C1724" s="63" t="n">
        <f aca="false">YEAR(B1724)</f>
        <v>2023</v>
      </c>
      <c r="D1724" s="32" t="s">
        <v>276</v>
      </c>
      <c r="E1724" s="64" t="n">
        <v>17688.5</v>
      </c>
      <c r="F1724" s="65" t="n">
        <v>0.0017</v>
      </c>
      <c r="G1724" s="66" t="n">
        <v>30.07045</v>
      </c>
      <c r="H1724" s="67" t="n">
        <f aca="false">E1724+IF(D1724="Long",1,-1)*G1724</f>
        <v>17658.42955</v>
      </c>
      <c r="I1724" s="68" t="n">
        <f aca="false">Assumptions!$B$58</f>
        <v>5.35750011455817</v>
      </c>
      <c r="J1724" s="68" t="n">
        <f aca="false">INDEX(Yearly!$L$5:$L$22,MATCH(C1724,Yearly!$A$5:$A$22,0))</f>
        <v>0.483383468982692</v>
      </c>
      <c r="K1724" s="68" t="n">
        <f aca="false">G1724-I1724-J1724</f>
        <v>24.2295664164591</v>
      </c>
      <c r="L1724" s="69" t="n">
        <f aca="false">(I1724+J1724)/Assumptions!$B$8</f>
        <v>0.000257546472986662</v>
      </c>
      <c r="M1724" s="70" t="n">
        <f aca="false">F1724-L1724</f>
        <v>0.00144245352701334</v>
      </c>
      <c r="N1724" s="71" t="n">
        <f aca="false">G1724*Assumptions!$B$7</f>
        <v>236504.08925</v>
      </c>
      <c r="O1724" s="71" t="n">
        <f aca="false">K1724*Assumptions!$B$7</f>
        <v>190565.539865451</v>
      </c>
      <c r="P1724" s="68" t="n">
        <f aca="false">P1723+G1724</f>
        <v>30900.090525</v>
      </c>
      <c r="Q1724" s="68" t="n">
        <f aca="false">MAX(Q1723,P1724)</f>
        <v>31979.4577</v>
      </c>
      <c r="R1724" s="68" t="n">
        <f aca="false">Q1724-P1724</f>
        <v>1079.367175</v>
      </c>
      <c r="S1724" s="68" t="n">
        <f aca="false">S1723+K1724</f>
        <v>20767.6479399193</v>
      </c>
      <c r="T1724" s="68" t="n">
        <f aca="false">MAX(T1723,S1724)</f>
        <v>22149.6988727913</v>
      </c>
      <c r="U1724" s="68" t="n">
        <f aca="false">T1724-S1724</f>
        <v>1382.050932872</v>
      </c>
      <c r="V1724" s="70" t="n">
        <f aca="false">V1723+F1724</f>
        <v>3.76770000000001</v>
      </c>
      <c r="W1724" s="70" t="n">
        <f aca="false">MAX(W1723,V1724)</f>
        <v>3.82870000000001</v>
      </c>
      <c r="X1724" s="70" t="n">
        <f aca="false">W1724-V1724</f>
        <v>0.0609999999999995</v>
      </c>
      <c r="Y1724" s="70" t="n">
        <f aca="false">Y1723+M1724</f>
        <v>3.32092258812332</v>
      </c>
      <c r="Z1724" s="70" t="n">
        <f aca="false">MAX(Z1723,Y1724)</f>
        <v>3.39526905071845</v>
      </c>
      <c r="AA1724" s="70" t="n">
        <f aca="false">Z1724-Y1724</f>
        <v>0.0743464625951376</v>
      </c>
      <c r="AB1724" s="72" t="n">
        <f aca="false">AB1723*(1+F1724)</f>
        <v>34.2336181691974</v>
      </c>
      <c r="AC1724" s="73" t="n">
        <f aca="false">MAX(AC1723,AB1724)</f>
        <v>36.4590479293186</v>
      </c>
      <c r="AD1724" s="70" t="n">
        <f aca="false">1-AB1724/AC1724</f>
        <v>0.0610391627459806</v>
      </c>
      <c r="AE1724" s="73" t="n">
        <f aca="false">AE1723*(1+M1724)</f>
        <v>21.9164511184554</v>
      </c>
      <c r="AF1724" s="73" t="n">
        <f aca="false">MAX(AF1723,AE1724)</f>
        <v>23.6552217651263</v>
      </c>
      <c r="AG1724" s="70" t="n">
        <f aca="false">1-AE1724/AF1724</f>
        <v>0.0735047282132985</v>
      </c>
      <c r="AH1724" s="74" t="n">
        <f aca="false">IF(R1724&gt;0,AH1723+1,0)</f>
        <v>52</v>
      </c>
      <c r="AI1724" s="74" t="n">
        <f aca="false">IF(U1724&gt;0,AI1723+1,0)</f>
        <v>52</v>
      </c>
      <c r="AJ1724" s="74" t="n">
        <f aca="false">IF(G1724&gt;0,AJ1723+1,0)</f>
        <v>1</v>
      </c>
      <c r="AK1724" s="74" t="n">
        <f aca="false">IF(G1724&lt;=0,AK1723+1,0)</f>
        <v>0</v>
      </c>
      <c r="AL1724" s="74" t="n">
        <f aca="false">IF(K1724&gt;0,AL1723+1,0)</f>
        <v>1</v>
      </c>
      <c r="AM1724" s="74" t="n">
        <f aca="false">IF(K1724&lt;=0,AM1723+1,0)</f>
        <v>0</v>
      </c>
    </row>
    <row r="1725" customFormat="false" ht="15" hidden="false" customHeight="false" outlineLevel="0" collapsed="false">
      <c r="A1725" s="61" t="n">
        <v>1724</v>
      </c>
      <c r="B1725" s="62" t="n">
        <v>44960.40625</v>
      </c>
      <c r="C1725" s="63" t="n">
        <f aca="false">YEAR(B1725)</f>
        <v>2023</v>
      </c>
      <c r="D1725" s="32" t="s">
        <v>277</v>
      </c>
      <c r="E1725" s="64" t="n">
        <v>17658.85</v>
      </c>
      <c r="F1725" s="65" t="n">
        <v>-0.0015</v>
      </c>
      <c r="G1725" s="66" t="n">
        <v>-26.488275</v>
      </c>
      <c r="H1725" s="67" t="n">
        <f aca="false">E1725+IF(D1725="Long",1,-1)*G1725</f>
        <v>17632.361725</v>
      </c>
      <c r="I1725" s="68" t="n">
        <f aca="false">Assumptions!$B$58</f>
        <v>5.35750011455817</v>
      </c>
      <c r="J1725" s="68" t="n">
        <f aca="false">INDEX(Yearly!$L$5:$L$22,MATCH(C1725,Yearly!$A$5:$A$22,0))</f>
        <v>0.483383468982692</v>
      </c>
      <c r="K1725" s="68" t="n">
        <f aca="false">G1725-I1725-J1725</f>
        <v>-32.3291585835409</v>
      </c>
      <c r="L1725" s="69" t="n">
        <f aca="false">(I1725+J1725)/Assumptions!$B$8</f>
        <v>0.000257546472986662</v>
      </c>
      <c r="M1725" s="70" t="n">
        <f aca="false">F1725-L1725</f>
        <v>-0.00175754647298666</v>
      </c>
      <c r="N1725" s="71" t="n">
        <f aca="false">G1725*Assumptions!$B$7</f>
        <v>-208330.282875</v>
      </c>
      <c r="O1725" s="71" t="n">
        <f aca="false">K1725*Assumptions!$B$7</f>
        <v>-254268.832259549</v>
      </c>
      <c r="P1725" s="68" t="n">
        <f aca="false">P1724+G1725</f>
        <v>30873.60225</v>
      </c>
      <c r="Q1725" s="68" t="n">
        <f aca="false">MAX(Q1724,P1725)</f>
        <v>31979.4577</v>
      </c>
      <c r="R1725" s="68" t="n">
        <f aca="false">Q1725-P1725</f>
        <v>1105.85545</v>
      </c>
      <c r="S1725" s="68" t="n">
        <f aca="false">S1724+K1725</f>
        <v>20735.3187813358</v>
      </c>
      <c r="T1725" s="68" t="n">
        <f aca="false">MAX(T1724,S1725)</f>
        <v>22149.6988727913</v>
      </c>
      <c r="U1725" s="68" t="n">
        <f aca="false">T1725-S1725</f>
        <v>1414.38009145554</v>
      </c>
      <c r="V1725" s="70" t="n">
        <f aca="false">V1724+F1725</f>
        <v>3.76620000000001</v>
      </c>
      <c r="W1725" s="70" t="n">
        <f aca="false">MAX(W1724,V1725)</f>
        <v>3.82870000000001</v>
      </c>
      <c r="X1725" s="70" t="n">
        <f aca="false">W1725-V1725</f>
        <v>0.0624999999999996</v>
      </c>
      <c r="Y1725" s="70" t="n">
        <f aca="false">Y1724+M1725</f>
        <v>3.31916504165033</v>
      </c>
      <c r="Z1725" s="70" t="n">
        <f aca="false">MAX(Z1724,Y1725)</f>
        <v>3.39526905071845</v>
      </c>
      <c r="AA1725" s="70" t="n">
        <f aca="false">Z1725-Y1725</f>
        <v>0.0761040090681244</v>
      </c>
      <c r="AB1725" s="72" t="n">
        <f aca="false">AB1724*(1+F1725)</f>
        <v>34.1822677419436</v>
      </c>
      <c r="AC1725" s="73" t="n">
        <f aca="false">MAX(AC1724,AB1725)</f>
        <v>36.4590479293186</v>
      </c>
      <c r="AD1725" s="70" t="n">
        <f aca="false">1-AB1725/AC1725</f>
        <v>0.0624476040018617</v>
      </c>
      <c r="AE1725" s="73" t="n">
        <f aca="false">AE1724*(1+M1725)</f>
        <v>21.8779319370918</v>
      </c>
      <c r="AF1725" s="73" t="n">
        <f aca="false">MAX(AF1724,AE1725)</f>
        <v>23.6552217651263</v>
      </c>
      <c r="AG1725" s="70" t="n">
        <f aca="false">1-AE1725/AF1725</f>
        <v>0.075133086710466</v>
      </c>
      <c r="AH1725" s="74" t="n">
        <f aca="false">IF(R1725&gt;0,AH1724+1,0)</f>
        <v>53</v>
      </c>
      <c r="AI1725" s="74" t="n">
        <f aca="false">IF(U1725&gt;0,AI1724+1,0)</f>
        <v>53</v>
      </c>
      <c r="AJ1725" s="74" t="n">
        <f aca="false">IF(G1725&gt;0,AJ1724+1,0)</f>
        <v>0</v>
      </c>
      <c r="AK1725" s="74" t="n">
        <f aca="false">IF(G1725&lt;=0,AK1724+1,0)</f>
        <v>1</v>
      </c>
      <c r="AL1725" s="74" t="n">
        <f aca="false">IF(K1725&gt;0,AL1724+1,0)</f>
        <v>0</v>
      </c>
      <c r="AM1725" s="74" t="n">
        <f aca="false">IF(K1725&lt;=0,AM1724+1,0)</f>
        <v>1</v>
      </c>
    </row>
    <row r="1726" customFormat="false" ht="15" hidden="false" customHeight="false" outlineLevel="0" collapsed="false">
      <c r="A1726" s="61" t="n">
        <v>1725</v>
      </c>
      <c r="B1726" s="62" t="n">
        <v>44960.4895833333</v>
      </c>
      <c r="C1726" s="63" t="n">
        <f aca="false">YEAR(B1726)</f>
        <v>2023</v>
      </c>
      <c r="D1726" s="32" t="s">
        <v>276</v>
      </c>
      <c r="E1726" s="64" t="n">
        <v>17632.95</v>
      </c>
      <c r="F1726" s="65" t="n">
        <v>-0.0036</v>
      </c>
      <c r="G1726" s="66" t="n">
        <v>-63.47862</v>
      </c>
      <c r="H1726" s="67" t="n">
        <f aca="false">E1726+IF(D1726="Long",1,-1)*G1726</f>
        <v>17696.42862</v>
      </c>
      <c r="I1726" s="68" t="n">
        <f aca="false">Assumptions!$B$58</f>
        <v>5.35750011455817</v>
      </c>
      <c r="J1726" s="68" t="n">
        <f aca="false">INDEX(Yearly!$L$5:$L$22,MATCH(C1726,Yearly!$A$5:$A$22,0))</f>
        <v>0.483383468982692</v>
      </c>
      <c r="K1726" s="68" t="n">
        <f aca="false">G1726-I1726-J1726</f>
        <v>-69.3195035835409</v>
      </c>
      <c r="L1726" s="69" t="n">
        <f aca="false">(I1726+J1726)/Assumptions!$B$8</f>
        <v>0.000257546472986662</v>
      </c>
      <c r="M1726" s="70" t="n">
        <f aca="false">F1726-L1726</f>
        <v>-0.00385754647298666</v>
      </c>
      <c r="N1726" s="71" t="n">
        <f aca="false">G1726*Assumptions!$B$7</f>
        <v>-499259.3463</v>
      </c>
      <c r="O1726" s="71" t="n">
        <f aca="false">K1726*Assumptions!$B$7</f>
        <v>-545197.895684549</v>
      </c>
      <c r="P1726" s="68" t="n">
        <f aca="false">P1725+G1726</f>
        <v>30810.12363</v>
      </c>
      <c r="Q1726" s="68" t="n">
        <f aca="false">MAX(Q1725,P1726)</f>
        <v>31979.4577</v>
      </c>
      <c r="R1726" s="68" t="n">
        <f aca="false">Q1726-P1726</f>
        <v>1169.33407</v>
      </c>
      <c r="S1726" s="68" t="n">
        <f aca="false">S1725+K1726</f>
        <v>20665.9992777522</v>
      </c>
      <c r="T1726" s="68" t="n">
        <f aca="false">MAX(T1725,S1726)</f>
        <v>22149.6988727913</v>
      </c>
      <c r="U1726" s="68" t="n">
        <f aca="false">T1726-S1726</f>
        <v>1483.69959503908</v>
      </c>
      <c r="V1726" s="70" t="n">
        <f aca="false">V1725+F1726</f>
        <v>3.76260000000001</v>
      </c>
      <c r="W1726" s="70" t="n">
        <f aca="false">MAX(W1725,V1726)</f>
        <v>3.82870000000001</v>
      </c>
      <c r="X1726" s="70" t="n">
        <f aca="false">W1726-V1726</f>
        <v>0.0660999999999996</v>
      </c>
      <c r="Y1726" s="70" t="n">
        <f aca="false">Y1725+M1726</f>
        <v>3.31530749517734</v>
      </c>
      <c r="Z1726" s="70" t="n">
        <f aca="false">MAX(Z1725,Y1726)</f>
        <v>3.39526905071845</v>
      </c>
      <c r="AA1726" s="70" t="n">
        <f aca="false">Z1726-Y1726</f>
        <v>0.0799615555411113</v>
      </c>
      <c r="AB1726" s="72" t="n">
        <f aca="false">AB1725*(1+F1726)</f>
        <v>34.0592115780726</v>
      </c>
      <c r="AC1726" s="73" t="n">
        <f aca="false">MAX(AC1725,AB1726)</f>
        <v>36.4590479293186</v>
      </c>
      <c r="AD1726" s="70" t="n">
        <f aca="false">1-AB1726/AC1726</f>
        <v>0.0658227926274551</v>
      </c>
      <c r="AE1726" s="73" t="n">
        <f aca="false">AE1725*(1+M1726)</f>
        <v>21.7935367979116</v>
      </c>
      <c r="AF1726" s="73" t="n">
        <f aca="false">MAX(AF1725,AE1726)</f>
        <v>23.6552217651263</v>
      </c>
      <c r="AG1726" s="70" t="n">
        <f aca="false">1-AE1726/AF1726</f>
        <v>0.0787008038098082</v>
      </c>
      <c r="AH1726" s="74" t="n">
        <f aca="false">IF(R1726&gt;0,AH1725+1,0)</f>
        <v>54</v>
      </c>
      <c r="AI1726" s="74" t="n">
        <f aca="false">IF(U1726&gt;0,AI1725+1,0)</f>
        <v>54</v>
      </c>
      <c r="AJ1726" s="74" t="n">
        <f aca="false">IF(G1726&gt;0,AJ1725+1,0)</f>
        <v>0</v>
      </c>
      <c r="AK1726" s="74" t="n">
        <f aca="false">IF(G1726&lt;=0,AK1725+1,0)</f>
        <v>2</v>
      </c>
      <c r="AL1726" s="74" t="n">
        <f aca="false">IF(K1726&gt;0,AL1725+1,0)</f>
        <v>0</v>
      </c>
      <c r="AM1726" s="74" t="n">
        <f aca="false">IF(K1726&lt;=0,AM1725+1,0)</f>
        <v>2</v>
      </c>
    </row>
    <row r="1727" customFormat="false" ht="15" hidden="false" customHeight="false" outlineLevel="0" collapsed="false">
      <c r="A1727" s="61" t="n">
        <v>1726</v>
      </c>
      <c r="B1727" s="62" t="n">
        <v>44960.53125</v>
      </c>
      <c r="C1727" s="63" t="n">
        <f aca="false">YEAR(B1727)</f>
        <v>2023</v>
      </c>
      <c r="D1727" s="32" t="s">
        <v>277</v>
      </c>
      <c r="E1727" s="64" t="n">
        <v>17697.25</v>
      </c>
      <c r="F1727" s="65" t="n">
        <v>-0.0004</v>
      </c>
      <c r="G1727" s="66" t="n">
        <v>-7.0789</v>
      </c>
      <c r="H1727" s="67" t="n">
        <f aca="false">E1727+IF(D1727="Long",1,-1)*G1727</f>
        <v>17690.1711</v>
      </c>
      <c r="I1727" s="68" t="n">
        <f aca="false">Assumptions!$B$58</f>
        <v>5.35750011455817</v>
      </c>
      <c r="J1727" s="68" t="n">
        <f aca="false">INDEX(Yearly!$L$5:$L$22,MATCH(C1727,Yearly!$A$5:$A$22,0))</f>
        <v>0.483383468982692</v>
      </c>
      <c r="K1727" s="68" t="n">
        <f aca="false">G1727-I1727-J1727</f>
        <v>-12.9197835835409</v>
      </c>
      <c r="L1727" s="69" t="n">
        <f aca="false">(I1727+J1727)/Assumptions!$B$8</f>
        <v>0.000257546472986662</v>
      </c>
      <c r="M1727" s="70" t="n">
        <f aca="false">F1727-L1727</f>
        <v>-0.000657546472986662</v>
      </c>
      <c r="N1727" s="71" t="n">
        <f aca="false">G1727*Assumptions!$B$7</f>
        <v>-55675.5485</v>
      </c>
      <c r="O1727" s="71" t="n">
        <f aca="false">K1727*Assumptions!$B$7</f>
        <v>-101614.097884549</v>
      </c>
      <c r="P1727" s="68" t="n">
        <f aca="false">P1726+G1727</f>
        <v>30803.04473</v>
      </c>
      <c r="Q1727" s="68" t="n">
        <f aca="false">MAX(Q1726,P1727)</f>
        <v>31979.4577</v>
      </c>
      <c r="R1727" s="68" t="n">
        <f aca="false">Q1727-P1727</f>
        <v>1176.41297</v>
      </c>
      <c r="S1727" s="68" t="n">
        <f aca="false">S1726+K1727</f>
        <v>20653.0794941687</v>
      </c>
      <c r="T1727" s="68" t="n">
        <f aca="false">MAX(T1726,S1727)</f>
        <v>22149.6988727913</v>
      </c>
      <c r="U1727" s="68" t="n">
        <f aca="false">T1727-S1727</f>
        <v>1496.61937862262</v>
      </c>
      <c r="V1727" s="70" t="n">
        <f aca="false">V1726+F1727</f>
        <v>3.76220000000001</v>
      </c>
      <c r="W1727" s="70" t="n">
        <f aca="false">MAX(W1726,V1727)</f>
        <v>3.82870000000001</v>
      </c>
      <c r="X1727" s="70" t="n">
        <f aca="false">W1727-V1727</f>
        <v>0.0664999999999996</v>
      </c>
      <c r="Y1727" s="70" t="n">
        <f aca="false">Y1726+M1727</f>
        <v>3.31464994870436</v>
      </c>
      <c r="Z1727" s="70" t="n">
        <f aca="false">MAX(Z1726,Y1727)</f>
        <v>3.39526905071845</v>
      </c>
      <c r="AA1727" s="70" t="n">
        <f aca="false">Z1727-Y1727</f>
        <v>0.0806191020140981</v>
      </c>
      <c r="AB1727" s="72" t="n">
        <f aca="false">AB1726*(1+F1727)</f>
        <v>34.0455878934414</v>
      </c>
      <c r="AC1727" s="73" t="n">
        <f aca="false">MAX(AC1726,AB1727)</f>
        <v>36.4590479293186</v>
      </c>
      <c r="AD1727" s="70" t="n">
        <f aca="false">1-AB1727/AC1727</f>
        <v>0.066196463510404</v>
      </c>
      <c r="AE1727" s="73" t="n">
        <f aca="false">AE1726*(1+M1727)</f>
        <v>21.7792065346562</v>
      </c>
      <c r="AF1727" s="73" t="n">
        <f aca="false">MAX(AF1726,AE1727)</f>
        <v>23.6552217651263</v>
      </c>
      <c r="AG1727" s="70" t="n">
        <f aca="false">1-AE1727/AF1727</f>
        <v>0.0793066008468284</v>
      </c>
      <c r="AH1727" s="74" t="n">
        <f aca="false">IF(R1727&gt;0,AH1726+1,0)</f>
        <v>55</v>
      </c>
      <c r="AI1727" s="74" t="n">
        <f aca="false">IF(U1727&gt;0,AI1726+1,0)</f>
        <v>55</v>
      </c>
      <c r="AJ1727" s="74" t="n">
        <f aca="false">IF(G1727&gt;0,AJ1726+1,0)</f>
        <v>0</v>
      </c>
      <c r="AK1727" s="74" t="n">
        <f aca="false">IF(G1727&lt;=0,AK1726+1,0)</f>
        <v>3</v>
      </c>
      <c r="AL1727" s="74" t="n">
        <f aca="false">IF(K1727&gt;0,AL1726+1,0)</f>
        <v>0</v>
      </c>
      <c r="AM1727" s="74" t="n">
        <f aca="false">IF(K1727&lt;=0,AM1726+1,0)</f>
        <v>3</v>
      </c>
    </row>
    <row r="1728" customFormat="false" ht="15" hidden="false" customHeight="false" outlineLevel="0" collapsed="false">
      <c r="A1728" s="61" t="n">
        <v>1727</v>
      </c>
      <c r="B1728" s="62" t="n">
        <v>44964.53125</v>
      </c>
      <c r="C1728" s="63" t="n">
        <f aca="false">YEAR(B1728)</f>
        <v>2023</v>
      </c>
      <c r="D1728" s="32" t="s">
        <v>276</v>
      </c>
      <c r="E1728" s="64" t="n">
        <v>17690.85</v>
      </c>
      <c r="F1728" s="65" t="n">
        <v>-0.0035</v>
      </c>
      <c r="G1728" s="66" t="n">
        <v>-61.917975</v>
      </c>
      <c r="H1728" s="67" t="n">
        <f aca="false">E1728+IF(D1728="Long",1,-1)*G1728</f>
        <v>17752.767975</v>
      </c>
      <c r="I1728" s="68" t="n">
        <f aca="false">Assumptions!$B$58</f>
        <v>5.35750011455817</v>
      </c>
      <c r="J1728" s="68" t="n">
        <f aca="false">INDEX(Yearly!$L$5:$L$22,MATCH(C1728,Yearly!$A$5:$A$22,0))</f>
        <v>0.483383468982692</v>
      </c>
      <c r="K1728" s="68" t="n">
        <f aca="false">G1728-I1728-J1728</f>
        <v>-67.7588585835409</v>
      </c>
      <c r="L1728" s="69" t="n">
        <f aca="false">(I1728+J1728)/Assumptions!$B$8</f>
        <v>0.000257546472986662</v>
      </c>
      <c r="M1728" s="70" t="n">
        <f aca="false">F1728-L1728</f>
        <v>-0.00375754647298666</v>
      </c>
      <c r="N1728" s="71" t="n">
        <f aca="false">G1728*Assumptions!$B$7</f>
        <v>-486984.873375</v>
      </c>
      <c r="O1728" s="71" t="n">
        <f aca="false">K1728*Assumptions!$B$7</f>
        <v>-532923.422759549</v>
      </c>
      <c r="P1728" s="68" t="n">
        <f aca="false">P1727+G1728</f>
        <v>30741.126755</v>
      </c>
      <c r="Q1728" s="68" t="n">
        <f aca="false">MAX(Q1727,P1728)</f>
        <v>31979.4577</v>
      </c>
      <c r="R1728" s="68" t="n">
        <f aca="false">Q1728-P1728</f>
        <v>1238.330945</v>
      </c>
      <c r="S1728" s="68" t="n">
        <f aca="false">S1727+K1728</f>
        <v>20585.3206355852</v>
      </c>
      <c r="T1728" s="68" t="n">
        <f aca="false">MAX(T1727,S1728)</f>
        <v>22149.6988727913</v>
      </c>
      <c r="U1728" s="68" t="n">
        <f aca="false">T1728-S1728</f>
        <v>1564.37823720616</v>
      </c>
      <c r="V1728" s="70" t="n">
        <f aca="false">V1727+F1728</f>
        <v>3.75870000000001</v>
      </c>
      <c r="W1728" s="70" t="n">
        <f aca="false">MAX(W1727,V1728)</f>
        <v>3.82870000000001</v>
      </c>
      <c r="X1728" s="70" t="n">
        <f aca="false">W1728-V1728</f>
        <v>0.0699999999999994</v>
      </c>
      <c r="Y1728" s="70" t="n">
        <f aca="false">Y1727+M1728</f>
        <v>3.31089240223137</v>
      </c>
      <c r="Z1728" s="70" t="n">
        <f aca="false">MAX(Z1727,Y1728)</f>
        <v>3.39526905071845</v>
      </c>
      <c r="AA1728" s="70" t="n">
        <f aca="false">Z1728-Y1728</f>
        <v>0.0843766484870847</v>
      </c>
      <c r="AB1728" s="72" t="n">
        <f aca="false">AB1727*(1+F1728)</f>
        <v>33.9264283358143</v>
      </c>
      <c r="AC1728" s="73" t="n">
        <f aca="false">MAX(AC1727,AB1728)</f>
        <v>36.4590479293186</v>
      </c>
      <c r="AD1728" s="70" t="n">
        <f aca="false">1-AB1728/AC1728</f>
        <v>0.0694647758881175</v>
      </c>
      <c r="AE1728" s="73" t="n">
        <f aca="false">AE1727*(1+M1728)</f>
        <v>21.6973701539575</v>
      </c>
      <c r="AF1728" s="73" t="n">
        <f aca="false">MAX(AF1727,AE1728)</f>
        <v>23.6552217651263</v>
      </c>
      <c r="AG1728" s="70" t="n">
        <f aca="false">1-AE1728/AF1728</f>
        <v>0.0827661490815185</v>
      </c>
      <c r="AH1728" s="74" t="n">
        <f aca="false">IF(R1728&gt;0,AH1727+1,0)</f>
        <v>56</v>
      </c>
      <c r="AI1728" s="74" t="n">
        <f aca="false">IF(U1728&gt;0,AI1727+1,0)</f>
        <v>56</v>
      </c>
      <c r="AJ1728" s="74" t="n">
        <f aca="false">IF(G1728&gt;0,AJ1727+1,0)</f>
        <v>0</v>
      </c>
      <c r="AK1728" s="74" t="n">
        <f aca="false">IF(G1728&lt;=0,AK1727+1,0)</f>
        <v>4</v>
      </c>
      <c r="AL1728" s="74" t="n">
        <f aca="false">IF(K1728&gt;0,AL1727+1,0)</f>
        <v>0</v>
      </c>
      <c r="AM1728" s="74" t="n">
        <f aca="false">IF(K1728&lt;=0,AM1727+1,0)</f>
        <v>4</v>
      </c>
    </row>
    <row r="1729" customFormat="false" ht="15" hidden="false" customHeight="false" outlineLevel="0" collapsed="false">
      <c r="A1729" s="61" t="n">
        <v>1728</v>
      </c>
      <c r="B1729" s="62" t="n">
        <v>44964.6145833333</v>
      </c>
      <c r="C1729" s="63" t="n">
        <f aca="false">YEAR(B1729)</f>
        <v>2023</v>
      </c>
      <c r="D1729" s="32" t="s">
        <v>277</v>
      </c>
      <c r="E1729" s="64" t="n">
        <v>17753.35</v>
      </c>
      <c r="F1729" s="65" t="n">
        <v>-0.0004</v>
      </c>
      <c r="G1729" s="66" t="n">
        <v>-7.10134</v>
      </c>
      <c r="H1729" s="67" t="n">
        <f aca="false">E1729+IF(D1729="Long",1,-1)*G1729</f>
        <v>17746.24866</v>
      </c>
      <c r="I1729" s="68" t="n">
        <f aca="false">Assumptions!$B$58</f>
        <v>5.35750011455817</v>
      </c>
      <c r="J1729" s="68" t="n">
        <f aca="false">INDEX(Yearly!$L$5:$L$22,MATCH(C1729,Yearly!$A$5:$A$22,0))</f>
        <v>0.483383468982692</v>
      </c>
      <c r="K1729" s="68" t="n">
        <f aca="false">G1729-I1729-J1729</f>
        <v>-12.9422235835409</v>
      </c>
      <c r="L1729" s="69" t="n">
        <f aca="false">(I1729+J1729)/Assumptions!$B$8</f>
        <v>0.000257546472986662</v>
      </c>
      <c r="M1729" s="70" t="n">
        <f aca="false">F1729-L1729</f>
        <v>-0.000657546472986662</v>
      </c>
      <c r="N1729" s="71" t="n">
        <f aca="false">G1729*Assumptions!$B$7</f>
        <v>-55852.0391</v>
      </c>
      <c r="O1729" s="71" t="n">
        <f aca="false">K1729*Assumptions!$B$7</f>
        <v>-101790.588484549</v>
      </c>
      <c r="P1729" s="68" t="n">
        <f aca="false">P1728+G1729</f>
        <v>30734.025415</v>
      </c>
      <c r="Q1729" s="68" t="n">
        <f aca="false">MAX(Q1728,P1729)</f>
        <v>31979.4577</v>
      </c>
      <c r="R1729" s="68" t="n">
        <f aca="false">Q1729-P1729</f>
        <v>1245.432285</v>
      </c>
      <c r="S1729" s="68" t="n">
        <f aca="false">S1728+K1729</f>
        <v>20572.3784120016</v>
      </c>
      <c r="T1729" s="68" t="n">
        <f aca="false">MAX(T1728,S1729)</f>
        <v>22149.6988727913</v>
      </c>
      <c r="U1729" s="68" t="n">
        <f aca="false">T1729-S1729</f>
        <v>1577.3204607897</v>
      </c>
      <c r="V1729" s="70" t="n">
        <f aca="false">V1728+F1729</f>
        <v>3.75830000000001</v>
      </c>
      <c r="W1729" s="70" t="n">
        <f aca="false">MAX(W1728,V1729)</f>
        <v>3.82870000000001</v>
      </c>
      <c r="X1729" s="70" t="n">
        <f aca="false">W1729-V1729</f>
        <v>0.0703999999999994</v>
      </c>
      <c r="Y1729" s="70" t="n">
        <f aca="false">Y1728+M1729</f>
        <v>3.31023485575838</v>
      </c>
      <c r="Z1729" s="70" t="n">
        <f aca="false">MAX(Z1728,Y1729)</f>
        <v>3.39526905071845</v>
      </c>
      <c r="AA1729" s="70" t="n">
        <f aca="false">Z1729-Y1729</f>
        <v>0.0850341949600715</v>
      </c>
      <c r="AB1729" s="72" t="n">
        <f aca="false">AB1728*(1+F1729)</f>
        <v>33.91285776448</v>
      </c>
      <c r="AC1729" s="73" t="n">
        <f aca="false">MAX(AC1728,AB1729)</f>
        <v>36.4590479293186</v>
      </c>
      <c r="AD1729" s="70" t="n">
        <f aca="false">1-AB1729/AC1729</f>
        <v>0.0698369899777623</v>
      </c>
      <c r="AE1729" s="73" t="n">
        <f aca="false">AE1728*(1+M1729)</f>
        <v>21.6831031247396</v>
      </c>
      <c r="AF1729" s="73" t="n">
        <f aca="false">MAX(AF1728,AE1729)</f>
        <v>23.6552217651263</v>
      </c>
      <c r="AG1729" s="70" t="n">
        <f aca="false">1-AE1729/AF1729</f>
        <v>0.0833692729650939</v>
      </c>
      <c r="AH1729" s="74" t="n">
        <f aca="false">IF(R1729&gt;0,AH1728+1,0)</f>
        <v>57</v>
      </c>
      <c r="AI1729" s="74" t="n">
        <f aca="false">IF(U1729&gt;0,AI1728+1,0)</f>
        <v>57</v>
      </c>
      <c r="AJ1729" s="74" t="n">
        <f aca="false">IF(G1729&gt;0,AJ1728+1,0)</f>
        <v>0</v>
      </c>
      <c r="AK1729" s="74" t="n">
        <f aca="false">IF(G1729&lt;=0,AK1728+1,0)</f>
        <v>5</v>
      </c>
      <c r="AL1729" s="74" t="n">
        <f aca="false">IF(K1729&gt;0,AL1728+1,0)</f>
        <v>0</v>
      </c>
      <c r="AM1729" s="74" t="n">
        <f aca="false">IF(K1729&lt;=0,AM1728+1,0)</f>
        <v>5</v>
      </c>
    </row>
    <row r="1730" customFormat="false" ht="15" hidden="false" customHeight="false" outlineLevel="0" collapsed="false">
      <c r="A1730" s="61" t="n">
        <v>1729</v>
      </c>
      <c r="B1730" s="62" t="n">
        <v>44970.4270833333</v>
      </c>
      <c r="C1730" s="63" t="n">
        <f aca="false">YEAR(B1730)</f>
        <v>2023</v>
      </c>
      <c r="D1730" s="32" t="s">
        <v>276</v>
      </c>
      <c r="E1730" s="64" t="n">
        <v>17746.15</v>
      </c>
      <c r="F1730" s="65" t="n">
        <v>-0.0038</v>
      </c>
      <c r="G1730" s="66" t="n">
        <v>-67.43537</v>
      </c>
      <c r="H1730" s="67" t="n">
        <f aca="false">E1730+IF(D1730="Long",1,-1)*G1730</f>
        <v>17813.58537</v>
      </c>
      <c r="I1730" s="68" t="n">
        <f aca="false">Assumptions!$B$58</f>
        <v>5.35750011455817</v>
      </c>
      <c r="J1730" s="68" t="n">
        <f aca="false">INDEX(Yearly!$L$5:$L$22,MATCH(C1730,Yearly!$A$5:$A$22,0))</f>
        <v>0.483383468982692</v>
      </c>
      <c r="K1730" s="68" t="n">
        <f aca="false">G1730-I1730-J1730</f>
        <v>-73.2762535835409</v>
      </c>
      <c r="L1730" s="69" t="n">
        <f aca="false">(I1730+J1730)/Assumptions!$B$8</f>
        <v>0.000257546472986662</v>
      </c>
      <c r="M1730" s="70" t="n">
        <f aca="false">F1730-L1730</f>
        <v>-0.00405754647298666</v>
      </c>
      <c r="N1730" s="71" t="n">
        <f aca="false">G1730*Assumptions!$B$7</f>
        <v>-530379.18505</v>
      </c>
      <c r="O1730" s="71" t="n">
        <f aca="false">K1730*Assumptions!$B$7</f>
        <v>-576317.734434549</v>
      </c>
      <c r="P1730" s="68" t="n">
        <f aca="false">P1729+G1730</f>
        <v>30666.590045</v>
      </c>
      <c r="Q1730" s="68" t="n">
        <f aca="false">MAX(Q1729,P1730)</f>
        <v>31979.4577</v>
      </c>
      <c r="R1730" s="68" t="n">
        <f aca="false">Q1730-P1730</f>
        <v>1312.867655</v>
      </c>
      <c r="S1730" s="68" t="n">
        <f aca="false">S1729+K1730</f>
        <v>20499.1021584181</v>
      </c>
      <c r="T1730" s="68" t="n">
        <f aca="false">MAX(T1729,S1730)</f>
        <v>22149.6988727913</v>
      </c>
      <c r="U1730" s="68" t="n">
        <f aca="false">T1730-S1730</f>
        <v>1650.59671437324</v>
      </c>
      <c r="V1730" s="70" t="n">
        <f aca="false">V1729+F1730</f>
        <v>3.75450000000001</v>
      </c>
      <c r="W1730" s="70" t="n">
        <f aca="false">MAX(W1729,V1730)</f>
        <v>3.82870000000001</v>
      </c>
      <c r="X1730" s="70" t="n">
        <f aca="false">W1730-V1730</f>
        <v>0.0741999999999994</v>
      </c>
      <c r="Y1730" s="70" t="n">
        <f aca="false">Y1729+M1730</f>
        <v>3.3061773092854</v>
      </c>
      <c r="Z1730" s="70" t="n">
        <f aca="false">MAX(Z1729,Y1730)</f>
        <v>3.39526905071845</v>
      </c>
      <c r="AA1730" s="70" t="n">
        <f aca="false">Z1730-Y1730</f>
        <v>0.0890917414330583</v>
      </c>
      <c r="AB1730" s="72" t="n">
        <f aca="false">AB1729*(1+F1730)</f>
        <v>33.783988904975</v>
      </c>
      <c r="AC1730" s="73" t="n">
        <f aca="false">MAX(AC1729,AB1730)</f>
        <v>36.4590479293186</v>
      </c>
      <c r="AD1730" s="70" t="n">
        <f aca="false">1-AB1730/AC1730</f>
        <v>0.0733716094158469</v>
      </c>
      <c r="AE1730" s="73" t="n">
        <f aca="false">AE1729*(1+M1730)</f>
        <v>21.5951229261325</v>
      </c>
      <c r="AF1730" s="73" t="n">
        <f aca="false">MAX(AF1729,AE1730)</f>
        <v>23.6552217651263</v>
      </c>
      <c r="AG1730" s="70" t="n">
        <f aca="false">1-AE1730/AF1730</f>
        <v>0.0870885447386055</v>
      </c>
      <c r="AH1730" s="74" t="n">
        <f aca="false">IF(R1730&gt;0,AH1729+1,0)</f>
        <v>58</v>
      </c>
      <c r="AI1730" s="74" t="n">
        <f aca="false">IF(U1730&gt;0,AI1729+1,0)</f>
        <v>58</v>
      </c>
      <c r="AJ1730" s="74" t="n">
        <f aca="false">IF(G1730&gt;0,AJ1729+1,0)</f>
        <v>0</v>
      </c>
      <c r="AK1730" s="74" t="n">
        <f aca="false">IF(G1730&lt;=0,AK1729+1,0)</f>
        <v>6</v>
      </c>
      <c r="AL1730" s="74" t="n">
        <f aca="false">IF(K1730&gt;0,AL1729+1,0)</f>
        <v>0</v>
      </c>
      <c r="AM1730" s="74" t="n">
        <f aca="false">IF(K1730&lt;=0,AM1729+1,0)</f>
        <v>6</v>
      </c>
    </row>
    <row r="1731" customFormat="false" ht="15" hidden="false" customHeight="false" outlineLevel="0" collapsed="false">
      <c r="A1731" s="61" t="n">
        <v>1730</v>
      </c>
      <c r="B1731" s="62" t="n">
        <v>44971.40625</v>
      </c>
      <c r="C1731" s="63" t="n">
        <f aca="false">YEAR(B1731)</f>
        <v>2023</v>
      </c>
      <c r="D1731" s="32" t="s">
        <v>277</v>
      </c>
      <c r="E1731" s="64" t="n">
        <v>17814.05</v>
      </c>
      <c r="F1731" s="65" t="n">
        <v>0.0073</v>
      </c>
      <c r="G1731" s="66" t="n">
        <v>130.042565</v>
      </c>
      <c r="H1731" s="67" t="n">
        <f aca="false">E1731+IF(D1731="Long",1,-1)*G1731</f>
        <v>17944.092565</v>
      </c>
      <c r="I1731" s="68" t="n">
        <f aca="false">Assumptions!$B$58</f>
        <v>5.35750011455817</v>
      </c>
      <c r="J1731" s="68" t="n">
        <f aca="false">INDEX(Yearly!$L$5:$L$22,MATCH(C1731,Yearly!$A$5:$A$22,0))</f>
        <v>0.483383468982692</v>
      </c>
      <c r="K1731" s="68" t="n">
        <f aca="false">G1731-I1731-J1731</f>
        <v>124.201681416459</v>
      </c>
      <c r="L1731" s="69" t="n">
        <f aca="false">(I1731+J1731)/Assumptions!$B$8</f>
        <v>0.000257546472986662</v>
      </c>
      <c r="M1731" s="70" t="n">
        <f aca="false">F1731-L1731</f>
        <v>0.00704245352701334</v>
      </c>
      <c r="N1731" s="71" t="n">
        <f aca="false">G1731*Assumptions!$B$7</f>
        <v>1022784.773725</v>
      </c>
      <c r="O1731" s="71" t="n">
        <f aca="false">K1731*Assumptions!$B$7</f>
        <v>976846.224340451</v>
      </c>
      <c r="P1731" s="68" t="n">
        <f aca="false">P1730+G1731</f>
        <v>30796.63261</v>
      </c>
      <c r="Q1731" s="68" t="n">
        <f aca="false">MAX(Q1730,P1731)</f>
        <v>31979.4577</v>
      </c>
      <c r="R1731" s="68" t="n">
        <f aca="false">Q1731-P1731</f>
        <v>1182.82509</v>
      </c>
      <c r="S1731" s="68" t="n">
        <f aca="false">S1730+K1731</f>
        <v>20623.3038398345</v>
      </c>
      <c r="T1731" s="68" t="n">
        <f aca="false">MAX(T1730,S1731)</f>
        <v>22149.6988727913</v>
      </c>
      <c r="U1731" s="68" t="n">
        <f aca="false">T1731-S1731</f>
        <v>1526.39503295678</v>
      </c>
      <c r="V1731" s="70" t="n">
        <f aca="false">V1730+F1731</f>
        <v>3.76180000000001</v>
      </c>
      <c r="W1731" s="70" t="n">
        <f aca="false">MAX(W1730,V1731)</f>
        <v>3.82870000000001</v>
      </c>
      <c r="X1731" s="70" t="n">
        <f aca="false">W1731-V1731</f>
        <v>0.0668999999999995</v>
      </c>
      <c r="Y1731" s="70" t="n">
        <f aca="false">Y1730+M1731</f>
        <v>3.31321976281241</v>
      </c>
      <c r="Z1731" s="70" t="n">
        <f aca="false">MAX(Z1730,Y1731)</f>
        <v>3.39526905071845</v>
      </c>
      <c r="AA1731" s="70" t="n">
        <f aca="false">Z1731-Y1731</f>
        <v>0.0820492879060448</v>
      </c>
      <c r="AB1731" s="72" t="n">
        <f aca="false">AB1730*(1+F1731)</f>
        <v>34.0306120239813</v>
      </c>
      <c r="AC1731" s="73" t="n">
        <f aca="false">MAX(AC1730,AB1731)</f>
        <v>36.4590479293186</v>
      </c>
      <c r="AD1731" s="70" t="n">
        <f aca="false">1-AB1731/AC1731</f>
        <v>0.0666072221645824</v>
      </c>
      <c r="AE1731" s="73" t="n">
        <f aca="false">AE1730*(1+M1731)</f>
        <v>21.7472055757499</v>
      </c>
      <c r="AF1731" s="73" t="n">
        <f aca="false">MAX(AF1730,AE1731)</f>
        <v>23.6552217651263</v>
      </c>
      <c r="AG1731" s="70" t="n">
        <f aca="false">1-AE1731/AF1731</f>
        <v>0.080659408240649</v>
      </c>
      <c r="AH1731" s="74" t="n">
        <f aca="false">IF(R1731&gt;0,AH1730+1,0)</f>
        <v>59</v>
      </c>
      <c r="AI1731" s="74" t="n">
        <f aca="false">IF(U1731&gt;0,AI1730+1,0)</f>
        <v>59</v>
      </c>
      <c r="AJ1731" s="74" t="n">
        <f aca="false">IF(G1731&gt;0,AJ1730+1,0)</f>
        <v>1</v>
      </c>
      <c r="AK1731" s="74" t="n">
        <f aca="false">IF(G1731&lt;=0,AK1730+1,0)</f>
        <v>0</v>
      </c>
      <c r="AL1731" s="74" t="n">
        <f aca="false">IF(K1731&gt;0,AL1730+1,0)</f>
        <v>1</v>
      </c>
      <c r="AM1731" s="74" t="n">
        <f aca="false">IF(K1731&lt;=0,AM1730+1,0)</f>
        <v>0</v>
      </c>
    </row>
    <row r="1732" customFormat="false" ht="15" hidden="false" customHeight="false" outlineLevel="0" collapsed="false">
      <c r="A1732" s="61" t="n">
        <v>1731</v>
      </c>
      <c r="B1732" s="62" t="n">
        <v>44974.53125</v>
      </c>
      <c r="C1732" s="63" t="n">
        <f aca="false">YEAR(B1732)</f>
        <v>2023</v>
      </c>
      <c r="D1732" s="32" t="s">
        <v>276</v>
      </c>
      <c r="E1732" s="64" t="n">
        <v>17944.75</v>
      </c>
      <c r="F1732" s="65" t="n">
        <v>-0.0021</v>
      </c>
      <c r="G1732" s="66" t="n">
        <v>-37.683975</v>
      </c>
      <c r="H1732" s="67" t="n">
        <f aca="false">E1732+IF(D1732="Long",1,-1)*G1732</f>
        <v>17982.433975</v>
      </c>
      <c r="I1732" s="68" t="n">
        <f aca="false">Assumptions!$B$58</f>
        <v>5.35750011455817</v>
      </c>
      <c r="J1732" s="68" t="n">
        <f aca="false">INDEX(Yearly!$L$5:$L$22,MATCH(C1732,Yearly!$A$5:$A$22,0))</f>
        <v>0.483383468982692</v>
      </c>
      <c r="K1732" s="68" t="n">
        <f aca="false">G1732-I1732-J1732</f>
        <v>-43.5248585835409</v>
      </c>
      <c r="L1732" s="69" t="n">
        <f aca="false">(I1732+J1732)/Assumptions!$B$8</f>
        <v>0.000257546472986662</v>
      </c>
      <c r="M1732" s="70" t="n">
        <f aca="false">F1732-L1732</f>
        <v>-0.00235754647298666</v>
      </c>
      <c r="N1732" s="71" t="n">
        <f aca="false">G1732*Assumptions!$B$7</f>
        <v>-296384.463375</v>
      </c>
      <c r="O1732" s="71" t="n">
        <f aca="false">K1732*Assumptions!$B$7</f>
        <v>-342323.012759549</v>
      </c>
      <c r="P1732" s="68" t="n">
        <f aca="false">P1731+G1732</f>
        <v>30758.948635</v>
      </c>
      <c r="Q1732" s="68" t="n">
        <f aca="false">MAX(Q1731,P1732)</f>
        <v>31979.4577</v>
      </c>
      <c r="R1732" s="68" t="n">
        <f aca="false">Q1732-P1732</f>
        <v>1220.509065</v>
      </c>
      <c r="S1732" s="68" t="n">
        <f aca="false">S1731+K1732</f>
        <v>20579.778981251</v>
      </c>
      <c r="T1732" s="68" t="n">
        <f aca="false">MAX(T1731,S1732)</f>
        <v>22149.6988727913</v>
      </c>
      <c r="U1732" s="68" t="n">
        <f aca="false">T1732-S1732</f>
        <v>1569.91989154032</v>
      </c>
      <c r="V1732" s="70" t="n">
        <f aca="false">V1731+F1732</f>
        <v>3.75970000000001</v>
      </c>
      <c r="W1732" s="70" t="n">
        <f aca="false">MAX(W1731,V1732)</f>
        <v>3.82870000000001</v>
      </c>
      <c r="X1732" s="70" t="n">
        <f aca="false">W1732-V1732</f>
        <v>0.0689999999999995</v>
      </c>
      <c r="Y1732" s="70" t="n">
        <f aca="false">Y1731+M1732</f>
        <v>3.31086221633942</v>
      </c>
      <c r="Z1732" s="70" t="n">
        <f aca="false">MAX(Z1731,Y1732)</f>
        <v>3.39526905071845</v>
      </c>
      <c r="AA1732" s="70" t="n">
        <f aca="false">Z1732-Y1732</f>
        <v>0.0844068343790316</v>
      </c>
      <c r="AB1732" s="72" t="n">
        <f aca="false">AB1731*(1+F1732)</f>
        <v>33.959147738731</v>
      </c>
      <c r="AC1732" s="73" t="n">
        <f aca="false">MAX(AC1731,AB1732)</f>
        <v>36.4590479293186</v>
      </c>
      <c r="AD1732" s="70" t="n">
        <f aca="false">1-AB1732/AC1732</f>
        <v>0.0685673469980367</v>
      </c>
      <c r="AE1732" s="73" t="n">
        <f aca="false">AE1731*(1+M1732)</f>
        <v>21.6959355279475</v>
      </c>
      <c r="AF1732" s="73" t="n">
        <f aca="false">MAX(AF1731,AE1732)</f>
        <v>23.6552217651263</v>
      </c>
      <c r="AG1732" s="70" t="n">
        <f aca="false">1-AE1732/AF1732</f>
        <v>0.0828267964102248</v>
      </c>
      <c r="AH1732" s="74" t="n">
        <f aca="false">IF(R1732&gt;0,AH1731+1,0)</f>
        <v>60</v>
      </c>
      <c r="AI1732" s="74" t="n">
        <f aca="false">IF(U1732&gt;0,AI1731+1,0)</f>
        <v>60</v>
      </c>
      <c r="AJ1732" s="74" t="n">
        <f aca="false">IF(G1732&gt;0,AJ1731+1,0)</f>
        <v>0</v>
      </c>
      <c r="AK1732" s="74" t="n">
        <f aca="false">IF(G1732&lt;=0,AK1731+1,0)</f>
        <v>1</v>
      </c>
      <c r="AL1732" s="74" t="n">
        <f aca="false">IF(K1732&gt;0,AL1731+1,0)</f>
        <v>0</v>
      </c>
      <c r="AM1732" s="74" t="n">
        <f aca="false">IF(K1732&lt;=0,AM1731+1,0)</f>
        <v>1</v>
      </c>
    </row>
    <row r="1733" customFormat="false" ht="15" hidden="false" customHeight="false" outlineLevel="0" collapsed="false">
      <c r="A1733" s="61" t="n">
        <v>1732</v>
      </c>
      <c r="B1733" s="62" t="n">
        <v>44977.40625</v>
      </c>
      <c r="C1733" s="63" t="n">
        <f aca="false">YEAR(B1733)</f>
        <v>2023</v>
      </c>
      <c r="D1733" s="32" t="s">
        <v>277</v>
      </c>
      <c r="E1733" s="64" t="n">
        <v>17982.75</v>
      </c>
      <c r="F1733" s="65" t="n">
        <v>-0.0037</v>
      </c>
      <c r="G1733" s="66" t="n">
        <v>-66.536175</v>
      </c>
      <c r="H1733" s="67" t="n">
        <f aca="false">E1733+IF(D1733="Long",1,-1)*G1733</f>
        <v>17916.213825</v>
      </c>
      <c r="I1733" s="68" t="n">
        <f aca="false">Assumptions!$B$58</f>
        <v>5.35750011455817</v>
      </c>
      <c r="J1733" s="68" t="n">
        <f aca="false">INDEX(Yearly!$L$5:$L$22,MATCH(C1733,Yearly!$A$5:$A$22,0))</f>
        <v>0.483383468982692</v>
      </c>
      <c r="K1733" s="68" t="n">
        <f aca="false">G1733-I1733-J1733</f>
        <v>-72.3770585835409</v>
      </c>
      <c r="L1733" s="69" t="n">
        <f aca="false">(I1733+J1733)/Assumptions!$B$8</f>
        <v>0.000257546472986662</v>
      </c>
      <c r="M1733" s="70" t="n">
        <f aca="false">F1733-L1733</f>
        <v>-0.00395754647298666</v>
      </c>
      <c r="N1733" s="71" t="n">
        <f aca="false">G1733*Assumptions!$B$7</f>
        <v>-523307.016375</v>
      </c>
      <c r="O1733" s="71" t="n">
        <f aca="false">K1733*Assumptions!$B$7</f>
        <v>-569245.565759549</v>
      </c>
      <c r="P1733" s="68" t="n">
        <f aca="false">P1732+G1733</f>
        <v>30692.41246</v>
      </c>
      <c r="Q1733" s="68" t="n">
        <f aca="false">MAX(Q1732,P1733)</f>
        <v>31979.4577</v>
      </c>
      <c r="R1733" s="68" t="n">
        <f aca="false">Q1733-P1733</f>
        <v>1287.04524</v>
      </c>
      <c r="S1733" s="68" t="n">
        <f aca="false">S1732+K1733</f>
        <v>20507.4019226675</v>
      </c>
      <c r="T1733" s="68" t="n">
        <f aca="false">MAX(T1732,S1733)</f>
        <v>22149.6988727913</v>
      </c>
      <c r="U1733" s="68" t="n">
        <f aca="false">T1733-S1733</f>
        <v>1642.29695012386</v>
      </c>
      <c r="V1733" s="70" t="n">
        <f aca="false">V1732+F1733</f>
        <v>3.75600000000001</v>
      </c>
      <c r="W1733" s="70" t="n">
        <f aca="false">MAX(W1732,V1733)</f>
        <v>3.82870000000001</v>
      </c>
      <c r="X1733" s="70" t="n">
        <f aca="false">W1733-V1733</f>
        <v>0.0726999999999993</v>
      </c>
      <c r="Y1733" s="70" t="n">
        <f aca="false">Y1732+M1733</f>
        <v>3.30690466986644</v>
      </c>
      <c r="Z1733" s="70" t="n">
        <f aca="false">MAX(Z1732,Y1733)</f>
        <v>3.39526905071845</v>
      </c>
      <c r="AA1733" s="70" t="n">
        <f aca="false">Z1733-Y1733</f>
        <v>0.0883643808520183</v>
      </c>
      <c r="AB1733" s="72" t="n">
        <f aca="false">AB1732*(1+F1733)</f>
        <v>33.8334988920976</v>
      </c>
      <c r="AC1733" s="73" t="n">
        <f aca="false">MAX(AC1732,AB1733)</f>
        <v>36.4590479293186</v>
      </c>
      <c r="AD1733" s="70" t="n">
        <f aca="false">1-AB1733/AC1733</f>
        <v>0.0720136478141439</v>
      </c>
      <c r="AE1733" s="73" t="n">
        <f aca="false">AE1732*(1+M1733)</f>
        <v>21.6100728548207</v>
      </c>
      <c r="AF1733" s="73" t="n">
        <f aca="false">MAX(AF1732,AE1733)</f>
        <v>23.6552217651263</v>
      </c>
      <c r="AG1733" s="70" t="n">
        <f aca="false">1-AE1733/AF1733</f>
        <v>0.0864565519872094</v>
      </c>
      <c r="AH1733" s="74" t="n">
        <f aca="false">IF(R1733&gt;0,AH1732+1,0)</f>
        <v>61</v>
      </c>
      <c r="AI1733" s="74" t="n">
        <f aca="false">IF(U1733&gt;0,AI1732+1,0)</f>
        <v>61</v>
      </c>
      <c r="AJ1733" s="74" t="n">
        <f aca="false">IF(G1733&gt;0,AJ1732+1,0)</f>
        <v>0</v>
      </c>
      <c r="AK1733" s="74" t="n">
        <f aca="false">IF(G1733&lt;=0,AK1732+1,0)</f>
        <v>2</v>
      </c>
      <c r="AL1733" s="74" t="n">
        <f aca="false">IF(K1733&gt;0,AL1732+1,0)</f>
        <v>0</v>
      </c>
      <c r="AM1733" s="74" t="n">
        <f aca="false">IF(K1733&lt;=0,AM1732+1,0)</f>
        <v>2</v>
      </c>
    </row>
    <row r="1734" customFormat="false" ht="15" hidden="false" customHeight="false" outlineLevel="0" collapsed="false">
      <c r="A1734" s="61" t="n">
        <v>1733</v>
      </c>
      <c r="B1734" s="62" t="n">
        <v>44977.5104166667</v>
      </c>
      <c r="C1734" s="63" t="n">
        <f aca="false">YEAR(B1734)</f>
        <v>2023</v>
      </c>
      <c r="D1734" s="32" t="s">
        <v>276</v>
      </c>
      <c r="E1734" s="64" t="n">
        <v>17915.65</v>
      </c>
      <c r="F1734" s="65" t="n">
        <v>0.0252</v>
      </c>
      <c r="G1734" s="66" t="n">
        <v>451.47438</v>
      </c>
      <c r="H1734" s="67" t="n">
        <f aca="false">E1734+IF(D1734="Long",1,-1)*G1734</f>
        <v>17464.17562</v>
      </c>
      <c r="I1734" s="68" t="n">
        <f aca="false">Assumptions!$B$58</f>
        <v>5.35750011455817</v>
      </c>
      <c r="J1734" s="68" t="n">
        <f aca="false">INDEX(Yearly!$L$5:$L$22,MATCH(C1734,Yearly!$A$5:$A$22,0))</f>
        <v>0.483383468982692</v>
      </c>
      <c r="K1734" s="68" t="n">
        <f aca="false">G1734-I1734-J1734</f>
        <v>445.633496416459</v>
      </c>
      <c r="L1734" s="69" t="n">
        <f aca="false">(I1734+J1734)/Assumptions!$B$8</f>
        <v>0.000257546472986662</v>
      </c>
      <c r="M1734" s="70" t="n">
        <f aca="false">F1734-L1734</f>
        <v>0.0249424535270133</v>
      </c>
      <c r="N1734" s="71" t="n">
        <f aca="false">G1734*Assumptions!$B$7</f>
        <v>3550845.9987</v>
      </c>
      <c r="O1734" s="71" t="n">
        <f aca="false">K1734*Assumptions!$B$7</f>
        <v>3504907.44931545</v>
      </c>
      <c r="P1734" s="68" t="n">
        <f aca="false">P1733+G1734</f>
        <v>31143.88684</v>
      </c>
      <c r="Q1734" s="68" t="n">
        <f aca="false">MAX(Q1733,P1734)</f>
        <v>31979.4577</v>
      </c>
      <c r="R1734" s="68" t="n">
        <f aca="false">Q1734-P1734</f>
        <v>835.570860000003</v>
      </c>
      <c r="S1734" s="68" t="n">
        <f aca="false">S1733+K1734</f>
        <v>20953.0354190839</v>
      </c>
      <c r="T1734" s="68" t="n">
        <f aca="false">MAX(T1733,S1734)</f>
        <v>22149.6988727913</v>
      </c>
      <c r="U1734" s="68" t="n">
        <f aca="false">T1734-S1734</f>
        <v>1196.6634537074</v>
      </c>
      <c r="V1734" s="70" t="n">
        <f aca="false">V1733+F1734</f>
        <v>3.78120000000001</v>
      </c>
      <c r="W1734" s="70" t="n">
        <f aca="false">MAX(W1733,V1734)</f>
        <v>3.82870000000001</v>
      </c>
      <c r="X1734" s="70" t="n">
        <f aca="false">W1734-V1734</f>
        <v>0.0474999999999994</v>
      </c>
      <c r="Y1734" s="70" t="n">
        <f aca="false">Y1733+M1734</f>
        <v>3.33184712339345</v>
      </c>
      <c r="Z1734" s="70" t="n">
        <f aca="false">MAX(Z1733,Y1734)</f>
        <v>3.39526905071845</v>
      </c>
      <c r="AA1734" s="70" t="n">
        <f aca="false">Z1734-Y1734</f>
        <v>0.0634219273250047</v>
      </c>
      <c r="AB1734" s="72" t="n">
        <f aca="false">AB1733*(1+F1734)</f>
        <v>34.6861030641785</v>
      </c>
      <c r="AC1734" s="73" t="n">
        <f aca="false">MAX(AC1733,AB1734)</f>
        <v>36.4590479293186</v>
      </c>
      <c r="AD1734" s="70" t="n">
        <f aca="false">1-AB1734/AC1734</f>
        <v>0.0486283917390604</v>
      </c>
      <c r="AE1734" s="73" t="n">
        <f aca="false">AE1733*(1+M1734)</f>
        <v>22.1490810927174</v>
      </c>
      <c r="AF1734" s="73" t="n">
        <f aca="false">MAX(AF1733,AE1734)</f>
        <v>23.6552217651263</v>
      </c>
      <c r="AG1734" s="70" t="n">
        <f aca="false">1-AE1734/AF1734</f>
        <v>0.0636705369902427</v>
      </c>
      <c r="AH1734" s="74" t="n">
        <f aca="false">IF(R1734&gt;0,AH1733+1,0)</f>
        <v>62</v>
      </c>
      <c r="AI1734" s="74" t="n">
        <f aca="false">IF(U1734&gt;0,AI1733+1,0)</f>
        <v>62</v>
      </c>
      <c r="AJ1734" s="74" t="n">
        <f aca="false">IF(G1734&gt;0,AJ1733+1,0)</f>
        <v>1</v>
      </c>
      <c r="AK1734" s="74" t="n">
        <f aca="false">IF(G1734&lt;=0,AK1733+1,0)</f>
        <v>0</v>
      </c>
      <c r="AL1734" s="74" t="n">
        <f aca="false">IF(K1734&gt;0,AL1733+1,0)</f>
        <v>1</v>
      </c>
      <c r="AM1734" s="74" t="n">
        <f aca="false">IF(K1734&lt;=0,AM1733+1,0)</f>
        <v>0</v>
      </c>
    </row>
    <row r="1735" customFormat="false" ht="15" hidden="false" customHeight="false" outlineLevel="0" collapsed="false">
      <c r="A1735" s="61" t="n">
        <v>1734</v>
      </c>
      <c r="B1735" s="62" t="n">
        <v>44988.40625</v>
      </c>
      <c r="C1735" s="63" t="n">
        <f aca="false">YEAR(B1735)</f>
        <v>2023</v>
      </c>
      <c r="D1735" s="32" t="s">
        <v>277</v>
      </c>
      <c r="E1735" s="64" t="n">
        <v>17463.5</v>
      </c>
      <c r="F1735" s="65" t="n">
        <v>0.0094</v>
      </c>
      <c r="G1735" s="66" t="n">
        <v>164.1569</v>
      </c>
      <c r="H1735" s="67" t="n">
        <f aca="false">E1735+IF(D1735="Long",1,-1)*G1735</f>
        <v>17627.6569</v>
      </c>
      <c r="I1735" s="68" t="n">
        <f aca="false">Assumptions!$B$58</f>
        <v>5.35750011455817</v>
      </c>
      <c r="J1735" s="68" t="n">
        <f aca="false">INDEX(Yearly!$L$5:$L$22,MATCH(C1735,Yearly!$A$5:$A$22,0))</f>
        <v>0.483383468982692</v>
      </c>
      <c r="K1735" s="68" t="n">
        <f aca="false">G1735-I1735-J1735</f>
        <v>158.316016416459</v>
      </c>
      <c r="L1735" s="69" t="n">
        <f aca="false">(I1735+J1735)/Assumptions!$B$8</f>
        <v>0.000257546472986662</v>
      </c>
      <c r="M1735" s="70" t="n">
        <f aca="false">F1735-L1735</f>
        <v>0.00914245352701334</v>
      </c>
      <c r="N1735" s="71" t="n">
        <f aca="false">G1735*Assumptions!$B$7</f>
        <v>1291094.0185</v>
      </c>
      <c r="O1735" s="71" t="n">
        <f aca="false">K1735*Assumptions!$B$7</f>
        <v>1245155.46911545</v>
      </c>
      <c r="P1735" s="68" t="n">
        <f aca="false">P1734+G1735</f>
        <v>31308.04374</v>
      </c>
      <c r="Q1735" s="68" t="n">
        <f aca="false">MAX(Q1734,P1735)</f>
        <v>31979.4577</v>
      </c>
      <c r="R1735" s="68" t="n">
        <f aca="false">Q1735-P1735</f>
        <v>671.413960000002</v>
      </c>
      <c r="S1735" s="68" t="n">
        <f aca="false">S1734+K1735</f>
        <v>21111.3514355004</v>
      </c>
      <c r="T1735" s="68" t="n">
        <f aca="false">MAX(T1734,S1735)</f>
        <v>22149.6988727913</v>
      </c>
      <c r="U1735" s="68" t="n">
        <f aca="false">T1735-S1735</f>
        <v>1038.34743729094</v>
      </c>
      <c r="V1735" s="70" t="n">
        <f aca="false">V1734+F1735</f>
        <v>3.79060000000001</v>
      </c>
      <c r="W1735" s="70" t="n">
        <f aca="false">MAX(W1734,V1735)</f>
        <v>3.82870000000001</v>
      </c>
      <c r="X1735" s="70" t="n">
        <f aca="false">W1735-V1735</f>
        <v>0.0380999999999996</v>
      </c>
      <c r="Y1735" s="70" t="n">
        <f aca="false">Y1734+M1735</f>
        <v>3.34098957692046</v>
      </c>
      <c r="Z1735" s="70" t="n">
        <f aca="false">MAX(Z1734,Y1735)</f>
        <v>3.39526905071845</v>
      </c>
      <c r="AA1735" s="70" t="n">
        <f aca="false">Z1735-Y1735</f>
        <v>0.0542794737979913</v>
      </c>
      <c r="AB1735" s="72" t="n">
        <f aca="false">AB1734*(1+F1735)</f>
        <v>35.0121524329818</v>
      </c>
      <c r="AC1735" s="73" t="n">
        <f aca="false">MAX(AC1734,AB1735)</f>
        <v>36.4590479293186</v>
      </c>
      <c r="AD1735" s="70" t="n">
        <f aca="false">1-AB1735/AC1735</f>
        <v>0.0396854986214075</v>
      </c>
      <c r="AE1735" s="73" t="n">
        <f aca="false">AE1734*(1+M1735)</f>
        <v>22.3515780372736</v>
      </c>
      <c r="AF1735" s="73" t="n">
        <f aca="false">MAX(AF1734,AE1735)</f>
        <v>23.6552217651263</v>
      </c>
      <c r="AG1735" s="70" t="n">
        <f aca="false">1-AE1735/AF1735</f>
        <v>0.0551101883887027</v>
      </c>
      <c r="AH1735" s="74" t="n">
        <f aca="false">IF(R1735&gt;0,AH1734+1,0)</f>
        <v>63</v>
      </c>
      <c r="AI1735" s="74" t="n">
        <f aca="false">IF(U1735&gt;0,AI1734+1,0)</f>
        <v>63</v>
      </c>
      <c r="AJ1735" s="74" t="n">
        <f aca="false">IF(G1735&gt;0,AJ1734+1,0)</f>
        <v>2</v>
      </c>
      <c r="AK1735" s="74" t="n">
        <f aca="false">IF(G1735&lt;=0,AK1734+1,0)</f>
        <v>0</v>
      </c>
      <c r="AL1735" s="74" t="n">
        <f aca="false">IF(K1735&gt;0,AL1734+1,0)</f>
        <v>2</v>
      </c>
      <c r="AM1735" s="74" t="n">
        <f aca="false">IF(K1735&lt;=0,AM1734+1,0)</f>
        <v>0</v>
      </c>
    </row>
    <row r="1736" customFormat="false" ht="15" hidden="false" customHeight="false" outlineLevel="0" collapsed="false">
      <c r="A1736" s="61" t="n">
        <v>1735</v>
      </c>
      <c r="B1736" s="62" t="n">
        <v>44994.59375</v>
      </c>
      <c r="C1736" s="63" t="n">
        <f aca="false">YEAR(B1736)</f>
        <v>2023</v>
      </c>
      <c r="D1736" s="32" t="s">
        <v>276</v>
      </c>
      <c r="E1736" s="64" t="n">
        <v>17627.75</v>
      </c>
      <c r="F1736" s="65" t="n">
        <v>0.0334</v>
      </c>
      <c r="G1736" s="66" t="n">
        <v>588.76685</v>
      </c>
      <c r="H1736" s="67" t="n">
        <f aca="false">E1736+IF(D1736="Long",1,-1)*G1736</f>
        <v>17038.98315</v>
      </c>
      <c r="I1736" s="68" t="n">
        <f aca="false">Assumptions!$B$58</f>
        <v>5.35750011455817</v>
      </c>
      <c r="J1736" s="68" t="n">
        <f aca="false">INDEX(Yearly!$L$5:$L$22,MATCH(C1736,Yearly!$A$5:$A$22,0))</f>
        <v>0.483383468982692</v>
      </c>
      <c r="K1736" s="68" t="n">
        <f aca="false">G1736-I1736-J1736</f>
        <v>582.925966416459</v>
      </c>
      <c r="L1736" s="69" t="n">
        <f aca="false">(I1736+J1736)/Assumptions!$B$8</f>
        <v>0.000257546472986662</v>
      </c>
      <c r="M1736" s="70" t="n">
        <f aca="false">F1736-L1736</f>
        <v>0.0331424535270133</v>
      </c>
      <c r="N1736" s="71" t="n">
        <f aca="false">G1736*Assumptions!$B$7</f>
        <v>4630651.27525</v>
      </c>
      <c r="O1736" s="71" t="n">
        <f aca="false">K1736*Assumptions!$B$7</f>
        <v>4584712.72586545</v>
      </c>
      <c r="P1736" s="68" t="n">
        <f aca="false">P1735+G1736</f>
        <v>31896.81059</v>
      </c>
      <c r="Q1736" s="68" t="n">
        <f aca="false">MAX(Q1735,P1736)</f>
        <v>31979.4577</v>
      </c>
      <c r="R1736" s="68" t="n">
        <f aca="false">Q1736-P1736</f>
        <v>82.6471100000017</v>
      </c>
      <c r="S1736" s="68" t="n">
        <f aca="false">S1735+K1736</f>
        <v>21694.2774019168</v>
      </c>
      <c r="T1736" s="68" t="n">
        <f aca="false">MAX(T1735,S1736)</f>
        <v>22149.6988727913</v>
      </c>
      <c r="U1736" s="68" t="n">
        <f aca="false">T1736-S1736</f>
        <v>455.421470874484</v>
      </c>
      <c r="V1736" s="70" t="n">
        <f aca="false">V1735+F1736</f>
        <v>3.82400000000001</v>
      </c>
      <c r="W1736" s="70" t="n">
        <f aca="false">MAX(W1735,V1736)</f>
        <v>3.82870000000001</v>
      </c>
      <c r="X1736" s="70" t="n">
        <f aca="false">W1736-V1736</f>
        <v>0.0046999999999997</v>
      </c>
      <c r="Y1736" s="70" t="n">
        <f aca="false">Y1735+M1736</f>
        <v>3.37413203044748</v>
      </c>
      <c r="Z1736" s="70" t="n">
        <f aca="false">MAX(Z1735,Y1736)</f>
        <v>3.39526905071845</v>
      </c>
      <c r="AA1736" s="70" t="n">
        <f aca="false">Z1736-Y1736</f>
        <v>0.0211370202709777</v>
      </c>
      <c r="AB1736" s="72" t="n">
        <f aca="false">AB1735*(1+F1736)</f>
        <v>36.1815583242434</v>
      </c>
      <c r="AC1736" s="73" t="n">
        <f aca="false">MAX(AC1735,AB1736)</f>
        <v>36.4590479293186</v>
      </c>
      <c r="AD1736" s="70" t="n">
        <f aca="false">1-AB1736/AC1736</f>
        <v>0.00761099427536227</v>
      </c>
      <c r="AE1736" s="73" t="n">
        <f aca="false">AE1735*(1+M1736)</f>
        <v>23.0923641736294</v>
      </c>
      <c r="AF1736" s="73" t="n">
        <f aca="false">MAX(AF1735,AE1736)</f>
        <v>23.6552217651263</v>
      </c>
      <c r="AG1736" s="70" t="n">
        <f aca="false">1-AE1736/AF1736</f>
        <v>0.0237942217192271</v>
      </c>
      <c r="AH1736" s="74" t="n">
        <f aca="false">IF(R1736&gt;0,AH1735+1,0)</f>
        <v>64</v>
      </c>
      <c r="AI1736" s="74" t="n">
        <f aca="false">IF(U1736&gt;0,AI1735+1,0)</f>
        <v>64</v>
      </c>
      <c r="AJ1736" s="74" t="n">
        <f aca="false">IF(G1736&gt;0,AJ1735+1,0)</f>
        <v>3</v>
      </c>
      <c r="AK1736" s="74" t="n">
        <f aca="false">IF(G1736&lt;=0,AK1735+1,0)</f>
        <v>0</v>
      </c>
      <c r="AL1736" s="74" t="n">
        <f aca="false">IF(K1736&gt;0,AL1735+1,0)</f>
        <v>3</v>
      </c>
      <c r="AM1736" s="74" t="n">
        <f aca="false">IF(K1736&lt;=0,AM1735+1,0)</f>
        <v>0</v>
      </c>
    </row>
    <row r="1737" customFormat="false" ht="15" hidden="false" customHeight="false" outlineLevel="0" collapsed="false">
      <c r="A1737" s="61" t="n">
        <v>1736</v>
      </c>
      <c r="B1737" s="62" t="n">
        <v>45006.40625</v>
      </c>
      <c r="C1737" s="63" t="n">
        <f aca="false">YEAR(B1737)</f>
        <v>2023</v>
      </c>
      <c r="D1737" s="32" t="s">
        <v>277</v>
      </c>
      <c r="E1737" s="64" t="n">
        <v>17039.45</v>
      </c>
      <c r="F1737" s="65" t="n">
        <v>0.0024</v>
      </c>
      <c r="G1737" s="66" t="n">
        <v>40.89468</v>
      </c>
      <c r="H1737" s="67" t="n">
        <f aca="false">E1737+IF(D1737="Long",1,-1)*G1737</f>
        <v>17080.34468</v>
      </c>
      <c r="I1737" s="68" t="n">
        <f aca="false">Assumptions!$B$58</f>
        <v>5.35750011455817</v>
      </c>
      <c r="J1737" s="68" t="n">
        <f aca="false">INDEX(Yearly!$L$5:$L$22,MATCH(C1737,Yearly!$A$5:$A$22,0))</f>
        <v>0.483383468982692</v>
      </c>
      <c r="K1737" s="68" t="n">
        <f aca="false">G1737-I1737-J1737</f>
        <v>35.0537964164591</v>
      </c>
      <c r="L1737" s="69" t="n">
        <f aca="false">(I1737+J1737)/Assumptions!$B$8</f>
        <v>0.000257546472986662</v>
      </c>
      <c r="M1737" s="70" t="n">
        <f aca="false">F1737-L1737</f>
        <v>0.00214245352701334</v>
      </c>
      <c r="N1737" s="71" t="n">
        <f aca="false">G1737*Assumptions!$B$7</f>
        <v>321636.6582</v>
      </c>
      <c r="O1737" s="71" t="n">
        <f aca="false">K1737*Assumptions!$B$7</f>
        <v>275698.108815451</v>
      </c>
      <c r="P1737" s="68" t="n">
        <f aca="false">P1736+G1737</f>
        <v>31937.70527</v>
      </c>
      <c r="Q1737" s="68" t="n">
        <f aca="false">MAX(Q1736,P1737)</f>
        <v>31979.4577</v>
      </c>
      <c r="R1737" s="68" t="n">
        <f aca="false">Q1737-P1737</f>
        <v>41.7524300000005</v>
      </c>
      <c r="S1737" s="68" t="n">
        <f aca="false">S1736+K1737</f>
        <v>21729.3311983333</v>
      </c>
      <c r="T1737" s="68" t="n">
        <f aca="false">MAX(T1736,S1737)</f>
        <v>22149.6988727913</v>
      </c>
      <c r="U1737" s="68" t="n">
        <f aca="false">T1737-S1737</f>
        <v>420.367674458026</v>
      </c>
      <c r="V1737" s="70" t="n">
        <f aca="false">V1736+F1737</f>
        <v>3.82640000000001</v>
      </c>
      <c r="W1737" s="70" t="n">
        <f aca="false">MAX(W1736,V1737)</f>
        <v>3.82870000000001</v>
      </c>
      <c r="X1737" s="70" t="n">
        <f aca="false">W1737-V1737</f>
        <v>0.00229999999999952</v>
      </c>
      <c r="Y1737" s="70" t="n">
        <f aca="false">Y1736+M1737</f>
        <v>3.37627448397449</v>
      </c>
      <c r="Z1737" s="70" t="n">
        <f aca="false">MAX(Z1736,Y1737)</f>
        <v>3.39526905071845</v>
      </c>
      <c r="AA1737" s="70" t="n">
        <f aca="false">Z1737-Y1737</f>
        <v>0.0189945667439644</v>
      </c>
      <c r="AB1737" s="72" t="n">
        <f aca="false">AB1736*(1+F1737)</f>
        <v>36.2683940642216</v>
      </c>
      <c r="AC1737" s="73" t="n">
        <f aca="false">MAX(AC1736,AB1737)</f>
        <v>36.4590479293186</v>
      </c>
      <c r="AD1737" s="70" t="n">
        <f aca="false">1-AB1737/AC1737</f>
        <v>0.00522926066162321</v>
      </c>
      <c r="AE1737" s="73" t="n">
        <f aca="false">AE1736*(1+M1737)</f>
        <v>23.1418384907003</v>
      </c>
      <c r="AF1737" s="73" t="n">
        <f aca="false">MAX(AF1736,AE1737)</f>
        <v>23.6552217651263</v>
      </c>
      <c r="AG1737" s="70" t="n">
        <f aca="false">1-AE1737/AF1737</f>
        <v>0.0217027462064585</v>
      </c>
      <c r="AH1737" s="74" t="n">
        <f aca="false">IF(R1737&gt;0,AH1736+1,0)</f>
        <v>65</v>
      </c>
      <c r="AI1737" s="74" t="n">
        <f aca="false">IF(U1737&gt;0,AI1736+1,0)</f>
        <v>65</v>
      </c>
      <c r="AJ1737" s="74" t="n">
        <f aca="false">IF(G1737&gt;0,AJ1736+1,0)</f>
        <v>4</v>
      </c>
      <c r="AK1737" s="74" t="n">
        <f aca="false">IF(G1737&lt;=0,AK1736+1,0)</f>
        <v>0</v>
      </c>
      <c r="AL1737" s="74" t="n">
        <f aca="false">IF(K1737&gt;0,AL1736+1,0)</f>
        <v>4</v>
      </c>
      <c r="AM1737" s="74" t="n">
        <f aca="false">IF(K1737&lt;=0,AM1736+1,0)</f>
        <v>0</v>
      </c>
    </row>
    <row r="1738" customFormat="false" ht="15" hidden="false" customHeight="false" outlineLevel="0" collapsed="false">
      <c r="A1738" s="61" t="n">
        <v>1737</v>
      </c>
      <c r="B1738" s="62" t="n">
        <v>45008.40625</v>
      </c>
      <c r="C1738" s="63" t="n">
        <f aca="false">YEAR(B1738)</f>
        <v>2023</v>
      </c>
      <c r="D1738" s="32" t="s">
        <v>276</v>
      </c>
      <c r="E1738" s="64" t="n">
        <v>17080.45</v>
      </c>
      <c r="F1738" s="65" t="n">
        <v>-0.0043</v>
      </c>
      <c r="G1738" s="66" t="n">
        <v>-73.445935</v>
      </c>
      <c r="H1738" s="67" t="n">
        <f aca="false">E1738+IF(D1738="Long",1,-1)*G1738</f>
        <v>17153.895935</v>
      </c>
      <c r="I1738" s="68" t="n">
        <f aca="false">Assumptions!$B$58</f>
        <v>5.35750011455817</v>
      </c>
      <c r="J1738" s="68" t="n">
        <f aca="false">INDEX(Yearly!$L$5:$L$22,MATCH(C1738,Yearly!$A$5:$A$22,0))</f>
        <v>0.483383468982692</v>
      </c>
      <c r="K1738" s="68" t="n">
        <f aca="false">G1738-I1738-J1738</f>
        <v>-79.2868185835409</v>
      </c>
      <c r="L1738" s="69" t="n">
        <f aca="false">(I1738+J1738)/Assumptions!$B$8</f>
        <v>0.000257546472986662</v>
      </c>
      <c r="M1738" s="70" t="n">
        <f aca="false">F1738-L1738</f>
        <v>-0.00455754647298666</v>
      </c>
      <c r="N1738" s="71" t="n">
        <f aca="false">G1738*Assumptions!$B$7</f>
        <v>-577652.278775</v>
      </c>
      <c r="O1738" s="71" t="n">
        <f aca="false">K1738*Assumptions!$B$7</f>
        <v>-623590.828159549</v>
      </c>
      <c r="P1738" s="68" t="n">
        <f aca="false">P1737+G1738</f>
        <v>31864.259335</v>
      </c>
      <c r="Q1738" s="68" t="n">
        <f aca="false">MAX(Q1737,P1738)</f>
        <v>31979.4577</v>
      </c>
      <c r="R1738" s="68" t="n">
        <f aca="false">Q1738-P1738</f>
        <v>115.198365</v>
      </c>
      <c r="S1738" s="68" t="n">
        <f aca="false">S1737+K1738</f>
        <v>21650.0443797498</v>
      </c>
      <c r="T1738" s="68" t="n">
        <f aca="false">MAX(T1737,S1738)</f>
        <v>22149.6988727913</v>
      </c>
      <c r="U1738" s="68" t="n">
        <f aca="false">T1738-S1738</f>
        <v>499.654493041566</v>
      </c>
      <c r="V1738" s="70" t="n">
        <f aca="false">V1737+F1738</f>
        <v>3.82210000000001</v>
      </c>
      <c r="W1738" s="70" t="n">
        <f aca="false">MAX(W1737,V1738)</f>
        <v>3.82870000000001</v>
      </c>
      <c r="X1738" s="70" t="n">
        <f aca="false">W1738-V1738</f>
        <v>0.00659999999999972</v>
      </c>
      <c r="Y1738" s="70" t="n">
        <f aca="false">Y1737+M1738</f>
        <v>3.3717169375015</v>
      </c>
      <c r="Z1738" s="70" t="n">
        <f aca="false">MAX(Z1737,Y1738)</f>
        <v>3.39526905071845</v>
      </c>
      <c r="AA1738" s="70" t="n">
        <f aca="false">Z1738-Y1738</f>
        <v>0.0235521132169509</v>
      </c>
      <c r="AB1738" s="72" t="n">
        <f aca="false">AB1737*(1+F1738)</f>
        <v>36.1124399697454</v>
      </c>
      <c r="AC1738" s="73" t="n">
        <f aca="false">MAX(AC1737,AB1738)</f>
        <v>36.4590479293186</v>
      </c>
      <c r="AD1738" s="70" t="n">
        <f aca="false">1-AB1738/AC1738</f>
        <v>0.00950677484077811</v>
      </c>
      <c r="AE1738" s="73" t="n">
        <f aca="false">AE1737*(1+M1738)</f>
        <v>23.0363684863085</v>
      </c>
      <c r="AF1738" s="73" t="n">
        <f aca="false">MAX(AF1737,AE1738)</f>
        <v>23.6552217651263</v>
      </c>
      <c r="AG1738" s="70" t="n">
        <f aca="false">1-AE1738/AF1738</f>
        <v>0.0261613814050179</v>
      </c>
      <c r="AH1738" s="74" t="n">
        <f aca="false">IF(R1738&gt;0,AH1737+1,0)</f>
        <v>66</v>
      </c>
      <c r="AI1738" s="74" t="n">
        <f aca="false">IF(U1738&gt;0,AI1737+1,0)</f>
        <v>66</v>
      </c>
      <c r="AJ1738" s="74" t="n">
        <f aca="false">IF(G1738&gt;0,AJ1737+1,0)</f>
        <v>0</v>
      </c>
      <c r="AK1738" s="74" t="n">
        <f aca="false">IF(G1738&lt;=0,AK1737+1,0)</f>
        <v>1</v>
      </c>
      <c r="AL1738" s="74" t="n">
        <f aca="false">IF(K1738&gt;0,AL1737+1,0)</f>
        <v>0</v>
      </c>
      <c r="AM1738" s="74" t="n">
        <f aca="false">IF(K1738&lt;=0,AM1737+1,0)</f>
        <v>1</v>
      </c>
    </row>
    <row r="1739" customFormat="false" ht="15" hidden="false" customHeight="false" outlineLevel="0" collapsed="false">
      <c r="A1739" s="61" t="n">
        <v>1738</v>
      </c>
      <c r="B1739" s="62" t="n">
        <v>45008.4479166667</v>
      </c>
      <c r="C1739" s="63" t="n">
        <f aca="false">YEAR(B1739)</f>
        <v>2023</v>
      </c>
      <c r="D1739" s="32" t="s">
        <v>277</v>
      </c>
      <c r="E1739" s="64" t="n">
        <v>17154.55</v>
      </c>
      <c r="F1739" s="65" t="n">
        <v>-0.0037</v>
      </c>
      <c r="G1739" s="66" t="n">
        <v>-63.471835</v>
      </c>
      <c r="H1739" s="67" t="n">
        <f aca="false">E1739+IF(D1739="Long",1,-1)*G1739</f>
        <v>17091.078165</v>
      </c>
      <c r="I1739" s="68" t="n">
        <f aca="false">Assumptions!$B$58</f>
        <v>5.35750011455817</v>
      </c>
      <c r="J1739" s="68" t="n">
        <f aca="false">INDEX(Yearly!$L$5:$L$22,MATCH(C1739,Yearly!$A$5:$A$22,0))</f>
        <v>0.483383468982692</v>
      </c>
      <c r="K1739" s="68" t="n">
        <f aca="false">G1739-I1739-J1739</f>
        <v>-69.3127185835409</v>
      </c>
      <c r="L1739" s="69" t="n">
        <f aca="false">(I1739+J1739)/Assumptions!$B$8</f>
        <v>0.000257546472986662</v>
      </c>
      <c r="M1739" s="70" t="n">
        <f aca="false">F1739-L1739</f>
        <v>-0.00395754647298666</v>
      </c>
      <c r="N1739" s="71" t="n">
        <f aca="false">G1739*Assumptions!$B$7</f>
        <v>-499205.982275</v>
      </c>
      <c r="O1739" s="71" t="n">
        <f aca="false">K1739*Assumptions!$B$7</f>
        <v>-545144.531659549</v>
      </c>
      <c r="P1739" s="68" t="n">
        <f aca="false">P1738+G1739</f>
        <v>31800.7875</v>
      </c>
      <c r="Q1739" s="68" t="n">
        <f aca="false">MAX(Q1738,P1739)</f>
        <v>31979.4577</v>
      </c>
      <c r="R1739" s="68" t="n">
        <f aca="false">Q1739-P1739</f>
        <v>178.6702</v>
      </c>
      <c r="S1739" s="68" t="n">
        <f aca="false">S1738+K1739</f>
        <v>21580.7316611662</v>
      </c>
      <c r="T1739" s="68" t="n">
        <f aca="false">MAX(T1738,S1739)</f>
        <v>22149.6988727913</v>
      </c>
      <c r="U1739" s="68" t="n">
        <f aca="false">T1739-S1739</f>
        <v>568.967211625106</v>
      </c>
      <c r="V1739" s="70" t="n">
        <f aca="false">V1738+F1739</f>
        <v>3.81840000000001</v>
      </c>
      <c r="W1739" s="70" t="n">
        <f aca="false">MAX(W1738,V1739)</f>
        <v>3.82870000000001</v>
      </c>
      <c r="X1739" s="70" t="n">
        <f aca="false">W1739-V1739</f>
        <v>0.0102999999999995</v>
      </c>
      <c r="Y1739" s="70" t="n">
        <f aca="false">Y1738+M1739</f>
        <v>3.36775939102852</v>
      </c>
      <c r="Z1739" s="70" t="n">
        <f aca="false">MAX(Z1738,Y1739)</f>
        <v>3.39526905071845</v>
      </c>
      <c r="AA1739" s="70" t="n">
        <f aca="false">Z1739-Y1739</f>
        <v>0.0275096596899376</v>
      </c>
      <c r="AB1739" s="72" t="n">
        <f aca="false">AB1738*(1+F1739)</f>
        <v>35.9788239418574</v>
      </c>
      <c r="AC1739" s="73" t="n">
        <f aca="false">MAX(AC1738,AB1739)</f>
        <v>36.4590479293186</v>
      </c>
      <c r="AD1739" s="70" t="n">
        <f aca="false">1-AB1739/AC1739</f>
        <v>0.0131715997738673</v>
      </c>
      <c r="AE1739" s="73" t="n">
        <f aca="false">AE1738*(1+M1739)</f>
        <v>22.9452009874551</v>
      </c>
      <c r="AF1739" s="73" t="n">
        <f aca="false">MAX(AF1738,AE1739)</f>
        <v>23.6552217651263</v>
      </c>
      <c r="AG1739" s="70" t="n">
        <f aca="false">1-AE1739/AF1739</f>
        <v>0.0300153929952967</v>
      </c>
      <c r="AH1739" s="74" t="n">
        <f aca="false">IF(R1739&gt;0,AH1738+1,0)</f>
        <v>67</v>
      </c>
      <c r="AI1739" s="74" t="n">
        <f aca="false">IF(U1739&gt;0,AI1738+1,0)</f>
        <v>67</v>
      </c>
      <c r="AJ1739" s="74" t="n">
        <f aca="false">IF(G1739&gt;0,AJ1738+1,0)</f>
        <v>0</v>
      </c>
      <c r="AK1739" s="74" t="n">
        <f aca="false">IF(G1739&lt;=0,AK1738+1,0)</f>
        <v>2</v>
      </c>
      <c r="AL1739" s="74" t="n">
        <f aca="false">IF(K1739&gt;0,AL1738+1,0)</f>
        <v>0</v>
      </c>
      <c r="AM1739" s="74" t="n">
        <f aca="false">IF(K1739&lt;=0,AM1738+1,0)</f>
        <v>2</v>
      </c>
    </row>
    <row r="1740" customFormat="false" ht="15" hidden="false" customHeight="false" outlineLevel="0" collapsed="false">
      <c r="A1740" s="61" t="n">
        <v>1739</v>
      </c>
      <c r="B1740" s="62" t="n">
        <v>45008.6145833333</v>
      </c>
      <c r="C1740" s="63" t="n">
        <f aca="false">YEAR(B1740)</f>
        <v>2023</v>
      </c>
      <c r="D1740" s="32" t="s">
        <v>276</v>
      </c>
      <c r="E1740" s="64" t="n">
        <v>17091.9</v>
      </c>
      <c r="F1740" s="65" t="n">
        <v>0.0017</v>
      </c>
      <c r="G1740" s="66" t="n">
        <v>29.05623</v>
      </c>
      <c r="H1740" s="67" t="n">
        <f aca="false">E1740+IF(D1740="Long",1,-1)*G1740</f>
        <v>17062.84377</v>
      </c>
      <c r="I1740" s="68" t="n">
        <f aca="false">Assumptions!$B$58</f>
        <v>5.35750011455817</v>
      </c>
      <c r="J1740" s="68" t="n">
        <f aca="false">INDEX(Yearly!$L$5:$L$22,MATCH(C1740,Yearly!$A$5:$A$22,0))</f>
        <v>0.483383468982692</v>
      </c>
      <c r="K1740" s="68" t="n">
        <f aca="false">G1740-I1740-J1740</f>
        <v>23.2153464164591</v>
      </c>
      <c r="L1740" s="69" t="n">
        <f aca="false">(I1740+J1740)/Assumptions!$B$8</f>
        <v>0.000257546472986662</v>
      </c>
      <c r="M1740" s="70" t="n">
        <f aca="false">F1740-L1740</f>
        <v>0.00144245352701334</v>
      </c>
      <c r="N1740" s="71" t="n">
        <f aca="false">G1740*Assumptions!$B$7</f>
        <v>228527.24895</v>
      </c>
      <c r="O1740" s="71" t="n">
        <f aca="false">K1740*Assumptions!$B$7</f>
        <v>182588.699565451</v>
      </c>
      <c r="P1740" s="68" t="n">
        <f aca="false">P1739+G1740</f>
        <v>31829.84373</v>
      </c>
      <c r="Q1740" s="68" t="n">
        <f aca="false">MAX(Q1739,P1740)</f>
        <v>31979.4577</v>
      </c>
      <c r="R1740" s="68" t="n">
        <f aca="false">Q1740-P1740</f>
        <v>149.613970000002</v>
      </c>
      <c r="S1740" s="68" t="n">
        <f aca="false">S1739+K1740</f>
        <v>21603.9470075827</v>
      </c>
      <c r="T1740" s="68" t="n">
        <f aca="false">MAX(T1739,S1740)</f>
        <v>22149.6988727913</v>
      </c>
      <c r="U1740" s="68" t="n">
        <f aca="false">T1740-S1740</f>
        <v>545.751865208647</v>
      </c>
      <c r="V1740" s="70" t="n">
        <f aca="false">V1739+F1740</f>
        <v>3.82010000000001</v>
      </c>
      <c r="W1740" s="70" t="n">
        <f aca="false">MAX(W1739,V1740)</f>
        <v>3.82870000000001</v>
      </c>
      <c r="X1740" s="70" t="n">
        <f aca="false">W1740-V1740</f>
        <v>0.0085999999999995</v>
      </c>
      <c r="Y1740" s="70" t="n">
        <f aca="false">Y1739+M1740</f>
        <v>3.36920184455553</v>
      </c>
      <c r="Z1740" s="70" t="n">
        <f aca="false">MAX(Z1739,Y1740)</f>
        <v>3.39526905071845</v>
      </c>
      <c r="AA1740" s="70" t="n">
        <f aca="false">Z1740-Y1740</f>
        <v>0.0260672061629244</v>
      </c>
      <c r="AB1740" s="72" t="n">
        <f aca="false">AB1739*(1+F1740)</f>
        <v>36.0399879425585</v>
      </c>
      <c r="AC1740" s="73" t="n">
        <f aca="false">MAX(AC1739,AB1740)</f>
        <v>36.4590479293186</v>
      </c>
      <c r="AD1740" s="70" t="n">
        <f aca="false">1-AB1740/AC1740</f>
        <v>0.0114939914934827</v>
      </c>
      <c r="AE1740" s="73" t="n">
        <f aca="false">AE1739*(1+M1740)</f>
        <v>22.9782983735475</v>
      </c>
      <c r="AF1740" s="73" t="n">
        <f aca="false">MAX(AF1739,AE1740)</f>
        <v>23.6552217651263</v>
      </c>
      <c r="AG1740" s="70" t="n">
        <f aca="false">1-AE1740/AF1740</f>
        <v>0.028616235277774</v>
      </c>
      <c r="AH1740" s="74" t="n">
        <f aca="false">IF(R1740&gt;0,AH1739+1,0)</f>
        <v>68</v>
      </c>
      <c r="AI1740" s="74" t="n">
        <f aca="false">IF(U1740&gt;0,AI1739+1,0)</f>
        <v>68</v>
      </c>
      <c r="AJ1740" s="74" t="n">
        <f aca="false">IF(G1740&gt;0,AJ1739+1,0)</f>
        <v>1</v>
      </c>
      <c r="AK1740" s="74" t="n">
        <f aca="false">IF(G1740&lt;=0,AK1739+1,0)</f>
        <v>0</v>
      </c>
      <c r="AL1740" s="74" t="n">
        <f aca="false">IF(K1740&gt;0,AL1739+1,0)</f>
        <v>1</v>
      </c>
      <c r="AM1740" s="74" t="n">
        <f aca="false">IF(K1740&lt;=0,AM1739+1,0)</f>
        <v>0</v>
      </c>
    </row>
    <row r="1741" customFormat="false" ht="15" hidden="false" customHeight="false" outlineLevel="0" collapsed="false">
      <c r="A1741" s="61" t="n">
        <v>1740</v>
      </c>
      <c r="B1741" s="62" t="n">
        <v>45012.6145833333</v>
      </c>
      <c r="C1741" s="63" t="n">
        <f aca="false">YEAR(B1741)</f>
        <v>2023</v>
      </c>
      <c r="D1741" s="32" t="s">
        <v>277</v>
      </c>
      <c r="E1741" s="64" t="n">
        <v>17063.35</v>
      </c>
      <c r="F1741" s="65" t="n">
        <v>-0.0045</v>
      </c>
      <c r="G1741" s="66" t="n">
        <v>-76.785075</v>
      </c>
      <c r="H1741" s="67" t="n">
        <f aca="false">E1741+IF(D1741="Long",1,-1)*G1741</f>
        <v>16986.564925</v>
      </c>
      <c r="I1741" s="68" t="n">
        <f aca="false">Assumptions!$B$58</f>
        <v>5.35750011455817</v>
      </c>
      <c r="J1741" s="68" t="n">
        <f aca="false">INDEX(Yearly!$L$5:$L$22,MATCH(C1741,Yearly!$A$5:$A$22,0))</f>
        <v>0.483383468982692</v>
      </c>
      <c r="K1741" s="68" t="n">
        <f aca="false">G1741-I1741-J1741</f>
        <v>-82.6259585835409</v>
      </c>
      <c r="L1741" s="69" t="n">
        <f aca="false">(I1741+J1741)/Assumptions!$B$8</f>
        <v>0.000257546472986662</v>
      </c>
      <c r="M1741" s="70" t="n">
        <f aca="false">F1741-L1741</f>
        <v>-0.00475754647298666</v>
      </c>
      <c r="N1741" s="71" t="n">
        <f aca="false">G1741*Assumptions!$B$7</f>
        <v>-603914.614875</v>
      </c>
      <c r="O1741" s="71" t="n">
        <f aca="false">K1741*Assumptions!$B$7</f>
        <v>-649853.164259549</v>
      </c>
      <c r="P1741" s="68" t="n">
        <f aca="false">P1740+G1741</f>
        <v>31753.058655</v>
      </c>
      <c r="Q1741" s="68" t="n">
        <f aca="false">MAX(Q1740,P1741)</f>
        <v>31979.4577</v>
      </c>
      <c r="R1741" s="68" t="n">
        <f aca="false">Q1741-P1741</f>
        <v>226.399045000002</v>
      </c>
      <c r="S1741" s="68" t="n">
        <f aca="false">S1740+K1741</f>
        <v>21521.3210489991</v>
      </c>
      <c r="T1741" s="68" t="n">
        <f aca="false">MAX(T1740,S1741)</f>
        <v>22149.6988727913</v>
      </c>
      <c r="U1741" s="68" t="n">
        <f aca="false">T1741-S1741</f>
        <v>628.377823792187</v>
      </c>
      <c r="V1741" s="70" t="n">
        <f aca="false">V1740+F1741</f>
        <v>3.81560000000001</v>
      </c>
      <c r="W1741" s="70" t="n">
        <f aca="false">MAX(W1740,V1741)</f>
        <v>3.82870000000001</v>
      </c>
      <c r="X1741" s="70" t="n">
        <f aca="false">W1741-V1741</f>
        <v>0.0130999999999997</v>
      </c>
      <c r="Y1741" s="70" t="n">
        <f aca="false">Y1740+M1741</f>
        <v>3.36444429808254</v>
      </c>
      <c r="Z1741" s="70" t="n">
        <f aca="false">MAX(Z1740,Y1741)</f>
        <v>3.39526905071845</v>
      </c>
      <c r="AA1741" s="70" t="n">
        <f aca="false">Z1741-Y1741</f>
        <v>0.0308247526359109</v>
      </c>
      <c r="AB1741" s="72" t="n">
        <f aca="false">AB1740*(1+F1741)</f>
        <v>35.877807996817</v>
      </c>
      <c r="AC1741" s="73" t="n">
        <f aca="false">MAX(AC1740,AB1741)</f>
        <v>36.4590479293186</v>
      </c>
      <c r="AD1741" s="70" t="n">
        <f aca="false">1-AB1741/AC1741</f>
        <v>0.0159422685317621</v>
      </c>
      <c r="AE1741" s="73" t="n">
        <f aca="false">AE1740*(1+M1741)</f>
        <v>22.8689780511652</v>
      </c>
      <c r="AF1741" s="73" t="n">
        <f aca="false">MAX(AF1740,AE1741)</f>
        <v>23.6552217651263</v>
      </c>
      <c r="AG1741" s="70" t="n">
        <f aca="false">1-AE1741/AF1741</f>
        <v>0.0332376386815447</v>
      </c>
      <c r="AH1741" s="74" t="n">
        <f aca="false">IF(R1741&gt;0,AH1740+1,0)</f>
        <v>69</v>
      </c>
      <c r="AI1741" s="74" t="n">
        <f aca="false">IF(U1741&gt;0,AI1740+1,0)</f>
        <v>69</v>
      </c>
      <c r="AJ1741" s="74" t="n">
        <f aca="false">IF(G1741&gt;0,AJ1740+1,0)</f>
        <v>0</v>
      </c>
      <c r="AK1741" s="74" t="n">
        <f aca="false">IF(G1741&lt;=0,AK1740+1,0)</f>
        <v>1</v>
      </c>
      <c r="AL1741" s="74" t="n">
        <f aca="false">IF(K1741&gt;0,AL1740+1,0)</f>
        <v>0</v>
      </c>
      <c r="AM1741" s="74" t="n">
        <f aca="false">IF(K1741&lt;=0,AM1740+1,0)</f>
        <v>1</v>
      </c>
    </row>
    <row r="1742" customFormat="false" ht="15" hidden="false" customHeight="false" outlineLevel="0" collapsed="false">
      <c r="A1742" s="61" t="n">
        <v>1741</v>
      </c>
      <c r="B1742" s="62" t="n">
        <v>45013.40625</v>
      </c>
      <c r="C1742" s="63" t="n">
        <f aca="false">YEAR(B1742)</f>
        <v>2023</v>
      </c>
      <c r="D1742" s="32" t="s">
        <v>276</v>
      </c>
      <c r="E1742" s="64" t="n">
        <v>16986.35</v>
      </c>
      <c r="F1742" s="65" t="n">
        <v>-0.0026</v>
      </c>
      <c r="G1742" s="66" t="n">
        <v>-44.16451</v>
      </c>
      <c r="H1742" s="67" t="n">
        <f aca="false">E1742+IF(D1742="Long",1,-1)*G1742</f>
        <v>17030.51451</v>
      </c>
      <c r="I1742" s="68" t="n">
        <f aca="false">Assumptions!$B$58</f>
        <v>5.35750011455817</v>
      </c>
      <c r="J1742" s="68" t="n">
        <f aca="false">INDEX(Yearly!$L$5:$L$22,MATCH(C1742,Yearly!$A$5:$A$22,0))</f>
        <v>0.483383468982692</v>
      </c>
      <c r="K1742" s="68" t="n">
        <f aca="false">G1742-I1742-J1742</f>
        <v>-50.0053935835409</v>
      </c>
      <c r="L1742" s="69" t="n">
        <f aca="false">(I1742+J1742)/Assumptions!$B$8</f>
        <v>0.000257546472986662</v>
      </c>
      <c r="M1742" s="70" t="n">
        <f aca="false">F1742-L1742</f>
        <v>-0.00285754647298666</v>
      </c>
      <c r="N1742" s="71" t="n">
        <f aca="false">G1742*Assumptions!$B$7</f>
        <v>-347353.87115</v>
      </c>
      <c r="O1742" s="71" t="n">
        <f aca="false">K1742*Assumptions!$B$7</f>
        <v>-393292.420534549</v>
      </c>
      <c r="P1742" s="68" t="n">
        <f aca="false">P1741+G1742</f>
        <v>31708.894145</v>
      </c>
      <c r="Q1742" s="68" t="n">
        <f aca="false">MAX(Q1741,P1742)</f>
        <v>31979.4577</v>
      </c>
      <c r="R1742" s="68" t="n">
        <f aca="false">Q1742-P1742</f>
        <v>270.563555000001</v>
      </c>
      <c r="S1742" s="68" t="n">
        <f aca="false">S1741+K1742</f>
        <v>21471.3156554156</v>
      </c>
      <c r="T1742" s="68" t="n">
        <f aca="false">MAX(T1741,S1742)</f>
        <v>22149.6988727913</v>
      </c>
      <c r="U1742" s="68" t="n">
        <f aca="false">T1742-S1742</f>
        <v>678.383217375729</v>
      </c>
      <c r="V1742" s="70" t="n">
        <f aca="false">V1741+F1742</f>
        <v>3.81300000000001</v>
      </c>
      <c r="W1742" s="70" t="n">
        <f aca="false">MAX(W1741,V1742)</f>
        <v>3.82870000000001</v>
      </c>
      <c r="X1742" s="70" t="n">
        <f aca="false">W1742-V1742</f>
        <v>0.0156999999999998</v>
      </c>
      <c r="Y1742" s="70" t="n">
        <f aca="false">Y1741+M1742</f>
        <v>3.36158675160956</v>
      </c>
      <c r="Z1742" s="70" t="n">
        <f aca="false">MAX(Z1741,Y1742)</f>
        <v>3.39526905071845</v>
      </c>
      <c r="AA1742" s="70" t="n">
        <f aca="false">Z1742-Y1742</f>
        <v>0.0336822991088974</v>
      </c>
      <c r="AB1742" s="72" t="n">
        <f aca="false">AB1741*(1+F1742)</f>
        <v>35.7845256960253</v>
      </c>
      <c r="AC1742" s="73" t="n">
        <f aca="false">MAX(AC1741,AB1742)</f>
        <v>36.4590479293186</v>
      </c>
      <c r="AD1742" s="70" t="n">
        <f aca="false">1-AB1742/AC1742</f>
        <v>0.0185008186335797</v>
      </c>
      <c r="AE1742" s="73" t="n">
        <f aca="false">AE1741*(1+M1742)</f>
        <v>22.8036288835943</v>
      </c>
      <c r="AF1742" s="73" t="n">
        <f aca="false">MAX(AF1741,AE1742)</f>
        <v>23.6552217651263</v>
      </c>
      <c r="AG1742" s="70" t="n">
        <f aca="false">1-AE1742/AF1742</f>
        <v>0.0360002070573465</v>
      </c>
      <c r="AH1742" s="74" t="n">
        <f aca="false">IF(R1742&gt;0,AH1741+1,0)</f>
        <v>70</v>
      </c>
      <c r="AI1742" s="74" t="n">
        <f aca="false">IF(U1742&gt;0,AI1741+1,0)</f>
        <v>70</v>
      </c>
      <c r="AJ1742" s="74" t="n">
        <f aca="false">IF(G1742&gt;0,AJ1741+1,0)</f>
        <v>0</v>
      </c>
      <c r="AK1742" s="74" t="n">
        <f aca="false">IF(G1742&lt;=0,AK1741+1,0)</f>
        <v>2</v>
      </c>
      <c r="AL1742" s="74" t="n">
        <f aca="false">IF(K1742&gt;0,AL1741+1,0)</f>
        <v>0</v>
      </c>
      <c r="AM1742" s="74" t="n">
        <f aca="false">IF(K1742&lt;=0,AM1741+1,0)</f>
        <v>2</v>
      </c>
    </row>
    <row r="1743" customFormat="false" ht="15" hidden="false" customHeight="false" outlineLevel="0" collapsed="false">
      <c r="A1743" s="61" t="n">
        <v>1742</v>
      </c>
      <c r="B1743" s="62" t="n">
        <v>45014.4479166667</v>
      </c>
      <c r="C1743" s="63" t="n">
        <f aca="false">YEAR(B1743)</f>
        <v>2023</v>
      </c>
      <c r="D1743" s="32" t="s">
        <v>277</v>
      </c>
      <c r="E1743" s="64" t="n">
        <v>17030.15</v>
      </c>
      <c r="F1743" s="65" t="n">
        <v>-0.0036</v>
      </c>
      <c r="G1743" s="66" t="n">
        <v>-61.30854</v>
      </c>
      <c r="H1743" s="67" t="n">
        <f aca="false">E1743+IF(D1743="Long",1,-1)*G1743</f>
        <v>16968.84146</v>
      </c>
      <c r="I1743" s="68" t="n">
        <f aca="false">Assumptions!$B$58</f>
        <v>5.35750011455817</v>
      </c>
      <c r="J1743" s="68" t="n">
        <f aca="false">INDEX(Yearly!$L$5:$L$22,MATCH(C1743,Yearly!$A$5:$A$22,0))</f>
        <v>0.483383468982692</v>
      </c>
      <c r="K1743" s="68" t="n">
        <f aca="false">G1743-I1743-J1743</f>
        <v>-67.1494235835409</v>
      </c>
      <c r="L1743" s="69" t="n">
        <f aca="false">(I1743+J1743)/Assumptions!$B$8</f>
        <v>0.000257546472986662</v>
      </c>
      <c r="M1743" s="70" t="n">
        <f aca="false">F1743-L1743</f>
        <v>-0.00385754647298666</v>
      </c>
      <c r="N1743" s="71" t="n">
        <f aca="false">G1743*Assumptions!$B$7</f>
        <v>-482191.6671</v>
      </c>
      <c r="O1743" s="71" t="n">
        <f aca="false">K1743*Assumptions!$B$7</f>
        <v>-528130.216484549</v>
      </c>
      <c r="P1743" s="68" t="n">
        <f aca="false">P1742+G1743</f>
        <v>31647.585605</v>
      </c>
      <c r="Q1743" s="68" t="n">
        <f aca="false">MAX(Q1742,P1743)</f>
        <v>31979.4577</v>
      </c>
      <c r="R1743" s="68" t="n">
        <f aca="false">Q1743-P1743</f>
        <v>331.872095000002</v>
      </c>
      <c r="S1743" s="68" t="n">
        <f aca="false">S1742+K1743</f>
        <v>21404.166231832</v>
      </c>
      <c r="T1743" s="68" t="n">
        <f aca="false">MAX(T1742,S1743)</f>
        <v>22149.6988727913</v>
      </c>
      <c r="U1743" s="68" t="n">
        <f aca="false">T1743-S1743</f>
        <v>745.532640959271</v>
      </c>
      <c r="V1743" s="70" t="n">
        <f aca="false">V1742+F1743</f>
        <v>3.80940000000001</v>
      </c>
      <c r="W1743" s="70" t="n">
        <f aca="false">MAX(W1742,V1743)</f>
        <v>3.82870000000001</v>
      </c>
      <c r="X1743" s="70" t="n">
        <f aca="false">W1743-V1743</f>
        <v>0.0192999999999999</v>
      </c>
      <c r="Y1743" s="70" t="n">
        <f aca="false">Y1742+M1743</f>
        <v>3.35772920513657</v>
      </c>
      <c r="Z1743" s="70" t="n">
        <f aca="false">MAX(Z1742,Y1743)</f>
        <v>3.39526905071845</v>
      </c>
      <c r="AA1743" s="70" t="n">
        <f aca="false">Z1743-Y1743</f>
        <v>0.0375398455818843</v>
      </c>
      <c r="AB1743" s="72" t="n">
        <f aca="false">AB1742*(1+F1743)</f>
        <v>35.6557014035196</v>
      </c>
      <c r="AC1743" s="73" t="n">
        <f aca="false">MAX(AC1742,AB1743)</f>
        <v>36.4590479293186</v>
      </c>
      <c r="AD1743" s="70" t="n">
        <f aca="false">1-AB1743/AC1743</f>
        <v>0.0220342156864988</v>
      </c>
      <c r="AE1743" s="73" t="n">
        <f aca="false">AE1742*(1+M1743)</f>
        <v>22.7156628254231</v>
      </c>
      <c r="AF1743" s="73" t="n">
        <f aca="false">MAX(AF1742,AE1743)</f>
        <v>23.6552217651263</v>
      </c>
      <c r="AG1743" s="70" t="n">
        <f aca="false">1-AE1743/AF1743</f>
        <v>0.0397188810585722</v>
      </c>
      <c r="AH1743" s="74" t="n">
        <f aca="false">IF(R1743&gt;0,AH1742+1,0)</f>
        <v>71</v>
      </c>
      <c r="AI1743" s="74" t="n">
        <f aca="false">IF(U1743&gt;0,AI1742+1,0)</f>
        <v>71</v>
      </c>
      <c r="AJ1743" s="74" t="n">
        <f aca="false">IF(G1743&gt;0,AJ1742+1,0)</f>
        <v>0</v>
      </c>
      <c r="AK1743" s="74" t="n">
        <f aca="false">IF(G1743&lt;=0,AK1742+1,0)</f>
        <v>3</v>
      </c>
      <c r="AL1743" s="74" t="n">
        <f aca="false">IF(K1743&gt;0,AL1742+1,0)</f>
        <v>0</v>
      </c>
      <c r="AM1743" s="74" t="n">
        <f aca="false">IF(K1743&lt;=0,AM1742+1,0)</f>
        <v>3</v>
      </c>
    </row>
    <row r="1744" customFormat="false" ht="15" hidden="false" customHeight="false" outlineLevel="0" collapsed="false">
      <c r="A1744" s="61" t="n">
        <v>1743</v>
      </c>
      <c r="B1744" s="62" t="n">
        <v>45014.4895833333</v>
      </c>
      <c r="C1744" s="63" t="n">
        <f aca="false">YEAR(B1744)</f>
        <v>2023</v>
      </c>
      <c r="D1744" s="32" t="s">
        <v>276</v>
      </c>
      <c r="E1744" s="64" t="n">
        <v>16968.1</v>
      </c>
      <c r="F1744" s="65" t="n">
        <v>-0.0045</v>
      </c>
      <c r="G1744" s="66" t="n">
        <v>-76.35645</v>
      </c>
      <c r="H1744" s="67" t="n">
        <f aca="false">E1744+IF(D1744="Long",1,-1)*G1744</f>
        <v>17044.45645</v>
      </c>
      <c r="I1744" s="68" t="n">
        <f aca="false">Assumptions!$B$58</f>
        <v>5.35750011455817</v>
      </c>
      <c r="J1744" s="68" t="n">
        <f aca="false">INDEX(Yearly!$L$5:$L$22,MATCH(C1744,Yearly!$A$5:$A$22,0))</f>
        <v>0.483383468982692</v>
      </c>
      <c r="K1744" s="68" t="n">
        <f aca="false">G1744-I1744-J1744</f>
        <v>-82.1973335835409</v>
      </c>
      <c r="L1744" s="69" t="n">
        <f aca="false">(I1744+J1744)/Assumptions!$B$8</f>
        <v>0.000257546472986662</v>
      </c>
      <c r="M1744" s="70" t="n">
        <f aca="false">F1744-L1744</f>
        <v>-0.00475754647298666</v>
      </c>
      <c r="N1744" s="71" t="n">
        <f aca="false">G1744*Assumptions!$B$7</f>
        <v>-600543.47925</v>
      </c>
      <c r="O1744" s="71" t="n">
        <f aca="false">K1744*Assumptions!$B$7</f>
        <v>-646482.028634549</v>
      </c>
      <c r="P1744" s="68" t="n">
        <f aca="false">P1743+G1744</f>
        <v>31571.229155</v>
      </c>
      <c r="Q1744" s="68" t="n">
        <f aca="false">MAX(Q1743,P1744)</f>
        <v>31979.4577</v>
      </c>
      <c r="R1744" s="68" t="n">
        <f aca="false">Q1744-P1744</f>
        <v>408.228545000002</v>
      </c>
      <c r="S1744" s="68" t="n">
        <f aca="false">S1743+K1744</f>
        <v>21321.9688982485</v>
      </c>
      <c r="T1744" s="68" t="n">
        <f aca="false">MAX(T1743,S1744)</f>
        <v>22149.6988727913</v>
      </c>
      <c r="U1744" s="68" t="n">
        <f aca="false">T1744-S1744</f>
        <v>827.72997454281</v>
      </c>
      <c r="V1744" s="70" t="n">
        <f aca="false">V1743+F1744</f>
        <v>3.80490000000001</v>
      </c>
      <c r="W1744" s="70" t="n">
        <f aca="false">MAX(W1743,V1744)</f>
        <v>3.82870000000001</v>
      </c>
      <c r="X1744" s="70" t="n">
        <f aca="false">W1744-V1744</f>
        <v>0.0238</v>
      </c>
      <c r="Y1744" s="70" t="n">
        <f aca="false">Y1743+M1744</f>
        <v>3.35297165866358</v>
      </c>
      <c r="Z1744" s="70" t="n">
        <f aca="false">MAX(Z1743,Y1744)</f>
        <v>3.39526905071845</v>
      </c>
      <c r="AA1744" s="70" t="n">
        <f aca="false">Z1744-Y1744</f>
        <v>0.0422973920548708</v>
      </c>
      <c r="AB1744" s="72" t="n">
        <f aca="false">AB1743*(1+F1744)</f>
        <v>35.4952507472038</v>
      </c>
      <c r="AC1744" s="73" t="n">
        <f aca="false">MAX(AC1743,AB1744)</f>
        <v>36.4590479293186</v>
      </c>
      <c r="AD1744" s="70" t="n">
        <f aca="false">1-AB1744/AC1744</f>
        <v>0.0264350617159095</v>
      </c>
      <c r="AE1744" s="73" t="n">
        <f aca="false">AE1743*(1+M1744)</f>
        <v>22.6075920038664</v>
      </c>
      <c r="AF1744" s="73" t="n">
        <f aca="false">MAX(AF1743,AE1744)</f>
        <v>23.6552217651263</v>
      </c>
      <c r="AG1744" s="70" t="n">
        <f aca="false">1-AE1744/AF1744</f>
        <v>0.0442874631090676</v>
      </c>
      <c r="AH1744" s="74" t="n">
        <f aca="false">IF(R1744&gt;0,AH1743+1,0)</f>
        <v>72</v>
      </c>
      <c r="AI1744" s="74" t="n">
        <f aca="false">IF(U1744&gt;0,AI1743+1,0)</f>
        <v>72</v>
      </c>
      <c r="AJ1744" s="74" t="n">
        <f aca="false">IF(G1744&gt;0,AJ1743+1,0)</f>
        <v>0</v>
      </c>
      <c r="AK1744" s="74" t="n">
        <f aca="false">IF(G1744&lt;=0,AK1743+1,0)</f>
        <v>4</v>
      </c>
      <c r="AL1744" s="74" t="n">
        <f aca="false">IF(K1744&gt;0,AL1743+1,0)</f>
        <v>0</v>
      </c>
      <c r="AM1744" s="74" t="n">
        <f aca="false">IF(K1744&lt;=0,AM1743+1,0)</f>
        <v>4</v>
      </c>
    </row>
    <row r="1745" customFormat="false" ht="15" hidden="false" customHeight="false" outlineLevel="0" collapsed="false">
      <c r="A1745" s="61" t="n">
        <v>1744</v>
      </c>
      <c r="B1745" s="62" t="n">
        <v>45014.59375</v>
      </c>
      <c r="C1745" s="63" t="n">
        <f aca="false">YEAR(B1745)</f>
        <v>2023</v>
      </c>
      <c r="D1745" s="32" t="s">
        <v>277</v>
      </c>
      <c r="E1745" s="64" t="n">
        <v>17045.3</v>
      </c>
      <c r="F1745" s="65" t="n">
        <v>0.0346</v>
      </c>
      <c r="G1745" s="66" t="n">
        <v>589.76738</v>
      </c>
      <c r="H1745" s="67" t="n">
        <f aca="false">E1745+IF(D1745="Long",1,-1)*G1745</f>
        <v>17635.06738</v>
      </c>
      <c r="I1745" s="68" t="n">
        <f aca="false">Assumptions!$B$58</f>
        <v>5.35750011455817</v>
      </c>
      <c r="J1745" s="68" t="n">
        <f aca="false">INDEX(Yearly!$L$5:$L$22,MATCH(C1745,Yearly!$A$5:$A$22,0))</f>
        <v>0.483383468982692</v>
      </c>
      <c r="K1745" s="68" t="n">
        <f aca="false">G1745-I1745-J1745</f>
        <v>583.926496416459</v>
      </c>
      <c r="L1745" s="69" t="n">
        <f aca="false">(I1745+J1745)/Assumptions!$B$8</f>
        <v>0.000257546472986662</v>
      </c>
      <c r="M1745" s="70" t="n">
        <f aca="false">F1745-L1745</f>
        <v>0.0343424535270133</v>
      </c>
      <c r="N1745" s="71" t="n">
        <f aca="false">G1745*Assumptions!$B$7</f>
        <v>4638520.4437</v>
      </c>
      <c r="O1745" s="71" t="n">
        <f aca="false">K1745*Assumptions!$B$7</f>
        <v>4592581.89431545</v>
      </c>
      <c r="P1745" s="68" t="n">
        <f aca="false">P1744+G1745</f>
        <v>32160.996535</v>
      </c>
      <c r="Q1745" s="68" t="n">
        <f aca="false">MAX(Q1744,P1745)</f>
        <v>32160.996535</v>
      </c>
      <c r="R1745" s="68" t="n">
        <f aca="false">Q1745-P1745</f>
        <v>0</v>
      </c>
      <c r="S1745" s="68" t="n">
        <f aca="false">S1744+K1745</f>
        <v>21905.895394665</v>
      </c>
      <c r="T1745" s="68" t="n">
        <f aca="false">MAX(T1744,S1745)</f>
        <v>22149.6988727913</v>
      </c>
      <c r="U1745" s="68" t="n">
        <f aca="false">T1745-S1745</f>
        <v>243.803478126352</v>
      </c>
      <c r="V1745" s="70" t="n">
        <f aca="false">V1744+F1745</f>
        <v>3.83950000000001</v>
      </c>
      <c r="W1745" s="70" t="n">
        <f aca="false">MAX(W1744,V1745)</f>
        <v>3.83950000000001</v>
      </c>
      <c r="X1745" s="70" t="n">
        <f aca="false">W1745-V1745</f>
        <v>0</v>
      </c>
      <c r="Y1745" s="70" t="n">
        <f aca="false">Y1744+M1745</f>
        <v>3.3873141121906</v>
      </c>
      <c r="Z1745" s="70" t="n">
        <f aca="false">MAX(Z1744,Y1745)</f>
        <v>3.39526905071845</v>
      </c>
      <c r="AA1745" s="70" t="n">
        <f aca="false">Z1745-Y1745</f>
        <v>0.00795493852785745</v>
      </c>
      <c r="AB1745" s="72" t="n">
        <f aca="false">AB1744*(1+F1745)</f>
        <v>36.723386423057</v>
      </c>
      <c r="AC1745" s="73" t="n">
        <f aca="false">MAX(AC1744,AB1745)</f>
        <v>36.723386423057</v>
      </c>
      <c r="AD1745" s="70" t="n">
        <f aca="false">1-AB1745/AC1745</f>
        <v>0</v>
      </c>
      <c r="AE1745" s="73" t="n">
        <f aca="false">AE1744*(1+M1745)</f>
        <v>23.3839921816169</v>
      </c>
      <c r="AF1745" s="73" t="n">
        <f aca="false">MAX(AF1744,AE1745)</f>
        <v>23.6552217651263</v>
      </c>
      <c r="AG1745" s="70" t="n">
        <f aca="false">1-AE1745/AF1745</f>
        <v>0.0114659497257067</v>
      </c>
      <c r="AH1745" s="74" t="n">
        <f aca="false">IF(R1745&gt;0,AH1744+1,0)</f>
        <v>0</v>
      </c>
      <c r="AI1745" s="74" t="n">
        <f aca="false">IF(U1745&gt;0,AI1744+1,0)</f>
        <v>73</v>
      </c>
      <c r="AJ1745" s="74" t="n">
        <f aca="false">IF(G1745&gt;0,AJ1744+1,0)</f>
        <v>1</v>
      </c>
      <c r="AK1745" s="74" t="n">
        <f aca="false">IF(G1745&lt;=0,AK1744+1,0)</f>
        <v>0</v>
      </c>
      <c r="AL1745" s="74" t="n">
        <f aca="false">IF(K1745&gt;0,AL1744+1,0)</f>
        <v>1</v>
      </c>
      <c r="AM1745" s="74" t="n">
        <f aca="false">IF(K1745&lt;=0,AM1744+1,0)</f>
        <v>0</v>
      </c>
    </row>
    <row r="1746" customFormat="false" ht="15" hidden="false" customHeight="false" outlineLevel="0" collapsed="false">
      <c r="A1746" s="61" t="n">
        <v>1745</v>
      </c>
      <c r="B1746" s="62" t="n">
        <v>45033.40625</v>
      </c>
      <c r="C1746" s="63" t="n">
        <f aca="false">YEAR(B1746)</f>
        <v>2023</v>
      </c>
      <c r="D1746" s="32" t="s">
        <v>276</v>
      </c>
      <c r="E1746" s="64" t="n">
        <v>17635.7</v>
      </c>
      <c r="F1746" s="65" t="n">
        <v>-0.0024</v>
      </c>
      <c r="G1746" s="66" t="n">
        <v>-42.32568</v>
      </c>
      <c r="H1746" s="67" t="n">
        <f aca="false">E1746+IF(D1746="Long",1,-1)*G1746</f>
        <v>17678.02568</v>
      </c>
      <c r="I1746" s="68" t="n">
        <f aca="false">Assumptions!$B$58</f>
        <v>5.35750011455817</v>
      </c>
      <c r="J1746" s="68" t="n">
        <f aca="false">INDEX(Yearly!$L$5:$L$22,MATCH(C1746,Yearly!$A$5:$A$22,0))</f>
        <v>0.483383468982692</v>
      </c>
      <c r="K1746" s="68" t="n">
        <f aca="false">G1746-I1746-J1746</f>
        <v>-48.1665635835409</v>
      </c>
      <c r="L1746" s="69" t="n">
        <f aca="false">(I1746+J1746)/Assumptions!$B$8</f>
        <v>0.000257546472986662</v>
      </c>
      <c r="M1746" s="70" t="n">
        <f aca="false">F1746-L1746</f>
        <v>-0.00265754647298666</v>
      </c>
      <c r="N1746" s="71" t="n">
        <f aca="false">G1746*Assumptions!$B$7</f>
        <v>-332891.4732</v>
      </c>
      <c r="O1746" s="71" t="n">
        <f aca="false">K1746*Assumptions!$B$7</f>
        <v>-378830.022584549</v>
      </c>
      <c r="P1746" s="68" t="n">
        <f aca="false">P1745+G1746</f>
        <v>32118.670855</v>
      </c>
      <c r="Q1746" s="68" t="n">
        <f aca="false">MAX(Q1745,P1746)</f>
        <v>32160.996535</v>
      </c>
      <c r="R1746" s="68" t="n">
        <f aca="false">Q1746-P1746</f>
        <v>42.3256800000017</v>
      </c>
      <c r="S1746" s="68" t="n">
        <f aca="false">S1745+K1746</f>
        <v>21857.7288310814</v>
      </c>
      <c r="T1746" s="68" t="n">
        <f aca="false">MAX(T1745,S1746)</f>
        <v>22149.6988727913</v>
      </c>
      <c r="U1746" s="68" t="n">
        <f aca="false">T1746-S1746</f>
        <v>291.970041709894</v>
      </c>
      <c r="V1746" s="70" t="n">
        <f aca="false">V1745+F1746</f>
        <v>3.83710000000001</v>
      </c>
      <c r="W1746" s="70" t="n">
        <f aca="false">MAX(W1745,V1746)</f>
        <v>3.83950000000001</v>
      </c>
      <c r="X1746" s="70" t="n">
        <f aca="false">W1746-V1746</f>
        <v>0.00240000000000018</v>
      </c>
      <c r="Y1746" s="70" t="n">
        <f aca="false">Y1745+M1746</f>
        <v>3.38465656571761</v>
      </c>
      <c r="Z1746" s="70" t="n">
        <f aca="false">MAX(Z1745,Y1746)</f>
        <v>3.39526905071845</v>
      </c>
      <c r="AA1746" s="70" t="n">
        <f aca="false">Z1746-Y1746</f>
        <v>0.010612485000844</v>
      </c>
      <c r="AB1746" s="72" t="n">
        <f aca="false">AB1745*(1+F1746)</f>
        <v>36.6352502956417</v>
      </c>
      <c r="AC1746" s="73" t="n">
        <f aca="false">MAX(AC1745,AB1746)</f>
        <v>36.723386423057</v>
      </c>
      <c r="AD1746" s="70" t="n">
        <f aca="false">1-AB1746/AC1746</f>
        <v>0.00239999999999985</v>
      </c>
      <c r="AE1746" s="73" t="n">
        <f aca="false">AE1745*(1+M1746)</f>
        <v>23.3218481356703</v>
      </c>
      <c r="AF1746" s="73" t="n">
        <f aca="false">MAX(AF1745,AE1746)</f>
        <v>23.6552217651263</v>
      </c>
      <c r="AG1746" s="70" t="n">
        <f aca="false">1-AE1746/AF1746</f>
        <v>0.0140930249044403</v>
      </c>
      <c r="AH1746" s="74" t="n">
        <f aca="false">IF(R1746&gt;0,AH1745+1,0)</f>
        <v>1</v>
      </c>
      <c r="AI1746" s="74" t="n">
        <f aca="false">IF(U1746&gt;0,AI1745+1,0)</f>
        <v>74</v>
      </c>
      <c r="AJ1746" s="74" t="n">
        <f aca="false">IF(G1746&gt;0,AJ1745+1,0)</f>
        <v>0</v>
      </c>
      <c r="AK1746" s="74" t="n">
        <f aca="false">IF(G1746&lt;=0,AK1745+1,0)</f>
        <v>1</v>
      </c>
      <c r="AL1746" s="74" t="n">
        <f aca="false">IF(K1746&gt;0,AL1745+1,0)</f>
        <v>0</v>
      </c>
      <c r="AM1746" s="74" t="n">
        <f aca="false">IF(K1746&lt;=0,AM1745+1,0)</f>
        <v>1</v>
      </c>
    </row>
    <row r="1747" customFormat="false" ht="15" hidden="false" customHeight="false" outlineLevel="0" collapsed="false">
      <c r="A1747" s="61" t="n">
        <v>1746</v>
      </c>
      <c r="B1747" s="62" t="n">
        <v>45033.53125</v>
      </c>
      <c r="C1747" s="63" t="n">
        <f aca="false">YEAR(B1747)</f>
        <v>2023</v>
      </c>
      <c r="D1747" s="32" t="s">
        <v>277</v>
      </c>
      <c r="E1747" s="64" t="n">
        <v>17677.25</v>
      </c>
      <c r="F1747" s="65" t="n">
        <v>-0.0001</v>
      </c>
      <c r="G1747" s="66" t="n">
        <v>-1.767725</v>
      </c>
      <c r="H1747" s="67" t="n">
        <f aca="false">E1747+IF(D1747="Long",1,-1)*G1747</f>
        <v>17675.482275</v>
      </c>
      <c r="I1747" s="68" t="n">
        <f aca="false">Assumptions!$B$58</f>
        <v>5.35750011455817</v>
      </c>
      <c r="J1747" s="68" t="n">
        <f aca="false">INDEX(Yearly!$L$5:$L$22,MATCH(C1747,Yearly!$A$5:$A$22,0))</f>
        <v>0.483383468982692</v>
      </c>
      <c r="K1747" s="68" t="n">
        <f aca="false">G1747-I1747-J1747</f>
        <v>-7.60860858354086</v>
      </c>
      <c r="L1747" s="69" t="n">
        <f aca="false">(I1747+J1747)/Assumptions!$B$8</f>
        <v>0.000257546472986662</v>
      </c>
      <c r="M1747" s="70" t="n">
        <f aca="false">F1747-L1747</f>
        <v>-0.000357546472986662</v>
      </c>
      <c r="N1747" s="71" t="n">
        <f aca="false">G1747*Assumptions!$B$7</f>
        <v>-13903.157125</v>
      </c>
      <c r="O1747" s="71" t="n">
        <f aca="false">K1747*Assumptions!$B$7</f>
        <v>-59841.7065095489</v>
      </c>
      <c r="P1747" s="68" t="n">
        <f aca="false">P1746+G1747</f>
        <v>32116.90313</v>
      </c>
      <c r="Q1747" s="68" t="n">
        <f aca="false">MAX(Q1746,P1747)</f>
        <v>32160.996535</v>
      </c>
      <c r="R1747" s="68" t="n">
        <f aca="false">Q1747-P1747</f>
        <v>44.0934050000033</v>
      </c>
      <c r="S1747" s="68" t="n">
        <f aca="false">S1746+K1747</f>
        <v>21850.1202224979</v>
      </c>
      <c r="T1747" s="68" t="n">
        <f aca="false">MAX(T1746,S1747)</f>
        <v>22149.6988727913</v>
      </c>
      <c r="U1747" s="68" t="n">
        <f aca="false">T1747-S1747</f>
        <v>299.578650293435</v>
      </c>
      <c r="V1747" s="70" t="n">
        <f aca="false">V1746+F1747</f>
        <v>3.83700000000001</v>
      </c>
      <c r="W1747" s="70" t="n">
        <f aca="false">MAX(W1746,V1747)</f>
        <v>3.83950000000001</v>
      </c>
      <c r="X1747" s="70" t="n">
        <f aca="false">W1747-V1747</f>
        <v>0.00250000000000039</v>
      </c>
      <c r="Y1747" s="70" t="n">
        <f aca="false">Y1746+M1747</f>
        <v>3.38429901924462</v>
      </c>
      <c r="Z1747" s="70" t="n">
        <f aca="false">MAX(Z1746,Y1747)</f>
        <v>3.39526905071845</v>
      </c>
      <c r="AA1747" s="70" t="n">
        <f aca="false">Z1747-Y1747</f>
        <v>0.0109700314738306</v>
      </c>
      <c r="AB1747" s="72" t="n">
        <f aca="false">AB1746*(1+F1747)</f>
        <v>36.6315867706121</v>
      </c>
      <c r="AC1747" s="73" t="n">
        <f aca="false">MAX(AC1746,AB1747)</f>
        <v>36.723386423057</v>
      </c>
      <c r="AD1747" s="70" t="n">
        <f aca="false">1-AB1747/AC1747</f>
        <v>0.00249975999999996</v>
      </c>
      <c r="AE1747" s="73" t="n">
        <f aca="false">AE1746*(1+M1747)</f>
        <v>23.3135094911259</v>
      </c>
      <c r="AF1747" s="73" t="n">
        <f aca="false">MAX(AF1746,AE1747)</f>
        <v>23.6552217651263</v>
      </c>
      <c r="AG1747" s="70" t="n">
        <f aca="false">1-AE1747/AF1747</f>
        <v>0.0144455324660788</v>
      </c>
      <c r="AH1747" s="74" t="n">
        <f aca="false">IF(R1747&gt;0,AH1746+1,0)</f>
        <v>2</v>
      </c>
      <c r="AI1747" s="74" t="n">
        <f aca="false">IF(U1747&gt;0,AI1746+1,0)</f>
        <v>75</v>
      </c>
      <c r="AJ1747" s="74" t="n">
        <f aca="false">IF(G1747&gt;0,AJ1746+1,0)</f>
        <v>0</v>
      </c>
      <c r="AK1747" s="74" t="n">
        <f aca="false">IF(G1747&lt;=0,AK1746+1,0)</f>
        <v>2</v>
      </c>
      <c r="AL1747" s="74" t="n">
        <f aca="false">IF(K1747&gt;0,AL1746+1,0)</f>
        <v>0</v>
      </c>
      <c r="AM1747" s="74" t="n">
        <f aca="false">IF(K1747&lt;=0,AM1746+1,0)</f>
        <v>2</v>
      </c>
    </row>
    <row r="1748" customFormat="false" ht="15" hidden="false" customHeight="false" outlineLevel="0" collapsed="false">
      <c r="A1748" s="61" t="n">
        <v>1747</v>
      </c>
      <c r="B1748" s="62" t="n">
        <v>45034.4895833333</v>
      </c>
      <c r="C1748" s="63" t="n">
        <f aca="false">YEAR(B1748)</f>
        <v>2023</v>
      </c>
      <c r="D1748" s="32" t="s">
        <v>276</v>
      </c>
      <c r="E1748" s="64" t="n">
        <v>17675.1</v>
      </c>
      <c r="F1748" s="65" t="n">
        <v>-0.0011</v>
      </c>
      <c r="G1748" s="66" t="n">
        <v>-19.44261</v>
      </c>
      <c r="H1748" s="67" t="n">
        <f aca="false">E1748+IF(D1748="Long",1,-1)*G1748</f>
        <v>17694.54261</v>
      </c>
      <c r="I1748" s="68" t="n">
        <f aca="false">Assumptions!$B$58</f>
        <v>5.35750011455817</v>
      </c>
      <c r="J1748" s="68" t="n">
        <f aca="false">INDEX(Yearly!$L$5:$L$22,MATCH(C1748,Yearly!$A$5:$A$22,0))</f>
        <v>0.483383468982692</v>
      </c>
      <c r="K1748" s="68" t="n">
        <f aca="false">G1748-I1748-J1748</f>
        <v>-25.2834935835409</v>
      </c>
      <c r="L1748" s="69" t="n">
        <f aca="false">(I1748+J1748)/Assumptions!$B$8</f>
        <v>0.000257546472986662</v>
      </c>
      <c r="M1748" s="70" t="n">
        <f aca="false">F1748-L1748</f>
        <v>-0.00135754647298666</v>
      </c>
      <c r="N1748" s="71" t="n">
        <f aca="false">G1748*Assumptions!$B$7</f>
        <v>-152916.12765</v>
      </c>
      <c r="O1748" s="71" t="n">
        <f aca="false">K1748*Assumptions!$B$7</f>
        <v>-198854.677034549</v>
      </c>
      <c r="P1748" s="68" t="n">
        <f aca="false">P1747+G1748</f>
        <v>32097.46052</v>
      </c>
      <c r="Q1748" s="68" t="n">
        <f aca="false">MAX(Q1747,P1748)</f>
        <v>32160.996535</v>
      </c>
      <c r="R1748" s="68" t="n">
        <f aca="false">Q1748-P1748</f>
        <v>63.5360150000015</v>
      </c>
      <c r="S1748" s="68" t="n">
        <f aca="false">S1747+K1748</f>
        <v>21824.8367289143</v>
      </c>
      <c r="T1748" s="68" t="n">
        <f aca="false">MAX(T1747,S1748)</f>
        <v>22149.6988727913</v>
      </c>
      <c r="U1748" s="68" t="n">
        <f aca="false">T1748-S1748</f>
        <v>324.862143876977</v>
      </c>
      <c r="V1748" s="70" t="n">
        <f aca="false">V1747+F1748</f>
        <v>3.83590000000001</v>
      </c>
      <c r="W1748" s="70" t="n">
        <f aca="false">MAX(W1747,V1748)</f>
        <v>3.83950000000001</v>
      </c>
      <c r="X1748" s="70" t="n">
        <f aca="false">W1748-V1748</f>
        <v>0.00360000000000049</v>
      </c>
      <c r="Y1748" s="70" t="n">
        <f aca="false">Y1747+M1748</f>
        <v>3.38294147277164</v>
      </c>
      <c r="Z1748" s="70" t="n">
        <f aca="false">MAX(Z1747,Y1748)</f>
        <v>3.39526905071845</v>
      </c>
      <c r="AA1748" s="70" t="n">
        <f aca="false">Z1748-Y1748</f>
        <v>0.012327577946817</v>
      </c>
      <c r="AB1748" s="72" t="n">
        <f aca="false">AB1747*(1+F1748)</f>
        <v>36.5912920251644</v>
      </c>
      <c r="AC1748" s="73" t="n">
        <f aca="false">MAX(AC1747,AB1748)</f>
        <v>36.723386423057</v>
      </c>
      <c r="AD1748" s="70" t="n">
        <f aca="false">1-AB1748/AC1748</f>
        <v>0.00359701026399994</v>
      </c>
      <c r="AE1748" s="73" t="n">
        <f aca="false">AE1747*(1+M1748)</f>
        <v>23.2818603185432</v>
      </c>
      <c r="AF1748" s="73" t="n">
        <f aca="false">MAX(AF1747,AE1748)</f>
        <v>23.6552217651263</v>
      </c>
      <c r="AG1748" s="70" t="n">
        <f aca="false">1-AE1748/AF1748</f>
        <v>0.0157834684574156</v>
      </c>
      <c r="AH1748" s="74" t="n">
        <f aca="false">IF(R1748&gt;0,AH1747+1,0)</f>
        <v>3</v>
      </c>
      <c r="AI1748" s="74" t="n">
        <f aca="false">IF(U1748&gt;0,AI1747+1,0)</f>
        <v>76</v>
      </c>
      <c r="AJ1748" s="74" t="n">
        <f aca="false">IF(G1748&gt;0,AJ1747+1,0)</f>
        <v>0</v>
      </c>
      <c r="AK1748" s="74" t="n">
        <f aca="false">IF(G1748&lt;=0,AK1747+1,0)</f>
        <v>3</v>
      </c>
      <c r="AL1748" s="74" t="n">
        <f aca="false">IF(K1748&gt;0,AL1747+1,0)</f>
        <v>0</v>
      </c>
      <c r="AM1748" s="74" t="n">
        <f aca="false">IF(K1748&lt;=0,AM1747+1,0)</f>
        <v>3</v>
      </c>
    </row>
    <row r="1749" customFormat="false" ht="15" hidden="false" customHeight="false" outlineLevel="0" collapsed="false">
      <c r="A1749" s="61" t="n">
        <v>1748</v>
      </c>
      <c r="B1749" s="62" t="n">
        <v>45034.53125</v>
      </c>
      <c r="C1749" s="63" t="n">
        <f aca="false">YEAR(B1749)</f>
        <v>2023</v>
      </c>
      <c r="D1749" s="32" t="s">
        <v>277</v>
      </c>
      <c r="E1749" s="64" t="n">
        <v>17693.9</v>
      </c>
      <c r="F1749" s="65" t="n">
        <v>-0.0042</v>
      </c>
      <c r="G1749" s="66" t="n">
        <v>-74.31438</v>
      </c>
      <c r="H1749" s="67" t="n">
        <f aca="false">E1749+IF(D1749="Long",1,-1)*G1749</f>
        <v>17619.58562</v>
      </c>
      <c r="I1749" s="68" t="n">
        <f aca="false">Assumptions!$B$58</f>
        <v>5.35750011455817</v>
      </c>
      <c r="J1749" s="68" t="n">
        <f aca="false">INDEX(Yearly!$L$5:$L$22,MATCH(C1749,Yearly!$A$5:$A$22,0))</f>
        <v>0.483383468982692</v>
      </c>
      <c r="K1749" s="68" t="n">
        <f aca="false">G1749-I1749-J1749</f>
        <v>-80.1552635835409</v>
      </c>
      <c r="L1749" s="69" t="n">
        <f aca="false">(I1749+J1749)/Assumptions!$B$8</f>
        <v>0.000257546472986662</v>
      </c>
      <c r="M1749" s="70" t="n">
        <f aca="false">F1749-L1749</f>
        <v>-0.00445754647298666</v>
      </c>
      <c r="N1749" s="71" t="n">
        <f aca="false">G1749*Assumptions!$B$7</f>
        <v>-584482.5987</v>
      </c>
      <c r="O1749" s="71" t="n">
        <f aca="false">K1749*Assumptions!$B$7</f>
        <v>-630421.148084549</v>
      </c>
      <c r="P1749" s="68" t="n">
        <f aca="false">P1748+G1749</f>
        <v>32023.14614</v>
      </c>
      <c r="Q1749" s="68" t="n">
        <f aca="false">MAX(Q1748,P1749)</f>
        <v>32160.996535</v>
      </c>
      <c r="R1749" s="68" t="n">
        <f aca="false">Q1749-P1749</f>
        <v>137.850395000001</v>
      </c>
      <c r="S1749" s="68" t="n">
        <f aca="false">S1748+K1749</f>
        <v>21744.6814653308</v>
      </c>
      <c r="T1749" s="68" t="n">
        <f aca="false">MAX(T1748,S1749)</f>
        <v>22149.6988727913</v>
      </c>
      <c r="U1749" s="68" t="n">
        <f aca="false">T1749-S1749</f>
        <v>405.017407460517</v>
      </c>
      <c r="V1749" s="70" t="n">
        <f aca="false">V1748+F1749</f>
        <v>3.83170000000001</v>
      </c>
      <c r="W1749" s="70" t="n">
        <f aca="false">MAX(W1748,V1749)</f>
        <v>3.83950000000001</v>
      </c>
      <c r="X1749" s="70" t="n">
        <f aca="false">W1749-V1749</f>
        <v>0.00780000000000047</v>
      </c>
      <c r="Y1749" s="70" t="n">
        <f aca="false">Y1748+M1749</f>
        <v>3.37848392629865</v>
      </c>
      <c r="Z1749" s="70" t="n">
        <f aca="false">MAX(Z1748,Y1749)</f>
        <v>3.39526905071845</v>
      </c>
      <c r="AA1749" s="70" t="n">
        <f aca="false">Z1749-Y1749</f>
        <v>0.0167851244198038</v>
      </c>
      <c r="AB1749" s="72" t="n">
        <f aca="false">AB1748*(1+F1749)</f>
        <v>36.4376085986587</v>
      </c>
      <c r="AC1749" s="73" t="n">
        <f aca="false">MAX(AC1748,AB1749)</f>
        <v>36.723386423057</v>
      </c>
      <c r="AD1749" s="70" t="n">
        <f aca="false">1-AB1749/AC1749</f>
        <v>0.00778190282089108</v>
      </c>
      <c r="AE1749" s="73" t="n">
        <f aca="false">AE1748*(1+M1749)</f>
        <v>23.1780803441958</v>
      </c>
      <c r="AF1749" s="73" t="n">
        <f aca="false">MAX(AF1748,AE1749)</f>
        <v>23.6552217651263</v>
      </c>
      <c r="AG1749" s="70" t="n">
        <f aca="false">1-AE1749/AF1749</f>
        <v>0.0201706593862486</v>
      </c>
      <c r="AH1749" s="74" t="n">
        <f aca="false">IF(R1749&gt;0,AH1748+1,0)</f>
        <v>4</v>
      </c>
      <c r="AI1749" s="74" t="n">
        <f aca="false">IF(U1749&gt;0,AI1748+1,0)</f>
        <v>77</v>
      </c>
      <c r="AJ1749" s="74" t="n">
        <f aca="false">IF(G1749&gt;0,AJ1748+1,0)</f>
        <v>0</v>
      </c>
      <c r="AK1749" s="74" t="n">
        <f aca="false">IF(G1749&lt;=0,AK1748+1,0)</f>
        <v>4</v>
      </c>
      <c r="AL1749" s="74" t="n">
        <f aca="false">IF(K1749&gt;0,AL1748+1,0)</f>
        <v>0</v>
      </c>
      <c r="AM1749" s="74" t="n">
        <f aca="false">IF(K1749&lt;=0,AM1748+1,0)</f>
        <v>4</v>
      </c>
    </row>
    <row r="1750" customFormat="false" ht="15" hidden="false" customHeight="false" outlineLevel="0" collapsed="false">
      <c r="A1750" s="61" t="n">
        <v>1749</v>
      </c>
      <c r="B1750" s="62" t="n">
        <v>45034.5729166667</v>
      </c>
      <c r="C1750" s="63" t="n">
        <f aca="false">YEAR(B1750)</f>
        <v>2023</v>
      </c>
      <c r="D1750" s="32" t="s">
        <v>276</v>
      </c>
      <c r="E1750" s="64" t="n">
        <v>17620.2</v>
      </c>
      <c r="F1750" s="65" t="n">
        <v>-0.003</v>
      </c>
      <c r="G1750" s="66" t="n">
        <v>-52.8606</v>
      </c>
      <c r="H1750" s="67" t="n">
        <f aca="false">E1750+IF(D1750="Long",1,-1)*G1750</f>
        <v>17673.0606</v>
      </c>
      <c r="I1750" s="68" t="n">
        <f aca="false">Assumptions!$B$58</f>
        <v>5.35750011455817</v>
      </c>
      <c r="J1750" s="68" t="n">
        <f aca="false">INDEX(Yearly!$L$5:$L$22,MATCH(C1750,Yearly!$A$5:$A$22,0))</f>
        <v>0.483383468982692</v>
      </c>
      <c r="K1750" s="68" t="n">
        <f aca="false">G1750-I1750-J1750</f>
        <v>-58.7014835835409</v>
      </c>
      <c r="L1750" s="69" t="n">
        <f aca="false">(I1750+J1750)/Assumptions!$B$8</f>
        <v>0.000257546472986662</v>
      </c>
      <c r="M1750" s="70" t="n">
        <f aca="false">F1750-L1750</f>
        <v>-0.00325754647298666</v>
      </c>
      <c r="N1750" s="71" t="n">
        <f aca="false">G1750*Assumptions!$B$7</f>
        <v>-415748.619</v>
      </c>
      <c r="O1750" s="71" t="n">
        <f aca="false">K1750*Assumptions!$B$7</f>
        <v>-461687.168384549</v>
      </c>
      <c r="P1750" s="68" t="n">
        <f aca="false">P1749+G1750</f>
        <v>31970.28554</v>
      </c>
      <c r="Q1750" s="68" t="n">
        <f aca="false">MAX(Q1749,P1750)</f>
        <v>32160.996535</v>
      </c>
      <c r="R1750" s="68" t="n">
        <f aca="false">Q1750-P1750</f>
        <v>190.710995000001</v>
      </c>
      <c r="S1750" s="68" t="n">
        <f aca="false">S1749+K1750</f>
        <v>21685.9799817473</v>
      </c>
      <c r="T1750" s="68" t="n">
        <f aca="false">MAX(T1749,S1750)</f>
        <v>22149.6988727913</v>
      </c>
      <c r="U1750" s="68" t="n">
        <f aca="false">T1750-S1750</f>
        <v>463.718891044056</v>
      </c>
      <c r="V1750" s="70" t="n">
        <f aca="false">V1749+F1750</f>
        <v>3.82870000000001</v>
      </c>
      <c r="W1750" s="70" t="n">
        <f aca="false">MAX(W1749,V1750)</f>
        <v>3.83950000000001</v>
      </c>
      <c r="X1750" s="70" t="n">
        <f aca="false">W1750-V1750</f>
        <v>0.0108000000000006</v>
      </c>
      <c r="Y1750" s="70" t="n">
        <f aca="false">Y1749+M1750</f>
        <v>3.37522637982566</v>
      </c>
      <c r="Z1750" s="70" t="n">
        <f aca="false">MAX(Z1749,Y1750)</f>
        <v>3.39526905071845</v>
      </c>
      <c r="AA1750" s="70" t="n">
        <f aca="false">Z1750-Y1750</f>
        <v>0.0200426708927903</v>
      </c>
      <c r="AB1750" s="72" t="n">
        <f aca="false">AB1749*(1+F1750)</f>
        <v>36.3282957728628</v>
      </c>
      <c r="AC1750" s="73" t="n">
        <f aca="false">MAX(AC1749,AB1750)</f>
        <v>36.723386423057</v>
      </c>
      <c r="AD1750" s="70" t="n">
        <f aca="false">1-AB1750/AC1750</f>
        <v>0.0107585571124283</v>
      </c>
      <c r="AE1750" s="73" t="n">
        <f aca="false">AE1749*(1+M1750)</f>
        <v>23.1025766703199</v>
      </c>
      <c r="AF1750" s="73" t="n">
        <f aca="false">MAX(AF1749,AE1750)</f>
        <v>23.6552217651263</v>
      </c>
      <c r="AG1750" s="70" t="n">
        <f aca="false">1-AE1750/AF1750</f>
        <v>0.0233624989988938</v>
      </c>
      <c r="AH1750" s="74" t="n">
        <f aca="false">IF(R1750&gt;0,AH1749+1,0)</f>
        <v>5</v>
      </c>
      <c r="AI1750" s="74" t="n">
        <f aca="false">IF(U1750&gt;0,AI1749+1,0)</f>
        <v>78</v>
      </c>
      <c r="AJ1750" s="74" t="n">
        <f aca="false">IF(G1750&gt;0,AJ1749+1,0)</f>
        <v>0</v>
      </c>
      <c r="AK1750" s="74" t="n">
        <f aca="false">IF(G1750&lt;=0,AK1749+1,0)</f>
        <v>5</v>
      </c>
      <c r="AL1750" s="74" t="n">
        <f aca="false">IF(K1750&gt;0,AL1749+1,0)</f>
        <v>0</v>
      </c>
      <c r="AM1750" s="74" t="n">
        <f aca="false">IF(K1750&lt;=0,AM1749+1,0)</f>
        <v>5</v>
      </c>
    </row>
    <row r="1751" customFormat="false" ht="15" hidden="false" customHeight="false" outlineLevel="0" collapsed="false">
      <c r="A1751" s="61" t="n">
        <v>1750</v>
      </c>
      <c r="B1751" s="62" t="n">
        <v>45036.40625</v>
      </c>
      <c r="C1751" s="63" t="n">
        <f aca="false">YEAR(B1751)</f>
        <v>2023</v>
      </c>
      <c r="D1751" s="32" t="s">
        <v>277</v>
      </c>
      <c r="E1751" s="64" t="n">
        <v>17672.7</v>
      </c>
      <c r="F1751" s="65" t="n">
        <v>-0.0045</v>
      </c>
      <c r="G1751" s="66" t="n">
        <v>-79.52715</v>
      </c>
      <c r="H1751" s="67" t="n">
        <f aca="false">E1751+IF(D1751="Long",1,-1)*G1751</f>
        <v>17593.17285</v>
      </c>
      <c r="I1751" s="68" t="n">
        <f aca="false">Assumptions!$B$58</f>
        <v>5.35750011455817</v>
      </c>
      <c r="J1751" s="68" t="n">
        <f aca="false">INDEX(Yearly!$L$5:$L$22,MATCH(C1751,Yearly!$A$5:$A$22,0))</f>
        <v>0.483383468982692</v>
      </c>
      <c r="K1751" s="68" t="n">
        <f aca="false">G1751-I1751-J1751</f>
        <v>-85.3680335835409</v>
      </c>
      <c r="L1751" s="69" t="n">
        <f aca="false">(I1751+J1751)/Assumptions!$B$8</f>
        <v>0.000257546472986662</v>
      </c>
      <c r="M1751" s="70" t="n">
        <f aca="false">F1751-L1751</f>
        <v>-0.00475754647298666</v>
      </c>
      <c r="N1751" s="71" t="n">
        <f aca="false">G1751*Assumptions!$B$7</f>
        <v>-625481.03475</v>
      </c>
      <c r="O1751" s="71" t="n">
        <f aca="false">K1751*Assumptions!$B$7</f>
        <v>-671419.584134549</v>
      </c>
      <c r="P1751" s="68" t="n">
        <f aca="false">P1750+G1751</f>
        <v>31890.75839</v>
      </c>
      <c r="Q1751" s="68" t="n">
        <f aca="false">MAX(Q1750,P1751)</f>
        <v>32160.996535</v>
      </c>
      <c r="R1751" s="68" t="n">
        <f aca="false">Q1751-P1751</f>
        <v>270.238145000003</v>
      </c>
      <c r="S1751" s="68" t="n">
        <f aca="false">S1750+K1751</f>
        <v>21600.6119481637</v>
      </c>
      <c r="T1751" s="68" t="n">
        <f aca="false">MAX(T1750,S1751)</f>
        <v>22149.6988727913</v>
      </c>
      <c r="U1751" s="68" t="n">
        <f aca="false">T1751-S1751</f>
        <v>549.086924627598</v>
      </c>
      <c r="V1751" s="70" t="n">
        <f aca="false">V1750+F1751</f>
        <v>3.82420000000001</v>
      </c>
      <c r="W1751" s="70" t="n">
        <f aca="false">MAX(W1750,V1751)</f>
        <v>3.83950000000001</v>
      </c>
      <c r="X1751" s="70" t="n">
        <f aca="false">W1751-V1751</f>
        <v>0.0153000000000008</v>
      </c>
      <c r="Y1751" s="70" t="n">
        <f aca="false">Y1750+M1751</f>
        <v>3.37046883335268</v>
      </c>
      <c r="Z1751" s="70" t="n">
        <f aca="false">MAX(Z1750,Y1751)</f>
        <v>3.39526905071845</v>
      </c>
      <c r="AA1751" s="70" t="n">
        <f aca="false">Z1751-Y1751</f>
        <v>0.0248002173657769</v>
      </c>
      <c r="AB1751" s="72" t="n">
        <f aca="false">AB1750*(1+F1751)</f>
        <v>36.1648184418849</v>
      </c>
      <c r="AC1751" s="73" t="n">
        <f aca="false">MAX(AC1750,AB1751)</f>
        <v>36.723386423057</v>
      </c>
      <c r="AD1751" s="70" t="n">
        <f aca="false">1-AB1751/AC1751</f>
        <v>0.0152101436054225</v>
      </c>
      <c r="AE1751" s="73" t="n">
        <f aca="false">AE1750*(1+M1751)</f>
        <v>22.9926650881651</v>
      </c>
      <c r="AF1751" s="73" t="n">
        <f aca="false">MAX(AF1750,AE1751)</f>
        <v>23.6552217651263</v>
      </c>
      <c r="AG1751" s="70" t="n">
        <f aca="false">1-AE1751/AF1751</f>
        <v>0.028008897297168</v>
      </c>
      <c r="AH1751" s="74" t="n">
        <f aca="false">IF(R1751&gt;0,AH1750+1,0)</f>
        <v>6</v>
      </c>
      <c r="AI1751" s="74" t="n">
        <f aca="false">IF(U1751&gt;0,AI1750+1,0)</f>
        <v>79</v>
      </c>
      <c r="AJ1751" s="74" t="n">
        <f aca="false">IF(G1751&gt;0,AJ1750+1,0)</f>
        <v>0</v>
      </c>
      <c r="AK1751" s="74" t="n">
        <f aca="false">IF(G1751&lt;=0,AK1750+1,0)</f>
        <v>6</v>
      </c>
      <c r="AL1751" s="74" t="n">
        <f aca="false">IF(K1751&gt;0,AL1750+1,0)</f>
        <v>0</v>
      </c>
      <c r="AM1751" s="74" t="n">
        <f aca="false">IF(K1751&lt;=0,AM1750+1,0)</f>
        <v>6</v>
      </c>
    </row>
    <row r="1752" customFormat="false" ht="15" hidden="false" customHeight="false" outlineLevel="0" collapsed="false">
      <c r="A1752" s="61" t="n">
        <v>1751</v>
      </c>
      <c r="B1752" s="62" t="n">
        <v>45036.4479166667</v>
      </c>
      <c r="C1752" s="63" t="n">
        <f aca="false">YEAR(B1752)</f>
        <v>2023</v>
      </c>
      <c r="D1752" s="32" t="s">
        <v>276</v>
      </c>
      <c r="E1752" s="64" t="n">
        <v>17593.95</v>
      </c>
      <c r="F1752" s="65" t="n">
        <v>-0.0018</v>
      </c>
      <c r="G1752" s="66" t="n">
        <v>-31.66911</v>
      </c>
      <c r="H1752" s="67" t="n">
        <f aca="false">E1752+IF(D1752="Long",1,-1)*G1752</f>
        <v>17625.61911</v>
      </c>
      <c r="I1752" s="68" t="n">
        <f aca="false">Assumptions!$B$58</f>
        <v>5.35750011455817</v>
      </c>
      <c r="J1752" s="68" t="n">
        <f aca="false">INDEX(Yearly!$L$5:$L$22,MATCH(C1752,Yearly!$A$5:$A$22,0))</f>
        <v>0.483383468982692</v>
      </c>
      <c r="K1752" s="68" t="n">
        <f aca="false">G1752-I1752-J1752</f>
        <v>-37.5099935835409</v>
      </c>
      <c r="L1752" s="69" t="n">
        <f aca="false">(I1752+J1752)/Assumptions!$B$8</f>
        <v>0.000257546472986662</v>
      </c>
      <c r="M1752" s="70" t="n">
        <f aca="false">F1752-L1752</f>
        <v>-0.00205754647298666</v>
      </c>
      <c r="N1752" s="71" t="n">
        <f aca="false">G1752*Assumptions!$B$7</f>
        <v>-249077.55015</v>
      </c>
      <c r="O1752" s="71" t="n">
        <f aca="false">K1752*Assumptions!$B$7</f>
        <v>-295016.099534549</v>
      </c>
      <c r="P1752" s="68" t="n">
        <f aca="false">P1751+G1752</f>
        <v>31859.08928</v>
      </c>
      <c r="Q1752" s="68" t="n">
        <f aca="false">MAX(Q1751,P1752)</f>
        <v>32160.996535</v>
      </c>
      <c r="R1752" s="68" t="n">
        <f aca="false">Q1752-P1752</f>
        <v>301.907255000002</v>
      </c>
      <c r="S1752" s="68" t="n">
        <f aca="false">S1751+K1752</f>
        <v>21563.1019545802</v>
      </c>
      <c r="T1752" s="68" t="n">
        <f aca="false">MAX(T1751,S1752)</f>
        <v>22149.6988727913</v>
      </c>
      <c r="U1752" s="68" t="n">
        <f aca="false">T1752-S1752</f>
        <v>586.59691821114</v>
      </c>
      <c r="V1752" s="70" t="n">
        <f aca="false">V1751+F1752</f>
        <v>3.82240000000001</v>
      </c>
      <c r="W1752" s="70" t="n">
        <f aca="false">MAX(W1751,V1752)</f>
        <v>3.83950000000001</v>
      </c>
      <c r="X1752" s="70" t="n">
        <f aca="false">W1752-V1752</f>
        <v>0.0171000000000006</v>
      </c>
      <c r="Y1752" s="70" t="n">
        <f aca="false">Y1751+M1752</f>
        <v>3.36841128687969</v>
      </c>
      <c r="Z1752" s="70" t="n">
        <f aca="false">MAX(Z1751,Y1752)</f>
        <v>3.39526905071845</v>
      </c>
      <c r="AA1752" s="70" t="n">
        <f aca="false">Z1752-Y1752</f>
        <v>0.0268577638387635</v>
      </c>
      <c r="AB1752" s="72" t="n">
        <f aca="false">AB1751*(1+F1752)</f>
        <v>36.0997217686895</v>
      </c>
      <c r="AC1752" s="73" t="n">
        <f aca="false">MAX(AC1751,AB1752)</f>
        <v>36.723386423057</v>
      </c>
      <c r="AD1752" s="70" t="n">
        <f aca="false">1-AB1752/AC1752</f>
        <v>0.0169827653469327</v>
      </c>
      <c r="AE1752" s="73" t="n">
        <f aca="false">AE1751*(1+M1752)</f>
        <v>22.9453566112084</v>
      </c>
      <c r="AF1752" s="73" t="n">
        <f aca="false">MAX(AF1751,AE1752)</f>
        <v>23.6552217651263</v>
      </c>
      <c r="AG1752" s="70" t="n">
        <f aca="false">1-AE1752/AF1752</f>
        <v>0.0300088141623085</v>
      </c>
      <c r="AH1752" s="74" t="n">
        <f aca="false">IF(R1752&gt;0,AH1751+1,0)</f>
        <v>7</v>
      </c>
      <c r="AI1752" s="74" t="n">
        <f aca="false">IF(U1752&gt;0,AI1751+1,0)</f>
        <v>80</v>
      </c>
      <c r="AJ1752" s="74" t="n">
        <f aca="false">IF(G1752&gt;0,AJ1751+1,0)</f>
        <v>0</v>
      </c>
      <c r="AK1752" s="74" t="n">
        <f aca="false">IF(G1752&lt;=0,AK1751+1,0)</f>
        <v>7</v>
      </c>
      <c r="AL1752" s="74" t="n">
        <f aca="false">IF(K1752&gt;0,AL1751+1,0)</f>
        <v>0</v>
      </c>
      <c r="AM1752" s="74" t="n">
        <f aca="false">IF(K1752&lt;=0,AM1751+1,0)</f>
        <v>7</v>
      </c>
    </row>
    <row r="1753" customFormat="false" ht="15" hidden="false" customHeight="false" outlineLevel="0" collapsed="false">
      <c r="A1753" s="61" t="n">
        <v>1752</v>
      </c>
      <c r="B1753" s="62" t="n">
        <v>45040.40625</v>
      </c>
      <c r="C1753" s="63" t="n">
        <f aca="false">YEAR(B1753)</f>
        <v>2023</v>
      </c>
      <c r="D1753" s="32" t="s">
        <v>277</v>
      </c>
      <c r="E1753" s="64" t="n">
        <v>17625.7</v>
      </c>
      <c r="F1753" s="65" t="n">
        <v>0.0007</v>
      </c>
      <c r="G1753" s="66" t="n">
        <v>12.33799</v>
      </c>
      <c r="H1753" s="67" t="n">
        <f aca="false">E1753+IF(D1753="Long",1,-1)*G1753</f>
        <v>17638.03799</v>
      </c>
      <c r="I1753" s="68" t="n">
        <f aca="false">Assumptions!$B$58</f>
        <v>5.35750011455817</v>
      </c>
      <c r="J1753" s="68" t="n">
        <f aca="false">INDEX(Yearly!$L$5:$L$22,MATCH(C1753,Yearly!$A$5:$A$22,0))</f>
        <v>0.483383468982692</v>
      </c>
      <c r="K1753" s="68" t="n">
        <f aca="false">G1753-I1753-J1753</f>
        <v>6.49710641645914</v>
      </c>
      <c r="L1753" s="69" t="n">
        <f aca="false">(I1753+J1753)/Assumptions!$B$8</f>
        <v>0.000257546472986662</v>
      </c>
      <c r="M1753" s="70" t="n">
        <f aca="false">F1753-L1753</f>
        <v>0.000442453527013338</v>
      </c>
      <c r="N1753" s="71" t="n">
        <f aca="false">G1753*Assumptions!$B$7</f>
        <v>97038.29135</v>
      </c>
      <c r="O1753" s="71" t="n">
        <f aca="false">K1753*Assumptions!$B$7</f>
        <v>51099.7419654511</v>
      </c>
      <c r="P1753" s="68" t="n">
        <f aca="false">P1752+G1753</f>
        <v>31871.42727</v>
      </c>
      <c r="Q1753" s="68" t="n">
        <f aca="false">MAX(Q1752,P1753)</f>
        <v>32160.996535</v>
      </c>
      <c r="R1753" s="68" t="n">
        <f aca="false">Q1753-P1753</f>
        <v>289.569265000002</v>
      </c>
      <c r="S1753" s="68" t="n">
        <f aca="false">S1752+K1753</f>
        <v>21569.5990609966</v>
      </c>
      <c r="T1753" s="68" t="n">
        <f aca="false">MAX(T1752,S1753)</f>
        <v>22149.6988727913</v>
      </c>
      <c r="U1753" s="68" t="n">
        <f aca="false">T1753-S1753</f>
        <v>580.09981179468</v>
      </c>
      <c r="V1753" s="70" t="n">
        <f aca="false">V1752+F1753</f>
        <v>3.82310000000001</v>
      </c>
      <c r="W1753" s="70" t="n">
        <f aca="false">MAX(W1752,V1753)</f>
        <v>3.83950000000001</v>
      </c>
      <c r="X1753" s="70" t="n">
        <f aca="false">W1753-V1753</f>
        <v>0.0164000000000004</v>
      </c>
      <c r="Y1753" s="70" t="n">
        <f aca="false">Y1752+M1753</f>
        <v>3.3688537404067</v>
      </c>
      <c r="Z1753" s="70" t="n">
        <f aca="false">MAX(Z1752,Y1753)</f>
        <v>3.39526905071845</v>
      </c>
      <c r="AA1753" s="70" t="n">
        <f aca="false">Z1753-Y1753</f>
        <v>0.0264153103117502</v>
      </c>
      <c r="AB1753" s="72" t="n">
        <f aca="false">AB1752*(1+F1753)</f>
        <v>36.1249915739276</v>
      </c>
      <c r="AC1753" s="73" t="n">
        <f aca="false">MAX(AC1752,AB1753)</f>
        <v>36.723386423057</v>
      </c>
      <c r="AD1753" s="70" t="n">
        <f aca="false">1-AB1753/AC1753</f>
        <v>0.0162946532826755</v>
      </c>
      <c r="AE1753" s="73" t="n">
        <f aca="false">AE1752*(1+M1753)</f>
        <v>22.9555088651696</v>
      </c>
      <c r="AF1753" s="73" t="n">
        <f aca="false">MAX(AF1752,AE1753)</f>
        <v>23.6552217651263</v>
      </c>
      <c r="AG1753" s="70" t="n">
        <f aca="false">1-AE1753/AF1753</f>
        <v>0.0295796381409628</v>
      </c>
      <c r="AH1753" s="74" t="n">
        <f aca="false">IF(R1753&gt;0,AH1752+1,0)</f>
        <v>8</v>
      </c>
      <c r="AI1753" s="74" t="n">
        <f aca="false">IF(U1753&gt;0,AI1752+1,0)</f>
        <v>81</v>
      </c>
      <c r="AJ1753" s="74" t="n">
        <f aca="false">IF(G1753&gt;0,AJ1752+1,0)</f>
        <v>1</v>
      </c>
      <c r="AK1753" s="74" t="n">
        <f aca="false">IF(G1753&lt;=0,AK1752+1,0)</f>
        <v>0</v>
      </c>
      <c r="AL1753" s="74" t="n">
        <f aca="false">IF(K1753&gt;0,AL1752+1,0)</f>
        <v>1</v>
      </c>
      <c r="AM1753" s="74" t="n">
        <f aca="false">IF(K1753&lt;=0,AM1752+1,0)</f>
        <v>0</v>
      </c>
    </row>
    <row r="1754" customFormat="false" ht="15" hidden="false" customHeight="false" outlineLevel="0" collapsed="false">
      <c r="A1754" s="61" t="n">
        <v>1753</v>
      </c>
      <c r="B1754" s="62" t="n">
        <v>45040.5104166667</v>
      </c>
      <c r="C1754" s="63" t="n">
        <f aca="false">YEAR(B1754)</f>
        <v>2023</v>
      </c>
      <c r="D1754" s="32" t="s">
        <v>276</v>
      </c>
      <c r="E1754" s="64" t="n">
        <v>17637.25</v>
      </c>
      <c r="F1754" s="65" t="n">
        <v>-0.0011</v>
      </c>
      <c r="G1754" s="66" t="n">
        <v>-19.400975</v>
      </c>
      <c r="H1754" s="67" t="n">
        <f aca="false">E1754+IF(D1754="Long",1,-1)*G1754</f>
        <v>17656.650975</v>
      </c>
      <c r="I1754" s="68" t="n">
        <f aca="false">Assumptions!$B$58</f>
        <v>5.35750011455817</v>
      </c>
      <c r="J1754" s="68" t="n">
        <f aca="false">INDEX(Yearly!$L$5:$L$22,MATCH(C1754,Yearly!$A$5:$A$22,0))</f>
        <v>0.483383468982692</v>
      </c>
      <c r="K1754" s="68" t="n">
        <f aca="false">G1754-I1754-J1754</f>
        <v>-25.2418585835409</v>
      </c>
      <c r="L1754" s="69" t="n">
        <f aca="false">(I1754+J1754)/Assumptions!$B$8</f>
        <v>0.000257546472986662</v>
      </c>
      <c r="M1754" s="70" t="n">
        <f aca="false">F1754-L1754</f>
        <v>-0.00135754647298666</v>
      </c>
      <c r="N1754" s="71" t="n">
        <f aca="false">G1754*Assumptions!$B$7</f>
        <v>-152588.668375</v>
      </c>
      <c r="O1754" s="71" t="n">
        <f aca="false">K1754*Assumptions!$B$7</f>
        <v>-198527.217759549</v>
      </c>
      <c r="P1754" s="68" t="n">
        <f aca="false">P1753+G1754</f>
        <v>31852.026295</v>
      </c>
      <c r="Q1754" s="68" t="n">
        <f aca="false">MAX(Q1753,P1754)</f>
        <v>32160.996535</v>
      </c>
      <c r="R1754" s="68" t="n">
        <f aca="false">Q1754-P1754</f>
        <v>308.970240000002</v>
      </c>
      <c r="S1754" s="68" t="n">
        <f aca="false">S1753+K1754</f>
        <v>21544.3572024131</v>
      </c>
      <c r="T1754" s="68" t="n">
        <f aca="false">MAX(T1753,S1754)</f>
        <v>22149.6988727913</v>
      </c>
      <c r="U1754" s="68" t="n">
        <f aca="false">T1754-S1754</f>
        <v>605.34167037822</v>
      </c>
      <c r="V1754" s="70" t="n">
        <f aca="false">V1753+F1754</f>
        <v>3.82200000000001</v>
      </c>
      <c r="W1754" s="70" t="n">
        <f aca="false">MAX(W1753,V1754)</f>
        <v>3.83950000000001</v>
      </c>
      <c r="X1754" s="70" t="n">
        <f aca="false">W1754-V1754</f>
        <v>0.0175000000000005</v>
      </c>
      <c r="Y1754" s="70" t="n">
        <f aca="false">Y1753+M1754</f>
        <v>3.36749619393372</v>
      </c>
      <c r="Z1754" s="70" t="n">
        <f aca="false">MAX(Z1753,Y1754)</f>
        <v>3.39526905071845</v>
      </c>
      <c r="AA1754" s="70" t="n">
        <f aca="false">Z1754-Y1754</f>
        <v>0.0277728567847366</v>
      </c>
      <c r="AB1754" s="72" t="n">
        <f aca="false">AB1753*(1+F1754)</f>
        <v>36.0852540831963</v>
      </c>
      <c r="AC1754" s="73" t="n">
        <f aca="false">MAX(AC1753,AB1754)</f>
        <v>36.723386423057</v>
      </c>
      <c r="AD1754" s="70" t="n">
        <f aca="false">1-AB1754/AC1754</f>
        <v>0.0173767291640645</v>
      </c>
      <c r="AE1754" s="73" t="n">
        <f aca="false">AE1753*(1+M1754)</f>
        <v>22.9243456950741</v>
      </c>
      <c r="AF1754" s="73" t="n">
        <f aca="false">MAX(AF1753,AE1754)</f>
        <v>23.6552217651263</v>
      </c>
      <c r="AG1754" s="70" t="n">
        <f aca="false">1-AE1754/AF1754</f>
        <v>0.0308970288805189</v>
      </c>
      <c r="AH1754" s="74" t="n">
        <f aca="false">IF(R1754&gt;0,AH1753+1,0)</f>
        <v>9</v>
      </c>
      <c r="AI1754" s="74" t="n">
        <f aca="false">IF(U1754&gt;0,AI1753+1,0)</f>
        <v>82</v>
      </c>
      <c r="AJ1754" s="74" t="n">
        <f aca="false">IF(G1754&gt;0,AJ1753+1,0)</f>
        <v>0</v>
      </c>
      <c r="AK1754" s="74" t="n">
        <f aca="false">IF(G1754&lt;=0,AK1753+1,0)</f>
        <v>1</v>
      </c>
      <c r="AL1754" s="74" t="n">
        <f aca="false">IF(K1754&gt;0,AL1753+1,0)</f>
        <v>0</v>
      </c>
      <c r="AM1754" s="74" t="n">
        <f aca="false">IF(K1754&lt;=0,AM1753+1,0)</f>
        <v>1</v>
      </c>
    </row>
    <row r="1755" customFormat="false" ht="15" hidden="false" customHeight="false" outlineLevel="0" collapsed="false">
      <c r="A1755" s="61" t="n">
        <v>1754</v>
      </c>
      <c r="B1755" s="62" t="n">
        <v>45040.53125</v>
      </c>
      <c r="C1755" s="63" t="n">
        <f aca="false">YEAR(B1755)</f>
        <v>2023</v>
      </c>
      <c r="D1755" s="32" t="s">
        <v>277</v>
      </c>
      <c r="E1755" s="64" t="n">
        <v>17656.55</v>
      </c>
      <c r="F1755" s="65" t="n">
        <v>0.0235</v>
      </c>
      <c r="G1755" s="66" t="n">
        <v>414.928925</v>
      </c>
      <c r="H1755" s="67" t="n">
        <f aca="false">E1755+IF(D1755="Long",1,-1)*G1755</f>
        <v>18071.478925</v>
      </c>
      <c r="I1755" s="68" t="n">
        <f aca="false">Assumptions!$B$58</f>
        <v>5.35750011455817</v>
      </c>
      <c r="J1755" s="68" t="n">
        <f aca="false">INDEX(Yearly!$L$5:$L$22,MATCH(C1755,Yearly!$A$5:$A$22,0))</f>
        <v>0.483383468982692</v>
      </c>
      <c r="K1755" s="68" t="n">
        <f aca="false">G1755-I1755-J1755</f>
        <v>409.088041416459</v>
      </c>
      <c r="L1755" s="69" t="n">
        <f aca="false">(I1755+J1755)/Assumptions!$B$8</f>
        <v>0.000257546472986662</v>
      </c>
      <c r="M1755" s="70" t="n">
        <f aca="false">F1755-L1755</f>
        <v>0.0232424535270133</v>
      </c>
      <c r="N1755" s="71" t="n">
        <f aca="false">G1755*Assumptions!$B$7</f>
        <v>3263415.995125</v>
      </c>
      <c r="O1755" s="71" t="n">
        <f aca="false">K1755*Assumptions!$B$7</f>
        <v>3217477.44574045</v>
      </c>
      <c r="P1755" s="68" t="n">
        <f aca="false">P1754+G1755</f>
        <v>32266.95522</v>
      </c>
      <c r="Q1755" s="68" t="n">
        <f aca="false">MAX(Q1754,P1755)</f>
        <v>32266.95522</v>
      </c>
      <c r="R1755" s="68" t="n">
        <f aca="false">Q1755-P1755</f>
        <v>0</v>
      </c>
      <c r="S1755" s="68" t="n">
        <f aca="false">S1754+K1755</f>
        <v>21953.4452438296</v>
      </c>
      <c r="T1755" s="68" t="n">
        <f aca="false">MAX(T1754,S1755)</f>
        <v>22149.6988727913</v>
      </c>
      <c r="U1755" s="68" t="n">
        <f aca="false">T1755-S1755</f>
        <v>196.25362896176</v>
      </c>
      <c r="V1755" s="70" t="n">
        <f aca="false">V1754+F1755</f>
        <v>3.84550000000001</v>
      </c>
      <c r="W1755" s="70" t="n">
        <f aca="false">MAX(W1754,V1755)</f>
        <v>3.84550000000001</v>
      </c>
      <c r="X1755" s="70" t="n">
        <f aca="false">W1755-V1755</f>
        <v>0</v>
      </c>
      <c r="Y1755" s="70" t="n">
        <f aca="false">Y1754+M1755</f>
        <v>3.39073864746073</v>
      </c>
      <c r="Z1755" s="70" t="n">
        <f aca="false">MAX(Z1754,Y1755)</f>
        <v>3.39526905071845</v>
      </c>
      <c r="AA1755" s="70" t="n">
        <f aca="false">Z1755-Y1755</f>
        <v>0.00453040325772314</v>
      </c>
      <c r="AB1755" s="72" t="n">
        <f aca="false">AB1754*(1+F1755)</f>
        <v>36.9332575541514</v>
      </c>
      <c r="AC1755" s="73" t="n">
        <f aca="false">MAX(AC1754,AB1755)</f>
        <v>36.9332575541514</v>
      </c>
      <c r="AD1755" s="70" t="n">
        <f aca="false">1-AB1755/AC1755</f>
        <v>0</v>
      </c>
      <c r="AE1755" s="73" t="n">
        <f aca="false">AE1754*(1+M1755)</f>
        <v>23.457163734529</v>
      </c>
      <c r="AF1755" s="73" t="n">
        <f aca="false">MAX(AF1754,AE1755)</f>
        <v>23.6552217651263</v>
      </c>
      <c r="AG1755" s="70" t="n">
        <f aca="false">1-AE1755/AF1755</f>
        <v>0.00837269811138397</v>
      </c>
      <c r="AH1755" s="74" t="n">
        <f aca="false">IF(R1755&gt;0,AH1754+1,0)</f>
        <v>0</v>
      </c>
      <c r="AI1755" s="74" t="n">
        <f aca="false">IF(U1755&gt;0,AI1754+1,0)</f>
        <v>83</v>
      </c>
      <c r="AJ1755" s="74" t="n">
        <f aca="false">IF(G1755&gt;0,AJ1754+1,0)</f>
        <v>1</v>
      </c>
      <c r="AK1755" s="74" t="n">
        <f aca="false">IF(G1755&lt;=0,AK1754+1,0)</f>
        <v>0</v>
      </c>
      <c r="AL1755" s="74" t="n">
        <f aca="false">IF(K1755&gt;0,AL1754+1,0)</f>
        <v>1</v>
      </c>
      <c r="AM1755" s="74" t="n">
        <f aca="false">IF(K1755&lt;=0,AM1754+1,0)</f>
        <v>0</v>
      </c>
    </row>
    <row r="1756" customFormat="false" ht="15" hidden="false" customHeight="false" outlineLevel="0" collapsed="false">
      <c r="A1756" s="61" t="n">
        <v>1755</v>
      </c>
      <c r="B1756" s="62" t="n">
        <v>45051.6354166667</v>
      </c>
      <c r="C1756" s="63" t="n">
        <f aca="false">YEAR(B1756)</f>
        <v>2023</v>
      </c>
      <c r="D1756" s="32" t="s">
        <v>276</v>
      </c>
      <c r="E1756" s="64" t="n">
        <v>18071</v>
      </c>
      <c r="F1756" s="65" t="n">
        <v>-0.0067</v>
      </c>
      <c r="G1756" s="66" t="n">
        <v>-121.0757</v>
      </c>
      <c r="H1756" s="67" t="n">
        <f aca="false">E1756+IF(D1756="Long",1,-1)*G1756</f>
        <v>18192.0757</v>
      </c>
      <c r="I1756" s="68" t="n">
        <f aca="false">Assumptions!$B$58</f>
        <v>5.35750011455817</v>
      </c>
      <c r="J1756" s="68" t="n">
        <f aca="false">INDEX(Yearly!$L$5:$L$22,MATCH(C1756,Yearly!$A$5:$A$22,0))</f>
        <v>0.483383468982692</v>
      </c>
      <c r="K1756" s="68" t="n">
        <f aca="false">G1756-I1756-J1756</f>
        <v>-126.916583583541</v>
      </c>
      <c r="L1756" s="69" t="n">
        <f aca="false">(I1756+J1756)/Assumptions!$B$8</f>
        <v>0.000257546472986662</v>
      </c>
      <c r="M1756" s="70" t="n">
        <f aca="false">F1756-L1756</f>
        <v>-0.00695754647298666</v>
      </c>
      <c r="N1756" s="71" t="n">
        <f aca="false">G1756*Assumptions!$B$7</f>
        <v>-952260.3805</v>
      </c>
      <c r="O1756" s="71" t="n">
        <f aca="false">K1756*Assumptions!$B$7</f>
        <v>-998198.929884549</v>
      </c>
      <c r="P1756" s="68" t="n">
        <f aca="false">P1755+G1756</f>
        <v>32145.87952</v>
      </c>
      <c r="Q1756" s="68" t="n">
        <f aca="false">MAX(Q1755,P1756)</f>
        <v>32266.95522</v>
      </c>
      <c r="R1756" s="68" t="n">
        <f aca="false">Q1756-P1756</f>
        <v>121.075700000001</v>
      </c>
      <c r="S1756" s="68" t="n">
        <f aca="false">S1755+K1756</f>
        <v>21826.528660246</v>
      </c>
      <c r="T1756" s="68" t="n">
        <f aca="false">MAX(T1755,S1756)</f>
        <v>22149.6988727913</v>
      </c>
      <c r="U1756" s="68" t="n">
        <f aca="false">T1756-S1756</f>
        <v>323.170212545301</v>
      </c>
      <c r="V1756" s="70" t="n">
        <f aca="false">V1755+F1756</f>
        <v>3.83880000000001</v>
      </c>
      <c r="W1756" s="70" t="n">
        <f aca="false">MAX(W1755,V1756)</f>
        <v>3.84550000000001</v>
      </c>
      <c r="X1756" s="70" t="n">
        <f aca="false">W1756-V1756</f>
        <v>0.00669999999999993</v>
      </c>
      <c r="Y1756" s="70" t="n">
        <f aca="false">Y1755+M1756</f>
        <v>3.38378110098774</v>
      </c>
      <c r="Z1756" s="70" t="n">
        <f aca="false">MAX(Z1755,Y1756)</f>
        <v>3.39526905071845</v>
      </c>
      <c r="AA1756" s="70" t="n">
        <f aca="false">Z1756-Y1756</f>
        <v>0.0114879497307099</v>
      </c>
      <c r="AB1756" s="72" t="n">
        <f aca="false">AB1755*(1+F1756)</f>
        <v>36.6858047285385</v>
      </c>
      <c r="AC1756" s="73" t="n">
        <f aca="false">MAX(AC1755,AB1756)</f>
        <v>36.9332575541514</v>
      </c>
      <c r="AD1756" s="70" t="n">
        <f aca="false">1-AB1756/AC1756</f>
        <v>0.00670000000000015</v>
      </c>
      <c r="AE1756" s="73" t="n">
        <f aca="false">AE1755*(1+M1756)</f>
        <v>23.2939594277216</v>
      </c>
      <c r="AF1756" s="73" t="n">
        <f aca="false">MAX(AF1755,AE1756)</f>
        <v>23.6552217651263</v>
      </c>
      <c r="AG1756" s="70" t="n">
        <f aca="false">1-AE1756/AF1756</f>
        <v>0.0152719911481564</v>
      </c>
      <c r="AH1756" s="74" t="n">
        <f aca="false">IF(R1756&gt;0,AH1755+1,0)</f>
        <v>1</v>
      </c>
      <c r="AI1756" s="74" t="n">
        <f aca="false">IF(U1756&gt;0,AI1755+1,0)</f>
        <v>84</v>
      </c>
      <c r="AJ1756" s="74" t="n">
        <f aca="false">IF(G1756&gt;0,AJ1755+1,0)</f>
        <v>0</v>
      </c>
      <c r="AK1756" s="74" t="n">
        <f aca="false">IF(G1756&lt;=0,AK1755+1,0)</f>
        <v>1</v>
      </c>
      <c r="AL1756" s="74" t="n">
        <f aca="false">IF(K1756&gt;0,AL1755+1,0)</f>
        <v>0</v>
      </c>
      <c r="AM1756" s="74" t="n">
        <f aca="false">IF(K1756&lt;=0,AM1755+1,0)</f>
        <v>1</v>
      </c>
    </row>
    <row r="1757" customFormat="false" ht="15" hidden="false" customHeight="false" outlineLevel="0" collapsed="false">
      <c r="A1757" s="61" t="n">
        <v>1756</v>
      </c>
      <c r="B1757" s="62" t="n">
        <v>45054.40625</v>
      </c>
      <c r="C1757" s="63" t="n">
        <f aca="false">YEAR(B1757)</f>
        <v>2023</v>
      </c>
      <c r="D1757" s="32" t="s">
        <v>277</v>
      </c>
      <c r="E1757" s="64" t="n">
        <v>18192.25</v>
      </c>
      <c r="F1757" s="65" t="n">
        <v>0.0006</v>
      </c>
      <c r="G1757" s="66" t="n">
        <v>10.91535</v>
      </c>
      <c r="H1757" s="67" t="n">
        <f aca="false">E1757+IF(D1757="Long",1,-1)*G1757</f>
        <v>18203.16535</v>
      </c>
      <c r="I1757" s="68" t="n">
        <f aca="false">Assumptions!$B$58</f>
        <v>5.35750011455817</v>
      </c>
      <c r="J1757" s="68" t="n">
        <f aca="false">INDEX(Yearly!$L$5:$L$22,MATCH(C1757,Yearly!$A$5:$A$22,0))</f>
        <v>0.483383468982692</v>
      </c>
      <c r="K1757" s="68" t="n">
        <f aca="false">G1757-I1757-J1757</f>
        <v>5.07446641645914</v>
      </c>
      <c r="L1757" s="69" t="n">
        <f aca="false">(I1757+J1757)/Assumptions!$B$8</f>
        <v>0.000257546472986662</v>
      </c>
      <c r="M1757" s="70" t="n">
        <f aca="false">F1757-L1757</f>
        <v>0.000342453527013338</v>
      </c>
      <c r="N1757" s="71" t="n">
        <f aca="false">G1757*Assumptions!$B$7</f>
        <v>85849.22775</v>
      </c>
      <c r="O1757" s="71" t="n">
        <f aca="false">K1757*Assumptions!$B$7</f>
        <v>39910.6783654511</v>
      </c>
      <c r="P1757" s="68" t="n">
        <f aca="false">P1756+G1757</f>
        <v>32156.79487</v>
      </c>
      <c r="Q1757" s="68" t="n">
        <f aca="false">MAX(Q1756,P1757)</f>
        <v>32266.95522</v>
      </c>
      <c r="R1757" s="68" t="n">
        <f aca="false">Q1757-P1757</f>
        <v>110.160350000002</v>
      </c>
      <c r="S1757" s="68" t="n">
        <f aca="false">S1756+K1757</f>
        <v>21831.6031266625</v>
      </c>
      <c r="T1757" s="68" t="n">
        <f aca="false">MAX(T1756,S1757)</f>
        <v>22149.6988727913</v>
      </c>
      <c r="U1757" s="68" t="n">
        <f aca="false">T1757-S1757</f>
        <v>318.095746128842</v>
      </c>
      <c r="V1757" s="70" t="n">
        <f aca="false">V1756+F1757</f>
        <v>3.83940000000001</v>
      </c>
      <c r="W1757" s="70" t="n">
        <f aca="false">MAX(W1756,V1757)</f>
        <v>3.84550000000001</v>
      </c>
      <c r="X1757" s="70" t="n">
        <f aca="false">W1757-V1757</f>
        <v>0.00609999999999999</v>
      </c>
      <c r="Y1757" s="70" t="n">
        <f aca="false">Y1756+M1757</f>
        <v>3.38412355451476</v>
      </c>
      <c r="Z1757" s="70" t="n">
        <f aca="false">MAX(Z1756,Y1757)</f>
        <v>3.39526905071845</v>
      </c>
      <c r="AA1757" s="70" t="n">
        <f aca="false">Z1757-Y1757</f>
        <v>0.0111454962036968</v>
      </c>
      <c r="AB1757" s="72" t="n">
        <f aca="false">AB1756*(1+F1757)</f>
        <v>36.7078162113757</v>
      </c>
      <c r="AC1757" s="73" t="n">
        <f aca="false">MAX(AC1756,AB1757)</f>
        <v>36.9332575541514</v>
      </c>
      <c r="AD1757" s="70" t="n">
        <f aca="false">1-AB1757/AC1757</f>
        <v>0.0061040200000001</v>
      </c>
      <c r="AE1757" s="73" t="n">
        <f aca="false">AE1756*(1+M1757)</f>
        <v>23.3019365262857</v>
      </c>
      <c r="AF1757" s="73" t="n">
        <f aca="false">MAX(AF1756,AE1757)</f>
        <v>23.6552217651263</v>
      </c>
      <c r="AG1757" s="70" t="n">
        <f aca="false">1-AE1757/AF1757</f>
        <v>0.0149347675683762</v>
      </c>
      <c r="AH1757" s="74" t="n">
        <f aca="false">IF(R1757&gt;0,AH1756+1,0)</f>
        <v>2</v>
      </c>
      <c r="AI1757" s="74" t="n">
        <f aca="false">IF(U1757&gt;0,AI1756+1,0)</f>
        <v>85</v>
      </c>
      <c r="AJ1757" s="74" t="n">
        <f aca="false">IF(G1757&gt;0,AJ1756+1,0)</f>
        <v>1</v>
      </c>
      <c r="AK1757" s="74" t="n">
        <f aca="false">IF(G1757&lt;=0,AK1756+1,0)</f>
        <v>0</v>
      </c>
      <c r="AL1757" s="74" t="n">
        <f aca="false">IF(K1757&gt;0,AL1756+1,0)</f>
        <v>1</v>
      </c>
      <c r="AM1757" s="74" t="n">
        <f aca="false">IF(K1757&lt;=0,AM1756+1,0)</f>
        <v>0</v>
      </c>
    </row>
    <row r="1758" customFormat="false" ht="15" hidden="false" customHeight="false" outlineLevel="0" collapsed="false">
      <c r="A1758" s="61" t="n">
        <v>1757</v>
      </c>
      <c r="B1758" s="62" t="n">
        <v>45058.40625</v>
      </c>
      <c r="C1758" s="63" t="n">
        <f aca="false">YEAR(B1758)</f>
        <v>2023</v>
      </c>
      <c r="D1758" s="32" t="s">
        <v>276</v>
      </c>
      <c r="E1758" s="64" t="n">
        <v>18203.25</v>
      </c>
      <c r="F1758" s="65" t="n">
        <v>-0.0038</v>
      </c>
      <c r="G1758" s="66" t="n">
        <v>-69.17235</v>
      </c>
      <c r="H1758" s="67" t="n">
        <f aca="false">E1758+IF(D1758="Long",1,-1)*G1758</f>
        <v>18272.42235</v>
      </c>
      <c r="I1758" s="68" t="n">
        <f aca="false">Assumptions!$B$58</f>
        <v>5.35750011455817</v>
      </c>
      <c r="J1758" s="68" t="n">
        <f aca="false">INDEX(Yearly!$L$5:$L$22,MATCH(C1758,Yearly!$A$5:$A$22,0))</f>
        <v>0.483383468982692</v>
      </c>
      <c r="K1758" s="68" t="n">
        <f aca="false">G1758-I1758-J1758</f>
        <v>-75.0132335835409</v>
      </c>
      <c r="L1758" s="69" t="n">
        <f aca="false">(I1758+J1758)/Assumptions!$B$8</f>
        <v>0.000257546472986662</v>
      </c>
      <c r="M1758" s="70" t="n">
        <f aca="false">F1758-L1758</f>
        <v>-0.00405754647298666</v>
      </c>
      <c r="N1758" s="71" t="n">
        <f aca="false">G1758*Assumptions!$B$7</f>
        <v>-544040.53275</v>
      </c>
      <c r="O1758" s="71" t="n">
        <f aca="false">K1758*Assumptions!$B$7</f>
        <v>-589979.082134549</v>
      </c>
      <c r="P1758" s="68" t="n">
        <f aca="false">P1757+G1758</f>
        <v>32087.62252</v>
      </c>
      <c r="Q1758" s="68" t="n">
        <f aca="false">MAX(Q1757,P1758)</f>
        <v>32266.95522</v>
      </c>
      <c r="R1758" s="68" t="n">
        <f aca="false">Q1758-P1758</f>
        <v>179.332700000003</v>
      </c>
      <c r="S1758" s="68" t="n">
        <f aca="false">S1757+K1758</f>
        <v>21756.5898930789</v>
      </c>
      <c r="T1758" s="68" t="n">
        <f aca="false">MAX(T1757,S1758)</f>
        <v>22149.6988727913</v>
      </c>
      <c r="U1758" s="68" t="n">
        <f aca="false">T1758-S1758</f>
        <v>393.108979712382</v>
      </c>
      <c r="V1758" s="70" t="n">
        <f aca="false">V1757+F1758</f>
        <v>3.83560000000001</v>
      </c>
      <c r="W1758" s="70" t="n">
        <f aca="false">MAX(W1757,V1758)</f>
        <v>3.84550000000001</v>
      </c>
      <c r="X1758" s="70" t="n">
        <f aca="false">W1758-V1758</f>
        <v>0.00990000000000002</v>
      </c>
      <c r="Y1758" s="70" t="n">
        <f aca="false">Y1757+M1758</f>
        <v>3.38006600804177</v>
      </c>
      <c r="Z1758" s="70" t="n">
        <f aca="false">MAX(Z1757,Y1758)</f>
        <v>3.39526905071845</v>
      </c>
      <c r="AA1758" s="70" t="n">
        <f aca="false">Z1758-Y1758</f>
        <v>0.0152030426766836</v>
      </c>
      <c r="AB1758" s="72" t="n">
        <f aca="false">AB1757*(1+F1758)</f>
        <v>36.5683265097724</v>
      </c>
      <c r="AC1758" s="73" t="n">
        <f aca="false">MAX(AC1757,AB1758)</f>
        <v>36.9332575541514</v>
      </c>
      <c r="AD1758" s="70" t="n">
        <f aca="false">1-AB1758/AC1758</f>
        <v>0.0098808247240002</v>
      </c>
      <c r="AE1758" s="73" t="n">
        <f aca="false">AE1757*(1+M1758)</f>
        <v>23.2073878359197</v>
      </c>
      <c r="AF1758" s="73" t="n">
        <f aca="false">MAX(AF1757,AE1758)</f>
        <v>23.6552217651263</v>
      </c>
      <c r="AG1758" s="70" t="n">
        <f aca="false">1-AE1758/AF1758</f>
        <v>0.018931715527891</v>
      </c>
      <c r="AH1758" s="74" t="n">
        <f aca="false">IF(R1758&gt;0,AH1757+1,0)</f>
        <v>3</v>
      </c>
      <c r="AI1758" s="74" t="n">
        <f aca="false">IF(U1758&gt;0,AI1757+1,0)</f>
        <v>86</v>
      </c>
      <c r="AJ1758" s="74" t="n">
        <f aca="false">IF(G1758&gt;0,AJ1757+1,0)</f>
        <v>0</v>
      </c>
      <c r="AK1758" s="74" t="n">
        <f aca="false">IF(G1758&lt;=0,AK1757+1,0)</f>
        <v>1</v>
      </c>
      <c r="AL1758" s="74" t="n">
        <f aca="false">IF(K1758&gt;0,AL1757+1,0)</f>
        <v>0</v>
      </c>
      <c r="AM1758" s="74" t="n">
        <f aca="false">IF(K1758&lt;=0,AM1757+1,0)</f>
        <v>1</v>
      </c>
    </row>
    <row r="1759" customFormat="false" ht="15" hidden="false" customHeight="false" outlineLevel="0" collapsed="false">
      <c r="A1759" s="61" t="n">
        <v>1758</v>
      </c>
      <c r="B1759" s="62" t="n">
        <v>45058.4895833333</v>
      </c>
      <c r="C1759" s="63" t="n">
        <f aca="false">YEAR(B1759)</f>
        <v>2023</v>
      </c>
      <c r="D1759" s="32" t="s">
        <v>277</v>
      </c>
      <c r="E1759" s="64" t="n">
        <v>18272.9</v>
      </c>
      <c r="F1759" s="65" t="n">
        <v>0.0006</v>
      </c>
      <c r="G1759" s="66" t="n">
        <v>10.96374</v>
      </c>
      <c r="H1759" s="67" t="n">
        <f aca="false">E1759+IF(D1759="Long",1,-1)*G1759</f>
        <v>18283.86374</v>
      </c>
      <c r="I1759" s="68" t="n">
        <f aca="false">Assumptions!$B$58</f>
        <v>5.35750011455817</v>
      </c>
      <c r="J1759" s="68" t="n">
        <f aca="false">INDEX(Yearly!$L$5:$L$22,MATCH(C1759,Yearly!$A$5:$A$22,0))</f>
        <v>0.483383468982692</v>
      </c>
      <c r="K1759" s="68" t="n">
        <f aca="false">G1759-I1759-J1759</f>
        <v>5.12285641645914</v>
      </c>
      <c r="L1759" s="69" t="n">
        <f aca="false">(I1759+J1759)/Assumptions!$B$8</f>
        <v>0.000257546472986662</v>
      </c>
      <c r="M1759" s="70" t="n">
        <f aca="false">F1759-L1759</f>
        <v>0.000342453527013338</v>
      </c>
      <c r="N1759" s="71" t="n">
        <f aca="false">G1759*Assumptions!$B$7</f>
        <v>86229.8151</v>
      </c>
      <c r="O1759" s="71" t="n">
        <f aca="false">K1759*Assumptions!$B$7</f>
        <v>40291.2657154511</v>
      </c>
      <c r="P1759" s="68" t="n">
        <f aca="false">P1758+G1759</f>
        <v>32098.58626</v>
      </c>
      <c r="Q1759" s="68" t="n">
        <f aca="false">MAX(Q1758,P1759)</f>
        <v>32266.95522</v>
      </c>
      <c r="R1759" s="68" t="n">
        <f aca="false">Q1759-P1759</f>
        <v>168.368960000003</v>
      </c>
      <c r="S1759" s="68" t="n">
        <f aca="false">S1758+K1759</f>
        <v>21761.7127494954</v>
      </c>
      <c r="T1759" s="68" t="n">
        <f aca="false">MAX(T1758,S1759)</f>
        <v>22149.6988727913</v>
      </c>
      <c r="U1759" s="68" t="n">
        <f aca="false">T1759-S1759</f>
        <v>387.986123295923</v>
      </c>
      <c r="V1759" s="70" t="n">
        <f aca="false">V1758+F1759</f>
        <v>3.83620000000001</v>
      </c>
      <c r="W1759" s="70" t="n">
        <f aca="false">MAX(W1758,V1759)</f>
        <v>3.84550000000001</v>
      </c>
      <c r="X1759" s="70" t="n">
        <f aca="false">W1759-V1759</f>
        <v>0.00930000000000009</v>
      </c>
      <c r="Y1759" s="70" t="n">
        <f aca="false">Y1758+M1759</f>
        <v>3.38040846156878</v>
      </c>
      <c r="Z1759" s="70" t="n">
        <f aca="false">MAX(Z1758,Y1759)</f>
        <v>3.39526905071845</v>
      </c>
      <c r="AA1759" s="70" t="n">
        <f aca="false">Z1759-Y1759</f>
        <v>0.0148605891496705</v>
      </c>
      <c r="AB1759" s="72" t="n">
        <f aca="false">AB1758*(1+F1759)</f>
        <v>36.5902675056783</v>
      </c>
      <c r="AC1759" s="73" t="n">
        <f aca="false">MAX(AC1758,AB1759)</f>
        <v>36.9332575541514</v>
      </c>
      <c r="AD1759" s="70" t="n">
        <f aca="false">1-AB1759/AC1759</f>
        <v>0.00928675321883477</v>
      </c>
      <c r="AE1759" s="73" t="n">
        <f aca="false">AE1758*(1+M1759)</f>
        <v>23.2153352877369</v>
      </c>
      <c r="AF1759" s="73" t="n">
        <f aca="false">MAX(AF1758,AE1759)</f>
        <v>23.6552217651263</v>
      </c>
      <c r="AG1759" s="70" t="n">
        <f aca="false">1-AE1759/AF1759</f>
        <v>0.0185957452336326</v>
      </c>
      <c r="AH1759" s="74" t="n">
        <f aca="false">IF(R1759&gt;0,AH1758+1,0)</f>
        <v>4</v>
      </c>
      <c r="AI1759" s="74" t="n">
        <f aca="false">IF(U1759&gt;0,AI1758+1,0)</f>
        <v>87</v>
      </c>
      <c r="AJ1759" s="74" t="n">
        <f aca="false">IF(G1759&gt;0,AJ1758+1,0)</f>
        <v>1</v>
      </c>
      <c r="AK1759" s="74" t="n">
        <f aca="false">IF(G1759&lt;=0,AK1758+1,0)</f>
        <v>0</v>
      </c>
      <c r="AL1759" s="74" t="n">
        <f aca="false">IF(K1759&gt;0,AL1758+1,0)</f>
        <v>1</v>
      </c>
      <c r="AM1759" s="74" t="n">
        <f aca="false">IF(K1759&lt;=0,AM1758+1,0)</f>
        <v>0</v>
      </c>
    </row>
    <row r="1760" customFormat="false" ht="15" hidden="false" customHeight="false" outlineLevel="0" collapsed="false">
      <c r="A1760" s="61" t="n">
        <v>1759</v>
      </c>
      <c r="B1760" s="62" t="n">
        <v>45062.6354166667</v>
      </c>
      <c r="C1760" s="63" t="n">
        <f aca="false">YEAR(B1760)</f>
        <v>2023</v>
      </c>
      <c r="D1760" s="32" t="s">
        <v>276</v>
      </c>
      <c r="E1760" s="64" t="n">
        <v>18283.25</v>
      </c>
      <c r="F1760" s="65" t="n">
        <v>0.0012</v>
      </c>
      <c r="G1760" s="66" t="n">
        <v>21.9399</v>
      </c>
      <c r="H1760" s="67" t="n">
        <f aca="false">E1760+IF(D1760="Long",1,-1)*G1760</f>
        <v>18261.3101</v>
      </c>
      <c r="I1760" s="68" t="n">
        <f aca="false">Assumptions!$B$58</f>
        <v>5.35750011455817</v>
      </c>
      <c r="J1760" s="68" t="n">
        <f aca="false">INDEX(Yearly!$L$5:$L$22,MATCH(C1760,Yearly!$A$5:$A$22,0))</f>
        <v>0.483383468982692</v>
      </c>
      <c r="K1760" s="68" t="n">
        <f aca="false">G1760-I1760-J1760</f>
        <v>16.0990164164591</v>
      </c>
      <c r="L1760" s="69" t="n">
        <f aca="false">(I1760+J1760)/Assumptions!$B$8</f>
        <v>0.000257546472986662</v>
      </c>
      <c r="M1760" s="70" t="n">
        <f aca="false">F1760-L1760</f>
        <v>0.000942453527013338</v>
      </c>
      <c r="N1760" s="71" t="n">
        <f aca="false">G1760*Assumptions!$B$7</f>
        <v>172557.3135</v>
      </c>
      <c r="O1760" s="71" t="n">
        <f aca="false">K1760*Assumptions!$B$7</f>
        <v>126618.764115451</v>
      </c>
      <c r="P1760" s="68" t="n">
        <f aca="false">P1759+G1760</f>
        <v>32120.52616</v>
      </c>
      <c r="Q1760" s="68" t="n">
        <f aca="false">MAX(Q1759,P1760)</f>
        <v>32266.95522</v>
      </c>
      <c r="R1760" s="68" t="n">
        <f aca="false">Q1760-P1760</f>
        <v>146.429060000002</v>
      </c>
      <c r="S1760" s="68" t="n">
        <f aca="false">S1759+K1760</f>
        <v>21777.8117659119</v>
      </c>
      <c r="T1760" s="68" t="n">
        <f aca="false">MAX(T1759,S1760)</f>
        <v>22149.6988727913</v>
      </c>
      <c r="U1760" s="68" t="n">
        <f aca="false">T1760-S1760</f>
        <v>371.887106879465</v>
      </c>
      <c r="V1760" s="70" t="n">
        <f aca="false">V1759+F1760</f>
        <v>3.83740000000001</v>
      </c>
      <c r="W1760" s="70" t="n">
        <f aca="false">MAX(W1759,V1760)</f>
        <v>3.84550000000001</v>
      </c>
      <c r="X1760" s="70" t="n">
        <f aca="false">W1760-V1760</f>
        <v>0.00810000000000022</v>
      </c>
      <c r="Y1760" s="70" t="n">
        <f aca="false">Y1759+M1760</f>
        <v>3.3813509150958</v>
      </c>
      <c r="Z1760" s="70" t="n">
        <f aca="false">MAX(Z1759,Y1760)</f>
        <v>3.39526905071845</v>
      </c>
      <c r="AA1760" s="70" t="n">
        <f aca="false">Z1760-Y1760</f>
        <v>0.013918135622657</v>
      </c>
      <c r="AB1760" s="72" t="n">
        <f aca="false">AB1759*(1+F1760)</f>
        <v>36.6341758266851</v>
      </c>
      <c r="AC1760" s="73" t="n">
        <f aca="false">MAX(AC1759,AB1760)</f>
        <v>36.9332575541514</v>
      </c>
      <c r="AD1760" s="70" t="n">
        <f aca="false">1-AB1760/AC1760</f>
        <v>0.00809789732269728</v>
      </c>
      <c r="AE1760" s="73" t="n">
        <f aca="false">AE1759*(1+M1760)</f>
        <v>23.2372146623596</v>
      </c>
      <c r="AF1760" s="73" t="n">
        <f aca="false">MAX(AF1759,AE1760)</f>
        <v>23.6552217651263</v>
      </c>
      <c r="AG1760" s="70" t="n">
        <f aca="false">1-AE1760/AF1760</f>
        <v>0.0176708173323021</v>
      </c>
      <c r="AH1760" s="74" t="n">
        <f aca="false">IF(R1760&gt;0,AH1759+1,0)</f>
        <v>5</v>
      </c>
      <c r="AI1760" s="74" t="n">
        <f aca="false">IF(U1760&gt;0,AI1759+1,0)</f>
        <v>88</v>
      </c>
      <c r="AJ1760" s="74" t="n">
        <f aca="false">IF(G1760&gt;0,AJ1759+1,0)</f>
        <v>2</v>
      </c>
      <c r="AK1760" s="74" t="n">
        <f aca="false">IF(G1760&lt;=0,AK1759+1,0)</f>
        <v>0</v>
      </c>
      <c r="AL1760" s="74" t="n">
        <f aca="false">IF(K1760&gt;0,AL1759+1,0)</f>
        <v>2</v>
      </c>
      <c r="AM1760" s="74" t="n">
        <f aca="false">IF(K1760&lt;=0,AM1759+1,0)</f>
        <v>0</v>
      </c>
    </row>
    <row r="1761" customFormat="false" ht="15" hidden="false" customHeight="false" outlineLevel="0" collapsed="false">
      <c r="A1761" s="61" t="n">
        <v>1760</v>
      </c>
      <c r="B1761" s="62" t="n">
        <v>45064.40625</v>
      </c>
      <c r="C1761" s="63" t="n">
        <f aca="false">YEAR(B1761)</f>
        <v>2023</v>
      </c>
      <c r="D1761" s="32" t="s">
        <v>277</v>
      </c>
      <c r="E1761" s="64" t="n">
        <v>18260.7</v>
      </c>
      <c r="F1761" s="65" t="n">
        <v>-0.0032</v>
      </c>
      <c r="G1761" s="66" t="n">
        <v>-58.43424</v>
      </c>
      <c r="H1761" s="67" t="n">
        <f aca="false">E1761+IF(D1761="Long",1,-1)*G1761</f>
        <v>18202.26576</v>
      </c>
      <c r="I1761" s="68" t="n">
        <f aca="false">Assumptions!$B$58</f>
        <v>5.35750011455817</v>
      </c>
      <c r="J1761" s="68" t="n">
        <f aca="false">INDEX(Yearly!$L$5:$L$22,MATCH(C1761,Yearly!$A$5:$A$22,0))</f>
        <v>0.483383468982692</v>
      </c>
      <c r="K1761" s="68" t="n">
        <f aca="false">G1761-I1761-J1761</f>
        <v>-64.2751235835409</v>
      </c>
      <c r="L1761" s="69" t="n">
        <f aca="false">(I1761+J1761)/Assumptions!$B$8</f>
        <v>0.000257546472986662</v>
      </c>
      <c r="M1761" s="70" t="n">
        <f aca="false">F1761-L1761</f>
        <v>-0.00345754647298666</v>
      </c>
      <c r="N1761" s="71" t="n">
        <f aca="false">G1761*Assumptions!$B$7</f>
        <v>-459585.2976</v>
      </c>
      <c r="O1761" s="71" t="n">
        <f aca="false">K1761*Assumptions!$B$7</f>
        <v>-505523.846984549</v>
      </c>
      <c r="P1761" s="68" t="n">
        <f aca="false">P1760+G1761</f>
        <v>32062.09192</v>
      </c>
      <c r="Q1761" s="68" t="n">
        <f aca="false">MAX(Q1760,P1761)</f>
        <v>32266.95522</v>
      </c>
      <c r="R1761" s="68" t="n">
        <f aca="false">Q1761-P1761</f>
        <v>204.863300000001</v>
      </c>
      <c r="S1761" s="68" t="n">
        <f aca="false">S1760+K1761</f>
        <v>21713.5366423283</v>
      </c>
      <c r="T1761" s="68" t="n">
        <f aca="false">MAX(T1760,S1761)</f>
        <v>22149.6988727913</v>
      </c>
      <c r="U1761" s="68" t="n">
        <f aca="false">T1761-S1761</f>
        <v>436.162230463007</v>
      </c>
      <c r="V1761" s="70" t="n">
        <f aca="false">V1760+F1761</f>
        <v>3.83420000000001</v>
      </c>
      <c r="W1761" s="70" t="n">
        <f aca="false">MAX(W1760,V1761)</f>
        <v>3.84550000000001</v>
      </c>
      <c r="X1761" s="70" t="n">
        <f aca="false">W1761-V1761</f>
        <v>0.0113000000000003</v>
      </c>
      <c r="Y1761" s="70" t="n">
        <f aca="false">Y1760+M1761</f>
        <v>3.37789336862281</v>
      </c>
      <c r="Z1761" s="70" t="n">
        <f aca="false">MAX(Z1760,Y1761)</f>
        <v>3.39526905071845</v>
      </c>
      <c r="AA1761" s="70" t="n">
        <f aca="false">Z1761-Y1761</f>
        <v>0.0173756820956434</v>
      </c>
      <c r="AB1761" s="72" t="n">
        <f aca="false">AB1760*(1+F1761)</f>
        <v>36.5169464640397</v>
      </c>
      <c r="AC1761" s="73" t="n">
        <f aca="false">MAX(AC1760,AB1761)</f>
        <v>36.9332575541514</v>
      </c>
      <c r="AD1761" s="70" t="n">
        <f aca="false">1-AB1761/AC1761</f>
        <v>0.0112719840512646</v>
      </c>
      <c r="AE1761" s="73" t="n">
        <f aca="false">AE1760*(1+M1761)</f>
        <v>23.1568709127618</v>
      </c>
      <c r="AF1761" s="73" t="n">
        <f aca="false">MAX(AF1760,AE1761)</f>
        <v>23.6552217651263</v>
      </c>
      <c r="AG1761" s="70" t="n">
        <f aca="false">1-AE1761/AF1761</f>
        <v>0.0210672661331467</v>
      </c>
      <c r="AH1761" s="74" t="n">
        <f aca="false">IF(R1761&gt;0,AH1760+1,0)</f>
        <v>6</v>
      </c>
      <c r="AI1761" s="74" t="n">
        <f aca="false">IF(U1761&gt;0,AI1760+1,0)</f>
        <v>89</v>
      </c>
      <c r="AJ1761" s="74" t="n">
        <f aca="false">IF(G1761&gt;0,AJ1760+1,0)</f>
        <v>0</v>
      </c>
      <c r="AK1761" s="74" t="n">
        <f aca="false">IF(G1761&lt;=0,AK1760+1,0)</f>
        <v>1</v>
      </c>
      <c r="AL1761" s="74" t="n">
        <f aca="false">IF(K1761&gt;0,AL1760+1,0)</f>
        <v>0</v>
      </c>
      <c r="AM1761" s="74" t="n">
        <f aca="false">IF(K1761&lt;=0,AM1760+1,0)</f>
        <v>1</v>
      </c>
    </row>
    <row r="1762" customFormat="false" ht="15" hidden="false" customHeight="false" outlineLevel="0" collapsed="false">
      <c r="A1762" s="61" t="n">
        <v>1761</v>
      </c>
      <c r="B1762" s="62" t="n">
        <v>45064.53125</v>
      </c>
      <c r="C1762" s="63" t="n">
        <f aca="false">YEAR(B1762)</f>
        <v>2023</v>
      </c>
      <c r="D1762" s="32" t="s">
        <v>276</v>
      </c>
      <c r="E1762" s="64" t="n">
        <v>18202.65</v>
      </c>
      <c r="F1762" s="65" t="n">
        <v>-0.0044</v>
      </c>
      <c r="G1762" s="66" t="n">
        <v>-80.09166</v>
      </c>
      <c r="H1762" s="67" t="n">
        <f aca="false">E1762+IF(D1762="Long",1,-1)*G1762</f>
        <v>18282.74166</v>
      </c>
      <c r="I1762" s="68" t="n">
        <f aca="false">Assumptions!$B$58</f>
        <v>5.35750011455817</v>
      </c>
      <c r="J1762" s="68" t="n">
        <f aca="false">INDEX(Yearly!$L$5:$L$22,MATCH(C1762,Yearly!$A$5:$A$22,0))</f>
        <v>0.483383468982692</v>
      </c>
      <c r="K1762" s="68" t="n">
        <f aca="false">G1762-I1762-J1762</f>
        <v>-85.9325435835409</v>
      </c>
      <c r="L1762" s="69" t="n">
        <f aca="false">(I1762+J1762)/Assumptions!$B$8</f>
        <v>0.000257546472986662</v>
      </c>
      <c r="M1762" s="70" t="n">
        <f aca="false">F1762-L1762</f>
        <v>-0.00465754647298666</v>
      </c>
      <c r="N1762" s="71" t="n">
        <f aca="false">G1762*Assumptions!$B$7</f>
        <v>-629920.9059</v>
      </c>
      <c r="O1762" s="71" t="n">
        <f aca="false">K1762*Assumptions!$B$7</f>
        <v>-675859.455284549</v>
      </c>
      <c r="P1762" s="68" t="n">
        <f aca="false">P1761+G1762</f>
        <v>31982.00026</v>
      </c>
      <c r="Q1762" s="68" t="n">
        <f aca="false">MAX(Q1761,P1762)</f>
        <v>32266.95522</v>
      </c>
      <c r="R1762" s="68" t="n">
        <f aca="false">Q1762-P1762</f>
        <v>284.954959999999</v>
      </c>
      <c r="S1762" s="68" t="n">
        <f aca="false">S1761+K1762</f>
        <v>21627.6040987448</v>
      </c>
      <c r="T1762" s="68" t="n">
        <f aca="false">MAX(T1761,S1762)</f>
        <v>22149.6988727913</v>
      </c>
      <c r="U1762" s="68" t="n">
        <f aca="false">T1762-S1762</f>
        <v>522.094774046549</v>
      </c>
      <c r="V1762" s="70" t="n">
        <f aca="false">V1761+F1762</f>
        <v>3.82980000000001</v>
      </c>
      <c r="W1762" s="70" t="n">
        <f aca="false">MAX(W1761,V1762)</f>
        <v>3.84550000000001</v>
      </c>
      <c r="X1762" s="70" t="n">
        <f aca="false">W1762-V1762</f>
        <v>0.0157000000000003</v>
      </c>
      <c r="Y1762" s="70" t="n">
        <f aca="false">Y1761+M1762</f>
        <v>3.37323582214982</v>
      </c>
      <c r="Z1762" s="70" t="n">
        <f aca="false">MAX(Z1761,Y1762)</f>
        <v>3.39526905071845</v>
      </c>
      <c r="AA1762" s="70" t="n">
        <f aca="false">Z1762-Y1762</f>
        <v>0.0220332285686302</v>
      </c>
      <c r="AB1762" s="72" t="n">
        <f aca="false">AB1761*(1+F1762)</f>
        <v>36.356271899598</v>
      </c>
      <c r="AC1762" s="73" t="n">
        <f aca="false">MAX(AC1761,AB1762)</f>
        <v>36.9332575541514</v>
      </c>
      <c r="AD1762" s="70" t="n">
        <f aca="false">1-AB1762/AC1762</f>
        <v>0.0156223873214388</v>
      </c>
      <c r="AE1762" s="73" t="n">
        <f aca="false">AE1761*(1+M1762)</f>
        <v>23.0490167103166</v>
      </c>
      <c r="AF1762" s="73" t="n">
        <f aca="false">MAX(AF1761,AE1762)</f>
        <v>23.6552217651263</v>
      </c>
      <c r="AG1762" s="70" t="n">
        <f aca="false">1-AE1762/AF1762</f>
        <v>0.0256266908350594</v>
      </c>
      <c r="AH1762" s="74" t="n">
        <f aca="false">IF(R1762&gt;0,AH1761+1,0)</f>
        <v>7</v>
      </c>
      <c r="AI1762" s="74" t="n">
        <f aca="false">IF(U1762&gt;0,AI1761+1,0)</f>
        <v>90</v>
      </c>
      <c r="AJ1762" s="74" t="n">
        <f aca="false">IF(G1762&gt;0,AJ1761+1,0)</f>
        <v>0</v>
      </c>
      <c r="AK1762" s="74" t="n">
        <f aca="false">IF(G1762&lt;=0,AK1761+1,0)</f>
        <v>2</v>
      </c>
      <c r="AL1762" s="74" t="n">
        <f aca="false">IF(K1762&gt;0,AL1761+1,0)</f>
        <v>0</v>
      </c>
      <c r="AM1762" s="74" t="n">
        <f aca="false">IF(K1762&lt;=0,AM1761+1,0)</f>
        <v>2</v>
      </c>
    </row>
    <row r="1763" customFormat="false" ht="15" hidden="false" customHeight="false" outlineLevel="0" collapsed="false">
      <c r="A1763" s="61" t="n">
        <v>1762</v>
      </c>
      <c r="B1763" s="62" t="n">
        <v>45068.40625</v>
      </c>
      <c r="C1763" s="63" t="n">
        <f aca="false">YEAR(B1763)</f>
        <v>2023</v>
      </c>
      <c r="D1763" s="32" t="s">
        <v>277</v>
      </c>
      <c r="E1763" s="64" t="n">
        <v>18282.7</v>
      </c>
      <c r="F1763" s="65" t="n">
        <v>-0.0002</v>
      </c>
      <c r="G1763" s="66" t="n">
        <v>-3.65654</v>
      </c>
      <c r="H1763" s="67" t="n">
        <f aca="false">E1763+IF(D1763="Long",1,-1)*G1763</f>
        <v>18279.04346</v>
      </c>
      <c r="I1763" s="68" t="n">
        <f aca="false">Assumptions!$B$58</f>
        <v>5.35750011455817</v>
      </c>
      <c r="J1763" s="68" t="n">
        <f aca="false">INDEX(Yearly!$L$5:$L$22,MATCH(C1763,Yearly!$A$5:$A$22,0))</f>
        <v>0.483383468982692</v>
      </c>
      <c r="K1763" s="68" t="n">
        <f aca="false">G1763-I1763-J1763</f>
        <v>-9.49742358354086</v>
      </c>
      <c r="L1763" s="69" t="n">
        <f aca="false">(I1763+J1763)/Assumptions!$B$8</f>
        <v>0.000257546472986662</v>
      </c>
      <c r="M1763" s="70" t="n">
        <f aca="false">F1763-L1763</f>
        <v>-0.000457546472986662</v>
      </c>
      <c r="N1763" s="71" t="n">
        <f aca="false">G1763*Assumptions!$B$7</f>
        <v>-28758.6871</v>
      </c>
      <c r="O1763" s="71" t="n">
        <f aca="false">K1763*Assumptions!$B$7</f>
        <v>-74697.2364845489</v>
      </c>
      <c r="P1763" s="68" t="n">
        <f aca="false">P1762+G1763</f>
        <v>31978.34372</v>
      </c>
      <c r="Q1763" s="68" t="n">
        <f aca="false">MAX(Q1762,P1763)</f>
        <v>32266.95522</v>
      </c>
      <c r="R1763" s="68" t="n">
        <f aca="false">Q1763-P1763</f>
        <v>288.611499999999</v>
      </c>
      <c r="S1763" s="68" t="n">
        <f aca="false">S1762+K1763</f>
        <v>21618.1066751612</v>
      </c>
      <c r="T1763" s="68" t="n">
        <f aca="false">MAX(T1762,S1763)</f>
        <v>22149.6988727913</v>
      </c>
      <c r="U1763" s="68" t="n">
        <f aca="false">T1763-S1763</f>
        <v>531.592197630089</v>
      </c>
      <c r="V1763" s="70" t="n">
        <f aca="false">V1762+F1763</f>
        <v>3.82960000000001</v>
      </c>
      <c r="W1763" s="70" t="n">
        <f aca="false">MAX(W1762,V1763)</f>
        <v>3.84550000000001</v>
      </c>
      <c r="X1763" s="70" t="n">
        <f aca="false">W1763-V1763</f>
        <v>0.0159000000000002</v>
      </c>
      <c r="Y1763" s="70" t="n">
        <f aca="false">Y1762+M1763</f>
        <v>3.37277827567684</v>
      </c>
      <c r="Z1763" s="70" t="n">
        <f aca="false">MAX(Z1762,Y1763)</f>
        <v>3.39526905071845</v>
      </c>
      <c r="AA1763" s="70" t="n">
        <f aca="false">Z1763-Y1763</f>
        <v>0.022490775041617</v>
      </c>
      <c r="AB1763" s="72" t="n">
        <f aca="false">AB1762*(1+F1763)</f>
        <v>36.349000645218</v>
      </c>
      <c r="AC1763" s="73" t="n">
        <f aca="false">MAX(AC1762,AB1763)</f>
        <v>36.9332575541514</v>
      </c>
      <c r="AD1763" s="70" t="n">
        <f aca="false">1-AB1763/AC1763</f>
        <v>0.0158192628439745</v>
      </c>
      <c r="AE1763" s="73" t="n">
        <f aca="false">AE1762*(1+M1763)</f>
        <v>23.038470714015</v>
      </c>
      <c r="AF1763" s="73" t="n">
        <f aca="false">MAX(AF1762,AE1763)</f>
        <v>23.6552217651263</v>
      </c>
      <c r="AG1763" s="70" t="n">
        <f aca="false">1-AE1763/AF1763</f>
        <v>0.0260725119060402</v>
      </c>
      <c r="AH1763" s="74" t="n">
        <f aca="false">IF(R1763&gt;0,AH1762+1,0)</f>
        <v>8</v>
      </c>
      <c r="AI1763" s="74" t="n">
        <f aca="false">IF(U1763&gt;0,AI1762+1,0)</f>
        <v>91</v>
      </c>
      <c r="AJ1763" s="74" t="n">
        <f aca="false">IF(G1763&gt;0,AJ1762+1,0)</f>
        <v>0</v>
      </c>
      <c r="AK1763" s="74" t="n">
        <f aca="false">IF(G1763&lt;=0,AK1762+1,0)</f>
        <v>3</v>
      </c>
      <c r="AL1763" s="74" t="n">
        <f aca="false">IF(K1763&gt;0,AL1762+1,0)</f>
        <v>0</v>
      </c>
      <c r="AM1763" s="74" t="n">
        <f aca="false">IF(K1763&lt;=0,AM1762+1,0)</f>
        <v>3</v>
      </c>
    </row>
    <row r="1764" customFormat="false" ht="15" hidden="false" customHeight="false" outlineLevel="0" collapsed="false">
      <c r="A1764" s="61" t="n">
        <v>1763</v>
      </c>
      <c r="B1764" s="62" t="n">
        <v>45070.6145833333</v>
      </c>
      <c r="C1764" s="63" t="n">
        <f aca="false">YEAR(B1764)</f>
        <v>2023</v>
      </c>
      <c r="D1764" s="32" t="s">
        <v>276</v>
      </c>
      <c r="E1764" s="64" t="n">
        <v>18279.55</v>
      </c>
      <c r="F1764" s="65" t="n">
        <v>-0.0027</v>
      </c>
      <c r="G1764" s="66" t="n">
        <v>-49.354785</v>
      </c>
      <c r="H1764" s="67" t="n">
        <f aca="false">E1764+IF(D1764="Long",1,-1)*G1764</f>
        <v>18328.904785</v>
      </c>
      <c r="I1764" s="68" t="n">
        <f aca="false">Assumptions!$B$58</f>
        <v>5.35750011455817</v>
      </c>
      <c r="J1764" s="68" t="n">
        <f aca="false">INDEX(Yearly!$L$5:$L$22,MATCH(C1764,Yearly!$A$5:$A$22,0))</f>
        <v>0.483383468982692</v>
      </c>
      <c r="K1764" s="68" t="n">
        <f aca="false">G1764-I1764-J1764</f>
        <v>-55.1956685835409</v>
      </c>
      <c r="L1764" s="69" t="n">
        <f aca="false">(I1764+J1764)/Assumptions!$B$8</f>
        <v>0.000257546472986662</v>
      </c>
      <c r="M1764" s="70" t="n">
        <f aca="false">F1764-L1764</f>
        <v>-0.00295754647298666</v>
      </c>
      <c r="N1764" s="71" t="n">
        <f aca="false">G1764*Assumptions!$B$7</f>
        <v>-388175.384025</v>
      </c>
      <c r="O1764" s="71" t="n">
        <f aca="false">K1764*Assumptions!$B$7</f>
        <v>-434113.933409549</v>
      </c>
      <c r="P1764" s="68" t="n">
        <f aca="false">P1763+G1764</f>
        <v>31928.988935</v>
      </c>
      <c r="Q1764" s="68" t="n">
        <f aca="false">MAX(Q1763,P1764)</f>
        <v>32266.95522</v>
      </c>
      <c r="R1764" s="68" t="n">
        <f aca="false">Q1764-P1764</f>
        <v>337.966284999999</v>
      </c>
      <c r="S1764" s="68" t="n">
        <f aca="false">S1763+K1764</f>
        <v>21562.9110065777</v>
      </c>
      <c r="T1764" s="68" t="n">
        <f aca="false">MAX(T1763,S1764)</f>
        <v>22149.6988727913</v>
      </c>
      <c r="U1764" s="68" t="n">
        <f aca="false">T1764-S1764</f>
        <v>586.787866213628</v>
      </c>
      <c r="V1764" s="70" t="n">
        <f aca="false">V1763+F1764</f>
        <v>3.82690000000001</v>
      </c>
      <c r="W1764" s="70" t="n">
        <f aca="false">MAX(W1763,V1764)</f>
        <v>3.84550000000001</v>
      </c>
      <c r="X1764" s="70" t="n">
        <f aca="false">W1764-V1764</f>
        <v>0.0186000000000002</v>
      </c>
      <c r="Y1764" s="70" t="n">
        <f aca="false">Y1763+M1764</f>
        <v>3.36982072920385</v>
      </c>
      <c r="Z1764" s="70" t="n">
        <f aca="false">MAX(Z1763,Y1764)</f>
        <v>3.39526905071845</v>
      </c>
      <c r="AA1764" s="70" t="n">
        <f aca="false">Z1764-Y1764</f>
        <v>0.0254483215146037</v>
      </c>
      <c r="AB1764" s="72" t="n">
        <f aca="false">AB1763*(1+F1764)</f>
        <v>36.250858343476</v>
      </c>
      <c r="AC1764" s="73" t="n">
        <f aca="false">MAX(AC1763,AB1764)</f>
        <v>36.9332575541514</v>
      </c>
      <c r="AD1764" s="70" t="n">
        <f aca="false">1-AB1764/AC1764</f>
        <v>0.0184765508342957</v>
      </c>
      <c r="AE1764" s="73" t="n">
        <f aca="false">AE1763*(1+M1764)</f>
        <v>22.9703333662118</v>
      </c>
      <c r="AF1764" s="73" t="n">
        <f aca="false">MAX(AF1763,AE1764)</f>
        <v>23.6552217651263</v>
      </c>
      <c r="AG1764" s="70" t="n">
        <f aca="false">1-AE1764/AF1764</f>
        <v>0.0289529477133972</v>
      </c>
      <c r="AH1764" s="74" t="n">
        <f aca="false">IF(R1764&gt;0,AH1763+1,0)</f>
        <v>9</v>
      </c>
      <c r="AI1764" s="74" t="n">
        <f aca="false">IF(U1764&gt;0,AI1763+1,0)</f>
        <v>92</v>
      </c>
      <c r="AJ1764" s="74" t="n">
        <f aca="false">IF(G1764&gt;0,AJ1763+1,0)</f>
        <v>0</v>
      </c>
      <c r="AK1764" s="74" t="n">
        <f aca="false">IF(G1764&lt;=0,AK1763+1,0)</f>
        <v>4</v>
      </c>
      <c r="AL1764" s="74" t="n">
        <f aca="false">IF(K1764&gt;0,AL1763+1,0)</f>
        <v>0</v>
      </c>
      <c r="AM1764" s="74" t="n">
        <f aca="false">IF(K1764&lt;=0,AM1763+1,0)</f>
        <v>4</v>
      </c>
    </row>
    <row r="1765" customFormat="false" ht="15" hidden="false" customHeight="false" outlineLevel="0" collapsed="false">
      <c r="A1765" s="61" t="n">
        <v>1764</v>
      </c>
      <c r="B1765" s="62" t="n">
        <v>45071.6354166667</v>
      </c>
      <c r="C1765" s="63" t="n">
        <f aca="false">YEAR(B1765)</f>
        <v>2023</v>
      </c>
      <c r="D1765" s="32" t="s">
        <v>277</v>
      </c>
      <c r="E1765" s="64" t="n">
        <v>18328.2</v>
      </c>
      <c r="F1765" s="65" t="n">
        <v>0.0093</v>
      </c>
      <c r="G1765" s="66" t="n">
        <v>170.45226</v>
      </c>
      <c r="H1765" s="67" t="n">
        <f aca="false">E1765+IF(D1765="Long",1,-1)*G1765</f>
        <v>18498.65226</v>
      </c>
      <c r="I1765" s="68" t="n">
        <f aca="false">Assumptions!$B$58</f>
        <v>5.35750011455817</v>
      </c>
      <c r="J1765" s="68" t="n">
        <f aca="false">INDEX(Yearly!$L$5:$L$22,MATCH(C1765,Yearly!$A$5:$A$22,0))</f>
        <v>0.483383468982692</v>
      </c>
      <c r="K1765" s="68" t="n">
        <f aca="false">G1765-I1765-J1765</f>
        <v>164.611376416459</v>
      </c>
      <c r="L1765" s="69" t="n">
        <f aca="false">(I1765+J1765)/Assumptions!$B$8</f>
        <v>0.000257546472986662</v>
      </c>
      <c r="M1765" s="70" t="n">
        <f aca="false">F1765-L1765</f>
        <v>0.00904245352701334</v>
      </c>
      <c r="N1765" s="71" t="n">
        <f aca="false">G1765*Assumptions!$B$7</f>
        <v>1340607.0249</v>
      </c>
      <c r="O1765" s="71" t="n">
        <f aca="false">K1765*Assumptions!$B$7</f>
        <v>1294668.47551545</v>
      </c>
      <c r="P1765" s="68" t="n">
        <f aca="false">P1764+G1765</f>
        <v>32099.441195</v>
      </c>
      <c r="Q1765" s="68" t="n">
        <f aca="false">MAX(Q1764,P1765)</f>
        <v>32266.95522</v>
      </c>
      <c r="R1765" s="68" t="n">
        <f aca="false">Q1765-P1765</f>
        <v>167.514025</v>
      </c>
      <c r="S1765" s="68" t="n">
        <f aca="false">S1764+K1765</f>
        <v>21727.5223829941</v>
      </c>
      <c r="T1765" s="68" t="n">
        <f aca="false">MAX(T1764,S1765)</f>
        <v>22149.6988727913</v>
      </c>
      <c r="U1765" s="68" t="n">
        <f aca="false">T1765-S1765</f>
        <v>422.17648979717</v>
      </c>
      <c r="V1765" s="70" t="n">
        <f aca="false">V1764+F1765</f>
        <v>3.83620000000001</v>
      </c>
      <c r="W1765" s="70" t="n">
        <f aca="false">MAX(W1764,V1765)</f>
        <v>3.84550000000001</v>
      </c>
      <c r="X1765" s="70" t="n">
        <f aca="false">W1765-V1765</f>
        <v>0.00930000000000009</v>
      </c>
      <c r="Y1765" s="70" t="n">
        <f aca="false">Y1764+M1765</f>
        <v>3.37886318273086</v>
      </c>
      <c r="Z1765" s="70" t="n">
        <f aca="false">MAX(Z1764,Y1765)</f>
        <v>3.39526905071845</v>
      </c>
      <c r="AA1765" s="70" t="n">
        <f aca="false">Z1765-Y1765</f>
        <v>0.0164058679875905</v>
      </c>
      <c r="AB1765" s="72" t="n">
        <f aca="false">AB1764*(1+F1765)</f>
        <v>36.5879913260703</v>
      </c>
      <c r="AC1765" s="73" t="n">
        <f aca="false">MAX(AC1764,AB1765)</f>
        <v>36.9332575541514</v>
      </c>
      <c r="AD1765" s="70" t="n">
        <f aca="false">1-AB1765/AC1765</f>
        <v>0.00934838275705463</v>
      </c>
      <c r="AE1765" s="73" t="n">
        <f aca="false">AE1764*(1+M1765)</f>
        <v>23.1780415381757</v>
      </c>
      <c r="AF1765" s="73" t="n">
        <f aca="false">MAX(AF1764,AE1765)</f>
        <v>23.6552217651263</v>
      </c>
      <c r="AG1765" s="70" t="n">
        <f aca="false">1-AE1765/AF1765</f>
        <v>0.0201722998705524</v>
      </c>
      <c r="AH1765" s="74" t="n">
        <f aca="false">IF(R1765&gt;0,AH1764+1,0)</f>
        <v>10</v>
      </c>
      <c r="AI1765" s="74" t="n">
        <f aca="false">IF(U1765&gt;0,AI1764+1,0)</f>
        <v>93</v>
      </c>
      <c r="AJ1765" s="74" t="n">
        <f aca="false">IF(G1765&gt;0,AJ1764+1,0)</f>
        <v>1</v>
      </c>
      <c r="AK1765" s="74" t="n">
        <f aca="false">IF(G1765&lt;=0,AK1764+1,0)</f>
        <v>0</v>
      </c>
      <c r="AL1765" s="74" t="n">
        <f aca="false">IF(K1765&gt;0,AL1764+1,0)</f>
        <v>1</v>
      </c>
      <c r="AM1765" s="74" t="n">
        <f aca="false">IF(K1765&lt;=0,AM1764+1,0)</f>
        <v>0</v>
      </c>
    </row>
    <row r="1766" customFormat="false" ht="15" hidden="false" customHeight="false" outlineLevel="0" collapsed="false">
      <c r="A1766" s="61" t="n">
        <v>1765</v>
      </c>
      <c r="B1766" s="62" t="n">
        <v>45077.5104166667</v>
      </c>
      <c r="C1766" s="63" t="n">
        <f aca="false">YEAR(B1766)</f>
        <v>2023</v>
      </c>
      <c r="D1766" s="32" t="s">
        <v>276</v>
      </c>
      <c r="E1766" s="64" t="n">
        <v>18498.65</v>
      </c>
      <c r="F1766" s="65" t="n">
        <v>-0.0021</v>
      </c>
      <c r="G1766" s="66" t="n">
        <v>-38.847165</v>
      </c>
      <c r="H1766" s="67" t="n">
        <f aca="false">E1766+IF(D1766="Long",1,-1)*G1766</f>
        <v>18537.497165</v>
      </c>
      <c r="I1766" s="68" t="n">
        <f aca="false">Assumptions!$B$58</f>
        <v>5.35750011455817</v>
      </c>
      <c r="J1766" s="68" t="n">
        <f aca="false">INDEX(Yearly!$L$5:$L$22,MATCH(C1766,Yearly!$A$5:$A$22,0))</f>
        <v>0.483383468982692</v>
      </c>
      <c r="K1766" s="68" t="n">
        <f aca="false">G1766-I1766-J1766</f>
        <v>-44.6880485835409</v>
      </c>
      <c r="L1766" s="69" t="n">
        <f aca="false">(I1766+J1766)/Assumptions!$B$8</f>
        <v>0.000257546472986662</v>
      </c>
      <c r="M1766" s="70" t="n">
        <f aca="false">F1766-L1766</f>
        <v>-0.00235754647298666</v>
      </c>
      <c r="N1766" s="71" t="n">
        <f aca="false">G1766*Assumptions!$B$7</f>
        <v>-305532.952725</v>
      </c>
      <c r="O1766" s="71" t="n">
        <f aca="false">K1766*Assumptions!$B$7</f>
        <v>-351471.502109549</v>
      </c>
      <c r="P1766" s="68" t="n">
        <f aca="false">P1765+G1766</f>
        <v>32060.59403</v>
      </c>
      <c r="Q1766" s="68" t="n">
        <f aca="false">MAX(Q1765,P1766)</f>
        <v>32266.95522</v>
      </c>
      <c r="R1766" s="68" t="n">
        <f aca="false">Q1766-P1766</f>
        <v>206.36119</v>
      </c>
      <c r="S1766" s="68" t="n">
        <f aca="false">S1765+K1766</f>
        <v>21682.8343344106</v>
      </c>
      <c r="T1766" s="68" t="n">
        <f aca="false">MAX(T1765,S1766)</f>
        <v>22149.6988727913</v>
      </c>
      <c r="U1766" s="68" t="n">
        <f aca="false">T1766-S1766</f>
        <v>466.864538380709</v>
      </c>
      <c r="V1766" s="70" t="n">
        <f aca="false">V1765+F1766</f>
        <v>3.83410000000001</v>
      </c>
      <c r="W1766" s="70" t="n">
        <f aca="false">MAX(W1765,V1766)</f>
        <v>3.84550000000001</v>
      </c>
      <c r="X1766" s="70" t="n">
        <f aca="false">W1766-V1766</f>
        <v>0.0114000000000001</v>
      </c>
      <c r="Y1766" s="70" t="n">
        <f aca="false">Y1765+M1766</f>
        <v>3.37650563625788</v>
      </c>
      <c r="Z1766" s="70" t="n">
        <f aca="false">MAX(Z1765,Y1766)</f>
        <v>3.39526905071845</v>
      </c>
      <c r="AA1766" s="70" t="n">
        <f aca="false">Z1766-Y1766</f>
        <v>0.0187634144605773</v>
      </c>
      <c r="AB1766" s="72" t="n">
        <f aca="false">AB1765*(1+F1766)</f>
        <v>36.5111565442855</v>
      </c>
      <c r="AC1766" s="73" t="n">
        <f aca="false">MAX(AC1765,AB1766)</f>
        <v>36.9332575541514</v>
      </c>
      <c r="AD1766" s="70" t="n">
        <f aca="false">1-AB1766/AC1766</f>
        <v>0.0114287511532648</v>
      </c>
      <c r="AE1766" s="73" t="n">
        <f aca="false">AE1765*(1+M1766)</f>
        <v>23.1233982280967</v>
      </c>
      <c r="AF1766" s="73" t="n">
        <f aca="false">MAX(AF1765,AE1766)</f>
        <v>23.6552217651263</v>
      </c>
      <c r="AG1766" s="70" t="n">
        <f aca="false">1-AE1766/AF1766</f>
        <v>0.0224822892091272</v>
      </c>
      <c r="AH1766" s="74" t="n">
        <f aca="false">IF(R1766&gt;0,AH1765+1,0)</f>
        <v>11</v>
      </c>
      <c r="AI1766" s="74" t="n">
        <f aca="false">IF(U1766&gt;0,AI1765+1,0)</f>
        <v>94</v>
      </c>
      <c r="AJ1766" s="74" t="n">
        <f aca="false">IF(G1766&gt;0,AJ1765+1,0)</f>
        <v>0</v>
      </c>
      <c r="AK1766" s="74" t="n">
        <f aca="false">IF(G1766&lt;=0,AK1765+1,0)</f>
        <v>1</v>
      </c>
      <c r="AL1766" s="74" t="n">
        <f aca="false">IF(K1766&gt;0,AL1765+1,0)</f>
        <v>0</v>
      </c>
      <c r="AM1766" s="74" t="n">
        <f aca="false">IF(K1766&lt;=0,AM1765+1,0)</f>
        <v>1</v>
      </c>
    </row>
    <row r="1767" customFormat="false" ht="15" hidden="false" customHeight="false" outlineLevel="0" collapsed="false">
      <c r="A1767" s="61" t="n">
        <v>1766</v>
      </c>
      <c r="B1767" s="62" t="n">
        <v>45077.6145833333</v>
      </c>
      <c r="C1767" s="63" t="n">
        <f aca="false">YEAR(B1767)</f>
        <v>2023</v>
      </c>
      <c r="D1767" s="32" t="s">
        <v>277</v>
      </c>
      <c r="E1767" s="64" t="n">
        <v>18537.25</v>
      </c>
      <c r="F1767" s="65" t="n">
        <v>-0.0013</v>
      </c>
      <c r="G1767" s="66" t="n">
        <v>-24.098425</v>
      </c>
      <c r="H1767" s="67" t="n">
        <f aca="false">E1767+IF(D1767="Long",1,-1)*G1767</f>
        <v>18513.151575</v>
      </c>
      <c r="I1767" s="68" t="n">
        <f aca="false">Assumptions!$B$58</f>
        <v>5.35750011455817</v>
      </c>
      <c r="J1767" s="68" t="n">
        <f aca="false">INDEX(Yearly!$L$5:$L$22,MATCH(C1767,Yearly!$A$5:$A$22,0))</f>
        <v>0.483383468982692</v>
      </c>
      <c r="K1767" s="68" t="n">
        <f aca="false">G1767-I1767-J1767</f>
        <v>-29.9393085835409</v>
      </c>
      <c r="L1767" s="69" t="n">
        <f aca="false">(I1767+J1767)/Assumptions!$B$8</f>
        <v>0.000257546472986662</v>
      </c>
      <c r="M1767" s="70" t="n">
        <f aca="false">F1767-L1767</f>
        <v>-0.00155754647298666</v>
      </c>
      <c r="N1767" s="71" t="n">
        <f aca="false">G1767*Assumptions!$B$7</f>
        <v>-189534.112625</v>
      </c>
      <c r="O1767" s="71" t="n">
        <f aca="false">K1767*Assumptions!$B$7</f>
        <v>-235472.662009549</v>
      </c>
      <c r="P1767" s="68" t="n">
        <f aca="false">P1766+G1767</f>
        <v>32036.495605</v>
      </c>
      <c r="Q1767" s="68" t="n">
        <f aca="false">MAX(Q1766,P1767)</f>
        <v>32266.95522</v>
      </c>
      <c r="R1767" s="68" t="n">
        <f aca="false">Q1767-P1767</f>
        <v>230.459615</v>
      </c>
      <c r="S1767" s="68" t="n">
        <f aca="false">S1766+K1767</f>
        <v>21652.8950258271</v>
      </c>
      <c r="T1767" s="68" t="n">
        <f aca="false">MAX(T1766,S1767)</f>
        <v>22149.6988727913</v>
      </c>
      <c r="U1767" s="68" t="n">
        <f aca="false">T1767-S1767</f>
        <v>496.803846964249</v>
      </c>
      <c r="V1767" s="70" t="n">
        <f aca="false">V1766+F1767</f>
        <v>3.83280000000001</v>
      </c>
      <c r="W1767" s="70" t="n">
        <f aca="false">MAX(W1766,V1767)</f>
        <v>3.84550000000001</v>
      </c>
      <c r="X1767" s="70" t="n">
        <f aca="false">W1767-V1767</f>
        <v>0.0127000000000002</v>
      </c>
      <c r="Y1767" s="70" t="n">
        <f aca="false">Y1766+M1767</f>
        <v>3.37494808978489</v>
      </c>
      <c r="Z1767" s="70" t="n">
        <f aca="false">MAX(Z1766,Y1767)</f>
        <v>3.39526905071845</v>
      </c>
      <c r="AA1767" s="70" t="n">
        <f aca="false">Z1767-Y1767</f>
        <v>0.0203209609335637</v>
      </c>
      <c r="AB1767" s="72" t="n">
        <f aca="false">AB1766*(1+F1767)</f>
        <v>36.463692040778</v>
      </c>
      <c r="AC1767" s="73" t="n">
        <f aca="false">MAX(AC1766,AB1767)</f>
        <v>36.9332575541514</v>
      </c>
      <c r="AD1767" s="70" t="n">
        <f aca="false">1-AB1767/AC1767</f>
        <v>0.0127138937767656</v>
      </c>
      <c r="AE1767" s="73" t="n">
        <f aca="false">AE1766*(1+M1767)</f>
        <v>23.087382460743</v>
      </c>
      <c r="AF1767" s="73" t="n">
        <f aca="false">MAX(AF1766,AE1767)</f>
        <v>23.6552217651263</v>
      </c>
      <c r="AG1767" s="70" t="n">
        <f aca="false">1-AE1767/AF1767</f>
        <v>0.0240048184718515</v>
      </c>
      <c r="AH1767" s="74" t="n">
        <f aca="false">IF(R1767&gt;0,AH1766+1,0)</f>
        <v>12</v>
      </c>
      <c r="AI1767" s="74" t="n">
        <f aca="false">IF(U1767&gt;0,AI1766+1,0)</f>
        <v>95</v>
      </c>
      <c r="AJ1767" s="74" t="n">
        <f aca="false">IF(G1767&gt;0,AJ1766+1,0)</f>
        <v>0</v>
      </c>
      <c r="AK1767" s="74" t="n">
        <f aca="false">IF(G1767&lt;=0,AK1766+1,0)</f>
        <v>2</v>
      </c>
      <c r="AL1767" s="74" t="n">
        <f aca="false">IF(K1767&gt;0,AL1766+1,0)</f>
        <v>0</v>
      </c>
      <c r="AM1767" s="74" t="n">
        <f aca="false">IF(K1767&lt;=0,AM1766+1,0)</f>
        <v>2</v>
      </c>
    </row>
    <row r="1768" customFormat="false" ht="15" hidden="false" customHeight="false" outlineLevel="0" collapsed="false">
      <c r="A1768" s="61" t="n">
        <v>1767</v>
      </c>
      <c r="B1768" s="62" t="n">
        <v>45078.6145833333</v>
      </c>
      <c r="C1768" s="63" t="n">
        <f aca="false">YEAR(B1768)</f>
        <v>2023</v>
      </c>
      <c r="D1768" s="32" t="s">
        <v>276</v>
      </c>
      <c r="E1768" s="64" t="n">
        <v>18512.35</v>
      </c>
      <c r="F1768" s="65" t="n">
        <v>-0.0022</v>
      </c>
      <c r="G1768" s="66" t="n">
        <v>-40.72717</v>
      </c>
      <c r="H1768" s="67" t="n">
        <f aca="false">E1768+IF(D1768="Long",1,-1)*G1768</f>
        <v>18553.07717</v>
      </c>
      <c r="I1768" s="68" t="n">
        <f aca="false">Assumptions!$B$58</f>
        <v>5.35750011455817</v>
      </c>
      <c r="J1768" s="68" t="n">
        <f aca="false">INDEX(Yearly!$L$5:$L$22,MATCH(C1768,Yearly!$A$5:$A$22,0))</f>
        <v>0.483383468982692</v>
      </c>
      <c r="K1768" s="68" t="n">
        <f aca="false">G1768-I1768-J1768</f>
        <v>-46.5680535835409</v>
      </c>
      <c r="L1768" s="69" t="n">
        <f aca="false">(I1768+J1768)/Assumptions!$B$8</f>
        <v>0.000257546472986662</v>
      </c>
      <c r="M1768" s="70" t="n">
        <f aca="false">F1768-L1768</f>
        <v>-0.00245754647298666</v>
      </c>
      <c r="N1768" s="71" t="n">
        <f aca="false">G1768*Assumptions!$B$7</f>
        <v>-320319.19205</v>
      </c>
      <c r="O1768" s="71" t="n">
        <f aca="false">K1768*Assumptions!$B$7</f>
        <v>-366257.741434549</v>
      </c>
      <c r="P1768" s="68" t="n">
        <f aca="false">P1767+G1768</f>
        <v>31995.768435</v>
      </c>
      <c r="Q1768" s="68" t="n">
        <f aca="false">MAX(Q1767,P1768)</f>
        <v>32266.95522</v>
      </c>
      <c r="R1768" s="68" t="n">
        <f aca="false">Q1768-P1768</f>
        <v>271.186784999998</v>
      </c>
      <c r="S1768" s="68" t="n">
        <f aca="false">S1767+K1768</f>
        <v>21606.3269722435</v>
      </c>
      <c r="T1768" s="68" t="n">
        <f aca="false">MAX(T1767,S1768)</f>
        <v>22149.6988727913</v>
      </c>
      <c r="U1768" s="68" t="n">
        <f aca="false">T1768-S1768</f>
        <v>543.371900547791</v>
      </c>
      <c r="V1768" s="70" t="n">
        <f aca="false">V1767+F1768</f>
        <v>3.83060000000001</v>
      </c>
      <c r="W1768" s="70" t="n">
        <f aca="false">MAX(W1767,V1768)</f>
        <v>3.84550000000001</v>
      </c>
      <c r="X1768" s="70" t="n">
        <f aca="false">W1768-V1768</f>
        <v>0.0149000000000004</v>
      </c>
      <c r="Y1768" s="70" t="n">
        <f aca="false">Y1767+M1768</f>
        <v>3.3724905433119</v>
      </c>
      <c r="Z1768" s="70" t="n">
        <f aca="false">MAX(Z1767,Y1768)</f>
        <v>3.39526905071845</v>
      </c>
      <c r="AA1768" s="70" t="n">
        <f aca="false">Z1768-Y1768</f>
        <v>0.0227785074065503</v>
      </c>
      <c r="AB1768" s="72" t="n">
        <f aca="false">AB1767*(1+F1768)</f>
        <v>36.3834719182882</v>
      </c>
      <c r="AC1768" s="73" t="n">
        <f aca="false">MAX(AC1767,AB1768)</f>
        <v>36.9332575541514</v>
      </c>
      <c r="AD1768" s="70" t="n">
        <f aca="false">1-AB1768/AC1768</f>
        <v>0.0148859232104567</v>
      </c>
      <c r="AE1768" s="73" t="n">
        <f aca="false">AE1767*(1+M1768)</f>
        <v>23.0306441454061</v>
      </c>
      <c r="AF1768" s="73" t="n">
        <f aca="false">MAX(AF1767,AE1768)</f>
        <v>23.6552217651263</v>
      </c>
      <c r="AG1768" s="70" t="n">
        <f aca="false">1-AE1768/AF1768</f>
        <v>0.026403371987868</v>
      </c>
      <c r="AH1768" s="74" t="n">
        <f aca="false">IF(R1768&gt;0,AH1767+1,0)</f>
        <v>13</v>
      </c>
      <c r="AI1768" s="74" t="n">
        <f aca="false">IF(U1768&gt;0,AI1767+1,0)</f>
        <v>96</v>
      </c>
      <c r="AJ1768" s="74" t="n">
        <f aca="false">IF(G1768&gt;0,AJ1767+1,0)</f>
        <v>0</v>
      </c>
      <c r="AK1768" s="74" t="n">
        <f aca="false">IF(G1768&lt;=0,AK1767+1,0)</f>
        <v>3</v>
      </c>
      <c r="AL1768" s="74" t="n">
        <f aca="false">IF(K1768&gt;0,AL1767+1,0)</f>
        <v>0</v>
      </c>
      <c r="AM1768" s="74" t="n">
        <f aca="false">IF(K1768&lt;=0,AM1767+1,0)</f>
        <v>3</v>
      </c>
    </row>
    <row r="1769" customFormat="false" ht="15" hidden="false" customHeight="false" outlineLevel="0" collapsed="false">
      <c r="A1769" s="61" t="n">
        <v>1768</v>
      </c>
      <c r="B1769" s="62" t="n">
        <v>45079.40625</v>
      </c>
      <c r="C1769" s="63" t="n">
        <f aca="false">YEAR(B1769)</f>
        <v>2023</v>
      </c>
      <c r="D1769" s="32" t="s">
        <v>277</v>
      </c>
      <c r="E1769" s="64" t="n">
        <v>18552.6</v>
      </c>
      <c r="F1769" s="65" t="n">
        <v>-0.0032</v>
      </c>
      <c r="G1769" s="66" t="n">
        <v>-59.36832</v>
      </c>
      <c r="H1769" s="67" t="n">
        <f aca="false">E1769+IF(D1769="Long",1,-1)*G1769</f>
        <v>18493.23168</v>
      </c>
      <c r="I1769" s="68" t="n">
        <f aca="false">Assumptions!$B$58</f>
        <v>5.35750011455817</v>
      </c>
      <c r="J1769" s="68" t="n">
        <f aca="false">INDEX(Yearly!$L$5:$L$22,MATCH(C1769,Yearly!$A$5:$A$22,0))</f>
        <v>0.483383468982692</v>
      </c>
      <c r="K1769" s="68" t="n">
        <f aca="false">G1769-I1769-J1769</f>
        <v>-65.2092035835409</v>
      </c>
      <c r="L1769" s="69" t="n">
        <f aca="false">(I1769+J1769)/Assumptions!$B$8</f>
        <v>0.000257546472986662</v>
      </c>
      <c r="M1769" s="70" t="n">
        <f aca="false">F1769-L1769</f>
        <v>-0.00345754647298666</v>
      </c>
      <c r="N1769" s="71" t="n">
        <f aca="false">G1769*Assumptions!$B$7</f>
        <v>-466931.8368</v>
      </c>
      <c r="O1769" s="71" t="n">
        <f aca="false">K1769*Assumptions!$B$7</f>
        <v>-512870.386184549</v>
      </c>
      <c r="P1769" s="68" t="n">
        <f aca="false">P1768+G1769</f>
        <v>31936.400115</v>
      </c>
      <c r="Q1769" s="68" t="n">
        <f aca="false">MAX(Q1768,P1769)</f>
        <v>32266.95522</v>
      </c>
      <c r="R1769" s="68" t="n">
        <f aca="false">Q1769-P1769</f>
        <v>330.555104999999</v>
      </c>
      <c r="S1769" s="68" t="n">
        <f aca="false">S1768+K1769</f>
        <v>21541.11776866</v>
      </c>
      <c r="T1769" s="68" t="n">
        <f aca="false">MAX(T1768,S1769)</f>
        <v>22149.6988727913</v>
      </c>
      <c r="U1769" s="68" t="n">
        <f aca="false">T1769-S1769</f>
        <v>608.581104131332</v>
      </c>
      <c r="V1769" s="70" t="n">
        <f aca="false">V1768+F1769</f>
        <v>3.82740000000001</v>
      </c>
      <c r="W1769" s="70" t="n">
        <f aca="false">MAX(W1768,V1769)</f>
        <v>3.84550000000001</v>
      </c>
      <c r="X1769" s="70" t="n">
        <f aca="false">W1769-V1769</f>
        <v>0.0181000000000005</v>
      </c>
      <c r="Y1769" s="70" t="n">
        <f aca="false">Y1768+M1769</f>
        <v>3.36903299683892</v>
      </c>
      <c r="Z1769" s="70" t="n">
        <f aca="false">MAX(Z1768,Y1769)</f>
        <v>3.39526905071845</v>
      </c>
      <c r="AA1769" s="70" t="n">
        <f aca="false">Z1769-Y1769</f>
        <v>0.0262360538795368</v>
      </c>
      <c r="AB1769" s="72" t="n">
        <f aca="false">AB1768*(1+F1769)</f>
        <v>36.2670448081497</v>
      </c>
      <c r="AC1769" s="73" t="n">
        <f aca="false">MAX(AC1768,AB1769)</f>
        <v>36.9332575541514</v>
      </c>
      <c r="AD1769" s="70" t="n">
        <f aca="false">1-AB1769/AC1769</f>
        <v>0.0180382882561833</v>
      </c>
      <c r="AE1769" s="73" t="n">
        <f aca="false">AE1768*(1+M1769)</f>
        <v>22.9510146229706</v>
      </c>
      <c r="AF1769" s="73" t="n">
        <f aca="false">MAX(AF1768,AE1769)</f>
        <v>23.6552217651263</v>
      </c>
      <c r="AG1769" s="70" t="n">
        <f aca="false">1-AE1769/AF1769</f>
        <v>0.0297696275751631</v>
      </c>
      <c r="AH1769" s="74" t="n">
        <f aca="false">IF(R1769&gt;0,AH1768+1,0)</f>
        <v>14</v>
      </c>
      <c r="AI1769" s="74" t="n">
        <f aca="false">IF(U1769&gt;0,AI1768+1,0)</f>
        <v>97</v>
      </c>
      <c r="AJ1769" s="74" t="n">
        <f aca="false">IF(G1769&gt;0,AJ1768+1,0)</f>
        <v>0</v>
      </c>
      <c r="AK1769" s="74" t="n">
        <f aca="false">IF(G1769&lt;=0,AK1768+1,0)</f>
        <v>4</v>
      </c>
      <c r="AL1769" s="74" t="n">
        <f aca="false">IF(K1769&gt;0,AL1768+1,0)</f>
        <v>0</v>
      </c>
      <c r="AM1769" s="74" t="n">
        <f aca="false">IF(K1769&lt;=0,AM1768+1,0)</f>
        <v>4</v>
      </c>
    </row>
    <row r="1770" customFormat="false" ht="15" hidden="false" customHeight="false" outlineLevel="0" collapsed="false">
      <c r="A1770" s="61" t="n">
        <v>1769</v>
      </c>
      <c r="B1770" s="62" t="n">
        <v>45079.4270833333</v>
      </c>
      <c r="C1770" s="63" t="n">
        <f aca="false">YEAR(B1770)</f>
        <v>2023</v>
      </c>
      <c r="D1770" s="32" t="s">
        <v>276</v>
      </c>
      <c r="E1770" s="64" t="n">
        <v>18492.4</v>
      </c>
      <c r="F1770" s="65" t="n">
        <v>-0.0019</v>
      </c>
      <c r="G1770" s="66" t="n">
        <v>-35.13556</v>
      </c>
      <c r="H1770" s="67" t="n">
        <f aca="false">E1770+IF(D1770="Long",1,-1)*G1770</f>
        <v>18527.53556</v>
      </c>
      <c r="I1770" s="68" t="n">
        <f aca="false">Assumptions!$B$58</f>
        <v>5.35750011455817</v>
      </c>
      <c r="J1770" s="68" t="n">
        <f aca="false">INDEX(Yearly!$L$5:$L$22,MATCH(C1770,Yearly!$A$5:$A$22,0))</f>
        <v>0.483383468982692</v>
      </c>
      <c r="K1770" s="68" t="n">
        <f aca="false">G1770-I1770-J1770</f>
        <v>-40.9764435835409</v>
      </c>
      <c r="L1770" s="69" t="n">
        <f aca="false">(I1770+J1770)/Assumptions!$B$8</f>
        <v>0.000257546472986662</v>
      </c>
      <c r="M1770" s="70" t="n">
        <f aca="false">F1770-L1770</f>
        <v>-0.00215754647298666</v>
      </c>
      <c r="N1770" s="71" t="n">
        <f aca="false">G1770*Assumptions!$B$7</f>
        <v>-276341.1794</v>
      </c>
      <c r="O1770" s="71" t="n">
        <f aca="false">K1770*Assumptions!$B$7</f>
        <v>-322279.728784549</v>
      </c>
      <c r="P1770" s="68" t="n">
        <f aca="false">P1769+G1770</f>
        <v>31901.264555</v>
      </c>
      <c r="Q1770" s="68" t="n">
        <f aca="false">MAX(Q1769,P1770)</f>
        <v>32266.95522</v>
      </c>
      <c r="R1770" s="68" t="n">
        <f aca="false">Q1770-P1770</f>
        <v>365.690664999998</v>
      </c>
      <c r="S1770" s="68" t="n">
        <f aca="false">S1769+K1770</f>
        <v>21500.1413250764</v>
      </c>
      <c r="T1770" s="68" t="n">
        <f aca="false">MAX(T1769,S1770)</f>
        <v>22149.6988727913</v>
      </c>
      <c r="U1770" s="68" t="n">
        <f aca="false">T1770-S1770</f>
        <v>649.557547714874</v>
      </c>
      <c r="V1770" s="70" t="n">
        <f aca="false">V1769+F1770</f>
        <v>3.82550000000001</v>
      </c>
      <c r="W1770" s="70" t="n">
        <f aca="false">MAX(W1769,V1770)</f>
        <v>3.84550000000001</v>
      </c>
      <c r="X1770" s="70" t="n">
        <f aca="false">W1770-V1770</f>
        <v>0.0200000000000005</v>
      </c>
      <c r="Y1770" s="70" t="n">
        <f aca="false">Y1769+M1770</f>
        <v>3.36687545036593</v>
      </c>
      <c r="Z1770" s="70" t="n">
        <f aca="false">MAX(Z1769,Y1770)</f>
        <v>3.39526905071845</v>
      </c>
      <c r="AA1770" s="70" t="n">
        <f aca="false">Z1770-Y1770</f>
        <v>0.0283936003525236</v>
      </c>
      <c r="AB1770" s="72" t="n">
        <f aca="false">AB1769*(1+F1770)</f>
        <v>36.1981374230142</v>
      </c>
      <c r="AC1770" s="73" t="n">
        <f aca="false">MAX(AC1769,AB1770)</f>
        <v>36.9332575541514</v>
      </c>
      <c r="AD1770" s="70" t="n">
        <f aca="false">1-AB1770/AC1770</f>
        <v>0.0199040155084964</v>
      </c>
      <c r="AE1770" s="73" t="n">
        <f aca="false">AE1769*(1+M1770)</f>
        <v>22.9014967423193</v>
      </c>
      <c r="AF1770" s="73" t="n">
        <f aca="false">MAX(AF1769,AE1770)</f>
        <v>23.6552217651263</v>
      </c>
      <c r="AG1770" s="70" t="n">
        <f aca="false">1-AE1770/AF1770</f>
        <v>0.031862944693173</v>
      </c>
      <c r="AH1770" s="74" t="n">
        <f aca="false">IF(R1770&gt;0,AH1769+1,0)</f>
        <v>15</v>
      </c>
      <c r="AI1770" s="74" t="n">
        <f aca="false">IF(U1770&gt;0,AI1769+1,0)</f>
        <v>98</v>
      </c>
      <c r="AJ1770" s="74" t="n">
        <f aca="false">IF(G1770&gt;0,AJ1769+1,0)</f>
        <v>0</v>
      </c>
      <c r="AK1770" s="74" t="n">
        <f aca="false">IF(G1770&lt;=0,AK1769+1,0)</f>
        <v>5</v>
      </c>
      <c r="AL1770" s="74" t="n">
        <f aca="false">IF(K1770&gt;0,AL1769+1,0)</f>
        <v>0</v>
      </c>
      <c r="AM1770" s="74" t="n">
        <f aca="false">IF(K1770&lt;=0,AM1769+1,0)</f>
        <v>5</v>
      </c>
    </row>
    <row r="1771" customFormat="false" ht="15" hidden="false" customHeight="false" outlineLevel="0" collapsed="false">
      <c r="A1771" s="61" t="n">
        <v>1770</v>
      </c>
      <c r="B1771" s="62" t="n">
        <v>45079.5104166667</v>
      </c>
      <c r="C1771" s="63" t="n">
        <f aca="false">YEAR(B1771)</f>
        <v>2023</v>
      </c>
      <c r="D1771" s="32" t="s">
        <v>277</v>
      </c>
      <c r="E1771" s="64" t="n">
        <v>18527.55</v>
      </c>
      <c r="F1771" s="65" t="n">
        <v>-0.0007</v>
      </c>
      <c r="G1771" s="66" t="n">
        <v>-12.969285</v>
      </c>
      <c r="H1771" s="67" t="n">
        <f aca="false">E1771+IF(D1771="Long",1,-1)*G1771</f>
        <v>18514.580715</v>
      </c>
      <c r="I1771" s="68" t="n">
        <f aca="false">Assumptions!$B$58</f>
        <v>5.35750011455817</v>
      </c>
      <c r="J1771" s="68" t="n">
        <f aca="false">INDEX(Yearly!$L$5:$L$22,MATCH(C1771,Yearly!$A$5:$A$22,0))</f>
        <v>0.483383468982692</v>
      </c>
      <c r="K1771" s="68" t="n">
        <f aca="false">G1771-I1771-J1771</f>
        <v>-18.8101685835409</v>
      </c>
      <c r="L1771" s="69" t="n">
        <f aca="false">(I1771+J1771)/Assumptions!$B$8</f>
        <v>0.000257546472986662</v>
      </c>
      <c r="M1771" s="70" t="n">
        <f aca="false">F1771-L1771</f>
        <v>-0.000957546472986662</v>
      </c>
      <c r="N1771" s="71" t="n">
        <f aca="false">G1771*Assumptions!$B$7</f>
        <v>-102003.426525</v>
      </c>
      <c r="O1771" s="71" t="n">
        <f aca="false">K1771*Assumptions!$B$7</f>
        <v>-147941.975909549</v>
      </c>
      <c r="P1771" s="68" t="n">
        <f aca="false">P1770+G1771</f>
        <v>31888.29527</v>
      </c>
      <c r="Q1771" s="68" t="n">
        <f aca="false">MAX(Q1770,P1771)</f>
        <v>32266.95522</v>
      </c>
      <c r="R1771" s="68" t="n">
        <f aca="false">Q1771-P1771</f>
        <v>378.659949999998</v>
      </c>
      <c r="S1771" s="68" t="n">
        <f aca="false">S1770+K1771</f>
        <v>21481.3311564929</v>
      </c>
      <c r="T1771" s="68" t="n">
        <f aca="false">MAX(T1770,S1771)</f>
        <v>22149.6988727913</v>
      </c>
      <c r="U1771" s="68" t="n">
        <f aca="false">T1771-S1771</f>
        <v>668.367716298413</v>
      </c>
      <c r="V1771" s="70" t="n">
        <f aca="false">V1770+F1771</f>
        <v>3.82480000000001</v>
      </c>
      <c r="W1771" s="70" t="n">
        <f aca="false">MAX(W1770,V1771)</f>
        <v>3.84550000000001</v>
      </c>
      <c r="X1771" s="70" t="n">
        <f aca="false">W1771-V1771</f>
        <v>0.0207000000000006</v>
      </c>
      <c r="Y1771" s="70" t="n">
        <f aca="false">Y1770+M1771</f>
        <v>3.36591790389294</v>
      </c>
      <c r="Z1771" s="70" t="n">
        <f aca="false">MAX(Z1770,Y1771)</f>
        <v>3.39526905071845</v>
      </c>
      <c r="AA1771" s="70" t="n">
        <f aca="false">Z1771-Y1771</f>
        <v>0.0293511468255101</v>
      </c>
      <c r="AB1771" s="72" t="n">
        <f aca="false">AB1770*(1+F1771)</f>
        <v>36.1727987268181</v>
      </c>
      <c r="AC1771" s="73" t="n">
        <f aca="false">MAX(AC1770,AB1771)</f>
        <v>36.9332575541514</v>
      </c>
      <c r="AD1771" s="70" t="n">
        <f aca="false">1-AB1771/AC1771</f>
        <v>0.0205900826976405</v>
      </c>
      <c r="AE1771" s="73" t="n">
        <f aca="false">AE1770*(1+M1771)</f>
        <v>22.8795674948876</v>
      </c>
      <c r="AF1771" s="73" t="n">
        <f aca="false">MAX(AF1770,AE1771)</f>
        <v>23.6552217651263</v>
      </c>
      <c r="AG1771" s="70" t="n">
        <f aca="false">1-AE1771/AF1771</f>
        <v>0.0327899809158496</v>
      </c>
      <c r="AH1771" s="74" t="n">
        <f aca="false">IF(R1771&gt;0,AH1770+1,0)</f>
        <v>16</v>
      </c>
      <c r="AI1771" s="74" t="n">
        <f aca="false">IF(U1771&gt;0,AI1770+1,0)</f>
        <v>99</v>
      </c>
      <c r="AJ1771" s="74" t="n">
        <f aca="false">IF(G1771&gt;0,AJ1770+1,0)</f>
        <v>0</v>
      </c>
      <c r="AK1771" s="74" t="n">
        <f aca="false">IF(G1771&lt;=0,AK1770+1,0)</f>
        <v>6</v>
      </c>
      <c r="AL1771" s="74" t="n">
        <f aca="false">IF(K1771&gt;0,AL1770+1,0)</f>
        <v>0</v>
      </c>
      <c r="AM1771" s="74" t="n">
        <f aca="false">IF(K1771&lt;=0,AM1770+1,0)</f>
        <v>6</v>
      </c>
    </row>
    <row r="1772" customFormat="false" ht="15" hidden="false" customHeight="false" outlineLevel="0" collapsed="false">
      <c r="A1772" s="61" t="n">
        <v>1771</v>
      </c>
      <c r="B1772" s="62" t="n">
        <v>45079.6145833333</v>
      </c>
      <c r="C1772" s="63" t="n">
        <f aca="false">YEAR(B1772)</f>
        <v>2023</v>
      </c>
      <c r="D1772" s="32" t="s">
        <v>276</v>
      </c>
      <c r="E1772" s="64" t="n">
        <v>18514.5</v>
      </c>
      <c r="F1772" s="65" t="n">
        <v>-0.0049</v>
      </c>
      <c r="G1772" s="66" t="n">
        <v>-90.72105</v>
      </c>
      <c r="H1772" s="67" t="n">
        <f aca="false">E1772+IF(D1772="Long",1,-1)*G1772</f>
        <v>18605.22105</v>
      </c>
      <c r="I1772" s="68" t="n">
        <f aca="false">Assumptions!$B$58</f>
        <v>5.35750011455817</v>
      </c>
      <c r="J1772" s="68" t="n">
        <f aca="false">INDEX(Yearly!$L$5:$L$22,MATCH(C1772,Yearly!$A$5:$A$22,0))</f>
        <v>0.483383468982692</v>
      </c>
      <c r="K1772" s="68" t="n">
        <f aca="false">G1772-I1772-J1772</f>
        <v>-96.5619335835409</v>
      </c>
      <c r="L1772" s="69" t="n">
        <f aca="false">(I1772+J1772)/Assumptions!$B$8</f>
        <v>0.000257546472986662</v>
      </c>
      <c r="M1772" s="70" t="n">
        <f aca="false">F1772-L1772</f>
        <v>-0.00515754647298666</v>
      </c>
      <c r="N1772" s="71" t="n">
        <f aca="false">G1772*Assumptions!$B$7</f>
        <v>-713521.05825</v>
      </c>
      <c r="O1772" s="71" t="n">
        <f aca="false">K1772*Assumptions!$B$7</f>
        <v>-759459.607634549</v>
      </c>
      <c r="P1772" s="68" t="n">
        <f aca="false">P1771+G1772</f>
        <v>31797.57422</v>
      </c>
      <c r="Q1772" s="68" t="n">
        <f aca="false">MAX(Q1771,P1772)</f>
        <v>32266.95522</v>
      </c>
      <c r="R1772" s="68" t="n">
        <f aca="false">Q1772-P1772</f>
        <v>469.380999999998</v>
      </c>
      <c r="S1772" s="68" t="n">
        <f aca="false">S1771+K1772</f>
        <v>21384.7692229094</v>
      </c>
      <c r="T1772" s="68" t="n">
        <f aca="false">MAX(T1771,S1772)</f>
        <v>22149.6988727913</v>
      </c>
      <c r="U1772" s="68" t="n">
        <f aca="false">T1772-S1772</f>
        <v>764.929649881953</v>
      </c>
      <c r="V1772" s="70" t="n">
        <f aca="false">V1771+F1772</f>
        <v>3.81990000000001</v>
      </c>
      <c r="W1772" s="70" t="n">
        <f aca="false">MAX(W1771,V1772)</f>
        <v>3.84550000000001</v>
      </c>
      <c r="X1772" s="70" t="n">
        <f aca="false">W1772-V1772</f>
        <v>0.0256000000000007</v>
      </c>
      <c r="Y1772" s="70" t="n">
        <f aca="false">Y1771+M1772</f>
        <v>3.36076035741996</v>
      </c>
      <c r="Z1772" s="70" t="n">
        <f aca="false">MAX(Z1771,Y1772)</f>
        <v>3.39526905071845</v>
      </c>
      <c r="AA1772" s="70" t="n">
        <f aca="false">Z1772-Y1772</f>
        <v>0.0345086932984966</v>
      </c>
      <c r="AB1772" s="72" t="n">
        <f aca="false">AB1771*(1+F1772)</f>
        <v>35.9955520130567</v>
      </c>
      <c r="AC1772" s="73" t="n">
        <f aca="false">MAX(AC1771,AB1772)</f>
        <v>36.9332575541514</v>
      </c>
      <c r="AD1772" s="70" t="n">
        <f aca="false">1-AB1772/AC1772</f>
        <v>0.0253891912924221</v>
      </c>
      <c r="AE1772" s="73" t="n">
        <f aca="false">AE1771*(1+M1772)</f>
        <v>22.7615650622509</v>
      </c>
      <c r="AF1772" s="73" t="n">
        <f aca="false">MAX(AF1771,AE1772)</f>
        <v>23.6552217651263</v>
      </c>
      <c r="AG1772" s="70" t="n">
        <f aca="false">1-AE1772/AF1772</f>
        <v>0.0377784115384144</v>
      </c>
      <c r="AH1772" s="74" t="n">
        <f aca="false">IF(R1772&gt;0,AH1771+1,0)</f>
        <v>17</v>
      </c>
      <c r="AI1772" s="74" t="n">
        <f aca="false">IF(U1772&gt;0,AI1771+1,0)</f>
        <v>100</v>
      </c>
      <c r="AJ1772" s="74" t="n">
        <f aca="false">IF(G1772&gt;0,AJ1771+1,0)</f>
        <v>0</v>
      </c>
      <c r="AK1772" s="74" t="n">
        <f aca="false">IF(G1772&lt;=0,AK1771+1,0)</f>
        <v>7</v>
      </c>
      <c r="AL1772" s="74" t="n">
        <f aca="false">IF(K1772&gt;0,AL1771+1,0)</f>
        <v>0</v>
      </c>
      <c r="AM1772" s="74" t="n">
        <f aca="false">IF(K1772&lt;=0,AM1771+1,0)</f>
        <v>7</v>
      </c>
    </row>
    <row r="1773" customFormat="false" ht="15" hidden="false" customHeight="false" outlineLevel="0" collapsed="false">
      <c r="A1773" s="61" t="n">
        <v>1772</v>
      </c>
      <c r="B1773" s="62" t="n">
        <v>45082.40625</v>
      </c>
      <c r="C1773" s="63" t="n">
        <f aca="false">YEAR(B1773)</f>
        <v>2023</v>
      </c>
      <c r="D1773" s="32" t="s">
        <v>277</v>
      </c>
      <c r="E1773" s="64" t="n">
        <v>18605</v>
      </c>
      <c r="F1773" s="65" t="n">
        <v>-0.0029</v>
      </c>
      <c r="G1773" s="66" t="n">
        <v>-53.9545</v>
      </c>
      <c r="H1773" s="67" t="n">
        <f aca="false">E1773+IF(D1773="Long",1,-1)*G1773</f>
        <v>18551.0455</v>
      </c>
      <c r="I1773" s="68" t="n">
        <f aca="false">Assumptions!$B$58</f>
        <v>5.35750011455817</v>
      </c>
      <c r="J1773" s="68" t="n">
        <f aca="false">INDEX(Yearly!$L$5:$L$22,MATCH(C1773,Yearly!$A$5:$A$22,0))</f>
        <v>0.483383468982692</v>
      </c>
      <c r="K1773" s="68" t="n">
        <f aca="false">G1773-I1773-J1773</f>
        <v>-59.7953835835409</v>
      </c>
      <c r="L1773" s="69" t="n">
        <f aca="false">(I1773+J1773)/Assumptions!$B$8</f>
        <v>0.000257546472986662</v>
      </c>
      <c r="M1773" s="70" t="n">
        <f aca="false">F1773-L1773</f>
        <v>-0.00315754647298666</v>
      </c>
      <c r="N1773" s="71" t="n">
        <f aca="false">G1773*Assumptions!$B$7</f>
        <v>-424352.1425</v>
      </c>
      <c r="O1773" s="71" t="n">
        <f aca="false">K1773*Assumptions!$B$7</f>
        <v>-470290.691884549</v>
      </c>
      <c r="P1773" s="68" t="n">
        <f aca="false">P1772+G1773</f>
        <v>31743.61972</v>
      </c>
      <c r="Q1773" s="68" t="n">
        <f aca="false">MAX(Q1772,P1773)</f>
        <v>32266.95522</v>
      </c>
      <c r="R1773" s="68" t="n">
        <f aca="false">Q1773-P1773</f>
        <v>523.335499999997</v>
      </c>
      <c r="S1773" s="68" t="n">
        <f aca="false">S1772+K1773</f>
        <v>21324.9738393258</v>
      </c>
      <c r="T1773" s="68" t="n">
        <f aca="false">MAX(T1772,S1773)</f>
        <v>22149.6988727913</v>
      </c>
      <c r="U1773" s="68" t="n">
        <f aca="false">T1773-S1773</f>
        <v>824.725033465493</v>
      </c>
      <c r="V1773" s="70" t="n">
        <f aca="false">V1772+F1773</f>
        <v>3.81700000000001</v>
      </c>
      <c r="W1773" s="70" t="n">
        <f aca="false">MAX(W1772,V1773)</f>
        <v>3.84550000000001</v>
      </c>
      <c r="X1773" s="70" t="n">
        <f aca="false">W1773-V1773</f>
        <v>0.0285000000000006</v>
      </c>
      <c r="Y1773" s="70" t="n">
        <f aca="false">Y1772+M1773</f>
        <v>3.35760281094697</v>
      </c>
      <c r="Z1773" s="70" t="n">
        <f aca="false">MAX(Z1772,Y1773)</f>
        <v>3.39526905071845</v>
      </c>
      <c r="AA1773" s="70" t="n">
        <f aca="false">Z1773-Y1773</f>
        <v>0.0376662397714833</v>
      </c>
      <c r="AB1773" s="72" t="n">
        <f aca="false">AB1772*(1+F1773)</f>
        <v>35.8911649122189</v>
      </c>
      <c r="AC1773" s="73" t="n">
        <f aca="false">MAX(AC1772,AB1773)</f>
        <v>36.9332575541514</v>
      </c>
      <c r="AD1773" s="70" t="n">
        <f aca="false">1-AB1773/AC1773</f>
        <v>0.028215562637674</v>
      </c>
      <c r="AE1773" s="73" t="n">
        <f aca="false">AE1772*(1+M1773)</f>
        <v>22.6896943627689</v>
      </c>
      <c r="AF1773" s="73" t="n">
        <f aca="false">MAX(AF1772,AE1773)</f>
        <v>23.6552217651263</v>
      </c>
      <c r="AG1773" s="70" t="n">
        <f aca="false">1-AE1773/AF1773</f>
        <v>0.0408166709212929</v>
      </c>
      <c r="AH1773" s="74" t="n">
        <f aca="false">IF(R1773&gt;0,AH1772+1,0)</f>
        <v>18</v>
      </c>
      <c r="AI1773" s="74" t="n">
        <f aca="false">IF(U1773&gt;0,AI1772+1,0)</f>
        <v>101</v>
      </c>
      <c r="AJ1773" s="74" t="n">
        <f aca="false">IF(G1773&gt;0,AJ1772+1,0)</f>
        <v>0</v>
      </c>
      <c r="AK1773" s="74" t="n">
        <f aca="false">IF(G1773&lt;=0,AK1772+1,0)</f>
        <v>8</v>
      </c>
      <c r="AL1773" s="74" t="n">
        <f aca="false">IF(K1773&gt;0,AL1772+1,0)</f>
        <v>0</v>
      </c>
      <c r="AM1773" s="74" t="n">
        <f aca="false">IF(K1773&lt;=0,AM1772+1,0)</f>
        <v>8</v>
      </c>
    </row>
    <row r="1774" customFormat="false" ht="15" hidden="false" customHeight="false" outlineLevel="0" collapsed="false">
      <c r="A1774" s="61" t="n">
        <v>1773</v>
      </c>
      <c r="B1774" s="62" t="n">
        <v>45083.46875</v>
      </c>
      <c r="C1774" s="63" t="n">
        <f aca="false">YEAR(B1774)</f>
        <v>2023</v>
      </c>
      <c r="D1774" s="32" t="s">
        <v>276</v>
      </c>
      <c r="E1774" s="64" t="n">
        <v>18550.8</v>
      </c>
      <c r="F1774" s="65" t="n">
        <v>0</v>
      </c>
      <c r="G1774" s="66" t="n">
        <v>0</v>
      </c>
      <c r="H1774" s="67" t="n">
        <f aca="false">E1774+IF(D1774="Long",1,-1)*G1774</f>
        <v>18550.8</v>
      </c>
      <c r="I1774" s="68" t="n">
        <f aca="false">Assumptions!$B$58</f>
        <v>5.35750011455817</v>
      </c>
      <c r="J1774" s="68" t="n">
        <f aca="false">INDEX(Yearly!$L$5:$L$22,MATCH(C1774,Yearly!$A$5:$A$22,0))</f>
        <v>0.483383468982692</v>
      </c>
      <c r="K1774" s="68" t="n">
        <f aca="false">G1774-I1774-J1774</f>
        <v>-5.84088358354086</v>
      </c>
      <c r="L1774" s="69" t="n">
        <f aca="false">(I1774+J1774)/Assumptions!$B$8</f>
        <v>0.000257546472986662</v>
      </c>
      <c r="M1774" s="70" t="n">
        <f aca="false">F1774-L1774</f>
        <v>-0.000257546472986662</v>
      </c>
      <c r="N1774" s="71" t="n">
        <f aca="false">G1774*Assumptions!$B$7</f>
        <v>0</v>
      </c>
      <c r="O1774" s="71" t="n">
        <f aca="false">K1774*Assumptions!$B$7</f>
        <v>-45938.5493845489</v>
      </c>
      <c r="P1774" s="68" t="n">
        <f aca="false">P1773+G1774</f>
        <v>31743.61972</v>
      </c>
      <c r="Q1774" s="68" t="n">
        <f aca="false">MAX(Q1773,P1774)</f>
        <v>32266.95522</v>
      </c>
      <c r="R1774" s="68" t="n">
        <f aca="false">Q1774-P1774</f>
        <v>523.335499999997</v>
      </c>
      <c r="S1774" s="68" t="n">
        <f aca="false">S1773+K1774</f>
        <v>21319.1329557423</v>
      </c>
      <c r="T1774" s="68" t="n">
        <f aca="false">MAX(T1773,S1774)</f>
        <v>22149.6988727913</v>
      </c>
      <c r="U1774" s="68" t="n">
        <f aca="false">T1774-S1774</f>
        <v>830.565917049033</v>
      </c>
      <c r="V1774" s="70" t="n">
        <f aca="false">V1773+F1774</f>
        <v>3.81700000000001</v>
      </c>
      <c r="W1774" s="70" t="n">
        <f aca="false">MAX(W1773,V1774)</f>
        <v>3.84550000000001</v>
      </c>
      <c r="X1774" s="70" t="n">
        <f aca="false">W1774-V1774</f>
        <v>0.0285000000000006</v>
      </c>
      <c r="Y1774" s="70" t="n">
        <f aca="false">Y1773+M1774</f>
        <v>3.35734526447398</v>
      </c>
      <c r="Z1774" s="70" t="n">
        <f aca="false">MAX(Z1773,Y1774)</f>
        <v>3.39526905071845</v>
      </c>
      <c r="AA1774" s="70" t="n">
        <f aca="false">Z1774-Y1774</f>
        <v>0.0379237862444701</v>
      </c>
      <c r="AB1774" s="72" t="n">
        <f aca="false">AB1773*(1+F1774)</f>
        <v>35.8911649122189</v>
      </c>
      <c r="AC1774" s="73" t="n">
        <f aca="false">MAX(AC1773,AB1774)</f>
        <v>36.9332575541514</v>
      </c>
      <c r="AD1774" s="70" t="n">
        <f aca="false">1-AB1774/AC1774</f>
        <v>0.028215562637674</v>
      </c>
      <c r="AE1774" s="73" t="n">
        <f aca="false">AE1773*(1+M1774)</f>
        <v>22.6838507120126</v>
      </c>
      <c r="AF1774" s="73" t="n">
        <f aca="false">MAX(AF1773,AE1774)</f>
        <v>23.6552217651263</v>
      </c>
      <c r="AG1774" s="70" t="n">
        <f aca="false">1-AE1774/AF1774</f>
        <v>0.0410637052046448</v>
      </c>
      <c r="AH1774" s="74" t="n">
        <f aca="false">IF(R1774&gt;0,AH1773+1,0)</f>
        <v>19</v>
      </c>
      <c r="AI1774" s="74" t="n">
        <f aca="false">IF(U1774&gt;0,AI1773+1,0)</f>
        <v>102</v>
      </c>
      <c r="AJ1774" s="74" t="n">
        <f aca="false">IF(G1774&gt;0,AJ1773+1,0)</f>
        <v>0</v>
      </c>
      <c r="AK1774" s="74" t="n">
        <f aca="false">IF(G1774&lt;=0,AK1773+1,0)</f>
        <v>9</v>
      </c>
      <c r="AL1774" s="74" t="n">
        <f aca="false">IF(K1774&gt;0,AL1773+1,0)</f>
        <v>0</v>
      </c>
      <c r="AM1774" s="74" t="n">
        <f aca="false">IF(K1774&lt;=0,AM1773+1,0)</f>
        <v>9</v>
      </c>
    </row>
    <row r="1775" customFormat="false" ht="15" hidden="false" customHeight="false" outlineLevel="0" collapsed="false">
      <c r="A1775" s="61" t="n">
        <v>1774</v>
      </c>
      <c r="B1775" s="62" t="n">
        <v>45083.6145833333</v>
      </c>
      <c r="C1775" s="63" t="n">
        <f aca="false">YEAR(B1775)</f>
        <v>2023</v>
      </c>
      <c r="D1775" s="32" t="s">
        <v>277</v>
      </c>
      <c r="E1775" s="64" t="n">
        <v>18551.1</v>
      </c>
      <c r="F1775" s="65" t="n">
        <v>0.0041</v>
      </c>
      <c r="G1775" s="66" t="n">
        <v>76.05951</v>
      </c>
      <c r="H1775" s="67" t="n">
        <f aca="false">E1775+IF(D1775="Long",1,-1)*G1775</f>
        <v>18627.15951</v>
      </c>
      <c r="I1775" s="68" t="n">
        <f aca="false">Assumptions!$B$58</f>
        <v>5.35750011455817</v>
      </c>
      <c r="J1775" s="68" t="n">
        <f aca="false">INDEX(Yearly!$L$5:$L$22,MATCH(C1775,Yearly!$A$5:$A$22,0))</f>
        <v>0.483383468982692</v>
      </c>
      <c r="K1775" s="68" t="n">
        <f aca="false">G1775-I1775-J1775</f>
        <v>70.2186264164591</v>
      </c>
      <c r="L1775" s="69" t="n">
        <f aca="false">(I1775+J1775)/Assumptions!$B$8</f>
        <v>0.000257546472986662</v>
      </c>
      <c r="M1775" s="70" t="n">
        <f aca="false">F1775-L1775</f>
        <v>0.00384245352701334</v>
      </c>
      <c r="N1775" s="71" t="n">
        <f aca="false">G1775*Assumptions!$B$7</f>
        <v>598208.04615</v>
      </c>
      <c r="O1775" s="71" t="n">
        <f aca="false">K1775*Assumptions!$B$7</f>
        <v>552269.496765451</v>
      </c>
      <c r="P1775" s="68" t="n">
        <f aca="false">P1774+G1775</f>
        <v>31819.67923</v>
      </c>
      <c r="Q1775" s="68" t="n">
        <f aca="false">MAX(Q1774,P1775)</f>
        <v>32266.95522</v>
      </c>
      <c r="R1775" s="68" t="n">
        <f aca="false">Q1775-P1775</f>
        <v>447.275989999998</v>
      </c>
      <c r="S1775" s="68" t="n">
        <f aca="false">S1774+K1775</f>
        <v>21389.3515821587</v>
      </c>
      <c r="T1775" s="68" t="n">
        <f aca="false">MAX(T1774,S1775)</f>
        <v>22149.6988727913</v>
      </c>
      <c r="U1775" s="68" t="n">
        <f aca="false">T1775-S1775</f>
        <v>760.347290632573</v>
      </c>
      <c r="V1775" s="70" t="n">
        <f aca="false">V1774+F1775</f>
        <v>3.82110000000001</v>
      </c>
      <c r="W1775" s="70" t="n">
        <f aca="false">MAX(W1774,V1775)</f>
        <v>3.84550000000001</v>
      </c>
      <c r="X1775" s="70" t="n">
        <f aca="false">W1775-V1775</f>
        <v>0.0244000000000004</v>
      </c>
      <c r="Y1775" s="70" t="n">
        <f aca="false">Y1774+M1775</f>
        <v>3.361187718001</v>
      </c>
      <c r="Z1775" s="70" t="n">
        <f aca="false">MAX(Z1774,Y1775)</f>
        <v>3.39526905071845</v>
      </c>
      <c r="AA1775" s="70" t="n">
        <f aca="false">Z1775-Y1775</f>
        <v>0.0340813327174567</v>
      </c>
      <c r="AB1775" s="72" t="n">
        <f aca="false">AB1774*(1+F1775)</f>
        <v>36.038318688359</v>
      </c>
      <c r="AC1775" s="73" t="n">
        <f aca="false">MAX(AC1774,AB1775)</f>
        <v>36.9332575541514</v>
      </c>
      <c r="AD1775" s="70" t="n">
        <f aca="false">1-AB1775/AC1775</f>
        <v>0.0242312464444886</v>
      </c>
      <c r="AE1775" s="73" t="n">
        <f aca="false">AE1774*(1+M1775)</f>
        <v>22.7710123541873</v>
      </c>
      <c r="AF1775" s="73" t="n">
        <f aca="false">MAX(AF1774,AE1775)</f>
        <v>23.6552217651263</v>
      </c>
      <c r="AG1775" s="70" t="n">
        <f aca="false">1-AE1775/AF1775</f>
        <v>0.0373790370565272</v>
      </c>
      <c r="AH1775" s="74" t="n">
        <f aca="false">IF(R1775&gt;0,AH1774+1,0)</f>
        <v>20</v>
      </c>
      <c r="AI1775" s="74" t="n">
        <f aca="false">IF(U1775&gt;0,AI1774+1,0)</f>
        <v>103</v>
      </c>
      <c r="AJ1775" s="74" t="n">
        <f aca="false">IF(G1775&gt;0,AJ1774+1,0)</f>
        <v>1</v>
      </c>
      <c r="AK1775" s="74" t="n">
        <f aca="false">IF(G1775&lt;=0,AK1774+1,0)</f>
        <v>0</v>
      </c>
      <c r="AL1775" s="74" t="n">
        <f aca="false">IF(K1775&gt;0,AL1774+1,0)</f>
        <v>1</v>
      </c>
      <c r="AM1775" s="74" t="n">
        <f aca="false">IF(K1775&lt;=0,AM1774+1,0)</f>
        <v>0</v>
      </c>
    </row>
    <row r="1776" customFormat="false" ht="15" hidden="false" customHeight="false" outlineLevel="0" collapsed="false">
      <c r="A1776" s="61" t="n">
        <v>1775</v>
      </c>
      <c r="B1776" s="62" t="n">
        <v>45086.4479166667</v>
      </c>
      <c r="C1776" s="63" t="n">
        <f aca="false">YEAR(B1776)</f>
        <v>2023</v>
      </c>
      <c r="D1776" s="32" t="s">
        <v>276</v>
      </c>
      <c r="E1776" s="64" t="n">
        <v>18626.65</v>
      </c>
      <c r="F1776" s="65" t="n">
        <v>-0.0038</v>
      </c>
      <c r="G1776" s="66" t="n">
        <v>-70.78127</v>
      </c>
      <c r="H1776" s="67" t="n">
        <f aca="false">E1776+IF(D1776="Long",1,-1)*G1776</f>
        <v>18697.43127</v>
      </c>
      <c r="I1776" s="68" t="n">
        <f aca="false">Assumptions!$B$58</f>
        <v>5.35750011455817</v>
      </c>
      <c r="J1776" s="68" t="n">
        <f aca="false">INDEX(Yearly!$L$5:$L$22,MATCH(C1776,Yearly!$A$5:$A$22,0))</f>
        <v>0.483383468982692</v>
      </c>
      <c r="K1776" s="68" t="n">
        <f aca="false">G1776-I1776-J1776</f>
        <v>-76.6221535835409</v>
      </c>
      <c r="L1776" s="69" t="n">
        <f aca="false">(I1776+J1776)/Assumptions!$B$8</f>
        <v>0.000257546472986662</v>
      </c>
      <c r="M1776" s="70" t="n">
        <f aca="false">F1776-L1776</f>
        <v>-0.00405754647298666</v>
      </c>
      <c r="N1776" s="71" t="n">
        <f aca="false">G1776*Assumptions!$B$7</f>
        <v>-556694.68855</v>
      </c>
      <c r="O1776" s="71" t="n">
        <f aca="false">K1776*Assumptions!$B$7</f>
        <v>-602633.237934549</v>
      </c>
      <c r="P1776" s="68" t="n">
        <f aca="false">P1775+G1776</f>
        <v>31748.89796</v>
      </c>
      <c r="Q1776" s="68" t="n">
        <f aca="false">MAX(Q1775,P1776)</f>
        <v>32266.95522</v>
      </c>
      <c r="R1776" s="68" t="n">
        <f aca="false">Q1776-P1776</f>
        <v>518.057259999998</v>
      </c>
      <c r="S1776" s="68" t="n">
        <f aca="false">S1775+K1776</f>
        <v>21312.7294285752</v>
      </c>
      <c r="T1776" s="68" t="n">
        <f aca="false">MAX(T1775,S1776)</f>
        <v>22149.6988727913</v>
      </c>
      <c r="U1776" s="68" t="n">
        <f aca="false">T1776-S1776</f>
        <v>836.969444216113</v>
      </c>
      <c r="V1776" s="70" t="n">
        <f aca="false">V1775+F1776</f>
        <v>3.81730000000001</v>
      </c>
      <c r="W1776" s="70" t="n">
        <f aca="false">MAX(W1775,V1776)</f>
        <v>3.84550000000001</v>
      </c>
      <c r="X1776" s="70" t="n">
        <f aca="false">W1776-V1776</f>
        <v>0.0282000000000004</v>
      </c>
      <c r="Y1776" s="70" t="n">
        <f aca="false">Y1775+M1776</f>
        <v>3.35713017152801</v>
      </c>
      <c r="Z1776" s="70" t="n">
        <f aca="false">MAX(Z1775,Y1776)</f>
        <v>3.39526905071845</v>
      </c>
      <c r="AA1776" s="70" t="n">
        <f aca="false">Z1776-Y1776</f>
        <v>0.0381388791904436</v>
      </c>
      <c r="AB1776" s="72" t="n">
        <f aca="false">AB1775*(1+F1776)</f>
        <v>35.9013730773432</v>
      </c>
      <c r="AC1776" s="73" t="n">
        <f aca="false">MAX(AC1775,AB1776)</f>
        <v>36.9332575541514</v>
      </c>
      <c r="AD1776" s="70" t="n">
        <f aca="false">1-AB1776/AC1776</f>
        <v>0.0279391677079994</v>
      </c>
      <c r="AE1776" s="73" t="n">
        <f aca="false">AE1775*(1+M1776)</f>
        <v>22.6786179133232</v>
      </c>
      <c r="AF1776" s="73" t="n">
        <f aca="false">MAX(AF1775,AE1776)</f>
        <v>23.6552217651263</v>
      </c>
      <c r="AG1776" s="70" t="n">
        <f aca="false">1-AE1776/AF1776</f>
        <v>0.0412849163495415</v>
      </c>
      <c r="AH1776" s="74" t="n">
        <f aca="false">IF(R1776&gt;0,AH1775+1,0)</f>
        <v>21</v>
      </c>
      <c r="AI1776" s="74" t="n">
        <f aca="false">IF(U1776&gt;0,AI1775+1,0)</f>
        <v>104</v>
      </c>
      <c r="AJ1776" s="74" t="n">
        <f aca="false">IF(G1776&gt;0,AJ1775+1,0)</f>
        <v>0</v>
      </c>
      <c r="AK1776" s="74" t="n">
        <f aca="false">IF(G1776&lt;=0,AK1775+1,0)</f>
        <v>1</v>
      </c>
      <c r="AL1776" s="74" t="n">
        <f aca="false">IF(K1776&gt;0,AL1775+1,0)</f>
        <v>0</v>
      </c>
      <c r="AM1776" s="74" t="n">
        <f aca="false">IF(K1776&lt;=0,AM1775+1,0)</f>
        <v>1</v>
      </c>
    </row>
    <row r="1777" customFormat="false" ht="15" hidden="false" customHeight="false" outlineLevel="0" collapsed="false">
      <c r="A1777" s="61" t="n">
        <v>1776</v>
      </c>
      <c r="B1777" s="62" t="n">
        <v>45090.40625</v>
      </c>
      <c r="C1777" s="63" t="n">
        <f aca="false">YEAR(B1777)</f>
        <v>2023</v>
      </c>
      <c r="D1777" s="32" t="s">
        <v>277</v>
      </c>
      <c r="E1777" s="64" t="n">
        <v>18697.65</v>
      </c>
      <c r="F1777" s="65" t="n">
        <v>-0.0004</v>
      </c>
      <c r="G1777" s="66" t="n">
        <v>-7.47906</v>
      </c>
      <c r="H1777" s="67" t="n">
        <f aca="false">E1777+IF(D1777="Long",1,-1)*G1777</f>
        <v>18690.17094</v>
      </c>
      <c r="I1777" s="68" t="n">
        <f aca="false">Assumptions!$B$58</f>
        <v>5.35750011455817</v>
      </c>
      <c r="J1777" s="68" t="n">
        <f aca="false">INDEX(Yearly!$L$5:$L$22,MATCH(C1777,Yearly!$A$5:$A$22,0))</f>
        <v>0.483383468982692</v>
      </c>
      <c r="K1777" s="68" t="n">
        <f aca="false">G1777-I1777-J1777</f>
        <v>-13.3199435835409</v>
      </c>
      <c r="L1777" s="69" t="n">
        <f aca="false">(I1777+J1777)/Assumptions!$B$8</f>
        <v>0.000257546472986662</v>
      </c>
      <c r="M1777" s="70" t="n">
        <f aca="false">F1777-L1777</f>
        <v>-0.000657546472986662</v>
      </c>
      <c r="N1777" s="71" t="n">
        <f aca="false">G1777*Assumptions!$B$7</f>
        <v>-58822.8069</v>
      </c>
      <c r="O1777" s="71" t="n">
        <f aca="false">K1777*Assumptions!$B$7</f>
        <v>-104761.356284549</v>
      </c>
      <c r="P1777" s="68" t="n">
        <f aca="false">P1776+G1777</f>
        <v>31741.4189</v>
      </c>
      <c r="Q1777" s="68" t="n">
        <f aca="false">MAX(Q1776,P1777)</f>
        <v>32266.95522</v>
      </c>
      <c r="R1777" s="68" t="n">
        <f aca="false">Q1777-P1777</f>
        <v>525.536319999999</v>
      </c>
      <c r="S1777" s="68" t="n">
        <f aca="false">S1776+K1777</f>
        <v>21299.4094849917</v>
      </c>
      <c r="T1777" s="68" t="n">
        <f aca="false">MAX(T1776,S1777)</f>
        <v>22149.6988727913</v>
      </c>
      <c r="U1777" s="68" t="n">
        <f aca="false">T1777-S1777</f>
        <v>850.289387799654</v>
      </c>
      <c r="V1777" s="70" t="n">
        <f aca="false">V1776+F1777</f>
        <v>3.81690000000001</v>
      </c>
      <c r="W1777" s="70" t="n">
        <f aca="false">MAX(W1776,V1777)</f>
        <v>3.84550000000001</v>
      </c>
      <c r="X1777" s="70" t="n">
        <f aca="false">W1777-V1777</f>
        <v>0.0286000000000004</v>
      </c>
      <c r="Y1777" s="70" t="n">
        <f aca="false">Y1776+M1777</f>
        <v>3.35647262505502</v>
      </c>
      <c r="Z1777" s="70" t="n">
        <f aca="false">MAX(Z1776,Y1777)</f>
        <v>3.39526905071845</v>
      </c>
      <c r="AA1777" s="70" t="n">
        <f aca="false">Z1777-Y1777</f>
        <v>0.0387964256634303</v>
      </c>
      <c r="AB1777" s="72" t="n">
        <f aca="false">AB1776*(1+F1777)</f>
        <v>35.8870125281123</v>
      </c>
      <c r="AC1777" s="73" t="n">
        <f aca="false">MAX(AC1776,AB1777)</f>
        <v>36.9332575541514</v>
      </c>
      <c r="AD1777" s="70" t="n">
        <f aca="false">1-AB1777/AC1777</f>
        <v>0.0283279920409163</v>
      </c>
      <c r="AE1777" s="73" t="n">
        <f aca="false">AE1776*(1+M1777)</f>
        <v>22.6637056681021</v>
      </c>
      <c r="AF1777" s="73" t="n">
        <f aca="false">MAX(AF1776,AE1777)</f>
        <v>23.6552217651263</v>
      </c>
      <c r="AG1777" s="70" t="n">
        <f aca="false">1-AE1777/AF1777</f>
        <v>0.041915316071395</v>
      </c>
      <c r="AH1777" s="74" t="n">
        <f aca="false">IF(R1777&gt;0,AH1776+1,0)</f>
        <v>22</v>
      </c>
      <c r="AI1777" s="74" t="n">
        <f aca="false">IF(U1777&gt;0,AI1776+1,0)</f>
        <v>105</v>
      </c>
      <c r="AJ1777" s="74" t="n">
        <f aca="false">IF(G1777&gt;0,AJ1776+1,0)</f>
        <v>0</v>
      </c>
      <c r="AK1777" s="74" t="n">
        <f aca="false">IF(G1777&lt;=0,AK1776+1,0)</f>
        <v>2</v>
      </c>
      <c r="AL1777" s="74" t="n">
        <f aca="false">IF(K1777&gt;0,AL1776+1,0)</f>
        <v>0</v>
      </c>
      <c r="AM1777" s="74" t="n">
        <f aca="false">IF(K1777&lt;=0,AM1776+1,0)</f>
        <v>2</v>
      </c>
    </row>
    <row r="1778" customFormat="false" ht="15" hidden="false" customHeight="false" outlineLevel="0" collapsed="false">
      <c r="A1778" s="61" t="n">
        <v>1777</v>
      </c>
      <c r="B1778" s="62" t="n">
        <v>45092.6145833333</v>
      </c>
      <c r="C1778" s="63" t="n">
        <f aca="false">YEAR(B1778)</f>
        <v>2023</v>
      </c>
      <c r="D1778" s="32" t="s">
        <v>276</v>
      </c>
      <c r="E1778" s="64" t="n">
        <v>18689.4</v>
      </c>
      <c r="F1778" s="65" t="n">
        <v>-0.0042</v>
      </c>
      <c r="G1778" s="66" t="n">
        <v>-78.49548</v>
      </c>
      <c r="H1778" s="67" t="n">
        <f aca="false">E1778+IF(D1778="Long",1,-1)*G1778</f>
        <v>18767.89548</v>
      </c>
      <c r="I1778" s="68" t="n">
        <f aca="false">Assumptions!$B$58</f>
        <v>5.35750011455817</v>
      </c>
      <c r="J1778" s="68" t="n">
        <f aca="false">INDEX(Yearly!$L$5:$L$22,MATCH(C1778,Yearly!$A$5:$A$22,0))</f>
        <v>0.483383468982692</v>
      </c>
      <c r="K1778" s="68" t="n">
        <f aca="false">G1778-I1778-J1778</f>
        <v>-84.3363635835409</v>
      </c>
      <c r="L1778" s="69" t="n">
        <f aca="false">(I1778+J1778)/Assumptions!$B$8</f>
        <v>0.000257546472986662</v>
      </c>
      <c r="M1778" s="70" t="n">
        <f aca="false">F1778-L1778</f>
        <v>-0.00445754647298666</v>
      </c>
      <c r="N1778" s="71" t="n">
        <f aca="false">G1778*Assumptions!$B$7</f>
        <v>-617366.9502</v>
      </c>
      <c r="O1778" s="71" t="n">
        <f aca="false">K1778*Assumptions!$B$7</f>
        <v>-663305.499584549</v>
      </c>
      <c r="P1778" s="68" t="n">
        <f aca="false">P1777+G1778</f>
        <v>31662.92342</v>
      </c>
      <c r="Q1778" s="68" t="n">
        <f aca="false">MAX(Q1777,P1778)</f>
        <v>32266.95522</v>
      </c>
      <c r="R1778" s="68" t="n">
        <f aca="false">Q1778-P1778</f>
        <v>604.031800000001</v>
      </c>
      <c r="S1778" s="68" t="n">
        <f aca="false">S1777+K1778</f>
        <v>21215.0731214081</v>
      </c>
      <c r="T1778" s="68" t="n">
        <f aca="false">MAX(T1777,S1778)</f>
        <v>22149.6988727913</v>
      </c>
      <c r="U1778" s="68" t="n">
        <f aca="false">T1778-S1778</f>
        <v>934.625751383195</v>
      </c>
      <c r="V1778" s="70" t="n">
        <f aca="false">V1777+F1778</f>
        <v>3.81270000000001</v>
      </c>
      <c r="W1778" s="70" t="n">
        <f aca="false">MAX(W1777,V1778)</f>
        <v>3.84550000000001</v>
      </c>
      <c r="X1778" s="70" t="n">
        <f aca="false">W1778-V1778</f>
        <v>0.0328000000000004</v>
      </c>
      <c r="Y1778" s="70" t="n">
        <f aca="false">Y1777+M1778</f>
        <v>3.35201507858204</v>
      </c>
      <c r="Z1778" s="70" t="n">
        <f aca="false">MAX(Z1777,Y1778)</f>
        <v>3.39526905071845</v>
      </c>
      <c r="AA1778" s="70" t="n">
        <f aca="false">Z1778-Y1778</f>
        <v>0.0432539721364171</v>
      </c>
      <c r="AB1778" s="72" t="n">
        <f aca="false">AB1777*(1+F1778)</f>
        <v>35.7362870754942</v>
      </c>
      <c r="AC1778" s="73" t="n">
        <f aca="false">MAX(AC1777,AB1778)</f>
        <v>36.9332575541514</v>
      </c>
      <c r="AD1778" s="70" t="n">
        <f aca="false">1-AB1778/AC1778</f>
        <v>0.0324090144743443</v>
      </c>
      <c r="AE1778" s="73" t="n">
        <f aca="false">AE1777*(1+M1778)</f>
        <v>22.5626811468364</v>
      </c>
      <c r="AF1778" s="73" t="n">
        <f aca="false">MAX(AF1777,AE1778)</f>
        <v>23.6552217651263</v>
      </c>
      <c r="AG1778" s="70" t="n">
        <f aca="false">1-AE1778/AF1778</f>
        <v>0.0461860230750635</v>
      </c>
      <c r="AH1778" s="74" t="n">
        <f aca="false">IF(R1778&gt;0,AH1777+1,0)</f>
        <v>23</v>
      </c>
      <c r="AI1778" s="74" t="n">
        <f aca="false">IF(U1778&gt;0,AI1777+1,0)</f>
        <v>106</v>
      </c>
      <c r="AJ1778" s="74" t="n">
        <f aca="false">IF(G1778&gt;0,AJ1777+1,0)</f>
        <v>0</v>
      </c>
      <c r="AK1778" s="74" t="n">
        <f aca="false">IF(G1778&lt;=0,AK1777+1,0)</f>
        <v>3</v>
      </c>
      <c r="AL1778" s="74" t="n">
        <f aca="false">IF(K1778&gt;0,AL1777+1,0)</f>
        <v>0</v>
      </c>
      <c r="AM1778" s="74" t="n">
        <f aca="false">IF(K1778&lt;=0,AM1777+1,0)</f>
        <v>3</v>
      </c>
    </row>
    <row r="1779" customFormat="false" ht="15" hidden="false" customHeight="false" outlineLevel="0" collapsed="false">
      <c r="A1779" s="61" t="n">
        <v>1778</v>
      </c>
      <c r="B1779" s="62" t="n">
        <v>45093.40625</v>
      </c>
      <c r="C1779" s="63" t="n">
        <f aca="false">YEAR(B1779)</f>
        <v>2023</v>
      </c>
      <c r="D1779" s="32" t="s">
        <v>277</v>
      </c>
      <c r="E1779" s="64" t="n">
        <v>18768.35</v>
      </c>
      <c r="F1779" s="65" t="n">
        <v>-0.0018</v>
      </c>
      <c r="G1779" s="66" t="n">
        <v>-33.78303</v>
      </c>
      <c r="H1779" s="67" t="n">
        <f aca="false">E1779+IF(D1779="Long",1,-1)*G1779</f>
        <v>18734.56697</v>
      </c>
      <c r="I1779" s="68" t="n">
        <f aca="false">Assumptions!$B$58</f>
        <v>5.35750011455817</v>
      </c>
      <c r="J1779" s="68" t="n">
        <f aca="false">INDEX(Yearly!$L$5:$L$22,MATCH(C1779,Yearly!$A$5:$A$22,0))</f>
        <v>0.483383468982692</v>
      </c>
      <c r="K1779" s="68" t="n">
        <f aca="false">G1779-I1779-J1779</f>
        <v>-39.6239135835409</v>
      </c>
      <c r="L1779" s="69" t="n">
        <f aca="false">(I1779+J1779)/Assumptions!$B$8</f>
        <v>0.000257546472986662</v>
      </c>
      <c r="M1779" s="70" t="n">
        <f aca="false">F1779-L1779</f>
        <v>-0.00205754647298666</v>
      </c>
      <c r="N1779" s="71" t="n">
        <f aca="false">G1779*Assumptions!$B$7</f>
        <v>-265703.53095</v>
      </c>
      <c r="O1779" s="71" t="n">
        <f aca="false">K1779*Assumptions!$B$7</f>
        <v>-311642.080334549</v>
      </c>
      <c r="P1779" s="68" t="n">
        <f aca="false">P1778+G1779</f>
        <v>31629.14039</v>
      </c>
      <c r="Q1779" s="68" t="n">
        <f aca="false">MAX(Q1778,P1779)</f>
        <v>32266.95522</v>
      </c>
      <c r="R1779" s="68" t="n">
        <f aca="false">Q1779-P1779</f>
        <v>637.814829999999</v>
      </c>
      <c r="S1779" s="68" t="n">
        <f aca="false">S1778+K1779</f>
        <v>21175.4492078246</v>
      </c>
      <c r="T1779" s="68" t="n">
        <f aca="false">MAX(T1778,S1779)</f>
        <v>22149.6988727913</v>
      </c>
      <c r="U1779" s="68" t="n">
        <f aca="false">T1779-S1779</f>
        <v>974.249664966737</v>
      </c>
      <c r="V1779" s="70" t="n">
        <f aca="false">V1778+F1779</f>
        <v>3.81090000000001</v>
      </c>
      <c r="W1779" s="70" t="n">
        <f aca="false">MAX(W1778,V1779)</f>
        <v>3.84550000000001</v>
      </c>
      <c r="X1779" s="70" t="n">
        <f aca="false">W1779-V1779</f>
        <v>0.0346000000000002</v>
      </c>
      <c r="Y1779" s="70" t="n">
        <f aca="false">Y1778+M1779</f>
        <v>3.34995753210905</v>
      </c>
      <c r="Z1779" s="70" t="n">
        <f aca="false">MAX(Z1778,Y1779)</f>
        <v>3.39526905071845</v>
      </c>
      <c r="AA1779" s="70" t="n">
        <f aca="false">Z1779-Y1779</f>
        <v>0.0453115186094037</v>
      </c>
      <c r="AB1779" s="72" t="n">
        <f aca="false">AB1778*(1+F1779)</f>
        <v>35.6719617587583</v>
      </c>
      <c r="AC1779" s="73" t="n">
        <f aca="false">MAX(AC1778,AB1779)</f>
        <v>36.9332575541514</v>
      </c>
      <c r="AD1779" s="70" t="n">
        <f aca="false">1-AB1779/AC1779</f>
        <v>0.0341506782482905</v>
      </c>
      <c r="AE1779" s="73" t="n">
        <f aca="false">AE1778*(1+M1779)</f>
        <v>22.5162573818216</v>
      </c>
      <c r="AF1779" s="73" t="n">
        <f aca="false">MAX(AF1778,AE1779)</f>
        <v>23.6552217651263</v>
      </c>
      <c r="AG1779" s="70" t="n">
        <f aca="false">1-AE1779/AF1779</f>
        <v>0.0481485396591707</v>
      </c>
      <c r="AH1779" s="74" t="n">
        <f aca="false">IF(R1779&gt;0,AH1778+1,0)</f>
        <v>24</v>
      </c>
      <c r="AI1779" s="74" t="n">
        <f aca="false">IF(U1779&gt;0,AI1778+1,0)</f>
        <v>107</v>
      </c>
      <c r="AJ1779" s="74" t="n">
        <f aca="false">IF(G1779&gt;0,AJ1778+1,0)</f>
        <v>0</v>
      </c>
      <c r="AK1779" s="74" t="n">
        <f aca="false">IF(G1779&lt;=0,AK1778+1,0)</f>
        <v>4</v>
      </c>
      <c r="AL1779" s="74" t="n">
        <f aca="false">IF(K1779&gt;0,AL1778+1,0)</f>
        <v>0</v>
      </c>
      <c r="AM1779" s="74" t="n">
        <f aca="false">IF(K1779&lt;=0,AM1778+1,0)</f>
        <v>4</v>
      </c>
    </row>
    <row r="1780" customFormat="false" ht="15" hidden="false" customHeight="false" outlineLevel="0" collapsed="false">
      <c r="A1780" s="61" t="n">
        <v>1779</v>
      </c>
      <c r="B1780" s="62" t="n">
        <v>45096.5729166667</v>
      </c>
      <c r="C1780" s="63" t="n">
        <f aca="false">YEAR(B1780)</f>
        <v>2023</v>
      </c>
      <c r="D1780" s="32" t="s">
        <v>276</v>
      </c>
      <c r="E1780" s="64" t="n">
        <v>18734.65</v>
      </c>
      <c r="F1780" s="65" t="n">
        <v>-0.0004</v>
      </c>
      <c r="G1780" s="66" t="n">
        <v>-7.49386</v>
      </c>
      <c r="H1780" s="67" t="n">
        <f aca="false">E1780+IF(D1780="Long",1,-1)*G1780</f>
        <v>18742.14386</v>
      </c>
      <c r="I1780" s="68" t="n">
        <f aca="false">Assumptions!$B$58</f>
        <v>5.35750011455817</v>
      </c>
      <c r="J1780" s="68" t="n">
        <f aca="false">INDEX(Yearly!$L$5:$L$22,MATCH(C1780,Yearly!$A$5:$A$22,0))</f>
        <v>0.483383468982692</v>
      </c>
      <c r="K1780" s="68" t="n">
        <f aca="false">G1780-I1780-J1780</f>
        <v>-13.3347435835409</v>
      </c>
      <c r="L1780" s="69" t="n">
        <f aca="false">(I1780+J1780)/Assumptions!$B$8</f>
        <v>0.000257546472986662</v>
      </c>
      <c r="M1780" s="70" t="n">
        <f aca="false">F1780-L1780</f>
        <v>-0.000657546472986662</v>
      </c>
      <c r="N1780" s="71" t="n">
        <f aca="false">G1780*Assumptions!$B$7</f>
        <v>-58939.2089</v>
      </c>
      <c r="O1780" s="71" t="n">
        <f aca="false">K1780*Assumptions!$B$7</f>
        <v>-104877.758284549</v>
      </c>
      <c r="P1780" s="68" t="n">
        <f aca="false">P1779+G1780</f>
        <v>31621.64653</v>
      </c>
      <c r="Q1780" s="68" t="n">
        <f aca="false">MAX(Q1779,P1780)</f>
        <v>32266.95522</v>
      </c>
      <c r="R1780" s="68" t="n">
        <f aca="false">Q1780-P1780</f>
        <v>645.308689999998</v>
      </c>
      <c r="S1780" s="68" t="n">
        <f aca="false">S1779+K1780</f>
        <v>21162.114464241</v>
      </c>
      <c r="T1780" s="68" t="n">
        <f aca="false">MAX(T1779,S1780)</f>
        <v>22149.6988727913</v>
      </c>
      <c r="U1780" s="68" t="n">
        <f aca="false">T1780-S1780</f>
        <v>987.58440855028</v>
      </c>
      <c r="V1780" s="70" t="n">
        <f aca="false">V1779+F1780</f>
        <v>3.81050000000001</v>
      </c>
      <c r="W1780" s="70" t="n">
        <f aca="false">MAX(W1779,V1780)</f>
        <v>3.84550000000001</v>
      </c>
      <c r="X1780" s="70" t="n">
        <f aca="false">W1780-V1780</f>
        <v>0.0350000000000001</v>
      </c>
      <c r="Y1780" s="70" t="n">
        <f aca="false">Y1779+M1780</f>
        <v>3.34929998563606</v>
      </c>
      <c r="Z1780" s="70" t="n">
        <f aca="false">MAX(Z1779,Y1780)</f>
        <v>3.39526905071845</v>
      </c>
      <c r="AA1780" s="70" t="n">
        <f aca="false">Z1780-Y1780</f>
        <v>0.0459690650823905</v>
      </c>
      <c r="AB1780" s="72" t="n">
        <f aca="false">AB1779*(1+F1780)</f>
        <v>35.6576929740548</v>
      </c>
      <c r="AC1780" s="73" t="n">
        <f aca="false">MAX(AC1779,AB1780)</f>
        <v>36.9332575541514</v>
      </c>
      <c r="AD1780" s="70" t="n">
        <f aca="false">1-AB1780/AC1780</f>
        <v>0.0345370179769912</v>
      </c>
      <c r="AE1780" s="73" t="n">
        <f aca="false">AE1779*(1+M1780)</f>
        <v>22.5014518961954</v>
      </c>
      <c r="AF1780" s="73" t="n">
        <f aca="false">MAX(AF1779,AE1780)</f>
        <v>23.6552217651263</v>
      </c>
      <c r="AG1780" s="70" t="n">
        <f aca="false">1-AE1780/AF1780</f>
        <v>0.0487744262297249</v>
      </c>
      <c r="AH1780" s="74" t="n">
        <f aca="false">IF(R1780&gt;0,AH1779+1,0)</f>
        <v>25</v>
      </c>
      <c r="AI1780" s="74" t="n">
        <f aca="false">IF(U1780&gt;0,AI1779+1,0)</f>
        <v>108</v>
      </c>
      <c r="AJ1780" s="74" t="n">
        <f aca="false">IF(G1780&gt;0,AJ1779+1,0)</f>
        <v>0</v>
      </c>
      <c r="AK1780" s="74" t="n">
        <f aca="false">IF(G1780&lt;=0,AK1779+1,0)</f>
        <v>5</v>
      </c>
      <c r="AL1780" s="74" t="n">
        <f aca="false">IF(K1780&gt;0,AL1779+1,0)</f>
        <v>0</v>
      </c>
      <c r="AM1780" s="74" t="n">
        <f aca="false">IF(K1780&lt;=0,AM1779+1,0)</f>
        <v>5</v>
      </c>
    </row>
    <row r="1781" customFormat="false" ht="15" hidden="false" customHeight="false" outlineLevel="0" collapsed="false">
      <c r="A1781" s="61" t="n">
        <v>1780</v>
      </c>
      <c r="B1781" s="62" t="n">
        <v>45097.5520833333</v>
      </c>
      <c r="C1781" s="63" t="n">
        <f aca="false">YEAR(B1781)</f>
        <v>2023</v>
      </c>
      <c r="D1781" s="32" t="s">
        <v>277</v>
      </c>
      <c r="E1781" s="64" t="n">
        <v>18743.05</v>
      </c>
      <c r="F1781" s="65" t="n">
        <v>0.0032</v>
      </c>
      <c r="G1781" s="66" t="n">
        <v>59.97776</v>
      </c>
      <c r="H1781" s="67" t="n">
        <f aca="false">E1781+IF(D1781="Long",1,-1)*G1781</f>
        <v>18803.02776</v>
      </c>
      <c r="I1781" s="68" t="n">
        <f aca="false">Assumptions!$B$58</f>
        <v>5.35750011455817</v>
      </c>
      <c r="J1781" s="68" t="n">
        <f aca="false">INDEX(Yearly!$L$5:$L$22,MATCH(C1781,Yearly!$A$5:$A$22,0))</f>
        <v>0.483383468982692</v>
      </c>
      <c r="K1781" s="68" t="n">
        <f aca="false">G1781-I1781-J1781</f>
        <v>54.1368764164591</v>
      </c>
      <c r="L1781" s="69" t="n">
        <f aca="false">(I1781+J1781)/Assumptions!$B$8</f>
        <v>0.000257546472986662</v>
      </c>
      <c r="M1781" s="70" t="n">
        <f aca="false">F1781-L1781</f>
        <v>0.00294245352701334</v>
      </c>
      <c r="N1781" s="71" t="n">
        <f aca="false">G1781*Assumptions!$B$7</f>
        <v>471725.0824</v>
      </c>
      <c r="O1781" s="71" t="n">
        <f aca="false">K1781*Assumptions!$B$7</f>
        <v>425786.533015451</v>
      </c>
      <c r="P1781" s="68" t="n">
        <f aca="false">P1780+G1781</f>
        <v>31681.62429</v>
      </c>
      <c r="Q1781" s="68" t="n">
        <f aca="false">MAX(Q1780,P1781)</f>
        <v>32266.95522</v>
      </c>
      <c r="R1781" s="68" t="n">
        <f aca="false">Q1781-P1781</f>
        <v>585.330929999996</v>
      </c>
      <c r="S1781" s="68" t="n">
        <f aca="false">S1780+K1781</f>
        <v>21216.2513406575</v>
      </c>
      <c r="T1781" s="68" t="n">
        <f aca="false">MAX(T1780,S1781)</f>
        <v>22149.6988727913</v>
      </c>
      <c r="U1781" s="68" t="n">
        <f aca="false">T1781-S1781</f>
        <v>933.447532133821</v>
      </c>
      <c r="V1781" s="70" t="n">
        <f aca="false">V1780+F1781</f>
        <v>3.81370000000001</v>
      </c>
      <c r="W1781" s="70" t="n">
        <f aca="false">MAX(W1780,V1781)</f>
        <v>3.84550000000001</v>
      </c>
      <c r="X1781" s="70" t="n">
        <f aca="false">W1781-V1781</f>
        <v>0.0318000000000001</v>
      </c>
      <c r="Y1781" s="70" t="n">
        <f aca="false">Y1780+M1781</f>
        <v>3.35224243916308</v>
      </c>
      <c r="Z1781" s="70" t="n">
        <f aca="false">MAX(Z1780,Y1781)</f>
        <v>3.39526905071845</v>
      </c>
      <c r="AA1781" s="70" t="n">
        <f aca="false">Z1781-Y1781</f>
        <v>0.0430266115553772</v>
      </c>
      <c r="AB1781" s="72" t="n">
        <f aca="false">AB1780*(1+F1781)</f>
        <v>35.7717975915718</v>
      </c>
      <c r="AC1781" s="73" t="n">
        <f aca="false">MAX(AC1780,AB1781)</f>
        <v>36.9332575541514</v>
      </c>
      <c r="AD1781" s="70" t="n">
        <f aca="false">1-AB1781/AC1781</f>
        <v>0.0314475364345175</v>
      </c>
      <c r="AE1781" s="73" t="n">
        <f aca="false">AE1780*(1+M1781)</f>
        <v>22.5676613726902</v>
      </c>
      <c r="AF1781" s="73" t="n">
        <f aca="false">MAX(AF1780,AE1781)</f>
        <v>23.6552217651263</v>
      </c>
      <c r="AG1781" s="70" t="n">
        <f aca="false">1-AE1781/AF1781</f>
        <v>0.0459754891851993</v>
      </c>
      <c r="AH1781" s="74" t="n">
        <f aca="false">IF(R1781&gt;0,AH1780+1,0)</f>
        <v>26</v>
      </c>
      <c r="AI1781" s="74" t="n">
        <f aca="false">IF(U1781&gt;0,AI1780+1,0)</f>
        <v>109</v>
      </c>
      <c r="AJ1781" s="74" t="n">
        <f aca="false">IF(G1781&gt;0,AJ1780+1,0)</f>
        <v>1</v>
      </c>
      <c r="AK1781" s="74" t="n">
        <f aca="false">IF(G1781&lt;=0,AK1780+1,0)</f>
        <v>0</v>
      </c>
      <c r="AL1781" s="74" t="n">
        <f aca="false">IF(K1781&gt;0,AL1780+1,0)</f>
        <v>1</v>
      </c>
      <c r="AM1781" s="74" t="n">
        <f aca="false">IF(K1781&lt;=0,AM1780+1,0)</f>
        <v>0</v>
      </c>
    </row>
    <row r="1782" customFormat="false" ht="15" hidden="false" customHeight="false" outlineLevel="0" collapsed="false">
      <c r="A1782" s="61" t="n">
        <v>1781</v>
      </c>
      <c r="B1782" s="62" t="n">
        <v>45099.6145833333</v>
      </c>
      <c r="C1782" s="63" t="n">
        <f aca="false">YEAR(B1782)</f>
        <v>2023</v>
      </c>
      <c r="D1782" s="32" t="s">
        <v>276</v>
      </c>
      <c r="E1782" s="64" t="n">
        <v>18802.65</v>
      </c>
      <c r="F1782" s="65" t="n">
        <v>0.0036</v>
      </c>
      <c r="G1782" s="66" t="n">
        <v>67.68954</v>
      </c>
      <c r="H1782" s="67" t="n">
        <f aca="false">E1782+IF(D1782="Long",1,-1)*G1782</f>
        <v>18734.96046</v>
      </c>
      <c r="I1782" s="68" t="n">
        <f aca="false">Assumptions!$B$58</f>
        <v>5.35750011455817</v>
      </c>
      <c r="J1782" s="68" t="n">
        <f aca="false">INDEX(Yearly!$L$5:$L$22,MATCH(C1782,Yearly!$A$5:$A$22,0))</f>
        <v>0.483383468982692</v>
      </c>
      <c r="K1782" s="68" t="n">
        <f aca="false">G1782-I1782-J1782</f>
        <v>61.8486564164591</v>
      </c>
      <c r="L1782" s="69" t="n">
        <f aca="false">(I1782+J1782)/Assumptions!$B$8</f>
        <v>0.000257546472986662</v>
      </c>
      <c r="M1782" s="70" t="n">
        <f aca="false">F1782-L1782</f>
        <v>0.00334245352701334</v>
      </c>
      <c r="N1782" s="71" t="n">
        <f aca="false">G1782*Assumptions!$B$7</f>
        <v>532378.2321</v>
      </c>
      <c r="O1782" s="71" t="n">
        <f aca="false">K1782*Assumptions!$B$7</f>
        <v>486439.682715451</v>
      </c>
      <c r="P1782" s="68" t="n">
        <f aca="false">P1781+G1782</f>
        <v>31749.31383</v>
      </c>
      <c r="Q1782" s="68" t="n">
        <f aca="false">MAX(Q1781,P1782)</f>
        <v>32266.95522</v>
      </c>
      <c r="R1782" s="68" t="n">
        <f aca="false">Q1782-P1782</f>
        <v>517.641389999997</v>
      </c>
      <c r="S1782" s="68" t="n">
        <f aca="false">S1781+K1782</f>
        <v>21278.099997074</v>
      </c>
      <c r="T1782" s="68" t="n">
        <f aca="false">MAX(T1781,S1782)</f>
        <v>22149.6988727913</v>
      </c>
      <c r="U1782" s="68" t="n">
        <f aca="false">T1782-S1782</f>
        <v>871.598875717362</v>
      </c>
      <c r="V1782" s="70" t="n">
        <f aca="false">V1781+F1782</f>
        <v>3.81730000000001</v>
      </c>
      <c r="W1782" s="70" t="n">
        <f aca="false">MAX(W1781,V1782)</f>
        <v>3.84550000000001</v>
      </c>
      <c r="X1782" s="70" t="n">
        <f aca="false">W1782-V1782</f>
        <v>0.0282</v>
      </c>
      <c r="Y1782" s="70" t="n">
        <f aca="false">Y1781+M1782</f>
        <v>3.35558489269009</v>
      </c>
      <c r="Z1782" s="70" t="n">
        <f aca="false">MAX(Z1781,Y1782)</f>
        <v>3.39526905071845</v>
      </c>
      <c r="AA1782" s="70" t="n">
        <f aca="false">Z1782-Y1782</f>
        <v>0.039684158028364</v>
      </c>
      <c r="AB1782" s="72" t="n">
        <f aca="false">AB1781*(1+F1782)</f>
        <v>35.9005760629014</v>
      </c>
      <c r="AC1782" s="73" t="n">
        <f aca="false">MAX(AC1781,AB1782)</f>
        <v>36.9332575541514</v>
      </c>
      <c r="AD1782" s="70" t="n">
        <f aca="false">1-AB1782/AC1782</f>
        <v>0.0279607475656817</v>
      </c>
      <c r="AE1782" s="73" t="n">
        <f aca="false">AE1781*(1+M1782)</f>
        <v>22.6430927320418</v>
      </c>
      <c r="AF1782" s="73" t="n">
        <f aca="false">MAX(AF1781,AE1782)</f>
        <v>23.6552217651263</v>
      </c>
      <c r="AG1782" s="70" t="n">
        <f aca="false">1-AE1782/AF1782</f>
        <v>0.0427867065941693</v>
      </c>
      <c r="AH1782" s="74" t="n">
        <f aca="false">IF(R1782&gt;0,AH1781+1,0)</f>
        <v>27</v>
      </c>
      <c r="AI1782" s="74" t="n">
        <f aca="false">IF(U1782&gt;0,AI1781+1,0)</f>
        <v>110</v>
      </c>
      <c r="AJ1782" s="74" t="n">
        <f aca="false">IF(G1782&gt;0,AJ1781+1,0)</f>
        <v>2</v>
      </c>
      <c r="AK1782" s="74" t="n">
        <f aca="false">IF(G1782&lt;=0,AK1781+1,0)</f>
        <v>0</v>
      </c>
      <c r="AL1782" s="74" t="n">
        <f aca="false">IF(K1782&gt;0,AL1781+1,0)</f>
        <v>2</v>
      </c>
      <c r="AM1782" s="74" t="n">
        <f aca="false">IF(K1782&lt;=0,AM1781+1,0)</f>
        <v>0</v>
      </c>
    </row>
    <row r="1783" customFormat="false" ht="15" hidden="false" customHeight="false" outlineLevel="0" collapsed="false">
      <c r="A1783" s="61" t="n">
        <v>1782</v>
      </c>
      <c r="B1783" s="62" t="n">
        <v>45104.40625</v>
      </c>
      <c r="C1783" s="63" t="n">
        <f aca="false">YEAR(B1783)</f>
        <v>2023</v>
      </c>
      <c r="D1783" s="32" t="s">
        <v>277</v>
      </c>
      <c r="E1783" s="64" t="n">
        <v>18735.4</v>
      </c>
      <c r="F1783" s="65" t="n">
        <v>0.0331</v>
      </c>
      <c r="G1783" s="66" t="n">
        <v>620.14174</v>
      </c>
      <c r="H1783" s="67" t="n">
        <f aca="false">E1783+IF(D1783="Long",1,-1)*G1783</f>
        <v>19355.54174</v>
      </c>
      <c r="I1783" s="68" t="n">
        <f aca="false">Assumptions!$B$58</f>
        <v>5.35750011455817</v>
      </c>
      <c r="J1783" s="68" t="n">
        <f aca="false">INDEX(Yearly!$L$5:$L$22,MATCH(C1783,Yearly!$A$5:$A$22,0))</f>
        <v>0.483383468982692</v>
      </c>
      <c r="K1783" s="68" t="n">
        <f aca="false">G1783-I1783-J1783</f>
        <v>614.300856416459</v>
      </c>
      <c r="L1783" s="69" t="n">
        <f aca="false">(I1783+J1783)/Assumptions!$B$8</f>
        <v>0.000257546472986662</v>
      </c>
      <c r="M1783" s="70" t="n">
        <f aca="false">F1783-L1783</f>
        <v>0.0328424535270133</v>
      </c>
      <c r="N1783" s="71" t="n">
        <f aca="false">G1783*Assumptions!$B$7</f>
        <v>4877414.7851</v>
      </c>
      <c r="O1783" s="71" t="n">
        <f aca="false">K1783*Assumptions!$B$7</f>
        <v>4831476.23571545</v>
      </c>
      <c r="P1783" s="68" t="n">
        <f aca="false">P1782+G1783</f>
        <v>32369.45557</v>
      </c>
      <c r="Q1783" s="68" t="n">
        <f aca="false">MAX(Q1782,P1783)</f>
        <v>32369.45557</v>
      </c>
      <c r="R1783" s="68" t="n">
        <f aca="false">Q1783-P1783</f>
        <v>0</v>
      </c>
      <c r="S1783" s="68" t="n">
        <f aca="false">S1782+K1783</f>
        <v>21892.4008534904</v>
      </c>
      <c r="T1783" s="68" t="n">
        <f aca="false">MAX(T1782,S1783)</f>
        <v>22149.6988727913</v>
      </c>
      <c r="U1783" s="68" t="n">
        <f aca="false">T1783-S1783</f>
        <v>257.298019300903</v>
      </c>
      <c r="V1783" s="70" t="n">
        <f aca="false">V1782+F1783</f>
        <v>3.85040000000001</v>
      </c>
      <c r="W1783" s="70" t="n">
        <f aca="false">MAX(W1782,V1783)</f>
        <v>3.85040000000001</v>
      </c>
      <c r="X1783" s="70" t="n">
        <f aca="false">W1783-V1783</f>
        <v>0</v>
      </c>
      <c r="Y1783" s="70" t="n">
        <f aca="false">Y1782+M1783</f>
        <v>3.3884273462171</v>
      </c>
      <c r="Z1783" s="70" t="n">
        <f aca="false">MAX(Z1782,Y1783)</f>
        <v>3.39526905071845</v>
      </c>
      <c r="AA1783" s="70" t="n">
        <f aca="false">Z1783-Y1783</f>
        <v>0.00684170450135069</v>
      </c>
      <c r="AB1783" s="72" t="n">
        <f aca="false">AB1782*(1+F1783)</f>
        <v>37.0888851305835</v>
      </c>
      <c r="AC1783" s="73" t="n">
        <f aca="false">MAX(AC1782,AB1783)</f>
        <v>37.0888851305835</v>
      </c>
      <c r="AD1783" s="70" t="n">
        <f aca="false">1-AB1783/AC1783</f>
        <v>0</v>
      </c>
      <c r="AE1783" s="73" t="n">
        <f aca="false">AE1782*(1+M1783)</f>
        <v>23.3867474528018</v>
      </c>
      <c r="AF1783" s="73" t="n">
        <f aca="false">MAX(AF1782,AE1783)</f>
        <v>23.6552217651263</v>
      </c>
      <c r="AG1783" s="70" t="n">
        <f aca="false">1-AE1783/AF1783</f>
        <v>0.0113494734900489</v>
      </c>
      <c r="AH1783" s="74" t="n">
        <f aca="false">IF(R1783&gt;0,AH1782+1,0)</f>
        <v>0</v>
      </c>
      <c r="AI1783" s="74" t="n">
        <f aca="false">IF(U1783&gt;0,AI1782+1,0)</f>
        <v>111</v>
      </c>
      <c r="AJ1783" s="74" t="n">
        <f aca="false">IF(G1783&gt;0,AJ1782+1,0)</f>
        <v>3</v>
      </c>
      <c r="AK1783" s="74" t="n">
        <f aca="false">IF(G1783&lt;=0,AK1782+1,0)</f>
        <v>0</v>
      </c>
      <c r="AL1783" s="74" t="n">
        <f aca="false">IF(K1783&gt;0,AL1782+1,0)</f>
        <v>3</v>
      </c>
      <c r="AM1783" s="74" t="n">
        <f aca="false">IF(K1783&lt;=0,AM1782+1,0)</f>
        <v>0</v>
      </c>
    </row>
    <row r="1784" customFormat="false" ht="15" hidden="false" customHeight="false" outlineLevel="0" collapsed="false">
      <c r="A1784" s="61" t="n">
        <v>1783</v>
      </c>
      <c r="B1784" s="62" t="n">
        <v>45117.6354166667</v>
      </c>
      <c r="C1784" s="63" t="n">
        <f aca="false">YEAR(B1784)</f>
        <v>2023</v>
      </c>
      <c r="D1784" s="32" t="s">
        <v>276</v>
      </c>
      <c r="E1784" s="64" t="n">
        <v>19356.35</v>
      </c>
      <c r="F1784" s="65" t="n">
        <v>-0.0058</v>
      </c>
      <c r="G1784" s="66" t="n">
        <v>-112.26683</v>
      </c>
      <c r="H1784" s="67" t="n">
        <f aca="false">E1784+IF(D1784="Long",1,-1)*G1784</f>
        <v>19468.61683</v>
      </c>
      <c r="I1784" s="68" t="n">
        <f aca="false">Assumptions!$B$58</f>
        <v>5.35750011455817</v>
      </c>
      <c r="J1784" s="68" t="n">
        <f aca="false">INDEX(Yearly!$L$5:$L$22,MATCH(C1784,Yearly!$A$5:$A$22,0))</f>
        <v>0.483383468982692</v>
      </c>
      <c r="K1784" s="68" t="n">
        <f aca="false">G1784-I1784-J1784</f>
        <v>-118.107713583541</v>
      </c>
      <c r="L1784" s="69" t="n">
        <f aca="false">(I1784+J1784)/Assumptions!$B$8</f>
        <v>0.000257546472986662</v>
      </c>
      <c r="M1784" s="70" t="n">
        <f aca="false">F1784-L1784</f>
        <v>-0.00605754647298666</v>
      </c>
      <c r="N1784" s="71" t="n">
        <f aca="false">G1784*Assumptions!$B$7</f>
        <v>-882978.61795</v>
      </c>
      <c r="O1784" s="71" t="n">
        <f aca="false">K1784*Assumptions!$B$7</f>
        <v>-928917.167334549</v>
      </c>
      <c r="P1784" s="68" t="n">
        <f aca="false">P1783+G1784</f>
        <v>32257.18874</v>
      </c>
      <c r="Q1784" s="68" t="n">
        <f aca="false">MAX(Q1783,P1784)</f>
        <v>32369.45557</v>
      </c>
      <c r="R1784" s="68" t="n">
        <f aca="false">Q1784-P1784</f>
        <v>112.26683</v>
      </c>
      <c r="S1784" s="68" t="n">
        <f aca="false">S1783+K1784</f>
        <v>21774.2931399069</v>
      </c>
      <c r="T1784" s="68" t="n">
        <f aca="false">MAX(T1783,S1784)</f>
        <v>22149.6988727913</v>
      </c>
      <c r="U1784" s="68" t="n">
        <f aca="false">T1784-S1784</f>
        <v>375.405732884443</v>
      </c>
      <c r="V1784" s="70" t="n">
        <f aca="false">V1783+F1784</f>
        <v>3.84460000000001</v>
      </c>
      <c r="W1784" s="70" t="n">
        <f aca="false">MAX(W1783,V1784)</f>
        <v>3.85040000000001</v>
      </c>
      <c r="X1784" s="70" t="n">
        <f aca="false">W1784-V1784</f>
        <v>0.00579999999999981</v>
      </c>
      <c r="Y1784" s="70" t="n">
        <f aca="false">Y1783+M1784</f>
        <v>3.38236979974412</v>
      </c>
      <c r="Z1784" s="70" t="n">
        <f aca="false">MAX(Z1783,Y1784)</f>
        <v>3.39526905071845</v>
      </c>
      <c r="AA1784" s="70" t="n">
        <f aca="false">Z1784-Y1784</f>
        <v>0.0128992509743373</v>
      </c>
      <c r="AB1784" s="72" t="n">
        <f aca="false">AB1783*(1+F1784)</f>
        <v>36.8737695968261</v>
      </c>
      <c r="AC1784" s="73" t="n">
        <f aca="false">MAX(AC1783,AB1784)</f>
        <v>37.0888851305835</v>
      </c>
      <c r="AD1784" s="70" t="n">
        <f aca="false">1-AB1784/AC1784</f>
        <v>0.00580000000000003</v>
      </c>
      <c r="AE1784" s="73" t="n">
        <f aca="false">AE1783*(1+M1784)</f>
        <v>23.2450811432544</v>
      </c>
      <c r="AF1784" s="73" t="n">
        <f aca="false">MAX(AF1783,AE1784)</f>
        <v>23.6552217651263</v>
      </c>
      <c r="AG1784" s="70" t="n">
        <f aca="false">1-AE1784/AF1784</f>
        <v>0.0173382699999256</v>
      </c>
      <c r="AH1784" s="74" t="n">
        <f aca="false">IF(R1784&gt;0,AH1783+1,0)</f>
        <v>1</v>
      </c>
      <c r="AI1784" s="74" t="n">
        <f aca="false">IF(U1784&gt;0,AI1783+1,0)</f>
        <v>112</v>
      </c>
      <c r="AJ1784" s="74" t="n">
        <f aca="false">IF(G1784&gt;0,AJ1783+1,0)</f>
        <v>0</v>
      </c>
      <c r="AK1784" s="74" t="n">
        <f aca="false">IF(G1784&lt;=0,AK1783+1,0)</f>
        <v>1</v>
      </c>
      <c r="AL1784" s="74" t="n">
        <f aca="false">IF(K1784&gt;0,AL1783+1,0)</f>
        <v>0</v>
      </c>
      <c r="AM1784" s="74" t="n">
        <f aca="false">IF(K1784&lt;=0,AM1783+1,0)</f>
        <v>1</v>
      </c>
    </row>
    <row r="1785" customFormat="false" ht="15" hidden="false" customHeight="false" outlineLevel="0" collapsed="false">
      <c r="A1785" s="61" t="n">
        <v>1784</v>
      </c>
      <c r="B1785" s="62" t="n">
        <v>45118.40625</v>
      </c>
      <c r="C1785" s="63" t="n">
        <f aca="false">YEAR(B1785)</f>
        <v>2023</v>
      </c>
      <c r="D1785" s="32" t="s">
        <v>277</v>
      </c>
      <c r="E1785" s="64" t="n">
        <v>19469.35</v>
      </c>
      <c r="F1785" s="65" t="n">
        <v>-0.005</v>
      </c>
      <c r="G1785" s="66" t="n">
        <v>-97.34675</v>
      </c>
      <c r="H1785" s="67" t="n">
        <f aca="false">E1785+IF(D1785="Long",1,-1)*G1785</f>
        <v>19372.00325</v>
      </c>
      <c r="I1785" s="68" t="n">
        <f aca="false">Assumptions!$B$58</f>
        <v>5.35750011455817</v>
      </c>
      <c r="J1785" s="68" t="n">
        <f aca="false">INDEX(Yearly!$L$5:$L$22,MATCH(C1785,Yearly!$A$5:$A$22,0))</f>
        <v>0.483383468982692</v>
      </c>
      <c r="K1785" s="68" t="n">
        <f aca="false">G1785-I1785-J1785</f>
        <v>-103.187633583541</v>
      </c>
      <c r="L1785" s="69" t="n">
        <f aca="false">(I1785+J1785)/Assumptions!$B$8</f>
        <v>0.000257546472986662</v>
      </c>
      <c r="M1785" s="70" t="n">
        <f aca="false">F1785-L1785</f>
        <v>-0.00525754647298666</v>
      </c>
      <c r="N1785" s="71" t="n">
        <f aca="false">G1785*Assumptions!$B$7</f>
        <v>-765632.18875</v>
      </c>
      <c r="O1785" s="71" t="n">
        <f aca="false">K1785*Assumptions!$B$7</f>
        <v>-811570.738134549</v>
      </c>
      <c r="P1785" s="68" t="n">
        <f aca="false">P1784+G1785</f>
        <v>32159.84199</v>
      </c>
      <c r="Q1785" s="68" t="n">
        <f aca="false">MAX(Q1784,P1785)</f>
        <v>32369.45557</v>
      </c>
      <c r="R1785" s="68" t="n">
        <f aca="false">Q1785-P1785</f>
        <v>209.613580000001</v>
      </c>
      <c r="S1785" s="68" t="n">
        <f aca="false">S1784+K1785</f>
        <v>21671.1055063233</v>
      </c>
      <c r="T1785" s="68" t="n">
        <f aca="false">MAX(T1784,S1785)</f>
        <v>22149.6988727913</v>
      </c>
      <c r="U1785" s="68" t="n">
        <f aca="false">T1785-S1785</f>
        <v>478.593366467983</v>
      </c>
      <c r="V1785" s="70" t="n">
        <f aca="false">V1784+F1785</f>
        <v>3.83960000000001</v>
      </c>
      <c r="W1785" s="70" t="n">
        <f aca="false">MAX(W1784,V1785)</f>
        <v>3.85040000000001</v>
      </c>
      <c r="X1785" s="70" t="n">
        <f aca="false">W1785-V1785</f>
        <v>0.0107999999999997</v>
      </c>
      <c r="Y1785" s="70" t="n">
        <f aca="false">Y1784+M1785</f>
        <v>3.37711225327113</v>
      </c>
      <c r="Z1785" s="70" t="n">
        <f aca="false">MAX(Z1784,Y1785)</f>
        <v>3.39526905071845</v>
      </c>
      <c r="AA1785" s="70" t="n">
        <f aca="false">Z1785-Y1785</f>
        <v>0.018156797447324</v>
      </c>
      <c r="AB1785" s="72" t="n">
        <f aca="false">AB1784*(1+F1785)</f>
        <v>36.689400748842</v>
      </c>
      <c r="AC1785" s="73" t="n">
        <f aca="false">MAX(AC1784,AB1785)</f>
        <v>37.0888851305835</v>
      </c>
      <c r="AD1785" s="70" t="n">
        <f aca="false">1-AB1785/AC1785</f>
        <v>0.0107710000000001</v>
      </c>
      <c r="AE1785" s="73" t="n">
        <f aca="false">AE1784*(1+M1785)</f>
        <v>23.1228690488754</v>
      </c>
      <c r="AF1785" s="73" t="n">
        <f aca="false">MAX(AF1784,AE1785)</f>
        <v>23.6552217651263</v>
      </c>
      <c r="AG1785" s="70" t="n">
        <f aca="false">1-AE1785/AF1785</f>
        <v>0.0225046597126265</v>
      </c>
      <c r="AH1785" s="74" t="n">
        <f aca="false">IF(R1785&gt;0,AH1784+1,0)</f>
        <v>2</v>
      </c>
      <c r="AI1785" s="74" t="n">
        <f aca="false">IF(U1785&gt;0,AI1784+1,0)</f>
        <v>113</v>
      </c>
      <c r="AJ1785" s="74" t="n">
        <f aca="false">IF(G1785&gt;0,AJ1784+1,0)</f>
        <v>0</v>
      </c>
      <c r="AK1785" s="74" t="n">
        <f aca="false">IF(G1785&lt;=0,AK1784+1,0)</f>
        <v>2</v>
      </c>
      <c r="AL1785" s="74" t="n">
        <f aca="false">IF(K1785&gt;0,AL1784+1,0)</f>
        <v>0</v>
      </c>
      <c r="AM1785" s="74" t="n">
        <f aca="false">IF(K1785&lt;=0,AM1784+1,0)</f>
        <v>2</v>
      </c>
    </row>
    <row r="1786" customFormat="false" ht="15" hidden="false" customHeight="false" outlineLevel="0" collapsed="false">
      <c r="A1786" s="61" t="n">
        <v>1785</v>
      </c>
      <c r="B1786" s="62" t="n">
        <v>45119.6354166667</v>
      </c>
      <c r="C1786" s="63" t="n">
        <f aca="false">YEAR(B1786)</f>
        <v>2023</v>
      </c>
      <c r="D1786" s="32" t="s">
        <v>276</v>
      </c>
      <c r="E1786" s="64" t="n">
        <v>19371.45</v>
      </c>
      <c r="F1786" s="65" t="n">
        <v>-0.0078</v>
      </c>
      <c r="G1786" s="66" t="n">
        <v>-151.09731</v>
      </c>
      <c r="H1786" s="67" t="n">
        <f aca="false">E1786+IF(D1786="Long",1,-1)*G1786</f>
        <v>19522.54731</v>
      </c>
      <c r="I1786" s="68" t="n">
        <f aca="false">Assumptions!$B$58</f>
        <v>5.35750011455817</v>
      </c>
      <c r="J1786" s="68" t="n">
        <f aca="false">INDEX(Yearly!$L$5:$L$22,MATCH(C1786,Yearly!$A$5:$A$22,0))</f>
        <v>0.483383468982692</v>
      </c>
      <c r="K1786" s="68" t="n">
        <f aca="false">G1786-I1786-J1786</f>
        <v>-156.938193583541</v>
      </c>
      <c r="L1786" s="69" t="n">
        <f aca="false">(I1786+J1786)/Assumptions!$B$8</f>
        <v>0.000257546472986662</v>
      </c>
      <c r="M1786" s="70" t="n">
        <f aca="false">F1786-L1786</f>
        <v>-0.00805754647298666</v>
      </c>
      <c r="N1786" s="71" t="n">
        <f aca="false">G1786*Assumptions!$B$7</f>
        <v>-1188380.34315</v>
      </c>
      <c r="O1786" s="71" t="n">
        <f aca="false">K1786*Assumptions!$B$7</f>
        <v>-1234318.89253455</v>
      </c>
      <c r="P1786" s="68" t="n">
        <f aca="false">P1785+G1786</f>
        <v>32008.74468</v>
      </c>
      <c r="Q1786" s="68" t="n">
        <f aca="false">MAX(Q1785,P1786)</f>
        <v>32369.45557</v>
      </c>
      <c r="R1786" s="68" t="n">
        <f aca="false">Q1786-P1786</f>
        <v>360.710890000002</v>
      </c>
      <c r="S1786" s="68" t="n">
        <f aca="false">S1785+K1786</f>
        <v>21514.1673127398</v>
      </c>
      <c r="T1786" s="68" t="n">
        <f aca="false">MAX(T1785,S1786)</f>
        <v>22149.6988727913</v>
      </c>
      <c r="U1786" s="68" t="n">
        <f aca="false">T1786-S1786</f>
        <v>635.531560051524</v>
      </c>
      <c r="V1786" s="70" t="n">
        <f aca="false">V1785+F1786</f>
        <v>3.83180000000001</v>
      </c>
      <c r="W1786" s="70" t="n">
        <f aca="false">MAX(W1785,V1786)</f>
        <v>3.85040000000001</v>
      </c>
      <c r="X1786" s="70" t="n">
        <f aca="false">W1786-V1786</f>
        <v>0.0185999999999997</v>
      </c>
      <c r="Y1786" s="70" t="n">
        <f aca="false">Y1785+M1786</f>
        <v>3.36905470679814</v>
      </c>
      <c r="Z1786" s="70" t="n">
        <f aca="false">MAX(Z1785,Y1786)</f>
        <v>3.39526905071845</v>
      </c>
      <c r="AA1786" s="70" t="n">
        <f aca="false">Z1786-Y1786</f>
        <v>0.0262143439203109</v>
      </c>
      <c r="AB1786" s="72" t="n">
        <f aca="false">AB1785*(1+F1786)</f>
        <v>36.403223423001</v>
      </c>
      <c r="AC1786" s="73" t="n">
        <f aca="false">MAX(AC1785,AB1786)</f>
        <v>37.0888851305835</v>
      </c>
      <c r="AD1786" s="70" t="n">
        <f aca="false">1-AB1786/AC1786</f>
        <v>0.0184869862</v>
      </c>
      <c r="AE1786" s="73" t="n">
        <f aca="false">AE1785*(1+M1786)</f>
        <v>22.9365554569253</v>
      </c>
      <c r="AF1786" s="73" t="n">
        <f aca="false">MAX(AF1785,AE1786)</f>
        <v>23.6552217651263</v>
      </c>
      <c r="AG1786" s="70" t="n">
        <f aca="false">1-AE1786/AF1786</f>
        <v>0.0303808738441199</v>
      </c>
      <c r="AH1786" s="74" t="n">
        <f aca="false">IF(R1786&gt;0,AH1785+1,0)</f>
        <v>3</v>
      </c>
      <c r="AI1786" s="74" t="n">
        <f aca="false">IF(U1786&gt;0,AI1785+1,0)</f>
        <v>114</v>
      </c>
      <c r="AJ1786" s="74" t="n">
        <f aca="false">IF(G1786&gt;0,AJ1785+1,0)</f>
        <v>0</v>
      </c>
      <c r="AK1786" s="74" t="n">
        <f aca="false">IF(G1786&lt;=0,AK1785+1,0)</f>
        <v>3</v>
      </c>
      <c r="AL1786" s="74" t="n">
        <f aca="false">IF(K1786&gt;0,AL1785+1,0)</f>
        <v>0</v>
      </c>
      <c r="AM1786" s="74" t="n">
        <f aca="false">IF(K1786&lt;=0,AM1785+1,0)</f>
        <v>3</v>
      </c>
    </row>
    <row r="1787" customFormat="false" ht="15" hidden="false" customHeight="false" outlineLevel="0" collapsed="false">
      <c r="A1787" s="61" t="n">
        <v>1786</v>
      </c>
      <c r="B1787" s="62" t="n">
        <v>45120.40625</v>
      </c>
      <c r="C1787" s="63" t="n">
        <f aca="false">YEAR(B1787)</f>
        <v>2023</v>
      </c>
      <c r="D1787" s="32" t="s">
        <v>277</v>
      </c>
      <c r="E1787" s="64" t="n">
        <v>19523.15</v>
      </c>
      <c r="F1787" s="65" t="n">
        <v>-0.0056</v>
      </c>
      <c r="G1787" s="66" t="n">
        <v>-109.32964</v>
      </c>
      <c r="H1787" s="67" t="n">
        <f aca="false">E1787+IF(D1787="Long",1,-1)*G1787</f>
        <v>19413.82036</v>
      </c>
      <c r="I1787" s="68" t="n">
        <f aca="false">Assumptions!$B$58</f>
        <v>5.35750011455817</v>
      </c>
      <c r="J1787" s="68" t="n">
        <f aca="false">INDEX(Yearly!$L$5:$L$22,MATCH(C1787,Yearly!$A$5:$A$22,0))</f>
        <v>0.483383468982692</v>
      </c>
      <c r="K1787" s="68" t="n">
        <f aca="false">G1787-I1787-J1787</f>
        <v>-115.170523583541</v>
      </c>
      <c r="L1787" s="69" t="n">
        <f aca="false">(I1787+J1787)/Assumptions!$B$8</f>
        <v>0.000257546472986662</v>
      </c>
      <c r="M1787" s="70" t="n">
        <f aca="false">F1787-L1787</f>
        <v>-0.00585754647298666</v>
      </c>
      <c r="N1787" s="71" t="n">
        <f aca="false">G1787*Assumptions!$B$7</f>
        <v>-859877.6186</v>
      </c>
      <c r="O1787" s="71" t="n">
        <f aca="false">K1787*Assumptions!$B$7</f>
        <v>-905816.167984549</v>
      </c>
      <c r="P1787" s="68" t="n">
        <f aca="false">P1786+G1787</f>
        <v>31899.41504</v>
      </c>
      <c r="Q1787" s="68" t="n">
        <f aca="false">MAX(Q1786,P1787)</f>
        <v>32369.45557</v>
      </c>
      <c r="R1787" s="68" t="n">
        <f aca="false">Q1787-P1787</f>
        <v>470.040530000002</v>
      </c>
      <c r="S1787" s="68" t="n">
        <f aca="false">S1786+K1787</f>
        <v>21398.9967891563</v>
      </c>
      <c r="T1787" s="68" t="n">
        <f aca="false">MAX(T1786,S1787)</f>
        <v>22149.6988727913</v>
      </c>
      <c r="U1787" s="68" t="n">
        <f aca="false">T1787-S1787</f>
        <v>750.702083635064</v>
      </c>
      <c r="V1787" s="70" t="n">
        <f aca="false">V1786+F1787</f>
        <v>3.82620000000001</v>
      </c>
      <c r="W1787" s="70" t="n">
        <f aca="false">MAX(W1786,V1787)</f>
        <v>3.85040000000001</v>
      </c>
      <c r="X1787" s="70" t="n">
        <f aca="false">W1787-V1787</f>
        <v>0.0241999999999996</v>
      </c>
      <c r="Y1787" s="70" t="n">
        <f aca="false">Y1786+M1787</f>
        <v>3.36319716032516</v>
      </c>
      <c r="Z1787" s="70" t="n">
        <f aca="false">MAX(Z1786,Y1787)</f>
        <v>3.39526905071845</v>
      </c>
      <c r="AA1787" s="70" t="n">
        <f aca="false">Z1787-Y1787</f>
        <v>0.0320718903932975</v>
      </c>
      <c r="AB1787" s="72" t="n">
        <f aca="false">AB1786*(1+F1787)</f>
        <v>36.1993653718322</v>
      </c>
      <c r="AC1787" s="73" t="n">
        <f aca="false">MAX(AC1786,AB1787)</f>
        <v>37.0888851305835</v>
      </c>
      <c r="AD1787" s="70" t="n">
        <f aca="false">1-AB1787/AC1787</f>
        <v>0.0239834590772801</v>
      </c>
      <c r="AE1787" s="73" t="n">
        <f aca="false">AE1786*(1+M1787)</f>
        <v>22.8022035174061</v>
      </c>
      <c r="AF1787" s="73" t="n">
        <f aca="false">MAX(AF1786,AE1787)</f>
        <v>23.6552217651263</v>
      </c>
      <c r="AG1787" s="70" t="n">
        <f aca="false">1-AE1787/AF1787</f>
        <v>0.0360604629366745</v>
      </c>
      <c r="AH1787" s="74" t="n">
        <f aca="false">IF(R1787&gt;0,AH1786+1,0)</f>
        <v>4</v>
      </c>
      <c r="AI1787" s="74" t="n">
        <f aca="false">IF(U1787&gt;0,AI1786+1,0)</f>
        <v>115</v>
      </c>
      <c r="AJ1787" s="74" t="n">
        <f aca="false">IF(G1787&gt;0,AJ1786+1,0)</f>
        <v>0</v>
      </c>
      <c r="AK1787" s="74" t="n">
        <f aca="false">IF(G1787&lt;=0,AK1786+1,0)</f>
        <v>4</v>
      </c>
      <c r="AL1787" s="74" t="n">
        <f aca="false">IF(K1787&gt;0,AL1786+1,0)</f>
        <v>0</v>
      </c>
      <c r="AM1787" s="74" t="n">
        <f aca="false">IF(K1787&lt;=0,AM1786+1,0)</f>
        <v>4</v>
      </c>
    </row>
    <row r="1788" customFormat="false" ht="15" hidden="false" customHeight="false" outlineLevel="0" collapsed="false">
      <c r="A1788" s="61" t="n">
        <v>1787</v>
      </c>
      <c r="B1788" s="62" t="n">
        <v>45120.6145833333</v>
      </c>
      <c r="C1788" s="63" t="n">
        <f aca="false">YEAR(B1788)</f>
        <v>2023</v>
      </c>
      <c r="D1788" s="32" t="s">
        <v>276</v>
      </c>
      <c r="E1788" s="64" t="n">
        <v>19414.75</v>
      </c>
      <c r="F1788" s="65" t="n">
        <v>-0.0025</v>
      </c>
      <c r="G1788" s="66" t="n">
        <v>-48.536875</v>
      </c>
      <c r="H1788" s="67" t="n">
        <f aca="false">E1788+IF(D1788="Long",1,-1)*G1788</f>
        <v>19463.286875</v>
      </c>
      <c r="I1788" s="68" t="n">
        <f aca="false">Assumptions!$B$58</f>
        <v>5.35750011455817</v>
      </c>
      <c r="J1788" s="68" t="n">
        <f aca="false">INDEX(Yearly!$L$5:$L$22,MATCH(C1788,Yearly!$A$5:$A$22,0))</f>
        <v>0.483383468982692</v>
      </c>
      <c r="K1788" s="68" t="n">
        <f aca="false">G1788-I1788-J1788</f>
        <v>-54.3777585835409</v>
      </c>
      <c r="L1788" s="69" t="n">
        <f aca="false">(I1788+J1788)/Assumptions!$B$8</f>
        <v>0.000257546472986662</v>
      </c>
      <c r="M1788" s="70" t="n">
        <f aca="false">F1788-L1788</f>
        <v>-0.00275754647298666</v>
      </c>
      <c r="N1788" s="71" t="n">
        <f aca="false">G1788*Assumptions!$B$7</f>
        <v>-381742.521875</v>
      </c>
      <c r="O1788" s="71" t="n">
        <f aca="false">K1788*Assumptions!$B$7</f>
        <v>-427681.071259549</v>
      </c>
      <c r="P1788" s="68" t="n">
        <f aca="false">P1787+G1788</f>
        <v>31850.878165</v>
      </c>
      <c r="Q1788" s="68" t="n">
        <f aca="false">MAX(Q1787,P1788)</f>
        <v>32369.45557</v>
      </c>
      <c r="R1788" s="68" t="n">
        <f aca="false">Q1788-P1788</f>
        <v>518.577405000004</v>
      </c>
      <c r="S1788" s="68" t="n">
        <f aca="false">S1787+K1788</f>
        <v>21344.6190305727</v>
      </c>
      <c r="T1788" s="68" t="n">
        <f aca="false">MAX(T1787,S1788)</f>
        <v>22149.6988727913</v>
      </c>
      <c r="U1788" s="68" t="n">
        <f aca="false">T1788-S1788</f>
        <v>805.079842218605</v>
      </c>
      <c r="V1788" s="70" t="n">
        <f aca="false">V1787+F1788</f>
        <v>3.82370000000001</v>
      </c>
      <c r="W1788" s="70" t="n">
        <f aca="false">MAX(W1787,V1788)</f>
        <v>3.85040000000001</v>
      </c>
      <c r="X1788" s="70" t="n">
        <f aca="false">W1788-V1788</f>
        <v>0.0266999999999995</v>
      </c>
      <c r="Y1788" s="70" t="n">
        <f aca="false">Y1787+M1788</f>
        <v>3.36043961385217</v>
      </c>
      <c r="Z1788" s="70" t="n">
        <f aca="false">MAX(Z1787,Y1788)</f>
        <v>3.39526905071845</v>
      </c>
      <c r="AA1788" s="70" t="n">
        <f aca="false">Z1788-Y1788</f>
        <v>0.0348294368662843</v>
      </c>
      <c r="AB1788" s="72" t="n">
        <f aca="false">AB1787*(1+F1788)</f>
        <v>36.1088669584026</v>
      </c>
      <c r="AC1788" s="73" t="n">
        <f aca="false">MAX(AC1787,AB1788)</f>
        <v>37.0888851305835</v>
      </c>
      <c r="AD1788" s="70" t="n">
        <f aca="false">1-AB1788/AC1788</f>
        <v>0.0264235004295869</v>
      </c>
      <c r="AE1788" s="73" t="n">
        <f aca="false">AE1787*(1+M1788)</f>
        <v>22.7393253815204</v>
      </c>
      <c r="AF1788" s="73" t="n">
        <f aca="false">MAX(AF1787,AE1788)</f>
        <v>23.6552217651263</v>
      </c>
      <c r="AG1788" s="70" t="n">
        <f aca="false">1-AE1788/AF1788</f>
        <v>0.0387185710072759</v>
      </c>
      <c r="AH1788" s="74" t="n">
        <f aca="false">IF(R1788&gt;0,AH1787+1,0)</f>
        <v>5</v>
      </c>
      <c r="AI1788" s="74" t="n">
        <f aca="false">IF(U1788&gt;0,AI1787+1,0)</f>
        <v>116</v>
      </c>
      <c r="AJ1788" s="74" t="n">
        <f aca="false">IF(G1788&gt;0,AJ1787+1,0)</f>
        <v>0</v>
      </c>
      <c r="AK1788" s="74" t="n">
        <f aca="false">IF(G1788&lt;=0,AK1787+1,0)</f>
        <v>5</v>
      </c>
      <c r="AL1788" s="74" t="n">
        <f aca="false">IF(K1788&gt;0,AL1787+1,0)</f>
        <v>0</v>
      </c>
      <c r="AM1788" s="74" t="n">
        <f aca="false">IF(K1788&lt;=0,AM1787+1,0)</f>
        <v>5</v>
      </c>
    </row>
    <row r="1789" customFormat="false" ht="15" hidden="false" customHeight="false" outlineLevel="0" collapsed="false">
      <c r="A1789" s="61" t="n">
        <v>1788</v>
      </c>
      <c r="B1789" s="62" t="n">
        <v>45121.4895833333</v>
      </c>
      <c r="C1789" s="63" t="n">
        <f aca="false">YEAR(B1789)</f>
        <v>2023</v>
      </c>
      <c r="D1789" s="32" t="s">
        <v>277</v>
      </c>
      <c r="E1789" s="64" t="n">
        <v>19463.6</v>
      </c>
      <c r="F1789" s="65" t="n">
        <v>0.0148</v>
      </c>
      <c r="G1789" s="66" t="n">
        <v>288.06128</v>
      </c>
      <c r="H1789" s="67" t="n">
        <f aca="false">E1789+IF(D1789="Long",1,-1)*G1789</f>
        <v>19751.66128</v>
      </c>
      <c r="I1789" s="68" t="n">
        <f aca="false">Assumptions!$B$58</f>
        <v>5.35750011455817</v>
      </c>
      <c r="J1789" s="68" t="n">
        <f aca="false">INDEX(Yearly!$L$5:$L$22,MATCH(C1789,Yearly!$A$5:$A$22,0))</f>
        <v>0.483383468982692</v>
      </c>
      <c r="K1789" s="68" t="n">
        <f aca="false">G1789-I1789-J1789</f>
        <v>282.220396416459</v>
      </c>
      <c r="L1789" s="69" t="n">
        <f aca="false">(I1789+J1789)/Assumptions!$B$8</f>
        <v>0.000257546472986662</v>
      </c>
      <c r="M1789" s="70" t="n">
        <f aca="false">F1789-L1789</f>
        <v>0.0145424535270133</v>
      </c>
      <c r="N1789" s="71" t="n">
        <f aca="false">G1789*Assumptions!$B$7</f>
        <v>2265601.9672</v>
      </c>
      <c r="O1789" s="71" t="n">
        <f aca="false">K1789*Assumptions!$B$7</f>
        <v>2219663.41781545</v>
      </c>
      <c r="P1789" s="68" t="n">
        <f aca="false">P1788+G1789</f>
        <v>32138.939445</v>
      </c>
      <c r="Q1789" s="68" t="n">
        <f aca="false">MAX(Q1788,P1789)</f>
        <v>32369.45557</v>
      </c>
      <c r="R1789" s="68" t="n">
        <f aca="false">Q1789-P1789</f>
        <v>230.516125000002</v>
      </c>
      <c r="S1789" s="68" t="n">
        <f aca="false">S1788+K1789</f>
        <v>21626.8394269892</v>
      </c>
      <c r="T1789" s="68" t="n">
        <f aca="false">MAX(T1788,S1789)</f>
        <v>22149.6988727913</v>
      </c>
      <c r="U1789" s="68" t="n">
        <f aca="false">T1789-S1789</f>
        <v>522.859445802147</v>
      </c>
      <c r="V1789" s="70" t="n">
        <f aca="false">V1788+F1789</f>
        <v>3.83850000000001</v>
      </c>
      <c r="W1789" s="70" t="n">
        <f aca="false">MAX(W1788,V1789)</f>
        <v>3.85040000000001</v>
      </c>
      <c r="X1789" s="70" t="n">
        <f aca="false">W1789-V1789</f>
        <v>0.0118999999999994</v>
      </c>
      <c r="Y1789" s="70" t="n">
        <f aca="false">Y1788+M1789</f>
        <v>3.37498206737918</v>
      </c>
      <c r="Z1789" s="70" t="n">
        <f aca="false">MAX(Z1788,Y1789)</f>
        <v>3.39526905071845</v>
      </c>
      <c r="AA1789" s="70" t="n">
        <f aca="false">Z1789-Y1789</f>
        <v>0.0202869833392709</v>
      </c>
      <c r="AB1789" s="72" t="n">
        <f aca="false">AB1788*(1+F1789)</f>
        <v>36.643278189387</v>
      </c>
      <c r="AC1789" s="73" t="n">
        <f aca="false">MAX(AC1788,AB1789)</f>
        <v>37.0888851305835</v>
      </c>
      <c r="AD1789" s="70" t="n">
        <f aca="false">1-AB1789/AC1789</f>
        <v>0.0120145682359448</v>
      </c>
      <c r="AE1789" s="73" t="n">
        <f aca="false">AE1788*(1+M1789)</f>
        <v>23.0700109641168</v>
      </c>
      <c r="AF1789" s="73" t="n">
        <f aca="false">MAX(AF1788,AE1789)</f>
        <v>23.6552217651263</v>
      </c>
      <c r="AG1789" s="70" t="n">
        <f aca="false">1-AE1789/AF1789</f>
        <v>0.0247391804997682</v>
      </c>
      <c r="AH1789" s="74" t="n">
        <f aca="false">IF(R1789&gt;0,AH1788+1,0)</f>
        <v>6</v>
      </c>
      <c r="AI1789" s="74" t="n">
        <f aca="false">IF(U1789&gt;0,AI1788+1,0)</f>
        <v>117</v>
      </c>
      <c r="AJ1789" s="74" t="n">
        <f aca="false">IF(G1789&gt;0,AJ1788+1,0)</f>
        <v>1</v>
      </c>
      <c r="AK1789" s="74" t="n">
        <f aca="false">IF(G1789&lt;=0,AK1788+1,0)</f>
        <v>0</v>
      </c>
      <c r="AL1789" s="74" t="n">
        <f aca="false">IF(K1789&gt;0,AL1788+1,0)</f>
        <v>1</v>
      </c>
      <c r="AM1789" s="74" t="n">
        <f aca="false">IF(K1789&lt;=0,AM1788+1,0)</f>
        <v>0</v>
      </c>
    </row>
    <row r="1790" customFormat="false" ht="15" hidden="false" customHeight="false" outlineLevel="0" collapsed="false">
      <c r="A1790" s="61" t="n">
        <v>1789</v>
      </c>
      <c r="B1790" s="62" t="n">
        <v>45128.53125</v>
      </c>
      <c r="C1790" s="63" t="n">
        <f aca="false">YEAR(B1790)</f>
        <v>2023</v>
      </c>
      <c r="D1790" s="32" t="s">
        <v>276</v>
      </c>
      <c r="E1790" s="64" t="n">
        <v>19752.35</v>
      </c>
      <c r="F1790" s="65" t="n">
        <v>-0.0014</v>
      </c>
      <c r="G1790" s="66" t="n">
        <v>-27.65329</v>
      </c>
      <c r="H1790" s="67" t="n">
        <f aca="false">E1790+IF(D1790="Long",1,-1)*G1790</f>
        <v>19780.00329</v>
      </c>
      <c r="I1790" s="68" t="n">
        <f aca="false">Assumptions!$B$58</f>
        <v>5.35750011455817</v>
      </c>
      <c r="J1790" s="68" t="n">
        <f aca="false">INDEX(Yearly!$L$5:$L$22,MATCH(C1790,Yearly!$A$5:$A$22,0))</f>
        <v>0.483383468982692</v>
      </c>
      <c r="K1790" s="68" t="n">
        <f aca="false">G1790-I1790-J1790</f>
        <v>-33.4941735835409</v>
      </c>
      <c r="L1790" s="69" t="n">
        <f aca="false">(I1790+J1790)/Assumptions!$B$8</f>
        <v>0.000257546472986662</v>
      </c>
      <c r="M1790" s="70" t="n">
        <f aca="false">F1790-L1790</f>
        <v>-0.00165754647298666</v>
      </c>
      <c r="N1790" s="71" t="n">
        <f aca="false">G1790*Assumptions!$B$7</f>
        <v>-217493.12585</v>
      </c>
      <c r="O1790" s="71" t="n">
        <f aca="false">K1790*Assumptions!$B$7</f>
        <v>-263431.675234549</v>
      </c>
      <c r="P1790" s="68" t="n">
        <f aca="false">P1789+G1790</f>
        <v>32111.286155</v>
      </c>
      <c r="Q1790" s="68" t="n">
        <f aca="false">MAX(Q1789,P1790)</f>
        <v>32369.45557</v>
      </c>
      <c r="R1790" s="68" t="n">
        <f aca="false">Q1790-P1790</f>
        <v>258.169415</v>
      </c>
      <c r="S1790" s="68" t="n">
        <f aca="false">S1789+K1790</f>
        <v>21593.3452534056</v>
      </c>
      <c r="T1790" s="68" t="n">
        <f aca="false">MAX(T1789,S1790)</f>
        <v>22149.6988727913</v>
      </c>
      <c r="U1790" s="68" t="n">
        <f aca="false">T1790-S1790</f>
        <v>556.353619385689</v>
      </c>
      <c r="V1790" s="70" t="n">
        <f aca="false">V1789+F1790</f>
        <v>3.83710000000001</v>
      </c>
      <c r="W1790" s="70" t="n">
        <f aca="false">MAX(W1789,V1790)</f>
        <v>3.85040000000001</v>
      </c>
      <c r="X1790" s="70" t="n">
        <f aca="false">W1790-V1790</f>
        <v>0.0132999999999992</v>
      </c>
      <c r="Y1790" s="70" t="n">
        <f aca="false">Y1789+M1790</f>
        <v>3.3733245209062</v>
      </c>
      <c r="Z1790" s="70" t="n">
        <f aca="false">MAX(Z1789,Y1790)</f>
        <v>3.39526905071845</v>
      </c>
      <c r="AA1790" s="70" t="n">
        <f aca="false">Z1790-Y1790</f>
        <v>0.0219445298122576</v>
      </c>
      <c r="AB1790" s="72" t="n">
        <f aca="false">AB1789*(1+F1790)</f>
        <v>36.5919775999218</v>
      </c>
      <c r="AC1790" s="73" t="n">
        <f aca="false">MAX(AC1789,AB1790)</f>
        <v>37.0888851305835</v>
      </c>
      <c r="AD1790" s="70" t="n">
        <f aca="false">1-AB1790/AC1790</f>
        <v>0.0133977478404146</v>
      </c>
      <c r="AE1790" s="73" t="n">
        <f aca="false">AE1789*(1+M1790)</f>
        <v>23.0317713488114</v>
      </c>
      <c r="AF1790" s="73" t="n">
        <f aca="false">MAX(AF1789,AE1790)</f>
        <v>23.6552217651263</v>
      </c>
      <c r="AG1790" s="70" t="n">
        <f aca="false">1-AE1790/AF1790</f>
        <v>0.026355720631373</v>
      </c>
      <c r="AH1790" s="74" t="n">
        <f aca="false">IF(R1790&gt;0,AH1789+1,0)</f>
        <v>7</v>
      </c>
      <c r="AI1790" s="74" t="n">
        <f aca="false">IF(U1790&gt;0,AI1789+1,0)</f>
        <v>118</v>
      </c>
      <c r="AJ1790" s="74" t="n">
        <f aca="false">IF(G1790&gt;0,AJ1789+1,0)</f>
        <v>0</v>
      </c>
      <c r="AK1790" s="74" t="n">
        <f aca="false">IF(G1790&lt;=0,AK1789+1,0)</f>
        <v>1</v>
      </c>
      <c r="AL1790" s="74" t="n">
        <f aca="false">IF(K1790&gt;0,AL1789+1,0)</f>
        <v>0</v>
      </c>
      <c r="AM1790" s="74" t="n">
        <f aca="false">IF(K1790&lt;=0,AM1789+1,0)</f>
        <v>1</v>
      </c>
    </row>
    <row r="1791" customFormat="false" ht="15" hidden="false" customHeight="false" outlineLevel="0" collapsed="false">
      <c r="A1791" s="61" t="n">
        <v>1790</v>
      </c>
      <c r="B1791" s="62" t="n">
        <v>45128.59375</v>
      </c>
      <c r="C1791" s="63" t="n">
        <f aca="false">YEAR(B1791)</f>
        <v>2023</v>
      </c>
      <c r="D1791" s="32" t="s">
        <v>277</v>
      </c>
      <c r="E1791" s="64" t="n">
        <v>19779.75</v>
      </c>
      <c r="F1791" s="65" t="n">
        <v>-0.0021</v>
      </c>
      <c r="G1791" s="66" t="n">
        <v>-41.537475</v>
      </c>
      <c r="H1791" s="67" t="n">
        <f aca="false">E1791+IF(D1791="Long",1,-1)*G1791</f>
        <v>19738.212525</v>
      </c>
      <c r="I1791" s="68" t="n">
        <f aca="false">Assumptions!$B$58</f>
        <v>5.35750011455817</v>
      </c>
      <c r="J1791" s="68" t="n">
        <f aca="false">INDEX(Yearly!$L$5:$L$22,MATCH(C1791,Yearly!$A$5:$A$22,0))</f>
        <v>0.483383468982692</v>
      </c>
      <c r="K1791" s="68" t="n">
        <f aca="false">G1791-I1791-J1791</f>
        <v>-47.3783585835409</v>
      </c>
      <c r="L1791" s="69" t="n">
        <f aca="false">(I1791+J1791)/Assumptions!$B$8</f>
        <v>0.000257546472986662</v>
      </c>
      <c r="M1791" s="70" t="n">
        <f aca="false">F1791-L1791</f>
        <v>-0.00235754647298666</v>
      </c>
      <c r="N1791" s="71" t="n">
        <f aca="false">G1791*Assumptions!$B$7</f>
        <v>-326692.240875</v>
      </c>
      <c r="O1791" s="71" t="n">
        <f aca="false">K1791*Assumptions!$B$7</f>
        <v>-372630.790259549</v>
      </c>
      <c r="P1791" s="68" t="n">
        <f aca="false">P1790+G1791</f>
        <v>32069.74868</v>
      </c>
      <c r="Q1791" s="68" t="n">
        <f aca="false">MAX(Q1790,P1791)</f>
        <v>32369.45557</v>
      </c>
      <c r="R1791" s="68" t="n">
        <f aca="false">Q1791-P1791</f>
        <v>299.706890000001</v>
      </c>
      <c r="S1791" s="68" t="n">
        <f aca="false">S1790+K1791</f>
        <v>21545.9668948221</v>
      </c>
      <c r="T1791" s="68" t="n">
        <f aca="false">MAX(T1790,S1791)</f>
        <v>22149.6988727913</v>
      </c>
      <c r="U1791" s="68" t="n">
        <f aca="false">T1791-S1791</f>
        <v>603.73197796923</v>
      </c>
      <c r="V1791" s="70" t="n">
        <f aca="false">V1790+F1791</f>
        <v>3.83500000000001</v>
      </c>
      <c r="W1791" s="70" t="n">
        <f aca="false">MAX(W1790,V1791)</f>
        <v>3.85040000000001</v>
      </c>
      <c r="X1791" s="70" t="n">
        <f aca="false">W1791-V1791</f>
        <v>0.0153999999999992</v>
      </c>
      <c r="Y1791" s="70" t="n">
        <f aca="false">Y1790+M1791</f>
        <v>3.37096697443321</v>
      </c>
      <c r="Z1791" s="70" t="n">
        <f aca="false">MAX(Z1790,Y1791)</f>
        <v>3.39526905071845</v>
      </c>
      <c r="AA1791" s="70" t="n">
        <f aca="false">Z1791-Y1791</f>
        <v>0.0243020762852444</v>
      </c>
      <c r="AB1791" s="72" t="n">
        <f aca="false">AB1790*(1+F1791)</f>
        <v>36.515134446962</v>
      </c>
      <c r="AC1791" s="73" t="n">
        <f aca="false">MAX(AC1790,AB1791)</f>
        <v>37.0888851305835</v>
      </c>
      <c r="AD1791" s="70" t="n">
        <f aca="false">1-AB1791/AC1791</f>
        <v>0.0154696125699498</v>
      </c>
      <c r="AE1791" s="73" t="n">
        <f aca="false">AE1790*(1+M1791)</f>
        <v>22.9774728775014</v>
      </c>
      <c r="AF1791" s="73" t="n">
        <f aca="false">MAX(AF1790,AE1791)</f>
        <v>23.6552217651263</v>
      </c>
      <c r="AG1791" s="70" t="n">
        <f aca="false">1-AE1791/AF1791</f>
        <v>0.0286511322681422</v>
      </c>
      <c r="AH1791" s="74" t="n">
        <f aca="false">IF(R1791&gt;0,AH1790+1,0)</f>
        <v>8</v>
      </c>
      <c r="AI1791" s="74" t="n">
        <f aca="false">IF(U1791&gt;0,AI1790+1,0)</f>
        <v>119</v>
      </c>
      <c r="AJ1791" s="74" t="n">
        <f aca="false">IF(G1791&gt;0,AJ1790+1,0)</f>
        <v>0</v>
      </c>
      <c r="AK1791" s="74" t="n">
        <f aca="false">IF(G1791&lt;=0,AK1790+1,0)</f>
        <v>2</v>
      </c>
      <c r="AL1791" s="74" t="n">
        <f aca="false">IF(K1791&gt;0,AL1790+1,0)</f>
        <v>0</v>
      </c>
      <c r="AM1791" s="74" t="n">
        <f aca="false">IF(K1791&lt;=0,AM1790+1,0)</f>
        <v>2</v>
      </c>
    </row>
    <row r="1792" customFormat="false" ht="15" hidden="false" customHeight="false" outlineLevel="0" collapsed="false">
      <c r="A1792" s="61" t="n">
        <v>1791</v>
      </c>
      <c r="B1792" s="62" t="n">
        <v>45128.6145833333</v>
      </c>
      <c r="C1792" s="63" t="n">
        <f aca="false">YEAR(B1792)</f>
        <v>2023</v>
      </c>
      <c r="D1792" s="32" t="s">
        <v>276</v>
      </c>
      <c r="E1792" s="64" t="n">
        <v>19739.15</v>
      </c>
      <c r="F1792" s="65" t="n">
        <v>-0.0018</v>
      </c>
      <c r="G1792" s="66" t="n">
        <v>-35.53047</v>
      </c>
      <c r="H1792" s="67" t="n">
        <f aca="false">E1792+IF(D1792="Long",1,-1)*G1792</f>
        <v>19774.68047</v>
      </c>
      <c r="I1792" s="68" t="n">
        <f aca="false">Assumptions!$B$58</f>
        <v>5.35750011455817</v>
      </c>
      <c r="J1792" s="68" t="n">
        <f aca="false">INDEX(Yearly!$L$5:$L$22,MATCH(C1792,Yearly!$A$5:$A$22,0))</f>
        <v>0.483383468982692</v>
      </c>
      <c r="K1792" s="68" t="n">
        <f aca="false">G1792-I1792-J1792</f>
        <v>-41.3713535835409</v>
      </c>
      <c r="L1792" s="69" t="n">
        <f aca="false">(I1792+J1792)/Assumptions!$B$8</f>
        <v>0.000257546472986662</v>
      </c>
      <c r="M1792" s="70" t="n">
        <f aca="false">F1792-L1792</f>
        <v>-0.00205754647298666</v>
      </c>
      <c r="N1792" s="71" t="n">
        <f aca="false">G1792*Assumptions!$B$7</f>
        <v>-279447.14655</v>
      </c>
      <c r="O1792" s="71" t="n">
        <f aca="false">K1792*Assumptions!$B$7</f>
        <v>-325385.695934549</v>
      </c>
      <c r="P1792" s="68" t="n">
        <f aca="false">P1791+G1792</f>
        <v>32034.21821</v>
      </c>
      <c r="Q1792" s="68" t="n">
        <f aca="false">MAX(Q1791,P1792)</f>
        <v>32369.45557</v>
      </c>
      <c r="R1792" s="68" t="n">
        <f aca="false">Q1792-P1792</f>
        <v>335.237360000003</v>
      </c>
      <c r="S1792" s="68" t="n">
        <f aca="false">S1791+K1792</f>
        <v>21504.5955412385</v>
      </c>
      <c r="T1792" s="68" t="n">
        <f aca="false">MAX(T1791,S1792)</f>
        <v>22149.6988727913</v>
      </c>
      <c r="U1792" s="68" t="n">
        <f aca="false">T1792-S1792</f>
        <v>645.103331552771</v>
      </c>
      <c r="V1792" s="70" t="n">
        <f aca="false">V1791+F1792</f>
        <v>3.83320000000001</v>
      </c>
      <c r="W1792" s="70" t="n">
        <f aca="false">MAX(W1791,V1792)</f>
        <v>3.85040000000001</v>
      </c>
      <c r="X1792" s="70" t="n">
        <f aca="false">W1792-V1792</f>
        <v>0.017199999999999</v>
      </c>
      <c r="Y1792" s="70" t="n">
        <f aca="false">Y1791+M1792</f>
        <v>3.36890942796022</v>
      </c>
      <c r="Z1792" s="70" t="n">
        <f aca="false">MAX(Z1791,Y1792)</f>
        <v>3.39526905071845</v>
      </c>
      <c r="AA1792" s="70" t="n">
        <f aca="false">Z1792-Y1792</f>
        <v>0.026359622758231</v>
      </c>
      <c r="AB1792" s="72" t="n">
        <f aca="false">AB1791*(1+F1792)</f>
        <v>36.4494072049574</v>
      </c>
      <c r="AC1792" s="73" t="n">
        <f aca="false">MAX(AC1791,AB1792)</f>
        <v>37.0888851305835</v>
      </c>
      <c r="AD1792" s="70" t="n">
        <f aca="false">1-AB1792/AC1792</f>
        <v>0.017241767267324</v>
      </c>
      <c r="AE1792" s="73" t="n">
        <f aca="false">AE1791*(1+M1792)</f>
        <v>22.9301956592242</v>
      </c>
      <c r="AF1792" s="73" t="n">
        <f aca="false">MAX(AF1791,AE1792)</f>
        <v>23.6552217651263</v>
      </c>
      <c r="AG1792" s="70" t="n">
        <f aca="false">1-AE1792/AF1792</f>
        <v>0.0306497277049834</v>
      </c>
      <c r="AH1792" s="74" t="n">
        <f aca="false">IF(R1792&gt;0,AH1791+1,0)</f>
        <v>9</v>
      </c>
      <c r="AI1792" s="74" t="n">
        <f aca="false">IF(U1792&gt;0,AI1791+1,0)</f>
        <v>120</v>
      </c>
      <c r="AJ1792" s="74" t="n">
        <f aca="false">IF(G1792&gt;0,AJ1791+1,0)</f>
        <v>0</v>
      </c>
      <c r="AK1792" s="74" t="n">
        <f aca="false">IF(G1792&lt;=0,AK1791+1,0)</f>
        <v>3</v>
      </c>
      <c r="AL1792" s="74" t="n">
        <f aca="false">IF(K1792&gt;0,AL1791+1,0)</f>
        <v>0</v>
      </c>
      <c r="AM1792" s="74" t="n">
        <f aca="false">IF(K1792&lt;=0,AM1791+1,0)</f>
        <v>3</v>
      </c>
    </row>
    <row r="1793" customFormat="false" ht="15" hidden="false" customHeight="false" outlineLevel="0" collapsed="false">
      <c r="A1793" s="61" t="n">
        <v>1792</v>
      </c>
      <c r="B1793" s="62" t="n">
        <v>45131.4479166667</v>
      </c>
      <c r="C1793" s="63" t="n">
        <f aca="false">YEAR(B1793)</f>
        <v>2023</v>
      </c>
      <c r="D1793" s="32" t="s">
        <v>277</v>
      </c>
      <c r="E1793" s="64" t="n">
        <v>19775.6</v>
      </c>
      <c r="F1793" s="65" t="n">
        <v>-0.0034</v>
      </c>
      <c r="G1793" s="66" t="n">
        <v>-67.23704</v>
      </c>
      <c r="H1793" s="67" t="n">
        <f aca="false">E1793+IF(D1793="Long",1,-1)*G1793</f>
        <v>19708.36296</v>
      </c>
      <c r="I1793" s="68" t="n">
        <f aca="false">Assumptions!$B$58</f>
        <v>5.35750011455817</v>
      </c>
      <c r="J1793" s="68" t="n">
        <f aca="false">INDEX(Yearly!$L$5:$L$22,MATCH(C1793,Yearly!$A$5:$A$22,0))</f>
        <v>0.483383468982692</v>
      </c>
      <c r="K1793" s="68" t="n">
        <f aca="false">G1793-I1793-J1793</f>
        <v>-73.0779235835409</v>
      </c>
      <c r="L1793" s="69" t="n">
        <f aca="false">(I1793+J1793)/Assumptions!$B$8</f>
        <v>0.000257546472986662</v>
      </c>
      <c r="M1793" s="70" t="n">
        <f aca="false">F1793-L1793</f>
        <v>-0.00365754647298666</v>
      </c>
      <c r="N1793" s="71" t="n">
        <f aca="false">G1793*Assumptions!$B$7</f>
        <v>-528819.3196</v>
      </c>
      <c r="O1793" s="71" t="n">
        <f aca="false">K1793*Assumptions!$B$7</f>
        <v>-574757.868984549</v>
      </c>
      <c r="P1793" s="68" t="n">
        <f aca="false">P1792+G1793</f>
        <v>31966.98117</v>
      </c>
      <c r="Q1793" s="68" t="n">
        <f aca="false">MAX(Q1792,P1793)</f>
        <v>32369.45557</v>
      </c>
      <c r="R1793" s="68" t="n">
        <f aca="false">Q1793-P1793</f>
        <v>402.474400000003</v>
      </c>
      <c r="S1793" s="68" t="n">
        <f aca="false">S1792+K1793</f>
        <v>21431.517617655</v>
      </c>
      <c r="T1793" s="68" t="n">
        <f aca="false">MAX(T1792,S1793)</f>
        <v>22149.6988727913</v>
      </c>
      <c r="U1793" s="68" t="n">
        <f aca="false">T1793-S1793</f>
        <v>718.181255136311</v>
      </c>
      <c r="V1793" s="70" t="n">
        <f aca="false">V1792+F1793</f>
        <v>3.82980000000001</v>
      </c>
      <c r="W1793" s="70" t="n">
        <f aca="false">MAX(W1792,V1793)</f>
        <v>3.85040000000001</v>
      </c>
      <c r="X1793" s="70" t="n">
        <f aca="false">W1793-V1793</f>
        <v>0.0205999999999991</v>
      </c>
      <c r="Y1793" s="70" t="n">
        <f aca="false">Y1792+M1793</f>
        <v>3.36525188148724</v>
      </c>
      <c r="Z1793" s="70" t="n">
        <f aca="false">MAX(Z1792,Y1793)</f>
        <v>3.39526905071845</v>
      </c>
      <c r="AA1793" s="70" t="n">
        <f aca="false">Z1793-Y1793</f>
        <v>0.0300171692312179</v>
      </c>
      <c r="AB1793" s="72" t="n">
        <f aca="false">AB1792*(1+F1793)</f>
        <v>36.3254792204606</v>
      </c>
      <c r="AC1793" s="73" t="n">
        <f aca="false">MAX(AC1792,AB1793)</f>
        <v>37.0888851305835</v>
      </c>
      <c r="AD1793" s="70" t="n">
        <f aca="false">1-AB1793/AC1793</f>
        <v>0.0205831452586149</v>
      </c>
      <c r="AE1793" s="73" t="n">
        <f aca="false">AE1792*(1+M1793)</f>
        <v>22.8463274029659</v>
      </c>
      <c r="AF1793" s="73" t="n">
        <f aca="false">MAX(AF1792,AE1793)</f>
        <v>23.6552217651263</v>
      </c>
      <c r="AG1793" s="70" t="n">
        <f aca="false">1-AE1793/AF1793</f>
        <v>0.0341951713745047</v>
      </c>
      <c r="AH1793" s="74" t="n">
        <f aca="false">IF(R1793&gt;0,AH1792+1,0)</f>
        <v>10</v>
      </c>
      <c r="AI1793" s="74" t="n">
        <f aca="false">IF(U1793&gt;0,AI1792+1,0)</f>
        <v>121</v>
      </c>
      <c r="AJ1793" s="74" t="n">
        <f aca="false">IF(G1793&gt;0,AJ1792+1,0)</f>
        <v>0</v>
      </c>
      <c r="AK1793" s="74" t="n">
        <f aca="false">IF(G1793&lt;=0,AK1792+1,0)</f>
        <v>4</v>
      </c>
      <c r="AL1793" s="74" t="n">
        <f aca="false">IF(K1793&gt;0,AL1792+1,0)</f>
        <v>0</v>
      </c>
      <c r="AM1793" s="74" t="n">
        <f aca="false">IF(K1793&lt;=0,AM1792+1,0)</f>
        <v>4</v>
      </c>
    </row>
    <row r="1794" customFormat="false" ht="15" hidden="false" customHeight="false" outlineLevel="0" collapsed="false">
      <c r="A1794" s="61" t="n">
        <v>1793</v>
      </c>
      <c r="B1794" s="62" t="n">
        <v>45131.5104166667</v>
      </c>
      <c r="C1794" s="63" t="n">
        <f aca="false">YEAR(B1794)</f>
        <v>2023</v>
      </c>
      <c r="D1794" s="32" t="s">
        <v>276</v>
      </c>
      <c r="E1794" s="64" t="n">
        <v>19708.4</v>
      </c>
      <c r="F1794" s="65" t="n">
        <v>-0.0023</v>
      </c>
      <c r="G1794" s="66" t="n">
        <v>-45.32932</v>
      </c>
      <c r="H1794" s="67" t="n">
        <f aca="false">E1794+IF(D1794="Long",1,-1)*G1794</f>
        <v>19753.72932</v>
      </c>
      <c r="I1794" s="68" t="n">
        <f aca="false">Assumptions!$B$58</f>
        <v>5.35750011455817</v>
      </c>
      <c r="J1794" s="68" t="n">
        <f aca="false">INDEX(Yearly!$L$5:$L$22,MATCH(C1794,Yearly!$A$5:$A$22,0))</f>
        <v>0.483383468982692</v>
      </c>
      <c r="K1794" s="68" t="n">
        <f aca="false">G1794-I1794-J1794</f>
        <v>-51.1702035835409</v>
      </c>
      <c r="L1794" s="69" t="n">
        <f aca="false">(I1794+J1794)/Assumptions!$B$8</f>
        <v>0.000257546472986662</v>
      </c>
      <c r="M1794" s="70" t="n">
        <f aca="false">F1794-L1794</f>
        <v>-0.00255754647298666</v>
      </c>
      <c r="N1794" s="71" t="n">
        <f aca="false">G1794*Assumptions!$B$7</f>
        <v>-356515.1018</v>
      </c>
      <c r="O1794" s="71" t="n">
        <f aca="false">K1794*Assumptions!$B$7</f>
        <v>-402453.651184549</v>
      </c>
      <c r="P1794" s="68" t="n">
        <f aca="false">P1793+G1794</f>
        <v>31921.65185</v>
      </c>
      <c r="Q1794" s="68" t="n">
        <f aca="false">MAX(Q1793,P1794)</f>
        <v>32369.45557</v>
      </c>
      <c r="R1794" s="68" t="n">
        <f aca="false">Q1794-P1794</f>
        <v>447.803720000004</v>
      </c>
      <c r="S1794" s="68" t="n">
        <f aca="false">S1793+K1794</f>
        <v>21380.3474140715</v>
      </c>
      <c r="T1794" s="68" t="n">
        <f aca="false">MAX(T1793,S1794)</f>
        <v>22149.6988727913</v>
      </c>
      <c r="U1794" s="68" t="n">
        <f aca="false">T1794-S1794</f>
        <v>769.351458719852</v>
      </c>
      <c r="V1794" s="70" t="n">
        <f aca="false">V1793+F1794</f>
        <v>3.82750000000001</v>
      </c>
      <c r="W1794" s="70" t="n">
        <f aca="false">MAX(W1793,V1794)</f>
        <v>3.85040000000001</v>
      </c>
      <c r="X1794" s="70" t="n">
        <f aca="false">W1794-V1794</f>
        <v>0.022899999999999</v>
      </c>
      <c r="Y1794" s="70" t="n">
        <f aca="false">Y1793+M1794</f>
        <v>3.36269433501425</v>
      </c>
      <c r="Z1794" s="70" t="n">
        <f aca="false">MAX(Z1793,Y1794)</f>
        <v>3.39526905071845</v>
      </c>
      <c r="AA1794" s="70" t="n">
        <f aca="false">Z1794-Y1794</f>
        <v>0.0325747157042047</v>
      </c>
      <c r="AB1794" s="72" t="n">
        <f aca="false">AB1793*(1+F1794)</f>
        <v>36.2419306182535</v>
      </c>
      <c r="AC1794" s="73" t="n">
        <f aca="false">MAX(AC1793,AB1794)</f>
        <v>37.0888851305835</v>
      </c>
      <c r="AD1794" s="70" t="n">
        <f aca="false">1-AB1794/AC1794</f>
        <v>0.0228358040245201</v>
      </c>
      <c r="AE1794" s="73" t="n">
        <f aca="false">AE1793*(1+M1794)</f>
        <v>22.7878968588957</v>
      </c>
      <c r="AF1794" s="73" t="n">
        <f aca="false">MAX(AF1793,AE1794)</f>
        <v>23.6552217651263</v>
      </c>
      <c r="AG1794" s="70" t="n">
        <f aca="false">1-AE1794/AF1794</f>
        <v>0.0366652621075493</v>
      </c>
      <c r="AH1794" s="74" t="n">
        <f aca="false">IF(R1794&gt;0,AH1793+1,0)</f>
        <v>11</v>
      </c>
      <c r="AI1794" s="74" t="n">
        <f aca="false">IF(U1794&gt;0,AI1793+1,0)</f>
        <v>122</v>
      </c>
      <c r="AJ1794" s="74" t="n">
        <f aca="false">IF(G1794&gt;0,AJ1793+1,0)</f>
        <v>0</v>
      </c>
      <c r="AK1794" s="74" t="n">
        <f aca="false">IF(G1794&lt;=0,AK1793+1,0)</f>
        <v>5</v>
      </c>
      <c r="AL1794" s="74" t="n">
        <f aca="false">IF(K1794&gt;0,AL1793+1,0)</f>
        <v>0</v>
      </c>
      <c r="AM1794" s="74" t="n">
        <f aca="false">IF(K1794&lt;=0,AM1793+1,0)</f>
        <v>5</v>
      </c>
    </row>
    <row r="1795" customFormat="false" ht="15" hidden="false" customHeight="false" outlineLevel="0" collapsed="false">
      <c r="A1795" s="61" t="n">
        <v>1794</v>
      </c>
      <c r="B1795" s="62" t="n">
        <v>45131.5729166667</v>
      </c>
      <c r="C1795" s="63" t="n">
        <f aca="false">YEAR(B1795)</f>
        <v>2023</v>
      </c>
      <c r="D1795" s="32" t="s">
        <v>277</v>
      </c>
      <c r="E1795" s="64" t="n">
        <v>19753.85</v>
      </c>
      <c r="F1795" s="65" t="n">
        <v>-0.0009</v>
      </c>
      <c r="G1795" s="66" t="n">
        <v>-17.778465</v>
      </c>
      <c r="H1795" s="67" t="n">
        <f aca="false">E1795+IF(D1795="Long",1,-1)*G1795</f>
        <v>19736.071535</v>
      </c>
      <c r="I1795" s="68" t="n">
        <f aca="false">Assumptions!$B$58</f>
        <v>5.35750011455817</v>
      </c>
      <c r="J1795" s="68" t="n">
        <f aca="false">INDEX(Yearly!$L$5:$L$22,MATCH(C1795,Yearly!$A$5:$A$22,0))</f>
        <v>0.483383468982692</v>
      </c>
      <c r="K1795" s="68" t="n">
        <f aca="false">G1795-I1795-J1795</f>
        <v>-23.6193485835409</v>
      </c>
      <c r="L1795" s="69" t="n">
        <f aca="false">(I1795+J1795)/Assumptions!$B$8</f>
        <v>0.000257546472986662</v>
      </c>
      <c r="M1795" s="70" t="n">
        <f aca="false">F1795-L1795</f>
        <v>-0.00115754647298666</v>
      </c>
      <c r="N1795" s="71" t="n">
        <f aca="false">G1795*Assumptions!$B$7</f>
        <v>-139827.627225</v>
      </c>
      <c r="O1795" s="71" t="n">
        <f aca="false">K1795*Assumptions!$B$7</f>
        <v>-185766.176609549</v>
      </c>
      <c r="P1795" s="68" t="n">
        <f aca="false">P1794+G1795</f>
        <v>31903.873385</v>
      </c>
      <c r="Q1795" s="68" t="n">
        <f aca="false">MAX(Q1794,P1795)</f>
        <v>32369.45557</v>
      </c>
      <c r="R1795" s="68" t="n">
        <f aca="false">Q1795-P1795</f>
        <v>465.582185000003</v>
      </c>
      <c r="S1795" s="68" t="n">
        <f aca="false">S1794+K1795</f>
        <v>21356.7280654879</v>
      </c>
      <c r="T1795" s="68" t="n">
        <f aca="false">MAX(T1794,S1795)</f>
        <v>22149.6988727913</v>
      </c>
      <c r="U1795" s="68" t="n">
        <f aca="false">T1795-S1795</f>
        <v>792.970807303391</v>
      </c>
      <c r="V1795" s="70" t="n">
        <f aca="false">V1794+F1795</f>
        <v>3.82660000000001</v>
      </c>
      <c r="W1795" s="70" t="n">
        <f aca="false">MAX(W1794,V1795)</f>
        <v>3.85040000000001</v>
      </c>
      <c r="X1795" s="70" t="n">
        <f aca="false">W1795-V1795</f>
        <v>0.0237999999999992</v>
      </c>
      <c r="Y1795" s="70" t="n">
        <f aca="false">Y1794+M1795</f>
        <v>3.36153678854126</v>
      </c>
      <c r="Z1795" s="70" t="n">
        <f aca="false">MAX(Z1794,Y1795)</f>
        <v>3.39526905071845</v>
      </c>
      <c r="AA1795" s="70" t="n">
        <f aca="false">Z1795-Y1795</f>
        <v>0.0337322621771912</v>
      </c>
      <c r="AB1795" s="72" t="n">
        <f aca="false">AB1794*(1+F1795)</f>
        <v>36.2093128806971</v>
      </c>
      <c r="AC1795" s="73" t="n">
        <f aca="false">MAX(AC1794,AB1795)</f>
        <v>37.0888851305835</v>
      </c>
      <c r="AD1795" s="70" t="n">
        <f aca="false">1-AB1795/AC1795</f>
        <v>0.0237152518008981</v>
      </c>
      <c r="AE1795" s="73" t="n">
        <f aca="false">AE1794*(1+M1795)</f>
        <v>22.7615188092599</v>
      </c>
      <c r="AF1795" s="73" t="n">
        <f aca="false">MAX(AF1794,AE1795)</f>
        <v>23.6552217651263</v>
      </c>
      <c r="AG1795" s="70" t="n">
        <f aca="false">1-AE1795/AF1795</f>
        <v>0.0377803668357023</v>
      </c>
      <c r="AH1795" s="74" t="n">
        <f aca="false">IF(R1795&gt;0,AH1794+1,0)</f>
        <v>12</v>
      </c>
      <c r="AI1795" s="74" t="n">
        <f aca="false">IF(U1795&gt;0,AI1794+1,0)</f>
        <v>123</v>
      </c>
      <c r="AJ1795" s="74" t="n">
        <f aca="false">IF(G1795&gt;0,AJ1794+1,0)</f>
        <v>0</v>
      </c>
      <c r="AK1795" s="74" t="n">
        <f aca="false">IF(G1795&lt;=0,AK1794+1,0)</f>
        <v>6</v>
      </c>
      <c r="AL1795" s="74" t="n">
        <f aca="false">IF(K1795&gt;0,AL1794+1,0)</f>
        <v>0</v>
      </c>
      <c r="AM1795" s="74" t="n">
        <f aca="false">IF(K1795&lt;=0,AM1794+1,0)</f>
        <v>6</v>
      </c>
    </row>
    <row r="1796" customFormat="false" ht="15" hidden="false" customHeight="false" outlineLevel="0" collapsed="false">
      <c r="A1796" s="61" t="n">
        <v>1795</v>
      </c>
      <c r="B1796" s="62" t="n">
        <v>45131.6145833333</v>
      </c>
      <c r="C1796" s="63" t="n">
        <f aca="false">YEAR(B1796)</f>
        <v>2023</v>
      </c>
      <c r="D1796" s="32" t="s">
        <v>276</v>
      </c>
      <c r="E1796" s="64" t="n">
        <v>19736</v>
      </c>
      <c r="F1796" s="65" t="n">
        <v>-0.0014</v>
      </c>
      <c r="G1796" s="66" t="n">
        <v>-27.6304</v>
      </c>
      <c r="H1796" s="67" t="n">
        <f aca="false">E1796+IF(D1796="Long",1,-1)*G1796</f>
        <v>19763.6304</v>
      </c>
      <c r="I1796" s="68" t="n">
        <f aca="false">Assumptions!$B$58</f>
        <v>5.35750011455817</v>
      </c>
      <c r="J1796" s="68" t="n">
        <f aca="false">INDEX(Yearly!$L$5:$L$22,MATCH(C1796,Yearly!$A$5:$A$22,0))</f>
        <v>0.483383468982692</v>
      </c>
      <c r="K1796" s="68" t="n">
        <f aca="false">G1796-I1796-J1796</f>
        <v>-33.4712835835409</v>
      </c>
      <c r="L1796" s="69" t="n">
        <f aca="false">(I1796+J1796)/Assumptions!$B$8</f>
        <v>0.000257546472986662</v>
      </c>
      <c r="M1796" s="70" t="n">
        <f aca="false">F1796-L1796</f>
        <v>-0.00165754647298666</v>
      </c>
      <c r="N1796" s="71" t="n">
        <f aca="false">G1796*Assumptions!$B$7</f>
        <v>-217313.096</v>
      </c>
      <c r="O1796" s="71" t="n">
        <f aca="false">K1796*Assumptions!$B$7</f>
        <v>-263251.645384549</v>
      </c>
      <c r="P1796" s="68" t="n">
        <f aca="false">P1795+G1796</f>
        <v>31876.242985</v>
      </c>
      <c r="Q1796" s="68" t="n">
        <f aca="false">MAX(Q1795,P1796)</f>
        <v>32369.45557</v>
      </c>
      <c r="R1796" s="68" t="n">
        <f aca="false">Q1796-P1796</f>
        <v>493.212585000001</v>
      </c>
      <c r="S1796" s="68" t="n">
        <f aca="false">S1795+K1796</f>
        <v>21323.2567819044</v>
      </c>
      <c r="T1796" s="68" t="n">
        <f aca="false">MAX(T1795,S1796)</f>
        <v>22149.6988727913</v>
      </c>
      <c r="U1796" s="68" t="n">
        <f aca="false">T1796-S1796</f>
        <v>826.442090886932</v>
      </c>
      <c r="V1796" s="70" t="n">
        <f aca="false">V1795+F1796</f>
        <v>3.82520000000001</v>
      </c>
      <c r="W1796" s="70" t="n">
        <f aca="false">MAX(W1795,V1796)</f>
        <v>3.85040000000001</v>
      </c>
      <c r="X1796" s="70" t="n">
        <f aca="false">W1796-V1796</f>
        <v>0.025199999999999</v>
      </c>
      <c r="Y1796" s="70" t="n">
        <f aca="false">Y1795+M1796</f>
        <v>3.35987924206828</v>
      </c>
      <c r="Z1796" s="70" t="n">
        <f aca="false">MAX(Z1795,Y1796)</f>
        <v>3.39526905071845</v>
      </c>
      <c r="AA1796" s="70" t="n">
        <f aca="false">Z1796-Y1796</f>
        <v>0.0353898086501778</v>
      </c>
      <c r="AB1796" s="72" t="n">
        <f aca="false">AB1795*(1+F1796)</f>
        <v>36.1586198426641</v>
      </c>
      <c r="AC1796" s="73" t="n">
        <f aca="false">MAX(AC1795,AB1796)</f>
        <v>37.0888851305835</v>
      </c>
      <c r="AD1796" s="70" t="n">
        <f aca="false">1-AB1796/AC1796</f>
        <v>0.0250820504483769</v>
      </c>
      <c r="AE1796" s="73" t="n">
        <f aca="false">AE1795*(1+M1796)</f>
        <v>22.7237905340378</v>
      </c>
      <c r="AF1796" s="73" t="n">
        <f aca="false">MAX(AF1795,AE1796)</f>
        <v>23.6552217651263</v>
      </c>
      <c r="AG1796" s="70" t="n">
        <f aca="false">1-AE1796/AF1796</f>
        <v>0.0393752905948922</v>
      </c>
      <c r="AH1796" s="74" t="n">
        <f aca="false">IF(R1796&gt;0,AH1795+1,0)</f>
        <v>13</v>
      </c>
      <c r="AI1796" s="74" t="n">
        <f aca="false">IF(U1796&gt;0,AI1795+1,0)</f>
        <v>124</v>
      </c>
      <c r="AJ1796" s="74" t="n">
        <f aca="false">IF(G1796&gt;0,AJ1795+1,0)</f>
        <v>0</v>
      </c>
      <c r="AK1796" s="74" t="n">
        <f aca="false">IF(G1796&lt;=0,AK1795+1,0)</f>
        <v>7</v>
      </c>
      <c r="AL1796" s="74" t="n">
        <f aca="false">IF(K1796&gt;0,AL1795+1,0)</f>
        <v>0</v>
      </c>
      <c r="AM1796" s="74" t="n">
        <f aca="false">IF(K1796&lt;=0,AM1795+1,0)</f>
        <v>7</v>
      </c>
    </row>
    <row r="1797" customFormat="false" ht="15" hidden="false" customHeight="false" outlineLevel="0" collapsed="false">
      <c r="A1797" s="61" t="n">
        <v>1796</v>
      </c>
      <c r="B1797" s="62" t="n">
        <v>45133.40625</v>
      </c>
      <c r="C1797" s="63" t="n">
        <f aca="false">YEAR(B1797)</f>
        <v>2023</v>
      </c>
      <c r="D1797" s="32" t="s">
        <v>277</v>
      </c>
      <c r="E1797" s="64" t="n">
        <v>19762.8</v>
      </c>
      <c r="F1797" s="65" t="n">
        <v>-0.0014</v>
      </c>
      <c r="G1797" s="66" t="n">
        <v>-27.66792</v>
      </c>
      <c r="H1797" s="67" t="n">
        <f aca="false">E1797+IF(D1797="Long",1,-1)*G1797</f>
        <v>19735.13208</v>
      </c>
      <c r="I1797" s="68" t="n">
        <f aca="false">Assumptions!$B$58</f>
        <v>5.35750011455817</v>
      </c>
      <c r="J1797" s="68" t="n">
        <f aca="false">INDEX(Yearly!$L$5:$L$22,MATCH(C1797,Yearly!$A$5:$A$22,0))</f>
        <v>0.483383468982692</v>
      </c>
      <c r="K1797" s="68" t="n">
        <f aca="false">G1797-I1797-J1797</f>
        <v>-33.5088035835409</v>
      </c>
      <c r="L1797" s="69" t="n">
        <f aca="false">(I1797+J1797)/Assumptions!$B$8</f>
        <v>0.000257546472986662</v>
      </c>
      <c r="M1797" s="70" t="n">
        <f aca="false">F1797-L1797</f>
        <v>-0.00165754647298666</v>
      </c>
      <c r="N1797" s="71" t="n">
        <f aca="false">G1797*Assumptions!$B$7</f>
        <v>-217608.1908</v>
      </c>
      <c r="O1797" s="71" t="n">
        <f aca="false">K1797*Assumptions!$B$7</f>
        <v>-263546.740184549</v>
      </c>
      <c r="P1797" s="68" t="n">
        <f aca="false">P1796+G1797</f>
        <v>31848.575065</v>
      </c>
      <c r="Q1797" s="68" t="n">
        <f aca="false">MAX(Q1796,P1797)</f>
        <v>32369.45557</v>
      </c>
      <c r="R1797" s="68" t="n">
        <f aca="false">Q1797-P1797</f>
        <v>520.880505000001</v>
      </c>
      <c r="S1797" s="68" t="n">
        <f aca="false">S1796+K1797</f>
        <v>21289.7479783208</v>
      </c>
      <c r="T1797" s="68" t="n">
        <f aca="false">MAX(T1796,S1797)</f>
        <v>22149.6988727913</v>
      </c>
      <c r="U1797" s="68" t="n">
        <f aca="false">T1797-S1797</f>
        <v>859.950894470472</v>
      </c>
      <c r="V1797" s="70" t="n">
        <f aca="false">V1796+F1797</f>
        <v>3.82380000000001</v>
      </c>
      <c r="W1797" s="70" t="n">
        <f aca="false">MAX(W1796,V1797)</f>
        <v>3.85040000000001</v>
      </c>
      <c r="X1797" s="70" t="n">
        <f aca="false">W1797-V1797</f>
        <v>0.0265999999999988</v>
      </c>
      <c r="Y1797" s="70" t="n">
        <f aca="false">Y1796+M1797</f>
        <v>3.35822169559529</v>
      </c>
      <c r="Z1797" s="70" t="n">
        <f aca="false">MAX(Z1796,Y1797)</f>
        <v>3.39526905071845</v>
      </c>
      <c r="AA1797" s="70" t="n">
        <f aca="false">Z1797-Y1797</f>
        <v>0.0370473551231645</v>
      </c>
      <c r="AB1797" s="72" t="n">
        <f aca="false">AB1796*(1+F1797)</f>
        <v>36.1079977748844</v>
      </c>
      <c r="AC1797" s="73" t="n">
        <f aca="false">MAX(AC1796,AB1797)</f>
        <v>37.0888851305835</v>
      </c>
      <c r="AD1797" s="70" t="n">
        <f aca="false">1-AB1797/AC1797</f>
        <v>0.026446935577749</v>
      </c>
      <c r="AE1797" s="73" t="n">
        <f aca="false">AE1796*(1+M1797)</f>
        <v>22.6861247951852</v>
      </c>
      <c r="AF1797" s="73" t="n">
        <f aca="false">MAX(AF1796,AE1797)</f>
        <v>23.6552217651263</v>
      </c>
      <c r="AG1797" s="70" t="n">
        <f aca="false">1-AE1797/AF1797</f>
        <v>0.0409675706938305</v>
      </c>
      <c r="AH1797" s="74" t="n">
        <f aca="false">IF(R1797&gt;0,AH1796+1,0)</f>
        <v>14</v>
      </c>
      <c r="AI1797" s="74" t="n">
        <f aca="false">IF(U1797&gt;0,AI1796+1,0)</f>
        <v>125</v>
      </c>
      <c r="AJ1797" s="74" t="n">
        <f aca="false">IF(G1797&gt;0,AJ1796+1,0)</f>
        <v>0</v>
      </c>
      <c r="AK1797" s="74" t="n">
        <f aca="false">IF(G1797&lt;=0,AK1796+1,0)</f>
        <v>8</v>
      </c>
      <c r="AL1797" s="74" t="n">
        <f aca="false">IF(K1797&gt;0,AL1796+1,0)</f>
        <v>0</v>
      </c>
      <c r="AM1797" s="74" t="n">
        <f aca="false">IF(K1797&lt;=0,AM1796+1,0)</f>
        <v>8</v>
      </c>
    </row>
    <row r="1798" customFormat="false" ht="15" hidden="false" customHeight="false" outlineLevel="0" collapsed="false">
      <c r="A1798" s="61" t="n">
        <v>1797</v>
      </c>
      <c r="B1798" s="62" t="n">
        <v>45134.4895833333</v>
      </c>
      <c r="C1798" s="63" t="n">
        <f aca="false">YEAR(B1798)</f>
        <v>2023</v>
      </c>
      <c r="D1798" s="32" t="s">
        <v>276</v>
      </c>
      <c r="E1798" s="64" t="n">
        <v>19735.75</v>
      </c>
      <c r="F1798" s="65" t="n">
        <v>0.0013</v>
      </c>
      <c r="G1798" s="66" t="n">
        <v>25.656475</v>
      </c>
      <c r="H1798" s="67" t="n">
        <f aca="false">E1798+IF(D1798="Long",1,-1)*G1798</f>
        <v>19710.093525</v>
      </c>
      <c r="I1798" s="68" t="n">
        <f aca="false">Assumptions!$B$58</f>
        <v>5.35750011455817</v>
      </c>
      <c r="J1798" s="68" t="n">
        <f aca="false">INDEX(Yearly!$L$5:$L$22,MATCH(C1798,Yearly!$A$5:$A$22,0))</f>
        <v>0.483383468982692</v>
      </c>
      <c r="K1798" s="68" t="n">
        <f aca="false">G1798-I1798-J1798</f>
        <v>19.8155914164591</v>
      </c>
      <c r="L1798" s="69" t="n">
        <f aca="false">(I1798+J1798)/Assumptions!$B$8</f>
        <v>0.000257546472986662</v>
      </c>
      <c r="M1798" s="70" t="n">
        <f aca="false">F1798-L1798</f>
        <v>0.00104245352701334</v>
      </c>
      <c r="N1798" s="71" t="n">
        <f aca="false">G1798*Assumptions!$B$7</f>
        <v>201788.175875</v>
      </c>
      <c r="O1798" s="71" t="n">
        <f aca="false">K1798*Assumptions!$B$7</f>
        <v>155849.626490451</v>
      </c>
      <c r="P1798" s="68" t="n">
        <f aca="false">P1797+G1798</f>
        <v>31874.23154</v>
      </c>
      <c r="Q1798" s="68" t="n">
        <f aca="false">MAX(Q1797,P1798)</f>
        <v>32369.45557</v>
      </c>
      <c r="R1798" s="68" t="n">
        <f aca="false">Q1798-P1798</f>
        <v>495.224030000001</v>
      </c>
      <c r="S1798" s="68" t="n">
        <f aca="false">S1797+K1798</f>
        <v>21309.5635697373</v>
      </c>
      <c r="T1798" s="68" t="n">
        <f aca="false">MAX(T1797,S1798)</f>
        <v>22149.6988727913</v>
      </c>
      <c r="U1798" s="68" t="n">
        <f aca="false">T1798-S1798</f>
        <v>840.135303054012</v>
      </c>
      <c r="V1798" s="70" t="n">
        <f aca="false">V1797+F1798</f>
        <v>3.82510000000001</v>
      </c>
      <c r="W1798" s="70" t="n">
        <f aca="false">MAX(W1797,V1798)</f>
        <v>3.85040000000001</v>
      </c>
      <c r="X1798" s="70" t="n">
        <f aca="false">W1798-V1798</f>
        <v>0.0252999999999988</v>
      </c>
      <c r="Y1798" s="70" t="n">
        <f aca="false">Y1797+M1798</f>
        <v>3.3592641491223</v>
      </c>
      <c r="Z1798" s="70" t="n">
        <f aca="false">MAX(Z1797,Y1798)</f>
        <v>3.39526905071845</v>
      </c>
      <c r="AA1798" s="70" t="n">
        <f aca="false">Z1798-Y1798</f>
        <v>0.0360049015961512</v>
      </c>
      <c r="AB1798" s="72" t="n">
        <f aca="false">AB1797*(1+F1798)</f>
        <v>36.1549381719917</v>
      </c>
      <c r="AC1798" s="73" t="n">
        <f aca="false">MAX(AC1797,AB1798)</f>
        <v>37.0888851305835</v>
      </c>
      <c r="AD1798" s="70" t="n">
        <f aca="false">1-AB1798/AC1798</f>
        <v>0.0251813165939999</v>
      </c>
      <c r="AE1798" s="73" t="n">
        <f aca="false">AE1797*(1+M1798)</f>
        <v>22.7097740259922</v>
      </c>
      <c r="AF1798" s="73" t="n">
        <f aca="false">MAX(AF1797,AE1798)</f>
        <v>23.6552217651263</v>
      </c>
      <c r="AG1798" s="70" t="n">
        <f aca="false">1-AE1798/AF1798</f>
        <v>0.0399678239553802</v>
      </c>
      <c r="AH1798" s="74" t="n">
        <f aca="false">IF(R1798&gt;0,AH1797+1,0)</f>
        <v>15</v>
      </c>
      <c r="AI1798" s="74" t="n">
        <f aca="false">IF(U1798&gt;0,AI1797+1,0)</f>
        <v>126</v>
      </c>
      <c r="AJ1798" s="74" t="n">
        <f aca="false">IF(G1798&gt;0,AJ1797+1,0)</f>
        <v>1</v>
      </c>
      <c r="AK1798" s="74" t="n">
        <f aca="false">IF(G1798&lt;=0,AK1797+1,0)</f>
        <v>0</v>
      </c>
      <c r="AL1798" s="74" t="n">
        <f aca="false">IF(K1798&gt;0,AL1797+1,0)</f>
        <v>1</v>
      </c>
      <c r="AM1798" s="74" t="n">
        <f aca="false">IF(K1798&lt;=0,AM1797+1,0)</f>
        <v>0</v>
      </c>
    </row>
    <row r="1799" customFormat="false" ht="15" hidden="false" customHeight="false" outlineLevel="0" collapsed="false">
      <c r="A1799" s="61" t="n">
        <v>1798</v>
      </c>
      <c r="B1799" s="62" t="n">
        <v>45138.4895833333</v>
      </c>
      <c r="C1799" s="63" t="n">
        <f aca="false">YEAR(B1799)</f>
        <v>2023</v>
      </c>
      <c r="D1799" s="32" t="s">
        <v>277</v>
      </c>
      <c r="E1799" s="64" t="n">
        <v>19710.5</v>
      </c>
      <c r="F1799" s="65" t="n">
        <v>-0.0045</v>
      </c>
      <c r="G1799" s="66" t="n">
        <v>-88.69725</v>
      </c>
      <c r="H1799" s="67" t="n">
        <f aca="false">E1799+IF(D1799="Long",1,-1)*G1799</f>
        <v>19621.80275</v>
      </c>
      <c r="I1799" s="68" t="n">
        <f aca="false">Assumptions!$B$58</f>
        <v>5.35750011455817</v>
      </c>
      <c r="J1799" s="68" t="n">
        <f aca="false">INDEX(Yearly!$L$5:$L$22,MATCH(C1799,Yearly!$A$5:$A$22,0))</f>
        <v>0.483383468982692</v>
      </c>
      <c r="K1799" s="68" t="n">
        <f aca="false">G1799-I1799-J1799</f>
        <v>-94.5381335835409</v>
      </c>
      <c r="L1799" s="69" t="n">
        <f aca="false">(I1799+J1799)/Assumptions!$B$8</f>
        <v>0.000257546472986662</v>
      </c>
      <c r="M1799" s="70" t="n">
        <f aca="false">F1799-L1799</f>
        <v>-0.00475754647298666</v>
      </c>
      <c r="N1799" s="71" t="n">
        <f aca="false">G1799*Assumptions!$B$7</f>
        <v>-697603.87125</v>
      </c>
      <c r="O1799" s="71" t="n">
        <f aca="false">K1799*Assumptions!$B$7</f>
        <v>-743542.420634549</v>
      </c>
      <c r="P1799" s="68" t="n">
        <f aca="false">P1798+G1799</f>
        <v>31785.53429</v>
      </c>
      <c r="Q1799" s="68" t="n">
        <f aca="false">MAX(Q1798,P1799)</f>
        <v>32369.45557</v>
      </c>
      <c r="R1799" s="68" t="n">
        <f aca="false">Q1799-P1799</f>
        <v>583.921280000002</v>
      </c>
      <c r="S1799" s="68" t="n">
        <f aca="false">S1798+K1799</f>
        <v>21215.0254361538</v>
      </c>
      <c r="T1799" s="68" t="n">
        <f aca="false">MAX(T1798,S1799)</f>
        <v>22149.6988727913</v>
      </c>
      <c r="U1799" s="68" t="n">
        <f aca="false">T1799-S1799</f>
        <v>934.673436637553</v>
      </c>
      <c r="V1799" s="70" t="n">
        <f aca="false">V1798+F1799</f>
        <v>3.82060000000001</v>
      </c>
      <c r="W1799" s="70" t="n">
        <f aca="false">MAX(W1798,V1799)</f>
        <v>3.85040000000001</v>
      </c>
      <c r="X1799" s="70" t="n">
        <f aca="false">W1799-V1799</f>
        <v>0.0297999999999989</v>
      </c>
      <c r="Y1799" s="70" t="n">
        <f aca="false">Y1798+M1799</f>
        <v>3.35450660264932</v>
      </c>
      <c r="Z1799" s="70" t="n">
        <f aca="false">MAX(Z1798,Y1799)</f>
        <v>3.39526905071845</v>
      </c>
      <c r="AA1799" s="70" t="n">
        <f aca="false">Z1799-Y1799</f>
        <v>0.0407624480691378</v>
      </c>
      <c r="AB1799" s="72" t="n">
        <f aca="false">AB1798*(1+F1799)</f>
        <v>35.9922409502178</v>
      </c>
      <c r="AC1799" s="73" t="n">
        <f aca="false">MAX(AC1798,AB1799)</f>
        <v>37.0888851305835</v>
      </c>
      <c r="AD1799" s="70" t="n">
        <f aca="false">1-AB1799/AC1799</f>
        <v>0.0295680006693269</v>
      </c>
      <c r="AE1799" s="73" t="n">
        <f aca="false">AE1798*(1+M1799)</f>
        <v>22.6017312206726</v>
      </c>
      <c r="AF1799" s="73" t="n">
        <f aca="false">MAX(AF1798,AE1799)</f>
        <v>23.6552217651263</v>
      </c>
      <c r="AG1799" s="70" t="n">
        <f aca="false">1-AE1799/AF1799</f>
        <v>0.044535221648475</v>
      </c>
      <c r="AH1799" s="74" t="n">
        <f aca="false">IF(R1799&gt;0,AH1798+1,0)</f>
        <v>16</v>
      </c>
      <c r="AI1799" s="74" t="n">
        <f aca="false">IF(U1799&gt;0,AI1798+1,0)</f>
        <v>127</v>
      </c>
      <c r="AJ1799" s="74" t="n">
        <f aca="false">IF(G1799&gt;0,AJ1798+1,0)</f>
        <v>0</v>
      </c>
      <c r="AK1799" s="74" t="n">
        <f aca="false">IF(G1799&lt;=0,AK1798+1,0)</f>
        <v>1</v>
      </c>
      <c r="AL1799" s="74" t="n">
        <f aca="false">IF(K1799&gt;0,AL1798+1,0)</f>
        <v>0</v>
      </c>
      <c r="AM1799" s="74" t="n">
        <f aca="false">IF(K1799&lt;=0,AM1798+1,0)</f>
        <v>1</v>
      </c>
    </row>
    <row r="1800" customFormat="false" ht="15" hidden="false" customHeight="false" outlineLevel="0" collapsed="false">
      <c r="A1800" s="61" t="n">
        <v>1799</v>
      </c>
      <c r="B1800" s="62" t="n">
        <v>45140.40625</v>
      </c>
      <c r="C1800" s="63" t="n">
        <f aca="false">YEAR(B1800)</f>
        <v>2023</v>
      </c>
      <c r="D1800" s="32" t="s">
        <v>276</v>
      </c>
      <c r="E1800" s="64" t="n">
        <v>19620.9</v>
      </c>
      <c r="F1800" s="65" t="n">
        <v>0.0033</v>
      </c>
      <c r="G1800" s="66" t="n">
        <v>64.74897</v>
      </c>
      <c r="H1800" s="67" t="n">
        <f aca="false">E1800+IF(D1800="Long",1,-1)*G1800</f>
        <v>19556.15103</v>
      </c>
      <c r="I1800" s="68" t="n">
        <f aca="false">Assumptions!$B$58</f>
        <v>5.35750011455817</v>
      </c>
      <c r="J1800" s="68" t="n">
        <f aca="false">INDEX(Yearly!$L$5:$L$22,MATCH(C1800,Yearly!$A$5:$A$22,0))</f>
        <v>0.483383468982692</v>
      </c>
      <c r="K1800" s="68" t="n">
        <f aca="false">G1800-I1800-J1800</f>
        <v>58.9080864164591</v>
      </c>
      <c r="L1800" s="69" t="n">
        <f aca="false">(I1800+J1800)/Assumptions!$B$8</f>
        <v>0.000257546472986662</v>
      </c>
      <c r="M1800" s="70" t="n">
        <f aca="false">F1800-L1800</f>
        <v>0.00304245352701334</v>
      </c>
      <c r="N1800" s="71" t="n">
        <f aca="false">G1800*Assumptions!$B$7</f>
        <v>509250.64905</v>
      </c>
      <c r="O1800" s="71" t="n">
        <f aca="false">K1800*Assumptions!$B$7</f>
        <v>463312.099665451</v>
      </c>
      <c r="P1800" s="68" t="n">
        <f aca="false">P1799+G1800</f>
        <v>31850.28326</v>
      </c>
      <c r="Q1800" s="68" t="n">
        <f aca="false">MAX(Q1799,P1800)</f>
        <v>32369.45557</v>
      </c>
      <c r="R1800" s="68" t="n">
        <f aca="false">Q1800-P1800</f>
        <v>519.172310000002</v>
      </c>
      <c r="S1800" s="68" t="n">
        <f aca="false">S1799+K1800</f>
        <v>21273.9335225702</v>
      </c>
      <c r="T1800" s="68" t="n">
        <f aca="false">MAX(T1799,S1800)</f>
        <v>22149.6988727913</v>
      </c>
      <c r="U1800" s="68" t="n">
        <f aca="false">T1800-S1800</f>
        <v>875.765350221092</v>
      </c>
      <c r="V1800" s="70" t="n">
        <f aca="false">V1799+F1800</f>
        <v>3.82390000000001</v>
      </c>
      <c r="W1800" s="70" t="n">
        <f aca="false">MAX(W1799,V1800)</f>
        <v>3.85040000000001</v>
      </c>
      <c r="X1800" s="70" t="n">
        <f aca="false">W1800-V1800</f>
        <v>0.0264999999999991</v>
      </c>
      <c r="Y1800" s="70" t="n">
        <f aca="false">Y1799+M1800</f>
        <v>3.35754905617633</v>
      </c>
      <c r="Z1800" s="70" t="n">
        <f aca="false">MAX(Z1799,Y1800)</f>
        <v>3.39526905071845</v>
      </c>
      <c r="AA1800" s="70" t="n">
        <f aca="false">Z1800-Y1800</f>
        <v>0.0377199945421243</v>
      </c>
      <c r="AB1800" s="72" t="n">
        <f aca="false">AB1799*(1+F1800)</f>
        <v>36.1110153453535</v>
      </c>
      <c r="AC1800" s="73" t="n">
        <f aca="false">MAX(AC1799,AB1800)</f>
        <v>37.0888851305835</v>
      </c>
      <c r="AD1800" s="70" t="n">
        <f aca="false">1-AB1800/AC1800</f>
        <v>0.0263655750715355</v>
      </c>
      <c r="AE1800" s="73" t="n">
        <f aca="false">AE1799*(1+M1800)</f>
        <v>22.6704959375415</v>
      </c>
      <c r="AF1800" s="73" t="n">
        <f aca="false">MAX(AF1799,AE1800)</f>
        <v>23.6552217651263</v>
      </c>
      <c r="AG1800" s="70" t="n">
        <f aca="false">1-AE1800/AF1800</f>
        <v>0.0416282644636425</v>
      </c>
      <c r="AH1800" s="74" t="n">
        <f aca="false">IF(R1800&gt;0,AH1799+1,0)</f>
        <v>17</v>
      </c>
      <c r="AI1800" s="74" t="n">
        <f aca="false">IF(U1800&gt;0,AI1799+1,0)</f>
        <v>128</v>
      </c>
      <c r="AJ1800" s="74" t="n">
        <f aca="false">IF(G1800&gt;0,AJ1799+1,0)</f>
        <v>1</v>
      </c>
      <c r="AK1800" s="74" t="n">
        <f aca="false">IF(G1800&lt;=0,AK1799+1,0)</f>
        <v>0</v>
      </c>
      <c r="AL1800" s="74" t="n">
        <f aca="false">IF(K1800&gt;0,AL1799+1,0)</f>
        <v>1</v>
      </c>
      <c r="AM1800" s="74" t="n">
        <f aca="false">IF(K1800&lt;=0,AM1799+1,0)</f>
        <v>0</v>
      </c>
    </row>
    <row r="1801" customFormat="false" ht="15" hidden="false" customHeight="false" outlineLevel="0" collapsed="false">
      <c r="A1801" s="61" t="n">
        <v>1800</v>
      </c>
      <c r="B1801" s="62" t="n">
        <v>45145.40625</v>
      </c>
      <c r="C1801" s="63" t="n">
        <f aca="false">YEAR(B1801)</f>
        <v>2023</v>
      </c>
      <c r="D1801" s="32" t="s">
        <v>277</v>
      </c>
      <c r="E1801" s="64" t="n">
        <v>19556.65</v>
      </c>
      <c r="F1801" s="65" t="n">
        <v>-0.0001</v>
      </c>
      <c r="G1801" s="66" t="n">
        <v>-1.955665</v>
      </c>
      <c r="H1801" s="67" t="n">
        <f aca="false">E1801+IF(D1801="Long",1,-1)*G1801</f>
        <v>19554.694335</v>
      </c>
      <c r="I1801" s="68" t="n">
        <f aca="false">Assumptions!$B$58</f>
        <v>5.35750011455817</v>
      </c>
      <c r="J1801" s="68" t="n">
        <f aca="false">INDEX(Yearly!$L$5:$L$22,MATCH(C1801,Yearly!$A$5:$A$22,0))</f>
        <v>0.483383468982692</v>
      </c>
      <c r="K1801" s="68" t="n">
        <f aca="false">G1801-I1801-J1801</f>
        <v>-7.79654858354086</v>
      </c>
      <c r="L1801" s="69" t="n">
        <f aca="false">(I1801+J1801)/Assumptions!$B$8</f>
        <v>0.000257546472986662</v>
      </c>
      <c r="M1801" s="70" t="n">
        <f aca="false">F1801-L1801</f>
        <v>-0.000357546472986662</v>
      </c>
      <c r="N1801" s="71" t="n">
        <f aca="false">G1801*Assumptions!$B$7</f>
        <v>-15381.305225</v>
      </c>
      <c r="O1801" s="71" t="n">
        <f aca="false">K1801*Assumptions!$B$7</f>
        <v>-61319.8546095489</v>
      </c>
      <c r="P1801" s="68" t="n">
        <f aca="false">P1800+G1801</f>
        <v>31848.327595</v>
      </c>
      <c r="Q1801" s="68" t="n">
        <f aca="false">MAX(Q1800,P1801)</f>
        <v>32369.45557</v>
      </c>
      <c r="R1801" s="68" t="n">
        <f aca="false">Q1801-P1801</f>
        <v>521.127975000003</v>
      </c>
      <c r="S1801" s="68" t="n">
        <f aca="false">S1800+K1801</f>
        <v>21266.1369739867</v>
      </c>
      <c r="T1801" s="68" t="n">
        <f aca="false">MAX(T1800,S1801)</f>
        <v>22149.6988727913</v>
      </c>
      <c r="U1801" s="68" t="n">
        <f aca="false">T1801-S1801</f>
        <v>883.561898804634</v>
      </c>
      <c r="V1801" s="70" t="n">
        <f aca="false">V1800+F1801</f>
        <v>3.82380000000001</v>
      </c>
      <c r="W1801" s="70" t="n">
        <f aca="false">MAX(W1800,V1801)</f>
        <v>3.85040000000001</v>
      </c>
      <c r="X1801" s="70" t="n">
        <f aca="false">W1801-V1801</f>
        <v>0.0265999999999993</v>
      </c>
      <c r="Y1801" s="70" t="n">
        <f aca="false">Y1800+M1801</f>
        <v>3.35719150970334</v>
      </c>
      <c r="Z1801" s="70" t="n">
        <f aca="false">MAX(Z1800,Y1801)</f>
        <v>3.39526905071845</v>
      </c>
      <c r="AA1801" s="70" t="n">
        <f aca="false">Z1801-Y1801</f>
        <v>0.0380775410151109</v>
      </c>
      <c r="AB1801" s="72" t="n">
        <f aca="false">AB1800*(1+F1801)</f>
        <v>36.107404243819</v>
      </c>
      <c r="AC1801" s="73" t="n">
        <f aca="false">MAX(AC1800,AB1801)</f>
        <v>37.0888851305835</v>
      </c>
      <c r="AD1801" s="70" t="n">
        <f aca="false">1-AB1801/AC1801</f>
        <v>0.0264629385140285</v>
      </c>
      <c r="AE1801" s="73" t="n">
        <f aca="false">AE1800*(1+M1801)</f>
        <v>22.6623901816782</v>
      </c>
      <c r="AF1801" s="73" t="n">
        <f aca="false">MAX(AF1800,AE1801)</f>
        <v>23.6552217651263</v>
      </c>
      <c r="AG1801" s="70" t="n">
        <f aca="false">1-AE1801/AF1801</f>
        <v>0.0419709268974936</v>
      </c>
      <c r="AH1801" s="74" t="n">
        <f aca="false">IF(R1801&gt;0,AH1800+1,0)</f>
        <v>18</v>
      </c>
      <c r="AI1801" s="74" t="n">
        <f aca="false">IF(U1801&gt;0,AI1800+1,0)</f>
        <v>129</v>
      </c>
      <c r="AJ1801" s="74" t="n">
        <f aca="false">IF(G1801&gt;0,AJ1800+1,0)</f>
        <v>0</v>
      </c>
      <c r="AK1801" s="74" t="n">
        <f aca="false">IF(G1801&lt;=0,AK1800+1,0)</f>
        <v>1</v>
      </c>
      <c r="AL1801" s="74" t="n">
        <f aca="false">IF(K1801&gt;0,AL1800+1,0)</f>
        <v>0</v>
      </c>
      <c r="AM1801" s="74" t="n">
        <f aca="false">IF(K1801&lt;=0,AM1800+1,0)</f>
        <v>1</v>
      </c>
    </row>
    <row r="1802" customFormat="false" ht="15" hidden="false" customHeight="false" outlineLevel="0" collapsed="false">
      <c r="A1802" s="61" t="n">
        <v>1801</v>
      </c>
      <c r="B1802" s="62" t="n">
        <v>45146.4895833333</v>
      </c>
      <c r="C1802" s="63" t="n">
        <f aca="false">YEAR(B1802)</f>
        <v>2023</v>
      </c>
      <c r="D1802" s="32" t="s">
        <v>276</v>
      </c>
      <c r="E1802" s="64" t="n">
        <v>19555.1</v>
      </c>
      <c r="F1802" s="65" t="n">
        <v>-0.0008</v>
      </c>
      <c r="G1802" s="66" t="n">
        <v>-15.64408</v>
      </c>
      <c r="H1802" s="67" t="n">
        <f aca="false">E1802+IF(D1802="Long",1,-1)*G1802</f>
        <v>19570.74408</v>
      </c>
      <c r="I1802" s="68" t="n">
        <f aca="false">Assumptions!$B$58</f>
        <v>5.35750011455817</v>
      </c>
      <c r="J1802" s="68" t="n">
        <f aca="false">INDEX(Yearly!$L$5:$L$22,MATCH(C1802,Yearly!$A$5:$A$22,0))</f>
        <v>0.483383468982692</v>
      </c>
      <c r="K1802" s="68" t="n">
        <f aca="false">G1802-I1802-J1802</f>
        <v>-21.4849635835409</v>
      </c>
      <c r="L1802" s="69" t="n">
        <f aca="false">(I1802+J1802)/Assumptions!$B$8</f>
        <v>0.000257546472986662</v>
      </c>
      <c r="M1802" s="70" t="n">
        <f aca="false">F1802-L1802</f>
        <v>-0.00105754647298666</v>
      </c>
      <c r="N1802" s="71" t="n">
        <f aca="false">G1802*Assumptions!$B$7</f>
        <v>-123040.6892</v>
      </c>
      <c r="O1802" s="71" t="n">
        <f aca="false">K1802*Assumptions!$B$7</f>
        <v>-168979.238584549</v>
      </c>
      <c r="P1802" s="68" t="n">
        <f aca="false">P1801+G1802</f>
        <v>31832.683515</v>
      </c>
      <c r="Q1802" s="68" t="n">
        <f aca="false">MAX(Q1801,P1802)</f>
        <v>32369.45557</v>
      </c>
      <c r="R1802" s="68" t="n">
        <f aca="false">Q1802-P1802</f>
        <v>536.772055000001</v>
      </c>
      <c r="S1802" s="68" t="n">
        <f aca="false">S1801+K1802</f>
        <v>21244.6520104031</v>
      </c>
      <c r="T1802" s="68" t="n">
        <f aca="false">MAX(T1801,S1802)</f>
        <v>22149.6988727913</v>
      </c>
      <c r="U1802" s="68" t="n">
        <f aca="false">T1802-S1802</f>
        <v>905.046862388175</v>
      </c>
      <c r="V1802" s="70" t="n">
        <f aca="false">V1801+F1802</f>
        <v>3.82300000000001</v>
      </c>
      <c r="W1802" s="70" t="n">
        <f aca="false">MAX(W1801,V1802)</f>
        <v>3.85040000000001</v>
      </c>
      <c r="X1802" s="70" t="n">
        <f aca="false">W1802-V1802</f>
        <v>0.0273999999999992</v>
      </c>
      <c r="Y1802" s="70" t="n">
        <f aca="false">Y1801+M1802</f>
        <v>3.35613396323036</v>
      </c>
      <c r="Z1802" s="70" t="n">
        <f aca="false">MAX(Z1801,Y1802)</f>
        <v>3.39526905071845</v>
      </c>
      <c r="AA1802" s="70" t="n">
        <f aca="false">Z1802-Y1802</f>
        <v>0.0391350874880976</v>
      </c>
      <c r="AB1802" s="72" t="n">
        <f aca="false">AB1801*(1+F1802)</f>
        <v>36.0785183204239</v>
      </c>
      <c r="AC1802" s="73" t="n">
        <f aca="false">MAX(AC1801,AB1802)</f>
        <v>37.0888851305835</v>
      </c>
      <c r="AD1802" s="70" t="n">
        <f aca="false">1-AB1802/AC1802</f>
        <v>0.0272417681632173</v>
      </c>
      <c r="AE1802" s="73" t="n">
        <f aca="false">AE1801*(1+M1802)</f>
        <v>22.6384236508721</v>
      </c>
      <c r="AF1802" s="73" t="n">
        <f aca="false">MAX(AF1801,AE1802)</f>
        <v>23.6552217651263</v>
      </c>
      <c r="AG1802" s="70" t="n">
        <f aca="false">1-AE1802/AF1802</f>
        <v>0.0429840871647719</v>
      </c>
      <c r="AH1802" s="74" t="n">
        <f aca="false">IF(R1802&gt;0,AH1801+1,0)</f>
        <v>19</v>
      </c>
      <c r="AI1802" s="74" t="n">
        <f aca="false">IF(U1802&gt;0,AI1801+1,0)</f>
        <v>130</v>
      </c>
      <c r="AJ1802" s="74" t="n">
        <f aca="false">IF(G1802&gt;0,AJ1801+1,0)</f>
        <v>0</v>
      </c>
      <c r="AK1802" s="74" t="n">
        <f aca="false">IF(G1802&lt;=0,AK1801+1,0)</f>
        <v>2</v>
      </c>
      <c r="AL1802" s="74" t="n">
        <f aca="false">IF(K1802&gt;0,AL1801+1,0)</f>
        <v>0</v>
      </c>
      <c r="AM1802" s="74" t="n">
        <f aca="false">IF(K1802&lt;=0,AM1801+1,0)</f>
        <v>2</v>
      </c>
    </row>
    <row r="1803" customFormat="false" ht="15" hidden="false" customHeight="false" outlineLevel="0" collapsed="false">
      <c r="A1803" s="61" t="n">
        <v>1802</v>
      </c>
      <c r="B1803" s="62" t="n">
        <v>45146.5729166667</v>
      </c>
      <c r="C1803" s="63" t="n">
        <f aca="false">YEAR(B1803)</f>
        <v>2023</v>
      </c>
      <c r="D1803" s="32" t="s">
        <v>277</v>
      </c>
      <c r="E1803" s="64" t="n">
        <v>19570.15</v>
      </c>
      <c r="F1803" s="65" t="n">
        <v>-0.0002</v>
      </c>
      <c r="G1803" s="66" t="n">
        <v>-3.91403</v>
      </c>
      <c r="H1803" s="67" t="n">
        <f aca="false">E1803+IF(D1803="Long",1,-1)*G1803</f>
        <v>19566.23597</v>
      </c>
      <c r="I1803" s="68" t="n">
        <f aca="false">Assumptions!$B$58</f>
        <v>5.35750011455817</v>
      </c>
      <c r="J1803" s="68" t="n">
        <f aca="false">INDEX(Yearly!$L$5:$L$22,MATCH(C1803,Yearly!$A$5:$A$22,0))</f>
        <v>0.483383468982692</v>
      </c>
      <c r="K1803" s="68" t="n">
        <f aca="false">G1803-I1803-J1803</f>
        <v>-9.75491358354086</v>
      </c>
      <c r="L1803" s="69" t="n">
        <f aca="false">(I1803+J1803)/Assumptions!$B$8</f>
        <v>0.000257546472986662</v>
      </c>
      <c r="M1803" s="70" t="n">
        <f aca="false">F1803-L1803</f>
        <v>-0.000457546472986662</v>
      </c>
      <c r="N1803" s="71" t="n">
        <f aca="false">G1803*Assumptions!$B$7</f>
        <v>-30783.84595</v>
      </c>
      <c r="O1803" s="71" t="n">
        <f aca="false">K1803*Assumptions!$B$7</f>
        <v>-76722.3953345489</v>
      </c>
      <c r="P1803" s="68" t="n">
        <f aca="false">P1802+G1803</f>
        <v>31828.769485</v>
      </c>
      <c r="Q1803" s="68" t="n">
        <f aca="false">MAX(Q1802,P1803)</f>
        <v>32369.45557</v>
      </c>
      <c r="R1803" s="68" t="n">
        <f aca="false">Q1803-P1803</f>
        <v>540.686085000001</v>
      </c>
      <c r="S1803" s="68" t="n">
        <f aca="false">S1802+K1803</f>
        <v>21234.8970968196</v>
      </c>
      <c r="T1803" s="68" t="n">
        <f aca="false">MAX(T1802,S1803)</f>
        <v>22149.6988727913</v>
      </c>
      <c r="U1803" s="68" t="n">
        <f aca="false">T1803-S1803</f>
        <v>914.801775971715</v>
      </c>
      <c r="V1803" s="70" t="n">
        <f aca="false">V1802+F1803</f>
        <v>3.82280000000001</v>
      </c>
      <c r="W1803" s="70" t="n">
        <f aca="false">MAX(W1802,V1803)</f>
        <v>3.85040000000001</v>
      </c>
      <c r="X1803" s="70" t="n">
        <f aca="false">W1803-V1803</f>
        <v>0.0275999999999992</v>
      </c>
      <c r="Y1803" s="70" t="n">
        <f aca="false">Y1802+M1803</f>
        <v>3.35567641675737</v>
      </c>
      <c r="Z1803" s="70" t="n">
        <f aca="false">MAX(Z1802,Y1803)</f>
        <v>3.39526905071845</v>
      </c>
      <c r="AA1803" s="70" t="n">
        <f aca="false">Z1803-Y1803</f>
        <v>0.0395926339610844</v>
      </c>
      <c r="AB1803" s="72" t="n">
        <f aca="false">AB1802*(1+F1803)</f>
        <v>36.0713026167598</v>
      </c>
      <c r="AC1803" s="73" t="n">
        <f aca="false">MAX(AC1802,AB1803)</f>
        <v>37.0888851305835</v>
      </c>
      <c r="AD1803" s="70" t="n">
        <f aca="false">1-AB1803/AC1803</f>
        <v>0.0274363198095847</v>
      </c>
      <c r="AE1803" s="73" t="n">
        <f aca="false">AE1802*(1+M1803)</f>
        <v>22.6280655199767</v>
      </c>
      <c r="AF1803" s="73" t="n">
        <f aca="false">MAX(AF1802,AE1803)</f>
        <v>23.6552217651263</v>
      </c>
      <c r="AG1803" s="70" t="n">
        <f aca="false">1-AE1803/AF1803</f>
        <v>0.0434219664202817</v>
      </c>
      <c r="AH1803" s="74" t="n">
        <f aca="false">IF(R1803&gt;0,AH1802+1,0)</f>
        <v>20</v>
      </c>
      <c r="AI1803" s="74" t="n">
        <f aca="false">IF(U1803&gt;0,AI1802+1,0)</f>
        <v>131</v>
      </c>
      <c r="AJ1803" s="74" t="n">
        <f aca="false">IF(G1803&gt;0,AJ1802+1,0)</f>
        <v>0</v>
      </c>
      <c r="AK1803" s="74" t="n">
        <f aca="false">IF(G1803&lt;=0,AK1802+1,0)</f>
        <v>3</v>
      </c>
      <c r="AL1803" s="74" t="n">
        <f aca="false">IF(K1803&gt;0,AL1802+1,0)</f>
        <v>0</v>
      </c>
      <c r="AM1803" s="74" t="n">
        <f aca="false">IF(K1803&lt;=0,AM1802+1,0)</f>
        <v>3</v>
      </c>
    </row>
    <row r="1804" customFormat="false" ht="15" hidden="false" customHeight="false" outlineLevel="0" collapsed="false">
      <c r="A1804" s="61" t="n">
        <v>1803</v>
      </c>
      <c r="B1804" s="62" t="n">
        <v>45146.6354166667</v>
      </c>
      <c r="C1804" s="63" t="n">
        <f aca="false">YEAR(B1804)</f>
        <v>2023</v>
      </c>
      <c r="D1804" s="32" t="s">
        <v>276</v>
      </c>
      <c r="E1804" s="64" t="n">
        <v>19566.5</v>
      </c>
      <c r="F1804" s="65" t="n">
        <v>-0.0004</v>
      </c>
      <c r="G1804" s="66" t="n">
        <v>-7.8266</v>
      </c>
      <c r="H1804" s="67" t="n">
        <f aca="false">E1804+IF(D1804="Long",1,-1)*G1804</f>
        <v>19574.3266</v>
      </c>
      <c r="I1804" s="68" t="n">
        <f aca="false">Assumptions!$B$58</f>
        <v>5.35750011455817</v>
      </c>
      <c r="J1804" s="68" t="n">
        <f aca="false">INDEX(Yearly!$L$5:$L$22,MATCH(C1804,Yearly!$A$5:$A$22,0))</f>
        <v>0.483383468982692</v>
      </c>
      <c r="K1804" s="68" t="n">
        <f aca="false">G1804-I1804-J1804</f>
        <v>-13.6674835835409</v>
      </c>
      <c r="L1804" s="69" t="n">
        <f aca="false">(I1804+J1804)/Assumptions!$B$8</f>
        <v>0.000257546472986662</v>
      </c>
      <c r="M1804" s="70" t="n">
        <f aca="false">F1804-L1804</f>
        <v>-0.000657546472986662</v>
      </c>
      <c r="N1804" s="71" t="n">
        <f aca="false">G1804*Assumptions!$B$7</f>
        <v>-61556.209</v>
      </c>
      <c r="O1804" s="71" t="n">
        <f aca="false">K1804*Assumptions!$B$7</f>
        <v>-107494.758384549</v>
      </c>
      <c r="P1804" s="68" t="n">
        <f aca="false">P1803+G1804</f>
        <v>31820.942885</v>
      </c>
      <c r="Q1804" s="68" t="n">
        <f aca="false">MAX(Q1803,P1804)</f>
        <v>32369.45557</v>
      </c>
      <c r="R1804" s="68" t="n">
        <f aca="false">Q1804-P1804</f>
        <v>548.512685000002</v>
      </c>
      <c r="S1804" s="68" t="n">
        <f aca="false">S1803+K1804</f>
        <v>21221.2296132361</v>
      </c>
      <c r="T1804" s="68" t="n">
        <f aca="false">MAX(T1803,S1804)</f>
        <v>22149.6988727913</v>
      </c>
      <c r="U1804" s="68" t="n">
        <f aca="false">T1804-S1804</f>
        <v>928.469259555255</v>
      </c>
      <c r="V1804" s="70" t="n">
        <f aca="false">V1803+F1804</f>
        <v>3.82240000000001</v>
      </c>
      <c r="W1804" s="70" t="n">
        <f aca="false">MAX(W1803,V1804)</f>
        <v>3.85040000000001</v>
      </c>
      <c r="X1804" s="70" t="n">
        <f aca="false">W1804-V1804</f>
        <v>0.0279999999999991</v>
      </c>
      <c r="Y1804" s="70" t="n">
        <f aca="false">Y1803+M1804</f>
        <v>3.35501887028438</v>
      </c>
      <c r="Z1804" s="70" t="n">
        <f aca="false">MAX(Z1803,Y1804)</f>
        <v>3.39526905071845</v>
      </c>
      <c r="AA1804" s="70" t="n">
        <f aca="false">Z1804-Y1804</f>
        <v>0.0402501804340711</v>
      </c>
      <c r="AB1804" s="72" t="n">
        <f aca="false">AB1803*(1+F1804)</f>
        <v>36.0568740957131</v>
      </c>
      <c r="AC1804" s="73" t="n">
        <f aca="false">MAX(AC1803,AB1804)</f>
        <v>37.0888851305835</v>
      </c>
      <c r="AD1804" s="70" t="n">
        <f aca="false">1-AB1804/AC1804</f>
        <v>0.0278253452816609</v>
      </c>
      <c r="AE1804" s="73" t="n">
        <f aca="false">AE1803*(1+M1804)</f>
        <v>22.6131865153035</v>
      </c>
      <c r="AF1804" s="73" t="n">
        <f aca="false">MAX(AF1803,AE1804)</f>
        <v>23.6552217651263</v>
      </c>
      <c r="AG1804" s="70" t="n">
        <f aca="false">1-AE1804/AF1804</f>
        <v>0.0440509609323986</v>
      </c>
      <c r="AH1804" s="74" t="n">
        <f aca="false">IF(R1804&gt;0,AH1803+1,0)</f>
        <v>21</v>
      </c>
      <c r="AI1804" s="74" t="n">
        <f aca="false">IF(U1804&gt;0,AI1803+1,0)</f>
        <v>132</v>
      </c>
      <c r="AJ1804" s="74" t="n">
        <f aca="false">IF(G1804&gt;0,AJ1803+1,0)</f>
        <v>0</v>
      </c>
      <c r="AK1804" s="74" t="n">
        <f aca="false">IF(G1804&lt;=0,AK1803+1,0)</f>
        <v>4</v>
      </c>
      <c r="AL1804" s="74" t="n">
        <f aca="false">IF(K1804&gt;0,AL1803+1,0)</f>
        <v>0</v>
      </c>
      <c r="AM1804" s="74" t="n">
        <f aca="false">IF(K1804&lt;=0,AM1803+1,0)</f>
        <v>4</v>
      </c>
    </row>
    <row r="1805" customFormat="false" ht="15" hidden="false" customHeight="false" outlineLevel="0" collapsed="false">
      <c r="A1805" s="61" t="n">
        <v>1804</v>
      </c>
      <c r="B1805" s="62" t="n">
        <v>45147.6145833333</v>
      </c>
      <c r="C1805" s="63" t="n">
        <f aca="false">YEAR(B1805)</f>
        <v>2023</v>
      </c>
      <c r="D1805" s="32" t="s">
        <v>277</v>
      </c>
      <c r="E1805" s="64" t="n">
        <v>19573.6</v>
      </c>
      <c r="F1805" s="65" t="n">
        <v>-0.0034</v>
      </c>
      <c r="G1805" s="66" t="n">
        <v>-66.55024</v>
      </c>
      <c r="H1805" s="67" t="n">
        <f aca="false">E1805+IF(D1805="Long",1,-1)*G1805</f>
        <v>19507.04976</v>
      </c>
      <c r="I1805" s="68" t="n">
        <f aca="false">Assumptions!$B$58</f>
        <v>5.35750011455817</v>
      </c>
      <c r="J1805" s="68" t="n">
        <f aca="false">INDEX(Yearly!$L$5:$L$22,MATCH(C1805,Yearly!$A$5:$A$22,0))</f>
        <v>0.483383468982692</v>
      </c>
      <c r="K1805" s="68" t="n">
        <f aca="false">G1805-I1805-J1805</f>
        <v>-72.3911235835409</v>
      </c>
      <c r="L1805" s="69" t="n">
        <f aca="false">(I1805+J1805)/Assumptions!$B$8</f>
        <v>0.000257546472986662</v>
      </c>
      <c r="M1805" s="70" t="n">
        <f aca="false">F1805-L1805</f>
        <v>-0.00365754647298666</v>
      </c>
      <c r="N1805" s="71" t="n">
        <f aca="false">G1805*Assumptions!$B$7</f>
        <v>-523417.6376</v>
      </c>
      <c r="O1805" s="71" t="n">
        <f aca="false">K1805*Assumptions!$B$7</f>
        <v>-569356.186984549</v>
      </c>
      <c r="P1805" s="68" t="n">
        <f aca="false">P1804+G1805</f>
        <v>31754.392645</v>
      </c>
      <c r="Q1805" s="68" t="n">
        <f aca="false">MAX(Q1804,P1805)</f>
        <v>32369.45557</v>
      </c>
      <c r="R1805" s="68" t="n">
        <f aca="false">Q1805-P1805</f>
        <v>615.062925000002</v>
      </c>
      <c r="S1805" s="68" t="n">
        <f aca="false">S1804+K1805</f>
        <v>21148.8384896525</v>
      </c>
      <c r="T1805" s="68" t="n">
        <f aca="false">MAX(T1804,S1805)</f>
        <v>22149.6988727913</v>
      </c>
      <c r="U1805" s="68" t="n">
        <f aca="false">T1805-S1805</f>
        <v>1000.8603831388</v>
      </c>
      <c r="V1805" s="70" t="n">
        <f aca="false">V1804+F1805</f>
        <v>3.81900000000001</v>
      </c>
      <c r="W1805" s="70" t="n">
        <f aca="false">MAX(W1804,V1805)</f>
        <v>3.85040000000001</v>
      </c>
      <c r="X1805" s="70" t="n">
        <f aca="false">W1805-V1805</f>
        <v>0.0313999999999992</v>
      </c>
      <c r="Y1805" s="70" t="n">
        <f aca="false">Y1804+M1805</f>
        <v>3.3513613238114</v>
      </c>
      <c r="Z1805" s="70" t="n">
        <f aca="false">MAX(Z1804,Y1805)</f>
        <v>3.39526905071845</v>
      </c>
      <c r="AA1805" s="70" t="n">
        <f aca="false">Z1805-Y1805</f>
        <v>0.043907726907058</v>
      </c>
      <c r="AB1805" s="72" t="n">
        <f aca="false">AB1804*(1+F1805)</f>
        <v>35.9342807237877</v>
      </c>
      <c r="AC1805" s="73" t="n">
        <f aca="false">MAX(AC1804,AB1805)</f>
        <v>37.0888851305835</v>
      </c>
      <c r="AD1805" s="70" t="n">
        <f aca="false">1-AB1805/AC1805</f>
        <v>0.0311307391077033</v>
      </c>
      <c r="AE1805" s="73" t="n">
        <f aca="false">AE1804*(1+M1805)</f>
        <v>22.5304777347214</v>
      </c>
      <c r="AF1805" s="73" t="n">
        <f aca="false">MAX(AF1804,AE1805)</f>
        <v>23.6552217651263</v>
      </c>
      <c r="AG1805" s="70" t="n">
        <f aca="false">1-AE1805/AF1805</f>
        <v>0.0475473889685953</v>
      </c>
      <c r="AH1805" s="74" t="n">
        <f aca="false">IF(R1805&gt;0,AH1804+1,0)</f>
        <v>22</v>
      </c>
      <c r="AI1805" s="74" t="n">
        <f aca="false">IF(U1805&gt;0,AI1804+1,0)</f>
        <v>133</v>
      </c>
      <c r="AJ1805" s="74" t="n">
        <f aca="false">IF(G1805&gt;0,AJ1804+1,0)</f>
        <v>0</v>
      </c>
      <c r="AK1805" s="74" t="n">
        <f aca="false">IF(G1805&lt;=0,AK1804+1,0)</f>
        <v>5</v>
      </c>
      <c r="AL1805" s="74" t="n">
        <f aca="false">IF(K1805&gt;0,AL1804+1,0)</f>
        <v>0</v>
      </c>
      <c r="AM1805" s="74" t="n">
        <f aca="false">IF(K1805&lt;=0,AM1804+1,0)</f>
        <v>5</v>
      </c>
    </row>
    <row r="1806" customFormat="false" ht="15" hidden="false" customHeight="false" outlineLevel="0" collapsed="false">
      <c r="A1806" s="61" t="n">
        <v>1805</v>
      </c>
      <c r="B1806" s="62" t="n">
        <v>45148.4479166667</v>
      </c>
      <c r="C1806" s="63" t="n">
        <f aca="false">YEAR(B1806)</f>
        <v>2023</v>
      </c>
      <c r="D1806" s="32" t="s">
        <v>276</v>
      </c>
      <c r="E1806" s="64" t="n">
        <v>19506.3</v>
      </c>
      <c r="F1806" s="65" t="n">
        <v>-0.0041</v>
      </c>
      <c r="G1806" s="66" t="n">
        <v>-79.97583</v>
      </c>
      <c r="H1806" s="67" t="n">
        <f aca="false">E1806+IF(D1806="Long",1,-1)*G1806</f>
        <v>19586.27583</v>
      </c>
      <c r="I1806" s="68" t="n">
        <f aca="false">Assumptions!$B$58</f>
        <v>5.35750011455817</v>
      </c>
      <c r="J1806" s="68" t="n">
        <f aca="false">INDEX(Yearly!$L$5:$L$22,MATCH(C1806,Yearly!$A$5:$A$22,0))</f>
        <v>0.483383468982692</v>
      </c>
      <c r="K1806" s="68" t="n">
        <f aca="false">G1806-I1806-J1806</f>
        <v>-85.8167135835409</v>
      </c>
      <c r="L1806" s="69" t="n">
        <f aca="false">(I1806+J1806)/Assumptions!$B$8</f>
        <v>0.000257546472986662</v>
      </c>
      <c r="M1806" s="70" t="n">
        <f aca="false">F1806-L1806</f>
        <v>-0.00435754647298666</v>
      </c>
      <c r="N1806" s="71" t="n">
        <f aca="false">G1806*Assumptions!$B$7</f>
        <v>-629009.90295</v>
      </c>
      <c r="O1806" s="71" t="n">
        <f aca="false">K1806*Assumptions!$B$7</f>
        <v>-674948.452334549</v>
      </c>
      <c r="P1806" s="68" t="n">
        <f aca="false">P1805+G1806</f>
        <v>31674.416815</v>
      </c>
      <c r="Q1806" s="68" t="n">
        <f aca="false">MAX(Q1805,P1806)</f>
        <v>32369.45557</v>
      </c>
      <c r="R1806" s="68" t="n">
        <f aca="false">Q1806-P1806</f>
        <v>695.038755000001</v>
      </c>
      <c r="S1806" s="68" t="n">
        <f aca="false">S1805+K1806</f>
        <v>21063.021776069</v>
      </c>
      <c r="T1806" s="68" t="n">
        <f aca="false">MAX(T1805,S1806)</f>
        <v>22149.6988727913</v>
      </c>
      <c r="U1806" s="68" t="n">
        <f aca="false">T1806-S1806</f>
        <v>1086.67709672233</v>
      </c>
      <c r="V1806" s="70" t="n">
        <f aca="false">V1805+F1806</f>
        <v>3.81490000000001</v>
      </c>
      <c r="W1806" s="70" t="n">
        <f aca="false">MAX(W1805,V1806)</f>
        <v>3.85040000000001</v>
      </c>
      <c r="X1806" s="70" t="n">
        <f aca="false">W1806-V1806</f>
        <v>0.0354999999999994</v>
      </c>
      <c r="Y1806" s="70" t="n">
        <f aca="false">Y1805+M1806</f>
        <v>3.34700377733841</v>
      </c>
      <c r="Z1806" s="70" t="n">
        <f aca="false">MAX(Z1805,Y1806)</f>
        <v>3.39526905071845</v>
      </c>
      <c r="AA1806" s="70" t="n">
        <f aca="false">Z1806-Y1806</f>
        <v>0.0482652733800446</v>
      </c>
      <c r="AB1806" s="72" t="n">
        <f aca="false">AB1805*(1+F1806)</f>
        <v>35.7869501728202</v>
      </c>
      <c r="AC1806" s="73" t="n">
        <f aca="false">MAX(AC1805,AB1806)</f>
        <v>37.0888851305835</v>
      </c>
      <c r="AD1806" s="70" t="n">
        <f aca="false">1-AB1806/AC1806</f>
        <v>0.0351031030773618</v>
      </c>
      <c r="AE1806" s="73" t="n">
        <f aca="false">AE1805*(1+M1806)</f>
        <v>22.4323001309338</v>
      </c>
      <c r="AF1806" s="73" t="n">
        <f aca="false">MAX(AF1805,AE1806)</f>
        <v>23.6552217651263</v>
      </c>
      <c r="AG1806" s="70" t="n">
        <f aca="false">1-AE1806/AF1806</f>
        <v>0.0516977454844821</v>
      </c>
      <c r="AH1806" s="74" t="n">
        <f aca="false">IF(R1806&gt;0,AH1805+1,0)</f>
        <v>23</v>
      </c>
      <c r="AI1806" s="74" t="n">
        <f aca="false">IF(U1806&gt;0,AI1805+1,0)</f>
        <v>134</v>
      </c>
      <c r="AJ1806" s="74" t="n">
        <f aca="false">IF(G1806&gt;0,AJ1805+1,0)</f>
        <v>0</v>
      </c>
      <c r="AK1806" s="74" t="n">
        <f aca="false">IF(G1806&lt;=0,AK1805+1,0)</f>
        <v>6</v>
      </c>
      <c r="AL1806" s="74" t="n">
        <f aca="false">IF(K1806&gt;0,AL1805+1,0)</f>
        <v>0</v>
      </c>
      <c r="AM1806" s="74" t="n">
        <f aca="false">IF(K1806&lt;=0,AM1805+1,0)</f>
        <v>6</v>
      </c>
    </row>
    <row r="1807" customFormat="false" ht="15" hidden="false" customHeight="false" outlineLevel="0" collapsed="false">
      <c r="A1807" s="61" t="n">
        <v>1806</v>
      </c>
      <c r="B1807" s="62" t="n">
        <v>45148.5520833333</v>
      </c>
      <c r="C1807" s="63" t="n">
        <f aca="false">YEAR(B1807)</f>
        <v>2023</v>
      </c>
      <c r="D1807" s="32" t="s">
        <v>277</v>
      </c>
      <c r="E1807" s="64" t="n">
        <v>19586.05</v>
      </c>
      <c r="F1807" s="65" t="n">
        <v>-0.0022</v>
      </c>
      <c r="G1807" s="66" t="n">
        <v>-43.08931</v>
      </c>
      <c r="H1807" s="67" t="n">
        <f aca="false">E1807+IF(D1807="Long",1,-1)*G1807</f>
        <v>19542.96069</v>
      </c>
      <c r="I1807" s="68" t="n">
        <f aca="false">Assumptions!$B$58</f>
        <v>5.35750011455817</v>
      </c>
      <c r="J1807" s="68" t="n">
        <f aca="false">INDEX(Yearly!$L$5:$L$22,MATCH(C1807,Yearly!$A$5:$A$22,0))</f>
        <v>0.483383468982692</v>
      </c>
      <c r="K1807" s="68" t="n">
        <f aca="false">G1807-I1807-J1807</f>
        <v>-48.9301935835409</v>
      </c>
      <c r="L1807" s="69" t="n">
        <f aca="false">(I1807+J1807)/Assumptions!$B$8</f>
        <v>0.000257546472986662</v>
      </c>
      <c r="M1807" s="70" t="n">
        <f aca="false">F1807-L1807</f>
        <v>-0.00245754647298666</v>
      </c>
      <c r="N1807" s="71" t="n">
        <f aca="false">G1807*Assumptions!$B$7</f>
        <v>-338897.42315</v>
      </c>
      <c r="O1807" s="71" t="n">
        <f aca="false">K1807*Assumptions!$B$7</f>
        <v>-384835.972534549</v>
      </c>
      <c r="P1807" s="68" t="n">
        <f aca="false">P1806+G1807</f>
        <v>31631.327505</v>
      </c>
      <c r="Q1807" s="68" t="n">
        <f aca="false">MAX(Q1806,P1807)</f>
        <v>32369.45557</v>
      </c>
      <c r="R1807" s="68" t="n">
        <f aca="false">Q1807-P1807</f>
        <v>738.128065000001</v>
      </c>
      <c r="S1807" s="68" t="n">
        <f aca="false">S1806+K1807</f>
        <v>21014.0915824854</v>
      </c>
      <c r="T1807" s="68" t="n">
        <f aca="false">MAX(T1806,S1807)</f>
        <v>22149.6988727913</v>
      </c>
      <c r="U1807" s="68" t="n">
        <f aca="false">T1807-S1807</f>
        <v>1135.60729030587</v>
      </c>
      <c r="V1807" s="70" t="n">
        <f aca="false">V1806+F1807</f>
        <v>3.81270000000001</v>
      </c>
      <c r="W1807" s="70" t="n">
        <f aca="false">MAX(W1806,V1807)</f>
        <v>3.85040000000001</v>
      </c>
      <c r="X1807" s="70" t="n">
        <f aca="false">W1807-V1807</f>
        <v>0.0376999999999996</v>
      </c>
      <c r="Y1807" s="70" t="n">
        <f aca="false">Y1806+M1807</f>
        <v>3.34454623086542</v>
      </c>
      <c r="Z1807" s="70" t="n">
        <f aca="false">MAX(Z1806,Y1807)</f>
        <v>3.39526905071845</v>
      </c>
      <c r="AA1807" s="70" t="n">
        <f aca="false">Z1807-Y1807</f>
        <v>0.0507228198530312</v>
      </c>
      <c r="AB1807" s="72" t="n">
        <f aca="false">AB1806*(1+F1807)</f>
        <v>35.70821888244</v>
      </c>
      <c r="AC1807" s="73" t="n">
        <f aca="false">MAX(AC1806,AB1807)</f>
        <v>37.0888851305835</v>
      </c>
      <c r="AD1807" s="70" t="n">
        <f aca="false">1-AB1807/AC1807</f>
        <v>0.0372258762505916</v>
      </c>
      <c r="AE1807" s="73" t="n">
        <f aca="false">AE1806*(1+M1807)</f>
        <v>22.3771717108661</v>
      </c>
      <c r="AF1807" s="73" t="n">
        <f aca="false">MAX(AF1806,AE1807)</f>
        <v>23.6552217651263</v>
      </c>
      <c r="AG1807" s="70" t="n">
        <f aca="false">1-AE1807/AF1807</f>
        <v>0.0540282423453922</v>
      </c>
      <c r="AH1807" s="74" t="n">
        <f aca="false">IF(R1807&gt;0,AH1806+1,0)</f>
        <v>24</v>
      </c>
      <c r="AI1807" s="74" t="n">
        <f aca="false">IF(U1807&gt;0,AI1806+1,0)</f>
        <v>135</v>
      </c>
      <c r="AJ1807" s="74" t="n">
        <f aca="false">IF(G1807&gt;0,AJ1806+1,0)</f>
        <v>0</v>
      </c>
      <c r="AK1807" s="74" t="n">
        <f aca="false">IF(G1807&lt;=0,AK1806+1,0)</f>
        <v>7</v>
      </c>
      <c r="AL1807" s="74" t="n">
        <f aca="false">IF(K1807&gt;0,AL1806+1,0)</f>
        <v>0</v>
      </c>
      <c r="AM1807" s="74" t="n">
        <f aca="false">IF(K1807&lt;=0,AM1806+1,0)</f>
        <v>7</v>
      </c>
    </row>
    <row r="1808" customFormat="false" ht="15" hidden="false" customHeight="false" outlineLevel="0" collapsed="false">
      <c r="A1808" s="61" t="n">
        <v>1807</v>
      </c>
      <c r="B1808" s="62" t="n">
        <v>45148.59375</v>
      </c>
      <c r="C1808" s="63" t="n">
        <f aca="false">YEAR(B1808)</f>
        <v>2023</v>
      </c>
      <c r="D1808" s="32" t="s">
        <v>276</v>
      </c>
      <c r="E1808" s="64" t="n">
        <v>19543.55</v>
      </c>
      <c r="F1808" s="65" t="n">
        <v>0.0041</v>
      </c>
      <c r="G1808" s="66" t="n">
        <v>80.128555</v>
      </c>
      <c r="H1808" s="67" t="n">
        <f aca="false">E1808+IF(D1808="Long",1,-1)*G1808</f>
        <v>19463.421445</v>
      </c>
      <c r="I1808" s="68" t="n">
        <f aca="false">Assumptions!$B$58</f>
        <v>5.35750011455817</v>
      </c>
      <c r="J1808" s="68" t="n">
        <f aca="false">INDEX(Yearly!$L$5:$L$22,MATCH(C1808,Yearly!$A$5:$A$22,0))</f>
        <v>0.483383468982692</v>
      </c>
      <c r="K1808" s="68" t="n">
        <f aca="false">G1808-I1808-J1808</f>
        <v>74.2876714164592</v>
      </c>
      <c r="L1808" s="69" t="n">
        <f aca="false">(I1808+J1808)/Assumptions!$B$8</f>
        <v>0.000257546472986662</v>
      </c>
      <c r="M1808" s="70" t="n">
        <f aca="false">F1808-L1808</f>
        <v>0.00384245352701334</v>
      </c>
      <c r="N1808" s="71" t="n">
        <f aca="false">G1808*Assumptions!$B$7</f>
        <v>630211.085075</v>
      </c>
      <c r="O1808" s="71" t="n">
        <f aca="false">K1808*Assumptions!$B$7</f>
        <v>584272.535690451</v>
      </c>
      <c r="P1808" s="68" t="n">
        <f aca="false">P1807+G1808</f>
        <v>31711.45606</v>
      </c>
      <c r="Q1808" s="68" t="n">
        <f aca="false">MAX(Q1807,P1808)</f>
        <v>32369.45557</v>
      </c>
      <c r="R1808" s="68" t="n">
        <f aca="false">Q1808-P1808</f>
        <v>657.999510000002</v>
      </c>
      <c r="S1808" s="68" t="n">
        <f aca="false">S1807+K1808</f>
        <v>21088.3792539019</v>
      </c>
      <c r="T1808" s="68" t="n">
        <f aca="false">MAX(T1807,S1808)</f>
        <v>22149.6988727913</v>
      </c>
      <c r="U1808" s="68" t="n">
        <f aca="false">T1808-S1808</f>
        <v>1061.31961888941</v>
      </c>
      <c r="V1808" s="70" t="n">
        <f aca="false">V1807+F1808</f>
        <v>3.81680000000001</v>
      </c>
      <c r="W1808" s="70" t="n">
        <f aca="false">MAX(W1807,V1808)</f>
        <v>3.85040000000001</v>
      </c>
      <c r="X1808" s="70" t="n">
        <f aca="false">W1808-V1808</f>
        <v>0.0335999999999994</v>
      </c>
      <c r="Y1808" s="70" t="n">
        <f aca="false">Y1807+M1808</f>
        <v>3.34838868439244</v>
      </c>
      <c r="Z1808" s="70" t="n">
        <f aca="false">MAX(Z1807,Y1808)</f>
        <v>3.39526905071845</v>
      </c>
      <c r="AA1808" s="70" t="n">
        <f aca="false">Z1808-Y1808</f>
        <v>0.0468803663260178</v>
      </c>
      <c r="AB1808" s="72" t="n">
        <f aca="false">AB1807*(1+F1808)</f>
        <v>35.854622579858</v>
      </c>
      <c r="AC1808" s="73" t="n">
        <f aca="false">MAX(AC1807,AB1808)</f>
        <v>37.0888851305835</v>
      </c>
      <c r="AD1808" s="70" t="n">
        <f aca="false">1-AB1808/AC1808</f>
        <v>0.0332785023432191</v>
      </c>
      <c r="AE1808" s="73" t="n">
        <f aca="false">AE1807*(1+M1808)</f>
        <v>22.4631549532311</v>
      </c>
      <c r="AF1808" s="73" t="n">
        <f aca="false">MAX(AF1807,AE1808)</f>
        <v>23.6552217651263</v>
      </c>
      <c r="AG1808" s="70" t="n">
        <f aca="false">1-AE1808/AF1808</f>
        <v>0.0503933898287371</v>
      </c>
      <c r="AH1808" s="74" t="n">
        <f aca="false">IF(R1808&gt;0,AH1807+1,0)</f>
        <v>25</v>
      </c>
      <c r="AI1808" s="74" t="n">
        <f aca="false">IF(U1808&gt;0,AI1807+1,0)</f>
        <v>136</v>
      </c>
      <c r="AJ1808" s="74" t="n">
        <f aca="false">IF(G1808&gt;0,AJ1807+1,0)</f>
        <v>1</v>
      </c>
      <c r="AK1808" s="74" t="n">
        <f aca="false">IF(G1808&lt;=0,AK1807+1,0)</f>
        <v>0</v>
      </c>
      <c r="AL1808" s="74" t="n">
        <f aca="false">IF(K1808&gt;0,AL1807+1,0)</f>
        <v>1</v>
      </c>
      <c r="AM1808" s="74" t="n">
        <f aca="false">IF(K1808&lt;=0,AM1807+1,0)</f>
        <v>0</v>
      </c>
    </row>
    <row r="1809" customFormat="false" ht="15" hidden="false" customHeight="false" outlineLevel="0" collapsed="false">
      <c r="A1809" s="61" t="n">
        <v>1808</v>
      </c>
      <c r="B1809" s="62" t="n">
        <v>45154.6354166667</v>
      </c>
      <c r="C1809" s="63" t="n">
        <f aca="false">YEAR(B1809)</f>
        <v>2023</v>
      </c>
      <c r="D1809" s="32" t="s">
        <v>277</v>
      </c>
      <c r="E1809" s="64" t="n">
        <v>19462.55</v>
      </c>
      <c r="F1809" s="65" t="n">
        <v>-0.0033</v>
      </c>
      <c r="G1809" s="66" t="n">
        <v>-64.226415</v>
      </c>
      <c r="H1809" s="67" t="n">
        <f aca="false">E1809+IF(D1809="Long",1,-1)*G1809</f>
        <v>19398.323585</v>
      </c>
      <c r="I1809" s="68" t="n">
        <f aca="false">Assumptions!$B$58</f>
        <v>5.35750011455817</v>
      </c>
      <c r="J1809" s="68" t="n">
        <f aca="false">INDEX(Yearly!$L$5:$L$22,MATCH(C1809,Yearly!$A$5:$A$22,0))</f>
        <v>0.483383468982692</v>
      </c>
      <c r="K1809" s="68" t="n">
        <f aca="false">G1809-I1809-J1809</f>
        <v>-70.0672985835409</v>
      </c>
      <c r="L1809" s="69" t="n">
        <f aca="false">(I1809+J1809)/Assumptions!$B$8</f>
        <v>0.000257546472986662</v>
      </c>
      <c r="M1809" s="70" t="n">
        <f aca="false">F1809-L1809</f>
        <v>-0.00355754647298666</v>
      </c>
      <c r="N1809" s="71" t="n">
        <f aca="false">G1809*Assumptions!$B$7</f>
        <v>-505140.753975</v>
      </c>
      <c r="O1809" s="71" t="n">
        <f aca="false">K1809*Assumptions!$B$7</f>
        <v>-551079.303359549</v>
      </c>
      <c r="P1809" s="68" t="n">
        <f aca="false">P1808+G1809</f>
        <v>31647.229645</v>
      </c>
      <c r="Q1809" s="68" t="n">
        <f aca="false">MAX(Q1808,P1809)</f>
        <v>32369.45557</v>
      </c>
      <c r="R1809" s="68" t="n">
        <f aca="false">Q1809-P1809</f>
        <v>722.225925000003</v>
      </c>
      <c r="S1809" s="68" t="n">
        <f aca="false">S1808+K1809</f>
        <v>21018.3119553184</v>
      </c>
      <c r="T1809" s="68" t="n">
        <f aca="false">MAX(T1808,S1809)</f>
        <v>22149.6988727913</v>
      </c>
      <c r="U1809" s="68" t="n">
        <f aca="false">T1809-S1809</f>
        <v>1131.38691747296</v>
      </c>
      <c r="V1809" s="70" t="n">
        <f aca="false">V1808+F1809</f>
        <v>3.81350000000001</v>
      </c>
      <c r="W1809" s="70" t="n">
        <f aca="false">MAX(W1808,V1809)</f>
        <v>3.85040000000001</v>
      </c>
      <c r="X1809" s="70" t="n">
        <f aca="false">W1809-V1809</f>
        <v>0.0368999999999993</v>
      </c>
      <c r="Y1809" s="70" t="n">
        <f aca="false">Y1808+M1809</f>
        <v>3.34483113791945</v>
      </c>
      <c r="Z1809" s="70" t="n">
        <f aca="false">MAX(Z1808,Y1809)</f>
        <v>3.39526905071845</v>
      </c>
      <c r="AA1809" s="70" t="n">
        <f aca="false">Z1809-Y1809</f>
        <v>0.0504379127990045</v>
      </c>
      <c r="AB1809" s="72" t="n">
        <f aca="false">AB1808*(1+F1809)</f>
        <v>35.7363023253444</v>
      </c>
      <c r="AC1809" s="73" t="n">
        <f aca="false">MAX(AC1808,AB1809)</f>
        <v>37.0888851305835</v>
      </c>
      <c r="AD1809" s="70" t="n">
        <f aca="false">1-AB1809/AC1809</f>
        <v>0.0364686832854864</v>
      </c>
      <c r="AE1809" s="73" t="n">
        <f aca="false">AE1808*(1+M1809)</f>
        <v>22.383241235555</v>
      </c>
      <c r="AF1809" s="73" t="n">
        <f aca="false">MAX(AF1808,AE1809)</f>
        <v>23.6552217651263</v>
      </c>
      <c r="AG1809" s="70" t="n">
        <f aca="false">1-AE1809/AF1809</f>
        <v>0.0537716594754767</v>
      </c>
      <c r="AH1809" s="74" t="n">
        <f aca="false">IF(R1809&gt;0,AH1808+1,0)</f>
        <v>26</v>
      </c>
      <c r="AI1809" s="74" t="n">
        <f aca="false">IF(U1809&gt;0,AI1808+1,0)</f>
        <v>137</v>
      </c>
      <c r="AJ1809" s="74" t="n">
        <f aca="false">IF(G1809&gt;0,AJ1808+1,0)</f>
        <v>0</v>
      </c>
      <c r="AK1809" s="74" t="n">
        <f aca="false">IF(G1809&lt;=0,AK1808+1,0)</f>
        <v>1</v>
      </c>
      <c r="AL1809" s="74" t="n">
        <f aca="false">IF(K1809&gt;0,AL1808+1,0)</f>
        <v>0</v>
      </c>
      <c r="AM1809" s="74" t="n">
        <f aca="false">IF(K1809&lt;=0,AM1808+1,0)</f>
        <v>1</v>
      </c>
    </row>
    <row r="1810" customFormat="false" ht="15" hidden="false" customHeight="false" outlineLevel="0" collapsed="false">
      <c r="A1810" s="61" t="n">
        <v>1809</v>
      </c>
      <c r="B1810" s="62" t="n">
        <v>45155.4270833333</v>
      </c>
      <c r="C1810" s="63" t="n">
        <f aca="false">YEAR(B1810)</f>
        <v>2023</v>
      </c>
      <c r="D1810" s="32" t="s">
        <v>276</v>
      </c>
      <c r="E1810" s="64" t="n">
        <v>19398.95</v>
      </c>
      <c r="F1810" s="65" t="n">
        <v>0.0013</v>
      </c>
      <c r="G1810" s="66" t="n">
        <v>25.218635</v>
      </c>
      <c r="H1810" s="67" t="n">
        <f aca="false">E1810+IF(D1810="Long",1,-1)*G1810</f>
        <v>19373.731365</v>
      </c>
      <c r="I1810" s="68" t="n">
        <f aca="false">Assumptions!$B$58</f>
        <v>5.35750011455817</v>
      </c>
      <c r="J1810" s="68" t="n">
        <f aca="false">INDEX(Yearly!$L$5:$L$22,MATCH(C1810,Yearly!$A$5:$A$22,0))</f>
        <v>0.483383468982692</v>
      </c>
      <c r="K1810" s="68" t="n">
        <f aca="false">G1810-I1810-J1810</f>
        <v>19.3777514164591</v>
      </c>
      <c r="L1810" s="69" t="n">
        <f aca="false">(I1810+J1810)/Assumptions!$B$8</f>
        <v>0.000257546472986662</v>
      </c>
      <c r="M1810" s="70" t="n">
        <f aca="false">F1810-L1810</f>
        <v>0.00104245352701334</v>
      </c>
      <c r="N1810" s="71" t="n">
        <f aca="false">G1810*Assumptions!$B$7</f>
        <v>198344.564275</v>
      </c>
      <c r="O1810" s="71" t="n">
        <f aca="false">K1810*Assumptions!$B$7</f>
        <v>152406.014890451</v>
      </c>
      <c r="P1810" s="68" t="n">
        <f aca="false">P1809+G1810</f>
        <v>31672.44828</v>
      </c>
      <c r="Q1810" s="68" t="n">
        <f aca="false">MAX(Q1809,P1810)</f>
        <v>32369.45557</v>
      </c>
      <c r="R1810" s="68" t="n">
        <f aca="false">Q1810-P1810</f>
        <v>697.007290000001</v>
      </c>
      <c r="S1810" s="68" t="n">
        <f aca="false">S1809+K1810</f>
        <v>21037.6897067348</v>
      </c>
      <c r="T1810" s="68" t="n">
        <f aca="false">MAX(T1809,S1810)</f>
        <v>22149.6988727913</v>
      </c>
      <c r="U1810" s="68" t="n">
        <f aca="false">T1810-S1810</f>
        <v>1112.0091660565</v>
      </c>
      <c r="V1810" s="70" t="n">
        <f aca="false">V1809+F1810</f>
        <v>3.81480000000001</v>
      </c>
      <c r="W1810" s="70" t="n">
        <f aca="false">MAX(W1809,V1810)</f>
        <v>3.85040000000001</v>
      </c>
      <c r="X1810" s="70" t="n">
        <f aca="false">W1810-V1810</f>
        <v>0.0355999999999992</v>
      </c>
      <c r="Y1810" s="70" t="n">
        <f aca="false">Y1809+M1810</f>
        <v>3.34587359144646</v>
      </c>
      <c r="Z1810" s="70" t="n">
        <f aca="false">MAX(Z1809,Y1810)</f>
        <v>3.39526905071845</v>
      </c>
      <c r="AA1810" s="70" t="n">
        <f aca="false">Z1810-Y1810</f>
        <v>0.0493954592719912</v>
      </c>
      <c r="AB1810" s="72" t="n">
        <f aca="false">AB1809*(1+F1810)</f>
        <v>35.7827595183674</v>
      </c>
      <c r="AC1810" s="73" t="n">
        <f aca="false">MAX(AC1809,AB1810)</f>
        <v>37.0888851305835</v>
      </c>
      <c r="AD1810" s="70" t="n">
        <f aca="false">1-AB1810/AC1810</f>
        <v>0.0352160925737574</v>
      </c>
      <c r="AE1810" s="73" t="n">
        <f aca="false">AE1809*(1+M1810)</f>
        <v>22.406574724327</v>
      </c>
      <c r="AF1810" s="73" t="n">
        <f aca="false">MAX(AF1809,AE1810)</f>
        <v>23.6552217651263</v>
      </c>
      <c r="AG1810" s="70" t="n">
        <f aca="false">1-AE1810/AF1810</f>
        <v>0.052785260404537</v>
      </c>
      <c r="AH1810" s="74" t="n">
        <f aca="false">IF(R1810&gt;0,AH1809+1,0)</f>
        <v>27</v>
      </c>
      <c r="AI1810" s="74" t="n">
        <f aca="false">IF(U1810&gt;0,AI1809+1,0)</f>
        <v>138</v>
      </c>
      <c r="AJ1810" s="74" t="n">
        <f aca="false">IF(G1810&gt;0,AJ1809+1,0)</f>
        <v>1</v>
      </c>
      <c r="AK1810" s="74" t="n">
        <f aca="false">IF(G1810&lt;=0,AK1809+1,0)</f>
        <v>0</v>
      </c>
      <c r="AL1810" s="74" t="n">
        <f aca="false">IF(K1810&gt;0,AL1809+1,0)</f>
        <v>1</v>
      </c>
      <c r="AM1810" s="74" t="n">
        <f aca="false">IF(K1810&lt;=0,AM1809+1,0)</f>
        <v>0</v>
      </c>
    </row>
    <row r="1811" customFormat="false" ht="15" hidden="false" customHeight="false" outlineLevel="0" collapsed="false">
      <c r="A1811" s="61" t="n">
        <v>1810</v>
      </c>
      <c r="B1811" s="62" t="n">
        <v>45159.5104166667</v>
      </c>
      <c r="C1811" s="63" t="n">
        <f aca="false">YEAR(B1811)</f>
        <v>2023</v>
      </c>
      <c r="D1811" s="32" t="s">
        <v>277</v>
      </c>
      <c r="E1811" s="64" t="n">
        <v>19373.55</v>
      </c>
      <c r="F1811" s="65" t="n">
        <v>0.0008</v>
      </c>
      <c r="G1811" s="66" t="n">
        <v>15.49884</v>
      </c>
      <c r="H1811" s="67" t="n">
        <f aca="false">E1811+IF(D1811="Long",1,-1)*G1811</f>
        <v>19389.04884</v>
      </c>
      <c r="I1811" s="68" t="n">
        <f aca="false">Assumptions!$B$58</f>
        <v>5.35750011455817</v>
      </c>
      <c r="J1811" s="68" t="n">
        <f aca="false">INDEX(Yearly!$L$5:$L$22,MATCH(C1811,Yearly!$A$5:$A$22,0))</f>
        <v>0.483383468982692</v>
      </c>
      <c r="K1811" s="68" t="n">
        <f aca="false">G1811-I1811-J1811</f>
        <v>9.65795641645914</v>
      </c>
      <c r="L1811" s="69" t="n">
        <f aca="false">(I1811+J1811)/Assumptions!$B$8</f>
        <v>0.000257546472986662</v>
      </c>
      <c r="M1811" s="70" t="n">
        <f aca="false">F1811-L1811</f>
        <v>0.000542453527013338</v>
      </c>
      <c r="N1811" s="71" t="n">
        <f aca="false">G1811*Assumptions!$B$7</f>
        <v>121898.3766</v>
      </c>
      <c r="O1811" s="71" t="n">
        <f aca="false">K1811*Assumptions!$B$7</f>
        <v>75959.8272154511</v>
      </c>
      <c r="P1811" s="68" t="n">
        <f aca="false">P1810+G1811</f>
        <v>31687.94712</v>
      </c>
      <c r="Q1811" s="68" t="n">
        <f aca="false">MAX(Q1810,P1811)</f>
        <v>32369.45557</v>
      </c>
      <c r="R1811" s="68" t="n">
        <f aca="false">Q1811-P1811</f>
        <v>681.508450000001</v>
      </c>
      <c r="S1811" s="68" t="n">
        <f aca="false">S1810+K1811</f>
        <v>21047.3476631513</v>
      </c>
      <c r="T1811" s="68" t="n">
        <f aca="false">MAX(T1810,S1811)</f>
        <v>22149.6988727913</v>
      </c>
      <c r="U1811" s="68" t="n">
        <f aca="false">T1811-S1811</f>
        <v>1102.35120964004</v>
      </c>
      <c r="V1811" s="70" t="n">
        <f aca="false">V1810+F1811</f>
        <v>3.81560000000001</v>
      </c>
      <c r="W1811" s="70" t="n">
        <f aca="false">MAX(W1810,V1811)</f>
        <v>3.85040000000001</v>
      </c>
      <c r="X1811" s="70" t="n">
        <f aca="false">W1811-V1811</f>
        <v>0.0347999999999993</v>
      </c>
      <c r="Y1811" s="70" t="n">
        <f aca="false">Y1810+M1811</f>
        <v>3.34641604497348</v>
      </c>
      <c r="Z1811" s="70" t="n">
        <f aca="false">MAX(Z1810,Y1811)</f>
        <v>3.39526905071845</v>
      </c>
      <c r="AA1811" s="70" t="n">
        <f aca="false">Z1811-Y1811</f>
        <v>0.0488530057449776</v>
      </c>
      <c r="AB1811" s="72" t="n">
        <f aca="false">AB1810*(1+F1811)</f>
        <v>35.8113857259821</v>
      </c>
      <c r="AC1811" s="73" t="n">
        <f aca="false">MAX(AC1810,AB1811)</f>
        <v>37.0888851305835</v>
      </c>
      <c r="AD1811" s="70" t="n">
        <f aca="false">1-AB1811/AC1811</f>
        <v>0.0344442654478163</v>
      </c>
      <c r="AE1811" s="73" t="n">
        <f aca="false">AE1810*(1+M1811)</f>
        <v>22.4187292498145</v>
      </c>
      <c r="AF1811" s="73" t="n">
        <f aca="false">MAX(AF1810,AE1811)</f>
        <v>23.6552217651263</v>
      </c>
      <c r="AG1811" s="70" t="n">
        <f aca="false">1-AE1811/AF1811</f>
        <v>0.0522714404282044</v>
      </c>
      <c r="AH1811" s="74" t="n">
        <f aca="false">IF(R1811&gt;0,AH1810+1,0)</f>
        <v>28</v>
      </c>
      <c r="AI1811" s="74" t="n">
        <f aca="false">IF(U1811&gt;0,AI1810+1,0)</f>
        <v>139</v>
      </c>
      <c r="AJ1811" s="74" t="n">
        <f aca="false">IF(G1811&gt;0,AJ1810+1,0)</f>
        <v>2</v>
      </c>
      <c r="AK1811" s="74" t="n">
        <f aca="false">IF(G1811&lt;=0,AK1810+1,0)</f>
        <v>0</v>
      </c>
      <c r="AL1811" s="74" t="n">
        <f aca="false">IF(K1811&gt;0,AL1810+1,0)</f>
        <v>2</v>
      </c>
      <c r="AM1811" s="74" t="n">
        <f aca="false">IF(K1811&lt;=0,AM1810+1,0)</f>
        <v>0</v>
      </c>
    </row>
    <row r="1812" customFormat="false" ht="15" hidden="false" customHeight="false" outlineLevel="0" collapsed="false">
      <c r="A1812" s="61" t="n">
        <v>1811</v>
      </c>
      <c r="B1812" s="62" t="n">
        <v>45161.4270833333</v>
      </c>
      <c r="C1812" s="63" t="n">
        <f aca="false">YEAR(B1812)</f>
        <v>2023</v>
      </c>
      <c r="D1812" s="32" t="s">
        <v>276</v>
      </c>
      <c r="E1812" s="64" t="n">
        <v>19388.2</v>
      </c>
      <c r="F1812" s="65" t="n">
        <v>-0.0021</v>
      </c>
      <c r="G1812" s="66" t="n">
        <v>-40.71522</v>
      </c>
      <c r="H1812" s="67" t="n">
        <f aca="false">E1812+IF(D1812="Long",1,-1)*G1812</f>
        <v>19428.91522</v>
      </c>
      <c r="I1812" s="68" t="n">
        <f aca="false">Assumptions!$B$58</f>
        <v>5.35750011455817</v>
      </c>
      <c r="J1812" s="68" t="n">
        <f aca="false">INDEX(Yearly!$L$5:$L$22,MATCH(C1812,Yearly!$A$5:$A$22,0))</f>
        <v>0.483383468982692</v>
      </c>
      <c r="K1812" s="68" t="n">
        <f aca="false">G1812-I1812-J1812</f>
        <v>-46.5561035835409</v>
      </c>
      <c r="L1812" s="69" t="n">
        <f aca="false">(I1812+J1812)/Assumptions!$B$8</f>
        <v>0.000257546472986662</v>
      </c>
      <c r="M1812" s="70" t="n">
        <f aca="false">F1812-L1812</f>
        <v>-0.00235754647298666</v>
      </c>
      <c r="N1812" s="71" t="n">
        <f aca="false">G1812*Assumptions!$B$7</f>
        <v>-320225.2053</v>
      </c>
      <c r="O1812" s="71" t="n">
        <f aca="false">K1812*Assumptions!$B$7</f>
        <v>-366163.754684549</v>
      </c>
      <c r="P1812" s="68" t="n">
        <f aca="false">P1811+G1812</f>
        <v>31647.2319</v>
      </c>
      <c r="Q1812" s="68" t="n">
        <f aca="false">MAX(Q1811,P1812)</f>
        <v>32369.45557</v>
      </c>
      <c r="R1812" s="68" t="n">
        <f aca="false">Q1812-P1812</f>
        <v>722.223669999999</v>
      </c>
      <c r="S1812" s="68" t="n">
        <f aca="false">S1811+K1812</f>
        <v>21000.7915595677</v>
      </c>
      <c r="T1812" s="68" t="n">
        <f aca="false">MAX(T1811,S1812)</f>
        <v>22149.6988727913</v>
      </c>
      <c r="U1812" s="68" t="n">
        <f aca="false">T1812-S1812</f>
        <v>1148.90731322358</v>
      </c>
      <c r="V1812" s="70" t="n">
        <f aca="false">V1811+F1812</f>
        <v>3.81350000000001</v>
      </c>
      <c r="W1812" s="70" t="n">
        <f aca="false">MAX(W1811,V1812)</f>
        <v>3.85040000000001</v>
      </c>
      <c r="X1812" s="70" t="n">
        <f aca="false">W1812-V1812</f>
        <v>0.0368999999999993</v>
      </c>
      <c r="Y1812" s="70" t="n">
        <f aca="false">Y1811+M1812</f>
        <v>3.34405849850049</v>
      </c>
      <c r="Z1812" s="70" t="n">
        <f aca="false">MAX(Z1811,Y1812)</f>
        <v>3.39526905071845</v>
      </c>
      <c r="AA1812" s="70" t="n">
        <f aca="false">Z1812-Y1812</f>
        <v>0.0512105522179644</v>
      </c>
      <c r="AB1812" s="72" t="n">
        <f aca="false">AB1811*(1+F1812)</f>
        <v>35.7361818159575</v>
      </c>
      <c r="AC1812" s="73" t="n">
        <f aca="false">MAX(AC1811,AB1812)</f>
        <v>37.0888851305835</v>
      </c>
      <c r="AD1812" s="70" t="n">
        <f aca="false">1-AB1812/AC1812</f>
        <v>0.036471932490376</v>
      </c>
      <c r="AE1812" s="73" t="n">
        <f aca="false">AE1811*(1+M1812)</f>
        <v>22.3658760537428</v>
      </c>
      <c r="AF1812" s="73" t="n">
        <f aca="false">MAX(AF1811,AE1812)</f>
        <v>23.6552217651263</v>
      </c>
      <c r="AG1812" s="70" t="n">
        <f aca="false">1-AE1812/AF1812</f>
        <v>0.0545057545511717</v>
      </c>
      <c r="AH1812" s="74" t="n">
        <f aca="false">IF(R1812&gt;0,AH1811+1,0)</f>
        <v>29</v>
      </c>
      <c r="AI1812" s="74" t="n">
        <f aca="false">IF(U1812&gt;0,AI1811+1,0)</f>
        <v>140</v>
      </c>
      <c r="AJ1812" s="74" t="n">
        <f aca="false">IF(G1812&gt;0,AJ1811+1,0)</f>
        <v>0</v>
      </c>
      <c r="AK1812" s="74" t="n">
        <f aca="false">IF(G1812&lt;=0,AK1811+1,0)</f>
        <v>1</v>
      </c>
      <c r="AL1812" s="74" t="n">
        <f aca="false">IF(K1812&gt;0,AL1811+1,0)</f>
        <v>0</v>
      </c>
      <c r="AM1812" s="74" t="n">
        <f aca="false">IF(K1812&lt;=0,AM1811+1,0)</f>
        <v>1</v>
      </c>
    </row>
    <row r="1813" customFormat="false" ht="15" hidden="false" customHeight="false" outlineLevel="0" collapsed="false">
      <c r="A1813" s="61" t="n">
        <v>1812</v>
      </c>
      <c r="B1813" s="62" t="n">
        <v>45161.4895833333</v>
      </c>
      <c r="C1813" s="63" t="n">
        <f aca="false">YEAR(B1813)</f>
        <v>2023</v>
      </c>
      <c r="D1813" s="32" t="s">
        <v>277</v>
      </c>
      <c r="E1813" s="64" t="n">
        <v>19428.8</v>
      </c>
      <c r="F1813" s="65" t="n">
        <v>-0.0005</v>
      </c>
      <c r="G1813" s="66" t="n">
        <v>-9.7144</v>
      </c>
      <c r="H1813" s="67" t="n">
        <f aca="false">E1813+IF(D1813="Long",1,-1)*G1813</f>
        <v>19419.0856</v>
      </c>
      <c r="I1813" s="68" t="n">
        <f aca="false">Assumptions!$B$58</f>
        <v>5.35750011455817</v>
      </c>
      <c r="J1813" s="68" t="n">
        <f aca="false">INDEX(Yearly!$L$5:$L$22,MATCH(C1813,Yearly!$A$5:$A$22,0))</f>
        <v>0.483383468982692</v>
      </c>
      <c r="K1813" s="68" t="n">
        <f aca="false">G1813-I1813-J1813</f>
        <v>-15.5552835835409</v>
      </c>
      <c r="L1813" s="69" t="n">
        <f aca="false">(I1813+J1813)/Assumptions!$B$8</f>
        <v>0.000257546472986662</v>
      </c>
      <c r="M1813" s="70" t="n">
        <f aca="false">F1813-L1813</f>
        <v>-0.000757546472986662</v>
      </c>
      <c r="N1813" s="71" t="n">
        <f aca="false">G1813*Assumptions!$B$7</f>
        <v>-76403.756</v>
      </c>
      <c r="O1813" s="71" t="n">
        <f aca="false">K1813*Assumptions!$B$7</f>
        <v>-122342.305384549</v>
      </c>
      <c r="P1813" s="68" t="n">
        <f aca="false">P1812+G1813</f>
        <v>31637.5175</v>
      </c>
      <c r="Q1813" s="68" t="n">
        <f aca="false">MAX(Q1812,P1813)</f>
        <v>32369.45557</v>
      </c>
      <c r="R1813" s="68" t="n">
        <f aca="false">Q1813-P1813</f>
        <v>731.93807</v>
      </c>
      <c r="S1813" s="68" t="n">
        <f aca="false">S1812+K1813</f>
        <v>20985.2362759842</v>
      </c>
      <c r="T1813" s="68" t="n">
        <f aca="false">MAX(T1812,S1813)</f>
        <v>22149.6988727913</v>
      </c>
      <c r="U1813" s="68" t="n">
        <f aca="false">T1813-S1813</f>
        <v>1164.46259680712</v>
      </c>
      <c r="V1813" s="70" t="n">
        <f aca="false">V1812+F1813</f>
        <v>3.81300000000001</v>
      </c>
      <c r="W1813" s="70" t="n">
        <f aca="false">MAX(W1812,V1813)</f>
        <v>3.85040000000001</v>
      </c>
      <c r="X1813" s="70" t="n">
        <f aca="false">W1813-V1813</f>
        <v>0.0373999999999994</v>
      </c>
      <c r="Y1813" s="70" t="n">
        <f aca="false">Y1812+M1813</f>
        <v>3.3433009520275</v>
      </c>
      <c r="Z1813" s="70" t="n">
        <f aca="false">MAX(Z1812,Y1813)</f>
        <v>3.39526905071845</v>
      </c>
      <c r="AA1813" s="70" t="n">
        <f aca="false">Z1813-Y1813</f>
        <v>0.051968098690951</v>
      </c>
      <c r="AB1813" s="72" t="n">
        <f aca="false">AB1812*(1+F1813)</f>
        <v>35.7183137250495</v>
      </c>
      <c r="AC1813" s="73" t="n">
        <f aca="false">MAX(AC1812,AB1813)</f>
        <v>37.0888851305835</v>
      </c>
      <c r="AD1813" s="70" t="n">
        <f aca="false">1-AB1813/AC1813</f>
        <v>0.0369536965241306</v>
      </c>
      <c r="AE1813" s="73" t="n">
        <f aca="false">AE1812*(1+M1813)</f>
        <v>22.348932863223</v>
      </c>
      <c r="AF1813" s="73" t="n">
        <f aca="false">MAX(AF1812,AE1813)</f>
        <v>23.6552217651263</v>
      </c>
      <c r="AG1813" s="70" t="n">
        <f aca="false">1-AE1813/AF1813</f>
        <v>0.0552220103820406</v>
      </c>
      <c r="AH1813" s="74" t="n">
        <f aca="false">IF(R1813&gt;0,AH1812+1,0)</f>
        <v>30</v>
      </c>
      <c r="AI1813" s="74" t="n">
        <f aca="false">IF(U1813&gt;0,AI1812+1,0)</f>
        <v>141</v>
      </c>
      <c r="AJ1813" s="74" t="n">
        <f aca="false">IF(G1813&gt;0,AJ1812+1,0)</f>
        <v>0</v>
      </c>
      <c r="AK1813" s="74" t="n">
        <f aca="false">IF(G1813&lt;=0,AK1812+1,0)</f>
        <v>2</v>
      </c>
      <c r="AL1813" s="74" t="n">
        <f aca="false">IF(K1813&gt;0,AL1812+1,0)</f>
        <v>0</v>
      </c>
      <c r="AM1813" s="74" t="n">
        <f aca="false">IF(K1813&lt;=0,AM1812+1,0)</f>
        <v>2</v>
      </c>
    </row>
    <row r="1814" customFormat="false" ht="15" hidden="false" customHeight="false" outlineLevel="0" collapsed="false">
      <c r="A1814" s="61" t="n">
        <v>1813</v>
      </c>
      <c r="B1814" s="62" t="n">
        <v>45162.5729166667</v>
      </c>
      <c r="C1814" s="63" t="n">
        <f aca="false">YEAR(B1814)</f>
        <v>2023</v>
      </c>
      <c r="D1814" s="32" t="s">
        <v>276</v>
      </c>
      <c r="E1814" s="64" t="n">
        <v>19419.2</v>
      </c>
      <c r="F1814" s="65" t="n">
        <v>0.0036</v>
      </c>
      <c r="G1814" s="66" t="n">
        <v>69.90912</v>
      </c>
      <c r="H1814" s="67" t="n">
        <f aca="false">E1814+IF(D1814="Long",1,-1)*G1814</f>
        <v>19349.29088</v>
      </c>
      <c r="I1814" s="68" t="n">
        <f aca="false">Assumptions!$B$58</f>
        <v>5.35750011455817</v>
      </c>
      <c r="J1814" s="68" t="n">
        <f aca="false">INDEX(Yearly!$L$5:$L$22,MATCH(C1814,Yearly!$A$5:$A$22,0))</f>
        <v>0.483383468982692</v>
      </c>
      <c r="K1814" s="68" t="n">
        <f aca="false">G1814-I1814-J1814</f>
        <v>64.0682364164591</v>
      </c>
      <c r="L1814" s="69" t="n">
        <f aca="false">(I1814+J1814)/Assumptions!$B$8</f>
        <v>0.000257546472986662</v>
      </c>
      <c r="M1814" s="70" t="n">
        <f aca="false">F1814-L1814</f>
        <v>0.00334245352701334</v>
      </c>
      <c r="N1814" s="71" t="n">
        <f aca="false">G1814*Assumptions!$B$7</f>
        <v>549835.2288</v>
      </c>
      <c r="O1814" s="71" t="n">
        <f aca="false">K1814*Assumptions!$B$7</f>
        <v>503896.679415451</v>
      </c>
      <c r="P1814" s="68" t="n">
        <f aca="false">P1813+G1814</f>
        <v>31707.42662</v>
      </c>
      <c r="Q1814" s="68" t="n">
        <f aca="false">MAX(Q1813,P1814)</f>
        <v>32369.45557</v>
      </c>
      <c r="R1814" s="68" t="n">
        <f aca="false">Q1814-P1814</f>
        <v>662.02895</v>
      </c>
      <c r="S1814" s="68" t="n">
        <f aca="false">S1813+K1814</f>
        <v>21049.3045124007</v>
      </c>
      <c r="T1814" s="68" t="n">
        <f aca="false">MAX(T1813,S1814)</f>
        <v>22149.6988727913</v>
      </c>
      <c r="U1814" s="68" t="n">
        <f aca="false">T1814-S1814</f>
        <v>1100.39436039066</v>
      </c>
      <c r="V1814" s="70" t="n">
        <f aca="false">V1813+F1814</f>
        <v>3.81660000000001</v>
      </c>
      <c r="W1814" s="70" t="n">
        <f aca="false">MAX(W1813,V1814)</f>
        <v>3.85040000000001</v>
      </c>
      <c r="X1814" s="70" t="n">
        <f aca="false">W1814-V1814</f>
        <v>0.0337999999999994</v>
      </c>
      <c r="Y1814" s="70" t="n">
        <f aca="false">Y1813+M1814</f>
        <v>3.34664340555452</v>
      </c>
      <c r="Z1814" s="70" t="n">
        <f aca="false">MAX(Z1813,Y1814)</f>
        <v>3.39526905071845</v>
      </c>
      <c r="AA1814" s="70" t="n">
        <f aca="false">Z1814-Y1814</f>
        <v>0.0486256451639378</v>
      </c>
      <c r="AB1814" s="72" t="n">
        <f aca="false">AB1813*(1+F1814)</f>
        <v>35.8468996544597</v>
      </c>
      <c r="AC1814" s="73" t="n">
        <f aca="false">MAX(AC1813,AB1814)</f>
        <v>37.0888851305835</v>
      </c>
      <c r="AD1814" s="70" t="n">
        <f aca="false">1-AB1814/AC1814</f>
        <v>0.0334867298316175</v>
      </c>
      <c r="AE1814" s="73" t="n">
        <f aca="false">AE1813*(1+M1814)</f>
        <v>22.4236331326967</v>
      </c>
      <c r="AF1814" s="73" t="n">
        <f aca="false">MAX(AF1813,AE1814)</f>
        <v>23.6552217651263</v>
      </c>
      <c r="AG1814" s="70" t="n">
        <f aca="false">1-AE1814/AF1814</f>
        <v>0.0520641338583975</v>
      </c>
      <c r="AH1814" s="74" t="n">
        <f aca="false">IF(R1814&gt;0,AH1813+1,0)</f>
        <v>31</v>
      </c>
      <c r="AI1814" s="74" t="n">
        <f aca="false">IF(U1814&gt;0,AI1813+1,0)</f>
        <v>142</v>
      </c>
      <c r="AJ1814" s="74" t="n">
        <f aca="false">IF(G1814&gt;0,AJ1813+1,0)</f>
        <v>1</v>
      </c>
      <c r="AK1814" s="74" t="n">
        <f aca="false">IF(G1814&lt;=0,AK1813+1,0)</f>
        <v>0</v>
      </c>
      <c r="AL1814" s="74" t="n">
        <f aca="false">IF(K1814&gt;0,AL1813+1,0)</f>
        <v>1</v>
      </c>
      <c r="AM1814" s="74" t="n">
        <f aca="false">IF(K1814&lt;=0,AM1813+1,0)</f>
        <v>0</v>
      </c>
    </row>
    <row r="1815" customFormat="false" ht="15" hidden="false" customHeight="false" outlineLevel="0" collapsed="false">
      <c r="A1815" s="61" t="n">
        <v>1814</v>
      </c>
      <c r="B1815" s="62" t="n">
        <v>45167.40625</v>
      </c>
      <c r="C1815" s="63" t="n">
        <f aca="false">YEAR(B1815)</f>
        <v>2023</v>
      </c>
      <c r="D1815" s="32" t="s">
        <v>277</v>
      </c>
      <c r="E1815" s="64" t="n">
        <v>19348.4</v>
      </c>
      <c r="F1815" s="65" t="n">
        <v>-0.0013</v>
      </c>
      <c r="G1815" s="66" t="n">
        <v>-25.15292</v>
      </c>
      <c r="H1815" s="67" t="n">
        <f aca="false">E1815+IF(D1815="Long",1,-1)*G1815</f>
        <v>19323.24708</v>
      </c>
      <c r="I1815" s="68" t="n">
        <f aca="false">Assumptions!$B$58</f>
        <v>5.35750011455817</v>
      </c>
      <c r="J1815" s="68" t="n">
        <f aca="false">INDEX(Yearly!$L$5:$L$22,MATCH(C1815,Yearly!$A$5:$A$22,0))</f>
        <v>0.483383468982692</v>
      </c>
      <c r="K1815" s="68" t="n">
        <f aca="false">G1815-I1815-J1815</f>
        <v>-30.9938035835409</v>
      </c>
      <c r="L1815" s="69" t="n">
        <f aca="false">(I1815+J1815)/Assumptions!$B$8</f>
        <v>0.000257546472986662</v>
      </c>
      <c r="M1815" s="70" t="n">
        <f aca="false">F1815-L1815</f>
        <v>-0.00155754647298666</v>
      </c>
      <c r="N1815" s="71" t="n">
        <f aca="false">G1815*Assumptions!$B$7</f>
        <v>-197827.7158</v>
      </c>
      <c r="O1815" s="71" t="n">
        <f aca="false">K1815*Assumptions!$B$7</f>
        <v>-243766.265184549</v>
      </c>
      <c r="P1815" s="68" t="n">
        <f aca="false">P1814+G1815</f>
        <v>31682.2737</v>
      </c>
      <c r="Q1815" s="68" t="n">
        <f aca="false">MAX(Q1814,P1815)</f>
        <v>32369.45557</v>
      </c>
      <c r="R1815" s="68" t="n">
        <f aca="false">Q1815-P1815</f>
        <v>687.18187</v>
      </c>
      <c r="S1815" s="68" t="n">
        <f aca="false">S1814+K1815</f>
        <v>21018.3107088171</v>
      </c>
      <c r="T1815" s="68" t="n">
        <f aca="false">MAX(T1814,S1815)</f>
        <v>22149.6988727913</v>
      </c>
      <c r="U1815" s="68" t="n">
        <f aca="false">T1815-S1815</f>
        <v>1131.3881639742</v>
      </c>
      <c r="V1815" s="70" t="n">
        <f aca="false">V1814+F1815</f>
        <v>3.81530000000001</v>
      </c>
      <c r="W1815" s="70" t="n">
        <f aca="false">MAX(W1814,V1815)</f>
        <v>3.85040000000001</v>
      </c>
      <c r="X1815" s="70" t="n">
        <f aca="false">W1815-V1815</f>
        <v>0.0350999999999995</v>
      </c>
      <c r="Y1815" s="70" t="n">
        <f aca="false">Y1814+M1815</f>
        <v>3.34508585908153</v>
      </c>
      <c r="Z1815" s="70" t="n">
        <f aca="false">MAX(Z1814,Y1815)</f>
        <v>3.39526905071845</v>
      </c>
      <c r="AA1815" s="70" t="n">
        <f aca="false">Z1815-Y1815</f>
        <v>0.0501831916369242</v>
      </c>
      <c r="AB1815" s="72" t="n">
        <f aca="false">AB1814*(1+F1815)</f>
        <v>35.8002986849089</v>
      </c>
      <c r="AC1815" s="73" t="n">
        <f aca="false">MAX(AC1814,AB1815)</f>
        <v>37.0888851305835</v>
      </c>
      <c r="AD1815" s="70" t="n">
        <f aca="false">1-AB1815/AC1815</f>
        <v>0.0347431970828364</v>
      </c>
      <c r="AE1815" s="73" t="n">
        <f aca="false">AE1814*(1+M1815)</f>
        <v>22.3887072819993</v>
      </c>
      <c r="AF1815" s="73" t="n">
        <f aca="false">MAX(AF1814,AE1815)</f>
        <v>23.6552217651263</v>
      </c>
      <c r="AG1815" s="70" t="n">
        <f aca="false">1-AE1815/AF1815</f>
        <v>0.053540588023324</v>
      </c>
      <c r="AH1815" s="74" t="n">
        <f aca="false">IF(R1815&gt;0,AH1814+1,0)</f>
        <v>32</v>
      </c>
      <c r="AI1815" s="74" t="n">
        <f aca="false">IF(U1815&gt;0,AI1814+1,0)</f>
        <v>143</v>
      </c>
      <c r="AJ1815" s="74" t="n">
        <f aca="false">IF(G1815&gt;0,AJ1814+1,0)</f>
        <v>0</v>
      </c>
      <c r="AK1815" s="74" t="n">
        <f aca="false">IF(G1815&lt;=0,AK1814+1,0)</f>
        <v>1</v>
      </c>
      <c r="AL1815" s="74" t="n">
        <f aca="false">IF(K1815&gt;0,AL1814+1,0)</f>
        <v>0</v>
      </c>
      <c r="AM1815" s="74" t="n">
        <f aca="false">IF(K1815&lt;=0,AM1814+1,0)</f>
        <v>1</v>
      </c>
    </row>
    <row r="1816" customFormat="false" ht="15" hidden="false" customHeight="false" outlineLevel="0" collapsed="false">
      <c r="A1816" s="61" t="n">
        <v>1815</v>
      </c>
      <c r="B1816" s="62" t="n">
        <v>45167.6145833333</v>
      </c>
      <c r="C1816" s="63" t="n">
        <f aca="false">YEAR(B1816)</f>
        <v>2023</v>
      </c>
      <c r="D1816" s="32" t="s">
        <v>276</v>
      </c>
      <c r="E1816" s="64" t="n">
        <v>19323.8</v>
      </c>
      <c r="F1816" s="65" t="n">
        <v>-0.0051</v>
      </c>
      <c r="G1816" s="66" t="n">
        <v>-98.55138</v>
      </c>
      <c r="H1816" s="67" t="n">
        <f aca="false">E1816+IF(D1816="Long",1,-1)*G1816</f>
        <v>19422.35138</v>
      </c>
      <c r="I1816" s="68" t="n">
        <f aca="false">Assumptions!$B$58</f>
        <v>5.35750011455817</v>
      </c>
      <c r="J1816" s="68" t="n">
        <f aca="false">INDEX(Yearly!$L$5:$L$22,MATCH(C1816,Yearly!$A$5:$A$22,0))</f>
        <v>0.483383468982692</v>
      </c>
      <c r="K1816" s="68" t="n">
        <f aca="false">G1816-I1816-J1816</f>
        <v>-104.392263583541</v>
      </c>
      <c r="L1816" s="69" t="n">
        <f aca="false">(I1816+J1816)/Assumptions!$B$8</f>
        <v>0.000257546472986662</v>
      </c>
      <c r="M1816" s="70" t="n">
        <f aca="false">F1816-L1816</f>
        <v>-0.00535754647298666</v>
      </c>
      <c r="N1816" s="71" t="n">
        <f aca="false">G1816*Assumptions!$B$7</f>
        <v>-775106.6037</v>
      </c>
      <c r="O1816" s="71" t="n">
        <f aca="false">K1816*Assumptions!$B$7</f>
        <v>-821045.153084549</v>
      </c>
      <c r="P1816" s="68" t="n">
        <f aca="false">P1815+G1816</f>
        <v>31583.72232</v>
      </c>
      <c r="Q1816" s="68" t="n">
        <f aca="false">MAX(Q1815,P1816)</f>
        <v>32369.45557</v>
      </c>
      <c r="R1816" s="68" t="n">
        <f aca="false">Q1816-P1816</f>
        <v>785.733250000001</v>
      </c>
      <c r="S1816" s="68" t="n">
        <f aca="false">S1815+K1816</f>
        <v>20913.9184452336</v>
      </c>
      <c r="T1816" s="68" t="n">
        <f aca="false">MAX(T1815,S1816)</f>
        <v>22149.6988727913</v>
      </c>
      <c r="U1816" s="68" t="n">
        <f aca="false">T1816-S1816</f>
        <v>1235.78042755774</v>
      </c>
      <c r="V1816" s="70" t="n">
        <f aca="false">V1815+F1816</f>
        <v>3.81020000000001</v>
      </c>
      <c r="W1816" s="70" t="n">
        <f aca="false">MAX(W1815,V1816)</f>
        <v>3.85040000000001</v>
      </c>
      <c r="X1816" s="70" t="n">
        <f aca="false">W1816-V1816</f>
        <v>0.0401999999999996</v>
      </c>
      <c r="Y1816" s="70" t="n">
        <f aca="false">Y1815+M1816</f>
        <v>3.33972831260854</v>
      </c>
      <c r="Z1816" s="70" t="n">
        <f aca="false">MAX(Z1815,Y1816)</f>
        <v>3.39526905071845</v>
      </c>
      <c r="AA1816" s="70" t="n">
        <f aca="false">Z1816-Y1816</f>
        <v>0.0555407381099107</v>
      </c>
      <c r="AB1816" s="72" t="n">
        <f aca="false">AB1815*(1+F1816)</f>
        <v>35.6177171616159</v>
      </c>
      <c r="AC1816" s="73" t="n">
        <f aca="false">MAX(AC1815,AB1816)</f>
        <v>37.0888851305835</v>
      </c>
      <c r="AD1816" s="70" t="n">
        <f aca="false">1-AB1816/AC1816</f>
        <v>0.0396660067777139</v>
      </c>
      <c r="AE1816" s="73" t="n">
        <f aca="false">AE1815*(1+M1816)</f>
        <v>22.2687587422659</v>
      </c>
      <c r="AF1816" s="73" t="n">
        <f aca="false">MAX(AF1815,AE1816)</f>
        <v>23.6552217651263</v>
      </c>
      <c r="AG1816" s="70" t="n">
        <f aca="false">1-AE1816/AF1816</f>
        <v>0.0586112883077847</v>
      </c>
      <c r="AH1816" s="74" t="n">
        <f aca="false">IF(R1816&gt;0,AH1815+1,0)</f>
        <v>33</v>
      </c>
      <c r="AI1816" s="74" t="n">
        <f aca="false">IF(U1816&gt;0,AI1815+1,0)</f>
        <v>144</v>
      </c>
      <c r="AJ1816" s="74" t="n">
        <f aca="false">IF(G1816&gt;0,AJ1815+1,0)</f>
        <v>0</v>
      </c>
      <c r="AK1816" s="74" t="n">
        <f aca="false">IF(G1816&lt;=0,AK1815+1,0)</f>
        <v>2</v>
      </c>
      <c r="AL1816" s="74" t="n">
        <f aca="false">IF(K1816&gt;0,AL1815+1,0)</f>
        <v>0</v>
      </c>
      <c r="AM1816" s="74" t="n">
        <f aca="false">IF(K1816&lt;=0,AM1815+1,0)</f>
        <v>2</v>
      </c>
    </row>
    <row r="1817" customFormat="false" ht="15" hidden="false" customHeight="false" outlineLevel="0" collapsed="false">
      <c r="A1817" s="61" t="n">
        <v>1816</v>
      </c>
      <c r="B1817" s="62" t="n">
        <v>45168.40625</v>
      </c>
      <c r="C1817" s="63" t="n">
        <f aca="false">YEAR(B1817)</f>
        <v>2023</v>
      </c>
      <c r="D1817" s="32" t="s">
        <v>277</v>
      </c>
      <c r="E1817" s="64" t="n">
        <v>19422.9</v>
      </c>
      <c r="F1817" s="65" t="n">
        <v>-0.004</v>
      </c>
      <c r="G1817" s="66" t="n">
        <v>-77.6916</v>
      </c>
      <c r="H1817" s="67" t="n">
        <f aca="false">E1817+IF(D1817="Long",1,-1)*G1817</f>
        <v>19345.2084</v>
      </c>
      <c r="I1817" s="68" t="n">
        <f aca="false">Assumptions!$B$58</f>
        <v>5.35750011455817</v>
      </c>
      <c r="J1817" s="68" t="n">
        <f aca="false">INDEX(Yearly!$L$5:$L$22,MATCH(C1817,Yearly!$A$5:$A$22,0))</f>
        <v>0.483383468982692</v>
      </c>
      <c r="K1817" s="68" t="n">
        <f aca="false">G1817-I1817-J1817</f>
        <v>-83.5324835835409</v>
      </c>
      <c r="L1817" s="69" t="n">
        <f aca="false">(I1817+J1817)/Assumptions!$B$8</f>
        <v>0.000257546472986662</v>
      </c>
      <c r="M1817" s="70" t="n">
        <f aca="false">F1817-L1817</f>
        <v>-0.00425754647298666</v>
      </c>
      <c r="N1817" s="71" t="n">
        <f aca="false">G1817*Assumptions!$B$7</f>
        <v>-611044.434</v>
      </c>
      <c r="O1817" s="71" t="n">
        <f aca="false">K1817*Assumptions!$B$7</f>
        <v>-656982.983384549</v>
      </c>
      <c r="P1817" s="68" t="n">
        <f aca="false">P1816+G1817</f>
        <v>31506.03072</v>
      </c>
      <c r="Q1817" s="68" t="n">
        <f aca="false">MAX(Q1816,P1817)</f>
        <v>32369.45557</v>
      </c>
      <c r="R1817" s="68" t="n">
        <f aca="false">Q1817-P1817</f>
        <v>863.424849999999</v>
      </c>
      <c r="S1817" s="68" t="n">
        <f aca="false">S1816+K1817</f>
        <v>20830.38596165</v>
      </c>
      <c r="T1817" s="68" t="n">
        <f aca="false">MAX(T1816,S1817)</f>
        <v>22149.6988727913</v>
      </c>
      <c r="U1817" s="68" t="n">
        <f aca="false">T1817-S1817</f>
        <v>1319.31291114128</v>
      </c>
      <c r="V1817" s="70" t="n">
        <f aca="false">V1816+F1817</f>
        <v>3.80620000000001</v>
      </c>
      <c r="W1817" s="70" t="n">
        <f aca="false">MAX(W1816,V1817)</f>
        <v>3.85040000000001</v>
      </c>
      <c r="X1817" s="70" t="n">
        <f aca="false">W1817-V1817</f>
        <v>0.0441999999999996</v>
      </c>
      <c r="Y1817" s="70" t="n">
        <f aca="false">Y1816+M1817</f>
        <v>3.33547076613556</v>
      </c>
      <c r="Z1817" s="70" t="n">
        <f aca="false">MAX(Z1816,Y1817)</f>
        <v>3.39526905071845</v>
      </c>
      <c r="AA1817" s="70" t="n">
        <f aca="false">Z1817-Y1817</f>
        <v>0.0597982845828975</v>
      </c>
      <c r="AB1817" s="72" t="n">
        <f aca="false">AB1816*(1+F1817)</f>
        <v>35.4752462929694</v>
      </c>
      <c r="AC1817" s="73" t="n">
        <f aca="false">MAX(AC1816,AB1817)</f>
        <v>37.0888851305835</v>
      </c>
      <c r="AD1817" s="70" t="n">
        <f aca="false">1-AB1817/AC1817</f>
        <v>0.0435073427506031</v>
      </c>
      <c r="AE1817" s="73" t="n">
        <f aca="false">AE1816*(1+M1817)</f>
        <v>22.173948467025</v>
      </c>
      <c r="AF1817" s="73" t="n">
        <f aca="false">MAX(AF1816,AE1817)</f>
        <v>23.6552217651263</v>
      </c>
      <c r="AG1817" s="70" t="n">
        <f aca="false">1-AE1817/AF1817</f>
        <v>0.0626192944969595</v>
      </c>
      <c r="AH1817" s="74" t="n">
        <f aca="false">IF(R1817&gt;0,AH1816+1,0)</f>
        <v>34</v>
      </c>
      <c r="AI1817" s="74" t="n">
        <f aca="false">IF(U1817&gt;0,AI1816+1,0)</f>
        <v>145</v>
      </c>
      <c r="AJ1817" s="74" t="n">
        <f aca="false">IF(G1817&gt;0,AJ1816+1,0)</f>
        <v>0</v>
      </c>
      <c r="AK1817" s="74" t="n">
        <f aca="false">IF(G1817&lt;=0,AK1816+1,0)</f>
        <v>3</v>
      </c>
      <c r="AL1817" s="74" t="n">
        <f aca="false">IF(K1817&gt;0,AL1816+1,0)</f>
        <v>0</v>
      </c>
      <c r="AM1817" s="74" t="n">
        <f aca="false">IF(K1817&lt;=0,AM1816+1,0)</f>
        <v>3</v>
      </c>
    </row>
    <row r="1818" customFormat="false" ht="15" hidden="false" customHeight="false" outlineLevel="0" collapsed="false">
      <c r="A1818" s="61" t="n">
        <v>1817</v>
      </c>
      <c r="B1818" s="62" t="n">
        <v>45168.6354166667</v>
      </c>
      <c r="C1818" s="63" t="n">
        <f aca="false">YEAR(B1818)</f>
        <v>2023</v>
      </c>
      <c r="D1818" s="32" t="s">
        <v>276</v>
      </c>
      <c r="E1818" s="64" t="n">
        <v>19345.65</v>
      </c>
      <c r="F1818" s="65" t="n">
        <v>-0.0011</v>
      </c>
      <c r="G1818" s="66" t="n">
        <v>-21.280215</v>
      </c>
      <c r="H1818" s="67" t="n">
        <f aca="false">E1818+IF(D1818="Long",1,-1)*G1818</f>
        <v>19366.930215</v>
      </c>
      <c r="I1818" s="68" t="n">
        <f aca="false">Assumptions!$B$58</f>
        <v>5.35750011455817</v>
      </c>
      <c r="J1818" s="68" t="n">
        <f aca="false">INDEX(Yearly!$L$5:$L$22,MATCH(C1818,Yearly!$A$5:$A$22,0))</f>
        <v>0.483383468982692</v>
      </c>
      <c r="K1818" s="68" t="n">
        <f aca="false">G1818-I1818-J1818</f>
        <v>-27.1210985835409</v>
      </c>
      <c r="L1818" s="69" t="n">
        <f aca="false">(I1818+J1818)/Assumptions!$B$8</f>
        <v>0.000257546472986662</v>
      </c>
      <c r="M1818" s="70" t="n">
        <f aca="false">F1818-L1818</f>
        <v>-0.00135754647298666</v>
      </c>
      <c r="N1818" s="71" t="n">
        <f aca="false">G1818*Assumptions!$B$7</f>
        <v>-167368.890975</v>
      </c>
      <c r="O1818" s="71" t="n">
        <f aca="false">K1818*Assumptions!$B$7</f>
        <v>-213307.440359549</v>
      </c>
      <c r="P1818" s="68" t="n">
        <f aca="false">P1817+G1818</f>
        <v>31484.750505</v>
      </c>
      <c r="Q1818" s="68" t="n">
        <f aca="false">MAX(Q1817,P1818)</f>
        <v>32369.45557</v>
      </c>
      <c r="R1818" s="68" t="n">
        <f aca="false">Q1818-P1818</f>
        <v>884.705064999998</v>
      </c>
      <c r="S1818" s="68" t="n">
        <f aca="false">S1817+K1818</f>
        <v>20803.2648630665</v>
      </c>
      <c r="T1818" s="68" t="n">
        <f aca="false">MAX(T1817,S1818)</f>
        <v>22149.6988727913</v>
      </c>
      <c r="U1818" s="68" t="n">
        <f aca="false">T1818-S1818</f>
        <v>1346.43400972482</v>
      </c>
      <c r="V1818" s="70" t="n">
        <f aca="false">V1817+F1818</f>
        <v>3.80510000000001</v>
      </c>
      <c r="W1818" s="70" t="n">
        <f aca="false">MAX(W1817,V1818)</f>
        <v>3.85040000000001</v>
      </c>
      <c r="X1818" s="70" t="n">
        <f aca="false">W1818-V1818</f>
        <v>0.0452999999999997</v>
      </c>
      <c r="Y1818" s="70" t="n">
        <f aca="false">Y1817+M1818</f>
        <v>3.33411321966257</v>
      </c>
      <c r="Z1818" s="70" t="n">
        <f aca="false">MAX(Z1817,Y1818)</f>
        <v>3.39526905071845</v>
      </c>
      <c r="AA1818" s="70" t="n">
        <f aca="false">Z1818-Y1818</f>
        <v>0.061155831055884</v>
      </c>
      <c r="AB1818" s="72" t="n">
        <f aca="false">AB1817*(1+F1818)</f>
        <v>35.4362235220472</v>
      </c>
      <c r="AC1818" s="73" t="n">
        <f aca="false">MAX(AC1817,AB1818)</f>
        <v>37.0888851305835</v>
      </c>
      <c r="AD1818" s="70" t="n">
        <f aca="false">1-AB1818/AC1818</f>
        <v>0.0445594846735774</v>
      </c>
      <c r="AE1818" s="73" t="n">
        <f aca="false">AE1817*(1+M1818)</f>
        <v>22.1438463014914</v>
      </c>
      <c r="AF1818" s="73" t="n">
        <f aca="false">MAX(AF1817,AE1818)</f>
        <v>23.6552217651263</v>
      </c>
      <c r="AG1818" s="70" t="n">
        <f aca="false">1-AE1818/AF1818</f>
        <v>0.0638918323675609</v>
      </c>
      <c r="AH1818" s="74" t="n">
        <f aca="false">IF(R1818&gt;0,AH1817+1,0)</f>
        <v>35</v>
      </c>
      <c r="AI1818" s="74" t="n">
        <f aca="false">IF(U1818&gt;0,AI1817+1,0)</f>
        <v>146</v>
      </c>
      <c r="AJ1818" s="74" t="n">
        <f aca="false">IF(G1818&gt;0,AJ1817+1,0)</f>
        <v>0</v>
      </c>
      <c r="AK1818" s="74" t="n">
        <f aca="false">IF(G1818&lt;=0,AK1817+1,0)</f>
        <v>4</v>
      </c>
      <c r="AL1818" s="74" t="n">
        <f aca="false">IF(K1818&gt;0,AL1817+1,0)</f>
        <v>0</v>
      </c>
      <c r="AM1818" s="74" t="n">
        <f aca="false">IF(K1818&lt;=0,AM1817+1,0)</f>
        <v>4</v>
      </c>
    </row>
    <row r="1819" customFormat="false" ht="15" hidden="false" customHeight="false" outlineLevel="0" collapsed="false">
      <c r="A1819" s="61" t="n">
        <v>1818</v>
      </c>
      <c r="B1819" s="62" t="n">
        <v>45170.53125</v>
      </c>
      <c r="C1819" s="63" t="n">
        <f aca="false">YEAR(B1819)</f>
        <v>2023</v>
      </c>
      <c r="D1819" s="32" t="s">
        <v>277</v>
      </c>
      <c r="E1819" s="64" t="n">
        <v>19367.25</v>
      </c>
      <c r="F1819" s="65" t="n">
        <v>0.0329</v>
      </c>
      <c r="G1819" s="66" t="n">
        <v>637.182525</v>
      </c>
      <c r="H1819" s="67" t="n">
        <f aca="false">E1819+IF(D1819="Long",1,-1)*G1819</f>
        <v>20004.432525</v>
      </c>
      <c r="I1819" s="68" t="n">
        <f aca="false">Assumptions!$B$58</f>
        <v>5.35750011455817</v>
      </c>
      <c r="J1819" s="68" t="n">
        <f aca="false">INDEX(Yearly!$L$5:$L$22,MATCH(C1819,Yearly!$A$5:$A$22,0))</f>
        <v>0.483383468982692</v>
      </c>
      <c r="K1819" s="68" t="n">
        <f aca="false">G1819-I1819-J1819</f>
        <v>631.341641416459</v>
      </c>
      <c r="L1819" s="69" t="n">
        <f aca="false">(I1819+J1819)/Assumptions!$B$8</f>
        <v>0.000257546472986662</v>
      </c>
      <c r="M1819" s="70" t="n">
        <f aca="false">F1819-L1819</f>
        <v>0.0326424535270133</v>
      </c>
      <c r="N1819" s="71" t="n">
        <f aca="false">G1819*Assumptions!$B$7</f>
        <v>5011440.559125</v>
      </c>
      <c r="O1819" s="71" t="n">
        <f aca="false">K1819*Assumptions!$B$7</f>
        <v>4965502.00974045</v>
      </c>
      <c r="P1819" s="68" t="n">
        <f aca="false">P1818+G1819</f>
        <v>32121.93303</v>
      </c>
      <c r="Q1819" s="68" t="n">
        <f aca="false">MAX(Q1818,P1819)</f>
        <v>32369.45557</v>
      </c>
      <c r="R1819" s="68" t="n">
        <f aca="false">Q1819-P1819</f>
        <v>247.522539999998</v>
      </c>
      <c r="S1819" s="68" t="n">
        <f aca="false">S1818+K1819</f>
        <v>21434.606504483</v>
      </c>
      <c r="T1819" s="68" t="n">
        <f aca="false">MAX(T1818,S1819)</f>
        <v>22149.6988727913</v>
      </c>
      <c r="U1819" s="68" t="n">
        <f aca="false">T1819-S1819</f>
        <v>715.092368308364</v>
      </c>
      <c r="V1819" s="70" t="n">
        <f aca="false">V1818+F1819</f>
        <v>3.83800000000001</v>
      </c>
      <c r="W1819" s="70" t="n">
        <f aca="false">MAX(W1818,V1819)</f>
        <v>3.85040000000001</v>
      </c>
      <c r="X1819" s="70" t="n">
        <f aca="false">W1819-V1819</f>
        <v>0.0123999999999995</v>
      </c>
      <c r="Y1819" s="70" t="n">
        <f aca="false">Y1818+M1819</f>
        <v>3.36675567318958</v>
      </c>
      <c r="Z1819" s="70" t="n">
        <f aca="false">MAX(Z1818,Y1819)</f>
        <v>3.39526905071845</v>
      </c>
      <c r="AA1819" s="70" t="n">
        <f aca="false">Z1819-Y1819</f>
        <v>0.0285133775288706</v>
      </c>
      <c r="AB1819" s="72" t="n">
        <f aca="false">AB1818*(1+F1819)</f>
        <v>36.6020752759225</v>
      </c>
      <c r="AC1819" s="73" t="n">
        <f aca="false">MAX(AC1818,AB1819)</f>
        <v>37.0888851305835</v>
      </c>
      <c r="AD1819" s="70" t="n">
        <f aca="false">1-AB1819/AC1819</f>
        <v>0.0131254917193381</v>
      </c>
      <c r="AE1819" s="73" t="n">
        <f aca="false">AE1818*(1+M1819)</f>
        <v>22.8666757752971</v>
      </c>
      <c r="AF1819" s="73" t="n">
        <f aca="false">MAX(AF1818,AE1819)</f>
        <v>23.6552217651263</v>
      </c>
      <c r="AG1819" s="70" t="n">
        <f aca="false">1-AE1819/AF1819</f>
        <v>0.0333349650093615</v>
      </c>
      <c r="AH1819" s="74" t="n">
        <f aca="false">IF(R1819&gt;0,AH1818+1,0)</f>
        <v>36</v>
      </c>
      <c r="AI1819" s="74" t="n">
        <f aca="false">IF(U1819&gt;0,AI1818+1,0)</f>
        <v>147</v>
      </c>
      <c r="AJ1819" s="74" t="n">
        <f aca="false">IF(G1819&gt;0,AJ1818+1,0)</f>
        <v>1</v>
      </c>
      <c r="AK1819" s="74" t="n">
        <f aca="false">IF(G1819&lt;=0,AK1818+1,0)</f>
        <v>0</v>
      </c>
      <c r="AL1819" s="74" t="n">
        <f aca="false">IF(K1819&gt;0,AL1818+1,0)</f>
        <v>1</v>
      </c>
      <c r="AM1819" s="74" t="n">
        <f aca="false">IF(K1819&lt;=0,AM1818+1,0)</f>
        <v>0</v>
      </c>
    </row>
    <row r="1820" customFormat="false" ht="15" hidden="false" customHeight="false" outlineLevel="0" collapsed="false">
      <c r="A1820" s="61" t="n">
        <v>1819</v>
      </c>
      <c r="B1820" s="62" t="n">
        <v>45189.40625</v>
      </c>
      <c r="C1820" s="63" t="n">
        <f aca="false">YEAR(B1820)</f>
        <v>2023</v>
      </c>
      <c r="D1820" s="32" t="s">
        <v>276</v>
      </c>
      <c r="E1820" s="64" t="n">
        <v>20005.25</v>
      </c>
      <c r="F1820" s="65" t="n">
        <v>0.0166</v>
      </c>
      <c r="G1820" s="66" t="n">
        <v>332.08715</v>
      </c>
      <c r="H1820" s="67" t="n">
        <f aca="false">E1820+IF(D1820="Long",1,-1)*G1820</f>
        <v>19673.16285</v>
      </c>
      <c r="I1820" s="68" t="n">
        <f aca="false">Assumptions!$B$58</f>
        <v>5.35750011455817</v>
      </c>
      <c r="J1820" s="68" t="n">
        <f aca="false">INDEX(Yearly!$L$5:$L$22,MATCH(C1820,Yearly!$A$5:$A$22,0))</f>
        <v>0.483383468982692</v>
      </c>
      <c r="K1820" s="68" t="n">
        <f aca="false">G1820-I1820-J1820</f>
        <v>326.246266416459</v>
      </c>
      <c r="L1820" s="69" t="n">
        <f aca="false">(I1820+J1820)/Assumptions!$B$8</f>
        <v>0.000257546472986662</v>
      </c>
      <c r="M1820" s="70" t="n">
        <f aca="false">F1820-L1820</f>
        <v>0.0163424535270133</v>
      </c>
      <c r="N1820" s="71" t="n">
        <f aca="false">G1820*Assumptions!$B$7</f>
        <v>2611865.43475</v>
      </c>
      <c r="O1820" s="71" t="n">
        <f aca="false">K1820*Assumptions!$B$7</f>
        <v>2565926.88536545</v>
      </c>
      <c r="P1820" s="68" t="n">
        <f aca="false">P1819+G1820</f>
        <v>32454.02018</v>
      </c>
      <c r="Q1820" s="68" t="n">
        <f aca="false">MAX(Q1819,P1820)</f>
        <v>32454.02018</v>
      </c>
      <c r="R1820" s="68" t="n">
        <f aca="false">Q1820-P1820</f>
        <v>0</v>
      </c>
      <c r="S1820" s="68" t="n">
        <f aca="false">S1819+K1820</f>
        <v>21760.8527708994</v>
      </c>
      <c r="T1820" s="68" t="n">
        <f aca="false">MAX(T1819,S1820)</f>
        <v>22149.6988727913</v>
      </c>
      <c r="U1820" s="68" t="n">
        <f aca="false">T1820-S1820</f>
        <v>388.846101891904</v>
      </c>
      <c r="V1820" s="70" t="n">
        <f aca="false">V1819+F1820</f>
        <v>3.85460000000001</v>
      </c>
      <c r="W1820" s="70" t="n">
        <f aca="false">MAX(W1819,V1820)</f>
        <v>3.85460000000001</v>
      </c>
      <c r="X1820" s="70" t="n">
        <f aca="false">W1820-V1820</f>
        <v>0</v>
      </c>
      <c r="Y1820" s="70" t="n">
        <f aca="false">Y1819+M1820</f>
        <v>3.3830981267166</v>
      </c>
      <c r="Z1820" s="70" t="n">
        <f aca="false">MAX(Z1819,Y1820)</f>
        <v>3.39526905071845</v>
      </c>
      <c r="AA1820" s="70" t="n">
        <f aca="false">Z1820-Y1820</f>
        <v>0.0121709240018575</v>
      </c>
      <c r="AB1820" s="72" t="n">
        <f aca="false">AB1819*(1+F1820)</f>
        <v>37.2096697255028</v>
      </c>
      <c r="AC1820" s="73" t="n">
        <f aca="false">MAX(AC1819,AB1820)</f>
        <v>37.2096697255028</v>
      </c>
      <c r="AD1820" s="70" t="n">
        <f aca="false">1-AB1820/AC1820</f>
        <v>0</v>
      </c>
      <c r="AE1820" s="73" t="n">
        <f aca="false">AE1819*(1+M1820)</f>
        <v>23.2403733614722</v>
      </c>
      <c r="AF1820" s="73" t="n">
        <f aca="false">MAX(AF1819,AE1820)</f>
        <v>23.6552217651263</v>
      </c>
      <c r="AG1820" s="70" t="n">
        <f aca="false">1-AE1820/AF1820</f>
        <v>0.0175372865988381</v>
      </c>
      <c r="AH1820" s="74" t="n">
        <f aca="false">IF(R1820&gt;0,AH1819+1,0)</f>
        <v>0</v>
      </c>
      <c r="AI1820" s="74" t="n">
        <f aca="false">IF(U1820&gt;0,AI1819+1,0)</f>
        <v>148</v>
      </c>
      <c r="AJ1820" s="74" t="n">
        <f aca="false">IF(G1820&gt;0,AJ1819+1,0)</f>
        <v>2</v>
      </c>
      <c r="AK1820" s="74" t="n">
        <f aca="false">IF(G1820&lt;=0,AK1819+1,0)</f>
        <v>0</v>
      </c>
      <c r="AL1820" s="74" t="n">
        <f aca="false">IF(K1820&gt;0,AL1819+1,0)</f>
        <v>2</v>
      </c>
      <c r="AM1820" s="74" t="n">
        <f aca="false">IF(K1820&lt;=0,AM1819+1,0)</f>
        <v>0</v>
      </c>
    </row>
    <row r="1821" customFormat="false" ht="15" hidden="false" customHeight="false" outlineLevel="0" collapsed="false">
      <c r="A1821" s="61" t="n">
        <v>1820</v>
      </c>
      <c r="B1821" s="62" t="n">
        <v>45198.53125</v>
      </c>
      <c r="C1821" s="63" t="n">
        <f aca="false">YEAR(B1821)</f>
        <v>2023</v>
      </c>
      <c r="D1821" s="32" t="s">
        <v>277</v>
      </c>
      <c r="E1821" s="64" t="n">
        <v>19673.1</v>
      </c>
      <c r="F1821" s="65" t="n">
        <v>-0.0075</v>
      </c>
      <c r="G1821" s="66" t="n">
        <v>-147.54825</v>
      </c>
      <c r="H1821" s="67" t="n">
        <f aca="false">E1821+IF(D1821="Long",1,-1)*G1821</f>
        <v>19525.55175</v>
      </c>
      <c r="I1821" s="68" t="n">
        <f aca="false">Assumptions!$B$58</f>
        <v>5.35750011455817</v>
      </c>
      <c r="J1821" s="68" t="n">
        <f aca="false">INDEX(Yearly!$L$5:$L$22,MATCH(C1821,Yearly!$A$5:$A$22,0))</f>
        <v>0.483383468982692</v>
      </c>
      <c r="K1821" s="68" t="n">
        <f aca="false">G1821-I1821-J1821</f>
        <v>-153.389133583541</v>
      </c>
      <c r="L1821" s="69" t="n">
        <f aca="false">(I1821+J1821)/Assumptions!$B$8</f>
        <v>0.000257546472986662</v>
      </c>
      <c r="M1821" s="70" t="n">
        <f aca="false">F1821-L1821</f>
        <v>-0.00775754647298666</v>
      </c>
      <c r="N1821" s="71" t="n">
        <f aca="false">G1821*Assumptions!$B$7</f>
        <v>-1160466.98625</v>
      </c>
      <c r="O1821" s="71" t="n">
        <f aca="false">K1821*Assumptions!$B$7</f>
        <v>-1206405.53563455</v>
      </c>
      <c r="P1821" s="68" t="n">
        <f aca="false">P1820+G1821</f>
        <v>32306.47193</v>
      </c>
      <c r="Q1821" s="68" t="n">
        <f aca="false">MAX(Q1820,P1821)</f>
        <v>32454.02018</v>
      </c>
      <c r="R1821" s="68" t="n">
        <f aca="false">Q1821-P1821</f>
        <v>147.54825</v>
      </c>
      <c r="S1821" s="68" t="n">
        <f aca="false">S1820+K1821</f>
        <v>21607.4636373159</v>
      </c>
      <c r="T1821" s="68" t="n">
        <f aca="false">MAX(T1820,S1821)</f>
        <v>22149.6988727913</v>
      </c>
      <c r="U1821" s="68" t="n">
        <f aca="false">T1821-S1821</f>
        <v>542.235235475444</v>
      </c>
      <c r="V1821" s="70" t="n">
        <f aca="false">V1820+F1821</f>
        <v>3.84710000000001</v>
      </c>
      <c r="W1821" s="70" t="n">
        <f aca="false">MAX(W1820,V1821)</f>
        <v>3.85460000000001</v>
      </c>
      <c r="X1821" s="70" t="n">
        <f aca="false">W1821-V1821</f>
        <v>0.00749999999999984</v>
      </c>
      <c r="Y1821" s="70" t="n">
        <f aca="false">Y1820+M1821</f>
        <v>3.37534058024361</v>
      </c>
      <c r="Z1821" s="70" t="n">
        <f aca="false">MAX(Z1820,Y1821)</f>
        <v>3.39526905071845</v>
      </c>
      <c r="AA1821" s="70" t="n">
        <f aca="false">Z1821-Y1821</f>
        <v>0.0199284704748441</v>
      </c>
      <c r="AB1821" s="72" t="n">
        <f aca="false">AB1820*(1+F1821)</f>
        <v>36.9305972025616</v>
      </c>
      <c r="AC1821" s="73" t="n">
        <f aca="false">MAX(AC1820,AB1821)</f>
        <v>37.2096697255028</v>
      </c>
      <c r="AD1821" s="70" t="n">
        <f aca="false">1-AB1821/AC1821</f>
        <v>0.00749999999999995</v>
      </c>
      <c r="AE1821" s="73" t="n">
        <f aca="false">AE1820*(1+M1821)</f>
        <v>23.060085085071</v>
      </c>
      <c r="AF1821" s="73" t="n">
        <f aca="false">MAX(AF1820,AE1821)</f>
        <v>23.6552217651263</v>
      </c>
      <c r="AG1821" s="70" t="n">
        <f aca="false">1-AE1821/AF1821</f>
        <v>0.0251587867560242</v>
      </c>
      <c r="AH1821" s="74" t="n">
        <f aca="false">IF(R1821&gt;0,AH1820+1,0)</f>
        <v>1</v>
      </c>
      <c r="AI1821" s="74" t="n">
        <f aca="false">IF(U1821&gt;0,AI1820+1,0)</f>
        <v>149</v>
      </c>
      <c r="AJ1821" s="74" t="n">
        <f aca="false">IF(G1821&gt;0,AJ1820+1,0)</f>
        <v>0</v>
      </c>
      <c r="AK1821" s="74" t="n">
        <f aca="false">IF(G1821&lt;=0,AK1820+1,0)</f>
        <v>1</v>
      </c>
      <c r="AL1821" s="74" t="n">
        <f aca="false">IF(K1821&gt;0,AL1820+1,0)</f>
        <v>0</v>
      </c>
      <c r="AM1821" s="74" t="n">
        <f aca="false">IF(K1821&lt;=0,AM1820+1,0)</f>
        <v>1</v>
      </c>
    </row>
    <row r="1822" customFormat="false" ht="15" hidden="false" customHeight="false" outlineLevel="0" collapsed="false">
      <c r="A1822" s="61" t="n">
        <v>1821</v>
      </c>
      <c r="B1822" s="62" t="n">
        <v>45202.40625</v>
      </c>
      <c r="C1822" s="63" t="n">
        <f aca="false">YEAR(B1822)</f>
        <v>2023</v>
      </c>
      <c r="D1822" s="32" t="s">
        <v>276</v>
      </c>
      <c r="E1822" s="64" t="n">
        <v>19526.35</v>
      </c>
      <c r="F1822" s="65" t="n">
        <v>-0.0009</v>
      </c>
      <c r="G1822" s="66" t="n">
        <v>-17.573715</v>
      </c>
      <c r="H1822" s="67" t="n">
        <f aca="false">E1822+IF(D1822="Long",1,-1)*G1822</f>
        <v>19543.923715</v>
      </c>
      <c r="I1822" s="68" t="n">
        <f aca="false">Assumptions!$B$58</f>
        <v>5.35750011455817</v>
      </c>
      <c r="J1822" s="68" t="n">
        <f aca="false">INDEX(Yearly!$L$5:$L$22,MATCH(C1822,Yearly!$A$5:$A$22,0))</f>
        <v>0.483383468982692</v>
      </c>
      <c r="K1822" s="68" t="n">
        <f aca="false">G1822-I1822-J1822</f>
        <v>-23.4145985835409</v>
      </c>
      <c r="L1822" s="69" t="n">
        <f aca="false">(I1822+J1822)/Assumptions!$B$8</f>
        <v>0.000257546472986662</v>
      </c>
      <c r="M1822" s="70" t="n">
        <f aca="false">F1822-L1822</f>
        <v>-0.00115754647298666</v>
      </c>
      <c r="N1822" s="71" t="n">
        <f aca="false">G1822*Assumptions!$B$7</f>
        <v>-138217.268475</v>
      </c>
      <c r="O1822" s="71" t="n">
        <f aca="false">K1822*Assumptions!$B$7</f>
        <v>-184155.817859549</v>
      </c>
      <c r="P1822" s="68" t="n">
        <f aca="false">P1821+G1822</f>
        <v>32288.898215</v>
      </c>
      <c r="Q1822" s="68" t="n">
        <f aca="false">MAX(Q1821,P1822)</f>
        <v>32454.02018</v>
      </c>
      <c r="R1822" s="68" t="n">
        <f aca="false">Q1822-P1822</f>
        <v>165.121964999998</v>
      </c>
      <c r="S1822" s="68" t="n">
        <f aca="false">S1821+K1822</f>
        <v>21584.0490387323</v>
      </c>
      <c r="T1822" s="68" t="n">
        <f aca="false">MAX(T1821,S1822)</f>
        <v>22149.6988727913</v>
      </c>
      <c r="U1822" s="68" t="n">
        <f aca="false">T1822-S1822</f>
        <v>565.649834058986</v>
      </c>
      <c r="V1822" s="70" t="n">
        <f aca="false">V1821+F1822</f>
        <v>3.84620000000001</v>
      </c>
      <c r="W1822" s="70" t="n">
        <f aca="false">MAX(W1821,V1822)</f>
        <v>3.85460000000001</v>
      </c>
      <c r="X1822" s="70" t="n">
        <f aca="false">W1822-V1822</f>
        <v>0.00839999999999996</v>
      </c>
      <c r="Y1822" s="70" t="n">
        <f aca="false">Y1821+M1822</f>
        <v>3.37418303377062</v>
      </c>
      <c r="Z1822" s="70" t="n">
        <f aca="false">MAX(Z1821,Y1822)</f>
        <v>3.39526905071845</v>
      </c>
      <c r="AA1822" s="70" t="n">
        <f aca="false">Z1822-Y1822</f>
        <v>0.0210860169478306</v>
      </c>
      <c r="AB1822" s="72" t="n">
        <f aca="false">AB1821*(1+F1822)</f>
        <v>36.8973596650792</v>
      </c>
      <c r="AC1822" s="73" t="n">
        <f aca="false">MAX(AC1821,AB1822)</f>
        <v>37.2096697255028</v>
      </c>
      <c r="AD1822" s="70" t="n">
        <f aca="false">1-AB1822/AC1822</f>
        <v>0.00839325000000002</v>
      </c>
      <c r="AE1822" s="73" t="n">
        <f aca="false">AE1821*(1+M1822)</f>
        <v>23.033391964914</v>
      </c>
      <c r="AF1822" s="73" t="n">
        <f aca="false">MAX(AF1821,AE1822)</f>
        <v>23.6552217651263</v>
      </c>
      <c r="AG1822" s="70" t="n">
        <f aca="false">1-AE1822/AF1822</f>
        <v>0.026287210764137</v>
      </c>
      <c r="AH1822" s="74" t="n">
        <f aca="false">IF(R1822&gt;0,AH1821+1,0)</f>
        <v>2</v>
      </c>
      <c r="AI1822" s="74" t="n">
        <f aca="false">IF(U1822&gt;0,AI1821+1,0)</f>
        <v>150</v>
      </c>
      <c r="AJ1822" s="74" t="n">
        <f aca="false">IF(G1822&gt;0,AJ1821+1,0)</f>
        <v>0</v>
      </c>
      <c r="AK1822" s="74" t="n">
        <f aca="false">IF(G1822&lt;=0,AK1821+1,0)</f>
        <v>2</v>
      </c>
      <c r="AL1822" s="74" t="n">
        <f aca="false">IF(K1822&gt;0,AL1821+1,0)</f>
        <v>0</v>
      </c>
      <c r="AM1822" s="74" t="n">
        <f aca="false">IF(K1822&lt;=0,AM1821+1,0)</f>
        <v>2</v>
      </c>
    </row>
    <row r="1823" customFormat="false" ht="15" hidden="false" customHeight="false" outlineLevel="0" collapsed="false">
      <c r="A1823" s="61" t="n">
        <v>1822</v>
      </c>
      <c r="B1823" s="62" t="n">
        <v>45204.40625</v>
      </c>
      <c r="C1823" s="63" t="n">
        <f aca="false">YEAR(B1823)</f>
        <v>2023</v>
      </c>
      <c r="D1823" s="32" t="s">
        <v>277</v>
      </c>
      <c r="E1823" s="64" t="n">
        <v>19543.7</v>
      </c>
      <c r="F1823" s="65" t="n">
        <v>0.0003</v>
      </c>
      <c r="G1823" s="66" t="n">
        <v>5.86311</v>
      </c>
      <c r="H1823" s="67" t="n">
        <f aca="false">E1823+IF(D1823="Long",1,-1)*G1823</f>
        <v>19549.56311</v>
      </c>
      <c r="I1823" s="68" t="n">
        <f aca="false">Assumptions!$B$58</f>
        <v>5.35750011455817</v>
      </c>
      <c r="J1823" s="68" t="n">
        <f aca="false">INDEX(Yearly!$L$5:$L$22,MATCH(C1823,Yearly!$A$5:$A$22,0))</f>
        <v>0.483383468982692</v>
      </c>
      <c r="K1823" s="68" t="n">
        <f aca="false">G1823-I1823-J1823</f>
        <v>0.0222264164591397</v>
      </c>
      <c r="L1823" s="69" t="n">
        <f aca="false">(I1823+J1823)/Assumptions!$B$8</f>
        <v>0.000257546472986662</v>
      </c>
      <c r="M1823" s="70" t="n">
        <f aca="false">F1823-L1823</f>
        <v>4.24535270133379E-005</v>
      </c>
      <c r="N1823" s="71" t="n">
        <f aca="false">G1823*Assumptions!$B$7</f>
        <v>46113.36015</v>
      </c>
      <c r="O1823" s="71" t="n">
        <f aca="false">K1823*Assumptions!$B$7</f>
        <v>174.810765451134</v>
      </c>
      <c r="P1823" s="68" t="n">
        <f aca="false">P1822+G1823</f>
        <v>32294.761325</v>
      </c>
      <c r="Q1823" s="68" t="n">
        <f aca="false">MAX(Q1822,P1823)</f>
        <v>32454.02018</v>
      </c>
      <c r="R1823" s="68" t="n">
        <f aca="false">Q1823-P1823</f>
        <v>159.258855</v>
      </c>
      <c r="S1823" s="68" t="n">
        <f aca="false">S1822+K1823</f>
        <v>21584.0712651488</v>
      </c>
      <c r="T1823" s="68" t="n">
        <f aca="false">MAX(T1822,S1823)</f>
        <v>22149.6988727913</v>
      </c>
      <c r="U1823" s="68" t="n">
        <f aca="false">T1823-S1823</f>
        <v>565.627607642527</v>
      </c>
      <c r="V1823" s="70" t="n">
        <f aca="false">V1822+F1823</f>
        <v>3.84650000000001</v>
      </c>
      <c r="W1823" s="70" t="n">
        <f aca="false">MAX(W1822,V1823)</f>
        <v>3.85460000000001</v>
      </c>
      <c r="X1823" s="70" t="n">
        <f aca="false">W1823-V1823</f>
        <v>0.00809999999999977</v>
      </c>
      <c r="Y1823" s="70" t="n">
        <f aca="false">Y1822+M1823</f>
        <v>3.37422548729764</v>
      </c>
      <c r="Z1823" s="70" t="n">
        <f aca="false">MAX(Z1822,Y1823)</f>
        <v>3.39526905071845</v>
      </c>
      <c r="AA1823" s="70" t="n">
        <f aca="false">Z1823-Y1823</f>
        <v>0.0210435634208173</v>
      </c>
      <c r="AB1823" s="72" t="n">
        <f aca="false">AB1822*(1+F1823)</f>
        <v>36.9084288729788</v>
      </c>
      <c r="AC1823" s="73" t="n">
        <f aca="false">MAX(AC1822,AB1823)</f>
        <v>37.2096697255028</v>
      </c>
      <c r="AD1823" s="70" t="n">
        <f aca="false">1-AB1823/AC1823</f>
        <v>0.008095767975</v>
      </c>
      <c r="AE1823" s="73" t="n">
        <f aca="false">AE1822*(1+M1823)</f>
        <v>23.034369813642</v>
      </c>
      <c r="AF1823" s="73" t="n">
        <f aca="false">MAX(AF1822,AE1823)</f>
        <v>23.6552217651263</v>
      </c>
      <c r="AG1823" s="70" t="n">
        <f aca="false">1-AE1823/AF1823</f>
        <v>0.0262458732219359</v>
      </c>
      <c r="AH1823" s="74" t="n">
        <f aca="false">IF(R1823&gt;0,AH1822+1,0)</f>
        <v>3</v>
      </c>
      <c r="AI1823" s="74" t="n">
        <f aca="false">IF(U1823&gt;0,AI1822+1,0)</f>
        <v>151</v>
      </c>
      <c r="AJ1823" s="74" t="n">
        <f aca="false">IF(G1823&gt;0,AJ1822+1,0)</f>
        <v>1</v>
      </c>
      <c r="AK1823" s="74" t="n">
        <f aca="false">IF(G1823&lt;=0,AK1822+1,0)</f>
        <v>0</v>
      </c>
      <c r="AL1823" s="74" t="n">
        <f aca="false">IF(K1823&gt;0,AL1822+1,0)</f>
        <v>1</v>
      </c>
      <c r="AM1823" s="74" t="n">
        <f aca="false">IF(K1823&lt;=0,AM1822+1,0)</f>
        <v>0</v>
      </c>
    </row>
    <row r="1824" customFormat="false" ht="15" hidden="false" customHeight="false" outlineLevel="0" collapsed="false">
      <c r="A1824" s="61" t="n">
        <v>1823</v>
      </c>
      <c r="B1824" s="62" t="n">
        <v>45208.40625</v>
      </c>
      <c r="C1824" s="63" t="n">
        <f aca="false">YEAR(B1824)</f>
        <v>2023</v>
      </c>
      <c r="D1824" s="32" t="s">
        <v>276</v>
      </c>
      <c r="E1824" s="64" t="n">
        <v>19550.35</v>
      </c>
      <c r="F1824" s="65" t="n">
        <v>-0.0023</v>
      </c>
      <c r="G1824" s="66" t="n">
        <v>-44.965805</v>
      </c>
      <c r="H1824" s="67" t="n">
        <f aca="false">E1824+IF(D1824="Long",1,-1)*G1824</f>
        <v>19595.315805</v>
      </c>
      <c r="I1824" s="68" t="n">
        <f aca="false">Assumptions!$B$58</f>
        <v>5.35750011455817</v>
      </c>
      <c r="J1824" s="68" t="n">
        <f aca="false">INDEX(Yearly!$L$5:$L$22,MATCH(C1824,Yearly!$A$5:$A$22,0))</f>
        <v>0.483383468982692</v>
      </c>
      <c r="K1824" s="68" t="n">
        <f aca="false">G1824-I1824-J1824</f>
        <v>-50.8066885835409</v>
      </c>
      <c r="L1824" s="69" t="n">
        <f aca="false">(I1824+J1824)/Assumptions!$B$8</f>
        <v>0.000257546472986662</v>
      </c>
      <c r="M1824" s="70" t="n">
        <f aca="false">F1824-L1824</f>
        <v>-0.00255754647298666</v>
      </c>
      <c r="N1824" s="71" t="n">
        <f aca="false">G1824*Assumptions!$B$7</f>
        <v>-353656.056325</v>
      </c>
      <c r="O1824" s="71" t="n">
        <f aca="false">K1824*Assumptions!$B$7</f>
        <v>-399594.605709549</v>
      </c>
      <c r="P1824" s="68" t="n">
        <f aca="false">P1823+G1824</f>
        <v>32249.79552</v>
      </c>
      <c r="Q1824" s="68" t="n">
        <f aca="false">MAX(Q1823,P1824)</f>
        <v>32454.02018</v>
      </c>
      <c r="R1824" s="68" t="n">
        <f aca="false">Q1824-P1824</f>
        <v>204.22466</v>
      </c>
      <c r="S1824" s="68" t="n">
        <f aca="false">S1823+K1824</f>
        <v>21533.2645765653</v>
      </c>
      <c r="T1824" s="68" t="n">
        <f aca="false">MAX(T1823,S1824)</f>
        <v>22149.6988727913</v>
      </c>
      <c r="U1824" s="68" t="n">
        <f aca="false">T1824-S1824</f>
        <v>616.434296226067</v>
      </c>
      <c r="V1824" s="70" t="n">
        <f aca="false">V1823+F1824</f>
        <v>3.84420000000001</v>
      </c>
      <c r="W1824" s="70" t="n">
        <f aca="false">MAX(W1823,V1824)</f>
        <v>3.85460000000001</v>
      </c>
      <c r="X1824" s="70" t="n">
        <f aca="false">W1824-V1824</f>
        <v>0.0103999999999997</v>
      </c>
      <c r="Y1824" s="70" t="n">
        <f aca="false">Y1823+M1824</f>
        <v>3.37166794082465</v>
      </c>
      <c r="Z1824" s="70" t="n">
        <f aca="false">MAX(Z1823,Y1824)</f>
        <v>3.39526905071845</v>
      </c>
      <c r="AA1824" s="70" t="n">
        <f aca="false">Z1824-Y1824</f>
        <v>0.023601109893804</v>
      </c>
      <c r="AB1824" s="72" t="n">
        <f aca="false">AB1823*(1+F1824)</f>
        <v>36.8235394865709</v>
      </c>
      <c r="AC1824" s="73" t="n">
        <f aca="false">MAX(AC1823,AB1824)</f>
        <v>37.2096697255028</v>
      </c>
      <c r="AD1824" s="70" t="n">
        <f aca="false">1-AB1824/AC1824</f>
        <v>0.0103771477086575</v>
      </c>
      <c r="AE1824" s="73" t="n">
        <f aca="false">AE1823*(1+M1824)</f>
        <v>22.9754583423677</v>
      </c>
      <c r="AF1824" s="73" t="n">
        <f aca="false">MAX(AF1823,AE1824)</f>
        <v>23.6552217651263</v>
      </c>
      <c r="AG1824" s="70" t="n">
        <f aca="false">1-AE1824/AF1824</f>
        <v>0.0287362946544333</v>
      </c>
      <c r="AH1824" s="74" t="n">
        <f aca="false">IF(R1824&gt;0,AH1823+1,0)</f>
        <v>4</v>
      </c>
      <c r="AI1824" s="74" t="n">
        <f aca="false">IF(U1824&gt;0,AI1823+1,0)</f>
        <v>152</v>
      </c>
      <c r="AJ1824" s="74" t="n">
        <f aca="false">IF(G1824&gt;0,AJ1823+1,0)</f>
        <v>0</v>
      </c>
      <c r="AK1824" s="74" t="n">
        <f aca="false">IF(G1824&lt;=0,AK1823+1,0)</f>
        <v>1</v>
      </c>
      <c r="AL1824" s="74" t="n">
        <f aca="false">IF(K1824&gt;0,AL1823+1,0)</f>
        <v>0</v>
      </c>
      <c r="AM1824" s="74" t="n">
        <f aca="false">IF(K1824&lt;=0,AM1823+1,0)</f>
        <v>1</v>
      </c>
    </row>
    <row r="1825" customFormat="false" ht="15" hidden="false" customHeight="false" outlineLevel="0" collapsed="false">
      <c r="A1825" s="61" t="n">
        <v>1824</v>
      </c>
      <c r="B1825" s="62" t="n">
        <v>45209.40625</v>
      </c>
      <c r="C1825" s="63" t="n">
        <f aca="false">YEAR(B1825)</f>
        <v>2023</v>
      </c>
      <c r="D1825" s="32" t="s">
        <v>277</v>
      </c>
      <c r="E1825" s="64" t="n">
        <v>19595.55</v>
      </c>
      <c r="F1825" s="65" t="n">
        <v>0.0057</v>
      </c>
      <c r="G1825" s="66" t="n">
        <v>111.694635</v>
      </c>
      <c r="H1825" s="67" t="n">
        <f aca="false">E1825+IF(D1825="Long",1,-1)*G1825</f>
        <v>19707.244635</v>
      </c>
      <c r="I1825" s="68" t="n">
        <f aca="false">Assumptions!$B$58</f>
        <v>5.35750011455817</v>
      </c>
      <c r="J1825" s="68" t="n">
        <f aca="false">INDEX(Yearly!$L$5:$L$22,MATCH(C1825,Yearly!$A$5:$A$22,0))</f>
        <v>0.483383468982692</v>
      </c>
      <c r="K1825" s="68" t="n">
        <f aca="false">G1825-I1825-J1825</f>
        <v>105.853751416459</v>
      </c>
      <c r="L1825" s="69" t="n">
        <f aca="false">(I1825+J1825)/Assumptions!$B$8</f>
        <v>0.000257546472986662</v>
      </c>
      <c r="M1825" s="70" t="n">
        <f aca="false">F1825-L1825</f>
        <v>0.00544245352701334</v>
      </c>
      <c r="N1825" s="71" t="n">
        <f aca="false">G1825*Assumptions!$B$7</f>
        <v>878478.304275</v>
      </c>
      <c r="O1825" s="71" t="n">
        <f aca="false">K1825*Assumptions!$B$7</f>
        <v>832539.754890451</v>
      </c>
      <c r="P1825" s="68" t="n">
        <f aca="false">P1824+G1825</f>
        <v>32361.490155</v>
      </c>
      <c r="Q1825" s="68" t="n">
        <f aca="false">MAX(Q1824,P1825)</f>
        <v>32454.02018</v>
      </c>
      <c r="R1825" s="68" t="n">
        <f aca="false">Q1825-P1825</f>
        <v>92.530025</v>
      </c>
      <c r="S1825" s="68" t="n">
        <f aca="false">S1824+K1825</f>
        <v>21639.1183279817</v>
      </c>
      <c r="T1825" s="68" t="n">
        <f aca="false">MAX(T1824,S1825)</f>
        <v>22149.6988727913</v>
      </c>
      <c r="U1825" s="68" t="n">
        <f aca="false">T1825-S1825</f>
        <v>510.580544809607</v>
      </c>
      <c r="V1825" s="70" t="n">
        <f aca="false">V1824+F1825</f>
        <v>3.84990000000001</v>
      </c>
      <c r="W1825" s="70" t="n">
        <f aca="false">MAX(W1824,V1825)</f>
        <v>3.85460000000001</v>
      </c>
      <c r="X1825" s="70" t="n">
        <f aca="false">W1825-V1825</f>
        <v>0.0046999999999997</v>
      </c>
      <c r="Y1825" s="70" t="n">
        <f aca="false">Y1824+M1825</f>
        <v>3.37711039435166</v>
      </c>
      <c r="Z1825" s="70" t="n">
        <f aca="false">MAX(Z1824,Y1825)</f>
        <v>3.39526905071845</v>
      </c>
      <c r="AA1825" s="70" t="n">
        <f aca="false">Z1825-Y1825</f>
        <v>0.0181586563667908</v>
      </c>
      <c r="AB1825" s="72" t="n">
        <f aca="false">AB1824*(1+F1825)</f>
        <v>37.0334336616444</v>
      </c>
      <c r="AC1825" s="73" t="n">
        <f aca="false">MAX(AC1824,AB1825)</f>
        <v>37.2096697255028</v>
      </c>
      <c r="AD1825" s="70" t="n">
        <f aca="false">1-AB1825/AC1825</f>
        <v>0.00473629745059678</v>
      </c>
      <c r="AE1825" s="73" t="n">
        <f aca="false">AE1824*(1+M1825)</f>
        <v>23.1005012066578</v>
      </c>
      <c r="AF1825" s="73" t="n">
        <f aca="false">MAX(AF1824,AE1825)</f>
        <v>23.6552217651263</v>
      </c>
      <c r="AG1825" s="70" t="n">
        <f aca="false">1-AE1825/AF1825</f>
        <v>0.0234502370756152</v>
      </c>
      <c r="AH1825" s="74" t="n">
        <f aca="false">IF(R1825&gt;0,AH1824+1,0)</f>
        <v>5</v>
      </c>
      <c r="AI1825" s="74" t="n">
        <f aca="false">IF(U1825&gt;0,AI1824+1,0)</f>
        <v>153</v>
      </c>
      <c r="AJ1825" s="74" t="n">
        <f aca="false">IF(G1825&gt;0,AJ1824+1,0)</f>
        <v>1</v>
      </c>
      <c r="AK1825" s="74" t="n">
        <f aca="false">IF(G1825&lt;=0,AK1824+1,0)</f>
        <v>0</v>
      </c>
      <c r="AL1825" s="74" t="n">
        <f aca="false">IF(K1825&gt;0,AL1824+1,0)</f>
        <v>1</v>
      </c>
      <c r="AM1825" s="74" t="n">
        <f aca="false">IF(K1825&lt;=0,AM1824+1,0)</f>
        <v>0</v>
      </c>
    </row>
    <row r="1826" customFormat="false" ht="15" hidden="false" customHeight="false" outlineLevel="0" collapsed="false">
      <c r="A1826" s="61" t="n">
        <v>1825</v>
      </c>
      <c r="B1826" s="62" t="n">
        <v>45212.40625</v>
      </c>
      <c r="C1826" s="63" t="n">
        <f aca="false">YEAR(B1826)</f>
        <v>2023</v>
      </c>
      <c r="D1826" s="32" t="s">
        <v>276</v>
      </c>
      <c r="E1826" s="64" t="n">
        <v>19707.55</v>
      </c>
      <c r="F1826" s="65" t="n">
        <v>-0.002</v>
      </c>
      <c r="G1826" s="66" t="n">
        <v>-39.4151</v>
      </c>
      <c r="H1826" s="67" t="n">
        <f aca="false">E1826+IF(D1826="Long",1,-1)*G1826</f>
        <v>19746.9651</v>
      </c>
      <c r="I1826" s="68" t="n">
        <f aca="false">Assumptions!$B$58</f>
        <v>5.35750011455817</v>
      </c>
      <c r="J1826" s="68" t="n">
        <f aca="false">INDEX(Yearly!$L$5:$L$22,MATCH(C1826,Yearly!$A$5:$A$22,0))</f>
        <v>0.483383468982692</v>
      </c>
      <c r="K1826" s="68" t="n">
        <f aca="false">G1826-I1826-J1826</f>
        <v>-45.2559835835409</v>
      </c>
      <c r="L1826" s="69" t="n">
        <f aca="false">(I1826+J1826)/Assumptions!$B$8</f>
        <v>0.000257546472986662</v>
      </c>
      <c r="M1826" s="70" t="n">
        <f aca="false">F1826-L1826</f>
        <v>-0.00225754647298666</v>
      </c>
      <c r="N1826" s="71" t="n">
        <f aca="false">G1826*Assumptions!$B$7</f>
        <v>-309999.7615</v>
      </c>
      <c r="O1826" s="71" t="n">
        <f aca="false">K1826*Assumptions!$B$7</f>
        <v>-355938.310884549</v>
      </c>
      <c r="P1826" s="68" t="n">
        <f aca="false">P1825+G1826</f>
        <v>32322.075055</v>
      </c>
      <c r="Q1826" s="68" t="n">
        <f aca="false">MAX(Q1825,P1826)</f>
        <v>32454.02018</v>
      </c>
      <c r="R1826" s="68" t="n">
        <f aca="false">Q1826-P1826</f>
        <v>131.945124999998</v>
      </c>
      <c r="S1826" s="68" t="n">
        <f aca="false">S1825+K1826</f>
        <v>21593.8623443982</v>
      </c>
      <c r="T1826" s="68" t="n">
        <f aca="false">MAX(T1825,S1826)</f>
        <v>22149.6988727913</v>
      </c>
      <c r="U1826" s="68" t="n">
        <f aca="false">T1826-S1826</f>
        <v>555.836528393149</v>
      </c>
      <c r="V1826" s="70" t="n">
        <f aca="false">V1825+F1826</f>
        <v>3.84790000000001</v>
      </c>
      <c r="W1826" s="70" t="n">
        <f aca="false">MAX(W1825,V1826)</f>
        <v>3.85460000000001</v>
      </c>
      <c r="X1826" s="70" t="n">
        <f aca="false">W1826-V1826</f>
        <v>0.00669999999999948</v>
      </c>
      <c r="Y1826" s="70" t="n">
        <f aca="false">Y1825+M1826</f>
        <v>3.37485284787868</v>
      </c>
      <c r="Z1826" s="70" t="n">
        <f aca="false">MAX(Z1825,Y1826)</f>
        <v>3.39526905071845</v>
      </c>
      <c r="AA1826" s="70" t="n">
        <f aca="false">Z1826-Y1826</f>
        <v>0.0204162028397774</v>
      </c>
      <c r="AB1826" s="72" t="n">
        <f aca="false">AB1825*(1+F1826)</f>
        <v>36.9593667943211</v>
      </c>
      <c r="AC1826" s="73" t="n">
        <f aca="false">MAX(AC1825,AB1826)</f>
        <v>37.2096697255028</v>
      </c>
      <c r="AD1826" s="70" t="n">
        <f aca="false">1-AB1826/AC1826</f>
        <v>0.00672682485569553</v>
      </c>
      <c r="AE1826" s="73" t="n">
        <f aca="false">AE1825*(1+M1826)</f>
        <v>23.0483507516345</v>
      </c>
      <c r="AF1826" s="73" t="n">
        <f aca="false">MAX(AF1825,AE1826)</f>
        <v>23.6552217651263</v>
      </c>
      <c r="AG1826" s="70" t="n">
        <f aca="false">1-AE1826/AF1826</f>
        <v>0.0256548435486011</v>
      </c>
      <c r="AH1826" s="74" t="n">
        <f aca="false">IF(R1826&gt;0,AH1825+1,0)</f>
        <v>6</v>
      </c>
      <c r="AI1826" s="74" t="n">
        <f aca="false">IF(U1826&gt;0,AI1825+1,0)</f>
        <v>154</v>
      </c>
      <c r="AJ1826" s="74" t="n">
        <f aca="false">IF(G1826&gt;0,AJ1825+1,0)</f>
        <v>0</v>
      </c>
      <c r="AK1826" s="74" t="n">
        <f aca="false">IF(G1826&lt;=0,AK1825+1,0)</f>
        <v>1</v>
      </c>
      <c r="AL1826" s="74" t="n">
        <f aca="false">IF(K1826&gt;0,AL1825+1,0)</f>
        <v>0</v>
      </c>
      <c r="AM1826" s="74" t="n">
        <f aca="false">IF(K1826&lt;=0,AM1825+1,0)</f>
        <v>1</v>
      </c>
    </row>
    <row r="1827" customFormat="false" ht="15" hidden="false" customHeight="false" outlineLevel="0" collapsed="false">
      <c r="A1827" s="61" t="n">
        <v>1826</v>
      </c>
      <c r="B1827" s="62" t="n">
        <v>45212.5520833333</v>
      </c>
      <c r="C1827" s="63" t="n">
        <f aca="false">YEAR(B1827)</f>
        <v>2023</v>
      </c>
      <c r="D1827" s="32" t="s">
        <v>277</v>
      </c>
      <c r="E1827" s="64" t="n">
        <v>19746.1</v>
      </c>
      <c r="F1827" s="65" t="n">
        <v>-0.0015</v>
      </c>
      <c r="G1827" s="66" t="n">
        <v>-29.61915</v>
      </c>
      <c r="H1827" s="67" t="n">
        <f aca="false">E1827+IF(D1827="Long",1,-1)*G1827</f>
        <v>19716.48085</v>
      </c>
      <c r="I1827" s="68" t="n">
        <f aca="false">Assumptions!$B$58</f>
        <v>5.35750011455817</v>
      </c>
      <c r="J1827" s="68" t="n">
        <f aca="false">INDEX(Yearly!$L$5:$L$22,MATCH(C1827,Yearly!$A$5:$A$22,0))</f>
        <v>0.483383468982692</v>
      </c>
      <c r="K1827" s="68" t="n">
        <f aca="false">G1827-I1827-J1827</f>
        <v>-35.4600335835409</v>
      </c>
      <c r="L1827" s="69" t="n">
        <f aca="false">(I1827+J1827)/Assumptions!$B$8</f>
        <v>0.000257546472986662</v>
      </c>
      <c r="M1827" s="70" t="n">
        <f aca="false">F1827-L1827</f>
        <v>-0.00175754647298666</v>
      </c>
      <c r="N1827" s="71" t="n">
        <f aca="false">G1827*Assumptions!$B$7</f>
        <v>-232954.61475</v>
      </c>
      <c r="O1827" s="71" t="n">
        <f aca="false">K1827*Assumptions!$B$7</f>
        <v>-278893.164134549</v>
      </c>
      <c r="P1827" s="68" t="n">
        <f aca="false">P1826+G1827</f>
        <v>32292.455905</v>
      </c>
      <c r="Q1827" s="68" t="n">
        <f aca="false">MAX(Q1826,P1827)</f>
        <v>32454.02018</v>
      </c>
      <c r="R1827" s="68" t="n">
        <f aca="false">Q1827-P1827</f>
        <v>161.564274999997</v>
      </c>
      <c r="S1827" s="68" t="n">
        <f aca="false">S1826+K1827</f>
        <v>21558.4023108146</v>
      </c>
      <c r="T1827" s="68" t="n">
        <f aca="false">MAX(T1826,S1827)</f>
        <v>22149.6988727913</v>
      </c>
      <c r="U1827" s="68" t="n">
        <f aca="false">T1827-S1827</f>
        <v>591.296561976691</v>
      </c>
      <c r="V1827" s="70" t="n">
        <f aca="false">V1826+F1827</f>
        <v>3.84640000000001</v>
      </c>
      <c r="W1827" s="70" t="n">
        <f aca="false">MAX(W1826,V1827)</f>
        <v>3.85460000000001</v>
      </c>
      <c r="X1827" s="70" t="n">
        <f aca="false">W1827-V1827</f>
        <v>0.00819999999999954</v>
      </c>
      <c r="Y1827" s="70" t="n">
        <f aca="false">Y1826+M1827</f>
        <v>3.37309530140569</v>
      </c>
      <c r="Z1827" s="70" t="n">
        <f aca="false">MAX(Z1826,Y1827)</f>
        <v>3.39526905071845</v>
      </c>
      <c r="AA1827" s="70" t="n">
        <f aca="false">Z1827-Y1827</f>
        <v>0.0221737493127643</v>
      </c>
      <c r="AB1827" s="72" t="n">
        <f aca="false">AB1826*(1+F1827)</f>
        <v>36.9039277441296</v>
      </c>
      <c r="AC1827" s="73" t="n">
        <f aca="false">MAX(AC1826,AB1827)</f>
        <v>37.2096697255028</v>
      </c>
      <c r="AD1827" s="70" t="n">
        <f aca="false">1-AB1827/AC1827</f>
        <v>0.00821673461841199</v>
      </c>
      <c r="AE1827" s="73" t="n">
        <f aca="false">AE1826*(1+M1827)</f>
        <v>23.0078422040628</v>
      </c>
      <c r="AF1827" s="73" t="n">
        <f aca="false">MAX(AF1826,AE1827)</f>
        <v>23.6552217651263</v>
      </c>
      <c r="AG1827" s="70" t="n">
        <f aca="false">1-AE1827/AF1827</f>
        <v>0.0273673004417939</v>
      </c>
      <c r="AH1827" s="74" t="n">
        <f aca="false">IF(R1827&gt;0,AH1826+1,0)</f>
        <v>7</v>
      </c>
      <c r="AI1827" s="74" t="n">
        <f aca="false">IF(U1827&gt;0,AI1826+1,0)</f>
        <v>155</v>
      </c>
      <c r="AJ1827" s="74" t="n">
        <f aca="false">IF(G1827&gt;0,AJ1826+1,0)</f>
        <v>0</v>
      </c>
      <c r="AK1827" s="74" t="n">
        <f aca="false">IF(G1827&lt;=0,AK1826+1,0)</f>
        <v>2</v>
      </c>
      <c r="AL1827" s="74" t="n">
        <f aca="false">IF(K1827&gt;0,AL1826+1,0)</f>
        <v>0</v>
      </c>
      <c r="AM1827" s="74" t="n">
        <f aca="false">IF(K1827&lt;=0,AM1826+1,0)</f>
        <v>2</v>
      </c>
    </row>
    <row r="1828" customFormat="false" ht="15" hidden="false" customHeight="false" outlineLevel="0" collapsed="false">
      <c r="A1828" s="61" t="n">
        <v>1827</v>
      </c>
      <c r="B1828" s="62" t="n">
        <v>45215.40625</v>
      </c>
      <c r="C1828" s="63" t="n">
        <f aca="false">YEAR(B1828)</f>
        <v>2023</v>
      </c>
      <c r="D1828" s="32" t="s">
        <v>276</v>
      </c>
      <c r="E1828" s="64" t="n">
        <v>19715.5</v>
      </c>
      <c r="F1828" s="65" t="n">
        <v>-0.0025</v>
      </c>
      <c r="G1828" s="66" t="n">
        <v>-49.28875</v>
      </c>
      <c r="H1828" s="67" t="n">
        <f aca="false">E1828+IF(D1828="Long",1,-1)*G1828</f>
        <v>19764.78875</v>
      </c>
      <c r="I1828" s="68" t="n">
        <f aca="false">Assumptions!$B$58</f>
        <v>5.35750011455817</v>
      </c>
      <c r="J1828" s="68" t="n">
        <f aca="false">INDEX(Yearly!$L$5:$L$22,MATCH(C1828,Yearly!$A$5:$A$22,0))</f>
        <v>0.483383468982692</v>
      </c>
      <c r="K1828" s="68" t="n">
        <f aca="false">G1828-I1828-J1828</f>
        <v>-55.1296335835409</v>
      </c>
      <c r="L1828" s="69" t="n">
        <f aca="false">(I1828+J1828)/Assumptions!$B$8</f>
        <v>0.000257546472986662</v>
      </c>
      <c r="M1828" s="70" t="n">
        <f aca="false">F1828-L1828</f>
        <v>-0.00275754647298666</v>
      </c>
      <c r="N1828" s="71" t="n">
        <f aca="false">G1828*Assumptions!$B$7</f>
        <v>-387656.01875</v>
      </c>
      <c r="O1828" s="71" t="n">
        <f aca="false">K1828*Assumptions!$B$7</f>
        <v>-433594.568134549</v>
      </c>
      <c r="P1828" s="68" t="n">
        <f aca="false">P1827+G1828</f>
        <v>32243.167155</v>
      </c>
      <c r="Q1828" s="68" t="n">
        <f aca="false">MAX(Q1827,P1828)</f>
        <v>32454.02018</v>
      </c>
      <c r="R1828" s="68" t="n">
        <f aca="false">Q1828-P1828</f>
        <v>210.853024999997</v>
      </c>
      <c r="S1828" s="68" t="n">
        <f aca="false">S1827+K1828</f>
        <v>21503.2726772311</v>
      </c>
      <c r="T1828" s="68" t="n">
        <f aca="false">MAX(T1827,S1828)</f>
        <v>22149.6988727913</v>
      </c>
      <c r="U1828" s="68" t="n">
        <f aca="false">T1828-S1828</f>
        <v>646.426195560231</v>
      </c>
      <c r="V1828" s="70" t="n">
        <f aca="false">V1827+F1828</f>
        <v>3.84390000000001</v>
      </c>
      <c r="W1828" s="70" t="n">
        <f aca="false">MAX(W1827,V1828)</f>
        <v>3.85460000000001</v>
      </c>
      <c r="X1828" s="70" t="n">
        <f aca="false">W1828-V1828</f>
        <v>0.0106999999999995</v>
      </c>
      <c r="Y1828" s="70" t="n">
        <f aca="false">Y1827+M1828</f>
        <v>3.3703377549327</v>
      </c>
      <c r="Z1828" s="70" t="n">
        <f aca="false">MAX(Z1827,Y1828)</f>
        <v>3.39526905071845</v>
      </c>
      <c r="AA1828" s="70" t="n">
        <f aca="false">Z1828-Y1828</f>
        <v>0.024931295785751</v>
      </c>
      <c r="AB1828" s="72" t="n">
        <f aca="false">AB1827*(1+F1828)</f>
        <v>36.8116679247693</v>
      </c>
      <c r="AC1828" s="73" t="n">
        <f aca="false">MAX(AC1827,AB1828)</f>
        <v>37.2096697255028</v>
      </c>
      <c r="AD1828" s="70" t="n">
        <f aca="false">1-AB1828/AC1828</f>
        <v>0.010696192781866</v>
      </c>
      <c r="AE1828" s="73" t="n">
        <f aca="false">AE1827*(1+M1828)</f>
        <v>22.944397009942</v>
      </c>
      <c r="AF1828" s="73" t="n">
        <f aca="false">MAX(AF1827,AE1828)</f>
        <v>23.6552217651263</v>
      </c>
      <c r="AG1828" s="70" t="n">
        <f aca="false">1-AE1828/AF1828</f>
        <v>0.0300493803119721</v>
      </c>
      <c r="AH1828" s="74" t="n">
        <f aca="false">IF(R1828&gt;0,AH1827+1,0)</f>
        <v>8</v>
      </c>
      <c r="AI1828" s="74" t="n">
        <f aca="false">IF(U1828&gt;0,AI1827+1,0)</f>
        <v>156</v>
      </c>
      <c r="AJ1828" s="74" t="n">
        <f aca="false">IF(G1828&gt;0,AJ1827+1,0)</f>
        <v>0</v>
      </c>
      <c r="AK1828" s="74" t="n">
        <f aca="false">IF(G1828&lt;=0,AK1827+1,0)</f>
        <v>3</v>
      </c>
      <c r="AL1828" s="74" t="n">
        <f aca="false">IF(K1828&gt;0,AL1827+1,0)</f>
        <v>0</v>
      </c>
      <c r="AM1828" s="74" t="n">
        <f aca="false">IF(K1828&lt;=0,AM1827+1,0)</f>
        <v>3</v>
      </c>
    </row>
    <row r="1829" customFormat="false" ht="15" hidden="false" customHeight="false" outlineLevel="0" collapsed="false">
      <c r="A1829" s="61" t="n">
        <v>1828</v>
      </c>
      <c r="B1829" s="62" t="n">
        <v>45215.4479166667</v>
      </c>
      <c r="C1829" s="63" t="n">
        <f aca="false">YEAR(B1829)</f>
        <v>2023</v>
      </c>
      <c r="D1829" s="32" t="s">
        <v>277</v>
      </c>
      <c r="E1829" s="64" t="n">
        <v>19764.3</v>
      </c>
      <c r="F1829" s="65" t="n">
        <v>-0.002</v>
      </c>
      <c r="G1829" s="66" t="n">
        <v>-39.5286</v>
      </c>
      <c r="H1829" s="67" t="n">
        <f aca="false">E1829+IF(D1829="Long",1,-1)*G1829</f>
        <v>19724.7714</v>
      </c>
      <c r="I1829" s="68" t="n">
        <f aca="false">Assumptions!$B$58</f>
        <v>5.35750011455817</v>
      </c>
      <c r="J1829" s="68" t="n">
        <f aca="false">INDEX(Yearly!$L$5:$L$22,MATCH(C1829,Yearly!$A$5:$A$22,0))</f>
        <v>0.483383468982692</v>
      </c>
      <c r="K1829" s="68" t="n">
        <f aca="false">G1829-I1829-J1829</f>
        <v>-45.3694835835409</v>
      </c>
      <c r="L1829" s="69" t="n">
        <f aca="false">(I1829+J1829)/Assumptions!$B$8</f>
        <v>0.000257546472986662</v>
      </c>
      <c r="M1829" s="70" t="n">
        <f aca="false">F1829-L1829</f>
        <v>-0.00225754647298666</v>
      </c>
      <c r="N1829" s="71" t="n">
        <f aca="false">G1829*Assumptions!$B$7</f>
        <v>-310892.439</v>
      </c>
      <c r="O1829" s="71" t="n">
        <f aca="false">K1829*Assumptions!$B$7</f>
        <v>-356830.988384549</v>
      </c>
      <c r="P1829" s="68" t="n">
        <f aca="false">P1828+G1829</f>
        <v>32203.638555</v>
      </c>
      <c r="Q1829" s="68" t="n">
        <f aca="false">MAX(Q1828,P1829)</f>
        <v>32454.02018</v>
      </c>
      <c r="R1829" s="68" t="n">
        <f aca="false">Q1829-P1829</f>
        <v>250.381624999998</v>
      </c>
      <c r="S1829" s="68" t="n">
        <f aca="false">S1828+K1829</f>
        <v>21457.9031936475</v>
      </c>
      <c r="T1829" s="68" t="n">
        <f aca="false">MAX(T1828,S1829)</f>
        <v>22149.6988727913</v>
      </c>
      <c r="U1829" s="68" t="n">
        <f aca="false">T1829-S1829</f>
        <v>691.795679143772</v>
      </c>
      <c r="V1829" s="70" t="n">
        <f aca="false">V1828+F1829</f>
        <v>3.84190000000001</v>
      </c>
      <c r="W1829" s="70" t="n">
        <f aca="false">MAX(W1828,V1829)</f>
        <v>3.85460000000001</v>
      </c>
      <c r="X1829" s="70" t="n">
        <f aca="false">W1829-V1829</f>
        <v>0.0126999999999993</v>
      </c>
      <c r="Y1829" s="70" t="n">
        <f aca="false">Y1828+M1829</f>
        <v>3.36808020845972</v>
      </c>
      <c r="Z1829" s="70" t="n">
        <f aca="false">MAX(Z1828,Y1829)</f>
        <v>3.39526905071845</v>
      </c>
      <c r="AA1829" s="70" t="n">
        <f aca="false">Z1829-Y1829</f>
        <v>0.0271888422587376</v>
      </c>
      <c r="AB1829" s="72" t="n">
        <f aca="false">AB1828*(1+F1829)</f>
        <v>36.7380445889197</v>
      </c>
      <c r="AC1829" s="73" t="n">
        <f aca="false">MAX(AC1828,AB1829)</f>
        <v>37.2096697255028</v>
      </c>
      <c r="AD1829" s="70" t="n">
        <f aca="false">1-AB1829/AC1829</f>
        <v>0.0126748003963022</v>
      </c>
      <c r="AE1829" s="73" t="n">
        <f aca="false">AE1828*(1+M1829)</f>
        <v>22.8925989673974</v>
      </c>
      <c r="AF1829" s="73" t="n">
        <f aca="false">MAX(AF1828,AE1829)</f>
        <v>23.6552217651263</v>
      </c>
      <c r="AG1829" s="70" t="n">
        <f aca="false">1-AE1829/AF1829</f>
        <v>0.03223908891242</v>
      </c>
      <c r="AH1829" s="74" t="n">
        <f aca="false">IF(R1829&gt;0,AH1828+1,0)</f>
        <v>9</v>
      </c>
      <c r="AI1829" s="74" t="n">
        <f aca="false">IF(U1829&gt;0,AI1828+1,0)</f>
        <v>157</v>
      </c>
      <c r="AJ1829" s="74" t="n">
        <f aca="false">IF(G1829&gt;0,AJ1828+1,0)</f>
        <v>0</v>
      </c>
      <c r="AK1829" s="74" t="n">
        <f aca="false">IF(G1829&lt;=0,AK1828+1,0)</f>
        <v>4</v>
      </c>
      <c r="AL1829" s="74" t="n">
        <f aca="false">IF(K1829&gt;0,AL1828+1,0)</f>
        <v>0</v>
      </c>
      <c r="AM1829" s="74" t="n">
        <f aca="false">IF(K1829&lt;=0,AM1828+1,0)</f>
        <v>4</v>
      </c>
    </row>
    <row r="1830" customFormat="false" ht="15" hidden="false" customHeight="false" outlineLevel="0" collapsed="false">
      <c r="A1830" s="61" t="n">
        <v>1829</v>
      </c>
      <c r="B1830" s="62" t="n">
        <v>45217.46875</v>
      </c>
      <c r="C1830" s="63" t="n">
        <f aca="false">YEAR(B1830)</f>
        <v>2023</v>
      </c>
      <c r="D1830" s="32" t="s">
        <v>276</v>
      </c>
      <c r="E1830" s="64" t="n">
        <v>19725.25</v>
      </c>
      <c r="F1830" s="65" t="n">
        <v>0.0284</v>
      </c>
      <c r="G1830" s="66" t="n">
        <v>560.1971</v>
      </c>
      <c r="H1830" s="67" t="n">
        <f aca="false">E1830+IF(D1830="Long",1,-1)*G1830</f>
        <v>19165.0529</v>
      </c>
      <c r="I1830" s="68" t="n">
        <f aca="false">Assumptions!$B$58</f>
        <v>5.35750011455817</v>
      </c>
      <c r="J1830" s="68" t="n">
        <f aca="false">INDEX(Yearly!$L$5:$L$22,MATCH(C1830,Yearly!$A$5:$A$22,0))</f>
        <v>0.483383468982692</v>
      </c>
      <c r="K1830" s="68" t="n">
        <f aca="false">G1830-I1830-J1830</f>
        <v>554.356216416459</v>
      </c>
      <c r="L1830" s="69" t="n">
        <f aca="false">(I1830+J1830)/Assumptions!$B$8</f>
        <v>0.000257546472986662</v>
      </c>
      <c r="M1830" s="70" t="n">
        <f aca="false">F1830-L1830</f>
        <v>0.0281424535270133</v>
      </c>
      <c r="N1830" s="71" t="n">
        <f aca="false">G1830*Assumptions!$B$7</f>
        <v>4405950.1915</v>
      </c>
      <c r="O1830" s="71" t="n">
        <f aca="false">K1830*Assumptions!$B$7</f>
        <v>4360011.64211545</v>
      </c>
      <c r="P1830" s="68" t="n">
        <f aca="false">P1829+G1830</f>
        <v>32763.835655</v>
      </c>
      <c r="Q1830" s="68" t="n">
        <f aca="false">MAX(Q1829,P1830)</f>
        <v>32763.835655</v>
      </c>
      <c r="R1830" s="68" t="n">
        <f aca="false">Q1830-P1830</f>
        <v>0</v>
      </c>
      <c r="S1830" s="68" t="n">
        <f aca="false">S1829+K1830</f>
        <v>22012.259410064</v>
      </c>
      <c r="T1830" s="68" t="n">
        <f aca="false">MAX(T1829,S1830)</f>
        <v>22149.6988727913</v>
      </c>
      <c r="U1830" s="68" t="n">
        <f aca="false">T1830-S1830</f>
        <v>137.439462727314</v>
      </c>
      <c r="V1830" s="70" t="n">
        <f aca="false">V1829+F1830</f>
        <v>3.87030000000001</v>
      </c>
      <c r="W1830" s="70" t="n">
        <f aca="false">MAX(W1829,V1830)</f>
        <v>3.87030000000001</v>
      </c>
      <c r="X1830" s="70" t="n">
        <f aca="false">W1830-V1830</f>
        <v>0</v>
      </c>
      <c r="Y1830" s="70" t="n">
        <f aca="false">Y1829+M1830</f>
        <v>3.39622266198673</v>
      </c>
      <c r="Z1830" s="70" t="n">
        <f aca="false">MAX(Z1829,Y1830)</f>
        <v>3.39622266198673</v>
      </c>
      <c r="AA1830" s="70" t="n">
        <f aca="false">Z1830-Y1830</f>
        <v>0</v>
      </c>
      <c r="AB1830" s="72" t="n">
        <f aca="false">AB1829*(1+F1830)</f>
        <v>37.7814050552451</v>
      </c>
      <c r="AC1830" s="73" t="n">
        <f aca="false">MAX(AC1829,AB1830)</f>
        <v>37.7814050552451</v>
      </c>
      <c r="AD1830" s="70" t="n">
        <f aca="false">1-AB1830/AC1830</f>
        <v>0</v>
      </c>
      <c r="AE1830" s="73" t="n">
        <f aca="false">AE1829*(1+M1830)</f>
        <v>23.5368528699499</v>
      </c>
      <c r="AF1830" s="73" t="n">
        <f aca="false">MAX(AF1829,AE1830)</f>
        <v>23.6552217651263</v>
      </c>
      <c r="AG1830" s="70" t="n">
        <f aca="false">1-AE1830/AF1830</f>
        <v>0.00500392244687764</v>
      </c>
      <c r="AH1830" s="74" t="n">
        <f aca="false">IF(R1830&gt;0,AH1829+1,0)</f>
        <v>0</v>
      </c>
      <c r="AI1830" s="74" t="n">
        <f aca="false">IF(U1830&gt;0,AI1829+1,0)</f>
        <v>158</v>
      </c>
      <c r="AJ1830" s="74" t="n">
        <f aca="false">IF(G1830&gt;0,AJ1829+1,0)</f>
        <v>1</v>
      </c>
      <c r="AK1830" s="74" t="n">
        <f aca="false">IF(G1830&lt;=0,AK1829+1,0)</f>
        <v>0</v>
      </c>
      <c r="AL1830" s="74" t="n">
        <f aca="false">IF(K1830&gt;0,AL1829+1,0)</f>
        <v>1</v>
      </c>
      <c r="AM1830" s="74" t="n">
        <f aca="false">IF(K1830&lt;=0,AM1829+1,0)</f>
        <v>0</v>
      </c>
    </row>
    <row r="1831" customFormat="false" ht="15" hidden="false" customHeight="false" outlineLevel="0" collapsed="false">
      <c r="A1831" s="61" t="n">
        <v>1830</v>
      </c>
      <c r="B1831" s="62" t="n">
        <v>45230.40625</v>
      </c>
      <c r="C1831" s="63" t="n">
        <f aca="false">YEAR(B1831)</f>
        <v>2023</v>
      </c>
      <c r="D1831" s="32" t="s">
        <v>277</v>
      </c>
      <c r="E1831" s="64" t="n">
        <v>19165.2</v>
      </c>
      <c r="F1831" s="65" t="n">
        <v>-0.0052</v>
      </c>
      <c r="G1831" s="66" t="n">
        <v>-99.65904</v>
      </c>
      <c r="H1831" s="67" t="n">
        <f aca="false">E1831+IF(D1831="Long",1,-1)*G1831</f>
        <v>19065.54096</v>
      </c>
      <c r="I1831" s="68" t="n">
        <f aca="false">Assumptions!$B$58</f>
        <v>5.35750011455817</v>
      </c>
      <c r="J1831" s="68" t="n">
        <f aca="false">INDEX(Yearly!$L$5:$L$22,MATCH(C1831,Yearly!$A$5:$A$22,0))</f>
        <v>0.483383468982692</v>
      </c>
      <c r="K1831" s="68" t="n">
        <f aca="false">G1831-I1831-J1831</f>
        <v>-105.499923583541</v>
      </c>
      <c r="L1831" s="69" t="n">
        <f aca="false">(I1831+J1831)/Assumptions!$B$8</f>
        <v>0.000257546472986662</v>
      </c>
      <c r="M1831" s="70" t="n">
        <f aca="false">F1831-L1831</f>
        <v>-0.00545754647298666</v>
      </c>
      <c r="N1831" s="71" t="n">
        <f aca="false">G1831*Assumptions!$B$7</f>
        <v>-783818.3496</v>
      </c>
      <c r="O1831" s="71" t="n">
        <f aca="false">K1831*Assumptions!$B$7</f>
        <v>-829756.898984549</v>
      </c>
      <c r="P1831" s="68" t="n">
        <f aca="false">P1830+G1831</f>
        <v>32664.176615</v>
      </c>
      <c r="Q1831" s="68" t="n">
        <f aca="false">MAX(Q1830,P1831)</f>
        <v>32763.835655</v>
      </c>
      <c r="R1831" s="68" t="n">
        <f aca="false">Q1831-P1831</f>
        <v>99.6590399999986</v>
      </c>
      <c r="S1831" s="68" t="n">
        <f aca="false">S1830+K1831</f>
        <v>21906.7594864805</v>
      </c>
      <c r="T1831" s="68" t="n">
        <f aca="false">MAX(T1830,S1831)</f>
        <v>22149.6988727913</v>
      </c>
      <c r="U1831" s="68" t="n">
        <f aca="false">T1831-S1831</f>
        <v>242.939386310856</v>
      </c>
      <c r="V1831" s="70" t="n">
        <f aca="false">V1830+F1831</f>
        <v>3.86510000000001</v>
      </c>
      <c r="W1831" s="70" t="n">
        <f aca="false">MAX(W1830,V1831)</f>
        <v>3.87030000000001</v>
      </c>
      <c r="X1831" s="70" t="n">
        <f aca="false">W1831-V1831</f>
        <v>0.00519999999999987</v>
      </c>
      <c r="Y1831" s="70" t="n">
        <f aca="false">Y1830+M1831</f>
        <v>3.39076511551374</v>
      </c>
      <c r="Z1831" s="70" t="n">
        <f aca="false">MAX(Z1830,Y1831)</f>
        <v>3.39622266198673</v>
      </c>
      <c r="AA1831" s="70" t="n">
        <f aca="false">Z1831-Y1831</f>
        <v>0.00545754647298669</v>
      </c>
      <c r="AB1831" s="72" t="n">
        <f aca="false">AB1830*(1+F1831)</f>
        <v>37.5849417489578</v>
      </c>
      <c r="AC1831" s="73" t="n">
        <f aca="false">MAX(AC1830,AB1831)</f>
        <v>37.7814050552451</v>
      </c>
      <c r="AD1831" s="70" t="n">
        <f aca="false">1-AB1831/AC1831</f>
        <v>0.00519999999999987</v>
      </c>
      <c r="AE1831" s="73" t="n">
        <f aca="false">AE1830*(1+M1831)</f>
        <v>23.4083994015843</v>
      </c>
      <c r="AF1831" s="73" t="n">
        <f aca="false">MAX(AF1830,AE1831)</f>
        <v>23.6552217651263</v>
      </c>
      <c r="AG1831" s="70" t="n">
        <f aca="false">1-AE1831/AF1831</f>
        <v>0.0104341597805634</v>
      </c>
      <c r="AH1831" s="74" t="n">
        <f aca="false">IF(R1831&gt;0,AH1830+1,0)</f>
        <v>1</v>
      </c>
      <c r="AI1831" s="74" t="n">
        <f aca="false">IF(U1831&gt;0,AI1830+1,0)</f>
        <v>159</v>
      </c>
      <c r="AJ1831" s="74" t="n">
        <f aca="false">IF(G1831&gt;0,AJ1830+1,0)</f>
        <v>0</v>
      </c>
      <c r="AK1831" s="74" t="n">
        <f aca="false">IF(G1831&lt;=0,AK1830+1,0)</f>
        <v>1</v>
      </c>
      <c r="AL1831" s="74" t="n">
        <f aca="false">IF(K1831&gt;0,AL1830+1,0)</f>
        <v>0</v>
      </c>
      <c r="AM1831" s="74" t="n">
        <f aca="false">IF(K1831&lt;=0,AM1830+1,0)</f>
        <v>1</v>
      </c>
    </row>
    <row r="1832" customFormat="false" ht="15" hidden="false" customHeight="false" outlineLevel="0" collapsed="false">
      <c r="A1832" s="61" t="n">
        <v>1831</v>
      </c>
      <c r="B1832" s="62" t="n">
        <v>45230.4479166667</v>
      </c>
      <c r="C1832" s="63" t="n">
        <f aca="false">YEAR(B1832)</f>
        <v>2023</v>
      </c>
      <c r="D1832" s="32" t="s">
        <v>276</v>
      </c>
      <c r="E1832" s="64" t="n">
        <v>19065.9</v>
      </c>
      <c r="F1832" s="65" t="n">
        <v>-0.0051</v>
      </c>
      <c r="G1832" s="66" t="n">
        <v>-97.23609</v>
      </c>
      <c r="H1832" s="67" t="n">
        <f aca="false">E1832+IF(D1832="Long",1,-1)*G1832</f>
        <v>19163.13609</v>
      </c>
      <c r="I1832" s="68" t="n">
        <f aca="false">Assumptions!$B$58</f>
        <v>5.35750011455817</v>
      </c>
      <c r="J1832" s="68" t="n">
        <f aca="false">INDEX(Yearly!$L$5:$L$22,MATCH(C1832,Yearly!$A$5:$A$22,0))</f>
        <v>0.483383468982692</v>
      </c>
      <c r="K1832" s="68" t="n">
        <f aca="false">G1832-I1832-J1832</f>
        <v>-103.076973583541</v>
      </c>
      <c r="L1832" s="69" t="n">
        <f aca="false">(I1832+J1832)/Assumptions!$B$8</f>
        <v>0.000257546472986662</v>
      </c>
      <c r="M1832" s="70" t="n">
        <f aca="false">F1832-L1832</f>
        <v>-0.00535754647298666</v>
      </c>
      <c r="N1832" s="71" t="n">
        <f aca="false">G1832*Assumptions!$B$7</f>
        <v>-764761.84785</v>
      </c>
      <c r="O1832" s="71" t="n">
        <f aca="false">K1832*Assumptions!$B$7</f>
        <v>-810700.397234549</v>
      </c>
      <c r="P1832" s="68" t="n">
        <f aca="false">P1831+G1832</f>
        <v>32566.940525</v>
      </c>
      <c r="Q1832" s="68" t="n">
        <f aca="false">MAX(Q1831,P1832)</f>
        <v>32763.835655</v>
      </c>
      <c r="R1832" s="68" t="n">
        <f aca="false">Q1832-P1832</f>
        <v>196.895129999997</v>
      </c>
      <c r="S1832" s="68" t="n">
        <f aca="false">S1831+K1832</f>
        <v>21803.6825128969</v>
      </c>
      <c r="T1832" s="68" t="n">
        <f aca="false">MAX(T1831,S1832)</f>
        <v>22149.6988727913</v>
      </c>
      <c r="U1832" s="68" t="n">
        <f aca="false">T1832-S1832</f>
        <v>346.016359894398</v>
      </c>
      <c r="V1832" s="70" t="n">
        <f aca="false">V1831+F1832</f>
        <v>3.86000000000001</v>
      </c>
      <c r="W1832" s="70" t="n">
        <f aca="false">MAX(W1831,V1832)</f>
        <v>3.87030000000001</v>
      </c>
      <c r="X1832" s="70" t="n">
        <f aca="false">W1832-V1832</f>
        <v>0.0103</v>
      </c>
      <c r="Y1832" s="70" t="n">
        <f aca="false">Y1831+M1832</f>
        <v>3.38540756904076</v>
      </c>
      <c r="Z1832" s="70" t="n">
        <f aca="false">MAX(Z1831,Y1832)</f>
        <v>3.39622266198673</v>
      </c>
      <c r="AA1832" s="70" t="n">
        <f aca="false">Z1832-Y1832</f>
        <v>0.0108150929459732</v>
      </c>
      <c r="AB1832" s="72" t="n">
        <f aca="false">AB1831*(1+F1832)</f>
        <v>37.3932585460381</v>
      </c>
      <c r="AC1832" s="73" t="n">
        <f aca="false">MAX(AC1831,AB1832)</f>
        <v>37.7814050552451</v>
      </c>
      <c r="AD1832" s="70" t="n">
        <f aca="false">1-AB1832/AC1832</f>
        <v>0.0102734799999998</v>
      </c>
      <c r="AE1832" s="73" t="n">
        <f aca="false">AE1831*(1+M1832)</f>
        <v>23.2829878139321</v>
      </c>
      <c r="AF1832" s="73" t="n">
        <f aca="false">MAX(AF1831,AE1832)</f>
        <v>23.6552217651263</v>
      </c>
      <c r="AG1832" s="70" t="n">
        <f aca="false">1-AE1832/AF1832</f>
        <v>0.0157358047576192</v>
      </c>
      <c r="AH1832" s="74" t="n">
        <f aca="false">IF(R1832&gt;0,AH1831+1,0)</f>
        <v>2</v>
      </c>
      <c r="AI1832" s="74" t="n">
        <f aca="false">IF(U1832&gt;0,AI1831+1,0)</f>
        <v>160</v>
      </c>
      <c r="AJ1832" s="74" t="n">
        <f aca="false">IF(G1832&gt;0,AJ1831+1,0)</f>
        <v>0</v>
      </c>
      <c r="AK1832" s="74" t="n">
        <f aca="false">IF(G1832&lt;=0,AK1831+1,0)</f>
        <v>2</v>
      </c>
      <c r="AL1832" s="74" t="n">
        <f aca="false">IF(K1832&gt;0,AL1831+1,0)</f>
        <v>0</v>
      </c>
      <c r="AM1832" s="74" t="n">
        <f aca="false">IF(K1832&lt;=0,AM1831+1,0)</f>
        <v>2</v>
      </c>
    </row>
    <row r="1833" customFormat="false" ht="15" hidden="false" customHeight="false" outlineLevel="0" collapsed="false">
      <c r="A1833" s="61" t="n">
        <v>1832</v>
      </c>
      <c r="B1833" s="62" t="n">
        <v>45232.40625</v>
      </c>
      <c r="C1833" s="63" t="n">
        <f aca="false">YEAR(B1833)</f>
        <v>2023</v>
      </c>
      <c r="D1833" s="32" t="s">
        <v>277</v>
      </c>
      <c r="E1833" s="64" t="n">
        <v>19163.2</v>
      </c>
      <c r="F1833" s="65" t="n">
        <v>-0.0043</v>
      </c>
      <c r="G1833" s="66" t="n">
        <v>-82.40176</v>
      </c>
      <c r="H1833" s="67" t="n">
        <f aca="false">E1833+IF(D1833="Long",1,-1)*G1833</f>
        <v>19080.79824</v>
      </c>
      <c r="I1833" s="68" t="n">
        <f aca="false">Assumptions!$B$58</f>
        <v>5.35750011455817</v>
      </c>
      <c r="J1833" s="68" t="n">
        <f aca="false">INDEX(Yearly!$L$5:$L$22,MATCH(C1833,Yearly!$A$5:$A$22,0))</f>
        <v>0.483383468982692</v>
      </c>
      <c r="K1833" s="68" t="n">
        <f aca="false">G1833-I1833-J1833</f>
        <v>-88.2426435835409</v>
      </c>
      <c r="L1833" s="69" t="n">
        <f aca="false">(I1833+J1833)/Assumptions!$B$8</f>
        <v>0.000257546472986662</v>
      </c>
      <c r="M1833" s="70" t="n">
        <f aca="false">F1833-L1833</f>
        <v>-0.00455754647298666</v>
      </c>
      <c r="N1833" s="71" t="n">
        <f aca="false">G1833*Assumptions!$B$7</f>
        <v>-648089.8424</v>
      </c>
      <c r="O1833" s="71" t="n">
        <f aca="false">K1833*Assumptions!$B$7</f>
        <v>-694028.391784549</v>
      </c>
      <c r="P1833" s="68" t="n">
        <f aca="false">P1832+G1833</f>
        <v>32484.538765</v>
      </c>
      <c r="Q1833" s="68" t="n">
        <f aca="false">MAX(Q1832,P1833)</f>
        <v>32763.835655</v>
      </c>
      <c r="R1833" s="68" t="n">
        <f aca="false">Q1833-P1833</f>
        <v>279.296889999998</v>
      </c>
      <c r="S1833" s="68" t="n">
        <f aca="false">S1832+K1833</f>
        <v>21715.4398693134</v>
      </c>
      <c r="T1833" s="68" t="n">
        <f aca="false">MAX(T1832,S1833)</f>
        <v>22149.6988727913</v>
      </c>
      <c r="U1833" s="68" t="n">
        <f aca="false">T1833-S1833</f>
        <v>434.259003477939</v>
      </c>
      <c r="V1833" s="70" t="n">
        <f aca="false">V1832+F1833</f>
        <v>3.85570000000001</v>
      </c>
      <c r="W1833" s="70" t="n">
        <f aca="false">MAX(W1832,V1833)</f>
        <v>3.87030000000001</v>
      </c>
      <c r="X1833" s="70" t="n">
        <f aca="false">W1833-V1833</f>
        <v>0.0146000000000002</v>
      </c>
      <c r="Y1833" s="70" t="n">
        <f aca="false">Y1832+M1833</f>
        <v>3.38085002256777</v>
      </c>
      <c r="Z1833" s="70" t="n">
        <f aca="false">MAX(Z1832,Y1833)</f>
        <v>3.39622266198673</v>
      </c>
      <c r="AA1833" s="70" t="n">
        <f aca="false">Z1833-Y1833</f>
        <v>0.0153726394189597</v>
      </c>
      <c r="AB1833" s="72" t="n">
        <f aca="false">AB1832*(1+F1833)</f>
        <v>37.2324675342901</v>
      </c>
      <c r="AC1833" s="73" t="n">
        <f aca="false">MAX(AC1832,AB1833)</f>
        <v>37.7814050552451</v>
      </c>
      <c r="AD1833" s="70" t="n">
        <f aca="false">1-AB1833/AC1833</f>
        <v>0.0145293040359998</v>
      </c>
      <c r="AE1833" s="73" t="n">
        <f aca="false">AE1832*(1+M1833)</f>
        <v>23.1768745149401</v>
      </c>
      <c r="AF1833" s="73" t="n">
        <f aca="false">MAX(AF1832,AE1833)</f>
        <v>23.6552217651263</v>
      </c>
      <c r="AG1833" s="70" t="n">
        <f aca="false">1-AE1833/AF1833</f>
        <v>0.0202216345691332</v>
      </c>
      <c r="AH1833" s="74" t="n">
        <f aca="false">IF(R1833&gt;0,AH1832+1,0)</f>
        <v>3</v>
      </c>
      <c r="AI1833" s="74" t="n">
        <f aca="false">IF(U1833&gt;0,AI1832+1,0)</f>
        <v>161</v>
      </c>
      <c r="AJ1833" s="74" t="n">
        <f aca="false">IF(G1833&gt;0,AJ1832+1,0)</f>
        <v>0</v>
      </c>
      <c r="AK1833" s="74" t="n">
        <f aca="false">IF(G1833&lt;=0,AK1832+1,0)</f>
        <v>3</v>
      </c>
      <c r="AL1833" s="74" t="n">
        <f aca="false">IF(K1833&gt;0,AL1832+1,0)</f>
        <v>0</v>
      </c>
      <c r="AM1833" s="74" t="n">
        <f aca="false">IF(K1833&lt;=0,AM1832+1,0)</f>
        <v>3</v>
      </c>
    </row>
    <row r="1834" customFormat="false" ht="15" hidden="false" customHeight="false" outlineLevel="0" collapsed="false">
      <c r="A1834" s="61" t="n">
        <v>1833</v>
      </c>
      <c r="B1834" s="62" t="n">
        <v>45232.5104166667</v>
      </c>
      <c r="C1834" s="63" t="n">
        <f aca="false">YEAR(B1834)</f>
        <v>2023</v>
      </c>
      <c r="D1834" s="32" t="s">
        <v>276</v>
      </c>
      <c r="E1834" s="64" t="n">
        <v>19080.4</v>
      </c>
      <c r="F1834" s="65" t="n">
        <v>-0.0016</v>
      </c>
      <c r="G1834" s="66" t="n">
        <v>-30.52864</v>
      </c>
      <c r="H1834" s="67" t="n">
        <f aca="false">E1834+IF(D1834="Long",1,-1)*G1834</f>
        <v>19110.92864</v>
      </c>
      <c r="I1834" s="68" t="n">
        <f aca="false">Assumptions!$B$58</f>
        <v>5.35750011455817</v>
      </c>
      <c r="J1834" s="68" t="n">
        <f aca="false">INDEX(Yearly!$L$5:$L$22,MATCH(C1834,Yearly!$A$5:$A$22,0))</f>
        <v>0.483383468982692</v>
      </c>
      <c r="K1834" s="68" t="n">
        <f aca="false">G1834-I1834-J1834</f>
        <v>-36.3695235835409</v>
      </c>
      <c r="L1834" s="69" t="n">
        <f aca="false">(I1834+J1834)/Assumptions!$B$8</f>
        <v>0.000257546472986662</v>
      </c>
      <c r="M1834" s="70" t="n">
        <f aca="false">F1834-L1834</f>
        <v>-0.00185754647298666</v>
      </c>
      <c r="N1834" s="71" t="n">
        <f aca="false">G1834*Assumptions!$B$7</f>
        <v>-240107.7536</v>
      </c>
      <c r="O1834" s="71" t="n">
        <f aca="false">K1834*Assumptions!$B$7</f>
        <v>-286046.302984549</v>
      </c>
      <c r="P1834" s="68" t="n">
        <f aca="false">P1833+G1834</f>
        <v>32454.010125</v>
      </c>
      <c r="Q1834" s="68" t="n">
        <f aca="false">MAX(Q1833,P1834)</f>
        <v>32763.835655</v>
      </c>
      <c r="R1834" s="68" t="n">
        <f aca="false">Q1834-P1834</f>
        <v>309.825529999998</v>
      </c>
      <c r="S1834" s="68" t="n">
        <f aca="false">S1833+K1834</f>
        <v>21679.0703457298</v>
      </c>
      <c r="T1834" s="68" t="n">
        <f aca="false">MAX(T1833,S1834)</f>
        <v>22149.6988727913</v>
      </c>
      <c r="U1834" s="68" t="n">
        <f aca="false">T1834-S1834</f>
        <v>470.628527061479</v>
      </c>
      <c r="V1834" s="70" t="n">
        <f aca="false">V1833+F1834</f>
        <v>3.85410000000001</v>
      </c>
      <c r="W1834" s="70" t="n">
        <f aca="false">MAX(W1833,V1834)</f>
        <v>3.87030000000001</v>
      </c>
      <c r="X1834" s="70" t="n">
        <f aca="false">W1834-V1834</f>
        <v>0.0162</v>
      </c>
      <c r="Y1834" s="70" t="n">
        <f aca="false">Y1833+M1834</f>
        <v>3.37899247609478</v>
      </c>
      <c r="Z1834" s="70" t="n">
        <f aca="false">MAX(Z1833,Y1834)</f>
        <v>3.39622266198673</v>
      </c>
      <c r="AA1834" s="70" t="n">
        <f aca="false">Z1834-Y1834</f>
        <v>0.0172301858919464</v>
      </c>
      <c r="AB1834" s="72" t="n">
        <f aca="false">AB1833*(1+F1834)</f>
        <v>37.1728955862353</v>
      </c>
      <c r="AC1834" s="73" t="n">
        <f aca="false">MAX(AC1833,AB1834)</f>
        <v>37.7814050552451</v>
      </c>
      <c r="AD1834" s="70" t="n">
        <f aca="false">1-AB1834/AC1834</f>
        <v>0.0161060571495423</v>
      </c>
      <c r="AE1834" s="73" t="n">
        <f aca="false">AE1833*(1+M1834)</f>
        <v>23.13382239343</v>
      </c>
      <c r="AF1834" s="73" t="n">
        <f aca="false">MAX(AF1833,AE1834)</f>
        <v>23.6552217651263</v>
      </c>
      <c r="AG1834" s="70" t="n">
        <f aca="false">1-AE1834/AF1834</f>
        <v>0.0220416184161478</v>
      </c>
      <c r="AH1834" s="74" t="n">
        <f aca="false">IF(R1834&gt;0,AH1833+1,0)</f>
        <v>4</v>
      </c>
      <c r="AI1834" s="74" t="n">
        <f aca="false">IF(U1834&gt;0,AI1833+1,0)</f>
        <v>162</v>
      </c>
      <c r="AJ1834" s="74" t="n">
        <f aca="false">IF(G1834&gt;0,AJ1833+1,0)</f>
        <v>0</v>
      </c>
      <c r="AK1834" s="74" t="n">
        <f aca="false">IF(G1834&lt;=0,AK1833+1,0)</f>
        <v>4</v>
      </c>
      <c r="AL1834" s="74" t="n">
        <f aca="false">IF(K1834&gt;0,AL1833+1,0)</f>
        <v>0</v>
      </c>
      <c r="AM1834" s="74" t="n">
        <f aca="false">IF(K1834&lt;=0,AM1833+1,0)</f>
        <v>4</v>
      </c>
    </row>
    <row r="1835" customFormat="false" ht="15" hidden="false" customHeight="false" outlineLevel="0" collapsed="false">
      <c r="A1835" s="61" t="n">
        <v>1834</v>
      </c>
      <c r="B1835" s="62" t="n">
        <v>45232.5729166667</v>
      </c>
      <c r="C1835" s="63" t="n">
        <f aca="false">YEAR(B1835)</f>
        <v>2023</v>
      </c>
      <c r="D1835" s="32" t="s">
        <v>277</v>
      </c>
      <c r="E1835" s="64" t="n">
        <v>19111.85</v>
      </c>
      <c r="F1835" s="65" t="n">
        <v>0.0126</v>
      </c>
      <c r="G1835" s="66" t="n">
        <v>240.80931</v>
      </c>
      <c r="H1835" s="67" t="n">
        <f aca="false">E1835+IF(D1835="Long",1,-1)*G1835</f>
        <v>19352.65931</v>
      </c>
      <c r="I1835" s="68" t="n">
        <f aca="false">Assumptions!$B$58</f>
        <v>5.35750011455817</v>
      </c>
      <c r="J1835" s="68" t="n">
        <f aca="false">INDEX(Yearly!$L$5:$L$22,MATCH(C1835,Yearly!$A$5:$A$22,0))</f>
        <v>0.483383468982692</v>
      </c>
      <c r="K1835" s="68" t="n">
        <f aca="false">G1835-I1835-J1835</f>
        <v>234.968426416459</v>
      </c>
      <c r="L1835" s="69" t="n">
        <f aca="false">(I1835+J1835)/Assumptions!$B$8</f>
        <v>0.000257546472986662</v>
      </c>
      <c r="M1835" s="70" t="n">
        <f aca="false">F1835-L1835</f>
        <v>0.0123424535270133</v>
      </c>
      <c r="N1835" s="71" t="n">
        <f aca="false">G1835*Assumptions!$B$7</f>
        <v>1893965.22315</v>
      </c>
      <c r="O1835" s="71" t="n">
        <f aca="false">K1835*Assumptions!$B$7</f>
        <v>1848026.67376545</v>
      </c>
      <c r="P1835" s="68" t="n">
        <f aca="false">P1834+G1835</f>
        <v>32694.819435</v>
      </c>
      <c r="Q1835" s="68" t="n">
        <f aca="false">MAX(Q1834,P1835)</f>
        <v>32763.835655</v>
      </c>
      <c r="R1835" s="68" t="n">
        <f aca="false">Q1835-P1835</f>
        <v>69.0162199999977</v>
      </c>
      <c r="S1835" s="68" t="n">
        <f aca="false">S1834+K1835</f>
        <v>21914.0387721463</v>
      </c>
      <c r="T1835" s="68" t="n">
        <f aca="false">MAX(T1834,S1835)</f>
        <v>22149.6988727913</v>
      </c>
      <c r="U1835" s="68" t="n">
        <f aca="false">T1835-S1835</f>
        <v>235.660100645018</v>
      </c>
      <c r="V1835" s="70" t="n">
        <f aca="false">V1834+F1835</f>
        <v>3.86670000000001</v>
      </c>
      <c r="W1835" s="70" t="n">
        <f aca="false">MAX(W1834,V1835)</f>
        <v>3.87030000000001</v>
      </c>
      <c r="X1835" s="70" t="n">
        <f aca="false">W1835-V1835</f>
        <v>0.00360000000000005</v>
      </c>
      <c r="Y1835" s="70" t="n">
        <f aca="false">Y1834+M1835</f>
        <v>3.3913349296218</v>
      </c>
      <c r="Z1835" s="70" t="n">
        <f aca="false">MAX(Z1834,Y1835)</f>
        <v>3.39622266198673</v>
      </c>
      <c r="AA1835" s="70" t="n">
        <f aca="false">Z1835-Y1835</f>
        <v>0.00488773236493323</v>
      </c>
      <c r="AB1835" s="72" t="n">
        <f aca="false">AB1834*(1+F1835)</f>
        <v>37.6412740706218</v>
      </c>
      <c r="AC1835" s="73" t="n">
        <f aca="false">MAX(AC1834,AB1835)</f>
        <v>37.7814050552451</v>
      </c>
      <c r="AD1835" s="70" t="n">
        <f aca="false">1-AB1835/AC1835</f>
        <v>0.0037089934696265</v>
      </c>
      <c r="AE1835" s="73" t="n">
        <f aca="false">AE1834*(1+M1835)</f>
        <v>23.4193505212231</v>
      </c>
      <c r="AF1835" s="73" t="n">
        <f aca="false">MAX(AF1834,AE1835)</f>
        <v>23.6552217651263</v>
      </c>
      <c r="AG1835" s="70" t="n">
        <f aca="false">1-AE1835/AF1835</f>
        <v>0.00997121254009603</v>
      </c>
      <c r="AH1835" s="74" t="n">
        <f aca="false">IF(R1835&gt;0,AH1834+1,0)</f>
        <v>5</v>
      </c>
      <c r="AI1835" s="74" t="n">
        <f aca="false">IF(U1835&gt;0,AI1834+1,0)</f>
        <v>163</v>
      </c>
      <c r="AJ1835" s="74" t="n">
        <f aca="false">IF(G1835&gt;0,AJ1834+1,0)</f>
        <v>1</v>
      </c>
      <c r="AK1835" s="74" t="n">
        <f aca="false">IF(G1835&lt;=0,AK1834+1,0)</f>
        <v>0</v>
      </c>
      <c r="AL1835" s="74" t="n">
        <f aca="false">IF(K1835&gt;0,AL1834+1,0)</f>
        <v>1</v>
      </c>
      <c r="AM1835" s="74" t="n">
        <f aca="false">IF(K1835&lt;=0,AM1834+1,0)</f>
        <v>0</v>
      </c>
    </row>
    <row r="1836" customFormat="false" ht="15" hidden="false" customHeight="false" outlineLevel="0" collapsed="false">
      <c r="A1836" s="61" t="n">
        <v>1835</v>
      </c>
      <c r="B1836" s="62" t="n">
        <v>45240.40625</v>
      </c>
      <c r="C1836" s="63" t="n">
        <f aca="false">YEAR(B1836)</f>
        <v>2023</v>
      </c>
      <c r="D1836" s="32" t="s">
        <v>276</v>
      </c>
      <c r="E1836" s="64" t="n">
        <v>19352.9</v>
      </c>
      <c r="F1836" s="65" t="n">
        <v>-0.0017</v>
      </c>
      <c r="G1836" s="66" t="n">
        <v>-32.89993</v>
      </c>
      <c r="H1836" s="67" t="n">
        <f aca="false">E1836+IF(D1836="Long",1,-1)*G1836</f>
        <v>19385.79993</v>
      </c>
      <c r="I1836" s="68" t="n">
        <f aca="false">Assumptions!$B$58</f>
        <v>5.35750011455817</v>
      </c>
      <c r="J1836" s="68" t="n">
        <f aca="false">INDEX(Yearly!$L$5:$L$22,MATCH(C1836,Yearly!$A$5:$A$22,0))</f>
        <v>0.483383468982692</v>
      </c>
      <c r="K1836" s="68" t="n">
        <f aca="false">G1836-I1836-J1836</f>
        <v>-38.7408135835409</v>
      </c>
      <c r="L1836" s="69" t="n">
        <f aca="false">(I1836+J1836)/Assumptions!$B$8</f>
        <v>0.000257546472986662</v>
      </c>
      <c r="M1836" s="70" t="n">
        <f aca="false">F1836-L1836</f>
        <v>-0.00195754647298666</v>
      </c>
      <c r="N1836" s="71" t="n">
        <f aca="false">G1836*Assumptions!$B$7</f>
        <v>-258757.94945</v>
      </c>
      <c r="O1836" s="71" t="n">
        <f aca="false">K1836*Assumptions!$B$7</f>
        <v>-304696.498834549</v>
      </c>
      <c r="P1836" s="68" t="n">
        <f aca="false">P1835+G1836</f>
        <v>32661.919505</v>
      </c>
      <c r="Q1836" s="68" t="n">
        <f aca="false">MAX(Q1835,P1836)</f>
        <v>32763.835655</v>
      </c>
      <c r="R1836" s="68" t="n">
        <f aca="false">Q1836-P1836</f>
        <v>101.916149999997</v>
      </c>
      <c r="S1836" s="68" t="n">
        <f aca="false">S1835+K1836</f>
        <v>21875.2979585628</v>
      </c>
      <c r="T1836" s="68" t="n">
        <f aca="false">MAX(T1835,S1836)</f>
        <v>22149.6988727913</v>
      </c>
      <c r="U1836" s="68" t="n">
        <f aca="false">T1836-S1836</f>
        <v>274.400914228558</v>
      </c>
      <c r="V1836" s="70" t="n">
        <f aca="false">V1835+F1836</f>
        <v>3.86500000000001</v>
      </c>
      <c r="W1836" s="70" t="n">
        <f aca="false">MAX(W1835,V1836)</f>
        <v>3.87030000000001</v>
      </c>
      <c r="X1836" s="70" t="n">
        <f aca="false">W1836-V1836</f>
        <v>0.00530000000000008</v>
      </c>
      <c r="Y1836" s="70" t="n">
        <f aca="false">Y1835+M1836</f>
        <v>3.38937738314881</v>
      </c>
      <c r="Z1836" s="70" t="n">
        <f aca="false">MAX(Z1835,Y1836)</f>
        <v>3.39622266198673</v>
      </c>
      <c r="AA1836" s="70" t="n">
        <f aca="false">Z1836-Y1836</f>
        <v>0.00684527883792008</v>
      </c>
      <c r="AB1836" s="72" t="n">
        <f aca="false">AB1835*(1+F1836)</f>
        <v>37.5772839047018</v>
      </c>
      <c r="AC1836" s="73" t="n">
        <f aca="false">MAX(AC1835,AB1836)</f>
        <v>37.7814050552451</v>
      </c>
      <c r="AD1836" s="70" t="n">
        <f aca="false">1-AB1836/AC1836</f>
        <v>0.00540268818072831</v>
      </c>
      <c r="AE1836" s="73" t="n">
        <f aca="false">AE1835*(1+M1836)</f>
        <v>23.3735060542107</v>
      </c>
      <c r="AF1836" s="73" t="n">
        <f aca="false">MAX(AF1835,AE1836)</f>
        <v>23.6552217651263</v>
      </c>
      <c r="AG1836" s="70" t="n">
        <f aca="false">1-AE1836/AF1836</f>
        <v>0.0119092399011433</v>
      </c>
      <c r="AH1836" s="74" t="n">
        <f aca="false">IF(R1836&gt;0,AH1835+1,0)</f>
        <v>6</v>
      </c>
      <c r="AI1836" s="74" t="n">
        <f aca="false">IF(U1836&gt;0,AI1835+1,0)</f>
        <v>164</v>
      </c>
      <c r="AJ1836" s="74" t="n">
        <f aca="false">IF(G1836&gt;0,AJ1835+1,0)</f>
        <v>0</v>
      </c>
      <c r="AK1836" s="74" t="n">
        <f aca="false">IF(G1836&lt;=0,AK1835+1,0)</f>
        <v>1</v>
      </c>
      <c r="AL1836" s="74" t="n">
        <f aca="false">IF(K1836&gt;0,AL1835+1,0)</f>
        <v>0</v>
      </c>
      <c r="AM1836" s="74" t="n">
        <f aca="false">IF(K1836&lt;=0,AM1835+1,0)</f>
        <v>1</v>
      </c>
    </row>
    <row r="1837" customFormat="false" ht="15" hidden="false" customHeight="false" outlineLevel="0" collapsed="false">
      <c r="A1837" s="61" t="n">
        <v>1836</v>
      </c>
      <c r="B1837" s="62" t="n">
        <v>45240.5104166667</v>
      </c>
      <c r="C1837" s="63" t="n">
        <f aca="false">YEAR(B1837)</f>
        <v>2023</v>
      </c>
      <c r="D1837" s="32" t="s">
        <v>277</v>
      </c>
      <c r="E1837" s="64" t="n">
        <v>19386</v>
      </c>
      <c r="F1837" s="65" t="n">
        <v>0.0755</v>
      </c>
      <c r="G1837" s="66" t="n">
        <v>1463.643</v>
      </c>
      <c r="H1837" s="67" t="n">
        <f aca="false">E1837+IF(D1837="Long",1,-1)*G1837</f>
        <v>20849.643</v>
      </c>
      <c r="I1837" s="68" t="n">
        <f aca="false">Assumptions!$B$58</f>
        <v>5.35750011455817</v>
      </c>
      <c r="J1837" s="68" t="n">
        <f aca="false">INDEX(Yearly!$L$5:$L$22,MATCH(C1837,Yearly!$A$5:$A$22,0))</f>
        <v>0.483383468982692</v>
      </c>
      <c r="K1837" s="68" t="n">
        <f aca="false">G1837-I1837-J1837</f>
        <v>1457.80211641646</v>
      </c>
      <c r="L1837" s="69" t="n">
        <f aca="false">(I1837+J1837)/Assumptions!$B$8</f>
        <v>0.000257546472986662</v>
      </c>
      <c r="M1837" s="70" t="n">
        <f aca="false">F1837-L1837</f>
        <v>0.0752424535270133</v>
      </c>
      <c r="N1837" s="71" t="n">
        <f aca="false">G1837*Assumptions!$B$7</f>
        <v>11511552.195</v>
      </c>
      <c r="O1837" s="71" t="n">
        <f aca="false">K1837*Assumptions!$B$7</f>
        <v>11465613.6456155</v>
      </c>
      <c r="P1837" s="68" t="n">
        <f aca="false">P1836+G1837</f>
        <v>34125.562505</v>
      </c>
      <c r="Q1837" s="68" t="n">
        <f aca="false">MAX(Q1836,P1837)</f>
        <v>34125.562505</v>
      </c>
      <c r="R1837" s="68" t="n">
        <f aca="false">Q1837-P1837</f>
        <v>0</v>
      </c>
      <c r="S1837" s="68" t="n">
        <f aca="false">S1836+K1837</f>
        <v>23333.1000749792</v>
      </c>
      <c r="T1837" s="68" t="n">
        <f aca="false">MAX(T1836,S1837)</f>
        <v>23333.1000749792</v>
      </c>
      <c r="U1837" s="68" t="n">
        <f aca="false">T1837-S1837</f>
        <v>0</v>
      </c>
      <c r="V1837" s="70" t="n">
        <f aca="false">V1836+F1837</f>
        <v>3.94050000000001</v>
      </c>
      <c r="W1837" s="70" t="n">
        <f aca="false">MAX(W1836,V1837)</f>
        <v>3.94050000000001</v>
      </c>
      <c r="X1837" s="70" t="n">
        <f aca="false">W1837-V1837</f>
        <v>0</v>
      </c>
      <c r="Y1837" s="70" t="n">
        <f aca="false">Y1836+M1837</f>
        <v>3.46461983667582</v>
      </c>
      <c r="Z1837" s="70" t="n">
        <f aca="false">MAX(Z1836,Y1837)</f>
        <v>3.46461983667582</v>
      </c>
      <c r="AA1837" s="70" t="n">
        <f aca="false">Z1837-Y1837</f>
        <v>0</v>
      </c>
      <c r="AB1837" s="72" t="n">
        <f aca="false">AB1836*(1+F1837)</f>
        <v>40.4143688395068</v>
      </c>
      <c r="AC1837" s="73" t="n">
        <f aca="false">MAX(AC1836,AB1837)</f>
        <v>40.4143688395068</v>
      </c>
      <c r="AD1837" s="70" t="n">
        <f aca="false">1-AB1837/AC1837</f>
        <v>0</v>
      </c>
      <c r="AE1837" s="73" t="n">
        <f aca="false">AE1836*(1+M1837)</f>
        <v>25.132185997258</v>
      </c>
      <c r="AF1837" s="73" t="n">
        <f aca="false">MAX(AF1836,AE1837)</f>
        <v>25.132185997258</v>
      </c>
      <c r="AG1837" s="70" t="n">
        <f aca="false">1-AE1837/AF1837</f>
        <v>0</v>
      </c>
      <c r="AH1837" s="74" t="n">
        <f aca="false">IF(R1837&gt;0,AH1836+1,0)</f>
        <v>0</v>
      </c>
      <c r="AI1837" s="74" t="n">
        <f aca="false">IF(U1837&gt;0,AI1836+1,0)</f>
        <v>0</v>
      </c>
      <c r="AJ1837" s="74" t="n">
        <f aca="false">IF(G1837&gt;0,AJ1836+1,0)</f>
        <v>1</v>
      </c>
      <c r="AK1837" s="74" t="n">
        <f aca="false">IF(G1837&lt;=0,AK1836+1,0)</f>
        <v>0</v>
      </c>
      <c r="AL1837" s="74" t="n">
        <f aca="false">IF(K1837&gt;0,AL1836+1,0)</f>
        <v>1</v>
      </c>
      <c r="AM1837" s="74" t="n">
        <f aca="false">IF(K1837&lt;=0,AM1836+1,0)</f>
        <v>0</v>
      </c>
    </row>
    <row r="1838" customFormat="false" ht="15" hidden="false" customHeight="false" outlineLevel="0" collapsed="false">
      <c r="A1838" s="61" t="n">
        <v>1837</v>
      </c>
      <c r="B1838" s="62" t="n">
        <v>45273.4270833333</v>
      </c>
      <c r="C1838" s="63" t="n">
        <f aca="false">YEAR(B1838)</f>
        <v>2023</v>
      </c>
      <c r="D1838" s="32" t="s">
        <v>276</v>
      </c>
      <c r="E1838" s="64" t="n">
        <v>20850.5</v>
      </c>
      <c r="F1838" s="65" t="n">
        <v>-0.0016</v>
      </c>
      <c r="G1838" s="66" t="n">
        <v>-33.3608</v>
      </c>
      <c r="H1838" s="67" t="n">
        <f aca="false">E1838+IF(D1838="Long",1,-1)*G1838</f>
        <v>20883.8608</v>
      </c>
      <c r="I1838" s="68" t="n">
        <f aca="false">Assumptions!$B$58</f>
        <v>5.35750011455817</v>
      </c>
      <c r="J1838" s="68" t="n">
        <f aca="false">INDEX(Yearly!$L$5:$L$22,MATCH(C1838,Yearly!$A$5:$A$22,0))</f>
        <v>0.483383468982692</v>
      </c>
      <c r="K1838" s="68" t="n">
        <f aca="false">G1838-I1838-J1838</f>
        <v>-39.2016835835409</v>
      </c>
      <c r="L1838" s="69" t="n">
        <f aca="false">(I1838+J1838)/Assumptions!$B$8</f>
        <v>0.000257546472986662</v>
      </c>
      <c r="M1838" s="70" t="n">
        <f aca="false">F1838-L1838</f>
        <v>-0.00185754647298666</v>
      </c>
      <c r="N1838" s="71" t="n">
        <f aca="false">G1838*Assumptions!$B$7</f>
        <v>-262382.692</v>
      </c>
      <c r="O1838" s="71" t="n">
        <f aca="false">K1838*Assumptions!$B$7</f>
        <v>-308321.241384549</v>
      </c>
      <c r="P1838" s="68" t="n">
        <f aca="false">P1837+G1838</f>
        <v>34092.201705</v>
      </c>
      <c r="Q1838" s="68" t="n">
        <f aca="false">MAX(Q1837,P1838)</f>
        <v>34125.562505</v>
      </c>
      <c r="R1838" s="68" t="n">
        <f aca="false">Q1838-P1838</f>
        <v>33.3608000000022</v>
      </c>
      <c r="S1838" s="68" t="n">
        <f aca="false">S1837+K1838</f>
        <v>23293.8983913957</v>
      </c>
      <c r="T1838" s="68" t="n">
        <f aca="false">MAX(T1837,S1838)</f>
        <v>23333.1000749792</v>
      </c>
      <c r="U1838" s="68" t="n">
        <f aca="false">T1838-S1838</f>
        <v>39.201683583542</v>
      </c>
      <c r="V1838" s="70" t="n">
        <f aca="false">V1837+F1838</f>
        <v>3.93890000000001</v>
      </c>
      <c r="W1838" s="70" t="n">
        <f aca="false">MAX(W1837,V1838)</f>
        <v>3.94050000000001</v>
      </c>
      <c r="X1838" s="70" t="n">
        <f aca="false">W1838-V1838</f>
        <v>0.00159999999999982</v>
      </c>
      <c r="Y1838" s="70" t="n">
        <f aca="false">Y1837+M1838</f>
        <v>3.46276229020284</v>
      </c>
      <c r="Z1838" s="70" t="n">
        <f aca="false">MAX(Z1837,Y1838)</f>
        <v>3.46461983667582</v>
      </c>
      <c r="AA1838" s="70" t="n">
        <f aca="false">Z1838-Y1838</f>
        <v>0.00185754647298664</v>
      </c>
      <c r="AB1838" s="72" t="n">
        <f aca="false">AB1837*(1+F1838)</f>
        <v>40.3497058493635</v>
      </c>
      <c r="AC1838" s="73" t="n">
        <f aca="false">MAX(AC1837,AB1838)</f>
        <v>40.4143688395068</v>
      </c>
      <c r="AD1838" s="70" t="n">
        <f aca="false">1-AB1838/AC1838</f>
        <v>0.00160000000000005</v>
      </c>
      <c r="AE1838" s="73" t="n">
        <f aca="false">AE1837*(1+M1838)</f>
        <v>25.0855017938003</v>
      </c>
      <c r="AF1838" s="73" t="n">
        <f aca="false">MAX(AF1837,AE1838)</f>
        <v>25.132185997258</v>
      </c>
      <c r="AG1838" s="70" t="n">
        <f aca="false">1-AE1838/AF1838</f>
        <v>0.00185754647298664</v>
      </c>
      <c r="AH1838" s="74" t="n">
        <f aca="false">IF(R1838&gt;0,AH1837+1,0)</f>
        <v>1</v>
      </c>
      <c r="AI1838" s="74" t="n">
        <f aca="false">IF(U1838&gt;0,AI1837+1,0)</f>
        <v>1</v>
      </c>
      <c r="AJ1838" s="74" t="n">
        <f aca="false">IF(G1838&gt;0,AJ1837+1,0)</f>
        <v>0</v>
      </c>
      <c r="AK1838" s="74" t="n">
        <f aca="false">IF(G1838&lt;=0,AK1837+1,0)</f>
        <v>1</v>
      </c>
      <c r="AL1838" s="74" t="n">
        <f aca="false">IF(K1838&gt;0,AL1837+1,0)</f>
        <v>0</v>
      </c>
      <c r="AM1838" s="74" t="n">
        <f aca="false">IF(K1838&lt;=0,AM1837+1,0)</f>
        <v>1</v>
      </c>
    </row>
    <row r="1839" customFormat="false" ht="15" hidden="false" customHeight="false" outlineLevel="0" collapsed="false">
      <c r="A1839" s="61" t="n">
        <v>1838</v>
      </c>
      <c r="B1839" s="62" t="n">
        <v>45273.59375</v>
      </c>
      <c r="C1839" s="63" t="n">
        <f aca="false">YEAR(B1839)</f>
        <v>2023</v>
      </c>
      <c r="D1839" s="32" t="s">
        <v>277</v>
      </c>
      <c r="E1839" s="64" t="n">
        <v>20884.85</v>
      </c>
      <c r="F1839" s="65" t="n">
        <v>0.0192</v>
      </c>
      <c r="G1839" s="66" t="n">
        <v>400.98912</v>
      </c>
      <c r="H1839" s="67" t="n">
        <f aca="false">E1839+IF(D1839="Long",1,-1)*G1839</f>
        <v>21285.83912</v>
      </c>
      <c r="I1839" s="68" t="n">
        <f aca="false">Assumptions!$B$58</f>
        <v>5.35750011455817</v>
      </c>
      <c r="J1839" s="68" t="n">
        <f aca="false">INDEX(Yearly!$L$5:$L$22,MATCH(C1839,Yearly!$A$5:$A$22,0))</f>
        <v>0.483383468982692</v>
      </c>
      <c r="K1839" s="68" t="n">
        <f aca="false">G1839-I1839-J1839</f>
        <v>395.148236416459</v>
      </c>
      <c r="L1839" s="69" t="n">
        <f aca="false">(I1839+J1839)/Assumptions!$B$8</f>
        <v>0.000257546472986662</v>
      </c>
      <c r="M1839" s="70" t="n">
        <f aca="false">F1839-L1839</f>
        <v>0.0189424535270133</v>
      </c>
      <c r="N1839" s="71" t="n">
        <f aca="false">G1839*Assumptions!$B$7</f>
        <v>3153779.4288</v>
      </c>
      <c r="O1839" s="71" t="n">
        <f aca="false">K1839*Assumptions!$B$7</f>
        <v>3107840.87941545</v>
      </c>
      <c r="P1839" s="68" t="n">
        <f aca="false">P1838+G1839</f>
        <v>34493.190825</v>
      </c>
      <c r="Q1839" s="68" t="n">
        <f aca="false">MAX(Q1838,P1839)</f>
        <v>34493.190825</v>
      </c>
      <c r="R1839" s="68" t="n">
        <f aca="false">Q1839-P1839</f>
        <v>0</v>
      </c>
      <c r="S1839" s="68" t="n">
        <f aca="false">S1838+K1839</f>
        <v>23689.0466278121</v>
      </c>
      <c r="T1839" s="68" t="n">
        <f aca="false">MAX(T1838,S1839)</f>
        <v>23689.0466278121</v>
      </c>
      <c r="U1839" s="68" t="n">
        <f aca="false">T1839-S1839</f>
        <v>0</v>
      </c>
      <c r="V1839" s="70" t="n">
        <f aca="false">V1838+F1839</f>
        <v>3.95810000000001</v>
      </c>
      <c r="W1839" s="70" t="n">
        <f aca="false">MAX(W1838,V1839)</f>
        <v>3.95810000000001</v>
      </c>
      <c r="X1839" s="70" t="n">
        <f aca="false">W1839-V1839</f>
        <v>0</v>
      </c>
      <c r="Y1839" s="70" t="n">
        <f aca="false">Y1838+M1839</f>
        <v>3.48170474372985</v>
      </c>
      <c r="Z1839" s="70" t="n">
        <f aca="false">MAX(Z1838,Y1839)</f>
        <v>3.48170474372985</v>
      </c>
      <c r="AA1839" s="70" t="n">
        <f aca="false">Z1839-Y1839</f>
        <v>0</v>
      </c>
      <c r="AB1839" s="72" t="n">
        <f aca="false">AB1838*(1+F1839)</f>
        <v>41.1244202016713</v>
      </c>
      <c r="AC1839" s="73" t="n">
        <f aca="false">MAX(AC1838,AB1839)</f>
        <v>41.1244202016713</v>
      </c>
      <c r="AD1839" s="70" t="n">
        <f aca="false">1-AB1839/AC1839</f>
        <v>0</v>
      </c>
      <c r="AE1839" s="73" t="n">
        <f aca="false">AE1838*(1+M1839)</f>
        <v>25.5606827457312</v>
      </c>
      <c r="AF1839" s="73" t="n">
        <f aca="false">MAX(AF1838,AE1839)</f>
        <v>25.5606827457312</v>
      </c>
      <c r="AG1839" s="70" t="n">
        <f aca="false">1-AE1839/AF1839</f>
        <v>0</v>
      </c>
      <c r="AH1839" s="74" t="n">
        <f aca="false">IF(R1839&gt;0,AH1838+1,0)</f>
        <v>0</v>
      </c>
      <c r="AI1839" s="74" t="n">
        <f aca="false">IF(U1839&gt;0,AI1838+1,0)</f>
        <v>0</v>
      </c>
      <c r="AJ1839" s="74" t="n">
        <f aca="false">IF(G1839&gt;0,AJ1838+1,0)</f>
        <v>1</v>
      </c>
      <c r="AK1839" s="74" t="n">
        <f aca="false">IF(G1839&lt;=0,AK1838+1,0)</f>
        <v>0</v>
      </c>
      <c r="AL1839" s="74" t="n">
        <f aca="false">IF(K1839&gt;0,AL1838+1,0)</f>
        <v>1</v>
      </c>
      <c r="AM1839" s="74" t="n">
        <f aca="false">IF(K1839&lt;=0,AM1838+1,0)</f>
        <v>0</v>
      </c>
    </row>
    <row r="1840" customFormat="false" ht="15" hidden="false" customHeight="false" outlineLevel="0" collapsed="false">
      <c r="A1840" s="61" t="n">
        <v>1839</v>
      </c>
      <c r="B1840" s="62" t="n">
        <v>45280.59375</v>
      </c>
      <c r="C1840" s="63" t="n">
        <f aca="false">YEAR(B1840)</f>
        <v>2023</v>
      </c>
      <c r="D1840" s="32" t="s">
        <v>276</v>
      </c>
      <c r="E1840" s="64" t="n">
        <v>21285.1</v>
      </c>
      <c r="F1840" s="65" t="n">
        <v>-0.0031</v>
      </c>
      <c r="G1840" s="66" t="n">
        <v>-65.98381</v>
      </c>
      <c r="H1840" s="67" t="n">
        <f aca="false">E1840+IF(D1840="Long",1,-1)*G1840</f>
        <v>21351.08381</v>
      </c>
      <c r="I1840" s="68" t="n">
        <f aca="false">Assumptions!$B$58</f>
        <v>5.35750011455817</v>
      </c>
      <c r="J1840" s="68" t="n">
        <f aca="false">INDEX(Yearly!$L$5:$L$22,MATCH(C1840,Yearly!$A$5:$A$22,0))</f>
        <v>0.483383468982692</v>
      </c>
      <c r="K1840" s="68" t="n">
        <f aca="false">G1840-I1840-J1840</f>
        <v>-71.8246935835409</v>
      </c>
      <c r="L1840" s="69" t="n">
        <f aca="false">(I1840+J1840)/Assumptions!$B$8</f>
        <v>0.000257546472986662</v>
      </c>
      <c r="M1840" s="70" t="n">
        <f aca="false">F1840-L1840</f>
        <v>-0.00335754647298666</v>
      </c>
      <c r="N1840" s="71" t="n">
        <f aca="false">G1840*Assumptions!$B$7</f>
        <v>-518962.66565</v>
      </c>
      <c r="O1840" s="71" t="n">
        <f aca="false">K1840*Assumptions!$B$7</f>
        <v>-564901.215034549</v>
      </c>
      <c r="P1840" s="68" t="n">
        <f aca="false">P1839+G1840</f>
        <v>34427.207015</v>
      </c>
      <c r="Q1840" s="68" t="n">
        <f aca="false">MAX(Q1839,P1840)</f>
        <v>34493.190825</v>
      </c>
      <c r="R1840" s="68" t="n">
        <f aca="false">Q1840-P1840</f>
        <v>65.9838099999979</v>
      </c>
      <c r="S1840" s="68" t="n">
        <f aca="false">S1839+K1840</f>
        <v>23617.2219342286</v>
      </c>
      <c r="T1840" s="68" t="n">
        <f aca="false">MAX(T1839,S1840)</f>
        <v>23689.0466278121</v>
      </c>
      <c r="U1840" s="68" t="n">
        <f aca="false">T1840-S1840</f>
        <v>71.8246935835414</v>
      </c>
      <c r="V1840" s="70" t="n">
        <f aca="false">V1839+F1840</f>
        <v>3.95500000000001</v>
      </c>
      <c r="W1840" s="70" t="n">
        <f aca="false">MAX(W1839,V1840)</f>
        <v>3.95810000000001</v>
      </c>
      <c r="X1840" s="70" t="n">
        <f aca="false">W1840-V1840</f>
        <v>0.00309999999999988</v>
      </c>
      <c r="Y1840" s="70" t="n">
        <f aca="false">Y1839+M1840</f>
        <v>3.47834719725686</v>
      </c>
      <c r="Z1840" s="70" t="n">
        <f aca="false">MAX(Z1839,Y1840)</f>
        <v>3.48170474372985</v>
      </c>
      <c r="AA1840" s="70" t="n">
        <f aca="false">Z1840-Y1840</f>
        <v>0.00335754647298669</v>
      </c>
      <c r="AB1840" s="72" t="n">
        <f aca="false">AB1839*(1+F1840)</f>
        <v>40.9969344990462</v>
      </c>
      <c r="AC1840" s="73" t="n">
        <f aca="false">MAX(AC1839,AB1840)</f>
        <v>41.1244202016713</v>
      </c>
      <c r="AD1840" s="70" t="n">
        <f aca="false">1-AB1840/AC1840</f>
        <v>0.00309999999999999</v>
      </c>
      <c r="AE1840" s="73" t="n">
        <f aca="false">AE1839*(1+M1840)</f>
        <v>25.4748615655311</v>
      </c>
      <c r="AF1840" s="73" t="n">
        <f aca="false">MAX(AF1839,AE1840)</f>
        <v>25.5606827457312</v>
      </c>
      <c r="AG1840" s="70" t="n">
        <f aca="false">1-AE1840/AF1840</f>
        <v>0.00335754647298669</v>
      </c>
      <c r="AH1840" s="74" t="n">
        <f aca="false">IF(R1840&gt;0,AH1839+1,0)</f>
        <v>1</v>
      </c>
      <c r="AI1840" s="74" t="n">
        <f aca="false">IF(U1840&gt;0,AI1839+1,0)</f>
        <v>1</v>
      </c>
      <c r="AJ1840" s="74" t="n">
        <f aca="false">IF(G1840&gt;0,AJ1839+1,0)</f>
        <v>0</v>
      </c>
      <c r="AK1840" s="74" t="n">
        <f aca="false">IF(G1840&lt;=0,AK1839+1,0)</f>
        <v>1</v>
      </c>
      <c r="AL1840" s="74" t="n">
        <f aca="false">IF(K1840&gt;0,AL1839+1,0)</f>
        <v>0</v>
      </c>
      <c r="AM1840" s="74" t="n">
        <f aca="false">IF(K1840&lt;=0,AM1839+1,0)</f>
        <v>1</v>
      </c>
    </row>
    <row r="1841" customFormat="false" ht="15" hidden="false" customHeight="false" outlineLevel="0" collapsed="false">
      <c r="A1841" s="61" t="n">
        <v>1840</v>
      </c>
      <c r="B1841" s="62" t="n">
        <v>45282.4270833333</v>
      </c>
      <c r="C1841" s="63" t="n">
        <f aca="false">YEAR(B1841)</f>
        <v>2023</v>
      </c>
      <c r="D1841" s="32" t="s">
        <v>277</v>
      </c>
      <c r="E1841" s="64" t="n">
        <v>21350.15</v>
      </c>
      <c r="F1841" s="65" t="n">
        <v>-0.0035</v>
      </c>
      <c r="G1841" s="66" t="n">
        <v>-74.725525</v>
      </c>
      <c r="H1841" s="67" t="n">
        <f aca="false">E1841+IF(D1841="Long",1,-1)*G1841</f>
        <v>21275.424475</v>
      </c>
      <c r="I1841" s="68" t="n">
        <f aca="false">Assumptions!$B$58</f>
        <v>5.35750011455817</v>
      </c>
      <c r="J1841" s="68" t="n">
        <f aca="false">INDEX(Yearly!$L$5:$L$22,MATCH(C1841,Yearly!$A$5:$A$22,0))</f>
        <v>0.483383468982692</v>
      </c>
      <c r="K1841" s="68" t="n">
        <f aca="false">G1841-I1841-J1841</f>
        <v>-80.5664085835409</v>
      </c>
      <c r="L1841" s="69" t="n">
        <f aca="false">(I1841+J1841)/Assumptions!$B$8</f>
        <v>0.000257546472986662</v>
      </c>
      <c r="M1841" s="70" t="n">
        <f aca="false">F1841-L1841</f>
        <v>-0.00375754647298666</v>
      </c>
      <c r="N1841" s="71" t="n">
        <f aca="false">G1841*Assumptions!$B$7</f>
        <v>-587716.254125</v>
      </c>
      <c r="O1841" s="71" t="n">
        <f aca="false">K1841*Assumptions!$B$7</f>
        <v>-633654.803509549</v>
      </c>
      <c r="P1841" s="68" t="n">
        <f aca="false">P1840+G1841</f>
        <v>34352.48149</v>
      </c>
      <c r="Q1841" s="68" t="n">
        <f aca="false">MAX(Q1840,P1841)</f>
        <v>34493.190825</v>
      </c>
      <c r="R1841" s="68" t="n">
        <f aca="false">Q1841-P1841</f>
        <v>140.709335</v>
      </c>
      <c r="S1841" s="68" t="n">
        <f aca="false">S1840+K1841</f>
        <v>23536.6555256451</v>
      </c>
      <c r="T1841" s="68" t="n">
        <f aca="false">MAX(T1840,S1841)</f>
        <v>23689.0466278121</v>
      </c>
      <c r="U1841" s="68" t="n">
        <f aca="false">T1841-S1841</f>
        <v>152.391102167083</v>
      </c>
      <c r="V1841" s="70" t="n">
        <f aca="false">V1840+F1841</f>
        <v>3.95150000000001</v>
      </c>
      <c r="W1841" s="70" t="n">
        <f aca="false">MAX(W1840,V1841)</f>
        <v>3.95810000000001</v>
      </c>
      <c r="X1841" s="70" t="n">
        <f aca="false">W1841-V1841</f>
        <v>0.00659999999999972</v>
      </c>
      <c r="Y1841" s="70" t="n">
        <f aca="false">Y1840+M1841</f>
        <v>3.47458965078388</v>
      </c>
      <c r="Z1841" s="70" t="n">
        <f aca="false">MAX(Z1840,Y1841)</f>
        <v>3.48170474372985</v>
      </c>
      <c r="AA1841" s="70" t="n">
        <f aca="false">Z1841-Y1841</f>
        <v>0.00711509294597335</v>
      </c>
      <c r="AB1841" s="72" t="n">
        <f aca="false">AB1840*(1+F1841)</f>
        <v>40.8534452282995</v>
      </c>
      <c r="AC1841" s="73" t="n">
        <f aca="false">MAX(AC1840,AB1841)</f>
        <v>41.1244202016713</v>
      </c>
      <c r="AD1841" s="70" t="n">
        <f aca="false">1-AB1841/AC1841</f>
        <v>0.00658914999999982</v>
      </c>
      <c r="AE1841" s="73" t="n">
        <f aca="false">AE1840*(1+M1841)</f>
        <v>25.3791385893057</v>
      </c>
      <c r="AF1841" s="73" t="n">
        <f aca="false">MAX(AF1840,AE1841)</f>
        <v>25.5606827457312</v>
      </c>
      <c r="AG1841" s="70" t="n">
        <f aca="false">1-AE1841/AF1841</f>
        <v>0.00710247680906584</v>
      </c>
      <c r="AH1841" s="74" t="n">
        <f aca="false">IF(R1841&gt;0,AH1840+1,0)</f>
        <v>2</v>
      </c>
      <c r="AI1841" s="74" t="n">
        <f aca="false">IF(U1841&gt;0,AI1840+1,0)</f>
        <v>2</v>
      </c>
      <c r="AJ1841" s="74" t="n">
        <f aca="false">IF(G1841&gt;0,AJ1840+1,0)</f>
        <v>0</v>
      </c>
      <c r="AK1841" s="74" t="n">
        <f aca="false">IF(G1841&lt;=0,AK1840+1,0)</f>
        <v>2</v>
      </c>
      <c r="AL1841" s="74" t="n">
        <f aca="false">IF(K1841&gt;0,AL1840+1,0)</f>
        <v>0</v>
      </c>
      <c r="AM1841" s="74" t="n">
        <f aca="false">IF(K1841&lt;=0,AM1840+1,0)</f>
        <v>2</v>
      </c>
    </row>
    <row r="1842" customFormat="false" ht="15" hidden="false" customHeight="false" outlineLevel="0" collapsed="false">
      <c r="A1842" s="61" t="n">
        <v>1841</v>
      </c>
      <c r="B1842" s="62" t="n">
        <v>45282.5729166667</v>
      </c>
      <c r="C1842" s="63" t="n">
        <f aca="false">YEAR(B1842)</f>
        <v>2023</v>
      </c>
      <c r="D1842" s="32" t="s">
        <v>276</v>
      </c>
      <c r="E1842" s="64" t="n">
        <v>21275.55</v>
      </c>
      <c r="F1842" s="65" t="n">
        <v>-0.0037</v>
      </c>
      <c r="G1842" s="66" t="n">
        <v>-78.719535</v>
      </c>
      <c r="H1842" s="67" t="n">
        <f aca="false">E1842+IF(D1842="Long",1,-1)*G1842</f>
        <v>21354.269535</v>
      </c>
      <c r="I1842" s="68" t="n">
        <f aca="false">Assumptions!$B$58</f>
        <v>5.35750011455817</v>
      </c>
      <c r="J1842" s="68" t="n">
        <f aca="false">INDEX(Yearly!$L$5:$L$22,MATCH(C1842,Yearly!$A$5:$A$22,0))</f>
        <v>0.483383468982692</v>
      </c>
      <c r="K1842" s="68" t="n">
        <f aca="false">G1842-I1842-J1842</f>
        <v>-84.5604185835409</v>
      </c>
      <c r="L1842" s="69" t="n">
        <f aca="false">(I1842+J1842)/Assumptions!$B$8</f>
        <v>0.000257546472986662</v>
      </c>
      <c r="M1842" s="70" t="n">
        <f aca="false">F1842-L1842</f>
        <v>-0.00395754647298666</v>
      </c>
      <c r="N1842" s="71" t="n">
        <f aca="false">G1842*Assumptions!$B$7</f>
        <v>-619129.142775</v>
      </c>
      <c r="O1842" s="71" t="n">
        <f aca="false">K1842*Assumptions!$B$7</f>
        <v>-665067.692159549</v>
      </c>
      <c r="P1842" s="68" t="n">
        <f aca="false">P1841+G1842</f>
        <v>34273.761955</v>
      </c>
      <c r="Q1842" s="68" t="n">
        <f aca="false">MAX(Q1841,P1842)</f>
        <v>34493.190825</v>
      </c>
      <c r="R1842" s="68" t="n">
        <f aca="false">Q1842-P1842</f>
        <v>219.428869999996</v>
      </c>
      <c r="S1842" s="68" t="n">
        <f aca="false">S1841+K1842</f>
        <v>23452.0951070615</v>
      </c>
      <c r="T1842" s="68" t="n">
        <f aca="false">MAX(T1841,S1842)</f>
        <v>23689.0466278121</v>
      </c>
      <c r="U1842" s="68" t="n">
        <f aca="false">T1842-S1842</f>
        <v>236.951520750623</v>
      </c>
      <c r="V1842" s="70" t="n">
        <f aca="false">V1841+F1842</f>
        <v>3.94780000000001</v>
      </c>
      <c r="W1842" s="70" t="n">
        <f aca="false">MAX(W1841,V1842)</f>
        <v>3.95810000000001</v>
      </c>
      <c r="X1842" s="70" t="n">
        <f aca="false">W1842-V1842</f>
        <v>0.0102999999999995</v>
      </c>
      <c r="Y1842" s="70" t="n">
        <f aca="false">Y1841+M1842</f>
        <v>3.47063210431089</v>
      </c>
      <c r="Z1842" s="70" t="n">
        <f aca="false">MAX(Z1841,Y1842)</f>
        <v>3.48170474372985</v>
      </c>
      <c r="AA1842" s="70" t="n">
        <f aca="false">Z1842-Y1842</f>
        <v>0.01107263941896</v>
      </c>
      <c r="AB1842" s="72" t="n">
        <f aca="false">AB1841*(1+F1842)</f>
        <v>40.7022874809548</v>
      </c>
      <c r="AC1842" s="73" t="n">
        <f aca="false">MAX(AC1841,AB1842)</f>
        <v>41.1244202016713</v>
      </c>
      <c r="AD1842" s="70" t="n">
        <f aca="false">1-AB1842/AC1842</f>
        <v>0.0102647701449999</v>
      </c>
      <c r="AE1842" s="73" t="n">
        <f aca="false">AE1841*(1+M1842)</f>
        <v>25.2786994688942</v>
      </c>
      <c r="AF1842" s="73" t="n">
        <f aca="false">MAX(AF1841,AE1842)</f>
        <v>25.5606827457312</v>
      </c>
      <c r="AG1842" s="70" t="n">
        <f aca="false">1-AE1842/AF1842</f>
        <v>0.0110319149000073</v>
      </c>
      <c r="AH1842" s="74" t="n">
        <f aca="false">IF(R1842&gt;0,AH1841+1,0)</f>
        <v>3</v>
      </c>
      <c r="AI1842" s="74" t="n">
        <f aca="false">IF(U1842&gt;0,AI1841+1,0)</f>
        <v>3</v>
      </c>
      <c r="AJ1842" s="74" t="n">
        <f aca="false">IF(G1842&gt;0,AJ1841+1,0)</f>
        <v>0</v>
      </c>
      <c r="AK1842" s="74" t="n">
        <f aca="false">IF(G1842&lt;=0,AK1841+1,0)</f>
        <v>3</v>
      </c>
      <c r="AL1842" s="74" t="n">
        <f aca="false">IF(K1842&gt;0,AL1841+1,0)</f>
        <v>0</v>
      </c>
      <c r="AM1842" s="74" t="n">
        <f aca="false">IF(K1842&lt;=0,AM1841+1,0)</f>
        <v>3</v>
      </c>
    </row>
    <row r="1843" customFormat="false" ht="15" hidden="false" customHeight="false" outlineLevel="0" collapsed="false">
      <c r="A1843" s="61" t="n">
        <v>1842</v>
      </c>
      <c r="B1843" s="62" t="n">
        <v>45282.6354166667</v>
      </c>
      <c r="C1843" s="63" t="n">
        <f aca="false">YEAR(B1843)</f>
        <v>2023</v>
      </c>
      <c r="D1843" s="32" t="s">
        <v>277</v>
      </c>
      <c r="E1843" s="64" t="n">
        <v>21353.9</v>
      </c>
      <c r="F1843" s="65" t="n">
        <v>0.0111</v>
      </c>
      <c r="G1843" s="66" t="n">
        <v>237.02829</v>
      </c>
      <c r="H1843" s="67" t="n">
        <f aca="false">E1843+IF(D1843="Long",1,-1)*G1843</f>
        <v>21590.92829</v>
      </c>
      <c r="I1843" s="68" t="n">
        <f aca="false">Assumptions!$B$58</f>
        <v>5.35750011455817</v>
      </c>
      <c r="J1843" s="68" t="n">
        <f aca="false">INDEX(Yearly!$L$5:$L$22,MATCH(C1843,Yearly!$A$5:$A$22,0))</f>
        <v>0.483383468982692</v>
      </c>
      <c r="K1843" s="68" t="n">
        <f aca="false">G1843-I1843-J1843</f>
        <v>231.187406416459</v>
      </c>
      <c r="L1843" s="69" t="n">
        <f aca="false">(I1843+J1843)/Assumptions!$B$8</f>
        <v>0.000257546472986662</v>
      </c>
      <c r="M1843" s="70" t="n">
        <f aca="false">F1843-L1843</f>
        <v>0.0108424535270133</v>
      </c>
      <c r="N1843" s="71" t="n">
        <f aca="false">G1843*Assumptions!$B$7</f>
        <v>1864227.50085</v>
      </c>
      <c r="O1843" s="71" t="n">
        <f aca="false">K1843*Assumptions!$B$7</f>
        <v>1818288.95146545</v>
      </c>
      <c r="P1843" s="68" t="n">
        <f aca="false">P1842+G1843</f>
        <v>34510.790245</v>
      </c>
      <c r="Q1843" s="68" t="n">
        <f aca="false">MAX(Q1842,P1843)</f>
        <v>34510.790245</v>
      </c>
      <c r="R1843" s="68" t="n">
        <f aca="false">Q1843-P1843</f>
        <v>0</v>
      </c>
      <c r="S1843" s="68" t="n">
        <f aca="false">S1842+K1843</f>
        <v>23683.282513478</v>
      </c>
      <c r="T1843" s="68" t="n">
        <f aca="false">MAX(T1842,S1843)</f>
        <v>23689.0466278121</v>
      </c>
      <c r="U1843" s="68" t="n">
        <f aca="false">T1843-S1843</f>
        <v>5.76411433416433</v>
      </c>
      <c r="V1843" s="70" t="n">
        <f aca="false">V1842+F1843</f>
        <v>3.95890000000001</v>
      </c>
      <c r="W1843" s="70" t="n">
        <f aca="false">MAX(W1842,V1843)</f>
        <v>3.95890000000001</v>
      </c>
      <c r="X1843" s="70" t="n">
        <f aca="false">W1843-V1843</f>
        <v>0</v>
      </c>
      <c r="Y1843" s="70" t="n">
        <f aca="false">Y1842+M1843</f>
        <v>3.4814745578379</v>
      </c>
      <c r="Z1843" s="70" t="n">
        <f aca="false">MAX(Z1842,Y1843)</f>
        <v>3.48170474372985</v>
      </c>
      <c r="AA1843" s="70" t="n">
        <f aca="false">Z1843-Y1843</f>
        <v>0.000230185891946455</v>
      </c>
      <c r="AB1843" s="72" t="n">
        <f aca="false">AB1842*(1+F1843)</f>
        <v>41.1540828719934</v>
      </c>
      <c r="AC1843" s="73" t="n">
        <f aca="false">MAX(AC1842,AB1843)</f>
        <v>41.1540828719934</v>
      </c>
      <c r="AD1843" s="70" t="n">
        <f aca="false">1-AB1843/AC1843</f>
        <v>0</v>
      </c>
      <c r="AE1843" s="73" t="n">
        <f aca="false">AE1842*(1+M1843)</f>
        <v>25.552782593109</v>
      </c>
      <c r="AF1843" s="73" t="n">
        <f aca="false">MAX(AF1842,AE1843)</f>
        <v>25.5606827457312</v>
      </c>
      <c r="AG1843" s="70" t="n">
        <f aca="false">1-AE1843/AF1843</f>
        <v>0.000309074397611298</v>
      </c>
      <c r="AH1843" s="74" t="n">
        <f aca="false">IF(R1843&gt;0,AH1842+1,0)</f>
        <v>0</v>
      </c>
      <c r="AI1843" s="74" t="n">
        <f aca="false">IF(U1843&gt;0,AI1842+1,0)</f>
        <v>4</v>
      </c>
      <c r="AJ1843" s="74" t="n">
        <f aca="false">IF(G1843&gt;0,AJ1842+1,0)</f>
        <v>1</v>
      </c>
      <c r="AK1843" s="74" t="n">
        <f aca="false">IF(G1843&lt;=0,AK1842+1,0)</f>
        <v>0</v>
      </c>
      <c r="AL1843" s="74" t="n">
        <f aca="false">IF(K1843&gt;0,AL1842+1,0)</f>
        <v>1</v>
      </c>
      <c r="AM1843" s="74" t="n">
        <f aca="false">IF(K1843&lt;=0,AM1842+1,0)</f>
        <v>0</v>
      </c>
    </row>
    <row r="1844" customFormat="false" ht="15" hidden="false" customHeight="false" outlineLevel="0" collapsed="false">
      <c r="A1844" s="61" t="n">
        <v>1843</v>
      </c>
      <c r="B1844" s="62" t="n">
        <v>45293.4479166667</v>
      </c>
      <c r="C1844" s="63" t="n">
        <f aca="false">YEAR(B1844)</f>
        <v>2024</v>
      </c>
      <c r="D1844" s="32" t="s">
        <v>276</v>
      </c>
      <c r="E1844" s="64" t="n">
        <v>21590.95</v>
      </c>
      <c r="F1844" s="65" t="n">
        <v>-0.0033</v>
      </c>
      <c r="G1844" s="66" t="n">
        <v>-71.250135</v>
      </c>
      <c r="H1844" s="67" t="n">
        <f aca="false">E1844+IF(D1844="Long",1,-1)*G1844</f>
        <v>21662.200135</v>
      </c>
      <c r="I1844" s="68" t="n">
        <f aca="false">Assumptions!$B$58</f>
        <v>5.35750011455817</v>
      </c>
      <c r="J1844" s="68" t="n">
        <f aca="false">INDEX(Yearly!$L$5:$L$22,MATCH(C1844,Yearly!$A$5:$A$22,0))</f>
        <v>0.579189201573856</v>
      </c>
      <c r="K1844" s="68" t="n">
        <f aca="false">G1844-I1844-J1844</f>
        <v>-77.186824316132</v>
      </c>
      <c r="L1844" s="69" t="n">
        <f aca="false">(I1844+J1844)/Assumptions!$B$8</f>
        <v>0.000261770907212725</v>
      </c>
      <c r="M1844" s="70" t="n">
        <f aca="false">F1844-L1844</f>
        <v>-0.00356177090721272</v>
      </c>
      <c r="N1844" s="71" t="n">
        <f aca="false">G1844*Assumptions!$B$7</f>
        <v>-560382.311775</v>
      </c>
      <c r="O1844" s="71" t="n">
        <f aca="false">K1844*Assumptions!$B$7</f>
        <v>-607074.373246378</v>
      </c>
      <c r="P1844" s="68" t="n">
        <f aca="false">P1843+G1844</f>
        <v>34439.54011</v>
      </c>
      <c r="Q1844" s="68" t="n">
        <f aca="false">MAX(Q1843,P1844)</f>
        <v>34510.790245</v>
      </c>
      <c r="R1844" s="68" t="n">
        <f aca="false">Q1844-P1844</f>
        <v>71.2501350000021</v>
      </c>
      <c r="S1844" s="68" t="n">
        <f aca="false">S1843+K1844</f>
        <v>23606.0956891618</v>
      </c>
      <c r="T1844" s="68" t="n">
        <f aca="false">MAX(T1843,S1844)</f>
        <v>23689.0466278121</v>
      </c>
      <c r="U1844" s="68" t="n">
        <f aca="false">T1844-S1844</f>
        <v>82.9509386502978</v>
      </c>
      <c r="V1844" s="70" t="n">
        <f aca="false">V1843+F1844</f>
        <v>3.95560000000001</v>
      </c>
      <c r="W1844" s="70" t="n">
        <f aca="false">MAX(W1843,V1844)</f>
        <v>3.95890000000001</v>
      </c>
      <c r="X1844" s="70" t="n">
        <f aca="false">W1844-V1844</f>
        <v>0.00329999999999986</v>
      </c>
      <c r="Y1844" s="70" t="n">
        <f aca="false">Y1843+M1844</f>
        <v>3.47791278693069</v>
      </c>
      <c r="Z1844" s="70" t="n">
        <f aca="false">MAX(Z1843,Y1844)</f>
        <v>3.48170474372985</v>
      </c>
      <c r="AA1844" s="70" t="n">
        <f aca="false">Z1844-Y1844</f>
        <v>0.00379195679915911</v>
      </c>
      <c r="AB1844" s="72" t="n">
        <f aca="false">AB1843*(1+F1844)</f>
        <v>41.0182743985158</v>
      </c>
      <c r="AC1844" s="73" t="n">
        <f aca="false">MAX(AC1843,AB1844)</f>
        <v>41.1540828719934</v>
      </c>
      <c r="AD1844" s="70" t="n">
        <f aca="false">1-AB1844/AC1844</f>
        <v>0.00329999999999986</v>
      </c>
      <c r="AE1844" s="73" t="n">
        <f aca="false">AE1843*(1+M1844)</f>
        <v>25.4617694354705</v>
      </c>
      <c r="AF1844" s="73" t="n">
        <f aca="false">MAX(AF1843,AE1844)</f>
        <v>25.5606827457312</v>
      </c>
      <c r="AG1844" s="70" t="n">
        <f aca="false">1-AE1844/AF1844</f>
        <v>0.00386974445262644</v>
      </c>
      <c r="AH1844" s="74" t="n">
        <f aca="false">IF(R1844&gt;0,AH1843+1,0)</f>
        <v>1</v>
      </c>
      <c r="AI1844" s="74" t="n">
        <f aca="false">IF(U1844&gt;0,AI1843+1,0)</f>
        <v>5</v>
      </c>
      <c r="AJ1844" s="74" t="n">
        <f aca="false">IF(G1844&gt;0,AJ1843+1,0)</f>
        <v>0</v>
      </c>
      <c r="AK1844" s="74" t="n">
        <f aca="false">IF(G1844&lt;=0,AK1843+1,0)</f>
        <v>1</v>
      </c>
      <c r="AL1844" s="74" t="n">
        <f aca="false">IF(K1844&gt;0,AL1843+1,0)</f>
        <v>0</v>
      </c>
      <c r="AM1844" s="74" t="n">
        <f aca="false">IF(K1844&lt;=0,AM1843+1,0)</f>
        <v>1</v>
      </c>
    </row>
    <row r="1845" customFormat="false" ht="15" hidden="false" customHeight="false" outlineLevel="0" collapsed="false">
      <c r="A1845" s="61" t="n">
        <v>1844</v>
      </c>
      <c r="B1845" s="62" t="n">
        <v>45293.59375</v>
      </c>
      <c r="C1845" s="63" t="n">
        <f aca="false">YEAR(B1845)</f>
        <v>2024</v>
      </c>
      <c r="D1845" s="32" t="s">
        <v>277</v>
      </c>
      <c r="E1845" s="64" t="n">
        <v>21662.6</v>
      </c>
      <c r="F1845" s="65" t="n">
        <v>-0.0048</v>
      </c>
      <c r="G1845" s="66" t="n">
        <v>-103.98048</v>
      </c>
      <c r="H1845" s="67" t="n">
        <f aca="false">E1845+IF(D1845="Long",1,-1)*G1845</f>
        <v>21558.61952</v>
      </c>
      <c r="I1845" s="68" t="n">
        <f aca="false">Assumptions!$B$58</f>
        <v>5.35750011455817</v>
      </c>
      <c r="J1845" s="68" t="n">
        <f aca="false">INDEX(Yearly!$L$5:$L$22,MATCH(C1845,Yearly!$A$5:$A$22,0))</f>
        <v>0.579189201573856</v>
      </c>
      <c r="K1845" s="68" t="n">
        <f aca="false">G1845-I1845-J1845</f>
        <v>-109.917169316132</v>
      </c>
      <c r="L1845" s="69" t="n">
        <f aca="false">(I1845+J1845)/Assumptions!$B$8</f>
        <v>0.000261770907212725</v>
      </c>
      <c r="M1845" s="70" t="n">
        <f aca="false">F1845-L1845</f>
        <v>-0.00506177090721272</v>
      </c>
      <c r="N1845" s="71" t="n">
        <f aca="false">G1845*Assumptions!$B$7</f>
        <v>-817806.4752</v>
      </c>
      <c r="O1845" s="71" t="n">
        <f aca="false">K1845*Assumptions!$B$7</f>
        <v>-864498.536671378</v>
      </c>
      <c r="P1845" s="68" t="n">
        <f aca="false">P1844+G1845</f>
        <v>34335.55963</v>
      </c>
      <c r="Q1845" s="68" t="n">
        <f aca="false">MAX(Q1844,P1845)</f>
        <v>34510.790245</v>
      </c>
      <c r="R1845" s="68" t="n">
        <f aca="false">Q1845-P1845</f>
        <v>175.230615</v>
      </c>
      <c r="S1845" s="68" t="n">
        <f aca="false">S1844+K1845</f>
        <v>23496.1785198457</v>
      </c>
      <c r="T1845" s="68" t="n">
        <f aca="false">MAX(T1844,S1845)</f>
        <v>23689.0466278121</v>
      </c>
      <c r="U1845" s="68" t="n">
        <f aca="false">T1845-S1845</f>
        <v>192.868107966431</v>
      </c>
      <c r="V1845" s="70" t="n">
        <f aca="false">V1844+F1845</f>
        <v>3.95080000000001</v>
      </c>
      <c r="W1845" s="70" t="n">
        <f aca="false">MAX(W1844,V1845)</f>
        <v>3.95890000000001</v>
      </c>
      <c r="X1845" s="70" t="n">
        <f aca="false">W1845-V1845</f>
        <v>0.00809999999999977</v>
      </c>
      <c r="Y1845" s="70" t="n">
        <f aca="false">Y1844+M1845</f>
        <v>3.47285101602348</v>
      </c>
      <c r="Z1845" s="70" t="n">
        <f aca="false">MAX(Z1844,Y1845)</f>
        <v>3.48170474372985</v>
      </c>
      <c r="AA1845" s="70" t="n">
        <f aca="false">Z1845-Y1845</f>
        <v>0.00885372770637183</v>
      </c>
      <c r="AB1845" s="72" t="n">
        <f aca="false">AB1844*(1+F1845)</f>
        <v>40.8213866814029</v>
      </c>
      <c r="AC1845" s="73" t="n">
        <f aca="false">MAX(AC1844,AB1845)</f>
        <v>41.1540828719934</v>
      </c>
      <c r="AD1845" s="70" t="n">
        <f aca="false">1-AB1845/AC1845</f>
        <v>0.00808416000000001</v>
      </c>
      <c r="AE1845" s="73" t="n">
        <f aca="false">AE1844*(1+M1845)</f>
        <v>25.3328877916959</v>
      </c>
      <c r="AF1845" s="73" t="n">
        <f aca="false">MAX(AF1844,AE1845)</f>
        <v>25.5606827457312</v>
      </c>
      <c r="AG1845" s="70" t="n">
        <f aca="false">1-AE1845/AF1845</f>
        <v>0.00891192759995052</v>
      </c>
      <c r="AH1845" s="74" t="n">
        <f aca="false">IF(R1845&gt;0,AH1844+1,0)</f>
        <v>2</v>
      </c>
      <c r="AI1845" s="74" t="n">
        <f aca="false">IF(U1845&gt;0,AI1844+1,0)</f>
        <v>6</v>
      </c>
      <c r="AJ1845" s="74" t="n">
        <f aca="false">IF(G1845&gt;0,AJ1844+1,0)</f>
        <v>0</v>
      </c>
      <c r="AK1845" s="74" t="n">
        <f aca="false">IF(G1845&lt;=0,AK1844+1,0)</f>
        <v>2</v>
      </c>
      <c r="AL1845" s="74" t="n">
        <f aca="false">IF(K1845&gt;0,AL1844+1,0)</f>
        <v>0</v>
      </c>
      <c r="AM1845" s="74" t="n">
        <f aca="false">IF(K1845&lt;=0,AM1844+1,0)</f>
        <v>2</v>
      </c>
    </row>
    <row r="1846" customFormat="false" ht="15" hidden="false" customHeight="false" outlineLevel="0" collapsed="false">
      <c r="A1846" s="61" t="n">
        <v>1845</v>
      </c>
      <c r="B1846" s="62" t="n">
        <v>45294.40625</v>
      </c>
      <c r="C1846" s="63" t="n">
        <f aca="false">YEAR(B1846)</f>
        <v>2024</v>
      </c>
      <c r="D1846" s="32" t="s">
        <v>276</v>
      </c>
      <c r="E1846" s="64" t="n">
        <v>21559.65</v>
      </c>
      <c r="F1846" s="65" t="n">
        <v>-0.0024</v>
      </c>
      <c r="G1846" s="66" t="n">
        <v>-51.74316</v>
      </c>
      <c r="H1846" s="67" t="n">
        <f aca="false">E1846+IF(D1846="Long",1,-1)*G1846</f>
        <v>21611.39316</v>
      </c>
      <c r="I1846" s="68" t="n">
        <f aca="false">Assumptions!$B$58</f>
        <v>5.35750011455817</v>
      </c>
      <c r="J1846" s="68" t="n">
        <f aca="false">INDEX(Yearly!$L$5:$L$22,MATCH(C1846,Yearly!$A$5:$A$22,0))</f>
        <v>0.579189201573856</v>
      </c>
      <c r="K1846" s="68" t="n">
        <f aca="false">G1846-I1846-J1846</f>
        <v>-57.679849316132</v>
      </c>
      <c r="L1846" s="69" t="n">
        <f aca="false">(I1846+J1846)/Assumptions!$B$8</f>
        <v>0.000261770907212725</v>
      </c>
      <c r="M1846" s="70" t="n">
        <f aca="false">F1846-L1846</f>
        <v>-0.00266177090721272</v>
      </c>
      <c r="N1846" s="71" t="n">
        <f aca="false">G1846*Assumptions!$B$7</f>
        <v>-406959.9534</v>
      </c>
      <c r="O1846" s="71" t="n">
        <f aca="false">K1846*Assumptions!$B$7</f>
        <v>-453652.014871378</v>
      </c>
      <c r="P1846" s="68" t="n">
        <f aca="false">P1845+G1846</f>
        <v>34283.81647</v>
      </c>
      <c r="Q1846" s="68" t="n">
        <f aca="false">MAX(Q1845,P1846)</f>
        <v>34510.790245</v>
      </c>
      <c r="R1846" s="68" t="n">
        <f aca="false">Q1846-P1846</f>
        <v>226.973774999999</v>
      </c>
      <c r="S1846" s="68" t="n">
        <f aca="false">S1845+K1846</f>
        <v>23438.4986705296</v>
      </c>
      <c r="T1846" s="68" t="n">
        <f aca="false">MAX(T1845,S1846)</f>
        <v>23689.0466278121</v>
      </c>
      <c r="U1846" s="68" t="n">
        <f aca="false">T1846-S1846</f>
        <v>250.547957282564</v>
      </c>
      <c r="V1846" s="70" t="n">
        <f aca="false">V1845+F1846</f>
        <v>3.94840000000001</v>
      </c>
      <c r="W1846" s="70" t="n">
        <f aca="false">MAX(W1845,V1846)</f>
        <v>3.95890000000001</v>
      </c>
      <c r="X1846" s="70" t="n">
        <f aca="false">W1846-V1846</f>
        <v>0.0105</v>
      </c>
      <c r="Y1846" s="70" t="n">
        <f aca="false">Y1845+M1846</f>
        <v>3.47018924511626</v>
      </c>
      <c r="Z1846" s="70" t="n">
        <f aca="false">MAX(Z1845,Y1846)</f>
        <v>3.48170474372985</v>
      </c>
      <c r="AA1846" s="70" t="n">
        <f aca="false">Z1846-Y1846</f>
        <v>0.0115154986135844</v>
      </c>
      <c r="AB1846" s="72" t="n">
        <f aca="false">AB1845*(1+F1846)</f>
        <v>40.7234153533676</v>
      </c>
      <c r="AC1846" s="73" t="n">
        <f aca="false">MAX(AC1845,AB1846)</f>
        <v>41.1540828719934</v>
      </c>
      <c r="AD1846" s="70" t="n">
        <f aca="false">1-AB1846/AC1846</f>
        <v>0.0104647580159999</v>
      </c>
      <c r="AE1846" s="73" t="n">
        <f aca="false">AE1845*(1+M1846)</f>
        <v>25.2654574479763</v>
      </c>
      <c r="AF1846" s="73" t="n">
        <f aca="false">MAX(AF1845,AE1846)</f>
        <v>25.5606827457312</v>
      </c>
      <c r="AG1846" s="70" t="n">
        <f aca="false">1-AE1846/AF1846</f>
        <v>0.0115499769975506</v>
      </c>
      <c r="AH1846" s="74" t="n">
        <f aca="false">IF(R1846&gt;0,AH1845+1,0)</f>
        <v>3</v>
      </c>
      <c r="AI1846" s="74" t="n">
        <f aca="false">IF(U1846&gt;0,AI1845+1,0)</f>
        <v>7</v>
      </c>
      <c r="AJ1846" s="74" t="n">
        <f aca="false">IF(G1846&gt;0,AJ1845+1,0)</f>
        <v>0</v>
      </c>
      <c r="AK1846" s="74" t="n">
        <f aca="false">IF(G1846&lt;=0,AK1845+1,0)</f>
        <v>3</v>
      </c>
      <c r="AL1846" s="74" t="n">
        <f aca="false">IF(K1846&gt;0,AL1845+1,0)</f>
        <v>0</v>
      </c>
      <c r="AM1846" s="74" t="n">
        <f aca="false">IF(K1846&lt;=0,AM1845+1,0)</f>
        <v>3</v>
      </c>
    </row>
    <row r="1847" customFormat="false" ht="15" hidden="false" customHeight="false" outlineLevel="0" collapsed="false">
      <c r="A1847" s="61" t="n">
        <v>1846</v>
      </c>
      <c r="B1847" s="62" t="n">
        <v>45295.40625</v>
      </c>
      <c r="C1847" s="63" t="n">
        <f aca="false">YEAR(B1847)</f>
        <v>2024</v>
      </c>
      <c r="D1847" s="32" t="s">
        <v>277</v>
      </c>
      <c r="E1847" s="64" t="n">
        <v>21610.95</v>
      </c>
      <c r="F1847" s="65" t="n">
        <v>0.0004</v>
      </c>
      <c r="G1847" s="66" t="n">
        <v>8.64438</v>
      </c>
      <c r="H1847" s="67" t="n">
        <f aca="false">E1847+IF(D1847="Long",1,-1)*G1847</f>
        <v>21619.59438</v>
      </c>
      <c r="I1847" s="68" t="n">
        <f aca="false">Assumptions!$B$58</f>
        <v>5.35750011455817</v>
      </c>
      <c r="J1847" s="68" t="n">
        <f aca="false">INDEX(Yearly!$L$5:$L$22,MATCH(C1847,Yearly!$A$5:$A$22,0))</f>
        <v>0.579189201573856</v>
      </c>
      <c r="K1847" s="68" t="n">
        <f aca="false">G1847-I1847-J1847</f>
        <v>2.70769068386798</v>
      </c>
      <c r="L1847" s="69" t="n">
        <f aca="false">(I1847+J1847)/Assumptions!$B$8</f>
        <v>0.000261770907212725</v>
      </c>
      <c r="M1847" s="70" t="n">
        <f aca="false">F1847-L1847</f>
        <v>0.000138229092787275</v>
      </c>
      <c r="N1847" s="71" t="n">
        <f aca="false">G1847*Assumptions!$B$7</f>
        <v>67988.0487</v>
      </c>
      <c r="O1847" s="71" t="n">
        <f aca="false">K1847*Assumptions!$B$7</f>
        <v>21295.9872286216</v>
      </c>
      <c r="P1847" s="68" t="n">
        <f aca="false">P1846+G1847</f>
        <v>34292.46085</v>
      </c>
      <c r="Q1847" s="68" t="n">
        <f aca="false">MAX(Q1846,P1847)</f>
        <v>34510.790245</v>
      </c>
      <c r="R1847" s="68" t="n">
        <f aca="false">Q1847-P1847</f>
        <v>218.329395000001</v>
      </c>
      <c r="S1847" s="68" t="n">
        <f aca="false">S1846+K1847</f>
        <v>23441.2063612134</v>
      </c>
      <c r="T1847" s="68" t="n">
        <f aca="false">MAX(T1846,S1847)</f>
        <v>23689.0466278121</v>
      </c>
      <c r="U1847" s="68" t="n">
        <f aca="false">T1847-S1847</f>
        <v>247.840266598698</v>
      </c>
      <c r="V1847" s="70" t="n">
        <f aca="false">V1846+F1847</f>
        <v>3.94880000000001</v>
      </c>
      <c r="W1847" s="70" t="n">
        <f aca="false">MAX(W1846,V1847)</f>
        <v>3.95890000000001</v>
      </c>
      <c r="X1847" s="70" t="n">
        <f aca="false">W1847-V1847</f>
        <v>0.0101</v>
      </c>
      <c r="Y1847" s="70" t="n">
        <f aca="false">Y1846+M1847</f>
        <v>3.47032747420905</v>
      </c>
      <c r="Z1847" s="70" t="n">
        <f aca="false">MAX(Z1846,Y1847)</f>
        <v>3.48170474372985</v>
      </c>
      <c r="AA1847" s="70" t="n">
        <f aca="false">Z1847-Y1847</f>
        <v>0.0113772695207972</v>
      </c>
      <c r="AB1847" s="72" t="n">
        <f aca="false">AB1846*(1+F1847)</f>
        <v>40.7397047195089</v>
      </c>
      <c r="AC1847" s="73" t="n">
        <f aca="false">MAX(AC1846,AB1847)</f>
        <v>41.1540828719934</v>
      </c>
      <c r="AD1847" s="70" t="n">
        <f aca="false">1-AB1847/AC1847</f>
        <v>0.0100689439192064</v>
      </c>
      <c r="AE1847" s="73" t="n">
        <f aca="false">AE1846*(1+M1847)</f>
        <v>25.2689498692382</v>
      </c>
      <c r="AF1847" s="73" t="n">
        <f aca="false">MAX(AF1846,AE1847)</f>
        <v>25.5606827457312</v>
      </c>
      <c r="AG1847" s="70" t="n">
        <f aca="false">1-AE1847/AF1847</f>
        <v>0.0114133444476052</v>
      </c>
      <c r="AH1847" s="74" t="n">
        <f aca="false">IF(R1847&gt;0,AH1846+1,0)</f>
        <v>4</v>
      </c>
      <c r="AI1847" s="74" t="n">
        <f aca="false">IF(U1847&gt;0,AI1846+1,0)</f>
        <v>8</v>
      </c>
      <c r="AJ1847" s="74" t="n">
        <f aca="false">IF(G1847&gt;0,AJ1846+1,0)</f>
        <v>1</v>
      </c>
      <c r="AK1847" s="74" t="n">
        <f aca="false">IF(G1847&lt;=0,AK1846+1,0)</f>
        <v>0</v>
      </c>
      <c r="AL1847" s="74" t="n">
        <f aca="false">IF(K1847&gt;0,AL1846+1,0)</f>
        <v>1</v>
      </c>
      <c r="AM1847" s="74" t="n">
        <f aca="false">IF(K1847&lt;=0,AM1846+1,0)</f>
        <v>0</v>
      </c>
    </row>
    <row r="1848" customFormat="false" ht="15" hidden="false" customHeight="false" outlineLevel="0" collapsed="false">
      <c r="A1848" s="61" t="n">
        <v>1847</v>
      </c>
      <c r="B1848" s="62" t="n">
        <v>45299.46875</v>
      </c>
      <c r="C1848" s="63" t="n">
        <f aca="false">YEAR(B1848)</f>
        <v>2024</v>
      </c>
      <c r="D1848" s="32" t="s">
        <v>276</v>
      </c>
      <c r="E1848" s="64" t="n">
        <v>21620.3</v>
      </c>
      <c r="F1848" s="65" t="n">
        <v>0.0006</v>
      </c>
      <c r="G1848" s="66" t="n">
        <v>12.97218</v>
      </c>
      <c r="H1848" s="67" t="n">
        <f aca="false">E1848+IF(D1848="Long",1,-1)*G1848</f>
        <v>21607.32782</v>
      </c>
      <c r="I1848" s="68" t="n">
        <f aca="false">Assumptions!$B$58</f>
        <v>5.35750011455817</v>
      </c>
      <c r="J1848" s="68" t="n">
        <f aca="false">INDEX(Yearly!$L$5:$L$22,MATCH(C1848,Yearly!$A$5:$A$22,0))</f>
        <v>0.579189201573856</v>
      </c>
      <c r="K1848" s="68" t="n">
        <f aca="false">G1848-I1848-J1848</f>
        <v>7.03549068386798</v>
      </c>
      <c r="L1848" s="69" t="n">
        <f aca="false">(I1848+J1848)/Assumptions!$B$8</f>
        <v>0.000261770907212725</v>
      </c>
      <c r="M1848" s="70" t="n">
        <f aca="false">F1848-L1848</f>
        <v>0.000338229092787275</v>
      </c>
      <c r="N1848" s="71" t="n">
        <f aca="false">G1848*Assumptions!$B$7</f>
        <v>102026.1957</v>
      </c>
      <c r="O1848" s="71" t="n">
        <f aca="false">K1848*Assumptions!$B$7</f>
        <v>55334.1342286216</v>
      </c>
      <c r="P1848" s="68" t="n">
        <f aca="false">P1847+G1848</f>
        <v>34305.43303</v>
      </c>
      <c r="Q1848" s="68" t="n">
        <f aca="false">MAX(Q1847,P1848)</f>
        <v>34510.790245</v>
      </c>
      <c r="R1848" s="68" t="n">
        <f aca="false">Q1848-P1848</f>
        <v>205.357215000004</v>
      </c>
      <c r="S1848" s="68" t="n">
        <f aca="false">S1847+K1848</f>
        <v>23448.2418518973</v>
      </c>
      <c r="T1848" s="68" t="n">
        <f aca="false">MAX(T1847,S1848)</f>
        <v>23689.0466278121</v>
      </c>
      <c r="U1848" s="68" t="n">
        <f aca="false">T1848-S1848</f>
        <v>240.804775914829</v>
      </c>
      <c r="V1848" s="70" t="n">
        <f aca="false">V1847+F1848</f>
        <v>3.94940000000001</v>
      </c>
      <c r="W1848" s="70" t="n">
        <f aca="false">MAX(W1847,V1848)</f>
        <v>3.95890000000001</v>
      </c>
      <c r="X1848" s="70" t="n">
        <f aca="false">W1848-V1848</f>
        <v>0.00950000000000006</v>
      </c>
      <c r="Y1848" s="70" t="n">
        <f aca="false">Y1847+M1848</f>
        <v>3.47066570330184</v>
      </c>
      <c r="Z1848" s="70" t="n">
        <f aca="false">MAX(Z1847,Y1848)</f>
        <v>3.48170474372985</v>
      </c>
      <c r="AA1848" s="70" t="n">
        <f aca="false">Z1848-Y1848</f>
        <v>0.0110390404280101</v>
      </c>
      <c r="AB1848" s="72" t="n">
        <f aca="false">AB1847*(1+F1848)</f>
        <v>40.7641485423406</v>
      </c>
      <c r="AC1848" s="73" t="n">
        <f aca="false">MAX(AC1847,AB1848)</f>
        <v>41.1540828719934</v>
      </c>
      <c r="AD1848" s="70" t="n">
        <f aca="false">1-AB1848/AC1848</f>
        <v>0.00947498528555812</v>
      </c>
      <c r="AE1848" s="73" t="n">
        <f aca="false">AE1847*(1+M1848)</f>
        <v>25.2774965632282</v>
      </c>
      <c r="AF1848" s="73" t="n">
        <f aca="false">MAX(AF1847,AE1848)</f>
        <v>25.5606827457312</v>
      </c>
      <c r="AG1848" s="70" t="n">
        <f aca="false">1-AE1848/AF1848</f>
        <v>0.011078975679956</v>
      </c>
      <c r="AH1848" s="74" t="n">
        <f aca="false">IF(R1848&gt;0,AH1847+1,0)</f>
        <v>5</v>
      </c>
      <c r="AI1848" s="74" t="n">
        <f aca="false">IF(U1848&gt;0,AI1847+1,0)</f>
        <v>9</v>
      </c>
      <c r="AJ1848" s="74" t="n">
        <f aca="false">IF(G1848&gt;0,AJ1847+1,0)</f>
        <v>2</v>
      </c>
      <c r="AK1848" s="74" t="n">
        <f aca="false">IF(G1848&lt;=0,AK1847+1,0)</f>
        <v>0</v>
      </c>
      <c r="AL1848" s="74" t="n">
        <f aca="false">IF(K1848&gt;0,AL1847+1,0)</f>
        <v>2</v>
      </c>
      <c r="AM1848" s="74" t="n">
        <f aca="false">IF(K1848&lt;=0,AM1847+1,0)</f>
        <v>0</v>
      </c>
    </row>
    <row r="1849" customFormat="false" ht="15" hidden="false" customHeight="false" outlineLevel="0" collapsed="false">
      <c r="A1849" s="61" t="n">
        <v>1848</v>
      </c>
      <c r="B1849" s="62" t="n">
        <v>45300.40625</v>
      </c>
      <c r="C1849" s="63" t="n">
        <f aca="false">YEAR(B1849)</f>
        <v>2024</v>
      </c>
      <c r="D1849" s="32" t="s">
        <v>277</v>
      </c>
      <c r="E1849" s="64" t="n">
        <v>21606.6</v>
      </c>
      <c r="F1849" s="65" t="n">
        <v>-0.0023</v>
      </c>
      <c r="G1849" s="66" t="n">
        <v>-49.69518</v>
      </c>
      <c r="H1849" s="67" t="n">
        <f aca="false">E1849+IF(D1849="Long",1,-1)*G1849</f>
        <v>21556.90482</v>
      </c>
      <c r="I1849" s="68" t="n">
        <f aca="false">Assumptions!$B$58</f>
        <v>5.35750011455817</v>
      </c>
      <c r="J1849" s="68" t="n">
        <f aca="false">INDEX(Yearly!$L$5:$L$22,MATCH(C1849,Yearly!$A$5:$A$22,0))</f>
        <v>0.579189201573856</v>
      </c>
      <c r="K1849" s="68" t="n">
        <f aca="false">G1849-I1849-J1849</f>
        <v>-55.631869316132</v>
      </c>
      <c r="L1849" s="69" t="n">
        <f aca="false">(I1849+J1849)/Assumptions!$B$8</f>
        <v>0.000261770907212725</v>
      </c>
      <c r="M1849" s="70" t="n">
        <f aca="false">F1849-L1849</f>
        <v>-0.00256177090721272</v>
      </c>
      <c r="N1849" s="71" t="n">
        <f aca="false">G1849*Assumptions!$B$7</f>
        <v>-390852.5907</v>
      </c>
      <c r="O1849" s="71" t="n">
        <f aca="false">K1849*Assumptions!$B$7</f>
        <v>-437544.652171378</v>
      </c>
      <c r="P1849" s="68" t="n">
        <f aca="false">P1848+G1849</f>
        <v>34255.73785</v>
      </c>
      <c r="Q1849" s="68" t="n">
        <f aca="false">MAX(Q1848,P1849)</f>
        <v>34510.790245</v>
      </c>
      <c r="R1849" s="68" t="n">
        <f aca="false">Q1849-P1849</f>
        <v>255.052395000006</v>
      </c>
      <c r="S1849" s="68" t="n">
        <f aca="false">S1848+K1849</f>
        <v>23392.6099825812</v>
      </c>
      <c r="T1849" s="68" t="n">
        <f aca="false">MAX(T1848,S1849)</f>
        <v>23689.0466278121</v>
      </c>
      <c r="U1849" s="68" t="n">
        <f aca="false">T1849-S1849</f>
        <v>296.436645230962</v>
      </c>
      <c r="V1849" s="70" t="n">
        <f aca="false">V1848+F1849</f>
        <v>3.94710000000001</v>
      </c>
      <c r="W1849" s="70" t="n">
        <f aca="false">MAX(W1848,V1849)</f>
        <v>3.95890000000001</v>
      </c>
      <c r="X1849" s="70" t="n">
        <f aca="false">W1849-V1849</f>
        <v>0.0118</v>
      </c>
      <c r="Y1849" s="70" t="n">
        <f aca="false">Y1848+M1849</f>
        <v>3.46810393239463</v>
      </c>
      <c r="Z1849" s="70" t="n">
        <f aca="false">MAX(Z1848,Y1849)</f>
        <v>3.48170474372985</v>
      </c>
      <c r="AA1849" s="70" t="n">
        <f aca="false">Z1849-Y1849</f>
        <v>0.0136008113352228</v>
      </c>
      <c r="AB1849" s="72" t="n">
        <f aca="false">AB1848*(1+F1849)</f>
        <v>40.6703910006932</v>
      </c>
      <c r="AC1849" s="73" t="n">
        <f aca="false">MAX(AC1848,AB1849)</f>
        <v>41.1540828719934</v>
      </c>
      <c r="AD1849" s="70" t="n">
        <f aca="false">1-AB1849/AC1849</f>
        <v>0.0117531928194013</v>
      </c>
      <c r="AE1849" s="73" t="n">
        <f aca="false">AE1848*(1+M1849)</f>
        <v>25.2127414079253</v>
      </c>
      <c r="AF1849" s="73" t="n">
        <f aca="false">MAX(AF1848,AE1849)</f>
        <v>25.5606827457312</v>
      </c>
      <c r="AG1849" s="70" t="n">
        <f aca="false">1-AE1849/AF1849</f>
        <v>0.0136123647895902</v>
      </c>
      <c r="AH1849" s="74" t="n">
        <f aca="false">IF(R1849&gt;0,AH1848+1,0)</f>
        <v>6</v>
      </c>
      <c r="AI1849" s="74" t="n">
        <f aca="false">IF(U1849&gt;0,AI1848+1,0)</f>
        <v>10</v>
      </c>
      <c r="AJ1849" s="74" t="n">
        <f aca="false">IF(G1849&gt;0,AJ1848+1,0)</f>
        <v>0</v>
      </c>
      <c r="AK1849" s="74" t="n">
        <f aca="false">IF(G1849&lt;=0,AK1848+1,0)</f>
        <v>1</v>
      </c>
      <c r="AL1849" s="74" t="n">
        <f aca="false">IF(K1849&gt;0,AL1848+1,0)</f>
        <v>0</v>
      </c>
      <c r="AM1849" s="74" t="n">
        <f aca="false">IF(K1849&lt;=0,AM1848+1,0)</f>
        <v>1</v>
      </c>
    </row>
    <row r="1850" customFormat="false" ht="15" hidden="false" customHeight="false" outlineLevel="0" collapsed="false">
      <c r="A1850" s="61" t="n">
        <v>1849</v>
      </c>
      <c r="B1850" s="62" t="n">
        <v>45300.6145833333</v>
      </c>
      <c r="C1850" s="63" t="n">
        <f aca="false">YEAR(B1850)</f>
        <v>2024</v>
      </c>
      <c r="D1850" s="32" t="s">
        <v>276</v>
      </c>
      <c r="E1850" s="64" t="n">
        <v>21556.5</v>
      </c>
      <c r="F1850" s="65" t="n">
        <v>-0.0024</v>
      </c>
      <c r="G1850" s="66" t="n">
        <v>-51.7356</v>
      </c>
      <c r="H1850" s="67" t="n">
        <f aca="false">E1850+IF(D1850="Long",1,-1)*G1850</f>
        <v>21608.2356</v>
      </c>
      <c r="I1850" s="68" t="n">
        <f aca="false">Assumptions!$B$58</f>
        <v>5.35750011455817</v>
      </c>
      <c r="J1850" s="68" t="n">
        <f aca="false">INDEX(Yearly!$L$5:$L$22,MATCH(C1850,Yearly!$A$5:$A$22,0))</f>
        <v>0.579189201573856</v>
      </c>
      <c r="K1850" s="68" t="n">
        <f aca="false">G1850-I1850-J1850</f>
        <v>-57.672289316132</v>
      </c>
      <c r="L1850" s="69" t="n">
        <f aca="false">(I1850+J1850)/Assumptions!$B$8</f>
        <v>0.000261770907212725</v>
      </c>
      <c r="M1850" s="70" t="n">
        <f aca="false">F1850-L1850</f>
        <v>-0.00266177090721272</v>
      </c>
      <c r="N1850" s="71" t="n">
        <f aca="false">G1850*Assumptions!$B$7</f>
        <v>-406900.494</v>
      </c>
      <c r="O1850" s="71" t="n">
        <f aca="false">K1850*Assumptions!$B$7</f>
        <v>-453592.555471378</v>
      </c>
      <c r="P1850" s="68" t="n">
        <f aca="false">P1849+G1850</f>
        <v>34204.00225</v>
      </c>
      <c r="Q1850" s="68" t="n">
        <f aca="false">MAX(Q1849,P1850)</f>
        <v>34510.790245</v>
      </c>
      <c r="R1850" s="68" t="n">
        <f aca="false">Q1850-P1850</f>
        <v>306.787995000006</v>
      </c>
      <c r="S1850" s="68" t="n">
        <f aca="false">S1849+K1850</f>
        <v>23334.937693265</v>
      </c>
      <c r="T1850" s="68" t="n">
        <f aca="false">MAX(T1849,S1850)</f>
        <v>23689.0466278121</v>
      </c>
      <c r="U1850" s="68" t="n">
        <f aca="false">T1850-S1850</f>
        <v>354.108934547094</v>
      </c>
      <c r="V1850" s="70" t="n">
        <f aca="false">V1849+F1850</f>
        <v>3.94470000000001</v>
      </c>
      <c r="W1850" s="70" t="n">
        <f aca="false">MAX(W1849,V1850)</f>
        <v>3.95890000000001</v>
      </c>
      <c r="X1850" s="70" t="n">
        <f aca="false">W1850-V1850</f>
        <v>0.0142000000000002</v>
      </c>
      <c r="Y1850" s="70" t="n">
        <f aca="false">Y1849+M1850</f>
        <v>3.46544216148741</v>
      </c>
      <c r="Z1850" s="70" t="n">
        <f aca="false">MAX(Z1849,Y1850)</f>
        <v>3.48170474372985</v>
      </c>
      <c r="AA1850" s="70" t="n">
        <f aca="false">Z1850-Y1850</f>
        <v>0.0162625822424354</v>
      </c>
      <c r="AB1850" s="72" t="n">
        <f aca="false">AB1849*(1+F1850)</f>
        <v>40.5727820622916</v>
      </c>
      <c r="AC1850" s="73" t="n">
        <f aca="false">MAX(AC1849,AB1850)</f>
        <v>41.1540828719934</v>
      </c>
      <c r="AD1850" s="70" t="n">
        <f aca="false">1-AB1850/AC1850</f>
        <v>0.0141249851566347</v>
      </c>
      <c r="AE1850" s="73" t="n">
        <f aca="false">AE1849*(1+M1850)</f>
        <v>25.1456308663546</v>
      </c>
      <c r="AF1850" s="73" t="n">
        <f aca="false">MAX(AF1849,AE1850)</f>
        <v>25.5606827457312</v>
      </c>
      <c r="AG1850" s="70" t="n">
        <f aca="false">1-AE1850/AF1850</f>
        <v>0.0162379027002276</v>
      </c>
      <c r="AH1850" s="74" t="n">
        <f aca="false">IF(R1850&gt;0,AH1849+1,0)</f>
        <v>7</v>
      </c>
      <c r="AI1850" s="74" t="n">
        <f aca="false">IF(U1850&gt;0,AI1849+1,0)</f>
        <v>11</v>
      </c>
      <c r="AJ1850" s="74" t="n">
        <f aca="false">IF(G1850&gt;0,AJ1849+1,0)</f>
        <v>0</v>
      </c>
      <c r="AK1850" s="74" t="n">
        <f aca="false">IF(G1850&lt;=0,AK1849+1,0)</f>
        <v>2</v>
      </c>
      <c r="AL1850" s="74" t="n">
        <f aca="false">IF(K1850&gt;0,AL1849+1,0)</f>
        <v>0</v>
      </c>
      <c r="AM1850" s="74" t="n">
        <f aca="false">IF(K1850&lt;=0,AM1849+1,0)</f>
        <v>2</v>
      </c>
    </row>
    <row r="1851" customFormat="false" ht="15" hidden="false" customHeight="false" outlineLevel="0" collapsed="false">
      <c r="A1851" s="61" t="n">
        <v>1850</v>
      </c>
      <c r="B1851" s="62" t="n">
        <v>45301.6354166667</v>
      </c>
      <c r="C1851" s="63" t="n">
        <f aca="false">YEAR(B1851)</f>
        <v>2024</v>
      </c>
      <c r="D1851" s="32" t="s">
        <v>277</v>
      </c>
      <c r="E1851" s="64" t="n">
        <v>21608</v>
      </c>
      <c r="F1851" s="65" t="n">
        <v>-0.0001</v>
      </c>
      <c r="G1851" s="66" t="n">
        <v>-2.1608</v>
      </c>
      <c r="H1851" s="67" t="n">
        <f aca="false">E1851+IF(D1851="Long",1,-1)*G1851</f>
        <v>21605.8392</v>
      </c>
      <c r="I1851" s="68" t="n">
        <f aca="false">Assumptions!$B$58</f>
        <v>5.35750011455817</v>
      </c>
      <c r="J1851" s="68" t="n">
        <f aca="false">INDEX(Yearly!$L$5:$L$22,MATCH(C1851,Yearly!$A$5:$A$22,0))</f>
        <v>0.579189201573856</v>
      </c>
      <c r="K1851" s="68" t="n">
        <f aca="false">G1851-I1851-J1851</f>
        <v>-8.09748931613203</v>
      </c>
      <c r="L1851" s="69" t="n">
        <f aca="false">(I1851+J1851)/Assumptions!$B$8</f>
        <v>0.000261770907212725</v>
      </c>
      <c r="M1851" s="70" t="n">
        <f aca="false">F1851-L1851</f>
        <v>-0.000361770907212725</v>
      </c>
      <c r="N1851" s="71" t="n">
        <f aca="false">G1851*Assumptions!$B$7</f>
        <v>-16994.692</v>
      </c>
      <c r="O1851" s="71" t="n">
        <f aca="false">K1851*Assumptions!$B$7</f>
        <v>-63686.7534713784</v>
      </c>
      <c r="P1851" s="68" t="n">
        <f aca="false">P1850+G1851</f>
        <v>34201.84145</v>
      </c>
      <c r="Q1851" s="68" t="n">
        <f aca="false">MAX(Q1850,P1851)</f>
        <v>34510.790245</v>
      </c>
      <c r="R1851" s="68" t="n">
        <f aca="false">Q1851-P1851</f>
        <v>308.948795000004</v>
      </c>
      <c r="S1851" s="68" t="n">
        <f aca="false">S1850+K1851</f>
        <v>23326.8402039489</v>
      </c>
      <c r="T1851" s="68" t="n">
        <f aca="false">MAX(T1850,S1851)</f>
        <v>23689.0466278121</v>
      </c>
      <c r="U1851" s="68" t="n">
        <f aca="false">T1851-S1851</f>
        <v>362.206423863227</v>
      </c>
      <c r="V1851" s="70" t="n">
        <f aca="false">V1850+F1851</f>
        <v>3.94460000000001</v>
      </c>
      <c r="W1851" s="70" t="n">
        <f aca="false">MAX(W1850,V1851)</f>
        <v>3.95890000000001</v>
      </c>
      <c r="X1851" s="70" t="n">
        <f aca="false">W1851-V1851</f>
        <v>0.0143000000000004</v>
      </c>
      <c r="Y1851" s="70" t="n">
        <f aca="false">Y1850+M1851</f>
        <v>3.4650803905802</v>
      </c>
      <c r="Z1851" s="70" t="n">
        <f aca="false">MAX(Z1850,Y1851)</f>
        <v>3.48170474372985</v>
      </c>
      <c r="AA1851" s="70" t="n">
        <f aca="false">Z1851-Y1851</f>
        <v>0.0166243531496479</v>
      </c>
      <c r="AB1851" s="72" t="n">
        <f aca="false">AB1850*(1+F1851)</f>
        <v>40.5687247840853</v>
      </c>
      <c r="AC1851" s="73" t="n">
        <f aca="false">MAX(AC1850,AB1851)</f>
        <v>41.1540828719934</v>
      </c>
      <c r="AD1851" s="70" t="n">
        <f aca="false">1-AB1851/AC1851</f>
        <v>0.014223572658119</v>
      </c>
      <c r="AE1851" s="73" t="n">
        <f aca="false">AE1850*(1+M1851)</f>
        <v>25.1365339086637</v>
      </c>
      <c r="AF1851" s="73" t="n">
        <f aca="false">MAX(AF1850,AE1851)</f>
        <v>25.5606827457312</v>
      </c>
      <c r="AG1851" s="70" t="n">
        <f aca="false">1-AE1851/AF1851</f>
        <v>0.0165937992066493</v>
      </c>
      <c r="AH1851" s="74" t="n">
        <f aca="false">IF(R1851&gt;0,AH1850+1,0)</f>
        <v>8</v>
      </c>
      <c r="AI1851" s="74" t="n">
        <f aca="false">IF(U1851&gt;0,AI1850+1,0)</f>
        <v>12</v>
      </c>
      <c r="AJ1851" s="74" t="n">
        <f aca="false">IF(G1851&gt;0,AJ1850+1,0)</f>
        <v>0</v>
      </c>
      <c r="AK1851" s="74" t="n">
        <f aca="false">IF(G1851&lt;=0,AK1850+1,0)</f>
        <v>3</v>
      </c>
      <c r="AL1851" s="74" t="n">
        <f aca="false">IF(K1851&gt;0,AL1850+1,0)</f>
        <v>0</v>
      </c>
      <c r="AM1851" s="74" t="n">
        <f aca="false">IF(K1851&lt;=0,AM1850+1,0)</f>
        <v>3</v>
      </c>
    </row>
    <row r="1852" customFormat="false" ht="15" hidden="false" customHeight="false" outlineLevel="0" collapsed="false">
      <c r="A1852" s="61" t="n">
        <v>1851</v>
      </c>
      <c r="B1852" s="62" t="n">
        <v>45302.59375</v>
      </c>
      <c r="C1852" s="63" t="n">
        <f aca="false">YEAR(B1852)</f>
        <v>2024</v>
      </c>
      <c r="D1852" s="32" t="s">
        <v>276</v>
      </c>
      <c r="E1852" s="64" t="n">
        <v>21605.9</v>
      </c>
      <c r="F1852" s="65" t="n">
        <v>-0.0062</v>
      </c>
      <c r="G1852" s="66" t="n">
        <v>-133.95658</v>
      </c>
      <c r="H1852" s="67" t="n">
        <f aca="false">E1852+IF(D1852="Long",1,-1)*G1852</f>
        <v>21739.85658</v>
      </c>
      <c r="I1852" s="68" t="n">
        <f aca="false">Assumptions!$B$58</f>
        <v>5.35750011455817</v>
      </c>
      <c r="J1852" s="68" t="n">
        <f aca="false">INDEX(Yearly!$L$5:$L$22,MATCH(C1852,Yearly!$A$5:$A$22,0))</f>
        <v>0.579189201573856</v>
      </c>
      <c r="K1852" s="68" t="n">
        <f aca="false">G1852-I1852-J1852</f>
        <v>-139.893269316132</v>
      </c>
      <c r="L1852" s="69" t="n">
        <f aca="false">(I1852+J1852)/Assumptions!$B$8</f>
        <v>0.000261770907212725</v>
      </c>
      <c r="M1852" s="70" t="n">
        <f aca="false">F1852-L1852</f>
        <v>-0.00646177090721273</v>
      </c>
      <c r="N1852" s="71" t="n">
        <f aca="false">G1852*Assumptions!$B$7</f>
        <v>-1053568.5017</v>
      </c>
      <c r="O1852" s="71" t="n">
        <f aca="false">K1852*Assumptions!$B$7</f>
        <v>-1100260.56317138</v>
      </c>
      <c r="P1852" s="68" t="n">
        <f aca="false">P1851+G1852</f>
        <v>34067.88487</v>
      </c>
      <c r="Q1852" s="68" t="n">
        <f aca="false">MAX(Q1851,P1852)</f>
        <v>34510.790245</v>
      </c>
      <c r="R1852" s="68" t="n">
        <f aca="false">Q1852-P1852</f>
        <v>442.905375000002</v>
      </c>
      <c r="S1852" s="68" t="n">
        <f aca="false">S1851+K1852</f>
        <v>23186.9469346328</v>
      </c>
      <c r="T1852" s="68" t="n">
        <f aca="false">MAX(T1851,S1852)</f>
        <v>23689.0466278121</v>
      </c>
      <c r="U1852" s="68" t="n">
        <f aca="false">T1852-S1852</f>
        <v>502.09969317936</v>
      </c>
      <c r="V1852" s="70" t="n">
        <f aca="false">V1851+F1852</f>
        <v>3.93840000000001</v>
      </c>
      <c r="W1852" s="70" t="n">
        <f aca="false">MAX(W1851,V1852)</f>
        <v>3.95890000000001</v>
      </c>
      <c r="X1852" s="70" t="n">
        <f aca="false">W1852-V1852</f>
        <v>0.0205000000000006</v>
      </c>
      <c r="Y1852" s="70" t="n">
        <f aca="false">Y1851+M1852</f>
        <v>3.45861861967299</v>
      </c>
      <c r="Z1852" s="70" t="n">
        <f aca="false">MAX(Z1851,Y1852)</f>
        <v>3.48170474372985</v>
      </c>
      <c r="AA1852" s="70" t="n">
        <f aca="false">Z1852-Y1852</f>
        <v>0.0230861240568605</v>
      </c>
      <c r="AB1852" s="72" t="n">
        <f aca="false">AB1851*(1+F1852)</f>
        <v>40.317198690424</v>
      </c>
      <c r="AC1852" s="73" t="n">
        <f aca="false">MAX(AC1851,AB1852)</f>
        <v>41.1540828719934</v>
      </c>
      <c r="AD1852" s="70" t="n">
        <f aca="false">1-AB1852/AC1852</f>
        <v>0.0203353865076386</v>
      </c>
      <c r="AE1852" s="73" t="n">
        <f aca="false">AE1851*(1+M1852)</f>
        <v>24.9741073851445</v>
      </c>
      <c r="AF1852" s="73" t="n">
        <f aca="false">MAX(AF1851,AE1852)</f>
        <v>25.5606827457312</v>
      </c>
      <c r="AG1852" s="70" t="n">
        <f aca="false">1-AE1852/AF1852</f>
        <v>0.0229483447849084</v>
      </c>
      <c r="AH1852" s="74" t="n">
        <f aca="false">IF(R1852&gt;0,AH1851+1,0)</f>
        <v>9</v>
      </c>
      <c r="AI1852" s="74" t="n">
        <f aca="false">IF(U1852&gt;0,AI1851+1,0)</f>
        <v>13</v>
      </c>
      <c r="AJ1852" s="74" t="n">
        <f aca="false">IF(G1852&gt;0,AJ1851+1,0)</f>
        <v>0</v>
      </c>
      <c r="AK1852" s="74" t="n">
        <f aca="false">IF(G1852&lt;=0,AK1851+1,0)</f>
        <v>4</v>
      </c>
      <c r="AL1852" s="74" t="n">
        <f aca="false">IF(K1852&gt;0,AL1851+1,0)</f>
        <v>0</v>
      </c>
      <c r="AM1852" s="74" t="n">
        <f aca="false">IF(K1852&lt;=0,AM1851+1,0)</f>
        <v>4</v>
      </c>
    </row>
    <row r="1853" customFormat="false" ht="15" hidden="false" customHeight="false" outlineLevel="0" collapsed="false">
      <c r="A1853" s="61" t="n">
        <v>1852</v>
      </c>
      <c r="B1853" s="62" t="n">
        <v>45303.40625</v>
      </c>
      <c r="C1853" s="63" t="n">
        <f aca="false">YEAR(B1853)</f>
        <v>2024</v>
      </c>
      <c r="D1853" s="32" t="s">
        <v>277</v>
      </c>
      <c r="E1853" s="64" t="n">
        <v>21739.25</v>
      </c>
      <c r="F1853" s="65" t="n">
        <v>0.0033</v>
      </c>
      <c r="G1853" s="66" t="n">
        <v>71.739525</v>
      </c>
      <c r="H1853" s="67" t="n">
        <f aca="false">E1853+IF(D1853="Long",1,-1)*G1853</f>
        <v>21810.989525</v>
      </c>
      <c r="I1853" s="68" t="n">
        <f aca="false">Assumptions!$B$58</f>
        <v>5.35750011455817</v>
      </c>
      <c r="J1853" s="68" t="n">
        <f aca="false">INDEX(Yearly!$L$5:$L$22,MATCH(C1853,Yearly!$A$5:$A$22,0))</f>
        <v>0.579189201573856</v>
      </c>
      <c r="K1853" s="68" t="n">
        <f aca="false">G1853-I1853-J1853</f>
        <v>65.802835683868</v>
      </c>
      <c r="L1853" s="69" t="n">
        <f aca="false">(I1853+J1853)/Assumptions!$B$8</f>
        <v>0.000261770907212725</v>
      </c>
      <c r="M1853" s="70" t="n">
        <f aca="false">F1853-L1853</f>
        <v>0.00303822909278728</v>
      </c>
      <c r="N1853" s="71" t="n">
        <f aca="false">G1853*Assumptions!$B$7</f>
        <v>564231.364125</v>
      </c>
      <c r="O1853" s="71" t="n">
        <f aca="false">K1853*Assumptions!$B$7</f>
        <v>517539.302653622</v>
      </c>
      <c r="P1853" s="68" t="n">
        <f aca="false">P1852+G1853</f>
        <v>34139.624395</v>
      </c>
      <c r="Q1853" s="68" t="n">
        <f aca="false">MAX(Q1852,P1853)</f>
        <v>34510.790245</v>
      </c>
      <c r="R1853" s="68" t="n">
        <f aca="false">Q1853-P1853</f>
        <v>371.165850000005</v>
      </c>
      <c r="S1853" s="68" t="n">
        <f aca="false">S1852+K1853</f>
        <v>23252.7497703166</v>
      </c>
      <c r="T1853" s="68" t="n">
        <f aca="false">MAX(T1852,S1853)</f>
        <v>23689.0466278121</v>
      </c>
      <c r="U1853" s="68" t="n">
        <f aca="false">T1853-S1853</f>
        <v>436.29685749549</v>
      </c>
      <c r="V1853" s="70" t="n">
        <f aca="false">V1852+F1853</f>
        <v>3.94170000000001</v>
      </c>
      <c r="W1853" s="70" t="n">
        <f aca="false">MAX(W1852,V1853)</f>
        <v>3.95890000000001</v>
      </c>
      <c r="X1853" s="70" t="n">
        <f aca="false">W1853-V1853</f>
        <v>0.0172000000000008</v>
      </c>
      <c r="Y1853" s="70" t="n">
        <f aca="false">Y1852+M1853</f>
        <v>3.46165684876578</v>
      </c>
      <c r="Z1853" s="70" t="n">
        <f aca="false">MAX(Z1852,Y1853)</f>
        <v>3.48170474372985</v>
      </c>
      <c r="AA1853" s="70" t="n">
        <f aca="false">Z1853-Y1853</f>
        <v>0.0200478949640734</v>
      </c>
      <c r="AB1853" s="72" t="n">
        <f aca="false">AB1852*(1+F1853)</f>
        <v>40.4502454461024</v>
      </c>
      <c r="AC1853" s="73" t="n">
        <f aca="false">MAX(AC1852,AB1853)</f>
        <v>41.1540828719934</v>
      </c>
      <c r="AD1853" s="70" t="n">
        <f aca="false">1-AB1853/AC1853</f>
        <v>0.0171024932831138</v>
      </c>
      <c r="AE1853" s="73" t="n">
        <f aca="false">AE1852*(1+M1853)</f>
        <v>25.0499844447684</v>
      </c>
      <c r="AF1853" s="73" t="n">
        <f aca="false">MAX(AF1852,AE1853)</f>
        <v>25.5606827457312</v>
      </c>
      <c r="AG1853" s="70" t="n">
        <f aca="false">1-AE1853/AF1853</f>
        <v>0.0199798380208779</v>
      </c>
      <c r="AH1853" s="74" t="n">
        <f aca="false">IF(R1853&gt;0,AH1852+1,0)</f>
        <v>10</v>
      </c>
      <c r="AI1853" s="74" t="n">
        <f aca="false">IF(U1853&gt;0,AI1852+1,0)</f>
        <v>14</v>
      </c>
      <c r="AJ1853" s="74" t="n">
        <f aca="false">IF(G1853&gt;0,AJ1852+1,0)</f>
        <v>1</v>
      </c>
      <c r="AK1853" s="74" t="n">
        <f aca="false">IF(G1853&lt;=0,AK1852+1,0)</f>
        <v>0</v>
      </c>
      <c r="AL1853" s="74" t="n">
        <f aca="false">IF(K1853&gt;0,AL1852+1,0)</f>
        <v>1</v>
      </c>
      <c r="AM1853" s="74" t="n">
        <f aca="false">IF(K1853&lt;=0,AM1852+1,0)</f>
        <v>0</v>
      </c>
    </row>
    <row r="1854" customFormat="false" ht="15" hidden="false" customHeight="false" outlineLevel="0" collapsed="false">
      <c r="A1854" s="61" t="n">
        <v>1853</v>
      </c>
      <c r="B1854" s="62" t="n">
        <v>45308.40625</v>
      </c>
      <c r="C1854" s="63" t="n">
        <f aca="false">YEAR(B1854)</f>
        <v>2024</v>
      </c>
      <c r="D1854" s="32" t="s">
        <v>276</v>
      </c>
      <c r="E1854" s="64" t="n">
        <v>21811.8</v>
      </c>
      <c r="F1854" s="65" t="n">
        <v>0.0072</v>
      </c>
      <c r="G1854" s="66" t="n">
        <v>157.04496</v>
      </c>
      <c r="H1854" s="67" t="n">
        <f aca="false">E1854+IF(D1854="Long",1,-1)*G1854</f>
        <v>21654.75504</v>
      </c>
      <c r="I1854" s="68" t="n">
        <f aca="false">Assumptions!$B$58</f>
        <v>5.35750011455817</v>
      </c>
      <c r="J1854" s="68" t="n">
        <f aca="false">INDEX(Yearly!$L$5:$L$22,MATCH(C1854,Yearly!$A$5:$A$22,0))</f>
        <v>0.579189201573856</v>
      </c>
      <c r="K1854" s="68" t="n">
        <f aca="false">G1854-I1854-J1854</f>
        <v>151.108270683868</v>
      </c>
      <c r="L1854" s="69" t="n">
        <f aca="false">(I1854+J1854)/Assumptions!$B$8</f>
        <v>0.000261770907212725</v>
      </c>
      <c r="M1854" s="70" t="n">
        <f aca="false">F1854-L1854</f>
        <v>0.00693822909278728</v>
      </c>
      <c r="N1854" s="71" t="n">
        <f aca="false">G1854*Assumptions!$B$7</f>
        <v>1235158.6104</v>
      </c>
      <c r="O1854" s="71" t="n">
        <f aca="false">K1854*Assumptions!$B$7</f>
        <v>1188466.54892862</v>
      </c>
      <c r="P1854" s="68" t="n">
        <f aca="false">P1853+G1854</f>
        <v>34296.669355</v>
      </c>
      <c r="Q1854" s="68" t="n">
        <f aca="false">MAX(Q1853,P1854)</f>
        <v>34510.790245</v>
      </c>
      <c r="R1854" s="68" t="n">
        <f aca="false">Q1854-P1854</f>
        <v>214.120890000006</v>
      </c>
      <c r="S1854" s="68" t="n">
        <f aca="false">S1853+K1854</f>
        <v>23403.8580410005</v>
      </c>
      <c r="T1854" s="68" t="n">
        <f aca="false">MAX(T1853,S1854)</f>
        <v>23689.0466278121</v>
      </c>
      <c r="U1854" s="68" t="n">
        <f aca="false">T1854-S1854</f>
        <v>285.188586811622</v>
      </c>
      <c r="V1854" s="70" t="n">
        <f aca="false">V1853+F1854</f>
        <v>3.94890000000001</v>
      </c>
      <c r="W1854" s="70" t="n">
        <f aca="false">MAX(W1853,V1854)</f>
        <v>3.95890000000001</v>
      </c>
      <c r="X1854" s="70" t="n">
        <f aca="false">W1854-V1854</f>
        <v>0.0100000000000007</v>
      </c>
      <c r="Y1854" s="70" t="n">
        <f aca="false">Y1853+M1854</f>
        <v>3.46859507785856</v>
      </c>
      <c r="Z1854" s="70" t="n">
        <f aca="false">MAX(Z1853,Y1854)</f>
        <v>3.48170474372985</v>
      </c>
      <c r="AA1854" s="70" t="n">
        <f aca="false">Z1854-Y1854</f>
        <v>0.0131096658712861</v>
      </c>
      <c r="AB1854" s="72" t="n">
        <f aca="false">AB1853*(1+F1854)</f>
        <v>40.7414872133144</v>
      </c>
      <c r="AC1854" s="73" t="n">
        <f aca="false">MAX(AC1853,AB1854)</f>
        <v>41.1540828719934</v>
      </c>
      <c r="AD1854" s="70" t="n">
        <f aca="false">1-AB1854/AC1854</f>
        <v>0.0100256312347521</v>
      </c>
      <c r="AE1854" s="73" t="n">
        <f aca="false">AE1853*(1+M1854)</f>
        <v>25.223786975617</v>
      </c>
      <c r="AF1854" s="73" t="n">
        <f aca="false">MAX(AF1853,AE1854)</f>
        <v>25.5606827457312</v>
      </c>
      <c r="AG1854" s="70" t="n">
        <f aca="false">1-AE1854/AF1854</f>
        <v>0.0131802336215162</v>
      </c>
      <c r="AH1854" s="74" t="n">
        <f aca="false">IF(R1854&gt;0,AH1853+1,0)</f>
        <v>11</v>
      </c>
      <c r="AI1854" s="74" t="n">
        <f aca="false">IF(U1854&gt;0,AI1853+1,0)</f>
        <v>15</v>
      </c>
      <c r="AJ1854" s="74" t="n">
        <f aca="false">IF(G1854&gt;0,AJ1853+1,0)</f>
        <v>2</v>
      </c>
      <c r="AK1854" s="74" t="n">
        <f aca="false">IF(G1854&lt;=0,AK1853+1,0)</f>
        <v>0</v>
      </c>
      <c r="AL1854" s="74" t="n">
        <f aca="false">IF(K1854&gt;0,AL1853+1,0)</f>
        <v>2</v>
      </c>
      <c r="AM1854" s="74" t="n">
        <f aca="false">IF(K1854&lt;=0,AM1853+1,0)</f>
        <v>0</v>
      </c>
    </row>
    <row r="1855" customFormat="false" ht="15" hidden="false" customHeight="false" outlineLevel="0" collapsed="false">
      <c r="A1855" s="61" t="n">
        <v>1854</v>
      </c>
      <c r="B1855" s="62" t="n">
        <v>45311.40625</v>
      </c>
      <c r="C1855" s="63" t="n">
        <f aca="false">YEAR(B1855)</f>
        <v>2024</v>
      </c>
      <c r="D1855" s="32" t="s">
        <v>277</v>
      </c>
      <c r="E1855" s="64" t="n">
        <v>21655.75</v>
      </c>
      <c r="F1855" s="65" t="n">
        <v>-0.0027</v>
      </c>
      <c r="G1855" s="66" t="n">
        <v>-58.470525</v>
      </c>
      <c r="H1855" s="67" t="n">
        <f aca="false">E1855+IF(D1855="Long",1,-1)*G1855</f>
        <v>21597.279475</v>
      </c>
      <c r="I1855" s="68" t="n">
        <f aca="false">Assumptions!$B$58</f>
        <v>5.35750011455817</v>
      </c>
      <c r="J1855" s="68" t="n">
        <f aca="false">INDEX(Yearly!$L$5:$L$22,MATCH(C1855,Yearly!$A$5:$A$22,0))</f>
        <v>0.579189201573856</v>
      </c>
      <c r="K1855" s="68" t="n">
        <f aca="false">G1855-I1855-J1855</f>
        <v>-64.407214316132</v>
      </c>
      <c r="L1855" s="69" t="n">
        <f aca="false">(I1855+J1855)/Assumptions!$B$8</f>
        <v>0.000261770907212725</v>
      </c>
      <c r="M1855" s="70" t="n">
        <f aca="false">F1855-L1855</f>
        <v>-0.00296177090721273</v>
      </c>
      <c r="N1855" s="71" t="n">
        <f aca="false">G1855*Assumptions!$B$7</f>
        <v>-459870.679125</v>
      </c>
      <c r="O1855" s="71" t="n">
        <f aca="false">K1855*Assumptions!$B$7</f>
        <v>-506562.740596378</v>
      </c>
      <c r="P1855" s="68" t="n">
        <f aca="false">P1854+G1855</f>
        <v>34238.19883</v>
      </c>
      <c r="Q1855" s="68" t="n">
        <f aca="false">MAX(Q1854,P1855)</f>
        <v>34510.790245</v>
      </c>
      <c r="R1855" s="68" t="n">
        <f aca="false">Q1855-P1855</f>
        <v>272.591415000003</v>
      </c>
      <c r="S1855" s="68" t="n">
        <f aca="false">S1854+K1855</f>
        <v>23339.4508266844</v>
      </c>
      <c r="T1855" s="68" t="n">
        <f aca="false">MAX(T1854,S1855)</f>
        <v>23689.0466278121</v>
      </c>
      <c r="U1855" s="68" t="n">
        <f aca="false">T1855-S1855</f>
        <v>349.595801127754</v>
      </c>
      <c r="V1855" s="70" t="n">
        <f aca="false">V1854+F1855</f>
        <v>3.94620000000001</v>
      </c>
      <c r="W1855" s="70" t="n">
        <f aca="false">MAX(W1854,V1855)</f>
        <v>3.95890000000001</v>
      </c>
      <c r="X1855" s="70" t="n">
        <f aca="false">W1855-V1855</f>
        <v>0.0127000000000006</v>
      </c>
      <c r="Y1855" s="70" t="n">
        <f aca="false">Y1854+M1855</f>
        <v>3.46563330695135</v>
      </c>
      <c r="Z1855" s="70" t="n">
        <f aca="false">MAX(Z1854,Y1855)</f>
        <v>3.48170474372985</v>
      </c>
      <c r="AA1855" s="70" t="n">
        <f aca="false">Z1855-Y1855</f>
        <v>0.0160714367784989</v>
      </c>
      <c r="AB1855" s="72" t="n">
        <f aca="false">AB1854*(1+F1855)</f>
        <v>40.6314851978384</v>
      </c>
      <c r="AC1855" s="73" t="n">
        <f aca="false">MAX(AC1854,AB1855)</f>
        <v>41.1540828719934</v>
      </c>
      <c r="AD1855" s="70" t="n">
        <f aca="false">1-AB1855/AC1855</f>
        <v>0.0126985620304182</v>
      </c>
      <c r="AE1855" s="73" t="n">
        <f aca="false">AE1854*(1+M1855)</f>
        <v>25.1490798971829</v>
      </c>
      <c r="AF1855" s="73" t="n">
        <f aca="false">MAX(AF1854,AE1855)</f>
        <v>25.5606827457312</v>
      </c>
      <c r="AG1855" s="70" t="n">
        <f aca="false">1-AE1855/AF1855</f>
        <v>0.0161029676962384</v>
      </c>
      <c r="AH1855" s="74" t="n">
        <f aca="false">IF(R1855&gt;0,AH1854+1,0)</f>
        <v>12</v>
      </c>
      <c r="AI1855" s="74" t="n">
        <f aca="false">IF(U1855&gt;0,AI1854+1,0)</f>
        <v>16</v>
      </c>
      <c r="AJ1855" s="74" t="n">
        <f aca="false">IF(G1855&gt;0,AJ1854+1,0)</f>
        <v>0</v>
      </c>
      <c r="AK1855" s="74" t="n">
        <f aca="false">IF(G1855&lt;=0,AK1854+1,0)</f>
        <v>1</v>
      </c>
      <c r="AL1855" s="74" t="n">
        <f aca="false">IF(K1855&gt;0,AL1854+1,0)</f>
        <v>0</v>
      </c>
      <c r="AM1855" s="74" t="n">
        <f aca="false">IF(K1855&lt;=0,AM1854+1,0)</f>
        <v>1</v>
      </c>
    </row>
    <row r="1856" customFormat="false" ht="15" hidden="false" customHeight="false" outlineLevel="0" collapsed="false">
      <c r="A1856" s="61" t="n">
        <v>1855</v>
      </c>
      <c r="B1856" s="62" t="n">
        <v>45311.53125</v>
      </c>
      <c r="C1856" s="63" t="n">
        <f aca="false">YEAR(B1856)</f>
        <v>2024</v>
      </c>
      <c r="D1856" s="32" t="s">
        <v>276</v>
      </c>
      <c r="E1856" s="64" t="n">
        <v>21596.25</v>
      </c>
      <c r="F1856" s="65" t="n">
        <v>-0.0059</v>
      </c>
      <c r="G1856" s="66" t="n">
        <v>-127.417875</v>
      </c>
      <c r="H1856" s="67" t="n">
        <f aca="false">E1856+IF(D1856="Long",1,-1)*G1856</f>
        <v>21723.667875</v>
      </c>
      <c r="I1856" s="68" t="n">
        <f aca="false">Assumptions!$B$58</f>
        <v>5.35750011455817</v>
      </c>
      <c r="J1856" s="68" t="n">
        <f aca="false">INDEX(Yearly!$L$5:$L$22,MATCH(C1856,Yearly!$A$5:$A$22,0))</f>
        <v>0.579189201573856</v>
      </c>
      <c r="K1856" s="68" t="n">
        <f aca="false">G1856-I1856-J1856</f>
        <v>-133.354564316132</v>
      </c>
      <c r="L1856" s="69" t="n">
        <f aca="false">(I1856+J1856)/Assumptions!$B$8</f>
        <v>0.000261770907212725</v>
      </c>
      <c r="M1856" s="70" t="n">
        <f aca="false">F1856-L1856</f>
        <v>-0.00616177090721273</v>
      </c>
      <c r="N1856" s="71" t="n">
        <f aca="false">G1856*Assumptions!$B$7</f>
        <v>-1002141.586875</v>
      </c>
      <c r="O1856" s="71" t="n">
        <f aca="false">K1856*Assumptions!$B$7</f>
        <v>-1048833.64834638</v>
      </c>
      <c r="P1856" s="68" t="n">
        <f aca="false">P1855+G1856</f>
        <v>34110.780955</v>
      </c>
      <c r="Q1856" s="68" t="n">
        <f aca="false">MAX(Q1855,P1856)</f>
        <v>34510.790245</v>
      </c>
      <c r="R1856" s="68" t="n">
        <f aca="false">Q1856-P1856</f>
        <v>400.009290000002</v>
      </c>
      <c r="S1856" s="68" t="n">
        <f aca="false">S1855+K1856</f>
        <v>23206.0962623683</v>
      </c>
      <c r="T1856" s="68" t="n">
        <f aca="false">MAX(T1855,S1856)</f>
        <v>23689.0466278121</v>
      </c>
      <c r="U1856" s="68" t="n">
        <f aca="false">T1856-S1856</f>
        <v>482.950365443885</v>
      </c>
      <c r="V1856" s="70" t="n">
        <f aca="false">V1855+F1856</f>
        <v>3.94030000000001</v>
      </c>
      <c r="W1856" s="70" t="n">
        <f aca="false">MAX(W1855,V1856)</f>
        <v>3.95890000000001</v>
      </c>
      <c r="X1856" s="70" t="n">
        <f aca="false">W1856-V1856</f>
        <v>0.0186000000000006</v>
      </c>
      <c r="Y1856" s="70" t="n">
        <f aca="false">Y1855+M1856</f>
        <v>3.45947153604414</v>
      </c>
      <c r="Z1856" s="70" t="n">
        <f aca="false">MAX(Z1855,Y1856)</f>
        <v>3.48170474372985</v>
      </c>
      <c r="AA1856" s="70" t="n">
        <f aca="false">Z1856-Y1856</f>
        <v>0.0222332076857117</v>
      </c>
      <c r="AB1856" s="72" t="n">
        <f aca="false">AB1855*(1+F1856)</f>
        <v>40.3917594351712</v>
      </c>
      <c r="AC1856" s="73" t="n">
        <f aca="false">MAX(AC1855,AB1856)</f>
        <v>41.1540828719934</v>
      </c>
      <c r="AD1856" s="70" t="n">
        <f aca="false">1-AB1856/AC1856</f>
        <v>0.0185236405144388</v>
      </c>
      <c r="AE1856" s="73" t="n">
        <f aca="false">AE1855*(1+M1856)</f>
        <v>24.9941170283292</v>
      </c>
      <c r="AF1856" s="73" t="n">
        <f aca="false">MAX(AF1855,AE1856)</f>
        <v>25.5606827457312</v>
      </c>
      <c r="AG1856" s="70" t="n">
        <f aca="false">1-AE1856/AF1856</f>
        <v>0.0221655158055808</v>
      </c>
      <c r="AH1856" s="74" t="n">
        <f aca="false">IF(R1856&gt;0,AH1855+1,0)</f>
        <v>13</v>
      </c>
      <c r="AI1856" s="74" t="n">
        <f aca="false">IF(U1856&gt;0,AI1855+1,0)</f>
        <v>17</v>
      </c>
      <c r="AJ1856" s="74" t="n">
        <f aca="false">IF(G1856&gt;0,AJ1855+1,0)</f>
        <v>0</v>
      </c>
      <c r="AK1856" s="74" t="n">
        <f aca="false">IF(G1856&lt;=0,AK1855+1,0)</f>
        <v>2</v>
      </c>
      <c r="AL1856" s="74" t="n">
        <f aca="false">IF(K1856&gt;0,AL1855+1,0)</f>
        <v>0</v>
      </c>
      <c r="AM1856" s="74" t="n">
        <f aca="false">IF(K1856&lt;=0,AM1855+1,0)</f>
        <v>2</v>
      </c>
    </row>
    <row r="1857" customFormat="false" ht="15" hidden="false" customHeight="false" outlineLevel="0" collapsed="false">
      <c r="A1857" s="61" t="n">
        <v>1856</v>
      </c>
      <c r="B1857" s="62" t="n">
        <v>45314.40625</v>
      </c>
      <c r="C1857" s="63" t="n">
        <f aca="false">YEAR(B1857)</f>
        <v>2024</v>
      </c>
      <c r="D1857" s="32" t="s">
        <v>277</v>
      </c>
      <c r="E1857" s="64" t="n">
        <v>21723.45</v>
      </c>
      <c r="F1857" s="65" t="n">
        <v>-0.0085</v>
      </c>
      <c r="G1857" s="66" t="n">
        <v>-184.649325</v>
      </c>
      <c r="H1857" s="67" t="n">
        <f aca="false">E1857+IF(D1857="Long",1,-1)*G1857</f>
        <v>21538.800675</v>
      </c>
      <c r="I1857" s="68" t="n">
        <f aca="false">Assumptions!$B$58</f>
        <v>5.35750011455817</v>
      </c>
      <c r="J1857" s="68" t="n">
        <f aca="false">INDEX(Yearly!$L$5:$L$22,MATCH(C1857,Yearly!$A$5:$A$22,0))</f>
        <v>0.579189201573856</v>
      </c>
      <c r="K1857" s="68" t="n">
        <f aca="false">G1857-I1857-J1857</f>
        <v>-190.586014316132</v>
      </c>
      <c r="L1857" s="69" t="n">
        <f aca="false">(I1857+J1857)/Assumptions!$B$8</f>
        <v>0.000261770907212725</v>
      </c>
      <c r="M1857" s="70" t="n">
        <f aca="false">F1857-L1857</f>
        <v>-0.00876177090721273</v>
      </c>
      <c r="N1857" s="71" t="n">
        <f aca="false">G1857*Assumptions!$B$7</f>
        <v>-1452266.941125</v>
      </c>
      <c r="O1857" s="71" t="n">
        <f aca="false">K1857*Assumptions!$B$7</f>
        <v>-1498959.00259638</v>
      </c>
      <c r="P1857" s="68" t="n">
        <f aca="false">P1856+G1857</f>
        <v>33926.13163</v>
      </c>
      <c r="Q1857" s="68" t="n">
        <f aca="false">MAX(Q1856,P1857)</f>
        <v>34510.790245</v>
      </c>
      <c r="R1857" s="68" t="n">
        <f aca="false">Q1857-P1857</f>
        <v>584.658615</v>
      </c>
      <c r="S1857" s="68" t="n">
        <f aca="false">S1856+K1857</f>
        <v>23015.5102480521</v>
      </c>
      <c r="T1857" s="68" t="n">
        <f aca="false">MAX(T1856,S1857)</f>
        <v>23689.0466278121</v>
      </c>
      <c r="U1857" s="68" t="n">
        <f aca="false">T1857-S1857</f>
        <v>673.536379760019</v>
      </c>
      <c r="V1857" s="70" t="n">
        <f aca="false">V1856+F1857</f>
        <v>3.93180000000001</v>
      </c>
      <c r="W1857" s="70" t="n">
        <f aca="false">MAX(W1856,V1857)</f>
        <v>3.95890000000001</v>
      </c>
      <c r="X1857" s="70" t="n">
        <f aca="false">W1857-V1857</f>
        <v>0.0271000000000008</v>
      </c>
      <c r="Y1857" s="70" t="n">
        <f aca="false">Y1856+M1857</f>
        <v>3.45070976513692</v>
      </c>
      <c r="Z1857" s="70" t="n">
        <f aca="false">MAX(Z1856,Y1857)</f>
        <v>3.48170474372985</v>
      </c>
      <c r="AA1857" s="70" t="n">
        <f aca="false">Z1857-Y1857</f>
        <v>0.0309949785929242</v>
      </c>
      <c r="AB1857" s="72" t="n">
        <f aca="false">AB1856*(1+F1857)</f>
        <v>40.0484294799722</v>
      </c>
      <c r="AC1857" s="73" t="n">
        <f aca="false">MAX(AC1856,AB1857)</f>
        <v>41.1540828719934</v>
      </c>
      <c r="AD1857" s="70" t="n">
        <f aca="false">1-AB1857/AC1857</f>
        <v>0.026866189570066</v>
      </c>
      <c r="AE1857" s="73" t="n">
        <f aca="false">AE1856*(1+M1857)</f>
        <v>24.775124300899</v>
      </c>
      <c r="AF1857" s="73" t="n">
        <f aca="false">MAX(AF1856,AE1857)</f>
        <v>25.5606827457312</v>
      </c>
      <c r="AG1857" s="70" t="n">
        <f aca="false">1-AE1857/AF1857</f>
        <v>0.0307330775412649</v>
      </c>
      <c r="AH1857" s="74" t="n">
        <f aca="false">IF(R1857&gt;0,AH1856+1,0)</f>
        <v>14</v>
      </c>
      <c r="AI1857" s="74" t="n">
        <f aca="false">IF(U1857&gt;0,AI1856+1,0)</f>
        <v>18</v>
      </c>
      <c r="AJ1857" s="74" t="n">
        <f aca="false">IF(G1857&gt;0,AJ1856+1,0)</f>
        <v>0</v>
      </c>
      <c r="AK1857" s="74" t="n">
        <f aca="false">IF(G1857&lt;=0,AK1856+1,0)</f>
        <v>3</v>
      </c>
      <c r="AL1857" s="74" t="n">
        <f aca="false">IF(K1857&gt;0,AL1856+1,0)</f>
        <v>0</v>
      </c>
      <c r="AM1857" s="74" t="n">
        <f aca="false">IF(K1857&lt;=0,AM1856+1,0)</f>
        <v>3</v>
      </c>
    </row>
    <row r="1858" customFormat="false" ht="15" hidden="false" customHeight="false" outlineLevel="0" collapsed="false">
      <c r="A1858" s="61" t="n">
        <v>1857</v>
      </c>
      <c r="B1858" s="62" t="n">
        <v>45314.4479166667</v>
      </c>
      <c r="C1858" s="63" t="n">
        <f aca="false">YEAR(B1858)</f>
        <v>2024</v>
      </c>
      <c r="D1858" s="32" t="s">
        <v>276</v>
      </c>
      <c r="E1858" s="64" t="n">
        <v>21539.45</v>
      </c>
      <c r="F1858" s="65" t="n">
        <v>0</v>
      </c>
      <c r="G1858" s="66" t="n">
        <v>0</v>
      </c>
      <c r="H1858" s="67" t="n">
        <f aca="false">E1858+IF(D1858="Long",1,-1)*G1858</f>
        <v>21539.45</v>
      </c>
      <c r="I1858" s="68" t="n">
        <f aca="false">Assumptions!$B$58</f>
        <v>5.35750011455817</v>
      </c>
      <c r="J1858" s="68" t="n">
        <f aca="false">INDEX(Yearly!$L$5:$L$22,MATCH(C1858,Yearly!$A$5:$A$22,0))</f>
        <v>0.579189201573856</v>
      </c>
      <c r="K1858" s="68" t="n">
        <f aca="false">G1858-I1858-J1858</f>
        <v>-5.93668931613202</v>
      </c>
      <c r="L1858" s="69" t="n">
        <f aca="false">(I1858+J1858)/Assumptions!$B$8</f>
        <v>0.000261770907212725</v>
      </c>
      <c r="M1858" s="70" t="n">
        <f aca="false">F1858-L1858</f>
        <v>-0.000261770907212725</v>
      </c>
      <c r="N1858" s="71" t="n">
        <f aca="false">G1858*Assumptions!$B$7</f>
        <v>0</v>
      </c>
      <c r="O1858" s="71" t="n">
        <f aca="false">K1858*Assumptions!$B$7</f>
        <v>-46692.0614713784</v>
      </c>
      <c r="P1858" s="68" t="n">
        <f aca="false">P1857+G1858</f>
        <v>33926.13163</v>
      </c>
      <c r="Q1858" s="68" t="n">
        <f aca="false">MAX(Q1857,P1858)</f>
        <v>34510.790245</v>
      </c>
      <c r="R1858" s="68" t="n">
        <f aca="false">Q1858-P1858</f>
        <v>584.658615</v>
      </c>
      <c r="S1858" s="68" t="n">
        <f aca="false">S1857+K1858</f>
        <v>23009.573558736</v>
      </c>
      <c r="T1858" s="68" t="n">
        <f aca="false">MAX(T1857,S1858)</f>
        <v>23689.0466278121</v>
      </c>
      <c r="U1858" s="68" t="n">
        <f aca="false">T1858-S1858</f>
        <v>679.47306907615</v>
      </c>
      <c r="V1858" s="70" t="n">
        <f aca="false">V1857+F1858</f>
        <v>3.93180000000001</v>
      </c>
      <c r="W1858" s="70" t="n">
        <f aca="false">MAX(W1857,V1858)</f>
        <v>3.95890000000001</v>
      </c>
      <c r="X1858" s="70" t="n">
        <f aca="false">W1858-V1858</f>
        <v>0.0271000000000008</v>
      </c>
      <c r="Y1858" s="70" t="n">
        <f aca="false">Y1857+M1858</f>
        <v>3.45044799422971</v>
      </c>
      <c r="Z1858" s="70" t="n">
        <f aca="false">MAX(Z1857,Y1858)</f>
        <v>3.48170474372985</v>
      </c>
      <c r="AA1858" s="70" t="n">
        <f aca="false">Z1858-Y1858</f>
        <v>0.031256749500137</v>
      </c>
      <c r="AB1858" s="72" t="n">
        <f aca="false">AB1857*(1+F1858)</f>
        <v>40.0484294799722</v>
      </c>
      <c r="AC1858" s="73" t="n">
        <f aca="false">MAX(AC1857,AB1858)</f>
        <v>41.1540828719934</v>
      </c>
      <c r="AD1858" s="70" t="n">
        <f aca="false">1-AB1858/AC1858</f>
        <v>0.026866189570066</v>
      </c>
      <c r="AE1858" s="73" t="n">
        <f aca="false">AE1857*(1+M1858)</f>
        <v>24.7686388941344</v>
      </c>
      <c r="AF1858" s="73" t="n">
        <f aca="false">MAX(AF1857,AE1858)</f>
        <v>25.5606827457312</v>
      </c>
      <c r="AG1858" s="70" t="n">
        <f aca="false">1-AE1858/AF1858</f>
        <v>0.0309868034228882</v>
      </c>
      <c r="AH1858" s="74" t="n">
        <f aca="false">IF(R1858&gt;0,AH1857+1,0)</f>
        <v>15</v>
      </c>
      <c r="AI1858" s="74" t="n">
        <f aca="false">IF(U1858&gt;0,AI1857+1,0)</f>
        <v>19</v>
      </c>
      <c r="AJ1858" s="74" t="n">
        <f aca="false">IF(G1858&gt;0,AJ1857+1,0)</f>
        <v>0</v>
      </c>
      <c r="AK1858" s="74" t="n">
        <f aca="false">IF(G1858&lt;=0,AK1857+1,0)</f>
        <v>4</v>
      </c>
      <c r="AL1858" s="74" t="n">
        <f aca="false">IF(K1858&gt;0,AL1857+1,0)</f>
        <v>0</v>
      </c>
      <c r="AM1858" s="74" t="n">
        <f aca="false">IF(K1858&lt;=0,AM1857+1,0)</f>
        <v>4</v>
      </c>
    </row>
    <row r="1859" customFormat="false" ht="15" hidden="false" customHeight="false" outlineLevel="0" collapsed="false">
      <c r="A1859" s="61" t="n">
        <v>1858</v>
      </c>
      <c r="B1859" s="62" t="n">
        <v>45320.40625</v>
      </c>
      <c r="C1859" s="63" t="n">
        <f aca="false">YEAR(B1859)</f>
        <v>2024</v>
      </c>
      <c r="D1859" s="32" t="s">
        <v>277</v>
      </c>
      <c r="E1859" s="64" t="n">
        <v>21539.35</v>
      </c>
      <c r="F1859" s="65" t="n">
        <v>-0.0005</v>
      </c>
      <c r="G1859" s="66" t="n">
        <v>-10.769675</v>
      </c>
      <c r="H1859" s="67" t="n">
        <f aca="false">E1859+IF(D1859="Long",1,-1)*G1859</f>
        <v>21528.580325</v>
      </c>
      <c r="I1859" s="68" t="n">
        <f aca="false">Assumptions!$B$58</f>
        <v>5.35750011455817</v>
      </c>
      <c r="J1859" s="68" t="n">
        <f aca="false">INDEX(Yearly!$L$5:$L$22,MATCH(C1859,Yearly!$A$5:$A$22,0))</f>
        <v>0.579189201573856</v>
      </c>
      <c r="K1859" s="68" t="n">
        <f aca="false">G1859-I1859-J1859</f>
        <v>-16.706364316132</v>
      </c>
      <c r="L1859" s="69" t="n">
        <f aca="false">(I1859+J1859)/Assumptions!$B$8</f>
        <v>0.000261770907212725</v>
      </c>
      <c r="M1859" s="70" t="n">
        <f aca="false">F1859-L1859</f>
        <v>-0.000761770907212725</v>
      </c>
      <c r="N1859" s="71" t="n">
        <f aca="false">G1859*Assumptions!$B$7</f>
        <v>-84703.493875</v>
      </c>
      <c r="O1859" s="71" t="n">
        <f aca="false">K1859*Assumptions!$B$7</f>
        <v>-131395.555346378</v>
      </c>
      <c r="P1859" s="68" t="n">
        <f aca="false">P1858+G1859</f>
        <v>33915.361955</v>
      </c>
      <c r="Q1859" s="68" t="n">
        <f aca="false">MAX(Q1858,P1859)</f>
        <v>34510.790245</v>
      </c>
      <c r="R1859" s="68" t="n">
        <f aca="false">Q1859-P1859</f>
        <v>595.428290000004</v>
      </c>
      <c r="S1859" s="68" t="n">
        <f aca="false">S1858+K1859</f>
        <v>22992.8671944199</v>
      </c>
      <c r="T1859" s="68" t="n">
        <f aca="false">MAX(T1858,S1859)</f>
        <v>23689.0466278121</v>
      </c>
      <c r="U1859" s="68" t="n">
        <f aca="false">T1859-S1859</f>
        <v>696.179433392281</v>
      </c>
      <c r="V1859" s="70" t="n">
        <f aca="false">V1858+F1859</f>
        <v>3.93130000000001</v>
      </c>
      <c r="W1859" s="70" t="n">
        <f aca="false">MAX(W1858,V1859)</f>
        <v>3.95890000000001</v>
      </c>
      <c r="X1859" s="70" t="n">
        <f aca="false">W1859-V1859</f>
        <v>0.027600000000001</v>
      </c>
      <c r="Y1859" s="70" t="n">
        <f aca="false">Y1858+M1859</f>
        <v>3.4496862233225</v>
      </c>
      <c r="Z1859" s="70" t="n">
        <f aca="false">MAX(Z1858,Y1859)</f>
        <v>3.48170474372985</v>
      </c>
      <c r="AA1859" s="70" t="n">
        <f aca="false">Z1859-Y1859</f>
        <v>0.0320185204073495</v>
      </c>
      <c r="AB1859" s="72" t="n">
        <f aca="false">AB1858*(1+F1859)</f>
        <v>40.0284052652322</v>
      </c>
      <c r="AC1859" s="73" t="n">
        <f aca="false">MAX(AC1858,AB1859)</f>
        <v>41.1540828719934</v>
      </c>
      <c r="AD1859" s="70" t="n">
        <f aca="false">1-AB1859/AC1859</f>
        <v>0.0273527564752809</v>
      </c>
      <c r="AE1859" s="73" t="n">
        <f aca="false">AE1858*(1+M1859)</f>
        <v>24.7497708656136</v>
      </c>
      <c r="AF1859" s="73" t="n">
        <f aca="false">MAX(AF1858,AE1859)</f>
        <v>25.5606827457312</v>
      </c>
      <c r="AG1859" s="70" t="n">
        <f aca="false">1-AE1859/AF1859</f>
        <v>0.0317249694847458</v>
      </c>
      <c r="AH1859" s="74" t="n">
        <f aca="false">IF(R1859&gt;0,AH1858+1,0)</f>
        <v>16</v>
      </c>
      <c r="AI1859" s="74" t="n">
        <f aca="false">IF(U1859&gt;0,AI1858+1,0)</f>
        <v>20</v>
      </c>
      <c r="AJ1859" s="74" t="n">
        <f aca="false">IF(G1859&gt;0,AJ1858+1,0)</f>
        <v>0</v>
      </c>
      <c r="AK1859" s="74" t="n">
        <f aca="false">IF(G1859&lt;=0,AK1858+1,0)</f>
        <v>5</v>
      </c>
      <c r="AL1859" s="74" t="n">
        <f aca="false">IF(K1859&gt;0,AL1858+1,0)</f>
        <v>0</v>
      </c>
      <c r="AM1859" s="74" t="n">
        <f aca="false">IF(K1859&lt;=0,AM1858+1,0)</f>
        <v>5</v>
      </c>
    </row>
    <row r="1860" customFormat="false" ht="15" hidden="false" customHeight="false" outlineLevel="0" collapsed="false">
      <c r="A1860" s="61" t="n">
        <v>1859</v>
      </c>
      <c r="B1860" s="62" t="n">
        <v>45321.6354166667</v>
      </c>
      <c r="C1860" s="63" t="n">
        <f aca="false">YEAR(B1860)</f>
        <v>2024</v>
      </c>
      <c r="D1860" s="32" t="s">
        <v>276</v>
      </c>
      <c r="E1860" s="64" t="n">
        <v>21527.55</v>
      </c>
      <c r="F1860" s="65" t="n">
        <v>-0.0044</v>
      </c>
      <c r="G1860" s="66" t="n">
        <v>-94.72122</v>
      </c>
      <c r="H1860" s="67" t="n">
        <f aca="false">E1860+IF(D1860="Long",1,-1)*G1860</f>
        <v>21622.27122</v>
      </c>
      <c r="I1860" s="68" t="n">
        <f aca="false">Assumptions!$B$58</f>
        <v>5.35750011455817</v>
      </c>
      <c r="J1860" s="68" t="n">
        <f aca="false">INDEX(Yearly!$L$5:$L$22,MATCH(C1860,Yearly!$A$5:$A$22,0))</f>
        <v>0.579189201573856</v>
      </c>
      <c r="K1860" s="68" t="n">
        <f aca="false">G1860-I1860-J1860</f>
        <v>-100.657909316132</v>
      </c>
      <c r="L1860" s="69" t="n">
        <f aca="false">(I1860+J1860)/Assumptions!$B$8</f>
        <v>0.000261770907212725</v>
      </c>
      <c r="M1860" s="70" t="n">
        <f aca="false">F1860-L1860</f>
        <v>-0.00466177090721273</v>
      </c>
      <c r="N1860" s="71" t="n">
        <f aca="false">G1860*Assumptions!$B$7</f>
        <v>-744982.3953</v>
      </c>
      <c r="O1860" s="71" t="n">
        <f aca="false">K1860*Assumptions!$B$7</f>
        <v>-791674.456771378</v>
      </c>
      <c r="P1860" s="68" t="n">
        <f aca="false">P1859+G1860</f>
        <v>33820.640735</v>
      </c>
      <c r="Q1860" s="68" t="n">
        <f aca="false">MAX(Q1859,P1860)</f>
        <v>34510.790245</v>
      </c>
      <c r="R1860" s="68" t="n">
        <f aca="false">Q1860-P1860</f>
        <v>690.149510000003</v>
      </c>
      <c r="S1860" s="68" t="n">
        <f aca="false">S1859+K1860</f>
        <v>22892.2092851037</v>
      </c>
      <c r="T1860" s="68" t="n">
        <f aca="false">MAX(T1859,S1860)</f>
        <v>23689.0466278121</v>
      </c>
      <c r="U1860" s="68" t="n">
        <f aca="false">T1860-S1860</f>
        <v>796.837342708412</v>
      </c>
      <c r="V1860" s="70" t="n">
        <f aca="false">V1859+F1860</f>
        <v>3.92690000000001</v>
      </c>
      <c r="W1860" s="70" t="n">
        <f aca="false">MAX(W1859,V1860)</f>
        <v>3.95890000000001</v>
      </c>
      <c r="X1860" s="70" t="n">
        <f aca="false">W1860-V1860</f>
        <v>0.0320000000000009</v>
      </c>
      <c r="Y1860" s="70" t="n">
        <f aca="false">Y1859+M1860</f>
        <v>3.44502445241529</v>
      </c>
      <c r="Z1860" s="70" t="n">
        <f aca="false">MAX(Z1859,Y1860)</f>
        <v>3.48170474372985</v>
      </c>
      <c r="AA1860" s="70" t="n">
        <f aca="false">Z1860-Y1860</f>
        <v>0.0366802913145623</v>
      </c>
      <c r="AB1860" s="72" t="n">
        <f aca="false">AB1859*(1+F1860)</f>
        <v>39.8522802820652</v>
      </c>
      <c r="AC1860" s="73" t="n">
        <f aca="false">MAX(AC1859,AB1860)</f>
        <v>41.1540828719934</v>
      </c>
      <c r="AD1860" s="70" t="n">
        <f aca="false">1-AB1860/AC1860</f>
        <v>0.0316324043467897</v>
      </c>
      <c r="AE1860" s="73" t="n">
        <f aca="false">AE1859*(1+M1860)</f>
        <v>24.6343931038321</v>
      </c>
      <c r="AF1860" s="73" t="n">
        <f aca="false">MAX(AF1859,AE1860)</f>
        <v>25.5606827457312</v>
      </c>
      <c r="AG1860" s="70" t="n">
        <f aca="false">1-AE1860/AF1860</f>
        <v>0.0362388458521824</v>
      </c>
      <c r="AH1860" s="74" t="n">
        <f aca="false">IF(R1860&gt;0,AH1859+1,0)</f>
        <v>17</v>
      </c>
      <c r="AI1860" s="74" t="n">
        <f aca="false">IF(U1860&gt;0,AI1859+1,0)</f>
        <v>21</v>
      </c>
      <c r="AJ1860" s="74" t="n">
        <f aca="false">IF(G1860&gt;0,AJ1859+1,0)</f>
        <v>0</v>
      </c>
      <c r="AK1860" s="74" t="n">
        <f aca="false">IF(G1860&lt;=0,AK1859+1,0)</f>
        <v>6</v>
      </c>
      <c r="AL1860" s="74" t="n">
        <f aca="false">IF(K1860&gt;0,AL1859+1,0)</f>
        <v>0</v>
      </c>
      <c r="AM1860" s="74" t="n">
        <f aca="false">IF(K1860&lt;=0,AM1859+1,0)</f>
        <v>6</v>
      </c>
    </row>
    <row r="1861" customFormat="false" ht="15" hidden="false" customHeight="false" outlineLevel="0" collapsed="false">
      <c r="A1861" s="61" t="n">
        <v>1860</v>
      </c>
      <c r="B1861" s="62" t="n">
        <v>45322.4479166667</v>
      </c>
      <c r="C1861" s="63" t="n">
        <f aca="false">YEAR(B1861)</f>
        <v>2024</v>
      </c>
      <c r="D1861" s="32" t="s">
        <v>277</v>
      </c>
      <c r="E1861" s="64" t="n">
        <v>21621.2</v>
      </c>
      <c r="F1861" s="65" t="n">
        <v>0.007</v>
      </c>
      <c r="G1861" s="66" t="n">
        <v>151.3484</v>
      </c>
      <c r="H1861" s="67" t="n">
        <f aca="false">E1861+IF(D1861="Long",1,-1)*G1861</f>
        <v>21772.5484</v>
      </c>
      <c r="I1861" s="68" t="n">
        <f aca="false">Assumptions!$B$58</f>
        <v>5.35750011455817</v>
      </c>
      <c r="J1861" s="68" t="n">
        <f aca="false">INDEX(Yearly!$L$5:$L$22,MATCH(C1861,Yearly!$A$5:$A$22,0))</f>
        <v>0.579189201573856</v>
      </c>
      <c r="K1861" s="68" t="n">
        <f aca="false">G1861-I1861-J1861</f>
        <v>145.411710683868</v>
      </c>
      <c r="L1861" s="69" t="n">
        <f aca="false">(I1861+J1861)/Assumptions!$B$8</f>
        <v>0.000261770907212725</v>
      </c>
      <c r="M1861" s="70" t="n">
        <f aca="false">F1861-L1861</f>
        <v>0.00673822909278727</v>
      </c>
      <c r="N1861" s="71" t="n">
        <f aca="false">G1861*Assumptions!$B$7</f>
        <v>1190355.166</v>
      </c>
      <c r="O1861" s="71" t="n">
        <f aca="false">K1861*Assumptions!$B$7</f>
        <v>1143663.10452862</v>
      </c>
      <c r="P1861" s="68" t="n">
        <f aca="false">P1860+G1861</f>
        <v>33971.989135</v>
      </c>
      <c r="Q1861" s="68" t="n">
        <f aca="false">MAX(Q1860,P1861)</f>
        <v>34510.790245</v>
      </c>
      <c r="R1861" s="68" t="n">
        <f aca="false">Q1861-P1861</f>
        <v>538.80111</v>
      </c>
      <c r="S1861" s="68" t="n">
        <f aca="false">S1860+K1861</f>
        <v>23037.6209957876</v>
      </c>
      <c r="T1861" s="68" t="n">
        <f aca="false">MAX(T1860,S1861)</f>
        <v>23689.0466278121</v>
      </c>
      <c r="U1861" s="68" t="n">
        <f aca="false">T1861-S1861</f>
        <v>651.425632024544</v>
      </c>
      <c r="V1861" s="70" t="n">
        <f aca="false">V1860+F1861</f>
        <v>3.93390000000001</v>
      </c>
      <c r="W1861" s="70" t="n">
        <f aca="false">MAX(W1860,V1861)</f>
        <v>3.95890000000001</v>
      </c>
      <c r="X1861" s="70" t="n">
        <f aca="false">W1861-V1861</f>
        <v>0.0250000000000008</v>
      </c>
      <c r="Y1861" s="70" t="n">
        <f aca="false">Y1860+M1861</f>
        <v>3.45176268150807</v>
      </c>
      <c r="Z1861" s="70" t="n">
        <f aca="false">MAX(Z1860,Y1861)</f>
        <v>3.48170474372985</v>
      </c>
      <c r="AA1861" s="70" t="n">
        <f aca="false">Z1861-Y1861</f>
        <v>0.029942062221775</v>
      </c>
      <c r="AB1861" s="72" t="n">
        <f aca="false">AB1860*(1+F1861)</f>
        <v>40.1312462440396</v>
      </c>
      <c r="AC1861" s="73" t="n">
        <f aca="false">MAX(AC1860,AB1861)</f>
        <v>41.1540828719934</v>
      </c>
      <c r="AD1861" s="70" t="n">
        <f aca="false">1-AB1861/AC1861</f>
        <v>0.0248538311772174</v>
      </c>
      <c r="AE1861" s="73" t="n">
        <f aca="false">AE1860*(1+M1861)</f>
        <v>24.8003852881275</v>
      </c>
      <c r="AF1861" s="73" t="n">
        <f aca="false">MAX(AF1860,AE1861)</f>
        <v>25.5606827457312</v>
      </c>
      <c r="AG1861" s="70" t="n">
        <f aca="false">1-AE1861/AF1861</f>
        <v>0.0297448024048053</v>
      </c>
      <c r="AH1861" s="74" t="n">
        <f aca="false">IF(R1861&gt;0,AH1860+1,0)</f>
        <v>18</v>
      </c>
      <c r="AI1861" s="74" t="n">
        <f aca="false">IF(U1861&gt;0,AI1860+1,0)</f>
        <v>22</v>
      </c>
      <c r="AJ1861" s="74" t="n">
        <f aca="false">IF(G1861&gt;0,AJ1860+1,0)</f>
        <v>1</v>
      </c>
      <c r="AK1861" s="74" t="n">
        <f aca="false">IF(G1861&lt;=0,AK1860+1,0)</f>
        <v>0</v>
      </c>
      <c r="AL1861" s="74" t="n">
        <f aca="false">IF(K1861&gt;0,AL1860+1,0)</f>
        <v>1</v>
      </c>
      <c r="AM1861" s="74" t="n">
        <f aca="false">IF(K1861&lt;=0,AM1860+1,0)</f>
        <v>0</v>
      </c>
    </row>
    <row r="1862" customFormat="false" ht="15" hidden="false" customHeight="false" outlineLevel="0" collapsed="false">
      <c r="A1862" s="61" t="n">
        <v>1861</v>
      </c>
      <c r="B1862" s="62" t="n">
        <v>45327.6354166667</v>
      </c>
      <c r="C1862" s="63" t="n">
        <f aca="false">YEAR(B1862)</f>
        <v>2024</v>
      </c>
      <c r="D1862" s="32" t="s">
        <v>276</v>
      </c>
      <c r="E1862" s="64" t="n">
        <v>21771.85</v>
      </c>
      <c r="F1862" s="65" t="n">
        <v>-0.0045</v>
      </c>
      <c r="G1862" s="66" t="n">
        <v>-97.973325</v>
      </c>
      <c r="H1862" s="67" t="n">
        <f aca="false">E1862+IF(D1862="Long",1,-1)*G1862</f>
        <v>21869.823325</v>
      </c>
      <c r="I1862" s="68" t="n">
        <f aca="false">Assumptions!$B$58</f>
        <v>5.35750011455817</v>
      </c>
      <c r="J1862" s="68" t="n">
        <f aca="false">INDEX(Yearly!$L$5:$L$22,MATCH(C1862,Yearly!$A$5:$A$22,0))</f>
        <v>0.579189201573856</v>
      </c>
      <c r="K1862" s="68" t="n">
        <f aca="false">G1862-I1862-J1862</f>
        <v>-103.910014316132</v>
      </c>
      <c r="L1862" s="69" t="n">
        <f aca="false">(I1862+J1862)/Assumptions!$B$8</f>
        <v>0.000261770907212725</v>
      </c>
      <c r="M1862" s="70" t="n">
        <f aca="false">F1862-L1862</f>
        <v>-0.00476177090721273</v>
      </c>
      <c r="N1862" s="71" t="n">
        <f aca="false">G1862*Assumptions!$B$7</f>
        <v>-770560.201125</v>
      </c>
      <c r="O1862" s="71" t="n">
        <f aca="false">K1862*Assumptions!$B$7</f>
        <v>-817252.262596378</v>
      </c>
      <c r="P1862" s="68" t="n">
        <f aca="false">P1861+G1862</f>
        <v>33874.01581</v>
      </c>
      <c r="Q1862" s="68" t="n">
        <f aca="false">MAX(Q1861,P1862)</f>
        <v>34510.790245</v>
      </c>
      <c r="R1862" s="68" t="n">
        <f aca="false">Q1862-P1862</f>
        <v>636.774434999999</v>
      </c>
      <c r="S1862" s="68" t="n">
        <f aca="false">S1861+K1862</f>
        <v>22933.7109814715</v>
      </c>
      <c r="T1862" s="68" t="n">
        <f aca="false">MAX(T1861,S1862)</f>
        <v>23689.0466278121</v>
      </c>
      <c r="U1862" s="68" t="n">
        <f aca="false">T1862-S1862</f>
        <v>755.335646340674</v>
      </c>
      <c r="V1862" s="70" t="n">
        <f aca="false">V1861+F1862</f>
        <v>3.92940000000001</v>
      </c>
      <c r="W1862" s="70" t="n">
        <f aca="false">MAX(W1861,V1862)</f>
        <v>3.95890000000001</v>
      </c>
      <c r="X1862" s="70" t="n">
        <f aca="false">W1862-V1862</f>
        <v>0.029500000000001</v>
      </c>
      <c r="Y1862" s="70" t="n">
        <f aca="false">Y1861+M1862</f>
        <v>3.44700091060086</v>
      </c>
      <c r="Z1862" s="70" t="n">
        <f aca="false">MAX(Z1861,Y1862)</f>
        <v>3.48170474372985</v>
      </c>
      <c r="AA1862" s="70" t="n">
        <f aca="false">Z1862-Y1862</f>
        <v>0.0347038331289875</v>
      </c>
      <c r="AB1862" s="72" t="n">
        <f aca="false">AB1861*(1+F1862)</f>
        <v>39.9506556359415</v>
      </c>
      <c r="AC1862" s="73" t="n">
        <f aca="false">MAX(AC1861,AB1862)</f>
        <v>41.1540828719934</v>
      </c>
      <c r="AD1862" s="70" t="n">
        <f aca="false">1-AB1862/AC1862</f>
        <v>0.0292419889369199</v>
      </c>
      <c r="AE1862" s="73" t="n">
        <f aca="false">AE1861*(1+M1862)</f>
        <v>24.6822915349748</v>
      </c>
      <c r="AF1862" s="73" t="n">
        <f aca="false">MAX(AF1861,AE1862)</f>
        <v>25.5606827457312</v>
      </c>
      <c r="AG1862" s="70" t="n">
        <f aca="false">1-AE1862/AF1862</f>
        <v>0.0343649353772859</v>
      </c>
      <c r="AH1862" s="74" t="n">
        <f aca="false">IF(R1862&gt;0,AH1861+1,0)</f>
        <v>19</v>
      </c>
      <c r="AI1862" s="74" t="n">
        <f aca="false">IF(U1862&gt;0,AI1861+1,0)</f>
        <v>23</v>
      </c>
      <c r="AJ1862" s="74" t="n">
        <f aca="false">IF(G1862&gt;0,AJ1861+1,0)</f>
        <v>0</v>
      </c>
      <c r="AK1862" s="74" t="n">
        <f aca="false">IF(G1862&lt;=0,AK1861+1,0)</f>
        <v>1</v>
      </c>
      <c r="AL1862" s="74" t="n">
        <f aca="false">IF(K1862&gt;0,AL1861+1,0)</f>
        <v>0</v>
      </c>
      <c r="AM1862" s="74" t="n">
        <f aca="false">IF(K1862&lt;=0,AM1861+1,0)</f>
        <v>1</v>
      </c>
    </row>
    <row r="1863" customFormat="false" ht="15" hidden="false" customHeight="false" outlineLevel="0" collapsed="false">
      <c r="A1863" s="61" t="n">
        <v>1862</v>
      </c>
      <c r="B1863" s="62" t="n">
        <v>45328.4895833333</v>
      </c>
      <c r="C1863" s="63" t="n">
        <f aca="false">YEAR(B1863)</f>
        <v>2024</v>
      </c>
      <c r="D1863" s="32" t="s">
        <v>277</v>
      </c>
      <c r="E1863" s="64" t="n">
        <v>21870.25</v>
      </c>
      <c r="F1863" s="65" t="n">
        <v>-0.0062</v>
      </c>
      <c r="G1863" s="66" t="n">
        <v>-135.59555</v>
      </c>
      <c r="H1863" s="67" t="n">
        <f aca="false">E1863+IF(D1863="Long",1,-1)*G1863</f>
        <v>21734.65445</v>
      </c>
      <c r="I1863" s="68" t="n">
        <f aca="false">Assumptions!$B$58</f>
        <v>5.35750011455817</v>
      </c>
      <c r="J1863" s="68" t="n">
        <f aca="false">INDEX(Yearly!$L$5:$L$22,MATCH(C1863,Yearly!$A$5:$A$22,0))</f>
        <v>0.579189201573856</v>
      </c>
      <c r="K1863" s="68" t="n">
        <f aca="false">G1863-I1863-J1863</f>
        <v>-141.532239316132</v>
      </c>
      <c r="L1863" s="69" t="n">
        <f aca="false">(I1863+J1863)/Assumptions!$B$8</f>
        <v>0.000261770907212725</v>
      </c>
      <c r="M1863" s="70" t="n">
        <f aca="false">F1863-L1863</f>
        <v>-0.00646177090721273</v>
      </c>
      <c r="N1863" s="71" t="n">
        <f aca="false">G1863*Assumptions!$B$7</f>
        <v>-1066459.00075</v>
      </c>
      <c r="O1863" s="71" t="n">
        <f aca="false">K1863*Assumptions!$B$7</f>
        <v>-1113151.06222138</v>
      </c>
      <c r="P1863" s="68" t="n">
        <f aca="false">P1862+G1863</f>
        <v>33738.42026</v>
      </c>
      <c r="Q1863" s="68" t="n">
        <f aca="false">MAX(Q1862,P1863)</f>
        <v>34510.790245</v>
      </c>
      <c r="R1863" s="68" t="n">
        <f aca="false">Q1863-P1863</f>
        <v>772.369984999998</v>
      </c>
      <c r="S1863" s="68" t="n">
        <f aca="false">S1862+K1863</f>
        <v>22792.1787421553</v>
      </c>
      <c r="T1863" s="68" t="n">
        <f aca="false">MAX(T1862,S1863)</f>
        <v>23689.0466278121</v>
      </c>
      <c r="U1863" s="68" t="n">
        <f aca="false">T1863-S1863</f>
        <v>896.867885656808</v>
      </c>
      <c r="V1863" s="70" t="n">
        <f aca="false">V1862+F1863</f>
        <v>3.92320000000001</v>
      </c>
      <c r="W1863" s="70" t="n">
        <f aca="false">MAX(W1862,V1863)</f>
        <v>3.95890000000001</v>
      </c>
      <c r="X1863" s="70" t="n">
        <f aca="false">W1863-V1863</f>
        <v>0.0357000000000012</v>
      </c>
      <c r="Y1863" s="70" t="n">
        <f aca="false">Y1862+M1863</f>
        <v>3.44053913969365</v>
      </c>
      <c r="Z1863" s="70" t="n">
        <f aca="false">MAX(Z1862,Y1863)</f>
        <v>3.48170474372985</v>
      </c>
      <c r="AA1863" s="70" t="n">
        <f aca="false">Z1863-Y1863</f>
        <v>0.0411656040362001</v>
      </c>
      <c r="AB1863" s="72" t="n">
        <f aca="false">AB1862*(1+F1863)</f>
        <v>39.7029615709986</v>
      </c>
      <c r="AC1863" s="73" t="n">
        <f aca="false">MAX(AC1862,AB1863)</f>
        <v>41.1540828719934</v>
      </c>
      <c r="AD1863" s="70" t="n">
        <f aca="false">1-AB1863/AC1863</f>
        <v>0.0352606886055109</v>
      </c>
      <c r="AE1863" s="73" t="n">
        <f aca="false">AE1862*(1+M1863)</f>
        <v>24.5228002216108</v>
      </c>
      <c r="AF1863" s="73" t="n">
        <f aca="false">MAX(AF1862,AE1863)</f>
        <v>25.5606827457312</v>
      </c>
      <c r="AG1863" s="70" t="n">
        <f aca="false">1-AE1863/AF1863</f>
        <v>0.0406046479448494</v>
      </c>
      <c r="AH1863" s="74" t="n">
        <f aca="false">IF(R1863&gt;0,AH1862+1,0)</f>
        <v>20</v>
      </c>
      <c r="AI1863" s="74" t="n">
        <f aca="false">IF(U1863&gt;0,AI1862+1,0)</f>
        <v>24</v>
      </c>
      <c r="AJ1863" s="74" t="n">
        <f aca="false">IF(G1863&gt;0,AJ1862+1,0)</f>
        <v>0</v>
      </c>
      <c r="AK1863" s="74" t="n">
        <f aca="false">IF(G1863&lt;=0,AK1862+1,0)</f>
        <v>2</v>
      </c>
      <c r="AL1863" s="74" t="n">
        <f aca="false">IF(K1863&gt;0,AL1862+1,0)</f>
        <v>0</v>
      </c>
      <c r="AM1863" s="74" t="n">
        <f aca="false">IF(K1863&lt;=0,AM1862+1,0)</f>
        <v>2</v>
      </c>
    </row>
    <row r="1864" customFormat="false" ht="15" hidden="false" customHeight="false" outlineLevel="0" collapsed="false">
      <c r="A1864" s="61" t="n">
        <v>1863</v>
      </c>
      <c r="B1864" s="62" t="n">
        <v>45330.46875</v>
      </c>
      <c r="C1864" s="63" t="n">
        <f aca="false">YEAR(B1864)</f>
        <v>2024</v>
      </c>
      <c r="D1864" s="32" t="s">
        <v>276</v>
      </c>
      <c r="E1864" s="64" t="n">
        <v>21734.75</v>
      </c>
      <c r="F1864" s="65" t="n">
        <v>-0.0013</v>
      </c>
      <c r="G1864" s="66" t="n">
        <v>-28.255175</v>
      </c>
      <c r="H1864" s="67" t="n">
        <f aca="false">E1864+IF(D1864="Long",1,-1)*G1864</f>
        <v>21763.005175</v>
      </c>
      <c r="I1864" s="68" t="n">
        <f aca="false">Assumptions!$B$58</f>
        <v>5.35750011455817</v>
      </c>
      <c r="J1864" s="68" t="n">
        <f aca="false">INDEX(Yearly!$L$5:$L$22,MATCH(C1864,Yearly!$A$5:$A$22,0))</f>
        <v>0.579189201573856</v>
      </c>
      <c r="K1864" s="68" t="n">
        <f aca="false">G1864-I1864-J1864</f>
        <v>-34.191864316132</v>
      </c>
      <c r="L1864" s="69" t="n">
        <f aca="false">(I1864+J1864)/Assumptions!$B$8</f>
        <v>0.000261770907212725</v>
      </c>
      <c r="M1864" s="70" t="n">
        <f aca="false">F1864-L1864</f>
        <v>-0.00156177090721272</v>
      </c>
      <c r="N1864" s="71" t="n">
        <f aca="false">G1864*Assumptions!$B$7</f>
        <v>-222226.951375</v>
      </c>
      <c r="O1864" s="71" t="n">
        <f aca="false">K1864*Assumptions!$B$7</f>
        <v>-268919.012846378</v>
      </c>
      <c r="P1864" s="68" t="n">
        <f aca="false">P1863+G1864</f>
        <v>33710.165085</v>
      </c>
      <c r="Q1864" s="68" t="n">
        <f aca="false">MAX(Q1863,P1864)</f>
        <v>34510.790245</v>
      </c>
      <c r="R1864" s="68" t="n">
        <f aca="false">Q1864-P1864</f>
        <v>800.625159999996</v>
      </c>
      <c r="S1864" s="68" t="n">
        <f aca="false">S1863+K1864</f>
        <v>22757.9868778392</v>
      </c>
      <c r="T1864" s="68" t="n">
        <f aca="false">MAX(T1863,S1864)</f>
        <v>23689.0466278121</v>
      </c>
      <c r="U1864" s="68" t="n">
        <f aca="false">T1864-S1864</f>
        <v>931.059749972941</v>
      </c>
      <c r="V1864" s="70" t="n">
        <f aca="false">V1863+F1864</f>
        <v>3.92190000000001</v>
      </c>
      <c r="W1864" s="70" t="n">
        <f aca="false">MAX(W1863,V1864)</f>
        <v>3.95890000000001</v>
      </c>
      <c r="X1864" s="70" t="n">
        <f aca="false">W1864-V1864</f>
        <v>0.0370000000000013</v>
      </c>
      <c r="Y1864" s="70" t="n">
        <f aca="false">Y1863+M1864</f>
        <v>3.43897736878644</v>
      </c>
      <c r="Z1864" s="70" t="n">
        <f aca="false">MAX(Z1863,Y1864)</f>
        <v>3.48170474372985</v>
      </c>
      <c r="AA1864" s="70" t="n">
        <f aca="false">Z1864-Y1864</f>
        <v>0.0427273749434129</v>
      </c>
      <c r="AB1864" s="72" t="n">
        <f aca="false">AB1863*(1+F1864)</f>
        <v>39.6513477209563</v>
      </c>
      <c r="AC1864" s="73" t="n">
        <f aca="false">MAX(AC1863,AB1864)</f>
        <v>41.1540828719934</v>
      </c>
      <c r="AD1864" s="70" t="n">
        <f aca="false">1-AB1864/AC1864</f>
        <v>0.0365148497103237</v>
      </c>
      <c r="AE1864" s="73" t="n">
        <f aca="false">AE1863*(1+M1864)</f>
        <v>24.4845012256613</v>
      </c>
      <c r="AF1864" s="73" t="n">
        <f aca="false">MAX(AF1863,AE1864)</f>
        <v>25.5606827457312</v>
      </c>
      <c r="AG1864" s="70" t="n">
        <f aca="false">1-AE1864/AF1864</f>
        <v>0.0421030036942044</v>
      </c>
      <c r="AH1864" s="74" t="n">
        <f aca="false">IF(R1864&gt;0,AH1863+1,0)</f>
        <v>21</v>
      </c>
      <c r="AI1864" s="74" t="n">
        <f aca="false">IF(U1864&gt;0,AI1863+1,0)</f>
        <v>25</v>
      </c>
      <c r="AJ1864" s="74" t="n">
        <f aca="false">IF(G1864&gt;0,AJ1863+1,0)</f>
        <v>0</v>
      </c>
      <c r="AK1864" s="74" t="n">
        <f aca="false">IF(G1864&lt;=0,AK1863+1,0)</f>
        <v>3</v>
      </c>
      <c r="AL1864" s="74" t="n">
        <f aca="false">IF(K1864&gt;0,AL1863+1,0)</f>
        <v>0</v>
      </c>
      <c r="AM1864" s="74" t="n">
        <f aca="false">IF(K1864&lt;=0,AM1863+1,0)</f>
        <v>3</v>
      </c>
    </row>
    <row r="1865" customFormat="false" ht="15" hidden="false" customHeight="false" outlineLevel="0" collapsed="false">
      <c r="A1865" s="61" t="n">
        <v>1864</v>
      </c>
      <c r="B1865" s="62" t="n">
        <v>45335.46875</v>
      </c>
      <c r="C1865" s="63" t="n">
        <f aca="false">YEAR(B1865)</f>
        <v>2024</v>
      </c>
      <c r="D1865" s="32" t="s">
        <v>277</v>
      </c>
      <c r="E1865" s="64" t="n">
        <v>21763.1</v>
      </c>
      <c r="F1865" s="65" t="n">
        <v>-0.0056</v>
      </c>
      <c r="G1865" s="66" t="n">
        <v>-121.87336</v>
      </c>
      <c r="H1865" s="67" t="n">
        <f aca="false">E1865+IF(D1865="Long",1,-1)*G1865</f>
        <v>21641.22664</v>
      </c>
      <c r="I1865" s="68" t="n">
        <f aca="false">Assumptions!$B$58</f>
        <v>5.35750011455817</v>
      </c>
      <c r="J1865" s="68" t="n">
        <f aca="false">INDEX(Yearly!$L$5:$L$22,MATCH(C1865,Yearly!$A$5:$A$22,0))</f>
        <v>0.579189201573856</v>
      </c>
      <c r="K1865" s="68" t="n">
        <f aca="false">G1865-I1865-J1865</f>
        <v>-127.810049316132</v>
      </c>
      <c r="L1865" s="69" t="n">
        <f aca="false">(I1865+J1865)/Assumptions!$B$8</f>
        <v>0.000261770907212725</v>
      </c>
      <c r="M1865" s="70" t="n">
        <f aca="false">F1865-L1865</f>
        <v>-0.00586177090721273</v>
      </c>
      <c r="N1865" s="71" t="n">
        <f aca="false">G1865*Assumptions!$B$7</f>
        <v>-958533.9764</v>
      </c>
      <c r="O1865" s="71" t="n">
        <f aca="false">K1865*Assumptions!$B$7</f>
        <v>-1005226.03787138</v>
      </c>
      <c r="P1865" s="68" t="n">
        <f aca="false">P1864+G1865</f>
        <v>33588.291725</v>
      </c>
      <c r="Q1865" s="68" t="n">
        <f aca="false">MAX(Q1864,P1865)</f>
        <v>34510.790245</v>
      </c>
      <c r="R1865" s="68" t="n">
        <f aca="false">Q1865-P1865</f>
        <v>922.498519999994</v>
      </c>
      <c r="S1865" s="68" t="n">
        <f aca="false">S1864+K1865</f>
        <v>22630.1768285231</v>
      </c>
      <c r="T1865" s="68" t="n">
        <f aca="false">MAX(T1864,S1865)</f>
        <v>23689.0466278121</v>
      </c>
      <c r="U1865" s="68" t="n">
        <f aca="false">T1865-S1865</f>
        <v>1058.86979928907</v>
      </c>
      <c r="V1865" s="70" t="n">
        <f aca="false">V1864+F1865</f>
        <v>3.91630000000001</v>
      </c>
      <c r="W1865" s="70" t="n">
        <f aca="false">MAX(W1864,V1865)</f>
        <v>3.95890000000001</v>
      </c>
      <c r="X1865" s="70" t="n">
        <f aca="false">W1865-V1865</f>
        <v>0.0426000000000011</v>
      </c>
      <c r="Y1865" s="70" t="n">
        <f aca="false">Y1864+M1865</f>
        <v>3.43311559787922</v>
      </c>
      <c r="Z1865" s="70" t="n">
        <f aca="false">MAX(Z1864,Y1865)</f>
        <v>3.48170474372985</v>
      </c>
      <c r="AA1865" s="70" t="n">
        <f aca="false">Z1865-Y1865</f>
        <v>0.0485891458506256</v>
      </c>
      <c r="AB1865" s="72" t="n">
        <f aca="false">AB1864*(1+F1865)</f>
        <v>39.429300173719</v>
      </c>
      <c r="AC1865" s="73" t="n">
        <f aca="false">MAX(AC1864,AB1865)</f>
        <v>41.1540828719934</v>
      </c>
      <c r="AD1865" s="70" t="n">
        <f aca="false">1-AB1865/AC1865</f>
        <v>0.0419103665519459</v>
      </c>
      <c r="AE1865" s="73" t="n">
        <f aca="false">AE1864*(1+M1865)</f>
        <v>24.3409786886991</v>
      </c>
      <c r="AF1865" s="73" t="n">
        <f aca="false">MAX(AF1864,AE1865)</f>
        <v>25.5606827457312</v>
      </c>
      <c r="AG1865" s="70" t="n">
        <f aca="false">1-AE1865/AF1865</f>
        <v>0.0477179764392561</v>
      </c>
      <c r="AH1865" s="74" t="n">
        <f aca="false">IF(R1865&gt;0,AH1864+1,0)</f>
        <v>22</v>
      </c>
      <c r="AI1865" s="74" t="n">
        <f aca="false">IF(U1865&gt;0,AI1864+1,0)</f>
        <v>26</v>
      </c>
      <c r="AJ1865" s="74" t="n">
        <f aca="false">IF(G1865&gt;0,AJ1864+1,0)</f>
        <v>0</v>
      </c>
      <c r="AK1865" s="74" t="n">
        <f aca="false">IF(G1865&lt;=0,AK1864+1,0)</f>
        <v>4</v>
      </c>
      <c r="AL1865" s="74" t="n">
        <f aca="false">IF(K1865&gt;0,AL1864+1,0)</f>
        <v>0</v>
      </c>
      <c r="AM1865" s="74" t="n">
        <f aca="false">IF(K1865&lt;=0,AM1864+1,0)</f>
        <v>4</v>
      </c>
    </row>
    <row r="1866" customFormat="false" ht="15" hidden="false" customHeight="false" outlineLevel="0" collapsed="false">
      <c r="A1866" s="61" t="n">
        <v>1865</v>
      </c>
      <c r="B1866" s="62" t="n">
        <v>45335.53125</v>
      </c>
      <c r="C1866" s="63" t="n">
        <f aca="false">YEAR(B1866)</f>
        <v>2024</v>
      </c>
      <c r="D1866" s="32" t="s">
        <v>276</v>
      </c>
      <c r="E1866" s="64" t="n">
        <v>21641.3</v>
      </c>
      <c r="F1866" s="65" t="n">
        <v>-0.004</v>
      </c>
      <c r="G1866" s="66" t="n">
        <v>-86.5652</v>
      </c>
      <c r="H1866" s="67" t="n">
        <f aca="false">E1866+IF(D1866="Long",1,-1)*G1866</f>
        <v>21727.8652</v>
      </c>
      <c r="I1866" s="68" t="n">
        <f aca="false">Assumptions!$B$58</f>
        <v>5.35750011455817</v>
      </c>
      <c r="J1866" s="68" t="n">
        <f aca="false">INDEX(Yearly!$L$5:$L$22,MATCH(C1866,Yearly!$A$5:$A$22,0))</f>
        <v>0.579189201573856</v>
      </c>
      <c r="K1866" s="68" t="n">
        <f aca="false">G1866-I1866-J1866</f>
        <v>-92.501889316132</v>
      </c>
      <c r="L1866" s="69" t="n">
        <f aca="false">(I1866+J1866)/Assumptions!$B$8</f>
        <v>0.000261770907212725</v>
      </c>
      <c r="M1866" s="70" t="n">
        <f aca="false">F1866-L1866</f>
        <v>-0.00426177090721273</v>
      </c>
      <c r="N1866" s="71" t="n">
        <f aca="false">G1866*Assumptions!$B$7</f>
        <v>-680835.298</v>
      </c>
      <c r="O1866" s="71" t="n">
        <f aca="false">K1866*Assumptions!$B$7</f>
        <v>-727527.359471378</v>
      </c>
      <c r="P1866" s="68" t="n">
        <f aca="false">P1865+G1866</f>
        <v>33501.726525</v>
      </c>
      <c r="Q1866" s="68" t="n">
        <f aca="false">MAX(Q1865,P1866)</f>
        <v>34510.790245</v>
      </c>
      <c r="R1866" s="68" t="n">
        <f aca="false">Q1866-P1866</f>
        <v>1009.06371999999</v>
      </c>
      <c r="S1866" s="68" t="n">
        <f aca="false">S1865+K1866</f>
        <v>22537.6749392069</v>
      </c>
      <c r="T1866" s="68" t="n">
        <f aca="false">MAX(T1865,S1866)</f>
        <v>23689.0466278121</v>
      </c>
      <c r="U1866" s="68" t="n">
        <f aca="false">T1866-S1866</f>
        <v>1151.37168860521</v>
      </c>
      <c r="V1866" s="70" t="n">
        <f aca="false">V1865+F1866</f>
        <v>3.91230000000001</v>
      </c>
      <c r="W1866" s="70" t="n">
        <f aca="false">MAX(W1865,V1866)</f>
        <v>3.95890000000001</v>
      </c>
      <c r="X1866" s="70" t="n">
        <f aca="false">W1866-V1866</f>
        <v>0.0466000000000011</v>
      </c>
      <c r="Y1866" s="70" t="n">
        <f aca="false">Y1865+M1866</f>
        <v>3.42885382697201</v>
      </c>
      <c r="Z1866" s="70" t="n">
        <f aca="false">MAX(Z1865,Y1866)</f>
        <v>3.48170474372985</v>
      </c>
      <c r="AA1866" s="70" t="n">
        <f aca="false">Z1866-Y1866</f>
        <v>0.0528509167578384</v>
      </c>
      <c r="AB1866" s="72" t="n">
        <f aca="false">AB1865*(1+F1866)</f>
        <v>39.2715829730241</v>
      </c>
      <c r="AC1866" s="73" t="n">
        <f aca="false">MAX(AC1865,AB1866)</f>
        <v>41.1540828719934</v>
      </c>
      <c r="AD1866" s="70" t="n">
        <f aca="false">1-AB1866/AC1866</f>
        <v>0.0457427250857382</v>
      </c>
      <c r="AE1866" s="73" t="n">
        <f aca="false">AE1865*(1+M1866)</f>
        <v>24.2372430138705</v>
      </c>
      <c r="AF1866" s="73" t="n">
        <f aca="false">MAX(AF1865,AE1866)</f>
        <v>25.5606827457312</v>
      </c>
      <c r="AG1866" s="70" t="n">
        <f aca="false">1-AE1866/AF1866</f>
        <v>0.0517763842627289</v>
      </c>
      <c r="AH1866" s="74" t="n">
        <f aca="false">IF(R1866&gt;0,AH1865+1,0)</f>
        <v>23</v>
      </c>
      <c r="AI1866" s="74" t="n">
        <f aca="false">IF(U1866&gt;0,AI1865+1,0)</f>
        <v>27</v>
      </c>
      <c r="AJ1866" s="74" t="n">
        <f aca="false">IF(G1866&gt;0,AJ1865+1,0)</f>
        <v>0</v>
      </c>
      <c r="AK1866" s="74" t="n">
        <f aca="false">IF(G1866&lt;=0,AK1865+1,0)</f>
        <v>5</v>
      </c>
      <c r="AL1866" s="74" t="n">
        <f aca="false">IF(K1866&gt;0,AL1865+1,0)</f>
        <v>0</v>
      </c>
      <c r="AM1866" s="74" t="n">
        <f aca="false">IF(K1866&lt;=0,AM1865+1,0)</f>
        <v>5</v>
      </c>
    </row>
    <row r="1867" customFormat="false" ht="15" hidden="false" customHeight="false" outlineLevel="0" collapsed="false">
      <c r="A1867" s="61" t="n">
        <v>1866</v>
      </c>
      <c r="B1867" s="62" t="n">
        <v>45335.59375</v>
      </c>
      <c r="C1867" s="63" t="n">
        <f aca="false">YEAR(B1867)</f>
        <v>2024</v>
      </c>
      <c r="D1867" s="32" t="s">
        <v>277</v>
      </c>
      <c r="E1867" s="64" t="n">
        <v>21728.45</v>
      </c>
      <c r="F1867" s="65" t="n">
        <v>-0.0069</v>
      </c>
      <c r="G1867" s="66" t="n">
        <v>-149.926305</v>
      </c>
      <c r="H1867" s="67" t="n">
        <f aca="false">E1867+IF(D1867="Long",1,-1)*G1867</f>
        <v>21578.523695</v>
      </c>
      <c r="I1867" s="68" t="n">
        <f aca="false">Assumptions!$B$58</f>
        <v>5.35750011455817</v>
      </c>
      <c r="J1867" s="68" t="n">
        <f aca="false">INDEX(Yearly!$L$5:$L$22,MATCH(C1867,Yearly!$A$5:$A$22,0))</f>
        <v>0.579189201573856</v>
      </c>
      <c r="K1867" s="68" t="n">
        <f aca="false">G1867-I1867-J1867</f>
        <v>-155.862994316132</v>
      </c>
      <c r="L1867" s="69" t="n">
        <f aca="false">(I1867+J1867)/Assumptions!$B$8</f>
        <v>0.000261770907212725</v>
      </c>
      <c r="M1867" s="70" t="n">
        <f aca="false">F1867-L1867</f>
        <v>-0.00716177090721273</v>
      </c>
      <c r="N1867" s="71" t="n">
        <f aca="false">G1867*Assumptions!$B$7</f>
        <v>-1179170.388825</v>
      </c>
      <c r="O1867" s="71" t="n">
        <f aca="false">K1867*Assumptions!$B$7</f>
        <v>-1225862.45029638</v>
      </c>
      <c r="P1867" s="68" t="n">
        <f aca="false">P1866+G1867</f>
        <v>33351.80022</v>
      </c>
      <c r="Q1867" s="68" t="n">
        <f aca="false">MAX(Q1866,P1867)</f>
        <v>34510.790245</v>
      </c>
      <c r="R1867" s="68" t="n">
        <f aca="false">Q1867-P1867</f>
        <v>1158.99002499999</v>
      </c>
      <c r="S1867" s="68" t="n">
        <f aca="false">S1866+K1867</f>
        <v>22381.8119448908</v>
      </c>
      <c r="T1867" s="68" t="n">
        <f aca="false">MAX(T1866,S1867)</f>
        <v>23689.0466278121</v>
      </c>
      <c r="U1867" s="68" t="n">
        <f aca="false">T1867-S1867</f>
        <v>1307.23468292134</v>
      </c>
      <c r="V1867" s="70" t="n">
        <f aca="false">V1866+F1867</f>
        <v>3.90540000000001</v>
      </c>
      <c r="W1867" s="70" t="n">
        <f aca="false">MAX(W1866,V1867)</f>
        <v>3.95890000000001</v>
      </c>
      <c r="X1867" s="70" t="n">
        <f aca="false">W1867-V1867</f>
        <v>0.053500000000001</v>
      </c>
      <c r="Y1867" s="70" t="n">
        <f aca="false">Y1866+M1867</f>
        <v>3.4216920560648</v>
      </c>
      <c r="Z1867" s="70" t="n">
        <f aca="false">MAX(Z1866,Y1867)</f>
        <v>3.48170474372985</v>
      </c>
      <c r="AA1867" s="70" t="n">
        <f aca="false">Z1867-Y1867</f>
        <v>0.0600126876650511</v>
      </c>
      <c r="AB1867" s="72" t="n">
        <f aca="false">AB1866*(1+F1867)</f>
        <v>39.0006090505102</v>
      </c>
      <c r="AC1867" s="73" t="n">
        <f aca="false">MAX(AC1866,AB1867)</f>
        <v>41.1540828719934</v>
      </c>
      <c r="AD1867" s="70" t="n">
        <f aca="false">1-AB1867/AC1867</f>
        <v>0.0523271002826466</v>
      </c>
      <c r="AE1867" s="73" t="n">
        <f aca="false">AE1866*(1+M1867)</f>
        <v>24.0636614319827</v>
      </c>
      <c r="AF1867" s="73" t="n">
        <f aca="false">MAX(AF1866,AE1867)</f>
        <v>25.5606827457312</v>
      </c>
      <c r="AG1867" s="70" t="n">
        <f aca="false">1-AE1867/AF1867</f>
        <v>0.0585673445674481</v>
      </c>
      <c r="AH1867" s="74" t="n">
        <f aca="false">IF(R1867&gt;0,AH1866+1,0)</f>
        <v>24</v>
      </c>
      <c r="AI1867" s="74" t="n">
        <f aca="false">IF(U1867&gt;0,AI1866+1,0)</f>
        <v>28</v>
      </c>
      <c r="AJ1867" s="74" t="n">
        <f aca="false">IF(G1867&gt;0,AJ1866+1,0)</f>
        <v>0</v>
      </c>
      <c r="AK1867" s="74" t="n">
        <f aca="false">IF(G1867&lt;=0,AK1866+1,0)</f>
        <v>6</v>
      </c>
      <c r="AL1867" s="74" t="n">
        <f aca="false">IF(K1867&gt;0,AL1866+1,0)</f>
        <v>0</v>
      </c>
      <c r="AM1867" s="74" t="n">
        <f aca="false">IF(K1867&lt;=0,AM1866+1,0)</f>
        <v>6</v>
      </c>
    </row>
    <row r="1868" customFormat="false" ht="15" hidden="false" customHeight="false" outlineLevel="0" collapsed="false">
      <c r="A1868" s="61" t="n">
        <v>1867</v>
      </c>
      <c r="B1868" s="62" t="n">
        <v>45336.40625</v>
      </c>
      <c r="C1868" s="63" t="n">
        <f aca="false">YEAR(B1868)</f>
        <v>2024</v>
      </c>
      <c r="D1868" s="32" t="s">
        <v>276</v>
      </c>
      <c r="E1868" s="64" t="n">
        <v>21578.25</v>
      </c>
      <c r="F1868" s="65" t="n">
        <v>-0.0109</v>
      </c>
      <c r="G1868" s="66" t="n">
        <v>-235.202925</v>
      </c>
      <c r="H1868" s="67" t="n">
        <f aca="false">E1868+IF(D1868="Long",1,-1)*G1868</f>
        <v>21813.452925</v>
      </c>
      <c r="I1868" s="68" t="n">
        <f aca="false">Assumptions!$B$58</f>
        <v>5.35750011455817</v>
      </c>
      <c r="J1868" s="68" t="n">
        <f aca="false">INDEX(Yearly!$L$5:$L$22,MATCH(C1868,Yearly!$A$5:$A$22,0))</f>
        <v>0.579189201573856</v>
      </c>
      <c r="K1868" s="68" t="n">
        <f aca="false">G1868-I1868-J1868</f>
        <v>-241.139614316132</v>
      </c>
      <c r="L1868" s="69" t="n">
        <f aca="false">(I1868+J1868)/Assumptions!$B$8</f>
        <v>0.000261770907212725</v>
      </c>
      <c r="M1868" s="70" t="n">
        <f aca="false">F1868-L1868</f>
        <v>-0.0111617709072127</v>
      </c>
      <c r="N1868" s="71" t="n">
        <f aca="false">G1868*Assumptions!$B$7</f>
        <v>-1849871.005125</v>
      </c>
      <c r="O1868" s="71" t="n">
        <f aca="false">K1868*Assumptions!$B$7</f>
        <v>-1896563.06659638</v>
      </c>
      <c r="P1868" s="68" t="n">
        <f aca="false">P1867+G1868</f>
        <v>33116.597295</v>
      </c>
      <c r="Q1868" s="68" t="n">
        <f aca="false">MAX(Q1867,P1868)</f>
        <v>34510.790245</v>
      </c>
      <c r="R1868" s="68" t="n">
        <f aca="false">Q1868-P1868</f>
        <v>1394.19294999999</v>
      </c>
      <c r="S1868" s="68" t="n">
        <f aca="false">S1867+K1868</f>
        <v>22140.6723305747</v>
      </c>
      <c r="T1868" s="68" t="n">
        <f aca="false">MAX(T1867,S1868)</f>
        <v>23689.0466278121</v>
      </c>
      <c r="U1868" s="68" t="n">
        <f aca="false">T1868-S1868</f>
        <v>1548.37429723747</v>
      </c>
      <c r="V1868" s="70" t="n">
        <f aca="false">V1867+F1868</f>
        <v>3.89450000000001</v>
      </c>
      <c r="W1868" s="70" t="n">
        <f aca="false">MAX(W1867,V1868)</f>
        <v>3.95890000000001</v>
      </c>
      <c r="X1868" s="70" t="n">
        <f aca="false">W1868-V1868</f>
        <v>0.0644000000000009</v>
      </c>
      <c r="Y1868" s="70" t="n">
        <f aca="false">Y1867+M1868</f>
        <v>3.41053028515759</v>
      </c>
      <c r="Z1868" s="70" t="n">
        <f aca="false">MAX(Z1867,Y1868)</f>
        <v>3.48170474372985</v>
      </c>
      <c r="AA1868" s="70" t="n">
        <f aca="false">Z1868-Y1868</f>
        <v>0.0711744585722638</v>
      </c>
      <c r="AB1868" s="72" t="n">
        <f aca="false">AB1867*(1+F1868)</f>
        <v>38.5755024118597</v>
      </c>
      <c r="AC1868" s="73" t="n">
        <f aca="false">MAX(AC1867,AB1868)</f>
        <v>41.1540828719934</v>
      </c>
      <c r="AD1868" s="70" t="n">
        <f aca="false">1-AB1868/AC1868</f>
        <v>0.0626567348895657</v>
      </c>
      <c r="AE1868" s="73" t="n">
        <f aca="false">AE1867*(1+M1868)</f>
        <v>23.7950683558902</v>
      </c>
      <c r="AF1868" s="73" t="n">
        <f aca="false">MAX(AF1867,AE1868)</f>
        <v>25.5606827457312</v>
      </c>
      <c r="AG1868" s="70" t="n">
        <f aca="false">1-AE1868/AF1868</f>
        <v>0.0690754001919551</v>
      </c>
      <c r="AH1868" s="74" t="n">
        <f aca="false">IF(R1868&gt;0,AH1867+1,0)</f>
        <v>25</v>
      </c>
      <c r="AI1868" s="74" t="n">
        <f aca="false">IF(U1868&gt;0,AI1867+1,0)</f>
        <v>29</v>
      </c>
      <c r="AJ1868" s="74" t="n">
        <f aca="false">IF(G1868&gt;0,AJ1867+1,0)</f>
        <v>0</v>
      </c>
      <c r="AK1868" s="74" t="n">
        <f aca="false">IF(G1868&lt;=0,AK1867+1,0)</f>
        <v>7</v>
      </c>
      <c r="AL1868" s="74" t="n">
        <f aca="false">IF(K1868&gt;0,AL1867+1,0)</f>
        <v>0</v>
      </c>
      <c r="AM1868" s="74" t="n">
        <f aca="false">IF(K1868&lt;=0,AM1867+1,0)</f>
        <v>7</v>
      </c>
    </row>
    <row r="1869" customFormat="false" ht="15" hidden="false" customHeight="false" outlineLevel="0" collapsed="false">
      <c r="A1869" s="61" t="n">
        <v>1868</v>
      </c>
      <c r="B1869" s="62" t="n">
        <v>45336.6145833333</v>
      </c>
      <c r="C1869" s="63" t="n">
        <f aca="false">YEAR(B1869)</f>
        <v>2024</v>
      </c>
      <c r="D1869" s="32" t="s">
        <v>277</v>
      </c>
      <c r="E1869" s="64" t="n">
        <v>21814.45</v>
      </c>
      <c r="F1869" s="65" t="n">
        <v>0.01</v>
      </c>
      <c r="G1869" s="66" t="n">
        <v>218.1445</v>
      </c>
      <c r="H1869" s="67" t="n">
        <f aca="false">E1869+IF(D1869="Long",1,-1)*G1869</f>
        <v>22032.5945</v>
      </c>
      <c r="I1869" s="68" t="n">
        <f aca="false">Assumptions!$B$58</f>
        <v>5.35750011455817</v>
      </c>
      <c r="J1869" s="68" t="n">
        <f aca="false">INDEX(Yearly!$L$5:$L$22,MATCH(C1869,Yearly!$A$5:$A$22,0))</f>
        <v>0.579189201573856</v>
      </c>
      <c r="K1869" s="68" t="n">
        <f aca="false">G1869-I1869-J1869</f>
        <v>212.207810683868</v>
      </c>
      <c r="L1869" s="69" t="n">
        <f aca="false">(I1869+J1869)/Assumptions!$B$8</f>
        <v>0.000261770907212725</v>
      </c>
      <c r="M1869" s="70" t="n">
        <f aca="false">F1869-L1869</f>
        <v>0.00973822909278728</v>
      </c>
      <c r="N1869" s="71" t="n">
        <f aca="false">G1869*Assumptions!$B$7</f>
        <v>1715706.4925</v>
      </c>
      <c r="O1869" s="71" t="n">
        <f aca="false">K1869*Assumptions!$B$7</f>
        <v>1669014.43102862</v>
      </c>
      <c r="P1869" s="68" t="n">
        <f aca="false">P1868+G1869</f>
        <v>33334.741795</v>
      </c>
      <c r="Q1869" s="68" t="n">
        <f aca="false">MAX(Q1868,P1869)</f>
        <v>34510.790245</v>
      </c>
      <c r="R1869" s="68" t="n">
        <f aca="false">Q1869-P1869</f>
        <v>1176.04844999999</v>
      </c>
      <c r="S1869" s="68" t="n">
        <f aca="false">S1868+K1869</f>
        <v>22352.8801412585</v>
      </c>
      <c r="T1869" s="68" t="n">
        <f aca="false">MAX(T1868,S1869)</f>
        <v>23689.0466278121</v>
      </c>
      <c r="U1869" s="68" t="n">
        <f aca="false">T1869-S1869</f>
        <v>1336.1664865536</v>
      </c>
      <c r="V1869" s="70" t="n">
        <f aca="false">V1868+F1869</f>
        <v>3.90450000000001</v>
      </c>
      <c r="W1869" s="70" t="n">
        <f aca="false">MAX(W1868,V1869)</f>
        <v>3.95890000000001</v>
      </c>
      <c r="X1869" s="70" t="n">
        <f aca="false">W1869-V1869</f>
        <v>0.0544000000000011</v>
      </c>
      <c r="Y1869" s="70" t="n">
        <f aca="false">Y1868+M1869</f>
        <v>3.42026851425037</v>
      </c>
      <c r="Z1869" s="70" t="n">
        <f aca="false">MAX(Z1868,Y1869)</f>
        <v>3.48170474372985</v>
      </c>
      <c r="AA1869" s="70" t="n">
        <f aca="false">Z1869-Y1869</f>
        <v>0.0614362294794764</v>
      </c>
      <c r="AB1869" s="72" t="n">
        <f aca="false">AB1868*(1+F1869)</f>
        <v>38.9612574359783</v>
      </c>
      <c r="AC1869" s="73" t="n">
        <f aca="false">MAX(AC1868,AB1869)</f>
        <v>41.1540828719934</v>
      </c>
      <c r="AD1869" s="70" t="n">
        <f aca="false">1-AB1869/AC1869</f>
        <v>0.0532833022384615</v>
      </c>
      <c r="AE1869" s="73" t="n">
        <f aca="false">AE1868*(1+M1869)</f>
        <v>24.0267901828184</v>
      </c>
      <c r="AF1869" s="73" t="n">
        <f aca="false">MAX(AF1868,AE1869)</f>
        <v>25.5606827457312</v>
      </c>
      <c r="AG1869" s="70" t="n">
        <f aca="false">1-AE1869/AF1869</f>
        <v>0.0600098431709132</v>
      </c>
      <c r="AH1869" s="74" t="n">
        <f aca="false">IF(R1869&gt;0,AH1868+1,0)</f>
        <v>26</v>
      </c>
      <c r="AI1869" s="74" t="n">
        <f aca="false">IF(U1869&gt;0,AI1868+1,0)</f>
        <v>30</v>
      </c>
      <c r="AJ1869" s="74" t="n">
        <f aca="false">IF(G1869&gt;0,AJ1868+1,0)</f>
        <v>1</v>
      </c>
      <c r="AK1869" s="74" t="n">
        <f aca="false">IF(G1869&lt;=0,AK1868+1,0)</f>
        <v>0</v>
      </c>
      <c r="AL1869" s="74" t="n">
        <f aca="false">IF(K1869&gt;0,AL1868+1,0)</f>
        <v>1</v>
      </c>
      <c r="AM1869" s="74" t="n">
        <f aca="false">IF(K1869&lt;=0,AM1868+1,0)</f>
        <v>0</v>
      </c>
    </row>
    <row r="1870" customFormat="false" ht="15" hidden="false" customHeight="false" outlineLevel="0" collapsed="false">
      <c r="A1870" s="61" t="n">
        <v>1869</v>
      </c>
      <c r="B1870" s="62" t="n">
        <v>45343.6145833333</v>
      </c>
      <c r="C1870" s="63" t="n">
        <f aca="false">YEAR(B1870)</f>
        <v>2024</v>
      </c>
      <c r="D1870" s="32" t="s">
        <v>276</v>
      </c>
      <c r="E1870" s="64" t="n">
        <v>22032.25</v>
      </c>
      <c r="F1870" s="65" t="n">
        <v>-0.001</v>
      </c>
      <c r="G1870" s="66" t="n">
        <v>-22.03225</v>
      </c>
      <c r="H1870" s="67" t="n">
        <f aca="false">E1870+IF(D1870="Long",1,-1)*G1870</f>
        <v>22054.28225</v>
      </c>
      <c r="I1870" s="68" t="n">
        <f aca="false">Assumptions!$B$58</f>
        <v>5.35750011455817</v>
      </c>
      <c r="J1870" s="68" t="n">
        <f aca="false">INDEX(Yearly!$L$5:$L$22,MATCH(C1870,Yearly!$A$5:$A$22,0))</f>
        <v>0.579189201573856</v>
      </c>
      <c r="K1870" s="68" t="n">
        <f aca="false">G1870-I1870-J1870</f>
        <v>-27.968939316132</v>
      </c>
      <c r="L1870" s="69" t="n">
        <f aca="false">(I1870+J1870)/Assumptions!$B$8</f>
        <v>0.000261770907212725</v>
      </c>
      <c r="M1870" s="70" t="n">
        <f aca="false">F1870-L1870</f>
        <v>-0.00126177090721272</v>
      </c>
      <c r="N1870" s="71" t="n">
        <f aca="false">G1870*Assumptions!$B$7</f>
        <v>-173283.64625</v>
      </c>
      <c r="O1870" s="71" t="n">
        <f aca="false">K1870*Assumptions!$B$7</f>
        <v>-219975.707721378</v>
      </c>
      <c r="P1870" s="68" t="n">
        <f aca="false">P1869+G1870</f>
        <v>33312.709545</v>
      </c>
      <c r="Q1870" s="68" t="n">
        <f aca="false">MAX(Q1869,P1870)</f>
        <v>34510.790245</v>
      </c>
      <c r="R1870" s="68" t="n">
        <f aca="false">Q1870-P1870</f>
        <v>1198.08069999998</v>
      </c>
      <c r="S1870" s="68" t="n">
        <f aca="false">S1869+K1870</f>
        <v>22324.9112019424</v>
      </c>
      <c r="T1870" s="68" t="n">
        <f aca="false">MAX(T1869,S1870)</f>
        <v>23689.0466278121</v>
      </c>
      <c r="U1870" s="68" t="n">
        <f aca="false">T1870-S1870</f>
        <v>1364.13542586974</v>
      </c>
      <c r="V1870" s="70" t="n">
        <f aca="false">V1869+F1870</f>
        <v>3.90350000000001</v>
      </c>
      <c r="W1870" s="70" t="n">
        <f aca="false">MAX(W1869,V1870)</f>
        <v>3.95890000000001</v>
      </c>
      <c r="X1870" s="70" t="n">
        <f aca="false">W1870-V1870</f>
        <v>0.055400000000001</v>
      </c>
      <c r="Y1870" s="70" t="n">
        <f aca="false">Y1869+M1870</f>
        <v>3.41900674334316</v>
      </c>
      <c r="Z1870" s="70" t="n">
        <f aca="false">MAX(Z1869,Y1870)</f>
        <v>3.48170474372985</v>
      </c>
      <c r="AA1870" s="70" t="n">
        <f aca="false">Z1870-Y1870</f>
        <v>0.0626980003866891</v>
      </c>
      <c r="AB1870" s="72" t="n">
        <f aca="false">AB1869*(1+F1870)</f>
        <v>38.9222961785423</v>
      </c>
      <c r="AC1870" s="73" t="n">
        <f aca="false">MAX(AC1869,AB1870)</f>
        <v>41.1540828719934</v>
      </c>
      <c r="AD1870" s="70" t="n">
        <f aca="false">1-AB1870/AC1870</f>
        <v>0.054230018936223</v>
      </c>
      <c r="AE1870" s="73" t="n">
        <f aca="false">AE1869*(1+M1870)</f>
        <v>23.996473877972</v>
      </c>
      <c r="AF1870" s="73" t="n">
        <f aca="false">MAX(AF1869,AE1870)</f>
        <v>25.5606827457312</v>
      </c>
      <c r="AG1870" s="70" t="n">
        <f aca="false">1-AE1870/AF1870</f>
        <v>0.0611958954038664</v>
      </c>
      <c r="AH1870" s="74" t="n">
        <f aca="false">IF(R1870&gt;0,AH1869+1,0)</f>
        <v>27</v>
      </c>
      <c r="AI1870" s="74" t="n">
        <f aca="false">IF(U1870&gt;0,AI1869+1,0)</f>
        <v>31</v>
      </c>
      <c r="AJ1870" s="74" t="n">
        <f aca="false">IF(G1870&gt;0,AJ1869+1,0)</f>
        <v>0</v>
      </c>
      <c r="AK1870" s="74" t="n">
        <f aca="false">IF(G1870&lt;=0,AK1869+1,0)</f>
        <v>1</v>
      </c>
      <c r="AL1870" s="74" t="n">
        <f aca="false">IF(K1870&gt;0,AL1869+1,0)</f>
        <v>0</v>
      </c>
      <c r="AM1870" s="74" t="n">
        <f aca="false">IF(K1870&lt;=0,AM1869+1,0)</f>
        <v>1</v>
      </c>
    </row>
    <row r="1871" customFormat="false" ht="15" hidden="false" customHeight="false" outlineLevel="0" collapsed="false">
      <c r="A1871" s="61" t="n">
        <v>1870</v>
      </c>
      <c r="B1871" s="62" t="n">
        <v>45344.59375</v>
      </c>
      <c r="C1871" s="63" t="n">
        <f aca="false">YEAR(B1871)</f>
        <v>2024</v>
      </c>
      <c r="D1871" s="32" t="s">
        <v>277</v>
      </c>
      <c r="E1871" s="64" t="n">
        <v>22054.75</v>
      </c>
      <c r="F1871" s="65" t="n">
        <v>0.0025</v>
      </c>
      <c r="G1871" s="66" t="n">
        <v>55.136875</v>
      </c>
      <c r="H1871" s="67" t="n">
        <f aca="false">E1871+IF(D1871="Long",1,-1)*G1871</f>
        <v>22109.886875</v>
      </c>
      <c r="I1871" s="68" t="n">
        <f aca="false">Assumptions!$B$58</f>
        <v>5.35750011455817</v>
      </c>
      <c r="J1871" s="68" t="n">
        <f aca="false">INDEX(Yearly!$L$5:$L$22,MATCH(C1871,Yearly!$A$5:$A$22,0))</f>
        <v>0.579189201573856</v>
      </c>
      <c r="K1871" s="68" t="n">
        <f aca="false">G1871-I1871-J1871</f>
        <v>49.200185683868</v>
      </c>
      <c r="L1871" s="69" t="n">
        <f aca="false">(I1871+J1871)/Assumptions!$B$8</f>
        <v>0.000261770907212725</v>
      </c>
      <c r="M1871" s="70" t="n">
        <f aca="false">F1871-L1871</f>
        <v>0.00223822909278728</v>
      </c>
      <c r="N1871" s="71" t="n">
        <f aca="false">G1871*Assumptions!$B$7</f>
        <v>433651.521875</v>
      </c>
      <c r="O1871" s="71" t="n">
        <f aca="false">K1871*Assumptions!$B$7</f>
        <v>386959.460403622</v>
      </c>
      <c r="P1871" s="68" t="n">
        <f aca="false">P1870+G1871</f>
        <v>33367.84642</v>
      </c>
      <c r="Q1871" s="68" t="n">
        <f aca="false">MAX(Q1870,P1871)</f>
        <v>34510.790245</v>
      </c>
      <c r="R1871" s="68" t="n">
        <f aca="false">Q1871-P1871</f>
        <v>1142.94382499999</v>
      </c>
      <c r="S1871" s="68" t="n">
        <f aca="false">S1870+K1871</f>
        <v>22374.1113876263</v>
      </c>
      <c r="T1871" s="68" t="n">
        <f aca="false">MAX(T1870,S1871)</f>
        <v>23689.0466278121</v>
      </c>
      <c r="U1871" s="68" t="n">
        <f aca="false">T1871-S1871</f>
        <v>1314.93524018587</v>
      </c>
      <c r="V1871" s="70" t="n">
        <f aca="false">V1870+F1871</f>
        <v>3.90600000000001</v>
      </c>
      <c r="W1871" s="70" t="n">
        <f aca="false">MAX(W1870,V1871)</f>
        <v>3.95890000000001</v>
      </c>
      <c r="X1871" s="70" t="n">
        <f aca="false">W1871-V1871</f>
        <v>0.0529000000000011</v>
      </c>
      <c r="Y1871" s="70" t="n">
        <f aca="false">Y1870+M1871</f>
        <v>3.42124497243595</v>
      </c>
      <c r="Z1871" s="70" t="n">
        <f aca="false">MAX(Z1870,Y1871)</f>
        <v>3.48170474372985</v>
      </c>
      <c r="AA1871" s="70" t="n">
        <f aca="false">Z1871-Y1871</f>
        <v>0.0604597712939019</v>
      </c>
      <c r="AB1871" s="72" t="n">
        <f aca="false">AB1870*(1+F1871)</f>
        <v>39.0196019189886</v>
      </c>
      <c r="AC1871" s="73" t="n">
        <f aca="false">MAX(AC1870,AB1871)</f>
        <v>41.1540828719934</v>
      </c>
      <c r="AD1871" s="70" t="n">
        <f aca="false">1-AB1871/AC1871</f>
        <v>0.0518655939835636</v>
      </c>
      <c r="AE1871" s="73" t="n">
        <f aca="false">AE1870*(1+M1871)</f>
        <v>24.05018348393</v>
      </c>
      <c r="AF1871" s="73" t="n">
        <f aca="false">MAX(AF1870,AE1871)</f>
        <v>25.5606827457312</v>
      </c>
      <c r="AG1871" s="70" t="n">
        <f aca="false">1-AE1871/AF1871</f>
        <v>0.0590946367445312</v>
      </c>
      <c r="AH1871" s="74" t="n">
        <f aca="false">IF(R1871&gt;0,AH1870+1,0)</f>
        <v>28</v>
      </c>
      <c r="AI1871" s="74" t="n">
        <f aca="false">IF(U1871&gt;0,AI1870+1,0)</f>
        <v>32</v>
      </c>
      <c r="AJ1871" s="74" t="n">
        <f aca="false">IF(G1871&gt;0,AJ1870+1,0)</f>
        <v>1</v>
      </c>
      <c r="AK1871" s="74" t="n">
        <f aca="false">IF(G1871&lt;=0,AK1870+1,0)</f>
        <v>0</v>
      </c>
      <c r="AL1871" s="74" t="n">
        <f aca="false">IF(K1871&gt;0,AL1870+1,0)</f>
        <v>1</v>
      </c>
      <c r="AM1871" s="74" t="n">
        <f aca="false">IF(K1871&lt;=0,AM1870+1,0)</f>
        <v>0</v>
      </c>
    </row>
    <row r="1872" customFormat="false" ht="15" hidden="false" customHeight="false" outlineLevel="0" collapsed="false">
      <c r="A1872" s="61" t="n">
        <v>1871</v>
      </c>
      <c r="B1872" s="62" t="n">
        <v>45348.4895833333</v>
      </c>
      <c r="C1872" s="63" t="n">
        <f aca="false">YEAR(B1872)</f>
        <v>2024</v>
      </c>
      <c r="D1872" s="32" t="s">
        <v>276</v>
      </c>
      <c r="E1872" s="64" t="n">
        <v>22109.8</v>
      </c>
      <c r="F1872" s="65" t="n">
        <v>-0.001</v>
      </c>
      <c r="G1872" s="66" t="n">
        <v>-22.1098</v>
      </c>
      <c r="H1872" s="67" t="n">
        <f aca="false">E1872+IF(D1872="Long",1,-1)*G1872</f>
        <v>22131.9098</v>
      </c>
      <c r="I1872" s="68" t="n">
        <f aca="false">Assumptions!$B$58</f>
        <v>5.35750011455817</v>
      </c>
      <c r="J1872" s="68" t="n">
        <f aca="false">INDEX(Yearly!$L$5:$L$22,MATCH(C1872,Yearly!$A$5:$A$22,0))</f>
        <v>0.579189201573856</v>
      </c>
      <c r="K1872" s="68" t="n">
        <f aca="false">G1872-I1872-J1872</f>
        <v>-28.046489316132</v>
      </c>
      <c r="L1872" s="69" t="n">
        <f aca="false">(I1872+J1872)/Assumptions!$B$8</f>
        <v>0.000261770907212725</v>
      </c>
      <c r="M1872" s="70" t="n">
        <f aca="false">F1872-L1872</f>
        <v>-0.00126177090721272</v>
      </c>
      <c r="N1872" s="71" t="n">
        <f aca="false">G1872*Assumptions!$B$7</f>
        <v>-173893.577</v>
      </c>
      <c r="O1872" s="71" t="n">
        <f aca="false">K1872*Assumptions!$B$7</f>
        <v>-220585.638471378</v>
      </c>
      <c r="P1872" s="68" t="n">
        <f aca="false">P1871+G1872</f>
        <v>33345.73662</v>
      </c>
      <c r="Q1872" s="68" t="n">
        <f aca="false">MAX(Q1871,P1872)</f>
        <v>34510.790245</v>
      </c>
      <c r="R1872" s="68" t="n">
        <f aca="false">Q1872-P1872</f>
        <v>1165.05362499999</v>
      </c>
      <c r="S1872" s="68" t="n">
        <f aca="false">S1871+K1872</f>
        <v>22346.0648983101</v>
      </c>
      <c r="T1872" s="68" t="n">
        <f aca="false">MAX(T1871,S1872)</f>
        <v>23689.0466278121</v>
      </c>
      <c r="U1872" s="68" t="n">
        <f aca="false">T1872-S1872</f>
        <v>1342.981729502</v>
      </c>
      <c r="V1872" s="70" t="n">
        <f aca="false">V1871+F1872</f>
        <v>3.90500000000001</v>
      </c>
      <c r="W1872" s="70" t="n">
        <f aca="false">MAX(W1871,V1872)</f>
        <v>3.95890000000001</v>
      </c>
      <c r="X1872" s="70" t="n">
        <f aca="false">W1872-V1872</f>
        <v>0.053900000000001</v>
      </c>
      <c r="Y1872" s="70" t="n">
        <f aca="false">Y1871+M1872</f>
        <v>3.41998320152873</v>
      </c>
      <c r="Z1872" s="70" t="n">
        <f aca="false">MAX(Z1871,Y1872)</f>
        <v>3.48170474372985</v>
      </c>
      <c r="AA1872" s="70" t="n">
        <f aca="false">Z1872-Y1872</f>
        <v>0.0617215422011146</v>
      </c>
      <c r="AB1872" s="72" t="n">
        <f aca="false">AB1871*(1+F1872)</f>
        <v>38.9805823170697</v>
      </c>
      <c r="AC1872" s="73" t="n">
        <f aca="false">MAX(AC1871,AB1872)</f>
        <v>41.1540828719934</v>
      </c>
      <c r="AD1872" s="70" t="n">
        <f aca="false">1-AB1872/AC1872</f>
        <v>0.0528137283895801</v>
      </c>
      <c r="AE1872" s="73" t="n">
        <f aca="false">AE1871*(1+M1872)</f>
        <v>24.0198376620968</v>
      </c>
      <c r="AF1872" s="73" t="n">
        <f aca="false">MAX(AF1871,AE1872)</f>
        <v>25.5606827457312</v>
      </c>
      <c r="AG1872" s="70" t="n">
        <f aca="false">1-AE1872/AF1872</f>
        <v>0.0602818437583274</v>
      </c>
      <c r="AH1872" s="74" t="n">
        <f aca="false">IF(R1872&gt;0,AH1871+1,0)</f>
        <v>29</v>
      </c>
      <c r="AI1872" s="74" t="n">
        <f aca="false">IF(U1872&gt;0,AI1871+1,0)</f>
        <v>33</v>
      </c>
      <c r="AJ1872" s="74" t="n">
        <f aca="false">IF(G1872&gt;0,AJ1871+1,0)</f>
        <v>0</v>
      </c>
      <c r="AK1872" s="74" t="n">
        <f aca="false">IF(G1872&lt;=0,AK1871+1,0)</f>
        <v>1</v>
      </c>
      <c r="AL1872" s="74" t="n">
        <f aca="false">IF(K1872&gt;0,AL1871+1,0)</f>
        <v>0</v>
      </c>
      <c r="AM1872" s="74" t="n">
        <f aca="false">IF(K1872&lt;=0,AM1871+1,0)</f>
        <v>1</v>
      </c>
    </row>
    <row r="1873" customFormat="false" ht="15" hidden="false" customHeight="false" outlineLevel="0" collapsed="false">
      <c r="A1873" s="61" t="n">
        <v>1872</v>
      </c>
      <c r="B1873" s="62" t="n">
        <v>45348.5729166667</v>
      </c>
      <c r="C1873" s="63" t="n">
        <f aca="false">YEAR(B1873)</f>
        <v>2024</v>
      </c>
      <c r="D1873" s="32" t="s">
        <v>277</v>
      </c>
      <c r="E1873" s="64" t="n">
        <v>22131.65</v>
      </c>
      <c r="F1873" s="65" t="n">
        <v>-0.0002</v>
      </c>
      <c r="G1873" s="66" t="n">
        <v>-4.42633</v>
      </c>
      <c r="H1873" s="67" t="n">
        <f aca="false">E1873+IF(D1873="Long",1,-1)*G1873</f>
        <v>22127.22367</v>
      </c>
      <c r="I1873" s="68" t="n">
        <f aca="false">Assumptions!$B$58</f>
        <v>5.35750011455817</v>
      </c>
      <c r="J1873" s="68" t="n">
        <f aca="false">INDEX(Yearly!$L$5:$L$22,MATCH(C1873,Yearly!$A$5:$A$22,0))</f>
        <v>0.579189201573856</v>
      </c>
      <c r="K1873" s="68" t="n">
        <f aca="false">G1873-I1873-J1873</f>
        <v>-10.363019316132</v>
      </c>
      <c r="L1873" s="69" t="n">
        <f aca="false">(I1873+J1873)/Assumptions!$B$8</f>
        <v>0.000261770907212725</v>
      </c>
      <c r="M1873" s="70" t="n">
        <f aca="false">F1873-L1873</f>
        <v>-0.000461770907212725</v>
      </c>
      <c r="N1873" s="71" t="n">
        <f aca="false">G1873*Assumptions!$B$7</f>
        <v>-34813.08545</v>
      </c>
      <c r="O1873" s="71" t="n">
        <f aca="false">K1873*Assumptions!$B$7</f>
        <v>-81505.1469213784</v>
      </c>
      <c r="P1873" s="68" t="n">
        <f aca="false">P1872+G1873</f>
        <v>33341.31029</v>
      </c>
      <c r="Q1873" s="68" t="n">
        <f aca="false">MAX(Q1872,P1873)</f>
        <v>34510.790245</v>
      </c>
      <c r="R1873" s="68" t="n">
        <f aca="false">Q1873-P1873</f>
        <v>1169.47995499999</v>
      </c>
      <c r="S1873" s="68" t="n">
        <f aca="false">S1872+K1873</f>
        <v>22335.701878994</v>
      </c>
      <c r="T1873" s="68" t="n">
        <f aca="false">MAX(T1872,S1873)</f>
        <v>23689.0466278121</v>
      </c>
      <c r="U1873" s="68" t="n">
        <f aca="false">T1873-S1873</f>
        <v>1353.34474881813</v>
      </c>
      <c r="V1873" s="70" t="n">
        <f aca="false">V1872+F1873</f>
        <v>3.90480000000001</v>
      </c>
      <c r="W1873" s="70" t="n">
        <f aca="false">MAX(W1872,V1873)</f>
        <v>3.95890000000001</v>
      </c>
      <c r="X1873" s="70" t="n">
        <f aca="false">W1873-V1873</f>
        <v>0.0541000000000009</v>
      </c>
      <c r="Y1873" s="70" t="n">
        <f aca="false">Y1872+M1873</f>
        <v>3.41952143062152</v>
      </c>
      <c r="Z1873" s="70" t="n">
        <f aca="false">MAX(Z1872,Y1873)</f>
        <v>3.48170474372985</v>
      </c>
      <c r="AA1873" s="70" t="n">
        <f aca="false">Z1873-Y1873</f>
        <v>0.0621833131083274</v>
      </c>
      <c r="AB1873" s="72" t="n">
        <f aca="false">AB1872*(1+F1873)</f>
        <v>38.9727862006062</v>
      </c>
      <c r="AC1873" s="73" t="n">
        <f aca="false">MAX(AC1872,AB1873)</f>
        <v>41.1540828719934</v>
      </c>
      <c r="AD1873" s="70" t="n">
        <f aca="false">1-AB1873/AC1873</f>
        <v>0.0530031656439021</v>
      </c>
      <c r="AE1873" s="73" t="n">
        <f aca="false">AE1872*(1+M1873)</f>
        <v>24.0087459998685</v>
      </c>
      <c r="AF1873" s="73" t="n">
        <f aca="false">MAX(AF1872,AE1873)</f>
        <v>25.5606827457312</v>
      </c>
      <c r="AG1873" s="70" t="n">
        <f aca="false">1-AE1873/AF1873</f>
        <v>0.0607157782638594</v>
      </c>
      <c r="AH1873" s="74" t="n">
        <f aca="false">IF(R1873&gt;0,AH1872+1,0)</f>
        <v>30</v>
      </c>
      <c r="AI1873" s="74" t="n">
        <f aca="false">IF(U1873&gt;0,AI1872+1,0)</f>
        <v>34</v>
      </c>
      <c r="AJ1873" s="74" t="n">
        <f aca="false">IF(G1873&gt;0,AJ1872+1,0)</f>
        <v>0</v>
      </c>
      <c r="AK1873" s="74" t="n">
        <f aca="false">IF(G1873&lt;=0,AK1872+1,0)</f>
        <v>2</v>
      </c>
      <c r="AL1873" s="74" t="n">
        <f aca="false">IF(K1873&gt;0,AL1872+1,0)</f>
        <v>0</v>
      </c>
      <c r="AM1873" s="74" t="n">
        <f aca="false">IF(K1873&lt;=0,AM1872+1,0)</f>
        <v>2</v>
      </c>
    </row>
    <row r="1874" customFormat="false" ht="15" hidden="false" customHeight="false" outlineLevel="0" collapsed="false">
      <c r="A1874" s="61" t="n">
        <v>1873</v>
      </c>
      <c r="B1874" s="62" t="n">
        <v>45349.40625</v>
      </c>
      <c r="C1874" s="63" t="n">
        <f aca="false">YEAR(B1874)</f>
        <v>2024</v>
      </c>
      <c r="D1874" s="32" t="s">
        <v>276</v>
      </c>
      <c r="E1874" s="64" t="n">
        <v>22126.95</v>
      </c>
      <c r="F1874" s="65" t="n">
        <v>-0.0008</v>
      </c>
      <c r="G1874" s="66" t="n">
        <v>-17.70156</v>
      </c>
      <c r="H1874" s="67" t="n">
        <f aca="false">E1874+IF(D1874="Long",1,-1)*G1874</f>
        <v>22144.65156</v>
      </c>
      <c r="I1874" s="68" t="n">
        <f aca="false">Assumptions!$B$58</f>
        <v>5.35750011455817</v>
      </c>
      <c r="J1874" s="68" t="n">
        <f aca="false">INDEX(Yearly!$L$5:$L$22,MATCH(C1874,Yearly!$A$5:$A$22,0))</f>
        <v>0.579189201573856</v>
      </c>
      <c r="K1874" s="68" t="n">
        <f aca="false">G1874-I1874-J1874</f>
        <v>-23.638249316132</v>
      </c>
      <c r="L1874" s="69" t="n">
        <f aca="false">(I1874+J1874)/Assumptions!$B$8</f>
        <v>0.000261770907212725</v>
      </c>
      <c r="M1874" s="70" t="n">
        <f aca="false">F1874-L1874</f>
        <v>-0.00106177090721272</v>
      </c>
      <c r="N1874" s="71" t="n">
        <f aca="false">G1874*Assumptions!$B$7</f>
        <v>-139222.7694</v>
      </c>
      <c r="O1874" s="71" t="n">
        <f aca="false">K1874*Assumptions!$B$7</f>
        <v>-185914.830871378</v>
      </c>
      <c r="P1874" s="68" t="n">
        <f aca="false">P1873+G1874</f>
        <v>33323.60873</v>
      </c>
      <c r="Q1874" s="68" t="n">
        <f aca="false">MAX(Q1873,P1874)</f>
        <v>34510.790245</v>
      </c>
      <c r="R1874" s="68" t="n">
        <f aca="false">Q1874-P1874</f>
        <v>1187.18151499999</v>
      </c>
      <c r="S1874" s="68" t="n">
        <f aca="false">S1873+K1874</f>
        <v>22312.0636296779</v>
      </c>
      <c r="T1874" s="68" t="n">
        <f aca="false">MAX(T1873,S1874)</f>
        <v>23689.0466278121</v>
      </c>
      <c r="U1874" s="68" t="n">
        <f aca="false">T1874-S1874</f>
        <v>1376.98299813427</v>
      </c>
      <c r="V1874" s="70" t="n">
        <f aca="false">V1873+F1874</f>
        <v>3.90400000000001</v>
      </c>
      <c r="W1874" s="70" t="n">
        <f aca="false">MAX(W1873,V1874)</f>
        <v>3.95890000000001</v>
      </c>
      <c r="X1874" s="70" t="n">
        <f aca="false">W1874-V1874</f>
        <v>0.0549000000000008</v>
      </c>
      <c r="Y1874" s="70" t="n">
        <f aca="false">Y1873+M1874</f>
        <v>3.41845965971431</v>
      </c>
      <c r="Z1874" s="70" t="n">
        <f aca="false">MAX(Z1873,Y1874)</f>
        <v>3.48170474372985</v>
      </c>
      <c r="AA1874" s="70" t="n">
        <f aca="false">Z1874-Y1874</f>
        <v>0.0632450840155401</v>
      </c>
      <c r="AB1874" s="72" t="n">
        <f aca="false">AB1873*(1+F1874)</f>
        <v>38.9416079716458</v>
      </c>
      <c r="AC1874" s="73" t="n">
        <f aca="false">MAX(AC1873,AB1874)</f>
        <v>41.1540828719934</v>
      </c>
      <c r="AD1874" s="70" t="n">
        <f aca="false">1-AB1874/AC1874</f>
        <v>0.0537607631113869</v>
      </c>
      <c r="AE1874" s="73" t="n">
        <f aca="false">AE1873*(1+M1874)</f>
        <v>23.9832542118472</v>
      </c>
      <c r="AF1874" s="73" t="n">
        <f aca="false">MAX(AF1873,AE1874)</f>
        <v>25.5606827457312</v>
      </c>
      <c r="AG1874" s="70" t="n">
        <f aca="false">1-AE1874/AF1874</f>
        <v>0.0617130829241028</v>
      </c>
      <c r="AH1874" s="74" t="n">
        <f aca="false">IF(R1874&gt;0,AH1873+1,0)</f>
        <v>31</v>
      </c>
      <c r="AI1874" s="74" t="n">
        <f aca="false">IF(U1874&gt;0,AI1873+1,0)</f>
        <v>35</v>
      </c>
      <c r="AJ1874" s="74" t="n">
        <f aca="false">IF(G1874&gt;0,AJ1873+1,0)</f>
        <v>0</v>
      </c>
      <c r="AK1874" s="74" t="n">
        <f aca="false">IF(G1874&lt;=0,AK1873+1,0)</f>
        <v>3</v>
      </c>
      <c r="AL1874" s="74" t="n">
        <f aca="false">IF(K1874&gt;0,AL1873+1,0)</f>
        <v>0</v>
      </c>
      <c r="AM1874" s="74" t="n">
        <f aca="false">IF(K1874&lt;=0,AM1873+1,0)</f>
        <v>3</v>
      </c>
    </row>
    <row r="1875" customFormat="false" ht="15" hidden="false" customHeight="false" outlineLevel="0" collapsed="false">
      <c r="A1875" s="61" t="n">
        <v>1874</v>
      </c>
      <c r="B1875" s="62" t="n">
        <v>45349.46875</v>
      </c>
      <c r="C1875" s="63" t="n">
        <f aca="false">YEAR(B1875)</f>
        <v>2024</v>
      </c>
      <c r="D1875" s="32" t="s">
        <v>277</v>
      </c>
      <c r="E1875" s="64" t="n">
        <v>22144.65</v>
      </c>
      <c r="F1875" s="65" t="n">
        <v>-0.0037</v>
      </c>
      <c r="G1875" s="66" t="n">
        <v>-81.935205</v>
      </c>
      <c r="H1875" s="67" t="n">
        <f aca="false">E1875+IF(D1875="Long",1,-1)*G1875</f>
        <v>22062.714795</v>
      </c>
      <c r="I1875" s="68" t="n">
        <f aca="false">Assumptions!$B$58</f>
        <v>5.35750011455817</v>
      </c>
      <c r="J1875" s="68" t="n">
        <f aca="false">INDEX(Yearly!$L$5:$L$22,MATCH(C1875,Yearly!$A$5:$A$22,0))</f>
        <v>0.579189201573856</v>
      </c>
      <c r="K1875" s="68" t="n">
        <f aca="false">G1875-I1875-J1875</f>
        <v>-87.871894316132</v>
      </c>
      <c r="L1875" s="69" t="n">
        <f aca="false">(I1875+J1875)/Assumptions!$B$8</f>
        <v>0.000261770907212725</v>
      </c>
      <c r="M1875" s="70" t="n">
        <f aca="false">F1875-L1875</f>
        <v>-0.00396177090721273</v>
      </c>
      <c r="N1875" s="71" t="n">
        <f aca="false">G1875*Assumptions!$B$7</f>
        <v>-644420.387325</v>
      </c>
      <c r="O1875" s="71" t="n">
        <f aca="false">K1875*Assumptions!$B$7</f>
        <v>-691112.448796378</v>
      </c>
      <c r="P1875" s="68" t="n">
        <f aca="false">P1874+G1875</f>
        <v>33241.673525</v>
      </c>
      <c r="Q1875" s="68" t="n">
        <f aca="false">MAX(Q1874,P1875)</f>
        <v>34510.790245</v>
      </c>
      <c r="R1875" s="68" t="n">
        <f aca="false">Q1875-P1875</f>
        <v>1269.11671999999</v>
      </c>
      <c r="S1875" s="68" t="n">
        <f aca="false">S1874+K1875</f>
        <v>22224.1917353617</v>
      </c>
      <c r="T1875" s="68" t="n">
        <f aca="false">MAX(T1874,S1875)</f>
        <v>23689.0466278121</v>
      </c>
      <c r="U1875" s="68" t="n">
        <f aca="false">T1875-S1875</f>
        <v>1464.8548924504</v>
      </c>
      <c r="V1875" s="70" t="n">
        <f aca="false">V1874+F1875</f>
        <v>3.90030000000001</v>
      </c>
      <c r="W1875" s="70" t="n">
        <f aca="false">MAX(W1874,V1875)</f>
        <v>3.95890000000001</v>
      </c>
      <c r="X1875" s="70" t="n">
        <f aca="false">W1875-V1875</f>
        <v>0.0586000000000007</v>
      </c>
      <c r="Y1875" s="70" t="n">
        <f aca="false">Y1874+M1875</f>
        <v>3.4144978888071</v>
      </c>
      <c r="Z1875" s="70" t="n">
        <f aca="false">MAX(Z1874,Y1875)</f>
        <v>3.48170474372985</v>
      </c>
      <c r="AA1875" s="70" t="n">
        <f aca="false">Z1875-Y1875</f>
        <v>0.0672068549227527</v>
      </c>
      <c r="AB1875" s="72" t="n">
        <f aca="false">AB1874*(1+F1875)</f>
        <v>38.7975240221507</v>
      </c>
      <c r="AC1875" s="73" t="n">
        <f aca="false">MAX(AC1874,AB1875)</f>
        <v>41.1540828719934</v>
      </c>
      <c r="AD1875" s="70" t="n">
        <f aca="false">1-AB1875/AC1875</f>
        <v>0.0572618482878748</v>
      </c>
      <c r="AE1875" s="73" t="n">
        <f aca="false">AE1874*(1+M1875)</f>
        <v>23.8882380530504</v>
      </c>
      <c r="AF1875" s="73" t="n">
        <f aca="false">MAX(AF1874,AE1875)</f>
        <v>25.5606827457312</v>
      </c>
      <c r="AG1875" s="70" t="n">
        <f aca="false">1-AE1875/AF1875</f>
        <v>0.0654303607347925</v>
      </c>
      <c r="AH1875" s="74" t="n">
        <f aca="false">IF(R1875&gt;0,AH1874+1,0)</f>
        <v>32</v>
      </c>
      <c r="AI1875" s="74" t="n">
        <f aca="false">IF(U1875&gt;0,AI1874+1,0)</f>
        <v>36</v>
      </c>
      <c r="AJ1875" s="74" t="n">
        <f aca="false">IF(G1875&gt;0,AJ1874+1,0)</f>
        <v>0</v>
      </c>
      <c r="AK1875" s="74" t="n">
        <f aca="false">IF(G1875&lt;=0,AK1874+1,0)</f>
        <v>4</v>
      </c>
      <c r="AL1875" s="74" t="n">
        <f aca="false">IF(K1875&gt;0,AL1874+1,0)</f>
        <v>0</v>
      </c>
      <c r="AM1875" s="74" t="n">
        <f aca="false">IF(K1875&lt;=0,AM1874+1,0)</f>
        <v>4</v>
      </c>
    </row>
    <row r="1876" customFormat="false" ht="15" hidden="false" customHeight="false" outlineLevel="0" collapsed="false">
      <c r="A1876" s="61" t="n">
        <v>1875</v>
      </c>
      <c r="B1876" s="62" t="n">
        <v>45350.46875</v>
      </c>
      <c r="C1876" s="63" t="n">
        <f aca="false">YEAR(B1876)</f>
        <v>2024</v>
      </c>
      <c r="D1876" s="32" t="s">
        <v>276</v>
      </c>
      <c r="E1876" s="64" t="n">
        <v>22062.7</v>
      </c>
      <c r="F1876" s="65" t="n">
        <v>-0.0045</v>
      </c>
      <c r="G1876" s="66" t="n">
        <v>-99.28215</v>
      </c>
      <c r="H1876" s="67" t="n">
        <f aca="false">E1876+IF(D1876="Long",1,-1)*G1876</f>
        <v>22161.98215</v>
      </c>
      <c r="I1876" s="68" t="n">
        <f aca="false">Assumptions!$B$58</f>
        <v>5.35750011455817</v>
      </c>
      <c r="J1876" s="68" t="n">
        <f aca="false">INDEX(Yearly!$L$5:$L$22,MATCH(C1876,Yearly!$A$5:$A$22,0))</f>
        <v>0.579189201573856</v>
      </c>
      <c r="K1876" s="68" t="n">
        <f aca="false">G1876-I1876-J1876</f>
        <v>-105.218839316132</v>
      </c>
      <c r="L1876" s="69" t="n">
        <f aca="false">(I1876+J1876)/Assumptions!$B$8</f>
        <v>0.000261770907212725</v>
      </c>
      <c r="M1876" s="70" t="n">
        <f aca="false">F1876-L1876</f>
        <v>-0.00476177090721273</v>
      </c>
      <c r="N1876" s="71" t="n">
        <f aca="false">G1876*Assumptions!$B$7</f>
        <v>-780854.10975</v>
      </c>
      <c r="O1876" s="71" t="n">
        <f aca="false">K1876*Assumptions!$B$7</f>
        <v>-827546.171221378</v>
      </c>
      <c r="P1876" s="68" t="n">
        <f aca="false">P1875+G1876</f>
        <v>33142.391375</v>
      </c>
      <c r="Q1876" s="68" t="n">
        <f aca="false">MAX(Q1875,P1876)</f>
        <v>34510.790245</v>
      </c>
      <c r="R1876" s="68" t="n">
        <f aca="false">Q1876-P1876</f>
        <v>1368.39886999999</v>
      </c>
      <c r="S1876" s="68" t="n">
        <f aca="false">S1875+K1876</f>
        <v>22118.9728960456</v>
      </c>
      <c r="T1876" s="68" t="n">
        <f aca="false">MAX(T1875,S1876)</f>
        <v>23689.0466278121</v>
      </c>
      <c r="U1876" s="68" t="n">
        <f aca="false">T1876-S1876</f>
        <v>1570.07373176653</v>
      </c>
      <c r="V1876" s="70" t="n">
        <f aca="false">V1875+F1876</f>
        <v>3.89580000000001</v>
      </c>
      <c r="W1876" s="70" t="n">
        <f aca="false">MAX(W1875,V1876)</f>
        <v>3.95890000000001</v>
      </c>
      <c r="X1876" s="70" t="n">
        <f aca="false">W1876-V1876</f>
        <v>0.0631000000000008</v>
      </c>
      <c r="Y1876" s="70" t="n">
        <f aca="false">Y1875+M1876</f>
        <v>3.40973611789988</v>
      </c>
      <c r="Z1876" s="70" t="n">
        <f aca="false">MAX(Z1875,Y1876)</f>
        <v>3.48170474372985</v>
      </c>
      <c r="AA1876" s="70" t="n">
        <f aca="false">Z1876-Y1876</f>
        <v>0.0719686258299652</v>
      </c>
      <c r="AB1876" s="72" t="n">
        <f aca="false">AB1875*(1+F1876)</f>
        <v>38.622935164051</v>
      </c>
      <c r="AC1876" s="73" t="n">
        <f aca="false">MAX(AC1875,AB1876)</f>
        <v>41.1540828719934</v>
      </c>
      <c r="AD1876" s="70" t="n">
        <f aca="false">1-AB1876/AC1876</f>
        <v>0.0615041699705793</v>
      </c>
      <c r="AE1876" s="73" t="n">
        <f aca="false">AE1875*(1+M1876)</f>
        <v>23.7744877360648</v>
      </c>
      <c r="AF1876" s="73" t="n">
        <f aca="false">MAX(AF1875,AE1876)</f>
        <v>25.5606827457312</v>
      </c>
      <c r="AG1876" s="70" t="n">
        <f aca="false">1-AE1876/AF1876</f>
        <v>0.0698805672538099</v>
      </c>
      <c r="AH1876" s="74" t="n">
        <f aca="false">IF(R1876&gt;0,AH1875+1,0)</f>
        <v>33</v>
      </c>
      <c r="AI1876" s="74" t="n">
        <f aca="false">IF(U1876&gt;0,AI1875+1,0)</f>
        <v>37</v>
      </c>
      <c r="AJ1876" s="74" t="n">
        <f aca="false">IF(G1876&gt;0,AJ1875+1,0)</f>
        <v>0</v>
      </c>
      <c r="AK1876" s="74" t="n">
        <f aca="false">IF(G1876&lt;=0,AK1875+1,0)</f>
        <v>5</v>
      </c>
      <c r="AL1876" s="74" t="n">
        <f aca="false">IF(K1876&gt;0,AL1875+1,0)</f>
        <v>0</v>
      </c>
      <c r="AM1876" s="74" t="n">
        <f aca="false">IF(K1876&lt;=0,AM1875+1,0)</f>
        <v>5</v>
      </c>
    </row>
    <row r="1877" customFormat="false" ht="15" hidden="false" customHeight="false" outlineLevel="0" collapsed="false">
      <c r="A1877" s="61" t="n">
        <v>1876</v>
      </c>
      <c r="B1877" s="62" t="n">
        <v>45352.40625</v>
      </c>
      <c r="C1877" s="63" t="n">
        <f aca="false">YEAR(B1877)</f>
        <v>2024</v>
      </c>
      <c r="D1877" s="32" t="s">
        <v>277</v>
      </c>
      <c r="E1877" s="64" t="n">
        <v>22162.45</v>
      </c>
      <c r="F1877" s="65" t="n">
        <v>0.0051</v>
      </c>
      <c r="G1877" s="66" t="n">
        <v>113.028495</v>
      </c>
      <c r="H1877" s="67" t="n">
        <f aca="false">E1877+IF(D1877="Long",1,-1)*G1877</f>
        <v>22275.478495</v>
      </c>
      <c r="I1877" s="68" t="n">
        <f aca="false">Assumptions!$B$58</f>
        <v>5.35750011455817</v>
      </c>
      <c r="J1877" s="68" t="n">
        <f aca="false">INDEX(Yearly!$L$5:$L$22,MATCH(C1877,Yearly!$A$5:$A$22,0))</f>
        <v>0.579189201573856</v>
      </c>
      <c r="K1877" s="68" t="n">
        <f aca="false">G1877-I1877-J1877</f>
        <v>107.091805683868</v>
      </c>
      <c r="L1877" s="69" t="n">
        <f aca="false">(I1877+J1877)/Assumptions!$B$8</f>
        <v>0.000261770907212725</v>
      </c>
      <c r="M1877" s="70" t="n">
        <f aca="false">F1877-L1877</f>
        <v>0.00483822909278728</v>
      </c>
      <c r="N1877" s="71" t="n">
        <f aca="false">G1877*Assumptions!$B$7</f>
        <v>888969.113175</v>
      </c>
      <c r="O1877" s="71" t="n">
        <f aca="false">K1877*Assumptions!$B$7</f>
        <v>842277.051703622</v>
      </c>
      <c r="P1877" s="68" t="n">
        <f aca="false">P1876+G1877</f>
        <v>33255.41987</v>
      </c>
      <c r="Q1877" s="68" t="n">
        <f aca="false">MAX(Q1876,P1877)</f>
        <v>34510.790245</v>
      </c>
      <c r="R1877" s="68" t="n">
        <f aca="false">Q1877-P1877</f>
        <v>1255.37037499999</v>
      </c>
      <c r="S1877" s="68" t="n">
        <f aca="false">S1876+K1877</f>
        <v>22226.0647017295</v>
      </c>
      <c r="T1877" s="68" t="n">
        <f aca="false">MAX(T1876,S1877)</f>
        <v>23689.0466278121</v>
      </c>
      <c r="U1877" s="68" t="n">
        <f aca="false">T1877-S1877</f>
        <v>1462.98192608266</v>
      </c>
      <c r="V1877" s="70" t="n">
        <f aca="false">V1876+F1877</f>
        <v>3.90090000000001</v>
      </c>
      <c r="W1877" s="70" t="n">
        <f aca="false">MAX(W1876,V1877)</f>
        <v>3.95890000000001</v>
      </c>
      <c r="X1877" s="70" t="n">
        <f aca="false">W1877-V1877</f>
        <v>0.0580000000000007</v>
      </c>
      <c r="Y1877" s="70" t="n">
        <f aca="false">Y1876+M1877</f>
        <v>3.41457434699267</v>
      </c>
      <c r="Z1877" s="70" t="n">
        <f aca="false">MAX(Z1876,Y1877)</f>
        <v>3.48170474372985</v>
      </c>
      <c r="AA1877" s="70" t="n">
        <f aca="false">Z1877-Y1877</f>
        <v>0.0671303967371779</v>
      </c>
      <c r="AB1877" s="72" t="n">
        <f aca="false">AB1876*(1+F1877)</f>
        <v>38.8199121333877</v>
      </c>
      <c r="AC1877" s="73" t="n">
        <f aca="false">MAX(AC1876,AB1877)</f>
        <v>41.1540828719934</v>
      </c>
      <c r="AD1877" s="70" t="n">
        <f aca="false">1-AB1877/AC1877</f>
        <v>0.0567178412374291</v>
      </c>
      <c r="AE1877" s="73" t="n">
        <f aca="false">AE1876*(1+M1877)</f>
        <v>23.8895141542956</v>
      </c>
      <c r="AF1877" s="73" t="n">
        <f aca="false">MAX(AF1876,AE1877)</f>
        <v>25.5606827457312</v>
      </c>
      <c r="AG1877" s="70" t="n">
        <f aca="false">1-AE1877/AF1877</f>
        <v>0.0653804363545304</v>
      </c>
      <c r="AH1877" s="74" t="n">
        <f aca="false">IF(R1877&gt;0,AH1876+1,0)</f>
        <v>34</v>
      </c>
      <c r="AI1877" s="74" t="n">
        <f aca="false">IF(U1877&gt;0,AI1876+1,0)</f>
        <v>38</v>
      </c>
      <c r="AJ1877" s="74" t="n">
        <f aca="false">IF(G1877&gt;0,AJ1876+1,0)</f>
        <v>1</v>
      </c>
      <c r="AK1877" s="74" t="n">
        <f aca="false">IF(G1877&lt;=0,AK1876+1,0)</f>
        <v>0</v>
      </c>
      <c r="AL1877" s="74" t="n">
        <f aca="false">IF(K1877&gt;0,AL1876+1,0)</f>
        <v>1</v>
      </c>
      <c r="AM1877" s="74" t="n">
        <f aca="false">IF(K1877&lt;=0,AM1876+1,0)</f>
        <v>0</v>
      </c>
    </row>
    <row r="1878" customFormat="false" ht="15" hidden="false" customHeight="false" outlineLevel="0" collapsed="false">
      <c r="A1878" s="61" t="n">
        <v>1877</v>
      </c>
      <c r="B1878" s="62" t="n">
        <v>45357.46875</v>
      </c>
      <c r="C1878" s="63" t="n">
        <f aca="false">YEAR(B1878)</f>
        <v>2024</v>
      </c>
      <c r="D1878" s="32" t="s">
        <v>276</v>
      </c>
      <c r="E1878" s="64" t="n">
        <v>22274.75</v>
      </c>
      <c r="F1878" s="65" t="n">
        <v>-0.0024</v>
      </c>
      <c r="G1878" s="66" t="n">
        <v>-53.4594</v>
      </c>
      <c r="H1878" s="67" t="n">
        <f aca="false">E1878+IF(D1878="Long",1,-1)*G1878</f>
        <v>22328.2094</v>
      </c>
      <c r="I1878" s="68" t="n">
        <f aca="false">Assumptions!$B$58</f>
        <v>5.35750011455817</v>
      </c>
      <c r="J1878" s="68" t="n">
        <f aca="false">INDEX(Yearly!$L$5:$L$22,MATCH(C1878,Yearly!$A$5:$A$22,0))</f>
        <v>0.579189201573856</v>
      </c>
      <c r="K1878" s="68" t="n">
        <f aca="false">G1878-I1878-J1878</f>
        <v>-59.396089316132</v>
      </c>
      <c r="L1878" s="69" t="n">
        <f aca="false">(I1878+J1878)/Assumptions!$B$8</f>
        <v>0.000261770907212725</v>
      </c>
      <c r="M1878" s="70" t="n">
        <f aca="false">F1878-L1878</f>
        <v>-0.00266177090721272</v>
      </c>
      <c r="N1878" s="71" t="n">
        <f aca="false">G1878*Assumptions!$B$7</f>
        <v>-420458.181</v>
      </c>
      <c r="O1878" s="71" t="n">
        <f aca="false">K1878*Assumptions!$B$7</f>
        <v>-467150.242471378</v>
      </c>
      <c r="P1878" s="68" t="n">
        <f aca="false">P1877+G1878</f>
        <v>33201.96047</v>
      </c>
      <c r="Q1878" s="68" t="n">
        <f aca="false">MAX(Q1877,P1878)</f>
        <v>34510.790245</v>
      </c>
      <c r="R1878" s="68" t="n">
        <f aca="false">Q1878-P1878</f>
        <v>1308.82977499999</v>
      </c>
      <c r="S1878" s="68" t="n">
        <f aca="false">S1877+K1878</f>
        <v>22166.6686124133</v>
      </c>
      <c r="T1878" s="68" t="n">
        <f aca="false">MAX(T1877,S1878)</f>
        <v>23689.0466278121</v>
      </c>
      <c r="U1878" s="68" t="n">
        <f aca="false">T1878-S1878</f>
        <v>1522.37801539879</v>
      </c>
      <c r="V1878" s="70" t="n">
        <f aca="false">V1877+F1878</f>
        <v>3.89850000000001</v>
      </c>
      <c r="W1878" s="70" t="n">
        <f aca="false">MAX(W1877,V1878)</f>
        <v>3.95890000000001</v>
      </c>
      <c r="X1878" s="70" t="n">
        <f aca="false">W1878-V1878</f>
        <v>0.0604000000000009</v>
      </c>
      <c r="Y1878" s="70" t="n">
        <f aca="false">Y1877+M1878</f>
        <v>3.41191257608546</v>
      </c>
      <c r="Z1878" s="70" t="n">
        <f aca="false">MAX(Z1877,Y1878)</f>
        <v>3.48170474372985</v>
      </c>
      <c r="AA1878" s="70" t="n">
        <f aca="false">Z1878-Y1878</f>
        <v>0.0697921676443905</v>
      </c>
      <c r="AB1878" s="72" t="n">
        <f aca="false">AB1877*(1+F1878)</f>
        <v>38.7267443442675</v>
      </c>
      <c r="AC1878" s="73" t="n">
        <f aca="false">MAX(AC1877,AB1878)</f>
        <v>41.1540828719934</v>
      </c>
      <c r="AD1878" s="70" t="n">
        <f aca="false">1-AB1878/AC1878</f>
        <v>0.0589817184184592</v>
      </c>
      <c r="AE1878" s="73" t="n">
        <f aca="false">AE1877*(1+M1878)</f>
        <v>23.8259257405322</v>
      </c>
      <c r="AF1878" s="73" t="n">
        <f aca="false">MAX(AF1877,AE1878)</f>
        <v>25.5606827457312</v>
      </c>
      <c r="AG1878" s="70" t="n">
        <f aca="false">1-AE1878/AF1878</f>
        <v>0.0678681795183538</v>
      </c>
      <c r="AH1878" s="74" t="n">
        <f aca="false">IF(R1878&gt;0,AH1877+1,0)</f>
        <v>35</v>
      </c>
      <c r="AI1878" s="74" t="n">
        <f aca="false">IF(U1878&gt;0,AI1877+1,0)</f>
        <v>39</v>
      </c>
      <c r="AJ1878" s="74" t="n">
        <f aca="false">IF(G1878&gt;0,AJ1877+1,0)</f>
        <v>0</v>
      </c>
      <c r="AK1878" s="74" t="n">
        <f aca="false">IF(G1878&lt;=0,AK1877+1,0)</f>
        <v>1</v>
      </c>
      <c r="AL1878" s="74" t="n">
        <f aca="false">IF(K1878&gt;0,AL1877+1,0)</f>
        <v>0</v>
      </c>
      <c r="AM1878" s="74" t="n">
        <f aca="false">IF(K1878&lt;=0,AM1877+1,0)</f>
        <v>1</v>
      </c>
    </row>
    <row r="1879" customFormat="false" ht="15" hidden="false" customHeight="false" outlineLevel="0" collapsed="false">
      <c r="A1879" s="61" t="n">
        <v>1878</v>
      </c>
      <c r="B1879" s="62" t="n">
        <v>45357.5729166667</v>
      </c>
      <c r="C1879" s="63" t="n">
        <f aca="false">YEAR(B1879)</f>
        <v>2024</v>
      </c>
      <c r="D1879" s="32" t="s">
        <v>277</v>
      </c>
      <c r="E1879" s="64" t="n">
        <v>22327.75</v>
      </c>
      <c r="F1879" s="65" t="n">
        <v>0.0027</v>
      </c>
      <c r="G1879" s="66" t="n">
        <v>60.284925</v>
      </c>
      <c r="H1879" s="67" t="n">
        <f aca="false">E1879+IF(D1879="Long",1,-1)*G1879</f>
        <v>22388.034925</v>
      </c>
      <c r="I1879" s="68" t="n">
        <f aca="false">Assumptions!$B$58</f>
        <v>5.35750011455817</v>
      </c>
      <c r="J1879" s="68" t="n">
        <f aca="false">INDEX(Yearly!$L$5:$L$22,MATCH(C1879,Yearly!$A$5:$A$22,0))</f>
        <v>0.579189201573856</v>
      </c>
      <c r="K1879" s="68" t="n">
        <f aca="false">G1879-I1879-J1879</f>
        <v>54.348235683868</v>
      </c>
      <c r="L1879" s="69" t="n">
        <f aca="false">(I1879+J1879)/Assumptions!$B$8</f>
        <v>0.000261770907212725</v>
      </c>
      <c r="M1879" s="70" t="n">
        <f aca="false">F1879-L1879</f>
        <v>0.00243822909278728</v>
      </c>
      <c r="N1879" s="71" t="n">
        <f aca="false">G1879*Assumptions!$B$7</f>
        <v>474140.935125</v>
      </c>
      <c r="O1879" s="71" t="n">
        <f aca="false">K1879*Assumptions!$B$7</f>
        <v>427448.873653622</v>
      </c>
      <c r="P1879" s="68" t="n">
        <f aca="false">P1878+G1879</f>
        <v>33262.245395</v>
      </c>
      <c r="Q1879" s="68" t="n">
        <f aca="false">MAX(Q1878,P1879)</f>
        <v>34510.790245</v>
      </c>
      <c r="R1879" s="68" t="n">
        <f aca="false">Q1879-P1879</f>
        <v>1248.54484999999</v>
      </c>
      <c r="S1879" s="68" t="n">
        <f aca="false">S1878+K1879</f>
        <v>22221.0168480972</v>
      </c>
      <c r="T1879" s="68" t="n">
        <f aca="false">MAX(T1878,S1879)</f>
        <v>23689.0466278121</v>
      </c>
      <c r="U1879" s="68" t="n">
        <f aca="false">T1879-S1879</f>
        <v>1468.02977971493</v>
      </c>
      <c r="V1879" s="70" t="n">
        <f aca="false">V1878+F1879</f>
        <v>3.90120000000001</v>
      </c>
      <c r="W1879" s="70" t="n">
        <f aca="false">MAX(W1878,V1879)</f>
        <v>3.95890000000001</v>
      </c>
      <c r="X1879" s="70" t="n">
        <f aca="false">W1879-V1879</f>
        <v>0.057700000000001</v>
      </c>
      <c r="Y1879" s="70" t="n">
        <f aca="false">Y1878+M1879</f>
        <v>3.41435080517825</v>
      </c>
      <c r="Z1879" s="70" t="n">
        <f aca="false">MAX(Z1878,Y1879)</f>
        <v>3.48170474372985</v>
      </c>
      <c r="AA1879" s="70" t="n">
        <f aca="false">Z1879-Y1879</f>
        <v>0.0673539385516033</v>
      </c>
      <c r="AB1879" s="72" t="n">
        <f aca="false">AB1878*(1+F1879)</f>
        <v>38.8313065539971</v>
      </c>
      <c r="AC1879" s="73" t="n">
        <f aca="false">MAX(AC1878,AB1879)</f>
        <v>41.1540828719934</v>
      </c>
      <c r="AD1879" s="70" t="n">
        <f aca="false">1-AB1879/AC1879</f>
        <v>0.0564409690581891</v>
      </c>
      <c r="AE1879" s="73" t="n">
        <f aca="false">AE1878*(1+M1879)</f>
        <v>23.8840188058354</v>
      </c>
      <c r="AF1879" s="73" t="n">
        <f aca="false">MAX(AF1878,AE1879)</f>
        <v>25.5606827457312</v>
      </c>
      <c r="AG1879" s="70" t="n">
        <f aca="false">1-AE1879/AF1879</f>
        <v>0.0655954285953425</v>
      </c>
      <c r="AH1879" s="74" t="n">
        <f aca="false">IF(R1879&gt;0,AH1878+1,0)</f>
        <v>36</v>
      </c>
      <c r="AI1879" s="74" t="n">
        <f aca="false">IF(U1879&gt;0,AI1878+1,0)</f>
        <v>40</v>
      </c>
      <c r="AJ1879" s="74" t="n">
        <f aca="false">IF(G1879&gt;0,AJ1878+1,0)</f>
        <v>1</v>
      </c>
      <c r="AK1879" s="74" t="n">
        <f aca="false">IF(G1879&lt;=0,AK1878+1,0)</f>
        <v>0</v>
      </c>
      <c r="AL1879" s="74" t="n">
        <f aca="false">IF(K1879&gt;0,AL1878+1,0)</f>
        <v>1</v>
      </c>
      <c r="AM1879" s="74" t="n">
        <f aca="false">IF(K1879&lt;=0,AM1878+1,0)</f>
        <v>0</v>
      </c>
    </row>
    <row r="1880" customFormat="false" ht="15" hidden="false" customHeight="false" outlineLevel="0" collapsed="false">
      <c r="A1880" s="61" t="n">
        <v>1879</v>
      </c>
      <c r="B1880" s="62" t="n">
        <v>45362.6145833333</v>
      </c>
      <c r="C1880" s="63" t="n">
        <f aca="false">YEAR(B1880)</f>
        <v>2024</v>
      </c>
      <c r="D1880" s="32" t="s">
        <v>276</v>
      </c>
      <c r="E1880" s="64" t="n">
        <v>22388.3</v>
      </c>
      <c r="F1880" s="65" t="n">
        <v>-0.0023</v>
      </c>
      <c r="G1880" s="66" t="n">
        <v>-51.49309</v>
      </c>
      <c r="H1880" s="67" t="n">
        <f aca="false">E1880+IF(D1880="Long",1,-1)*G1880</f>
        <v>22439.79309</v>
      </c>
      <c r="I1880" s="68" t="n">
        <f aca="false">Assumptions!$B$58</f>
        <v>5.35750011455817</v>
      </c>
      <c r="J1880" s="68" t="n">
        <f aca="false">INDEX(Yearly!$L$5:$L$22,MATCH(C1880,Yearly!$A$5:$A$22,0))</f>
        <v>0.579189201573856</v>
      </c>
      <c r="K1880" s="68" t="n">
        <f aca="false">G1880-I1880-J1880</f>
        <v>-57.429779316132</v>
      </c>
      <c r="L1880" s="69" t="n">
        <f aca="false">(I1880+J1880)/Assumptions!$B$8</f>
        <v>0.000261770907212725</v>
      </c>
      <c r="M1880" s="70" t="n">
        <f aca="false">F1880-L1880</f>
        <v>-0.00256177090721272</v>
      </c>
      <c r="N1880" s="71" t="n">
        <f aca="false">G1880*Assumptions!$B$7</f>
        <v>-404993.15285</v>
      </c>
      <c r="O1880" s="71" t="n">
        <f aca="false">K1880*Assumptions!$B$7</f>
        <v>-451685.214321378</v>
      </c>
      <c r="P1880" s="68" t="n">
        <f aca="false">P1879+G1880</f>
        <v>33210.752305</v>
      </c>
      <c r="Q1880" s="68" t="n">
        <f aca="false">MAX(Q1879,P1880)</f>
        <v>34510.790245</v>
      </c>
      <c r="R1880" s="68" t="n">
        <f aca="false">Q1880-P1880</f>
        <v>1300.03793999999</v>
      </c>
      <c r="S1880" s="68" t="n">
        <f aca="false">S1879+K1880</f>
        <v>22163.5870687811</v>
      </c>
      <c r="T1880" s="68" t="n">
        <f aca="false">MAX(T1879,S1880)</f>
        <v>23689.0466278121</v>
      </c>
      <c r="U1880" s="68" t="n">
        <f aca="false">T1880-S1880</f>
        <v>1525.45955903106</v>
      </c>
      <c r="V1880" s="70" t="n">
        <f aca="false">V1879+F1880</f>
        <v>3.89890000000001</v>
      </c>
      <c r="W1880" s="70" t="n">
        <f aca="false">MAX(W1879,V1880)</f>
        <v>3.95890000000001</v>
      </c>
      <c r="X1880" s="70" t="n">
        <f aca="false">W1880-V1880</f>
        <v>0.0600000000000009</v>
      </c>
      <c r="Y1880" s="70" t="n">
        <f aca="false">Y1879+M1880</f>
        <v>3.41178903427103</v>
      </c>
      <c r="Z1880" s="70" t="n">
        <f aca="false">MAX(Z1879,Y1880)</f>
        <v>3.48170474372985</v>
      </c>
      <c r="AA1880" s="70" t="n">
        <f aca="false">Z1880-Y1880</f>
        <v>0.0699157094588161</v>
      </c>
      <c r="AB1880" s="72" t="n">
        <f aca="false">AB1879*(1+F1880)</f>
        <v>38.7419945489229</v>
      </c>
      <c r="AC1880" s="73" t="n">
        <f aca="false">MAX(AC1879,AB1880)</f>
        <v>41.1540828719934</v>
      </c>
      <c r="AD1880" s="70" t="n">
        <f aca="false">1-AB1880/AC1880</f>
        <v>0.0586111548293552</v>
      </c>
      <c r="AE1880" s="73" t="n">
        <f aca="false">AE1879*(1+M1880)</f>
        <v>23.8228334213113</v>
      </c>
      <c r="AF1880" s="73" t="n">
        <f aca="false">MAX(AF1879,AE1880)</f>
        <v>25.5606827457312</v>
      </c>
      <c r="AG1880" s="70" t="n">
        <f aca="false">1-AE1880/AF1880</f>
        <v>0.0679891590419337</v>
      </c>
      <c r="AH1880" s="74" t="n">
        <f aca="false">IF(R1880&gt;0,AH1879+1,0)</f>
        <v>37</v>
      </c>
      <c r="AI1880" s="74" t="n">
        <f aca="false">IF(U1880&gt;0,AI1879+1,0)</f>
        <v>41</v>
      </c>
      <c r="AJ1880" s="74" t="n">
        <f aca="false">IF(G1880&gt;0,AJ1879+1,0)</f>
        <v>0</v>
      </c>
      <c r="AK1880" s="74" t="n">
        <f aca="false">IF(G1880&lt;=0,AK1879+1,0)</f>
        <v>1</v>
      </c>
      <c r="AL1880" s="74" t="n">
        <f aca="false">IF(K1880&gt;0,AL1879+1,0)</f>
        <v>0</v>
      </c>
      <c r="AM1880" s="74" t="n">
        <f aca="false">IF(K1880&lt;=0,AM1879+1,0)</f>
        <v>1</v>
      </c>
    </row>
    <row r="1881" customFormat="false" ht="15" hidden="false" customHeight="false" outlineLevel="0" collapsed="false">
      <c r="A1881" s="61" t="n">
        <v>1880</v>
      </c>
      <c r="B1881" s="62" t="n">
        <v>45363.4270833333</v>
      </c>
      <c r="C1881" s="63" t="n">
        <f aca="false">YEAR(B1881)</f>
        <v>2024</v>
      </c>
      <c r="D1881" s="32" t="s">
        <v>277</v>
      </c>
      <c r="E1881" s="64" t="n">
        <v>22439.4</v>
      </c>
      <c r="F1881" s="65" t="n">
        <v>-0.0034</v>
      </c>
      <c r="G1881" s="66" t="n">
        <v>-76.29396</v>
      </c>
      <c r="H1881" s="67" t="n">
        <f aca="false">E1881+IF(D1881="Long",1,-1)*G1881</f>
        <v>22363.10604</v>
      </c>
      <c r="I1881" s="68" t="n">
        <f aca="false">Assumptions!$B$58</f>
        <v>5.35750011455817</v>
      </c>
      <c r="J1881" s="68" t="n">
        <f aca="false">INDEX(Yearly!$L$5:$L$22,MATCH(C1881,Yearly!$A$5:$A$22,0))</f>
        <v>0.579189201573856</v>
      </c>
      <c r="K1881" s="68" t="n">
        <f aca="false">G1881-I1881-J1881</f>
        <v>-82.230649316132</v>
      </c>
      <c r="L1881" s="69" t="n">
        <f aca="false">(I1881+J1881)/Assumptions!$B$8</f>
        <v>0.000261770907212725</v>
      </c>
      <c r="M1881" s="70" t="n">
        <f aca="false">F1881-L1881</f>
        <v>-0.00366177090721272</v>
      </c>
      <c r="N1881" s="71" t="n">
        <f aca="false">G1881*Assumptions!$B$7</f>
        <v>-600051.9954</v>
      </c>
      <c r="O1881" s="71" t="n">
        <f aca="false">K1881*Assumptions!$B$7</f>
        <v>-646744.056871378</v>
      </c>
      <c r="P1881" s="68" t="n">
        <f aca="false">P1880+G1881</f>
        <v>33134.458345</v>
      </c>
      <c r="Q1881" s="68" t="n">
        <f aca="false">MAX(Q1880,P1881)</f>
        <v>34510.790245</v>
      </c>
      <c r="R1881" s="68" t="n">
        <f aca="false">Q1881-P1881</f>
        <v>1376.3319</v>
      </c>
      <c r="S1881" s="68" t="n">
        <f aca="false">S1880+K1881</f>
        <v>22081.3564194649</v>
      </c>
      <c r="T1881" s="68" t="n">
        <f aca="false">MAX(T1880,S1881)</f>
        <v>23689.0466278121</v>
      </c>
      <c r="U1881" s="68" t="n">
        <f aca="false">T1881-S1881</f>
        <v>1607.69020834719</v>
      </c>
      <c r="V1881" s="70" t="n">
        <f aca="false">V1880+F1881</f>
        <v>3.89550000000001</v>
      </c>
      <c r="W1881" s="70" t="n">
        <f aca="false">MAX(W1880,V1881)</f>
        <v>3.95890000000001</v>
      </c>
      <c r="X1881" s="70" t="n">
        <f aca="false">W1881-V1881</f>
        <v>0.063400000000001</v>
      </c>
      <c r="Y1881" s="70" t="n">
        <f aca="false">Y1880+M1881</f>
        <v>3.40812726336382</v>
      </c>
      <c r="Z1881" s="70" t="n">
        <f aca="false">MAX(Z1880,Y1881)</f>
        <v>3.48170474372985</v>
      </c>
      <c r="AA1881" s="70" t="n">
        <f aca="false">Z1881-Y1881</f>
        <v>0.073577480366029</v>
      </c>
      <c r="AB1881" s="72" t="n">
        <f aca="false">AB1880*(1+F1881)</f>
        <v>38.6102717674565</v>
      </c>
      <c r="AC1881" s="73" t="n">
        <f aca="false">MAX(AC1880,AB1881)</f>
        <v>41.1540828719934</v>
      </c>
      <c r="AD1881" s="70" t="n">
        <f aca="false">1-AB1881/AC1881</f>
        <v>0.0618118769029354</v>
      </c>
      <c r="AE1881" s="73" t="n">
        <f aca="false">AE1880*(1+M1881)</f>
        <v>23.7355996629617</v>
      </c>
      <c r="AF1881" s="73" t="n">
        <f aca="false">MAX(AF1880,AE1881)</f>
        <v>25.5606827457312</v>
      </c>
      <c r="AG1881" s="70" t="n">
        <f aca="false">1-AE1881/AF1881</f>
        <v>0.0714019692245608</v>
      </c>
      <c r="AH1881" s="74" t="n">
        <f aca="false">IF(R1881&gt;0,AH1880+1,0)</f>
        <v>38</v>
      </c>
      <c r="AI1881" s="74" t="n">
        <f aca="false">IF(U1881&gt;0,AI1880+1,0)</f>
        <v>42</v>
      </c>
      <c r="AJ1881" s="74" t="n">
        <f aca="false">IF(G1881&gt;0,AJ1880+1,0)</f>
        <v>0</v>
      </c>
      <c r="AK1881" s="74" t="n">
        <f aca="false">IF(G1881&lt;=0,AK1880+1,0)</f>
        <v>2</v>
      </c>
      <c r="AL1881" s="74" t="n">
        <f aca="false">IF(K1881&gt;0,AL1880+1,0)</f>
        <v>0</v>
      </c>
      <c r="AM1881" s="74" t="n">
        <f aca="false">IF(K1881&lt;=0,AM1880+1,0)</f>
        <v>2</v>
      </c>
    </row>
    <row r="1882" customFormat="false" ht="15" hidden="false" customHeight="false" outlineLevel="0" collapsed="false">
      <c r="A1882" s="61" t="n">
        <v>1881</v>
      </c>
      <c r="B1882" s="62" t="n">
        <v>45363.46875</v>
      </c>
      <c r="C1882" s="63" t="n">
        <f aca="false">YEAR(B1882)</f>
        <v>2024</v>
      </c>
      <c r="D1882" s="32" t="s">
        <v>276</v>
      </c>
      <c r="E1882" s="64" t="n">
        <v>22362.15</v>
      </c>
      <c r="F1882" s="65" t="n">
        <v>-0.001</v>
      </c>
      <c r="G1882" s="66" t="n">
        <v>-22.36215</v>
      </c>
      <c r="H1882" s="67" t="n">
        <f aca="false">E1882+IF(D1882="Long",1,-1)*G1882</f>
        <v>22384.51215</v>
      </c>
      <c r="I1882" s="68" t="n">
        <f aca="false">Assumptions!$B$58</f>
        <v>5.35750011455817</v>
      </c>
      <c r="J1882" s="68" t="n">
        <f aca="false">INDEX(Yearly!$L$5:$L$22,MATCH(C1882,Yearly!$A$5:$A$22,0))</f>
        <v>0.579189201573856</v>
      </c>
      <c r="K1882" s="68" t="n">
        <f aca="false">G1882-I1882-J1882</f>
        <v>-28.298839316132</v>
      </c>
      <c r="L1882" s="69" t="n">
        <f aca="false">(I1882+J1882)/Assumptions!$B$8</f>
        <v>0.000261770907212725</v>
      </c>
      <c r="M1882" s="70" t="n">
        <f aca="false">F1882-L1882</f>
        <v>-0.00126177090721272</v>
      </c>
      <c r="N1882" s="71" t="n">
        <f aca="false">G1882*Assumptions!$B$7</f>
        <v>-175878.30975</v>
      </c>
      <c r="O1882" s="71" t="n">
        <f aca="false">K1882*Assumptions!$B$7</f>
        <v>-222570.371221378</v>
      </c>
      <c r="P1882" s="68" t="n">
        <f aca="false">P1881+G1882</f>
        <v>33112.096195</v>
      </c>
      <c r="Q1882" s="68" t="n">
        <f aca="false">MAX(Q1881,P1882)</f>
        <v>34510.790245</v>
      </c>
      <c r="R1882" s="68" t="n">
        <f aca="false">Q1882-P1882</f>
        <v>1398.69405</v>
      </c>
      <c r="S1882" s="68" t="n">
        <f aca="false">S1881+K1882</f>
        <v>22053.0575801488</v>
      </c>
      <c r="T1882" s="68" t="n">
        <f aca="false">MAX(T1881,S1882)</f>
        <v>23689.0466278121</v>
      </c>
      <c r="U1882" s="68" t="n">
        <f aca="false">T1882-S1882</f>
        <v>1635.98904766332</v>
      </c>
      <c r="V1882" s="70" t="n">
        <f aca="false">V1881+F1882</f>
        <v>3.89450000000001</v>
      </c>
      <c r="W1882" s="70" t="n">
        <f aca="false">MAX(W1881,V1882)</f>
        <v>3.95890000000001</v>
      </c>
      <c r="X1882" s="70" t="n">
        <f aca="false">W1882-V1882</f>
        <v>0.0644000000000009</v>
      </c>
      <c r="Y1882" s="70" t="n">
        <f aca="false">Y1881+M1882</f>
        <v>3.40686549245661</v>
      </c>
      <c r="Z1882" s="70" t="n">
        <f aca="false">MAX(Z1881,Y1882)</f>
        <v>3.48170474372985</v>
      </c>
      <c r="AA1882" s="70" t="n">
        <f aca="false">Z1882-Y1882</f>
        <v>0.0748392512732417</v>
      </c>
      <c r="AB1882" s="72" t="n">
        <f aca="false">AB1881*(1+F1882)</f>
        <v>38.5716614956891</v>
      </c>
      <c r="AC1882" s="73" t="n">
        <f aca="false">MAX(AC1881,AB1882)</f>
        <v>41.1540828719934</v>
      </c>
      <c r="AD1882" s="70" t="n">
        <f aca="false">1-AB1882/AC1882</f>
        <v>0.0627500650260324</v>
      </c>
      <c r="AE1882" s="73" t="n">
        <f aca="false">AE1881*(1+M1882)</f>
        <v>23.7056507738417</v>
      </c>
      <c r="AF1882" s="73" t="n">
        <f aca="false">MAX(AF1881,AE1882)</f>
        <v>25.5606827457312</v>
      </c>
      <c r="AG1882" s="70" t="n">
        <f aca="false">1-AE1882/AF1882</f>
        <v>0.0725736472042882</v>
      </c>
      <c r="AH1882" s="74" t="n">
        <f aca="false">IF(R1882&gt;0,AH1881+1,0)</f>
        <v>39</v>
      </c>
      <c r="AI1882" s="74" t="n">
        <f aca="false">IF(U1882&gt;0,AI1881+1,0)</f>
        <v>43</v>
      </c>
      <c r="AJ1882" s="74" t="n">
        <f aca="false">IF(G1882&gt;0,AJ1881+1,0)</f>
        <v>0</v>
      </c>
      <c r="AK1882" s="74" t="n">
        <f aca="false">IF(G1882&lt;=0,AK1881+1,0)</f>
        <v>3</v>
      </c>
      <c r="AL1882" s="74" t="n">
        <f aca="false">IF(K1882&gt;0,AL1881+1,0)</f>
        <v>0</v>
      </c>
      <c r="AM1882" s="74" t="n">
        <f aca="false">IF(K1882&lt;=0,AM1881+1,0)</f>
        <v>3</v>
      </c>
    </row>
    <row r="1883" customFormat="false" ht="15" hidden="false" customHeight="false" outlineLevel="0" collapsed="false">
      <c r="A1883" s="61" t="n">
        <v>1882</v>
      </c>
      <c r="B1883" s="62" t="n">
        <v>45363.5729166667</v>
      </c>
      <c r="C1883" s="63" t="n">
        <f aca="false">YEAR(B1883)</f>
        <v>2024</v>
      </c>
      <c r="D1883" s="32" t="s">
        <v>277</v>
      </c>
      <c r="E1883" s="64" t="n">
        <v>22384.1</v>
      </c>
      <c r="F1883" s="65" t="n">
        <v>-0.0029</v>
      </c>
      <c r="G1883" s="66" t="n">
        <v>-64.91389</v>
      </c>
      <c r="H1883" s="67" t="n">
        <f aca="false">E1883+IF(D1883="Long",1,-1)*G1883</f>
        <v>22319.18611</v>
      </c>
      <c r="I1883" s="68" t="n">
        <f aca="false">Assumptions!$B$58</f>
        <v>5.35750011455817</v>
      </c>
      <c r="J1883" s="68" t="n">
        <f aca="false">INDEX(Yearly!$L$5:$L$22,MATCH(C1883,Yearly!$A$5:$A$22,0))</f>
        <v>0.579189201573856</v>
      </c>
      <c r="K1883" s="68" t="n">
        <f aca="false">G1883-I1883-J1883</f>
        <v>-70.850579316132</v>
      </c>
      <c r="L1883" s="69" t="n">
        <f aca="false">(I1883+J1883)/Assumptions!$B$8</f>
        <v>0.000261770907212725</v>
      </c>
      <c r="M1883" s="70" t="n">
        <f aca="false">F1883-L1883</f>
        <v>-0.00316177090721272</v>
      </c>
      <c r="N1883" s="71" t="n">
        <f aca="false">G1883*Assumptions!$B$7</f>
        <v>-510547.74485</v>
      </c>
      <c r="O1883" s="71" t="n">
        <f aca="false">K1883*Assumptions!$B$7</f>
        <v>-557239.806321378</v>
      </c>
      <c r="P1883" s="68" t="n">
        <f aca="false">P1882+G1883</f>
        <v>33047.182305</v>
      </c>
      <c r="Q1883" s="68" t="n">
        <f aca="false">MAX(Q1882,P1883)</f>
        <v>34510.790245</v>
      </c>
      <c r="R1883" s="68" t="n">
        <f aca="false">Q1883-P1883</f>
        <v>1463.60794</v>
      </c>
      <c r="S1883" s="68" t="n">
        <f aca="false">S1882+K1883</f>
        <v>21982.2070008327</v>
      </c>
      <c r="T1883" s="68" t="n">
        <f aca="false">MAX(T1882,S1883)</f>
        <v>23689.0466278121</v>
      </c>
      <c r="U1883" s="68" t="n">
        <f aca="false">T1883-S1883</f>
        <v>1706.83962697945</v>
      </c>
      <c r="V1883" s="70" t="n">
        <f aca="false">V1882+F1883</f>
        <v>3.89160000000001</v>
      </c>
      <c r="W1883" s="70" t="n">
        <f aca="false">MAX(W1882,V1883)</f>
        <v>3.95890000000001</v>
      </c>
      <c r="X1883" s="70" t="n">
        <f aca="false">W1883-V1883</f>
        <v>0.0673000000000008</v>
      </c>
      <c r="Y1883" s="70" t="n">
        <f aca="false">Y1882+M1883</f>
        <v>3.40370372154939</v>
      </c>
      <c r="Z1883" s="70" t="n">
        <f aca="false">MAX(Z1882,Y1883)</f>
        <v>3.48170474372985</v>
      </c>
      <c r="AA1883" s="70" t="n">
        <f aca="false">Z1883-Y1883</f>
        <v>0.0780010221804544</v>
      </c>
      <c r="AB1883" s="72" t="n">
        <f aca="false">AB1882*(1+F1883)</f>
        <v>38.4598036773516</v>
      </c>
      <c r="AC1883" s="73" t="n">
        <f aca="false">MAX(AC1882,AB1883)</f>
        <v>41.1540828719934</v>
      </c>
      <c r="AD1883" s="70" t="n">
        <f aca="false">1-AB1883/AC1883</f>
        <v>0.0654680898374569</v>
      </c>
      <c r="AE1883" s="73" t="n">
        <f aca="false">AE1882*(1+M1883)</f>
        <v>23.6306989368885</v>
      </c>
      <c r="AF1883" s="73" t="n">
        <f aca="false">MAX(AF1882,AE1883)</f>
        <v>25.5606827457312</v>
      </c>
      <c r="AG1883" s="70" t="n">
        <f aca="false">1-AE1883/AF1883</f>
        <v>0.0755059568651402</v>
      </c>
      <c r="AH1883" s="74" t="n">
        <f aca="false">IF(R1883&gt;0,AH1882+1,0)</f>
        <v>40</v>
      </c>
      <c r="AI1883" s="74" t="n">
        <f aca="false">IF(U1883&gt;0,AI1882+1,0)</f>
        <v>44</v>
      </c>
      <c r="AJ1883" s="74" t="n">
        <f aca="false">IF(G1883&gt;0,AJ1882+1,0)</f>
        <v>0</v>
      </c>
      <c r="AK1883" s="74" t="n">
        <f aca="false">IF(G1883&lt;=0,AK1882+1,0)</f>
        <v>4</v>
      </c>
      <c r="AL1883" s="74" t="n">
        <f aca="false">IF(K1883&gt;0,AL1882+1,0)</f>
        <v>0</v>
      </c>
      <c r="AM1883" s="74" t="n">
        <f aca="false">IF(K1883&lt;=0,AM1882+1,0)</f>
        <v>4</v>
      </c>
    </row>
    <row r="1884" customFormat="false" ht="15" hidden="false" customHeight="false" outlineLevel="0" collapsed="false">
      <c r="A1884" s="61" t="n">
        <v>1883</v>
      </c>
      <c r="B1884" s="62" t="n">
        <v>45363.6145833333</v>
      </c>
      <c r="C1884" s="63" t="n">
        <f aca="false">YEAR(B1884)</f>
        <v>2024</v>
      </c>
      <c r="D1884" s="32" t="s">
        <v>276</v>
      </c>
      <c r="E1884" s="64" t="n">
        <v>22318.9</v>
      </c>
      <c r="F1884" s="65" t="n">
        <v>0.0139</v>
      </c>
      <c r="G1884" s="66" t="n">
        <v>310.23271</v>
      </c>
      <c r="H1884" s="67" t="n">
        <f aca="false">E1884+IF(D1884="Long",1,-1)*G1884</f>
        <v>22008.66729</v>
      </c>
      <c r="I1884" s="68" t="n">
        <f aca="false">Assumptions!$B$58</f>
        <v>5.35750011455817</v>
      </c>
      <c r="J1884" s="68" t="n">
        <f aca="false">INDEX(Yearly!$L$5:$L$22,MATCH(C1884,Yearly!$A$5:$A$22,0))</f>
        <v>0.579189201573856</v>
      </c>
      <c r="K1884" s="68" t="n">
        <f aca="false">G1884-I1884-J1884</f>
        <v>304.296020683868</v>
      </c>
      <c r="L1884" s="69" t="n">
        <f aca="false">(I1884+J1884)/Assumptions!$B$8</f>
        <v>0.000261770907212725</v>
      </c>
      <c r="M1884" s="70" t="n">
        <f aca="false">F1884-L1884</f>
        <v>0.0136382290927873</v>
      </c>
      <c r="N1884" s="71" t="n">
        <f aca="false">G1884*Assumptions!$B$7</f>
        <v>2439980.26415</v>
      </c>
      <c r="O1884" s="71" t="n">
        <f aca="false">K1884*Assumptions!$B$7</f>
        <v>2393288.20267862</v>
      </c>
      <c r="P1884" s="68" t="n">
        <f aca="false">P1883+G1884</f>
        <v>33357.415015</v>
      </c>
      <c r="Q1884" s="68" t="n">
        <f aca="false">MAX(Q1883,P1884)</f>
        <v>34510.790245</v>
      </c>
      <c r="R1884" s="68" t="n">
        <f aca="false">Q1884-P1884</f>
        <v>1153.37523000001</v>
      </c>
      <c r="S1884" s="68" t="n">
        <f aca="false">S1883+K1884</f>
        <v>22286.5030215166</v>
      </c>
      <c r="T1884" s="68" t="n">
        <f aca="false">MAX(T1883,S1884)</f>
        <v>23689.0466278121</v>
      </c>
      <c r="U1884" s="68" t="n">
        <f aca="false">T1884-S1884</f>
        <v>1402.54360629558</v>
      </c>
      <c r="V1884" s="70" t="n">
        <f aca="false">V1883+F1884</f>
        <v>3.90550000000001</v>
      </c>
      <c r="W1884" s="70" t="n">
        <f aca="false">MAX(W1883,V1884)</f>
        <v>3.95890000000001</v>
      </c>
      <c r="X1884" s="70" t="n">
        <f aca="false">W1884-V1884</f>
        <v>0.0534000000000008</v>
      </c>
      <c r="Y1884" s="70" t="n">
        <f aca="false">Y1883+M1884</f>
        <v>3.41734195064218</v>
      </c>
      <c r="Z1884" s="70" t="n">
        <f aca="false">MAX(Z1883,Y1884)</f>
        <v>3.48170474372985</v>
      </c>
      <c r="AA1884" s="70" t="n">
        <f aca="false">Z1884-Y1884</f>
        <v>0.0643627930876671</v>
      </c>
      <c r="AB1884" s="72" t="n">
        <f aca="false">AB1883*(1+F1884)</f>
        <v>38.9943949484668</v>
      </c>
      <c r="AC1884" s="73" t="n">
        <f aca="false">MAX(AC1883,AB1884)</f>
        <v>41.1540828719934</v>
      </c>
      <c r="AD1884" s="70" t="n">
        <f aca="false">1-AB1884/AC1884</f>
        <v>0.0524780962861975</v>
      </c>
      <c r="AE1884" s="73" t="n">
        <f aca="false">AE1883*(1+M1884)</f>
        <v>23.9529798226124</v>
      </c>
      <c r="AF1884" s="73" t="n">
        <f aca="false">MAX(AF1883,AE1884)</f>
        <v>25.5606827457312</v>
      </c>
      <c r="AG1884" s="70" t="n">
        <f aca="false">1-AE1884/AF1884</f>
        <v>0.0628974953099497</v>
      </c>
      <c r="AH1884" s="74" t="n">
        <f aca="false">IF(R1884&gt;0,AH1883+1,0)</f>
        <v>41</v>
      </c>
      <c r="AI1884" s="74" t="n">
        <f aca="false">IF(U1884&gt;0,AI1883+1,0)</f>
        <v>45</v>
      </c>
      <c r="AJ1884" s="74" t="n">
        <f aca="false">IF(G1884&gt;0,AJ1883+1,0)</f>
        <v>1</v>
      </c>
      <c r="AK1884" s="74" t="n">
        <f aca="false">IF(G1884&lt;=0,AK1883+1,0)</f>
        <v>0</v>
      </c>
      <c r="AL1884" s="74" t="n">
        <f aca="false">IF(K1884&gt;0,AL1883+1,0)</f>
        <v>1</v>
      </c>
      <c r="AM1884" s="74" t="n">
        <f aca="false">IF(K1884&lt;=0,AM1883+1,0)</f>
        <v>0</v>
      </c>
    </row>
    <row r="1885" customFormat="false" ht="15" hidden="false" customHeight="false" outlineLevel="0" collapsed="false">
      <c r="A1885" s="61" t="n">
        <v>1884</v>
      </c>
      <c r="B1885" s="62" t="n">
        <v>45372.40625</v>
      </c>
      <c r="C1885" s="63" t="n">
        <f aca="false">YEAR(B1885)</f>
        <v>2024</v>
      </c>
      <c r="D1885" s="32" t="s">
        <v>277</v>
      </c>
      <c r="E1885" s="64" t="n">
        <v>22009.15</v>
      </c>
      <c r="F1885" s="65" t="n">
        <v>-0.0028</v>
      </c>
      <c r="G1885" s="66" t="n">
        <v>-61.62562</v>
      </c>
      <c r="H1885" s="67" t="n">
        <f aca="false">E1885+IF(D1885="Long",1,-1)*G1885</f>
        <v>21947.52438</v>
      </c>
      <c r="I1885" s="68" t="n">
        <f aca="false">Assumptions!$B$58</f>
        <v>5.35750011455817</v>
      </c>
      <c r="J1885" s="68" t="n">
        <f aca="false">INDEX(Yearly!$L$5:$L$22,MATCH(C1885,Yearly!$A$5:$A$22,0))</f>
        <v>0.579189201573856</v>
      </c>
      <c r="K1885" s="68" t="n">
        <f aca="false">G1885-I1885-J1885</f>
        <v>-67.562309316132</v>
      </c>
      <c r="L1885" s="69" t="n">
        <f aca="false">(I1885+J1885)/Assumptions!$B$8</f>
        <v>0.000261770907212725</v>
      </c>
      <c r="M1885" s="70" t="n">
        <f aca="false">F1885-L1885</f>
        <v>-0.00306177090721272</v>
      </c>
      <c r="N1885" s="71" t="n">
        <f aca="false">G1885*Assumptions!$B$7</f>
        <v>-484685.5013</v>
      </c>
      <c r="O1885" s="71" t="n">
        <f aca="false">K1885*Assumptions!$B$7</f>
        <v>-531377.562771378</v>
      </c>
      <c r="P1885" s="68" t="n">
        <f aca="false">P1884+G1885</f>
        <v>33295.789395</v>
      </c>
      <c r="Q1885" s="68" t="n">
        <f aca="false">MAX(Q1884,P1885)</f>
        <v>34510.790245</v>
      </c>
      <c r="R1885" s="68" t="n">
        <f aca="false">Q1885-P1885</f>
        <v>1215.00085</v>
      </c>
      <c r="S1885" s="68" t="n">
        <f aca="false">S1884+K1885</f>
        <v>22218.9407122004</v>
      </c>
      <c r="T1885" s="68" t="n">
        <f aca="false">MAX(T1884,S1885)</f>
        <v>23689.0466278121</v>
      </c>
      <c r="U1885" s="68" t="n">
        <f aca="false">T1885-S1885</f>
        <v>1470.10591561171</v>
      </c>
      <c r="V1885" s="70" t="n">
        <f aca="false">V1884+F1885</f>
        <v>3.90270000000001</v>
      </c>
      <c r="W1885" s="70" t="n">
        <f aca="false">MAX(W1884,V1885)</f>
        <v>3.95890000000001</v>
      </c>
      <c r="X1885" s="70" t="n">
        <f aca="false">W1885-V1885</f>
        <v>0.0562000000000009</v>
      </c>
      <c r="Y1885" s="70" t="n">
        <f aca="false">Y1884+M1885</f>
        <v>3.41428017973497</v>
      </c>
      <c r="Z1885" s="70" t="n">
        <f aca="false">MAX(Z1884,Y1885)</f>
        <v>3.48170474372985</v>
      </c>
      <c r="AA1885" s="70" t="n">
        <f aca="false">Z1885-Y1885</f>
        <v>0.0674245639948801</v>
      </c>
      <c r="AB1885" s="72" t="n">
        <f aca="false">AB1884*(1+F1885)</f>
        <v>38.8852106426111</v>
      </c>
      <c r="AC1885" s="73" t="n">
        <f aca="false">MAX(AC1884,AB1885)</f>
        <v>41.1540828719934</v>
      </c>
      <c r="AD1885" s="70" t="n">
        <f aca="false">1-AB1885/AC1885</f>
        <v>0.055131157616596</v>
      </c>
      <c r="AE1885" s="73" t="n">
        <f aca="false">AE1884*(1+M1885)</f>
        <v>23.8796412858505</v>
      </c>
      <c r="AF1885" s="73" t="n">
        <f aca="false">MAX(AF1884,AE1885)</f>
        <v>25.5606827457312</v>
      </c>
      <c r="AG1885" s="70" t="n">
        <f aca="false">1-AE1885/AF1885</f>
        <v>0.0657666884958859</v>
      </c>
      <c r="AH1885" s="74" t="n">
        <f aca="false">IF(R1885&gt;0,AH1884+1,0)</f>
        <v>42</v>
      </c>
      <c r="AI1885" s="74" t="n">
        <f aca="false">IF(U1885&gt;0,AI1884+1,0)</f>
        <v>46</v>
      </c>
      <c r="AJ1885" s="74" t="n">
        <f aca="false">IF(G1885&gt;0,AJ1884+1,0)</f>
        <v>0</v>
      </c>
      <c r="AK1885" s="74" t="n">
        <f aca="false">IF(G1885&lt;=0,AK1884+1,0)</f>
        <v>1</v>
      </c>
      <c r="AL1885" s="74" t="n">
        <f aca="false">IF(K1885&gt;0,AL1884+1,0)</f>
        <v>0</v>
      </c>
      <c r="AM1885" s="74" t="n">
        <f aca="false">IF(K1885&lt;=0,AM1884+1,0)</f>
        <v>1</v>
      </c>
    </row>
    <row r="1886" customFormat="false" ht="15" hidden="false" customHeight="false" outlineLevel="0" collapsed="false">
      <c r="A1886" s="61" t="n">
        <v>1885</v>
      </c>
      <c r="B1886" s="62" t="n">
        <v>45373.40625</v>
      </c>
      <c r="C1886" s="63" t="n">
        <f aca="false">YEAR(B1886)</f>
        <v>2024</v>
      </c>
      <c r="D1886" s="32" t="s">
        <v>276</v>
      </c>
      <c r="E1886" s="64" t="n">
        <v>21948.25</v>
      </c>
      <c r="F1886" s="65" t="n">
        <v>-0.004</v>
      </c>
      <c r="G1886" s="66" t="n">
        <v>-87.793</v>
      </c>
      <c r="H1886" s="67" t="n">
        <f aca="false">E1886+IF(D1886="Long",1,-1)*G1886</f>
        <v>22036.043</v>
      </c>
      <c r="I1886" s="68" t="n">
        <f aca="false">Assumptions!$B$58</f>
        <v>5.35750011455817</v>
      </c>
      <c r="J1886" s="68" t="n">
        <f aca="false">INDEX(Yearly!$L$5:$L$22,MATCH(C1886,Yearly!$A$5:$A$22,0))</f>
        <v>0.579189201573856</v>
      </c>
      <c r="K1886" s="68" t="n">
        <f aca="false">G1886-I1886-J1886</f>
        <v>-93.729689316132</v>
      </c>
      <c r="L1886" s="69" t="n">
        <f aca="false">(I1886+J1886)/Assumptions!$B$8</f>
        <v>0.000261770907212725</v>
      </c>
      <c r="M1886" s="70" t="n">
        <f aca="false">F1886-L1886</f>
        <v>-0.00426177090721273</v>
      </c>
      <c r="N1886" s="71" t="n">
        <f aca="false">G1886*Assumptions!$B$7</f>
        <v>-690491.945</v>
      </c>
      <c r="O1886" s="71" t="n">
        <f aca="false">K1886*Assumptions!$B$7</f>
        <v>-737184.006471378</v>
      </c>
      <c r="P1886" s="68" t="n">
        <f aca="false">P1885+G1886</f>
        <v>33207.996395</v>
      </c>
      <c r="Q1886" s="68" t="n">
        <f aca="false">MAX(Q1885,P1886)</f>
        <v>34510.790245</v>
      </c>
      <c r="R1886" s="68" t="n">
        <f aca="false">Q1886-P1886</f>
        <v>1302.79385</v>
      </c>
      <c r="S1886" s="68" t="n">
        <f aca="false">S1885+K1886</f>
        <v>22125.2110228843</v>
      </c>
      <c r="T1886" s="68" t="n">
        <f aca="false">MAX(T1885,S1886)</f>
        <v>23689.0466278121</v>
      </c>
      <c r="U1886" s="68" t="n">
        <f aca="false">T1886-S1886</f>
        <v>1563.83560492784</v>
      </c>
      <c r="V1886" s="70" t="n">
        <f aca="false">V1885+F1886</f>
        <v>3.89870000000001</v>
      </c>
      <c r="W1886" s="70" t="n">
        <f aca="false">MAX(W1885,V1886)</f>
        <v>3.95890000000001</v>
      </c>
      <c r="X1886" s="70" t="n">
        <f aca="false">W1886-V1886</f>
        <v>0.0602000000000009</v>
      </c>
      <c r="Y1886" s="70" t="n">
        <f aca="false">Y1885+M1886</f>
        <v>3.41001840882776</v>
      </c>
      <c r="Z1886" s="70" t="n">
        <f aca="false">MAX(Z1885,Y1886)</f>
        <v>3.48170474372985</v>
      </c>
      <c r="AA1886" s="70" t="n">
        <f aca="false">Z1886-Y1886</f>
        <v>0.0716863349020929</v>
      </c>
      <c r="AB1886" s="72" t="n">
        <f aca="false">AB1885*(1+F1886)</f>
        <v>38.7296698000406</v>
      </c>
      <c r="AC1886" s="73" t="n">
        <f aca="false">MAX(AC1885,AB1886)</f>
        <v>41.1540828719934</v>
      </c>
      <c r="AD1886" s="70" t="n">
        <f aca="false">1-AB1886/AC1886</f>
        <v>0.0589106329861298</v>
      </c>
      <c r="AE1886" s="73" t="n">
        <f aca="false">AE1885*(1+M1886)</f>
        <v>23.7778717253438</v>
      </c>
      <c r="AF1886" s="73" t="n">
        <f aca="false">MAX(AF1885,AE1886)</f>
        <v>25.5606827457312</v>
      </c>
      <c r="AG1886" s="70" t="n">
        <f aca="false">1-AE1886/AF1886</f>
        <v>0.0697481768434032</v>
      </c>
      <c r="AH1886" s="74" t="n">
        <f aca="false">IF(R1886&gt;0,AH1885+1,0)</f>
        <v>43</v>
      </c>
      <c r="AI1886" s="74" t="n">
        <f aca="false">IF(U1886&gt;0,AI1885+1,0)</f>
        <v>47</v>
      </c>
      <c r="AJ1886" s="74" t="n">
        <f aca="false">IF(G1886&gt;0,AJ1885+1,0)</f>
        <v>0</v>
      </c>
      <c r="AK1886" s="74" t="n">
        <f aca="false">IF(G1886&lt;=0,AK1885+1,0)</f>
        <v>2</v>
      </c>
      <c r="AL1886" s="74" t="n">
        <f aca="false">IF(K1886&gt;0,AL1885+1,0)</f>
        <v>0</v>
      </c>
      <c r="AM1886" s="74" t="n">
        <f aca="false">IF(K1886&lt;=0,AM1885+1,0)</f>
        <v>2</v>
      </c>
    </row>
    <row r="1887" customFormat="false" ht="15" hidden="false" customHeight="false" outlineLevel="0" collapsed="false">
      <c r="A1887" s="61" t="n">
        <v>1886</v>
      </c>
      <c r="B1887" s="62" t="n">
        <v>45373.4479166667</v>
      </c>
      <c r="C1887" s="63" t="n">
        <f aca="false">YEAR(B1887)</f>
        <v>2024</v>
      </c>
      <c r="D1887" s="32" t="s">
        <v>277</v>
      </c>
      <c r="E1887" s="64" t="n">
        <v>22035.55</v>
      </c>
      <c r="F1887" s="65" t="n">
        <v>-0.0007</v>
      </c>
      <c r="G1887" s="66" t="n">
        <v>-15.424885</v>
      </c>
      <c r="H1887" s="67" t="n">
        <f aca="false">E1887+IF(D1887="Long",1,-1)*G1887</f>
        <v>22020.125115</v>
      </c>
      <c r="I1887" s="68" t="n">
        <f aca="false">Assumptions!$B$58</f>
        <v>5.35750011455817</v>
      </c>
      <c r="J1887" s="68" t="n">
        <f aca="false">INDEX(Yearly!$L$5:$L$22,MATCH(C1887,Yearly!$A$5:$A$22,0))</f>
        <v>0.579189201573856</v>
      </c>
      <c r="K1887" s="68" t="n">
        <f aca="false">G1887-I1887-J1887</f>
        <v>-21.361574316132</v>
      </c>
      <c r="L1887" s="69" t="n">
        <f aca="false">(I1887+J1887)/Assumptions!$B$8</f>
        <v>0.000261770907212725</v>
      </c>
      <c r="M1887" s="70" t="n">
        <f aca="false">F1887-L1887</f>
        <v>-0.000961770907212725</v>
      </c>
      <c r="N1887" s="71" t="n">
        <f aca="false">G1887*Assumptions!$B$7</f>
        <v>-121316.720525</v>
      </c>
      <c r="O1887" s="71" t="n">
        <f aca="false">K1887*Assumptions!$B$7</f>
        <v>-168008.781996378</v>
      </c>
      <c r="P1887" s="68" t="n">
        <f aca="false">P1886+G1887</f>
        <v>33192.57151</v>
      </c>
      <c r="Q1887" s="68" t="n">
        <f aca="false">MAX(Q1886,P1887)</f>
        <v>34510.790245</v>
      </c>
      <c r="R1887" s="68" t="n">
        <f aca="false">Q1887-P1887</f>
        <v>1318.218735</v>
      </c>
      <c r="S1887" s="68" t="n">
        <f aca="false">S1886+K1887</f>
        <v>22103.8494485682</v>
      </c>
      <c r="T1887" s="68" t="n">
        <f aca="false">MAX(T1886,S1887)</f>
        <v>23689.0466278121</v>
      </c>
      <c r="U1887" s="68" t="n">
        <f aca="false">T1887-S1887</f>
        <v>1585.19717924398</v>
      </c>
      <c r="V1887" s="70" t="n">
        <f aca="false">V1886+F1887</f>
        <v>3.89800000000001</v>
      </c>
      <c r="W1887" s="70" t="n">
        <f aca="false">MAX(W1886,V1887)</f>
        <v>3.95890000000001</v>
      </c>
      <c r="X1887" s="70" t="n">
        <f aca="false">W1887-V1887</f>
        <v>0.0609000000000011</v>
      </c>
      <c r="Y1887" s="70" t="n">
        <f aca="false">Y1886+M1887</f>
        <v>3.40905663792054</v>
      </c>
      <c r="Z1887" s="70" t="n">
        <f aca="false">MAX(Z1886,Y1887)</f>
        <v>3.48170474372985</v>
      </c>
      <c r="AA1887" s="70" t="n">
        <f aca="false">Z1887-Y1887</f>
        <v>0.0726481058093058</v>
      </c>
      <c r="AB1887" s="72" t="n">
        <f aca="false">AB1886*(1+F1887)</f>
        <v>38.7025590311806</v>
      </c>
      <c r="AC1887" s="73" t="n">
        <f aca="false">MAX(AC1886,AB1887)</f>
        <v>41.1540828719934</v>
      </c>
      <c r="AD1887" s="70" t="n">
        <f aca="false">1-AB1887/AC1887</f>
        <v>0.0595693955430394</v>
      </c>
      <c r="AE1887" s="73" t="n">
        <f aca="false">AE1886*(1+M1887)</f>
        <v>23.7550028600829</v>
      </c>
      <c r="AF1887" s="73" t="n">
        <f aca="false">MAX(AF1886,AE1887)</f>
        <v>25.5606827457312</v>
      </c>
      <c r="AG1887" s="70" t="n">
        <f aca="false">1-AE1887/AF1887</f>
        <v>0.0706428659832967</v>
      </c>
      <c r="AH1887" s="74" t="n">
        <f aca="false">IF(R1887&gt;0,AH1886+1,0)</f>
        <v>44</v>
      </c>
      <c r="AI1887" s="74" t="n">
        <f aca="false">IF(U1887&gt;0,AI1886+1,0)</f>
        <v>48</v>
      </c>
      <c r="AJ1887" s="74" t="n">
        <f aca="false">IF(G1887&gt;0,AJ1886+1,0)</f>
        <v>0</v>
      </c>
      <c r="AK1887" s="74" t="n">
        <f aca="false">IF(G1887&lt;=0,AK1886+1,0)</f>
        <v>3</v>
      </c>
      <c r="AL1887" s="74" t="n">
        <f aca="false">IF(K1887&gt;0,AL1886+1,0)</f>
        <v>0</v>
      </c>
      <c r="AM1887" s="74" t="n">
        <f aca="false">IF(K1887&lt;=0,AM1886+1,0)</f>
        <v>3</v>
      </c>
    </row>
    <row r="1888" customFormat="false" ht="15" hidden="false" customHeight="false" outlineLevel="0" collapsed="false">
      <c r="A1888" s="61" t="n">
        <v>1887</v>
      </c>
      <c r="B1888" s="62" t="n">
        <v>45377.40625</v>
      </c>
      <c r="C1888" s="63" t="n">
        <f aca="false">YEAR(B1888)</f>
        <v>2024</v>
      </c>
      <c r="D1888" s="32" t="s">
        <v>276</v>
      </c>
      <c r="E1888" s="64" t="n">
        <v>22020.3</v>
      </c>
      <c r="F1888" s="65" t="n">
        <v>-0.0017</v>
      </c>
      <c r="G1888" s="66" t="n">
        <v>-37.43451</v>
      </c>
      <c r="H1888" s="67" t="n">
        <f aca="false">E1888+IF(D1888="Long",1,-1)*G1888</f>
        <v>22057.73451</v>
      </c>
      <c r="I1888" s="68" t="n">
        <f aca="false">Assumptions!$B$58</f>
        <v>5.35750011455817</v>
      </c>
      <c r="J1888" s="68" t="n">
        <f aca="false">INDEX(Yearly!$L$5:$L$22,MATCH(C1888,Yearly!$A$5:$A$22,0))</f>
        <v>0.579189201573856</v>
      </c>
      <c r="K1888" s="68" t="n">
        <f aca="false">G1888-I1888-J1888</f>
        <v>-43.371199316132</v>
      </c>
      <c r="L1888" s="69" t="n">
        <f aca="false">(I1888+J1888)/Assumptions!$B$8</f>
        <v>0.000261770907212725</v>
      </c>
      <c r="M1888" s="70" t="n">
        <f aca="false">F1888-L1888</f>
        <v>-0.00196177090721272</v>
      </c>
      <c r="N1888" s="71" t="n">
        <f aca="false">G1888*Assumptions!$B$7</f>
        <v>-294422.42115</v>
      </c>
      <c r="O1888" s="71" t="n">
        <f aca="false">K1888*Assumptions!$B$7</f>
        <v>-341114.482621378</v>
      </c>
      <c r="P1888" s="68" t="n">
        <f aca="false">P1887+G1888</f>
        <v>33155.137</v>
      </c>
      <c r="Q1888" s="68" t="n">
        <f aca="false">MAX(Q1887,P1888)</f>
        <v>34510.790245</v>
      </c>
      <c r="R1888" s="68" t="n">
        <f aca="false">Q1888-P1888</f>
        <v>1355.653245</v>
      </c>
      <c r="S1888" s="68" t="n">
        <f aca="false">S1887+K1888</f>
        <v>22060.478249252</v>
      </c>
      <c r="T1888" s="68" t="n">
        <f aca="false">MAX(T1887,S1888)</f>
        <v>23689.0466278121</v>
      </c>
      <c r="U1888" s="68" t="n">
        <f aca="false">T1888-S1888</f>
        <v>1628.56837856011</v>
      </c>
      <c r="V1888" s="70" t="n">
        <f aca="false">V1887+F1888</f>
        <v>3.89630000000001</v>
      </c>
      <c r="W1888" s="70" t="n">
        <f aca="false">MAX(W1887,V1888)</f>
        <v>3.95890000000001</v>
      </c>
      <c r="X1888" s="70" t="n">
        <f aca="false">W1888-V1888</f>
        <v>0.0626000000000011</v>
      </c>
      <c r="Y1888" s="70" t="n">
        <f aca="false">Y1887+M1888</f>
        <v>3.40709486701333</v>
      </c>
      <c r="Z1888" s="70" t="n">
        <f aca="false">MAX(Z1887,Y1888)</f>
        <v>3.48170474372985</v>
      </c>
      <c r="AA1888" s="70" t="n">
        <f aca="false">Z1888-Y1888</f>
        <v>0.0746098767165186</v>
      </c>
      <c r="AB1888" s="72" t="n">
        <f aca="false">AB1887*(1+F1888)</f>
        <v>38.6367646808276</v>
      </c>
      <c r="AC1888" s="73" t="n">
        <f aca="false">MAX(AC1887,AB1888)</f>
        <v>41.1540828719934</v>
      </c>
      <c r="AD1888" s="70" t="n">
        <f aca="false">1-AB1888/AC1888</f>
        <v>0.0611681275706163</v>
      </c>
      <c r="AE1888" s="73" t="n">
        <f aca="false">AE1887*(1+M1888)</f>
        <v>23.7084009865713</v>
      </c>
      <c r="AF1888" s="73" t="n">
        <f aca="false">MAX(AF1887,AE1888)</f>
        <v>25.5606827457312</v>
      </c>
      <c r="AG1888" s="70" t="n">
        <f aca="false">1-AE1888/AF1888</f>
        <v>0.0724660517712213</v>
      </c>
      <c r="AH1888" s="74" t="n">
        <f aca="false">IF(R1888&gt;0,AH1887+1,0)</f>
        <v>45</v>
      </c>
      <c r="AI1888" s="74" t="n">
        <f aca="false">IF(U1888&gt;0,AI1887+1,0)</f>
        <v>49</v>
      </c>
      <c r="AJ1888" s="74" t="n">
        <f aca="false">IF(G1888&gt;0,AJ1887+1,0)</f>
        <v>0</v>
      </c>
      <c r="AK1888" s="74" t="n">
        <f aca="false">IF(G1888&lt;=0,AK1887+1,0)</f>
        <v>4</v>
      </c>
      <c r="AL1888" s="74" t="n">
        <f aca="false">IF(K1888&gt;0,AL1887+1,0)</f>
        <v>0</v>
      </c>
      <c r="AM1888" s="74" t="n">
        <f aca="false">IF(K1888&lt;=0,AM1887+1,0)</f>
        <v>4</v>
      </c>
    </row>
    <row r="1889" customFormat="false" ht="15" hidden="false" customHeight="false" outlineLevel="0" collapsed="false">
      <c r="A1889" s="61" t="n">
        <v>1888</v>
      </c>
      <c r="B1889" s="62" t="n">
        <v>45377.5520833333</v>
      </c>
      <c r="C1889" s="63" t="n">
        <f aca="false">YEAR(B1889)</f>
        <v>2024</v>
      </c>
      <c r="D1889" s="32" t="s">
        <v>277</v>
      </c>
      <c r="E1889" s="64" t="n">
        <v>22057.75</v>
      </c>
      <c r="F1889" s="65" t="n">
        <v>-0.002</v>
      </c>
      <c r="G1889" s="66" t="n">
        <v>-44.1155</v>
      </c>
      <c r="H1889" s="67" t="n">
        <f aca="false">E1889+IF(D1889="Long",1,-1)*G1889</f>
        <v>22013.6345</v>
      </c>
      <c r="I1889" s="68" t="n">
        <f aca="false">Assumptions!$B$58</f>
        <v>5.35750011455817</v>
      </c>
      <c r="J1889" s="68" t="n">
        <f aca="false">INDEX(Yearly!$L$5:$L$22,MATCH(C1889,Yearly!$A$5:$A$22,0))</f>
        <v>0.579189201573856</v>
      </c>
      <c r="K1889" s="68" t="n">
        <f aca="false">G1889-I1889-J1889</f>
        <v>-50.052189316132</v>
      </c>
      <c r="L1889" s="69" t="n">
        <f aca="false">(I1889+J1889)/Assumptions!$B$8</f>
        <v>0.000261770907212725</v>
      </c>
      <c r="M1889" s="70" t="n">
        <f aca="false">F1889-L1889</f>
        <v>-0.00226177090721273</v>
      </c>
      <c r="N1889" s="71" t="n">
        <f aca="false">G1889*Assumptions!$B$7</f>
        <v>-346968.4075</v>
      </c>
      <c r="O1889" s="71" t="n">
        <f aca="false">K1889*Assumptions!$B$7</f>
        <v>-393660.468971378</v>
      </c>
      <c r="P1889" s="68" t="n">
        <f aca="false">P1888+G1889</f>
        <v>33111.0215</v>
      </c>
      <c r="Q1889" s="68" t="n">
        <f aca="false">MAX(Q1888,P1889)</f>
        <v>34510.790245</v>
      </c>
      <c r="R1889" s="68" t="n">
        <f aca="false">Q1889-P1889</f>
        <v>1399.768745</v>
      </c>
      <c r="S1889" s="68" t="n">
        <f aca="false">S1888+K1889</f>
        <v>22010.4260599359</v>
      </c>
      <c r="T1889" s="68" t="n">
        <f aca="false">MAX(T1888,S1889)</f>
        <v>23689.0466278121</v>
      </c>
      <c r="U1889" s="68" t="n">
        <f aca="false">T1889-S1889</f>
        <v>1678.62056787624</v>
      </c>
      <c r="V1889" s="70" t="n">
        <f aca="false">V1888+F1889</f>
        <v>3.89430000000001</v>
      </c>
      <c r="W1889" s="70" t="n">
        <f aca="false">MAX(W1888,V1889)</f>
        <v>3.95890000000001</v>
      </c>
      <c r="X1889" s="70" t="n">
        <f aca="false">W1889-V1889</f>
        <v>0.0646000000000009</v>
      </c>
      <c r="Y1889" s="70" t="n">
        <f aca="false">Y1888+M1889</f>
        <v>3.40483309610612</v>
      </c>
      <c r="Z1889" s="70" t="n">
        <f aca="false">MAX(Z1888,Y1889)</f>
        <v>3.48170474372985</v>
      </c>
      <c r="AA1889" s="70" t="n">
        <f aca="false">Z1889-Y1889</f>
        <v>0.0768716476237312</v>
      </c>
      <c r="AB1889" s="72" t="n">
        <f aca="false">AB1888*(1+F1889)</f>
        <v>38.5594911514659</v>
      </c>
      <c r="AC1889" s="73" t="n">
        <f aca="false">MAX(AC1888,AB1889)</f>
        <v>41.1540828719934</v>
      </c>
      <c r="AD1889" s="70" t="n">
        <f aca="false">1-AB1889/AC1889</f>
        <v>0.0630457913154751</v>
      </c>
      <c r="AE1889" s="73" t="n">
        <f aca="false">AE1888*(1+M1889)</f>
        <v>23.6547780149633</v>
      </c>
      <c r="AF1889" s="73" t="n">
        <f aca="false">MAX(AF1888,AE1889)</f>
        <v>25.5606827457312</v>
      </c>
      <c r="AG1889" s="70" t="n">
        <f aca="false">1-AE1889/AF1889</f>
        <v>0.0745639210707774</v>
      </c>
      <c r="AH1889" s="74" t="n">
        <f aca="false">IF(R1889&gt;0,AH1888+1,0)</f>
        <v>46</v>
      </c>
      <c r="AI1889" s="74" t="n">
        <f aca="false">IF(U1889&gt;0,AI1888+1,0)</f>
        <v>50</v>
      </c>
      <c r="AJ1889" s="74" t="n">
        <f aca="false">IF(G1889&gt;0,AJ1888+1,0)</f>
        <v>0</v>
      </c>
      <c r="AK1889" s="74" t="n">
        <f aca="false">IF(G1889&lt;=0,AK1888+1,0)</f>
        <v>5</v>
      </c>
      <c r="AL1889" s="74" t="n">
        <f aca="false">IF(K1889&gt;0,AL1888+1,0)</f>
        <v>0</v>
      </c>
      <c r="AM1889" s="74" t="n">
        <f aca="false">IF(K1889&lt;=0,AM1888+1,0)</f>
        <v>5</v>
      </c>
    </row>
    <row r="1890" customFormat="false" ht="15" hidden="false" customHeight="false" outlineLevel="0" collapsed="false">
      <c r="A1890" s="61" t="n">
        <v>1889</v>
      </c>
      <c r="B1890" s="62" t="n">
        <v>45377.6145833333</v>
      </c>
      <c r="C1890" s="63" t="n">
        <f aca="false">YEAR(B1890)</f>
        <v>2024</v>
      </c>
      <c r="D1890" s="32" t="s">
        <v>276</v>
      </c>
      <c r="E1890" s="64" t="n">
        <v>22013.35</v>
      </c>
      <c r="F1890" s="65" t="n">
        <v>-0.0045</v>
      </c>
      <c r="G1890" s="66" t="n">
        <v>-99.060075</v>
      </c>
      <c r="H1890" s="67" t="n">
        <f aca="false">E1890+IF(D1890="Long",1,-1)*G1890</f>
        <v>22112.410075</v>
      </c>
      <c r="I1890" s="68" t="n">
        <f aca="false">Assumptions!$B$58</f>
        <v>5.35750011455817</v>
      </c>
      <c r="J1890" s="68" t="n">
        <f aca="false">INDEX(Yearly!$L$5:$L$22,MATCH(C1890,Yearly!$A$5:$A$22,0))</f>
        <v>0.579189201573856</v>
      </c>
      <c r="K1890" s="68" t="n">
        <f aca="false">G1890-I1890-J1890</f>
        <v>-104.996764316132</v>
      </c>
      <c r="L1890" s="69" t="n">
        <f aca="false">(I1890+J1890)/Assumptions!$B$8</f>
        <v>0.000261770907212725</v>
      </c>
      <c r="M1890" s="70" t="n">
        <f aca="false">F1890-L1890</f>
        <v>-0.00476177090721273</v>
      </c>
      <c r="N1890" s="71" t="n">
        <f aca="false">G1890*Assumptions!$B$7</f>
        <v>-779107.489875</v>
      </c>
      <c r="O1890" s="71" t="n">
        <f aca="false">K1890*Assumptions!$B$7</f>
        <v>-825799.551346378</v>
      </c>
      <c r="P1890" s="68" t="n">
        <f aca="false">P1889+G1890</f>
        <v>33011.961425</v>
      </c>
      <c r="Q1890" s="68" t="n">
        <f aca="false">MAX(Q1889,P1890)</f>
        <v>34510.790245</v>
      </c>
      <c r="R1890" s="68" t="n">
        <f aca="false">Q1890-P1890</f>
        <v>1498.82882</v>
      </c>
      <c r="S1890" s="68" t="n">
        <f aca="false">S1889+K1890</f>
        <v>21905.4292956198</v>
      </c>
      <c r="T1890" s="68" t="n">
        <f aca="false">MAX(T1889,S1890)</f>
        <v>23689.0466278121</v>
      </c>
      <c r="U1890" s="68" t="n">
        <f aca="false">T1890-S1890</f>
        <v>1783.61733219237</v>
      </c>
      <c r="V1890" s="70" t="n">
        <f aca="false">V1889+F1890</f>
        <v>3.88980000000001</v>
      </c>
      <c r="W1890" s="70" t="n">
        <f aca="false">MAX(W1889,V1890)</f>
        <v>3.95890000000001</v>
      </c>
      <c r="X1890" s="70" t="n">
        <f aca="false">W1890-V1890</f>
        <v>0.0691000000000011</v>
      </c>
      <c r="Y1890" s="70" t="n">
        <f aca="false">Y1889+M1890</f>
        <v>3.40007132519891</v>
      </c>
      <c r="Z1890" s="70" t="n">
        <f aca="false">MAX(Z1889,Y1890)</f>
        <v>3.48170474372985</v>
      </c>
      <c r="AA1890" s="70" t="n">
        <f aca="false">Z1890-Y1890</f>
        <v>0.0816334185309438</v>
      </c>
      <c r="AB1890" s="72" t="n">
        <f aca="false">AB1889*(1+F1890)</f>
        <v>38.3859734412843</v>
      </c>
      <c r="AC1890" s="73" t="n">
        <f aca="false">MAX(AC1889,AB1890)</f>
        <v>41.1540828719934</v>
      </c>
      <c r="AD1890" s="70" t="n">
        <f aca="false">1-AB1890/AC1890</f>
        <v>0.0672620852545554</v>
      </c>
      <c r="AE1890" s="73" t="n">
        <f aca="false">AE1889*(1+M1890)</f>
        <v>23.5421393811951</v>
      </c>
      <c r="AF1890" s="73" t="n">
        <f aca="false">MAX(AF1889,AE1890)</f>
        <v>25.5606827457312</v>
      </c>
      <c r="AG1890" s="70" t="n">
        <f aca="false">1-AE1890/AF1890</f>
        <v>0.0789706356679075</v>
      </c>
      <c r="AH1890" s="74" t="n">
        <f aca="false">IF(R1890&gt;0,AH1889+1,0)</f>
        <v>47</v>
      </c>
      <c r="AI1890" s="74" t="n">
        <f aca="false">IF(U1890&gt;0,AI1889+1,0)</f>
        <v>51</v>
      </c>
      <c r="AJ1890" s="74" t="n">
        <f aca="false">IF(G1890&gt;0,AJ1889+1,0)</f>
        <v>0</v>
      </c>
      <c r="AK1890" s="74" t="n">
        <f aca="false">IF(G1890&lt;=0,AK1889+1,0)</f>
        <v>6</v>
      </c>
      <c r="AL1890" s="74" t="n">
        <f aca="false">IF(K1890&gt;0,AL1889+1,0)</f>
        <v>0</v>
      </c>
      <c r="AM1890" s="74" t="n">
        <f aca="false">IF(K1890&lt;=0,AM1889+1,0)</f>
        <v>6</v>
      </c>
    </row>
    <row r="1891" customFormat="false" ht="15" hidden="false" customHeight="false" outlineLevel="0" collapsed="false">
      <c r="A1891" s="61" t="n">
        <v>1890</v>
      </c>
      <c r="B1891" s="62" t="n">
        <v>45378.40625</v>
      </c>
      <c r="C1891" s="63" t="n">
        <f aca="false">YEAR(B1891)</f>
        <v>2024</v>
      </c>
      <c r="D1891" s="32" t="s">
        <v>277</v>
      </c>
      <c r="E1891" s="64" t="n">
        <v>22113.1</v>
      </c>
      <c r="F1891" s="65" t="n">
        <v>0.0138</v>
      </c>
      <c r="G1891" s="66" t="n">
        <v>305.16078</v>
      </c>
      <c r="H1891" s="67" t="n">
        <f aca="false">E1891+IF(D1891="Long",1,-1)*G1891</f>
        <v>22418.26078</v>
      </c>
      <c r="I1891" s="68" t="n">
        <f aca="false">Assumptions!$B$58</f>
        <v>5.35750011455817</v>
      </c>
      <c r="J1891" s="68" t="n">
        <f aca="false">INDEX(Yearly!$L$5:$L$22,MATCH(C1891,Yearly!$A$5:$A$22,0))</f>
        <v>0.579189201573856</v>
      </c>
      <c r="K1891" s="68" t="n">
        <f aca="false">G1891-I1891-J1891</f>
        <v>299.224090683868</v>
      </c>
      <c r="L1891" s="69" t="n">
        <f aca="false">(I1891+J1891)/Assumptions!$B$8</f>
        <v>0.000261770907212725</v>
      </c>
      <c r="M1891" s="70" t="n">
        <f aca="false">F1891-L1891</f>
        <v>0.0135382290927873</v>
      </c>
      <c r="N1891" s="71" t="n">
        <f aca="false">G1891*Assumptions!$B$7</f>
        <v>2400089.5347</v>
      </c>
      <c r="O1891" s="71" t="n">
        <f aca="false">K1891*Assumptions!$B$7</f>
        <v>2353397.47322862</v>
      </c>
      <c r="P1891" s="68" t="n">
        <f aca="false">P1890+G1891</f>
        <v>33317.122205</v>
      </c>
      <c r="Q1891" s="68" t="n">
        <f aca="false">MAX(Q1890,P1891)</f>
        <v>34510.790245</v>
      </c>
      <c r="R1891" s="68" t="n">
        <f aca="false">Q1891-P1891</f>
        <v>1193.66804</v>
      </c>
      <c r="S1891" s="68" t="n">
        <f aca="false">S1890+K1891</f>
        <v>22204.6533863036</v>
      </c>
      <c r="T1891" s="68" t="n">
        <f aca="false">MAX(T1890,S1891)</f>
        <v>23689.0466278121</v>
      </c>
      <c r="U1891" s="68" t="n">
        <f aca="false">T1891-S1891</f>
        <v>1484.3932415085</v>
      </c>
      <c r="V1891" s="70" t="n">
        <f aca="false">V1890+F1891</f>
        <v>3.90360000000001</v>
      </c>
      <c r="W1891" s="70" t="n">
        <f aca="false">MAX(W1890,V1891)</f>
        <v>3.95890000000001</v>
      </c>
      <c r="X1891" s="70" t="n">
        <f aca="false">W1891-V1891</f>
        <v>0.0553000000000012</v>
      </c>
      <c r="Y1891" s="70" t="n">
        <f aca="false">Y1890+M1891</f>
        <v>3.41360955429169</v>
      </c>
      <c r="Z1891" s="70" t="n">
        <f aca="false">MAX(Z1890,Y1891)</f>
        <v>3.48170474372985</v>
      </c>
      <c r="AA1891" s="70" t="n">
        <f aca="false">Z1891-Y1891</f>
        <v>0.0680951894381563</v>
      </c>
      <c r="AB1891" s="72" t="n">
        <f aca="false">AB1890*(1+F1891)</f>
        <v>38.9156998747741</v>
      </c>
      <c r="AC1891" s="73" t="n">
        <f aca="false">MAX(AC1890,AB1891)</f>
        <v>41.1540828719934</v>
      </c>
      <c r="AD1891" s="70" t="n">
        <f aca="false">1-AB1891/AC1891</f>
        <v>0.0543903020310681</v>
      </c>
      <c r="AE1891" s="73" t="n">
        <f aca="false">AE1890*(1+M1891)</f>
        <v>23.860858257472</v>
      </c>
      <c r="AF1891" s="73" t="n">
        <f aca="false">MAX(AF1890,AE1891)</f>
        <v>25.5606827457312</v>
      </c>
      <c r="AG1891" s="70" t="n">
        <f aca="false">1-AE1891/AF1891</f>
        <v>0.0665015291323955</v>
      </c>
      <c r="AH1891" s="74" t="n">
        <f aca="false">IF(R1891&gt;0,AH1890+1,0)</f>
        <v>48</v>
      </c>
      <c r="AI1891" s="74" t="n">
        <f aca="false">IF(U1891&gt;0,AI1890+1,0)</f>
        <v>52</v>
      </c>
      <c r="AJ1891" s="74" t="n">
        <f aca="false">IF(G1891&gt;0,AJ1890+1,0)</f>
        <v>1</v>
      </c>
      <c r="AK1891" s="74" t="n">
        <f aca="false">IF(G1891&lt;=0,AK1890+1,0)</f>
        <v>0</v>
      </c>
      <c r="AL1891" s="74" t="n">
        <f aca="false">IF(K1891&gt;0,AL1890+1,0)</f>
        <v>1</v>
      </c>
      <c r="AM1891" s="74" t="n">
        <f aca="false">IF(K1891&lt;=0,AM1890+1,0)</f>
        <v>0</v>
      </c>
    </row>
    <row r="1892" customFormat="false" ht="15" hidden="false" customHeight="false" outlineLevel="0" collapsed="false">
      <c r="A1892" s="61" t="n">
        <v>1891</v>
      </c>
      <c r="B1892" s="62" t="n">
        <v>45386.46875</v>
      </c>
      <c r="C1892" s="63" t="n">
        <f aca="false">YEAR(B1892)</f>
        <v>2024</v>
      </c>
      <c r="D1892" s="32" t="s">
        <v>276</v>
      </c>
      <c r="E1892" s="64" t="n">
        <v>22419.35</v>
      </c>
      <c r="F1892" s="65" t="n">
        <v>-0.0028</v>
      </c>
      <c r="G1892" s="66" t="n">
        <v>-62.77418</v>
      </c>
      <c r="H1892" s="67" t="n">
        <f aca="false">E1892+IF(D1892="Long",1,-1)*G1892</f>
        <v>22482.12418</v>
      </c>
      <c r="I1892" s="68" t="n">
        <f aca="false">Assumptions!$B$58</f>
        <v>5.35750011455817</v>
      </c>
      <c r="J1892" s="68" t="n">
        <f aca="false">INDEX(Yearly!$L$5:$L$22,MATCH(C1892,Yearly!$A$5:$A$22,0))</f>
        <v>0.579189201573856</v>
      </c>
      <c r="K1892" s="68" t="n">
        <f aca="false">G1892-I1892-J1892</f>
        <v>-68.710869316132</v>
      </c>
      <c r="L1892" s="69" t="n">
        <f aca="false">(I1892+J1892)/Assumptions!$B$8</f>
        <v>0.000261770907212725</v>
      </c>
      <c r="M1892" s="70" t="n">
        <f aca="false">F1892-L1892</f>
        <v>-0.00306177090721272</v>
      </c>
      <c r="N1892" s="71" t="n">
        <f aca="false">G1892*Assumptions!$B$7</f>
        <v>-493718.9257</v>
      </c>
      <c r="O1892" s="71" t="n">
        <f aca="false">K1892*Assumptions!$B$7</f>
        <v>-540410.987171378</v>
      </c>
      <c r="P1892" s="68" t="n">
        <f aca="false">P1891+G1892</f>
        <v>33254.348025</v>
      </c>
      <c r="Q1892" s="68" t="n">
        <f aca="false">MAX(Q1891,P1892)</f>
        <v>34510.790245</v>
      </c>
      <c r="R1892" s="68" t="n">
        <f aca="false">Q1892-P1892</f>
        <v>1256.44222</v>
      </c>
      <c r="S1892" s="68" t="n">
        <f aca="false">S1891+K1892</f>
        <v>22135.9425169875</v>
      </c>
      <c r="T1892" s="68" t="n">
        <f aca="false">MAX(T1891,S1892)</f>
        <v>23689.0466278121</v>
      </c>
      <c r="U1892" s="68" t="n">
        <f aca="false">T1892-S1892</f>
        <v>1553.10411082464</v>
      </c>
      <c r="V1892" s="70" t="n">
        <f aca="false">V1891+F1892</f>
        <v>3.90080000000001</v>
      </c>
      <c r="W1892" s="70" t="n">
        <f aca="false">MAX(W1891,V1892)</f>
        <v>3.95890000000001</v>
      </c>
      <c r="X1892" s="70" t="n">
        <f aca="false">W1892-V1892</f>
        <v>0.0581000000000014</v>
      </c>
      <c r="Y1892" s="70" t="n">
        <f aca="false">Y1891+M1892</f>
        <v>3.41054778338448</v>
      </c>
      <c r="Z1892" s="70" t="n">
        <f aca="false">MAX(Z1891,Y1892)</f>
        <v>3.48170474372985</v>
      </c>
      <c r="AA1892" s="70" t="n">
        <f aca="false">Z1892-Y1892</f>
        <v>0.0711569603453692</v>
      </c>
      <c r="AB1892" s="72" t="n">
        <f aca="false">AB1891*(1+F1892)</f>
        <v>38.8067359151247</v>
      </c>
      <c r="AC1892" s="73" t="n">
        <f aca="false">MAX(AC1891,AB1892)</f>
        <v>41.1540828719934</v>
      </c>
      <c r="AD1892" s="70" t="n">
        <f aca="false">1-AB1892/AC1892</f>
        <v>0.057038009185381</v>
      </c>
      <c r="AE1892" s="73" t="n">
        <f aca="false">AE1891*(1+M1892)</f>
        <v>23.7878017758382</v>
      </c>
      <c r="AF1892" s="73" t="n">
        <f aca="false">MAX(AF1891,AE1892)</f>
        <v>25.5606827457312</v>
      </c>
      <c r="AG1892" s="70" t="n">
        <f aca="false">1-AE1892/AF1892</f>
        <v>0.0693596875924255</v>
      </c>
      <c r="AH1892" s="74" t="n">
        <f aca="false">IF(R1892&gt;0,AH1891+1,0)</f>
        <v>49</v>
      </c>
      <c r="AI1892" s="74" t="n">
        <f aca="false">IF(U1892&gt;0,AI1891+1,0)</f>
        <v>53</v>
      </c>
      <c r="AJ1892" s="74" t="n">
        <f aca="false">IF(G1892&gt;0,AJ1891+1,0)</f>
        <v>0</v>
      </c>
      <c r="AK1892" s="74" t="n">
        <f aca="false">IF(G1892&lt;=0,AK1891+1,0)</f>
        <v>1</v>
      </c>
      <c r="AL1892" s="74" t="n">
        <f aca="false">IF(K1892&gt;0,AL1891+1,0)</f>
        <v>0</v>
      </c>
      <c r="AM1892" s="74" t="n">
        <f aca="false">IF(K1892&lt;=0,AM1891+1,0)</f>
        <v>1</v>
      </c>
    </row>
    <row r="1893" customFormat="false" ht="15" hidden="false" customHeight="false" outlineLevel="0" collapsed="false">
      <c r="A1893" s="61" t="n">
        <v>1892</v>
      </c>
      <c r="B1893" s="62" t="n">
        <v>45386.5520833333</v>
      </c>
      <c r="C1893" s="63" t="n">
        <f aca="false">YEAR(B1893)</f>
        <v>2024</v>
      </c>
      <c r="D1893" s="32" t="s">
        <v>277</v>
      </c>
      <c r="E1893" s="64" t="n">
        <v>22481.45</v>
      </c>
      <c r="F1893" s="65" t="n">
        <v>0.0044</v>
      </c>
      <c r="G1893" s="66" t="n">
        <v>98.91838</v>
      </c>
      <c r="H1893" s="67" t="n">
        <f aca="false">E1893+IF(D1893="Long",1,-1)*G1893</f>
        <v>22580.36838</v>
      </c>
      <c r="I1893" s="68" t="n">
        <f aca="false">Assumptions!$B$58</f>
        <v>5.35750011455817</v>
      </c>
      <c r="J1893" s="68" t="n">
        <f aca="false">INDEX(Yearly!$L$5:$L$22,MATCH(C1893,Yearly!$A$5:$A$22,0))</f>
        <v>0.579189201573856</v>
      </c>
      <c r="K1893" s="68" t="n">
        <f aca="false">G1893-I1893-J1893</f>
        <v>92.981690683868</v>
      </c>
      <c r="L1893" s="69" t="n">
        <f aca="false">(I1893+J1893)/Assumptions!$B$8</f>
        <v>0.000261770907212725</v>
      </c>
      <c r="M1893" s="70" t="n">
        <f aca="false">F1893-L1893</f>
        <v>0.00413822909278728</v>
      </c>
      <c r="N1893" s="71" t="n">
        <f aca="false">G1893*Assumptions!$B$7</f>
        <v>777993.0587</v>
      </c>
      <c r="O1893" s="71" t="n">
        <f aca="false">K1893*Assumptions!$B$7</f>
        <v>731300.997228622</v>
      </c>
      <c r="P1893" s="68" t="n">
        <f aca="false">P1892+G1893</f>
        <v>33353.266405</v>
      </c>
      <c r="Q1893" s="68" t="n">
        <f aca="false">MAX(Q1892,P1893)</f>
        <v>34510.790245</v>
      </c>
      <c r="R1893" s="68" t="n">
        <f aca="false">Q1893-P1893</f>
        <v>1157.52384</v>
      </c>
      <c r="S1893" s="68" t="n">
        <f aca="false">S1892+K1893</f>
        <v>22228.9242076714</v>
      </c>
      <c r="T1893" s="68" t="n">
        <f aca="false">MAX(T1892,S1893)</f>
        <v>23689.0466278121</v>
      </c>
      <c r="U1893" s="68" t="n">
        <f aca="false">T1893-S1893</f>
        <v>1460.12242014077</v>
      </c>
      <c r="V1893" s="70" t="n">
        <f aca="false">V1892+F1893</f>
        <v>3.90520000000001</v>
      </c>
      <c r="W1893" s="70" t="n">
        <f aca="false">MAX(W1892,V1893)</f>
        <v>3.95890000000001</v>
      </c>
      <c r="X1893" s="70" t="n">
        <f aca="false">W1893-V1893</f>
        <v>0.0537000000000014</v>
      </c>
      <c r="Y1893" s="70" t="n">
        <f aca="false">Y1892+M1893</f>
        <v>3.41468601247727</v>
      </c>
      <c r="Z1893" s="70" t="n">
        <f aca="false">MAX(Z1892,Y1893)</f>
        <v>3.48170474372985</v>
      </c>
      <c r="AA1893" s="70" t="n">
        <f aca="false">Z1893-Y1893</f>
        <v>0.0670187312525821</v>
      </c>
      <c r="AB1893" s="72" t="n">
        <f aca="false">AB1892*(1+F1893)</f>
        <v>38.9774855531512</v>
      </c>
      <c r="AC1893" s="73" t="n">
        <f aca="false">MAX(AC1892,AB1893)</f>
        <v>41.1540828719934</v>
      </c>
      <c r="AD1893" s="70" t="n">
        <f aca="false">1-AB1893/AC1893</f>
        <v>0.0528889764257967</v>
      </c>
      <c r="AE1893" s="73" t="n">
        <f aca="false">AE1892*(1+M1893)</f>
        <v>23.8862411492004</v>
      </c>
      <c r="AF1893" s="73" t="n">
        <f aca="false">MAX(AF1892,AE1893)</f>
        <v>25.5606827457312</v>
      </c>
      <c r="AG1893" s="70" t="n">
        <f aca="false">1-AE1893/AF1893</f>
        <v>0.0655084847766998</v>
      </c>
      <c r="AH1893" s="74" t="n">
        <f aca="false">IF(R1893&gt;0,AH1892+1,0)</f>
        <v>50</v>
      </c>
      <c r="AI1893" s="74" t="n">
        <f aca="false">IF(U1893&gt;0,AI1892+1,0)</f>
        <v>54</v>
      </c>
      <c r="AJ1893" s="74" t="n">
        <f aca="false">IF(G1893&gt;0,AJ1892+1,0)</f>
        <v>1</v>
      </c>
      <c r="AK1893" s="74" t="n">
        <f aca="false">IF(G1893&lt;=0,AK1892+1,0)</f>
        <v>0</v>
      </c>
      <c r="AL1893" s="74" t="n">
        <f aca="false">IF(K1893&gt;0,AL1892+1,0)</f>
        <v>1</v>
      </c>
      <c r="AM1893" s="74" t="n">
        <f aca="false">IF(K1893&lt;=0,AM1892+1,0)</f>
        <v>0</v>
      </c>
    </row>
    <row r="1894" customFormat="false" ht="15" hidden="false" customHeight="false" outlineLevel="0" collapsed="false">
      <c r="A1894" s="61" t="n">
        <v>1893</v>
      </c>
      <c r="B1894" s="62" t="n">
        <v>45394.53125</v>
      </c>
      <c r="C1894" s="63" t="n">
        <f aca="false">YEAR(B1894)</f>
        <v>2024</v>
      </c>
      <c r="D1894" s="32" t="s">
        <v>276</v>
      </c>
      <c r="E1894" s="64" t="n">
        <v>22580.4</v>
      </c>
      <c r="F1894" s="65" t="n">
        <v>0.016</v>
      </c>
      <c r="G1894" s="66" t="n">
        <v>361.2864</v>
      </c>
      <c r="H1894" s="67" t="n">
        <f aca="false">E1894+IF(D1894="Long",1,-1)*G1894</f>
        <v>22219.1136</v>
      </c>
      <c r="I1894" s="68" t="n">
        <f aca="false">Assumptions!$B$58</f>
        <v>5.35750011455817</v>
      </c>
      <c r="J1894" s="68" t="n">
        <f aca="false">INDEX(Yearly!$L$5:$L$22,MATCH(C1894,Yearly!$A$5:$A$22,0))</f>
        <v>0.579189201573856</v>
      </c>
      <c r="K1894" s="68" t="n">
        <f aca="false">G1894-I1894-J1894</f>
        <v>355.349710683868</v>
      </c>
      <c r="L1894" s="69" t="n">
        <f aca="false">(I1894+J1894)/Assumptions!$B$8</f>
        <v>0.000261770907212725</v>
      </c>
      <c r="M1894" s="70" t="n">
        <f aca="false">F1894-L1894</f>
        <v>0.0157382290927873</v>
      </c>
      <c r="N1894" s="71" t="n">
        <f aca="false">G1894*Assumptions!$B$7</f>
        <v>2841517.536</v>
      </c>
      <c r="O1894" s="71" t="n">
        <f aca="false">K1894*Assumptions!$B$7</f>
        <v>2794825.47452862</v>
      </c>
      <c r="P1894" s="68" t="n">
        <f aca="false">P1893+G1894</f>
        <v>33714.552805</v>
      </c>
      <c r="Q1894" s="68" t="n">
        <f aca="false">MAX(Q1893,P1894)</f>
        <v>34510.790245</v>
      </c>
      <c r="R1894" s="68" t="n">
        <f aca="false">Q1894-P1894</f>
        <v>796.237440000004</v>
      </c>
      <c r="S1894" s="68" t="n">
        <f aca="false">S1893+K1894</f>
        <v>22584.2739183552</v>
      </c>
      <c r="T1894" s="68" t="n">
        <f aca="false">MAX(T1893,S1894)</f>
        <v>23689.0466278121</v>
      </c>
      <c r="U1894" s="68" t="n">
        <f aca="false">T1894-S1894</f>
        <v>1104.7727094569</v>
      </c>
      <c r="V1894" s="70" t="n">
        <f aca="false">V1893+F1894</f>
        <v>3.92120000000001</v>
      </c>
      <c r="W1894" s="70" t="n">
        <f aca="false">MAX(W1893,V1894)</f>
        <v>3.95890000000001</v>
      </c>
      <c r="X1894" s="70" t="n">
        <f aca="false">W1894-V1894</f>
        <v>0.0377000000000014</v>
      </c>
      <c r="Y1894" s="70" t="n">
        <f aca="false">Y1893+M1894</f>
        <v>3.43042424157005</v>
      </c>
      <c r="Z1894" s="70" t="n">
        <f aca="false">MAX(Z1893,Y1894)</f>
        <v>3.48170474372985</v>
      </c>
      <c r="AA1894" s="70" t="n">
        <f aca="false">Z1894-Y1894</f>
        <v>0.0512805021597949</v>
      </c>
      <c r="AB1894" s="72" t="n">
        <f aca="false">AB1893*(1+F1894)</f>
        <v>39.6011253220017</v>
      </c>
      <c r="AC1894" s="73" t="n">
        <f aca="false">MAX(AC1893,AB1894)</f>
        <v>41.1540828719934</v>
      </c>
      <c r="AD1894" s="70" t="n">
        <f aca="false">1-AB1894/AC1894</f>
        <v>0.0377352000486095</v>
      </c>
      <c r="AE1894" s="73" t="n">
        <f aca="false">AE1893*(1+M1894)</f>
        <v>24.2621682845721</v>
      </c>
      <c r="AF1894" s="73" t="n">
        <f aca="false">MAX(AF1893,AE1894)</f>
        <v>25.5606827457312</v>
      </c>
      <c r="AG1894" s="70" t="n">
        <f aca="false">1-AE1894/AF1894</f>
        <v>0.0508012432248497</v>
      </c>
      <c r="AH1894" s="74" t="n">
        <f aca="false">IF(R1894&gt;0,AH1893+1,0)</f>
        <v>51</v>
      </c>
      <c r="AI1894" s="74" t="n">
        <f aca="false">IF(U1894&gt;0,AI1893+1,0)</f>
        <v>55</v>
      </c>
      <c r="AJ1894" s="74" t="n">
        <f aca="false">IF(G1894&gt;0,AJ1893+1,0)</f>
        <v>2</v>
      </c>
      <c r="AK1894" s="74" t="n">
        <f aca="false">IF(G1894&lt;=0,AK1893+1,0)</f>
        <v>0</v>
      </c>
      <c r="AL1894" s="74" t="n">
        <f aca="false">IF(K1894&gt;0,AL1893+1,0)</f>
        <v>2</v>
      </c>
      <c r="AM1894" s="74" t="n">
        <f aca="false">IF(K1894&lt;=0,AM1893+1,0)</f>
        <v>0</v>
      </c>
    </row>
    <row r="1895" customFormat="false" ht="15" hidden="false" customHeight="false" outlineLevel="0" collapsed="false">
      <c r="A1895" s="61" t="n">
        <v>1894</v>
      </c>
      <c r="B1895" s="62" t="n">
        <v>45404.40625</v>
      </c>
      <c r="C1895" s="63" t="n">
        <f aca="false">YEAR(B1895)</f>
        <v>2024</v>
      </c>
      <c r="D1895" s="32" t="s">
        <v>277</v>
      </c>
      <c r="E1895" s="64" t="n">
        <v>22218.3</v>
      </c>
      <c r="F1895" s="65" t="n">
        <v>0.0086</v>
      </c>
      <c r="G1895" s="66" t="n">
        <v>191.07738</v>
      </c>
      <c r="H1895" s="67" t="n">
        <f aca="false">E1895+IF(D1895="Long",1,-1)*G1895</f>
        <v>22409.37738</v>
      </c>
      <c r="I1895" s="68" t="n">
        <f aca="false">Assumptions!$B$58</f>
        <v>5.35750011455817</v>
      </c>
      <c r="J1895" s="68" t="n">
        <f aca="false">INDEX(Yearly!$L$5:$L$22,MATCH(C1895,Yearly!$A$5:$A$22,0))</f>
        <v>0.579189201573856</v>
      </c>
      <c r="K1895" s="68" t="n">
        <f aca="false">G1895-I1895-J1895</f>
        <v>185.140690683868</v>
      </c>
      <c r="L1895" s="69" t="n">
        <f aca="false">(I1895+J1895)/Assumptions!$B$8</f>
        <v>0.000261770907212725</v>
      </c>
      <c r="M1895" s="70" t="n">
        <f aca="false">F1895-L1895</f>
        <v>0.00833822909278728</v>
      </c>
      <c r="N1895" s="71" t="n">
        <f aca="false">G1895*Assumptions!$B$7</f>
        <v>1502823.5937</v>
      </c>
      <c r="O1895" s="71" t="n">
        <f aca="false">K1895*Assumptions!$B$7</f>
        <v>1456131.53222862</v>
      </c>
      <c r="P1895" s="68" t="n">
        <f aca="false">P1894+G1895</f>
        <v>33905.630185</v>
      </c>
      <c r="Q1895" s="68" t="n">
        <f aca="false">MAX(Q1894,P1895)</f>
        <v>34510.790245</v>
      </c>
      <c r="R1895" s="68" t="n">
        <f aca="false">Q1895-P1895</f>
        <v>605.160060000002</v>
      </c>
      <c r="S1895" s="68" t="n">
        <f aca="false">S1894+K1895</f>
        <v>22769.4146090391</v>
      </c>
      <c r="T1895" s="68" t="n">
        <f aca="false">MAX(T1894,S1895)</f>
        <v>23689.0466278121</v>
      </c>
      <c r="U1895" s="68" t="n">
        <f aca="false">T1895-S1895</f>
        <v>919.632018773031</v>
      </c>
      <c r="V1895" s="70" t="n">
        <f aca="false">V1894+F1895</f>
        <v>3.92980000000001</v>
      </c>
      <c r="W1895" s="70" t="n">
        <f aca="false">MAX(W1894,V1895)</f>
        <v>3.95890000000001</v>
      </c>
      <c r="X1895" s="70" t="n">
        <f aca="false">W1895-V1895</f>
        <v>0.0291000000000015</v>
      </c>
      <c r="Y1895" s="70" t="n">
        <f aca="false">Y1894+M1895</f>
        <v>3.43876247066284</v>
      </c>
      <c r="Z1895" s="70" t="n">
        <f aca="false">MAX(Z1894,Y1895)</f>
        <v>3.48170474372985</v>
      </c>
      <c r="AA1895" s="70" t="n">
        <f aca="false">Z1895-Y1895</f>
        <v>0.0429422730670077</v>
      </c>
      <c r="AB1895" s="72" t="n">
        <f aca="false">AB1894*(1+F1895)</f>
        <v>39.9416949997709</v>
      </c>
      <c r="AC1895" s="73" t="n">
        <f aca="false">MAX(AC1894,AB1895)</f>
        <v>41.1540828719934</v>
      </c>
      <c r="AD1895" s="70" t="n">
        <f aca="false">1-AB1895/AC1895</f>
        <v>0.0294597227690276</v>
      </c>
      <c r="AE1895" s="73" t="n">
        <f aca="false">AE1894*(1+M1895)</f>
        <v>24.4644718020166</v>
      </c>
      <c r="AF1895" s="73" t="n">
        <f aca="false">MAX(AF1894,AE1895)</f>
        <v>25.5606827457312</v>
      </c>
      <c r="AG1895" s="70" t="n">
        <f aca="false">1-AE1895/AF1895</f>
        <v>0.0428866065362694</v>
      </c>
      <c r="AH1895" s="74" t="n">
        <f aca="false">IF(R1895&gt;0,AH1894+1,0)</f>
        <v>52</v>
      </c>
      <c r="AI1895" s="74" t="n">
        <f aca="false">IF(U1895&gt;0,AI1894+1,0)</f>
        <v>56</v>
      </c>
      <c r="AJ1895" s="74" t="n">
        <f aca="false">IF(G1895&gt;0,AJ1894+1,0)</f>
        <v>3</v>
      </c>
      <c r="AK1895" s="74" t="n">
        <f aca="false">IF(G1895&lt;=0,AK1894+1,0)</f>
        <v>0</v>
      </c>
      <c r="AL1895" s="74" t="n">
        <f aca="false">IF(K1895&gt;0,AL1894+1,0)</f>
        <v>3</v>
      </c>
      <c r="AM1895" s="74" t="n">
        <f aca="false">IF(K1895&lt;=0,AM1894+1,0)</f>
        <v>0</v>
      </c>
    </row>
    <row r="1896" customFormat="false" ht="15" hidden="false" customHeight="false" outlineLevel="0" collapsed="false">
      <c r="A1896" s="61" t="n">
        <v>1895</v>
      </c>
      <c r="B1896" s="62" t="n">
        <v>45408.6354166667</v>
      </c>
      <c r="C1896" s="63" t="n">
        <f aca="false">YEAR(B1896)</f>
        <v>2024</v>
      </c>
      <c r="D1896" s="32" t="s">
        <v>276</v>
      </c>
      <c r="E1896" s="64" t="n">
        <v>22408.7</v>
      </c>
      <c r="F1896" s="65" t="n">
        <v>-0.0035</v>
      </c>
      <c r="G1896" s="66" t="n">
        <v>-78.43045</v>
      </c>
      <c r="H1896" s="67" t="n">
        <f aca="false">E1896+IF(D1896="Long",1,-1)*G1896</f>
        <v>22487.13045</v>
      </c>
      <c r="I1896" s="68" t="n">
        <f aca="false">Assumptions!$B$58</f>
        <v>5.35750011455817</v>
      </c>
      <c r="J1896" s="68" t="n">
        <f aca="false">INDEX(Yearly!$L$5:$L$22,MATCH(C1896,Yearly!$A$5:$A$22,0))</f>
        <v>0.579189201573856</v>
      </c>
      <c r="K1896" s="68" t="n">
        <f aca="false">G1896-I1896-J1896</f>
        <v>-84.367139316132</v>
      </c>
      <c r="L1896" s="69" t="n">
        <f aca="false">(I1896+J1896)/Assumptions!$B$8</f>
        <v>0.000261770907212725</v>
      </c>
      <c r="M1896" s="70" t="n">
        <f aca="false">F1896-L1896</f>
        <v>-0.00376177090721273</v>
      </c>
      <c r="N1896" s="71" t="n">
        <f aca="false">G1896*Assumptions!$B$7</f>
        <v>-616855.48925</v>
      </c>
      <c r="O1896" s="71" t="n">
        <f aca="false">K1896*Assumptions!$B$7</f>
        <v>-663547.550721378</v>
      </c>
      <c r="P1896" s="68" t="n">
        <f aca="false">P1895+G1896</f>
        <v>33827.199735</v>
      </c>
      <c r="Q1896" s="68" t="n">
        <f aca="false">MAX(Q1895,P1896)</f>
        <v>34510.790245</v>
      </c>
      <c r="R1896" s="68" t="n">
        <f aca="false">Q1896-P1896</f>
        <v>683.590510000002</v>
      </c>
      <c r="S1896" s="68" t="n">
        <f aca="false">S1895+K1896</f>
        <v>22685.047469723</v>
      </c>
      <c r="T1896" s="68" t="n">
        <f aca="false">MAX(T1895,S1896)</f>
        <v>23689.0466278121</v>
      </c>
      <c r="U1896" s="68" t="n">
        <f aca="false">T1896-S1896</f>
        <v>1003.99915808916</v>
      </c>
      <c r="V1896" s="70" t="n">
        <f aca="false">V1895+F1896</f>
        <v>3.92630000000001</v>
      </c>
      <c r="W1896" s="70" t="n">
        <f aca="false">MAX(W1895,V1896)</f>
        <v>3.95890000000001</v>
      </c>
      <c r="X1896" s="70" t="n">
        <f aca="false">W1896-V1896</f>
        <v>0.0326000000000013</v>
      </c>
      <c r="Y1896" s="70" t="n">
        <f aca="false">Y1895+M1896</f>
        <v>3.43500069975563</v>
      </c>
      <c r="Z1896" s="70" t="n">
        <f aca="false">MAX(Z1895,Y1896)</f>
        <v>3.48170474372985</v>
      </c>
      <c r="AA1896" s="70" t="n">
        <f aca="false">Z1896-Y1896</f>
        <v>0.0467040439742203</v>
      </c>
      <c r="AB1896" s="72" t="n">
        <f aca="false">AB1895*(1+F1896)</f>
        <v>39.8018990672717</v>
      </c>
      <c r="AC1896" s="73" t="n">
        <f aca="false">MAX(AC1895,AB1896)</f>
        <v>41.1540828719934</v>
      </c>
      <c r="AD1896" s="70" t="n">
        <f aca="false">1-AB1896/AC1896</f>
        <v>0.032856613739336</v>
      </c>
      <c r="AE1896" s="73" t="n">
        <f aca="false">AE1895*(1+M1896)</f>
        <v>24.3724420637314</v>
      </c>
      <c r="AF1896" s="73" t="n">
        <f aca="false">MAX(AF1895,AE1896)</f>
        <v>25.5606827457312</v>
      </c>
      <c r="AG1896" s="70" t="n">
        <f aca="false">1-AE1896/AF1896</f>
        <v>0.046487047854705</v>
      </c>
      <c r="AH1896" s="74" t="n">
        <f aca="false">IF(R1896&gt;0,AH1895+1,0)</f>
        <v>53</v>
      </c>
      <c r="AI1896" s="74" t="n">
        <f aca="false">IF(U1896&gt;0,AI1895+1,0)</f>
        <v>57</v>
      </c>
      <c r="AJ1896" s="74" t="n">
        <f aca="false">IF(G1896&gt;0,AJ1895+1,0)</f>
        <v>0</v>
      </c>
      <c r="AK1896" s="74" t="n">
        <f aca="false">IF(G1896&lt;=0,AK1895+1,0)</f>
        <v>1</v>
      </c>
      <c r="AL1896" s="74" t="n">
        <f aca="false">IF(K1896&gt;0,AL1895+1,0)</f>
        <v>0</v>
      </c>
      <c r="AM1896" s="74" t="n">
        <f aca="false">IF(K1896&lt;=0,AM1895+1,0)</f>
        <v>1</v>
      </c>
    </row>
    <row r="1897" customFormat="false" ht="15" hidden="false" customHeight="false" outlineLevel="0" collapsed="false">
      <c r="A1897" s="61" t="n">
        <v>1896</v>
      </c>
      <c r="B1897" s="62" t="n">
        <v>45411.40625</v>
      </c>
      <c r="C1897" s="63" t="n">
        <f aca="false">YEAR(B1897)</f>
        <v>2024</v>
      </c>
      <c r="D1897" s="32" t="s">
        <v>277</v>
      </c>
      <c r="E1897" s="64" t="n">
        <v>22487.35</v>
      </c>
      <c r="F1897" s="65" t="n">
        <v>0.001</v>
      </c>
      <c r="G1897" s="66" t="n">
        <v>22.48735</v>
      </c>
      <c r="H1897" s="67" t="n">
        <f aca="false">E1897+IF(D1897="Long",1,-1)*G1897</f>
        <v>22509.83735</v>
      </c>
      <c r="I1897" s="68" t="n">
        <f aca="false">Assumptions!$B$58</f>
        <v>5.35750011455817</v>
      </c>
      <c r="J1897" s="68" t="n">
        <f aca="false">INDEX(Yearly!$L$5:$L$22,MATCH(C1897,Yearly!$A$5:$A$22,0))</f>
        <v>0.579189201573856</v>
      </c>
      <c r="K1897" s="68" t="n">
        <f aca="false">G1897-I1897-J1897</f>
        <v>16.550660683868</v>
      </c>
      <c r="L1897" s="69" t="n">
        <f aca="false">(I1897+J1897)/Assumptions!$B$8</f>
        <v>0.000261770907212725</v>
      </c>
      <c r="M1897" s="70" t="n">
        <f aca="false">F1897-L1897</f>
        <v>0.000738229092787275</v>
      </c>
      <c r="N1897" s="71" t="n">
        <f aca="false">G1897*Assumptions!$B$7</f>
        <v>176863.00775</v>
      </c>
      <c r="O1897" s="71" t="n">
        <f aca="false">K1897*Assumptions!$B$7</f>
        <v>130170.946278622</v>
      </c>
      <c r="P1897" s="68" t="n">
        <f aca="false">P1896+G1897</f>
        <v>33849.687085</v>
      </c>
      <c r="Q1897" s="68" t="n">
        <f aca="false">MAX(Q1896,P1897)</f>
        <v>34510.790245</v>
      </c>
      <c r="R1897" s="68" t="n">
        <f aca="false">Q1897-P1897</f>
        <v>661.103159999999</v>
      </c>
      <c r="S1897" s="68" t="n">
        <f aca="false">S1896+K1897</f>
        <v>22701.5981304068</v>
      </c>
      <c r="T1897" s="68" t="n">
        <f aca="false">MAX(T1896,S1897)</f>
        <v>23689.0466278121</v>
      </c>
      <c r="U1897" s="68" t="n">
        <f aca="false">T1897-S1897</f>
        <v>987.448497405294</v>
      </c>
      <c r="V1897" s="70" t="n">
        <f aca="false">V1896+F1897</f>
        <v>3.92730000000001</v>
      </c>
      <c r="W1897" s="70" t="n">
        <f aca="false">MAX(W1896,V1897)</f>
        <v>3.95890000000001</v>
      </c>
      <c r="X1897" s="70" t="n">
        <f aca="false">W1897-V1897</f>
        <v>0.0316000000000014</v>
      </c>
      <c r="Y1897" s="70" t="n">
        <f aca="false">Y1896+M1897</f>
        <v>3.43573892884842</v>
      </c>
      <c r="Z1897" s="70" t="n">
        <f aca="false">MAX(Z1896,Y1897)</f>
        <v>3.48170474372985</v>
      </c>
      <c r="AA1897" s="70" t="n">
        <f aca="false">Z1897-Y1897</f>
        <v>0.0459658148814333</v>
      </c>
      <c r="AB1897" s="72" t="n">
        <f aca="false">AB1896*(1+F1897)</f>
        <v>39.8417009663389</v>
      </c>
      <c r="AC1897" s="73" t="n">
        <f aca="false">MAX(AC1896,AB1897)</f>
        <v>41.1540828719934</v>
      </c>
      <c r="AD1897" s="70" t="n">
        <f aca="false">1-AB1897/AC1897</f>
        <v>0.0318894703530755</v>
      </c>
      <c r="AE1897" s="73" t="n">
        <f aca="false">AE1896*(1+M1897)</f>
        <v>24.3904345095252</v>
      </c>
      <c r="AF1897" s="73" t="n">
        <f aca="false">MAX(AF1896,AE1897)</f>
        <v>25.5606827457312</v>
      </c>
      <c r="AG1897" s="70" t="n">
        <f aca="false">1-AE1897/AF1897</f>
        <v>0.0457831368530818</v>
      </c>
      <c r="AH1897" s="74" t="n">
        <f aca="false">IF(R1897&gt;0,AH1896+1,0)</f>
        <v>54</v>
      </c>
      <c r="AI1897" s="74" t="n">
        <f aca="false">IF(U1897&gt;0,AI1896+1,0)</f>
        <v>58</v>
      </c>
      <c r="AJ1897" s="74" t="n">
        <f aca="false">IF(G1897&gt;0,AJ1896+1,0)</f>
        <v>1</v>
      </c>
      <c r="AK1897" s="74" t="n">
        <f aca="false">IF(G1897&lt;=0,AK1896+1,0)</f>
        <v>0</v>
      </c>
      <c r="AL1897" s="74" t="n">
        <f aca="false">IF(K1897&gt;0,AL1896+1,0)</f>
        <v>1</v>
      </c>
      <c r="AM1897" s="74" t="n">
        <f aca="false">IF(K1897&lt;=0,AM1896+1,0)</f>
        <v>0</v>
      </c>
    </row>
    <row r="1898" customFormat="false" ht="15" hidden="false" customHeight="false" outlineLevel="0" collapsed="false">
      <c r="A1898" s="61" t="n">
        <v>1897</v>
      </c>
      <c r="B1898" s="62" t="n">
        <v>45415.4895833333</v>
      </c>
      <c r="C1898" s="63" t="n">
        <f aca="false">YEAR(B1898)</f>
        <v>2024</v>
      </c>
      <c r="D1898" s="32" t="s">
        <v>276</v>
      </c>
      <c r="E1898" s="64" t="n">
        <v>22509.3</v>
      </c>
      <c r="F1898" s="65" t="n">
        <v>0.0163</v>
      </c>
      <c r="G1898" s="66" t="n">
        <v>366.90159</v>
      </c>
      <c r="H1898" s="67" t="n">
        <f aca="false">E1898+IF(D1898="Long",1,-1)*G1898</f>
        <v>22142.39841</v>
      </c>
      <c r="I1898" s="68" t="n">
        <f aca="false">Assumptions!$B$58</f>
        <v>5.35750011455817</v>
      </c>
      <c r="J1898" s="68" t="n">
        <f aca="false">INDEX(Yearly!$L$5:$L$22,MATCH(C1898,Yearly!$A$5:$A$22,0))</f>
        <v>0.579189201573856</v>
      </c>
      <c r="K1898" s="68" t="n">
        <f aca="false">G1898-I1898-J1898</f>
        <v>360.964900683868</v>
      </c>
      <c r="L1898" s="69" t="n">
        <f aca="false">(I1898+J1898)/Assumptions!$B$8</f>
        <v>0.000261770907212725</v>
      </c>
      <c r="M1898" s="70" t="n">
        <f aca="false">F1898-L1898</f>
        <v>0.0160382290927873</v>
      </c>
      <c r="N1898" s="71" t="n">
        <f aca="false">G1898*Assumptions!$B$7</f>
        <v>2885681.00535</v>
      </c>
      <c r="O1898" s="71" t="n">
        <f aca="false">K1898*Assumptions!$B$7</f>
        <v>2838988.94387862</v>
      </c>
      <c r="P1898" s="68" t="n">
        <f aca="false">P1897+G1898</f>
        <v>34216.588675</v>
      </c>
      <c r="Q1898" s="68" t="n">
        <f aca="false">MAX(Q1897,P1898)</f>
        <v>34510.790245</v>
      </c>
      <c r="R1898" s="68" t="n">
        <f aca="false">Q1898-P1898</f>
        <v>294.201569999997</v>
      </c>
      <c r="S1898" s="68" t="n">
        <f aca="false">S1897+K1898</f>
        <v>23062.5630310907</v>
      </c>
      <c r="T1898" s="68" t="n">
        <f aca="false">MAX(T1897,S1898)</f>
        <v>23689.0466278121</v>
      </c>
      <c r="U1898" s="68" t="n">
        <f aca="false">T1898-S1898</f>
        <v>626.483596721428</v>
      </c>
      <c r="V1898" s="70" t="n">
        <f aca="false">V1897+F1898</f>
        <v>3.94360000000001</v>
      </c>
      <c r="W1898" s="70" t="n">
        <f aca="false">MAX(W1897,V1898)</f>
        <v>3.95890000000001</v>
      </c>
      <c r="X1898" s="70" t="n">
        <f aca="false">W1898-V1898</f>
        <v>0.0153000000000012</v>
      </c>
      <c r="Y1898" s="70" t="n">
        <f aca="false">Y1897+M1898</f>
        <v>3.4517771579412</v>
      </c>
      <c r="Z1898" s="70" t="n">
        <f aca="false">MAX(Z1897,Y1898)</f>
        <v>3.48170474372985</v>
      </c>
      <c r="AA1898" s="70" t="n">
        <f aca="false">Z1898-Y1898</f>
        <v>0.0299275857886459</v>
      </c>
      <c r="AB1898" s="72" t="n">
        <f aca="false">AB1897*(1+F1898)</f>
        <v>40.4911206920903</v>
      </c>
      <c r="AC1898" s="73" t="n">
        <f aca="false">MAX(AC1897,AB1898)</f>
        <v>41.1540828719934</v>
      </c>
      <c r="AD1898" s="70" t="n">
        <f aca="false">1-AB1898/AC1898</f>
        <v>0.0161092687198308</v>
      </c>
      <c r="AE1898" s="73" t="n">
        <f aca="false">AE1897*(1+M1898)</f>
        <v>24.7816138858615</v>
      </c>
      <c r="AF1898" s="73" t="n">
        <f aca="false">MAX(AF1897,AE1898)</f>
        <v>25.5606827457312</v>
      </c>
      <c r="AG1898" s="70" t="n">
        <f aca="false">1-AE1898/AF1898</f>
        <v>0.0304791881977309</v>
      </c>
      <c r="AH1898" s="74" t="n">
        <f aca="false">IF(R1898&gt;0,AH1897+1,0)</f>
        <v>55</v>
      </c>
      <c r="AI1898" s="74" t="n">
        <f aca="false">IF(U1898&gt;0,AI1897+1,0)</f>
        <v>59</v>
      </c>
      <c r="AJ1898" s="74" t="n">
        <f aca="false">IF(G1898&gt;0,AJ1897+1,0)</f>
        <v>2</v>
      </c>
      <c r="AK1898" s="74" t="n">
        <f aca="false">IF(G1898&lt;=0,AK1897+1,0)</f>
        <v>0</v>
      </c>
      <c r="AL1898" s="74" t="n">
        <f aca="false">IF(K1898&gt;0,AL1897+1,0)</f>
        <v>2</v>
      </c>
      <c r="AM1898" s="74" t="n">
        <f aca="false">IF(K1898&lt;=0,AM1897+1,0)</f>
        <v>0</v>
      </c>
    </row>
    <row r="1899" customFormat="false" ht="15" hidden="false" customHeight="false" outlineLevel="0" collapsed="false">
      <c r="A1899" s="61" t="n">
        <v>1898</v>
      </c>
      <c r="B1899" s="62" t="n">
        <v>45426.40625</v>
      </c>
      <c r="C1899" s="63" t="n">
        <f aca="false">YEAR(B1899)</f>
        <v>2024</v>
      </c>
      <c r="D1899" s="32" t="s">
        <v>277</v>
      </c>
      <c r="E1899" s="64" t="n">
        <v>22143.5</v>
      </c>
      <c r="F1899" s="65" t="n">
        <v>0.0001</v>
      </c>
      <c r="G1899" s="66" t="n">
        <v>2.21435</v>
      </c>
      <c r="H1899" s="67" t="n">
        <f aca="false">E1899+IF(D1899="Long",1,-1)*G1899</f>
        <v>22145.71435</v>
      </c>
      <c r="I1899" s="68" t="n">
        <f aca="false">Assumptions!$B$58</f>
        <v>5.35750011455817</v>
      </c>
      <c r="J1899" s="68" t="n">
        <f aca="false">INDEX(Yearly!$L$5:$L$22,MATCH(C1899,Yearly!$A$5:$A$22,0))</f>
        <v>0.579189201573856</v>
      </c>
      <c r="K1899" s="68" t="n">
        <f aca="false">G1899-I1899-J1899</f>
        <v>-3.72233931613202</v>
      </c>
      <c r="L1899" s="69" t="n">
        <f aca="false">(I1899+J1899)/Assumptions!$B$8</f>
        <v>0.000261770907212725</v>
      </c>
      <c r="M1899" s="70" t="n">
        <f aca="false">F1899-L1899</f>
        <v>-0.000161770907212725</v>
      </c>
      <c r="N1899" s="71" t="n">
        <f aca="false">G1899*Assumptions!$B$7</f>
        <v>17415.86275</v>
      </c>
      <c r="O1899" s="71" t="n">
        <f aca="false">K1899*Assumptions!$B$7</f>
        <v>-29276.1987213784</v>
      </c>
      <c r="P1899" s="68" t="n">
        <f aca="false">P1898+G1899</f>
        <v>34218.803025</v>
      </c>
      <c r="Q1899" s="68" t="n">
        <f aca="false">MAX(Q1898,P1899)</f>
        <v>34510.790245</v>
      </c>
      <c r="R1899" s="68" t="n">
        <f aca="false">Q1899-P1899</f>
        <v>291.987219999995</v>
      </c>
      <c r="S1899" s="68" t="n">
        <f aca="false">S1898+K1899</f>
        <v>23058.8406917746</v>
      </c>
      <c r="T1899" s="68" t="n">
        <f aca="false">MAX(T1898,S1899)</f>
        <v>23689.0466278121</v>
      </c>
      <c r="U1899" s="68" t="n">
        <f aca="false">T1899-S1899</f>
        <v>630.205936037561</v>
      </c>
      <c r="V1899" s="70" t="n">
        <f aca="false">V1898+F1899</f>
        <v>3.94370000000001</v>
      </c>
      <c r="W1899" s="70" t="n">
        <f aca="false">MAX(W1898,V1899)</f>
        <v>3.95890000000001</v>
      </c>
      <c r="X1899" s="70" t="n">
        <f aca="false">W1899-V1899</f>
        <v>0.015200000000001</v>
      </c>
      <c r="Y1899" s="70" t="n">
        <f aca="false">Y1898+M1899</f>
        <v>3.45161538703399</v>
      </c>
      <c r="Z1899" s="70" t="n">
        <f aca="false">MAX(Z1898,Y1899)</f>
        <v>3.48170474372985</v>
      </c>
      <c r="AA1899" s="70" t="n">
        <f aca="false">Z1899-Y1899</f>
        <v>0.0300893566958584</v>
      </c>
      <c r="AB1899" s="72" t="n">
        <f aca="false">AB1898*(1+F1899)</f>
        <v>40.4951698041595</v>
      </c>
      <c r="AC1899" s="73" t="n">
        <f aca="false">MAX(AC1898,AB1899)</f>
        <v>41.1540828719934</v>
      </c>
      <c r="AD1899" s="70" t="n">
        <f aca="false">1-AB1899/AC1899</f>
        <v>0.0160108796467027</v>
      </c>
      <c r="AE1899" s="73" t="n">
        <f aca="false">AE1898*(1+M1899)</f>
        <v>24.777604941701</v>
      </c>
      <c r="AF1899" s="73" t="n">
        <f aca="false">MAX(AF1898,AE1899)</f>
        <v>25.5606827457312</v>
      </c>
      <c r="AG1899" s="70" t="n">
        <f aca="false">1-AE1899/AF1899</f>
        <v>0.0306360284590177</v>
      </c>
      <c r="AH1899" s="74" t="n">
        <f aca="false">IF(R1899&gt;0,AH1898+1,0)</f>
        <v>56</v>
      </c>
      <c r="AI1899" s="74" t="n">
        <f aca="false">IF(U1899&gt;0,AI1898+1,0)</f>
        <v>60</v>
      </c>
      <c r="AJ1899" s="74" t="n">
        <f aca="false">IF(G1899&gt;0,AJ1898+1,0)</f>
        <v>3</v>
      </c>
      <c r="AK1899" s="74" t="n">
        <f aca="false">IF(G1899&lt;=0,AK1898+1,0)</f>
        <v>0</v>
      </c>
      <c r="AL1899" s="74" t="n">
        <f aca="false">IF(K1899&gt;0,AL1898+1,0)</f>
        <v>0</v>
      </c>
      <c r="AM1899" s="74" t="n">
        <f aca="false">IF(K1899&lt;=0,AM1898+1,0)</f>
        <v>1</v>
      </c>
    </row>
    <row r="1900" customFormat="false" ht="15" hidden="false" customHeight="false" outlineLevel="0" collapsed="false">
      <c r="A1900" s="61" t="n">
        <v>1899</v>
      </c>
      <c r="B1900" s="62" t="n">
        <v>45428.46875</v>
      </c>
      <c r="C1900" s="63" t="n">
        <f aca="false">YEAR(B1900)</f>
        <v>2024</v>
      </c>
      <c r="D1900" s="32" t="s">
        <v>276</v>
      </c>
      <c r="E1900" s="64" t="n">
        <v>22146.75</v>
      </c>
      <c r="F1900" s="65" t="n">
        <v>-0.0116</v>
      </c>
      <c r="G1900" s="66" t="n">
        <v>-256.9023</v>
      </c>
      <c r="H1900" s="67" t="n">
        <f aca="false">E1900+IF(D1900="Long",1,-1)*G1900</f>
        <v>22403.6523</v>
      </c>
      <c r="I1900" s="68" t="n">
        <f aca="false">Assumptions!$B$58</f>
        <v>5.35750011455817</v>
      </c>
      <c r="J1900" s="68" t="n">
        <f aca="false">INDEX(Yearly!$L$5:$L$22,MATCH(C1900,Yearly!$A$5:$A$22,0))</f>
        <v>0.579189201573856</v>
      </c>
      <c r="K1900" s="68" t="n">
        <f aca="false">G1900-I1900-J1900</f>
        <v>-262.838989316132</v>
      </c>
      <c r="L1900" s="69" t="n">
        <f aca="false">(I1900+J1900)/Assumptions!$B$8</f>
        <v>0.000261770907212725</v>
      </c>
      <c r="M1900" s="70" t="n">
        <f aca="false">F1900-L1900</f>
        <v>-0.0118617709072127</v>
      </c>
      <c r="N1900" s="71" t="n">
        <f aca="false">G1900*Assumptions!$B$7</f>
        <v>-2020536.5895</v>
      </c>
      <c r="O1900" s="71" t="n">
        <f aca="false">K1900*Assumptions!$B$7</f>
        <v>-2067228.65097138</v>
      </c>
      <c r="P1900" s="68" t="n">
        <f aca="false">P1899+G1900</f>
        <v>33961.900725</v>
      </c>
      <c r="Q1900" s="68" t="n">
        <f aca="false">MAX(Q1899,P1900)</f>
        <v>34510.790245</v>
      </c>
      <c r="R1900" s="68" t="n">
        <f aca="false">Q1900-P1900</f>
        <v>548.889519999997</v>
      </c>
      <c r="S1900" s="68" t="n">
        <f aca="false">S1899+K1900</f>
        <v>22796.0017024584</v>
      </c>
      <c r="T1900" s="68" t="n">
        <f aca="false">MAX(T1899,S1900)</f>
        <v>23689.0466278121</v>
      </c>
      <c r="U1900" s="68" t="n">
        <f aca="false">T1900-S1900</f>
        <v>893.044925353694</v>
      </c>
      <c r="V1900" s="70" t="n">
        <f aca="false">V1899+F1900</f>
        <v>3.93210000000001</v>
      </c>
      <c r="W1900" s="70" t="n">
        <f aca="false">MAX(W1899,V1900)</f>
        <v>3.95890000000001</v>
      </c>
      <c r="X1900" s="70" t="n">
        <f aca="false">W1900-V1900</f>
        <v>0.026800000000001</v>
      </c>
      <c r="Y1900" s="70" t="n">
        <f aca="false">Y1899+M1900</f>
        <v>3.43975361612678</v>
      </c>
      <c r="Z1900" s="70" t="n">
        <f aca="false">MAX(Z1899,Y1900)</f>
        <v>3.48170474372985</v>
      </c>
      <c r="AA1900" s="70" t="n">
        <f aca="false">Z1900-Y1900</f>
        <v>0.0419511276030713</v>
      </c>
      <c r="AB1900" s="72" t="n">
        <f aca="false">AB1899*(1+F1900)</f>
        <v>40.0254258344312</v>
      </c>
      <c r="AC1900" s="73" t="n">
        <f aca="false">MAX(AC1899,AB1900)</f>
        <v>41.1540828719934</v>
      </c>
      <c r="AD1900" s="70" t="n">
        <f aca="false">1-AB1900/AC1900</f>
        <v>0.0274251534428009</v>
      </c>
      <c r="AE1900" s="73" t="n">
        <f aca="false">AE1899*(1+M1900)</f>
        <v>24.4836986682532</v>
      </c>
      <c r="AF1900" s="73" t="n">
        <f aca="false">MAX(AF1899,AE1900)</f>
        <v>25.5606827457312</v>
      </c>
      <c r="AG1900" s="70" t="n">
        <f aca="false">1-AE1900/AF1900</f>
        <v>0.0421344018151427</v>
      </c>
      <c r="AH1900" s="74" t="n">
        <f aca="false">IF(R1900&gt;0,AH1899+1,0)</f>
        <v>57</v>
      </c>
      <c r="AI1900" s="74" t="n">
        <f aca="false">IF(U1900&gt;0,AI1899+1,0)</f>
        <v>61</v>
      </c>
      <c r="AJ1900" s="74" t="n">
        <f aca="false">IF(G1900&gt;0,AJ1899+1,0)</f>
        <v>0</v>
      </c>
      <c r="AK1900" s="74" t="n">
        <f aca="false">IF(G1900&lt;=0,AK1899+1,0)</f>
        <v>1</v>
      </c>
      <c r="AL1900" s="74" t="n">
        <f aca="false">IF(K1900&gt;0,AL1899+1,0)</f>
        <v>0</v>
      </c>
      <c r="AM1900" s="74" t="n">
        <f aca="false">IF(K1900&lt;=0,AM1899+1,0)</f>
        <v>2</v>
      </c>
    </row>
    <row r="1901" customFormat="false" ht="15" hidden="false" customHeight="false" outlineLevel="0" collapsed="false">
      <c r="A1901" s="61" t="n">
        <v>1900</v>
      </c>
      <c r="B1901" s="62" t="n">
        <v>45428.6354166667</v>
      </c>
      <c r="C1901" s="63" t="n">
        <f aca="false">YEAR(B1901)</f>
        <v>2024</v>
      </c>
      <c r="D1901" s="32" t="s">
        <v>277</v>
      </c>
      <c r="E1901" s="64" t="n">
        <v>22403.45</v>
      </c>
      <c r="F1901" s="65" t="n">
        <v>0.0181</v>
      </c>
      <c r="G1901" s="66" t="n">
        <v>405.502445</v>
      </c>
      <c r="H1901" s="67" t="n">
        <f aca="false">E1901+IF(D1901="Long",1,-1)*G1901</f>
        <v>22808.952445</v>
      </c>
      <c r="I1901" s="68" t="n">
        <f aca="false">Assumptions!$B$58</f>
        <v>5.35750011455817</v>
      </c>
      <c r="J1901" s="68" t="n">
        <f aca="false">INDEX(Yearly!$L$5:$L$22,MATCH(C1901,Yearly!$A$5:$A$22,0))</f>
        <v>0.579189201573856</v>
      </c>
      <c r="K1901" s="68" t="n">
        <f aca="false">G1901-I1901-J1901</f>
        <v>399.565755683868</v>
      </c>
      <c r="L1901" s="69" t="n">
        <f aca="false">(I1901+J1901)/Assumptions!$B$8</f>
        <v>0.000261770907212725</v>
      </c>
      <c r="M1901" s="70" t="n">
        <f aca="false">F1901-L1901</f>
        <v>0.0178382290927873</v>
      </c>
      <c r="N1901" s="71" t="n">
        <f aca="false">G1901*Assumptions!$B$7</f>
        <v>3189276.729925</v>
      </c>
      <c r="O1901" s="71" t="n">
        <f aca="false">K1901*Assumptions!$B$7</f>
        <v>3142584.66845362</v>
      </c>
      <c r="P1901" s="68" t="n">
        <f aca="false">P1900+G1901</f>
        <v>34367.40317</v>
      </c>
      <c r="Q1901" s="68" t="n">
        <f aca="false">MAX(Q1900,P1901)</f>
        <v>34510.790245</v>
      </c>
      <c r="R1901" s="68" t="n">
        <f aca="false">Q1901-P1901</f>
        <v>143.387074999999</v>
      </c>
      <c r="S1901" s="68" t="n">
        <f aca="false">S1900+K1901</f>
        <v>23195.5674581423</v>
      </c>
      <c r="T1901" s="68" t="n">
        <f aca="false">MAX(T1900,S1901)</f>
        <v>23689.0466278121</v>
      </c>
      <c r="U1901" s="68" t="n">
        <f aca="false">T1901-S1901</f>
        <v>493.479169669827</v>
      </c>
      <c r="V1901" s="70" t="n">
        <f aca="false">V1900+F1901</f>
        <v>3.95020000000001</v>
      </c>
      <c r="W1901" s="70" t="n">
        <f aca="false">MAX(W1900,V1901)</f>
        <v>3.95890000000001</v>
      </c>
      <c r="X1901" s="70" t="n">
        <f aca="false">W1901-V1901</f>
        <v>0.00870000000000104</v>
      </c>
      <c r="Y1901" s="70" t="n">
        <f aca="false">Y1900+M1901</f>
        <v>3.45759184521957</v>
      </c>
      <c r="Z1901" s="70" t="n">
        <f aca="false">MAX(Z1900,Y1901)</f>
        <v>3.48170474372985</v>
      </c>
      <c r="AA1901" s="70" t="n">
        <f aca="false">Z1901-Y1901</f>
        <v>0.0241128985102841</v>
      </c>
      <c r="AB1901" s="72" t="n">
        <f aca="false">AB1900*(1+F1901)</f>
        <v>40.7498860420344</v>
      </c>
      <c r="AC1901" s="73" t="n">
        <f aca="false">MAX(AC1900,AB1901)</f>
        <v>41.1540828719934</v>
      </c>
      <c r="AD1901" s="70" t="n">
        <f aca="false">1-AB1901/AC1901</f>
        <v>0.00982154872011554</v>
      </c>
      <c r="AE1901" s="73" t="n">
        <f aca="false">AE1900*(1+M1901)</f>
        <v>24.9204444941362</v>
      </c>
      <c r="AF1901" s="73" t="n">
        <f aca="false">MAX(AF1900,AE1901)</f>
        <v>25.5606827457312</v>
      </c>
      <c r="AG1901" s="70" t="n">
        <f aca="false">1-AE1901/AF1901</f>
        <v>0.0250477758346216</v>
      </c>
      <c r="AH1901" s="74" t="n">
        <f aca="false">IF(R1901&gt;0,AH1900+1,0)</f>
        <v>58</v>
      </c>
      <c r="AI1901" s="74" t="n">
        <f aca="false">IF(U1901&gt;0,AI1900+1,0)</f>
        <v>62</v>
      </c>
      <c r="AJ1901" s="74" t="n">
        <f aca="false">IF(G1901&gt;0,AJ1900+1,0)</f>
        <v>1</v>
      </c>
      <c r="AK1901" s="74" t="n">
        <f aca="false">IF(G1901&lt;=0,AK1900+1,0)</f>
        <v>0</v>
      </c>
      <c r="AL1901" s="74" t="n">
        <f aca="false">IF(K1901&gt;0,AL1900+1,0)</f>
        <v>1</v>
      </c>
      <c r="AM1901" s="74" t="n">
        <f aca="false">IF(K1901&lt;=0,AM1900+1,0)</f>
        <v>0</v>
      </c>
    </row>
    <row r="1902" customFormat="false" ht="15" hidden="false" customHeight="false" outlineLevel="0" collapsed="false">
      <c r="A1902" s="61" t="n">
        <v>1901</v>
      </c>
      <c r="B1902" s="62" t="n">
        <v>45441.40625</v>
      </c>
      <c r="C1902" s="63" t="n">
        <f aca="false">YEAR(B1902)</f>
        <v>2024</v>
      </c>
      <c r="D1902" s="32" t="s">
        <v>276</v>
      </c>
      <c r="E1902" s="64" t="n">
        <v>22809.95</v>
      </c>
      <c r="F1902" s="65" t="n">
        <v>-0.013</v>
      </c>
      <c r="G1902" s="66" t="n">
        <v>-296.52935</v>
      </c>
      <c r="H1902" s="67" t="n">
        <f aca="false">E1902+IF(D1902="Long",1,-1)*G1902</f>
        <v>23106.47935</v>
      </c>
      <c r="I1902" s="68" t="n">
        <f aca="false">Assumptions!$B$58</f>
        <v>5.35750011455817</v>
      </c>
      <c r="J1902" s="68" t="n">
        <f aca="false">INDEX(Yearly!$L$5:$L$22,MATCH(C1902,Yearly!$A$5:$A$22,0))</f>
        <v>0.579189201573856</v>
      </c>
      <c r="K1902" s="68" t="n">
        <f aca="false">G1902-I1902-J1902</f>
        <v>-302.466039316132</v>
      </c>
      <c r="L1902" s="69" t="n">
        <f aca="false">(I1902+J1902)/Assumptions!$B$8</f>
        <v>0.000261770907212725</v>
      </c>
      <c r="M1902" s="70" t="n">
        <f aca="false">F1902-L1902</f>
        <v>-0.0132617709072127</v>
      </c>
      <c r="N1902" s="71" t="n">
        <f aca="false">G1902*Assumptions!$B$7</f>
        <v>-2332203.33775</v>
      </c>
      <c r="O1902" s="71" t="n">
        <f aca="false">K1902*Assumptions!$B$7</f>
        <v>-2378895.39922138</v>
      </c>
      <c r="P1902" s="68" t="n">
        <f aca="false">P1901+G1902</f>
        <v>34070.87382</v>
      </c>
      <c r="Q1902" s="68" t="n">
        <f aca="false">MAX(Q1901,P1902)</f>
        <v>34510.790245</v>
      </c>
      <c r="R1902" s="68" t="n">
        <f aca="false">Q1902-P1902</f>
        <v>439.916424999996</v>
      </c>
      <c r="S1902" s="68" t="n">
        <f aca="false">S1901+K1902</f>
        <v>22893.1014188262</v>
      </c>
      <c r="T1902" s="68" t="n">
        <f aca="false">MAX(T1901,S1902)</f>
        <v>23689.0466278121</v>
      </c>
      <c r="U1902" s="68" t="n">
        <f aca="false">T1902-S1902</f>
        <v>795.945208985959</v>
      </c>
      <c r="V1902" s="70" t="n">
        <f aca="false">V1901+F1902</f>
        <v>3.93720000000001</v>
      </c>
      <c r="W1902" s="70" t="n">
        <f aca="false">MAX(W1901,V1902)</f>
        <v>3.95890000000001</v>
      </c>
      <c r="X1902" s="70" t="n">
        <f aca="false">W1902-V1902</f>
        <v>0.0217000000000009</v>
      </c>
      <c r="Y1902" s="70" t="n">
        <f aca="false">Y1901+M1902</f>
        <v>3.44433007431235</v>
      </c>
      <c r="Z1902" s="70" t="n">
        <f aca="false">MAX(Z1901,Y1902)</f>
        <v>3.48170474372985</v>
      </c>
      <c r="AA1902" s="70" t="n">
        <f aca="false">Z1902-Y1902</f>
        <v>0.0373746694174968</v>
      </c>
      <c r="AB1902" s="72" t="n">
        <f aca="false">AB1901*(1+F1902)</f>
        <v>40.220137523488</v>
      </c>
      <c r="AC1902" s="73" t="n">
        <f aca="false">MAX(AC1901,AB1902)</f>
        <v>41.1540828719934</v>
      </c>
      <c r="AD1902" s="70" t="n">
        <f aca="false">1-AB1902/AC1902</f>
        <v>0.022693868586754</v>
      </c>
      <c r="AE1902" s="73" t="n">
        <f aca="false">AE1901*(1+M1902)</f>
        <v>24.5899552683491</v>
      </c>
      <c r="AF1902" s="73" t="n">
        <f aca="false">MAX(AF1901,AE1902)</f>
        <v>25.5606827457312</v>
      </c>
      <c r="AG1902" s="70" t="n">
        <f aca="false">1-AE1902/AF1902</f>
        <v>0.0379773688769803</v>
      </c>
      <c r="AH1902" s="74" t="n">
        <f aca="false">IF(R1902&gt;0,AH1901+1,0)</f>
        <v>59</v>
      </c>
      <c r="AI1902" s="74" t="n">
        <f aca="false">IF(U1902&gt;0,AI1901+1,0)</f>
        <v>63</v>
      </c>
      <c r="AJ1902" s="74" t="n">
        <f aca="false">IF(G1902&gt;0,AJ1901+1,0)</f>
        <v>0</v>
      </c>
      <c r="AK1902" s="74" t="n">
        <f aca="false">IF(G1902&lt;=0,AK1901+1,0)</f>
        <v>1</v>
      </c>
      <c r="AL1902" s="74" t="n">
        <f aca="false">IF(K1902&gt;0,AL1901+1,0)</f>
        <v>0</v>
      </c>
      <c r="AM1902" s="74" t="n">
        <f aca="false">IF(K1902&lt;=0,AM1901+1,0)</f>
        <v>1</v>
      </c>
    </row>
    <row r="1903" customFormat="false" ht="15" hidden="false" customHeight="false" outlineLevel="0" collapsed="false">
      <c r="A1903" s="61" t="n">
        <v>1902</v>
      </c>
      <c r="B1903" s="62" t="n">
        <v>45446.40625</v>
      </c>
      <c r="C1903" s="63" t="n">
        <f aca="false">YEAR(B1903)</f>
        <v>2024</v>
      </c>
      <c r="D1903" s="32" t="s">
        <v>277</v>
      </c>
      <c r="E1903" s="64" t="n">
        <v>23105.8</v>
      </c>
      <c r="F1903" s="65" t="n">
        <v>-0.0226</v>
      </c>
      <c r="G1903" s="66" t="n">
        <v>-522.19108</v>
      </c>
      <c r="H1903" s="67" t="n">
        <f aca="false">E1903+IF(D1903="Long",1,-1)*G1903</f>
        <v>22583.60892</v>
      </c>
      <c r="I1903" s="68" t="n">
        <f aca="false">Assumptions!$B$58</f>
        <v>5.35750011455817</v>
      </c>
      <c r="J1903" s="68" t="n">
        <f aca="false">INDEX(Yearly!$L$5:$L$22,MATCH(C1903,Yearly!$A$5:$A$22,0))</f>
        <v>0.579189201573856</v>
      </c>
      <c r="K1903" s="68" t="n">
        <f aca="false">G1903-I1903-J1903</f>
        <v>-528.127769316132</v>
      </c>
      <c r="L1903" s="69" t="n">
        <f aca="false">(I1903+J1903)/Assumptions!$B$8</f>
        <v>0.000261770907212725</v>
      </c>
      <c r="M1903" s="70" t="n">
        <f aca="false">F1903-L1903</f>
        <v>-0.0228617709072127</v>
      </c>
      <c r="N1903" s="71" t="n">
        <f aca="false">G1903*Assumptions!$B$7</f>
        <v>-4107032.8442</v>
      </c>
      <c r="O1903" s="71" t="n">
        <f aca="false">K1903*Assumptions!$B$7</f>
        <v>-4153724.90567138</v>
      </c>
      <c r="P1903" s="68" t="n">
        <f aca="false">P1902+G1903</f>
        <v>33548.68274</v>
      </c>
      <c r="Q1903" s="68" t="n">
        <f aca="false">MAX(Q1902,P1903)</f>
        <v>34510.790245</v>
      </c>
      <c r="R1903" s="68" t="n">
        <f aca="false">Q1903-P1903</f>
        <v>962.107504999993</v>
      </c>
      <c r="S1903" s="68" t="n">
        <f aca="false">S1902+K1903</f>
        <v>22364.97364951</v>
      </c>
      <c r="T1903" s="68" t="n">
        <f aca="false">MAX(T1902,S1903)</f>
        <v>23689.0466278121</v>
      </c>
      <c r="U1903" s="68" t="n">
        <f aca="false">T1903-S1903</f>
        <v>1324.07297830209</v>
      </c>
      <c r="V1903" s="70" t="n">
        <f aca="false">V1902+F1903</f>
        <v>3.91460000000001</v>
      </c>
      <c r="W1903" s="70" t="n">
        <f aca="false">MAX(W1902,V1903)</f>
        <v>3.95890000000001</v>
      </c>
      <c r="X1903" s="70" t="n">
        <f aca="false">W1903-V1903</f>
        <v>0.0443000000000011</v>
      </c>
      <c r="Y1903" s="70" t="n">
        <f aca="false">Y1902+M1903</f>
        <v>3.42146830340514</v>
      </c>
      <c r="Z1903" s="70" t="n">
        <f aca="false">MAX(Z1902,Y1903)</f>
        <v>3.48170474372985</v>
      </c>
      <c r="AA1903" s="70" t="n">
        <f aca="false">Z1903-Y1903</f>
        <v>0.0602364403247093</v>
      </c>
      <c r="AB1903" s="72" t="n">
        <f aca="false">AB1902*(1+F1903)</f>
        <v>39.3111624154572</v>
      </c>
      <c r="AC1903" s="73" t="n">
        <f aca="false">MAX(AC1902,AB1903)</f>
        <v>41.1540828719934</v>
      </c>
      <c r="AD1903" s="70" t="n">
        <f aca="false">1-AB1903/AC1903</f>
        <v>0.0447809871566933</v>
      </c>
      <c r="AE1903" s="73" t="n">
        <f aca="false">AE1902*(1+M1903)</f>
        <v>24.0277853443855</v>
      </c>
      <c r="AF1903" s="73" t="n">
        <f aca="false">MAX(AF1902,AE1903)</f>
        <v>25.5606827457312</v>
      </c>
      <c r="AG1903" s="70" t="n">
        <f aca="false">1-AE1903/AF1903</f>
        <v>0.0599709098772688</v>
      </c>
      <c r="AH1903" s="74" t="n">
        <f aca="false">IF(R1903&gt;0,AH1902+1,0)</f>
        <v>60</v>
      </c>
      <c r="AI1903" s="74" t="n">
        <f aca="false">IF(U1903&gt;0,AI1902+1,0)</f>
        <v>64</v>
      </c>
      <c r="AJ1903" s="74" t="n">
        <f aca="false">IF(G1903&gt;0,AJ1902+1,0)</f>
        <v>0</v>
      </c>
      <c r="AK1903" s="74" t="n">
        <f aca="false">IF(G1903&lt;=0,AK1902+1,0)</f>
        <v>2</v>
      </c>
      <c r="AL1903" s="74" t="n">
        <f aca="false">IF(K1903&gt;0,AL1902+1,0)</f>
        <v>0</v>
      </c>
      <c r="AM1903" s="74" t="n">
        <f aca="false">IF(K1903&lt;=0,AM1902+1,0)</f>
        <v>2</v>
      </c>
    </row>
    <row r="1904" customFormat="false" ht="15" hidden="false" customHeight="false" outlineLevel="0" collapsed="false">
      <c r="A1904" s="61" t="n">
        <v>1903</v>
      </c>
      <c r="B1904" s="62" t="n">
        <v>45447.40625</v>
      </c>
      <c r="C1904" s="63" t="n">
        <f aca="false">YEAR(B1904)</f>
        <v>2024</v>
      </c>
      <c r="D1904" s="32" t="s">
        <v>276</v>
      </c>
      <c r="E1904" s="64" t="n">
        <v>22584.6</v>
      </c>
      <c r="F1904" s="65" t="n">
        <v>0.0003</v>
      </c>
      <c r="G1904" s="66" t="n">
        <v>6.77538</v>
      </c>
      <c r="H1904" s="67" t="n">
        <f aca="false">E1904+IF(D1904="Long",1,-1)*G1904</f>
        <v>22577.82462</v>
      </c>
      <c r="I1904" s="68" t="n">
        <f aca="false">Assumptions!$B$58</f>
        <v>5.35750011455817</v>
      </c>
      <c r="J1904" s="68" t="n">
        <f aca="false">INDEX(Yearly!$L$5:$L$22,MATCH(C1904,Yearly!$A$5:$A$22,0))</f>
        <v>0.579189201573856</v>
      </c>
      <c r="K1904" s="68" t="n">
        <f aca="false">G1904-I1904-J1904</f>
        <v>0.838690683867976</v>
      </c>
      <c r="L1904" s="69" t="n">
        <f aca="false">(I1904+J1904)/Assumptions!$B$8</f>
        <v>0.000261770907212725</v>
      </c>
      <c r="M1904" s="70" t="n">
        <f aca="false">F1904-L1904</f>
        <v>3.82290927872752E-005</v>
      </c>
      <c r="N1904" s="71" t="n">
        <f aca="false">G1904*Assumptions!$B$7</f>
        <v>53288.3637</v>
      </c>
      <c r="O1904" s="71" t="n">
        <f aca="false">K1904*Assumptions!$B$7</f>
        <v>6596.30222862163</v>
      </c>
      <c r="P1904" s="68" t="n">
        <f aca="false">P1903+G1904</f>
        <v>33555.45812</v>
      </c>
      <c r="Q1904" s="68" t="n">
        <f aca="false">MAX(Q1903,P1904)</f>
        <v>34510.790245</v>
      </c>
      <c r="R1904" s="68" t="n">
        <f aca="false">Q1904-P1904</f>
        <v>955.332124999994</v>
      </c>
      <c r="S1904" s="68" t="n">
        <f aca="false">S1903+K1904</f>
        <v>22365.8123401939</v>
      </c>
      <c r="T1904" s="68" t="n">
        <f aca="false">MAX(T1903,S1904)</f>
        <v>23689.0466278121</v>
      </c>
      <c r="U1904" s="68" t="n">
        <f aca="false">T1904-S1904</f>
        <v>1323.23428761822</v>
      </c>
      <c r="V1904" s="70" t="n">
        <f aca="false">V1903+F1904</f>
        <v>3.91490000000001</v>
      </c>
      <c r="W1904" s="70" t="n">
        <f aca="false">MAX(W1903,V1904)</f>
        <v>3.95890000000001</v>
      </c>
      <c r="X1904" s="70" t="n">
        <f aca="false">W1904-V1904</f>
        <v>0.0440000000000009</v>
      </c>
      <c r="Y1904" s="70" t="n">
        <f aca="false">Y1903+M1904</f>
        <v>3.42150653249793</v>
      </c>
      <c r="Z1904" s="70" t="n">
        <f aca="false">MAX(Z1903,Y1904)</f>
        <v>3.48170474372985</v>
      </c>
      <c r="AA1904" s="70" t="n">
        <f aca="false">Z1904-Y1904</f>
        <v>0.0601982112319219</v>
      </c>
      <c r="AB1904" s="72" t="n">
        <f aca="false">AB1903*(1+F1904)</f>
        <v>39.3229557641818</v>
      </c>
      <c r="AC1904" s="73" t="n">
        <f aca="false">MAX(AC1903,AB1904)</f>
        <v>41.1540828719934</v>
      </c>
      <c r="AD1904" s="70" t="n">
        <f aca="false">1-AB1904/AC1904</f>
        <v>0.0444944214528403</v>
      </c>
      <c r="AE1904" s="73" t="n">
        <f aca="false">AE1903*(1+M1904)</f>
        <v>24.0287039048209</v>
      </c>
      <c r="AF1904" s="73" t="n">
        <f aca="false">MAX(AF1903,AE1904)</f>
        <v>25.5606827457312</v>
      </c>
      <c r="AG1904" s="70" t="n">
        <f aca="false">1-AE1904/AF1904</f>
        <v>0.0599349734179598</v>
      </c>
      <c r="AH1904" s="74" t="n">
        <f aca="false">IF(R1904&gt;0,AH1903+1,0)</f>
        <v>61</v>
      </c>
      <c r="AI1904" s="74" t="n">
        <f aca="false">IF(U1904&gt;0,AI1903+1,0)</f>
        <v>65</v>
      </c>
      <c r="AJ1904" s="74" t="n">
        <f aca="false">IF(G1904&gt;0,AJ1903+1,0)</f>
        <v>1</v>
      </c>
      <c r="AK1904" s="74" t="n">
        <f aca="false">IF(G1904&lt;=0,AK1903+1,0)</f>
        <v>0</v>
      </c>
      <c r="AL1904" s="74" t="n">
        <f aca="false">IF(K1904&gt;0,AL1903+1,0)</f>
        <v>1</v>
      </c>
      <c r="AM1904" s="74" t="n">
        <f aca="false">IF(K1904&lt;=0,AM1903+1,0)</f>
        <v>0</v>
      </c>
    </row>
    <row r="1905" customFormat="false" ht="15" hidden="false" customHeight="false" outlineLevel="0" collapsed="false">
      <c r="A1905" s="61" t="n">
        <v>1904</v>
      </c>
      <c r="B1905" s="62" t="n">
        <v>45448.6145833333</v>
      </c>
      <c r="C1905" s="63" t="n">
        <f aca="false">YEAR(B1905)</f>
        <v>2024</v>
      </c>
      <c r="D1905" s="32" t="s">
        <v>277</v>
      </c>
      <c r="E1905" s="64" t="n">
        <v>22577.1</v>
      </c>
      <c r="F1905" s="65" t="n">
        <v>0.0391</v>
      </c>
      <c r="G1905" s="66" t="n">
        <v>882.76461</v>
      </c>
      <c r="H1905" s="67" t="n">
        <f aca="false">E1905+IF(D1905="Long",1,-1)*G1905</f>
        <v>23459.86461</v>
      </c>
      <c r="I1905" s="68" t="n">
        <f aca="false">Assumptions!$B$58</f>
        <v>5.35750011455817</v>
      </c>
      <c r="J1905" s="68" t="n">
        <f aca="false">INDEX(Yearly!$L$5:$L$22,MATCH(C1905,Yearly!$A$5:$A$22,0))</f>
        <v>0.579189201573856</v>
      </c>
      <c r="K1905" s="68" t="n">
        <f aca="false">G1905-I1905-J1905</f>
        <v>876.827920683868</v>
      </c>
      <c r="L1905" s="69" t="n">
        <f aca="false">(I1905+J1905)/Assumptions!$B$8</f>
        <v>0.000261770907212725</v>
      </c>
      <c r="M1905" s="70" t="n">
        <f aca="false">F1905-L1905</f>
        <v>0.0388382290927873</v>
      </c>
      <c r="N1905" s="71" t="n">
        <f aca="false">G1905*Assumptions!$B$7</f>
        <v>6942943.65765</v>
      </c>
      <c r="O1905" s="71" t="n">
        <f aca="false">K1905*Assumptions!$B$7</f>
        <v>6896251.59617862</v>
      </c>
      <c r="P1905" s="68" t="n">
        <f aca="false">P1904+G1905</f>
        <v>34438.22273</v>
      </c>
      <c r="Q1905" s="68" t="n">
        <f aca="false">MAX(Q1904,P1905)</f>
        <v>34510.790245</v>
      </c>
      <c r="R1905" s="68" t="n">
        <f aca="false">Q1905-P1905</f>
        <v>72.5675149999952</v>
      </c>
      <c r="S1905" s="68" t="n">
        <f aca="false">S1904+K1905</f>
        <v>23242.6402608778</v>
      </c>
      <c r="T1905" s="68" t="n">
        <f aca="false">MAX(T1904,S1905)</f>
        <v>23689.0466278121</v>
      </c>
      <c r="U1905" s="68" t="n">
        <f aca="false">T1905-S1905</f>
        <v>446.406366934356</v>
      </c>
      <c r="V1905" s="70" t="n">
        <f aca="false">V1904+F1905</f>
        <v>3.95400000000001</v>
      </c>
      <c r="W1905" s="70" t="n">
        <f aca="false">MAX(W1904,V1905)</f>
        <v>3.95890000000001</v>
      </c>
      <c r="X1905" s="70" t="n">
        <f aca="false">W1905-V1905</f>
        <v>0.00490000000000102</v>
      </c>
      <c r="Y1905" s="70" t="n">
        <f aca="false">Y1904+M1905</f>
        <v>3.46034476159071</v>
      </c>
      <c r="Z1905" s="70" t="n">
        <f aca="false">MAX(Z1904,Y1905)</f>
        <v>3.48170474372985</v>
      </c>
      <c r="AA1905" s="70" t="n">
        <f aca="false">Z1905-Y1905</f>
        <v>0.0213599821391348</v>
      </c>
      <c r="AB1905" s="72" t="n">
        <f aca="false">AB1904*(1+F1905)</f>
        <v>40.8604833345613</v>
      </c>
      <c r="AC1905" s="73" t="n">
        <f aca="false">MAX(AC1904,AB1905)</f>
        <v>41.1540828719934</v>
      </c>
      <c r="AD1905" s="70" t="n">
        <f aca="false">1-AB1905/AC1905</f>
        <v>0.00713415333164646</v>
      </c>
      <c r="AE1905" s="73" t="n">
        <f aca="false">AE1904*(1+M1905)</f>
        <v>24.9619362118791</v>
      </c>
      <c r="AF1905" s="73" t="n">
        <f aca="false">MAX(AF1904,AE1905)</f>
        <v>25.5606827457312</v>
      </c>
      <c r="AG1905" s="70" t="n">
        <f aca="false">1-AE1905/AF1905</f>
        <v>0.0234245125534492</v>
      </c>
      <c r="AH1905" s="74" t="n">
        <f aca="false">IF(R1905&gt;0,AH1904+1,0)</f>
        <v>62</v>
      </c>
      <c r="AI1905" s="74" t="n">
        <f aca="false">IF(U1905&gt;0,AI1904+1,0)</f>
        <v>66</v>
      </c>
      <c r="AJ1905" s="74" t="n">
        <f aca="false">IF(G1905&gt;0,AJ1904+1,0)</f>
        <v>2</v>
      </c>
      <c r="AK1905" s="74" t="n">
        <f aca="false">IF(G1905&lt;=0,AK1904+1,0)</f>
        <v>0</v>
      </c>
      <c r="AL1905" s="74" t="n">
        <f aca="false">IF(K1905&gt;0,AL1904+1,0)</f>
        <v>2</v>
      </c>
      <c r="AM1905" s="74" t="n">
        <f aca="false">IF(K1905&lt;=0,AM1904+1,0)</f>
        <v>0</v>
      </c>
    </row>
    <row r="1906" customFormat="false" ht="15" hidden="false" customHeight="false" outlineLevel="0" collapsed="false">
      <c r="A1906" s="61" t="n">
        <v>1905</v>
      </c>
      <c r="B1906" s="62" t="n">
        <v>45464.53125</v>
      </c>
      <c r="C1906" s="63" t="n">
        <f aca="false">YEAR(B1906)</f>
        <v>2024</v>
      </c>
      <c r="D1906" s="32" t="s">
        <v>276</v>
      </c>
      <c r="E1906" s="64" t="n">
        <v>23460.6</v>
      </c>
      <c r="F1906" s="65" t="n">
        <v>-0.0016</v>
      </c>
      <c r="G1906" s="66" t="n">
        <v>-37.53696</v>
      </c>
      <c r="H1906" s="67" t="n">
        <f aca="false">E1906+IF(D1906="Long",1,-1)*G1906</f>
        <v>23498.13696</v>
      </c>
      <c r="I1906" s="68" t="n">
        <f aca="false">Assumptions!$B$58</f>
        <v>5.35750011455817</v>
      </c>
      <c r="J1906" s="68" t="n">
        <f aca="false">INDEX(Yearly!$L$5:$L$22,MATCH(C1906,Yearly!$A$5:$A$22,0))</f>
        <v>0.579189201573856</v>
      </c>
      <c r="K1906" s="68" t="n">
        <f aca="false">G1906-I1906-J1906</f>
        <v>-43.473649316132</v>
      </c>
      <c r="L1906" s="69" t="n">
        <f aca="false">(I1906+J1906)/Assumptions!$B$8</f>
        <v>0.000261770907212725</v>
      </c>
      <c r="M1906" s="70" t="n">
        <f aca="false">F1906-L1906</f>
        <v>-0.00186177090721272</v>
      </c>
      <c r="N1906" s="71" t="n">
        <f aca="false">G1906*Assumptions!$B$7</f>
        <v>-295228.1904</v>
      </c>
      <c r="O1906" s="71" t="n">
        <f aca="false">K1906*Assumptions!$B$7</f>
        <v>-341920.251871378</v>
      </c>
      <c r="P1906" s="68" t="n">
        <f aca="false">P1905+G1906</f>
        <v>34400.68577</v>
      </c>
      <c r="Q1906" s="68" t="n">
        <f aca="false">MAX(Q1905,P1906)</f>
        <v>34510.790245</v>
      </c>
      <c r="R1906" s="68" t="n">
        <f aca="false">Q1906-P1906</f>
        <v>110.104474999993</v>
      </c>
      <c r="S1906" s="68" t="n">
        <f aca="false">S1905+K1906</f>
        <v>23199.1666115616</v>
      </c>
      <c r="T1906" s="68" t="n">
        <f aca="false">MAX(T1905,S1906)</f>
        <v>23689.0466278121</v>
      </c>
      <c r="U1906" s="68" t="n">
        <f aca="false">T1906-S1906</f>
        <v>489.880016250489</v>
      </c>
      <c r="V1906" s="70" t="n">
        <f aca="false">V1905+F1906</f>
        <v>3.95240000000001</v>
      </c>
      <c r="W1906" s="70" t="n">
        <f aca="false">MAX(W1905,V1906)</f>
        <v>3.95890000000001</v>
      </c>
      <c r="X1906" s="70" t="n">
        <f aca="false">W1906-V1906</f>
        <v>0.00650000000000084</v>
      </c>
      <c r="Y1906" s="70" t="n">
        <f aca="false">Y1905+M1906</f>
        <v>3.4584829906835</v>
      </c>
      <c r="Z1906" s="70" t="n">
        <f aca="false">MAX(Z1905,Y1906)</f>
        <v>3.48170474372985</v>
      </c>
      <c r="AA1906" s="70" t="n">
        <f aca="false">Z1906-Y1906</f>
        <v>0.0232217530463474</v>
      </c>
      <c r="AB1906" s="72" t="n">
        <f aca="false">AB1905*(1+F1906)</f>
        <v>40.795106561226</v>
      </c>
      <c r="AC1906" s="73" t="n">
        <f aca="false">MAX(AC1905,AB1906)</f>
        <v>41.1540828719934</v>
      </c>
      <c r="AD1906" s="70" t="n">
        <f aca="false">1-AB1906/AC1906</f>
        <v>0.0087227386863159</v>
      </c>
      <c r="AE1906" s="73" t="n">
        <f aca="false">AE1905*(1+M1906)</f>
        <v>24.9154628052521</v>
      </c>
      <c r="AF1906" s="73" t="n">
        <f aca="false">MAX(AF1905,AE1906)</f>
        <v>25.5606827457312</v>
      </c>
      <c r="AG1906" s="70" t="n">
        <f aca="false">1-AE1906/AF1906</f>
        <v>0.0252426723846744</v>
      </c>
      <c r="AH1906" s="74" t="n">
        <f aca="false">IF(R1906&gt;0,AH1905+1,0)</f>
        <v>63</v>
      </c>
      <c r="AI1906" s="74" t="n">
        <f aca="false">IF(U1906&gt;0,AI1905+1,0)</f>
        <v>67</v>
      </c>
      <c r="AJ1906" s="74" t="n">
        <f aca="false">IF(G1906&gt;0,AJ1905+1,0)</f>
        <v>0</v>
      </c>
      <c r="AK1906" s="74" t="n">
        <f aca="false">IF(G1906&lt;=0,AK1905+1,0)</f>
        <v>1</v>
      </c>
      <c r="AL1906" s="74" t="n">
        <f aca="false">IF(K1906&gt;0,AL1905+1,0)</f>
        <v>0</v>
      </c>
      <c r="AM1906" s="74" t="n">
        <f aca="false">IF(K1906&lt;=0,AM1905+1,0)</f>
        <v>1</v>
      </c>
    </row>
    <row r="1907" customFormat="false" ht="15" hidden="false" customHeight="false" outlineLevel="0" collapsed="false">
      <c r="A1907" s="61" t="n">
        <v>1906</v>
      </c>
      <c r="B1907" s="62" t="n">
        <v>45467.46875</v>
      </c>
      <c r="C1907" s="63" t="n">
        <f aca="false">YEAR(B1907)</f>
        <v>2024</v>
      </c>
      <c r="D1907" s="32" t="s">
        <v>277</v>
      </c>
      <c r="E1907" s="64" t="n">
        <v>23497.35</v>
      </c>
      <c r="F1907" s="65" t="n">
        <v>0.0297</v>
      </c>
      <c r="G1907" s="66" t="n">
        <v>697.871295</v>
      </c>
      <c r="H1907" s="67" t="n">
        <f aca="false">E1907+IF(D1907="Long",1,-1)*G1907</f>
        <v>24195.221295</v>
      </c>
      <c r="I1907" s="68" t="n">
        <f aca="false">Assumptions!$B$58</f>
        <v>5.35750011455817</v>
      </c>
      <c r="J1907" s="68" t="n">
        <f aca="false">INDEX(Yearly!$L$5:$L$22,MATCH(C1907,Yearly!$A$5:$A$22,0))</f>
        <v>0.579189201573856</v>
      </c>
      <c r="K1907" s="68" t="n">
        <f aca="false">G1907-I1907-J1907</f>
        <v>691.934605683868</v>
      </c>
      <c r="L1907" s="69" t="n">
        <f aca="false">(I1907+J1907)/Assumptions!$B$8</f>
        <v>0.000261770907212725</v>
      </c>
      <c r="M1907" s="70" t="n">
        <f aca="false">F1907-L1907</f>
        <v>0.0294382290927873</v>
      </c>
      <c r="N1907" s="71" t="n">
        <f aca="false">G1907*Assumptions!$B$7</f>
        <v>5488757.735175</v>
      </c>
      <c r="O1907" s="71" t="n">
        <f aca="false">K1907*Assumptions!$B$7</f>
        <v>5442065.67370362</v>
      </c>
      <c r="P1907" s="68" t="n">
        <f aca="false">P1906+G1907</f>
        <v>35098.557065</v>
      </c>
      <c r="Q1907" s="68" t="n">
        <f aca="false">MAX(Q1906,P1907)</f>
        <v>35098.557065</v>
      </c>
      <c r="R1907" s="68" t="n">
        <f aca="false">Q1907-P1907</f>
        <v>0</v>
      </c>
      <c r="S1907" s="68" t="n">
        <f aca="false">S1906+K1907</f>
        <v>23891.1012172455</v>
      </c>
      <c r="T1907" s="68" t="n">
        <f aca="false">MAX(T1906,S1907)</f>
        <v>23891.1012172455</v>
      </c>
      <c r="U1907" s="68" t="n">
        <f aca="false">T1907-S1907</f>
        <v>0</v>
      </c>
      <c r="V1907" s="70" t="n">
        <f aca="false">V1906+F1907</f>
        <v>3.98210000000001</v>
      </c>
      <c r="W1907" s="70" t="n">
        <f aca="false">MAX(W1906,V1907)</f>
        <v>3.98210000000001</v>
      </c>
      <c r="X1907" s="70" t="n">
        <f aca="false">W1907-V1907</f>
        <v>0</v>
      </c>
      <c r="Y1907" s="70" t="n">
        <f aca="false">Y1906+M1907</f>
        <v>3.48792121977629</v>
      </c>
      <c r="Z1907" s="70" t="n">
        <f aca="false">MAX(Z1906,Y1907)</f>
        <v>3.48792121977629</v>
      </c>
      <c r="AA1907" s="70" t="n">
        <f aca="false">Z1907-Y1907</f>
        <v>0</v>
      </c>
      <c r="AB1907" s="72" t="n">
        <f aca="false">AB1906*(1+F1907)</f>
        <v>42.0067212260944</v>
      </c>
      <c r="AC1907" s="73" t="n">
        <f aca="false">MAX(AC1906,AB1907)</f>
        <v>42.0067212260944</v>
      </c>
      <c r="AD1907" s="70" t="n">
        <f aca="false">1-AB1907/AC1907</f>
        <v>0</v>
      </c>
      <c r="AE1907" s="73" t="n">
        <f aca="false">AE1906*(1+M1907)</f>
        <v>25.6489299072659</v>
      </c>
      <c r="AF1907" s="73" t="n">
        <f aca="false">MAX(AF1906,AE1907)</f>
        <v>25.6489299072659</v>
      </c>
      <c r="AG1907" s="70" t="n">
        <f aca="false">1-AE1907/AF1907</f>
        <v>0</v>
      </c>
      <c r="AH1907" s="74" t="n">
        <f aca="false">IF(R1907&gt;0,AH1906+1,0)</f>
        <v>0</v>
      </c>
      <c r="AI1907" s="74" t="n">
        <f aca="false">IF(U1907&gt;0,AI1906+1,0)</f>
        <v>0</v>
      </c>
      <c r="AJ1907" s="74" t="n">
        <f aca="false">IF(G1907&gt;0,AJ1906+1,0)</f>
        <v>1</v>
      </c>
      <c r="AK1907" s="74" t="n">
        <f aca="false">IF(G1907&lt;=0,AK1906+1,0)</f>
        <v>0</v>
      </c>
      <c r="AL1907" s="74" t="n">
        <f aca="false">IF(K1907&gt;0,AL1906+1,0)</f>
        <v>1</v>
      </c>
      <c r="AM1907" s="74" t="n">
        <f aca="false">IF(K1907&lt;=0,AM1906+1,0)</f>
        <v>0</v>
      </c>
    </row>
    <row r="1908" customFormat="false" ht="15" hidden="false" customHeight="false" outlineLevel="0" collapsed="false">
      <c r="A1908" s="61" t="n">
        <v>1907</v>
      </c>
      <c r="B1908" s="62" t="n">
        <v>45483.4479166667</v>
      </c>
      <c r="C1908" s="63" t="n">
        <f aca="false">YEAR(B1908)</f>
        <v>2024</v>
      </c>
      <c r="D1908" s="32" t="s">
        <v>276</v>
      </c>
      <c r="E1908" s="64" t="n">
        <v>24194.3</v>
      </c>
      <c r="F1908" s="65" t="n">
        <v>-0.0045</v>
      </c>
      <c r="G1908" s="66" t="n">
        <v>-108.87435</v>
      </c>
      <c r="H1908" s="67" t="n">
        <f aca="false">E1908+IF(D1908="Long",1,-1)*G1908</f>
        <v>24303.17435</v>
      </c>
      <c r="I1908" s="68" t="n">
        <f aca="false">Assumptions!$B$58</f>
        <v>5.35750011455817</v>
      </c>
      <c r="J1908" s="68" t="n">
        <f aca="false">INDEX(Yearly!$L$5:$L$22,MATCH(C1908,Yearly!$A$5:$A$22,0))</f>
        <v>0.579189201573856</v>
      </c>
      <c r="K1908" s="68" t="n">
        <f aca="false">G1908-I1908-J1908</f>
        <v>-114.811039316132</v>
      </c>
      <c r="L1908" s="69" t="n">
        <f aca="false">(I1908+J1908)/Assumptions!$B$8</f>
        <v>0.000261770907212725</v>
      </c>
      <c r="M1908" s="70" t="n">
        <f aca="false">F1908-L1908</f>
        <v>-0.00476177090721273</v>
      </c>
      <c r="N1908" s="71" t="n">
        <f aca="false">G1908*Assumptions!$B$7</f>
        <v>-856296.76275</v>
      </c>
      <c r="O1908" s="71" t="n">
        <f aca="false">K1908*Assumptions!$B$7</f>
        <v>-902988.824221378</v>
      </c>
      <c r="P1908" s="68" t="n">
        <f aca="false">P1907+G1908</f>
        <v>34989.682715</v>
      </c>
      <c r="Q1908" s="68" t="n">
        <f aca="false">MAX(Q1907,P1908)</f>
        <v>35098.557065</v>
      </c>
      <c r="R1908" s="68" t="n">
        <f aca="false">Q1908-P1908</f>
        <v>108.874349999998</v>
      </c>
      <c r="S1908" s="68" t="n">
        <f aca="false">S1907+K1908</f>
        <v>23776.2901779294</v>
      </c>
      <c r="T1908" s="68" t="n">
        <f aca="false">MAX(T1907,S1908)</f>
        <v>23891.1012172455</v>
      </c>
      <c r="U1908" s="68" t="n">
        <f aca="false">T1908-S1908</f>
        <v>114.811039316133</v>
      </c>
      <c r="V1908" s="70" t="n">
        <f aca="false">V1907+F1908</f>
        <v>3.97760000000001</v>
      </c>
      <c r="W1908" s="70" t="n">
        <f aca="false">MAX(W1907,V1908)</f>
        <v>3.98210000000001</v>
      </c>
      <c r="X1908" s="70" t="n">
        <f aca="false">W1908-V1908</f>
        <v>0.00450000000000017</v>
      </c>
      <c r="Y1908" s="70" t="n">
        <f aca="false">Y1907+M1908</f>
        <v>3.48315944886908</v>
      </c>
      <c r="Z1908" s="70" t="n">
        <f aca="false">MAX(Z1907,Y1908)</f>
        <v>3.48792121977629</v>
      </c>
      <c r="AA1908" s="70" t="n">
        <f aca="false">Z1908-Y1908</f>
        <v>0.00476177090721253</v>
      </c>
      <c r="AB1908" s="72" t="n">
        <f aca="false">AB1907*(1+F1908)</f>
        <v>41.817690980577</v>
      </c>
      <c r="AC1908" s="73" t="n">
        <f aca="false">MAX(AC1907,AB1908)</f>
        <v>42.0067212260944</v>
      </c>
      <c r="AD1908" s="70" t="n">
        <f aca="false">1-AB1908/AC1908</f>
        <v>0.00449999999999995</v>
      </c>
      <c r="AE1908" s="73" t="n">
        <f aca="false">AE1907*(1+M1908)</f>
        <v>25.5267955790324</v>
      </c>
      <c r="AF1908" s="73" t="n">
        <f aca="false">MAX(AF1907,AE1908)</f>
        <v>25.6489299072659</v>
      </c>
      <c r="AG1908" s="70" t="n">
        <f aca="false">1-AE1908/AF1908</f>
        <v>0.00476177090721275</v>
      </c>
      <c r="AH1908" s="74" t="n">
        <f aca="false">IF(R1908&gt;0,AH1907+1,0)</f>
        <v>1</v>
      </c>
      <c r="AI1908" s="74" t="n">
        <f aca="false">IF(U1908&gt;0,AI1907+1,0)</f>
        <v>1</v>
      </c>
      <c r="AJ1908" s="74" t="n">
        <f aca="false">IF(G1908&gt;0,AJ1907+1,0)</f>
        <v>0</v>
      </c>
      <c r="AK1908" s="74" t="n">
        <f aca="false">IF(G1908&lt;=0,AK1907+1,0)</f>
        <v>1</v>
      </c>
      <c r="AL1908" s="74" t="n">
        <f aca="false">IF(K1908&gt;0,AL1907+1,0)</f>
        <v>0</v>
      </c>
      <c r="AM1908" s="74" t="n">
        <f aca="false">IF(K1908&lt;=0,AM1907+1,0)</f>
        <v>1</v>
      </c>
    </row>
    <row r="1909" customFormat="false" ht="15" hidden="false" customHeight="false" outlineLevel="0" collapsed="false">
      <c r="A1909" s="61" t="n">
        <v>1908</v>
      </c>
      <c r="B1909" s="62" t="n">
        <v>45483.6145833333</v>
      </c>
      <c r="C1909" s="63" t="n">
        <f aca="false">YEAR(B1909)</f>
        <v>2024</v>
      </c>
      <c r="D1909" s="32" t="s">
        <v>277</v>
      </c>
      <c r="E1909" s="64" t="n">
        <v>24303.05</v>
      </c>
      <c r="F1909" s="65" t="n">
        <v>-0.002</v>
      </c>
      <c r="G1909" s="66" t="n">
        <v>-48.6061</v>
      </c>
      <c r="H1909" s="67" t="n">
        <f aca="false">E1909+IF(D1909="Long",1,-1)*G1909</f>
        <v>24254.4439</v>
      </c>
      <c r="I1909" s="68" t="n">
        <f aca="false">Assumptions!$B$58</f>
        <v>5.35750011455817</v>
      </c>
      <c r="J1909" s="68" t="n">
        <f aca="false">INDEX(Yearly!$L$5:$L$22,MATCH(C1909,Yearly!$A$5:$A$22,0))</f>
        <v>0.579189201573856</v>
      </c>
      <c r="K1909" s="68" t="n">
        <f aca="false">G1909-I1909-J1909</f>
        <v>-54.542789316132</v>
      </c>
      <c r="L1909" s="69" t="n">
        <f aca="false">(I1909+J1909)/Assumptions!$B$8</f>
        <v>0.000261770907212725</v>
      </c>
      <c r="M1909" s="70" t="n">
        <f aca="false">F1909-L1909</f>
        <v>-0.00226177090721273</v>
      </c>
      <c r="N1909" s="71" t="n">
        <f aca="false">G1909*Assumptions!$B$7</f>
        <v>-382286.9765</v>
      </c>
      <c r="O1909" s="71" t="n">
        <f aca="false">K1909*Assumptions!$B$7</f>
        <v>-428979.037971378</v>
      </c>
      <c r="P1909" s="68" t="n">
        <f aca="false">P1908+G1909</f>
        <v>34941.076615</v>
      </c>
      <c r="Q1909" s="68" t="n">
        <f aca="false">MAX(Q1908,P1909)</f>
        <v>35098.557065</v>
      </c>
      <c r="R1909" s="68" t="n">
        <f aca="false">Q1909-P1909</f>
        <v>157.480449999995</v>
      </c>
      <c r="S1909" s="68" t="n">
        <f aca="false">S1908+K1909</f>
        <v>23721.7473886133</v>
      </c>
      <c r="T1909" s="68" t="n">
        <f aca="false">MAX(T1908,S1909)</f>
        <v>23891.1012172455</v>
      </c>
      <c r="U1909" s="68" t="n">
        <f aca="false">T1909-S1909</f>
        <v>169.353828632266</v>
      </c>
      <c r="V1909" s="70" t="n">
        <f aca="false">V1908+F1909</f>
        <v>3.97560000000001</v>
      </c>
      <c r="W1909" s="70" t="n">
        <f aca="false">MAX(W1908,V1909)</f>
        <v>3.98210000000001</v>
      </c>
      <c r="X1909" s="70" t="n">
        <f aca="false">W1909-V1909</f>
        <v>0.00649999999999995</v>
      </c>
      <c r="Y1909" s="70" t="n">
        <f aca="false">Y1908+M1909</f>
        <v>3.48089767796186</v>
      </c>
      <c r="Z1909" s="70" t="n">
        <f aca="false">MAX(Z1908,Y1909)</f>
        <v>3.48792121977629</v>
      </c>
      <c r="AA1909" s="70" t="n">
        <f aca="false">Z1909-Y1909</f>
        <v>0.00702354181442511</v>
      </c>
      <c r="AB1909" s="72" t="n">
        <f aca="false">AB1908*(1+F1909)</f>
        <v>41.7340555986158</v>
      </c>
      <c r="AC1909" s="73" t="n">
        <f aca="false">MAX(AC1908,AB1909)</f>
        <v>42.0067212260944</v>
      </c>
      <c r="AD1909" s="70" t="n">
        <f aca="false">1-AB1909/AC1909</f>
        <v>0.00649099999999991</v>
      </c>
      <c r="AE1909" s="73" t="n">
        <f aca="false">AE1908*(1+M1909)</f>
        <v>25.4690598154373</v>
      </c>
      <c r="AF1909" s="73" t="n">
        <f aca="false">MAX(AF1908,AE1909)</f>
        <v>25.6489299072659</v>
      </c>
      <c r="AG1909" s="70" t="n">
        <f aca="false">1-AE1909/AF1909</f>
        <v>0.00701277177952064</v>
      </c>
      <c r="AH1909" s="74" t="n">
        <f aca="false">IF(R1909&gt;0,AH1908+1,0)</f>
        <v>2</v>
      </c>
      <c r="AI1909" s="74" t="n">
        <f aca="false">IF(U1909&gt;0,AI1908+1,0)</f>
        <v>2</v>
      </c>
      <c r="AJ1909" s="74" t="n">
        <f aca="false">IF(G1909&gt;0,AJ1908+1,0)</f>
        <v>0</v>
      </c>
      <c r="AK1909" s="74" t="n">
        <f aca="false">IF(G1909&lt;=0,AK1908+1,0)</f>
        <v>2</v>
      </c>
      <c r="AL1909" s="74" t="n">
        <f aca="false">IF(K1909&gt;0,AL1908+1,0)</f>
        <v>0</v>
      </c>
      <c r="AM1909" s="74" t="n">
        <f aca="false">IF(K1909&lt;=0,AM1908+1,0)</f>
        <v>2</v>
      </c>
    </row>
    <row r="1910" customFormat="false" ht="15" hidden="false" customHeight="false" outlineLevel="0" collapsed="false">
      <c r="A1910" s="61" t="n">
        <v>1909</v>
      </c>
      <c r="B1910" s="62" t="n">
        <v>45484.4479166667</v>
      </c>
      <c r="C1910" s="63" t="n">
        <f aca="false">YEAR(B1910)</f>
        <v>2024</v>
      </c>
      <c r="D1910" s="32" t="s">
        <v>276</v>
      </c>
      <c r="E1910" s="64" t="n">
        <v>24254.75</v>
      </c>
      <c r="F1910" s="65" t="n">
        <v>-0.0018</v>
      </c>
      <c r="G1910" s="66" t="n">
        <v>-43.65855</v>
      </c>
      <c r="H1910" s="67" t="n">
        <f aca="false">E1910+IF(D1910="Long",1,-1)*G1910</f>
        <v>24298.40855</v>
      </c>
      <c r="I1910" s="68" t="n">
        <f aca="false">Assumptions!$B$58</f>
        <v>5.35750011455817</v>
      </c>
      <c r="J1910" s="68" t="n">
        <f aca="false">INDEX(Yearly!$L$5:$L$22,MATCH(C1910,Yearly!$A$5:$A$22,0))</f>
        <v>0.579189201573856</v>
      </c>
      <c r="K1910" s="68" t="n">
        <f aca="false">G1910-I1910-J1910</f>
        <v>-49.595239316132</v>
      </c>
      <c r="L1910" s="69" t="n">
        <f aca="false">(I1910+J1910)/Assumptions!$B$8</f>
        <v>0.000261770907212725</v>
      </c>
      <c r="M1910" s="70" t="n">
        <f aca="false">F1910-L1910</f>
        <v>-0.00206177090721272</v>
      </c>
      <c r="N1910" s="71" t="n">
        <f aca="false">G1910*Assumptions!$B$7</f>
        <v>-343374.49575</v>
      </c>
      <c r="O1910" s="71" t="n">
        <f aca="false">K1910*Assumptions!$B$7</f>
        <v>-390066.557221378</v>
      </c>
      <c r="P1910" s="68" t="n">
        <f aca="false">P1909+G1910</f>
        <v>34897.418065</v>
      </c>
      <c r="Q1910" s="68" t="n">
        <f aca="false">MAX(Q1909,P1910)</f>
        <v>35098.557065</v>
      </c>
      <c r="R1910" s="68" t="n">
        <f aca="false">Q1910-P1910</f>
        <v>201.138999999996</v>
      </c>
      <c r="S1910" s="68" t="n">
        <f aca="false">S1909+K1910</f>
        <v>23672.1521492971</v>
      </c>
      <c r="T1910" s="68" t="n">
        <f aca="false">MAX(T1909,S1910)</f>
        <v>23891.1012172455</v>
      </c>
      <c r="U1910" s="68" t="n">
        <f aca="false">T1910-S1910</f>
        <v>218.949067948397</v>
      </c>
      <c r="V1910" s="70" t="n">
        <f aca="false">V1909+F1910</f>
        <v>3.97380000000001</v>
      </c>
      <c r="W1910" s="70" t="n">
        <f aca="false">MAX(W1909,V1910)</f>
        <v>3.98210000000001</v>
      </c>
      <c r="X1910" s="70" t="n">
        <f aca="false">W1910-V1910</f>
        <v>0.00829999999999975</v>
      </c>
      <c r="Y1910" s="70" t="n">
        <f aca="false">Y1909+M1910</f>
        <v>3.47883590705465</v>
      </c>
      <c r="Z1910" s="70" t="n">
        <f aca="false">MAX(Z1909,Y1910)</f>
        <v>3.48792121977629</v>
      </c>
      <c r="AA1910" s="70" t="n">
        <f aca="false">Z1910-Y1910</f>
        <v>0.00908531272163771</v>
      </c>
      <c r="AB1910" s="72" t="n">
        <f aca="false">AB1909*(1+F1910)</f>
        <v>41.6589342985383</v>
      </c>
      <c r="AC1910" s="73" t="n">
        <f aca="false">MAX(AC1909,AB1910)</f>
        <v>42.0067212260944</v>
      </c>
      <c r="AD1910" s="70" t="n">
        <f aca="false">1-AB1910/AC1910</f>
        <v>0.0082793162</v>
      </c>
      <c r="AE1910" s="73" t="n">
        <f aca="false">AE1909*(1+M1910)</f>
        <v>25.4165484488758</v>
      </c>
      <c r="AF1910" s="73" t="n">
        <f aca="false">MAX(AF1909,AE1910)</f>
        <v>25.6489299072659</v>
      </c>
      <c r="AG1910" s="70" t="n">
        <f aca="false">1-AE1910/AF1910</f>
        <v>0.00906008395789937</v>
      </c>
      <c r="AH1910" s="74" t="n">
        <f aca="false">IF(R1910&gt;0,AH1909+1,0)</f>
        <v>3</v>
      </c>
      <c r="AI1910" s="74" t="n">
        <f aca="false">IF(U1910&gt;0,AI1909+1,0)</f>
        <v>3</v>
      </c>
      <c r="AJ1910" s="74" t="n">
        <f aca="false">IF(G1910&gt;0,AJ1909+1,0)</f>
        <v>0</v>
      </c>
      <c r="AK1910" s="74" t="n">
        <f aca="false">IF(G1910&lt;=0,AK1909+1,0)</f>
        <v>3</v>
      </c>
      <c r="AL1910" s="74" t="n">
        <f aca="false">IF(K1910&gt;0,AL1909+1,0)</f>
        <v>0</v>
      </c>
      <c r="AM1910" s="74" t="n">
        <f aca="false">IF(K1910&lt;=0,AM1909+1,0)</f>
        <v>3</v>
      </c>
    </row>
    <row r="1911" customFormat="false" ht="15" hidden="false" customHeight="false" outlineLevel="0" collapsed="false">
      <c r="A1911" s="61" t="n">
        <v>1910</v>
      </c>
      <c r="B1911" s="62" t="n">
        <v>45484.5520833333</v>
      </c>
      <c r="C1911" s="63" t="n">
        <f aca="false">YEAR(B1911)</f>
        <v>2024</v>
      </c>
      <c r="D1911" s="32" t="s">
        <v>277</v>
      </c>
      <c r="E1911" s="64" t="n">
        <v>24297.35</v>
      </c>
      <c r="F1911" s="65" t="n">
        <v>0.0112</v>
      </c>
      <c r="G1911" s="66" t="n">
        <v>272.13032</v>
      </c>
      <c r="H1911" s="67" t="n">
        <f aca="false">E1911+IF(D1911="Long",1,-1)*G1911</f>
        <v>24569.48032</v>
      </c>
      <c r="I1911" s="68" t="n">
        <f aca="false">Assumptions!$B$58</f>
        <v>5.35750011455817</v>
      </c>
      <c r="J1911" s="68" t="n">
        <f aca="false">INDEX(Yearly!$L$5:$L$22,MATCH(C1911,Yearly!$A$5:$A$22,0))</f>
        <v>0.579189201573856</v>
      </c>
      <c r="K1911" s="68" t="n">
        <f aca="false">G1911-I1911-J1911</f>
        <v>266.193630683868</v>
      </c>
      <c r="L1911" s="69" t="n">
        <f aca="false">(I1911+J1911)/Assumptions!$B$8</f>
        <v>0.000261770907212725</v>
      </c>
      <c r="M1911" s="70" t="n">
        <f aca="false">F1911-L1911</f>
        <v>0.0109382290927873</v>
      </c>
      <c r="N1911" s="71" t="n">
        <f aca="false">G1911*Assumptions!$B$7</f>
        <v>2140304.9668</v>
      </c>
      <c r="O1911" s="71" t="n">
        <f aca="false">K1911*Assumptions!$B$7</f>
        <v>2093612.90532862</v>
      </c>
      <c r="P1911" s="68" t="n">
        <f aca="false">P1910+G1911</f>
        <v>35169.548385</v>
      </c>
      <c r="Q1911" s="68" t="n">
        <f aca="false">MAX(Q1910,P1911)</f>
        <v>35169.548385</v>
      </c>
      <c r="R1911" s="68" t="n">
        <f aca="false">Q1911-P1911</f>
        <v>0</v>
      </c>
      <c r="S1911" s="68" t="n">
        <f aca="false">S1910+K1911</f>
        <v>23938.345779981</v>
      </c>
      <c r="T1911" s="68" t="n">
        <f aca="false">MAX(T1910,S1911)</f>
        <v>23938.345779981</v>
      </c>
      <c r="U1911" s="68" t="n">
        <f aca="false">T1911-S1911</f>
        <v>0</v>
      </c>
      <c r="V1911" s="70" t="n">
        <f aca="false">V1910+F1911</f>
        <v>3.98500000000001</v>
      </c>
      <c r="W1911" s="70" t="n">
        <f aca="false">MAX(W1910,V1911)</f>
        <v>3.98500000000001</v>
      </c>
      <c r="X1911" s="70" t="n">
        <f aca="false">W1911-V1911</f>
        <v>0</v>
      </c>
      <c r="Y1911" s="70" t="n">
        <f aca="false">Y1910+M1911</f>
        <v>3.48977413614744</v>
      </c>
      <c r="Z1911" s="70" t="n">
        <f aca="false">MAX(Z1910,Y1911)</f>
        <v>3.48977413614744</v>
      </c>
      <c r="AA1911" s="70" t="n">
        <f aca="false">Z1911-Y1911</f>
        <v>0</v>
      </c>
      <c r="AB1911" s="72" t="n">
        <f aca="false">AB1910*(1+F1911)</f>
        <v>42.125514362682</v>
      </c>
      <c r="AC1911" s="73" t="n">
        <f aca="false">MAX(AC1910,AB1911)</f>
        <v>42.125514362682</v>
      </c>
      <c r="AD1911" s="70" t="n">
        <f aca="false">1-AB1911/AC1911</f>
        <v>0</v>
      </c>
      <c r="AE1911" s="73" t="n">
        <f aca="false">AE1910*(1+M1911)</f>
        <v>25.6945604785575</v>
      </c>
      <c r="AF1911" s="73" t="n">
        <f aca="false">MAX(AF1910,AE1911)</f>
        <v>25.6945604785575</v>
      </c>
      <c r="AG1911" s="70" t="n">
        <f aca="false">1-AE1911/AF1911</f>
        <v>0</v>
      </c>
      <c r="AH1911" s="74" t="n">
        <f aca="false">IF(R1911&gt;0,AH1910+1,0)</f>
        <v>0</v>
      </c>
      <c r="AI1911" s="74" t="n">
        <f aca="false">IF(U1911&gt;0,AI1910+1,0)</f>
        <v>0</v>
      </c>
      <c r="AJ1911" s="74" t="n">
        <f aca="false">IF(G1911&gt;0,AJ1910+1,0)</f>
        <v>1</v>
      </c>
      <c r="AK1911" s="74" t="n">
        <f aca="false">IF(G1911&lt;=0,AK1910+1,0)</f>
        <v>0</v>
      </c>
      <c r="AL1911" s="74" t="n">
        <f aca="false">IF(K1911&gt;0,AL1910+1,0)</f>
        <v>1</v>
      </c>
      <c r="AM1911" s="74" t="n">
        <f aca="false">IF(K1911&lt;=0,AM1910+1,0)</f>
        <v>0</v>
      </c>
    </row>
    <row r="1912" customFormat="false" ht="15" hidden="false" customHeight="false" outlineLevel="0" collapsed="false">
      <c r="A1912" s="61" t="n">
        <v>1911</v>
      </c>
      <c r="B1912" s="62" t="n">
        <v>45492.59375</v>
      </c>
      <c r="C1912" s="63" t="n">
        <f aca="false">YEAR(B1912)</f>
        <v>2024</v>
      </c>
      <c r="D1912" s="32" t="s">
        <v>276</v>
      </c>
      <c r="E1912" s="64" t="n">
        <v>24570.25</v>
      </c>
      <c r="F1912" s="65" t="n">
        <v>0.0018</v>
      </c>
      <c r="G1912" s="66" t="n">
        <v>44.22645</v>
      </c>
      <c r="H1912" s="67" t="n">
        <f aca="false">E1912+IF(D1912="Long",1,-1)*G1912</f>
        <v>24526.02355</v>
      </c>
      <c r="I1912" s="68" t="n">
        <f aca="false">Assumptions!$B$58</f>
        <v>5.35750011455817</v>
      </c>
      <c r="J1912" s="68" t="n">
        <f aca="false">INDEX(Yearly!$L$5:$L$22,MATCH(C1912,Yearly!$A$5:$A$22,0))</f>
        <v>0.579189201573856</v>
      </c>
      <c r="K1912" s="68" t="n">
        <f aca="false">G1912-I1912-J1912</f>
        <v>38.289760683868</v>
      </c>
      <c r="L1912" s="69" t="n">
        <f aca="false">(I1912+J1912)/Assumptions!$B$8</f>
        <v>0.000261770907212725</v>
      </c>
      <c r="M1912" s="70" t="n">
        <f aca="false">F1912-L1912</f>
        <v>0.00153822909278728</v>
      </c>
      <c r="N1912" s="71" t="n">
        <f aca="false">G1912*Assumptions!$B$7</f>
        <v>347841.02925</v>
      </c>
      <c r="O1912" s="71" t="n">
        <f aca="false">K1912*Assumptions!$B$7</f>
        <v>301148.967778622</v>
      </c>
      <c r="P1912" s="68" t="n">
        <f aca="false">P1911+G1912</f>
        <v>35213.774835</v>
      </c>
      <c r="Q1912" s="68" t="n">
        <f aca="false">MAX(Q1911,P1912)</f>
        <v>35213.774835</v>
      </c>
      <c r="R1912" s="68" t="n">
        <f aca="false">Q1912-P1912</f>
        <v>0</v>
      </c>
      <c r="S1912" s="68" t="n">
        <f aca="false">S1911+K1912</f>
        <v>23976.6355406649</v>
      </c>
      <c r="T1912" s="68" t="n">
        <f aca="false">MAX(T1911,S1912)</f>
        <v>23976.6355406649</v>
      </c>
      <c r="U1912" s="68" t="n">
        <f aca="false">T1912-S1912</f>
        <v>0</v>
      </c>
      <c r="V1912" s="70" t="n">
        <f aca="false">V1911+F1912</f>
        <v>3.98680000000001</v>
      </c>
      <c r="W1912" s="70" t="n">
        <f aca="false">MAX(W1911,V1912)</f>
        <v>3.98680000000001</v>
      </c>
      <c r="X1912" s="70" t="n">
        <f aca="false">W1912-V1912</f>
        <v>0</v>
      </c>
      <c r="Y1912" s="70" t="n">
        <f aca="false">Y1911+M1912</f>
        <v>3.49131236524023</v>
      </c>
      <c r="Z1912" s="70" t="n">
        <f aca="false">MAX(Z1911,Y1912)</f>
        <v>3.49131236524023</v>
      </c>
      <c r="AA1912" s="70" t="n">
        <f aca="false">Z1912-Y1912</f>
        <v>0</v>
      </c>
      <c r="AB1912" s="72" t="n">
        <f aca="false">AB1911*(1+F1912)</f>
        <v>42.2013402885348</v>
      </c>
      <c r="AC1912" s="73" t="n">
        <f aca="false">MAX(AC1911,AB1912)</f>
        <v>42.2013402885348</v>
      </c>
      <c r="AD1912" s="70" t="n">
        <f aca="false">1-AB1912/AC1912</f>
        <v>0</v>
      </c>
      <c r="AE1912" s="73" t="n">
        <f aca="false">AE1911*(1+M1912)</f>
        <v>25.734084599012</v>
      </c>
      <c r="AF1912" s="73" t="n">
        <f aca="false">MAX(AF1911,AE1912)</f>
        <v>25.734084599012</v>
      </c>
      <c r="AG1912" s="70" t="n">
        <f aca="false">1-AE1912/AF1912</f>
        <v>0</v>
      </c>
      <c r="AH1912" s="74" t="n">
        <f aca="false">IF(R1912&gt;0,AH1911+1,0)</f>
        <v>0</v>
      </c>
      <c r="AI1912" s="74" t="n">
        <f aca="false">IF(U1912&gt;0,AI1911+1,0)</f>
        <v>0</v>
      </c>
      <c r="AJ1912" s="74" t="n">
        <f aca="false">IF(G1912&gt;0,AJ1911+1,0)</f>
        <v>2</v>
      </c>
      <c r="AK1912" s="74" t="n">
        <f aca="false">IF(G1912&lt;=0,AK1911+1,0)</f>
        <v>0</v>
      </c>
      <c r="AL1912" s="74" t="n">
        <f aca="false">IF(K1912&gt;0,AL1911+1,0)</f>
        <v>2</v>
      </c>
      <c r="AM1912" s="74" t="n">
        <f aca="false">IF(K1912&lt;=0,AM1911+1,0)</f>
        <v>0</v>
      </c>
    </row>
    <row r="1913" customFormat="false" ht="15" hidden="false" customHeight="false" outlineLevel="0" collapsed="false">
      <c r="A1913" s="61" t="n">
        <v>1912</v>
      </c>
      <c r="B1913" s="62" t="n">
        <v>45499.40625</v>
      </c>
      <c r="C1913" s="63" t="n">
        <f aca="false">YEAR(B1913)</f>
        <v>2024</v>
      </c>
      <c r="D1913" s="32" t="s">
        <v>277</v>
      </c>
      <c r="E1913" s="64" t="n">
        <v>24526.4</v>
      </c>
      <c r="F1913" s="65" t="n">
        <v>0.0095</v>
      </c>
      <c r="G1913" s="66" t="n">
        <v>233.0008</v>
      </c>
      <c r="H1913" s="67" t="n">
        <f aca="false">E1913+IF(D1913="Long",1,-1)*G1913</f>
        <v>24759.4008</v>
      </c>
      <c r="I1913" s="68" t="n">
        <f aca="false">Assumptions!$B$58</f>
        <v>5.35750011455817</v>
      </c>
      <c r="J1913" s="68" t="n">
        <f aca="false">INDEX(Yearly!$L$5:$L$22,MATCH(C1913,Yearly!$A$5:$A$22,0))</f>
        <v>0.579189201573856</v>
      </c>
      <c r="K1913" s="68" t="n">
        <f aca="false">G1913-I1913-J1913</f>
        <v>227.064110683868</v>
      </c>
      <c r="L1913" s="69" t="n">
        <f aca="false">(I1913+J1913)/Assumptions!$B$8</f>
        <v>0.000261770907212725</v>
      </c>
      <c r="M1913" s="70" t="n">
        <f aca="false">F1913-L1913</f>
        <v>0.00923822909278728</v>
      </c>
      <c r="N1913" s="71" t="n">
        <f aca="false">G1913*Assumptions!$B$7</f>
        <v>1832551.292</v>
      </c>
      <c r="O1913" s="71" t="n">
        <f aca="false">K1913*Assumptions!$B$7</f>
        <v>1785859.23052862</v>
      </c>
      <c r="P1913" s="68" t="n">
        <f aca="false">P1912+G1913</f>
        <v>35446.775635</v>
      </c>
      <c r="Q1913" s="68" t="n">
        <f aca="false">MAX(Q1912,P1913)</f>
        <v>35446.775635</v>
      </c>
      <c r="R1913" s="68" t="n">
        <f aca="false">Q1913-P1913</f>
        <v>0</v>
      </c>
      <c r="S1913" s="68" t="n">
        <f aca="false">S1912+K1913</f>
        <v>24203.6996513487</v>
      </c>
      <c r="T1913" s="68" t="n">
        <f aca="false">MAX(T1912,S1913)</f>
        <v>24203.6996513487</v>
      </c>
      <c r="U1913" s="68" t="n">
        <f aca="false">T1913-S1913</f>
        <v>0</v>
      </c>
      <c r="V1913" s="70" t="n">
        <f aca="false">V1912+F1913</f>
        <v>3.99630000000001</v>
      </c>
      <c r="W1913" s="70" t="n">
        <f aca="false">MAX(W1912,V1913)</f>
        <v>3.99630000000001</v>
      </c>
      <c r="X1913" s="70" t="n">
        <f aca="false">W1913-V1913</f>
        <v>0</v>
      </c>
      <c r="Y1913" s="70" t="n">
        <f aca="false">Y1912+M1913</f>
        <v>3.50055059433301</v>
      </c>
      <c r="Z1913" s="70" t="n">
        <f aca="false">MAX(Z1912,Y1913)</f>
        <v>3.50055059433301</v>
      </c>
      <c r="AA1913" s="70" t="n">
        <f aca="false">Z1913-Y1913</f>
        <v>0</v>
      </c>
      <c r="AB1913" s="72" t="n">
        <f aca="false">AB1912*(1+F1913)</f>
        <v>42.6022530212759</v>
      </c>
      <c r="AC1913" s="73" t="n">
        <f aca="false">MAX(AC1912,AB1913)</f>
        <v>42.6022530212759</v>
      </c>
      <c r="AD1913" s="70" t="n">
        <f aca="false">1-AB1913/AC1913</f>
        <v>0</v>
      </c>
      <c r="AE1913" s="73" t="n">
        <f aca="false">AE1912*(1+M1913)</f>
        <v>25.9718219680309</v>
      </c>
      <c r="AF1913" s="73" t="n">
        <f aca="false">MAX(AF1912,AE1913)</f>
        <v>25.9718219680309</v>
      </c>
      <c r="AG1913" s="70" t="n">
        <f aca="false">1-AE1913/AF1913</f>
        <v>0</v>
      </c>
      <c r="AH1913" s="74" t="n">
        <f aca="false">IF(R1913&gt;0,AH1912+1,0)</f>
        <v>0</v>
      </c>
      <c r="AI1913" s="74" t="n">
        <f aca="false">IF(U1913&gt;0,AI1912+1,0)</f>
        <v>0</v>
      </c>
      <c r="AJ1913" s="74" t="n">
        <f aca="false">IF(G1913&gt;0,AJ1912+1,0)</f>
        <v>3</v>
      </c>
      <c r="AK1913" s="74" t="n">
        <f aca="false">IF(G1913&lt;=0,AK1912+1,0)</f>
        <v>0</v>
      </c>
      <c r="AL1913" s="74" t="n">
        <f aca="false">IF(K1913&gt;0,AL1912+1,0)</f>
        <v>3</v>
      </c>
      <c r="AM1913" s="74" t="n">
        <f aca="false">IF(K1913&lt;=0,AM1912+1,0)</f>
        <v>0</v>
      </c>
    </row>
    <row r="1914" customFormat="false" ht="15" hidden="false" customHeight="false" outlineLevel="0" collapsed="false">
      <c r="A1914" s="61" t="n">
        <v>1913</v>
      </c>
      <c r="B1914" s="62" t="n">
        <v>45506.40625</v>
      </c>
      <c r="C1914" s="63" t="n">
        <f aca="false">YEAR(B1914)</f>
        <v>2024</v>
      </c>
      <c r="D1914" s="32" t="s">
        <v>276</v>
      </c>
      <c r="E1914" s="64" t="n">
        <v>24758.9</v>
      </c>
      <c r="F1914" s="65" t="n">
        <v>0.0143</v>
      </c>
      <c r="G1914" s="66" t="n">
        <v>354.05227</v>
      </c>
      <c r="H1914" s="67" t="n">
        <f aca="false">E1914+IF(D1914="Long",1,-1)*G1914</f>
        <v>24404.84773</v>
      </c>
      <c r="I1914" s="68" t="n">
        <f aca="false">Assumptions!$B$58</f>
        <v>5.35750011455817</v>
      </c>
      <c r="J1914" s="68" t="n">
        <f aca="false">INDEX(Yearly!$L$5:$L$22,MATCH(C1914,Yearly!$A$5:$A$22,0))</f>
        <v>0.579189201573856</v>
      </c>
      <c r="K1914" s="68" t="n">
        <f aca="false">G1914-I1914-J1914</f>
        <v>348.115580683868</v>
      </c>
      <c r="L1914" s="69" t="n">
        <f aca="false">(I1914+J1914)/Assumptions!$B$8</f>
        <v>0.000261770907212725</v>
      </c>
      <c r="M1914" s="70" t="n">
        <f aca="false">F1914-L1914</f>
        <v>0.0140382290927873</v>
      </c>
      <c r="N1914" s="71" t="n">
        <f aca="false">G1914*Assumptions!$B$7</f>
        <v>2784621.10355</v>
      </c>
      <c r="O1914" s="71" t="n">
        <f aca="false">K1914*Assumptions!$B$7</f>
        <v>2737929.04207862</v>
      </c>
      <c r="P1914" s="68" t="n">
        <f aca="false">P1913+G1914</f>
        <v>35800.827905</v>
      </c>
      <c r="Q1914" s="68" t="n">
        <f aca="false">MAX(Q1913,P1914)</f>
        <v>35800.827905</v>
      </c>
      <c r="R1914" s="68" t="n">
        <f aca="false">Q1914-P1914</f>
        <v>0</v>
      </c>
      <c r="S1914" s="68" t="n">
        <f aca="false">S1913+K1914</f>
        <v>24551.8152320326</v>
      </c>
      <c r="T1914" s="68" t="n">
        <f aca="false">MAX(T1913,S1914)</f>
        <v>24551.8152320326</v>
      </c>
      <c r="U1914" s="68" t="n">
        <f aca="false">T1914-S1914</f>
        <v>0</v>
      </c>
      <c r="V1914" s="70" t="n">
        <f aca="false">V1913+F1914</f>
        <v>4.01060000000001</v>
      </c>
      <c r="W1914" s="70" t="n">
        <f aca="false">MAX(W1913,V1914)</f>
        <v>4.01060000000001</v>
      </c>
      <c r="X1914" s="70" t="n">
        <f aca="false">W1914-V1914</f>
        <v>0</v>
      </c>
      <c r="Y1914" s="70" t="n">
        <f aca="false">Y1913+M1914</f>
        <v>3.5145888234258</v>
      </c>
      <c r="Z1914" s="70" t="n">
        <f aca="false">MAX(Z1913,Y1914)</f>
        <v>3.5145888234258</v>
      </c>
      <c r="AA1914" s="70" t="n">
        <f aca="false">Z1914-Y1914</f>
        <v>0</v>
      </c>
      <c r="AB1914" s="72" t="n">
        <f aca="false">AB1913*(1+F1914)</f>
        <v>43.2114652394801</v>
      </c>
      <c r="AC1914" s="73" t="n">
        <f aca="false">MAX(AC1913,AB1914)</f>
        <v>43.2114652394801</v>
      </c>
      <c r="AD1914" s="70" t="n">
        <f aca="false">1-AB1914/AC1914</f>
        <v>0</v>
      </c>
      <c r="AE1914" s="73" t="n">
        <f aca="false">AE1913*(1+M1914)</f>
        <v>26.3364203547752</v>
      </c>
      <c r="AF1914" s="73" t="n">
        <f aca="false">MAX(AF1913,AE1914)</f>
        <v>26.3364203547752</v>
      </c>
      <c r="AG1914" s="70" t="n">
        <f aca="false">1-AE1914/AF1914</f>
        <v>0</v>
      </c>
      <c r="AH1914" s="74" t="n">
        <f aca="false">IF(R1914&gt;0,AH1913+1,0)</f>
        <v>0</v>
      </c>
      <c r="AI1914" s="74" t="n">
        <f aca="false">IF(U1914&gt;0,AI1913+1,0)</f>
        <v>0</v>
      </c>
      <c r="AJ1914" s="74" t="n">
        <f aca="false">IF(G1914&gt;0,AJ1913+1,0)</f>
        <v>4</v>
      </c>
      <c r="AK1914" s="74" t="n">
        <f aca="false">IF(G1914&lt;=0,AK1913+1,0)</f>
        <v>0</v>
      </c>
      <c r="AL1914" s="74" t="n">
        <f aca="false">IF(K1914&gt;0,AL1913+1,0)</f>
        <v>4</v>
      </c>
      <c r="AM1914" s="74" t="n">
        <f aca="false">IF(K1914&lt;=0,AM1913+1,0)</f>
        <v>0</v>
      </c>
    </row>
    <row r="1915" customFormat="false" ht="15" hidden="false" customHeight="false" outlineLevel="0" collapsed="false">
      <c r="A1915" s="61" t="n">
        <v>1914</v>
      </c>
      <c r="B1915" s="62" t="n">
        <v>45513.40625</v>
      </c>
      <c r="C1915" s="63" t="n">
        <f aca="false">YEAR(B1915)</f>
        <v>2024</v>
      </c>
      <c r="D1915" s="32" t="s">
        <v>277</v>
      </c>
      <c r="E1915" s="64" t="n">
        <v>24404.2</v>
      </c>
      <c r="F1915" s="65" t="n">
        <v>-0.0053</v>
      </c>
      <c r="G1915" s="66" t="n">
        <v>-129.34226</v>
      </c>
      <c r="H1915" s="67" t="n">
        <f aca="false">E1915+IF(D1915="Long",1,-1)*G1915</f>
        <v>24274.85774</v>
      </c>
      <c r="I1915" s="68" t="n">
        <f aca="false">Assumptions!$B$58</f>
        <v>5.35750011455817</v>
      </c>
      <c r="J1915" s="68" t="n">
        <f aca="false">INDEX(Yearly!$L$5:$L$22,MATCH(C1915,Yearly!$A$5:$A$22,0))</f>
        <v>0.579189201573856</v>
      </c>
      <c r="K1915" s="68" t="n">
        <f aca="false">G1915-I1915-J1915</f>
        <v>-135.278949316132</v>
      </c>
      <c r="L1915" s="69" t="n">
        <f aca="false">(I1915+J1915)/Assumptions!$B$8</f>
        <v>0.000261770907212725</v>
      </c>
      <c r="M1915" s="70" t="n">
        <f aca="false">F1915-L1915</f>
        <v>-0.00556177090721273</v>
      </c>
      <c r="N1915" s="71" t="n">
        <f aca="false">G1915*Assumptions!$B$7</f>
        <v>-1017276.8749</v>
      </c>
      <c r="O1915" s="71" t="n">
        <f aca="false">K1915*Assumptions!$B$7</f>
        <v>-1063968.93637138</v>
      </c>
      <c r="P1915" s="68" t="n">
        <f aca="false">P1914+G1915</f>
        <v>35671.485645</v>
      </c>
      <c r="Q1915" s="68" t="n">
        <f aca="false">MAX(Q1914,P1915)</f>
        <v>35800.827905</v>
      </c>
      <c r="R1915" s="68" t="n">
        <f aca="false">Q1915-P1915</f>
        <v>129.342259999998</v>
      </c>
      <c r="S1915" s="68" t="n">
        <f aca="false">S1914+K1915</f>
        <v>24416.5362827165</v>
      </c>
      <c r="T1915" s="68" t="n">
        <f aca="false">MAX(T1914,S1915)</f>
        <v>24551.8152320326</v>
      </c>
      <c r="U1915" s="68" t="n">
        <f aca="false">T1915-S1915</f>
        <v>135.278949316133</v>
      </c>
      <c r="V1915" s="70" t="n">
        <f aca="false">V1914+F1915</f>
        <v>4.00530000000001</v>
      </c>
      <c r="W1915" s="70" t="n">
        <f aca="false">MAX(W1914,V1915)</f>
        <v>4.01060000000001</v>
      </c>
      <c r="X1915" s="70" t="n">
        <f aca="false">W1915-V1915</f>
        <v>0.00530000000000008</v>
      </c>
      <c r="Y1915" s="70" t="n">
        <f aca="false">Y1914+M1915</f>
        <v>3.50902705251859</v>
      </c>
      <c r="Z1915" s="70" t="n">
        <f aca="false">MAX(Z1914,Y1915)</f>
        <v>3.5145888234258</v>
      </c>
      <c r="AA1915" s="70" t="n">
        <f aca="false">Z1915-Y1915</f>
        <v>0.00556177090721288</v>
      </c>
      <c r="AB1915" s="72" t="n">
        <f aca="false">AB1914*(1+F1915)</f>
        <v>42.9824444737109</v>
      </c>
      <c r="AC1915" s="73" t="n">
        <f aca="false">MAX(AC1914,AB1915)</f>
        <v>43.2114652394801</v>
      </c>
      <c r="AD1915" s="70" t="n">
        <f aca="false">1-AB1915/AC1915</f>
        <v>0.00529999999999997</v>
      </c>
      <c r="AE1915" s="73" t="n">
        <f aca="false">AE1914*(1+M1915)</f>
        <v>26.1899432182459</v>
      </c>
      <c r="AF1915" s="73" t="n">
        <f aca="false">MAX(AF1914,AE1915)</f>
        <v>26.3364203547752</v>
      </c>
      <c r="AG1915" s="70" t="n">
        <f aca="false">1-AE1915/AF1915</f>
        <v>0.00556177090721266</v>
      </c>
      <c r="AH1915" s="74" t="n">
        <f aca="false">IF(R1915&gt;0,AH1914+1,0)</f>
        <v>1</v>
      </c>
      <c r="AI1915" s="74" t="n">
        <f aca="false">IF(U1915&gt;0,AI1914+1,0)</f>
        <v>1</v>
      </c>
      <c r="AJ1915" s="74" t="n">
        <f aca="false">IF(G1915&gt;0,AJ1914+1,0)</f>
        <v>0</v>
      </c>
      <c r="AK1915" s="74" t="n">
        <f aca="false">IF(G1915&lt;=0,AK1914+1,0)</f>
        <v>1</v>
      </c>
      <c r="AL1915" s="74" t="n">
        <f aca="false">IF(K1915&gt;0,AL1914+1,0)</f>
        <v>0</v>
      </c>
      <c r="AM1915" s="74" t="n">
        <f aca="false">IF(K1915&lt;=0,AM1914+1,0)</f>
        <v>1</v>
      </c>
    </row>
    <row r="1916" customFormat="false" ht="15" hidden="false" customHeight="false" outlineLevel="0" collapsed="false">
      <c r="A1916" s="61" t="n">
        <v>1915</v>
      </c>
      <c r="B1916" s="62" t="n">
        <v>45516.40625</v>
      </c>
      <c r="C1916" s="63" t="n">
        <f aca="false">YEAR(B1916)</f>
        <v>2024</v>
      </c>
      <c r="D1916" s="32" t="s">
        <v>276</v>
      </c>
      <c r="E1916" s="64" t="n">
        <v>24274.95</v>
      </c>
      <c r="F1916" s="65" t="n">
        <v>-0.0066</v>
      </c>
      <c r="G1916" s="66" t="n">
        <v>-160.21467</v>
      </c>
      <c r="H1916" s="67" t="n">
        <f aca="false">E1916+IF(D1916="Long",1,-1)*G1916</f>
        <v>24435.16467</v>
      </c>
      <c r="I1916" s="68" t="n">
        <f aca="false">Assumptions!$B$58</f>
        <v>5.35750011455817</v>
      </c>
      <c r="J1916" s="68" t="n">
        <f aca="false">INDEX(Yearly!$L$5:$L$22,MATCH(C1916,Yearly!$A$5:$A$22,0))</f>
        <v>0.579189201573856</v>
      </c>
      <c r="K1916" s="68" t="n">
        <f aca="false">G1916-I1916-J1916</f>
        <v>-166.151359316132</v>
      </c>
      <c r="L1916" s="69" t="n">
        <f aca="false">(I1916+J1916)/Assumptions!$B$8</f>
        <v>0.000261770907212725</v>
      </c>
      <c r="M1916" s="70" t="n">
        <f aca="false">F1916-L1916</f>
        <v>-0.00686177090721273</v>
      </c>
      <c r="N1916" s="71" t="n">
        <f aca="false">G1916*Assumptions!$B$7</f>
        <v>-1260088.37955</v>
      </c>
      <c r="O1916" s="71" t="n">
        <f aca="false">K1916*Assumptions!$B$7</f>
        <v>-1306780.44102138</v>
      </c>
      <c r="P1916" s="68" t="n">
        <f aca="false">P1915+G1916</f>
        <v>35511.270975</v>
      </c>
      <c r="Q1916" s="68" t="n">
        <f aca="false">MAX(Q1915,P1916)</f>
        <v>35800.827905</v>
      </c>
      <c r="R1916" s="68" t="n">
        <f aca="false">Q1916-P1916</f>
        <v>289.556929999999</v>
      </c>
      <c r="S1916" s="68" t="n">
        <f aca="false">S1915+K1916</f>
        <v>24250.3849234003</v>
      </c>
      <c r="T1916" s="68" t="n">
        <f aca="false">MAX(T1915,S1916)</f>
        <v>24551.8152320326</v>
      </c>
      <c r="U1916" s="68" t="n">
        <f aca="false">T1916-S1916</f>
        <v>301.430308632265</v>
      </c>
      <c r="V1916" s="70" t="n">
        <f aca="false">V1915+F1916</f>
        <v>3.99870000000001</v>
      </c>
      <c r="W1916" s="70" t="n">
        <f aca="false">MAX(W1915,V1916)</f>
        <v>4.01060000000001</v>
      </c>
      <c r="X1916" s="70" t="n">
        <f aca="false">W1916-V1916</f>
        <v>0.0119000000000002</v>
      </c>
      <c r="Y1916" s="70" t="n">
        <f aca="false">Y1915+M1916</f>
        <v>3.50216528161138</v>
      </c>
      <c r="Z1916" s="70" t="n">
        <f aca="false">MAX(Z1915,Y1916)</f>
        <v>3.5145888234258</v>
      </c>
      <c r="AA1916" s="70" t="n">
        <f aca="false">Z1916-Y1916</f>
        <v>0.0124235418144254</v>
      </c>
      <c r="AB1916" s="72" t="n">
        <f aca="false">AB1915*(1+F1916)</f>
        <v>42.6987603401844</v>
      </c>
      <c r="AC1916" s="73" t="n">
        <f aca="false">MAX(AC1915,AB1916)</f>
        <v>43.2114652394801</v>
      </c>
      <c r="AD1916" s="70" t="n">
        <f aca="false">1-AB1916/AC1916</f>
        <v>0.01186502</v>
      </c>
      <c r="AE1916" s="73" t="n">
        <f aca="false">AE1915*(1+M1916)</f>
        <v>26.0102338278094</v>
      </c>
      <c r="AF1916" s="73" t="n">
        <f aca="false">MAX(AF1915,AE1916)</f>
        <v>26.3364203547752</v>
      </c>
      <c r="AG1916" s="70" t="n">
        <f aca="false">1-AE1916/AF1916</f>
        <v>0.0123853782166218</v>
      </c>
      <c r="AH1916" s="74" t="n">
        <f aca="false">IF(R1916&gt;0,AH1915+1,0)</f>
        <v>2</v>
      </c>
      <c r="AI1916" s="74" t="n">
        <f aca="false">IF(U1916&gt;0,AI1915+1,0)</f>
        <v>2</v>
      </c>
      <c r="AJ1916" s="74" t="n">
        <f aca="false">IF(G1916&gt;0,AJ1915+1,0)</f>
        <v>0</v>
      </c>
      <c r="AK1916" s="74" t="n">
        <f aca="false">IF(G1916&lt;=0,AK1915+1,0)</f>
        <v>2</v>
      </c>
      <c r="AL1916" s="74" t="n">
        <f aca="false">IF(K1916&gt;0,AL1915+1,0)</f>
        <v>0</v>
      </c>
      <c r="AM1916" s="74" t="n">
        <f aca="false">IF(K1916&lt;=0,AM1915+1,0)</f>
        <v>2</v>
      </c>
    </row>
    <row r="1917" customFormat="false" ht="15" hidden="false" customHeight="false" outlineLevel="0" collapsed="false">
      <c r="A1917" s="61" t="n">
        <v>1916</v>
      </c>
      <c r="B1917" s="62" t="n">
        <v>45516.46875</v>
      </c>
      <c r="C1917" s="63" t="n">
        <f aca="false">YEAR(B1917)</f>
        <v>2024</v>
      </c>
      <c r="D1917" s="32" t="s">
        <v>277</v>
      </c>
      <c r="E1917" s="64" t="n">
        <v>24435.65</v>
      </c>
      <c r="F1917" s="65" t="n">
        <v>-0.0039</v>
      </c>
      <c r="G1917" s="66" t="n">
        <v>-95.299035</v>
      </c>
      <c r="H1917" s="67" t="n">
        <f aca="false">E1917+IF(D1917="Long",1,-1)*G1917</f>
        <v>24340.350965</v>
      </c>
      <c r="I1917" s="68" t="n">
        <f aca="false">Assumptions!$B$58</f>
        <v>5.35750011455817</v>
      </c>
      <c r="J1917" s="68" t="n">
        <f aca="false">INDEX(Yearly!$L$5:$L$22,MATCH(C1917,Yearly!$A$5:$A$22,0))</f>
        <v>0.579189201573856</v>
      </c>
      <c r="K1917" s="68" t="n">
        <f aca="false">G1917-I1917-J1917</f>
        <v>-101.235724316132</v>
      </c>
      <c r="L1917" s="69" t="n">
        <f aca="false">(I1917+J1917)/Assumptions!$B$8</f>
        <v>0.000261770907212725</v>
      </c>
      <c r="M1917" s="70" t="n">
        <f aca="false">F1917-L1917</f>
        <v>-0.00416177090721273</v>
      </c>
      <c r="N1917" s="71" t="n">
        <f aca="false">G1917*Assumptions!$B$7</f>
        <v>-749526.910275</v>
      </c>
      <c r="O1917" s="71" t="n">
        <f aca="false">K1917*Assumptions!$B$7</f>
        <v>-796218.971746378</v>
      </c>
      <c r="P1917" s="68" t="n">
        <f aca="false">P1916+G1917</f>
        <v>35415.97194</v>
      </c>
      <c r="Q1917" s="68" t="n">
        <f aca="false">MAX(Q1916,P1917)</f>
        <v>35800.827905</v>
      </c>
      <c r="R1917" s="68" t="n">
        <f aca="false">Q1917-P1917</f>
        <v>384.855965000002</v>
      </c>
      <c r="S1917" s="68" t="n">
        <f aca="false">S1916+K1917</f>
        <v>24149.1491990842</v>
      </c>
      <c r="T1917" s="68" t="n">
        <f aca="false">MAX(T1916,S1917)</f>
        <v>24551.8152320326</v>
      </c>
      <c r="U1917" s="68" t="n">
        <f aca="false">T1917-S1917</f>
        <v>402.666032948397</v>
      </c>
      <c r="V1917" s="70" t="n">
        <f aca="false">V1916+F1917</f>
        <v>3.99480000000001</v>
      </c>
      <c r="W1917" s="70" t="n">
        <f aca="false">MAX(W1916,V1917)</f>
        <v>4.01060000000001</v>
      </c>
      <c r="X1917" s="70" t="n">
        <f aca="false">W1917-V1917</f>
        <v>0.0158</v>
      </c>
      <c r="Y1917" s="70" t="n">
        <f aca="false">Y1916+M1917</f>
        <v>3.49800351070416</v>
      </c>
      <c r="Z1917" s="70" t="n">
        <f aca="false">MAX(Z1916,Y1917)</f>
        <v>3.5145888234258</v>
      </c>
      <c r="AA1917" s="70" t="n">
        <f aca="false">Z1917-Y1917</f>
        <v>0.016585312721638</v>
      </c>
      <c r="AB1917" s="72" t="n">
        <f aca="false">AB1916*(1+F1917)</f>
        <v>42.5322351748577</v>
      </c>
      <c r="AC1917" s="73" t="n">
        <f aca="false">MAX(AC1916,AB1917)</f>
        <v>43.2114652394801</v>
      </c>
      <c r="AD1917" s="70" t="n">
        <f aca="false">1-AB1917/AC1917</f>
        <v>0.0157187464219999</v>
      </c>
      <c r="AE1917" s="73" t="n">
        <f aca="false">AE1916*(1+M1917)</f>
        <v>25.901985193375</v>
      </c>
      <c r="AF1917" s="73" t="n">
        <f aca="false">MAX(AF1916,AE1917)</f>
        <v>26.3364203547752</v>
      </c>
      <c r="AG1917" s="70" t="n">
        <f aca="false">1-AE1917/AF1917</f>
        <v>0.0164956040170977</v>
      </c>
      <c r="AH1917" s="74" t="n">
        <f aca="false">IF(R1917&gt;0,AH1916+1,0)</f>
        <v>3</v>
      </c>
      <c r="AI1917" s="74" t="n">
        <f aca="false">IF(U1917&gt;0,AI1916+1,0)</f>
        <v>3</v>
      </c>
      <c r="AJ1917" s="74" t="n">
        <f aca="false">IF(G1917&gt;0,AJ1916+1,0)</f>
        <v>0</v>
      </c>
      <c r="AK1917" s="74" t="n">
        <f aca="false">IF(G1917&lt;=0,AK1916+1,0)</f>
        <v>3</v>
      </c>
      <c r="AL1917" s="74" t="n">
        <f aca="false">IF(K1917&gt;0,AL1916+1,0)</f>
        <v>0</v>
      </c>
      <c r="AM1917" s="74" t="n">
        <f aca="false">IF(K1917&lt;=0,AM1916+1,0)</f>
        <v>3</v>
      </c>
    </row>
    <row r="1918" customFormat="false" ht="15" hidden="false" customHeight="false" outlineLevel="0" collapsed="false">
      <c r="A1918" s="61" t="n">
        <v>1917</v>
      </c>
      <c r="B1918" s="62" t="n">
        <v>45517.40625</v>
      </c>
      <c r="C1918" s="63" t="n">
        <f aca="false">YEAR(B1918)</f>
        <v>2024</v>
      </c>
      <c r="D1918" s="32" t="s">
        <v>276</v>
      </c>
      <c r="E1918" s="64" t="n">
        <v>24340.15</v>
      </c>
      <c r="F1918" s="65" t="n">
        <v>0.0001</v>
      </c>
      <c r="G1918" s="66" t="n">
        <v>2.434015</v>
      </c>
      <c r="H1918" s="67" t="n">
        <f aca="false">E1918+IF(D1918="Long",1,-1)*G1918</f>
        <v>24337.715985</v>
      </c>
      <c r="I1918" s="68" t="n">
        <f aca="false">Assumptions!$B$58</f>
        <v>5.35750011455817</v>
      </c>
      <c r="J1918" s="68" t="n">
        <f aca="false">INDEX(Yearly!$L$5:$L$22,MATCH(C1918,Yearly!$A$5:$A$22,0))</f>
        <v>0.579189201573856</v>
      </c>
      <c r="K1918" s="68" t="n">
        <f aca="false">G1918-I1918-J1918</f>
        <v>-3.50267431613202</v>
      </c>
      <c r="L1918" s="69" t="n">
        <f aca="false">(I1918+J1918)/Assumptions!$B$8</f>
        <v>0.000261770907212725</v>
      </c>
      <c r="M1918" s="70" t="n">
        <f aca="false">F1918-L1918</f>
        <v>-0.000161770907212725</v>
      </c>
      <c r="N1918" s="71" t="n">
        <f aca="false">G1918*Assumptions!$B$7</f>
        <v>19143.527975</v>
      </c>
      <c r="O1918" s="71" t="n">
        <f aca="false">K1918*Assumptions!$B$7</f>
        <v>-27548.5334963784</v>
      </c>
      <c r="P1918" s="68" t="n">
        <f aca="false">P1917+G1918</f>
        <v>35418.405955</v>
      </c>
      <c r="Q1918" s="68" t="n">
        <f aca="false">MAX(Q1917,P1918)</f>
        <v>35800.827905</v>
      </c>
      <c r="R1918" s="68" t="n">
        <f aca="false">Q1918-P1918</f>
        <v>382.421950000004</v>
      </c>
      <c r="S1918" s="68" t="n">
        <f aca="false">S1917+K1918</f>
        <v>24145.6465247681</v>
      </c>
      <c r="T1918" s="68" t="n">
        <f aca="false">MAX(T1917,S1918)</f>
        <v>24551.8152320326</v>
      </c>
      <c r="U1918" s="68" t="n">
        <f aca="false">T1918-S1918</f>
        <v>406.168707264529</v>
      </c>
      <c r="V1918" s="70" t="n">
        <f aca="false">V1917+F1918</f>
        <v>3.99490000000001</v>
      </c>
      <c r="W1918" s="70" t="n">
        <f aca="false">MAX(W1917,V1918)</f>
        <v>4.01060000000001</v>
      </c>
      <c r="X1918" s="70" t="n">
        <f aca="false">W1918-V1918</f>
        <v>0.0156999999999998</v>
      </c>
      <c r="Y1918" s="70" t="n">
        <f aca="false">Y1917+M1918</f>
        <v>3.49784173979695</v>
      </c>
      <c r="Z1918" s="70" t="n">
        <f aca="false">MAX(Z1917,Y1918)</f>
        <v>3.5145888234258</v>
      </c>
      <c r="AA1918" s="70" t="n">
        <f aca="false">Z1918-Y1918</f>
        <v>0.0167470836288506</v>
      </c>
      <c r="AB1918" s="72" t="n">
        <f aca="false">AB1917*(1+F1918)</f>
        <v>42.5364883983751</v>
      </c>
      <c r="AC1918" s="73" t="n">
        <f aca="false">MAX(AC1917,AB1918)</f>
        <v>43.2114652394801</v>
      </c>
      <c r="AD1918" s="70" t="n">
        <f aca="false">1-AB1918/AC1918</f>
        <v>0.0156203182966421</v>
      </c>
      <c r="AE1918" s="73" t="n">
        <f aca="false">AE1917*(1+M1918)</f>
        <v>25.8977950057316</v>
      </c>
      <c r="AF1918" s="73" t="n">
        <f aca="false">MAX(AF1917,AE1918)</f>
        <v>26.3364203547752</v>
      </c>
      <c r="AG1918" s="70" t="n">
        <f aca="false">1-AE1918/AF1918</f>
        <v>0.0166547064154835</v>
      </c>
      <c r="AH1918" s="74" t="n">
        <f aca="false">IF(R1918&gt;0,AH1917+1,0)</f>
        <v>4</v>
      </c>
      <c r="AI1918" s="74" t="n">
        <f aca="false">IF(U1918&gt;0,AI1917+1,0)</f>
        <v>4</v>
      </c>
      <c r="AJ1918" s="74" t="n">
        <f aca="false">IF(G1918&gt;0,AJ1917+1,0)</f>
        <v>1</v>
      </c>
      <c r="AK1918" s="74" t="n">
        <f aca="false">IF(G1918&lt;=0,AK1917+1,0)</f>
        <v>0</v>
      </c>
      <c r="AL1918" s="74" t="n">
        <f aca="false">IF(K1918&gt;0,AL1917+1,0)</f>
        <v>0</v>
      </c>
      <c r="AM1918" s="74" t="n">
        <f aca="false">IF(K1918&lt;=0,AM1917+1,0)</f>
        <v>4</v>
      </c>
    </row>
    <row r="1919" customFormat="false" ht="15" hidden="false" customHeight="false" outlineLevel="0" collapsed="false">
      <c r="A1919" s="61" t="n">
        <v>1918</v>
      </c>
      <c r="B1919" s="62" t="n">
        <v>45520.40625</v>
      </c>
      <c r="C1919" s="63" t="n">
        <f aca="false">YEAR(B1919)</f>
        <v>2024</v>
      </c>
      <c r="D1919" s="32" t="s">
        <v>277</v>
      </c>
      <c r="E1919" s="64" t="n">
        <v>24337.75</v>
      </c>
      <c r="F1919" s="65" t="n">
        <v>0.0311</v>
      </c>
      <c r="G1919" s="66" t="n">
        <v>756.904025</v>
      </c>
      <c r="H1919" s="67" t="n">
        <f aca="false">E1919+IF(D1919="Long",1,-1)*G1919</f>
        <v>25094.654025</v>
      </c>
      <c r="I1919" s="68" t="n">
        <f aca="false">Assumptions!$B$58</f>
        <v>5.35750011455817</v>
      </c>
      <c r="J1919" s="68" t="n">
        <f aca="false">INDEX(Yearly!$L$5:$L$22,MATCH(C1919,Yearly!$A$5:$A$22,0))</f>
        <v>0.579189201573856</v>
      </c>
      <c r="K1919" s="68" t="n">
        <f aca="false">G1919-I1919-J1919</f>
        <v>750.967335683868</v>
      </c>
      <c r="L1919" s="69" t="n">
        <f aca="false">(I1919+J1919)/Assumptions!$B$8</f>
        <v>0.000261770907212725</v>
      </c>
      <c r="M1919" s="70" t="n">
        <f aca="false">F1919-L1919</f>
        <v>0.0308382290927873</v>
      </c>
      <c r="N1919" s="71" t="n">
        <f aca="false">G1919*Assumptions!$B$7</f>
        <v>5953050.156625</v>
      </c>
      <c r="O1919" s="71" t="n">
        <f aca="false">K1919*Assumptions!$B$7</f>
        <v>5906358.09515362</v>
      </c>
      <c r="P1919" s="68" t="n">
        <f aca="false">P1918+G1919</f>
        <v>36175.30998</v>
      </c>
      <c r="Q1919" s="68" t="n">
        <f aca="false">MAX(Q1918,P1919)</f>
        <v>36175.30998</v>
      </c>
      <c r="R1919" s="68" t="n">
        <f aca="false">Q1919-P1919</f>
        <v>0</v>
      </c>
      <c r="S1919" s="68" t="n">
        <f aca="false">S1918+K1919</f>
        <v>24896.6138604519</v>
      </c>
      <c r="T1919" s="68" t="n">
        <f aca="false">MAX(T1918,S1919)</f>
        <v>24896.6138604519</v>
      </c>
      <c r="U1919" s="68" t="n">
        <f aca="false">T1919-S1919</f>
        <v>0</v>
      </c>
      <c r="V1919" s="70" t="n">
        <f aca="false">V1918+F1919</f>
        <v>4.02600000000001</v>
      </c>
      <c r="W1919" s="70" t="n">
        <f aca="false">MAX(W1918,V1919)</f>
        <v>4.02600000000001</v>
      </c>
      <c r="X1919" s="70" t="n">
        <f aca="false">W1919-V1919</f>
        <v>0</v>
      </c>
      <c r="Y1919" s="70" t="n">
        <f aca="false">Y1918+M1919</f>
        <v>3.52867996888974</v>
      </c>
      <c r="Z1919" s="70" t="n">
        <f aca="false">MAX(Z1918,Y1919)</f>
        <v>3.52867996888974</v>
      </c>
      <c r="AA1919" s="70" t="n">
        <f aca="false">Z1919-Y1919</f>
        <v>0</v>
      </c>
      <c r="AB1919" s="72" t="n">
        <f aca="false">AB1918*(1+F1919)</f>
        <v>43.8593731875646</v>
      </c>
      <c r="AC1919" s="73" t="n">
        <f aca="false">MAX(AC1918,AB1919)</f>
        <v>43.8593731875646</v>
      </c>
      <c r="AD1919" s="70" t="n">
        <f aca="false">1-AB1919/AC1919</f>
        <v>0</v>
      </c>
      <c r="AE1919" s="73" t="n">
        <f aca="false">AE1918*(1+M1919)</f>
        <v>26.6964371411164</v>
      </c>
      <c r="AF1919" s="73" t="n">
        <f aca="false">MAX(AF1918,AE1919)</f>
        <v>26.6964371411164</v>
      </c>
      <c r="AG1919" s="70" t="n">
        <f aca="false">1-AE1919/AF1919</f>
        <v>0</v>
      </c>
      <c r="AH1919" s="74" t="n">
        <f aca="false">IF(R1919&gt;0,AH1918+1,0)</f>
        <v>0</v>
      </c>
      <c r="AI1919" s="74" t="n">
        <f aca="false">IF(U1919&gt;0,AI1918+1,0)</f>
        <v>0</v>
      </c>
      <c r="AJ1919" s="74" t="n">
        <f aca="false">IF(G1919&gt;0,AJ1918+1,0)</f>
        <v>2</v>
      </c>
      <c r="AK1919" s="74" t="n">
        <f aca="false">IF(G1919&lt;=0,AK1918+1,0)</f>
        <v>0</v>
      </c>
      <c r="AL1919" s="74" t="n">
        <f aca="false">IF(K1919&gt;0,AL1918+1,0)</f>
        <v>1</v>
      </c>
      <c r="AM1919" s="74" t="n">
        <f aca="false">IF(K1919&lt;=0,AM1918+1,0)</f>
        <v>0</v>
      </c>
    </row>
    <row r="1920" customFormat="false" ht="15" hidden="false" customHeight="false" outlineLevel="0" collapsed="false">
      <c r="A1920" s="61" t="n">
        <v>1919</v>
      </c>
      <c r="B1920" s="62" t="n">
        <v>45539.40625</v>
      </c>
      <c r="C1920" s="63" t="n">
        <f aca="false">YEAR(B1920)</f>
        <v>2024</v>
      </c>
      <c r="D1920" s="32" t="s">
        <v>276</v>
      </c>
      <c r="E1920" s="64" t="n">
        <v>25095.1</v>
      </c>
      <c r="F1920" s="65" t="n">
        <v>-0.0046</v>
      </c>
      <c r="G1920" s="66" t="n">
        <v>-115.43746</v>
      </c>
      <c r="H1920" s="67" t="n">
        <f aca="false">E1920+IF(D1920="Long",1,-1)*G1920</f>
        <v>25210.53746</v>
      </c>
      <c r="I1920" s="68" t="n">
        <f aca="false">Assumptions!$B$58</f>
        <v>5.35750011455817</v>
      </c>
      <c r="J1920" s="68" t="n">
        <f aca="false">INDEX(Yearly!$L$5:$L$22,MATCH(C1920,Yearly!$A$5:$A$22,0))</f>
        <v>0.579189201573856</v>
      </c>
      <c r="K1920" s="68" t="n">
        <f aca="false">G1920-I1920-J1920</f>
        <v>-121.374149316132</v>
      </c>
      <c r="L1920" s="69" t="n">
        <f aca="false">(I1920+J1920)/Assumptions!$B$8</f>
        <v>0.000261770907212725</v>
      </c>
      <c r="M1920" s="70" t="n">
        <f aca="false">F1920-L1920</f>
        <v>-0.00486177090721273</v>
      </c>
      <c r="N1920" s="71" t="n">
        <f aca="false">G1920*Assumptions!$B$7</f>
        <v>-907915.6229</v>
      </c>
      <c r="O1920" s="71" t="n">
        <f aca="false">K1920*Assumptions!$B$7</f>
        <v>-954607.684371378</v>
      </c>
      <c r="P1920" s="68" t="n">
        <f aca="false">P1919+G1920</f>
        <v>36059.87252</v>
      </c>
      <c r="Q1920" s="68" t="n">
        <f aca="false">MAX(Q1919,P1920)</f>
        <v>36175.30998</v>
      </c>
      <c r="R1920" s="68" t="n">
        <f aca="false">Q1920-P1920</f>
        <v>115.437460000001</v>
      </c>
      <c r="S1920" s="68" t="n">
        <f aca="false">S1919+K1920</f>
        <v>24775.2397111358</v>
      </c>
      <c r="T1920" s="68" t="n">
        <f aca="false">MAX(T1919,S1920)</f>
        <v>24896.6138604519</v>
      </c>
      <c r="U1920" s="68" t="n">
        <f aca="false">T1920-S1920</f>
        <v>121.374149316132</v>
      </c>
      <c r="V1920" s="70" t="n">
        <f aca="false">V1919+F1920</f>
        <v>4.02140000000001</v>
      </c>
      <c r="W1920" s="70" t="n">
        <f aca="false">MAX(W1919,V1920)</f>
        <v>4.02600000000001</v>
      </c>
      <c r="X1920" s="70" t="n">
        <f aca="false">W1920-V1920</f>
        <v>0.00459999999999994</v>
      </c>
      <c r="Y1920" s="70" t="n">
        <f aca="false">Y1919+M1920</f>
        <v>3.52381819798252</v>
      </c>
      <c r="Z1920" s="70" t="n">
        <f aca="false">MAX(Z1919,Y1920)</f>
        <v>3.52867996888974</v>
      </c>
      <c r="AA1920" s="70" t="n">
        <f aca="false">Z1920-Y1920</f>
        <v>0.00486177090721274</v>
      </c>
      <c r="AB1920" s="72" t="n">
        <f aca="false">AB1919*(1+F1920)</f>
        <v>43.6576200709018</v>
      </c>
      <c r="AC1920" s="73" t="n">
        <f aca="false">MAX(AC1919,AB1920)</f>
        <v>43.8593731875646</v>
      </c>
      <c r="AD1920" s="70" t="n">
        <f aca="false">1-AB1920/AC1920</f>
        <v>0.00460000000000005</v>
      </c>
      <c r="AE1920" s="73" t="n">
        <f aca="false">AE1919*(1+M1920)</f>
        <v>26.5666451796975</v>
      </c>
      <c r="AF1920" s="73" t="n">
        <f aca="false">MAX(AF1919,AE1920)</f>
        <v>26.6964371411164</v>
      </c>
      <c r="AG1920" s="70" t="n">
        <f aca="false">1-AE1920/AF1920</f>
        <v>0.00486177090721274</v>
      </c>
      <c r="AH1920" s="74" t="n">
        <f aca="false">IF(R1920&gt;0,AH1919+1,0)</f>
        <v>1</v>
      </c>
      <c r="AI1920" s="74" t="n">
        <f aca="false">IF(U1920&gt;0,AI1919+1,0)</f>
        <v>1</v>
      </c>
      <c r="AJ1920" s="74" t="n">
        <f aca="false">IF(G1920&gt;0,AJ1919+1,0)</f>
        <v>0</v>
      </c>
      <c r="AK1920" s="74" t="n">
        <f aca="false">IF(G1920&lt;=0,AK1919+1,0)</f>
        <v>1</v>
      </c>
      <c r="AL1920" s="74" t="n">
        <f aca="false">IF(K1920&gt;0,AL1919+1,0)</f>
        <v>0</v>
      </c>
      <c r="AM1920" s="74" t="n">
        <f aca="false">IF(K1920&lt;=0,AM1919+1,0)</f>
        <v>1</v>
      </c>
    </row>
    <row r="1921" customFormat="false" ht="15" hidden="false" customHeight="false" outlineLevel="0" collapsed="false">
      <c r="A1921" s="61" t="n">
        <v>1920</v>
      </c>
      <c r="B1921" s="62" t="n">
        <v>45539.6354166667</v>
      </c>
      <c r="C1921" s="63" t="n">
        <f aca="false">YEAR(B1921)</f>
        <v>2024</v>
      </c>
      <c r="D1921" s="32" t="s">
        <v>277</v>
      </c>
      <c r="E1921" s="64" t="n">
        <v>25209.6</v>
      </c>
      <c r="F1921" s="65" t="n">
        <v>-0.0015</v>
      </c>
      <c r="G1921" s="66" t="n">
        <v>-37.8144</v>
      </c>
      <c r="H1921" s="67" t="n">
        <f aca="false">E1921+IF(D1921="Long",1,-1)*G1921</f>
        <v>25171.7856</v>
      </c>
      <c r="I1921" s="68" t="n">
        <f aca="false">Assumptions!$B$58</f>
        <v>5.35750011455817</v>
      </c>
      <c r="J1921" s="68" t="n">
        <f aca="false">INDEX(Yearly!$L$5:$L$22,MATCH(C1921,Yearly!$A$5:$A$22,0))</f>
        <v>0.579189201573856</v>
      </c>
      <c r="K1921" s="68" t="n">
        <f aca="false">G1921-I1921-J1921</f>
        <v>-43.751089316132</v>
      </c>
      <c r="L1921" s="69" t="n">
        <f aca="false">(I1921+J1921)/Assumptions!$B$8</f>
        <v>0.000261770907212725</v>
      </c>
      <c r="M1921" s="70" t="n">
        <f aca="false">F1921-L1921</f>
        <v>-0.00176177090721272</v>
      </c>
      <c r="N1921" s="71" t="n">
        <f aca="false">G1921*Assumptions!$B$7</f>
        <v>-297410.256</v>
      </c>
      <c r="O1921" s="71" t="n">
        <f aca="false">K1921*Assumptions!$B$7</f>
        <v>-344102.317471378</v>
      </c>
      <c r="P1921" s="68" t="n">
        <f aca="false">P1920+G1921</f>
        <v>36022.05812</v>
      </c>
      <c r="Q1921" s="68" t="n">
        <f aca="false">MAX(Q1920,P1921)</f>
        <v>36175.30998</v>
      </c>
      <c r="R1921" s="68" t="n">
        <f aca="false">Q1921-P1921</f>
        <v>153.251860000004</v>
      </c>
      <c r="S1921" s="68" t="n">
        <f aca="false">S1920+K1921</f>
        <v>24731.4886218197</v>
      </c>
      <c r="T1921" s="68" t="n">
        <f aca="false">MAX(T1920,S1921)</f>
        <v>24896.6138604519</v>
      </c>
      <c r="U1921" s="68" t="n">
        <f aca="false">T1921-S1921</f>
        <v>165.125238632263</v>
      </c>
      <c r="V1921" s="70" t="n">
        <f aca="false">V1920+F1921</f>
        <v>4.01990000000001</v>
      </c>
      <c r="W1921" s="70" t="n">
        <f aca="false">MAX(W1920,V1921)</f>
        <v>4.02600000000001</v>
      </c>
      <c r="X1921" s="70" t="n">
        <f aca="false">W1921-V1921</f>
        <v>0.00609999999999999</v>
      </c>
      <c r="Y1921" s="70" t="n">
        <f aca="false">Y1920+M1921</f>
        <v>3.52205642707531</v>
      </c>
      <c r="Z1921" s="70" t="n">
        <f aca="false">MAX(Z1920,Y1921)</f>
        <v>3.52867996888974</v>
      </c>
      <c r="AA1921" s="70" t="n">
        <f aca="false">Z1921-Y1921</f>
        <v>0.00662354181442559</v>
      </c>
      <c r="AB1921" s="72" t="n">
        <f aca="false">AB1920*(1+F1921)</f>
        <v>43.5921336407955</v>
      </c>
      <c r="AC1921" s="73" t="n">
        <f aca="false">MAX(AC1920,AB1921)</f>
        <v>43.8593731875646</v>
      </c>
      <c r="AD1921" s="70" t="n">
        <f aca="false">1-AB1921/AC1921</f>
        <v>0.00609309999999996</v>
      </c>
      <c r="AE1921" s="73" t="n">
        <f aca="false">AE1920*(1+M1921)</f>
        <v>26.5198408371177</v>
      </c>
      <c r="AF1921" s="73" t="n">
        <f aca="false">MAX(AF1920,AE1921)</f>
        <v>26.6964371411164</v>
      </c>
      <c r="AG1921" s="70" t="n">
        <f aca="false">1-AE1921/AF1921</f>
        <v>0.00661497648788367</v>
      </c>
      <c r="AH1921" s="74" t="n">
        <f aca="false">IF(R1921&gt;0,AH1920+1,0)</f>
        <v>2</v>
      </c>
      <c r="AI1921" s="74" t="n">
        <f aca="false">IF(U1921&gt;0,AI1920+1,0)</f>
        <v>2</v>
      </c>
      <c r="AJ1921" s="74" t="n">
        <f aca="false">IF(G1921&gt;0,AJ1920+1,0)</f>
        <v>0</v>
      </c>
      <c r="AK1921" s="74" t="n">
        <f aca="false">IF(G1921&lt;=0,AK1920+1,0)</f>
        <v>2</v>
      </c>
      <c r="AL1921" s="74" t="n">
        <f aca="false">IF(K1921&gt;0,AL1920+1,0)</f>
        <v>0</v>
      </c>
      <c r="AM1921" s="74" t="n">
        <f aca="false">IF(K1921&lt;=0,AM1920+1,0)</f>
        <v>2</v>
      </c>
    </row>
    <row r="1922" customFormat="false" ht="15" hidden="false" customHeight="false" outlineLevel="0" collapsed="false">
      <c r="A1922" s="61" t="n">
        <v>1921</v>
      </c>
      <c r="B1922" s="62" t="n">
        <v>45540.5520833333</v>
      </c>
      <c r="C1922" s="63" t="n">
        <f aca="false">YEAR(B1922)</f>
        <v>2024</v>
      </c>
      <c r="D1922" s="32" t="s">
        <v>276</v>
      </c>
      <c r="E1922" s="64" t="n">
        <v>25172.35</v>
      </c>
      <c r="F1922" s="65" t="n">
        <v>0.0059</v>
      </c>
      <c r="G1922" s="66" t="n">
        <v>148.516865</v>
      </c>
      <c r="H1922" s="67" t="n">
        <f aca="false">E1922+IF(D1922="Long",1,-1)*G1922</f>
        <v>25023.833135</v>
      </c>
      <c r="I1922" s="68" t="n">
        <f aca="false">Assumptions!$B$58</f>
        <v>5.35750011455817</v>
      </c>
      <c r="J1922" s="68" t="n">
        <f aca="false">INDEX(Yearly!$L$5:$L$22,MATCH(C1922,Yearly!$A$5:$A$22,0))</f>
        <v>0.579189201573856</v>
      </c>
      <c r="K1922" s="68" t="n">
        <f aca="false">G1922-I1922-J1922</f>
        <v>142.580175683868</v>
      </c>
      <c r="L1922" s="69" t="n">
        <f aca="false">(I1922+J1922)/Assumptions!$B$8</f>
        <v>0.000261770907212725</v>
      </c>
      <c r="M1922" s="70" t="n">
        <f aca="false">F1922-L1922</f>
        <v>0.00563822909278728</v>
      </c>
      <c r="N1922" s="71" t="n">
        <f aca="false">G1922*Assumptions!$B$7</f>
        <v>1168085.143225</v>
      </c>
      <c r="O1922" s="71" t="n">
        <f aca="false">K1922*Assumptions!$B$7</f>
        <v>1121393.08175362</v>
      </c>
      <c r="P1922" s="68" t="n">
        <f aca="false">P1921+G1922</f>
        <v>36170.574985</v>
      </c>
      <c r="Q1922" s="68" t="n">
        <f aca="false">MAX(Q1921,P1922)</f>
        <v>36175.30998</v>
      </c>
      <c r="R1922" s="68" t="n">
        <f aca="false">Q1922-P1922</f>
        <v>4.73499500000617</v>
      </c>
      <c r="S1922" s="68" t="n">
        <f aca="false">S1921+K1922</f>
        <v>24874.0687975035</v>
      </c>
      <c r="T1922" s="68" t="n">
        <f aca="false">MAX(T1921,S1922)</f>
        <v>24896.6138604519</v>
      </c>
      <c r="U1922" s="68" t="n">
        <f aca="false">T1922-S1922</f>
        <v>22.5450629483967</v>
      </c>
      <c r="V1922" s="70" t="n">
        <f aca="false">V1921+F1922</f>
        <v>4.02580000000001</v>
      </c>
      <c r="W1922" s="70" t="n">
        <f aca="false">MAX(W1921,V1922)</f>
        <v>4.02600000000001</v>
      </c>
      <c r="X1922" s="70" t="n">
        <f aca="false">W1922-V1922</f>
        <v>0.000200000000000422</v>
      </c>
      <c r="Y1922" s="70" t="n">
        <f aca="false">Y1921+M1922</f>
        <v>3.5276946561681</v>
      </c>
      <c r="Z1922" s="70" t="n">
        <f aca="false">MAX(Z1921,Y1922)</f>
        <v>3.52867996888974</v>
      </c>
      <c r="AA1922" s="70" t="n">
        <f aca="false">Z1922-Y1922</f>
        <v>0.000985312721638376</v>
      </c>
      <c r="AB1922" s="72" t="n">
        <f aca="false">AB1921*(1+F1922)</f>
        <v>43.8493272292762</v>
      </c>
      <c r="AC1922" s="73" t="n">
        <f aca="false">MAX(AC1921,AB1922)</f>
        <v>43.8593731875646</v>
      </c>
      <c r="AD1922" s="70" t="n">
        <f aca="false">1-AB1922/AC1922</f>
        <v>0.000229049289999894</v>
      </c>
      <c r="AE1922" s="73" t="n">
        <f aca="false">AE1921*(1+M1922)</f>
        <v>26.6693657752616</v>
      </c>
      <c r="AF1922" s="73" t="n">
        <f aca="false">MAX(AF1921,AE1922)</f>
        <v>26.6964371411164</v>
      </c>
      <c r="AG1922" s="70" t="n">
        <f aca="false">1-AE1922/AF1922</f>
        <v>0.00101404414797857</v>
      </c>
      <c r="AH1922" s="74" t="n">
        <f aca="false">IF(R1922&gt;0,AH1921+1,0)</f>
        <v>3</v>
      </c>
      <c r="AI1922" s="74" t="n">
        <f aca="false">IF(U1922&gt;0,AI1921+1,0)</f>
        <v>3</v>
      </c>
      <c r="AJ1922" s="74" t="n">
        <f aca="false">IF(G1922&gt;0,AJ1921+1,0)</f>
        <v>1</v>
      </c>
      <c r="AK1922" s="74" t="n">
        <f aca="false">IF(G1922&lt;=0,AK1921+1,0)</f>
        <v>0</v>
      </c>
      <c r="AL1922" s="74" t="n">
        <f aca="false">IF(K1922&gt;0,AL1921+1,0)</f>
        <v>1</v>
      </c>
      <c r="AM1922" s="74" t="n">
        <f aca="false">IF(K1922&lt;=0,AM1921+1,0)</f>
        <v>0</v>
      </c>
    </row>
    <row r="1923" customFormat="false" ht="15" hidden="false" customHeight="false" outlineLevel="0" collapsed="false">
      <c r="A1923" s="61" t="n">
        <v>1922</v>
      </c>
      <c r="B1923" s="62" t="n">
        <v>45545.5104166667</v>
      </c>
      <c r="C1923" s="63" t="n">
        <f aca="false">YEAR(B1923)</f>
        <v>2024</v>
      </c>
      <c r="D1923" s="32" t="s">
        <v>277</v>
      </c>
      <c r="E1923" s="64" t="n">
        <v>25024.3</v>
      </c>
      <c r="F1923" s="65" t="n">
        <v>-0.0001</v>
      </c>
      <c r="G1923" s="66" t="n">
        <v>-2.50243</v>
      </c>
      <c r="H1923" s="67" t="n">
        <f aca="false">E1923+IF(D1923="Long",1,-1)*G1923</f>
        <v>25021.79757</v>
      </c>
      <c r="I1923" s="68" t="n">
        <f aca="false">Assumptions!$B$58</f>
        <v>5.35750011455817</v>
      </c>
      <c r="J1923" s="68" t="n">
        <f aca="false">INDEX(Yearly!$L$5:$L$22,MATCH(C1923,Yearly!$A$5:$A$22,0))</f>
        <v>0.579189201573856</v>
      </c>
      <c r="K1923" s="68" t="n">
        <f aca="false">G1923-I1923-J1923</f>
        <v>-8.43911931613202</v>
      </c>
      <c r="L1923" s="69" t="n">
        <f aca="false">(I1923+J1923)/Assumptions!$B$8</f>
        <v>0.000261770907212725</v>
      </c>
      <c r="M1923" s="70" t="n">
        <f aca="false">F1923-L1923</f>
        <v>-0.000361770907212725</v>
      </c>
      <c r="N1923" s="71" t="n">
        <f aca="false">G1923*Assumptions!$B$7</f>
        <v>-19681.61195</v>
      </c>
      <c r="O1923" s="71" t="n">
        <f aca="false">K1923*Assumptions!$B$7</f>
        <v>-66373.6734213784</v>
      </c>
      <c r="P1923" s="68" t="n">
        <f aca="false">P1922+G1923</f>
        <v>36168.072555</v>
      </c>
      <c r="Q1923" s="68" t="n">
        <f aca="false">MAX(Q1922,P1923)</f>
        <v>36175.30998</v>
      </c>
      <c r="R1923" s="68" t="n">
        <f aca="false">Q1923-P1923</f>
        <v>7.23742500000662</v>
      </c>
      <c r="S1923" s="68" t="n">
        <f aca="false">S1922+K1923</f>
        <v>24865.6296781874</v>
      </c>
      <c r="T1923" s="68" t="n">
        <f aca="false">MAX(T1922,S1923)</f>
        <v>24896.6138604519</v>
      </c>
      <c r="U1923" s="68" t="n">
        <f aca="false">T1923-S1923</f>
        <v>30.9841822645285</v>
      </c>
      <c r="V1923" s="70" t="n">
        <f aca="false">V1922+F1923</f>
        <v>4.02570000000001</v>
      </c>
      <c r="W1923" s="70" t="n">
        <f aca="false">MAX(W1922,V1923)</f>
        <v>4.02600000000001</v>
      </c>
      <c r="X1923" s="70" t="n">
        <f aca="false">W1923-V1923</f>
        <v>0.000300000000000189</v>
      </c>
      <c r="Y1923" s="70" t="n">
        <f aca="false">Y1922+M1923</f>
        <v>3.52733288526089</v>
      </c>
      <c r="Z1923" s="70" t="n">
        <f aca="false">MAX(Z1922,Y1923)</f>
        <v>3.52867996888974</v>
      </c>
      <c r="AA1923" s="70" t="n">
        <f aca="false">Z1923-Y1923</f>
        <v>0.00134708362885094</v>
      </c>
      <c r="AB1923" s="72" t="n">
        <f aca="false">AB1922*(1+F1923)</f>
        <v>43.8449422965532</v>
      </c>
      <c r="AC1923" s="73" t="n">
        <f aca="false">MAX(AC1922,AB1923)</f>
        <v>43.8593731875646</v>
      </c>
      <c r="AD1923" s="70" t="n">
        <f aca="false">1-AB1923/AC1923</f>
        <v>0.00032902638507093</v>
      </c>
      <c r="AE1923" s="73" t="n">
        <f aca="false">AE1922*(1+M1923)</f>
        <v>26.6597175746103</v>
      </c>
      <c r="AF1923" s="73" t="n">
        <f aca="false">MAX(AF1922,AE1923)</f>
        <v>26.6964371411164</v>
      </c>
      <c r="AG1923" s="70" t="n">
        <f aca="false">1-AE1923/AF1923</f>
        <v>0.00137544820351987</v>
      </c>
      <c r="AH1923" s="74" t="n">
        <f aca="false">IF(R1923&gt;0,AH1922+1,0)</f>
        <v>4</v>
      </c>
      <c r="AI1923" s="74" t="n">
        <f aca="false">IF(U1923&gt;0,AI1922+1,0)</f>
        <v>4</v>
      </c>
      <c r="AJ1923" s="74" t="n">
        <f aca="false">IF(G1923&gt;0,AJ1922+1,0)</f>
        <v>0</v>
      </c>
      <c r="AK1923" s="74" t="n">
        <f aca="false">IF(G1923&lt;=0,AK1922+1,0)</f>
        <v>1</v>
      </c>
      <c r="AL1923" s="74" t="n">
        <f aca="false">IF(K1923&gt;0,AL1922+1,0)</f>
        <v>0</v>
      </c>
      <c r="AM1923" s="74" t="n">
        <f aca="false">IF(K1923&lt;=0,AM1922+1,0)</f>
        <v>1</v>
      </c>
    </row>
    <row r="1924" customFormat="false" ht="15" hidden="false" customHeight="false" outlineLevel="0" collapsed="false">
      <c r="A1924" s="61" t="n">
        <v>1923</v>
      </c>
      <c r="B1924" s="62" t="n">
        <v>45546.5729166667</v>
      </c>
      <c r="C1924" s="63" t="n">
        <f aca="false">YEAR(B1924)</f>
        <v>2024</v>
      </c>
      <c r="D1924" s="32" t="s">
        <v>276</v>
      </c>
      <c r="E1924" s="64" t="n">
        <v>25021.5</v>
      </c>
      <c r="F1924" s="65" t="n">
        <v>-0.0073</v>
      </c>
      <c r="G1924" s="66" t="n">
        <v>-182.65695</v>
      </c>
      <c r="H1924" s="67" t="n">
        <f aca="false">E1924+IF(D1924="Long",1,-1)*G1924</f>
        <v>25204.15695</v>
      </c>
      <c r="I1924" s="68" t="n">
        <f aca="false">Assumptions!$B$58</f>
        <v>5.35750011455817</v>
      </c>
      <c r="J1924" s="68" t="n">
        <f aca="false">INDEX(Yearly!$L$5:$L$22,MATCH(C1924,Yearly!$A$5:$A$22,0))</f>
        <v>0.579189201573856</v>
      </c>
      <c r="K1924" s="68" t="n">
        <f aca="false">G1924-I1924-J1924</f>
        <v>-188.593639316132</v>
      </c>
      <c r="L1924" s="69" t="n">
        <f aca="false">(I1924+J1924)/Assumptions!$B$8</f>
        <v>0.000261770907212725</v>
      </c>
      <c r="M1924" s="70" t="n">
        <f aca="false">F1924-L1924</f>
        <v>-0.00756177090721273</v>
      </c>
      <c r="N1924" s="71" t="n">
        <f aca="false">G1924*Assumptions!$B$7</f>
        <v>-1436596.91175</v>
      </c>
      <c r="O1924" s="71" t="n">
        <f aca="false">K1924*Assumptions!$B$7</f>
        <v>-1483288.97322138</v>
      </c>
      <c r="P1924" s="68" t="n">
        <f aca="false">P1923+G1924</f>
        <v>35985.415605</v>
      </c>
      <c r="Q1924" s="68" t="n">
        <f aca="false">MAX(Q1923,P1924)</f>
        <v>36175.30998</v>
      </c>
      <c r="R1924" s="68" t="n">
        <f aca="false">Q1924-P1924</f>
        <v>189.894375000004</v>
      </c>
      <c r="S1924" s="68" t="n">
        <f aca="false">S1923+K1924</f>
        <v>24677.0360388713</v>
      </c>
      <c r="T1924" s="68" t="n">
        <f aca="false">MAX(T1923,S1924)</f>
        <v>24896.6138604519</v>
      </c>
      <c r="U1924" s="68" t="n">
        <f aca="false">T1924-S1924</f>
        <v>219.57782158066</v>
      </c>
      <c r="V1924" s="70" t="n">
        <f aca="false">V1923+F1924</f>
        <v>4.01840000000001</v>
      </c>
      <c r="W1924" s="70" t="n">
        <f aca="false">MAX(W1923,V1924)</f>
        <v>4.02600000000001</v>
      </c>
      <c r="X1924" s="70" t="n">
        <f aca="false">W1924-V1924</f>
        <v>0.00760000000000005</v>
      </c>
      <c r="Y1924" s="70" t="n">
        <f aca="false">Y1923+M1924</f>
        <v>3.51977111435367</v>
      </c>
      <c r="Z1924" s="70" t="n">
        <f aca="false">MAX(Z1923,Y1924)</f>
        <v>3.52867996888974</v>
      </c>
      <c r="AA1924" s="70" t="n">
        <f aca="false">Z1924-Y1924</f>
        <v>0.0089088545360636</v>
      </c>
      <c r="AB1924" s="72" t="n">
        <f aca="false">AB1923*(1+F1924)</f>
        <v>43.5248742177884</v>
      </c>
      <c r="AC1924" s="73" t="n">
        <f aca="false">MAX(AC1923,AB1924)</f>
        <v>43.8593731875646</v>
      </c>
      <c r="AD1924" s="70" t="n">
        <f aca="false">1-AB1924/AC1924</f>
        <v>0.00762662449245988</v>
      </c>
      <c r="AE1924" s="73" t="n">
        <f aca="false">AE1923*(1+M1924)</f>
        <v>26.4581228978601</v>
      </c>
      <c r="AF1924" s="73" t="n">
        <f aca="false">MAX(AF1923,AE1924)</f>
        <v>26.6964371411164</v>
      </c>
      <c r="AG1924" s="70" t="n">
        <f aca="false">1-AE1924/AF1924</f>
        <v>0.00892681828652286</v>
      </c>
      <c r="AH1924" s="74" t="n">
        <f aca="false">IF(R1924&gt;0,AH1923+1,0)</f>
        <v>5</v>
      </c>
      <c r="AI1924" s="74" t="n">
        <f aca="false">IF(U1924&gt;0,AI1923+1,0)</f>
        <v>5</v>
      </c>
      <c r="AJ1924" s="74" t="n">
        <f aca="false">IF(G1924&gt;0,AJ1923+1,0)</f>
        <v>0</v>
      </c>
      <c r="AK1924" s="74" t="n">
        <f aca="false">IF(G1924&lt;=0,AK1923+1,0)</f>
        <v>2</v>
      </c>
      <c r="AL1924" s="74" t="n">
        <f aca="false">IF(K1924&gt;0,AL1923+1,0)</f>
        <v>0</v>
      </c>
      <c r="AM1924" s="74" t="n">
        <f aca="false">IF(K1924&lt;=0,AM1923+1,0)</f>
        <v>2</v>
      </c>
    </row>
    <row r="1925" customFormat="false" ht="15" hidden="false" customHeight="false" outlineLevel="0" collapsed="false">
      <c r="A1925" s="61" t="n">
        <v>1924</v>
      </c>
      <c r="B1925" s="62" t="n">
        <v>45547.59375</v>
      </c>
      <c r="C1925" s="63" t="n">
        <f aca="false">YEAR(B1925)</f>
        <v>2024</v>
      </c>
      <c r="D1925" s="32" t="s">
        <v>277</v>
      </c>
      <c r="E1925" s="64" t="n">
        <v>25204.55</v>
      </c>
      <c r="F1925" s="65" t="n">
        <v>0.005</v>
      </c>
      <c r="G1925" s="66" t="n">
        <v>126.02275</v>
      </c>
      <c r="H1925" s="67" t="n">
        <f aca="false">E1925+IF(D1925="Long",1,-1)*G1925</f>
        <v>25330.57275</v>
      </c>
      <c r="I1925" s="68" t="n">
        <f aca="false">Assumptions!$B$58</f>
        <v>5.35750011455817</v>
      </c>
      <c r="J1925" s="68" t="n">
        <f aca="false">INDEX(Yearly!$L$5:$L$22,MATCH(C1925,Yearly!$A$5:$A$22,0))</f>
        <v>0.579189201573856</v>
      </c>
      <c r="K1925" s="68" t="n">
        <f aca="false">G1925-I1925-J1925</f>
        <v>120.086060683868</v>
      </c>
      <c r="L1925" s="69" t="n">
        <f aca="false">(I1925+J1925)/Assumptions!$B$8</f>
        <v>0.000261770907212725</v>
      </c>
      <c r="M1925" s="70" t="n">
        <f aca="false">F1925-L1925</f>
        <v>0.00473822909278728</v>
      </c>
      <c r="N1925" s="71" t="n">
        <f aca="false">G1925*Assumptions!$B$7</f>
        <v>991168.92875</v>
      </c>
      <c r="O1925" s="71" t="n">
        <f aca="false">K1925*Assumptions!$B$7</f>
        <v>944476.867278622</v>
      </c>
      <c r="P1925" s="68" t="n">
        <f aca="false">P1924+G1925</f>
        <v>36111.438355</v>
      </c>
      <c r="Q1925" s="68" t="n">
        <f aca="false">MAX(Q1924,P1925)</f>
        <v>36175.30998</v>
      </c>
      <c r="R1925" s="68" t="n">
        <f aca="false">Q1925-P1925</f>
        <v>63.871625000007</v>
      </c>
      <c r="S1925" s="68" t="n">
        <f aca="false">S1924+K1925</f>
        <v>24797.1220995551</v>
      </c>
      <c r="T1925" s="68" t="n">
        <f aca="false">MAX(T1924,S1925)</f>
        <v>24896.6138604519</v>
      </c>
      <c r="U1925" s="68" t="n">
        <f aca="false">T1925-S1925</f>
        <v>99.4917608967917</v>
      </c>
      <c r="V1925" s="70" t="n">
        <f aca="false">V1924+F1925</f>
        <v>4.02340000000001</v>
      </c>
      <c r="W1925" s="70" t="n">
        <f aca="false">MAX(W1924,V1925)</f>
        <v>4.02600000000001</v>
      </c>
      <c r="X1925" s="70" t="n">
        <f aca="false">W1925-V1925</f>
        <v>0.00260000000000016</v>
      </c>
      <c r="Y1925" s="70" t="n">
        <f aca="false">Y1924+M1925</f>
        <v>3.52450934344646</v>
      </c>
      <c r="Z1925" s="70" t="n">
        <f aca="false">MAX(Z1924,Y1925)</f>
        <v>3.52867996888974</v>
      </c>
      <c r="AA1925" s="70" t="n">
        <f aca="false">Z1925-Y1925</f>
        <v>0.00417062544327651</v>
      </c>
      <c r="AB1925" s="72" t="n">
        <f aca="false">AB1924*(1+F1925)</f>
        <v>43.7424985888773</v>
      </c>
      <c r="AC1925" s="73" t="n">
        <f aca="false">MAX(AC1924,AB1925)</f>
        <v>43.8593731875646</v>
      </c>
      <c r="AD1925" s="70" t="n">
        <f aca="false">1-AB1925/AC1925</f>
        <v>0.00266475761492235</v>
      </c>
      <c r="AE1925" s="73" t="n">
        <f aca="false">AE1924*(1+M1925)</f>
        <v>26.5834875455153</v>
      </c>
      <c r="AF1925" s="73" t="n">
        <f aca="false">MAX(AF1924,AE1925)</f>
        <v>26.6964371411164</v>
      </c>
      <c r="AG1925" s="70" t="n">
        <f aca="false">1-AE1925/AF1925</f>
        <v>0.00423088650384684</v>
      </c>
      <c r="AH1925" s="74" t="n">
        <f aca="false">IF(R1925&gt;0,AH1924+1,0)</f>
        <v>6</v>
      </c>
      <c r="AI1925" s="74" t="n">
        <f aca="false">IF(U1925&gt;0,AI1924+1,0)</f>
        <v>6</v>
      </c>
      <c r="AJ1925" s="74" t="n">
        <f aca="false">IF(G1925&gt;0,AJ1924+1,0)</f>
        <v>1</v>
      </c>
      <c r="AK1925" s="74" t="n">
        <f aca="false">IF(G1925&lt;=0,AK1924+1,0)</f>
        <v>0</v>
      </c>
      <c r="AL1925" s="74" t="n">
        <f aca="false">IF(K1925&gt;0,AL1924+1,0)</f>
        <v>1</v>
      </c>
      <c r="AM1925" s="74" t="n">
        <f aca="false">IF(K1925&lt;=0,AM1924+1,0)</f>
        <v>0</v>
      </c>
    </row>
    <row r="1926" customFormat="false" ht="15" hidden="false" customHeight="false" outlineLevel="0" collapsed="false">
      <c r="A1926" s="61" t="n">
        <v>1925</v>
      </c>
      <c r="B1926" s="62" t="n">
        <v>45553.5729166667</v>
      </c>
      <c r="C1926" s="63" t="n">
        <f aca="false">YEAR(B1926)</f>
        <v>2024</v>
      </c>
      <c r="D1926" s="32" t="s">
        <v>276</v>
      </c>
      <c r="E1926" s="64" t="n">
        <v>25331.6</v>
      </c>
      <c r="F1926" s="65" t="n">
        <v>-0.0108</v>
      </c>
      <c r="G1926" s="66" t="n">
        <v>-273.58128</v>
      </c>
      <c r="H1926" s="67" t="n">
        <f aca="false">E1926+IF(D1926="Long",1,-1)*G1926</f>
        <v>25605.18128</v>
      </c>
      <c r="I1926" s="68" t="n">
        <f aca="false">Assumptions!$B$58</f>
        <v>5.35750011455817</v>
      </c>
      <c r="J1926" s="68" t="n">
        <f aca="false">INDEX(Yearly!$L$5:$L$22,MATCH(C1926,Yearly!$A$5:$A$22,0))</f>
        <v>0.579189201573856</v>
      </c>
      <c r="K1926" s="68" t="n">
        <f aca="false">G1926-I1926-J1926</f>
        <v>-279.517969316132</v>
      </c>
      <c r="L1926" s="69" t="n">
        <f aca="false">(I1926+J1926)/Assumptions!$B$8</f>
        <v>0.000261770907212725</v>
      </c>
      <c r="M1926" s="70" t="n">
        <f aca="false">F1926-L1926</f>
        <v>-0.0110617709072127</v>
      </c>
      <c r="N1926" s="71" t="n">
        <f aca="false">G1926*Assumptions!$B$7</f>
        <v>-2151716.7672</v>
      </c>
      <c r="O1926" s="71" t="n">
        <f aca="false">K1926*Assumptions!$B$7</f>
        <v>-2198408.82867138</v>
      </c>
      <c r="P1926" s="68" t="n">
        <f aca="false">P1925+G1926</f>
        <v>35837.857075</v>
      </c>
      <c r="Q1926" s="68" t="n">
        <f aca="false">MAX(Q1925,P1926)</f>
        <v>36175.30998</v>
      </c>
      <c r="R1926" s="68" t="n">
        <f aca="false">Q1926-P1926</f>
        <v>337.452905000006</v>
      </c>
      <c r="S1926" s="68" t="n">
        <f aca="false">S1925+K1926</f>
        <v>24517.604130239</v>
      </c>
      <c r="T1926" s="68" t="n">
        <f aca="false">MAX(T1925,S1926)</f>
        <v>24896.6138604519</v>
      </c>
      <c r="U1926" s="68" t="n">
        <f aca="false">T1926-S1926</f>
        <v>379.009730212925</v>
      </c>
      <c r="V1926" s="70" t="n">
        <f aca="false">V1925+F1926</f>
        <v>4.01260000000001</v>
      </c>
      <c r="W1926" s="70" t="n">
        <f aca="false">MAX(W1925,V1926)</f>
        <v>4.02600000000001</v>
      </c>
      <c r="X1926" s="70" t="n">
        <f aca="false">W1926-V1926</f>
        <v>0.0133999999999999</v>
      </c>
      <c r="Y1926" s="70" t="n">
        <f aca="false">Y1925+M1926</f>
        <v>3.51344757253925</v>
      </c>
      <c r="Z1926" s="70" t="n">
        <f aca="false">MAX(Z1925,Y1926)</f>
        <v>3.52867996888974</v>
      </c>
      <c r="AA1926" s="70" t="n">
        <f aca="false">Z1926-Y1926</f>
        <v>0.0152323963504895</v>
      </c>
      <c r="AB1926" s="72" t="n">
        <f aca="false">AB1925*(1+F1926)</f>
        <v>43.2700796041175</v>
      </c>
      <c r="AC1926" s="73" t="n">
        <f aca="false">MAX(AC1925,AB1926)</f>
        <v>43.8593731875646</v>
      </c>
      <c r="AD1926" s="70" t="n">
        <f aca="false">1-AB1926/AC1926</f>
        <v>0.0134359782326812</v>
      </c>
      <c r="AE1926" s="73" t="n">
        <f aca="false">AE1925*(1+M1926)</f>
        <v>26.2894270963721</v>
      </c>
      <c r="AF1926" s="73" t="n">
        <f aca="false">MAX(AF1925,AE1926)</f>
        <v>26.6964371411164</v>
      </c>
      <c r="AG1926" s="70" t="n">
        <f aca="false">1-AE1926/AF1926</f>
        <v>0.0152458563138195</v>
      </c>
      <c r="AH1926" s="74" t="n">
        <f aca="false">IF(R1926&gt;0,AH1925+1,0)</f>
        <v>7</v>
      </c>
      <c r="AI1926" s="74" t="n">
        <f aca="false">IF(U1926&gt;0,AI1925+1,0)</f>
        <v>7</v>
      </c>
      <c r="AJ1926" s="74" t="n">
        <f aca="false">IF(G1926&gt;0,AJ1925+1,0)</f>
        <v>0</v>
      </c>
      <c r="AK1926" s="74" t="n">
        <f aca="false">IF(G1926&lt;=0,AK1925+1,0)</f>
        <v>1</v>
      </c>
      <c r="AL1926" s="74" t="n">
        <f aca="false">IF(K1926&gt;0,AL1925+1,0)</f>
        <v>0</v>
      </c>
      <c r="AM1926" s="74" t="n">
        <f aca="false">IF(K1926&lt;=0,AM1925+1,0)</f>
        <v>1</v>
      </c>
    </row>
    <row r="1927" customFormat="false" ht="15" hidden="false" customHeight="false" outlineLevel="0" collapsed="false">
      <c r="A1927" s="61" t="n">
        <v>1926</v>
      </c>
      <c r="B1927" s="62" t="n">
        <v>45554.40625</v>
      </c>
      <c r="C1927" s="63" t="n">
        <f aca="false">YEAR(B1927)</f>
        <v>2024</v>
      </c>
      <c r="D1927" s="32" t="s">
        <v>277</v>
      </c>
      <c r="E1927" s="64" t="n">
        <v>25604.95</v>
      </c>
      <c r="F1927" s="65" t="n">
        <v>0.0148</v>
      </c>
      <c r="G1927" s="66" t="n">
        <v>378.95326</v>
      </c>
      <c r="H1927" s="67" t="n">
        <f aca="false">E1927+IF(D1927="Long",1,-1)*G1927</f>
        <v>25983.90326</v>
      </c>
      <c r="I1927" s="68" t="n">
        <f aca="false">Assumptions!$B$58</f>
        <v>5.35750011455817</v>
      </c>
      <c r="J1927" s="68" t="n">
        <f aca="false">INDEX(Yearly!$L$5:$L$22,MATCH(C1927,Yearly!$A$5:$A$22,0))</f>
        <v>0.579189201573856</v>
      </c>
      <c r="K1927" s="68" t="n">
        <f aca="false">G1927-I1927-J1927</f>
        <v>373.016570683868</v>
      </c>
      <c r="L1927" s="69" t="n">
        <f aca="false">(I1927+J1927)/Assumptions!$B$8</f>
        <v>0.000261770907212725</v>
      </c>
      <c r="M1927" s="70" t="n">
        <f aca="false">F1927-L1927</f>
        <v>0.0145382290927873</v>
      </c>
      <c r="N1927" s="71" t="n">
        <f aca="false">G1927*Assumptions!$B$7</f>
        <v>2980467.3899</v>
      </c>
      <c r="O1927" s="71" t="n">
        <f aca="false">K1927*Assumptions!$B$7</f>
        <v>2933775.32842862</v>
      </c>
      <c r="P1927" s="68" t="n">
        <f aca="false">P1926+G1927</f>
        <v>36216.810335</v>
      </c>
      <c r="Q1927" s="68" t="n">
        <f aca="false">MAX(Q1926,P1927)</f>
        <v>36216.810335</v>
      </c>
      <c r="R1927" s="68" t="n">
        <f aca="false">Q1927-P1927</f>
        <v>0</v>
      </c>
      <c r="S1927" s="68" t="n">
        <f aca="false">S1926+K1927</f>
        <v>24890.6207009229</v>
      </c>
      <c r="T1927" s="68" t="n">
        <f aca="false">MAX(T1926,S1927)</f>
        <v>24896.6138604519</v>
      </c>
      <c r="U1927" s="68" t="n">
        <f aca="false">T1927-S1927</f>
        <v>5.99315952905818</v>
      </c>
      <c r="V1927" s="70" t="n">
        <f aca="false">V1926+F1927</f>
        <v>4.02740000000001</v>
      </c>
      <c r="W1927" s="70" t="n">
        <f aca="false">MAX(W1926,V1927)</f>
        <v>4.02740000000001</v>
      </c>
      <c r="X1927" s="70" t="n">
        <f aca="false">W1927-V1927</f>
        <v>0</v>
      </c>
      <c r="Y1927" s="70" t="n">
        <f aca="false">Y1926+M1927</f>
        <v>3.52798580163203</v>
      </c>
      <c r="Z1927" s="70" t="n">
        <f aca="false">MAX(Z1926,Y1927)</f>
        <v>3.52867996888974</v>
      </c>
      <c r="AA1927" s="70" t="n">
        <f aca="false">Z1927-Y1927</f>
        <v>0.000694167257702105</v>
      </c>
      <c r="AB1927" s="72" t="n">
        <f aca="false">AB1926*(1+F1927)</f>
        <v>43.9104767822584</v>
      </c>
      <c r="AC1927" s="73" t="n">
        <f aca="false">MAX(AC1926,AB1927)</f>
        <v>43.9104767822584</v>
      </c>
      <c r="AD1927" s="70" t="n">
        <f aca="false">1-AB1927/AC1927</f>
        <v>0</v>
      </c>
      <c r="AE1927" s="73" t="n">
        <f aca="false">AE1926*(1+M1927)</f>
        <v>26.6716288102173</v>
      </c>
      <c r="AF1927" s="73" t="n">
        <f aca="false">MAX(AF1926,AE1927)</f>
        <v>26.6964371411164</v>
      </c>
      <c r="AG1927" s="70" t="n">
        <f aca="false">1-AE1927/AF1927</f>
        <v>0.000929274972838234</v>
      </c>
      <c r="AH1927" s="74" t="n">
        <f aca="false">IF(R1927&gt;0,AH1926+1,0)</f>
        <v>0</v>
      </c>
      <c r="AI1927" s="74" t="n">
        <f aca="false">IF(U1927&gt;0,AI1926+1,0)</f>
        <v>8</v>
      </c>
      <c r="AJ1927" s="74" t="n">
        <f aca="false">IF(G1927&gt;0,AJ1926+1,0)</f>
        <v>1</v>
      </c>
      <c r="AK1927" s="74" t="n">
        <f aca="false">IF(G1927&lt;=0,AK1926+1,0)</f>
        <v>0</v>
      </c>
      <c r="AL1927" s="74" t="n">
        <f aca="false">IF(K1927&gt;0,AL1926+1,0)</f>
        <v>1</v>
      </c>
      <c r="AM1927" s="74" t="n">
        <f aca="false">IF(K1927&lt;=0,AM1926+1,0)</f>
        <v>0</v>
      </c>
    </row>
    <row r="1928" customFormat="false" ht="15" hidden="false" customHeight="false" outlineLevel="0" collapsed="false">
      <c r="A1928" s="61" t="n">
        <v>1927</v>
      </c>
      <c r="B1928" s="62" t="n">
        <v>45565.4270833333</v>
      </c>
      <c r="C1928" s="63" t="n">
        <f aca="false">YEAR(B1928)</f>
        <v>2024</v>
      </c>
      <c r="D1928" s="32" t="s">
        <v>276</v>
      </c>
      <c r="E1928" s="64" t="n">
        <v>25983.25</v>
      </c>
      <c r="F1928" s="65" t="n">
        <v>0.0296</v>
      </c>
      <c r="G1928" s="66" t="n">
        <v>769.1042</v>
      </c>
      <c r="H1928" s="67" t="n">
        <f aca="false">E1928+IF(D1928="Long",1,-1)*G1928</f>
        <v>25214.1458</v>
      </c>
      <c r="I1928" s="68" t="n">
        <f aca="false">Assumptions!$B$58</f>
        <v>5.35750011455817</v>
      </c>
      <c r="J1928" s="68" t="n">
        <f aca="false">INDEX(Yearly!$L$5:$L$22,MATCH(C1928,Yearly!$A$5:$A$22,0))</f>
        <v>0.579189201573856</v>
      </c>
      <c r="K1928" s="68" t="n">
        <f aca="false">G1928-I1928-J1928</f>
        <v>763.167510683868</v>
      </c>
      <c r="L1928" s="69" t="n">
        <f aca="false">(I1928+J1928)/Assumptions!$B$8</f>
        <v>0.000261770907212725</v>
      </c>
      <c r="M1928" s="70" t="n">
        <f aca="false">F1928-L1928</f>
        <v>0.0293382290927873</v>
      </c>
      <c r="N1928" s="71" t="n">
        <f aca="false">G1928*Assumptions!$B$7</f>
        <v>6049004.533</v>
      </c>
      <c r="O1928" s="71" t="n">
        <f aca="false">K1928*Assumptions!$B$7</f>
        <v>6002312.47152862</v>
      </c>
      <c r="P1928" s="68" t="n">
        <f aca="false">P1927+G1928</f>
        <v>36985.914535</v>
      </c>
      <c r="Q1928" s="68" t="n">
        <f aca="false">MAX(Q1927,P1928)</f>
        <v>36985.914535</v>
      </c>
      <c r="R1928" s="68" t="n">
        <f aca="false">Q1928-P1928</f>
        <v>0</v>
      </c>
      <c r="S1928" s="68" t="n">
        <f aca="false">S1927+K1928</f>
        <v>25653.7882116067</v>
      </c>
      <c r="T1928" s="68" t="n">
        <f aca="false">MAX(T1927,S1928)</f>
        <v>25653.7882116067</v>
      </c>
      <c r="U1928" s="68" t="n">
        <f aca="false">T1928-S1928</f>
        <v>0</v>
      </c>
      <c r="V1928" s="70" t="n">
        <f aca="false">V1927+F1928</f>
        <v>4.05700000000001</v>
      </c>
      <c r="W1928" s="70" t="n">
        <f aca="false">MAX(W1927,V1928)</f>
        <v>4.05700000000001</v>
      </c>
      <c r="X1928" s="70" t="n">
        <f aca="false">W1928-V1928</f>
        <v>0</v>
      </c>
      <c r="Y1928" s="70" t="n">
        <f aca="false">Y1927+M1928</f>
        <v>3.55732403072482</v>
      </c>
      <c r="Z1928" s="70" t="n">
        <f aca="false">MAX(Z1927,Y1928)</f>
        <v>3.55732403072482</v>
      </c>
      <c r="AA1928" s="70" t="n">
        <f aca="false">Z1928-Y1928</f>
        <v>0</v>
      </c>
      <c r="AB1928" s="72" t="n">
        <f aca="false">AB1927*(1+F1928)</f>
        <v>45.2102268950132</v>
      </c>
      <c r="AC1928" s="73" t="n">
        <f aca="false">MAX(AC1927,AB1928)</f>
        <v>45.2102268950132</v>
      </c>
      <c r="AD1928" s="70" t="n">
        <f aca="false">1-AB1928/AC1928</f>
        <v>0</v>
      </c>
      <c r="AE1928" s="73" t="n">
        <f aca="false">AE1927*(1+M1928)</f>
        <v>27.4541271665292</v>
      </c>
      <c r="AF1928" s="73" t="n">
        <f aca="false">MAX(AF1927,AE1928)</f>
        <v>27.4541271665292</v>
      </c>
      <c r="AG1928" s="70" t="n">
        <f aca="false">1-AE1928/AF1928</f>
        <v>0</v>
      </c>
      <c r="AH1928" s="74" t="n">
        <f aca="false">IF(R1928&gt;0,AH1927+1,0)</f>
        <v>0</v>
      </c>
      <c r="AI1928" s="74" t="n">
        <f aca="false">IF(U1928&gt;0,AI1927+1,0)</f>
        <v>0</v>
      </c>
      <c r="AJ1928" s="74" t="n">
        <f aca="false">IF(G1928&gt;0,AJ1927+1,0)</f>
        <v>2</v>
      </c>
      <c r="AK1928" s="74" t="n">
        <f aca="false">IF(G1928&lt;=0,AK1927+1,0)</f>
        <v>0</v>
      </c>
      <c r="AL1928" s="74" t="n">
        <f aca="false">IF(K1928&gt;0,AL1927+1,0)</f>
        <v>2</v>
      </c>
      <c r="AM1928" s="74" t="n">
        <f aca="false">IF(K1928&lt;=0,AM1927+1,0)</f>
        <v>0</v>
      </c>
    </row>
    <row r="1929" customFormat="false" ht="15" hidden="false" customHeight="false" outlineLevel="0" collapsed="false">
      <c r="A1929" s="61" t="n">
        <v>1928</v>
      </c>
      <c r="B1929" s="62" t="n">
        <v>45574.46875</v>
      </c>
      <c r="C1929" s="63" t="n">
        <f aca="false">YEAR(B1929)</f>
        <v>2024</v>
      </c>
      <c r="D1929" s="32" t="s">
        <v>277</v>
      </c>
      <c r="E1929" s="64" t="n">
        <v>25214.9</v>
      </c>
      <c r="F1929" s="65" t="n">
        <v>-0.0044</v>
      </c>
      <c r="G1929" s="66" t="n">
        <v>-110.94556</v>
      </c>
      <c r="H1929" s="67" t="n">
        <f aca="false">E1929+IF(D1929="Long",1,-1)*G1929</f>
        <v>25103.95444</v>
      </c>
      <c r="I1929" s="68" t="n">
        <f aca="false">Assumptions!$B$58</f>
        <v>5.35750011455817</v>
      </c>
      <c r="J1929" s="68" t="n">
        <f aca="false">INDEX(Yearly!$L$5:$L$22,MATCH(C1929,Yearly!$A$5:$A$22,0))</f>
        <v>0.579189201573856</v>
      </c>
      <c r="K1929" s="68" t="n">
        <f aca="false">G1929-I1929-J1929</f>
        <v>-116.882249316132</v>
      </c>
      <c r="L1929" s="69" t="n">
        <f aca="false">(I1929+J1929)/Assumptions!$B$8</f>
        <v>0.000261770907212725</v>
      </c>
      <c r="M1929" s="70" t="n">
        <f aca="false">F1929-L1929</f>
        <v>-0.00466177090721273</v>
      </c>
      <c r="N1929" s="71" t="n">
        <f aca="false">G1929*Assumptions!$B$7</f>
        <v>-872586.8294</v>
      </c>
      <c r="O1929" s="71" t="n">
        <f aca="false">K1929*Assumptions!$B$7</f>
        <v>-919278.890871378</v>
      </c>
      <c r="P1929" s="68" t="n">
        <f aca="false">P1928+G1929</f>
        <v>36874.968975</v>
      </c>
      <c r="Q1929" s="68" t="n">
        <f aca="false">MAX(Q1928,P1929)</f>
        <v>36985.914535</v>
      </c>
      <c r="R1929" s="68" t="n">
        <f aca="false">Q1929-P1929</f>
        <v>110.94556</v>
      </c>
      <c r="S1929" s="68" t="n">
        <f aca="false">S1928+K1929</f>
        <v>25536.9059622906</v>
      </c>
      <c r="T1929" s="68" t="n">
        <f aca="false">MAX(T1928,S1929)</f>
        <v>25653.7882116067</v>
      </c>
      <c r="U1929" s="68" t="n">
        <f aca="false">T1929-S1929</f>
        <v>116.882249316131</v>
      </c>
      <c r="V1929" s="70" t="n">
        <f aca="false">V1928+F1929</f>
        <v>4.05260000000001</v>
      </c>
      <c r="W1929" s="70" t="n">
        <f aca="false">MAX(W1928,V1929)</f>
        <v>4.05700000000001</v>
      </c>
      <c r="X1929" s="70" t="n">
        <f aca="false">W1929-V1929</f>
        <v>0.0044000000000004</v>
      </c>
      <c r="Y1929" s="70" t="n">
        <f aca="false">Y1928+M1929</f>
        <v>3.55266225981761</v>
      </c>
      <c r="Z1929" s="70" t="n">
        <f aca="false">MAX(Z1928,Y1929)</f>
        <v>3.55732403072482</v>
      </c>
      <c r="AA1929" s="70" t="n">
        <f aca="false">Z1929-Y1929</f>
        <v>0.00466177090721276</v>
      </c>
      <c r="AB1929" s="72" t="n">
        <f aca="false">AB1928*(1+F1929)</f>
        <v>45.0113018966752</v>
      </c>
      <c r="AC1929" s="73" t="n">
        <f aca="false">MAX(AC1928,AB1929)</f>
        <v>45.2102268950132</v>
      </c>
      <c r="AD1929" s="70" t="n">
        <f aca="false">1-AB1929/AC1929</f>
        <v>0.00439999999999996</v>
      </c>
      <c r="AE1929" s="73" t="n">
        <f aca="false">AE1928*(1+M1929)</f>
        <v>27.3261423152213</v>
      </c>
      <c r="AF1929" s="73" t="n">
        <f aca="false">MAX(AF1928,AE1929)</f>
        <v>27.4541271665292</v>
      </c>
      <c r="AG1929" s="70" t="n">
        <f aca="false">1-AE1929/AF1929</f>
        <v>0.00466177090721287</v>
      </c>
      <c r="AH1929" s="74" t="n">
        <f aca="false">IF(R1929&gt;0,AH1928+1,0)</f>
        <v>1</v>
      </c>
      <c r="AI1929" s="74" t="n">
        <f aca="false">IF(U1929&gt;0,AI1928+1,0)</f>
        <v>1</v>
      </c>
      <c r="AJ1929" s="74" t="n">
        <f aca="false">IF(G1929&gt;0,AJ1928+1,0)</f>
        <v>0</v>
      </c>
      <c r="AK1929" s="74" t="n">
        <f aca="false">IF(G1929&lt;=0,AK1928+1,0)</f>
        <v>1</v>
      </c>
      <c r="AL1929" s="74" t="n">
        <f aca="false">IF(K1929&gt;0,AL1928+1,0)</f>
        <v>0</v>
      </c>
      <c r="AM1929" s="74" t="n">
        <f aca="false">IF(K1929&lt;=0,AM1928+1,0)</f>
        <v>1</v>
      </c>
    </row>
    <row r="1930" customFormat="false" ht="15" hidden="false" customHeight="false" outlineLevel="0" collapsed="false">
      <c r="A1930" s="61" t="n">
        <v>1929</v>
      </c>
      <c r="B1930" s="62" t="n">
        <v>45574.5520833333</v>
      </c>
      <c r="C1930" s="63" t="n">
        <f aca="false">YEAR(B1930)</f>
        <v>2024</v>
      </c>
      <c r="D1930" s="32" t="s">
        <v>276</v>
      </c>
      <c r="E1930" s="64" t="n">
        <v>25103</v>
      </c>
      <c r="F1930" s="65" t="n">
        <v>0.0005</v>
      </c>
      <c r="G1930" s="66" t="n">
        <v>12.5515</v>
      </c>
      <c r="H1930" s="67" t="n">
        <f aca="false">E1930+IF(D1930="Long",1,-1)*G1930</f>
        <v>25090.4485</v>
      </c>
      <c r="I1930" s="68" t="n">
        <f aca="false">Assumptions!$B$58</f>
        <v>5.35750011455817</v>
      </c>
      <c r="J1930" s="68" t="n">
        <f aca="false">INDEX(Yearly!$L$5:$L$22,MATCH(C1930,Yearly!$A$5:$A$22,0))</f>
        <v>0.579189201573856</v>
      </c>
      <c r="K1930" s="68" t="n">
        <f aca="false">G1930-I1930-J1930</f>
        <v>6.61481068386798</v>
      </c>
      <c r="L1930" s="69" t="n">
        <f aca="false">(I1930+J1930)/Assumptions!$B$8</f>
        <v>0.000261770907212725</v>
      </c>
      <c r="M1930" s="70" t="n">
        <f aca="false">F1930-L1930</f>
        <v>0.000238229092787275</v>
      </c>
      <c r="N1930" s="71" t="n">
        <f aca="false">G1930*Assumptions!$B$7</f>
        <v>98717.5475</v>
      </c>
      <c r="O1930" s="71" t="n">
        <f aca="false">K1930*Assumptions!$B$7</f>
        <v>52025.4860286216</v>
      </c>
      <c r="P1930" s="68" t="n">
        <f aca="false">P1929+G1930</f>
        <v>36887.520475</v>
      </c>
      <c r="Q1930" s="68" t="n">
        <f aca="false">MAX(Q1929,P1930)</f>
        <v>36985.914535</v>
      </c>
      <c r="R1930" s="68" t="n">
        <f aca="false">Q1930-P1930</f>
        <v>98.3940599999987</v>
      </c>
      <c r="S1930" s="68" t="n">
        <f aca="false">S1929+K1930</f>
        <v>25543.5207729745</v>
      </c>
      <c r="T1930" s="68" t="n">
        <f aca="false">MAX(T1929,S1930)</f>
        <v>25653.7882116067</v>
      </c>
      <c r="U1930" s="68" t="n">
        <f aca="false">T1930-S1930</f>
        <v>110.267438632265</v>
      </c>
      <c r="V1930" s="70" t="n">
        <f aca="false">V1929+F1930</f>
        <v>4.05310000000001</v>
      </c>
      <c r="W1930" s="70" t="n">
        <f aca="false">MAX(W1929,V1930)</f>
        <v>4.05700000000001</v>
      </c>
      <c r="X1930" s="70" t="n">
        <f aca="false">W1930-V1930</f>
        <v>0.00390000000000068</v>
      </c>
      <c r="Y1930" s="70" t="n">
        <f aca="false">Y1929+M1930</f>
        <v>3.5529004889104</v>
      </c>
      <c r="Z1930" s="70" t="n">
        <f aca="false">MAX(Z1929,Y1930)</f>
        <v>3.55732403072482</v>
      </c>
      <c r="AA1930" s="70" t="n">
        <f aca="false">Z1930-Y1930</f>
        <v>0.00442354181442539</v>
      </c>
      <c r="AB1930" s="72" t="n">
        <f aca="false">AB1929*(1+F1930)</f>
        <v>45.0338075476235</v>
      </c>
      <c r="AC1930" s="73" t="n">
        <f aca="false">MAX(AC1929,AB1930)</f>
        <v>45.2102268950132</v>
      </c>
      <c r="AD1930" s="70" t="n">
        <f aca="false">1-AB1930/AC1930</f>
        <v>0.00390220000000008</v>
      </c>
      <c r="AE1930" s="73" t="n">
        <f aca="false">AE1929*(1+M1930)</f>
        <v>27.3326521973145</v>
      </c>
      <c r="AF1930" s="73" t="n">
        <f aca="false">MAX(AF1929,AE1930)</f>
        <v>27.4541271665292</v>
      </c>
      <c r="AG1930" s="70" t="n">
        <f aca="false">1-AE1930/AF1930</f>
        <v>0.00442465238387946</v>
      </c>
      <c r="AH1930" s="74" t="n">
        <f aca="false">IF(R1930&gt;0,AH1929+1,0)</f>
        <v>2</v>
      </c>
      <c r="AI1930" s="74" t="n">
        <f aca="false">IF(U1930&gt;0,AI1929+1,0)</f>
        <v>2</v>
      </c>
      <c r="AJ1930" s="74" t="n">
        <f aca="false">IF(G1930&gt;0,AJ1929+1,0)</f>
        <v>1</v>
      </c>
      <c r="AK1930" s="74" t="n">
        <f aca="false">IF(G1930&lt;=0,AK1929+1,0)</f>
        <v>0</v>
      </c>
      <c r="AL1930" s="74" t="n">
        <f aca="false">IF(K1930&gt;0,AL1929+1,0)</f>
        <v>1</v>
      </c>
      <c r="AM1930" s="74" t="n">
        <f aca="false">IF(K1930&lt;=0,AM1929+1,0)</f>
        <v>0</v>
      </c>
    </row>
    <row r="1931" customFormat="false" ht="15" hidden="false" customHeight="false" outlineLevel="0" collapsed="false">
      <c r="A1931" s="61" t="n">
        <v>1930</v>
      </c>
      <c r="B1931" s="62" t="n">
        <v>45579.40625</v>
      </c>
      <c r="C1931" s="63" t="n">
        <f aca="false">YEAR(B1931)</f>
        <v>2024</v>
      </c>
      <c r="D1931" s="32" t="s">
        <v>277</v>
      </c>
      <c r="E1931" s="64" t="n">
        <v>25091.7</v>
      </c>
      <c r="F1931" s="65" t="n">
        <v>-0.0014</v>
      </c>
      <c r="G1931" s="66" t="n">
        <v>-35.12838</v>
      </c>
      <c r="H1931" s="67" t="n">
        <f aca="false">E1931+IF(D1931="Long",1,-1)*G1931</f>
        <v>25056.57162</v>
      </c>
      <c r="I1931" s="68" t="n">
        <f aca="false">Assumptions!$B$58</f>
        <v>5.35750011455817</v>
      </c>
      <c r="J1931" s="68" t="n">
        <f aca="false">INDEX(Yearly!$L$5:$L$22,MATCH(C1931,Yearly!$A$5:$A$22,0))</f>
        <v>0.579189201573856</v>
      </c>
      <c r="K1931" s="68" t="n">
        <f aca="false">G1931-I1931-J1931</f>
        <v>-41.065069316132</v>
      </c>
      <c r="L1931" s="69" t="n">
        <f aca="false">(I1931+J1931)/Assumptions!$B$8</f>
        <v>0.000261770907212725</v>
      </c>
      <c r="M1931" s="70" t="n">
        <f aca="false">F1931-L1931</f>
        <v>-0.00166177090721272</v>
      </c>
      <c r="N1931" s="71" t="n">
        <f aca="false">G1931*Assumptions!$B$7</f>
        <v>-276284.7087</v>
      </c>
      <c r="O1931" s="71" t="n">
        <f aca="false">K1931*Assumptions!$B$7</f>
        <v>-322976.770171378</v>
      </c>
      <c r="P1931" s="68" t="n">
        <f aca="false">P1930+G1931</f>
        <v>36852.392095</v>
      </c>
      <c r="Q1931" s="68" t="n">
        <f aca="false">MAX(Q1930,P1931)</f>
        <v>36985.914535</v>
      </c>
      <c r="R1931" s="68" t="n">
        <f aca="false">Q1931-P1931</f>
        <v>133.522440000001</v>
      </c>
      <c r="S1931" s="68" t="n">
        <f aca="false">S1930+K1931</f>
        <v>25502.4557036583</v>
      </c>
      <c r="T1931" s="68" t="n">
        <f aca="false">MAX(T1930,S1931)</f>
        <v>25653.7882116067</v>
      </c>
      <c r="U1931" s="68" t="n">
        <f aca="false">T1931-S1931</f>
        <v>151.332507948398</v>
      </c>
      <c r="V1931" s="70" t="n">
        <f aca="false">V1930+F1931</f>
        <v>4.05170000000001</v>
      </c>
      <c r="W1931" s="70" t="n">
        <f aca="false">MAX(W1930,V1931)</f>
        <v>4.05700000000001</v>
      </c>
      <c r="X1931" s="70" t="n">
        <f aca="false">W1931-V1931</f>
        <v>0.00530000000000097</v>
      </c>
      <c r="Y1931" s="70" t="n">
        <f aca="false">Y1930+M1931</f>
        <v>3.55123871800318</v>
      </c>
      <c r="Z1931" s="70" t="n">
        <f aca="false">MAX(Z1930,Y1931)</f>
        <v>3.55732403072482</v>
      </c>
      <c r="AA1931" s="70" t="n">
        <f aca="false">Z1931-Y1931</f>
        <v>0.00608531272163804</v>
      </c>
      <c r="AB1931" s="72" t="n">
        <f aca="false">AB1930*(1+F1931)</f>
        <v>44.9707602170568</v>
      </c>
      <c r="AC1931" s="73" t="n">
        <f aca="false">MAX(AC1930,AB1931)</f>
        <v>45.2102268950132</v>
      </c>
      <c r="AD1931" s="70" t="n">
        <f aca="false">1-AB1931/AC1931</f>
        <v>0.00529673691999999</v>
      </c>
      <c r="AE1931" s="73" t="n">
        <f aca="false">AE1930*(1+M1931)</f>
        <v>27.287231591076</v>
      </c>
      <c r="AF1931" s="73" t="n">
        <f aca="false">MAX(AF1930,AE1931)</f>
        <v>27.4541271665292</v>
      </c>
      <c r="AG1931" s="70" t="n">
        <f aca="false">1-AE1931/AF1931</f>
        <v>0.00607907053248613</v>
      </c>
      <c r="AH1931" s="74" t="n">
        <f aca="false">IF(R1931&gt;0,AH1930+1,0)</f>
        <v>3</v>
      </c>
      <c r="AI1931" s="74" t="n">
        <f aca="false">IF(U1931&gt;0,AI1930+1,0)</f>
        <v>3</v>
      </c>
      <c r="AJ1931" s="74" t="n">
        <f aca="false">IF(G1931&gt;0,AJ1930+1,0)</f>
        <v>0</v>
      </c>
      <c r="AK1931" s="74" t="n">
        <f aca="false">IF(G1931&lt;=0,AK1930+1,0)</f>
        <v>1</v>
      </c>
      <c r="AL1931" s="74" t="n">
        <f aca="false">IF(K1931&gt;0,AL1930+1,0)</f>
        <v>0</v>
      </c>
      <c r="AM1931" s="74" t="n">
        <f aca="false">IF(K1931&lt;=0,AM1930+1,0)</f>
        <v>1</v>
      </c>
    </row>
    <row r="1932" customFormat="false" ht="15" hidden="false" customHeight="false" outlineLevel="0" collapsed="false">
      <c r="A1932" s="61" t="n">
        <v>1931</v>
      </c>
      <c r="B1932" s="62" t="n">
        <v>45580.4270833333</v>
      </c>
      <c r="C1932" s="63" t="n">
        <f aca="false">YEAR(B1932)</f>
        <v>2024</v>
      </c>
      <c r="D1932" s="32" t="s">
        <v>276</v>
      </c>
      <c r="E1932" s="64" t="n">
        <v>25055.65</v>
      </c>
      <c r="F1932" s="65" t="n">
        <v>0.023</v>
      </c>
      <c r="G1932" s="66" t="n">
        <v>576.27995</v>
      </c>
      <c r="H1932" s="67" t="n">
        <f aca="false">E1932+IF(D1932="Long",1,-1)*G1932</f>
        <v>24479.37005</v>
      </c>
      <c r="I1932" s="68" t="n">
        <f aca="false">Assumptions!$B$58</f>
        <v>5.35750011455817</v>
      </c>
      <c r="J1932" s="68" t="n">
        <f aca="false">INDEX(Yearly!$L$5:$L$22,MATCH(C1932,Yearly!$A$5:$A$22,0))</f>
        <v>0.579189201573856</v>
      </c>
      <c r="K1932" s="68" t="n">
        <f aca="false">G1932-I1932-J1932</f>
        <v>570.343260683868</v>
      </c>
      <c r="L1932" s="69" t="n">
        <f aca="false">(I1932+J1932)/Assumptions!$B$8</f>
        <v>0.000261770907212725</v>
      </c>
      <c r="M1932" s="70" t="n">
        <f aca="false">F1932-L1932</f>
        <v>0.0227382290927873</v>
      </c>
      <c r="N1932" s="71" t="n">
        <f aca="false">G1932*Assumptions!$B$7</f>
        <v>4532441.80675</v>
      </c>
      <c r="O1932" s="71" t="n">
        <f aca="false">K1932*Assumptions!$B$7</f>
        <v>4485749.74527862</v>
      </c>
      <c r="P1932" s="68" t="n">
        <f aca="false">P1931+G1932</f>
        <v>37428.672045</v>
      </c>
      <c r="Q1932" s="68" t="n">
        <f aca="false">MAX(Q1931,P1932)</f>
        <v>37428.672045</v>
      </c>
      <c r="R1932" s="68" t="n">
        <f aca="false">Q1932-P1932</f>
        <v>0</v>
      </c>
      <c r="S1932" s="68" t="n">
        <f aca="false">S1931+K1932</f>
        <v>26072.7989643422</v>
      </c>
      <c r="T1932" s="68" t="n">
        <f aca="false">MAX(T1931,S1932)</f>
        <v>26072.7989643422</v>
      </c>
      <c r="U1932" s="68" t="n">
        <f aca="false">T1932-S1932</f>
        <v>0</v>
      </c>
      <c r="V1932" s="70" t="n">
        <f aca="false">V1931+F1932</f>
        <v>4.07470000000001</v>
      </c>
      <c r="W1932" s="70" t="n">
        <f aca="false">MAX(W1931,V1932)</f>
        <v>4.07470000000001</v>
      </c>
      <c r="X1932" s="70" t="n">
        <f aca="false">W1932-V1932</f>
        <v>0</v>
      </c>
      <c r="Y1932" s="70" t="n">
        <f aca="false">Y1931+M1932</f>
        <v>3.57397694709597</v>
      </c>
      <c r="Z1932" s="70" t="n">
        <f aca="false">MAX(Z1931,Y1932)</f>
        <v>3.57397694709597</v>
      </c>
      <c r="AA1932" s="70" t="n">
        <f aca="false">Z1932-Y1932</f>
        <v>0</v>
      </c>
      <c r="AB1932" s="72" t="n">
        <f aca="false">AB1931*(1+F1932)</f>
        <v>46.0050877020491</v>
      </c>
      <c r="AC1932" s="73" t="n">
        <f aca="false">MAX(AC1931,AB1932)</f>
        <v>46.0050877020491</v>
      </c>
      <c r="AD1932" s="70" t="n">
        <f aca="false">1-AB1932/AC1932</f>
        <v>0</v>
      </c>
      <c r="AE1932" s="73" t="n">
        <f aca="false">AE1931*(1+M1932)</f>
        <v>27.9076949143018</v>
      </c>
      <c r="AF1932" s="73" t="n">
        <f aca="false">MAX(AF1931,AE1932)</f>
        <v>27.9076949143018</v>
      </c>
      <c r="AG1932" s="70" t="n">
        <f aca="false">1-AE1932/AF1932</f>
        <v>0</v>
      </c>
      <c r="AH1932" s="74" t="n">
        <f aca="false">IF(R1932&gt;0,AH1931+1,0)</f>
        <v>0</v>
      </c>
      <c r="AI1932" s="74" t="n">
        <f aca="false">IF(U1932&gt;0,AI1931+1,0)</f>
        <v>0</v>
      </c>
      <c r="AJ1932" s="74" t="n">
        <f aca="false">IF(G1932&gt;0,AJ1931+1,0)</f>
        <v>1</v>
      </c>
      <c r="AK1932" s="74" t="n">
        <f aca="false">IF(G1932&lt;=0,AK1931+1,0)</f>
        <v>0</v>
      </c>
      <c r="AL1932" s="74" t="n">
        <f aca="false">IF(K1932&gt;0,AL1931+1,0)</f>
        <v>1</v>
      </c>
      <c r="AM1932" s="74" t="n">
        <f aca="false">IF(K1932&lt;=0,AM1931+1,0)</f>
        <v>0</v>
      </c>
    </row>
    <row r="1933" customFormat="false" ht="15" hidden="false" customHeight="false" outlineLevel="0" collapsed="false">
      <c r="A1933" s="61" t="n">
        <v>1932</v>
      </c>
      <c r="B1933" s="62" t="n">
        <v>45593.5104166667</v>
      </c>
      <c r="C1933" s="63" t="n">
        <f aca="false">YEAR(B1933)</f>
        <v>2024</v>
      </c>
      <c r="D1933" s="32" t="s">
        <v>277</v>
      </c>
      <c r="E1933" s="64" t="n">
        <v>24480.3</v>
      </c>
      <c r="F1933" s="65" t="n">
        <v>-0.0033</v>
      </c>
      <c r="G1933" s="66" t="n">
        <v>-80.78499</v>
      </c>
      <c r="H1933" s="67" t="n">
        <f aca="false">E1933+IF(D1933="Long",1,-1)*G1933</f>
        <v>24399.51501</v>
      </c>
      <c r="I1933" s="68" t="n">
        <f aca="false">Assumptions!$B$58</f>
        <v>5.35750011455817</v>
      </c>
      <c r="J1933" s="68" t="n">
        <f aca="false">INDEX(Yearly!$L$5:$L$22,MATCH(C1933,Yearly!$A$5:$A$22,0))</f>
        <v>0.579189201573856</v>
      </c>
      <c r="K1933" s="68" t="n">
        <f aca="false">G1933-I1933-J1933</f>
        <v>-86.721679316132</v>
      </c>
      <c r="L1933" s="69" t="n">
        <f aca="false">(I1933+J1933)/Assumptions!$B$8</f>
        <v>0.000261770907212725</v>
      </c>
      <c r="M1933" s="70" t="n">
        <f aca="false">F1933-L1933</f>
        <v>-0.00356177090721272</v>
      </c>
      <c r="N1933" s="71" t="n">
        <f aca="false">G1933*Assumptions!$B$7</f>
        <v>-635373.94635</v>
      </c>
      <c r="O1933" s="71" t="n">
        <f aca="false">K1933*Assumptions!$B$7</f>
        <v>-682066.007821378</v>
      </c>
      <c r="P1933" s="68" t="n">
        <f aca="false">P1932+G1933</f>
        <v>37347.887055</v>
      </c>
      <c r="Q1933" s="68" t="n">
        <f aca="false">MAX(Q1932,P1933)</f>
        <v>37428.672045</v>
      </c>
      <c r="R1933" s="68" t="n">
        <f aca="false">Q1933-P1933</f>
        <v>80.7849900000001</v>
      </c>
      <c r="S1933" s="68" t="n">
        <f aca="false">S1932+K1933</f>
        <v>25986.0772850261</v>
      </c>
      <c r="T1933" s="68" t="n">
        <f aca="false">MAX(T1932,S1933)</f>
        <v>26072.7989643422</v>
      </c>
      <c r="U1933" s="68" t="n">
        <f aca="false">T1933-S1933</f>
        <v>86.7216793161315</v>
      </c>
      <c r="V1933" s="70" t="n">
        <f aca="false">V1932+F1933</f>
        <v>4.07140000000001</v>
      </c>
      <c r="W1933" s="70" t="n">
        <f aca="false">MAX(W1932,V1933)</f>
        <v>4.07470000000001</v>
      </c>
      <c r="X1933" s="70" t="n">
        <f aca="false">W1933-V1933</f>
        <v>0.0033000000000003</v>
      </c>
      <c r="Y1933" s="70" t="n">
        <f aca="false">Y1932+M1933</f>
        <v>3.57041517618876</v>
      </c>
      <c r="Z1933" s="70" t="n">
        <f aca="false">MAX(Z1932,Y1933)</f>
        <v>3.57397694709597</v>
      </c>
      <c r="AA1933" s="70" t="n">
        <f aca="false">Z1933-Y1933</f>
        <v>0.00356177090721266</v>
      </c>
      <c r="AB1933" s="72" t="n">
        <f aca="false">AB1932*(1+F1933)</f>
        <v>45.8532709126324</v>
      </c>
      <c r="AC1933" s="73" t="n">
        <f aca="false">MAX(AC1932,AB1933)</f>
        <v>46.0050877020491</v>
      </c>
      <c r="AD1933" s="70" t="n">
        <f aca="false">1-AB1933/AC1933</f>
        <v>0.00329999999999997</v>
      </c>
      <c r="AE1933" s="73" t="n">
        <f aca="false">AE1932*(1+M1933)</f>
        <v>27.8082940984687</v>
      </c>
      <c r="AF1933" s="73" t="n">
        <f aca="false">MAX(AF1932,AE1933)</f>
        <v>27.9076949143018</v>
      </c>
      <c r="AG1933" s="70" t="n">
        <f aca="false">1-AE1933/AF1933</f>
        <v>0.00356177090721266</v>
      </c>
      <c r="AH1933" s="74" t="n">
        <f aca="false">IF(R1933&gt;0,AH1932+1,0)</f>
        <v>1</v>
      </c>
      <c r="AI1933" s="74" t="n">
        <f aca="false">IF(U1933&gt;0,AI1932+1,0)</f>
        <v>1</v>
      </c>
      <c r="AJ1933" s="74" t="n">
        <f aca="false">IF(G1933&gt;0,AJ1932+1,0)</f>
        <v>0</v>
      </c>
      <c r="AK1933" s="74" t="n">
        <f aca="false">IF(G1933&lt;=0,AK1932+1,0)</f>
        <v>1</v>
      </c>
      <c r="AL1933" s="74" t="n">
        <f aca="false">IF(K1933&gt;0,AL1932+1,0)</f>
        <v>0</v>
      </c>
      <c r="AM1933" s="74" t="n">
        <f aca="false">IF(K1933&lt;=0,AM1932+1,0)</f>
        <v>1</v>
      </c>
    </row>
    <row r="1934" customFormat="false" ht="15" hidden="false" customHeight="false" outlineLevel="0" collapsed="false">
      <c r="A1934" s="61" t="n">
        <v>1933</v>
      </c>
      <c r="B1934" s="62" t="n">
        <v>45593.6145833333</v>
      </c>
      <c r="C1934" s="63" t="n">
        <f aca="false">YEAR(B1934)</f>
        <v>2024</v>
      </c>
      <c r="D1934" s="32" t="s">
        <v>276</v>
      </c>
      <c r="E1934" s="64" t="n">
        <v>24399.65</v>
      </c>
      <c r="F1934" s="65" t="n">
        <v>-0.0007</v>
      </c>
      <c r="G1934" s="66" t="n">
        <v>-17.079755</v>
      </c>
      <c r="H1934" s="67" t="n">
        <f aca="false">E1934+IF(D1934="Long",1,-1)*G1934</f>
        <v>24416.729755</v>
      </c>
      <c r="I1934" s="68" t="n">
        <f aca="false">Assumptions!$B$58</f>
        <v>5.35750011455817</v>
      </c>
      <c r="J1934" s="68" t="n">
        <f aca="false">INDEX(Yearly!$L$5:$L$22,MATCH(C1934,Yearly!$A$5:$A$22,0))</f>
        <v>0.579189201573856</v>
      </c>
      <c r="K1934" s="68" t="n">
        <f aca="false">G1934-I1934-J1934</f>
        <v>-23.016444316132</v>
      </c>
      <c r="L1934" s="69" t="n">
        <f aca="false">(I1934+J1934)/Assumptions!$B$8</f>
        <v>0.000261770907212725</v>
      </c>
      <c r="M1934" s="70" t="n">
        <f aca="false">F1934-L1934</f>
        <v>-0.000961770907212725</v>
      </c>
      <c r="N1934" s="71" t="n">
        <f aca="false">G1934*Assumptions!$B$7</f>
        <v>-134332.273075</v>
      </c>
      <c r="O1934" s="71" t="n">
        <f aca="false">K1934*Assumptions!$B$7</f>
        <v>-181024.334546378</v>
      </c>
      <c r="P1934" s="68" t="n">
        <f aca="false">P1933+G1934</f>
        <v>37330.8073</v>
      </c>
      <c r="Q1934" s="68" t="n">
        <f aca="false">MAX(Q1933,P1934)</f>
        <v>37428.672045</v>
      </c>
      <c r="R1934" s="68" t="n">
        <f aca="false">Q1934-P1934</f>
        <v>97.864744999999</v>
      </c>
      <c r="S1934" s="68" t="n">
        <f aca="false">S1933+K1934</f>
        <v>25963.0608407099</v>
      </c>
      <c r="T1934" s="68" t="n">
        <f aca="false">MAX(T1933,S1934)</f>
        <v>26072.7989643422</v>
      </c>
      <c r="U1934" s="68" t="n">
        <f aca="false">T1934-S1934</f>
        <v>109.738123632262</v>
      </c>
      <c r="V1934" s="70" t="n">
        <f aca="false">V1933+F1934</f>
        <v>4.07070000000001</v>
      </c>
      <c r="W1934" s="70" t="n">
        <f aca="false">MAX(W1933,V1934)</f>
        <v>4.07470000000001</v>
      </c>
      <c r="X1934" s="70" t="n">
        <f aca="false">W1934-V1934</f>
        <v>0.00400000000000045</v>
      </c>
      <c r="Y1934" s="70" t="n">
        <f aca="false">Y1933+M1934</f>
        <v>3.56945340528155</v>
      </c>
      <c r="Z1934" s="70" t="n">
        <f aca="false">MAX(Z1933,Y1934)</f>
        <v>3.57397694709597</v>
      </c>
      <c r="AA1934" s="70" t="n">
        <f aca="false">Z1934-Y1934</f>
        <v>0.0045235418144256</v>
      </c>
      <c r="AB1934" s="72" t="n">
        <f aca="false">AB1933*(1+F1934)</f>
        <v>45.8211736229935</v>
      </c>
      <c r="AC1934" s="73" t="n">
        <f aca="false">MAX(AC1933,AB1934)</f>
        <v>46.0050877020491</v>
      </c>
      <c r="AD1934" s="70" t="n">
        <f aca="false">1-AB1934/AC1934</f>
        <v>0.00399768999999994</v>
      </c>
      <c r="AE1934" s="73" t="n">
        <f aca="false">AE1933*(1+M1934)</f>
        <v>27.7815488902256</v>
      </c>
      <c r="AF1934" s="73" t="n">
        <f aca="false">MAX(AF1933,AE1934)</f>
        <v>27.9076949143018</v>
      </c>
      <c r="AG1934" s="70" t="n">
        <f aca="false">1-AE1934/AF1934</f>
        <v>0.00452011620678883</v>
      </c>
      <c r="AH1934" s="74" t="n">
        <f aca="false">IF(R1934&gt;0,AH1933+1,0)</f>
        <v>2</v>
      </c>
      <c r="AI1934" s="74" t="n">
        <f aca="false">IF(U1934&gt;0,AI1933+1,0)</f>
        <v>2</v>
      </c>
      <c r="AJ1934" s="74" t="n">
        <f aca="false">IF(G1934&gt;0,AJ1933+1,0)</f>
        <v>0</v>
      </c>
      <c r="AK1934" s="74" t="n">
        <f aca="false">IF(G1934&lt;=0,AK1933+1,0)</f>
        <v>2</v>
      </c>
      <c r="AL1934" s="74" t="n">
        <f aca="false">IF(K1934&gt;0,AL1933+1,0)</f>
        <v>0</v>
      </c>
      <c r="AM1934" s="74" t="n">
        <f aca="false">IF(K1934&lt;=0,AM1933+1,0)</f>
        <v>2</v>
      </c>
    </row>
    <row r="1935" customFormat="false" ht="15" hidden="false" customHeight="false" outlineLevel="0" collapsed="false">
      <c r="A1935" s="61" t="n">
        <v>1934</v>
      </c>
      <c r="B1935" s="62" t="n">
        <v>45594.59375</v>
      </c>
      <c r="C1935" s="63" t="n">
        <f aca="false">YEAR(B1935)</f>
        <v>2024</v>
      </c>
      <c r="D1935" s="32" t="s">
        <v>277</v>
      </c>
      <c r="E1935" s="64" t="n">
        <v>24417</v>
      </c>
      <c r="F1935" s="65" t="n">
        <v>-0.002</v>
      </c>
      <c r="G1935" s="66" t="n">
        <v>-48.834</v>
      </c>
      <c r="H1935" s="67" t="n">
        <f aca="false">E1935+IF(D1935="Long",1,-1)*G1935</f>
        <v>24368.166</v>
      </c>
      <c r="I1935" s="68" t="n">
        <f aca="false">Assumptions!$B$58</f>
        <v>5.35750011455817</v>
      </c>
      <c r="J1935" s="68" t="n">
        <f aca="false">INDEX(Yearly!$L$5:$L$22,MATCH(C1935,Yearly!$A$5:$A$22,0))</f>
        <v>0.579189201573856</v>
      </c>
      <c r="K1935" s="68" t="n">
        <f aca="false">G1935-I1935-J1935</f>
        <v>-54.770689316132</v>
      </c>
      <c r="L1935" s="69" t="n">
        <f aca="false">(I1935+J1935)/Assumptions!$B$8</f>
        <v>0.000261770907212725</v>
      </c>
      <c r="M1935" s="70" t="n">
        <f aca="false">F1935-L1935</f>
        <v>-0.00226177090721273</v>
      </c>
      <c r="N1935" s="71" t="n">
        <f aca="false">G1935*Assumptions!$B$7</f>
        <v>-384079.41</v>
      </c>
      <c r="O1935" s="71" t="n">
        <f aca="false">K1935*Assumptions!$B$7</f>
        <v>-430771.471471378</v>
      </c>
      <c r="P1935" s="68" t="n">
        <f aca="false">P1934+G1935</f>
        <v>37281.9733</v>
      </c>
      <c r="Q1935" s="68" t="n">
        <f aca="false">MAX(Q1934,P1935)</f>
        <v>37428.672045</v>
      </c>
      <c r="R1935" s="68" t="n">
        <f aca="false">Q1935-P1935</f>
        <v>146.698745000002</v>
      </c>
      <c r="S1935" s="68" t="n">
        <f aca="false">S1934+K1935</f>
        <v>25908.2901513938</v>
      </c>
      <c r="T1935" s="68" t="n">
        <f aca="false">MAX(T1934,S1935)</f>
        <v>26072.7989643422</v>
      </c>
      <c r="U1935" s="68" t="n">
        <f aca="false">T1935-S1935</f>
        <v>164.508812948392</v>
      </c>
      <c r="V1935" s="70" t="n">
        <f aca="false">V1934+F1935</f>
        <v>4.06870000000001</v>
      </c>
      <c r="W1935" s="70" t="n">
        <f aca="false">MAX(W1934,V1935)</f>
        <v>4.07470000000001</v>
      </c>
      <c r="X1935" s="70" t="n">
        <f aca="false">W1935-V1935</f>
        <v>0.00600000000000023</v>
      </c>
      <c r="Y1935" s="70" t="n">
        <f aca="false">Y1934+M1935</f>
        <v>3.56719163437433</v>
      </c>
      <c r="Z1935" s="70" t="n">
        <f aca="false">MAX(Z1934,Y1935)</f>
        <v>3.57397694709597</v>
      </c>
      <c r="AA1935" s="70" t="n">
        <f aca="false">Z1935-Y1935</f>
        <v>0.00678531272163818</v>
      </c>
      <c r="AB1935" s="72" t="n">
        <f aca="false">AB1934*(1+F1935)</f>
        <v>45.7295312757476</v>
      </c>
      <c r="AC1935" s="73" t="n">
        <f aca="false">MAX(AC1934,AB1935)</f>
        <v>46.0050877020491</v>
      </c>
      <c r="AD1935" s="70" t="n">
        <f aca="false">1-AB1935/AC1935</f>
        <v>0.00598969461999999</v>
      </c>
      <c r="AE1935" s="73" t="n">
        <f aca="false">AE1934*(1+M1935)</f>
        <v>27.7187133911884</v>
      </c>
      <c r="AF1935" s="73" t="n">
        <f aca="false">MAX(AF1934,AE1935)</f>
        <v>27.9076949143018</v>
      </c>
      <c r="AG1935" s="70" t="n">
        <f aca="false">1-AE1935/AF1935</f>
        <v>0.00677166364666781</v>
      </c>
      <c r="AH1935" s="74" t="n">
        <f aca="false">IF(R1935&gt;0,AH1934+1,0)</f>
        <v>3</v>
      </c>
      <c r="AI1935" s="74" t="n">
        <f aca="false">IF(U1935&gt;0,AI1934+1,0)</f>
        <v>3</v>
      </c>
      <c r="AJ1935" s="74" t="n">
        <f aca="false">IF(G1935&gt;0,AJ1934+1,0)</f>
        <v>0</v>
      </c>
      <c r="AK1935" s="74" t="n">
        <f aca="false">IF(G1935&lt;=0,AK1934+1,0)</f>
        <v>3</v>
      </c>
      <c r="AL1935" s="74" t="n">
        <f aca="false">IF(K1935&gt;0,AL1934+1,0)</f>
        <v>0</v>
      </c>
      <c r="AM1935" s="74" t="n">
        <f aca="false">IF(K1935&lt;=0,AM1934+1,0)</f>
        <v>3</v>
      </c>
    </row>
    <row r="1936" customFormat="false" ht="15" hidden="false" customHeight="false" outlineLevel="0" collapsed="false">
      <c r="A1936" s="61" t="n">
        <v>1935</v>
      </c>
      <c r="B1936" s="62" t="n">
        <v>45595.5729166667</v>
      </c>
      <c r="C1936" s="63" t="n">
        <f aca="false">YEAR(B1936)</f>
        <v>2024</v>
      </c>
      <c r="D1936" s="32" t="s">
        <v>276</v>
      </c>
      <c r="E1936" s="64" t="n">
        <v>24369.1</v>
      </c>
      <c r="F1936" s="65" t="n">
        <v>0.0084</v>
      </c>
      <c r="G1936" s="66" t="n">
        <v>204.70044</v>
      </c>
      <c r="H1936" s="67" t="n">
        <f aca="false">E1936+IF(D1936="Long",1,-1)*G1936</f>
        <v>24164.39956</v>
      </c>
      <c r="I1936" s="68" t="n">
        <f aca="false">Assumptions!$B$58</f>
        <v>5.35750011455817</v>
      </c>
      <c r="J1936" s="68" t="n">
        <f aca="false">INDEX(Yearly!$L$5:$L$22,MATCH(C1936,Yearly!$A$5:$A$22,0))</f>
        <v>0.579189201573856</v>
      </c>
      <c r="K1936" s="68" t="n">
        <f aca="false">G1936-I1936-J1936</f>
        <v>198.763750683868</v>
      </c>
      <c r="L1936" s="69" t="n">
        <f aca="false">(I1936+J1936)/Assumptions!$B$8</f>
        <v>0.000261770907212725</v>
      </c>
      <c r="M1936" s="70" t="n">
        <f aca="false">F1936-L1936</f>
        <v>0.00813822909278728</v>
      </c>
      <c r="N1936" s="71" t="n">
        <f aca="false">G1936*Assumptions!$B$7</f>
        <v>1609968.9606</v>
      </c>
      <c r="O1936" s="71" t="n">
        <f aca="false">K1936*Assumptions!$B$7</f>
        <v>1563276.89912862</v>
      </c>
      <c r="P1936" s="68" t="n">
        <f aca="false">P1935+G1936</f>
        <v>37486.67374</v>
      </c>
      <c r="Q1936" s="68" t="n">
        <f aca="false">MAX(Q1935,P1936)</f>
        <v>37486.67374</v>
      </c>
      <c r="R1936" s="68" t="n">
        <f aca="false">Q1936-P1936</f>
        <v>0</v>
      </c>
      <c r="S1936" s="68" t="n">
        <f aca="false">S1935+K1936</f>
        <v>26107.0539020777</v>
      </c>
      <c r="T1936" s="68" t="n">
        <f aca="false">MAX(T1935,S1936)</f>
        <v>26107.0539020777</v>
      </c>
      <c r="U1936" s="68" t="n">
        <f aca="false">T1936-S1936</f>
        <v>0</v>
      </c>
      <c r="V1936" s="70" t="n">
        <f aca="false">V1935+F1936</f>
        <v>4.07710000000001</v>
      </c>
      <c r="W1936" s="70" t="n">
        <f aca="false">MAX(W1935,V1936)</f>
        <v>4.07710000000001</v>
      </c>
      <c r="X1936" s="70" t="n">
        <f aca="false">W1936-V1936</f>
        <v>0</v>
      </c>
      <c r="Y1936" s="70" t="n">
        <f aca="false">Y1935+M1936</f>
        <v>3.57532986346712</v>
      </c>
      <c r="Z1936" s="70" t="n">
        <f aca="false">MAX(Z1935,Y1936)</f>
        <v>3.57532986346712</v>
      </c>
      <c r="AA1936" s="70" t="n">
        <f aca="false">Z1936-Y1936</f>
        <v>0</v>
      </c>
      <c r="AB1936" s="72" t="n">
        <f aca="false">AB1935*(1+F1936)</f>
        <v>46.1136593384638</v>
      </c>
      <c r="AC1936" s="73" t="n">
        <f aca="false">MAX(AC1935,AB1936)</f>
        <v>46.1136593384638</v>
      </c>
      <c r="AD1936" s="70" t="n">
        <f aca="false">1-AB1936/AC1936</f>
        <v>0</v>
      </c>
      <c r="AE1936" s="73" t="n">
        <f aca="false">AE1935*(1+M1936)</f>
        <v>27.9442946309232</v>
      </c>
      <c r="AF1936" s="73" t="n">
        <f aca="false">MAX(AF1935,AE1936)</f>
        <v>27.9442946309232</v>
      </c>
      <c r="AG1936" s="70" t="n">
        <f aca="false">1-AE1936/AF1936</f>
        <v>0</v>
      </c>
      <c r="AH1936" s="74" t="n">
        <f aca="false">IF(R1936&gt;0,AH1935+1,0)</f>
        <v>0</v>
      </c>
      <c r="AI1936" s="74" t="n">
        <f aca="false">IF(U1936&gt;0,AI1935+1,0)</f>
        <v>0</v>
      </c>
      <c r="AJ1936" s="74" t="n">
        <f aca="false">IF(G1936&gt;0,AJ1935+1,0)</f>
        <v>1</v>
      </c>
      <c r="AK1936" s="74" t="n">
        <f aca="false">IF(G1936&lt;=0,AK1935+1,0)</f>
        <v>0</v>
      </c>
      <c r="AL1936" s="74" t="n">
        <f aca="false">IF(K1936&gt;0,AL1935+1,0)</f>
        <v>1</v>
      </c>
      <c r="AM1936" s="74" t="n">
        <f aca="false">IF(K1936&lt;=0,AM1935+1,0)</f>
        <v>0</v>
      </c>
    </row>
    <row r="1937" customFormat="false" ht="15" hidden="false" customHeight="false" outlineLevel="0" collapsed="false">
      <c r="A1937" s="61" t="n">
        <v>1936</v>
      </c>
      <c r="B1937" s="62" t="n">
        <v>45601.59375</v>
      </c>
      <c r="C1937" s="63" t="n">
        <f aca="false">YEAR(B1937)</f>
        <v>2024</v>
      </c>
      <c r="D1937" s="32" t="s">
        <v>277</v>
      </c>
      <c r="E1937" s="64" t="n">
        <v>24164.1</v>
      </c>
      <c r="F1937" s="65" t="n">
        <v>0.0024</v>
      </c>
      <c r="G1937" s="66" t="n">
        <v>57.99384</v>
      </c>
      <c r="H1937" s="67" t="n">
        <f aca="false">E1937+IF(D1937="Long",1,-1)*G1937</f>
        <v>24222.09384</v>
      </c>
      <c r="I1937" s="68" t="n">
        <f aca="false">Assumptions!$B$58</f>
        <v>5.35750011455817</v>
      </c>
      <c r="J1937" s="68" t="n">
        <f aca="false">INDEX(Yearly!$L$5:$L$22,MATCH(C1937,Yearly!$A$5:$A$22,0))</f>
        <v>0.579189201573856</v>
      </c>
      <c r="K1937" s="68" t="n">
        <f aca="false">G1937-I1937-J1937</f>
        <v>52.057150683868</v>
      </c>
      <c r="L1937" s="69" t="n">
        <f aca="false">(I1937+J1937)/Assumptions!$B$8</f>
        <v>0.000261770907212725</v>
      </c>
      <c r="M1937" s="70" t="n">
        <f aca="false">F1937-L1937</f>
        <v>0.00213822909278728</v>
      </c>
      <c r="N1937" s="71" t="n">
        <f aca="false">G1937*Assumptions!$B$7</f>
        <v>456121.5516</v>
      </c>
      <c r="O1937" s="71" t="n">
        <f aca="false">K1937*Assumptions!$B$7</f>
        <v>409429.490128622</v>
      </c>
      <c r="P1937" s="68" t="n">
        <f aca="false">P1936+G1937</f>
        <v>37544.66758</v>
      </c>
      <c r="Q1937" s="68" t="n">
        <f aca="false">MAX(Q1936,P1937)</f>
        <v>37544.66758</v>
      </c>
      <c r="R1937" s="68" t="n">
        <f aca="false">Q1937-P1937</f>
        <v>0</v>
      </c>
      <c r="S1937" s="68" t="n">
        <f aca="false">S1936+K1937</f>
        <v>26159.1110527616</v>
      </c>
      <c r="T1937" s="68" t="n">
        <f aca="false">MAX(T1936,S1937)</f>
        <v>26159.1110527616</v>
      </c>
      <c r="U1937" s="68" t="n">
        <f aca="false">T1937-S1937</f>
        <v>0</v>
      </c>
      <c r="V1937" s="70" t="n">
        <f aca="false">V1936+F1937</f>
        <v>4.07950000000001</v>
      </c>
      <c r="W1937" s="70" t="n">
        <f aca="false">MAX(W1936,V1937)</f>
        <v>4.07950000000001</v>
      </c>
      <c r="X1937" s="70" t="n">
        <f aca="false">W1937-V1937</f>
        <v>0</v>
      </c>
      <c r="Y1937" s="70" t="n">
        <f aca="false">Y1936+M1937</f>
        <v>3.57746809255991</v>
      </c>
      <c r="Z1937" s="70" t="n">
        <f aca="false">MAX(Z1936,Y1937)</f>
        <v>3.57746809255991</v>
      </c>
      <c r="AA1937" s="70" t="n">
        <f aca="false">Z1937-Y1937</f>
        <v>0</v>
      </c>
      <c r="AB1937" s="72" t="n">
        <f aca="false">AB1936*(1+F1937)</f>
        <v>46.2243321208761</v>
      </c>
      <c r="AC1937" s="73" t="n">
        <f aca="false">MAX(AC1936,AB1937)</f>
        <v>46.2243321208761</v>
      </c>
      <c r="AD1937" s="70" t="n">
        <f aca="false">1-AB1937/AC1937</f>
        <v>0</v>
      </c>
      <c r="AE1937" s="73" t="n">
        <f aca="false">AE1936*(1+M1937)</f>
        <v>28.0040459346804</v>
      </c>
      <c r="AF1937" s="73" t="n">
        <f aca="false">MAX(AF1936,AE1937)</f>
        <v>28.0040459346804</v>
      </c>
      <c r="AG1937" s="70" t="n">
        <f aca="false">1-AE1937/AF1937</f>
        <v>0</v>
      </c>
      <c r="AH1937" s="74" t="n">
        <f aca="false">IF(R1937&gt;0,AH1936+1,0)</f>
        <v>0</v>
      </c>
      <c r="AI1937" s="74" t="n">
        <f aca="false">IF(U1937&gt;0,AI1936+1,0)</f>
        <v>0</v>
      </c>
      <c r="AJ1937" s="74" t="n">
        <f aca="false">IF(G1937&gt;0,AJ1936+1,0)</f>
        <v>2</v>
      </c>
      <c r="AK1937" s="74" t="n">
        <f aca="false">IF(G1937&lt;=0,AK1936+1,0)</f>
        <v>0</v>
      </c>
      <c r="AL1937" s="74" t="n">
        <f aca="false">IF(K1937&gt;0,AL1936+1,0)</f>
        <v>2</v>
      </c>
      <c r="AM1937" s="74" t="n">
        <f aca="false">IF(K1937&lt;=0,AM1936+1,0)</f>
        <v>0</v>
      </c>
    </row>
    <row r="1938" customFormat="false" ht="15" hidden="false" customHeight="false" outlineLevel="0" collapsed="false">
      <c r="A1938" s="61" t="n">
        <v>1937</v>
      </c>
      <c r="B1938" s="62" t="n">
        <v>45603.4270833333</v>
      </c>
      <c r="C1938" s="63" t="n">
        <f aca="false">YEAR(B1938)</f>
        <v>2024</v>
      </c>
      <c r="D1938" s="32" t="s">
        <v>276</v>
      </c>
      <c r="E1938" s="64" t="n">
        <v>24221.75</v>
      </c>
      <c r="F1938" s="65" t="n">
        <v>-0.0007</v>
      </c>
      <c r="G1938" s="66" t="n">
        <v>-16.955225</v>
      </c>
      <c r="H1938" s="67" t="n">
        <f aca="false">E1938+IF(D1938="Long",1,-1)*G1938</f>
        <v>24238.705225</v>
      </c>
      <c r="I1938" s="68" t="n">
        <f aca="false">Assumptions!$B$58</f>
        <v>5.35750011455817</v>
      </c>
      <c r="J1938" s="68" t="n">
        <f aca="false">INDEX(Yearly!$L$5:$L$22,MATCH(C1938,Yearly!$A$5:$A$22,0))</f>
        <v>0.579189201573856</v>
      </c>
      <c r="K1938" s="68" t="n">
        <f aca="false">G1938-I1938-J1938</f>
        <v>-22.891914316132</v>
      </c>
      <c r="L1938" s="69" t="n">
        <f aca="false">(I1938+J1938)/Assumptions!$B$8</f>
        <v>0.000261770907212725</v>
      </c>
      <c r="M1938" s="70" t="n">
        <f aca="false">F1938-L1938</f>
        <v>-0.000961770907212725</v>
      </c>
      <c r="N1938" s="71" t="n">
        <f aca="false">G1938*Assumptions!$B$7</f>
        <v>-133352.844625</v>
      </c>
      <c r="O1938" s="71" t="n">
        <f aca="false">K1938*Assumptions!$B$7</f>
        <v>-180044.906096378</v>
      </c>
      <c r="P1938" s="68" t="n">
        <f aca="false">P1937+G1938</f>
        <v>37527.712355</v>
      </c>
      <c r="Q1938" s="68" t="n">
        <f aca="false">MAX(Q1937,P1938)</f>
        <v>37544.66758</v>
      </c>
      <c r="R1938" s="68" t="n">
        <f aca="false">Q1938-P1938</f>
        <v>16.9552249999979</v>
      </c>
      <c r="S1938" s="68" t="n">
        <f aca="false">S1937+K1938</f>
        <v>26136.2191384454</v>
      </c>
      <c r="T1938" s="68" t="n">
        <f aca="false">MAX(T1937,S1938)</f>
        <v>26159.1110527616</v>
      </c>
      <c r="U1938" s="68" t="n">
        <f aca="false">T1938-S1938</f>
        <v>22.8919143161329</v>
      </c>
      <c r="V1938" s="70" t="n">
        <f aca="false">V1937+F1938</f>
        <v>4.07880000000001</v>
      </c>
      <c r="W1938" s="70" t="n">
        <f aca="false">MAX(W1937,V1938)</f>
        <v>4.07950000000001</v>
      </c>
      <c r="X1938" s="70" t="n">
        <f aca="false">W1938-V1938</f>
        <v>0.000700000000000145</v>
      </c>
      <c r="Y1938" s="70" t="n">
        <f aca="false">Y1937+M1938</f>
        <v>3.5765063216527</v>
      </c>
      <c r="Z1938" s="70" t="n">
        <f aca="false">MAX(Z1937,Y1938)</f>
        <v>3.57746809255991</v>
      </c>
      <c r="AA1938" s="70" t="n">
        <f aca="false">Z1938-Y1938</f>
        <v>0.000961770907212944</v>
      </c>
      <c r="AB1938" s="72" t="n">
        <f aca="false">AB1937*(1+F1938)</f>
        <v>46.1919750883915</v>
      </c>
      <c r="AC1938" s="73" t="n">
        <f aca="false">MAX(AC1937,AB1938)</f>
        <v>46.2243321208761</v>
      </c>
      <c r="AD1938" s="70" t="n">
        <f aca="false">1-AB1938/AC1938</f>
        <v>0.000699999999999923</v>
      </c>
      <c r="AE1938" s="73" t="n">
        <f aca="false">AE1937*(1+M1938)</f>
        <v>27.9771124580162</v>
      </c>
      <c r="AF1938" s="73" t="n">
        <f aca="false">MAX(AF1937,AE1938)</f>
        <v>28.0040459346804</v>
      </c>
      <c r="AG1938" s="70" t="n">
        <f aca="false">1-AE1938/AF1938</f>
        <v>0.000961770907212833</v>
      </c>
      <c r="AH1938" s="74" t="n">
        <f aca="false">IF(R1938&gt;0,AH1937+1,0)</f>
        <v>1</v>
      </c>
      <c r="AI1938" s="74" t="n">
        <f aca="false">IF(U1938&gt;0,AI1937+1,0)</f>
        <v>1</v>
      </c>
      <c r="AJ1938" s="74" t="n">
        <f aca="false">IF(G1938&gt;0,AJ1937+1,0)</f>
        <v>0</v>
      </c>
      <c r="AK1938" s="74" t="n">
        <f aca="false">IF(G1938&lt;=0,AK1937+1,0)</f>
        <v>1</v>
      </c>
      <c r="AL1938" s="74" t="n">
        <f aca="false">IF(K1938&gt;0,AL1937+1,0)</f>
        <v>0</v>
      </c>
      <c r="AM1938" s="74" t="n">
        <f aca="false">IF(K1938&lt;=0,AM1937+1,0)</f>
        <v>1</v>
      </c>
    </row>
    <row r="1939" customFormat="false" ht="15" hidden="false" customHeight="false" outlineLevel="0" collapsed="false">
      <c r="A1939" s="61" t="n">
        <v>1938</v>
      </c>
      <c r="B1939" s="62" t="n">
        <v>45607.4479166667</v>
      </c>
      <c r="C1939" s="63" t="n">
        <f aca="false">YEAR(B1939)</f>
        <v>2024</v>
      </c>
      <c r="D1939" s="32" t="s">
        <v>277</v>
      </c>
      <c r="E1939" s="64" t="n">
        <v>24237.65</v>
      </c>
      <c r="F1939" s="65" t="n">
        <v>-0.0038</v>
      </c>
      <c r="G1939" s="66" t="n">
        <v>-92.10307</v>
      </c>
      <c r="H1939" s="67" t="n">
        <f aca="false">E1939+IF(D1939="Long",1,-1)*G1939</f>
        <v>24145.54693</v>
      </c>
      <c r="I1939" s="68" t="n">
        <f aca="false">Assumptions!$B$58</f>
        <v>5.35750011455817</v>
      </c>
      <c r="J1939" s="68" t="n">
        <f aca="false">INDEX(Yearly!$L$5:$L$22,MATCH(C1939,Yearly!$A$5:$A$22,0))</f>
        <v>0.579189201573856</v>
      </c>
      <c r="K1939" s="68" t="n">
        <f aca="false">G1939-I1939-J1939</f>
        <v>-98.039759316132</v>
      </c>
      <c r="L1939" s="69" t="n">
        <f aca="false">(I1939+J1939)/Assumptions!$B$8</f>
        <v>0.000261770907212725</v>
      </c>
      <c r="M1939" s="70" t="n">
        <f aca="false">F1939-L1939</f>
        <v>-0.00406177090721272</v>
      </c>
      <c r="N1939" s="71" t="n">
        <f aca="false">G1939*Assumptions!$B$7</f>
        <v>-724390.64555</v>
      </c>
      <c r="O1939" s="71" t="n">
        <f aca="false">K1939*Assumptions!$B$7</f>
        <v>-771082.707021378</v>
      </c>
      <c r="P1939" s="68" t="n">
        <f aca="false">P1938+G1939</f>
        <v>37435.609285</v>
      </c>
      <c r="Q1939" s="68" t="n">
        <f aca="false">MAX(Q1938,P1939)</f>
        <v>37544.66758</v>
      </c>
      <c r="R1939" s="68" t="n">
        <f aca="false">Q1939-P1939</f>
        <v>109.058294999995</v>
      </c>
      <c r="S1939" s="68" t="n">
        <f aca="false">S1938+K1939</f>
        <v>26038.1793791293</v>
      </c>
      <c r="T1939" s="68" t="n">
        <f aca="false">MAX(T1938,S1939)</f>
        <v>26159.1110527616</v>
      </c>
      <c r="U1939" s="68" t="n">
        <f aca="false">T1939-S1939</f>
        <v>120.931673632265</v>
      </c>
      <c r="V1939" s="70" t="n">
        <f aca="false">V1938+F1939</f>
        <v>4.07500000000001</v>
      </c>
      <c r="W1939" s="70" t="n">
        <f aca="false">MAX(W1938,V1939)</f>
        <v>4.07950000000001</v>
      </c>
      <c r="X1939" s="70" t="n">
        <f aca="false">W1939-V1939</f>
        <v>0.00450000000000017</v>
      </c>
      <c r="Y1939" s="70" t="n">
        <f aca="false">Y1938+M1939</f>
        <v>3.57244455074548</v>
      </c>
      <c r="Z1939" s="70" t="n">
        <f aca="false">MAX(Z1938,Y1939)</f>
        <v>3.57746809255991</v>
      </c>
      <c r="AA1939" s="70" t="n">
        <f aca="false">Z1939-Y1939</f>
        <v>0.00502354181442577</v>
      </c>
      <c r="AB1939" s="72" t="n">
        <f aca="false">AB1938*(1+F1939)</f>
        <v>46.0164455830556</v>
      </c>
      <c r="AC1939" s="73" t="n">
        <f aca="false">MAX(AC1938,AB1939)</f>
        <v>46.2243321208761</v>
      </c>
      <c r="AD1939" s="70" t="n">
        <f aca="false">1-AB1939/AC1939</f>
        <v>0.00449734000000002</v>
      </c>
      <c r="AE1939" s="73" t="n">
        <f aca="false">AE1938*(1+M1939)</f>
        <v>27.8634758365664</v>
      </c>
      <c r="AF1939" s="73" t="n">
        <f aca="false">MAX(AF1938,AE1939)</f>
        <v>28.0040459346804</v>
      </c>
      <c r="AG1939" s="70" t="n">
        <f aca="false">1-AE1939/AF1939</f>
        <v>0.0050196353213352</v>
      </c>
      <c r="AH1939" s="74" t="n">
        <f aca="false">IF(R1939&gt;0,AH1938+1,0)</f>
        <v>2</v>
      </c>
      <c r="AI1939" s="74" t="n">
        <f aca="false">IF(U1939&gt;0,AI1938+1,0)</f>
        <v>2</v>
      </c>
      <c r="AJ1939" s="74" t="n">
        <f aca="false">IF(G1939&gt;0,AJ1938+1,0)</f>
        <v>0</v>
      </c>
      <c r="AK1939" s="74" t="n">
        <f aca="false">IF(G1939&lt;=0,AK1938+1,0)</f>
        <v>2</v>
      </c>
      <c r="AL1939" s="74" t="n">
        <f aca="false">IF(K1939&gt;0,AL1938+1,0)</f>
        <v>0</v>
      </c>
      <c r="AM1939" s="74" t="n">
        <f aca="false">IF(K1939&lt;=0,AM1938+1,0)</f>
        <v>2</v>
      </c>
    </row>
    <row r="1940" customFormat="false" ht="15" hidden="false" customHeight="false" outlineLevel="0" collapsed="false">
      <c r="A1940" s="61" t="n">
        <v>1939</v>
      </c>
      <c r="B1940" s="62" t="n">
        <v>45607.5729166667</v>
      </c>
      <c r="C1940" s="63" t="n">
        <f aca="false">YEAR(B1940)</f>
        <v>2024</v>
      </c>
      <c r="D1940" s="32" t="s">
        <v>276</v>
      </c>
      <c r="E1940" s="64" t="n">
        <v>24145.7</v>
      </c>
      <c r="F1940" s="65" t="n">
        <v>0.0179</v>
      </c>
      <c r="G1940" s="66" t="n">
        <v>432.20803</v>
      </c>
      <c r="H1940" s="67" t="n">
        <f aca="false">E1940+IF(D1940="Long",1,-1)*G1940</f>
        <v>23713.49197</v>
      </c>
      <c r="I1940" s="68" t="n">
        <f aca="false">Assumptions!$B$58</f>
        <v>5.35750011455817</v>
      </c>
      <c r="J1940" s="68" t="n">
        <f aca="false">INDEX(Yearly!$L$5:$L$22,MATCH(C1940,Yearly!$A$5:$A$22,0))</f>
        <v>0.579189201573856</v>
      </c>
      <c r="K1940" s="68" t="n">
        <f aca="false">G1940-I1940-J1940</f>
        <v>426.271340683868</v>
      </c>
      <c r="L1940" s="69" t="n">
        <f aca="false">(I1940+J1940)/Assumptions!$B$8</f>
        <v>0.000261770907212725</v>
      </c>
      <c r="M1940" s="70" t="n">
        <f aca="false">F1940-L1940</f>
        <v>0.0176382290927873</v>
      </c>
      <c r="N1940" s="71" t="n">
        <f aca="false">G1940*Assumptions!$B$7</f>
        <v>3399316.15595</v>
      </c>
      <c r="O1940" s="71" t="n">
        <f aca="false">K1940*Assumptions!$B$7</f>
        <v>3352624.09447862</v>
      </c>
      <c r="P1940" s="68" t="n">
        <f aca="false">P1939+G1940</f>
        <v>37867.817315</v>
      </c>
      <c r="Q1940" s="68" t="n">
        <f aca="false">MAX(Q1939,P1940)</f>
        <v>37867.817315</v>
      </c>
      <c r="R1940" s="68" t="n">
        <f aca="false">Q1940-P1940</f>
        <v>0</v>
      </c>
      <c r="S1940" s="68" t="n">
        <f aca="false">S1939+K1940</f>
        <v>26464.4507198132</v>
      </c>
      <c r="T1940" s="68" t="n">
        <f aca="false">MAX(T1939,S1940)</f>
        <v>26464.4507198132</v>
      </c>
      <c r="U1940" s="68" t="n">
        <f aca="false">T1940-S1940</f>
        <v>0</v>
      </c>
      <c r="V1940" s="70" t="n">
        <f aca="false">V1939+F1940</f>
        <v>4.09290000000001</v>
      </c>
      <c r="W1940" s="70" t="n">
        <f aca="false">MAX(W1939,V1940)</f>
        <v>4.09290000000001</v>
      </c>
      <c r="X1940" s="70" t="n">
        <f aca="false">W1940-V1940</f>
        <v>0</v>
      </c>
      <c r="Y1940" s="70" t="n">
        <f aca="false">Y1939+M1940</f>
        <v>3.59008277983827</v>
      </c>
      <c r="Z1940" s="70" t="n">
        <f aca="false">MAX(Z1939,Y1940)</f>
        <v>3.59008277983827</v>
      </c>
      <c r="AA1940" s="70" t="n">
        <f aca="false">Z1940-Y1940</f>
        <v>0</v>
      </c>
      <c r="AB1940" s="72" t="n">
        <f aca="false">AB1939*(1+F1940)</f>
        <v>46.8401399589923</v>
      </c>
      <c r="AC1940" s="73" t="n">
        <f aca="false">MAX(AC1939,AB1940)</f>
        <v>46.8401399589923</v>
      </c>
      <c r="AD1940" s="70" t="n">
        <f aca="false">1-AB1940/AC1940</f>
        <v>0</v>
      </c>
      <c r="AE1940" s="73" t="n">
        <f aca="false">AE1939*(1+M1940)</f>
        <v>28.3549382066931</v>
      </c>
      <c r="AF1940" s="73" t="n">
        <f aca="false">MAX(AF1939,AE1940)</f>
        <v>28.3549382066931</v>
      </c>
      <c r="AG1940" s="70" t="n">
        <f aca="false">1-AE1940/AF1940</f>
        <v>0</v>
      </c>
      <c r="AH1940" s="74" t="n">
        <f aca="false">IF(R1940&gt;0,AH1939+1,0)</f>
        <v>0</v>
      </c>
      <c r="AI1940" s="74" t="n">
        <f aca="false">IF(U1940&gt;0,AI1939+1,0)</f>
        <v>0</v>
      </c>
      <c r="AJ1940" s="74" t="n">
        <f aca="false">IF(G1940&gt;0,AJ1939+1,0)</f>
        <v>1</v>
      </c>
      <c r="AK1940" s="74" t="n">
        <f aca="false">IF(G1940&lt;=0,AK1939+1,0)</f>
        <v>0</v>
      </c>
      <c r="AL1940" s="74" t="n">
        <f aca="false">IF(K1940&gt;0,AL1939+1,0)</f>
        <v>1</v>
      </c>
      <c r="AM1940" s="74" t="n">
        <f aca="false">IF(K1940&lt;=0,AM1939+1,0)</f>
        <v>0</v>
      </c>
    </row>
    <row r="1941" customFormat="false" ht="15" hidden="false" customHeight="false" outlineLevel="0" collapsed="false">
      <c r="A1941" s="61" t="n">
        <v>1940</v>
      </c>
      <c r="B1941" s="62" t="n">
        <v>45615.4479166667</v>
      </c>
      <c r="C1941" s="63" t="n">
        <f aca="false">YEAR(B1941)</f>
        <v>2024</v>
      </c>
      <c r="D1941" s="32" t="s">
        <v>277</v>
      </c>
      <c r="E1941" s="64" t="n">
        <v>23712.75</v>
      </c>
      <c r="F1941" s="65" t="n">
        <v>-0.0006</v>
      </c>
      <c r="G1941" s="66" t="n">
        <v>-14.22765</v>
      </c>
      <c r="H1941" s="67" t="n">
        <f aca="false">E1941+IF(D1941="Long",1,-1)*G1941</f>
        <v>23698.52235</v>
      </c>
      <c r="I1941" s="68" t="n">
        <f aca="false">Assumptions!$B$58</f>
        <v>5.35750011455817</v>
      </c>
      <c r="J1941" s="68" t="n">
        <f aca="false">INDEX(Yearly!$L$5:$L$22,MATCH(C1941,Yearly!$A$5:$A$22,0))</f>
        <v>0.579189201573856</v>
      </c>
      <c r="K1941" s="68" t="n">
        <f aca="false">G1941-I1941-J1941</f>
        <v>-20.164339316132</v>
      </c>
      <c r="L1941" s="69" t="n">
        <f aca="false">(I1941+J1941)/Assumptions!$B$8</f>
        <v>0.000261770907212725</v>
      </c>
      <c r="M1941" s="70" t="n">
        <f aca="false">F1941-L1941</f>
        <v>-0.000861770907212725</v>
      </c>
      <c r="N1941" s="71" t="n">
        <f aca="false">G1941*Assumptions!$B$7</f>
        <v>-111900.46725</v>
      </c>
      <c r="O1941" s="71" t="n">
        <f aca="false">K1941*Assumptions!$B$7</f>
        <v>-158592.528721378</v>
      </c>
      <c r="P1941" s="68" t="n">
        <f aca="false">P1940+G1941</f>
        <v>37853.589665</v>
      </c>
      <c r="Q1941" s="68" t="n">
        <f aca="false">MAX(Q1940,P1941)</f>
        <v>37867.817315</v>
      </c>
      <c r="R1941" s="68" t="n">
        <f aca="false">Q1941-P1941</f>
        <v>14.2276500000007</v>
      </c>
      <c r="S1941" s="68" t="n">
        <f aca="false">S1940+K1941</f>
        <v>26444.286380497</v>
      </c>
      <c r="T1941" s="68" t="n">
        <f aca="false">MAX(T1940,S1941)</f>
        <v>26464.4507198132</v>
      </c>
      <c r="U1941" s="68" t="n">
        <f aca="false">T1941-S1941</f>
        <v>20.1643393161321</v>
      </c>
      <c r="V1941" s="70" t="n">
        <f aca="false">V1940+F1941</f>
        <v>4.09230000000001</v>
      </c>
      <c r="W1941" s="70" t="n">
        <f aca="false">MAX(W1940,V1941)</f>
        <v>4.09290000000001</v>
      </c>
      <c r="X1941" s="70" t="n">
        <f aca="false">W1941-V1941</f>
        <v>0.000600000000000378</v>
      </c>
      <c r="Y1941" s="70" t="n">
        <f aca="false">Y1940+M1941</f>
        <v>3.58922100893106</v>
      </c>
      <c r="Z1941" s="70" t="n">
        <f aca="false">MAX(Z1940,Y1941)</f>
        <v>3.59008277983827</v>
      </c>
      <c r="AA1941" s="70" t="n">
        <f aca="false">Z1941-Y1941</f>
        <v>0.000861770907212733</v>
      </c>
      <c r="AB1941" s="72" t="n">
        <f aca="false">AB1940*(1+F1941)</f>
        <v>46.8120358750169</v>
      </c>
      <c r="AC1941" s="73" t="n">
        <f aca="false">MAX(AC1940,AB1941)</f>
        <v>46.8401399589923</v>
      </c>
      <c r="AD1941" s="70" t="n">
        <f aca="false">1-AB1941/AC1941</f>
        <v>0.000600000000000045</v>
      </c>
      <c r="AE1941" s="73" t="n">
        <f aca="false">AE1940*(1+M1941)</f>
        <v>28.3305027458708</v>
      </c>
      <c r="AF1941" s="73" t="n">
        <f aca="false">MAX(AF1940,AE1941)</f>
        <v>28.3549382066931</v>
      </c>
      <c r="AG1941" s="70" t="n">
        <f aca="false">1-AE1941/AF1941</f>
        <v>0.000861770907212733</v>
      </c>
      <c r="AH1941" s="74" t="n">
        <f aca="false">IF(R1941&gt;0,AH1940+1,0)</f>
        <v>1</v>
      </c>
      <c r="AI1941" s="74" t="n">
        <f aca="false">IF(U1941&gt;0,AI1940+1,0)</f>
        <v>1</v>
      </c>
      <c r="AJ1941" s="74" t="n">
        <f aca="false">IF(G1941&gt;0,AJ1940+1,0)</f>
        <v>0</v>
      </c>
      <c r="AK1941" s="74" t="n">
        <f aca="false">IF(G1941&lt;=0,AK1940+1,0)</f>
        <v>1</v>
      </c>
      <c r="AL1941" s="74" t="n">
        <f aca="false">IF(K1941&gt;0,AL1940+1,0)</f>
        <v>0</v>
      </c>
      <c r="AM1941" s="74" t="n">
        <f aca="false">IF(K1941&lt;=0,AM1940+1,0)</f>
        <v>1</v>
      </c>
    </row>
    <row r="1942" customFormat="false" ht="15" hidden="false" customHeight="false" outlineLevel="0" collapsed="false">
      <c r="A1942" s="61" t="n">
        <v>1941</v>
      </c>
      <c r="B1942" s="62" t="n">
        <v>45615.6145833333</v>
      </c>
      <c r="C1942" s="63" t="n">
        <f aca="false">YEAR(B1942)</f>
        <v>2024</v>
      </c>
      <c r="D1942" s="32" t="s">
        <v>276</v>
      </c>
      <c r="E1942" s="64" t="n">
        <v>23698.35</v>
      </c>
      <c r="F1942" s="65" t="n">
        <v>0.0027</v>
      </c>
      <c r="G1942" s="66" t="n">
        <v>63.985545</v>
      </c>
      <c r="H1942" s="67" t="n">
        <f aca="false">E1942+IF(D1942="Long",1,-1)*G1942</f>
        <v>23634.364455</v>
      </c>
      <c r="I1942" s="68" t="n">
        <f aca="false">Assumptions!$B$58</f>
        <v>5.35750011455817</v>
      </c>
      <c r="J1942" s="68" t="n">
        <f aca="false">INDEX(Yearly!$L$5:$L$22,MATCH(C1942,Yearly!$A$5:$A$22,0))</f>
        <v>0.579189201573856</v>
      </c>
      <c r="K1942" s="68" t="n">
        <f aca="false">G1942-I1942-J1942</f>
        <v>58.048855683868</v>
      </c>
      <c r="L1942" s="69" t="n">
        <f aca="false">(I1942+J1942)/Assumptions!$B$8</f>
        <v>0.000261770907212725</v>
      </c>
      <c r="M1942" s="70" t="n">
        <f aca="false">F1942-L1942</f>
        <v>0.00243822909278728</v>
      </c>
      <c r="N1942" s="71" t="n">
        <f aca="false">G1942*Assumptions!$B$7</f>
        <v>503246.311425</v>
      </c>
      <c r="O1942" s="71" t="n">
        <f aca="false">K1942*Assumptions!$B$7</f>
        <v>456554.249953622</v>
      </c>
      <c r="P1942" s="68" t="n">
        <f aca="false">P1941+G1942</f>
        <v>37917.57521</v>
      </c>
      <c r="Q1942" s="68" t="n">
        <f aca="false">MAX(Q1941,P1942)</f>
        <v>37917.57521</v>
      </c>
      <c r="R1942" s="68" t="n">
        <f aca="false">Q1942-P1942</f>
        <v>0</v>
      </c>
      <c r="S1942" s="68" t="n">
        <f aca="false">S1941+K1942</f>
        <v>26502.3352361809</v>
      </c>
      <c r="T1942" s="68" t="n">
        <f aca="false">MAX(T1941,S1942)</f>
        <v>26502.3352361809</v>
      </c>
      <c r="U1942" s="68" t="n">
        <f aca="false">T1942-S1942</f>
        <v>0</v>
      </c>
      <c r="V1942" s="70" t="n">
        <f aca="false">V1941+F1942</f>
        <v>4.09500000000001</v>
      </c>
      <c r="W1942" s="70" t="n">
        <f aca="false">MAX(W1941,V1942)</f>
        <v>4.09500000000001</v>
      </c>
      <c r="X1942" s="70" t="n">
        <f aca="false">W1942-V1942</f>
        <v>0</v>
      </c>
      <c r="Y1942" s="70" t="n">
        <f aca="false">Y1941+M1942</f>
        <v>3.59165923802384</v>
      </c>
      <c r="Z1942" s="70" t="n">
        <f aca="false">MAX(Z1941,Y1942)</f>
        <v>3.59165923802384</v>
      </c>
      <c r="AA1942" s="70" t="n">
        <f aca="false">Z1942-Y1942</f>
        <v>0</v>
      </c>
      <c r="AB1942" s="72" t="n">
        <f aca="false">AB1941*(1+F1942)</f>
        <v>46.9384283718795</v>
      </c>
      <c r="AC1942" s="73" t="n">
        <f aca="false">MAX(AC1941,AB1942)</f>
        <v>46.9384283718795</v>
      </c>
      <c r="AD1942" s="70" t="n">
        <f aca="false">1-AB1942/AC1942</f>
        <v>0</v>
      </c>
      <c r="AE1942" s="73" t="n">
        <f aca="false">AE1941*(1+M1942)</f>
        <v>28.3995790018791</v>
      </c>
      <c r="AF1942" s="73" t="n">
        <f aca="false">MAX(AF1941,AE1942)</f>
        <v>28.3995790018791</v>
      </c>
      <c r="AG1942" s="70" t="n">
        <f aca="false">1-AE1942/AF1942</f>
        <v>0</v>
      </c>
      <c r="AH1942" s="74" t="n">
        <f aca="false">IF(R1942&gt;0,AH1941+1,0)</f>
        <v>0</v>
      </c>
      <c r="AI1942" s="74" t="n">
        <f aca="false">IF(U1942&gt;0,AI1941+1,0)</f>
        <v>0</v>
      </c>
      <c r="AJ1942" s="74" t="n">
        <f aca="false">IF(G1942&gt;0,AJ1941+1,0)</f>
        <v>1</v>
      </c>
      <c r="AK1942" s="74" t="n">
        <f aca="false">IF(G1942&lt;=0,AK1941+1,0)</f>
        <v>0</v>
      </c>
      <c r="AL1942" s="74" t="n">
        <f aca="false">IF(K1942&gt;0,AL1941+1,0)</f>
        <v>1</v>
      </c>
      <c r="AM1942" s="74" t="n">
        <f aca="false">IF(K1942&lt;=0,AM1941+1,0)</f>
        <v>0</v>
      </c>
    </row>
    <row r="1943" customFormat="false" ht="15" hidden="false" customHeight="false" outlineLevel="0" collapsed="false">
      <c r="A1943" s="61" t="n">
        <v>1942</v>
      </c>
      <c r="B1943" s="62" t="n">
        <v>45618.5104166667</v>
      </c>
      <c r="C1943" s="63" t="n">
        <f aca="false">YEAR(B1943)</f>
        <v>2024</v>
      </c>
      <c r="D1943" s="32" t="s">
        <v>277</v>
      </c>
      <c r="E1943" s="64" t="n">
        <v>23633.8</v>
      </c>
      <c r="F1943" s="65" t="n">
        <v>0.0181</v>
      </c>
      <c r="G1943" s="66" t="n">
        <v>427.77178</v>
      </c>
      <c r="H1943" s="67" t="n">
        <f aca="false">E1943+IF(D1943="Long",1,-1)*G1943</f>
        <v>24061.57178</v>
      </c>
      <c r="I1943" s="68" t="n">
        <f aca="false">Assumptions!$B$58</f>
        <v>5.35750011455817</v>
      </c>
      <c r="J1943" s="68" t="n">
        <f aca="false">INDEX(Yearly!$L$5:$L$22,MATCH(C1943,Yearly!$A$5:$A$22,0))</f>
        <v>0.579189201573856</v>
      </c>
      <c r="K1943" s="68" t="n">
        <f aca="false">G1943-I1943-J1943</f>
        <v>421.835090683868</v>
      </c>
      <c r="L1943" s="69" t="n">
        <f aca="false">(I1943+J1943)/Assumptions!$B$8</f>
        <v>0.000261770907212725</v>
      </c>
      <c r="M1943" s="70" t="n">
        <f aca="false">F1943-L1943</f>
        <v>0.0178382290927873</v>
      </c>
      <c r="N1943" s="71" t="n">
        <f aca="false">G1943*Assumptions!$B$7</f>
        <v>3364425.0497</v>
      </c>
      <c r="O1943" s="71" t="n">
        <f aca="false">K1943*Assumptions!$B$7</f>
        <v>3317732.98822862</v>
      </c>
      <c r="P1943" s="68" t="n">
        <f aca="false">P1942+G1943</f>
        <v>38345.34699</v>
      </c>
      <c r="Q1943" s="68" t="n">
        <f aca="false">MAX(Q1942,P1943)</f>
        <v>38345.34699</v>
      </c>
      <c r="R1943" s="68" t="n">
        <f aca="false">Q1943-P1943</f>
        <v>0</v>
      </c>
      <c r="S1943" s="68" t="n">
        <f aca="false">S1942+K1943</f>
        <v>26924.1703268648</v>
      </c>
      <c r="T1943" s="68" t="n">
        <f aca="false">MAX(T1942,S1943)</f>
        <v>26924.1703268648</v>
      </c>
      <c r="U1943" s="68" t="n">
        <f aca="false">T1943-S1943</f>
        <v>0</v>
      </c>
      <c r="V1943" s="70" t="n">
        <f aca="false">V1942+F1943</f>
        <v>4.11310000000001</v>
      </c>
      <c r="W1943" s="70" t="n">
        <f aca="false">MAX(W1942,V1943)</f>
        <v>4.11310000000001</v>
      </c>
      <c r="X1943" s="70" t="n">
        <f aca="false">W1943-V1943</f>
        <v>0</v>
      </c>
      <c r="Y1943" s="70" t="n">
        <f aca="false">Y1942+M1943</f>
        <v>3.60949746711663</v>
      </c>
      <c r="Z1943" s="70" t="n">
        <f aca="false">MAX(Z1942,Y1943)</f>
        <v>3.60949746711663</v>
      </c>
      <c r="AA1943" s="70" t="n">
        <f aca="false">Z1943-Y1943</f>
        <v>0</v>
      </c>
      <c r="AB1943" s="72" t="n">
        <f aca="false">AB1942*(1+F1943)</f>
        <v>47.7880139254105</v>
      </c>
      <c r="AC1943" s="73" t="n">
        <f aca="false">MAX(AC1942,AB1943)</f>
        <v>47.7880139254105</v>
      </c>
      <c r="AD1943" s="70" t="n">
        <f aca="false">1-AB1943/AC1943</f>
        <v>0</v>
      </c>
      <c r="AE1943" s="73" t="n">
        <f aca="false">AE1942*(1+M1943)</f>
        <v>28.9061771982533</v>
      </c>
      <c r="AF1943" s="73" t="n">
        <f aca="false">MAX(AF1942,AE1943)</f>
        <v>28.9061771982533</v>
      </c>
      <c r="AG1943" s="70" t="n">
        <f aca="false">1-AE1943/AF1943</f>
        <v>0</v>
      </c>
      <c r="AH1943" s="74" t="n">
        <f aca="false">IF(R1943&gt;0,AH1942+1,0)</f>
        <v>0</v>
      </c>
      <c r="AI1943" s="74" t="n">
        <f aca="false">IF(U1943&gt;0,AI1942+1,0)</f>
        <v>0</v>
      </c>
      <c r="AJ1943" s="74" t="n">
        <f aca="false">IF(G1943&gt;0,AJ1942+1,0)</f>
        <v>2</v>
      </c>
      <c r="AK1943" s="74" t="n">
        <f aca="false">IF(G1943&lt;=0,AK1942+1,0)</f>
        <v>0</v>
      </c>
      <c r="AL1943" s="74" t="n">
        <f aca="false">IF(K1943&gt;0,AL1942+1,0)</f>
        <v>2</v>
      </c>
      <c r="AM1943" s="74" t="n">
        <f aca="false">IF(K1943&lt;=0,AM1942+1,0)</f>
        <v>0</v>
      </c>
    </row>
    <row r="1944" customFormat="false" ht="15" hidden="false" customHeight="false" outlineLevel="0" collapsed="false">
      <c r="A1944" s="61" t="n">
        <v>1943</v>
      </c>
      <c r="B1944" s="62" t="n">
        <v>45624.4895833333</v>
      </c>
      <c r="C1944" s="63" t="n">
        <f aca="false">YEAR(B1944)</f>
        <v>2024</v>
      </c>
      <c r="D1944" s="32" t="s">
        <v>276</v>
      </c>
      <c r="E1944" s="64" t="n">
        <v>24061.55</v>
      </c>
      <c r="F1944" s="65" t="n">
        <v>-0.0009</v>
      </c>
      <c r="G1944" s="66" t="n">
        <v>-21.655395</v>
      </c>
      <c r="H1944" s="67" t="n">
        <f aca="false">E1944+IF(D1944="Long",1,-1)*G1944</f>
        <v>24083.205395</v>
      </c>
      <c r="I1944" s="68" t="n">
        <f aca="false">Assumptions!$B$58</f>
        <v>5.35750011455817</v>
      </c>
      <c r="J1944" s="68" t="n">
        <f aca="false">INDEX(Yearly!$L$5:$L$22,MATCH(C1944,Yearly!$A$5:$A$22,0))</f>
        <v>0.579189201573856</v>
      </c>
      <c r="K1944" s="68" t="n">
        <f aca="false">G1944-I1944-J1944</f>
        <v>-27.592084316132</v>
      </c>
      <c r="L1944" s="69" t="n">
        <f aca="false">(I1944+J1944)/Assumptions!$B$8</f>
        <v>0.000261770907212725</v>
      </c>
      <c r="M1944" s="70" t="n">
        <f aca="false">F1944-L1944</f>
        <v>-0.00116177090721272</v>
      </c>
      <c r="N1944" s="71" t="n">
        <f aca="false">G1944*Assumptions!$B$7</f>
        <v>-170319.681675</v>
      </c>
      <c r="O1944" s="71" t="n">
        <f aca="false">K1944*Assumptions!$B$7</f>
        <v>-217011.743146378</v>
      </c>
      <c r="P1944" s="68" t="n">
        <f aca="false">P1943+G1944</f>
        <v>38323.691595</v>
      </c>
      <c r="Q1944" s="68" t="n">
        <f aca="false">MAX(Q1943,P1944)</f>
        <v>38345.34699</v>
      </c>
      <c r="R1944" s="68" t="n">
        <f aca="false">Q1944-P1944</f>
        <v>21.6553950000016</v>
      </c>
      <c r="S1944" s="68" t="n">
        <f aca="false">S1943+K1944</f>
        <v>26896.5782425486</v>
      </c>
      <c r="T1944" s="68" t="n">
        <f aca="false">MAX(T1943,S1944)</f>
        <v>26924.1703268648</v>
      </c>
      <c r="U1944" s="68" t="n">
        <f aca="false">T1944-S1944</f>
        <v>27.592084316133</v>
      </c>
      <c r="V1944" s="70" t="n">
        <f aca="false">V1943+F1944</f>
        <v>4.11220000000001</v>
      </c>
      <c r="W1944" s="70" t="n">
        <f aca="false">MAX(W1943,V1944)</f>
        <v>4.11310000000001</v>
      </c>
      <c r="X1944" s="70" t="n">
        <f aca="false">W1944-V1944</f>
        <v>0.000899999999999679</v>
      </c>
      <c r="Y1944" s="70" t="n">
        <f aca="false">Y1943+M1944</f>
        <v>3.60833569620942</v>
      </c>
      <c r="Z1944" s="70" t="n">
        <f aca="false">MAX(Z1943,Y1944)</f>
        <v>3.60949746711663</v>
      </c>
      <c r="AA1944" s="70" t="n">
        <f aca="false">Z1944-Y1944</f>
        <v>0.00116177090721292</v>
      </c>
      <c r="AB1944" s="72" t="n">
        <f aca="false">AB1943*(1+F1944)</f>
        <v>47.7450047128776</v>
      </c>
      <c r="AC1944" s="73" t="n">
        <f aca="false">MAX(AC1943,AB1944)</f>
        <v>47.7880139254105</v>
      </c>
      <c r="AD1944" s="70" t="n">
        <f aca="false">1-AB1944/AC1944</f>
        <v>0.000900000000000123</v>
      </c>
      <c r="AE1944" s="73" t="n">
        <f aca="false">AE1943*(1+M1944)</f>
        <v>28.8725948425456</v>
      </c>
      <c r="AF1944" s="73" t="n">
        <f aca="false">MAX(AF1943,AE1944)</f>
        <v>28.9061771982533</v>
      </c>
      <c r="AG1944" s="70" t="n">
        <f aca="false">1-AE1944/AF1944</f>
        <v>0.0011617709072127</v>
      </c>
      <c r="AH1944" s="74" t="n">
        <f aca="false">IF(R1944&gt;0,AH1943+1,0)</f>
        <v>1</v>
      </c>
      <c r="AI1944" s="74" t="n">
        <f aca="false">IF(U1944&gt;0,AI1943+1,0)</f>
        <v>1</v>
      </c>
      <c r="AJ1944" s="74" t="n">
        <f aca="false">IF(G1944&gt;0,AJ1943+1,0)</f>
        <v>0</v>
      </c>
      <c r="AK1944" s="74" t="n">
        <f aca="false">IF(G1944&lt;=0,AK1943+1,0)</f>
        <v>1</v>
      </c>
      <c r="AL1944" s="74" t="n">
        <f aca="false">IF(K1944&gt;0,AL1943+1,0)</f>
        <v>0</v>
      </c>
      <c r="AM1944" s="74" t="n">
        <f aca="false">IF(K1944&lt;=0,AM1943+1,0)</f>
        <v>1</v>
      </c>
    </row>
    <row r="1945" customFormat="false" ht="15" hidden="false" customHeight="false" outlineLevel="0" collapsed="false">
      <c r="A1945" s="61" t="n">
        <v>1944</v>
      </c>
      <c r="B1945" s="62" t="n">
        <v>45625.4479166667</v>
      </c>
      <c r="C1945" s="63" t="n">
        <f aca="false">YEAR(B1945)</f>
        <v>2024</v>
      </c>
      <c r="D1945" s="32" t="s">
        <v>277</v>
      </c>
      <c r="E1945" s="64" t="n">
        <v>24082.8</v>
      </c>
      <c r="F1945" s="65" t="n">
        <v>0.0196</v>
      </c>
      <c r="G1945" s="66" t="n">
        <v>472.02288</v>
      </c>
      <c r="H1945" s="67" t="n">
        <f aca="false">E1945+IF(D1945="Long",1,-1)*G1945</f>
        <v>24554.82288</v>
      </c>
      <c r="I1945" s="68" t="n">
        <f aca="false">Assumptions!$B$58</f>
        <v>5.35750011455817</v>
      </c>
      <c r="J1945" s="68" t="n">
        <f aca="false">INDEX(Yearly!$L$5:$L$22,MATCH(C1945,Yearly!$A$5:$A$22,0))</f>
        <v>0.579189201573856</v>
      </c>
      <c r="K1945" s="68" t="n">
        <f aca="false">G1945-I1945-J1945</f>
        <v>466.086190683868</v>
      </c>
      <c r="L1945" s="69" t="n">
        <f aca="false">(I1945+J1945)/Assumptions!$B$8</f>
        <v>0.000261770907212725</v>
      </c>
      <c r="M1945" s="70" t="n">
        <f aca="false">F1945-L1945</f>
        <v>0.0193382290927873</v>
      </c>
      <c r="N1945" s="71" t="n">
        <f aca="false">G1945*Assumptions!$B$7</f>
        <v>3712459.9512</v>
      </c>
      <c r="O1945" s="71" t="n">
        <f aca="false">K1945*Assumptions!$B$7</f>
        <v>3665767.88972862</v>
      </c>
      <c r="P1945" s="68" t="n">
        <f aca="false">P1944+G1945</f>
        <v>38795.714475</v>
      </c>
      <c r="Q1945" s="68" t="n">
        <f aca="false">MAX(Q1944,P1945)</f>
        <v>38795.714475</v>
      </c>
      <c r="R1945" s="68" t="n">
        <f aca="false">Q1945-P1945</f>
        <v>0</v>
      </c>
      <c r="S1945" s="68" t="n">
        <f aca="false">S1944+K1945</f>
        <v>27362.6644332325</v>
      </c>
      <c r="T1945" s="68" t="n">
        <f aca="false">MAX(T1944,S1945)</f>
        <v>27362.6644332325</v>
      </c>
      <c r="U1945" s="68" t="n">
        <f aca="false">T1945-S1945</f>
        <v>0</v>
      </c>
      <c r="V1945" s="70" t="n">
        <f aca="false">V1944+F1945</f>
        <v>4.13180000000001</v>
      </c>
      <c r="W1945" s="70" t="n">
        <f aca="false">MAX(W1944,V1945)</f>
        <v>4.13180000000001</v>
      </c>
      <c r="X1945" s="70" t="n">
        <f aca="false">W1945-V1945</f>
        <v>0</v>
      </c>
      <c r="Y1945" s="70" t="n">
        <f aca="false">Y1944+M1945</f>
        <v>3.62767392530221</v>
      </c>
      <c r="Z1945" s="70" t="n">
        <f aca="false">MAX(Z1944,Y1945)</f>
        <v>3.62767392530221</v>
      </c>
      <c r="AA1945" s="70" t="n">
        <f aca="false">Z1945-Y1945</f>
        <v>0</v>
      </c>
      <c r="AB1945" s="72" t="n">
        <f aca="false">AB1944*(1+F1945)</f>
        <v>48.68080680525</v>
      </c>
      <c r="AC1945" s="73" t="n">
        <f aca="false">MAX(AC1944,AB1945)</f>
        <v>48.68080680525</v>
      </c>
      <c r="AD1945" s="70" t="n">
        <f aca="false">1-AB1945/AC1945</f>
        <v>0</v>
      </c>
      <c r="AE1945" s="73" t="n">
        <f aca="false">AE1944*(1+M1945)</f>
        <v>29.430939696114</v>
      </c>
      <c r="AF1945" s="73" t="n">
        <f aca="false">MAX(AF1944,AE1945)</f>
        <v>29.430939696114</v>
      </c>
      <c r="AG1945" s="70" t="n">
        <f aca="false">1-AE1945/AF1945</f>
        <v>0</v>
      </c>
      <c r="AH1945" s="74" t="n">
        <f aca="false">IF(R1945&gt;0,AH1944+1,0)</f>
        <v>0</v>
      </c>
      <c r="AI1945" s="74" t="n">
        <f aca="false">IF(U1945&gt;0,AI1944+1,0)</f>
        <v>0</v>
      </c>
      <c r="AJ1945" s="74" t="n">
        <f aca="false">IF(G1945&gt;0,AJ1944+1,0)</f>
        <v>1</v>
      </c>
      <c r="AK1945" s="74" t="n">
        <f aca="false">IF(G1945&lt;=0,AK1944+1,0)</f>
        <v>0</v>
      </c>
      <c r="AL1945" s="74" t="n">
        <f aca="false">IF(K1945&gt;0,AL1944+1,0)</f>
        <v>1</v>
      </c>
      <c r="AM1945" s="74" t="n">
        <f aca="false">IF(K1945&lt;=0,AM1944+1,0)</f>
        <v>0</v>
      </c>
    </row>
    <row r="1946" customFormat="false" ht="15" hidden="false" customHeight="false" outlineLevel="0" collapsed="false">
      <c r="A1946" s="61" t="n">
        <v>1945</v>
      </c>
      <c r="B1946" s="62" t="n">
        <v>45636.53125</v>
      </c>
      <c r="C1946" s="63" t="n">
        <f aca="false">YEAR(B1946)</f>
        <v>2024</v>
      </c>
      <c r="D1946" s="32" t="s">
        <v>276</v>
      </c>
      <c r="E1946" s="64" t="n">
        <v>24555.2</v>
      </c>
      <c r="F1946" s="65" t="n">
        <v>-0.0026</v>
      </c>
      <c r="G1946" s="66" t="n">
        <v>-63.84352</v>
      </c>
      <c r="H1946" s="67" t="n">
        <f aca="false">E1946+IF(D1946="Long",1,-1)*G1946</f>
        <v>24619.04352</v>
      </c>
      <c r="I1946" s="68" t="n">
        <f aca="false">Assumptions!$B$58</f>
        <v>5.35750011455817</v>
      </c>
      <c r="J1946" s="68" t="n">
        <f aca="false">INDEX(Yearly!$L$5:$L$22,MATCH(C1946,Yearly!$A$5:$A$22,0))</f>
        <v>0.579189201573856</v>
      </c>
      <c r="K1946" s="68" t="n">
        <f aca="false">G1946-I1946-J1946</f>
        <v>-69.780209316132</v>
      </c>
      <c r="L1946" s="69" t="n">
        <f aca="false">(I1946+J1946)/Assumptions!$B$8</f>
        <v>0.000261770907212725</v>
      </c>
      <c r="M1946" s="70" t="n">
        <f aca="false">F1946-L1946</f>
        <v>-0.00286177090721272</v>
      </c>
      <c r="N1946" s="71" t="n">
        <f aca="false">G1946*Assumptions!$B$7</f>
        <v>-502129.2848</v>
      </c>
      <c r="O1946" s="71" t="n">
        <f aca="false">K1946*Assumptions!$B$7</f>
        <v>-548821.346271378</v>
      </c>
      <c r="P1946" s="68" t="n">
        <f aca="false">P1945+G1946</f>
        <v>38731.870955</v>
      </c>
      <c r="Q1946" s="68" t="n">
        <f aca="false">MAX(Q1945,P1946)</f>
        <v>38795.714475</v>
      </c>
      <c r="R1946" s="68" t="n">
        <f aca="false">Q1946-P1946</f>
        <v>63.8435200000022</v>
      </c>
      <c r="S1946" s="68" t="n">
        <f aca="false">S1945+K1946</f>
        <v>27292.8842239164</v>
      </c>
      <c r="T1946" s="68" t="n">
        <f aca="false">MAX(T1945,S1946)</f>
        <v>27362.6644332325</v>
      </c>
      <c r="U1946" s="68" t="n">
        <f aca="false">T1946-S1946</f>
        <v>69.7802093161336</v>
      </c>
      <c r="V1946" s="70" t="n">
        <f aca="false">V1945+F1946</f>
        <v>4.12920000000001</v>
      </c>
      <c r="W1946" s="70" t="n">
        <f aca="false">MAX(W1945,V1946)</f>
        <v>4.13180000000001</v>
      </c>
      <c r="X1946" s="70" t="n">
        <f aca="false">W1946-V1946</f>
        <v>0.00260000000000016</v>
      </c>
      <c r="Y1946" s="70" t="n">
        <f aca="false">Y1945+M1946</f>
        <v>3.62481215439499</v>
      </c>
      <c r="Z1946" s="70" t="n">
        <f aca="false">MAX(Z1945,Y1946)</f>
        <v>3.62767392530221</v>
      </c>
      <c r="AA1946" s="70" t="n">
        <f aca="false">Z1946-Y1946</f>
        <v>0.00286177090721251</v>
      </c>
      <c r="AB1946" s="72" t="n">
        <f aca="false">AB1945*(1+F1946)</f>
        <v>48.5542367075564</v>
      </c>
      <c r="AC1946" s="73" t="n">
        <f aca="false">MAX(AC1945,AB1946)</f>
        <v>48.68080680525</v>
      </c>
      <c r="AD1946" s="70" t="n">
        <f aca="false">1-AB1946/AC1946</f>
        <v>0.00260000000000005</v>
      </c>
      <c r="AE1946" s="73" t="n">
        <f aca="false">AE1945*(1+M1946)</f>
        <v>29.3467150891197</v>
      </c>
      <c r="AF1946" s="73" t="n">
        <f aca="false">MAX(AF1945,AE1946)</f>
        <v>29.430939696114</v>
      </c>
      <c r="AG1946" s="70" t="n">
        <f aca="false">1-AE1946/AF1946</f>
        <v>0.00286177090721274</v>
      </c>
      <c r="AH1946" s="74" t="n">
        <f aca="false">IF(R1946&gt;0,AH1945+1,0)</f>
        <v>1</v>
      </c>
      <c r="AI1946" s="74" t="n">
        <f aca="false">IF(U1946&gt;0,AI1945+1,0)</f>
        <v>1</v>
      </c>
      <c r="AJ1946" s="74" t="n">
        <f aca="false">IF(G1946&gt;0,AJ1945+1,0)</f>
        <v>0</v>
      </c>
      <c r="AK1946" s="74" t="n">
        <f aca="false">IF(G1946&lt;=0,AK1945+1,0)</f>
        <v>1</v>
      </c>
      <c r="AL1946" s="74" t="n">
        <f aca="false">IF(K1946&gt;0,AL1945+1,0)</f>
        <v>0</v>
      </c>
      <c r="AM1946" s="74" t="n">
        <f aca="false">IF(K1946&lt;=0,AM1945+1,0)</f>
        <v>1</v>
      </c>
    </row>
    <row r="1947" customFormat="false" ht="15" hidden="false" customHeight="false" outlineLevel="0" collapsed="false">
      <c r="A1947" s="61" t="n">
        <v>1946</v>
      </c>
      <c r="B1947" s="62" t="n">
        <v>45637.40625</v>
      </c>
      <c r="C1947" s="63" t="n">
        <f aca="false">YEAR(B1947)</f>
        <v>2024</v>
      </c>
      <c r="D1947" s="32" t="s">
        <v>277</v>
      </c>
      <c r="E1947" s="64" t="n">
        <v>24618.2</v>
      </c>
      <c r="F1947" s="65" t="n">
        <v>-0.0023</v>
      </c>
      <c r="G1947" s="66" t="n">
        <v>-56.62186</v>
      </c>
      <c r="H1947" s="67" t="n">
        <f aca="false">E1947+IF(D1947="Long",1,-1)*G1947</f>
        <v>24561.57814</v>
      </c>
      <c r="I1947" s="68" t="n">
        <f aca="false">Assumptions!$B$58</f>
        <v>5.35750011455817</v>
      </c>
      <c r="J1947" s="68" t="n">
        <f aca="false">INDEX(Yearly!$L$5:$L$22,MATCH(C1947,Yearly!$A$5:$A$22,0))</f>
        <v>0.579189201573856</v>
      </c>
      <c r="K1947" s="68" t="n">
        <f aca="false">G1947-I1947-J1947</f>
        <v>-62.558549316132</v>
      </c>
      <c r="L1947" s="69" t="n">
        <f aca="false">(I1947+J1947)/Assumptions!$B$8</f>
        <v>0.000261770907212725</v>
      </c>
      <c r="M1947" s="70" t="n">
        <f aca="false">F1947-L1947</f>
        <v>-0.00256177090721272</v>
      </c>
      <c r="N1947" s="71" t="n">
        <f aca="false">G1947*Assumptions!$B$7</f>
        <v>-445330.9289</v>
      </c>
      <c r="O1947" s="71" t="n">
        <f aca="false">K1947*Assumptions!$B$7</f>
        <v>-492022.990371378</v>
      </c>
      <c r="P1947" s="68" t="n">
        <f aca="false">P1946+G1947</f>
        <v>38675.249095</v>
      </c>
      <c r="Q1947" s="68" t="n">
        <f aca="false">MAX(Q1946,P1947)</f>
        <v>38795.714475</v>
      </c>
      <c r="R1947" s="68" t="n">
        <f aca="false">Q1947-P1947</f>
        <v>120.465380000001</v>
      </c>
      <c r="S1947" s="68" t="n">
        <f aca="false">S1946+K1947</f>
        <v>27230.3256746002</v>
      </c>
      <c r="T1947" s="68" t="n">
        <f aca="false">MAX(T1946,S1947)</f>
        <v>27362.6644332325</v>
      </c>
      <c r="U1947" s="68" t="n">
        <f aca="false">T1947-S1947</f>
        <v>132.338758632264</v>
      </c>
      <c r="V1947" s="70" t="n">
        <f aca="false">V1946+F1947</f>
        <v>4.12690000000001</v>
      </c>
      <c r="W1947" s="70" t="n">
        <f aca="false">MAX(W1946,V1947)</f>
        <v>4.13180000000001</v>
      </c>
      <c r="X1947" s="70" t="n">
        <f aca="false">W1947-V1947</f>
        <v>0.00490000000000013</v>
      </c>
      <c r="Y1947" s="70" t="n">
        <f aca="false">Y1946+M1947</f>
        <v>3.62225038348778</v>
      </c>
      <c r="Z1947" s="70" t="n">
        <f aca="false">MAX(Z1946,Y1947)</f>
        <v>3.62767392530221</v>
      </c>
      <c r="AA1947" s="70" t="n">
        <f aca="false">Z1947-Y1947</f>
        <v>0.00542354181442528</v>
      </c>
      <c r="AB1947" s="72" t="n">
        <f aca="false">AB1946*(1+F1947)</f>
        <v>48.442561963129</v>
      </c>
      <c r="AC1947" s="73" t="n">
        <f aca="false">MAX(AC1946,AB1947)</f>
        <v>48.68080680525</v>
      </c>
      <c r="AD1947" s="70" t="n">
        <f aca="false">1-AB1947/AC1947</f>
        <v>0.00489401999999994</v>
      </c>
      <c r="AE1947" s="73" t="n">
        <f aca="false">AE1946*(1+M1947)</f>
        <v>29.2715355281821</v>
      </c>
      <c r="AF1947" s="73" t="n">
        <f aca="false">MAX(AF1946,AE1947)</f>
        <v>29.430939696114</v>
      </c>
      <c r="AG1947" s="70" t="n">
        <f aca="false">1-AE1947/AF1947</f>
        <v>0.00541621061297237</v>
      </c>
      <c r="AH1947" s="74" t="n">
        <f aca="false">IF(R1947&gt;0,AH1946+1,0)</f>
        <v>2</v>
      </c>
      <c r="AI1947" s="74" t="n">
        <f aca="false">IF(U1947&gt;0,AI1946+1,0)</f>
        <v>2</v>
      </c>
      <c r="AJ1947" s="74" t="n">
        <f aca="false">IF(G1947&gt;0,AJ1946+1,0)</f>
        <v>0</v>
      </c>
      <c r="AK1947" s="74" t="n">
        <f aca="false">IF(G1947&lt;=0,AK1946+1,0)</f>
        <v>2</v>
      </c>
      <c r="AL1947" s="74" t="n">
        <f aca="false">IF(K1947&gt;0,AL1946+1,0)</f>
        <v>0</v>
      </c>
      <c r="AM1947" s="74" t="n">
        <f aca="false">IF(K1947&lt;=0,AM1946+1,0)</f>
        <v>2</v>
      </c>
    </row>
    <row r="1948" customFormat="false" ht="15" hidden="false" customHeight="false" outlineLevel="0" collapsed="false">
      <c r="A1948" s="61" t="n">
        <v>1947</v>
      </c>
      <c r="B1948" s="62" t="n">
        <v>45638.5104166667</v>
      </c>
      <c r="C1948" s="63" t="n">
        <f aca="false">YEAR(B1948)</f>
        <v>2024</v>
      </c>
      <c r="D1948" s="32" t="s">
        <v>276</v>
      </c>
      <c r="E1948" s="64" t="n">
        <v>24562.4</v>
      </c>
      <c r="F1948" s="65" t="n">
        <v>0.0014</v>
      </c>
      <c r="G1948" s="66" t="n">
        <v>34.38736</v>
      </c>
      <c r="H1948" s="67" t="n">
        <f aca="false">E1948+IF(D1948="Long",1,-1)*G1948</f>
        <v>24528.01264</v>
      </c>
      <c r="I1948" s="68" t="n">
        <f aca="false">Assumptions!$B$58</f>
        <v>5.35750011455817</v>
      </c>
      <c r="J1948" s="68" t="n">
        <f aca="false">INDEX(Yearly!$L$5:$L$22,MATCH(C1948,Yearly!$A$5:$A$22,0))</f>
        <v>0.579189201573856</v>
      </c>
      <c r="K1948" s="68" t="n">
        <f aca="false">G1948-I1948-J1948</f>
        <v>28.450670683868</v>
      </c>
      <c r="L1948" s="69" t="n">
        <f aca="false">(I1948+J1948)/Assumptions!$B$8</f>
        <v>0.000261770907212725</v>
      </c>
      <c r="M1948" s="70" t="n">
        <f aca="false">F1948-L1948</f>
        <v>0.00113822909278728</v>
      </c>
      <c r="N1948" s="71" t="n">
        <f aca="false">G1948*Assumptions!$B$7</f>
        <v>270456.5864</v>
      </c>
      <c r="O1948" s="71" t="n">
        <f aca="false">K1948*Assumptions!$B$7</f>
        <v>223764.524928622</v>
      </c>
      <c r="P1948" s="68" t="n">
        <f aca="false">P1947+G1948</f>
        <v>38709.636455</v>
      </c>
      <c r="Q1948" s="68" t="n">
        <f aca="false">MAX(Q1947,P1948)</f>
        <v>38795.714475</v>
      </c>
      <c r="R1948" s="68" t="n">
        <f aca="false">Q1948-P1948</f>
        <v>86.0780200000008</v>
      </c>
      <c r="S1948" s="68" t="n">
        <f aca="false">S1947+K1948</f>
        <v>27258.7763452841</v>
      </c>
      <c r="T1948" s="68" t="n">
        <f aca="false">MAX(T1947,S1948)</f>
        <v>27362.6644332325</v>
      </c>
      <c r="U1948" s="68" t="n">
        <f aca="false">T1948-S1948</f>
        <v>103.888087948395</v>
      </c>
      <c r="V1948" s="70" t="n">
        <f aca="false">V1947+F1948</f>
        <v>4.12830000000001</v>
      </c>
      <c r="W1948" s="70" t="n">
        <f aca="false">MAX(W1947,V1948)</f>
        <v>4.13180000000001</v>
      </c>
      <c r="X1948" s="70" t="n">
        <f aca="false">W1948-V1948</f>
        <v>0.00349999999999984</v>
      </c>
      <c r="Y1948" s="70" t="n">
        <f aca="false">Y1947+M1948</f>
        <v>3.62338861258057</v>
      </c>
      <c r="Z1948" s="70" t="n">
        <f aca="false">MAX(Z1947,Y1948)</f>
        <v>3.62767392530221</v>
      </c>
      <c r="AA1948" s="70" t="n">
        <f aca="false">Z1948-Y1948</f>
        <v>0.00428531272163779</v>
      </c>
      <c r="AB1948" s="72" t="n">
        <f aca="false">AB1947*(1+F1948)</f>
        <v>48.5103815498774</v>
      </c>
      <c r="AC1948" s="73" t="n">
        <f aca="false">MAX(AC1947,AB1948)</f>
        <v>48.68080680525</v>
      </c>
      <c r="AD1948" s="70" t="n">
        <f aca="false">1-AB1948/AC1948</f>
        <v>0.00350087162799984</v>
      </c>
      <c r="AE1948" s="73" t="n">
        <f aca="false">AE1947*(1+M1948)</f>
        <v>29.3048532415109</v>
      </c>
      <c r="AF1948" s="73" t="n">
        <f aca="false">MAX(AF1947,AE1948)</f>
        <v>29.430939696114</v>
      </c>
      <c r="AG1948" s="70" t="n">
        <f aca="false">1-AE1948/AF1948</f>
        <v>0.00428414640867747</v>
      </c>
      <c r="AH1948" s="74" t="n">
        <f aca="false">IF(R1948&gt;0,AH1947+1,0)</f>
        <v>3</v>
      </c>
      <c r="AI1948" s="74" t="n">
        <f aca="false">IF(U1948&gt;0,AI1947+1,0)</f>
        <v>3</v>
      </c>
      <c r="AJ1948" s="74" t="n">
        <f aca="false">IF(G1948&gt;0,AJ1947+1,0)</f>
        <v>1</v>
      </c>
      <c r="AK1948" s="74" t="n">
        <f aca="false">IF(G1948&lt;=0,AK1947+1,0)</f>
        <v>0</v>
      </c>
      <c r="AL1948" s="74" t="n">
        <f aca="false">IF(K1948&gt;0,AL1947+1,0)</f>
        <v>1</v>
      </c>
      <c r="AM1948" s="74" t="n">
        <f aca="false">IF(K1948&lt;=0,AM1947+1,0)</f>
        <v>0</v>
      </c>
    </row>
    <row r="1949" customFormat="false" ht="15" hidden="false" customHeight="false" outlineLevel="0" collapsed="false">
      <c r="A1949" s="61" t="n">
        <v>1948</v>
      </c>
      <c r="B1949" s="62" t="n">
        <v>45639.53125</v>
      </c>
      <c r="C1949" s="63" t="n">
        <f aca="false">YEAR(B1949)</f>
        <v>2024</v>
      </c>
      <c r="D1949" s="32" t="s">
        <v>277</v>
      </c>
      <c r="E1949" s="64" t="n">
        <v>24528.8</v>
      </c>
      <c r="F1949" s="65" t="n">
        <v>0.0015</v>
      </c>
      <c r="G1949" s="66" t="n">
        <v>36.7932</v>
      </c>
      <c r="H1949" s="67" t="n">
        <f aca="false">E1949+IF(D1949="Long",1,-1)*G1949</f>
        <v>24565.5932</v>
      </c>
      <c r="I1949" s="68" t="n">
        <f aca="false">Assumptions!$B$58</f>
        <v>5.35750011455817</v>
      </c>
      <c r="J1949" s="68" t="n">
        <f aca="false">INDEX(Yearly!$L$5:$L$22,MATCH(C1949,Yearly!$A$5:$A$22,0))</f>
        <v>0.579189201573856</v>
      </c>
      <c r="K1949" s="68" t="n">
        <f aca="false">G1949-I1949-J1949</f>
        <v>30.856510683868</v>
      </c>
      <c r="L1949" s="69" t="n">
        <f aca="false">(I1949+J1949)/Assumptions!$B$8</f>
        <v>0.000261770907212725</v>
      </c>
      <c r="M1949" s="70" t="n">
        <f aca="false">F1949-L1949</f>
        <v>0.00123822909278728</v>
      </c>
      <c r="N1949" s="71" t="n">
        <f aca="false">G1949*Assumptions!$B$7</f>
        <v>289378.518</v>
      </c>
      <c r="O1949" s="71" t="n">
        <f aca="false">K1949*Assumptions!$B$7</f>
        <v>242686.456528622</v>
      </c>
      <c r="P1949" s="68" t="n">
        <f aca="false">P1948+G1949</f>
        <v>38746.429655</v>
      </c>
      <c r="Q1949" s="68" t="n">
        <f aca="false">MAX(Q1948,P1949)</f>
        <v>38795.714475</v>
      </c>
      <c r="R1949" s="68" t="n">
        <f aca="false">Q1949-P1949</f>
        <v>49.2848200000008</v>
      </c>
      <c r="S1949" s="68" t="n">
        <f aca="false">S1948+K1949</f>
        <v>27289.632855968</v>
      </c>
      <c r="T1949" s="68" t="n">
        <f aca="false">MAX(T1948,S1949)</f>
        <v>27362.6644332325</v>
      </c>
      <c r="U1949" s="68" t="n">
        <f aca="false">T1949-S1949</f>
        <v>73.0315772645263</v>
      </c>
      <c r="V1949" s="70" t="n">
        <f aca="false">V1948+F1949</f>
        <v>4.12980000000001</v>
      </c>
      <c r="W1949" s="70" t="n">
        <f aca="false">MAX(W1948,V1949)</f>
        <v>4.13180000000001</v>
      </c>
      <c r="X1949" s="70" t="n">
        <f aca="false">W1949-V1949</f>
        <v>0.00199999999999978</v>
      </c>
      <c r="Y1949" s="70" t="n">
        <f aca="false">Y1948+M1949</f>
        <v>3.62462684167335</v>
      </c>
      <c r="Z1949" s="70" t="n">
        <f aca="false">MAX(Z1948,Y1949)</f>
        <v>3.62767392530221</v>
      </c>
      <c r="AA1949" s="70" t="n">
        <f aca="false">Z1949-Y1949</f>
        <v>0.00304708362885053</v>
      </c>
      <c r="AB1949" s="72" t="n">
        <f aca="false">AB1948*(1+F1949)</f>
        <v>48.5831471222022</v>
      </c>
      <c r="AC1949" s="73" t="n">
        <f aca="false">MAX(AC1948,AB1949)</f>
        <v>48.68080680525</v>
      </c>
      <c r="AD1949" s="70" t="n">
        <f aca="false">1-AB1949/AC1949</f>
        <v>0.00200612293544178</v>
      </c>
      <c r="AE1949" s="73" t="n">
        <f aca="false">AE1948*(1+M1949)</f>
        <v>29.3411393633544</v>
      </c>
      <c r="AF1949" s="73" t="n">
        <f aca="false">MAX(AF1948,AE1949)</f>
        <v>29.430939696114</v>
      </c>
      <c r="AG1949" s="70" t="n">
        <f aca="false">1-AE1949/AF1949</f>
        <v>0.00305122207061126</v>
      </c>
      <c r="AH1949" s="74" t="n">
        <f aca="false">IF(R1949&gt;0,AH1948+1,0)</f>
        <v>4</v>
      </c>
      <c r="AI1949" s="74" t="n">
        <f aca="false">IF(U1949&gt;0,AI1948+1,0)</f>
        <v>4</v>
      </c>
      <c r="AJ1949" s="74" t="n">
        <f aca="false">IF(G1949&gt;0,AJ1948+1,0)</f>
        <v>2</v>
      </c>
      <c r="AK1949" s="74" t="n">
        <f aca="false">IF(G1949&lt;=0,AK1948+1,0)</f>
        <v>0</v>
      </c>
      <c r="AL1949" s="74" t="n">
        <f aca="false">IF(K1949&gt;0,AL1948+1,0)</f>
        <v>2</v>
      </c>
      <c r="AM1949" s="74" t="n">
        <f aca="false">IF(K1949&lt;=0,AM1948+1,0)</f>
        <v>0</v>
      </c>
    </row>
    <row r="1950" customFormat="false" ht="15" hidden="false" customHeight="false" outlineLevel="0" collapsed="false">
      <c r="A1950" s="61" t="n">
        <v>1949</v>
      </c>
      <c r="B1950" s="62" t="n">
        <v>45643.40625</v>
      </c>
      <c r="C1950" s="63" t="n">
        <f aca="false">YEAR(B1950)</f>
        <v>2024</v>
      </c>
      <c r="D1950" s="32" t="s">
        <v>276</v>
      </c>
      <c r="E1950" s="64" t="n">
        <v>24564.8</v>
      </c>
      <c r="F1950" s="65" t="n">
        <v>0.0286</v>
      </c>
      <c r="G1950" s="66" t="n">
        <v>702.55328</v>
      </c>
      <c r="H1950" s="67" t="n">
        <f aca="false">E1950+IF(D1950="Long",1,-1)*G1950</f>
        <v>23862.24672</v>
      </c>
      <c r="I1950" s="68" t="n">
        <f aca="false">Assumptions!$B$58</f>
        <v>5.35750011455817</v>
      </c>
      <c r="J1950" s="68" t="n">
        <f aca="false">INDEX(Yearly!$L$5:$L$22,MATCH(C1950,Yearly!$A$5:$A$22,0))</f>
        <v>0.579189201573856</v>
      </c>
      <c r="K1950" s="68" t="n">
        <f aca="false">G1950-I1950-J1950</f>
        <v>696.616590683868</v>
      </c>
      <c r="L1950" s="69" t="n">
        <f aca="false">(I1950+J1950)/Assumptions!$B$8</f>
        <v>0.000261770907212725</v>
      </c>
      <c r="M1950" s="70" t="n">
        <f aca="false">F1950-L1950</f>
        <v>0.0283382290927873</v>
      </c>
      <c r="N1950" s="71" t="n">
        <f aca="false">G1950*Assumptions!$B$7</f>
        <v>5525581.5472</v>
      </c>
      <c r="O1950" s="71" t="n">
        <f aca="false">K1950*Assumptions!$B$7</f>
        <v>5478889.48572862</v>
      </c>
      <c r="P1950" s="68" t="n">
        <f aca="false">P1949+G1950</f>
        <v>39448.982935</v>
      </c>
      <c r="Q1950" s="68" t="n">
        <f aca="false">MAX(Q1949,P1950)</f>
        <v>39448.982935</v>
      </c>
      <c r="R1950" s="68" t="n">
        <f aca="false">Q1950-P1950</f>
        <v>0</v>
      </c>
      <c r="S1950" s="68" t="n">
        <f aca="false">S1949+K1950</f>
        <v>27986.2494466518</v>
      </c>
      <c r="T1950" s="68" t="n">
        <f aca="false">MAX(T1949,S1950)</f>
        <v>27986.2494466518</v>
      </c>
      <c r="U1950" s="68" t="n">
        <f aca="false">T1950-S1950</f>
        <v>0</v>
      </c>
      <c r="V1950" s="70" t="n">
        <f aca="false">V1949+F1950</f>
        <v>4.15840000000001</v>
      </c>
      <c r="W1950" s="70" t="n">
        <f aca="false">MAX(W1949,V1950)</f>
        <v>4.15840000000001</v>
      </c>
      <c r="X1950" s="70" t="n">
        <f aca="false">W1950-V1950</f>
        <v>0</v>
      </c>
      <c r="Y1950" s="70" t="n">
        <f aca="false">Y1949+M1950</f>
        <v>3.65296507076614</v>
      </c>
      <c r="Z1950" s="70" t="n">
        <f aca="false">MAX(Z1949,Y1950)</f>
        <v>3.65296507076614</v>
      </c>
      <c r="AA1950" s="70" t="n">
        <f aca="false">Z1950-Y1950</f>
        <v>0</v>
      </c>
      <c r="AB1950" s="72" t="n">
        <f aca="false">AB1949*(1+F1950)</f>
        <v>49.9726251298972</v>
      </c>
      <c r="AC1950" s="73" t="n">
        <f aca="false">MAX(AC1949,AB1950)</f>
        <v>49.9726251298972</v>
      </c>
      <c r="AD1950" s="70" t="n">
        <f aca="false">1-AB1950/AC1950</f>
        <v>0</v>
      </c>
      <c r="AE1950" s="73" t="n">
        <f aca="false">AE1949*(1+M1950)</f>
        <v>30.1726152924765</v>
      </c>
      <c r="AF1950" s="73" t="n">
        <f aca="false">MAX(AF1949,AE1950)</f>
        <v>30.1726152924765</v>
      </c>
      <c r="AG1950" s="70" t="n">
        <f aca="false">1-AE1950/AF1950</f>
        <v>0</v>
      </c>
      <c r="AH1950" s="74" t="n">
        <f aca="false">IF(R1950&gt;0,AH1949+1,0)</f>
        <v>0</v>
      </c>
      <c r="AI1950" s="74" t="n">
        <f aca="false">IF(U1950&gt;0,AI1949+1,0)</f>
        <v>0</v>
      </c>
      <c r="AJ1950" s="74" t="n">
        <f aca="false">IF(G1950&gt;0,AJ1949+1,0)</f>
        <v>3</v>
      </c>
      <c r="AK1950" s="74" t="n">
        <f aca="false">IF(G1950&lt;=0,AK1949+1,0)</f>
        <v>0</v>
      </c>
      <c r="AL1950" s="74" t="n">
        <f aca="false">IF(K1950&gt;0,AL1949+1,0)</f>
        <v>3</v>
      </c>
      <c r="AM1950" s="74" t="n">
        <f aca="false">IF(K1950&lt;=0,AM1949+1,0)</f>
        <v>0</v>
      </c>
    </row>
    <row r="1951" customFormat="false" ht="15" hidden="false" customHeight="false" outlineLevel="0" collapsed="false">
      <c r="A1951" s="61" t="n">
        <v>1950</v>
      </c>
      <c r="B1951" s="62" t="n">
        <v>45653.40625</v>
      </c>
      <c r="C1951" s="63" t="n">
        <f aca="false">YEAR(B1951)</f>
        <v>2024</v>
      </c>
      <c r="D1951" s="32" t="s">
        <v>277</v>
      </c>
      <c r="E1951" s="64" t="n">
        <v>23862</v>
      </c>
      <c r="F1951" s="65" t="n">
        <v>-0.0005</v>
      </c>
      <c r="G1951" s="66" t="n">
        <v>-11.931</v>
      </c>
      <c r="H1951" s="67" t="n">
        <f aca="false">E1951+IF(D1951="Long",1,-1)*G1951</f>
        <v>23850.069</v>
      </c>
      <c r="I1951" s="68" t="n">
        <f aca="false">Assumptions!$B$58</f>
        <v>5.35750011455817</v>
      </c>
      <c r="J1951" s="68" t="n">
        <f aca="false">INDEX(Yearly!$L$5:$L$22,MATCH(C1951,Yearly!$A$5:$A$22,0))</f>
        <v>0.579189201573856</v>
      </c>
      <c r="K1951" s="68" t="n">
        <f aca="false">G1951-I1951-J1951</f>
        <v>-17.867689316132</v>
      </c>
      <c r="L1951" s="69" t="n">
        <f aca="false">(I1951+J1951)/Assumptions!$B$8</f>
        <v>0.000261770907212725</v>
      </c>
      <c r="M1951" s="70" t="n">
        <f aca="false">F1951-L1951</f>
        <v>-0.000761770907212725</v>
      </c>
      <c r="N1951" s="71" t="n">
        <f aca="false">G1951*Assumptions!$B$7</f>
        <v>-93837.315</v>
      </c>
      <c r="O1951" s="71" t="n">
        <f aca="false">K1951*Assumptions!$B$7</f>
        <v>-140529.376471378</v>
      </c>
      <c r="P1951" s="68" t="n">
        <f aca="false">P1950+G1951</f>
        <v>39437.051935</v>
      </c>
      <c r="Q1951" s="68" t="n">
        <f aca="false">MAX(Q1950,P1951)</f>
        <v>39448.982935</v>
      </c>
      <c r="R1951" s="68" t="n">
        <f aca="false">Q1951-P1951</f>
        <v>11.9309999999969</v>
      </c>
      <c r="S1951" s="68" t="n">
        <f aca="false">S1950+K1951</f>
        <v>27968.3817573357</v>
      </c>
      <c r="T1951" s="68" t="n">
        <f aca="false">MAX(T1950,S1951)</f>
        <v>27986.2494466518</v>
      </c>
      <c r="U1951" s="68" t="n">
        <f aca="false">T1951-S1951</f>
        <v>17.8676893161319</v>
      </c>
      <c r="V1951" s="70" t="n">
        <f aca="false">V1950+F1951</f>
        <v>4.15790000000001</v>
      </c>
      <c r="W1951" s="70" t="n">
        <f aca="false">MAX(W1950,V1951)</f>
        <v>4.15840000000001</v>
      </c>
      <c r="X1951" s="70" t="n">
        <f aca="false">W1951-V1951</f>
        <v>0.000499999999999723</v>
      </c>
      <c r="Y1951" s="70" t="n">
        <f aca="false">Y1950+M1951</f>
        <v>3.65220329985893</v>
      </c>
      <c r="Z1951" s="70" t="n">
        <f aca="false">MAX(Z1950,Y1951)</f>
        <v>3.65296507076614</v>
      </c>
      <c r="AA1951" s="70" t="n">
        <f aca="false">Z1951-Y1951</f>
        <v>0.000761770907212522</v>
      </c>
      <c r="AB1951" s="72" t="n">
        <f aca="false">AB1950*(1+F1951)</f>
        <v>49.9476388173323</v>
      </c>
      <c r="AC1951" s="73" t="n">
        <f aca="false">MAX(AC1950,AB1951)</f>
        <v>49.9726251298972</v>
      </c>
      <c r="AD1951" s="70" t="n">
        <f aca="false">1-AB1951/AC1951</f>
        <v>0.000499999999999945</v>
      </c>
      <c r="AE1951" s="73" t="n">
        <f aca="false">AE1950*(1+M1951)</f>
        <v>30.1496306719522</v>
      </c>
      <c r="AF1951" s="73" t="n">
        <f aca="false">MAX(AF1950,AE1951)</f>
        <v>30.1726152924765</v>
      </c>
      <c r="AG1951" s="70" t="n">
        <f aca="false">1-AE1951/AF1951</f>
        <v>0.000761770907212744</v>
      </c>
      <c r="AH1951" s="74" t="n">
        <f aca="false">IF(R1951&gt;0,AH1950+1,0)</f>
        <v>1</v>
      </c>
      <c r="AI1951" s="74" t="n">
        <f aca="false">IF(U1951&gt;0,AI1950+1,0)</f>
        <v>1</v>
      </c>
      <c r="AJ1951" s="74" t="n">
        <f aca="false">IF(G1951&gt;0,AJ1950+1,0)</f>
        <v>0</v>
      </c>
      <c r="AK1951" s="74" t="n">
        <f aca="false">IF(G1951&lt;=0,AK1950+1,0)</f>
        <v>1</v>
      </c>
      <c r="AL1951" s="74" t="n">
        <f aca="false">IF(K1951&gt;0,AL1950+1,0)</f>
        <v>0</v>
      </c>
      <c r="AM1951" s="74" t="n">
        <f aca="false">IF(K1951&lt;=0,AM1950+1,0)</f>
        <v>1</v>
      </c>
    </row>
    <row r="1952" customFormat="false" ht="15" hidden="false" customHeight="false" outlineLevel="0" collapsed="false">
      <c r="A1952" s="61" t="n">
        <v>1951</v>
      </c>
      <c r="B1952" s="62" t="n">
        <v>45653.53125</v>
      </c>
      <c r="C1952" s="63" t="n">
        <f aca="false">YEAR(B1952)</f>
        <v>2024</v>
      </c>
      <c r="D1952" s="32" t="s">
        <v>276</v>
      </c>
      <c r="E1952" s="64" t="n">
        <v>23849.45</v>
      </c>
      <c r="F1952" s="65" t="n">
        <v>-0.0011</v>
      </c>
      <c r="G1952" s="66" t="n">
        <v>-26.234395</v>
      </c>
      <c r="H1952" s="67" t="n">
        <f aca="false">E1952+IF(D1952="Long",1,-1)*G1952</f>
        <v>23875.684395</v>
      </c>
      <c r="I1952" s="68" t="n">
        <f aca="false">Assumptions!$B$58</f>
        <v>5.35750011455817</v>
      </c>
      <c r="J1952" s="68" t="n">
        <f aca="false">INDEX(Yearly!$L$5:$L$22,MATCH(C1952,Yearly!$A$5:$A$22,0))</f>
        <v>0.579189201573856</v>
      </c>
      <c r="K1952" s="68" t="n">
        <f aca="false">G1952-I1952-J1952</f>
        <v>-32.171084316132</v>
      </c>
      <c r="L1952" s="69" t="n">
        <f aca="false">(I1952+J1952)/Assumptions!$B$8</f>
        <v>0.000261770907212725</v>
      </c>
      <c r="M1952" s="70" t="n">
        <f aca="false">F1952-L1952</f>
        <v>-0.00136177090721272</v>
      </c>
      <c r="N1952" s="71" t="n">
        <f aca="false">G1952*Assumptions!$B$7</f>
        <v>-206333.516675</v>
      </c>
      <c r="O1952" s="71" t="n">
        <f aca="false">K1952*Assumptions!$B$7</f>
        <v>-253025.578146378</v>
      </c>
      <c r="P1952" s="68" t="n">
        <f aca="false">P1951+G1952</f>
        <v>39410.81754</v>
      </c>
      <c r="Q1952" s="68" t="n">
        <f aca="false">MAX(Q1951,P1952)</f>
        <v>39448.982935</v>
      </c>
      <c r="R1952" s="68" t="n">
        <f aca="false">Q1952-P1952</f>
        <v>38.1653949999964</v>
      </c>
      <c r="S1952" s="68" t="n">
        <f aca="false">S1951+K1952</f>
        <v>27936.2106730196</v>
      </c>
      <c r="T1952" s="68" t="n">
        <f aca="false">MAX(T1951,S1952)</f>
        <v>27986.2494466518</v>
      </c>
      <c r="U1952" s="68" t="n">
        <f aca="false">T1952-S1952</f>
        <v>50.0387736322627</v>
      </c>
      <c r="V1952" s="70" t="n">
        <f aca="false">V1951+F1952</f>
        <v>4.15680000000001</v>
      </c>
      <c r="W1952" s="70" t="n">
        <f aca="false">MAX(W1951,V1952)</f>
        <v>4.15840000000001</v>
      </c>
      <c r="X1952" s="70" t="n">
        <f aca="false">W1952-V1952</f>
        <v>0.00159999999999982</v>
      </c>
      <c r="Y1952" s="70" t="n">
        <f aca="false">Y1951+M1952</f>
        <v>3.65084152895172</v>
      </c>
      <c r="Z1952" s="70" t="n">
        <f aca="false">MAX(Z1951,Y1952)</f>
        <v>3.65296507076614</v>
      </c>
      <c r="AA1952" s="70" t="n">
        <f aca="false">Z1952-Y1952</f>
        <v>0.00212354181442542</v>
      </c>
      <c r="AB1952" s="72" t="n">
        <f aca="false">AB1951*(1+F1952)</f>
        <v>49.8926964146332</v>
      </c>
      <c r="AC1952" s="73" t="n">
        <f aca="false">MAX(AC1951,AB1952)</f>
        <v>49.9726251298972</v>
      </c>
      <c r="AD1952" s="70" t="n">
        <f aca="false">1-AB1952/AC1952</f>
        <v>0.00159944999999995</v>
      </c>
      <c r="AE1952" s="73" t="n">
        <f aca="false">AE1951*(1+M1952)</f>
        <v>30.1085737820399</v>
      </c>
      <c r="AF1952" s="73" t="n">
        <f aca="false">MAX(AF1951,AE1952)</f>
        <v>30.1726152924765</v>
      </c>
      <c r="AG1952" s="70" t="n">
        <f aca="false">1-AE1952/AF1952</f>
        <v>0.00212250445696605</v>
      </c>
      <c r="AH1952" s="74" t="n">
        <f aca="false">IF(R1952&gt;0,AH1951+1,0)</f>
        <v>2</v>
      </c>
      <c r="AI1952" s="74" t="n">
        <f aca="false">IF(U1952&gt;0,AI1951+1,0)</f>
        <v>2</v>
      </c>
      <c r="AJ1952" s="74" t="n">
        <f aca="false">IF(G1952&gt;0,AJ1951+1,0)</f>
        <v>0</v>
      </c>
      <c r="AK1952" s="74" t="n">
        <f aca="false">IF(G1952&lt;=0,AK1951+1,0)</f>
        <v>2</v>
      </c>
      <c r="AL1952" s="74" t="n">
        <f aca="false">IF(K1952&gt;0,AL1951+1,0)</f>
        <v>0</v>
      </c>
      <c r="AM1952" s="74" t="n">
        <f aca="false">IF(K1952&lt;=0,AM1951+1,0)</f>
        <v>2</v>
      </c>
    </row>
    <row r="1953" customFormat="false" ht="15" hidden="false" customHeight="false" outlineLevel="0" collapsed="false">
      <c r="A1953" s="61" t="n">
        <v>1952</v>
      </c>
      <c r="B1953" s="62" t="n">
        <v>45656.4895833333</v>
      </c>
      <c r="C1953" s="63" t="n">
        <f aca="false">YEAR(B1953)</f>
        <v>2024</v>
      </c>
      <c r="D1953" s="32" t="s">
        <v>277</v>
      </c>
      <c r="E1953" s="64" t="n">
        <v>23874.55</v>
      </c>
      <c r="F1953" s="65" t="n">
        <v>-0.0043</v>
      </c>
      <c r="G1953" s="66" t="n">
        <v>-102.660565</v>
      </c>
      <c r="H1953" s="67" t="n">
        <f aca="false">E1953+IF(D1953="Long",1,-1)*G1953</f>
        <v>23771.889435</v>
      </c>
      <c r="I1953" s="68" t="n">
        <f aca="false">Assumptions!$B$58</f>
        <v>5.35750011455817</v>
      </c>
      <c r="J1953" s="68" t="n">
        <f aca="false">INDEX(Yearly!$L$5:$L$22,MATCH(C1953,Yearly!$A$5:$A$22,0))</f>
        <v>0.579189201573856</v>
      </c>
      <c r="K1953" s="68" t="n">
        <f aca="false">G1953-I1953-J1953</f>
        <v>-108.597254316132</v>
      </c>
      <c r="L1953" s="69" t="n">
        <f aca="false">(I1953+J1953)/Assumptions!$B$8</f>
        <v>0.000261770907212725</v>
      </c>
      <c r="M1953" s="70" t="n">
        <f aca="false">F1953-L1953</f>
        <v>-0.00456177090721273</v>
      </c>
      <c r="N1953" s="71" t="n">
        <f aca="false">G1953*Assumptions!$B$7</f>
        <v>-807425.343725</v>
      </c>
      <c r="O1953" s="71" t="n">
        <f aca="false">K1953*Assumptions!$B$7</f>
        <v>-854117.405196378</v>
      </c>
      <c r="P1953" s="68" t="n">
        <f aca="false">P1952+G1953</f>
        <v>39308.156975</v>
      </c>
      <c r="Q1953" s="68" t="n">
        <f aca="false">MAX(Q1952,P1953)</f>
        <v>39448.982935</v>
      </c>
      <c r="R1953" s="68" t="n">
        <f aca="false">Q1953-P1953</f>
        <v>140.825959999995</v>
      </c>
      <c r="S1953" s="68" t="n">
        <f aca="false">S1952+K1953</f>
        <v>27827.6134187034</v>
      </c>
      <c r="T1953" s="68" t="n">
        <f aca="false">MAX(T1952,S1953)</f>
        <v>27986.2494466518</v>
      </c>
      <c r="U1953" s="68" t="n">
        <f aca="false">T1953-S1953</f>
        <v>158.636027948396</v>
      </c>
      <c r="V1953" s="70" t="n">
        <f aca="false">V1952+F1953</f>
        <v>4.15250000000001</v>
      </c>
      <c r="W1953" s="70" t="n">
        <f aca="false">MAX(W1952,V1953)</f>
        <v>4.15840000000001</v>
      </c>
      <c r="X1953" s="70" t="n">
        <f aca="false">W1953-V1953</f>
        <v>0.00589999999999957</v>
      </c>
      <c r="Y1953" s="70" t="n">
        <f aca="false">Y1952+M1953</f>
        <v>3.6462797580445</v>
      </c>
      <c r="Z1953" s="70" t="n">
        <f aca="false">MAX(Z1952,Y1953)</f>
        <v>3.65296507076614</v>
      </c>
      <c r="AA1953" s="70" t="n">
        <f aca="false">Z1953-Y1953</f>
        <v>0.00668531272163797</v>
      </c>
      <c r="AB1953" s="72" t="n">
        <f aca="false">AB1952*(1+F1953)</f>
        <v>49.6781578200503</v>
      </c>
      <c r="AC1953" s="73" t="n">
        <f aca="false">MAX(AC1952,AB1953)</f>
        <v>49.9726251298972</v>
      </c>
      <c r="AD1953" s="70" t="n">
        <f aca="false">1-AB1953/AC1953</f>
        <v>0.00589257236499985</v>
      </c>
      <c r="AE1953" s="73" t="n">
        <f aca="false">AE1952*(1+M1953)</f>
        <v>29.9712253661033</v>
      </c>
      <c r="AF1953" s="73" t="n">
        <f aca="false">MAX(AF1952,AE1953)</f>
        <v>30.1726152924765</v>
      </c>
      <c r="AG1953" s="70" t="n">
        <f aca="false">1-AE1953/AF1953</f>
        <v>0.00667459298509654</v>
      </c>
      <c r="AH1953" s="74" t="n">
        <f aca="false">IF(R1953&gt;0,AH1952+1,0)</f>
        <v>3</v>
      </c>
      <c r="AI1953" s="74" t="n">
        <f aca="false">IF(U1953&gt;0,AI1952+1,0)</f>
        <v>3</v>
      </c>
      <c r="AJ1953" s="74" t="n">
        <f aca="false">IF(G1953&gt;0,AJ1952+1,0)</f>
        <v>0</v>
      </c>
      <c r="AK1953" s="74" t="n">
        <f aca="false">IF(G1953&lt;=0,AK1952+1,0)</f>
        <v>3</v>
      </c>
      <c r="AL1953" s="74" t="n">
        <f aca="false">IF(K1953&gt;0,AL1952+1,0)</f>
        <v>0</v>
      </c>
      <c r="AM1953" s="74" t="n">
        <f aca="false">IF(K1953&lt;=0,AM1952+1,0)</f>
        <v>3</v>
      </c>
    </row>
    <row r="1954" customFormat="false" ht="15" hidden="false" customHeight="false" outlineLevel="0" collapsed="false">
      <c r="A1954" s="61" t="n">
        <v>1953</v>
      </c>
      <c r="B1954" s="62" t="n">
        <v>45656.5520833333</v>
      </c>
      <c r="C1954" s="63" t="n">
        <f aca="false">YEAR(B1954)</f>
        <v>2024</v>
      </c>
      <c r="D1954" s="32" t="s">
        <v>276</v>
      </c>
      <c r="E1954" s="64" t="n">
        <v>23772.3</v>
      </c>
      <c r="F1954" s="65" t="n">
        <v>0.0008</v>
      </c>
      <c r="G1954" s="66" t="n">
        <v>19.01784</v>
      </c>
      <c r="H1954" s="67" t="n">
        <f aca="false">E1954+IF(D1954="Long",1,-1)*G1954</f>
        <v>23753.28216</v>
      </c>
      <c r="I1954" s="68" t="n">
        <f aca="false">Assumptions!$B$58</f>
        <v>5.35750011455817</v>
      </c>
      <c r="J1954" s="68" t="n">
        <f aca="false">INDEX(Yearly!$L$5:$L$22,MATCH(C1954,Yearly!$A$5:$A$22,0))</f>
        <v>0.579189201573856</v>
      </c>
      <c r="K1954" s="68" t="n">
        <f aca="false">G1954-I1954-J1954</f>
        <v>13.081150683868</v>
      </c>
      <c r="L1954" s="69" t="n">
        <f aca="false">(I1954+J1954)/Assumptions!$B$8</f>
        <v>0.000261770907212725</v>
      </c>
      <c r="M1954" s="70" t="n">
        <f aca="false">F1954-L1954</f>
        <v>0.000538229092787275</v>
      </c>
      <c r="N1954" s="71" t="n">
        <f aca="false">G1954*Assumptions!$B$7</f>
        <v>149575.3116</v>
      </c>
      <c r="O1954" s="71" t="n">
        <f aca="false">K1954*Assumptions!$B$7</f>
        <v>102883.250128622</v>
      </c>
      <c r="P1954" s="68" t="n">
        <f aca="false">P1953+G1954</f>
        <v>39327.174815</v>
      </c>
      <c r="Q1954" s="68" t="n">
        <f aca="false">MAX(Q1953,P1954)</f>
        <v>39448.982935</v>
      </c>
      <c r="R1954" s="68" t="n">
        <f aca="false">Q1954-P1954</f>
        <v>121.808119999994</v>
      </c>
      <c r="S1954" s="68" t="n">
        <f aca="false">S1953+K1954</f>
        <v>27840.6945693873</v>
      </c>
      <c r="T1954" s="68" t="n">
        <f aca="false">MAX(T1953,S1954)</f>
        <v>27986.2494466518</v>
      </c>
      <c r="U1954" s="68" t="n">
        <f aca="false">T1954-S1954</f>
        <v>145.554877264527</v>
      </c>
      <c r="V1954" s="70" t="n">
        <f aca="false">V1953+F1954</f>
        <v>4.15330000000001</v>
      </c>
      <c r="W1954" s="70" t="n">
        <f aca="false">MAX(W1953,V1954)</f>
        <v>4.15840000000001</v>
      </c>
      <c r="X1954" s="70" t="n">
        <f aca="false">W1954-V1954</f>
        <v>0.00509999999999966</v>
      </c>
      <c r="Y1954" s="70" t="n">
        <f aca="false">Y1953+M1954</f>
        <v>3.64681798713729</v>
      </c>
      <c r="Z1954" s="70" t="n">
        <f aca="false">MAX(Z1953,Y1954)</f>
        <v>3.65296507076614</v>
      </c>
      <c r="AA1954" s="70" t="n">
        <f aca="false">Z1954-Y1954</f>
        <v>0.00614708362885086</v>
      </c>
      <c r="AB1954" s="72" t="n">
        <f aca="false">AB1953*(1+F1954)</f>
        <v>49.7179003463063</v>
      </c>
      <c r="AC1954" s="73" t="n">
        <f aca="false">MAX(AC1953,AB1954)</f>
        <v>49.9726251298972</v>
      </c>
      <c r="AD1954" s="70" t="n">
        <f aca="false">1-AB1954/AC1954</f>
        <v>0.00509728642289198</v>
      </c>
      <c r="AE1954" s="73" t="n">
        <f aca="false">AE1953*(1+M1954)</f>
        <v>29.9873567515419</v>
      </c>
      <c r="AF1954" s="73" t="n">
        <f aca="false">MAX(AF1953,AE1954)</f>
        <v>30.1726152924765</v>
      </c>
      <c r="AG1954" s="70" t="n">
        <f aca="false">1-AE1954/AF1954</f>
        <v>0.00613995635243636</v>
      </c>
      <c r="AH1954" s="74" t="n">
        <f aca="false">IF(R1954&gt;0,AH1953+1,0)</f>
        <v>4</v>
      </c>
      <c r="AI1954" s="74" t="n">
        <f aca="false">IF(U1954&gt;0,AI1953+1,0)</f>
        <v>4</v>
      </c>
      <c r="AJ1954" s="74" t="n">
        <f aca="false">IF(G1954&gt;0,AJ1953+1,0)</f>
        <v>1</v>
      </c>
      <c r="AK1954" s="74" t="n">
        <f aca="false">IF(G1954&lt;=0,AK1953+1,0)</f>
        <v>0</v>
      </c>
      <c r="AL1954" s="74" t="n">
        <f aca="false">IF(K1954&gt;0,AL1953+1,0)</f>
        <v>1</v>
      </c>
      <c r="AM1954" s="74" t="n">
        <f aca="false">IF(K1954&lt;=0,AM1953+1,0)</f>
        <v>0</v>
      </c>
    </row>
    <row r="1955" customFormat="false" ht="15" hidden="false" customHeight="false" outlineLevel="0" collapsed="false">
      <c r="A1955" s="61" t="n">
        <v>1954</v>
      </c>
      <c r="B1955" s="62" t="n">
        <v>45658.46875</v>
      </c>
      <c r="C1955" s="63" t="n">
        <f aca="false">YEAR(B1955)</f>
        <v>2025</v>
      </c>
      <c r="D1955" s="32" t="s">
        <v>277</v>
      </c>
      <c r="E1955" s="64" t="n">
        <v>23754.25</v>
      </c>
      <c r="F1955" s="65" t="n">
        <v>-0.0004</v>
      </c>
      <c r="G1955" s="66" t="n">
        <v>-9.5017</v>
      </c>
      <c r="H1955" s="67" t="n">
        <f aca="false">E1955+IF(D1955="Long",1,-1)*G1955</f>
        <v>23744.7483</v>
      </c>
      <c r="I1955" s="68" t="n">
        <f aca="false">Assumptions!$B$58</f>
        <v>5.35750011455817</v>
      </c>
      <c r="J1955" s="68" t="n">
        <f aca="false">INDEX(Yearly!$L$5:$L$22,MATCH(C1955,Yearly!$A$5:$A$22,0))</f>
        <v>0.483383468982692</v>
      </c>
      <c r="K1955" s="68" t="n">
        <f aca="false">G1955-I1955-J1955</f>
        <v>-15.3425835835409</v>
      </c>
      <c r="L1955" s="69" t="n">
        <f aca="false">(I1955+J1955)/Assumptions!$B$8</f>
        <v>0.000257546472986662</v>
      </c>
      <c r="M1955" s="70" t="n">
        <f aca="false">F1955-L1955</f>
        <v>-0.000657546472986662</v>
      </c>
      <c r="N1955" s="71" t="n">
        <f aca="false">G1955*Assumptions!$B$7</f>
        <v>-74730.8705</v>
      </c>
      <c r="O1955" s="71" t="n">
        <f aca="false">K1955*Assumptions!$B$7</f>
        <v>-120669.419884549</v>
      </c>
      <c r="P1955" s="68" t="n">
        <f aca="false">P1954+G1955</f>
        <v>39317.673115</v>
      </c>
      <c r="Q1955" s="68" t="n">
        <f aca="false">MAX(Q1954,P1955)</f>
        <v>39448.982935</v>
      </c>
      <c r="R1955" s="68" t="n">
        <f aca="false">Q1955-P1955</f>
        <v>131.309819999995</v>
      </c>
      <c r="S1955" s="68" t="n">
        <f aca="false">S1954+K1955</f>
        <v>27825.3519858038</v>
      </c>
      <c r="T1955" s="68" t="n">
        <f aca="false">MAX(T1954,S1955)</f>
        <v>27986.2494466518</v>
      </c>
      <c r="U1955" s="68" t="n">
        <f aca="false">T1955-S1955</f>
        <v>160.897460848068</v>
      </c>
      <c r="V1955" s="70" t="n">
        <f aca="false">V1954+F1955</f>
        <v>4.15290000000001</v>
      </c>
      <c r="W1955" s="70" t="n">
        <f aca="false">MAX(W1954,V1955)</f>
        <v>4.15840000000001</v>
      </c>
      <c r="X1955" s="70" t="n">
        <f aca="false">W1955-V1955</f>
        <v>0.00549999999999962</v>
      </c>
      <c r="Y1955" s="70" t="n">
        <f aca="false">Y1954+M1955</f>
        <v>3.6461604406643</v>
      </c>
      <c r="Z1955" s="70" t="n">
        <f aca="false">MAX(Z1954,Y1955)</f>
        <v>3.65296507076614</v>
      </c>
      <c r="AA1955" s="70" t="n">
        <f aca="false">Z1955-Y1955</f>
        <v>0.00680463010183763</v>
      </c>
      <c r="AB1955" s="72" t="n">
        <f aca="false">AB1954*(1+F1955)</f>
        <v>49.6980131861678</v>
      </c>
      <c r="AC1955" s="73" t="n">
        <f aca="false">MAX(AC1954,AB1955)</f>
        <v>49.9726251298972</v>
      </c>
      <c r="AD1955" s="70" t="n">
        <f aca="false">1-AB1955/AC1955</f>
        <v>0.00549524750832287</v>
      </c>
      <c r="AE1955" s="73" t="n">
        <f aca="false">AE1954*(1+M1955)</f>
        <v>29.9676386708757</v>
      </c>
      <c r="AF1955" s="73" t="n">
        <f aca="false">MAX(AF1954,AE1955)</f>
        <v>30.1726152924765</v>
      </c>
      <c r="AG1955" s="70" t="n">
        <f aca="false">1-AE1955/AF1955</f>
        <v>0.00679346551877913</v>
      </c>
      <c r="AH1955" s="74" t="n">
        <f aca="false">IF(R1955&gt;0,AH1954+1,0)</f>
        <v>5</v>
      </c>
      <c r="AI1955" s="74" t="n">
        <f aca="false">IF(U1955&gt;0,AI1954+1,0)</f>
        <v>5</v>
      </c>
      <c r="AJ1955" s="74" t="n">
        <f aca="false">IF(G1955&gt;0,AJ1954+1,0)</f>
        <v>0</v>
      </c>
      <c r="AK1955" s="74" t="n">
        <f aca="false">IF(G1955&lt;=0,AK1954+1,0)</f>
        <v>1</v>
      </c>
      <c r="AL1955" s="74" t="n">
        <f aca="false">IF(K1955&gt;0,AL1954+1,0)</f>
        <v>0</v>
      </c>
      <c r="AM1955" s="74" t="n">
        <f aca="false">IF(K1955&lt;=0,AM1954+1,0)</f>
        <v>1</v>
      </c>
    </row>
    <row r="1956" customFormat="false" ht="15" hidden="false" customHeight="false" outlineLevel="0" collapsed="false">
      <c r="A1956" s="61" t="n">
        <v>1955</v>
      </c>
      <c r="B1956" s="62" t="n">
        <v>45663.46875</v>
      </c>
      <c r="C1956" s="63" t="n">
        <f aca="false">YEAR(B1956)</f>
        <v>2025</v>
      </c>
      <c r="D1956" s="32" t="s">
        <v>276</v>
      </c>
      <c r="E1956" s="64" t="n">
        <v>23744.3</v>
      </c>
      <c r="F1956" s="65" t="n">
        <v>0.0176</v>
      </c>
      <c r="G1956" s="66" t="n">
        <v>417.89968</v>
      </c>
      <c r="H1956" s="67" t="n">
        <f aca="false">E1956+IF(D1956="Long",1,-1)*G1956</f>
        <v>23326.40032</v>
      </c>
      <c r="I1956" s="68" t="n">
        <f aca="false">Assumptions!$B$58</f>
        <v>5.35750011455817</v>
      </c>
      <c r="J1956" s="68" t="n">
        <f aca="false">INDEX(Yearly!$L$5:$L$22,MATCH(C1956,Yearly!$A$5:$A$22,0))</f>
        <v>0.483383468982692</v>
      </c>
      <c r="K1956" s="68" t="n">
        <f aca="false">G1956-I1956-J1956</f>
        <v>412.058796416459</v>
      </c>
      <c r="L1956" s="69" t="n">
        <f aca="false">(I1956+J1956)/Assumptions!$B$8</f>
        <v>0.000257546472986662</v>
      </c>
      <c r="M1956" s="70" t="n">
        <f aca="false">F1956-L1956</f>
        <v>0.0173424535270133</v>
      </c>
      <c r="N1956" s="71" t="n">
        <f aca="false">G1956*Assumptions!$B$7</f>
        <v>3286780.9832</v>
      </c>
      <c r="O1956" s="71" t="n">
        <f aca="false">K1956*Assumptions!$B$7</f>
        <v>3240842.43381545</v>
      </c>
      <c r="P1956" s="68" t="n">
        <f aca="false">P1955+G1956</f>
        <v>39735.572795</v>
      </c>
      <c r="Q1956" s="68" t="n">
        <f aca="false">MAX(Q1955,P1956)</f>
        <v>39735.572795</v>
      </c>
      <c r="R1956" s="68" t="n">
        <f aca="false">Q1956-P1956</f>
        <v>0</v>
      </c>
      <c r="S1956" s="68" t="n">
        <f aca="false">S1955+K1956</f>
        <v>28237.4107822202</v>
      </c>
      <c r="T1956" s="68" t="n">
        <f aca="false">MAX(T1955,S1956)</f>
        <v>28237.4107822202</v>
      </c>
      <c r="U1956" s="68" t="n">
        <f aca="false">T1956-S1956</f>
        <v>0</v>
      </c>
      <c r="V1956" s="70" t="n">
        <f aca="false">V1955+F1956</f>
        <v>4.17050000000001</v>
      </c>
      <c r="W1956" s="70" t="n">
        <f aca="false">MAX(W1955,V1956)</f>
        <v>4.17050000000001</v>
      </c>
      <c r="X1956" s="70" t="n">
        <f aca="false">W1956-V1956</f>
        <v>0</v>
      </c>
      <c r="Y1956" s="70" t="n">
        <f aca="false">Y1955+M1956</f>
        <v>3.66350289419132</v>
      </c>
      <c r="Z1956" s="70" t="n">
        <f aca="false">MAX(Z1955,Y1956)</f>
        <v>3.66350289419132</v>
      </c>
      <c r="AA1956" s="70" t="n">
        <f aca="false">Z1956-Y1956</f>
        <v>0</v>
      </c>
      <c r="AB1956" s="72" t="n">
        <f aca="false">AB1955*(1+F1956)</f>
        <v>50.5726982182443</v>
      </c>
      <c r="AC1956" s="73" t="n">
        <f aca="false">MAX(AC1955,AB1956)</f>
        <v>50.5726982182443</v>
      </c>
      <c r="AD1956" s="70" t="n">
        <f aca="false">1-AB1956/AC1956</f>
        <v>0</v>
      </c>
      <c r="AE1956" s="73" t="n">
        <f aca="false">AE1955*(1+M1956)</f>
        <v>30.4873510518397</v>
      </c>
      <c r="AF1956" s="73" t="n">
        <f aca="false">MAX(AF1955,AE1956)</f>
        <v>30.4873510518397</v>
      </c>
      <c r="AG1956" s="70" t="n">
        <f aca="false">1-AE1956/AF1956</f>
        <v>0</v>
      </c>
      <c r="AH1956" s="74" t="n">
        <f aca="false">IF(R1956&gt;0,AH1955+1,0)</f>
        <v>0</v>
      </c>
      <c r="AI1956" s="74" t="n">
        <f aca="false">IF(U1956&gt;0,AI1955+1,0)</f>
        <v>0</v>
      </c>
      <c r="AJ1956" s="74" t="n">
        <f aca="false">IF(G1956&gt;0,AJ1955+1,0)</f>
        <v>1</v>
      </c>
      <c r="AK1956" s="74" t="n">
        <f aca="false">IF(G1956&lt;=0,AK1955+1,0)</f>
        <v>0</v>
      </c>
      <c r="AL1956" s="74" t="n">
        <f aca="false">IF(K1956&gt;0,AL1955+1,0)</f>
        <v>1</v>
      </c>
      <c r="AM1956" s="74" t="n">
        <f aca="false">IF(K1956&lt;=0,AM1955+1,0)</f>
        <v>0</v>
      </c>
    </row>
    <row r="1957" customFormat="false" ht="15" hidden="false" customHeight="false" outlineLevel="0" collapsed="false">
      <c r="A1957" s="61" t="n">
        <v>1956</v>
      </c>
      <c r="B1957" s="62" t="n">
        <v>45673.40625</v>
      </c>
      <c r="C1957" s="63" t="n">
        <f aca="false">YEAR(B1957)</f>
        <v>2025</v>
      </c>
      <c r="D1957" s="32" t="s">
        <v>277</v>
      </c>
      <c r="E1957" s="64" t="n">
        <v>23326.3</v>
      </c>
      <c r="F1957" s="65" t="n">
        <v>-0.0007</v>
      </c>
      <c r="G1957" s="66" t="n">
        <v>-16.32841</v>
      </c>
      <c r="H1957" s="67" t="n">
        <f aca="false">E1957+IF(D1957="Long",1,-1)*G1957</f>
        <v>23309.97159</v>
      </c>
      <c r="I1957" s="68" t="n">
        <f aca="false">Assumptions!$B$58</f>
        <v>5.35750011455817</v>
      </c>
      <c r="J1957" s="68" t="n">
        <f aca="false">INDEX(Yearly!$L$5:$L$22,MATCH(C1957,Yearly!$A$5:$A$22,0))</f>
        <v>0.483383468982692</v>
      </c>
      <c r="K1957" s="68" t="n">
        <f aca="false">G1957-I1957-J1957</f>
        <v>-22.1692935835409</v>
      </c>
      <c r="L1957" s="69" t="n">
        <f aca="false">(I1957+J1957)/Assumptions!$B$8</f>
        <v>0.000257546472986662</v>
      </c>
      <c r="M1957" s="70" t="n">
        <f aca="false">F1957-L1957</f>
        <v>-0.000957546472986662</v>
      </c>
      <c r="N1957" s="71" t="n">
        <f aca="false">G1957*Assumptions!$B$7</f>
        <v>-128422.94465</v>
      </c>
      <c r="O1957" s="71" t="n">
        <f aca="false">K1957*Assumptions!$B$7</f>
        <v>-174361.494034549</v>
      </c>
      <c r="P1957" s="68" t="n">
        <f aca="false">P1956+G1957</f>
        <v>39719.244385</v>
      </c>
      <c r="Q1957" s="68" t="n">
        <f aca="false">MAX(Q1956,P1957)</f>
        <v>39735.572795</v>
      </c>
      <c r="R1957" s="68" t="n">
        <f aca="false">Q1957-P1957</f>
        <v>16.3284100000019</v>
      </c>
      <c r="S1957" s="68" t="n">
        <f aca="false">S1956+K1957</f>
        <v>28215.2414886367</v>
      </c>
      <c r="T1957" s="68" t="n">
        <f aca="false">MAX(T1956,S1957)</f>
        <v>28237.4107822202</v>
      </c>
      <c r="U1957" s="68" t="n">
        <f aca="false">T1957-S1957</f>
        <v>22.1692935835417</v>
      </c>
      <c r="V1957" s="70" t="n">
        <f aca="false">V1956+F1957</f>
        <v>4.16980000000001</v>
      </c>
      <c r="W1957" s="70" t="n">
        <f aca="false">MAX(W1956,V1957)</f>
        <v>4.17050000000001</v>
      </c>
      <c r="X1957" s="70" t="n">
        <f aca="false">W1957-V1957</f>
        <v>0.000700000000000145</v>
      </c>
      <c r="Y1957" s="70" t="n">
        <f aca="false">Y1956+M1957</f>
        <v>3.66254534771833</v>
      </c>
      <c r="Z1957" s="70" t="n">
        <f aca="false">MAX(Z1956,Y1957)</f>
        <v>3.66350289419132</v>
      </c>
      <c r="AA1957" s="70" t="n">
        <f aca="false">Z1957-Y1957</f>
        <v>0.000957546472986515</v>
      </c>
      <c r="AB1957" s="72" t="n">
        <f aca="false">AB1956*(1+F1957)</f>
        <v>50.5372973294916</v>
      </c>
      <c r="AC1957" s="73" t="n">
        <f aca="false">MAX(AC1956,AB1957)</f>
        <v>50.5726982182443</v>
      </c>
      <c r="AD1957" s="70" t="n">
        <f aca="false">1-AB1957/AC1957</f>
        <v>0.000700000000000034</v>
      </c>
      <c r="AE1957" s="73" t="n">
        <f aca="false">AE1956*(1+M1957)</f>
        <v>30.4581579963693</v>
      </c>
      <c r="AF1957" s="73" t="n">
        <f aca="false">MAX(AF1956,AE1957)</f>
        <v>30.4873510518397</v>
      </c>
      <c r="AG1957" s="70" t="n">
        <f aca="false">1-AE1957/AF1957</f>
        <v>0.000957546472986626</v>
      </c>
      <c r="AH1957" s="74" t="n">
        <f aca="false">IF(R1957&gt;0,AH1956+1,0)</f>
        <v>1</v>
      </c>
      <c r="AI1957" s="74" t="n">
        <f aca="false">IF(U1957&gt;0,AI1956+1,0)</f>
        <v>1</v>
      </c>
      <c r="AJ1957" s="74" t="n">
        <f aca="false">IF(G1957&gt;0,AJ1956+1,0)</f>
        <v>0</v>
      </c>
      <c r="AK1957" s="74" t="n">
        <f aca="false">IF(G1957&lt;=0,AK1956+1,0)</f>
        <v>1</v>
      </c>
      <c r="AL1957" s="74" t="n">
        <f aca="false">IF(K1957&gt;0,AL1956+1,0)</f>
        <v>0</v>
      </c>
      <c r="AM1957" s="74" t="n">
        <f aca="false">IF(K1957&lt;=0,AM1956+1,0)</f>
        <v>1</v>
      </c>
    </row>
    <row r="1958" customFormat="false" ht="15" hidden="false" customHeight="false" outlineLevel="0" collapsed="false">
      <c r="A1958" s="61" t="n">
        <v>1957</v>
      </c>
      <c r="B1958" s="62" t="n">
        <v>45673.6354166667</v>
      </c>
      <c r="C1958" s="63" t="n">
        <f aca="false">YEAR(B1958)</f>
        <v>2025</v>
      </c>
      <c r="D1958" s="32" t="s">
        <v>276</v>
      </c>
      <c r="E1958" s="64" t="n">
        <v>23309.45</v>
      </c>
      <c r="F1958" s="65" t="n">
        <v>-0.0027</v>
      </c>
      <c r="G1958" s="66" t="n">
        <v>-62.935515</v>
      </c>
      <c r="H1958" s="67" t="n">
        <f aca="false">E1958+IF(D1958="Long",1,-1)*G1958</f>
        <v>23372.385515</v>
      </c>
      <c r="I1958" s="68" t="n">
        <f aca="false">Assumptions!$B$58</f>
        <v>5.35750011455817</v>
      </c>
      <c r="J1958" s="68" t="n">
        <f aca="false">INDEX(Yearly!$L$5:$L$22,MATCH(C1958,Yearly!$A$5:$A$22,0))</f>
        <v>0.483383468982692</v>
      </c>
      <c r="K1958" s="68" t="n">
        <f aca="false">G1958-I1958-J1958</f>
        <v>-68.7763985835409</v>
      </c>
      <c r="L1958" s="69" t="n">
        <f aca="false">(I1958+J1958)/Assumptions!$B$8</f>
        <v>0.000257546472986662</v>
      </c>
      <c r="M1958" s="70" t="n">
        <f aca="false">F1958-L1958</f>
        <v>-0.00295754647298666</v>
      </c>
      <c r="N1958" s="71" t="n">
        <f aca="false">G1958*Assumptions!$B$7</f>
        <v>-494987.825475</v>
      </c>
      <c r="O1958" s="71" t="n">
        <f aca="false">K1958*Assumptions!$B$7</f>
        <v>-540926.374859549</v>
      </c>
      <c r="P1958" s="68" t="n">
        <f aca="false">P1957+G1958</f>
        <v>39656.30887</v>
      </c>
      <c r="Q1958" s="68" t="n">
        <f aca="false">MAX(Q1957,P1958)</f>
        <v>39735.572795</v>
      </c>
      <c r="R1958" s="68" t="n">
        <f aca="false">Q1958-P1958</f>
        <v>79.2639249999993</v>
      </c>
      <c r="S1958" s="68" t="n">
        <f aca="false">S1957+K1958</f>
        <v>28146.4650900531</v>
      </c>
      <c r="T1958" s="68" t="n">
        <f aca="false">MAX(T1957,S1958)</f>
        <v>28237.4107822202</v>
      </c>
      <c r="U1958" s="68" t="n">
        <f aca="false">T1958-S1958</f>
        <v>90.9456921670826</v>
      </c>
      <c r="V1958" s="70" t="n">
        <f aca="false">V1957+F1958</f>
        <v>4.16710000000001</v>
      </c>
      <c r="W1958" s="70" t="n">
        <f aca="false">MAX(W1957,V1958)</f>
        <v>4.17050000000001</v>
      </c>
      <c r="X1958" s="70" t="n">
        <f aca="false">W1958-V1958</f>
        <v>0.00340000000000007</v>
      </c>
      <c r="Y1958" s="70" t="n">
        <f aca="false">Y1957+M1958</f>
        <v>3.65958780124534</v>
      </c>
      <c r="Z1958" s="70" t="n">
        <f aca="false">MAX(Z1957,Y1958)</f>
        <v>3.66350289419132</v>
      </c>
      <c r="AA1958" s="70" t="n">
        <f aca="false">Z1958-Y1958</f>
        <v>0.00391509294597325</v>
      </c>
      <c r="AB1958" s="72" t="n">
        <f aca="false">AB1957*(1+F1958)</f>
        <v>50.4008466267019</v>
      </c>
      <c r="AC1958" s="73" t="n">
        <f aca="false">MAX(AC1957,AB1958)</f>
        <v>50.5726982182443</v>
      </c>
      <c r="AD1958" s="70" t="n">
        <f aca="false">1-AB1958/AC1958</f>
        <v>0.00339811000000012</v>
      </c>
      <c r="AE1958" s="73" t="n">
        <f aca="false">AE1957*(1+M1958)</f>
        <v>30.3680765786134</v>
      </c>
      <c r="AF1958" s="73" t="n">
        <f aca="false">MAX(AF1957,AE1958)</f>
        <v>30.4873510518397</v>
      </c>
      <c r="AG1958" s="70" t="n">
        <f aca="false">1-AE1958/AF1958</f>
        <v>0.00391226095777941</v>
      </c>
      <c r="AH1958" s="74" t="n">
        <f aca="false">IF(R1958&gt;0,AH1957+1,0)</f>
        <v>2</v>
      </c>
      <c r="AI1958" s="74" t="n">
        <f aca="false">IF(U1958&gt;0,AI1957+1,0)</f>
        <v>2</v>
      </c>
      <c r="AJ1958" s="74" t="n">
        <f aca="false">IF(G1958&gt;0,AJ1957+1,0)</f>
        <v>0</v>
      </c>
      <c r="AK1958" s="74" t="n">
        <f aca="false">IF(G1958&lt;=0,AK1957+1,0)</f>
        <v>2</v>
      </c>
      <c r="AL1958" s="74" t="n">
        <f aca="false">IF(K1958&gt;0,AL1957+1,0)</f>
        <v>0</v>
      </c>
      <c r="AM1958" s="74" t="n">
        <f aca="false">IF(K1958&lt;=0,AM1957+1,0)</f>
        <v>2</v>
      </c>
    </row>
    <row r="1959" customFormat="false" ht="15" hidden="false" customHeight="false" outlineLevel="0" collapsed="false">
      <c r="A1959" s="61" t="n">
        <v>1958</v>
      </c>
      <c r="B1959" s="62" t="n">
        <v>45677.4895833333</v>
      </c>
      <c r="C1959" s="63" t="n">
        <f aca="false">YEAR(B1959)</f>
        <v>2025</v>
      </c>
      <c r="D1959" s="32" t="s">
        <v>277</v>
      </c>
      <c r="E1959" s="64" t="n">
        <v>23372</v>
      </c>
      <c r="F1959" s="65" t="n">
        <v>-0.0045</v>
      </c>
      <c r="G1959" s="66" t="n">
        <v>-105.174</v>
      </c>
      <c r="H1959" s="67" t="n">
        <f aca="false">E1959+IF(D1959="Long",1,-1)*G1959</f>
        <v>23266.826</v>
      </c>
      <c r="I1959" s="68" t="n">
        <f aca="false">Assumptions!$B$58</f>
        <v>5.35750011455817</v>
      </c>
      <c r="J1959" s="68" t="n">
        <f aca="false">INDEX(Yearly!$L$5:$L$22,MATCH(C1959,Yearly!$A$5:$A$22,0))</f>
        <v>0.483383468982692</v>
      </c>
      <c r="K1959" s="68" t="n">
        <f aca="false">G1959-I1959-J1959</f>
        <v>-111.014883583541</v>
      </c>
      <c r="L1959" s="69" t="n">
        <f aca="false">(I1959+J1959)/Assumptions!$B$8</f>
        <v>0.000257546472986662</v>
      </c>
      <c r="M1959" s="70" t="n">
        <f aca="false">F1959-L1959</f>
        <v>-0.00475754647298666</v>
      </c>
      <c r="N1959" s="71" t="n">
        <f aca="false">G1959*Assumptions!$B$7</f>
        <v>-827193.51</v>
      </c>
      <c r="O1959" s="71" t="n">
        <f aca="false">K1959*Assumptions!$B$7</f>
        <v>-873132.059384549</v>
      </c>
      <c r="P1959" s="68" t="n">
        <f aca="false">P1958+G1959</f>
        <v>39551.13487</v>
      </c>
      <c r="Q1959" s="68" t="n">
        <f aca="false">MAX(Q1958,P1959)</f>
        <v>39735.572795</v>
      </c>
      <c r="R1959" s="68" t="n">
        <f aca="false">Q1959-P1959</f>
        <v>184.437924999998</v>
      </c>
      <c r="S1959" s="68" t="n">
        <f aca="false">S1958+K1959</f>
        <v>28035.4502064696</v>
      </c>
      <c r="T1959" s="68" t="n">
        <f aca="false">MAX(T1958,S1959)</f>
        <v>28237.4107822202</v>
      </c>
      <c r="U1959" s="68" t="n">
        <f aca="false">T1959-S1959</f>
        <v>201.960575750625</v>
      </c>
      <c r="V1959" s="70" t="n">
        <f aca="false">V1958+F1959</f>
        <v>4.16260000000001</v>
      </c>
      <c r="W1959" s="70" t="n">
        <f aca="false">MAX(W1958,V1959)</f>
        <v>4.17050000000001</v>
      </c>
      <c r="X1959" s="70" t="n">
        <f aca="false">W1959-V1959</f>
        <v>0.00790000000000024</v>
      </c>
      <c r="Y1959" s="70" t="n">
        <f aca="false">Y1958+M1959</f>
        <v>3.65483025477236</v>
      </c>
      <c r="Z1959" s="70" t="n">
        <f aca="false">MAX(Z1958,Y1959)</f>
        <v>3.66350289419132</v>
      </c>
      <c r="AA1959" s="70" t="n">
        <f aca="false">Z1959-Y1959</f>
        <v>0.00867263941895979</v>
      </c>
      <c r="AB1959" s="72" t="n">
        <f aca="false">AB1958*(1+F1959)</f>
        <v>50.1740428168818</v>
      </c>
      <c r="AC1959" s="73" t="n">
        <f aca="false">MAX(AC1958,AB1959)</f>
        <v>50.5726982182443</v>
      </c>
      <c r="AD1959" s="70" t="n">
        <f aca="false">1-AB1959/AC1959</f>
        <v>0.00788281850500006</v>
      </c>
      <c r="AE1959" s="73" t="n">
        <f aca="false">AE1958*(1+M1959)</f>
        <v>30.2235990429955</v>
      </c>
      <c r="AF1959" s="73" t="n">
        <f aca="false">MAX(AF1958,AE1959)</f>
        <v>30.4873510518397</v>
      </c>
      <c r="AG1959" s="70" t="n">
        <f aca="false">1-AE1959/AF1959</f>
        <v>0.00865119466744491</v>
      </c>
      <c r="AH1959" s="74" t="n">
        <f aca="false">IF(R1959&gt;0,AH1958+1,0)</f>
        <v>3</v>
      </c>
      <c r="AI1959" s="74" t="n">
        <f aca="false">IF(U1959&gt;0,AI1958+1,0)</f>
        <v>3</v>
      </c>
      <c r="AJ1959" s="74" t="n">
        <f aca="false">IF(G1959&gt;0,AJ1958+1,0)</f>
        <v>0</v>
      </c>
      <c r="AK1959" s="74" t="n">
        <f aca="false">IF(G1959&lt;=0,AK1958+1,0)</f>
        <v>3</v>
      </c>
      <c r="AL1959" s="74" t="n">
        <f aca="false">IF(K1959&gt;0,AL1958+1,0)</f>
        <v>0</v>
      </c>
      <c r="AM1959" s="74" t="n">
        <f aca="false">IF(K1959&lt;=0,AM1958+1,0)</f>
        <v>3</v>
      </c>
    </row>
    <row r="1960" customFormat="false" ht="15" hidden="false" customHeight="false" outlineLevel="0" collapsed="false">
      <c r="A1960" s="61" t="n">
        <v>1959</v>
      </c>
      <c r="B1960" s="62" t="n">
        <v>45678.4270833333</v>
      </c>
      <c r="C1960" s="63" t="n">
        <f aca="false">YEAR(B1960)</f>
        <v>2025</v>
      </c>
      <c r="D1960" s="32" t="s">
        <v>276</v>
      </c>
      <c r="E1960" s="64" t="n">
        <v>23266.4</v>
      </c>
      <c r="F1960" s="65" t="n">
        <v>-0.0006</v>
      </c>
      <c r="G1960" s="66" t="n">
        <v>-13.95984</v>
      </c>
      <c r="H1960" s="67" t="n">
        <f aca="false">E1960+IF(D1960="Long",1,-1)*G1960</f>
        <v>23280.35984</v>
      </c>
      <c r="I1960" s="68" t="n">
        <f aca="false">Assumptions!$B$58</f>
        <v>5.35750011455817</v>
      </c>
      <c r="J1960" s="68" t="n">
        <f aca="false">INDEX(Yearly!$L$5:$L$22,MATCH(C1960,Yearly!$A$5:$A$22,0))</f>
        <v>0.483383468982692</v>
      </c>
      <c r="K1960" s="68" t="n">
        <f aca="false">G1960-I1960-J1960</f>
        <v>-19.8007235835409</v>
      </c>
      <c r="L1960" s="69" t="n">
        <f aca="false">(I1960+J1960)/Assumptions!$B$8</f>
        <v>0.000257546472986662</v>
      </c>
      <c r="M1960" s="70" t="n">
        <f aca="false">F1960-L1960</f>
        <v>-0.000857546472986662</v>
      </c>
      <c r="N1960" s="71" t="n">
        <f aca="false">G1960*Assumptions!$B$7</f>
        <v>-109794.1416</v>
      </c>
      <c r="O1960" s="71" t="n">
        <f aca="false">K1960*Assumptions!$B$7</f>
        <v>-155732.690984549</v>
      </c>
      <c r="P1960" s="68" t="n">
        <f aca="false">P1959+G1960</f>
        <v>39537.17503</v>
      </c>
      <c r="Q1960" s="68" t="n">
        <f aca="false">MAX(Q1959,P1960)</f>
        <v>39735.572795</v>
      </c>
      <c r="R1960" s="68" t="n">
        <f aca="false">Q1960-P1960</f>
        <v>198.397765000002</v>
      </c>
      <c r="S1960" s="68" t="n">
        <f aca="false">S1959+K1960</f>
        <v>28015.6494828861</v>
      </c>
      <c r="T1960" s="68" t="n">
        <f aca="false">MAX(T1959,S1960)</f>
        <v>28237.4107822202</v>
      </c>
      <c r="U1960" s="68" t="n">
        <f aca="false">T1960-S1960</f>
        <v>221.761299334165</v>
      </c>
      <c r="V1960" s="70" t="n">
        <f aca="false">V1959+F1960</f>
        <v>4.16200000000001</v>
      </c>
      <c r="W1960" s="70" t="n">
        <f aca="false">MAX(W1959,V1960)</f>
        <v>4.17050000000001</v>
      </c>
      <c r="X1960" s="70" t="n">
        <f aca="false">W1960-V1960</f>
        <v>0.00850000000000062</v>
      </c>
      <c r="Y1960" s="70" t="n">
        <f aca="false">Y1959+M1960</f>
        <v>3.65397270829937</v>
      </c>
      <c r="Z1960" s="70" t="n">
        <f aca="false">MAX(Z1959,Y1960)</f>
        <v>3.66350289419132</v>
      </c>
      <c r="AA1960" s="70" t="n">
        <f aca="false">Z1960-Y1960</f>
        <v>0.00953018589194654</v>
      </c>
      <c r="AB1960" s="72" t="n">
        <f aca="false">AB1959*(1+F1960)</f>
        <v>50.1439383911916</v>
      </c>
      <c r="AC1960" s="73" t="n">
        <f aca="false">MAX(AC1959,AB1960)</f>
        <v>50.5726982182443</v>
      </c>
      <c r="AD1960" s="70" t="n">
        <f aca="false">1-AB1960/AC1960</f>
        <v>0.00847808881389711</v>
      </c>
      <c r="AE1960" s="73" t="n">
        <f aca="false">AE1959*(1+M1960)</f>
        <v>30.1976809022352</v>
      </c>
      <c r="AF1960" s="73" t="n">
        <f aca="false">MAX(AF1959,AE1960)</f>
        <v>30.4873510518397</v>
      </c>
      <c r="AG1960" s="70" t="n">
        <f aca="false">1-AE1960/AF1960</f>
        <v>0.0095013223389574</v>
      </c>
      <c r="AH1960" s="74" t="n">
        <f aca="false">IF(R1960&gt;0,AH1959+1,0)</f>
        <v>4</v>
      </c>
      <c r="AI1960" s="74" t="n">
        <f aca="false">IF(U1960&gt;0,AI1959+1,0)</f>
        <v>4</v>
      </c>
      <c r="AJ1960" s="74" t="n">
        <f aca="false">IF(G1960&gt;0,AJ1959+1,0)</f>
        <v>0</v>
      </c>
      <c r="AK1960" s="74" t="n">
        <f aca="false">IF(G1960&lt;=0,AK1959+1,0)</f>
        <v>4</v>
      </c>
      <c r="AL1960" s="74" t="n">
        <f aca="false">IF(K1960&gt;0,AL1959+1,0)</f>
        <v>0</v>
      </c>
      <c r="AM1960" s="74" t="n">
        <f aca="false">IF(K1960&lt;=0,AM1959+1,0)</f>
        <v>4</v>
      </c>
    </row>
    <row r="1961" customFormat="false" ht="15" hidden="false" customHeight="false" outlineLevel="0" collapsed="false">
      <c r="A1961" s="61" t="n">
        <v>1960</v>
      </c>
      <c r="B1961" s="62" t="n">
        <v>45678.5104166667</v>
      </c>
      <c r="C1961" s="63" t="n">
        <f aca="false">YEAR(B1961)</f>
        <v>2025</v>
      </c>
      <c r="D1961" s="32" t="s">
        <v>277</v>
      </c>
      <c r="E1961" s="64" t="n">
        <v>23281.15</v>
      </c>
      <c r="F1961" s="65" t="n">
        <v>-0.0056</v>
      </c>
      <c r="G1961" s="66" t="n">
        <v>-130.37444</v>
      </c>
      <c r="H1961" s="67" t="n">
        <f aca="false">E1961+IF(D1961="Long",1,-1)*G1961</f>
        <v>23150.77556</v>
      </c>
      <c r="I1961" s="68" t="n">
        <f aca="false">Assumptions!$B$58</f>
        <v>5.35750011455817</v>
      </c>
      <c r="J1961" s="68" t="n">
        <f aca="false">INDEX(Yearly!$L$5:$L$22,MATCH(C1961,Yearly!$A$5:$A$22,0))</f>
        <v>0.483383468982692</v>
      </c>
      <c r="K1961" s="68" t="n">
        <f aca="false">G1961-I1961-J1961</f>
        <v>-136.215323583541</v>
      </c>
      <c r="L1961" s="69" t="n">
        <f aca="false">(I1961+J1961)/Assumptions!$B$8</f>
        <v>0.000257546472986662</v>
      </c>
      <c r="M1961" s="70" t="n">
        <f aca="false">F1961-L1961</f>
        <v>-0.00585754647298666</v>
      </c>
      <c r="N1961" s="71" t="n">
        <f aca="false">G1961*Assumptions!$B$7</f>
        <v>-1025394.9706</v>
      </c>
      <c r="O1961" s="71" t="n">
        <f aca="false">K1961*Assumptions!$B$7</f>
        <v>-1071333.51998455</v>
      </c>
      <c r="P1961" s="68" t="n">
        <f aca="false">P1960+G1961</f>
        <v>39406.80059</v>
      </c>
      <c r="Q1961" s="68" t="n">
        <f aca="false">MAX(Q1960,P1961)</f>
        <v>39735.572795</v>
      </c>
      <c r="R1961" s="68" t="n">
        <f aca="false">Q1961-P1961</f>
        <v>328.772205000001</v>
      </c>
      <c r="S1961" s="68" t="n">
        <f aca="false">S1960+K1961</f>
        <v>27879.4341593025</v>
      </c>
      <c r="T1961" s="68" t="n">
        <f aca="false">MAX(T1960,S1961)</f>
        <v>28237.4107822202</v>
      </c>
      <c r="U1961" s="68" t="n">
        <f aca="false">T1961-S1961</f>
        <v>357.976622917704</v>
      </c>
      <c r="V1961" s="70" t="n">
        <f aca="false">V1960+F1961</f>
        <v>4.15640000000001</v>
      </c>
      <c r="W1961" s="70" t="n">
        <f aca="false">MAX(W1960,V1961)</f>
        <v>4.17050000000001</v>
      </c>
      <c r="X1961" s="70" t="n">
        <f aca="false">W1961-V1961</f>
        <v>0.0141000000000009</v>
      </c>
      <c r="Y1961" s="70" t="n">
        <f aca="false">Y1960+M1961</f>
        <v>3.64811516182638</v>
      </c>
      <c r="Z1961" s="70" t="n">
        <f aca="false">MAX(Z1960,Y1961)</f>
        <v>3.66350289419132</v>
      </c>
      <c r="AA1961" s="70" t="n">
        <f aca="false">Z1961-Y1961</f>
        <v>0.0153877323649332</v>
      </c>
      <c r="AB1961" s="72" t="n">
        <f aca="false">AB1960*(1+F1961)</f>
        <v>49.863132336201</v>
      </c>
      <c r="AC1961" s="73" t="n">
        <f aca="false">MAX(AC1960,AB1961)</f>
        <v>50.5726982182443</v>
      </c>
      <c r="AD1961" s="70" t="n">
        <f aca="false">1-AB1961/AC1961</f>
        <v>0.0140306115165394</v>
      </c>
      <c r="AE1961" s="73" t="n">
        <f aca="false">AE1960*(1+M1961)</f>
        <v>30.0207965829739</v>
      </c>
      <c r="AF1961" s="73" t="n">
        <f aca="false">MAX(AF1960,AE1961)</f>
        <v>30.4873510518397</v>
      </c>
      <c r="AG1961" s="70" t="n">
        <f aca="false">1-AE1961/AF1961</f>
        <v>0.0153032143747887</v>
      </c>
      <c r="AH1961" s="74" t="n">
        <f aca="false">IF(R1961&gt;0,AH1960+1,0)</f>
        <v>5</v>
      </c>
      <c r="AI1961" s="74" t="n">
        <f aca="false">IF(U1961&gt;0,AI1960+1,0)</f>
        <v>5</v>
      </c>
      <c r="AJ1961" s="74" t="n">
        <f aca="false">IF(G1961&gt;0,AJ1960+1,0)</f>
        <v>0</v>
      </c>
      <c r="AK1961" s="74" t="n">
        <f aca="false">IF(G1961&lt;=0,AK1960+1,0)</f>
        <v>5</v>
      </c>
      <c r="AL1961" s="74" t="n">
        <f aca="false">IF(K1961&gt;0,AL1960+1,0)</f>
        <v>0</v>
      </c>
      <c r="AM1961" s="74" t="n">
        <f aca="false">IF(K1961&lt;=0,AM1960+1,0)</f>
        <v>5</v>
      </c>
    </row>
    <row r="1962" customFormat="false" ht="15" hidden="false" customHeight="false" outlineLevel="0" collapsed="false">
      <c r="A1962" s="61" t="n">
        <v>1961</v>
      </c>
      <c r="B1962" s="62" t="n">
        <v>45678.53125</v>
      </c>
      <c r="C1962" s="63" t="n">
        <f aca="false">YEAR(B1962)</f>
        <v>2025</v>
      </c>
      <c r="D1962" s="32" t="s">
        <v>276</v>
      </c>
      <c r="E1962" s="64" t="n">
        <v>23151.4</v>
      </c>
      <c r="F1962" s="65" t="n">
        <v>-0.0029</v>
      </c>
      <c r="G1962" s="66" t="n">
        <v>-67.13906</v>
      </c>
      <c r="H1962" s="67" t="n">
        <f aca="false">E1962+IF(D1962="Long",1,-1)*G1962</f>
        <v>23218.53906</v>
      </c>
      <c r="I1962" s="68" t="n">
        <f aca="false">Assumptions!$B$58</f>
        <v>5.35750011455817</v>
      </c>
      <c r="J1962" s="68" t="n">
        <f aca="false">INDEX(Yearly!$L$5:$L$22,MATCH(C1962,Yearly!$A$5:$A$22,0))</f>
        <v>0.483383468982692</v>
      </c>
      <c r="K1962" s="68" t="n">
        <f aca="false">G1962-I1962-J1962</f>
        <v>-72.9799435835409</v>
      </c>
      <c r="L1962" s="69" t="n">
        <f aca="false">(I1962+J1962)/Assumptions!$B$8</f>
        <v>0.000257546472986662</v>
      </c>
      <c r="M1962" s="70" t="n">
        <f aca="false">F1962-L1962</f>
        <v>-0.00315754647298666</v>
      </c>
      <c r="N1962" s="71" t="n">
        <f aca="false">G1962*Assumptions!$B$7</f>
        <v>-528048.7069</v>
      </c>
      <c r="O1962" s="71" t="n">
        <f aca="false">K1962*Assumptions!$B$7</f>
        <v>-573987.256284549</v>
      </c>
      <c r="P1962" s="68" t="n">
        <f aca="false">P1961+G1962</f>
        <v>39339.66153</v>
      </c>
      <c r="Q1962" s="68" t="n">
        <f aca="false">MAX(Q1961,P1962)</f>
        <v>39735.572795</v>
      </c>
      <c r="R1962" s="68" t="n">
        <f aca="false">Q1962-P1962</f>
        <v>395.911265000002</v>
      </c>
      <c r="S1962" s="68" t="n">
        <f aca="false">S1961+K1962</f>
        <v>27806.454215719</v>
      </c>
      <c r="T1962" s="68" t="n">
        <f aca="false">MAX(T1961,S1962)</f>
        <v>28237.4107822202</v>
      </c>
      <c r="U1962" s="68" t="n">
        <f aca="false">T1962-S1962</f>
        <v>430.956566501245</v>
      </c>
      <c r="V1962" s="70" t="n">
        <f aca="false">V1961+F1962</f>
        <v>4.15350000000001</v>
      </c>
      <c r="W1962" s="70" t="n">
        <f aca="false">MAX(W1961,V1962)</f>
        <v>4.17050000000001</v>
      </c>
      <c r="X1962" s="70" t="n">
        <f aca="false">W1962-V1962</f>
        <v>0.0170000000000012</v>
      </c>
      <c r="Y1962" s="70" t="n">
        <f aca="false">Y1961+M1962</f>
        <v>3.6449576153534</v>
      </c>
      <c r="Z1962" s="70" t="n">
        <f aca="false">MAX(Z1961,Y1962)</f>
        <v>3.66350289419132</v>
      </c>
      <c r="AA1962" s="70" t="n">
        <f aca="false">Z1962-Y1962</f>
        <v>0.0185452788379199</v>
      </c>
      <c r="AB1962" s="72" t="n">
        <f aca="false">AB1961*(1+F1962)</f>
        <v>49.718529252426</v>
      </c>
      <c r="AC1962" s="73" t="n">
        <f aca="false">MAX(AC1961,AB1962)</f>
        <v>50.5726982182443</v>
      </c>
      <c r="AD1962" s="70" t="n">
        <f aca="false">1-AB1962/AC1962</f>
        <v>0.0168899227431414</v>
      </c>
      <c r="AE1962" s="73" t="n">
        <f aca="false">AE1961*(1+M1962)</f>
        <v>29.9260045226071</v>
      </c>
      <c r="AF1962" s="73" t="n">
        <f aca="false">MAX(AF1961,AE1962)</f>
        <v>30.4873510518397</v>
      </c>
      <c r="AG1962" s="70" t="n">
        <f aca="false">1-AE1962/AF1962</f>
        <v>0.0184124402372009</v>
      </c>
      <c r="AH1962" s="74" t="n">
        <f aca="false">IF(R1962&gt;0,AH1961+1,0)</f>
        <v>6</v>
      </c>
      <c r="AI1962" s="74" t="n">
        <f aca="false">IF(U1962&gt;0,AI1961+1,0)</f>
        <v>6</v>
      </c>
      <c r="AJ1962" s="74" t="n">
        <f aca="false">IF(G1962&gt;0,AJ1961+1,0)</f>
        <v>0</v>
      </c>
      <c r="AK1962" s="74" t="n">
        <f aca="false">IF(G1962&lt;=0,AK1961+1,0)</f>
        <v>6</v>
      </c>
      <c r="AL1962" s="74" t="n">
        <f aca="false">IF(K1962&gt;0,AL1961+1,0)</f>
        <v>0</v>
      </c>
      <c r="AM1962" s="74" t="n">
        <f aca="false">IF(K1962&lt;=0,AM1961+1,0)</f>
        <v>6</v>
      </c>
    </row>
    <row r="1963" customFormat="false" ht="15" hidden="false" customHeight="false" outlineLevel="0" collapsed="false">
      <c r="A1963" s="61" t="n">
        <v>1962</v>
      </c>
      <c r="B1963" s="62" t="n">
        <v>45680.4270833333</v>
      </c>
      <c r="C1963" s="63" t="n">
        <f aca="false">YEAR(B1963)</f>
        <v>2025</v>
      </c>
      <c r="D1963" s="32" t="s">
        <v>277</v>
      </c>
      <c r="E1963" s="64" t="n">
        <v>23217.6</v>
      </c>
      <c r="F1963" s="65" t="n">
        <v>-0.0027</v>
      </c>
      <c r="G1963" s="66" t="n">
        <v>-62.68752</v>
      </c>
      <c r="H1963" s="67" t="n">
        <f aca="false">E1963+IF(D1963="Long",1,-1)*G1963</f>
        <v>23154.91248</v>
      </c>
      <c r="I1963" s="68" t="n">
        <f aca="false">Assumptions!$B$58</f>
        <v>5.35750011455817</v>
      </c>
      <c r="J1963" s="68" t="n">
        <f aca="false">INDEX(Yearly!$L$5:$L$22,MATCH(C1963,Yearly!$A$5:$A$22,0))</f>
        <v>0.483383468982692</v>
      </c>
      <c r="K1963" s="68" t="n">
        <f aca="false">G1963-I1963-J1963</f>
        <v>-68.5284035835409</v>
      </c>
      <c r="L1963" s="69" t="n">
        <f aca="false">(I1963+J1963)/Assumptions!$B$8</f>
        <v>0.000257546472986662</v>
      </c>
      <c r="M1963" s="70" t="n">
        <f aca="false">F1963-L1963</f>
        <v>-0.00295754647298666</v>
      </c>
      <c r="N1963" s="71" t="n">
        <f aca="false">G1963*Assumptions!$B$7</f>
        <v>-493037.3448</v>
      </c>
      <c r="O1963" s="71" t="n">
        <f aca="false">K1963*Assumptions!$B$7</f>
        <v>-538975.894184549</v>
      </c>
      <c r="P1963" s="68" t="n">
        <f aca="false">P1962+G1963</f>
        <v>39276.97401</v>
      </c>
      <c r="Q1963" s="68" t="n">
        <f aca="false">MAX(Q1962,P1963)</f>
        <v>39735.572795</v>
      </c>
      <c r="R1963" s="68" t="n">
        <f aca="false">Q1963-P1963</f>
        <v>458.598785000002</v>
      </c>
      <c r="S1963" s="68" t="n">
        <f aca="false">S1962+K1963</f>
        <v>27737.9258121354</v>
      </c>
      <c r="T1963" s="68" t="n">
        <f aca="false">MAX(T1962,S1963)</f>
        <v>28237.4107822202</v>
      </c>
      <c r="U1963" s="68" t="n">
        <f aca="false">T1963-S1963</f>
        <v>499.484970084784</v>
      </c>
      <c r="V1963" s="70" t="n">
        <f aca="false">V1962+F1963</f>
        <v>4.15080000000001</v>
      </c>
      <c r="W1963" s="70" t="n">
        <f aca="false">MAX(W1962,V1963)</f>
        <v>4.17050000000001</v>
      </c>
      <c r="X1963" s="70" t="n">
        <f aca="false">W1963-V1963</f>
        <v>0.0197000000000012</v>
      </c>
      <c r="Y1963" s="70" t="n">
        <f aca="false">Y1962+M1963</f>
        <v>3.64200006888041</v>
      </c>
      <c r="Z1963" s="70" t="n">
        <f aca="false">MAX(Z1962,Y1963)</f>
        <v>3.66350289419132</v>
      </c>
      <c r="AA1963" s="70" t="n">
        <f aca="false">Z1963-Y1963</f>
        <v>0.0215028253109066</v>
      </c>
      <c r="AB1963" s="72" t="n">
        <f aca="false">AB1962*(1+F1963)</f>
        <v>49.5842892234444</v>
      </c>
      <c r="AC1963" s="73" t="n">
        <f aca="false">MAX(AC1962,AB1963)</f>
        <v>50.5726982182443</v>
      </c>
      <c r="AD1963" s="70" t="n">
        <f aca="false">1-AB1963/AC1963</f>
        <v>0.019544319951735</v>
      </c>
      <c r="AE1963" s="73" t="n">
        <f aca="false">AE1962*(1+M1963)</f>
        <v>29.8374969734807</v>
      </c>
      <c r="AF1963" s="73" t="n">
        <f aca="false">MAX(AF1962,AE1963)</f>
        <v>30.4873510518397</v>
      </c>
      <c r="AG1963" s="70" t="n">
        <f aca="false">1-AE1963/AF1963</f>
        <v>0.0213155310625049</v>
      </c>
      <c r="AH1963" s="74" t="n">
        <f aca="false">IF(R1963&gt;0,AH1962+1,0)</f>
        <v>7</v>
      </c>
      <c r="AI1963" s="74" t="n">
        <f aca="false">IF(U1963&gt;0,AI1962+1,0)</f>
        <v>7</v>
      </c>
      <c r="AJ1963" s="74" t="n">
        <f aca="false">IF(G1963&gt;0,AJ1962+1,0)</f>
        <v>0</v>
      </c>
      <c r="AK1963" s="74" t="n">
        <f aca="false">IF(G1963&lt;=0,AK1962+1,0)</f>
        <v>7</v>
      </c>
      <c r="AL1963" s="74" t="n">
        <f aca="false">IF(K1963&gt;0,AL1962+1,0)</f>
        <v>0</v>
      </c>
      <c r="AM1963" s="74" t="n">
        <f aca="false">IF(K1963&lt;=0,AM1962+1,0)</f>
        <v>7</v>
      </c>
    </row>
    <row r="1964" customFormat="false" ht="15" hidden="false" customHeight="false" outlineLevel="0" collapsed="false">
      <c r="A1964" s="61" t="n">
        <v>1963</v>
      </c>
      <c r="B1964" s="62" t="n">
        <v>45681.4270833333</v>
      </c>
      <c r="C1964" s="63" t="n">
        <f aca="false">YEAR(B1964)</f>
        <v>2025</v>
      </c>
      <c r="D1964" s="32" t="s">
        <v>276</v>
      </c>
      <c r="E1964" s="64" t="n">
        <v>23155.25</v>
      </c>
      <c r="F1964" s="65" t="n">
        <v>-0.0053</v>
      </c>
      <c r="G1964" s="66" t="n">
        <v>-122.722825</v>
      </c>
      <c r="H1964" s="67" t="n">
        <f aca="false">E1964+IF(D1964="Long",1,-1)*G1964</f>
        <v>23277.972825</v>
      </c>
      <c r="I1964" s="68" t="n">
        <f aca="false">Assumptions!$B$58</f>
        <v>5.35750011455817</v>
      </c>
      <c r="J1964" s="68" t="n">
        <f aca="false">INDEX(Yearly!$L$5:$L$22,MATCH(C1964,Yearly!$A$5:$A$22,0))</f>
        <v>0.483383468982692</v>
      </c>
      <c r="K1964" s="68" t="n">
        <f aca="false">G1964-I1964-J1964</f>
        <v>-128.563708583541</v>
      </c>
      <c r="L1964" s="69" t="n">
        <f aca="false">(I1964+J1964)/Assumptions!$B$8</f>
        <v>0.000257546472986662</v>
      </c>
      <c r="M1964" s="70" t="n">
        <f aca="false">F1964-L1964</f>
        <v>-0.00555754647298666</v>
      </c>
      <c r="N1964" s="71" t="n">
        <f aca="false">G1964*Assumptions!$B$7</f>
        <v>-965215.018625</v>
      </c>
      <c r="O1964" s="71" t="n">
        <f aca="false">K1964*Assumptions!$B$7</f>
        <v>-1011153.56800955</v>
      </c>
      <c r="P1964" s="68" t="n">
        <f aca="false">P1963+G1964</f>
        <v>39154.251185</v>
      </c>
      <c r="Q1964" s="68" t="n">
        <f aca="false">MAX(Q1963,P1964)</f>
        <v>39735.572795</v>
      </c>
      <c r="R1964" s="68" t="n">
        <f aca="false">Q1964-P1964</f>
        <v>581.321609999999</v>
      </c>
      <c r="S1964" s="68" t="n">
        <f aca="false">S1963+K1964</f>
        <v>27609.3621035519</v>
      </c>
      <c r="T1964" s="68" t="n">
        <f aca="false">MAX(T1963,S1964)</f>
        <v>28237.4107822202</v>
      </c>
      <c r="U1964" s="68" t="n">
        <f aca="false">T1964-S1964</f>
        <v>628.048678668325</v>
      </c>
      <c r="V1964" s="70" t="n">
        <f aca="false">V1963+F1964</f>
        <v>4.14550000000001</v>
      </c>
      <c r="W1964" s="70" t="n">
        <f aca="false">MAX(W1963,V1964)</f>
        <v>4.17050000000001</v>
      </c>
      <c r="X1964" s="70" t="n">
        <f aca="false">W1964-V1964</f>
        <v>0.0250000000000012</v>
      </c>
      <c r="Y1964" s="70" t="n">
        <f aca="false">Y1963+M1964</f>
        <v>3.63644252240742</v>
      </c>
      <c r="Z1964" s="70" t="n">
        <f aca="false">MAX(Z1963,Y1964)</f>
        <v>3.66350289419132</v>
      </c>
      <c r="AA1964" s="70" t="n">
        <f aca="false">Z1964-Y1964</f>
        <v>0.0270603717838931</v>
      </c>
      <c r="AB1964" s="72" t="n">
        <f aca="false">AB1963*(1+F1964)</f>
        <v>49.3214924905602</v>
      </c>
      <c r="AC1964" s="73" t="n">
        <f aca="false">MAX(AC1963,AB1964)</f>
        <v>50.5726982182443</v>
      </c>
      <c r="AD1964" s="70" t="n">
        <f aca="false">1-AB1964/AC1964</f>
        <v>0.0247407350559907</v>
      </c>
      <c r="AE1964" s="73" t="n">
        <f aca="false">AE1963*(1+M1964)</f>
        <v>29.671673697413</v>
      </c>
      <c r="AF1964" s="73" t="n">
        <f aca="false">MAX(AF1963,AE1964)</f>
        <v>30.4873510518397</v>
      </c>
      <c r="AG1964" s="70" t="n">
        <f aca="false">1-AE1964/AF1964</f>
        <v>0.0267546154810154</v>
      </c>
      <c r="AH1964" s="74" t="n">
        <f aca="false">IF(R1964&gt;0,AH1963+1,0)</f>
        <v>8</v>
      </c>
      <c r="AI1964" s="74" t="n">
        <f aca="false">IF(U1964&gt;0,AI1963+1,0)</f>
        <v>8</v>
      </c>
      <c r="AJ1964" s="74" t="n">
        <f aca="false">IF(G1964&gt;0,AJ1963+1,0)</f>
        <v>0</v>
      </c>
      <c r="AK1964" s="74" t="n">
        <f aca="false">IF(G1964&lt;=0,AK1963+1,0)</f>
        <v>8</v>
      </c>
      <c r="AL1964" s="74" t="n">
        <f aca="false">IF(K1964&gt;0,AL1963+1,0)</f>
        <v>0</v>
      </c>
      <c r="AM1964" s="74" t="n">
        <f aca="false">IF(K1964&lt;=0,AM1963+1,0)</f>
        <v>8</v>
      </c>
    </row>
    <row r="1965" customFormat="false" ht="15" hidden="false" customHeight="false" outlineLevel="0" collapsed="false">
      <c r="A1965" s="61" t="n">
        <v>1964</v>
      </c>
      <c r="B1965" s="62" t="n">
        <v>45681.46875</v>
      </c>
      <c r="C1965" s="63" t="n">
        <f aca="false">YEAR(B1965)</f>
        <v>2025</v>
      </c>
      <c r="D1965" s="32" t="s">
        <v>277</v>
      </c>
      <c r="E1965" s="64" t="n">
        <v>23277.95</v>
      </c>
      <c r="F1965" s="65" t="n">
        <v>-0.0027</v>
      </c>
      <c r="G1965" s="66" t="n">
        <v>-62.850465</v>
      </c>
      <c r="H1965" s="67" t="n">
        <f aca="false">E1965+IF(D1965="Long",1,-1)*G1965</f>
        <v>23215.099535</v>
      </c>
      <c r="I1965" s="68" t="n">
        <f aca="false">Assumptions!$B$58</f>
        <v>5.35750011455817</v>
      </c>
      <c r="J1965" s="68" t="n">
        <f aca="false">INDEX(Yearly!$L$5:$L$22,MATCH(C1965,Yearly!$A$5:$A$22,0))</f>
        <v>0.483383468982692</v>
      </c>
      <c r="K1965" s="68" t="n">
        <f aca="false">G1965-I1965-J1965</f>
        <v>-68.6913485835409</v>
      </c>
      <c r="L1965" s="69" t="n">
        <f aca="false">(I1965+J1965)/Assumptions!$B$8</f>
        <v>0.000257546472986662</v>
      </c>
      <c r="M1965" s="70" t="n">
        <f aca="false">F1965-L1965</f>
        <v>-0.00295754647298666</v>
      </c>
      <c r="N1965" s="71" t="n">
        <f aca="false">G1965*Assumptions!$B$7</f>
        <v>-494318.907225</v>
      </c>
      <c r="O1965" s="71" t="n">
        <f aca="false">K1965*Assumptions!$B$7</f>
        <v>-540257.456609549</v>
      </c>
      <c r="P1965" s="68" t="n">
        <f aca="false">P1964+G1965</f>
        <v>39091.40072</v>
      </c>
      <c r="Q1965" s="68" t="n">
        <f aca="false">MAX(Q1964,P1965)</f>
        <v>39735.572795</v>
      </c>
      <c r="R1965" s="68" t="n">
        <f aca="false">Q1965-P1965</f>
        <v>644.172075000002</v>
      </c>
      <c r="S1965" s="68" t="n">
        <f aca="false">S1964+K1965</f>
        <v>27540.6707549684</v>
      </c>
      <c r="T1965" s="68" t="n">
        <f aca="false">MAX(T1964,S1965)</f>
        <v>28237.4107822202</v>
      </c>
      <c r="U1965" s="68" t="n">
        <f aca="false">T1965-S1965</f>
        <v>696.740027251864</v>
      </c>
      <c r="V1965" s="70" t="n">
        <f aca="false">V1964+F1965</f>
        <v>4.14280000000001</v>
      </c>
      <c r="W1965" s="70" t="n">
        <f aca="false">MAX(W1964,V1965)</f>
        <v>4.17050000000001</v>
      </c>
      <c r="X1965" s="70" t="n">
        <f aca="false">W1965-V1965</f>
        <v>0.0277000000000012</v>
      </c>
      <c r="Y1965" s="70" t="n">
        <f aca="false">Y1964+M1965</f>
        <v>3.63348497593444</v>
      </c>
      <c r="Z1965" s="70" t="n">
        <f aca="false">MAX(Z1964,Y1965)</f>
        <v>3.66350289419132</v>
      </c>
      <c r="AA1965" s="70" t="n">
        <f aca="false">Z1965-Y1965</f>
        <v>0.0300179182568798</v>
      </c>
      <c r="AB1965" s="72" t="n">
        <f aca="false">AB1964*(1+F1965)</f>
        <v>49.1883244608357</v>
      </c>
      <c r="AC1965" s="73" t="n">
        <f aca="false">MAX(AC1964,AB1965)</f>
        <v>50.5726982182443</v>
      </c>
      <c r="AD1965" s="70" t="n">
        <f aca="false">1-AB1965/AC1965</f>
        <v>0.0273739350713397</v>
      </c>
      <c r="AE1965" s="73" t="n">
        <f aca="false">AE1964*(1+M1965)</f>
        <v>29.5839183435216</v>
      </c>
      <c r="AF1965" s="73" t="n">
        <f aca="false">MAX(AF1964,AE1965)</f>
        <v>30.4873510518397</v>
      </c>
      <c r="AG1965" s="70" t="n">
        <f aca="false">1-AE1965/AF1965</f>
        <v>0.02963303393535</v>
      </c>
      <c r="AH1965" s="74" t="n">
        <f aca="false">IF(R1965&gt;0,AH1964+1,0)</f>
        <v>9</v>
      </c>
      <c r="AI1965" s="74" t="n">
        <f aca="false">IF(U1965&gt;0,AI1964+1,0)</f>
        <v>9</v>
      </c>
      <c r="AJ1965" s="74" t="n">
        <f aca="false">IF(G1965&gt;0,AJ1964+1,0)</f>
        <v>0</v>
      </c>
      <c r="AK1965" s="74" t="n">
        <f aca="false">IF(G1965&lt;=0,AK1964+1,0)</f>
        <v>9</v>
      </c>
      <c r="AL1965" s="74" t="n">
        <f aca="false">IF(K1965&gt;0,AL1964+1,0)</f>
        <v>0</v>
      </c>
      <c r="AM1965" s="74" t="n">
        <f aca="false">IF(K1965&lt;=0,AM1964+1,0)</f>
        <v>9</v>
      </c>
    </row>
    <row r="1966" customFormat="false" ht="15" hidden="false" customHeight="false" outlineLevel="0" collapsed="false">
      <c r="A1966" s="61" t="n">
        <v>1965</v>
      </c>
      <c r="B1966" s="62" t="n">
        <v>45681.5520833333</v>
      </c>
      <c r="C1966" s="63" t="n">
        <f aca="false">YEAR(B1966)</f>
        <v>2025</v>
      </c>
      <c r="D1966" s="32" t="s">
        <v>276</v>
      </c>
      <c r="E1966" s="64" t="n">
        <v>23214.7</v>
      </c>
      <c r="F1966" s="65" t="n">
        <v>0.0037</v>
      </c>
      <c r="G1966" s="66" t="n">
        <v>85.89439</v>
      </c>
      <c r="H1966" s="67" t="n">
        <f aca="false">E1966+IF(D1966="Long",1,-1)*G1966</f>
        <v>23128.80561</v>
      </c>
      <c r="I1966" s="68" t="n">
        <f aca="false">Assumptions!$B$58</f>
        <v>5.35750011455817</v>
      </c>
      <c r="J1966" s="68" t="n">
        <f aca="false">INDEX(Yearly!$L$5:$L$22,MATCH(C1966,Yearly!$A$5:$A$22,0))</f>
        <v>0.483383468982692</v>
      </c>
      <c r="K1966" s="68" t="n">
        <f aca="false">G1966-I1966-J1966</f>
        <v>80.0535064164591</v>
      </c>
      <c r="L1966" s="69" t="n">
        <f aca="false">(I1966+J1966)/Assumptions!$B$8</f>
        <v>0.000257546472986662</v>
      </c>
      <c r="M1966" s="70" t="n">
        <f aca="false">F1966-L1966</f>
        <v>0.00344245352701334</v>
      </c>
      <c r="N1966" s="71" t="n">
        <f aca="false">G1966*Assumptions!$B$7</f>
        <v>675559.37735</v>
      </c>
      <c r="O1966" s="71" t="n">
        <f aca="false">K1966*Assumptions!$B$7</f>
        <v>629620.827965451</v>
      </c>
      <c r="P1966" s="68" t="n">
        <f aca="false">P1965+G1966</f>
        <v>39177.29511</v>
      </c>
      <c r="Q1966" s="68" t="n">
        <f aca="false">MAX(Q1965,P1966)</f>
        <v>39735.572795</v>
      </c>
      <c r="R1966" s="68" t="n">
        <f aca="false">Q1966-P1966</f>
        <v>558.277685000001</v>
      </c>
      <c r="S1966" s="68" t="n">
        <f aca="false">S1965+K1966</f>
        <v>27620.7242613848</v>
      </c>
      <c r="T1966" s="68" t="n">
        <f aca="false">MAX(T1965,S1966)</f>
        <v>28237.4107822202</v>
      </c>
      <c r="U1966" s="68" t="n">
        <f aca="false">T1966-S1966</f>
        <v>616.686520835407</v>
      </c>
      <c r="V1966" s="70" t="n">
        <f aca="false">V1965+F1966</f>
        <v>4.14650000000001</v>
      </c>
      <c r="W1966" s="70" t="n">
        <f aca="false">MAX(W1965,V1966)</f>
        <v>4.17050000000001</v>
      </c>
      <c r="X1966" s="70" t="n">
        <f aca="false">W1966-V1966</f>
        <v>0.0240000000000009</v>
      </c>
      <c r="Y1966" s="70" t="n">
        <f aca="false">Y1965+M1966</f>
        <v>3.63692742946145</v>
      </c>
      <c r="Z1966" s="70" t="n">
        <f aca="false">MAX(Z1965,Y1966)</f>
        <v>3.66350289419132</v>
      </c>
      <c r="AA1966" s="70" t="n">
        <f aca="false">Z1966-Y1966</f>
        <v>0.0265754647298664</v>
      </c>
      <c r="AB1966" s="72" t="n">
        <f aca="false">AB1965*(1+F1966)</f>
        <v>49.3703212613408</v>
      </c>
      <c r="AC1966" s="73" t="n">
        <f aca="false">MAX(AC1965,AB1966)</f>
        <v>50.5726982182443</v>
      </c>
      <c r="AD1966" s="70" t="n">
        <f aca="false">1-AB1966/AC1966</f>
        <v>0.0237752186311035</v>
      </c>
      <c r="AE1966" s="73" t="n">
        <f aca="false">AE1965*(1+M1966)</f>
        <v>29.6857596075661</v>
      </c>
      <c r="AF1966" s="73" t="n">
        <f aca="false">MAX(AF1965,AE1966)</f>
        <v>30.4873510518397</v>
      </c>
      <c r="AG1966" s="70" t="n">
        <f aca="false">1-AE1966/AF1966</f>
        <v>0.0262925907505234</v>
      </c>
      <c r="AH1966" s="74" t="n">
        <f aca="false">IF(R1966&gt;0,AH1965+1,0)</f>
        <v>10</v>
      </c>
      <c r="AI1966" s="74" t="n">
        <f aca="false">IF(U1966&gt;0,AI1965+1,0)</f>
        <v>10</v>
      </c>
      <c r="AJ1966" s="74" t="n">
        <f aca="false">IF(G1966&gt;0,AJ1965+1,0)</f>
        <v>1</v>
      </c>
      <c r="AK1966" s="74" t="n">
        <f aca="false">IF(G1966&lt;=0,AK1965+1,0)</f>
        <v>0</v>
      </c>
      <c r="AL1966" s="74" t="n">
        <f aca="false">IF(K1966&gt;0,AL1965+1,0)</f>
        <v>1</v>
      </c>
      <c r="AM1966" s="74" t="n">
        <f aca="false">IF(K1966&lt;=0,AM1965+1,0)</f>
        <v>0</v>
      </c>
    </row>
    <row r="1967" customFormat="false" ht="15" hidden="false" customHeight="false" outlineLevel="0" collapsed="false">
      <c r="A1967" s="61" t="n">
        <v>1966</v>
      </c>
      <c r="B1967" s="62" t="n">
        <v>45685.6145833333</v>
      </c>
      <c r="C1967" s="63" t="n">
        <f aca="false">YEAR(B1967)</f>
        <v>2025</v>
      </c>
      <c r="D1967" s="32" t="s">
        <v>277</v>
      </c>
      <c r="E1967" s="64" t="n">
        <v>23129.85</v>
      </c>
      <c r="F1967" s="65" t="n">
        <v>-0.007</v>
      </c>
      <c r="G1967" s="66" t="n">
        <v>-161.90895</v>
      </c>
      <c r="H1967" s="67" t="n">
        <f aca="false">E1967+IF(D1967="Long",1,-1)*G1967</f>
        <v>22967.94105</v>
      </c>
      <c r="I1967" s="68" t="n">
        <f aca="false">Assumptions!$B$58</f>
        <v>5.35750011455817</v>
      </c>
      <c r="J1967" s="68" t="n">
        <f aca="false">INDEX(Yearly!$L$5:$L$22,MATCH(C1967,Yearly!$A$5:$A$22,0))</f>
        <v>0.483383468982692</v>
      </c>
      <c r="K1967" s="68" t="n">
        <f aca="false">G1967-I1967-J1967</f>
        <v>-167.749833583541</v>
      </c>
      <c r="L1967" s="69" t="n">
        <f aca="false">(I1967+J1967)/Assumptions!$B$8</f>
        <v>0.000257546472986662</v>
      </c>
      <c r="M1967" s="70" t="n">
        <f aca="false">F1967-L1967</f>
        <v>-0.00725754647298666</v>
      </c>
      <c r="N1967" s="71" t="n">
        <f aca="false">G1967*Assumptions!$B$7</f>
        <v>-1273413.89175</v>
      </c>
      <c r="O1967" s="71" t="n">
        <f aca="false">K1967*Assumptions!$B$7</f>
        <v>-1319352.44113455</v>
      </c>
      <c r="P1967" s="68" t="n">
        <f aca="false">P1966+G1967</f>
        <v>39015.38616</v>
      </c>
      <c r="Q1967" s="68" t="n">
        <f aca="false">MAX(Q1966,P1967)</f>
        <v>39735.572795</v>
      </c>
      <c r="R1967" s="68" t="n">
        <f aca="false">Q1967-P1967</f>
        <v>720.186634999998</v>
      </c>
      <c r="S1967" s="68" t="n">
        <f aca="false">S1966+K1967</f>
        <v>27452.9744278013</v>
      </c>
      <c r="T1967" s="68" t="n">
        <f aca="false">MAX(T1966,S1967)</f>
        <v>28237.4107822202</v>
      </c>
      <c r="U1967" s="68" t="n">
        <f aca="false">T1967-S1967</f>
        <v>784.436354418947</v>
      </c>
      <c r="V1967" s="70" t="n">
        <f aca="false">V1966+F1967</f>
        <v>4.13950000000001</v>
      </c>
      <c r="W1967" s="70" t="n">
        <f aca="false">MAX(W1966,V1967)</f>
        <v>4.17050000000001</v>
      </c>
      <c r="X1967" s="70" t="n">
        <f aca="false">W1967-V1967</f>
        <v>0.0310000000000006</v>
      </c>
      <c r="Y1967" s="70" t="n">
        <f aca="false">Y1966+M1967</f>
        <v>3.62966988298847</v>
      </c>
      <c r="Z1967" s="70" t="n">
        <f aca="false">MAX(Z1966,Y1967)</f>
        <v>3.66350289419132</v>
      </c>
      <c r="AA1967" s="70" t="n">
        <f aca="false">Z1967-Y1967</f>
        <v>0.0338330112028529</v>
      </c>
      <c r="AB1967" s="72" t="n">
        <f aca="false">AB1966*(1+F1967)</f>
        <v>49.0247290125114</v>
      </c>
      <c r="AC1967" s="73" t="n">
        <f aca="false">MAX(AC1966,AB1967)</f>
        <v>50.5726982182443</v>
      </c>
      <c r="AD1967" s="70" t="n">
        <f aca="false">1-AB1967/AC1967</f>
        <v>0.0306087921006858</v>
      </c>
      <c r="AE1967" s="73" t="n">
        <f aca="false">AE1966*(1+M1967)</f>
        <v>29.4703138276283</v>
      </c>
      <c r="AF1967" s="73" t="n">
        <f aca="false">MAX(AF1966,AE1967)</f>
        <v>30.4873510518397</v>
      </c>
      <c r="AG1967" s="70" t="n">
        <f aca="false">1-AE1967/AF1967</f>
        <v>0.0333593175242429</v>
      </c>
      <c r="AH1967" s="74" t="n">
        <f aca="false">IF(R1967&gt;0,AH1966+1,0)</f>
        <v>11</v>
      </c>
      <c r="AI1967" s="74" t="n">
        <f aca="false">IF(U1967&gt;0,AI1966+1,0)</f>
        <v>11</v>
      </c>
      <c r="AJ1967" s="74" t="n">
        <f aca="false">IF(G1967&gt;0,AJ1966+1,0)</f>
        <v>0</v>
      </c>
      <c r="AK1967" s="74" t="n">
        <f aca="false">IF(G1967&lt;=0,AK1966+1,0)</f>
        <v>1</v>
      </c>
      <c r="AL1967" s="74" t="n">
        <f aca="false">IF(K1967&gt;0,AL1966+1,0)</f>
        <v>0</v>
      </c>
      <c r="AM1967" s="74" t="n">
        <f aca="false">IF(K1967&lt;=0,AM1966+1,0)</f>
        <v>1</v>
      </c>
    </row>
    <row r="1968" customFormat="false" ht="15" hidden="false" customHeight="false" outlineLevel="0" collapsed="false">
      <c r="A1968" s="61" t="n">
        <v>1967</v>
      </c>
      <c r="B1968" s="62" t="n">
        <v>45685.6354166667</v>
      </c>
      <c r="C1968" s="63" t="n">
        <f aca="false">YEAR(B1968)</f>
        <v>2025</v>
      </c>
      <c r="D1968" s="32" t="s">
        <v>276</v>
      </c>
      <c r="E1968" s="64" t="n">
        <v>22968.35</v>
      </c>
      <c r="F1968" s="65" t="n">
        <v>-0.0043</v>
      </c>
      <c r="G1968" s="66" t="n">
        <v>-98.763905</v>
      </c>
      <c r="H1968" s="67" t="n">
        <f aca="false">E1968+IF(D1968="Long",1,-1)*G1968</f>
        <v>23067.113905</v>
      </c>
      <c r="I1968" s="68" t="n">
        <f aca="false">Assumptions!$B$58</f>
        <v>5.35750011455817</v>
      </c>
      <c r="J1968" s="68" t="n">
        <f aca="false">INDEX(Yearly!$L$5:$L$22,MATCH(C1968,Yearly!$A$5:$A$22,0))</f>
        <v>0.483383468982692</v>
      </c>
      <c r="K1968" s="68" t="n">
        <f aca="false">G1968-I1968-J1968</f>
        <v>-104.604788583541</v>
      </c>
      <c r="L1968" s="69" t="n">
        <f aca="false">(I1968+J1968)/Assumptions!$B$8</f>
        <v>0.000257546472986662</v>
      </c>
      <c r="M1968" s="70" t="n">
        <f aca="false">F1968-L1968</f>
        <v>-0.00455754647298666</v>
      </c>
      <c r="N1968" s="71" t="n">
        <f aca="false">G1968*Assumptions!$B$7</f>
        <v>-776778.112825</v>
      </c>
      <c r="O1968" s="71" t="n">
        <f aca="false">K1968*Assumptions!$B$7</f>
        <v>-822716.662209549</v>
      </c>
      <c r="P1968" s="68" t="n">
        <f aca="false">P1967+G1968</f>
        <v>38916.622255</v>
      </c>
      <c r="Q1968" s="68" t="n">
        <f aca="false">MAX(Q1967,P1968)</f>
        <v>39735.572795</v>
      </c>
      <c r="R1968" s="68" t="n">
        <f aca="false">Q1968-P1968</f>
        <v>818.950539999998</v>
      </c>
      <c r="S1968" s="68" t="n">
        <f aca="false">S1967+K1968</f>
        <v>27348.3696392177</v>
      </c>
      <c r="T1968" s="68" t="n">
        <f aca="false">MAX(T1967,S1968)</f>
        <v>28237.4107822202</v>
      </c>
      <c r="U1968" s="68" t="n">
        <f aca="false">T1968-S1968</f>
        <v>889.041143002487</v>
      </c>
      <c r="V1968" s="70" t="n">
        <f aca="false">V1967+F1968</f>
        <v>4.13520000000001</v>
      </c>
      <c r="W1968" s="70" t="n">
        <f aca="false">MAX(W1967,V1968)</f>
        <v>4.17050000000001</v>
      </c>
      <c r="X1968" s="70" t="n">
        <f aca="false">W1968-V1968</f>
        <v>0.0353000000000003</v>
      </c>
      <c r="Y1968" s="70" t="n">
        <f aca="false">Y1967+M1968</f>
        <v>3.62511233651548</v>
      </c>
      <c r="Z1968" s="70" t="n">
        <f aca="false">MAX(Z1967,Y1968)</f>
        <v>3.66350289419132</v>
      </c>
      <c r="AA1968" s="70" t="n">
        <f aca="false">Z1968-Y1968</f>
        <v>0.0383905576758394</v>
      </c>
      <c r="AB1968" s="72" t="n">
        <f aca="false">AB1967*(1+F1968)</f>
        <v>48.8139226777576</v>
      </c>
      <c r="AC1968" s="73" t="n">
        <f aca="false">MAX(AC1967,AB1968)</f>
        <v>50.5726982182443</v>
      </c>
      <c r="AD1968" s="70" t="n">
        <f aca="false">1-AB1968/AC1968</f>
        <v>0.0347771742946528</v>
      </c>
      <c r="AE1968" s="73" t="n">
        <f aca="false">AE1967*(1+M1968)</f>
        <v>29.3360015027854</v>
      </c>
      <c r="AF1968" s="73" t="n">
        <f aca="false">MAX(AF1967,AE1968)</f>
        <v>30.4873510518397</v>
      </c>
      <c r="AG1968" s="70" t="n">
        <f aca="false">1-AE1968/AF1968</f>
        <v>0.0377648273573057</v>
      </c>
      <c r="AH1968" s="74" t="n">
        <f aca="false">IF(R1968&gt;0,AH1967+1,0)</f>
        <v>12</v>
      </c>
      <c r="AI1968" s="74" t="n">
        <f aca="false">IF(U1968&gt;0,AI1967+1,0)</f>
        <v>12</v>
      </c>
      <c r="AJ1968" s="74" t="n">
        <f aca="false">IF(G1968&gt;0,AJ1967+1,0)</f>
        <v>0</v>
      </c>
      <c r="AK1968" s="74" t="n">
        <f aca="false">IF(G1968&lt;=0,AK1967+1,0)</f>
        <v>2</v>
      </c>
      <c r="AL1968" s="74" t="n">
        <f aca="false">IF(K1968&gt;0,AL1967+1,0)</f>
        <v>0</v>
      </c>
      <c r="AM1968" s="74" t="n">
        <f aca="false">IF(K1968&lt;=0,AM1967+1,0)</f>
        <v>2</v>
      </c>
    </row>
    <row r="1969" customFormat="false" ht="15" hidden="false" customHeight="false" outlineLevel="0" collapsed="false">
      <c r="A1969" s="61" t="n">
        <v>1968</v>
      </c>
      <c r="B1969" s="62" t="n">
        <v>45686.4270833333</v>
      </c>
      <c r="C1969" s="63" t="n">
        <f aca="false">YEAR(B1969)</f>
        <v>2025</v>
      </c>
      <c r="D1969" s="32" t="s">
        <v>277</v>
      </c>
      <c r="E1969" s="64" t="n">
        <v>23067.55</v>
      </c>
      <c r="F1969" s="65" t="n">
        <v>0.0082</v>
      </c>
      <c r="G1969" s="66" t="n">
        <v>189.15391</v>
      </c>
      <c r="H1969" s="67" t="n">
        <f aca="false">E1969+IF(D1969="Long",1,-1)*G1969</f>
        <v>23256.70391</v>
      </c>
      <c r="I1969" s="68" t="n">
        <f aca="false">Assumptions!$B$58</f>
        <v>5.35750011455817</v>
      </c>
      <c r="J1969" s="68" t="n">
        <f aca="false">INDEX(Yearly!$L$5:$L$22,MATCH(C1969,Yearly!$A$5:$A$22,0))</f>
        <v>0.483383468982692</v>
      </c>
      <c r="K1969" s="68" t="n">
        <f aca="false">G1969-I1969-J1969</f>
        <v>183.313026416459</v>
      </c>
      <c r="L1969" s="69" t="n">
        <f aca="false">(I1969+J1969)/Assumptions!$B$8</f>
        <v>0.000257546472986662</v>
      </c>
      <c r="M1969" s="70" t="n">
        <f aca="false">F1969-L1969</f>
        <v>0.00794245352701334</v>
      </c>
      <c r="N1969" s="71" t="n">
        <f aca="false">G1969*Assumptions!$B$7</f>
        <v>1487695.50215</v>
      </c>
      <c r="O1969" s="71" t="n">
        <f aca="false">K1969*Assumptions!$B$7</f>
        <v>1441756.95276545</v>
      </c>
      <c r="P1969" s="68" t="n">
        <f aca="false">P1968+G1969</f>
        <v>39105.7761650001</v>
      </c>
      <c r="Q1969" s="68" t="n">
        <f aca="false">MAX(Q1968,P1969)</f>
        <v>39735.572795</v>
      </c>
      <c r="R1969" s="68" t="n">
        <f aca="false">Q1969-P1969</f>
        <v>629.796629999997</v>
      </c>
      <c r="S1969" s="68" t="n">
        <f aca="false">S1968+K1969</f>
        <v>27531.6826656342</v>
      </c>
      <c r="T1969" s="68" t="n">
        <f aca="false">MAX(T1968,S1969)</f>
        <v>28237.4107822202</v>
      </c>
      <c r="U1969" s="68" t="n">
        <f aca="false">T1969-S1969</f>
        <v>705.72811658603</v>
      </c>
      <c r="V1969" s="70" t="n">
        <f aca="false">V1968+F1969</f>
        <v>4.14340000000001</v>
      </c>
      <c r="W1969" s="70" t="n">
        <f aca="false">MAX(W1968,V1969)</f>
        <v>4.17050000000001</v>
      </c>
      <c r="X1969" s="70" t="n">
        <f aca="false">W1969-V1969</f>
        <v>0.0270999999999999</v>
      </c>
      <c r="Y1969" s="70" t="n">
        <f aca="false">Y1968+M1969</f>
        <v>3.63305479004249</v>
      </c>
      <c r="Z1969" s="70" t="n">
        <f aca="false">MAX(Z1968,Y1969)</f>
        <v>3.66350289419132</v>
      </c>
      <c r="AA1969" s="70" t="n">
        <f aca="false">Z1969-Y1969</f>
        <v>0.0304481041488263</v>
      </c>
      <c r="AB1969" s="72" t="n">
        <f aca="false">AB1968*(1+F1969)</f>
        <v>49.2141968437152</v>
      </c>
      <c r="AC1969" s="73" t="n">
        <f aca="false">MAX(AC1968,AB1969)</f>
        <v>50.5726982182443</v>
      </c>
      <c r="AD1969" s="70" t="n">
        <f aca="false">1-AB1969/AC1969</f>
        <v>0.0268623471238689</v>
      </c>
      <c r="AE1969" s="73" t="n">
        <f aca="false">AE1968*(1+M1969)</f>
        <v>29.5690013313896</v>
      </c>
      <c r="AF1969" s="73" t="n">
        <f aca="false">MAX(AF1968,AE1969)</f>
        <v>30.4873510518397</v>
      </c>
      <c r="AG1969" s="70" t="n">
        <f aca="false">1-AE1969/AF1969</f>
        <v>0.0301223192165334</v>
      </c>
      <c r="AH1969" s="74" t="n">
        <f aca="false">IF(R1969&gt;0,AH1968+1,0)</f>
        <v>13</v>
      </c>
      <c r="AI1969" s="74" t="n">
        <f aca="false">IF(U1969&gt;0,AI1968+1,0)</f>
        <v>13</v>
      </c>
      <c r="AJ1969" s="74" t="n">
        <f aca="false">IF(G1969&gt;0,AJ1968+1,0)</f>
        <v>1</v>
      </c>
      <c r="AK1969" s="74" t="n">
        <f aca="false">IF(G1969&lt;=0,AK1968+1,0)</f>
        <v>0</v>
      </c>
      <c r="AL1969" s="74" t="n">
        <f aca="false">IF(K1969&gt;0,AL1968+1,0)</f>
        <v>1</v>
      </c>
      <c r="AM1969" s="74" t="n">
        <f aca="false">IF(K1969&lt;=0,AM1968+1,0)</f>
        <v>0</v>
      </c>
    </row>
    <row r="1970" customFormat="false" ht="15" hidden="false" customHeight="false" outlineLevel="0" collapsed="false">
      <c r="A1970" s="61" t="n">
        <v>1969</v>
      </c>
      <c r="B1970" s="62" t="n">
        <v>45691.40625</v>
      </c>
      <c r="C1970" s="63" t="n">
        <f aca="false">YEAR(B1970)</f>
        <v>2025</v>
      </c>
      <c r="D1970" s="32" t="s">
        <v>276</v>
      </c>
      <c r="E1970" s="64" t="n">
        <v>23257.55</v>
      </c>
      <c r="F1970" s="65" t="n">
        <v>-0.0041</v>
      </c>
      <c r="G1970" s="66" t="n">
        <v>-95.355955</v>
      </c>
      <c r="H1970" s="67" t="n">
        <f aca="false">E1970+IF(D1970="Long",1,-1)*G1970</f>
        <v>23352.905955</v>
      </c>
      <c r="I1970" s="68" t="n">
        <f aca="false">Assumptions!$B$58</f>
        <v>5.35750011455817</v>
      </c>
      <c r="J1970" s="68" t="n">
        <f aca="false">INDEX(Yearly!$L$5:$L$22,MATCH(C1970,Yearly!$A$5:$A$22,0))</f>
        <v>0.483383468982692</v>
      </c>
      <c r="K1970" s="68" t="n">
        <f aca="false">G1970-I1970-J1970</f>
        <v>-101.196838583541</v>
      </c>
      <c r="L1970" s="69" t="n">
        <f aca="false">(I1970+J1970)/Assumptions!$B$8</f>
        <v>0.000257546472986662</v>
      </c>
      <c r="M1970" s="70" t="n">
        <f aca="false">F1970-L1970</f>
        <v>-0.00435754647298666</v>
      </c>
      <c r="N1970" s="71" t="n">
        <f aca="false">G1970*Assumptions!$B$7</f>
        <v>-749974.586075</v>
      </c>
      <c r="O1970" s="71" t="n">
        <f aca="false">K1970*Assumptions!$B$7</f>
        <v>-795913.135459549</v>
      </c>
      <c r="P1970" s="68" t="n">
        <f aca="false">P1969+G1970</f>
        <v>39010.4202100001</v>
      </c>
      <c r="Q1970" s="68" t="n">
        <f aca="false">MAX(Q1969,P1970)</f>
        <v>39735.572795</v>
      </c>
      <c r="R1970" s="68" t="n">
        <f aca="false">Q1970-P1970</f>
        <v>725.152584999996</v>
      </c>
      <c r="S1970" s="68" t="n">
        <f aca="false">S1969+K1970</f>
        <v>27430.4858270507</v>
      </c>
      <c r="T1970" s="68" t="n">
        <f aca="false">MAX(T1969,S1970)</f>
        <v>28237.4107822202</v>
      </c>
      <c r="U1970" s="68" t="n">
        <f aca="false">T1970-S1970</f>
        <v>806.924955169572</v>
      </c>
      <c r="V1970" s="70" t="n">
        <f aca="false">V1969+F1970</f>
        <v>4.13930000000001</v>
      </c>
      <c r="W1970" s="70" t="n">
        <f aca="false">MAX(W1969,V1970)</f>
        <v>4.17050000000001</v>
      </c>
      <c r="X1970" s="70" t="n">
        <f aca="false">W1970-V1970</f>
        <v>0.0312000000000001</v>
      </c>
      <c r="Y1970" s="70" t="n">
        <f aca="false">Y1969+M1970</f>
        <v>3.62869724356951</v>
      </c>
      <c r="Z1970" s="70" t="n">
        <f aca="false">MAX(Z1969,Y1970)</f>
        <v>3.66350289419132</v>
      </c>
      <c r="AA1970" s="70" t="n">
        <f aca="false">Z1970-Y1970</f>
        <v>0.0348056506218128</v>
      </c>
      <c r="AB1970" s="72" t="n">
        <f aca="false">AB1969*(1+F1970)</f>
        <v>49.012418636656</v>
      </c>
      <c r="AC1970" s="73" t="n">
        <f aca="false">MAX(AC1969,AB1970)</f>
        <v>50.5726982182443</v>
      </c>
      <c r="AD1970" s="70" t="n">
        <f aca="false">1-AB1970/AC1970</f>
        <v>0.0308522115006611</v>
      </c>
      <c r="AE1970" s="73" t="n">
        <f aca="false">AE1969*(1+M1970)</f>
        <v>29.4401530339283</v>
      </c>
      <c r="AF1970" s="73" t="n">
        <f aca="false">MAX(AF1969,AE1970)</f>
        <v>30.4873510518397</v>
      </c>
      <c r="AG1970" s="70" t="n">
        <f aca="false">1-AE1970/AF1970</f>
        <v>0.0343486062836599</v>
      </c>
      <c r="AH1970" s="74" t="n">
        <f aca="false">IF(R1970&gt;0,AH1969+1,0)</f>
        <v>14</v>
      </c>
      <c r="AI1970" s="74" t="n">
        <f aca="false">IF(U1970&gt;0,AI1969+1,0)</f>
        <v>14</v>
      </c>
      <c r="AJ1970" s="74" t="n">
        <f aca="false">IF(G1970&gt;0,AJ1969+1,0)</f>
        <v>0</v>
      </c>
      <c r="AK1970" s="74" t="n">
        <f aca="false">IF(G1970&lt;=0,AK1969+1,0)</f>
        <v>1</v>
      </c>
      <c r="AL1970" s="74" t="n">
        <f aca="false">IF(K1970&gt;0,AL1969+1,0)</f>
        <v>0</v>
      </c>
      <c r="AM1970" s="74" t="n">
        <f aca="false">IF(K1970&lt;=0,AM1969+1,0)</f>
        <v>1</v>
      </c>
    </row>
    <row r="1971" customFormat="false" ht="15" hidden="false" customHeight="false" outlineLevel="0" collapsed="false">
      <c r="A1971" s="61" t="n">
        <v>1970</v>
      </c>
      <c r="B1971" s="62" t="n">
        <v>45691.5729166667</v>
      </c>
      <c r="C1971" s="63" t="n">
        <f aca="false">YEAR(B1971)</f>
        <v>2025</v>
      </c>
      <c r="D1971" s="32" t="s">
        <v>277</v>
      </c>
      <c r="E1971" s="64" t="n">
        <v>23352.2</v>
      </c>
      <c r="F1971" s="65" t="n">
        <v>0.0095</v>
      </c>
      <c r="G1971" s="66" t="n">
        <v>221.8459</v>
      </c>
      <c r="H1971" s="67" t="n">
        <f aca="false">E1971+IF(D1971="Long",1,-1)*G1971</f>
        <v>23574.0459</v>
      </c>
      <c r="I1971" s="68" t="n">
        <f aca="false">Assumptions!$B$58</f>
        <v>5.35750011455817</v>
      </c>
      <c r="J1971" s="68" t="n">
        <f aca="false">INDEX(Yearly!$L$5:$L$22,MATCH(C1971,Yearly!$A$5:$A$22,0))</f>
        <v>0.483383468982692</v>
      </c>
      <c r="K1971" s="68" t="n">
        <f aca="false">G1971-I1971-J1971</f>
        <v>216.005016416459</v>
      </c>
      <c r="L1971" s="69" t="n">
        <f aca="false">(I1971+J1971)/Assumptions!$B$8</f>
        <v>0.000257546472986662</v>
      </c>
      <c r="M1971" s="70" t="n">
        <f aca="false">F1971-L1971</f>
        <v>0.00924245352701334</v>
      </c>
      <c r="N1971" s="71" t="n">
        <f aca="false">G1971*Assumptions!$B$7</f>
        <v>1744818.0035</v>
      </c>
      <c r="O1971" s="71" t="n">
        <f aca="false">K1971*Assumptions!$B$7</f>
        <v>1698879.45411545</v>
      </c>
      <c r="P1971" s="68" t="n">
        <f aca="false">P1970+G1971</f>
        <v>39232.2661100001</v>
      </c>
      <c r="Q1971" s="68" t="n">
        <f aca="false">MAX(Q1970,P1971)</f>
        <v>39735.572795</v>
      </c>
      <c r="R1971" s="68" t="n">
        <f aca="false">Q1971-P1971</f>
        <v>503.306684999996</v>
      </c>
      <c r="S1971" s="68" t="n">
        <f aca="false">S1970+K1971</f>
        <v>27646.4908434671</v>
      </c>
      <c r="T1971" s="68" t="n">
        <f aca="false">MAX(T1970,S1971)</f>
        <v>28237.4107822202</v>
      </c>
      <c r="U1971" s="68" t="n">
        <f aca="false">T1971-S1971</f>
        <v>590.919938753112</v>
      </c>
      <c r="V1971" s="70" t="n">
        <f aca="false">V1970+F1971</f>
        <v>4.14880000000001</v>
      </c>
      <c r="W1971" s="70" t="n">
        <f aca="false">MAX(W1970,V1971)</f>
        <v>4.17050000000001</v>
      </c>
      <c r="X1971" s="70" t="n">
        <f aca="false">W1971-V1971</f>
        <v>0.0217000000000001</v>
      </c>
      <c r="Y1971" s="70" t="n">
        <f aca="false">Y1970+M1971</f>
        <v>3.63793969709652</v>
      </c>
      <c r="Z1971" s="70" t="n">
        <f aca="false">MAX(Z1970,Y1971)</f>
        <v>3.66350289419132</v>
      </c>
      <c r="AA1971" s="70" t="n">
        <f aca="false">Z1971-Y1971</f>
        <v>0.0255631970947996</v>
      </c>
      <c r="AB1971" s="72" t="n">
        <f aca="false">AB1970*(1+F1971)</f>
        <v>49.4780366137042</v>
      </c>
      <c r="AC1971" s="73" t="n">
        <f aca="false">MAX(AC1970,AB1971)</f>
        <v>50.5726982182443</v>
      </c>
      <c r="AD1971" s="70" t="n">
        <f aca="false">1-AB1971/AC1971</f>
        <v>0.0216453075099174</v>
      </c>
      <c r="AE1971" s="73" t="n">
        <f aca="false">AE1970*(1+M1971)</f>
        <v>29.7122522801726</v>
      </c>
      <c r="AF1971" s="73" t="n">
        <f aca="false">MAX(AF1970,AE1971)</f>
        <v>30.4873510518397</v>
      </c>
      <c r="AG1971" s="70" t="n">
        <f aca="false">1-AE1971/AF1971</f>
        <v>0.025423618153941</v>
      </c>
      <c r="AH1971" s="74" t="n">
        <f aca="false">IF(R1971&gt;0,AH1970+1,0)</f>
        <v>15</v>
      </c>
      <c r="AI1971" s="74" t="n">
        <f aca="false">IF(U1971&gt;0,AI1970+1,0)</f>
        <v>15</v>
      </c>
      <c r="AJ1971" s="74" t="n">
        <f aca="false">IF(G1971&gt;0,AJ1970+1,0)</f>
        <v>1</v>
      </c>
      <c r="AK1971" s="74" t="n">
        <f aca="false">IF(G1971&lt;=0,AK1970+1,0)</f>
        <v>0</v>
      </c>
      <c r="AL1971" s="74" t="n">
        <f aca="false">IF(K1971&gt;0,AL1970+1,0)</f>
        <v>1</v>
      </c>
      <c r="AM1971" s="74" t="n">
        <f aca="false">IF(K1971&lt;=0,AM1970+1,0)</f>
        <v>0</v>
      </c>
    </row>
    <row r="1972" customFormat="false" ht="15" hidden="false" customHeight="false" outlineLevel="0" collapsed="false">
      <c r="A1972" s="61" t="n">
        <v>1971</v>
      </c>
      <c r="B1972" s="62" t="n">
        <v>45695.4479166667</v>
      </c>
      <c r="C1972" s="63" t="n">
        <f aca="false">YEAR(B1972)</f>
        <v>2025</v>
      </c>
      <c r="D1972" s="32" t="s">
        <v>276</v>
      </c>
      <c r="E1972" s="64" t="n">
        <v>23573.5</v>
      </c>
      <c r="F1972" s="65" t="n">
        <v>-0.0018</v>
      </c>
      <c r="G1972" s="66" t="n">
        <v>-42.4323</v>
      </c>
      <c r="H1972" s="67" t="n">
        <f aca="false">E1972+IF(D1972="Long",1,-1)*G1972</f>
        <v>23615.9323</v>
      </c>
      <c r="I1972" s="68" t="n">
        <f aca="false">Assumptions!$B$58</f>
        <v>5.35750011455817</v>
      </c>
      <c r="J1972" s="68" t="n">
        <f aca="false">INDEX(Yearly!$L$5:$L$22,MATCH(C1972,Yearly!$A$5:$A$22,0))</f>
        <v>0.483383468982692</v>
      </c>
      <c r="K1972" s="68" t="n">
        <f aca="false">G1972-I1972-J1972</f>
        <v>-48.2731835835409</v>
      </c>
      <c r="L1972" s="69" t="n">
        <f aca="false">(I1972+J1972)/Assumptions!$B$8</f>
        <v>0.000257546472986662</v>
      </c>
      <c r="M1972" s="70" t="n">
        <f aca="false">F1972-L1972</f>
        <v>-0.00205754647298666</v>
      </c>
      <c r="N1972" s="71" t="n">
        <f aca="false">G1972*Assumptions!$B$7</f>
        <v>-333730.0395</v>
      </c>
      <c r="O1972" s="71" t="n">
        <f aca="false">K1972*Assumptions!$B$7</f>
        <v>-379668.588884549</v>
      </c>
      <c r="P1972" s="68" t="n">
        <f aca="false">P1971+G1972</f>
        <v>39189.8338100001</v>
      </c>
      <c r="Q1972" s="68" t="n">
        <f aca="false">MAX(Q1971,P1972)</f>
        <v>39735.572795</v>
      </c>
      <c r="R1972" s="68" t="n">
        <f aca="false">Q1972-P1972</f>
        <v>545.738984999996</v>
      </c>
      <c r="S1972" s="68" t="n">
        <f aca="false">S1971+K1972</f>
        <v>27598.2176598836</v>
      </c>
      <c r="T1972" s="68" t="n">
        <f aca="false">MAX(T1971,S1972)</f>
        <v>28237.4107822202</v>
      </c>
      <c r="U1972" s="68" t="n">
        <f aca="false">T1972-S1972</f>
        <v>639.193122336652</v>
      </c>
      <c r="V1972" s="70" t="n">
        <f aca="false">V1971+F1972</f>
        <v>4.14700000000001</v>
      </c>
      <c r="W1972" s="70" t="n">
        <f aca="false">MAX(W1971,V1972)</f>
        <v>4.17050000000001</v>
      </c>
      <c r="X1972" s="70" t="n">
        <f aca="false">W1972-V1972</f>
        <v>0.0235000000000003</v>
      </c>
      <c r="Y1972" s="70" t="n">
        <f aca="false">Y1971+M1972</f>
        <v>3.63588215062353</v>
      </c>
      <c r="Z1972" s="70" t="n">
        <f aca="false">MAX(Z1971,Y1972)</f>
        <v>3.66350289419132</v>
      </c>
      <c r="AA1972" s="70" t="n">
        <f aca="false">Z1972-Y1972</f>
        <v>0.0276207435677862</v>
      </c>
      <c r="AB1972" s="72" t="n">
        <f aca="false">AB1971*(1+F1972)</f>
        <v>49.3889761477995</v>
      </c>
      <c r="AC1972" s="73" t="n">
        <f aca="false">MAX(AC1971,AB1972)</f>
        <v>50.5726982182443</v>
      </c>
      <c r="AD1972" s="70" t="n">
        <f aca="false">1-AB1972/AC1972</f>
        <v>0.0234063459563995</v>
      </c>
      <c r="AE1972" s="73" t="n">
        <f aca="false">AE1971*(1+M1972)</f>
        <v>29.651117940289</v>
      </c>
      <c r="AF1972" s="73" t="n">
        <f aca="false">MAX(AF1971,AE1972)</f>
        <v>30.4873510518397</v>
      </c>
      <c r="AG1972" s="70" t="n">
        <f aca="false">1-AE1972/AF1972</f>
        <v>0.0274288543510645</v>
      </c>
      <c r="AH1972" s="74" t="n">
        <f aca="false">IF(R1972&gt;0,AH1971+1,0)</f>
        <v>16</v>
      </c>
      <c r="AI1972" s="74" t="n">
        <f aca="false">IF(U1972&gt;0,AI1971+1,0)</f>
        <v>16</v>
      </c>
      <c r="AJ1972" s="74" t="n">
        <f aca="false">IF(G1972&gt;0,AJ1971+1,0)</f>
        <v>0</v>
      </c>
      <c r="AK1972" s="74" t="n">
        <f aca="false">IF(G1972&lt;=0,AK1971+1,0)</f>
        <v>1</v>
      </c>
      <c r="AL1972" s="74" t="n">
        <f aca="false">IF(K1972&gt;0,AL1971+1,0)</f>
        <v>0</v>
      </c>
      <c r="AM1972" s="74" t="n">
        <f aca="false">IF(K1972&lt;=0,AM1971+1,0)</f>
        <v>1</v>
      </c>
    </row>
    <row r="1973" customFormat="false" ht="15" hidden="false" customHeight="false" outlineLevel="0" collapsed="false">
      <c r="A1973" s="61" t="n">
        <v>1972</v>
      </c>
      <c r="B1973" s="62" t="n">
        <v>45695.46875</v>
      </c>
      <c r="C1973" s="63" t="n">
        <f aca="false">YEAR(B1973)</f>
        <v>2025</v>
      </c>
      <c r="D1973" s="32" t="s">
        <v>277</v>
      </c>
      <c r="E1973" s="64" t="n">
        <v>23616.25</v>
      </c>
      <c r="F1973" s="65" t="n">
        <v>-0.0029</v>
      </c>
      <c r="G1973" s="66" t="n">
        <v>-68.487125</v>
      </c>
      <c r="H1973" s="67" t="n">
        <f aca="false">E1973+IF(D1973="Long",1,-1)*G1973</f>
        <v>23547.762875</v>
      </c>
      <c r="I1973" s="68" t="n">
        <f aca="false">Assumptions!$B$58</f>
        <v>5.35750011455817</v>
      </c>
      <c r="J1973" s="68" t="n">
        <f aca="false">INDEX(Yearly!$L$5:$L$22,MATCH(C1973,Yearly!$A$5:$A$22,0))</f>
        <v>0.483383468982692</v>
      </c>
      <c r="K1973" s="68" t="n">
        <f aca="false">G1973-I1973-J1973</f>
        <v>-74.3280085835409</v>
      </c>
      <c r="L1973" s="69" t="n">
        <f aca="false">(I1973+J1973)/Assumptions!$B$8</f>
        <v>0.000257546472986662</v>
      </c>
      <c r="M1973" s="70" t="n">
        <f aca="false">F1973-L1973</f>
        <v>-0.00315754647298666</v>
      </c>
      <c r="N1973" s="71" t="n">
        <f aca="false">G1973*Assumptions!$B$7</f>
        <v>-538651.238125</v>
      </c>
      <c r="O1973" s="71" t="n">
        <f aca="false">K1973*Assumptions!$B$7</f>
        <v>-584589.787509549</v>
      </c>
      <c r="P1973" s="68" t="n">
        <f aca="false">P1972+G1973</f>
        <v>39121.3466850001</v>
      </c>
      <c r="Q1973" s="68" t="n">
        <f aca="false">MAX(Q1972,P1973)</f>
        <v>39735.572795</v>
      </c>
      <c r="R1973" s="68" t="n">
        <f aca="false">Q1973-P1973</f>
        <v>614.226109999996</v>
      </c>
      <c r="S1973" s="68" t="n">
        <f aca="false">S1972+K1973</f>
        <v>27523.8896513</v>
      </c>
      <c r="T1973" s="68" t="n">
        <f aca="false">MAX(T1972,S1973)</f>
        <v>28237.4107822202</v>
      </c>
      <c r="U1973" s="68" t="n">
        <f aca="false">T1973-S1973</f>
        <v>713.521130920191</v>
      </c>
      <c r="V1973" s="70" t="n">
        <f aca="false">V1972+F1973</f>
        <v>4.14410000000001</v>
      </c>
      <c r="W1973" s="70" t="n">
        <f aca="false">MAX(W1972,V1973)</f>
        <v>4.17050000000001</v>
      </c>
      <c r="X1973" s="70" t="n">
        <f aca="false">W1973-V1973</f>
        <v>0.0264000000000006</v>
      </c>
      <c r="Y1973" s="70" t="n">
        <f aca="false">Y1972+M1973</f>
        <v>3.63272460415054</v>
      </c>
      <c r="Z1973" s="70" t="n">
        <f aca="false">MAX(Z1972,Y1973)</f>
        <v>3.66350289419132</v>
      </c>
      <c r="AA1973" s="70" t="n">
        <f aca="false">Z1973-Y1973</f>
        <v>0.0307782900407729</v>
      </c>
      <c r="AB1973" s="72" t="n">
        <f aca="false">AB1972*(1+F1973)</f>
        <v>49.2457481169709</v>
      </c>
      <c r="AC1973" s="73" t="n">
        <f aca="false">MAX(AC1972,AB1973)</f>
        <v>50.5726982182443</v>
      </c>
      <c r="AD1973" s="70" t="n">
        <f aca="false">1-AB1973/AC1973</f>
        <v>0.0262384675531259</v>
      </c>
      <c r="AE1973" s="73" t="n">
        <f aca="false">AE1972*(1+M1973)</f>
        <v>29.5574931574165</v>
      </c>
      <c r="AF1973" s="73" t="n">
        <f aca="false">MAX(AF1972,AE1973)</f>
        <v>30.4873510518397</v>
      </c>
      <c r="AG1973" s="70" t="n">
        <f aca="false">1-AE1973/AF1973</f>
        <v>0.0304997929417369</v>
      </c>
      <c r="AH1973" s="74" t="n">
        <f aca="false">IF(R1973&gt;0,AH1972+1,0)</f>
        <v>17</v>
      </c>
      <c r="AI1973" s="74" t="n">
        <f aca="false">IF(U1973&gt;0,AI1972+1,0)</f>
        <v>17</v>
      </c>
      <c r="AJ1973" s="74" t="n">
        <f aca="false">IF(G1973&gt;0,AJ1972+1,0)</f>
        <v>0</v>
      </c>
      <c r="AK1973" s="74" t="n">
        <f aca="false">IF(G1973&lt;=0,AK1972+1,0)</f>
        <v>2</v>
      </c>
      <c r="AL1973" s="74" t="n">
        <f aca="false">IF(K1973&gt;0,AL1972+1,0)</f>
        <v>0</v>
      </c>
      <c r="AM1973" s="74" t="n">
        <f aca="false">IF(K1973&lt;=0,AM1972+1,0)</f>
        <v>2</v>
      </c>
    </row>
    <row r="1974" customFormat="false" ht="15" hidden="false" customHeight="false" outlineLevel="0" collapsed="false">
      <c r="A1974" s="61" t="n">
        <v>1973</v>
      </c>
      <c r="B1974" s="62" t="n">
        <v>45695.5520833333</v>
      </c>
      <c r="C1974" s="63" t="n">
        <f aca="false">YEAR(B1974)</f>
        <v>2025</v>
      </c>
      <c r="D1974" s="32" t="s">
        <v>276</v>
      </c>
      <c r="E1974" s="64" t="n">
        <v>23547.85</v>
      </c>
      <c r="F1974" s="65" t="n">
        <v>0.0238</v>
      </c>
      <c r="G1974" s="66" t="n">
        <v>560.43883</v>
      </c>
      <c r="H1974" s="67" t="n">
        <f aca="false">E1974+IF(D1974="Long",1,-1)*G1974</f>
        <v>22987.41117</v>
      </c>
      <c r="I1974" s="68" t="n">
        <f aca="false">Assumptions!$B$58</f>
        <v>5.35750011455817</v>
      </c>
      <c r="J1974" s="68" t="n">
        <f aca="false">INDEX(Yearly!$L$5:$L$22,MATCH(C1974,Yearly!$A$5:$A$22,0))</f>
        <v>0.483383468982692</v>
      </c>
      <c r="K1974" s="68" t="n">
        <f aca="false">G1974-I1974-J1974</f>
        <v>554.597946416459</v>
      </c>
      <c r="L1974" s="69" t="n">
        <f aca="false">(I1974+J1974)/Assumptions!$B$8</f>
        <v>0.000257546472986662</v>
      </c>
      <c r="M1974" s="70" t="n">
        <f aca="false">F1974-L1974</f>
        <v>0.0235424535270133</v>
      </c>
      <c r="N1974" s="71" t="n">
        <f aca="false">G1974*Assumptions!$B$7</f>
        <v>4407851.39795</v>
      </c>
      <c r="O1974" s="71" t="n">
        <f aca="false">K1974*Assumptions!$B$7</f>
        <v>4361912.84856545</v>
      </c>
      <c r="P1974" s="68" t="n">
        <f aca="false">P1973+G1974</f>
        <v>39681.7855150001</v>
      </c>
      <c r="Q1974" s="68" t="n">
        <f aca="false">MAX(Q1973,P1974)</f>
        <v>39735.572795</v>
      </c>
      <c r="R1974" s="68" t="n">
        <f aca="false">Q1974-P1974</f>
        <v>53.7872799999968</v>
      </c>
      <c r="S1974" s="68" t="n">
        <f aca="false">S1973+K1974</f>
        <v>28078.4875977165</v>
      </c>
      <c r="T1974" s="68" t="n">
        <f aca="false">MAX(T1973,S1974)</f>
        <v>28237.4107822202</v>
      </c>
      <c r="U1974" s="68" t="n">
        <f aca="false">T1974-S1974</f>
        <v>158.923184503732</v>
      </c>
      <c r="V1974" s="70" t="n">
        <f aca="false">V1973+F1974</f>
        <v>4.16790000000001</v>
      </c>
      <c r="W1974" s="70" t="n">
        <f aca="false">MAX(W1973,V1974)</f>
        <v>4.17050000000001</v>
      </c>
      <c r="X1974" s="70" t="n">
        <f aca="false">W1974-V1974</f>
        <v>0.00260000000000105</v>
      </c>
      <c r="Y1974" s="70" t="n">
        <f aca="false">Y1973+M1974</f>
        <v>3.65626705767756</v>
      </c>
      <c r="Z1974" s="70" t="n">
        <f aca="false">MAX(Z1973,Y1974)</f>
        <v>3.66350289419132</v>
      </c>
      <c r="AA1974" s="70" t="n">
        <f aca="false">Z1974-Y1974</f>
        <v>0.0072358365137597</v>
      </c>
      <c r="AB1974" s="72" t="n">
        <f aca="false">AB1973*(1+F1974)</f>
        <v>50.4177969221548</v>
      </c>
      <c r="AC1974" s="73" t="n">
        <f aca="false">MAX(AC1973,AB1974)</f>
        <v>50.5726982182443</v>
      </c>
      <c r="AD1974" s="70" t="n">
        <f aca="false">1-AB1974/AC1974</f>
        <v>0.00306294308089017</v>
      </c>
      <c r="AE1974" s="73" t="n">
        <f aca="false">AE1973*(1+M1974)</f>
        <v>30.25334906645</v>
      </c>
      <c r="AF1974" s="73" t="n">
        <f aca="false">MAX(AF1973,AE1974)</f>
        <v>30.4873510518397</v>
      </c>
      <c r="AG1974" s="70" t="n">
        <f aca="false">1-AE1974/AF1974</f>
        <v>0.00767537937263807</v>
      </c>
      <c r="AH1974" s="74" t="n">
        <f aca="false">IF(R1974&gt;0,AH1973+1,0)</f>
        <v>18</v>
      </c>
      <c r="AI1974" s="74" t="n">
        <f aca="false">IF(U1974&gt;0,AI1973+1,0)</f>
        <v>18</v>
      </c>
      <c r="AJ1974" s="74" t="n">
        <f aca="false">IF(G1974&gt;0,AJ1973+1,0)</f>
        <v>1</v>
      </c>
      <c r="AK1974" s="74" t="n">
        <f aca="false">IF(G1974&lt;=0,AK1973+1,0)</f>
        <v>0</v>
      </c>
      <c r="AL1974" s="74" t="n">
        <f aca="false">IF(K1974&gt;0,AL1973+1,0)</f>
        <v>1</v>
      </c>
      <c r="AM1974" s="74" t="n">
        <f aca="false">IF(K1974&lt;=0,AM1973+1,0)</f>
        <v>0</v>
      </c>
    </row>
    <row r="1975" customFormat="false" ht="15" hidden="false" customHeight="false" outlineLevel="0" collapsed="false">
      <c r="A1975" s="61" t="n">
        <v>1974</v>
      </c>
      <c r="B1975" s="62" t="n">
        <v>45707.4270833333</v>
      </c>
      <c r="C1975" s="63" t="n">
        <f aca="false">YEAR(B1975)</f>
        <v>2025</v>
      </c>
      <c r="D1975" s="32" t="s">
        <v>277</v>
      </c>
      <c r="E1975" s="64" t="n">
        <v>22986.4</v>
      </c>
      <c r="F1975" s="65" t="n">
        <v>-0.0021</v>
      </c>
      <c r="G1975" s="66" t="n">
        <v>-48.27144</v>
      </c>
      <c r="H1975" s="67" t="n">
        <f aca="false">E1975+IF(D1975="Long",1,-1)*G1975</f>
        <v>22938.12856</v>
      </c>
      <c r="I1975" s="68" t="n">
        <f aca="false">Assumptions!$B$58</f>
        <v>5.35750011455817</v>
      </c>
      <c r="J1975" s="68" t="n">
        <f aca="false">INDEX(Yearly!$L$5:$L$22,MATCH(C1975,Yearly!$A$5:$A$22,0))</f>
        <v>0.483383468982692</v>
      </c>
      <c r="K1975" s="68" t="n">
        <f aca="false">G1975-I1975-J1975</f>
        <v>-54.1123235835409</v>
      </c>
      <c r="L1975" s="69" t="n">
        <f aca="false">(I1975+J1975)/Assumptions!$B$8</f>
        <v>0.000257546472986662</v>
      </c>
      <c r="M1975" s="70" t="n">
        <f aca="false">F1975-L1975</f>
        <v>-0.00235754647298666</v>
      </c>
      <c r="N1975" s="71" t="n">
        <f aca="false">G1975*Assumptions!$B$7</f>
        <v>-379654.8756</v>
      </c>
      <c r="O1975" s="71" t="n">
        <f aca="false">K1975*Assumptions!$B$7</f>
        <v>-425593.424984549</v>
      </c>
      <c r="P1975" s="68" t="n">
        <f aca="false">P1974+G1975</f>
        <v>39633.5140750001</v>
      </c>
      <c r="Q1975" s="68" t="n">
        <f aca="false">MAX(Q1974,P1975)</f>
        <v>39735.572795</v>
      </c>
      <c r="R1975" s="68" t="n">
        <f aca="false">Q1975-P1975</f>
        <v>102.058719999994</v>
      </c>
      <c r="S1975" s="68" t="n">
        <f aca="false">S1974+K1975</f>
        <v>28024.375274133</v>
      </c>
      <c r="T1975" s="68" t="n">
        <f aca="false">MAX(T1974,S1975)</f>
        <v>28237.4107822202</v>
      </c>
      <c r="U1975" s="68" t="n">
        <f aca="false">T1975-S1975</f>
        <v>213.035508087272</v>
      </c>
      <c r="V1975" s="70" t="n">
        <f aca="false">V1974+F1975</f>
        <v>4.1658</v>
      </c>
      <c r="W1975" s="70" t="n">
        <f aca="false">MAX(W1974,V1975)</f>
        <v>4.17050000000001</v>
      </c>
      <c r="X1975" s="70" t="n">
        <f aca="false">W1975-V1975</f>
        <v>0.00470000000000148</v>
      </c>
      <c r="Y1975" s="70" t="n">
        <f aca="false">Y1974+M1975</f>
        <v>3.65390951120457</v>
      </c>
      <c r="Z1975" s="70" t="n">
        <f aca="false">MAX(Z1974,Y1975)</f>
        <v>3.66350289419132</v>
      </c>
      <c r="AA1975" s="70" t="n">
        <f aca="false">Z1975-Y1975</f>
        <v>0.0095933829867465</v>
      </c>
      <c r="AB1975" s="72" t="n">
        <f aca="false">AB1974*(1+F1975)</f>
        <v>50.3119195486183</v>
      </c>
      <c r="AC1975" s="73" t="n">
        <f aca="false">MAX(AC1974,AB1975)</f>
        <v>50.5726982182443</v>
      </c>
      <c r="AD1975" s="70" t="n">
        <f aca="false">1-AB1975/AC1975</f>
        <v>0.00515651090042024</v>
      </c>
      <c r="AE1975" s="73" t="n">
        <f aca="false">AE1974*(1+M1975)</f>
        <v>30.1820253900624</v>
      </c>
      <c r="AF1975" s="73" t="n">
        <f aca="false">MAX(AF1974,AE1975)</f>
        <v>30.4873510518397</v>
      </c>
      <c r="AG1975" s="70" t="n">
        <f aca="false">1-AE1975/AF1975</f>
        <v>0.010014830782056</v>
      </c>
      <c r="AH1975" s="74" t="n">
        <f aca="false">IF(R1975&gt;0,AH1974+1,0)</f>
        <v>19</v>
      </c>
      <c r="AI1975" s="74" t="n">
        <f aca="false">IF(U1975&gt;0,AI1974+1,0)</f>
        <v>19</v>
      </c>
      <c r="AJ1975" s="74" t="n">
        <f aca="false">IF(G1975&gt;0,AJ1974+1,0)</f>
        <v>0</v>
      </c>
      <c r="AK1975" s="74" t="n">
        <f aca="false">IF(G1975&lt;=0,AK1974+1,0)</f>
        <v>1</v>
      </c>
      <c r="AL1975" s="74" t="n">
        <f aca="false">IF(K1975&gt;0,AL1974+1,0)</f>
        <v>0</v>
      </c>
      <c r="AM1975" s="74" t="n">
        <f aca="false">IF(K1975&lt;=0,AM1974+1,0)</f>
        <v>1</v>
      </c>
    </row>
    <row r="1976" customFormat="false" ht="15" hidden="false" customHeight="false" outlineLevel="0" collapsed="false">
      <c r="A1976" s="61" t="n">
        <v>1975</v>
      </c>
      <c r="B1976" s="62" t="n">
        <v>45707.5520833333</v>
      </c>
      <c r="C1976" s="63" t="n">
        <f aca="false">YEAR(B1976)</f>
        <v>2025</v>
      </c>
      <c r="D1976" s="32" t="s">
        <v>276</v>
      </c>
      <c r="E1976" s="64" t="n">
        <v>22938.75</v>
      </c>
      <c r="F1976" s="65" t="n">
        <v>0.0286</v>
      </c>
      <c r="G1976" s="66" t="n">
        <v>656.04825</v>
      </c>
      <c r="H1976" s="67" t="n">
        <f aca="false">E1976+IF(D1976="Long",1,-1)*G1976</f>
        <v>22282.70175</v>
      </c>
      <c r="I1976" s="68" t="n">
        <f aca="false">Assumptions!$B$58</f>
        <v>5.35750011455817</v>
      </c>
      <c r="J1976" s="68" t="n">
        <f aca="false">INDEX(Yearly!$L$5:$L$22,MATCH(C1976,Yearly!$A$5:$A$22,0))</f>
        <v>0.483383468982692</v>
      </c>
      <c r="K1976" s="68" t="n">
        <f aca="false">G1976-I1976-J1976</f>
        <v>650.207366416459</v>
      </c>
      <c r="L1976" s="69" t="n">
        <f aca="false">(I1976+J1976)/Assumptions!$B$8</f>
        <v>0.000257546472986662</v>
      </c>
      <c r="M1976" s="70" t="n">
        <f aca="false">F1976-L1976</f>
        <v>0.0283424535270133</v>
      </c>
      <c r="N1976" s="71" t="n">
        <f aca="false">G1976*Assumptions!$B$7</f>
        <v>5159819.48625</v>
      </c>
      <c r="O1976" s="71" t="n">
        <f aca="false">K1976*Assumptions!$B$7</f>
        <v>5113880.93686545</v>
      </c>
      <c r="P1976" s="68" t="n">
        <f aca="false">P1975+G1976</f>
        <v>40289.5623250001</v>
      </c>
      <c r="Q1976" s="68" t="n">
        <f aca="false">MAX(Q1975,P1976)</f>
        <v>40289.5623250001</v>
      </c>
      <c r="R1976" s="68" t="n">
        <f aca="false">Q1976-P1976</f>
        <v>0</v>
      </c>
      <c r="S1976" s="68" t="n">
        <f aca="false">S1975+K1976</f>
        <v>28674.5826405494</v>
      </c>
      <c r="T1976" s="68" t="n">
        <f aca="false">MAX(T1975,S1976)</f>
        <v>28674.5826405494</v>
      </c>
      <c r="U1976" s="68" t="n">
        <f aca="false">T1976-S1976</f>
        <v>0</v>
      </c>
      <c r="V1976" s="70" t="n">
        <f aca="false">V1975+F1976</f>
        <v>4.1944</v>
      </c>
      <c r="W1976" s="70" t="n">
        <f aca="false">MAX(W1975,V1976)</f>
        <v>4.1944</v>
      </c>
      <c r="X1976" s="70" t="n">
        <f aca="false">W1976-V1976</f>
        <v>0</v>
      </c>
      <c r="Y1976" s="70" t="n">
        <f aca="false">Y1975+M1976</f>
        <v>3.68225196473158</v>
      </c>
      <c r="Z1976" s="70" t="n">
        <f aca="false">MAX(Z1975,Y1976)</f>
        <v>3.68225196473158</v>
      </c>
      <c r="AA1976" s="70" t="n">
        <f aca="false">Z1976-Y1976</f>
        <v>0</v>
      </c>
      <c r="AB1976" s="72" t="n">
        <f aca="false">AB1975*(1+F1976)</f>
        <v>51.7508404477088</v>
      </c>
      <c r="AC1976" s="73" t="n">
        <f aca="false">MAX(AC1975,AB1976)</f>
        <v>51.7508404477088</v>
      </c>
      <c r="AD1976" s="70" t="n">
        <f aca="false">1-AB1976/AC1976</f>
        <v>0</v>
      </c>
      <c r="AE1976" s="73" t="n">
        <f aca="false">AE1975*(1+M1976)</f>
        <v>31.0374580420313</v>
      </c>
      <c r="AF1976" s="73" t="n">
        <f aca="false">MAX(AF1975,AE1976)</f>
        <v>31.0374580420313</v>
      </c>
      <c r="AG1976" s="70" t="n">
        <f aca="false">1-AE1976/AF1976</f>
        <v>0</v>
      </c>
      <c r="AH1976" s="74" t="n">
        <f aca="false">IF(R1976&gt;0,AH1975+1,0)</f>
        <v>0</v>
      </c>
      <c r="AI1976" s="74" t="n">
        <f aca="false">IF(U1976&gt;0,AI1975+1,0)</f>
        <v>0</v>
      </c>
      <c r="AJ1976" s="74" t="n">
        <f aca="false">IF(G1976&gt;0,AJ1975+1,0)</f>
        <v>1</v>
      </c>
      <c r="AK1976" s="74" t="n">
        <f aca="false">IF(G1976&lt;=0,AK1975+1,0)</f>
        <v>0</v>
      </c>
      <c r="AL1976" s="74" t="n">
        <f aca="false">IF(K1976&gt;0,AL1975+1,0)</f>
        <v>1</v>
      </c>
      <c r="AM1976" s="74" t="n">
        <f aca="false">IF(K1976&lt;=0,AM1975+1,0)</f>
        <v>0</v>
      </c>
    </row>
    <row r="1977" customFormat="false" ht="15" hidden="false" customHeight="false" outlineLevel="0" collapsed="false">
      <c r="A1977" s="61" t="n">
        <v>1976</v>
      </c>
      <c r="B1977" s="62" t="n">
        <v>45721.4479166667</v>
      </c>
      <c r="C1977" s="63" t="n">
        <f aca="false">YEAR(B1977)</f>
        <v>2025</v>
      </c>
      <c r="D1977" s="32" t="s">
        <v>277</v>
      </c>
      <c r="E1977" s="64" t="n">
        <v>22283.15</v>
      </c>
      <c r="F1977" s="65" t="n">
        <v>0.0069</v>
      </c>
      <c r="G1977" s="66" t="n">
        <v>153.753735</v>
      </c>
      <c r="H1977" s="67" t="n">
        <f aca="false">E1977+IF(D1977="Long",1,-1)*G1977</f>
        <v>22436.903735</v>
      </c>
      <c r="I1977" s="68" t="n">
        <f aca="false">Assumptions!$B$58</f>
        <v>5.35750011455817</v>
      </c>
      <c r="J1977" s="68" t="n">
        <f aca="false">INDEX(Yearly!$L$5:$L$22,MATCH(C1977,Yearly!$A$5:$A$22,0))</f>
        <v>0.483383468982692</v>
      </c>
      <c r="K1977" s="68" t="n">
        <f aca="false">G1977-I1977-J1977</f>
        <v>147.912851416459</v>
      </c>
      <c r="L1977" s="69" t="n">
        <f aca="false">(I1977+J1977)/Assumptions!$B$8</f>
        <v>0.000257546472986662</v>
      </c>
      <c r="M1977" s="70" t="n">
        <f aca="false">F1977-L1977</f>
        <v>0.00664245352701334</v>
      </c>
      <c r="N1977" s="71" t="n">
        <f aca="false">G1977*Assumptions!$B$7</f>
        <v>1209273.125775</v>
      </c>
      <c r="O1977" s="71" t="n">
        <f aca="false">K1977*Assumptions!$B$7</f>
        <v>1163334.57639045</v>
      </c>
      <c r="P1977" s="68" t="n">
        <f aca="false">P1976+G1977</f>
        <v>40443.3160600001</v>
      </c>
      <c r="Q1977" s="68" t="n">
        <f aca="false">MAX(Q1976,P1977)</f>
        <v>40443.3160600001</v>
      </c>
      <c r="R1977" s="68" t="n">
        <f aca="false">Q1977-P1977</f>
        <v>0</v>
      </c>
      <c r="S1977" s="68" t="n">
        <f aca="false">S1976+K1977</f>
        <v>28822.4954919659</v>
      </c>
      <c r="T1977" s="68" t="n">
        <f aca="false">MAX(T1976,S1977)</f>
        <v>28822.4954919659</v>
      </c>
      <c r="U1977" s="68" t="n">
        <f aca="false">T1977-S1977</f>
        <v>0</v>
      </c>
      <c r="V1977" s="70" t="n">
        <f aca="false">V1976+F1977</f>
        <v>4.2013</v>
      </c>
      <c r="W1977" s="70" t="n">
        <f aca="false">MAX(W1976,V1977)</f>
        <v>4.2013</v>
      </c>
      <c r="X1977" s="70" t="n">
        <f aca="false">W1977-V1977</f>
        <v>0</v>
      </c>
      <c r="Y1977" s="70" t="n">
        <f aca="false">Y1976+M1977</f>
        <v>3.6888944182586</v>
      </c>
      <c r="Z1977" s="70" t="n">
        <f aca="false">MAX(Z1976,Y1977)</f>
        <v>3.6888944182586</v>
      </c>
      <c r="AA1977" s="70" t="n">
        <f aca="false">Z1977-Y1977</f>
        <v>0</v>
      </c>
      <c r="AB1977" s="72" t="n">
        <f aca="false">AB1976*(1+F1977)</f>
        <v>52.107921246798</v>
      </c>
      <c r="AC1977" s="73" t="n">
        <f aca="false">MAX(AC1976,AB1977)</f>
        <v>52.107921246798</v>
      </c>
      <c r="AD1977" s="70" t="n">
        <f aca="false">1-AB1977/AC1977</f>
        <v>0</v>
      </c>
      <c r="AE1977" s="73" t="n">
        <f aca="false">AE1976*(1+M1977)</f>
        <v>31.2436229146722</v>
      </c>
      <c r="AF1977" s="73" t="n">
        <f aca="false">MAX(AF1976,AE1977)</f>
        <v>31.2436229146722</v>
      </c>
      <c r="AG1977" s="70" t="n">
        <f aca="false">1-AE1977/AF1977</f>
        <v>0</v>
      </c>
      <c r="AH1977" s="74" t="n">
        <f aca="false">IF(R1977&gt;0,AH1976+1,0)</f>
        <v>0</v>
      </c>
      <c r="AI1977" s="74" t="n">
        <f aca="false">IF(U1977&gt;0,AI1976+1,0)</f>
        <v>0</v>
      </c>
      <c r="AJ1977" s="74" t="n">
        <f aca="false">IF(G1977&gt;0,AJ1976+1,0)</f>
        <v>2</v>
      </c>
      <c r="AK1977" s="74" t="n">
        <f aca="false">IF(G1977&lt;=0,AK1976+1,0)</f>
        <v>0</v>
      </c>
      <c r="AL1977" s="74" t="n">
        <f aca="false">IF(K1977&gt;0,AL1976+1,0)</f>
        <v>2</v>
      </c>
      <c r="AM1977" s="74" t="n">
        <f aca="false">IF(K1977&lt;=0,AM1976+1,0)</f>
        <v>0</v>
      </c>
    </row>
    <row r="1978" customFormat="false" ht="15" hidden="false" customHeight="false" outlineLevel="0" collapsed="false">
      <c r="A1978" s="61" t="n">
        <v>1977</v>
      </c>
      <c r="B1978" s="62" t="n">
        <v>45726.6145833333</v>
      </c>
      <c r="C1978" s="63" t="n">
        <f aca="false">YEAR(B1978)</f>
        <v>2025</v>
      </c>
      <c r="D1978" s="32" t="s">
        <v>276</v>
      </c>
      <c r="E1978" s="64" t="n">
        <v>22436.3</v>
      </c>
      <c r="F1978" s="65" t="n">
        <v>-0.0012</v>
      </c>
      <c r="G1978" s="66" t="n">
        <v>-26.92356</v>
      </c>
      <c r="H1978" s="67" t="n">
        <f aca="false">E1978+IF(D1978="Long",1,-1)*G1978</f>
        <v>22463.22356</v>
      </c>
      <c r="I1978" s="68" t="n">
        <f aca="false">Assumptions!$B$58</f>
        <v>5.35750011455817</v>
      </c>
      <c r="J1978" s="68" t="n">
        <f aca="false">INDEX(Yearly!$L$5:$L$22,MATCH(C1978,Yearly!$A$5:$A$22,0))</f>
        <v>0.483383468982692</v>
      </c>
      <c r="K1978" s="68" t="n">
        <f aca="false">G1978-I1978-J1978</f>
        <v>-32.7644435835409</v>
      </c>
      <c r="L1978" s="69" t="n">
        <f aca="false">(I1978+J1978)/Assumptions!$B$8</f>
        <v>0.000257546472986662</v>
      </c>
      <c r="M1978" s="70" t="n">
        <f aca="false">F1978-L1978</f>
        <v>-0.00145754647298666</v>
      </c>
      <c r="N1978" s="71" t="n">
        <f aca="false">G1978*Assumptions!$B$7</f>
        <v>-211753.7994</v>
      </c>
      <c r="O1978" s="71" t="n">
        <f aca="false">K1978*Assumptions!$B$7</f>
        <v>-257692.348784549</v>
      </c>
      <c r="P1978" s="68" t="n">
        <f aca="false">P1977+G1978</f>
        <v>40416.3925</v>
      </c>
      <c r="Q1978" s="68" t="n">
        <f aca="false">MAX(Q1977,P1978)</f>
        <v>40443.3160600001</v>
      </c>
      <c r="R1978" s="68" t="n">
        <f aca="false">Q1978-P1978</f>
        <v>26.9235600000029</v>
      </c>
      <c r="S1978" s="68" t="n">
        <f aca="false">S1977+K1978</f>
        <v>28789.7310483823</v>
      </c>
      <c r="T1978" s="68" t="n">
        <f aca="false">MAX(T1977,S1978)</f>
        <v>28822.4954919659</v>
      </c>
      <c r="U1978" s="68" t="n">
        <f aca="false">T1978-S1978</f>
        <v>32.7644435835391</v>
      </c>
      <c r="V1978" s="70" t="n">
        <f aca="false">V1977+F1978</f>
        <v>4.2001</v>
      </c>
      <c r="W1978" s="70" t="n">
        <f aca="false">MAX(W1977,V1978)</f>
        <v>4.2013</v>
      </c>
      <c r="X1978" s="70" t="n">
        <f aca="false">W1978-V1978</f>
        <v>0.00119999999999987</v>
      </c>
      <c r="Y1978" s="70" t="n">
        <f aca="false">Y1977+M1978</f>
        <v>3.68743687178561</v>
      </c>
      <c r="Z1978" s="70" t="n">
        <f aca="false">MAX(Z1977,Y1978)</f>
        <v>3.6888944182586</v>
      </c>
      <c r="AA1978" s="70" t="n">
        <f aca="false">Z1978-Y1978</f>
        <v>0.00145754647298668</v>
      </c>
      <c r="AB1978" s="72" t="n">
        <f aca="false">AB1977*(1+F1978)</f>
        <v>52.0453917413018</v>
      </c>
      <c r="AC1978" s="73" t="n">
        <f aca="false">MAX(AC1977,AB1978)</f>
        <v>52.107921246798</v>
      </c>
      <c r="AD1978" s="70" t="n">
        <f aca="false">1-AB1978/AC1978</f>
        <v>0.00119999999999998</v>
      </c>
      <c r="AE1978" s="73" t="n">
        <f aca="false">AE1977*(1+M1978)</f>
        <v>31.1980838822896</v>
      </c>
      <c r="AF1978" s="73" t="n">
        <f aca="false">MAX(AF1977,AE1978)</f>
        <v>31.2436229146722</v>
      </c>
      <c r="AG1978" s="70" t="n">
        <f aca="false">1-AE1978/AF1978</f>
        <v>0.00145754647298668</v>
      </c>
      <c r="AH1978" s="74" t="n">
        <f aca="false">IF(R1978&gt;0,AH1977+1,0)</f>
        <v>1</v>
      </c>
      <c r="AI1978" s="74" t="n">
        <f aca="false">IF(U1978&gt;0,AI1977+1,0)</f>
        <v>1</v>
      </c>
      <c r="AJ1978" s="74" t="n">
        <f aca="false">IF(G1978&gt;0,AJ1977+1,0)</f>
        <v>0</v>
      </c>
      <c r="AK1978" s="74" t="n">
        <f aca="false">IF(G1978&lt;=0,AK1977+1,0)</f>
        <v>1</v>
      </c>
      <c r="AL1978" s="74" t="n">
        <f aca="false">IF(K1978&gt;0,AL1977+1,0)</f>
        <v>0</v>
      </c>
      <c r="AM1978" s="74" t="n">
        <f aca="false">IF(K1978&lt;=0,AM1977+1,0)</f>
        <v>1</v>
      </c>
    </row>
    <row r="1979" customFormat="false" ht="15" hidden="false" customHeight="false" outlineLevel="0" collapsed="false">
      <c r="A1979" s="61" t="n">
        <v>1978</v>
      </c>
      <c r="B1979" s="62" t="n">
        <v>45727.53125</v>
      </c>
      <c r="C1979" s="63" t="n">
        <f aca="false">YEAR(B1979)</f>
        <v>2025</v>
      </c>
      <c r="D1979" s="32" t="s">
        <v>277</v>
      </c>
      <c r="E1979" s="64" t="n">
        <v>22463.65</v>
      </c>
      <c r="F1979" s="65" t="n">
        <v>-0.0018</v>
      </c>
      <c r="G1979" s="66" t="n">
        <v>-40.43457</v>
      </c>
      <c r="H1979" s="67" t="n">
        <f aca="false">E1979+IF(D1979="Long",1,-1)*G1979</f>
        <v>22423.21543</v>
      </c>
      <c r="I1979" s="68" t="n">
        <f aca="false">Assumptions!$B$58</f>
        <v>5.35750011455817</v>
      </c>
      <c r="J1979" s="68" t="n">
        <f aca="false">INDEX(Yearly!$L$5:$L$22,MATCH(C1979,Yearly!$A$5:$A$22,0))</f>
        <v>0.483383468982692</v>
      </c>
      <c r="K1979" s="68" t="n">
        <f aca="false">G1979-I1979-J1979</f>
        <v>-46.2754535835409</v>
      </c>
      <c r="L1979" s="69" t="n">
        <f aca="false">(I1979+J1979)/Assumptions!$B$8</f>
        <v>0.000257546472986662</v>
      </c>
      <c r="M1979" s="70" t="n">
        <f aca="false">F1979-L1979</f>
        <v>-0.00205754647298666</v>
      </c>
      <c r="N1979" s="71" t="n">
        <f aca="false">G1979*Assumptions!$B$7</f>
        <v>-318017.89305</v>
      </c>
      <c r="O1979" s="71" t="n">
        <f aca="false">K1979*Assumptions!$B$7</f>
        <v>-363956.442434549</v>
      </c>
      <c r="P1979" s="68" t="n">
        <f aca="false">P1978+G1979</f>
        <v>40375.9579300001</v>
      </c>
      <c r="Q1979" s="68" t="n">
        <f aca="false">MAX(Q1978,P1979)</f>
        <v>40443.3160600001</v>
      </c>
      <c r="R1979" s="68" t="n">
        <f aca="false">Q1979-P1979</f>
        <v>67.3581300000005</v>
      </c>
      <c r="S1979" s="68" t="n">
        <f aca="false">S1978+K1979</f>
        <v>28743.4555947988</v>
      </c>
      <c r="T1979" s="68" t="n">
        <f aca="false">MAX(T1978,S1979)</f>
        <v>28822.4954919659</v>
      </c>
      <c r="U1979" s="68" t="n">
        <f aca="false">T1979-S1979</f>
        <v>79.0398971670802</v>
      </c>
      <c r="V1979" s="70" t="n">
        <f aca="false">V1978+F1979</f>
        <v>4.1983</v>
      </c>
      <c r="W1979" s="70" t="n">
        <f aca="false">MAX(W1978,V1979)</f>
        <v>4.2013</v>
      </c>
      <c r="X1979" s="70" t="n">
        <f aca="false">W1979-V1979</f>
        <v>0.00300000000000011</v>
      </c>
      <c r="Y1979" s="70" t="n">
        <f aca="false">Y1978+M1979</f>
        <v>3.68537932531262</v>
      </c>
      <c r="Z1979" s="70" t="n">
        <f aca="false">MAX(Z1978,Y1979)</f>
        <v>3.6888944182586</v>
      </c>
      <c r="AA1979" s="70" t="n">
        <f aca="false">Z1979-Y1979</f>
        <v>0.0035150929459733</v>
      </c>
      <c r="AB1979" s="72" t="n">
        <f aca="false">AB1978*(1+F1979)</f>
        <v>51.9517100361675</v>
      </c>
      <c r="AC1979" s="73" t="n">
        <f aca="false">MAX(AC1978,AB1979)</f>
        <v>52.107921246798</v>
      </c>
      <c r="AD1979" s="70" t="n">
        <f aca="false">1-AB1979/AC1979</f>
        <v>0.00299784000000003</v>
      </c>
      <c r="AE1979" s="73" t="n">
        <f aca="false">AE1978*(1+M1979)</f>
        <v>31.1338923748336</v>
      </c>
      <c r="AF1979" s="73" t="n">
        <f aca="false">MAX(AF1978,AE1979)</f>
        <v>31.2436229146722</v>
      </c>
      <c r="AG1979" s="70" t="n">
        <f aca="false">1-AE1979/AF1979</f>
        <v>0.00351209397636854</v>
      </c>
      <c r="AH1979" s="74" t="n">
        <f aca="false">IF(R1979&gt;0,AH1978+1,0)</f>
        <v>2</v>
      </c>
      <c r="AI1979" s="74" t="n">
        <f aca="false">IF(U1979&gt;0,AI1978+1,0)</f>
        <v>2</v>
      </c>
      <c r="AJ1979" s="74" t="n">
        <f aca="false">IF(G1979&gt;0,AJ1978+1,0)</f>
        <v>0</v>
      </c>
      <c r="AK1979" s="74" t="n">
        <f aca="false">IF(G1979&lt;=0,AK1978+1,0)</f>
        <v>2</v>
      </c>
      <c r="AL1979" s="74" t="n">
        <f aca="false">IF(K1979&gt;0,AL1978+1,0)</f>
        <v>0</v>
      </c>
      <c r="AM1979" s="74" t="n">
        <f aca="false">IF(K1979&lt;=0,AM1978+1,0)</f>
        <v>2</v>
      </c>
    </row>
    <row r="1980" customFormat="false" ht="15" hidden="false" customHeight="false" outlineLevel="0" collapsed="false">
      <c r="A1980" s="61" t="n">
        <v>1979</v>
      </c>
      <c r="B1980" s="62" t="n">
        <v>45728.4270833333</v>
      </c>
      <c r="C1980" s="63" t="n">
        <f aca="false">YEAR(B1980)</f>
        <v>2025</v>
      </c>
      <c r="D1980" s="32" t="s">
        <v>276</v>
      </c>
      <c r="E1980" s="64" t="n">
        <v>22423.75</v>
      </c>
      <c r="F1980" s="65" t="n">
        <v>-0.0008</v>
      </c>
      <c r="G1980" s="66" t="n">
        <v>-17.939</v>
      </c>
      <c r="H1980" s="67" t="n">
        <f aca="false">E1980+IF(D1980="Long",1,-1)*G1980</f>
        <v>22441.689</v>
      </c>
      <c r="I1980" s="68" t="n">
        <f aca="false">Assumptions!$B$58</f>
        <v>5.35750011455817</v>
      </c>
      <c r="J1980" s="68" t="n">
        <f aca="false">INDEX(Yearly!$L$5:$L$22,MATCH(C1980,Yearly!$A$5:$A$22,0))</f>
        <v>0.483383468982692</v>
      </c>
      <c r="K1980" s="68" t="n">
        <f aca="false">G1980-I1980-J1980</f>
        <v>-23.7798835835409</v>
      </c>
      <c r="L1980" s="69" t="n">
        <f aca="false">(I1980+J1980)/Assumptions!$B$8</f>
        <v>0.000257546472986662</v>
      </c>
      <c r="M1980" s="70" t="n">
        <f aca="false">F1980-L1980</f>
        <v>-0.00105754647298666</v>
      </c>
      <c r="N1980" s="71" t="n">
        <f aca="false">G1980*Assumptions!$B$7</f>
        <v>-141090.235</v>
      </c>
      <c r="O1980" s="71" t="n">
        <f aca="false">K1980*Assumptions!$B$7</f>
        <v>-187028.784384549</v>
      </c>
      <c r="P1980" s="68" t="n">
        <f aca="false">P1979+G1980</f>
        <v>40358.0189300001</v>
      </c>
      <c r="Q1980" s="68" t="n">
        <f aca="false">MAX(Q1979,P1980)</f>
        <v>40443.3160600001</v>
      </c>
      <c r="R1980" s="68" t="n">
        <f aca="false">Q1980-P1980</f>
        <v>85.297129999999</v>
      </c>
      <c r="S1980" s="68" t="n">
        <f aca="false">S1979+K1980</f>
        <v>28719.6757112153</v>
      </c>
      <c r="T1980" s="68" t="n">
        <f aca="false">MAX(T1979,S1980)</f>
        <v>28822.4954919659</v>
      </c>
      <c r="U1980" s="68" t="n">
        <f aca="false">T1980-S1980</f>
        <v>102.819780750622</v>
      </c>
      <c r="V1980" s="70" t="n">
        <f aca="false">V1979+F1980</f>
        <v>4.1975</v>
      </c>
      <c r="W1980" s="70" t="n">
        <f aca="false">MAX(W1979,V1980)</f>
        <v>4.2013</v>
      </c>
      <c r="X1980" s="70" t="n">
        <f aca="false">W1980-V1980</f>
        <v>0.00380000000000003</v>
      </c>
      <c r="Y1980" s="70" t="n">
        <f aca="false">Y1979+M1980</f>
        <v>3.68432177883964</v>
      </c>
      <c r="Z1980" s="70" t="n">
        <f aca="false">MAX(Z1979,Y1980)</f>
        <v>3.6888944182586</v>
      </c>
      <c r="AA1980" s="70" t="n">
        <f aca="false">Z1980-Y1980</f>
        <v>0.00457263941896002</v>
      </c>
      <c r="AB1980" s="72" t="n">
        <f aca="false">AB1979*(1+F1980)</f>
        <v>51.9101486681385</v>
      </c>
      <c r="AC1980" s="73" t="n">
        <f aca="false">MAX(AC1979,AB1980)</f>
        <v>52.107921246798</v>
      </c>
      <c r="AD1980" s="70" t="n">
        <f aca="false">1-AB1980/AC1980</f>
        <v>0.00379544172800006</v>
      </c>
      <c r="AE1980" s="73" t="n">
        <f aca="false">AE1979*(1+M1980)</f>
        <v>31.1009668367623</v>
      </c>
      <c r="AF1980" s="73" t="n">
        <f aca="false">MAX(AF1979,AE1980)</f>
        <v>31.2436229146722</v>
      </c>
      <c r="AG1980" s="70" t="n">
        <f aca="false">1-AE1980/AF1980</f>
        <v>0.00456592624675767</v>
      </c>
      <c r="AH1980" s="74" t="n">
        <f aca="false">IF(R1980&gt;0,AH1979+1,0)</f>
        <v>3</v>
      </c>
      <c r="AI1980" s="74" t="n">
        <f aca="false">IF(U1980&gt;0,AI1979+1,0)</f>
        <v>3</v>
      </c>
      <c r="AJ1980" s="74" t="n">
        <f aca="false">IF(G1980&gt;0,AJ1979+1,0)</f>
        <v>0</v>
      </c>
      <c r="AK1980" s="74" t="n">
        <f aca="false">IF(G1980&lt;=0,AK1979+1,0)</f>
        <v>3</v>
      </c>
      <c r="AL1980" s="74" t="n">
        <f aca="false">IF(K1980&gt;0,AL1979+1,0)</f>
        <v>0</v>
      </c>
      <c r="AM1980" s="74" t="n">
        <f aca="false">IF(K1980&lt;=0,AM1979+1,0)</f>
        <v>3</v>
      </c>
    </row>
    <row r="1981" customFormat="false" ht="15" hidden="false" customHeight="false" outlineLevel="0" collapsed="false">
      <c r="A1981" s="61" t="n">
        <v>1980</v>
      </c>
      <c r="B1981" s="62" t="n">
        <v>45728.6145833333</v>
      </c>
      <c r="C1981" s="63" t="n">
        <f aca="false">YEAR(B1981)</f>
        <v>2025</v>
      </c>
      <c r="D1981" s="32" t="s">
        <v>277</v>
      </c>
      <c r="E1981" s="64" t="n">
        <v>22442.45</v>
      </c>
      <c r="F1981" s="65" t="n">
        <v>-0.0003</v>
      </c>
      <c r="G1981" s="66" t="n">
        <v>-6.732735</v>
      </c>
      <c r="H1981" s="67" t="n">
        <f aca="false">E1981+IF(D1981="Long",1,-1)*G1981</f>
        <v>22435.717265</v>
      </c>
      <c r="I1981" s="68" t="n">
        <f aca="false">Assumptions!$B$58</f>
        <v>5.35750011455817</v>
      </c>
      <c r="J1981" s="68" t="n">
        <f aca="false">INDEX(Yearly!$L$5:$L$22,MATCH(C1981,Yearly!$A$5:$A$22,0))</f>
        <v>0.483383468982692</v>
      </c>
      <c r="K1981" s="68" t="n">
        <f aca="false">G1981-I1981-J1981</f>
        <v>-12.5736185835409</v>
      </c>
      <c r="L1981" s="69" t="n">
        <f aca="false">(I1981+J1981)/Assumptions!$B$8</f>
        <v>0.000257546472986662</v>
      </c>
      <c r="M1981" s="70" t="n">
        <f aca="false">F1981-L1981</f>
        <v>-0.000557546472986662</v>
      </c>
      <c r="N1981" s="71" t="n">
        <f aca="false">G1981*Assumptions!$B$7</f>
        <v>-52952.960775</v>
      </c>
      <c r="O1981" s="71" t="n">
        <f aca="false">K1981*Assumptions!$B$7</f>
        <v>-98891.5101595489</v>
      </c>
      <c r="P1981" s="68" t="n">
        <f aca="false">P1980+G1981</f>
        <v>40351.2861950001</v>
      </c>
      <c r="Q1981" s="68" t="n">
        <f aca="false">MAX(Q1980,P1981)</f>
        <v>40443.3160600001</v>
      </c>
      <c r="R1981" s="68" t="n">
        <f aca="false">Q1981-P1981</f>
        <v>92.0298649999968</v>
      </c>
      <c r="S1981" s="68" t="n">
        <f aca="false">S1980+K1981</f>
        <v>28707.1020926317</v>
      </c>
      <c r="T1981" s="68" t="n">
        <f aca="false">MAX(T1980,S1981)</f>
        <v>28822.4954919659</v>
      </c>
      <c r="U1981" s="68" t="n">
        <f aca="false">T1981-S1981</f>
        <v>115.393399334163</v>
      </c>
      <c r="V1981" s="70" t="n">
        <f aca="false">V1980+F1981</f>
        <v>4.1972</v>
      </c>
      <c r="W1981" s="70" t="n">
        <f aca="false">MAX(W1980,V1981)</f>
        <v>4.2013</v>
      </c>
      <c r="X1981" s="70" t="n">
        <f aca="false">W1981-V1981</f>
        <v>0.00410000000000022</v>
      </c>
      <c r="Y1981" s="70" t="n">
        <f aca="false">Y1980+M1981</f>
        <v>3.68376423236665</v>
      </c>
      <c r="Z1981" s="70" t="n">
        <f aca="false">MAX(Z1980,Y1981)</f>
        <v>3.6888944182586</v>
      </c>
      <c r="AA1981" s="70" t="n">
        <f aca="false">Z1981-Y1981</f>
        <v>0.00513018589194658</v>
      </c>
      <c r="AB1981" s="72" t="n">
        <f aca="false">AB1980*(1+F1981)</f>
        <v>51.8945756235381</v>
      </c>
      <c r="AC1981" s="73" t="n">
        <f aca="false">MAX(AC1980,AB1981)</f>
        <v>52.107921246798</v>
      </c>
      <c r="AD1981" s="70" t="n">
        <f aca="false">1-AB1981/AC1981</f>
        <v>0.00409430309548164</v>
      </c>
      <c r="AE1981" s="73" t="n">
        <f aca="false">AE1980*(1+M1981)</f>
        <v>31.083626602396</v>
      </c>
      <c r="AF1981" s="73" t="n">
        <f aca="false">MAX(AF1980,AE1981)</f>
        <v>31.2436229146722</v>
      </c>
      <c r="AG1981" s="70" t="n">
        <f aca="false">1-AE1981/AF1981</f>
        <v>0.00512092700366951</v>
      </c>
      <c r="AH1981" s="74" t="n">
        <f aca="false">IF(R1981&gt;0,AH1980+1,0)</f>
        <v>4</v>
      </c>
      <c r="AI1981" s="74" t="n">
        <f aca="false">IF(U1981&gt;0,AI1980+1,0)</f>
        <v>4</v>
      </c>
      <c r="AJ1981" s="74" t="n">
        <f aca="false">IF(G1981&gt;0,AJ1980+1,0)</f>
        <v>0</v>
      </c>
      <c r="AK1981" s="74" t="n">
        <f aca="false">IF(G1981&lt;=0,AK1980+1,0)</f>
        <v>4</v>
      </c>
      <c r="AL1981" s="74" t="n">
        <f aca="false">IF(K1981&gt;0,AL1980+1,0)</f>
        <v>0</v>
      </c>
      <c r="AM1981" s="74" t="n">
        <f aca="false">IF(K1981&lt;=0,AM1980+1,0)</f>
        <v>4</v>
      </c>
    </row>
    <row r="1982" customFormat="false" ht="15" hidden="false" customHeight="false" outlineLevel="0" collapsed="false">
      <c r="A1982" s="61" t="n">
        <v>1981</v>
      </c>
      <c r="B1982" s="62" t="n">
        <v>45729.4895833333</v>
      </c>
      <c r="C1982" s="63" t="n">
        <f aca="false">YEAR(B1982)</f>
        <v>2025</v>
      </c>
      <c r="D1982" s="32" t="s">
        <v>276</v>
      </c>
      <c r="E1982" s="64" t="n">
        <v>22434.6</v>
      </c>
      <c r="F1982" s="65" t="n">
        <v>-0.0053</v>
      </c>
      <c r="G1982" s="66" t="n">
        <v>-118.90338</v>
      </c>
      <c r="H1982" s="67" t="n">
        <f aca="false">E1982+IF(D1982="Long",1,-1)*G1982</f>
        <v>22553.50338</v>
      </c>
      <c r="I1982" s="68" t="n">
        <f aca="false">Assumptions!$B$58</f>
        <v>5.35750011455817</v>
      </c>
      <c r="J1982" s="68" t="n">
        <f aca="false">INDEX(Yearly!$L$5:$L$22,MATCH(C1982,Yearly!$A$5:$A$22,0))</f>
        <v>0.483383468982692</v>
      </c>
      <c r="K1982" s="68" t="n">
        <f aca="false">G1982-I1982-J1982</f>
        <v>-124.744263583541</v>
      </c>
      <c r="L1982" s="69" t="n">
        <f aca="false">(I1982+J1982)/Assumptions!$B$8</f>
        <v>0.000257546472986662</v>
      </c>
      <c r="M1982" s="70" t="n">
        <f aca="false">F1982-L1982</f>
        <v>-0.00555754647298666</v>
      </c>
      <c r="N1982" s="71" t="n">
        <f aca="false">G1982*Assumptions!$B$7</f>
        <v>-935175.0837</v>
      </c>
      <c r="O1982" s="71" t="n">
        <f aca="false">K1982*Assumptions!$B$7</f>
        <v>-981113.633084549</v>
      </c>
      <c r="P1982" s="68" t="n">
        <f aca="false">P1981+G1982</f>
        <v>40232.3828150001</v>
      </c>
      <c r="Q1982" s="68" t="n">
        <f aca="false">MAX(Q1981,P1982)</f>
        <v>40443.3160600001</v>
      </c>
      <c r="R1982" s="68" t="n">
        <f aca="false">Q1982-P1982</f>
        <v>210.933245</v>
      </c>
      <c r="S1982" s="68" t="n">
        <f aca="false">S1981+K1982</f>
        <v>28582.3578290482</v>
      </c>
      <c r="T1982" s="68" t="n">
        <f aca="false">MAX(T1981,S1982)</f>
        <v>28822.4954919659</v>
      </c>
      <c r="U1982" s="68" t="n">
        <f aca="false">T1982-S1982</f>
        <v>240.137662917703</v>
      </c>
      <c r="V1982" s="70" t="n">
        <f aca="false">V1981+F1982</f>
        <v>4.1919</v>
      </c>
      <c r="W1982" s="70" t="n">
        <f aca="false">MAX(W1981,V1982)</f>
        <v>4.2013</v>
      </c>
      <c r="X1982" s="70" t="n">
        <f aca="false">W1982-V1982</f>
        <v>0.0094000000000003</v>
      </c>
      <c r="Y1982" s="70" t="n">
        <f aca="false">Y1981+M1982</f>
        <v>3.67820668589367</v>
      </c>
      <c r="Z1982" s="70" t="n">
        <f aca="false">MAX(Z1981,Y1982)</f>
        <v>3.6888944182586</v>
      </c>
      <c r="AA1982" s="70" t="n">
        <f aca="false">Z1982-Y1982</f>
        <v>0.010687732364933</v>
      </c>
      <c r="AB1982" s="72" t="n">
        <f aca="false">AB1981*(1+F1982)</f>
        <v>51.6195343727333</v>
      </c>
      <c r="AC1982" s="73" t="n">
        <f aca="false">MAX(AC1981,AB1982)</f>
        <v>52.107921246798</v>
      </c>
      <c r="AD1982" s="70" t="n">
        <f aca="false">1-AB1982/AC1982</f>
        <v>0.00937260328907541</v>
      </c>
      <c r="AE1982" s="73" t="n">
        <f aca="false">AE1981*(1+M1982)</f>
        <v>30.9108779030042</v>
      </c>
      <c r="AF1982" s="73" t="n">
        <f aca="false">MAX(AF1981,AE1982)</f>
        <v>31.2436229146722</v>
      </c>
      <c r="AG1982" s="70" t="n">
        <f aca="false">1-AE1982/AF1982</f>
        <v>0.0106500136868485</v>
      </c>
      <c r="AH1982" s="74" t="n">
        <f aca="false">IF(R1982&gt;0,AH1981+1,0)</f>
        <v>5</v>
      </c>
      <c r="AI1982" s="74" t="n">
        <f aca="false">IF(U1982&gt;0,AI1981+1,0)</f>
        <v>5</v>
      </c>
      <c r="AJ1982" s="74" t="n">
        <f aca="false">IF(G1982&gt;0,AJ1981+1,0)</f>
        <v>0</v>
      </c>
      <c r="AK1982" s="74" t="n">
        <f aca="false">IF(G1982&lt;=0,AK1981+1,0)</f>
        <v>5</v>
      </c>
      <c r="AL1982" s="74" t="n">
        <f aca="false">IF(K1982&gt;0,AL1981+1,0)</f>
        <v>0</v>
      </c>
      <c r="AM1982" s="74" t="n">
        <f aca="false">IF(K1982&lt;=0,AM1981+1,0)</f>
        <v>5</v>
      </c>
    </row>
    <row r="1983" customFormat="false" ht="15" hidden="false" customHeight="false" outlineLevel="0" collapsed="false">
      <c r="A1983" s="61" t="n">
        <v>1982</v>
      </c>
      <c r="B1983" s="62" t="n">
        <v>45733.40625</v>
      </c>
      <c r="C1983" s="63" t="n">
        <f aca="false">YEAR(B1983)</f>
        <v>2025</v>
      </c>
      <c r="D1983" s="32" t="s">
        <v>277</v>
      </c>
      <c r="E1983" s="64" t="n">
        <v>22553.75</v>
      </c>
      <c r="F1983" s="65" t="n">
        <v>0.0419</v>
      </c>
      <c r="G1983" s="66" t="n">
        <v>945.002125</v>
      </c>
      <c r="H1983" s="67" t="n">
        <f aca="false">E1983+IF(D1983="Long",1,-1)*G1983</f>
        <v>23498.752125</v>
      </c>
      <c r="I1983" s="68" t="n">
        <f aca="false">Assumptions!$B$58</f>
        <v>5.35750011455817</v>
      </c>
      <c r="J1983" s="68" t="n">
        <f aca="false">INDEX(Yearly!$L$5:$L$22,MATCH(C1983,Yearly!$A$5:$A$22,0))</f>
        <v>0.483383468982692</v>
      </c>
      <c r="K1983" s="68" t="n">
        <f aca="false">G1983-I1983-J1983</f>
        <v>939.161241416459</v>
      </c>
      <c r="L1983" s="69" t="n">
        <f aca="false">(I1983+J1983)/Assumptions!$B$8</f>
        <v>0.000257546472986662</v>
      </c>
      <c r="M1983" s="70" t="n">
        <f aca="false">F1983-L1983</f>
        <v>0.0416424535270133</v>
      </c>
      <c r="N1983" s="71" t="n">
        <f aca="false">G1983*Assumptions!$B$7</f>
        <v>7432441.713125</v>
      </c>
      <c r="O1983" s="71" t="n">
        <f aca="false">K1983*Assumptions!$B$7</f>
        <v>7386503.16374045</v>
      </c>
      <c r="P1983" s="68" t="n">
        <f aca="false">P1982+G1983</f>
        <v>41177.3849400001</v>
      </c>
      <c r="Q1983" s="68" t="n">
        <f aca="false">MAX(Q1982,P1983)</f>
        <v>41177.3849400001</v>
      </c>
      <c r="R1983" s="68" t="n">
        <f aca="false">Q1983-P1983</f>
        <v>0</v>
      </c>
      <c r="S1983" s="68" t="n">
        <f aca="false">S1982+K1983</f>
        <v>29521.5190704646</v>
      </c>
      <c r="T1983" s="68" t="n">
        <f aca="false">MAX(T1982,S1983)</f>
        <v>29521.5190704646</v>
      </c>
      <c r="U1983" s="68" t="n">
        <f aca="false">T1983-S1983</f>
        <v>0</v>
      </c>
      <c r="V1983" s="70" t="n">
        <f aca="false">V1982+F1983</f>
        <v>4.2338</v>
      </c>
      <c r="W1983" s="70" t="n">
        <f aca="false">MAX(W1982,V1983)</f>
        <v>4.2338</v>
      </c>
      <c r="X1983" s="70" t="n">
        <f aca="false">W1983-V1983</f>
        <v>0</v>
      </c>
      <c r="Y1983" s="70" t="n">
        <f aca="false">Y1982+M1983</f>
        <v>3.71984913942068</v>
      </c>
      <c r="Z1983" s="70" t="n">
        <f aca="false">MAX(Z1982,Y1983)</f>
        <v>3.71984913942068</v>
      </c>
      <c r="AA1983" s="70" t="n">
        <f aca="false">Z1983-Y1983</f>
        <v>0</v>
      </c>
      <c r="AB1983" s="72" t="n">
        <f aca="false">AB1982*(1+F1983)</f>
        <v>53.7823928629509</v>
      </c>
      <c r="AC1983" s="73" t="n">
        <f aca="false">MAX(AC1982,AB1983)</f>
        <v>53.7823928629509</v>
      </c>
      <c r="AD1983" s="70" t="n">
        <f aca="false">1-AB1983/AC1983</f>
        <v>0</v>
      </c>
      <c r="AE1983" s="73" t="n">
        <f aca="false">AE1982*(1+M1983)</f>
        <v>32.1980826995592</v>
      </c>
      <c r="AF1983" s="73" t="n">
        <f aca="false">MAX(AF1982,AE1983)</f>
        <v>32.1980826995592</v>
      </c>
      <c r="AG1983" s="70" t="n">
        <f aca="false">1-AE1983/AF1983</f>
        <v>0</v>
      </c>
      <c r="AH1983" s="74" t="n">
        <f aca="false">IF(R1983&gt;0,AH1982+1,0)</f>
        <v>0</v>
      </c>
      <c r="AI1983" s="74" t="n">
        <f aca="false">IF(U1983&gt;0,AI1982+1,0)</f>
        <v>0</v>
      </c>
      <c r="AJ1983" s="74" t="n">
        <f aca="false">IF(G1983&gt;0,AJ1982+1,0)</f>
        <v>1</v>
      </c>
      <c r="AK1983" s="74" t="n">
        <f aca="false">IF(G1983&lt;=0,AK1982+1,0)</f>
        <v>0</v>
      </c>
      <c r="AL1983" s="74" t="n">
        <f aca="false">IF(K1983&gt;0,AL1982+1,0)</f>
        <v>1</v>
      </c>
      <c r="AM1983" s="74" t="n">
        <f aca="false">IF(K1983&lt;=0,AM1982+1,0)</f>
        <v>0</v>
      </c>
    </row>
    <row r="1984" customFormat="false" ht="15" hidden="false" customHeight="false" outlineLevel="0" collapsed="false">
      <c r="A1984" s="61" t="n">
        <v>1983</v>
      </c>
      <c r="B1984" s="62" t="n">
        <v>45744.5520833333</v>
      </c>
      <c r="C1984" s="63" t="n">
        <f aca="false">YEAR(B1984)</f>
        <v>2025</v>
      </c>
      <c r="D1984" s="32" t="s">
        <v>276</v>
      </c>
      <c r="E1984" s="64" t="n">
        <v>23499.6</v>
      </c>
      <c r="F1984" s="65" t="n">
        <v>-0.0019</v>
      </c>
      <c r="G1984" s="66" t="n">
        <v>-44.64924</v>
      </c>
      <c r="H1984" s="67" t="n">
        <f aca="false">E1984+IF(D1984="Long",1,-1)*G1984</f>
        <v>23544.24924</v>
      </c>
      <c r="I1984" s="68" t="n">
        <f aca="false">Assumptions!$B$58</f>
        <v>5.35750011455817</v>
      </c>
      <c r="J1984" s="68" t="n">
        <f aca="false">INDEX(Yearly!$L$5:$L$22,MATCH(C1984,Yearly!$A$5:$A$22,0))</f>
        <v>0.483383468982692</v>
      </c>
      <c r="K1984" s="68" t="n">
        <f aca="false">G1984-I1984-J1984</f>
        <v>-50.4901235835409</v>
      </c>
      <c r="L1984" s="69" t="n">
        <f aca="false">(I1984+J1984)/Assumptions!$B$8</f>
        <v>0.000257546472986662</v>
      </c>
      <c r="M1984" s="70" t="n">
        <f aca="false">F1984-L1984</f>
        <v>-0.00215754647298666</v>
      </c>
      <c r="N1984" s="71" t="n">
        <f aca="false">G1984*Assumptions!$B$7</f>
        <v>-351166.2726</v>
      </c>
      <c r="O1984" s="71" t="n">
        <f aca="false">K1984*Assumptions!$B$7</f>
        <v>-397104.821984549</v>
      </c>
      <c r="P1984" s="68" t="n">
        <f aca="false">P1983+G1984</f>
        <v>41132.7357000001</v>
      </c>
      <c r="Q1984" s="68" t="n">
        <f aca="false">MAX(Q1983,P1984)</f>
        <v>41177.3849400001</v>
      </c>
      <c r="R1984" s="68" t="n">
        <f aca="false">Q1984-P1984</f>
        <v>44.6492399999988</v>
      </c>
      <c r="S1984" s="68" t="n">
        <f aca="false">S1983+K1984</f>
        <v>29471.0289468811</v>
      </c>
      <c r="T1984" s="68" t="n">
        <f aca="false">MAX(T1983,S1984)</f>
        <v>29521.5190704646</v>
      </c>
      <c r="U1984" s="68" t="n">
        <f aca="false">T1984-S1984</f>
        <v>50.4901235835423</v>
      </c>
      <c r="V1984" s="70" t="n">
        <f aca="false">V1983+F1984</f>
        <v>4.2319</v>
      </c>
      <c r="W1984" s="70" t="n">
        <f aca="false">MAX(W1983,V1984)</f>
        <v>4.2338</v>
      </c>
      <c r="X1984" s="70" t="n">
        <f aca="false">W1984-V1984</f>
        <v>0.00190000000000001</v>
      </c>
      <c r="Y1984" s="70" t="n">
        <f aca="false">Y1983+M1984</f>
        <v>3.71769159294769</v>
      </c>
      <c r="Z1984" s="70" t="n">
        <f aca="false">MAX(Z1983,Y1984)</f>
        <v>3.71984913942068</v>
      </c>
      <c r="AA1984" s="70" t="n">
        <f aca="false">Z1984-Y1984</f>
        <v>0.00215754647298683</v>
      </c>
      <c r="AB1984" s="72" t="n">
        <f aca="false">AB1983*(1+F1984)</f>
        <v>53.6802063165113</v>
      </c>
      <c r="AC1984" s="73" t="n">
        <f aca="false">MAX(AC1983,AB1984)</f>
        <v>53.7823928629509</v>
      </c>
      <c r="AD1984" s="70" t="n">
        <f aca="false">1-AB1984/AC1984</f>
        <v>0.0018999999999999</v>
      </c>
      <c r="AE1984" s="73" t="n">
        <f aca="false">AE1983*(1+M1984)</f>
        <v>32.1286138397938</v>
      </c>
      <c r="AF1984" s="73" t="n">
        <f aca="false">MAX(AF1983,AE1984)</f>
        <v>32.1980826995592</v>
      </c>
      <c r="AG1984" s="70" t="n">
        <f aca="false">1-AE1984/AF1984</f>
        <v>0.0021575464729866</v>
      </c>
      <c r="AH1984" s="74" t="n">
        <f aca="false">IF(R1984&gt;0,AH1983+1,0)</f>
        <v>1</v>
      </c>
      <c r="AI1984" s="74" t="n">
        <f aca="false">IF(U1984&gt;0,AI1983+1,0)</f>
        <v>1</v>
      </c>
      <c r="AJ1984" s="74" t="n">
        <f aca="false">IF(G1984&gt;0,AJ1983+1,0)</f>
        <v>0</v>
      </c>
      <c r="AK1984" s="74" t="n">
        <f aca="false">IF(G1984&lt;=0,AK1983+1,0)</f>
        <v>1</v>
      </c>
      <c r="AL1984" s="74" t="n">
        <f aca="false">IF(K1984&gt;0,AL1983+1,0)</f>
        <v>0</v>
      </c>
      <c r="AM1984" s="74" t="n">
        <f aca="false">IF(K1984&lt;=0,AM1983+1,0)</f>
        <v>1</v>
      </c>
    </row>
    <row r="1985" customFormat="false" ht="15" hidden="false" customHeight="false" outlineLevel="0" collapsed="false">
      <c r="A1985" s="61" t="n">
        <v>1984</v>
      </c>
      <c r="B1985" s="62" t="n">
        <v>45744.6354166667</v>
      </c>
      <c r="C1985" s="63" t="n">
        <f aca="false">YEAR(B1985)</f>
        <v>2025</v>
      </c>
      <c r="D1985" s="32" t="s">
        <v>277</v>
      </c>
      <c r="E1985" s="64" t="n">
        <v>23544.25</v>
      </c>
      <c r="F1985" s="65" t="n">
        <v>0</v>
      </c>
      <c r="G1985" s="66" t="n">
        <v>0</v>
      </c>
      <c r="H1985" s="67" t="n">
        <f aca="false">E1985+IF(D1985="Long",1,-1)*G1985</f>
        <v>23544.25</v>
      </c>
      <c r="I1985" s="68" t="n">
        <f aca="false">Assumptions!$B$58</f>
        <v>5.35750011455817</v>
      </c>
      <c r="J1985" s="68" t="n">
        <f aca="false">INDEX(Yearly!$L$5:$L$22,MATCH(C1985,Yearly!$A$5:$A$22,0))</f>
        <v>0.483383468982692</v>
      </c>
      <c r="K1985" s="68" t="n">
        <f aca="false">G1985-I1985-J1985</f>
        <v>-5.84088358354086</v>
      </c>
      <c r="L1985" s="69" t="n">
        <f aca="false">(I1985+J1985)/Assumptions!$B$8</f>
        <v>0.000257546472986662</v>
      </c>
      <c r="M1985" s="70" t="n">
        <f aca="false">F1985-L1985</f>
        <v>-0.000257546472986662</v>
      </c>
      <c r="N1985" s="71" t="n">
        <f aca="false">G1985*Assumptions!$B$7</f>
        <v>0</v>
      </c>
      <c r="O1985" s="71" t="n">
        <f aca="false">K1985*Assumptions!$B$7</f>
        <v>-45938.5493845489</v>
      </c>
      <c r="P1985" s="68" t="n">
        <f aca="false">P1984+G1985</f>
        <v>41132.7357000001</v>
      </c>
      <c r="Q1985" s="68" t="n">
        <f aca="false">MAX(Q1984,P1985)</f>
        <v>41177.3849400001</v>
      </c>
      <c r="R1985" s="68" t="n">
        <f aca="false">Q1985-P1985</f>
        <v>44.6492399999988</v>
      </c>
      <c r="S1985" s="68" t="n">
        <f aca="false">S1984+K1985</f>
        <v>29465.1880632975</v>
      </c>
      <c r="T1985" s="68" t="n">
        <f aca="false">MAX(T1984,S1985)</f>
        <v>29521.5190704646</v>
      </c>
      <c r="U1985" s="68" t="n">
        <f aca="false">T1985-S1985</f>
        <v>56.3310071670821</v>
      </c>
      <c r="V1985" s="70" t="n">
        <f aca="false">V1984+F1985</f>
        <v>4.2319</v>
      </c>
      <c r="W1985" s="70" t="n">
        <f aca="false">MAX(W1984,V1985)</f>
        <v>4.2338</v>
      </c>
      <c r="X1985" s="70" t="n">
        <f aca="false">W1985-V1985</f>
        <v>0.00190000000000001</v>
      </c>
      <c r="Y1985" s="70" t="n">
        <f aca="false">Y1984+M1985</f>
        <v>3.7174340464747</v>
      </c>
      <c r="Z1985" s="70" t="n">
        <f aca="false">MAX(Z1984,Y1985)</f>
        <v>3.71984913942068</v>
      </c>
      <c r="AA1985" s="70" t="n">
        <f aca="false">Z1985-Y1985</f>
        <v>0.00241509294597364</v>
      </c>
      <c r="AB1985" s="72" t="n">
        <f aca="false">AB1984*(1+F1985)</f>
        <v>53.6802063165113</v>
      </c>
      <c r="AC1985" s="73" t="n">
        <f aca="false">MAX(AC1984,AB1985)</f>
        <v>53.7823928629509</v>
      </c>
      <c r="AD1985" s="70" t="n">
        <f aca="false">1-AB1985/AC1985</f>
        <v>0.0018999999999999</v>
      </c>
      <c r="AE1985" s="73" t="n">
        <f aca="false">AE1984*(1+M1985)</f>
        <v>32.1203392286174</v>
      </c>
      <c r="AF1985" s="73" t="n">
        <f aca="false">MAX(AF1984,AE1985)</f>
        <v>32.1980826995592</v>
      </c>
      <c r="AG1985" s="70" t="n">
        <f aca="false">1-AE1985/AF1985</f>
        <v>0.00241453727748886</v>
      </c>
      <c r="AH1985" s="74" t="n">
        <f aca="false">IF(R1985&gt;0,AH1984+1,0)</f>
        <v>2</v>
      </c>
      <c r="AI1985" s="74" t="n">
        <f aca="false">IF(U1985&gt;0,AI1984+1,0)</f>
        <v>2</v>
      </c>
      <c r="AJ1985" s="74" t="n">
        <f aca="false">IF(G1985&gt;0,AJ1984+1,0)</f>
        <v>0</v>
      </c>
      <c r="AK1985" s="74" t="n">
        <f aca="false">IF(G1985&lt;=0,AK1984+1,0)</f>
        <v>2</v>
      </c>
      <c r="AL1985" s="74" t="n">
        <f aca="false">IF(K1985&gt;0,AL1984+1,0)</f>
        <v>0</v>
      </c>
      <c r="AM1985" s="74" t="n">
        <f aca="false">IF(K1985&lt;=0,AM1984+1,0)</f>
        <v>2</v>
      </c>
    </row>
    <row r="1986" customFormat="false" ht="15" hidden="false" customHeight="false" outlineLevel="0" collapsed="false">
      <c r="A1986" s="61" t="n">
        <v>1985</v>
      </c>
      <c r="B1986" s="62" t="n">
        <v>45748.40625</v>
      </c>
      <c r="C1986" s="63" t="n">
        <f aca="false">YEAR(B1986)</f>
        <v>2025</v>
      </c>
      <c r="D1986" s="32" t="s">
        <v>276</v>
      </c>
      <c r="E1986" s="64" t="n">
        <v>23544.45</v>
      </c>
      <c r="F1986" s="65" t="n">
        <v>0.0295</v>
      </c>
      <c r="G1986" s="66" t="n">
        <v>694.561275</v>
      </c>
      <c r="H1986" s="67" t="n">
        <f aca="false">E1986+IF(D1986="Long",1,-1)*G1986</f>
        <v>22849.888725</v>
      </c>
      <c r="I1986" s="68" t="n">
        <f aca="false">Assumptions!$B$58</f>
        <v>5.35750011455817</v>
      </c>
      <c r="J1986" s="68" t="n">
        <f aca="false">INDEX(Yearly!$L$5:$L$22,MATCH(C1986,Yearly!$A$5:$A$22,0))</f>
        <v>0.483383468982692</v>
      </c>
      <c r="K1986" s="68" t="n">
        <f aca="false">G1986-I1986-J1986</f>
        <v>688.720391416459</v>
      </c>
      <c r="L1986" s="69" t="n">
        <f aca="false">(I1986+J1986)/Assumptions!$B$8</f>
        <v>0.000257546472986662</v>
      </c>
      <c r="M1986" s="70" t="n">
        <f aca="false">F1986-L1986</f>
        <v>0.0292424535270133</v>
      </c>
      <c r="N1986" s="71" t="n">
        <f aca="false">G1986*Assumptions!$B$7</f>
        <v>5462724.427875</v>
      </c>
      <c r="O1986" s="71" t="n">
        <f aca="false">K1986*Assumptions!$B$7</f>
        <v>5416785.87849045</v>
      </c>
      <c r="P1986" s="68" t="n">
        <f aca="false">P1985+G1986</f>
        <v>41827.2969750001</v>
      </c>
      <c r="Q1986" s="68" t="n">
        <f aca="false">MAX(Q1985,P1986)</f>
        <v>41827.2969750001</v>
      </c>
      <c r="R1986" s="68" t="n">
        <f aca="false">Q1986-P1986</f>
        <v>0</v>
      </c>
      <c r="S1986" s="68" t="n">
        <f aca="false">S1985+K1986</f>
        <v>30153.908454714</v>
      </c>
      <c r="T1986" s="68" t="n">
        <f aca="false">MAX(T1985,S1986)</f>
        <v>30153.908454714</v>
      </c>
      <c r="U1986" s="68" t="n">
        <f aca="false">T1986-S1986</f>
        <v>0</v>
      </c>
      <c r="V1986" s="70" t="n">
        <f aca="false">V1985+F1986</f>
        <v>4.2614</v>
      </c>
      <c r="W1986" s="70" t="n">
        <f aca="false">MAX(W1985,V1986)</f>
        <v>4.2614</v>
      </c>
      <c r="X1986" s="70" t="n">
        <f aca="false">W1986-V1986</f>
        <v>0</v>
      </c>
      <c r="Y1986" s="70" t="n">
        <f aca="false">Y1985+M1986</f>
        <v>3.74667650000172</v>
      </c>
      <c r="Z1986" s="70" t="n">
        <f aca="false">MAX(Z1985,Y1986)</f>
        <v>3.74667650000172</v>
      </c>
      <c r="AA1986" s="70" t="n">
        <f aca="false">Z1986-Y1986</f>
        <v>0</v>
      </c>
      <c r="AB1986" s="72" t="n">
        <f aca="false">AB1985*(1+F1986)</f>
        <v>55.2637724028483</v>
      </c>
      <c r="AC1986" s="73" t="n">
        <f aca="false">MAX(AC1985,AB1986)</f>
        <v>55.2637724028483</v>
      </c>
      <c r="AD1986" s="70" t="n">
        <f aca="false">1-AB1986/AC1986</f>
        <v>0</v>
      </c>
      <c r="AE1986" s="73" t="n">
        <f aca="false">AE1985*(1+M1986)</f>
        <v>33.0596167557822</v>
      </c>
      <c r="AF1986" s="73" t="n">
        <f aca="false">MAX(AF1985,AE1986)</f>
        <v>33.0596167557822</v>
      </c>
      <c r="AG1986" s="70" t="n">
        <f aca="false">1-AE1986/AF1986</f>
        <v>0</v>
      </c>
      <c r="AH1986" s="74" t="n">
        <f aca="false">IF(R1986&gt;0,AH1985+1,0)</f>
        <v>0</v>
      </c>
      <c r="AI1986" s="74" t="n">
        <f aca="false">IF(U1986&gt;0,AI1985+1,0)</f>
        <v>0</v>
      </c>
      <c r="AJ1986" s="74" t="n">
        <f aca="false">IF(G1986&gt;0,AJ1985+1,0)</f>
        <v>1</v>
      </c>
      <c r="AK1986" s="74" t="n">
        <f aca="false">IF(G1986&lt;=0,AK1985+1,0)</f>
        <v>0</v>
      </c>
      <c r="AL1986" s="74" t="n">
        <f aca="false">IF(K1986&gt;0,AL1985+1,0)</f>
        <v>1</v>
      </c>
      <c r="AM1986" s="74" t="n">
        <f aca="false">IF(K1986&lt;=0,AM1985+1,0)</f>
        <v>0</v>
      </c>
    </row>
    <row r="1987" customFormat="false" ht="15" hidden="false" customHeight="false" outlineLevel="0" collapsed="false">
      <c r="A1987" s="61" t="n">
        <v>1986</v>
      </c>
      <c r="B1987" s="62" t="n">
        <v>45758.40625</v>
      </c>
      <c r="C1987" s="63" t="n">
        <f aca="false">YEAR(B1987)</f>
        <v>2025</v>
      </c>
      <c r="D1987" s="32" t="s">
        <v>277</v>
      </c>
      <c r="E1987" s="64" t="n">
        <v>22849.45</v>
      </c>
      <c r="F1987" s="65" t="n">
        <v>0.0518</v>
      </c>
      <c r="G1987" s="66" t="n">
        <v>1183.60151</v>
      </c>
      <c r="H1987" s="67" t="n">
        <f aca="false">E1987+IF(D1987="Long",1,-1)*G1987</f>
        <v>24033.05151</v>
      </c>
      <c r="I1987" s="68" t="n">
        <f aca="false">Assumptions!$B$58</f>
        <v>5.35750011455817</v>
      </c>
      <c r="J1987" s="68" t="n">
        <f aca="false">INDEX(Yearly!$L$5:$L$22,MATCH(C1987,Yearly!$A$5:$A$22,0))</f>
        <v>0.483383468982692</v>
      </c>
      <c r="K1987" s="68" t="n">
        <f aca="false">G1987-I1987-J1987</f>
        <v>1177.76062641646</v>
      </c>
      <c r="L1987" s="69" t="n">
        <f aca="false">(I1987+J1987)/Assumptions!$B$8</f>
        <v>0.000257546472986662</v>
      </c>
      <c r="M1987" s="70" t="n">
        <f aca="false">F1987-L1987</f>
        <v>0.0515424535270133</v>
      </c>
      <c r="N1987" s="71" t="n">
        <f aca="false">G1987*Assumptions!$B$7</f>
        <v>9309025.87615</v>
      </c>
      <c r="O1987" s="71" t="n">
        <f aca="false">K1987*Assumptions!$B$7</f>
        <v>9263087.32676545</v>
      </c>
      <c r="P1987" s="68" t="n">
        <f aca="false">P1986+G1987</f>
        <v>43010.8984850001</v>
      </c>
      <c r="Q1987" s="68" t="n">
        <f aca="false">MAX(Q1986,P1987)</f>
        <v>43010.8984850001</v>
      </c>
      <c r="R1987" s="68" t="n">
        <f aca="false">Q1987-P1987</f>
        <v>0</v>
      </c>
      <c r="S1987" s="68" t="n">
        <f aca="false">S1986+K1987</f>
        <v>31331.6690811305</v>
      </c>
      <c r="T1987" s="68" t="n">
        <f aca="false">MAX(T1986,S1987)</f>
        <v>31331.6690811305</v>
      </c>
      <c r="U1987" s="68" t="n">
        <f aca="false">T1987-S1987</f>
        <v>0</v>
      </c>
      <c r="V1987" s="70" t="n">
        <f aca="false">V1986+F1987</f>
        <v>4.3132</v>
      </c>
      <c r="W1987" s="70" t="n">
        <f aca="false">MAX(W1986,V1987)</f>
        <v>4.3132</v>
      </c>
      <c r="X1987" s="70" t="n">
        <f aca="false">W1987-V1987</f>
        <v>0</v>
      </c>
      <c r="Y1987" s="70" t="n">
        <f aca="false">Y1986+M1987</f>
        <v>3.79821895352873</v>
      </c>
      <c r="Z1987" s="70" t="n">
        <f aca="false">MAX(Z1986,Y1987)</f>
        <v>3.79821895352873</v>
      </c>
      <c r="AA1987" s="70" t="n">
        <f aca="false">Z1987-Y1987</f>
        <v>0</v>
      </c>
      <c r="AB1987" s="72" t="n">
        <f aca="false">AB1986*(1+F1987)</f>
        <v>58.1264358133159</v>
      </c>
      <c r="AC1987" s="73" t="n">
        <f aca="false">MAX(AC1986,AB1987)</f>
        <v>58.1264358133159</v>
      </c>
      <c r="AD1987" s="70" t="n">
        <f aca="false">1-AB1987/AC1987</f>
        <v>0</v>
      </c>
      <c r="AE1987" s="73" t="n">
        <f aca="false">AE1986*(1+M1987)</f>
        <v>34.763590516038</v>
      </c>
      <c r="AF1987" s="73" t="n">
        <f aca="false">MAX(AF1986,AE1987)</f>
        <v>34.763590516038</v>
      </c>
      <c r="AG1987" s="70" t="n">
        <f aca="false">1-AE1987/AF1987</f>
        <v>0</v>
      </c>
      <c r="AH1987" s="74" t="n">
        <f aca="false">IF(R1987&gt;0,AH1986+1,0)</f>
        <v>0</v>
      </c>
      <c r="AI1987" s="74" t="n">
        <f aca="false">IF(U1987&gt;0,AI1986+1,0)</f>
        <v>0</v>
      </c>
      <c r="AJ1987" s="74" t="n">
        <f aca="false">IF(G1987&gt;0,AJ1986+1,0)</f>
        <v>2</v>
      </c>
      <c r="AK1987" s="74" t="n">
        <f aca="false">IF(G1987&lt;=0,AK1986+1,0)</f>
        <v>0</v>
      </c>
      <c r="AL1987" s="74" t="n">
        <f aca="false">IF(K1987&gt;0,AL1986+1,0)</f>
        <v>2</v>
      </c>
      <c r="AM1987" s="74" t="n">
        <f aca="false">IF(K1987&lt;=0,AM1986+1,0)</f>
        <v>0</v>
      </c>
    </row>
    <row r="1988" customFormat="false" ht="15" hidden="false" customHeight="false" outlineLevel="0" collapsed="false">
      <c r="A1988" s="61" t="n">
        <v>1987</v>
      </c>
      <c r="B1988" s="62" t="n">
        <v>45772.4270833333</v>
      </c>
      <c r="C1988" s="63" t="n">
        <f aca="false">YEAR(B1988)</f>
        <v>2025</v>
      </c>
      <c r="D1988" s="32" t="s">
        <v>276</v>
      </c>
      <c r="E1988" s="64" t="n">
        <v>24033.65</v>
      </c>
      <c r="F1988" s="65" t="n">
        <v>-0.0021</v>
      </c>
      <c r="G1988" s="66" t="n">
        <v>-50.470665</v>
      </c>
      <c r="H1988" s="67" t="n">
        <f aca="false">E1988+IF(D1988="Long",1,-1)*G1988</f>
        <v>24084.120665</v>
      </c>
      <c r="I1988" s="68" t="n">
        <f aca="false">Assumptions!$B$58</f>
        <v>5.35750011455817</v>
      </c>
      <c r="J1988" s="68" t="n">
        <f aca="false">INDEX(Yearly!$L$5:$L$22,MATCH(C1988,Yearly!$A$5:$A$22,0))</f>
        <v>0.483383468982692</v>
      </c>
      <c r="K1988" s="68" t="n">
        <f aca="false">G1988-I1988-J1988</f>
        <v>-56.3115485835409</v>
      </c>
      <c r="L1988" s="69" t="n">
        <f aca="false">(I1988+J1988)/Assumptions!$B$8</f>
        <v>0.000257546472986662</v>
      </c>
      <c r="M1988" s="70" t="n">
        <f aca="false">F1988-L1988</f>
        <v>-0.00235754647298666</v>
      </c>
      <c r="N1988" s="71" t="n">
        <f aca="false">G1988*Assumptions!$B$7</f>
        <v>-396951.780225</v>
      </c>
      <c r="O1988" s="71" t="n">
        <f aca="false">K1988*Assumptions!$B$7</f>
        <v>-442890.329609549</v>
      </c>
      <c r="P1988" s="68" t="n">
        <f aca="false">P1987+G1988</f>
        <v>42960.4278200001</v>
      </c>
      <c r="Q1988" s="68" t="n">
        <f aca="false">MAX(Q1987,P1988)</f>
        <v>43010.8984850001</v>
      </c>
      <c r="R1988" s="68" t="n">
        <f aca="false">Q1988-P1988</f>
        <v>50.4706650000007</v>
      </c>
      <c r="S1988" s="68" t="n">
        <f aca="false">S1987+K1988</f>
        <v>31275.3575325469</v>
      </c>
      <c r="T1988" s="68" t="n">
        <f aca="false">MAX(T1987,S1988)</f>
        <v>31331.6690811305</v>
      </c>
      <c r="U1988" s="68" t="n">
        <f aca="false">T1988-S1988</f>
        <v>56.3115485835406</v>
      </c>
      <c r="V1988" s="70" t="n">
        <f aca="false">V1987+F1988</f>
        <v>4.3111</v>
      </c>
      <c r="W1988" s="70" t="n">
        <f aca="false">MAX(W1987,V1988)</f>
        <v>4.3132</v>
      </c>
      <c r="X1988" s="70" t="n">
        <f aca="false">W1988-V1988</f>
        <v>0.00210000000000044</v>
      </c>
      <c r="Y1988" s="70" t="n">
        <f aca="false">Y1987+M1988</f>
        <v>3.79586140705574</v>
      </c>
      <c r="Z1988" s="70" t="n">
        <f aca="false">MAX(Z1987,Y1988)</f>
        <v>3.79821895352873</v>
      </c>
      <c r="AA1988" s="70" t="n">
        <f aca="false">Z1988-Y1988</f>
        <v>0.0023575464729868</v>
      </c>
      <c r="AB1988" s="72" t="n">
        <f aca="false">AB1987*(1+F1988)</f>
        <v>58.0043702981079</v>
      </c>
      <c r="AC1988" s="73" t="n">
        <f aca="false">MAX(AC1987,AB1988)</f>
        <v>58.1264358133159</v>
      </c>
      <c r="AD1988" s="70" t="n">
        <f aca="false">1-AB1988/AC1988</f>
        <v>0.00209999999999999</v>
      </c>
      <c r="AE1988" s="73" t="n">
        <f aca="false">AE1987*(1+M1988)</f>
        <v>34.6816337358285</v>
      </c>
      <c r="AF1988" s="73" t="n">
        <f aca="false">MAX(AF1987,AE1988)</f>
        <v>34.763590516038</v>
      </c>
      <c r="AG1988" s="70" t="n">
        <f aca="false">1-AE1988/AF1988</f>
        <v>0.00235754647298669</v>
      </c>
      <c r="AH1988" s="74" t="n">
        <f aca="false">IF(R1988&gt;0,AH1987+1,0)</f>
        <v>1</v>
      </c>
      <c r="AI1988" s="74" t="n">
        <f aca="false">IF(U1988&gt;0,AI1987+1,0)</f>
        <v>1</v>
      </c>
      <c r="AJ1988" s="74" t="n">
        <f aca="false">IF(G1988&gt;0,AJ1987+1,0)</f>
        <v>0</v>
      </c>
      <c r="AK1988" s="74" t="n">
        <f aca="false">IF(G1988&lt;=0,AK1987+1,0)</f>
        <v>1</v>
      </c>
      <c r="AL1988" s="74" t="n">
        <f aca="false">IF(K1988&gt;0,AL1987+1,0)</f>
        <v>0</v>
      </c>
      <c r="AM1988" s="74" t="n">
        <f aca="false">IF(K1988&lt;=0,AM1987+1,0)</f>
        <v>1</v>
      </c>
    </row>
    <row r="1989" customFormat="false" ht="15" hidden="false" customHeight="false" outlineLevel="0" collapsed="false">
      <c r="A1989" s="61" t="n">
        <v>1988</v>
      </c>
      <c r="B1989" s="62" t="n">
        <v>45772.5729166667</v>
      </c>
      <c r="C1989" s="63" t="n">
        <f aca="false">YEAR(B1989)</f>
        <v>2025</v>
      </c>
      <c r="D1989" s="32" t="s">
        <v>277</v>
      </c>
      <c r="E1989" s="64" t="n">
        <v>24084.6</v>
      </c>
      <c r="F1989" s="65" t="n">
        <v>0.0082</v>
      </c>
      <c r="G1989" s="66" t="n">
        <v>197.49372</v>
      </c>
      <c r="H1989" s="67" t="n">
        <f aca="false">E1989+IF(D1989="Long",1,-1)*G1989</f>
        <v>24282.09372</v>
      </c>
      <c r="I1989" s="68" t="n">
        <f aca="false">Assumptions!$B$58</f>
        <v>5.35750011455817</v>
      </c>
      <c r="J1989" s="68" t="n">
        <f aca="false">INDEX(Yearly!$L$5:$L$22,MATCH(C1989,Yearly!$A$5:$A$22,0))</f>
        <v>0.483383468982692</v>
      </c>
      <c r="K1989" s="68" t="n">
        <f aca="false">G1989-I1989-J1989</f>
        <v>191.652836416459</v>
      </c>
      <c r="L1989" s="69" t="n">
        <f aca="false">(I1989+J1989)/Assumptions!$B$8</f>
        <v>0.000257546472986662</v>
      </c>
      <c r="M1989" s="70" t="n">
        <f aca="false">F1989-L1989</f>
        <v>0.00794245352701334</v>
      </c>
      <c r="N1989" s="71" t="n">
        <f aca="false">G1989*Assumptions!$B$7</f>
        <v>1553288.1078</v>
      </c>
      <c r="O1989" s="71" t="n">
        <f aca="false">K1989*Assumptions!$B$7</f>
        <v>1507349.55841545</v>
      </c>
      <c r="P1989" s="68" t="n">
        <f aca="false">P1988+G1989</f>
        <v>43157.9215400001</v>
      </c>
      <c r="Q1989" s="68" t="n">
        <f aca="false">MAX(Q1988,P1989)</f>
        <v>43157.9215400001</v>
      </c>
      <c r="R1989" s="68" t="n">
        <f aca="false">Q1989-P1989</f>
        <v>0</v>
      </c>
      <c r="S1989" s="68" t="n">
        <f aca="false">S1988+K1989</f>
        <v>31467.0103689634</v>
      </c>
      <c r="T1989" s="68" t="n">
        <f aca="false">MAX(T1988,S1989)</f>
        <v>31467.0103689634</v>
      </c>
      <c r="U1989" s="68" t="n">
        <f aca="false">T1989-S1989</f>
        <v>0</v>
      </c>
      <c r="V1989" s="70" t="n">
        <f aca="false">V1988+F1989</f>
        <v>4.3193</v>
      </c>
      <c r="W1989" s="70" t="n">
        <f aca="false">MAX(W1988,V1989)</f>
        <v>4.3193</v>
      </c>
      <c r="X1989" s="70" t="n">
        <f aca="false">W1989-V1989</f>
        <v>0</v>
      </c>
      <c r="Y1989" s="70" t="n">
        <f aca="false">Y1988+M1989</f>
        <v>3.80380386058276</v>
      </c>
      <c r="Z1989" s="70" t="n">
        <f aca="false">MAX(Z1988,Y1989)</f>
        <v>3.80380386058276</v>
      </c>
      <c r="AA1989" s="70" t="n">
        <f aca="false">Z1989-Y1989</f>
        <v>0</v>
      </c>
      <c r="AB1989" s="72" t="n">
        <f aca="false">AB1988*(1+F1989)</f>
        <v>58.4800061345524</v>
      </c>
      <c r="AC1989" s="73" t="n">
        <f aca="false">MAX(AC1988,AB1989)</f>
        <v>58.4800061345524</v>
      </c>
      <c r="AD1989" s="70" t="n">
        <f aca="false">1-AB1989/AC1989</f>
        <v>0</v>
      </c>
      <c r="AE1989" s="73" t="n">
        <f aca="false">AE1988*(1+M1989)</f>
        <v>34.9570910000162</v>
      </c>
      <c r="AF1989" s="73" t="n">
        <f aca="false">MAX(AF1988,AE1989)</f>
        <v>34.9570910000162</v>
      </c>
      <c r="AG1989" s="70" t="n">
        <f aca="false">1-AE1989/AF1989</f>
        <v>0</v>
      </c>
      <c r="AH1989" s="74" t="n">
        <f aca="false">IF(R1989&gt;0,AH1988+1,0)</f>
        <v>0</v>
      </c>
      <c r="AI1989" s="74" t="n">
        <f aca="false">IF(U1989&gt;0,AI1988+1,0)</f>
        <v>0</v>
      </c>
      <c r="AJ1989" s="74" t="n">
        <f aca="false">IF(G1989&gt;0,AJ1988+1,0)</f>
        <v>1</v>
      </c>
      <c r="AK1989" s="74" t="n">
        <f aca="false">IF(G1989&lt;=0,AK1988+1,0)</f>
        <v>0</v>
      </c>
      <c r="AL1989" s="74" t="n">
        <f aca="false">IF(K1989&gt;0,AL1988+1,0)</f>
        <v>1</v>
      </c>
      <c r="AM1989" s="74" t="n">
        <f aca="false">IF(K1989&lt;=0,AM1988+1,0)</f>
        <v>0</v>
      </c>
    </row>
    <row r="1990" customFormat="false" ht="15" hidden="false" customHeight="false" outlineLevel="0" collapsed="false">
      <c r="A1990" s="61" t="n">
        <v>1989</v>
      </c>
      <c r="B1990" s="62" t="n">
        <v>45779.53125</v>
      </c>
      <c r="C1990" s="63" t="n">
        <f aca="false">YEAR(B1990)</f>
        <v>2025</v>
      </c>
      <c r="D1990" s="32" t="s">
        <v>276</v>
      </c>
      <c r="E1990" s="64" t="n">
        <v>24282.8</v>
      </c>
      <c r="F1990" s="65" t="n">
        <v>-0.0037</v>
      </c>
      <c r="G1990" s="66" t="n">
        <v>-89.84636</v>
      </c>
      <c r="H1990" s="67" t="n">
        <f aca="false">E1990+IF(D1990="Long",1,-1)*G1990</f>
        <v>24372.64636</v>
      </c>
      <c r="I1990" s="68" t="n">
        <f aca="false">Assumptions!$B$58</f>
        <v>5.35750011455817</v>
      </c>
      <c r="J1990" s="68" t="n">
        <f aca="false">INDEX(Yearly!$L$5:$L$22,MATCH(C1990,Yearly!$A$5:$A$22,0))</f>
        <v>0.483383468982692</v>
      </c>
      <c r="K1990" s="68" t="n">
        <f aca="false">G1990-I1990-J1990</f>
        <v>-95.6872435835409</v>
      </c>
      <c r="L1990" s="69" t="n">
        <f aca="false">(I1990+J1990)/Assumptions!$B$8</f>
        <v>0.000257546472986662</v>
      </c>
      <c r="M1990" s="70" t="n">
        <f aca="false">F1990-L1990</f>
        <v>-0.00395754647298666</v>
      </c>
      <c r="N1990" s="71" t="n">
        <f aca="false">G1990*Assumptions!$B$7</f>
        <v>-706641.6214</v>
      </c>
      <c r="O1990" s="71" t="n">
        <f aca="false">K1990*Assumptions!$B$7</f>
        <v>-752580.170784549</v>
      </c>
      <c r="P1990" s="68" t="n">
        <f aca="false">P1989+G1990</f>
        <v>43068.07518</v>
      </c>
      <c r="Q1990" s="68" t="n">
        <f aca="false">MAX(Q1989,P1990)</f>
        <v>43157.9215400001</v>
      </c>
      <c r="R1990" s="68" t="n">
        <f aca="false">Q1990-P1990</f>
        <v>89.8463600000032</v>
      </c>
      <c r="S1990" s="68" t="n">
        <f aca="false">S1989+K1990</f>
        <v>31371.3231253798</v>
      </c>
      <c r="T1990" s="68" t="n">
        <f aca="false">MAX(T1989,S1990)</f>
        <v>31467.0103689634</v>
      </c>
      <c r="U1990" s="68" t="n">
        <f aca="false">T1990-S1990</f>
        <v>95.6872435835394</v>
      </c>
      <c r="V1990" s="70" t="n">
        <f aca="false">V1989+F1990</f>
        <v>4.3156</v>
      </c>
      <c r="W1990" s="70" t="n">
        <f aca="false">MAX(W1989,V1990)</f>
        <v>4.3193</v>
      </c>
      <c r="X1990" s="70" t="n">
        <f aca="false">W1990-V1990</f>
        <v>0.00370000000000026</v>
      </c>
      <c r="Y1990" s="70" t="n">
        <f aca="false">Y1989+M1990</f>
        <v>3.79984631410977</v>
      </c>
      <c r="Z1990" s="70" t="n">
        <f aca="false">MAX(Z1989,Y1990)</f>
        <v>3.80380386058276</v>
      </c>
      <c r="AA1990" s="70" t="n">
        <f aca="false">Z1990-Y1990</f>
        <v>0.00395754647298663</v>
      </c>
      <c r="AB1990" s="72" t="n">
        <f aca="false">AB1989*(1+F1990)</f>
        <v>58.2636301118546</v>
      </c>
      <c r="AC1990" s="73" t="n">
        <f aca="false">MAX(AC1989,AB1990)</f>
        <v>58.4800061345524</v>
      </c>
      <c r="AD1990" s="70" t="n">
        <f aca="false">1-AB1990/AC1990</f>
        <v>0.00370000000000004</v>
      </c>
      <c r="AE1990" s="73" t="n">
        <f aca="false">AE1989*(1+M1990)</f>
        <v>34.8187466878233</v>
      </c>
      <c r="AF1990" s="73" t="n">
        <f aca="false">MAX(AF1989,AE1990)</f>
        <v>34.9570910000162</v>
      </c>
      <c r="AG1990" s="70" t="n">
        <f aca="false">1-AE1990/AF1990</f>
        <v>0.00395754647298652</v>
      </c>
      <c r="AH1990" s="74" t="n">
        <f aca="false">IF(R1990&gt;0,AH1989+1,0)</f>
        <v>1</v>
      </c>
      <c r="AI1990" s="74" t="n">
        <f aca="false">IF(U1990&gt;0,AI1989+1,0)</f>
        <v>1</v>
      </c>
      <c r="AJ1990" s="74" t="n">
        <f aca="false">IF(G1990&gt;0,AJ1989+1,0)</f>
        <v>0</v>
      </c>
      <c r="AK1990" s="74" t="n">
        <f aca="false">IF(G1990&lt;=0,AK1989+1,0)</f>
        <v>1</v>
      </c>
      <c r="AL1990" s="74" t="n">
        <f aca="false">IF(K1990&gt;0,AL1989+1,0)</f>
        <v>0</v>
      </c>
      <c r="AM1990" s="74" t="n">
        <f aca="false">IF(K1990&lt;=0,AM1989+1,0)</f>
        <v>1</v>
      </c>
    </row>
    <row r="1991" customFormat="false" ht="15" hidden="false" customHeight="false" outlineLevel="0" collapsed="false">
      <c r="A1991" s="61" t="n">
        <v>1990</v>
      </c>
      <c r="B1991" s="62" t="n">
        <v>45779.59375</v>
      </c>
      <c r="C1991" s="63" t="n">
        <f aca="false">YEAR(B1991)</f>
        <v>2025</v>
      </c>
      <c r="D1991" s="32" t="s">
        <v>277</v>
      </c>
      <c r="E1991" s="64" t="n">
        <v>24372.45</v>
      </c>
      <c r="F1991" s="65" t="n">
        <v>-0.0028</v>
      </c>
      <c r="G1991" s="66" t="n">
        <v>-68.24286</v>
      </c>
      <c r="H1991" s="67" t="n">
        <f aca="false">E1991+IF(D1991="Long",1,-1)*G1991</f>
        <v>24304.20714</v>
      </c>
      <c r="I1991" s="68" t="n">
        <f aca="false">Assumptions!$B$58</f>
        <v>5.35750011455817</v>
      </c>
      <c r="J1991" s="68" t="n">
        <f aca="false">INDEX(Yearly!$L$5:$L$22,MATCH(C1991,Yearly!$A$5:$A$22,0))</f>
        <v>0.483383468982692</v>
      </c>
      <c r="K1991" s="68" t="n">
        <f aca="false">G1991-I1991-J1991</f>
        <v>-74.0837435835409</v>
      </c>
      <c r="L1991" s="69" t="n">
        <f aca="false">(I1991+J1991)/Assumptions!$B$8</f>
        <v>0.000257546472986662</v>
      </c>
      <c r="M1991" s="70" t="n">
        <f aca="false">F1991-L1991</f>
        <v>-0.00305754647298666</v>
      </c>
      <c r="N1991" s="71" t="n">
        <f aca="false">G1991*Assumptions!$B$7</f>
        <v>-536730.0939</v>
      </c>
      <c r="O1991" s="71" t="n">
        <f aca="false">K1991*Assumptions!$B$7</f>
        <v>-582668.643284549</v>
      </c>
      <c r="P1991" s="68" t="n">
        <f aca="false">P1990+G1991</f>
        <v>42999.83232</v>
      </c>
      <c r="Q1991" s="68" t="n">
        <f aca="false">MAX(Q1990,P1991)</f>
        <v>43157.9215400001</v>
      </c>
      <c r="R1991" s="68" t="n">
        <f aca="false">Q1991-P1991</f>
        <v>158.089220000002</v>
      </c>
      <c r="S1991" s="68" t="n">
        <f aca="false">S1990+K1991</f>
        <v>31297.2393817963</v>
      </c>
      <c r="T1991" s="68" t="n">
        <f aca="false">MAX(T1990,S1991)</f>
        <v>31467.0103689634</v>
      </c>
      <c r="U1991" s="68" t="n">
        <f aca="false">T1991-S1991</f>
        <v>169.770987167081</v>
      </c>
      <c r="V1991" s="70" t="n">
        <f aca="false">V1990+F1991</f>
        <v>4.3128</v>
      </c>
      <c r="W1991" s="70" t="n">
        <f aca="false">MAX(W1990,V1991)</f>
        <v>4.3193</v>
      </c>
      <c r="X1991" s="70" t="n">
        <f aca="false">W1991-V1991</f>
        <v>0.00649999999999995</v>
      </c>
      <c r="Y1991" s="70" t="n">
        <f aca="false">Y1990+M1991</f>
        <v>3.79678876763678</v>
      </c>
      <c r="Z1991" s="70" t="n">
        <f aca="false">MAX(Z1990,Y1991)</f>
        <v>3.80380386058276</v>
      </c>
      <c r="AA1991" s="70" t="n">
        <f aca="false">Z1991-Y1991</f>
        <v>0.00701509294597313</v>
      </c>
      <c r="AB1991" s="72" t="n">
        <f aca="false">AB1990*(1+F1991)</f>
        <v>58.1004919475414</v>
      </c>
      <c r="AC1991" s="73" t="n">
        <f aca="false">MAX(AC1990,AB1991)</f>
        <v>58.4800061345524</v>
      </c>
      <c r="AD1991" s="70" t="n">
        <f aca="false">1-AB1991/AC1991</f>
        <v>0.00648964000000007</v>
      </c>
      <c r="AE1991" s="73" t="n">
        <f aca="false">AE1990*(1+M1991)</f>
        <v>34.7122867516941</v>
      </c>
      <c r="AF1991" s="73" t="n">
        <f aca="false">MAX(AF1990,AE1991)</f>
        <v>34.9570910000162</v>
      </c>
      <c r="AG1991" s="70" t="n">
        <f aca="false">1-AE1991/AF1991</f>
        <v>0.00700299256371306</v>
      </c>
      <c r="AH1991" s="74" t="n">
        <f aca="false">IF(R1991&gt;0,AH1990+1,0)</f>
        <v>2</v>
      </c>
      <c r="AI1991" s="74" t="n">
        <f aca="false">IF(U1991&gt;0,AI1990+1,0)</f>
        <v>2</v>
      </c>
      <c r="AJ1991" s="74" t="n">
        <f aca="false">IF(G1991&gt;0,AJ1990+1,0)</f>
        <v>0</v>
      </c>
      <c r="AK1991" s="74" t="n">
        <f aca="false">IF(G1991&lt;=0,AK1990+1,0)</f>
        <v>2</v>
      </c>
      <c r="AL1991" s="74" t="n">
        <f aca="false">IF(K1991&gt;0,AL1990+1,0)</f>
        <v>0</v>
      </c>
      <c r="AM1991" s="74" t="n">
        <f aca="false">IF(K1991&lt;=0,AM1990+1,0)</f>
        <v>2</v>
      </c>
    </row>
    <row r="1992" customFormat="false" ht="15" hidden="false" customHeight="false" outlineLevel="0" collapsed="false">
      <c r="A1992" s="61" t="n">
        <v>1991</v>
      </c>
      <c r="B1992" s="62" t="n">
        <v>45784.4270833333</v>
      </c>
      <c r="C1992" s="63" t="n">
        <f aca="false">YEAR(B1992)</f>
        <v>2025</v>
      </c>
      <c r="D1992" s="32" t="s">
        <v>276</v>
      </c>
      <c r="E1992" s="64" t="n">
        <v>24303.5</v>
      </c>
      <c r="F1992" s="65" t="n">
        <v>-0.0043</v>
      </c>
      <c r="G1992" s="66" t="n">
        <v>-104.50505</v>
      </c>
      <c r="H1992" s="67" t="n">
        <f aca="false">E1992+IF(D1992="Long",1,-1)*G1992</f>
        <v>24408.00505</v>
      </c>
      <c r="I1992" s="68" t="n">
        <f aca="false">Assumptions!$B$58</f>
        <v>5.35750011455817</v>
      </c>
      <c r="J1992" s="68" t="n">
        <f aca="false">INDEX(Yearly!$L$5:$L$22,MATCH(C1992,Yearly!$A$5:$A$22,0))</f>
        <v>0.483383468982692</v>
      </c>
      <c r="K1992" s="68" t="n">
        <f aca="false">G1992-I1992-J1992</f>
        <v>-110.345933583541</v>
      </c>
      <c r="L1992" s="69" t="n">
        <f aca="false">(I1992+J1992)/Assumptions!$B$8</f>
        <v>0.000257546472986662</v>
      </c>
      <c r="M1992" s="70" t="n">
        <f aca="false">F1992-L1992</f>
        <v>-0.00455754647298666</v>
      </c>
      <c r="N1992" s="71" t="n">
        <f aca="false">G1992*Assumptions!$B$7</f>
        <v>-821932.21825</v>
      </c>
      <c r="O1992" s="71" t="n">
        <f aca="false">K1992*Assumptions!$B$7</f>
        <v>-867870.767634549</v>
      </c>
      <c r="P1992" s="68" t="n">
        <f aca="false">P1991+G1992</f>
        <v>42895.32727</v>
      </c>
      <c r="Q1992" s="68" t="n">
        <f aca="false">MAX(Q1991,P1992)</f>
        <v>43157.9215400001</v>
      </c>
      <c r="R1992" s="68" t="n">
        <f aca="false">Q1992-P1992</f>
        <v>262.594270000001</v>
      </c>
      <c r="S1992" s="68" t="n">
        <f aca="false">S1991+K1992</f>
        <v>31186.8934482128</v>
      </c>
      <c r="T1992" s="68" t="n">
        <f aca="false">MAX(T1991,S1992)</f>
        <v>31467.0103689634</v>
      </c>
      <c r="U1992" s="68" t="n">
        <f aca="false">T1992-S1992</f>
        <v>280.116920750621</v>
      </c>
      <c r="V1992" s="70" t="n">
        <f aca="false">V1991+F1992</f>
        <v>4.3085</v>
      </c>
      <c r="W1992" s="70" t="n">
        <f aca="false">MAX(W1991,V1992)</f>
        <v>4.3193</v>
      </c>
      <c r="X1992" s="70" t="n">
        <f aca="false">W1992-V1992</f>
        <v>0.0107999999999997</v>
      </c>
      <c r="Y1992" s="70" t="n">
        <f aca="false">Y1991+M1992</f>
        <v>3.7922312211638</v>
      </c>
      <c r="Z1992" s="70" t="n">
        <f aca="false">MAX(Z1991,Y1992)</f>
        <v>3.80380386058276</v>
      </c>
      <c r="AA1992" s="70" t="n">
        <f aca="false">Z1992-Y1992</f>
        <v>0.0115726394189597</v>
      </c>
      <c r="AB1992" s="72" t="n">
        <f aca="false">AB1991*(1+F1992)</f>
        <v>57.850659832167</v>
      </c>
      <c r="AC1992" s="73" t="n">
        <f aca="false">MAX(AC1991,AB1992)</f>
        <v>58.4800061345524</v>
      </c>
      <c r="AD1992" s="70" t="n">
        <f aca="false">1-AB1992/AC1992</f>
        <v>0.010761734548</v>
      </c>
      <c r="AE1992" s="73" t="n">
        <f aca="false">AE1991*(1+M1992)</f>
        <v>34.5540838916396</v>
      </c>
      <c r="AF1992" s="73" t="n">
        <f aca="false">MAX(AF1991,AE1992)</f>
        <v>34.9570910000162</v>
      </c>
      <c r="AG1992" s="70" t="n">
        <f aca="false">1-AE1992/AF1992</f>
        <v>0.0115286225726406</v>
      </c>
      <c r="AH1992" s="74" t="n">
        <f aca="false">IF(R1992&gt;0,AH1991+1,0)</f>
        <v>3</v>
      </c>
      <c r="AI1992" s="74" t="n">
        <f aca="false">IF(U1992&gt;0,AI1991+1,0)</f>
        <v>3</v>
      </c>
      <c r="AJ1992" s="74" t="n">
        <f aca="false">IF(G1992&gt;0,AJ1991+1,0)</f>
        <v>0</v>
      </c>
      <c r="AK1992" s="74" t="n">
        <f aca="false">IF(G1992&lt;=0,AK1991+1,0)</f>
        <v>3</v>
      </c>
      <c r="AL1992" s="74" t="n">
        <f aca="false">IF(K1992&gt;0,AL1991+1,0)</f>
        <v>0</v>
      </c>
      <c r="AM1992" s="74" t="n">
        <f aca="false">IF(K1992&lt;=0,AM1991+1,0)</f>
        <v>3</v>
      </c>
    </row>
    <row r="1993" customFormat="false" ht="15" hidden="false" customHeight="false" outlineLevel="0" collapsed="false">
      <c r="A1993" s="61" t="n">
        <v>1992</v>
      </c>
      <c r="B1993" s="62" t="n">
        <v>45784.4895833333</v>
      </c>
      <c r="C1993" s="63" t="n">
        <f aca="false">YEAR(B1993)</f>
        <v>2025</v>
      </c>
      <c r="D1993" s="32" t="s">
        <v>277</v>
      </c>
      <c r="E1993" s="64" t="n">
        <v>24408.8</v>
      </c>
      <c r="F1993" s="65" t="n">
        <v>-0.0022</v>
      </c>
      <c r="G1993" s="66" t="n">
        <v>-53.69936</v>
      </c>
      <c r="H1993" s="67" t="n">
        <f aca="false">E1993+IF(D1993="Long",1,-1)*G1993</f>
        <v>24355.10064</v>
      </c>
      <c r="I1993" s="68" t="n">
        <f aca="false">Assumptions!$B$58</f>
        <v>5.35750011455817</v>
      </c>
      <c r="J1993" s="68" t="n">
        <f aca="false">INDEX(Yearly!$L$5:$L$22,MATCH(C1993,Yearly!$A$5:$A$22,0))</f>
        <v>0.483383468982692</v>
      </c>
      <c r="K1993" s="68" t="n">
        <f aca="false">G1993-I1993-J1993</f>
        <v>-59.5402435835409</v>
      </c>
      <c r="L1993" s="69" t="n">
        <f aca="false">(I1993+J1993)/Assumptions!$B$8</f>
        <v>0.000257546472986662</v>
      </c>
      <c r="M1993" s="70" t="n">
        <f aca="false">F1993-L1993</f>
        <v>-0.00245754647298666</v>
      </c>
      <c r="N1993" s="71" t="n">
        <f aca="false">G1993*Assumptions!$B$7</f>
        <v>-422345.4664</v>
      </c>
      <c r="O1993" s="71" t="n">
        <f aca="false">K1993*Assumptions!$B$7</f>
        <v>-468284.015784549</v>
      </c>
      <c r="P1993" s="68" t="n">
        <f aca="false">P1992+G1993</f>
        <v>42841.6279100001</v>
      </c>
      <c r="Q1993" s="68" t="n">
        <f aca="false">MAX(Q1992,P1993)</f>
        <v>43157.9215400001</v>
      </c>
      <c r="R1993" s="68" t="n">
        <f aca="false">Q1993-P1993</f>
        <v>316.29363</v>
      </c>
      <c r="S1993" s="68" t="n">
        <f aca="false">S1992+K1993</f>
        <v>31127.3532046292</v>
      </c>
      <c r="T1993" s="68" t="n">
        <f aca="false">MAX(T1992,S1993)</f>
        <v>31467.0103689634</v>
      </c>
      <c r="U1993" s="68" t="n">
        <f aca="false">T1993-S1993</f>
        <v>339.657164334163</v>
      </c>
      <c r="V1993" s="70" t="n">
        <f aca="false">V1992+F1993</f>
        <v>4.3063</v>
      </c>
      <c r="W1993" s="70" t="n">
        <f aca="false">MAX(W1992,V1993)</f>
        <v>4.3193</v>
      </c>
      <c r="X1993" s="70" t="n">
        <f aca="false">W1993-V1993</f>
        <v>0.0129999999999999</v>
      </c>
      <c r="Y1993" s="70" t="n">
        <f aca="false">Y1992+M1993</f>
        <v>3.78977367469081</v>
      </c>
      <c r="Z1993" s="70" t="n">
        <f aca="false">MAX(Z1992,Y1993)</f>
        <v>3.80380386058276</v>
      </c>
      <c r="AA1993" s="70" t="n">
        <f aca="false">Z1993-Y1993</f>
        <v>0.0140301858919463</v>
      </c>
      <c r="AB1993" s="72" t="n">
        <f aca="false">AB1992*(1+F1993)</f>
        <v>57.7233883805362</v>
      </c>
      <c r="AC1993" s="73" t="n">
        <f aca="false">MAX(AC1992,AB1993)</f>
        <v>58.4800061345524</v>
      </c>
      <c r="AD1993" s="70" t="n">
        <f aca="false">1-AB1993/AC1993</f>
        <v>0.0129380587319944</v>
      </c>
      <c r="AE1993" s="73" t="n">
        <f aca="false">AE1992*(1+M1993)</f>
        <v>34.4691656246444</v>
      </c>
      <c r="AF1993" s="73" t="n">
        <f aca="false">MAX(AF1992,AE1993)</f>
        <v>34.9570910000162</v>
      </c>
      <c r="AG1993" s="70" t="n">
        <f aca="false">1-AE1993/AF1993</f>
        <v>0.0139578369198855</v>
      </c>
      <c r="AH1993" s="74" t="n">
        <f aca="false">IF(R1993&gt;0,AH1992+1,0)</f>
        <v>4</v>
      </c>
      <c r="AI1993" s="74" t="n">
        <f aca="false">IF(U1993&gt;0,AI1992+1,0)</f>
        <v>4</v>
      </c>
      <c r="AJ1993" s="74" t="n">
        <f aca="false">IF(G1993&gt;0,AJ1992+1,0)</f>
        <v>0</v>
      </c>
      <c r="AK1993" s="74" t="n">
        <f aca="false">IF(G1993&lt;=0,AK1992+1,0)</f>
        <v>4</v>
      </c>
      <c r="AL1993" s="74" t="n">
        <f aca="false">IF(K1993&gt;0,AL1992+1,0)</f>
        <v>0</v>
      </c>
      <c r="AM1993" s="74" t="n">
        <f aca="false">IF(K1993&lt;=0,AM1992+1,0)</f>
        <v>4</v>
      </c>
    </row>
    <row r="1994" customFormat="false" ht="15" hidden="false" customHeight="false" outlineLevel="0" collapsed="false">
      <c r="A1994" s="61" t="n">
        <v>1993</v>
      </c>
      <c r="B1994" s="62" t="n">
        <v>45784.5729166667</v>
      </c>
      <c r="C1994" s="63" t="n">
        <f aca="false">YEAR(B1994)</f>
        <v>2025</v>
      </c>
      <c r="D1994" s="32" t="s">
        <v>276</v>
      </c>
      <c r="E1994" s="64" t="n">
        <v>24355.7</v>
      </c>
      <c r="F1994" s="65" t="n">
        <v>-0.0023</v>
      </c>
      <c r="G1994" s="66" t="n">
        <v>-56.01811</v>
      </c>
      <c r="H1994" s="67" t="n">
        <f aca="false">E1994+IF(D1994="Long",1,-1)*G1994</f>
        <v>24411.71811</v>
      </c>
      <c r="I1994" s="68" t="n">
        <f aca="false">Assumptions!$B$58</f>
        <v>5.35750011455817</v>
      </c>
      <c r="J1994" s="68" t="n">
        <f aca="false">INDEX(Yearly!$L$5:$L$22,MATCH(C1994,Yearly!$A$5:$A$22,0))</f>
        <v>0.483383468982692</v>
      </c>
      <c r="K1994" s="68" t="n">
        <f aca="false">G1994-I1994-J1994</f>
        <v>-61.8589935835409</v>
      </c>
      <c r="L1994" s="69" t="n">
        <f aca="false">(I1994+J1994)/Assumptions!$B$8</f>
        <v>0.000257546472986662</v>
      </c>
      <c r="M1994" s="70" t="n">
        <f aca="false">F1994-L1994</f>
        <v>-0.00255754647298666</v>
      </c>
      <c r="N1994" s="71" t="n">
        <f aca="false">G1994*Assumptions!$B$7</f>
        <v>-440582.43515</v>
      </c>
      <c r="O1994" s="71" t="n">
        <f aca="false">K1994*Assumptions!$B$7</f>
        <v>-486520.984534549</v>
      </c>
      <c r="P1994" s="68" t="n">
        <f aca="false">P1993+G1994</f>
        <v>42785.6098000001</v>
      </c>
      <c r="Q1994" s="68" t="n">
        <f aca="false">MAX(Q1993,P1994)</f>
        <v>43157.9215400001</v>
      </c>
      <c r="R1994" s="68" t="n">
        <f aca="false">Q1994-P1994</f>
        <v>372.311739999997</v>
      </c>
      <c r="S1994" s="68" t="n">
        <f aca="false">S1993+K1994</f>
        <v>31065.4942110457</v>
      </c>
      <c r="T1994" s="68" t="n">
        <f aca="false">MAX(T1993,S1994)</f>
        <v>31467.0103689634</v>
      </c>
      <c r="U1994" s="68" t="n">
        <f aca="false">T1994-S1994</f>
        <v>401.516157917704</v>
      </c>
      <c r="V1994" s="70" t="n">
        <f aca="false">V1993+F1994</f>
        <v>4.304</v>
      </c>
      <c r="W1994" s="70" t="n">
        <f aca="false">MAX(W1993,V1994)</f>
        <v>4.3193</v>
      </c>
      <c r="X1994" s="70" t="n">
        <f aca="false">W1994-V1994</f>
        <v>0.0152999999999999</v>
      </c>
      <c r="Y1994" s="70" t="n">
        <f aca="false">Y1993+M1994</f>
        <v>3.78721612821782</v>
      </c>
      <c r="Z1994" s="70" t="n">
        <f aca="false">MAX(Z1993,Y1994)</f>
        <v>3.80380386058276</v>
      </c>
      <c r="AA1994" s="70" t="n">
        <f aca="false">Z1994-Y1994</f>
        <v>0.0165877323649331</v>
      </c>
      <c r="AB1994" s="72" t="n">
        <f aca="false">AB1993*(1+F1994)</f>
        <v>57.590624587261</v>
      </c>
      <c r="AC1994" s="73" t="n">
        <f aca="false">MAX(AC1993,AB1994)</f>
        <v>58.4800061345524</v>
      </c>
      <c r="AD1994" s="70" t="n">
        <f aca="false">1-AB1994/AC1994</f>
        <v>0.0152083011969107</v>
      </c>
      <c r="AE1994" s="73" t="n">
        <f aca="false">AE1993*(1+M1994)</f>
        <v>34.3810091316743</v>
      </c>
      <c r="AF1994" s="73" t="n">
        <f aca="false">MAX(AF1993,AE1994)</f>
        <v>34.9570910000162</v>
      </c>
      <c r="AG1994" s="70" t="n">
        <f aca="false">1-AE1994/AF1994</f>
        <v>0.0164796855762871</v>
      </c>
      <c r="AH1994" s="74" t="n">
        <f aca="false">IF(R1994&gt;0,AH1993+1,0)</f>
        <v>5</v>
      </c>
      <c r="AI1994" s="74" t="n">
        <f aca="false">IF(U1994&gt;0,AI1993+1,0)</f>
        <v>5</v>
      </c>
      <c r="AJ1994" s="74" t="n">
        <f aca="false">IF(G1994&gt;0,AJ1993+1,0)</f>
        <v>0</v>
      </c>
      <c r="AK1994" s="74" t="n">
        <f aca="false">IF(G1994&lt;=0,AK1993+1,0)</f>
        <v>5</v>
      </c>
      <c r="AL1994" s="74" t="n">
        <f aca="false">IF(K1994&gt;0,AL1993+1,0)</f>
        <v>0</v>
      </c>
      <c r="AM1994" s="74" t="n">
        <f aca="false">IF(K1994&lt;=0,AM1993+1,0)</f>
        <v>5</v>
      </c>
    </row>
    <row r="1995" customFormat="false" ht="15" hidden="false" customHeight="false" outlineLevel="0" collapsed="false">
      <c r="A1995" s="61" t="n">
        <v>1994</v>
      </c>
      <c r="B1995" s="62" t="n">
        <v>45784.59375</v>
      </c>
      <c r="C1995" s="63" t="n">
        <f aca="false">YEAR(B1995)</f>
        <v>2025</v>
      </c>
      <c r="D1995" s="32" t="s">
        <v>277</v>
      </c>
      <c r="E1995" s="64" t="n">
        <v>24410.95</v>
      </c>
      <c r="F1995" s="65" t="n">
        <v>-0.003</v>
      </c>
      <c r="G1995" s="66" t="n">
        <v>-73.23285</v>
      </c>
      <c r="H1995" s="67" t="n">
        <f aca="false">E1995+IF(D1995="Long",1,-1)*G1995</f>
        <v>24337.71715</v>
      </c>
      <c r="I1995" s="68" t="n">
        <f aca="false">Assumptions!$B$58</f>
        <v>5.35750011455817</v>
      </c>
      <c r="J1995" s="68" t="n">
        <f aca="false">INDEX(Yearly!$L$5:$L$22,MATCH(C1995,Yearly!$A$5:$A$22,0))</f>
        <v>0.483383468982692</v>
      </c>
      <c r="K1995" s="68" t="n">
        <f aca="false">G1995-I1995-J1995</f>
        <v>-79.0737335835409</v>
      </c>
      <c r="L1995" s="69" t="n">
        <f aca="false">(I1995+J1995)/Assumptions!$B$8</f>
        <v>0.000257546472986662</v>
      </c>
      <c r="M1995" s="70" t="n">
        <f aca="false">F1995-L1995</f>
        <v>-0.00325754647298666</v>
      </c>
      <c r="N1995" s="71" t="n">
        <f aca="false">G1995*Assumptions!$B$7</f>
        <v>-575976.36525</v>
      </c>
      <c r="O1995" s="71" t="n">
        <f aca="false">K1995*Assumptions!$B$7</f>
        <v>-621914.914634549</v>
      </c>
      <c r="P1995" s="68" t="n">
        <f aca="false">P1994+G1995</f>
        <v>42712.3769500001</v>
      </c>
      <c r="Q1995" s="68" t="n">
        <f aca="false">MAX(Q1994,P1995)</f>
        <v>43157.9215400001</v>
      </c>
      <c r="R1995" s="68" t="n">
        <f aca="false">Q1995-P1995</f>
        <v>445.544589999998</v>
      </c>
      <c r="S1995" s="68" t="n">
        <f aca="false">S1994+K1995</f>
        <v>30986.4204774621</v>
      </c>
      <c r="T1995" s="68" t="n">
        <f aca="false">MAX(T1994,S1995)</f>
        <v>31467.0103689634</v>
      </c>
      <c r="U1995" s="68" t="n">
        <f aca="false">T1995-S1995</f>
        <v>480.589891501244</v>
      </c>
      <c r="V1995" s="70" t="n">
        <f aca="false">V1994+F1995</f>
        <v>4.301</v>
      </c>
      <c r="W1995" s="70" t="n">
        <f aca="false">MAX(W1994,V1995)</f>
        <v>4.3193</v>
      </c>
      <c r="X1995" s="70" t="n">
        <f aca="false">W1995-V1995</f>
        <v>0.0183</v>
      </c>
      <c r="Y1995" s="70" t="n">
        <f aca="false">Y1994+M1995</f>
        <v>3.78395858174484</v>
      </c>
      <c r="Z1995" s="70" t="n">
        <f aca="false">MAX(Z1994,Y1995)</f>
        <v>3.80380386058276</v>
      </c>
      <c r="AA1995" s="70" t="n">
        <f aca="false">Z1995-Y1995</f>
        <v>0.0198452788379195</v>
      </c>
      <c r="AB1995" s="72" t="n">
        <f aca="false">AB1994*(1+F1995)</f>
        <v>57.4178527134992</v>
      </c>
      <c r="AC1995" s="73" t="n">
        <f aca="false">MAX(AC1994,AB1995)</f>
        <v>58.4800061345524</v>
      </c>
      <c r="AD1995" s="70" t="n">
        <f aca="false">1-AB1995/AC1995</f>
        <v>0.01816267629332</v>
      </c>
      <c r="AE1995" s="73" t="n">
        <f aca="false">AE1994*(1+M1995)</f>
        <v>34.2690113966397</v>
      </c>
      <c r="AF1995" s="73" t="n">
        <f aca="false">MAX(AF1994,AE1995)</f>
        <v>34.9570910000162</v>
      </c>
      <c r="AG1995" s="70" t="n">
        <f aca="false">1-AE1995/AF1995</f>
        <v>0.0196835487076488</v>
      </c>
      <c r="AH1995" s="74" t="n">
        <f aca="false">IF(R1995&gt;0,AH1994+1,0)</f>
        <v>6</v>
      </c>
      <c r="AI1995" s="74" t="n">
        <f aca="false">IF(U1995&gt;0,AI1994+1,0)</f>
        <v>6</v>
      </c>
      <c r="AJ1995" s="74" t="n">
        <f aca="false">IF(G1995&gt;0,AJ1994+1,0)</f>
        <v>0</v>
      </c>
      <c r="AK1995" s="74" t="n">
        <f aca="false">IF(G1995&lt;=0,AK1994+1,0)</f>
        <v>6</v>
      </c>
      <c r="AL1995" s="74" t="n">
        <f aca="false">IF(K1995&gt;0,AL1994+1,0)</f>
        <v>0</v>
      </c>
      <c r="AM1995" s="74" t="n">
        <f aca="false">IF(K1995&lt;=0,AM1994+1,0)</f>
        <v>6</v>
      </c>
    </row>
    <row r="1996" customFormat="false" ht="15" hidden="false" customHeight="false" outlineLevel="0" collapsed="false">
      <c r="A1996" s="61" t="n">
        <v>1995</v>
      </c>
      <c r="B1996" s="62" t="n">
        <v>45785.5729166667</v>
      </c>
      <c r="C1996" s="63" t="n">
        <f aca="false">YEAR(B1996)</f>
        <v>2025</v>
      </c>
      <c r="D1996" s="32" t="s">
        <v>276</v>
      </c>
      <c r="E1996" s="64" t="n">
        <v>24337.45</v>
      </c>
      <c r="F1996" s="65" t="n">
        <v>-0.0105</v>
      </c>
      <c r="G1996" s="66" t="n">
        <v>-255.543225</v>
      </c>
      <c r="H1996" s="67" t="n">
        <f aca="false">E1996+IF(D1996="Long",1,-1)*G1996</f>
        <v>24592.993225</v>
      </c>
      <c r="I1996" s="68" t="n">
        <f aca="false">Assumptions!$B$58</f>
        <v>5.35750011455817</v>
      </c>
      <c r="J1996" s="68" t="n">
        <f aca="false">INDEX(Yearly!$L$5:$L$22,MATCH(C1996,Yearly!$A$5:$A$22,0))</f>
        <v>0.483383468982692</v>
      </c>
      <c r="K1996" s="68" t="n">
        <f aca="false">G1996-I1996-J1996</f>
        <v>-261.384108583541</v>
      </c>
      <c r="L1996" s="69" t="n">
        <f aca="false">(I1996+J1996)/Assumptions!$B$8</f>
        <v>0.000257546472986662</v>
      </c>
      <c r="M1996" s="70" t="n">
        <f aca="false">F1996-L1996</f>
        <v>-0.0107575464729867</v>
      </c>
      <c r="N1996" s="71" t="n">
        <f aca="false">G1996*Assumptions!$B$7</f>
        <v>-2009847.464625</v>
      </c>
      <c r="O1996" s="71" t="n">
        <f aca="false">K1996*Assumptions!$B$7</f>
        <v>-2055786.01400955</v>
      </c>
      <c r="P1996" s="68" t="n">
        <f aca="false">P1995+G1996</f>
        <v>42456.8337250001</v>
      </c>
      <c r="Q1996" s="68" t="n">
        <f aca="false">MAX(Q1995,P1996)</f>
        <v>43157.9215400001</v>
      </c>
      <c r="R1996" s="68" t="n">
        <f aca="false">Q1996-P1996</f>
        <v>701.087814999999</v>
      </c>
      <c r="S1996" s="68" t="n">
        <f aca="false">S1995+K1996</f>
        <v>30725.0363688786</v>
      </c>
      <c r="T1996" s="68" t="n">
        <f aca="false">MAX(T1995,S1996)</f>
        <v>31467.0103689634</v>
      </c>
      <c r="U1996" s="68" t="n">
        <f aca="false">T1996-S1996</f>
        <v>741.974000084785</v>
      </c>
      <c r="V1996" s="70" t="n">
        <f aca="false">V1995+F1996</f>
        <v>4.2905</v>
      </c>
      <c r="W1996" s="70" t="n">
        <f aca="false">MAX(W1995,V1996)</f>
        <v>4.3193</v>
      </c>
      <c r="X1996" s="70" t="n">
        <f aca="false">W1996-V1996</f>
        <v>0.0288000000000004</v>
      </c>
      <c r="Y1996" s="70" t="n">
        <f aca="false">Y1995+M1996</f>
        <v>3.77320103527185</v>
      </c>
      <c r="Z1996" s="70" t="n">
        <f aca="false">MAX(Z1995,Y1996)</f>
        <v>3.80380386058276</v>
      </c>
      <c r="AA1996" s="70" t="n">
        <f aca="false">Z1996-Y1996</f>
        <v>0.0306028253109063</v>
      </c>
      <c r="AB1996" s="72" t="n">
        <f aca="false">AB1995*(1+F1996)</f>
        <v>56.8149652600074</v>
      </c>
      <c r="AC1996" s="73" t="n">
        <f aca="false">MAX(AC1995,AB1996)</f>
        <v>58.4800061345524</v>
      </c>
      <c r="AD1996" s="70" t="n">
        <f aca="false">1-AB1996/AC1996</f>
        <v>0.0284719681922402</v>
      </c>
      <c r="AE1996" s="73" t="n">
        <f aca="false">AE1995*(1+M1996)</f>
        <v>33.9003609139571</v>
      </c>
      <c r="AF1996" s="73" t="n">
        <f aca="false">MAX(AF1995,AE1996)</f>
        <v>34.9570910000162</v>
      </c>
      <c r="AG1996" s="70" t="n">
        <f aca="false">1-AE1996/AF1996</f>
        <v>0.0302293484906596</v>
      </c>
      <c r="AH1996" s="74" t="n">
        <f aca="false">IF(R1996&gt;0,AH1995+1,0)</f>
        <v>7</v>
      </c>
      <c r="AI1996" s="74" t="n">
        <f aca="false">IF(U1996&gt;0,AI1995+1,0)</f>
        <v>7</v>
      </c>
      <c r="AJ1996" s="74" t="n">
        <f aca="false">IF(G1996&gt;0,AJ1995+1,0)</f>
        <v>0</v>
      </c>
      <c r="AK1996" s="74" t="n">
        <f aca="false">IF(G1996&lt;=0,AK1995+1,0)</f>
        <v>7</v>
      </c>
      <c r="AL1996" s="74" t="n">
        <f aca="false">IF(K1996&gt;0,AL1995+1,0)</f>
        <v>0</v>
      </c>
      <c r="AM1996" s="74" t="n">
        <f aca="false">IF(K1996&lt;=0,AM1995+1,0)</f>
        <v>7</v>
      </c>
    </row>
    <row r="1997" customFormat="false" ht="15" hidden="false" customHeight="false" outlineLevel="0" collapsed="false">
      <c r="A1997" s="61" t="n">
        <v>1996</v>
      </c>
      <c r="B1997" s="62" t="n">
        <v>45789.40625</v>
      </c>
      <c r="C1997" s="63" t="n">
        <f aca="false">YEAR(B1997)</f>
        <v>2025</v>
      </c>
      <c r="D1997" s="32" t="s">
        <v>277</v>
      </c>
      <c r="E1997" s="64" t="n">
        <v>24592.85</v>
      </c>
      <c r="F1997" s="65" t="n">
        <v>-0.0012</v>
      </c>
      <c r="G1997" s="66" t="n">
        <v>-29.51142</v>
      </c>
      <c r="H1997" s="67" t="n">
        <f aca="false">E1997+IF(D1997="Long",1,-1)*G1997</f>
        <v>24563.33858</v>
      </c>
      <c r="I1997" s="68" t="n">
        <f aca="false">Assumptions!$B$58</f>
        <v>5.35750011455817</v>
      </c>
      <c r="J1997" s="68" t="n">
        <f aca="false">INDEX(Yearly!$L$5:$L$22,MATCH(C1997,Yearly!$A$5:$A$22,0))</f>
        <v>0.483383468982692</v>
      </c>
      <c r="K1997" s="68" t="n">
        <f aca="false">G1997-I1997-J1997</f>
        <v>-35.3523035835409</v>
      </c>
      <c r="L1997" s="69" t="n">
        <f aca="false">(I1997+J1997)/Assumptions!$B$8</f>
        <v>0.000257546472986662</v>
      </c>
      <c r="M1997" s="70" t="n">
        <f aca="false">F1997-L1997</f>
        <v>-0.00145754647298666</v>
      </c>
      <c r="N1997" s="71" t="n">
        <f aca="false">G1997*Assumptions!$B$7</f>
        <v>-232107.3183</v>
      </c>
      <c r="O1997" s="71" t="n">
        <f aca="false">K1997*Assumptions!$B$7</f>
        <v>-278045.867684549</v>
      </c>
      <c r="P1997" s="68" t="n">
        <f aca="false">P1996+G1997</f>
        <v>42427.322305</v>
      </c>
      <c r="Q1997" s="68" t="n">
        <f aca="false">MAX(Q1996,P1997)</f>
        <v>43157.9215400001</v>
      </c>
      <c r="R1997" s="68" t="n">
        <f aca="false">Q1997-P1997</f>
        <v>730.599235000002</v>
      </c>
      <c r="S1997" s="68" t="n">
        <f aca="false">S1996+K1997</f>
        <v>30689.6840652951</v>
      </c>
      <c r="T1997" s="68" t="n">
        <f aca="false">MAX(T1996,S1997)</f>
        <v>31467.0103689634</v>
      </c>
      <c r="U1997" s="68" t="n">
        <f aca="false">T1997-S1997</f>
        <v>777.326303668328</v>
      </c>
      <c r="V1997" s="70" t="n">
        <f aca="false">V1996+F1997</f>
        <v>4.2893</v>
      </c>
      <c r="W1997" s="70" t="n">
        <f aca="false">MAX(W1996,V1997)</f>
        <v>4.3193</v>
      </c>
      <c r="X1997" s="70" t="n">
        <f aca="false">W1997-V1997</f>
        <v>0.0300000000000003</v>
      </c>
      <c r="Y1997" s="70" t="n">
        <f aca="false">Y1996+M1997</f>
        <v>3.77174348879886</v>
      </c>
      <c r="Z1997" s="70" t="n">
        <f aca="false">MAX(Z1996,Y1997)</f>
        <v>3.80380386058276</v>
      </c>
      <c r="AA1997" s="70" t="n">
        <f aca="false">Z1997-Y1997</f>
        <v>0.032060371783893</v>
      </c>
      <c r="AB1997" s="72" t="n">
        <f aca="false">AB1996*(1+F1997)</f>
        <v>56.7467873016954</v>
      </c>
      <c r="AC1997" s="73" t="n">
        <f aca="false">MAX(AC1996,AB1997)</f>
        <v>58.4800061345524</v>
      </c>
      <c r="AD1997" s="70" t="n">
        <f aca="false">1-AB1997/AC1997</f>
        <v>0.0296378018304094</v>
      </c>
      <c r="AE1997" s="73" t="n">
        <f aca="false">AE1996*(1+M1997)</f>
        <v>33.8509495624739</v>
      </c>
      <c r="AF1997" s="73" t="n">
        <f aca="false">MAX(AF1996,AE1997)</f>
        <v>34.9570910000162</v>
      </c>
      <c r="AG1997" s="70" t="n">
        <f aca="false">1-AE1997/AF1997</f>
        <v>0.031642834283373</v>
      </c>
      <c r="AH1997" s="74" t="n">
        <f aca="false">IF(R1997&gt;0,AH1996+1,0)</f>
        <v>8</v>
      </c>
      <c r="AI1997" s="74" t="n">
        <f aca="false">IF(U1997&gt;0,AI1996+1,0)</f>
        <v>8</v>
      </c>
      <c r="AJ1997" s="74" t="n">
        <f aca="false">IF(G1997&gt;0,AJ1996+1,0)</f>
        <v>0</v>
      </c>
      <c r="AK1997" s="74" t="n">
        <f aca="false">IF(G1997&lt;=0,AK1996+1,0)</f>
        <v>8</v>
      </c>
      <c r="AL1997" s="74" t="n">
        <f aca="false">IF(K1997&gt;0,AL1996+1,0)</f>
        <v>0</v>
      </c>
      <c r="AM1997" s="74" t="n">
        <f aca="false">IF(K1997&lt;=0,AM1996+1,0)</f>
        <v>8</v>
      </c>
    </row>
    <row r="1998" customFormat="false" ht="15" hidden="false" customHeight="false" outlineLevel="0" collapsed="false">
      <c r="A1998" s="61" t="n">
        <v>1997</v>
      </c>
      <c r="B1998" s="62" t="n">
        <v>45792.4270833333</v>
      </c>
      <c r="C1998" s="63" t="n">
        <f aca="false">YEAR(B1998)</f>
        <v>2025</v>
      </c>
      <c r="D1998" s="32" t="s">
        <v>276</v>
      </c>
      <c r="E1998" s="64" t="n">
        <v>24562.2</v>
      </c>
      <c r="F1998" s="65" t="n">
        <v>-0.0023</v>
      </c>
      <c r="G1998" s="66" t="n">
        <v>-56.49306</v>
      </c>
      <c r="H1998" s="67" t="n">
        <f aca="false">E1998+IF(D1998="Long",1,-1)*G1998</f>
        <v>24618.69306</v>
      </c>
      <c r="I1998" s="68" t="n">
        <f aca="false">Assumptions!$B$58</f>
        <v>5.35750011455817</v>
      </c>
      <c r="J1998" s="68" t="n">
        <f aca="false">INDEX(Yearly!$L$5:$L$22,MATCH(C1998,Yearly!$A$5:$A$22,0))</f>
        <v>0.483383468982692</v>
      </c>
      <c r="K1998" s="68" t="n">
        <f aca="false">G1998-I1998-J1998</f>
        <v>-62.3339435835409</v>
      </c>
      <c r="L1998" s="69" t="n">
        <f aca="false">(I1998+J1998)/Assumptions!$B$8</f>
        <v>0.000257546472986662</v>
      </c>
      <c r="M1998" s="70" t="n">
        <f aca="false">F1998-L1998</f>
        <v>-0.00255754647298666</v>
      </c>
      <c r="N1998" s="71" t="n">
        <f aca="false">G1998*Assumptions!$B$7</f>
        <v>-444317.9169</v>
      </c>
      <c r="O1998" s="71" t="n">
        <f aca="false">K1998*Assumptions!$B$7</f>
        <v>-490256.466284549</v>
      </c>
      <c r="P1998" s="68" t="n">
        <f aca="false">P1997+G1998</f>
        <v>42370.829245</v>
      </c>
      <c r="Q1998" s="68" t="n">
        <f aca="false">MAX(Q1997,P1998)</f>
        <v>43157.9215400001</v>
      </c>
      <c r="R1998" s="68" t="n">
        <f aca="false">Q1998-P1998</f>
        <v>787.092295000002</v>
      </c>
      <c r="S1998" s="68" t="n">
        <f aca="false">S1997+K1998</f>
        <v>30627.3501217115</v>
      </c>
      <c r="T1998" s="68" t="n">
        <f aca="false">MAX(T1997,S1998)</f>
        <v>31467.0103689634</v>
      </c>
      <c r="U1998" s="68" t="n">
        <f aca="false">T1998-S1998</f>
        <v>839.660247251868</v>
      </c>
      <c r="V1998" s="70" t="n">
        <f aca="false">V1997+F1998</f>
        <v>4.287</v>
      </c>
      <c r="W1998" s="70" t="n">
        <f aca="false">MAX(W1997,V1998)</f>
        <v>4.3193</v>
      </c>
      <c r="X1998" s="70" t="n">
        <f aca="false">W1998-V1998</f>
        <v>0.0323000000000002</v>
      </c>
      <c r="Y1998" s="70" t="n">
        <f aca="false">Y1997+M1998</f>
        <v>3.76918594232588</v>
      </c>
      <c r="Z1998" s="70" t="n">
        <f aca="false">MAX(Z1997,Y1998)</f>
        <v>3.80380386058276</v>
      </c>
      <c r="AA1998" s="70" t="n">
        <f aca="false">Z1998-Y1998</f>
        <v>0.0346179182568798</v>
      </c>
      <c r="AB1998" s="72" t="n">
        <f aca="false">AB1997*(1+F1998)</f>
        <v>56.6162696909015</v>
      </c>
      <c r="AC1998" s="73" t="n">
        <f aca="false">MAX(AC1997,AB1998)</f>
        <v>58.4800061345524</v>
      </c>
      <c r="AD1998" s="70" t="n">
        <f aca="false">1-AB1998/AC1998</f>
        <v>0.0318696348861994</v>
      </c>
      <c r="AE1998" s="73" t="n">
        <f aca="false">AE1997*(1+M1998)</f>
        <v>33.7643741858132</v>
      </c>
      <c r="AF1998" s="73" t="n">
        <f aca="false">MAX(AF1997,AE1998)</f>
        <v>34.9570910000162</v>
      </c>
      <c r="AG1998" s="70" t="n">
        <f aca="false">1-AE1998/AF1998</f>
        <v>0.034119452737143</v>
      </c>
      <c r="AH1998" s="74" t="n">
        <f aca="false">IF(R1998&gt;0,AH1997+1,0)</f>
        <v>9</v>
      </c>
      <c r="AI1998" s="74" t="n">
        <f aca="false">IF(U1998&gt;0,AI1997+1,0)</f>
        <v>9</v>
      </c>
      <c r="AJ1998" s="74" t="n">
        <f aca="false">IF(G1998&gt;0,AJ1997+1,0)</f>
        <v>0</v>
      </c>
      <c r="AK1998" s="74" t="n">
        <f aca="false">IF(G1998&lt;=0,AK1997+1,0)</f>
        <v>9</v>
      </c>
      <c r="AL1998" s="74" t="n">
        <f aca="false">IF(K1998&gt;0,AL1997+1,0)</f>
        <v>0</v>
      </c>
      <c r="AM1998" s="74" t="n">
        <f aca="false">IF(K1998&lt;=0,AM1997+1,0)</f>
        <v>9</v>
      </c>
    </row>
    <row r="1999" customFormat="false" ht="15" hidden="false" customHeight="false" outlineLevel="0" collapsed="false">
      <c r="A1999" s="61" t="n">
        <v>1998</v>
      </c>
      <c r="B1999" s="62" t="n">
        <v>45792.46875</v>
      </c>
      <c r="C1999" s="63" t="n">
        <f aca="false">YEAR(B1999)</f>
        <v>2025</v>
      </c>
      <c r="D1999" s="32" t="s">
        <v>277</v>
      </c>
      <c r="E1999" s="64" t="n">
        <v>24617.7</v>
      </c>
      <c r="F1999" s="65" t="n">
        <v>0.007</v>
      </c>
      <c r="G1999" s="66" t="n">
        <v>172.3239</v>
      </c>
      <c r="H1999" s="67" t="n">
        <f aca="false">E1999+IF(D1999="Long",1,-1)*G1999</f>
        <v>24790.0239</v>
      </c>
      <c r="I1999" s="68" t="n">
        <f aca="false">Assumptions!$B$58</f>
        <v>5.35750011455817</v>
      </c>
      <c r="J1999" s="68" t="n">
        <f aca="false">INDEX(Yearly!$L$5:$L$22,MATCH(C1999,Yearly!$A$5:$A$22,0))</f>
        <v>0.483383468982692</v>
      </c>
      <c r="K1999" s="68" t="n">
        <f aca="false">G1999-I1999-J1999</f>
        <v>166.483016416459</v>
      </c>
      <c r="L1999" s="69" t="n">
        <f aca="false">(I1999+J1999)/Assumptions!$B$8</f>
        <v>0.000257546472986662</v>
      </c>
      <c r="M1999" s="70" t="n">
        <f aca="false">F1999-L1999</f>
        <v>0.00674245352701334</v>
      </c>
      <c r="N1999" s="71" t="n">
        <f aca="false">G1999*Assumptions!$B$7</f>
        <v>1355327.4735</v>
      </c>
      <c r="O1999" s="71" t="n">
        <f aca="false">K1999*Assumptions!$B$7</f>
        <v>1309388.92411545</v>
      </c>
      <c r="P1999" s="68" t="n">
        <f aca="false">P1998+G1999</f>
        <v>42543.1531450001</v>
      </c>
      <c r="Q1999" s="68" t="n">
        <f aca="false">MAX(Q1998,P1999)</f>
        <v>43157.9215400001</v>
      </c>
      <c r="R1999" s="68" t="n">
        <f aca="false">Q1999-P1999</f>
        <v>614.768394999999</v>
      </c>
      <c r="S1999" s="68" t="n">
        <f aca="false">S1998+K1999</f>
        <v>30793.833138128</v>
      </c>
      <c r="T1999" s="68" t="n">
        <f aca="false">MAX(T1998,S1999)</f>
        <v>31467.0103689634</v>
      </c>
      <c r="U1999" s="68" t="n">
        <f aca="false">T1999-S1999</f>
        <v>673.177230835408</v>
      </c>
      <c r="V1999" s="70" t="n">
        <f aca="false">V1998+F1999</f>
        <v>4.294</v>
      </c>
      <c r="W1999" s="70" t="n">
        <f aca="false">MAX(W1998,V1999)</f>
        <v>4.3193</v>
      </c>
      <c r="X1999" s="70" t="n">
        <f aca="false">W1999-V1999</f>
        <v>0.0253000000000005</v>
      </c>
      <c r="Y1999" s="70" t="n">
        <f aca="false">Y1998+M1999</f>
        <v>3.77592839585289</v>
      </c>
      <c r="Z1999" s="70" t="n">
        <f aca="false">MAX(Z1998,Y1999)</f>
        <v>3.80380386058276</v>
      </c>
      <c r="AA1999" s="70" t="n">
        <f aca="false">Z1999-Y1999</f>
        <v>0.0278754647298665</v>
      </c>
      <c r="AB1999" s="72" t="n">
        <f aca="false">AB1998*(1+F1999)</f>
        <v>57.0125835787378</v>
      </c>
      <c r="AC1999" s="73" t="n">
        <f aca="false">MAX(AC1998,AB1999)</f>
        <v>58.4800061345524</v>
      </c>
      <c r="AD1999" s="70" t="n">
        <f aca="false">1-AB1999/AC1999</f>
        <v>0.0250927223304028</v>
      </c>
      <c r="AE1999" s="73" t="n">
        <f aca="false">AE1998*(1+M1999)</f>
        <v>33.9920289096297</v>
      </c>
      <c r="AF1999" s="73" t="n">
        <f aca="false">MAX(AF1998,AE1999)</f>
        <v>34.9570910000162</v>
      </c>
      <c r="AG1999" s="70" t="n">
        <f aca="false">1-AE1999/AF1999</f>
        <v>0.0276070480345769</v>
      </c>
      <c r="AH1999" s="74" t="n">
        <f aca="false">IF(R1999&gt;0,AH1998+1,0)</f>
        <v>10</v>
      </c>
      <c r="AI1999" s="74" t="n">
        <f aca="false">IF(U1999&gt;0,AI1998+1,0)</f>
        <v>10</v>
      </c>
      <c r="AJ1999" s="74" t="n">
        <f aca="false">IF(G1999&gt;0,AJ1998+1,0)</f>
        <v>1</v>
      </c>
      <c r="AK1999" s="74" t="n">
        <f aca="false">IF(G1999&lt;=0,AK1998+1,0)</f>
        <v>0</v>
      </c>
      <c r="AL1999" s="74" t="n">
        <f aca="false">IF(K1999&gt;0,AL1998+1,0)</f>
        <v>1</v>
      </c>
      <c r="AM1999" s="74" t="n">
        <f aca="false">IF(K1999&lt;=0,AM1998+1,0)</f>
        <v>0</v>
      </c>
    </row>
    <row r="2000" customFormat="false" ht="15" hidden="false" customHeight="false" outlineLevel="0" collapsed="false">
      <c r="A2000" s="61" t="n">
        <v>1999</v>
      </c>
      <c r="B2000" s="62" t="n">
        <v>45797.5520833333</v>
      </c>
      <c r="C2000" s="63" t="n">
        <f aca="false">YEAR(B2000)</f>
        <v>2025</v>
      </c>
      <c r="D2000" s="32" t="s">
        <v>276</v>
      </c>
      <c r="E2000" s="64" t="n">
        <v>24790.45</v>
      </c>
      <c r="F2000" s="65" t="n">
        <v>-0.0032</v>
      </c>
      <c r="G2000" s="66" t="n">
        <v>-79.32944</v>
      </c>
      <c r="H2000" s="67" t="n">
        <f aca="false">E2000+IF(D2000="Long",1,-1)*G2000</f>
        <v>24869.77944</v>
      </c>
      <c r="I2000" s="68" t="n">
        <f aca="false">Assumptions!$B$58</f>
        <v>5.35750011455817</v>
      </c>
      <c r="J2000" s="68" t="n">
        <f aca="false">INDEX(Yearly!$L$5:$L$22,MATCH(C2000,Yearly!$A$5:$A$22,0))</f>
        <v>0.483383468982692</v>
      </c>
      <c r="K2000" s="68" t="n">
        <f aca="false">G2000-I2000-J2000</f>
        <v>-85.1703235835409</v>
      </c>
      <c r="L2000" s="69" t="n">
        <f aca="false">(I2000+J2000)/Assumptions!$B$8</f>
        <v>0.000257546472986662</v>
      </c>
      <c r="M2000" s="70" t="n">
        <f aca="false">F2000-L2000</f>
        <v>-0.00345754647298666</v>
      </c>
      <c r="N2000" s="71" t="n">
        <f aca="false">G2000*Assumptions!$B$7</f>
        <v>-623926.0456</v>
      </c>
      <c r="O2000" s="71" t="n">
        <f aca="false">K2000*Assumptions!$B$7</f>
        <v>-669864.594984549</v>
      </c>
      <c r="P2000" s="68" t="n">
        <f aca="false">P1999+G2000</f>
        <v>42463.823705</v>
      </c>
      <c r="Q2000" s="68" t="n">
        <f aca="false">MAX(Q1999,P2000)</f>
        <v>43157.9215400001</v>
      </c>
      <c r="R2000" s="68" t="n">
        <f aca="false">Q2000-P2000</f>
        <v>694.097835000001</v>
      </c>
      <c r="S2000" s="68" t="n">
        <f aca="false">S1999+K2000</f>
        <v>30708.6628145444</v>
      </c>
      <c r="T2000" s="68" t="n">
        <f aca="false">MAX(T1999,S2000)</f>
        <v>31467.0103689634</v>
      </c>
      <c r="U2000" s="68" t="n">
        <f aca="false">T2000-S2000</f>
        <v>758.34755441895</v>
      </c>
      <c r="V2000" s="70" t="n">
        <f aca="false">V1999+F2000</f>
        <v>4.2908</v>
      </c>
      <c r="W2000" s="70" t="n">
        <f aca="false">MAX(W1999,V2000)</f>
        <v>4.3193</v>
      </c>
      <c r="X2000" s="70" t="n">
        <f aca="false">W2000-V2000</f>
        <v>0.0285000000000002</v>
      </c>
      <c r="Y2000" s="70" t="n">
        <f aca="false">Y1999+M2000</f>
        <v>3.7724708493799</v>
      </c>
      <c r="Z2000" s="70" t="n">
        <f aca="false">MAX(Z1999,Y2000)</f>
        <v>3.80380386058276</v>
      </c>
      <c r="AA2000" s="70" t="n">
        <f aca="false">Z2000-Y2000</f>
        <v>0.0313330112028529</v>
      </c>
      <c r="AB2000" s="72" t="n">
        <f aca="false">AB1999*(1+F2000)</f>
        <v>56.8301433112859</v>
      </c>
      <c r="AC2000" s="73" t="n">
        <f aca="false">MAX(AC1999,AB2000)</f>
        <v>58.4800061345524</v>
      </c>
      <c r="AD2000" s="70" t="n">
        <f aca="false">1-AB2000/AC2000</f>
        <v>0.0282124256189455</v>
      </c>
      <c r="AE2000" s="73" t="n">
        <f aca="false">AE1999*(1+M2000)</f>
        <v>33.8744998899636</v>
      </c>
      <c r="AF2000" s="73" t="n">
        <f aca="false">MAX(AF1999,AE2000)</f>
        <v>34.9570910000162</v>
      </c>
      <c r="AG2000" s="70" t="n">
        <f aca="false">1-AE2000/AF2000</f>
        <v>0.0309691418560021</v>
      </c>
      <c r="AH2000" s="74" t="n">
        <f aca="false">IF(R2000&gt;0,AH1999+1,0)</f>
        <v>11</v>
      </c>
      <c r="AI2000" s="74" t="n">
        <f aca="false">IF(U2000&gt;0,AI1999+1,0)</f>
        <v>11</v>
      </c>
      <c r="AJ2000" s="74" t="n">
        <f aca="false">IF(G2000&gt;0,AJ1999+1,0)</f>
        <v>0</v>
      </c>
      <c r="AK2000" s="74" t="n">
        <f aca="false">IF(G2000&lt;=0,AK1999+1,0)</f>
        <v>1</v>
      </c>
      <c r="AL2000" s="74" t="n">
        <f aca="false">IF(K2000&gt;0,AL1999+1,0)</f>
        <v>0</v>
      </c>
      <c r="AM2000" s="74" t="n">
        <f aca="false">IF(K2000&lt;=0,AM1999+1,0)</f>
        <v>1</v>
      </c>
    </row>
    <row r="2001" customFormat="false" ht="15" hidden="false" customHeight="false" outlineLevel="0" collapsed="false">
      <c r="A2001" s="61" t="n">
        <v>2000</v>
      </c>
      <c r="B2001" s="62" t="n">
        <v>45798.4270833333</v>
      </c>
      <c r="C2001" s="63" t="n">
        <f aca="false">YEAR(B2001)</f>
        <v>2025</v>
      </c>
      <c r="D2001" s="32" t="s">
        <v>277</v>
      </c>
      <c r="E2001" s="64" t="n">
        <v>24869.2</v>
      </c>
      <c r="F2001" s="65" t="n">
        <v>-0.0055</v>
      </c>
      <c r="G2001" s="66" t="n">
        <v>-136.7806</v>
      </c>
      <c r="H2001" s="67" t="n">
        <f aca="false">E2001+IF(D2001="Long",1,-1)*G2001</f>
        <v>24732.4194</v>
      </c>
      <c r="I2001" s="68" t="n">
        <f aca="false">Assumptions!$B$58</f>
        <v>5.35750011455817</v>
      </c>
      <c r="J2001" s="68" t="n">
        <f aca="false">INDEX(Yearly!$L$5:$L$22,MATCH(C2001,Yearly!$A$5:$A$22,0))</f>
        <v>0.483383468982692</v>
      </c>
      <c r="K2001" s="68" t="n">
        <f aca="false">G2001-I2001-J2001</f>
        <v>-142.621483583541</v>
      </c>
      <c r="L2001" s="69" t="n">
        <f aca="false">(I2001+J2001)/Assumptions!$B$8</f>
        <v>0.000257546472986662</v>
      </c>
      <c r="M2001" s="70" t="n">
        <f aca="false">F2001-L2001</f>
        <v>-0.00575754647298666</v>
      </c>
      <c r="N2001" s="71" t="n">
        <f aca="false">G2001*Assumptions!$B$7</f>
        <v>-1075779.419</v>
      </c>
      <c r="O2001" s="71" t="n">
        <f aca="false">K2001*Assumptions!$B$7</f>
        <v>-1121717.96838455</v>
      </c>
      <c r="P2001" s="68" t="n">
        <f aca="false">P2000+G2001</f>
        <v>42327.0431050001</v>
      </c>
      <c r="Q2001" s="68" t="n">
        <f aca="false">MAX(Q2000,P2001)</f>
        <v>43157.9215400001</v>
      </c>
      <c r="R2001" s="68" t="n">
        <f aca="false">Q2001-P2001</f>
        <v>830.878434999999</v>
      </c>
      <c r="S2001" s="68" t="n">
        <f aca="false">S2000+K2001</f>
        <v>30566.0413309609</v>
      </c>
      <c r="T2001" s="68" t="n">
        <f aca="false">MAX(T2000,S2001)</f>
        <v>31467.0103689634</v>
      </c>
      <c r="U2001" s="68" t="n">
        <f aca="false">T2001-S2001</f>
        <v>900.969038002491</v>
      </c>
      <c r="V2001" s="70" t="n">
        <f aca="false">V2000+F2001</f>
        <v>4.2853</v>
      </c>
      <c r="W2001" s="70" t="n">
        <f aca="false">MAX(W2000,V2001)</f>
        <v>4.3193</v>
      </c>
      <c r="X2001" s="70" t="n">
        <f aca="false">W2001-V2001</f>
        <v>0.0339999999999998</v>
      </c>
      <c r="Y2001" s="70" t="n">
        <f aca="false">Y2000+M2001</f>
        <v>3.76671330290692</v>
      </c>
      <c r="Z2001" s="70" t="n">
        <f aca="false">MAX(Z2000,Y2001)</f>
        <v>3.80380386058276</v>
      </c>
      <c r="AA2001" s="70" t="n">
        <f aca="false">Z2001-Y2001</f>
        <v>0.0370905576758398</v>
      </c>
      <c r="AB2001" s="72" t="n">
        <f aca="false">AB2000*(1+F2001)</f>
        <v>56.5175775230738</v>
      </c>
      <c r="AC2001" s="73" t="n">
        <f aca="false">MAX(AC2000,AB2001)</f>
        <v>58.4800061345524</v>
      </c>
      <c r="AD2001" s="70" t="n">
        <f aca="false">1-AB2001/AC2001</f>
        <v>0.0335572572780413</v>
      </c>
      <c r="AE2001" s="73" t="n">
        <f aca="false">AE2000*(1+M2001)</f>
        <v>33.6794658825979</v>
      </c>
      <c r="AF2001" s="73" t="n">
        <f aca="false">MAX(AF2000,AE2001)</f>
        <v>34.9570910000162</v>
      </c>
      <c r="AG2001" s="70" t="n">
        <f aca="false">1-AE2001/AF2001</f>
        <v>0.0365483820555244</v>
      </c>
      <c r="AH2001" s="74" t="n">
        <f aca="false">IF(R2001&gt;0,AH2000+1,0)</f>
        <v>12</v>
      </c>
      <c r="AI2001" s="74" t="n">
        <f aca="false">IF(U2001&gt;0,AI2000+1,0)</f>
        <v>12</v>
      </c>
      <c r="AJ2001" s="74" t="n">
        <f aca="false">IF(G2001&gt;0,AJ2000+1,0)</f>
        <v>0</v>
      </c>
      <c r="AK2001" s="74" t="n">
        <f aca="false">IF(G2001&lt;=0,AK2000+1,0)</f>
        <v>2</v>
      </c>
      <c r="AL2001" s="74" t="n">
        <f aca="false">IF(K2001&gt;0,AL2000+1,0)</f>
        <v>0</v>
      </c>
      <c r="AM2001" s="74" t="n">
        <f aca="false">IF(K2001&lt;=0,AM2000+1,0)</f>
        <v>2</v>
      </c>
    </row>
    <row r="2002" customFormat="false" ht="15" hidden="false" customHeight="false" outlineLevel="0" collapsed="false">
      <c r="A2002" s="61" t="n">
        <v>2001</v>
      </c>
      <c r="B2002" s="62" t="n">
        <v>45798.5104166667</v>
      </c>
      <c r="C2002" s="63" t="n">
        <f aca="false">YEAR(B2002)</f>
        <v>2025</v>
      </c>
      <c r="D2002" s="32" t="s">
        <v>276</v>
      </c>
      <c r="E2002" s="64" t="n">
        <v>24733.45</v>
      </c>
      <c r="F2002" s="65" t="n">
        <v>-0.0019</v>
      </c>
      <c r="G2002" s="66" t="n">
        <v>-46.993555</v>
      </c>
      <c r="H2002" s="67" t="n">
        <f aca="false">E2002+IF(D2002="Long",1,-1)*G2002</f>
        <v>24780.443555</v>
      </c>
      <c r="I2002" s="68" t="n">
        <f aca="false">Assumptions!$B$58</f>
        <v>5.35750011455817</v>
      </c>
      <c r="J2002" s="68" t="n">
        <f aca="false">INDEX(Yearly!$L$5:$L$22,MATCH(C2002,Yearly!$A$5:$A$22,0))</f>
        <v>0.483383468982692</v>
      </c>
      <c r="K2002" s="68" t="n">
        <f aca="false">G2002-I2002-J2002</f>
        <v>-52.8344385835409</v>
      </c>
      <c r="L2002" s="69" t="n">
        <f aca="false">(I2002+J2002)/Assumptions!$B$8</f>
        <v>0.000257546472986662</v>
      </c>
      <c r="M2002" s="70" t="n">
        <f aca="false">F2002-L2002</f>
        <v>-0.00215754647298666</v>
      </c>
      <c r="N2002" s="71" t="n">
        <f aca="false">G2002*Assumptions!$B$7</f>
        <v>-369604.310075</v>
      </c>
      <c r="O2002" s="71" t="n">
        <f aca="false">K2002*Assumptions!$B$7</f>
        <v>-415542.859459549</v>
      </c>
      <c r="P2002" s="68" t="n">
        <f aca="false">P2001+G2002</f>
        <v>42280.0495500001</v>
      </c>
      <c r="Q2002" s="68" t="n">
        <f aca="false">MAX(Q2001,P2002)</f>
        <v>43157.9215400001</v>
      </c>
      <c r="R2002" s="68" t="n">
        <f aca="false">Q2002-P2002</f>
        <v>877.87199</v>
      </c>
      <c r="S2002" s="68" t="n">
        <f aca="false">S2001+K2002</f>
        <v>30513.2068923774</v>
      </c>
      <c r="T2002" s="68" t="n">
        <f aca="false">MAX(T2001,S2002)</f>
        <v>31467.0103689634</v>
      </c>
      <c r="U2002" s="68" t="n">
        <f aca="false">T2002-S2002</f>
        <v>953.803476586032</v>
      </c>
      <c r="V2002" s="70" t="n">
        <f aca="false">V2001+F2002</f>
        <v>4.2834</v>
      </c>
      <c r="W2002" s="70" t="n">
        <f aca="false">MAX(W2001,V2002)</f>
        <v>4.3193</v>
      </c>
      <c r="X2002" s="70" t="n">
        <f aca="false">W2002-V2002</f>
        <v>0.0358999999999998</v>
      </c>
      <c r="Y2002" s="70" t="n">
        <f aca="false">Y2001+M2002</f>
        <v>3.76455575643393</v>
      </c>
      <c r="Z2002" s="70" t="n">
        <f aca="false">MAX(Z2001,Y2002)</f>
        <v>3.80380386058276</v>
      </c>
      <c r="AA2002" s="70" t="n">
        <f aca="false">Z2002-Y2002</f>
        <v>0.0392481041488266</v>
      </c>
      <c r="AB2002" s="72" t="n">
        <f aca="false">AB2001*(1+F2002)</f>
        <v>56.41019412578</v>
      </c>
      <c r="AC2002" s="73" t="n">
        <f aca="false">MAX(AC2001,AB2002)</f>
        <v>58.4800061345524</v>
      </c>
      <c r="AD2002" s="70" t="n">
        <f aca="false">1-AB2002/AC2002</f>
        <v>0.035393498489213</v>
      </c>
      <c r="AE2002" s="73" t="n">
        <f aca="false">AE2001*(1+M2002)</f>
        <v>33.6068008697708</v>
      </c>
      <c r="AF2002" s="73" t="n">
        <f aca="false">MAX(AF2001,AE2002)</f>
        <v>34.9570910000162</v>
      </c>
      <c r="AG2002" s="70" t="n">
        <f aca="false">1-AE2002/AF2002</f>
        <v>0.0386270736957137</v>
      </c>
      <c r="AH2002" s="74" t="n">
        <f aca="false">IF(R2002&gt;0,AH2001+1,0)</f>
        <v>13</v>
      </c>
      <c r="AI2002" s="74" t="n">
        <f aca="false">IF(U2002&gt;0,AI2001+1,0)</f>
        <v>13</v>
      </c>
      <c r="AJ2002" s="74" t="n">
        <f aca="false">IF(G2002&gt;0,AJ2001+1,0)</f>
        <v>0</v>
      </c>
      <c r="AK2002" s="74" t="n">
        <f aca="false">IF(G2002&lt;=0,AK2001+1,0)</f>
        <v>3</v>
      </c>
      <c r="AL2002" s="74" t="n">
        <f aca="false">IF(K2002&gt;0,AL2001+1,0)</f>
        <v>0</v>
      </c>
      <c r="AM2002" s="74" t="n">
        <f aca="false">IF(K2002&lt;=0,AM2001+1,0)</f>
        <v>3</v>
      </c>
    </row>
    <row r="2003" customFormat="false" ht="15" hidden="false" customHeight="false" outlineLevel="0" collapsed="false">
      <c r="A2003" s="61" t="n">
        <v>2002</v>
      </c>
      <c r="B2003" s="62" t="n">
        <v>45800.40625</v>
      </c>
      <c r="C2003" s="63" t="n">
        <f aca="false">YEAR(B2003)</f>
        <v>2025</v>
      </c>
      <c r="D2003" s="32" t="s">
        <v>277</v>
      </c>
      <c r="E2003" s="64" t="n">
        <v>24780.95</v>
      </c>
      <c r="F2003" s="65" t="n">
        <v>0.0018</v>
      </c>
      <c r="G2003" s="66" t="n">
        <v>44.60571</v>
      </c>
      <c r="H2003" s="67" t="n">
        <f aca="false">E2003+IF(D2003="Long",1,-1)*G2003</f>
        <v>24825.55571</v>
      </c>
      <c r="I2003" s="68" t="n">
        <f aca="false">Assumptions!$B$58</f>
        <v>5.35750011455817</v>
      </c>
      <c r="J2003" s="68" t="n">
        <f aca="false">INDEX(Yearly!$L$5:$L$22,MATCH(C2003,Yearly!$A$5:$A$22,0))</f>
        <v>0.483383468982692</v>
      </c>
      <c r="K2003" s="68" t="n">
        <f aca="false">G2003-I2003-J2003</f>
        <v>38.7648264164591</v>
      </c>
      <c r="L2003" s="69" t="n">
        <f aca="false">(I2003+J2003)/Assumptions!$B$8</f>
        <v>0.000257546472986662</v>
      </c>
      <c r="M2003" s="70" t="n">
        <f aca="false">F2003-L2003</f>
        <v>0.00154245352701334</v>
      </c>
      <c r="N2003" s="71" t="n">
        <f aca="false">G2003*Assumptions!$B$7</f>
        <v>350823.90915</v>
      </c>
      <c r="O2003" s="71" t="n">
        <f aca="false">K2003*Assumptions!$B$7</f>
        <v>304885.359765451</v>
      </c>
      <c r="P2003" s="68" t="n">
        <f aca="false">P2002+G2003</f>
        <v>42324.6552600001</v>
      </c>
      <c r="Q2003" s="68" t="n">
        <f aca="false">MAX(Q2002,P2003)</f>
        <v>43157.9215400001</v>
      </c>
      <c r="R2003" s="68" t="n">
        <f aca="false">Q2003-P2003</f>
        <v>833.266279999996</v>
      </c>
      <c r="S2003" s="68" t="n">
        <f aca="false">S2002+K2003</f>
        <v>30551.9717187938</v>
      </c>
      <c r="T2003" s="68" t="n">
        <f aca="false">MAX(T2002,S2003)</f>
        <v>31467.0103689634</v>
      </c>
      <c r="U2003" s="68" t="n">
        <f aca="false">T2003-S2003</f>
        <v>915.038650169572</v>
      </c>
      <c r="V2003" s="70" t="n">
        <f aca="false">V2002+F2003</f>
        <v>4.2852</v>
      </c>
      <c r="W2003" s="70" t="n">
        <f aca="false">MAX(W2002,V2003)</f>
        <v>4.3193</v>
      </c>
      <c r="X2003" s="70" t="n">
        <f aca="false">W2003-V2003</f>
        <v>0.0340999999999996</v>
      </c>
      <c r="Y2003" s="70" t="n">
        <f aca="false">Y2002+M2003</f>
        <v>3.76609820996094</v>
      </c>
      <c r="Z2003" s="70" t="n">
        <f aca="false">MAX(Z2002,Y2003)</f>
        <v>3.80380386058276</v>
      </c>
      <c r="AA2003" s="70" t="n">
        <f aca="false">Z2003-Y2003</f>
        <v>0.0377056506218132</v>
      </c>
      <c r="AB2003" s="72" t="n">
        <f aca="false">AB2002*(1+F2003)</f>
        <v>56.5117324752064</v>
      </c>
      <c r="AC2003" s="73" t="n">
        <f aca="false">MAX(AC2002,AB2003)</f>
        <v>58.4800061345524</v>
      </c>
      <c r="AD2003" s="70" t="n">
        <f aca="false">1-AB2003/AC2003</f>
        <v>0.0336572067864936</v>
      </c>
      <c r="AE2003" s="73" t="n">
        <f aca="false">AE2002*(1+M2003)</f>
        <v>33.6586377983041</v>
      </c>
      <c r="AF2003" s="73" t="n">
        <f aca="false">MAX(AF2002,AE2003)</f>
        <v>34.9570910000162</v>
      </c>
      <c r="AG2003" s="70" t="n">
        <f aca="false">1-AE2003/AF2003</f>
        <v>0.0371442006347605</v>
      </c>
      <c r="AH2003" s="74" t="n">
        <f aca="false">IF(R2003&gt;0,AH2002+1,0)</f>
        <v>14</v>
      </c>
      <c r="AI2003" s="74" t="n">
        <f aca="false">IF(U2003&gt;0,AI2002+1,0)</f>
        <v>14</v>
      </c>
      <c r="AJ2003" s="74" t="n">
        <f aca="false">IF(G2003&gt;0,AJ2002+1,0)</f>
        <v>1</v>
      </c>
      <c r="AK2003" s="74" t="n">
        <f aca="false">IF(G2003&lt;=0,AK2002+1,0)</f>
        <v>0</v>
      </c>
      <c r="AL2003" s="74" t="n">
        <f aca="false">IF(K2003&gt;0,AL2002+1,0)</f>
        <v>1</v>
      </c>
      <c r="AM2003" s="74" t="n">
        <f aca="false">IF(K2003&lt;=0,AM2002+1,0)</f>
        <v>0</v>
      </c>
    </row>
    <row r="2004" customFormat="false" ht="15" hidden="false" customHeight="false" outlineLevel="0" collapsed="false">
      <c r="A2004" s="61" t="n">
        <v>2003</v>
      </c>
      <c r="B2004" s="62" t="n">
        <v>45804.40625</v>
      </c>
      <c r="C2004" s="63" t="n">
        <f aca="false">YEAR(B2004)</f>
        <v>2025</v>
      </c>
      <c r="D2004" s="32" t="s">
        <v>276</v>
      </c>
      <c r="E2004" s="64" t="n">
        <v>24826.05</v>
      </c>
      <c r="F2004" s="65" t="n">
        <v>-0.0057</v>
      </c>
      <c r="G2004" s="66" t="n">
        <v>-141.508485</v>
      </c>
      <c r="H2004" s="67" t="n">
        <f aca="false">E2004+IF(D2004="Long",1,-1)*G2004</f>
        <v>24967.558485</v>
      </c>
      <c r="I2004" s="68" t="n">
        <f aca="false">Assumptions!$B$58</f>
        <v>5.35750011455817</v>
      </c>
      <c r="J2004" s="68" t="n">
        <f aca="false">INDEX(Yearly!$L$5:$L$22,MATCH(C2004,Yearly!$A$5:$A$22,0))</f>
        <v>0.483383468982692</v>
      </c>
      <c r="K2004" s="68" t="n">
        <f aca="false">G2004-I2004-J2004</f>
        <v>-147.349368583541</v>
      </c>
      <c r="L2004" s="69" t="n">
        <f aca="false">(I2004+J2004)/Assumptions!$B$8</f>
        <v>0.000257546472986662</v>
      </c>
      <c r="M2004" s="70" t="n">
        <f aca="false">F2004-L2004</f>
        <v>-0.00595754647298666</v>
      </c>
      <c r="N2004" s="71" t="n">
        <f aca="false">G2004*Assumptions!$B$7</f>
        <v>-1112964.234525</v>
      </c>
      <c r="O2004" s="71" t="n">
        <f aca="false">K2004*Assumptions!$B$7</f>
        <v>-1158902.78390955</v>
      </c>
      <c r="P2004" s="68" t="n">
        <f aca="false">P2003+G2004</f>
        <v>42183.1467750001</v>
      </c>
      <c r="Q2004" s="68" t="n">
        <f aca="false">MAX(Q2003,P2004)</f>
        <v>43157.9215400001</v>
      </c>
      <c r="R2004" s="68" t="n">
        <f aca="false">Q2004-P2004</f>
        <v>974.774764999995</v>
      </c>
      <c r="S2004" s="68" t="n">
        <f aca="false">S2003+K2004</f>
        <v>30404.6223502103</v>
      </c>
      <c r="T2004" s="68" t="n">
        <f aca="false">MAX(T2003,S2004)</f>
        <v>31467.0103689634</v>
      </c>
      <c r="U2004" s="68" t="n">
        <f aca="false">T2004-S2004</f>
        <v>1062.38801875311</v>
      </c>
      <c r="V2004" s="70" t="n">
        <f aca="false">V2003+F2004</f>
        <v>4.2795</v>
      </c>
      <c r="W2004" s="70" t="n">
        <f aca="false">MAX(W2003,V2004)</f>
        <v>4.3193</v>
      </c>
      <c r="X2004" s="70" t="n">
        <f aca="false">W2004-V2004</f>
        <v>0.0397999999999996</v>
      </c>
      <c r="Y2004" s="70" t="n">
        <f aca="false">Y2003+M2004</f>
        <v>3.76014066348796</v>
      </c>
      <c r="Z2004" s="70" t="n">
        <f aca="false">MAX(Z2003,Y2004)</f>
        <v>3.80380386058276</v>
      </c>
      <c r="AA2004" s="70" t="n">
        <f aca="false">Z2004-Y2004</f>
        <v>0.0436631970948</v>
      </c>
      <c r="AB2004" s="72" t="n">
        <f aca="false">AB2003*(1+F2004)</f>
        <v>56.1896156000977</v>
      </c>
      <c r="AC2004" s="73" t="n">
        <f aca="false">MAX(AC2003,AB2004)</f>
        <v>58.4800061345524</v>
      </c>
      <c r="AD2004" s="70" t="n">
        <f aca="false">1-AB2004/AC2004</f>
        <v>0.0391653607078106</v>
      </c>
      <c r="AE2004" s="73" t="n">
        <f aca="false">AE2003*(1+M2004)</f>
        <v>33.4581148994032</v>
      </c>
      <c r="AF2004" s="73" t="n">
        <f aca="false">MAX(AF2003,AE2004)</f>
        <v>34.9570910000162</v>
      </c>
      <c r="AG2004" s="70" t="n">
        <f aca="false">1-AE2004/AF2004</f>
        <v>0.0428804588062637</v>
      </c>
      <c r="AH2004" s="74" t="n">
        <f aca="false">IF(R2004&gt;0,AH2003+1,0)</f>
        <v>15</v>
      </c>
      <c r="AI2004" s="74" t="n">
        <f aca="false">IF(U2004&gt;0,AI2003+1,0)</f>
        <v>15</v>
      </c>
      <c r="AJ2004" s="74" t="n">
        <f aca="false">IF(G2004&gt;0,AJ2003+1,0)</f>
        <v>0</v>
      </c>
      <c r="AK2004" s="74" t="n">
        <f aca="false">IF(G2004&lt;=0,AK2003+1,0)</f>
        <v>1</v>
      </c>
      <c r="AL2004" s="74" t="n">
        <f aca="false">IF(K2004&gt;0,AL2003+1,0)</f>
        <v>0</v>
      </c>
      <c r="AM2004" s="74" t="n">
        <f aca="false">IF(K2004&lt;=0,AM2003+1,0)</f>
        <v>1</v>
      </c>
    </row>
    <row r="2005" customFormat="false" ht="15" hidden="false" customHeight="false" outlineLevel="0" collapsed="false">
      <c r="A2005" s="61" t="n">
        <v>2004</v>
      </c>
      <c r="B2005" s="62" t="n">
        <v>45804.4895833333</v>
      </c>
      <c r="C2005" s="63" t="n">
        <f aca="false">YEAR(B2005)</f>
        <v>2025</v>
      </c>
      <c r="D2005" s="32" t="s">
        <v>277</v>
      </c>
      <c r="E2005" s="64" t="n">
        <v>24968.15</v>
      </c>
      <c r="F2005" s="65" t="n">
        <v>-0.0055</v>
      </c>
      <c r="G2005" s="66" t="n">
        <v>-137.324825</v>
      </c>
      <c r="H2005" s="67" t="n">
        <f aca="false">E2005+IF(D2005="Long",1,-1)*G2005</f>
        <v>24830.825175</v>
      </c>
      <c r="I2005" s="68" t="n">
        <f aca="false">Assumptions!$B$58</f>
        <v>5.35750011455817</v>
      </c>
      <c r="J2005" s="68" t="n">
        <f aca="false">INDEX(Yearly!$L$5:$L$22,MATCH(C2005,Yearly!$A$5:$A$22,0))</f>
        <v>0.483383468982692</v>
      </c>
      <c r="K2005" s="68" t="n">
        <f aca="false">G2005-I2005-J2005</f>
        <v>-143.165708583541</v>
      </c>
      <c r="L2005" s="69" t="n">
        <f aca="false">(I2005+J2005)/Assumptions!$B$8</f>
        <v>0.000257546472986662</v>
      </c>
      <c r="M2005" s="70" t="n">
        <f aca="false">F2005-L2005</f>
        <v>-0.00575754647298666</v>
      </c>
      <c r="N2005" s="71" t="n">
        <f aca="false">G2005*Assumptions!$B$7</f>
        <v>-1080059.748625</v>
      </c>
      <c r="O2005" s="71" t="n">
        <f aca="false">K2005*Assumptions!$B$7</f>
        <v>-1125998.29800955</v>
      </c>
      <c r="P2005" s="68" t="n">
        <f aca="false">P2004+G2005</f>
        <v>42045.8219500001</v>
      </c>
      <c r="Q2005" s="68" t="n">
        <f aca="false">MAX(Q2004,P2005)</f>
        <v>43157.9215400001</v>
      </c>
      <c r="R2005" s="68" t="n">
        <f aca="false">Q2005-P2005</f>
        <v>1112.09959</v>
      </c>
      <c r="S2005" s="68" t="n">
        <f aca="false">S2004+K2005</f>
        <v>30261.4566416267</v>
      </c>
      <c r="T2005" s="68" t="n">
        <f aca="false">MAX(T2004,S2005)</f>
        <v>31467.0103689634</v>
      </c>
      <c r="U2005" s="68" t="n">
        <f aca="false">T2005-S2005</f>
        <v>1205.55372733665</v>
      </c>
      <c r="V2005" s="70" t="n">
        <f aca="false">V2004+F2005</f>
        <v>4.274</v>
      </c>
      <c r="W2005" s="70" t="n">
        <f aca="false">MAX(W2004,V2005)</f>
        <v>4.3193</v>
      </c>
      <c r="X2005" s="70" t="n">
        <f aca="false">W2005-V2005</f>
        <v>0.0452999999999992</v>
      </c>
      <c r="Y2005" s="70" t="n">
        <f aca="false">Y2004+M2005</f>
        <v>3.75438311701497</v>
      </c>
      <c r="Z2005" s="70" t="n">
        <f aca="false">MAX(Z2004,Y2005)</f>
        <v>3.80380386058276</v>
      </c>
      <c r="AA2005" s="70" t="n">
        <f aca="false">Z2005-Y2005</f>
        <v>0.0494207435677869</v>
      </c>
      <c r="AB2005" s="72" t="n">
        <f aca="false">AB2004*(1+F2005)</f>
        <v>55.8805727142972</v>
      </c>
      <c r="AC2005" s="73" t="n">
        <f aca="false">MAX(AC2004,AB2005)</f>
        <v>58.4800061345524</v>
      </c>
      <c r="AD2005" s="70" t="n">
        <f aca="false">1-AB2005/AC2005</f>
        <v>0.0444499512239176</v>
      </c>
      <c r="AE2005" s="73" t="n">
        <f aca="false">AE2004*(1+M2005)</f>
        <v>33.2654782479714</v>
      </c>
      <c r="AF2005" s="73" t="n">
        <f aca="false">MAX(AF2004,AE2005)</f>
        <v>34.9570910000162</v>
      </c>
      <c r="AG2005" s="70" t="n">
        <f aca="false">1-AE2005/AF2005</f>
        <v>0.0483911190448902</v>
      </c>
      <c r="AH2005" s="74" t="n">
        <f aca="false">IF(R2005&gt;0,AH2004+1,0)</f>
        <v>16</v>
      </c>
      <c r="AI2005" s="74" t="n">
        <f aca="false">IF(U2005&gt;0,AI2004+1,0)</f>
        <v>16</v>
      </c>
      <c r="AJ2005" s="74" t="n">
        <f aca="false">IF(G2005&gt;0,AJ2004+1,0)</f>
        <v>0</v>
      </c>
      <c r="AK2005" s="74" t="n">
        <f aca="false">IF(G2005&lt;=0,AK2004+1,0)</f>
        <v>2</v>
      </c>
      <c r="AL2005" s="74" t="n">
        <f aca="false">IF(K2005&gt;0,AL2004+1,0)</f>
        <v>0</v>
      </c>
      <c r="AM2005" s="74" t="n">
        <f aca="false">IF(K2005&lt;=0,AM2004+1,0)</f>
        <v>2</v>
      </c>
    </row>
    <row r="2006" customFormat="false" ht="15" hidden="false" customHeight="false" outlineLevel="0" collapsed="false">
      <c r="A2006" s="61" t="n">
        <v>2005</v>
      </c>
      <c r="B2006" s="62" t="n">
        <v>45804.5520833333</v>
      </c>
      <c r="C2006" s="63" t="n">
        <f aca="false">YEAR(B2006)</f>
        <v>2025</v>
      </c>
      <c r="D2006" s="32" t="s">
        <v>276</v>
      </c>
      <c r="E2006" s="64" t="n">
        <v>24830</v>
      </c>
      <c r="F2006" s="65" t="n">
        <v>0.0008</v>
      </c>
      <c r="G2006" s="66" t="n">
        <v>19.864</v>
      </c>
      <c r="H2006" s="67" t="n">
        <f aca="false">E2006+IF(D2006="Long",1,-1)*G2006</f>
        <v>24810.136</v>
      </c>
      <c r="I2006" s="68" t="n">
        <f aca="false">Assumptions!$B$58</f>
        <v>5.35750011455817</v>
      </c>
      <c r="J2006" s="68" t="n">
        <f aca="false">INDEX(Yearly!$L$5:$L$22,MATCH(C2006,Yearly!$A$5:$A$22,0))</f>
        <v>0.483383468982692</v>
      </c>
      <c r="K2006" s="68" t="n">
        <f aca="false">G2006-I2006-J2006</f>
        <v>14.0231164164591</v>
      </c>
      <c r="L2006" s="69" t="n">
        <f aca="false">(I2006+J2006)/Assumptions!$B$8</f>
        <v>0.000257546472986662</v>
      </c>
      <c r="M2006" s="70" t="n">
        <f aca="false">F2006-L2006</f>
        <v>0.000542453527013338</v>
      </c>
      <c r="N2006" s="71" t="n">
        <f aca="false">G2006*Assumptions!$B$7</f>
        <v>156230.36</v>
      </c>
      <c r="O2006" s="71" t="n">
        <f aca="false">K2006*Assumptions!$B$7</f>
        <v>110291.810615451</v>
      </c>
      <c r="P2006" s="68" t="n">
        <f aca="false">P2005+G2006</f>
        <v>42065.6859500001</v>
      </c>
      <c r="Q2006" s="68" t="n">
        <f aca="false">MAX(Q2005,P2006)</f>
        <v>43157.9215400001</v>
      </c>
      <c r="R2006" s="68" t="n">
        <f aca="false">Q2006-P2006</f>
        <v>1092.23559</v>
      </c>
      <c r="S2006" s="68" t="n">
        <f aca="false">S2005+K2006</f>
        <v>30275.4797580432</v>
      </c>
      <c r="T2006" s="68" t="n">
        <f aca="false">MAX(T2005,S2006)</f>
        <v>31467.0103689634</v>
      </c>
      <c r="U2006" s="68" t="n">
        <f aca="false">T2006-S2006</f>
        <v>1191.5306109202</v>
      </c>
      <c r="V2006" s="70" t="n">
        <f aca="false">V2005+F2006</f>
        <v>4.2748</v>
      </c>
      <c r="W2006" s="70" t="n">
        <f aca="false">MAX(W2005,V2006)</f>
        <v>4.3193</v>
      </c>
      <c r="X2006" s="70" t="n">
        <f aca="false">W2006-V2006</f>
        <v>0.0444999999999993</v>
      </c>
      <c r="Y2006" s="70" t="n">
        <f aca="false">Y2005+M2006</f>
        <v>3.75492557054198</v>
      </c>
      <c r="Z2006" s="70" t="n">
        <f aca="false">MAX(Z2005,Y2006)</f>
        <v>3.80380386058276</v>
      </c>
      <c r="AA2006" s="70" t="n">
        <f aca="false">Z2006-Y2006</f>
        <v>0.0488782900407734</v>
      </c>
      <c r="AB2006" s="72" t="n">
        <f aca="false">AB2005*(1+F2006)</f>
        <v>55.9252771724686</v>
      </c>
      <c r="AC2006" s="73" t="n">
        <f aca="false">MAX(AC2005,AB2006)</f>
        <v>58.4800061345524</v>
      </c>
      <c r="AD2006" s="70" t="n">
        <f aca="false">1-AB2006/AC2006</f>
        <v>0.0436855111848969</v>
      </c>
      <c r="AE2006" s="73" t="n">
        <f aca="false">AE2005*(1+M2006)</f>
        <v>33.2835232239748</v>
      </c>
      <c r="AF2006" s="73" t="n">
        <f aca="false">MAX(AF2005,AE2006)</f>
        <v>34.9570910000162</v>
      </c>
      <c r="AG2006" s="70" t="n">
        <f aca="false">1-AE2006/AF2006</f>
        <v>0.047874915451079</v>
      </c>
      <c r="AH2006" s="74" t="n">
        <f aca="false">IF(R2006&gt;0,AH2005+1,0)</f>
        <v>17</v>
      </c>
      <c r="AI2006" s="74" t="n">
        <f aca="false">IF(U2006&gt;0,AI2005+1,0)</f>
        <v>17</v>
      </c>
      <c r="AJ2006" s="74" t="n">
        <f aca="false">IF(G2006&gt;0,AJ2005+1,0)</f>
        <v>1</v>
      </c>
      <c r="AK2006" s="74" t="n">
        <f aca="false">IF(G2006&lt;=0,AK2005+1,0)</f>
        <v>0</v>
      </c>
      <c r="AL2006" s="74" t="n">
        <f aca="false">IF(K2006&gt;0,AL2005+1,0)</f>
        <v>1</v>
      </c>
      <c r="AM2006" s="74" t="n">
        <f aca="false">IF(K2006&lt;=0,AM2005+1,0)</f>
        <v>0</v>
      </c>
    </row>
    <row r="2007" customFormat="false" ht="15" hidden="false" customHeight="false" outlineLevel="0" collapsed="false">
      <c r="A2007" s="61" t="n">
        <v>2006</v>
      </c>
      <c r="B2007" s="62" t="n">
        <v>45806.40625</v>
      </c>
      <c r="C2007" s="63" t="n">
        <f aca="false">YEAR(B2007)</f>
        <v>2025</v>
      </c>
      <c r="D2007" s="32" t="s">
        <v>277</v>
      </c>
      <c r="E2007" s="64" t="n">
        <v>24808.9</v>
      </c>
      <c r="F2007" s="65" t="n">
        <v>-0.0027</v>
      </c>
      <c r="G2007" s="66" t="n">
        <v>-66.98403</v>
      </c>
      <c r="H2007" s="67" t="n">
        <f aca="false">E2007+IF(D2007="Long",1,-1)*G2007</f>
        <v>24741.91597</v>
      </c>
      <c r="I2007" s="68" t="n">
        <f aca="false">Assumptions!$B$58</f>
        <v>5.35750011455817</v>
      </c>
      <c r="J2007" s="68" t="n">
        <f aca="false">INDEX(Yearly!$L$5:$L$22,MATCH(C2007,Yearly!$A$5:$A$22,0))</f>
        <v>0.483383468982692</v>
      </c>
      <c r="K2007" s="68" t="n">
        <f aca="false">G2007-I2007-J2007</f>
        <v>-72.8249135835409</v>
      </c>
      <c r="L2007" s="69" t="n">
        <f aca="false">(I2007+J2007)/Assumptions!$B$8</f>
        <v>0.000257546472986662</v>
      </c>
      <c r="M2007" s="70" t="n">
        <f aca="false">F2007-L2007</f>
        <v>-0.00295754647298666</v>
      </c>
      <c r="N2007" s="71" t="n">
        <f aca="false">G2007*Assumptions!$B$7</f>
        <v>-526829.39595</v>
      </c>
      <c r="O2007" s="71" t="n">
        <f aca="false">K2007*Assumptions!$B$7</f>
        <v>-572767.945334549</v>
      </c>
      <c r="P2007" s="68" t="n">
        <f aca="false">P2006+G2007</f>
        <v>41998.7019200001</v>
      </c>
      <c r="Q2007" s="68" t="n">
        <f aca="false">MAX(Q2006,P2007)</f>
        <v>43157.9215400001</v>
      </c>
      <c r="R2007" s="68" t="n">
        <f aca="false">Q2007-P2007</f>
        <v>1159.21962</v>
      </c>
      <c r="S2007" s="68" t="n">
        <f aca="false">S2006+K2007</f>
        <v>30202.6548444597</v>
      </c>
      <c r="T2007" s="68" t="n">
        <f aca="false">MAX(T2006,S2007)</f>
        <v>31467.0103689634</v>
      </c>
      <c r="U2007" s="68" t="n">
        <f aca="false">T2007-S2007</f>
        <v>1264.35552450374</v>
      </c>
      <c r="V2007" s="70" t="n">
        <f aca="false">V2006+F2007</f>
        <v>4.2721</v>
      </c>
      <c r="W2007" s="70" t="n">
        <f aca="false">MAX(W2006,V2007)</f>
        <v>4.3193</v>
      </c>
      <c r="X2007" s="70" t="n">
        <f aca="false">W2007-V2007</f>
        <v>0.0471999999999992</v>
      </c>
      <c r="Y2007" s="70" t="n">
        <f aca="false">Y2006+M2007</f>
        <v>3.751968024069</v>
      </c>
      <c r="Z2007" s="70" t="n">
        <f aca="false">MAX(Z2006,Y2007)</f>
        <v>3.80380386058276</v>
      </c>
      <c r="AA2007" s="70" t="n">
        <f aca="false">Z2007-Y2007</f>
        <v>0.0518358365137601</v>
      </c>
      <c r="AB2007" s="72" t="n">
        <f aca="false">AB2006*(1+F2007)</f>
        <v>55.7742789241029</v>
      </c>
      <c r="AC2007" s="73" t="n">
        <f aca="false">MAX(AC2006,AB2007)</f>
        <v>58.4800061345524</v>
      </c>
      <c r="AD2007" s="70" t="n">
        <f aca="false">1-AB2007/AC2007</f>
        <v>0.0462675603046977</v>
      </c>
      <c r="AE2007" s="73" t="n">
        <f aca="false">AE2006*(1+M2007)</f>
        <v>33.1850856572552</v>
      </c>
      <c r="AF2007" s="73" t="n">
        <f aca="false">MAX(AF2006,AE2007)</f>
        <v>34.9570910000162</v>
      </c>
      <c r="AG2007" s="70" t="n">
        <f aca="false">1-AE2007/AF2007</f>
        <v>0.0506908696367286</v>
      </c>
      <c r="AH2007" s="74" t="n">
        <f aca="false">IF(R2007&gt;0,AH2006+1,0)</f>
        <v>18</v>
      </c>
      <c r="AI2007" s="74" t="n">
        <f aca="false">IF(U2007&gt;0,AI2006+1,0)</f>
        <v>18</v>
      </c>
      <c r="AJ2007" s="74" t="n">
        <f aca="false">IF(G2007&gt;0,AJ2006+1,0)</f>
        <v>0</v>
      </c>
      <c r="AK2007" s="74" t="n">
        <f aca="false">IF(G2007&lt;=0,AK2006+1,0)</f>
        <v>1</v>
      </c>
      <c r="AL2007" s="74" t="n">
        <f aca="false">IF(K2007&gt;0,AL2006+1,0)</f>
        <v>0</v>
      </c>
      <c r="AM2007" s="74" t="n">
        <f aca="false">IF(K2007&lt;=0,AM2006+1,0)</f>
        <v>1</v>
      </c>
    </row>
    <row r="2008" customFormat="false" ht="15" hidden="false" customHeight="false" outlineLevel="0" collapsed="false">
      <c r="A2008" s="61" t="n">
        <v>2007</v>
      </c>
      <c r="B2008" s="62" t="n">
        <v>45806.4479166667</v>
      </c>
      <c r="C2008" s="63" t="n">
        <f aca="false">YEAR(B2008)</f>
        <v>2025</v>
      </c>
      <c r="D2008" s="32" t="s">
        <v>276</v>
      </c>
      <c r="E2008" s="64" t="n">
        <v>24742.95</v>
      </c>
      <c r="F2008" s="65" t="n">
        <v>-0.0043</v>
      </c>
      <c r="G2008" s="66" t="n">
        <v>-106.394685</v>
      </c>
      <c r="H2008" s="67" t="n">
        <f aca="false">E2008+IF(D2008="Long",1,-1)*G2008</f>
        <v>24849.344685</v>
      </c>
      <c r="I2008" s="68" t="n">
        <f aca="false">Assumptions!$B$58</f>
        <v>5.35750011455817</v>
      </c>
      <c r="J2008" s="68" t="n">
        <f aca="false">INDEX(Yearly!$L$5:$L$22,MATCH(C2008,Yearly!$A$5:$A$22,0))</f>
        <v>0.483383468982692</v>
      </c>
      <c r="K2008" s="68" t="n">
        <f aca="false">G2008-I2008-J2008</f>
        <v>-112.235568583541</v>
      </c>
      <c r="L2008" s="69" t="n">
        <f aca="false">(I2008+J2008)/Assumptions!$B$8</f>
        <v>0.000257546472986662</v>
      </c>
      <c r="M2008" s="70" t="n">
        <f aca="false">F2008-L2008</f>
        <v>-0.00455754647298666</v>
      </c>
      <c r="N2008" s="71" t="n">
        <f aca="false">G2008*Assumptions!$B$7</f>
        <v>-836794.197525</v>
      </c>
      <c r="O2008" s="71" t="n">
        <f aca="false">K2008*Assumptions!$B$7</f>
        <v>-882732.746909549</v>
      </c>
      <c r="P2008" s="68" t="n">
        <f aca="false">P2007+G2008</f>
        <v>41892.3072350001</v>
      </c>
      <c r="Q2008" s="68" t="n">
        <f aca="false">MAX(Q2007,P2008)</f>
        <v>43157.9215400001</v>
      </c>
      <c r="R2008" s="68" t="n">
        <f aca="false">Q2008-P2008</f>
        <v>1265.614305</v>
      </c>
      <c r="S2008" s="68" t="n">
        <f aca="false">S2007+K2008</f>
        <v>30090.4192758761</v>
      </c>
      <c r="T2008" s="68" t="n">
        <f aca="false">MAX(T2007,S2008)</f>
        <v>31467.0103689634</v>
      </c>
      <c r="U2008" s="68" t="n">
        <f aca="false">T2008-S2008</f>
        <v>1376.59109308727</v>
      </c>
      <c r="V2008" s="70" t="n">
        <f aca="false">V2007+F2008</f>
        <v>4.26780000000001</v>
      </c>
      <c r="W2008" s="70" t="n">
        <f aca="false">MAX(W2007,V2008)</f>
        <v>4.3193</v>
      </c>
      <c r="X2008" s="70" t="n">
        <f aca="false">W2008-V2008</f>
        <v>0.051499999999999</v>
      </c>
      <c r="Y2008" s="70" t="n">
        <f aca="false">Y2007+M2008</f>
        <v>3.74741047759601</v>
      </c>
      <c r="Z2008" s="70" t="n">
        <f aca="false">MAX(Z2007,Y2008)</f>
        <v>3.80380386058276</v>
      </c>
      <c r="AA2008" s="70" t="n">
        <f aca="false">Z2008-Y2008</f>
        <v>0.0563933829867467</v>
      </c>
      <c r="AB2008" s="72" t="n">
        <f aca="false">AB2007*(1+F2008)</f>
        <v>55.5344495247293</v>
      </c>
      <c r="AC2008" s="73" t="n">
        <f aca="false">MAX(AC2007,AB2008)</f>
        <v>58.4800061345524</v>
      </c>
      <c r="AD2008" s="70" t="n">
        <f aca="false">1-AB2008/AC2008</f>
        <v>0.0503686097953875</v>
      </c>
      <c r="AE2008" s="73" t="n">
        <f aca="false">AE2007*(1+M2008)</f>
        <v>33.0338430871622</v>
      </c>
      <c r="AF2008" s="73" t="n">
        <f aca="false">MAX(AF2007,AE2008)</f>
        <v>34.9570910000162</v>
      </c>
      <c r="AG2008" s="70" t="n">
        <f aca="false">1-AE2008/AF2008</f>
        <v>0.0550173901155898</v>
      </c>
      <c r="AH2008" s="74" t="n">
        <f aca="false">IF(R2008&gt;0,AH2007+1,0)</f>
        <v>19</v>
      </c>
      <c r="AI2008" s="74" t="n">
        <f aca="false">IF(U2008&gt;0,AI2007+1,0)</f>
        <v>19</v>
      </c>
      <c r="AJ2008" s="74" t="n">
        <f aca="false">IF(G2008&gt;0,AJ2007+1,0)</f>
        <v>0</v>
      </c>
      <c r="AK2008" s="74" t="n">
        <f aca="false">IF(G2008&lt;=0,AK2007+1,0)</f>
        <v>2</v>
      </c>
      <c r="AL2008" s="74" t="n">
        <f aca="false">IF(K2008&gt;0,AL2007+1,0)</f>
        <v>0</v>
      </c>
      <c r="AM2008" s="74" t="n">
        <f aca="false">IF(K2008&lt;=0,AM2007+1,0)</f>
        <v>2</v>
      </c>
    </row>
    <row r="2009" customFormat="false" ht="15" hidden="false" customHeight="false" outlineLevel="0" collapsed="false">
      <c r="A2009" s="61" t="n">
        <v>2008</v>
      </c>
      <c r="B2009" s="62" t="n">
        <v>45806.6354166667</v>
      </c>
      <c r="C2009" s="63" t="n">
        <f aca="false">YEAR(B2009)</f>
        <v>2025</v>
      </c>
      <c r="D2009" s="32" t="s">
        <v>277</v>
      </c>
      <c r="E2009" s="64" t="n">
        <v>24850.45</v>
      </c>
      <c r="F2009" s="65" t="n">
        <v>-0.0045</v>
      </c>
      <c r="G2009" s="66" t="n">
        <v>-111.827025</v>
      </c>
      <c r="H2009" s="67" t="n">
        <f aca="false">E2009+IF(D2009="Long",1,-1)*G2009</f>
        <v>24738.622975</v>
      </c>
      <c r="I2009" s="68" t="n">
        <f aca="false">Assumptions!$B$58</f>
        <v>5.35750011455817</v>
      </c>
      <c r="J2009" s="68" t="n">
        <f aca="false">INDEX(Yearly!$L$5:$L$22,MATCH(C2009,Yearly!$A$5:$A$22,0))</f>
        <v>0.483383468982692</v>
      </c>
      <c r="K2009" s="68" t="n">
        <f aca="false">G2009-I2009-J2009</f>
        <v>-117.667908583541</v>
      </c>
      <c r="L2009" s="69" t="n">
        <f aca="false">(I2009+J2009)/Assumptions!$B$8</f>
        <v>0.000257546472986662</v>
      </c>
      <c r="M2009" s="70" t="n">
        <f aca="false">F2009-L2009</f>
        <v>-0.00475754647298666</v>
      </c>
      <c r="N2009" s="71" t="n">
        <f aca="false">G2009*Assumptions!$B$7</f>
        <v>-879519.551625</v>
      </c>
      <c r="O2009" s="71" t="n">
        <f aca="false">K2009*Assumptions!$B$7</f>
        <v>-925458.101009549</v>
      </c>
      <c r="P2009" s="68" t="n">
        <f aca="false">P2008+G2009</f>
        <v>41780.4802100001</v>
      </c>
      <c r="Q2009" s="68" t="n">
        <f aca="false">MAX(Q2008,P2009)</f>
        <v>43157.9215400001</v>
      </c>
      <c r="R2009" s="68" t="n">
        <f aca="false">Q2009-P2009</f>
        <v>1377.44132999999</v>
      </c>
      <c r="S2009" s="68" t="n">
        <f aca="false">S2008+K2009</f>
        <v>29972.7513672926</v>
      </c>
      <c r="T2009" s="68" t="n">
        <f aca="false">MAX(T2008,S2009)</f>
        <v>31467.0103689634</v>
      </c>
      <c r="U2009" s="68" t="n">
        <f aca="false">T2009-S2009</f>
        <v>1494.25900167082</v>
      </c>
      <c r="V2009" s="70" t="n">
        <f aca="false">V2008+F2009</f>
        <v>4.2633</v>
      </c>
      <c r="W2009" s="70" t="n">
        <f aca="false">MAX(W2008,V2009)</f>
        <v>4.3193</v>
      </c>
      <c r="X2009" s="70" t="n">
        <f aca="false">W2009-V2009</f>
        <v>0.0559999999999992</v>
      </c>
      <c r="Y2009" s="70" t="n">
        <f aca="false">Y2008+M2009</f>
        <v>3.74265293112302</v>
      </c>
      <c r="Z2009" s="70" t="n">
        <f aca="false">MAX(Z2008,Y2009)</f>
        <v>3.80380386058276</v>
      </c>
      <c r="AA2009" s="70" t="n">
        <f aca="false">Z2009-Y2009</f>
        <v>0.0611509294597332</v>
      </c>
      <c r="AB2009" s="72" t="n">
        <f aca="false">AB2008*(1+F2009)</f>
        <v>55.284544501868</v>
      </c>
      <c r="AC2009" s="73" t="n">
        <f aca="false">MAX(AC2008,AB2009)</f>
        <v>58.4800061345524</v>
      </c>
      <c r="AD2009" s="70" t="n">
        <f aca="false">1-AB2009/AC2009</f>
        <v>0.0546419510513082</v>
      </c>
      <c r="AE2009" s="73" t="n">
        <f aca="false">AE2008*(1+M2009)</f>
        <v>32.8766830434937</v>
      </c>
      <c r="AF2009" s="73" t="n">
        <f aca="false">MAX(AF2008,AE2009)</f>
        <v>34.9570910000162</v>
      </c>
      <c r="AG2009" s="70" t="n">
        <f aca="false">1-AE2009/AF2009</f>
        <v>0.0595131887982792</v>
      </c>
      <c r="AH2009" s="74" t="n">
        <f aca="false">IF(R2009&gt;0,AH2008+1,0)</f>
        <v>20</v>
      </c>
      <c r="AI2009" s="74" t="n">
        <f aca="false">IF(U2009&gt;0,AI2008+1,0)</f>
        <v>20</v>
      </c>
      <c r="AJ2009" s="74" t="n">
        <f aca="false">IF(G2009&gt;0,AJ2008+1,0)</f>
        <v>0</v>
      </c>
      <c r="AK2009" s="74" t="n">
        <f aca="false">IF(G2009&lt;=0,AK2008+1,0)</f>
        <v>3</v>
      </c>
      <c r="AL2009" s="74" t="n">
        <f aca="false">IF(K2009&gt;0,AL2008+1,0)</f>
        <v>0</v>
      </c>
      <c r="AM2009" s="74" t="n">
        <f aca="false">IF(K2009&lt;=0,AM2008+1,0)</f>
        <v>3</v>
      </c>
    </row>
    <row r="2010" customFormat="false" ht="15" hidden="false" customHeight="false" outlineLevel="0" collapsed="false">
      <c r="A2010" s="61" t="n">
        <v>2009</v>
      </c>
      <c r="B2010" s="62" t="n">
        <v>45807.4479166667</v>
      </c>
      <c r="C2010" s="63" t="n">
        <f aca="false">YEAR(B2010)</f>
        <v>2025</v>
      </c>
      <c r="D2010" s="32" t="s">
        <v>276</v>
      </c>
      <c r="E2010" s="64" t="n">
        <v>24737.6</v>
      </c>
      <c r="F2010" s="65" t="n">
        <v>-0.0004</v>
      </c>
      <c r="G2010" s="66" t="n">
        <v>-9.89504</v>
      </c>
      <c r="H2010" s="67" t="n">
        <f aca="false">E2010+IF(D2010="Long",1,-1)*G2010</f>
        <v>24747.49504</v>
      </c>
      <c r="I2010" s="68" t="n">
        <f aca="false">Assumptions!$B$58</f>
        <v>5.35750011455817</v>
      </c>
      <c r="J2010" s="68" t="n">
        <f aca="false">INDEX(Yearly!$L$5:$L$22,MATCH(C2010,Yearly!$A$5:$A$22,0))</f>
        <v>0.483383468982692</v>
      </c>
      <c r="K2010" s="68" t="n">
        <f aca="false">G2010-I2010-J2010</f>
        <v>-15.7359235835409</v>
      </c>
      <c r="L2010" s="69" t="n">
        <f aca="false">(I2010+J2010)/Assumptions!$B$8</f>
        <v>0.000257546472986662</v>
      </c>
      <c r="M2010" s="70" t="n">
        <f aca="false">F2010-L2010</f>
        <v>-0.000657546472986662</v>
      </c>
      <c r="N2010" s="71" t="n">
        <f aca="false">G2010*Assumptions!$B$7</f>
        <v>-77824.4896</v>
      </c>
      <c r="O2010" s="71" t="n">
        <f aca="false">K2010*Assumptions!$B$7</f>
        <v>-123763.038984549</v>
      </c>
      <c r="P2010" s="68" t="n">
        <f aca="false">P2009+G2010</f>
        <v>41770.5851700001</v>
      </c>
      <c r="Q2010" s="68" t="n">
        <f aca="false">MAX(Q2009,P2010)</f>
        <v>43157.9215400001</v>
      </c>
      <c r="R2010" s="68" t="n">
        <f aca="false">Q2010-P2010</f>
        <v>1387.33637</v>
      </c>
      <c r="S2010" s="68" t="n">
        <f aca="false">S2009+K2010</f>
        <v>29957.015443709</v>
      </c>
      <c r="T2010" s="68" t="n">
        <f aca="false">MAX(T2009,S2010)</f>
        <v>31467.0103689634</v>
      </c>
      <c r="U2010" s="68" t="n">
        <f aca="false">T2010-S2010</f>
        <v>1509.99492525436</v>
      </c>
      <c r="V2010" s="70" t="n">
        <f aca="false">V2009+F2010</f>
        <v>4.26290000000001</v>
      </c>
      <c r="W2010" s="70" t="n">
        <f aca="false">MAX(W2009,V2010)</f>
        <v>4.3193</v>
      </c>
      <c r="X2010" s="70" t="n">
        <f aca="false">W2010-V2010</f>
        <v>0.0563999999999991</v>
      </c>
      <c r="Y2010" s="70" t="n">
        <f aca="false">Y2009+M2010</f>
        <v>3.74199538465004</v>
      </c>
      <c r="Z2010" s="70" t="n">
        <f aca="false">MAX(Z2009,Y2010)</f>
        <v>3.80380386058276</v>
      </c>
      <c r="AA2010" s="70" t="n">
        <f aca="false">Z2010-Y2010</f>
        <v>0.06180847593272</v>
      </c>
      <c r="AB2010" s="72" t="n">
        <f aca="false">AB2009*(1+F2010)</f>
        <v>55.2624306840673</v>
      </c>
      <c r="AC2010" s="73" t="n">
        <f aca="false">MAX(AC2009,AB2010)</f>
        <v>58.4800061345524</v>
      </c>
      <c r="AD2010" s="70" t="n">
        <f aca="false">1-AB2010/AC2010</f>
        <v>0.0550200942708876</v>
      </c>
      <c r="AE2010" s="73" t="n">
        <f aca="false">AE2009*(1+M2010)</f>
        <v>32.8550650965149</v>
      </c>
      <c r="AF2010" s="73" t="n">
        <f aca="false">MAX(AF2009,AE2010)</f>
        <v>34.9570910000162</v>
      </c>
      <c r="AG2010" s="70" t="n">
        <f aca="false">1-AE2010/AF2010</f>
        <v>0.0601316025838754</v>
      </c>
      <c r="AH2010" s="74" t="n">
        <f aca="false">IF(R2010&gt;0,AH2009+1,0)</f>
        <v>21</v>
      </c>
      <c r="AI2010" s="74" t="n">
        <f aca="false">IF(U2010&gt;0,AI2009+1,0)</f>
        <v>21</v>
      </c>
      <c r="AJ2010" s="74" t="n">
        <f aca="false">IF(G2010&gt;0,AJ2009+1,0)</f>
        <v>0</v>
      </c>
      <c r="AK2010" s="74" t="n">
        <f aca="false">IF(G2010&lt;=0,AK2009+1,0)</f>
        <v>4</v>
      </c>
      <c r="AL2010" s="74" t="n">
        <f aca="false">IF(K2010&gt;0,AL2009+1,0)</f>
        <v>0</v>
      </c>
      <c r="AM2010" s="74" t="n">
        <f aca="false">IF(K2010&lt;=0,AM2009+1,0)</f>
        <v>4</v>
      </c>
    </row>
    <row r="2011" customFormat="false" ht="15" hidden="false" customHeight="false" outlineLevel="0" collapsed="false">
      <c r="A2011" s="61" t="n">
        <v>2010</v>
      </c>
      <c r="B2011" s="62" t="n">
        <v>45813.40625</v>
      </c>
      <c r="C2011" s="63" t="n">
        <f aca="false">YEAR(B2011)</f>
        <v>2025</v>
      </c>
      <c r="D2011" s="32" t="s">
        <v>277</v>
      </c>
      <c r="E2011" s="64" t="n">
        <v>24746.85</v>
      </c>
      <c r="F2011" s="65" t="n">
        <v>0.0118</v>
      </c>
      <c r="G2011" s="66" t="n">
        <v>292.01283</v>
      </c>
      <c r="H2011" s="67" t="n">
        <f aca="false">E2011+IF(D2011="Long",1,-1)*G2011</f>
        <v>25038.86283</v>
      </c>
      <c r="I2011" s="68" t="n">
        <f aca="false">Assumptions!$B$58</f>
        <v>5.35750011455817</v>
      </c>
      <c r="J2011" s="68" t="n">
        <f aca="false">INDEX(Yearly!$L$5:$L$22,MATCH(C2011,Yearly!$A$5:$A$22,0))</f>
        <v>0.483383468982692</v>
      </c>
      <c r="K2011" s="68" t="n">
        <f aca="false">G2011-I2011-J2011</f>
        <v>286.171946416459</v>
      </c>
      <c r="L2011" s="69" t="n">
        <f aca="false">(I2011+J2011)/Assumptions!$B$8</f>
        <v>0.000257546472986662</v>
      </c>
      <c r="M2011" s="70" t="n">
        <f aca="false">F2011-L2011</f>
        <v>0.0115424535270133</v>
      </c>
      <c r="N2011" s="71" t="n">
        <f aca="false">G2011*Assumptions!$B$7</f>
        <v>2296680.90795</v>
      </c>
      <c r="O2011" s="71" t="n">
        <f aca="false">K2011*Assumptions!$B$7</f>
        <v>2250742.35856545</v>
      </c>
      <c r="P2011" s="68" t="n">
        <f aca="false">P2010+G2011</f>
        <v>42062.5980000001</v>
      </c>
      <c r="Q2011" s="68" t="n">
        <f aca="false">MAX(Q2010,P2011)</f>
        <v>43157.9215400001</v>
      </c>
      <c r="R2011" s="68" t="n">
        <f aca="false">Q2011-P2011</f>
        <v>1095.32354</v>
      </c>
      <c r="S2011" s="68" t="n">
        <f aca="false">S2010+K2011</f>
        <v>30243.1873901255</v>
      </c>
      <c r="T2011" s="68" t="n">
        <f aca="false">MAX(T2010,S2011)</f>
        <v>31467.0103689634</v>
      </c>
      <c r="U2011" s="68" t="n">
        <f aca="false">T2011-S2011</f>
        <v>1223.8229788379</v>
      </c>
      <c r="V2011" s="70" t="n">
        <f aca="false">V2010+F2011</f>
        <v>4.27470000000001</v>
      </c>
      <c r="W2011" s="70" t="n">
        <f aca="false">MAX(W2010,V2011)</f>
        <v>4.3193</v>
      </c>
      <c r="X2011" s="70" t="n">
        <f aca="false">W2011-V2011</f>
        <v>0.0445999999999991</v>
      </c>
      <c r="Y2011" s="70" t="n">
        <f aca="false">Y2010+M2011</f>
        <v>3.75353783817705</v>
      </c>
      <c r="Z2011" s="70" t="n">
        <f aca="false">MAX(Z2010,Y2011)</f>
        <v>3.80380386058276</v>
      </c>
      <c r="AA2011" s="70" t="n">
        <f aca="false">Z2011-Y2011</f>
        <v>0.0502660224057068</v>
      </c>
      <c r="AB2011" s="72" t="n">
        <f aca="false">AB2010*(1+F2011)</f>
        <v>55.9145273661393</v>
      </c>
      <c r="AC2011" s="73" t="n">
        <f aca="false">MAX(AC2010,AB2011)</f>
        <v>58.4800061345524</v>
      </c>
      <c r="AD2011" s="70" t="n">
        <f aca="false">1-AB2011/AC2011</f>
        <v>0.0438693313832841</v>
      </c>
      <c r="AE2011" s="73" t="n">
        <f aca="false">AE2010*(1+M2011)</f>
        <v>33.2342931585184</v>
      </c>
      <c r="AF2011" s="73" t="n">
        <f aca="false">MAX(AF2010,AE2011)</f>
        <v>34.9570910000162</v>
      </c>
      <c r="AG2011" s="70" t="n">
        <f aca="false">1-AE2011/AF2011</f>
        <v>0.0492832152851911</v>
      </c>
      <c r="AH2011" s="74" t="n">
        <f aca="false">IF(R2011&gt;0,AH2010+1,0)</f>
        <v>22</v>
      </c>
      <c r="AI2011" s="74" t="n">
        <f aca="false">IF(U2011&gt;0,AI2010+1,0)</f>
        <v>22</v>
      </c>
      <c r="AJ2011" s="74" t="n">
        <f aca="false">IF(G2011&gt;0,AJ2010+1,0)</f>
        <v>1</v>
      </c>
      <c r="AK2011" s="74" t="n">
        <f aca="false">IF(G2011&lt;=0,AK2010+1,0)</f>
        <v>0</v>
      </c>
      <c r="AL2011" s="74" t="n">
        <f aca="false">IF(K2011&gt;0,AL2010+1,0)</f>
        <v>1</v>
      </c>
      <c r="AM2011" s="74" t="n">
        <f aca="false">IF(K2011&lt;=0,AM2010+1,0)</f>
        <v>0</v>
      </c>
    </row>
    <row r="2012" customFormat="false" ht="15" hidden="false" customHeight="false" outlineLevel="0" collapsed="false">
      <c r="A2012" s="61" t="n">
        <v>2011</v>
      </c>
      <c r="B2012" s="62" t="n">
        <v>45820.5104166667</v>
      </c>
      <c r="C2012" s="63" t="n">
        <f aca="false">YEAR(B2012)</f>
        <v>2025</v>
      </c>
      <c r="D2012" s="32" t="s">
        <v>276</v>
      </c>
      <c r="E2012" s="64" t="n">
        <v>25039.35</v>
      </c>
      <c r="F2012" s="65" t="n">
        <v>0.0053</v>
      </c>
      <c r="G2012" s="66" t="n">
        <v>132.708555</v>
      </c>
      <c r="H2012" s="67" t="n">
        <f aca="false">E2012+IF(D2012="Long",1,-1)*G2012</f>
        <v>24906.641445</v>
      </c>
      <c r="I2012" s="68" t="n">
        <f aca="false">Assumptions!$B$58</f>
        <v>5.35750011455817</v>
      </c>
      <c r="J2012" s="68" t="n">
        <f aca="false">INDEX(Yearly!$L$5:$L$22,MATCH(C2012,Yearly!$A$5:$A$22,0))</f>
        <v>0.483383468982692</v>
      </c>
      <c r="K2012" s="68" t="n">
        <f aca="false">G2012-I2012-J2012</f>
        <v>126.867671416459</v>
      </c>
      <c r="L2012" s="69" t="n">
        <f aca="false">(I2012+J2012)/Assumptions!$B$8</f>
        <v>0.000257546472986662</v>
      </c>
      <c r="M2012" s="70" t="n">
        <f aca="false">F2012-L2012</f>
        <v>0.00504245352701334</v>
      </c>
      <c r="N2012" s="71" t="n">
        <f aca="false">G2012*Assumptions!$B$7</f>
        <v>1043752.785075</v>
      </c>
      <c r="O2012" s="71" t="n">
        <f aca="false">K2012*Assumptions!$B$7</f>
        <v>997814.235690451</v>
      </c>
      <c r="P2012" s="68" t="n">
        <f aca="false">P2011+G2012</f>
        <v>42195.3065550001</v>
      </c>
      <c r="Q2012" s="68" t="n">
        <f aca="false">MAX(Q2011,P2012)</f>
        <v>43157.9215400001</v>
      </c>
      <c r="R2012" s="68" t="n">
        <f aca="false">Q2012-P2012</f>
        <v>962.614985</v>
      </c>
      <c r="S2012" s="68" t="n">
        <f aca="false">S2011+K2012</f>
        <v>30370.055061542</v>
      </c>
      <c r="T2012" s="68" t="n">
        <f aca="false">MAX(T2011,S2012)</f>
        <v>31467.0103689634</v>
      </c>
      <c r="U2012" s="68" t="n">
        <f aca="false">T2012-S2012</f>
        <v>1096.95530742144</v>
      </c>
      <c r="V2012" s="70" t="n">
        <f aca="false">V2011+F2012</f>
        <v>4.28000000000001</v>
      </c>
      <c r="W2012" s="70" t="n">
        <f aca="false">MAX(W2011,V2012)</f>
        <v>4.3193</v>
      </c>
      <c r="X2012" s="70" t="n">
        <f aca="false">W2012-V2012</f>
        <v>0.039299999999999</v>
      </c>
      <c r="Y2012" s="70" t="n">
        <f aca="false">Y2011+M2012</f>
        <v>3.75858029170406</v>
      </c>
      <c r="Z2012" s="70" t="n">
        <f aca="false">MAX(Z2011,Y2012)</f>
        <v>3.80380386058276</v>
      </c>
      <c r="AA2012" s="70" t="n">
        <f aca="false">Z2012-Y2012</f>
        <v>0.0452235688786935</v>
      </c>
      <c r="AB2012" s="72" t="n">
        <f aca="false">AB2011*(1+F2012)</f>
        <v>56.2108743611798</v>
      </c>
      <c r="AC2012" s="73" t="n">
        <f aca="false">MAX(AC2011,AB2012)</f>
        <v>58.4800061345524</v>
      </c>
      <c r="AD2012" s="70" t="n">
        <f aca="false">1-AB2012/AC2012</f>
        <v>0.0388018388396154</v>
      </c>
      <c r="AE2012" s="73" t="n">
        <f aca="false">AE2011*(1+M2012)</f>
        <v>33.4018755372734</v>
      </c>
      <c r="AF2012" s="73" t="n">
        <f aca="false">MAX(AF2011,AE2012)</f>
        <v>34.9570910000162</v>
      </c>
      <c r="AG2012" s="70" t="n">
        <f aca="false">1-AE2012/AF2012</f>
        <v>0.0444892700809152</v>
      </c>
      <c r="AH2012" s="74" t="n">
        <f aca="false">IF(R2012&gt;0,AH2011+1,0)</f>
        <v>23</v>
      </c>
      <c r="AI2012" s="74" t="n">
        <f aca="false">IF(U2012&gt;0,AI2011+1,0)</f>
        <v>23</v>
      </c>
      <c r="AJ2012" s="74" t="n">
        <f aca="false">IF(G2012&gt;0,AJ2011+1,0)</f>
        <v>2</v>
      </c>
      <c r="AK2012" s="74" t="n">
        <f aca="false">IF(G2012&lt;=0,AK2011+1,0)</f>
        <v>0</v>
      </c>
      <c r="AL2012" s="74" t="n">
        <f aca="false">IF(K2012&gt;0,AL2011+1,0)</f>
        <v>2</v>
      </c>
      <c r="AM2012" s="74" t="n">
        <f aca="false">IF(K2012&lt;=0,AM2011+1,0)</f>
        <v>0</v>
      </c>
    </row>
    <row r="2013" customFormat="false" ht="15" hidden="false" customHeight="false" outlineLevel="0" collapsed="false">
      <c r="A2013" s="61" t="n">
        <v>2012</v>
      </c>
      <c r="B2013" s="62" t="n">
        <v>45824.46875</v>
      </c>
      <c r="C2013" s="63" t="n">
        <f aca="false">YEAR(B2013)</f>
        <v>2025</v>
      </c>
      <c r="D2013" s="32" t="s">
        <v>277</v>
      </c>
      <c r="E2013" s="64" t="n">
        <v>24906.65</v>
      </c>
      <c r="F2013" s="65" t="n">
        <v>-0.001</v>
      </c>
      <c r="G2013" s="66" t="n">
        <v>-24.90665</v>
      </c>
      <c r="H2013" s="67" t="n">
        <f aca="false">E2013+IF(D2013="Long",1,-1)*G2013</f>
        <v>24881.74335</v>
      </c>
      <c r="I2013" s="68" t="n">
        <f aca="false">Assumptions!$B$58</f>
        <v>5.35750011455817</v>
      </c>
      <c r="J2013" s="68" t="n">
        <f aca="false">INDEX(Yearly!$L$5:$L$22,MATCH(C2013,Yearly!$A$5:$A$22,0))</f>
        <v>0.483383468982692</v>
      </c>
      <c r="K2013" s="68" t="n">
        <f aca="false">G2013-I2013-J2013</f>
        <v>-30.7475335835409</v>
      </c>
      <c r="L2013" s="69" t="n">
        <f aca="false">(I2013+J2013)/Assumptions!$B$8</f>
        <v>0.000257546472986662</v>
      </c>
      <c r="M2013" s="70" t="n">
        <f aca="false">F2013-L2013</f>
        <v>-0.00125754647298666</v>
      </c>
      <c r="N2013" s="71" t="n">
        <f aca="false">G2013*Assumptions!$B$7</f>
        <v>-195890.80225</v>
      </c>
      <c r="O2013" s="71" t="n">
        <f aca="false">K2013*Assumptions!$B$7</f>
        <v>-241829.351634549</v>
      </c>
      <c r="P2013" s="68" t="n">
        <f aca="false">P2012+G2013</f>
        <v>42170.3999050001</v>
      </c>
      <c r="Q2013" s="68" t="n">
        <f aca="false">MAX(Q2012,P2013)</f>
        <v>43157.9215400001</v>
      </c>
      <c r="R2013" s="68" t="n">
        <f aca="false">Q2013-P2013</f>
        <v>987.521634999997</v>
      </c>
      <c r="S2013" s="68" t="n">
        <f aca="false">S2012+K2013</f>
        <v>30339.3075279584</v>
      </c>
      <c r="T2013" s="68" t="n">
        <f aca="false">MAX(T2012,S2013)</f>
        <v>31467.0103689634</v>
      </c>
      <c r="U2013" s="68" t="n">
        <f aca="false">T2013-S2013</f>
        <v>1127.70284100498</v>
      </c>
      <c r="V2013" s="70" t="n">
        <f aca="false">V2012+F2013</f>
        <v>4.279</v>
      </c>
      <c r="W2013" s="70" t="n">
        <f aca="false">MAX(W2012,V2013)</f>
        <v>4.3193</v>
      </c>
      <c r="X2013" s="70" t="n">
        <f aca="false">W2013-V2013</f>
        <v>0.0402999999999993</v>
      </c>
      <c r="Y2013" s="70" t="n">
        <f aca="false">Y2012+M2013</f>
        <v>3.75732274523108</v>
      </c>
      <c r="Z2013" s="70" t="n">
        <f aca="false">MAX(Z2012,Y2013)</f>
        <v>3.80380386058276</v>
      </c>
      <c r="AA2013" s="70" t="n">
        <f aca="false">Z2013-Y2013</f>
        <v>0.0464811153516802</v>
      </c>
      <c r="AB2013" s="72" t="n">
        <f aca="false">AB2012*(1+F2013)</f>
        <v>56.1546634868186</v>
      </c>
      <c r="AC2013" s="73" t="n">
        <f aca="false">MAX(AC2012,AB2013)</f>
        <v>58.4800061345524</v>
      </c>
      <c r="AD2013" s="70" t="n">
        <f aca="false">1-AB2013/AC2013</f>
        <v>0.0397630370007757</v>
      </c>
      <c r="AE2013" s="73" t="n">
        <f aca="false">AE2012*(1+M2013)</f>
        <v>33.3598711265004</v>
      </c>
      <c r="AF2013" s="73" t="n">
        <f aca="false">MAX(AF2012,AE2013)</f>
        <v>34.9570910000162</v>
      </c>
      <c r="AG2013" s="70" t="n">
        <f aca="false">1-AE2013/AF2013</f>
        <v>0.0456908692292258</v>
      </c>
      <c r="AH2013" s="74" t="n">
        <f aca="false">IF(R2013&gt;0,AH2012+1,0)</f>
        <v>24</v>
      </c>
      <c r="AI2013" s="74" t="n">
        <f aca="false">IF(U2013&gt;0,AI2012+1,0)</f>
        <v>24</v>
      </c>
      <c r="AJ2013" s="74" t="n">
        <f aca="false">IF(G2013&gt;0,AJ2012+1,0)</f>
        <v>0</v>
      </c>
      <c r="AK2013" s="74" t="n">
        <f aca="false">IF(G2013&lt;=0,AK2012+1,0)</f>
        <v>1</v>
      </c>
      <c r="AL2013" s="74" t="n">
        <f aca="false">IF(K2013&gt;0,AL2012+1,0)</f>
        <v>0</v>
      </c>
      <c r="AM2013" s="74" t="n">
        <f aca="false">IF(K2013&lt;=0,AM2012+1,0)</f>
        <v>1</v>
      </c>
    </row>
    <row r="2014" customFormat="false" ht="15" hidden="false" customHeight="false" outlineLevel="0" collapsed="false">
      <c r="A2014" s="61" t="n">
        <v>2013</v>
      </c>
      <c r="B2014" s="62" t="n">
        <v>45825.40625</v>
      </c>
      <c r="C2014" s="63" t="n">
        <f aca="false">YEAR(B2014)</f>
        <v>2025</v>
      </c>
      <c r="D2014" s="32" t="s">
        <v>276</v>
      </c>
      <c r="E2014" s="64" t="n">
        <v>24880.9</v>
      </c>
      <c r="F2014" s="65" t="n">
        <v>-0.0023</v>
      </c>
      <c r="G2014" s="66" t="n">
        <v>-57.22607</v>
      </c>
      <c r="H2014" s="67" t="n">
        <f aca="false">E2014+IF(D2014="Long",1,-1)*G2014</f>
        <v>24938.12607</v>
      </c>
      <c r="I2014" s="68" t="n">
        <f aca="false">Assumptions!$B$58</f>
        <v>5.35750011455817</v>
      </c>
      <c r="J2014" s="68" t="n">
        <f aca="false">INDEX(Yearly!$L$5:$L$22,MATCH(C2014,Yearly!$A$5:$A$22,0))</f>
        <v>0.483383468982692</v>
      </c>
      <c r="K2014" s="68" t="n">
        <f aca="false">G2014-I2014-J2014</f>
        <v>-63.0669535835409</v>
      </c>
      <c r="L2014" s="69" t="n">
        <f aca="false">(I2014+J2014)/Assumptions!$B$8</f>
        <v>0.000257546472986662</v>
      </c>
      <c r="M2014" s="70" t="n">
        <f aca="false">F2014-L2014</f>
        <v>-0.00255754647298666</v>
      </c>
      <c r="N2014" s="71" t="n">
        <f aca="false">G2014*Assumptions!$B$7</f>
        <v>-450083.04055</v>
      </c>
      <c r="O2014" s="71" t="n">
        <f aca="false">K2014*Assumptions!$B$7</f>
        <v>-496021.589934549</v>
      </c>
      <c r="P2014" s="68" t="n">
        <f aca="false">P2013+G2014</f>
        <v>42113.1738350001</v>
      </c>
      <c r="Q2014" s="68" t="n">
        <f aca="false">MAX(Q2013,P2014)</f>
        <v>43157.9215400001</v>
      </c>
      <c r="R2014" s="68" t="n">
        <f aca="false">Q2014-P2014</f>
        <v>1044.74770499999</v>
      </c>
      <c r="S2014" s="68" t="n">
        <f aca="false">S2013+K2014</f>
        <v>30276.2405743749</v>
      </c>
      <c r="T2014" s="68" t="n">
        <f aca="false">MAX(T2013,S2014)</f>
        <v>31467.0103689634</v>
      </c>
      <c r="U2014" s="68" t="n">
        <f aca="false">T2014-S2014</f>
        <v>1190.76979458852</v>
      </c>
      <c r="V2014" s="70" t="n">
        <f aca="false">V2013+F2014</f>
        <v>4.2767</v>
      </c>
      <c r="W2014" s="70" t="n">
        <f aca="false">MAX(W2013,V2014)</f>
        <v>4.3193</v>
      </c>
      <c r="X2014" s="70" t="n">
        <f aca="false">W2014-V2014</f>
        <v>0.0425999999999993</v>
      </c>
      <c r="Y2014" s="70" t="n">
        <f aca="false">Y2013+M2014</f>
        <v>3.75476519875809</v>
      </c>
      <c r="Z2014" s="70" t="n">
        <f aca="false">MAX(Z2013,Y2014)</f>
        <v>3.80380386058276</v>
      </c>
      <c r="AA2014" s="70" t="n">
        <f aca="false">Z2014-Y2014</f>
        <v>0.049038661824667</v>
      </c>
      <c r="AB2014" s="72" t="n">
        <f aca="false">AB2013*(1+F2014)</f>
        <v>56.0255077607989</v>
      </c>
      <c r="AC2014" s="73" t="n">
        <f aca="false">MAX(AC2013,AB2014)</f>
        <v>58.4800061345524</v>
      </c>
      <c r="AD2014" s="70" t="n">
        <f aca="false">1-AB2014/AC2014</f>
        <v>0.041971582015674</v>
      </c>
      <c r="AE2014" s="73" t="n">
        <f aca="false">AE2013*(1+M2014)</f>
        <v>33.2745517057615</v>
      </c>
      <c r="AF2014" s="73" t="n">
        <f aca="false">MAX(AF2013,AE2014)</f>
        <v>34.9570910000162</v>
      </c>
      <c r="AG2014" s="70" t="n">
        <f aca="false">1-AE2014/AF2014</f>
        <v>0.0481315591807676</v>
      </c>
      <c r="AH2014" s="74" t="n">
        <f aca="false">IF(R2014&gt;0,AH2013+1,0)</f>
        <v>25</v>
      </c>
      <c r="AI2014" s="74" t="n">
        <f aca="false">IF(U2014&gt;0,AI2013+1,0)</f>
        <v>25</v>
      </c>
      <c r="AJ2014" s="74" t="n">
        <f aca="false">IF(G2014&gt;0,AJ2013+1,0)</f>
        <v>0</v>
      </c>
      <c r="AK2014" s="74" t="n">
        <f aca="false">IF(G2014&lt;=0,AK2013+1,0)</f>
        <v>2</v>
      </c>
      <c r="AL2014" s="74" t="n">
        <f aca="false">IF(K2014&gt;0,AL2013+1,0)</f>
        <v>0</v>
      </c>
      <c r="AM2014" s="74" t="n">
        <f aca="false">IF(K2014&lt;=0,AM2013+1,0)</f>
        <v>2</v>
      </c>
    </row>
    <row r="2015" customFormat="false" ht="15" hidden="false" customHeight="false" outlineLevel="0" collapsed="false">
      <c r="A2015" s="61" t="n">
        <v>2014</v>
      </c>
      <c r="B2015" s="62" t="n">
        <v>45826.40625</v>
      </c>
      <c r="C2015" s="63" t="n">
        <f aca="false">YEAR(B2015)</f>
        <v>2025</v>
      </c>
      <c r="D2015" s="32" t="s">
        <v>277</v>
      </c>
      <c r="E2015" s="64" t="n">
        <v>24937</v>
      </c>
      <c r="F2015" s="65" t="n">
        <v>-0.004</v>
      </c>
      <c r="G2015" s="66" t="n">
        <v>-99.748</v>
      </c>
      <c r="H2015" s="67" t="n">
        <f aca="false">E2015+IF(D2015="Long",1,-1)*G2015</f>
        <v>24837.252</v>
      </c>
      <c r="I2015" s="68" t="n">
        <f aca="false">Assumptions!$B$58</f>
        <v>5.35750011455817</v>
      </c>
      <c r="J2015" s="68" t="n">
        <f aca="false">INDEX(Yearly!$L$5:$L$22,MATCH(C2015,Yearly!$A$5:$A$22,0))</f>
        <v>0.483383468982692</v>
      </c>
      <c r="K2015" s="68" t="n">
        <f aca="false">G2015-I2015-J2015</f>
        <v>-105.588883583541</v>
      </c>
      <c r="L2015" s="69" t="n">
        <f aca="false">(I2015+J2015)/Assumptions!$B$8</f>
        <v>0.000257546472986662</v>
      </c>
      <c r="M2015" s="70" t="n">
        <f aca="false">F2015-L2015</f>
        <v>-0.00425754647298666</v>
      </c>
      <c r="N2015" s="71" t="n">
        <f aca="false">G2015*Assumptions!$B$7</f>
        <v>-784518.02</v>
      </c>
      <c r="O2015" s="71" t="n">
        <f aca="false">K2015*Assumptions!$B$7</f>
        <v>-830456.569384549</v>
      </c>
      <c r="P2015" s="68" t="n">
        <f aca="false">P2014+G2015</f>
        <v>42013.4258350001</v>
      </c>
      <c r="Q2015" s="68" t="n">
        <f aca="false">MAX(Q2014,P2015)</f>
        <v>43157.9215400001</v>
      </c>
      <c r="R2015" s="68" t="n">
        <f aca="false">Q2015-P2015</f>
        <v>1144.49570499999</v>
      </c>
      <c r="S2015" s="68" t="n">
        <f aca="false">S2014+K2015</f>
        <v>30170.6516907913</v>
      </c>
      <c r="T2015" s="68" t="n">
        <f aca="false">MAX(T2014,S2015)</f>
        <v>31467.0103689634</v>
      </c>
      <c r="U2015" s="68" t="n">
        <f aca="false">T2015-S2015</f>
        <v>1296.35867817206</v>
      </c>
      <c r="V2015" s="70" t="n">
        <f aca="false">V2014+F2015</f>
        <v>4.27270000000001</v>
      </c>
      <c r="W2015" s="70" t="n">
        <f aca="false">MAX(W2014,V2015)</f>
        <v>4.3193</v>
      </c>
      <c r="X2015" s="70" t="n">
        <f aca="false">W2015-V2015</f>
        <v>0.0465999999999989</v>
      </c>
      <c r="Y2015" s="70" t="n">
        <f aca="false">Y2014+M2015</f>
        <v>3.7505076522851</v>
      </c>
      <c r="Z2015" s="70" t="n">
        <f aca="false">MAX(Z2014,Y2015)</f>
        <v>3.80380386058276</v>
      </c>
      <c r="AA2015" s="70" t="n">
        <f aca="false">Z2015-Y2015</f>
        <v>0.0532962082976538</v>
      </c>
      <c r="AB2015" s="72" t="n">
        <f aca="false">AB2014*(1+F2015)</f>
        <v>55.8014057297557</v>
      </c>
      <c r="AC2015" s="73" t="n">
        <f aca="false">MAX(AC2014,AB2015)</f>
        <v>58.4800061345524</v>
      </c>
      <c r="AD2015" s="70" t="n">
        <f aca="false">1-AB2015/AC2015</f>
        <v>0.0458036956876112</v>
      </c>
      <c r="AE2015" s="73" t="n">
        <f aca="false">AE2014*(1+M2015)</f>
        <v>33.1328837555064</v>
      </c>
      <c r="AF2015" s="73" t="n">
        <f aca="false">MAX(AF2014,AE2015)</f>
        <v>34.9570910000162</v>
      </c>
      <c r="AG2015" s="70" t="n">
        <f aca="false">1-AE2015/AF2015</f>
        <v>0.0521841833037248</v>
      </c>
      <c r="AH2015" s="74" t="n">
        <f aca="false">IF(R2015&gt;0,AH2014+1,0)</f>
        <v>26</v>
      </c>
      <c r="AI2015" s="74" t="n">
        <f aca="false">IF(U2015&gt;0,AI2014+1,0)</f>
        <v>26</v>
      </c>
      <c r="AJ2015" s="74" t="n">
        <f aca="false">IF(G2015&gt;0,AJ2014+1,0)</f>
        <v>0</v>
      </c>
      <c r="AK2015" s="74" t="n">
        <f aca="false">IF(G2015&lt;=0,AK2014+1,0)</f>
        <v>3</v>
      </c>
      <c r="AL2015" s="74" t="n">
        <f aca="false">IF(K2015&gt;0,AL2014+1,0)</f>
        <v>0</v>
      </c>
      <c r="AM2015" s="74" t="n">
        <f aca="false">IF(K2015&lt;=0,AM2014+1,0)</f>
        <v>3</v>
      </c>
    </row>
    <row r="2016" customFormat="false" ht="15" hidden="false" customHeight="false" outlineLevel="0" collapsed="false">
      <c r="A2016" s="61" t="n">
        <v>2015</v>
      </c>
      <c r="B2016" s="62" t="n">
        <v>45826.46875</v>
      </c>
      <c r="C2016" s="63" t="n">
        <f aca="false">YEAR(B2016)</f>
        <v>2025</v>
      </c>
      <c r="D2016" s="32" t="s">
        <v>276</v>
      </c>
      <c r="E2016" s="64" t="n">
        <v>24837.8</v>
      </c>
      <c r="F2016" s="65" t="n">
        <v>-0.0015</v>
      </c>
      <c r="G2016" s="66" t="n">
        <v>-37.2567</v>
      </c>
      <c r="H2016" s="67" t="n">
        <f aca="false">E2016+IF(D2016="Long",1,-1)*G2016</f>
        <v>24875.0567</v>
      </c>
      <c r="I2016" s="68" t="n">
        <f aca="false">Assumptions!$B$58</f>
        <v>5.35750011455817</v>
      </c>
      <c r="J2016" s="68" t="n">
        <f aca="false">INDEX(Yearly!$L$5:$L$22,MATCH(C2016,Yearly!$A$5:$A$22,0))</f>
        <v>0.483383468982692</v>
      </c>
      <c r="K2016" s="68" t="n">
        <f aca="false">G2016-I2016-J2016</f>
        <v>-43.0975835835409</v>
      </c>
      <c r="L2016" s="69" t="n">
        <f aca="false">(I2016+J2016)/Assumptions!$B$8</f>
        <v>0.000257546472986662</v>
      </c>
      <c r="M2016" s="70" t="n">
        <f aca="false">F2016-L2016</f>
        <v>-0.00175754647298666</v>
      </c>
      <c r="N2016" s="71" t="n">
        <f aca="false">G2016*Assumptions!$B$7</f>
        <v>-293023.9455</v>
      </c>
      <c r="O2016" s="71" t="n">
        <f aca="false">K2016*Assumptions!$B$7</f>
        <v>-338962.494884549</v>
      </c>
      <c r="P2016" s="68" t="n">
        <f aca="false">P2015+G2016</f>
        <v>41976.1691350001</v>
      </c>
      <c r="Q2016" s="68" t="n">
        <f aca="false">MAX(Q2015,P2016)</f>
        <v>43157.9215400001</v>
      </c>
      <c r="R2016" s="68" t="n">
        <f aca="false">Q2016-P2016</f>
        <v>1181.75240499999</v>
      </c>
      <c r="S2016" s="68" t="n">
        <f aca="false">S2015+K2016</f>
        <v>30127.5541072078</v>
      </c>
      <c r="T2016" s="68" t="n">
        <f aca="false">MAX(T2015,S2016)</f>
        <v>31467.0103689634</v>
      </c>
      <c r="U2016" s="68" t="n">
        <f aca="false">T2016-S2016</f>
        <v>1339.4562617556</v>
      </c>
      <c r="V2016" s="70" t="n">
        <f aca="false">V2015+F2016</f>
        <v>4.27120000000001</v>
      </c>
      <c r="W2016" s="70" t="n">
        <f aca="false">MAX(W2015,V2016)</f>
        <v>4.3193</v>
      </c>
      <c r="X2016" s="70" t="n">
        <f aca="false">W2016-V2016</f>
        <v>0.0480999999999989</v>
      </c>
      <c r="Y2016" s="70" t="n">
        <f aca="false">Y2015+M2016</f>
        <v>3.74875010581212</v>
      </c>
      <c r="Z2016" s="70" t="n">
        <f aca="false">MAX(Z2015,Y2016)</f>
        <v>3.80380386058276</v>
      </c>
      <c r="AA2016" s="70" t="n">
        <f aca="false">Z2016-Y2016</f>
        <v>0.0550537547706407</v>
      </c>
      <c r="AB2016" s="72" t="n">
        <f aca="false">AB2015*(1+F2016)</f>
        <v>55.7177036211611</v>
      </c>
      <c r="AC2016" s="73" t="n">
        <f aca="false">MAX(AC2015,AB2016)</f>
        <v>58.4800061345524</v>
      </c>
      <c r="AD2016" s="70" t="n">
        <f aca="false">1-AB2016/AC2016</f>
        <v>0.0472349901440797</v>
      </c>
      <c r="AE2016" s="73" t="n">
        <f aca="false">AE2015*(1+M2016)</f>
        <v>33.074651172522</v>
      </c>
      <c r="AF2016" s="73" t="n">
        <f aca="false">MAX(AF2015,AE2016)</f>
        <v>34.9570910000162</v>
      </c>
      <c r="AG2016" s="70" t="n">
        <f aca="false">1-AE2016/AF2016</f>
        <v>0.0538500136494003</v>
      </c>
      <c r="AH2016" s="74" t="n">
        <f aca="false">IF(R2016&gt;0,AH2015+1,0)</f>
        <v>27</v>
      </c>
      <c r="AI2016" s="74" t="n">
        <f aca="false">IF(U2016&gt;0,AI2015+1,0)</f>
        <v>27</v>
      </c>
      <c r="AJ2016" s="74" t="n">
        <f aca="false">IF(G2016&gt;0,AJ2015+1,0)</f>
        <v>0</v>
      </c>
      <c r="AK2016" s="74" t="n">
        <f aca="false">IF(G2016&lt;=0,AK2015+1,0)</f>
        <v>4</v>
      </c>
      <c r="AL2016" s="74" t="n">
        <f aca="false">IF(K2016&gt;0,AL2015+1,0)</f>
        <v>0</v>
      </c>
      <c r="AM2016" s="74" t="n">
        <f aca="false">IF(K2016&lt;=0,AM2015+1,0)</f>
        <v>4</v>
      </c>
    </row>
    <row r="2017" customFormat="false" ht="15" hidden="false" customHeight="false" outlineLevel="0" collapsed="false">
      <c r="A2017" s="61" t="n">
        <v>2016</v>
      </c>
      <c r="B2017" s="62" t="n">
        <v>45828.40625</v>
      </c>
      <c r="C2017" s="63" t="n">
        <f aca="false">YEAR(B2017)</f>
        <v>2025</v>
      </c>
      <c r="D2017" s="32" t="s">
        <v>277</v>
      </c>
      <c r="E2017" s="64" t="n">
        <v>24874.25</v>
      </c>
      <c r="F2017" s="65" t="n">
        <v>-0.0001</v>
      </c>
      <c r="G2017" s="66" t="n">
        <v>-2.487425</v>
      </c>
      <c r="H2017" s="67" t="n">
        <f aca="false">E2017+IF(D2017="Long",1,-1)*G2017</f>
        <v>24871.762575</v>
      </c>
      <c r="I2017" s="68" t="n">
        <f aca="false">Assumptions!$B$58</f>
        <v>5.35750011455817</v>
      </c>
      <c r="J2017" s="68" t="n">
        <f aca="false">INDEX(Yearly!$L$5:$L$22,MATCH(C2017,Yearly!$A$5:$A$22,0))</f>
        <v>0.483383468982692</v>
      </c>
      <c r="K2017" s="68" t="n">
        <f aca="false">G2017-I2017-J2017</f>
        <v>-8.32830858354086</v>
      </c>
      <c r="L2017" s="69" t="n">
        <f aca="false">(I2017+J2017)/Assumptions!$B$8</f>
        <v>0.000257546472986662</v>
      </c>
      <c r="M2017" s="70" t="n">
        <f aca="false">F2017-L2017</f>
        <v>-0.000357546472986662</v>
      </c>
      <c r="N2017" s="71" t="n">
        <f aca="false">G2017*Assumptions!$B$7</f>
        <v>-19563.597625</v>
      </c>
      <c r="O2017" s="71" t="n">
        <f aca="false">K2017*Assumptions!$B$7</f>
        <v>-65502.1470095489</v>
      </c>
      <c r="P2017" s="68" t="n">
        <f aca="false">P2016+G2017</f>
        <v>41973.6817100001</v>
      </c>
      <c r="Q2017" s="68" t="n">
        <f aca="false">MAX(Q2016,P2017)</f>
        <v>43157.9215400001</v>
      </c>
      <c r="R2017" s="68" t="n">
        <f aca="false">Q2017-P2017</f>
        <v>1184.23982999999</v>
      </c>
      <c r="S2017" s="68" t="n">
        <f aca="false">S2016+K2017</f>
        <v>30119.2257986242</v>
      </c>
      <c r="T2017" s="68" t="n">
        <f aca="false">MAX(T2016,S2017)</f>
        <v>31467.0103689634</v>
      </c>
      <c r="U2017" s="68" t="n">
        <f aca="false">T2017-S2017</f>
        <v>1347.78457033914</v>
      </c>
      <c r="V2017" s="70" t="n">
        <f aca="false">V2016+F2017</f>
        <v>4.27110000000001</v>
      </c>
      <c r="W2017" s="70" t="n">
        <f aca="false">MAX(W2016,V2017)</f>
        <v>4.3193</v>
      </c>
      <c r="X2017" s="70" t="n">
        <f aca="false">W2017-V2017</f>
        <v>0.0481999999999987</v>
      </c>
      <c r="Y2017" s="70" t="n">
        <f aca="false">Y2016+M2017</f>
        <v>3.74839255933913</v>
      </c>
      <c r="Z2017" s="70" t="n">
        <f aca="false">MAX(Z2016,Y2017)</f>
        <v>3.80380386058276</v>
      </c>
      <c r="AA2017" s="70" t="n">
        <f aca="false">Z2017-Y2017</f>
        <v>0.0554113012436273</v>
      </c>
      <c r="AB2017" s="72" t="n">
        <f aca="false">AB2016*(1+F2017)</f>
        <v>55.712131850799</v>
      </c>
      <c r="AC2017" s="73" t="n">
        <f aca="false">MAX(AC2016,AB2017)</f>
        <v>58.4800061345524</v>
      </c>
      <c r="AD2017" s="70" t="n">
        <f aca="false">1-AB2017/AC2017</f>
        <v>0.0473302666450653</v>
      </c>
      <c r="AE2017" s="73" t="n">
        <f aca="false">AE2016*(1+M2017)</f>
        <v>33.06282544765</v>
      </c>
      <c r="AF2017" s="73" t="n">
        <f aca="false">MAX(AF2016,AE2017)</f>
        <v>34.9570910000162</v>
      </c>
      <c r="AG2017" s="70" t="n">
        <f aca="false">1-AE2017/AF2017</f>
        <v>0.0541883062399363</v>
      </c>
      <c r="AH2017" s="74" t="n">
        <f aca="false">IF(R2017&gt;0,AH2016+1,0)</f>
        <v>28</v>
      </c>
      <c r="AI2017" s="74" t="n">
        <f aca="false">IF(U2017&gt;0,AI2016+1,0)</f>
        <v>28</v>
      </c>
      <c r="AJ2017" s="74" t="n">
        <f aca="false">IF(G2017&gt;0,AJ2016+1,0)</f>
        <v>0</v>
      </c>
      <c r="AK2017" s="74" t="n">
        <f aca="false">IF(G2017&lt;=0,AK2016+1,0)</f>
        <v>5</v>
      </c>
      <c r="AL2017" s="74" t="n">
        <f aca="false">IF(K2017&gt;0,AL2016+1,0)</f>
        <v>0</v>
      </c>
      <c r="AM2017" s="74" t="n">
        <f aca="false">IF(K2017&lt;=0,AM2016+1,0)</f>
        <v>5</v>
      </c>
    </row>
    <row r="2018" customFormat="false" ht="15" hidden="false" customHeight="false" outlineLevel="0" collapsed="false">
      <c r="A2018" s="61" t="n">
        <v>2017</v>
      </c>
      <c r="B2018" s="62" t="n">
        <v>45831.40625</v>
      </c>
      <c r="C2018" s="63" t="n">
        <f aca="false">YEAR(B2018)</f>
        <v>2025</v>
      </c>
      <c r="D2018" s="32" t="s">
        <v>276</v>
      </c>
      <c r="E2018" s="64" t="n">
        <v>24871.3</v>
      </c>
      <c r="F2018" s="65" t="n">
        <v>-0.0036</v>
      </c>
      <c r="G2018" s="66" t="n">
        <v>-89.53668</v>
      </c>
      <c r="H2018" s="67" t="n">
        <f aca="false">E2018+IF(D2018="Long",1,-1)*G2018</f>
        <v>24960.83668</v>
      </c>
      <c r="I2018" s="68" t="n">
        <f aca="false">Assumptions!$B$58</f>
        <v>5.35750011455817</v>
      </c>
      <c r="J2018" s="68" t="n">
        <f aca="false">INDEX(Yearly!$L$5:$L$22,MATCH(C2018,Yearly!$A$5:$A$22,0))</f>
        <v>0.483383468982692</v>
      </c>
      <c r="K2018" s="68" t="n">
        <f aca="false">G2018-I2018-J2018</f>
        <v>-95.3775635835409</v>
      </c>
      <c r="L2018" s="69" t="n">
        <f aca="false">(I2018+J2018)/Assumptions!$B$8</f>
        <v>0.000257546472986662</v>
      </c>
      <c r="M2018" s="70" t="n">
        <f aca="false">F2018-L2018</f>
        <v>-0.00385754647298666</v>
      </c>
      <c r="N2018" s="71" t="n">
        <f aca="false">G2018*Assumptions!$B$7</f>
        <v>-704205.9882</v>
      </c>
      <c r="O2018" s="71" t="n">
        <f aca="false">K2018*Assumptions!$B$7</f>
        <v>-750144.537584549</v>
      </c>
      <c r="P2018" s="68" t="n">
        <f aca="false">P2017+G2018</f>
        <v>41884.1450300001</v>
      </c>
      <c r="Q2018" s="68" t="n">
        <f aca="false">MAX(Q2017,P2018)</f>
        <v>43157.9215400001</v>
      </c>
      <c r="R2018" s="68" t="n">
        <f aca="false">Q2018-P2018</f>
        <v>1273.77650999999</v>
      </c>
      <c r="S2018" s="68" t="n">
        <f aca="false">S2017+K2018</f>
        <v>30023.8482350407</v>
      </c>
      <c r="T2018" s="68" t="n">
        <f aca="false">MAX(T2017,S2018)</f>
        <v>31467.0103689634</v>
      </c>
      <c r="U2018" s="68" t="n">
        <f aca="false">T2018-S2018</f>
        <v>1443.16213392268</v>
      </c>
      <c r="V2018" s="70" t="n">
        <f aca="false">V2017+F2018</f>
        <v>4.26750000000001</v>
      </c>
      <c r="W2018" s="70" t="n">
        <f aca="false">MAX(W2017,V2018)</f>
        <v>4.3193</v>
      </c>
      <c r="X2018" s="70" t="n">
        <f aca="false">W2018-V2018</f>
        <v>0.0517999999999983</v>
      </c>
      <c r="Y2018" s="70" t="n">
        <f aca="false">Y2017+M2018</f>
        <v>3.74453501286614</v>
      </c>
      <c r="Z2018" s="70" t="n">
        <f aca="false">MAX(Z2017,Y2018)</f>
        <v>3.80380386058276</v>
      </c>
      <c r="AA2018" s="70" t="n">
        <f aca="false">Z2018-Y2018</f>
        <v>0.0592688477166141</v>
      </c>
      <c r="AB2018" s="72" t="n">
        <f aca="false">AB2017*(1+F2018)</f>
        <v>55.5115681761361</v>
      </c>
      <c r="AC2018" s="73" t="n">
        <f aca="false">MAX(AC2017,AB2018)</f>
        <v>58.4800061345524</v>
      </c>
      <c r="AD2018" s="70" t="n">
        <f aca="false">1-AB2018/AC2018</f>
        <v>0.0507598776851431</v>
      </c>
      <c r="AE2018" s="73" t="n">
        <f aca="false">AE2017*(1+M2018)</f>
        <v>32.9352840619575</v>
      </c>
      <c r="AF2018" s="73" t="n">
        <f aca="false">MAX(AF2017,AE2018)</f>
        <v>34.9570910000162</v>
      </c>
      <c r="AG2018" s="70" t="n">
        <f aca="false">1-AE2018/AF2018</f>
        <v>0.0578368188033098</v>
      </c>
      <c r="AH2018" s="74" t="n">
        <f aca="false">IF(R2018&gt;0,AH2017+1,0)</f>
        <v>29</v>
      </c>
      <c r="AI2018" s="74" t="n">
        <f aca="false">IF(U2018&gt;0,AI2017+1,0)</f>
        <v>29</v>
      </c>
      <c r="AJ2018" s="74" t="n">
        <f aca="false">IF(G2018&gt;0,AJ2017+1,0)</f>
        <v>0</v>
      </c>
      <c r="AK2018" s="74" t="n">
        <f aca="false">IF(G2018&lt;=0,AK2017+1,0)</f>
        <v>6</v>
      </c>
      <c r="AL2018" s="74" t="n">
        <f aca="false">IF(K2018&gt;0,AL2017+1,0)</f>
        <v>0</v>
      </c>
      <c r="AM2018" s="74" t="n">
        <f aca="false">IF(K2018&lt;=0,AM2017+1,0)</f>
        <v>6</v>
      </c>
    </row>
    <row r="2019" customFormat="false" ht="15" hidden="false" customHeight="false" outlineLevel="0" collapsed="false">
      <c r="A2019" s="61" t="n">
        <v>2018</v>
      </c>
      <c r="B2019" s="62" t="n">
        <v>45831.53125</v>
      </c>
      <c r="C2019" s="63" t="n">
        <f aca="false">YEAR(B2019)</f>
        <v>2025</v>
      </c>
      <c r="D2019" s="32" t="s">
        <v>277</v>
      </c>
      <c r="E2019" s="64" t="n">
        <v>24961.1</v>
      </c>
      <c r="F2019" s="65" t="n">
        <v>0.0175</v>
      </c>
      <c r="G2019" s="66" t="n">
        <v>436.81925</v>
      </c>
      <c r="H2019" s="67" t="n">
        <f aca="false">E2019+IF(D2019="Long",1,-1)*G2019</f>
        <v>25397.91925</v>
      </c>
      <c r="I2019" s="68" t="n">
        <f aca="false">Assumptions!$B$58</f>
        <v>5.35750011455817</v>
      </c>
      <c r="J2019" s="68" t="n">
        <f aca="false">INDEX(Yearly!$L$5:$L$22,MATCH(C2019,Yearly!$A$5:$A$22,0))</f>
        <v>0.483383468982692</v>
      </c>
      <c r="K2019" s="68" t="n">
        <f aca="false">G2019-I2019-J2019</f>
        <v>430.978366416459</v>
      </c>
      <c r="L2019" s="69" t="n">
        <f aca="false">(I2019+J2019)/Assumptions!$B$8</f>
        <v>0.000257546472986662</v>
      </c>
      <c r="M2019" s="70" t="n">
        <f aca="false">F2019-L2019</f>
        <v>0.0172424535270133</v>
      </c>
      <c r="N2019" s="71" t="n">
        <f aca="false">G2019*Assumptions!$B$7</f>
        <v>3435583.40125</v>
      </c>
      <c r="O2019" s="71" t="n">
        <f aca="false">K2019*Assumptions!$B$7</f>
        <v>3389644.85186545</v>
      </c>
      <c r="P2019" s="68" t="n">
        <f aca="false">P2018+G2019</f>
        <v>42320.9642800001</v>
      </c>
      <c r="Q2019" s="68" t="n">
        <f aca="false">MAX(Q2018,P2019)</f>
        <v>43157.9215400001</v>
      </c>
      <c r="R2019" s="68" t="n">
        <f aca="false">Q2019-P2019</f>
        <v>836.957259999988</v>
      </c>
      <c r="S2019" s="68" t="n">
        <f aca="false">S2018+K2019</f>
        <v>30454.8266014572</v>
      </c>
      <c r="T2019" s="68" t="n">
        <f aca="false">MAX(T2018,S2019)</f>
        <v>31467.0103689634</v>
      </c>
      <c r="U2019" s="68" t="n">
        <f aca="false">T2019-S2019</f>
        <v>1012.18376750622</v>
      </c>
      <c r="V2019" s="70" t="n">
        <f aca="false">V2018+F2019</f>
        <v>4.28500000000001</v>
      </c>
      <c r="W2019" s="70" t="n">
        <f aca="false">MAX(W2018,V2019)</f>
        <v>4.3193</v>
      </c>
      <c r="X2019" s="70" t="n">
        <f aca="false">W2019-V2019</f>
        <v>0.0342999999999982</v>
      </c>
      <c r="Y2019" s="70" t="n">
        <f aca="false">Y2018+M2019</f>
        <v>3.76177746639316</v>
      </c>
      <c r="Z2019" s="70" t="n">
        <f aca="false">MAX(Z2018,Y2019)</f>
        <v>3.80380386058276</v>
      </c>
      <c r="AA2019" s="70" t="n">
        <f aca="false">Z2019-Y2019</f>
        <v>0.0420263941896009</v>
      </c>
      <c r="AB2019" s="72" t="n">
        <f aca="false">AB2018*(1+F2019)</f>
        <v>56.4830206192185</v>
      </c>
      <c r="AC2019" s="73" t="n">
        <f aca="false">MAX(AC2018,AB2019)</f>
        <v>58.4800061345524</v>
      </c>
      <c r="AD2019" s="70" t="n">
        <f aca="false">1-AB2019/AC2019</f>
        <v>0.0341481755446331</v>
      </c>
      <c r="AE2019" s="73" t="n">
        <f aca="false">AE2018*(1+M2019)</f>
        <v>33.5031691667948</v>
      </c>
      <c r="AF2019" s="73" t="n">
        <f aca="false">MAX(AF2018,AE2019)</f>
        <v>34.9570910000162</v>
      </c>
      <c r="AG2019" s="70" t="n">
        <f aca="false">1-AE2019/AF2019</f>
        <v>0.041591613936663</v>
      </c>
      <c r="AH2019" s="74" t="n">
        <f aca="false">IF(R2019&gt;0,AH2018+1,0)</f>
        <v>30</v>
      </c>
      <c r="AI2019" s="74" t="n">
        <f aca="false">IF(U2019&gt;0,AI2018+1,0)</f>
        <v>30</v>
      </c>
      <c r="AJ2019" s="74" t="n">
        <f aca="false">IF(G2019&gt;0,AJ2018+1,0)</f>
        <v>1</v>
      </c>
      <c r="AK2019" s="74" t="n">
        <f aca="false">IF(G2019&lt;=0,AK2018+1,0)</f>
        <v>0</v>
      </c>
      <c r="AL2019" s="74" t="n">
        <f aca="false">IF(K2019&gt;0,AL2018+1,0)</f>
        <v>1</v>
      </c>
      <c r="AM2019" s="74" t="n">
        <f aca="false">IF(K2019&lt;=0,AM2018+1,0)</f>
        <v>0</v>
      </c>
    </row>
    <row r="2020" customFormat="false" ht="15" hidden="false" customHeight="false" outlineLevel="0" collapsed="false">
      <c r="A2020" s="61" t="n">
        <v>2019</v>
      </c>
      <c r="B2020" s="62" t="n">
        <v>45840.5729166667</v>
      </c>
      <c r="C2020" s="63" t="n">
        <f aca="false">YEAR(B2020)</f>
        <v>2025</v>
      </c>
      <c r="D2020" s="32" t="s">
        <v>276</v>
      </c>
      <c r="E2020" s="64" t="n">
        <v>25396.8</v>
      </c>
      <c r="F2020" s="65" t="n">
        <v>-0.0039</v>
      </c>
      <c r="G2020" s="66" t="n">
        <v>-99.04752</v>
      </c>
      <c r="H2020" s="67" t="n">
        <f aca="false">E2020+IF(D2020="Long",1,-1)*G2020</f>
        <v>25495.84752</v>
      </c>
      <c r="I2020" s="68" t="n">
        <f aca="false">Assumptions!$B$58</f>
        <v>5.35750011455817</v>
      </c>
      <c r="J2020" s="68" t="n">
        <f aca="false">INDEX(Yearly!$L$5:$L$22,MATCH(C2020,Yearly!$A$5:$A$22,0))</f>
        <v>0.483383468982692</v>
      </c>
      <c r="K2020" s="68" t="n">
        <f aca="false">G2020-I2020-J2020</f>
        <v>-104.888403583541</v>
      </c>
      <c r="L2020" s="69" t="n">
        <f aca="false">(I2020+J2020)/Assumptions!$B$8</f>
        <v>0.000257546472986662</v>
      </c>
      <c r="M2020" s="70" t="n">
        <f aca="false">F2020-L2020</f>
        <v>-0.00415754647298666</v>
      </c>
      <c r="N2020" s="71" t="n">
        <f aca="false">G2020*Assumptions!$B$7</f>
        <v>-779008.7448</v>
      </c>
      <c r="O2020" s="71" t="n">
        <f aca="false">K2020*Assumptions!$B$7</f>
        <v>-824947.294184549</v>
      </c>
      <c r="P2020" s="68" t="n">
        <f aca="false">P2019+G2020</f>
        <v>42221.9167600001</v>
      </c>
      <c r="Q2020" s="68" t="n">
        <f aca="false">MAX(Q2019,P2020)</f>
        <v>43157.9215400001</v>
      </c>
      <c r="R2020" s="68" t="n">
        <f aca="false">Q2020-P2020</f>
        <v>936.004779999988</v>
      </c>
      <c r="S2020" s="68" t="n">
        <f aca="false">S2019+K2020</f>
        <v>30349.9381978736</v>
      </c>
      <c r="T2020" s="68" t="n">
        <f aca="false">MAX(T2019,S2020)</f>
        <v>31467.0103689634</v>
      </c>
      <c r="U2020" s="68" t="n">
        <f aca="false">T2020-S2020</f>
        <v>1117.07217108976</v>
      </c>
      <c r="V2020" s="70" t="n">
        <f aca="false">V2019+F2020</f>
        <v>4.28110000000001</v>
      </c>
      <c r="W2020" s="70" t="n">
        <f aca="false">MAX(W2019,V2020)</f>
        <v>4.3193</v>
      </c>
      <c r="X2020" s="70" t="n">
        <f aca="false">W2020-V2020</f>
        <v>0.038199999999998</v>
      </c>
      <c r="Y2020" s="70" t="n">
        <f aca="false">Y2019+M2020</f>
        <v>3.75761991992017</v>
      </c>
      <c r="Z2020" s="70" t="n">
        <f aca="false">MAX(Z2019,Y2020)</f>
        <v>3.80380386058276</v>
      </c>
      <c r="AA2020" s="70" t="n">
        <f aca="false">Z2020-Y2020</f>
        <v>0.0461839406625875</v>
      </c>
      <c r="AB2020" s="72" t="n">
        <f aca="false">AB2019*(1+F2020)</f>
        <v>56.2627368388035</v>
      </c>
      <c r="AC2020" s="73" t="n">
        <f aca="false">MAX(AC2019,AB2020)</f>
        <v>58.4800061345524</v>
      </c>
      <c r="AD2020" s="70" t="n">
        <f aca="false">1-AB2020/AC2020</f>
        <v>0.0379149976600091</v>
      </c>
      <c r="AE2020" s="73" t="n">
        <f aca="false">AE2019*(1+M2020)</f>
        <v>33.3638781839915</v>
      </c>
      <c r="AF2020" s="73" t="n">
        <f aca="false">MAX(AF2019,AE2020)</f>
        <v>34.9570910000162</v>
      </c>
      <c r="AG2020" s="70" t="n">
        <f aca="false">1-AE2020/AF2020</f>
        <v>0.0455762413418214</v>
      </c>
      <c r="AH2020" s="74" t="n">
        <f aca="false">IF(R2020&gt;0,AH2019+1,0)</f>
        <v>31</v>
      </c>
      <c r="AI2020" s="74" t="n">
        <f aca="false">IF(U2020&gt;0,AI2019+1,0)</f>
        <v>31</v>
      </c>
      <c r="AJ2020" s="74" t="n">
        <f aca="false">IF(G2020&gt;0,AJ2019+1,0)</f>
        <v>0</v>
      </c>
      <c r="AK2020" s="74" t="n">
        <f aca="false">IF(G2020&lt;=0,AK2019+1,0)</f>
        <v>1</v>
      </c>
      <c r="AL2020" s="74" t="n">
        <f aca="false">IF(K2020&gt;0,AL2019+1,0)</f>
        <v>0</v>
      </c>
      <c r="AM2020" s="74" t="n">
        <f aca="false">IF(K2020&lt;=0,AM2019+1,0)</f>
        <v>1</v>
      </c>
    </row>
    <row r="2021" customFormat="false" ht="15" hidden="false" customHeight="false" outlineLevel="0" collapsed="false">
      <c r="A2021" s="61" t="n">
        <v>2020</v>
      </c>
      <c r="B2021" s="62" t="n">
        <v>45841.40625</v>
      </c>
      <c r="C2021" s="63" t="n">
        <f aca="false">YEAR(B2021)</f>
        <v>2025</v>
      </c>
      <c r="D2021" s="32" t="s">
        <v>277</v>
      </c>
      <c r="E2021" s="64" t="n">
        <v>25497.1</v>
      </c>
      <c r="F2021" s="65" t="n">
        <v>-0.0035</v>
      </c>
      <c r="G2021" s="66" t="n">
        <v>-89.23985</v>
      </c>
      <c r="H2021" s="67" t="n">
        <f aca="false">E2021+IF(D2021="Long",1,-1)*G2021</f>
        <v>25407.86015</v>
      </c>
      <c r="I2021" s="68" t="n">
        <f aca="false">Assumptions!$B$58</f>
        <v>5.35750011455817</v>
      </c>
      <c r="J2021" s="68" t="n">
        <f aca="false">INDEX(Yearly!$L$5:$L$22,MATCH(C2021,Yearly!$A$5:$A$22,0))</f>
        <v>0.483383468982692</v>
      </c>
      <c r="K2021" s="68" t="n">
        <f aca="false">G2021-I2021-J2021</f>
        <v>-95.0807335835409</v>
      </c>
      <c r="L2021" s="69" t="n">
        <f aca="false">(I2021+J2021)/Assumptions!$B$8</f>
        <v>0.000257546472986662</v>
      </c>
      <c r="M2021" s="70" t="n">
        <f aca="false">F2021-L2021</f>
        <v>-0.00375754647298666</v>
      </c>
      <c r="N2021" s="71" t="n">
        <f aca="false">G2021*Assumptions!$B$7</f>
        <v>-701871.42025</v>
      </c>
      <c r="O2021" s="71" t="n">
        <f aca="false">K2021*Assumptions!$B$7</f>
        <v>-747809.969634549</v>
      </c>
      <c r="P2021" s="68" t="n">
        <f aca="false">P2020+G2021</f>
        <v>42132.6769100001</v>
      </c>
      <c r="Q2021" s="68" t="n">
        <f aca="false">MAX(Q2020,P2021)</f>
        <v>43157.9215400001</v>
      </c>
      <c r="R2021" s="68" t="n">
        <f aca="false">Q2021-P2021</f>
        <v>1025.24462999999</v>
      </c>
      <c r="S2021" s="68" t="n">
        <f aca="false">S2020+K2021</f>
        <v>30254.8574642901</v>
      </c>
      <c r="T2021" s="68" t="n">
        <f aca="false">MAX(T2020,S2021)</f>
        <v>31467.0103689634</v>
      </c>
      <c r="U2021" s="68" t="n">
        <f aca="false">T2021-S2021</f>
        <v>1212.1529046733</v>
      </c>
      <c r="V2021" s="70" t="n">
        <f aca="false">V2020+F2021</f>
        <v>4.27760000000001</v>
      </c>
      <c r="W2021" s="70" t="n">
        <f aca="false">MAX(W2020,V2021)</f>
        <v>4.3193</v>
      </c>
      <c r="X2021" s="70" t="n">
        <f aca="false">W2021-V2021</f>
        <v>0.0416999999999979</v>
      </c>
      <c r="Y2021" s="70" t="n">
        <f aca="false">Y2020+M2021</f>
        <v>3.75386237344718</v>
      </c>
      <c r="Z2021" s="70" t="n">
        <f aca="false">MAX(Z2020,Y2021)</f>
        <v>3.80380386058276</v>
      </c>
      <c r="AA2021" s="70" t="n">
        <f aca="false">Z2021-Y2021</f>
        <v>0.0499414871355741</v>
      </c>
      <c r="AB2021" s="72" t="n">
        <f aca="false">AB2020*(1+F2021)</f>
        <v>56.0658172598677</v>
      </c>
      <c r="AC2021" s="73" t="n">
        <f aca="false">MAX(AC2020,AB2021)</f>
        <v>58.4800061345524</v>
      </c>
      <c r="AD2021" s="70" t="n">
        <f aca="false">1-AB2021/AC2021</f>
        <v>0.041282295168199</v>
      </c>
      <c r="AE2021" s="73" t="n">
        <f aca="false">AE2020*(1+M2021)</f>
        <v>33.2385118611961</v>
      </c>
      <c r="AF2021" s="73" t="n">
        <f aca="false">MAX(AF2020,AE2021)</f>
        <v>34.9570910000162</v>
      </c>
      <c r="AG2021" s="70" t="n">
        <f aca="false">1-AE2021/AF2021</f>
        <v>0.0491625329699021</v>
      </c>
      <c r="AH2021" s="74" t="n">
        <f aca="false">IF(R2021&gt;0,AH2020+1,0)</f>
        <v>32</v>
      </c>
      <c r="AI2021" s="74" t="n">
        <f aca="false">IF(U2021&gt;0,AI2020+1,0)</f>
        <v>32</v>
      </c>
      <c r="AJ2021" s="74" t="n">
        <f aca="false">IF(G2021&gt;0,AJ2020+1,0)</f>
        <v>0</v>
      </c>
      <c r="AK2021" s="74" t="n">
        <f aca="false">IF(G2021&lt;=0,AK2020+1,0)</f>
        <v>2</v>
      </c>
      <c r="AL2021" s="74" t="n">
        <f aca="false">IF(K2021&gt;0,AL2020+1,0)</f>
        <v>0</v>
      </c>
      <c r="AM2021" s="74" t="n">
        <f aca="false">IF(K2021&lt;=0,AM2020+1,0)</f>
        <v>2</v>
      </c>
    </row>
    <row r="2022" customFormat="false" ht="15" hidden="false" customHeight="false" outlineLevel="0" collapsed="false">
      <c r="A2022" s="61" t="n">
        <v>2021</v>
      </c>
      <c r="B2022" s="62" t="n">
        <v>45841.6145833333</v>
      </c>
      <c r="C2022" s="63" t="n">
        <f aca="false">YEAR(B2022)</f>
        <v>2025</v>
      </c>
      <c r="D2022" s="32" t="s">
        <v>276</v>
      </c>
      <c r="E2022" s="64" t="n">
        <v>25408.7</v>
      </c>
      <c r="F2022" s="65" t="n">
        <v>-0.0021</v>
      </c>
      <c r="G2022" s="66" t="n">
        <v>-53.35827</v>
      </c>
      <c r="H2022" s="67" t="n">
        <f aca="false">E2022+IF(D2022="Long",1,-1)*G2022</f>
        <v>25462.05827</v>
      </c>
      <c r="I2022" s="68" t="n">
        <f aca="false">Assumptions!$B$58</f>
        <v>5.35750011455817</v>
      </c>
      <c r="J2022" s="68" t="n">
        <f aca="false">INDEX(Yearly!$L$5:$L$22,MATCH(C2022,Yearly!$A$5:$A$22,0))</f>
        <v>0.483383468982692</v>
      </c>
      <c r="K2022" s="68" t="n">
        <f aca="false">G2022-I2022-J2022</f>
        <v>-59.1991535835409</v>
      </c>
      <c r="L2022" s="69" t="n">
        <f aca="false">(I2022+J2022)/Assumptions!$B$8</f>
        <v>0.000257546472986662</v>
      </c>
      <c r="M2022" s="70" t="n">
        <f aca="false">F2022-L2022</f>
        <v>-0.00235754647298666</v>
      </c>
      <c r="N2022" s="71" t="n">
        <f aca="false">G2022*Assumptions!$B$7</f>
        <v>-419662.79355</v>
      </c>
      <c r="O2022" s="71" t="n">
        <f aca="false">K2022*Assumptions!$B$7</f>
        <v>-465601.342934549</v>
      </c>
      <c r="P2022" s="68" t="n">
        <f aca="false">P2021+G2022</f>
        <v>42079.3186400001</v>
      </c>
      <c r="Q2022" s="68" t="n">
        <f aca="false">MAX(Q2021,P2022)</f>
        <v>43157.9215400001</v>
      </c>
      <c r="R2022" s="68" t="n">
        <f aca="false">Q2022-P2022</f>
        <v>1078.60289999998</v>
      </c>
      <c r="S2022" s="68" t="n">
        <f aca="false">S2021+K2022</f>
        <v>30195.6583107065</v>
      </c>
      <c r="T2022" s="68" t="n">
        <f aca="false">MAX(T2021,S2022)</f>
        <v>31467.0103689634</v>
      </c>
      <c r="U2022" s="68" t="n">
        <f aca="false">T2022-S2022</f>
        <v>1271.35205825684</v>
      </c>
      <c r="V2022" s="70" t="n">
        <f aca="false">V2021+F2022</f>
        <v>4.27550000000001</v>
      </c>
      <c r="W2022" s="70" t="n">
        <f aca="false">MAX(W2021,V2022)</f>
        <v>4.3193</v>
      </c>
      <c r="X2022" s="70" t="n">
        <f aca="false">W2022-V2022</f>
        <v>0.0437999999999983</v>
      </c>
      <c r="Y2022" s="70" t="n">
        <f aca="false">Y2021+M2022</f>
        <v>3.7515048269742</v>
      </c>
      <c r="Z2022" s="70" t="n">
        <f aca="false">MAX(Z2021,Y2022)</f>
        <v>3.80380386058276</v>
      </c>
      <c r="AA2022" s="70" t="n">
        <f aca="false">Z2022-Y2022</f>
        <v>0.0522990336085609</v>
      </c>
      <c r="AB2022" s="72" t="n">
        <f aca="false">AB2021*(1+F2022)</f>
        <v>55.948079043622</v>
      </c>
      <c r="AC2022" s="73" t="n">
        <f aca="false">MAX(AC2021,AB2022)</f>
        <v>58.4800061345524</v>
      </c>
      <c r="AD2022" s="70" t="n">
        <f aca="false">1-AB2022/AC2022</f>
        <v>0.0432956023483457</v>
      </c>
      <c r="AE2022" s="73" t="n">
        <f aca="false">AE2021*(1+M2022)</f>
        <v>33.1601505247904</v>
      </c>
      <c r="AF2022" s="73" t="n">
        <f aca="false">MAX(AF2021,AE2022)</f>
        <v>34.9570910000162</v>
      </c>
      <c r="AG2022" s="70" t="n">
        <f aca="false">1-AE2022/AF2022</f>
        <v>0.0514041764866826</v>
      </c>
      <c r="AH2022" s="74" t="n">
        <f aca="false">IF(R2022&gt;0,AH2021+1,0)</f>
        <v>33</v>
      </c>
      <c r="AI2022" s="74" t="n">
        <f aca="false">IF(U2022&gt;0,AI2021+1,0)</f>
        <v>33</v>
      </c>
      <c r="AJ2022" s="74" t="n">
        <f aca="false">IF(G2022&gt;0,AJ2021+1,0)</f>
        <v>0</v>
      </c>
      <c r="AK2022" s="74" t="n">
        <f aca="false">IF(G2022&lt;=0,AK2021+1,0)</f>
        <v>3</v>
      </c>
      <c r="AL2022" s="74" t="n">
        <f aca="false">IF(K2022&gt;0,AL2021+1,0)</f>
        <v>0</v>
      </c>
      <c r="AM2022" s="74" t="n">
        <f aca="false">IF(K2022&lt;=0,AM2021+1,0)</f>
        <v>3</v>
      </c>
    </row>
    <row r="2023" customFormat="false" ht="15" hidden="false" customHeight="false" outlineLevel="0" collapsed="false">
      <c r="A2023" s="61" t="n">
        <v>2022</v>
      </c>
      <c r="B2023" s="62" t="n">
        <v>45842.6354166667</v>
      </c>
      <c r="C2023" s="63" t="n">
        <f aca="false">YEAR(B2023)</f>
        <v>2025</v>
      </c>
      <c r="D2023" s="32" t="s">
        <v>277</v>
      </c>
      <c r="E2023" s="64" t="n">
        <v>25462.5</v>
      </c>
      <c r="F2023" s="65" t="n">
        <v>-0.0013</v>
      </c>
      <c r="G2023" s="66" t="n">
        <v>-33.10125</v>
      </c>
      <c r="H2023" s="67" t="n">
        <f aca="false">E2023+IF(D2023="Long",1,-1)*G2023</f>
        <v>25429.39875</v>
      </c>
      <c r="I2023" s="68" t="n">
        <f aca="false">Assumptions!$B$58</f>
        <v>5.35750011455817</v>
      </c>
      <c r="J2023" s="68" t="n">
        <f aca="false">INDEX(Yearly!$L$5:$L$22,MATCH(C2023,Yearly!$A$5:$A$22,0))</f>
        <v>0.483383468982692</v>
      </c>
      <c r="K2023" s="68" t="n">
        <f aca="false">G2023-I2023-J2023</f>
        <v>-38.9421335835409</v>
      </c>
      <c r="L2023" s="69" t="n">
        <f aca="false">(I2023+J2023)/Assumptions!$B$8</f>
        <v>0.000257546472986662</v>
      </c>
      <c r="M2023" s="70" t="n">
        <f aca="false">F2023-L2023</f>
        <v>-0.00155754647298666</v>
      </c>
      <c r="N2023" s="71" t="n">
        <f aca="false">G2023*Assumptions!$B$7</f>
        <v>-260341.33125</v>
      </c>
      <c r="O2023" s="71" t="n">
        <f aca="false">K2023*Assumptions!$B$7</f>
        <v>-306279.880634549</v>
      </c>
      <c r="P2023" s="68" t="n">
        <f aca="false">P2022+G2023</f>
        <v>42046.2173900001</v>
      </c>
      <c r="Q2023" s="68" t="n">
        <f aca="false">MAX(Q2022,P2023)</f>
        <v>43157.9215400001</v>
      </c>
      <c r="R2023" s="68" t="n">
        <f aca="false">Q2023-P2023</f>
        <v>1111.70414999998</v>
      </c>
      <c r="S2023" s="68" t="n">
        <f aca="false">S2022+K2023</f>
        <v>30156.716177123</v>
      </c>
      <c r="T2023" s="68" t="n">
        <f aca="false">MAX(T2022,S2023)</f>
        <v>31467.0103689634</v>
      </c>
      <c r="U2023" s="68" t="n">
        <f aca="false">T2023-S2023</f>
        <v>1310.29419184038</v>
      </c>
      <c r="V2023" s="70" t="n">
        <f aca="false">V2022+F2023</f>
        <v>4.27420000000001</v>
      </c>
      <c r="W2023" s="70" t="n">
        <f aca="false">MAX(W2022,V2023)</f>
        <v>4.3193</v>
      </c>
      <c r="X2023" s="70" t="n">
        <f aca="false">W2023-V2023</f>
        <v>0.0450999999999979</v>
      </c>
      <c r="Y2023" s="70" t="n">
        <f aca="false">Y2022+M2023</f>
        <v>3.74994728050121</v>
      </c>
      <c r="Z2023" s="70" t="n">
        <f aca="false">MAX(Z2022,Y2023)</f>
        <v>3.80380386058276</v>
      </c>
      <c r="AA2023" s="70" t="n">
        <f aca="false">Z2023-Y2023</f>
        <v>0.0538565800815474</v>
      </c>
      <c r="AB2023" s="72" t="n">
        <f aca="false">AB2022*(1+F2023)</f>
        <v>55.8753465408653</v>
      </c>
      <c r="AC2023" s="73" t="n">
        <f aca="false">MAX(AC2022,AB2023)</f>
        <v>58.4800061345524</v>
      </c>
      <c r="AD2023" s="70" t="n">
        <f aca="false">1-AB2023/AC2023</f>
        <v>0.0445393180652929</v>
      </c>
      <c r="AE2023" s="73" t="n">
        <f aca="false">AE2022*(1+M2023)</f>
        <v>33.1085020492968</v>
      </c>
      <c r="AF2023" s="73" t="n">
        <f aca="false">MAX(AF2022,AE2023)</f>
        <v>34.9570910000162</v>
      </c>
      <c r="AG2023" s="70" t="n">
        <f aca="false">1-AE2023/AF2023</f>
        <v>0.0528816585658857</v>
      </c>
      <c r="AH2023" s="74" t="n">
        <f aca="false">IF(R2023&gt;0,AH2022+1,0)</f>
        <v>34</v>
      </c>
      <c r="AI2023" s="74" t="n">
        <f aca="false">IF(U2023&gt;0,AI2022+1,0)</f>
        <v>34</v>
      </c>
      <c r="AJ2023" s="74" t="n">
        <f aca="false">IF(G2023&gt;0,AJ2022+1,0)</f>
        <v>0</v>
      </c>
      <c r="AK2023" s="74" t="n">
        <f aca="false">IF(G2023&lt;=0,AK2022+1,0)</f>
        <v>4</v>
      </c>
      <c r="AL2023" s="74" t="n">
        <f aca="false">IF(K2023&gt;0,AL2022+1,0)</f>
        <v>0</v>
      </c>
      <c r="AM2023" s="74" t="n">
        <f aca="false">IF(K2023&lt;=0,AM2022+1,0)</f>
        <v>4</v>
      </c>
    </row>
    <row r="2024" customFormat="false" ht="15" hidden="false" customHeight="false" outlineLevel="0" collapsed="false">
      <c r="A2024" s="61" t="n">
        <v>2023</v>
      </c>
      <c r="B2024" s="62" t="n">
        <v>45845.5104166667</v>
      </c>
      <c r="C2024" s="63" t="n">
        <f aca="false">YEAR(B2024)</f>
        <v>2025</v>
      </c>
      <c r="D2024" s="32" t="s">
        <v>276</v>
      </c>
      <c r="E2024" s="64" t="n">
        <v>25430.55</v>
      </c>
      <c r="F2024" s="65" t="n">
        <v>-0.0008</v>
      </c>
      <c r="G2024" s="66" t="n">
        <v>-20.34444</v>
      </c>
      <c r="H2024" s="67" t="n">
        <f aca="false">E2024+IF(D2024="Long",1,-1)*G2024</f>
        <v>25450.89444</v>
      </c>
      <c r="I2024" s="68" t="n">
        <f aca="false">Assumptions!$B$58</f>
        <v>5.35750011455817</v>
      </c>
      <c r="J2024" s="68" t="n">
        <f aca="false">INDEX(Yearly!$L$5:$L$22,MATCH(C2024,Yearly!$A$5:$A$22,0))</f>
        <v>0.483383468982692</v>
      </c>
      <c r="K2024" s="68" t="n">
        <f aca="false">G2024-I2024-J2024</f>
        <v>-26.1853235835409</v>
      </c>
      <c r="L2024" s="69" t="n">
        <f aca="false">(I2024+J2024)/Assumptions!$B$8</f>
        <v>0.000257546472986662</v>
      </c>
      <c r="M2024" s="70" t="n">
        <f aca="false">F2024-L2024</f>
        <v>-0.00105754647298666</v>
      </c>
      <c r="N2024" s="71" t="n">
        <f aca="false">G2024*Assumptions!$B$7</f>
        <v>-160009.0206</v>
      </c>
      <c r="O2024" s="71" t="n">
        <f aca="false">K2024*Assumptions!$B$7</f>
        <v>-205947.569984549</v>
      </c>
      <c r="P2024" s="68" t="n">
        <f aca="false">P2023+G2024</f>
        <v>42025.8729500001</v>
      </c>
      <c r="Q2024" s="68" t="n">
        <f aca="false">MAX(Q2023,P2024)</f>
        <v>43157.9215400001</v>
      </c>
      <c r="R2024" s="68" t="n">
        <f aca="false">Q2024-P2024</f>
        <v>1132.04858999998</v>
      </c>
      <c r="S2024" s="68" t="n">
        <f aca="false">S2023+K2024</f>
        <v>30130.5308535395</v>
      </c>
      <c r="T2024" s="68" t="n">
        <f aca="false">MAX(T2023,S2024)</f>
        <v>31467.0103689634</v>
      </c>
      <c r="U2024" s="68" t="n">
        <f aca="false">T2024-S2024</f>
        <v>1336.47951542392</v>
      </c>
      <c r="V2024" s="70" t="n">
        <f aca="false">V2023+F2024</f>
        <v>4.27340000000001</v>
      </c>
      <c r="W2024" s="70" t="n">
        <f aca="false">MAX(W2023,V2024)</f>
        <v>4.3193</v>
      </c>
      <c r="X2024" s="70" t="n">
        <f aca="false">W2024-V2024</f>
        <v>0.0458999999999978</v>
      </c>
      <c r="Y2024" s="70" t="n">
        <f aca="false">Y2023+M2024</f>
        <v>3.74888973402822</v>
      </c>
      <c r="Z2024" s="70" t="n">
        <f aca="false">MAX(Z2023,Y2024)</f>
        <v>3.80380386058276</v>
      </c>
      <c r="AA2024" s="70" t="n">
        <f aca="false">Z2024-Y2024</f>
        <v>0.0549141265545341</v>
      </c>
      <c r="AB2024" s="72" t="n">
        <f aca="false">AB2023*(1+F2024)</f>
        <v>55.8306462636326</v>
      </c>
      <c r="AC2024" s="73" t="n">
        <f aca="false">MAX(AC2023,AB2024)</f>
        <v>58.4800061345524</v>
      </c>
      <c r="AD2024" s="70" t="n">
        <f aca="false">1-AB2024/AC2024</f>
        <v>0.0453036866108407</v>
      </c>
      <c r="AE2024" s="73" t="n">
        <f aca="false">AE2023*(1+M2024)</f>
        <v>33.0734882697287</v>
      </c>
      <c r="AF2024" s="73" t="n">
        <f aca="false">MAX(AF2023,AE2024)</f>
        <v>34.9570910000162</v>
      </c>
      <c r="AG2024" s="70" t="n">
        <f aca="false">1-AE2024/AF2024</f>
        <v>0.0538832802273702</v>
      </c>
      <c r="AH2024" s="74" t="n">
        <f aca="false">IF(R2024&gt;0,AH2023+1,0)</f>
        <v>35</v>
      </c>
      <c r="AI2024" s="74" t="n">
        <f aca="false">IF(U2024&gt;0,AI2023+1,0)</f>
        <v>35</v>
      </c>
      <c r="AJ2024" s="74" t="n">
        <f aca="false">IF(G2024&gt;0,AJ2023+1,0)</f>
        <v>0</v>
      </c>
      <c r="AK2024" s="74" t="n">
        <f aca="false">IF(G2024&lt;=0,AK2023+1,0)</f>
        <v>5</v>
      </c>
      <c r="AL2024" s="74" t="n">
        <f aca="false">IF(K2024&gt;0,AL2023+1,0)</f>
        <v>0</v>
      </c>
      <c r="AM2024" s="74" t="n">
        <f aca="false">IF(K2024&lt;=0,AM2023+1,0)</f>
        <v>5</v>
      </c>
    </row>
    <row r="2025" customFormat="false" ht="15" hidden="false" customHeight="false" outlineLevel="0" collapsed="false">
      <c r="A2025" s="61" t="n">
        <v>2024</v>
      </c>
      <c r="B2025" s="62" t="n">
        <v>45845.5729166667</v>
      </c>
      <c r="C2025" s="63" t="n">
        <f aca="false">YEAR(B2025)</f>
        <v>2025</v>
      </c>
      <c r="D2025" s="32" t="s">
        <v>277</v>
      </c>
      <c r="E2025" s="64" t="n">
        <v>25451.85</v>
      </c>
      <c r="F2025" s="65" t="n">
        <v>-0.001</v>
      </c>
      <c r="G2025" s="66" t="n">
        <v>-25.45185</v>
      </c>
      <c r="H2025" s="67" t="n">
        <f aca="false">E2025+IF(D2025="Long",1,-1)*G2025</f>
        <v>25426.39815</v>
      </c>
      <c r="I2025" s="68" t="n">
        <f aca="false">Assumptions!$B$58</f>
        <v>5.35750011455817</v>
      </c>
      <c r="J2025" s="68" t="n">
        <f aca="false">INDEX(Yearly!$L$5:$L$22,MATCH(C2025,Yearly!$A$5:$A$22,0))</f>
        <v>0.483383468982692</v>
      </c>
      <c r="K2025" s="68" t="n">
        <f aca="false">G2025-I2025-J2025</f>
        <v>-31.2927335835409</v>
      </c>
      <c r="L2025" s="69" t="n">
        <f aca="false">(I2025+J2025)/Assumptions!$B$8</f>
        <v>0.000257546472986662</v>
      </c>
      <c r="M2025" s="70" t="n">
        <f aca="false">F2025-L2025</f>
        <v>-0.00125754647298666</v>
      </c>
      <c r="N2025" s="71" t="n">
        <f aca="false">G2025*Assumptions!$B$7</f>
        <v>-200178.80025</v>
      </c>
      <c r="O2025" s="71" t="n">
        <f aca="false">K2025*Assumptions!$B$7</f>
        <v>-246117.349634549</v>
      </c>
      <c r="P2025" s="68" t="n">
        <f aca="false">P2024+G2025</f>
        <v>42000.4211000001</v>
      </c>
      <c r="Q2025" s="68" t="n">
        <f aca="false">MAX(Q2024,P2025)</f>
        <v>43157.9215400001</v>
      </c>
      <c r="R2025" s="68" t="n">
        <f aca="false">Q2025-P2025</f>
        <v>1157.50043999998</v>
      </c>
      <c r="S2025" s="68" t="n">
        <f aca="false">S2024+K2025</f>
        <v>30099.2381199559</v>
      </c>
      <c r="T2025" s="68" t="n">
        <f aca="false">MAX(T2024,S2025)</f>
        <v>31467.0103689634</v>
      </c>
      <c r="U2025" s="68" t="n">
        <f aca="false">T2025-S2025</f>
        <v>1367.77224900746</v>
      </c>
      <c r="V2025" s="70" t="n">
        <f aca="false">V2024+F2025</f>
        <v>4.27240000000001</v>
      </c>
      <c r="W2025" s="70" t="n">
        <f aca="false">MAX(W2024,V2025)</f>
        <v>4.3193</v>
      </c>
      <c r="X2025" s="70" t="n">
        <f aca="false">W2025-V2025</f>
        <v>0.0468999999999982</v>
      </c>
      <c r="Y2025" s="70" t="n">
        <f aca="false">Y2024+M2025</f>
        <v>3.74763218755524</v>
      </c>
      <c r="Z2025" s="70" t="n">
        <f aca="false">MAX(Z2024,Y2025)</f>
        <v>3.80380386058276</v>
      </c>
      <c r="AA2025" s="70" t="n">
        <f aca="false">Z2025-Y2025</f>
        <v>0.0561716730275208</v>
      </c>
      <c r="AB2025" s="72" t="n">
        <f aca="false">AB2024*(1+F2025)</f>
        <v>55.774815617369</v>
      </c>
      <c r="AC2025" s="73" t="n">
        <f aca="false">MAX(AC2024,AB2025)</f>
        <v>58.4800061345524</v>
      </c>
      <c r="AD2025" s="70" t="n">
        <f aca="false">1-AB2025/AC2025</f>
        <v>0.0462583829242298</v>
      </c>
      <c r="AE2025" s="73" t="n">
        <f aca="false">AE2024*(1+M2025)</f>
        <v>33.0318968212057</v>
      </c>
      <c r="AF2025" s="73" t="n">
        <f aca="false">MAX(AF2024,AE2025)</f>
        <v>34.9570910000162</v>
      </c>
      <c r="AG2025" s="70" t="n">
        <f aca="false">1-AE2025/AF2025</f>
        <v>0.0550730659713541</v>
      </c>
      <c r="AH2025" s="74" t="n">
        <f aca="false">IF(R2025&gt;0,AH2024+1,0)</f>
        <v>36</v>
      </c>
      <c r="AI2025" s="74" t="n">
        <f aca="false">IF(U2025&gt;0,AI2024+1,0)</f>
        <v>36</v>
      </c>
      <c r="AJ2025" s="74" t="n">
        <f aca="false">IF(G2025&gt;0,AJ2024+1,0)</f>
        <v>0</v>
      </c>
      <c r="AK2025" s="74" t="n">
        <f aca="false">IF(G2025&lt;=0,AK2024+1,0)</f>
        <v>6</v>
      </c>
      <c r="AL2025" s="74" t="n">
        <f aca="false">IF(K2025&gt;0,AL2024+1,0)</f>
        <v>0</v>
      </c>
      <c r="AM2025" s="74" t="n">
        <f aca="false">IF(K2025&lt;=0,AM2024+1,0)</f>
        <v>6</v>
      </c>
    </row>
    <row r="2026" customFormat="false" ht="15" hidden="false" customHeight="false" outlineLevel="0" collapsed="false">
      <c r="A2026" s="61" t="n">
        <v>2025</v>
      </c>
      <c r="B2026" s="62" t="n">
        <v>45845.6145833333</v>
      </c>
      <c r="C2026" s="63" t="n">
        <f aca="false">YEAR(B2026)</f>
        <v>2025</v>
      </c>
      <c r="D2026" s="32" t="s">
        <v>276</v>
      </c>
      <c r="E2026" s="64" t="n">
        <v>25425.65</v>
      </c>
      <c r="F2026" s="65" t="n">
        <v>-0.0018</v>
      </c>
      <c r="G2026" s="66" t="n">
        <v>-45.76617</v>
      </c>
      <c r="H2026" s="67" t="n">
        <f aca="false">E2026+IF(D2026="Long",1,-1)*G2026</f>
        <v>25471.41617</v>
      </c>
      <c r="I2026" s="68" t="n">
        <f aca="false">Assumptions!$B$58</f>
        <v>5.35750011455817</v>
      </c>
      <c r="J2026" s="68" t="n">
        <f aca="false">INDEX(Yearly!$L$5:$L$22,MATCH(C2026,Yearly!$A$5:$A$22,0))</f>
        <v>0.483383468982692</v>
      </c>
      <c r="K2026" s="68" t="n">
        <f aca="false">G2026-I2026-J2026</f>
        <v>-51.6070535835409</v>
      </c>
      <c r="L2026" s="69" t="n">
        <f aca="false">(I2026+J2026)/Assumptions!$B$8</f>
        <v>0.000257546472986662</v>
      </c>
      <c r="M2026" s="70" t="n">
        <f aca="false">F2026-L2026</f>
        <v>-0.00205754647298666</v>
      </c>
      <c r="N2026" s="71" t="n">
        <f aca="false">G2026*Assumptions!$B$7</f>
        <v>-359950.92705</v>
      </c>
      <c r="O2026" s="71" t="n">
        <f aca="false">K2026*Assumptions!$B$7</f>
        <v>-405889.476434549</v>
      </c>
      <c r="P2026" s="68" t="n">
        <f aca="false">P2025+G2026</f>
        <v>41954.6549300001</v>
      </c>
      <c r="Q2026" s="68" t="n">
        <f aca="false">MAX(Q2025,P2026)</f>
        <v>43157.9215400001</v>
      </c>
      <c r="R2026" s="68" t="n">
        <f aca="false">Q2026-P2026</f>
        <v>1203.26660999998</v>
      </c>
      <c r="S2026" s="68" t="n">
        <f aca="false">S2025+K2026</f>
        <v>30047.6310663724</v>
      </c>
      <c r="T2026" s="68" t="n">
        <f aca="false">MAX(T2025,S2026)</f>
        <v>31467.0103689634</v>
      </c>
      <c r="U2026" s="68" t="n">
        <f aca="false">T2026-S2026</f>
        <v>1419.37930259101</v>
      </c>
      <c r="V2026" s="70" t="n">
        <f aca="false">V2025+F2026</f>
        <v>4.27060000000001</v>
      </c>
      <c r="W2026" s="70" t="n">
        <f aca="false">MAX(W2025,V2026)</f>
        <v>4.3193</v>
      </c>
      <c r="X2026" s="70" t="n">
        <f aca="false">W2026-V2026</f>
        <v>0.0486999999999984</v>
      </c>
      <c r="Y2026" s="70" t="n">
        <f aca="false">Y2025+M2026</f>
        <v>3.74557464108225</v>
      </c>
      <c r="Z2026" s="70" t="n">
        <f aca="false">MAX(Z2025,Y2026)</f>
        <v>3.80380386058276</v>
      </c>
      <c r="AA2026" s="70" t="n">
        <f aca="false">Z2026-Y2026</f>
        <v>0.0582292195005074</v>
      </c>
      <c r="AB2026" s="72" t="n">
        <f aca="false">AB2025*(1+F2026)</f>
        <v>55.6744209492577</v>
      </c>
      <c r="AC2026" s="73" t="n">
        <f aca="false">MAX(AC2025,AB2026)</f>
        <v>58.4800061345524</v>
      </c>
      <c r="AD2026" s="70" t="n">
        <f aca="false">1-AB2026/AC2026</f>
        <v>0.0479751178349661</v>
      </c>
      <c r="AE2026" s="73" t="n">
        <f aca="false">AE2025*(1+M2026)</f>
        <v>32.9639321584052</v>
      </c>
      <c r="AF2026" s="73" t="n">
        <f aca="false">MAX(AF2025,AE2026)</f>
        <v>34.9570910000162</v>
      </c>
      <c r="AG2026" s="70" t="n">
        <f aca="false">1-AE2026/AF2026</f>
        <v>0.0570172970516947</v>
      </c>
      <c r="AH2026" s="74" t="n">
        <f aca="false">IF(R2026&gt;0,AH2025+1,0)</f>
        <v>37</v>
      </c>
      <c r="AI2026" s="74" t="n">
        <f aca="false">IF(U2026&gt;0,AI2025+1,0)</f>
        <v>37</v>
      </c>
      <c r="AJ2026" s="74" t="n">
        <f aca="false">IF(G2026&gt;0,AJ2025+1,0)</f>
        <v>0</v>
      </c>
      <c r="AK2026" s="74" t="n">
        <f aca="false">IF(G2026&lt;=0,AK2025+1,0)</f>
        <v>7</v>
      </c>
      <c r="AL2026" s="74" t="n">
        <f aca="false">IF(K2026&gt;0,AL2025+1,0)</f>
        <v>0</v>
      </c>
      <c r="AM2026" s="74" t="n">
        <f aca="false">IF(K2026&lt;=0,AM2025+1,0)</f>
        <v>7</v>
      </c>
    </row>
    <row r="2027" customFormat="false" ht="15" hidden="false" customHeight="false" outlineLevel="0" collapsed="false">
      <c r="A2027" s="61" t="n">
        <v>2026</v>
      </c>
      <c r="B2027" s="62" t="n">
        <v>45846.40625</v>
      </c>
      <c r="C2027" s="63" t="n">
        <f aca="false">YEAR(B2027)</f>
        <v>2025</v>
      </c>
      <c r="D2027" s="32" t="s">
        <v>277</v>
      </c>
      <c r="E2027" s="64" t="n">
        <v>25472.15</v>
      </c>
      <c r="F2027" s="65" t="n">
        <v>-0.001</v>
      </c>
      <c r="G2027" s="66" t="n">
        <v>-25.47215</v>
      </c>
      <c r="H2027" s="67" t="n">
        <f aca="false">E2027+IF(D2027="Long",1,-1)*G2027</f>
        <v>25446.67785</v>
      </c>
      <c r="I2027" s="68" t="n">
        <f aca="false">Assumptions!$B$58</f>
        <v>5.35750011455817</v>
      </c>
      <c r="J2027" s="68" t="n">
        <f aca="false">INDEX(Yearly!$L$5:$L$22,MATCH(C2027,Yearly!$A$5:$A$22,0))</f>
        <v>0.483383468982692</v>
      </c>
      <c r="K2027" s="68" t="n">
        <f aca="false">G2027-I2027-J2027</f>
        <v>-31.3130335835409</v>
      </c>
      <c r="L2027" s="69" t="n">
        <f aca="false">(I2027+J2027)/Assumptions!$B$8</f>
        <v>0.000257546472986662</v>
      </c>
      <c r="M2027" s="70" t="n">
        <f aca="false">F2027-L2027</f>
        <v>-0.00125754647298666</v>
      </c>
      <c r="N2027" s="71" t="n">
        <f aca="false">G2027*Assumptions!$B$7</f>
        <v>-200338.45975</v>
      </c>
      <c r="O2027" s="71" t="n">
        <f aca="false">K2027*Assumptions!$B$7</f>
        <v>-246277.009134549</v>
      </c>
      <c r="P2027" s="68" t="n">
        <f aca="false">P2026+G2027</f>
        <v>41929.1827800001</v>
      </c>
      <c r="Q2027" s="68" t="n">
        <f aca="false">MAX(Q2026,P2027)</f>
        <v>43157.9215400001</v>
      </c>
      <c r="R2027" s="68" t="n">
        <f aca="false">Q2027-P2027</f>
        <v>1228.73875999999</v>
      </c>
      <c r="S2027" s="68" t="n">
        <f aca="false">S2026+K2027</f>
        <v>30016.3180327888</v>
      </c>
      <c r="T2027" s="68" t="n">
        <f aca="false">MAX(T2026,S2027)</f>
        <v>31467.0103689634</v>
      </c>
      <c r="U2027" s="68" t="n">
        <f aca="false">T2027-S2027</f>
        <v>1450.69233617455</v>
      </c>
      <c r="V2027" s="70" t="n">
        <f aca="false">V2026+F2027</f>
        <v>4.26960000000001</v>
      </c>
      <c r="W2027" s="70" t="n">
        <f aca="false">MAX(W2026,V2027)</f>
        <v>4.3193</v>
      </c>
      <c r="X2027" s="70" t="n">
        <f aca="false">W2027-V2027</f>
        <v>0.0496999999999987</v>
      </c>
      <c r="Y2027" s="70" t="n">
        <f aca="false">Y2026+M2027</f>
        <v>3.74431709460926</v>
      </c>
      <c r="Z2027" s="70" t="n">
        <f aca="false">MAX(Z2026,Y2027)</f>
        <v>3.80380386058276</v>
      </c>
      <c r="AA2027" s="70" t="n">
        <f aca="false">Z2027-Y2027</f>
        <v>0.0594867659734941</v>
      </c>
      <c r="AB2027" s="72" t="n">
        <f aca="false">AB2026*(1+F2027)</f>
        <v>55.6187465283085</v>
      </c>
      <c r="AC2027" s="73" t="n">
        <f aca="false">MAX(AC2026,AB2027)</f>
        <v>58.4800061345524</v>
      </c>
      <c r="AD2027" s="70" t="n">
        <f aca="false">1-AB2027/AC2027</f>
        <v>0.0489271427171312</v>
      </c>
      <c r="AE2027" s="73" t="n">
        <f aca="false">AE2026*(1+M2027)</f>
        <v>32.9224784817836</v>
      </c>
      <c r="AF2027" s="73" t="n">
        <f aca="false">MAX(AF2026,AE2027)</f>
        <v>34.9570910000162</v>
      </c>
      <c r="AG2027" s="70" t="n">
        <f aca="false">1-AE2027/AF2027</f>
        <v>0.0582031416238749</v>
      </c>
      <c r="AH2027" s="74" t="n">
        <f aca="false">IF(R2027&gt;0,AH2026+1,0)</f>
        <v>38</v>
      </c>
      <c r="AI2027" s="74" t="n">
        <f aca="false">IF(U2027&gt;0,AI2026+1,0)</f>
        <v>38</v>
      </c>
      <c r="AJ2027" s="74" t="n">
        <f aca="false">IF(G2027&gt;0,AJ2026+1,0)</f>
        <v>0</v>
      </c>
      <c r="AK2027" s="74" t="n">
        <f aca="false">IF(G2027&lt;=0,AK2026+1,0)</f>
        <v>8</v>
      </c>
      <c r="AL2027" s="74" t="n">
        <f aca="false">IF(K2027&gt;0,AL2026+1,0)</f>
        <v>0</v>
      </c>
      <c r="AM2027" s="74" t="n">
        <f aca="false">IF(K2027&lt;=0,AM2026+1,0)</f>
        <v>8</v>
      </c>
    </row>
    <row r="2028" customFormat="false" ht="15" hidden="false" customHeight="false" outlineLevel="0" collapsed="false">
      <c r="A2028" s="61" t="n">
        <v>2027</v>
      </c>
      <c r="B2028" s="62" t="n">
        <v>45846.4479166667</v>
      </c>
      <c r="C2028" s="63" t="n">
        <f aca="false">YEAR(B2028)</f>
        <v>2025</v>
      </c>
      <c r="D2028" s="32" t="s">
        <v>276</v>
      </c>
      <c r="E2028" s="64" t="n">
        <v>25446.65</v>
      </c>
      <c r="F2028" s="65" t="n">
        <v>-0.0008</v>
      </c>
      <c r="G2028" s="66" t="n">
        <v>-20.35732</v>
      </c>
      <c r="H2028" s="67" t="n">
        <f aca="false">E2028+IF(D2028="Long",1,-1)*G2028</f>
        <v>25467.00732</v>
      </c>
      <c r="I2028" s="68" t="n">
        <f aca="false">Assumptions!$B$58</f>
        <v>5.35750011455817</v>
      </c>
      <c r="J2028" s="68" t="n">
        <f aca="false">INDEX(Yearly!$L$5:$L$22,MATCH(C2028,Yearly!$A$5:$A$22,0))</f>
        <v>0.483383468982692</v>
      </c>
      <c r="K2028" s="68" t="n">
        <f aca="false">G2028-I2028-J2028</f>
        <v>-26.1982035835409</v>
      </c>
      <c r="L2028" s="69" t="n">
        <f aca="false">(I2028+J2028)/Assumptions!$B$8</f>
        <v>0.000257546472986662</v>
      </c>
      <c r="M2028" s="70" t="n">
        <f aca="false">F2028-L2028</f>
        <v>-0.00105754647298666</v>
      </c>
      <c r="N2028" s="71" t="n">
        <f aca="false">G2028*Assumptions!$B$7</f>
        <v>-160110.3218</v>
      </c>
      <c r="O2028" s="71" t="n">
        <f aca="false">K2028*Assumptions!$B$7</f>
        <v>-206048.871184549</v>
      </c>
      <c r="P2028" s="68" t="n">
        <f aca="false">P2027+G2028</f>
        <v>41908.8254600001</v>
      </c>
      <c r="Q2028" s="68" t="n">
        <f aca="false">MAX(Q2027,P2028)</f>
        <v>43157.9215400001</v>
      </c>
      <c r="R2028" s="68" t="n">
        <f aca="false">Q2028-P2028</f>
        <v>1249.09607999999</v>
      </c>
      <c r="S2028" s="68" t="n">
        <f aca="false">S2027+K2028</f>
        <v>29990.1198292053</v>
      </c>
      <c r="T2028" s="68" t="n">
        <f aca="false">MAX(T2027,S2028)</f>
        <v>31467.0103689634</v>
      </c>
      <c r="U2028" s="68" t="n">
        <f aca="false">T2028-S2028</f>
        <v>1476.89053975809</v>
      </c>
      <c r="V2028" s="70" t="n">
        <f aca="false">V2027+F2028</f>
        <v>4.26880000000001</v>
      </c>
      <c r="W2028" s="70" t="n">
        <f aca="false">MAX(W2027,V2028)</f>
        <v>4.3193</v>
      </c>
      <c r="X2028" s="70" t="n">
        <f aca="false">W2028-V2028</f>
        <v>0.0504999999999987</v>
      </c>
      <c r="Y2028" s="70" t="n">
        <f aca="false">Y2027+M2028</f>
        <v>3.74325954813628</v>
      </c>
      <c r="Z2028" s="70" t="n">
        <f aca="false">MAX(Z2027,Y2028)</f>
        <v>3.80380386058276</v>
      </c>
      <c r="AA2028" s="70" t="n">
        <f aca="false">Z2028-Y2028</f>
        <v>0.0605443124464808</v>
      </c>
      <c r="AB2028" s="72" t="n">
        <f aca="false">AB2027*(1+F2028)</f>
        <v>55.5742515310858</v>
      </c>
      <c r="AC2028" s="73" t="n">
        <f aca="false">MAX(AC2027,AB2028)</f>
        <v>58.4800061345524</v>
      </c>
      <c r="AD2028" s="70" t="n">
        <f aca="false">1-AB2028/AC2028</f>
        <v>0.0496880010029576</v>
      </c>
      <c r="AE2028" s="73" t="n">
        <f aca="false">AE2027*(1+M2028)</f>
        <v>32.8876614307832</v>
      </c>
      <c r="AF2028" s="73" t="n">
        <f aca="false">MAX(AF2027,AE2028)</f>
        <v>34.9570910000162</v>
      </c>
      <c r="AG2028" s="70" t="n">
        <f aca="false">1-AE2028/AF2028</f>
        <v>0.0591991355697205</v>
      </c>
      <c r="AH2028" s="74" t="n">
        <f aca="false">IF(R2028&gt;0,AH2027+1,0)</f>
        <v>39</v>
      </c>
      <c r="AI2028" s="74" t="n">
        <f aca="false">IF(U2028&gt;0,AI2027+1,0)</f>
        <v>39</v>
      </c>
      <c r="AJ2028" s="74" t="n">
        <f aca="false">IF(G2028&gt;0,AJ2027+1,0)</f>
        <v>0</v>
      </c>
      <c r="AK2028" s="74" t="n">
        <f aca="false">IF(G2028&lt;=0,AK2027+1,0)</f>
        <v>9</v>
      </c>
      <c r="AL2028" s="74" t="n">
        <f aca="false">IF(K2028&gt;0,AL2027+1,0)</f>
        <v>0</v>
      </c>
      <c r="AM2028" s="74" t="n">
        <f aca="false">IF(K2028&lt;=0,AM2027+1,0)</f>
        <v>9</v>
      </c>
    </row>
    <row r="2029" customFormat="false" ht="15" hidden="false" customHeight="false" outlineLevel="0" collapsed="false">
      <c r="A2029" s="61" t="n">
        <v>2028</v>
      </c>
      <c r="B2029" s="62" t="n">
        <v>45846.53125</v>
      </c>
      <c r="C2029" s="63" t="n">
        <f aca="false">YEAR(B2029)</f>
        <v>2025</v>
      </c>
      <c r="D2029" s="32" t="s">
        <v>277</v>
      </c>
      <c r="E2029" s="64" t="n">
        <v>25468.15</v>
      </c>
      <c r="F2029" s="65" t="n">
        <v>0.0004</v>
      </c>
      <c r="G2029" s="66" t="n">
        <v>10.18726</v>
      </c>
      <c r="H2029" s="67" t="n">
        <f aca="false">E2029+IF(D2029="Long",1,-1)*G2029</f>
        <v>25478.33726</v>
      </c>
      <c r="I2029" s="68" t="n">
        <f aca="false">Assumptions!$B$58</f>
        <v>5.35750011455817</v>
      </c>
      <c r="J2029" s="68" t="n">
        <f aca="false">INDEX(Yearly!$L$5:$L$22,MATCH(C2029,Yearly!$A$5:$A$22,0))</f>
        <v>0.483383468982692</v>
      </c>
      <c r="K2029" s="68" t="n">
        <f aca="false">G2029-I2029-J2029</f>
        <v>4.34637641645914</v>
      </c>
      <c r="L2029" s="69" t="n">
        <f aca="false">(I2029+J2029)/Assumptions!$B$8</f>
        <v>0.000257546472986662</v>
      </c>
      <c r="M2029" s="70" t="n">
        <f aca="false">F2029-L2029</f>
        <v>0.000142453527013338</v>
      </c>
      <c r="N2029" s="71" t="n">
        <f aca="false">G2029*Assumptions!$B$7</f>
        <v>80122.7999</v>
      </c>
      <c r="O2029" s="71" t="n">
        <f aca="false">K2029*Assumptions!$B$7</f>
        <v>34184.2505154511</v>
      </c>
      <c r="P2029" s="68" t="n">
        <f aca="false">P2028+G2029</f>
        <v>41919.0127200001</v>
      </c>
      <c r="Q2029" s="68" t="n">
        <f aca="false">MAX(Q2028,P2029)</f>
        <v>43157.9215400001</v>
      </c>
      <c r="R2029" s="68" t="n">
        <f aca="false">Q2029-P2029</f>
        <v>1238.90881999999</v>
      </c>
      <c r="S2029" s="68" t="n">
        <f aca="false">S2028+K2029</f>
        <v>29994.4662056218</v>
      </c>
      <c r="T2029" s="68" t="n">
        <f aca="false">MAX(T2028,S2029)</f>
        <v>31467.0103689634</v>
      </c>
      <c r="U2029" s="68" t="n">
        <f aca="false">T2029-S2029</f>
        <v>1472.54416334163</v>
      </c>
      <c r="V2029" s="70" t="n">
        <f aca="false">V2028+F2029</f>
        <v>4.26920000000001</v>
      </c>
      <c r="W2029" s="70" t="n">
        <f aca="false">MAX(W2028,V2029)</f>
        <v>4.3193</v>
      </c>
      <c r="X2029" s="70" t="n">
        <f aca="false">W2029-V2029</f>
        <v>0.0500999999999987</v>
      </c>
      <c r="Y2029" s="70" t="n">
        <f aca="false">Y2028+M2029</f>
        <v>3.74340200166329</v>
      </c>
      <c r="Z2029" s="70" t="n">
        <f aca="false">MAX(Z2028,Y2029)</f>
        <v>3.80380386058276</v>
      </c>
      <c r="AA2029" s="70" t="n">
        <f aca="false">Z2029-Y2029</f>
        <v>0.0604018589194677</v>
      </c>
      <c r="AB2029" s="72" t="n">
        <f aca="false">AB2028*(1+F2029)</f>
        <v>55.5964812316982</v>
      </c>
      <c r="AC2029" s="73" t="n">
        <f aca="false">MAX(AC2028,AB2029)</f>
        <v>58.4800061345524</v>
      </c>
      <c r="AD2029" s="70" t="n">
        <f aca="false">1-AB2029/AC2029</f>
        <v>0.0493078762033588</v>
      </c>
      <c r="AE2029" s="73" t="n">
        <f aca="false">AE2028*(1+M2029)</f>
        <v>32.8923463941493</v>
      </c>
      <c r="AF2029" s="73" t="n">
        <f aca="false">MAX(AF2028,AE2029)</f>
        <v>34.9570910000162</v>
      </c>
      <c r="AG2029" s="70" t="n">
        <f aca="false">1-AE2029/AF2029</f>
        <v>0.0590651151683651</v>
      </c>
      <c r="AH2029" s="74" t="n">
        <f aca="false">IF(R2029&gt;0,AH2028+1,0)</f>
        <v>40</v>
      </c>
      <c r="AI2029" s="74" t="n">
        <f aca="false">IF(U2029&gt;0,AI2028+1,0)</f>
        <v>40</v>
      </c>
      <c r="AJ2029" s="74" t="n">
        <f aca="false">IF(G2029&gt;0,AJ2028+1,0)</f>
        <v>1</v>
      </c>
      <c r="AK2029" s="74" t="n">
        <f aca="false">IF(G2029&lt;=0,AK2028+1,0)</f>
        <v>0</v>
      </c>
      <c r="AL2029" s="74" t="n">
        <f aca="false">IF(K2029&gt;0,AL2028+1,0)</f>
        <v>1</v>
      </c>
      <c r="AM2029" s="74" t="n">
        <f aca="false">IF(K2029&lt;=0,AM2028+1,0)</f>
        <v>0</v>
      </c>
    </row>
    <row r="2030" customFormat="false" ht="15" hidden="false" customHeight="false" outlineLevel="0" collapsed="false">
      <c r="A2030" s="61" t="n">
        <v>2029</v>
      </c>
      <c r="B2030" s="62" t="n">
        <v>45847.6354166667</v>
      </c>
      <c r="C2030" s="63" t="n">
        <f aca="false">YEAR(B2030)</f>
        <v>2025</v>
      </c>
      <c r="D2030" s="32" t="s">
        <v>276</v>
      </c>
      <c r="E2030" s="64" t="n">
        <v>25478.4</v>
      </c>
      <c r="F2030" s="65" t="n">
        <v>0.0103</v>
      </c>
      <c r="G2030" s="66" t="n">
        <v>262.42752</v>
      </c>
      <c r="H2030" s="67" t="n">
        <f aca="false">E2030+IF(D2030="Long",1,-1)*G2030</f>
        <v>25215.97248</v>
      </c>
      <c r="I2030" s="68" t="n">
        <f aca="false">Assumptions!$B$58</f>
        <v>5.35750011455817</v>
      </c>
      <c r="J2030" s="68" t="n">
        <f aca="false">INDEX(Yearly!$L$5:$L$22,MATCH(C2030,Yearly!$A$5:$A$22,0))</f>
        <v>0.483383468982692</v>
      </c>
      <c r="K2030" s="68" t="n">
        <f aca="false">G2030-I2030-J2030</f>
        <v>256.586636416459</v>
      </c>
      <c r="L2030" s="69" t="n">
        <f aca="false">(I2030+J2030)/Assumptions!$B$8</f>
        <v>0.000257546472986662</v>
      </c>
      <c r="M2030" s="70" t="n">
        <f aca="false">F2030-L2030</f>
        <v>0.0100424535270133</v>
      </c>
      <c r="N2030" s="71" t="n">
        <f aca="false">G2030*Assumptions!$B$7</f>
        <v>2063992.4448</v>
      </c>
      <c r="O2030" s="71" t="n">
        <f aca="false">K2030*Assumptions!$B$7</f>
        <v>2018053.89541545</v>
      </c>
      <c r="P2030" s="68" t="n">
        <f aca="false">P2029+G2030</f>
        <v>42181.4402400001</v>
      </c>
      <c r="Q2030" s="68" t="n">
        <f aca="false">MAX(Q2029,P2030)</f>
        <v>43157.9215400001</v>
      </c>
      <c r="R2030" s="68" t="n">
        <f aca="false">Q2030-P2030</f>
        <v>976.481299999992</v>
      </c>
      <c r="S2030" s="68" t="n">
        <f aca="false">S2029+K2030</f>
        <v>30251.0528420382</v>
      </c>
      <c r="T2030" s="68" t="n">
        <f aca="false">MAX(T2029,S2030)</f>
        <v>31467.0103689634</v>
      </c>
      <c r="U2030" s="68" t="n">
        <f aca="false">T2030-S2030</f>
        <v>1215.95752692517</v>
      </c>
      <c r="V2030" s="70" t="n">
        <f aca="false">V2029+F2030</f>
        <v>4.27950000000001</v>
      </c>
      <c r="W2030" s="70" t="n">
        <f aca="false">MAX(W2029,V2030)</f>
        <v>4.3193</v>
      </c>
      <c r="X2030" s="70" t="n">
        <f aca="false">W2030-V2030</f>
        <v>0.0397999999999987</v>
      </c>
      <c r="Y2030" s="70" t="n">
        <f aca="false">Y2029+M2030</f>
        <v>3.7534444551903</v>
      </c>
      <c r="Z2030" s="70" t="n">
        <f aca="false">MAX(Z2029,Y2030)</f>
        <v>3.80380386058276</v>
      </c>
      <c r="AA2030" s="70" t="n">
        <f aca="false">Z2030-Y2030</f>
        <v>0.0503594053924545</v>
      </c>
      <c r="AB2030" s="72" t="n">
        <f aca="false">AB2029*(1+F2030)</f>
        <v>56.1691249883847</v>
      </c>
      <c r="AC2030" s="73" t="n">
        <f aca="false">MAX(AC2029,AB2030)</f>
        <v>58.4800061345524</v>
      </c>
      <c r="AD2030" s="70" t="n">
        <f aca="false">1-AB2030/AC2030</f>
        <v>0.0395157473282534</v>
      </c>
      <c r="AE2030" s="73" t="n">
        <f aca="false">AE2029*(1+M2030)</f>
        <v>33.2226662542069</v>
      </c>
      <c r="AF2030" s="73" t="n">
        <f aca="false">MAX(AF2029,AE2030)</f>
        <v>34.9570910000162</v>
      </c>
      <c r="AG2030" s="70" t="n">
        <f aca="false">1-AE2030/AF2030</f>
        <v>0.0496158203154977</v>
      </c>
      <c r="AH2030" s="74" t="n">
        <f aca="false">IF(R2030&gt;0,AH2029+1,0)</f>
        <v>41</v>
      </c>
      <c r="AI2030" s="74" t="n">
        <f aca="false">IF(U2030&gt;0,AI2029+1,0)</f>
        <v>41</v>
      </c>
      <c r="AJ2030" s="74" t="n">
        <f aca="false">IF(G2030&gt;0,AJ2029+1,0)</f>
        <v>2</v>
      </c>
      <c r="AK2030" s="74" t="n">
        <f aca="false">IF(G2030&lt;=0,AK2029+1,0)</f>
        <v>0</v>
      </c>
      <c r="AL2030" s="74" t="n">
        <f aca="false">IF(K2030&gt;0,AL2029+1,0)</f>
        <v>2</v>
      </c>
      <c r="AM2030" s="74" t="n">
        <f aca="false">IF(K2030&lt;=0,AM2029+1,0)</f>
        <v>0</v>
      </c>
    </row>
    <row r="2031" customFormat="false" ht="15" hidden="false" customHeight="false" outlineLevel="0" collapsed="false">
      <c r="A2031" s="61" t="n">
        <v>2030</v>
      </c>
      <c r="B2031" s="62" t="n">
        <v>45854.5520833333</v>
      </c>
      <c r="C2031" s="63" t="n">
        <f aca="false">YEAR(B2031)</f>
        <v>2025</v>
      </c>
      <c r="D2031" s="32" t="s">
        <v>277</v>
      </c>
      <c r="E2031" s="64" t="n">
        <v>25214.75</v>
      </c>
      <c r="F2031" s="65" t="n">
        <v>-0.0009</v>
      </c>
      <c r="G2031" s="66" t="n">
        <v>-22.693275</v>
      </c>
      <c r="H2031" s="67" t="n">
        <f aca="false">E2031+IF(D2031="Long",1,-1)*G2031</f>
        <v>25192.056725</v>
      </c>
      <c r="I2031" s="68" t="n">
        <f aca="false">Assumptions!$B$58</f>
        <v>5.35750011455817</v>
      </c>
      <c r="J2031" s="68" t="n">
        <f aca="false">INDEX(Yearly!$L$5:$L$22,MATCH(C2031,Yearly!$A$5:$A$22,0))</f>
        <v>0.483383468982692</v>
      </c>
      <c r="K2031" s="68" t="n">
        <f aca="false">G2031-I2031-J2031</f>
        <v>-28.5341585835409</v>
      </c>
      <c r="L2031" s="69" t="n">
        <f aca="false">(I2031+J2031)/Assumptions!$B$8</f>
        <v>0.000257546472986662</v>
      </c>
      <c r="M2031" s="70" t="n">
        <f aca="false">F2031-L2031</f>
        <v>-0.00115754647298666</v>
      </c>
      <c r="N2031" s="71" t="n">
        <f aca="false">G2031*Assumptions!$B$7</f>
        <v>-178482.607875</v>
      </c>
      <c r="O2031" s="71" t="n">
        <f aca="false">K2031*Assumptions!$B$7</f>
        <v>-224421.157259549</v>
      </c>
      <c r="P2031" s="68" t="n">
        <f aca="false">P2030+G2031</f>
        <v>42158.7469650001</v>
      </c>
      <c r="Q2031" s="68" t="n">
        <f aca="false">MAX(Q2030,P2031)</f>
        <v>43157.9215400001</v>
      </c>
      <c r="R2031" s="68" t="n">
        <f aca="false">Q2031-P2031</f>
        <v>999.17457499999</v>
      </c>
      <c r="S2031" s="68" t="n">
        <f aca="false">S2030+K2031</f>
        <v>30222.5186834547</v>
      </c>
      <c r="T2031" s="68" t="n">
        <f aca="false">MAX(T2030,S2031)</f>
        <v>31467.0103689634</v>
      </c>
      <c r="U2031" s="68" t="n">
        <f aca="false">T2031-S2031</f>
        <v>1244.49168550871</v>
      </c>
      <c r="V2031" s="70" t="n">
        <f aca="false">V2030+F2031</f>
        <v>4.27860000000001</v>
      </c>
      <c r="W2031" s="70" t="n">
        <f aca="false">MAX(W2030,V2031)</f>
        <v>4.3193</v>
      </c>
      <c r="X2031" s="70" t="n">
        <f aca="false">W2031-V2031</f>
        <v>0.0406999999999984</v>
      </c>
      <c r="Y2031" s="70" t="n">
        <f aca="false">Y2030+M2031</f>
        <v>3.75228690871732</v>
      </c>
      <c r="Z2031" s="70" t="n">
        <f aca="false">MAX(Z2030,Y2031)</f>
        <v>3.80380386058276</v>
      </c>
      <c r="AA2031" s="70" t="n">
        <f aca="false">Z2031-Y2031</f>
        <v>0.051516951865441</v>
      </c>
      <c r="AB2031" s="72" t="n">
        <f aca="false">AB2030*(1+F2031)</f>
        <v>56.1185727758952</v>
      </c>
      <c r="AC2031" s="73" t="n">
        <f aca="false">MAX(AC2030,AB2031)</f>
        <v>58.4800061345524</v>
      </c>
      <c r="AD2031" s="70" t="n">
        <f aca="false">1-AB2031/AC2031</f>
        <v>0.0403801831556581</v>
      </c>
      <c r="AE2031" s="73" t="n">
        <f aca="false">AE2030*(1+M2031)</f>
        <v>33.1842094740612</v>
      </c>
      <c r="AF2031" s="73" t="n">
        <f aca="false">MAX(AF2030,AE2031)</f>
        <v>34.9570910000162</v>
      </c>
      <c r="AG2031" s="70" t="n">
        <f aca="false">1-AE2031/AF2031</f>
        <v>0.0507159341706739</v>
      </c>
      <c r="AH2031" s="74" t="n">
        <f aca="false">IF(R2031&gt;0,AH2030+1,0)</f>
        <v>42</v>
      </c>
      <c r="AI2031" s="74" t="n">
        <f aca="false">IF(U2031&gt;0,AI2030+1,0)</f>
        <v>42</v>
      </c>
      <c r="AJ2031" s="74" t="n">
        <f aca="false">IF(G2031&gt;0,AJ2030+1,0)</f>
        <v>0</v>
      </c>
      <c r="AK2031" s="74" t="n">
        <f aca="false">IF(G2031&lt;=0,AK2030+1,0)</f>
        <v>1</v>
      </c>
      <c r="AL2031" s="74" t="n">
        <f aca="false">IF(K2031&gt;0,AL2030+1,0)</f>
        <v>0</v>
      </c>
      <c r="AM2031" s="74" t="n">
        <f aca="false">IF(K2031&lt;=0,AM2030+1,0)</f>
        <v>1</v>
      </c>
    </row>
    <row r="2032" customFormat="false" ht="15" hidden="false" customHeight="false" outlineLevel="0" collapsed="false">
      <c r="A2032" s="61" t="n">
        <v>2031</v>
      </c>
      <c r="B2032" s="62" t="n">
        <v>45855.40625</v>
      </c>
      <c r="C2032" s="63" t="n">
        <f aca="false">YEAR(B2032)</f>
        <v>2025</v>
      </c>
      <c r="D2032" s="32" t="s">
        <v>276</v>
      </c>
      <c r="E2032" s="64" t="n">
        <v>25191.5</v>
      </c>
      <c r="F2032" s="65" t="n">
        <v>0.0032</v>
      </c>
      <c r="G2032" s="66" t="n">
        <v>80.6128</v>
      </c>
      <c r="H2032" s="67" t="n">
        <f aca="false">E2032+IF(D2032="Long",1,-1)*G2032</f>
        <v>25110.8872</v>
      </c>
      <c r="I2032" s="68" t="n">
        <f aca="false">Assumptions!$B$58</f>
        <v>5.35750011455817</v>
      </c>
      <c r="J2032" s="68" t="n">
        <f aca="false">INDEX(Yearly!$L$5:$L$22,MATCH(C2032,Yearly!$A$5:$A$22,0))</f>
        <v>0.483383468982692</v>
      </c>
      <c r="K2032" s="68" t="n">
        <f aca="false">G2032-I2032-J2032</f>
        <v>74.7719164164591</v>
      </c>
      <c r="L2032" s="69" t="n">
        <f aca="false">(I2032+J2032)/Assumptions!$B$8</f>
        <v>0.000257546472986662</v>
      </c>
      <c r="M2032" s="70" t="n">
        <f aca="false">F2032-L2032</f>
        <v>0.00294245352701334</v>
      </c>
      <c r="N2032" s="71" t="n">
        <f aca="false">G2032*Assumptions!$B$7</f>
        <v>634019.672</v>
      </c>
      <c r="O2032" s="71" t="n">
        <f aca="false">K2032*Assumptions!$B$7</f>
        <v>588081.122615451</v>
      </c>
      <c r="P2032" s="68" t="n">
        <f aca="false">P2031+G2032</f>
        <v>42239.3597650001</v>
      </c>
      <c r="Q2032" s="68" t="n">
        <f aca="false">MAX(Q2031,P2032)</f>
        <v>43157.9215400001</v>
      </c>
      <c r="R2032" s="68" t="n">
        <f aca="false">Q2032-P2032</f>
        <v>918.561774999987</v>
      </c>
      <c r="S2032" s="68" t="n">
        <f aca="false">S2031+K2032</f>
        <v>30297.2905998711</v>
      </c>
      <c r="T2032" s="68" t="n">
        <f aca="false">MAX(T2031,S2032)</f>
        <v>31467.0103689634</v>
      </c>
      <c r="U2032" s="68" t="n">
        <f aca="false">T2032-S2032</f>
        <v>1169.71976909225</v>
      </c>
      <c r="V2032" s="70" t="n">
        <f aca="false">V2031+F2032</f>
        <v>4.28180000000001</v>
      </c>
      <c r="W2032" s="70" t="n">
        <f aca="false">MAX(W2031,V2032)</f>
        <v>4.3193</v>
      </c>
      <c r="X2032" s="70" t="n">
        <f aca="false">W2032-V2032</f>
        <v>0.0374999999999988</v>
      </c>
      <c r="Y2032" s="70" t="n">
        <f aca="false">Y2031+M2032</f>
        <v>3.75522936224433</v>
      </c>
      <c r="Z2032" s="70" t="n">
        <f aca="false">MAX(Z2031,Y2032)</f>
        <v>3.80380386058276</v>
      </c>
      <c r="AA2032" s="70" t="n">
        <f aca="false">Z2032-Y2032</f>
        <v>0.0485744983384278</v>
      </c>
      <c r="AB2032" s="72" t="n">
        <f aca="false">AB2031*(1+F2032)</f>
        <v>56.2981522087781</v>
      </c>
      <c r="AC2032" s="73" t="n">
        <f aca="false">MAX(AC2031,AB2032)</f>
        <v>58.4800061345524</v>
      </c>
      <c r="AD2032" s="70" t="n">
        <f aca="false">1-AB2032/AC2032</f>
        <v>0.0373093997417561</v>
      </c>
      <c r="AE2032" s="73" t="n">
        <f aca="false">AE2031*(1+M2032)</f>
        <v>33.2818524682693</v>
      </c>
      <c r="AF2032" s="73" t="n">
        <f aca="false">MAX(AF2031,AE2032)</f>
        <v>34.9570910000162</v>
      </c>
      <c r="AG2032" s="70" t="n">
        <f aca="false">1-AE2032/AF2032</f>
        <v>0.0479227099230367</v>
      </c>
      <c r="AH2032" s="74" t="n">
        <f aca="false">IF(R2032&gt;0,AH2031+1,0)</f>
        <v>43</v>
      </c>
      <c r="AI2032" s="74" t="n">
        <f aca="false">IF(U2032&gt;0,AI2031+1,0)</f>
        <v>43</v>
      </c>
      <c r="AJ2032" s="74" t="n">
        <f aca="false">IF(G2032&gt;0,AJ2031+1,0)</f>
        <v>1</v>
      </c>
      <c r="AK2032" s="74" t="n">
        <f aca="false">IF(G2032&lt;=0,AK2031+1,0)</f>
        <v>0</v>
      </c>
      <c r="AL2032" s="74" t="n">
        <f aca="false">IF(K2032&gt;0,AL2031+1,0)</f>
        <v>1</v>
      </c>
      <c r="AM2032" s="74" t="n">
        <f aca="false">IF(K2032&lt;=0,AM2031+1,0)</f>
        <v>0</v>
      </c>
    </row>
    <row r="2033" customFormat="false" ht="15" hidden="false" customHeight="false" outlineLevel="0" collapsed="false">
      <c r="A2033" s="61" t="n">
        <v>2032</v>
      </c>
      <c r="B2033" s="62" t="n">
        <v>45860.40625</v>
      </c>
      <c r="C2033" s="63" t="n">
        <f aca="false">YEAR(B2033)</f>
        <v>2025</v>
      </c>
      <c r="D2033" s="32" t="s">
        <v>277</v>
      </c>
      <c r="E2033" s="64" t="n">
        <v>25110.45</v>
      </c>
      <c r="F2033" s="65" t="n">
        <v>-0.0019</v>
      </c>
      <c r="G2033" s="66" t="n">
        <v>-47.709855</v>
      </c>
      <c r="H2033" s="67" t="n">
        <f aca="false">E2033+IF(D2033="Long",1,-1)*G2033</f>
        <v>25062.740145</v>
      </c>
      <c r="I2033" s="68" t="n">
        <f aca="false">Assumptions!$B$58</f>
        <v>5.35750011455817</v>
      </c>
      <c r="J2033" s="68" t="n">
        <f aca="false">INDEX(Yearly!$L$5:$L$22,MATCH(C2033,Yearly!$A$5:$A$22,0))</f>
        <v>0.483383468982692</v>
      </c>
      <c r="K2033" s="68" t="n">
        <f aca="false">G2033-I2033-J2033</f>
        <v>-53.5507385835409</v>
      </c>
      <c r="L2033" s="69" t="n">
        <f aca="false">(I2033+J2033)/Assumptions!$B$8</f>
        <v>0.000257546472986662</v>
      </c>
      <c r="M2033" s="70" t="n">
        <f aca="false">F2033-L2033</f>
        <v>-0.00215754647298666</v>
      </c>
      <c r="N2033" s="71" t="n">
        <f aca="false">G2033*Assumptions!$B$7</f>
        <v>-375238.009575</v>
      </c>
      <c r="O2033" s="71" t="n">
        <f aca="false">K2033*Assumptions!$B$7</f>
        <v>-421176.558959549</v>
      </c>
      <c r="P2033" s="68" t="n">
        <f aca="false">P2032+G2033</f>
        <v>42191.6499100001</v>
      </c>
      <c r="Q2033" s="68" t="n">
        <f aca="false">MAX(Q2032,P2033)</f>
        <v>43157.9215400001</v>
      </c>
      <c r="R2033" s="68" t="n">
        <f aca="false">Q2033-P2033</f>
        <v>966.271629999988</v>
      </c>
      <c r="S2033" s="68" t="n">
        <f aca="false">S2032+K2033</f>
        <v>30243.7398612876</v>
      </c>
      <c r="T2033" s="68" t="n">
        <f aca="false">MAX(T2032,S2033)</f>
        <v>31467.0103689634</v>
      </c>
      <c r="U2033" s="68" t="n">
        <f aca="false">T2033-S2033</f>
        <v>1223.2705076758</v>
      </c>
      <c r="V2033" s="70" t="n">
        <f aca="false">V2032+F2033</f>
        <v>4.27990000000001</v>
      </c>
      <c r="W2033" s="70" t="n">
        <f aca="false">MAX(W2032,V2033)</f>
        <v>4.3193</v>
      </c>
      <c r="X2033" s="70" t="n">
        <f aca="false">W2033-V2033</f>
        <v>0.0393999999999988</v>
      </c>
      <c r="Y2033" s="70" t="n">
        <f aca="false">Y2032+M2033</f>
        <v>3.75307181577134</v>
      </c>
      <c r="Z2033" s="70" t="n">
        <f aca="false">MAX(Z2032,Y2033)</f>
        <v>3.80380386058276</v>
      </c>
      <c r="AA2033" s="70" t="n">
        <f aca="false">Z2033-Y2033</f>
        <v>0.0507320448114146</v>
      </c>
      <c r="AB2033" s="72" t="n">
        <f aca="false">AB2032*(1+F2033)</f>
        <v>56.1911857195814</v>
      </c>
      <c r="AC2033" s="73" t="n">
        <f aca="false">MAX(AC2032,AB2033)</f>
        <v>58.4800061345524</v>
      </c>
      <c r="AD2033" s="70" t="n">
        <f aca="false">1-AB2033/AC2033</f>
        <v>0.0391385118822467</v>
      </c>
      <c r="AE2033" s="73" t="n">
        <f aca="false">AE2032*(1+M2033)</f>
        <v>33.2100453248619</v>
      </c>
      <c r="AF2033" s="73" t="n">
        <f aca="false">MAX(AF2032,AE2033)</f>
        <v>34.9570910000162</v>
      </c>
      <c r="AG2033" s="70" t="n">
        <f aca="false">1-AE2033/AF2033</f>
        <v>0.049976860922253</v>
      </c>
      <c r="AH2033" s="74" t="n">
        <f aca="false">IF(R2033&gt;0,AH2032+1,0)</f>
        <v>44</v>
      </c>
      <c r="AI2033" s="74" t="n">
        <f aca="false">IF(U2033&gt;0,AI2032+1,0)</f>
        <v>44</v>
      </c>
      <c r="AJ2033" s="74" t="n">
        <f aca="false">IF(G2033&gt;0,AJ2032+1,0)</f>
        <v>0</v>
      </c>
      <c r="AK2033" s="74" t="n">
        <f aca="false">IF(G2033&lt;=0,AK2032+1,0)</f>
        <v>1</v>
      </c>
      <c r="AL2033" s="74" t="n">
        <f aca="false">IF(K2033&gt;0,AL2032+1,0)</f>
        <v>0</v>
      </c>
      <c r="AM2033" s="74" t="n">
        <f aca="false">IF(K2033&lt;=0,AM2032+1,0)</f>
        <v>1</v>
      </c>
    </row>
    <row r="2034" customFormat="false" ht="15" hidden="false" customHeight="false" outlineLevel="0" collapsed="false">
      <c r="A2034" s="61" t="n">
        <v>2033</v>
      </c>
      <c r="B2034" s="62" t="n">
        <v>45860.4895833333</v>
      </c>
      <c r="C2034" s="63" t="n">
        <f aca="false">YEAR(B2034)</f>
        <v>2025</v>
      </c>
      <c r="D2034" s="32" t="s">
        <v>276</v>
      </c>
      <c r="E2034" s="64" t="n">
        <v>25062.75</v>
      </c>
      <c r="F2034" s="65" t="n">
        <v>-0.0019</v>
      </c>
      <c r="G2034" s="66" t="n">
        <v>-47.619225</v>
      </c>
      <c r="H2034" s="67" t="n">
        <f aca="false">E2034+IF(D2034="Long",1,-1)*G2034</f>
        <v>25110.369225</v>
      </c>
      <c r="I2034" s="68" t="n">
        <f aca="false">Assumptions!$B$58</f>
        <v>5.35750011455817</v>
      </c>
      <c r="J2034" s="68" t="n">
        <f aca="false">INDEX(Yearly!$L$5:$L$22,MATCH(C2034,Yearly!$A$5:$A$22,0))</f>
        <v>0.483383468982692</v>
      </c>
      <c r="K2034" s="68" t="n">
        <f aca="false">G2034-I2034-J2034</f>
        <v>-53.4601085835409</v>
      </c>
      <c r="L2034" s="69" t="n">
        <f aca="false">(I2034+J2034)/Assumptions!$B$8</f>
        <v>0.000257546472986662</v>
      </c>
      <c r="M2034" s="70" t="n">
        <f aca="false">F2034-L2034</f>
        <v>-0.00215754647298666</v>
      </c>
      <c r="N2034" s="71" t="n">
        <f aca="false">G2034*Assumptions!$B$7</f>
        <v>-374525.204625</v>
      </c>
      <c r="O2034" s="71" t="n">
        <f aca="false">K2034*Assumptions!$B$7</f>
        <v>-420463.754009549</v>
      </c>
      <c r="P2034" s="68" t="n">
        <f aca="false">P2033+G2034</f>
        <v>42144.0306850001</v>
      </c>
      <c r="Q2034" s="68" t="n">
        <f aca="false">MAX(Q2033,P2034)</f>
        <v>43157.9215400001</v>
      </c>
      <c r="R2034" s="68" t="n">
        <f aca="false">Q2034-P2034</f>
        <v>1013.89085499999</v>
      </c>
      <c r="S2034" s="68" t="n">
        <f aca="false">S2033+K2034</f>
        <v>30190.2797527041</v>
      </c>
      <c r="T2034" s="68" t="n">
        <f aca="false">MAX(T2033,S2034)</f>
        <v>31467.0103689634</v>
      </c>
      <c r="U2034" s="68" t="n">
        <f aca="false">T2034-S2034</f>
        <v>1276.73061625934</v>
      </c>
      <c r="V2034" s="70" t="n">
        <f aca="false">V2033+F2034</f>
        <v>4.27800000000001</v>
      </c>
      <c r="W2034" s="70" t="n">
        <f aca="false">MAX(W2033,V2034)</f>
        <v>4.3193</v>
      </c>
      <c r="X2034" s="70" t="n">
        <f aca="false">W2034-V2034</f>
        <v>0.0412999999999988</v>
      </c>
      <c r="Y2034" s="70" t="n">
        <f aca="false">Y2033+M2034</f>
        <v>3.75091426929836</v>
      </c>
      <c r="Z2034" s="70" t="n">
        <f aca="false">MAX(Z2033,Y2034)</f>
        <v>3.80380386058276</v>
      </c>
      <c r="AA2034" s="70" t="n">
        <f aca="false">Z2034-Y2034</f>
        <v>0.0528895912844014</v>
      </c>
      <c r="AB2034" s="72" t="n">
        <f aca="false">AB2033*(1+F2034)</f>
        <v>56.0844224667142</v>
      </c>
      <c r="AC2034" s="73" t="n">
        <f aca="false">MAX(AC2033,AB2034)</f>
        <v>58.4800061345524</v>
      </c>
      <c r="AD2034" s="70" t="n">
        <f aca="false">1-AB2034/AC2034</f>
        <v>0.0409641487096705</v>
      </c>
      <c r="AE2034" s="73" t="n">
        <f aca="false">AE2033*(1+M2034)</f>
        <v>33.1383931087035</v>
      </c>
      <c r="AF2034" s="73" t="n">
        <f aca="false">MAX(AF2033,AE2034)</f>
        <v>34.9570910000162</v>
      </c>
      <c r="AG2034" s="70" t="n">
        <f aca="false">1-AE2034/AF2034</f>
        <v>0.052026579995226</v>
      </c>
      <c r="AH2034" s="74" t="n">
        <f aca="false">IF(R2034&gt;0,AH2033+1,0)</f>
        <v>45</v>
      </c>
      <c r="AI2034" s="74" t="n">
        <f aca="false">IF(U2034&gt;0,AI2033+1,0)</f>
        <v>45</v>
      </c>
      <c r="AJ2034" s="74" t="n">
        <f aca="false">IF(G2034&gt;0,AJ2033+1,0)</f>
        <v>0</v>
      </c>
      <c r="AK2034" s="74" t="n">
        <f aca="false">IF(G2034&lt;=0,AK2033+1,0)</f>
        <v>2</v>
      </c>
      <c r="AL2034" s="74" t="n">
        <f aca="false">IF(K2034&gt;0,AL2033+1,0)</f>
        <v>0</v>
      </c>
      <c r="AM2034" s="74" t="n">
        <f aca="false">IF(K2034&lt;=0,AM2033+1,0)</f>
        <v>2</v>
      </c>
    </row>
    <row r="2035" customFormat="false" ht="15" hidden="false" customHeight="false" outlineLevel="0" collapsed="false">
      <c r="A2035" s="61" t="n">
        <v>2034</v>
      </c>
      <c r="B2035" s="62" t="n">
        <v>45860.53125</v>
      </c>
      <c r="C2035" s="63" t="n">
        <f aca="false">YEAR(B2035)</f>
        <v>2025</v>
      </c>
      <c r="D2035" s="32" t="s">
        <v>277</v>
      </c>
      <c r="E2035" s="64" t="n">
        <v>25109.85</v>
      </c>
      <c r="F2035" s="65" t="n">
        <v>-0.0018</v>
      </c>
      <c r="G2035" s="66" t="n">
        <v>-45.19773</v>
      </c>
      <c r="H2035" s="67" t="n">
        <f aca="false">E2035+IF(D2035="Long",1,-1)*G2035</f>
        <v>25064.65227</v>
      </c>
      <c r="I2035" s="68" t="n">
        <f aca="false">Assumptions!$B$58</f>
        <v>5.35750011455817</v>
      </c>
      <c r="J2035" s="68" t="n">
        <f aca="false">INDEX(Yearly!$L$5:$L$22,MATCH(C2035,Yearly!$A$5:$A$22,0))</f>
        <v>0.483383468982692</v>
      </c>
      <c r="K2035" s="68" t="n">
        <f aca="false">G2035-I2035-J2035</f>
        <v>-51.0386135835409</v>
      </c>
      <c r="L2035" s="69" t="n">
        <f aca="false">(I2035+J2035)/Assumptions!$B$8</f>
        <v>0.000257546472986662</v>
      </c>
      <c r="M2035" s="70" t="n">
        <f aca="false">F2035-L2035</f>
        <v>-0.00205754647298666</v>
      </c>
      <c r="N2035" s="71" t="n">
        <f aca="false">G2035*Assumptions!$B$7</f>
        <v>-355480.14645</v>
      </c>
      <c r="O2035" s="71" t="n">
        <f aca="false">K2035*Assumptions!$B$7</f>
        <v>-401418.695834549</v>
      </c>
      <c r="P2035" s="68" t="n">
        <f aca="false">P2034+G2035</f>
        <v>42098.8329550001</v>
      </c>
      <c r="Q2035" s="68" t="n">
        <f aca="false">MAX(Q2034,P2035)</f>
        <v>43157.9215400001</v>
      </c>
      <c r="R2035" s="68" t="n">
        <f aca="false">Q2035-P2035</f>
        <v>1059.08858499999</v>
      </c>
      <c r="S2035" s="68" t="n">
        <f aca="false">S2034+K2035</f>
        <v>30139.2411391205</v>
      </c>
      <c r="T2035" s="68" t="n">
        <f aca="false">MAX(T2034,S2035)</f>
        <v>31467.0103689634</v>
      </c>
      <c r="U2035" s="68" t="n">
        <f aca="false">T2035-S2035</f>
        <v>1327.76922984288</v>
      </c>
      <c r="V2035" s="70" t="n">
        <f aca="false">V2034+F2035</f>
        <v>4.27620000000001</v>
      </c>
      <c r="W2035" s="70" t="n">
        <f aca="false">MAX(W2034,V2035)</f>
        <v>4.3193</v>
      </c>
      <c r="X2035" s="70" t="n">
        <f aca="false">W2035-V2035</f>
        <v>0.043099999999999</v>
      </c>
      <c r="Y2035" s="70" t="n">
        <f aca="false">Y2034+M2035</f>
        <v>3.74885672282537</v>
      </c>
      <c r="Z2035" s="70" t="n">
        <f aca="false">MAX(Z2034,Y2035)</f>
        <v>3.80380386058276</v>
      </c>
      <c r="AA2035" s="70" t="n">
        <f aca="false">Z2035-Y2035</f>
        <v>0.054947137757388</v>
      </c>
      <c r="AB2035" s="72" t="n">
        <f aca="false">AB2034*(1+F2035)</f>
        <v>55.9834705062741</v>
      </c>
      <c r="AC2035" s="73" t="n">
        <f aca="false">MAX(AC2034,AB2035)</f>
        <v>58.4800061345524</v>
      </c>
      <c r="AD2035" s="70" t="n">
        <f aca="false">1-AB2035/AC2035</f>
        <v>0.0426904132419931</v>
      </c>
      <c r="AE2035" s="73" t="n">
        <f aca="false">AE2034*(1+M2035)</f>
        <v>33.0702093248422</v>
      </c>
      <c r="AF2035" s="73" t="n">
        <f aca="false">MAX(AF2034,AE2035)</f>
        <v>34.9570910000162</v>
      </c>
      <c r="AG2035" s="70" t="n">
        <f aca="false">1-AE2035/AF2035</f>
        <v>0.0539770793620419</v>
      </c>
      <c r="AH2035" s="74" t="n">
        <f aca="false">IF(R2035&gt;0,AH2034+1,0)</f>
        <v>46</v>
      </c>
      <c r="AI2035" s="74" t="n">
        <f aca="false">IF(U2035&gt;0,AI2034+1,0)</f>
        <v>46</v>
      </c>
      <c r="AJ2035" s="74" t="n">
        <f aca="false">IF(G2035&gt;0,AJ2034+1,0)</f>
        <v>0</v>
      </c>
      <c r="AK2035" s="74" t="n">
        <f aca="false">IF(G2035&lt;=0,AK2034+1,0)</f>
        <v>3</v>
      </c>
      <c r="AL2035" s="74" t="n">
        <f aca="false">IF(K2035&gt;0,AL2034+1,0)</f>
        <v>0</v>
      </c>
      <c r="AM2035" s="74" t="n">
        <f aca="false">IF(K2035&lt;=0,AM2034+1,0)</f>
        <v>3</v>
      </c>
    </row>
    <row r="2036" customFormat="false" ht="15" hidden="false" customHeight="false" outlineLevel="0" collapsed="false">
      <c r="A2036" s="61" t="n">
        <v>2035</v>
      </c>
      <c r="B2036" s="62" t="n">
        <v>45860.6145833333</v>
      </c>
      <c r="C2036" s="63" t="n">
        <f aca="false">YEAR(B2036)</f>
        <v>2025</v>
      </c>
      <c r="D2036" s="32" t="s">
        <v>276</v>
      </c>
      <c r="E2036" s="64" t="n">
        <v>25064.75</v>
      </c>
      <c r="F2036" s="65" t="n">
        <v>-0.0013</v>
      </c>
      <c r="G2036" s="66" t="n">
        <v>-32.584175</v>
      </c>
      <c r="H2036" s="67" t="n">
        <f aca="false">E2036+IF(D2036="Long",1,-1)*G2036</f>
        <v>25097.334175</v>
      </c>
      <c r="I2036" s="68" t="n">
        <f aca="false">Assumptions!$B$58</f>
        <v>5.35750011455817</v>
      </c>
      <c r="J2036" s="68" t="n">
        <f aca="false">INDEX(Yearly!$L$5:$L$22,MATCH(C2036,Yearly!$A$5:$A$22,0))</f>
        <v>0.483383468982692</v>
      </c>
      <c r="K2036" s="68" t="n">
        <f aca="false">G2036-I2036-J2036</f>
        <v>-38.4250585835409</v>
      </c>
      <c r="L2036" s="69" t="n">
        <f aca="false">(I2036+J2036)/Assumptions!$B$8</f>
        <v>0.000257546472986662</v>
      </c>
      <c r="M2036" s="70" t="n">
        <f aca="false">F2036-L2036</f>
        <v>-0.00155754647298666</v>
      </c>
      <c r="N2036" s="71" t="n">
        <f aca="false">G2036*Assumptions!$B$7</f>
        <v>-256274.536375</v>
      </c>
      <c r="O2036" s="71" t="n">
        <f aca="false">K2036*Assumptions!$B$7</f>
        <v>-302213.085759549</v>
      </c>
      <c r="P2036" s="68" t="n">
        <f aca="false">P2035+G2036</f>
        <v>42066.2487800001</v>
      </c>
      <c r="Q2036" s="68" t="n">
        <f aca="false">MAX(Q2035,P2036)</f>
        <v>43157.9215400001</v>
      </c>
      <c r="R2036" s="68" t="n">
        <f aca="false">Q2036-P2036</f>
        <v>1091.67275999999</v>
      </c>
      <c r="S2036" s="68" t="n">
        <f aca="false">S2035+K2036</f>
        <v>30100.816080537</v>
      </c>
      <c r="T2036" s="68" t="n">
        <f aca="false">MAX(T2035,S2036)</f>
        <v>31467.0103689634</v>
      </c>
      <c r="U2036" s="68" t="n">
        <f aca="false">T2036-S2036</f>
        <v>1366.19428842642</v>
      </c>
      <c r="V2036" s="70" t="n">
        <f aca="false">V2035+F2036</f>
        <v>4.27490000000001</v>
      </c>
      <c r="W2036" s="70" t="n">
        <f aca="false">MAX(W2035,V2036)</f>
        <v>4.3193</v>
      </c>
      <c r="X2036" s="70" t="n">
        <f aca="false">W2036-V2036</f>
        <v>0.0443999999999987</v>
      </c>
      <c r="Y2036" s="70" t="n">
        <f aca="false">Y2035+M2036</f>
        <v>3.74729917635238</v>
      </c>
      <c r="Z2036" s="70" t="n">
        <f aca="false">MAX(Z2035,Y2036)</f>
        <v>3.80380386058276</v>
      </c>
      <c r="AA2036" s="70" t="n">
        <f aca="false">Z2036-Y2036</f>
        <v>0.0565046842303745</v>
      </c>
      <c r="AB2036" s="72" t="n">
        <f aca="false">AB2035*(1+F2036)</f>
        <v>55.9106919946159</v>
      </c>
      <c r="AC2036" s="73" t="n">
        <f aca="false">MAX(AC2035,AB2036)</f>
        <v>58.4800061345524</v>
      </c>
      <c r="AD2036" s="70" t="n">
        <f aca="false">1-AB2036/AC2036</f>
        <v>0.0439349157047785</v>
      </c>
      <c r="AE2036" s="73" t="n">
        <f aca="false">AE2035*(1+M2036)</f>
        <v>33.0187009369474</v>
      </c>
      <c r="AF2036" s="73" t="n">
        <f aca="false">MAX(AF2035,AE2036)</f>
        <v>34.9570910000162</v>
      </c>
      <c r="AG2036" s="70" t="n">
        <f aca="false">1-AE2036/AF2036</f>
        <v>0.0554505540254462</v>
      </c>
      <c r="AH2036" s="74" t="n">
        <f aca="false">IF(R2036&gt;0,AH2035+1,0)</f>
        <v>47</v>
      </c>
      <c r="AI2036" s="74" t="n">
        <f aca="false">IF(U2036&gt;0,AI2035+1,0)</f>
        <v>47</v>
      </c>
      <c r="AJ2036" s="74" t="n">
        <f aca="false">IF(G2036&gt;0,AJ2035+1,0)</f>
        <v>0</v>
      </c>
      <c r="AK2036" s="74" t="n">
        <f aca="false">IF(G2036&lt;=0,AK2035+1,0)</f>
        <v>4</v>
      </c>
      <c r="AL2036" s="74" t="n">
        <f aca="false">IF(K2036&gt;0,AL2035+1,0)</f>
        <v>0</v>
      </c>
      <c r="AM2036" s="74" t="n">
        <f aca="false">IF(K2036&lt;=0,AM2035+1,0)</f>
        <v>4</v>
      </c>
    </row>
    <row r="2037" customFormat="false" ht="15" hidden="false" customHeight="false" outlineLevel="0" collapsed="false">
      <c r="A2037" s="61" t="n">
        <v>2036</v>
      </c>
      <c r="B2037" s="62" t="n">
        <v>45861.40625</v>
      </c>
      <c r="C2037" s="63" t="n">
        <f aca="false">YEAR(B2037)</f>
        <v>2025</v>
      </c>
      <c r="D2037" s="32" t="s">
        <v>277</v>
      </c>
      <c r="E2037" s="64" t="n">
        <v>25097.55</v>
      </c>
      <c r="F2037" s="65" t="n">
        <v>0.0001</v>
      </c>
      <c r="G2037" s="66" t="n">
        <v>2.509755</v>
      </c>
      <c r="H2037" s="67" t="n">
        <f aca="false">E2037+IF(D2037="Long",1,-1)*G2037</f>
        <v>25100.059755</v>
      </c>
      <c r="I2037" s="68" t="n">
        <f aca="false">Assumptions!$B$58</f>
        <v>5.35750011455817</v>
      </c>
      <c r="J2037" s="68" t="n">
        <f aca="false">INDEX(Yearly!$L$5:$L$22,MATCH(C2037,Yearly!$A$5:$A$22,0))</f>
        <v>0.483383468982692</v>
      </c>
      <c r="K2037" s="68" t="n">
        <f aca="false">G2037-I2037-J2037</f>
        <v>-3.33112858354086</v>
      </c>
      <c r="L2037" s="69" t="n">
        <f aca="false">(I2037+J2037)/Assumptions!$B$8</f>
        <v>0.000257546472986662</v>
      </c>
      <c r="M2037" s="70" t="n">
        <f aca="false">F2037-L2037</f>
        <v>-0.000157546472986662</v>
      </c>
      <c r="N2037" s="71" t="n">
        <f aca="false">G2037*Assumptions!$B$7</f>
        <v>19739.223075</v>
      </c>
      <c r="O2037" s="71" t="n">
        <f aca="false">K2037*Assumptions!$B$7</f>
        <v>-26199.3263095489</v>
      </c>
      <c r="P2037" s="68" t="n">
        <f aca="false">P2036+G2037</f>
        <v>42068.7585350001</v>
      </c>
      <c r="Q2037" s="68" t="n">
        <f aca="false">MAX(Q2036,P2037)</f>
        <v>43157.9215400001</v>
      </c>
      <c r="R2037" s="68" t="n">
        <f aca="false">Q2037-P2037</f>
        <v>1089.16300499999</v>
      </c>
      <c r="S2037" s="68" t="n">
        <f aca="false">S2036+K2037</f>
        <v>30097.4849519534</v>
      </c>
      <c r="T2037" s="68" t="n">
        <f aca="false">MAX(T2036,S2037)</f>
        <v>31467.0103689634</v>
      </c>
      <c r="U2037" s="68" t="n">
        <f aca="false">T2037-S2037</f>
        <v>1369.52541700996</v>
      </c>
      <c r="V2037" s="70" t="n">
        <f aca="false">V2036+F2037</f>
        <v>4.27500000000001</v>
      </c>
      <c r="W2037" s="70" t="n">
        <f aca="false">MAX(W2036,V2037)</f>
        <v>4.3193</v>
      </c>
      <c r="X2037" s="70" t="n">
        <f aca="false">W2037-V2037</f>
        <v>0.0442999999999989</v>
      </c>
      <c r="Y2037" s="70" t="n">
        <f aca="false">Y2036+M2037</f>
        <v>3.7471416298794</v>
      </c>
      <c r="Z2037" s="70" t="n">
        <f aca="false">MAX(Z2036,Y2037)</f>
        <v>3.80380386058276</v>
      </c>
      <c r="AA2037" s="70" t="n">
        <f aca="false">Z2037-Y2037</f>
        <v>0.0566622307033611</v>
      </c>
      <c r="AB2037" s="72" t="n">
        <f aca="false">AB2036*(1+F2037)</f>
        <v>55.9162830638154</v>
      </c>
      <c r="AC2037" s="73" t="n">
        <f aca="false">MAX(AC2036,AB2037)</f>
        <v>58.4800061345524</v>
      </c>
      <c r="AD2037" s="70" t="n">
        <f aca="false">1-AB2037/AC2037</f>
        <v>0.0438393091963489</v>
      </c>
      <c r="AE2037" s="73" t="n">
        <f aca="false">AE2036*(1+M2037)</f>
        <v>33.0134989570722</v>
      </c>
      <c r="AF2037" s="73" t="n">
        <f aca="false">MAX(AF2036,AE2037)</f>
        <v>34.9570910000162</v>
      </c>
      <c r="AG2037" s="70" t="n">
        <f aca="false">1-AE2037/AF2037</f>
        <v>0.0555993644592209</v>
      </c>
      <c r="AH2037" s="74" t="n">
        <f aca="false">IF(R2037&gt;0,AH2036+1,0)</f>
        <v>48</v>
      </c>
      <c r="AI2037" s="74" t="n">
        <f aca="false">IF(U2037&gt;0,AI2036+1,0)</f>
        <v>48</v>
      </c>
      <c r="AJ2037" s="74" t="n">
        <f aca="false">IF(G2037&gt;0,AJ2036+1,0)</f>
        <v>1</v>
      </c>
      <c r="AK2037" s="74" t="n">
        <f aca="false">IF(G2037&lt;=0,AK2036+1,0)</f>
        <v>0</v>
      </c>
      <c r="AL2037" s="74" t="n">
        <f aca="false">IF(K2037&gt;0,AL2036+1,0)</f>
        <v>0</v>
      </c>
      <c r="AM2037" s="74" t="n">
        <f aca="false">IF(K2037&lt;=0,AM2036+1,0)</f>
        <v>5</v>
      </c>
    </row>
    <row r="2038" customFormat="false" ht="15" hidden="false" customHeight="false" outlineLevel="0" collapsed="false">
      <c r="A2038" s="61" t="n">
        <v>2037</v>
      </c>
      <c r="B2038" s="62" t="n">
        <v>45862.4895833333</v>
      </c>
      <c r="C2038" s="63" t="n">
        <f aca="false">YEAR(B2038)</f>
        <v>2025</v>
      </c>
      <c r="D2038" s="32" t="s">
        <v>276</v>
      </c>
      <c r="E2038" s="64" t="n">
        <v>25099.65</v>
      </c>
      <c r="F2038" s="65" t="n">
        <v>0.0089</v>
      </c>
      <c r="G2038" s="66" t="n">
        <v>223.386885</v>
      </c>
      <c r="H2038" s="67" t="n">
        <f aca="false">E2038+IF(D2038="Long",1,-1)*G2038</f>
        <v>24876.263115</v>
      </c>
      <c r="I2038" s="68" t="n">
        <f aca="false">Assumptions!$B$58</f>
        <v>5.35750011455817</v>
      </c>
      <c r="J2038" s="68" t="n">
        <f aca="false">INDEX(Yearly!$L$5:$L$22,MATCH(C2038,Yearly!$A$5:$A$22,0))</f>
        <v>0.483383468982692</v>
      </c>
      <c r="K2038" s="68" t="n">
        <f aca="false">G2038-I2038-J2038</f>
        <v>217.546001416459</v>
      </c>
      <c r="L2038" s="69" t="n">
        <f aca="false">(I2038+J2038)/Assumptions!$B$8</f>
        <v>0.000257546472986662</v>
      </c>
      <c r="M2038" s="70" t="n">
        <f aca="false">F2038-L2038</f>
        <v>0.00864245352701334</v>
      </c>
      <c r="N2038" s="71" t="n">
        <f aca="false">G2038*Assumptions!$B$7</f>
        <v>1756937.850525</v>
      </c>
      <c r="O2038" s="71" t="n">
        <f aca="false">K2038*Assumptions!$B$7</f>
        <v>1710999.30114045</v>
      </c>
      <c r="P2038" s="68" t="n">
        <f aca="false">P2037+G2038</f>
        <v>42292.1454200001</v>
      </c>
      <c r="Q2038" s="68" t="n">
        <f aca="false">MAX(Q2037,P2038)</f>
        <v>43157.9215400001</v>
      </c>
      <c r="R2038" s="68" t="n">
        <f aca="false">Q2038-P2038</f>
        <v>865.776119999995</v>
      </c>
      <c r="S2038" s="68" t="n">
        <f aca="false">S2037+K2038</f>
        <v>30315.0309533699</v>
      </c>
      <c r="T2038" s="68" t="n">
        <f aca="false">MAX(T2037,S2038)</f>
        <v>31467.0103689634</v>
      </c>
      <c r="U2038" s="68" t="n">
        <f aca="false">T2038-S2038</f>
        <v>1151.9794155935</v>
      </c>
      <c r="V2038" s="70" t="n">
        <f aca="false">V2037+F2038</f>
        <v>4.2839</v>
      </c>
      <c r="W2038" s="70" t="n">
        <f aca="false">MAX(W2037,V2038)</f>
        <v>4.3193</v>
      </c>
      <c r="X2038" s="70" t="n">
        <f aca="false">W2038-V2038</f>
        <v>0.0353999999999992</v>
      </c>
      <c r="Y2038" s="70" t="n">
        <f aca="false">Y2037+M2038</f>
        <v>3.75578408340641</v>
      </c>
      <c r="Z2038" s="70" t="n">
        <f aca="false">MAX(Z2037,Y2038)</f>
        <v>3.80380386058276</v>
      </c>
      <c r="AA2038" s="70" t="n">
        <f aca="false">Z2038-Y2038</f>
        <v>0.0480197771763478</v>
      </c>
      <c r="AB2038" s="72" t="n">
        <f aca="false">AB2037*(1+F2038)</f>
        <v>56.4139379830833</v>
      </c>
      <c r="AC2038" s="73" t="n">
        <f aca="false">MAX(AC2037,AB2038)</f>
        <v>58.4800061345524</v>
      </c>
      <c r="AD2038" s="70" t="n">
        <f aca="false">1-AB2038/AC2038</f>
        <v>0.0353294790481965</v>
      </c>
      <c r="AE2038" s="73" t="n">
        <f aca="false">AE2037*(1+M2038)</f>
        <v>33.2988165875728</v>
      </c>
      <c r="AF2038" s="73" t="n">
        <f aca="false">MAX(AF2037,AE2038)</f>
        <v>34.9570910000162</v>
      </c>
      <c r="AG2038" s="70" t="n">
        <f aca="false">1-AE2038/AF2038</f>
        <v>0.0474374258556779</v>
      </c>
      <c r="AH2038" s="74" t="n">
        <f aca="false">IF(R2038&gt;0,AH2037+1,0)</f>
        <v>49</v>
      </c>
      <c r="AI2038" s="74" t="n">
        <f aca="false">IF(U2038&gt;0,AI2037+1,0)</f>
        <v>49</v>
      </c>
      <c r="AJ2038" s="74" t="n">
        <f aca="false">IF(G2038&gt;0,AJ2037+1,0)</f>
        <v>2</v>
      </c>
      <c r="AK2038" s="74" t="n">
        <f aca="false">IF(G2038&lt;=0,AK2037+1,0)</f>
        <v>0</v>
      </c>
      <c r="AL2038" s="74" t="n">
        <f aca="false">IF(K2038&gt;0,AL2037+1,0)</f>
        <v>1</v>
      </c>
      <c r="AM2038" s="74" t="n">
        <f aca="false">IF(K2038&lt;=0,AM2037+1,0)</f>
        <v>0</v>
      </c>
    </row>
    <row r="2039" customFormat="false" ht="15" hidden="false" customHeight="false" outlineLevel="0" collapsed="false">
      <c r="A2039" s="61" t="n">
        <v>2038</v>
      </c>
      <c r="B2039" s="62" t="n">
        <v>45868.40625</v>
      </c>
      <c r="C2039" s="63" t="n">
        <f aca="false">YEAR(B2039)</f>
        <v>2025</v>
      </c>
      <c r="D2039" s="32" t="s">
        <v>277</v>
      </c>
      <c r="E2039" s="64" t="n">
        <v>24876.65</v>
      </c>
      <c r="F2039" s="65" t="n">
        <v>-0.0068</v>
      </c>
      <c r="G2039" s="66" t="n">
        <v>-169.16122</v>
      </c>
      <c r="H2039" s="67" t="n">
        <f aca="false">E2039+IF(D2039="Long",1,-1)*G2039</f>
        <v>24707.48878</v>
      </c>
      <c r="I2039" s="68" t="n">
        <f aca="false">Assumptions!$B$58</f>
        <v>5.35750011455817</v>
      </c>
      <c r="J2039" s="68" t="n">
        <f aca="false">INDEX(Yearly!$L$5:$L$22,MATCH(C2039,Yearly!$A$5:$A$22,0))</f>
        <v>0.483383468982692</v>
      </c>
      <c r="K2039" s="68" t="n">
        <f aca="false">G2039-I2039-J2039</f>
        <v>-175.002103583541</v>
      </c>
      <c r="L2039" s="69" t="n">
        <f aca="false">(I2039+J2039)/Assumptions!$B$8</f>
        <v>0.000257546472986662</v>
      </c>
      <c r="M2039" s="70" t="n">
        <f aca="false">F2039-L2039</f>
        <v>-0.00705754647298666</v>
      </c>
      <c r="N2039" s="71" t="n">
        <f aca="false">G2039*Assumptions!$B$7</f>
        <v>-1330452.9953</v>
      </c>
      <c r="O2039" s="71" t="n">
        <f aca="false">K2039*Assumptions!$B$7</f>
        <v>-1376391.54468455</v>
      </c>
      <c r="P2039" s="68" t="n">
        <f aca="false">P2038+G2039</f>
        <v>42122.9842000001</v>
      </c>
      <c r="Q2039" s="68" t="n">
        <f aca="false">MAX(Q2038,P2039)</f>
        <v>43157.9215400001</v>
      </c>
      <c r="R2039" s="68" t="n">
        <f aca="false">Q2039-P2039</f>
        <v>1034.93734</v>
      </c>
      <c r="S2039" s="68" t="n">
        <f aca="false">S2038+K2039</f>
        <v>30140.0288497863</v>
      </c>
      <c r="T2039" s="68" t="n">
        <f aca="false">MAX(T2038,S2039)</f>
        <v>31467.0103689634</v>
      </c>
      <c r="U2039" s="68" t="n">
        <f aca="false">T2039-S2039</f>
        <v>1326.98151917704</v>
      </c>
      <c r="V2039" s="70" t="n">
        <f aca="false">V2038+F2039</f>
        <v>4.2771</v>
      </c>
      <c r="W2039" s="70" t="n">
        <f aca="false">MAX(W2038,V2039)</f>
        <v>4.3193</v>
      </c>
      <c r="X2039" s="70" t="n">
        <f aca="false">W2039-V2039</f>
        <v>0.0421999999999994</v>
      </c>
      <c r="Y2039" s="70" t="n">
        <f aca="false">Y2038+M2039</f>
        <v>3.74872653693342</v>
      </c>
      <c r="Z2039" s="70" t="n">
        <f aca="false">MAX(Z2038,Y2039)</f>
        <v>3.80380386058276</v>
      </c>
      <c r="AA2039" s="70" t="n">
        <f aca="false">Z2039-Y2039</f>
        <v>0.0550773236493343</v>
      </c>
      <c r="AB2039" s="72" t="n">
        <f aca="false">AB2038*(1+F2039)</f>
        <v>56.0303232047984</v>
      </c>
      <c r="AC2039" s="73" t="n">
        <f aca="false">MAX(AC2038,AB2039)</f>
        <v>58.4800061345524</v>
      </c>
      <c r="AD2039" s="70" t="n">
        <f aca="false">1-AB2039/AC2039</f>
        <v>0.0418892385906687</v>
      </c>
      <c r="AE2039" s="73" t="n">
        <f aca="false">AE2038*(1+M2039)</f>
        <v>33.0638086420105</v>
      </c>
      <c r="AF2039" s="73" t="n">
        <f aca="false">MAX(AF2038,AE2039)</f>
        <v>34.9570910000162</v>
      </c>
      <c r="AG2039" s="70" t="n">
        <f aca="false">1-AE2039/AF2039</f>
        <v>0.0541601804911291</v>
      </c>
      <c r="AH2039" s="74" t="n">
        <f aca="false">IF(R2039&gt;0,AH2038+1,0)</f>
        <v>50</v>
      </c>
      <c r="AI2039" s="74" t="n">
        <f aca="false">IF(U2039&gt;0,AI2038+1,0)</f>
        <v>50</v>
      </c>
      <c r="AJ2039" s="74" t="n">
        <f aca="false">IF(G2039&gt;0,AJ2038+1,0)</f>
        <v>0</v>
      </c>
      <c r="AK2039" s="74" t="n">
        <f aca="false">IF(G2039&lt;=0,AK2038+1,0)</f>
        <v>1</v>
      </c>
      <c r="AL2039" s="74" t="n">
        <f aca="false">IF(K2039&gt;0,AL2038+1,0)</f>
        <v>0</v>
      </c>
      <c r="AM2039" s="74" t="n">
        <f aca="false">IF(K2039&lt;=0,AM2038+1,0)</f>
        <v>1</v>
      </c>
    </row>
    <row r="2040" customFormat="false" ht="15" hidden="false" customHeight="false" outlineLevel="0" collapsed="false">
      <c r="A2040" s="61" t="n">
        <v>2039</v>
      </c>
      <c r="B2040" s="62" t="n">
        <v>45869.40625</v>
      </c>
      <c r="C2040" s="63" t="n">
        <f aca="false">YEAR(B2040)</f>
        <v>2025</v>
      </c>
      <c r="D2040" s="32" t="s">
        <v>276</v>
      </c>
      <c r="E2040" s="64" t="n">
        <v>24707.55</v>
      </c>
      <c r="F2040" s="65" t="n">
        <v>-0.006</v>
      </c>
      <c r="G2040" s="66" t="n">
        <v>-148.2453</v>
      </c>
      <c r="H2040" s="67" t="n">
        <f aca="false">E2040+IF(D2040="Long",1,-1)*G2040</f>
        <v>24855.7953</v>
      </c>
      <c r="I2040" s="68" t="n">
        <f aca="false">Assumptions!$B$58</f>
        <v>5.35750011455817</v>
      </c>
      <c r="J2040" s="68" t="n">
        <f aca="false">INDEX(Yearly!$L$5:$L$22,MATCH(C2040,Yearly!$A$5:$A$22,0))</f>
        <v>0.483383468982692</v>
      </c>
      <c r="K2040" s="68" t="n">
        <f aca="false">G2040-I2040-J2040</f>
        <v>-154.086183583541</v>
      </c>
      <c r="L2040" s="69" t="n">
        <f aca="false">(I2040+J2040)/Assumptions!$B$8</f>
        <v>0.000257546472986662</v>
      </c>
      <c r="M2040" s="70" t="n">
        <f aca="false">F2040-L2040</f>
        <v>-0.00625754647298666</v>
      </c>
      <c r="N2040" s="71" t="n">
        <f aca="false">G2040*Assumptions!$B$7</f>
        <v>-1165949.2845</v>
      </c>
      <c r="O2040" s="71" t="n">
        <f aca="false">K2040*Assumptions!$B$7</f>
        <v>-1211887.83388455</v>
      </c>
      <c r="P2040" s="68" t="n">
        <f aca="false">P2039+G2040</f>
        <v>41974.7389000001</v>
      </c>
      <c r="Q2040" s="68" t="n">
        <f aca="false">MAX(Q2039,P2040)</f>
        <v>43157.9215400001</v>
      </c>
      <c r="R2040" s="68" t="n">
        <f aca="false">Q2040-P2040</f>
        <v>1183.18264</v>
      </c>
      <c r="S2040" s="68" t="n">
        <f aca="false">S2039+K2040</f>
        <v>29985.9426662028</v>
      </c>
      <c r="T2040" s="68" t="n">
        <f aca="false">MAX(T2039,S2040)</f>
        <v>31467.0103689634</v>
      </c>
      <c r="U2040" s="68" t="n">
        <f aca="false">T2040-S2040</f>
        <v>1481.06770276058</v>
      </c>
      <c r="V2040" s="70" t="n">
        <f aca="false">V2039+F2040</f>
        <v>4.2711</v>
      </c>
      <c r="W2040" s="70" t="n">
        <f aca="false">MAX(W2039,V2040)</f>
        <v>4.3193</v>
      </c>
      <c r="X2040" s="70" t="n">
        <f aca="false">W2040-V2040</f>
        <v>0.0481999999999996</v>
      </c>
      <c r="Y2040" s="70" t="n">
        <f aca="false">Y2039+M2040</f>
        <v>3.74246899046044</v>
      </c>
      <c r="Z2040" s="70" t="n">
        <f aca="false">MAX(Z2039,Y2040)</f>
        <v>3.80380386058276</v>
      </c>
      <c r="AA2040" s="70" t="n">
        <f aca="false">Z2040-Y2040</f>
        <v>0.0613348701223209</v>
      </c>
      <c r="AB2040" s="72" t="n">
        <f aca="false">AB2039*(1+F2040)</f>
        <v>55.6941412655696</v>
      </c>
      <c r="AC2040" s="73" t="n">
        <f aca="false">MAX(AC2039,AB2040)</f>
        <v>58.4800061345524</v>
      </c>
      <c r="AD2040" s="70" t="n">
        <f aca="false">1-AB2040/AC2040</f>
        <v>0.0476379031591248</v>
      </c>
      <c r="AE2040" s="73" t="n">
        <f aca="false">AE2039*(1+M2040)</f>
        <v>32.8569103228592</v>
      </c>
      <c r="AF2040" s="73" t="n">
        <f aca="false">MAX(AF2039,AE2040)</f>
        <v>34.9570910000162</v>
      </c>
      <c r="AG2040" s="70" t="n">
        <f aca="false">1-AE2040/AF2040</f>
        <v>0.0600788171177072</v>
      </c>
      <c r="AH2040" s="74" t="n">
        <f aca="false">IF(R2040&gt;0,AH2039+1,0)</f>
        <v>51</v>
      </c>
      <c r="AI2040" s="74" t="n">
        <f aca="false">IF(U2040&gt;0,AI2039+1,0)</f>
        <v>51</v>
      </c>
      <c r="AJ2040" s="74" t="n">
        <f aca="false">IF(G2040&gt;0,AJ2039+1,0)</f>
        <v>0</v>
      </c>
      <c r="AK2040" s="74" t="n">
        <f aca="false">IF(G2040&lt;=0,AK2039+1,0)</f>
        <v>2</v>
      </c>
      <c r="AL2040" s="74" t="n">
        <f aca="false">IF(K2040&gt;0,AL2039+1,0)</f>
        <v>0</v>
      </c>
      <c r="AM2040" s="74" t="n">
        <f aca="false">IF(K2040&lt;=0,AM2039+1,0)</f>
        <v>2</v>
      </c>
    </row>
    <row r="2041" customFormat="false" ht="15" hidden="false" customHeight="false" outlineLevel="0" collapsed="false">
      <c r="A2041" s="61" t="n">
        <v>2040</v>
      </c>
      <c r="B2041" s="62" t="n">
        <v>45869.53125</v>
      </c>
      <c r="C2041" s="63" t="n">
        <f aca="false">YEAR(B2041)</f>
        <v>2025</v>
      </c>
      <c r="D2041" s="32" t="s">
        <v>277</v>
      </c>
      <c r="E2041" s="64" t="n">
        <v>24856.75</v>
      </c>
      <c r="F2041" s="65" t="n">
        <v>-0.0038</v>
      </c>
      <c r="G2041" s="66" t="n">
        <v>-94.45565</v>
      </c>
      <c r="H2041" s="67" t="n">
        <f aca="false">E2041+IF(D2041="Long",1,-1)*G2041</f>
        <v>24762.29435</v>
      </c>
      <c r="I2041" s="68" t="n">
        <f aca="false">Assumptions!$B$58</f>
        <v>5.35750011455817</v>
      </c>
      <c r="J2041" s="68" t="n">
        <f aca="false">INDEX(Yearly!$L$5:$L$22,MATCH(C2041,Yearly!$A$5:$A$22,0))</f>
        <v>0.483383468982692</v>
      </c>
      <c r="K2041" s="68" t="n">
        <f aca="false">G2041-I2041-J2041</f>
        <v>-100.296533583541</v>
      </c>
      <c r="L2041" s="69" t="n">
        <f aca="false">(I2041+J2041)/Assumptions!$B$8</f>
        <v>0.000257546472986662</v>
      </c>
      <c r="M2041" s="70" t="n">
        <f aca="false">F2041-L2041</f>
        <v>-0.00405754647298666</v>
      </c>
      <c r="N2041" s="71" t="n">
        <f aca="false">G2041*Assumptions!$B$7</f>
        <v>-742893.68725</v>
      </c>
      <c r="O2041" s="71" t="n">
        <f aca="false">K2041*Assumptions!$B$7</f>
        <v>-788832.236634549</v>
      </c>
      <c r="P2041" s="68" t="n">
        <f aca="false">P2040+G2041</f>
        <v>41880.28325</v>
      </c>
      <c r="Q2041" s="68" t="n">
        <f aca="false">MAX(Q2040,P2041)</f>
        <v>43157.9215400001</v>
      </c>
      <c r="R2041" s="68" t="n">
        <f aca="false">Q2041-P2041</f>
        <v>1277.63829</v>
      </c>
      <c r="S2041" s="68" t="n">
        <f aca="false">S2040+K2041</f>
        <v>29885.6461326193</v>
      </c>
      <c r="T2041" s="68" t="n">
        <f aca="false">MAX(T2040,S2041)</f>
        <v>31467.0103689634</v>
      </c>
      <c r="U2041" s="68" t="n">
        <f aca="false">T2041-S2041</f>
        <v>1581.36423634412</v>
      </c>
      <c r="V2041" s="70" t="n">
        <f aca="false">V2040+F2041</f>
        <v>4.2673</v>
      </c>
      <c r="W2041" s="70" t="n">
        <f aca="false">MAX(W2040,V2041)</f>
        <v>4.3193</v>
      </c>
      <c r="X2041" s="70" t="n">
        <f aca="false">W2041-V2041</f>
        <v>0.0519999999999996</v>
      </c>
      <c r="Y2041" s="70" t="n">
        <f aca="false">Y2040+M2041</f>
        <v>3.73841144398745</v>
      </c>
      <c r="Z2041" s="70" t="n">
        <f aca="false">MAX(Z2040,Y2041)</f>
        <v>3.80380386058276</v>
      </c>
      <c r="AA2041" s="70" t="n">
        <f aca="false">Z2041-Y2041</f>
        <v>0.0653924165953077</v>
      </c>
      <c r="AB2041" s="72" t="n">
        <f aca="false">AB2040*(1+F2041)</f>
        <v>55.4825035287604</v>
      </c>
      <c r="AC2041" s="73" t="n">
        <f aca="false">MAX(AC2040,AB2041)</f>
        <v>58.4800061345524</v>
      </c>
      <c r="AD2041" s="70" t="n">
        <f aca="false">1-AB2041/AC2041</f>
        <v>0.0512568791271201</v>
      </c>
      <c r="AE2041" s="73" t="n">
        <f aca="false">AE2040*(1+M2041)</f>
        <v>32.7235918822655</v>
      </c>
      <c r="AF2041" s="73" t="n">
        <f aca="false">MAX(AF2040,AE2041)</f>
        <v>34.9570910000162</v>
      </c>
      <c r="AG2041" s="70" t="n">
        <f aca="false">1-AE2041/AF2041</f>
        <v>0.0638925909981968</v>
      </c>
      <c r="AH2041" s="74" t="n">
        <f aca="false">IF(R2041&gt;0,AH2040+1,0)</f>
        <v>52</v>
      </c>
      <c r="AI2041" s="74" t="n">
        <f aca="false">IF(U2041&gt;0,AI2040+1,0)</f>
        <v>52</v>
      </c>
      <c r="AJ2041" s="74" t="n">
        <f aca="false">IF(G2041&gt;0,AJ2040+1,0)</f>
        <v>0</v>
      </c>
      <c r="AK2041" s="74" t="n">
        <f aca="false">IF(G2041&lt;=0,AK2040+1,0)</f>
        <v>3</v>
      </c>
      <c r="AL2041" s="74" t="n">
        <f aca="false">IF(K2041&gt;0,AL2040+1,0)</f>
        <v>0</v>
      </c>
      <c r="AM2041" s="74" t="n">
        <f aca="false">IF(K2041&lt;=0,AM2040+1,0)</f>
        <v>3</v>
      </c>
    </row>
    <row r="2042" customFormat="false" ht="15" hidden="false" customHeight="false" outlineLevel="0" collapsed="false">
      <c r="A2042" s="61" t="n">
        <v>2041</v>
      </c>
      <c r="B2042" s="62" t="n">
        <v>45869.6354166667</v>
      </c>
      <c r="C2042" s="63" t="n">
        <f aca="false">YEAR(B2042)</f>
        <v>2025</v>
      </c>
      <c r="D2042" s="32" t="s">
        <v>276</v>
      </c>
      <c r="E2042" s="64" t="n">
        <v>24762.3</v>
      </c>
      <c r="F2042" s="65" t="n">
        <v>0.009</v>
      </c>
      <c r="G2042" s="66" t="n">
        <v>222.8607</v>
      </c>
      <c r="H2042" s="67" t="n">
        <f aca="false">E2042+IF(D2042="Long",1,-1)*G2042</f>
        <v>24539.4393</v>
      </c>
      <c r="I2042" s="68" t="n">
        <f aca="false">Assumptions!$B$58</f>
        <v>5.35750011455817</v>
      </c>
      <c r="J2042" s="68" t="n">
        <f aca="false">INDEX(Yearly!$L$5:$L$22,MATCH(C2042,Yearly!$A$5:$A$22,0))</f>
        <v>0.483383468982692</v>
      </c>
      <c r="K2042" s="68" t="n">
        <f aca="false">G2042-I2042-J2042</f>
        <v>217.019816416459</v>
      </c>
      <c r="L2042" s="69" t="n">
        <f aca="false">(I2042+J2042)/Assumptions!$B$8</f>
        <v>0.000257546472986662</v>
      </c>
      <c r="M2042" s="70" t="n">
        <f aca="false">F2042-L2042</f>
        <v>0.00874245352701334</v>
      </c>
      <c r="N2042" s="71" t="n">
        <f aca="false">G2042*Assumptions!$B$7</f>
        <v>1752799.4055</v>
      </c>
      <c r="O2042" s="71" t="n">
        <f aca="false">K2042*Assumptions!$B$7</f>
        <v>1706860.85611545</v>
      </c>
      <c r="P2042" s="68" t="n">
        <f aca="false">P2041+G2042</f>
        <v>42103.14395</v>
      </c>
      <c r="Q2042" s="68" t="n">
        <f aca="false">MAX(Q2041,P2042)</f>
        <v>43157.9215400001</v>
      </c>
      <c r="R2042" s="68" t="n">
        <f aca="false">Q2042-P2042</f>
        <v>1054.77759000001</v>
      </c>
      <c r="S2042" s="68" t="n">
        <f aca="false">S2041+K2042</f>
        <v>30102.6659490357</v>
      </c>
      <c r="T2042" s="68" t="n">
        <f aca="false">MAX(T2041,S2042)</f>
        <v>31467.0103689634</v>
      </c>
      <c r="U2042" s="68" t="n">
        <f aca="false">T2042-S2042</f>
        <v>1364.34441992766</v>
      </c>
      <c r="V2042" s="70" t="n">
        <f aca="false">V2041+F2042</f>
        <v>4.2763</v>
      </c>
      <c r="W2042" s="70" t="n">
        <f aca="false">MAX(W2041,V2042)</f>
        <v>4.3193</v>
      </c>
      <c r="X2042" s="70" t="n">
        <f aca="false">W2042-V2042</f>
        <v>0.0429999999999993</v>
      </c>
      <c r="Y2042" s="70" t="n">
        <f aca="false">Y2041+M2042</f>
        <v>3.74715389751446</v>
      </c>
      <c r="Z2042" s="70" t="n">
        <f aca="false">MAX(Z2041,Y2042)</f>
        <v>3.80380386058276</v>
      </c>
      <c r="AA2042" s="70" t="n">
        <f aca="false">Z2042-Y2042</f>
        <v>0.0566499630682942</v>
      </c>
      <c r="AB2042" s="72" t="n">
        <f aca="false">AB2041*(1+F2042)</f>
        <v>55.9818460605193</v>
      </c>
      <c r="AC2042" s="73" t="n">
        <f aca="false">MAX(AC2041,AB2042)</f>
        <v>58.4800061345524</v>
      </c>
      <c r="AD2042" s="70" t="n">
        <f aca="false">1-AB2042/AC2042</f>
        <v>0.0427181910392643</v>
      </c>
      <c r="AE2042" s="73" t="n">
        <f aca="false">AE2041*(1+M2042)</f>
        <v>33.0096763635331</v>
      </c>
      <c r="AF2042" s="73" t="n">
        <f aca="false">MAX(AF2041,AE2042)</f>
        <v>34.9570910000162</v>
      </c>
      <c r="AG2042" s="70" t="n">
        <f aca="false">1-AE2042/AF2042</f>
        <v>0.0557087154787056</v>
      </c>
      <c r="AH2042" s="74" t="n">
        <f aca="false">IF(R2042&gt;0,AH2041+1,0)</f>
        <v>53</v>
      </c>
      <c r="AI2042" s="74" t="n">
        <f aca="false">IF(U2042&gt;0,AI2041+1,0)</f>
        <v>53</v>
      </c>
      <c r="AJ2042" s="74" t="n">
        <f aca="false">IF(G2042&gt;0,AJ2041+1,0)</f>
        <v>1</v>
      </c>
      <c r="AK2042" s="74" t="n">
        <f aca="false">IF(G2042&lt;=0,AK2041+1,0)</f>
        <v>0</v>
      </c>
      <c r="AL2042" s="74" t="n">
        <f aca="false">IF(K2042&gt;0,AL2041+1,0)</f>
        <v>1</v>
      </c>
      <c r="AM2042" s="74" t="n">
        <f aca="false">IF(K2042&lt;=0,AM2041+1,0)</f>
        <v>0</v>
      </c>
    </row>
    <row r="2043" customFormat="false" ht="15" hidden="false" customHeight="false" outlineLevel="0" collapsed="false">
      <c r="A2043" s="61" t="n">
        <v>2042</v>
      </c>
      <c r="B2043" s="62" t="n">
        <v>45880.59375</v>
      </c>
      <c r="C2043" s="63" t="n">
        <f aca="false">YEAR(B2043)</f>
        <v>2025</v>
      </c>
      <c r="D2043" s="32" t="s">
        <v>277</v>
      </c>
      <c r="E2043" s="64" t="n">
        <v>24539.45</v>
      </c>
      <c r="F2043" s="65" t="n">
        <v>-0.0013</v>
      </c>
      <c r="G2043" s="66" t="n">
        <v>-31.901285</v>
      </c>
      <c r="H2043" s="67" t="n">
        <f aca="false">E2043+IF(D2043="Long",1,-1)*G2043</f>
        <v>24507.548715</v>
      </c>
      <c r="I2043" s="68" t="n">
        <f aca="false">Assumptions!$B$58</f>
        <v>5.35750011455817</v>
      </c>
      <c r="J2043" s="68" t="n">
        <f aca="false">INDEX(Yearly!$L$5:$L$22,MATCH(C2043,Yearly!$A$5:$A$22,0))</f>
        <v>0.483383468982692</v>
      </c>
      <c r="K2043" s="68" t="n">
        <f aca="false">G2043-I2043-J2043</f>
        <v>-37.7421685835409</v>
      </c>
      <c r="L2043" s="69" t="n">
        <f aca="false">(I2043+J2043)/Assumptions!$B$8</f>
        <v>0.000257546472986662</v>
      </c>
      <c r="M2043" s="70" t="n">
        <f aca="false">F2043-L2043</f>
        <v>-0.00155754647298666</v>
      </c>
      <c r="N2043" s="71" t="n">
        <f aca="false">G2043*Assumptions!$B$7</f>
        <v>-250903.606525</v>
      </c>
      <c r="O2043" s="71" t="n">
        <f aca="false">K2043*Assumptions!$B$7</f>
        <v>-296842.155909549</v>
      </c>
      <c r="P2043" s="68" t="n">
        <f aca="false">P2042+G2043</f>
        <v>42071.242665</v>
      </c>
      <c r="Q2043" s="68" t="n">
        <f aca="false">MAX(Q2042,P2043)</f>
        <v>43157.9215400001</v>
      </c>
      <c r="R2043" s="68" t="n">
        <f aca="false">Q2043-P2043</f>
        <v>1086.67887500001</v>
      </c>
      <c r="S2043" s="68" t="n">
        <f aca="false">S2042+K2043</f>
        <v>30064.9237804522</v>
      </c>
      <c r="T2043" s="68" t="n">
        <f aca="false">MAX(T2042,S2043)</f>
        <v>31467.0103689634</v>
      </c>
      <c r="U2043" s="68" t="n">
        <f aca="false">T2043-S2043</f>
        <v>1402.0865885112</v>
      </c>
      <c r="V2043" s="70" t="n">
        <f aca="false">V2042+F2043</f>
        <v>4.27500000000001</v>
      </c>
      <c r="W2043" s="70" t="n">
        <f aca="false">MAX(W2042,V2043)</f>
        <v>4.3193</v>
      </c>
      <c r="X2043" s="70" t="n">
        <f aca="false">W2043-V2043</f>
        <v>0.0442999999999989</v>
      </c>
      <c r="Y2043" s="70" t="n">
        <f aca="false">Y2042+M2043</f>
        <v>3.74559635104148</v>
      </c>
      <c r="Z2043" s="70" t="n">
        <f aca="false">MAX(Z2042,Y2043)</f>
        <v>3.80380386058276</v>
      </c>
      <c r="AA2043" s="70" t="n">
        <f aca="false">Z2043-Y2043</f>
        <v>0.0582075095412806</v>
      </c>
      <c r="AB2043" s="72" t="n">
        <f aca="false">AB2042*(1+F2043)</f>
        <v>55.9090696606406</v>
      </c>
      <c r="AC2043" s="73" t="n">
        <f aca="false">MAX(AC2042,AB2043)</f>
        <v>58.4800061345524</v>
      </c>
      <c r="AD2043" s="70" t="n">
        <f aca="false">1-AB2043/AC2043</f>
        <v>0.0439626573909132</v>
      </c>
      <c r="AE2043" s="73" t="n">
        <f aca="false">AE2042*(1+M2043)</f>
        <v>32.9582622585387</v>
      </c>
      <c r="AF2043" s="73" t="n">
        <f aca="false">MAX(AF2042,AE2043)</f>
        <v>34.9570910000162</v>
      </c>
      <c r="AG2043" s="70" t="n">
        <f aca="false">1-AE2043/AF2043</f>
        <v>0.0571794930383837</v>
      </c>
      <c r="AH2043" s="74" t="n">
        <f aca="false">IF(R2043&gt;0,AH2042+1,0)</f>
        <v>54</v>
      </c>
      <c r="AI2043" s="74" t="n">
        <f aca="false">IF(U2043&gt;0,AI2042+1,0)</f>
        <v>54</v>
      </c>
      <c r="AJ2043" s="74" t="n">
        <f aca="false">IF(G2043&gt;0,AJ2042+1,0)</f>
        <v>0</v>
      </c>
      <c r="AK2043" s="74" t="n">
        <f aca="false">IF(G2043&lt;=0,AK2042+1,0)</f>
        <v>1</v>
      </c>
      <c r="AL2043" s="74" t="n">
        <f aca="false">IF(K2043&gt;0,AL2042+1,0)</f>
        <v>0</v>
      </c>
      <c r="AM2043" s="74" t="n">
        <f aca="false">IF(K2043&lt;=0,AM2042+1,0)</f>
        <v>1</v>
      </c>
    </row>
    <row r="2044" customFormat="false" ht="15" hidden="false" customHeight="false" outlineLevel="0" collapsed="false">
      <c r="A2044" s="61" t="n">
        <v>2043</v>
      </c>
      <c r="B2044" s="62" t="n">
        <v>45881.6145833333</v>
      </c>
      <c r="C2044" s="63" t="n">
        <f aca="false">YEAR(B2044)</f>
        <v>2025</v>
      </c>
      <c r="D2044" s="32" t="s">
        <v>276</v>
      </c>
      <c r="E2044" s="64" t="n">
        <v>24507.45</v>
      </c>
      <c r="F2044" s="65" t="n">
        <v>-0.003</v>
      </c>
      <c r="G2044" s="66" t="n">
        <v>-73.52235</v>
      </c>
      <c r="H2044" s="67" t="n">
        <f aca="false">E2044+IF(D2044="Long",1,-1)*G2044</f>
        <v>24580.97235</v>
      </c>
      <c r="I2044" s="68" t="n">
        <f aca="false">Assumptions!$B$58</f>
        <v>5.35750011455817</v>
      </c>
      <c r="J2044" s="68" t="n">
        <f aca="false">INDEX(Yearly!$L$5:$L$22,MATCH(C2044,Yearly!$A$5:$A$22,0))</f>
        <v>0.483383468982692</v>
      </c>
      <c r="K2044" s="68" t="n">
        <f aca="false">G2044-I2044-J2044</f>
        <v>-79.3632335835409</v>
      </c>
      <c r="L2044" s="69" t="n">
        <f aca="false">(I2044+J2044)/Assumptions!$B$8</f>
        <v>0.000257546472986662</v>
      </c>
      <c r="M2044" s="70" t="n">
        <f aca="false">F2044-L2044</f>
        <v>-0.00325754647298666</v>
      </c>
      <c r="N2044" s="71" t="n">
        <f aca="false">G2044*Assumptions!$B$7</f>
        <v>-578253.28275</v>
      </c>
      <c r="O2044" s="71" t="n">
        <f aca="false">K2044*Assumptions!$B$7</f>
        <v>-624191.832134549</v>
      </c>
      <c r="P2044" s="68" t="n">
        <f aca="false">P2043+G2044</f>
        <v>41997.720315</v>
      </c>
      <c r="Q2044" s="68" t="n">
        <f aca="false">MAX(Q2043,P2044)</f>
        <v>43157.9215400001</v>
      </c>
      <c r="R2044" s="68" t="n">
        <f aca="false">Q2044-P2044</f>
        <v>1160.201225</v>
      </c>
      <c r="S2044" s="68" t="n">
        <f aca="false">S2043+K2044</f>
        <v>29985.5605468686</v>
      </c>
      <c r="T2044" s="68" t="n">
        <f aca="false">MAX(T2043,S2044)</f>
        <v>31467.0103689634</v>
      </c>
      <c r="U2044" s="68" t="n">
        <f aca="false">T2044-S2044</f>
        <v>1481.44982209474</v>
      </c>
      <c r="V2044" s="70" t="n">
        <f aca="false">V2043+F2044</f>
        <v>4.27200000000001</v>
      </c>
      <c r="W2044" s="70" t="n">
        <f aca="false">MAX(W2043,V2044)</f>
        <v>4.3193</v>
      </c>
      <c r="X2044" s="70" t="n">
        <f aca="false">W2044-V2044</f>
        <v>0.047299999999999</v>
      </c>
      <c r="Y2044" s="70" t="n">
        <f aca="false">Y2043+M2044</f>
        <v>3.74233880456849</v>
      </c>
      <c r="Z2044" s="70" t="n">
        <f aca="false">MAX(Z2043,Y2044)</f>
        <v>3.80380386058276</v>
      </c>
      <c r="AA2044" s="70" t="n">
        <f aca="false">Z2044-Y2044</f>
        <v>0.0614650560142671</v>
      </c>
      <c r="AB2044" s="72" t="n">
        <f aca="false">AB2043*(1+F2044)</f>
        <v>55.7413424516587</v>
      </c>
      <c r="AC2044" s="73" t="n">
        <f aca="false">MAX(AC2043,AB2044)</f>
        <v>58.4800061345524</v>
      </c>
      <c r="AD2044" s="70" t="n">
        <f aca="false">1-AB2044/AC2044</f>
        <v>0.0468307694187404</v>
      </c>
      <c r="AE2044" s="73" t="n">
        <f aca="false">AE2043*(1+M2044)</f>
        <v>32.8508991875626</v>
      </c>
      <c r="AF2044" s="73" t="n">
        <f aca="false">MAX(AF2043,AE2044)</f>
        <v>34.9570910000162</v>
      </c>
      <c r="AG2044" s="70" t="n">
        <f aca="false">1-AE2044/AF2044</f>
        <v>0.060250774655496</v>
      </c>
      <c r="AH2044" s="74" t="n">
        <f aca="false">IF(R2044&gt;0,AH2043+1,0)</f>
        <v>55</v>
      </c>
      <c r="AI2044" s="74" t="n">
        <f aca="false">IF(U2044&gt;0,AI2043+1,0)</f>
        <v>55</v>
      </c>
      <c r="AJ2044" s="74" t="n">
        <f aca="false">IF(G2044&gt;0,AJ2043+1,0)</f>
        <v>0</v>
      </c>
      <c r="AK2044" s="74" t="n">
        <f aca="false">IF(G2044&lt;=0,AK2043+1,0)</f>
        <v>2</v>
      </c>
      <c r="AL2044" s="74" t="n">
        <f aca="false">IF(K2044&gt;0,AL2043+1,0)</f>
        <v>0</v>
      </c>
      <c r="AM2044" s="74" t="n">
        <f aca="false">IF(K2044&lt;=0,AM2043+1,0)</f>
        <v>2</v>
      </c>
    </row>
    <row r="2045" customFormat="false" ht="15" hidden="false" customHeight="false" outlineLevel="0" collapsed="false">
      <c r="A2045" s="61" t="n">
        <v>2044</v>
      </c>
      <c r="B2045" s="62" t="n">
        <v>45882.4270833333</v>
      </c>
      <c r="C2045" s="63" t="n">
        <f aca="false">YEAR(B2045)</f>
        <v>2025</v>
      </c>
      <c r="D2045" s="32" t="s">
        <v>277</v>
      </c>
      <c r="E2045" s="64" t="n">
        <v>24580.3</v>
      </c>
      <c r="F2045" s="65" t="n">
        <v>0.0136</v>
      </c>
      <c r="G2045" s="66" t="n">
        <v>334.29208</v>
      </c>
      <c r="H2045" s="67" t="n">
        <f aca="false">E2045+IF(D2045="Long",1,-1)*G2045</f>
        <v>24914.59208</v>
      </c>
      <c r="I2045" s="68" t="n">
        <f aca="false">Assumptions!$B$58</f>
        <v>5.35750011455817</v>
      </c>
      <c r="J2045" s="68" t="n">
        <f aca="false">INDEX(Yearly!$L$5:$L$22,MATCH(C2045,Yearly!$A$5:$A$22,0))</f>
        <v>0.483383468982692</v>
      </c>
      <c r="K2045" s="68" t="n">
        <f aca="false">G2045-I2045-J2045</f>
        <v>328.451196416459</v>
      </c>
      <c r="L2045" s="69" t="n">
        <f aca="false">(I2045+J2045)/Assumptions!$B$8</f>
        <v>0.000257546472986662</v>
      </c>
      <c r="M2045" s="70" t="n">
        <f aca="false">F2045-L2045</f>
        <v>0.0133424535270133</v>
      </c>
      <c r="N2045" s="71" t="n">
        <f aca="false">G2045*Assumptions!$B$7</f>
        <v>2629207.2092</v>
      </c>
      <c r="O2045" s="71" t="n">
        <f aca="false">K2045*Assumptions!$B$7</f>
        <v>2583268.65981545</v>
      </c>
      <c r="P2045" s="68" t="n">
        <f aca="false">P2044+G2045</f>
        <v>42332.012395</v>
      </c>
      <c r="Q2045" s="68" t="n">
        <f aca="false">MAX(Q2044,P2045)</f>
        <v>43157.9215400001</v>
      </c>
      <c r="R2045" s="68" t="n">
        <f aca="false">Q2045-P2045</f>
        <v>825.909145000005</v>
      </c>
      <c r="S2045" s="68" t="n">
        <f aca="false">S2044+K2045</f>
        <v>30314.0117432851</v>
      </c>
      <c r="T2045" s="68" t="n">
        <f aca="false">MAX(T2044,S2045)</f>
        <v>31467.0103689634</v>
      </c>
      <c r="U2045" s="68" t="n">
        <f aca="false">T2045-S2045</f>
        <v>1152.99862567828</v>
      </c>
      <c r="V2045" s="70" t="n">
        <f aca="false">V2044+F2045</f>
        <v>4.28560000000001</v>
      </c>
      <c r="W2045" s="70" t="n">
        <f aca="false">MAX(W2044,V2045)</f>
        <v>4.3193</v>
      </c>
      <c r="X2045" s="70" t="n">
        <f aca="false">W2045-V2045</f>
        <v>0.0336999999999987</v>
      </c>
      <c r="Y2045" s="70" t="n">
        <f aca="false">Y2044+M2045</f>
        <v>3.7556812580955</v>
      </c>
      <c r="Z2045" s="70" t="n">
        <f aca="false">MAX(Z2044,Y2045)</f>
        <v>3.80380386058276</v>
      </c>
      <c r="AA2045" s="70" t="n">
        <f aca="false">Z2045-Y2045</f>
        <v>0.0481226024872536</v>
      </c>
      <c r="AB2045" s="72" t="n">
        <f aca="false">AB2044*(1+F2045)</f>
        <v>56.4994247090012</v>
      </c>
      <c r="AC2045" s="73" t="n">
        <f aca="false">MAX(AC2044,AB2045)</f>
        <v>58.4800061345524</v>
      </c>
      <c r="AD2045" s="70" t="n">
        <f aca="false">1-AB2045/AC2045</f>
        <v>0.0338676678828354</v>
      </c>
      <c r="AE2045" s="73" t="n">
        <f aca="false">AE2044*(1+M2045)</f>
        <v>33.2892107832933</v>
      </c>
      <c r="AF2045" s="73" t="n">
        <f aca="false">MAX(AF2044,AE2045)</f>
        <v>34.9570910000162</v>
      </c>
      <c r="AG2045" s="70" t="n">
        <f aca="false">1-AE2045/AF2045</f>
        <v>0.0477122142892902</v>
      </c>
      <c r="AH2045" s="74" t="n">
        <f aca="false">IF(R2045&gt;0,AH2044+1,0)</f>
        <v>56</v>
      </c>
      <c r="AI2045" s="74" t="n">
        <f aca="false">IF(U2045&gt;0,AI2044+1,0)</f>
        <v>56</v>
      </c>
      <c r="AJ2045" s="74" t="n">
        <f aca="false">IF(G2045&gt;0,AJ2044+1,0)</f>
        <v>1</v>
      </c>
      <c r="AK2045" s="74" t="n">
        <f aca="false">IF(G2045&lt;=0,AK2044+1,0)</f>
        <v>0</v>
      </c>
      <c r="AL2045" s="74" t="n">
        <f aca="false">IF(K2045&gt;0,AL2044+1,0)</f>
        <v>1</v>
      </c>
      <c r="AM2045" s="74" t="n">
        <f aca="false">IF(K2045&lt;=0,AM2044+1,0)</f>
        <v>0</v>
      </c>
    </row>
    <row r="2046" customFormat="false" ht="15" hidden="false" customHeight="false" outlineLevel="0" collapsed="false">
      <c r="A2046" s="61" t="n">
        <v>2045</v>
      </c>
      <c r="B2046" s="62" t="n">
        <v>45891.4479166667</v>
      </c>
      <c r="C2046" s="63" t="n">
        <f aca="false">YEAR(B2046)</f>
        <v>2025</v>
      </c>
      <c r="D2046" s="32" t="s">
        <v>276</v>
      </c>
      <c r="E2046" s="64" t="n">
        <v>24914.55</v>
      </c>
      <c r="F2046" s="65" t="n">
        <v>-0.0021</v>
      </c>
      <c r="G2046" s="66" t="n">
        <v>-52.320555</v>
      </c>
      <c r="H2046" s="67" t="n">
        <f aca="false">E2046+IF(D2046="Long",1,-1)*G2046</f>
        <v>24966.870555</v>
      </c>
      <c r="I2046" s="68" t="n">
        <f aca="false">Assumptions!$B$58</f>
        <v>5.35750011455817</v>
      </c>
      <c r="J2046" s="68" t="n">
        <f aca="false">INDEX(Yearly!$L$5:$L$22,MATCH(C2046,Yearly!$A$5:$A$22,0))</f>
        <v>0.483383468982692</v>
      </c>
      <c r="K2046" s="68" t="n">
        <f aca="false">G2046-I2046-J2046</f>
        <v>-58.1614385835409</v>
      </c>
      <c r="L2046" s="69" t="n">
        <f aca="false">(I2046+J2046)/Assumptions!$B$8</f>
        <v>0.000257546472986662</v>
      </c>
      <c r="M2046" s="70" t="n">
        <f aca="false">F2046-L2046</f>
        <v>-0.00235754647298666</v>
      </c>
      <c r="N2046" s="71" t="n">
        <f aca="false">G2046*Assumptions!$B$7</f>
        <v>-411501.165075</v>
      </c>
      <c r="O2046" s="71" t="n">
        <f aca="false">K2046*Assumptions!$B$7</f>
        <v>-457439.714459549</v>
      </c>
      <c r="P2046" s="68" t="n">
        <f aca="false">P2045+G2046</f>
        <v>42279.69184</v>
      </c>
      <c r="Q2046" s="68" t="n">
        <f aca="false">MAX(Q2045,P2046)</f>
        <v>43157.9215400001</v>
      </c>
      <c r="R2046" s="68" t="n">
        <f aca="false">Q2046-P2046</f>
        <v>878.229700000004</v>
      </c>
      <c r="S2046" s="68" t="n">
        <f aca="false">S2045+K2046</f>
        <v>30255.8503047016</v>
      </c>
      <c r="T2046" s="68" t="n">
        <f aca="false">MAX(T2045,S2046)</f>
        <v>31467.0103689634</v>
      </c>
      <c r="U2046" s="68" t="n">
        <f aca="false">T2046-S2046</f>
        <v>1211.16006426183</v>
      </c>
      <c r="V2046" s="70" t="n">
        <f aca="false">V2045+F2046</f>
        <v>4.2835</v>
      </c>
      <c r="W2046" s="70" t="n">
        <f aca="false">MAX(W2045,V2046)</f>
        <v>4.3193</v>
      </c>
      <c r="X2046" s="70" t="n">
        <f aca="false">W2046-V2046</f>
        <v>0.0357999999999992</v>
      </c>
      <c r="Y2046" s="70" t="n">
        <f aca="false">Y2045+M2046</f>
        <v>3.75332371162252</v>
      </c>
      <c r="Z2046" s="70" t="n">
        <f aca="false">MAX(Z2045,Y2046)</f>
        <v>3.80380386058276</v>
      </c>
      <c r="AA2046" s="70" t="n">
        <f aca="false">Z2046-Y2046</f>
        <v>0.0504801489602404</v>
      </c>
      <c r="AB2046" s="72" t="n">
        <f aca="false">AB2045*(1+F2046)</f>
        <v>56.3807759171123</v>
      </c>
      <c r="AC2046" s="73" t="n">
        <f aca="false">MAX(AC2045,AB2046)</f>
        <v>58.4800061345524</v>
      </c>
      <c r="AD2046" s="70" t="n">
        <f aca="false">1-AB2046/AC2046</f>
        <v>0.0358965457802813</v>
      </c>
      <c r="AE2046" s="73" t="n">
        <f aca="false">AE2045*(1+M2046)</f>
        <v>33.2107299218226</v>
      </c>
      <c r="AF2046" s="73" t="n">
        <f aca="false">MAX(AF2045,AE2046)</f>
        <v>34.9570910000162</v>
      </c>
      <c r="AG2046" s="70" t="n">
        <f aca="false">1-AE2046/AF2046</f>
        <v>0.0499572769997608</v>
      </c>
      <c r="AH2046" s="74" t="n">
        <f aca="false">IF(R2046&gt;0,AH2045+1,0)</f>
        <v>57</v>
      </c>
      <c r="AI2046" s="74" t="n">
        <f aca="false">IF(U2046&gt;0,AI2045+1,0)</f>
        <v>57</v>
      </c>
      <c r="AJ2046" s="74" t="n">
        <f aca="false">IF(G2046&gt;0,AJ2045+1,0)</f>
        <v>0</v>
      </c>
      <c r="AK2046" s="74" t="n">
        <f aca="false">IF(G2046&lt;=0,AK2045+1,0)</f>
        <v>1</v>
      </c>
      <c r="AL2046" s="74" t="n">
        <f aca="false">IF(K2046&gt;0,AL2045+1,0)</f>
        <v>0</v>
      </c>
      <c r="AM2046" s="74" t="n">
        <f aca="false">IF(K2046&lt;=0,AM2045+1,0)</f>
        <v>1</v>
      </c>
    </row>
    <row r="2047" customFormat="false" ht="15" hidden="false" customHeight="false" outlineLevel="0" collapsed="false">
      <c r="A2047" s="61" t="n">
        <v>2046</v>
      </c>
      <c r="B2047" s="62" t="n">
        <v>45894.40625</v>
      </c>
      <c r="C2047" s="63" t="n">
        <f aca="false">YEAR(B2047)</f>
        <v>2025</v>
      </c>
      <c r="D2047" s="32" t="s">
        <v>277</v>
      </c>
      <c r="E2047" s="64" t="n">
        <v>24967.4</v>
      </c>
      <c r="F2047" s="65" t="n">
        <v>-0.0083</v>
      </c>
      <c r="G2047" s="66" t="n">
        <v>-207.22942</v>
      </c>
      <c r="H2047" s="67" t="n">
        <f aca="false">E2047+IF(D2047="Long",1,-1)*G2047</f>
        <v>24760.17058</v>
      </c>
      <c r="I2047" s="68" t="n">
        <f aca="false">Assumptions!$B$58</f>
        <v>5.35750011455817</v>
      </c>
      <c r="J2047" s="68" t="n">
        <f aca="false">INDEX(Yearly!$L$5:$L$22,MATCH(C2047,Yearly!$A$5:$A$22,0))</f>
        <v>0.483383468982692</v>
      </c>
      <c r="K2047" s="68" t="n">
        <f aca="false">G2047-I2047-J2047</f>
        <v>-213.070303583541</v>
      </c>
      <c r="L2047" s="69" t="n">
        <f aca="false">(I2047+J2047)/Assumptions!$B$8</f>
        <v>0.000257546472986662</v>
      </c>
      <c r="M2047" s="70" t="n">
        <f aca="false">F2047-L2047</f>
        <v>-0.00855754647298666</v>
      </c>
      <c r="N2047" s="71" t="n">
        <f aca="false">G2047*Assumptions!$B$7</f>
        <v>-1629859.3883</v>
      </c>
      <c r="O2047" s="71" t="n">
        <f aca="false">K2047*Assumptions!$B$7</f>
        <v>-1675797.93768455</v>
      </c>
      <c r="P2047" s="68" t="n">
        <f aca="false">P2046+G2047</f>
        <v>42072.46242</v>
      </c>
      <c r="Q2047" s="68" t="n">
        <f aca="false">MAX(Q2046,P2047)</f>
        <v>43157.9215400001</v>
      </c>
      <c r="R2047" s="68" t="n">
        <f aca="false">Q2047-P2047</f>
        <v>1085.45912000001</v>
      </c>
      <c r="S2047" s="68" t="n">
        <f aca="false">S2046+K2047</f>
        <v>30042.780001118</v>
      </c>
      <c r="T2047" s="68" t="n">
        <f aca="false">MAX(T2046,S2047)</f>
        <v>31467.0103689634</v>
      </c>
      <c r="U2047" s="68" t="n">
        <f aca="false">T2047-S2047</f>
        <v>1424.23036784536</v>
      </c>
      <c r="V2047" s="70" t="n">
        <f aca="false">V2046+F2047</f>
        <v>4.2752</v>
      </c>
      <c r="W2047" s="70" t="n">
        <f aca="false">MAX(W2046,V2047)</f>
        <v>4.3193</v>
      </c>
      <c r="X2047" s="70" t="n">
        <f aca="false">W2047-V2047</f>
        <v>0.0440999999999994</v>
      </c>
      <c r="Y2047" s="70" t="n">
        <f aca="false">Y2046+M2047</f>
        <v>3.74476616514953</v>
      </c>
      <c r="Z2047" s="70" t="n">
        <f aca="false">MAX(Z2046,Y2047)</f>
        <v>3.80380386058276</v>
      </c>
      <c r="AA2047" s="70" t="n">
        <f aca="false">Z2047-Y2047</f>
        <v>0.059037695433227</v>
      </c>
      <c r="AB2047" s="72" t="n">
        <f aca="false">AB2046*(1+F2047)</f>
        <v>55.9128154770003</v>
      </c>
      <c r="AC2047" s="73" t="n">
        <f aca="false">MAX(AC2046,AB2047)</f>
        <v>58.4800061345524</v>
      </c>
      <c r="AD2047" s="70" t="n">
        <f aca="false">1-AB2047/AC2047</f>
        <v>0.043898604450305</v>
      </c>
      <c r="AE2047" s="73" t="n">
        <f aca="false">AE2046*(1+M2047)</f>
        <v>32.9265275571148</v>
      </c>
      <c r="AF2047" s="73" t="n">
        <f aca="false">MAX(AF2046,AE2047)</f>
        <v>34.9570910000162</v>
      </c>
      <c r="AG2047" s="70" t="n">
        <f aca="false">1-AE2047/AF2047</f>
        <v>0.0580873117531583</v>
      </c>
      <c r="AH2047" s="74" t="n">
        <f aca="false">IF(R2047&gt;0,AH2046+1,0)</f>
        <v>58</v>
      </c>
      <c r="AI2047" s="74" t="n">
        <f aca="false">IF(U2047&gt;0,AI2046+1,0)</f>
        <v>58</v>
      </c>
      <c r="AJ2047" s="74" t="n">
        <f aca="false">IF(G2047&gt;0,AJ2046+1,0)</f>
        <v>0</v>
      </c>
      <c r="AK2047" s="74" t="n">
        <f aca="false">IF(G2047&lt;=0,AK2046+1,0)</f>
        <v>2</v>
      </c>
      <c r="AL2047" s="74" t="n">
        <f aca="false">IF(K2047&gt;0,AL2046+1,0)</f>
        <v>0</v>
      </c>
      <c r="AM2047" s="74" t="n">
        <f aca="false">IF(K2047&lt;=0,AM2046+1,0)</f>
        <v>2</v>
      </c>
    </row>
    <row r="2048" customFormat="false" ht="15" hidden="false" customHeight="false" outlineLevel="0" collapsed="false">
      <c r="A2048" s="61" t="n">
        <v>2047</v>
      </c>
      <c r="B2048" s="62" t="n">
        <v>45895.40625</v>
      </c>
      <c r="C2048" s="63" t="n">
        <f aca="false">YEAR(B2048)</f>
        <v>2025</v>
      </c>
      <c r="D2048" s="32" t="s">
        <v>276</v>
      </c>
      <c r="E2048" s="64" t="n">
        <v>24760.6</v>
      </c>
      <c r="F2048" s="65" t="n">
        <v>0.0029</v>
      </c>
      <c r="G2048" s="66" t="n">
        <v>71.80574</v>
      </c>
      <c r="H2048" s="67" t="n">
        <f aca="false">E2048+IF(D2048="Long",1,-1)*G2048</f>
        <v>24688.79426</v>
      </c>
      <c r="I2048" s="68" t="n">
        <f aca="false">Assumptions!$B$58</f>
        <v>5.35750011455817</v>
      </c>
      <c r="J2048" s="68" t="n">
        <f aca="false">INDEX(Yearly!$L$5:$L$22,MATCH(C2048,Yearly!$A$5:$A$22,0))</f>
        <v>0.483383468982692</v>
      </c>
      <c r="K2048" s="68" t="n">
        <f aca="false">G2048-I2048-J2048</f>
        <v>65.9648564164591</v>
      </c>
      <c r="L2048" s="69" t="n">
        <f aca="false">(I2048+J2048)/Assumptions!$B$8</f>
        <v>0.000257546472986662</v>
      </c>
      <c r="M2048" s="70" t="n">
        <f aca="false">F2048-L2048</f>
        <v>0.00264245352701334</v>
      </c>
      <c r="N2048" s="71" t="n">
        <f aca="false">G2048*Assumptions!$B$7</f>
        <v>564752.1451</v>
      </c>
      <c r="O2048" s="71" t="n">
        <f aca="false">K2048*Assumptions!$B$7</f>
        <v>518813.595715451</v>
      </c>
      <c r="P2048" s="68" t="n">
        <f aca="false">P2047+G2048</f>
        <v>42144.26816</v>
      </c>
      <c r="Q2048" s="68" t="n">
        <f aca="false">MAX(Q2047,P2048)</f>
        <v>43157.9215400001</v>
      </c>
      <c r="R2048" s="68" t="n">
        <f aca="false">Q2048-P2048</f>
        <v>1013.65338</v>
      </c>
      <c r="S2048" s="68" t="n">
        <f aca="false">S2047+K2048</f>
        <v>30108.7448575345</v>
      </c>
      <c r="T2048" s="68" t="n">
        <f aca="false">MAX(T2047,S2048)</f>
        <v>31467.0103689634</v>
      </c>
      <c r="U2048" s="68" t="n">
        <f aca="false">T2048-S2048</f>
        <v>1358.2655114289</v>
      </c>
      <c r="V2048" s="70" t="n">
        <f aca="false">V2047+F2048</f>
        <v>4.27810000000001</v>
      </c>
      <c r="W2048" s="70" t="n">
        <f aca="false">MAX(W2047,V2048)</f>
        <v>4.3193</v>
      </c>
      <c r="X2048" s="70" t="n">
        <f aca="false">W2048-V2048</f>
        <v>0.041199999999999</v>
      </c>
      <c r="Y2048" s="70" t="n">
        <f aca="false">Y2047+M2048</f>
        <v>3.74740861867654</v>
      </c>
      <c r="Z2048" s="70" t="n">
        <f aca="false">MAX(Z2047,Y2048)</f>
        <v>3.80380386058276</v>
      </c>
      <c r="AA2048" s="70" t="n">
        <f aca="false">Z2048-Y2048</f>
        <v>0.0563952419062135</v>
      </c>
      <c r="AB2048" s="72" t="n">
        <f aca="false">AB2047*(1+F2048)</f>
        <v>56.0749626418836</v>
      </c>
      <c r="AC2048" s="73" t="n">
        <f aca="false">MAX(AC2047,AB2048)</f>
        <v>58.4800061345524</v>
      </c>
      <c r="AD2048" s="70" t="n">
        <f aca="false">1-AB2048/AC2048</f>
        <v>0.041125910403211</v>
      </c>
      <c r="AE2048" s="73" t="n">
        <f aca="false">AE2047*(1+M2048)</f>
        <v>33.0135343759904</v>
      </c>
      <c r="AF2048" s="73" t="n">
        <f aca="false">MAX(AF2047,AE2048)</f>
        <v>34.9570910000162</v>
      </c>
      <c r="AG2048" s="70" t="n">
        <f aca="false">1-AE2048/AF2048</f>
        <v>0.0555983512479618</v>
      </c>
      <c r="AH2048" s="74" t="n">
        <f aca="false">IF(R2048&gt;0,AH2047+1,0)</f>
        <v>59</v>
      </c>
      <c r="AI2048" s="74" t="n">
        <f aca="false">IF(U2048&gt;0,AI2047+1,0)</f>
        <v>59</v>
      </c>
      <c r="AJ2048" s="74" t="n">
        <f aca="false">IF(G2048&gt;0,AJ2047+1,0)</f>
        <v>1</v>
      </c>
      <c r="AK2048" s="74" t="n">
        <f aca="false">IF(G2048&lt;=0,AK2047+1,0)</f>
        <v>0</v>
      </c>
      <c r="AL2048" s="74" t="n">
        <f aca="false">IF(K2048&gt;0,AL2047+1,0)</f>
        <v>1</v>
      </c>
      <c r="AM2048" s="74" t="n">
        <f aca="false">IF(K2048&lt;=0,AM2047+1,0)</f>
        <v>0</v>
      </c>
    </row>
    <row r="2049" customFormat="false" ht="15" hidden="false" customHeight="false" outlineLevel="0" collapsed="false">
      <c r="A2049" s="61" t="n">
        <v>2048</v>
      </c>
      <c r="B2049" s="62" t="n">
        <v>45902.40625</v>
      </c>
      <c r="C2049" s="63" t="n">
        <f aca="false">YEAR(B2049)</f>
        <v>2025</v>
      </c>
      <c r="D2049" s="32" t="s">
        <v>277</v>
      </c>
      <c r="E2049" s="64" t="n">
        <v>24688.8</v>
      </c>
      <c r="F2049" s="65" t="n">
        <v>-0.0013</v>
      </c>
      <c r="G2049" s="66" t="n">
        <v>-32.09544</v>
      </c>
      <c r="H2049" s="67" t="n">
        <f aca="false">E2049+IF(D2049="Long",1,-1)*G2049</f>
        <v>24656.70456</v>
      </c>
      <c r="I2049" s="68" t="n">
        <f aca="false">Assumptions!$B$58</f>
        <v>5.35750011455817</v>
      </c>
      <c r="J2049" s="68" t="n">
        <f aca="false">INDEX(Yearly!$L$5:$L$22,MATCH(C2049,Yearly!$A$5:$A$22,0))</f>
        <v>0.483383468982692</v>
      </c>
      <c r="K2049" s="68" t="n">
        <f aca="false">G2049-I2049-J2049</f>
        <v>-37.9363235835409</v>
      </c>
      <c r="L2049" s="69" t="n">
        <f aca="false">(I2049+J2049)/Assumptions!$B$8</f>
        <v>0.000257546472986662</v>
      </c>
      <c r="M2049" s="70" t="n">
        <f aca="false">F2049-L2049</f>
        <v>-0.00155754647298666</v>
      </c>
      <c r="N2049" s="71" t="n">
        <f aca="false">G2049*Assumptions!$B$7</f>
        <v>-252430.6356</v>
      </c>
      <c r="O2049" s="71" t="n">
        <f aca="false">K2049*Assumptions!$B$7</f>
        <v>-298369.184984549</v>
      </c>
      <c r="P2049" s="68" t="n">
        <f aca="false">P2048+G2049</f>
        <v>42112.17272</v>
      </c>
      <c r="Q2049" s="68" t="n">
        <f aca="false">MAX(Q2048,P2049)</f>
        <v>43157.9215400001</v>
      </c>
      <c r="R2049" s="68" t="n">
        <f aca="false">Q2049-P2049</f>
        <v>1045.74882</v>
      </c>
      <c r="S2049" s="68" t="n">
        <f aca="false">S2048+K2049</f>
        <v>30070.8085339509</v>
      </c>
      <c r="T2049" s="68" t="n">
        <f aca="false">MAX(T2048,S2049)</f>
        <v>31467.0103689634</v>
      </c>
      <c r="U2049" s="68" t="n">
        <f aca="false">T2049-S2049</f>
        <v>1396.20183501245</v>
      </c>
      <c r="V2049" s="70" t="n">
        <f aca="false">V2048+F2049</f>
        <v>4.27680000000001</v>
      </c>
      <c r="W2049" s="70" t="n">
        <f aca="false">MAX(W2048,V2049)</f>
        <v>4.3193</v>
      </c>
      <c r="X2049" s="70" t="n">
        <f aca="false">W2049-V2049</f>
        <v>0.0424999999999987</v>
      </c>
      <c r="Y2049" s="70" t="n">
        <f aca="false">Y2048+M2049</f>
        <v>3.74585107220356</v>
      </c>
      <c r="Z2049" s="70" t="n">
        <f aca="false">MAX(Z2048,Y2049)</f>
        <v>3.80380386058276</v>
      </c>
      <c r="AA2049" s="70" t="n">
        <f aca="false">Z2049-Y2049</f>
        <v>0.0579527883791999</v>
      </c>
      <c r="AB2049" s="72" t="n">
        <f aca="false">AB2048*(1+F2049)</f>
        <v>56.0020651904491</v>
      </c>
      <c r="AC2049" s="73" t="n">
        <f aca="false">MAX(AC2048,AB2049)</f>
        <v>58.4800061345524</v>
      </c>
      <c r="AD2049" s="70" t="n">
        <f aca="false">1-AB2049/AC2049</f>
        <v>0.0423724467196869</v>
      </c>
      <c r="AE2049" s="73" t="n">
        <f aca="false">AE2048*(1+M2049)</f>
        <v>32.9621142619622</v>
      </c>
      <c r="AF2049" s="73" t="n">
        <f aca="false">MAX(AF2048,AE2049)</f>
        <v>34.9570910000162</v>
      </c>
      <c r="AG2049" s="70" t="n">
        <f aca="false">1-AE2049/AF2049</f>
        <v>0.0570693007050583</v>
      </c>
      <c r="AH2049" s="74" t="n">
        <f aca="false">IF(R2049&gt;0,AH2048+1,0)</f>
        <v>60</v>
      </c>
      <c r="AI2049" s="74" t="n">
        <f aca="false">IF(U2049&gt;0,AI2048+1,0)</f>
        <v>60</v>
      </c>
      <c r="AJ2049" s="74" t="n">
        <f aca="false">IF(G2049&gt;0,AJ2048+1,0)</f>
        <v>0</v>
      </c>
      <c r="AK2049" s="74" t="n">
        <f aca="false">IF(G2049&lt;=0,AK2048+1,0)</f>
        <v>1</v>
      </c>
      <c r="AL2049" s="74" t="n">
        <f aca="false">IF(K2049&gt;0,AL2048+1,0)</f>
        <v>0</v>
      </c>
      <c r="AM2049" s="74" t="n">
        <f aca="false">IF(K2049&lt;=0,AM2048+1,0)</f>
        <v>1</v>
      </c>
    </row>
    <row r="2050" customFormat="false" ht="15" hidden="false" customHeight="false" outlineLevel="0" collapsed="false">
      <c r="A2050" s="61" t="n">
        <v>2049</v>
      </c>
      <c r="B2050" s="62" t="n">
        <v>45902.5729166667</v>
      </c>
      <c r="C2050" s="63" t="n">
        <f aca="false">YEAR(B2050)</f>
        <v>2025</v>
      </c>
      <c r="D2050" s="32" t="s">
        <v>276</v>
      </c>
      <c r="E2050" s="64" t="n">
        <v>24655.7</v>
      </c>
      <c r="F2050" s="65" t="n">
        <v>-0.0001</v>
      </c>
      <c r="G2050" s="66" t="n">
        <v>-2.46557</v>
      </c>
      <c r="H2050" s="67" t="n">
        <f aca="false">E2050+IF(D2050="Long",1,-1)*G2050</f>
        <v>24658.16557</v>
      </c>
      <c r="I2050" s="68" t="n">
        <f aca="false">Assumptions!$B$58</f>
        <v>5.35750011455817</v>
      </c>
      <c r="J2050" s="68" t="n">
        <f aca="false">INDEX(Yearly!$L$5:$L$22,MATCH(C2050,Yearly!$A$5:$A$22,0))</f>
        <v>0.483383468982692</v>
      </c>
      <c r="K2050" s="68" t="n">
        <f aca="false">G2050-I2050-J2050</f>
        <v>-8.30645358354086</v>
      </c>
      <c r="L2050" s="69" t="n">
        <f aca="false">(I2050+J2050)/Assumptions!$B$8</f>
        <v>0.000257546472986662</v>
      </c>
      <c r="M2050" s="70" t="n">
        <f aca="false">F2050-L2050</f>
        <v>-0.000357546472986662</v>
      </c>
      <c r="N2050" s="71" t="n">
        <f aca="false">G2050*Assumptions!$B$7</f>
        <v>-19391.70805</v>
      </c>
      <c r="O2050" s="71" t="n">
        <f aca="false">K2050*Assumptions!$B$7</f>
        <v>-65330.2574345489</v>
      </c>
      <c r="P2050" s="68" t="n">
        <f aca="false">P2049+G2050</f>
        <v>42109.70715</v>
      </c>
      <c r="Q2050" s="68" t="n">
        <f aca="false">MAX(Q2049,P2050)</f>
        <v>43157.9215400001</v>
      </c>
      <c r="R2050" s="68" t="n">
        <f aca="false">Q2050-P2050</f>
        <v>1048.21439</v>
      </c>
      <c r="S2050" s="68" t="n">
        <f aca="false">S2049+K2050</f>
        <v>30062.5020803674</v>
      </c>
      <c r="T2050" s="68" t="n">
        <f aca="false">MAX(T2049,S2050)</f>
        <v>31467.0103689634</v>
      </c>
      <c r="U2050" s="68" t="n">
        <f aca="false">T2050-S2050</f>
        <v>1404.50828859599</v>
      </c>
      <c r="V2050" s="70" t="n">
        <f aca="false">V2049+F2050</f>
        <v>4.27670000000001</v>
      </c>
      <c r="W2050" s="70" t="n">
        <f aca="false">MAX(W2049,V2050)</f>
        <v>4.3193</v>
      </c>
      <c r="X2050" s="70" t="n">
        <f aca="false">W2050-V2050</f>
        <v>0.0425999999999984</v>
      </c>
      <c r="Y2050" s="70" t="n">
        <f aca="false">Y2049+M2050</f>
        <v>3.74549352573057</v>
      </c>
      <c r="Z2050" s="70" t="n">
        <f aca="false">MAX(Z2049,Y2050)</f>
        <v>3.80380386058276</v>
      </c>
      <c r="AA2050" s="70" t="n">
        <f aca="false">Z2050-Y2050</f>
        <v>0.0583103348521865</v>
      </c>
      <c r="AB2050" s="72" t="n">
        <f aca="false">AB2049*(1+F2050)</f>
        <v>55.9964649839301</v>
      </c>
      <c r="AC2050" s="73" t="n">
        <f aca="false">MAX(AC2049,AB2050)</f>
        <v>58.4800061345524</v>
      </c>
      <c r="AD2050" s="70" t="n">
        <f aca="false">1-AB2050/AC2050</f>
        <v>0.0424682094750148</v>
      </c>
      <c r="AE2050" s="73" t="n">
        <f aca="false">AE2049*(1+M2050)</f>
        <v>32.9503287742657</v>
      </c>
      <c r="AF2050" s="73" t="n">
        <f aca="false">MAX(AF2049,AE2050)</f>
        <v>34.9570910000162</v>
      </c>
      <c r="AG2050" s="70" t="n">
        <f aca="false">1-AE2050/AF2050</f>
        <v>0.0574064422508621</v>
      </c>
      <c r="AH2050" s="74" t="n">
        <f aca="false">IF(R2050&gt;0,AH2049+1,0)</f>
        <v>61</v>
      </c>
      <c r="AI2050" s="74" t="n">
        <f aca="false">IF(U2050&gt;0,AI2049+1,0)</f>
        <v>61</v>
      </c>
      <c r="AJ2050" s="74" t="n">
        <f aca="false">IF(G2050&gt;0,AJ2049+1,0)</f>
        <v>0</v>
      </c>
      <c r="AK2050" s="74" t="n">
        <f aca="false">IF(G2050&lt;=0,AK2049+1,0)</f>
        <v>2</v>
      </c>
      <c r="AL2050" s="74" t="n">
        <f aca="false">IF(K2050&gt;0,AL2049+1,0)</f>
        <v>0</v>
      </c>
      <c r="AM2050" s="74" t="n">
        <f aca="false">IF(K2050&lt;=0,AM2049+1,0)</f>
        <v>2</v>
      </c>
    </row>
    <row r="2051" customFormat="false" ht="15" hidden="false" customHeight="false" outlineLevel="0" collapsed="false">
      <c r="A2051" s="61" t="n">
        <v>2050</v>
      </c>
      <c r="B2051" s="62" t="n">
        <v>45903.59375</v>
      </c>
      <c r="C2051" s="63" t="n">
        <f aca="false">YEAR(B2051)</f>
        <v>2025</v>
      </c>
      <c r="D2051" s="32" t="s">
        <v>277</v>
      </c>
      <c r="E2051" s="64" t="n">
        <v>24658.9</v>
      </c>
      <c r="F2051" s="65" t="n">
        <v>0.0008</v>
      </c>
      <c r="G2051" s="66" t="n">
        <v>19.72712</v>
      </c>
      <c r="H2051" s="67" t="n">
        <f aca="false">E2051+IF(D2051="Long",1,-1)*G2051</f>
        <v>24678.62712</v>
      </c>
      <c r="I2051" s="68" t="n">
        <f aca="false">Assumptions!$B$58</f>
        <v>5.35750011455817</v>
      </c>
      <c r="J2051" s="68" t="n">
        <f aca="false">INDEX(Yearly!$L$5:$L$22,MATCH(C2051,Yearly!$A$5:$A$22,0))</f>
        <v>0.483383468982692</v>
      </c>
      <c r="K2051" s="68" t="n">
        <f aca="false">G2051-I2051-J2051</f>
        <v>13.8862364164591</v>
      </c>
      <c r="L2051" s="69" t="n">
        <f aca="false">(I2051+J2051)/Assumptions!$B$8</f>
        <v>0.000257546472986662</v>
      </c>
      <c r="M2051" s="70" t="n">
        <f aca="false">F2051-L2051</f>
        <v>0.000542453527013338</v>
      </c>
      <c r="N2051" s="71" t="n">
        <f aca="false">G2051*Assumptions!$B$7</f>
        <v>155153.7988</v>
      </c>
      <c r="O2051" s="71" t="n">
        <f aca="false">K2051*Assumptions!$B$7</f>
        <v>109215.249415451</v>
      </c>
      <c r="P2051" s="68" t="n">
        <f aca="false">P2050+G2051</f>
        <v>42129.4342700001</v>
      </c>
      <c r="Q2051" s="68" t="n">
        <f aca="false">MAX(Q2050,P2051)</f>
        <v>43157.9215400001</v>
      </c>
      <c r="R2051" s="68" t="n">
        <f aca="false">Q2051-P2051</f>
        <v>1028.48727</v>
      </c>
      <c r="S2051" s="68" t="n">
        <f aca="false">S2050+K2051</f>
        <v>30076.3883167839</v>
      </c>
      <c r="T2051" s="68" t="n">
        <f aca="false">MAX(T2050,S2051)</f>
        <v>31467.0103689634</v>
      </c>
      <c r="U2051" s="68" t="n">
        <f aca="false">T2051-S2051</f>
        <v>1390.62205217953</v>
      </c>
      <c r="V2051" s="70" t="n">
        <f aca="false">V2050+F2051</f>
        <v>4.27750000000001</v>
      </c>
      <c r="W2051" s="70" t="n">
        <f aca="false">MAX(W2050,V2051)</f>
        <v>4.3193</v>
      </c>
      <c r="X2051" s="70" t="n">
        <f aca="false">W2051-V2051</f>
        <v>0.0417999999999985</v>
      </c>
      <c r="Y2051" s="70" t="n">
        <f aca="false">Y2050+M2051</f>
        <v>3.74603597925758</v>
      </c>
      <c r="Z2051" s="70" t="n">
        <f aca="false">MAX(Z2050,Y2051)</f>
        <v>3.80380386058276</v>
      </c>
      <c r="AA2051" s="70" t="n">
        <f aca="false">Z2051-Y2051</f>
        <v>0.057767881325173</v>
      </c>
      <c r="AB2051" s="72" t="n">
        <f aca="false">AB2050*(1+F2051)</f>
        <v>56.0412621559172</v>
      </c>
      <c r="AC2051" s="73" t="n">
        <f aca="false">MAX(AC2050,AB2051)</f>
        <v>58.4800061345524</v>
      </c>
      <c r="AD2051" s="70" t="n">
        <f aca="false">1-AB2051/AC2051</f>
        <v>0.0417021840425949</v>
      </c>
      <c r="AE2051" s="73" t="n">
        <f aca="false">AE2050*(1+M2051)</f>
        <v>32.9682027963255</v>
      </c>
      <c r="AF2051" s="73" t="n">
        <f aca="false">MAX(AF2050,AE2051)</f>
        <v>34.9570910000162</v>
      </c>
      <c r="AG2051" s="70" t="n">
        <f aca="false">1-AE2051/AF2051</f>
        <v>0.056895129050921</v>
      </c>
      <c r="AH2051" s="74" t="n">
        <f aca="false">IF(R2051&gt;0,AH2050+1,0)</f>
        <v>62</v>
      </c>
      <c r="AI2051" s="74" t="n">
        <f aca="false">IF(U2051&gt;0,AI2050+1,0)</f>
        <v>62</v>
      </c>
      <c r="AJ2051" s="74" t="n">
        <f aca="false">IF(G2051&gt;0,AJ2050+1,0)</f>
        <v>1</v>
      </c>
      <c r="AK2051" s="74" t="n">
        <f aca="false">IF(G2051&lt;=0,AK2050+1,0)</f>
        <v>0</v>
      </c>
      <c r="AL2051" s="74" t="n">
        <f aca="false">IF(K2051&gt;0,AL2050+1,0)</f>
        <v>1</v>
      </c>
      <c r="AM2051" s="74" t="n">
        <f aca="false">IF(K2051&lt;=0,AM2050+1,0)</f>
        <v>0</v>
      </c>
    </row>
    <row r="2052" customFormat="false" ht="15" hidden="false" customHeight="false" outlineLevel="0" collapsed="false">
      <c r="A2052" s="61" t="n">
        <v>2051</v>
      </c>
      <c r="B2052" s="62" t="n">
        <v>45905.4270833333</v>
      </c>
      <c r="C2052" s="63" t="n">
        <f aca="false">YEAR(B2052)</f>
        <v>2025</v>
      </c>
      <c r="D2052" s="32" t="s">
        <v>276</v>
      </c>
      <c r="E2052" s="64" t="n">
        <v>24678.55</v>
      </c>
      <c r="F2052" s="65" t="n">
        <v>-0.0028</v>
      </c>
      <c r="G2052" s="66" t="n">
        <v>-69.09994</v>
      </c>
      <c r="H2052" s="67" t="n">
        <f aca="false">E2052+IF(D2052="Long",1,-1)*G2052</f>
        <v>24747.64994</v>
      </c>
      <c r="I2052" s="68" t="n">
        <f aca="false">Assumptions!$B$58</f>
        <v>5.35750011455817</v>
      </c>
      <c r="J2052" s="68" t="n">
        <f aca="false">INDEX(Yearly!$L$5:$L$22,MATCH(C2052,Yearly!$A$5:$A$22,0))</f>
        <v>0.483383468982692</v>
      </c>
      <c r="K2052" s="68" t="n">
        <f aca="false">G2052-I2052-J2052</f>
        <v>-74.9408235835409</v>
      </c>
      <c r="L2052" s="69" t="n">
        <f aca="false">(I2052+J2052)/Assumptions!$B$8</f>
        <v>0.000257546472986662</v>
      </c>
      <c r="M2052" s="70" t="n">
        <f aca="false">F2052-L2052</f>
        <v>-0.00305754647298666</v>
      </c>
      <c r="N2052" s="71" t="n">
        <f aca="false">G2052*Assumptions!$B$7</f>
        <v>-543471.0281</v>
      </c>
      <c r="O2052" s="71" t="n">
        <f aca="false">K2052*Assumptions!$B$7</f>
        <v>-589409.577484549</v>
      </c>
      <c r="P2052" s="68" t="n">
        <f aca="false">P2051+G2052</f>
        <v>42060.3343300001</v>
      </c>
      <c r="Q2052" s="68" t="n">
        <f aca="false">MAX(Q2051,P2052)</f>
        <v>43157.9215400001</v>
      </c>
      <c r="R2052" s="68" t="n">
        <f aca="false">Q2052-P2052</f>
        <v>1097.58721</v>
      </c>
      <c r="S2052" s="68" t="n">
        <f aca="false">S2051+K2052</f>
        <v>30001.4474932003</v>
      </c>
      <c r="T2052" s="68" t="n">
        <f aca="false">MAX(T2051,S2052)</f>
        <v>31467.0103689634</v>
      </c>
      <c r="U2052" s="68" t="n">
        <f aca="false">T2052-S2052</f>
        <v>1465.56287576307</v>
      </c>
      <c r="V2052" s="70" t="n">
        <f aca="false">V2051+F2052</f>
        <v>4.27470000000001</v>
      </c>
      <c r="W2052" s="70" t="n">
        <f aca="false">MAX(W2051,V2052)</f>
        <v>4.3193</v>
      </c>
      <c r="X2052" s="70" t="n">
        <f aca="false">W2052-V2052</f>
        <v>0.0445999999999982</v>
      </c>
      <c r="Y2052" s="70" t="n">
        <f aca="false">Y2051+M2052</f>
        <v>3.7429784327846</v>
      </c>
      <c r="Z2052" s="70" t="n">
        <f aca="false">MAX(Z2051,Y2052)</f>
        <v>3.80380386058276</v>
      </c>
      <c r="AA2052" s="70" t="n">
        <f aca="false">Z2052-Y2052</f>
        <v>0.0608254277981595</v>
      </c>
      <c r="AB2052" s="72" t="n">
        <f aca="false">AB2051*(1+F2052)</f>
        <v>55.8843466218807</v>
      </c>
      <c r="AC2052" s="73" t="n">
        <f aca="false">MAX(AC2051,AB2052)</f>
        <v>58.4800061345524</v>
      </c>
      <c r="AD2052" s="70" t="n">
        <f aca="false">1-AB2052/AC2052</f>
        <v>0.0443854179272757</v>
      </c>
      <c r="AE2052" s="73" t="n">
        <f aca="false">AE2051*(1+M2052)</f>
        <v>32.8674009841449</v>
      </c>
      <c r="AF2052" s="73" t="n">
        <f aca="false">MAX(AF2051,AE2052)</f>
        <v>34.9570910000162</v>
      </c>
      <c r="AG2052" s="70" t="n">
        <f aca="false">1-AE2052/AF2052</f>
        <v>0.0597787160227479</v>
      </c>
      <c r="AH2052" s="74" t="n">
        <f aca="false">IF(R2052&gt;0,AH2051+1,0)</f>
        <v>63</v>
      </c>
      <c r="AI2052" s="74" t="n">
        <f aca="false">IF(U2052&gt;0,AI2051+1,0)</f>
        <v>63</v>
      </c>
      <c r="AJ2052" s="74" t="n">
        <f aca="false">IF(G2052&gt;0,AJ2051+1,0)</f>
        <v>0</v>
      </c>
      <c r="AK2052" s="74" t="n">
        <f aca="false">IF(G2052&lt;=0,AK2051+1,0)</f>
        <v>1</v>
      </c>
      <c r="AL2052" s="74" t="n">
        <f aca="false">IF(K2052&gt;0,AL2051+1,0)</f>
        <v>0</v>
      </c>
      <c r="AM2052" s="74" t="n">
        <f aca="false">IF(K2052&lt;=0,AM2051+1,0)</f>
        <v>1</v>
      </c>
    </row>
    <row r="2053" customFormat="false" ht="15" hidden="false" customHeight="false" outlineLevel="0" collapsed="false">
      <c r="A2053" s="61" t="n">
        <v>2052</v>
      </c>
      <c r="B2053" s="62" t="n">
        <v>45905.59375</v>
      </c>
      <c r="C2053" s="63" t="n">
        <f aca="false">YEAR(B2053)</f>
        <v>2025</v>
      </c>
      <c r="D2053" s="32" t="s">
        <v>277</v>
      </c>
      <c r="E2053" s="64" t="n">
        <v>24748.2</v>
      </c>
      <c r="F2053" s="65" t="n">
        <v>0.0228</v>
      </c>
      <c r="G2053" s="66" t="n">
        <v>564.25896</v>
      </c>
      <c r="H2053" s="67" t="n">
        <f aca="false">E2053+IF(D2053="Long",1,-1)*G2053</f>
        <v>25312.45896</v>
      </c>
      <c r="I2053" s="68" t="n">
        <f aca="false">Assumptions!$B$58</f>
        <v>5.35750011455817</v>
      </c>
      <c r="J2053" s="68" t="n">
        <f aca="false">INDEX(Yearly!$L$5:$L$22,MATCH(C2053,Yearly!$A$5:$A$22,0))</f>
        <v>0.483383468982692</v>
      </c>
      <c r="K2053" s="68" t="n">
        <f aca="false">G2053-I2053-J2053</f>
        <v>558.418076416459</v>
      </c>
      <c r="L2053" s="69" t="n">
        <f aca="false">(I2053+J2053)/Assumptions!$B$8</f>
        <v>0.000257546472986662</v>
      </c>
      <c r="M2053" s="70" t="n">
        <f aca="false">F2053-L2053</f>
        <v>0.0225424535270133</v>
      </c>
      <c r="N2053" s="71" t="n">
        <f aca="false">G2053*Assumptions!$B$7</f>
        <v>4437896.7204</v>
      </c>
      <c r="O2053" s="71" t="n">
        <f aca="false">K2053*Assumptions!$B$7</f>
        <v>4391958.17101545</v>
      </c>
      <c r="P2053" s="68" t="n">
        <f aca="false">P2052+G2053</f>
        <v>42624.5932900001</v>
      </c>
      <c r="Q2053" s="68" t="n">
        <f aca="false">MAX(Q2052,P2053)</f>
        <v>43157.9215400001</v>
      </c>
      <c r="R2053" s="68" t="n">
        <f aca="false">Q2053-P2053</f>
        <v>533.328249999999</v>
      </c>
      <c r="S2053" s="68" t="n">
        <f aca="false">S2052+K2053</f>
        <v>30559.8655696168</v>
      </c>
      <c r="T2053" s="68" t="n">
        <f aca="false">MAX(T2052,S2053)</f>
        <v>31467.0103689634</v>
      </c>
      <c r="U2053" s="68" t="n">
        <f aca="false">T2053-S2053</f>
        <v>907.144799346606</v>
      </c>
      <c r="V2053" s="70" t="n">
        <f aca="false">V2052+F2053</f>
        <v>4.29750000000001</v>
      </c>
      <c r="W2053" s="70" t="n">
        <f aca="false">MAX(W2052,V2053)</f>
        <v>4.3193</v>
      </c>
      <c r="X2053" s="70" t="n">
        <f aca="false">W2053-V2053</f>
        <v>0.021799999999998</v>
      </c>
      <c r="Y2053" s="70" t="n">
        <f aca="false">Y2052+M2053</f>
        <v>3.76552088631161</v>
      </c>
      <c r="Z2053" s="70" t="n">
        <f aca="false">MAX(Z2052,Y2053)</f>
        <v>3.80380386058276</v>
      </c>
      <c r="AA2053" s="70" t="n">
        <f aca="false">Z2053-Y2053</f>
        <v>0.0382829742711461</v>
      </c>
      <c r="AB2053" s="72" t="n">
        <f aca="false">AB2052*(1+F2053)</f>
        <v>57.1585097248595</v>
      </c>
      <c r="AC2053" s="73" t="n">
        <f aca="false">MAX(AC2052,AB2053)</f>
        <v>58.4800061345524</v>
      </c>
      <c r="AD2053" s="70" t="n">
        <f aca="false">1-AB2053/AC2053</f>
        <v>0.0225974054560176</v>
      </c>
      <c r="AE2053" s="73" t="n">
        <f aca="false">AE2052*(1+M2053)</f>
        <v>33.6083128433837</v>
      </c>
      <c r="AF2053" s="73" t="n">
        <f aca="false">MAX(AF2052,AE2053)</f>
        <v>34.9570910000162</v>
      </c>
      <c r="AG2053" s="70" t="n">
        <f aca="false">1-AE2053/AF2053</f>
        <v>0.0385838214235819</v>
      </c>
      <c r="AH2053" s="74" t="n">
        <f aca="false">IF(R2053&gt;0,AH2052+1,0)</f>
        <v>64</v>
      </c>
      <c r="AI2053" s="74" t="n">
        <f aca="false">IF(U2053&gt;0,AI2052+1,0)</f>
        <v>64</v>
      </c>
      <c r="AJ2053" s="74" t="n">
        <f aca="false">IF(G2053&gt;0,AJ2052+1,0)</f>
        <v>1</v>
      </c>
      <c r="AK2053" s="74" t="n">
        <f aca="false">IF(G2053&lt;=0,AK2052+1,0)</f>
        <v>0</v>
      </c>
      <c r="AL2053" s="74" t="n">
        <f aca="false">IF(K2053&gt;0,AL2052+1,0)</f>
        <v>1</v>
      </c>
      <c r="AM2053" s="74" t="n">
        <f aca="false">IF(K2053&lt;=0,AM2052+1,0)</f>
        <v>0</v>
      </c>
    </row>
    <row r="2054" customFormat="false" ht="15" hidden="false" customHeight="false" outlineLevel="0" collapsed="false">
      <c r="A2054" s="61" t="n">
        <v>2053</v>
      </c>
      <c r="B2054" s="62" t="n">
        <v>45922.40625</v>
      </c>
      <c r="C2054" s="63" t="n">
        <f aca="false">YEAR(B2054)</f>
        <v>2025</v>
      </c>
      <c r="D2054" s="32" t="s">
        <v>276</v>
      </c>
      <c r="E2054" s="64" t="n">
        <v>25313.5</v>
      </c>
      <c r="F2054" s="65" t="n">
        <v>0.0003</v>
      </c>
      <c r="G2054" s="66" t="n">
        <v>7.59405</v>
      </c>
      <c r="H2054" s="67" t="n">
        <f aca="false">E2054+IF(D2054="Long",1,-1)*G2054</f>
        <v>25305.90595</v>
      </c>
      <c r="I2054" s="68" t="n">
        <f aca="false">Assumptions!$B$58</f>
        <v>5.35750011455817</v>
      </c>
      <c r="J2054" s="68" t="n">
        <f aca="false">INDEX(Yearly!$L$5:$L$22,MATCH(C2054,Yearly!$A$5:$A$22,0))</f>
        <v>0.483383468982692</v>
      </c>
      <c r="K2054" s="68" t="n">
        <f aca="false">G2054-I2054-J2054</f>
        <v>1.75316641645914</v>
      </c>
      <c r="L2054" s="69" t="n">
        <f aca="false">(I2054+J2054)/Assumptions!$B$8</f>
        <v>0.000257546472986662</v>
      </c>
      <c r="M2054" s="70" t="n">
        <f aca="false">F2054-L2054</f>
        <v>4.24535270133379E-005</v>
      </c>
      <c r="N2054" s="71" t="n">
        <f aca="false">G2054*Assumptions!$B$7</f>
        <v>59727.20325</v>
      </c>
      <c r="O2054" s="71" t="n">
        <f aca="false">K2054*Assumptions!$B$7</f>
        <v>13788.6538654511</v>
      </c>
      <c r="P2054" s="68" t="n">
        <f aca="false">P2053+G2054</f>
        <v>42632.1873400001</v>
      </c>
      <c r="Q2054" s="68" t="n">
        <f aca="false">MAX(Q2053,P2054)</f>
        <v>43157.9215400001</v>
      </c>
      <c r="R2054" s="68" t="n">
        <f aca="false">Q2054-P2054</f>
        <v>525.734199999999</v>
      </c>
      <c r="S2054" s="68" t="n">
        <f aca="false">S2053+K2054</f>
        <v>30561.6187360332</v>
      </c>
      <c r="T2054" s="68" t="n">
        <f aca="false">MAX(T2053,S2054)</f>
        <v>31467.0103689634</v>
      </c>
      <c r="U2054" s="68" t="n">
        <f aca="false">T2054-S2054</f>
        <v>905.391632930146</v>
      </c>
      <c r="V2054" s="70" t="n">
        <f aca="false">V2053+F2054</f>
        <v>4.29780000000001</v>
      </c>
      <c r="W2054" s="70" t="n">
        <f aca="false">MAX(W2053,V2054)</f>
        <v>4.3193</v>
      </c>
      <c r="X2054" s="70" t="n">
        <f aca="false">W2054-V2054</f>
        <v>0.0214999999999979</v>
      </c>
      <c r="Y2054" s="70" t="n">
        <f aca="false">Y2053+M2054</f>
        <v>3.76556333983862</v>
      </c>
      <c r="Z2054" s="70" t="n">
        <f aca="false">MAX(Z2053,Y2054)</f>
        <v>3.80380386058276</v>
      </c>
      <c r="AA2054" s="70" t="n">
        <f aca="false">Z2054-Y2054</f>
        <v>0.0382405207441328</v>
      </c>
      <c r="AB2054" s="72" t="n">
        <f aca="false">AB2053*(1+F2054)</f>
        <v>57.175657277777</v>
      </c>
      <c r="AC2054" s="73" t="n">
        <f aca="false">MAX(AC2053,AB2054)</f>
        <v>58.4800061345524</v>
      </c>
      <c r="AD2054" s="70" t="n">
        <f aca="false">1-AB2054/AC2054</f>
        <v>0.0223041846776544</v>
      </c>
      <c r="AE2054" s="73" t="n">
        <f aca="false">AE2053*(1+M2054)</f>
        <v>33.6097396348009</v>
      </c>
      <c r="AF2054" s="73" t="n">
        <f aca="false">MAX(AF2053,AE2054)</f>
        <v>34.9570910000162</v>
      </c>
      <c r="AG2054" s="70" t="n">
        <f aca="false">1-AE2054/AF2054</f>
        <v>0.0385430059158735</v>
      </c>
      <c r="AH2054" s="74" t="n">
        <f aca="false">IF(R2054&gt;0,AH2053+1,0)</f>
        <v>65</v>
      </c>
      <c r="AI2054" s="74" t="n">
        <f aca="false">IF(U2054&gt;0,AI2053+1,0)</f>
        <v>65</v>
      </c>
      <c r="AJ2054" s="74" t="n">
        <f aca="false">IF(G2054&gt;0,AJ2053+1,0)</f>
        <v>2</v>
      </c>
      <c r="AK2054" s="74" t="n">
        <f aca="false">IF(G2054&lt;=0,AK2053+1,0)</f>
        <v>0</v>
      </c>
      <c r="AL2054" s="74" t="n">
        <f aca="false">IF(K2054&gt;0,AL2053+1,0)</f>
        <v>2</v>
      </c>
      <c r="AM2054" s="74" t="n">
        <f aca="false">IF(K2054&lt;=0,AM2053+1,0)</f>
        <v>0</v>
      </c>
    </row>
    <row r="2055" customFormat="false" ht="15" hidden="false" customHeight="false" outlineLevel="0" collapsed="false">
      <c r="A2055" s="61" t="n">
        <v>2054</v>
      </c>
      <c r="B2055" s="62" t="n">
        <v>45922.5520833333</v>
      </c>
      <c r="C2055" s="63" t="n">
        <f aca="false">YEAR(B2055)</f>
        <v>2025</v>
      </c>
      <c r="D2055" s="32" t="s">
        <v>277</v>
      </c>
      <c r="E2055" s="64" t="n">
        <v>25305.55</v>
      </c>
      <c r="F2055" s="65" t="n">
        <v>-0.0011</v>
      </c>
      <c r="G2055" s="66" t="n">
        <v>-27.836105</v>
      </c>
      <c r="H2055" s="67" t="n">
        <f aca="false">E2055+IF(D2055="Long",1,-1)*G2055</f>
        <v>25277.713895</v>
      </c>
      <c r="I2055" s="68" t="n">
        <f aca="false">Assumptions!$B$58</f>
        <v>5.35750011455817</v>
      </c>
      <c r="J2055" s="68" t="n">
        <f aca="false">INDEX(Yearly!$L$5:$L$22,MATCH(C2055,Yearly!$A$5:$A$22,0))</f>
        <v>0.483383468982692</v>
      </c>
      <c r="K2055" s="68" t="n">
        <f aca="false">G2055-I2055-J2055</f>
        <v>-33.6769885835409</v>
      </c>
      <c r="L2055" s="69" t="n">
        <f aca="false">(I2055+J2055)/Assumptions!$B$8</f>
        <v>0.000257546472986662</v>
      </c>
      <c r="M2055" s="70" t="n">
        <f aca="false">F2055-L2055</f>
        <v>-0.00135754647298666</v>
      </c>
      <c r="N2055" s="71" t="n">
        <f aca="false">G2055*Assumptions!$B$7</f>
        <v>-218930.965825</v>
      </c>
      <c r="O2055" s="71" t="n">
        <f aca="false">K2055*Assumptions!$B$7</f>
        <v>-264869.515209549</v>
      </c>
      <c r="P2055" s="68" t="n">
        <f aca="false">P2054+G2055</f>
        <v>42604.351235</v>
      </c>
      <c r="Q2055" s="68" t="n">
        <f aca="false">MAX(Q2054,P2055)</f>
        <v>43157.9215400001</v>
      </c>
      <c r="R2055" s="68" t="n">
        <f aca="false">Q2055-P2055</f>
        <v>553.570305000001</v>
      </c>
      <c r="S2055" s="68" t="n">
        <f aca="false">S2054+K2055</f>
        <v>30527.9417474497</v>
      </c>
      <c r="T2055" s="68" t="n">
        <f aca="false">MAX(T2054,S2055)</f>
        <v>31467.0103689634</v>
      </c>
      <c r="U2055" s="68" t="n">
        <f aca="false">T2055-S2055</f>
        <v>939.068621513688</v>
      </c>
      <c r="V2055" s="70" t="n">
        <f aca="false">V2054+F2055</f>
        <v>4.29670000000001</v>
      </c>
      <c r="W2055" s="70" t="n">
        <f aca="false">MAX(W2054,V2055)</f>
        <v>4.3193</v>
      </c>
      <c r="X2055" s="70" t="n">
        <f aca="false">W2055-V2055</f>
        <v>0.022599999999998</v>
      </c>
      <c r="Y2055" s="70" t="n">
        <f aca="false">Y2054+M2055</f>
        <v>3.76420579336564</v>
      </c>
      <c r="Z2055" s="70" t="n">
        <f aca="false">MAX(Z2054,Y2055)</f>
        <v>3.80380386058276</v>
      </c>
      <c r="AA2055" s="70" t="n">
        <f aca="false">Z2055-Y2055</f>
        <v>0.0395980672171192</v>
      </c>
      <c r="AB2055" s="72" t="n">
        <f aca="false">AB2054*(1+F2055)</f>
        <v>57.1127640547714</v>
      </c>
      <c r="AC2055" s="73" t="n">
        <f aca="false">MAX(AC2054,AB2055)</f>
        <v>58.4800061345524</v>
      </c>
      <c r="AD2055" s="70" t="n">
        <f aca="false">1-AB2055/AC2055</f>
        <v>0.0233796500745089</v>
      </c>
      <c r="AE2055" s="73" t="n">
        <f aca="false">AE2054*(1+M2055)</f>
        <v>33.5641128513017</v>
      </c>
      <c r="AF2055" s="73" t="n">
        <f aca="false">MAX(AF2054,AE2055)</f>
        <v>34.9570910000162</v>
      </c>
      <c r="AG2055" s="70" t="n">
        <f aca="false">1-AE2055/AF2055</f>
        <v>0.0398482284671207</v>
      </c>
      <c r="AH2055" s="74" t="n">
        <f aca="false">IF(R2055&gt;0,AH2054+1,0)</f>
        <v>66</v>
      </c>
      <c r="AI2055" s="74" t="n">
        <f aca="false">IF(U2055&gt;0,AI2054+1,0)</f>
        <v>66</v>
      </c>
      <c r="AJ2055" s="74" t="n">
        <f aca="false">IF(G2055&gt;0,AJ2054+1,0)</f>
        <v>0</v>
      </c>
      <c r="AK2055" s="74" t="n">
        <f aca="false">IF(G2055&lt;=0,AK2054+1,0)</f>
        <v>1</v>
      </c>
      <c r="AL2055" s="74" t="n">
        <f aca="false">IF(K2055&gt;0,AL2054+1,0)</f>
        <v>0</v>
      </c>
      <c r="AM2055" s="74" t="n">
        <f aca="false">IF(K2055&lt;=0,AM2054+1,0)</f>
        <v>1</v>
      </c>
    </row>
    <row r="2056" customFormat="false" ht="15" hidden="false" customHeight="false" outlineLevel="0" collapsed="false">
      <c r="A2056" s="61" t="n">
        <v>2055</v>
      </c>
      <c r="B2056" s="62" t="n">
        <v>45922.59375</v>
      </c>
      <c r="C2056" s="63" t="n">
        <f aca="false">YEAR(B2056)</f>
        <v>2025</v>
      </c>
      <c r="D2056" s="32" t="s">
        <v>276</v>
      </c>
      <c r="E2056" s="64" t="n">
        <v>25277.2</v>
      </c>
      <c r="F2056" s="65" t="n">
        <v>0.0188</v>
      </c>
      <c r="G2056" s="66" t="n">
        <v>475.21136</v>
      </c>
      <c r="H2056" s="67" t="n">
        <f aca="false">E2056+IF(D2056="Long",1,-1)*G2056</f>
        <v>24801.98864</v>
      </c>
      <c r="I2056" s="68" t="n">
        <f aca="false">Assumptions!$B$58</f>
        <v>5.35750011455817</v>
      </c>
      <c r="J2056" s="68" t="n">
        <f aca="false">INDEX(Yearly!$L$5:$L$22,MATCH(C2056,Yearly!$A$5:$A$22,0))</f>
        <v>0.483383468982692</v>
      </c>
      <c r="K2056" s="68" t="n">
        <f aca="false">G2056-I2056-J2056</f>
        <v>469.370476416459</v>
      </c>
      <c r="L2056" s="69" t="n">
        <f aca="false">(I2056+J2056)/Assumptions!$B$8</f>
        <v>0.000257546472986662</v>
      </c>
      <c r="M2056" s="70" t="n">
        <f aca="false">F2056-L2056</f>
        <v>0.0185424535270133</v>
      </c>
      <c r="N2056" s="71" t="n">
        <f aca="false">G2056*Assumptions!$B$7</f>
        <v>3737537.3464</v>
      </c>
      <c r="O2056" s="71" t="n">
        <f aca="false">K2056*Assumptions!$B$7</f>
        <v>3691598.79701545</v>
      </c>
      <c r="P2056" s="68" t="n">
        <f aca="false">P2055+G2056</f>
        <v>43079.5625950001</v>
      </c>
      <c r="Q2056" s="68" t="n">
        <f aca="false">MAX(Q2055,P2056)</f>
        <v>43157.9215400001</v>
      </c>
      <c r="R2056" s="68" t="n">
        <f aca="false">Q2056-P2056</f>
        <v>78.358945</v>
      </c>
      <c r="S2056" s="68" t="n">
        <f aca="false">S2055+K2056</f>
        <v>30997.3122238662</v>
      </c>
      <c r="T2056" s="68" t="n">
        <f aca="false">MAX(T2055,S2056)</f>
        <v>31467.0103689634</v>
      </c>
      <c r="U2056" s="68" t="n">
        <f aca="false">T2056-S2056</f>
        <v>469.698145097231</v>
      </c>
      <c r="V2056" s="70" t="n">
        <f aca="false">V2055+F2056</f>
        <v>4.31550000000001</v>
      </c>
      <c r="W2056" s="70" t="n">
        <f aca="false">MAX(W2055,V2056)</f>
        <v>4.3193</v>
      </c>
      <c r="X2056" s="70" t="n">
        <f aca="false">W2056-V2056</f>
        <v>0.00379999999999825</v>
      </c>
      <c r="Y2056" s="70" t="n">
        <f aca="false">Y2055+M2056</f>
        <v>3.78274824689265</v>
      </c>
      <c r="Z2056" s="70" t="n">
        <f aca="false">MAX(Z2055,Y2056)</f>
        <v>3.80380386058276</v>
      </c>
      <c r="AA2056" s="70" t="n">
        <f aca="false">Z2056-Y2056</f>
        <v>0.0210556136901059</v>
      </c>
      <c r="AB2056" s="72" t="n">
        <f aca="false">AB2055*(1+F2056)</f>
        <v>58.1864840190011</v>
      </c>
      <c r="AC2056" s="73" t="n">
        <f aca="false">MAX(AC2055,AB2056)</f>
        <v>58.4800061345524</v>
      </c>
      <c r="AD2056" s="70" t="n">
        <f aca="false">1-AB2056/AC2056</f>
        <v>0.00501918749590979</v>
      </c>
      <c r="AE2056" s="73" t="n">
        <f aca="false">AE2055*(1+M2056)</f>
        <v>34.1864738540224</v>
      </c>
      <c r="AF2056" s="73" t="n">
        <f aca="false">MAX(AF2055,AE2056)</f>
        <v>34.9570910000162</v>
      </c>
      <c r="AG2056" s="70" t="n">
        <f aca="false">1-AE2056/AF2056</f>
        <v>0.0220446588645927</v>
      </c>
      <c r="AH2056" s="74" t="n">
        <f aca="false">IF(R2056&gt;0,AH2055+1,0)</f>
        <v>67</v>
      </c>
      <c r="AI2056" s="74" t="n">
        <f aca="false">IF(U2056&gt;0,AI2055+1,0)</f>
        <v>67</v>
      </c>
      <c r="AJ2056" s="74" t="n">
        <f aca="false">IF(G2056&gt;0,AJ2055+1,0)</f>
        <v>1</v>
      </c>
      <c r="AK2056" s="74" t="n">
        <f aca="false">IF(G2056&lt;=0,AK2055+1,0)</f>
        <v>0</v>
      </c>
      <c r="AL2056" s="74" t="n">
        <f aca="false">IF(K2056&gt;0,AL2055+1,0)</f>
        <v>1</v>
      </c>
      <c r="AM2056" s="74" t="n">
        <f aca="false">IF(K2056&lt;=0,AM2055+1,0)</f>
        <v>0</v>
      </c>
    </row>
    <row r="2057" customFormat="false" ht="15" hidden="false" customHeight="false" outlineLevel="0" collapsed="false">
      <c r="A2057" s="61" t="n">
        <v>2056</v>
      </c>
      <c r="B2057" s="62" t="n">
        <v>45931.5104166667</v>
      </c>
      <c r="C2057" s="63" t="n">
        <f aca="false">YEAR(B2057)</f>
        <v>2025</v>
      </c>
      <c r="D2057" s="32" t="s">
        <v>277</v>
      </c>
      <c r="E2057" s="64" t="n">
        <v>24803.05</v>
      </c>
      <c r="F2057" s="65" t="n">
        <v>0.0138</v>
      </c>
      <c r="G2057" s="66" t="n">
        <v>342.28209</v>
      </c>
      <c r="H2057" s="67" t="n">
        <f aca="false">E2057+IF(D2057="Long",1,-1)*G2057</f>
        <v>25145.33209</v>
      </c>
      <c r="I2057" s="68" t="n">
        <f aca="false">Assumptions!$B$58</f>
        <v>5.35750011455817</v>
      </c>
      <c r="J2057" s="68" t="n">
        <f aca="false">INDEX(Yearly!$L$5:$L$22,MATCH(C2057,Yearly!$A$5:$A$22,0))</f>
        <v>0.483383468982692</v>
      </c>
      <c r="K2057" s="68" t="n">
        <f aca="false">G2057-I2057-J2057</f>
        <v>336.441206416459</v>
      </c>
      <c r="L2057" s="69" t="n">
        <f aca="false">(I2057+J2057)/Assumptions!$B$8</f>
        <v>0.000257546472986662</v>
      </c>
      <c r="M2057" s="70" t="n">
        <f aca="false">F2057-L2057</f>
        <v>0.0135424535270133</v>
      </c>
      <c r="N2057" s="71" t="n">
        <f aca="false">G2057*Assumptions!$B$7</f>
        <v>2692048.63785</v>
      </c>
      <c r="O2057" s="71" t="n">
        <f aca="false">K2057*Assumptions!$B$7</f>
        <v>2646110.08846545</v>
      </c>
      <c r="P2057" s="68" t="n">
        <f aca="false">P2056+G2057</f>
        <v>43421.8446850001</v>
      </c>
      <c r="Q2057" s="68" t="n">
        <f aca="false">MAX(Q2056,P2057)</f>
        <v>43421.8446850001</v>
      </c>
      <c r="R2057" s="68" t="n">
        <f aca="false">Q2057-P2057</f>
        <v>0</v>
      </c>
      <c r="S2057" s="68" t="n">
        <f aca="false">S2056+K2057</f>
        <v>31333.7534302826</v>
      </c>
      <c r="T2057" s="68" t="n">
        <f aca="false">MAX(T2056,S2057)</f>
        <v>31467.0103689634</v>
      </c>
      <c r="U2057" s="68" t="n">
        <f aca="false">T2057-S2057</f>
        <v>133.25693868077</v>
      </c>
      <c r="V2057" s="70" t="n">
        <f aca="false">V2056+F2057</f>
        <v>4.32930000000001</v>
      </c>
      <c r="W2057" s="70" t="n">
        <f aca="false">MAX(W2056,V2057)</f>
        <v>4.32930000000001</v>
      </c>
      <c r="X2057" s="70" t="n">
        <f aca="false">W2057-V2057</f>
        <v>0</v>
      </c>
      <c r="Y2057" s="70" t="n">
        <f aca="false">Y2056+M2057</f>
        <v>3.79629070041967</v>
      </c>
      <c r="Z2057" s="70" t="n">
        <f aca="false">MAX(Z2056,Y2057)</f>
        <v>3.80380386058276</v>
      </c>
      <c r="AA2057" s="70" t="n">
        <f aca="false">Z2057-Y2057</f>
        <v>0.00751316016309245</v>
      </c>
      <c r="AB2057" s="72" t="n">
        <f aca="false">AB2056*(1+F2057)</f>
        <v>58.9894574984634</v>
      </c>
      <c r="AC2057" s="73" t="n">
        <f aca="false">MAX(AC2056,AB2057)</f>
        <v>58.9894574984634</v>
      </c>
      <c r="AD2057" s="70" t="n">
        <f aca="false">1-AB2057/AC2057</f>
        <v>0</v>
      </c>
      <c r="AE2057" s="73" t="n">
        <f aca="false">AE2056*(1+M2057)</f>
        <v>34.6494425874429</v>
      </c>
      <c r="AF2057" s="73" t="n">
        <f aca="false">MAX(AF2056,AE2057)</f>
        <v>34.9570910000162</v>
      </c>
      <c r="AG2057" s="70" t="n">
        <f aca="false">1-AE2057/AF2057</f>
        <v>0.00880074410577181</v>
      </c>
      <c r="AH2057" s="74" t="n">
        <f aca="false">IF(R2057&gt;0,AH2056+1,0)</f>
        <v>0</v>
      </c>
      <c r="AI2057" s="74" t="n">
        <f aca="false">IF(U2057&gt;0,AI2056+1,0)</f>
        <v>68</v>
      </c>
      <c r="AJ2057" s="74" t="n">
        <f aca="false">IF(G2057&gt;0,AJ2056+1,0)</f>
        <v>2</v>
      </c>
      <c r="AK2057" s="74" t="n">
        <f aca="false">IF(G2057&lt;=0,AK2056+1,0)</f>
        <v>0</v>
      </c>
      <c r="AL2057" s="74" t="n">
        <f aca="false">IF(K2057&gt;0,AL2056+1,0)</f>
        <v>2</v>
      </c>
      <c r="AM2057" s="74" t="n">
        <f aca="false">IF(K2057&lt;=0,AM2056+1,0)</f>
        <v>0</v>
      </c>
    </row>
    <row r="2058" customFormat="false" ht="15" hidden="false" customHeight="false" outlineLevel="0" collapsed="false">
      <c r="A2058" s="61" t="n">
        <v>2057</v>
      </c>
      <c r="B2058" s="62" t="n">
        <v>45944.4895833333</v>
      </c>
      <c r="C2058" s="63" t="n">
        <f aca="false">YEAR(B2058)</f>
        <v>2025</v>
      </c>
      <c r="D2058" s="32" t="s">
        <v>276</v>
      </c>
      <c r="E2058" s="64" t="n">
        <v>25144.15</v>
      </c>
      <c r="F2058" s="65" t="n">
        <v>-0.0013</v>
      </c>
      <c r="G2058" s="66" t="n">
        <v>-32.687395</v>
      </c>
      <c r="H2058" s="67" t="n">
        <f aca="false">E2058+IF(D2058="Long",1,-1)*G2058</f>
        <v>25176.837395</v>
      </c>
      <c r="I2058" s="68" t="n">
        <f aca="false">Assumptions!$B$58</f>
        <v>5.35750011455817</v>
      </c>
      <c r="J2058" s="68" t="n">
        <f aca="false">INDEX(Yearly!$L$5:$L$22,MATCH(C2058,Yearly!$A$5:$A$22,0))</f>
        <v>0.483383468982692</v>
      </c>
      <c r="K2058" s="68" t="n">
        <f aca="false">G2058-I2058-J2058</f>
        <v>-38.5282785835409</v>
      </c>
      <c r="L2058" s="69" t="n">
        <f aca="false">(I2058+J2058)/Assumptions!$B$8</f>
        <v>0.000257546472986662</v>
      </c>
      <c r="M2058" s="70" t="n">
        <f aca="false">F2058-L2058</f>
        <v>-0.00155754647298666</v>
      </c>
      <c r="N2058" s="71" t="n">
        <f aca="false">G2058*Assumptions!$B$7</f>
        <v>-257086.361675</v>
      </c>
      <c r="O2058" s="71" t="n">
        <f aca="false">K2058*Assumptions!$B$7</f>
        <v>-303024.911059549</v>
      </c>
      <c r="P2058" s="68" t="n">
        <f aca="false">P2057+G2058</f>
        <v>43389.1572900001</v>
      </c>
      <c r="Q2058" s="68" t="n">
        <f aca="false">MAX(Q2057,P2058)</f>
        <v>43421.8446850001</v>
      </c>
      <c r="R2058" s="68" t="n">
        <f aca="false">Q2058-P2058</f>
        <v>32.6873950000008</v>
      </c>
      <c r="S2058" s="68" t="n">
        <f aca="false">S2057+K2058</f>
        <v>31295.2251516991</v>
      </c>
      <c r="T2058" s="68" t="n">
        <f aca="false">MAX(T2057,S2058)</f>
        <v>31467.0103689634</v>
      </c>
      <c r="U2058" s="68" t="n">
        <f aca="false">T2058-S2058</f>
        <v>171.785217264311</v>
      </c>
      <c r="V2058" s="70" t="n">
        <f aca="false">V2057+F2058</f>
        <v>4.32800000000001</v>
      </c>
      <c r="W2058" s="70" t="n">
        <f aca="false">MAX(W2057,V2058)</f>
        <v>4.32930000000001</v>
      </c>
      <c r="X2058" s="70" t="n">
        <f aca="false">W2058-V2058</f>
        <v>0.00129999999999963</v>
      </c>
      <c r="Y2058" s="70" t="n">
        <f aca="false">Y2057+M2058</f>
        <v>3.79473315394668</v>
      </c>
      <c r="Z2058" s="70" t="n">
        <f aca="false">MAX(Z2057,Y2058)</f>
        <v>3.80380386058276</v>
      </c>
      <c r="AA2058" s="70" t="n">
        <f aca="false">Z2058-Y2058</f>
        <v>0.0090707066360789</v>
      </c>
      <c r="AB2058" s="72" t="n">
        <f aca="false">AB2057*(1+F2058)</f>
        <v>58.9127712037154</v>
      </c>
      <c r="AC2058" s="73" t="n">
        <f aca="false">MAX(AC2057,AB2058)</f>
        <v>58.9894574984634</v>
      </c>
      <c r="AD2058" s="70" t="n">
        <f aca="false">1-AB2058/AC2058</f>
        <v>0.00129999999999997</v>
      </c>
      <c r="AE2058" s="73" t="n">
        <f aca="false">AE2057*(1+M2058)</f>
        <v>34.5954744703499</v>
      </c>
      <c r="AF2058" s="73" t="n">
        <f aca="false">MAX(AF2057,AE2058)</f>
        <v>34.9570910000162</v>
      </c>
      <c r="AG2058" s="70" t="n">
        <f aca="false">1-AE2058/AF2058</f>
        <v>0.010344583010817</v>
      </c>
      <c r="AH2058" s="74" t="n">
        <f aca="false">IF(R2058&gt;0,AH2057+1,0)</f>
        <v>1</v>
      </c>
      <c r="AI2058" s="74" t="n">
        <f aca="false">IF(U2058&gt;0,AI2057+1,0)</f>
        <v>69</v>
      </c>
      <c r="AJ2058" s="74" t="n">
        <f aca="false">IF(G2058&gt;0,AJ2057+1,0)</f>
        <v>0</v>
      </c>
      <c r="AK2058" s="74" t="n">
        <f aca="false">IF(G2058&lt;=0,AK2057+1,0)</f>
        <v>1</v>
      </c>
      <c r="AL2058" s="74" t="n">
        <f aca="false">IF(K2058&gt;0,AL2057+1,0)</f>
        <v>0</v>
      </c>
      <c r="AM2058" s="74" t="n">
        <f aca="false">IF(K2058&lt;=0,AM2057+1,0)</f>
        <v>1</v>
      </c>
    </row>
    <row r="2059" customFormat="false" ht="15" hidden="false" customHeight="false" outlineLevel="0" collapsed="false">
      <c r="A2059" s="61" t="n">
        <v>2058</v>
      </c>
      <c r="B2059" s="62" t="n">
        <v>45944.6145833333</v>
      </c>
      <c r="C2059" s="63" t="n">
        <f aca="false">YEAR(B2059)</f>
        <v>2025</v>
      </c>
      <c r="D2059" s="32" t="s">
        <v>277</v>
      </c>
      <c r="E2059" s="64" t="n">
        <v>25177.65</v>
      </c>
      <c r="F2059" s="65" t="n">
        <v>0.0218</v>
      </c>
      <c r="G2059" s="66" t="n">
        <v>548.87277</v>
      </c>
      <c r="H2059" s="67" t="n">
        <f aca="false">E2059+IF(D2059="Long",1,-1)*G2059</f>
        <v>25726.52277</v>
      </c>
      <c r="I2059" s="68" t="n">
        <f aca="false">Assumptions!$B$58</f>
        <v>5.35750011455817</v>
      </c>
      <c r="J2059" s="68" t="n">
        <f aca="false">INDEX(Yearly!$L$5:$L$22,MATCH(C2059,Yearly!$A$5:$A$22,0))</f>
        <v>0.483383468982692</v>
      </c>
      <c r="K2059" s="68" t="n">
        <f aca="false">G2059-I2059-J2059</f>
        <v>543.031886416459</v>
      </c>
      <c r="L2059" s="69" t="n">
        <f aca="false">(I2059+J2059)/Assumptions!$B$8</f>
        <v>0.000257546472986662</v>
      </c>
      <c r="M2059" s="70" t="n">
        <f aca="false">F2059-L2059</f>
        <v>0.0215424535270133</v>
      </c>
      <c r="N2059" s="71" t="n">
        <f aca="false">G2059*Assumptions!$B$7</f>
        <v>4316884.33605</v>
      </c>
      <c r="O2059" s="71" t="n">
        <f aca="false">K2059*Assumptions!$B$7</f>
        <v>4270945.78666545</v>
      </c>
      <c r="P2059" s="68" t="n">
        <f aca="false">P2058+G2059</f>
        <v>43938.0300600001</v>
      </c>
      <c r="Q2059" s="68" t="n">
        <f aca="false">MAX(Q2058,P2059)</f>
        <v>43938.0300600001</v>
      </c>
      <c r="R2059" s="68" t="n">
        <f aca="false">Q2059-P2059</f>
        <v>0</v>
      </c>
      <c r="S2059" s="68" t="n">
        <f aca="false">S2058+K2059</f>
        <v>31838.2570381155</v>
      </c>
      <c r="T2059" s="68" t="n">
        <f aca="false">MAX(T2058,S2059)</f>
        <v>31838.2570381155</v>
      </c>
      <c r="U2059" s="68" t="n">
        <f aca="false">T2059-S2059</f>
        <v>0</v>
      </c>
      <c r="V2059" s="70" t="n">
        <f aca="false">V2058+F2059</f>
        <v>4.34980000000001</v>
      </c>
      <c r="W2059" s="70" t="n">
        <f aca="false">MAX(W2058,V2059)</f>
        <v>4.34980000000001</v>
      </c>
      <c r="X2059" s="70" t="n">
        <f aca="false">W2059-V2059</f>
        <v>0</v>
      </c>
      <c r="Y2059" s="70" t="n">
        <f aca="false">Y2058+M2059</f>
        <v>3.81627560747369</v>
      </c>
      <c r="Z2059" s="70" t="n">
        <f aca="false">MAX(Z2058,Y2059)</f>
        <v>3.81627560747369</v>
      </c>
      <c r="AA2059" s="70" t="n">
        <f aca="false">Z2059-Y2059</f>
        <v>0</v>
      </c>
      <c r="AB2059" s="72" t="n">
        <f aca="false">AB2058*(1+F2059)</f>
        <v>60.1970696159564</v>
      </c>
      <c r="AC2059" s="73" t="n">
        <f aca="false">MAX(AC2058,AB2059)</f>
        <v>60.1970696159564</v>
      </c>
      <c r="AD2059" s="70" t="n">
        <f aca="false">1-AB2059/AC2059</f>
        <v>0</v>
      </c>
      <c r="AE2059" s="73" t="n">
        <f aca="false">AE2058*(1+M2059)</f>
        <v>35.3407458713724</v>
      </c>
      <c r="AF2059" s="73" t="n">
        <f aca="false">MAX(AF2058,AE2059)</f>
        <v>35.3407458713724</v>
      </c>
      <c r="AG2059" s="70" t="n">
        <f aca="false">1-AE2059/AF2059</f>
        <v>0</v>
      </c>
      <c r="AH2059" s="74" t="n">
        <f aca="false">IF(R2059&gt;0,AH2058+1,0)</f>
        <v>0</v>
      </c>
      <c r="AI2059" s="74" t="n">
        <f aca="false">IF(U2059&gt;0,AI2058+1,0)</f>
        <v>0</v>
      </c>
      <c r="AJ2059" s="74" t="n">
        <f aca="false">IF(G2059&gt;0,AJ2058+1,0)</f>
        <v>1</v>
      </c>
      <c r="AK2059" s="74" t="n">
        <f aca="false">IF(G2059&lt;=0,AK2058+1,0)</f>
        <v>0</v>
      </c>
      <c r="AL2059" s="74" t="n">
        <f aca="false">IF(K2059&gt;0,AL2058+1,0)</f>
        <v>1</v>
      </c>
      <c r="AM2059" s="74" t="n">
        <f aca="false">IF(K2059&lt;=0,AM2058+1,0)</f>
        <v>0</v>
      </c>
    </row>
    <row r="2060" customFormat="false" ht="15" hidden="false" customHeight="false" outlineLevel="0" collapsed="false">
      <c r="A2060" s="61" t="n">
        <v>2059</v>
      </c>
      <c r="B2060" s="62" t="n">
        <v>45954.5729166667</v>
      </c>
      <c r="C2060" s="63" t="n">
        <f aca="false">YEAR(B2060)</f>
        <v>2025</v>
      </c>
      <c r="D2060" s="32" t="s">
        <v>276</v>
      </c>
      <c r="E2060" s="64" t="n">
        <v>25726.25</v>
      </c>
      <c r="F2060" s="65" t="n">
        <v>-0.0082</v>
      </c>
      <c r="G2060" s="66" t="n">
        <v>-210.95525</v>
      </c>
      <c r="H2060" s="67" t="n">
        <f aca="false">E2060+IF(D2060="Long",1,-1)*G2060</f>
        <v>25937.20525</v>
      </c>
      <c r="I2060" s="68" t="n">
        <f aca="false">Assumptions!$B$58</f>
        <v>5.35750011455817</v>
      </c>
      <c r="J2060" s="68" t="n">
        <f aca="false">INDEX(Yearly!$L$5:$L$22,MATCH(C2060,Yearly!$A$5:$A$22,0))</f>
        <v>0.483383468982692</v>
      </c>
      <c r="K2060" s="68" t="n">
        <f aca="false">G2060-I2060-J2060</f>
        <v>-216.796133583541</v>
      </c>
      <c r="L2060" s="69" t="n">
        <f aca="false">(I2060+J2060)/Assumptions!$B$8</f>
        <v>0.000257546472986662</v>
      </c>
      <c r="M2060" s="70" t="n">
        <f aca="false">F2060-L2060</f>
        <v>-0.00845754647298666</v>
      </c>
      <c r="N2060" s="71" t="n">
        <f aca="false">G2060*Assumptions!$B$7</f>
        <v>-1659163.04125</v>
      </c>
      <c r="O2060" s="71" t="n">
        <f aca="false">K2060*Assumptions!$B$7</f>
        <v>-1705101.59063455</v>
      </c>
      <c r="P2060" s="68" t="n">
        <f aca="false">P2059+G2060</f>
        <v>43727.0748100001</v>
      </c>
      <c r="Q2060" s="68" t="n">
        <f aca="false">MAX(Q2059,P2060)</f>
        <v>43938.0300600001</v>
      </c>
      <c r="R2060" s="68" t="n">
        <f aca="false">Q2060-P2060</f>
        <v>210.955249999999</v>
      </c>
      <c r="S2060" s="68" t="n">
        <f aca="false">S2059+K2060</f>
        <v>31621.460904532</v>
      </c>
      <c r="T2060" s="68" t="n">
        <f aca="false">MAX(T2059,S2060)</f>
        <v>31838.2570381155</v>
      </c>
      <c r="U2060" s="68" t="n">
        <f aca="false">T2060-S2060</f>
        <v>216.796133583543</v>
      </c>
      <c r="V2060" s="70" t="n">
        <f aca="false">V2059+F2060</f>
        <v>4.34160000000001</v>
      </c>
      <c r="W2060" s="70" t="n">
        <f aca="false">MAX(W2059,V2060)</f>
        <v>4.34980000000001</v>
      </c>
      <c r="X2060" s="70" t="n">
        <f aca="false">W2060-V2060</f>
        <v>0.00820000000000043</v>
      </c>
      <c r="Y2060" s="70" t="n">
        <f aca="false">Y2059+M2060</f>
        <v>3.80781806100071</v>
      </c>
      <c r="Z2060" s="70" t="n">
        <f aca="false">MAX(Z2059,Y2060)</f>
        <v>3.81627560747369</v>
      </c>
      <c r="AA2060" s="70" t="n">
        <f aca="false">Z2060-Y2060</f>
        <v>0.0084575464729868</v>
      </c>
      <c r="AB2060" s="72" t="n">
        <f aca="false">AB2059*(1+F2060)</f>
        <v>59.7034536451055</v>
      </c>
      <c r="AC2060" s="73" t="n">
        <f aca="false">MAX(AC2059,AB2060)</f>
        <v>60.1970696159564</v>
      </c>
      <c r="AD2060" s="70" t="n">
        <f aca="false">1-AB2060/AC2060</f>
        <v>0.00819999999999999</v>
      </c>
      <c r="AE2060" s="73" t="n">
        <f aca="false">AE2059*(1+M2060)</f>
        <v>35.0418498707752</v>
      </c>
      <c r="AF2060" s="73" t="n">
        <f aca="false">MAX(AF2059,AE2060)</f>
        <v>35.3407458713724</v>
      </c>
      <c r="AG2060" s="70" t="n">
        <f aca="false">1-AE2060/AF2060</f>
        <v>0.0084575464729868</v>
      </c>
      <c r="AH2060" s="74" t="n">
        <f aca="false">IF(R2060&gt;0,AH2059+1,0)</f>
        <v>1</v>
      </c>
      <c r="AI2060" s="74" t="n">
        <f aca="false">IF(U2060&gt;0,AI2059+1,0)</f>
        <v>1</v>
      </c>
      <c r="AJ2060" s="74" t="n">
        <f aca="false">IF(G2060&gt;0,AJ2059+1,0)</f>
        <v>0</v>
      </c>
      <c r="AK2060" s="74" t="n">
        <f aca="false">IF(G2060&lt;=0,AK2059+1,0)</f>
        <v>1</v>
      </c>
      <c r="AL2060" s="74" t="n">
        <f aca="false">IF(K2060&gt;0,AL2059+1,0)</f>
        <v>0</v>
      </c>
      <c r="AM2060" s="74" t="n">
        <f aca="false">IF(K2060&lt;=0,AM2059+1,0)</f>
        <v>1</v>
      </c>
    </row>
    <row r="2061" customFormat="false" ht="15" hidden="false" customHeight="false" outlineLevel="0" collapsed="false">
      <c r="A2061" s="61" t="n">
        <v>2060</v>
      </c>
      <c r="B2061" s="62" t="n">
        <v>45957.40625</v>
      </c>
      <c r="C2061" s="63" t="n">
        <f aca="false">YEAR(B2061)</f>
        <v>2025</v>
      </c>
      <c r="D2061" s="32" t="s">
        <v>277</v>
      </c>
      <c r="E2061" s="64" t="n">
        <v>25937.4</v>
      </c>
      <c r="F2061" s="65" t="n">
        <v>-0.0043</v>
      </c>
      <c r="G2061" s="66" t="n">
        <v>-111.53082</v>
      </c>
      <c r="H2061" s="67" t="n">
        <f aca="false">E2061+IF(D2061="Long",1,-1)*G2061</f>
        <v>25825.86918</v>
      </c>
      <c r="I2061" s="68" t="n">
        <f aca="false">Assumptions!$B$58</f>
        <v>5.35750011455817</v>
      </c>
      <c r="J2061" s="68" t="n">
        <f aca="false">INDEX(Yearly!$L$5:$L$22,MATCH(C2061,Yearly!$A$5:$A$22,0))</f>
        <v>0.483383468982692</v>
      </c>
      <c r="K2061" s="68" t="n">
        <f aca="false">G2061-I2061-J2061</f>
        <v>-117.371703583541</v>
      </c>
      <c r="L2061" s="69" t="n">
        <f aca="false">(I2061+J2061)/Assumptions!$B$8</f>
        <v>0.000257546472986662</v>
      </c>
      <c r="M2061" s="70" t="n">
        <f aca="false">F2061-L2061</f>
        <v>-0.00455754647298666</v>
      </c>
      <c r="N2061" s="71" t="n">
        <f aca="false">G2061*Assumptions!$B$7</f>
        <v>-877189.8993</v>
      </c>
      <c r="O2061" s="71" t="n">
        <f aca="false">K2061*Assumptions!$B$7</f>
        <v>-923128.448684549</v>
      </c>
      <c r="P2061" s="68" t="n">
        <f aca="false">P2060+G2061</f>
        <v>43615.5439900001</v>
      </c>
      <c r="Q2061" s="68" t="n">
        <f aca="false">MAX(Q2060,P2061)</f>
        <v>43938.0300600001</v>
      </c>
      <c r="R2061" s="68" t="n">
        <f aca="false">Q2061-P2061</f>
        <v>322.486069999999</v>
      </c>
      <c r="S2061" s="68" t="n">
        <f aca="false">S2060+K2061</f>
        <v>31504.0892009485</v>
      </c>
      <c r="T2061" s="68" t="n">
        <f aca="false">MAX(T2060,S2061)</f>
        <v>31838.2570381155</v>
      </c>
      <c r="U2061" s="68" t="n">
        <f aca="false">T2061-S2061</f>
        <v>334.167837167082</v>
      </c>
      <c r="V2061" s="70" t="n">
        <f aca="false">V2060+F2061</f>
        <v>4.33730000000001</v>
      </c>
      <c r="W2061" s="70" t="n">
        <f aca="false">MAX(W2060,V2061)</f>
        <v>4.34980000000001</v>
      </c>
      <c r="X2061" s="70" t="n">
        <f aca="false">W2061-V2061</f>
        <v>0.0125000000000002</v>
      </c>
      <c r="Y2061" s="70" t="n">
        <f aca="false">Y2060+M2061</f>
        <v>3.80326051452772</v>
      </c>
      <c r="Z2061" s="70" t="n">
        <f aca="false">MAX(Z2060,Y2061)</f>
        <v>3.81627560747369</v>
      </c>
      <c r="AA2061" s="70" t="n">
        <f aca="false">Z2061-Y2061</f>
        <v>0.0130150929459734</v>
      </c>
      <c r="AB2061" s="72" t="n">
        <f aca="false">AB2060*(1+F2061)</f>
        <v>59.4467287944316</v>
      </c>
      <c r="AC2061" s="73" t="n">
        <f aca="false">MAX(AC2060,AB2061)</f>
        <v>60.1970696159564</v>
      </c>
      <c r="AD2061" s="70" t="n">
        <f aca="false">1-AB2061/AC2061</f>
        <v>0.01246474</v>
      </c>
      <c r="AE2061" s="73" t="n">
        <f aca="false">AE2060*(1+M2061)</f>
        <v>34.8821450114898</v>
      </c>
      <c r="AF2061" s="73" t="n">
        <f aca="false">MAX(AF2060,AE2061)</f>
        <v>35.3407458713724</v>
      </c>
      <c r="AG2061" s="70" t="n">
        <f aca="false">1-AE2061/AF2061</f>
        <v>0.0129765472848754</v>
      </c>
      <c r="AH2061" s="74" t="n">
        <f aca="false">IF(R2061&gt;0,AH2060+1,0)</f>
        <v>2</v>
      </c>
      <c r="AI2061" s="74" t="n">
        <f aca="false">IF(U2061&gt;0,AI2060+1,0)</f>
        <v>2</v>
      </c>
      <c r="AJ2061" s="74" t="n">
        <f aca="false">IF(G2061&gt;0,AJ2060+1,0)</f>
        <v>0</v>
      </c>
      <c r="AK2061" s="74" t="n">
        <f aca="false">IF(G2061&lt;=0,AK2060+1,0)</f>
        <v>2</v>
      </c>
      <c r="AL2061" s="74" t="n">
        <f aca="false">IF(K2061&gt;0,AL2060+1,0)</f>
        <v>0</v>
      </c>
      <c r="AM2061" s="74" t="n">
        <f aca="false">IF(K2061&lt;=0,AM2060+1,0)</f>
        <v>2</v>
      </c>
    </row>
    <row r="2062" customFormat="false" ht="15" hidden="false" customHeight="false" outlineLevel="0" collapsed="false">
      <c r="A2062" s="61" t="n">
        <v>2061</v>
      </c>
      <c r="B2062" s="62" t="n">
        <v>45958.6145833333</v>
      </c>
      <c r="C2062" s="63" t="n">
        <f aca="false">YEAR(B2062)</f>
        <v>2025</v>
      </c>
      <c r="D2062" s="32" t="s">
        <v>276</v>
      </c>
      <c r="E2062" s="64" t="n">
        <v>25825.05</v>
      </c>
      <c r="F2062" s="65" t="n">
        <v>-0.0056</v>
      </c>
      <c r="G2062" s="66" t="n">
        <v>-144.62028</v>
      </c>
      <c r="H2062" s="67" t="n">
        <f aca="false">E2062+IF(D2062="Long",1,-1)*G2062</f>
        <v>25969.67028</v>
      </c>
      <c r="I2062" s="68" t="n">
        <f aca="false">Assumptions!$B$58</f>
        <v>5.35750011455817</v>
      </c>
      <c r="J2062" s="68" t="n">
        <f aca="false">INDEX(Yearly!$L$5:$L$22,MATCH(C2062,Yearly!$A$5:$A$22,0))</f>
        <v>0.483383468982692</v>
      </c>
      <c r="K2062" s="68" t="n">
        <f aca="false">G2062-I2062-J2062</f>
        <v>-150.461163583541</v>
      </c>
      <c r="L2062" s="69" t="n">
        <f aca="false">(I2062+J2062)/Assumptions!$B$8</f>
        <v>0.000257546472986662</v>
      </c>
      <c r="M2062" s="70" t="n">
        <f aca="false">F2062-L2062</f>
        <v>-0.00585754647298666</v>
      </c>
      <c r="N2062" s="71" t="n">
        <f aca="false">G2062*Assumptions!$B$7</f>
        <v>-1137438.5022</v>
      </c>
      <c r="O2062" s="71" t="n">
        <f aca="false">K2062*Assumptions!$B$7</f>
        <v>-1183377.05158455</v>
      </c>
      <c r="P2062" s="68" t="n">
        <f aca="false">P2061+G2062</f>
        <v>43470.9237100001</v>
      </c>
      <c r="Q2062" s="68" t="n">
        <f aca="false">MAX(Q2061,P2062)</f>
        <v>43938.0300600001</v>
      </c>
      <c r="R2062" s="68" t="n">
        <f aca="false">Q2062-P2062</f>
        <v>467.106350000002</v>
      </c>
      <c r="S2062" s="68" t="n">
        <f aca="false">S2061+K2062</f>
        <v>31353.6280373649</v>
      </c>
      <c r="T2062" s="68" t="n">
        <f aca="false">MAX(T2061,S2062)</f>
        <v>31838.2570381155</v>
      </c>
      <c r="U2062" s="68" t="n">
        <f aca="false">T2062-S2062</f>
        <v>484.629000750625</v>
      </c>
      <c r="V2062" s="70" t="n">
        <f aca="false">V2061+F2062</f>
        <v>4.33170000000001</v>
      </c>
      <c r="W2062" s="70" t="n">
        <f aca="false">MAX(W2061,V2062)</f>
        <v>4.34980000000001</v>
      </c>
      <c r="X2062" s="70" t="n">
        <f aca="false">W2062-V2062</f>
        <v>0.0181000000000005</v>
      </c>
      <c r="Y2062" s="70" t="n">
        <f aca="false">Y2061+M2062</f>
        <v>3.79740296805473</v>
      </c>
      <c r="Z2062" s="70" t="n">
        <f aca="false">MAX(Z2061,Y2062)</f>
        <v>3.81627560747369</v>
      </c>
      <c r="AA2062" s="70" t="n">
        <f aca="false">Z2062-Y2062</f>
        <v>0.01887263941896</v>
      </c>
      <c r="AB2062" s="72" t="n">
        <f aca="false">AB2061*(1+F2062)</f>
        <v>59.1138271131827</v>
      </c>
      <c r="AC2062" s="73" t="n">
        <f aca="false">MAX(AC2061,AB2062)</f>
        <v>60.1970696159564</v>
      </c>
      <c r="AD2062" s="70" t="n">
        <f aca="false">1-AB2062/AC2062</f>
        <v>0.017994937456</v>
      </c>
      <c r="AE2062" s="73" t="n">
        <f aca="false">AE2061*(1+M2062)</f>
        <v>34.6778212260075</v>
      </c>
      <c r="AF2062" s="73" t="n">
        <f aca="false">MAX(AF2061,AE2062)</f>
        <v>35.3407458713724</v>
      </c>
      <c r="AG2062" s="70" t="n">
        <f aca="false">1-AE2062/AF2062</f>
        <v>0.018758083029082</v>
      </c>
      <c r="AH2062" s="74" t="n">
        <f aca="false">IF(R2062&gt;0,AH2061+1,0)</f>
        <v>3</v>
      </c>
      <c r="AI2062" s="74" t="n">
        <f aca="false">IF(U2062&gt;0,AI2061+1,0)</f>
        <v>3</v>
      </c>
      <c r="AJ2062" s="74" t="n">
        <f aca="false">IF(G2062&gt;0,AJ2061+1,0)</f>
        <v>0</v>
      </c>
      <c r="AK2062" s="74" t="n">
        <f aca="false">IF(G2062&lt;=0,AK2061+1,0)</f>
        <v>3</v>
      </c>
      <c r="AL2062" s="74" t="n">
        <f aca="false">IF(K2062&gt;0,AL2061+1,0)</f>
        <v>0</v>
      </c>
      <c r="AM2062" s="74" t="n">
        <f aca="false">IF(K2062&lt;=0,AM2061+1,0)</f>
        <v>3</v>
      </c>
    </row>
    <row r="2063" customFormat="false" ht="15" hidden="false" customHeight="false" outlineLevel="0" collapsed="false">
      <c r="A2063" s="61" t="n">
        <v>2062</v>
      </c>
      <c r="B2063" s="62" t="n">
        <v>45959.40625</v>
      </c>
      <c r="C2063" s="63" t="n">
        <f aca="false">YEAR(B2063)</f>
        <v>2025</v>
      </c>
      <c r="D2063" s="32" t="s">
        <v>277</v>
      </c>
      <c r="E2063" s="64" t="n">
        <v>25970.55</v>
      </c>
      <c r="F2063" s="65" t="n">
        <v>-0.0023</v>
      </c>
      <c r="G2063" s="66" t="n">
        <v>-59.732265</v>
      </c>
      <c r="H2063" s="67" t="n">
        <f aca="false">E2063+IF(D2063="Long",1,-1)*G2063</f>
        <v>25910.817735</v>
      </c>
      <c r="I2063" s="68" t="n">
        <f aca="false">Assumptions!$B$58</f>
        <v>5.35750011455817</v>
      </c>
      <c r="J2063" s="68" t="n">
        <f aca="false">INDEX(Yearly!$L$5:$L$22,MATCH(C2063,Yearly!$A$5:$A$22,0))</f>
        <v>0.483383468982692</v>
      </c>
      <c r="K2063" s="68" t="n">
        <f aca="false">G2063-I2063-J2063</f>
        <v>-65.5731485835409</v>
      </c>
      <c r="L2063" s="69" t="n">
        <f aca="false">(I2063+J2063)/Assumptions!$B$8</f>
        <v>0.000257546472986662</v>
      </c>
      <c r="M2063" s="70" t="n">
        <f aca="false">F2063-L2063</f>
        <v>-0.00255754647298666</v>
      </c>
      <c r="N2063" s="71" t="n">
        <f aca="false">G2063*Assumptions!$B$7</f>
        <v>-469794.264225</v>
      </c>
      <c r="O2063" s="71" t="n">
        <f aca="false">K2063*Assumptions!$B$7</f>
        <v>-515732.813609549</v>
      </c>
      <c r="P2063" s="68" t="n">
        <f aca="false">P2062+G2063</f>
        <v>43411.1914450001</v>
      </c>
      <c r="Q2063" s="68" t="n">
        <f aca="false">MAX(Q2062,P2063)</f>
        <v>43938.0300600001</v>
      </c>
      <c r="R2063" s="68" t="n">
        <f aca="false">Q2063-P2063</f>
        <v>526.838615000001</v>
      </c>
      <c r="S2063" s="68" t="n">
        <f aca="false">S2062+K2063</f>
        <v>31288.0548887814</v>
      </c>
      <c r="T2063" s="68" t="n">
        <f aca="false">MAX(T2062,S2063)</f>
        <v>31838.2570381155</v>
      </c>
      <c r="U2063" s="68" t="n">
        <f aca="false">T2063-S2063</f>
        <v>550.202149334167</v>
      </c>
      <c r="V2063" s="70" t="n">
        <f aca="false">V2062+F2063</f>
        <v>4.32940000000001</v>
      </c>
      <c r="W2063" s="70" t="n">
        <f aca="false">MAX(W2062,V2063)</f>
        <v>4.34980000000001</v>
      </c>
      <c r="X2063" s="70" t="n">
        <f aca="false">W2063-V2063</f>
        <v>0.0204000000000004</v>
      </c>
      <c r="Y2063" s="70" t="n">
        <f aca="false">Y2062+M2063</f>
        <v>3.79484542158175</v>
      </c>
      <c r="Z2063" s="70" t="n">
        <f aca="false">MAX(Z2062,Y2063)</f>
        <v>3.81627560747369</v>
      </c>
      <c r="AA2063" s="70" t="n">
        <f aca="false">Z2063-Y2063</f>
        <v>0.0214301858919468</v>
      </c>
      <c r="AB2063" s="72" t="n">
        <f aca="false">AB2062*(1+F2063)</f>
        <v>58.9778653108224</v>
      </c>
      <c r="AC2063" s="73" t="n">
        <f aca="false">MAX(AC2062,AB2063)</f>
        <v>60.1970696159564</v>
      </c>
      <c r="AD2063" s="70" t="n">
        <f aca="false">1-AB2063/AC2063</f>
        <v>0.0202535490998512</v>
      </c>
      <c r="AE2063" s="73" t="n">
        <f aca="false">AE2062*(1+M2063)</f>
        <v>34.5891310866401</v>
      </c>
      <c r="AF2063" s="73" t="n">
        <f aca="false">MAX(AF2062,AE2063)</f>
        <v>35.3407458713724</v>
      </c>
      <c r="AG2063" s="70" t="n">
        <f aca="false">1-AE2063/AF2063</f>
        <v>0.0212676548329775</v>
      </c>
      <c r="AH2063" s="74" t="n">
        <f aca="false">IF(R2063&gt;0,AH2062+1,0)</f>
        <v>4</v>
      </c>
      <c r="AI2063" s="74" t="n">
        <f aca="false">IF(U2063&gt;0,AI2062+1,0)</f>
        <v>4</v>
      </c>
      <c r="AJ2063" s="74" t="n">
        <f aca="false">IF(G2063&gt;0,AJ2062+1,0)</f>
        <v>0</v>
      </c>
      <c r="AK2063" s="74" t="n">
        <f aca="false">IF(G2063&lt;=0,AK2062+1,0)</f>
        <v>4</v>
      </c>
      <c r="AL2063" s="74" t="n">
        <f aca="false">IF(K2063&gt;0,AL2062+1,0)</f>
        <v>0</v>
      </c>
      <c r="AM2063" s="74" t="n">
        <f aca="false">IF(K2063&lt;=0,AM2062+1,0)</f>
        <v>4</v>
      </c>
    </row>
    <row r="2064" customFormat="false" ht="15" hidden="false" customHeight="false" outlineLevel="0" collapsed="false">
      <c r="A2064" s="61" t="n">
        <v>2063</v>
      </c>
      <c r="B2064" s="62" t="n">
        <v>45960.5104166667</v>
      </c>
      <c r="C2064" s="63" t="n">
        <f aca="false">YEAR(B2064)</f>
        <v>2025</v>
      </c>
      <c r="D2064" s="32" t="s">
        <v>276</v>
      </c>
      <c r="E2064" s="64" t="n">
        <v>25911.85</v>
      </c>
      <c r="F2064" s="65" t="n">
        <v>0.0109</v>
      </c>
      <c r="G2064" s="66" t="n">
        <v>282.439165</v>
      </c>
      <c r="H2064" s="67" t="n">
        <f aca="false">E2064+IF(D2064="Long",1,-1)*G2064</f>
        <v>25629.410835</v>
      </c>
      <c r="I2064" s="68" t="n">
        <f aca="false">Assumptions!$B$58</f>
        <v>5.35750011455817</v>
      </c>
      <c r="J2064" s="68" t="n">
        <f aca="false">INDEX(Yearly!$L$5:$L$22,MATCH(C2064,Yearly!$A$5:$A$22,0))</f>
        <v>0.483383468982692</v>
      </c>
      <c r="K2064" s="68" t="n">
        <f aca="false">G2064-I2064-J2064</f>
        <v>276.598281416459</v>
      </c>
      <c r="L2064" s="69" t="n">
        <f aca="false">(I2064+J2064)/Assumptions!$B$8</f>
        <v>0.000257546472986662</v>
      </c>
      <c r="M2064" s="70" t="n">
        <f aca="false">F2064-L2064</f>
        <v>0.0106424535270133</v>
      </c>
      <c r="N2064" s="71" t="n">
        <f aca="false">G2064*Assumptions!$B$7</f>
        <v>2221384.032725</v>
      </c>
      <c r="O2064" s="71" t="n">
        <f aca="false">K2064*Assumptions!$B$7</f>
        <v>2175445.48334045</v>
      </c>
      <c r="P2064" s="68" t="n">
        <f aca="false">P2063+G2064</f>
        <v>43693.6306100001</v>
      </c>
      <c r="Q2064" s="68" t="n">
        <f aca="false">MAX(Q2063,P2064)</f>
        <v>43938.0300600001</v>
      </c>
      <c r="R2064" s="68" t="n">
        <f aca="false">Q2064-P2064</f>
        <v>244.399449999997</v>
      </c>
      <c r="S2064" s="68" t="n">
        <f aca="false">S2063+K2064</f>
        <v>31564.6531701978</v>
      </c>
      <c r="T2064" s="68" t="n">
        <f aca="false">MAX(T2063,S2064)</f>
        <v>31838.2570381155</v>
      </c>
      <c r="U2064" s="68" t="n">
        <f aca="false">T2064-S2064</f>
        <v>273.603867917707</v>
      </c>
      <c r="V2064" s="70" t="n">
        <f aca="false">V2063+F2064</f>
        <v>4.34030000000001</v>
      </c>
      <c r="W2064" s="70" t="n">
        <f aca="false">MAX(W2063,V2064)</f>
        <v>4.34980000000001</v>
      </c>
      <c r="X2064" s="70" t="n">
        <f aca="false">W2064-V2064</f>
        <v>0.00950000000000006</v>
      </c>
      <c r="Y2064" s="70" t="n">
        <f aca="false">Y2063+M2064</f>
        <v>3.80548787510876</v>
      </c>
      <c r="Z2064" s="70" t="n">
        <f aca="false">MAX(Z2063,Y2064)</f>
        <v>3.81627560747369</v>
      </c>
      <c r="AA2064" s="70" t="n">
        <f aca="false">Z2064-Y2064</f>
        <v>0.0107877323649332</v>
      </c>
      <c r="AB2064" s="72" t="n">
        <f aca="false">AB2063*(1+F2064)</f>
        <v>59.6207240427104</v>
      </c>
      <c r="AC2064" s="73" t="n">
        <f aca="false">MAX(AC2063,AB2064)</f>
        <v>60.1970696159564</v>
      </c>
      <c r="AD2064" s="70" t="n">
        <f aca="false">1-AB2064/AC2064</f>
        <v>0.00957431278503962</v>
      </c>
      <c r="AE2064" s="73" t="n">
        <f aca="false">AE2063*(1+M2064)</f>
        <v>34.9572443067694</v>
      </c>
      <c r="AF2064" s="73" t="n">
        <f aca="false">MAX(AF2063,AE2064)</f>
        <v>35.3407458713724</v>
      </c>
      <c r="AG2064" s="70" t="n">
        <f aca="false">1-AE2064/AF2064</f>
        <v>0.0108515413341528</v>
      </c>
      <c r="AH2064" s="74" t="n">
        <f aca="false">IF(R2064&gt;0,AH2063+1,0)</f>
        <v>5</v>
      </c>
      <c r="AI2064" s="74" t="n">
        <f aca="false">IF(U2064&gt;0,AI2063+1,0)</f>
        <v>5</v>
      </c>
      <c r="AJ2064" s="74" t="n">
        <f aca="false">IF(G2064&gt;0,AJ2063+1,0)</f>
        <v>1</v>
      </c>
      <c r="AK2064" s="74" t="n">
        <f aca="false">IF(G2064&lt;=0,AK2063+1,0)</f>
        <v>0</v>
      </c>
      <c r="AL2064" s="74" t="n">
        <f aca="false">IF(K2064&gt;0,AL2063+1,0)</f>
        <v>1</v>
      </c>
      <c r="AM2064" s="74" t="n">
        <f aca="false">IF(K2064&lt;=0,AM2063+1,0)</f>
        <v>0</v>
      </c>
    </row>
    <row r="2065" customFormat="false" ht="15" hidden="false" customHeight="false" outlineLevel="0" collapsed="false">
      <c r="A2065" s="61" t="n">
        <v>2064</v>
      </c>
      <c r="B2065" s="62" t="n">
        <v>45971.46875</v>
      </c>
      <c r="C2065" s="63" t="n">
        <f aca="false">YEAR(B2065)</f>
        <v>2025</v>
      </c>
      <c r="D2065" s="32" t="s">
        <v>277</v>
      </c>
      <c r="E2065" s="64" t="n">
        <v>25629.1</v>
      </c>
      <c r="F2065" s="65" t="n">
        <v>-0.0003</v>
      </c>
      <c r="G2065" s="66" t="n">
        <v>-7.68873</v>
      </c>
      <c r="H2065" s="67" t="n">
        <f aca="false">E2065+IF(D2065="Long",1,-1)*G2065</f>
        <v>25621.41127</v>
      </c>
      <c r="I2065" s="68" t="n">
        <f aca="false">Assumptions!$B$58</f>
        <v>5.35750011455817</v>
      </c>
      <c r="J2065" s="68" t="n">
        <f aca="false">INDEX(Yearly!$L$5:$L$22,MATCH(C2065,Yearly!$A$5:$A$22,0))</f>
        <v>0.483383468982692</v>
      </c>
      <c r="K2065" s="68" t="n">
        <f aca="false">G2065-I2065-J2065</f>
        <v>-13.5296135835409</v>
      </c>
      <c r="L2065" s="69" t="n">
        <f aca="false">(I2065+J2065)/Assumptions!$B$8</f>
        <v>0.000257546472986662</v>
      </c>
      <c r="M2065" s="70" t="n">
        <f aca="false">F2065-L2065</f>
        <v>-0.000557546472986662</v>
      </c>
      <c r="N2065" s="71" t="n">
        <f aca="false">G2065*Assumptions!$B$7</f>
        <v>-60471.86145</v>
      </c>
      <c r="O2065" s="71" t="n">
        <f aca="false">K2065*Assumptions!$B$7</f>
        <v>-106410.410834549</v>
      </c>
      <c r="P2065" s="68" t="n">
        <f aca="false">P2064+G2065</f>
        <v>43685.9418800001</v>
      </c>
      <c r="Q2065" s="68" t="n">
        <f aca="false">MAX(Q2064,P2065)</f>
        <v>43938.0300600001</v>
      </c>
      <c r="R2065" s="68" t="n">
        <f aca="false">Q2065-P2065</f>
        <v>252.088179999999</v>
      </c>
      <c r="S2065" s="68" t="n">
        <f aca="false">S2064+K2065</f>
        <v>31551.1235566143</v>
      </c>
      <c r="T2065" s="68" t="n">
        <f aca="false">MAX(T2064,S2065)</f>
        <v>31838.2570381155</v>
      </c>
      <c r="U2065" s="68" t="n">
        <f aca="false">T2065-S2065</f>
        <v>287.133481501249</v>
      </c>
      <c r="V2065" s="70" t="n">
        <f aca="false">V2064+F2065</f>
        <v>4.34000000000001</v>
      </c>
      <c r="W2065" s="70" t="n">
        <f aca="false">MAX(W2064,V2065)</f>
        <v>4.34980000000001</v>
      </c>
      <c r="X2065" s="70" t="n">
        <f aca="false">W2065-V2065</f>
        <v>0.00980000000000025</v>
      </c>
      <c r="Y2065" s="70" t="n">
        <f aca="false">Y2064+M2065</f>
        <v>3.80493032863577</v>
      </c>
      <c r="Z2065" s="70" t="n">
        <f aca="false">MAX(Z2064,Y2065)</f>
        <v>3.81627560747369</v>
      </c>
      <c r="AA2065" s="70" t="n">
        <f aca="false">Z2065-Y2065</f>
        <v>0.0113452788379198</v>
      </c>
      <c r="AB2065" s="72" t="n">
        <f aca="false">AB2064*(1+F2065)</f>
        <v>59.6028378254976</v>
      </c>
      <c r="AC2065" s="73" t="n">
        <f aca="false">MAX(AC2064,AB2065)</f>
        <v>60.1970696159564</v>
      </c>
      <c r="AD2065" s="70" t="n">
        <f aca="false">1-AB2065/AC2065</f>
        <v>0.00987144049120414</v>
      </c>
      <c r="AE2065" s="73" t="n">
        <f aca="false">AE2064*(1+M2065)</f>
        <v>34.9377540185008</v>
      </c>
      <c r="AF2065" s="73" t="n">
        <f aca="false">MAX(AF2064,AE2065)</f>
        <v>35.3407458713724</v>
      </c>
      <c r="AG2065" s="70" t="n">
        <f aca="false">1-AE2065/AF2065</f>
        <v>0.0114030375685421</v>
      </c>
      <c r="AH2065" s="74" t="n">
        <f aca="false">IF(R2065&gt;0,AH2064+1,0)</f>
        <v>6</v>
      </c>
      <c r="AI2065" s="74" t="n">
        <f aca="false">IF(U2065&gt;0,AI2064+1,0)</f>
        <v>6</v>
      </c>
      <c r="AJ2065" s="74" t="n">
        <f aca="false">IF(G2065&gt;0,AJ2064+1,0)</f>
        <v>0</v>
      </c>
      <c r="AK2065" s="74" t="n">
        <f aca="false">IF(G2065&lt;=0,AK2064+1,0)</f>
        <v>1</v>
      </c>
      <c r="AL2065" s="74" t="n">
        <f aca="false">IF(K2065&gt;0,AL2064+1,0)</f>
        <v>0</v>
      </c>
      <c r="AM2065" s="74" t="n">
        <f aca="false">IF(K2065&lt;=0,AM2064+1,0)</f>
        <v>1</v>
      </c>
    </row>
    <row r="2066" customFormat="false" ht="15" hidden="false" customHeight="false" outlineLevel="0" collapsed="false">
      <c r="A2066" s="61" t="n">
        <v>2065</v>
      </c>
      <c r="B2066" s="62" t="n">
        <v>45971.59375</v>
      </c>
      <c r="C2066" s="63" t="n">
        <f aca="false">YEAR(B2066)</f>
        <v>2025</v>
      </c>
      <c r="D2066" s="32" t="s">
        <v>276</v>
      </c>
      <c r="E2066" s="64" t="n">
        <v>25620.2</v>
      </c>
      <c r="F2066" s="65" t="n">
        <v>-0.0002</v>
      </c>
      <c r="G2066" s="66" t="n">
        <v>-5.12404</v>
      </c>
      <c r="H2066" s="67" t="n">
        <f aca="false">E2066+IF(D2066="Long",1,-1)*G2066</f>
        <v>25625.32404</v>
      </c>
      <c r="I2066" s="68" t="n">
        <f aca="false">Assumptions!$B$58</f>
        <v>5.35750011455817</v>
      </c>
      <c r="J2066" s="68" t="n">
        <f aca="false">INDEX(Yearly!$L$5:$L$22,MATCH(C2066,Yearly!$A$5:$A$22,0))</f>
        <v>0.483383468982692</v>
      </c>
      <c r="K2066" s="68" t="n">
        <f aca="false">G2066-I2066-J2066</f>
        <v>-10.9649235835409</v>
      </c>
      <c r="L2066" s="69" t="n">
        <f aca="false">(I2066+J2066)/Assumptions!$B$8</f>
        <v>0.000257546472986662</v>
      </c>
      <c r="M2066" s="70" t="n">
        <f aca="false">F2066-L2066</f>
        <v>-0.000457546472986662</v>
      </c>
      <c r="N2066" s="71" t="n">
        <f aca="false">G2066*Assumptions!$B$7</f>
        <v>-40300.5746</v>
      </c>
      <c r="O2066" s="71" t="n">
        <f aca="false">K2066*Assumptions!$B$7</f>
        <v>-86239.1239845489</v>
      </c>
      <c r="P2066" s="68" t="n">
        <f aca="false">P2065+G2066</f>
        <v>43680.8178400001</v>
      </c>
      <c r="Q2066" s="68" t="n">
        <f aca="false">MAX(Q2065,P2066)</f>
        <v>43938.0300600001</v>
      </c>
      <c r="R2066" s="68" t="n">
        <f aca="false">Q2066-P2066</f>
        <v>257.212220000001</v>
      </c>
      <c r="S2066" s="68" t="n">
        <f aca="false">S2065+K2066</f>
        <v>31540.1586330307</v>
      </c>
      <c r="T2066" s="68" t="n">
        <f aca="false">MAX(T2065,S2066)</f>
        <v>31838.2570381155</v>
      </c>
      <c r="U2066" s="68" t="n">
        <f aca="false">T2066-S2066</f>
        <v>298.098405084791</v>
      </c>
      <c r="V2066" s="70" t="n">
        <f aca="false">V2065+F2066</f>
        <v>4.33980000000001</v>
      </c>
      <c r="W2066" s="70" t="n">
        <f aca="false">MAX(W2065,V2066)</f>
        <v>4.34980000000001</v>
      </c>
      <c r="X2066" s="70" t="n">
        <f aca="false">W2066-V2066</f>
        <v>0.0100000000000007</v>
      </c>
      <c r="Y2066" s="70" t="n">
        <f aca="false">Y2065+M2066</f>
        <v>3.80447278216279</v>
      </c>
      <c r="Z2066" s="70" t="n">
        <f aca="false">MAX(Z2065,Y2066)</f>
        <v>3.81627560747369</v>
      </c>
      <c r="AA2066" s="70" t="n">
        <f aca="false">Z2066-Y2066</f>
        <v>0.0118028253109066</v>
      </c>
      <c r="AB2066" s="72" t="n">
        <f aca="false">AB2065*(1+F2066)</f>
        <v>59.5909172579325</v>
      </c>
      <c r="AC2066" s="73" t="n">
        <f aca="false">MAX(AC2065,AB2066)</f>
        <v>60.1970696159564</v>
      </c>
      <c r="AD2066" s="70" t="n">
        <f aca="false">1-AB2066/AC2066</f>
        <v>0.0100694662031059</v>
      </c>
      <c r="AE2066" s="73" t="n">
        <f aca="false">AE2065*(1+M2066)</f>
        <v>34.9217683723756</v>
      </c>
      <c r="AF2066" s="73" t="n">
        <f aca="false">MAX(AF2065,AE2066)</f>
        <v>35.3407458713724</v>
      </c>
      <c r="AG2066" s="70" t="n">
        <f aca="false">1-AE2066/AF2066</f>
        <v>0.011855366621908</v>
      </c>
      <c r="AH2066" s="74" t="n">
        <f aca="false">IF(R2066&gt;0,AH2065+1,0)</f>
        <v>7</v>
      </c>
      <c r="AI2066" s="74" t="n">
        <f aca="false">IF(U2066&gt;0,AI2065+1,0)</f>
        <v>7</v>
      </c>
      <c r="AJ2066" s="74" t="n">
        <f aca="false">IF(G2066&gt;0,AJ2065+1,0)</f>
        <v>0</v>
      </c>
      <c r="AK2066" s="74" t="n">
        <f aca="false">IF(G2066&lt;=0,AK2065+1,0)</f>
        <v>2</v>
      </c>
      <c r="AL2066" s="74" t="n">
        <f aca="false">IF(K2066&gt;0,AL2065+1,0)</f>
        <v>0</v>
      </c>
      <c r="AM2066" s="74" t="n">
        <f aca="false">IF(K2066&lt;=0,AM2065+1,0)</f>
        <v>2</v>
      </c>
    </row>
    <row r="2067" customFormat="false" ht="15" hidden="false" customHeight="false" outlineLevel="0" collapsed="false">
      <c r="A2067" s="61" t="n">
        <v>2066</v>
      </c>
      <c r="B2067" s="62" t="n">
        <v>45972.5729166667</v>
      </c>
      <c r="C2067" s="63" t="n">
        <f aca="false">YEAR(B2067)</f>
        <v>2025</v>
      </c>
      <c r="D2067" s="32" t="s">
        <v>277</v>
      </c>
      <c r="E2067" s="64" t="n">
        <v>25625.8</v>
      </c>
      <c r="F2067" s="65" t="n">
        <v>0.0056</v>
      </c>
      <c r="G2067" s="66" t="n">
        <v>143.50448</v>
      </c>
      <c r="H2067" s="67" t="n">
        <f aca="false">E2067+IF(D2067="Long",1,-1)*G2067</f>
        <v>25769.30448</v>
      </c>
      <c r="I2067" s="68" t="n">
        <f aca="false">Assumptions!$B$58</f>
        <v>5.35750011455817</v>
      </c>
      <c r="J2067" s="68" t="n">
        <f aca="false">INDEX(Yearly!$L$5:$L$22,MATCH(C2067,Yearly!$A$5:$A$22,0))</f>
        <v>0.483383468982692</v>
      </c>
      <c r="K2067" s="68" t="n">
        <f aca="false">G2067-I2067-J2067</f>
        <v>137.663596416459</v>
      </c>
      <c r="L2067" s="69" t="n">
        <f aca="false">(I2067+J2067)/Assumptions!$B$8</f>
        <v>0.000257546472986662</v>
      </c>
      <c r="M2067" s="70" t="n">
        <f aca="false">F2067-L2067</f>
        <v>0.00534245352701334</v>
      </c>
      <c r="N2067" s="71" t="n">
        <f aca="false">G2067*Assumptions!$B$7</f>
        <v>1128662.7352</v>
      </c>
      <c r="O2067" s="71" t="n">
        <f aca="false">K2067*Assumptions!$B$7</f>
        <v>1082724.18581545</v>
      </c>
      <c r="P2067" s="68" t="n">
        <f aca="false">P2066+G2067</f>
        <v>43824.3223200001</v>
      </c>
      <c r="Q2067" s="68" t="n">
        <f aca="false">MAX(Q2066,P2067)</f>
        <v>43938.0300600001</v>
      </c>
      <c r="R2067" s="68" t="n">
        <f aca="false">Q2067-P2067</f>
        <v>113.707739999998</v>
      </c>
      <c r="S2067" s="68" t="n">
        <f aca="false">S2066+K2067</f>
        <v>31677.8222294472</v>
      </c>
      <c r="T2067" s="68" t="n">
        <f aca="false">MAX(T2066,S2067)</f>
        <v>31838.2570381155</v>
      </c>
      <c r="U2067" s="68" t="n">
        <f aca="false">T2067-S2067</f>
        <v>160.434808668331</v>
      </c>
      <c r="V2067" s="70" t="n">
        <f aca="false">V2066+F2067</f>
        <v>4.34540000000001</v>
      </c>
      <c r="W2067" s="70" t="n">
        <f aca="false">MAX(W2066,V2067)</f>
        <v>4.34980000000001</v>
      </c>
      <c r="X2067" s="70" t="n">
        <f aca="false">W2067-V2067</f>
        <v>0.0044000000000004</v>
      </c>
      <c r="Y2067" s="70" t="n">
        <f aca="false">Y2066+M2067</f>
        <v>3.8098152356898</v>
      </c>
      <c r="Z2067" s="70" t="n">
        <f aca="false">MAX(Z2066,Y2067)</f>
        <v>3.81627560747369</v>
      </c>
      <c r="AA2067" s="70" t="n">
        <f aca="false">Z2067-Y2067</f>
        <v>0.00646037178389314</v>
      </c>
      <c r="AB2067" s="72" t="n">
        <f aca="false">AB2066*(1+F2067)</f>
        <v>59.9246263945769</v>
      </c>
      <c r="AC2067" s="73" t="n">
        <f aca="false">MAX(AC2066,AB2067)</f>
        <v>60.1970696159564</v>
      </c>
      <c r="AD2067" s="70" t="n">
        <f aca="false">1-AB2067/AC2067</f>
        <v>0.0045258552138433</v>
      </c>
      <c r="AE2067" s="73" t="n">
        <f aca="false">AE2066*(1+M2067)</f>
        <v>35.1083362969861</v>
      </c>
      <c r="AF2067" s="73" t="n">
        <f aca="false">MAX(AF2066,AE2067)</f>
        <v>35.3407458713724</v>
      </c>
      <c r="AG2067" s="70" t="n">
        <f aca="false">1-AE2067/AF2067</f>
        <v>0.00657624984011807</v>
      </c>
      <c r="AH2067" s="74" t="n">
        <f aca="false">IF(R2067&gt;0,AH2066+1,0)</f>
        <v>8</v>
      </c>
      <c r="AI2067" s="74" t="n">
        <f aca="false">IF(U2067&gt;0,AI2066+1,0)</f>
        <v>8</v>
      </c>
      <c r="AJ2067" s="74" t="n">
        <f aca="false">IF(G2067&gt;0,AJ2066+1,0)</f>
        <v>1</v>
      </c>
      <c r="AK2067" s="74" t="n">
        <f aca="false">IF(G2067&lt;=0,AK2066+1,0)</f>
        <v>0</v>
      </c>
      <c r="AL2067" s="74" t="n">
        <f aca="false">IF(K2067&gt;0,AL2066+1,0)</f>
        <v>1</v>
      </c>
      <c r="AM2067" s="74" t="n">
        <f aca="false">IF(K2067&lt;=0,AM2066+1,0)</f>
        <v>0</v>
      </c>
    </row>
    <row r="2068" customFormat="false" ht="15" hidden="false" customHeight="false" outlineLevel="0" collapsed="false">
      <c r="A2068" s="61" t="n">
        <v>2067</v>
      </c>
      <c r="B2068" s="62" t="n">
        <v>45975.4479166667</v>
      </c>
      <c r="C2068" s="63" t="n">
        <f aca="false">YEAR(B2068)</f>
        <v>2025</v>
      </c>
      <c r="D2068" s="32" t="s">
        <v>276</v>
      </c>
      <c r="E2068" s="64" t="n">
        <v>25769.85</v>
      </c>
      <c r="F2068" s="65" t="n">
        <v>-0.0063</v>
      </c>
      <c r="G2068" s="66" t="n">
        <v>-162.350055</v>
      </c>
      <c r="H2068" s="67" t="n">
        <f aca="false">E2068+IF(D2068="Long",1,-1)*G2068</f>
        <v>25932.200055</v>
      </c>
      <c r="I2068" s="68" t="n">
        <f aca="false">Assumptions!$B$58</f>
        <v>5.35750011455817</v>
      </c>
      <c r="J2068" s="68" t="n">
        <f aca="false">INDEX(Yearly!$L$5:$L$22,MATCH(C2068,Yearly!$A$5:$A$22,0))</f>
        <v>0.483383468982692</v>
      </c>
      <c r="K2068" s="68" t="n">
        <f aca="false">G2068-I2068-J2068</f>
        <v>-168.190938583541</v>
      </c>
      <c r="L2068" s="69" t="n">
        <f aca="false">(I2068+J2068)/Assumptions!$B$8</f>
        <v>0.000257546472986662</v>
      </c>
      <c r="M2068" s="70" t="n">
        <f aca="false">F2068-L2068</f>
        <v>-0.00655754647298666</v>
      </c>
      <c r="N2068" s="71" t="n">
        <f aca="false">G2068*Assumptions!$B$7</f>
        <v>-1276883.182575</v>
      </c>
      <c r="O2068" s="71" t="n">
        <f aca="false">K2068*Assumptions!$B$7</f>
        <v>-1322821.73195955</v>
      </c>
      <c r="P2068" s="68" t="n">
        <f aca="false">P2067+G2068</f>
        <v>43661.9722650001</v>
      </c>
      <c r="Q2068" s="68" t="n">
        <f aca="false">MAX(Q2067,P2068)</f>
        <v>43938.0300600001</v>
      </c>
      <c r="R2068" s="68" t="n">
        <f aca="false">Q2068-P2068</f>
        <v>276.057795000001</v>
      </c>
      <c r="S2068" s="68" t="n">
        <f aca="false">S2067+K2068</f>
        <v>31509.6312908637</v>
      </c>
      <c r="T2068" s="68" t="n">
        <f aca="false">MAX(T2067,S2068)</f>
        <v>31838.2570381155</v>
      </c>
      <c r="U2068" s="68" t="n">
        <f aca="false">T2068-S2068</f>
        <v>328.625747251874</v>
      </c>
      <c r="V2068" s="70" t="n">
        <f aca="false">V2067+F2068</f>
        <v>4.33910000000001</v>
      </c>
      <c r="W2068" s="70" t="n">
        <f aca="false">MAX(W2067,V2068)</f>
        <v>4.34980000000001</v>
      </c>
      <c r="X2068" s="70" t="n">
        <f aca="false">W2068-V2068</f>
        <v>0.0107000000000008</v>
      </c>
      <c r="Y2068" s="70" t="n">
        <f aca="false">Y2067+M2068</f>
        <v>3.80325768921681</v>
      </c>
      <c r="Z2068" s="70" t="n">
        <f aca="false">MAX(Z2067,Y2068)</f>
        <v>3.81627560747369</v>
      </c>
      <c r="AA2068" s="70" t="n">
        <f aca="false">Z2068-Y2068</f>
        <v>0.0130179182568799</v>
      </c>
      <c r="AB2068" s="72" t="n">
        <f aca="false">AB2067*(1+F2068)</f>
        <v>59.5471012482911</v>
      </c>
      <c r="AC2068" s="73" t="n">
        <f aca="false">MAX(AC2067,AB2068)</f>
        <v>60.1970696159564</v>
      </c>
      <c r="AD2068" s="70" t="n">
        <f aca="false">1-AB2068/AC2068</f>
        <v>0.0107973423259961</v>
      </c>
      <c r="AE2068" s="73" t="n">
        <f aca="false">AE2067*(1+M2068)</f>
        <v>34.8781117501294</v>
      </c>
      <c r="AF2068" s="73" t="n">
        <f aca="false">MAX(AF2067,AE2068)</f>
        <v>35.3407458713724</v>
      </c>
      <c r="AG2068" s="70" t="n">
        <f aca="false">1-AE2068/AF2068</f>
        <v>0.0130906722491603</v>
      </c>
      <c r="AH2068" s="74" t="n">
        <f aca="false">IF(R2068&gt;0,AH2067+1,0)</f>
        <v>9</v>
      </c>
      <c r="AI2068" s="74" t="n">
        <f aca="false">IF(U2068&gt;0,AI2067+1,0)</f>
        <v>9</v>
      </c>
      <c r="AJ2068" s="74" t="n">
        <f aca="false">IF(G2068&gt;0,AJ2067+1,0)</f>
        <v>0</v>
      </c>
      <c r="AK2068" s="74" t="n">
        <f aca="false">IF(G2068&lt;=0,AK2067+1,0)</f>
        <v>1</v>
      </c>
      <c r="AL2068" s="74" t="n">
        <f aca="false">IF(K2068&gt;0,AL2067+1,0)</f>
        <v>0</v>
      </c>
      <c r="AM2068" s="74" t="n">
        <f aca="false">IF(K2068&lt;=0,AM2067+1,0)</f>
        <v>1</v>
      </c>
    </row>
    <row r="2069" customFormat="false" ht="15" hidden="false" customHeight="false" outlineLevel="0" collapsed="false">
      <c r="A2069" s="61" t="n">
        <v>2068</v>
      </c>
      <c r="B2069" s="62" t="n">
        <v>45975.6354166667</v>
      </c>
      <c r="C2069" s="63" t="n">
        <f aca="false">YEAR(B2069)</f>
        <v>2025</v>
      </c>
      <c r="D2069" s="32" t="s">
        <v>277</v>
      </c>
      <c r="E2069" s="64" t="n">
        <v>25930.95</v>
      </c>
      <c r="F2069" s="65" t="n">
        <v>0.0037</v>
      </c>
      <c r="G2069" s="66" t="n">
        <v>95.944515</v>
      </c>
      <c r="H2069" s="67" t="n">
        <f aca="false">E2069+IF(D2069="Long",1,-1)*G2069</f>
        <v>26026.894515</v>
      </c>
      <c r="I2069" s="68" t="n">
        <f aca="false">Assumptions!$B$58</f>
        <v>5.35750011455817</v>
      </c>
      <c r="J2069" s="68" t="n">
        <f aca="false">INDEX(Yearly!$L$5:$L$22,MATCH(C2069,Yearly!$A$5:$A$22,0))</f>
        <v>0.483383468982692</v>
      </c>
      <c r="K2069" s="68" t="n">
        <f aca="false">G2069-I2069-J2069</f>
        <v>90.1036314164591</v>
      </c>
      <c r="L2069" s="69" t="n">
        <f aca="false">(I2069+J2069)/Assumptions!$B$8</f>
        <v>0.000257546472986662</v>
      </c>
      <c r="M2069" s="70" t="n">
        <f aca="false">F2069-L2069</f>
        <v>0.00344245352701334</v>
      </c>
      <c r="N2069" s="71" t="n">
        <f aca="false">G2069*Assumptions!$B$7</f>
        <v>754603.610475</v>
      </c>
      <c r="O2069" s="71" t="n">
        <f aca="false">K2069*Assumptions!$B$7</f>
        <v>708665.061090451</v>
      </c>
      <c r="P2069" s="68" t="n">
        <f aca="false">P2068+G2069</f>
        <v>43757.9167800001</v>
      </c>
      <c r="Q2069" s="68" t="n">
        <f aca="false">MAX(Q2068,P2069)</f>
        <v>43938.0300600001</v>
      </c>
      <c r="R2069" s="68" t="n">
        <f aca="false">Q2069-P2069</f>
        <v>180.113279999998</v>
      </c>
      <c r="S2069" s="68" t="n">
        <f aca="false">S2068+K2069</f>
        <v>31599.7349222801</v>
      </c>
      <c r="T2069" s="68" t="n">
        <f aca="false">MAX(T2068,S2069)</f>
        <v>31838.2570381155</v>
      </c>
      <c r="U2069" s="68" t="n">
        <f aca="false">T2069-S2069</f>
        <v>238.522115835414</v>
      </c>
      <c r="V2069" s="70" t="n">
        <f aca="false">V2068+F2069</f>
        <v>4.34280000000001</v>
      </c>
      <c r="W2069" s="70" t="n">
        <f aca="false">MAX(W2068,V2069)</f>
        <v>4.34980000000001</v>
      </c>
      <c r="X2069" s="70" t="n">
        <f aca="false">W2069-V2069</f>
        <v>0.00700000000000056</v>
      </c>
      <c r="Y2069" s="70" t="n">
        <f aca="false">Y2068+M2069</f>
        <v>3.80670014274383</v>
      </c>
      <c r="Z2069" s="70" t="n">
        <f aca="false">MAX(Z2068,Y2069)</f>
        <v>3.81627560747369</v>
      </c>
      <c r="AA2069" s="70" t="n">
        <f aca="false">Z2069-Y2069</f>
        <v>0.00957546472986648</v>
      </c>
      <c r="AB2069" s="72" t="n">
        <f aca="false">AB2068*(1+F2069)</f>
        <v>59.7674255229097</v>
      </c>
      <c r="AC2069" s="73" t="n">
        <f aca="false">MAX(AC2068,AB2069)</f>
        <v>60.1970696159564</v>
      </c>
      <c r="AD2069" s="70" t="n">
        <f aca="false">1-AB2069/AC2069</f>
        <v>0.0071372924926022</v>
      </c>
      <c r="AE2069" s="73" t="n">
        <f aca="false">AE2068*(1+M2069)</f>
        <v>34.9981780289392</v>
      </c>
      <c r="AF2069" s="73" t="n">
        <f aca="false">MAX(AF2068,AE2069)</f>
        <v>35.3407458713724</v>
      </c>
      <c r="AG2069" s="70" t="n">
        <f aca="false">1-AE2069/AF2069</f>
        <v>0.00969328275300196</v>
      </c>
      <c r="AH2069" s="74" t="n">
        <f aca="false">IF(R2069&gt;0,AH2068+1,0)</f>
        <v>10</v>
      </c>
      <c r="AI2069" s="74" t="n">
        <f aca="false">IF(U2069&gt;0,AI2068+1,0)</f>
        <v>10</v>
      </c>
      <c r="AJ2069" s="74" t="n">
        <f aca="false">IF(G2069&gt;0,AJ2068+1,0)</f>
        <v>1</v>
      </c>
      <c r="AK2069" s="74" t="n">
        <f aca="false">IF(G2069&lt;=0,AK2068+1,0)</f>
        <v>0</v>
      </c>
      <c r="AL2069" s="74" t="n">
        <f aca="false">IF(K2069&gt;0,AL2068+1,0)</f>
        <v>1</v>
      </c>
      <c r="AM2069" s="74" t="n">
        <f aca="false">IF(K2069&lt;=0,AM2068+1,0)</f>
        <v>0</v>
      </c>
    </row>
    <row r="2070" customFormat="false" ht="15" hidden="false" customHeight="false" outlineLevel="0" collapsed="false">
      <c r="A2070" s="61" t="n">
        <v>2069</v>
      </c>
      <c r="B2070" s="62" t="n">
        <v>45985.6145833333</v>
      </c>
      <c r="C2070" s="63" t="n">
        <f aca="false">YEAR(B2070)</f>
        <v>2025</v>
      </c>
      <c r="D2070" s="32" t="s">
        <v>276</v>
      </c>
      <c r="E2070" s="64" t="n">
        <v>26027.1</v>
      </c>
      <c r="F2070" s="65" t="n">
        <v>-0.0022</v>
      </c>
      <c r="G2070" s="66" t="n">
        <v>-57.25962</v>
      </c>
      <c r="H2070" s="67" t="n">
        <f aca="false">E2070+IF(D2070="Long",1,-1)*G2070</f>
        <v>26084.35962</v>
      </c>
      <c r="I2070" s="68" t="n">
        <f aca="false">Assumptions!$B$58</f>
        <v>5.35750011455817</v>
      </c>
      <c r="J2070" s="68" t="n">
        <f aca="false">INDEX(Yearly!$L$5:$L$22,MATCH(C2070,Yearly!$A$5:$A$22,0))</f>
        <v>0.483383468982692</v>
      </c>
      <c r="K2070" s="68" t="n">
        <f aca="false">G2070-I2070-J2070</f>
        <v>-63.1005035835409</v>
      </c>
      <c r="L2070" s="69" t="n">
        <f aca="false">(I2070+J2070)/Assumptions!$B$8</f>
        <v>0.000257546472986662</v>
      </c>
      <c r="M2070" s="70" t="n">
        <f aca="false">F2070-L2070</f>
        <v>-0.00245754647298666</v>
      </c>
      <c r="N2070" s="71" t="n">
        <f aca="false">G2070*Assumptions!$B$7</f>
        <v>-450346.9113</v>
      </c>
      <c r="O2070" s="71" t="n">
        <f aca="false">K2070*Assumptions!$B$7</f>
        <v>-496285.460684549</v>
      </c>
      <c r="P2070" s="68" t="n">
        <f aca="false">P2069+G2070</f>
        <v>43700.6571600001</v>
      </c>
      <c r="Q2070" s="68" t="n">
        <f aca="false">MAX(Q2069,P2070)</f>
        <v>43938.0300600001</v>
      </c>
      <c r="R2070" s="68" t="n">
        <f aca="false">Q2070-P2070</f>
        <v>237.372899999995</v>
      </c>
      <c r="S2070" s="68" t="n">
        <f aca="false">S2069+K2070</f>
        <v>31536.6344186966</v>
      </c>
      <c r="T2070" s="68" t="n">
        <f aca="false">MAX(T2069,S2070)</f>
        <v>31838.2570381155</v>
      </c>
      <c r="U2070" s="68" t="n">
        <f aca="false">T2070-S2070</f>
        <v>301.622619418955</v>
      </c>
      <c r="V2070" s="70" t="n">
        <f aca="false">V2069+F2070</f>
        <v>4.34060000000001</v>
      </c>
      <c r="W2070" s="70" t="n">
        <f aca="false">MAX(W2069,V2070)</f>
        <v>4.34980000000001</v>
      </c>
      <c r="X2070" s="70" t="n">
        <f aca="false">W2070-V2070</f>
        <v>0.00920000000000076</v>
      </c>
      <c r="Y2070" s="70" t="n">
        <f aca="false">Y2069+M2070</f>
        <v>3.80424259627084</v>
      </c>
      <c r="Z2070" s="70" t="n">
        <f aca="false">MAX(Z2069,Y2070)</f>
        <v>3.81627560747369</v>
      </c>
      <c r="AA2070" s="70" t="n">
        <f aca="false">Z2070-Y2070</f>
        <v>0.0120330112028531</v>
      </c>
      <c r="AB2070" s="72" t="n">
        <f aca="false">AB2069*(1+F2070)</f>
        <v>59.6359371867593</v>
      </c>
      <c r="AC2070" s="73" t="n">
        <f aca="false">MAX(AC2069,AB2070)</f>
        <v>60.1970696159564</v>
      </c>
      <c r="AD2070" s="70" t="n">
        <f aca="false">1-AB2070/AC2070</f>
        <v>0.0093215904491184</v>
      </c>
      <c r="AE2070" s="73" t="n">
        <f aca="false">AE2069*(1+M2070)</f>
        <v>34.9121683799632</v>
      </c>
      <c r="AF2070" s="73" t="n">
        <f aca="false">MAX(AF2069,AE2070)</f>
        <v>35.3407458713724</v>
      </c>
      <c r="AG2070" s="70" t="n">
        <f aca="false">1-AE2070/AF2070</f>
        <v>0.0121270075331473</v>
      </c>
      <c r="AH2070" s="74" t="n">
        <f aca="false">IF(R2070&gt;0,AH2069+1,0)</f>
        <v>11</v>
      </c>
      <c r="AI2070" s="74" t="n">
        <f aca="false">IF(U2070&gt;0,AI2069+1,0)</f>
        <v>11</v>
      </c>
      <c r="AJ2070" s="74" t="n">
        <f aca="false">IF(G2070&gt;0,AJ2069+1,0)</f>
        <v>0</v>
      </c>
      <c r="AK2070" s="74" t="n">
        <f aca="false">IF(G2070&lt;=0,AK2069+1,0)</f>
        <v>1</v>
      </c>
      <c r="AL2070" s="74" t="n">
        <f aca="false">IF(K2070&gt;0,AL2069+1,0)</f>
        <v>0</v>
      </c>
      <c r="AM2070" s="74" t="n">
        <f aca="false">IF(K2070&lt;=0,AM2069+1,0)</f>
        <v>1</v>
      </c>
    </row>
    <row r="2071" customFormat="false" ht="15" hidden="false" customHeight="false" outlineLevel="0" collapsed="false">
      <c r="A2071" s="61" t="n">
        <v>2070</v>
      </c>
      <c r="B2071" s="62" t="n">
        <v>45987.4270833333</v>
      </c>
      <c r="C2071" s="63" t="n">
        <f aca="false">YEAR(B2071)</f>
        <v>2025</v>
      </c>
      <c r="D2071" s="32" t="s">
        <v>277</v>
      </c>
      <c r="E2071" s="64" t="n">
        <v>26084.25</v>
      </c>
      <c r="F2071" s="65" t="n">
        <v>0.0031</v>
      </c>
      <c r="G2071" s="66" t="n">
        <v>80.861175</v>
      </c>
      <c r="H2071" s="67" t="n">
        <f aca="false">E2071+IF(D2071="Long",1,-1)*G2071</f>
        <v>26165.111175</v>
      </c>
      <c r="I2071" s="68" t="n">
        <f aca="false">Assumptions!$B$58</f>
        <v>5.35750011455817</v>
      </c>
      <c r="J2071" s="68" t="n">
        <f aca="false">INDEX(Yearly!$L$5:$L$22,MATCH(C2071,Yearly!$A$5:$A$22,0))</f>
        <v>0.483383468982692</v>
      </c>
      <c r="K2071" s="68" t="n">
        <f aca="false">G2071-I2071-J2071</f>
        <v>75.0202914164591</v>
      </c>
      <c r="L2071" s="69" t="n">
        <f aca="false">(I2071+J2071)/Assumptions!$B$8</f>
        <v>0.000257546472986662</v>
      </c>
      <c r="M2071" s="70" t="n">
        <f aca="false">F2071-L2071</f>
        <v>0.00284245352701334</v>
      </c>
      <c r="N2071" s="71" t="n">
        <f aca="false">G2071*Assumptions!$B$7</f>
        <v>635973.141375</v>
      </c>
      <c r="O2071" s="71" t="n">
        <f aca="false">K2071*Assumptions!$B$7</f>
        <v>590034.591990451</v>
      </c>
      <c r="P2071" s="68" t="n">
        <f aca="false">P2070+G2071</f>
        <v>43781.5183350001</v>
      </c>
      <c r="Q2071" s="68" t="n">
        <f aca="false">MAX(Q2070,P2071)</f>
        <v>43938.0300600001</v>
      </c>
      <c r="R2071" s="68" t="n">
        <f aca="false">Q2071-P2071</f>
        <v>156.511724999997</v>
      </c>
      <c r="S2071" s="68" t="n">
        <f aca="false">S2070+K2071</f>
        <v>31611.654710113</v>
      </c>
      <c r="T2071" s="68" t="n">
        <f aca="false">MAX(T2070,S2071)</f>
        <v>31838.2570381155</v>
      </c>
      <c r="U2071" s="68" t="n">
        <f aca="false">T2071-S2071</f>
        <v>226.602328002497</v>
      </c>
      <c r="V2071" s="70" t="n">
        <f aca="false">V2070+F2071</f>
        <v>4.34370000000001</v>
      </c>
      <c r="W2071" s="70" t="n">
        <f aca="false">MAX(W2070,V2071)</f>
        <v>4.34980000000001</v>
      </c>
      <c r="X2071" s="70" t="n">
        <f aca="false">W2071-V2071</f>
        <v>0.00610000000000088</v>
      </c>
      <c r="Y2071" s="70" t="n">
        <f aca="false">Y2070+M2071</f>
        <v>3.80708504979785</v>
      </c>
      <c r="Z2071" s="70" t="n">
        <f aca="false">MAX(Z2070,Y2071)</f>
        <v>3.81627560747369</v>
      </c>
      <c r="AA2071" s="70" t="n">
        <f aca="false">Z2071-Y2071</f>
        <v>0.00919055767583954</v>
      </c>
      <c r="AB2071" s="72" t="n">
        <f aca="false">AB2070*(1+F2071)</f>
        <v>59.8208085920383</v>
      </c>
      <c r="AC2071" s="73" t="n">
        <f aca="false">MAX(AC2070,AB2071)</f>
        <v>60.1970696159564</v>
      </c>
      <c r="AD2071" s="70" t="n">
        <f aca="false">1-AB2071/AC2071</f>
        <v>0.00625048737951062</v>
      </c>
      <c r="AE2071" s="73" t="n">
        <f aca="false">AE2070*(1+M2071)</f>
        <v>35.0114045961105</v>
      </c>
      <c r="AF2071" s="73" t="n">
        <f aca="false">MAX(AF2070,AE2071)</f>
        <v>35.3407458713724</v>
      </c>
      <c r="AG2071" s="70" t="n">
        <f aca="false">1-AE2071/AF2071</f>
        <v>0.00931902446146871</v>
      </c>
      <c r="AH2071" s="74" t="n">
        <f aca="false">IF(R2071&gt;0,AH2070+1,0)</f>
        <v>12</v>
      </c>
      <c r="AI2071" s="74" t="n">
        <f aca="false">IF(U2071&gt;0,AI2070+1,0)</f>
        <v>12</v>
      </c>
      <c r="AJ2071" s="74" t="n">
        <f aca="false">IF(G2071&gt;0,AJ2070+1,0)</f>
        <v>1</v>
      </c>
      <c r="AK2071" s="74" t="n">
        <f aca="false">IF(G2071&lt;=0,AK2070+1,0)</f>
        <v>0</v>
      </c>
      <c r="AL2071" s="74" t="n">
        <f aca="false">IF(K2071&gt;0,AL2070+1,0)</f>
        <v>1</v>
      </c>
      <c r="AM2071" s="74" t="n">
        <f aca="false">IF(K2071&lt;=0,AM2070+1,0)</f>
        <v>0</v>
      </c>
    </row>
    <row r="2072" customFormat="false" ht="15" hidden="false" customHeight="false" outlineLevel="0" collapsed="false">
      <c r="A2072" s="61" t="n">
        <v>2071</v>
      </c>
      <c r="B2072" s="62" t="n">
        <v>45992.53125</v>
      </c>
      <c r="C2072" s="63" t="n">
        <f aca="false">YEAR(B2072)</f>
        <v>2025</v>
      </c>
      <c r="D2072" s="32" t="s">
        <v>276</v>
      </c>
      <c r="E2072" s="64" t="n">
        <v>26164.6</v>
      </c>
      <c r="F2072" s="65" t="n">
        <v>0.0027</v>
      </c>
      <c r="G2072" s="66" t="n">
        <v>70.64442</v>
      </c>
      <c r="H2072" s="67" t="n">
        <f aca="false">E2072+IF(D2072="Long",1,-1)*G2072</f>
        <v>26093.95558</v>
      </c>
      <c r="I2072" s="68" t="n">
        <f aca="false">Assumptions!$B$58</f>
        <v>5.35750011455817</v>
      </c>
      <c r="J2072" s="68" t="n">
        <f aca="false">INDEX(Yearly!$L$5:$L$22,MATCH(C2072,Yearly!$A$5:$A$22,0))</f>
        <v>0.483383468982692</v>
      </c>
      <c r="K2072" s="68" t="n">
        <f aca="false">G2072-I2072-J2072</f>
        <v>64.8035364164591</v>
      </c>
      <c r="L2072" s="69" t="n">
        <f aca="false">(I2072+J2072)/Assumptions!$B$8</f>
        <v>0.000257546472986662</v>
      </c>
      <c r="M2072" s="70" t="n">
        <f aca="false">F2072-L2072</f>
        <v>0.00244245352701334</v>
      </c>
      <c r="N2072" s="71" t="n">
        <f aca="false">G2072*Assumptions!$B$7</f>
        <v>555618.3633</v>
      </c>
      <c r="O2072" s="71" t="n">
        <f aca="false">K2072*Assumptions!$B$7</f>
        <v>509679.813915451</v>
      </c>
      <c r="P2072" s="68" t="n">
        <f aca="false">P2071+G2072</f>
        <v>43852.1627550001</v>
      </c>
      <c r="Q2072" s="68" t="n">
        <f aca="false">MAX(Q2071,P2072)</f>
        <v>43938.0300600001</v>
      </c>
      <c r="R2072" s="68" t="n">
        <f aca="false">Q2072-P2072</f>
        <v>85.8673049999998</v>
      </c>
      <c r="S2072" s="68" t="n">
        <f aca="false">S2071+K2072</f>
        <v>31676.4582465295</v>
      </c>
      <c r="T2072" s="68" t="n">
        <f aca="false">MAX(T2071,S2072)</f>
        <v>31838.2570381155</v>
      </c>
      <c r="U2072" s="68" t="n">
        <f aca="false">T2072-S2072</f>
        <v>161.798791586036</v>
      </c>
      <c r="V2072" s="70" t="n">
        <f aca="false">V2071+F2072</f>
        <v>4.3464</v>
      </c>
      <c r="W2072" s="70" t="n">
        <f aca="false">MAX(W2071,V2072)</f>
        <v>4.34980000000001</v>
      </c>
      <c r="X2072" s="70" t="n">
        <f aca="false">W2072-V2072</f>
        <v>0.00340000000000096</v>
      </c>
      <c r="Y2072" s="70" t="n">
        <f aca="false">Y2071+M2072</f>
        <v>3.80952750332487</v>
      </c>
      <c r="Z2072" s="70" t="n">
        <f aca="false">MAX(Z2071,Y2072)</f>
        <v>3.81627560747369</v>
      </c>
      <c r="AA2072" s="70" t="n">
        <f aca="false">Z2072-Y2072</f>
        <v>0.00674810414882598</v>
      </c>
      <c r="AB2072" s="72" t="n">
        <f aca="false">AB2071*(1+F2072)</f>
        <v>59.9823247752368</v>
      </c>
      <c r="AC2072" s="73" t="n">
        <f aca="false">MAX(AC2071,AB2072)</f>
        <v>60.1970696159564</v>
      </c>
      <c r="AD2072" s="70" t="n">
        <f aca="false">1-AB2072/AC2072</f>
        <v>0.00356736369543531</v>
      </c>
      <c r="AE2072" s="73" t="n">
        <f aca="false">AE2071*(1+M2072)</f>
        <v>35.096918324752</v>
      </c>
      <c r="AF2072" s="73" t="n">
        <f aca="false">MAX(AF2071,AE2072)</f>
        <v>35.3407458713724</v>
      </c>
      <c r="AG2072" s="70" t="n">
        <f aca="false">1-AE2072/AF2072</f>
        <v>0.0068993322186196</v>
      </c>
      <c r="AH2072" s="74" t="n">
        <f aca="false">IF(R2072&gt;0,AH2071+1,0)</f>
        <v>13</v>
      </c>
      <c r="AI2072" s="74" t="n">
        <f aca="false">IF(U2072&gt;0,AI2071+1,0)</f>
        <v>13</v>
      </c>
      <c r="AJ2072" s="74" t="n">
        <f aca="false">IF(G2072&gt;0,AJ2071+1,0)</f>
        <v>2</v>
      </c>
      <c r="AK2072" s="74" t="n">
        <f aca="false">IF(G2072&lt;=0,AK2071+1,0)</f>
        <v>0</v>
      </c>
      <c r="AL2072" s="74" t="n">
        <f aca="false">IF(K2072&gt;0,AL2071+1,0)</f>
        <v>2</v>
      </c>
      <c r="AM2072" s="74" t="n">
        <f aca="false">IF(K2072&lt;=0,AM2071+1,0)</f>
        <v>0</v>
      </c>
    </row>
    <row r="2073" customFormat="false" ht="15" hidden="false" customHeight="false" outlineLevel="0" collapsed="false">
      <c r="A2073" s="61" t="n">
        <v>2072</v>
      </c>
      <c r="B2073" s="62" t="n">
        <v>45995.4479166667</v>
      </c>
      <c r="C2073" s="63" t="n">
        <f aca="false">YEAR(B2073)</f>
        <v>2025</v>
      </c>
      <c r="D2073" s="32" t="s">
        <v>277</v>
      </c>
      <c r="E2073" s="64" t="n">
        <v>26092.7</v>
      </c>
      <c r="F2073" s="65" t="n">
        <v>-0.0032</v>
      </c>
      <c r="G2073" s="66" t="n">
        <v>-83.49664</v>
      </c>
      <c r="H2073" s="67" t="n">
        <f aca="false">E2073+IF(D2073="Long",1,-1)*G2073</f>
        <v>26009.20336</v>
      </c>
      <c r="I2073" s="68" t="n">
        <f aca="false">Assumptions!$B$58</f>
        <v>5.35750011455817</v>
      </c>
      <c r="J2073" s="68" t="n">
        <f aca="false">INDEX(Yearly!$L$5:$L$22,MATCH(C2073,Yearly!$A$5:$A$22,0))</f>
        <v>0.483383468982692</v>
      </c>
      <c r="K2073" s="68" t="n">
        <f aca="false">G2073-I2073-J2073</f>
        <v>-89.3375235835409</v>
      </c>
      <c r="L2073" s="69" t="n">
        <f aca="false">(I2073+J2073)/Assumptions!$B$8</f>
        <v>0.000257546472986662</v>
      </c>
      <c r="M2073" s="70" t="n">
        <f aca="false">F2073-L2073</f>
        <v>-0.00345754647298666</v>
      </c>
      <c r="N2073" s="71" t="n">
        <f aca="false">G2073*Assumptions!$B$7</f>
        <v>-656701.0736</v>
      </c>
      <c r="O2073" s="71" t="n">
        <f aca="false">K2073*Assumptions!$B$7</f>
        <v>-702639.622984549</v>
      </c>
      <c r="P2073" s="68" t="n">
        <f aca="false">P2072+G2073</f>
        <v>43768.6661150001</v>
      </c>
      <c r="Q2073" s="68" t="n">
        <f aca="false">MAX(Q2072,P2073)</f>
        <v>43938.0300600001</v>
      </c>
      <c r="R2073" s="68" t="n">
        <f aca="false">Q2073-P2073</f>
        <v>169.363944999997</v>
      </c>
      <c r="S2073" s="68" t="n">
        <f aca="false">S2072+K2073</f>
        <v>31587.120722946</v>
      </c>
      <c r="T2073" s="68" t="n">
        <f aca="false">MAX(T2072,S2073)</f>
        <v>31838.2570381155</v>
      </c>
      <c r="U2073" s="68" t="n">
        <f aca="false">T2073-S2073</f>
        <v>251.136315169577</v>
      </c>
      <c r="V2073" s="70" t="n">
        <f aca="false">V2072+F2073</f>
        <v>4.34320000000001</v>
      </c>
      <c r="W2073" s="70" t="n">
        <f aca="false">MAX(W2072,V2073)</f>
        <v>4.34980000000001</v>
      </c>
      <c r="X2073" s="70" t="n">
        <f aca="false">W2073-V2073</f>
        <v>0.00660000000000061</v>
      </c>
      <c r="Y2073" s="70" t="n">
        <f aca="false">Y2072+M2073</f>
        <v>3.80606995685188</v>
      </c>
      <c r="Z2073" s="70" t="n">
        <f aca="false">MAX(Z2072,Y2073)</f>
        <v>3.81627560747369</v>
      </c>
      <c r="AA2073" s="70" t="n">
        <f aca="false">Z2073-Y2073</f>
        <v>0.0102056506218124</v>
      </c>
      <c r="AB2073" s="72" t="n">
        <f aca="false">AB2072*(1+F2073)</f>
        <v>59.790381335956</v>
      </c>
      <c r="AC2073" s="73" t="n">
        <f aca="false">MAX(AC2072,AB2073)</f>
        <v>60.1970696159564</v>
      </c>
      <c r="AD2073" s="70" t="n">
        <f aca="false">1-AB2073/AC2073</f>
        <v>0.00675594813160985</v>
      </c>
      <c r="AE2073" s="73" t="n">
        <f aca="false">AE2072*(1+M2073)</f>
        <v>34.9755690985855</v>
      </c>
      <c r="AF2073" s="73" t="n">
        <f aca="false">MAX(AF2072,AE2073)</f>
        <v>35.3407458713724</v>
      </c>
      <c r="AG2073" s="70" t="n">
        <f aca="false">1-AE2073/AF2073</f>
        <v>0.0103330239298279</v>
      </c>
      <c r="AH2073" s="74" t="n">
        <f aca="false">IF(R2073&gt;0,AH2072+1,0)</f>
        <v>14</v>
      </c>
      <c r="AI2073" s="74" t="n">
        <f aca="false">IF(U2073&gt;0,AI2072+1,0)</f>
        <v>14</v>
      </c>
      <c r="AJ2073" s="74" t="n">
        <f aca="false">IF(G2073&gt;0,AJ2072+1,0)</f>
        <v>0</v>
      </c>
      <c r="AK2073" s="74" t="n">
        <f aca="false">IF(G2073&lt;=0,AK2072+1,0)</f>
        <v>1</v>
      </c>
      <c r="AL2073" s="74" t="n">
        <f aca="false">IF(K2073&gt;0,AL2072+1,0)</f>
        <v>0</v>
      </c>
      <c r="AM2073" s="74" t="n">
        <f aca="false">IF(K2073&lt;=0,AM2072+1,0)</f>
        <v>1</v>
      </c>
    </row>
    <row r="2074" customFormat="false" ht="15" hidden="false" customHeight="false" outlineLevel="0" collapsed="false">
      <c r="A2074" s="61" t="n">
        <v>2073</v>
      </c>
      <c r="B2074" s="62" t="n">
        <v>45995.53125</v>
      </c>
      <c r="C2074" s="63" t="n">
        <f aca="false">YEAR(B2074)</f>
        <v>2025</v>
      </c>
      <c r="D2074" s="32" t="s">
        <v>276</v>
      </c>
      <c r="E2074" s="64" t="n">
        <v>26009.55</v>
      </c>
      <c r="F2074" s="65" t="n">
        <v>-0.0026</v>
      </c>
      <c r="G2074" s="66" t="n">
        <v>-67.62483</v>
      </c>
      <c r="H2074" s="67" t="n">
        <f aca="false">E2074+IF(D2074="Long",1,-1)*G2074</f>
        <v>26077.17483</v>
      </c>
      <c r="I2074" s="68" t="n">
        <f aca="false">Assumptions!$B$58</f>
        <v>5.35750011455817</v>
      </c>
      <c r="J2074" s="68" t="n">
        <f aca="false">INDEX(Yearly!$L$5:$L$22,MATCH(C2074,Yearly!$A$5:$A$22,0))</f>
        <v>0.483383468982692</v>
      </c>
      <c r="K2074" s="68" t="n">
        <f aca="false">G2074-I2074-J2074</f>
        <v>-73.4657135835409</v>
      </c>
      <c r="L2074" s="69" t="n">
        <f aca="false">(I2074+J2074)/Assumptions!$B$8</f>
        <v>0.000257546472986662</v>
      </c>
      <c r="M2074" s="70" t="n">
        <f aca="false">F2074-L2074</f>
        <v>-0.00285754647298666</v>
      </c>
      <c r="N2074" s="71" t="n">
        <f aca="false">G2074*Assumptions!$B$7</f>
        <v>-531869.28795</v>
      </c>
      <c r="O2074" s="71" t="n">
        <f aca="false">K2074*Assumptions!$B$7</f>
        <v>-577807.837334549</v>
      </c>
      <c r="P2074" s="68" t="n">
        <f aca="false">P2073+G2074</f>
        <v>43701.0412850001</v>
      </c>
      <c r="Q2074" s="68" t="n">
        <f aca="false">MAX(Q2073,P2074)</f>
        <v>43938.0300600001</v>
      </c>
      <c r="R2074" s="68" t="n">
        <f aca="false">Q2074-P2074</f>
        <v>236.988774999998</v>
      </c>
      <c r="S2074" s="68" t="n">
        <f aca="false">S2073+K2074</f>
        <v>31513.6550093624</v>
      </c>
      <c r="T2074" s="68" t="n">
        <f aca="false">MAX(T2073,S2074)</f>
        <v>31838.2570381155</v>
      </c>
      <c r="U2074" s="68" t="n">
        <f aca="false">T2074-S2074</f>
        <v>324.602028753117</v>
      </c>
      <c r="V2074" s="70" t="n">
        <f aca="false">V2073+F2074</f>
        <v>4.34060000000001</v>
      </c>
      <c r="W2074" s="70" t="n">
        <f aca="false">MAX(W2073,V2074)</f>
        <v>4.34980000000001</v>
      </c>
      <c r="X2074" s="70" t="n">
        <f aca="false">W2074-V2074</f>
        <v>0.00920000000000076</v>
      </c>
      <c r="Y2074" s="70" t="n">
        <f aca="false">Y2073+M2074</f>
        <v>3.80321241037889</v>
      </c>
      <c r="Z2074" s="70" t="n">
        <f aca="false">MAX(Z2073,Y2074)</f>
        <v>3.81627560747369</v>
      </c>
      <c r="AA2074" s="70" t="n">
        <f aca="false">Z2074-Y2074</f>
        <v>0.013063197094799</v>
      </c>
      <c r="AB2074" s="72" t="n">
        <f aca="false">AB2073*(1+F2074)</f>
        <v>59.6349263444826</v>
      </c>
      <c r="AC2074" s="73" t="n">
        <f aca="false">MAX(AC2073,AB2074)</f>
        <v>60.1970696159564</v>
      </c>
      <c r="AD2074" s="70" t="n">
        <f aca="false">1-AB2074/AC2074</f>
        <v>0.0093383826664678</v>
      </c>
      <c r="AE2074" s="73" t="n">
        <f aca="false">AE2073*(1+M2074)</f>
        <v>34.8756247844672</v>
      </c>
      <c r="AF2074" s="73" t="n">
        <f aca="false">MAX(AF2073,AE2074)</f>
        <v>35.3407458713724</v>
      </c>
      <c r="AG2074" s="70" t="n">
        <f aca="false">1-AE2074/AF2074</f>
        <v>0.0131610433067285</v>
      </c>
      <c r="AH2074" s="74" t="n">
        <f aca="false">IF(R2074&gt;0,AH2073+1,0)</f>
        <v>15</v>
      </c>
      <c r="AI2074" s="74" t="n">
        <f aca="false">IF(U2074&gt;0,AI2073+1,0)</f>
        <v>15</v>
      </c>
      <c r="AJ2074" s="74" t="n">
        <f aca="false">IF(G2074&gt;0,AJ2073+1,0)</f>
        <v>0</v>
      </c>
      <c r="AK2074" s="74" t="n">
        <f aca="false">IF(G2074&lt;=0,AK2073+1,0)</f>
        <v>2</v>
      </c>
      <c r="AL2074" s="74" t="n">
        <f aca="false">IF(K2074&gt;0,AL2073+1,0)</f>
        <v>0</v>
      </c>
      <c r="AM2074" s="74" t="n">
        <f aca="false">IF(K2074&lt;=0,AM2073+1,0)</f>
        <v>2</v>
      </c>
    </row>
    <row r="2075" customFormat="false" ht="15" hidden="false" customHeight="false" outlineLevel="0" collapsed="false">
      <c r="A2075" s="61" t="n">
        <v>2074</v>
      </c>
      <c r="B2075" s="62" t="n">
        <v>45996.4270833333</v>
      </c>
      <c r="C2075" s="63" t="n">
        <f aca="false">YEAR(B2075)</f>
        <v>2025</v>
      </c>
      <c r="D2075" s="32" t="s">
        <v>277</v>
      </c>
      <c r="E2075" s="64" t="n">
        <v>26077.15</v>
      </c>
      <c r="F2075" s="65" t="n">
        <v>-0.0003</v>
      </c>
      <c r="G2075" s="66" t="n">
        <v>-7.823145</v>
      </c>
      <c r="H2075" s="67" t="n">
        <f aca="false">E2075+IF(D2075="Long",1,-1)*G2075</f>
        <v>26069.326855</v>
      </c>
      <c r="I2075" s="68" t="n">
        <f aca="false">Assumptions!$B$58</f>
        <v>5.35750011455817</v>
      </c>
      <c r="J2075" s="68" t="n">
        <f aca="false">INDEX(Yearly!$L$5:$L$22,MATCH(C2075,Yearly!$A$5:$A$22,0))</f>
        <v>0.483383468982692</v>
      </c>
      <c r="K2075" s="68" t="n">
        <f aca="false">G2075-I2075-J2075</f>
        <v>-13.6640285835409</v>
      </c>
      <c r="L2075" s="69" t="n">
        <f aca="false">(I2075+J2075)/Assumptions!$B$8</f>
        <v>0.000257546472986662</v>
      </c>
      <c r="M2075" s="70" t="n">
        <f aca="false">F2075-L2075</f>
        <v>-0.000557546472986662</v>
      </c>
      <c r="N2075" s="71" t="n">
        <f aca="false">G2075*Assumptions!$B$7</f>
        <v>-61529.035425</v>
      </c>
      <c r="O2075" s="71" t="n">
        <f aca="false">K2075*Assumptions!$B$7</f>
        <v>-107467.584809549</v>
      </c>
      <c r="P2075" s="68" t="n">
        <f aca="false">P2074+G2075</f>
        <v>43693.2181400001</v>
      </c>
      <c r="Q2075" s="68" t="n">
        <f aca="false">MAX(Q2074,P2075)</f>
        <v>43938.0300600001</v>
      </c>
      <c r="R2075" s="68" t="n">
        <f aca="false">Q2075-P2075</f>
        <v>244.81192</v>
      </c>
      <c r="S2075" s="68" t="n">
        <f aca="false">S2074+K2075</f>
        <v>31499.9909807789</v>
      </c>
      <c r="T2075" s="68" t="n">
        <f aca="false">MAX(T2074,S2075)</f>
        <v>31838.2570381155</v>
      </c>
      <c r="U2075" s="68" t="n">
        <f aca="false">T2075-S2075</f>
        <v>338.266057336659</v>
      </c>
      <c r="V2075" s="70" t="n">
        <f aca="false">V2074+F2075</f>
        <v>4.3403</v>
      </c>
      <c r="W2075" s="70" t="n">
        <f aca="false">MAX(W2074,V2075)</f>
        <v>4.34980000000001</v>
      </c>
      <c r="X2075" s="70" t="n">
        <f aca="false">W2075-V2075</f>
        <v>0.00950000000000095</v>
      </c>
      <c r="Y2075" s="70" t="n">
        <f aca="false">Y2074+M2075</f>
        <v>3.80265486390591</v>
      </c>
      <c r="Z2075" s="70" t="n">
        <f aca="false">MAX(Z2074,Y2075)</f>
        <v>3.81627560747369</v>
      </c>
      <c r="AA2075" s="70" t="n">
        <f aca="false">Z2075-Y2075</f>
        <v>0.0136207435677855</v>
      </c>
      <c r="AB2075" s="72" t="n">
        <f aca="false">AB2074*(1+F2075)</f>
        <v>59.6170358665792</v>
      </c>
      <c r="AC2075" s="73" t="n">
        <f aca="false">MAX(AC2074,AB2075)</f>
        <v>60.1970696159564</v>
      </c>
      <c r="AD2075" s="70" t="n">
        <f aca="false">1-AB2075/AC2075</f>
        <v>0.00963558115166785</v>
      </c>
      <c r="AE2075" s="73" t="n">
        <f aca="false">AE2074*(1+M2075)</f>
        <v>34.8561800028754</v>
      </c>
      <c r="AF2075" s="73" t="n">
        <f aca="false">MAX(AF2074,AE2075)</f>
        <v>35.3407458713724</v>
      </c>
      <c r="AG2075" s="70" t="n">
        <f aca="false">1-AE2075/AF2075</f>
        <v>0.0137112518864387</v>
      </c>
      <c r="AH2075" s="74" t="n">
        <f aca="false">IF(R2075&gt;0,AH2074+1,0)</f>
        <v>16</v>
      </c>
      <c r="AI2075" s="74" t="n">
        <f aca="false">IF(U2075&gt;0,AI2074+1,0)</f>
        <v>16</v>
      </c>
      <c r="AJ2075" s="74" t="n">
        <f aca="false">IF(G2075&gt;0,AJ2074+1,0)</f>
        <v>0</v>
      </c>
      <c r="AK2075" s="74" t="n">
        <f aca="false">IF(G2075&lt;=0,AK2074+1,0)</f>
        <v>3</v>
      </c>
      <c r="AL2075" s="74" t="n">
        <f aca="false">IF(K2075&gt;0,AL2074+1,0)</f>
        <v>0</v>
      </c>
      <c r="AM2075" s="74" t="n">
        <f aca="false">IF(K2075&lt;=0,AM2074+1,0)</f>
        <v>3</v>
      </c>
    </row>
    <row r="2076" customFormat="false" ht="15" hidden="false" customHeight="false" outlineLevel="0" collapsed="false">
      <c r="A2076" s="61" t="n">
        <v>2075</v>
      </c>
      <c r="B2076" s="62" t="n">
        <v>45999.46875</v>
      </c>
      <c r="C2076" s="63" t="n">
        <f aca="false">YEAR(B2076)</f>
        <v>2025</v>
      </c>
      <c r="D2076" s="32" t="s">
        <v>276</v>
      </c>
      <c r="E2076" s="64" t="n">
        <v>26070.55</v>
      </c>
      <c r="F2076" s="65" t="n">
        <v>0.0018</v>
      </c>
      <c r="G2076" s="66" t="n">
        <v>46.92699</v>
      </c>
      <c r="H2076" s="67" t="n">
        <f aca="false">E2076+IF(D2076="Long",1,-1)*G2076</f>
        <v>26023.62301</v>
      </c>
      <c r="I2076" s="68" t="n">
        <f aca="false">Assumptions!$B$58</f>
        <v>5.35750011455817</v>
      </c>
      <c r="J2076" s="68" t="n">
        <f aca="false">INDEX(Yearly!$L$5:$L$22,MATCH(C2076,Yearly!$A$5:$A$22,0))</f>
        <v>0.483383468982692</v>
      </c>
      <c r="K2076" s="68" t="n">
        <f aca="false">G2076-I2076-J2076</f>
        <v>41.0861064164591</v>
      </c>
      <c r="L2076" s="69" t="n">
        <f aca="false">(I2076+J2076)/Assumptions!$B$8</f>
        <v>0.000257546472986662</v>
      </c>
      <c r="M2076" s="70" t="n">
        <f aca="false">F2076-L2076</f>
        <v>0.00154245352701334</v>
      </c>
      <c r="N2076" s="71" t="n">
        <f aca="false">G2076*Assumptions!$B$7</f>
        <v>369080.77635</v>
      </c>
      <c r="O2076" s="71" t="n">
        <f aca="false">K2076*Assumptions!$B$7</f>
        <v>323142.226965451</v>
      </c>
      <c r="P2076" s="68" t="n">
        <f aca="false">P2075+G2076</f>
        <v>43740.1451300001</v>
      </c>
      <c r="Q2076" s="68" t="n">
        <f aca="false">MAX(Q2075,P2076)</f>
        <v>43938.0300600001</v>
      </c>
      <c r="R2076" s="68" t="n">
        <f aca="false">Q2076-P2076</f>
        <v>197.88493</v>
      </c>
      <c r="S2076" s="68" t="n">
        <f aca="false">S2075+K2076</f>
        <v>31541.0770871953</v>
      </c>
      <c r="T2076" s="68" t="n">
        <f aca="false">MAX(T2075,S2076)</f>
        <v>31838.2570381155</v>
      </c>
      <c r="U2076" s="68" t="n">
        <f aca="false">T2076-S2076</f>
        <v>297.179950920199</v>
      </c>
      <c r="V2076" s="70" t="n">
        <f aca="false">V2075+F2076</f>
        <v>4.34210000000001</v>
      </c>
      <c r="W2076" s="70" t="n">
        <f aca="false">MAX(W2075,V2076)</f>
        <v>4.34980000000001</v>
      </c>
      <c r="X2076" s="70" t="n">
        <f aca="false">W2076-V2076</f>
        <v>0.00770000000000071</v>
      </c>
      <c r="Y2076" s="70" t="n">
        <f aca="false">Y2075+M2076</f>
        <v>3.80419731743292</v>
      </c>
      <c r="Z2076" s="70" t="n">
        <f aca="false">MAX(Z2075,Y2076)</f>
        <v>3.81627560747369</v>
      </c>
      <c r="AA2076" s="70" t="n">
        <f aca="false">Z2076-Y2076</f>
        <v>0.0120782900407721</v>
      </c>
      <c r="AB2076" s="72" t="n">
        <f aca="false">AB2075*(1+F2076)</f>
        <v>59.7243465311391</v>
      </c>
      <c r="AC2076" s="73" t="n">
        <f aca="false">MAX(AC2075,AB2076)</f>
        <v>60.1970696159564</v>
      </c>
      <c r="AD2076" s="70" t="n">
        <f aca="false">1-AB2076/AC2076</f>
        <v>0.00785292519774072</v>
      </c>
      <c r="AE2076" s="73" t="n">
        <f aca="false">AE2075*(1+M2076)</f>
        <v>34.909944040659</v>
      </c>
      <c r="AF2076" s="73" t="n">
        <f aca="false">MAX(AF2075,AE2076)</f>
        <v>35.3407458713724</v>
      </c>
      <c r="AG2076" s="70" t="n">
        <f aca="false">1-AE2076/AF2076</f>
        <v>0.0121899473282573</v>
      </c>
      <c r="AH2076" s="74" t="n">
        <f aca="false">IF(R2076&gt;0,AH2075+1,0)</f>
        <v>17</v>
      </c>
      <c r="AI2076" s="74" t="n">
        <f aca="false">IF(U2076&gt;0,AI2075+1,0)</f>
        <v>17</v>
      </c>
      <c r="AJ2076" s="74" t="n">
        <f aca="false">IF(G2076&gt;0,AJ2075+1,0)</f>
        <v>1</v>
      </c>
      <c r="AK2076" s="74" t="n">
        <f aca="false">IF(G2076&lt;=0,AK2075+1,0)</f>
        <v>0</v>
      </c>
      <c r="AL2076" s="74" t="n">
        <f aca="false">IF(K2076&gt;0,AL2075+1,0)</f>
        <v>1</v>
      </c>
      <c r="AM2076" s="74" t="n">
        <f aca="false">IF(K2076&lt;=0,AM2075+1,0)</f>
        <v>0</v>
      </c>
    </row>
    <row r="2077" customFormat="false" ht="15" hidden="false" customHeight="false" outlineLevel="0" collapsed="false">
      <c r="A2077" s="61" t="n">
        <v>2076</v>
      </c>
      <c r="B2077" s="62" t="n">
        <v>46003.40625</v>
      </c>
      <c r="C2077" s="63" t="n">
        <f aca="false">YEAR(B2077)</f>
        <v>2025</v>
      </c>
      <c r="D2077" s="32" t="s">
        <v>277</v>
      </c>
      <c r="E2077" s="64" t="n">
        <v>26024.85</v>
      </c>
      <c r="F2077" s="65" t="n">
        <v>-0.0042</v>
      </c>
      <c r="G2077" s="66" t="n">
        <v>-109.30437</v>
      </c>
      <c r="H2077" s="67" t="n">
        <f aca="false">E2077+IF(D2077="Long",1,-1)*G2077</f>
        <v>25915.54563</v>
      </c>
      <c r="I2077" s="68" t="n">
        <f aca="false">Assumptions!$B$58</f>
        <v>5.35750011455817</v>
      </c>
      <c r="J2077" s="68" t="n">
        <f aca="false">INDEX(Yearly!$L$5:$L$22,MATCH(C2077,Yearly!$A$5:$A$22,0))</f>
        <v>0.483383468982692</v>
      </c>
      <c r="K2077" s="68" t="n">
        <f aca="false">G2077-I2077-J2077</f>
        <v>-115.145253583541</v>
      </c>
      <c r="L2077" s="69" t="n">
        <f aca="false">(I2077+J2077)/Assumptions!$B$8</f>
        <v>0.000257546472986662</v>
      </c>
      <c r="M2077" s="70" t="n">
        <f aca="false">F2077-L2077</f>
        <v>-0.00445754647298666</v>
      </c>
      <c r="N2077" s="71" t="n">
        <f aca="false">G2077*Assumptions!$B$7</f>
        <v>-859678.87005</v>
      </c>
      <c r="O2077" s="71" t="n">
        <f aca="false">K2077*Assumptions!$B$7</f>
        <v>-905617.419434549</v>
      </c>
      <c r="P2077" s="68" t="n">
        <f aca="false">P2076+G2077</f>
        <v>43630.8407600001</v>
      </c>
      <c r="Q2077" s="68" t="n">
        <f aca="false">MAX(Q2076,P2077)</f>
        <v>43938.0300600001</v>
      </c>
      <c r="R2077" s="68" t="n">
        <f aca="false">Q2077-P2077</f>
        <v>307.189299999998</v>
      </c>
      <c r="S2077" s="68" t="n">
        <f aca="false">S2076+K2077</f>
        <v>31425.9318336118</v>
      </c>
      <c r="T2077" s="68" t="n">
        <f aca="false">MAX(T2076,S2077)</f>
        <v>31838.2570381155</v>
      </c>
      <c r="U2077" s="68" t="n">
        <f aca="false">T2077-S2077</f>
        <v>412.325204503741</v>
      </c>
      <c r="V2077" s="70" t="n">
        <f aca="false">V2076+F2077</f>
        <v>4.33790000000001</v>
      </c>
      <c r="W2077" s="70" t="n">
        <f aca="false">MAX(W2076,V2077)</f>
        <v>4.34980000000001</v>
      </c>
      <c r="X2077" s="70" t="n">
        <f aca="false">W2077-V2077</f>
        <v>0.0119000000000007</v>
      </c>
      <c r="Y2077" s="70" t="n">
        <f aca="false">Y2076+M2077</f>
        <v>3.79973977095993</v>
      </c>
      <c r="Z2077" s="70" t="n">
        <f aca="false">MAX(Z2076,Y2077)</f>
        <v>3.81627560747369</v>
      </c>
      <c r="AA2077" s="70" t="n">
        <f aca="false">Z2077-Y2077</f>
        <v>0.0165358365137589</v>
      </c>
      <c r="AB2077" s="72" t="n">
        <f aca="false">AB2076*(1+F2077)</f>
        <v>59.4735042757083</v>
      </c>
      <c r="AC2077" s="73" t="n">
        <f aca="false">MAX(AC2076,AB2077)</f>
        <v>60.1970696159564</v>
      </c>
      <c r="AD2077" s="70" t="n">
        <f aca="false">1-AB2077/AC2077</f>
        <v>0.0120199429119102</v>
      </c>
      <c r="AE2077" s="73" t="n">
        <f aca="false">AE2076*(1+M2077)</f>
        <v>34.7543313427284</v>
      </c>
      <c r="AF2077" s="73" t="n">
        <f aca="false">MAX(AF2076,AE2077)</f>
        <v>35.3407458713724</v>
      </c>
      <c r="AG2077" s="70" t="n">
        <f aca="false">1-AE2077/AF2077</f>
        <v>0.016593156544525</v>
      </c>
      <c r="AH2077" s="74" t="n">
        <f aca="false">IF(R2077&gt;0,AH2076+1,0)</f>
        <v>18</v>
      </c>
      <c r="AI2077" s="74" t="n">
        <f aca="false">IF(U2077&gt;0,AI2076+1,0)</f>
        <v>18</v>
      </c>
      <c r="AJ2077" s="74" t="n">
        <f aca="false">IF(G2077&gt;0,AJ2076+1,0)</f>
        <v>0</v>
      </c>
      <c r="AK2077" s="74" t="n">
        <f aca="false">IF(G2077&lt;=0,AK2076+1,0)</f>
        <v>1</v>
      </c>
      <c r="AL2077" s="74" t="n">
        <f aca="false">IF(K2077&gt;0,AL2076+1,0)</f>
        <v>0</v>
      </c>
      <c r="AM2077" s="74" t="n">
        <f aca="false">IF(K2077&lt;=0,AM2076+1,0)</f>
        <v>1</v>
      </c>
    </row>
    <row r="2078" customFormat="false" ht="15" hidden="false" customHeight="false" outlineLevel="0" collapsed="false">
      <c r="A2078" s="61" t="n">
        <v>2077</v>
      </c>
      <c r="B2078" s="62" t="n">
        <v>46006.40625</v>
      </c>
      <c r="C2078" s="63" t="n">
        <f aca="false">YEAR(B2078)</f>
        <v>2025</v>
      </c>
      <c r="D2078" s="32" t="s">
        <v>276</v>
      </c>
      <c r="E2078" s="64" t="n">
        <v>25916.8</v>
      </c>
      <c r="F2078" s="65" t="n">
        <v>-0.004</v>
      </c>
      <c r="G2078" s="66" t="n">
        <v>-103.6672</v>
      </c>
      <c r="H2078" s="67" t="n">
        <f aca="false">E2078+IF(D2078="Long",1,-1)*G2078</f>
        <v>26020.4672</v>
      </c>
      <c r="I2078" s="68" t="n">
        <f aca="false">Assumptions!$B$58</f>
        <v>5.35750011455817</v>
      </c>
      <c r="J2078" s="68" t="n">
        <f aca="false">INDEX(Yearly!$L$5:$L$22,MATCH(C2078,Yearly!$A$5:$A$22,0))</f>
        <v>0.483383468982692</v>
      </c>
      <c r="K2078" s="68" t="n">
        <f aca="false">G2078-I2078-J2078</f>
        <v>-109.508083583541</v>
      </c>
      <c r="L2078" s="69" t="n">
        <f aca="false">(I2078+J2078)/Assumptions!$B$8</f>
        <v>0.000257546472986662</v>
      </c>
      <c r="M2078" s="70" t="n">
        <f aca="false">F2078-L2078</f>
        <v>-0.00425754647298666</v>
      </c>
      <c r="N2078" s="71" t="n">
        <f aca="false">G2078*Assumptions!$B$7</f>
        <v>-815342.528</v>
      </c>
      <c r="O2078" s="71" t="n">
        <f aca="false">K2078*Assumptions!$B$7</f>
        <v>-861281.077384549</v>
      </c>
      <c r="P2078" s="68" t="n">
        <f aca="false">P2077+G2078</f>
        <v>43527.1735600001</v>
      </c>
      <c r="Q2078" s="68" t="n">
        <f aca="false">MAX(Q2077,P2078)</f>
        <v>43938.0300600001</v>
      </c>
      <c r="R2078" s="68" t="n">
        <f aca="false">Q2078-P2078</f>
        <v>410.856500000002</v>
      </c>
      <c r="S2078" s="68" t="n">
        <f aca="false">S2077+K2078</f>
        <v>31316.4237500283</v>
      </c>
      <c r="T2078" s="68" t="n">
        <f aca="false">MAX(T2077,S2078)</f>
        <v>31838.2570381155</v>
      </c>
      <c r="U2078" s="68" t="n">
        <f aca="false">T2078-S2078</f>
        <v>521.83328808728</v>
      </c>
      <c r="V2078" s="70" t="n">
        <f aca="false">V2077+F2078</f>
        <v>4.33390000000001</v>
      </c>
      <c r="W2078" s="70" t="n">
        <f aca="false">MAX(W2077,V2078)</f>
        <v>4.34980000000001</v>
      </c>
      <c r="X2078" s="70" t="n">
        <f aca="false">W2078-V2078</f>
        <v>0.0159000000000002</v>
      </c>
      <c r="Y2078" s="70" t="n">
        <f aca="false">Y2077+M2078</f>
        <v>3.79548222448695</v>
      </c>
      <c r="Z2078" s="70" t="n">
        <f aca="false">MAX(Z2077,Y2078)</f>
        <v>3.81627560747369</v>
      </c>
      <c r="AA2078" s="70" t="n">
        <f aca="false">Z2078-Y2078</f>
        <v>0.0207933829867457</v>
      </c>
      <c r="AB2078" s="72" t="n">
        <f aca="false">AB2077*(1+F2078)</f>
        <v>59.2356102586054</v>
      </c>
      <c r="AC2078" s="73" t="n">
        <f aca="false">MAX(AC2077,AB2078)</f>
        <v>60.1970696159564</v>
      </c>
      <c r="AD2078" s="70" t="n">
        <f aca="false">1-AB2078/AC2078</f>
        <v>0.0159718631402626</v>
      </c>
      <c r="AE2078" s="73" t="n">
        <f aca="false">AE2077*(1+M2078)</f>
        <v>34.6063631618992</v>
      </c>
      <c r="AF2078" s="73" t="n">
        <f aca="false">MAX(AF2077,AE2078)</f>
        <v>35.3407458713724</v>
      </c>
      <c r="AG2078" s="70" t="n">
        <f aca="false">1-AE2078/AF2078</f>
        <v>0.0207800568823898</v>
      </c>
      <c r="AH2078" s="74" t="n">
        <f aca="false">IF(R2078&gt;0,AH2077+1,0)</f>
        <v>19</v>
      </c>
      <c r="AI2078" s="74" t="n">
        <f aca="false">IF(U2078&gt;0,AI2077+1,0)</f>
        <v>19</v>
      </c>
      <c r="AJ2078" s="74" t="n">
        <f aca="false">IF(G2078&gt;0,AJ2077+1,0)</f>
        <v>0</v>
      </c>
      <c r="AK2078" s="74" t="n">
        <f aca="false">IF(G2078&lt;=0,AK2077+1,0)</f>
        <v>2</v>
      </c>
      <c r="AL2078" s="74" t="n">
        <f aca="false">IF(K2078&gt;0,AL2077+1,0)</f>
        <v>0</v>
      </c>
      <c r="AM2078" s="74" t="n">
        <f aca="false">IF(K2078&lt;=0,AM2077+1,0)</f>
        <v>2</v>
      </c>
    </row>
    <row r="2079" customFormat="false" ht="15" hidden="false" customHeight="false" outlineLevel="0" collapsed="false">
      <c r="A2079" s="61" t="n">
        <v>2078</v>
      </c>
      <c r="B2079" s="62" t="n">
        <v>46006.5104166667</v>
      </c>
      <c r="C2079" s="63" t="n">
        <f aca="false">YEAR(B2079)</f>
        <v>2025</v>
      </c>
      <c r="D2079" s="32" t="s">
        <v>277</v>
      </c>
      <c r="E2079" s="64" t="n">
        <v>26019.55</v>
      </c>
      <c r="F2079" s="65" t="n">
        <v>-0.0036</v>
      </c>
      <c r="G2079" s="66" t="n">
        <v>-93.67038</v>
      </c>
      <c r="H2079" s="67" t="n">
        <f aca="false">E2079+IF(D2079="Long",1,-1)*G2079</f>
        <v>25925.87962</v>
      </c>
      <c r="I2079" s="68" t="n">
        <f aca="false">Assumptions!$B$58</f>
        <v>5.35750011455817</v>
      </c>
      <c r="J2079" s="68" t="n">
        <f aca="false">INDEX(Yearly!$L$5:$L$22,MATCH(C2079,Yearly!$A$5:$A$22,0))</f>
        <v>0.483383468982692</v>
      </c>
      <c r="K2079" s="68" t="n">
        <f aca="false">G2079-I2079-J2079</f>
        <v>-99.5112635835409</v>
      </c>
      <c r="L2079" s="69" t="n">
        <f aca="false">(I2079+J2079)/Assumptions!$B$8</f>
        <v>0.000257546472986662</v>
      </c>
      <c r="M2079" s="70" t="n">
        <f aca="false">F2079-L2079</f>
        <v>-0.00385754647298666</v>
      </c>
      <c r="N2079" s="71" t="n">
        <f aca="false">G2079*Assumptions!$B$7</f>
        <v>-736717.5387</v>
      </c>
      <c r="O2079" s="71" t="n">
        <f aca="false">K2079*Assumptions!$B$7</f>
        <v>-782656.088084549</v>
      </c>
      <c r="P2079" s="68" t="n">
        <f aca="false">P2078+G2079</f>
        <v>43433.50318</v>
      </c>
      <c r="Q2079" s="68" t="n">
        <f aca="false">MAX(Q2078,P2079)</f>
        <v>43938.0300600001</v>
      </c>
      <c r="R2079" s="68" t="n">
        <f aca="false">Q2079-P2079</f>
        <v>504.526880000005</v>
      </c>
      <c r="S2079" s="68" t="n">
        <f aca="false">S2078+K2079</f>
        <v>31216.9124864447</v>
      </c>
      <c r="T2079" s="68" t="n">
        <f aca="false">MAX(T2078,S2079)</f>
        <v>31838.2570381155</v>
      </c>
      <c r="U2079" s="68" t="n">
        <f aca="false">T2079-S2079</f>
        <v>621.34455167082</v>
      </c>
      <c r="V2079" s="70" t="n">
        <f aca="false">V2078+F2079</f>
        <v>4.33030000000001</v>
      </c>
      <c r="W2079" s="70" t="n">
        <f aca="false">MAX(W2078,V2079)</f>
        <v>4.34980000000001</v>
      </c>
      <c r="X2079" s="70" t="n">
        <f aca="false">W2079-V2079</f>
        <v>0.0194999999999999</v>
      </c>
      <c r="Y2079" s="70" t="n">
        <f aca="false">Y2078+M2079</f>
        <v>3.79162467801396</v>
      </c>
      <c r="Z2079" s="70" t="n">
        <f aca="false">MAX(Z2078,Y2079)</f>
        <v>3.81627560747369</v>
      </c>
      <c r="AA2079" s="70" t="n">
        <f aca="false">Z2079-Y2079</f>
        <v>0.0246509294597326</v>
      </c>
      <c r="AB2079" s="72" t="n">
        <f aca="false">AB2078*(1+F2079)</f>
        <v>59.0223620616745</v>
      </c>
      <c r="AC2079" s="73" t="n">
        <f aca="false">MAX(AC2078,AB2079)</f>
        <v>60.1970696159564</v>
      </c>
      <c r="AD2079" s="70" t="n">
        <f aca="false">1-AB2079/AC2079</f>
        <v>0.0195143644329576</v>
      </c>
      <c r="AE2079" s="73" t="n">
        <f aca="false">AE2078*(1+M2079)</f>
        <v>34.4728675077411</v>
      </c>
      <c r="AF2079" s="73" t="n">
        <f aca="false">MAX(AF2078,AE2079)</f>
        <v>35.3407458713724</v>
      </c>
      <c r="AG2079" s="70" t="n">
        <f aca="false">1-AE2079/AF2079</f>
        <v>0.0245574433202415</v>
      </c>
      <c r="AH2079" s="74" t="n">
        <f aca="false">IF(R2079&gt;0,AH2078+1,0)</f>
        <v>20</v>
      </c>
      <c r="AI2079" s="74" t="n">
        <f aca="false">IF(U2079&gt;0,AI2078+1,0)</f>
        <v>20</v>
      </c>
      <c r="AJ2079" s="74" t="n">
        <f aca="false">IF(G2079&gt;0,AJ2078+1,0)</f>
        <v>0</v>
      </c>
      <c r="AK2079" s="74" t="n">
        <f aca="false">IF(G2079&lt;=0,AK2078+1,0)</f>
        <v>3</v>
      </c>
      <c r="AL2079" s="74" t="n">
        <f aca="false">IF(K2079&gt;0,AL2078+1,0)</f>
        <v>0</v>
      </c>
      <c r="AM2079" s="74" t="n">
        <f aca="false">IF(K2079&lt;=0,AM2078+1,0)</f>
        <v>3</v>
      </c>
    </row>
    <row r="2080" customFormat="false" ht="15" hidden="false" customHeight="false" outlineLevel="0" collapsed="false">
      <c r="A2080" s="61" t="n">
        <v>2079</v>
      </c>
      <c r="B2080" s="62" t="n">
        <v>46007.40625</v>
      </c>
      <c r="C2080" s="63" t="n">
        <f aca="false">YEAR(B2080)</f>
        <v>2025</v>
      </c>
      <c r="D2080" s="32" t="s">
        <v>276</v>
      </c>
      <c r="E2080" s="64" t="n">
        <v>25926</v>
      </c>
      <c r="F2080" s="65" t="n">
        <v>0.0012</v>
      </c>
      <c r="G2080" s="66" t="n">
        <v>31.1112</v>
      </c>
      <c r="H2080" s="67" t="n">
        <f aca="false">E2080+IF(D2080="Long",1,-1)*G2080</f>
        <v>25894.8888</v>
      </c>
      <c r="I2080" s="68" t="n">
        <f aca="false">Assumptions!$B$58</f>
        <v>5.35750011455817</v>
      </c>
      <c r="J2080" s="68" t="n">
        <f aca="false">INDEX(Yearly!$L$5:$L$22,MATCH(C2080,Yearly!$A$5:$A$22,0))</f>
        <v>0.483383468982692</v>
      </c>
      <c r="K2080" s="68" t="n">
        <f aca="false">G2080-I2080-J2080</f>
        <v>25.2703164164591</v>
      </c>
      <c r="L2080" s="69" t="n">
        <f aca="false">(I2080+J2080)/Assumptions!$B$8</f>
        <v>0.000257546472986662</v>
      </c>
      <c r="M2080" s="70" t="n">
        <f aca="false">F2080-L2080</f>
        <v>0.000942453527013338</v>
      </c>
      <c r="N2080" s="71" t="n">
        <f aca="false">G2080*Assumptions!$B$7</f>
        <v>244689.588</v>
      </c>
      <c r="O2080" s="71" t="n">
        <f aca="false">K2080*Assumptions!$B$7</f>
        <v>198751.038615451</v>
      </c>
      <c r="P2080" s="68" t="n">
        <f aca="false">P2079+G2080</f>
        <v>43464.61438</v>
      </c>
      <c r="Q2080" s="68" t="n">
        <f aca="false">MAX(Q2079,P2080)</f>
        <v>43938.0300600001</v>
      </c>
      <c r="R2080" s="68" t="n">
        <f aca="false">Q2080-P2080</f>
        <v>473.415680000006</v>
      </c>
      <c r="S2080" s="68" t="n">
        <f aca="false">S2079+K2080</f>
        <v>31242.1828028612</v>
      </c>
      <c r="T2080" s="68" t="n">
        <f aca="false">MAX(T2079,S2080)</f>
        <v>31838.2570381155</v>
      </c>
      <c r="U2080" s="68" t="n">
        <f aca="false">T2080-S2080</f>
        <v>596.07423525436</v>
      </c>
      <c r="V2080" s="70" t="n">
        <f aca="false">V2079+F2080</f>
        <v>4.33150000000001</v>
      </c>
      <c r="W2080" s="70" t="n">
        <f aca="false">MAX(W2079,V2080)</f>
        <v>4.34980000000001</v>
      </c>
      <c r="X2080" s="70" t="n">
        <f aca="false">W2080-V2080</f>
        <v>0.0183</v>
      </c>
      <c r="Y2080" s="70" t="n">
        <f aca="false">Y2079+M2080</f>
        <v>3.79256713154097</v>
      </c>
      <c r="Z2080" s="70" t="n">
        <f aca="false">MAX(Z2079,Y2080)</f>
        <v>3.81627560747369</v>
      </c>
      <c r="AA2080" s="70" t="n">
        <f aca="false">Z2080-Y2080</f>
        <v>0.0237084759327191</v>
      </c>
      <c r="AB2080" s="72" t="n">
        <f aca="false">AB2079*(1+F2080)</f>
        <v>59.0931888961485</v>
      </c>
      <c r="AC2080" s="73" t="n">
        <f aca="false">MAX(AC2079,AB2080)</f>
        <v>60.1970696159564</v>
      </c>
      <c r="AD2080" s="70" t="n">
        <f aca="false">1-AB2080/AC2080</f>
        <v>0.0183377816702772</v>
      </c>
      <c r="AE2080" s="73" t="n">
        <f aca="false">AE2079*(1+M2080)</f>
        <v>34.50535658331</v>
      </c>
      <c r="AF2080" s="73" t="n">
        <f aca="false">MAX(AF2079,AE2080)</f>
        <v>35.3407458713724</v>
      </c>
      <c r="AG2080" s="70" t="n">
        <f aca="false">1-AE2080/AF2080</f>
        <v>0.0236381340422998</v>
      </c>
      <c r="AH2080" s="74" t="n">
        <f aca="false">IF(R2080&gt;0,AH2079+1,0)</f>
        <v>21</v>
      </c>
      <c r="AI2080" s="74" t="n">
        <f aca="false">IF(U2080&gt;0,AI2079+1,0)</f>
        <v>21</v>
      </c>
      <c r="AJ2080" s="74" t="n">
        <f aca="false">IF(G2080&gt;0,AJ2079+1,0)</f>
        <v>1</v>
      </c>
      <c r="AK2080" s="74" t="n">
        <f aca="false">IF(G2080&lt;=0,AK2079+1,0)</f>
        <v>0</v>
      </c>
      <c r="AL2080" s="74" t="n">
        <f aca="false">IF(K2080&gt;0,AL2079+1,0)</f>
        <v>1</v>
      </c>
      <c r="AM2080" s="74" t="n">
        <f aca="false">IF(K2080&lt;=0,AM2079+1,0)</f>
        <v>0</v>
      </c>
    </row>
    <row r="2081" customFormat="false" ht="15" hidden="false" customHeight="false" outlineLevel="0" collapsed="false">
      <c r="A2081" s="61" t="n">
        <v>2080</v>
      </c>
      <c r="B2081" s="62" t="n">
        <v>46009.53125</v>
      </c>
      <c r="C2081" s="63" t="n">
        <f aca="false">YEAR(B2081)</f>
        <v>2025</v>
      </c>
      <c r="D2081" s="32" t="s">
        <v>277</v>
      </c>
      <c r="E2081" s="64" t="n">
        <v>25894.15</v>
      </c>
      <c r="F2081" s="65" t="n">
        <v>-0.0034</v>
      </c>
      <c r="G2081" s="66" t="n">
        <v>-88.04011</v>
      </c>
      <c r="H2081" s="67" t="n">
        <f aca="false">E2081+IF(D2081="Long",1,-1)*G2081</f>
        <v>25806.10989</v>
      </c>
      <c r="I2081" s="68" t="n">
        <f aca="false">Assumptions!$B$58</f>
        <v>5.35750011455817</v>
      </c>
      <c r="J2081" s="68" t="n">
        <f aca="false">INDEX(Yearly!$L$5:$L$22,MATCH(C2081,Yearly!$A$5:$A$22,0))</f>
        <v>0.483383468982692</v>
      </c>
      <c r="K2081" s="68" t="n">
        <f aca="false">G2081-I2081-J2081</f>
        <v>-93.8809935835409</v>
      </c>
      <c r="L2081" s="69" t="n">
        <f aca="false">(I2081+J2081)/Assumptions!$B$8</f>
        <v>0.000257546472986662</v>
      </c>
      <c r="M2081" s="70" t="n">
        <f aca="false">F2081-L2081</f>
        <v>-0.00365754647298666</v>
      </c>
      <c r="N2081" s="71" t="n">
        <f aca="false">G2081*Assumptions!$B$7</f>
        <v>-692435.46515</v>
      </c>
      <c r="O2081" s="71" t="n">
        <f aca="false">K2081*Assumptions!$B$7</f>
        <v>-738374.014534549</v>
      </c>
      <c r="P2081" s="68" t="n">
        <f aca="false">P2080+G2081</f>
        <v>43376.57427</v>
      </c>
      <c r="Q2081" s="68" t="n">
        <f aca="false">MAX(Q2080,P2081)</f>
        <v>43938.0300600001</v>
      </c>
      <c r="R2081" s="68" t="n">
        <f aca="false">Q2081-P2081</f>
        <v>561.455790000007</v>
      </c>
      <c r="S2081" s="68" t="n">
        <f aca="false">S2080+K2081</f>
        <v>31148.3018092776</v>
      </c>
      <c r="T2081" s="68" t="n">
        <f aca="false">MAX(T2080,S2081)</f>
        <v>31838.2570381155</v>
      </c>
      <c r="U2081" s="68" t="n">
        <f aca="false">T2081-S2081</f>
        <v>689.955228837902</v>
      </c>
      <c r="V2081" s="70" t="n">
        <f aca="false">V2080+F2081</f>
        <v>4.32810000000001</v>
      </c>
      <c r="W2081" s="70" t="n">
        <f aca="false">MAX(W2080,V2081)</f>
        <v>4.34980000000001</v>
      </c>
      <c r="X2081" s="70" t="n">
        <f aca="false">W2081-V2081</f>
        <v>0.0217000000000001</v>
      </c>
      <c r="Y2081" s="70" t="n">
        <f aca="false">Y2080+M2081</f>
        <v>3.78890958506799</v>
      </c>
      <c r="Z2081" s="70" t="n">
        <f aca="false">MAX(Z2080,Y2081)</f>
        <v>3.81627560747369</v>
      </c>
      <c r="AA2081" s="70" t="n">
        <f aca="false">Z2081-Y2081</f>
        <v>0.027366022405706</v>
      </c>
      <c r="AB2081" s="72" t="n">
        <f aca="false">AB2080*(1+F2081)</f>
        <v>58.8922720539016</v>
      </c>
      <c r="AC2081" s="73" t="n">
        <f aca="false">MAX(AC2080,AB2081)</f>
        <v>60.1970696159564</v>
      </c>
      <c r="AD2081" s="70" t="n">
        <f aca="false">1-AB2081/AC2081</f>
        <v>0.0216754332125982</v>
      </c>
      <c r="AE2081" s="73" t="n">
        <f aca="false">AE2080*(1+M2081)</f>
        <v>34.3791516380396</v>
      </c>
      <c r="AF2081" s="73" t="n">
        <f aca="false">MAX(AF2080,AE2081)</f>
        <v>35.3407458713724</v>
      </c>
      <c r="AG2081" s="70" t="n">
        <f aca="false">1-AE2081/AF2081</f>
        <v>0.027209222941492</v>
      </c>
      <c r="AH2081" s="74" t="n">
        <f aca="false">IF(R2081&gt;0,AH2080+1,0)</f>
        <v>22</v>
      </c>
      <c r="AI2081" s="74" t="n">
        <f aca="false">IF(U2081&gt;0,AI2080+1,0)</f>
        <v>22</v>
      </c>
      <c r="AJ2081" s="74" t="n">
        <f aca="false">IF(G2081&gt;0,AJ2080+1,0)</f>
        <v>0</v>
      </c>
      <c r="AK2081" s="74" t="n">
        <f aca="false">IF(G2081&lt;=0,AK2080+1,0)</f>
        <v>1</v>
      </c>
      <c r="AL2081" s="74" t="n">
        <f aca="false">IF(K2081&gt;0,AL2080+1,0)</f>
        <v>0</v>
      </c>
      <c r="AM2081" s="74" t="n">
        <f aca="false">IF(K2081&lt;=0,AM2080+1,0)</f>
        <v>1</v>
      </c>
    </row>
    <row r="2082" customFormat="false" ht="15" hidden="false" customHeight="false" outlineLevel="0" collapsed="false">
      <c r="A2082" s="61" t="n">
        <v>2081</v>
      </c>
      <c r="B2082" s="62" t="n">
        <v>46009.59375</v>
      </c>
      <c r="C2082" s="63" t="n">
        <f aca="false">YEAR(B2082)</f>
        <v>2025</v>
      </c>
      <c r="D2082" s="32" t="s">
        <v>276</v>
      </c>
      <c r="E2082" s="64" t="n">
        <v>25805.3</v>
      </c>
      <c r="F2082" s="65" t="n">
        <v>-0.0059</v>
      </c>
      <c r="G2082" s="66" t="n">
        <v>-152.25127</v>
      </c>
      <c r="H2082" s="67" t="n">
        <f aca="false">E2082+IF(D2082="Long",1,-1)*G2082</f>
        <v>25957.55127</v>
      </c>
      <c r="I2082" s="68" t="n">
        <f aca="false">Assumptions!$B$58</f>
        <v>5.35750011455817</v>
      </c>
      <c r="J2082" s="68" t="n">
        <f aca="false">INDEX(Yearly!$L$5:$L$22,MATCH(C2082,Yearly!$A$5:$A$22,0))</f>
        <v>0.483383468982692</v>
      </c>
      <c r="K2082" s="68" t="n">
        <f aca="false">G2082-I2082-J2082</f>
        <v>-158.092153583541</v>
      </c>
      <c r="L2082" s="69" t="n">
        <f aca="false">(I2082+J2082)/Assumptions!$B$8</f>
        <v>0.000257546472986662</v>
      </c>
      <c r="M2082" s="70" t="n">
        <f aca="false">F2082-L2082</f>
        <v>-0.00615754647298666</v>
      </c>
      <c r="N2082" s="71" t="n">
        <f aca="false">G2082*Assumptions!$B$7</f>
        <v>-1197456.23855</v>
      </c>
      <c r="O2082" s="71" t="n">
        <f aca="false">K2082*Assumptions!$B$7</f>
        <v>-1243394.78793455</v>
      </c>
      <c r="P2082" s="68" t="n">
        <f aca="false">P2081+G2082</f>
        <v>43224.323</v>
      </c>
      <c r="Q2082" s="68" t="n">
        <f aca="false">MAX(Q2081,P2082)</f>
        <v>43938.0300600001</v>
      </c>
      <c r="R2082" s="68" t="n">
        <f aca="false">Q2082-P2082</f>
        <v>713.707060000008</v>
      </c>
      <c r="S2082" s="68" t="n">
        <f aca="false">S2081+K2082</f>
        <v>30990.2096556941</v>
      </c>
      <c r="T2082" s="68" t="n">
        <f aca="false">MAX(T2081,S2082)</f>
        <v>31838.2570381155</v>
      </c>
      <c r="U2082" s="68" t="n">
        <f aca="false">T2082-S2082</f>
        <v>848.047382421442</v>
      </c>
      <c r="V2082" s="70" t="n">
        <f aca="false">V2081+F2082</f>
        <v>4.32220000000001</v>
      </c>
      <c r="W2082" s="70" t="n">
        <f aca="false">MAX(W2081,V2082)</f>
        <v>4.34980000000001</v>
      </c>
      <c r="X2082" s="70" t="n">
        <f aca="false">W2082-V2082</f>
        <v>0.0275999999999996</v>
      </c>
      <c r="Y2082" s="70" t="n">
        <f aca="false">Y2081+M2082</f>
        <v>3.782752038595</v>
      </c>
      <c r="Z2082" s="70" t="n">
        <f aca="false">MAX(Z2081,Y2082)</f>
        <v>3.81627560747369</v>
      </c>
      <c r="AA2082" s="70" t="n">
        <f aca="false">Z2082-Y2082</f>
        <v>0.0335235688786928</v>
      </c>
      <c r="AB2082" s="72" t="n">
        <f aca="false">AB2081*(1+F2082)</f>
        <v>58.5448076487836</v>
      </c>
      <c r="AC2082" s="73" t="n">
        <f aca="false">MAX(AC2081,AB2082)</f>
        <v>60.1970696159564</v>
      </c>
      <c r="AD2082" s="70" t="n">
        <f aca="false">1-AB2082/AC2082</f>
        <v>0.0274475481566439</v>
      </c>
      <c r="AE2082" s="73" t="n">
        <f aca="false">AE2081*(1+M2082)</f>
        <v>34.1674604141265</v>
      </c>
      <c r="AF2082" s="73" t="n">
        <f aca="false">MAX(AF2081,AE2082)</f>
        <v>35.3407458713724</v>
      </c>
      <c r="AG2082" s="70" t="n">
        <f aca="false">1-AE2082/AF2082</f>
        <v>0.0331992273597226</v>
      </c>
      <c r="AH2082" s="74" t="n">
        <f aca="false">IF(R2082&gt;0,AH2081+1,0)</f>
        <v>23</v>
      </c>
      <c r="AI2082" s="74" t="n">
        <f aca="false">IF(U2082&gt;0,AI2081+1,0)</f>
        <v>23</v>
      </c>
      <c r="AJ2082" s="74" t="n">
        <f aca="false">IF(G2082&gt;0,AJ2081+1,0)</f>
        <v>0</v>
      </c>
      <c r="AK2082" s="74" t="n">
        <f aca="false">IF(G2082&lt;=0,AK2081+1,0)</f>
        <v>2</v>
      </c>
      <c r="AL2082" s="74" t="n">
        <f aca="false">IF(K2082&gt;0,AL2081+1,0)</f>
        <v>0</v>
      </c>
      <c r="AM2082" s="74" t="n">
        <f aca="false">IF(K2082&lt;=0,AM2081+1,0)</f>
        <v>2</v>
      </c>
    </row>
    <row r="2083" customFormat="false" ht="15" hidden="false" customHeight="false" outlineLevel="0" collapsed="false">
      <c r="A2083" s="61" t="n">
        <v>2082</v>
      </c>
      <c r="B2083" s="62" t="n">
        <v>46010.40625</v>
      </c>
      <c r="C2083" s="63" t="n">
        <f aca="false">YEAR(B2083)</f>
        <v>2025</v>
      </c>
      <c r="D2083" s="32" t="s">
        <v>277</v>
      </c>
      <c r="E2083" s="64" t="n">
        <v>25956.45</v>
      </c>
      <c r="F2083" s="65" t="n">
        <v>0.0052</v>
      </c>
      <c r="G2083" s="66" t="n">
        <v>134.97354</v>
      </c>
      <c r="H2083" s="67" t="n">
        <f aca="false">E2083+IF(D2083="Long",1,-1)*G2083</f>
        <v>26091.42354</v>
      </c>
      <c r="I2083" s="68" t="n">
        <f aca="false">Assumptions!$B$58</f>
        <v>5.35750011455817</v>
      </c>
      <c r="J2083" s="68" t="n">
        <f aca="false">INDEX(Yearly!$L$5:$L$22,MATCH(C2083,Yearly!$A$5:$A$22,0))</f>
        <v>0.483383468982692</v>
      </c>
      <c r="K2083" s="68" t="n">
        <f aca="false">G2083-I2083-J2083</f>
        <v>129.132656416459</v>
      </c>
      <c r="L2083" s="69" t="n">
        <f aca="false">(I2083+J2083)/Assumptions!$B$8</f>
        <v>0.000257546472986662</v>
      </c>
      <c r="M2083" s="70" t="n">
        <f aca="false">F2083-L2083</f>
        <v>0.00494245352701334</v>
      </c>
      <c r="N2083" s="71" t="n">
        <f aca="false">G2083*Assumptions!$B$7</f>
        <v>1061566.8921</v>
      </c>
      <c r="O2083" s="71" t="n">
        <f aca="false">K2083*Assumptions!$B$7</f>
        <v>1015628.34271545</v>
      </c>
      <c r="P2083" s="68" t="n">
        <f aca="false">P2082+G2083</f>
        <v>43359.29654</v>
      </c>
      <c r="Q2083" s="68" t="n">
        <f aca="false">MAX(Q2082,P2083)</f>
        <v>43938.0300600001</v>
      </c>
      <c r="R2083" s="68" t="n">
        <f aca="false">Q2083-P2083</f>
        <v>578.733520000009</v>
      </c>
      <c r="S2083" s="68" t="n">
        <f aca="false">S2082+K2083</f>
        <v>31119.3423121106</v>
      </c>
      <c r="T2083" s="68" t="n">
        <f aca="false">MAX(T2082,S2083)</f>
        <v>31838.2570381155</v>
      </c>
      <c r="U2083" s="68" t="n">
        <f aca="false">T2083-S2083</f>
        <v>718.914726004983</v>
      </c>
      <c r="V2083" s="70" t="n">
        <f aca="false">V2082+F2083</f>
        <v>4.32740000000001</v>
      </c>
      <c r="W2083" s="70" t="n">
        <f aca="false">MAX(W2082,V2083)</f>
        <v>4.34980000000001</v>
      </c>
      <c r="X2083" s="70" t="n">
        <f aca="false">W2083-V2083</f>
        <v>0.0223999999999993</v>
      </c>
      <c r="Y2083" s="70" t="n">
        <f aca="false">Y2082+M2083</f>
        <v>3.78769449212201</v>
      </c>
      <c r="Z2083" s="70" t="n">
        <f aca="false">MAX(Z2082,Y2083)</f>
        <v>3.81627560747369</v>
      </c>
      <c r="AA2083" s="70" t="n">
        <f aca="false">Z2083-Y2083</f>
        <v>0.0285811153516793</v>
      </c>
      <c r="AB2083" s="72" t="n">
        <f aca="false">AB2082*(1+F2083)</f>
        <v>58.8492406485572</v>
      </c>
      <c r="AC2083" s="73" t="n">
        <f aca="false">MAX(AC2082,AB2083)</f>
        <v>60.1970696159564</v>
      </c>
      <c r="AD2083" s="70" t="n">
        <f aca="false">1-AB2083/AC2083</f>
        <v>0.0223902754070583</v>
      </c>
      <c r="AE2083" s="73" t="n">
        <f aca="false">AE2082*(1+M2083)</f>
        <v>34.3363314993594</v>
      </c>
      <c r="AF2083" s="73" t="n">
        <f aca="false">MAX(AF2082,AE2083)</f>
        <v>35.3407458713724</v>
      </c>
      <c r="AG2083" s="70" t="n">
        <f aca="false">1-AE2083/AF2083</f>
        <v>0.0284208594710674</v>
      </c>
      <c r="AH2083" s="74" t="n">
        <f aca="false">IF(R2083&gt;0,AH2082+1,0)</f>
        <v>24</v>
      </c>
      <c r="AI2083" s="74" t="n">
        <f aca="false">IF(U2083&gt;0,AI2082+1,0)</f>
        <v>24</v>
      </c>
      <c r="AJ2083" s="74" t="n">
        <f aca="false">IF(G2083&gt;0,AJ2082+1,0)</f>
        <v>1</v>
      </c>
      <c r="AK2083" s="74" t="n">
        <f aca="false">IF(G2083&lt;=0,AK2082+1,0)</f>
        <v>0</v>
      </c>
      <c r="AL2083" s="74" t="n">
        <f aca="false">IF(K2083&gt;0,AL2082+1,0)</f>
        <v>1</v>
      </c>
      <c r="AM2083" s="74" t="n">
        <f aca="false">IF(K2083&lt;=0,AM2082+1,0)</f>
        <v>0</v>
      </c>
    </row>
    <row r="2084" customFormat="false" ht="15" hidden="false" customHeight="false" outlineLevel="0" collapsed="false">
      <c r="A2084" s="61" t="n">
        <v>2083</v>
      </c>
      <c r="B2084" s="62" t="n">
        <v>46017.4270833333</v>
      </c>
      <c r="C2084" s="63" t="n">
        <f aca="false">YEAR(B2084)</f>
        <v>2025</v>
      </c>
      <c r="D2084" s="32" t="s">
        <v>276</v>
      </c>
      <c r="E2084" s="64" t="n">
        <v>26090.35</v>
      </c>
      <c r="F2084" s="65" t="n">
        <v>0.0004</v>
      </c>
      <c r="G2084" s="66" t="n">
        <v>10.43614</v>
      </c>
      <c r="H2084" s="67" t="n">
        <f aca="false">E2084+IF(D2084="Long",1,-1)*G2084</f>
        <v>26079.91386</v>
      </c>
      <c r="I2084" s="68" t="n">
        <f aca="false">Assumptions!$B$58</f>
        <v>5.35750011455817</v>
      </c>
      <c r="J2084" s="68" t="n">
        <f aca="false">INDEX(Yearly!$L$5:$L$22,MATCH(C2084,Yearly!$A$5:$A$22,0))</f>
        <v>0.483383468982692</v>
      </c>
      <c r="K2084" s="68" t="n">
        <f aca="false">G2084-I2084-J2084</f>
        <v>4.59525641645914</v>
      </c>
      <c r="L2084" s="69" t="n">
        <f aca="false">(I2084+J2084)/Assumptions!$B$8</f>
        <v>0.000257546472986662</v>
      </c>
      <c r="M2084" s="70" t="n">
        <f aca="false">F2084-L2084</f>
        <v>0.000142453527013338</v>
      </c>
      <c r="N2084" s="71" t="n">
        <f aca="false">G2084*Assumptions!$B$7</f>
        <v>82080.2411</v>
      </c>
      <c r="O2084" s="71" t="n">
        <f aca="false">K2084*Assumptions!$B$7</f>
        <v>36141.6917154511</v>
      </c>
      <c r="P2084" s="68" t="n">
        <f aca="false">P2083+G2084</f>
        <v>43369.73268</v>
      </c>
      <c r="Q2084" s="68" t="n">
        <f aca="false">MAX(Q2083,P2084)</f>
        <v>43938.0300600001</v>
      </c>
      <c r="R2084" s="68" t="n">
        <f aca="false">Q2084-P2084</f>
        <v>568.297380000011</v>
      </c>
      <c r="S2084" s="68" t="n">
        <f aca="false">S2083+K2084</f>
        <v>31123.937568527</v>
      </c>
      <c r="T2084" s="68" t="n">
        <f aca="false">MAX(T2083,S2084)</f>
        <v>31838.2570381155</v>
      </c>
      <c r="U2084" s="68" t="n">
        <f aca="false">T2084-S2084</f>
        <v>714.319469588525</v>
      </c>
      <c r="V2084" s="70" t="n">
        <f aca="false">V2083+F2084</f>
        <v>4.32780000000001</v>
      </c>
      <c r="W2084" s="70" t="n">
        <f aca="false">MAX(W2083,V2084)</f>
        <v>4.34980000000001</v>
      </c>
      <c r="X2084" s="70" t="n">
        <f aca="false">W2084-V2084</f>
        <v>0.0219999999999994</v>
      </c>
      <c r="Y2084" s="70" t="n">
        <f aca="false">Y2083+M2084</f>
        <v>3.78783694564903</v>
      </c>
      <c r="Z2084" s="70" t="n">
        <f aca="false">MAX(Z2083,Y2084)</f>
        <v>3.81627560747369</v>
      </c>
      <c r="AA2084" s="70" t="n">
        <f aca="false">Z2084-Y2084</f>
        <v>0.0284386618246661</v>
      </c>
      <c r="AB2084" s="72" t="n">
        <f aca="false">AB2083*(1+F2084)</f>
        <v>58.8727803448167</v>
      </c>
      <c r="AC2084" s="73" t="n">
        <f aca="false">MAX(AC2083,AB2084)</f>
        <v>60.1970696159564</v>
      </c>
      <c r="AD2084" s="70" t="n">
        <f aca="false">1-AB2084/AC2084</f>
        <v>0.0219992315172212</v>
      </c>
      <c r="AE2084" s="73" t="n">
        <f aca="false">AE2083*(1+M2084)</f>
        <v>34.3412228308862</v>
      </c>
      <c r="AF2084" s="73" t="n">
        <f aca="false">MAX(AF2083,AE2084)</f>
        <v>35.3407458713724</v>
      </c>
      <c r="AG2084" s="70" t="n">
        <f aca="false">1-AE2084/AF2084</f>
        <v>0.0282824545957264</v>
      </c>
      <c r="AH2084" s="74" t="n">
        <f aca="false">IF(R2084&gt;0,AH2083+1,0)</f>
        <v>25</v>
      </c>
      <c r="AI2084" s="74" t="n">
        <f aca="false">IF(U2084&gt;0,AI2083+1,0)</f>
        <v>25</v>
      </c>
      <c r="AJ2084" s="74" t="n">
        <f aca="false">IF(G2084&gt;0,AJ2083+1,0)</f>
        <v>2</v>
      </c>
      <c r="AK2084" s="74" t="n">
        <f aca="false">IF(G2084&lt;=0,AK2083+1,0)</f>
        <v>0</v>
      </c>
      <c r="AL2084" s="74" t="n">
        <f aca="false">IF(K2084&gt;0,AL2083+1,0)</f>
        <v>2</v>
      </c>
      <c r="AM2084" s="74" t="n">
        <f aca="false">IF(K2084&lt;=0,AM2083+1,0)</f>
        <v>0</v>
      </c>
    </row>
    <row r="2085" customFormat="false" ht="15" hidden="false" customHeight="false" outlineLevel="0" collapsed="false">
      <c r="A2085" s="61" t="n">
        <v>2084</v>
      </c>
      <c r="B2085" s="62" t="n">
        <v>46020.40625</v>
      </c>
      <c r="C2085" s="63" t="n">
        <f aca="false">YEAR(B2085)</f>
        <v>2025</v>
      </c>
      <c r="D2085" s="32" t="s">
        <v>277</v>
      </c>
      <c r="E2085" s="64" t="n">
        <v>26079.75</v>
      </c>
      <c r="F2085" s="65" t="n">
        <v>-0.0029</v>
      </c>
      <c r="G2085" s="66" t="n">
        <v>-75.631275</v>
      </c>
      <c r="H2085" s="67" t="n">
        <f aca="false">E2085+IF(D2085="Long",1,-1)*G2085</f>
        <v>26004.118725</v>
      </c>
      <c r="I2085" s="68" t="n">
        <f aca="false">Assumptions!$B$58</f>
        <v>5.35750011455817</v>
      </c>
      <c r="J2085" s="68" t="n">
        <f aca="false">INDEX(Yearly!$L$5:$L$22,MATCH(C2085,Yearly!$A$5:$A$22,0))</f>
        <v>0.483383468982692</v>
      </c>
      <c r="K2085" s="68" t="n">
        <f aca="false">G2085-I2085-J2085</f>
        <v>-81.4721585835409</v>
      </c>
      <c r="L2085" s="69" t="n">
        <f aca="false">(I2085+J2085)/Assumptions!$B$8</f>
        <v>0.000257546472986662</v>
      </c>
      <c r="M2085" s="70" t="n">
        <f aca="false">F2085-L2085</f>
        <v>-0.00315754647298666</v>
      </c>
      <c r="N2085" s="71" t="n">
        <f aca="false">G2085*Assumptions!$B$7</f>
        <v>-594839.977875</v>
      </c>
      <c r="O2085" s="71" t="n">
        <f aca="false">K2085*Assumptions!$B$7</f>
        <v>-640778.527259549</v>
      </c>
      <c r="P2085" s="68" t="n">
        <f aca="false">P2084+G2085</f>
        <v>43294.101405</v>
      </c>
      <c r="Q2085" s="68" t="n">
        <f aca="false">MAX(Q2084,P2085)</f>
        <v>43938.0300600001</v>
      </c>
      <c r="R2085" s="68" t="n">
        <f aca="false">Q2085-P2085</f>
        <v>643.928655000011</v>
      </c>
      <c r="S2085" s="68" t="n">
        <f aca="false">S2084+K2085</f>
        <v>31042.4654099435</v>
      </c>
      <c r="T2085" s="68" t="n">
        <f aca="false">MAX(T2084,S2085)</f>
        <v>31838.2570381155</v>
      </c>
      <c r="U2085" s="68" t="n">
        <f aca="false">T2085-S2085</f>
        <v>795.791628172065</v>
      </c>
      <c r="V2085" s="70" t="n">
        <f aca="false">V2084+F2085</f>
        <v>4.32490000000001</v>
      </c>
      <c r="W2085" s="70" t="n">
        <f aca="false">MAX(W2084,V2085)</f>
        <v>4.34980000000001</v>
      </c>
      <c r="X2085" s="70" t="n">
        <f aca="false">W2085-V2085</f>
        <v>0.0248999999999997</v>
      </c>
      <c r="Y2085" s="70" t="n">
        <f aca="false">Y2084+M2085</f>
        <v>3.78467939917604</v>
      </c>
      <c r="Z2085" s="70" t="n">
        <f aca="false">MAX(Z2084,Y2085)</f>
        <v>3.81627560747369</v>
      </c>
      <c r="AA2085" s="70" t="n">
        <f aca="false">Z2085-Y2085</f>
        <v>0.0315962082976529</v>
      </c>
      <c r="AB2085" s="72" t="n">
        <f aca="false">AB2084*(1+F2085)</f>
        <v>58.7020492818167</v>
      </c>
      <c r="AC2085" s="73" t="n">
        <f aca="false">MAX(AC2084,AB2085)</f>
        <v>60.1970696159564</v>
      </c>
      <c r="AD2085" s="70" t="n">
        <f aca="false">1-AB2085/AC2085</f>
        <v>0.0248354337458213</v>
      </c>
      <c r="AE2085" s="73" t="n">
        <f aca="false">AE2084*(1+M2085)</f>
        <v>34.2327888238585</v>
      </c>
      <c r="AF2085" s="73" t="n">
        <f aca="false">MAX(AF2084,AE2085)</f>
        <v>35.3407458713724</v>
      </c>
      <c r="AG2085" s="70" t="n">
        <f aca="false">1-AE2085/AF2085</f>
        <v>0.0313506979039571</v>
      </c>
      <c r="AH2085" s="74" t="n">
        <f aca="false">IF(R2085&gt;0,AH2084+1,0)</f>
        <v>26</v>
      </c>
      <c r="AI2085" s="74" t="n">
        <f aca="false">IF(U2085&gt;0,AI2084+1,0)</f>
        <v>26</v>
      </c>
      <c r="AJ2085" s="74" t="n">
        <f aca="false">IF(G2085&gt;0,AJ2084+1,0)</f>
        <v>0</v>
      </c>
      <c r="AK2085" s="74" t="n">
        <f aca="false">IF(G2085&lt;=0,AK2084+1,0)</f>
        <v>1</v>
      </c>
      <c r="AL2085" s="74" t="n">
        <f aca="false">IF(K2085&gt;0,AL2084+1,0)</f>
        <v>0</v>
      </c>
      <c r="AM2085" s="74" t="n">
        <f aca="false">IF(K2085&lt;=0,AM2084+1,0)</f>
        <v>1</v>
      </c>
    </row>
    <row r="2086" customFormat="false" ht="15" hidden="false" customHeight="false" outlineLevel="0" collapsed="false">
      <c r="A2086" s="61" t="n">
        <v>2085</v>
      </c>
      <c r="B2086" s="62" t="n">
        <v>46020.4479166667</v>
      </c>
      <c r="C2086" s="63" t="n">
        <f aca="false">YEAR(B2086)</f>
        <v>2025</v>
      </c>
      <c r="D2086" s="32" t="s">
        <v>276</v>
      </c>
      <c r="E2086" s="64" t="n">
        <v>26003.65</v>
      </c>
      <c r="F2086" s="65" t="n">
        <v>-0.0015</v>
      </c>
      <c r="G2086" s="66" t="n">
        <v>-39.005475</v>
      </c>
      <c r="H2086" s="67" t="n">
        <f aca="false">E2086+IF(D2086="Long",1,-1)*G2086</f>
        <v>26042.655475</v>
      </c>
      <c r="I2086" s="68" t="n">
        <f aca="false">Assumptions!$B$58</f>
        <v>5.35750011455817</v>
      </c>
      <c r="J2086" s="68" t="n">
        <f aca="false">INDEX(Yearly!$L$5:$L$22,MATCH(C2086,Yearly!$A$5:$A$22,0))</f>
        <v>0.483383468982692</v>
      </c>
      <c r="K2086" s="68" t="n">
        <f aca="false">G2086-I2086-J2086</f>
        <v>-44.8463585835409</v>
      </c>
      <c r="L2086" s="69" t="n">
        <f aca="false">(I2086+J2086)/Assumptions!$B$8</f>
        <v>0.000257546472986662</v>
      </c>
      <c r="M2086" s="70" t="n">
        <f aca="false">F2086-L2086</f>
        <v>-0.00175754647298666</v>
      </c>
      <c r="N2086" s="71" t="n">
        <f aca="false">G2086*Assumptions!$B$7</f>
        <v>-306778.060875</v>
      </c>
      <c r="O2086" s="71" t="n">
        <f aca="false">K2086*Assumptions!$B$7</f>
        <v>-352716.610259549</v>
      </c>
      <c r="P2086" s="68" t="n">
        <f aca="false">P2085+G2086</f>
        <v>43255.09593</v>
      </c>
      <c r="Q2086" s="68" t="n">
        <f aca="false">MAX(Q2085,P2086)</f>
        <v>43938.0300600001</v>
      </c>
      <c r="R2086" s="68" t="n">
        <f aca="false">Q2086-P2086</f>
        <v>682.934130000009</v>
      </c>
      <c r="S2086" s="68" t="n">
        <f aca="false">S2085+K2086</f>
        <v>30997.6190513599</v>
      </c>
      <c r="T2086" s="68" t="n">
        <f aca="false">MAX(T2085,S2086)</f>
        <v>31838.2570381155</v>
      </c>
      <c r="U2086" s="68" t="n">
        <f aca="false">T2086-S2086</f>
        <v>840.637986755606</v>
      </c>
      <c r="V2086" s="70" t="n">
        <f aca="false">V2085+F2086</f>
        <v>4.32340000000001</v>
      </c>
      <c r="W2086" s="70" t="n">
        <f aca="false">MAX(W2085,V2086)</f>
        <v>4.34980000000001</v>
      </c>
      <c r="X2086" s="70" t="n">
        <f aca="false">W2086-V2086</f>
        <v>0.0263999999999998</v>
      </c>
      <c r="Y2086" s="70" t="n">
        <f aca="false">Y2085+M2086</f>
        <v>3.78292185270305</v>
      </c>
      <c r="Z2086" s="70" t="n">
        <f aca="false">MAX(Z2085,Y2086)</f>
        <v>3.81627560747369</v>
      </c>
      <c r="AA2086" s="70" t="n">
        <f aca="false">Z2086-Y2086</f>
        <v>0.0333537547706397</v>
      </c>
      <c r="AB2086" s="72" t="n">
        <f aca="false">AB2085*(1+F2086)</f>
        <v>58.613996207894</v>
      </c>
      <c r="AC2086" s="73" t="n">
        <f aca="false">MAX(AC2085,AB2086)</f>
        <v>60.1970696159564</v>
      </c>
      <c r="AD2086" s="70" t="n">
        <f aca="false">1-AB2086/AC2086</f>
        <v>0.0262981805952025</v>
      </c>
      <c r="AE2086" s="73" t="n">
        <f aca="false">AE2085*(1+M2086)</f>
        <v>34.1726231066006</v>
      </c>
      <c r="AF2086" s="73" t="n">
        <f aca="false">MAX(AF2085,AE2086)</f>
        <v>35.3407458713724</v>
      </c>
      <c r="AG2086" s="70" t="n">
        <f aca="false">1-AE2086/AF2086</f>
        <v>0.0330531440684169</v>
      </c>
      <c r="AH2086" s="74" t="n">
        <f aca="false">IF(R2086&gt;0,AH2085+1,0)</f>
        <v>27</v>
      </c>
      <c r="AI2086" s="74" t="n">
        <f aca="false">IF(U2086&gt;0,AI2085+1,0)</f>
        <v>27</v>
      </c>
      <c r="AJ2086" s="74" t="n">
        <f aca="false">IF(G2086&gt;0,AJ2085+1,0)</f>
        <v>0</v>
      </c>
      <c r="AK2086" s="74" t="n">
        <f aca="false">IF(G2086&lt;=0,AK2085+1,0)</f>
        <v>2</v>
      </c>
      <c r="AL2086" s="74" t="n">
        <f aca="false">IF(K2086&gt;0,AL2085+1,0)</f>
        <v>0</v>
      </c>
      <c r="AM2086" s="74" t="n">
        <f aca="false">IF(K2086&lt;=0,AM2085+1,0)</f>
        <v>2</v>
      </c>
    </row>
    <row r="2087" customFormat="false" ht="15" hidden="false" customHeight="false" outlineLevel="0" collapsed="false">
      <c r="A2087" s="61" t="n">
        <v>2086</v>
      </c>
      <c r="B2087" s="62" t="n">
        <v>46022.4479166667</v>
      </c>
      <c r="C2087" s="63" t="n">
        <f aca="false">YEAR(B2087)</f>
        <v>2025</v>
      </c>
      <c r="D2087" s="32" t="s">
        <v>277</v>
      </c>
      <c r="E2087" s="64" t="n">
        <v>26042.4</v>
      </c>
      <c r="F2087" s="65" t="n">
        <v>0.006</v>
      </c>
      <c r="G2087" s="66" t="n">
        <v>156.2544</v>
      </c>
      <c r="H2087" s="67" t="n">
        <f aca="false">E2087+IF(D2087="Long",1,-1)*G2087</f>
        <v>26198.6544</v>
      </c>
      <c r="I2087" s="68" t="n">
        <f aca="false">Assumptions!$B$58</f>
        <v>5.35750011455817</v>
      </c>
      <c r="J2087" s="68" t="n">
        <f aca="false">INDEX(Yearly!$L$5:$L$22,MATCH(C2087,Yearly!$A$5:$A$22,0))</f>
        <v>0.483383468982692</v>
      </c>
      <c r="K2087" s="68" t="n">
        <f aca="false">G2087-I2087-J2087</f>
        <v>150.413516416459</v>
      </c>
      <c r="L2087" s="69" t="n">
        <f aca="false">(I2087+J2087)/Assumptions!$B$8</f>
        <v>0.000257546472986662</v>
      </c>
      <c r="M2087" s="70" t="n">
        <f aca="false">F2087-L2087</f>
        <v>0.00574245352701334</v>
      </c>
      <c r="N2087" s="71" t="n">
        <f aca="false">G2087*Assumptions!$B$7</f>
        <v>1228940.856</v>
      </c>
      <c r="O2087" s="71" t="n">
        <f aca="false">K2087*Assumptions!$B$7</f>
        <v>1183002.30661545</v>
      </c>
      <c r="P2087" s="68" t="n">
        <f aca="false">P2086+G2087</f>
        <v>43411.35033</v>
      </c>
      <c r="Q2087" s="68" t="n">
        <f aca="false">MAX(Q2086,P2087)</f>
        <v>43938.0300600001</v>
      </c>
      <c r="R2087" s="68" t="n">
        <f aca="false">Q2087-P2087</f>
        <v>526.679730000011</v>
      </c>
      <c r="S2087" s="68" t="n">
        <f aca="false">S2086+K2087</f>
        <v>31148.0325677764</v>
      </c>
      <c r="T2087" s="68" t="n">
        <f aca="false">MAX(T2086,S2087)</f>
        <v>31838.2570381155</v>
      </c>
      <c r="U2087" s="68" t="n">
        <f aca="false">T2087-S2087</f>
        <v>690.224470339148</v>
      </c>
      <c r="V2087" s="70" t="n">
        <f aca="false">V2086+F2087</f>
        <v>4.32940000000001</v>
      </c>
      <c r="W2087" s="70" t="n">
        <f aca="false">MAX(W2086,V2087)</f>
        <v>4.34980000000001</v>
      </c>
      <c r="X2087" s="70" t="n">
        <f aca="false">W2087-V2087</f>
        <v>0.0203999999999995</v>
      </c>
      <c r="Y2087" s="70" t="n">
        <f aca="false">Y2086+M2087</f>
        <v>3.78866430623007</v>
      </c>
      <c r="Z2087" s="70" t="n">
        <f aca="false">MAX(Z2086,Y2087)</f>
        <v>3.81627560747369</v>
      </c>
      <c r="AA2087" s="70" t="n">
        <f aca="false">Z2087-Y2087</f>
        <v>0.0276113012436263</v>
      </c>
      <c r="AB2087" s="72" t="n">
        <f aca="false">AB2086*(1+F2087)</f>
        <v>58.9656801851413</v>
      </c>
      <c r="AC2087" s="73" t="n">
        <f aca="false">MAX(AC2086,AB2087)</f>
        <v>60.1970696159564</v>
      </c>
      <c r="AD2087" s="70" t="n">
        <f aca="false">1-AB2087/AC2087</f>
        <v>0.0204559696787737</v>
      </c>
      <c r="AE2087" s="73" t="n">
        <f aca="false">AE2086*(1+M2087)</f>
        <v>34.3688578066864</v>
      </c>
      <c r="AF2087" s="73" t="n">
        <f aca="false">MAX(AF2086,AE2087)</f>
        <v>35.3407458713724</v>
      </c>
      <c r="AG2087" s="70" t="n">
        <f aca="false">1-AE2087/AF2087</f>
        <v>0.0275004966851381</v>
      </c>
      <c r="AH2087" s="74" t="n">
        <f aca="false">IF(R2087&gt;0,AH2086+1,0)</f>
        <v>28</v>
      </c>
      <c r="AI2087" s="74" t="n">
        <f aca="false">IF(U2087&gt;0,AI2086+1,0)</f>
        <v>28</v>
      </c>
      <c r="AJ2087" s="74" t="n">
        <f aca="false">IF(G2087&gt;0,AJ2086+1,0)</f>
        <v>1</v>
      </c>
      <c r="AK2087" s="74" t="n">
        <f aca="false">IF(G2087&lt;=0,AK2086+1,0)</f>
        <v>0</v>
      </c>
      <c r="AL2087" s="74" t="n">
        <f aca="false">IF(K2087&gt;0,AL2086+1,0)</f>
        <v>1</v>
      </c>
      <c r="AM2087" s="74" t="n">
        <f aca="false">IF(K2087&lt;=0,AM2086+1,0)</f>
        <v>0</v>
      </c>
    </row>
    <row r="2088" customFormat="false" ht="15" hidden="false" customHeight="false" outlineLevel="0" collapsed="false">
      <c r="A2088" s="61" t="n">
        <v>2087</v>
      </c>
      <c r="B2088" s="62" t="n">
        <v>46028.40625</v>
      </c>
      <c r="C2088" s="63" t="n">
        <f aca="false">YEAR(B2088)</f>
        <v>2026</v>
      </c>
      <c r="D2088" s="32" t="s">
        <v>276</v>
      </c>
      <c r="E2088" s="64" t="n">
        <v>26199.3</v>
      </c>
      <c r="F2088" s="65" t="n">
        <v>0.0135</v>
      </c>
      <c r="G2088" s="66" t="n">
        <v>353.69055</v>
      </c>
      <c r="H2088" s="67" t="n">
        <f aca="false">E2088+IF(D2088="Long",1,-1)*G2088</f>
        <v>25845.60945</v>
      </c>
      <c r="I2088" s="68" t="n">
        <f aca="false">Assumptions!$B$58</f>
        <v>5.35750011455817</v>
      </c>
      <c r="J2088" s="68" t="n">
        <f aca="false">INDEX(Yearly!$L$5:$L$22,MATCH(C2088,Yearly!$A$5:$A$22,0))</f>
        <v>0.497087639495088</v>
      </c>
      <c r="K2088" s="68" t="n">
        <f aca="false">G2088-I2088-J2088</f>
        <v>347.835962245947</v>
      </c>
      <c r="L2088" s="69" t="n">
        <f aca="false">(I2088+J2088)/Assumptions!$B$8</f>
        <v>0.000258150741284462</v>
      </c>
      <c r="M2088" s="70" t="n">
        <f aca="false">F2088-L2088</f>
        <v>0.0132418492587155</v>
      </c>
      <c r="N2088" s="71" t="n">
        <f aca="false">G2088*Assumptions!$B$7</f>
        <v>2781776.17575</v>
      </c>
      <c r="O2088" s="71" t="n">
        <f aca="false">K2088*Assumptions!$B$7</f>
        <v>2735729.84306437</v>
      </c>
      <c r="P2088" s="68" t="n">
        <f aca="false">P2087+G2088</f>
        <v>43765.04088</v>
      </c>
      <c r="Q2088" s="68" t="n">
        <f aca="false">MAX(Q2087,P2088)</f>
        <v>43938.0300600001</v>
      </c>
      <c r="R2088" s="68" t="n">
        <f aca="false">Q2088-P2088</f>
        <v>172.989180000011</v>
      </c>
      <c r="S2088" s="68" t="n">
        <f aca="false">S2087+K2088</f>
        <v>31495.8685300223</v>
      </c>
      <c r="T2088" s="68" t="n">
        <f aca="false">MAX(T2087,S2088)</f>
        <v>31838.2570381155</v>
      </c>
      <c r="U2088" s="68" t="n">
        <f aca="false">T2088-S2088</f>
        <v>342.388508093201</v>
      </c>
      <c r="V2088" s="70" t="n">
        <f aca="false">V2087+F2088</f>
        <v>4.34290000000001</v>
      </c>
      <c r="W2088" s="70" t="n">
        <f aca="false">MAX(W2087,V2088)</f>
        <v>4.34980000000001</v>
      </c>
      <c r="X2088" s="70" t="n">
        <f aca="false">W2088-V2088</f>
        <v>0.00689999999999991</v>
      </c>
      <c r="Y2088" s="70" t="n">
        <f aca="false">Y2087+M2088</f>
        <v>3.80190615548878</v>
      </c>
      <c r="Z2088" s="70" t="n">
        <f aca="false">MAX(Z2087,Y2088)</f>
        <v>3.81627560747369</v>
      </c>
      <c r="AA2088" s="70" t="n">
        <f aca="false">Z2088-Y2088</f>
        <v>0.0143694519849107</v>
      </c>
      <c r="AB2088" s="72" t="n">
        <f aca="false">AB2087*(1+F2088)</f>
        <v>59.7617168676407</v>
      </c>
      <c r="AC2088" s="73" t="n">
        <f aca="false">MAX(AC2087,AB2088)</f>
        <v>60.1970696159564</v>
      </c>
      <c r="AD2088" s="70" t="n">
        <f aca="false">1-AB2088/AC2088</f>
        <v>0.00723212526943706</v>
      </c>
      <c r="AE2088" s="73" t="n">
        <f aca="false">AE2087*(1+M2088)</f>
        <v>34.8239650409568</v>
      </c>
      <c r="AF2088" s="73" t="n">
        <f aca="false">MAX(AF2087,AE2088)</f>
        <v>35.3407458713724</v>
      </c>
      <c r="AG2088" s="70" t="n">
        <f aca="false">1-AE2088/AF2088</f>
        <v>0.0146228048580669</v>
      </c>
      <c r="AH2088" s="74" t="n">
        <f aca="false">IF(R2088&gt;0,AH2087+1,0)</f>
        <v>29</v>
      </c>
      <c r="AI2088" s="74" t="n">
        <f aca="false">IF(U2088&gt;0,AI2087+1,0)</f>
        <v>29</v>
      </c>
      <c r="AJ2088" s="74" t="n">
        <f aca="false">IF(G2088&gt;0,AJ2087+1,0)</f>
        <v>2</v>
      </c>
      <c r="AK2088" s="74" t="n">
        <f aca="false">IF(G2088&lt;=0,AK2087+1,0)</f>
        <v>0</v>
      </c>
      <c r="AL2088" s="74" t="n">
        <f aca="false">IF(K2088&gt;0,AL2087+1,0)</f>
        <v>2</v>
      </c>
      <c r="AM2088" s="74" t="n">
        <f aca="false">IF(K2088&lt;=0,AM2087+1,0)</f>
        <v>0</v>
      </c>
    </row>
    <row r="2089" customFormat="false" ht="15" hidden="false" customHeight="false" outlineLevel="0" collapsed="false">
      <c r="A2089" s="61" t="n">
        <v>2088</v>
      </c>
      <c r="B2089" s="62" t="n">
        <v>46038.4479166667</v>
      </c>
      <c r="C2089" s="63" t="n">
        <f aca="false">YEAR(B2089)</f>
        <v>2026</v>
      </c>
      <c r="D2089" s="32" t="s">
        <v>277</v>
      </c>
      <c r="E2089" s="64" t="n">
        <v>25844.55</v>
      </c>
      <c r="F2089" s="65" t="n">
        <v>-0.0049</v>
      </c>
      <c r="G2089" s="66" t="n">
        <v>-126.638295</v>
      </c>
      <c r="H2089" s="67" t="n">
        <f aca="false">E2089+IF(D2089="Long",1,-1)*G2089</f>
        <v>25717.911705</v>
      </c>
      <c r="I2089" s="68" t="n">
        <f aca="false">Assumptions!$B$58</f>
        <v>5.35750011455817</v>
      </c>
      <c r="J2089" s="68" t="n">
        <f aca="false">INDEX(Yearly!$L$5:$L$22,MATCH(C2089,Yearly!$A$5:$A$22,0))</f>
        <v>0.497087639495088</v>
      </c>
      <c r="K2089" s="68" t="n">
        <f aca="false">G2089-I2089-J2089</f>
        <v>-132.492882754053</v>
      </c>
      <c r="L2089" s="69" t="n">
        <f aca="false">(I2089+J2089)/Assumptions!$B$8</f>
        <v>0.000258150741284462</v>
      </c>
      <c r="M2089" s="70" t="n">
        <f aca="false">F2089-L2089</f>
        <v>-0.00515815074128446</v>
      </c>
      <c r="N2089" s="71" t="n">
        <f aca="false">G2089*Assumptions!$B$7</f>
        <v>-996010.190175</v>
      </c>
      <c r="O2089" s="71" t="n">
        <f aca="false">K2089*Assumptions!$B$7</f>
        <v>-1042056.52286063</v>
      </c>
      <c r="P2089" s="68" t="n">
        <f aca="false">P2088+G2089</f>
        <v>43638.402585</v>
      </c>
      <c r="Q2089" s="68" t="n">
        <f aca="false">MAX(Q2088,P2089)</f>
        <v>43938.0300600001</v>
      </c>
      <c r="R2089" s="68" t="n">
        <f aca="false">Q2089-P2089</f>
        <v>299.627475000008</v>
      </c>
      <c r="S2089" s="68" t="n">
        <f aca="false">S2088+K2089</f>
        <v>31363.3756472683</v>
      </c>
      <c r="T2089" s="68" t="n">
        <f aca="false">MAX(T2088,S2089)</f>
        <v>31838.2570381155</v>
      </c>
      <c r="U2089" s="68" t="n">
        <f aca="false">T2089-S2089</f>
        <v>474.881390847255</v>
      </c>
      <c r="V2089" s="70" t="n">
        <f aca="false">V2088+F2089</f>
        <v>4.33800000000001</v>
      </c>
      <c r="W2089" s="70" t="n">
        <f aca="false">MAX(W2088,V2089)</f>
        <v>4.34980000000001</v>
      </c>
      <c r="X2089" s="70" t="n">
        <f aca="false">W2089-V2089</f>
        <v>0.0118</v>
      </c>
      <c r="Y2089" s="70" t="n">
        <f aca="false">Y2088+M2089</f>
        <v>3.7967480047475</v>
      </c>
      <c r="Z2089" s="70" t="n">
        <f aca="false">MAX(Z2088,Y2089)</f>
        <v>3.81627560747369</v>
      </c>
      <c r="AA2089" s="70" t="n">
        <f aca="false">Z2089-Y2089</f>
        <v>0.0195276027261952</v>
      </c>
      <c r="AB2089" s="72" t="n">
        <f aca="false">AB2088*(1+F2089)</f>
        <v>59.4688844549893</v>
      </c>
      <c r="AC2089" s="73" t="n">
        <f aca="false">MAX(AC2088,AB2089)</f>
        <v>60.1970696159564</v>
      </c>
      <c r="AD2089" s="70" t="n">
        <f aca="false">1-AB2089/AC2089</f>
        <v>0.0120966878556169</v>
      </c>
      <c r="AE2089" s="73" t="n">
        <f aca="false">AE2088*(1+M2089)</f>
        <v>34.6443377798663</v>
      </c>
      <c r="AF2089" s="73" t="n">
        <f aca="false">MAX(AF2088,AE2089)</f>
        <v>35.3407458713724</v>
      </c>
      <c r="AG2089" s="70" t="n">
        <f aca="false">1-AE2089/AF2089</f>
        <v>0.019705528967633</v>
      </c>
      <c r="AH2089" s="74" t="n">
        <f aca="false">IF(R2089&gt;0,AH2088+1,0)</f>
        <v>30</v>
      </c>
      <c r="AI2089" s="74" t="n">
        <f aca="false">IF(U2089&gt;0,AI2088+1,0)</f>
        <v>30</v>
      </c>
      <c r="AJ2089" s="74" t="n">
        <f aca="false">IF(G2089&gt;0,AJ2088+1,0)</f>
        <v>0</v>
      </c>
      <c r="AK2089" s="74" t="n">
        <f aca="false">IF(G2089&lt;=0,AK2088+1,0)</f>
        <v>1</v>
      </c>
      <c r="AL2089" s="74" t="n">
        <f aca="false">IF(K2089&gt;0,AL2088+1,0)</f>
        <v>0</v>
      </c>
      <c r="AM2089" s="74" t="n">
        <f aca="false">IF(K2089&lt;=0,AM2088+1,0)</f>
        <v>1</v>
      </c>
    </row>
    <row r="2090" customFormat="false" ht="15" hidden="false" customHeight="false" outlineLevel="0" collapsed="false">
      <c r="A2090" s="61" t="n">
        <v>2089</v>
      </c>
      <c r="B2090" s="62" t="n">
        <v>46038.5520833333</v>
      </c>
      <c r="C2090" s="63" t="n">
        <f aca="false">YEAR(B2090)</f>
        <v>2026</v>
      </c>
      <c r="D2090" s="32" t="s">
        <v>276</v>
      </c>
      <c r="E2090" s="64" t="n">
        <v>25717.05</v>
      </c>
      <c r="F2090" s="65" t="n">
        <v>0.0165</v>
      </c>
      <c r="G2090" s="66" t="n">
        <v>424.331325</v>
      </c>
      <c r="H2090" s="67" t="n">
        <f aca="false">E2090+IF(D2090="Long",1,-1)*G2090</f>
        <v>25292.718675</v>
      </c>
      <c r="I2090" s="68" t="n">
        <f aca="false">Assumptions!$B$58</f>
        <v>5.35750011455817</v>
      </c>
      <c r="J2090" s="68" t="n">
        <f aca="false">INDEX(Yearly!$L$5:$L$22,MATCH(C2090,Yearly!$A$5:$A$22,0))</f>
        <v>0.497087639495088</v>
      </c>
      <c r="K2090" s="68" t="n">
        <f aca="false">G2090-I2090-J2090</f>
        <v>418.476737245947</v>
      </c>
      <c r="L2090" s="69" t="n">
        <f aca="false">(I2090+J2090)/Assumptions!$B$8</f>
        <v>0.000258150741284462</v>
      </c>
      <c r="M2090" s="70" t="n">
        <f aca="false">F2090-L2090</f>
        <v>0.0162418492587155</v>
      </c>
      <c r="N2090" s="71" t="n">
        <f aca="false">G2090*Assumptions!$B$7</f>
        <v>3337365.871125</v>
      </c>
      <c r="O2090" s="71" t="n">
        <f aca="false">K2090*Assumptions!$B$7</f>
        <v>3291319.53843937</v>
      </c>
      <c r="P2090" s="68" t="n">
        <f aca="false">P2089+G2090</f>
        <v>44062.73391</v>
      </c>
      <c r="Q2090" s="68" t="n">
        <f aca="false">MAX(Q2089,P2090)</f>
        <v>44062.73391</v>
      </c>
      <c r="R2090" s="68" t="n">
        <f aca="false">Q2090-P2090</f>
        <v>0</v>
      </c>
      <c r="S2090" s="68" t="n">
        <f aca="false">S2089+K2090</f>
        <v>31781.8523845142</v>
      </c>
      <c r="T2090" s="68" t="n">
        <f aca="false">MAX(T2089,S2090)</f>
        <v>31838.2570381155</v>
      </c>
      <c r="U2090" s="68" t="n">
        <f aca="false">T2090-S2090</f>
        <v>56.4046536013084</v>
      </c>
      <c r="V2090" s="70" t="n">
        <f aca="false">V2089+F2090</f>
        <v>4.35450000000001</v>
      </c>
      <c r="W2090" s="70" t="n">
        <f aca="false">MAX(W2089,V2090)</f>
        <v>4.35450000000001</v>
      </c>
      <c r="X2090" s="70" t="n">
        <f aca="false">W2090-V2090</f>
        <v>0</v>
      </c>
      <c r="Y2090" s="70" t="n">
        <f aca="false">Y2089+M2090</f>
        <v>3.81298985400621</v>
      </c>
      <c r="Z2090" s="70" t="n">
        <f aca="false">MAX(Z2089,Y2090)</f>
        <v>3.81627560747369</v>
      </c>
      <c r="AA2090" s="70" t="n">
        <f aca="false">Z2090-Y2090</f>
        <v>0.0032857534674795</v>
      </c>
      <c r="AB2090" s="72" t="n">
        <f aca="false">AB2089*(1+F2090)</f>
        <v>60.4501210484966</v>
      </c>
      <c r="AC2090" s="73" t="n">
        <f aca="false">MAX(AC2089,AB2090)</f>
        <v>60.4501210484966</v>
      </c>
      <c r="AD2090" s="70" t="n">
        <f aca="false">1-AB2090/AC2090</f>
        <v>0</v>
      </c>
      <c r="AE2090" s="73" t="n">
        <f aca="false">AE2089*(1+M2090)</f>
        <v>35.2070258917549</v>
      </c>
      <c r="AF2090" s="73" t="n">
        <f aca="false">MAX(AF2089,AE2090)</f>
        <v>35.3407458713724</v>
      </c>
      <c r="AG2090" s="70" t="n">
        <f aca="false">1-AE2090/AF2090</f>
        <v>0.00378373393997311</v>
      </c>
      <c r="AH2090" s="74" t="n">
        <f aca="false">IF(R2090&gt;0,AH2089+1,0)</f>
        <v>0</v>
      </c>
      <c r="AI2090" s="74" t="n">
        <f aca="false">IF(U2090&gt;0,AI2089+1,0)</f>
        <v>31</v>
      </c>
      <c r="AJ2090" s="74" t="n">
        <f aca="false">IF(G2090&gt;0,AJ2089+1,0)</f>
        <v>1</v>
      </c>
      <c r="AK2090" s="74" t="n">
        <f aca="false">IF(G2090&lt;=0,AK2089+1,0)</f>
        <v>0</v>
      </c>
      <c r="AL2090" s="74" t="n">
        <f aca="false">IF(K2090&gt;0,AL2089+1,0)</f>
        <v>1</v>
      </c>
      <c r="AM2090" s="74" t="n">
        <f aca="false">IF(K2090&lt;=0,AM2089+1,0)</f>
        <v>0</v>
      </c>
    </row>
    <row r="2091" customFormat="false" ht="15" hidden="false" customHeight="false" outlineLevel="0" collapsed="false">
      <c r="A2091" s="61" t="n">
        <v>2090</v>
      </c>
      <c r="B2091" s="62" t="n">
        <v>46050.40625</v>
      </c>
      <c r="C2091" s="63" t="n">
        <f aca="false">YEAR(B2091)</f>
        <v>2026</v>
      </c>
      <c r="D2091" s="32" t="s">
        <v>277</v>
      </c>
      <c r="E2091" s="64" t="n">
        <v>25292.95</v>
      </c>
      <c r="F2091" s="65" t="n">
        <v>-0.0034</v>
      </c>
      <c r="G2091" s="66" t="n">
        <v>-85.99603</v>
      </c>
      <c r="H2091" s="67" t="n">
        <f aca="false">E2091+IF(D2091="Long",1,-1)*G2091</f>
        <v>25206.95397</v>
      </c>
      <c r="I2091" s="68" t="n">
        <f aca="false">Assumptions!$B$58</f>
        <v>5.35750011455817</v>
      </c>
      <c r="J2091" s="68" t="n">
        <f aca="false">INDEX(Yearly!$L$5:$L$22,MATCH(C2091,Yearly!$A$5:$A$22,0))</f>
        <v>0.497087639495088</v>
      </c>
      <c r="K2091" s="68" t="n">
        <f aca="false">G2091-I2091-J2091</f>
        <v>-91.8506177540533</v>
      </c>
      <c r="L2091" s="69" t="n">
        <f aca="false">(I2091+J2091)/Assumptions!$B$8</f>
        <v>0.000258150741284462</v>
      </c>
      <c r="M2091" s="70" t="n">
        <f aca="false">F2091-L2091</f>
        <v>-0.00365815074128446</v>
      </c>
      <c r="N2091" s="71" t="n">
        <f aca="false">G2091*Assumptions!$B$7</f>
        <v>-676358.77595</v>
      </c>
      <c r="O2091" s="71" t="n">
        <f aca="false">K2091*Assumptions!$B$7</f>
        <v>-722405.108635629</v>
      </c>
      <c r="P2091" s="68" t="n">
        <f aca="false">P2090+G2091</f>
        <v>43976.73788</v>
      </c>
      <c r="Q2091" s="68" t="n">
        <f aca="false">MAX(Q2090,P2091)</f>
        <v>44062.73391</v>
      </c>
      <c r="R2091" s="68" t="n">
        <f aca="false">Q2091-P2091</f>
        <v>85.9960300000021</v>
      </c>
      <c r="S2091" s="68" t="n">
        <f aca="false">S2090+K2091</f>
        <v>31690.0017667602</v>
      </c>
      <c r="T2091" s="68" t="n">
        <f aca="false">MAX(T2090,S2091)</f>
        <v>31838.2570381155</v>
      </c>
      <c r="U2091" s="68" t="n">
        <f aca="false">T2091-S2091</f>
        <v>148.255271355363</v>
      </c>
      <c r="V2091" s="70" t="n">
        <f aca="false">V2090+F2091</f>
        <v>4.35110000000001</v>
      </c>
      <c r="W2091" s="70" t="n">
        <f aca="false">MAX(W2090,V2091)</f>
        <v>4.35450000000001</v>
      </c>
      <c r="X2091" s="70" t="n">
        <f aca="false">W2091-V2091</f>
        <v>0.00340000000000007</v>
      </c>
      <c r="Y2091" s="70" t="n">
        <f aca="false">Y2090+M2091</f>
        <v>3.80933170326493</v>
      </c>
      <c r="Z2091" s="70" t="n">
        <f aca="false">MAX(Z2090,Y2091)</f>
        <v>3.81627560747369</v>
      </c>
      <c r="AA2091" s="70" t="n">
        <f aca="false">Z2091-Y2091</f>
        <v>0.00694390420876401</v>
      </c>
      <c r="AB2091" s="72" t="n">
        <f aca="false">AB2090*(1+F2091)</f>
        <v>60.2445906369317</v>
      </c>
      <c r="AC2091" s="73" t="n">
        <f aca="false">MAX(AC2090,AB2091)</f>
        <v>60.4501210484966</v>
      </c>
      <c r="AD2091" s="70" t="n">
        <f aca="false">1-AB2091/AC2091</f>
        <v>0.00339999999999996</v>
      </c>
      <c r="AE2091" s="73" t="n">
        <f aca="false">AE2090*(1+M2091)</f>
        <v>35.0782332838906</v>
      </c>
      <c r="AF2091" s="73" t="n">
        <f aca="false">MAX(AF2090,AE2091)</f>
        <v>35.3407458713724</v>
      </c>
      <c r="AG2091" s="70" t="n">
        <f aca="false">1-AE2091/AF2091</f>
        <v>0.0074280432121403</v>
      </c>
      <c r="AH2091" s="74" t="n">
        <f aca="false">IF(R2091&gt;0,AH2090+1,0)</f>
        <v>1</v>
      </c>
      <c r="AI2091" s="74" t="n">
        <f aca="false">IF(U2091&gt;0,AI2090+1,0)</f>
        <v>32</v>
      </c>
      <c r="AJ2091" s="74" t="n">
        <f aca="false">IF(G2091&gt;0,AJ2090+1,0)</f>
        <v>0</v>
      </c>
      <c r="AK2091" s="74" t="n">
        <f aca="false">IF(G2091&lt;=0,AK2090+1,0)</f>
        <v>1</v>
      </c>
      <c r="AL2091" s="74" t="n">
        <f aca="false">IF(K2091&gt;0,AL2090+1,0)</f>
        <v>0</v>
      </c>
      <c r="AM2091" s="74" t="n">
        <f aca="false">IF(K2091&lt;=0,AM2090+1,0)</f>
        <v>1</v>
      </c>
    </row>
    <row r="2092" customFormat="false" ht="15" hidden="false" customHeight="false" outlineLevel="0" collapsed="false">
      <c r="A2092" s="61" t="n">
        <v>2091</v>
      </c>
      <c r="B2092" s="62" t="n">
        <v>46050.5729166667</v>
      </c>
      <c r="C2092" s="63" t="n">
        <f aca="false">YEAR(B2092)</f>
        <v>2026</v>
      </c>
      <c r="D2092" s="32" t="s">
        <v>276</v>
      </c>
      <c r="E2092" s="64" t="n">
        <v>25207.35</v>
      </c>
      <c r="F2092" s="65" t="n">
        <v>-0.0049</v>
      </c>
      <c r="G2092" s="66" t="n">
        <v>-123.516015</v>
      </c>
      <c r="H2092" s="67" t="n">
        <f aca="false">E2092+IF(D2092="Long",1,-1)*G2092</f>
        <v>25330.866015</v>
      </c>
      <c r="I2092" s="68" t="n">
        <f aca="false">Assumptions!$B$58</f>
        <v>5.35750011455817</v>
      </c>
      <c r="J2092" s="68" t="n">
        <f aca="false">INDEX(Yearly!$L$5:$L$22,MATCH(C2092,Yearly!$A$5:$A$22,0))</f>
        <v>0.497087639495088</v>
      </c>
      <c r="K2092" s="68" t="n">
        <f aca="false">G2092-I2092-J2092</f>
        <v>-129.370602754053</v>
      </c>
      <c r="L2092" s="69" t="n">
        <f aca="false">(I2092+J2092)/Assumptions!$B$8</f>
        <v>0.000258150741284462</v>
      </c>
      <c r="M2092" s="70" t="n">
        <f aca="false">F2092-L2092</f>
        <v>-0.00515815074128446</v>
      </c>
      <c r="N2092" s="71" t="n">
        <f aca="false">G2092*Assumptions!$B$7</f>
        <v>-971453.457975</v>
      </c>
      <c r="O2092" s="71" t="n">
        <f aca="false">K2092*Assumptions!$B$7</f>
        <v>-1017499.79066063</v>
      </c>
      <c r="P2092" s="68" t="n">
        <f aca="false">P2091+G2092</f>
        <v>43853.221865</v>
      </c>
      <c r="Q2092" s="68" t="n">
        <f aca="false">MAX(Q2091,P2092)</f>
        <v>44062.73391</v>
      </c>
      <c r="R2092" s="68" t="n">
        <f aca="false">Q2092-P2092</f>
        <v>209.512045000003</v>
      </c>
      <c r="S2092" s="68" t="n">
        <f aca="false">S2091+K2092</f>
        <v>31560.6311640061</v>
      </c>
      <c r="T2092" s="68" t="n">
        <f aca="false">MAX(T2091,S2092)</f>
        <v>31838.2570381155</v>
      </c>
      <c r="U2092" s="68" t="n">
        <f aca="false">T2092-S2092</f>
        <v>277.625874109417</v>
      </c>
      <c r="V2092" s="70" t="n">
        <f aca="false">V2091+F2092</f>
        <v>4.34620000000001</v>
      </c>
      <c r="W2092" s="70" t="n">
        <f aca="false">MAX(W2091,V2092)</f>
        <v>4.35450000000001</v>
      </c>
      <c r="X2092" s="70" t="n">
        <f aca="false">W2092-V2092</f>
        <v>0.0083000000000002</v>
      </c>
      <c r="Y2092" s="70" t="n">
        <f aca="false">Y2091+M2092</f>
        <v>3.80417355252364</v>
      </c>
      <c r="Z2092" s="70" t="n">
        <f aca="false">MAX(Z2091,Y2092)</f>
        <v>3.81627560747369</v>
      </c>
      <c r="AA2092" s="70" t="n">
        <f aca="false">Z2092-Y2092</f>
        <v>0.0121020549500486</v>
      </c>
      <c r="AB2092" s="72" t="n">
        <f aca="false">AB2091*(1+F2092)</f>
        <v>59.9493921428108</v>
      </c>
      <c r="AC2092" s="73" t="n">
        <f aca="false">MAX(AC2091,AB2092)</f>
        <v>60.4501210484966</v>
      </c>
      <c r="AD2092" s="70" t="n">
        <f aca="false">1-AB2092/AC2092</f>
        <v>0.00828333999999997</v>
      </c>
      <c r="AE2092" s="73" t="n">
        <f aca="false">AE2091*(1+M2092)</f>
        <v>34.8972944688743</v>
      </c>
      <c r="AF2092" s="73" t="n">
        <f aca="false">MAX(AF2091,AE2092)</f>
        <v>35.3407458713724</v>
      </c>
      <c r="AG2092" s="70" t="n">
        <f aca="false">1-AE2092/AF2092</f>
        <v>0.0125478789868237</v>
      </c>
      <c r="AH2092" s="74" t="n">
        <f aca="false">IF(R2092&gt;0,AH2091+1,0)</f>
        <v>2</v>
      </c>
      <c r="AI2092" s="74" t="n">
        <f aca="false">IF(U2092&gt;0,AI2091+1,0)</f>
        <v>33</v>
      </c>
      <c r="AJ2092" s="74" t="n">
        <f aca="false">IF(G2092&gt;0,AJ2091+1,0)</f>
        <v>0</v>
      </c>
      <c r="AK2092" s="74" t="n">
        <f aca="false">IF(G2092&lt;=0,AK2091+1,0)</f>
        <v>2</v>
      </c>
      <c r="AL2092" s="74" t="n">
        <f aca="false">IF(K2092&gt;0,AL2091+1,0)</f>
        <v>0</v>
      </c>
      <c r="AM2092" s="74" t="n">
        <f aca="false">IF(K2092&lt;=0,AM2091+1,0)</f>
        <v>2</v>
      </c>
    </row>
    <row r="2093" customFormat="false" ht="15" hidden="false" customHeight="false" outlineLevel="0" collapsed="false">
      <c r="A2093" s="61" t="n">
        <v>2092</v>
      </c>
      <c r="B2093" s="62" t="n">
        <v>46050.6354166667</v>
      </c>
      <c r="C2093" s="63" t="n">
        <f aca="false">YEAR(B2093)</f>
        <v>2026</v>
      </c>
      <c r="D2093" s="32" t="s">
        <v>277</v>
      </c>
      <c r="E2093" s="64" t="n">
        <v>25329.75</v>
      </c>
      <c r="F2093" s="65" t="n">
        <v>-0.0047</v>
      </c>
      <c r="G2093" s="66" t="n">
        <v>-119.049825</v>
      </c>
      <c r="H2093" s="67" t="n">
        <f aca="false">E2093+IF(D2093="Long",1,-1)*G2093</f>
        <v>25210.700175</v>
      </c>
      <c r="I2093" s="68" t="n">
        <f aca="false">Assumptions!$B$58</f>
        <v>5.35750011455817</v>
      </c>
      <c r="J2093" s="68" t="n">
        <f aca="false">INDEX(Yearly!$L$5:$L$22,MATCH(C2093,Yearly!$A$5:$A$22,0))</f>
        <v>0.497087639495088</v>
      </c>
      <c r="K2093" s="68" t="n">
        <f aca="false">G2093-I2093-J2093</f>
        <v>-124.904412754053</v>
      </c>
      <c r="L2093" s="69" t="n">
        <f aca="false">(I2093+J2093)/Assumptions!$B$8</f>
        <v>0.000258150741284462</v>
      </c>
      <c r="M2093" s="70" t="n">
        <f aca="false">F2093-L2093</f>
        <v>-0.00495815074128446</v>
      </c>
      <c r="N2093" s="71" t="n">
        <f aca="false">G2093*Assumptions!$B$7</f>
        <v>-936326.873625</v>
      </c>
      <c r="O2093" s="71" t="n">
        <f aca="false">K2093*Assumptions!$B$7</f>
        <v>-982373.206310629</v>
      </c>
      <c r="P2093" s="68" t="n">
        <f aca="false">P2092+G2093</f>
        <v>43734.17204</v>
      </c>
      <c r="Q2093" s="68" t="n">
        <f aca="false">MAX(Q2092,P2093)</f>
        <v>44062.73391</v>
      </c>
      <c r="R2093" s="68" t="n">
        <f aca="false">Q2093-P2093</f>
        <v>328.561870000005</v>
      </c>
      <c r="S2093" s="68" t="n">
        <f aca="false">S2092+K2093</f>
        <v>31435.7267512521</v>
      </c>
      <c r="T2093" s="68" t="n">
        <f aca="false">MAX(T2092,S2093)</f>
        <v>31838.2570381155</v>
      </c>
      <c r="U2093" s="68" t="n">
        <f aca="false">T2093-S2093</f>
        <v>402.530286863472</v>
      </c>
      <c r="V2093" s="70" t="n">
        <f aca="false">V2092+F2093</f>
        <v>4.34150000000001</v>
      </c>
      <c r="W2093" s="70" t="n">
        <f aca="false">MAX(W2092,V2093)</f>
        <v>4.35450000000001</v>
      </c>
      <c r="X2093" s="70" t="n">
        <f aca="false">W2093-V2093</f>
        <v>0.0129999999999999</v>
      </c>
      <c r="Y2093" s="70" t="n">
        <f aca="false">Y2092+M2093</f>
        <v>3.79921540178236</v>
      </c>
      <c r="Z2093" s="70" t="n">
        <f aca="false">MAX(Z2092,Y2093)</f>
        <v>3.81627560747369</v>
      </c>
      <c r="AA2093" s="70" t="n">
        <f aca="false">Z2093-Y2093</f>
        <v>0.0170602056913332</v>
      </c>
      <c r="AB2093" s="72" t="n">
        <f aca="false">AB2092*(1+F2093)</f>
        <v>59.6676299997395</v>
      </c>
      <c r="AC2093" s="73" t="n">
        <f aca="false">MAX(AC2092,AB2093)</f>
        <v>60.4501210484966</v>
      </c>
      <c r="AD2093" s="70" t="n">
        <f aca="false">1-AB2093/AC2093</f>
        <v>0.0129444083020001</v>
      </c>
      <c r="AE2093" s="73" t="n">
        <f aca="false">AE2092*(1+M2093)</f>
        <v>34.7242684224346</v>
      </c>
      <c r="AF2093" s="73" t="n">
        <f aca="false">MAX(AF2092,AE2093)</f>
        <v>35.3407458713724</v>
      </c>
      <c r="AG2093" s="70" t="n">
        <f aca="false">1-AE2093/AF2093</f>
        <v>0.0174438154526082</v>
      </c>
      <c r="AH2093" s="74" t="n">
        <f aca="false">IF(R2093&gt;0,AH2092+1,0)</f>
        <v>3</v>
      </c>
      <c r="AI2093" s="74" t="n">
        <f aca="false">IF(U2093&gt;0,AI2092+1,0)</f>
        <v>34</v>
      </c>
      <c r="AJ2093" s="74" t="n">
        <f aca="false">IF(G2093&gt;0,AJ2092+1,0)</f>
        <v>0</v>
      </c>
      <c r="AK2093" s="74" t="n">
        <f aca="false">IF(G2093&lt;=0,AK2092+1,0)</f>
        <v>3</v>
      </c>
      <c r="AL2093" s="74" t="n">
        <f aca="false">IF(K2093&gt;0,AL2092+1,0)</f>
        <v>0</v>
      </c>
      <c r="AM2093" s="74" t="n">
        <f aca="false">IF(K2093&lt;=0,AM2092+1,0)</f>
        <v>3</v>
      </c>
    </row>
    <row r="2094" customFormat="false" ht="15" hidden="false" customHeight="false" outlineLevel="0" collapsed="false">
      <c r="A2094" s="61" t="n">
        <v>2093</v>
      </c>
      <c r="B2094" s="62" t="n">
        <v>46051.4270833333</v>
      </c>
      <c r="C2094" s="63" t="n">
        <f aca="false">YEAR(B2094)</f>
        <v>2026</v>
      </c>
      <c r="D2094" s="32" t="s">
        <v>276</v>
      </c>
      <c r="E2094" s="64" t="n">
        <v>25210.35</v>
      </c>
      <c r="F2094" s="65" t="n">
        <v>-0.0024</v>
      </c>
      <c r="G2094" s="66" t="n">
        <v>-60.50484</v>
      </c>
      <c r="H2094" s="67" t="n">
        <f aca="false">E2094+IF(D2094="Long",1,-1)*G2094</f>
        <v>25270.85484</v>
      </c>
      <c r="I2094" s="68" t="n">
        <f aca="false">Assumptions!$B$58</f>
        <v>5.35750011455817</v>
      </c>
      <c r="J2094" s="68" t="n">
        <f aca="false">INDEX(Yearly!$L$5:$L$22,MATCH(C2094,Yearly!$A$5:$A$22,0))</f>
        <v>0.497087639495088</v>
      </c>
      <c r="K2094" s="68" t="n">
        <f aca="false">G2094-I2094-J2094</f>
        <v>-66.3594277540533</v>
      </c>
      <c r="L2094" s="69" t="n">
        <f aca="false">(I2094+J2094)/Assumptions!$B$8</f>
        <v>0.000258150741284462</v>
      </c>
      <c r="M2094" s="70" t="n">
        <f aca="false">F2094-L2094</f>
        <v>-0.00265815074128446</v>
      </c>
      <c r="N2094" s="71" t="n">
        <f aca="false">G2094*Assumptions!$B$7</f>
        <v>-475870.5666</v>
      </c>
      <c r="O2094" s="71" t="n">
        <f aca="false">K2094*Assumptions!$B$7</f>
        <v>-521916.899285629</v>
      </c>
      <c r="P2094" s="68" t="n">
        <f aca="false">P2093+G2094</f>
        <v>43673.6672</v>
      </c>
      <c r="Q2094" s="68" t="n">
        <f aca="false">MAX(Q2093,P2094)</f>
        <v>44062.73391</v>
      </c>
      <c r="R2094" s="68" t="n">
        <f aca="false">Q2094-P2094</f>
        <v>389.066710000006</v>
      </c>
      <c r="S2094" s="68" t="n">
        <f aca="false">S2093+K2094</f>
        <v>31369.367323498</v>
      </c>
      <c r="T2094" s="68" t="n">
        <f aca="false">MAX(T2093,S2094)</f>
        <v>31838.2570381155</v>
      </c>
      <c r="U2094" s="68" t="n">
        <f aca="false">T2094-S2094</f>
        <v>468.889714617526</v>
      </c>
      <c r="V2094" s="70" t="n">
        <f aca="false">V2093+F2094</f>
        <v>4.33910000000001</v>
      </c>
      <c r="W2094" s="70" t="n">
        <f aca="false">MAX(W2093,V2094)</f>
        <v>4.35450000000001</v>
      </c>
      <c r="X2094" s="70" t="n">
        <f aca="false">W2094-V2094</f>
        <v>0.0153999999999996</v>
      </c>
      <c r="Y2094" s="70" t="n">
        <f aca="false">Y2093+M2094</f>
        <v>3.79655725104107</v>
      </c>
      <c r="Z2094" s="70" t="n">
        <f aca="false">MAX(Z2093,Y2094)</f>
        <v>3.81627560747369</v>
      </c>
      <c r="AA2094" s="70" t="n">
        <f aca="false">Z2094-Y2094</f>
        <v>0.0197183564326178</v>
      </c>
      <c r="AB2094" s="72" t="n">
        <f aca="false">AB2093*(1+F2094)</f>
        <v>59.5244276877402</v>
      </c>
      <c r="AC2094" s="73" t="n">
        <f aca="false">MAX(AC2093,AB2094)</f>
        <v>60.4501210484966</v>
      </c>
      <c r="AD2094" s="70" t="n">
        <f aca="false">1-AB2094/AC2094</f>
        <v>0.0153133417220752</v>
      </c>
      <c r="AE2094" s="73" t="n">
        <f aca="false">AE2093*(1+M2094)</f>
        <v>34.631966082587</v>
      </c>
      <c r="AF2094" s="73" t="n">
        <f aca="false">MAX(AF2093,AE2094)</f>
        <v>35.3407458713724</v>
      </c>
      <c r="AG2094" s="70" t="n">
        <f aca="false">1-AE2094/AF2094</f>
        <v>0.0200555979029164</v>
      </c>
      <c r="AH2094" s="74" t="n">
        <f aca="false">IF(R2094&gt;0,AH2093+1,0)</f>
        <v>4</v>
      </c>
      <c r="AI2094" s="74" t="n">
        <f aca="false">IF(U2094&gt;0,AI2093+1,0)</f>
        <v>35</v>
      </c>
      <c r="AJ2094" s="74" t="n">
        <f aca="false">IF(G2094&gt;0,AJ2093+1,0)</f>
        <v>0</v>
      </c>
      <c r="AK2094" s="74" t="n">
        <f aca="false">IF(G2094&lt;=0,AK2093+1,0)</f>
        <v>4</v>
      </c>
      <c r="AL2094" s="74" t="n">
        <f aca="false">IF(K2094&gt;0,AL2093+1,0)</f>
        <v>0</v>
      </c>
      <c r="AM2094" s="74" t="n">
        <f aca="false">IF(K2094&lt;=0,AM2093+1,0)</f>
        <v>4</v>
      </c>
    </row>
    <row r="2095" customFormat="false" ht="15" hidden="false" customHeight="false" outlineLevel="0" collapsed="false">
      <c r="A2095" s="61" t="n">
        <v>2094</v>
      </c>
      <c r="B2095" s="62" t="n">
        <v>46051.4895833333</v>
      </c>
      <c r="C2095" s="63" t="n">
        <f aca="false">YEAR(B2095)</f>
        <v>2026</v>
      </c>
      <c r="D2095" s="32" t="s">
        <v>277</v>
      </c>
      <c r="E2095" s="64" t="n">
        <v>25270.2</v>
      </c>
      <c r="F2095" s="65" t="n">
        <v>0.0009</v>
      </c>
      <c r="G2095" s="66" t="n">
        <v>22.74318</v>
      </c>
      <c r="H2095" s="67" t="n">
        <f aca="false">E2095+IF(D2095="Long",1,-1)*G2095</f>
        <v>25292.94318</v>
      </c>
      <c r="I2095" s="68" t="n">
        <f aca="false">Assumptions!$B$58</f>
        <v>5.35750011455817</v>
      </c>
      <c r="J2095" s="68" t="n">
        <f aca="false">INDEX(Yearly!$L$5:$L$22,MATCH(C2095,Yearly!$A$5:$A$22,0))</f>
        <v>0.497087639495088</v>
      </c>
      <c r="K2095" s="68" t="n">
        <f aca="false">G2095-I2095-J2095</f>
        <v>16.8885922459467</v>
      </c>
      <c r="L2095" s="69" t="n">
        <f aca="false">(I2095+J2095)/Assumptions!$B$8</f>
        <v>0.000258150741284462</v>
      </c>
      <c r="M2095" s="70" t="n">
        <f aca="false">F2095-L2095</f>
        <v>0.000641849258715538</v>
      </c>
      <c r="N2095" s="71" t="n">
        <f aca="false">G2095*Assumptions!$B$7</f>
        <v>178875.1107</v>
      </c>
      <c r="O2095" s="71" t="n">
        <f aca="false">K2095*Assumptions!$B$7</f>
        <v>132828.778014371</v>
      </c>
      <c r="P2095" s="68" t="n">
        <f aca="false">P2094+G2095</f>
        <v>43696.41038</v>
      </c>
      <c r="Q2095" s="68" t="n">
        <f aca="false">MAX(Q2094,P2095)</f>
        <v>44062.73391</v>
      </c>
      <c r="R2095" s="68" t="n">
        <f aca="false">Q2095-P2095</f>
        <v>366.323530000009</v>
      </c>
      <c r="S2095" s="68" t="n">
        <f aca="false">S2094+K2095</f>
        <v>31386.255915744</v>
      </c>
      <c r="T2095" s="68" t="n">
        <f aca="false">MAX(T2094,S2095)</f>
        <v>31838.2570381155</v>
      </c>
      <c r="U2095" s="68" t="n">
        <f aca="false">T2095-S2095</f>
        <v>452.001122371577</v>
      </c>
      <c r="V2095" s="70" t="n">
        <f aca="false">V2094+F2095</f>
        <v>4.34000000000001</v>
      </c>
      <c r="W2095" s="70" t="n">
        <f aca="false">MAX(W2094,V2095)</f>
        <v>4.35450000000001</v>
      </c>
      <c r="X2095" s="70" t="n">
        <f aca="false">W2095-V2095</f>
        <v>0.0145</v>
      </c>
      <c r="Y2095" s="70" t="n">
        <f aca="false">Y2094+M2095</f>
        <v>3.79719910029979</v>
      </c>
      <c r="Z2095" s="70" t="n">
        <f aca="false">MAX(Z2094,Y2095)</f>
        <v>3.81627560747369</v>
      </c>
      <c r="AA2095" s="70" t="n">
        <f aca="false">Z2095-Y2095</f>
        <v>0.0190765071739021</v>
      </c>
      <c r="AB2095" s="72" t="n">
        <f aca="false">AB2094*(1+F2095)</f>
        <v>59.5779996726591</v>
      </c>
      <c r="AC2095" s="73" t="n">
        <f aca="false">MAX(AC2094,AB2095)</f>
        <v>60.4501210484966</v>
      </c>
      <c r="AD2095" s="70" t="n">
        <f aca="false">1-AB2095/AC2095</f>
        <v>0.0144271237296252</v>
      </c>
      <c r="AE2095" s="73" t="n">
        <f aca="false">AE2094*(1+M2095)</f>
        <v>34.654194584345</v>
      </c>
      <c r="AF2095" s="73" t="n">
        <f aca="false">MAX(AF2094,AE2095)</f>
        <v>35.3407458713724</v>
      </c>
      <c r="AG2095" s="70" t="n">
        <f aca="false">1-AE2095/AF2095</f>
        <v>0.0194266213148482</v>
      </c>
      <c r="AH2095" s="74" t="n">
        <f aca="false">IF(R2095&gt;0,AH2094+1,0)</f>
        <v>5</v>
      </c>
      <c r="AI2095" s="74" t="n">
        <f aca="false">IF(U2095&gt;0,AI2094+1,0)</f>
        <v>36</v>
      </c>
      <c r="AJ2095" s="74" t="n">
        <f aca="false">IF(G2095&gt;0,AJ2094+1,0)</f>
        <v>1</v>
      </c>
      <c r="AK2095" s="74" t="n">
        <f aca="false">IF(G2095&lt;=0,AK2094+1,0)</f>
        <v>0</v>
      </c>
      <c r="AL2095" s="74" t="n">
        <f aca="false">IF(K2095&gt;0,AL2094+1,0)</f>
        <v>1</v>
      </c>
      <c r="AM2095" s="74" t="n">
        <f aca="false">IF(K2095&lt;=0,AM2094+1,0)</f>
        <v>0</v>
      </c>
    </row>
    <row r="2096" customFormat="false" ht="15" hidden="false" customHeight="false" outlineLevel="0" collapsed="false">
      <c r="A2096" s="61" t="n">
        <v>2095</v>
      </c>
      <c r="B2096" s="62" t="n">
        <v>46052.40625</v>
      </c>
      <c r="C2096" s="63" t="n">
        <f aca="false">YEAR(B2096)</f>
        <v>2026</v>
      </c>
      <c r="D2096" s="32" t="s">
        <v>276</v>
      </c>
      <c r="E2096" s="64" t="n">
        <v>25291.75</v>
      </c>
      <c r="F2096" s="65" t="n">
        <v>-0.0024</v>
      </c>
      <c r="G2096" s="66" t="n">
        <v>-60.7002</v>
      </c>
      <c r="H2096" s="67" t="n">
        <f aca="false">E2096+IF(D2096="Long",1,-1)*G2096</f>
        <v>25352.4502</v>
      </c>
      <c r="I2096" s="68" t="n">
        <f aca="false">Assumptions!$B$58</f>
        <v>5.35750011455817</v>
      </c>
      <c r="J2096" s="68" t="n">
        <f aca="false">INDEX(Yearly!$L$5:$L$22,MATCH(C2096,Yearly!$A$5:$A$22,0))</f>
        <v>0.497087639495088</v>
      </c>
      <c r="K2096" s="68" t="n">
        <f aca="false">G2096-I2096-J2096</f>
        <v>-66.5547877540533</v>
      </c>
      <c r="L2096" s="69" t="n">
        <f aca="false">(I2096+J2096)/Assumptions!$B$8</f>
        <v>0.000258150741284462</v>
      </c>
      <c r="M2096" s="70" t="n">
        <f aca="false">F2096-L2096</f>
        <v>-0.00265815074128446</v>
      </c>
      <c r="N2096" s="71" t="n">
        <f aca="false">G2096*Assumptions!$B$7</f>
        <v>-477407.073</v>
      </c>
      <c r="O2096" s="71" t="n">
        <f aca="false">K2096*Assumptions!$B$7</f>
        <v>-523453.405685629</v>
      </c>
      <c r="P2096" s="68" t="n">
        <f aca="false">P2095+G2096</f>
        <v>43635.71018</v>
      </c>
      <c r="Q2096" s="68" t="n">
        <f aca="false">MAX(Q2095,P2096)</f>
        <v>44062.73391</v>
      </c>
      <c r="R2096" s="68" t="n">
        <f aca="false">Q2096-P2096</f>
        <v>427.023730000008</v>
      </c>
      <c r="S2096" s="68" t="n">
        <f aca="false">S2095+K2096</f>
        <v>31319.7011279899</v>
      </c>
      <c r="T2096" s="68" t="n">
        <f aca="false">MAX(T2095,S2096)</f>
        <v>31838.2570381155</v>
      </c>
      <c r="U2096" s="68" t="n">
        <f aca="false">T2096-S2096</f>
        <v>518.55591012563</v>
      </c>
      <c r="V2096" s="70" t="n">
        <f aca="false">V2095+F2096</f>
        <v>4.33760000000001</v>
      </c>
      <c r="W2096" s="70" t="n">
        <f aca="false">MAX(W2095,V2096)</f>
        <v>4.35450000000001</v>
      </c>
      <c r="X2096" s="70" t="n">
        <f aca="false">W2096-V2096</f>
        <v>0.0168999999999997</v>
      </c>
      <c r="Y2096" s="70" t="n">
        <f aca="false">Y2095+M2096</f>
        <v>3.79454094955851</v>
      </c>
      <c r="Z2096" s="70" t="n">
        <f aca="false">MAX(Z2095,Y2096)</f>
        <v>3.81627560747369</v>
      </c>
      <c r="AA2096" s="70" t="n">
        <f aca="false">Z2096-Y2096</f>
        <v>0.0217346579151867</v>
      </c>
      <c r="AB2096" s="72" t="n">
        <f aca="false">AB2095*(1+F2096)</f>
        <v>59.4350124734447</v>
      </c>
      <c r="AC2096" s="73" t="n">
        <f aca="false">MAX(AC2095,AB2096)</f>
        <v>60.4501210484966</v>
      </c>
      <c r="AD2096" s="70" t="n">
        <f aca="false">1-AB2096/AC2096</f>
        <v>0.0167924986326741</v>
      </c>
      <c r="AE2096" s="73" t="n">
        <f aca="false">AE2095*(1+M2096)</f>
        <v>34.562078511322</v>
      </c>
      <c r="AF2096" s="73" t="n">
        <f aca="false">MAX(AF2095,AE2096)</f>
        <v>35.3407458713724</v>
      </c>
      <c r="AG2096" s="70" t="n">
        <f aca="false">1-AE2096/AF2096</f>
        <v>0.0220331331682839</v>
      </c>
      <c r="AH2096" s="74" t="n">
        <f aca="false">IF(R2096&gt;0,AH2095+1,0)</f>
        <v>6</v>
      </c>
      <c r="AI2096" s="74" t="n">
        <f aca="false">IF(U2096&gt;0,AI2095+1,0)</f>
        <v>37</v>
      </c>
      <c r="AJ2096" s="74" t="n">
        <f aca="false">IF(G2096&gt;0,AJ2095+1,0)</f>
        <v>0</v>
      </c>
      <c r="AK2096" s="74" t="n">
        <f aca="false">IF(G2096&lt;=0,AK2095+1,0)</f>
        <v>1</v>
      </c>
      <c r="AL2096" s="74" t="n">
        <f aca="false">IF(K2096&gt;0,AL2095+1,0)</f>
        <v>0</v>
      </c>
      <c r="AM2096" s="74" t="n">
        <f aca="false">IF(K2096&lt;=0,AM2095+1,0)</f>
        <v>1</v>
      </c>
    </row>
    <row r="2097" customFormat="false" ht="15" hidden="false" customHeight="false" outlineLevel="0" collapsed="false">
      <c r="A2097" s="61" t="n">
        <v>2096</v>
      </c>
      <c r="B2097" s="62" t="n">
        <v>46052.59375</v>
      </c>
      <c r="C2097" s="63" t="n">
        <f aca="false">YEAR(B2097)</f>
        <v>2026</v>
      </c>
      <c r="D2097" s="32" t="s">
        <v>277</v>
      </c>
      <c r="E2097" s="64" t="n">
        <v>25353.5</v>
      </c>
      <c r="F2097" s="65" t="n">
        <v>-0.005</v>
      </c>
      <c r="G2097" s="66" t="n">
        <v>-126.7675</v>
      </c>
      <c r="H2097" s="67" t="n">
        <f aca="false">E2097+IF(D2097="Long",1,-1)*G2097</f>
        <v>25226.7325</v>
      </c>
      <c r="I2097" s="68" t="n">
        <f aca="false">Assumptions!$B$58</f>
        <v>5.35750011455817</v>
      </c>
      <c r="J2097" s="68" t="n">
        <f aca="false">INDEX(Yearly!$L$5:$L$22,MATCH(C2097,Yearly!$A$5:$A$22,0))</f>
        <v>0.497087639495088</v>
      </c>
      <c r="K2097" s="68" t="n">
        <f aca="false">G2097-I2097-J2097</f>
        <v>-132.622087754053</v>
      </c>
      <c r="L2097" s="69" t="n">
        <f aca="false">(I2097+J2097)/Assumptions!$B$8</f>
        <v>0.000258150741284462</v>
      </c>
      <c r="M2097" s="70" t="n">
        <f aca="false">F2097-L2097</f>
        <v>-0.00525815074128446</v>
      </c>
      <c r="N2097" s="71" t="n">
        <f aca="false">G2097*Assumptions!$B$7</f>
        <v>-997026.3875</v>
      </c>
      <c r="O2097" s="71" t="n">
        <f aca="false">K2097*Assumptions!$B$7</f>
        <v>-1043072.72018563</v>
      </c>
      <c r="P2097" s="68" t="n">
        <f aca="false">P2096+G2097</f>
        <v>43508.94268</v>
      </c>
      <c r="Q2097" s="68" t="n">
        <f aca="false">MAX(Q2096,P2097)</f>
        <v>44062.73391</v>
      </c>
      <c r="R2097" s="68" t="n">
        <f aca="false">Q2097-P2097</f>
        <v>553.79123000001</v>
      </c>
      <c r="S2097" s="68" t="n">
        <f aca="false">S2096+K2097</f>
        <v>31187.0790402359</v>
      </c>
      <c r="T2097" s="68" t="n">
        <f aca="false">MAX(T2096,S2097)</f>
        <v>31838.2570381155</v>
      </c>
      <c r="U2097" s="68" t="n">
        <f aca="false">T2097-S2097</f>
        <v>651.177997879684</v>
      </c>
      <c r="V2097" s="70" t="n">
        <f aca="false">V2096+F2097</f>
        <v>4.33260000000001</v>
      </c>
      <c r="W2097" s="70" t="n">
        <f aca="false">MAX(W2096,V2097)</f>
        <v>4.35450000000001</v>
      </c>
      <c r="X2097" s="70" t="n">
        <f aca="false">W2097-V2097</f>
        <v>0.0218999999999996</v>
      </c>
      <c r="Y2097" s="70" t="n">
        <f aca="false">Y2096+M2097</f>
        <v>3.78928279881722</v>
      </c>
      <c r="Z2097" s="70" t="n">
        <f aca="false">MAX(Z2096,Y2097)</f>
        <v>3.81627560747369</v>
      </c>
      <c r="AA2097" s="70" t="n">
        <f aca="false">Z2097-Y2097</f>
        <v>0.026992808656471</v>
      </c>
      <c r="AB2097" s="72" t="n">
        <f aca="false">AB2096*(1+F2097)</f>
        <v>59.1378374110775</v>
      </c>
      <c r="AC2097" s="73" t="n">
        <f aca="false">MAX(AC2096,AB2097)</f>
        <v>60.4501210484966</v>
      </c>
      <c r="AD2097" s="70" t="n">
        <f aca="false">1-AB2097/AC2097</f>
        <v>0.0217085361395107</v>
      </c>
      <c r="AE2097" s="73" t="n">
        <f aca="false">AE2096*(1+M2097)</f>
        <v>34.3803458925773</v>
      </c>
      <c r="AF2097" s="73" t="n">
        <f aca="false">MAX(AF2096,AE2097)</f>
        <v>35.3407458713724</v>
      </c>
      <c r="AG2097" s="70" t="n">
        <f aca="false">1-AE2097/AF2097</f>
        <v>0.0271754303740668</v>
      </c>
      <c r="AH2097" s="74" t="n">
        <f aca="false">IF(R2097&gt;0,AH2096+1,0)</f>
        <v>7</v>
      </c>
      <c r="AI2097" s="74" t="n">
        <f aca="false">IF(U2097&gt;0,AI2096+1,0)</f>
        <v>38</v>
      </c>
      <c r="AJ2097" s="74" t="n">
        <f aca="false">IF(G2097&gt;0,AJ2096+1,0)</f>
        <v>0</v>
      </c>
      <c r="AK2097" s="74" t="n">
        <f aca="false">IF(G2097&lt;=0,AK2096+1,0)</f>
        <v>2</v>
      </c>
      <c r="AL2097" s="74" t="n">
        <f aca="false">IF(K2097&gt;0,AL2096+1,0)</f>
        <v>0</v>
      </c>
      <c r="AM2097" s="74" t="n">
        <f aca="false">IF(K2097&lt;=0,AM2096+1,0)</f>
        <v>2</v>
      </c>
    </row>
    <row r="2098" customFormat="false" ht="15" hidden="false" customHeight="false" outlineLevel="0" collapsed="false">
      <c r="A2098" s="61" t="n">
        <v>2097</v>
      </c>
      <c r="B2098" s="62" t="n">
        <v>46054.5104166667</v>
      </c>
      <c r="C2098" s="63" t="n">
        <f aca="false">YEAR(B2098)</f>
        <v>2026</v>
      </c>
      <c r="D2098" s="32" t="s">
        <v>276</v>
      </c>
      <c r="E2098" s="64" t="n">
        <v>25226.75</v>
      </c>
      <c r="F2098" s="65" t="n">
        <v>-0.0198</v>
      </c>
      <c r="G2098" s="66" t="n">
        <v>-499.48965</v>
      </c>
      <c r="H2098" s="67" t="n">
        <f aca="false">E2098+IF(D2098="Long",1,-1)*G2098</f>
        <v>25726.23965</v>
      </c>
      <c r="I2098" s="68" t="n">
        <f aca="false">Assumptions!$B$58</f>
        <v>5.35750011455817</v>
      </c>
      <c r="J2098" s="68" t="n">
        <f aca="false">INDEX(Yearly!$L$5:$L$22,MATCH(C2098,Yearly!$A$5:$A$22,0))</f>
        <v>0.497087639495088</v>
      </c>
      <c r="K2098" s="68" t="n">
        <f aca="false">G2098-I2098-J2098</f>
        <v>-505.344237754053</v>
      </c>
      <c r="L2098" s="69" t="n">
        <f aca="false">(I2098+J2098)/Assumptions!$B$8</f>
        <v>0.000258150741284462</v>
      </c>
      <c r="M2098" s="70" t="n">
        <f aca="false">F2098-L2098</f>
        <v>-0.0200581507412845</v>
      </c>
      <c r="N2098" s="71" t="n">
        <f aca="false">G2098*Assumptions!$B$7</f>
        <v>-3928486.09725</v>
      </c>
      <c r="O2098" s="71" t="n">
        <f aca="false">K2098*Assumptions!$B$7</f>
        <v>-3974532.42993563</v>
      </c>
      <c r="P2098" s="68" t="n">
        <f aca="false">P2097+G2098</f>
        <v>43009.45303</v>
      </c>
      <c r="Q2098" s="68" t="n">
        <f aca="false">MAX(Q2097,P2098)</f>
        <v>44062.73391</v>
      </c>
      <c r="R2098" s="68" t="n">
        <f aca="false">Q2098-P2098</f>
        <v>1053.28088000001</v>
      </c>
      <c r="S2098" s="68" t="n">
        <f aca="false">S2097+K2098</f>
        <v>30681.7348024818</v>
      </c>
      <c r="T2098" s="68" t="n">
        <f aca="false">MAX(T2097,S2098)</f>
        <v>31838.2570381155</v>
      </c>
      <c r="U2098" s="68" t="n">
        <f aca="false">T2098-S2098</f>
        <v>1156.52223563374</v>
      </c>
      <c r="V2098" s="70" t="n">
        <f aca="false">V2097+F2098</f>
        <v>4.31280000000001</v>
      </c>
      <c r="W2098" s="70" t="n">
        <f aca="false">MAX(W2097,V2098)</f>
        <v>4.35450000000001</v>
      </c>
      <c r="X2098" s="70" t="n">
        <f aca="false">W2098-V2098</f>
        <v>0.0416999999999996</v>
      </c>
      <c r="Y2098" s="70" t="n">
        <f aca="false">Y2097+M2098</f>
        <v>3.76922464807594</v>
      </c>
      <c r="Z2098" s="70" t="n">
        <f aca="false">MAX(Z2097,Y2098)</f>
        <v>3.81627560747369</v>
      </c>
      <c r="AA2098" s="70" t="n">
        <f aca="false">Z2098-Y2098</f>
        <v>0.0470509593977555</v>
      </c>
      <c r="AB2098" s="72" t="n">
        <f aca="false">AB2097*(1+F2098)</f>
        <v>57.9669082303382</v>
      </c>
      <c r="AC2098" s="73" t="n">
        <f aca="false">MAX(AC2097,AB2098)</f>
        <v>60.4501210484966</v>
      </c>
      <c r="AD2098" s="70" t="n">
        <f aca="false">1-AB2098/AC2098</f>
        <v>0.0410787071239485</v>
      </c>
      <c r="AE2098" s="73" t="n">
        <f aca="false">AE2097*(1+M2098)</f>
        <v>33.6907397321265</v>
      </c>
      <c r="AF2098" s="73" t="n">
        <f aca="false">MAX(AF2097,AE2098)</f>
        <v>35.3407458713724</v>
      </c>
      <c r="AG2098" s="70" t="n">
        <f aca="false">1-AE2098/AF2098</f>
        <v>0.0466884922364489</v>
      </c>
      <c r="AH2098" s="74" t="n">
        <f aca="false">IF(R2098&gt;0,AH2097+1,0)</f>
        <v>8</v>
      </c>
      <c r="AI2098" s="74" t="n">
        <f aca="false">IF(U2098&gt;0,AI2097+1,0)</f>
        <v>39</v>
      </c>
      <c r="AJ2098" s="74" t="n">
        <f aca="false">IF(G2098&gt;0,AJ2097+1,0)</f>
        <v>0</v>
      </c>
      <c r="AK2098" s="74" t="n">
        <f aca="false">IF(G2098&lt;=0,AK2097+1,0)</f>
        <v>3</v>
      </c>
      <c r="AL2098" s="74" t="n">
        <f aca="false">IF(K2098&gt;0,AL2097+1,0)</f>
        <v>0</v>
      </c>
      <c r="AM2098" s="74" t="n">
        <f aca="false">IF(K2098&lt;=0,AM2097+1,0)</f>
        <v>3</v>
      </c>
    </row>
    <row r="2099" customFormat="false" ht="15" hidden="false" customHeight="false" outlineLevel="0" collapsed="false">
      <c r="A2099" s="61" t="n">
        <v>2098</v>
      </c>
      <c r="B2099" s="62" t="n">
        <v>46056.40625</v>
      </c>
      <c r="C2099" s="63" t="n">
        <f aca="false">YEAR(B2099)</f>
        <v>2026</v>
      </c>
      <c r="D2099" s="32" t="s">
        <v>277</v>
      </c>
      <c r="E2099" s="64" t="n">
        <v>25726.3</v>
      </c>
      <c r="F2099" s="65" t="n">
        <v>-0.0081</v>
      </c>
      <c r="G2099" s="66" t="n">
        <v>-208.38303</v>
      </c>
      <c r="H2099" s="67" t="n">
        <f aca="false">E2099+IF(D2099="Long",1,-1)*G2099</f>
        <v>25517.91697</v>
      </c>
      <c r="I2099" s="68" t="n">
        <f aca="false">Assumptions!$B$58</f>
        <v>5.35750011455817</v>
      </c>
      <c r="J2099" s="68" t="n">
        <f aca="false">INDEX(Yearly!$L$5:$L$22,MATCH(C2099,Yearly!$A$5:$A$22,0))</f>
        <v>0.497087639495088</v>
      </c>
      <c r="K2099" s="68" t="n">
        <f aca="false">G2099-I2099-J2099</f>
        <v>-214.237617754053</v>
      </c>
      <c r="L2099" s="69" t="n">
        <f aca="false">(I2099+J2099)/Assumptions!$B$8</f>
        <v>0.000258150741284462</v>
      </c>
      <c r="M2099" s="70" t="n">
        <f aca="false">F2099-L2099</f>
        <v>-0.00835815074128446</v>
      </c>
      <c r="N2099" s="71" t="n">
        <f aca="false">G2099*Assumptions!$B$7</f>
        <v>-1638932.53095</v>
      </c>
      <c r="O2099" s="71" t="n">
        <f aca="false">K2099*Assumptions!$B$7</f>
        <v>-1684978.86363563</v>
      </c>
      <c r="P2099" s="68" t="n">
        <f aca="false">P2098+G2099</f>
        <v>42801.07</v>
      </c>
      <c r="Q2099" s="68" t="n">
        <f aca="false">MAX(Q2098,P2099)</f>
        <v>44062.73391</v>
      </c>
      <c r="R2099" s="68" t="n">
        <f aca="false">Q2099-P2099</f>
        <v>1261.66391000001</v>
      </c>
      <c r="S2099" s="68" t="n">
        <f aca="false">S2098+K2099</f>
        <v>30467.4971847277</v>
      </c>
      <c r="T2099" s="68" t="n">
        <f aca="false">MAX(T2098,S2099)</f>
        <v>31838.2570381155</v>
      </c>
      <c r="U2099" s="68" t="n">
        <f aca="false">T2099-S2099</f>
        <v>1370.75985338779</v>
      </c>
      <c r="V2099" s="70" t="n">
        <f aca="false">V2098+F2099</f>
        <v>4.30470000000001</v>
      </c>
      <c r="W2099" s="70" t="n">
        <f aca="false">MAX(W2098,V2099)</f>
        <v>4.35450000000001</v>
      </c>
      <c r="X2099" s="70" t="n">
        <f aca="false">W2099-V2099</f>
        <v>0.0497999999999994</v>
      </c>
      <c r="Y2099" s="70" t="n">
        <f aca="false">Y2098+M2099</f>
        <v>3.76086649733465</v>
      </c>
      <c r="Z2099" s="70" t="n">
        <f aca="false">MAX(Z2098,Y2099)</f>
        <v>3.81627560747369</v>
      </c>
      <c r="AA2099" s="70" t="n">
        <f aca="false">Z2099-Y2099</f>
        <v>0.0554091101390402</v>
      </c>
      <c r="AB2099" s="72" t="n">
        <f aca="false">AB2098*(1+F2099)</f>
        <v>57.4973762736724</v>
      </c>
      <c r="AC2099" s="73" t="n">
        <f aca="false">MAX(AC2098,AB2099)</f>
        <v>60.4501210484966</v>
      </c>
      <c r="AD2099" s="70" t="n">
        <f aca="false">1-AB2099/AC2099</f>
        <v>0.0488459695962444</v>
      </c>
      <c r="AE2099" s="73" t="n">
        <f aca="false">AE2098*(1+M2099)</f>
        <v>33.40914745086</v>
      </c>
      <c r="AF2099" s="73" t="n">
        <f aca="false">MAX(AF2098,AE2099)</f>
        <v>35.3407458713724</v>
      </c>
      <c r="AG2099" s="70" t="n">
        <f aca="false">1-AE2099/AF2099</f>
        <v>0.0546564135217377</v>
      </c>
      <c r="AH2099" s="74" t="n">
        <f aca="false">IF(R2099&gt;0,AH2098+1,0)</f>
        <v>9</v>
      </c>
      <c r="AI2099" s="74" t="n">
        <f aca="false">IF(U2099&gt;0,AI2098+1,0)</f>
        <v>40</v>
      </c>
      <c r="AJ2099" s="74" t="n">
        <f aca="false">IF(G2099&gt;0,AJ2098+1,0)</f>
        <v>0</v>
      </c>
      <c r="AK2099" s="74" t="n">
        <f aca="false">IF(G2099&lt;=0,AK2098+1,0)</f>
        <v>4</v>
      </c>
      <c r="AL2099" s="74" t="n">
        <f aca="false">IF(K2099&gt;0,AL2098+1,0)</f>
        <v>0</v>
      </c>
      <c r="AM2099" s="74" t="n">
        <f aca="false">IF(K2099&lt;=0,AM2098+1,0)</f>
        <v>4</v>
      </c>
    </row>
    <row r="2100" customFormat="false" ht="15" hidden="false" customHeight="false" outlineLevel="0" collapsed="false">
      <c r="A2100" s="61" t="n">
        <v>2099</v>
      </c>
      <c r="B2100" s="62" t="n">
        <v>46059.4270833333</v>
      </c>
      <c r="C2100" s="63" t="n">
        <f aca="false">YEAR(B2100)</f>
        <v>2026</v>
      </c>
      <c r="D2100" s="32" t="s">
        <v>276</v>
      </c>
      <c r="E2100" s="64" t="n">
        <v>25517.2</v>
      </c>
      <c r="F2100" s="65" t="n">
        <v>-0.0042</v>
      </c>
      <c r="G2100" s="66" t="n">
        <v>-107.17224</v>
      </c>
      <c r="H2100" s="67" t="n">
        <f aca="false">E2100+IF(D2100="Long",1,-1)*G2100</f>
        <v>25624.37224</v>
      </c>
      <c r="I2100" s="68" t="n">
        <f aca="false">Assumptions!$B$58</f>
        <v>5.35750011455817</v>
      </c>
      <c r="J2100" s="68" t="n">
        <f aca="false">INDEX(Yearly!$L$5:$L$22,MATCH(C2100,Yearly!$A$5:$A$22,0))</f>
        <v>0.497087639495088</v>
      </c>
      <c r="K2100" s="68" t="n">
        <f aca="false">G2100-I2100-J2100</f>
        <v>-113.026827754053</v>
      </c>
      <c r="L2100" s="69" t="n">
        <f aca="false">(I2100+J2100)/Assumptions!$B$8</f>
        <v>0.000258150741284462</v>
      </c>
      <c r="M2100" s="70" t="n">
        <f aca="false">F2100-L2100</f>
        <v>-0.00445815074128446</v>
      </c>
      <c r="N2100" s="71" t="n">
        <f aca="false">G2100*Assumptions!$B$7</f>
        <v>-842909.6676</v>
      </c>
      <c r="O2100" s="71" t="n">
        <f aca="false">K2100*Assumptions!$B$7</f>
        <v>-888956.000285629</v>
      </c>
      <c r="P2100" s="68" t="n">
        <f aca="false">P2099+G2100</f>
        <v>42693.89776</v>
      </c>
      <c r="Q2100" s="68" t="n">
        <f aca="false">MAX(Q2099,P2100)</f>
        <v>44062.73391</v>
      </c>
      <c r="R2100" s="68" t="n">
        <f aca="false">Q2100-P2100</f>
        <v>1368.83615000001</v>
      </c>
      <c r="S2100" s="68" t="n">
        <f aca="false">S2099+K2100</f>
        <v>30354.4703569737</v>
      </c>
      <c r="T2100" s="68" t="n">
        <f aca="false">MAX(T2099,S2100)</f>
        <v>31838.2570381155</v>
      </c>
      <c r="U2100" s="68" t="n">
        <f aca="false">T2100-S2100</f>
        <v>1483.78668114184</v>
      </c>
      <c r="V2100" s="70" t="n">
        <f aca="false">V2099+F2100</f>
        <v>4.30050000000001</v>
      </c>
      <c r="W2100" s="70" t="n">
        <f aca="false">MAX(W2099,V2100)</f>
        <v>4.35450000000001</v>
      </c>
      <c r="X2100" s="70" t="n">
        <f aca="false">W2100-V2100</f>
        <v>0.0539999999999994</v>
      </c>
      <c r="Y2100" s="70" t="n">
        <f aca="false">Y2099+M2100</f>
        <v>3.75640834659337</v>
      </c>
      <c r="Z2100" s="70" t="n">
        <f aca="false">MAX(Z2099,Y2100)</f>
        <v>3.81627560747369</v>
      </c>
      <c r="AA2100" s="70" t="n">
        <f aca="false">Z2100-Y2100</f>
        <v>0.0598672608803246</v>
      </c>
      <c r="AB2100" s="72" t="n">
        <f aca="false">AB2099*(1+F2100)</f>
        <v>57.255887293323</v>
      </c>
      <c r="AC2100" s="73" t="n">
        <f aca="false">MAX(AC2099,AB2100)</f>
        <v>60.4501210484966</v>
      </c>
      <c r="AD2100" s="70" t="n">
        <f aca="false">1-AB2100/AC2100</f>
        <v>0.0528408165239402</v>
      </c>
      <c r="AE2100" s="73" t="n">
        <f aca="false">AE2099*(1+M2100)</f>
        <v>33.2602044353863</v>
      </c>
      <c r="AF2100" s="73" t="n">
        <f aca="false">MAX(AF2099,AE2100)</f>
        <v>35.3407458713724</v>
      </c>
      <c r="AG2100" s="70" t="n">
        <f aca="false">1-AE2100/AF2100</f>
        <v>0.0588708977325643</v>
      </c>
      <c r="AH2100" s="74" t="n">
        <f aca="false">IF(R2100&gt;0,AH2099+1,0)</f>
        <v>10</v>
      </c>
      <c r="AI2100" s="74" t="n">
        <f aca="false">IF(U2100&gt;0,AI2099+1,0)</f>
        <v>41</v>
      </c>
      <c r="AJ2100" s="74" t="n">
        <f aca="false">IF(G2100&gt;0,AJ2099+1,0)</f>
        <v>0</v>
      </c>
      <c r="AK2100" s="74" t="n">
        <f aca="false">IF(G2100&lt;=0,AK2099+1,0)</f>
        <v>5</v>
      </c>
      <c r="AL2100" s="74" t="n">
        <f aca="false">IF(K2100&gt;0,AL2099+1,0)</f>
        <v>0</v>
      </c>
      <c r="AM2100" s="74" t="n">
        <f aca="false">IF(K2100&lt;=0,AM2099+1,0)</f>
        <v>5</v>
      </c>
    </row>
    <row r="2101" customFormat="false" ht="15" hidden="false" customHeight="false" outlineLevel="0" collapsed="false">
      <c r="A2101" s="61" t="n">
        <v>2100</v>
      </c>
      <c r="B2101" s="62" t="n">
        <v>46059.4895833333</v>
      </c>
      <c r="C2101" s="63" t="n">
        <f aca="false">YEAR(B2101)</f>
        <v>2026</v>
      </c>
      <c r="D2101" s="32" t="s">
        <v>277</v>
      </c>
      <c r="E2101" s="64" t="n">
        <v>25623.85</v>
      </c>
      <c r="F2101" s="65" t="n">
        <v>0.0076</v>
      </c>
      <c r="G2101" s="66" t="n">
        <v>194.74126</v>
      </c>
      <c r="H2101" s="67" t="n">
        <f aca="false">E2101+IF(D2101="Long",1,-1)*G2101</f>
        <v>25818.59126</v>
      </c>
      <c r="I2101" s="68" t="n">
        <f aca="false">Assumptions!$B$58</f>
        <v>5.35750011455817</v>
      </c>
      <c r="J2101" s="68" t="n">
        <f aca="false">INDEX(Yearly!$L$5:$L$22,MATCH(C2101,Yearly!$A$5:$A$22,0))</f>
        <v>0.497087639495088</v>
      </c>
      <c r="K2101" s="68" t="n">
        <f aca="false">G2101-I2101-J2101</f>
        <v>188.886672245947</v>
      </c>
      <c r="L2101" s="69" t="n">
        <f aca="false">(I2101+J2101)/Assumptions!$B$8</f>
        <v>0.000258150741284462</v>
      </c>
      <c r="M2101" s="70" t="n">
        <f aca="false">F2101-L2101</f>
        <v>0.00734184925871554</v>
      </c>
      <c r="N2101" s="71" t="n">
        <f aca="false">G2101*Assumptions!$B$7</f>
        <v>1531640.0099</v>
      </c>
      <c r="O2101" s="71" t="n">
        <f aca="false">K2101*Assumptions!$B$7</f>
        <v>1485593.67721437</v>
      </c>
      <c r="P2101" s="68" t="n">
        <f aca="false">P2100+G2101</f>
        <v>42888.63902</v>
      </c>
      <c r="Q2101" s="68" t="n">
        <f aca="false">MAX(Q2100,P2101)</f>
        <v>44062.73391</v>
      </c>
      <c r="R2101" s="68" t="n">
        <f aca="false">Q2101-P2101</f>
        <v>1174.09489000001</v>
      </c>
      <c r="S2101" s="68" t="n">
        <f aca="false">S2100+K2101</f>
        <v>30543.3570292196</v>
      </c>
      <c r="T2101" s="68" t="n">
        <f aca="false">MAX(T2100,S2101)</f>
        <v>31838.2570381155</v>
      </c>
      <c r="U2101" s="68" t="n">
        <f aca="false">T2101-S2101</f>
        <v>1294.9000088959</v>
      </c>
      <c r="V2101" s="70" t="n">
        <f aca="false">V2100+F2101</f>
        <v>4.30810000000001</v>
      </c>
      <c r="W2101" s="70" t="n">
        <f aca="false">MAX(W2100,V2101)</f>
        <v>4.35450000000001</v>
      </c>
      <c r="X2101" s="70" t="n">
        <f aca="false">W2101-V2101</f>
        <v>0.0463999999999993</v>
      </c>
      <c r="Y2101" s="70" t="n">
        <f aca="false">Y2100+M2101</f>
        <v>3.76375019585208</v>
      </c>
      <c r="Z2101" s="70" t="n">
        <f aca="false">MAX(Z2100,Y2101)</f>
        <v>3.81627560747369</v>
      </c>
      <c r="AA2101" s="70" t="n">
        <f aca="false">Z2101-Y2101</f>
        <v>0.052525411621609</v>
      </c>
      <c r="AB2101" s="72" t="n">
        <f aca="false">AB2100*(1+F2101)</f>
        <v>57.6910320367523</v>
      </c>
      <c r="AC2101" s="73" t="n">
        <f aca="false">MAX(AC2100,AB2101)</f>
        <v>60.4501210484966</v>
      </c>
      <c r="AD2101" s="70" t="n">
        <f aca="false">1-AB2101/AC2101</f>
        <v>0.0456424067295221</v>
      </c>
      <c r="AE2101" s="73" t="n">
        <f aca="false">AE2100*(1+M2101)</f>
        <v>33.504395842665</v>
      </c>
      <c r="AF2101" s="73" t="n">
        <f aca="false">MAX(AF2100,AE2101)</f>
        <v>35.3407458713724</v>
      </c>
      <c r="AG2101" s="70" t="n">
        <f aca="false">1-AE2101/AF2101</f>
        <v>0.0519612697307265</v>
      </c>
      <c r="AH2101" s="74" t="n">
        <f aca="false">IF(R2101&gt;0,AH2100+1,0)</f>
        <v>11</v>
      </c>
      <c r="AI2101" s="74" t="n">
        <f aca="false">IF(U2101&gt;0,AI2100+1,0)</f>
        <v>42</v>
      </c>
      <c r="AJ2101" s="74" t="n">
        <f aca="false">IF(G2101&gt;0,AJ2100+1,0)</f>
        <v>1</v>
      </c>
      <c r="AK2101" s="74" t="n">
        <f aca="false">IF(G2101&lt;=0,AK2100+1,0)</f>
        <v>0</v>
      </c>
      <c r="AL2101" s="74" t="n">
        <f aca="false">IF(K2101&gt;0,AL2100+1,0)</f>
        <v>1</v>
      </c>
      <c r="AM2101" s="74" t="n">
        <f aca="false">IF(K2101&lt;=0,AM2100+1,0)</f>
        <v>0</v>
      </c>
    </row>
    <row r="2102" customFormat="false" ht="15" hidden="false" customHeight="false" outlineLevel="0" collapsed="false">
      <c r="A2102" s="61" t="n">
        <v>2101</v>
      </c>
      <c r="B2102" s="62" t="n">
        <v>46065.59375</v>
      </c>
      <c r="C2102" s="63" t="n">
        <f aca="false">YEAR(B2102)</f>
        <v>2026</v>
      </c>
      <c r="D2102" s="32" t="s">
        <v>276</v>
      </c>
      <c r="E2102" s="64" t="n">
        <v>25818.2</v>
      </c>
      <c r="F2102" s="65" t="n">
        <v>0.0051</v>
      </c>
      <c r="G2102" s="66" t="n">
        <v>131.67282</v>
      </c>
      <c r="H2102" s="67" t="n">
        <f aca="false">E2102+IF(D2102="Long",1,-1)*G2102</f>
        <v>25686.52718</v>
      </c>
      <c r="I2102" s="68" t="n">
        <f aca="false">Assumptions!$B$58</f>
        <v>5.35750011455817</v>
      </c>
      <c r="J2102" s="68" t="n">
        <f aca="false">INDEX(Yearly!$L$5:$L$22,MATCH(C2102,Yearly!$A$5:$A$22,0))</f>
        <v>0.497087639495088</v>
      </c>
      <c r="K2102" s="68" t="n">
        <f aca="false">G2102-I2102-J2102</f>
        <v>125.818232245947</v>
      </c>
      <c r="L2102" s="69" t="n">
        <f aca="false">(I2102+J2102)/Assumptions!$B$8</f>
        <v>0.000258150741284462</v>
      </c>
      <c r="M2102" s="70" t="n">
        <f aca="false">F2102-L2102</f>
        <v>0.00484184925871554</v>
      </c>
      <c r="N2102" s="71" t="n">
        <f aca="false">G2102*Assumptions!$B$7</f>
        <v>1035606.7293</v>
      </c>
      <c r="O2102" s="71" t="n">
        <f aca="false">K2102*Assumptions!$B$7</f>
        <v>989560.396614371</v>
      </c>
      <c r="P2102" s="68" t="n">
        <f aca="false">P2101+G2102</f>
        <v>43020.31184</v>
      </c>
      <c r="Q2102" s="68" t="n">
        <f aca="false">MAX(Q2101,P2102)</f>
        <v>44062.73391</v>
      </c>
      <c r="R2102" s="68" t="n">
        <f aca="false">Q2102-P2102</f>
        <v>1042.42207000001</v>
      </c>
      <c r="S2102" s="68" t="n">
        <f aca="false">S2101+K2102</f>
        <v>30669.1752614656</v>
      </c>
      <c r="T2102" s="68" t="n">
        <f aca="false">MAX(T2101,S2102)</f>
        <v>31838.2570381155</v>
      </c>
      <c r="U2102" s="68" t="n">
        <f aca="false">T2102-S2102</f>
        <v>1169.08177664995</v>
      </c>
      <c r="V2102" s="70" t="n">
        <f aca="false">V2101+F2102</f>
        <v>4.31320000000001</v>
      </c>
      <c r="W2102" s="70" t="n">
        <f aca="false">MAX(W2101,V2102)</f>
        <v>4.35450000000001</v>
      </c>
      <c r="X2102" s="70" t="n">
        <f aca="false">W2102-V2102</f>
        <v>0.0412999999999997</v>
      </c>
      <c r="Y2102" s="70" t="n">
        <f aca="false">Y2101+M2102</f>
        <v>3.7685920451108</v>
      </c>
      <c r="Z2102" s="70" t="n">
        <f aca="false">MAX(Z2101,Y2102)</f>
        <v>3.81627560747369</v>
      </c>
      <c r="AA2102" s="70" t="n">
        <f aca="false">Z2102-Y2102</f>
        <v>0.0476835623628933</v>
      </c>
      <c r="AB2102" s="72" t="n">
        <f aca="false">AB2101*(1+F2102)</f>
        <v>57.9852563001397</v>
      </c>
      <c r="AC2102" s="73" t="n">
        <f aca="false">MAX(AC2101,AB2102)</f>
        <v>60.4501210484966</v>
      </c>
      <c r="AD2102" s="70" t="n">
        <f aca="false">1-AB2102/AC2102</f>
        <v>0.0407751830038426</v>
      </c>
      <c r="AE2102" s="73" t="n">
        <f aca="false">AE2101*(1+M2102)</f>
        <v>33.6666190768395</v>
      </c>
      <c r="AF2102" s="73" t="n">
        <f aca="false">MAX(AF2101,AE2102)</f>
        <v>35.3407458713724</v>
      </c>
      <c r="AG2102" s="70" t="n">
        <f aca="false">1-AE2102/AF2102</f>
        <v>0.0473710091073385</v>
      </c>
      <c r="AH2102" s="74" t="n">
        <f aca="false">IF(R2102&gt;0,AH2101+1,0)</f>
        <v>12</v>
      </c>
      <c r="AI2102" s="74" t="n">
        <f aca="false">IF(U2102&gt;0,AI2101+1,0)</f>
        <v>43</v>
      </c>
      <c r="AJ2102" s="74" t="n">
        <f aca="false">IF(G2102&gt;0,AJ2101+1,0)</f>
        <v>2</v>
      </c>
      <c r="AK2102" s="74" t="n">
        <f aca="false">IF(G2102&lt;=0,AK2101+1,0)</f>
        <v>0</v>
      </c>
      <c r="AL2102" s="74" t="n">
        <f aca="false">IF(K2102&gt;0,AL2101+1,0)</f>
        <v>2</v>
      </c>
      <c r="AM2102" s="74" t="n">
        <f aca="false">IF(K2102&lt;=0,AM2101+1,0)</f>
        <v>0</v>
      </c>
    </row>
    <row r="2103" customFormat="false" ht="15" hidden="false" customHeight="false" outlineLevel="0" collapsed="false">
      <c r="A2103" s="61" t="n">
        <v>2102</v>
      </c>
      <c r="B2103" s="62" t="n">
        <v>46069.6354166667</v>
      </c>
      <c r="C2103" s="63" t="n">
        <f aca="false">YEAR(B2103)</f>
        <v>2026</v>
      </c>
      <c r="D2103" s="32" t="s">
        <v>277</v>
      </c>
      <c r="E2103" s="64" t="n">
        <v>25687.05</v>
      </c>
      <c r="F2103" s="65" t="n">
        <v>-0.0009</v>
      </c>
      <c r="G2103" s="66" t="n">
        <v>-23.118345</v>
      </c>
      <c r="H2103" s="67" t="n">
        <f aca="false">E2103+IF(D2103="Long",1,-1)*G2103</f>
        <v>25663.931655</v>
      </c>
      <c r="I2103" s="68" t="n">
        <f aca="false">Assumptions!$B$58</f>
        <v>5.35750011455817</v>
      </c>
      <c r="J2103" s="68" t="n">
        <f aca="false">INDEX(Yearly!$L$5:$L$22,MATCH(C2103,Yearly!$A$5:$A$22,0))</f>
        <v>0.497087639495088</v>
      </c>
      <c r="K2103" s="68" t="n">
        <f aca="false">G2103-I2103-J2103</f>
        <v>-28.9729327540533</v>
      </c>
      <c r="L2103" s="69" t="n">
        <f aca="false">(I2103+J2103)/Assumptions!$B$8</f>
        <v>0.000258150741284462</v>
      </c>
      <c r="M2103" s="70" t="n">
        <f aca="false">F2103-L2103</f>
        <v>-0.00115815074128446</v>
      </c>
      <c r="N2103" s="71" t="n">
        <f aca="false">G2103*Assumptions!$B$7</f>
        <v>-181825.783425</v>
      </c>
      <c r="O2103" s="71" t="n">
        <f aca="false">K2103*Assumptions!$B$7</f>
        <v>-227872.116110629</v>
      </c>
      <c r="P2103" s="68" t="n">
        <f aca="false">P2102+G2103</f>
        <v>42997.193495</v>
      </c>
      <c r="Q2103" s="68" t="n">
        <f aca="false">MAX(Q2102,P2103)</f>
        <v>44062.73391</v>
      </c>
      <c r="R2103" s="68" t="n">
        <f aca="false">Q2103-P2103</f>
        <v>1065.54041500001</v>
      </c>
      <c r="S2103" s="68" t="n">
        <f aca="false">S2102+K2103</f>
        <v>30640.2023287115</v>
      </c>
      <c r="T2103" s="68" t="n">
        <f aca="false">MAX(T2102,S2103)</f>
        <v>31838.2570381155</v>
      </c>
      <c r="U2103" s="68" t="n">
        <f aca="false">T2103-S2103</f>
        <v>1198.054709404</v>
      </c>
      <c r="V2103" s="70" t="n">
        <f aca="false">V2102+F2103</f>
        <v>4.31230000000001</v>
      </c>
      <c r="W2103" s="70" t="n">
        <f aca="false">MAX(W2102,V2103)</f>
        <v>4.35450000000001</v>
      </c>
      <c r="X2103" s="70" t="n">
        <f aca="false">W2103-V2103</f>
        <v>0.0421999999999994</v>
      </c>
      <c r="Y2103" s="70" t="n">
        <f aca="false">Y2102+M2103</f>
        <v>3.76743389436951</v>
      </c>
      <c r="Z2103" s="70" t="n">
        <f aca="false">MAX(Z2102,Y2103)</f>
        <v>3.81627560747369</v>
      </c>
      <c r="AA2103" s="70" t="n">
        <f aca="false">Z2103-Y2103</f>
        <v>0.0488417131041778</v>
      </c>
      <c r="AB2103" s="72" t="n">
        <f aca="false">AB2102*(1+F2103)</f>
        <v>57.9330695694696</v>
      </c>
      <c r="AC2103" s="73" t="n">
        <f aca="false">MAX(AC2102,AB2103)</f>
        <v>60.4501210484966</v>
      </c>
      <c r="AD2103" s="70" t="n">
        <f aca="false">1-AB2103/AC2103</f>
        <v>0.0416384853391393</v>
      </c>
      <c r="AE2103" s="73" t="n">
        <f aca="false">AE2102*(1+M2103)</f>
        <v>33.6276280569991</v>
      </c>
      <c r="AF2103" s="73" t="n">
        <f aca="false">MAX(AF2102,AE2103)</f>
        <v>35.3407458713724</v>
      </c>
      <c r="AG2103" s="70" t="n">
        <f aca="false">1-AE2103/AF2103</f>
        <v>0.0484742970793098</v>
      </c>
      <c r="AH2103" s="74" t="n">
        <f aca="false">IF(R2103&gt;0,AH2102+1,0)</f>
        <v>13</v>
      </c>
      <c r="AI2103" s="74" t="n">
        <f aca="false">IF(U2103&gt;0,AI2102+1,0)</f>
        <v>44</v>
      </c>
      <c r="AJ2103" s="74" t="n">
        <f aca="false">IF(G2103&gt;0,AJ2102+1,0)</f>
        <v>0</v>
      </c>
      <c r="AK2103" s="74" t="n">
        <f aca="false">IF(G2103&lt;=0,AK2102+1,0)</f>
        <v>1</v>
      </c>
      <c r="AL2103" s="74" t="n">
        <f aca="false">IF(K2103&gt;0,AL2102+1,0)</f>
        <v>0</v>
      </c>
      <c r="AM2103" s="74" t="n">
        <f aca="false">IF(K2103&lt;=0,AM2102+1,0)</f>
        <v>1</v>
      </c>
    </row>
    <row r="2104" customFormat="false" ht="15" hidden="false" customHeight="false" outlineLevel="0" collapsed="false">
      <c r="A2104" s="61" t="n">
        <v>2103</v>
      </c>
      <c r="B2104" s="62" t="n">
        <v>46071.4270833333</v>
      </c>
      <c r="C2104" s="63" t="n">
        <f aca="false">YEAR(B2104)</f>
        <v>2026</v>
      </c>
      <c r="D2104" s="32" t="s">
        <v>276</v>
      </c>
      <c r="E2104" s="64" t="n">
        <v>25663.85</v>
      </c>
      <c r="F2104" s="65" t="n">
        <v>-0.0018</v>
      </c>
      <c r="G2104" s="66" t="n">
        <v>-46.19493</v>
      </c>
      <c r="H2104" s="67" t="n">
        <f aca="false">E2104+IF(D2104="Long",1,-1)*G2104</f>
        <v>25710.04493</v>
      </c>
      <c r="I2104" s="68" t="n">
        <f aca="false">Assumptions!$B$58</f>
        <v>5.35750011455817</v>
      </c>
      <c r="J2104" s="68" t="n">
        <f aca="false">INDEX(Yearly!$L$5:$L$22,MATCH(C2104,Yearly!$A$5:$A$22,0))</f>
        <v>0.497087639495088</v>
      </c>
      <c r="K2104" s="68" t="n">
        <f aca="false">G2104-I2104-J2104</f>
        <v>-52.0495177540533</v>
      </c>
      <c r="L2104" s="69" t="n">
        <f aca="false">(I2104+J2104)/Assumptions!$B$8</f>
        <v>0.000258150741284462</v>
      </c>
      <c r="M2104" s="70" t="n">
        <f aca="false">F2104-L2104</f>
        <v>-0.00205815074128446</v>
      </c>
      <c r="N2104" s="71" t="n">
        <f aca="false">G2104*Assumptions!$B$7</f>
        <v>-363323.12445</v>
      </c>
      <c r="O2104" s="71" t="n">
        <f aca="false">K2104*Assumptions!$B$7</f>
        <v>-409369.457135629</v>
      </c>
      <c r="P2104" s="68" t="n">
        <f aca="false">P2103+G2104</f>
        <v>42950.998565</v>
      </c>
      <c r="Q2104" s="68" t="n">
        <f aca="false">MAX(Q2103,P2104)</f>
        <v>44062.73391</v>
      </c>
      <c r="R2104" s="68" t="n">
        <f aca="false">Q2104-P2104</f>
        <v>1111.73534500001</v>
      </c>
      <c r="S2104" s="68" t="n">
        <f aca="false">S2103+K2104</f>
        <v>30588.1528109575</v>
      </c>
      <c r="T2104" s="68" t="n">
        <f aca="false">MAX(T2103,S2104)</f>
        <v>31838.2570381155</v>
      </c>
      <c r="U2104" s="68" t="n">
        <f aca="false">T2104-S2104</f>
        <v>1250.10422715806</v>
      </c>
      <c r="V2104" s="70" t="n">
        <f aca="false">V2103+F2104</f>
        <v>4.31050000000001</v>
      </c>
      <c r="W2104" s="70" t="n">
        <f aca="false">MAX(W2103,V2104)</f>
        <v>4.35450000000001</v>
      </c>
      <c r="X2104" s="70" t="n">
        <f aca="false">W2104-V2104</f>
        <v>0.0439999999999996</v>
      </c>
      <c r="Y2104" s="70" t="n">
        <f aca="false">Y2103+M2104</f>
        <v>3.76537574362823</v>
      </c>
      <c r="Z2104" s="70" t="n">
        <f aca="false">MAX(Z2103,Y2104)</f>
        <v>3.81627560747369</v>
      </c>
      <c r="AA2104" s="70" t="n">
        <f aca="false">Z2104-Y2104</f>
        <v>0.0508998638454625</v>
      </c>
      <c r="AB2104" s="72" t="n">
        <f aca="false">AB2103*(1+F2104)</f>
        <v>57.8287900442445</v>
      </c>
      <c r="AC2104" s="73" t="n">
        <f aca="false">MAX(AC2103,AB2104)</f>
        <v>60.4501210484966</v>
      </c>
      <c r="AD2104" s="70" t="n">
        <f aca="false">1-AB2104/AC2104</f>
        <v>0.0433635360655288</v>
      </c>
      <c r="AE2104" s="73" t="n">
        <f aca="false">AE2103*(1+M2104)</f>
        <v>33.5584173293859</v>
      </c>
      <c r="AF2104" s="73" t="n">
        <f aca="false">MAX(AF2103,AE2104)</f>
        <v>35.3407458713724</v>
      </c>
      <c r="AG2104" s="70" t="n">
        <f aca="false">1-AE2104/AF2104</f>
        <v>0.0504326804101274</v>
      </c>
      <c r="AH2104" s="74" t="n">
        <f aca="false">IF(R2104&gt;0,AH2103+1,0)</f>
        <v>14</v>
      </c>
      <c r="AI2104" s="74" t="n">
        <f aca="false">IF(U2104&gt;0,AI2103+1,0)</f>
        <v>45</v>
      </c>
      <c r="AJ2104" s="74" t="n">
        <f aca="false">IF(G2104&gt;0,AJ2103+1,0)</f>
        <v>0</v>
      </c>
      <c r="AK2104" s="74" t="n">
        <f aca="false">IF(G2104&lt;=0,AK2103+1,0)</f>
        <v>2</v>
      </c>
      <c r="AL2104" s="74" t="n">
        <f aca="false">IF(K2104&gt;0,AL2103+1,0)</f>
        <v>0</v>
      </c>
      <c r="AM2104" s="74" t="n">
        <f aca="false">IF(K2104&lt;=0,AM2103+1,0)</f>
        <v>2</v>
      </c>
    </row>
    <row r="2105" customFormat="false" ht="15" hidden="false" customHeight="false" outlineLevel="0" collapsed="false">
      <c r="A2105" s="61" t="n">
        <v>2104</v>
      </c>
      <c r="B2105" s="62" t="n">
        <v>46071.5104166667</v>
      </c>
      <c r="C2105" s="63" t="n">
        <f aca="false">YEAR(B2105)</f>
        <v>2026</v>
      </c>
      <c r="D2105" s="32" t="s">
        <v>277</v>
      </c>
      <c r="E2105" s="64" t="n">
        <v>25710.5</v>
      </c>
      <c r="F2105" s="65" t="n">
        <v>-0.0012</v>
      </c>
      <c r="G2105" s="66" t="n">
        <v>-30.8526</v>
      </c>
      <c r="H2105" s="67" t="n">
        <f aca="false">E2105+IF(D2105="Long",1,-1)*G2105</f>
        <v>25679.6474</v>
      </c>
      <c r="I2105" s="68" t="n">
        <f aca="false">Assumptions!$B$58</f>
        <v>5.35750011455817</v>
      </c>
      <c r="J2105" s="68" t="n">
        <f aca="false">INDEX(Yearly!$L$5:$L$22,MATCH(C2105,Yearly!$A$5:$A$22,0))</f>
        <v>0.497087639495088</v>
      </c>
      <c r="K2105" s="68" t="n">
        <f aca="false">G2105-I2105-J2105</f>
        <v>-36.7071877540533</v>
      </c>
      <c r="L2105" s="69" t="n">
        <f aca="false">(I2105+J2105)/Assumptions!$B$8</f>
        <v>0.000258150741284462</v>
      </c>
      <c r="M2105" s="70" t="n">
        <f aca="false">F2105-L2105</f>
        <v>-0.00145815074128446</v>
      </c>
      <c r="N2105" s="71" t="n">
        <f aca="false">G2105*Assumptions!$B$7</f>
        <v>-242655.699</v>
      </c>
      <c r="O2105" s="71" t="n">
        <f aca="false">K2105*Assumptions!$B$7</f>
        <v>-288702.031685629</v>
      </c>
      <c r="P2105" s="68" t="n">
        <f aca="false">P2104+G2105</f>
        <v>42920.145965</v>
      </c>
      <c r="Q2105" s="68" t="n">
        <f aca="false">MAX(Q2104,P2105)</f>
        <v>44062.73391</v>
      </c>
      <c r="R2105" s="68" t="n">
        <f aca="false">Q2105-P2105</f>
        <v>1142.58794500001</v>
      </c>
      <c r="S2105" s="68" t="n">
        <f aca="false">S2104+K2105</f>
        <v>30551.4456232034</v>
      </c>
      <c r="T2105" s="68" t="n">
        <f aca="false">MAX(T2104,S2105)</f>
        <v>31838.2570381155</v>
      </c>
      <c r="U2105" s="68" t="n">
        <f aca="false">T2105-S2105</f>
        <v>1286.81141491211</v>
      </c>
      <c r="V2105" s="70" t="n">
        <f aca="false">V2104+F2105</f>
        <v>4.30930000000001</v>
      </c>
      <c r="W2105" s="70" t="n">
        <f aca="false">MAX(W2104,V2105)</f>
        <v>4.35450000000001</v>
      </c>
      <c r="X2105" s="70" t="n">
        <f aca="false">W2105-V2105</f>
        <v>0.0451999999999995</v>
      </c>
      <c r="Y2105" s="70" t="n">
        <f aca="false">Y2104+M2105</f>
        <v>3.76391759288695</v>
      </c>
      <c r="Z2105" s="70" t="n">
        <f aca="false">MAX(Z2104,Y2105)</f>
        <v>3.81627560747369</v>
      </c>
      <c r="AA2105" s="70" t="n">
        <f aca="false">Z2105-Y2105</f>
        <v>0.0523580145867468</v>
      </c>
      <c r="AB2105" s="72" t="n">
        <f aca="false">AB2104*(1+F2105)</f>
        <v>57.7593954961915</v>
      </c>
      <c r="AC2105" s="73" t="n">
        <f aca="false">MAX(AC2104,AB2105)</f>
        <v>60.4501210484966</v>
      </c>
      <c r="AD2105" s="70" t="n">
        <f aca="false">1-AB2105/AC2105</f>
        <v>0.0445114998222501</v>
      </c>
      <c r="AE2105" s="73" t="n">
        <f aca="false">AE2104*(1+M2105)</f>
        <v>33.5094840982808</v>
      </c>
      <c r="AF2105" s="73" t="n">
        <f aca="false">MAX(AF2104,AE2105)</f>
        <v>35.3407458713724</v>
      </c>
      <c r="AG2105" s="70" t="n">
        <f aca="false">1-AE2105/AF2105</f>
        <v>0.0518172927010867</v>
      </c>
      <c r="AH2105" s="74" t="n">
        <f aca="false">IF(R2105&gt;0,AH2104+1,0)</f>
        <v>15</v>
      </c>
      <c r="AI2105" s="74" t="n">
        <f aca="false">IF(U2105&gt;0,AI2104+1,0)</f>
        <v>46</v>
      </c>
      <c r="AJ2105" s="74" t="n">
        <f aca="false">IF(G2105&gt;0,AJ2104+1,0)</f>
        <v>0</v>
      </c>
      <c r="AK2105" s="74" t="n">
        <f aca="false">IF(G2105&lt;=0,AK2104+1,0)</f>
        <v>3</v>
      </c>
      <c r="AL2105" s="74" t="n">
        <f aca="false">IF(K2105&gt;0,AL2104+1,0)</f>
        <v>0</v>
      </c>
      <c r="AM2105" s="74" t="n">
        <f aca="false">IF(K2105&lt;=0,AM2104+1,0)</f>
        <v>3</v>
      </c>
    </row>
    <row r="2106" customFormat="false" ht="15" hidden="false" customHeight="false" outlineLevel="0" collapsed="false">
      <c r="A2106" s="61" t="n">
        <v>2105</v>
      </c>
      <c r="B2106" s="62" t="n">
        <v>46072.4895833333</v>
      </c>
      <c r="C2106" s="63" t="n">
        <f aca="false">YEAR(B2106)</f>
        <v>2026</v>
      </c>
      <c r="D2106" s="32" t="s">
        <v>276</v>
      </c>
      <c r="E2106" s="64" t="n">
        <v>25679.35</v>
      </c>
      <c r="F2106" s="65" t="n">
        <v>-0.0021</v>
      </c>
      <c r="G2106" s="66" t="n">
        <v>-53.926635</v>
      </c>
      <c r="H2106" s="67" t="n">
        <f aca="false">E2106+IF(D2106="Long",1,-1)*G2106</f>
        <v>25733.276635</v>
      </c>
      <c r="I2106" s="68" t="n">
        <f aca="false">Assumptions!$B$58</f>
        <v>5.35750011455817</v>
      </c>
      <c r="J2106" s="68" t="n">
        <f aca="false">INDEX(Yearly!$L$5:$L$22,MATCH(C2106,Yearly!$A$5:$A$22,0))</f>
        <v>0.497087639495088</v>
      </c>
      <c r="K2106" s="68" t="n">
        <f aca="false">G2106-I2106-J2106</f>
        <v>-59.7812227540533</v>
      </c>
      <c r="L2106" s="69" t="n">
        <f aca="false">(I2106+J2106)/Assumptions!$B$8</f>
        <v>0.000258150741284462</v>
      </c>
      <c r="M2106" s="70" t="n">
        <f aca="false">F2106-L2106</f>
        <v>-0.00235815074128446</v>
      </c>
      <c r="N2106" s="71" t="n">
        <f aca="false">G2106*Assumptions!$B$7</f>
        <v>-424132.984275</v>
      </c>
      <c r="O2106" s="71" t="n">
        <f aca="false">K2106*Assumptions!$B$7</f>
        <v>-470179.316960629</v>
      </c>
      <c r="P2106" s="68" t="n">
        <f aca="false">P2105+G2106</f>
        <v>42866.21933</v>
      </c>
      <c r="Q2106" s="68" t="n">
        <f aca="false">MAX(Q2105,P2106)</f>
        <v>44062.73391</v>
      </c>
      <c r="R2106" s="68" t="n">
        <f aca="false">Q2106-P2106</f>
        <v>1196.51458000001</v>
      </c>
      <c r="S2106" s="68" t="n">
        <f aca="false">S2105+K2106</f>
        <v>30491.6644004494</v>
      </c>
      <c r="T2106" s="68" t="n">
        <f aca="false">MAX(T2105,S2106)</f>
        <v>31838.2570381155</v>
      </c>
      <c r="U2106" s="68" t="n">
        <f aca="false">T2106-S2106</f>
        <v>1346.59263766616</v>
      </c>
      <c r="V2106" s="70" t="n">
        <f aca="false">V2105+F2106</f>
        <v>4.30720000000001</v>
      </c>
      <c r="W2106" s="70" t="n">
        <f aca="false">MAX(W2105,V2106)</f>
        <v>4.35450000000001</v>
      </c>
      <c r="X2106" s="70" t="n">
        <f aca="false">W2106-V2106</f>
        <v>0.0472999999999999</v>
      </c>
      <c r="Y2106" s="70" t="n">
        <f aca="false">Y2105+M2106</f>
        <v>3.76155944214566</v>
      </c>
      <c r="Z2106" s="70" t="n">
        <f aca="false">MAX(Z2105,Y2106)</f>
        <v>3.81627560747369</v>
      </c>
      <c r="AA2106" s="70" t="n">
        <f aca="false">Z2106-Y2106</f>
        <v>0.0547161653280313</v>
      </c>
      <c r="AB2106" s="72" t="n">
        <f aca="false">AB2105*(1+F2106)</f>
        <v>57.6381007656495</v>
      </c>
      <c r="AC2106" s="73" t="n">
        <f aca="false">MAX(AC2105,AB2106)</f>
        <v>60.4501210484966</v>
      </c>
      <c r="AD2106" s="70" t="n">
        <f aca="false">1-AB2106/AC2106</f>
        <v>0.0465180256726234</v>
      </c>
      <c r="AE2106" s="73" t="n">
        <f aca="false">AE2105*(1+M2106)</f>
        <v>33.4304636835143</v>
      </c>
      <c r="AF2106" s="73" t="n">
        <f aca="false">MAX(AF2105,AE2106)</f>
        <v>35.3407458713724</v>
      </c>
      <c r="AG2106" s="70" t="n">
        <f aca="false">1-AE2106/AF2106</f>
        <v>0.0540532504551767</v>
      </c>
      <c r="AH2106" s="74" t="n">
        <f aca="false">IF(R2106&gt;0,AH2105+1,0)</f>
        <v>16</v>
      </c>
      <c r="AI2106" s="74" t="n">
        <f aca="false">IF(U2106&gt;0,AI2105+1,0)</f>
        <v>47</v>
      </c>
      <c r="AJ2106" s="74" t="n">
        <f aca="false">IF(G2106&gt;0,AJ2105+1,0)</f>
        <v>0</v>
      </c>
      <c r="AK2106" s="74" t="n">
        <f aca="false">IF(G2106&lt;=0,AK2105+1,0)</f>
        <v>4</v>
      </c>
      <c r="AL2106" s="74" t="n">
        <f aca="false">IF(K2106&gt;0,AL2105+1,0)</f>
        <v>0</v>
      </c>
      <c r="AM2106" s="74" t="n">
        <f aca="false">IF(K2106&lt;=0,AM2105+1,0)</f>
        <v>4</v>
      </c>
    </row>
    <row r="2107" customFormat="false" ht="15" hidden="false" customHeight="false" outlineLevel="0" collapsed="false">
      <c r="A2107" s="61" t="n">
        <v>2106</v>
      </c>
      <c r="B2107" s="62" t="n">
        <v>46076.40625</v>
      </c>
      <c r="C2107" s="63" t="n">
        <f aca="false">YEAR(B2107)</f>
        <v>2026</v>
      </c>
      <c r="D2107" s="32" t="s">
        <v>277</v>
      </c>
      <c r="E2107" s="64" t="n">
        <v>25732.2</v>
      </c>
      <c r="F2107" s="65" t="n">
        <v>-0.0037</v>
      </c>
      <c r="G2107" s="66" t="n">
        <v>-95.20914</v>
      </c>
      <c r="H2107" s="67" t="n">
        <f aca="false">E2107+IF(D2107="Long",1,-1)*G2107</f>
        <v>25636.99086</v>
      </c>
      <c r="I2107" s="68" t="n">
        <f aca="false">Assumptions!$B$58</f>
        <v>5.35750011455817</v>
      </c>
      <c r="J2107" s="68" t="n">
        <f aca="false">INDEX(Yearly!$L$5:$L$22,MATCH(C2107,Yearly!$A$5:$A$22,0))</f>
        <v>0.497087639495088</v>
      </c>
      <c r="K2107" s="68" t="n">
        <f aca="false">G2107-I2107-J2107</f>
        <v>-101.063727754053</v>
      </c>
      <c r="L2107" s="69" t="n">
        <f aca="false">(I2107+J2107)/Assumptions!$B$8</f>
        <v>0.000258150741284462</v>
      </c>
      <c r="M2107" s="70" t="n">
        <f aca="false">F2107-L2107</f>
        <v>-0.00395815074128446</v>
      </c>
      <c r="N2107" s="71" t="n">
        <f aca="false">G2107*Assumptions!$B$7</f>
        <v>-748819.8861</v>
      </c>
      <c r="O2107" s="71" t="n">
        <f aca="false">K2107*Assumptions!$B$7</f>
        <v>-794866.218785629</v>
      </c>
      <c r="P2107" s="68" t="n">
        <f aca="false">P2106+G2107</f>
        <v>42771.01019</v>
      </c>
      <c r="Q2107" s="68" t="n">
        <f aca="false">MAX(Q2106,P2107)</f>
        <v>44062.73391</v>
      </c>
      <c r="R2107" s="68" t="n">
        <f aca="false">Q2107-P2107</f>
        <v>1291.72372000001</v>
      </c>
      <c r="S2107" s="68" t="n">
        <f aca="false">S2106+K2107</f>
        <v>30390.6006726953</v>
      </c>
      <c r="T2107" s="68" t="n">
        <f aca="false">MAX(T2106,S2107)</f>
        <v>31838.2570381155</v>
      </c>
      <c r="U2107" s="68" t="n">
        <f aca="false">T2107-S2107</f>
        <v>1447.65636542021</v>
      </c>
      <c r="V2107" s="70" t="n">
        <f aca="false">V2106+F2107</f>
        <v>4.30350000000001</v>
      </c>
      <c r="W2107" s="70" t="n">
        <f aca="false">MAX(W2106,V2107)</f>
        <v>4.35450000000001</v>
      </c>
      <c r="X2107" s="70" t="n">
        <f aca="false">W2107-V2107</f>
        <v>0.0510000000000002</v>
      </c>
      <c r="Y2107" s="70" t="n">
        <f aca="false">Y2106+M2107</f>
        <v>3.75760129140438</v>
      </c>
      <c r="Z2107" s="70" t="n">
        <f aca="false">MAX(Z2106,Y2107)</f>
        <v>3.81627560747369</v>
      </c>
      <c r="AA2107" s="70" t="n">
        <f aca="false">Z2107-Y2107</f>
        <v>0.0586743160693155</v>
      </c>
      <c r="AB2107" s="72" t="n">
        <f aca="false">AB2106*(1+F2107)</f>
        <v>57.4248397928165</v>
      </c>
      <c r="AC2107" s="73" t="n">
        <f aca="false">MAX(AC2106,AB2107)</f>
        <v>60.4501210484966</v>
      </c>
      <c r="AD2107" s="70" t="n">
        <f aca="false">1-AB2107/AC2107</f>
        <v>0.0500459089776347</v>
      </c>
      <c r="AE2107" s="73" t="n">
        <f aca="false">AE2106*(1+M2107)</f>
        <v>33.298140868904</v>
      </c>
      <c r="AF2107" s="73" t="n">
        <f aca="false">MAX(AF2106,AE2107)</f>
        <v>35.3407458713724</v>
      </c>
      <c r="AG2107" s="70" t="n">
        <f aca="false">1-AE2107/AF2107</f>
        <v>0.0577974502831031</v>
      </c>
      <c r="AH2107" s="74" t="n">
        <f aca="false">IF(R2107&gt;0,AH2106+1,0)</f>
        <v>17</v>
      </c>
      <c r="AI2107" s="74" t="n">
        <f aca="false">IF(U2107&gt;0,AI2106+1,0)</f>
        <v>48</v>
      </c>
      <c r="AJ2107" s="74" t="n">
        <f aca="false">IF(G2107&gt;0,AJ2106+1,0)</f>
        <v>0</v>
      </c>
      <c r="AK2107" s="74" t="n">
        <f aca="false">IF(G2107&lt;=0,AK2106+1,0)</f>
        <v>5</v>
      </c>
      <c r="AL2107" s="74" t="n">
        <f aca="false">IF(K2107&gt;0,AL2106+1,0)</f>
        <v>0</v>
      </c>
      <c r="AM2107" s="74" t="n">
        <f aca="false">IF(K2107&lt;=0,AM2106+1,0)</f>
        <v>5</v>
      </c>
    </row>
    <row r="2108" customFormat="false" ht="15" hidden="false" customHeight="false" outlineLevel="0" collapsed="false">
      <c r="A2108" s="61" t="n">
        <v>2107</v>
      </c>
      <c r="B2108" s="62" t="n">
        <v>46076.5520833333</v>
      </c>
      <c r="C2108" s="63" t="n">
        <f aca="false">YEAR(B2108)</f>
        <v>2026</v>
      </c>
      <c r="D2108" s="32" t="s">
        <v>276</v>
      </c>
      <c r="E2108" s="64" t="n">
        <v>25636.7</v>
      </c>
      <c r="F2108" s="65" t="n">
        <v>-0.0029</v>
      </c>
      <c r="G2108" s="66" t="n">
        <v>-74.34643</v>
      </c>
      <c r="H2108" s="67" t="n">
        <f aca="false">E2108+IF(D2108="Long",1,-1)*G2108</f>
        <v>25711.04643</v>
      </c>
      <c r="I2108" s="68" t="n">
        <f aca="false">Assumptions!$B$58</f>
        <v>5.35750011455817</v>
      </c>
      <c r="J2108" s="68" t="n">
        <f aca="false">INDEX(Yearly!$L$5:$L$22,MATCH(C2108,Yearly!$A$5:$A$22,0))</f>
        <v>0.497087639495088</v>
      </c>
      <c r="K2108" s="68" t="n">
        <f aca="false">G2108-I2108-J2108</f>
        <v>-80.2010177540533</v>
      </c>
      <c r="L2108" s="69" t="n">
        <f aca="false">(I2108+J2108)/Assumptions!$B$8</f>
        <v>0.000258150741284462</v>
      </c>
      <c r="M2108" s="70" t="n">
        <f aca="false">F2108-L2108</f>
        <v>-0.00315815074128446</v>
      </c>
      <c r="N2108" s="71" t="n">
        <f aca="false">G2108*Assumptions!$B$7</f>
        <v>-584734.67195</v>
      </c>
      <c r="O2108" s="71" t="n">
        <f aca="false">K2108*Assumptions!$B$7</f>
        <v>-630781.004635629</v>
      </c>
      <c r="P2108" s="68" t="n">
        <f aca="false">P2107+G2108</f>
        <v>42696.66376</v>
      </c>
      <c r="Q2108" s="68" t="n">
        <f aca="false">MAX(Q2107,P2108)</f>
        <v>44062.73391</v>
      </c>
      <c r="R2108" s="68" t="n">
        <f aca="false">Q2108-P2108</f>
        <v>1366.07015000001</v>
      </c>
      <c r="S2108" s="68" t="n">
        <f aca="false">S2107+K2108</f>
        <v>30310.3996549413</v>
      </c>
      <c r="T2108" s="68" t="n">
        <f aca="false">MAX(T2107,S2108)</f>
        <v>31838.2570381155</v>
      </c>
      <c r="U2108" s="68" t="n">
        <f aca="false">T2108-S2108</f>
        <v>1527.85738317427</v>
      </c>
      <c r="V2108" s="70" t="n">
        <f aca="false">V2107+F2108</f>
        <v>4.30060000000001</v>
      </c>
      <c r="W2108" s="70" t="n">
        <f aca="false">MAX(W2107,V2108)</f>
        <v>4.35450000000001</v>
      </c>
      <c r="X2108" s="70" t="n">
        <f aca="false">W2108-V2108</f>
        <v>0.0539000000000005</v>
      </c>
      <c r="Y2108" s="70" t="n">
        <f aca="false">Y2107+M2108</f>
        <v>3.75444314066309</v>
      </c>
      <c r="Z2108" s="70" t="n">
        <f aca="false">MAX(Z2107,Y2108)</f>
        <v>3.81627560747369</v>
      </c>
      <c r="AA2108" s="70" t="n">
        <f aca="false">Z2108-Y2108</f>
        <v>0.0618324668105998</v>
      </c>
      <c r="AB2108" s="72" t="n">
        <f aca="false">AB2107*(1+F2108)</f>
        <v>57.2583077574174</v>
      </c>
      <c r="AC2108" s="73" t="n">
        <f aca="false">MAX(AC2107,AB2108)</f>
        <v>60.4501210484966</v>
      </c>
      <c r="AD2108" s="70" t="n">
        <f aca="false">1-AB2108/AC2108</f>
        <v>0.0528007758415997</v>
      </c>
      <c r="AE2108" s="73" t="n">
        <f aca="false">AE2107*(1+M2108)</f>
        <v>33.1929803206354</v>
      </c>
      <c r="AF2108" s="73" t="n">
        <f aca="false">MAX(AF2107,AE2108)</f>
        <v>35.3407458713724</v>
      </c>
      <c r="AG2108" s="70" t="n">
        <f aca="false">1-AE2108/AF2108</f>
        <v>0.0607730679639316</v>
      </c>
      <c r="AH2108" s="74" t="n">
        <f aca="false">IF(R2108&gt;0,AH2107+1,0)</f>
        <v>18</v>
      </c>
      <c r="AI2108" s="74" t="n">
        <f aca="false">IF(U2108&gt;0,AI2107+1,0)</f>
        <v>49</v>
      </c>
      <c r="AJ2108" s="74" t="n">
        <f aca="false">IF(G2108&gt;0,AJ2107+1,0)</f>
        <v>0</v>
      </c>
      <c r="AK2108" s="74" t="n">
        <f aca="false">IF(G2108&lt;=0,AK2107+1,0)</f>
        <v>6</v>
      </c>
      <c r="AL2108" s="74" t="n">
        <f aca="false">IF(K2108&gt;0,AL2107+1,0)</f>
        <v>0</v>
      </c>
      <c r="AM2108" s="74" t="n">
        <f aca="false">IF(K2108&lt;=0,AM2107+1,0)</f>
        <v>6</v>
      </c>
    </row>
    <row r="2109" customFormat="false" ht="15" hidden="false" customHeight="false" outlineLevel="0" collapsed="false">
      <c r="A2109" s="61" t="n">
        <v>2108</v>
      </c>
      <c r="B2109" s="62" t="n">
        <v>46076.6354166667</v>
      </c>
      <c r="C2109" s="63" t="n">
        <f aca="false">YEAR(B2109)</f>
        <v>2026</v>
      </c>
      <c r="D2109" s="32" t="s">
        <v>277</v>
      </c>
      <c r="E2109" s="64" t="n">
        <v>25712.1</v>
      </c>
      <c r="F2109" s="65" t="n">
        <v>-0.0082</v>
      </c>
      <c r="G2109" s="66" t="n">
        <v>-210.83922</v>
      </c>
      <c r="H2109" s="67" t="n">
        <f aca="false">E2109+IF(D2109="Long",1,-1)*G2109</f>
        <v>25501.26078</v>
      </c>
      <c r="I2109" s="68" t="n">
        <f aca="false">Assumptions!$B$58</f>
        <v>5.35750011455817</v>
      </c>
      <c r="J2109" s="68" t="n">
        <f aca="false">INDEX(Yearly!$L$5:$L$22,MATCH(C2109,Yearly!$A$5:$A$22,0))</f>
        <v>0.497087639495088</v>
      </c>
      <c r="K2109" s="68" t="n">
        <f aca="false">G2109-I2109-J2109</f>
        <v>-216.693807754053</v>
      </c>
      <c r="L2109" s="69" t="n">
        <f aca="false">(I2109+J2109)/Assumptions!$B$8</f>
        <v>0.000258150741284462</v>
      </c>
      <c r="M2109" s="70" t="n">
        <f aca="false">F2109-L2109</f>
        <v>-0.00845815074128446</v>
      </c>
      <c r="N2109" s="71" t="n">
        <f aca="false">G2109*Assumptions!$B$7</f>
        <v>-1658250.4653</v>
      </c>
      <c r="O2109" s="71" t="n">
        <f aca="false">K2109*Assumptions!$B$7</f>
        <v>-1704296.79798563</v>
      </c>
      <c r="P2109" s="68" t="n">
        <f aca="false">P2108+G2109</f>
        <v>42485.82454</v>
      </c>
      <c r="Q2109" s="68" t="n">
        <f aca="false">MAX(Q2108,P2109)</f>
        <v>44062.73391</v>
      </c>
      <c r="R2109" s="68" t="n">
        <f aca="false">Q2109-P2109</f>
        <v>1576.90937000001</v>
      </c>
      <c r="S2109" s="68" t="n">
        <f aca="false">S2108+K2109</f>
        <v>30093.7058471872</v>
      </c>
      <c r="T2109" s="68" t="n">
        <f aca="false">MAX(T2108,S2109)</f>
        <v>31838.2570381155</v>
      </c>
      <c r="U2109" s="68" t="n">
        <f aca="false">T2109-S2109</f>
        <v>1744.55119092832</v>
      </c>
      <c r="V2109" s="70" t="n">
        <f aca="false">V2108+F2109</f>
        <v>4.2924</v>
      </c>
      <c r="W2109" s="70" t="n">
        <f aca="false">MAX(W2108,V2109)</f>
        <v>4.35450000000001</v>
      </c>
      <c r="X2109" s="70" t="n">
        <f aca="false">W2109-V2109</f>
        <v>0.0621000000000009</v>
      </c>
      <c r="Y2109" s="70" t="n">
        <f aca="false">Y2108+M2109</f>
        <v>3.74598498992181</v>
      </c>
      <c r="Z2109" s="70" t="n">
        <f aca="false">MAX(Z2108,Y2109)</f>
        <v>3.81627560747369</v>
      </c>
      <c r="AA2109" s="70" t="n">
        <f aca="false">Z2109-Y2109</f>
        <v>0.0702906175518843</v>
      </c>
      <c r="AB2109" s="72" t="n">
        <f aca="false">AB2108*(1+F2109)</f>
        <v>56.7887896338066</v>
      </c>
      <c r="AC2109" s="73" t="n">
        <f aca="false">MAX(AC2108,AB2109)</f>
        <v>60.4501210484966</v>
      </c>
      <c r="AD2109" s="70" t="n">
        <f aca="false">1-AB2109/AC2109</f>
        <v>0.0605678094796985</v>
      </c>
      <c r="AE2109" s="73" t="n">
        <f aca="false">AE2108*(1+M2109)</f>
        <v>32.912229089531</v>
      </c>
      <c r="AF2109" s="73" t="n">
        <f aca="false">MAX(AF2108,AE2109)</f>
        <v>35.3407458713724</v>
      </c>
      <c r="AG2109" s="70" t="n">
        <f aca="false">1-AE2109/AF2109</f>
        <v>0.0687171909353669</v>
      </c>
      <c r="AH2109" s="74" t="n">
        <f aca="false">IF(R2109&gt;0,AH2108+1,0)</f>
        <v>19</v>
      </c>
      <c r="AI2109" s="74" t="n">
        <f aca="false">IF(U2109&gt;0,AI2108+1,0)</f>
        <v>50</v>
      </c>
      <c r="AJ2109" s="74" t="n">
        <f aca="false">IF(G2109&gt;0,AJ2108+1,0)</f>
        <v>0</v>
      </c>
      <c r="AK2109" s="74" t="n">
        <f aca="false">IF(G2109&lt;=0,AK2108+1,0)</f>
        <v>7</v>
      </c>
      <c r="AL2109" s="74" t="n">
        <f aca="false">IF(K2109&gt;0,AL2108+1,0)</f>
        <v>0</v>
      </c>
      <c r="AM2109" s="74" t="n">
        <f aca="false">IF(K2109&lt;=0,AM2108+1,0)</f>
        <v>7</v>
      </c>
    </row>
    <row r="2110" customFormat="false" ht="15" hidden="false" customHeight="false" outlineLevel="0" collapsed="false">
      <c r="A2110" s="61" t="n">
        <v>2109</v>
      </c>
      <c r="B2110" s="62" t="n">
        <v>46077.40625</v>
      </c>
      <c r="C2110" s="63" t="n">
        <f aca="false">YEAR(B2110)</f>
        <v>2026</v>
      </c>
      <c r="D2110" s="32" t="s">
        <v>276</v>
      </c>
      <c r="E2110" s="64" t="n">
        <v>25500.3</v>
      </c>
      <c r="F2110" s="65" t="n">
        <v>-0.0051</v>
      </c>
      <c r="G2110" s="66" t="n">
        <v>-130.05153</v>
      </c>
      <c r="H2110" s="67" t="n">
        <f aca="false">E2110+IF(D2110="Long",1,-1)*G2110</f>
        <v>25630.35153</v>
      </c>
      <c r="I2110" s="68" t="n">
        <f aca="false">Assumptions!$B$58</f>
        <v>5.35750011455817</v>
      </c>
      <c r="J2110" s="68" t="n">
        <f aca="false">INDEX(Yearly!$L$5:$L$22,MATCH(C2110,Yearly!$A$5:$A$22,0))</f>
        <v>0.497087639495088</v>
      </c>
      <c r="K2110" s="68" t="n">
        <f aca="false">G2110-I2110-J2110</f>
        <v>-135.906117754053</v>
      </c>
      <c r="L2110" s="69" t="n">
        <f aca="false">(I2110+J2110)/Assumptions!$B$8</f>
        <v>0.000258150741284462</v>
      </c>
      <c r="M2110" s="70" t="n">
        <f aca="false">F2110-L2110</f>
        <v>-0.00535815074128446</v>
      </c>
      <c r="N2110" s="71" t="n">
        <f aca="false">G2110*Assumptions!$B$7</f>
        <v>-1022855.28345</v>
      </c>
      <c r="O2110" s="71" t="n">
        <f aca="false">K2110*Assumptions!$B$7</f>
        <v>-1068901.61613563</v>
      </c>
      <c r="P2110" s="68" t="n">
        <f aca="false">P2109+G2110</f>
        <v>42355.77301</v>
      </c>
      <c r="Q2110" s="68" t="n">
        <f aca="false">MAX(Q2109,P2110)</f>
        <v>44062.73391</v>
      </c>
      <c r="R2110" s="68" t="n">
        <f aca="false">Q2110-P2110</f>
        <v>1706.96090000001</v>
      </c>
      <c r="S2110" s="68" t="n">
        <f aca="false">S2109+K2110</f>
        <v>29957.7997294332</v>
      </c>
      <c r="T2110" s="68" t="n">
        <f aca="false">MAX(T2109,S2110)</f>
        <v>31838.2570381155</v>
      </c>
      <c r="U2110" s="68" t="n">
        <f aca="false">T2110-S2110</f>
        <v>1880.45730868238</v>
      </c>
      <c r="V2110" s="70" t="n">
        <f aca="false">V2109+F2110</f>
        <v>4.2873</v>
      </c>
      <c r="W2110" s="70" t="n">
        <f aca="false">MAX(W2109,V2110)</f>
        <v>4.35450000000001</v>
      </c>
      <c r="X2110" s="70" t="n">
        <f aca="false">W2110-V2110</f>
        <v>0.0672000000000006</v>
      </c>
      <c r="Y2110" s="70" t="n">
        <f aca="false">Y2109+M2110</f>
        <v>3.74062683918052</v>
      </c>
      <c r="Z2110" s="70" t="n">
        <f aca="false">MAX(Z2109,Y2110)</f>
        <v>3.81627560747369</v>
      </c>
      <c r="AA2110" s="70" t="n">
        <f aca="false">Z2110-Y2110</f>
        <v>0.0756487682931688</v>
      </c>
      <c r="AB2110" s="72" t="n">
        <f aca="false">AB2109*(1+F2110)</f>
        <v>56.4991668066741</v>
      </c>
      <c r="AC2110" s="73" t="n">
        <f aca="false">MAX(AC2109,AB2110)</f>
        <v>60.4501210484966</v>
      </c>
      <c r="AD2110" s="70" t="n">
        <f aca="false">1-AB2110/AC2110</f>
        <v>0.0653589136513521</v>
      </c>
      <c r="AE2110" s="73" t="n">
        <f aca="false">AE2109*(1+M2110)</f>
        <v>32.7358804048376</v>
      </c>
      <c r="AF2110" s="73" t="n">
        <f aca="false">MAX(AF2109,AE2110)</f>
        <v>35.3407458713724</v>
      </c>
      <c r="AG2110" s="70" t="n">
        <f aca="false">1-AE2110/AF2110</f>
        <v>0.073707144609102</v>
      </c>
      <c r="AH2110" s="74" t="n">
        <f aca="false">IF(R2110&gt;0,AH2109+1,0)</f>
        <v>20</v>
      </c>
      <c r="AI2110" s="74" t="n">
        <f aca="false">IF(U2110&gt;0,AI2109+1,0)</f>
        <v>51</v>
      </c>
      <c r="AJ2110" s="74" t="n">
        <f aca="false">IF(G2110&gt;0,AJ2109+1,0)</f>
        <v>0</v>
      </c>
      <c r="AK2110" s="74" t="n">
        <f aca="false">IF(G2110&lt;=0,AK2109+1,0)</f>
        <v>8</v>
      </c>
      <c r="AL2110" s="74" t="n">
        <f aca="false">IF(K2110&gt;0,AL2109+1,0)</f>
        <v>0</v>
      </c>
      <c r="AM2110" s="74" t="n">
        <f aca="false">IF(K2110&lt;=0,AM2109+1,0)</f>
        <v>8</v>
      </c>
    </row>
    <row r="2111" customFormat="false" ht="15" hidden="false" customHeight="false" outlineLevel="0" collapsed="false">
      <c r="A2111" s="61" t="n">
        <v>2110</v>
      </c>
      <c r="B2111" s="62" t="n">
        <v>46078.4270833333</v>
      </c>
      <c r="C2111" s="63" t="n">
        <f aca="false">YEAR(B2111)</f>
        <v>2026</v>
      </c>
      <c r="D2111" s="32" t="s">
        <v>277</v>
      </c>
      <c r="E2111" s="64" t="n">
        <v>25631.6</v>
      </c>
      <c r="F2111" s="65" t="n">
        <v>-0.005</v>
      </c>
      <c r="G2111" s="66" t="n">
        <v>-128.158</v>
      </c>
      <c r="H2111" s="67" t="n">
        <f aca="false">E2111+IF(D2111="Long",1,-1)*G2111</f>
        <v>25503.442</v>
      </c>
      <c r="I2111" s="68" t="n">
        <f aca="false">Assumptions!$B$58</f>
        <v>5.35750011455817</v>
      </c>
      <c r="J2111" s="68" t="n">
        <f aca="false">INDEX(Yearly!$L$5:$L$22,MATCH(C2111,Yearly!$A$5:$A$22,0))</f>
        <v>0.497087639495088</v>
      </c>
      <c r="K2111" s="68" t="n">
        <f aca="false">G2111-I2111-J2111</f>
        <v>-134.012587754053</v>
      </c>
      <c r="L2111" s="69" t="n">
        <f aca="false">(I2111+J2111)/Assumptions!$B$8</f>
        <v>0.000258150741284462</v>
      </c>
      <c r="M2111" s="70" t="n">
        <f aca="false">F2111-L2111</f>
        <v>-0.00525815074128446</v>
      </c>
      <c r="N2111" s="71" t="n">
        <f aca="false">G2111*Assumptions!$B$7</f>
        <v>-1007962.67</v>
      </c>
      <c r="O2111" s="71" t="n">
        <f aca="false">K2111*Assumptions!$B$7</f>
        <v>-1054009.00268563</v>
      </c>
      <c r="P2111" s="68" t="n">
        <f aca="false">P2110+G2111</f>
        <v>42227.61501</v>
      </c>
      <c r="Q2111" s="68" t="n">
        <f aca="false">MAX(Q2110,P2111)</f>
        <v>44062.73391</v>
      </c>
      <c r="R2111" s="68" t="n">
        <f aca="false">Q2111-P2111</f>
        <v>1835.11890000001</v>
      </c>
      <c r="S2111" s="68" t="n">
        <f aca="false">S2110+K2111</f>
        <v>29823.7871416791</v>
      </c>
      <c r="T2111" s="68" t="n">
        <f aca="false">MAX(T2110,S2111)</f>
        <v>31838.2570381155</v>
      </c>
      <c r="U2111" s="68" t="n">
        <f aca="false">T2111-S2111</f>
        <v>2014.46989643643</v>
      </c>
      <c r="V2111" s="70" t="n">
        <f aca="false">V2110+F2111</f>
        <v>4.28230000000001</v>
      </c>
      <c r="W2111" s="70" t="n">
        <f aca="false">MAX(W2110,V2111)</f>
        <v>4.35450000000001</v>
      </c>
      <c r="X2111" s="70" t="n">
        <f aca="false">W2111-V2111</f>
        <v>0.0722000000000005</v>
      </c>
      <c r="Y2111" s="70" t="n">
        <f aca="false">Y2110+M2111</f>
        <v>3.73536868843924</v>
      </c>
      <c r="Z2111" s="70" t="n">
        <f aca="false">MAX(Z2110,Y2111)</f>
        <v>3.81627560747369</v>
      </c>
      <c r="AA2111" s="70" t="n">
        <f aca="false">Z2111-Y2111</f>
        <v>0.0809069190344531</v>
      </c>
      <c r="AB2111" s="72" t="n">
        <f aca="false">AB2110*(1+F2111)</f>
        <v>56.2166709726408</v>
      </c>
      <c r="AC2111" s="73" t="n">
        <f aca="false">MAX(AC2110,AB2111)</f>
        <v>60.4501210484966</v>
      </c>
      <c r="AD2111" s="70" t="n">
        <f aca="false">1-AB2111/AC2111</f>
        <v>0.0700321190830953</v>
      </c>
      <c r="AE2111" s="73" t="n">
        <f aca="false">AE2110*(1+M2111)</f>
        <v>32.5637502110203</v>
      </c>
      <c r="AF2111" s="73" t="n">
        <f aca="false">MAX(AF2110,AE2111)</f>
        <v>35.3407458713724</v>
      </c>
      <c r="AG2111" s="70" t="n">
        <f aca="false">1-AE2111/AF2111</f>
        <v>0.0785777320733221</v>
      </c>
      <c r="AH2111" s="74" t="n">
        <f aca="false">IF(R2111&gt;0,AH2110+1,0)</f>
        <v>21</v>
      </c>
      <c r="AI2111" s="74" t="n">
        <f aca="false">IF(U2111&gt;0,AI2110+1,0)</f>
        <v>52</v>
      </c>
      <c r="AJ2111" s="74" t="n">
        <f aca="false">IF(G2111&gt;0,AJ2110+1,0)</f>
        <v>0</v>
      </c>
      <c r="AK2111" s="74" t="n">
        <f aca="false">IF(G2111&lt;=0,AK2110+1,0)</f>
        <v>9</v>
      </c>
      <c r="AL2111" s="74" t="n">
        <f aca="false">IF(K2111&gt;0,AL2110+1,0)</f>
        <v>0</v>
      </c>
      <c r="AM2111" s="74" t="n">
        <f aca="false">IF(K2111&lt;=0,AM2110+1,0)</f>
        <v>9</v>
      </c>
    </row>
    <row r="2112" customFormat="false" ht="15" hidden="false" customHeight="false" outlineLevel="0" collapsed="false">
      <c r="A2112" s="61" t="n">
        <v>2111</v>
      </c>
      <c r="B2112" s="62" t="n">
        <v>46078.53125</v>
      </c>
      <c r="C2112" s="63" t="n">
        <f aca="false">YEAR(B2112)</f>
        <v>2026</v>
      </c>
      <c r="D2112" s="32" t="s">
        <v>276</v>
      </c>
      <c r="E2112" s="64" t="n">
        <v>25504.5</v>
      </c>
      <c r="F2112" s="65" t="n">
        <v>0.0747</v>
      </c>
      <c r="G2112" s="66" t="n">
        <v>1905.18615</v>
      </c>
      <c r="H2112" s="67" t="n">
        <f aca="false">E2112+IF(D2112="Long",1,-1)*G2112</f>
        <v>23599.31385</v>
      </c>
      <c r="I2112" s="68" t="n">
        <f aca="false">Assumptions!$B$58</f>
        <v>5.35750011455817</v>
      </c>
      <c r="J2112" s="68" t="n">
        <f aca="false">INDEX(Yearly!$L$5:$L$22,MATCH(C2112,Yearly!$A$5:$A$22,0))</f>
        <v>0.497087639495088</v>
      </c>
      <c r="K2112" s="68" t="n">
        <f aca="false">G2112-I2112-J2112</f>
        <v>1899.33156224595</v>
      </c>
      <c r="L2112" s="69" t="n">
        <f aca="false">(I2112+J2112)/Assumptions!$B$8</f>
        <v>0.000258150741284462</v>
      </c>
      <c r="M2112" s="70" t="n">
        <f aca="false">F2112-L2112</f>
        <v>0.0744418492587155</v>
      </c>
      <c r="N2112" s="71" t="n">
        <f aca="false">G2112*Assumptions!$B$7</f>
        <v>14984289.06975</v>
      </c>
      <c r="O2112" s="71" t="n">
        <f aca="false">K2112*Assumptions!$B$7</f>
        <v>14938242.7370644</v>
      </c>
      <c r="P2112" s="68" t="n">
        <f aca="false">P2111+G2112</f>
        <v>44132.80116</v>
      </c>
      <c r="Q2112" s="68" t="n">
        <f aca="false">MAX(Q2111,P2112)</f>
        <v>44132.80116</v>
      </c>
      <c r="R2112" s="68" t="n">
        <f aca="false">Q2112-P2112</f>
        <v>0</v>
      </c>
      <c r="S2112" s="68" t="n">
        <f aca="false">S2111+K2112</f>
        <v>31723.1187039251</v>
      </c>
      <c r="T2112" s="68" t="n">
        <f aca="false">MAX(T2111,S2112)</f>
        <v>31838.2570381155</v>
      </c>
      <c r="U2112" s="68" t="n">
        <f aca="false">T2112-S2112</f>
        <v>115.138334190484</v>
      </c>
      <c r="V2112" s="70" t="n">
        <f aca="false">V2111+F2112</f>
        <v>4.35700000000001</v>
      </c>
      <c r="W2112" s="70" t="n">
        <f aca="false">MAX(W2111,V2112)</f>
        <v>4.35700000000001</v>
      </c>
      <c r="X2112" s="70" t="n">
        <f aca="false">W2112-V2112</f>
        <v>0</v>
      </c>
      <c r="Y2112" s="70" t="n">
        <f aca="false">Y2111+M2112</f>
        <v>3.80981053769795</v>
      </c>
      <c r="Z2112" s="70" t="n">
        <f aca="false">MAX(Z2111,Y2112)</f>
        <v>3.81627560747369</v>
      </c>
      <c r="AA2112" s="70" t="n">
        <f aca="false">Z2112-Y2112</f>
        <v>0.00646506977573758</v>
      </c>
      <c r="AB2112" s="72" t="n">
        <f aca="false">AB2111*(1+F2112)</f>
        <v>60.416056294297</v>
      </c>
      <c r="AC2112" s="73" t="n">
        <f aca="false">MAX(AC2111,AB2112)</f>
        <v>60.4501210484966</v>
      </c>
      <c r="AD2112" s="70" t="n">
        <f aca="false">1-AB2112/AC2112</f>
        <v>0.000563518378602468</v>
      </c>
      <c r="AE2112" s="73" t="n">
        <f aca="false">AE2111*(1+M2112)</f>
        <v>34.9878559955276</v>
      </c>
      <c r="AF2112" s="73" t="n">
        <f aca="false">MAX(AF2111,AE2112)</f>
        <v>35.3407458713724</v>
      </c>
      <c r="AG2112" s="70" t="n">
        <f aca="false">1-AE2112/AF2112</f>
        <v>0.00998535450070059</v>
      </c>
      <c r="AH2112" s="74" t="n">
        <f aca="false">IF(R2112&gt;0,AH2111+1,0)</f>
        <v>0</v>
      </c>
      <c r="AI2112" s="74" t="n">
        <f aca="false">IF(U2112&gt;0,AI2111+1,0)</f>
        <v>53</v>
      </c>
      <c r="AJ2112" s="74" t="n">
        <f aca="false">IF(G2112&gt;0,AJ2111+1,0)</f>
        <v>1</v>
      </c>
      <c r="AK2112" s="74" t="n">
        <f aca="false">IF(G2112&lt;=0,AK2111+1,0)</f>
        <v>0</v>
      </c>
      <c r="AL2112" s="74" t="n">
        <f aca="false">IF(K2112&gt;0,AL2111+1,0)</f>
        <v>1</v>
      </c>
      <c r="AM2112" s="74" t="n">
        <f aca="false">IF(K2112&lt;=0,AM2111+1,0)</f>
        <v>0</v>
      </c>
    </row>
    <row r="2113" customFormat="false" ht="15" hidden="false" customHeight="false" outlineLevel="0" collapsed="false">
      <c r="A2113" s="61" t="n">
        <v>2112</v>
      </c>
      <c r="B2113" s="62" t="n">
        <v>46098.59375</v>
      </c>
      <c r="C2113" s="63" t="n">
        <f aca="false">YEAR(B2113)</f>
        <v>2026</v>
      </c>
      <c r="D2113" s="32" t="s">
        <v>277</v>
      </c>
      <c r="E2113" s="64" t="n">
        <v>23600</v>
      </c>
      <c r="F2113" s="65" t="n">
        <v>-0.014</v>
      </c>
      <c r="G2113" s="66" t="n">
        <v>-330.4</v>
      </c>
      <c r="H2113" s="67" t="n">
        <f aca="false">E2113+IF(D2113="Long",1,-1)*G2113</f>
        <v>23269.6</v>
      </c>
      <c r="I2113" s="68" t="n">
        <f aca="false">Assumptions!$B$58</f>
        <v>5.35750011455817</v>
      </c>
      <c r="J2113" s="68" t="n">
        <f aca="false">INDEX(Yearly!$L$5:$L$22,MATCH(C2113,Yearly!$A$5:$A$22,0))</f>
        <v>0.497087639495088</v>
      </c>
      <c r="K2113" s="68" t="n">
        <f aca="false">G2113-I2113-J2113</f>
        <v>-336.254587754053</v>
      </c>
      <c r="L2113" s="69" t="n">
        <f aca="false">(I2113+J2113)/Assumptions!$B$8</f>
        <v>0.000258150741284462</v>
      </c>
      <c r="M2113" s="70" t="n">
        <f aca="false">F2113-L2113</f>
        <v>-0.0142581507412845</v>
      </c>
      <c r="N2113" s="71" t="n">
        <f aca="false">G2113*Assumptions!$B$7</f>
        <v>-2598596</v>
      </c>
      <c r="O2113" s="71" t="n">
        <f aca="false">K2113*Assumptions!$B$7</f>
        <v>-2644642.33268563</v>
      </c>
      <c r="P2113" s="68" t="n">
        <f aca="false">P2112+G2113</f>
        <v>43802.40116</v>
      </c>
      <c r="Q2113" s="68" t="n">
        <f aca="false">MAX(Q2112,P2113)</f>
        <v>44132.80116</v>
      </c>
      <c r="R2113" s="68" t="n">
        <f aca="false">Q2113-P2113</f>
        <v>330.400000000001</v>
      </c>
      <c r="S2113" s="68" t="n">
        <f aca="false">S2112+K2113</f>
        <v>31386.864116171</v>
      </c>
      <c r="T2113" s="68" t="n">
        <f aca="false">MAX(T2112,S2113)</f>
        <v>31838.2570381155</v>
      </c>
      <c r="U2113" s="68" t="n">
        <f aca="false">T2113-S2113</f>
        <v>451.392921944538</v>
      </c>
      <c r="V2113" s="70" t="n">
        <f aca="false">V2112+F2113</f>
        <v>4.343</v>
      </c>
      <c r="W2113" s="70" t="n">
        <f aca="false">MAX(W2112,V2113)</f>
        <v>4.35700000000001</v>
      </c>
      <c r="X2113" s="70" t="n">
        <f aca="false">W2113-V2113</f>
        <v>0.0140000000000002</v>
      </c>
      <c r="Y2113" s="70" t="n">
        <f aca="false">Y2112+M2113</f>
        <v>3.79555238695667</v>
      </c>
      <c r="Z2113" s="70" t="n">
        <f aca="false">MAX(Z2112,Y2113)</f>
        <v>3.81627560747369</v>
      </c>
      <c r="AA2113" s="70" t="n">
        <f aca="false">Z2113-Y2113</f>
        <v>0.0207232205170222</v>
      </c>
      <c r="AB2113" s="72" t="n">
        <f aca="false">AB2112*(1+F2113)</f>
        <v>59.5702315061769</v>
      </c>
      <c r="AC2113" s="73" t="n">
        <f aca="false">MAX(AC2112,AB2113)</f>
        <v>60.4501210484966</v>
      </c>
      <c r="AD2113" s="70" t="n">
        <f aca="false">1-AB2113/AC2113</f>
        <v>0.014555629121302</v>
      </c>
      <c r="AE2113" s="73" t="n">
        <f aca="false">AE2112*(1+M2113)</f>
        <v>34.488993870629</v>
      </c>
      <c r="AF2113" s="73" t="n">
        <f aca="false">MAX(AF2112,AE2113)</f>
        <v>35.3407458713724</v>
      </c>
      <c r="AG2113" s="70" t="n">
        <f aca="false">1-AE2113/AF2113</f>
        <v>0.0241011325523089</v>
      </c>
      <c r="AH2113" s="74" t="n">
        <f aca="false">IF(R2113&gt;0,AH2112+1,0)</f>
        <v>1</v>
      </c>
      <c r="AI2113" s="74" t="n">
        <f aca="false">IF(U2113&gt;0,AI2112+1,0)</f>
        <v>54</v>
      </c>
      <c r="AJ2113" s="74" t="n">
        <f aca="false">IF(G2113&gt;0,AJ2112+1,0)</f>
        <v>0</v>
      </c>
      <c r="AK2113" s="74" t="n">
        <f aca="false">IF(G2113&lt;=0,AK2112+1,0)</f>
        <v>1</v>
      </c>
      <c r="AL2113" s="74" t="n">
        <f aca="false">IF(K2113&gt;0,AL2112+1,0)</f>
        <v>0</v>
      </c>
      <c r="AM2113" s="74" t="n">
        <f aca="false">IF(K2113&lt;=0,AM2112+1,0)</f>
        <v>1</v>
      </c>
    </row>
    <row r="2114" customFormat="false" ht="15" hidden="false" customHeight="false" outlineLevel="0" collapsed="false">
      <c r="A2114" s="61" t="n">
        <v>2113</v>
      </c>
      <c r="B2114" s="62" t="n">
        <v>46100.40625</v>
      </c>
      <c r="C2114" s="63" t="n">
        <f aca="false">YEAR(B2114)</f>
        <v>2026</v>
      </c>
      <c r="D2114" s="32" t="s">
        <v>276</v>
      </c>
      <c r="E2114" s="64" t="n">
        <v>23269.6</v>
      </c>
      <c r="F2114" s="65" t="n">
        <v>-0.0001</v>
      </c>
      <c r="G2114" s="66" t="n">
        <v>-2.32696</v>
      </c>
      <c r="H2114" s="67" t="n">
        <f aca="false">E2114+IF(D2114="Long",1,-1)*G2114</f>
        <v>23271.92696</v>
      </c>
      <c r="I2114" s="68" t="n">
        <f aca="false">Assumptions!$B$58</f>
        <v>5.35750011455817</v>
      </c>
      <c r="J2114" s="68" t="n">
        <f aca="false">INDEX(Yearly!$L$5:$L$22,MATCH(C2114,Yearly!$A$5:$A$22,0))</f>
        <v>0.497087639495088</v>
      </c>
      <c r="K2114" s="68" t="n">
        <f aca="false">G2114-I2114-J2114</f>
        <v>-8.18154775405326</v>
      </c>
      <c r="L2114" s="69" t="n">
        <f aca="false">(I2114+J2114)/Assumptions!$B$8</f>
        <v>0.000258150741284462</v>
      </c>
      <c r="M2114" s="70" t="n">
        <f aca="false">F2114-L2114</f>
        <v>-0.000358150741284462</v>
      </c>
      <c r="N2114" s="71" t="n">
        <f aca="false">G2114*Assumptions!$B$7</f>
        <v>-18301.5404</v>
      </c>
      <c r="O2114" s="71" t="n">
        <f aca="false">K2114*Assumptions!$B$7</f>
        <v>-64347.8730856289</v>
      </c>
      <c r="P2114" s="68" t="n">
        <f aca="false">P2113+G2114</f>
        <v>43800.0742</v>
      </c>
      <c r="Q2114" s="68" t="n">
        <f aca="false">MAX(Q2113,P2114)</f>
        <v>44132.80116</v>
      </c>
      <c r="R2114" s="68" t="n">
        <f aca="false">Q2114-P2114</f>
        <v>332.72696</v>
      </c>
      <c r="S2114" s="68" t="n">
        <f aca="false">S2113+K2114</f>
        <v>31378.6825684169</v>
      </c>
      <c r="T2114" s="68" t="n">
        <f aca="false">MAX(T2113,S2114)</f>
        <v>31838.2570381155</v>
      </c>
      <c r="U2114" s="68" t="n">
        <f aca="false">T2114-S2114</f>
        <v>459.574469698593</v>
      </c>
      <c r="V2114" s="70" t="n">
        <f aca="false">V2113+F2114</f>
        <v>4.34290000000001</v>
      </c>
      <c r="W2114" s="70" t="n">
        <f aca="false">MAX(W2113,V2114)</f>
        <v>4.35700000000001</v>
      </c>
      <c r="X2114" s="70" t="n">
        <f aca="false">W2114-V2114</f>
        <v>0.0141</v>
      </c>
      <c r="Y2114" s="70" t="n">
        <f aca="false">Y2113+M2114</f>
        <v>3.79519423621539</v>
      </c>
      <c r="Z2114" s="70" t="n">
        <f aca="false">MAX(Z2113,Y2114)</f>
        <v>3.81627560747369</v>
      </c>
      <c r="AA2114" s="70" t="n">
        <f aca="false">Z2114-Y2114</f>
        <v>0.0210813712583069</v>
      </c>
      <c r="AB2114" s="72" t="n">
        <f aca="false">AB2113*(1+F2114)</f>
        <v>59.5642744830263</v>
      </c>
      <c r="AC2114" s="73" t="n">
        <f aca="false">MAX(AC2113,AB2114)</f>
        <v>60.4501210484966</v>
      </c>
      <c r="AD2114" s="70" t="n">
        <f aca="false">1-AB2114/AC2114</f>
        <v>0.0146541735583898</v>
      </c>
      <c r="AE2114" s="73" t="n">
        <f aca="false">AE2113*(1+M2114)</f>
        <v>34.4766416119081</v>
      </c>
      <c r="AF2114" s="73" t="n">
        <f aca="false">MAX(AF2113,AE2114)</f>
        <v>35.3407458713724</v>
      </c>
      <c r="AG2114" s="70" t="n">
        <f aca="false">1-AE2114/AF2114</f>
        <v>0.0244506514551038</v>
      </c>
      <c r="AH2114" s="74" t="n">
        <f aca="false">IF(R2114&gt;0,AH2113+1,0)</f>
        <v>2</v>
      </c>
      <c r="AI2114" s="74" t="n">
        <f aca="false">IF(U2114&gt;0,AI2113+1,0)</f>
        <v>55</v>
      </c>
      <c r="AJ2114" s="74" t="n">
        <f aca="false">IF(G2114&gt;0,AJ2113+1,0)</f>
        <v>0</v>
      </c>
      <c r="AK2114" s="74" t="n">
        <f aca="false">IF(G2114&lt;=0,AK2113+1,0)</f>
        <v>2</v>
      </c>
      <c r="AL2114" s="74" t="n">
        <f aca="false">IF(K2114&gt;0,AL2113+1,0)</f>
        <v>0</v>
      </c>
      <c r="AM2114" s="74" t="n">
        <f aca="false">IF(K2114&lt;=0,AM2113+1,0)</f>
        <v>2</v>
      </c>
    </row>
    <row r="2115" customFormat="false" ht="15" hidden="false" customHeight="false" outlineLevel="0" collapsed="false">
      <c r="A2115" s="61" t="n">
        <v>2114</v>
      </c>
      <c r="B2115" s="62" t="n">
        <v>46106.40625</v>
      </c>
      <c r="C2115" s="63" t="n">
        <f aca="false">YEAR(B2115)</f>
        <v>2026</v>
      </c>
      <c r="D2115" s="32" t="s">
        <v>277</v>
      </c>
      <c r="E2115" s="64" t="n">
        <v>23272.95</v>
      </c>
      <c r="F2115" s="65" t="n">
        <v>-0.0094</v>
      </c>
      <c r="G2115" s="66" t="n">
        <v>-218.76573</v>
      </c>
      <c r="H2115" s="67" t="n">
        <f aca="false">E2115+IF(D2115="Long",1,-1)*G2115</f>
        <v>23054.18427</v>
      </c>
      <c r="I2115" s="68" t="n">
        <f aca="false">Assumptions!$B$58</f>
        <v>5.35750011455817</v>
      </c>
      <c r="J2115" s="68" t="n">
        <f aca="false">INDEX(Yearly!$L$5:$L$22,MATCH(C2115,Yearly!$A$5:$A$22,0))</f>
        <v>0.497087639495088</v>
      </c>
      <c r="K2115" s="68" t="n">
        <f aca="false">G2115-I2115-J2115</f>
        <v>-224.620317754053</v>
      </c>
      <c r="L2115" s="69" t="n">
        <f aca="false">(I2115+J2115)/Assumptions!$B$8</f>
        <v>0.000258150741284462</v>
      </c>
      <c r="M2115" s="70" t="n">
        <f aca="false">F2115-L2115</f>
        <v>-0.00965815074128446</v>
      </c>
      <c r="N2115" s="71" t="n">
        <f aca="false">G2115*Assumptions!$B$7</f>
        <v>-1720592.46645</v>
      </c>
      <c r="O2115" s="71" t="n">
        <f aca="false">K2115*Assumptions!$B$7</f>
        <v>-1766638.79913563</v>
      </c>
      <c r="P2115" s="68" t="n">
        <f aca="false">P2114+G2115</f>
        <v>43581.30847</v>
      </c>
      <c r="Q2115" s="68" t="n">
        <f aca="false">MAX(Q2114,P2115)</f>
        <v>44132.80116</v>
      </c>
      <c r="R2115" s="68" t="n">
        <f aca="false">Q2115-P2115</f>
        <v>551.492689999999</v>
      </c>
      <c r="S2115" s="68" t="n">
        <f aca="false">S2114+K2115</f>
        <v>31154.0622506629</v>
      </c>
      <c r="T2115" s="68" t="n">
        <f aca="false">MAX(T2114,S2115)</f>
        <v>31838.2570381155</v>
      </c>
      <c r="U2115" s="68" t="n">
        <f aca="false">T2115-S2115</f>
        <v>684.194787452645</v>
      </c>
      <c r="V2115" s="70" t="n">
        <f aca="false">V2114+F2115</f>
        <v>4.3335</v>
      </c>
      <c r="W2115" s="70" t="n">
        <f aca="false">MAX(W2114,V2115)</f>
        <v>4.35700000000001</v>
      </c>
      <c r="X2115" s="70" t="n">
        <f aca="false">W2115-V2115</f>
        <v>0.0235000000000003</v>
      </c>
      <c r="Y2115" s="70" t="n">
        <f aca="false">Y2114+M2115</f>
        <v>3.7855360854741</v>
      </c>
      <c r="Z2115" s="70" t="n">
        <f aca="false">MAX(Z2114,Y2115)</f>
        <v>3.81627560747369</v>
      </c>
      <c r="AA2115" s="70" t="n">
        <f aca="false">Z2115-Y2115</f>
        <v>0.0307395219995912</v>
      </c>
      <c r="AB2115" s="72" t="n">
        <f aca="false">AB2114*(1+F2115)</f>
        <v>59.0043703028858</v>
      </c>
      <c r="AC2115" s="73" t="n">
        <f aca="false">MAX(AC2114,AB2115)</f>
        <v>60.4501210484966</v>
      </c>
      <c r="AD2115" s="70" t="n">
        <f aca="false">1-AB2115/AC2115</f>
        <v>0.023916424326941</v>
      </c>
      <c r="AE2115" s="73" t="n">
        <f aca="false">AE2114*(1+M2115)</f>
        <v>34.143661010167</v>
      </c>
      <c r="AF2115" s="73" t="n">
        <f aca="false">MAX(AF2114,AE2115)</f>
        <v>35.3407458713724</v>
      </c>
      <c r="AG2115" s="70" t="n">
        <f aca="false">1-AE2115/AF2115</f>
        <v>0.0338726541189124</v>
      </c>
      <c r="AH2115" s="74" t="n">
        <f aca="false">IF(R2115&gt;0,AH2114+1,0)</f>
        <v>3</v>
      </c>
      <c r="AI2115" s="74" t="n">
        <f aca="false">IF(U2115&gt;0,AI2114+1,0)</f>
        <v>56</v>
      </c>
      <c r="AJ2115" s="74" t="n">
        <f aca="false">IF(G2115&gt;0,AJ2114+1,0)</f>
        <v>0</v>
      </c>
      <c r="AK2115" s="74" t="n">
        <f aca="false">IF(G2115&lt;=0,AK2114+1,0)</f>
        <v>3</v>
      </c>
      <c r="AL2115" s="74" t="n">
        <f aca="false">IF(K2115&gt;0,AL2114+1,0)</f>
        <v>0</v>
      </c>
      <c r="AM2115" s="74" t="n">
        <f aca="false">IF(K2115&lt;=0,AM2114+1,0)</f>
        <v>3</v>
      </c>
    </row>
    <row r="2116" customFormat="false" ht="15" hidden="false" customHeight="false" outlineLevel="0" collapsed="false">
      <c r="A2116" s="61" t="n">
        <v>2115</v>
      </c>
      <c r="B2116" s="62" t="n">
        <v>46108.40625</v>
      </c>
      <c r="C2116" s="63" t="n">
        <f aca="false">YEAR(B2116)</f>
        <v>2026</v>
      </c>
      <c r="D2116" s="32" t="s">
        <v>276</v>
      </c>
      <c r="E2116" s="64" t="n">
        <v>23053.55</v>
      </c>
      <c r="F2116" s="65" t="n">
        <v>0.0088</v>
      </c>
      <c r="G2116" s="66" t="n">
        <v>202.87124</v>
      </c>
      <c r="H2116" s="67" t="n">
        <f aca="false">E2116+IF(D2116="Long",1,-1)*G2116</f>
        <v>22850.67876</v>
      </c>
      <c r="I2116" s="68" t="n">
        <f aca="false">Assumptions!$B$58</f>
        <v>5.35750011455817</v>
      </c>
      <c r="J2116" s="68" t="n">
        <f aca="false">INDEX(Yearly!$L$5:$L$22,MATCH(C2116,Yearly!$A$5:$A$22,0))</f>
        <v>0.497087639495088</v>
      </c>
      <c r="K2116" s="68" t="n">
        <f aca="false">G2116-I2116-J2116</f>
        <v>197.016652245947</v>
      </c>
      <c r="L2116" s="69" t="n">
        <f aca="false">(I2116+J2116)/Assumptions!$B$8</f>
        <v>0.000258150741284462</v>
      </c>
      <c r="M2116" s="70" t="n">
        <f aca="false">F2116-L2116</f>
        <v>0.00854184925871554</v>
      </c>
      <c r="N2116" s="71" t="n">
        <f aca="false">G2116*Assumptions!$B$7</f>
        <v>1595582.3026</v>
      </c>
      <c r="O2116" s="71" t="n">
        <f aca="false">K2116*Assumptions!$B$7</f>
        <v>1549535.96991437</v>
      </c>
      <c r="P2116" s="68" t="n">
        <f aca="false">P2115+G2116</f>
        <v>43784.17971</v>
      </c>
      <c r="Q2116" s="68" t="n">
        <f aca="false">MAX(Q2115,P2116)</f>
        <v>44132.80116</v>
      </c>
      <c r="R2116" s="68" t="n">
        <f aca="false">Q2116-P2116</f>
        <v>348.621449999999</v>
      </c>
      <c r="S2116" s="68" t="n">
        <f aca="false">S2115+K2116</f>
        <v>31351.0789029088</v>
      </c>
      <c r="T2116" s="68" t="n">
        <f aca="false">MAX(T2115,S2116)</f>
        <v>31838.2570381155</v>
      </c>
      <c r="U2116" s="68" t="n">
        <f aca="false">T2116-S2116</f>
        <v>487.178135206697</v>
      </c>
      <c r="V2116" s="70" t="n">
        <f aca="false">V2115+F2116</f>
        <v>4.3423</v>
      </c>
      <c r="W2116" s="70" t="n">
        <f aca="false">MAX(W2115,V2116)</f>
        <v>4.35700000000001</v>
      </c>
      <c r="X2116" s="70" t="n">
        <f aca="false">W2116-V2116</f>
        <v>0.0147000000000004</v>
      </c>
      <c r="Y2116" s="70" t="n">
        <f aca="false">Y2115+M2116</f>
        <v>3.79407793473282</v>
      </c>
      <c r="Z2116" s="70" t="n">
        <f aca="false">MAX(Z2115,Y2116)</f>
        <v>3.81627560747369</v>
      </c>
      <c r="AA2116" s="70" t="n">
        <f aca="false">Z2116-Y2116</f>
        <v>0.0221976727408757</v>
      </c>
      <c r="AB2116" s="72" t="n">
        <f aca="false">AB2115*(1+F2116)</f>
        <v>59.5236087615512</v>
      </c>
      <c r="AC2116" s="73" t="n">
        <f aca="false">MAX(AC2115,AB2116)</f>
        <v>60.4501210484966</v>
      </c>
      <c r="AD2116" s="70" t="n">
        <f aca="false">1-AB2116/AC2116</f>
        <v>0.0153268888610181</v>
      </c>
      <c r="AE2116" s="73" t="n">
        <f aca="false">AE2115*(1+M2116)</f>
        <v>34.4353110156565</v>
      </c>
      <c r="AF2116" s="73" t="n">
        <f aca="false">MAX(AF2115,AE2116)</f>
        <v>35.3407458713724</v>
      </c>
      <c r="AG2116" s="70" t="n">
        <f aca="false">1-AE2116/AF2116</f>
        <v>0.0256201399656731</v>
      </c>
      <c r="AH2116" s="74" t="n">
        <f aca="false">IF(R2116&gt;0,AH2115+1,0)</f>
        <v>4</v>
      </c>
      <c r="AI2116" s="74" t="n">
        <f aca="false">IF(U2116&gt;0,AI2115+1,0)</f>
        <v>57</v>
      </c>
      <c r="AJ2116" s="74" t="n">
        <f aca="false">IF(G2116&gt;0,AJ2115+1,0)</f>
        <v>1</v>
      </c>
      <c r="AK2116" s="74" t="n">
        <f aca="false">IF(G2116&lt;=0,AK2115+1,0)</f>
        <v>0</v>
      </c>
      <c r="AL2116" s="74" t="n">
        <f aca="false">IF(K2116&gt;0,AL2115+1,0)</f>
        <v>1</v>
      </c>
      <c r="AM2116" s="74" t="n">
        <f aca="false">IF(K2116&lt;=0,AM2115+1,0)</f>
        <v>0</v>
      </c>
    </row>
    <row r="2117" customFormat="false" ht="15" hidden="false" customHeight="false" outlineLevel="0" collapsed="false">
      <c r="A2117" s="61" t="n">
        <v>2116</v>
      </c>
      <c r="B2117" s="62" t="n">
        <v>46113.40625</v>
      </c>
      <c r="C2117" s="63" t="n">
        <f aca="false">YEAR(B2117)</f>
        <v>2026</v>
      </c>
      <c r="D2117" s="32" t="s">
        <v>277</v>
      </c>
      <c r="E2117" s="64" t="n">
        <v>22851.45</v>
      </c>
      <c r="F2117" s="65" t="n">
        <v>-0.0042</v>
      </c>
      <c r="G2117" s="66" t="n">
        <v>-95.97609</v>
      </c>
      <c r="H2117" s="67" t="n">
        <f aca="false">E2117+IF(D2117="Long",1,-1)*G2117</f>
        <v>22755.47391</v>
      </c>
      <c r="I2117" s="68" t="n">
        <f aca="false">Assumptions!$B$58</f>
        <v>5.35750011455817</v>
      </c>
      <c r="J2117" s="68" t="n">
        <f aca="false">INDEX(Yearly!$L$5:$L$22,MATCH(C2117,Yearly!$A$5:$A$22,0))</f>
        <v>0.497087639495088</v>
      </c>
      <c r="K2117" s="68" t="n">
        <f aca="false">G2117-I2117-J2117</f>
        <v>-101.830677754053</v>
      </c>
      <c r="L2117" s="69" t="n">
        <f aca="false">(I2117+J2117)/Assumptions!$B$8</f>
        <v>0.000258150741284462</v>
      </c>
      <c r="M2117" s="70" t="n">
        <f aca="false">F2117-L2117</f>
        <v>-0.00445815074128446</v>
      </c>
      <c r="N2117" s="71" t="n">
        <f aca="false">G2117*Assumptions!$B$7</f>
        <v>-754851.94785</v>
      </c>
      <c r="O2117" s="71" t="n">
        <f aca="false">K2117*Assumptions!$B$7</f>
        <v>-800898.280535629</v>
      </c>
      <c r="P2117" s="68" t="n">
        <f aca="false">P2116+G2117</f>
        <v>43688.20362</v>
      </c>
      <c r="Q2117" s="68" t="n">
        <f aca="false">MAX(Q2116,P2117)</f>
        <v>44132.80116</v>
      </c>
      <c r="R2117" s="68" t="n">
        <f aca="false">Q2117-P2117</f>
        <v>444.597539999995</v>
      </c>
      <c r="S2117" s="68" t="n">
        <f aca="false">S2116+K2117</f>
        <v>31249.2482251548</v>
      </c>
      <c r="T2117" s="68" t="n">
        <f aca="false">MAX(T2116,S2117)</f>
        <v>31838.2570381155</v>
      </c>
      <c r="U2117" s="68" t="n">
        <f aca="false">T2117-S2117</f>
        <v>589.00881296075</v>
      </c>
      <c r="V2117" s="70" t="n">
        <f aca="false">V2116+F2117</f>
        <v>4.3381</v>
      </c>
      <c r="W2117" s="70" t="n">
        <f aca="false">MAX(W2116,V2117)</f>
        <v>4.35700000000001</v>
      </c>
      <c r="X2117" s="70" t="n">
        <f aca="false">W2117-V2117</f>
        <v>0.0189000000000004</v>
      </c>
      <c r="Y2117" s="70" t="n">
        <f aca="false">Y2116+M2117</f>
        <v>3.78961978399153</v>
      </c>
      <c r="Z2117" s="70" t="n">
        <f aca="false">MAX(Z2116,Y2117)</f>
        <v>3.81627560747369</v>
      </c>
      <c r="AA2117" s="70" t="n">
        <f aca="false">Z2117-Y2117</f>
        <v>0.0266558234821601</v>
      </c>
      <c r="AB2117" s="72" t="n">
        <f aca="false">AB2116*(1+F2117)</f>
        <v>59.2736096047527</v>
      </c>
      <c r="AC2117" s="73" t="n">
        <f aca="false">MAX(AC2116,AB2117)</f>
        <v>60.4501210484966</v>
      </c>
      <c r="AD2117" s="70" t="n">
        <f aca="false">1-AB2117/AC2117</f>
        <v>0.0194625159278018</v>
      </c>
      <c r="AE2117" s="73" t="n">
        <f aca="false">AE2116*(1+M2117)</f>
        <v>34.2817932083257</v>
      </c>
      <c r="AF2117" s="73" t="n">
        <f aca="false">MAX(AF2116,AE2117)</f>
        <v>35.3407458713724</v>
      </c>
      <c r="AG2117" s="70" t="n">
        <f aca="false">1-AE2117/AF2117</f>
        <v>0.0299640722609777</v>
      </c>
      <c r="AH2117" s="74" t="n">
        <f aca="false">IF(R2117&gt;0,AH2116+1,0)</f>
        <v>5</v>
      </c>
      <c r="AI2117" s="74" t="n">
        <f aca="false">IF(U2117&gt;0,AI2116+1,0)</f>
        <v>58</v>
      </c>
      <c r="AJ2117" s="74" t="n">
        <f aca="false">IF(G2117&gt;0,AJ2116+1,0)</f>
        <v>0</v>
      </c>
      <c r="AK2117" s="74" t="n">
        <f aca="false">IF(G2117&lt;=0,AK2116+1,0)</f>
        <v>1</v>
      </c>
      <c r="AL2117" s="74" t="n">
        <f aca="false">IF(K2117&gt;0,AL2116+1,0)</f>
        <v>0</v>
      </c>
      <c r="AM2117" s="74" t="n">
        <f aca="false">IF(K2117&lt;=0,AM2116+1,0)</f>
        <v>1</v>
      </c>
    </row>
    <row r="2118" customFormat="false" ht="15" hidden="false" customHeight="false" outlineLevel="0" collapsed="false">
      <c r="A2118" s="61" t="n">
        <v>2117</v>
      </c>
      <c r="B2118" s="62" t="n">
        <v>46113.59375</v>
      </c>
      <c r="C2118" s="63" t="n">
        <f aca="false">YEAR(B2118)</f>
        <v>2026</v>
      </c>
      <c r="D2118" s="32" t="s">
        <v>276</v>
      </c>
      <c r="E2118" s="64" t="n">
        <v>22754.35</v>
      </c>
      <c r="F2118" s="65" t="n">
        <v>-0.0004</v>
      </c>
      <c r="G2118" s="66" t="n">
        <v>-9.10174</v>
      </c>
      <c r="H2118" s="67" t="n">
        <f aca="false">E2118+IF(D2118="Long",1,-1)*G2118</f>
        <v>22763.45174</v>
      </c>
      <c r="I2118" s="68" t="n">
        <f aca="false">Assumptions!$B$58</f>
        <v>5.35750011455817</v>
      </c>
      <c r="J2118" s="68" t="n">
        <f aca="false">INDEX(Yearly!$L$5:$L$22,MATCH(C2118,Yearly!$A$5:$A$22,0))</f>
        <v>0.497087639495088</v>
      </c>
      <c r="K2118" s="68" t="n">
        <f aca="false">G2118-I2118-J2118</f>
        <v>-14.9563277540533</v>
      </c>
      <c r="L2118" s="69" t="n">
        <f aca="false">(I2118+J2118)/Assumptions!$B$8</f>
        <v>0.000258150741284462</v>
      </c>
      <c r="M2118" s="70" t="n">
        <f aca="false">F2118-L2118</f>
        <v>-0.000658150741284462</v>
      </c>
      <c r="N2118" s="71" t="n">
        <f aca="false">G2118*Assumptions!$B$7</f>
        <v>-71585.1851</v>
      </c>
      <c r="O2118" s="71" t="n">
        <f aca="false">K2118*Assumptions!$B$7</f>
        <v>-117631.517785629</v>
      </c>
      <c r="P2118" s="68" t="n">
        <f aca="false">P2117+G2118</f>
        <v>43679.10188</v>
      </c>
      <c r="Q2118" s="68" t="n">
        <f aca="false">MAX(Q2117,P2118)</f>
        <v>44132.80116</v>
      </c>
      <c r="R2118" s="68" t="n">
        <f aca="false">Q2118-P2118</f>
        <v>453.699279999993</v>
      </c>
      <c r="S2118" s="68" t="n">
        <f aca="false">S2117+K2118</f>
        <v>31234.2918974007</v>
      </c>
      <c r="T2118" s="68" t="n">
        <f aca="false">MAX(T2117,S2118)</f>
        <v>31838.2570381155</v>
      </c>
      <c r="U2118" s="68" t="n">
        <f aca="false">T2118-S2118</f>
        <v>603.965140714805</v>
      </c>
      <c r="V2118" s="70" t="n">
        <f aca="false">V2117+F2118</f>
        <v>4.3377</v>
      </c>
      <c r="W2118" s="70" t="n">
        <f aca="false">MAX(W2117,V2118)</f>
        <v>4.35700000000001</v>
      </c>
      <c r="X2118" s="70" t="n">
        <f aca="false">W2118-V2118</f>
        <v>0.0193000000000003</v>
      </c>
      <c r="Y2118" s="70" t="n">
        <f aca="false">Y2117+M2118</f>
        <v>3.78896163325025</v>
      </c>
      <c r="Z2118" s="70" t="n">
        <f aca="false">MAX(Z2117,Y2118)</f>
        <v>3.81627560747369</v>
      </c>
      <c r="AA2118" s="70" t="n">
        <f aca="false">Z2118-Y2118</f>
        <v>0.0273139742234445</v>
      </c>
      <c r="AB2118" s="72" t="n">
        <f aca="false">AB2117*(1+F2118)</f>
        <v>59.2499001609108</v>
      </c>
      <c r="AC2118" s="73" t="n">
        <f aca="false">MAX(AC2117,AB2118)</f>
        <v>60.4501210484966</v>
      </c>
      <c r="AD2118" s="70" t="n">
        <f aca="false">1-AB2118/AC2118</f>
        <v>0.0198547309214305</v>
      </c>
      <c r="AE2118" s="73" t="n">
        <f aca="false">AE2117*(1+M2118)</f>
        <v>34.2592306207131</v>
      </c>
      <c r="AF2118" s="73" t="n">
        <f aca="false">MAX(AF2117,AE2118)</f>
        <v>35.3407458713724</v>
      </c>
      <c r="AG2118" s="70" t="n">
        <f aca="false">1-AE2118/AF2118</f>
        <v>0.0306025021258918</v>
      </c>
      <c r="AH2118" s="74" t="n">
        <f aca="false">IF(R2118&gt;0,AH2117+1,0)</f>
        <v>6</v>
      </c>
      <c r="AI2118" s="74" t="n">
        <f aca="false">IF(U2118&gt;0,AI2117+1,0)</f>
        <v>59</v>
      </c>
      <c r="AJ2118" s="74" t="n">
        <f aca="false">IF(G2118&gt;0,AJ2117+1,0)</f>
        <v>0</v>
      </c>
      <c r="AK2118" s="74" t="n">
        <f aca="false">IF(G2118&lt;=0,AK2117+1,0)</f>
        <v>2</v>
      </c>
      <c r="AL2118" s="74" t="n">
        <f aca="false">IF(K2118&gt;0,AL2117+1,0)</f>
        <v>0</v>
      </c>
      <c r="AM2118" s="74" t="n">
        <f aca="false">IF(K2118&lt;=0,AM2117+1,0)</f>
        <v>2</v>
      </c>
    </row>
    <row r="2119" customFormat="false" ht="15" hidden="false" customHeight="false" outlineLevel="0" collapsed="false">
      <c r="A2119" s="61" t="n">
        <v>2118</v>
      </c>
      <c r="B2119" s="62" t="n">
        <v>46114.6354166667</v>
      </c>
      <c r="C2119" s="63" t="n">
        <f aca="false">YEAR(B2119)</f>
        <v>2026</v>
      </c>
      <c r="D2119" s="32" t="s">
        <v>277</v>
      </c>
      <c r="E2119" s="64" t="n">
        <v>22762.6</v>
      </c>
      <c r="F2119" s="65" t="n">
        <v>-0.0052</v>
      </c>
      <c r="G2119" s="66" t="n">
        <v>-118.36552</v>
      </c>
      <c r="H2119" s="67" t="n">
        <f aca="false">E2119+IF(D2119="Long",1,-1)*G2119</f>
        <v>22644.23448</v>
      </c>
      <c r="I2119" s="68" t="n">
        <f aca="false">Assumptions!$B$58</f>
        <v>5.35750011455817</v>
      </c>
      <c r="J2119" s="68" t="n">
        <f aca="false">INDEX(Yearly!$L$5:$L$22,MATCH(C2119,Yearly!$A$5:$A$22,0))</f>
        <v>0.497087639495088</v>
      </c>
      <c r="K2119" s="68" t="n">
        <f aca="false">G2119-I2119-J2119</f>
        <v>-124.220107754053</v>
      </c>
      <c r="L2119" s="69" t="n">
        <f aca="false">(I2119+J2119)/Assumptions!$B$8</f>
        <v>0.000258150741284462</v>
      </c>
      <c r="M2119" s="70" t="n">
        <f aca="false">F2119-L2119</f>
        <v>-0.00545815074128446</v>
      </c>
      <c r="N2119" s="71" t="n">
        <f aca="false">G2119*Assumptions!$B$7</f>
        <v>-930944.8148</v>
      </c>
      <c r="O2119" s="71" t="n">
        <f aca="false">K2119*Assumptions!$B$7</f>
        <v>-976991.147485629</v>
      </c>
      <c r="P2119" s="68" t="n">
        <f aca="false">P2118+G2119</f>
        <v>43560.73636</v>
      </c>
      <c r="Q2119" s="68" t="n">
        <f aca="false">MAX(Q2118,P2119)</f>
        <v>44132.80116</v>
      </c>
      <c r="R2119" s="68" t="n">
        <f aca="false">Q2119-P2119</f>
        <v>572.064799999993</v>
      </c>
      <c r="S2119" s="68" t="n">
        <f aca="false">S2118+K2119</f>
        <v>31110.0717896467</v>
      </c>
      <c r="T2119" s="68" t="n">
        <f aca="false">MAX(T2118,S2119)</f>
        <v>31838.2570381155</v>
      </c>
      <c r="U2119" s="68" t="n">
        <f aca="false">T2119-S2119</f>
        <v>728.185248468857</v>
      </c>
      <c r="V2119" s="70" t="n">
        <f aca="false">V2118+F2119</f>
        <v>4.3325</v>
      </c>
      <c r="W2119" s="70" t="n">
        <f aca="false">MAX(W2118,V2119)</f>
        <v>4.35700000000001</v>
      </c>
      <c r="X2119" s="70" t="n">
        <f aca="false">W2119-V2119</f>
        <v>0.0245000000000006</v>
      </c>
      <c r="Y2119" s="70" t="n">
        <f aca="false">Y2118+M2119</f>
        <v>3.78350348250896</v>
      </c>
      <c r="Z2119" s="70" t="n">
        <f aca="false">MAX(Z2118,Y2119)</f>
        <v>3.81627560747369</v>
      </c>
      <c r="AA2119" s="70" t="n">
        <f aca="false">Z2119-Y2119</f>
        <v>0.0327721249647288</v>
      </c>
      <c r="AB2119" s="72" t="n">
        <f aca="false">AB2118*(1+F2119)</f>
        <v>58.9418006800741</v>
      </c>
      <c r="AC2119" s="73" t="n">
        <f aca="false">MAX(AC2118,AB2119)</f>
        <v>60.4501210484966</v>
      </c>
      <c r="AD2119" s="70" t="n">
        <f aca="false">1-AB2119/AC2119</f>
        <v>0.0249514863206392</v>
      </c>
      <c r="AE2119" s="73" t="n">
        <f aca="false">AE2118*(1+M2119)</f>
        <v>34.0722385757048</v>
      </c>
      <c r="AF2119" s="73" t="n">
        <f aca="false">MAX(AF2118,AE2119)</f>
        <v>35.3407458713724</v>
      </c>
      <c r="AG2119" s="70" t="n">
        <f aca="false">1-AE2119/AF2119</f>
        <v>0.0358936197975126</v>
      </c>
      <c r="AH2119" s="74" t="n">
        <f aca="false">IF(R2119&gt;0,AH2118+1,0)</f>
        <v>7</v>
      </c>
      <c r="AI2119" s="74" t="n">
        <f aca="false">IF(U2119&gt;0,AI2118+1,0)</f>
        <v>60</v>
      </c>
      <c r="AJ2119" s="74" t="n">
        <f aca="false">IF(G2119&gt;0,AJ2118+1,0)</f>
        <v>0</v>
      </c>
      <c r="AK2119" s="74" t="n">
        <f aca="false">IF(G2119&lt;=0,AK2118+1,0)</f>
        <v>3</v>
      </c>
      <c r="AL2119" s="74" t="n">
        <f aca="false">IF(K2119&gt;0,AL2118+1,0)</f>
        <v>0</v>
      </c>
      <c r="AM2119" s="74" t="n">
        <f aca="false">IF(K2119&lt;=0,AM2118+1,0)</f>
        <v>3</v>
      </c>
    </row>
    <row r="2120" customFormat="false" ht="15" hidden="false" customHeight="false" outlineLevel="0" collapsed="false">
      <c r="A2120" s="61" t="n">
        <v>2119</v>
      </c>
      <c r="B2120" s="62" t="n">
        <v>46118.4895833333</v>
      </c>
      <c r="C2120" s="63" t="n">
        <f aca="false">YEAR(B2120)</f>
        <v>2026</v>
      </c>
      <c r="D2120" s="32" t="s">
        <v>276</v>
      </c>
      <c r="E2120" s="64" t="n">
        <v>22644.3</v>
      </c>
      <c r="F2120" s="65" t="n">
        <v>-0.0096</v>
      </c>
      <c r="G2120" s="66" t="n">
        <v>-217.38528</v>
      </c>
      <c r="H2120" s="67" t="n">
        <f aca="false">E2120+IF(D2120="Long",1,-1)*G2120</f>
        <v>22861.68528</v>
      </c>
      <c r="I2120" s="68" t="n">
        <f aca="false">Assumptions!$B$58</f>
        <v>5.35750011455817</v>
      </c>
      <c r="J2120" s="68" t="n">
        <f aca="false">INDEX(Yearly!$L$5:$L$22,MATCH(C2120,Yearly!$A$5:$A$22,0))</f>
        <v>0.497087639495088</v>
      </c>
      <c r="K2120" s="68" t="n">
        <f aca="false">G2120-I2120-J2120</f>
        <v>-223.239867754053</v>
      </c>
      <c r="L2120" s="69" t="n">
        <f aca="false">(I2120+J2120)/Assumptions!$B$8</f>
        <v>0.000258150741284462</v>
      </c>
      <c r="M2120" s="70" t="n">
        <f aca="false">F2120-L2120</f>
        <v>-0.00985815074128446</v>
      </c>
      <c r="N2120" s="71" t="n">
        <f aca="false">G2120*Assumptions!$B$7</f>
        <v>-1709735.2272</v>
      </c>
      <c r="O2120" s="71" t="n">
        <f aca="false">K2120*Assumptions!$B$7</f>
        <v>-1755781.55988563</v>
      </c>
      <c r="P2120" s="68" t="n">
        <f aca="false">P2119+G2120</f>
        <v>43343.35108</v>
      </c>
      <c r="Q2120" s="68" t="n">
        <f aca="false">MAX(Q2119,P2120)</f>
        <v>44132.80116</v>
      </c>
      <c r="R2120" s="68" t="n">
        <f aca="false">Q2120-P2120</f>
        <v>789.450079999995</v>
      </c>
      <c r="S2120" s="68" t="n">
        <f aca="false">S2119+K2120</f>
        <v>30886.8319218926</v>
      </c>
      <c r="T2120" s="68" t="n">
        <f aca="false">MAX(T2119,S2120)</f>
        <v>31838.2570381155</v>
      </c>
      <c r="U2120" s="68" t="n">
        <f aca="false">T2120-S2120</f>
        <v>951.425116222912</v>
      </c>
      <c r="V2120" s="70" t="n">
        <f aca="false">V2119+F2120</f>
        <v>4.3229</v>
      </c>
      <c r="W2120" s="70" t="n">
        <f aca="false">MAX(W2119,V2120)</f>
        <v>4.35700000000001</v>
      </c>
      <c r="X2120" s="70" t="n">
        <f aca="false">W2120-V2120</f>
        <v>0.0341000000000005</v>
      </c>
      <c r="Y2120" s="70" t="n">
        <f aca="false">Y2119+M2120</f>
        <v>3.77364533176768</v>
      </c>
      <c r="Z2120" s="70" t="n">
        <f aca="false">MAX(Z2119,Y2120)</f>
        <v>3.81627560747369</v>
      </c>
      <c r="AA2120" s="70" t="n">
        <f aca="false">Z2120-Y2120</f>
        <v>0.0426302757060131</v>
      </c>
      <c r="AB2120" s="72" t="n">
        <f aca="false">AB2119*(1+F2120)</f>
        <v>58.3759593935453</v>
      </c>
      <c r="AC2120" s="73" t="n">
        <f aca="false">MAX(AC2119,AB2120)</f>
        <v>60.4501210484966</v>
      </c>
      <c r="AD2120" s="70" t="n">
        <f aca="false">1-AB2120/AC2120</f>
        <v>0.0343119520519611</v>
      </c>
      <c r="AE2120" s="73" t="n">
        <f aca="false">AE2119*(1+M2120)</f>
        <v>33.7363493117325</v>
      </c>
      <c r="AF2120" s="73" t="n">
        <f aca="false">MAX(AF2119,AE2120)</f>
        <v>35.3407458713724</v>
      </c>
      <c r="AG2120" s="70" t="n">
        <f aca="false">1-AE2120/AF2120</f>
        <v>0.0453979258241828</v>
      </c>
      <c r="AH2120" s="74" t="n">
        <f aca="false">IF(R2120&gt;0,AH2119+1,0)</f>
        <v>8</v>
      </c>
      <c r="AI2120" s="74" t="n">
        <f aca="false">IF(U2120&gt;0,AI2119+1,0)</f>
        <v>61</v>
      </c>
      <c r="AJ2120" s="74" t="n">
        <f aca="false">IF(G2120&gt;0,AJ2119+1,0)</f>
        <v>0</v>
      </c>
      <c r="AK2120" s="74" t="n">
        <f aca="false">IF(G2120&lt;=0,AK2119+1,0)</f>
        <v>4</v>
      </c>
      <c r="AL2120" s="74" t="n">
        <f aca="false">IF(K2120&gt;0,AL2119+1,0)</f>
        <v>0</v>
      </c>
      <c r="AM2120" s="74" t="n">
        <f aca="false">IF(K2120&lt;=0,AM2119+1,0)</f>
        <v>4</v>
      </c>
    </row>
    <row r="2121" customFormat="false" ht="15" hidden="false" customHeight="false" outlineLevel="0" collapsed="false">
      <c r="A2121" s="61" t="n">
        <v>2120</v>
      </c>
      <c r="B2121" s="62" t="n">
        <v>46118.5520833333</v>
      </c>
      <c r="C2121" s="63" t="n">
        <f aca="false">YEAR(B2121)</f>
        <v>2026</v>
      </c>
      <c r="D2121" s="32" t="s">
        <v>277</v>
      </c>
      <c r="E2121" s="64" t="n">
        <v>22861.3</v>
      </c>
      <c r="F2121" s="65" t="n">
        <v>0.0338</v>
      </c>
      <c r="G2121" s="66" t="n">
        <v>772.71194</v>
      </c>
      <c r="H2121" s="67" t="n">
        <f aca="false">E2121+IF(D2121="Long",1,-1)*G2121</f>
        <v>23634.01194</v>
      </c>
      <c r="I2121" s="68" t="n">
        <f aca="false">Assumptions!$B$58</f>
        <v>5.35750011455817</v>
      </c>
      <c r="J2121" s="68" t="n">
        <f aca="false">INDEX(Yearly!$L$5:$L$22,MATCH(C2121,Yearly!$A$5:$A$22,0))</f>
        <v>0.497087639495088</v>
      </c>
      <c r="K2121" s="68" t="n">
        <f aca="false">G2121-I2121-J2121</f>
        <v>766.857352245947</v>
      </c>
      <c r="L2121" s="69" t="n">
        <f aca="false">(I2121+J2121)/Assumptions!$B$8</f>
        <v>0.000258150741284462</v>
      </c>
      <c r="M2121" s="70" t="n">
        <f aca="false">F2121-L2121</f>
        <v>0.0335418492587155</v>
      </c>
      <c r="N2121" s="71" t="n">
        <f aca="false">G2121*Assumptions!$B$7</f>
        <v>6077379.4081</v>
      </c>
      <c r="O2121" s="71" t="n">
        <f aca="false">K2121*Assumptions!$B$7</f>
        <v>6031333.07541437</v>
      </c>
      <c r="P2121" s="68" t="n">
        <f aca="false">P2120+G2121</f>
        <v>44116.06302</v>
      </c>
      <c r="Q2121" s="68" t="n">
        <f aca="false">MAX(Q2120,P2121)</f>
        <v>44132.80116</v>
      </c>
      <c r="R2121" s="68" t="n">
        <f aca="false">Q2121-P2121</f>
        <v>16.738139999994</v>
      </c>
      <c r="S2121" s="68" t="n">
        <f aca="false">S2120+K2121</f>
        <v>31653.6892741386</v>
      </c>
      <c r="T2121" s="68" t="n">
        <f aca="false">MAX(T2120,S2121)</f>
        <v>31838.2570381155</v>
      </c>
      <c r="U2121" s="68" t="n">
        <f aca="false">T2121-S2121</f>
        <v>184.567763976964</v>
      </c>
      <c r="V2121" s="70" t="n">
        <f aca="false">V2120+F2121</f>
        <v>4.3567</v>
      </c>
      <c r="W2121" s="70" t="n">
        <f aca="false">MAX(W2120,V2121)</f>
        <v>4.35700000000001</v>
      </c>
      <c r="X2121" s="70" t="n">
        <f aca="false">W2121-V2121</f>
        <v>0.000300000000000189</v>
      </c>
      <c r="Y2121" s="70" t="n">
        <f aca="false">Y2120+M2121</f>
        <v>3.80718718102639</v>
      </c>
      <c r="Z2121" s="70" t="n">
        <f aca="false">MAX(Z2120,Y2121)</f>
        <v>3.81627560747369</v>
      </c>
      <c r="AA2121" s="70" t="n">
        <f aca="false">Z2121-Y2121</f>
        <v>0.00908842644729768</v>
      </c>
      <c r="AB2121" s="72" t="n">
        <f aca="false">AB2120*(1+F2121)</f>
        <v>60.3490668210472</v>
      </c>
      <c r="AC2121" s="73" t="n">
        <f aca="false">MAX(AC2120,AB2121)</f>
        <v>60.4501210484966</v>
      </c>
      <c r="AD2121" s="70" t="n">
        <f aca="false">1-AB2121/AC2121</f>
        <v>0.00167169603131734</v>
      </c>
      <c r="AE2121" s="73" t="n">
        <f aca="false">AE2120*(1+M2121)</f>
        <v>34.867928854886</v>
      </c>
      <c r="AF2121" s="73" t="n">
        <f aca="false">MAX(AF2120,AE2121)</f>
        <v>35.3407458713724</v>
      </c>
      <c r="AG2121" s="70" t="n">
        <f aca="false">1-AE2121/AF2121</f>
        <v>0.0133788069501203</v>
      </c>
      <c r="AH2121" s="74" t="n">
        <f aca="false">IF(R2121&gt;0,AH2120+1,0)</f>
        <v>9</v>
      </c>
      <c r="AI2121" s="74" t="n">
        <f aca="false">IF(U2121&gt;0,AI2120+1,0)</f>
        <v>62</v>
      </c>
      <c r="AJ2121" s="74" t="n">
        <f aca="false">IF(G2121&gt;0,AJ2120+1,0)</f>
        <v>1</v>
      </c>
      <c r="AK2121" s="74" t="n">
        <f aca="false">IF(G2121&lt;=0,AK2120+1,0)</f>
        <v>0</v>
      </c>
      <c r="AL2121" s="74" t="n">
        <f aca="false">IF(K2121&gt;0,AL2120+1,0)</f>
        <v>1</v>
      </c>
      <c r="AM2121" s="74" t="n">
        <f aca="false">IF(K2121&lt;=0,AM2120+1,0)</f>
        <v>0</v>
      </c>
    </row>
    <row r="2122" customFormat="false" ht="15" hidden="false" customHeight="false" outlineLevel="0" collapsed="false">
      <c r="A2122" s="61" t="n">
        <v>2121</v>
      </c>
      <c r="B2122" s="62" t="n">
        <v>46125.40625</v>
      </c>
      <c r="C2122" s="63" t="n">
        <f aca="false">YEAR(B2122)</f>
        <v>2026</v>
      </c>
      <c r="D2122" s="32" t="s">
        <v>276</v>
      </c>
      <c r="E2122" s="64" t="n">
        <v>23634.3</v>
      </c>
      <c r="F2122" s="65" t="n">
        <v>-0.0076</v>
      </c>
      <c r="G2122" s="66" t="n">
        <v>-179.62068</v>
      </c>
      <c r="H2122" s="67" t="n">
        <f aca="false">E2122+IF(D2122="Long",1,-1)*G2122</f>
        <v>23813.92068</v>
      </c>
      <c r="I2122" s="68" t="n">
        <f aca="false">Assumptions!$B$58</f>
        <v>5.35750011455817</v>
      </c>
      <c r="J2122" s="68" t="n">
        <f aca="false">INDEX(Yearly!$L$5:$L$22,MATCH(C2122,Yearly!$A$5:$A$22,0))</f>
        <v>0.497087639495088</v>
      </c>
      <c r="K2122" s="68" t="n">
        <f aca="false">G2122-I2122-J2122</f>
        <v>-185.475267754053</v>
      </c>
      <c r="L2122" s="69" t="n">
        <f aca="false">(I2122+J2122)/Assumptions!$B$8</f>
        <v>0.000258150741284462</v>
      </c>
      <c r="M2122" s="70" t="n">
        <f aca="false">F2122-L2122</f>
        <v>-0.00785815074128446</v>
      </c>
      <c r="N2122" s="71" t="n">
        <f aca="false">G2122*Assumptions!$B$7</f>
        <v>-1412716.6482</v>
      </c>
      <c r="O2122" s="71" t="n">
        <f aca="false">K2122*Assumptions!$B$7</f>
        <v>-1458762.98088563</v>
      </c>
      <c r="P2122" s="68" t="n">
        <f aca="false">P2121+G2122</f>
        <v>43936.44234</v>
      </c>
      <c r="Q2122" s="68" t="n">
        <f aca="false">MAX(Q2121,P2122)</f>
        <v>44132.80116</v>
      </c>
      <c r="R2122" s="68" t="n">
        <f aca="false">Q2122-P2122</f>
        <v>196.358819999994</v>
      </c>
      <c r="S2122" s="68" t="n">
        <f aca="false">S2121+K2122</f>
        <v>31468.2140063845</v>
      </c>
      <c r="T2122" s="68" t="n">
        <f aca="false">MAX(T2121,S2122)</f>
        <v>31838.2570381155</v>
      </c>
      <c r="U2122" s="68" t="n">
        <f aca="false">T2122-S2122</f>
        <v>370.043031731017</v>
      </c>
      <c r="V2122" s="70" t="n">
        <f aca="false">V2121+F2122</f>
        <v>4.3491</v>
      </c>
      <c r="W2122" s="70" t="n">
        <f aca="false">MAX(W2121,V2122)</f>
        <v>4.35700000000001</v>
      </c>
      <c r="X2122" s="70" t="n">
        <f aca="false">W2122-V2122</f>
        <v>0.00790000000000024</v>
      </c>
      <c r="Y2122" s="70" t="n">
        <f aca="false">Y2121+M2122</f>
        <v>3.79932903028511</v>
      </c>
      <c r="Z2122" s="70" t="n">
        <f aca="false">MAX(Z2121,Y2122)</f>
        <v>3.81627560747369</v>
      </c>
      <c r="AA2122" s="70" t="n">
        <f aca="false">Z2122-Y2122</f>
        <v>0.0169465771885822</v>
      </c>
      <c r="AB2122" s="72" t="n">
        <f aca="false">AB2121*(1+F2122)</f>
        <v>59.8904139132072</v>
      </c>
      <c r="AC2122" s="73" t="n">
        <f aca="false">MAX(AC2121,AB2122)</f>
        <v>60.4501210484966</v>
      </c>
      <c r="AD2122" s="70" t="n">
        <f aca="false">1-AB2122/AC2122</f>
        <v>0.00925899114147943</v>
      </c>
      <c r="AE2122" s="73" t="n">
        <f aca="false">AE2121*(1+M2122)</f>
        <v>34.593931413908</v>
      </c>
      <c r="AF2122" s="73" t="n">
        <f aca="false">MAX(AF2121,AE2122)</f>
        <v>35.3407458713724</v>
      </c>
      <c r="AG2122" s="70" t="n">
        <f aca="false">1-AE2122/AF2122</f>
        <v>0.0211318250096523</v>
      </c>
      <c r="AH2122" s="74" t="n">
        <f aca="false">IF(R2122&gt;0,AH2121+1,0)</f>
        <v>10</v>
      </c>
      <c r="AI2122" s="74" t="n">
        <f aca="false">IF(U2122&gt;0,AI2121+1,0)</f>
        <v>63</v>
      </c>
      <c r="AJ2122" s="74" t="n">
        <f aca="false">IF(G2122&gt;0,AJ2121+1,0)</f>
        <v>0</v>
      </c>
      <c r="AK2122" s="74" t="n">
        <f aca="false">IF(G2122&lt;=0,AK2121+1,0)</f>
        <v>1</v>
      </c>
      <c r="AL2122" s="74" t="n">
        <f aca="false">IF(K2122&gt;0,AL2121+1,0)</f>
        <v>0</v>
      </c>
      <c r="AM2122" s="74" t="n">
        <f aca="false">IF(K2122&lt;=0,AM2121+1,0)</f>
        <v>1</v>
      </c>
    </row>
    <row r="2123" customFormat="false" ht="15" hidden="false" customHeight="false" outlineLevel="0" collapsed="false">
      <c r="A2123" s="61" t="n">
        <v>2122</v>
      </c>
      <c r="B2123" s="62" t="n">
        <v>46125.5104166667</v>
      </c>
      <c r="C2123" s="63" t="n">
        <f aca="false">YEAR(B2123)</f>
        <v>2026</v>
      </c>
      <c r="D2123" s="32" t="s">
        <v>277</v>
      </c>
      <c r="E2123" s="64" t="n">
        <v>23814.7</v>
      </c>
      <c r="F2123" s="65" t="n">
        <v>0.0181</v>
      </c>
      <c r="G2123" s="66" t="n">
        <v>431.04607</v>
      </c>
      <c r="H2123" s="67" t="n">
        <f aca="false">E2123+IF(D2123="Long",1,-1)*G2123</f>
        <v>24245.74607</v>
      </c>
      <c r="I2123" s="68" t="n">
        <f aca="false">Assumptions!$B$58</f>
        <v>5.35750011455817</v>
      </c>
      <c r="J2123" s="68" t="n">
        <f aca="false">INDEX(Yearly!$L$5:$L$22,MATCH(C2123,Yearly!$A$5:$A$22,0))</f>
        <v>0.497087639495088</v>
      </c>
      <c r="K2123" s="68" t="n">
        <f aca="false">G2123-I2123-J2123</f>
        <v>425.191482245947</v>
      </c>
      <c r="L2123" s="69" t="n">
        <f aca="false">(I2123+J2123)/Assumptions!$B$8</f>
        <v>0.000258150741284462</v>
      </c>
      <c r="M2123" s="70" t="n">
        <f aca="false">F2123-L2123</f>
        <v>0.0178418492587155</v>
      </c>
      <c r="N2123" s="71" t="n">
        <f aca="false">G2123*Assumptions!$B$7</f>
        <v>3390177.34055</v>
      </c>
      <c r="O2123" s="71" t="n">
        <f aca="false">K2123*Assumptions!$B$7</f>
        <v>3344131.00786437</v>
      </c>
      <c r="P2123" s="68" t="n">
        <f aca="false">P2122+G2123</f>
        <v>44367.48841</v>
      </c>
      <c r="Q2123" s="68" t="n">
        <f aca="false">MAX(Q2122,P2123)</f>
        <v>44367.48841</v>
      </c>
      <c r="R2123" s="68" t="n">
        <f aca="false">Q2123-P2123</f>
        <v>0</v>
      </c>
      <c r="S2123" s="68" t="n">
        <f aca="false">S2122+K2123</f>
        <v>31893.4054886305</v>
      </c>
      <c r="T2123" s="68" t="n">
        <f aca="false">MAX(T2122,S2123)</f>
        <v>31893.4054886305</v>
      </c>
      <c r="U2123" s="68" t="n">
        <f aca="false">T2123-S2123</f>
        <v>0</v>
      </c>
      <c r="V2123" s="70" t="n">
        <f aca="false">V2122+F2123</f>
        <v>4.3672</v>
      </c>
      <c r="W2123" s="70" t="n">
        <f aca="false">MAX(W2122,V2123)</f>
        <v>4.3672</v>
      </c>
      <c r="X2123" s="70" t="n">
        <f aca="false">W2123-V2123</f>
        <v>0</v>
      </c>
      <c r="Y2123" s="70" t="n">
        <f aca="false">Y2122+M2123</f>
        <v>3.81717087954383</v>
      </c>
      <c r="Z2123" s="70" t="n">
        <f aca="false">MAX(Z2122,Y2123)</f>
        <v>3.81717087954383</v>
      </c>
      <c r="AA2123" s="70" t="n">
        <f aca="false">Z2123-Y2123</f>
        <v>0</v>
      </c>
      <c r="AB2123" s="72" t="n">
        <f aca="false">AB2122*(1+F2123)</f>
        <v>60.9744304050363</v>
      </c>
      <c r="AC2123" s="73" t="n">
        <f aca="false">MAX(AC2122,AB2123)</f>
        <v>60.9744304050363</v>
      </c>
      <c r="AD2123" s="70" t="n">
        <f aca="false">1-AB2123/AC2123</f>
        <v>0</v>
      </c>
      <c r="AE2123" s="73" t="n">
        <f aca="false">AE2122*(1+M2123)</f>
        <v>35.2111511234612</v>
      </c>
      <c r="AF2123" s="73" t="n">
        <f aca="false">MAX(AF2122,AE2123)</f>
        <v>35.3407458713724</v>
      </c>
      <c r="AG2123" s="70" t="n">
        <f aca="false">1-AE2123/AF2123</f>
        <v>0.00366700658732044</v>
      </c>
      <c r="AH2123" s="74" t="n">
        <f aca="false">IF(R2123&gt;0,AH2122+1,0)</f>
        <v>0</v>
      </c>
      <c r="AI2123" s="74" t="n">
        <f aca="false">IF(U2123&gt;0,AI2122+1,0)</f>
        <v>0</v>
      </c>
      <c r="AJ2123" s="74" t="n">
        <f aca="false">IF(G2123&gt;0,AJ2122+1,0)</f>
        <v>1</v>
      </c>
      <c r="AK2123" s="74" t="n">
        <f aca="false">IF(G2123&lt;=0,AK2122+1,0)</f>
        <v>0</v>
      </c>
      <c r="AL2123" s="74" t="n">
        <f aca="false">IF(K2123&gt;0,AL2122+1,0)</f>
        <v>1</v>
      </c>
      <c r="AM2123" s="74" t="n">
        <f aca="false">IF(K2123&lt;=0,AM2122+1,0)</f>
        <v>0</v>
      </c>
    </row>
    <row r="2124" customFormat="false" ht="15" hidden="false" customHeight="false" outlineLevel="0" collapsed="false">
      <c r="A2124" s="61" t="n">
        <v>2123</v>
      </c>
      <c r="B2124" s="62" t="n">
        <v>46135.40625</v>
      </c>
      <c r="C2124" s="63" t="n">
        <f aca="false">YEAR(B2124)</f>
        <v>2026</v>
      </c>
      <c r="D2124" s="32" t="s">
        <v>276</v>
      </c>
      <c r="E2124" s="64" t="n">
        <v>24244.7</v>
      </c>
      <c r="F2124" s="65" t="n">
        <v>0.004</v>
      </c>
      <c r="G2124" s="66" t="n">
        <v>96.9788</v>
      </c>
      <c r="H2124" s="67" t="n">
        <f aca="false">E2124+IF(D2124="Long",1,-1)*G2124</f>
        <v>24147.7212</v>
      </c>
      <c r="I2124" s="68" t="n">
        <f aca="false">Assumptions!$B$58</f>
        <v>5.35750011455817</v>
      </c>
      <c r="J2124" s="68" t="n">
        <f aca="false">INDEX(Yearly!$L$5:$L$22,MATCH(C2124,Yearly!$A$5:$A$22,0))</f>
        <v>0.497087639495088</v>
      </c>
      <c r="K2124" s="68" t="n">
        <f aca="false">G2124-I2124-J2124</f>
        <v>91.1242122459468</v>
      </c>
      <c r="L2124" s="69" t="n">
        <f aca="false">(I2124+J2124)/Assumptions!$B$8</f>
        <v>0.000258150741284462</v>
      </c>
      <c r="M2124" s="70" t="n">
        <f aca="false">F2124-L2124</f>
        <v>0.00374184925871554</v>
      </c>
      <c r="N2124" s="71" t="n">
        <f aca="false">G2124*Assumptions!$B$7</f>
        <v>762738.262</v>
      </c>
      <c r="O2124" s="71" t="n">
        <f aca="false">K2124*Assumptions!$B$7</f>
        <v>716691.929314371</v>
      </c>
      <c r="P2124" s="68" t="n">
        <f aca="false">P2123+G2124</f>
        <v>44464.46721</v>
      </c>
      <c r="Q2124" s="68" t="n">
        <f aca="false">MAX(Q2123,P2124)</f>
        <v>44464.46721</v>
      </c>
      <c r="R2124" s="68" t="n">
        <f aca="false">Q2124-P2124</f>
        <v>0</v>
      </c>
      <c r="S2124" s="68" t="n">
        <f aca="false">S2123+K2124</f>
        <v>31984.5297008764</v>
      </c>
      <c r="T2124" s="68" t="n">
        <f aca="false">MAX(T2123,S2124)</f>
        <v>31984.5297008764</v>
      </c>
      <c r="U2124" s="68" t="n">
        <f aca="false">T2124-S2124</f>
        <v>0</v>
      </c>
      <c r="V2124" s="70" t="n">
        <f aca="false">V2123+F2124</f>
        <v>4.3712</v>
      </c>
      <c r="W2124" s="70" t="n">
        <f aca="false">MAX(W2123,V2124)</f>
        <v>4.3712</v>
      </c>
      <c r="X2124" s="70" t="n">
        <f aca="false">W2124-V2124</f>
        <v>0</v>
      </c>
      <c r="Y2124" s="70" t="n">
        <f aca="false">Y2123+M2124</f>
        <v>3.82091272880254</v>
      </c>
      <c r="Z2124" s="70" t="n">
        <f aca="false">MAX(Z2123,Y2124)</f>
        <v>3.82091272880254</v>
      </c>
      <c r="AA2124" s="70" t="n">
        <f aca="false">Z2124-Y2124</f>
        <v>0</v>
      </c>
      <c r="AB2124" s="72" t="n">
        <f aca="false">AB2123*(1+F2124)</f>
        <v>61.2183281266564</v>
      </c>
      <c r="AC2124" s="73" t="n">
        <f aca="false">MAX(AC2123,AB2124)</f>
        <v>61.2183281266564</v>
      </c>
      <c r="AD2124" s="70" t="n">
        <f aca="false">1-AB2124/AC2124</f>
        <v>0</v>
      </c>
      <c r="AE2124" s="73" t="n">
        <f aca="false">AE2123*(1+M2124)</f>
        <v>35.3429059431911</v>
      </c>
      <c r="AF2124" s="73" t="n">
        <f aca="false">MAX(AF2123,AE2124)</f>
        <v>35.3429059431911</v>
      </c>
      <c r="AG2124" s="70" t="n">
        <f aca="false">1-AE2124/AF2124</f>
        <v>0</v>
      </c>
      <c r="AH2124" s="74" t="n">
        <f aca="false">IF(R2124&gt;0,AH2123+1,0)</f>
        <v>0</v>
      </c>
      <c r="AI2124" s="74" t="n">
        <f aca="false">IF(U2124&gt;0,AI2123+1,0)</f>
        <v>0</v>
      </c>
      <c r="AJ2124" s="74" t="n">
        <f aca="false">IF(G2124&gt;0,AJ2123+1,0)</f>
        <v>2</v>
      </c>
      <c r="AK2124" s="74" t="n">
        <f aca="false">IF(G2124&lt;=0,AK2123+1,0)</f>
        <v>0</v>
      </c>
      <c r="AL2124" s="74" t="n">
        <f aca="false">IF(K2124&gt;0,AL2123+1,0)</f>
        <v>2</v>
      </c>
      <c r="AM2124" s="74" t="n">
        <f aca="false">IF(K2124&lt;=0,AM2123+1,0)</f>
        <v>0</v>
      </c>
    </row>
    <row r="2125" customFormat="false" ht="15" hidden="false" customHeight="false" outlineLevel="0" collapsed="false">
      <c r="A2125" s="61" t="n">
        <v>2124</v>
      </c>
      <c r="B2125" s="62" t="n">
        <v>46140.4270833333</v>
      </c>
      <c r="C2125" s="63" t="n">
        <f aca="false">YEAR(B2125)</f>
        <v>2026</v>
      </c>
      <c r="D2125" s="32" t="s">
        <v>277</v>
      </c>
      <c r="E2125" s="64" t="n">
        <v>24148.4</v>
      </c>
      <c r="F2125" s="65" t="n">
        <v>-0.0026</v>
      </c>
      <c r="G2125" s="66" t="n">
        <v>-62.78584</v>
      </c>
      <c r="H2125" s="67" t="n">
        <f aca="false">E2125+IF(D2125="Long",1,-1)*G2125</f>
        <v>24085.61416</v>
      </c>
      <c r="I2125" s="68" t="n">
        <f aca="false">Assumptions!$B$58</f>
        <v>5.35750011455817</v>
      </c>
      <c r="J2125" s="68" t="n">
        <f aca="false">INDEX(Yearly!$L$5:$L$22,MATCH(C2125,Yearly!$A$5:$A$22,0))</f>
        <v>0.497087639495088</v>
      </c>
      <c r="K2125" s="68" t="n">
        <f aca="false">G2125-I2125-J2125</f>
        <v>-68.6404277540533</v>
      </c>
      <c r="L2125" s="69" t="n">
        <f aca="false">(I2125+J2125)/Assumptions!$B$8</f>
        <v>0.000258150741284462</v>
      </c>
      <c r="M2125" s="70" t="n">
        <f aca="false">F2125-L2125</f>
        <v>-0.00285815074128446</v>
      </c>
      <c r="N2125" s="71" t="n">
        <f aca="false">G2125*Assumptions!$B$7</f>
        <v>-493810.6316</v>
      </c>
      <c r="O2125" s="71" t="n">
        <f aca="false">K2125*Assumptions!$B$7</f>
        <v>-539856.964285629</v>
      </c>
      <c r="P2125" s="68" t="n">
        <f aca="false">P2124+G2125</f>
        <v>44401.68137</v>
      </c>
      <c r="Q2125" s="68" t="n">
        <f aca="false">MAX(Q2124,P2125)</f>
        <v>44464.46721</v>
      </c>
      <c r="R2125" s="68" t="n">
        <f aca="false">Q2125-P2125</f>
        <v>62.7858399999968</v>
      </c>
      <c r="S2125" s="68" t="n">
        <f aca="false">S2124+K2125</f>
        <v>31915.8892731224</v>
      </c>
      <c r="T2125" s="68" t="n">
        <f aca="false">MAX(T2124,S2125)</f>
        <v>31984.5297008764</v>
      </c>
      <c r="U2125" s="68" t="n">
        <f aca="false">T2125-S2125</f>
        <v>68.6404277540532</v>
      </c>
      <c r="V2125" s="70" t="n">
        <f aca="false">V2124+F2125</f>
        <v>4.3686</v>
      </c>
      <c r="W2125" s="70" t="n">
        <f aca="false">MAX(W2124,V2125)</f>
        <v>4.3712</v>
      </c>
      <c r="X2125" s="70" t="n">
        <f aca="false">W2125-V2125</f>
        <v>0.00260000000000016</v>
      </c>
      <c r="Y2125" s="70" t="n">
        <f aca="false">Y2124+M2125</f>
        <v>3.81805457806126</v>
      </c>
      <c r="Z2125" s="70" t="n">
        <f aca="false">MAX(Z2124,Y2125)</f>
        <v>3.82091272880254</v>
      </c>
      <c r="AA2125" s="70" t="n">
        <f aca="false">Z2125-Y2125</f>
        <v>0.00285815074128459</v>
      </c>
      <c r="AB2125" s="72" t="n">
        <f aca="false">AB2124*(1+F2125)</f>
        <v>61.0591604735271</v>
      </c>
      <c r="AC2125" s="73" t="n">
        <f aca="false">MAX(AC2124,AB2125)</f>
        <v>61.2183281266564</v>
      </c>
      <c r="AD2125" s="70" t="n">
        <f aca="false">1-AB2125/AC2125</f>
        <v>0.00260000000000005</v>
      </c>
      <c r="AE2125" s="73" t="n">
        <f aca="false">AE2124*(1+M2125)</f>
        <v>35.2418905903704</v>
      </c>
      <c r="AF2125" s="73" t="n">
        <f aca="false">MAX(AF2124,AE2125)</f>
        <v>35.3429059431911</v>
      </c>
      <c r="AG2125" s="70" t="n">
        <f aca="false">1-AE2125/AF2125</f>
        <v>0.00285815074128459</v>
      </c>
      <c r="AH2125" s="74" t="n">
        <f aca="false">IF(R2125&gt;0,AH2124+1,0)</f>
        <v>1</v>
      </c>
      <c r="AI2125" s="74" t="n">
        <f aca="false">IF(U2125&gt;0,AI2124+1,0)</f>
        <v>1</v>
      </c>
      <c r="AJ2125" s="74" t="n">
        <f aca="false">IF(G2125&gt;0,AJ2124+1,0)</f>
        <v>0</v>
      </c>
      <c r="AK2125" s="74" t="n">
        <f aca="false">IF(G2125&lt;=0,AK2124+1,0)</f>
        <v>1</v>
      </c>
      <c r="AL2125" s="74" t="n">
        <f aca="false">IF(K2125&gt;0,AL2124+1,0)</f>
        <v>0</v>
      </c>
      <c r="AM2125" s="74" t="n">
        <f aca="false">IF(K2125&lt;=0,AM2124+1,0)</f>
        <v>1</v>
      </c>
    </row>
    <row r="2126" customFormat="false" ht="15" hidden="false" customHeight="false" outlineLevel="0" collapsed="false">
      <c r="A2126" s="61" t="n">
        <v>2125</v>
      </c>
      <c r="B2126" s="62" t="n">
        <v>46140.4895833333</v>
      </c>
      <c r="C2126" s="63" t="n">
        <f aca="false">YEAR(B2126)</f>
        <v>2026</v>
      </c>
      <c r="D2126" s="32" t="s">
        <v>276</v>
      </c>
      <c r="E2126" s="64" t="n">
        <v>24086.45</v>
      </c>
      <c r="F2126" s="65" t="n">
        <v>-0.0023</v>
      </c>
      <c r="G2126" s="66" t="n">
        <v>-55.398835</v>
      </c>
      <c r="H2126" s="67" t="n">
        <f aca="false">E2126+IF(D2126="Long",1,-1)*G2126</f>
        <v>24141.848835</v>
      </c>
      <c r="I2126" s="68" t="n">
        <f aca="false">Assumptions!$B$58</f>
        <v>5.35750011455817</v>
      </c>
      <c r="J2126" s="68" t="n">
        <f aca="false">INDEX(Yearly!$L$5:$L$22,MATCH(C2126,Yearly!$A$5:$A$22,0))</f>
        <v>0.497087639495088</v>
      </c>
      <c r="K2126" s="68" t="n">
        <f aca="false">G2126-I2126-J2126</f>
        <v>-61.2534227540533</v>
      </c>
      <c r="L2126" s="69" t="n">
        <f aca="false">(I2126+J2126)/Assumptions!$B$8</f>
        <v>0.000258150741284462</v>
      </c>
      <c r="M2126" s="70" t="n">
        <f aca="false">F2126-L2126</f>
        <v>-0.00255815074128446</v>
      </c>
      <c r="N2126" s="71" t="n">
        <f aca="false">G2126*Assumptions!$B$7</f>
        <v>-435711.837275</v>
      </c>
      <c r="O2126" s="71" t="n">
        <f aca="false">K2126*Assumptions!$B$7</f>
        <v>-481758.169960629</v>
      </c>
      <c r="P2126" s="68" t="n">
        <f aca="false">P2125+G2126</f>
        <v>44346.282535</v>
      </c>
      <c r="Q2126" s="68" t="n">
        <f aca="false">MAX(Q2125,P2126)</f>
        <v>44464.46721</v>
      </c>
      <c r="R2126" s="68" t="n">
        <f aca="false">Q2126-P2126</f>
        <v>118.184674999997</v>
      </c>
      <c r="S2126" s="68" t="n">
        <f aca="false">S2125+K2126</f>
        <v>31854.6358503683</v>
      </c>
      <c r="T2126" s="68" t="n">
        <f aca="false">MAX(T2125,S2126)</f>
        <v>31984.5297008764</v>
      </c>
      <c r="U2126" s="68" t="n">
        <f aca="false">T2126-S2126</f>
        <v>129.893850508106</v>
      </c>
      <c r="V2126" s="70" t="n">
        <f aca="false">V2125+F2126</f>
        <v>4.3663</v>
      </c>
      <c r="W2126" s="70" t="n">
        <f aca="false">MAX(W2125,V2126)</f>
        <v>4.3712</v>
      </c>
      <c r="X2126" s="70" t="n">
        <f aca="false">W2126-V2126</f>
        <v>0.00490000000000013</v>
      </c>
      <c r="Y2126" s="70" t="n">
        <f aca="false">Y2125+M2126</f>
        <v>3.81549642731997</v>
      </c>
      <c r="Z2126" s="70" t="n">
        <f aca="false">MAX(Z2125,Y2126)</f>
        <v>3.82091272880254</v>
      </c>
      <c r="AA2126" s="70" t="n">
        <f aca="false">Z2126-Y2126</f>
        <v>0.005416301482569</v>
      </c>
      <c r="AB2126" s="72" t="n">
        <f aca="false">AB2125*(1+F2126)</f>
        <v>60.918724404438</v>
      </c>
      <c r="AC2126" s="73" t="n">
        <f aca="false">MAX(AC2125,AB2126)</f>
        <v>61.2183281266564</v>
      </c>
      <c r="AD2126" s="70" t="n">
        <f aca="false">1-AB2126/AC2126</f>
        <v>0.00489402000000005</v>
      </c>
      <c r="AE2126" s="73" t="n">
        <f aca="false">AE2125*(1+M2126)</f>
        <v>35.1517365218324</v>
      </c>
      <c r="AF2126" s="73" t="n">
        <f aca="false">MAX(AF2125,AE2126)</f>
        <v>35.3429059431911</v>
      </c>
      <c r="AG2126" s="70" t="n">
        <f aca="false">1-AE2126/AF2126</f>
        <v>0.00540898990213168</v>
      </c>
      <c r="AH2126" s="74" t="n">
        <f aca="false">IF(R2126&gt;0,AH2125+1,0)</f>
        <v>2</v>
      </c>
      <c r="AI2126" s="74" t="n">
        <f aca="false">IF(U2126&gt;0,AI2125+1,0)</f>
        <v>2</v>
      </c>
      <c r="AJ2126" s="74" t="n">
        <f aca="false">IF(G2126&gt;0,AJ2125+1,0)</f>
        <v>0</v>
      </c>
      <c r="AK2126" s="74" t="n">
        <f aca="false">IF(G2126&lt;=0,AK2125+1,0)</f>
        <v>2</v>
      </c>
      <c r="AL2126" s="74" t="n">
        <f aca="false">IF(K2126&gt;0,AL2125+1,0)</f>
        <v>0</v>
      </c>
      <c r="AM2126" s="74" t="n">
        <f aca="false">IF(K2126&lt;=0,AM2125+1,0)</f>
        <v>2</v>
      </c>
    </row>
    <row r="2127" customFormat="false" ht="15" hidden="false" customHeight="false" outlineLevel="0" collapsed="false">
      <c r="A2127" s="61" t="n">
        <v>2126</v>
      </c>
      <c r="B2127" s="62" t="n">
        <v>46141.40625</v>
      </c>
      <c r="C2127" s="63" t="n">
        <f aca="false">YEAR(B2127)</f>
        <v>2026</v>
      </c>
      <c r="D2127" s="32" t="s">
        <v>277</v>
      </c>
      <c r="E2127" s="64" t="n">
        <v>24142.65</v>
      </c>
      <c r="F2127" s="65" t="n">
        <v>-0.0085</v>
      </c>
      <c r="G2127" s="66" t="n">
        <v>-205.212525</v>
      </c>
      <c r="H2127" s="67" t="n">
        <f aca="false">E2127+IF(D2127="Long",1,-1)*G2127</f>
        <v>23937.437475</v>
      </c>
      <c r="I2127" s="68" t="n">
        <f aca="false">Assumptions!$B$58</f>
        <v>5.35750011455817</v>
      </c>
      <c r="J2127" s="68" t="n">
        <f aca="false">INDEX(Yearly!$L$5:$L$22,MATCH(C2127,Yearly!$A$5:$A$22,0))</f>
        <v>0.497087639495088</v>
      </c>
      <c r="K2127" s="68" t="n">
        <f aca="false">G2127-I2127-J2127</f>
        <v>-211.067112754053</v>
      </c>
      <c r="L2127" s="69" t="n">
        <f aca="false">(I2127+J2127)/Assumptions!$B$8</f>
        <v>0.000258150741284462</v>
      </c>
      <c r="M2127" s="70" t="n">
        <f aca="false">F2127-L2127</f>
        <v>-0.00875815074128446</v>
      </c>
      <c r="N2127" s="71" t="n">
        <f aca="false">G2127*Assumptions!$B$7</f>
        <v>-1613996.509125</v>
      </c>
      <c r="O2127" s="71" t="n">
        <f aca="false">K2127*Assumptions!$B$7</f>
        <v>-1660042.84181063</v>
      </c>
      <c r="P2127" s="68" t="n">
        <f aca="false">P2126+G2127</f>
        <v>44141.07001</v>
      </c>
      <c r="Q2127" s="68" t="n">
        <f aca="false">MAX(Q2126,P2127)</f>
        <v>44464.46721</v>
      </c>
      <c r="R2127" s="68" t="n">
        <f aca="false">Q2127-P2127</f>
        <v>323.397199999999</v>
      </c>
      <c r="S2127" s="68" t="n">
        <f aca="false">S2126+K2127</f>
        <v>31643.5687376143</v>
      </c>
      <c r="T2127" s="68" t="n">
        <f aca="false">MAX(T2126,S2127)</f>
        <v>31984.5297008764</v>
      </c>
      <c r="U2127" s="68" t="n">
        <f aca="false">T2127-S2127</f>
        <v>340.960963262158</v>
      </c>
      <c r="V2127" s="70" t="n">
        <f aca="false">V2126+F2127</f>
        <v>4.3578</v>
      </c>
      <c r="W2127" s="70" t="n">
        <f aca="false">MAX(W2126,V2127)</f>
        <v>4.3712</v>
      </c>
      <c r="X2127" s="70" t="n">
        <f aca="false">W2127-V2127</f>
        <v>0.0133999999999999</v>
      </c>
      <c r="Y2127" s="70" t="n">
        <f aca="false">Y2126+M2127</f>
        <v>3.80673827657869</v>
      </c>
      <c r="Z2127" s="70" t="n">
        <f aca="false">MAX(Z2126,Y2127)</f>
        <v>3.82091272880254</v>
      </c>
      <c r="AA2127" s="70" t="n">
        <f aca="false">Z2127-Y2127</f>
        <v>0.0141744522238536</v>
      </c>
      <c r="AB2127" s="72" t="n">
        <f aca="false">AB2126*(1+F2127)</f>
        <v>60.4009152470003</v>
      </c>
      <c r="AC2127" s="73" t="n">
        <f aca="false">MAX(AC2126,AB2127)</f>
        <v>61.2183281266564</v>
      </c>
      <c r="AD2127" s="70" t="n">
        <f aca="false">1-AB2127/AC2127</f>
        <v>0.01335242083</v>
      </c>
      <c r="AE2127" s="73" t="n">
        <f aca="false">AE2126*(1+M2127)</f>
        <v>34.8438723145563</v>
      </c>
      <c r="AF2127" s="73" t="n">
        <f aca="false">MAX(AF2126,AE2127)</f>
        <v>35.3429059431911</v>
      </c>
      <c r="AG2127" s="70" t="n">
        <f aca="false">1-AE2127/AF2127</f>
        <v>0.0141197678944952</v>
      </c>
      <c r="AH2127" s="74" t="n">
        <f aca="false">IF(R2127&gt;0,AH2126+1,0)</f>
        <v>3</v>
      </c>
      <c r="AI2127" s="74" t="n">
        <f aca="false">IF(U2127&gt;0,AI2126+1,0)</f>
        <v>3</v>
      </c>
      <c r="AJ2127" s="74" t="n">
        <f aca="false">IF(G2127&gt;0,AJ2126+1,0)</f>
        <v>0</v>
      </c>
      <c r="AK2127" s="74" t="n">
        <f aca="false">IF(G2127&lt;=0,AK2126+1,0)</f>
        <v>3</v>
      </c>
      <c r="AL2127" s="74" t="n">
        <f aca="false">IF(K2127&gt;0,AL2126+1,0)</f>
        <v>0</v>
      </c>
      <c r="AM2127" s="74" t="n">
        <f aca="false">IF(K2127&lt;=0,AM2126+1,0)</f>
        <v>3</v>
      </c>
    </row>
    <row r="2128" customFormat="false" ht="15" hidden="false" customHeight="false" outlineLevel="0" collapsed="false">
      <c r="A2128" s="61" t="n">
        <v>2127</v>
      </c>
      <c r="B2128" s="62" t="n">
        <v>46142.40625</v>
      </c>
      <c r="C2128" s="63" t="n">
        <f aca="false">YEAR(B2128)</f>
        <v>2026</v>
      </c>
      <c r="D2128" s="32" t="s">
        <v>276</v>
      </c>
      <c r="E2128" s="64" t="n">
        <v>23938.3</v>
      </c>
      <c r="F2128" s="65" t="n">
        <v>-0.0142</v>
      </c>
      <c r="G2128" s="66" t="n">
        <v>-339.92386</v>
      </c>
      <c r="H2128" s="67" t="n">
        <f aca="false">E2128+IF(D2128="Long",1,-1)*G2128</f>
        <v>24278.22386</v>
      </c>
      <c r="I2128" s="68" t="n">
        <f aca="false">Assumptions!$B$58</f>
        <v>5.35750011455817</v>
      </c>
      <c r="J2128" s="68" t="n">
        <f aca="false">INDEX(Yearly!$L$5:$L$22,MATCH(C2128,Yearly!$A$5:$A$22,0))</f>
        <v>0.497087639495088</v>
      </c>
      <c r="K2128" s="68" t="n">
        <f aca="false">G2128-I2128-J2128</f>
        <v>-345.778447754053</v>
      </c>
      <c r="L2128" s="69" t="n">
        <f aca="false">(I2128+J2128)/Assumptions!$B$8</f>
        <v>0.000258150741284462</v>
      </c>
      <c r="M2128" s="70" t="n">
        <f aca="false">F2128-L2128</f>
        <v>-0.0144581507412845</v>
      </c>
      <c r="N2128" s="71" t="n">
        <f aca="false">G2128*Assumptions!$B$7</f>
        <v>-2673501.1589</v>
      </c>
      <c r="O2128" s="71" t="n">
        <f aca="false">K2128*Assumptions!$B$7</f>
        <v>-2719547.49158563</v>
      </c>
      <c r="P2128" s="68" t="n">
        <f aca="false">P2127+G2128</f>
        <v>43801.14615</v>
      </c>
      <c r="Q2128" s="68" t="n">
        <f aca="false">MAX(Q2127,P2128)</f>
        <v>44464.46721</v>
      </c>
      <c r="R2128" s="68" t="n">
        <f aca="false">Q2128-P2128</f>
        <v>663.321060000002</v>
      </c>
      <c r="S2128" s="68" t="n">
        <f aca="false">S2127+K2128</f>
        <v>31297.7902898602</v>
      </c>
      <c r="T2128" s="68" t="n">
        <f aca="false">MAX(T2127,S2128)</f>
        <v>31984.5297008764</v>
      </c>
      <c r="U2128" s="68" t="n">
        <f aca="false">T2128-S2128</f>
        <v>686.73941101621</v>
      </c>
      <c r="V2128" s="70" t="n">
        <f aca="false">V2127+F2128</f>
        <v>4.3436</v>
      </c>
      <c r="W2128" s="70" t="n">
        <f aca="false">MAX(W2127,V2128)</f>
        <v>4.3712</v>
      </c>
      <c r="X2128" s="70" t="n">
        <f aca="false">W2128-V2128</f>
        <v>0.0275999999999996</v>
      </c>
      <c r="Y2128" s="70" t="n">
        <f aca="false">Y2127+M2128</f>
        <v>3.7922801258374</v>
      </c>
      <c r="Z2128" s="70" t="n">
        <f aca="false">MAX(Z2127,Y2128)</f>
        <v>3.82091272880254</v>
      </c>
      <c r="AA2128" s="70" t="n">
        <f aca="false">Z2128-Y2128</f>
        <v>0.0286326029651383</v>
      </c>
      <c r="AB2128" s="72" t="n">
        <f aca="false">AB2127*(1+F2128)</f>
        <v>59.5432222504929</v>
      </c>
      <c r="AC2128" s="73" t="n">
        <f aca="false">MAX(AC2127,AB2128)</f>
        <v>61.2183281266564</v>
      </c>
      <c r="AD2128" s="70" t="n">
        <f aca="false">1-AB2128/AC2128</f>
        <v>0.0273628164542139</v>
      </c>
      <c r="AE2128" s="73" t="n">
        <f aca="false">AE2127*(1+M2128)</f>
        <v>34.3400943562223</v>
      </c>
      <c r="AF2128" s="73" t="n">
        <f aca="false">MAX(AF2127,AE2128)</f>
        <v>35.3429059431911</v>
      </c>
      <c r="AG2128" s="70" t="n">
        <f aca="false">1-AE2128/AF2128</f>
        <v>0.028373772903129</v>
      </c>
      <c r="AH2128" s="74" t="n">
        <f aca="false">IF(R2128&gt;0,AH2127+1,0)</f>
        <v>4</v>
      </c>
      <c r="AI2128" s="74" t="n">
        <f aca="false">IF(U2128&gt;0,AI2127+1,0)</f>
        <v>4</v>
      </c>
      <c r="AJ2128" s="74" t="n">
        <f aca="false">IF(G2128&gt;0,AJ2127+1,0)</f>
        <v>0</v>
      </c>
      <c r="AK2128" s="74" t="n">
        <f aca="false">IF(G2128&lt;=0,AK2127+1,0)</f>
        <v>4</v>
      </c>
      <c r="AL2128" s="74" t="n">
        <f aca="false">IF(K2128&gt;0,AL2127+1,0)</f>
        <v>0</v>
      </c>
      <c r="AM2128" s="74" t="n">
        <f aca="false">IF(K2128&lt;=0,AM2127+1,0)</f>
        <v>4</v>
      </c>
    </row>
    <row r="2129" customFormat="false" ht="15" hidden="false" customHeight="false" outlineLevel="0" collapsed="false">
      <c r="A2129" s="61" t="n">
        <v>2128</v>
      </c>
      <c r="B2129" s="62" t="n">
        <v>46146.40625</v>
      </c>
      <c r="C2129" s="63" t="n">
        <f aca="false">YEAR(B2129)</f>
        <v>2026</v>
      </c>
      <c r="D2129" s="32" t="s">
        <v>277</v>
      </c>
      <c r="E2129" s="64" t="n">
        <v>24279.25</v>
      </c>
      <c r="F2129" s="65" t="n">
        <v>-0.0079</v>
      </c>
      <c r="G2129" s="66" t="n">
        <v>-191.806075</v>
      </c>
      <c r="H2129" s="67" t="n">
        <f aca="false">E2129+IF(D2129="Long",1,-1)*G2129</f>
        <v>24087.443925</v>
      </c>
      <c r="I2129" s="68" t="n">
        <f aca="false">Assumptions!$B$58</f>
        <v>5.35750011455817</v>
      </c>
      <c r="J2129" s="68" t="n">
        <f aca="false">INDEX(Yearly!$L$5:$L$22,MATCH(C2129,Yearly!$A$5:$A$22,0))</f>
        <v>0.497087639495088</v>
      </c>
      <c r="K2129" s="68" t="n">
        <f aca="false">G2129-I2129-J2129</f>
        <v>-197.660662754053</v>
      </c>
      <c r="L2129" s="69" t="n">
        <f aca="false">(I2129+J2129)/Assumptions!$B$8</f>
        <v>0.000258150741284462</v>
      </c>
      <c r="M2129" s="70" t="n">
        <f aca="false">F2129-L2129</f>
        <v>-0.00815815074128446</v>
      </c>
      <c r="N2129" s="71" t="n">
        <f aca="false">G2129*Assumptions!$B$7</f>
        <v>-1508554.779875</v>
      </c>
      <c r="O2129" s="71" t="n">
        <f aca="false">K2129*Assumptions!$B$7</f>
        <v>-1554601.11256063</v>
      </c>
      <c r="P2129" s="68" t="n">
        <f aca="false">P2128+G2129</f>
        <v>43609.340075</v>
      </c>
      <c r="Q2129" s="68" t="n">
        <f aca="false">MAX(Q2128,P2129)</f>
        <v>44464.46721</v>
      </c>
      <c r="R2129" s="68" t="n">
        <f aca="false">Q2129-P2129</f>
        <v>855.127135000003</v>
      </c>
      <c r="S2129" s="68" t="n">
        <f aca="false">S2128+K2129</f>
        <v>31100.1296271062</v>
      </c>
      <c r="T2129" s="68" t="n">
        <f aca="false">MAX(T2128,S2129)</f>
        <v>31984.5297008764</v>
      </c>
      <c r="U2129" s="68" t="n">
        <f aca="false">T2129-S2129</f>
        <v>884.400073770263</v>
      </c>
      <c r="V2129" s="70" t="n">
        <f aca="false">V2128+F2129</f>
        <v>4.3357</v>
      </c>
      <c r="W2129" s="70" t="n">
        <f aca="false">MAX(W2128,V2129)</f>
        <v>4.3712</v>
      </c>
      <c r="X2129" s="70" t="n">
        <f aca="false">W2129-V2129</f>
        <v>0.0354999999999999</v>
      </c>
      <c r="Y2129" s="70" t="n">
        <f aca="false">Y2128+M2129</f>
        <v>3.78412197509612</v>
      </c>
      <c r="Z2129" s="70" t="n">
        <f aca="false">MAX(Z2128,Y2129)</f>
        <v>3.82091272880254</v>
      </c>
      <c r="AA2129" s="70" t="n">
        <f aca="false">Z2129-Y2129</f>
        <v>0.0367907537064229</v>
      </c>
      <c r="AB2129" s="72" t="n">
        <f aca="false">AB2128*(1+F2129)</f>
        <v>59.072830794714</v>
      </c>
      <c r="AC2129" s="73" t="n">
        <f aca="false">MAX(AC2128,AB2129)</f>
        <v>61.2183281266564</v>
      </c>
      <c r="AD2129" s="70" t="n">
        <f aca="false">1-AB2129/AC2129</f>
        <v>0.0350466502042257</v>
      </c>
      <c r="AE2129" s="73" t="n">
        <f aca="false">AE2128*(1+M2129)</f>
        <v>34.0599426899943</v>
      </c>
      <c r="AF2129" s="73" t="n">
        <f aca="false">MAX(AF2128,AE2129)</f>
        <v>35.3429059431911</v>
      </c>
      <c r="AG2129" s="70" t="n">
        <f aca="false">1-AE2129/AF2129</f>
        <v>0.0363004461279708</v>
      </c>
      <c r="AH2129" s="74" t="n">
        <f aca="false">IF(R2129&gt;0,AH2128+1,0)</f>
        <v>5</v>
      </c>
      <c r="AI2129" s="74" t="n">
        <f aca="false">IF(U2129&gt;0,AI2128+1,0)</f>
        <v>5</v>
      </c>
      <c r="AJ2129" s="74" t="n">
        <f aca="false">IF(G2129&gt;0,AJ2128+1,0)</f>
        <v>0</v>
      </c>
      <c r="AK2129" s="74" t="n">
        <f aca="false">IF(G2129&lt;=0,AK2128+1,0)</f>
        <v>5</v>
      </c>
      <c r="AL2129" s="74" t="n">
        <f aca="false">IF(K2129&gt;0,AL2128+1,0)</f>
        <v>0</v>
      </c>
      <c r="AM2129" s="74" t="n">
        <f aca="false">IF(K2129&lt;=0,AM2128+1,0)</f>
        <v>5</v>
      </c>
    </row>
    <row r="2130" customFormat="false" ht="15" hidden="false" customHeight="false" outlineLevel="0" collapsed="false">
      <c r="A2130" s="61" t="n">
        <v>2129</v>
      </c>
      <c r="B2130" s="62" t="n">
        <v>46146.5729166667</v>
      </c>
      <c r="C2130" s="63" t="n">
        <f aca="false">YEAR(B2130)</f>
        <v>2026</v>
      </c>
      <c r="D2130" s="32" t="s">
        <v>276</v>
      </c>
      <c r="E2130" s="64" t="n">
        <v>24087</v>
      </c>
      <c r="F2130" s="65" t="n">
        <v>-0.0022</v>
      </c>
      <c r="G2130" s="66" t="n">
        <v>-52.9914</v>
      </c>
      <c r="H2130" s="67" t="n">
        <f aca="false">E2130+IF(D2130="Long",1,-1)*G2130</f>
        <v>24139.9914</v>
      </c>
      <c r="I2130" s="68" t="n">
        <f aca="false">Assumptions!$B$58</f>
        <v>5.35750011455817</v>
      </c>
      <c r="J2130" s="68" t="n">
        <f aca="false">INDEX(Yearly!$L$5:$L$22,MATCH(C2130,Yearly!$A$5:$A$22,0))</f>
        <v>0.497087639495088</v>
      </c>
      <c r="K2130" s="68" t="n">
        <f aca="false">G2130-I2130-J2130</f>
        <v>-58.8459877540533</v>
      </c>
      <c r="L2130" s="69" t="n">
        <f aca="false">(I2130+J2130)/Assumptions!$B$8</f>
        <v>0.000258150741284462</v>
      </c>
      <c r="M2130" s="70" t="n">
        <f aca="false">F2130-L2130</f>
        <v>-0.00245815074128446</v>
      </c>
      <c r="N2130" s="71" t="n">
        <f aca="false">G2130*Assumptions!$B$7</f>
        <v>-416777.361</v>
      </c>
      <c r="O2130" s="71" t="n">
        <f aca="false">K2130*Assumptions!$B$7</f>
        <v>-462823.693685629</v>
      </c>
      <c r="P2130" s="68" t="n">
        <f aca="false">P2129+G2130</f>
        <v>43556.348675</v>
      </c>
      <c r="Q2130" s="68" t="n">
        <f aca="false">MAX(Q2129,P2130)</f>
        <v>44464.46721</v>
      </c>
      <c r="R2130" s="68" t="n">
        <f aca="false">Q2130-P2130</f>
        <v>908.118535000001</v>
      </c>
      <c r="S2130" s="68" t="n">
        <f aca="false">S2129+K2130</f>
        <v>31041.2836393521</v>
      </c>
      <c r="T2130" s="68" t="n">
        <f aca="false">MAX(T2129,S2130)</f>
        <v>31984.5297008764</v>
      </c>
      <c r="U2130" s="68" t="n">
        <f aca="false">T2130-S2130</f>
        <v>943.246061524314</v>
      </c>
      <c r="V2130" s="70" t="n">
        <f aca="false">V2129+F2130</f>
        <v>4.3335</v>
      </c>
      <c r="W2130" s="70" t="n">
        <f aca="false">MAX(W2129,V2130)</f>
        <v>4.3712</v>
      </c>
      <c r="X2130" s="70" t="n">
        <f aca="false">W2130-V2130</f>
        <v>0.0377000000000001</v>
      </c>
      <c r="Y2130" s="70" t="n">
        <f aca="false">Y2129+M2130</f>
        <v>3.78166382435483</v>
      </c>
      <c r="Z2130" s="70" t="n">
        <f aca="false">MAX(Z2129,Y2130)</f>
        <v>3.82091272880254</v>
      </c>
      <c r="AA2130" s="70" t="n">
        <f aca="false">Z2130-Y2130</f>
        <v>0.0392489044477076</v>
      </c>
      <c r="AB2130" s="72" t="n">
        <f aca="false">AB2129*(1+F2130)</f>
        <v>58.9428705669656</v>
      </c>
      <c r="AC2130" s="73" t="n">
        <f aca="false">MAX(AC2129,AB2130)</f>
        <v>61.2183281266564</v>
      </c>
      <c r="AD2130" s="70" t="n">
        <f aca="false">1-AB2130/AC2130</f>
        <v>0.0371695475737763</v>
      </c>
      <c r="AE2130" s="73" t="n">
        <f aca="false">AE2129*(1+M2130)</f>
        <v>33.9762182166228</v>
      </c>
      <c r="AF2130" s="73" t="n">
        <f aca="false">MAX(AF2129,AE2130)</f>
        <v>35.3429059431911</v>
      </c>
      <c r="AG2130" s="70" t="n">
        <f aca="false">1-AE2130/AF2130</f>
        <v>0.0386693649006967</v>
      </c>
      <c r="AH2130" s="74" t="n">
        <f aca="false">IF(R2130&gt;0,AH2129+1,0)</f>
        <v>6</v>
      </c>
      <c r="AI2130" s="74" t="n">
        <f aca="false">IF(U2130&gt;0,AI2129+1,0)</f>
        <v>6</v>
      </c>
      <c r="AJ2130" s="74" t="n">
        <f aca="false">IF(G2130&gt;0,AJ2129+1,0)</f>
        <v>0</v>
      </c>
      <c r="AK2130" s="74" t="n">
        <f aca="false">IF(G2130&lt;=0,AK2129+1,0)</f>
        <v>6</v>
      </c>
      <c r="AL2130" s="74" t="n">
        <f aca="false">IF(K2130&gt;0,AL2129+1,0)</f>
        <v>0</v>
      </c>
      <c r="AM2130" s="74" t="n">
        <f aca="false">IF(K2130&lt;=0,AM2129+1,0)</f>
        <v>6</v>
      </c>
    </row>
    <row r="2131" customFormat="false" ht="15" hidden="false" customHeight="false" outlineLevel="0" collapsed="false">
      <c r="A2131" s="61" t="n">
        <v>2130</v>
      </c>
      <c r="B2131" s="62" t="n">
        <v>46148.40625</v>
      </c>
      <c r="C2131" s="63" t="n">
        <f aca="false">YEAR(B2131)</f>
        <v>2026</v>
      </c>
      <c r="D2131" s="32" t="s">
        <v>277</v>
      </c>
      <c r="E2131" s="64" t="n">
        <v>24139.85</v>
      </c>
      <c r="F2131" s="65" t="n">
        <v>-0.0049</v>
      </c>
      <c r="G2131" s="66" t="n">
        <v>-118.285265</v>
      </c>
      <c r="H2131" s="67" t="n">
        <f aca="false">E2131+IF(D2131="Long",1,-1)*G2131</f>
        <v>24021.564735</v>
      </c>
      <c r="I2131" s="68" t="n">
        <f aca="false">Assumptions!$B$58</f>
        <v>5.35750011455817</v>
      </c>
      <c r="J2131" s="68" t="n">
        <f aca="false">INDEX(Yearly!$L$5:$L$22,MATCH(C2131,Yearly!$A$5:$A$22,0))</f>
        <v>0.497087639495088</v>
      </c>
      <c r="K2131" s="68" t="n">
        <f aca="false">G2131-I2131-J2131</f>
        <v>-124.139852754053</v>
      </c>
      <c r="L2131" s="69" t="n">
        <f aca="false">(I2131+J2131)/Assumptions!$B$8</f>
        <v>0.000258150741284462</v>
      </c>
      <c r="M2131" s="70" t="n">
        <f aca="false">F2131-L2131</f>
        <v>-0.00515815074128446</v>
      </c>
      <c r="N2131" s="71" t="n">
        <f aca="false">G2131*Assumptions!$B$7</f>
        <v>-930313.609225</v>
      </c>
      <c r="O2131" s="71" t="n">
        <f aca="false">K2131*Assumptions!$B$7</f>
        <v>-976359.941910629</v>
      </c>
      <c r="P2131" s="68" t="n">
        <f aca="false">P2130+G2131</f>
        <v>43438.06341</v>
      </c>
      <c r="Q2131" s="68" t="n">
        <f aca="false">MAX(Q2130,P2131)</f>
        <v>44464.46721</v>
      </c>
      <c r="R2131" s="68" t="n">
        <f aca="false">Q2131-P2131</f>
        <v>1026.4038</v>
      </c>
      <c r="S2131" s="68" t="n">
        <f aca="false">S2130+K2131</f>
        <v>30917.143786598</v>
      </c>
      <c r="T2131" s="68" t="n">
        <f aca="false">MAX(T2130,S2131)</f>
        <v>31984.5297008764</v>
      </c>
      <c r="U2131" s="68" t="n">
        <f aca="false">T2131-S2131</f>
        <v>1067.38591427837</v>
      </c>
      <c r="V2131" s="70" t="n">
        <f aca="false">V2130+F2131</f>
        <v>4.3286</v>
      </c>
      <c r="W2131" s="70" t="n">
        <f aca="false">MAX(W2130,V2131)</f>
        <v>4.3712</v>
      </c>
      <c r="X2131" s="70" t="n">
        <f aca="false">W2131-V2131</f>
        <v>0.0426000000000002</v>
      </c>
      <c r="Y2131" s="70" t="n">
        <f aca="false">Y2130+M2131</f>
        <v>3.77650567361355</v>
      </c>
      <c r="Z2131" s="70" t="n">
        <f aca="false">MAX(Z2130,Y2131)</f>
        <v>3.82091272880254</v>
      </c>
      <c r="AA2131" s="70" t="n">
        <f aca="false">Z2131-Y2131</f>
        <v>0.0444070551889921</v>
      </c>
      <c r="AB2131" s="72" t="n">
        <f aca="false">AB2130*(1+F2131)</f>
        <v>58.6540505011875</v>
      </c>
      <c r="AC2131" s="73" t="n">
        <f aca="false">MAX(AC2130,AB2131)</f>
        <v>61.2183281266564</v>
      </c>
      <c r="AD2131" s="70" t="n">
        <f aca="false">1-AB2131/AC2131</f>
        <v>0.0418874167906649</v>
      </c>
      <c r="AE2131" s="73" t="n">
        <f aca="false">AE2130*(1+M2131)</f>
        <v>33.8009637614427</v>
      </c>
      <c r="AF2131" s="73" t="n">
        <f aca="false">MAX(AF2130,AE2131)</f>
        <v>35.3429059431911</v>
      </c>
      <c r="AG2131" s="70" t="n">
        <f aca="false">1-AE2131/AF2131</f>
        <v>0.0436280532287536</v>
      </c>
      <c r="AH2131" s="74" t="n">
        <f aca="false">IF(R2131&gt;0,AH2130+1,0)</f>
        <v>7</v>
      </c>
      <c r="AI2131" s="74" t="n">
        <f aca="false">IF(U2131&gt;0,AI2130+1,0)</f>
        <v>7</v>
      </c>
      <c r="AJ2131" s="74" t="n">
        <f aca="false">IF(G2131&gt;0,AJ2130+1,0)</f>
        <v>0</v>
      </c>
      <c r="AK2131" s="74" t="n">
        <f aca="false">IF(G2131&lt;=0,AK2130+1,0)</f>
        <v>7</v>
      </c>
      <c r="AL2131" s="74" t="n">
        <f aca="false">IF(K2131&gt;0,AL2130+1,0)</f>
        <v>0</v>
      </c>
      <c r="AM2131" s="74" t="n">
        <f aca="false">IF(K2131&lt;=0,AM2130+1,0)</f>
        <v>7</v>
      </c>
    </row>
    <row r="2132" customFormat="false" ht="15" hidden="false" customHeight="false" outlineLevel="0" collapsed="false">
      <c r="A2132" s="61" t="n">
        <v>2131</v>
      </c>
      <c r="B2132" s="62" t="n">
        <v>46148.53125</v>
      </c>
      <c r="C2132" s="63" t="n">
        <f aca="false">YEAR(B2132)</f>
        <v>2026</v>
      </c>
      <c r="D2132" s="32" t="s">
        <v>276</v>
      </c>
      <c r="E2132" s="64" t="n">
        <v>24022</v>
      </c>
      <c r="F2132" s="65" t="n">
        <v>-0.0047</v>
      </c>
      <c r="G2132" s="66" t="n">
        <v>-112.9034</v>
      </c>
      <c r="H2132" s="67" t="n">
        <f aca="false">E2132+IF(D2132="Long",1,-1)*G2132</f>
        <v>24134.9034</v>
      </c>
      <c r="I2132" s="68" t="n">
        <f aca="false">Assumptions!$B$58</f>
        <v>5.35750011455817</v>
      </c>
      <c r="J2132" s="68" t="n">
        <f aca="false">INDEX(Yearly!$L$5:$L$22,MATCH(C2132,Yearly!$A$5:$A$22,0))</f>
        <v>0.497087639495088</v>
      </c>
      <c r="K2132" s="68" t="n">
        <f aca="false">G2132-I2132-J2132</f>
        <v>-118.757987754053</v>
      </c>
      <c r="L2132" s="69" t="n">
        <f aca="false">(I2132+J2132)/Assumptions!$B$8</f>
        <v>0.000258150741284462</v>
      </c>
      <c r="M2132" s="70" t="n">
        <f aca="false">F2132-L2132</f>
        <v>-0.00495815074128446</v>
      </c>
      <c r="N2132" s="71" t="n">
        <f aca="false">G2132*Assumptions!$B$7</f>
        <v>-887985.241</v>
      </c>
      <c r="O2132" s="71" t="n">
        <f aca="false">K2132*Assumptions!$B$7</f>
        <v>-934031.573685629</v>
      </c>
      <c r="P2132" s="68" t="n">
        <f aca="false">P2131+G2132</f>
        <v>43325.16001</v>
      </c>
      <c r="Q2132" s="68" t="n">
        <f aca="false">MAX(Q2131,P2132)</f>
        <v>44464.46721</v>
      </c>
      <c r="R2132" s="68" t="n">
        <f aca="false">Q2132-P2132</f>
        <v>1139.3072</v>
      </c>
      <c r="S2132" s="68" t="n">
        <f aca="false">S2131+K2132</f>
        <v>30798.385798844</v>
      </c>
      <c r="T2132" s="68" t="n">
        <f aca="false">MAX(T2131,S2132)</f>
        <v>31984.5297008764</v>
      </c>
      <c r="U2132" s="68" t="n">
        <f aca="false">T2132-S2132</f>
        <v>1186.14390203242</v>
      </c>
      <c r="V2132" s="70" t="n">
        <f aca="false">V2131+F2132</f>
        <v>4.3239</v>
      </c>
      <c r="W2132" s="70" t="n">
        <f aca="false">MAX(W2131,V2132)</f>
        <v>4.3712</v>
      </c>
      <c r="X2132" s="70" t="n">
        <f aca="false">W2132-V2132</f>
        <v>0.0472999999999999</v>
      </c>
      <c r="Y2132" s="70" t="n">
        <f aca="false">Y2131+M2132</f>
        <v>3.77154752287226</v>
      </c>
      <c r="Z2132" s="70" t="n">
        <f aca="false">MAX(Z2131,Y2132)</f>
        <v>3.82091272880254</v>
      </c>
      <c r="AA2132" s="70" t="n">
        <f aca="false">Z2132-Y2132</f>
        <v>0.0493652059302767</v>
      </c>
      <c r="AB2132" s="72" t="n">
        <f aca="false">AB2131*(1+F2132)</f>
        <v>58.3783764638319</v>
      </c>
      <c r="AC2132" s="73" t="n">
        <f aca="false">MAX(AC2131,AB2132)</f>
        <v>61.2183281266564</v>
      </c>
      <c r="AD2132" s="70" t="n">
        <f aca="false">1-AB2132/AC2132</f>
        <v>0.0463905459317489</v>
      </c>
      <c r="AE2132" s="73" t="n">
        <f aca="false">AE2131*(1+M2132)</f>
        <v>33.6333734879128</v>
      </c>
      <c r="AF2132" s="73" t="n">
        <f aca="false">MAX(AF2131,AE2132)</f>
        <v>35.3429059431911</v>
      </c>
      <c r="AG2132" s="70" t="n">
        <f aca="false">1-AE2132/AF2132</f>
        <v>0.0483698895055812</v>
      </c>
      <c r="AH2132" s="74" t="n">
        <f aca="false">IF(R2132&gt;0,AH2131+1,0)</f>
        <v>8</v>
      </c>
      <c r="AI2132" s="74" t="n">
        <f aca="false">IF(U2132&gt;0,AI2131+1,0)</f>
        <v>8</v>
      </c>
      <c r="AJ2132" s="74" t="n">
        <f aca="false">IF(G2132&gt;0,AJ2131+1,0)</f>
        <v>0</v>
      </c>
      <c r="AK2132" s="74" t="n">
        <f aca="false">IF(G2132&lt;=0,AK2131+1,0)</f>
        <v>8</v>
      </c>
      <c r="AL2132" s="74" t="n">
        <f aca="false">IF(K2132&gt;0,AL2131+1,0)</f>
        <v>0</v>
      </c>
      <c r="AM2132" s="74" t="n">
        <f aca="false">IF(K2132&lt;=0,AM2131+1,0)</f>
        <v>8</v>
      </c>
    </row>
    <row r="2133" customFormat="false" ht="15" hidden="false" customHeight="false" outlineLevel="0" collapsed="false">
      <c r="A2133" s="61" t="n">
        <v>2132</v>
      </c>
      <c r="B2133" s="62" t="n">
        <v>46148.59375</v>
      </c>
      <c r="C2133" s="63" t="n">
        <f aca="false">YEAR(B2133)</f>
        <v>2026</v>
      </c>
      <c r="D2133" s="32" t="s">
        <v>277</v>
      </c>
      <c r="E2133" s="64" t="n">
        <v>24134.05</v>
      </c>
      <c r="F2133" s="65" t="n">
        <v>0.0015</v>
      </c>
      <c r="G2133" s="66" t="n">
        <v>36.201075</v>
      </c>
      <c r="H2133" s="67" t="n">
        <f aca="false">E2133+IF(D2133="Long",1,-1)*G2133</f>
        <v>24170.251075</v>
      </c>
      <c r="I2133" s="68" t="n">
        <f aca="false">Assumptions!$B$58</f>
        <v>5.35750011455817</v>
      </c>
      <c r="J2133" s="68" t="n">
        <f aca="false">INDEX(Yearly!$L$5:$L$22,MATCH(C2133,Yearly!$A$5:$A$22,0))</f>
        <v>0.497087639495088</v>
      </c>
      <c r="K2133" s="68" t="n">
        <f aca="false">G2133-I2133-J2133</f>
        <v>30.3464872459467</v>
      </c>
      <c r="L2133" s="69" t="n">
        <f aca="false">(I2133+J2133)/Assumptions!$B$8</f>
        <v>0.000258150741284462</v>
      </c>
      <c r="M2133" s="70" t="n">
        <f aca="false">F2133-L2133</f>
        <v>0.00124184925871554</v>
      </c>
      <c r="N2133" s="71" t="n">
        <f aca="false">G2133*Assumptions!$B$7</f>
        <v>284721.454875</v>
      </c>
      <c r="O2133" s="71" t="n">
        <f aca="false">K2133*Assumptions!$B$7</f>
        <v>238675.122189371</v>
      </c>
      <c r="P2133" s="68" t="n">
        <f aca="false">P2132+G2133</f>
        <v>43361.361085</v>
      </c>
      <c r="Q2133" s="68" t="n">
        <f aca="false">MAX(Q2132,P2133)</f>
        <v>44464.46721</v>
      </c>
      <c r="R2133" s="68" t="n">
        <f aca="false">Q2133-P2133</f>
        <v>1103.10612500001</v>
      </c>
      <c r="S2133" s="68" t="n">
        <f aca="false">S2132+K2133</f>
        <v>30828.7322860899</v>
      </c>
      <c r="T2133" s="68" t="n">
        <f aca="false">MAX(T2132,S2133)</f>
        <v>31984.5297008764</v>
      </c>
      <c r="U2133" s="68" t="n">
        <f aca="false">T2133-S2133</f>
        <v>1155.79741478647</v>
      </c>
      <c r="V2133" s="70" t="n">
        <f aca="false">V2132+F2133</f>
        <v>4.3254</v>
      </c>
      <c r="W2133" s="70" t="n">
        <f aca="false">MAX(W2132,V2133)</f>
        <v>4.3712</v>
      </c>
      <c r="X2133" s="70" t="n">
        <f aca="false">W2133-V2133</f>
        <v>0.0457999999999998</v>
      </c>
      <c r="Y2133" s="70" t="n">
        <f aca="false">Y2132+M2133</f>
        <v>3.77278937213098</v>
      </c>
      <c r="Z2133" s="70" t="n">
        <f aca="false">MAX(Z2132,Y2133)</f>
        <v>3.82091272880254</v>
      </c>
      <c r="AA2133" s="70" t="n">
        <f aca="false">Z2133-Y2133</f>
        <v>0.0481233566715611</v>
      </c>
      <c r="AB2133" s="72" t="n">
        <f aca="false">AB2132*(1+F2133)</f>
        <v>58.4659440285276</v>
      </c>
      <c r="AC2133" s="73" t="n">
        <f aca="false">MAX(AC2132,AB2133)</f>
        <v>61.2183281266564</v>
      </c>
      <c r="AD2133" s="70" t="n">
        <f aca="false">1-AB2133/AC2133</f>
        <v>0.0449601317506464</v>
      </c>
      <c r="AE2133" s="73" t="n">
        <f aca="false">AE2132*(1+M2133)</f>
        <v>33.6751410678469</v>
      </c>
      <c r="AF2133" s="73" t="n">
        <f aca="false">MAX(AF2132,AE2133)</f>
        <v>35.3429059431911</v>
      </c>
      <c r="AG2133" s="70" t="n">
        <f aca="false">1-AE2133/AF2133</f>
        <v>0.0471881083582922</v>
      </c>
      <c r="AH2133" s="74" t="n">
        <f aca="false">IF(R2133&gt;0,AH2132+1,0)</f>
        <v>9</v>
      </c>
      <c r="AI2133" s="74" t="n">
        <f aca="false">IF(U2133&gt;0,AI2132+1,0)</f>
        <v>9</v>
      </c>
      <c r="AJ2133" s="74" t="n">
        <f aca="false">IF(G2133&gt;0,AJ2132+1,0)</f>
        <v>1</v>
      </c>
      <c r="AK2133" s="74" t="n">
        <f aca="false">IF(G2133&lt;=0,AK2132+1,0)</f>
        <v>0</v>
      </c>
      <c r="AL2133" s="74" t="n">
        <f aca="false">IF(K2133&gt;0,AL2132+1,0)</f>
        <v>1</v>
      </c>
      <c r="AM2133" s="74" t="n">
        <f aca="false">IF(K2133&lt;=0,AM2132+1,0)</f>
        <v>0</v>
      </c>
    </row>
    <row r="2134" customFormat="false" ht="15" hidden="false" customHeight="false" outlineLevel="0" collapsed="false">
      <c r="A2134" s="61" t="n">
        <v>2133</v>
      </c>
      <c r="B2134" s="62" t="n">
        <v>46150.40625</v>
      </c>
      <c r="C2134" s="63" t="n">
        <f aca="false">YEAR(B2134)</f>
        <v>2026</v>
      </c>
      <c r="D2134" s="32" t="s">
        <v>276</v>
      </c>
      <c r="E2134" s="64" t="n">
        <v>24169.05</v>
      </c>
      <c r="F2134" s="65" t="n">
        <v>-0.0005</v>
      </c>
      <c r="G2134" s="66" t="n">
        <v>-12.084525</v>
      </c>
      <c r="H2134" s="67" t="n">
        <f aca="false">E2134+IF(D2134="Long",1,-1)*G2134</f>
        <v>24181.134525</v>
      </c>
      <c r="I2134" s="68" t="n">
        <f aca="false">Assumptions!$B$58</f>
        <v>5.35750011455817</v>
      </c>
      <c r="J2134" s="68" t="n">
        <f aca="false">INDEX(Yearly!$L$5:$L$22,MATCH(C2134,Yearly!$A$5:$A$22,0))</f>
        <v>0.497087639495088</v>
      </c>
      <c r="K2134" s="68" t="n">
        <f aca="false">G2134-I2134-J2134</f>
        <v>-17.9391127540533</v>
      </c>
      <c r="L2134" s="69" t="n">
        <f aca="false">(I2134+J2134)/Assumptions!$B$8</f>
        <v>0.000258150741284462</v>
      </c>
      <c r="M2134" s="70" t="n">
        <f aca="false">F2134-L2134</f>
        <v>-0.000758150741284462</v>
      </c>
      <c r="N2134" s="71" t="n">
        <f aca="false">G2134*Assumptions!$B$7</f>
        <v>-95044.789125</v>
      </c>
      <c r="O2134" s="71" t="n">
        <f aca="false">K2134*Assumptions!$B$7</f>
        <v>-141091.121810629</v>
      </c>
      <c r="P2134" s="68" t="n">
        <f aca="false">P2133+G2134</f>
        <v>43349.27656</v>
      </c>
      <c r="Q2134" s="68" t="n">
        <f aca="false">MAX(Q2133,P2134)</f>
        <v>44464.46721</v>
      </c>
      <c r="R2134" s="68" t="n">
        <f aca="false">Q2134-P2134</f>
        <v>1115.19065</v>
      </c>
      <c r="S2134" s="68" t="n">
        <f aca="false">S2133+K2134</f>
        <v>30810.7931733359</v>
      </c>
      <c r="T2134" s="68" t="n">
        <f aca="false">MAX(T2133,S2134)</f>
        <v>31984.5297008764</v>
      </c>
      <c r="U2134" s="68" t="n">
        <f aca="false">T2134-S2134</f>
        <v>1173.73652754053</v>
      </c>
      <c r="V2134" s="70" t="n">
        <f aca="false">V2133+F2134</f>
        <v>4.3249</v>
      </c>
      <c r="W2134" s="70" t="n">
        <f aca="false">MAX(W2133,V2134)</f>
        <v>4.3712</v>
      </c>
      <c r="X2134" s="70" t="n">
        <f aca="false">W2134-V2134</f>
        <v>0.0462999999999996</v>
      </c>
      <c r="Y2134" s="70" t="n">
        <f aca="false">Y2133+M2134</f>
        <v>3.7720312213897</v>
      </c>
      <c r="Z2134" s="70" t="n">
        <f aca="false">MAX(Z2133,Y2134)</f>
        <v>3.82091272880254</v>
      </c>
      <c r="AA2134" s="70" t="n">
        <f aca="false">Z2134-Y2134</f>
        <v>0.0488815074128457</v>
      </c>
      <c r="AB2134" s="72" t="n">
        <f aca="false">AB2133*(1+F2134)</f>
        <v>58.4367110565134</v>
      </c>
      <c r="AC2134" s="73" t="n">
        <f aca="false">MAX(AC2133,AB2134)</f>
        <v>61.2183281266564</v>
      </c>
      <c r="AD2134" s="70" t="n">
        <f aca="false">1-AB2134/AC2134</f>
        <v>0.045437651684771</v>
      </c>
      <c r="AE2134" s="73" t="n">
        <f aca="false">AE2133*(1+M2134)</f>
        <v>33.6496102346834</v>
      </c>
      <c r="AF2134" s="73" t="n">
        <f aca="false">MAX(AF2133,AE2134)</f>
        <v>35.3429059431911</v>
      </c>
      <c r="AG2134" s="70" t="n">
        <f aca="false">1-AE2134/AF2134</f>
        <v>0.0479104834002452</v>
      </c>
      <c r="AH2134" s="74" t="n">
        <f aca="false">IF(R2134&gt;0,AH2133+1,0)</f>
        <v>10</v>
      </c>
      <c r="AI2134" s="74" t="n">
        <f aca="false">IF(U2134&gt;0,AI2133+1,0)</f>
        <v>10</v>
      </c>
      <c r="AJ2134" s="74" t="n">
        <f aca="false">IF(G2134&gt;0,AJ2133+1,0)</f>
        <v>0</v>
      </c>
      <c r="AK2134" s="74" t="n">
        <f aca="false">IF(G2134&lt;=0,AK2133+1,0)</f>
        <v>1</v>
      </c>
      <c r="AL2134" s="74" t="n">
        <f aca="false">IF(K2134&gt;0,AL2133+1,0)</f>
        <v>0</v>
      </c>
      <c r="AM2134" s="74" t="n">
        <f aca="false">IF(K2134&lt;=0,AM2133+1,0)</f>
        <v>1</v>
      </c>
    </row>
    <row r="2135" customFormat="false" ht="15" hidden="false" customHeight="false" outlineLevel="0" collapsed="false">
      <c r="A2135" s="61" t="n">
        <v>2134</v>
      </c>
      <c r="B2135" s="62" t="n">
        <v>46150.6354166667</v>
      </c>
      <c r="C2135" s="63" t="n">
        <f aca="false">YEAR(B2135)</f>
        <v>2026</v>
      </c>
      <c r="D2135" s="32" t="s">
        <v>277</v>
      </c>
      <c r="E2135" s="64" t="n">
        <v>24180.6</v>
      </c>
      <c r="F2135" s="65" t="n">
        <v>-0.013</v>
      </c>
      <c r="G2135" s="66" t="n">
        <v>-314.3478</v>
      </c>
      <c r="H2135" s="67" t="n">
        <f aca="false">E2135+IF(D2135="Long",1,-1)*G2135</f>
        <v>23866.2522</v>
      </c>
      <c r="I2135" s="68" t="n">
        <f aca="false">Assumptions!$B$58</f>
        <v>5.35750011455817</v>
      </c>
      <c r="J2135" s="68" t="n">
        <f aca="false">INDEX(Yearly!$L$5:$L$22,MATCH(C2135,Yearly!$A$5:$A$22,0))</f>
        <v>0.497087639495088</v>
      </c>
      <c r="K2135" s="68" t="n">
        <f aca="false">G2135-I2135-J2135</f>
        <v>-320.202387754053</v>
      </c>
      <c r="L2135" s="69" t="n">
        <f aca="false">(I2135+J2135)/Assumptions!$B$8</f>
        <v>0.000258150741284462</v>
      </c>
      <c r="M2135" s="70" t="n">
        <f aca="false">F2135-L2135</f>
        <v>-0.0132581507412845</v>
      </c>
      <c r="N2135" s="71" t="n">
        <f aca="false">G2135*Assumptions!$B$7</f>
        <v>-2472345.447</v>
      </c>
      <c r="O2135" s="71" t="n">
        <f aca="false">K2135*Assumptions!$B$7</f>
        <v>-2518391.77968563</v>
      </c>
      <c r="P2135" s="68" t="n">
        <f aca="false">P2134+G2135</f>
        <v>43034.92876</v>
      </c>
      <c r="Q2135" s="68" t="n">
        <f aca="false">MAX(Q2134,P2135)</f>
        <v>44464.46721</v>
      </c>
      <c r="R2135" s="68" t="n">
        <f aca="false">Q2135-P2135</f>
        <v>1429.53845000001</v>
      </c>
      <c r="S2135" s="68" t="n">
        <f aca="false">S2134+K2135</f>
        <v>30490.5907855818</v>
      </c>
      <c r="T2135" s="68" t="n">
        <f aca="false">MAX(T2134,S2135)</f>
        <v>31984.5297008764</v>
      </c>
      <c r="U2135" s="68" t="n">
        <f aca="false">T2135-S2135</f>
        <v>1493.93891529458</v>
      </c>
      <c r="V2135" s="70" t="n">
        <f aca="false">V2134+F2135</f>
        <v>4.3119</v>
      </c>
      <c r="W2135" s="70" t="n">
        <f aca="false">MAX(W2134,V2135)</f>
        <v>4.3712</v>
      </c>
      <c r="X2135" s="70" t="n">
        <f aca="false">W2135-V2135</f>
        <v>0.0592999999999995</v>
      </c>
      <c r="Y2135" s="70" t="n">
        <f aca="false">Y2134+M2135</f>
        <v>3.75877307064841</v>
      </c>
      <c r="Z2135" s="70" t="n">
        <f aca="false">MAX(Z2134,Y2135)</f>
        <v>3.82091272880254</v>
      </c>
      <c r="AA2135" s="70" t="n">
        <f aca="false">Z2135-Y2135</f>
        <v>0.06213965815413</v>
      </c>
      <c r="AB2135" s="72" t="n">
        <f aca="false">AB2134*(1+F2135)</f>
        <v>57.6770338127787</v>
      </c>
      <c r="AC2135" s="73" t="n">
        <f aca="false">MAX(AC2134,AB2135)</f>
        <v>61.2183281266564</v>
      </c>
      <c r="AD2135" s="70" t="n">
        <f aca="false">1-AB2135/AC2135</f>
        <v>0.057846962212869</v>
      </c>
      <c r="AE2135" s="73" t="n">
        <f aca="false">AE2134*(1+M2135)</f>
        <v>33.2034786298065</v>
      </c>
      <c r="AF2135" s="73" t="n">
        <f aca="false">MAX(AF2134,AE2135)</f>
        <v>35.3429059431911</v>
      </c>
      <c r="AG2135" s="70" t="n">
        <f aca="false">1-AE2135/AF2135</f>
        <v>0.0605334297305215</v>
      </c>
      <c r="AH2135" s="74" t="n">
        <f aca="false">IF(R2135&gt;0,AH2134+1,0)</f>
        <v>11</v>
      </c>
      <c r="AI2135" s="74" t="n">
        <f aca="false">IF(U2135&gt;0,AI2134+1,0)</f>
        <v>11</v>
      </c>
      <c r="AJ2135" s="74" t="n">
        <f aca="false">IF(G2135&gt;0,AJ2134+1,0)</f>
        <v>0</v>
      </c>
      <c r="AK2135" s="74" t="n">
        <f aca="false">IF(G2135&lt;=0,AK2134+1,0)</f>
        <v>2</v>
      </c>
      <c r="AL2135" s="74" t="n">
        <f aca="false">IF(K2135&gt;0,AL2134+1,0)</f>
        <v>0</v>
      </c>
      <c r="AM2135" s="74" t="n">
        <f aca="false">IF(K2135&lt;=0,AM2134+1,0)</f>
        <v>2</v>
      </c>
    </row>
    <row r="2136" customFormat="false" ht="15" hidden="false" customHeight="false" outlineLevel="0" collapsed="false">
      <c r="A2136" s="61" t="n">
        <v>2135</v>
      </c>
      <c r="B2136" s="62" t="n">
        <v>46153.40625</v>
      </c>
      <c r="C2136" s="63" t="n">
        <f aca="false">YEAR(B2136)</f>
        <v>2026</v>
      </c>
      <c r="D2136" s="32" t="s">
        <v>276</v>
      </c>
      <c r="E2136" s="64" t="n">
        <v>23866.15</v>
      </c>
      <c r="F2136" s="65" t="n">
        <v>0.0063</v>
      </c>
      <c r="G2136" s="66" t="n">
        <v>150.356745</v>
      </c>
      <c r="H2136" s="67" t="n">
        <f aca="false">E2136+IF(D2136="Long",1,-1)*G2136</f>
        <v>23715.793255</v>
      </c>
      <c r="I2136" s="68" t="n">
        <f aca="false">Assumptions!$B$58</f>
        <v>5.35750011455817</v>
      </c>
      <c r="J2136" s="68" t="n">
        <f aca="false">INDEX(Yearly!$L$5:$L$22,MATCH(C2136,Yearly!$A$5:$A$22,0))</f>
        <v>0.497087639495088</v>
      </c>
      <c r="K2136" s="68" t="n">
        <f aca="false">G2136-I2136-J2136</f>
        <v>144.502157245947</v>
      </c>
      <c r="L2136" s="69" t="n">
        <f aca="false">(I2136+J2136)/Assumptions!$B$8</f>
        <v>0.000258150741284462</v>
      </c>
      <c r="M2136" s="70" t="n">
        <f aca="false">F2136-L2136</f>
        <v>0.00604184925871554</v>
      </c>
      <c r="N2136" s="71" t="n">
        <f aca="false">G2136*Assumptions!$B$7</f>
        <v>1182555.799425</v>
      </c>
      <c r="O2136" s="71" t="n">
        <f aca="false">K2136*Assumptions!$B$7</f>
        <v>1136509.46673937</v>
      </c>
      <c r="P2136" s="68" t="n">
        <f aca="false">P2135+G2136</f>
        <v>43185.285505</v>
      </c>
      <c r="Q2136" s="68" t="n">
        <f aca="false">MAX(Q2135,P2136)</f>
        <v>44464.46721</v>
      </c>
      <c r="R2136" s="68" t="n">
        <f aca="false">Q2136-P2136</f>
        <v>1279.18170500001</v>
      </c>
      <c r="S2136" s="68" t="n">
        <f aca="false">S2135+K2136</f>
        <v>30635.0929428278</v>
      </c>
      <c r="T2136" s="68" t="n">
        <f aca="false">MAX(T2135,S2136)</f>
        <v>31984.5297008764</v>
      </c>
      <c r="U2136" s="68" t="n">
        <f aca="false">T2136-S2136</f>
        <v>1349.43675804863</v>
      </c>
      <c r="V2136" s="70" t="n">
        <f aca="false">V2135+F2136</f>
        <v>4.3182</v>
      </c>
      <c r="W2136" s="70" t="n">
        <f aca="false">MAX(W2135,V2136)</f>
        <v>4.3712</v>
      </c>
      <c r="X2136" s="70" t="n">
        <f aca="false">W2136-V2136</f>
        <v>0.0529999999999991</v>
      </c>
      <c r="Y2136" s="70" t="n">
        <f aca="false">Y2135+M2136</f>
        <v>3.76481491990713</v>
      </c>
      <c r="Z2136" s="70" t="n">
        <f aca="false">MAX(Z2135,Y2136)</f>
        <v>3.82091272880254</v>
      </c>
      <c r="AA2136" s="70" t="n">
        <f aca="false">Z2136-Y2136</f>
        <v>0.0560978088954145</v>
      </c>
      <c r="AB2136" s="72" t="n">
        <f aca="false">AB2135*(1+F2136)</f>
        <v>58.0403991257992</v>
      </c>
      <c r="AC2136" s="73" t="n">
        <f aca="false">MAX(AC2135,AB2136)</f>
        <v>61.2183281266564</v>
      </c>
      <c r="AD2136" s="70" t="n">
        <f aca="false">1-AB2136/AC2136</f>
        <v>0.05191139807481</v>
      </c>
      <c r="AE2136" s="73" t="n">
        <f aca="false">AE2135*(1+M2136)</f>
        <v>33.4040890425528</v>
      </c>
      <c r="AF2136" s="73" t="n">
        <f aca="false">MAX(AF2135,AE2136)</f>
        <v>35.3429059431911</v>
      </c>
      <c r="AG2136" s="70" t="n">
        <f aca="false">1-AE2136/AF2136</f>
        <v>0.0548573143293508</v>
      </c>
      <c r="AH2136" s="74" t="n">
        <f aca="false">IF(R2136&gt;0,AH2135+1,0)</f>
        <v>12</v>
      </c>
      <c r="AI2136" s="74" t="n">
        <f aca="false">IF(U2136&gt;0,AI2135+1,0)</f>
        <v>12</v>
      </c>
      <c r="AJ2136" s="74" t="n">
        <f aca="false">IF(G2136&gt;0,AJ2135+1,0)</f>
        <v>1</v>
      </c>
      <c r="AK2136" s="74" t="n">
        <f aca="false">IF(G2136&lt;=0,AK2135+1,0)</f>
        <v>0</v>
      </c>
      <c r="AL2136" s="74" t="n">
        <f aca="false">IF(K2136&gt;0,AL2135+1,0)</f>
        <v>1</v>
      </c>
      <c r="AM2136" s="74" t="n">
        <f aca="false">IF(K2136&lt;=0,AM2135+1,0)</f>
        <v>0</v>
      </c>
    </row>
    <row r="2137" customFormat="false" ht="15" hidden="false" customHeight="false" outlineLevel="0" collapsed="false">
      <c r="A2137" s="61" t="n">
        <v>2136</v>
      </c>
      <c r="B2137" s="62" t="n">
        <v>46156.5520833333</v>
      </c>
      <c r="C2137" s="63" t="n">
        <f aca="false">YEAR(B2137)</f>
        <v>2026</v>
      </c>
      <c r="D2137" s="32" t="s">
        <v>277</v>
      </c>
      <c r="E2137" s="64" t="n">
        <v>23715.25</v>
      </c>
      <c r="F2137" s="65" t="n">
        <v>0.0003</v>
      </c>
      <c r="G2137" s="66" t="n">
        <v>7.114575</v>
      </c>
      <c r="H2137" s="67" t="n">
        <f aca="false">E2137+IF(D2137="Long",1,-1)*G2137</f>
        <v>23722.364575</v>
      </c>
      <c r="I2137" s="68" t="n">
        <f aca="false">Assumptions!$B$58</f>
        <v>5.35750011455817</v>
      </c>
      <c r="J2137" s="68" t="n">
        <f aca="false">INDEX(Yearly!$L$5:$L$22,MATCH(C2137,Yearly!$A$5:$A$22,0))</f>
        <v>0.497087639495088</v>
      </c>
      <c r="K2137" s="68" t="n">
        <f aca="false">G2137-I2137-J2137</f>
        <v>1.25998724594674</v>
      </c>
      <c r="L2137" s="69" t="n">
        <f aca="false">(I2137+J2137)/Assumptions!$B$8</f>
        <v>0.000258150741284462</v>
      </c>
      <c r="M2137" s="70" t="n">
        <f aca="false">F2137-L2137</f>
        <v>4.18492587155377E-005</v>
      </c>
      <c r="N2137" s="71" t="n">
        <f aca="false">G2137*Assumptions!$B$7</f>
        <v>55956.132375</v>
      </c>
      <c r="O2137" s="71" t="n">
        <f aca="false">K2137*Assumptions!$B$7</f>
        <v>9909.79968937114</v>
      </c>
      <c r="P2137" s="68" t="n">
        <f aca="false">P2136+G2137</f>
        <v>43192.40008</v>
      </c>
      <c r="Q2137" s="68" t="n">
        <f aca="false">MAX(Q2136,P2137)</f>
        <v>44464.46721</v>
      </c>
      <c r="R2137" s="68" t="n">
        <f aca="false">Q2137-P2137</f>
        <v>1272.06713000001</v>
      </c>
      <c r="S2137" s="68" t="n">
        <f aca="false">S2136+K2137</f>
        <v>30636.3529300737</v>
      </c>
      <c r="T2137" s="68" t="n">
        <f aca="false">MAX(T2136,S2137)</f>
        <v>31984.5297008764</v>
      </c>
      <c r="U2137" s="68" t="n">
        <f aca="false">T2137-S2137</f>
        <v>1348.17677080269</v>
      </c>
      <c r="V2137" s="70" t="n">
        <f aca="false">V2136+F2137</f>
        <v>4.31850000000001</v>
      </c>
      <c r="W2137" s="70" t="n">
        <f aca="false">MAX(W2136,V2137)</f>
        <v>4.3712</v>
      </c>
      <c r="X2137" s="70" t="n">
        <f aca="false">W2137-V2137</f>
        <v>0.0526999999999989</v>
      </c>
      <c r="Y2137" s="70" t="n">
        <f aca="false">Y2136+M2137</f>
        <v>3.76485676916584</v>
      </c>
      <c r="Z2137" s="70" t="n">
        <f aca="false">MAX(Z2136,Y2137)</f>
        <v>3.82091272880254</v>
      </c>
      <c r="AA2137" s="70" t="n">
        <f aca="false">Z2137-Y2137</f>
        <v>0.0560559596366987</v>
      </c>
      <c r="AB2137" s="72" t="n">
        <f aca="false">AB2136*(1+F2137)</f>
        <v>58.0578112455369</v>
      </c>
      <c r="AC2137" s="73" t="n">
        <f aca="false">MAX(AC2136,AB2137)</f>
        <v>61.2183281266564</v>
      </c>
      <c r="AD2137" s="70" t="n">
        <f aca="false">1-AB2137/AC2137</f>
        <v>0.0516269714942327</v>
      </c>
      <c r="AE2137" s="73" t="n">
        <f aca="false">AE2136*(1+M2137)</f>
        <v>33.4054869789173</v>
      </c>
      <c r="AF2137" s="73" t="n">
        <f aca="false">MAX(AF2136,AE2137)</f>
        <v>35.3429059431911</v>
      </c>
      <c r="AG2137" s="70" t="n">
        <f aca="false">1-AE2137/AF2137</f>
        <v>0.0548177608085751</v>
      </c>
      <c r="AH2137" s="74" t="n">
        <f aca="false">IF(R2137&gt;0,AH2136+1,0)</f>
        <v>13</v>
      </c>
      <c r="AI2137" s="74" t="n">
        <f aca="false">IF(U2137&gt;0,AI2136+1,0)</f>
        <v>13</v>
      </c>
      <c r="AJ2137" s="74" t="n">
        <f aca="false">IF(G2137&gt;0,AJ2136+1,0)</f>
        <v>2</v>
      </c>
      <c r="AK2137" s="74" t="n">
        <f aca="false">IF(G2137&lt;=0,AK2136+1,0)</f>
        <v>0</v>
      </c>
      <c r="AL2137" s="74" t="n">
        <f aca="false">IF(K2137&gt;0,AL2136+1,0)</f>
        <v>2</v>
      </c>
      <c r="AM2137" s="74" t="n">
        <f aca="false">IF(K2137&lt;=0,AM2136+1,0)</f>
        <v>0</v>
      </c>
    </row>
    <row r="2138" customFormat="false" ht="15" hidden="false" customHeight="false" outlineLevel="0" collapsed="false">
      <c r="A2138" s="61" t="n">
        <v>2137</v>
      </c>
      <c r="B2138" s="62" t="n">
        <v>46157.4895833333</v>
      </c>
      <c r="C2138" s="63" t="n">
        <f aca="false">YEAR(B2138)</f>
        <v>2026</v>
      </c>
      <c r="D2138" s="32" t="s">
        <v>276</v>
      </c>
      <c r="E2138" s="64" t="n">
        <v>23721.75</v>
      </c>
      <c r="F2138" s="65" t="n">
        <v>-0.0025</v>
      </c>
      <c r="G2138" s="66" t="n">
        <v>-59.304375</v>
      </c>
      <c r="H2138" s="67" t="n">
        <f aca="false">E2138+IF(D2138="Long",1,-1)*G2138</f>
        <v>23781.054375</v>
      </c>
      <c r="I2138" s="68" t="n">
        <f aca="false">Assumptions!$B$58</f>
        <v>5.35750011455817</v>
      </c>
      <c r="J2138" s="68" t="n">
        <f aca="false">INDEX(Yearly!$L$5:$L$22,MATCH(C2138,Yearly!$A$5:$A$22,0))</f>
        <v>0.497087639495088</v>
      </c>
      <c r="K2138" s="68" t="n">
        <f aca="false">G2138-I2138-J2138</f>
        <v>-65.1589627540533</v>
      </c>
      <c r="L2138" s="69" t="n">
        <f aca="false">(I2138+J2138)/Assumptions!$B$8</f>
        <v>0.000258150741284462</v>
      </c>
      <c r="M2138" s="70" t="n">
        <f aca="false">F2138-L2138</f>
        <v>-0.00275815074128446</v>
      </c>
      <c r="N2138" s="71" t="n">
        <f aca="false">G2138*Assumptions!$B$7</f>
        <v>-466428.909375</v>
      </c>
      <c r="O2138" s="71" t="n">
        <f aca="false">K2138*Assumptions!$B$7</f>
        <v>-512475.242060629</v>
      </c>
      <c r="P2138" s="68" t="n">
        <f aca="false">P2137+G2138</f>
        <v>43133.095705</v>
      </c>
      <c r="Q2138" s="68" t="n">
        <f aca="false">MAX(Q2137,P2138)</f>
        <v>44464.46721</v>
      </c>
      <c r="R2138" s="68" t="n">
        <f aca="false">Q2138-P2138</f>
        <v>1331.37150500001</v>
      </c>
      <c r="S2138" s="68" t="n">
        <f aca="false">S2137+K2138</f>
        <v>30571.1939673197</v>
      </c>
      <c r="T2138" s="68" t="n">
        <f aca="false">MAX(T2137,S2138)</f>
        <v>31984.5297008764</v>
      </c>
      <c r="U2138" s="68" t="n">
        <f aca="false">T2138-S2138</f>
        <v>1413.33573355674</v>
      </c>
      <c r="V2138" s="70" t="n">
        <f aca="false">V2137+F2138</f>
        <v>4.316</v>
      </c>
      <c r="W2138" s="70" t="n">
        <f aca="false">MAX(W2137,V2138)</f>
        <v>4.3712</v>
      </c>
      <c r="X2138" s="70" t="n">
        <f aca="false">W2138-V2138</f>
        <v>0.0551999999999993</v>
      </c>
      <c r="Y2138" s="70" t="n">
        <f aca="false">Y2137+M2138</f>
        <v>3.76209861842456</v>
      </c>
      <c r="Z2138" s="70" t="n">
        <f aca="false">MAX(Z2137,Y2138)</f>
        <v>3.82091272880254</v>
      </c>
      <c r="AA2138" s="70" t="n">
        <f aca="false">Z2138-Y2138</f>
        <v>0.0588141103779831</v>
      </c>
      <c r="AB2138" s="72" t="n">
        <f aca="false">AB2137*(1+F2138)</f>
        <v>57.9126667174231</v>
      </c>
      <c r="AC2138" s="73" t="n">
        <f aca="false">MAX(AC2137,AB2138)</f>
        <v>61.2183281266564</v>
      </c>
      <c r="AD2138" s="70" t="n">
        <f aca="false">1-AB2138/AC2138</f>
        <v>0.053997904065497</v>
      </c>
      <c r="AE2138" s="73" t="n">
        <f aca="false">AE2137*(1+M2138)</f>
        <v>33.3133496102434</v>
      </c>
      <c r="AF2138" s="73" t="n">
        <f aca="false">MAX(AF2137,AE2138)</f>
        <v>35.3429059431911</v>
      </c>
      <c r="AG2138" s="70" t="n">
        <f aca="false">1-AE2138/AF2138</f>
        <v>0.0574247159022498</v>
      </c>
      <c r="AH2138" s="74" t="n">
        <f aca="false">IF(R2138&gt;0,AH2137+1,0)</f>
        <v>14</v>
      </c>
      <c r="AI2138" s="74" t="n">
        <f aca="false">IF(U2138&gt;0,AI2137+1,0)</f>
        <v>14</v>
      </c>
      <c r="AJ2138" s="74" t="n">
        <f aca="false">IF(G2138&gt;0,AJ2137+1,0)</f>
        <v>0</v>
      </c>
      <c r="AK2138" s="74" t="n">
        <f aca="false">IF(G2138&lt;=0,AK2137+1,0)</f>
        <v>1</v>
      </c>
      <c r="AL2138" s="74" t="n">
        <f aca="false">IF(K2138&gt;0,AL2137+1,0)</f>
        <v>0</v>
      </c>
      <c r="AM2138" s="74" t="n">
        <f aca="false">IF(K2138&lt;=0,AM2137+1,0)</f>
        <v>1</v>
      </c>
    </row>
    <row r="2139" customFormat="false" ht="15" hidden="false" customHeight="false" outlineLevel="0" collapsed="false">
      <c r="A2139" s="61" t="n">
        <v>2138</v>
      </c>
      <c r="B2139" s="62" t="n">
        <v>46157.5520833333</v>
      </c>
      <c r="C2139" s="63" t="n">
        <f aca="false">YEAR(B2139)</f>
        <v>2026</v>
      </c>
      <c r="D2139" s="32" t="s">
        <v>277</v>
      </c>
      <c r="E2139" s="64" t="n">
        <v>23780.65</v>
      </c>
      <c r="F2139" s="65" t="n">
        <v>-0.0025</v>
      </c>
      <c r="G2139" s="66" t="n">
        <v>-59.451625</v>
      </c>
      <c r="H2139" s="67" t="n">
        <f aca="false">E2139+IF(D2139="Long",1,-1)*G2139</f>
        <v>23721.198375</v>
      </c>
      <c r="I2139" s="68" t="n">
        <f aca="false">Assumptions!$B$58</f>
        <v>5.35750011455817</v>
      </c>
      <c r="J2139" s="68" t="n">
        <f aca="false">INDEX(Yearly!$L$5:$L$22,MATCH(C2139,Yearly!$A$5:$A$22,0))</f>
        <v>0.497087639495088</v>
      </c>
      <c r="K2139" s="68" t="n">
        <f aca="false">G2139-I2139-J2139</f>
        <v>-65.3062127540533</v>
      </c>
      <c r="L2139" s="69" t="n">
        <f aca="false">(I2139+J2139)/Assumptions!$B$8</f>
        <v>0.000258150741284462</v>
      </c>
      <c r="M2139" s="70" t="n">
        <f aca="false">F2139-L2139</f>
        <v>-0.00275815074128446</v>
      </c>
      <c r="N2139" s="71" t="n">
        <f aca="false">G2139*Assumptions!$B$7</f>
        <v>-467587.030625</v>
      </c>
      <c r="O2139" s="71" t="n">
        <f aca="false">K2139*Assumptions!$B$7</f>
        <v>-513633.363310629</v>
      </c>
      <c r="P2139" s="68" t="n">
        <f aca="false">P2138+G2139</f>
        <v>43073.64408</v>
      </c>
      <c r="Q2139" s="68" t="n">
        <f aca="false">MAX(Q2138,P2139)</f>
        <v>44464.46721</v>
      </c>
      <c r="R2139" s="68" t="n">
        <f aca="false">Q2139-P2139</f>
        <v>1390.82313000001</v>
      </c>
      <c r="S2139" s="68" t="n">
        <f aca="false">S2138+K2139</f>
        <v>30505.8877545656</v>
      </c>
      <c r="T2139" s="68" t="n">
        <f aca="false">MAX(T2138,S2139)</f>
        <v>31984.5297008764</v>
      </c>
      <c r="U2139" s="68" t="n">
        <f aca="false">T2139-S2139</f>
        <v>1478.64194631079</v>
      </c>
      <c r="V2139" s="70" t="n">
        <f aca="false">V2138+F2139</f>
        <v>4.3135</v>
      </c>
      <c r="W2139" s="70" t="n">
        <f aca="false">MAX(W2138,V2139)</f>
        <v>4.3712</v>
      </c>
      <c r="X2139" s="70" t="n">
        <f aca="false">W2139-V2139</f>
        <v>0.0576999999999996</v>
      </c>
      <c r="Y2139" s="70" t="n">
        <f aca="false">Y2138+M2139</f>
        <v>3.75934046768327</v>
      </c>
      <c r="Z2139" s="70" t="n">
        <f aca="false">MAX(Z2138,Y2139)</f>
        <v>3.82091272880254</v>
      </c>
      <c r="AA2139" s="70" t="n">
        <f aca="false">Z2139-Y2139</f>
        <v>0.0615722611192675</v>
      </c>
      <c r="AB2139" s="72" t="n">
        <f aca="false">AB2138*(1+F2139)</f>
        <v>57.7678850506296</v>
      </c>
      <c r="AC2139" s="73" t="n">
        <f aca="false">MAX(AC2138,AB2139)</f>
        <v>61.2183281266564</v>
      </c>
      <c r="AD2139" s="70" t="n">
        <f aca="false">1-AB2139/AC2139</f>
        <v>0.0563629093053332</v>
      </c>
      <c r="AE2139" s="73" t="n">
        <f aca="false">AE2138*(1+M2139)</f>
        <v>33.2214663703212</v>
      </c>
      <c r="AF2139" s="73" t="n">
        <f aca="false">MAX(AF2138,AE2139)</f>
        <v>35.3429059431911</v>
      </c>
      <c r="AG2139" s="70" t="n">
        <f aca="false">1-AE2139/AF2139</f>
        <v>0.0600244806208005</v>
      </c>
      <c r="AH2139" s="74" t="n">
        <f aca="false">IF(R2139&gt;0,AH2138+1,0)</f>
        <v>15</v>
      </c>
      <c r="AI2139" s="74" t="n">
        <f aca="false">IF(U2139&gt;0,AI2138+1,0)</f>
        <v>15</v>
      </c>
      <c r="AJ2139" s="74" t="n">
        <f aca="false">IF(G2139&gt;0,AJ2138+1,0)</f>
        <v>0</v>
      </c>
      <c r="AK2139" s="74" t="n">
        <f aca="false">IF(G2139&lt;=0,AK2138+1,0)</f>
        <v>2</v>
      </c>
      <c r="AL2139" s="74" t="n">
        <f aca="false">IF(K2139&gt;0,AL2138+1,0)</f>
        <v>0</v>
      </c>
      <c r="AM2139" s="74" t="n">
        <f aca="false">IF(K2139&lt;=0,AM2138+1,0)</f>
        <v>2</v>
      </c>
    </row>
    <row r="2140" customFormat="false" ht="15" hidden="false" customHeight="false" outlineLevel="0" collapsed="false">
      <c r="A2140" s="61" t="n">
        <v>2139</v>
      </c>
      <c r="B2140" s="62" t="n">
        <v>46157.59375</v>
      </c>
      <c r="C2140" s="63" t="n">
        <f aca="false">YEAR(B2140)</f>
        <v>2026</v>
      </c>
      <c r="D2140" s="32" t="s">
        <v>276</v>
      </c>
      <c r="E2140" s="64" t="n">
        <v>23722.35</v>
      </c>
      <c r="F2140" s="65" t="n">
        <v>-0.0011</v>
      </c>
      <c r="G2140" s="66" t="n">
        <v>-26.094585</v>
      </c>
      <c r="H2140" s="67" t="n">
        <f aca="false">E2140+IF(D2140="Long",1,-1)*G2140</f>
        <v>23748.444585</v>
      </c>
      <c r="I2140" s="68" t="n">
        <f aca="false">Assumptions!$B$58</f>
        <v>5.35750011455817</v>
      </c>
      <c r="J2140" s="68" t="n">
        <f aca="false">INDEX(Yearly!$L$5:$L$22,MATCH(C2140,Yearly!$A$5:$A$22,0))</f>
        <v>0.497087639495088</v>
      </c>
      <c r="K2140" s="68" t="n">
        <f aca="false">G2140-I2140-J2140</f>
        <v>-31.9491727540533</v>
      </c>
      <c r="L2140" s="69" t="n">
        <f aca="false">(I2140+J2140)/Assumptions!$B$8</f>
        <v>0.000258150741284462</v>
      </c>
      <c r="M2140" s="70" t="n">
        <f aca="false">F2140-L2140</f>
        <v>-0.00135815074128446</v>
      </c>
      <c r="N2140" s="71" t="n">
        <f aca="false">G2140*Assumptions!$B$7</f>
        <v>-205233.911025</v>
      </c>
      <c r="O2140" s="71" t="n">
        <f aca="false">K2140*Assumptions!$B$7</f>
        <v>-251280.243710629</v>
      </c>
      <c r="P2140" s="68" t="n">
        <f aca="false">P2139+G2140</f>
        <v>43047.549495</v>
      </c>
      <c r="Q2140" s="68" t="n">
        <f aca="false">MAX(Q2139,P2140)</f>
        <v>44464.46721</v>
      </c>
      <c r="R2140" s="68" t="n">
        <f aca="false">Q2140-P2140</f>
        <v>1416.91771500001</v>
      </c>
      <c r="S2140" s="68" t="n">
        <f aca="false">S2139+K2140</f>
        <v>30473.9385818116</v>
      </c>
      <c r="T2140" s="68" t="n">
        <f aca="false">MAX(T2139,S2140)</f>
        <v>31984.5297008764</v>
      </c>
      <c r="U2140" s="68" t="n">
        <f aca="false">T2140-S2140</f>
        <v>1510.59111906484</v>
      </c>
      <c r="V2140" s="70" t="n">
        <f aca="false">V2139+F2140</f>
        <v>4.3124</v>
      </c>
      <c r="W2140" s="70" t="n">
        <f aca="false">MAX(W2139,V2140)</f>
        <v>4.3712</v>
      </c>
      <c r="X2140" s="70" t="n">
        <f aca="false">W2140-V2140</f>
        <v>0.0587999999999997</v>
      </c>
      <c r="Y2140" s="70" t="n">
        <f aca="false">Y2139+M2140</f>
        <v>3.75798231694199</v>
      </c>
      <c r="Z2140" s="70" t="n">
        <f aca="false">MAX(Z2139,Y2140)</f>
        <v>3.82091272880254</v>
      </c>
      <c r="AA2140" s="70" t="n">
        <f aca="false">Z2140-Y2140</f>
        <v>0.062930411860552</v>
      </c>
      <c r="AB2140" s="72" t="n">
        <f aca="false">AB2139*(1+F2140)</f>
        <v>57.7043403770739</v>
      </c>
      <c r="AC2140" s="73" t="n">
        <f aca="false">MAX(AC2139,AB2140)</f>
        <v>61.2183281266564</v>
      </c>
      <c r="AD2140" s="70" t="n">
        <f aca="false">1-AB2140/AC2140</f>
        <v>0.0574009101050973</v>
      </c>
      <c r="AE2140" s="73" t="n">
        <f aca="false">AE2139*(1+M2140)</f>
        <v>33.1763466111438</v>
      </c>
      <c r="AF2140" s="73" t="n">
        <f aca="false">MAX(AF2139,AE2140)</f>
        <v>35.3429059431911</v>
      </c>
      <c r="AG2140" s="70" t="n">
        <f aca="false">1-AE2140/AF2140</f>
        <v>0.0613011090692346</v>
      </c>
      <c r="AH2140" s="74" t="n">
        <f aca="false">IF(R2140&gt;0,AH2139+1,0)</f>
        <v>16</v>
      </c>
      <c r="AI2140" s="74" t="n">
        <f aca="false">IF(U2140&gt;0,AI2139+1,0)</f>
        <v>16</v>
      </c>
      <c r="AJ2140" s="74" t="n">
        <f aca="false">IF(G2140&gt;0,AJ2139+1,0)</f>
        <v>0</v>
      </c>
      <c r="AK2140" s="74" t="n">
        <f aca="false">IF(G2140&lt;=0,AK2139+1,0)</f>
        <v>3</v>
      </c>
      <c r="AL2140" s="74" t="n">
        <f aca="false">IF(K2140&gt;0,AL2139+1,0)</f>
        <v>0</v>
      </c>
      <c r="AM2140" s="74" t="n">
        <f aca="false">IF(K2140&lt;=0,AM2139+1,0)</f>
        <v>3</v>
      </c>
    </row>
    <row r="2141" customFormat="false" ht="15" hidden="false" customHeight="false" outlineLevel="0" collapsed="false">
      <c r="A2141" s="61" t="n">
        <v>2140</v>
      </c>
      <c r="B2141" s="62" t="n">
        <v>46161.40625</v>
      </c>
      <c r="C2141" s="63" t="n">
        <f aca="false">YEAR(B2141)</f>
        <v>2026</v>
      </c>
      <c r="D2141" s="32" t="s">
        <v>277</v>
      </c>
      <c r="E2141" s="64" t="n">
        <v>23749.2</v>
      </c>
      <c r="F2141" s="65" t="n">
        <v>-0.0039</v>
      </c>
      <c r="G2141" s="66" t="n">
        <v>-92.62188</v>
      </c>
      <c r="H2141" s="67" t="n">
        <f aca="false">E2141+IF(D2141="Long",1,-1)*G2141</f>
        <v>23656.57812</v>
      </c>
      <c r="I2141" s="68" t="n">
        <f aca="false">Assumptions!$B$58</f>
        <v>5.35750011455817</v>
      </c>
      <c r="J2141" s="68" t="n">
        <f aca="false">INDEX(Yearly!$L$5:$L$22,MATCH(C2141,Yearly!$A$5:$A$22,0))</f>
        <v>0.497087639495088</v>
      </c>
      <c r="K2141" s="68" t="n">
        <f aca="false">G2141-I2141-J2141</f>
        <v>-98.4764677540533</v>
      </c>
      <c r="L2141" s="69" t="n">
        <f aca="false">(I2141+J2141)/Assumptions!$B$8</f>
        <v>0.000258150741284462</v>
      </c>
      <c r="M2141" s="70" t="n">
        <f aca="false">F2141-L2141</f>
        <v>-0.00415815074128446</v>
      </c>
      <c r="N2141" s="71" t="n">
        <f aca="false">G2141*Assumptions!$B$7</f>
        <v>-728471.0862</v>
      </c>
      <c r="O2141" s="71" t="n">
        <f aca="false">K2141*Assumptions!$B$7</f>
        <v>-774517.418885629</v>
      </c>
      <c r="P2141" s="68" t="n">
        <f aca="false">P2140+G2141</f>
        <v>42954.927615</v>
      </c>
      <c r="Q2141" s="68" t="n">
        <f aca="false">MAX(Q2140,P2141)</f>
        <v>44464.46721</v>
      </c>
      <c r="R2141" s="68" t="n">
        <f aca="false">Q2141-P2141</f>
        <v>1509.53959500001</v>
      </c>
      <c r="S2141" s="68" t="n">
        <f aca="false">S2140+K2141</f>
        <v>30375.4621140575</v>
      </c>
      <c r="T2141" s="68" t="n">
        <f aca="false">MAX(T2140,S2141)</f>
        <v>31984.5297008764</v>
      </c>
      <c r="U2141" s="68" t="n">
        <f aca="false">T2141-S2141</f>
        <v>1609.0675868189</v>
      </c>
      <c r="V2141" s="70" t="n">
        <f aca="false">V2140+F2141</f>
        <v>4.3085</v>
      </c>
      <c r="W2141" s="70" t="n">
        <f aca="false">MAX(W2140,V2141)</f>
        <v>4.3712</v>
      </c>
      <c r="X2141" s="70" t="n">
        <f aca="false">W2141-V2141</f>
        <v>0.0626999999999995</v>
      </c>
      <c r="Y2141" s="70" t="n">
        <f aca="false">Y2140+M2141</f>
        <v>3.7538241662007</v>
      </c>
      <c r="Z2141" s="70" t="n">
        <f aca="false">MAX(Z2140,Y2141)</f>
        <v>3.82091272880254</v>
      </c>
      <c r="AA2141" s="70" t="n">
        <f aca="false">Z2141-Y2141</f>
        <v>0.0670885626018367</v>
      </c>
      <c r="AB2141" s="72" t="n">
        <f aca="false">AB2140*(1+F2141)</f>
        <v>57.4792934496033</v>
      </c>
      <c r="AC2141" s="73" t="n">
        <f aca="false">MAX(AC2140,AB2141)</f>
        <v>61.2183281266564</v>
      </c>
      <c r="AD2141" s="70" t="n">
        <f aca="false">1-AB2141/AC2141</f>
        <v>0.0610770465556874</v>
      </c>
      <c r="AE2141" s="73" t="n">
        <f aca="false">AE2140*(1+M2141)</f>
        <v>33.0383943608896</v>
      </c>
      <c r="AF2141" s="73" t="n">
        <f aca="false">MAX(AF2140,AE2141)</f>
        <v>35.3429059431911</v>
      </c>
      <c r="AG2141" s="70" t="n">
        <f aca="false">1-AE2141/AF2141</f>
        <v>0.0652043605584013</v>
      </c>
      <c r="AH2141" s="74" t="n">
        <f aca="false">IF(R2141&gt;0,AH2140+1,0)</f>
        <v>17</v>
      </c>
      <c r="AI2141" s="74" t="n">
        <f aca="false">IF(U2141&gt;0,AI2140+1,0)</f>
        <v>17</v>
      </c>
      <c r="AJ2141" s="74" t="n">
        <f aca="false">IF(G2141&gt;0,AJ2140+1,0)</f>
        <v>0</v>
      </c>
      <c r="AK2141" s="74" t="n">
        <f aca="false">IF(G2141&lt;=0,AK2140+1,0)</f>
        <v>4</v>
      </c>
      <c r="AL2141" s="74" t="n">
        <f aca="false">IF(K2141&gt;0,AL2140+1,0)</f>
        <v>0</v>
      </c>
      <c r="AM2141" s="74" t="n">
        <f aca="false">IF(K2141&lt;=0,AM2140+1,0)</f>
        <v>4</v>
      </c>
    </row>
    <row r="2142" customFormat="false" ht="15" hidden="false" customHeight="false" outlineLevel="0" collapsed="false">
      <c r="A2142" s="61" t="n">
        <v>2141</v>
      </c>
      <c r="B2142" s="62" t="n">
        <v>46161.6145833333</v>
      </c>
      <c r="C2142" s="63" t="n">
        <f aca="false">YEAR(B2142)</f>
        <v>2026</v>
      </c>
      <c r="D2142" s="32" t="s">
        <v>276</v>
      </c>
      <c r="E2142" s="64" t="n">
        <v>23657.2</v>
      </c>
      <c r="F2142" s="65" t="n">
        <v>-0.0009</v>
      </c>
      <c r="G2142" s="66" t="n">
        <v>-21.29148</v>
      </c>
      <c r="H2142" s="67" t="n">
        <f aca="false">E2142+IF(D2142="Long",1,-1)*G2142</f>
        <v>23678.49148</v>
      </c>
      <c r="I2142" s="68" t="n">
        <f aca="false">Assumptions!$B$58</f>
        <v>5.35750011455817</v>
      </c>
      <c r="J2142" s="68" t="n">
        <f aca="false">INDEX(Yearly!$L$5:$L$22,MATCH(C2142,Yearly!$A$5:$A$22,0))</f>
        <v>0.497087639495088</v>
      </c>
      <c r="K2142" s="68" t="n">
        <f aca="false">G2142-I2142-J2142</f>
        <v>-27.1460677540533</v>
      </c>
      <c r="L2142" s="69" t="n">
        <f aca="false">(I2142+J2142)/Assumptions!$B$8</f>
        <v>0.000258150741284462</v>
      </c>
      <c r="M2142" s="70" t="n">
        <f aca="false">F2142-L2142</f>
        <v>-0.00115815074128446</v>
      </c>
      <c r="N2142" s="71" t="n">
        <f aca="false">G2142*Assumptions!$B$7</f>
        <v>-167457.4902</v>
      </c>
      <c r="O2142" s="71" t="n">
        <f aca="false">K2142*Assumptions!$B$7</f>
        <v>-213503.822885629</v>
      </c>
      <c r="P2142" s="68" t="n">
        <f aca="false">P2141+G2142</f>
        <v>42933.636135</v>
      </c>
      <c r="Q2142" s="68" t="n">
        <f aca="false">MAX(Q2141,P2142)</f>
        <v>44464.46721</v>
      </c>
      <c r="R2142" s="68" t="n">
        <f aca="false">Q2142-P2142</f>
        <v>1530.83107500001</v>
      </c>
      <c r="S2142" s="68" t="n">
        <f aca="false">S2141+K2142</f>
        <v>30348.3160463035</v>
      </c>
      <c r="T2142" s="68" t="n">
        <f aca="false">MAX(T2141,S2142)</f>
        <v>31984.5297008764</v>
      </c>
      <c r="U2142" s="68" t="n">
        <f aca="false">T2142-S2142</f>
        <v>1636.21365457295</v>
      </c>
      <c r="V2142" s="70" t="n">
        <f aca="false">V2141+F2142</f>
        <v>4.3076</v>
      </c>
      <c r="W2142" s="70" t="n">
        <f aca="false">MAX(W2141,V2142)</f>
        <v>4.3712</v>
      </c>
      <c r="X2142" s="70" t="n">
        <f aca="false">W2142-V2142</f>
        <v>0.0635999999999992</v>
      </c>
      <c r="Y2142" s="70" t="n">
        <f aca="false">Y2141+M2142</f>
        <v>3.75266601545942</v>
      </c>
      <c r="Z2142" s="70" t="n">
        <f aca="false">MAX(Z2141,Y2142)</f>
        <v>3.82091272880254</v>
      </c>
      <c r="AA2142" s="70" t="n">
        <f aca="false">Z2142-Y2142</f>
        <v>0.0682467133431213</v>
      </c>
      <c r="AB2142" s="72" t="n">
        <f aca="false">AB2141*(1+F2142)</f>
        <v>57.4275620854986</v>
      </c>
      <c r="AC2142" s="73" t="n">
        <f aca="false">MAX(AC2141,AB2142)</f>
        <v>61.2183281266564</v>
      </c>
      <c r="AD2142" s="70" t="n">
        <f aca="false">1-AB2142/AC2142</f>
        <v>0.0619220772137873</v>
      </c>
      <c r="AE2142" s="73" t="n">
        <f aca="false">AE2141*(1+M2142)</f>
        <v>33.0001309199697</v>
      </c>
      <c r="AF2142" s="73" t="n">
        <f aca="false">MAX(AF2141,AE2142)</f>
        <v>35.3429059431911</v>
      </c>
      <c r="AG2142" s="70" t="n">
        <f aca="false">1-AE2142/AF2142</f>
        <v>0.0662869948211701</v>
      </c>
      <c r="AH2142" s="74" t="n">
        <f aca="false">IF(R2142&gt;0,AH2141+1,0)</f>
        <v>18</v>
      </c>
      <c r="AI2142" s="74" t="n">
        <f aca="false">IF(U2142&gt;0,AI2141+1,0)</f>
        <v>18</v>
      </c>
      <c r="AJ2142" s="74" t="n">
        <f aca="false">IF(G2142&gt;0,AJ2141+1,0)</f>
        <v>0</v>
      </c>
      <c r="AK2142" s="74" t="n">
        <f aca="false">IF(G2142&lt;=0,AK2141+1,0)</f>
        <v>5</v>
      </c>
      <c r="AL2142" s="74" t="n">
        <f aca="false">IF(K2142&gt;0,AL2141+1,0)</f>
        <v>0</v>
      </c>
      <c r="AM2142" s="74" t="n">
        <f aca="false">IF(K2142&lt;=0,AM2141+1,0)</f>
        <v>5</v>
      </c>
    </row>
    <row r="2143" customFormat="false" ht="15" hidden="false" customHeight="false" outlineLevel="0" collapsed="false">
      <c r="A2143" s="61" t="n">
        <v>2142</v>
      </c>
      <c r="B2143" s="62" t="n">
        <v>46162.6145833333</v>
      </c>
      <c r="C2143" s="63" t="n">
        <f aca="false">YEAR(B2143)</f>
        <v>2026</v>
      </c>
      <c r="D2143" s="32" t="s">
        <v>277</v>
      </c>
      <c r="E2143" s="64" t="n">
        <v>23677.6</v>
      </c>
      <c r="F2143" s="65" t="n">
        <v>-0.0016</v>
      </c>
      <c r="G2143" s="66" t="n">
        <v>-37.88416</v>
      </c>
      <c r="H2143" s="67" t="n">
        <f aca="false">E2143+IF(D2143="Long",1,-1)*G2143</f>
        <v>23639.71584</v>
      </c>
      <c r="I2143" s="68" t="n">
        <f aca="false">Assumptions!$B$58</f>
        <v>5.35750011455817</v>
      </c>
      <c r="J2143" s="68" t="n">
        <f aca="false">INDEX(Yearly!$L$5:$L$22,MATCH(C2143,Yearly!$A$5:$A$22,0))</f>
        <v>0.497087639495088</v>
      </c>
      <c r="K2143" s="68" t="n">
        <f aca="false">G2143-I2143-J2143</f>
        <v>-43.7387477540533</v>
      </c>
      <c r="L2143" s="69" t="n">
        <f aca="false">(I2143+J2143)/Assumptions!$B$8</f>
        <v>0.000258150741284462</v>
      </c>
      <c r="M2143" s="70" t="n">
        <f aca="false">F2143-L2143</f>
        <v>-0.00185815074128446</v>
      </c>
      <c r="N2143" s="71" t="n">
        <f aca="false">G2143*Assumptions!$B$7</f>
        <v>-297958.9184</v>
      </c>
      <c r="O2143" s="71" t="n">
        <f aca="false">K2143*Assumptions!$B$7</f>
        <v>-344005.251085629</v>
      </c>
      <c r="P2143" s="68" t="n">
        <f aca="false">P2142+G2143</f>
        <v>42895.751975</v>
      </c>
      <c r="Q2143" s="68" t="n">
        <f aca="false">MAX(Q2142,P2143)</f>
        <v>44464.46721</v>
      </c>
      <c r="R2143" s="68" t="n">
        <f aca="false">Q2143-P2143</f>
        <v>1568.71523500001</v>
      </c>
      <c r="S2143" s="68" t="n">
        <f aca="false">S2142+K2143</f>
        <v>30304.5772985494</v>
      </c>
      <c r="T2143" s="68" t="n">
        <f aca="false">MAX(T2142,S2143)</f>
        <v>31984.5297008764</v>
      </c>
      <c r="U2143" s="68" t="n">
        <f aca="false">T2143-S2143</f>
        <v>1679.952402327</v>
      </c>
      <c r="V2143" s="70" t="n">
        <f aca="false">V2142+F2143</f>
        <v>4.306</v>
      </c>
      <c r="W2143" s="70" t="n">
        <f aca="false">MAX(W2142,V2143)</f>
        <v>4.3712</v>
      </c>
      <c r="X2143" s="70" t="n">
        <f aca="false">W2143-V2143</f>
        <v>0.065199999999999</v>
      </c>
      <c r="Y2143" s="70" t="n">
        <f aca="false">Y2142+M2143</f>
        <v>3.75080786471814</v>
      </c>
      <c r="Z2143" s="70" t="n">
        <f aca="false">MAX(Z2142,Y2143)</f>
        <v>3.82091272880254</v>
      </c>
      <c r="AA2143" s="70" t="n">
        <f aca="false">Z2143-Y2143</f>
        <v>0.0701048640844055</v>
      </c>
      <c r="AB2143" s="72" t="n">
        <f aca="false">AB2142*(1+F2143)</f>
        <v>57.3356779861618</v>
      </c>
      <c r="AC2143" s="73" t="n">
        <f aca="false">MAX(AC2142,AB2143)</f>
        <v>61.2183281266564</v>
      </c>
      <c r="AD2143" s="70" t="n">
        <f aca="false">1-AB2143/AC2143</f>
        <v>0.0634230018902453</v>
      </c>
      <c r="AE2143" s="73" t="n">
        <f aca="false">AE2142*(1+M2143)</f>
        <v>32.9388117022383</v>
      </c>
      <c r="AF2143" s="73" t="n">
        <f aca="false">MAX(AF2142,AE2143)</f>
        <v>35.3429059431911</v>
      </c>
      <c r="AG2143" s="70" t="n">
        <f aca="false">1-AE2143/AF2143</f>
        <v>0.0680219743338899</v>
      </c>
      <c r="AH2143" s="74" t="n">
        <f aca="false">IF(R2143&gt;0,AH2142+1,0)</f>
        <v>19</v>
      </c>
      <c r="AI2143" s="74" t="n">
        <f aca="false">IF(U2143&gt;0,AI2142+1,0)</f>
        <v>19</v>
      </c>
      <c r="AJ2143" s="74" t="n">
        <f aca="false">IF(G2143&gt;0,AJ2142+1,0)</f>
        <v>0</v>
      </c>
      <c r="AK2143" s="74" t="n">
        <f aca="false">IF(G2143&lt;=0,AK2142+1,0)</f>
        <v>6</v>
      </c>
      <c r="AL2143" s="74" t="n">
        <f aca="false">IF(K2143&gt;0,AL2142+1,0)</f>
        <v>0</v>
      </c>
      <c r="AM2143" s="74" t="n">
        <f aca="false">IF(K2143&lt;=0,AM2142+1,0)</f>
        <v>6</v>
      </c>
    </row>
    <row r="2144" customFormat="false" ht="15" hidden="false" customHeight="false" outlineLevel="0" collapsed="false">
      <c r="A2144" s="61" t="n">
        <v>2143</v>
      </c>
      <c r="B2144" s="62" t="n">
        <v>46163.53125</v>
      </c>
      <c r="C2144" s="63" t="n">
        <f aca="false">YEAR(B2144)</f>
        <v>2026</v>
      </c>
      <c r="D2144" s="32" t="s">
        <v>276</v>
      </c>
      <c r="E2144" s="64" t="n">
        <v>23640.1</v>
      </c>
      <c r="F2144" s="65" t="n">
        <v>-0.0048</v>
      </c>
      <c r="G2144" s="66" t="n">
        <v>-113.47248</v>
      </c>
      <c r="H2144" s="67" t="n">
        <f aca="false">E2144+IF(D2144="Long",1,-1)*G2144</f>
        <v>23753.57248</v>
      </c>
      <c r="I2144" s="68" t="n">
        <f aca="false">Assumptions!$B$58</f>
        <v>5.35750011455817</v>
      </c>
      <c r="J2144" s="68" t="n">
        <f aca="false">INDEX(Yearly!$L$5:$L$22,MATCH(C2144,Yearly!$A$5:$A$22,0))</f>
        <v>0.497087639495088</v>
      </c>
      <c r="K2144" s="68" t="n">
        <f aca="false">G2144-I2144-J2144</f>
        <v>-119.327067754053</v>
      </c>
      <c r="L2144" s="69" t="n">
        <f aca="false">(I2144+J2144)/Assumptions!$B$8</f>
        <v>0.000258150741284462</v>
      </c>
      <c r="M2144" s="70" t="n">
        <f aca="false">F2144-L2144</f>
        <v>-0.00505815074128446</v>
      </c>
      <c r="N2144" s="71" t="n">
        <f aca="false">G2144*Assumptions!$B$7</f>
        <v>-892461.0552</v>
      </c>
      <c r="O2144" s="71" t="n">
        <f aca="false">K2144*Assumptions!$B$7</f>
        <v>-938507.387885629</v>
      </c>
      <c r="P2144" s="68" t="n">
        <f aca="false">P2143+G2144</f>
        <v>42782.279495</v>
      </c>
      <c r="Q2144" s="68" t="n">
        <f aca="false">MAX(Q2143,P2144)</f>
        <v>44464.46721</v>
      </c>
      <c r="R2144" s="68" t="n">
        <f aca="false">Q2144-P2144</f>
        <v>1682.18771500001</v>
      </c>
      <c r="S2144" s="68" t="n">
        <f aca="false">S2143+K2144</f>
        <v>30185.2502307954</v>
      </c>
      <c r="T2144" s="68" t="n">
        <f aca="false">MAX(T2143,S2144)</f>
        <v>31984.5297008764</v>
      </c>
      <c r="U2144" s="68" t="n">
        <f aca="false">T2144-S2144</f>
        <v>1799.27947008106</v>
      </c>
      <c r="V2144" s="70" t="n">
        <f aca="false">V2143+F2144</f>
        <v>4.3012</v>
      </c>
      <c r="W2144" s="70" t="n">
        <f aca="false">MAX(W2143,V2144)</f>
        <v>4.3712</v>
      </c>
      <c r="X2144" s="70" t="n">
        <f aca="false">W2144-V2144</f>
        <v>0.0699999999999994</v>
      </c>
      <c r="Y2144" s="70" t="n">
        <f aca="false">Y2143+M2144</f>
        <v>3.74574971397685</v>
      </c>
      <c r="Z2144" s="70" t="n">
        <f aca="false">MAX(Z2143,Y2144)</f>
        <v>3.82091272880254</v>
      </c>
      <c r="AA2144" s="70" t="n">
        <f aca="false">Z2144-Y2144</f>
        <v>0.0751630148256899</v>
      </c>
      <c r="AB2144" s="72" t="n">
        <f aca="false">AB2143*(1+F2144)</f>
        <v>57.0604667318283</v>
      </c>
      <c r="AC2144" s="73" t="n">
        <f aca="false">MAX(AC2143,AB2144)</f>
        <v>61.2183281266564</v>
      </c>
      <c r="AD2144" s="70" t="n">
        <f aca="false">1-AB2144/AC2144</f>
        <v>0.0679185714811722</v>
      </c>
      <c r="AE2144" s="73" t="n">
        <f aca="false">AE2143*(1+M2144)</f>
        <v>32.7722022274096</v>
      </c>
      <c r="AF2144" s="73" t="n">
        <f aca="false">MAX(AF2143,AE2144)</f>
        <v>35.3429059431911</v>
      </c>
      <c r="AG2144" s="70" t="n">
        <f aca="false">1-AE2144/AF2144</f>
        <v>0.0727360596752738</v>
      </c>
      <c r="AH2144" s="74" t="n">
        <f aca="false">IF(R2144&gt;0,AH2143+1,0)</f>
        <v>20</v>
      </c>
      <c r="AI2144" s="74" t="n">
        <f aca="false">IF(U2144&gt;0,AI2143+1,0)</f>
        <v>20</v>
      </c>
      <c r="AJ2144" s="74" t="n">
        <f aca="false">IF(G2144&gt;0,AJ2143+1,0)</f>
        <v>0</v>
      </c>
      <c r="AK2144" s="74" t="n">
        <f aca="false">IF(G2144&lt;=0,AK2143+1,0)</f>
        <v>7</v>
      </c>
      <c r="AL2144" s="74" t="n">
        <f aca="false">IF(K2144&gt;0,AL2143+1,0)</f>
        <v>0</v>
      </c>
      <c r="AM2144" s="74" t="n">
        <f aca="false">IF(K2144&lt;=0,AM2143+1,0)</f>
        <v>7</v>
      </c>
    </row>
    <row r="2145" customFormat="false" ht="15" hidden="false" customHeight="false" outlineLevel="0" collapsed="false">
      <c r="A2145" s="61" t="n">
        <v>2144</v>
      </c>
      <c r="B2145" s="62" t="n">
        <v>46164.40625</v>
      </c>
      <c r="C2145" s="63" t="n">
        <f aca="false">YEAR(B2145)</f>
        <v>2026</v>
      </c>
      <c r="D2145" s="32" t="s">
        <v>277</v>
      </c>
      <c r="E2145" s="64" t="n">
        <v>23753.3</v>
      </c>
      <c r="F2145" s="65" t="n">
        <v>0.0035</v>
      </c>
      <c r="G2145" s="66" t="n">
        <v>83.13655</v>
      </c>
      <c r="H2145" s="67" t="n">
        <f aca="false">E2145+IF(D2145="Long",1,-1)*G2145</f>
        <v>23836.43655</v>
      </c>
      <c r="I2145" s="68" t="n">
        <f aca="false">Assumptions!$B$58</f>
        <v>5.35750011455817</v>
      </c>
      <c r="J2145" s="68" t="n">
        <f aca="false">INDEX(Yearly!$L$5:$L$22,MATCH(C2145,Yearly!$A$5:$A$22,0))</f>
        <v>0.497087639495088</v>
      </c>
      <c r="K2145" s="68" t="n">
        <f aca="false">G2145-I2145-J2145</f>
        <v>77.2819622459467</v>
      </c>
      <c r="L2145" s="69" t="n">
        <f aca="false">(I2145+J2145)/Assumptions!$B$8</f>
        <v>0.000258150741284462</v>
      </c>
      <c r="M2145" s="70" t="n">
        <f aca="false">F2145-L2145</f>
        <v>0.00324184925871554</v>
      </c>
      <c r="N2145" s="71" t="n">
        <f aca="false">G2145*Assumptions!$B$7</f>
        <v>653868.96575</v>
      </c>
      <c r="O2145" s="71" t="n">
        <f aca="false">K2145*Assumptions!$B$7</f>
        <v>607822.633064371</v>
      </c>
      <c r="P2145" s="68" t="n">
        <f aca="false">P2144+G2145</f>
        <v>42865.416045</v>
      </c>
      <c r="Q2145" s="68" t="n">
        <f aca="false">MAX(Q2144,P2145)</f>
        <v>44464.46721</v>
      </c>
      <c r="R2145" s="68" t="n">
        <f aca="false">Q2145-P2145</f>
        <v>1599.051165</v>
      </c>
      <c r="S2145" s="68" t="n">
        <f aca="false">S2144+K2145</f>
        <v>30262.5321930413</v>
      </c>
      <c r="T2145" s="68" t="n">
        <f aca="false">MAX(T2144,S2145)</f>
        <v>31984.5297008764</v>
      </c>
      <c r="U2145" s="68" t="n">
        <f aca="false">T2145-S2145</f>
        <v>1721.99750783511</v>
      </c>
      <c r="V2145" s="70" t="n">
        <f aca="false">V2144+F2145</f>
        <v>4.3047</v>
      </c>
      <c r="W2145" s="70" t="n">
        <f aca="false">MAX(W2144,V2145)</f>
        <v>4.3712</v>
      </c>
      <c r="X2145" s="70" t="n">
        <f aca="false">W2145-V2145</f>
        <v>0.0664999999999996</v>
      </c>
      <c r="Y2145" s="70" t="n">
        <f aca="false">Y2144+M2145</f>
        <v>3.74899156323557</v>
      </c>
      <c r="Z2145" s="70" t="n">
        <f aca="false">MAX(Z2144,Y2145)</f>
        <v>3.82091272880254</v>
      </c>
      <c r="AA2145" s="70" t="n">
        <f aca="false">Z2145-Y2145</f>
        <v>0.0719211655669745</v>
      </c>
      <c r="AB2145" s="72" t="n">
        <f aca="false">AB2144*(1+F2145)</f>
        <v>57.2601783653897</v>
      </c>
      <c r="AC2145" s="73" t="n">
        <f aca="false">MAX(AC2144,AB2145)</f>
        <v>61.2183281266564</v>
      </c>
      <c r="AD2145" s="70" t="n">
        <f aca="false">1-AB2145/AC2145</f>
        <v>0.0646562864813562</v>
      </c>
      <c r="AE2145" s="73" t="n">
        <f aca="false">AE2144*(1+M2145)</f>
        <v>32.878444766907</v>
      </c>
      <c r="AF2145" s="73" t="n">
        <f aca="false">MAX(AF2144,AE2145)</f>
        <v>35.3429059431911</v>
      </c>
      <c r="AG2145" s="70" t="n">
        <f aca="false">1-AE2145/AF2145</f>
        <v>0.0697300097576983</v>
      </c>
      <c r="AH2145" s="74" t="n">
        <f aca="false">IF(R2145&gt;0,AH2144+1,0)</f>
        <v>21</v>
      </c>
      <c r="AI2145" s="74" t="n">
        <f aca="false">IF(U2145&gt;0,AI2144+1,0)</f>
        <v>21</v>
      </c>
      <c r="AJ2145" s="74" t="n">
        <f aca="false">IF(G2145&gt;0,AJ2144+1,0)</f>
        <v>1</v>
      </c>
      <c r="AK2145" s="74" t="n">
        <f aca="false">IF(G2145&lt;=0,AK2144+1,0)</f>
        <v>0</v>
      </c>
      <c r="AL2145" s="74" t="n">
        <f aca="false">IF(K2145&gt;0,AL2144+1,0)</f>
        <v>1</v>
      </c>
      <c r="AM2145" s="74" t="n">
        <f aca="false">IF(K2145&lt;=0,AM2144+1,0)</f>
        <v>0</v>
      </c>
    </row>
    <row r="2146" customFormat="false" ht="15" hidden="false" customHeight="false" outlineLevel="0" collapsed="false">
      <c r="A2146" s="61" t="n">
        <v>2145</v>
      </c>
      <c r="B2146" s="62" t="n">
        <v>46171.5104166667</v>
      </c>
      <c r="C2146" s="63" t="n">
        <f aca="false">YEAR(B2146)</f>
        <v>2026</v>
      </c>
      <c r="D2146" s="32" t="s">
        <v>276</v>
      </c>
      <c r="E2146" s="64" t="n">
        <v>23835.95</v>
      </c>
      <c r="F2146" s="65" t="n">
        <v>0.0151</v>
      </c>
      <c r="G2146" s="66" t="n">
        <v>359.922845</v>
      </c>
      <c r="H2146" s="67" t="n">
        <f aca="false">E2146+IF(D2146="Long",1,-1)*G2146</f>
        <v>23476.027155</v>
      </c>
      <c r="I2146" s="68" t="n">
        <f aca="false">Assumptions!$B$58</f>
        <v>5.35750011455817</v>
      </c>
      <c r="J2146" s="68" t="n">
        <f aca="false">INDEX(Yearly!$L$5:$L$22,MATCH(C2146,Yearly!$A$5:$A$22,0))</f>
        <v>0.497087639495088</v>
      </c>
      <c r="K2146" s="68" t="n">
        <f aca="false">G2146-I2146-J2146</f>
        <v>354.068257245947</v>
      </c>
      <c r="L2146" s="69" t="n">
        <f aca="false">(I2146+J2146)/Assumptions!$B$8</f>
        <v>0.000258150741284462</v>
      </c>
      <c r="M2146" s="70" t="n">
        <f aca="false">F2146-L2146</f>
        <v>0.0148418492587155</v>
      </c>
      <c r="N2146" s="71" t="n">
        <f aca="false">G2146*Assumptions!$B$7</f>
        <v>2830793.175925</v>
      </c>
      <c r="O2146" s="71" t="n">
        <f aca="false">K2146*Assumptions!$B$7</f>
        <v>2784746.84323937</v>
      </c>
      <c r="P2146" s="68" t="n">
        <f aca="false">P2145+G2146</f>
        <v>43225.33889</v>
      </c>
      <c r="Q2146" s="68" t="n">
        <f aca="false">MAX(Q2145,P2146)</f>
        <v>44464.46721</v>
      </c>
      <c r="R2146" s="68" t="n">
        <f aca="false">Q2146-P2146</f>
        <v>1239.12832</v>
      </c>
      <c r="S2146" s="68" t="n">
        <f aca="false">S2145+K2146</f>
        <v>30616.6004502873</v>
      </c>
      <c r="T2146" s="68" t="n">
        <f aca="false">MAX(T2145,S2146)</f>
        <v>31984.5297008764</v>
      </c>
      <c r="U2146" s="68" t="n">
        <f aca="false">T2146-S2146</f>
        <v>1367.92925058916</v>
      </c>
      <c r="V2146" s="70" t="n">
        <f aca="false">V2145+F2146</f>
        <v>4.3198</v>
      </c>
      <c r="W2146" s="70" t="n">
        <f aca="false">MAX(W2145,V2146)</f>
        <v>4.3712</v>
      </c>
      <c r="X2146" s="70" t="n">
        <f aca="false">W2146-V2146</f>
        <v>0.0513999999999992</v>
      </c>
      <c r="Y2146" s="70" t="n">
        <f aca="false">Y2145+M2146</f>
        <v>3.76383341249428</v>
      </c>
      <c r="Z2146" s="70" t="n">
        <f aca="false">MAX(Z2145,Y2146)</f>
        <v>3.82091272880254</v>
      </c>
      <c r="AA2146" s="70" t="n">
        <f aca="false">Z2146-Y2146</f>
        <v>0.057079316308259</v>
      </c>
      <c r="AB2146" s="72" t="n">
        <f aca="false">AB2145*(1+F2146)</f>
        <v>58.124807058707</v>
      </c>
      <c r="AC2146" s="73" t="n">
        <f aca="false">MAX(AC2145,AB2146)</f>
        <v>61.2183281266564</v>
      </c>
      <c r="AD2146" s="70" t="n">
        <f aca="false">1-AB2146/AC2146</f>
        <v>0.0505325964072249</v>
      </c>
      <c r="AE2146" s="73" t="n">
        <f aca="false">AE2145*(1+M2146)</f>
        <v>33.3664216879984</v>
      </c>
      <c r="AF2146" s="73" t="n">
        <f aca="false">MAX(AF2145,AE2146)</f>
        <v>35.3429059431911</v>
      </c>
      <c r="AG2146" s="70" t="n">
        <f aca="false">1-AE2146/AF2146</f>
        <v>0.0559230827926153</v>
      </c>
      <c r="AH2146" s="74" t="n">
        <f aca="false">IF(R2146&gt;0,AH2145+1,0)</f>
        <v>22</v>
      </c>
      <c r="AI2146" s="74" t="n">
        <f aca="false">IF(U2146&gt;0,AI2145+1,0)</f>
        <v>22</v>
      </c>
      <c r="AJ2146" s="74" t="n">
        <f aca="false">IF(G2146&gt;0,AJ2145+1,0)</f>
        <v>2</v>
      </c>
      <c r="AK2146" s="74" t="n">
        <f aca="false">IF(G2146&lt;=0,AK2145+1,0)</f>
        <v>0</v>
      </c>
      <c r="AL2146" s="74" t="n">
        <f aca="false">IF(K2146&gt;0,AL2145+1,0)</f>
        <v>2</v>
      </c>
      <c r="AM2146" s="74" t="n">
        <f aca="false">IF(K2146&lt;=0,AM2145+1,0)</f>
        <v>0</v>
      </c>
    </row>
    <row r="2147" customFormat="false" ht="15" hidden="false" customHeight="false" outlineLevel="0" collapsed="false">
      <c r="A2147" s="61" t="n">
        <v>2146</v>
      </c>
      <c r="B2147" s="62" t="n">
        <v>46178.40625</v>
      </c>
      <c r="C2147" s="63" t="n">
        <f aca="false">YEAR(B2147)</f>
        <v>2026</v>
      </c>
      <c r="D2147" s="32" t="s">
        <v>277</v>
      </c>
      <c r="E2147" s="64" t="n">
        <v>23476.05</v>
      </c>
      <c r="F2147" s="65" t="n">
        <v>-0.0014</v>
      </c>
      <c r="G2147" s="66" t="n">
        <v>-32.86647</v>
      </c>
      <c r="H2147" s="67" t="n">
        <f aca="false">E2147+IF(D2147="Long",1,-1)*G2147</f>
        <v>23443.18353</v>
      </c>
      <c r="I2147" s="68" t="n">
        <f aca="false">Assumptions!$B$58</f>
        <v>5.35750011455817</v>
      </c>
      <c r="J2147" s="68" t="n">
        <f aca="false">INDEX(Yearly!$L$5:$L$22,MATCH(C2147,Yearly!$A$5:$A$22,0))</f>
        <v>0.497087639495088</v>
      </c>
      <c r="K2147" s="68" t="n">
        <f aca="false">G2147-I2147-J2147</f>
        <v>-38.7210577540533</v>
      </c>
      <c r="L2147" s="69" t="n">
        <f aca="false">(I2147+J2147)/Assumptions!$B$8</f>
        <v>0.000258150741284462</v>
      </c>
      <c r="M2147" s="70" t="n">
        <f aca="false">F2147-L2147</f>
        <v>-0.00165815074128446</v>
      </c>
      <c r="N2147" s="71" t="n">
        <f aca="false">G2147*Assumptions!$B$7</f>
        <v>-258494.78655</v>
      </c>
      <c r="O2147" s="71" t="n">
        <f aca="false">K2147*Assumptions!$B$7</f>
        <v>-304541.119235629</v>
      </c>
      <c r="P2147" s="68" t="n">
        <f aca="false">P2146+G2147</f>
        <v>43192.47242</v>
      </c>
      <c r="Q2147" s="68" t="n">
        <f aca="false">MAX(Q2146,P2147)</f>
        <v>44464.46721</v>
      </c>
      <c r="R2147" s="68" t="n">
        <f aca="false">Q2147-P2147</f>
        <v>1271.99479</v>
      </c>
      <c r="S2147" s="68" t="n">
        <f aca="false">S2146+K2147</f>
        <v>30577.8793925332</v>
      </c>
      <c r="T2147" s="68" t="n">
        <f aca="false">MAX(T2146,S2147)</f>
        <v>31984.5297008764</v>
      </c>
      <c r="U2147" s="68" t="n">
        <f aca="false">T2147-S2147</f>
        <v>1406.65030834321</v>
      </c>
      <c r="V2147" s="70" t="n">
        <f aca="false">V2146+F2147</f>
        <v>4.3184</v>
      </c>
      <c r="W2147" s="70" t="n">
        <f aca="false">MAX(W2146,V2147)</f>
        <v>4.3712</v>
      </c>
      <c r="X2147" s="70" t="n">
        <f aca="false">W2147-V2147</f>
        <v>0.0527999999999995</v>
      </c>
      <c r="Y2147" s="70" t="n">
        <f aca="false">Y2146+M2147</f>
        <v>3.762175261753</v>
      </c>
      <c r="Z2147" s="70" t="n">
        <f aca="false">MAX(Z2146,Y2147)</f>
        <v>3.82091272880254</v>
      </c>
      <c r="AA2147" s="70" t="n">
        <f aca="false">Z2147-Y2147</f>
        <v>0.0587374670495433</v>
      </c>
      <c r="AB2147" s="72" t="n">
        <f aca="false">AB2146*(1+F2147)</f>
        <v>58.0434323288248</v>
      </c>
      <c r="AC2147" s="73" t="n">
        <f aca="false">MAX(AC2146,AB2147)</f>
        <v>61.2183281266564</v>
      </c>
      <c r="AD2147" s="70" t="n">
        <f aca="false">1-AB2147/AC2147</f>
        <v>0.0518618507722547</v>
      </c>
      <c r="AE2147" s="73" t="n">
        <f aca="false">AE2146*(1+M2147)</f>
        <v>33.3110951311424</v>
      </c>
      <c r="AF2147" s="73" t="n">
        <f aca="false">MAX(AF2146,AE2147)</f>
        <v>35.3429059431911</v>
      </c>
      <c r="AG2147" s="70" t="n">
        <f aca="false">1-AE2147/AF2147</f>
        <v>0.0574885046327123</v>
      </c>
      <c r="AH2147" s="74" t="n">
        <f aca="false">IF(R2147&gt;0,AH2146+1,0)</f>
        <v>23</v>
      </c>
      <c r="AI2147" s="74" t="n">
        <f aca="false">IF(U2147&gt;0,AI2146+1,0)</f>
        <v>23</v>
      </c>
      <c r="AJ2147" s="74" t="n">
        <f aca="false">IF(G2147&gt;0,AJ2146+1,0)</f>
        <v>0</v>
      </c>
      <c r="AK2147" s="74" t="n">
        <f aca="false">IF(G2147&lt;=0,AK2146+1,0)</f>
        <v>1</v>
      </c>
      <c r="AL2147" s="74" t="n">
        <f aca="false">IF(K2147&gt;0,AL2146+1,0)</f>
        <v>0</v>
      </c>
      <c r="AM2147" s="74" t="n">
        <f aca="false">IF(K2147&lt;=0,AM2146+1,0)</f>
        <v>1</v>
      </c>
    </row>
    <row r="2148" customFormat="false" ht="15" hidden="false" customHeight="false" outlineLevel="0" collapsed="false">
      <c r="A2148" s="61" t="n">
        <v>2147</v>
      </c>
      <c r="B2148" s="62" t="n">
        <v>46178.46875</v>
      </c>
      <c r="C2148" s="63" t="n">
        <f aca="false">YEAR(B2148)</f>
        <v>2026</v>
      </c>
      <c r="D2148" s="32" t="s">
        <v>276</v>
      </c>
      <c r="E2148" s="64" t="n">
        <v>23443.95</v>
      </c>
      <c r="F2148" s="65" t="n">
        <v>0.0038</v>
      </c>
      <c r="G2148" s="66" t="n">
        <v>89.08701</v>
      </c>
      <c r="H2148" s="67" t="n">
        <f aca="false">E2148+IF(D2148="Long",1,-1)*G2148</f>
        <v>23354.86299</v>
      </c>
      <c r="I2148" s="68" t="n">
        <f aca="false">Assumptions!$B$58</f>
        <v>5.35750011455817</v>
      </c>
      <c r="J2148" s="68" t="n">
        <f aca="false">INDEX(Yearly!$L$5:$L$22,MATCH(C2148,Yearly!$A$5:$A$22,0))</f>
        <v>0.497087639495088</v>
      </c>
      <c r="K2148" s="68" t="n">
        <f aca="false">G2148-I2148-J2148</f>
        <v>83.2324222459468</v>
      </c>
      <c r="L2148" s="69" t="n">
        <f aca="false">(I2148+J2148)/Assumptions!$B$8</f>
        <v>0.000258150741284462</v>
      </c>
      <c r="M2148" s="70" t="n">
        <f aca="false">F2148-L2148</f>
        <v>0.00354184925871554</v>
      </c>
      <c r="N2148" s="71" t="n">
        <f aca="false">G2148*Assumptions!$B$7</f>
        <v>700669.33365</v>
      </c>
      <c r="O2148" s="71" t="n">
        <f aca="false">K2148*Assumptions!$B$7</f>
        <v>654623.000964371</v>
      </c>
      <c r="P2148" s="68" t="n">
        <f aca="false">P2147+G2148</f>
        <v>43281.55943</v>
      </c>
      <c r="Q2148" s="68" t="n">
        <f aca="false">MAX(Q2147,P2148)</f>
        <v>44464.46721</v>
      </c>
      <c r="R2148" s="68" t="n">
        <f aca="false">Q2148-P2148</f>
        <v>1182.90778</v>
      </c>
      <c r="S2148" s="68" t="n">
        <f aca="false">S2147+K2148</f>
        <v>30661.1118147791</v>
      </c>
      <c r="T2148" s="68" t="n">
        <f aca="false">MAX(T2147,S2148)</f>
        <v>31984.5297008764</v>
      </c>
      <c r="U2148" s="68" t="n">
        <f aca="false">T2148-S2148</f>
        <v>1323.41788609727</v>
      </c>
      <c r="V2148" s="70" t="n">
        <f aca="false">V2147+F2148</f>
        <v>4.3222</v>
      </c>
      <c r="W2148" s="70" t="n">
        <f aca="false">MAX(W2147,V2148)</f>
        <v>4.3712</v>
      </c>
      <c r="X2148" s="70" t="n">
        <f aca="false">W2148-V2148</f>
        <v>0.0489999999999995</v>
      </c>
      <c r="Y2148" s="70" t="n">
        <f aca="false">Y2147+M2148</f>
        <v>3.76571711101171</v>
      </c>
      <c r="Z2148" s="70" t="n">
        <f aca="false">MAX(Z2147,Y2148)</f>
        <v>3.82091272880254</v>
      </c>
      <c r="AA2148" s="70" t="n">
        <f aca="false">Z2148-Y2148</f>
        <v>0.0551956177908277</v>
      </c>
      <c r="AB2148" s="72" t="n">
        <f aca="false">AB2147*(1+F2148)</f>
        <v>58.2639973716744</v>
      </c>
      <c r="AC2148" s="73" t="n">
        <f aca="false">MAX(AC2147,AB2148)</f>
        <v>61.2183281266564</v>
      </c>
      <c r="AD2148" s="70" t="n">
        <f aca="false">1-AB2148/AC2148</f>
        <v>0.0482589258051892</v>
      </c>
      <c r="AE2148" s="73" t="n">
        <f aca="false">AE2147*(1+M2148)</f>
        <v>33.4290780087397</v>
      </c>
      <c r="AF2148" s="73" t="n">
        <f aca="false">MAX(AF2147,AE2148)</f>
        <v>35.3429059431911</v>
      </c>
      <c r="AG2148" s="70" t="n">
        <f aca="false">1-AE2148/AF2148</f>
        <v>0.0541502709915147</v>
      </c>
      <c r="AH2148" s="74" t="n">
        <f aca="false">IF(R2148&gt;0,AH2147+1,0)</f>
        <v>24</v>
      </c>
      <c r="AI2148" s="74" t="n">
        <f aca="false">IF(U2148&gt;0,AI2147+1,0)</f>
        <v>24</v>
      </c>
      <c r="AJ2148" s="74" t="n">
        <f aca="false">IF(G2148&gt;0,AJ2147+1,0)</f>
        <v>1</v>
      </c>
      <c r="AK2148" s="74" t="n">
        <f aca="false">IF(G2148&lt;=0,AK2147+1,0)</f>
        <v>0</v>
      </c>
      <c r="AL2148" s="74" t="n">
        <f aca="false">IF(K2148&gt;0,AL2147+1,0)</f>
        <v>1</v>
      </c>
      <c r="AM2148" s="74" t="n">
        <f aca="false">IF(K2148&lt;=0,AM2147+1,0)</f>
        <v>0</v>
      </c>
    </row>
    <row r="2149" customFormat="false" ht="15" hidden="false" customHeight="false" outlineLevel="0" collapsed="false">
      <c r="A2149" s="61" t="n">
        <v>2148</v>
      </c>
      <c r="B2149" s="62" t="n">
        <v>46183.40625</v>
      </c>
      <c r="C2149" s="63" t="n">
        <f aca="false">YEAR(B2149)</f>
        <v>2026</v>
      </c>
      <c r="D2149" s="32" t="s">
        <v>277</v>
      </c>
      <c r="E2149" s="64" t="n">
        <v>23353.7</v>
      </c>
      <c r="F2149" s="65" t="n">
        <v>-0.0039</v>
      </c>
      <c r="G2149" s="66" t="n">
        <v>-91.07943</v>
      </c>
      <c r="H2149" s="67" t="n">
        <f aca="false">E2149+IF(D2149="Long",1,-1)*G2149</f>
        <v>23262.62057</v>
      </c>
      <c r="I2149" s="68" t="n">
        <f aca="false">Assumptions!$B$58</f>
        <v>5.35750011455817</v>
      </c>
      <c r="J2149" s="68" t="n">
        <f aca="false">INDEX(Yearly!$L$5:$L$22,MATCH(C2149,Yearly!$A$5:$A$22,0))</f>
        <v>0.497087639495088</v>
      </c>
      <c r="K2149" s="68" t="n">
        <f aca="false">G2149-I2149-J2149</f>
        <v>-96.9340177540533</v>
      </c>
      <c r="L2149" s="69" t="n">
        <f aca="false">(I2149+J2149)/Assumptions!$B$8</f>
        <v>0.000258150741284462</v>
      </c>
      <c r="M2149" s="70" t="n">
        <f aca="false">F2149-L2149</f>
        <v>-0.00415815074128446</v>
      </c>
      <c r="N2149" s="71" t="n">
        <f aca="false">G2149*Assumptions!$B$7</f>
        <v>-716339.71695</v>
      </c>
      <c r="O2149" s="71" t="n">
        <f aca="false">K2149*Assumptions!$B$7</f>
        <v>-762386.049635629</v>
      </c>
      <c r="P2149" s="68" t="n">
        <f aca="false">P2148+G2149</f>
        <v>43190.48</v>
      </c>
      <c r="Q2149" s="68" t="n">
        <f aca="false">MAX(Q2148,P2149)</f>
        <v>44464.46721</v>
      </c>
      <c r="R2149" s="68" t="n">
        <f aca="false">Q2149-P2149</f>
        <v>1273.98721</v>
      </c>
      <c r="S2149" s="68" t="n">
        <f aca="false">S2148+K2149</f>
        <v>30564.1777970251</v>
      </c>
      <c r="T2149" s="68" t="n">
        <f aca="false">MAX(T2148,S2149)</f>
        <v>31984.5297008764</v>
      </c>
      <c r="U2149" s="68" t="n">
        <f aca="false">T2149-S2149</f>
        <v>1420.35190385132</v>
      </c>
      <c r="V2149" s="70" t="n">
        <f aca="false">V2148+F2149</f>
        <v>4.3183</v>
      </c>
      <c r="W2149" s="70" t="n">
        <f aca="false">MAX(W2148,V2149)</f>
        <v>4.3712</v>
      </c>
      <c r="X2149" s="70" t="n">
        <f aca="false">W2149-V2149</f>
        <v>0.0528999999999993</v>
      </c>
      <c r="Y2149" s="70" t="n">
        <f aca="false">Y2148+M2149</f>
        <v>3.76155896027043</v>
      </c>
      <c r="Z2149" s="70" t="n">
        <f aca="false">MAX(Z2148,Y2149)</f>
        <v>3.82091272880254</v>
      </c>
      <c r="AA2149" s="70" t="n">
        <f aca="false">Z2149-Y2149</f>
        <v>0.0593537685321124</v>
      </c>
      <c r="AB2149" s="72" t="n">
        <f aca="false">AB2148*(1+F2149)</f>
        <v>58.0367677819248</v>
      </c>
      <c r="AC2149" s="73" t="n">
        <f aca="false">MAX(AC2148,AB2149)</f>
        <v>61.2183281266564</v>
      </c>
      <c r="AD2149" s="70" t="n">
        <f aca="false">1-AB2149/AC2149</f>
        <v>0.0519707159945491</v>
      </c>
      <c r="AE2149" s="73" t="n">
        <f aca="false">AE2148*(1+M2149)</f>
        <v>33.2900748632372</v>
      </c>
      <c r="AF2149" s="73" t="n">
        <f aca="false">MAX(AF2148,AE2149)</f>
        <v>35.3429059431911</v>
      </c>
      <c r="AG2149" s="70" t="n">
        <f aca="false">1-AE2149/AF2149</f>
        <v>0.0580832567433351</v>
      </c>
      <c r="AH2149" s="74" t="n">
        <f aca="false">IF(R2149&gt;0,AH2148+1,0)</f>
        <v>25</v>
      </c>
      <c r="AI2149" s="74" t="n">
        <f aca="false">IF(U2149&gt;0,AI2148+1,0)</f>
        <v>25</v>
      </c>
      <c r="AJ2149" s="74" t="n">
        <f aca="false">IF(G2149&gt;0,AJ2148+1,0)</f>
        <v>0</v>
      </c>
      <c r="AK2149" s="74" t="n">
        <f aca="false">IF(G2149&lt;=0,AK2148+1,0)</f>
        <v>1</v>
      </c>
      <c r="AL2149" s="74" t="n">
        <f aca="false">IF(K2149&gt;0,AL2148+1,0)</f>
        <v>0</v>
      </c>
      <c r="AM2149" s="74" t="n">
        <f aca="false">IF(K2149&lt;=0,AM2148+1,0)</f>
        <v>1</v>
      </c>
    </row>
    <row r="2150" customFormat="false" ht="15" hidden="false" customHeight="false" outlineLevel="0" collapsed="false">
      <c r="A2150" s="61" t="n">
        <v>2149</v>
      </c>
      <c r="B2150" s="62" t="n">
        <v>46183.6145833333</v>
      </c>
      <c r="C2150" s="63" t="n">
        <f aca="false">YEAR(B2150)</f>
        <v>2026</v>
      </c>
      <c r="D2150" s="32" t="s">
        <v>276</v>
      </c>
      <c r="E2150" s="64" t="n">
        <v>23262.85</v>
      </c>
      <c r="F2150" s="65" t="n">
        <v>-0.0014</v>
      </c>
      <c r="G2150" s="66" t="n">
        <v>-32.56799</v>
      </c>
      <c r="H2150" s="67" t="n">
        <f aca="false">E2150+IF(D2150="Long",1,-1)*G2150</f>
        <v>23295.41799</v>
      </c>
      <c r="I2150" s="68" t="n">
        <f aca="false">Assumptions!$B$58</f>
        <v>5.35750011455817</v>
      </c>
      <c r="J2150" s="68" t="n">
        <f aca="false">INDEX(Yearly!$L$5:$L$22,MATCH(C2150,Yearly!$A$5:$A$22,0))</f>
        <v>0.497087639495088</v>
      </c>
      <c r="K2150" s="68" t="n">
        <f aca="false">G2150-I2150-J2150</f>
        <v>-38.4225777540533</v>
      </c>
      <c r="L2150" s="69" t="n">
        <f aca="false">(I2150+J2150)/Assumptions!$B$8</f>
        <v>0.000258150741284462</v>
      </c>
      <c r="M2150" s="70" t="n">
        <f aca="false">F2150-L2150</f>
        <v>-0.00165815074128446</v>
      </c>
      <c r="N2150" s="71" t="n">
        <f aca="false">G2150*Assumptions!$B$7</f>
        <v>-256147.24135</v>
      </c>
      <c r="O2150" s="71" t="n">
        <f aca="false">K2150*Assumptions!$B$7</f>
        <v>-302193.574035629</v>
      </c>
      <c r="P2150" s="68" t="n">
        <f aca="false">P2149+G2150</f>
        <v>43157.91201</v>
      </c>
      <c r="Q2150" s="68" t="n">
        <f aca="false">MAX(Q2149,P2150)</f>
        <v>44464.46721</v>
      </c>
      <c r="R2150" s="68" t="n">
        <f aca="false">Q2150-P2150</f>
        <v>1306.5552</v>
      </c>
      <c r="S2150" s="68" t="n">
        <f aca="false">S2149+K2150</f>
        <v>30525.755219271</v>
      </c>
      <c r="T2150" s="68" t="n">
        <f aca="false">MAX(T2149,S2150)</f>
        <v>31984.5297008764</v>
      </c>
      <c r="U2150" s="68" t="n">
        <f aca="false">T2150-S2150</f>
        <v>1458.77448160537</v>
      </c>
      <c r="V2150" s="70" t="n">
        <f aca="false">V2149+F2150</f>
        <v>4.3169</v>
      </c>
      <c r="W2150" s="70" t="n">
        <f aca="false">MAX(W2149,V2150)</f>
        <v>4.3712</v>
      </c>
      <c r="X2150" s="70" t="n">
        <f aca="false">W2150-V2150</f>
        <v>0.0542999999999996</v>
      </c>
      <c r="Y2150" s="70" t="n">
        <f aca="false">Y2149+M2150</f>
        <v>3.75990080952914</v>
      </c>
      <c r="Z2150" s="70" t="n">
        <f aca="false">MAX(Z2149,Y2150)</f>
        <v>3.82091272880254</v>
      </c>
      <c r="AA2150" s="70" t="n">
        <f aca="false">Z2150-Y2150</f>
        <v>0.0610119192733967</v>
      </c>
      <c r="AB2150" s="72" t="n">
        <f aca="false">AB2149*(1+F2150)</f>
        <v>57.9555163070302</v>
      </c>
      <c r="AC2150" s="73" t="n">
        <f aca="false">MAX(AC2149,AB2150)</f>
        <v>61.2183281266564</v>
      </c>
      <c r="AD2150" s="70" t="n">
        <f aca="false">1-AB2150/AC2150</f>
        <v>0.0532979569921566</v>
      </c>
      <c r="AE2150" s="73" t="n">
        <f aca="false">AE2149*(1+M2150)</f>
        <v>33.2348749009253</v>
      </c>
      <c r="AF2150" s="73" t="n">
        <f aca="false">MAX(AF2149,AE2150)</f>
        <v>35.3429059431911</v>
      </c>
      <c r="AG2150" s="70" t="n">
        <f aca="false">1-AE2150/AF2150</f>
        <v>0.0596450966893944</v>
      </c>
      <c r="AH2150" s="74" t="n">
        <f aca="false">IF(R2150&gt;0,AH2149+1,0)</f>
        <v>26</v>
      </c>
      <c r="AI2150" s="74" t="n">
        <f aca="false">IF(U2150&gt;0,AI2149+1,0)</f>
        <v>26</v>
      </c>
      <c r="AJ2150" s="74" t="n">
        <f aca="false">IF(G2150&gt;0,AJ2149+1,0)</f>
        <v>0</v>
      </c>
      <c r="AK2150" s="74" t="n">
        <f aca="false">IF(G2150&lt;=0,AK2149+1,0)</f>
        <v>2</v>
      </c>
      <c r="AL2150" s="74" t="n">
        <f aca="false">IF(K2150&gt;0,AL2149+1,0)</f>
        <v>0</v>
      </c>
      <c r="AM2150" s="74" t="n">
        <f aca="false">IF(K2150&lt;=0,AM2149+1,0)</f>
        <v>2</v>
      </c>
    </row>
    <row r="2151" customFormat="false" ht="15" hidden="false" customHeight="false" outlineLevel="0" collapsed="false">
      <c r="A2151" s="61" t="n">
        <v>2150</v>
      </c>
      <c r="B2151" s="62" t="n">
        <v>46184.53125</v>
      </c>
      <c r="C2151" s="63" t="n">
        <f aca="false">YEAR(B2151)</f>
        <v>2026</v>
      </c>
      <c r="D2151" s="32" t="s">
        <v>277</v>
      </c>
      <c r="E2151" s="64" t="n">
        <v>23296.1</v>
      </c>
      <c r="F2151" s="65" t="n">
        <v>-0.0033</v>
      </c>
      <c r="G2151" s="66" t="n">
        <v>-76.87713</v>
      </c>
      <c r="H2151" s="67" t="n">
        <f aca="false">E2151+IF(D2151="Long",1,-1)*G2151</f>
        <v>23219.22287</v>
      </c>
      <c r="I2151" s="68" t="n">
        <f aca="false">Assumptions!$B$58</f>
        <v>5.35750011455817</v>
      </c>
      <c r="J2151" s="68" t="n">
        <f aca="false">INDEX(Yearly!$L$5:$L$22,MATCH(C2151,Yearly!$A$5:$A$22,0))</f>
        <v>0.497087639495088</v>
      </c>
      <c r="K2151" s="68" t="n">
        <f aca="false">G2151-I2151-J2151</f>
        <v>-82.7317177540533</v>
      </c>
      <c r="L2151" s="69" t="n">
        <f aca="false">(I2151+J2151)/Assumptions!$B$8</f>
        <v>0.000258150741284462</v>
      </c>
      <c r="M2151" s="70" t="n">
        <f aca="false">F2151-L2151</f>
        <v>-0.00355815074128446</v>
      </c>
      <c r="N2151" s="71" t="n">
        <f aca="false">G2151*Assumptions!$B$7</f>
        <v>-604638.62745</v>
      </c>
      <c r="O2151" s="71" t="n">
        <f aca="false">K2151*Assumptions!$B$7</f>
        <v>-650684.960135629</v>
      </c>
      <c r="P2151" s="68" t="n">
        <f aca="false">P2150+G2151</f>
        <v>43081.03488</v>
      </c>
      <c r="Q2151" s="68" t="n">
        <f aca="false">MAX(Q2150,P2151)</f>
        <v>44464.46721</v>
      </c>
      <c r="R2151" s="68" t="n">
        <f aca="false">Q2151-P2151</f>
        <v>1383.43233</v>
      </c>
      <c r="S2151" s="68" t="n">
        <f aca="false">S2150+K2151</f>
        <v>30443.023501517</v>
      </c>
      <c r="T2151" s="68" t="n">
        <f aca="false">MAX(T2150,S2151)</f>
        <v>31984.5297008764</v>
      </c>
      <c r="U2151" s="68" t="n">
        <f aca="false">T2151-S2151</f>
        <v>1541.50619935943</v>
      </c>
      <c r="V2151" s="70" t="n">
        <f aca="false">V2150+F2151</f>
        <v>4.3136</v>
      </c>
      <c r="W2151" s="70" t="n">
        <f aca="false">MAX(W2150,V2151)</f>
        <v>4.3712</v>
      </c>
      <c r="X2151" s="70" t="n">
        <f aca="false">W2151-V2151</f>
        <v>0.0575999999999999</v>
      </c>
      <c r="Y2151" s="70" t="n">
        <f aca="false">Y2150+M2151</f>
        <v>3.75634265878786</v>
      </c>
      <c r="Z2151" s="70" t="n">
        <f aca="false">MAX(Z2150,Y2151)</f>
        <v>3.82091272880254</v>
      </c>
      <c r="AA2151" s="70" t="n">
        <f aca="false">Z2151-Y2151</f>
        <v>0.064570070014681</v>
      </c>
      <c r="AB2151" s="72" t="n">
        <f aca="false">AB2150*(1+F2151)</f>
        <v>57.764263103217</v>
      </c>
      <c r="AC2151" s="73" t="n">
        <f aca="false">MAX(AC2150,AB2151)</f>
        <v>61.2183281266564</v>
      </c>
      <c r="AD2151" s="70" t="n">
        <f aca="false">1-AB2151/AC2151</f>
        <v>0.0564220737340825</v>
      </c>
      <c r="AE2151" s="73" t="n">
        <f aca="false">AE2150*(1+M2151)</f>
        <v>33.1166202061601</v>
      </c>
      <c r="AF2151" s="73" t="n">
        <f aca="false">MAX(AF2150,AE2151)</f>
        <v>35.3429059431911</v>
      </c>
      <c r="AG2151" s="70" t="n">
        <f aca="false">1-AE2151/AF2151</f>
        <v>0.0629910211856797</v>
      </c>
      <c r="AH2151" s="74" t="n">
        <f aca="false">IF(R2151&gt;0,AH2150+1,0)</f>
        <v>27</v>
      </c>
      <c r="AI2151" s="74" t="n">
        <f aca="false">IF(U2151&gt;0,AI2150+1,0)</f>
        <v>27</v>
      </c>
      <c r="AJ2151" s="74" t="n">
        <f aca="false">IF(G2151&gt;0,AJ2150+1,0)</f>
        <v>0</v>
      </c>
      <c r="AK2151" s="74" t="n">
        <f aca="false">IF(G2151&lt;=0,AK2150+1,0)</f>
        <v>3</v>
      </c>
      <c r="AL2151" s="74" t="n">
        <f aca="false">IF(K2151&gt;0,AL2150+1,0)</f>
        <v>0</v>
      </c>
      <c r="AM2151" s="74" t="n">
        <f aca="false">IF(K2151&lt;=0,AM2150+1,0)</f>
        <v>3</v>
      </c>
    </row>
    <row r="2152" customFormat="false" ht="15" hidden="false" customHeight="false" outlineLevel="0" collapsed="false">
      <c r="A2152" s="61" t="n">
        <v>2151</v>
      </c>
      <c r="B2152" s="62" t="n">
        <v>46184.59375</v>
      </c>
      <c r="C2152" s="63" t="n">
        <f aca="false">YEAR(B2152)</f>
        <v>2026</v>
      </c>
      <c r="D2152" s="32" t="s">
        <v>276</v>
      </c>
      <c r="E2152" s="64" t="n">
        <v>23219.8</v>
      </c>
      <c r="F2152" s="65" t="n">
        <v>-0.0065</v>
      </c>
      <c r="G2152" s="66" t="n">
        <v>-150.9287</v>
      </c>
      <c r="H2152" s="67" t="n">
        <f aca="false">E2152+IF(D2152="Long",1,-1)*G2152</f>
        <v>23370.7287</v>
      </c>
      <c r="I2152" s="68" t="n">
        <f aca="false">Assumptions!$B$58</f>
        <v>5.35750011455817</v>
      </c>
      <c r="J2152" s="68" t="n">
        <f aca="false">INDEX(Yearly!$L$5:$L$22,MATCH(C2152,Yearly!$A$5:$A$22,0))</f>
        <v>0.497087639495088</v>
      </c>
      <c r="K2152" s="68" t="n">
        <f aca="false">G2152-I2152-J2152</f>
        <v>-156.783287754053</v>
      </c>
      <c r="L2152" s="69" t="n">
        <f aca="false">(I2152+J2152)/Assumptions!$B$8</f>
        <v>0.000258150741284462</v>
      </c>
      <c r="M2152" s="70" t="n">
        <f aca="false">F2152-L2152</f>
        <v>-0.00675815074128446</v>
      </c>
      <c r="N2152" s="71" t="n">
        <f aca="false">G2152*Assumptions!$B$7</f>
        <v>-1187054.2255</v>
      </c>
      <c r="O2152" s="71" t="n">
        <f aca="false">K2152*Assumptions!$B$7</f>
        <v>-1233100.55818563</v>
      </c>
      <c r="P2152" s="68" t="n">
        <f aca="false">P2151+G2152</f>
        <v>42930.10618</v>
      </c>
      <c r="Q2152" s="68" t="n">
        <f aca="false">MAX(Q2151,P2152)</f>
        <v>44464.46721</v>
      </c>
      <c r="R2152" s="68" t="n">
        <f aca="false">Q2152-P2152</f>
        <v>1534.36103</v>
      </c>
      <c r="S2152" s="68" t="n">
        <f aca="false">S2151+K2152</f>
        <v>30286.2402137629</v>
      </c>
      <c r="T2152" s="68" t="n">
        <f aca="false">MAX(T2151,S2152)</f>
        <v>31984.5297008764</v>
      </c>
      <c r="U2152" s="68" t="n">
        <f aca="false">T2152-S2152</f>
        <v>1698.28948711348</v>
      </c>
      <c r="V2152" s="70" t="n">
        <f aca="false">V2151+F2152</f>
        <v>4.3071</v>
      </c>
      <c r="W2152" s="70" t="n">
        <f aca="false">MAX(W2151,V2152)</f>
        <v>4.3712</v>
      </c>
      <c r="X2152" s="70" t="n">
        <f aca="false">W2152-V2152</f>
        <v>0.0640999999999998</v>
      </c>
      <c r="Y2152" s="70" t="n">
        <f aca="false">Y2151+M2152</f>
        <v>3.74958450804658</v>
      </c>
      <c r="Z2152" s="70" t="n">
        <f aca="false">MAX(Z2151,Y2152)</f>
        <v>3.82091272880254</v>
      </c>
      <c r="AA2152" s="70" t="n">
        <f aca="false">Z2152-Y2152</f>
        <v>0.0713282207559653</v>
      </c>
      <c r="AB2152" s="72" t="n">
        <f aca="false">AB2151*(1+F2152)</f>
        <v>57.388795393046</v>
      </c>
      <c r="AC2152" s="73" t="n">
        <f aca="false">MAX(AC2151,AB2152)</f>
        <v>61.2183281266564</v>
      </c>
      <c r="AD2152" s="70" t="n">
        <f aca="false">1-AB2152/AC2152</f>
        <v>0.0625553302548109</v>
      </c>
      <c r="AE2152" s="73" t="n">
        <f aca="false">AE2151*(1+M2152)</f>
        <v>32.892813094765</v>
      </c>
      <c r="AF2152" s="73" t="n">
        <f aca="false">MAX(AF2151,AE2152)</f>
        <v>35.3429059431911</v>
      </c>
      <c r="AG2152" s="70" t="n">
        <f aca="false">1-AE2152/AF2152</f>
        <v>0.0693234691104439</v>
      </c>
      <c r="AH2152" s="74" t="n">
        <f aca="false">IF(R2152&gt;0,AH2151+1,0)</f>
        <v>28</v>
      </c>
      <c r="AI2152" s="74" t="n">
        <f aca="false">IF(U2152&gt;0,AI2151+1,0)</f>
        <v>28</v>
      </c>
      <c r="AJ2152" s="74" t="n">
        <f aca="false">IF(G2152&gt;0,AJ2151+1,0)</f>
        <v>0</v>
      </c>
      <c r="AK2152" s="74" t="n">
        <f aca="false">IF(G2152&lt;=0,AK2151+1,0)</f>
        <v>4</v>
      </c>
      <c r="AL2152" s="74" t="n">
        <f aca="false">IF(K2152&gt;0,AL2151+1,0)</f>
        <v>0</v>
      </c>
      <c r="AM2152" s="74" t="n">
        <f aca="false">IF(K2152&lt;=0,AM2151+1,0)</f>
        <v>4</v>
      </c>
    </row>
    <row r="2153" customFormat="false" ht="15" hidden="false" customHeight="false" outlineLevel="0" collapsed="false">
      <c r="A2153" s="61" t="n">
        <v>2152</v>
      </c>
      <c r="B2153" s="62" t="n">
        <v>46185.40625</v>
      </c>
      <c r="C2153" s="63" t="n">
        <f aca="false">YEAR(B2153)</f>
        <v>2026</v>
      </c>
      <c r="D2153" s="32" t="s">
        <v>277</v>
      </c>
      <c r="E2153" s="64" t="n">
        <v>23370.6</v>
      </c>
      <c r="F2153" s="65" t="n">
        <v>0.0255</v>
      </c>
      <c r="G2153" s="66" t="n">
        <v>595.9503</v>
      </c>
      <c r="H2153" s="67" t="n">
        <f aca="false">E2153+IF(D2153="Long",1,-1)*G2153</f>
        <v>23966.5503</v>
      </c>
      <c r="I2153" s="68" t="n">
        <f aca="false">Assumptions!$B$58</f>
        <v>5.35750011455817</v>
      </c>
      <c r="J2153" s="68" t="n">
        <f aca="false">INDEX(Yearly!$L$5:$L$22,MATCH(C2153,Yearly!$A$5:$A$22,0))</f>
        <v>0.497087639495088</v>
      </c>
      <c r="K2153" s="68" t="n">
        <f aca="false">G2153-I2153-J2153</f>
        <v>590.095712245947</v>
      </c>
      <c r="L2153" s="69" t="n">
        <f aca="false">(I2153+J2153)/Assumptions!$B$8</f>
        <v>0.000258150741284462</v>
      </c>
      <c r="M2153" s="70" t="n">
        <f aca="false">F2153-L2153</f>
        <v>0.0252418492587155</v>
      </c>
      <c r="N2153" s="71" t="n">
        <f aca="false">G2153*Assumptions!$B$7</f>
        <v>4687149.1095</v>
      </c>
      <c r="O2153" s="71" t="n">
        <f aca="false">K2153*Assumptions!$B$7</f>
        <v>4641102.77681437</v>
      </c>
      <c r="P2153" s="68" t="n">
        <f aca="false">P2152+G2153</f>
        <v>43526.05648</v>
      </c>
      <c r="Q2153" s="68" t="n">
        <f aca="false">MAX(Q2152,P2153)</f>
        <v>44464.46721</v>
      </c>
      <c r="R2153" s="68" t="n">
        <f aca="false">Q2153-P2153</f>
        <v>938.410730000003</v>
      </c>
      <c r="S2153" s="68" t="n">
        <f aca="false">S2152+K2153</f>
        <v>30876.3359260089</v>
      </c>
      <c r="T2153" s="68" t="n">
        <f aca="false">MAX(T2152,S2153)</f>
        <v>31984.5297008764</v>
      </c>
      <c r="U2153" s="68" t="n">
        <f aca="false">T2153-S2153</f>
        <v>1108.19377486753</v>
      </c>
      <c r="V2153" s="70" t="n">
        <f aca="false">V2152+F2153</f>
        <v>4.3326</v>
      </c>
      <c r="W2153" s="70" t="n">
        <f aca="false">MAX(W2152,V2153)</f>
        <v>4.3712</v>
      </c>
      <c r="X2153" s="70" t="n">
        <f aca="false">W2153-V2153</f>
        <v>0.0385999999999997</v>
      </c>
      <c r="Y2153" s="70" t="n">
        <f aca="false">Y2152+M2153</f>
        <v>3.77482635730529</v>
      </c>
      <c r="Z2153" s="70" t="n">
        <f aca="false">MAX(Z2152,Y2153)</f>
        <v>3.82091272880254</v>
      </c>
      <c r="AA2153" s="70" t="n">
        <f aca="false">Z2153-Y2153</f>
        <v>0.0460863714972497</v>
      </c>
      <c r="AB2153" s="72" t="n">
        <f aca="false">AB2152*(1+F2153)</f>
        <v>58.8522096755687</v>
      </c>
      <c r="AC2153" s="73" t="n">
        <f aca="false">MAX(AC2152,AB2153)</f>
        <v>61.2183281266564</v>
      </c>
      <c r="AD2153" s="70" t="n">
        <f aca="false">1-AB2153/AC2153</f>
        <v>0.0386504911763085</v>
      </c>
      <c r="AE2153" s="73" t="n">
        <f aca="false">AE2152*(1+M2153)</f>
        <v>33.7230885245981</v>
      </c>
      <c r="AF2153" s="73" t="n">
        <f aca="false">MAX(AF2152,AE2153)</f>
        <v>35.3429059431911</v>
      </c>
      <c r="AG2153" s="70" t="n">
        <f aca="false">1-AE2153/AF2153</f>
        <v>0.0458314724091053</v>
      </c>
      <c r="AH2153" s="74" t="n">
        <f aca="false">IF(R2153&gt;0,AH2152+1,0)</f>
        <v>29</v>
      </c>
      <c r="AI2153" s="74" t="n">
        <f aca="false">IF(U2153&gt;0,AI2152+1,0)</f>
        <v>29</v>
      </c>
      <c r="AJ2153" s="74" t="n">
        <f aca="false">IF(G2153&gt;0,AJ2152+1,0)</f>
        <v>1</v>
      </c>
      <c r="AK2153" s="74" t="n">
        <f aca="false">IF(G2153&lt;=0,AK2152+1,0)</f>
        <v>0</v>
      </c>
      <c r="AL2153" s="74" t="n">
        <f aca="false">IF(K2153&gt;0,AL2152+1,0)</f>
        <v>1</v>
      </c>
      <c r="AM2153" s="74" t="n">
        <f aca="false">IF(K2153&lt;=0,AM2152+1,0)</f>
        <v>0</v>
      </c>
    </row>
    <row r="2154" customFormat="false" ht="15" hidden="false" customHeight="false" outlineLevel="0" collapsed="false">
      <c r="A2154" s="61" t="n">
        <v>2153</v>
      </c>
      <c r="B2154" s="62" t="n">
        <v>46196.5104166667</v>
      </c>
      <c r="C2154" s="63" t="n">
        <f aca="false">YEAR(B2154)</f>
        <v>2026</v>
      </c>
      <c r="D2154" s="32" t="s">
        <v>276</v>
      </c>
      <c r="E2154" s="64" t="n">
        <v>23965.95</v>
      </c>
      <c r="F2154" s="65" t="n">
        <v>-0.0017</v>
      </c>
      <c r="G2154" s="66" t="n">
        <v>-40.742115</v>
      </c>
      <c r="H2154" s="67" t="n">
        <f aca="false">E2154+IF(D2154="Long",1,-1)*G2154</f>
        <v>24006.692115</v>
      </c>
      <c r="I2154" s="68" t="n">
        <f aca="false">Assumptions!$B$58</f>
        <v>5.35750011455817</v>
      </c>
      <c r="J2154" s="68" t="n">
        <f aca="false">INDEX(Yearly!$L$5:$L$22,MATCH(C2154,Yearly!$A$5:$A$22,0))</f>
        <v>0.497087639495088</v>
      </c>
      <c r="K2154" s="68" t="n">
        <f aca="false">G2154-I2154-J2154</f>
        <v>-46.5967027540533</v>
      </c>
      <c r="L2154" s="69" t="n">
        <f aca="false">(I2154+J2154)/Assumptions!$B$8</f>
        <v>0.000258150741284462</v>
      </c>
      <c r="M2154" s="70" t="n">
        <f aca="false">F2154-L2154</f>
        <v>-0.00195815074128446</v>
      </c>
      <c r="N2154" s="71" t="n">
        <f aca="false">G2154*Assumptions!$B$7</f>
        <v>-320436.734475</v>
      </c>
      <c r="O2154" s="71" t="n">
        <f aca="false">K2154*Assumptions!$B$7</f>
        <v>-366483.067160629</v>
      </c>
      <c r="P2154" s="68" t="n">
        <f aca="false">P2153+G2154</f>
        <v>43485.314365</v>
      </c>
      <c r="Q2154" s="68" t="n">
        <f aca="false">MAX(Q2153,P2154)</f>
        <v>44464.46721</v>
      </c>
      <c r="R2154" s="68" t="n">
        <f aca="false">Q2154-P2154</f>
        <v>979.152845000004</v>
      </c>
      <c r="S2154" s="68" t="n">
        <f aca="false">S2153+K2154</f>
        <v>30829.7392232548</v>
      </c>
      <c r="T2154" s="68" t="n">
        <f aca="false">MAX(T2153,S2154)</f>
        <v>31984.5297008764</v>
      </c>
      <c r="U2154" s="68" t="n">
        <f aca="false">T2154-S2154</f>
        <v>1154.79047762159</v>
      </c>
      <c r="V2154" s="70" t="n">
        <f aca="false">V2153+F2154</f>
        <v>4.3309</v>
      </c>
      <c r="W2154" s="70" t="n">
        <f aca="false">MAX(W2153,V2154)</f>
        <v>4.3712</v>
      </c>
      <c r="X2154" s="70" t="n">
        <f aca="false">W2154-V2154</f>
        <v>0.0402999999999993</v>
      </c>
      <c r="Y2154" s="70" t="n">
        <f aca="false">Y2153+M2154</f>
        <v>3.77286820656401</v>
      </c>
      <c r="Z2154" s="70" t="n">
        <f aca="false">MAX(Z2153,Y2154)</f>
        <v>3.82091272880254</v>
      </c>
      <c r="AA2154" s="70" t="n">
        <f aca="false">Z2154-Y2154</f>
        <v>0.0480445222385342</v>
      </c>
      <c r="AB2154" s="72" t="n">
        <f aca="false">AB2153*(1+F2154)</f>
        <v>58.7521609191203</v>
      </c>
      <c r="AC2154" s="73" t="n">
        <f aca="false">MAX(AC2153,AB2154)</f>
        <v>61.2183281266564</v>
      </c>
      <c r="AD2154" s="70" t="n">
        <f aca="false">1-AB2154/AC2154</f>
        <v>0.0402847853413088</v>
      </c>
      <c r="AE2154" s="73" t="n">
        <f aca="false">AE2153*(1+M2154)</f>
        <v>33.6570536338053</v>
      </c>
      <c r="AF2154" s="73" t="n">
        <f aca="false">MAX(AF2153,AE2154)</f>
        <v>35.3429059431911</v>
      </c>
      <c r="AG2154" s="70" t="n">
        <f aca="false">1-AE2154/AF2154</f>
        <v>0.0476998782187177</v>
      </c>
      <c r="AH2154" s="74" t="n">
        <f aca="false">IF(R2154&gt;0,AH2153+1,0)</f>
        <v>30</v>
      </c>
      <c r="AI2154" s="74" t="n">
        <f aca="false">IF(U2154&gt;0,AI2153+1,0)</f>
        <v>30</v>
      </c>
      <c r="AJ2154" s="74" t="n">
        <f aca="false">IF(G2154&gt;0,AJ2153+1,0)</f>
        <v>0</v>
      </c>
      <c r="AK2154" s="74" t="n">
        <f aca="false">IF(G2154&lt;=0,AK2153+1,0)</f>
        <v>1</v>
      </c>
      <c r="AL2154" s="74" t="n">
        <f aca="false">IF(K2154&gt;0,AL2153+1,0)</f>
        <v>0</v>
      </c>
      <c r="AM2154" s="74" t="n">
        <f aca="false">IF(K2154&lt;=0,AM2153+1,0)</f>
        <v>1</v>
      </c>
    </row>
    <row r="2155" customFormat="false" ht="15" hidden="false" customHeight="false" outlineLevel="0" collapsed="false">
      <c r="A2155" s="61" t="n">
        <v>2154</v>
      </c>
      <c r="B2155" s="62" t="n">
        <v>46197.4895833333</v>
      </c>
      <c r="C2155" s="63" t="n">
        <f aca="false">YEAR(B2155)</f>
        <v>2026</v>
      </c>
      <c r="D2155" s="32" t="s">
        <v>277</v>
      </c>
      <c r="E2155" s="64" t="n">
        <v>24006.45</v>
      </c>
      <c r="F2155" s="65" t="n">
        <v>0.0011</v>
      </c>
      <c r="G2155" s="66" t="n">
        <v>26.407095</v>
      </c>
      <c r="H2155" s="67" t="n">
        <f aca="false">E2155+IF(D2155="Long",1,-1)*G2155</f>
        <v>24032.857095</v>
      </c>
      <c r="I2155" s="68" t="n">
        <f aca="false">Assumptions!$B$58</f>
        <v>5.35750011455817</v>
      </c>
      <c r="J2155" s="68" t="n">
        <f aca="false">INDEX(Yearly!$L$5:$L$22,MATCH(C2155,Yearly!$A$5:$A$22,0))</f>
        <v>0.497087639495088</v>
      </c>
      <c r="K2155" s="68" t="n">
        <f aca="false">G2155-I2155-J2155</f>
        <v>20.5525072459467</v>
      </c>
      <c r="L2155" s="69" t="n">
        <f aca="false">(I2155+J2155)/Assumptions!$B$8</f>
        <v>0.000258150741284462</v>
      </c>
      <c r="M2155" s="70" t="n">
        <f aca="false">F2155-L2155</f>
        <v>0.000841849258715538</v>
      </c>
      <c r="N2155" s="71" t="n">
        <f aca="false">G2155*Assumptions!$B$7</f>
        <v>207691.802175</v>
      </c>
      <c r="O2155" s="71" t="n">
        <f aca="false">K2155*Assumptions!$B$7</f>
        <v>161645.469489371</v>
      </c>
      <c r="P2155" s="68" t="n">
        <f aca="false">P2154+G2155</f>
        <v>43511.72146</v>
      </c>
      <c r="Q2155" s="68" t="n">
        <f aca="false">MAX(Q2154,P2155)</f>
        <v>44464.46721</v>
      </c>
      <c r="R2155" s="68" t="n">
        <f aca="false">Q2155-P2155</f>
        <v>952.745750000002</v>
      </c>
      <c r="S2155" s="68" t="n">
        <f aca="false">S2154+K2155</f>
        <v>30850.2917305008</v>
      </c>
      <c r="T2155" s="68" t="n">
        <f aca="false">MAX(T2154,S2155)</f>
        <v>31984.5297008764</v>
      </c>
      <c r="U2155" s="68" t="n">
        <f aca="false">T2155-S2155</f>
        <v>1134.23797037564</v>
      </c>
      <c r="V2155" s="70" t="n">
        <f aca="false">V2154+F2155</f>
        <v>4.332</v>
      </c>
      <c r="W2155" s="70" t="n">
        <f aca="false">MAX(W2154,V2155)</f>
        <v>4.3712</v>
      </c>
      <c r="X2155" s="70" t="n">
        <f aca="false">W2155-V2155</f>
        <v>0.0391999999999992</v>
      </c>
      <c r="Y2155" s="70" t="n">
        <f aca="false">Y2154+M2155</f>
        <v>3.77371005582272</v>
      </c>
      <c r="Z2155" s="70" t="n">
        <f aca="false">MAX(Z2154,Y2155)</f>
        <v>3.82091272880254</v>
      </c>
      <c r="AA2155" s="70" t="n">
        <f aca="false">Z2155-Y2155</f>
        <v>0.0472026729798185</v>
      </c>
      <c r="AB2155" s="72" t="n">
        <f aca="false">AB2154*(1+F2155)</f>
        <v>58.8167882961313</v>
      </c>
      <c r="AC2155" s="73" t="n">
        <f aca="false">MAX(AC2154,AB2155)</f>
        <v>61.2183281266564</v>
      </c>
      <c r="AD2155" s="70" t="n">
        <f aca="false">1-AB2155/AC2155</f>
        <v>0.0392290986051842</v>
      </c>
      <c r="AE2155" s="73" t="n">
        <f aca="false">AE2154*(1+M2155)</f>
        <v>33.6853877994574</v>
      </c>
      <c r="AF2155" s="73" t="n">
        <f aca="false">MAX(AF2154,AE2155)</f>
        <v>35.3429059431911</v>
      </c>
      <c r="AG2155" s="70" t="n">
        <f aca="false">1-AE2155/AF2155</f>
        <v>0.0468981850671216</v>
      </c>
      <c r="AH2155" s="74" t="n">
        <f aca="false">IF(R2155&gt;0,AH2154+1,0)</f>
        <v>31</v>
      </c>
      <c r="AI2155" s="74" t="n">
        <f aca="false">IF(U2155&gt;0,AI2154+1,0)</f>
        <v>31</v>
      </c>
      <c r="AJ2155" s="74" t="n">
        <f aca="false">IF(G2155&gt;0,AJ2154+1,0)</f>
        <v>1</v>
      </c>
      <c r="AK2155" s="74" t="n">
        <f aca="false">IF(G2155&lt;=0,AK2154+1,0)</f>
        <v>0</v>
      </c>
      <c r="AL2155" s="74" t="n">
        <f aca="false">IF(K2155&gt;0,AL2154+1,0)</f>
        <v>1</v>
      </c>
      <c r="AM2155" s="74" t="n">
        <f aca="false">IF(K2155&lt;=0,AM2154+1,0)</f>
        <v>0</v>
      </c>
    </row>
    <row r="2156" customFormat="false" ht="15" hidden="false" customHeight="false" outlineLevel="0" collapsed="false">
      <c r="A2156" s="61" t="n">
        <v>2155</v>
      </c>
      <c r="B2156" s="62" t="n">
        <v>46202.4895833333</v>
      </c>
      <c r="C2156" s="63" t="n">
        <f aca="false">YEAR(B2156)</f>
        <v>2026</v>
      </c>
      <c r="D2156" s="32" t="s">
        <v>276</v>
      </c>
      <c r="E2156" s="64" t="n">
        <v>24032.45</v>
      </c>
      <c r="F2156" s="65" t="n">
        <v>0.0006</v>
      </c>
      <c r="G2156" s="66" t="n">
        <v>14.41947</v>
      </c>
      <c r="H2156" s="67" t="n">
        <f aca="false">E2156+IF(D2156="Long",1,-1)*G2156</f>
        <v>24018.03053</v>
      </c>
      <c r="I2156" s="68" t="n">
        <f aca="false">Assumptions!$B$58</f>
        <v>5.35750011455817</v>
      </c>
      <c r="J2156" s="68" t="n">
        <f aca="false">INDEX(Yearly!$L$5:$L$22,MATCH(C2156,Yearly!$A$5:$A$22,0))</f>
        <v>0.497087639495088</v>
      </c>
      <c r="K2156" s="68" t="n">
        <f aca="false">G2156-I2156-J2156</f>
        <v>8.56488224594675</v>
      </c>
      <c r="L2156" s="69" t="n">
        <f aca="false">(I2156+J2156)/Assumptions!$B$8</f>
        <v>0.000258150741284462</v>
      </c>
      <c r="M2156" s="70" t="n">
        <f aca="false">F2156-L2156</f>
        <v>0.000341849258715538</v>
      </c>
      <c r="N2156" s="71" t="n">
        <f aca="false">G2156*Assumptions!$B$7</f>
        <v>113409.13155</v>
      </c>
      <c r="O2156" s="71" t="n">
        <f aca="false">K2156*Assumptions!$B$7</f>
        <v>67362.7988643711</v>
      </c>
      <c r="P2156" s="68" t="n">
        <f aca="false">P2155+G2156</f>
        <v>43526.14093</v>
      </c>
      <c r="Q2156" s="68" t="n">
        <f aca="false">MAX(Q2155,P2156)</f>
        <v>44464.46721</v>
      </c>
      <c r="R2156" s="68" t="n">
        <f aca="false">Q2156-P2156</f>
        <v>938.326280000001</v>
      </c>
      <c r="S2156" s="68" t="n">
        <f aca="false">S2155+K2156</f>
        <v>30858.8566127467</v>
      </c>
      <c r="T2156" s="68" t="n">
        <f aca="false">MAX(T2155,S2156)</f>
        <v>31984.5297008764</v>
      </c>
      <c r="U2156" s="68" t="n">
        <f aca="false">T2156-S2156</f>
        <v>1125.67308812969</v>
      </c>
      <c r="V2156" s="70" t="n">
        <f aca="false">V2155+F2156</f>
        <v>4.33260000000001</v>
      </c>
      <c r="W2156" s="70" t="n">
        <f aca="false">MAX(W2155,V2156)</f>
        <v>4.3712</v>
      </c>
      <c r="X2156" s="70" t="n">
        <f aca="false">W2156-V2156</f>
        <v>0.0385999999999989</v>
      </c>
      <c r="Y2156" s="70" t="n">
        <f aca="false">Y2155+M2156</f>
        <v>3.77405190508144</v>
      </c>
      <c r="Z2156" s="70" t="n">
        <f aca="false">MAX(Z2155,Y2156)</f>
        <v>3.82091272880254</v>
      </c>
      <c r="AA2156" s="70" t="n">
        <f aca="false">Z2156-Y2156</f>
        <v>0.046860823721103</v>
      </c>
      <c r="AB2156" s="72" t="n">
        <f aca="false">AB2155*(1+F2156)</f>
        <v>58.852078369109</v>
      </c>
      <c r="AC2156" s="73" t="n">
        <f aca="false">MAX(AC2155,AB2156)</f>
        <v>61.2183281266564</v>
      </c>
      <c r="AD2156" s="70" t="n">
        <f aca="false">1-AB2156/AC2156</f>
        <v>0.0386526360643473</v>
      </c>
      <c r="AE2156" s="73" t="n">
        <f aca="false">AE2155*(1+M2156)</f>
        <v>33.6969031243062</v>
      </c>
      <c r="AF2156" s="73" t="n">
        <f aca="false">MAX(AF2155,AE2156)</f>
        <v>35.3429059431911</v>
      </c>
      <c r="AG2156" s="70" t="n">
        <f aca="false">1-AE2156/AF2156</f>
        <v>0.0465723679182064</v>
      </c>
      <c r="AH2156" s="74" t="n">
        <f aca="false">IF(R2156&gt;0,AH2155+1,0)</f>
        <v>32</v>
      </c>
      <c r="AI2156" s="74" t="n">
        <f aca="false">IF(U2156&gt;0,AI2155+1,0)</f>
        <v>32</v>
      </c>
      <c r="AJ2156" s="74" t="n">
        <f aca="false">IF(G2156&gt;0,AJ2155+1,0)</f>
        <v>2</v>
      </c>
      <c r="AK2156" s="74" t="n">
        <f aca="false">IF(G2156&lt;=0,AK2155+1,0)</f>
        <v>0</v>
      </c>
      <c r="AL2156" s="74" t="n">
        <f aca="false">IF(K2156&gt;0,AL2155+1,0)</f>
        <v>2</v>
      </c>
      <c r="AM2156" s="74" t="n">
        <f aca="false">IF(K2156&lt;=0,AM2155+1,0)</f>
        <v>0</v>
      </c>
    </row>
    <row r="2157" customFormat="false" ht="15" hidden="false" customHeight="false" outlineLevel="0" collapsed="false">
      <c r="A2157" s="61" t="n">
        <v>2156</v>
      </c>
      <c r="B2157" s="62" t="n">
        <v>46204.46875</v>
      </c>
      <c r="C2157" s="63" t="n">
        <f aca="false">YEAR(B2157)</f>
        <v>2026</v>
      </c>
      <c r="D2157" s="32" t="s">
        <v>277</v>
      </c>
      <c r="E2157" s="64" t="n">
        <v>24018.75</v>
      </c>
      <c r="F2157" s="65" t="n">
        <v>0.0087</v>
      </c>
      <c r="G2157" s="66" t="n">
        <v>208.963125</v>
      </c>
      <c r="H2157" s="67" t="n">
        <f aca="false">E2157+IF(D2157="Long",1,-1)*G2157</f>
        <v>24227.713125</v>
      </c>
      <c r="I2157" s="68" t="n">
        <f aca="false">Assumptions!$B$58</f>
        <v>5.35750011455817</v>
      </c>
      <c r="J2157" s="68" t="n">
        <f aca="false">INDEX(Yearly!$L$5:$L$22,MATCH(C2157,Yearly!$A$5:$A$22,0))</f>
        <v>0.497087639495088</v>
      </c>
      <c r="K2157" s="68" t="n">
        <f aca="false">G2157-I2157-J2157</f>
        <v>203.108537245947</v>
      </c>
      <c r="L2157" s="69" t="n">
        <f aca="false">(I2157+J2157)/Assumptions!$B$8</f>
        <v>0.000258150741284462</v>
      </c>
      <c r="M2157" s="70" t="n">
        <f aca="false">F2157-L2157</f>
        <v>0.00844184925871554</v>
      </c>
      <c r="N2157" s="71" t="n">
        <f aca="false">G2157*Assumptions!$B$7</f>
        <v>1643494.978125</v>
      </c>
      <c r="O2157" s="71" t="n">
        <f aca="false">K2157*Assumptions!$B$7</f>
        <v>1597448.64543937</v>
      </c>
      <c r="P2157" s="68" t="n">
        <f aca="false">P2156+G2157</f>
        <v>43735.104055</v>
      </c>
      <c r="Q2157" s="68" t="n">
        <f aca="false">MAX(Q2156,P2157)</f>
        <v>44464.46721</v>
      </c>
      <c r="R2157" s="68" t="n">
        <f aca="false">Q2157-P2157</f>
        <v>729.363154999999</v>
      </c>
      <c r="S2157" s="68" t="n">
        <f aca="false">S2156+K2157</f>
        <v>31061.9651499927</v>
      </c>
      <c r="T2157" s="68" t="n">
        <f aca="false">MAX(T2156,S2157)</f>
        <v>31984.5297008764</v>
      </c>
      <c r="U2157" s="68" t="n">
        <f aca="false">T2157-S2157</f>
        <v>922.564550883748</v>
      </c>
      <c r="V2157" s="70" t="n">
        <f aca="false">V2156+F2157</f>
        <v>4.34130000000001</v>
      </c>
      <c r="W2157" s="70" t="n">
        <f aca="false">MAX(W2156,V2157)</f>
        <v>4.3712</v>
      </c>
      <c r="X2157" s="70" t="n">
        <f aca="false">W2157-V2157</f>
        <v>0.0298999999999987</v>
      </c>
      <c r="Y2157" s="70" t="n">
        <f aca="false">Y2156+M2157</f>
        <v>3.78249375434015</v>
      </c>
      <c r="Z2157" s="70" t="n">
        <f aca="false">MAX(Z2156,Y2157)</f>
        <v>3.82091272880254</v>
      </c>
      <c r="AA2157" s="70" t="n">
        <f aca="false">Z2157-Y2157</f>
        <v>0.0384189744623873</v>
      </c>
      <c r="AB2157" s="72" t="n">
        <f aca="false">AB2156*(1+F2157)</f>
        <v>59.3640914509202</v>
      </c>
      <c r="AC2157" s="73" t="n">
        <f aca="false">MAX(AC2156,AB2157)</f>
        <v>61.2183281266564</v>
      </c>
      <c r="AD2157" s="70" t="n">
        <f aca="false">1-AB2157/AC2157</f>
        <v>0.0302889139981072</v>
      </c>
      <c r="AE2157" s="73" t="n">
        <f aca="false">AE2156*(1+M2157)</f>
        <v>33.9813673009672</v>
      </c>
      <c r="AF2157" s="73" t="n">
        <f aca="false">MAX(AF2156,AE2157)</f>
        <v>35.3429059431911</v>
      </c>
      <c r="AG2157" s="70" t="n">
        <f aca="false">1-AE2157/AF2157</f>
        <v>0.0385236755690779</v>
      </c>
      <c r="AH2157" s="74" t="n">
        <f aca="false">IF(R2157&gt;0,AH2156+1,0)</f>
        <v>33</v>
      </c>
      <c r="AI2157" s="74" t="n">
        <f aca="false">IF(U2157&gt;0,AI2156+1,0)</f>
        <v>33</v>
      </c>
      <c r="AJ2157" s="74" t="n">
        <f aca="false">IF(G2157&gt;0,AJ2156+1,0)</f>
        <v>3</v>
      </c>
      <c r="AK2157" s="74" t="n">
        <f aca="false">IF(G2157&lt;=0,AK2156+1,0)</f>
        <v>0</v>
      </c>
      <c r="AL2157" s="74" t="n">
        <f aca="false">IF(K2157&gt;0,AL2156+1,0)</f>
        <v>3</v>
      </c>
      <c r="AM2157" s="74" t="n">
        <f aca="false">IF(K2157&lt;=0,AM2156+1,0)</f>
        <v>0</v>
      </c>
    </row>
    <row r="2158" customFormat="false" ht="15" hidden="false" customHeight="false" outlineLevel="0" collapsed="false">
      <c r="A2158" s="61" t="n">
        <v>2157</v>
      </c>
      <c r="B2158" s="62" t="n">
        <v>46211.40625</v>
      </c>
      <c r="C2158" s="63" t="n">
        <f aca="false">YEAR(B2158)</f>
        <v>2026</v>
      </c>
      <c r="D2158" s="32" t="s">
        <v>276</v>
      </c>
      <c r="E2158" s="64" t="n">
        <v>24227.45</v>
      </c>
      <c r="F2158" s="65" t="n">
        <v>0.0013</v>
      </c>
      <c r="G2158" s="66" t="n">
        <v>31.495685</v>
      </c>
      <c r="H2158" s="67" t="n">
        <f aca="false">E2158+IF(D2158="Long",1,-1)*G2158</f>
        <v>24195.954315</v>
      </c>
      <c r="I2158" s="68" t="n">
        <f aca="false">Assumptions!$B$58</f>
        <v>5.35750011455817</v>
      </c>
      <c r="J2158" s="68" t="n">
        <f aca="false">INDEX(Yearly!$L$5:$L$22,MATCH(C2158,Yearly!$A$5:$A$22,0))</f>
        <v>0.497087639495088</v>
      </c>
      <c r="K2158" s="68" t="n">
        <f aca="false">G2158-I2158-J2158</f>
        <v>25.6410972459467</v>
      </c>
      <c r="L2158" s="69" t="n">
        <f aca="false">(I2158+J2158)/Assumptions!$B$8</f>
        <v>0.000258150741284462</v>
      </c>
      <c r="M2158" s="70" t="n">
        <f aca="false">F2158-L2158</f>
        <v>0.00104184925871554</v>
      </c>
      <c r="N2158" s="71" t="n">
        <f aca="false">G2158*Assumptions!$B$7</f>
        <v>247713.562525</v>
      </c>
      <c r="O2158" s="71" t="n">
        <f aca="false">K2158*Assumptions!$B$7</f>
        <v>201667.229839371</v>
      </c>
      <c r="P2158" s="68" t="n">
        <f aca="false">P2157+G2158</f>
        <v>43766.59974</v>
      </c>
      <c r="Q2158" s="68" t="n">
        <f aca="false">MAX(Q2157,P2158)</f>
        <v>44464.46721</v>
      </c>
      <c r="R2158" s="68" t="n">
        <f aca="false">Q2158-P2158</f>
        <v>697.867469999997</v>
      </c>
      <c r="S2158" s="68" t="n">
        <f aca="false">S2157+K2158</f>
        <v>31087.6062472386</v>
      </c>
      <c r="T2158" s="68" t="n">
        <f aca="false">MAX(T2157,S2158)</f>
        <v>31984.5297008764</v>
      </c>
      <c r="U2158" s="68" t="n">
        <f aca="false">T2158-S2158</f>
        <v>896.923453637803</v>
      </c>
      <c r="V2158" s="70" t="n">
        <f aca="false">V2157+F2158</f>
        <v>4.3426</v>
      </c>
      <c r="W2158" s="70" t="n">
        <f aca="false">MAX(W2157,V2158)</f>
        <v>4.3712</v>
      </c>
      <c r="X2158" s="70" t="n">
        <f aca="false">W2158-V2158</f>
        <v>0.0285999999999991</v>
      </c>
      <c r="Y2158" s="70" t="n">
        <f aca="false">Y2157+M2158</f>
        <v>3.78353560359887</v>
      </c>
      <c r="Z2158" s="70" t="n">
        <f aca="false">MAX(Z2157,Y2158)</f>
        <v>3.82091272880254</v>
      </c>
      <c r="AA2158" s="70" t="n">
        <f aca="false">Z2158-Y2158</f>
        <v>0.0373771252036716</v>
      </c>
      <c r="AB2158" s="72" t="n">
        <f aca="false">AB2157*(1+F2158)</f>
        <v>59.4412647698064</v>
      </c>
      <c r="AC2158" s="73" t="n">
        <f aca="false">MAX(AC2157,AB2158)</f>
        <v>61.2183281266564</v>
      </c>
      <c r="AD2158" s="70" t="n">
        <f aca="false">1-AB2158/AC2158</f>
        <v>0.0290282895863047</v>
      </c>
      <c r="AE2158" s="73" t="n">
        <f aca="false">AE2157*(1+M2158)</f>
        <v>34.0167707632998</v>
      </c>
      <c r="AF2158" s="73" t="n">
        <f aca="false">MAX(AF2157,AE2158)</f>
        <v>35.3429059431911</v>
      </c>
      <c r="AG2158" s="70" t="n">
        <f aca="false">1-AE2158/AF2158</f>
        <v>0.0375219621731968</v>
      </c>
      <c r="AH2158" s="74" t="n">
        <f aca="false">IF(R2158&gt;0,AH2157+1,0)</f>
        <v>34</v>
      </c>
      <c r="AI2158" s="74" t="n">
        <f aca="false">IF(U2158&gt;0,AI2157+1,0)</f>
        <v>34</v>
      </c>
      <c r="AJ2158" s="74" t="n">
        <f aca="false">IF(G2158&gt;0,AJ2157+1,0)</f>
        <v>4</v>
      </c>
      <c r="AK2158" s="74" t="n">
        <f aca="false">IF(G2158&lt;=0,AK2157+1,0)</f>
        <v>0</v>
      </c>
      <c r="AL2158" s="74" t="n">
        <f aca="false">IF(K2158&gt;0,AL2157+1,0)</f>
        <v>4</v>
      </c>
      <c r="AM2158" s="74" t="n">
        <f aca="false">IF(K2158&lt;=0,AM2157+1,0)</f>
        <v>0</v>
      </c>
    </row>
    <row r="2159" customFormat="false" ht="15" hidden="false" customHeight="false" outlineLevel="0" collapsed="false">
      <c r="A2159" s="61" t="n">
        <v>2158</v>
      </c>
      <c r="B2159" s="62" t="n">
        <v>46213.40625</v>
      </c>
      <c r="C2159" s="63" t="n">
        <f aca="false">YEAR(B2159)</f>
        <v>2026</v>
      </c>
      <c r="D2159" s="32" t="s">
        <v>277</v>
      </c>
      <c r="E2159" s="64" t="n">
        <v>24196.5</v>
      </c>
      <c r="F2159" s="65" t="n">
        <v>-0.005</v>
      </c>
      <c r="G2159" s="66" t="n">
        <v>-120.9825</v>
      </c>
      <c r="H2159" s="67" t="n">
        <f aca="false">E2159+IF(D2159="Long",1,-1)*G2159</f>
        <v>24075.5175</v>
      </c>
      <c r="I2159" s="68" t="n">
        <f aca="false">Assumptions!$B$58</f>
        <v>5.35750011455817</v>
      </c>
      <c r="J2159" s="68" t="n">
        <f aca="false">INDEX(Yearly!$L$5:$L$22,MATCH(C2159,Yearly!$A$5:$A$22,0))</f>
        <v>0.497087639495088</v>
      </c>
      <c r="K2159" s="68" t="n">
        <f aca="false">G2159-I2159-J2159</f>
        <v>-126.837087754053</v>
      </c>
      <c r="L2159" s="69" t="n">
        <f aca="false">(I2159+J2159)/Assumptions!$B$8</f>
        <v>0.000258150741284462</v>
      </c>
      <c r="M2159" s="70" t="n">
        <f aca="false">F2159-L2159</f>
        <v>-0.00525815074128446</v>
      </c>
      <c r="N2159" s="71" t="n">
        <f aca="false">G2159*Assumptions!$B$7</f>
        <v>-951527.3625</v>
      </c>
      <c r="O2159" s="71" t="n">
        <f aca="false">K2159*Assumptions!$B$7</f>
        <v>-997573.695185629</v>
      </c>
      <c r="P2159" s="68" t="n">
        <f aca="false">P2158+G2159</f>
        <v>43645.61724</v>
      </c>
      <c r="Q2159" s="68" t="n">
        <f aca="false">MAX(Q2158,P2159)</f>
        <v>44464.46721</v>
      </c>
      <c r="R2159" s="68" t="n">
        <f aca="false">Q2159-P2159</f>
        <v>818.849969999996</v>
      </c>
      <c r="S2159" s="68" t="n">
        <f aca="false">S2158+K2159</f>
        <v>30960.7691594846</v>
      </c>
      <c r="T2159" s="68" t="n">
        <f aca="false">MAX(T2158,S2159)</f>
        <v>31984.5297008764</v>
      </c>
      <c r="U2159" s="68" t="n">
        <f aca="false">T2159-S2159</f>
        <v>1023.76054139186</v>
      </c>
      <c r="V2159" s="70" t="n">
        <f aca="false">V2158+F2159</f>
        <v>4.33760000000001</v>
      </c>
      <c r="W2159" s="70" t="n">
        <f aca="false">MAX(W2158,V2159)</f>
        <v>4.3712</v>
      </c>
      <c r="X2159" s="70" t="n">
        <f aca="false">W2159-V2159</f>
        <v>0.033599999999999</v>
      </c>
      <c r="Y2159" s="70" t="n">
        <f aca="false">Y2158+M2159</f>
        <v>3.77827745285759</v>
      </c>
      <c r="Z2159" s="70" t="n">
        <f aca="false">MAX(Z2158,Y2159)</f>
        <v>3.82091272880254</v>
      </c>
      <c r="AA2159" s="70" t="n">
        <f aca="false">Z2159-Y2159</f>
        <v>0.042635275944956</v>
      </c>
      <c r="AB2159" s="72" t="n">
        <f aca="false">AB2158*(1+F2159)</f>
        <v>59.1440584459574</v>
      </c>
      <c r="AC2159" s="73" t="n">
        <f aca="false">MAX(AC2158,AB2159)</f>
        <v>61.2183281266564</v>
      </c>
      <c r="AD2159" s="70" t="n">
        <f aca="false">1-AB2159/AC2159</f>
        <v>0.0338831481383731</v>
      </c>
      <c r="AE2159" s="73" t="n">
        <f aca="false">AE2158*(1+M2159)</f>
        <v>33.8379054548947</v>
      </c>
      <c r="AF2159" s="73" t="n">
        <f aca="false">MAX(AF2158,AE2159)</f>
        <v>35.3429059431911</v>
      </c>
      <c r="AG2159" s="70" t="n">
        <f aca="false">1-AE2159/AF2159</f>
        <v>0.0425828167812659</v>
      </c>
      <c r="AH2159" s="74" t="n">
        <f aca="false">IF(R2159&gt;0,AH2158+1,0)</f>
        <v>35</v>
      </c>
      <c r="AI2159" s="74" t="n">
        <f aca="false">IF(U2159&gt;0,AI2158+1,0)</f>
        <v>35</v>
      </c>
      <c r="AJ2159" s="74" t="n">
        <f aca="false">IF(G2159&gt;0,AJ2158+1,0)</f>
        <v>0</v>
      </c>
      <c r="AK2159" s="74" t="n">
        <f aca="false">IF(G2159&lt;=0,AK2158+1,0)</f>
        <v>1</v>
      </c>
      <c r="AL2159" s="74" t="n">
        <f aca="false">IF(K2159&gt;0,AL2158+1,0)</f>
        <v>0</v>
      </c>
      <c r="AM2159" s="74" t="n">
        <f aca="false">IF(K2159&lt;=0,AM2158+1,0)</f>
        <v>1</v>
      </c>
    </row>
    <row r="2160" customFormat="false" ht="15" hidden="false" customHeight="false" outlineLevel="0" collapsed="false">
      <c r="A2160" s="61" t="n">
        <v>2159</v>
      </c>
      <c r="B2160" s="62" t="n">
        <v>46216.40625</v>
      </c>
      <c r="C2160" s="63" t="n">
        <f aca="false">YEAR(B2160)</f>
        <v>2026</v>
      </c>
      <c r="D2160" s="32" t="s">
        <v>276</v>
      </c>
      <c r="E2160" s="64" t="n">
        <v>24076.15</v>
      </c>
      <c r="F2160" s="65" t="n">
        <v>-0.0044</v>
      </c>
      <c r="G2160" s="66" t="n">
        <v>-105.93506</v>
      </c>
      <c r="H2160" s="67" t="n">
        <f aca="false">E2160+IF(D2160="Long",1,-1)*G2160</f>
        <v>24182.08506</v>
      </c>
      <c r="I2160" s="68" t="n">
        <f aca="false">Assumptions!$B$58</f>
        <v>5.35750011455817</v>
      </c>
      <c r="J2160" s="68" t="n">
        <f aca="false">INDEX(Yearly!$L$5:$L$22,MATCH(C2160,Yearly!$A$5:$A$22,0))</f>
        <v>0.497087639495088</v>
      </c>
      <c r="K2160" s="68" t="n">
        <f aca="false">G2160-I2160-J2160</f>
        <v>-111.789647754053</v>
      </c>
      <c r="L2160" s="69" t="n">
        <f aca="false">(I2160+J2160)/Assumptions!$B$8</f>
        <v>0.000258150741284462</v>
      </c>
      <c r="M2160" s="70" t="n">
        <f aca="false">F2160-L2160</f>
        <v>-0.00465815074128446</v>
      </c>
      <c r="N2160" s="71" t="n">
        <f aca="false">G2160*Assumptions!$B$7</f>
        <v>-833179.2469</v>
      </c>
      <c r="O2160" s="71" t="n">
        <f aca="false">K2160*Assumptions!$B$7</f>
        <v>-879225.579585629</v>
      </c>
      <c r="P2160" s="68" t="n">
        <f aca="false">P2159+G2160</f>
        <v>43539.68218</v>
      </c>
      <c r="Q2160" s="68" t="n">
        <f aca="false">MAX(Q2159,P2160)</f>
        <v>44464.46721</v>
      </c>
      <c r="R2160" s="68" t="n">
        <f aca="false">Q2160-P2160</f>
        <v>924.785029999999</v>
      </c>
      <c r="S2160" s="68" t="n">
        <f aca="false">S2159+K2160</f>
        <v>30848.9795117305</v>
      </c>
      <c r="T2160" s="68" t="n">
        <f aca="false">MAX(T2159,S2160)</f>
        <v>31984.5297008764</v>
      </c>
      <c r="U2160" s="68" t="n">
        <f aca="false">T2160-S2160</f>
        <v>1135.55018914591</v>
      </c>
      <c r="V2160" s="70" t="n">
        <f aca="false">V2159+F2160</f>
        <v>4.3332</v>
      </c>
      <c r="W2160" s="70" t="n">
        <f aca="false">MAX(W2159,V2160)</f>
        <v>4.3712</v>
      </c>
      <c r="X2160" s="70" t="n">
        <f aca="false">W2160-V2160</f>
        <v>0.0379999999999994</v>
      </c>
      <c r="Y2160" s="70" t="n">
        <f aca="false">Y2159+M2160</f>
        <v>3.7736193021163</v>
      </c>
      <c r="Z2160" s="70" t="n">
        <f aca="false">MAX(Z2159,Y2160)</f>
        <v>3.82091272880254</v>
      </c>
      <c r="AA2160" s="70" t="n">
        <f aca="false">Z2160-Y2160</f>
        <v>0.0472934266862404</v>
      </c>
      <c r="AB2160" s="72" t="n">
        <f aca="false">AB2159*(1+F2160)</f>
        <v>58.8838245887952</v>
      </c>
      <c r="AC2160" s="73" t="n">
        <f aca="false">MAX(AC2159,AB2160)</f>
        <v>61.2183281266564</v>
      </c>
      <c r="AD2160" s="70" t="n">
        <f aca="false">1-AB2160/AC2160</f>
        <v>0.0381340622865642</v>
      </c>
      <c r="AE2160" s="73" t="n">
        <f aca="false">AE2159*(1+M2160)</f>
        <v>33.6802833905164</v>
      </c>
      <c r="AF2160" s="73" t="n">
        <f aca="false">MAX(AF2159,AE2160)</f>
        <v>35.3429059431911</v>
      </c>
      <c r="AG2160" s="70" t="n">
        <f aca="false">1-AE2160/AF2160</f>
        <v>0.0470426103429946</v>
      </c>
      <c r="AH2160" s="74" t="n">
        <f aca="false">IF(R2160&gt;0,AH2159+1,0)</f>
        <v>36</v>
      </c>
      <c r="AI2160" s="74" t="n">
        <f aca="false">IF(U2160&gt;0,AI2159+1,0)</f>
        <v>36</v>
      </c>
      <c r="AJ2160" s="74" t="n">
        <f aca="false">IF(G2160&gt;0,AJ2159+1,0)</f>
        <v>0</v>
      </c>
      <c r="AK2160" s="74" t="n">
        <f aca="false">IF(G2160&lt;=0,AK2159+1,0)</f>
        <v>2</v>
      </c>
      <c r="AL2160" s="74" t="n">
        <f aca="false">IF(K2160&gt;0,AL2159+1,0)</f>
        <v>0</v>
      </c>
      <c r="AM2160" s="74" t="n">
        <f aca="false">IF(K2160&lt;=0,AM2159+1,0)</f>
        <v>2</v>
      </c>
    </row>
    <row r="2161" customFormat="false" ht="15" hidden="false" customHeight="false" outlineLevel="0" collapsed="false">
      <c r="A2161" s="61" t="n">
        <v>2160</v>
      </c>
      <c r="B2161" s="62" t="n">
        <v>46216.5104166667</v>
      </c>
      <c r="C2161" s="63" t="n">
        <f aca="false">YEAR(B2161)</f>
        <v>2026</v>
      </c>
      <c r="D2161" s="32" t="s">
        <v>277</v>
      </c>
      <c r="E2161" s="64" t="n">
        <v>24182</v>
      </c>
      <c r="F2161" s="65" t="n">
        <v>-0.0033</v>
      </c>
      <c r="G2161" s="66" t="n">
        <v>-79.8006</v>
      </c>
      <c r="H2161" s="67" t="n">
        <f aca="false">E2161+IF(D2161="Long",1,-1)*G2161</f>
        <v>24102.1994</v>
      </c>
      <c r="I2161" s="68" t="n">
        <f aca="false">Assumptions!$B$58</f>
        <v>5.35750011455817</v>
      </c>
      <c r="J2161" s="68" t="n">
        <f aca="false">INDEX(Yearly!$L$5:$L$22,MATCH(C2161,Yearly!$A$5:$A$22,0))</f>
        <v>0.497087639495088</v>
      </c>
      <c r="K2161" s="68" t="n">
        <f aca="false">G2161-I2161-J2161</f>
        <v>-85.6551877540533</v>
      </c>
      <c r="L2161" s="69" t="n">
        <f aca="false">(I2161+J2161)/Assumptions!$B$8</f>
        <v>0.000258150741284462</v>
      </c>
      <c r="M2161" s="70" t="n">
        <f aca="false">F2161-L2161</f>
        <v>-0.00355815074128446</v>
      </c>
      <c r="N2161" s="71" t="n">
        <f aca="false">G2161*Assumptions!$B$7</f>
        <v>-627631.719</v>
      </c>
      <c r="O2161" s="71" t="n">
        <f aca="false">K2161*Assumptions!$B$7</f>
        <v>-673678.051685629</v>
      </c>
      <c r="P2161" s="68" t="n">
        <f aca="false">P2160+G2161</f>
        <v>43459.88158</v>
      </c>
      <c r="Q2161" s="68" t="n">
        <f aca="false">MAX(Q2160,P2161)</f>
        <v>44464.46721</v>
      </c>
      <c r="R2161" s="68" t="n">
        <f aca="false">Q2161-P2161</f>
        <v>1004.58563</v>
      </c>
      <c r="S2161" s="68" t="n">
        <f aca="false">S2160+K2161</f>
        <v>30763.3243239765</v>
      </c>
      <c r="T2161" s="68" t="n">
        <f aca="false">MAX(T2160,S2161)</f>
        <v>31984.5297008764</v>
      </c>
      <c r="U2161" s="68" t="n">
        <f aca="false">T2161-S2161</f>
        <v>1221.20537689997</v>
      </c>
      <c r="V2161" s="70" t="n">
        <f aca="false">V2160+F2161</f>
        <v>4.3299</v>
      </c>
      <c r="W2161" s="70" t="n">
        <f aca="false">MAX(W2160,V2161)</f>
        <v>4.3712</v>
      </c>
      <c r="X2161" s="70" t="n">
        <f aca="false">W2161-V2161</f>
        <v>0.0412999999999997</v>
      </c>
      <c r="Y2161" s="70" t="n">
        <f aca="false">Y2160+M2161</f>
        <v>3.77006115137502</v>
      </c>
      <c r="Z2161" s="70" t="n">
        <f aca="false">MAX(Z2160,Y2161)</f>
        <v>3.82091272880254</v>
      </c>
      <c r="AA2161" s="70" t="n">
        <f aca="false">Z2161-Y2161</f>
        <v>0.0508515774275247</v>
      </c>
      <c r="AB2161" s="72" t="n">
        <f aca="false">AB2160*(1+F2161)</f>
        <v>58.6895079676522</v>
      </c>
      <c r="AC2161" s="73" t="n">
        <f aca="false">MAX(AC2160,AB2161)</f>
        <v>61.2183281266564</v>
      </c>
      <c r="AD2161" s="70" t="n">
        <f aca="false">1-AB2161/AC2161</f>
        <v>0.0413082198810186</v>
      </c>
      <c r="AE2161" s="73" t="n">
        <f aca="false">AE2160*(1+M2161)</f>
        <v>33.5604438652038</v>
      </c>
      <c r="AF2161" s="73" t="n">
        <f aca="false">MAX(AF2160,AE2161)</f>
        <v>35.3429059431911</v>
      </c>
      <c r="AG2161" s="70" t="n">
        <f aca="false">1-AE2161/AF2161</f>
        <v>0.0504333763854153</v>
      </c>
      <c r="AH2161" s="74" t="n">
        <f aca="false">IF(R2161&gt;0,AH2160+1,0)</f>
        <v>37</v>
      </c>
      <c r="AI2161" s="74" t="n">
        <f aca="false">IF(U2161&gt;0,AI2160+1,0)</f>
        <v>37</v>
      </c>
      <c r="AJ2161" s="74" t="n">
        <f aca="false">IF(G2161&gt;0,AJ2160+1,0)</f>
        <v>0</v>
      </c>
      <c r="AK2161" s="74" t="n">
        <f aca="false">IF(G2161&lt;=0,AK2160+1,0)</f>
        <v>3</v>
      </c>
      <c r="AL2161" s="74" t="n">
        <f aca="false">IF(K2161&gt;0,AL2160+1,0)</f>
        <v>0</v>
      </c>
      <c r="AM2161" s="74" t="n">
        <f aca="false">IF(K2161&lt;=0,AM2160+1,0)</f>
        <v>3</v>
      </c>
    </row>
    <row r="2162" customFormat="false" ht="15" hidden="false" customHeight="false" outlineLevel="0" collapsed="false">
      <c r="A2162" s="61" t="n">
        <v>2161</v>
      </c>
      <c r="B2162" s="62" t="n">
        <v>46217.40625</v>
      </c>
      <c r="C2162" s="63" t="n">
        <f aca="false">YEAR(B2162)</f>
        <v>2026</v>
      </c>
      <c r="D2162" s="32" t="s">
        <v>276</v>
      </c>
      <c r="E2162" s="64" t="n">
        <v>24101.85</v>
      </c>
      <c r="F2162" s="65" t="n">
        <v>-0.0039</v>
      </c>
      <c r="G2162" s="66" t="n">
        <v>-93.997215</v>
      </c>
      <c r="H2162" s="67" t="n">
        <f aca="false">E2162+IF(D2162="Long",1,-1)*G2162</f>
        <v>24195.847215</v>
      </c>
      <c r="I2162" s="68" t="n">
        <f aca="false">Assumptions!$B$58</f>
        <v>5.35750011455817</v>
      </c>
      <c r="J2162" s="68" t="n">
        <f aca="false">INDEX(Yearly!$L$5:$L$22,MATCH(C2162,Yearly!$A$5:$A$22,0))</f>
        <v>0.497087639495088</v>
      </c>
      <c r="K2162" s="68" t="n">
        <f aca="false">G2162-I2162-J2162</f>
        <v>-99.8518027540533</v>
      </c>
      <c r="L2162" s="69" t="n">
        <f aca="false">(I2162+J2162)/Assumptions!$B$8</f>
        <v>0.000258150741284462</v>
      </c>
      <c r="M2162" s="70" t="n">
        <f aca="false">F2162-L2162</f>
        <v>-0.00415815074128446</v>
      </c>
      <c r="N2162" s="71" t="n">
        <f aca="false">G2162*Assumptions!$B$7</f>
        <v>-739288.095975</v>
      </c>
      <c r="O2162" s="71" t="n">
        <f aca="false">K2162*Assumptions!$B$7</f>
        <v>-785334.428660629</v>
      </c>
      <c r="P2162" s="68" t="n">
        <f aca="false">P2161+G2162</f>
        <v>43365.884365</v>
      </c>
      <c r="Q2162" s="68" t="n">
        <f aca="false">MAX(Q2161,P2162)</f>
        <v>44464.46721</v>
      </c>
      <c r="R2162" s="68" t="n">
        <f aca="false">Q2162-P2162</f>
        <v>1098.582845</v>
      </c>
      <c r="S2162" s="68" t="n">
        <f aca="false">S2161+K2162</f>
        <v>30663.4725212224</v>
      </c>
      <c r="T2162" s="68" t="n">
        <f aca="false">MAX(T2161,S2162)</f>
        <v>31984.5297008764</v>
      </c>
      <c r="U2162" s="68" t="n">
        <f aca="false">T2162-S2162</f>
        <v>1321.05717965402</v>
      </c>
      <c r="V2162" s="70" t="n">
        <f aca="false">V2161+F2162</f>
        <v>4.326</v>
      </c>
      <c r="W2162" s="70" t="n">
        <f aca="false">MAX(W2161,V2162)</f>
        <v>4.3712</v>
      </c>
      <c r="X2162" s="70" t="n">
        <f aca="false">W2162-V2162</f>
        <v>0.0451999999999995</v>
      </c>
      <c r="Y2162" s="70" t="n">
        <f aca="false">Y2161+M2162</f>
        <v>3.76590300063373</v>
      </c>
      <c r="Z2162" s="70" t="n">
        <f aca="false">MAX(Z2161,Y2162)</f>
        <v>3.82091272880254</v>
      </c>
      <c r="AA2162" s="70" t="n">
        <f aca="false">Z2162-Y2162</f>
        <v>0.0550097281688093</v>
      </c>
      <c r="AB2162" s="72" t="n">
        <f aca="false">AB2161*(1+F2162)</f>
        <v>58.4606188865783</v>
      </c>
      <c r="AC2162" s="73" t="n">
        <f aca="false">MAX(AC2161,AB2162)</f>
        <v>61.2183281266564</v>
      </c>
      <c r="AD2162" s="70" t="n">
        <f aca="false">1-AB2162/AC2162</f>
        <v>0.0450471178234827</v>
      </c>
      <c r="AE2162" s="73" t="n">
        <f aca="false">AE2161*(1+M2162)</f>
        <v>33.4208944806679</v>
      </c>
      <c r="AF2162" s="73" t="n">
        <f aca="false">MAX(AF2161,AE2162)</f>
        <v>35.3429059431911</v>
      </c>
      <c r="AG2162" s="70" t="n">
        <f aca="false">1-AE2162/AF2162</f>
        <v>0.0543818175452974</v>
      </c>
      <c r="AH2162" s="74" t="n">
        <f aca="false">IF(R2162&gt;0,AH2161+1,0)</f>
        <v>38</v>
      </c>
      <c r="AI2162" s="74" t="n">
        <f aca="false">IF(U2162&gt;0,AI2161+1,0)</f>
        <v>38</v>
      </c>
      <c r="AJ2162" s="74" t="n">
        <f aca="false">IF(G2162&gt;0,AJ2161+1,0)</f>
        <v>0</v>
      </c>
      <c r="AK2162" s="74" t="n">
        <f aca="false">IF(G2162&lt;=0,AK2161+1,0)</f>
        <v>4</v>
      </c>
      <c r="AL2162" s="74" t="n">
        <f aca="false">IF(K2162&gt;0,AL2161+1,0)</f>
        <v>0</v>
      </c>
      <c r="AM2162" s="74" t="n">
        <f aca="false">IF(K2162&lt;=0,AM2161+1,0)</f>
        <v>4</v>
      </c>
    </row>
    <row r="2163" customFormat="false" ht="15" hidden="false" customHeight="false" outlineLevel="0" collapsed="false">
      <c r="A2163" s="61" t="n">
        <v>2162</v>
      </c>
      <c r="B2163" s="62" t="n">
        <v>46218.40625</v>
      </c>
      <c r="C2163" s="63" t="n">
        <f aca="false">YEAR(B2163)</f>
        <v>2026</v>
      </c>
      <c r="D2163" s="32" t="s">
        <v>277</v>
      </c>
      <c r="E2163" s="64" t="n">
        <v>24195.55</v>
      </c>
      <c r="F2163" s="65" t="n">
        <v>-0.0059</v>
      </c>
      <c r="G2163" s="66" t="n">
        <v>-142.753745</v>
      </c>
      <c r="H2163" s="67" t="n">
        <f aca="false">E2163+IF(D2163="Long",1,-1)*G2163</f>
        <v>24052.796255</v>
      </c>
      <c r="I2163" s="68" t="n">
        <f aca="false">Assumptions!$B$58</f>
        <v>5.35750011455817</v>
      </c>
      <c r="J2163" s="68" t="n">
        <f aca="false">INDEX(Yearly!$L$5:$L$22,MATCH(C2163,Yearly!$A$5:$A$22,0))</f>
        <v>0.497087639495088</v>
      </c>
      <c r="K2163" s="68" t="n">
        <f aca="false">G2163-I2163-J2163</f>
        <v>-148.608332754053</v>
      </c>
      <c r="L2163" s="69" t="n">
        <f aca="false">(I2163+J2163)/Assumptions!$B$8</f>
        <v>0.000258150741284462</v>
      </c>
      <c r="M2163" s="70" t="n">
        <f aca="false">F2163-L2163</f>
        <v>-0.00615815074128446</v>
      </c>
      <c r="N2163" s="71" t="n">
        <f aca="false">G2163*Assumptions!$B$7</f>
        <v>-1122758.204425</v>
      </c>
      <c r="O2163" s="71" t="n">
        <f aca="false">K2163*Assumptions!$B$7</f>
        <v>-1168804.53711063</v>
      </c>
      <c r="P2163" s="68" t="n">
        <f aca="false">P2162+G2163</f>
        <v>43223.13062</v>
      </c>
      <c r="Q2163" s="68" t="n">
        <f aca="false">MAX(Q2162,P2163)</f>
        <v>44464.46721</v>
      </c>
      <c r="R2163" s="68" t="n">
        <f aca="false">Q2163-P2163</f>
        <v>1241.33659000001</v>
      </c>
      <c r="S2163" s="68" t="n">
        <f aca="false">S2162+K2163</f>
        <v>30514.8641884683</v>
      </c>
      <c r="T2163" s="68" t="n">
        <f aca="false">MAX(T2162,S2163)</f>
        <v>31984.5297008764</v>
      </c>
      <c r="U2163" s="68" t="n">
        <f aca="false">T2163-S2163</f>
        <v>1469.66551240807</v>
      </c>
      <c r="V2163" s="70" t="n">
        <f aca="false">V2162+F2163</f>
        <v>4.3201</v>
      </c>
      <c r="W2163" s="70" t="n">
        <f aca="false">MAX(W2162,V2163)</f>
        <v>4.3712</v>
      </c>
      <c r="X2163" s="70" t="n">
        <f aca="false">W2163-V2163</f>
        <v>0.051099999999999</v>
      </c>
      <c r="Y2163" s="70" t="n">
        <f aca="false">Y2162+M2163</f>
        <v>3.75974484989245</v>
      </c>
      <c r="Z2163" s="70" t="n">
        <f aca="false">MAX(Z2162,Y2163)</f>
        <v>3.82091272880254</v>
      </c>
      <c r="AA2163" s="70" t="n">
        <f aca="false">Z2163-Y2163</f>
        <v>0.0611678789100938</v>
      </c>
      <c r="AB2163" s="72" t="n">
        <f aca="false">AB2162*(1+F2163)</f>
        <v>58.1157012351475</v>
      </c>
      <c r="AC2163" s="73" t="n">
        <f aca="false">MAX(AC2162,AB2163)</f>
        <v>61.2183281266564</v>
      </c>
      <c r="AD2163" s="70" t="n">
        <f aca="false">1-AB2163/AC2163</f>
        <v>0.0506813398283241</v>
      </c>
      <c r="AE2163" s="73" t="n">
        <f aca="false">AE2162*(1+M2163)</f>
        <v>33.2150835745474</v>
      </c>
      <c r="AF2163" s="73" t="n">
        <f aca="false">MAX(AF2162,AE2163)</f>
        <v>35.3429059431911</v>
      </c>
      <c r="AG2163" s="70" t="n">
        <f aca="false">1-AE2163/AF2163</f>
        <v>0.0602050768565527</v>
      </c>
      <c r="AH2163" s="74" t="n">
        <f aca="false">IF(R2163&gt;0,AH2162+1,0)</f>
        <v>39</v>
      </c>
      <c r="AI2163" s="74" t="n">
        <f aca="false">IF(U2163&gt;0,AI2162+1,0)</f>
        <v>39</v>
      </c>
      <c r="AJ2163" s="74" t="n">
        <f aca="false">IF(G2163&gt;0,AJ2162+1,0)</f>
        <v>0</v>
      </c>
      <c r="AK2163" s="74" t="n">
        <f aca="false">IF(G2163&lt;=0,AK2162+1,0)</f>
        <v>5</v>
      </c>
      <c r="AL2163" s="74" t="n">
        <f aca="false">IF(K2163&gt;0,AL2162+1,0)</f>
        <v>0</v>
      </c>
      <c r="AM2163" s="74" t="n">
        <f aca="false">IF(K2163&lt;=0,AM2162+1,0)</f>
        <v>5</v>
      </c>
    </row>
    <row r="2164" customFormat="false" ht="15" hidden="false" customHeight="false" outlineLevel="0" collapsed="false">
      <c r="A2164" s="61" t="n">
        <v>2163</v>
      </c>
      <c r="B2164" s="62" t="n">
        <v>46218.5520833333</v>
      </c>
      <c r="C2164" s="63" t="n">
        <f aca="false">YEAR(B2164)</f>
        <v>2026</v>
      </c>
      <c r="D2164" s="32" t="s">
        <v>276</v>
      </c>
      <c r="E2164" s="64" t="n">
        <v>24053.7</v>
      </c>
      <c r="F2164" s="65" t="n">
        <v>-0.0037</v>
      </c>
      <c r="G2164" s="66" t="n">
        <v>-88.99869</v>
      </c>
      <c r="H2164" s="67" t="n">
        <f aca="false">E2164+IF(D2164="Long",1,-1)*G2164</f>
        <v>24142.69869</v>
      </c>
      <c r="I2164" s="68" t="n">
        <f aca="false">Assumptions!$B$58</f>
        <v>5.35750011455817</v>
      </c>
      <c r="J2164" s="68" t="n">
        <f aca="false">INDEX(Yearly!$L$5:$L$22,MATCH(C2164,Yearly!$A$5:$A$22,0))</f>
        <v>0.497087639495088</v>
      </c>
      <c r="K2164" s="68" t="n">
        <f aca="false">G2164-I2164-J2164</f>
        <v>-94.8532777540533</v>
      </c>
      <c r="L2164" s="69" t="n">
        <f aca="false">(I2164+J2164)/Assumptions!$B$8</f>
        <v>0.000258150741284462</v>
      </c>
      <c r="M2164" s="70" t="n">
        <f aca="false">F2164-L2164</f>
        <v>-0.00395815074128446</v>
      </c>
      <c r="N2164" s="71" t="n">
        <f aca="false">G2164*Assumptions!$B$7</f>
        <v>-699974.69685</v>
      </c>
      <c r="O2164" s="71" t="n">
        <f aca="false">K2164*Assumptions!$B$7</f>
        <v>-746021.029535629</v>
      </c>
      <c r="P2164" s="68" t="n">
        <f aca="false">P2163+G2164</f>
        <v>43134.13193</v>
      </c>
      <c r="Q2164" s="68" t="n">
        <f aca="false">MAX(Q2163,P2164)</f>
        <v>44464.46721</v>
      </c>
      <c r="R2164" s="68" t="n">
        <f aca="false">Q2164-P2164</f>
        <v>1330.33528000001</v>
      </c>
      <c r="S2164" s="68" t="n">
        <f aca="false">S2163+K2164</f>
        <v>30420.0109107143</v>
      </c>
      <c r="T2164" s="68" t="n">
        <f aca="false">MAX(T2163,S2164)</f>
        <v>31984.5297008764</v>
      </c>
      <c r="U2164" s="68" t="n">
        <f aca="false">T2164-S2164</f>
        <v>1564.51879016212</v>
      </c>
      <c r="V2164" s="70" t="n">
        <f aca="false">V2163+F2164</f>
        <v>4.3164</v>
      </c>
      <c r="W2164" s="70" t="n">
        <f aca="false">MAX(W2163,V2164)</f>
        <v>4.3712</v>
      </c>
      <c r="X2164" s="70" t="n">
        <f aca="false">W2164-V2164</f>
        <v>0.0547999999999993</v>
      </c>
      <c r="Y2164" s="70" t="n">
        <f aca="false">Y2163+M2164</f>
        <v>3.75578669915116</v>
      </c>
      <c r="Z2164" s="70" t="n">
        <f aca="false">MAX(Z2163,Y2164)</f>
        <v>3.82091272880254</v>
      </c>
      <c r="AA2164" s="70" t="n">
        <f aca="false">Z2164-Y2164</f>
        <v>0.065126029651378</v>
      </c>
      <c r="AB2164" s="72" t="n">
        <f aca="false">AB2163*(1+F2164)</f>
        <v>57.9006731405774</v>
      </c>
      <c r="AC2164" s="73" t="n">
        <f aca="false">MAX(AC2163,AB2164)</f>
        <v>61.2183281266564</v>
      </c>
      <c r="AD2164" s="70" t="n">
        <f aca="false">1-AB2164/AC2164</f>
        <v>0.0541938188709593</v>
      </c>
      <c r="AE2164" s="73" t="n">
        <f aca="false">AE2163*(1+M2164)</f>
        <v>33.0836132668749</v>
      </c>
      <c r="AF2164" s="73" t="n">
        <f aca="false">MAX(AF2163,AE2164)</f>
        <v>35.3429059431911</v>
      </c>
      <c r="AG2164" s="70" t="n">
        <f aca="false">1-AE2164/AF2164</f>
        <v>0.0639249268282485</v>
      </c>
      <c r="AH2164" s="74" t="n">
        <f aca="false">IF(R2164&gt;0,AH2163+1,0)</f>
        <v>40</v>
      </c>
      <c r="AI2164" s="74" t="n">
        <f aca="false">IF(U2164&gt;0,AI2163+1,0)</f>
        <v>40</v>
      </c>
      <c r="AJ2164" s="74" t="n">
        <f aca="false">IF(G2164&gt;0,AJ2163+1,0)</f>
        <v>0</v>
      </c>
      <c r="AK2164" s="74" t="n">
        <f aca="false">IF(G2164&lt;=0,AK2163+1,0)</f>
        <v>6</v>
      </c>
      <c r="AL2164" s="74" t="n">
        <f aca="false">IF(K2164&gt;0,AL2163+1,0)</f>
        <v>0</v>
      </c>
      <c r="AM2164" s="74" t="n">
        <f aca="false">IF(K2164&lt;=0,AM2163+1,0)</f>
        <v>6</v>
      </c>
    </row>
    <row r="2165" customFormat="false" ht="15" hidden="false" customHeight="false" outlineLevel="0" collapsed="false">
      <c r="A2165" s="61" t="n">
        <v>2164</v>
      </c>
      <c r="B2165" s="62" t="n">
        <v>46219.40625</v>
      </c>
      <c r="C2165" s="63" t="n">
        <f aca="false">YEAR(B2165)</f>
        <v>2026</v>
      </c>
      <c r="D2165" s="32" t="s">
        <v>277</v>
      </c>
      <c r="E2165" s="64" t="n">
        <v>24141.6</v>
      </c>
      <c r="F2165" s="65" t="n">
        <v>-0.0009</v>
      </c>
      <c r="G2165" s="66" t="n">
        <v>-21.72744</v>
      </c>
      <c r="H2165" s="67" t="n">
        <f aca="false">E2165+IF(D2165="Long",1,-1)*G2165</f>
        <v>24119.87256</v>
      </c>
      <c r="I2165" s="68" t="n">
        <f aca="false">Assumptions!$B$58</f>
        <v>5.35750011455817</v>
      </c>
      <c r="J2165" s="68" t="n">
        <f aca="false">INDEX(Yearly!$L$5:$L$22,MATCH(C2165,Yearly!$A$5:$A$22,0))</f>
        <v>0.497087639495088</v>
      </c>
      <c r="K2165" s="68" t="n">
        <f aca="false">G2165-I2165-J2165</f>
        <v>-27.5820277540533</v>
      </c>
      <c r="L2165" s="69" t="n">
        <f aca="false">(I2165+J2165)/Assumptions!$B$8</f>
        <v>0.000258150741284462</v>
      </c>
      <c r="M2165" s="70" t="n">
        <f aca="false">F2165-L2165</f>
        <v>-0.00115815074128446</v>
      </c>
      <c r="N2165" s="71" t="n">
        <f aca="false">G2165*Assumptions!$B$7</f>
        <v>-170886.3156</v>
      </c>
      <c r="O2165" s="71" t="n">
        <f aca="false">K2165*Assumptions!$B$7</f>
        <v>-216932.648285629</v>
      </c>
      <c r="P2165" s="68" t="n">
        <f aca="false">P2164+G2165</f>
        <v>43112.40449</v>
      </c>
      <c r="Q2165" s="68" t="n">
        <f aca="false">MAX(Q2164,P2165)</f>
        <v>44464.46721</v>
      </c>
      <c r="R2165" s="68" t="n">
        <f aca="false">Q2165-P2165</f>
        <v>1352.06272000001</v>
      </c>
      <c r="S2165" s="68" t="n">
        <f aca="false">S2164+K2165</f>
        <v>30392.4288829602</v>
      </c>
      <c r="T2165" s="68" t="n">
        <f aca="false">MAX(T2164,S2165)</f>
        <v>31984.5297008764</v>
      </c>
      <c r="U2165" s="68" t="n">
        <f aca="false">T2165-S2165</f>
        <v>1592.10081791618</v>
      </c>
      <c r="V2165" s="70" t="n">
        <f aca="false">V2164+F2165</f>
        <v>4.3155</v>
      </c>
      <c r="W2165" s="70" t="n">
        <f aca="false">MAX(W2164,V2165)</f>
        <v>4.3712</v>
      </c>
      <c r="X2165" s="70" t="n">
        <f aca="false">W2165-V2165</f>
        <v>0.055699999999999</v>
      </c>
      <c r="Y2165" s="70" t="n">
        <f aca="false">Y2164+M2165</f>
        <v>3.75462854840988</v>
      </c>
      <c r="Z2165" s="70" t="n">
        <f aca="false">MAX(Z2164,Y2165)</f>
        <v>3.82091272880254</v>
      </c>
      <c r="AA2165" s="70" t="n">
        <f aca="false">Z2165-Y2165</f>
        <v>0.0662841803926626</v>
      </c>
      <c r="AB2165" s="72" t="n">
        <f aca="false">AB2164*(1+F2165)</f>
        <v>57.8485625347509</v>
      </c>
      <c r="AC2165" s="73" t="n">
        <f aca="false">MAX(AC2164,AB2165)</f>
        <v>61.2183281266564</v>
      </c>
      <c r="AD2165" s="70" t="n">
        <f aca="false">1-AB2165/AC2165</f>
        <v>0.0550450444339754</v>
      </c>
      <c r="AE2165" s="73" t="n">
        <f aca="false">AE2164*(1+M2165)</f>
        <v>33.0452974556455</v>
      </c>
      <c r="AF2165" s="73" t="n">
        <f aca="false">MAX(AF2164,AE2165)</f>
        <v>35.3429059431911</v>
      </c>
      <c r="AG2165" s="70" t="n">
        <f aca="false">1-AE2165/AF2165</f>
        <v>0.0650090428681404</v>
      </c>
      <c r="AH2165" s="74" t="n">
        <f aca="false">IF(R2165&gt;0,AH2164+1,0)</f>
        <v>41</v>
      </c>
      <c r="AI2165" s="74" t="n">
        <f aca="false">IF(U2165&gt;0,AI2164+1,0)</f>
        <v>41</v>
      </c>
      <c r="AJ2165" s="74" t="n">
        <f aca="false">IF(G2165&gt;0,AJ2164+1,0)</f>
        <v>0</v>
      </c>
      <c r="AK2165" s="74" t="n">
        <f aca="false">IF(G2165&lt;=0,AK2164+1,0)</f>
        <v>7</v>
      </c>
      <c r="AL2165" s="74" t="n">
        <f aca="false">IF(K2165&gt;0,AL2164+1,0)</f>
        <v>0</v>
      </c>
      <c r="AM2165" s="74" t="n">
        <f aca="false">IF(K2165&lt;=0,AM2164+1,0)</f>
        <v>7</v>
      </c>
    </row>
    <row r="2166" customFormat="false" ht="15" hidden="false" customHeight="false" outlineLevel="0" collapsed="false">
      <c r="A2166" s="61" t="n">
        <v>2165</v>
      </c>
      <c r="B2166" s="62" t="n">
        <v>46219.5520833333</v>
      </c>
      <c r="C2166" s="63" t="n">
        <f aca="false">YEAR(B2166)</f>
        <v>2026</v>
      </c>
      <c r="D2166" s="32" t="s">
        <v>276</v>
      </c>
      <c r="E2166" s="64" t="n">
        <v>24120.95</v>
      </c>
      <c r="F2166" s="65" t="n">
        <v>-0.0046</v>
      </c>
      <c r="G2166" s="66" t="n">
        <v>-110.95637</v>
      </c>
      <c r="H2166" s="67" t="n">
        <f aca="false">E2166+IF(D2166="Long",1,-1)*G2166</f>
        <v>24231.90637</v>
      </c>
      <c r="I2166" s="68" t="n">
        <f aca="false">Assumptions!$B$58</f>
        <v>5.35750011455817</v>
      </c>
      <c r="J2166" s="68" t="n">
        <f aca="false">INDEX(Yearly!$L$5:$L$22,MATCH(C2166,Yearly!$A$5:$A$22,0))</f>
        <v>0.497087639495088</v>
      </c>
      <c r="K2166" s="68" t="n">
        <f aca="false">G2166-I2166-J2166</f>
        <v>-116.810957754053</v>
      </c>
      <c r="L2166" s="69" t="n">
        <f aca="false">(I2166+J2166)/Assumptions!$B$8</f>
        <v>0.000258150741284462</v>
      </c>
      <c r="M2166" s="70" t="n">
        <f aca="false">F2166-L2166</f>
        <v>-0.00485815074128446</v>
      </c>
      <c r="N2166" s="71" t="n">
        <f aca="false">G2166*Assumptions!$B$7</f>
        <v>-872671.85005</v>
      </c>
      <c r="O2166" s="71" t="n">
        <f aca="false">K2166*Assumptions!$B$7</f>
        <v>-918718.182735629</v>
      </c>
      <c r="P2166" s="68" t="n">
        <f aca="false">P2165+G2166</f>
        <v>43001.44812</v>
      </c>
      <c r="Q2166" s="68" t="n">
        <f aca="false">MAX(Q2165,P2166)</f>
        <v>44464.46721</v>
      </c>
      <c r="R2166" s="68" t="n">
        <f aca="false">Q2166-P2166</f>
        <v>1463.01909000001</v>
      </c>
      <c r="S2166" s="68" t="n">
        <f aca="false">S2165+K2166</f>
        <v>30275.6179252062</v>
      </c>
      <c r="T2166" s="68" t="n">
        <f aca="false">MAX(T2165,S2166)</f>
        <v>31984.5297008764</v>
      </c>
      <c r="U2166" s="68" t="n">
        <f aca="false">T2166-S2166</f>
        <v>1708.91177567023</v>
      </c>
      <c r="V2166" s="70" t="n">
        <f aca="false">V2165+F2166</f>
        <v>4.31090000000001</v>
      </c>
      <c r="W2166" s="70" t="n">
        <f aca="false">MAX(W2165,V2166)</f>
        <v>4.3712</v>
      </c>
      <c r="X2166" s="70" t="n">
        <f aca="false">W2166-V2166</f>
        <v>0.0602999999999989</v>
      </c>
      <c r="Y2166" s="70" t="n">
        <f aca="false">Y2165+M2166</f>
        <v>3.74977039766859</v>
      </c>
      <c r="Z2166" s="70" t="n">
        <f aca="false">MAX(Z2165,Y2166)</f>
        <v>3.82091272880254</v>
      </c>
      <c r="AA2166" s="70" t="n">
        <f aca="false">Z2166-Y2166</f>
        <v>0.071142331133947</v>
      </c>
      <c r="AB2166" s="72" t="n">
        <f aca="false">AB2165*(1+F2166)</f>
        <v>57.5824591470911</v>
      </c>
      <c r="AC2166" s="73" t="n">
        <f aca="false">MAX(AC2165,AB2166)</f>
        <v>61.2183281266564</v>
      </c>
      <c r="AD2166" s="70" t="n">
        <f aca="false">1-AB2166/AC2166</f>
        <v>0.0593918372295792</v>
      </c>
      <c r="AE2166" s="73" t="n">
        <f aca="false">AE2165*(1+M2166)</f>
        <v>32.8847584193154</v>
      </c>
      <c r="AF2166" s="73" t="n">
        <f aca="false">MAX(AF2165,AE2166)</f>
        <v>35.3429059431911</v>
      </c>
      <c r="AG2166" s="70" t="n">
        <f aca="false">1-AE2166/AF2166</f>
        <v>0.0695513698796249</v>
      </c>
      <c r="AH2166" s="74" t="n">
        <f aca="false">IF(R2166&gt;0,AH2165+1,0)</f>
        <v>42</v>
      </c>
      <c r="AI2166" s="74" t="n">
        <f aca="false">IF(U2166&gt;0,AI2165+1,0)</f>
        <v>42</v>
      </c>
      <c r="AJ2166" s="74" t="n">
        <f aca="false">IF(G2166&gt;0,AJ2165+1,0)</f>
        <v>0</v>
      </c>
      <c r="AK2166" s="74" t="n">
        <f aca="false">IF(G2166&lt;=0,AK2165+1,0)</f>
        <v>8</v>
      </c>
      <c r="AL2166" s="74" t="n">
        <f aca="false">IF(K2166&gt;0,AL2165+1,0)</f>
        <v>0</v>
      </c>
      <c r="AM2166" s="74" t="n">
        <f aca="false">IF(K2166&lt;=0,AM2165+1,0)</f>
        <v>8</v>
      </c>
    </row>
    <row r="2167" customFormat="false" ht="15" hidden="false" customHeight="false" outlineLevel="0" collapsed="false">
      <c r="A2167" s="61" t="n">
        <v>2166</v>
      </c>
      <c r="B2167" s="62" t="n">
        <v>46220.40625</v>
      </c>
      <c r="C2167" s="63" t="n">
        <f aca="false">YEAR(B2167)</f>
        <v>2026</v>
      </c>
      <c r="D2167" s="32" t="s">
        <v>277</v>
      </c>
      <c r="E2167" s="64" t="n">
        <v>24231.3</v>
      </c>
      <c r="F2167" s="65" t="n">
        <v>-0.0025</v>
      </c>
      <c r="G2167" s="66" t="n">
        <v>-60.57825</v>
      </c>
      <c r="H2167" s="67" t="n">
        <f aca="false">E2167+IF(D2167="Long",1,-1)*G2167</f>
        <v>24170.72175</v>
      </c>
      <c r="I2167" s="68" t="n">
        <f aca="false">Assumptions!$B$58</f>
        <v>5.35750011455817</v>
      </c>
      <c r="J2167" s="68" t="n">
        <f aca="false">INDEX(Yearly!$L$5:$L$22,MATCH(C2167,Yearly!$A$5:$A$22,0))</f>
        <v>0.497087639495088</v>
      </c>
      <c r="K2167" s="68" t="n">
        <f aca="false">G2167-I2167-J2167</f>
        <v>-66.4328377540533</v>
      </c>
      <c r="L2167" s="69" t="n">
        <f aca="false">(I2167+J2167)/Assumptions!$B$8</f>
        <v>0.000258150741284462</v>
      </c>
      <c r="M2167" s="70" t="n">
        <f aca="false">F2167-L2167</f>
        <v>-0.00275815074128446</v>
      </c>
      <c r="N2167" s="71" t="n">
        <f aca="false">G2167*Assumptions!$B$7</f>
        <v>-476447.93625</v>
      </c>
      <c r="O2167" s="71" t="n">
        <f aca="false">K2167*Assumptions!$B$7</f>
        <v>-522494.268935629</v>
      </c>
      <c r="P2167" s="68" t="n">
        <f aca="false">P2166+G2167</f>
        <v>42940.86987</v>
      </c>
      <c r="Q2167" s="68" t="n">
        <f aca="false">MAX(Q2166,P2167)</f>
        <v>44464.46721</v>
      </c>
      <c r="R2167" s="68" t="n">
        <f aca="false">Q2167-P2167</f>
        <v>1523.59734000001</v>
      </c>
      <c r="S2167" s="68" t="n">
        <f aca="false">S2166+K2167</f>
        <v>30209.1850874521</v>
      </c>
      <c r="T2167" s="68" t="n">
        <f aca="false">MAX(T2166,S2167)</f>
        <v>31984.5297008764</v>
      </c>
      <c r="U2167" s="68" t="n">
        <f aca="false">T2167-S2167</f>
        <v>1775.34461342428</v>
      </c>
      <c r="V2167" s="70" t="n">
        <f aca="false">V2166+F2167</f>
        <v>4.3084</v>
      </c>
      <c r="W2167" s="70" t="n">
        <f aca="false">MAX(W2166,V2167)</f>
        <v>4.3712</v>
      </c>
      <c r="X2167" s="70" t="n">
        <f aca="false">W2167-V2167</f>
        <v>0.0627999999999993</v>
      </c>
      <c r="Y2167" s="70" t="n">
        <f aca="false">Y2166+M2167</f>
        <v>3.74701224692731</v>
      </c>
      <c r="Z2167" s="70" t="n">
        <f aca="false">MAX(Z2166,Y2167)</f>
        <v>3.82091272880254</v>
      </c>
      <c r="AA2167" s="70" t="n">
        <f aca="false">Z2167-Y2167</f>
        <v>0.0739004818752314</v>
      </c>
      <c r="AB2167" s="72" t="n">
        <f aca="false">AB2166*(1+F2167)</f>
        <v>57.4385029992233</v>
      </c>
      <c r="AC2167" s="73" t="n">
        <f aca="false">MAX(AC2166,AB2167)</f>
        <v>61.2183281266564</v>
      </c>
      <c r="AD2167" s="70" t="n">
        <f aca="false">1-AB2167/AC2167</f>
        <v>0.0617433576365052</v>
      </c>
      <c r="AE2167" s="73" t="n">
        <f aca="false">AE2166*(1+M2167)</f>
        <v>32.7940572985042</v>
      </c>
      <c r="AF2167" s="73" t="n">
        <f aca="false">MAX(AF2166,AE2167)</f>
        <v>35.3429059431911</v>
      </c>
      <c r="AG2167" s="70" t="n">
        <f aca="false">1-AE2167/AF2167</f>
        <v>0.0721176874585185</v>
      </c>
      <c r="AH2167" s="74" t="n">
        <f aca="false">IF(R2167&gt;0,AH2166+1,0)</f>
        <v>43</v>
      </c>
      <c r="AI2167" s="74" t="n">
        <f aca="false">IF(U2167&gt;0,AI2166+1,0)</f>
        <v>43</v>
      </c>
      <c r="AJ2167" s="74" t="n">
        <f aca="false">IF(G2167&gt;0,AJ2166+1,0)</f>
        <v>0</v>
      </c>
      <c r="AK2167" s="74" t="n">
        <f aca="false">IF(G2167&lt;=0,AK2166+1,0)</f>
        <v>9</v>
      </c>
      <c r="AL2167" s="74" t="n">
        <f aca="false">IF(K2167&gt;0,AL2166+1,0)</f>
        <v>0</v>
      </c>
      <c r="AM2167" s="74" t="n">
        <f aca="false">IF(K2167&lt;=0,AM2166+1,0)</f>
        <v>9</v>
      </c>
    </row>
    <row r="2168" customFormat="false" ht="15" hidden="false" customHeight="false" outlineLevel="0" collapsed="false">
      <c r="A2168" s="61" t="n">
        <v>2167</v>
      </c>
      <c r="B2168" s="62" t="n">
        <v>46223.40625</v>
      </c>
      <c r="C2168" s="63" t="n">
        <f aca="false">YEAR(B2168)</f>
        <v>2026</v>
      </c>
      <c r="D2168" s="32" t="s">
        <v>276</v>
      </c>
      <c r="E2168" s="64" t="n">
        <v>24170.6</v>
      </c>
      <c r="F2168" s="65" t="n">
        <v>-0.0024</v>
      </c>
      <c r="G2168" s="66" t="n">
        <v>-58.00944</v>
      </c>
      <c r="H2168" s="67" t="n">
        <f aca="false">E2168+IF(D2168="Long",1,-1)*G2168</f>
        <v>24228.60944</v>
      </c>
      <c r="I2168" s="68" t="n">
        <f aca="false">Assumptions!$B$58</f>
        <v>5.35750011455817</v>
      </c>
      <c r="J2168" s="68" t="n">
        <f aca="false">INDEX(Yearly!$L$5:$L$22,MATCH(C2168,Yearly!$A$5:$A$22,0))</f>
        <v>0.497087639495088</v>
      </c>
      <c r="K2168" s="68" t="n">
        <f aca="false">G2168-I2168-J2168</f>
        <v>-63.8640277540533</v>
      </c>
      <c r="L2168" s="69" t="n">
        <f aca="false">(I2168+J2168)/Assumptions!$B$8</f>
        <v>0.000258150741284462</v>
      </c>
      <c r="M2168" s="70" t="n">
        <f aca="false">F2168-L2168</f>
        <v>-0.00265815074128446</v>
      </c>
      <c r="N2168" s="71" t="n">
        <f aca="false">G2168*Assumptions!$B$7</f>
        <v>-456244.2456</v>
      </c>
      <c r="O2168" s="71" t="n">
        <f aca="false">K2168*Assumptions!$B$7</f>
        <v>-502290.578285629</v>
      </c>
      <c r="P2168" s="68" t="n">
        <f aca="false">P2167+G2168</f>
        <v>42882.86043</v>
      </c>
      <c r="Q2168" s="68" t="n">
        <f aca="false">MAX(Q2167,P2168)</f>
        <v>44464.46721</v>
      </c>
      <c r="R2168" s="68" t="n">
        <f aca="false">Q2168-P2168</f>
        <v>1581.60678000001</v>
      </c>
      <c r="S2168" s="68" t="n">
        <f aca="false">S2167+K2168</f>
        <v>30145.3210596981</v>
      </c>
      <c r="T2168" s="68" t="n">
        <f aca="false">MAX(T2167,S2168)</f>
        <v>31984.5297008764</v>
      </c>
      <c r="U2168" s="68" t="n">
        <f aca="false">T2168-S2168</f>
        <v>1839.20864117833</v>
      </c>
      <c r="V2168" s="70" t="n">
        <f aca="false">V2167+F2168</f>
        <v>4.306</v>
      </c>
      <c r="W2168" s="70" t="n">
        <f aca="false">MAX(W2167,V2168)</f>
        <v>4.3712</v>
      </c>
      <c r="X2168" s="70" t="n">
        <f aca="false">W2168-V2168</f>
        <v>0.065199999999999</v>
      </c>
      <c r="Y2168" s="70" t="n">
        <f aca="false">Y2167+M2168</f>
        <v>3.74435409618603</v>
      </c>
      <c r="Z2168" s="70" t="n">
        <f aca="false">MAX(Z2167,Y2168)</f>
        <v>3.82091272880254</v>
      </c>
      <c r="AA2168" s="70" t="n">
        <f aca="false">Z2168-Y2168</f>
        <v>0.076558632616516</v>
      </c>
      <c r="AB2168" s="72" t="n">
        <f aca="false">AB2167*(1+F2168)</f>
        <v>57.3006505920252</v>
      </c>
      <c r="AC2168" s="73" t="n">
        <f aca="false">MAX(AC2167,AB2168)</f>
        <v>61.2183281266564</v>
      </c>
      <c r="AD2168" s="70" t="n">
        <f aca="false">1-AB2168/AC2168</f>
        <v>0.0639951735781775</v>
      </c>
      <c r="AE2168" s="73" t="n">
        <f aca="false">AE2167*(1+M2168)</f>
        <v>32.7068857507865</v>
      </c>
      <c r="AF2168" s="73" t="n">
        <f aca="false">MAX(AF2167,AE2168)</f>
        <v>35.3429059431911</v>
      </c>
      <c r="AG2168" s="70" t="n">
        <f aca="false">1-AE2168/AF2168</f>
        <v>0.0745841385154255</v>
      </c>
      <c r="AH2168" s="74" t="n">
        <f aca="false">IF(R2168&gt;0,AH2167+1,0)</f>
        <v>44</v>
      </c>
      <c r="AI2168" s="74" t="n">
        <f aca="false">IF(U2168&gt;0,AI2167+1,0)</f>
        <v>44</v>
      </c>
      <c r="AJ2168" s="74" t="n">
        <f aca="false">IF(G2168&gt;0,AJ2167+1,0)</f>
        <v>0</v>
      </c>
      <c r="AK2168" s="74" t="n">
        <f aca="false">IF(G2168&lt;=0,AK2167+1,0)</f>
        <v>10</v>
      </c>
      <c r="AL2168" s="74" t="n">
        <f aca="false">IF(K2168&gt;0,AL2167+1,0)</f>
        <v>0</v>
      </c>
      <c r="AM2168" s="74" t="n">
        <f aca="false">IF(K2168&lt;=0,AM2167+1,0)</f>
        <v>10</v>
      </c>
    </row>
    <row r="2169" customFormat="false" ht="15" hidden="false" customHeight="false" outlineLevel="0" collapsed="false">
      <c r="A2169" s="61" t="n">
        <v>2168</v>
      </c>
      <c r="B2169" s="62" t="n">
        <v>46223.5729166667</v>
      </c>
      <c r="C2169" s="63" t="n">
        <f aca="false">YEAR(B2169)</f>
        <v>2026</v>
      </c>
      <c r="D2169" s="32" t="s">
        <v>277</v>
      </c>
      <c r="E2169" s="64" t="n">
        <v>24228.25</v>
      </c>
      <c r="F2169" s="65" t="n">
        <v>-0.0017</v>
      </c>
      <c r="G2169" s="66" t="n">
        <v>-41.188025</v>
      </c>
      <c r="H2169" s="67" t="n">
        <f aca="false">E2169+IF(D2169="Long",1,-1)*G2169</f>
        <v>24187.061975</v>
      </c>
      <c r="I2169" s="68" t="n">
        <f aca="false">Assumptions!$B$58</f>
        <v>5.35750011455817</v>
      </c>
      <c r="J2169" s="68" t="n">
        <f aca="false">INDEX(Yearly!$L$5:$L$22,MATCH(C2169,Yearly!$A$5:$A$22,0))</f>
        <v>0.497087639495088</v>
      </c>
      <c r="K2169" s="68" t="n">
        <f aca="false">G2169-I2169-J2169</f>
        <v>-47.0426127540533</v>
      </c>
      <c r="L2169" s="69" t="n">
        <f aca="false">(I2169+J2169)/Assumptions!$B$8</f>
        <v>0.000258150741284462</v>
      </c>
      <c r="M2169" s="70" t="n">
        <f aca="false">F2169-L2169</f>
        <v>-0.00195815074128446</v>
      </c>
      <c r="N2169" s="71" t="n">
        <f aca="false">G2169*Assumptions!$B$7</f>
        <v>-323943.816625</v>
      </c>
      <c r="O2169" s="71" t="n">
        <f aca="false">K2169*Assumptions!$B$7</f>
        <v>-369990.149310629</v>
      </c>
      <c r="P2169" s="68" t="n">
        <f aca="false">P2168+G2169</f>
        <v>42841.672405</v>
      </c>
      <c r="Q2169" s="68" t="n">
        <f aca="false">MAX(Q2168,P2169)</f>
        <v>44464.46721</v>
      </c>
      <c r="R2169" s="68" t="n">
        <f aca="false">Q2169-P2169</f>
        <v>1622.79480500001</v>
      </c>
      <c r="S2169" s="68" t="n">
        <f aca="false">S2168+K2169</f>
        <v>30098.278446944</v>
      </c>
      <c r="T2169" s="68" t="n">
        <f aca="false">MAX(T2168,S2169)</f>
        <v>31984.5297008764</v>
      </c>
      <c r="U2169" s="68" t="n">
        <f aca="false">T2169-S2169</f>
        <v>1886.25125393239</v>
      </c>
      <c r="V2169" s="70" t="n">
        <f aca="false">V2168+F2169</f>
        <v>4.30430000000001</v>
      </c>
      <c r="W2169" s="70" t="n">
        <f aca="false">MAX(W2168,V2169)</f>
        <v>4.3712</v>
      </c>
      <c r="X2169" s="70" t="n">
        <f aca="false">W2169-V2169</f>
        <v>0.0668999999999986</v>
      </c>
      <c r="Y2169" s="70" t="n">
        <f aca="false">Y2168+M2169</f>
        <v>3.74239594544474</v>
      </c>
      <c r="Z2169" s="70" t="n">
        <f aca="false">MAX(Z2168,Y2169)</f>
        <v>3.82091272880254</v>
      </c>
      <c r="AA2169" s="70" t="n">
        <f aca="false">Z2169-Y2169</f>
        <v>0.0785167833578004</v>
      </c>
      <c r="AB2169" s="72" t="n">
        <f aca="false">AB2168*(1+F2169)</f>
        <v>57.2032394860188</v>
      </c>
      <c r="AC2169" s="73" t="n">
        <f aca="false">MAX(AC2168,AB2169)</f>
        <v>61.2183281266564</v>
      </c>
      <c r="AD2169" s="70" t="n">
        <f aca="false">1-AB2169/AC2169</f>
        <v>0.0655863817830946</v>
      </c>
      <c r="AE2169" s="73" t="n">
        <f aca="false">AE2168*(1+M2169)</f>
        <v>32.6428407382085</v>
      </c>
      <c r="AF2169" s="73" t="n">
        <f aca="false">MAX(AF2168,AE2169)</f>
        <v>35.3429059431911</v>
      </c>
      <c r="AG2169" s="70" t="n">
        <f aca="false">1-AE2169/AF2169</f>
        <v>0.0763962422705877</v>
      </c>
      <c r="AH2169" s="74" t="n">
        <f aca="false">IF(R2169&gt;0,AH2168+1,0)</f>
        <v>45</v>
      </c>
      <c r="AI2169" s="74" t="n">
        <f aca="false">IF(U2169&gt;0,AI2168+1,0)</f>
        <v>45</v>
      </c>
      <c r="AJ2169" s="74" t="n">
        <f aca="false">IF(G2169&gt;0,AJ2168+1,0)</f>
        <v>0</v>
      </c>
      <c r="AK2169" s="74" t="n">
        <f aca="false">IF(G2169&lt;=0,AK2168+1,0)</f>
        <v>11</v>
      </c>
      <c r="AL2169" s="74" t="n">
        <f aca="false">IF(K2169&gt;0,AL2168+1,0)</f>
        <v>0</v>
      </c>
      <c r="AM2169" s="74" t="n">
        <f aca="false">IF(K2169&lt;=0,AM2168+1,0)</f>
        <v>11</v>
      </c>
    </row>
    <row r="2170" customFormat="false" ht="15" hidden="false" customHeight="false" outlineLevel="0" collapsed="false">
      <c r="A2170" s="61" t="n">
        <v>2169</v>
      </c>
      <c r="B2170" s="62" t="n">
        <v>46224.4479166667</v>
      </c>
      <c r="C2170" s="63" t="n">
        <f aca="false">YEAR(B2170)</f>
        <v>2026</v>
      </c>
      <c r="D2170" s="32" t="s">
        <v>276</v>
      </c>
      <c r="E2170" s="64" t="n">
        <v>24187.8</v>
      </c>
      <c r="F2170" s="65" t="n">
        <v>0.0097</v>
      </c>
      <c r="G2170" s="66" t="n">
        <v>234.62166</v>
      </c>
      <c r="H2170" s="67" t="n">
        <f aca="false">E2170+IF(D2170="Long",1,-1)*G2170</f>
        <v>23953.17834</v>
      </c>
      <c r="I2170" s="68" t="n">
        <f aca="false">Assumptions!$B$58</f>
        <v>5.35750011455817</v>
      </c>
      <c r="J2170" s="68" t="n">
        <f aca="false">INDEX(Yearly!$L$5:$L$22,MATCH(C2170,Yearly!$A$5:$A$22,0))</f>
        <v>0.497087639495088</v>
      </c>
      <c r="K2170" s="68" t="n">
        <f aca="false">G2170-I2170-J2170</f>
        <v>228.767072245947</v>
      </c>
      <c r="L2170" s="69" t="n">
        <f aca="false">(I2170+J2170)/Assumptions!$B$8</f>
        <v>0.000258150741284462</v>
      </c>
      <c r="M2170" s="70" t="n">
        <f aca="false">F2170-L2170</f>
        <v>0.00944184925871554</v>
      </c>
      <c r="N2170" s="71" t="n">
        <f aca="false">G2170*Assumptions!$B$7</f>
        <v>1845299.3559</v>
      </c>
      <c r="O2170" s="71" t="n">
        <f aca="false">K2170*Assumptions!$B$7</f>
        <v>1799253.02321437</v>
      </c>
      <c r="P2170" s="68" t="n">
        <f aca="false">P2169+G2170</f>
        <v>43076.294065</v>
      </c>
      <c r="Q2170" s="68" t="n">
        <f aca="false">MAX(Q2169,P2170)</f>
        <v>44464.46721</v>
      </c>
      <c r="R2170" s="68" t="n">
        <f aca="false">Q2170-P2170</f>
        <v>1388.17314500002</v>
      </c>
      <c r="S2170" s="68" t="n">
        <f aca="false">S2169+K2170</f>
        <v>30327.04551919</v>
      </c>
      <c r="T2170" s="68" t="n">
        <f aca="false">MAX(T2169,S2170)</f>
        <v>31984.5297008764</v>
      </c>
      <c r="U2170" s="68" t="n">
        <f aca="false">T2170-S2170</f>
        <v>1657.48418168644</v>
      </c>
      <c r="V2170" s="70" t="n">
        <f aca="false">V2169+F2170</f>
        <v>4.314</v>
      </c>
      <c r="W2170" s="70" t="n">
        <f aca="false">MAX(W2169,V2170)</f>
        <v>4.3712</v>
      </c>
      <c r="X2170" s="70" t="n">
        <f aca="false">W2170-V2170</f>
        <v>0.057199999999999</v>
      </c>
      <c r="Y2170" s="70" t="n">
        <f aca="false">Y2169+M2170</f>
        <v>3.75183779470346</v>
      </c>
      <c r="Z2170" s="70" t="n">
        <f aca="false">MAX(Z2169,Y2170)</f>
        <v>3.82091272880254</v>
      </c>
      <c r="AA2170" s="70" t="n">
        <f aca="false">Z2170-Y2170</f>
        <v>0.0690749340990848</v>
      </c>
      <c r="AB2170" s="72" t="n">
        <f aca="false">AB2169*(1+F2170)</f>
        <v>57.7581109090332</v>
      </c>
      <c r="AC2170" s="73" t="n">
        <f aca="false">MAX(AC2169,AB2170)</f>
        <v>61.2183281266564</v>
      </c>
      <c r="AD2170" s="70" t="n">
        <f aca="false">1-AB2170/AC2170</f>
        <v>0.0565225696863907</v>
      </c>
      <c r="AE2170" s="73" t="n">
        <f aca="false">AE2169*(1+M2170)</f>
        <v>32.9510495198349</v>
      </c>
      <c r="AF2170" s="73" t="n">
        <f aca="false">MAX(AF2169,AE2170)</f>
        <v>35.3429059431911</v>
      </c>
      <c r="AG2170" s="70" t="n">
        <f aca="false">1-AE2170/AF2170</f>
        <v>0.0676757148153233</v>
      </c>
      <c r="AH2170" s="74" t="n">
        <f aca="false">IF(R2170&gt;0,AH2169+1,0)</f>
        <v>46</v>
      </c>
      <c r="AI2170" s="74" t="n">
        <f aca="false">IF(U2170&gt;0,AI2169+1,0)</f>
        <v>46</v>
      </c>
      <c r="AJ2170" s="74" t="n">
        <f aca="false">IF(G2170&gt;0,AJ2169+1,0)</f>
        <v>1</v>
      </c>
      <c r="AK2170" s="74" t="n">
        <f aca="false">IF(G2170&lt;=0,AK2169+1,0)</f>
        <v>0</v>
      </c>
      <c r="AL2170" s="74" t="n">
        <f aca="false">IF(K2170&gt;0,AL2169+1,0)</f>
        <v>1</v>
      </c>
      <c r="AM2170" s="74" t="n">
        <f aca="false">IF(K2170&lt;=0,AM2169+1,0)</f>
        <v>0</v>
      </c>
    </row>
    <row r="2171" customFormat="false" ht="15" hidden="false" customHeight="false" outlineLevel="0" collapsed="false">
      <c r="A2171" s="61" t="n">
        <v>2170</v>
      </c>
      <c r="B2171" s="62" t="n">
        <v>46230.40625</v>
      </c>
      <c r="C2171" s="63" t="n">
        <f aca="false">YEAR(B2171)</f>
        <v>2026</v>
      </c>
      <c r="D2171" s="32" t="s">
        <v>277</v>
      </c>
      <c r="E2171" s="64" t="n">
        <v>23952.1</v>
      </c>
      <c r="F2171" s="65" t="n">
        <v>0.0221</v>
      </c>
      <c r="G2171" s="66" t="n">
        <v>529.34141</v>
      </c>
      <c r="H2171" s="67" t="n">
        <f aca="false">E2171+IF(D2171="Long",1,-1)*G2171</f>
        <v>24481.44141</v>
      </c>
      <c r="I2171" s="68" t="n">
        <f aca="false">Assumptions!$B$58</f>
        <v>5.35750011455817</v>
      </c>
      <c r="J2171" s="68" t="n">
        <f aca="false">INDEX(Yearly!$L$5:$L$22,MATCH(C2171,Yearly!$A$5:$A$22,0))</f>
        <v>0.497087639495088</v>
      </c>
      <c r="K2171" s="68" t="n">
        <f aca="false">G2171-I2171-J2171</f>
        <v>523.486822245947</v>
      </c>
      <c r="L2171" s="69" t="n">
        <f aca="false">(I2171+J2171)/Assumptions!$B$8</f>
        <v>0.000258150741284462</v>
      </c>
      <c r="M2171" s="70" t="n">
        <f aca="false">F2171-L2171</f>
        <v>0.0218418492587155</v>
      </c>
      <c r="N2171" s="71" t="n">
        <f aca="false">G2171*Assumptions!$B$7</f>
        <v>4163270.18965</v>
      </c>
      <c r="O2171" s="71" t="n">
        <f aca="false">K2171*Assumptions!$B$7</f>
        <v>4117223.85696437</v>
      </c>
      <c r="P2171" s="68" t="n">
        <f aca="false">P2170+G2171</f>
        <v>43605.635475</v>
      </c>
      <c r="Q2171" s="68" t="n">
        <f aca="false">MAX(Q2170,P2171)</f>
        <v>44464.46721</v>
      </c>
      <c r="R2171" s="68" t="n">
        <f aca="false">Q2171-P2171</f>
        <v>858.831735000014</v>
      </c>
      <c r="S2171" s="68" t="n">
        <f aca="false">S2170+K2171</f>
        <v>30850.5323414359</v>
      </c>
      <c r="T2171" s="68" t="n">
        <f aca="false">MAX(T2170,S2171)</f>
        <v>31984.5297008764</v>
      </c>
      <c r="U2171" s="68" t="n">
        <f aca="false">T2171-S2171</f>
        <v>1133.99735944049</v>
      </c>
      <c r="V2171" s="70" t="n">
        <f aca="false">V2170+F2171</f>
        <v>4.3361</v>
      </c>
      <c r="W2171" s="70" t="n">
        <f aca="false">MAX(W2170,V2171)</f>
        <v>4.3712</v>
      </c>
      <c r="X2171" s="70" t="n">
        <f aca="false">W2171-V2171</f>
        <v>0.035099999999999</v>
      </c>
      <c r="Y2171" s="70" t="n">
        <f aca="false">Y2170+M2171</f>
        <v>3.77367964396217</v>
      </c>
      <c r="Z2171" s="70" t="n">
        <f aca="false">MAX(Z2170,Y2171)</f>
        <v>3.82091272880254</v>
      </c>
      <c r="AA2171" s="70" t="n">
        <f aca="false">Z2171-Y2171</f>
        <v>0.0472330848403693</v>
      </c>
      <c r="AB2171" s="72" t="n">
        <f aca="false">AB2170*(1+F2171)</f>
        <v>59.0345651601228</v>
      </c>
      <c r="AC2171" s="73" t="n">
        <f aca="false">MAX(AC2170,AB2171)</f>
        <v>61.2183281266564</v>
      </c>
      <c r="AD2171" s="70" t="n">
        <f aca="false">1-AB2171/AC2171</f>
        <v>0.0356717184764599</v>
      </c>
      <c r="AE2171" s="73" t="n">
        <f aca="false">AE2170*(1+M2171)</f>
        <v>33.6707613763636</v>
      </c>
      <c r="AF2171" s="73" t="n">
        <f aca="false">MAX(AF2170,AE2171)</f>
        <v>35.3429059431911</v>
      </c>
      <c r="AG2171" s="70" t="n">
        <f aca="false">1-AE2171/AF2171</f>
        <v>0.0473120283180799</v>
      </c>
      <c r="AH2171" s="74" t="n">
        <f aca="false">IF(R2171&gt;0,AH2170+1,0)</f>
        <v>47</v>
      </c>
      <c r="AI2171" s="74" t="n">
        <f aca="false">IF(U2171&gt;0,AI2170+1,0)</f>
        <v>47</v>
      </c>
      <c r="AJ2171" s="74" t="n">
        <f aca="false">IF(G2171&gt;0,AJ2170+1,0)</f>
        <v>2</v>
      </c>
      <c r="AK2171" s="74" t="n">
        <f aca="false">IF(G2171&lt;=0,AK2170+1,0)</f>
        <v>0</v>
      </c>
      <c r="AL2171" s="74" t="n">
        <f aca="false">IF(K2171&gt;0,AL2170+1,0)</f>
        <v>2</v>
      </c>
      <c r="AM2171" s="74" t="n">
        <f aca="false">IF(K2171&lt;=0,AM2170+1,0)</f>
        <v>0</v>
      </c>
    </row>
    <row r="2172" customFormat="false" ht="15" hidden="false" customHeight="false" outlineLevel="0" collapsed="false">
      <c r="A2172" s="61" t="n">
        <v>2171</v>
      </c>
      <c r="B2172" s="62" t="n">
        <v>46245.40625</v>
      </c>
      <c r="C2172" s="63" t="n">
        <f aca="false">YEAR(B2172)</f>
        <v>2026</v>
      </c>
      <c r="D2172" s="32" t="s">
        <v>276</v>
      </c>
      <c r="E2172" s="64" t="n">
        <v>24480.55</v>
      </c>
      <c r="F2172" s="65" t="n">
        <v>0.011</v>
      </c>
      <c r="G2172" s="66" t="n">
        <v>269.28605</v>
      </c>
      <c r="H2172" s="67" t="n">
        <f aca="false">E2172+IF(D2172="Long",1,-1)*G2172</f>
        <v>24211.26395</v>
      </c>
      <c r="I2172" s="68" t="n">
        <f aca="false">Assumptions!$B$58</f>
        <v>5.35750011455817</v>
      </c>
      <c r="J2172" s="68" t="n">
        <f aca="false">INDEX(Yearly!$L$5:$L$22,MATCH(C2172,Yearly!$A$5:$A$22,0))</f>
        <v>0.497087639495088</v>
      </c>
      <c r="K2172" s="68" t="n">
        <f aca="false">G2172-I2172-J2172</f>
        <v>263.431462245947</v>
      </c>
      <c r="L2172" s="69" t="n">
        <f aca="false">(I2172+J2172)/Assumptions!$B$8</f>
        <v>0.000258150741284462</v>
      </c>
      <c r="M2172" s="70" t="n">
        <f aca="false">F2172-L2172</f>
        <v>0.0107418492587155</v>
      </c>
      <c r="N2172" s="71" t="n">
        <f aca="false">G2172*Assumptions!$B$7</f>
        <v>2117934.78325</v>
      </c>
      <c r="O2172" s="71" t="n">
        <f aca="false">K2172*Assumptions!$B$7</f>
        <v>2071888.45056437</v>
      </c>
      <c r="P2172" s="68" t="n">
        <f aca="false">P2171+G2172</f>
        <v>43874.921525</v>
      </c>
      <c r="Q2172" s="68" t="n">
        <f aca="false">MAX(Q2171,P2172)</f>
        <v>44464.46721</v>
      </c>
      <c r="R2172" s="68" t="n">
        <f aca="false">Q2172-P2172</f>
        <v>589.545685000012</v>
      </c>
      <c r="S2172" s="68" t="n">
        <f aca="false">S2171+K2172</f>
        <v>31113.9638036819</v>
      </c>
      <c r="T2172" s="68" t="n">
        <f aca="false">MAX(T2171,S2172)</f>
        <v>31984.5297008764</v>
      </c>
      <c r="U2172" s="68" t="n">
        <f aca="false">T2172-S2172</f>
        <v>870.565897194545</v>
      </c>
      <c r="V2172" s="70" t="n">
        <f aca="false">V2171+F2172</f>
        <v>4.34710000000001</v>
      </c>
      <c r="W2172" s="70" t="n">
        <f aca="false">MAX(W2171,V2172)</f>
        <v>4.3712</v>
      </c>
      <c r="X2172" s="70" t="n">
        <f aca="false">W2172-V2172</f>
        <v>0.0240999999999989</v>
      </c>
      <c r="Y2172" s="70" t="n">
        <f aca="false">Y2171+M2172</f>
        <v>3.78442149322089</v>
      </c>
      <c r="Z2172" s="70" t="n">
        <f aca="false">MAX(Z2171,Y2172)</f>
        <v>3.82091272880254</v>
      </c>
      <c r="AA2172" s="70" t="n">
        <f aca="false">Z2172-Y2172</f>
        <v>0.0364912355816536</v>
      </c>
      <c r="AB2172" s="72" t="n">
        <f aca="false">AB2171*(1+F2172)</f>
        <v>59.6839453768841</v>
      </c>
      <c r="AC2172" s="73" t="n">
        <f aca="false">MAX(AC2171,AB2172)</f>
        <v>61.2183281266564</v>
      </c>
      <c r="AD2172" s="70" t="n">
        <f aca="false">1-AB2172/AC2172</f>
        <v>0.0250641073797011</v>
      </c>
      <c r="AE2172" s="73" t="n">
        <f aca="false">AE2171*(1+M2172)</f>
        <v>34.0324476194947</v>
      </c>
      <c r="AF2172" s="73" t="n">
        <f aca="false">MAX(AF2171,AE2172)</f>
        <v>35.3429059431911</v>
      </c>
      <c r="AG2172" s="70" t="n">
        <f aca="false">1-AE2172/AF2172</f>
        <v>0.0370783977356813</v>
      </c>
      <c r="AH2172" s="74" t="n">
        <f aca="false">IF(R2172&gt;0,AH2171+1,0)</f>
        <v>48</v>
      </c>
      <c r="AI2172" s="74" t="n">
        <f aca="false">IF(U2172&gt;0,AI2171+1,0)</f>
        <v>48</v>
      </c>
      <c r="AJ2172" s="74" t="n">
        <f aca="false">IF(G2172&gt;0,AJ2171+1,0)</f>
        <v>3</v>
      </c>
      <c r="AK2172" s="74" t="n">
        <f aca="false">IF(G2172&lt;=0,AK2171+1,0)</f>
        <v>0</v>
      </c>
      <c r="AL2172" s="74" t="n">
        <f aca="false">IF(K2172&gt;0,AL2171+1,0)</f>
        <v>3</v>
      </c>
      <c r="AM2172" s="74" t="n">
        <f aca="false">IF(K2172&lt;=0,AM2171+1,0)</f>
        <v>0</v>
      </c>
    </row>
    <row r="2173" customFormat="false" ht="15" hidden="false" customHeight="false" outlineLevel="0" collapsed="false">
      <c r="A2173" s="61" t="n">
        <v>2172</v>
      </c>
      <c r="B2173" s="62" t="n">
        <v>46254.40625</v>
      </c>
      <c r="C2173" s="63" t="n">
        <f aca="false">YEAR(B2173)</f>
        <v>2026</v>
      </c>
      <c r="D2173" s="32" t="s">
        <v>277</v>
      </c>
      <c r="E2173" s="64" t="n">
        <v>24211.05</v>
      </c>
      <c r="F2173" s="65" t="n">
        <v>0.0008</v>
      </c>
      <c r="G2173" s="66" t="n">
        <v>19.36884</v>
      </c>
      <c r="H2173" s="67" t="n">
        <f aca="false">E2173+IF(D2173="Long",1,-1)*G2173</f>
        <v>24230.41884</v>
      </c>
      <c r="I2173" s="68" t="n">
        <f aca="false">Assumptions!$B$58</f>
        <v>5.35750011455817</v>
      </c>
      <c r="J2173" s="68" t="n">
        <f aca="false">INDEX(Yearly!$L$5:$L$22,MATCH(C2173,Yearly!$A$5:$A$22,0))</f>
        <v>0.497087639495088</v>
      </c>
      <c r="K2173" s="68" t="n">
        <f aca="false">G2173-I2173-J2173</f>
        <v>13.5142522459467</v>
      </c>
      <c r="L2173" s="69" t="n">
        <f aca="false">(I2173+J2173)/Assumptions!$B$8</f>
        <v>0.000258150741284462</v>
      </c>
      <c r="M2173" s="70" t="n">
        <f aca="false">F2173-L2173</f>
        <v>0.000541849258715538</v>
      </c>
      <c r="N2173" s="71" t="n">
        <f aca="false">G2173*Assumptions!$B$7</f>
        <v>152335.9266</v>
      </c>
      <c r="O2173" s="71" t="n">
        <f aca="false">K2173*Assumptions!$B$7</f>
        <v>106289.593914371</v>
      </c>
      <c r="P2173" s="68" t="n">
        <f aca="false">P2172+G2173</f>
        <v>43894.290365</v>
      </c>
      <c r="Q2173" s="68" t="n">
        <f aca="false">MAX(Q2172,P2173)</f>
        <v>44464.46721</v>
      </c>
      <c r="R2173" s="68" t="n">
        <f aca="false">Q2173-P2173</f>
        <v>570.176845000009</v>
      </c>
      <c r="S2173" s="68" t="n">
        <f aca="false">S2172+K2173</f>
        <v>31127.4780559278</v>
      </c>
      <c r="T2173" s="68" t="n">
        <f aca="false">MAX(T2172,S2173)</f>
        <v>31984.5297008764</v>
      </c>
      <c r="U2173" s="68" t="n">
        <f aca="false">T2173-S2173</f>
        <v>857.051644948599</v>
      </c>
      <c r="V2173" s="70" t="n">
        <f aca="false">V2172+F2173</f>
        <v>4.3479</v>
      </c>
      <c r="W2173" s="70" t="n">
        <f aca="false">MAX(W2172,V2173)</f>
        <v>4.3712</v>
      </c>
      <c r="X2173" s="70" t="n">
        <f aca="false">W2173-V2173</f>
        <v>0.023299999999999</v>
      </c>
      <c r="Y2173" s="70" t="n">
        <f aca="false">Y2172+M2173</f>
        <v>3.7849633424796</v>
      </c>
      <c r="Z2173" s="70" t="n">
        <f aca="false">MAX(Z2172,Y2173)</f>
        <v>3.82091272880254</v>
      </c>
      <c r="AA2173" s="70" t="n">
        <f aca="false">Z2173-Y2173</f>
        <v>0.0359493863229381</v>
      </c>
      <c r="AB2173" s="72" t="n">
        <f aca="false">AB2172*(1+F2173)</f>
        <v>59.7316925331856</v>
      </c>
      <c r="AC2173" s="73" t="n">
        <f aca="false">MAX(AC2172,AB2173)</f>
        <v>61.2183281266564</v>
      </c>
      <c r="AD2173" s="70" t="n">
        <f aca="false">1-AB2173/AC2173</f>
        <v>0.0242841586656049</v>
      </c>
      <c r="AE2173" s="73" t="n">
        <f aca="false">AE2172*(1+M2173)</f>
        <v>34.0508880760096</v>
      </c>
      <c r="AF2173" s="73" t="n">
        <f aca="false">MAX(AF2172,AE2173)</f>
        <v>35.3429059431911</v>
      </c>
      <c r="AG2173" s="70" t="n">
        <f aca="false">1-AE2173/AF2173</f>
        <v>0.0365566393792933</v>
      </c>
      <c r="AH2173" s="74" t="n">
        <f aca="false">IF(R2173&gt;0,AH2172+1,0)</f>
        <v>49</v>
      </c>
      <c r="AI2173" s="74" t="n">
        <f aca="false">IF(U2173&gt;0,AI2172+1,0)</f>
        <v>49</v>
      </c>
      <c r="AJ2173" s="74" t="n">
        <f aca="false">IF(G2173&gt;0,AJ2172+1,0)</f>
        <v>4</v>
      </c>
      <c r="AK2173" s="74" t="n">
        <f aca="false">IF(G2173&lt;=0,AK2172+1,0)</f>
        <v>0</v>
      </c>
      <c r="AL2173" s="74" t="n">
        <f aca="false">IF(K2173&gt;0,AL2172+1,0)</f>
        <v>4</v>
      </c>
      <c r="AM2173" s="74" t="n">
        <f aca="false">IF(K2173&lt;=0,AM2172+1,0)</f>
        <v>0</v>
      </c>
    </row>
    <row r="2174" customFormat="false" ht="15" hidden="false" customHeight="false" outlineLevel="0" collapsed="false">
      <c r="A2174" s="61" t="n">
        <v>2173</v>
      </c>
      <c r="B2174" s="62" t="n">
        <v>46255.59375</v>
      </c>
      <c r="C2174" s="63" t="n">
        <f aca="false">YEAR(B2174)</f>
        <v>2026</v>
      </c>
      <c r="D2174" s="32" t="s">
        <v>276</v>
      </c>
      <c r="E2174" s="64" t="n">
        <v>24230.6</v>
      </c>
      <c r="F2174" s="65" t="n">
        <v>-0.0021</v>
      </c>
      <c r="G2174" s="66" t="n">
        <v>-50.88426</v>
      </c>
      <c r="H2174" s="67" t="n">
        <f aca="false">E2174+IF(D2174="Long",1,-1)*G2174</f>
        <v>24281.48426</v>
      </c>
      <c r="I2174" s="68" t="n">
        <f aca="false">Assumptions!$B$58</f>
        <v>5.35750011455817</v>
      </c>
      <c r="J2174" s="68" t="n">
        <f aca="false">INDEX(Yearly!$L$5:$L$22,MATCH(C2174,Yearly!$A$5:$A$22,0))</f>
        <v>0.497087639495088</v>
      </c>
      <c r="K2174" s="68" t="n">
        <f aca="false">G2174-I2174-J2174</f>
        <v>-56.7388477540533</v>
      </c>
      <c r="L2174" s="69" t="n">
        <f aca="false">(I2174+J2174)/Assumptions!$B$8</f>
        <v>0.000258150741284462</v>
      </c>
      <c r="M2174" s="70" t="n">
        <f aca="false">F2174-L2174</f>
        <v>-0.00235815074128446</v>
      </c>
      <c r="N2174" s="71" t="n">
        <f aca="false">G2174*Assumptions!$B$7</f>
        <v>-400204.7049</v>
      </c>
      <c r="O2174" s="71" t="n">
        <f aca="false">K2174*Assumptions!$B$7</f>
        <v>-446251.037585629</v>
      </c>
      <c r="P2174" s="68" t="n">
        <f aca="false">P2173+G2174</f>
        <v>43843.406105</v>
      </c>
      <c r="Q2174" s="68" t="n">
        <f aca="false">MAX(Q2173,P2174)</f>
        <v>44464.46721</v>
      </c>
      <c r="R2174" s="68" t="n">
        <f aca="false">Q2174-P2174</f>
        <v>621.061105000008</v>
      </c>
      <c r="S2174" s="68" t="n">
        <f aca="false">S2173+K2174</f>
        <v>31070.7392081738</v>
      </c>
      <c r="T2174" s="68" t="n">
        <f aca="false">MAX(T2173,S2174)</f>
        <v>31984.5297008764</v>
      </c>
      <c r="U2174" s="68" t="n">
        <f aca="false">T2174-S2174</f>
        <v>913.79049270265</v>
      </c>
      <c r="V2174" s="70" t="n">
        <f aca="false">V2173+F2174</f>
        <v>4.3458</v>
      </c>
      <c r="W2174" s="70" t="n">
        <f aca="false">MAX(W2173,V2174)</f>
        <v>4.3712</v>
      </c>
      <c r="X2174" s="70" t="n">
        <f aca="false">W2174-V2174</f>
        <v>0.0253999999999994</v>
      </c>
      <c r="Y2174" s="70" t="n">
        <f aca="false">Y2173+M2174</f>
        <v>3.78260519173832</v>
      </c>
      <c r="Z2174" s="70" t="n">
        <f aca="false">MAX(Z2173,Y2174)</f>
        <v>3.82091272880254</v>
      </c>
      <c r="AA2174" s="70" t="n">
        <f aca="false">Z2174-Y2174</f>
        <v>0.0383075370642225</v>
      </c>
      <c r="AB2174" s="72" t="n">
        <f aca="false">AB2173*(1+F2174)</f>
        <v>59.6062559788659</v>
      </c>
      <c r="AC2174" s="73" t="n">
        <f aca="false">MAX(AC2173,AB2174)</f>
        <v>61.2183281266564</v>
      </c>
      <c r="AD2174" s="70" t="n">
        <f aca="false">1-AB2174/AC2174</f>
        <v>0.0263331619324071</v>
      </c>
      <c r="AE2174" s="73" t="n">
        <f aca="false">AE2173*(1+M2174)</f>
        <v>33.9705909490517</v>
      </c>
      <c r="AF2174" s="73" t="n">
        <f aca="false">MAX(AF2173,AE2174)</f>
        <v>35.3429059431911</v>
      </c>
      <c r="AG2174" s="70" t="n">
        <f aca="false">1-AE2174/AF2174</f>
        <v>0.0388285840543268</v>
      </c>
      <c r="AH2174" s="74" t="n">
        <f aca="false">IF(R2174&gt;0,AH2173+1,0)</f>
        <v>50</v>
      </c>
      <c r="AI2174" s="74" t="n">
        <f aca="false">IF(U2174&gt;0,AI2173+1,0)</f>
        <v>50</v>
      </c>
      <c r="AJ2174" s="74" t="n">
        <f aca="false">IF(G2174&gt;0,AJ2173+1,0)</f>
        <v>0</v>
      </c>
      <c r="AK2174" s="74" t="n">
        <f aca="false">IF(G2174&lt;=0,AK2173+1,0)</f>
        <v>1</v>
      </c>
      <c r="AL2174" s="74" t="n">
        <f aca="false">IF(K2174&gt;0,AL2173+1,0)</f>
        <v>0</v>
      </c>
      <c r="AM2174" s="74" t="n">
        <f aca="false">IF(K2174&lt;=0,AM2173+1,0)</f>
        <v>1</v>
      </c>
    </row>
    <row r="2175" customFormat="false" ht="15" hidden="false" customHeight="false" outlineLevel="0" collapsed="false">
      <c r="A2175" s="61" t="n">
        <v>2174</v>
      </c>
      <c r="B2175" s="62" t="n">
        <v>46258.40625</v>
      </c>
      <c r="C2175" s="63" t="n">
        <f aca="false">YEAR(B2175)</f>
        <v>2026</v>
      </c>
      <c r="D2175" s="32" t="s">
        <v>277</v>
      </c>
      <c r="E2175" s="64" t="n">
        <v>24281.65</v>
      </c>
      <c r="F2175" s="65" t="n">
        <v>-0.0029</v>
      </c>
      <c r="G2175" s="66" t="n">
        <v>-70.416785</v>
      </c>
      <c r="H2175" s="67" t="n">
        <f aca="false">E2175+IF(D2175="Long",1,-1)*G2175</f>
        <v>24211.233215</v>
      </c>
      <c r="I2175" s="68" t="n">
        <f aca="false">Assumptions!$B$58</f>
        <v>5.35750011455817</v>
      </c>
      <c r="J2175" s="68" t="n">
        <f aca="false">INDEX(Yearly!$L$5:$L$22,MATCH(C2175,Yearly!$A$5:$A$22,0))</f>
        <v>0.497087639495088</v>
      </c>
      <c r="K2175" s="68" t="n">
        <f aca="false">G2175-I2175-J2175</f>
        <v>-76.2713727540533</v>
      </c>
      <c r="L2175" s="69" t="n">
        <f aca="false">(I2175+J2175)/Assumptions!$B$8</f>
        <v>0.000258150741284462</v>
      </c>
      <c r="M2175" s="70" t="n">
        <f aca="false">F2175-L2175</f>
        <v>-0.00315815074128446</v>
      </c>
      <c r="N2175" s="71" t="n">
        <f aca="false">G2175*Assumptions!$B$7</f>
        <v>-553828.014025</v>
      </c>
      <c r="O2175" s="71" t="n">
        <f aca="false">K2175*Assumptions!$B$7</f>
        <v>-599874.346710629</v>
      </c>
      <c r="P2175" s="68" t="n">
        <f aca="false">P2174+G2175</f>
        <v>43772.98932</v>
      </c>
      <c r="Q2175" s="68" t="n">
        <f aca="false">MAX(Q2174,P2175)</f>
        <v>44464.46721</v>
      </c>
      <c r="R2175" s="68" t="n">
        <f aca="false">Q2175-P2175</f>
        <v>691.477890000009</v>
      </c>
      <c r="S2175" s="68" t="n">
        <f aca="false">S2174+K2175</f>
        <v>30994.4678354197</v>
      </c>
      <c r="T2175" s="68" t="n">
        <f aca="false">MAX(T2174,S2175)</f>
        <v>31984.5297008764</v>
      </c>
      <c r="U2175" s="68" t="n">
        <f aca="false">T2175-S2175</f>
        <v>990.061865456704</v>
      </c>
      <c r="V2175" s="70" t="n">
        <f aca="false">V2174+F2175</f>
        <v>4.3429</v>
      </c>
      <c r="W2175" s="70" t="n">
        <f aca="false">MAX(W2174,V2175)</f>
        <v>4.3712</v>
      </c>
      <c r="X2175" s="70" t="n">
        <f aca="false">W2175-V2175</f>
        <v>0.0282999999999998</v>
      </c>
      <c r="Y2175" s="70" t="n">
        <f aca="false">Y2174+M2175</f>
        <v>3.77944704099703</v>
      </c>
      <c r="Z2175" s="70" t="n">
        <f aca="false">MAX(Z2174,Y2175)</f>
        <v>3.82091272880254</v>
      </c>
      <c r="AA2175" s="70" t="n">
        <f aca="false">Z2175-Y2175</f>
        <v>0.0414656878055069</v>
      </c>
      <c r="AB2175" s="72" t="n">
        <f aca="false">AB2174*(1+F2175)</f>
        <v>59.4333978365272</v>
      </c>
      <c r="AC2175" s="73" t="n">
        <f aca="false">MAX(AC2174,AB2175)</f>
        <v>61.2183281266564</v>
      </c>
      <c r="AD2175" s="70" t="n">
        <f aca="false">1-AB2175/AC2175</f>
        <v>0.0291567957628032</v>
      </c>
      <c r="AE2175" s="73" t="n">
        <f aca="false">AE2174*(1+M2175)</f>
        <v>33.8633067020641</v>
      </c>
      <c r="AF2175" s="73" t="n">
        <f aca="false">MAX(AF2174,AE2175)</f>
        <v>35.3429059431911</v>
      </c>
      <c r="AG2175" s="70" t="n">
        <f aca="false">1-AE2175/AF2175</f>
        <v>0.0418641082740969</v>
      </c>
      <c r="AH2175" s="74" t="n">
        <f aca="false">IF(R2175&gt;0,AH2174+1,0)</f>
        <v>51</v>
      </c>
      <c r="AI2175" s="74" t="n">
        <f aca="false">IF(U2175&gt;0,AI2174+1,0)</f>
        <v>51</v>
      </c>
      <c r="AJ2175" s="74" t="n">
        <f aca="false">IF(G2175&gt;0,AJ2174+1,0)</f>
        <v>0</v>
      </c>
      <c r="AK2175" s="74" t="n">
        <f aca="false">IF(G2175&lt;=0,AK2174+1,0)</f>
        <v>2</v>
      </c>
      <c r="AL2175" s="74" t="n">
        <f aca="false">IF(K2175&gt;0,AL2174+1,0)</f>
        <v>0</v>
      </c>
      <c r="AM2175" s="74" t="n">
        <f aca="false">IF(K2175&lt;=0,AM2174+1,0)</f>
        <v>2</v>
      </c>
    </row>
    <row r="2176" customFormat="false" ht="15" hidden="false" customHeight="false" outlineLevel="0" collapsed="false">
      <c r="A2176" s="61" t="n">
        <v>2175</v>
      </c>
      <c r="B2176" s="62" t="n">
        <v>46258.46875</v>
      </c>
      <c r="C2176" s="63" t="n">
        <f aca="false">YEAR(B2176)</f>
        <v>2026</v>
      </c>
      <c r="D2176" s="32" t="s">
        <v>276</v>
      </c>
      <c r="E2176" s="64" t="n">
        <v>24210.75</v>
      </c>
      <c r="F2176" s="65" t="n">
        <v>-0.0055</v>
      </c>
      <c r="G2176" s="66" t="n">
        <v>-133.159125</v>
      </c>
      <c r="H2176" s="67" t="n">
        <f aca="false">E2176+IF(D2176="Long",1,-1)*G2176</f>
        <v>24343.909125</v>
      </c>
      <c r="I2176" s="68" t="n">
        <f aca="false">Assumptions!$B$58</f>
        <v>5.35750011455817</v>
      </c>
      <c r="J2176" s="68" t="n">
        <f aca="false">INDEX(Yearly!$L$5:$L$22,MATCH(C2176,Yearly!$A$5:$A$22,0))</f>
        <v>0.497087639495088</v>
      </c>
      <c r="K2176" s="68" t="n">
        <f aca="false">G2176-I2176-J2176</f>
        <v>-139.013712754053</v>
      </c>
      <c r="L2176" s="69" t="n">
        <f aca="false">(I2176+J2176)/Assumptions!$B$8</f>
        <v>0.000258150741284462</v>
      </c>
      <c r="M2176" s="70" t="n">
        <f aca="false">F2176-L2176</f>
        <v>-0.00575815074128446</v>
      </c>
      <c r="N2176" s="71" t="n">
        <f aca="false">G2176*Assumptions!$B$7</f>
        <v>-1047296.518125</v>
      </c>
      <c r="O2176" s="71" t="n">
        <f aca="false">K2176*Assumptions!$B$7</f>
        <v>-1093342.85081063</v>
      </c>
      <c r="P2176" s="68" t="n">
        <f aca="false">P2175+G2176</f>
        <v>43639.830195</v>
      </c>
      <c r="Q2176" s="68" t="n">
        <f aca="false">MAX(Q2175,P2176)</f>
        <v>44464.46721</v>
      </c>
      <c r="R2176" s="68" t="n">
        <f aca="false">Q2176-P2176</f>
        <v>824.637015000008</v>
      </c>
      <c r="S2176" s="68" t="n">
        <f aca="false">S2175+K2176</f>
        <v>30855.4541226657</v>
      </c>
      <c r="T2176" s="68" t="n">
        <f aca="false">MAX(T2175,S2176)</f>
        <v>31984.5297008764</v>
      </c>
      <c r="U2176" s="68" t="n">
        <f aca="false">T2176-S2176</f>
        <v>1129.07557821076</v>
      </c>
      <c r="V2176" s="70" t="n">
        <f aca="false">V2175+F2176</f>
        <v>4.3374</v>
      </c>
      <c r="W2176" s="70" t="n">
        <f aca="false">MAX(W2175,V2176)</f>
        <v>4.3712</v>
      </c>
      <c r="X2176" s="70" t="n">
        <f aca="false">W2176-V2176</f>
        <v>0.0337999999999994</v>
      </c>
      <c r="Y2176" s="70" t="n">
        <f aca="false">Y2175+M2176</f>
        <v>3.77368889025575</v>
      </c>
      <c r="Z2176" s="70" t="n">
        <f aca="false">MAX(Z2175,Y2176)</f>
        <v>3.82091272880254</v>
      </c>
      <c r="AA2176" s="70" t="n">
        <f aca="false">Z2176-Y2176</f>
        <v>0.0472238385467914</v>
      </c>
      <c r="AB2176" s="72" t="n">
        <f aca="false">AB2175*(1+F2176)</f>
        <v>59.1065141484263</v>
      </c>
      <c r="AC2176" s="73" t="n">
        <f aca="false">MAX(AC2175,AB2176)</f>
        <v>61.2183281266564</v>
      </c>
      <c r="AD2176" s="70" t="n">
        <f aca="false">1-AB2176/AC2176</f>
        <v>0.0344964333861078</v>
      </c>
      <c r="AE2176" s="73" t="n">
        <f aca="false">AE2175*(1+M2176)</f>
        <v>33.6683166774753</v>
      </c>
      <c r="AF2176" s="73" t="n">
        <f aca="false">MAX(AF2175,AE2176)</f>
        <v>35.3429059431911</v>
      </c>
      <c r="AG2176" s="70" t="n">
        <f aca="false">1-AE2176/AF2176</f>
        <v>0.0473811991692897</v>
      </c>
      <c r="AH2176" s="74" t="n">
        <f aca="false">IF(R2176&gt;0,AH2175+1,0)</f>
        <v>52</v>
      </c>
      <c r="AI2176" s="74" t="n">
        <f aca="false">IF(U2176&gt;0,AI2175+1,0)</f>
        <v>52</v>
      </c>
      <c r="AJ2176" s="74" t="n">
        <f aca="false">IF(G2176&gt;0,AJ2175+1,0)</f>
        <v>0</v>
      </c>
      <c r="AK2176" s="74" t="n">
        <f aca="false">IF(G2176&lt;=0,AK2175+1,0)</f>
        <v>3</v>
      </c>
      <c r="AL2176" s="74" t="n">
        <f aca="false">IF(K2176&gt;0,AL2175+1,0)</f>
        <v>0</v>
      </c>
      <c r="AM2176" s="74" t="n">
        <f aca="false">IF(K2176&lt;=0,AM2175+1,0)</f>
        <v>3</v>
      </c>
    </row>
    <row r="2177" customFormat="false" ht="15" hidden="false" customHeight="false" outlineLevel="0" collapsed="false">
      <c r="A2177" s="61" t="n">
        <v>2176</v>
      </c>
      <c r="B2177" s="62" t="n">
        <v>46260.3854166667</v>
      </c>
      <c r="C2177" s="63" t="n">
        <f aca="false">YEAR(B2177)</f>
        <v>2026</v>
      </c>
      <c r="D2177" s="32" t="s">
        <v>277</v>
      </c>
      <c r="E2177" s="64" t="n">
        <v>24345</v>
      </c>
      <c r="F2177" s="65" t="n">
        <v>-0.0054</v>
      </c>
      <c r="G2177" s="66" t="n">
        <v>-131.463</v>
      </c>
      <c r="H2177" s="67" t="n">
        <f aca="false">E2177+IF(D2177="Long",1,-1)*G2177</f>
        <v>24213.537</v>
      </c>
      <c r="I2177" s="68" t="n">
        <f aca="false">Assumptions!$B$58</f>
        <v>5.35750011455817</v>
      </c>
      <c r="J2177" s="68" t="n">
        <f aca="false">INDEX(Yearly!$L$5:$L$22,MATCH(C2177,Yearly!$A$5:$A$22,0))</f>
        <v>0.497087639495088</v>
      </c>
      <c r="K2177" s="68" t="n">
        <f aca="false">G2177-I2177-J2177</f>
        <v>-137.317587754053</v>
      </c>
      <c r="L2177" s="69" t="n">
        <f aca="false">(I2177+J2177)/Assumptions!$B$8</f>
        <v>0.000258150741284462</v>
      </c>
      <c r="M2177" s="70" t="n">
        <f aca="false">F2177-L2177</f>
        <v>-0.00565815074128446</v>
      </c>
      <c r="N2177" s="71" t="n">
        <f aca="false">G2177*Assumptions!$B$7</f>
        <v>-1033956.495</v>
      </c>
      <c r="O2177" s="71" t="n">
        <f aca="false">K2177*Assumptions!$B$7</f>
        <v>-1080002.82768563</v>
      </c>
      <c r="P2177" s="68" t="n">
        <f aca="false">P2176+G2177</f>
        <v>43508.367195</v>
      </c>
      <c r="Q2177" s="68" t="n">
        <f aca="false">MAX(Q2176,P2177)</f>
        <v>44464.46721</v>
      </c>
      <c r="R2177" s="68" t="n">
        <f aca="false">Q2177-P2177</f>
        <v>956.100015000011</v>
      </c>
      <c r="S2177" s="68" t="n">
        <f aca="false">S2176+K2177</f>
        <v>30718.1365349116</v>
      </c>
      <c r="T2177" s="68" t="n">
        <f aca="false">MAX(T2176,S2177)</f>
        <v>31984.5297008764</v>
      </c>
      <c r="U2177" s="68" t="n">
        <f aca="false">T2177-S2177</f>
        <v>1266.39316596481</v>
      </c>
      <c r="V2177" s="70" t="n">
        <f aca="false">V2176+F2177</f>
        <v>4.332</v>
      </c>
      <c r="W2177" s="70" t="n">
        <f aca="false">MAX(W2176,V2177)</f>
        <v>4.3712</v>
      </c>
      <c r="X2177" s="70" t="n">
        <f aca="false">W2177-V2177</f>
        <v>0.0391999999999992</v>
      </c>
      <c r="Y2177" s="70" t="n">
        <f aca="false">Y2176+M2177</f>
        <v>3.76803073951447</v>
      </c>
      <c r="Z2177" s="70" t="n">
        <f aca="false">MAX(Z2176,Y2177)</f>
        <v>3.82091272880254</v>
      </c>
      <c r="AA2177" s="70" t="n">
        <f aca="false">Z2177-Y2177</f>
        <v>0.0528819892880756</v>
      </c>
      <c r="AB2177" s="72" t="n">
        <f aca="false">AB2176*(1+F2177)</f>
        <v>58.7873389720248</v>
      </c>
      <c r="AC2177" s="73" t="n">
        <f aca="false">MAX(AC2176,AB2177)</f>
        <v>61.2183281266564</v>
      </c>
      <c r="AD2177" s="70" t="n">
        <f aca="false">1-AB2177/AC2177</f>
        <v>0.0397101526458228</v>
      </c>
      <c r="AE2177" s="73" t="n">
        <f aca="false">AE2176*(1+M2177)</f>
        <v>33.4778162665088</v>
      </c>
      <c r="AF2177" s="73" t="n">
        <f aca="false">MAX(AF2176,AE2177)</f>
        <v>35.3429059431911</v>
      </c>
      <c r="AG2177" s="70" t="n">
        <f aca="false">1-AE2177/AF2177</f>
        <v>0.0527712599433715</v>
      </c>
      <c r="AH2177" s="74" t="n">
        <f aca="false">IF(R2177&gt;0,AH2176+1,0)</f>
        <v>53</v>
      </c>
      <c r="AI2177" s="74" t="n">
        <f aca="false">IF(U2177&gt;0,AI2176+1,0)</f>
        <v>53</v>
      </c>
      <c r="AJ2177" s="74" t="n">
        <f aca="false">IF(G2177&gt;0,AJ2176+1,0)</f>
        <v>0</v>
      </c>
      <c r="AK2177" s="74" t="n">
        <f aca="false">IF(G2177&lt;=0,AK2176+1,0)</f>
        <v>4</v>
      </c>
      <c r="AL2177" s="74" t="n">
        <f aca="false">IF(K2177&gt;0,AL2176+1,0)</f>
        <v>0</v>
      </c>
      <c r="AM2177" s="74" t="n">
        <f aca="false">IF(K2177&lt;=0,AM2176+1,0)</f>
        <v>4</v>
      </c>
    </row>
    <row r="2178" customFormat="false" ht="15" hidden="false" customHeight="false" outlineLevel="0" collapsed="false">
      <c r="A2178" s="61" t="n">
        <v>2177</v>
      </c>
      <c r="B2178" s="62" t="n">
        <v>46261.40625</v>
      </c>
      <c r="C2178" s="63" t="n">
        <f aca="false">YEAR(B2178)</f>
        <v>2026</v>
      </c>
      <c r="D2178" s="32" t="s">
        <v>276</v>
      </c>
      <c r="E2178" s="64" t="n">
        <v>24214.35</v>
      </c>
      <c r="F2178" s="65" t="n">
        <v>0.0082</v>
      </c>
      <c r="G2178" s="66" t="n">
        <v>198.55767</v>
      </c>
      <c r="H2178" s="67" t="n">
        <f aca="false">E2178+IF(D2178="Long",1,-1)*G2178</f>
        <v>24015.79233</v>
      </c>
      <c r="I2178" s="68" t="n">
        <f aca="false">Assumptions!$B$58</f>
        <v>5.35750011455817</v>
      </c>
      <c r="J2178" s="68" t="n">
        <f aca="false">INDEX(Yearly!$L$5:$L$22,MATCH(C2178,Yearly!$A$5:$A$22,0))</f>
        <v>0.497087639495088</v>
      </c>
      <c r="K2178" s="68" t="n">
        <f aca="false">G2178-I2178-J2178</f>
        <v>192.703082245947</v>
      </c>
      <c r="L2178" s="69" t="n">
        <f aca="false">(I2178+J2178)/Assumptions!$B$8</f>
        <v>0.000258150741284462</v>
      </c>
      <c r="M2178" s="70" t="n">
        <f aca="false">F2178-L2178</f>
        <v>0.00794184925871554</v>
      </c>
      <c r="N2178" s="71" t="n">
        <f aca="false">G2178*Assumptions!$B$7</f>
        <v>1561656.07455</v>
      </c>
      <c r="O2178" s="71" t="n">
        <f aca="false">K2178*Assumptions!$B$7</f>
        <v>1515609.74186437</v>
      </c>
      <c r="P2178" s="68" t="n">
        <f aca="false">P2177+G2178</f>
        <v>43706.924865</v>
      </c>
      <c r="Q2178" s="68" t="n">
        <f aca="false">MAX(Q2177,P2178)</f>
        <v>44464.46721</v>
      </c>
      <c r="R2178" s="68" t="n">
        <f aca="false">Q2178-P2178</f>
        <v>757.542345000009</v>
      </c>
      <c r="S2178" s="68" t="n">
        <f aca="false">S2177+K2178</f>
        <v>30910.8396171575</v>
      </c>
      <c r="T2178" s="68" t="n">
        <f aca="false">MAX(T2177,S2178)</f>
        <v>31984.5297008764</v>
      </c>
      <c r="U2178" s="68" t="n">
        <f aca="false">T2178-S2178</f>
        <v>1073.69008371887</v>
      </c>
      <c r="V2178" s="70" t="n">
        <f aca="false">V2177+F2178</f>
        <v>4.34020000000001</v>
      </c>
      <c r="W2178" s="70" t="n">
        <f aca="false">MAX(W2177,V2178)</f>
        <v>4.3712</v>
      </c>
      <c r="X2178" s="70" t="n">
        <f aca="false">W2178-V2178</f>
        <v>0.0309999999999988</v>
      </c>
      <c r="Y2178" s="70" t="n">
        <f aca="false">Y2177+M2178</f>
        <v>3.77597258877318</v>
      </c>
      <c r="Z2178" s="70" t="n">
        <f aca="false">MAX(Z2177,Y2178)</f>
        <v>3.82091272880254</v>
      </c>
      <c r="AA2178" s="70" t="n">
        <f aca="false">Z2178-Y2178</f>
        <v>0.0449401400293601</v>
      </c>
      <c r="AB2178" s="72" t="n">
        <f aca="false">AB2177*(1+F2178)</f>
        <v>59.2693951515954</v>
      </c>
      <c r="AC2178" s="73" t="n">
        <f aca="false">MAX(AC2177,AB2178)</f>
        <v>61.2183281266564</v>
      </c>
      <c r="AD2178" s="70" t="n">
        <f aca="false">1-AB2178/AC2178</f>
        <v>0.0318357758975184</v>
      </c>
      <c r="AE2178" s="73" t="n">
        <f aca="false">AE2177*(1+M2178)</f>
        <v>33.7436920368084</v>
      </c>
      <c r="AF2178" s="73" t="n">
        <f aca="false">MAX(AF2177,AE2178)</f>
        <v>35.3429059431911</v>
      </c>
      <c r="AG2178" s="70" t="n">
        <f aca="false">1-AE2178/AF2178</f>
        <v>0.0452485120763188</v>
      </c>
      <c r="AH2178" s="74" t="n">
        <f aca="false">IF(R2178&gt;0,AH2177+1,0)</f>
        <v>54</v>
      </c>
      <c r="AI2178" s="74" t="n">
        <f aca="false">IF(U2178&gt;0,AI2177+1,0)</f>
        <v>54</v>
      </c>
      <c r="AJ2178" s="74" t="n">
        <f aca="false">IF(G2178&gt;0,AJ2177+1,0)</f>
        <v>1</v>
      </c>
      <c r="AK2178" s="74" t="n">
        <f aca="false">IF(G2178&lt;=0,AK2177+1,0)</f>
        <v>0</v>
      </c>
      <c r="AL2178" s="74" t="n">
        <f aca="false">IF(K2178&gt;0,AL2177+1,0)</f>
        <v>1</v>
      </c>
      <c r="AM2178" s="74" t="n">
        <f aca="false">IF(K2178&lt;=0,AM2177+1,0)</f>
        <v>0</v>
      </c>
    </row>
    <row r="2179" customFormat="false" ht="15" hidden="false" customHeight="false" outlineLevel="0" collapsed="false">
      <c r="A2179" s="61" t="n">
        <v>2178</v>
      </c>
      <c r="B2179" s="62" t="n">
        <v>46268.40625</v>
      </c>
      <c r="C2179" s="63" t="n">
        <f aca="false">YEAR(B2179)</f>
        <v>2026</v>
      </c>
      <c r="D2179" s="32" t="s">
        <v>277</v>
      </c>
      <c r="E2179" s="64" t="n">
        <v>24016.85</v>
      </c>
      <c r="F2179" s="65" t="n">
        <v>-0.0034</v>
      </c>
      <c r="G2179" s="66" t="n">
        <v>-81.65729</v>
      </c>
      <c r="H2179" s="67" t="n">
        <f aca="false">E2179+IF(D2179="Long",1,-1)*G2179</f>
        <v>23935.19271</v>
      </c>
      <c r="I2179" s="68" t="n">
        <f aca="false">Assumptions!$B$58</f>
        <v>5.35750011455817</v>
      </c>
      <c r="J2179" s="68" t="n">
        <f aca="false">INDEX(Yearly!$L$5:$L$22,MATCH(C2179,Yearly!$A$5:$A$22,0))</f>
        <v>0.497087639495088</v>
      </c>
      <c r="K2179" s="68" t="n">
        <f aca="false">G2179-I2179-J2179</f>
        <v>-87.5118777540533</v>
      </c>
      <c r="L2179" s="69" t="n">
        <f aca="false">(I2179+J2179)/Assumptions!$B$8</f>
        <v>0.000258150741284462</v>
      </c>
      <c r="M2179" s="70" t="n">
        <f aca="false">F2179-L2179</f>
        <v>-0.00365815074128446</v>
      </c>
      <c r="N2179" s="71" t="n">
        <f aca="false">G2179*Assumptions!$B$7</f>
        <v>-642234.58585</v>
      </c>
      <c r="O2179" s="71" t="n">
        <f aca="false">K2179*Assumptions!$B$7</f>
        <v>-688280.918535629</v>
      </c>
      <c r="P2179" s="68" t="n">
        <f aca="false">P2178+G2179</f>
        <v>43625.267575</v>
      </c>
      <c r="Q2179" s="68" t="n">
        <f aca="false">MAX(Q2178,P2179)</f>
        <v>44464.46721</v>
      </c>
      <c r="R2179" s="68" t="n">
        <f aca="false">Q2179-P2179</f>
        <v>839.199635000012</v>
      </c>
      <c r="S2179" s="68" t="n">
        <f aca="false">S2178+K2179</f>
        <v>30823.3277394035</v>
      </c>
      <c r="T2179" s="68" t="n">
        <f aca="false">MAX(T2178,S2179)</f>
        <v>31984.5297008764</v>
      </c>
      <c r="U2179" s="68" t="n">
        <f aca="false">T2179-S2179</f>
        <v>1161.20196147292</v>
      </c>
      <c r="V2179" s="70" t="n">
        <f aca="false">V2178+F2179</f>
        <v>4.33680000000001</v>
      </c>
      <c r="W2179" s="70" t="n">
        <f aca="false">MAX(W2178,V2179)</f>
        <v>4.3712</v>
      </c>
      <c r="X2179" s="70" t="n">
        <f aca="false">W2179-V2179</f>
        <v>0.0343999999999989</v>
      </c>
      <c r="Y2179" s="70" t="n">
        <f aca="false">Y2178+M2179</f>
        <v>3.7723144380319</v>
      </c>
      <c r="Z2179" s="70" t="n">
        <f aca="false">MAX(Z2178,Y2179)</f>
        <v>3.82091272880254</v>
      </c>
      <c r="AA2179" s="70" t="n">
        <f aca="false">Z2179-Y2179</f>
        <v>0.0485982907706446</v>
      </c>
      <c r="AB2179" s="72" t="n">
        <f aca="false">AB2178*(1+F2179)</f>
        <v>59.06787920808</v>
      </c>
      <c r="AC2179" s="73" t="n">
        <f aca="false">MAX(AC2178,AB2179)</f>
        <v>61.2183281266564</v>
      </c>
      <c r="AD2179" s="70" t="n">
        <f aca="false">1-AB2179/AC2179</f>
        <v>0.0351275342594669</v>
      </c>
      <c r="AE2179" s="73" t="n">
        <f aca="false">AE2178*(1+M2179)</f>
        <v>33.6202525247703</v>
      </c>
      <c r="AF2179" s="73" t="n">
        <f aca="false">MAX(AF2178,AE2179)</f>
        <v>35.3429059431911</v>
      </c>
      <c r="AG2179" s="70" t="n">
        <f aca="false">1-AE2179/AF2179</f>
        <v>0.0487411369396092</v>
      </c>
      <c r="AH2179" s="74" t="n">
        <f aca="false">IF(R2179&gt;0,AH2178+1,0)</f>
        <v>55</v>
      </c>
      <c r="AI2179" s="74" t="n">
        <f aca="false">IF(U2179&gt;0,AI2178+1,0)</f>
        <v>55</v>
      </c>
      <c r="AJ2179" s="74" t="n">
        <f aca="false">IF(G2179&gt;0,AJ2178+1,0)</f>
        <v>0</v>
      </c>
      <c r="AK2179" s="74" t="n">
        <f aca="false">IF(G2179&lt;=0,AK2178+1,0)</f>
        <v>1</v>
      </c>
      <c r="AL2179" s="74" t="n">
        <f aca="false">IF(K2179&gt;0,AL2178+1,0)</f>
        <v>0</v>
      </c>
      <c r="AM2179" s="74" t="n">
        <f aca="false">IF(K2179&lt;=0,AM2178+1,0)</f>
        <v>1</v>
      </c>
    </row>
    <row r="2180" customFormat="false" ht="15" hidden="false" customHeight="false" outlineLevel="0" collapsed="false">
      <c r="A2180" s="61" t="n">
        <v>2179</v>
      </c>
      <c r="B2180" s="62" t="n">
        <v>46268.5104166667</v>
      </c>
      <c r="C2180" s="63" t="n">
        <f aca="false">YEAR(B2180)</f>
        <v>2026</v>
      </c>
      <c r="D2180" s="32" t="s">
        <v>276</v>
      </c>
      <c r="E2180" s="64" t="n">
        <v>23935.95</v>
      </c>
      <c r="F2180" s="65" t="n">
        <v>0.0243</v>
      </c>
      <c r="G2180" s="66" t="n">
        <v>581.643585</v>
      </c>
      <c r="H2180" s="67" t="n">
        <f aca="false">E2180+IF(D2180="Long",1,-1)*G2180</f>
        <v>23354.306415</v>
      </c>
      <c r="I2180" s="68" t="n">
        <f aca="false">Assumptions!$B$58</f>
        <v>5.35750011455817</v>
      </c>
      <c r="J2180" s="68" t="n">
        <f aca="false">INDEX(Yearly!$L$5:$L$22,MATCH(C2180,Yearly!$A$5:$A$22,0))</f>
        <v>0.497087639495088</v>
      </c>
      <c r="K2180" s="68" t="n">
        <f aca="false">G2180-I2180-J2180</f>
        <v>575.788997245947</v>
      </c>
      <c r="L2180" s="69" t="n">
        <f aca="false">(I2180+J2180)/Assumptions!$B$8</f>
        <v>0.000258150741284462</v>
      </c>
      <c r="M2180" s="70" t="n">
        <f aca="false">F2180-L2180</f>
        <v>0.0240418492587155</v>
      </c>
      <c r="N2180" s="71" t="n">
        <f aca="false">G2180*Assumptions!$B$7</f>
        <v>4574626.796025</v>
      </c>
      <c r="O2180" s="71" t="n">
        <f aca="false">K2180*Assumptions!$B$7</f>
        <v>4528580.46333937</v>
      </c>
      <c r="P2180" s="68" t="n">
        <f aca="false">P2179+G2180</f>
        <v>44206.91116</v>
      </c>
      <c r="Q2180" s="68" t="n">
        <f aca="false">MAX(Q2179,P2180)</f>
        <v>44464.46721</v>
      </c>
      <c r="R2180" s="68" t="n">
        <f aca="false">Q2180-P2180</f>
        <v>257.556050000014</v>
      </c>
      <c r="S2180" s="68" t="n">
        <f aca="false">S2179+K2180</f>
        <v>31399.1167366494</v>
      </c>
      <c r="T2180" s="68" t="n">
        <f aca="false">MAX(T2179,S2180)</f>
        <v>31984.5297008764</v>
      </c>
      <c r="U2180" s="68" t="n">
        <f aca="false">T2180-S2180</f>
        <v>585.412964226973</v>
      </c>
      <c r="V2180" s="70" t="n">
        <f aca="false">V2179+F2180</f>
        <v>4.36110000000001</v>
      </c>
      <c r="W2180" s="70" t="n">
        <f aca="false">MAX(W2179,V2180)</f>
        <v>4.3712</v>
      </c>
      <c r="X2180" s="70" t="n">
        <f aca="false">W2180-V2180</f>
        <v>0.0100999999999987</v>
      </c>
      <c r="Y2180" s="70" t="n">
        <f aca="false">Y2179+M2180</f>
        <v>3.79635628729061</v>
      </c>
      <c r="Z2180" s="70" t="n">
        <f aca="false">MAX(Z2179,Y2180)</f>
        <v>3.82091272880254</v>
      </c>
      <c r="AA2180" s="70" t="n">
        <f aca="false">Z2180-Y2180</f>
        <v>0.0245564415119293</v>
      </c>
      <c r="AB2180" s="72" t="n">
        <f aca="false">AB2179*(1+F2180)</f>
        <v>60.5032286728364</v>
      </c>
      <c r="AC2180" s="73" t="n">
        <f aca="false">MAX(AC2179,AB2180)</f>
        <v>61.2183281266564</v>
      </c>
      <c r="AD2180" s="70" t="n">
        <f aca="false">1-AB2180/AC2180</f>
        <v>0.011681133341972</v>
      </c>
      <c r="AE2180" s="73" t="n">
        <f aca="false">AE2179*(1+M2180)</f>
        <v>34.4285455680108</v>
      </c>
      <c r="AF2180" s="73" t="n">
        <f aca="false">MAX(AF2179,AE2180)</f>
        <v>35.3429059431911</v>
      </c>
      <c r="AG2180" s="70" t="n">
        <f aca="false">1-AE2180/AF2180</f>
        <v>0.0258711147478943</v>
      </c>
      <c r="AH2180" s="74" t="n">
        <f aca="false">IF(R2180&gt;0,AH2179+1,0)</f>
        <v>56</v>
      </c>
      <c r="AI2180" s="74" t="n">
        <f aca="false">IF(U2180&gt;0,AI2179+1,0)</f>
        <v>56</v>
      </c>
      <c r="AJ2180" s="74" t="n">
        <f aca="false">IF(G2180&gt;0,AJ2179+1,0)</f>
        <v>1</v>
      </c>
      <c r="AK2180" s="74" t="n">
        <f aca="false">IF(G2180&lt;=0,AK2179+1,0)</f>
        <v>0</v>
      </c>
      <c r="AL2180" s="74" t="n">
        <f aca="false">IF(K2180&gt;0,AL2179+1,0)</f>
        <v>1</v>
      </c>
      <c r="AM2180" s="74" t="n">
        <f aca="false">IF(K2180&lt;=0,AM2179+1,0)</f>
        <v>0</v>
      </c>
    </row>
    <row r="2181" customFormat="false" ht="15" hidden="false" customHeight="false" outlineLevel="0" collapsed="false">
      <c r="A2181" s="61" t="n">
        <v>2180</v>
      </c>
      <c r="B2181" s="62" t="n">
        <v>46283.6145833333</v>
      </c>
      <c r="C2181" s="63" t="n">
        <f aca="false">YEAR(B2181)</f>
        <v>2026</v>
      </c>
      <c r="D2181" s="32" t="s">
        <v>277</v>
      </c>
      <c r="E2181" s="64" t="n">
        <v>23354.1</v>
      </c>
      <c r="F2181" s="65" t="n">
        <v>0.0001</v>
      </c>
      <c r="G2181" s="66" t="n">
        <v>2.33541</v>
      </c>
      <c r="H2181" s="67" t="n">
        <f aca="false">E2181+IF(D2181="Long",1,-1)*G2181</f>
        <v>23356.43541</v>
      </c>
      <c r="I2181" s="68" t="n">
        <f aca="false">Assumptions!$B$58</f>
        <v>5.35750011455817</v>
      </c>
      <c r="J2181" s="68" t="n">
        <f aca="false">INDEX(Yearly!$L$5:$L$22,MATCH(C2181,Yearly!$A$5:$A$22,0))</f>
        <v>0.497087639495088</v>
      </c>
      <c r="K2181" s="68" t="n">
        <f aca="false">G2181-I2181-J2181</f>
        <v>-3.51917775405326</v>
      </c>
      <c r="L2181" s="69" t="n">
        <f aca="false">(I2181+J2181)/Assumptions!$B$8</f>
        <v>0.000258150741284462</v>
      </c>
      <c r="M2181" s="70" t="n">
        <f aca="false">F2181-L2181</f>
        <v>-0.000158150741284462</v>
      </c>
      <c r="N2181" s="71" t="n">
        <f aca="false">G2181*Assumptions!$B$7</f>
        <v>18367.99965</v>
      </c>
      <c r="O2181" s="71" t="n">
        <f aca="false">K2181*Assumptions!$B$7</f>
        <v>-27678.3330356289</v>
      </c>
      <c r="P2181" s="68" t="n">
        <f aca="false">P2180+G2181</f>
        <v>44209.24657</v>
      </c>
      <c r="Q2181" s="68" t="n">
        <f aca="false">MAX(Q2180,P2181)</f>
        <v>44464.46721</v>
      </c>
      <c r="R2181" s="68" t="n">
        <f aca="false">Q2181-P2181</f>
        <v>255.220640000014</v>
      </c>
      <c r="S2181" s="68" t="n">
        <f aca="false">S2180+K2181</f>
        <v>31395.5975588954</v>
      </c>
      <c r="T2181" s="68" t="n">
        <f aca="false">MAX(T2180,S2181)</f>
        <v>31984.5297008764</v>
      </c>
      <c r="U2181" s="68" t="n">
        <f aca="false">T2181-S2181</f>
        <v>588.932141981026</v>
      </c>
      <c r="V2181" s="70" t="n">
        <f aca="false">V2180+F2181</f>
        <v>4.36120000000001</v>
      </c>
      <c r="W2181" s="70" t="n">
        <f aca="false">MAX(W2180,V2181)</f>
        <v>4.3712</v>
      </c>
      <c r="X2181" s="70" t="n">
        <f aca="false">W2181-V2181</f>
        <v>0.0099999999999989</v>
      </c>
      <c r="Y2181" s="70" t="n">
        <f aca="false">Y2180+M2181</f>
        <v>3.79619813654933</v>
      </c>
      <c r="Z2181" s="70" t="n">
        <f aca="false">MAX(Z2180,Y2181)</f>
        <v>3.82091272880254</v>
      </c>
      <c r="AA2181" s="70" t="n">
        <f aca="false">Z2181-Y2181</f>
        <v>0.0247145922532139</v>
      </c>
      <c r="AB2181" s="72" t="n">
        <f aca="false">AB2180*(1+F2181)</f>
        <v>60.5092789957036</v>
      </c>
      <c r="AC2181" s="73" t="n">
        <f aca="false">MAX(AC2180,AB2181)</f>
        <v>61.2183281266564</v>
      </c>
      <c r="AD2181" s="70" t="n">
        <f aca="false">1-AB2181/AC2181</f>
        <v>0.0115823014553061</v>
      </c>
      <c r="AE2181" s="73" t="n">
        <f aca="false">AE2180*(1+M2181)</f>
        <v>34.4231006680078</v>
      </c>
      <c r="AF2181" s="73" t="n">
        <f aca="false">MAX(AF2180,AE2181)</f>
        <v>35.3429059431911</v>
      </c>
      <c r="AG2181" s="70" t="n">
        <f aca="false">1-AE2181/AF2181</f>
        <v>0.0260251739532035</v>
      </c>
      <c r="AH2181" s="74" t="n">
        <f aca="false">IF(R2181&gt;0,AH2180+1,0)</f>
        <v>57</v>
      </c>
      <c r="AI2181" s="74" t="n">
        <f aca="false">IF(U2181&gt;0,AI2180+1,0)</f>
        <v>57</v>
      </c>
      <c r="AJ2181" s="74" t="n">
        <f aca="false">IF(G2181&gt;0,AJ2180+1,0)</f>
        <v>2</v>
      </c>
      <c r="AK2181" s="74" t="n">
        <f aca="false">IF(G2181&lt;=0,AK2180+1,0)</f>
        <v>0</v>
      </c>
      <c r="AL2181" s="74" t="n">
        <f aca="false">IF(K2181&gt;0,AL2180+1,0)</f>
        <v>0</v>
      </c>
      <c r="AM2181" s="74" t="n">
        <f aca="false">IF(K2181&lt;=0,AM2180+1,0)</f>
        <v>1</v>
      </c>
    </row>
    <row r="2182" customFormat="false" ht="15" hidden="false" customHeight="false" outlineLevel="0" collapsed="false">
      <c r="A2182" s="61" t="n">
        <v>2181</v>
      </c>
      <c r="B2182" s="62" t="n">
        <v>46287.5104166667</v>
      </c>
      <c r="C2182" s="63" t="n">
        <f aca="false">YEAR(B2182)</f>
        <v>2026</v>
      </c>
      <c r="D2182" s="32" t="s">
        <v>276</v>
      </c>
      <c r="E2182" s="64" t="n">
        <v>23356.9</v>
      </c>
      <c r="F2182" s="65" t="n">
        <v>-0.0005</v>
      </c>
      <c r="G2182" s="66" t="n">
        <v>-11.67845</v>
      </c>
      <c r="H2182" s="67" t="n">
        <f aca="false">E2182+IF(D2182="Long",1,-1)*G2182</f>
        <v>23368.57845</v>
      </c>
      <c r="I2182" s="68" t="n">
        <f aca="false">Assumptions!$B$58</f>
        <v>5.35750011455817</v>
      </c>
      <c r="J2182" s="68" t="n">
        <f aca="false">INDEX(Yearly!$L$5:$L$22,MATCH(C2182,Yearly!$A$5:$A$22,0))</f>
        <v>0.497087639495088</v>
      </c>
      <c r="K2182" s="68" t="n">
        <f aca="false">G2182-I2182-J2182</f>
        <v>-17.5330377540533</v>
      </c>
      <c r="L2182" s="69" t="n">
        <f aca="false">(I2182+J2182)/Assumptions!$B$8</f>
        <v>0.000258150741284462</v>
      </c>
      <c r="M2182" s="70" t="n">
        <f aca="false">F2182-L2182</f>
        <v>-0.000758150741284462</v>
      </c>
      <c r="N2182" s="71" t="n">
        <f aca="false">G2182*Assumptions!$B$7</f>
        <v>-91851.00925</v>
      </c>
      <c r="O2182" s="71" t="n">
        <f aca="false">K2182*Assumptions!$B$7</f>
        <v>-137897.341935629</v>
      </c>
      <c r="P2182" s="68" t="n">
        <f aca="false">P2181+G2182</f>
        <v>44197.56812</v>
      </c>
      <c r="Q2182" s="68" t="n">
        <f aca="false">MAX(Q2181,P2182)</f>
        <v>44464.46721</v>
      </c>
      <c r="R2182" s="68" t="n">
        <f aca="false">Q2182-P2182</f>
        <v>266.899090000014</v>
      </c>
      <c r="S2182" s="68" t="n">
        <f aca="false">S2181+K2182</f>
        <v>31378.0645211413</v>
      </c>
      <c r="T2182" s="68" t="n">
        <f aca="false">MAX(T2181,S2182)</f>
        <v>31984.5297008764</v>
      </c>
      <c r="U2182" s="68" t="n">
        <f aca="false">T2182-S2182</f>
        <v>606.465179735078</v>
      </c>
      <c r="V2182" s="70" t="n">
        <f aca="false">V2181+F2182</f>
        <v>4.36070000000001</v>
      </c>
      <c r="W2182" s="70" t="n">
        <f aca="false">MAX(W2181,V2182)</f>
        <v>4.3712</v>
      </c>
      <c r="X2182" s="70" t="n">
        <f aca="false">W2182-V2182</f>
        <v>0.0104999999999986</v>
      </c>
      <c r="Y2182" s="70" t="n">
        <f aca="false">Y2181+M2182</f>
        <v>3.79543998580804</v>
      </c>
      <c r="Z2182" s="70" t="n">
        <f aca="false">MAX(Z2181,Y2182)</f>
        <v>3.82091272880254</v>
      </c>
      <c r="AA2182" s="70" t="n">
        <f aca="false">Z2182-Y2182</f>
        <v>0.0254727429944985</v>
      </c>
      <c r="AB2182" s="72" t="n">
        <f aca="false">AB2181*(1+F2182)</f>
        <v>60.4790243562058</v>
      </c>
      <c r="AC2182" s="73" t="n">
        <f aca="false">MAX(AC2181,AB2182)</f>
        <v>61.2183281266564</v>
      </c>
      <c r="AD2182" s="70" t="n">
        <f aca="false">1-AB2182/AC2182</f>
        <v>0.0120765103045785</v>
      </c>
      <c r="AE2182" s="73" t="n">
        <f aca="false">AE2181*(1+M2182)</f>
        <v>34.3970027687191</v>
      </c>
      <c r="AF2182" s="73" t="n">
        <f aca="false">MAX(AF2181,AE2182)</f>
        <v>35.3429059431911</v>
      </c>
      <c r="AG2182" s="70" t="n">
        <f aca="false">1-AE2182/AF2182</f>
        <v>0.0267635936895632</v>
      </c>
      <c r="AH2182" s="74" t="n">
        <f aca="false">IF(R2182&gt;0,AH2181+1,0)</f>
        <v>58</v>
      </c>
      <c r="AI2182" s="74" t="n">
        <f aca="false">IF(U2182&gt;0,AI2181+1,0)</f>
        <v>58</v>
      </c>
      <c r="AJ2182" s="74" t="n">
        <f aca="false">IF(G2182&gt;0,AJ2181+1,0)</f>
        <v>0</v>
      </c>
      <c r="AK2182" s="74" t="n">
        <f aca="false">IF(G2182&lt;=0,AK2181+1,0)</f>
        <v>1</v>
      </c>
      <c r="AL2182" s="74" t="n">
        <f aca="false">IF(K2182&gt;0,AL2181+1,0)</f>
        <v>0</v>
      </c>
      <c r="AM2182" s="74" t="n">
        <f aca="false">IF(K2182&lt;=0,AM2181+1,0)</f>
        <v>2</v>
      </c>
    </row>
    <row r="2183" customFormat="false" ht="15" hidden="false" customHeight="false" outlineLevel="0" collapsed="false">
      <c r="A2183" s="61" t="n">
        <v>2182</v>
      </c>
      <c r="B2183" s="62" t="n">
        <v>46287.6145833333</v>
      </c>
      <c r="C2183" s="63" t="n">
        <f aca="false">YEAR(B2183)</f>
        <v>2026</v>
      </c>
      <c r="D2183" s="32" t="s">
        <v>277</v>
      </c>
      <c r="E2183" s="64" t="n">
        <v>23369</v>
      </c>
      <c r="F2183" s="65" t="n">
        <v>-0.0061</v>
      </c>
      <c r="G2183" s="66" t="n">
        <v>-142.5509</v>
      </c>
      <c r="H2183" s="67" t="n">
        <f aca="false">E2183+IF(D2183="Long",1,-1)*G2183</f>
        <v>23226.4491</v>
      </c>
      <c r="I2183" s="68" t="n">
        <f aca="false">Assumptions!$B$58</f>
        <v>5.35750011455817</v>
      </c>
      <c r="J2183" s="68" t="n">
        <f aca="false">INDEX(Yearly!$L$5:$L$22,MATCH(C2183,Yearly!$A$5:$A$22,0))</f>
        <v>0.497087639495088</v>
      </c>
      <c r="K2183" s="68" t="n">
        <f aca="false">G2183-I2183-J2183</f>
        <v>-148.405487754053</v>
      </c>
      <c r="L2183" s="69" t="n">
        <f aca="false">(I2183+J2183)/Assumptions!$B$8</f>
        <v>0.000258150741284462</v>
      </c>
      <c r="M2183" s="70" t="n">
        <f aca="false">F2183-L2183</f>
        <v>-0.00635815074128446</v>
      </c>
      <c r="N2183" s="71" t="n">
        <f aca="false">G2183*Assumptions!$B$7</f>
        <v>-1121162.8285</v>
      </c>
      <c r="O2183" s="71" t="n">
        <f aca="false">K2183*Assumptions!$B$7</f>
        <v>-1167209.16118563</v>
      </c>
      <c r="P2183" s="68" t="n">
        <f aca="false">P2182+G2183</f>
        <v>44055.01722</v>
      </c>
      <c r="Q2183" s="68" t="n">
        <f aca="false">MAX(Q2182,P2183)</f>
        <v>44464.46721</v>
      </c>
      <c r="R2183" s="68" t="n">
        <f aca="false">Q2183-P2183</f>
        <v>409.449990000016</v>
      </c>
      <c r="S2183" s="68" t="n">
        <f aca="false">S2182+K2183</f>
        <v>31229.6590333873</v>
      </c>
      <c r="T2183" s="68" t="n">
        <f aca="false">MAX(T2182,S2183)</f>
        <v>31984.5297008764</v>
      </c>
      <c r="U2183" s="68" t="n">
        <f aca="false">T2183-S2183</f>
        <v>754.870667489133</v>
      </c>
      <c r="V2183" s="70" t="n">
        <f aca="false">V2182+F2183</f>
        <v>4.35460000000001</v>
      </c>
      <c r="W2183" s="70" t="n">
        <f aca="false">MAX(W2182,V2183)</f>
        <v>4.3712</v>
      </c>
      <c r="X2183" s="70" t="n">
        <f aca="false">W2183-V2183</f>
        <v>0.0165999999999986</v>
      </c>
      <c r="Y2183" s="70" t="n">
        <f aca="false">Y2182+M2183</f>
        <v>3.78908183506676</v>
      </c>
      <c r="Z2183" s="70" t="n">
        <f aca="false">MAX(Z2182,Y2183)</f>
        <v>3.82091272880254</v>
      </c>
      <c r="AA2183" s="70" t="n">
        <f aca="false">Z2183-Y2183</f>
        <v>0.031830893735783</v>
      </c>
      <c r="AB2183" s="72" t="n">
        <f aca="false">AB2182*(1+F2183)</f>
        <v>60.1101023076329</v>
      </c>
      <c r="AC2183" s="73" t="n">
        <f aca="false">MAX(AC2182,AB2183)</f>
        <v>61.2183281266564</v>
      </c>
      <c r="AD2183" s="70" t="n">
        <f aca="false">1-AB2183/AC2183</f>
        <v>0.0181028435917205</v>
      </c>
      <c r="AE2183" s="73" t="n">
        <f aca="false">AE2182*(1+M2183)</f>
        <v>34.1783014400672</v>
      </c>
      <c r="AF2183" s="73" t="n">
        <f aca="false">MAX(AF2182,AE2183)</f>
        <v>35.3429059431911</v>
      </c>
      <c r="AG2183" s="70" t="n">
        <f aca="false">1-AE2183/AF2183</f>
        <v>0.032951577467791</v>
      </c>
      <c r="AH2183" s="74" t="n">
        <f aca="false">IF(R2183&gt;0,AH2182+1,0)</f>
        <v>59</v>
      </c>
      <c r="AI2183" s="74" t="n">
        <f aca="false">IF(U2183&gt;0,AI2182+1,0)</f>
        <v>59</v>
      </c>
      <c r="AJ2183" s="74" t="n">
        <f aca="false">IF(G2183&gt;0,AJ2182+1,0)</f>
        <v>0</v>
      </c>
      <c r="AK2183" s="74" t="n">
        <f aca="false">IF(G2183&lt;=0,AK2182+1,0)</f>
        <v>2</v>
      </c>
      <c r="AL2183" s="74" t="n">
        <f aca="false">IF(K2183&gt;0,AL2182+1,0)</f>
        <v>0</v>
      </c>
      <c r="AM2183" s="74" t="n">
        <f aca="false">IF(K2183&lt;=0,AM2182+1,0)</f>
        <v>3</v>
      </c>
    </row>
    <row r="2184" customFormat="false" ht="15" hidden="false" customHeight="false" outlineLevel="0" collapsed="false">
      <c r="A2184" s="61" t="n">
        <v>2183</v>
      </c>
      <c r="B2184" s="62" t="n">
        <v>46289.40625</v>
      </c>
      <c r="C2184" s="63" t="n">
        <f aca="false">YEAR(B2184)</f>
        <v>2026</v>
      </c>
      <c r="D2184" s="32" t="s">
        <v>276</v>
      </c>
      <c r="E2184" s="64" t="n">
        <v>23226.7</v>
      </c>
      <c r="F2184" s="65" t="n">
        <v>0.0236</v>
      </c>
      <c r="G2184" s="66" t="n">
        <v>548.15012</v>
      </c>
      <c r="H2184" s="67" t="n">
        <f aca="false">E2184+IF(D2184="Long",1,-1)*G2184</f>
        <v>22678.54988</v>
      </c>
      <c r="I2184" s="68" t="n">
        <f aca="false">Assumptions!$B$58</f>
        <v>5.35750011455817</v>
      </c>
      <c r="J2184" s="68" t="n">
        <f aca="false">INDEX(Yearly!$L$5:$L$22,MATCH(C2184,Yearly!$A$5:$A$22,0))</f>
        <v>0.497087639495088</v>
      </c>
      <c r="K2184" s="68" t="n">
        <f aca="false">G2184-I2184-J2184</f>
        <v>542.295532245947</v>
      </c>
      <c r="L2184" s="69" t="n">
        <f aca="false">(I2184+J2184)/Assumptions!$B$8</f>
        <v>0.000258150741284462</v>
      </c>
      <c r="M2184" s="70" t="n">
        <f aca="false">F2184-L2184</f>
        <v>0.0233418492587155</v>
      </c>
      <c r="N2184" s="71" t="n">
        <f aca="false">G2184*Assumptions!$B$7</f>
        <v>4311200.6938</v>
      </c>
      <c r="O2184" s="71" t="n">
        <f aca="false">K2184*Assumptions!$B$7</f>
        <v>4265154.36111437</v>
      </c>
      <c r="P2184" s="68" t="n">
        <f aca="false">P2183+G2184</f>
        <v>44603.16734</v>
      </c>
      <c r="Q2184" s="68" t="n">
        <f aca="false">MAX(Q2183,P2184)</f>
        <v>44603.16734</v>
      </c>
      <c r="R2184" s="68" t="n">
        <f aca="false">Q2184-P2184</f>
        <v>0</v>
      </c>
      <c r="S2184" s="68" t="n">
        <f aca="false">S2183+K2184</f>
        <v>31771.9545656332</v>
      </c>
      <c r="T2184" s="68" t="n">
        <f aca="false">MAX(T2183,S2184)</f>
        <v>31984.5297008764</v>
      </c>
      <c r="U2184" s="68" t="n">
        <f aca="false">T2184-S2184</f>
        <v>212.575135243187</v>
      </c>
      <c r="V2184" s="70" t="n">
        <f aca="false">V2183+F2184</f>
        <v>4.37820000000001</v>
      </c>
      <c r="W2184" s="70" t="n">
        <f aca="false">MAX(W2183,V2184)</f>
        <v>4.37820000000001</v>
      </c>
      <c r="X2184" s="70" t="n">
        <f aca="false">W2184-V2184</f>
        <v>0</v>
      </c>
      <c r="Y2184" s="70" t="n">
        <f aca="false">Y2183+M2184</f>
        <v>3.81242368432547</v>
      </c>
      <c r="Z2184" s="70" t="n">
        <f aca="false">MAX(Z2183,Y2184)</f>
        <v>3.82091272880254</v>
      </c>
      <c r="AA2184" s="70" t="n">
        <f aca="false">Z2184-Y2184</f>
        <v>0.00848904447706733</v>
      </c>
      <c r="AB2184" s="72" t="n">
        <f aca="false">AB2183*(1+F2184)</f>
        <v>61.5287007220931</v>
      </c>
      <c r="AC2184" s="73" t="n">
        <f aca="false">MAX(AC2183,AB2184)</f>
        <v>61.5287007220931</v>
      </c>
      <c r="AD2184" s="70" t="n">
        <f aca="false">1-AB2184/AC2184</f>
        <v>0</v>
      </c>
      <c r="AE2184" s="73" t="n">
        <f aca="false">AE2183*(1+M2184)</f>
        <v>34.9760862002002</v>
      </c>
      <c r="AF2184" s="73" t="n">
        <f aca="false">MAX(AF2183,AE2184)</f>
        <v>35.3429059431911</v>
      </c>
      <c r="AG2184" s="70" t="n">
        <f aca="false">1-AE2184/AF2184</f>
        <v>0.0103788789631654</v>
      </c>
      <c r="AH2184" s="74" t="n">
        <f aca="false">IF(R2184&gt;0,AH2183+1,0)</f>
        <v>0</v>
      </c>
      <c r="AI2184" s="74" t="n">
        <f aca="false">IF(U2184&gt;0,AI2183+1,0)</f>
        <v>60</v>
      </c>
      <c r="AJ2184" s="74" t="n">
        <f aca="false">IF(G2184&gt;0,AJ2183+1,0)</f>
        <v>1</v>
      </c>
      <c r="AK2184" s="74" t="n">
        <f aca="false">IF(G2184&lt;=0,AK2183+1,0)</f>
        <v>0</v>
      </c>
      <c r="AL2184" s="74" t="n">
        <f aca="false">IF(K2184&gt;0,AL2183+1,0)</f>
        <v>1</v>
      </c>
      <c r="AM2184" s="74" t="n">
        <f aca="false">IF(K2184&lt;=0,AM2183+1,0)</f>
        <v>0</v>
      </c>
    </row>
  </sheetData>
  <autoFilter ref="A1:AM2184"/>
  <conditionalFormatting sqref="G2:G2184">
    <cfRule type="cellIs" priority="2" operator="greaterThan" aboveAverage="0" equalAverage="0" bottom="0" percent="0" rank="0" text="" dxfId="12">
      <formula>0</formula>
    </cfRule>
    <cfRule type="cellIs" priority="3" operator="lessThan" aboveAverage="0" equalAverage="0" bottom="0" percent="0" rank="0" text="" dxfId="13">
      <formula>0</formula>
    </cfRule>
  </conditionalFormatting>
  <conditionalFormatting sqref="K2:K2184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conditionalFormatting sqref="F2:F2184">
    <cfRule type="cellIs" priority="6" operator="greaterThan" aboveAverage="0" equalAverage="0" bottom="0" percent="0" rank="0" text="" dxfId="12">
      <formula>0</formula>
    </cfRule>
    <cfRule type="cellIs" priority="7" operator="lessThan" aboveAverage="0" equalAverage="0" bottom="0" percent="0" rank="0" text="" dxfId="13">
      <formula>0</formula>
    </cfRule>
  </conditionalFormatting>
  <conditionalFormatting sqref="M2:M2184">
    <cfRule type="cellIs" priority="8" operator="greaterThan" aboveAverage="0" equalAverage="0" bottom="0" percent="0" rank="0" text="" dxfId="12">
      <formula>0</formula>
    </cfRule>
    <cfRule type="cellIs" priority="9" operator="lessThan" aboveAverage="0" equalAverage="0" bottom="0" percent="0" rank="0" text="" dxfId="13">
      <formula>0</formula>
    </cfRule>
  </conditionalFormatting>
  <conditionalFormatting sqref="N2:N2184">
    <cfRule type="cellIs" priority="10" operator="greaterThan" aboveAverage="0" equalAverage="0" bottom="0" percent="0" rank="0" text="" dxfId="12">
      <formula>0</formula>
    </cfRule>
    <cfRule type="cellIs" priority="11" operator="lessThan" aboveAverage="0" equalAverage="0" bottom="0" percent="0" rank="0" text="" dxfId="13">
      <formula>0</formula>
    </cfRule>
  </conditionalFormatting>
  <conditionalFormatting sqref="O2:O2184">
    <cfRule type="cellIs" priority="12" operator="greaterThan" aboveAverage="0" equalAverage="0" bottom="0" percent="0" rank="0" text="" dxfId="12">
      <formula>0</formula>
    </cfRule>
    <cfRule type="cellIs" priority="13" operator="lessThan" aboveAverage="0" equalAverage="0" bottom="0" percent="0" rank="0" text="" dxfId="13">
      <formula>0</formula>
    </cfRule>
  </conditionalFormatting>
  <conditionalFormatting sqref="R2:R2184">
    <cfRule type="dataBar" priority="14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{62903C80-BC2F-498F-8E92-C31B62A8A546}</x14:id>
        </ext>
      </extLst>
    </cfRule>
  </conditionalFormatting>
  <conditionalFormatting sqref="U2:U2184">
    <cfRule type="dataBar" priority="15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{3118BD8D-94AD-4B30-A9C7-17E7D0F6D496}</x14:id>
        </ext>
      </extLst>
    </cfRule>
  </conditionalFormatting>
  <conditionalFormatting sqref="X2:X2184">
    <cfRule type="dataBar" priority="16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{BA77B9DF-5661-4D2F-ACE2-8E79E043B0A5}</x14:id>
        </ext>
      </extLst>
    </cfRule>
  </conditionalFormatting>
  <conditionalFormatting sqref="AA2:AA2184">
    <cfRule type="dataBar" priority="17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{E52A8B45-30DA-4D44-9650-62925ED4138A}</x14:id>
        </ext>
      </extLst>
    </cfRule>
  </conditionalFormatting>
  <conditionalFormatting sqref="AD2:AD2184">
    <cfRule type="dataBar" priority="18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{42A8DD21-1E61-4DDE-9DA5-56BE2A3499A0}</x14:id>
        </ext>
      </extLst>
    </cfRule>
  </conditionalFormatting>
  <conditionalFormatting sqref="AG2:AG2184">
    <cfRule type="dataBar" priority="19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{26EF84AE-EB8F-44DB-B4FC-E02A145765F9}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903C80-BC2F-498F-8E92-C31B62A8A546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R2:R2184</xm:sqref>
        </x14:conditionalFormatting>
        <x14:conditionalFormatting xmlns:xm="http://schemas.microsoft.com/office/excel/2006/main">
          <x14:cfRule type="dataBar" id="{3118BD8D-94AD-4B30-A9C7-17E7D0F6D496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U2:U2184</xm:sqref>
        </x14:conditionalFormatting>
        <x14:conditionalFormatting xmlns:xm="http://schemas.microsoft.com/office/excel/2006/main">
          <x14:cfRule type="dataBar" id="{BA77B9DF-5661-4D2F-ACE2-8E79E043B0A5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X2:X2184</xm:sqref>
        </x14:conditionalFormatting>
        <x14:conditionalFormatting xmlns:xm="http://schemas.microsoft.com/office/excel/2006/main">
          <x14:cfRule type="dataBar" id="{E52A8B45-30DA-4D44-9650-62925ED4138A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AA2:AA2184</xm:sqref>
        </x14:conditionalFormatting>
        <x14:conditionalFormatting xmlns:xm="http://schemas.microsoft.com/office/excel/2006/main">
          <x14:cfRule type="dataBar" id="{42A8DD21-1E61-4DDE-9DA5-56BE2A3499A0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AD2:AD2184</xm:sqref>
        </x14:conditionalFormatting>
        <x14:conditionalFormatting xmlns:xm="http://schemas.microsoft.com/office/excel/2006/main">
          <x14:cfRule type="dataBar" id="{26EF84AE-EB8F-44DB-B4FC-E02A145765F9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AG2:AG2184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4" min="3" style="0" width="7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15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2" min="21" style="0" width="11"/>
    <col collapsed="false" customWidth="true" hidden="false" outlineLevel="0" max="23" min="23" style="0" width="9"/>
    <col collapsed="false" customWidth="true" hidden="false" outlineLevel="0" max="25" min="24" style="0" width="11"/>
    <col collapsed="false" customWidth="true" hidden="false" outlineLevel="0" max="26" min="26" style="0" width="9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1"/>
    <col collapsed="false" customWidth="true" hidden="false" outlineLevel="0" max="31" min="31" style="0" width="12"/>
    <col collapsed="false" customWidth="true" hidden="false" outlineLevel="0" max="32" min="32" style="0" width="10"/>
    <col collapsed="false" customWidth="true" hidden="false" outlineLevel="0" max="35" min="33" style="0" width="11"/>
    <col collapsed="false" customWidth="true" hidden="false" outlineLevel="0" max="39" min="36" style="0" width="9"/>
    <col collapsed="false" customWidth="true" hidden="false" outlineLevel="0" max="41" min="41" style="0" width="60"/>
  </cols>
  <sheetData>
    <row r="1" customFormat="false" ht="42" hidden="false" customHeight="true" outlineLevel="0" collapsed="false">
      <c r="A1" s="4" t="s">
        <v>242</v>
      </c>
      <c r="B1" s="4" t="s">
        <v>243</v>
      </c>
      <c r="C1" s="4" t="s">
        <v>124</v>
      </c>
      <c r="D1" s="4" t="s">
        <v>244</v>
      </c>
      <c r="E1" s="4" t="s">
        <v>245</v>
      </c>
      <c r="F1" s="4" t="s">
        <v>246</v>
      </c>
      <c r="G1" s="4" t="s">
        <v>128</v>
      </c>
      <c r="H1" s="4" t="s">
        <v>247</v>
      </c>
      <c r="I1" s="4" t="s">
        <v>248</v>
      </c>
      <c r="J1" s="4" t="s">
        <v>249</v>
      </c>
      <c r="K1" s="4" t="s">
        <v>129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257</v>
      </c>
      <c r="T1" s="4" t="s">
        <v>258</v>
      </c>
      <c r="U1" s="4" t="s">
        <v>259</v>
      </c>
      <c r="V1" s="4" t="s">
        <v>260</v>
      </c>
      <c r="W1" s="4" t="s">
        <v>261</v>
      </c>
      <c r="X1" s="4" t="s">
        <v>262</v>
      </c>
      <c r="Y1" s="4" t="s">
        <v>263</v>
      </c>
      <c r="Z1" s="4" t="s">
        <v>261</v>
      </c>
      <c r="AA1" s="4" t="s">
        <v>264</v>
      </c>
      <c r="AB1" s="4" t="s">
        <v>265</v>
      </c>
      <c r="AC1" s="4" t="s">
        <v>261</v>
      </c>
      <c r="AD1" s="4" t="s">
        <v>266</v>
      </c>
      <c r="AE1" s="4" t="s">
        <v>267</v>
      </c>
      <c r="AF1" s="4" t="s">
        <v>261</v>
      </c>
      <c r="AG1" s="4" t="s">
        <v>268</v>
      </c>
      <c r="AH1" s="4" t="s">
        <v>269</v>
      </c>
      <c r="AI1" s="4" t="s">
        <v>270</v>
      </c>
      <c r="AJ1" s="4" t="s">
        <v>271</v>
      </c>
      <c r="AK1" s="4" t="s">
        <v>272</v>
      </c>
      <c r="AL1" s="4" t="s">
        <v>273</v>
      </c>
      <c r="AM1" s="4" t="s">
        <v>274</v>
      </c>
      <c r="AO1" s="7" t="s">
        <v>275</v>
      </c>
    </row>
    <row r="2" customFormat="false" ht="15" hidden="false" customHeight="false" outlineLevel="0" collapsed="false">
      <c r="A2" s="61" t="n">
        <v>1</v>
      </c>
      <c r="B2" s="62" t="n">
        <v>39860.4895833333</v>
      </c>
      <c r="C2" s="63" t="n">
        <f aca="false">YEAR(B2)</f>
        <v>2009</v>
      </c>
      <c r="D2" s="32" t="s">
        <v>276</v>
      </c>
      <c r="E2" s="64" t="n">
        <v>2884.7</v>
      </c>
      <c r="F2" s="65" t="n">
        <v>0.0398</v>
      </c>
      <c r="G2" s="66" t="n">
        <v>114.81106</v>
      </c>
      <c r="H2" s="67" t="n">
        <f aca="false">E2+IF(D2="Long",1,-1)*G2</f>
        <v>2769.88894</v>
      </c>
      <c r="I2" s="68" t="n">
        <f aca="false">Assumptions!$B$58</f>
        <v>5.35750011455817</v>
      </c>
      <c r="J2" s="68" t="n">
        <f aca="false">INDEX(Yearly!$T$5:$T$22,MATCH(C2,Yearly!$A$5:$A$22,0))</f>
        <v>1.07150002291163</v>
      </c>
      <c r="K2" s="68" t="n">
        <f aca="false">G2-I2-J2</f>
        <v>108.38205986253</v>
      </c>
      <c r="L2" s="69" t="n">
        <f aca="false">(I2+J2)/Assumptions!$B$8</f>
        <v>0.000283478738542561</v>
      </c>
      <c r="M2" s="70" t="n">
        <f aca="false">F2-L2</f>
        <v>0.0395165212614574</v>
      </c>
      <c r="N2" s="71" t="n">
        <f aca="false">G2*Assumptions!$B$7</f>
        <v>902988.9869</v>
      </c>
      <c r="O2" s="71" t="n">
        <f aca="false">K2*Assumptions!$B$7</f>
        <v>852424.9008188</v>
      </c>
      <c r="P2" s="68" t="n">
        <f aca="false">G2</f>
        <v>114.81106</v>
      </c>
      <c r="Q2" s="68" t="n">
        <f aca="false">MAX(0,P2)</f>
        <v>114.81106</v>
      </c>
      <c r="R2" s="68" t="n">
        <f aca="false">Q2-P2</f>
        <v>0</v>
      </c>
      <c r="S2" s="68" t="n">
        <f aca="false">K2</f>
        <v>108.38205986253</v>
      </c>
      <c r="T2" s="68" t="n">
        <f aca="false">MAX(0,S2)</f>
        <v>108.38205986253</v>
      </c>
      <c r="U2" s="68" t="n">
        <f aca="false">T2-S2</f>
        <v>0</v>
      </c>
      <c r="V2" s="70" t="n">
        <f aca="false">F2</f>
        <v>0.0398</v>
      </c>
      <c r="W2" s="70" t="n">
        <f aca="false">MAX(0,V2)</f>
        <v>0.0398</v>
      </c>
      <c r="X2" s="70" t="n">
        <f aca="false">W2-V2</f>
        <v>0</v>
      </c>
      <c r="Y2" s="70" t="n">
        <f aca="false">M2</f>
        <v>0.0395165212614574</v>
      </c>
      <c r="Z2" s="70" t="n">
        <f aca="false">MAX(0,Y2)</f>
        <v>0.0395165212614574</v>
      </c>
      <c r="AA2" s="70" t="n">
        <f aca="false">Z2-Y2</f>
        <v>0</v>
      </c>
      <c r="AB2" s="72" t="n">
        <f aca="false">1+F2</f>
        <v>1.0398</v>
      </c>
      <c r="AC2" s="73" t="n">
        <f aca="false">MAX(1,AB2)</f>
        <v>1.0398</v>
      </c>
      <c r="AD2" s="70" t="n">
        <f aca="false">1-AB2/AC2</f>
        <v>0</v>
      </c>
      <c r="AE2" s="73" t="n">
        <f aca="false">1+M2</f>
        <v>1.03951652126146</v>
      </c>
      <c r="AF2" s="73" t="n">
        <f aca="false">MAX(1,AE2)</f>
        <v>1.03951652126146</v>
      </c>
      <c r="AG2" s="70" t="n">
        <f aca="false">1-AE2/AF2</f>
        <v>0</v>
      </c>
      <c r="AH2" s="74" t="n">
        <f aca="false">IF(R2&gt;0,1,0)</f>
        <v>0</v>
      </c>
      <c r="AI2" s="74" t="n">
        <f aca="false">IF(U2&gt;0,1,0)</f>
        <v>0</v>
      </c>
      <c r="AJ2" s="74" t="n">
        <f aca="false">IF(G2&gt;0,1,0)</f>
        <v>1</v>
      </c>
      <c r="AK2" s="74" t="n">
        <f aca="false">IF(G2&lt;=0,1,0)</f>
        <v>0</v>
      </c>
      <c r="AL2" s="74" t="n">
        <f aca="false">IF(K2&gt;0,1,0)</f>
        <v>1</v>
      </c>
      <c r="AM2" s="74" t="n">
        <f aca="false">IF(K2&lt;=0,1,0)</f>
        <v>0</v>
      </c>
      <c r="AO2" s="18" t="s">
        <v>205</v>
      </c>
    </row>
    <row r="3" customFormat="false" ht="15" hidden="false" customHeight="false" outlineLevel="0" collapsed="false">
      <c r="A3" s="61" t="n">
        <v>2</v>
      </c>
      <c r="B3" s="62" t="n">
        <v>39869.4270833333</v>
      </c>
      <c r="C3" s="63" t="n">
        <f aca="false">YEAR(B3)</f>
        <v>2009</v>
      </c>
      <c r="D3" s="32" t="s">
        <v>277</v>
      </c>
      <c r="E3" s="64" t="n">
        <v>2769.9</v>
      </c>
      <c r="F3" s="65" t="n">
        <v>-0.0021</v>
      </c>
      <c r="G3" s="66" t="n">
        <v>-5.81679</v>
      </c>
      <c r="H3" s="67" t="n">
        <f aca="false">E3+IF(D3="Long",1,-1)*G3</f>
        <v>2764.08321</v>
      </c>
      <c r="I3" s="68" t="n">
        <f aca="false">Assumptions!$B$58</f>
        <v>5.35750011455817</v>
      </c>
      <c r="J3" s="68" t="n">
        <f aca="false">INDEX(Yearly!$T$5:$T$22,MATCH(C3,Yearly!$A$5:$A$22,0))</f>
        <v>1.07150002291163</v>
      </c>
      <c r="K3" s="68" t="n">
        <f aca="false">G3-I3-J3</f>
        <v>-12.2457901374698</v>
      </c>
      <c r="L3" s="69" t="n">
        <f aca="false">(I3+J3)/Assumptions!$B$8</f>
        <v>0.000283478738542561</v>
      </c>
      <c r="M3" s="70" t="n">
        <f aca="false">F3-L3</f>
        <v>-0.00238347873854256</v>
      </c>
      <c r="N3" s="71" t="n">
        <f aca="false">G3*Assumptions!$B$7</f>
        <v>-45749.05335</v>
      </c>
      <c r="O3" s="71" t="n">
        <f aca="false">K3*Assumptions!$B$7</f>
        <v>-96313.1394312</v>
      </c>
      <c r="P3" s="68" t="n">
        <f aca="false">P2+G3</f>
        <v>108.99427</v>
      </c>
      <c r="Q3" s="68" t="n">
        <f aca="false">MAX(Q2,P3)</f>
        <v>114.81106</v>
      </c>
      <c r="R3" s="68" t="n">
        <f aca="false">Q3-P3</f>
        <v>5.81679</v>
      </c>
      <c r="S3" s="68" t="n">
        <f aca="false">S2+K3</f>
        <v>96.1362697250604</v>
      </c>
      <c r="T3" s="68" t="n">
        <f aca="false">MAX(T2,S3)</f>
        <v>108.38205986253</v>
      </c>
      <c r="U3" s="68" t="n">
        <f aca="false">T3-S3</f>
        <v>12.2457901374698</v>
      </c>
      <c r="V3" s="70" t="n">
        <f aca="false">V2+F3</f>
        <v>0.0377</v>
      </c>
      <c r="W3" s="70" t="n">
        <f aca="false">MAX(W2,V3)</f>
        <v>0.0398</v>
      </c>
      <c r="X3" s="70" t="n">
        <f aca="false">W3-V3</f>
        <v>0.0021</v>
      </c>
      <c r="Y3" s="70" t="n">
        <f aca="false">Y2+M3</f>
        <v>0.0371330425229149</v>
      </c>
      <c r="Z3" s="70" t="n">
        <f aca="false">MAX(Z2,Y3)</f>
        <v>0.0395165212614574</v>
      </c>
      <c r="AA3" s="70" t="n">
        <f aca="false">Z3-Y3</f>
        <v>0.00238347873854256</v>
      </c>
      <c r="AB3" s="72" t="n">
        <f aca="false">AB2*(1+F3)</f>
        <v>1.03761642</v>
      </c>
      <c r="AC3" s="73" t="n">
        <f aca="false">MAX(AC2,AB3)</f>
        <v>1.0398</v>
      </c>
      <c r="AD3" s="70" t="n">
        <f aca="false">1-AB3/AC3</f>
        <v>0.0021000000000001</v>
      </c>
      <c r="AE3" s="73" t="n">
        <f aca="false">AE2*(1+M3)</f>
        <v>1.03703885573467</v>
      </c>
      <c r="AF3" s="73" t="n">
        <f aca="false">MAX(AF2,AE3)</f>
        <v>1.03951652126146</v>
      </c>
      <c r="AG3" s="70" t="n">
        <f aca="false">1-AE3/AF3</f>
        <v>0.00238347873854261</v>
      </c>
      <c r="AH3" s="74" t="n">
        <f aca="false">IF(R3&gt;0,AH2+1,0)</f>
        <v>1</v>
      </c>
      <c r="AI3" s="74" t="n">
        <f aca="false">IF(U3&gt;0,AI2+1,0)</f>
        <v>1</v>
      </c>
      <c r="AJ3" s="74" t="n">
        <f aca="false">IF(G3&gt;0,AJ2+1,0)</f>
        <v>0</v>
      </c>
      <c r="AK3" s="74" t="n">
        <f aca="false">IF(G3&lt;=0,AK2+1,0)</f>
        <v>1</v>
      </c>
      <c r="AL3" s="74" t="n">
        <f aca="false">IF(K3&gt;0,AL2+1,0)</f>
        <v>0</v>
      </c>
      <c r="AM3" s="74" t="n">
        <f aca="false">IF(K3&lt;=0,AM2+1,0)</f>
        <v>1</v>
      </c>
      <c r="AO3" s="18" t="s">
        <v>278</v>
      </c>
    </row>
    <row r="4" customFormat="false" ht="15" hidden="false" customHeight="false" outlineLevel="0" collapsed="false">
      <c r="A4" s="61" t="n">
        <v>3</v>
      </c>
      <c r="B4" s="62" t="n">
        <v>39869.6354166667</v>
      </c>
      <c r="C4" s="63" t="n">
        <f aca="false">YEAR(B4)</f>
        <v>2009</v>
      </c>
      <c r="D4" s="32" t="s">
        <v>276</v>
      </c>
      <c r="E4" s="64" t="n">
        <v>2764.15</v>
      </c>
      <c r="F4" s="65" t="n">
        <v>-0.0071</v>
      </c>
      <c r="G4" s="66" t="n">
        <v>-19.625465</v>
      </c>
      <c r="H4" s="67" t="n">
        <f aca="false">E4+IF(D4="Long",1,-1)*G4</f>
        <v>2783.775465</v>
      </c>
      <c r="I4" s="68" t="n">
        <f aca="false">Assumptions!$B$58</f>
        <v>5.35750011455817</v>
      </c>
      <c r="J4" s="68" t="n">
        <f aca="false">INDEX(Yearly!$T$5:$T$22,MATCH(C4,Yearly!$A$5:$A$22,0))</f>
        <v>1.07150002291163</v>
      </c>
      <c r="K4" s="68" t="n">
        <f aca="false">G4-I4-J4</f>
        <v>-26.0544651374698</v>
      </c>
      <c r="L4" s="69" t="n">
        <f aca="false">(I4+J4)/Assumptions!$B$8</f>
        <v>0.000283478738542561</v>
      </c>
      <c r="M4" s="70" t="n">
        <f aca="false">F4-L4</f>
        <v>-0.00738347873854256</v>
      </c>
      <c r="N4" s="71" t="n">
        <f aca="false">G4*Assumptions!$B$7</f>
        <v>-154354.282225</v>
      </c>
      <c r="O4" s="71" t="n">
        <f aca="false">K4*Assumptions!$B$7</f>
        <v>-204918.3683062</v>
      </c>
      <c r="P4" s="68" t="n">
        <f aca="false">P3+G4</f>
        <v>89.368805</v>
      </c>
      <c r="Q4" s="68" t="n">
        <f aca="false">MAX(Q3,P4)</f>
        <v>114.81106</v>
      </c>
      <c r="R4" s="68" t="n">
        <f aca="false">Q4-P4</f>
        <v>25.442255</v>
      </c>
      <c r="S4" s="68" t="n">
        <f aca="false">S3+K4</f>
        <v>70.0818045875906</v>
      </c>
      <c r="T4" s="68" t="n">
        <f aca="false">MAX(T3,S4)</f>
        <v>108.38205986253</v>
      </c>
      <c r="U4" s="68" t="n">
        <f aca="false">T4-S4</f>
        <v>38.3002552749396</v>
      </c>
      <c r="V4" s="70" t="n">
        <f aca="false">V3+F4</f>
        <v>0.0306</v>
      </c>
      <c r="W4" s="70" t="n">
        <f aca="false">MAX(W3,V4)</f>
        <v>0.0398</v>
      </c>
      <c r="X4" s="70" t="n">
        <f aca="false">W4-V4</f>
        <v>0.0092</v>
      </c>
      <c r="Y4" s="70" t="n">
        <f aca="false">Y3+M4</f>
        <v>0.0297495637843723</v>
      </c>
      <c r="Z4" s="70" t="n">
        <f aca="false">MAX(Z3,Y4)</f>
        <v>0.0395165212614574</v>
      </c>
      <c r="AA4" s="70" t="n">
        <f aca="false">Z4-Y4</f>
        <v>0.00976695747708512</v>
      </c>
      <c r="AB4" s="72" t="n">
        <f aca="false">AB3*(1+F4)</f>
        <v>1.030249343418</v>
      </c>
      <c r="AC4" s="73" t="n">
        <f aca="false">MAX(AC3,AB4)</f>
        <v>1.0398</v>
      </c>
      <c r="AD4" s="70" t="n">
        <f aca="false">1-AB4/AC4</f>
        <v>0.00918509000000001</v>
      </c>
      <c r="AE4" s="73" t="n">
        <f aca="false">AE3*(1+M4)</f>
        <v>1.02938190139231</v>
      </c>
      <c r="AF4" s="73" t="n">
        <f aca="false">MAX(AF3,AE4)</f>
        <v>1.03951652126146</v>
      </c>
      <c r="AG4" s="70" t="n">
        <f aca="false">1-AE4/AF4</f>
        <v>0.00974935911249542</v>
      </c>
      <c r="AH4" s="74" t="n">
        <f aca="false">IF(R4&gt;0,AH3+1,0)</f>
        <v>2</v>
      </c>
      <c r="AI4" s="74" t="n">
        <f aca="false">IF(U4&gt;0,AI3+1,0)</f>
        <v>2</v>
      </c>
      <c r="AJ4" s="74" t="n">
        <f aca="false">IF(G4&gt;0,AJ3+1,0)</f>
        <v>0</v>
      </c>
      <c r="AK4" s="74" t="n">
        <f aca="false">IF(G4&lt;=0,AK3+1,0)</f>
        <v>2</v>
      </c>
      <c r="AL4" s="74" t="n">
        <f aca="false">IF(K4&gt;0,AL3+1,0)</f>
        <v>0</v>
      </c>
      <c r="AM4" s="74" t="n">
        <f aca="false">IF(K4&lt;=0,AM3+1,0)</f>
        <v>2</v>
      </c>
    </row>
    <row r="5" customFormat="false" ht="15" hidden="false" customHeight="false" outlineLevel="0" collapsed="false">
      <c r="A5" s="61" t="n">
        <v>4</v>
      </c>
      <c r="B5" s="62" t="n">
        <v>39870.6354166667</v>
      </c>
      <c r="C5" s="63" t="n">
        <f aca="false">YEAR(B5)</f>
        <v>2009</v>
      </c>
      <c r="D5" s="32" t="s">
        <v>277</v>
      </c>
      <c r="E5" s="64" t="n">
        <v>2783.8</v>
      </c>
      <c r="F5" s="65" t="n">
        <v>-0.0161</v>
      </c>
      <c r="G5" s="66" t="n">
        <v>-44.81918</v>
      </c>
      <c r="H5" s="67" t="n">
        <f aca="false">E5+IF(D5="Long",1,-1)*G5</f>
        <v>2738.98082</v>
      </c>
      <c r="I5" s="68" t="n">
        <f aca="false">Assumptions!$B$58</f>
        <v>5.35750011455817</v>
      </c>
      <c r="J5" s="68" t="n">
        <f aca="false">INDEX(Yearly!$T$5:$T$22,MATCH(C5,Yearly!$A$5:$A$22,0))</f>
        <v>1.07150002291163</v>
      </c>
      <c r="K5" s="68" t="n">
        <f aca="false">G5-I5-J5</f>
        <v>-51.2481801374698</v>
      </c>
      <c r="L5" s="69" t="n">
        <f aca="false">(I5+J5)/Assumptions!$B$8</f>
        <v>0.000283478738542561</v>
      </c>
      <c r="M5" s="70" t="n">
        <f aca="false">F5-L5</f>
        <v>-0.0163834787385426</v>
      </c>
      <c r="N5" s="71" t="n">
        <f aca="false">G5*Assumptions!$B$7</f>
        <v>-352502.8507</v>
      </c>
      <c r="O5" s="71" t="n">
        <f aca="false">K5*Assumptions!$B$7</f>
        <v>-403066.9367812</v>
      </c>
      <c r="P5" s="68" t="n">
        <f aca="false">P4+G5</f>
        <v>44.549625</v>
      </c>
      <c r="Q5" s="68" t="n">
        <f aca="false">MAX(Q4,P5)</f>
        <v>114.81106</v>
      </c>
      <c r="R5" s="68" t="n">
        <f aca="false">Q5-P5</f>
        <v>70.261435</v>
      </c>
      <c r="S5" s="68" t="n">
        <f aca="false">S4+K5</f>
        <v>18.8336244501208</v>
      </c>
      <c r="T5" s="68" t="n">
        <f aca="false">MAX(T4,S5)</f>
        <v>108.38205986253</v>
      </c>
      <c r="U5" s="68" t="n">
        <f aca="false">T5-S5</f>
        <v>89.5484354124094</v>
      </c>
      <c r="V5" s="70" t="n">
        <f aca="false">V4+F5</f>
        <v>0.0145</v>
      </c>
      <c r="W5" s="70" t="n">
        <f aca="false">MAX(W4,V5)</f>
        <v>0.0398</v>
      </c>
      <c r="X5" s="70" t="n">
        <f aca="false">W5-V5</f>
        <v>0.0253</v>
      </c>
      <c r="Y5" s="70" t="n">
        <f aca="false">Y4+M5</f>
        <v>0.0133660850458298</v>
      </c>
      <c r="Z5" s="70" t="n">
        <f aca="false">MAX(Z4,Y5)</f>
        <v>0.0395165212614574</v>
      </c>
      <c r="AA5" s="70" t="n">
        <f aca="false">Z5-Y5</f>
        <v>0.0261504362156277</v>
      </c>
      <c r="AB5" s="72" t="n">
        <f aca="false">AB4*(1+F5)</f>
        <v>1.01366232898897</v>
      </c>
      <c r="AC5" s="73" t="n">
        <f aca="false">MAX(AC4,AB5)</f>
        <v>1.0398</v>
      </c>
      <c r="AD5" s="70" t="n">
        <f aca="false">1-AB5/AC5</f>
        <v>0.0251372100510001</v>
      </c>
      <c r="AE5" s="73" t="n">
        <f aca="false">AE4*(1+M5)</f>
        <v>1.01251704489701</v>
      </c>
      <c r="AF5" s="73" t="n">
        <f aca="false">MAX(AF4,AE5)</f>
        <v>1.03951652126146</v>
      </c>
      <c r="AG5" s="70" t="n">
        <f aca="false">1-AE5/AF5</f>
        <v>0.0259731094333039</v>
      </c>
      <c r="AH5" s="74" t="n">
        <f aca="false">IF(R5&gt;0,AH4+1,0)</f>
        <v>3</v>
      </c>
      <c r="AI5" s="74" t="n">
        <f aca="false">IF(U5&gt;0,AI4+1,0)</f>
        <v>3</v>
      </c>
      <c r="AJ5" s="74" t="n">
        <f aca="false">IF(G5&gt;0,AJ4+1,0)</f>
        <v>0</v>
      </c>
      <c r="AK5" s="74" t="n">
        <f aca="false">IF(G5&lt;=0,AK4+1,0)</f>
        <v>3</v>
      </c>
      <c r="AL5" s="74" t="n">
        <f aca="false">IF(K5&gt;0,AL4+1,0)</f>
        <v>0</v>
      </c>
      <c r="AM5" s="74" t="n">
        <f aca="false">IF(K5&lt;=0,AM4+1,0)</f>
        <v>3</v>
      </c>
    </row>
    <row r="6" customFormat="false" ht="15" hidden="false" customHeight="false" outlineLevel="0" collapsed="false">
      <c r="A6" s="61" t="n">
        <v>5</v>
      </c>
      <c r="B6" s="62" t="n">
        <v>39871.4597222222</v>
      </c>
      <c r="C6" s="63" t="n">
        <f aca="false">YEAR(B6)</f>
        <v>2009</v>
      </c>
      <c r="D6" s="32" t="s">
        <v>276</v>
      </c>
      <c r="E6" s="64" t="n">
        <v>2739</v>
      </c>
      <c r="F6" s="65" t="n">
        <v>-0.01</v>
      </c>
      <c r="G6" s="66" t="n">
        <v>-27.39</v>
      </c>
      <c r="H6" s="67" t="n">
        <f aca="false">E6+IF(D6="Long",1,-1)*G6</f>
        <v>2766.39</v>
      </c>
      <c r="I6" s="68" t="n">
        <f aca="false">Assumptions!$B$58</f>
        <v>5.35750011455817</v>
      </c>
      <c r="J6" s="68" t="n">
        <f aca="false">INDEX(Yearly!$T$5:$T$22,MATCH(C6,Yearly!$A$5:$A$22,0))</f>
        <v>1.07150002291163</v>
      </c>
      <c r="K6" s="68" t="n">
        <f aca="false">G6-I6-J6</f>
        <v>-33.8190001374698</v>
      </c>
      <c r="L6" s="69" t="n">
        <f aca="false">(I6+J6)/Assumptions!$B$8</f>
        <v>0.000283478738542561</v>
      </c>
      <c r="M6" s="70" t="n">
        <f aca="false">F6-L6</f>
        <v>-0.0102834787385426</v>
      </c>
      <c r="N6" s="71" t="n">
        <f aca="false">G6*Assumptions!$B$7</f>
        <v>-215422.35</v>
      </c>
      <c r="O6" s="71" t="n">
        <f aca="false">K6*Assumptions!$B$7</f>
        <v>-265986.4360812</v>
      </c>
      <c r="P6" s="68" t="n">
        <f aca="false">P5+G6</f>
        <v>17.159625</v>
      </c>
      <c r="Q6" s="68" t="n">
        <f aca="false">MAX(Q5,P6)</f>
        <v>114.81106</v>
      </c>
      <c r="R6" s="68" t="n">
        <f aca="false">Q6-P6</f>
        <v>97.651435</v>
      </c>
      <c r="S6" s="68" t="n">
        <f aca="false">S5+K6</f>
        <v>-14.985375687349</v>
      </c>
      <c r="T6" s="68" t="n">
        <f aca="false">MAX(T5,S6)</f>
        <v>108.38205986253</v>
      </c>
      <c r="U6" s="68" t="n">
        <f aca="false">T6-S6</f>
        <v>123.367435549879</v>
      </c>
      <c r="V6" s="70" t="n">
        <f aca="false">V5+F6</f>
        <v>0.0045</v>
      </c>
      <c r="W6" s="70" t="n">
        <f aca="false">MAX(W5,V6)</f>
        <v>0.0398</v>
      </c>
      <c r="X6" s="70" t="n">
        <f aca="false">W6-V6</f>
        <v>0.0353</v>
      </c>
      <c r="Y6" s="70" t="n">
        <f aca="false">Y5+M6</f>
        <v>0.0030826063072872</v>
      </c>
      <c r="Z6" s="70" t="n">
        <f aca="false">MAX(Z5,Y6)</f>
        <v>0.0395165212614574</v>
      </c>
      <c r="AA6" s="70" t="n">
        <f aca="false">Z6-Y6</f>
        <v>0.0364339149541702</v>
      </c>
      <c r="AB6" s="72" t="n">
        <f aca="false">AB5*(1+F6)</f>
        <v>1.00352570569908</v>
      </c>
      <c r="AC6" s="73" t="n">
        <f aca="false">MAX(AC5,AB6)</f>
        <v>1.0398</v>
      </c>
      <c r="AD6" s="70" t="n">
        <f aca="false">1-AB6/AC6</f>
        <v>0.0348858379504901</v>
      </c>
      <c r="AE6" s="73" t="n">
        <f aca="false">AE5*(1+M6)</f>
        <v>1.0021048473934</v>
      </c>
      <c r="AF6" s="73" t="n">
        <f aca="false">MAX(AF5,AE6)</f>
        <v>1.03951652126146</v>
      </c>
      <c r="AG6" s="70" t="n">
        <f aca="false">1-AE6/AF6</f>
        <v>0.0359894942532152</v>
      </c>
      <c r="AH6" s="74" t="n">
        <f aca="false">IF(R6&gt;0,AH5+1,0)</f>
        <v>4</v>
      </c>
      <c r="AI6" s="74" t="n">
        <f aca="false">IF(U6&gt;0,AI5+1,0)</f>
        <v>4</v>
      </c>
      <c r="AJ6" s="74" t="n">
        <f aca="false">IF(G6&gt;0,AJ5+1,0)</f>
        <v>0</v>
      </c>
      <c r="AK6" s="74" t="n">
        <f aca="false">IF(G6&lt;=0,AK5+1,0)</f>
        <v>4</v>
      </c>
      <c r="AL6" s="74" t="n">
        <f aca="false">IF(K6&gt;0,AL5+1,0)</f>
        <v>0</v>
      </c>
      <c r="AM6" s="74" t="n">
        <f aca="false">IF(K6&lt;=0,AM5+1,0)</f>
        <v>4</v>
      </c>
    </row>
    <row r="7" customFormat="false" ht="15" hidden="false" customHeight="false" outlineLevel="0" collapsed="false">
      <c r="A7" s="61" t="n">
        <v>6</v>
      </c>
      <c r="B7" s="62" t="n">
        <v>39871.6354166667</v>
      </c>
      <c r="C7" s="63" t="n">
        <f aca="false">YEAR(B7)</f>
        <v>2009</v>
      </c>
      <c r="D7" s="32" t="s">
        <v>277</v>
      </c>
      <c r="E7" s="64" t="n">
        <v>2766.45</v>
      </c>
      <c r="F7" s="65" t="n">
        <v>-0.0257</v>
      </c>
      <c r="G7" s="66" t="n">
        <v>-71.097765</v>
      </c>
      <c r="H7" s="67" t="n">
        <f aca="false">E7+IF(D7="Long",1,-1)*G7</f>
        <v>2695.352235</v>
      </c>
      <c r="I7" s="68" t="n">
        <f aca="false">Assumptions!$B$58</f>
        <v>5.35750011455817</v>
      </c>
      <c r="J7" s="68" t="n">
        <f aca="false">INDEX(Yearly!$T$5:$T$22,MATCH(C7,Yearly!$A$5:$A$22,0))</f>
        <v>1.07150002291163</v>
      </c>
      <c r="K7" s="68" t="n">
        <f aca="false">G7-I7-J7</f>
        <v>-77.5267651374698</v>
      </c>
      <c r="L7" s="69" t="n">
        <f aca="false">(I7+J7)/Assumptions!$B$8</f>
        <v>0.000283478738542561</v>
      </c>
      <c r="M7" s="70" t="n">
        <f aca="false">F7-L7</f>
        <v>-0.0259834787385426</v>
      </c>
      <c r="N7" s="71" t="n">
        <f aca="false">G7*Assumptions!$B$7</f>
        <v>-559183.921725</v>
      </c>
      <c r="O7" s="71" t="n">
        <f aca="false">K7*Assumptions!$B$7</f>
        <v>-609748.0078062</v>
      </c>
      <c r="P7" s="68" t="n">
        <f aca="false">P6+G7</f>
        <v>-53.93814</v>
      </c>
      <c r="Q7" s="68" t="n">
        <f aca="false">MAX(Q6,P7)</f>
        <v>114.81106</v>
      </c>
      <c r="R7" s="68" t="n">
        <f aca="false">Q7-P7</f>
        <v>168.7492</v>
      </c>
      <c r="S7" s="68" t="n">
        <f aca="false">S6+K7</f>
        <v>-92.5121408248188</v>
      </c>
      <c r="T7" s="68" t="n">
        <f aca="false">MAX(T6,S7)</f>
        <v>108.38205986253</v>
      </c>
      <c r="U7" s="68" t="n">
        <f aca="false">T7-S7</f>
        <v>200.894200687349</v>
      </c>
      <c r="V7" s="70" t="n">
        <f aca="false">V6+F7</f>
        <v>-0.0212</v>
      </c>
      <c r="W7" s="70" t="n">
        <f aca="false">MAX(W6,V7)</f>
        <v>0.0398</v>
      </c>
      <c r="X7" s="70" t="n">
        <f aca="false">W7-V7</f>
        <v>0.061</v>
      </c>
      <c r="Y7" s="70" t="n">
        <f aca="false">Y6+M7</f>
        <v>-0.0229008724312554</v>
      </c>
      <c r="Z7" s="70" t="n">
        <f aca="false">MAX(Z6,Y7)</f>
        <v>0.0395165212614574</v>
      </c>
      <c r="AA7" s="70" t="n">
        <f aca="false">Z7-Y7</f>
        <v>0.0624173936927128</v>
      </c>
      <c r="AB7" s="72" t="n">
        <f aca="false">AB6*(1+F7)</f>
        <v>0.977735095062614</v>
      </c>
      <c r="AC7" s="73" t="n">
        <f aca="false">MAX(AC6,AB7)</f>
        <v>1.0398</v>
      </c>
      <c r="AD7" s="70" t="n">
        <f aca="false">1-AB7/AC7</f>
        <v>0.0596892719151625</v>
      </c>
      <c r="AE7" s="73" t="n">
        <f aca="false">AE6*(1+M7)</f>
        <v>0.976066677397359</v>
      </c>
      <c r="AF7" s="73" t="n">
        <f aca="false">MAX(AF6,AE7)</f>
        <v>1.03951652126146</v>
      </c>
      <c r="AG7" s="70" t="n">
        <f aca="false">1-AE7/AF7</f>
        <v>0.0610378407330183</v>
      </c>
      <c r="AH7" s="74" t="n">
        <f aca="false">IF(R7&gt;0,AH6+1,0)</f>
        <v>5</v>
      </c>
      <c r="AI7" s="74" t="n">
        <f aca="false">IF(U7&gt;0,AI6+1,0)</f>
        <v>5</v>
      </c>
      <c r="AJ7" s="74" t="n">
        <f aca="false">IF(G7&gt;0,AJ6+1,0)</f>
        <v>0</v>
      </c>
      <c r="AK7" s="74" t="n">
        <f aca="false">IF(G7&lt;=0,AK6+1,0)</f>
        <v>5</v>
      </c>
      <c r="AL7" s="74" t="n">
        <f aca="false">IF(K7&gt;0,AL6+1,0)</f>
        <v>0</v>
      </c>
      <c r="AM7" s="74" t="n">
        <f aca="false">IF(K7&lt;=0,AM6+1,0)</f>
        <v>5</v>
      </c>
    </row>
    <row r="8" customFormat="false" ht="15" hidden="false" customHeight="false" outlineLevel="0" collapsed="false">
      <c r="A8" s="61" t="n">
        <v>7</v>
      </c>
      <c r="B8" s="62" t="n">
        <v>39874.4270833333</v>
      </c>
      <c r="C8" s="63" t="n">
        <f aca="false">YEAR(B8)</f>
        <v>2009</v>
      </c>
      <c r="D8" s="32" t="s">
        <v>276</v>
      </c>
      <c r="E8" s="64" t="n">
        <v>2695.45</v>
      </c>
      <c r="F8" s="65" t="n">
        <v>0.0292</v>
      </c>
      <c r="G8" s="66" t="n">
        <v>78.70714</v>
      </c>
      <c r="H8" s="67" t="n">
        <f aca="false">E8+IF(D8="Long",1,-1)*G8</f>
        <v>2616.74286</v>
      </c>
      <c r="I8" s="68" t="n">
        <f aca="false">Assumptions!$B$58</f>
        <v>5.35750011455817</v>
      </c>
      <c r="J8" s="68" t="n">
        <f aca="false">INDEX(Yearly!$T$5:$T$22,MATCH(C8,Yearly!$A$5:$A$22,0))</f>
        <v>1.07150002291163</v>
      </c>
      <c r="K8" s="68" t="n">
        <f aca="false">G8-I8-J8</f>
        <v>72.2781398625302</v>
      </c>
      <c r="L8" s="69" t="n">
        <f aca="false">(I8+J8)/Assumptions!$B$8</f>
        <v>0.000283478738542561</v>
      </c>
      <c r="M8" s="70" t="n">
        <f aca="false">F8-L8</f>
        <v>0.0289165212614574</v>
      </c>
      <c r="N8" s="71" t="n">
        <f aca="false">G8*Assumptions!$B$7</f>
        <v>619031.6561</v>
      </c>
      <c r="O8" s="71" t="n">
        <f aca="false">K8*Assumptions!$B$7</f>
        <v>568467.5700188</v>
      </c>
      <c r="P8" s="68" t="n">
        <f aca="false">P7+G8</f>
        <v>24.769</v>
      </c>
      <c r="Q8" s="68" t="n">
        <f aca="false">MAX(Q7,P8)</f>
        <v>114.81106</v>
      </c>
      <c r="R8" s="68" t="n">
        <f aca="false">Q8-P8</f>
        <v>90.04206</v>
      </c>
      <c r="S8" s="68" t="n">
        <f aca="false">S7+K8</f>
        <v>-20.2340009622886</v>
      </c>
      <c r="T8" s="68" t="n">
        <f aca="false">MAX(T7,S8)</f>
        <v>108.38205986253</v>
      </c>
      <c r="U8" s="68" t="n">
        <f aca="false">T8-S8</f>
        <v>128.616060824819</v>
      </c>
      <c r="V8" s="70" t="n">
        <f aca="false">V7+F8</f>
        <v>0.008</v>
      </c>
      <c r="W8" s="70" t="n">
        <f aca="false">MAX(W7,V8)</f>
        <v>0.0398</v>
      </c>
      <c r="X8" s="70" t="n">
        <f aca="false">W8-V8</f>
        <v>0.0318</v>
      </c>
      <c r="Y8" s="70" t="n">
        <f aca="false">Y7+M8</f>
        <v>0.00601564883020208</v>
      </c>
      <c r="Z8" s="70" t="n">
        <f aca="false">MAX(Z7,Y8)</f>
        <v>0.0395165212614574</v>
      </c>
      <c r="AA8" s="70" t="n">
        <f aca="false">Z8-Y8</f>
        <v>0.0335008724312554</v>
      </c>
      <c r="AB8" s="72" t="n">
        <f aca="false">AB7*(1+F8)</f>
        <v>1.00628495983844</v>
      </c>
      <c r="AC8" s="73" t="n">
        <f aca="false">MAX(AC7,AB8)</f>
        <v>1.0398</v>
      </c>
      <c r="AD8" s="70" t="n">
        <f aca="false">1-AB8/AC8</f>
        <v>0.0322321986550852</v>
      </c>
      <c r="AE8" s="73" t="n">
        <f aca="false">AE7*(1+M8)</f>
        <v>1.00429113022692</v>
      </c>
      <c r="AF8" s="73" t="n">
        <f aca="false">MAX(AF7,AE8)</f>
        <v>1.03951652126146</v>
      </c>
      <c r="AG8" s="70" t="n">
        <f aca="false">1-AE8/AF8</f>
        <v>0.0338863214908707</v>
      </c>
      <c r="AH8" s="74" t="n">
        <f aca="false">IF(R8&gt;0,AH7+1,0)</f>
        <v>6</v>
      </c>
      <c r="AI8" s="74" t="n">
        <f aca="false">IF(U8&gt;0,AI7+1,0)</f>
        <v>6</v>
      </c>
      <c r="AJ8" s="74" t="n">
        <f aca="false">IF(G8&gt;0,AJ7+1,0)</f>
        <v>1</v>
      </c>
      <c r="AK8" s="74" t="n">
        <f aca="false">IF(G8&lt;=0,AK7+1,0)</f>
        <v>0</v>
      </c>
      <c r="AL8" s="74" t="n">
        <f aca="false">IF(K8&gt;0,AL7+1,0)</f>
        <v>1</v>
      </c>
      <c r="AM8" s="74" t="n">
        <f aca="false">IF(K8&lt;=0,AM7+1,0)</f>
        <v>0</v>
      </c>
    </row>
    <row r="9" customFormat="false" ht="15" hidden="false" customHeight="false" outlineLevel="0" collapsed="false">
      <c r="A9" s="61" t="n">
        <v>8</v>
      </c>
      <c r="B9" s="62" t="n">
        <v>39884.4270833333</v>
      </c>
      <c r="C9" s="63" t="n">
        <f aca="false">YEAR(B9)</f>
        <v>2009</v>
      </c>
      <c r="D9" s="32" t="s">
        <v>277</v>
      </c>
      <c r="E9" s="64" t="n">
        <v>2616.7</v>
      </c>
      <c r="F9" s="65" t="n">
        <v>0.0123</v>
      </c>
      <c r="G9" s="66" t="n">
        <v>32.18541</v>
      </c>
      <c r="H9" s="67" t="n">
        <f aca="false">E9+IF(D9="Long",1,-1)*G9</f>
        <v>2648.88541</v>
      </c>
      <c r="I9" s="68" t="n">
        <f aca="false">Assumptions!$B$58</f>
        <v>5.35750011455817</v>
      </c>
      <c r="J9" s="68" t="n">
        <f aca="false">INDEX(Yearly!$T$5:$T$22,MATCH(C9,Yearly!$A$5:$A$22,0))</f>
        <v>1.07150002291163</v>
      </c>
      <c r="K9" s="68" t="n">
        <f aca="false">G9-I9-J9</f>
        <v>25.7564098625302</v>
      </c>
      <c r="L9" s="69" t="n">
        <f aca="false">(I9+J9)/Assumptions!$B$8</f>
        <v>0.000283478738542561</v>
      </c>
      <c r="M9" s="70" t="n">
        <f aca="false">F9-L9</f>
        <v>0.0120165212614574</v>
      </c>
      <c r="N9" s="71" t="n">
        <f aca="false">G9*Assumptions!$B$7</f>
        <v>253138.24965</v>
      </c>
      <c r="O9" s="71" t="n">
        <f aca="false">K9*Assumptions!$B$7</f>
        <v>202574.1635688</v>
      </c>
      <c r="P9" s="68" t="n">
        <f aca="false">P8+G9</f>
        <v>56.95441</v>
      </c>
      <c r="Q9" s="68" t="n">
        <f aca="false">MAX(Q8,P9)</f>
        <v>114.81106</v>
      </c>
      <c r="R9" s="68" t="n">
        <f aca="false">Q9-P9</f>
        <v>57.85665</v>
      </c>
      <c r="S9" s="68" t="n">
        <f aca="false">S8+K9</f>
        <v>5.52240890024158</v>
      </c>
      <c r="T9" s="68" t="n">
        <f aca="false">MAX(T8,S9)</f>
        <v>108.38205986253</v>
      </c>
      <c r="U9" s="68" t="n">
        <f aca="false">T9-S9</f>
        <v>102.859650962289</v>
      </c>
      <c r="V9" s="70" t="n">
        <f aca="false">V8+F9</f>
        <v>0.0203</v>
      </c>
      <c r="W9" s="70" t="n">
        <f aca="false">MAX(W8,V9)</f>
        <v>0.0398</v>
      </c>
      <c r="X9" s="70" t="n">
        <f aca="false">W9-V9</f>
        <v>0.0195</v>
      </c>
      <c r="Y9" s="70" t="n">
        <f aca="false">Y8+M9</f>
        <v>0.0180321700916595</v>
      </c>
      <c r="Z9" s="70" t="n">
        <f aca="false">MAX(Z8,Y9)</f>
        <v>0.0395165212614574</v>
      </c>
      <c r="AA9" s="70" t="n">
        <f aca="false">Z9-Y9</f>
        <v>0.0214843511697979</v>
      </c>
      <c r="AB9" s="72" t="n">
        <f aca="false">AB8*(1+F9)</f>
        <v>1.01866226484446</v>
      </c>
      <c r="AC9" s="73" t="n">
        <f aca="false">MAX(AC8,AB9)</f>
        <v>1.0398</v>
      </c>
      <c r="AD9" s="70" t="n">
        <f aca="false">1-AB9/AC9</f>
        <v>0.0203286546985428</v>
      </c>
      <c r="AE9" s="73" t="n">
        <f aca="false">AE8*(1+M9)</f>
        <v>1.01635921594599</v>
      </c>
      <c r="AF9" s="73" t="n">
        <f aca="false">MAX(AF8,AE9)</f>
        <v>1.03951652126146</v>
      </c>
      <c r="AG9" s="70" t="n">
        <f aca="false">1-AE9/AF9</f>
        <v>0.0222769959320809</v>
      </c>
      <c r="AH9" s="74" t="n">
        <f aca="false">IF(R9&gt;0,AH8+1,0)</f>
        <v>7</v>
      </c>
      <c r="AI9" s="74" t="n">
        <f aca="false">IF(U9&gt;0,AI8+1,0)</f>
        <v>7</v>
      </c>
      <c r="AJ9" s="74" t="n">
        <f aca="false">IF(G9&gt;0,AJ8+1,0)</f>
        <v>2</v>
      </c>
      <c r="AK9" s="74" t="n">
        <f aca="false">IF(G9&lt;=0,AK8+1,0)</f>
        <v>0</v>
      </c>
      <c r="AL9" s="74" t="n">
        <f aca="false">IF(K9&gt;0,AL8+1,0)</f>
        <v>2</v>
      </c>
      <c r="AM9" s="74" t="n">
        <f aca="false">IF(K9&lt;=0,AM8+1,0)</f>
        <v>0</v>
      </c>
    </row>
    <row r="10" customFormat="false" ht="15" hidden="false" customHeight="false" outlineLevel="0" collapsed="false">
      <c r="A10" s="61" t="n">
        <v>9</v>
      </c>
      <c r="B10" s="62" t="n">
        <v>39885.4131944445</v>
      </c>
      <c r="C10" s="63" t="n">
        <f aca="false">YEAR(B10)</f>
        <v>2009</v>
      </c>
      <c r="D10" s="32" t="s">
        <v>276</v>
      </c>
      <c r="E10" s="64" t="n">
        <v>2648.95</v>
      </c>
      <c r="F10" s="65" t="n">
        <v>-0.0116</v>
      </c>
      <c r="G10" s="66" t="n">
        <v>-30.72782</v>
      </c>
      <c r="H10" s="67" t="n">
        <f aca="false">E10+IF(D10="Long",1,-1)*G10</f>
        <v>2679.67782</v>
      </c>
      <c r="I10" s="68" t="n">
        <f aca="false">Assumptions!$B$58</f>
        <v>5.35750011455817</v>
      </c>
      <c r="J10" s="68" t="n">
        <f aca="false">INDEX(Yearly!$T$5:$T$22,MATCH(C10,Yearly!$A$5:$A$22,0))</f>
        <v>1.07150002291163</v>
      </c>
      <c r="K10" s="68" t="n">
        <f aca="false">G10-I10-J10</f>
        <v>-37.1568201374698</v>
      </c>
      <c r="L10" s="69" t="n">
        <f aca="false">(I10+J10)/Assumptions!$B$8</f>
        <v>0.000283478738542561</v>
      </c>
      <c r="M10" s="70" t="n">
        <f aca="false">F10-L10</f>
        <v>-0.0118834787385426</v>
      </c>
      <c r="N10" s="71" t="n">
        <f aca="false">G10*Assumptions!$B$7</f>
        <v>-241674.3043</v>
      </c>
      <c r="O10" s="71" t="n">
        <f aca="false">K10*Assumptions!$B$7</f>
        <v>-292238.3903812</v>
      </c>
      <c r="P10" s="68" t="n">
        <f aca="false">P9+G10</f>
        <v>26.22659</v>
      </c>
      <c r="Q10" s="68" t="n">
        <f aca="false">MAX(Q9,P10)</f>
        <v>114.81106</v>
      </c>
      <c r="R10" s="68" t="n">
        <f aca="false">Q10-P10</f>
        <v>88.58447</v>
      </c>
      <c r="S10" s="68" t="n">
        <f aca="false">S9+K10</f>
        <v>-31.6344112372282</v>
      </c>
      <c r="T10" s="68" t="n">
        <f aca="false">MAX(T9,S10)</f>
        <v>108.38205986253</v>
      </c>
      <c r="U10" s="68" t="n">
        <f aca="false">T10-S10</f>
        <v>140.016471099758</v>
      </c>
      <c r="V10" s="70" t="n">
        <f aca="false">V9+F10</f>
        <v>0.00870000000000001</v>
      </c>
      <c r="W10" s="70" t="n">
        <f aca="false">MAX(W9,V10)</f>
        <v>0.0398</v>
      </c>
      <c r="X10" s="70" t="n">
        <f aca="false">W10-V10</f>
        <v>0.0311</v>
      </c>
      <c r="Y10" s="70" t="n">
        <f aca="false">Y9+M10</f>
        <v>0.00614869135311696</v>
      </c>
      <c r="Z10" s="70" t="n">
        <f aca="false">MAX(Z9,Y10)</f>
        <v>0.0395165212614574</v>
      </c>
      <c r="AA10" s="70" t="n">
        <f aca="false">Z10-Y10</f>
        <v>0.0333678299083405</v>
      </c>
      <c r="AB10" s="72" t="n">
        <f aca="false">AB9*(1+F10)</f>
        <v>1.00684578257226</v>
      </c>
      <c r="AC10" s="73" t="n">
        <f aca="false">MAX(AC9,AB10)</f>
        <v>1.0398</v>
      </c>
      <c r="AD10" s="70" t="n">
        <f aca="false">1-AB10/AC10</f>
        <v>0.0316928423040398</v>
      </c>
      <c r="AE10" s="73" t="n">
        <f aca="false">AE9*(1+M10)</f>
        <v>1.00428133281257</v>
      </c>
      <c r="AF10" s="73" t="n">
        <f aca="false">MAX(AF9,AE10)</f>
        <v>1.03951652126146</v>
      </c>
      <c r="AG10" s="70" t="n">
        <f aca="false">1-AE10/AF10</f>
        <v>0.0338957464631059</v>
      </c>
      <c r="AH10" s="74" t="n">
        <f aca="false">IF(R10&gt;0,AH9+1,0)</f>
        <v>8</v>
      </c>
      <c r="AI10" s="74" t="n">
        <f aca="false">IF(U10&gt;0,AI9+1,0)</f>
        <v>8</v>
      </c>
      <c r="AJ10" s="74" t="n">
        <f aca="false">IF(G10&gt;0,AJ9+1,0)</f>
        <v>0</v>
      </c>
      <c r="AK10" s="74" t="n">
        <f aca="false">IF(G10&lt;=0,AK9+1,0)</f>
        <v>1</v>
      </c>
      <c r="AL10" s="74" t="n">
        <f aca="false">IF(K10&gt;0,AL9+1,0)</f>
        <v>0</v>
      </c>
      <c r="AM10" s="74" t="n">
        <f aca="false">IF(K10&lt;=0,AM9+1,0)</f>
        <v>1</v>
      </c>
    </row>
    <row r="11" customFormat="false" ht="15" hidden="false" customHeight="false" outlineLevel="0" collapsed="false">
      <c r="A11" s="61" t="n">
        <v>10</v>
      </c>
      <c r="B11" s="62" t="n">
        <v>39885.4270833333</v>
      </c>
      <c r="C11" s="63" t="n">
        <f aca="false">YEAR(B11)</f>
        <v>2009</v>
      </c>
      <c r="D11" s="32" t="s">
        <v>277</v>
      </c>
      <c r="E11" s="64" t="n">
        <v>2679.75</v>
      </c>
      <c r="F11" s="65" t="n">
        <v>0.1164</v>
      </c>
      <c r="G11" s="66" t="n">
        <v>311.9229</v>
      </c>
      <c r="H11" s="67" t="n">
        <f aca="false">E11+IF(D11="Long",1,-1)*G11</f>
        <v>2991.6729</v>
      </c>
      <c r="I11" s="68" t="n">
        <f aca="false">Assumptions!$B$58</f>
        <v>5.35750011455817</v>
      </c>
      <c r="J11" s="68" t="n">
        <f aca="false">INDEX(Yearly!$T$5:$T$22,MATCH(C11,Yearly!$A$5:$A$22,0))</f>
        <v>1.07150002291163</v>
      </c>
      <c r="K11" s="68" t="n">
        <f aca="false">G11-I11-J11</f>
        <v>305.49389986253</v>
      </c>
      <c r="L11" s="69" t="n">
        <f aca="false">(I11+J11)/Assumptions!$B$8</f>
        <v>0.000283478738542561</v>
      </c>
      <c r="M11" s="70" t="n">
        <f aca="false">F11-L11</f>
        <v>0.116116521261457</v>
      </c>
      <c r="N11" s="71" t="n">
        <f aca="false">G11*Assumptions!$B$7</f>
        <v>2453273.6085</v>
      </c>
      <c r="O11" s="71" t="n">
        <f aca="false">K11*Assumptions!$B$7</f>
        <v>2402709.5224188</v>
      </c>
      <c r="P11" s="68" t="n">
        <f aca="false">P10+G11</f>
        <v>338.14949</v>
      </c>
      <c r="Q11" s="68" t="n">
        <f aca="false">MAX(Q10,P11)</f>
        <v>338.14949</v>
      </c>
      <c r="R11" s="68" t="n">
        <f aca="false">Q11-P11</f>
        <v>0</v>
      </c>
      <c r="S11" s="68" t="n">
        <f aca="false">S10+K11</f>
        <v>273.859488625302</v>
      </c>
      <c r="T11" s="68" t="n">
        <f aca="false">MAX(T10,S11)</f>
        <v>273.859488625302</v>
      </c>
      <c r="U11" s="68" t="n">
        <f aca="false">T11-S11</f>
        <v>0</v>
      </c>
      <c r="V11" s="70" t="n">
        <f aca="false">V10+F11</f>
        <v>0.1251</v>
      </c>
      <c r="W11" s="70" t="n">
        <f aca="false">MAX(W10,V11)</f>
        <v>0.1251</v>
      </c>
      <c r="X11" s="70" t="n">
        <f aca="false">W11-V11</f>
        <v>0</v>
      </c>
      <c r="Y11" s="70" t="n">
        <f aca="false">Y10+M11</f>
        <v>0.122265212614574</v>
      </c>
      <c r="Z11" s="70" t="n">
        <f aca="false">MAX(Z10,Y11)</f>
        <v>0.122265212614574</v>
      </c>
      <c r="AA11" s="70" t="n">
        <f aca="false">Z11-Y11</f>
        <v>0</v>
      </c>
      <c r="AB11" s="72" t="n">
        <f aca="false">AB10*(1+F11)</f>
        <v>1.12404263166367</v>
      </c>
      <c r="AC11" s="73" t="n">
        <f aca="false">MAX(AC10,AB11)</f>
        <v>1.12404263166367</v>
      </c>
      <c r="AD11" s="70" t="n">
        <f aca="false">1-AB11/AC11</f>
        <v>0</v>
      </c>
      <c r="AE11" s="73" t="n">
        <f aca="false">AE10*(1+M11)</f>
        <v>1.12089498754658</v>
      </c>
      <c r="AF11" s="73" t="n">
        <f aca="false">MAX(AF10,AE11)</f>
        <v>1.12089498754658</v>
      </c>
      <c r="AG11" s="70" t="n">
        <f aca="false">1-AE11/AF11</f>
        <v>0</v>
      </c>
      <c r="AH11" s="74" t="n">
        <f aca="false">IF(R11&gt;0,AH10+1,0)</f>
        <v>0</v>
      </c>
      <c r="AI11" s="74" t="n">
        <f aca="false">IF(U11&gt;0,AI10+1,0)</f>
        <v>0</v>
      </c>
      <c r="AJ11" s="74" t="n">
        <f aca="false">IF(G11&gt;0,AJ10+1,0)</f>
        <v>1</v>
      </c>
      <c r="AK11" s="74" t="n">
        <f aca="false">IF(G11&lt;=0,AK10+1,0)</f>
        <v>0</v>
      </c>
      <c r="AL11" s="74" t="n">
        <f aca="false">IF(K11&gt;0,AL10+1,0)</f>
        <v>1</v>
      </c>
      <c r="AM11" s="74" t="n">
        <f aca="false">IF(K11&lt;=0,AM10+1,0)</f>
        <v>0</v>
      </c>
    </row>
    <row r="12" customFormat="false" ht="15" hidden="false" customHeight="false" outlineLevel="0" collapsed="false">
      <c r="A12" s="61" t="n">
        <v>11</v>
      </c>
      <c r="B12" s="62" t="n">
        <v>39903.4270833333</v>
      </c>
      <c r="C12" s="63" t="n">
        <f aca="false">YEAR(B12)</f>
        <v>2009</v>
      </c>
      <c r="D12" s="32" t="s">
        <v>277</v>
      </c>
      <c r="E12" s="64" t="n">
        <v>3012.95</v>
      </c>
      <c r="F12" s="65" t="n">
        <v>-0.0114</v>
      </c>
      <c r="G12" s="66" t="n">
        <v>-34.34763</v>
      </c>
      <c r="H12" s="67" t="n">
        <f aca="false">E12+IF(D12="Long",1,-1)*G12</f>
        <v>2978.60237</v>
      </c>
      <c r="I12" s="68" t="n">
        <f aca="false">Assumptions!$B$58</f>
        <v>5.35750011455817</v>
      </c>
      <c r="J12" s="68" t="n">
        <f aca="false">INDEX(Yearly!$T$5:$T$22,MATCH(C12,Yearly!$A$5:$A$22,0))</f>
        <v>1.07150002291163</v>
      </c>
      <c r="K12" s="68" t="n">
        <f aca="false">G12-I12-J12</f>
        <v>-40.7766301374698</v>
      </c>
      <c r="L12" s="69" t="n">
        <f aca="false">(I12+J12)/Assumptions!$B$8</f>
        <v>0.000283478738542561</v>
      </c>
      <c r="M12" s="70" t="n">
        <f aca="false">F12-L12</f>
        <v>-0.0116834787385426</v>
      </c>
      <c r="N12" s="71" t="n">
        <f aca="false">G12*Assumptions!$B$7</f>
        <v>-270144.10995</v>
      </c>
      <c r="O12" s="71" t="n">
        <f aca="false">K12*Assumptions!$B$7</f>
        <v>-320708.1960312</v>
      </c>
      <c r="P12" s="68" t="n">
        <f aca="false">P11+G12</f>
        <v>303.80186</v>
      </c>
      <c r="Q12" s="68" t="n">
        <f aca="false">MAX(Q11,P12)</f>
        <v>338.14949</v>
      </c>
      <c r="R12" s="68" t="n">
        <f aca="false">Q12-P12</f>
        <v>34.34763</v>
      </c>
      <c r="S12" s="68" t="n">
        <f aca="false">S11+K12</f>
        <v>233.082858487832</v>
      </c>
      <c r="T12" s="68" t="n">
        <f aca="false">MAX(T11,S12)</f>
        <v>273.859488625302</v>
      </c>
      <c r="U12" s="68" t="n">
        <f aca="false">T12-S12</f>
        <v>40.7766301374698</v>
      </c>
      <c r="V12" s="70" t="n">
        <f aca="false">V11+F12</f>
        <v>0.1137</v>
      </c>
      <c r="W12" s="70" t="n">
        <f aca="false">MAX(W11,V12)</f>
        <v>0.1251</v>
      </c>
      <c r="X12" s="70" t="n">
        <f aca="false">W12-V12</f>
        <v>0.0114</v>
      </c>
      <c r="Y12" s="70" t="n">
        <f aca="false">Y11+M12</f>
        <v>0.110581733876032</v>
      </c>
      <c r="Z12" s="70" t="n">
        <f aca="false">MAX(Z11,Y12)</f>
        <v>0.122265212614574</v>
      </c>
      <c r="AA12" s="70" t="n">
        <f aca="false">Z12-Y12</f>
        <v>0.0116834787385426</v>
      </c>
      <c r="AB12" s="72" t="n">
        <f aca="false">AB11*(1+F12)</f>
        <v>1.1112285456627</v>
      </c>
      <c r="AC12" s="73" t="n">
        <f aca="false">MAX(AC11,AB12)</f>
        <v>1.12404263166367</v>
      </c>
      <c r="AD12" s="70" t="n">
        <f aca="false">1-AB12/AC12</f>
        <v>0.0114</v>
      </c>
      <c r="AE12" s="73" t="n">
        <f aca="false">AE11*(1+M12)</f>
        <v>1.10779903479145</v>
      </c>
      <c r="AF12" s="73" t="n">
        <f aca="false">MAX(AF11,AE12)</f>
        <v>1.12089498754658</v>
      </c>
      <c r="AG12" s="70" t="n">
        <f aca="false">1-AE12/AF12</f>
        <v>0.0116834787385426</v>
      </c>
      <c r="AH12" s="74" t="n">
        <f aca="false">IF(R12&gt;0,AH11+1,0)</f>
        <v>1</v>
      </c>
      <c r="AI12" s="74" t="n">
        <f aca="false">IF(U12&gt;0,AI11+1,0)</f>
        <v>1</v>
      </c>
      <c r="AJ12" s="74" t="n">
        <f aca="false">IF(G12&gt;0,AJ11+1,0)</f>
        <v>0</v>
      </c>
      <c r="AK12" s="74" t="n">
        <f aca="false">IF(G12&lt;=0,AK11+1,0)</f>
        <v>1</v>
      </c>
      <c r="AL12" s="74" t="n">
        <f aca="false">IF(K12&gt;0,AL11+1,0)</f>
        <v>0</v>
      </c>
      <c r="AM12" s="74" t="n">
        <f aca="false">IF(K12&lt;=0,AM11+1,0)</f>
        <v>1</v>
      </c>
    </row>
    <row r="13" customFormat="false" ht="15" hidden="false" customHeight="false" outlineLevel="0" collapsed="false">
      <c r="A13" s="61" t="n">
        <v>12</v>
      </c>
      <c r="B13" s="62" t="n">
        <v>39904.5034722222</v>
      </c>
      <c r="C13" s="63" t="n">
        <f aca="false">YEAR(B13)</f>
        <v>2009</v>
      </c>
      <c r="D13" s="32" t="s">
        <v>277</v>
      </c>
      <c r="E13" s="64" t="n">
        <v>3020.5</v>
      </c>
      <c r="F13" s="65" t="n">
        <v>0.1211</v>
      </c>
      <c r="G13" s="66" t="n">
        <v>365.78255</v>
      </c>
      <c r="H13" s="67" t="n">
        <f aca="false">E13+IF(D13="Long",1,-1)*G13</f>
        <v>3386.28255</v>
      </c>
      <c r="I13" s="68" t="n">
        <f aca="false">Assumptions!$B$58</f>
        <v>5.35750011455817</v>
      </c>
      <c r="J13" s="68" t="n">
        <f aca="false">INDEX(Yearly!$T$5:$T$22,MATCH(C13,Yearly!$A$5:$A$22,0))</f>
        <v>1.07150002291163</v>
      </c>
      <c r="K13" s="68" t="n">
        <f aca="false">G13-I13-J13</f>
        <v>359.35354986253</v>
      </c>
      <c r="L13" s="69" t="n">
        <f aca="false">(I13+J13)/Assumptions!$B$8</f>
        <v>0.000283478738542561</v>
      </c>
      <c r="M13" s="70" t="n">
        <f aca="false">F13-L13</f>
        <v>0.120816521261457</v>
      </c>
      <c r="N13" s="71" t="n">
        <f aca="false">G13*Assumptions!$B$7</f>
        <v>2876879.75575</v>
      </c>
      <c r="O13" s="71" t="n">
        <f aca="false">K13*Assumptions!$B$7</f>
        <v>2826315.6696688</v>
      </c>
      <c r="P13" s="68" t="n">
        <f aca="false">P12+G13</f>
        <v>669.58441</v>
      </c>
      <c r="Q13" s="68" t="n">
        <f aca="false">MAX(Q12,P13)</f>
        <v>669.58441</v>
      </c>
      <c r="R13" s="68" t="n">
        <f aca="false">Q13-P13</f>
        <v>0</v>
      </c>
      <c r="S13" s="68" t="n">
        <f aca="false">S12+K13</f>
        <v>592.436408350363</v>
      </c>
      <c r="T13" s="68" t="n">
        <f aca="false">MAX(T12,S13)</f>
        <v>592.436408350363</v>
      </c>
      <c r="U13" s="68" t="n">
        <f aca="false">T13-S13</f>
        <v>0</v>
      </c>
      <c r="V13" s="70" t="n">
        <f aca="false">V12+F13</f>
        <v>0.2348</v>
      </c>
      <c r="W13" s="70" t="n">
        <f aca="false">MAX(W12,V13)</f>
        <v>0.2348</v>
      </c>
      <c r="X13" s="70" t="n">
        <f aca="false">W13-V13</f>
        <v>0</v>
      </c>
      <c r="Y13" s="70" t="n">
        <f aca="false">Y12+M13</f>
        <v>0.231398255137489</v>
      </c>
      <c r="Z13" s="70" t="n">
        <f aca="false">MAX(Z12,Y13)</f>
        <v>0.231398255137489</v>
      </c>
      <c r="AA13" s="70" t="n">
        <f aca="false">Z13-Y13</f>
        <v>0</v>
      </c>
      <c r="AB13" s="72" t="n">
        <f aca="false">AB12*(1+F13)</f>
        <v>1.24579832254246</v>
      </c>
      <c r="AC13" s="73" t="n">
        <f aca="false">MAX(AC12,AB13)</f>
        <v>1.24579832254246</v>
      </c>
      <c r="AD13" s="70" t="n">
        <f aca="false">1-AB13/AC13</f>
        <v>0</v>
      </c>
      <c r="AE13" s="73" t="n">
        <f aca="false">AE12*(1+M13)</f>
        <v>1.24163946043175</v>
      </c>
      <c r="AF13" s="73" t="n">
        <f aca="false">MAX(AF12,AE13)</f>
        <v>1.24163946043175</v>
      </c>
      <c r="AG13" s="70" t="n">
        <f aca="false">1-AE13/AF13</f>
        <v>0</v>
      </c>
      <c r="AH13" s="74" t="n">
        <f aca="false">IF(R13&gt;0,AH12+1,0)</f>
        <v>0</v>
      </c>
      <c r="AI13" s="74" t="n">
        <f aca="false">IF(U13&gt;0,AI12+1,0)</f>
        <v>0</v>
      </c>
      <c r="AJ13" s="74" t="n">
        <f aca="false">IF(G13&gt;0,AJ12+1,0)</f>
        <v>1</v>
      </c>
      <c r="AK13" s="74" t="n">
        <f aca="false">IF(G13&lt;=0,AK12+1,0)</f>
        <v>0</v>
      </c>
      <c r="AL13" s="74" t="n">
        <f aca="false">IF(K13&gt;0,AL12+1,0)</f>
        <v>1</v>
      </c>
      <c r="AM13" s="74" t="n">
        <f aca="false">IF(K13&lt;=0,AM12+1,0)</f>
        <v>0</v>
      </c>
    </row>
    <row r="14" customFormat="false" ht="15" hidden="false" customHeight="false" outlineLevel="0" collapsed="false">
      <c r="A14" s="61" t="n">
        <v>13</v>
      </c>
      <c r="B14" s="62" t="n">
        <v>39923.4645833333</v>
      </c>
      <c r="C14" s="63" t="n">
        <f aca="false">YEAR(B14)</f>
        <v>2009</v>
      </c>
      <c r="D14" s="32" t="s">
        <v>277</v>
      </c>
      <c r="E14" s="64" t="n">
        <v>3431.9</v>
      </c>
      <c r="F14" s="65" t="n">
        <v>-0.0153</v>
      </c>
      <c r="G14" s="66" t="n">
        <v>-52.50807</v>
      </c>
      <c r="H14" s="67" t="n">
        <f aca="false">E14+IF(D14="Long",1,-1)*G14</f>
        <v>3379.39193</v>
      </c>
      <c r="I14" s="68" t="n">
        <f aca="false">Assumptions!$B$58</f>
        <v>5.35750011455817</v>
      </c>
      <c r="J14" s="68" t="n">
        <f aca="false">INDEX(Yearly!$T$5:$T$22,MATCH(C14,Yearly!$A$5:$A$22,0))</f>
        <v>1.07150002291163</v>
      </c>
      <c r="K14" s="68" t="n">
        <f aca="false">G14-I14-J14</f>
        <v>-58.9370701374698</v>
      </c>
      <c r="L14" s="69" t="n">
        <f aca="false">(I14+J14)/Assumptions!$B$8</f>
        <v>0.000283478738542561</v>
      </c>
      <c r="M14" s="70" t="n">
        <f aca="false">F14-L14</f>
        <v>-0.0155834787385426</v>
      </c>
      <c r="N14" s="71" t="n">
        <f aca="false">G14*Assumptions!$B$7</f>
        <v>-412975.97055</v>
      </c>
      <c r="O14" s="71" t="n">
        <f aca="false">K14*Assumptions!$B$7</f>
        <v>-463540.0566312</v>
      </c>
      <c r="P14" s="68" t="n">
        <f aca="false">P13+G14</f>
        <v>617.07634</v>
      </c>
      <c r="Q14" s="68" t="n">
        <f aca="false">MAX(Q13,P14)</f>
        <v>669.58441</v>
      </c>
      <c r="R14" s="68" t="n">
        <f aca="false">Q14-P14</f>
        <v>52.50807</v>
      </c>
      <c r="S14" s="68" t="n">
        <f aca="false">S13+K14</f>
        <v>533.499338212893</v>
      </c>
      <c r="T14" s="68" t="n">
        <f aca="false">MAX(T13,S14)</f>
        <v>592.436408350363</v>
      </c>
      <c r="U14" s="68" t="n">
        <f aca="false">T14-S14</f>
        <v>58.9370701374698</v>
      </c>
      <c r="V14" s="70" t="n">
        <f aca="false">V13+F14</f>
        <v>0.2195</v>
      </c>
      <c r="W14" s="70" t="n">
        <f aca="false">MAX(W13,V14)</f>
        <v>0.2348</v>
      </c>
      <c r="X14" s="70" t="n">
        <f aca="false">W14-V14</f>
        <v>0.0153</v>
      </c>
      <c r="Y14" s="70" t="n">
        <f aca="false">Y13+M14</f>
        <v>0.215814776398947</v>
      </c>
      <c r="Z14" s="70" t="n">
        <f aca="false">MAX(Z13,Y14)</f>
        <v>0.231398255137489</v>
      </c>
      <c r="AA14" s="70" t="n">
        <f aca="false">Z14-Y14</f>
        <v>0.0155834787385426</v>
      </c>
      <c r="AB14" s="72" t="n">
        <f aca="false">AB13*(1+F14)</f>
        <v>1.22673760820756</v>
      </c>
      <c r="AC14" s="73" t="n">
        <f aca="false">MAX(AC13,AB14)</f>
        <v>1.24579832254246</v>
      </c>
      <c r="AD14" s="70" t="n">
        <f aca="false">1-AB14/AC14</f>
        <v>0.0153</v>
      </c>
      <c r="AE14" s="73" t="n">
        <f aca="false">AE13*(1+M14)</f>
        <v>1.22229039829917</v>
      </c>
      <c r="AF14" s="73" t="n">
        <f aca="false">MAX(AF13,AE14)</f>
        <v>1.24163946043175</v>
      </c>
      <c r="AG14" s="70" t="n">
        <f aca="false">1-AE14/AF14</f>
        <v>0.0155834787385426</v>
      </c>
      <c r="AH14" s="74" t="n">
        <f aca="false">IF(R14&gt;0,AH13+1,0)</f>
        <v>1</v>
      </c>
      <c r="AI14" s="74" t="n">
        <f aca="false">IF(U14&gt;0,AI13+1,0)</f>
        <v>1</v>
      </c>
      <c r="AJ14" s="74" t="n">
        <f aca="false">IF(G14&gt;0,AJ13+1,0)</f>
        <v>0</v>
      </c>
      <c r="AK14" s="74" t="n">
        <f aca="false">IF(G14&lt;=0,AK13+1,0)</f>
        <v>1</v>
      </c>
      <c r="AL14" s="74" t="n">
        <f aca="false">IF(K14&gt;0,AL13+1,0)</f>
        <v>0</v>
      </c>
      <c r="AM14" s="74" t="n">
        <f aca="false">IF(K14&lt;=0,AM13+1,0)</f>
        <v>1</v>
      </c>
    </row>
    <row r="15" customFormat="false" ht="15" hidden="false" customHeight="false" outlineLevel="0" collapsed="false">
      <c r="A15" s="61" t="n">
        <v>14</v>
      </c>
      <c r="B15" s="62" t="n">
        <v>39924.53125</v>
      </c>
      <c r="C15" s="63" t="n">
        <f aca="false">YEAR(B15)</f>
        <v>2009</v>
      </c>
      <c r="D15" s="32" t="s">
        <v>277</v>
      </c>
      <c r="E15" s="64" t="n">
        <v>3388.15</v>
      </c>
      <c r="F15" s="65" t="n">
        <v>-0.0132</v>
      </c>
      <c r="G15" s="66" t="n">
        <v>-44.72358</v>
      </c>
      <c r="H15" s="67" t="n">
        <f aca="false">E15+IF(D15="Long",1,-1)*G15</f>
        <v>3343.42642</v>
      </c>
      <c r="I15" s="68" t="n">
        <f aca="false">Assumptions!$B$58</f>
        <v>5.35750011455817</v>
      </c>
      <c r="J15" s="68" t="n">
        <f aca="false">INDEX(Yearly!$T$5:$T$22,MATCH(C15,Yearly!$A$5:$A$22,0))</f>
        <v>1.07150002291163</v>
      </c>
      <c r="K15" s="68" t="n">
        <f aca="false">G15-I15-J15</f>
        <v>-51.1525801374698</v>
      </c>
      <c r="L15" s="69" t="n">
        <f aca="false">(I15+J15)/Assumptions!$B$8</f>
        <v>0.000283478738542561</v>
      </c>
      <c r="M15" s="70" t="n">
        <f aca="false">F15-L15</f>
        <v>-0.0134834787385426</v>
      </c>
      <c r="N15" s="71" t="n">
        <f aca="false">G15*Assumptions!$B$7</f>
        <v>-351750.9567</v>
      </c>
      <c r="O15" s="71" t="n">
        <f aca="false">K15*Assumptions!$B$7</f>
        <v>-402315.0427812</v>
      </c>
      <c r="P15" s="68" t="n">
        <f aca="false">P14+G15</f>
        <v>572.35276</v>
      </c>
      <c r="Q15" s="68" t="n">
        <f aca="false">MAX(Q14,P15)</f>
        <v>669.58441</v>
      </c>
      <c r="R15" s="68" t="n">
        <f aca="false">Q15-P15</f>
        <v>97.23165</v>
      </c>
      <c r="S15" s="68" t="n">
        <f aca="false">S14+K15</f>
        <v>482.346758075423</v>
      </c>
      <c r="T15" s="68" t="n">
        <f aca="false">MAX(T14,S15)</f>
        <v>592.436408350363</v>
      </c>
      <c r="U15" s="68" t="n">
        <f aca="false">T15-S15</f>
        <v>110.08965027494</v>
      </c>
      <c r="V15" s="70" t="n">
        <f aca="false">V14+F15</f>
        <v>0.2063</v>
      </c>
      <c r="W15" s="70" t="n">
        <f aca="false">MAX(W14,V15)</f>
        <v>0.2348</v>
      </c>
      <c r="X15" s="70" t="n">
        <f aca="false">W15-V15</f>
        <v>0.0285</v>
      </c>
      <c r="Y15" s="70" t="n">
        <f aca="false">Y14+M15</f>
        <v>0.202331297660404</v>
      </c>
      <c r="Z15" s="70" t="n">
        <f aca="false">MAX(Z14,Y15)</f>
        <v>0.231398255137489</v>
      </c>
      <c r="AA15" s="70" t="n">
        <f aca="false">Z15-Y15</f>
        <v>0.0290669574770851</v>
      </c>
      <c r="AB15" s="72" t="n">
        <f aca="false">AB14*(1+F15)</f>
        <v>1.21054467177922</v>
      </c>
      <c r="AC15" s="73" t="n">
        <f aca="false">MAX(AC14,AB15)</f>
        <v>1.24579832254246</v>
      </c>
      <c r="AD15" s="70" t="n">
        <f aca="false">1-AB15/AC15</f>
        <v>0.0282980399999999</v>
      </c>
      <c r="AE15" s="73" t="n">
        <f aca="false">AE14*(1+M15)</f>
        <v>1.20580967170138</v>
      </c>
      <c r="AF15" s="73" t="n">
        <f aca="false">MAX(AF14,AE15)</f>
        <v>1.24163946043175</v>
      </c>
      <c r="AG15" s="70" t="n">
        <f aca="false">1-AE15/AF15</f>
        <v>0.0288568379728416</v>
      </c>
      <c r="AH15" s="74" t="n">
        <f aca="false">IF(R15&gt;0,AH14+1,0)</f>
        <v>2</v>
      </c>
      <c r="AI15" s="74" t="n">
        <f aca="false">IF(U15&gt;0,AI14+1,0)</f>
        <v>2</v>
      </c>
      <c r="AJ15" s="74" t="n">
        <f aca="false">IF(G15&gt;0,AJ14+1,0)</f>
        <v>0</v>
      </c>
      <c r="AK15" s="74" t="n">
        <f aca="false">IF(G15&lt;=0,AK14+1,0)</f>
        <v>2</v>
      </c>
      <c r="AL15" s="74" t="n">
        <f aca="false">IF(K15&gt;0,AL14+1,0)</f>
        <v>0</v>
      </c>
      <c r="AM15" s="74" t="n">
        <f aca="false">IF(K15&lt;=0,AM14+1,0)</f>
        <v>2</v>
      </c>
    </row>
    <row r="16" customFormat="false" ht="15" hidden="false" customHeight="false" outlineLevel="0" collapsed="false">
      <c r="A16" s="61" t="n">
        <v>15</v>
      </c>
      <c r="B16" s="62" t="n">
        <v>39925.4375</v>
      </c>
      <c r="C16" s="63" t="n">
        <f aca="false">YEAR(B16)</f>
        <v>2009</v>
      </c>
      <c r="D16" s="32" t="s">
        <v>277</v>
      </c>
      <c r="E16" s="64" t="n">
        <v>3392.7</v>
      </c>
      <c r="F16" s="65" t="n">
        <v>-0.0091</v>
      </c>
      <c r="G16" s="66" t="n">
        <v>-30.87357</v>
      </c>
      <c r="H16" s="67" t="n">
        <f aca="false">E16+IF(D16="Long",1,-1)*G16</f>
        <v>3361.82643</v>
      </c>
      <c r="I16" s="68" t="n">
        <f aca="false">Assumptions!$B$58</f>
        <v>5.35750011455817</v>
      </c>
      <c r="J16" s="68" t="n">
        <f aca="false">INDEX(Yearly!$T$5:$T$22,MATCH(C16,Yearly!$A$5:$A$22,0))</f>
        <v>1.07150002291163</v>
      </c>
      <c r="K16" s="68" t="n">
        <f aca="false">G16-I16-J16</f>
        <v>-37.3025701374698</v>
      </c>
      <c r="L16" s="69" t="n">
        <f aca="false">(I16+J16)/Assumptions!$B$8</f>
        <v>0.000283478738542561</v>
      </c>
      <c r="M16" s="70" t="n">
        <f aca="false">F16-L16</f>
        <v>-0.00938347873854256</v>
      </c>
      <c r="N16" s="71" t="n">
        <f aca="false">G16*Assumptions!$B$7</f>
        <v>-242820.62805</v>
      </c>
      <c r="O16" s="71" t="n">
        <f aca="false">K16*Assumptions!$B$7</f>
        <v>-293384.7141312</v>
      </c>
      <c r="P16" s="68" t="n">
        <f aca="false">P15+G16</f>
        <v>541.47919</v>
      </c>
      <c r="Q16" s="68" t="n">
        <f aca="false">MAX(Q15,P16)</f>
        <v>669.58441</v>
      </c>
      <c r="R16" s="68" t="n">
        <f aca="false">Q16-P16</f>
        <v>128.10522</v>
      </c>
      <c r="S16" s="68" t="n">
        <f aca="false">S15+K16</f>
        <v>445.044187937953</v>
      </c>
      <c r="T16" s="68" t="n">
        <f aca="false">MAX(T15,S16)</f>
        <v>592.436408350363</v>
      </c>
      <c r="U16" s="68" t="n">
        <f aca="false">T16-S16</f>
        <v>147.392220412409</v>
      </c>
      <c r="V16" s="70" t="n">
        <f aca="false">V15+F16</f>
        <v>0.1972</v>
      </c>
      <c r="W16" s="70" t="n">
        <f aca="false">MAX(W15,V16)</f>
        <v>0.2348</v>
      </c>
      <c r="X16" s="70" t="n">
        <f aca="false">W16-V16</f>
        <v>0.0376</v>
      </c>
      <c r="Y16" s="70" t="n">
        <f aca="false">Y15+M16</f>
        <v>0.192947818921862</v>
      </c>
      <c r="Z16" s="70" t="n">
        <f aca="false">MAX(Z15,Y16)</f>
        <v>0.231398255137489</v>
      </c>
      <c r="AA16" s="70" t="n">
        <f aca="false">Z16-Y16</f>
        <v>0.0384504362156277</v>
      </c>
      <c r="AB16" s="72" t="n">
        <f aca="false">AB15*(1+F16)</f>
        <v>1.19952871526603</v>
      </c>
      <c r="AC16" s="73" t="n">
        <f aca="false">MAX(AC15,AB16)</f>
        <v>1.24579832254246</v>
      </c>
      <c r="AD16" s="70" t="n">
        <f aca="false">1-AB16/AC16</f>
        <v>0.0371405278359999</v>
      </c>
      <c r="AE16" s="73" t="n">
        <f aca="false">AE15*(1+M16)</f>
        <v>1.19449498228424</v>
      </c>
      <c r="AF16" s="73" t="n">
        <f aca="false">MAX(AF15,AE16)</f>
        <v>1.24163946043175</v>
      </c>
      <c r="AG16" s="70" t="n">
        <f aca="false">1-AE16/AF16</f>
        <v>0.0379695391858043</v>
      </c>
      <c r="AH16" s="74" t="n">
        <f aca="false">IF(R16&gt;0,AH15+1,0)</f>
        <v>3</v>
      </c>
      <c r="AI16" s="74" t="n">
        <f aca="false">IF(U16&gt;0,AI15+1,0)</f>
        <v>3</v>
      </c>
      <c r="AJ16" s="74" t="n">
        <f aca="false">IF(G16&gt;0,AJ15+1,0)</f>
        <v>0</v>
      </c>
      <c r="AK16" s="74" t="n">
        <f aca="false">IF(G16&lt;=0,AK15+1,0)</f>
        <v>3</v>
      </c>
      <c r="AL16" s="74" t="n">
        <f aca="false">IF(K16&gt;0,AL15+1,0)</f>
        <v>0</v>
      </c>
      <c r="AM16" s="74" t="n">
        <f aca="false">IF(K16&lt;=0,AM15+1,0)</f>
        <v>3</v>
      </c>
    </row>
    <row r="17" customFormat="false" ht="15" hidden="false" customHeight="false" outlineLevel="0" collapsed="false">
      <c r="A17" s="61" t="n">
        <v>16</v>
      </c>
      <c r="B17" s="62" t="n">
        <v>39926.4895833333</v>
      </c>
      <c r="C17" s="63" t="n">
        <f aca="false">YEAR(B17)</f>
        <v>2009</v>
      </c>
      <c r="D17" s="32" t="s">
        <v>277</v>
      </c>
      <c r="E17" s="64" t="n">
        <v>3375</v>
      </c>
      <c r="F17" s="65" t="n">
        <v>0.0113</v>
      </c>
      <c r="G17" s="66" t="n">
        <v>38.1375</v>
      </c>
      <c r="H17" s="67" t="n">
        <f aca="false">E17+IF(D17="Long",1,-1)*G17</f>
        <v>3413.1375</v>
      </c>
      <c r="I17" s="68" t="n">
        <f aca="false">Assumptions!$B$58</f>
        <v>5.35750011455817</v>
      </c>
      <c r="J17" s="68" t="n">
        <f aca="false">INDEX(Yearly!$T$5:$T$22,MATCH(C17,Yearly!$A$5:$A$22,0))</f>
        <v>1.07150002291163</v>
      </c>
      <c r="K17" s="68" t="n">
        <f aca="false">G17-I17-J17</f>
        <v>31.7084998625302</v>
      </c>
      <c r="L17" s="69" t="n">
        <f aca="false">(I17+J17)/Assumptions!$B$8</f>
        <v>0.000283478738542561</v>
      </c>
      <c r="M17" s="70" t="n">
        <f aca="false">F17-L17</f>
        <v>0.0110165212614574</v>
      </c>
      <c r="N17" s="71" t="n">
        <f aca="false">G17*Assumptions!$B$7</f>
        <v>299951.4375</v>
      </c>
      <c r="O17" s="71" t="n">
        <f aca="false">K17*Assumptions!$B$7</f>
        <v>249387.3514188</v>
      </c>
      <c r="P17" s="68" t="n">
        <f aca="false">P16+G17</f>
        <v>579.61669</v>
      </c>
      <c r="Q17" s="68" t="n">
        <f aca="false">MAX(Q16,P17)</f>
        <v>669.58441</v>
      </c>
      <c r="R17" s="68" t="n">
        <f aca="false">Q17-P17</f>
        <v>89.9677199999999</v>
      </c>
      <c r="S17" s="68" t="n">
        <f aca="false">S16+K17</f>
        <v>476.752687800483</v>
      </c>
      <c r="T17" s="68" t="n">
        <f aca="false">MAX(T16,S17)</f>
        <v>592.436408350363</v>
      </c>
      <c r="U17" s="68" t="n">
        <f aca="false">T17-S17</f>
        <v>115.683720549879</v>
      </c>
      <c r="V17" s="70" t="n">
        <f aca="false">V16+F17</f>
        <v>0.2085</v>
      </c>
      <c r="W17" s="70" t="n">
        <f aca="false">MAX(W16,V17)</f>
        <v>0.2348</v>
      </c>
      <c r="X17" s="70" t="n">
        <f aca="false">W17-V17</f>
        <v>0.0263</v>
      </c>
      <c r="Y17" s="70" t="n">
        <f aca="false">Y16+M17</f>
        <v>0.203964340183319</v>
      </c>
      <c r="Z17" s="70" t="n">
        <f aca="false">MAX(Z16,Y17)</f>
        <v>0.231398255137489</v>
      </c>
      <c r="AA17" s="70" t="n">
        <f aca="false">Z17-Y17</f>
        <v>0.0274339149541702</v>
      </c>
      <c r="AB17" s="72" t="n">
        <f aca="false">AB16*(1+F17)</f>
        <v>1.21308338974853</v>
      </c>
      <c r="AC17" s="73" t="n">
        <f aca="false">MAX(AC16,AB17)</f>
        <v>1.24579832254246</v>
      </c>
      <c r="AD17" s="70" t="n">
        <f aca="false">1-AB17/AC17</f>
        <v>0.0262602158005467</v>
      </c>
      <c r="AE17" s="73" t="n">
        <f aca="false">AE16*(1+M17)</f>
        <v>1.20765416165328</v>
      </c>
      <c r="AF17" s="73" t="n">
        <f aca="false">MAX(AF16,AE17)</f>
        <v>1.24163946043175</v>
      </c>
      <c r="AG17" s="70" t="n">
        <f aca="false">1-AE17/AF17</f>
        <v>0.0273713101600749</v>
      </c>
      <c r="AH17" s="74" t="n">
        <f aca="false">IF(R17&gt;0,AH16+1,0)</f>
        <v>4</v>
      </c>
      <c r="AI17" s="74" t="n">
        <f aca="false">IF(U17&gt;0,AI16+1,0)</f>
        <v>4</v>
      </c>
      <c r="AJ17" s="74" t="n">
        <f aca="false">IF(G17&gt;0,AJ16+1,0)</f>
        <v>1</v>
      </c>
      <c r="AK17" s="74" t="n">
        <f aca="false">IF(G17&lt;=0,AK16+1,0)</f>
        <v>0</v>
      </c>
      <c r="AL17" s="74" t="n">
        <f aca="false">IF(K17&gt;0,AL16+1,0)</f>
        <v>1</v>
      </c>
      <c r="AM17" s="74" t="n">
        <f aca="false">IF(K17&lt;=0,AM16+1,0)</f>
        <v>0</v>
      </c>
    </row>
    <row r="18" customFormat="false" ht="15" hidden="false" customHeight="false" outlineLevel="0" collapsed="false">
      <c r="A18" s="61" t="n">
        <v>17</v>
      </c>
      <c r="B18" s="62" t="n">
        <v>39932.46875</v>
      </c>
      <c r="C18" s="63" t="n">
        <f aca="false">YEAR(B18)</f>
        <v>2009</v>
      </c>
      <c r="D18" s="32" t="s">
        <v>277</v>
      </c>
      <c r="E18" s="64" t="n">
        <v>3416.65</v>
      </c>
      <c r="F18" s="65" t="n">
        <v>0.0515</v>
      </c>
      <c r="G18" s="66" t="n">
        <v>175.957475</v>
      </c>
      <c r="H18" s="67" t="n">
        <f aca="false">E18+IF(D18="Long",1,-1)*G18</f>
        <v>3592.607475</v>
      </c>
      <c r="I18" s="68" t="n">
        <f aca="false">Assumptions!$B$58</f>
        <v>5.35750011455817</v>
      </c>
      <c r="J18" s="68" t="n">
        <f aca="false">INDEX(Yearly!$T$5:$T$22,MATCH(C18,Yearly!$A$5:$A$22,0))</f>
        <v>1.07150002291163</v>
      </c>
      <c r="K18" s="68" t="n">
        <f aca="false">G18-I18-J18</f>
        <v>169.52847486253</v>
      </c>
      <c r="L18" s="69" t="n">
        <f aca="false">(I18+J18)/Assumptions!$B$8</f>
        <v>0.000283478738542561</v>
      </c>
      <c r="M18" s="70" t="n">
        <f aca="false">F18-L18</f>
        <v>0.0512165212614574</v>
      </c>
      <c r="N18" s="71" t="n">
        <f aca="false">G18*Assumptions!$B$7</f>
        <v>1383905.540875</v>
      </c>
      <c r="O18" s="71" t="n">
        <f aca="false">K18*Assumptions!$B$7</f>
        <v>1333341.4547938</v>
      </c>
      <c r="P18" s="68" t="n">
        <f aca="false">P17+G18</f>
        <v>755.574165</v>
      </c>
      <c r="Q18" s="68" t="n">
        <f aca="false">MAX(Q17,P18)</f>
        <v>755.574165</v>
      </c>
      <c r="R18" s="68" t="n">
        <f aca="false">Q18-P18</f>
        <v>0</v>
      </c>
      <c r="S18" s="68" t="n">
        <f aca="false">S17+K18</f>
        <v>646.281162663013</v>
      </c>
      <c r="T18" s="68" t="n">
        <f aca="false">MAX(T17,S18)</f>
        <v>646.281162663013</v>
      </c>
      <c r="U18" s="68" t="n">
        <f aca="false">T18-S18</f>
        <v>0</v>
      </c>
      <c r="V18" s="70" t="n">
        <f aca="false">V17+F18</f>
        <v>0.26</v>
      </c>
      <c r="W18" s="70" t="n">
        <f aca="false">MAX(W17,V18)</f>
        <v>0.26</v>
      </c>
      <c r="X18" s="70" t="n">
        <f aca="false">W18-V18</f>
        <v>0</v>
      </c>
      <c r="Y18" s="70" t="n">
        <f aca="false">Y17+M18</f>
        <v>0.255180861444777</v>
      </c>
      <c r="Z18" s="70" t="n">
        <f aca="false">MAX(Z17,Y18)</f>
        <v>0.255180861444777</v>
      </c>
      <c r="AA18" s="70" t="n">
        <f aca="false">Z18-Y18</f>
        <v>0</v>
      </c>
      <c r="AB18" s="72" t="n">
        <f aca="false">AB17*(1+F18)</f>
        <v>1.27555718432058</v>
      </c>
      <c r="AC18" s="73" t="n">
        <f aca="false">MAX(AC17,AB18)</f>
        <v>1.27555718432058</v>
      </c>
      <c r="AD18" s="70" t="n">
        <f aca="false">1-AB18/AC18</f>
        <v>0</v>
      </c>
      <c r="AE18" s="73" t="n">
        <f aca="false">AE17*(1+M18)</f>
        <v>1.26950600670009</v>
      </c>
      <c r="AF18" s="73" t="n">
        <f aca="false">MAX(AF17,AE18)</f>
        <v>1.26950600670009</v>
      </c>
      <c r="AG18" s="70" t="n">
        <f aca="false">1-AE18/AF18</f>
        <v>0</v>
      </c>
      <c r="AH18" s="74" t="n">
        <f aca="false">IF(R18&gt;0,AH17+1,0)</f>
        <v>0</v>
      </c>
      <c r="AI18" s="74" t="n">
        <f aca="false">IF(U18&gt;0,AI17+1,0)</f>
        <v>0</v>
      </c>
      <c r="AJ18" s="74" t="n">
        <f aca="false">IF(G18&gt;0,AJ17+1,0)</f>
        <v>2</v>
      </c>
      <c r="AK18" s="74" t="n">
        <f aca="false">IF(G18&lt;=0,AK17+1,0)</f>
        <v>0</v>
      </c>
      <c r="AL18" s="74" t="n">
        <f aca="false">IF(K18&gt;0,AL17+1,0)</f>
        <v>2</v>
      </c>
      <c r="AM18" s="74" t="n">
        <f aca="false">IF(K18&lt;=0,AM17+1,0)</f>
        <v>0</v>
      </c>
    </row>
    <row r="19" customFormat="false" ht="15" hidden="false" customHeight="false" outlineLevel="0" collapsed="false">
      <c r="A19" s="61" t="n">
        <v>18</v>
      </c>
      <c r="B19" s="62" t="n">
        <v>39944.4270833333</v>
      </c>
      <c r="C19" s="63" t="n">
        <f aca="false">YEAR(B19)</f>
        <v>2009</v>
      </c>
      <c r="D19" s="32" t="s">
        <v>277</v>
      </c>
      <c r="E19" s="64" t="n">
        <v>3633.2</v>
      </c>
      <c r="F19" s="65" t="n">
        <v>-0.0058</v>
      </c>
      <c r="G19" s="66" t="n">
        <v>-21.07256</v>
      </c>
      <c r="H19" s="67" t="n">
        <f aca="false">E19+IF(D19="Long",1,-1)*G19</f>
        <v>3612.12744</v>
      </c>
      <c r="I19" s="68" t="n">
        <f aca="false">Assumptions!$B$58</f>
        <v>5.35750011455817</v>
      </c>
      <c r="J19" s="68" t="n">
        <f aca="false">INDEX(Yearly!$T$5:$T$22,MATCH(C19,Yearly!$A$5:$A$22,0))</f>
        <v>1.07150002291163</v>
      </c>
      <c r="K19" s="68" t="n">
        <f aca="false">G19-I19-J19</f>
        <v>-27.5015601374698</v>
      </c>
      <c r="L19" s="69" t="n">
        <f aca="false">(I19+J19)/Assumptions!$B$8</f>
        <v>0.000283478738542561</v>
      </c>
      <c r="M19" s="70" t="n">
        <f aca="false">F19-L19</f>
        <v>-0.00608347873854256</v>
      </c>
      <c r="N19" s="71" t="n">
        <f aca="false">G19*Assumptions!$B$7</f>
        <v>-165735.6844</v>
      </c>
      <c r="O19" s="71" t="n">
        <f aca="false">K19*Assumptions!$B$7</f>
        <v>-216299.7704812</v>
      </c>
      <c r="P19" s="68" t="n">
        <f aca="false">P18+G19</f>
        <v>734.501605</v>
      </c>
      <c r="Q19" s="68" t="n">
        <f aca="false">MAX(Q18,P19)</f>
        <v>755.574165</v>
      </c>
      <c r="R19" s="68" t="n">
        <f aca="false">Q19-P19</f>
        <v>21.07256</v>
      </c>
      <c r="S19" s="68" t="n">
        <f aca="false">S18+K19</f>
        <v>618.779602525544</v>
      </c>
      <c r="T19" s="68" t="n">
        <f aca="false">MAX(T18,S19)</f>
        <v>646.281162663013</v>
      </c>
      <c r="U19" s="68" t="n">
        <f aca="false">T19-S19</f>
        <v>27.5015601374698</v>
      </c>
      <c r="V19" s="70" t="n">
        <f aca="false">V18+F19</f>
        <v>0.2542</v>
      </c>
      <c r="W19" s="70" t="n">
        <f aca="false">MAX(W18,V19)</f>
        <v>0.26</v>
      </c>
      <c r="X19" s="70" t="n">
        <f aca="false">W19-V19</f>
        <v>0.00580000000000003</v>
      </c>
      <c r="Y19" s="70" t="n">
        <f aca="false">Y18+M19</f>
        <v>0.249097382706234</v>
      </c>
      <c r="Z19" s="70" t="n">
        <f aca="false">MAX(Z18,Y19)</f>
        <v>0.255180861444777</v>
      </c>
      <c r="AA19" s="70" t="n">
        <f aca="false">Z19-Y19</f>
        <v>0.00608347873854256</v>
      </c>
      <c r="AB19" s="72" t="n">
        <f aca="false">AB18*(1+F19)</f>
        <v>1.26815895265152</v>
      </c>
      <c r="AC19" s="73" t="n">
        <f aca="false">MAX(AC18,AB19)</f>
        <v>1.27555718432058</v>
      </c>
      <c r="AD19" s="70" t="n">
        <f aca="false">1-AB19/AC19</f>
        <v>0.00580000000000014</v>
      </c>
      <c r="AE19" s="73" t="n">
        <f aca="false">AE18*(1+M19)</f>
        <v>1.26178299389987</v>
      </c>
      <c r="AF19" s="73" t="n">
        <f aca="false">MAX(AF18,AE19)</f>
        <v>1.26950600670009</v>
      </c>
      <c r="AG19" s="70" t="n">
        <f aca="false">1-AE19/AF19</f>
        <v>0.00608347873854243</v>
      </c>
      <c r="AH19" s="74" t="n">
        <f aca="false">IF(R19&gt;0,AH18+1,0)</f>
        <v>1</v>
      </c>
      <c r="AI19" s="74" t="n">
        <f aca="false">IF(U19&gt;0,AI18+1,0)</f>
        <v>1</v>
      </c>
      <c r="AJ19" s="74" t="n">
        <f aca="false">IF(G19&gt;0,AJ18+1,0)</f>
        <v>0</v>
      </c>
      <c r="AK19" s="74" t="n">
        <f aca="false">IF(G19&lt;=0,AK18+1,0)</f>
        <v>1</v>
      </c>
      <c r="AL19" s="74" t="n">
        <f aca="false">IF(K19&gt;0,AL18+1,0)</f>
        <v>0</v>
      </c>
      <c r="AM19" s="74" t="n">
        <f aca="false">IF(K19&lt;=0,AM18+1,0)</f>
        <v>1</v>
      </c>
    </row>
    <row r="20" customFormat="false" ht="15" hidden="false" customHeight="false" outlineLevel="0" collapsed="false">
      <c r="A20" s="61" t="n">
        <v>19</v>
      </c>
      <c r="B20" s="62" t="n">
        <v>39945.5729166667</v>
      </c>
      <c r="C20" s="63" t="n">
        <f aca="false">YEAR(B20)</f>
        <v>2009</v>
      </c>
      <c r="D20" s="32" t="s">
        <v>277</v>
      </c>
      <c r="E20" s="64" t="n">
        <v>3613.85</v>
      </c>
      <c r="F20" s="65" t="n">
        <v>-0.0103</v>
      </c>
      <c r="G20" s="66" t="n">
        <v>-37.222655</v>
      </c>
      <c r="H20" s="67" t="n">
        <f aca="false">E20+IF(D20="Long",1,-1)*G20</f>
        <v>3576.627345</v>
      </c>
      <c r="I20" s="68" t="n">
        <f aca="false">Assumptions!$B$58</f>
        <v>5.35750011455817</v>
      </c>
      <c r="J20" s="68" t="n">
        <f aca="false">INDEX(Yearly!$T$5:$T$22,MATCH(C20,Yearly!$A$5:$A$22,0))</f>
        <v>1.07150002291163</v>
      </c>
      <c r="K20" s="68" t="n">
        <f aca="false">G20-I20-J20</f>
        <v>-43.6516551374698</v>
      </c>
      <c r="L20" s="69" t="n">
        <f aca="false">(I20+J20)/Assumptions!$B$8</f>
        <v>0.000283478738542561</v>
      </c>
      <c r="M20" s="70" t="n">
        <f aca="false">F20-L20</f>
        <v>-0.0105834787385426</v>
      </c>
      <c r="N20" s="71" t="n">
        <f aca="false">G20*Assumptions!$B$7</f>
        <v>-292756.181575</v>
      </c>
      <c r="O20" s="71" t="n">
        <f aca="false">K20*Assumptions!$B$7</f>
        <v>-343320.2676562</v>
      </c>
      <c r="P20" s="68" t="n">
        <f aca="false">P19+G20</f>
        <v>697.27895</v>
      </c>
      <c r="Q20" s="68" t="n">
        <f aca="false">MAX(Q19,P20)</f>
        <v>755.574165</v>
      </c>
      <c r="R20" s="68" t="n">
        <f aca="false">Q20-P20</f>
        <v>58.295215</v>
      </c>
      <c r="S20" s="68" t="n">
        <f aca="false">S19+K20</f>
        <v>575.127947388074</v>
      </c>
      <c r="T20" s="68" t="n">
        <f aca="false">MAX(T19,S20)</f>
        <v>646.281162663013</v>
      </c>
      <c r="U20" s="68" t="n">
        <f aca="false">T20-S20</f>
        <v>71.1532152749396</v>
      </c>
      <c r="V20" s="70" t="n">
        <f aca="false">V19+F20</f>
        <v>0.2439</v>
      </c>
      <c r="W20" s="70" t="n">
        <f aca="false">MAX(W19,V20)</f>
        <v>0.26</v>
      </c>
      <c r="X20" s="70" t="n">
        <f aca="false">W20-V20</f>
        <v>0.0161</v>
      </c>
      <c r="Y20" s="70" t="n">
        <f aca="false">Y19+M20</f>
        <v>0.238513903967691</v>
      </c>
      <c r="Z20" s="70" t="n">
        <f aca="false">MAX(Z19,Y20)</f>
        <v>0.255180861444777</v>
      </c>
      <c r="AA20" s="70" t="n">
        <f aca="false">Z20-Y20</f>
        <v>0.0166669574770851</v>
      </c>
      <c r="AB20" s="72" t="n">
        <f aca="false">AB19*(1+F20)</f>
        <v>1.25509691543921</v>
      </c>
      <c r="AC20" s="73" t="n">
        <f aca="false">MAX(AC19,AB20)</f>
        <v>1.27555718432058</v>
      </c>
      <c r="AD20" s="70" t="n">
        <f aca="false">1-AB20/AC20</f>
        <v>0.0160402600000001</v>
      </c>
      <c r="AE20" s="73" t="n">
        <f aca="false">AE19*(1+M20)</f>
        <v>1.24842894041128</v>
      </c>
      <c r="AF20" s="73" t="n">
        <f aca="false">MAX(AF19,AE20)</f>
        <v>1.26950600670009</v>
      </c>
      <c r="AG20" s="70" t="n">
        <f aca="false">1-AE20/AF20</f>
        <v>0.0166025731091993</v>
      </c>
      <c r="AH20" s="74" t="n">
        <f aca="false">IF(R20&gt;0,AH19+1,0)</f>
        <v>2</v>
      </c>
      <c r="AI20" s="74" t="n">
        <f aca="false">IF(U20&gt;0,AI19+1,0)</f>
        <v>2</v>
      </c>
      <c r="AJ20" s="74" t="n">
        <f aca="false">IF(G20&gt;0,AJ19+1,0)</f>
        <v>0</v>
      </c>
      <c r="AK20" s="74" t="n">
        <f aca="false">IF(G20&lt;=0,AK19+1,0)</f>
        <v>2</v>
      </c>
      <c r="AL20" s="74" t="n">
        <f aca="false">IF(K20&gt;0,AL19+1,0)</f>
        <v>0</v>
      </c>
      <c r="AM20" s="74" t="n">
        <f aca="false">IF(K20&lt;=0,AM19+1,0)</f>
        <v>2</v>
      </c>
    </row>
    <row r="21" customFormat="false" ht="15" hidden="false" customHeight="false" outlineLevel="0" collapsed="false">
      <c r="A21" s="61" t="n">
        <v>20</v>
      </c>
      <c r="B21" s="62" t="n">
        <v>39948.4270833333</v>
      </c>
      <c r="C21" s="63" t="n">
        <f aca="false">YEAR(B21)</f>
        <v>2009</v>
      </c>
      <c r="D21" s="32" t="s">
        <v>277</v>
      </c>
      <c r="E21" s="64" t="n">
        <v>3641.5</v>
      </c>
      <c r="F21" s="65" t="n">
        <v>0.1442</v>
      </c>
      <c r="G21" s="66" t="n">
        <v>525.1043</v>
      </c>
      <c r="H21" s="67" t="n">
        <f aca="false">E21+IF(D21="Long",1,-1)*G21</f>
        <v>4166.6043</v>
      </c>
      <c r="I21" s="68" t="n">
        <f aca="false">Assumptions!$B$58</f>
        <v>5.35750011455817</v>
      </c>
      <c r="J21" s="68" t="n">
        <f aca="false">INDEX(Yearly!$T$5:$T$22,MATCH(C21,Yearly!$A$5:$A$22,0))</f>
        <v>1.07150002291163</v>
      </c>
      <c r="K21" s="68" t="n">
        <f aca="false">G21-I21-J21</f>
        <v>518.67529986253</v>
      </c>
      <c r="L21" s="69" t="n">
        <f aca="false">(I21+J21)/Assumptions!$B$8</f>
        <v>0.000283478738542561</v>
      </c>
      <c r="M21" s="70" t="n">
        <f aca="false">F21-L21</f>
        <v>0.143916521261457</v>
      </c>
      <c r="N21" s="71" t="n">
        <f aca="false">G21*Assumptions!$B$7</f>
        <v>4129945.3195</v>
      </c>
      <c r="O21" s="71" t="n">
        <f aca="false">K21*Assumptions!$B$7</f>
        <v>4079381.2334188</v>
      </c>
      <c r="P21" s="68" t="n">
        <f aca="false">P20+G21</f>
        <v>1222.38325</v>
      </c>
      <c r="Q21" s="68" t="n">
        <f aca="false">MAX(Q20,P21)</f>
        <v>1222.38325</v>
      </c>
      <c r="R21" s="68" t="n">
        <f aca="false">Q21-P21</f>
        <v>0</v>
      </c>
      <c r="S21" s="68" t="n">
        <f aca="false">S20+K21</f>
        <v>1093.8032472506</v>
      </c>
      <c r="T21" s="68" t="n">
        <f aca="false">MAX(T20,S21)</f>
        <v>1093.8032472506</v>
      </c>
      <c r="U21" s="68" t="n">
        <f aca="false">T21-S21</f>
        <v>0</v>
      </c>
      <c r="V21" s="70" t="n">
        <f aca="false">V20+F21</f>
        <v>0.3881</v>
      </c>
      <c r="W21" s="70" t="n">
        <f aca="false">MAX(W20,V21)</f>
        <v>0.3881</v>
      </c>
      <c r="X21" s="70" t="n">
        <f aca="false">W21-V21</f>
        <v>0</v>
      </c>
      <c r="Y21" s="70" t="n">
        <f aca="false">Y20+M21</f>
        <v>0.382430425229149</v>
      </c>
      <c r="Z21" s="70" t="n">
        <f aca="false">MAX(Z20,Y21)</f>
        <v>0.382430425229149</v>
      </c>
      <c r="AA21" s="70" t="n">
        <f aca="false">Z21-Y21</f>
        <v>0</v>
      </c>
      <c r="AB21" s="72" t="n">
        <f aca="false">AB20*(1+F21)</f>
        <v>1.43608189064555</v>
      </c>
      <c r="AC21" s="73" t="n">
        <f aca="false">MAX(AC20,AB21)</f>
        <v>1.43608189064555</v>
      </c>
      <c r="AD21" s="70" t="n">
        <f aca="false">1-AB21/AC21</f>
        <v>0</v>
      </c>
      <c r="AE21" s="73" t="n">
        <f aca="false">AE20*(1+M21)</f>
        <v>1.4280984905574</v>
      </c>
      <c r="AF21" s="73" t="n">
        <f aca="false">MAX(AF20,AE21)</f>
        <v>1.4280984905574</v>
      </c>
      <c r="AG21" s="70" t="n">
        <f aca="false">1-AE21/AF21</f>
        <v>0</v>
      </c>
      <c r="AH21" s="74" t="n">
        <f aca="false">IF(R21&gt;0,AH20+1,0)</f>
        <v>0</v>
      </c>
      <c r="AI21" s="74" t="n">
        <f aca="false">IF(U21&gt;0,AI20+1,0)</f>
        <v>0</v>
      </c>
      <c r="AJ21" s="74" t="n">
        <f aca="false">IF(G21&gt;0,AJ20+1,0)</f>
        <v>1</v>
      </c>
      <c r="AK21" s="74" t="n">
        <f aca="false">IF(G21&lt;=0,AK20+1,0)</f>
        <v>0</v>
      </c>
      <c r="AL21" s="74" t="n">
        <f aca="false">IF(K21&gt;0,AL20+1,0)</f>
        <v>1</v>
      </c>
      <c r="AM21" s="74" t="n">
        <f aca="false">IF(K21&lt;=0,AM20+1,0)</f>
        <v>0</v>
      </c>
    </row>
    <row r="22" customFormat="false" ht="15" hidden="false" customHeight="false" outlineLevel="0" collapsed="false">
      <c r="A22" s="61" t="n">
        <v>21</v>
      </c>
      <c r="B22" s="62" t="n">
        <v>39960.4284722222</v>
      </c>
      <c r="C22" s="63" t="n">
        <f aca="false">YEAR(B22)</f>
        <v>2009</v>
      </c>
      <c r="D22" s="32" t="s">
        <v>277</v>
      </c>
      <c r="E22" s="64" t="n">
        <v>4218.7</v>
      </c>
      <c r="F22" s="65" t="n">
        <v>0.0641</v>
      </c>
      <c r="G22" s="66" t="n">
        <v>270.41867</v>
      </c>
      <c r="H22" s="67" t="n">
        <f aca="false">E22+IF(D22="Long",1,-1)*G22</f>
        <v>4489.11867</v>
      </c>
      <c r="I22" s="68" t="n">
        <f aca="false">Assumptions!$B$58</f>
        <v>5.35750011455817</v>
      </c>
      <c r="J22" s="68" t="n">
        <f aca="false">INDEX(Yearly!$T$5:$T$22,MATCH(C22,Yearly!$A$5:$A$22,0))</f>
        <v>1.07150002291163</v>
      </c>
      <c r="K22" s="68" t="n">
        <f aca="false">G22-I22-J22</f>
        <v>263.98966986253</v>
      </c>
      <c r="L22" s="69" t="n">
        <f aca="false">(I22+J22)/Assumptions!$B$8</f>
        <v>0.000283478738542561</v>
      </c>
      <c r="M22" s="70" t="n">
        <f aca="false">F22-L22</f>
        <v>0.0638165212614574</v>
      </c>
      <c r="N22" s="71" t="n">
        <f aca="false">G22*Assumptions!$B$7</f>
        <v>2126842.83955</v>
      </c>
      <c r="O22" s="71" t="n">
        <f aca="false">K22*Assumptions!$B$7</f>
        <v>2076278.7534688</v>
      </c>
      <c r="P22" s="68" t="n">
        <f aca="false">P21+G22</f>
        <v>1492.80192</v>
      </c>
      <c r="Q22" s="68" t="n">
        <f aca="false">MAX(Q21,P22)</f>
        <v>1492.80192</v>
      </c>
      <c r="R22" s="68" t="n">
        <f aca="false">Q22-P22</f>
        <v>0</v>
      </c>
      <c r="S22" s="68" t="n">
        <f aca="false">S21+K22</f>
        <v>1357.79291711313</v>
      </c>
      <c r="T22" s="68" t="n">
        <f aca="false">MAX(T21,S22)</f>
        <v>1357.79291711313</v>
      </c>
      <c r="U22" s="68" t="n">
        <f aca="false">T22-S22</f>
        <v>0</v>
      </c>
      <c r="V22" s="70" t="n">
        <f aca="false">V21+F22</f>
        <v>0.4522</v>
      </c>
      <c r="W22" s="70" t="n">
        <f aca="false">MAX(W21,V22)</f>
        <v>0.4522</v>
      </c>
      <c r="X22" s="70" t="n">
        <f aca="false">W22-V22</f>
        <v>0</v>
      </c>
      <c r="Y22" s="70" t="n">
        <f aca="false">Y21+M22</f>
        <v>0.446246946490606</v>
      </c>
      <c r="Z22" s="70" t="n">
        <f aca="false">MAX(Z21,Y22)</f>
        <v>0.446246946490606</v>
      </c>
      <c r="AA22" s="70" t="n">
        <f aca="false">Z22-Y22</f>
        <v>0</v>
      </c>
      <c r="AB22" s="72" t="n">
        <f aca="false">AB21*(1+F22)</f>
        <v>1.52813473983593</v>
      </c>
      <c r="AC22" s="73" t="n">
        <f aca="false">MAX(AC21,AB22)</f>
        <v>1.52813473983593</v>
      </c>
      <c r="AD22" s="70" t="n">
        <f aca="false">1-AB22/AC22</f>
        <v>0</v>
      </c>
      <c r="AE22" s="73" t="n">
        <f aca="false">AE21*(1+M22)</f>
        <v>1.51923476824351</v>
      </c>
      <c r="AF22" s="73" t="n">
        <f aca="false">MAX(AF21,AE22)</f>
        <v>1.51923476824351</v>
      </c>
      <c r="AG22" s="70" t="n">
        <f aca="false">1-AE22/AF22</f>
        <v>0</v>
      </c>
      <c r="AH22" s="74" t="n">
        <f aca="false">IF(R22&gt;0,AH21+1,0)</f>
        <v>0</v>
      </c>
      <c r="AI22" s="74" t="n">
        <f aca="false">IF(U22&gt;0,AI21+1,0)</f>
        <v>0</v>
      </c>
      <c r="AJ22" s="74" t="n">
        <f aca="false">IF(G22&gt;0,AJ21+1,0)</f>
        <v>2</v>
      </c>
      <c r="AK22" s="74" t="n">
        <f aca="false">IF(G22&lt;=0,AK21+1,0)</f>
        <v>0</v>
      </c>
      <c r="AL22" s="74" t="n">
        <f aca="false">IF(K22&gt;0,AL21+1,0)</f>
        <v>2</v>
      </c>
      <c r="AM22" s="74" t="n">
        <f aca="false">IF(K22&lt;=0,AM21+1,0)</f>
        <v>0</v>
      </c>
    </row>
    <row r="23" customFormat="false" ht="15" hidden="false" customHeight="false" outlineLevel="0" collapsed="false">
      <c r="A23" s="61" t="n">
        <v>22</v>
      </c>
      <c r="B23" s="62" t="n">
        <v>39973.53125</v>
      </c>
      <c r="C23" s="63" t="n">
        <f aca="false">YEAR(B23)</f>
        <v>2009</v>
      </c>
      <c r="D23" s="32" t="s">
        <v>277</v>
      </c>
      <c r="E23" s="64" t="n">
        <v>4523.9</v>
      </c>
      <c r="F23" s="65" t="n">
        <v>0.0174</v>
      </c>
      <c r="G23" s="66" t="n">
        <v>78.71586</v>
      </c>
      <c r="H23" s="67" t="n">
        <f aca="false">E23+IF(D23="Long",1,-1)*G23</f>
        <v>4602.61586</v>
      </c>
      <c r="I23" s="68" t="n">
        <f aca="false">Assumptions!$B$58</f>
        <v>5.35750011455817</v>
      </c>
      <c r="J23" s="68" t="n">
        <f aca="false">INDEX(Yearly!$T$5:$T$22,MATCH(C23,Yearly!$A$5:$A$22,0))</f>
        <v>1.07150002291163</v>
      </c>
      <c r="K23" s="68" t="n">
        <f aca="false">G23-I23-J23</f>
        <v>72.2868598625302</v>
      </c>
      <c r="L23" s="69" t="n">
        <f aca="false">(I23+J23)/Assumptions!$B$8</f>
        <v>0.000283478738542561</v>
      </c>
      <c r="M23" s="70" t="n">
        <f aca="false">F23-L23</f>
        <v>0.0171165212614574</v>
      </c>
      <c r="N23" s="71" t="n">
        <f aca="false">G23*Assumptions!$B$7</f>
        <v>619100.2389</v>
      </c>
      <c r="O23" s="71" t="n">
        <f aca="false">K23*Assumptions!$B$7</f>
        <v>568536.1528188</v>
      </c>
      <c r="P23" s="68" t="n">
        <f aca="false">P22+G23</f>
        <v>1571.51778</v>
      </c>
      <c r="Q23" s="68" t="n">
        <f aca="false">MAX(Q22,P23)</f>
        <v>1571.51778</v>
      </c>
      <c r="R23" s="68" t="n">
        <f aca="false">Q23-P23</f>
        <v>0</v>
      </c>
      <c r="S23" s="68" t="n">
        <f aca="false">S22+K23</f>
        <v>1430.07977697566</v>
      </c>
      <c r="T23" s="68" t="n">
        <f aca="false">MAX(T22,S23)</f>
        <v>1430.07977697566</v>
      </c>
      <c r="U23" s="68" t="n">
        <f aca="false">T23-S23</f>
        <v>0</v>
      </c>
      <c r="V23" s="70" t="n">
        <f aca="false">V22+F23</f>
        <v>0.4696</v>
      </c>
      <c r="W23" s="70" t="n">
        <f aca="false">MAX(W22,V23)</f>
        <v>0.4696</v>
      </c>
      <c r="X23" s="70" t="n">
        <f aca="false">W23-V23</f>
        <v>0</v>
      </c>
      <c r="Y23" s="70" t="n">
        <f aca="false">Y22+M23</f>
        <v>0.463363467752064</v>
      </c>
      <c r="Z23" s="70" t="n">
        <f aca="false">MAX(Z22,Y23)</f>
        <v>0.463363467752064</v>
      </c>
      <c r="AA23" s="70" t="n">
        <f aca="false">Z23-Y23</f>
        <v>0</v>
      </c>
      <c r="AB23" s="72" t="n">
        <f aca="false">AB22*(1+F23)</f>
        <v>1.55472428430907</v>
      </c>
      <c r="AC23" s="73" t="n">
        <f aca="false">MAX(AC22,AB23)</f>
        <v>1.55472428430907</v>
      </c>
      <c r="AD23" s="70" t="n">
        <f aca="false">1-AB23/AC23</f>
        <v>0</v>
      </c>
      <c r="AE23" s="73" t="n">
        <f aca="false">AE22*(1+M23)</f>
        <v>1.5452387824553</v>
      </c>
      <c r="AF23" s="73" t="n">
        <f aca="false">MAX(AF22,AE23)</f>
        <v>1.5452387824553</v>
      </c>
      <c r="AG23" s="70" t="n">
        <f aca="false">1-AE23/AF23</f>
        <v>0</v>
      </c>
      <c r="AH23" s="74" t="n">
        <f aca="false">IF(R23&gt;0,AH22+1,0)</f>
        <v>0</v>
      </c>
      <c r="AI23" s="74" t="n">
        <f aca="false">IF(U23&gt;0,AI22+1,0)</f>
        <v>0</v>
      </c>
      <c r="AJ23" s="74" t="n">
        <f aca="false">IF(G23&gt;0,AJ22+1,0)</f>
        <v>3</v>
      </c>
      <c r="AK23" s="74" t="n">
        <f aca="false">IF(G23&lt;=0,AK22+1,0)</f>
        <v>0</v>
      </c>
      <c r="AL23" s="74" t="n">
        <f aca="false">IF(K23&gt;0,AL22+1,0)</f>
        <v>3</v>
      </c>
      <c r="AM23" s="74" t="n">
        <f aca="false">IF(K23&lt;=0,AM22+1,0)</f>
        <v>0</v>
      </c>
    </row>
    <row r="24" customFormat="false" ht="15" hidden="false" customHeight="false" outlineLevel="0" collapsed="false">
      <c r="A24" s="61" t="n">
        <v>23</v>
      </c>
      <c r="B24" s="62" t="n">
        <v>39989.4270833333</v>
      </c>
      <c r="C24" s="63" t="n">
        <f aca="false">YEAR(B24)</f>
        <v>2009</v>
      </c>
      <c r="D24" s="32" t="s">
        <v>277</v>
      </c>
      <c r="E24" s="64" t="n">
        <v>4319.4</v>
      </c>
      <c r="F24" s="65" t="n">
        <v>-0.0052</v>
      </c>
      <c r="G24" s="66" t="n">
        <v>-22.46088</v>
      </c>
      <c r="H24" s="67" t="n">
        <f aca="false">E24+IF(D24="Long",1,-1)*G24</f>
        <v>4296.93912</v>
      </c>
      <c r="I24" s="68" t="n">
        <f aca="false">Assumptions!$B$58</f>
        <v>5.35750011455817</v>
      </c>
      <c r="J24" s="68" t="n">
        <f aca="false">INDEX(Yearly!$T$5:$T$22,MATCH(C24,Yearly!$A$5:$A$22,0))</f>
        <v>1.07150002291163</v>
      </c>
      <c r="K24" s="68" t="n">
        <f aca="false">G24-I24-J24</f>
        <v>-28.8898801374698</v>
      </c>
      <c r="L24" s="69" t="n">
        <f aca="false">(I24+J24)/Assumptions!$B$8</f>
        <v>0.000283478738542561</v>
      </c>
      <c r="M24" s="70" t="n">
        <f aca="false">F24-L24</f>
        <v>-0.00548347873854256</v>
      </c>
      <c r="N24" s="71" t="n">
        <f aca="false">G24*Assumptions!$B$7</f>
        <v>-176654.8212</v>
      </c>
      <c r="O24" s="71" t="n">
        <f aca="false">K24*Assumptions!$B$7</f>
        <v>-227218.9072812</v>
      </c>
      <c r="P24" s="68" t="n">
        <f aca="false">P23+G24</f>
        <v>1549.0569</v>
      </c>
      <c r="Q24" s="68" t="n">
        <f aca="false">MAX(Q23,P24)</f>
        <v>1571.51778</v>
      </c>
      <c r="R24" s="68" t="n">
        <f aca="false">Q24-P24</f>
        <v>22.4608800000001</v>
      </c>
      <c r="S24" s="68" t="n">
        <f aca="false">S23+K24</f>
        <v>1401.18989683819</v>
      </c>
      <c r="T24" s="68" t="n">
        <f aca="false">MAX(T23,S24)</f>
        <v>1430.07977697566</v>
      </c>
      <c r="U24" s="68" t="n">
        <f aca="false">T24-S24</f>
        <v>28.8898801374698</v>
      </c>
      <c r="V24" s="70" t="n">
        <f aca="false">V23+F24</f>
        <v>0.4644</v>
      </c>
      <c r="W24" s="70" t="n">
        <f aca="false">MAX(W23,V24)</f>
        <v>0.4696</v>
      </c>
      <c r="X24" s="70" t="n">
        <f aca="false">W24-V24</f>
        <v>0.00519999999999998</v>
      </c>
      <c r="Y24" s="70" t="n">
        <f aca="false">Y23+M24</f>
        <v>0.457879989013521</v>
      </c>
      <c r="Z24" s="70" t="n">
        <f aca="false">MAX(Z23,Y24)</f>
        <v>0.463363467752064</v>
      </c>
      <c r="AA24" s="70" t="n">
        <f aca="false">Z24-Y24</f>
        <v>0.00548347873854255</v>
      </c>
      <c r="AB24" s="72" t="n">
        <f aca="false">AB23*(1+F24)</f>
        <v>1.54663971803067</v>
      </c>
      <c r="AC24" s="73" t="n">
        <f aca="false">MAX(AC23,AB24)</f>
        <v>1.55472428430907</v>
      </c>
      <c r="AD24" s="70" t="n">
        <f aca="false">1-AB24/AC24</f>
        <v>0.00520000000000009</v>
      </c>
      <c r="AE24" s="73" t="n">
        <f aca="false">AE23*(1+M24)</f>
        <v>1.53676549844573</v>
      </c>
      <c r="AF24" s="73" t="n">
        <f aca="false">MAX(AF23,AE24)</f>
        <v>1.5452387824553</v>
      </c>
      <c r="AG24" s="70" t="n">
        <f aca="false">1-AE24/AF24</f>
        <v>0.0054834787385426</v>
      </c>
      <c r="AH24" s="74" t="n">
        <f aca="false">IF(R24&gt;0,AH23+1,0)</f>
        <v>1</v>
      </c>
      <c r="AI24" s="74" t="n">
        <f aca="false">IF(U24&gt;0,AI23+1,0)</f>
        <v>1</v>
      </c>
      <c r="AJ24" s="74" t="n">
        <f aca="false">IF(G24&gt;0,AJ23+1,0)</f>
        <v>0</v>
      </c>
      <c r="AK24" s="74" t="n">
        <f aca="false">IF(G24&lt;=0,AK23+1,0)</f>
        <v>1</v>
      </c>
      <c r="AL24" s="74" t="n">
        <f aca="false">IF(K24&gt;0,AL23+1,0)</f>
        <v>0</v>
      </c>
      <c r="AM24" s="74" t="n">
        <f aca="false">IF(K24&lt;=0,AM23+1,0)</f>
        <v>1</v>
      </c>
    </row>
    <row r="25" customFormat="false" ht="15" hidden="false" customHeight="false" outlineLevel="0" collapsed="false">
      <c r="A25" s="61" t="n">
        <v>24</v>
      </c>
      <c r="B25" s="62" t="n">
        <v>39989.5027777778</v>
      </c>
      <c r="C25" s="63" t="n">
        <f aca="false">YEAR(B25)</f>
        <v>2009</v>
      </c>
      <c r="D25" s="32" t="s">
        <v>276</v>
      </c>
      <c r="E25" s="64" t="n">
        <v>4296.85</v>
      </c>
      <c r="F25" s="65" t="n">
        <v>-0.0047</v>
      </c>
      <c r="G25" s="66" t="n">
        <v>-20.195195</v>
      </c>
      <c r="H25" s="67" t="n">
        <f aca="false">E25+IF(D25="Long",1,-1)*G25</f>
        <v>4317.045195</v>
      </c>
      <c r="I25" s="68" t="n">
        <f aca="false">Assumptions!$B$58</f>
        <v>5.35750011455817</v>
      </c>
      <c r="J25" s="68" t="n">
        <f aca="false">INDEX(Yearly!$T$5:$T$22,MATCH(C25,Yearly!$A$5:$A$22,0))</f>
        <v>1.07150002291163</v>
      </c>
      <c r="K25" s="68" t="n">
        <f aca="false">G25-I25-J25</f>
        <v>-26.6241951374698</v>
      </c>
      <c r="L25" s="69" t="n">
        <f aca="false">(I25+J25)/Assumptions!$B$8</f>
        <v>0.000283478738542561</v>
      </c>
      <c r="M25" s="70" t="n">
        <f aca="false">F25-L25</f>
        <v>-0.00498347873854256</v>
      </c>
      <c r="N25" s="71" t="n">
        <f aca="false">G25*Assumptions!$B$7</f>
        <v>-158835.208675</v>
      </c>
      <c r="O25" s="71" t="n">
        <f aca="false">K25*Assumptions!$B$7</f>
        <v>-209399.2947562</v>
      </c>
      <c r="P25" s="68" t="n">
        <f aca="false">P24+G25</f>
        <v>1528.861705</v>
      </c>
      <c r="Q25" s="68" t="n">
        <f aca="false">MAX(Q24,P25)</f>
        <v>1571.51778</v>
      </c>
      <c r="R25" s="68" t="n">
        <f aca="false">Q25-P25</f>
        <v>42.6560750000001</v>
      </c>
      <c r="S25" s="68" t="n">
        <f aca="false">S24+K25</f>
        <v>1374.56570170072</v>
      </c>
      <c r="T25" s="68" t="n">
        <f aca="false">MAX(T24,S25)</f>
        <v>1430.07977697566</v>
      </c>
      <c r="U25" s="68" t="n">
        <f aca="false">T25-S25</f>
        <v>55.5140752749396</v>
      </c>
      <c r="V25" s="70" t="n">
        <f aca="false">V24+F25</f>
        <v>0.4597</v>
      </c>
      <c r="W25" s="70" t="n">
        <f aca="false">MAX(W24,V25)</f>
        <v>0.4696</v>
      </c>
      <c r="X25" s="70" t="n">
        <f aca="false">W25-V25</f>
        <v>0.00989999999999996</v>
      </c>
      <c r="Y25" s="70" t="n">
        <f aca="false">Y24+M25</f>
        <v>0.452896510274979</v>
      </c>
      <c r="Z25" s="70" t="n">
        <f aca="false">MAX(Z24,Y25)</f>
        <v>0.463363467752064</v>
      </c>
      <c r="AA25" s="70" t="n">
        <f aca="false">Z25-Y25</f>
        <v>0.0104669574770851</v>
      </c>
      <c r="AB25" s="72" t="n">
        <f aca="false">AB24*(1+F25)</f>
        <v>1.53937051135592</v>
      </c>
      <c r="AC25" s="73" t="n">
        <f aca="false">MAX(AC24,AB25)</f>
        <v>1.55472428430907</v>
      </c>
      <c r="AD25" s="70" t="n">
        <f aca="false">1-AB25/AC25</f>
        <v>0.00987556000000012</v>
      </c>
      <c r="AE25" s="73" t="n">
        <f aca="false">AE24*(1+M25)</f>
        <v>1.5291070602581</v>
      </c>
      <c r="AF25" s="73" t="n">
        <f aca="false">MAX(AF24,AE25)</f>
        <v>1.5452387824553</v>
      </c>
      <c r="AG25" s="70" t="n">
        <f aca="false">1-AE25/AF25</f>
        <v>0.0104396306773785</v>
      </c>
      <c r="AH25" s="74" t="n">
        <f aca="false">IF(R25&gt;0,AH24+1,0)</f>
        <v>2</v>
      </c>
      <c r="AI25" s="74" t="n">
        <f aca="false">IF(U25&gt;0,AI24+1,0)</f>
        <v>2</v>
      </c>
      <c r="AJ25" s="74" t="n">
        <f aca="false">IF(G25&gt;0,AJ24+1,0)</f>
        <v>0</v>
      </c>
      <c r="AK25" s="74" t="n">
        <f aca="false">IF(G25&lt;=0,AK24+1,0)</f>
        <v>2</v>
      </c>
      <c r="AL25" s="74" t="n">
        <f aca="false">IF(K25&gt;0,AL24+1,0)</f>
        <v>0</v>
      </c>
      <c r="AM25" s="74" t="n">
        <f aca="false">IF(K25&lt;=0,AM24+1,0)</f>
        <v>2</v>
      </c>
    </row>
    <row r="26" customFormat="false" ht="15" hidden="false" customHeight="false" outlineLevel="0" collapsed="false">
      <c r="A26" s="61" t="n">
        <v>25</v>
      </c>
      <c r="B26" s="62" t="n">
        <v>39989.53125</v>
      </c>
      <c r="C26" s="63" t="n">
        <f aca="false">YEAR(B26)</f>
        <v>2009</v>
      </c>
      <c r="D26" s="32" t="s">
        <v>277</v>
      </c>
      <c r="E26" s="64" t="n">
        <v>4316.9</v>
      </c>
      <c r="F26" s="65" t="n">
        <v>-0.0121</v>
      </c>
      <c r="G26" s="66" t="n">
        <v>-52.23449</v>
      </c>
      <c r="H26" s="67" t="n">
        <f aca="false">E26+IF(D26="Long",1,-1)*G26</f>
        <v>4264.66551</v>
      </c>
      <c r="I26" s="68" t="n">
        <f aca="false">Assumptions!$B$58</f>
        <v>5.35750011455817</v>
      </c>
      <c r="J26" s="68" t="n">
        <f aca="false">INDEX(Yearly!$T$5:$T$22,MATCH(C26,Yearly!$A$5:$A$22,0))</f>
        <v>1.07150002291163</v>
      </c>
      <c r="K26" s="68" t="n">
        <f aca="false">G26-I26-J26</f>
        <v>-58.6634901374698</v>
      </c>
      <c r="L26" s="69" t="n">
        <f aca="false">(I26+J26)/Assumptions!$B$8</f>
        <v>0.000283478738542561</v>
      </c>
      <c r="M26" s="70" t="n">
        <f aca="false">F26-L26</f>
        <v>-0.0123834787385426</v>
      </c>
      <c r="N26" s="71" t="n">
        <f aca="false">G26*Assumptions!$B$7</f>
        <v>-410824.26385</v>
      </c>
      <c r="O26" s="71" t="n">
        <f aca="false">K26*Assumptions!$B$7</f>
        <v>-461388.3499312</v>
      </c>
      <c r="P26" s="68" t="n">
        <f aca="false">P25+G26</f>
        <v>1476.627215</v>
      </c>
      <c r="Q26" s="68" t="n">
        <f aca="false">MAX(Q25,P26)</f>
        <v>1571.51778</v>
      </c>
      <c r="R26" s="68" t="n">
        <f aca="false">Q26-P26</f>
        <v>94.8905650000002</v>
      </c>
      <c r="S26" s="68" t="n">
        <f aca="false">S25+K26</f>
        <v>1315.90221156326</v>
      </c>
      <c r="T26" s="68" t="n">
        <f aca="false">MAX(T25,S26)</f>
        <v>1430.07977697566</v>
      </c>
      <c r="U26" s="68" t="n">
        <f aca="false">T26-S26</f>
        <v>114.177565412409</v>
      </c>
      <c r="V26" s="70" t="n">
        <f aca="false">V25+F26</f>
        <v>0.4476</v>
      </c>
      <c r="W26" s="70" t="n">
        <f aca="false">MAX(W25,V26)</f>
        <v>0.4696</v>
      </c>
      <c r="X26" s="70" t="n">
        <f aca="false">W26-V26</f>
        <v>0.022</v>
      </c>
      <c r="Y26" s="70" t="n">
        <f aca="false">Y25+M26</f>
        <v>0.440513031536436</v>
      </c>
      <c r="Z26" s="70" t="n">
        <f aca="false">MAX(Z25,Y26)</f>
        <v>0.463363467752064</v>
      </c>
      <c r="AA26" s="70" t="n">
        <f aca="false">Z26-Y26</f>
        <v>0.0228504362156277</v>
      </c>
      <c r="AB26" s="72" t="n">
        <f aca="false">AB25*(1+F26)</f>
        <v>1.52074412816852</v>
      </c>
      <c r="AC26" s="73" t="n">
        <f aca="false">MAX(AC25,AB26)</f>
        <v>1.55472428430907</v>
      </c>
      <c r="AD26" s="70" t="n">
        <f aca="false">1-AB26/AC26</f>
        <v>0.0218560657240001</v>
      </c>
      <c r="AE26" s="73" t="n">
        <f aca="false">AE25*(1+M26)</f>
        <v>1.51017139548844</v>
      </c>
      <c r="AF26" s="73" t="n">
        <f aca="false">MAX(AF25,AE26)</f>
        <v>1.5452387824553</v>
      </c>
      <c r="AG26" s="70" t="n">
        <f aca="false">1-AE26/AF26</f>
        <v>0.0226938304713895</v>
      </c>
      <c r="AH26" s="74" t="n">
        <f aca="false">IF(R26&gt;0,AH25+1,0)</f>
        <v>3</v>
      </c>
      <c r="AI26" s="74" t="n">
        <f aca="false">IF(U26&gt;0,AI25+1,0)</f>
        <v>3</v>
      </c>
      <c r="AJ26" s="74" t="n">
        <f aca="false">IF(G26&gt;0,AJ25+1,0)</f>
        <v>0</v>
      </c>
      <c r="AK26" s="74" t="n">
        <f aca="false">IF(G26&lt;=0,AK25+1,0)</f>
        <v>3</v>
      </c>
      <c r="AL26" s="74" t="n">
        <f aca="false">IF(K26&gt;0,AL25+1,0)</f>
        <v>0</v>
      </c>
      <c r="AM26" s="74" t="n">
        <f aca="false">IF(K26&lt;=0,AM25+1,0)</f>
        <v>3</v>
      </c>
    </row>
    <row r="27" customFormat="false" ht="15" hidden="false" customHeight="false" outlineLevel="0" collapsed="false">
      <c r="A27" s="61" t="n">
        <v>26</v>
      </c>
      <c r="B27" s="62" t="n">
        <v>39989.59375</v>
      </c>
      <c r="C27" s="63" t="n">
        <f aca="false">YEAR(B27)</f>
        <v>2009</v>
      </c>
      <c r="D27" s="32" t="s">
        <v>276</v>
      </c>
      <c r="E27" s="64" t="n">
        <v>4264.8</v>
      </c>
      <c r="F27" s="65" t="n">
        <v>-0.0108</v>
      </c>
      <c r="G27" s="66" t="n">
        <v>-46.05984</v>
      </c>
      <c r="H27" s="67" t="n">
        <f aca="false">E27+IF(D27="Long",1,-1)*G27</f>
        <v>4310.85984</v>
      </c>
      <c r="I27" s="68" t="n">
        <f aca="false">Assumptions!$B$58</f>
        <v>5.35750011455817</v>
      </c>
      <c r="J27" s="68" t="n">
        <f aca="false">INDEX(Yearly!$T$5:$T$22,MATCH(C27,Yearly!$A$5:$A$22,0))</f>
        <v>1.07150002291163</v>
      </c>
      <c r="K27" s="68" t="n">
        <f aca="false">G27-I27-J27</f>
        <v>-52.4888401374698</v>
      </c>
      <c r="L27" s="69" t="n">
        <f aca="false">(I27+J27)/Assumptions!$B$8</f>
        <v>0.000283478738542561</v>
      </c>
      <c r="M27" s="70" t="n">
        <f aca="false">F27-L27</f>
        <v>-0.0110834787385426</v>
      </c>
      <c r="N27" s="71" t="n">
        <f aca="false">G27*Assumptions!$B$7</f>
        <v>-362260.6416</v>
      </c>
      <c r="O27" s="71" t="n">
        <f aca="false">K27*Assumptions!$B$7</f>
        <v>-412824.7276812</v>
      </c>
      <c r="P27" s="68" t="n">
        <f aca="false">P26+G27</f>
        <v>1430.567375</v>
      </c>
      <c r="Q27" s="68" t="n">
        <f aca="false">MAX(Q26,P27)</f>
        <v>1571.51778</v>
      </c>
      <c r="R27" s="68" t="n">
        <f aca="false">Q27-P27</f>
        <v>140.950405</v>
      </c>
      <c r="S27" s="68" t="n">
        <f aca="false">S26+K27</f>
        <v>1263.41337142579</v>
      </c>
      <c r="T27" s="68" t="n">
        <f aca="false">MAX(T26,S27)</f>
        <v>1430.07977697566</v>
      </c>
      <c r="U27" s="68" t="n">
        <f aca="false">T27-S27</f>
        <v>166.666405549879</v>
      </c>
      <c r="V27" s="70" t="n">
        <f aca="false">V26+F27</f>
        <v>0.4368</v>
      </c>
      <c r="W27" s="70" t="n">
        <f aca="false">MAX(W26,V27)</f>
        <v>0.4696</v>
      </c>
      <c r="X27" s="70" t="n">
        <f aca="false">W27-V27</f>
        <v>0.0327999999999999</v>
      </c>
      <c r="Y27" s="70" t="n">
        <f aca="false">Y26+M27</f>
        <v>0.429429552797893</v>
      </c>
      <c r="Z27" s="70" t="n">
        <f aca="false">MAX(Z26,Y27)</f>
        <v>0.463363467752064</v>
      </c>
      <c r="AA27" s="70" t="n">
        <f aca="false">Z27-Y27</f>
        <v>0.0339339149541702</v>
      </c>
      <c r="AB27" s="72" t="n">
        <f aca="false">AB26*(1+F27)</f>
        <v>1.5043200915843</v>
      </c>
      <c r="AC27" s="73" t="n">
        <f aca="false">MAX(AC26,AB27)</f>
        <v>1.55472428430907</v>
      </c>
      <c r="AD27" s="70" t="n">
        <f aca="false">1-AB27/AC27</f>
        <v>0.032420020214181</v>
      </c>
      <c r="AE27" s="73" t="n">
        <f aca="false">AE26*(1+M27)</f>
        <v>1.49343344293499</v>
      </c>
      <c r="AF27" s="73" t="n">
        <f aca="false">MAX(AF26,AE27)</f>
        <v>1.5452387824553</v>
      </c>
      <c r="AG27" s="70" t="n">
        <f aca="false">1-AE27/AF27</f>
        <v>0.0335257826224062</v>
      </c>
      <c r="AH27" s="74" t="n">
        <f aca="false">IF(R27&gt;0,AH26+1,0)</f>
        <v>4</v>
      </c>
      <c r="AI27" s="74" t="n">
        <f aca="false">IF(U27&gt;0,AI26+1,0)</f>
        <v>4</v>
      </c>
      <c r="AJ27" s="74" t="n">
        <f aca="false">IF(G27&gt;0,AJ26+1,0)</f>
        <v>0</v>
      </c>
      <c r="AK27" s="74" t="n">
        <f aca="false">IF(G27&lt;=0,AK26+1,0)</f>
        <v>4</v>
      </c>
      <c r="AL27" s="74" t="n">
        <f aca="false">IF(K27&gt;0,AL26+1,0)</f>
        <v>0</v>
      </c>
      <c r="AM27" s="74" t="n">
        <f aca="false">IF(K27&lt;=0,AM26+1,0)</f>
        <v>4</v>
      </c>
    </row>
    <row r="28" customFormat="false" ht="15" hidden="false" customHeight="false" outlineLevel="0" collapsed="false">
      <c r="A28" s="61" t="n">
        <v>27</v>
      </c>
      <c r="B28" s="62" t="n">
        <v>39990.53125</v>
      </c>
      <c r="C28" s="63" t="n">
        <f aca="false">YEAR(B28)</f>
        <v>2009</v>
      </c>
      <c r="D28" s="32" t="s">
        <v>277</v>
      </c>
      <c r="E28" s="64" t="n">
        <v>4310.8</v>
      </c>
      <c r="F28" s="65" t="n">
        <v>0.0045</v>
      </c>
      <c r="G28" s="66" t="n">
        <v>19.3986</v>
      </c>
      <c r="H28" s="67" t="n">
        <f aca="false">E28+IF(D28="Long",1,-1)*G28</f>
        <v>4330.1986</v>
      </c>
      <c r="I28" s="68" t="n">
        <f aca="false">Assumptions!$B$58</f>
        <v>5.35750011455817</v>
      </c>
      <c r="J28" s="68" t="n">
        <f aca="false">INDEX(Yearly!$T$5:$T$22,MATCH(C28,Yearly!$A$5:$A$22,0))</f>
        <v>1.07150002291163</v>
      </c>
      <c r="K28" s="68" t="n">
        <f aca="false">G28-I28-J28</f>
        <v>12.9695998625302</v>
      </c>
      <c r="L28" s="69" t="n">
        <f aca="false">(I28+J28)/Assumptions!$B$8</f>
        <v>0.000283478738542561</v>
      </c>
      <c r="M28" s="70" t="n">
        <f aca="false">F28-L28</f>
        <v>0.00421652126145744</v>
      </c>
      <c r="N28" s="71" t="n">
        <f aca="false">G28*Assumptions!$B$7</f>
        <v>152569.989</v>
      </c>
      <c r="O28" s="71" t="n">
        <f aca="false">K28*Assumptions!$B$7</f>
        <v>102005.9029188</v>
      </c>
      <c r="P28" s="68" t="n">
        <f aca="false">P27+G28</f>
        <v>1449.965975</v>
      </c>
      <c r="Q28" s="68" t="n">
        <f aca="false">MAX(Q27,P28)</f>
        <v>1571.51778</v>
      </c>
      <c r="R28" s="68" t="n">
        <f aca="false">Q28-P28</f>
        <v>121.551805</v>
      </c>
      <c r="S28" s="68" t="n">
        <f aca="false">S27+K28</f>
        <v>1276.38297128832</v>
      </c>
      <c r="T28" s="68" t="n">
        <f aca="false">MAX(T27,S28)</f>
        <v>1430.07977697566</v>
      </c>
      <c r="U28" s="68" t="n">
        <f aca="false">T28-S28</f>
        <v>153.696805687349</v>
      </c>
      <c r="V28" s="70" t="n">
        <f aca="false">V27+F28</f>
        <v>0.4413</v>
      </c>
      <c r="W28" s="70" t="n">
        <f aca="false">MAX(W27,V28)</f>
        <v>0.4696</v>
      </c>
      <c r="X28" s="70" t="n">
        <f aca="false">W28-V28</f>
        <v>0.0282999999999999</v>
      </c>
      <c r="Y28" s="70" t="n">
        <f aca="false">Y27+M28</f>
        <v>0.433646074059351</v>
      </c>
      <c r="Z28" s="70" t="n">
        <f aca="false">MAX(Z27,Y28)</f>
        <v>0.463363467752064</v>
      </c>
      <c r="AA28" s="70" t="n">
        <f aca="false">Z28-Y28</f>
        <v>0.0297173936927128</v>
      </c>
      <c r="AB28" s="72" t="n">
        <f aca="false">AB27*(1+F28)</f>
        <v>1.51108953199642</v>
      </c>
      <c r="AC28" s="73" t="n">
        <f aca="false">MAX(AC27,AB28)</f>
        <v>1.55472428430907</v>
      </c>
      <c r="AD28" s="70" t="n">
        <f aca="false">1-AB28/AC28</f>
        <v>0.0280659103051448</v>
      </c>
      <c r="AE28" s="73" t="n">
        <f aca="false">AE27*(1+M28)</f>
        <v>1.49973053679969</v>
      </c>
      <c r="AF28" s="73" t="n">
        <f aca="false">MAX(AF27,AE28)</f>
        <v>1.5452387824553</v>
      </c>
      <c r="AG28" s="70" t="n">
        <f aca="false">1-AE28/AF28</f>
        <v>0.0294506235361831</v>
      </c>
      <c r="AH28" s="74" t="n">
        <f aca="false">IF(R28&gt;0,AH27+1,0)</f>
        <v>5</v>
      </c>
      <c r="AI28" s="74" t="n">
        <f aca="false">IF(U28&gt;0,AI27+1,0)</f>
        <v>5</v>
      </c>
      <c r="AJ28" s="74" t="n">
        <f aca="false">IF(G28&gt;0,AJ27+1,0)</f>
        <v>1</v>
      </c>
      <c r="AK28" s="74" t="n">
        <f aca="false">IF(G28&lt;=0,AK27+1,0)</f>
        <v>0</v>
      </c>
      <c r="AL28" s="74" t="n">
        <f aca="false">IF(K28&gt;0,AL27+1,0)</f>
        <v>1</v>
      </c>
      <c r="AM28" s="74" t="n">
        <f aca="false">IF(K28&lt;=0,AM27+1,0)</f>
        <v>0</v>
      </c>
    </row>
    <row r="29" customFormat="false" ht="15" hidden="false" customHeight="false" outlineLevel="0" collapsed="false">
      <c r="A29" s="61" t="n">
        <v>28</v>
      </c>
      <c r="B29" s="62" t="n">
        <v>39994.5520833333</v>
      </c>
      <c r="C29" s="63" t="n">
        <f aca="false">YEAR(B29)</f>
        <v>2009</v>
      </c>
      <c r="D29" s="32" t="s">
        <v>276</v>
      </c>
      <c r="E29" s="64" t="n">
        <v>4330.1</v>
      </c>
      <c r="F29" s="65" t="n">
        <v>-0.0008</v>
      </c>
      <c r="G29" s="66" t="n">
        <v>-3.46408</v>
      </c>
      <c r="H29" s="67" t="n">
        <f aca="false">E29+IF(D29="Long",1,-1)*G29</f>
        <v>4333.56408</v>
      </c>
      <c r="I29" s="68" t="n">
        <f aca="false">Assumptions!$B$58</f>
        <v>5.35750011455817</v>
      </c>
      <c r="J29" s="68" t="n">
        <f aca="false">INDEX(Yearly!$T$5:$T$22,MATCH(C29,Yearly!$A$5:$A$22,0))</f>
        <v>1.07150002291163</v>
      </c>
      <c r="K29" s="68" t="n">
        <f aca="false">G29-I29-J29</f>
        <v>-9.8930801374698</v>
      </c>
      <c r="L29" s="69" t="n">
        <f aca="false">(I29+J29)/Assumptions!$B$8</f>
        <v>0.000283478738542561</v>
      </c>
      <c r="M29" s="70" t="n">
        <f aca="false">F29-L29</f>
        <v>-0.00108347873854256</v>
      </c>
      <c r="N29" s="71" t="n">
        <f aca="false">G29*Assumptions!$B$7</f>
        <v>-27244.9892</v>
      </c>
      <c r="O29" s="71" t="n">
        <f aca="false">K29*Assumptions!$B$7</f>
        <v>-77809.0752812</v>
      </c>
      <c r="P29" s="68" t="n">
        <f aca="false">P28+G29</f>
        <v>1446.501895</v>
      </c>
      <c r="Q29" s="68" t="n">
        <f aca="false">MAX(Q28,P29)</f>
        <v>1571.51778</v>
      </c>
      <c r="R29" s="68" t="n">
        <f aca="false">Q29-P29</f>
        <v>125.015885</v>
      </c>
      <c r="S29" s="68" t="n">
        <f aca="false">S28+K29</f>
        <v>1266.48989115085</v>
      </c>
      <c r="T29" s="68" t="n">
        <f aca="false">MAX(T28,S29)</f>
        <v>1430.07977697566</v>
      </c>
      <c r="U29" s="68" t="n">
        <f aca="false">T29-S29</f>
        <v>163.589885824819</v>
      </c>
      <c r="V29" s="70" t="n">
        <f aca="false">V28+F29</f>
        <v>0.4405</v>
      </c>
      <c r="W29" s="70" t="n">
        <f aca="false">MAX(W28,V29)</f>
        <v>0.4696</v>
      </c>
      <c r="X29" s="70" t="n">
        <f aca="false">W29-V29</f>
        <v>0.0291</v>
      </c>
      <c r="Y29" s="70" t="n">
        <f aca="false">Y28+M29</f>
        <v>0.432562595320808</v>
      </c>
      <c r="Z29" s="70" t="n">
        <f aca="false">MAX(Z28,Y29)</f>
        <v>0.463363467752064</v>
      </c>
      <c r="AA29" s="70" t="n">
        <f aca="false">Z29-Y29</f>
        <v>0.0308008724312553</v>
      </c>
      <c r="AB29" s="72" t="n">
        <f aca="false">AB28*(1+F29)</f>
        <v>1.50988066037083</v>
      </c>
      <c r="AC29" s="73" t="n">
        <f aca="false">MAX(AC28,AB29)</f>
        <v>1.55472428430907</v>
      </c>
      <c r="AD29" s="70" t="n">
        <f aca="false">1-AB29/AC29</f>
        <v>0.0288434575769008</v>
      </c>
      <c r="AE29" s="73" t="n">
        <f aca="false">AE28*(1+M29)</f>
        <v>1.49810561064953</v>
      </c>
      <c r="AF29" s="73" t="n">
        <f aca="false">MAX(AF28,AE29)</f>
        <v>1.5452387824553</v>
      </c>
      <c r="AG29" s="70" t="n">
        <f aca="false">1-AE29/AF29</f>
        <v>0.0305021931502875</v>
      </c>
      <c r="AH29" s="74" t="n">
        <f aca="false">IF(R29&gt;0,AH28+1,0)</f>
        <v>6</v>
      </c>
      <c r="AI29" s="74" t="n">
        <f aca="false">IF(U29&gt;0,AI28+1,0)</f>
        <v>6</v>
      </c>
      <c r="AJ29" s="74" t="n">
        <f aca="false">IF(G29&gt;0,AJ28+1,0)</f>
        <v>0</v>
      </c>
      <c r="AK29" s="74" t="n">
        <f aca="false">IF(G29&lt;=0,AK28+1,0)</f>
        <v>1</v>
      </c>
      <c r="AL29" s="74" t="n">
        <f aca="false">IF(K29&gt;0,AL28+1,0)</f>
        <v>0</v>
      </c>
      <c r="AM29" s="74" t="n">
        <f aca="false">IF(K29&lt;=0,AM28+1,0)</f>
        <v>1</v>
      </c>
    </row>
    <row r="30" customFormat="false" ht="15" hidden="false" customHeight="false" outlineLevel="0" collapsed="false">
      <c r="A30" s="61" t="n">
        <v>29</v>
      </c>
      <c r="B30" s="62" t="n">
        <v>39995.5520833333</v>
      </c>
      <c r="C30" s="63" t="n">
        <f aca="false">YEAR(B30)</f>
        <v>2009</v>
      </c>
      <c r="D30" s="32" t="s">
        <v>277</v>
      </c>
      <c r="E30" s="64" t="n">
        <v>4333.6</v>
      </c>
      <c r="F30" s="65" t="n">
        <v>-0.007</v>
      </c>
      <c r="G30" s="66" t="n">
        <v>-30.3352</v>
      </c>
      <c r="H30" s="67" t="n">
        <f aca="false">E30+IF(D30="Long",1,-1)*G30</f>
        <v>4303.2648</v>
      </c>
      <c r="I30" s="68" t="n">
        <f aca="false">Assumptions!$B$58</f>
        <v>5.35750011455817</v>
      </c>
      <c r="J30" s="68" t="n">
        <f aca="false">INDEX(Yearly!$T$5:$T$22,MATCH(C30,Yearly!$A$5:$A$22,0))</f>
        <v>1.07150002291163</v>
      </c>
      <c r="K30" s="68" t="n">
        <f aca="false">G30-I30-J30</f>
        <v>-36.7642001374698</v>
      </c>
      <c r="L30" s="69" t="n">
        <f aca="false">(I30+J30)/Assumptions!$B$8</f>
        <v>0.000283478738542561</v>
      </c>
      <c r="M30" s="70" t="n">
        <f aca="false">F30-L30</f>
        <v>-0.00728347873854256</v>
      </c>
      <c r="N30" s="71" t="n">
        <f aca="false">G30*Assumptions!$B$7</f>
        <v>-238586.348</v>
      </c>
      <c r="O30" s="71" t="n">
        <f aca="false">K30*Assumptions!$B$7</f>
        <v>-289150.4340812</v>
      </c>
      <c r="P30" s="68" t="n">
        <f aca="false">P29+G30</f>
        <v>1416.166695</v>
      </c>
      <c r="Q30" s="68" t="n">
        <f aca="false">MAX(Q29,P30)</f>
        <v>1571.51778</v>
      </c>
      <c r="R30" s="68" t="n">
        <f aca="false">Q30-P30</f>
        <v>155.351085</v>
      </c>
      <c r="S30" s="68" t="n">
        <f aca="false">S29+K30</f>
        <v>1229.72569101338</v>
      </c>
      <c r="T30" s="68" t="n">
        <f aca="false">MAX(T29,S30)</f>
        <v>1430.07977697566</v>
      </c>
      <c r="U30" s="68" t="n">
        <f aca="false">T30-S30</f>
        <v>200.354085962289</v>
      </c>
      <c r="V30" s="70" t="n">
        <f aca="false">V29+F30</f>
        <v>0.4335</v>
      </c>
      <c r="W30" s="70" t="n">
        <f aca="false">MAX(W29,V30)</f>
        <v>0.4696</v>
      </c>
      <c r="X30" s="70" t="n">
        <f aca="false">W30-V30</f>
        <v>0.0361</v>
      </c>
      <c r="Y30" s="70" t="n">
        <f aca="false">Y29+M30</f>
        <v>0.425279116582266</v>
      </c>
      <c r="Z30" s="70" t="n">
        <f aca="false">MAX(Z29,Y30)</f>
        <v>0.463363467752064</v>
      </c>
      <c r="AA30" s="70" t="n">
        <f aca="false">Z30-Y30</f>
        <v>0.0380843511697979</v>
      </c>
      <c r="AB30" s="72" t="n">
        <f aca="false">AB29*(1+F30)</f>
        <v>1.49931149574823</v>
      </c>
      <c r="AC30" s="73" t="n">
        <f aca="false">MAX(AC29,AB30)</f>
        <v>1.55472428430907</v>
      </c>
      <c r="AD30" s="70" t="n">
        <f aca="false">1-AB30/AC30</f>
        <v>0.0356415533738624</v>
      </c>
      <c r="AE30" s="73" t="n">
        <f aca="false">AE29*(1+M30)</f>
        <v>1.48719419028627</v>
      </c>
      <c r="AF30" s="73" t="n">
        <f aca="false">MAX(AF29,AE30)</f>
        <v>1.5452387824553</v>
      </c>
      <c r="AG30" s="70" t="n">
        <f aca="false">1-AE30/AF30</f>
        <v>0.0375635098135408</v>
      </c>
      <c r="AH30" s="74" t="n">
        <f aca="false">IF(R30&gt;0,AH29+1,0)</f>
        <v>7</v>
      </c>
      <c r="AI30" s="74" t="n">
        <f aca="false">IF(U30&gt;0,AI29+1,0)</f>
        <v>7</v>
      </c>
      <c r="AJ30" s="74" t="n">
        <f aca="false">IF(G30&gt;0,AJ29+1,0)</f>
        <v>0</v>
      </c>
      <c r="AK30" s="74" t="n">
        <f aca="false">IF(G30&lt;=0,AK29+1,0)</f>
        <v>2</v>
      </c>
      <c r="AL30" s="74" t="n">
        <f aca="false">IF(K30&gt;0,AL29+1,0)</f>
        <v>0</v>
      </c>
      <c r="AM30" s="74" t="n">
        <f aca="false">IF(K30&lt;=0,AM29+1,0)</f>
        <v>2</v>
      </c>
    </row>
    <row r="31" customFormat="false" ht="15" hidden="false" customHeight="false" outlineLevel="0" collapsed="false">
      <c r="A31" s="61" t="n">
        <v>30</v>
      </c>
      <c r="B31" s="62" t="n">
        <v>39996.5520833333</v>
      </c>
      <c r="C31" s="63" t="n">
        <f aca="false">YEAR(B31)</f>
        <v>2009</v>
      </c>
      <c r="D31" s="32" t="s">
        <v>276</v>
      </c>
      <c r="E31" s="64" t="n">
        <v>4303.2</v>
      </c>
      <c r="F31" s="65" t="n">
        <v>-0.0094</v>
      </c>
      <c r="G31" s="66" t="n">
        <v>-40.45008</v>
      </c>
      <c r="H31" s="67" t="n">
        <f aca="false">E31+IF(D31="Long",1,-1)*G31</f>
        <v>4343.65008</v>
      </c>
      <c r="I31" s="68" t="n">
        <f aca="false">Assumptions!$B$58</f>
        <v>5.35750011455817</v>
      </c>
      <c r="J31" s="68" t="n">
        <f aca="false">INDEX(Yearly!$T$5:$T$22,MATCH(C31,Yearly!$A$5:$A$22,0))</f>
        <v>1.07150002291163</v>
      </c>
      <c r="K31" s="68" t="n">
        <f aca="false">G31-I31-J31</f>
        <v>-46.8790801374698</v>
      </c>
      <c r="L31" s="69" t="n">
        <f aca="false">(I31+J31)/Assumptions!$B$8</f>
        <v>0.000283478738542561</v>
      </c>
      <c r="M31" s="70" t="n">
        <f aca="false">F31-L31</f>
        <v>-0.00968347873854256</v>
      </c>
      <c r="N31" s="71" t="n">
        <f aca="false">G31*Assumptions!$B$7</f>
        <v>-318139.8792</v>
      </c>
      <c r="O31" s="71" t="n">
        <f aca="false">K31*Assumptions!$B$7</f>
        <v>-368703.9652812</v>
      </c>
      <c r="P31" s="68" t="n">
        <f aca="false">P30+G31</f>
        <v>1375.716615</v>
      </c>
      <c r="Q31" s="68" t="n">
        <f aca="false">MAX(Q30,P31)</f>
        <v>1571.51778</v>
      </c>
      <c r="R31" s="68" t="n">
        <f aca="false">Q31-P31</f>
        <v>195.801165</v>
      </c>
      <c r="S31" s="68" t="n">
        <f aca="false">S30+K31</f>
        <v>1182.84661087591</v>
      </c>
      <c r="T31" s="68" t="n">
        <f aca="false">MAX(T30,S31)</f>
        <v>1430.07977697566</v>
      </c>
      <c r="U31" s="68" t="n">
        <f aca="false">T31-S31</f>
        <v>247.233166099758</v>
      </c>
      <c r="V31" s="70" t="n">
        <f aca="false">V30+F31</f>
        <v>0.4241</v>
      </c>
      <c r="W31" s="70" t="n">
        <f aca="false">MAX(W30,V31)</f>
        <v>0.4696</v>
      </c>
      <c r="X31" s="70" t="n">
        <f aca="false">W31-V31</f>
        <v>0.0455</v>
      </c>
      <c r="Y31" s="70" t="n">
        <f aca="false">Y30+M31</f>
        <v>0.415595637843723</v>
      </c>
      <c r="Z31" s="70" t="n">
        <f aca="false">MAX(Z30,Y31)</f>
        <v>0.463363467752064</v>
      </c>
      <c r="AA31" s="70" t="n">
        <f aca="false">Z31-Y31</f>
        <v>0.0477678299083405</v>
      </c>
      <c r="AB31" s="72" t="n">
        <f aca="false">AB30*(1+F31)</f>
        <v>1.4852179676882</v>
      </c>
      <c r="AC31" s="73" t="n">
        <f aca="false">MAX(AC30,AB31)</f>
        <v>1.55472428430907</v>
      </c>
      <c r="AD31" s="70" t="n">
        <f aca="false">1-AB31/AC31</f>
        <v>0.0447065227721482</v>
      </c>
      <c r="AE31" s="73" t="n">
        <f aca="false">AE30*(1+M31)</f>
        <v>1.47279297696455</v>
      </c>
      <c r="AF31" s="73" t="n">
        <f aca="false">MAX(AF30,AE31)</f>
        <v>1.5452387824553</v>
      </c>
      <c r="AG31" s="70" t="n">
        <f aca="false">1-AE31/AF31</f>
        <v>0.0468832431034589</v>
      </c>
      <c r="AH31" s="74" t="n">
        <f aca="false">IF(R31&gt;0,AH30+1,0)</f>
        <v>8</v>
      </c>
      <c r="AI31" s="74" t="n">
        <f aca="false">IF(U31&gt;0,AI30+1,0)</f>
        <v>8</v>
      </c>
      <c r="AJ31" s="74" t="n">
        <f aca="false">IF(G31&gt;0,AJ30+1,0)</f>
        <v>0</v>
      </c>
      <c r="AK31" s="74" t="n">
        <f aca="false">IF(G31&lt;=0,AK30+1,0)</f>
        <v>3</v>
      </c>
      <c r="AL31" s="74" t="n">
        <f aca="false">IF(K31&gt;0,AL30+1,0)</f>
        <v>0</v>
      </c>
      <c r="AM31" s="74" t="n">
        <f aca="false">IF(K31&lt;=0,AM30+1,0)</f>
        <v>3</v>
      </c>
    </row>
    <row r="32" customFormat="false" ht="15" hidden="false" customHeight="false" outlineLevel="0" collapsed="false">
      <c r="A32" s="61" t="n">
        <v>31</v>
      </c>
      <c r="B32" s="62" t="n">
        <v>39996.6215277778</v>
      </c>
      <c r="C32" s="63" t="n">
        <f aca="false">YEAR(B32)</f>
        <v>2009</v>
      </c>
      <c r="D32" s="32" t="s">
        <v>277</v>
      </c>
      <c r="E32" s="64" t="n">
        <v>4343.5</v>
      </c>
      <c r="F32" s="65" t="n">
        <v>-0.0091</v>
      </c>
      <c r="G32" s="66" t="n">
        <v>-39.52585</v>
      </c>
      <c r="H32" s="67" t="n">
        <f aca="false">E32+IF(D32="Long",1,-1)*G32</f>
        <v>4303.97415</v>
      </c>
      <c r="I32" s="68" t="n">
        <f aca="false">Assumptions!$B$58</f>
        <v>5.35750011455817</v>
      </c>
      <c r="J32" s="68" t="n">
        <f aca="false">INDEX(Yearly!$T$5:$T$22,MATCH(C32,Yearly!$A$5:$A$22,0))</f>
        <v>1.07150002291163</v>
      </c>
      <c r="K32" s="68" t="n">
        <f aca="false">G32-I32-J32</f>
        <v>-45.9548501374698</v>
      </c>
      <c r="L32" s="69" t="n">
        <f aca="false">(I32+J32)/Assumptions!$B$8</f>
        <v>0.000283478738542561</v>
      </c>
      <c r="M32" s="70" t="n">
        <f aca="false">F32-L32</f>
        <v>-0.00938347873854256</v>
      </c>
      <c r="N32" s="71" t="n">
        <f aca="false">G32*Assumptions!$B$7</f>
        <v>-310870.81025</v>
      </c>
      <c r="O32" s="71" t="n">
        <f aca="false">K32*Assumptions!$B$7</f>
        <v>-361434.8963312</v>
      </c>
      <c r="P32" s="68" t="n">
        <f aca="false">P31+G32</f>
        <v>1336.190765</v>
      </c>
      <c r="Q32" s="68" t="n">
        <f aca="false">MAX(Q31,P32)</f>
        <v>1571.51778</v>
      </c>
      <c r="R32" s="68" t="n">
        <f aca="false">Q32-P32</f>
        <v>235.327015</v>
      </c>
      <c r="S32" s="68" t="n">
        <f aca="false">S31+K32</f>
        <v>1136.89176073844</v>
      </c>
      <c r="T32" s="68" t="n">
        <f aca="false">MAX(T31,S32)</f>
        <v>1430.07977697566</v>
      </c>
      <c r="U32" s="68" t="n">
        <f aca="false">T32-S32</f>
        <v>293.188016237228</v>
      </c>
      <c r="V32" s="70" t="n">
        <f aca="false">V31+F32</f>
        <v>0.415</v>
      </c>
      <c r="W32" s="70" t="n">
        <f aca="false">MAX(W31,V32)</f>
        <v>0.4696</v>
      </c>
      <c r="X32" s="70" t="n">
        <f aca="false">W32-V32</f>
        <v>0.0546</v>
      </c>
      <c r="Y32" s="70" t="n">
        <f aca="false">Y31+M32</f>
        <v>0.406212159105181</v>
      </c>
      <c r="Z32" s="70" t="n">
        <f aca="false">MAX(Z31,Y32)</f>
        <v>0.463363467752064</v>
      </c>
      <c r="AA32" s="70" t="n">
        <f aca="false">Z32-Y32</f>
        <v>0.0571513086468831</v>
      </c>
      <c r="AB32" s="72" t="n">
        <f aca="false">AB31*(1+F32)</f>
        <v>1.47170248418224</v>
      </c>
      <c r="AC32" s="73" t="n">
        <f aca="false">MAX(AC31,AB32)</f>
        <v>1.55472428430907</v>
      </c>
      <c r="AD32" s="70" t="n">
        <f aca="false">1-AB32/AC32</f>
        <v>0.0533996934149216</v>
      </c>
      <c r="AE32" s="73" t="n">
        <f aca="false">AE31*(1+M32)</f>
        <v>1.45897305537893</v>
      </c>
      <c r="AF32" s="73" t="n">
        <f aca="false">MAX(AF31,AE32)</f>
        <v>1.5452387824553</v>
      </c>
      <c r="AG32" s="70" t="n">
        <f aca="false">1-AE32/AF32</f>
        <v>0.0558267939271462</v>
      </c>
      <c r="AH32" s="74" t="n">
        <f aca="false">IF(R32&gt;0,AH31+1,0)</f>
        <v>9</v>
      </c>
      <c r="AI32" s="74" t="n">
        <f aca="false">IF(U32&gt;0,AI31+1,0)</f>
        <v>9</v>
      </c>
      <c r="AJ32" s="74" t="n">
        <f aca="false">IF(G32&gt;0,AJ31+1,0)</f>
        <v>0</v>
      </c>
      <c r="AK32" s="74" t="n">
        <f aca="false">IF(G32&lt;=0,AK31+1,0)</f>
        <v>4</v>
      </c>
      <c r="AL32" s="74" t="n">
        <f aca="false">IF(K32&gt;0,AL31+1,0)</f>
        <v>0</v>
      </c>
      <c r="AM32" s="74" t="n">
        <f aca="false">IF(K32&lt;=0,AM31+1,0)</f>
        <v>4</v>
      </c>
    </row>
    <row r="33" customFormat="false" ht="15" hidden="false" customHeight="false" outlineLevel="0" collapsed="false">
      <c r="A33" s="61" t="n">
        <v>32</v>
      </c>
      <c r="B33" s="62" t="n">
        <v>40000.5104166667</v>
      </c>
      <c r="C33" s="63" t="n">
        <f aca="false">YEAR(B33)</f>
        <v>2009</v>
      </c>
      <c r="D33" s="32" t="s">
        <v>276</v>
      </c>
      <c r="E33" s="64" t="n">
        <v>4304</v>
      </c>
      <c r="F33" s="65" t="n">
        <v>0.0496</v>
      </c>
      <c r="G33" s="66" t="n">
        <v>213.4784</v>
      </c>
      <c r="H33" s="67" t="n">
        <f aca="false">E33+IF(D33="Long",1,-1)*G33</f>
        <v>4090.5216</v>
      </c>
      <c r="I33" s="68" t="n">
        <f aca="false">Assumptions!$B$58</f>
        <v>5.35750011455817</v>
      </c>
      <c r="J33" s="68" t="n">
        <f aca="false">INDEX(Yearly!$T$5:$T$22,MATCH(C33,Yearly!$A$5:$A$22,0))</f>
        <v>1.07150002291163</v>
      </c>
      <c r="K33" s="68" t="n">
        <f aca="false">G33-I33-J33</f>
        <v>207.04939986253</v>
      </c>
      <c r="L33" s="69" t="n">
        <f aca="false">(I33+J33)/Assumptions!$B$8</f>
        <v>0.000283478738542561</v>
      </c>
      <c r="M33" s="70" t="n">
        <f aca="false">F33-L33</f>
        <v>0.0493165212614574</v>
      </c>
      <c r="N33" s="71" t="n">
        <f aca="false">G33*Assumptions!$B$7</f>
        <v>1679007.616</v>
      </c>
      <c r="O33" s="71" t="n">
        <f aca="false">K33*Assumptions!$B$7</f>
        <v>1628443.5299188</v>
      </c>
      <c r="P33" s="68" t="n">
        <f aca="false">P32+G33</f>
        <v>1549.669165</v>
      </c>
      <c r="Q33" s="68" t="n">
        <f aca="false">MAX(Q32,P33)</f>
        <v>1571.51778</v>
      </c>
      <c r="R33" s="68" t="n">
        <f aca="false">Q33-P33</f>
        <v>21.8486150000001</v>
      </c>
      <c r="S33" s="68" t="n">
        <f aca="false">S32+K33</f>
        <v>1343.94116060097</v>
      </c>
      <c r="T33" s="68" t="n">
        <f aca="false">MAX(T32,S33)</f>
        <v>1430.07977697566</v>
      </c>
      <c r="U33" s="68" t="n">
        <f aca="false">T33-S33</f>
        <v>86.1386163746979</v>
      </c>
      <c r="V33" s="70" t="n">
        <f aca="false">V32+F33</f>
        <v>0.4646</v>
      </c>
      <c r="W33" s="70" t="n">
        <f aca="false">MAX(W32,V33)</f>
        <v>0.4696</v>
      </c>
      <c r="X33" s="70" t="n">
        <f aca="false">W33-V33</f>
        <v>0.005</v>
      </c>
      <c r="Y33" s="70" t="n">
        <f aca="false">Y32+M33</f>
        <v>0.455528680366638</v>
      </c>
      <c r="Z33" s="70" t="n">
        <f aca="false">MAX(Z32,Y33)</f>
        <v>0.463363467752064</v>
      </c>
      <c r="AA33" s="70" t="n">
        <f aca="false">Z33-Y33</f>
        <v>0.00783478738542559</v>
      </c>
      <c r="AB33" s="72" t="n">
        <f aca="false">AB32*(1+F33)</f>
        <v>1.54469892739767</v>
      </c>
      <c r="AC33" s="73" t="n">
        <f aca="false">MAX(AC32,AB33)</f>
        <v>1.55472428430907</v>
      </c>
      <c r="AD33" s="70" t="n">
        <f aca="false">1-AB33/AC33</f>
        <v>0.00644831820830161</v>
      </c>
      <c r="AE33" s="73" t="n">
        <f aca="false">AE32*(1+M33)</f>
        <v>1.53092453108442</v>
      </c>
      <c r="AF33" s="73" t="n">
        <f aca="false">MAX(AF32,AE33)</f>
        <v>1.5452387824553</v>
      </c>
      <c r="AG33" s="70" t="n">
        <f aca="false">1-AE33/AF33</f>
        <v>0.00926345593535594</v>
      </c>
      <c r="AH33" s="74" t="n">
        <f aca="false">IF(R33&gt;0,AH32+1,0)</f>
        <v>10</v>
      </c>
      <c r="AI33" s="74" t="n">
        <f aca="false">IF(U33&gt;0,AI32+1,0)</f>
        <v>10</v>
      </c>
      <c r="AJ33" s="74" t="n">
        <f aca="false">IF(G33&gt;0,AJ32+1,0)</f>
        <v>1</v>
      </c>
      <c r="AK33" s="74" t="n">
        <f aca="false">IF(G33&lt;=0,AK32+1,0)</f>
        <v>0</v>
      </c>
      <c r="AL33" s="74" t="n">
        <f aca="false">IF(K33&gt;0,AL32+1,0)</f>
        <v>1</v>
      </c>
      <c r="AM33" s="74" t="n">
        <f aca="false">IF(K33&lt;=0,AM32+1,0)</f>
        <v>0</v>
      </c>
    </row>
    <row r="34" customFormat="false" ht="15" hidden="false" customHeight="false" outlineLevel="0" collapsed="false">
      <c r="A34" s="61" t="n">
        <v>33</v>
      </c>
      <c r="B34" s="62" t="n">
        <v>40008.5729166667</v>
      </c>
      <c r="C34" s="63" t="n">
        <f aca="false">YEAR(B34)</f>
        <v>2009</v>
      </c>
      <c r="D34" s="32" t="s">
        <v>277</v>
      </c>
      <c r="E34" s="64" t="n">
        <v>4090.35</v>
      </c>
      <c r="F34" s="65" t="n">
        <v>0.0815</v>
      </c>
      <c r="G34" s="66" t="n">
        <v>333.363525</v>
      </c>
      <c r="H34" s="67" t="n">
        <f aca="false">E34+IF(D34="Long",1,-1)*G34</f>
        <v>4423.713525</v>
      </c>
      <c r="I34" s="68" t="n">
        <f aca="false">Assumptions!$B$58</f>
        <v>5.35750011455817</v>
      </c>
      <c r="J34" s="68" t="n">
        <f aca="false">INDEX(Yearly!$T$5:$T$22,MATCH(C34,Yearly!$A$5:$A$22,0))</f>
        <v>1.07150002291163</v>
      </c>
      <c r="K34" s="68" t="n">
        <f aca="false">G34-I34-J34</f>
        <v>326.93452486253</v>
      </c>
      <c r="L34" s="69" t="n">
        <f aca="false">(I34+J34)/Assumptions!$B$8</f>
        <v>0.000283478738542561</v>
      </c>
      <c r="M34" s="70" t="n">
        <f aca="false">F34-L34</f>
        <v>0.0812165212614574</v>
      </c>
      <c r="N34" s="71" t="n">
        <f aca="false">G34*Assumptions!$B$7</f>
        <v>2621904.124125</v>
      </c>
      <c r="O34" s="71" t="n">
        <f aca="false">K34*Assumptions!$B$7</f>
        <v>2571340.0380438</v>
      </c>
      <c r="P34" s="68" t="n">
        <f aca="false">P33+G34</f>
        <v>1883.03269</v>
      </c>
      <c r="Q34" s="68" t="n">
        <f aca="false">MAX(Q33,P34)</f>
        <v>1883.03269</v>
      </c>
      <c r="R34" s="68" t="n">
        <f aca="false">Q34-P34</f>
        <v>0</v>
      </c>
      <c r="S34" s="68" t="n">
        <f aca="false">S33+K34</f>
        <v>1670.8756854635</v>
      </c>
      <c r="T34" s="68" t="n">
        <f aca="false">MAX(T33,S34)</f>
        <v>1670.8756854635</v>
      </c>
      <c r="U34" s="68" t="n">
        <f aca="false">T34-S34</f>
        <v>0</v>
      </c>
      <c r="V34" s="70" t="n">
        <f aca="false">V33+F34</f>
        <v>0.5461</v>
      </c>
      <c r="W34" s="70" t="n">
        <f aca="false">MAX(W33,V34)</f>
        <v>0.5461</v>
      </c>
      <c r="X34" s="70" t="n">
        <f aca="false">W34-V34</f>
        <v>0</v>
      </c>
      <c r="Y34" s="70" t="n">
        <f aca="false">Y33+M34</f>
        <v>0.536745201628096</v>
      </c>
      <c r="Z34" s="70" t="n">
        <f aca="false">MAX(Z33,Y34)</f>
        <v>0.536745201628096</v>
      </c>
      <c r="AA34" s="70" t="n">
        <f aca="false">Z34-Y34</f>
        <v>0</v>
      </c>
      <c r="AB34" s="72" t="n">
        <f aca="false">AB33*(1+F34)</f>
        <v>1.67059188998059</v>
      </c>
      <c r="AC34" s="73" t="n">
        <f aca="false">MAX(AC33,AB34)</f>
        <v>1.67059188998059</v>
      </c>
      <c r="AD34" s="70" t="n">
        <f aca="false">1-AB34/AC34</f>
        <v>0</v>
      </c>
      <c r="AE34" s="73" t="n">
        <f aca="false">AE33*(1+M34)</f>
        <v>1.65526089581292</v>
      </c>
      <c r="AF34" s="73" t="n">
        <f aca="false">MAX(AF33,AE34)</f>
        <v>1.65526089581292</v>
      </c>
      <c r="AG34" s="70" t="n">
        <f aca="false">1-AE34/AF34</f>
        <v>0</v>
      </c>
      <c r="AH34" s="74" t="n">
        <f aca="false">IF(R34&gt;0,AH33+1,0)</f>
        <v>0</v>
      </c>
      <c r="AI34" s="74" t="n">
        <f aca="false">IF(U34&gt;0,AI33+1,0)</f>
        <v>0</v>
      </c>
      <c r="AJ34" s="74" t="n">
        <f aca="false">IF(G34&gt;0,AJ33+1,0)</f>
        <v>2</v>
      </c>
      <c r="AK34" s="74" t="n">
        <f aca="false">IF(G34&lt;=0,AK33+1,0)</f>
        <v>0</v>
      </c>
      <c r="AL34" s="74" t="n">
        <f aca="false">IF(K34&gt;0,AL33+1,0)</f>
        <v>2</v>
      </c>
      <c r="AM34" s="74" t="n">
        <f aca="false">IF(K34&lt;=0,AM33+1,0)</f>
        <v>0</v>
      </c>
    </row>
    <row r="35" customFormat="false" ht="15" hidden="false" customHeight="false" outlineLevel="0" collapsed="false">
      <c r="A35" s="61" t="n">
        <v>34</v>
      </c>
      <c r="B35" s="62" t="n">
        <v>40023.6354166667</v>
      </c>
      <c r="C35" s="63" t="n">
        <f aca="false">YEAR(B35)</f>
        <v>2009</v>
      </c>
      <c r="D35" s="32" t="s">
        <v>277</v>
      </c>
      <c r="E35" s="64" t="n">
        <v>4514.35</v>
      </c>
      <c r="F35" s="65" t="n">
        <v>-0.0066</v>
      </c>
      <c r="G35" s="66" t="n">
        <v>-29.79471</v>
      </c>
      <c r="H35" s="67" t="n">
        <f aca="false">E35+IF(D35="Long",1,-1)*G35</f>
        <v>4484.55529</v>
      </c>
      <c r="I35" s="68" t="n">
        <f aca="false">Assumptions!$B$58</f>
        <v>5.35750011455817</v>
      </c>
      <c r="J35" s="68" t="n">
        <f aca="false">INDEX(Yearly!$T$5:$T$22,MATCH(C35,Yearly!$A$5:$A$22,0))</f>
        <v>1.07150002291163</v>
      </c>
      <c r="K35" s="68" t="n">
        <f aca="false">G35-I35-J35</f>
        <v>-36.2237101374698</v>
      </c>
      <c r="L35" s="69" t="n">
        <f aca="false">(I35+J35)/Assumptions!$B$8</f>
        <v>0.000283478738542561</v>
      </c>
      <c r="M35" s="70" t="n">
        <f aca="false">F35-L35</f>
        <v>-0.00688347873854256</v>
      </c>
      <c r="N35" s="71" t="n">
        <f aca="false">G35*Assumptions!$B$7</f>
        <v>-234335.39415</v>
      </c>
      <c r="O35" s="71" t="n">
        <f aca="false">K35*Assumptions!$B$7</f>
        <v>-284899.4802312</v>
      </c>
      <c r="P35" s="68" t="n">
        <f aca="false">P34+G35</f>
        <v>1853.23798</v>
      </c>
      <c r="Q35" s="68" t="n">
        <f aca="false">MAX(Q34,P35)</f>
        <v>1883.03269</v>
      </c>
      <c r="R35" s="68" t="n">
        <f aca="false">Q35-P35</f>
        <v>29.7947099999999</v>
      </c>
      <c r="S35" s="68" t="n">
        <f aca="false">S34+K35</f>
        <v>1634.65197532603</v>
      </c>
      <c r="T35" s="68" t="n">
        <f aca="false">MAX(T34,S35)</f>
        <v>1670.8756854635</v>
      </c>
      <c r="U35" s="68" t="n">
        <f aca="false">T35-S35</f>
        <v>36.2237101374699</v>
      </c>
      <c r="V35" s="70" t="n">
        <f aca="false">V34+F35</f>
        <v>0.5395</v>
      </c>
      <c r="W35" s="70" t="n">
        <f aca="false">MAX(W34,V35)</f>
        <v>0.5461</v>
      </c>
      <c r="X35" s="70" t="n">
        <f aca="false">W35-V35</f>
        <v>0.00660000000000005</v>
      </c>
      <c r="Y35" s="70" t="n">
        <f aca="false">Y34+M35</f>
        <v>0.529861722889553</v>
      </c>
      <c r="Z35" s="70" t="n">
        <f aca="false">MAX(Z34,Y35)</f>
        <v>0.536745201628096</v>
      </c>
      <c r="AA35" s="70" t="n">
        <f aca="false">Z35-Y35</f>
        <v>0.00688347873854256</v>
      </c>
      <c r="AB35" s="72" t="n">
        <f aca="false">AB34*(1+F35)</f>
        <v>1.65956598350671</v>
      </c>
      <c r="AC35" s="73" t="n">
        <f aca="false">MAX(AC34,AB35)</f>
        <v>1.67059188998059</v>
      </c>
      <c r="AD35" s="70" t="n">
        <f aca="false">1-AB35/AC35</f>
        <v>0.00660000000000005</v>
      </c>
      <c r="AE35" s="73" t="n">
        <f aca="false">AE34*(1+M35)</f>
        <v>1.64386694262985</v>
      </c>
      <c r="AF35" s="73" t="n">
        <f aca="false">MAX(AF34,AE35)</f>
        <v>1.65526089581292</v>
      </c>
      <c r="AG35" s="70" t="n">
        <f aca="false">1-AE35/AF35</f>
        <v>0.00688347873854256</v>
      </c>
      <c r="AH35" s="74" t="n">
        <f aca="false">IF(R35&gt;0,AH34+1,0)</f>
        <v>1</v>
      </c>
      <c r="AI35" s="74" t="n">
        <f aca="false">IF(U35&gt;0,AI34+1,0)</f>
        <v>1</v>
      </c>
      <c r="AJ35" s="74" t="n">
        <f aca="false">IF(G35&gt;0,AJ34+1,0)</f>
        <v>0</v>
      </c>
      <c r="AK35" s="74" t="n">
        <f aca="false">IF(G35&lt;=0,AK34+1,0)</f>
        <v>1</v>
      </c>
      <c r="AL35" s="74" t="n">
        <f aca="false">IF(K35&gt;0,AL34+1,0)</f>
        <v>0</v>
      </c>
      <c r="AM35" s="74" t="n">
        <f aca="false">IF(K35&lt;=0,AM34+1,0)</f>
        <v>1</v>
      </c>
    </row>
    <row r="36" customFormat="false" ht="15" hidden="false" customHeight="false" outlineLevel="0" collapsed="false">
      <c r="A36" s="61" t="n">
        <v>35</v>
      </c>
      <c r="B36" s="62" t="n">
        <v>40024.46875</v>
      </c>
      <c r="C36" s="63" t="n">
        <f aca="false">YEAR(B36)</f>
        <v>2009</v>
      </c>
      <c r="D36" s="32" t="s">
        <v>277</v>
      </c>
      <c r="E36" s="64" t="n">
        <v>4522.45</v>
      </c>
      <c r="F36" s="65" t="n">
        <v>0.0218</v>
      </c>
      <c r="G36" s="66" t="n">
        <v>98.58941</v>
      </c>
      <c r="H36" s="67" t="n">
        <f aca="false">E36+IF(D36="Long",1,-1)*G36</f>
        <v>4621.03941</v>
      </c>
      <c r="I36" s="68" t="n">
        <f aca="false">Assumptions!$B$58</f>
        <v>5.35750011455817</v>
      </c>
      <c r="J36" s="68" t="n">
        <f aca="false">INDEX(Yearly!$T$5:$T$22,MATCH(C36,Yearly!$A$5:$A$22,0))</f>
        <v>1.07150002291163</v>
      </c>
      <c r="K36" s="68" t="n">
        <f aca="false">G36-I36-J36</f>
        <v>92.1604098625302</v>
      </c>
      <c r="L36" s="69" t="n">
        <f aca="false">(I36+J36)/Assumptions!$B$8</f>
        <v>0.000283478738542561</v>
      </c>
      <c r="M36" s="70" t="n">
        <f aca="false">F36-L36</f>
        <v>0.0215165212614574</v>
      </c>
      <c r="N36" s="71" t="n">
        <f aca="false">G36*Assumptions!$B$7</f>
        <v>775405.70965</v>
      </c>
      <c r="O36" s="71" t="n">
        <f aca="false">K36*Assumptions!$B$7</f>
        <v>724841.6235688</v>
      </c>
      <c r="P36" s="68" t="n">
        <f aca="false">P35+G36</f>
        <v>1951.82739</v>
      </c>
      <c r="Q36" s="68" t="n">
        <f aca="false">MAX(Q35,P36)</f>
        <v>1951.82739</v>
      </c>
      <c r="R36" s="68" t="n">
        <f aca="false">Q36-P36</f>
        <v>0</v>
      </c>
      <c r="S36" s="68" t="n">
        <f aca="false">S35+K36</f>
        <v>1726.81238518856</v>
      </c>
      <c r="T36" s="68" t="n">
        <f aca="false">MAX(T35,S36)</f>
        <v>1726.81238518856</v>
      </c>
      <c r="U36" s="68" t="n">
        <f aca="false">T36-S36</f>
        <v>0</v>
      </c>
      <c r="V36" s="70" t="n">
        <f aca="false">V35+F36</f>
        <v>0.5613</v>
      </c>
      <c r="W36" s="70" t="n">
        <f aca="false">MAX(W35,V36)</f>
        <v>0.5613</v>
      </c>
      <c r="X36" s="70" t="n">
        <f aca="false">W36-V36</f>
        <v>0</v>
      </c>
      <c r="Y36" s="70" t="n">
        <f aca="false">Y35+M36</f>
        <v>0.55137824415101</v>
      </c>
      <c r="Z36" s="70" t="n">
        <f aca="false">MAX(Z35,Y36)</f>
        <v>0.55137824415101</v>
      </c>
      <c r="AA36" s="70" t="n">
        <f aca="false">Z36-Y36</f>
        <v>0</v>
      </c>
      <c r="AB36" s="72" t="n">
        <f aca="false">AB35*(1+F36)</f>
        <v>1.69574452194716</v>
      </c>
      <c r="AC36" s="73" t="n">
        <f aca="false">MAX(AC35,AB36)</f>
        <v>1.69574452194716</v>
      </c>
      <c r="AD36" s="70" t="n">
        <f aca="false">1-AB36/AC36</f>
        <v>0</v>
      </c>
      <c r="AE36" s="73" t="n">
        <f aca="false">AE35*(1+M36)</f>
        <v>1.67923724065196</v>
      </c>
      <c r="AF36" s="73" t="n">
        <f aca="false">MAX(AF35,AE36)</f>
        <v>1.67923724065196</v>
      </c>
      <c r="AG36" s="70" t="n">
        <f aca="false">1-AE36/AF36</f>
        <v>0</v>
      </c>
      <c r="AH36" s="74" t="n">
        <f aca="false">IF(R36&gt;0,AH35+1,0)</f>
        <v>0</v>
      </c>
      <c r="AI36" s="74" t="n">
        <f aca="false">IF(U36&gt;0,AI35+1,0)</f>
        <v>0</v>
      </c>
      <c r="AJ36" s="74" t="n">
        <f aca="false">IF(G36&gt;0,AJ35+1,0)</f>
        <v>1</v>
      </c>
      <c r="AK36" s="74" t="n">
        <f aca="false">IF(G36&lt;=0,AK35+1,0)</f>
        <v>0</v>
      </c>
      <c r="AL36" s="74" t="n">
        <f aca="false">IF(K36&gt;0,AL35+1,0)</f>
        <v>1</v>
      </c>
      <c r="AM36" s="74" t="n">
        <f aca="false">IF(K36&lt;=0,AM35+1,0)</f>
        <v>0</v>
      </c>
    </row>
    <row r="37" customFormat="false" ht="15" hidden="false" customHeight="false" outlineLevel="0" collapsed="false">
      <c r="A37" s="61" t="n">
        <v>36</v>
      </c>
      <c r="B37" s="62" t="n">
        <v>40038.4270833333</v>
      </c>
      <c r="C37" s="63" t="n">
        <f aca="false">YEAR(B37)</f>
        <v>2009</v>
      </c>
      <c r="D37" s="32" t="s">
        <v>277</v>
      </c>
      <c r="E37" s="64" t="n">
        <v>4534.9</v>
      </c>
      <c r="F37" s="65" t="n">
        <v>-0.0105</v>
      </c>
      <c r="G37" s="66" t="n">
        <v>-47.61645</v>
      </c>
      <c r="H37" s="67" t="n">
        <f aca="false">E37+IF(D37="Long",1,-1)*G37</f>
        <v>4487.28355</v>
      </c>
      <c r="I37" s="68" t="n">
        <f aca="false">Assumptions!$B$58</f>
        <v>5.35750011455817</v>
      </c>
      <c r="J37" s="68" t="n">
        <f aca="false">INDEX(Yearly!$T$5:$T$22,MATCH(C37,Yearly!$A$5:$A$22,0))</f>
        <v>1.07150002291163</v>
      </c>
      <c r="K37" s="68" t="n">
        <f aca="false">G37-I37-J37</f>
        <v>-54.0454501374698</v>
      </c>
      <c r="L37" s="69" t="n">
        <f aca="false">(I37+J37)/Assumptions!$B$8</f>
        <v>0.000283478738542561</v>
      </c>
      <c r="M37" s="70" t="n">
        <f aca="false">F37-L37</f>
        <v>-0.0107834787385426</v>
      </c>
      <c r="N37" s="71" t="n">
        <f aca="false">G37*Assumptions!$B$7</f>
        <v>-374503.37925</v>
      </c>
      <c r="O37" s="71" t="n">
        <f aca="false">K37*Assumptions!$B$7</f>
        <v>-425067.4653312</v>
      </c>
      <c r="P37" s="68" t="n">
        <f aca="false">P36+G37</f>
        <v>1904.21094</v>
      </c>
      <c r="Q37" s="68" t="n">
        <f aca="false">MAX(Q36,P37)</f>
        <v>1951.82739</v>
      </c>
      <c r="R37" s="68" t="n">
        <f aca="false">Q37-P37</f>
        <v>47.61645</v>
      </c>
      <c r="S37" s="68" t="n">
        <f aca="false">S36+K37</f>
        <v>1672.76693505109</v>
      </c>
      <c r="T37" s="68" t="n">
        <f aca="false">MAX(T36,S37)</f>
        <v>1726.81238518856</v>
      </c>
      <c r="U37" s="68" t="n">
        <f aca="false">T37-S37</f>
        <v>54.0454501374697</v>
      </c>
      <c r="V37" s="70" t="n">
        <f aca="false">V36+F37</f>
        <v>0.5508</v>
      </c>
      <c r="W37" s="70" t="n">
        <f aca="false">MAX(W36,V37)</f>
        <v>0.5613</v>
      </c>
      <c r="X37" s="70" t="n">
        <f aca="false">W37-V37</f>
        <v>0.0105</v>
      </c>
      <c r="Y37" s="70" t="n">
        <f aca="false">Y36+M37</f>
        <v>0.540594765412468</v>
      </c>
      <c r="Z37" s="70" t="n">
        <f aca="false">MAX(Z36,Y37)</f>
        <v>0.55137824415101</v>
      </c>
      <c r="AA37" s="70" t="n">
        <f aca="false">Z37-Y37</f>
        <v>0.0107834787385426</v>
      </c>
      <c r="AB37" s="72" t="n">
        <f aca="false">AB36*(1+F37)</f>
        <v>1.67793920446671</v>
      </c>
      <c r="AC37" s="73" t="n">
        <f aca="false">MAX(AC36,AB37)</f>
        <v>1.69574452194716</v>
      </c>
      <c r="AD37" s="70" t="n">
        <f aca="false">1-AB37/AC37</f>
        <v>0.0105</v>
      </c>
      <c r="AE37" s="73" t="n">
        <f aca="false">AE36*(1+M37)</f>
        <v>1.66112922157042</v>
      </c>
      <c r="AF37" s="73" t="n">
        <f aca="false">MAX(AF36,AE37)</f>
        <v>1.67923724065196</v>
      </c>
      <c r="AG37" s="70" t="n">
        <f aca="false">1-AE37/AF37</f>
        <v>0.0107834787385426</v>
      </c>
      <c r="AH37" s="74" t="n">
        <f aca="false">IF(R37&gt;0,AH36+1,0)</f>
        <v>1</v>
      </c>
      <c r="AI37" s="74" t="n">
        <f aca="false">IF(U37&gt;0,AI36+1,0)</f>
        <v>1</v>
      </c>
      <c r="AJ37" s="74" t="n">
        <f aca="false">IF(G37&gt;0,AJ36+1,0)</f>
        <v>0</v>
      </c>
      <c r="AK37" s="74" t="n">
        <f aca="false">IF(G37&lt;=0,AK36+1,0)</f>
        <v>1</v>
      </c>
      <c r="AL37" s="74" t="n">
        <f aca="false">IF(K37&gt;0,AL36+1,0)</f>
        <v>0</v>
      </c>
      <c r="AM37" s="74" t="n">
        <f aca="false">IF(K37&lt;=0,AM36+1,0)</f>
        <v>1</v>
      </c>
    </row>
    <row r="38" customFormat="false" ht="15" hidden="false" customHeight="false" outlineLevel="0" collapsed="false">
      <c r="A38" s="61" t="n">
        <v>37</v>
      </c>
      <c r="B38" s="62" t="n">
        <v>40045.4270833333</v>
      </c>
      <c r="C38" s="63" t="n">
        <f aca="false">YEAR(B38)</f>
        <v>2009</v>
      </c>
      <c r="D38" s="32" t="s">
        <v>277</v>
      </c>
      <c r="E38" s="64" t="n">
        <v>4474.05</v>
      </c>
      <c r="F38" s="65" t="n">
        <v>-0.0031</v>
      </c>
      <c r="G38" s="66" t="n">
        <v>-13.869555</v>
      </c>
      <c r="H38" s="67" t="n">
        <f aca="false">E38+IF(D38="Long",1,-1)*G38</f>
        <v>4460.180445</v>
      </c>
      <c r="I38" s="68" t="n">
        <f aca="false">Assumptions!$B$58</f>
        <v>5.35750011455817</v>
      </c>
      <c r="J38" s="68" t="n">
        <f aca="false">INDEX(Yearly!$T$5:$T$22,MATCH(C38,Yearly!$A$5:$A$22,0))</f>
        <v>1.07150002291163</v>
      </c>
      <c r="K38" s="68" t="n">
        <f aca="false">G38-I38-J38</f>
        <v>-20.2985551374698</v>
      </c>
      <c r="L38" s="69" t="n">
        <f aca="false">(I38+J38)/Assumptions!$B$8</f>
        <v>0.000283478738542561</v>
      </c>
      <c r="M38" s="70" t="n">
        <f aca="false">F38-L38</f>
        <v>-0.00338347873854256</v>
      </c>
      <c r="N38" s="71" t="n">
        <f aca="false">G38*Assumptions!$B$7</f>
        <v>-109084.050075</v>
      </c>
      <c r="O38" s="71" t="n">
        <f aca="false">K38*Assumptions!$B$7</f>
        <v>-159648.1361562</v>
      </c>
      <c r="P38" s="68" t="n">
        <f aca="false">P37+G38</f>
        <v>1890.341385</v>
      </c>
      <c r="Q38" s="68" t="n">
        <f aca="false">MAX(Q37,P38)</f>
        <v>1951.82739</v>
      </c>
      <c r="R38" s="68" t="n">
        <f aca="false">Q38-P38</f>
        <v>61.486005</v>
      </c>
      <c r="S38" s="68" t="n">
        <f aca="false">S37+K38</f>
        <v>1652.46837991362</v>
      </c>
      <c r="T38" s="68" t="n">
        <f aca="false">MAX(T37,S38)</f>
        <v>1726.81238518856</v>
      </c>
      <c r="U38" s="68" t="n">
        <f aca="false">T38-S38</f>
        <v>74.3440052749395</v>
      </c>
      <c r="V38" s="70" t="n">
        <f aca="false">V37+F38</f>
        <v>0.5477</v>
      </c>
      <c r="W38" s="70" t="n">
        <f aca="false">MAX(W37,V38)</f>
        <v>0.5613</v>
      </c>
      <c r="X38" s="70" t="n">
        <f aca="false">W38-V38</f>
        <v>0.0135999999999999</v>
      </c>
      <c r="Y38" s="70" t="n">
        <f aca="false">Y37+M38</f>
        <v>0.537211286673925</v>
      </c>
      <c r="Z38" s="70" t="n">
        <f aca="false">MAX(Z37,Y38)</f>
        <v>0.55137824415101</v>
      </c>
      <c r="AA38" s="70" t="n">
        <f aca="false">Z38-Y38</f>
        <v>0.0141669574770852</v>
      </c>
      <c r="AB38" s="72" t="n">
        <f aca="false">AB37*(1+F38)</f>
        <v>1.67273759293287</v>
      </c>
      <c r="AC38" s="73" t="n">
        <f aca="false">MAX(AC37,AB38)</f>
        <v>1.69574452194716</v>
      </c>
      <c r="AD38" s="70" t="n">
        <f aca="false">1-AB38/AC38</f>
        <v>0.01356745</v>
      </c>
      <c r="AE38" s="73" t="n">
        <f aca="false">AE37*(1+M38)</f>
        <v>1.65550882616726</v>
      </c>
      <c r="AF38" s="73" t="n">
        <f aca="false">MAX(AF37,AE38)</f>
        <v>1.67923724065196</v>
      </c>
      <c r="AG38" s="70" t="n">
        <f aca="false">1-AE38/AF38</f>
        <v>0.0141304718060458</v>
      </c>
      <c r="AH38" s="74" t="n">
        <f aca="false">IF(R38&gt;0,AH37+1,0)</f>
        <v>2</v>
      </c>
      <c r="AI38" s="74" t="n">
        <f aca="false">IF(U38&gt;0,AI37+1,0)</f>
        <v>2</v>
      </c>
      <c r="AJ38" s="74" t="n">
        <f aca="false">IF(G38&gt;0,AJ37+1,0)</f>
        <v>0</v>
      </c>
      <c r="AK38" s="74" t="n">
        <f aca="false">IF(G38&lt;=0,AK37+1,0)</f>
        <v>2</v>
      </c>
      <c r="AL38" s="74" t="n">
        <f aca="false">IF(K38&gt;0,AL37+1,0)</f>
        <v>0</v>
      </c>
      <c r="AM38" s="74" t="n">
        <f aca="false">IF(K38&lt;=0,AM37+1,0)</f>
        <v>2</v>
      </c>
    </row>
    <row r="39" customFormat="false" ht="15" hidden="false" customHeight="false" outlineLevel="0" collapsed="false">
      <c r="A39" s="61" t="n">
        <v>38</v>
      </c>
      <c r="B39" s="62" t="n">
        <v>40045.59375</v>
      </c>
      <c r="C39" s="63" t="n">
        <f aca="false">YEAR(B39)</f>
        <v>2009</v>
      </c>
      <c r="D39" s="32" t="s">
        <v>277</v>
      </c>
      <c r="E39" s="64" t="n">
        <v>4470.45</v>
      </c>
      <c r="F39" s="65" t="n">
        <v>-0.004</v>
      </c>
      <c r="G39" s="66" t="n">
        <v>-17.8818</v>
      </c>
      <c r="H39" s="67" t="n">
        <f aca="false">E39+IF(D39="Long",1,-1)*G39</f>
        <v>4452.5682</v>
      </c>
      <c r="I39" s="68" t="n">
        <f aca="false">Assumptions!$B$58</f>
        <v>5.35750011455817</v>
      </c>
      <c r="J39" s="68" t="n">
        <f aca="false">INDEX(Yearly!$T$5:$T$22,MATCH(C39,Yearly!$A$5:$A$22,0))</f>
        <v>1.07150002291163</v>
      </c>
      <c r="K39" s="68" t="n">
        <f aca="false">G39-I39-J39</f>
        <v>-24.3108001374698</v>
      </c>
      <c r="L39" s="69" t="n">
        <f aca="false">(I39+J39)/Assumptions!$B$8</f>
        <v>0.000283478738542561</v>
      </c>
      <c r="M39" s="70" t="n">
        <f aca="false">F39-L39</f>
        <v>-0.00428347873854256</v>
      </c>
      <c r="N39" s="71" t="n">
        <f aca="false">G39*Assumptions!$B$7</f>
        <v>-140640.357</v>
      </c>
      <c r="O39" s="71" t="n">
        <f aca="false">K39*Assumptions!$B$7</f>
        <v>-191204.4430812</v>
      </c>
      <c r="P39" s="68" t="n">
        <f aca="false">P38+G39</f>
        <v>1872.459585</v>
      </c>
      <c r="Q39" s="68" t="n">
        <f aca="false">MAX(Q38,P39)</f>
        <v>1951.82739</v>
      </c>
      <c r="R39" s="68" t="n">
        <f aca="false">Q39-P39</f>
        <v>79.3678049999999</v>
      </c>
      <c r="S39" s="68" t="n">
        <f aca="false">S38+K39</f>
        <v>1628.15757977615</v>
      </c>
      <c r="T39" s="68" t="n">
        <f aca="false">MAX(T38,S39)</f>
        <v>1726.81238518856</v>
      </c>
      <c r="U39" s="68" t="n">
        <f aca="false">T39-S39</f>
        <v>98.6548054124094</v>
      </c>
      <c r="V39" s="70" t="n">
        <f aca="false">V38+F39</f>
        <v>0.5437</v>
      </c>
      <c r="W39" s="70" t="n">
        <f aca="false">MAX(W38,V39)</f>
        <v>0.5613</v>
      </c>
      <c r="X39" s="70" t="n">
        <f aca="false">W39-V39</f>
        <v>0.0176</v>
      </c>
      <c r="Y39" s="70" t="n">
        <f aca="false">Y38+M39</f>
        <v>0.532927807935383</v>
      </c>
      <c r="Z39" s="70" t="n">
        <f aca="false">MAX(Z38,Y39)</f>
        <v>0.55137824415101</v>
      </c>
      <c r="AA39" s="70" t="n">
        <f aca="false">Z39-Y39</f>
        <v>0.0184504362156277</v>
      </c>
      <c r="AB39" s="72" t="n">
        <f aca="false">AB38*(1+F39)</f>
        <v>1.66604664256114</v>
      </c>
      <c r="AC39" s="73" t="n">
        <f aca="false">MAX(AC38,AB39)</f>
        <v>1.69574452194716</v>
      </c>
      <c r="AD39" s="70" t="n">
        <f aca="false">1-AB39/AC39</f>
        <v>0.0175131801999999</v>
      </c>
      <c r="AE39" s="73" t="n">
        <f aca="false">AE38*(1+M39)</f>
        <v>1.6484174893089</v>
      </c>
      <c r="AF39" s="73" t="n">
        <f aca="false">MAX(AF38,AE39)</f>
        <v>1.67923724065196</v>
      </c>
      <c r="AG39" s="70" t="n">
        <f aca="false">1-AE39/AF39</f>
        <v>0.0183534229690415</v>
      </c>
      <c r="AH39" s="74" t="n">
        <f aca="false">IF(R39&gt;0,AH38+1,0)</f>
        <v>3</v>
      </c>
      <c r="AI39" s="74" t="n">
        <f aca="false">IF(U39&gt;0,AI38+1,0)</f>
        <v>3</v>
      </c>
      <c r="AJ39" s="74" t="n">
        <f aca="false">IF(G39&gt;0,AJ38+1,0)</f>
        <v>0</v>
      </c>
      <c r="AK39" s="74" t="n">
        <f aca="false">IF(G39&lt;=0,AK38+1,0)</f>
        <v>3</v>
      </c>
      <c r="AL39" s="74" t="n">
        <f aca="false">IF(K39&gt;0,AL38+1,0)</f>
        <v>0</v>
      </c>
      <c r="AM39" s="74" t="n">
        <f aca="false">IF(K39&lt;=0,AM38+1,0)</f>
        <v>3</v>
      </c>
    </row>
    <row r="40" customFormat="false" ht="15" hidden="false" customHeight="false" outlineLevel="0" collapsed="false">
      <c r="A40" s="61" t="n">
        <v>39</v>
      </c>
      <c r="B40" s="62" t="n">
        <v>40046.53125</v>
      </c>
      <c r="C40" s="63" t="n">
        <f aca="false">YEAR(B40)</f>
        <v>2009</v>
      </c>
      <c r="D40" s="32" t="s">
        <v>277</v>
      </c>
      <c r="E40" s="64" t="n">
        <v>4465.45</v>
      </c>
      <c r="F40" s="65" t="n">
        <v>0.0407</v>
      </c>
      <c r="G40" s="66" t="n">
        <v>181.743815</v>
      </c>
      <c r="H40" s="67" t="n">
        <f aca="false">E40+IF(D40="Long",1,-1)*G40</f>
        <v>4647.193815</v>
      </c>
      <c r="I40" s="68" t="n">
        <f aca="false">Assumptions!$B$58</f>
        <v>5.35750011455817</v>
      </c>
      <c r="J40" s="68" t="n">
        <f aca="false">INDEX(Yearly!$T$5:$T$22,MATCH(C40,Yearly!$A$5:$A$22,0))</f>
        <v>1.07150002291163</v>
      </c>
      <c r="K40" s="68" t="n">
        <f aca="false">G40-I40-J40</f>
        <v>175.31481486253</v>
      </c>
      <c r="L40" s="69" t="n">
        <f aca="false">(I40+J40)/Assumptions!$B$8</f>
        <v>0.000283478738542561</v>
      </c>
      <c r="M40" s="70" t="n">
        <f aca="false">F40-L40</f>
        <v>0.0404165212614574</v>
      </c>
      <c r="N40" s="71" t="n">
        <f aca="false">G40*Assumptions!$B$7</f>
        <v>1429415.104975</v>
      </c>
      <c r="O40" s="71" t="n">
        <f aca="false">K40*Assumptions!$B$7</f>
        <v>1378851.0188938</v>
      </c>
      <c r="P40" s="68" t="n">
        <f aca="false">P39+G40</f>
        <v>2054.2034</v>
      </c>
      <c r="Q40" s="68" t="n">
        <f aca="false">MAX(Q39,P40)</f>
        <v>2054.2034</v>
      </c>
      <c r="R40" s="68" t="n">
        <f aca="false">Q40-P40</f>
        <v>0</v>
      </c>
      <c r="S40" s="68" t="n">
        <f aca="false">S39+K40</f>
        <v>1803.47239463868</v>
      </c>
      <c r="T40" s="68" t="n">
        <f aca="false">MAX(T39,S40)</f>
        <v>1803.47239463868</v>
      </c>
      <c r="U40" s="68" t="n">
        <f aca="false">T40-S40</f>
        <v>0</v>
      </c>
      <c r="V40" s="70" t="n">
        <f aca="false">V39+F40</f>
        <v>0.5844</v>
      </c>
      <c r="W40" s="70" t="n">
        <f aca="false">MAX(W39,V40)</f>
        <v>0.5844</v>
      </c>
      <c r="X40" s="70" t="n">
        <f aca="false">W40-V40</f>
        <v>0</v>
      </c>
      <c r="Y40" s="70" t="n">
        <f aca="false">Y39+M40</f>
        <v>0.57334432919684</v>
      </c>
      <c r="Z40" s="70" t="n">
        <f aca="false">MAX(Z39,Y40)</f>
        <v>0.57334432919684</v>
      </c>
      <c r="AA40" s="70" t="n">
        <f aca="false">Z40-Y40</f>
        <v>0</v>
      </c>
      <c r="AB40" s="72" t="n">
        <f aca="false">AB39*(1+F40)</f>
        <v>1.73385474091337</v>
      </c>
      <c r="AC40" s="73" t="n">
        <f aca="false">MAX(AC39,AB40)</f>
        <v>1.73385474091337</v>
      </c>
      <c r="AD40" s="70" t="n">
        <f aca="false">1-AB40/AC40</f>
        <v>0</v>
      </c>
      <c r="AE40" s="73" t="n">
        <f aca="false">AE39*(1+M40)</f>
        <v>1.71504078981332</v>
      </c>
      <c r="AF40" s="73" t="n">
        <f aca="false">MAX(AF39,AE40)</f>
        <v>1.71504078981332</v>
      </c>
      <c r="AG40" s="70" t="n">
        <f aca="false">1-AE40/AF40</f>
        <v>0</v>
      </c>
      <c r="AH40" s="74" t="n">
        <f aca="false">IF(R40&gt;0,AH39+1,0)</f>
        <v>0</v>
      </c>
      <c r="AI40" s="74" t="n">
        <f aca="false">IF(U40&gt;0,AI39+1,0)</f>
        <v>0</v>
      </c>
      <c r="AJ40" s="74" t="n">
        <f aca="false">IF(G40&gt;0,AJ39+1,0)</f>
        <v>1</v>
      </c>
      <c r="AK40" s="74" t="n">
        <f aca="false">IF(G40&lt;=0,AK39+1,0)</f>
        <v>0</v>
      </c>
      <c r="AL40" s="74" t="n">
        <f aca="false">IF(K40&gt;0,AL39+1,0)</f>
        <v>1</v>
      </c>
      <c r="AM40" s="74" t="n">
        <f aca="false">IF(K40&lt;=0,AM39+1,0)</f>
        <v>0</v>
      </c>
    </row>
    <row r="41" customFormat="false" ht="15" hidden="false" customHeight="false" outlineLevel="0" collapsed="false">
      <c r="A41" s="61" t="n">
        <v>40</v>
      </c>
      <c r="B41" s="62" t="n">
        <v>40057.4152777778</v>
      </c>
      <c r="C41" s="63" t="n">
        <f aca="false">YEAR(B41)</f>
        <v>2009</v>
      </c>
      <c r="D41" s="32" t="s">
        <v>277</v>
      </c>
      <c r="E41" s="64" t="n">
        <v>4697.1</v>
      </c>
      <c r="F41" s="65" t="n">
        <v>-0.0096</v>
      </c>
      <c r="G41" s="66" t="n">
        <v>-45.09216</v>
      </c>
      <c r="H41" s="67" t="n">
        <f aca="false">E41+IF(D41="Long",1,-1)*G41</f>
        <v>4652.00784</v>
      </c>
      <c r="I41" s="68" t="n">
        <f aca="false">Assumptions!$B$58</f>
        <v>5.35750011455817</v>
      </c>
      <c r="J41" s="68" t="n">
        <f aca="false">INDEX(Yearly!$T$5:$T$22,MATCH(C41,Yearly!$A$5:$A$22,0))</f>
        <v>1.07150002291163</v>
      </c>
      <c r="K41" s="68" t="n">
        <f aca="false">G41-I41-J41</f>
        <v>-51.5211601374698</v>
      </c>
      <c r="L41" s="69" t="n">
        <f aca="false">(I41+J41)/Assumptions!$B$8</f>
        <v>0.000283478738542561</v>
      </c>
      <c r="M41" s="70" t="n">
        <f aca="false">F41-L41</f>
        <v>-0.00988347873854256</v>
      </c>
      <c r="N41" s="71" t="n">
        <f aca="false">G41*Assumptions!$B$7</f>
        <v>-354649.8384</v>
      </c>
      <c r="O41" s="71" t="n">
        <f aca="false">K41*Assumptions!$B$7</f>
        <v>-405213.9244812</v>
      </c>
      <c r="P41" s="68" t="n">
        <f aca="false">P40+G41</f>
        <v>2009.11124</v>
      </c>
      <c r="Q41" s="68" t="n">
        <f aca="false">MAX(Q40,P41)</f>
        <v>2054.2034</v>
      </c>
      <c r="R41" s="68" t="n">
        <f aca="false">Q41-P41</f>
        <v>45.0921599999999</v>
      </c>
      <c r="S41" s="68" t="n">
        <f aca="false">S40+K41</f>
        <v>1751.95123450121</v>
      </c>
      <c r="T41" s="68" t="n">
        <f aca="false">MAX(T40,S41)</f>
        <v>1803.47239463868</v>
      </c>
      <c r="U41" s="68" t="n">
        <f aca="false">T41-S41</f>
        <v>51.5211601374699</v>
      </c>
      <c r="V41" s="70" t="n">
        <f aca="false">V40+F41</f>
        <v>0.5748</v>
      </c>
      <c r="W41" s="70" t="n">
        <f aca="false">MAX(W40,V41)</f>
        <v>0.5844</v>
      </c>
      <c r="X41" s="70" t="n">
        <f aca="false">W41-V41</f>
        <v>0.00960000000000005</v>
      </c>
      <c r="Y41" s="70" t="n">
        <f aca="false">Y40+M41</f>
        <v>0.563460850458298</v>
      </c>
      <c r="Z41" s="70" t="n">
        <f aca="false">MAX(Z40,Y41)</f>
        <v>0.57334432919684</v>
      </c>
      <c r="AA41" s="70" t="n">
        <f aca="false">Z41-Y41</f>
        <v>0.00988347873854256</v>
      </c>
      <c r="AB41" s="72" t="n">
        <f aca="false">AB40*(1+F41)</f>
        <v>1.71720973540061</v>
      </c>
      <c r="AC41" s="73" t="n">
        <f aca="false">MAX(AC40,AB41)</f>
        <v>1.73385474091337</v>
      </c>
      <c r="AD41" s="70" t="n">
        <f aca="false">1-AB41/AC41</f>
        <v>0.00960000000000005</v>
      </c>
      <c r="AE41" s="73" t="n">
        <f aca="false">AE40*(1+M41)</f>
        <v>1.69809022063146</v>
      </c>
      <c r="AF41" s="73" t="n">
        <f aca="false">MAX(AF40,AE41)</f>
        <v>1.71504078981332</v>
      </c>
      <c r="AG41" s="70" t="n">
        <f aca="false">1-AE41/AF41</f>
        <v>0.00988347873854256</v>
      </c>
      <c r="AH41" s="74" t="n">
        <f aca="false">IF(R41&gt;0,AH40+1,0)</f>
        <v>1</v>
      </c>
      <c r="AI41" s="74" t="n">
        <f aca="false">IF(U41&gt;0,AI40+1,0)</f>
        <v>1</v>
      </c>
      <c r="AJ41" s="74" t="n">
        <f aca="false">IF(G41&gt;0,AJ40+1,0)</f>
        <v>0</v>
      </c>
      <c r="AK41" s="74" t="n">
        <f aca="false">IF(G41&lt;=0,AK40+1,0)</f>
        <v>1</v>
      </c>
      <c r="AL41" s="74" t="n">
        <f aca="false">IF(K41&gt;0,AL40+1,0)</f>
        <v>0</v>
      </c>
      <c r="AM41" s="74" t="n">
        <f aca="false">IF(K41&lt;=0,AM40+1,0)</f>
        <v>1</v>
      </c>
    </row>
    <row r="42" customFormat="false" ht="15" hidden="false" customHeight="false" outlineLevel="0" collapsed="false">
      <c r="A42" s="61" t="n">
        <v>41</v>
      </c>
      <c r="B42" s="62" t="n">
        <v>40060.59375</v>
      </c>
      <c r="C42" s="63" t="n">
        <f aca="false">YEAR(B42)</f>
        <v>2009</v>
      </c>
      <c r="D42" s="32" t="s">
        <v>277</v>
      </c>
      <c r="E42" s="64" t="n">
        <v>4674.8</v>
      </c>
      <c r="F42" s="65" t="n">
        <v>0.0244</v>
      </c>
      <c r="G42" s="66" t="n">
        <v>114.06512</v>
      </c>
      <c r="H42" s="67" t="n">
        <f aca="false">E42+IF(D42="Long",1,-1)*G42</f>
        <v>4788.86512</v>
      </c>
      <c r="I42" s="68" t="n">
        <f aca="false">Assumptions!$B$58</f>
        <v>5.35750011455817</v>
      </c>
      <c r="J42" s="68" t="n">
        <f aca="false">INDEX(Yearly!$T$5:$T$22,MATCH(C42,Yearly!$A$5:$A$22,0))</f>
        <v>1.07150002291163</v>
      </c>
      <c r="K42" s="68" t="n">
        <f aca="false">G42-I42-J42</f>
        <v>107.63611986253</v>
      </c>
      <c r="L42" s="69" t="n">
        <f aca="false">(I42+J42)/Assumptions!$B$8</f>
        <v>0.000283478738542561</v>
      </c>
      <c r="M42" s="70" t="n">
        <f aca="false">F42-L42</f>
        <v>0.0241165212614574</v>
      </c>
      <c r="N42" s="71" t="n">
        <f aca="false">G42*Assumptions!$B$7</f>
        <v>897122.1688</v>
      </c>
      <c r="O42" s="71" t="n">
        <f aca="false">K42*Assumptions!$B$7</f>
        <v>846558.0827188</v>
      </c>
      <c r="P42" s="68" t="n">
        <f aca="false">P41+G42</f>
        <v>2123.17636</v>
      </c>
      <c r="Q42" s="68" t="n">
        <f aca="false">MAX(Q41,P42)</f>
        <v>2123.17636</v>
      </c>
      <c r="R42" s="68" t="n">
        <f aca="false">Q42-P42</f>
        <v>0</v>
      </c>
      <c r="S42" s="68" t="n">
        <f aca="false">S41+K42</f>
        <v>1859.58735436374</v>
      </c>
      <c r="T42" s="68" t="n">
        <f aca="false">MAX(T41,S42)</f>
        <v>1859.58735436374</v>
      </c>
      <c r="U42" s="68" t="n">
        <f aca="false">T42-S42</f>
        <v>0</v>
      </c>
      <c r="V42" s="70" t="n">
        <f aca="false">V41+F42</f>
        <v>0.5992</v>
      </c>
      <c r="W42" s="70" t="n">
        <f aca="false">MAX(W41,V42)</f>
        <v>0.5992</v>
      </c>
      <c r="X42" s="70" t="n">
        <f aca="false">W42-V42</f>
        <v>0</v>
      </c>
      <c r="Y42" s="70" t="n">
        <f aca="false">Y41+M42</f>
        <v>0.587577371719755</v>
      </c>
      <c r="Z42" s="70" t="n">
        <f aca="false">MAX(Z41,Y42)</f>
        <v>0.587577371719755</v>
      </c>
      <c r="AA42" s="70" t="n">
        <f aca="false">Z42-Y42</f>
        <v>0</v>
      </c>
      <c r="AB42" s="72" t="n">
        <f aca="false">AB41*(1+F42)</f>
        <v>1.75910965294438</v>
      </c>
      <c r="AC42" s="73" t="n">
        <f aca="false">MAX(AC41,AB42)</f>
        <v>1.75910965294438</v>
      </c>
      <c r="AD42" s="70" t="n">
        <f aca="false">1-AB42/AC42</f>
        <v>0</v>
      </c>
      <c r="AE42" s="73" t="n">
        <f aca="false">AE41*(1+M42)</f>
        <v>1.73904224954119</v>
      </c>
      <c r="AF42" s="73" t="n">
        <f aca="false">MAX(AF41,AE42)</f>
        <v>1.73904224954119</v>
      </c>
      <c r="AG42" s="70" t="n">
        <f aca="false">1-AE42/AF42</f>
        <v>0</v>
      </c>
      <c r="AH42" s="74" t="n">
        <f aca="false">IF(R42&gt;0,AH41+1,0)</f>
        <v>0</v>
      </c>
      <c r="AI42" s="74" t="n">
        <f aca="false">IF(U42&gt;0,AI41+1,0)</f>
        <v>0</v>
      </c>
      <c r="AJ42" s="74" t="n">
        <f aca="false">IF(G42&gt;0,AJ41+1,0)</f>
        <v>1</v>
      </c>
      <c r="AK42" s="74" t="n">
        <f aca="false">IF(G42&lt;=0,AK41+1,0)</f>
        <v>0</v>
      </c>
      <c r="AL42" s="74" t="n">
        <f aca="false">IF(K42&gt;0,AL41+1,0)</f>
        <v>1</v>
      </c>
      <c r="AM42" s="74" t="n">
        <f aca="false">IF(K42&lt;=0,AM41+1,0)</f>
        <v>0</v>
      </c>
    </row>
    <row r="43" customFormat="false" ht="15" hidden="false" customHeight="false" outlineLevel="0" collapsed="false">
      <c r="A43" s="61" t="n">
        <v>42</v>
      </c>
      <c r="B43" s="62" t="n">
        <v>40070.5513888889</v>
      </c>
      <c r="C43" s="63" t="n">
        <f aca="false">YEAR(B43)</f>
        <v>2009</v>
      </c>
      <c r="D43" s="32" t="s">
        <v>277</v>
      </c>
      <c r="E43" s="64" t="n">
        <v>4811.95</v>
      </c>
      <c r="F43" s="65" t="n">
        <v>0.0226</v>
      </c>
      <c r="G43" s="66" t="n">
        <v>108.75007</v>
      </c>
      <c r="H43" s="67" t="n">
        <f aca="false">E43+IF(D43="Long",1,-1)*G43</f>
        <v>4920.70007</v>
      </c>
      <c r="I43" s="68" t="n">
        <f aca="false">Assumptions!$B$58</f>
        <v>5.35750011455817</v>
      </c>
      <c r="J43" s="68" t="n">
        <f aca="false">INDEX(Yearly!$T$5:$T$22,MATCH(C43,Yearly!$A$5:$A$22,0))</f>
        <v>1.07150002291163</v>
      </c>
      <c r="K43" s="68" t="n">
        <f aca="false">G43-I43-J43</f>
        <v>102.32106986253</v>
      </c>
      <c r="L43" s="69" t="n">
        <f aca="false">(I43+J43)/Assumptions!$B$8</f>
        <v>0.000283478738542561</v>
      </c>
      <c r="M43" s="70" t="n">
        <f aca="false">F43-L43</f>
        <v>0.0223165212614574</v>
      </c>
      <c r="N43" s="71" t="n">
        <f aca="false">G43*Assumptions!$B$7</f>
        <v>855319.30055</v>
      </c>
      <c r="O43" s="71" t="n">
        <f aca="false">K43*Assumptions!$B$7</f>
        <v>804755.2144688</v>
      </c>
      <c r="P43" s="68" t="n">
        <f aca="false">P42+G43</f>
        <v>2231.92643</v>
      </c>
      <c r="Q43" s="68" t="n">
        <f aca="false">MAX(Q42,P43)</f>
        <v>2231.92643</v>
      </c>
      <c r="R43" s="68" t="n">
        <f aca="false">Q43-P43</f>
        <v>0</v>
      </c>
      <c r="S43" s="68" t="n">
        <f aca="false">S42+K43</f>
        <v>1961.90842422627</v>
      </c>
      <c r="T43" s="68" t="n">
        <f aca="false">MAX(T42,S43)</f>
        <v>1961.90842422627</v>
      </c>
      <c r="U43" s="68" t="n">
        <f aca="false">T43-S43</f>
        <v>0</v>
      </c>
      <c r="V43" s="70" t="n">
        <f aca="false">V42+F43</f>
        <v>0.6218</v>
      </c>
      <c r="W43" s="70" t="n">
        <f aca="false">MAX(W42,V43)</f>
        <v>0.6218</v>
      </c>
      <c r="X43" s="70" t="n">
        <f aca="false">W43-V43</f>
        <v>0</v>
      </c>
      <c r="Y43" s="70" t="n">
        <f aca="false">Y42+M43</f>
        <v>0.609893892981212</v>
      </c>
      <c r="Z43" s="70" t="n">
        <f aca="false">MAX(Z42,Y43)</f>
        <v>0.609893892981212</v>
      </c>
      <c r="AA43" s="70" t="n">
        <f aca="false">Z43-Y43</f>
        <v>0</v>
      </c>
      <c r="AB43" s="72" t="n">
        <f aca="false">AB42*(1+F43)</f>
        <v>1.79886553110092</v>
      </c>
      <c r="AC43" s="73" t="n">
        <f aca="false">MAX(AC42,AB43)</f>
        <v>1.79886553110092</v>
      </c>
      <c r="AD43" s="70" t="n">
        <f aca="false">1-AB43/AC43</f>
        <v>0</v>
      </c>
      <c r="AE43" s="73" t="n">
        <f aca="false">AE42*(1+M43)</f>
        <v>1.77785162287765</v>
      </c>
      <c r="AF43" s="73" t="n">
        <f aca="false">MAX(AF42,AE43)</f>
        <v>1.77785162287765</v>
      </c>
      <c r="AG43" s="70" t="n">
        <f aca="false">1-AE43/AF43</f>
        <v>0</v>
      </c>
      <c r="AH43" s="74" t="n">
        <f aca="false">IF(R43&gt;0,AH42+1,0)</f>
        <v>0</v>
      </c>
      <c r="AI43" s="74" t="n">
        <f aca="false">IF(U43&gt;0,AI42+1,0)</f>
        <v>0</v>
      </c>
      <c r="AJ43" s="74" t="n">
        <f aca="false">IF(G43&gt;0,AJ42+1,0)</f>
        <v>2</v>
      </c>
      <c r="AK43" s="74" t="n">
        <f aca="false">IF(G43&lt;=0,AK42+1,0)</f>
        <v>0</v>
      </c>
      <c r="AL43" s="74" t="n">
        <f aca="false">IF(K43&gt;0,AL42+1,0)</f>
        <v>2</v>
      </c>
      <c r="AM43" s="74" t="n">
        <f aca="false">IF(K43&lt;=0,AM42+1,0)</f>
        <v>0</v>
      </c>
    </row>
    <row r="44" customFormat="false" ht="15" hidden="false" customHeight="false" outlineLevel="0" collapsed="false">
      <c r="A44" s="61" t="n">
        <v>43</v>
      </c>
      <c r="B44" s="62" t="n">
        <v>40080.6145833333</v>
      </c>
      <c r="C44" s="63" t="n">
        <f aca="false">YEAR(B44)</f>
        <v>2009</v>
      </c>
      <c r="D44" s="32" t="s">
        <v>277</v>
      </c>
      <c r="E44" s="64" t="n">
        <v>4959.7</v>
      </c>
      <c r="F44" s="65" t="n">
        <v>-0.003</v>
      </c>
      <c r="G44" s="66" t="n">
        <v>-14.8791</v>
      </c>
      <c r="H44" s="67" t="n">
        <f aca="false">E44+IF(D44="Long",1,-1)*G44</f>
        <v>4944.8209</v>
      </c>
      <c r="I44" s="68" t="n">
        <f aca="false">Assumptions!$B$58</f>
        <v>5.35750011455817</v>
      </c>
      <c r="J44" s="68" t="n">
        <f aca="false">INDEX(Yearly!$T$5:$T$22,MATCH(C44,Yearly!$A$5:$A$22,0))</f>
        <v>1.07150002291163</v>
      </c>
      <c r="K44" s="68" t="n">
        <f aca="false">G44-I44-J44</f>
        <v>-21.3081001374698</v>
      </c>
      <c r="L44" s="69" t="n">
        <f aca="false">(I44+J44)/Assumptions!$B$8</f>
        <v>0.000283478738542561</v>
      </c>
      <c r="M44" s="70" t="n">
        <f aca="false">F44-L44</f>
        <v>-0.00328347873854256</v>
      </c>
      <c r="N44" s="71" t="n">
        <f aca="false">G44*Assumptions!$B$7</f>
        <v>-117024.1215</v>
      </c>
      <c r="O44" s="71" t="n">
        <f aca="false">K44*Assumptions!$B$7</f>
        <v>-167588.2075812</v>
      </c>
      <c r="P44" s="68" t="n">
        <f aca="false">P43+G44</f>
        <v>2217.04733</v>
      </c>
      <c r="Q44" s="68" t="n">
        <f aca="false">MAX(Q43,P44)</f>
        <v>2231.92643</v>
      </c>
      <c r="R44" s="68" t="n">
        <f aca="false">Q44-P44</f>
        <v>14.8791000000001</v>
      </c>
      <c r="S44" s="68" t="n">
        <f aca="false">S43+K44</f>
        <v>1940.6003240888</v>
      </c>
      <c r="T44" s="68" t="n">
        <f aca="false">MAX(T43,S44)</f>
        <v>1961.90842422627</v>
      </c>
      <c r="U44" s="68" t="n">
        <f aca="false">T44-S44</f>
        <v>21.3081001374699</v>
      </c>
      <c r="V44" s="70" t="n">
        <f aca="false">V43+F44</f>
        <v>0.6188</v>
      </c>
      <c r="W44" s="70" t="n">
        <f aca="false">MAX(W43,V44)</f>
        <v>0.6218</v>
      </c>
      <c r="X44" s="70" t="n">
        <f aca="false">W44-V44</f>
        <v>0.003</v>
      </c>
      <c r="Y44" s="70" t="n">
        <f aca="false">Y43+M44</f>
        <v>0.60661041424267</v>
      </c>
      <c r="Z44" s="70" t="n">
        <f aca="false">MAX(Z43,Y44)</f>
        <v>0.609893892981212</v>
      </c>
      <c r="AA44" s="70" t="n">
        <f aca="false">Z44-Y44</f>
        <v>0.00328347873854251</v>
      </c>
      <c r="AB44" s="72" t="n">
        <f aca="false">AB43*(1+F44)</f>
        <v>1.79346893450762</v>
      </c>
      <c r="AC44" s="73" t="n">
        <f aca="false">MAX(AC43,AB44)</f>
        <v>1.79886553110092</v>
      </c>
      <c r="AD44" s="70" t="n">
        <f aca="false">1-AB44/AC44</f>
        <v>0.003</v>
      </c>
      <c r="AE44" s="73" t="n">
        <f aca="false">AE43*(1+M44)</f>
        <v>1.77201408487365</v>
      </c>
      <c r="AF44" s="73" t="n">
        <f aca="false">MAX(AF43,AE44)</f>
        <v>1.77785162287765</v>
      </c>
      <c r="AG44" s="70" t="n">
        <f aca="false">1-AE44/AF44</f>
        <v>0.00328347873854251</v>
      </c>
      <c r="AH44" s="74" t="n">
        <f aca="false">IF(R44&gt;0,AH43+1,0)</f>
        <v>1</v>
      </c>
      <c r="AI44" s="74" t="n">
        <f aca="false">IF(U44&gt;0,AI43+1,0)</f>
        <v>1</v>
      </c>
      <c r="AJ44" s="74" t="n">
        <f aca="false">IF(G44&gt;0,AJ43+1,0)</f>
        <v>0</v>
      </c>
      <c r="AK44" s="74" t="n">
        <f aca="false">IF(G44&lt;=0,AK43+1,0)</f>
        <v>1</v>
      </c>
      <c r="AL44" s="74" t="n">
        <f aca="false">IF(K44&gt;0,AL43+1,0)</f>
        <v>0</v>
      </c>
      <c r="AM44" s="74" t="n">
        <f aca="false">IF(K44&lt;=0,AM43+1,0)</f>
        <v>1</v>
      </c>
    </row>
    <row r="45" customFormat="false" ht="15" hidden="false" customHeight="false" outlineLevel="0" collapsed="false">
      <c r="A45" s="61" t="n">
        <v>44</v>
      </c>
      <c r="B45" s="62" t="n">
        <v>40085.4270833333</v>
      </c>
      <c r="C45" s="63" t="n">
        <f aca="false">YEAR(B45)</f>
        <v>2009</v>
      </c>
      <c r="D45" s="32" t="s">
        <v>277</v>
      </c>
      <c r="E45" s="64" t="n">
        <v>5017.35</v>
      </c>
      <c r="F45" s="65" t="n">
        <v>0.003</v>
      </c>
      <c r="G45" s="66" t="n">
        <v>15.05205</v>
      </c>
      <c r="H45" s="67" t="n">
        <f aca="false">E45+IF(D45="Long",1,-1)*G45</f>
        <v>5032.40205</v>
      </c>
      <c r="I45" s="68" t="n">
        <f aca="false">Assumptions!$B$58</f>
        <v>5.35750011455817</v>
      </c>
      <c r="J45" s="68" t="n">
        <f aca="false">INDEX(Yearly!$T$5:$T$22,MATCH(C45,Yearly!$A$5:$A$22,0))</f>
        <v>1.07150002291163</v>
      </c>
      <c r="K45" s="68" t="n">
        <f aca="false">G45-I45-J45</f>
        <v>8.6230498625302</v>
      </c>
      <c r="L45" s="69" t="n">
        <f aca="false">(I45+J45)/Assumptions!$B$8</f>
        <v>0.000283478738542561</v>
      </c>
      <c r="M45" s="70" t="n">
        <f aca="false">F45-L45</f>
        <v>0.00271652126145744</v>
      </c>
      <c r="N45" s="71" t="n">
        <f aca="false">G45*Assumptions!$B$7</f>
        <v>118384.37325</v>
      </c>
      <c r="O45" s="71" t="n">
        <f aca="false">K45*Assumptions!$B$7</f>
        <v>67820.2871688</v>
      </c>
      <c r="P45" s="68" t="n">
        <f aca="false">P44+G45</f>
        <v>2232.09938</v>
      </c>
      <c r="Q45" s="68" t="n">
        <f aca="false">MAX(Q44,P45)</f>
        <v>2232.09938</v>
      </c>
      <c r="R45" s="68" t="n">
        <f aca="false">Q45-P45</f>
        <v>0</v>
      </c>
      <c r="S45" s="68" t="n">
        <f aca="false">S44+K45</f>
        <v>1949.22337395133</v>
      </c>
      <c r="T45" s="68" t="n">
        <f aca="false">MAX(T44,S45)</f>
        <v>1961.90842422627</v>
      </c>
      <c r="U45" s="68" t="n">
        <f aca="false">T45-S45</f>
        <v>12.6850502749396</v>
      </c>
      <c r="V45" s="70" t="n">
        <f aca="false">V44+F45</f>
        <v>0.6218</v>
      </c>
      <c r="W45" s="70" t="n">
        <f aca="false">MAX(W44,V45)</f>
        <v>0.6218</v>
      </c>
      <c r="X45" s="70" t="n">
        <f aca="false">W45-V45</f>
        <v>0</v>
      </c>
      <c r="Y45" s="70" t="n">
        <f aca="false">Y44+M45</f>
        <v>0.609326935504127</v>
      </c>
      <c r="Z45" s="70" t="n">
        <f aca="false">MAX(Z44,Y45)</f>
        <v>0.609893892981212</v>
      </c>
      <c r="AA45" s="70" t="n">
        <f aca="false">Z45-Y45</f>
        <v>0.000566957477085017</v>
      </c>
      <c r="AB45" s="72" t="n">
        <f aca="false">AB44*(1+F45)</f>
        <v>1.79884934131114</v>
      </c>
      <c r="AC45" s="73" t="n">
        <f aca="false">MAX(AC44,AB45)</f>
        <v>1.79886553110092</v>
      </c>
      <c r="AD45" s="70" t="n">
        <f aca="false">1-AB45/AC45</f>
        <v>9.00000000014778E-006</v>
      </c>
      <c r="AE45" s="73" t="n">
        <f aca="false">AE44*(1+M45)</f>
        <v>1.77682779881081</v>
      </c>
      <c r="AF45" s="73" t="n">
        <f aca="false">MAX(AF44,AE45)</f>
        <v>1.77785162287765</v>
      </c>
      <c r="AG45" s="70" t="n">
        <f aca="false">1-AE45/AF45</f>
        <v>0.000575877116889889</v>
      </c>
      <c r="AH45" s="74" t="n">
        <f aca="false">IF(R45&gt;0,AH44+1,0)</f>
        <v>0</v>
      </c>
      <c r="AI45" s="74" t="n">
        <f aca="false">IF(U45&gt;0,AI44+1,0)</f>
        <v>2</v>
      </c>
      <c r="AJ45" s="74" t="n">
        <f aca="false">IF(G45&gt;0,AJ44+1,0)</f>
        <v>1</v>
      </c>
      <c r="AK45" s="74" t="n">
        <f aca="false">IF(G45&lt;=0,AK44+1,0)</f>
        <v>0</v>
      </c>
      <c r="AL45" s="74" t="n">
        <f aca="false">IF(K45&gt;0,AL44+1,0)</f>
        <v>1</v>
      </c>
      <c r="AM45" s="74" t="n">
        <f aca="false">IF(K45&lt;=0,AM44+1,0)</f>
        <v>0</v>
      </c>
    </row>
    <row r="46" customFormat="false" ht="15" hidden="false" customHeight="false" outlineLevel="0" collapsed="false">
      <c r="A46" s="61" t="n">
        <v>45</v>
      </c>
      <c r="B46" s="62" t="n">
        <v>40092.6145833333</v>
      </c>
      <c r="C46" s="63" t="n">
        <f aca="false">YEAR(B46)</f>
        <v>2009</v>
      </c>
      <c r="D46" s="32" t="s">
        <v>277</v>
      </c>
      <c r="E46" s="64" t="n">
        <v>5024.6</v>
      </c>
      <c r="F46" s="65" t="n">
        <v>-0.0007</v>
      </c>
      <c r="G46" s="66" t="n">
        <v>-3.51722</v>
      </c>
      <c r="H46" s="67" t="n">
        <f aca="false">E46+IF(D46="Long",1,-1)*G46</f>
        <v>5021.08278</v>
      </c>
      <c r="I46" s="68" t="n">
        <f aca="false">Assumptions!$B$58</f>
        <v>5.35750011455817</v>
      </c>
      <c r="J46" s="68" t="n">
        <f aca="false">INDEX(Yearly!$T$5:$T$22,MATCH(C46,Yearly!$A$5:$A$22,0))</f>
        <v>1.07150002291163</v>
      </c>
      <c r="K46" s="68" t="n">
        <f aca="false">G46-I46-J46</f>
        <v>-9.9462201374698</v>
      </c>
      <c r="L46" s="69" t="n">
        <f aca="false">(I46+J46)/Assumptions!$B$8</f>
        <v>0.000283478738542561</v>
      </c>
      <c r="M46" s="70" t="n">
        <f aca="false">F46-L46</f>
        <v>-0.000983478738542561</v>
      </c>
      <c r="N46" s="71" t="n">
        <f aca="false">G46*Assumptions!$B$7</f>
        <v>-27662.9353</v>
      </c>
      <c r="O46" s="71" t="n">
        <f aca="false">K46*Assumptions!$B$7</f>
        <v>-78227.0213812</v>
      </c>
      <c r="P46" s="68" t="n">
        <f aca="false">P45+G46</f>
        <v>2228.58216</v>
      </c>
      <c r="Q46" s="68" t="n">
        <f aca="false">MAX(Q45,P46)</f>
        <v>2232.09938</v>
      </c>
      <c r="R46" s="68" t="n">
        <f aca="false">Q46-P46</f>
        <v>3.51722000000018</v>
      </c>
      <c r="S46" s="68" t="n">
        <f aca="false">S45+K46</f>
        <v>1939.27715381386</v>
      </c>
      <c r="T46" s="68" t="n">
        <f aca="false">MAX(T45,S46)</f>
        <v>1961.90842422627</v>
      </c>
      <c r="U46" s="68" t="n">
        <f aca="false">T46-S46</f>
        <v>22.6312704124093</v>
      </c>
      <c r="V46" s="70" t="n">
        <f aca="false">V45+F46</f>
        <v>0.6211</v>
      </c>
      <c r="W46" s="70" t="n">
        <f aca="false">MAX(W45,V46)</f>
        <v>0.6218</v>
      </c>
      <c r="X46" s="70" t="n">
        <f aca="false">W46-V46</f>
        <v>0.000700000000000034</v>
      </c>
      <c r="Y46" s="70" t="n">
        <f aca="false">Y45+M46</f>
        <v>0.608343456765585</v>
      </c>
      <c r="Z46" s="70" t="n">
        <f aca="false">MAX(Z45,Y46)</f>
        <v>0.609893892981212</v>
      </c>
      <c r="AA46" s="70" t="n">
        <f aca="false">Z46-Y46</f>
        <v>0.00155043621562756</v>
      </c>
      <c r="AB46" s="72" t="n">
        <f aca="false">AB45*(1+F46)</f>
        <v>1.79759014677223</v>
      </c>
      <c r="AC46" s="73" t="n">
        <f aca="false">MAX(AC45,AB46)</f>
        <v>1.79886553110092</v>
      </c>
      <c r="AD46" s="70" t="n">
        <f aca="false">1-AB46/AC46</f>
        <v>0.000708993700000105</v>
      </c>
      <c r="AE46" s="73" t="n">
        <f aca="false">AE45*(1+M46)</f>
        <v>1.77508032644863</v>
      </c>
      <c r="AF46" s="73" t="n">
        <f aca="false">MAX(AF45,AE46)</f>
        <v>1.77785162287765</v>
      </c>
      <c r="AG46" s="70" t="n">
        <f aca="false">1-AE46/AF46</f>
        <v>0.00155878949253196</v>
      </c>
      <c r="AH46" s="74" t="n">
        <f aca="false">IF(R46&gt;0,AH45+1,0)</f>
        <v>1</v>
      </c>
      <c r="AI46" s="74" t="n">
        <f aca="false">IF(U46&gt;0,AI45+1,0)</f>
        <v>3</v>
      </c>
      <c r="AJ46" s="74" t="n">
        <f aca="false">IF(G46&gt;0,AJ45+1,0)</f>
        <v>0</v>
      </c>
      <c r="AK46" s="74" t="n">
        <f aca="false">IF(G46&lt;=0,AK45+1,0)</f>
        <v>1</v>
      </c>
      <c r="AL46" s="74" t="n">
        <f aca="false">IF(K46&gt;0,AL45+1,0)</f>
        <v>0</v>
      </c>
      <c r="AM46" s="74" t="n">
        <f aca="false">IF(K46&lt;=0,AM45+1,0)</f>
        <v>1</v>
      </c>
    </row>
    <row r="47" customFormat="false" ht="15" hidden="false" customHeight="false" outlineLevel="0" collapsed="false">
      <c r="A47" s="61" t="n">
        <v>46</v>
      </c>
      <c r="B47" s="62" t="n">
        <v>40094.4951388889</v>
      </c>
      <c r="C47" s="63" t="n">
        <f aca="false">YEAR(B47)</f>
        <v>2009</v>
      </c>
      <c r="D47" s="32" t="s">
        <v>277</v>
      </c>
      <c r="E47" s="64" t="n">
        <v>5019.75</v>
      </c>
      <c r="F47" s="65" t="n">
        <v>-0.0038</v>
      </c>
      <c r="G47" s="66" t="n">
        <v>-19.07505</v>
      </c>
      <c r="H47" s="67" t="n">
        <f aca="false">E47+IF(D47="Long",1,-1)*G47</f>
        <v>5000.67495</v>
      </c>
      <c r="I47" s="68" t="n">
        <f aca="false">Assumptions!$B$58</f>
        <v>5.35750011455817</v>
      </c>
      <c r="J47" s="68" t="n">
        <f aca="false">INDEX(Yearly!$T$5:$T$22,MATCH(C47,Yearly!$A$5:$A$22,0))</f>
        <v>1.07150002291163</v>
      </c>
      <c r="K47" s="68" t="n">
        <f aca="false">G47-I47-J47</f>
        <v>-25.5040501374698</v>
      </c>
      <c r="L47" s="69" t="n">
        <f aca="false">(I47+J47)/Assumptions!$B$8</f>
        <v>0.000283478738542561</v>
      </c>
      <c r="M47" s="70" t="n">
        <f aca="false">F47-L47</f>
        <v>-0.00408347873854256</v>
      </c>
      <c r="N47" s="71" t="n">
        <f aca="false">G47*Assumptions!$B$7</f>
        <v>-150025.26825</v>
      </c>
      <c r="O47" s="71" t="n">
        <f aca="false">K47*Assumptions!$B$7</f>
        <v>-200589.3543312</v>
      </c>
      <c r="P47" s="68" t="n">
        <f aca="false">P46+G47</f>
        <v>2209.50711</v>
      </c>
      <c r="Q47" s="68" t="n">
        <f aca="false">MAX(Q46,P47)</f>
        <v>2232.09938</v>
      </c>
      <c r="R47" s="68" t="n">
        <f aca="false">Q47-P47</f>
        <v>22.5922700000001</v>
      </c>
      <c r="S47" s="68" t="n">
        <f aca="false">S46+K47</f>
        <v>1913.77310367639</v>
      </c>
      <c r="T47" s="68" t="n">
        <f aca="false">MAX(T46,S47)</f>
        <v>1961.90842422627</v>
      </c>
      <c r="U47" s="68" t="n">
        <f aca="false">T47-S47</f>
        <v>48.1353205498792</v>
      </c>
      <c r="V47" s="70" t="n">
        <f aca="false">V46+F47</f>
        <v>0.6173</v>
      </c>
      <c r="W47" s="70" t="n">
        <f aca="false">MAX(W46,V47)</f>
        <v>0.6218</v>
      </c>
      <c r="X47" s="70" t="n">
        <f aca="false">W47-V47</f>
        <v>0.00450000000000006</v>
      </c>
      <c r="Y47" s="70" t="n">
        <f aca="false">Y46+M47</f>
        <v>0.604259978027042</v>
      </c>
      <c r="Z47" s="70" t="n">
        <f aca="false">MAX(Z46,Y47)</f>
        <v>0.609893892981212</v>
      </c>
      <c r="AA47" s="70" t="n">
        <f aca="false">Z47-Y47</f>
        <v>0.00563391495417009</v>
      </c>
      <c r="AB47" s="72" t="n">
        <f aca="false">AB46*(1+F47)</f>
        <v>1.79075930421449</v>
      </c>
      <c r="AC47" s="73" t="n">
        <f aca="false">MAX(AC46,AB47)</f>
        <v>1.79886553110092</v>
      </c>
      <c r="AD47" s="70" t="n">
        <f aca="false">1-AB47/AC47</f>
        <v>0.00450629952394022</v>
      </c>
      <c r="AE47" s="73" t="n">
        <f aca="false">AE46*(1+M47)</f>
        <v>1.76783182367637</v>
      </c>
      <c r="AF47" s="73" t="n">
        <f aca="false">MAX(AF46,AE47)</f>
        <v>1.77785162287765</v>
      </c>
      <c r="AG47" s="70" t="n">
        <f aca="false">1-AE47/AF47</f>
        <v>0.00563590294732386</v>
      </c>
      <c r="AH47" s="74" t="n">
        <f aca="false">IF(R47&gt;0,AH46+1,0)</f>
        <v>2</v>
      </c>
      <c r="AI47" s="74" t="n">
        <f aca="false">IF(U47&gt;0,AI46+1,0)</f>
        <v>4</v>
      </c>
      <c r="AJ47" s="74" t="n">
        <f aca="false">IF(G47&gt;0,AJ46+1,0)</f>
        <v>0</v>
      </c>
      <c r="AK47" s="74" t="n">
        <f aca="false">IF(G47&lt;=0,AK46+1,0)</f>
        <v>2</v>
      </c>
      <c r="AL47" s="74" t="n">
        <f aca="false">IF(K47&gt;0,AL46+1,0)</f>
        <v>0</v>
      </c>
      <c r="AM47" s="74" t="n">
        <f aca="false">IF(K47&lt;=0,AM46+1,0)</f>
        <v>2</v>
      </c>
    </row>
    <row r="48" customFormat="false" ht="15" hidden="false" customHeight="false" outlineLevel="0" collapsed="false">
      <c r="A48" s="61" t="n">
        <v>47</v>
      </c>
      <c r="B48" s="62" t="n">
        <v>40098.5736111111</v>
      </c>
      <c r="C48" s="63" t="n">
        <f aca="false">YEAR(B48)</f>
        <v>2009</v>
      </c>
      <c r="D48" s="32" t="s">
        <v>277</v>
      </c>
      <c r="E48" s="64" t="n">
        <v>5015.7</v>
      </c>
      <c r="F48" s="65" t="n">
        <v>0.0157</v>
      </c>
      <c r="G48" s="66" t="n">
        <v>78.74649</v>
      </c>
      <c r="H48" s="67" t="n">
        <f aca="false">E48+IF(D48="Long",1,-1)*G48</f>
        <v>5094.44649</v>
      </c>
      <c r="I48" s="68" t="n">
        <f aca="false">Assumptions!$B$58</f>
        <v>5.35750011455817</v>
      </c>
      <c r="J48" s="68" t="n">
        <f aca="false">INDEX(Yearly!$T$5:$T$22,MATCH(C48,Yearly!$A$5:$A$22,0))</f>
        <v>1.07150002291163</v>
      </c>
      <c r="K48" s="68" t="n">
        <f aca="false">G48-I48-J48</f>
        <v>72.3174898625302</v>
      </c>
      <c r="L48" s="69" t="n">
        <f aca="false">(I48+J48)/Assumptions!$B$8</f>
        <v>0.000283478738542561</v>
      </c>
      <c r="M48" s="70" t="n">
        <f aca="false">F48-L48</f>
        <v>0.0154165212614574</v>
      </c>
      <c r="N48" s="71" t="n">
        <f aca="false">G48*Assumptions!$B$7</f>
        <v>619341.14385</v>
      </c>
      <c r="O48" s="71" t="n">
        <f aca="false">K48*Assumptions!$B$7</f>
        <v>568777.0577688</v>
      </c>
      <c r="P48" s="68" t="n">
        <f aca="false">P47+G48</f>
        <v>2288.2536</v>
      </c>
      <c r="Q48" s="68" t="n">
        <f aca="false">MAX(Q47,P48)</f>
        <v>2288.2536</v>
      </c>
      <c r="R48" s="68" t="n">
        <f aca="false">Q48-P48</f>
        <v>0</v>
      </c>
      <c r="S48" s="68" t="n">
        <f aca="false">S47+K48</f>
        <v>1986.09059353892</v>
      </c>
      <c r="T48" s="68" t="n">
        <f aca="false">MAX(T47,S48)</f>
        <v>1986.09059353892</v>
      </c>
      <c r="U48" s="68" t="n">
        <f aca="false">T48-S48</f>
        <v>0</v>
      </c>
      <c r="V48" s="70" t="n">
        <f aca="false">V47+F48</f>
        <v>0.633</v>
      </c>
      <c r="W48" s="70" t="n">
        <f aca="false">MAX(W47,V48)</f>
        <v>0.633</v>
      </c>
      <c r="X48" s="70" t="n">
        <f aca="false">W48-V48</f>
        <v>0</v>
      </c>
      <c r="Y48" s="70" t="n">
        <f aca="false">Y47+M48</f>
        <v>0.6196764992885</v>
      </c>
      <c r="Z48" s="70" t="n">
        <f aca="false">MAX(Z47,Y48)</f>
        <v>0.6196764992885</v>
      </c>
      <c r="AA48" s="70" t="n">
        <f aca="false">Z48-Y48</f>
        <v>0</v>
      </c>
      <c r="AB48" s="72" t="n">
        <f aca="false">AB47*(1+F48)</f>
        <v>1.81887422529066</v>
      </c>
      <c r="AC48" s="73" t="n">
        <f aca="false">MAX(AC47,AB48)</f>
        <v>1.81887422529066</v>
      </c>
      <c r="AD48" s="70" t="n">
        <f aca="false">1-AB48/AC48</f>
        <v>0</v>
      </c>
      <c r="AE48" s="73" t="n">
        <f aca="false">AE47*(1+M48)</f>
        <v>1.79508564057276</v>
      </c>
      <c r="AF48" s="73" t="n">
        <f aca="false">MAX(AF47,AE48)</f>
        <v>1.79508564057276</v>
      </c>
      <c r="AG48" s="70" t="n">
        <f aca="false">1-AE48/AF48</f>
        <v>0</v>
      </c>
      <c r="AH48" s="74" t="n">
        <f aca="false">IF(R48&gt;0,AH47+1,0)</f>
        <v>0</v>
      </c>
      <c r="AI48" s="74" t="n">
        <f aca="false">IF(U48&gt;0,AI47+1,0)</f>
        <v>0</v>
      </c>
      <c r="AJ48" s="74" t="n">
        <f aca="false">IF(G48&gt;0,AJ47+1,0)</f>
        <v>1</v>
      </c>
      <c r="AK48" s="74" t="n">
        <f aca="false">IF(G48&lt;=0,AK47+1,0)</f>
        <v>0</v>
      </c>
      <c r="AL48" s="74" t="n">
        <f aca="false">IF(K48&gt;0,AL47+1,0)</f>
        <v>1</v>
      </c>
      <c r="AM48" s="74" t="n">
        <f aca="false">IF(K48&lt;=0,AM47+1,0)</f>
        <v>0</v>
      </c>
    </row>
    <row r="49" customFormat="false" ht="15" hidden="false" customHeight="false" outlineLevel="0" collapsed="false">
      <c r="A49" s="61" t="n">
        <v>48</v>
      </c>
      <c r="B49" s="62" t="n">
        <v>40122.6354166667</v>
      </c>
      <c r="C49" s="63" t="n">
        <f aca="false">YEAR(B49)</f>
        <v>2009</v>
      </c>
      <c r="D49" s="32" t="s">
        <v>277</v>
      </c>
      <c r="E49" s="64" t="n">
        <v>4770.1</v>
      </c>
      <c r="F49" s="65" t="n">
        <v>0.0523</v>
      </c>
      <c r="G49" s="66" t="n">
        <v>249.47623</v>
      </c>
      <c r="H49" s="67" t="n">
        <f aca="false">E49+IF(D49="Long",1,-1)*G49</f>
        <v>5019.57623</v>
      </c>
      <c r="I49" s="68" t="n">
        <f aca="false">Assumptions!$B$58</f>
        <v>5.35750011455817</v>
      </c>
      <c r="J49" s="68" t="n">
        <f aca="false">INDEX(Yearly!$T$5:$T$22,MATCH(C49,Yearly!$A$5:$A$22,0))</f>
        <v>1.07150002291163</v>
      </c>
      <c r="K49" s="68" t="n">
        <f aca="false">G49-I49-J49</f>
        <v>243.04722986253</v>
      </c>
      <c r="L49" s="69" t="n">
        <f aca="false">(I49+J49)/Assumptions!$B$8</f>
        <v>0.000283478738542561</v>
      </c>
      <c r="M49" s="70" t="n">
        <f aca="false">F49-L49</f>
        <v>0.0520165212614575</v>
      </c>
      <c r="N49" s="71" t="n">
        <f aca="false">G49*Assumptions!$B$7</f>
        <v>1962130.54895</v>
      </c>
      <c r="O49" s="71" t="n">
        <f aca="false">K49*Assumptions!$B$7</f>
        <v>1911566.4628688</v>
      </c>
      <c r="P49" s="68" t="n">
        <f aca="false">P48+G49</f>
        <v>2537.72983</v>
      </c>
      <c r="Q49" s="68" t="n">
        <f aca="false">MAX(Q48,P49)</f>
        <v>2537.72983</v>
      </c>
      <c r="R49" s="68" t="n">
        <f aca="false">Q49-P49</f>
        <v>0</v>
      </c>
      <c r="S49" s="68" t="n">
        <f aca="false">S48+K49</f>
        <v>2229.13782340145</v>
      </c>
      <c r="T49" s="68" t="n">
        <f aca="false">MAX(T48,S49)</f>
        <v>2229.13782340145</v>
      </c>
      <c r="U49" s="68" t="n">
        <f aca="false">T49-S49</f>
        <v>0</v>
      </c>
      <c r="V49" s="70" t="n">
        <f aca="false">V48+F49</f>
        <v>0.6853</v>
      </c>
      <c r="W49" s="70" t="n">
        <f aca="false">MAX(W48,V49)</f>
        <v>0.6853</v>
      </c>
      <c r="X49" s="70" t="n">
        <f aca="false">W49-V49</f>
        <v>0</v>
      </c>
      <c r="Y49" s="70" t="n">
        <f aca="false">Y48+M49</f>
        <v>0.671693020549957</v>
      </c>
      <c r="Z49" s="70" t="n">
        <f aca="false">MAX(Z48,Y49)</f>
        <v>0.671693020549957</v>
      </c>
      <c r="AA49" s="70" t="n">
        <f aca="false">Z49-Y49</f>
        <v>0</v>
      </c>
      <c r="AB49" s="72" t="n">
        <f aca="false">AB48*(1+F49)</f>
        <v>1.91400134727336</v>
      </c>
      <c r="AC49" s="73" t="n">
        <f aca="false">MAX(AC48,AB49)</f>
        <v>1.91400134727336</v>
      </c>
      <c r="AD49" s="70" t="n">
        <f aca="false">1-AB49/AC49</f>
        <v>0</v>
      </c>
      <c r="AE49" s="73" t="n">
        <f aca="false">AE48*(1+M49)</f>
        <v>1.88845975096175</v>
      </c>
      <c r="AF49" s="73" t="n">
        <f aca="false">MAX(AF48,AE49)</f>
        <v>1.88845975096175</v>
      </c>
      <c r="AG49" s="70" t="n">
        <f aca="false">1-AE49/AF49</f>
        <v>0</v>
      </c>
      <c r="AH49" s="74" t="n">
        <f aca="false">IF(R49&gt;0,AH48+1,0)</f>
        <v>0</v>
      </c>
      <c r="AI49" s="74" t="n">
        <f aca="false">IF(U49&gt;0,AI48+1,0)</f>
        <v>0</v>
      </c>
      <c r="AJ49" s="74" t="n">
        <f aca="false">IF(G49&gt;0,AJ48+1,0)</f>
        <v>2</v>
      </c>
      <c r="AK49" s="74" t="n">
        <f aca="false">IF(G49&lt;=0,AK48+1,0)</f>
        <v>0</v>
      </c>
      <c r="AL49" s="74" t="n">
        <f aca="false">IF(K49&gt;0,AL48+1,0)</f>
        <v>2</v>
      </c>
      <c r="AM49" s="74" t="n">
        <f aca="false">IF(K49&lt;=0,AM48+1,0)</f>
        <v>0</v>
      </c>
    </row>
    <row r="50" customFormat="false" ht="15" hidden="false" customHeight="false" outlineLevel="0" collapsed="false">
      <c r="A50" s="61" t="n">
        <v>49</v>
      </c>
      <c r="B50" s="62" t="n">
        <v>40137.59375</v>
      </c>
      <c r="C50" s="63" t="n">
        <f aca="false">YEAR(B50)</f>
        <v>2009</v>
      </c>
      <c r="D50" s="32" t="s">
        <v>277</v>
      </c>
      <c r="E50" s="64" t="n">
        <v>5032.1</v>
      </c>
      <c r="F50" s="65" t="n">
        <v>0.0005</v>
      </c>
      <c r="G50" s="66" t="n">
        <v>2.51605</v>
      </c>
      <c r="H50" s="67" t="n">
        <f aca="false">E50+IF(D50="Long",1,-1)*G50</f>
        <v>5034.61605</v>
      </c>
      <c r="I50" s="68" t="n">
        <f aca="false">Assumptions!$B$58</f>
        <v>5.35750011455817</v>
      </c>
      <c r="J50" s="68" t="n">
        <f aca="false">INDEX(Yearly!$T$5:$T$22,MATCH(C50,Yearly!$A$5:$A$22,0))</f>
        <v>1.07150002291163</v>
      </c>
      <c r="K50" s="68" t="n">
        <f aca="false">G50-I50-J50</f>
        <v>-3.9129501374698</v>
      </c>
      <c r="L50" s="69" t="n">
        <f aca="false">(I50+J50)/Assumptions!$B$8</f>
        <v>0.000283478738542561</v>
      </c>
      <c r="M50" s="70" t="n">
        <f aca="false">F50-L50</f>
        <v>0.00021652126145744</v>
      </c>
      <c r="N50" s="71" t="n">
        <f aca="false">G50*Assumptions!$B$7</f>
        <v>19788.73325</v>
      </c>
      <c r="O50" s="71" t="n">
        <f aca="false">K50*Assumptions!$B$7</f>
        <v>-30775.3528312</v>
      </c>
      <c r="P50" s="68" t="n">
        <f aca="false">P49+G50</f>
        <v>2540.24588</v>
      </c>
      <c r="Q50" s="68" t="n">
        <f aca="false">MAX(Q49,P50)</f>
        <v>2540.24588</v>
      </c>
      <c r="R50" s="68" t="n">
        <f aca="false">Q50-P50</f>
        <v>0</v>
      </c>
      <c r="S50" s="68" t="n">
        <f aca="false">S49+K50</f>
        <v>2225.22487326398</v>
      </c>
      <c r="T50" s="68" t="n">
        <f aca="false">MAX(T49,S50)</f>
        <v>2229.13782340145</v>
      </c>
      <c r="U50" s="68" t="n">
        <f aca="false">T50-S50</f>
        <v>3.91295013746958</v>
      </c>
      <c r="V50" s="70" t="n">
        <f aca="false">V49+F50</f>
        <v>0.6858</v>
      </c>
      <c r="W50" s="70" t="n">
        <f aca="false">MAX(W49,V50)</f>
        <v>0.6858</v>
      </c>
      <c r="X50" s="70" t="n">
        <f aca="false">W50-V50</f>
        <v>0</v>
      </c>
      <c r="Y50" s="70" t="n">
        <f aca="false">Y49+M50</f>
        <v>0.671909541811415</v>
      </c>
      <c r="Z50" s="70" t="n">
        <f aca="false">MAX(Z49,Y50)</f>
        <v>0.671909541811415</v>
      </c>
      <c r="AA50" s="70" t="n">
        <f aca="false">Z50-Y50</f>
        <v>0</v>
      </c>
      <c r="AB50" s="72" t="n">
        <f aca="false">AB49*(1+F50)</f>
        <v>1.914958347947</v>
      </c>
      <c r="AC50" s="73" t="n">
        <f aca="false">MAX(AC49,AB50)</f>
        <v>1.914958347947</v>
      </c>
      <c r="AD50" s="70" t="n">
        <f aca="false">1-AB50/AC50</f>
        <v>0</v>
      </c>
      <c r="AE50" s="73" t="n">
        <f aca="false">AE49*(1+M50)</f>
        <v>1.88886864264924</v>
      </c>
      <c r="AF50" s="73" t="n">
        <f aca="false">MAX(AF49,AE50)</f>
        <v>1.88886864264924</v>
      </c>
      <c r="AG50" s="70" t="n">
        <f aca="false">1-AE50/AF50</f>
        <v>0</v>
      </c>
      <c r="AH50" s="74" t="n">
        <f aca="false">IF(R50&gt;0,AH49+1,0)</f>
        <v>0</v>
      </c>
      <c r="AI50" s="74" t="n">
        <f aca="false">IF(U50&gt;0,AI49+1,0)</f>
        <v>1</v>
      </c>
      <c r="AJ50" s="74" t="n">
        <f aca="false">IF(G50&gt;0,AJ49+1,0)</f>
        <v>3</v>
      </c>
      <c r="AK50" s="74" t="n">
        <f aca="false">IF(G50&lt;=0,AK49+1,0)</f>
        <v>0</v>
      </c>
      <c r="AL50" s="74" t="n">
        <f aca="false">IF(K50&gt;0,AL49+1,0)</f>
        <v>0</v>
      </c>
      <c r="AM50" s="74" t="n">
        <f aca="false">IF(K50&lt;=0,AM49+1,0)</f>
        <v>1</v>
      </c>
    </row>
    <row r="51" customFormat="false" ht="15" hidden="false" customHeight="false" outlineLevel="0" collapsed="false">
      <c r="A51" s="61" t="n">
        <v>50</v>
      </c>
      <c r="B51" s="62" t="n">
        <v>40147.4270833333</v>
      </c>
      <c r="C51" s="63" t="n">
        <f aca="false">YEAR(B51)</f>
        <v>2009</v>
      </c>
      <c r="D51" s="32" t="s">
        <v>277</v>
      </c>
      <c r="E51" s="64" t="n">
        <v>5018.55</v>
      </c>
      <c r="F51" s="65" t="n">
        <v>0.016</v>
      </c>
      <c r="G51" s="66" t="n">
        <v>80.2968</v>
      </c>
      <c r="H51" s="67" t="n">
        <f aca="false">E51+IF(D51="Long",1,-1)*G51</f>
        <v>5098.8468</v>
      </c>
      <c r="I51" s="68" t="n">
        <f aca="false">Assumptions!$B$58</f>
        <v>5.35750011455817</v>
      </c>
      <c r="J51" s="68" t="n">
        <f aca="false">INDEX(Yearly!$T$5:$T$22,MATCH(C51,Yearly!$A$5:$A$22,0))</f>
        <v>1.07150002291163</v>
      </c>
      <c r="K51" s="68" t="n">
        <f aca="false">G51-I51-J51</f>
        <v>73.8677998625302</v>
      </c>
      <c r="L51" s="69" t="n">
        <f aca="false">(I51+J51)/Assumptions!$B$8</f>
        <v>0.000283478738542561</v>
      </c>
      <c r="M51" s="70" t="n">
        <f aca="false">F51-L51</f>
        <v>0.0157165212614574</v>
      </c>
      <c r="N51" s="71" t="n">
        <f aca="false">G51*Assumptions!$B$7</f>
        <v>631534.332</v>
      </c>
      <c r="O51" s="71" t="n">
        <f aca="false">K51*Assumptions!$B$7</f>
        <v>580970.2459188</v>
      </c>
      <c r="P51" s="68" t="n">
        <f aca="false">P50+G51</f>
        <v>2620.54268</v>
      </c>
      <c r="Q51" s="68" t="n">
        <f aca="false">MAX(Q50,P51)</f>
        <v>2620.54268</v>
      </c>
      <c r="R51" s="68" t="n">
        <f aca="false">Q51-P51</f>
        <v>0</v>
      </c>
      <c r="S51" s="68" t="n">
        <f aca="false">S50+K51</f>
        <v>2299.09267312651</v>
      </c>
      <c r="T51" s="68" t="n">
        <f aca="false">MAX(T50,S51)</f>
        <v>2299.09267312651</v>
      </c>
      <c r="U51" s="68" t="n">
        <f aca="false">T51-S51</f>
        <v>0</v>
      </c>
      <c r="V51" s="70" t="n">
        <f aca="false">V50+F51</f>
        <v>0.7018</v>
      </c>
      <c r="W51" s="70" t="n">
        <f aca="false">MAX(W50,V51)</f>
        <v>0.7018</v>
      </c>
      <c r="X51" s="70" t="n">
        <f aca="false">W51-V51</f>
        <v>0</v>
      </c>
      <c r="Y51" s="70" t="n">
        <f aca="false">Y50+M51</f>
        <v>0.687626063072872</v>
      </c>
      <c r="Z51" s="70" t="n">
        <f aca="false">MAX(Z50,Y51)</f>
        <v>0.687626063072872</v>
      </c>
      <c r="AA51" s="70" t="n">
        <f aca="false">Z51-Y51</f>
        <v>0</v>
      </c>
      <c r="AB51" s="72" t="n">
        <f aca="false">AB50*(1+F51)</f>
        <v>1.94559768151415</v>
      </c>
      <c r="AC51" s="73" t="n">
        <f aca="false">MAX(AC50,AB51)</f>
        <v>1.94559768151415</v>
      </c>
      <c r="AD51" s="70" t="n">
        <f aca="false">1-AB51/AC51</f>
        <v>0</v>
      </c>
      <c r="AE51" s="73" t="n">
        <f aca="false">AE50*(1+M51)</f>
        <v>1.91855508683154</v>
      </c>
      <c r="AF51" s="73" t="n">
        <f aca="false">MAX(AF50,AE51)</f>
        <v>1.91855508683154</v>
      </c>
      <c r="AG51" s="70" t="n">
        <f aca="false">1-AE51/AF51</f>
        <v>0</v>
      </c>
      <c r="AH51" s="74" t="n">
        <f aca="false">IF(R51&gt;0,AH50+1,0)</f>
        <v>0</v>
      </c>
      <c r="AI51" s="74" t="n">
        <f aca="false">IF(U51&gt;0,AI50+1,0)</f>
        <v>0</v>
      </c>
      <c r="AJ51" s="74" t="n">
        <f aca="false">IF(G51&gt;0,AJ50+1,0)</f>
        <v>4</v>
      </c>
      <c r="AK51" s="74" t="n">
        <f aca="false">IF(G51&lt;=0,AK50+1,0)</f>
        <v>0</v>
      </c>
      <c r="AL51" s="74" t="n">
        <f aca="false">IF(K51&gt;0,AL50+1,0)</f>
        <v>1</v>
      </c>
      <c r="AM51" s="74" t="n">
        <f aca="false">IF(K51&lt;=0,AM50+1,0)</f>
        <v>0</v>
      </c>
    </row>
    <row r="52" customFormat="false" ht="15" hidden="false" customHeight="false" outlineLevel="0" collapsed="false">
      <c r="A52" s="61" t="n">
        <v>51</v>
      </c>
      <c r="B52" s="62" t="n">
        <v>40155.4479166667</v>
      </c>
      <c r="C52" s="63" t="n">
        <f aca="false">YEAR(B52)</f>
        <v>2009</v>
      </c>
      <c r="D52" s="32" t="s">
        <v>277</v>
      </c>
      <c r="E52" s="64" t="n">
        <v>5097.5</v>
      </c>
      <c r="F52" s="65" t="n">
        <v>-0.0041</v>
      </c>
      <c r="G52" s="66" t="n">
        <v>-20.89975</v>
      </c>
      <c r="H52" s="67" t="n">
        <f aca="false">E52+IF(D52="Long",1,-1)*G52</f>
        <v>5076.60025</v>
      </c>
      <c r="I52" s="68" t="n">
        <f aca="false">Assumptions!$B$58</f>
        <v>5.35750011455817</v>
      </c>
      <c r="J52" s="68" t="n">
        <f aca="false">INDEX(Yearly!$T$5:$T$22,MATCH(C52,Yearly!$A$5:$A$22,0))</f>
        <v>1.07150002291163</v>
      </c>
      <c r="K52" s="68" t="n">
        <f aca="false">G52-I52-J52</f>
        <v>-27.3287501374698</v>
      </c>
      <c r="L52" s="69" t="n">
        <f aca="false">(I52+J52)/Assumptions!$B$8</f>
        <v>0.000283478738542561</v>
      </c>
      <c r="M52" s="70" t="n">
        <f aca="false">F52-L52</f>
        <v>-0.00438347873854256</v>
      </c>
      <c r="N52" s="71" t="n">
        <f aca="false">G52*Assumptions!$B$7</f>
        <v>-164376.53375</v>
      </c>
      <c r="O52" s="71" t="n">
        <f aca="false">K52*Assumptions!$B$7</f>
        <v>-214940.6198312</v>
      </c>
      <c r="P52" s="68" t="n">
        <f aca="false">P51+G52</f>
        <v>2599.64293</v>
      </c>
      <c r="Q52" s="68" t="n">
        <f aca="false">MAX(Q51,P52)</f>
        <v>2620.54268</v>
      </c>
      <c r="R52" s="68" t="n">
        <f aca="false">Q52-P52</f>
        <v>20.89975</v>
      </c>
      <c r="S52" s="68" t="n">
        <f aca="false">S51+K52</f>
        <v>2271.76392298904</v>
      </c>
      <c r="T52" s="68" t="n">
        <f aca="false">MAX(T51,S52)</f>
        <v>2299.09267312651</v>
      </c>
      <c r="U52" s="68" t="n">
        <f aca="false">T52-S52</f>
        <v>27.3287501374698</v>
      </c>
      <c r="V52" s="70" t="n">
        <f aca="false">V51+F52</f>
        <v>0.6977</v>
      </c>
      <c r="W52" s="70" t="n">
        <f aca="false">MAX(W51,V52)</f>
        <v>0.7018</v>
      </c>
      <c r="X52" s="70" t="n">
        <f aca="false">W52-V52</f>
        <v>0.00409999999999999</v>
      </c>
      <c r="Y52" s="70" t="n">
        <f aca="false">Y51+M52</f>
        <v>0.68324258433433</v>
      </c>
      <c r="Z52" s="70" t="n">
        <f aca="false">MAX(Z51,Y52)</f>
        <v>0.687626063072872</v>
      </c>
      <c r="AA52" s="70" t="n">
        <f aca="false">Z52-Y52</f>
        <v>0.00438347873854261</v>
      </c>
      <c r="AB52" s="72" t="n">
        <f aca="false">AB51*(1+F52)</f>
        <v>1.93762073101994</v>
      </c>
      <c r="AC52" s="73" t="n">
        <f aca="false">MAX(AC51,AB52)</f>
        <v>1.94559768151415</v>
      </c>
      <c r="AD52" s="70" t="n">
        <f aca="false">1-AB52/AC52</f>
        <v>0.00409999999999999</v>
      </c>
      <c r="AE52" s="73" t="n">
        <f aca="false">AE51*(1+M52)</f>
        <v>1.91014514139969</v>
      </c>
      <c r="AF52" s="73" t="n">
        <f aca="false">MAX(AF51,AE52)</f>
        <v>1.91855508683154</v>
      </c>
      <c r="AG52" s="70" t="n">
        <f aca="false">1-AE52/AF52</f>
        <v>0.00438347873854272</v>
      </c>
      <c r="AH52" s="74" t="n">
        <f aca="false">IF(R52&gt;0,AH51+1,0)</f>
        <v>1</v>
      </c>
      <c r="AI52" s="74" t="n">
        <f aca="false">IF(U52&gt;0,AI51+1,0)</f>
        <v>1</v>
      </c>
      <c r="AJ52" s="74" t="n">
        <f aca="false">IF(G52&gt;0,AJ51+1,0)</f>
        <v>0</v>
      </c>
      <c r="AK52" s="74" t="n">
        <f aca="false">IF(G52&lt;=0,AK51+1,0)</f>
        <v>1</v>
      </c>
      <c r="AL52" s="74" t="n">
        <f aca="false">IF(K52&gt;0,AL51+1,0)</f>
        <v>0</v>
      </c>
      <c r="AM52" s="74" t="n">
        <f aca="false">IF(K52&lt;=0,AM51+1,0)</f>
        <v>1</v>
      </c>
    </row>
    <row r="53" customFormat="false" ht="15" hidden="false" customHeight="false" outlineLevel="0" collapsed="false">
      <c r="A53" s="61" t="n">
        <v>52</v>
      </c>
      <c r="B53" s="62" t="n">
        <v>40155.59375</v>
      </c>
      <c r="C53" s="63" t="n">
        <f aca="false">YEAR(B53)</f>
        <v>2009</v>
      </c>
      <c r="D53" s="32" t="s">
        <v>277</v>
      </c>
      <c r="E53" s="64" t="n">
        <v>5129.95</v>
      </c>
      <c r="F53" s="65" t="n">
        <v>-0.0068</v>
      </c>
      <c r="G53" s="66" t="n">
        <v>-34.88366</v>
      </c>
      <c r="H53" s="67" t="n">
        <f aca="false">E53+IF(D53="Long",1,-1)*G53</f>
        <v>5095.06634</v>
      </c>
      <c r="I53" s="68" t="n">
        <f aca="false">Assumptions!$B$58</f>
        <v>5.35750011455817</v>
      </c>
      <c r="J53" s="68" t="n">
        <f aca="false">INDEX(Yearly!$T$5:$T$22,MATCH(C53,Yearly!$A$5:$A$22,0))</f>
        <v>1.07150002291163</v>
      </c>
      <c r="K53" s="68" t="n">
        <f aca="false">G53-I53-J53</f>
        <v>-41.3126601374698</v>
      </c>
      <c r="L53" s="69" t="n">
        <f aca="false">(I53+J53)/Assumptions!$B$8</f>
        <v>0.000283478738542561</v>
      </c>
      <c r="M53" s="70" t="n">
        <f aca="false">F53-L53</f>
        <v>-0.00708347873854256</v>
      </c>
      <c r="N53" s="71" t="n">
        <f aca="false">G53*Assumptions!$B$7</f>
        <v>-274359.9859</v>
      </c>
      <c r="O53" s="71" t="n">
        <f aca="false">K53*Assumptions!$B$7</f>
        <v>-324924.0719812</v>
      </c>
      <c r="P53" s="68" t="n">
        <f aca="false">P52+G53</f>
        <v>2564.75927</v>
      </c>
      <c r="Q53" s="68" t="n">
        <f aca="false">MAX(Q52,P53)</f>
        <v>2620.54268</v>
      </c>
      <c r="R53" s="68" t="n">
        <f aca="false">Q53-P53</f>
        <v>55.78341</v>
      </c>
      <c r="S53" s="68" t="n">
        <f aca="false">S52+K53</f>
        <v>2230.45126285157</v>
      </c>
      <c r="T53" s="68" t="n">
        <f aca="false">MAX(T52,S53)</f>
        <v>2299.09267312651</v>
      </c>
      <c r="U53" s="68" t="n">
        <f aca="false">T53-S53</f>
        <v>68.6414102749395</v>
      </c>
      <c r="V53" s="70" t="n">
        <f aca="false">V52+F53</f>
        <v>0.6909</v>
      </c>
      <c r="W53" s="70" t="n">
        <f aca="false">MAX(W52,V53)</f>
        <v>0.7018</v>
      </c>
      <c r="X53" s="70" t="n">
        <f aca="false">W53-V53</f>
        <v>0.0109</v>
      </c>
      <c r="Y53" s="70" t="n">
        <f aca="false">Y52+M53</f>
        <v>0.676159105595787</v>
      </c>
      <c r="Z53" s="70" t="n">
        <f aca="false">MAX(Z52,Y53)</f>
        <v>0.687626063072872</v>
      </c>
      <c r="AA53" s="70" t="n">
        <f aca="false">Z53-Y53</f>
        <v>0.0114669574770851</v>
      </c>
      <c r="AB53" s="72" t="n">
        <f aca="false">AB52*(1+F53)</f>
        <v>1.92444491004901</v>
      </c>
      <c r="AC53" s="73" t="n">
        <f aca="false">MAX(AC52,AB53)</f>
        <v>1.94559768151415</v>
      </c>
      <c r="AD53" s="70" t="n">
        <f aca="false">1-AB53/AC53</f>
        <v>0.01087212</v>
      </c>
      <c r="AE53" s="73" t="n">
        <f aca="false">AE52*(1+M53)</f>
        <v>1.89661466890305</v>
      </c>
      <c r="AF53" s="73" t="n">
        <f aca="false">MAX(AF52,AE53)</f>
        <v>1.91855508683154</v>
      </c>
      <c r="AG53" s="70" t="n">
        <f aca="false">1-AE53/AF53</f>
        <v>0.0114359071986399</v>
      </c>
      <c r="AH53" s="74" t="n">
        <f aca="false">IF(R53&gt;0,AH52+1,0)</f>
        <v>2</v>
      </c>
      <c r="AI53" s="74" t="n">
        <f aca="false">IF(U53&gt;0,AI52+1,0)</f>
        <v>2</v>
      </c>
      <c r="AJ53" s="74" t="n">
        <f aca="false">IF(G53&gt;0,AJ52+1,0)</f>
        <v>0</v>
      </c>
      <c r="AK53" s="74" t="n">
        <f aca="false">IF(G53&lt;=0,AK52+1,0)</f>
        <v>2</v>
      </c>
      <c r="AL53" s="74" t="n">
        <f aca="false">IF(K53&gt;0,AL52+1,0)</f>
        <v>0</v>
      </c>
      <c r="AM53" s="74" t="n">
        <f aca="false">IF(K53&lt;=0,AM52+1,0)</f>
        <v>2</v>
      </c>
    </row>
    <row r="54" customFormat="false" ht="15" hidden="false" customHeight="false" outlineLevel="0" collapsed="false">
      <c r="A54" s="61" t="n">
        <v>53</v>
      </c>
      <c r="B54" s="62" t="n">
        <v>40157.5152777778</v>
      </c>
      <c r="C54" s="63" t="n">
        <f aca="false">YEAR(B54)</f>
        <v>2009</v>
      </c>
      <c r="D54" s="32" t="s">
        <v>277</v>
      </c>
      <c r="E54" s="64" t="n">
        <v>5122.45</v>
      </c>
      <c r="F54" s="65" t="n">
        <v>-0.0014</v>
      </c>
      <c r="G54" s="66" t="n">
        <v>-7.17143</v>
      </c>
      <c r="H54" s="67" t="n">
        <f aca="false">E54+IF(D54="Long",1,-1)*G54</f>
        <v>5115.27857</v>
      </c>
      <c r="I54" s="68" t="n">
        <f aca="false">Assumptions!$B$58</f>
        <v>5.35750011455817</v>
      </c>
      <c r="J54" s="68" t="n">
        <f aca="false">INDEX(Yearly!$T$5:$T$22,MATCH(C54,Yearly!$A$5:$A$22,0))</f>
        <v>1.07150002291163</v>
      </c>
      <c r="K54" s="68" t="n">
        <f aca="false">G54-I54-J54</f>
        <v>-13.6004301374698</v>
      </c>
      <c r="L54" s="69" t="n">
        <f aca="false">(I54+J54)/Assumptions!$B$8</f>
        <v>0.000283478738542561</v>
      </c>
      <c r="M54" s="70" t="n">
        <f aca="false">F54-L54</f>
        <v>-0.00168347873854256</v>
      </c>
      <c r="N54" s="71" t="n">
        <f aca="false">G54*Assumptions!$B$7</f>
        <v>-56403.29695</v>
      </c>
      <c r="O54" s="71" t="n">
        <f aca="false">K54*Assumptions!$B$7</f>
        <v>-106967.3830312</v>
      </c>
      <c r="P54" s="68" t="n">
        <f aca="false">P53+G54</f>
        <v>2557.58784</v>
      </c>
      <c r="Q54" s="68" t="n">
        <f aca="false">MAX(Q53,P54)</f>
        <v>2620.54268</v>
      </c>
      <c r="R54" s="68" t="n">
        <f aca="false">Q54-P54</f>
        <v>62.9548399999999</v>
      </c>
      <c r="S54" s="68" t="n">
        <f aca="false">S53+K54</f>
        <v>2216.8508327141</v>
      </c>
      <c r="T54" s="68" t="n">
        <f aca="false">MAX(T53,S54)</f>
        <v>2299.09267312651</v>
      </c>
      <c r="U54" s="68" t="n">
        <f aca="false">T54-S54</f>
        <v>82.2418404124092</v>
      </c>
      <c r="V54" s="70" t="n">
        <f aca="false">V53+F54</f>
        <v>0.6895</v>
      </c>
      <c r="W54" s="70" t="n">
        <f aca="false">MAX(W53,V54)</f>
        <v>0.7018</v>
      </c>
      <c r="X54" s="70" t="n">
        <f aca="false">W54-V54</f>
        <v>0.0123</v>
      </c>
      <c r="Y54" s="70" t="n">
        <f aca="false">Y53+M54</f>
        <v>0.674475626857244</v>
      </c>
      <c r="Z54" s="70" t="n">
        <f aca="false">MAX(Z53,Y54)</f>
        <v>0.687626063072872</v>
      </c>
      <c r="AA54" s="70" t="n">
        <f aca="false">Z54-Y54</f>
        <v>0.0131504362156277</v>
      </c>
      <c r="AB54" s="72" t="n">
        <f aca="false">AB53*(1+F54)</f>
        <v>1.92175068717494</v>
      </c>
      <c r="AC54" s="73" t="n">
        <f aca="false">MAX(AC53,AB54)</f>
        <v>1.94559768151415</v>
      </c>
      <c r="AD54" s="70" t="n">
        <f aca="false">1-AB54/AC54</f>
        <v>0.012256899032</v>
      </c>
      <c r="AE54" s="73" t="n">
        <f aca="false">AE53*(1+M54)</f>
        <v>1.89342175843275</v>
      </c>
      <c r="AF54" s="73" t="n">
        <f aca="false">MAX(AF53,AE54)</f>
        <v>1.91855508683154</v>
      </c>
      <c r="AG54" s="70" t="n">
        <f aca="false">1-AE54/AF54</f>
        <v>0.0131001338305576</v>
      </c>
      <c r="AH54" s="74" t="n">
        <f aca="false">IF(R54&gt;0,AH53+1,0)</f>
        <v>3</v>
      </c>
      <c r="AI54" s="74" t="n">
        <f aca="false">IF(U54&gt;0,AI53+1,0)</f>
        <v>3</v>
      </c>
      <c r="AJ54" s="74" t="n">
        <f aca="false">IF(G54&gt;0,AJ53+1,0)</f>
        <v>0</v>
      </c>
      <c r="AK54" s="74" t="n">
        <f aca="false">IF(G54&lt;=0,AK53+1,0)</f>
        <v>3</v>
      </c>
      <c r="AL54" s="74" t="n">
        <f aca="false">IF(K54&gt;0,AL53+1,0)</f>
        <v>0</v>
      </c>
      <c r="AM54" s="74" t="n">
        <f aca="false">IF(K54&lt;=0,AM53+1,0)</f>
        <v>3</v>
      </c>
    </row>
    <row r="55" customFormat="false" ht="15" hidden="false" customHeight="false" outlineLevel="0" collapsed="false">
      <c r="A55" s="61" t="n">
        <v>54</v>
      </c>
      <c r="B55" s="62" t="n">
        <v>40161.4298611111</v>
      </c>
      <c r="C55" s="63" t="n">
        <f aca="false">YEAR(B55)</f>
        <v>2009</v>
      </c>
      <c r="D55" s="32" t="s">
        <v>277</v>
      </c>
      <c r="E55" s="64" t="n">
        <v>5140.4</v>
      </c>
      <c r="F55" s="65" t="n">
        <v>-0.0081</v>
      </c>
      <c r="G55" s="66" t="n">
        <v>-41.63724</v>
      </c>
      <c r="H55" s="67" t="n">
        <f aca="false">E55+IF(D55="Long",1,-1)*G55</f>
        <v>5098.76276</v>
      </c>
      <c r="I55" s="68" t="n">
        <f aca="false">Assumptions!$B$58</f>
        <v>5.35750011455817</v>
      </c>
      <c r="J55" s="68" t="n">
        <f aca="false">INDEX(Yearly!$T$5:$T$22,MATCH(C55,Yearly!$A$5:$A$22,0))</f>
        <v>1.07150002291163</v>
      </c>
      <c r="K55" s="68" t="n">
        <f aca="false">G55-I55-J55</f>
        <v>-48.0662401374698</v>
      </c>
      <c r="L55" s="69" t="n">
        <f aca="false">(I55+J55)/Assumptions!$B$8</f>
        <v>0.000283478738542561</v>
      </c>
      <c r="M55" s="70" t="n">
        <f aca="false">F55-L55</f>
        <v>-0.00838347873854256</v>
      </c>
      <c r="N55" s="71" t="n">
        <f aca="false">G55*Assumptions!$B$7</f>
        <v>-327476.8926</v>
      </c>
      <c r="O55" s="71" t="n">
        <f aca="false">K55*Assumptions!$B$7</f>
        <v>-378040.9786812</v>
      </c>
      <c r="P55" s="68" t="n">
        <f aca="false">P54+G55</f>
        <v>2515.9506</v>
      </c>
      <c r="Q55" s="68" t="n">
        <f aca="false">MAX(Q54,P55)</f>
        <v>2620.54268</v>
      </c>
      <c r="R55" s="68" t="n">
        <f aca="false">Q55-P55</f>
        <v>104.59208</v>
      </c>
      <c r="S55" s="68" t="n">
        <f aca="false">S54+K55</f>
        <v>2168.78459257663</v>
      </c>
      <c r="T55" s="68" t="n">
        <f aca="false">MAX(T54,S55)</f>
        <v>2299.09267312651</v>
      </c>
      <c r="U55" s="68" t="n">
        <f aca="false">T55-S55</f>
        <v>130.308080549879</v>
      </c>
      <c r="V55" s="70" t="n">
        <f aca="false">V54+F55</f>
        <v>0.6814</v>
      </c>
      <c r="W55" s="70" t="n">
        <f aca="false">MAX(W54,V55)</f>
        <v>0.7018</v>
      </c>
      <c r="X55" s="70" t="n">
        <f aca="false">W55-V55</f>
        <v>0.0204</v>
      </c>
      <c r="Y55" s="70" t="n">
        <f aca="false">Y54+M55</f>
        <v>0.666092148118702</v>
      </c>
      <c r="Z55" s="70" t="n">
        <f aca="false">MAX(Z54,Y55)</f>
        <v>0.687626063072872</v>
      </c>
      <c r="AA55" s="70" t="n">
        <f aca="false">Z55-Y55</f>
        <v>0.0215339149541703</v>
      </c>
      <c r="AB55" s="72" t="n">
        <f aca="false">AB54*(1+F55)</f>
        <v>1.90618450660882</v>
      </c>
      <c r="AC55" s="73" t="n">
        <f aca="false">MAX(AC54,AB55)</f>
        <v>1.94559768151415</v>
      </c>
      <c r="AD55" s="70" t="n">
        <f aca="false">1-AB55/AC55</f>
        <v>0.0202576181498407</v>
      </c>
      <c r="AE55" s="73" t="n">
        <f aca="false">AE54*(1+M55)</f>
        <v>1.87754829737783</v>
      </c>
      <c r="AF55" s="73" t="n">
        <f aca="false">MAX(AF54,AE55)</f>
        <v>1.91855508683154</v>
      </c>
      <c r="AG55" s="70" t="n">
        <f aca="false">1-AE55/AF55</f>
        <v>0.0213737878756597</v>
      </c>
      <c r="AH55" s="74" t="n">
        <f aca="false">IF(R55&gt;0,AH54+1,0)</f>
        <v>4</v>
      </c>
      <c r="AI55" s="74" t="n">
        <f aca="false">IF(U55&gt;0,AI54+1,0)</f>
        <v>4</v>
      </c>
      <c r="AJ55" s="74" t="n">
        <f aca="false">IF(G55&gt;0,AJ54+1,0)</f>
        <v>0</v>
      </c>
      <c r="AK55" s="74" t="n">
        <f aca="false">IF(G55&lt;=0,AK54+1,0)</f>
        <v>4</v>
      </c>
      <c r="AL55" s="74" t="n">
        <f aca="false">IF(K55&gt;0,AL54+1,0)</f>
        <v>0</v>
      </c>
      <c r="AM55" s="74" t="n">
        <f aca="false">IF(K55&lt;=0,AM54+1,0)</f>
        <v>4</v>
      </c>
    </row>
    <row r="56" customFormat="false" ht="15" hidden="false" customHeight="false" outlineLevel="0" collapsed="false">
      <c r="A56" s="61" t="n">
        <v>55</v>
      </c>
      <c r="B56" s="62" t="n">
        <v>40170.4270833333</v>
      </c>
      <c r="C56" s="63" t="n">
        <f aca="false">YEAR(B56)</f>
        <v>2009</v>
      </c>
      <c r="D56" s="32" t="s">
        <v>277</v>
      </c>
      <c r="E56" s="64" t="n">
        <v>5028.4</v>
      </c>
      <c r="F56" s="65" t="n">
        <v>0.0429</v>
      </c>
      <c r="G56" s="66" t="n">
        <v>215.71836</v>
      </c>
      <c r="H56" s="67" t="n">
        <f aca="false">E56+IF(D56="Long",1,-1)*G56</f>
        <v>5244.11836</v>
      </c>
      <c r="I56" s="68" t="n">
        <f aca="false">Assumptions!$B$58</f>
        <v>5.35750011455817</v>
      </c>
      <c r="J56" s="68" t="n">
        <f aca="false">INDEX(Yearly!$T$5:$T$22,MATCH(C56,Yearly!$A$5:$A$22,0))</f>
        <v>1.07150002291163</v>
      </c>
      <c r="K56" s="68" t="n">
        <f aca="false">G56-I56-J56</f>
        <v>209.28935986253</v>
      </c>
      <c r="L56" s="69" t="n">
        <f aca="false">(I56+J56)/Assumptions!$B$8</f>
        <v>0.000283478738542561</v>
      </c>
      <c r="M56" s="70" t="n">
        <f aca="false">F56-L56</f>
        <v>0.0426165212614574</v>
      </c>
      <c r="N56" s="71" t="n">
        <f aca="false">G56*Assumptions!$B$7</f>
        <v>1696624.9014</v>
      </c>
      <c r="O56" s="71" t="n">
        <f aca="false">K56*Assumptions!$B$7</f>
        <v>1646060.8153188</v>
      </c>
      <c r="P56" s="68" t="n">
        <f aca="false">P55+G56</f>
        <v>2731.66896</v>
      </c>
      <c r="Q56" s="68" t="n">
        <f aca="false">MAX(Q55,P56)</f>
        <v>2731.66896</v>
      </c>
      <c r="R56" s="68" t="n">
        <f aca="false">Q56-P56</f>
        <v>0</v>
      </c>
      <c r="S56" s="68" t="n">
        <f aca="false">S55+K56</f>
        <v>2378.07395243916</v>
      </c>
      <c r="T56" s="68" t="n">
        <f aca="false">MAX(T55,S56)</f>
        <v>2378.07395243916</v>
      </c>
      <c r="U56" s="68" t="n">
        <f aca="false">T56-S56</f>
        <v>0</v>
      </c>
      <c r="V56" s="70" t="n">
        <f aca="false">V55+F56</f>
        <v>0.7243</v>
      </c>
      <c r="W56" s="70" t="n">
        <f aca="false">MAX(W55,V56)</f>
        <v>0.7243</v>
      </c>
      <c r="X56" s="70" t="n">
        <f aca="false">W56-V56</f>
        <v>0</v>
      </c>
      <c r="Y56" s="70" t="n">
        <f aca="false">Y55+M56</f>
        <v>0.708708669380159</v>
      </c>
      <c r="Z56" s="70" t="n">
        <f aca="false">MAX(Z55,Y56)</f>
        <v>0.708708669380159</v>
      </c>
      <c r="AA56" s="70" t="n">
        <f aca="false">Z56-Y56</f>
        <v>0</v>
      </c>
      <c r="AB56" s="72" t="n">
        <f aca="false">AB55*(1+F56)</f>
        <v>1.98795982194234</v>
      </c>
      <c r="AC56" s="73" t="n">
        <f aca="false">MAX(AC55,AB56)</f>
        <v>1.98795982194234</v>
      </c>
      <c r="AD56" s="70" t="n">
        <f aca="false">1-AB56/AC56</f>
        <v>0</v>
      </c>
      <c r="AE56" s="73" t="n">
        <f aca="false">AE55*(1+M56)</f>
        <v>1.95756287431245</v>
      </c>
      <c r="AF56" s="73" t="n">
        <f aca="false">MAX(AF55,AE56)</f>
        <v>1.95756287431245</v>
      </c>
      <c r="AG56" s="70" t="n">
        <f aca="false">1-AE56/AF56</f>
        <v>0</v>
      </c>
      <c r="AH56" s="74" t="n">
        <f aca="false">IF(R56&gt;0,AH55+1,0)</f>
        <v>0</v>
      </c>
      <c r="AI56" s="74" t="n">
        <f aca="false">IF(U56&gt;0,AI55+1,0)</f>
        <v>0</v>
      </c>
      <c r="AJ56" s="74" t="n">
        <f aca="false">IF(G56&gt;0,AJ55+1,0)</f>
        <v>1</v>
      </c>
      <c r="AK56" s="74" t="n">
        <f aca="false">IF(G56&lt;=0,AK55+1,0)</f>
        <v>0</v>
      </c>
      <c r="AL56" s="74" t="n">
        <f aca="false">IF(K56&gt;0,AL55+1,0)</f>
        <v>1</v>
      </c>
      <c r="AM56" s="74" t="n">
        <f aca="false">IF(K56&lt;=0,AM55+1,0)</f>
        <v>0</v>
      </c>
    </row>
    <row r="57" customFormat="false" ht="15" hidden="false" customHeight="false" outlineLevel="0" collapsed="false">
      <c r="A57" s="61" t="n">
        <v>56</v>
      </c>
      <c r="B57" s="62" t="n">
        <v>40189.40625</v>
      </c>
      <c r="C57" s="63" t="n">
        <f aca="false">YEAR(B57)</f>
        <v>2010</v>
      </c>
      <c r="D57" s="32" t="s">
        <v>277</v>
      </c>
      <c r="E57" s="64" t="n">
        <v>5279.75</v>
      </c>
      <c r="F57" s="65" t="n">
        <v>-0.0059</v>
      </c>
      <c r="G57" s="66" t="n">
        <v>-31.150525</v>
      </c>
      <c r="H57" s="67" t="n">
        <f aca="false">E57+IF(D57="Long",1,-1)*G57</f>
        <v>5248.599475</v>
      </c>
      <c r="I57" s="68" t="n">
        <f aca="false">Assumptions!$B$58</f>
        <v>5.35750011455817</v>
      </c>
      <c r="J57" s="68" t="n">
        <f aca="false">INDEX(Yearly!$T$5:$T$22,MATCH(C57,Yearly!$A$5:$A$22,0))</f>
        <v>0.579189201573856</v>
      </c>
      <c r="K57" s="68" t="n">
        <f aca="false">G57-I57-J57</f>
        <v>-37.087214316132</v>
      </c>
      <c r="L57" s="69" t="n">
        <f aca="false">(I57+J57)/Assumptions!$B$8</f>
        <v>0.000261770907212725</v>
      </c>
      <c r="M57" s="70" t="n">
        <f aca="false">F57-L57</f>
        <v>-0.00616177090721273</v>
      </c>
      <c r="N57" s="71" t="n">
        <f aca="false">G57*Assumptions!$B$7</f>
        <v>-244998.879125</v>
      </c>
      <c r="O57" s="71" t="n">
        <f aca="false">K57*Assumptions!$B$7</f>
        <v>-291690.940596378</v>
      </c>
      <c r="P57" s="68" t="n">
        <f aca="false">P56+G57</f>
        <v>2700.518435</v>
      </c>
      <c r="Q57" s="68" t="n">
        <f aca="false">MAX(Q56,P57)</f>
        <v>2731.66896</v>
      </c>
      <c r="R57" s="68" t="n">
        <f aca="false">Q57-P57</f>
        <v>31.150525</v>
      </c>
      <c r="S57" s="68" t="n">
        <f aca="false">S56+K57</f>
        <v>2340.98673812303</v>
      </c>
      <c r="T57" s="68" t="n">
        <f aca="false">MAX(T56,S57)</f>
        <v>2378.07395243916</v>
      </c>
      <c r="U57" s="68" t="n">
        <f aca="false">T57-S57</f>
        <v>37.0872143161319</v>
      </c>
      <c r="V57" s="70" t="n">
        <f aca="false">V56+F57</f>
        <v>0.7184</v>
      </c>
      <c r="W57" s="70" t="n">
        <f aca="false">MAX(W56,V57)</f>
        <v>0.7243</v>
      </c>
      <c r="X57" s="70" t="n">
        <f aca="false">W57-V57</f>
        <v>0.00590000000000002</v>
      </c>
      <c r="Y57" s="70" t="n">
        <f aca="false">Y56+M57</f>
        <v>0.702546898472947</v>
      </c>
      <c r="Z57" s="70" t="n">
        <f aca="false">MAX(Z56,Y57)</f>
        <v>0.708708669380159</v>
      </c>
      <c r="AA57" s="70" t="n">
        <f aca="false">Z57-Y57</f>
        <v>0.00616177090721271</v>
      </c>
      <c r="AB57" s="72" t="n">
        <f aca="false">AB56*(1+F57)</f>
        <v>1.97623085899288</v>
      </c>
      <c r="AC57" s="73" t="n">
        <f aca="false">MAX(AC56,AB57)</f>
        <v>1.98795982194234</v>
      </c>
      <c r="AD57" s="70" t="n">
        <f aca="false">1-AB57/AC57</f>
        <v>0.00590000000000002</v>
      </c>
      <c r="AE57" s="73" t="n">
        <f aca="false">AE56*(1+M57)</f>
        <v>1.94550082034447</v>
      </c>
      <c r="AF57" s="73" t="n">
        <f aca="false">MAX(AF56,AE57)</f>
        <v>1.95756287431245</v>
      </c>
      <c r="AG57" s="70" t="n">
        <f aca="false">1-AE57/AF57</f>
        <v>0.00616177090721271</v>
      </c>
      <c r="AH57" s="74" t="n">
        <f aca="false">IF(R57&gt;0,AH56+1,0)</f>
        <v>1</v>
      </c>
      <c r="AI57" s="74" t="n">
        <f aca="false">IF(U57&gt;0,AI56+1,0)</f>
        <v>1</v>
      </c>
      <c r="AJ57" s="74" t="n">
        <f aca="false">IF(G57&gt;0,AJ56+1,0)</f>
        <v>0</v>
      </c>
      <c r="AK57" s="74" t="n">
        <f aca="false">IF(G57&lt;=0,AK56+1,0)</f>
        <v>1</v>
      </c>
      <c r="AL57" s="74" t="n">
        <f aca="false">IF(K57&gt;0,AL56+1,0)</f>
        <v>0</v>
      </c>
      <c r="AM57" s="74" t="n">
        <f aca="false">IF(K57&lt;=0,AM56+1,0)</f>
        <v>1</v>
      </c>
    </row>
    <row r="58" customFormat="false" ht="15" hidden="false" customHeight="false" outlineLevel="0" collapsed="false">
      <c r="A58" s="61" t="n">
        <v>57</v>
      </c>
      <c r="B58" s="62" t="n">
        <v>40190.4895833333</v>
      </c>
      <c r="C58" s="63" t="n">
        <f aca="false">YEAR(B58)</f>
        <v>2010</v>
      </c>
      <c r="D58" s="32" t="s">
        <v>277</v>
      </c>
      <c r="E58" s="64" t="n">
        <v>5258.6</v>
      </c>
      <c r="F58" s="65" t="n">
        <v>-0.0045</v>
      </c>
      <c r="G58" s="66" t="n">
        <v>-23.6637</v>
      </c>
      <c r="H58" s="67" t="n">
        <f aca="false">E58+IF(D58="Long",1,-1)*G58</f>
        <v>5234.9363</v>
      </c>
      <c r="I58" s="68" t="n">
        <f aca="false">Assumptions!$B$58</f>
        <v>5.35750011455817</v>
      </c>
      <c r="J58" s="68" t="n">
        <f aca="false">INDEX(Yearly!$T$5:$T$22,MATCH(C58,Yearly!$A$5:$A$22,0))</f>
        <v>0.579189201573856</v>
      </c>
      <c r="K58" s="68" t="n">
        <f aca="false">G58-I58-J58</f>
        <v>-29.600389316132</v>
      </c>
      <c r="L58" s="69" t="n">
        <f aca="false">(I58+J58)/Assumptions!$B$8</f>
        <v>0.000261770907212725</v>
      </c>
      <c r="M58" s="70" t="n">
        <f aca="false">F58-L58</f>
        <v>-0.00476177090721273</v>
      </c>
      <c r="N58" s="71" t="n">
        <f aca="false">G58*Assumptions!$B$7</f>
        <v>-186115.0005</v>
      </c>
      <c r="O58" s="71" t="n">
        <f aca="false">K58*Assumptions!$B$7</f>
        <v>-232807.061971378</v>
      </c>
      <c r="P58" s="68" t="n">
        <f aca="false">P57+G58</f>
        <v>2676.854735</v>
      </c>
      <c r="Q58" s="68" t="n">
        <f aca="false">MAX(Q57,P58)</f>
        <v>2731.66896</v>
      </c>
      <c r="R58" s="68" t="n">
        <f aca="false">Q58-P58</f>
        <v>54.8142250000001</v>
      </c>
      <c r="S58" s="68" t="n">
        <f aca="false">S57+K58</f>
        <v>2311.3863488069</v>
      </c>
      <c r="T58" s="68" t="n">
        <f aca="false">MAX(T57,S58)</f>
        <v>2378.07395243916</v>
      </c>
      <c r="U58" s="68" t="n">
        <f aca="false">T58-S58</f>
        <v>66.6876036322637</v>
      </c>
      <c r="V58" s="70" t="n">
        <f aca="false">V57+F58</f>
        <v>0.7139</v>
      </c>
      <c r="W58" s="70" t="n">
        <f aca="false">MAX(W57,V58)</f>
        <v>0.7243</v>
      </c>
      <c r="X58" s="70" t="n">
        <f aca="false">W58-V58</f>
        <v>0.0104</v>
      </c>
      <c r="Y58" s="70" t="n">
        <f aca="false">Y57+M58</f>
        <v>0.697785127565734</v>
      </c>
      <c r="Z58" s="70" t="n">
        <f aca="false">MAX(Z57,Y58)</f>
        <v>0.708708669380159</v>
      </c>
      <c r="AA58" s="70" t="n">
        <f aca="false">Z58-Y58</f>
        <v>0.0109235418144255</v>
      </c>
      <c r="AB58" s="72" t="n">
        <f aca="false">AB57*(1+F58)</f>
        <v>1.96733782012741</v>
      </c>
      <c r="AC58" s="73" t="n">
        <f aca="false">MAX(AC57,AB58)</f>
        <v>1.98795982194234</v>
      </c>
      <c r="AD58" s="70" t="n">
        <f aca="false">1-AB58/AC58</f>
        <v>0.01037345</v>
      </c>
      <c r="AE58" s="73" t="n">
        <f aca="false">AE57*(1+M58)</f>
        <v>1.93623679113819</v>
      </c>
      <c r="AF58" s="73" t="n">
        <f aca="false">MAX(AF57,AE58)</f>
        <v>1.95756287431245</v>
      </c>
      <c r="AG58" s="70" t="n">
        <f aca="false">1-AE58/AF58</f>
        <v>0.0108942008729827</v>
      </c>
      <c r="AH58" s="74" t="n">
        <f aca="false">IF(R58&gt;0,AH57+1,0)</f>
        <v>2</v>
      </c>
      <c r="AI58" s="74" t="n">
        <f aca="false">IF(U58&gt;0,AI57+1,0)</f>
        <v>2</v>
      </c>
      <c r="AJ58" s="74" t="n">
        <f aca="false">IF(G58&gt;0,AJ57+1,0)</f>
        <v>0</v>
      </c>
      <c r="AK58" s="74" t="n">
        <f aca="false">IF(G58&lt;=0,AK57+1,0)</f>
        <v>2</v>
      </c>
      <c r="AL58" s="74" t="n">
        <f aca="false">IF(K58&gt;0,AL57+1,0)</f>
        <v>0</v>
      </c>
      <c r="AM58" s="74" t="n">
        <f aca="false">IF(K58&lt;=0,AM57+1,0)</f>
        <v>2</v>
      </c>
    </row>
    <row r="59" customFormat="false" ht="15" hidden="false" customHeight="false" outlineLevel="0" collapsed="false">
      <c r="A59" s="61" t="n">
        <v>58</v>
      </c>
      <c r="B59" s="62" t="n">
        <v>40192.3854166667</v>
      </c>
      <c r="C59" s="63" t="n">
        <f aca="false">YEAR(B59)</f>
        <v>2010</v>
      </c>
      <c r="D59" s="32" t="s">
        <v>277</v>
      </c>
      <c r="E59" s="64" t="n">
        <v>5264</v>
      </c>
      <c r="F59" s="65" t="n">
        <v>-0.0032</v>
      </c>
      <c r="G59" s="66" t="n">
        <v>-16.8448</v>
      </c>
      <c r="H59" s="67" t="n">
        <f aca="false">E59+IF(D59="Long",1,-1)*G59</f>
        <v>5247.1552</v>
      </c>
      <c r="I59" s="68" t="n">
        <f aca="false">Assumptions!$B$58</f>
        <v>5.35750011455817</v>
      </c>
      <c r="J59" s="68" t="n">
        <f aca="false">INDEX(Yearly!$T$5:$T$22,MATCH(C59,Yearly!$A$5:$A$22,0))</f>
        <v>0.579189201573856</v>
      </c>
      <c r="K59" s="68" t="n">
        <f aca="false">G59-I59-J59</f>
        <v>-22.781489316132</v>
      </c>
      <c r="L59" s="69" t="n">
        <f aca="false">(I59+J59)/Assumptions!$B$8</f>
        <v>0.000261770907212725</v>
      </c>
      <c r="M59" s="70" t="n">
        <f aca="false">F59-L59</f>
        <v>-0.00346177090721273</v>
      </c>
      <c r="N59" s="71" t="n">
        <f aca="false">G59*Assumptions!$B$7</f>
        <v>-132484.352</v>
      </c>
      <c r="O59" s="71" t="n">
        <f aca="false">K59*Assumptions!$B$7</f>
        <v>-179176.413471378</v>
      </c>
      <c r="P59" s="68" t="n">
        <f aca="false">P58+G59</f>
        <v>2660.009935</v>
      </c>
      <c r="Q59" s="68" t="n">
        <f aca="false">MAX(Q58,P59)</f>
        <v>2731.66896</v>
      </c>
      <c r="R59" s="68" t="n">
        <f aca="false">Q59-P59</f>
        <v>71.6590249999999</v>
      </c>
      <c r="S59" s="68" t="n">
        <f aca="false">S58+K59</f>
        <v>2288.60485949077</v>
      </c>
      <c r="T59" s="68" t="n">
        <f aca="false">MAX(T58,S59)</f>
        <v>2378.07395243916</v>
      </c>
      <c r="U59" s="68" t="n">
        <f aca="false">T59-S59</f>
        <v>89.4690929483959</v>
      </c>
      <c r="V59" s="70" t="n">
        <f aca="false">V58+F59</f>
        <v>0.7107</v>
      </c>
      <c r="W59" s="70" t="n">
        <f aca="false">MAX(W58,V59)</f>
        <v>0.7243</v>
      </c>
      <c r="X59" s="70" t="n">
        <f aca="false">W59-V59</f>
        <v>0.0135999999999999</v>
      </c>
      <c r="Y59" s="70" t="n">
        <f aca="false">Y58+M59</f>
        <v>0.694323356658521</v>
      </c>
      <c r="Z59" s="70" t="n">
        <f aca="false">MAX(Z58,Y59)</f>
        <v>0.708708669380159</v>
      </c>
      <c r="AA59" s="70" t="n">
        <f aca="false">Z59-Y59</f>
        <v>0.0143853127216382</v>
      </c>
      <c r="AB59" s="72" t="n">
        <f aca="false">AB58*(1+F59)</f>
        <v>1.961042339103</v>
      </c>
      <c r="AC59" s="73" t="n">
        <f aca="false">MAX(AC58,AB59)</f>
        <v>1.98795982194234</v>
      </c>
      <c r="AD59" s="70" t="n">
        <f aca="false">1-AB59/AC59</f>
        <v>0.0135402549599999</v>
      </c>
      <c r="AE59" s="73" t="n">
        <f aca="false">AE58*(1+M59)</f>
        <v>1.92953398294516</v>
      </c>
      <c r="AF59" s="73" t="n">
        <f aca="false">MAX(AF58,AE59)</f>
        <v>1.95756287431245</v>
      </c>
      <c r="AG59" s="70" t="n">
        <f aca="false">1-AE59/AF59</f>
        <v>0.014318258552556</v>
      </c>
      <c r="AH59" s="74" t="n">
        <f aca="false">IF(R59&gt;0,AH58+1,0)</f>
        <v>3</v>
      </c>
      <c r="AI59" s="74" t="n">
        <f aca="false">IF(U59&gt;0,AI58+1,0)</f>
        <v>3</v>
      </c>
      <c r="AJ59" s="74" t="n">
        <f aca="false">IF(G59&gt;0,AJ58+1,0)</f>
        <v>0</v>
      </c>
      <c r="AK59" s="74" t="n">
        <f aca="false">IF(G59&lt;=0,AK58+1,0)</f>
        <v>3</v>
      </c>
      <c r="AL59" s="74" t="n">
        <f aca="false">IF(K59&gt;0,AL58+1,0)</f>
        <v>0</v>
      </c>
      <c r="AM59" s="74" t="n">
        <f aca="false">IF(K59&lt;=0,AM58+1,0)</f>
        <v>3</v>
      </c>
    </row>
    <row r="60" customFormat="false" ht="15" hidden="false" customHeight="false" outlineLevel="0" collapsed="false">
      <c r="A60" s="61" t="n">
        <v>59</v>
      </c>
      <c r="B60" s="62" t="n">
        <v>40196.4270833333</v>
      </c>
      <c r="C60" s="63" t="n">
        <f aca="false">YEAR(B60)</f>
        <v>2010</v>
      </c>
      <c r="D60" s="32" t="s">
        <v>277</v>
      </c>
      <c r="E60" s="64" t="n">
        <v>5276.8</v>
      </c>
      <c r="F60" s="65" t="n">
        <v>-0.0041</v>
      </c>
      <c r="G60" s="66" t="n">
        <v>-21.63488</v>
      </c>
      <c r="H60" s="67" t="n">
        <f aca="false">E60+IF(D60="Long",1,-1)*G60</f>
        <v>5255.16512</v>
      </c>
      <c r="I60" s="68" t="n">
        <f aca="false">Assumptions!$B$58</f>
        <v>5.35750011455817</v>
      </c>
      <c r="J60" s="68" t="n">
        <f aca="false">INDEX(Yearly!$T$5:$T$22,MATCH(C60,Yearly!$A$5:$A$22,0))</f>
        <v>0.579189201573856</v>
      </c>
      <c r="K60" s="68" t="n">
        <f aca="false">G60-I60-J60</f>
        <v>-27.571569316132</v>
      </c>
      <c r="L60" s="69" t="n">
        <f aca="false">(I60+J60)/Assumptions!$B$8</f>
        <v>0.000261770907212725</v>
      </c>
      <c r="M60" s="70" t="n">
        <f aca="false">F60-L60</f>
        <v>-0.00436177090721272</v>
      </c>
      <c r="N60" s="71" t="n">
        <f aca="false">G60*Assumptions!$B$7</f>
        <v>-170158.3312</v>
      </c>
      <c r="O60" s="71" t="n">
        <f aca="false">K60*Assumptions!$B$7</f>
        <v>-216850.392671378</v>
      </c>
      <c r="P60" s="68" t="n">
        <f aca="false">P59+G60</f>
        <v>2638.375055</v>
      </c>
      <c r="Q60" s="68" t="n">
        <f aca="false">MAX(Q59,P60)</f>
        <v>2731.66896</v>
      </c>
      <c r="R60" s="68" t="n">
        <f aca="false">Q60-P60</f>
        <v>93.293905</v>
      </c>
      <c r="S60" s="68" t="n">
        <f aca="false">S59+K60</f>
        <v>2261.03329017463</v>
      </c>
      <c r="T60" s="68" t="n">
        <f aca="false">MAX(T59,S60)</f>
        <v>2378.07395243916</v>
      </c>
      <c r="U60" s="68" t="n">
        <f aca="false">T60-S60</f>
        <v>117.040662264528</v>
      </c>
      <c r="V60" s="70" t="n">
        <f aca="false">V59+F60</f>
        <v>0.7066</v>
      </c>
      <c r="W60" s="70" t="n">
        <f aca="false">MAX(W59,V60)</f>
        <v>0.7243</v>
      </c>
      <c r="X60" s="70" t="n">
        <f aca="false">W60-V60</f>
        <v>0.0176999999999999</v>
      </c>
      <c r="Y60" s="70" t="n">
        <f aca="false">Y59+M60</f>
        <v>0.689961585751308</v>
      </c>
      <c r="Z60" s="70" t="n">
        <f aca="false">MAX(Z59,Y60)</f>
        <v>0.708708669380159</v>
      </c>
      <c r="AA60" s="70" t="n">
        <f aca="false">Z60-Y60</f>
        <v>0.0187470836288509</v>
      </c>
      <c r="AB60" s="72" t="n">
        <f aca="false">AB59*(1+F60)</f>
        <v>1.95300206551268</v>
      </c>
      <c r="AC60" s="73" t="n">
        <f aca="false">MAX(AC59,AB60)</f>
        <v>1.98795982194234</v>
      </c>
      <c r="AD60" s="70" t="n">
        <f aca="false">1-AB60/AC60</f>
        <v>0.0175847399146638</v>
      </c>
      <c r="AE60" s="73" t="n">
        <f aca="false">AE59*(1+M60)</f>
        <v>1.92111779775387</v>
      </c>
      <c r="AF60" s="73" t="n">
        <f aca="false">MAX(AF59,AE60)</f>
        <v>1.95756287431245</v>
      </c>
      <c r="AG60" s="70" t="n">
        <f aca="false">1-AE60/AF60</f>
        <v>0.018617576496172</v>
      </c>
      <c r="AH60" s="74" t="n">
        <f aca="false">IF(R60&gt;0,AH59+1,0)</f>
        <v>4</v>
      </c>
      <c r="AI60" s="74" t="n">
        <f aca="false">IF(U60&gt;0,AI59+1,0)</f>
        <v>4</v>
      </c>
      <c r="AJ60" s="74" t="n">
        <f aca="false">IF(G60&gt;0,AJ59+1,0)</f>
        <v>0</v>
      </c>
      <c r="AK60" s="74" t="n">
        <f aca="false">IF(G60&lt;=0,AK59+1,0)</f>
        <v>4</v>
      </c>
      <c r="AL60" s="74" t="n">
        <f aca="false">IF(K60&gt;0,AL59+1,0)</f>
        <v>0</v>
      </c>
      <c r="AM60" s="74" t="n">
        <f aca="false">IF(K60&lt;=0,AM59+1,0)</f>
        <v>4</v>
      </c>
    </row>
    <row r="61" customFormat="false" ht="15" hidden="false" customHeight="false" outlineLevel="0" collapsed="false">
      <c r="A61" s="61" t="n">
        <v>60</v>
      </c>
      <c r="B61" s="62" t="n">
        <v>40197.5375</v>
      </c>
      <c r="C61" s="63" t="n">
        <f aca="false">YEAR(B61)</f>
        <v>2010</v>
      </c>
      <c r="D61" s="32" t="s">
        <v>277</v>
      </c>
      <c r="E61" s="64" t="n">
        <v>5270.8</v>
      </c>
      <c r="F61" s="65" t="n">
        <v>-0.0047</v>
      </c>
      <c r="G61" s="66" t="n">
        <v>-24.77276</v>
      </c>
      <c r="H61" s="67" t="n">
        <f aca="false">E61+IF(D61="Long",1,-1)*G61</f>
        <v>5246.02724</v>
      </c>
      <c r="I61" s="68" t="n">
        <f aca="false">Assumptions!$B$58</f>
        <v>5.35750011455817</v>
      </c>
      <c r="J61" s="68" t="n">
        <f aca="false">INDEX(Yearly!$T$5:$T$22,MATCH(C61,Yearly!$A$5:$A$22,0))</f>
        <v>0.579189201573856</v>
      </c>
      <c r="K61" s="68" t="n">
        <f aca="false">G61-I61-J61</f>
        <v>-30.709449316132</v>
      </c>
      <c r="L61" s="69" t="n">
        <f aca="false">(I61+J61)/Assumptions!$B$8</f>
        <v>0.000261770907212725</v>
      </c>
      <c r="M61" s="70" t="n">
        <f aca="false">F61-L61</f>
        <v>-0.00496177090721272</v>
      </c>
      <c r="N61" s="71" t="n">
        <f aca="false">G61*Assumptions!$B$7</f>
        <v>-194837.7574</v>
      </c>
      <c r="O61" s="71" t="n">
        <f aca="false">K61*Assumptions!$B$7</f>
        <v>-241529.818871378</v>
      </c>
      <c r="P61" s="68" t="n">
        <f aca="false">P60+G61</f>
        <v>2613.602295</v>
      </c>
      <c r="Q61" s="68" t="n">
        <f aca="false">MAX(Q60,P61)</f>
        <v>2731.66896</v>
      </c>
      <c r="R61" s="68" t="n">
        <f aca="false">Q61-P61</f>
        <v>118.066665</v>
      </c>
      <c r="S61" s="68" t="n">
        <f aca="false">S60+K61</f>
        <v>2230.3238408585</v>
      </c>
      <c r="T61" s="68" t="n">
        <f aca="false">MAX(T60,S61)</f>
        <v>2378.07395243916</v>
      </c>
      <c r="U61" s="68" t="n">
        <f aca="false">T61-S61</f>
        <v>147.75011158066</v>
      </c>
      <c r="V61" s="70" t="n">
        <f aca="false">V60+F61</f>
        <v>0.7019</v>
      </c>
      <c r="W61" s="70" t="n">
        <f aca="false">MAX(W60,V61)</f>
        <v>0.7243</v>
      </c>
      <c r="X61" s="70" t="n">
        <f aca="false">W61-V61</f>
        <v>0.0224</v>
      </c>
      <c r="Y61" s="70" t="n">
        <f aca="false">Y60+M61</f>
        <v>0.684999814844096</v>
      </c>
      <c r="Z61" s="70" t="n">
        <f aca="false">MAX(Z60,Y61)</f>
        <v>0.708708669380159</v>
      </c>
      <c r="AA61" s="70" t="n">
        <f aca="false">Z61-Y61</f>
        <v>0.0237088545360636</v>
      </c>
      <c r="AB61" s="72" t="n">
        <f aca="false">AB60*(1+F61)</f>
        <v>1.94382295580477</v>
      </c>
      <c r="AC61" s="73" t="n">
        <f aca="false">MAX(AC60,AB61)</f>
        <v>1.98795982194234</v>
      </c>
      <c r="AD61" s="70" t="n">
        <f aca="false">1-AB61/AC61</f>
        <v>0.022202091637065</v>
      </c>
      <c r="AE61" s="73" t="n">
        <f aca="false">AE60*(1+M61)</f>
        <v>1.91158565135564</v>
      </c>
      <c r="AF61" s="73" t="n">
        <f aca="false">MAX(AF60,AE61)</f>
        <v>1.95756287431245</v>
      </c>
      <c r="AG61" s="70" t="n">
        <f aca="false">1-AE61/AF61</f>
        <v>0.0234869712539633</v>
      </c>
      <c r="AH61" s="74" t="n">
        <f aca="false">IF(R61&gt;0,AH60+1,0)</f>
        <v>5</v>
      </c>
      <c r="AI61" s="74" t="n">
        <f aca="false">IF(U61&gt;0,AI60+1,0)</f>
        <v>5</v>
      </c>
      <c r="AJ61" s="74" t="n">
        <f aca="false">IF(G61&gt;0,AJ60+1,0)</f>
        <v>0</v>
      </c>
      <c r="AK61" s="74" t="n">
        <f aca="false">IF(G61&lt;=0,AK60+1,0)</f>
        <v>5</v>
      </c>
      <c r="AL61" s="74" t="n">
        <f aca="false">IF(K61&gt;0,AL60+1,0)</f>
        <v>0</v>
      </c>
      <c r="AM61" s="74" t="n">
        <f aca="false">IF(K61&lt;=0,AM60+1,0)</f>
        <v>5</v>
      </c>
    </row>
    <row r="62" customFormat="false" ht="15" hidden="false" customHeight="false" outlineLevel="0" collapsed="false">
      <c r="A62" s="61" t="n">
        <v>61</v>
      </c>
      <c r="B62" s="62" t="n">
        <v>40211.40625</v>
      </c>
      <c r="C62" s="63" t="n">
        <f aca="false">YEAR(B62)</f>
        <v>2010</v>
      </c>
      <c r="D62" s="32" t="s">
        <v>277</v>
      </c>
      <c r="E62" s="64" t="n">
        <v>4916.6</v>
      </c>
      <c r="F62" s="65" t="n">
        <v>-0.0043</v>
      </c>
      <c r="G62" s="66" t="n">
        <v>-21.14138</v>
      </c>
      <c r="H62" s="67" t="n">
        <f aca="false">E62+IF(D62="Long",1,-1)*G62</f>
        <v>4895.45862</v>
      </c>
      <c r="I62" s="68" t="n">
        <f aca="false">Assumptions!$B$58</f>
        <v>5.35750011455817</v>
      </c>
      <c r="J62" s="68" t="n">
        <f aca="false">INDEX(Yearly!$T$5:$T$22,MATCH(C62,Yearly!$A$5:$A$22,0))</f>
        <v>0.579189201573856</v>
      </c>
      <c r="K62" s="68" t="n">
        <f aca="false">G62-I62-J62</f>
        <v>-27.078069316132</v>
      </c>
      <c r="L62" s="69" t="n">
        <f aca="false">(I62+J62)/Assumptions!$B$8</f>
        <v>0.000261770907212725</v>
      </c>
      <c r="M62" s="70" t="n">
        <f aca="false">F62-L62</f>
        <v>-0.00456177090721273</v>
      </c>
      <c r="N62" s="71" t="n">
        <f aca="false">G62*Assumptions!$B$7</f>
        <v>-166276.9537</v>
      </c>
      <c r="O62" s="71" t="n">
        <f aca="false">K62*Assumptions!$B$7</f>
        <v>-212969.015171378</v>
      </c>
      <c r="P62" s="68" t="n">
        <f aca="false">P61+G62</f>
        <v>2592.460915</v>
      </c>
      <c r="Q62" s="68" t="n">
        <f aca="false">MAX(Q61,P62)</f>
        <v>2731.66896</v>
      </c>
      <c r="R62" s="68" t="n">
        <f aca="false">Q62-P62</f>
        <v>139.208045</v>
      </c>
      <c r="S62" s="68" t="n">
        <f aca="false">S61+K62</f>
        <v>2203.24577154237</v>
      </c>
      <c r="T62" s="68" t="n">
        <f aca="false">MAX(T61,S62)</f>
        <v>2378.07395243916</v>
      </c>
      <c r="U62" s="68" t="n">
        <f aca="false">T62-S62</f>
        <v>174.828180896792</v>
      </c>
      <c r="V62" s="70" t="n">
        <f aca="false">V61+F62</f>
        <v>0.6976</v>
      </c>
      <c r="W62" s="70" t="n">
        <f aca="false">MAX(W61,V62)</f>
        <v>0.7243</v>
      </c>
      <c r="X62" s="70" t="n">
        <f aca="false">W62-V62</f>
        <v>0.0266999999999999</v>
      </c>
      <c r="Y62" s="70" t="n">
        <f aca="false">Y61+M62</f>
        <v>0.680438043936883</v>
      </c>
      <c r="Z62" s="70" t="n">
        <f aca="false">MAX(Z61,Y62)</f>
        <v>0.708708669380159</v>
      </c>
      <c r="AA62" s="70" t="n">
        <f aca="false">Z62-Y62</f>
        <v>0.0282706254432764</v>
      </c>
      <c r="AB62" s="72" t="n">
        <f aca="false">AB61*(1+F62)</f>
        <v>1.93546451709481</v>
      </c>
      <c r="AC62" s="73" t="n">
        <f aca="false">MAX(AC61,AB62)</f>
        <v>1.98795982194234</v>
      </c>
      <c r="AD62" s="70" t="n">
        <f aca="false">1-AB62/AC62</f>
        <v>0.0264066226430256</v>
      </c>
      <c r="AE62" s="73" t="n">
        <f aca="false">AE61*(1+M62)</f>
        <v>1.90286543554464</v>
      </c>
      <c r="AF62" s="73" t="n">
        <f aca="false">MAX(AF61,AE62)</f>
        <v>1.95756287431245</v>
      </c>
      <c r="AG62" s="70" t="n">
        <f aca="false">1-AE62/AF62</f>
        <v>0.0279415999790111</v>
      </c>
      <c r="AH62" s="74" t="n">
        <f aca="false">IF(R62&gt;0,AH61+1,0)</f>
        <v>6</v>
      </c>
      <c r="AI62" s="74" t="n">
        <f aca="false">IF(U62&gt;0,AI61+1,0)</f>
        <v>6</v>
      </c>
      <c r="AJ62" s="74" t="n">
        <f aca="false">IF(G62&gt;0,AJ61+1,0)</f>
        <v>0</v>
      </c>
      <c r="AK62" s="74" t="n">
        <f aca="false">IF(G62&lt;=0,AK61+1,0)</f>
        <v>6</v>
      </c>
      <c r="AL62" s="74" t="n">
        <f aca="false">IF(K62&gt;0,AL61+1,0)</f>
        <v>0</v>
      </c>
      <c r="AM62" s="74" t="n">
        <f aca="false">IF(K62&lt;=0,AM61+1,0)</f>
        <v>6</v>
      </c>
    </row>
    <row r="63" customFormat="false" ht="15" hidden="false" customHeight="false" outlineLevel="0" collapsed="false">
      <c r="A63" s="61" t="n">
        <v>62</v>
      </c>
      <c r="B63" s="62" t="n">
        <v>40211.4416666667</v>
      </c>
      <c r="C63" s="63" t="n">
        <f aca="false">YEAR(B63)</f>
        <v>2010</v>
      </c>
      <c r="D63" s="32" t="s">
        <v>276</v>
      </c>
      <c r="E63" s="64" t="n">
        <v>4895.5</v>
      </c>
      <c r="F63" s="65" t="n">
        <v>-0.0057</v>
      </c>
      <c r="G63" s="66" t="n">
        <v>-27.90435</v>
      </c>
      <c r="H63" s="67" t="n">
        <f aca="false">E63+IF(D63="Long",1,-1)*G63</f>
        <v>4923.40435</v>
      </c>
      <c r="I63" s="68" t="n">
        <f aca="false">Assumptions!$B$58</f>
        <v>5.35750011455817</v>
      </c>
      <c r="J63" s="68" t="n">
        <f aca="false">INDEX(Yearly!$T$5:$T$22,MATCH(C63,Yearly!$A$5:$A$22,0))</f>
        <v>0.579189201573856</v>
      </c>
      <c r="K63" s="68" t="n">
        <f aca="false">G63-I63-J63</f>
        <v>-33.841039316132</v>
      </c>
      <c r="L63" s="69" t="n">
        <f aca="false">(I63+J63)/Assumptions!$B$8</f>
        <v>0.000261770907212725</v>
      </c>
      <c r="M63" s="70" t="n">
        <f aca="false">F63-L63</f>
        <v>-0.00596177090721272</v>
      </c>
      <c r="N63" s="71" t="n">
        <f aca="false">G63*Assumptions!$B$7</f>
        <v>-219467.71275</v>
      </c>
      <c r="O63" s="71" t="n">
        <f aca="false">K63*Assumptions!$B$7</f>
        <v>-266159.774221378</v>
      </c>
      <c r="P63" s="68" t="n">
        <f aca="false">P62+G63</f>
        <v>2564.556565</v>
      </c>
      <c r="Q63" s="68" t="n">
        <f aca="false">MAX(Q62,P63)</f>
        <v>2731.66896</v>
      </c>
      <c r="R63" s="68" t="n">
        <f aca="false">Q63-P63</f>
        <v>167.112395</v>
      </c>
      <c r="S63" s="68" t="n">
        <f aca="false">S62+K63</f>
        <v>2169.40473222624</v>
      </c>
      <c r="T63" s="68" t="n">
        <f aca="false">MAX(T62,S63)</f>
        <v>2378.07395243916</v>
      </c>
      <c r="U63" s="68" t="n">
        <f aca="false">T63-S63</f>
        <v>208.669220212924</v>
      </c>
      <c r="V63" s="70" t="n">
        <f aca="false">V62+F63</f>
        <v>0.6919</v>
      </c>
      <c r="W63" s="70" t="n">
        <f aca="false">MAX(W62,V63)</f>
        <v>0.7243</v>
      </c>
      <c r="X63" s="70" t="n">
        <f aca="false">W63-V63</f>
        <v>0.0324</v>
      </c>
      <c r="Y63" s="70" t="n">
        <f aca="false">Y62+M63</f>
        <v>0.67447627302967</v>
      </c>
      <c r="Z63" s="70" t="n">
        <f aca="false">MAX(Z62,Y63)</f>
        <v>0.708708669380159</v>
      </c>
      <c r="AA63" s="70" t="n">
        <f aca="false">Z63-Y63</f>
        <v>0.0342323963504891</v>
      </c>
      <c r="AB63" s="72" t="n">
        <f aca="false">AB62*(1+F63)</f>
        <v>1.92443236934737</v>
      </c>
      <c r="AC63" s="73" t="n">
        <f aca="false">MAX(AC62,AB63)</f>
        <v>1.98795982194234</v>
      </c>
      <c r="AD63" s="70" t="n">
        <f aca="false">1-AB63/AC63</f>
        <v>0.0319561048939603</v>
      </c>
      <c r="AE63" s="73" t="n">
        <f aca="false">AE62*(1+M63)</f>
        <v>1.89152098775067</v>
      </c>
      <c r="AF63" s="73" t="n">
        <f aca="false">MAX(AF62,AE63)</f>
        <v>1.95756287431245</v>
      </c>
      <c r="AG63" s="70" t="n">
        <f aca="false">1-AE63/AF63</f>
        <v>0.0337367894683681</v>
      </c>
      <c r="AH63" s="74" t="n">
        <f aca="false">IF(R63&gt;0,AH62+1,0)</f>
        <v>7</v>
      </c>
      <c r="AI63" s="74" t="n">
        <f aca="false">IF(U63&gt;0,AI62+1,0)</f>
        <v>7</v>
      </c>
      <c r="AJ63" s="74" t="n">
        <f aca="false">IF(G63&gt;0,AJ62+1,0)</f>
        <v>0</v>
      </c>
      <c r="AK63" s="74" t="n">
        <f aca="false">IF(G63&lt;=0,AK62+1,0)</f>
        <v>7</v>
      </c>
      <c r="AL63" s="74" t="n">
        <f aca="false">IF(K63&gt;0,AL62+1,0)</f>
        <v>0</v>
      </c>
      <c r="AM63" s="74" t="n">
        <f aca="false">IF(K63&lt;=0,AM62+1,0)</f>
        <v>7</v>
      </c>
    </row>
    <row r="64" customFormat="false" ht="15" hidden="false" customHeight="false" outlineLevel="0" collapsed="false">
      <c r="A64" s="61" t="n">
        <v>63</v>
      </c>
      <c r="B64" s="62" t="n">
        <v>40212.4479166667</v>
      </c>
      <c r="C64" s="63" t="n">
        <f aca="false">YEAR(B64)</f>
        <v>2010</v>
      </c>
      <c r="D64" s="32" t="s">
        <v>277</v>
      </c>
      <c r="E64" s="64" t="n">
        <v>4923.4</v>
      </c>
      <c r="F64" s="65" t="n">
        <v>-0.0082</v>
      </c>
      <c r="G64" s="66" t="n">
        <v>-40.37188</v>
      </c>
      <c r="H64" s="67" t="n">
        <f aca="false">E64+IF(D64="Long",1,-1)*G64</f>
        <v>4883.02812</v>
      </c>
      <c r="I64" s="68" t="n">
        <f aca="false">Assumptions!$B$58</f>
        <v>5.35750011455817</v>
      </c>
      <c r="J64" s="68" t="n">
        <f aca="false">INDEX(Yearly!$T$5:$T$22,MATCH(C64,Yearly!$A$5:$A$22,0))</f>
        <v>0.579189201573856</v>
      </c>
      <c r="K64" s="68" t="n">
        <f aca="false">G64-I64-J64</f>
        <v>-46.308569316132</v>
      </c>
      <c r="L64" s="69" t="n">
        <f aca="false">(I64+J64)/Assumptions!$B$8</f>
        <v>0.000261770907212725</v>
      </c>
      <c r="M64" s="70" t="n">
        <f aca="false">F64-L64</f>
        <v>-0.00846177090721272</v>
      </c>
      <c r="N64" s="71" t="n">
        <f aca="false">G64*Assumptions!$B$7</f>
        <v>-317524.8362</v>
      </c>
      <c r="O64" s="71" t="n">
        <f aca="false">K64*Assumptions!$B$7</f>
        <v>-364216.897671378</v>
      </c>
      <c r="P64" s="68" t="n">
        <f aca="false">P63+G64</f>
        <v>2524.184685</v>
      </c>
      <c r="Q64" s="68" t="n">
        <f aca="false">MAX(Q63,P64)</f>
        <v>2731.66896</v>
      </c>
      <c r="R64" s="68" t="n">
        <f aca="false">Q64-P64</f>
        <v>207.484275</v>
      </c>
      <c r="S64" s="68" t="n">
        <f aca="false">S63+K64</f>
        <v>2123.09616291011</v>
      </c>
      <c r="T64" s="68" t="n">
        <f aca="false">MAX(T63,S64)</f>
        <v>2378.07395243916</v>
      </c>
      <c r="U64" s="68" t="n">
        <f aca="false">T64-S64</f>
        <v>254.977789529056</v>
      </c>
      <c r="V64" s="70" t="n">
        <f aca="false">V63+F64</f>
        <v>0.6837</v>
      </c>
      <c r="W64" s="70" t="n">
        <f aca="false">MAX(W63,V64)</f>
        <v>0.7243</v>
      </c>
      <c r="X64" s="70" t="n">
        <f aca="false">W64-V64</f>
        <v>0.0406</v>
      </c>
      <c r="Y64" s="70" t="n">
        <f aca="false">Y63+M64</f>
        <v>0.666014502122457</v>
      </c>
      <c r="Z64" s="70" t="n">
        <f aca="false">MAX(Z63,Y64)</f>
        <v>0.708708669380159</v>
      </c>
      <c r="AA64" s="70" t="n">
        <f aca="false">Z64-Y64</f>
        <v>0.0426941672577018</v>
      </c>
      <c r="AB64" s="72" t="n">
        <f aca="false">AB63*(1+F64)</f>
        <v>1.90865202391872</v>
      </c>
      <c r="AC64" s="73" t="n">
        <f aca="false">MAX(AC63,AB64)</f>
        <v>1.98795982194234</v>
      </c>
      <c r="AD64" s="70" t="n">
        <f aca="false">1-AB64/AC64</f>
        <v>0.0398940648338298</v>
      </c>
      <c r="AE64" s="73" t="n">
        <f aca="false">AE63*(1+M64)</f>
        <v>1.87551537048614</v>
      </c>
      <c r="AF64" s="73" t="n">
        <f aca="false">MAX(AF63,AE64)</f>
        <v>1.95756287431245</v>
      </c>
      <c r="AG64" s="70" t="n">
        <f aca="false">1-AE64/AF64</f>
        <v>0.0419130873919545</v>
      </c>
      <c r="AH64" s="74" t="n">
        <f aca="false">IF(R64&gt;0,AH63+1,0)</f>
        <v>8</v>
      </c>
      <c r="AI64" s="74" t="n">
        <f aca="false">IF(U64&gt;0,AI63+1,0)</f>
        <v>8</v>
      </c>
      <c r="AJ64" s="74" t="n">
        <f aca="false">IF(G64&gt;0,AJ63+1,0)</f>
        <v>0</v>
      </c>
      <c r="AK64" s="74" t="n">
        <f aca="false">IF(G64&lt;=0,AK63+1,0)</f>
        <v>8</v>
      </c>
      <c r="AL64" s="74" t="n">
        <f aca="false">IF(K64&gt;0,AL63+1,0)</f>
        <v>0</v>
      </c>
      <c r="AM64" s="74" t="n">
        <f aca="false">IF(K64&lt;=0,AM63+1,0)</f>
        <v>8</v>
      </c>
    </row>
    <row r="65" customFormat="false" ht="15" hidden="false" customHeight="false" outlineLevel="0" collapsed="false">
      <c r="A65" s="61" t="n">
        <v>64</v>
      </c>
      <c r="B65" s="62" t="n">
        <v>40213.40625</v>
      </c>
      <c r="C65" s="63" t="n">
        <f aca="false">YEAR(B65)</f>
        <v>2010</v>
      </c>
      <c r="D65" s="32" t="s">
        <v>276</v>
      </c>
      <c r="E65" s="64" t="n">
        <v>4882.95</v>
      </c>
      <c r="F65" s="65" t="n">
        <v>0.018</v>
      </c>
      <c r="G65" s="66" t="n">
        <v>87.8931</v>
      </c>
      <c r="H65" s="67" t="n">
        <f aca="false">E65+IF(D65="Long",1,-1)*G65</f>
        <v>4795.0569</v>
      </c>
      <c r="I65" s="68" t="n">
        <f aca="false">Assumptions!$B$58</f>
        <v>5.35750011455817</v>
      </c>
      <c r="J65" s="68" t="n">
        <f aca="false">INDEX(Yearly!$T$5:$T$22,MATCH(C65,Yearly!$A$5:$A$22,0))</f>
        <v>0.579189201573856</v>
      </c>
      <c r="K65" s="68" t="n">
        <f aca="false">G65-I65-J65</f>
        <v>81.956410683868</v>
      </c>
      <c r="L65" s="69" t="n">
        <f aca="false">(I65+J65)/Assumptions!$B$8</f>
        <v>0.000261770907212725</v>
      </c>
      <c r="M65" s="70" t="n">
        <f aca="false">F65-L65</f>
        <v>0.0177382290927873</v>
      </c>
      <c r="N65" s="71" t="n">
        <f aca="false">G65*Assumptions!$B$7</f>
        <v>691279.2315</v>
      </c>
      <c r="O65" s="71" t="n">
        <f aca="false">K65*Assumptions!$B$7</f>
        <v>644587.170028622</v>
      </c>
      <c r="P65" s="68" t="n">
        <f aca="false">P64+G65</f>
        <v>2612.077785</v>
      </c>
      <c r="Q65" s="68" t="n">
        <f aca="false">MAX(Q64,P65)</f>
        <v>2731.66896</v>
      </c>
      <c r="R65" s="68" t="n">
        <f aca="false">Q65-P65</f>
        <v>119.591175</v>
      </c>
      <c r="S65" s="68" t="n">
        <f aca="false">S64+K65</f>
        <v>2205.05257359397</v>
      </c>
      <c r="T65" s="68" t="n">
        <f aca="false">MAX(T64,S65)</f>
        <v>2378.07395243916</v>
      </c>
      <c r="U65" s="68" t="n">
        <f aca="false">T65-S65</f>
        <v>173.021378845188</v>
      </c>
      <c r="V65" s="70" t="n">
        <f aca="false">V64+F65</f>
        <v>0.7017</v>
      </c>
      <c r="W65" s="70" t="n">
        <f aca="false">MAX(W64,V65)</f>
        <v>0.7243</v>
      </c>
      <c r="X65" s="70" t="n">
        <f aca="false">W65-V65</f>
        <v>0.0226</v>
      </c>
      <c r="Y65" s="70" t="n">
        <f aca="false">Y64+M65</f>
        <v>0.683752731215245</v>
      </c>
      <c r="Z65" s="70" t="n">
        <f aca="false">MAX(Z64,Y65)</f>
        <v>0.708708669380159</v>
      </c>
      <c r="AA65" s="70" t="n">
        <f aca="false">Z65-Y65</f>
        <v>0.0249559381649145</v>
      </c>
      <c r="AB65" s="72" t="n">
        <f aca="false">AB64*(1+F65)</f>
        <v>1.94300776034926</v>
      </c>
      <c r="AC65" s="73" t="n">
        <f aca="false">MAX(AC64,AB65)</f>
        <v>1.98795982194234</v>
      </c>
      <c r="AD65" s="70" t="n">
        <f aca="false">1-AB65/AC65</f>
        <v>0.0226121580008388</v>
      </c>
      <c r="AE65" s="73" t="n">
        <f aca="false">AE64*(1+M65)</f>
        <v>1.90878369179487</v>
      </c>
      <c r="AF65" s="73" t="n">
        <f aca="false">MAX(AF64,AE65)</f>
        <v>1.95756287431245</v>
      </c>
      <c r="AG65" s="70" t="n">
        <f aca="false">1-AE65/AF65</f>
        <v>0.0249183222453119</v>
      </c>
      <c r="AH65" s="74" t="n">
        <f aca="false">IF(R65&gt;0,AH64+1,0)</f>
        <v>9</v>
      </c>
      <c r="AI65" s="74" t="n">
        <f aca="false">IF(U65&gt;0,AI64+1,0)</f>
        <v>9</v>
      </c>
      <c r="AJ65" s="74" t="n">
        <f aca="false">IF(G65&gt;0,AJ64+1,0)</f>
        <v>1</v>
      </c>
      <c r="AK65" s="74" t="n">
        <f aca="false">IF(G65&lt;=0,AK64+1,0)</f>
        <v>0</v>
      </c>
      <c r="AL65" s="74" t="n">
        <f aca="false">IF(K65&gt;0,AL64+1,0)</f>
        <v>1</v>
      </c>
      <c r="AM65" s="74" t="n">
        <f aca="false">IF(K65&lt;=0,AM64+1,0)</f>
        <v>0</v>
      </c>
    </row>
    <row r="66" customFormat="false" ht="15" hidden="false" customHeight="false" outlineLevel="0" collapsed="false">
      <c r="A66" s="61" t="n">
        <v>65</v>
      </c>
      <c r="B66" s="62" t="n">
        <v>40218.59375</v>
      </c>
      <c r="C66" s="63" t="n">
        <f aca="false">YEAR(B66)</f>
        <v>2010</v>
      </c>
      <c r="D66" s="32" t="s">
        <v>277</v>
      </c>
      <c r="E66" s="64" t="n">
        <v>4795.15</v>
      </c>
      <c r="F66" s="65" t="n">
        <v>-0.0048</v>
      </c>
      <c r="G66" s="66" t="n">
        <v>-23.01672</v>
      </c>
      <c r="H66" s="67" t="n">
        <f aca="false">E66+IF(D66="Long",1,-1)*G66</f>
        <v>4772.13328</v>
      </c>
      <c r="I66" s="68" t="n">
        <f aca="false">Assumptions!$B$58</f>
        <v>5.35750011455817</v>
      </c>
      <c r="J66" s="68" t="n">
        <f aca="false">INDEX(Yearly!$T$5:$T$22,MATCH(C66,Yearly!$A$5:$A$22,0))</f>
        <v>0.579189201573856</v>
      </c>
      <c r="K66" s="68" t="n">
        <f aca="false">G66-I66-J66</f>
        <v>-28.953409316132</v>
      </c>
      <c r="L66" s="69" t="n">
        <f aca="false">(I66+J66)/Assumptions!$B$8</f>
        <v>0.000261770907212725</v>
      </c>
      <c r="M66" s="70" t="n">
        <f aca="false">F66-L66</f>
        <v>-0.00506177090721272</v>
      </c>
      <c r="N66" s="71" t="n">
        <f aca="false">G66*Assumptions!$B$7</f>
        <v>-181026.5028</v>
      </c>
      <c r="O66" s="71" t="n">
        <f aca="false">K66*Assumptions!$B$7</f>
        <v>-227718.564271378</v>
      </c>
      <c r="P66" s="68" t="n">
        <f aca="false">P65+G66</f>
        <v>2589.061065</v>
      </c>
      <c r="Q66" s="68" t="n">
        <f aca="false">MAX(Q65,P66)</f>
        <v>2731.66896</v>
      </c>
      <c r="R66" s="68" t="n">
        <f aca="false">Q66-P66</f>
        <v>142.607895</v>
      </c>
      <c r="S66" s="68" t="n">
        <f aca="false">S65+K66</f>
        <v>2176.09916427784</v>
      </c>
      <c r="T66" s="68" t="n">
        <f aca="false">MAX(T65,S66)</f>
        <v>2378.07395243916</v>
      </c>
      <c r="U66" s="68" t="n">
        <f aca="false">T66-S66</f>
        <v>201.97478816132</v>
      </c>
      <c r="V66" s="70" t="n">
        <f aca="false">V65+F66</f>
        <v>0.6969</v>
      </c>
      <c r="W66" s="70" t="n">
        <f aca="false">MAX(W65,V66)</f>
        <v>0.7243</v>
      </c>
      <c r="X66" s="70" t="n">
        <f aca="false">W66-V66</f>
        <v>0.0274</v>
      </c>
      <c r="Y66" s="70" t="n">
        <f aca="false">Y65+M66</f>
        <v>0.678690960308032</v>
      </c>
      <c r="Z66" s="70" t="n">
        <f aca="false">MAX(Z65,Y66)</f>
        <v>0.708708669380159</v>
      </c>
      <c r="AA66" s="70" t="n">
        <f aca="false">Z66-Y66</f>
        <v>0.0300177090721272</v>
      </c>
      <c r="AB66" s="72" t="n">
        <f aca="false">AB65*(1+F66)</f>
        <v>1.93368132309958</v>
      </c>
      <c r="AC66" s="73" t="n">
        <f aca="false">MAX(AC65,AB66)</f>
        <v>1.98795982194234</v>
      </c>
      <c r="AD66" s="70" t="n">
        <f aca="false">1-AB66/AC66</f>
        <v>0.0273036196424348</v>
      </c>
      <c r="AE66" s="73" t="n">
        <f aca="false">AE65*(1+M66)</f>
        <v>1.89912186603558</v>
      </c>
      <c r="AF66" s="73" t="n">
        <f aca="false">MAX(AF65,AE66)</f>
        <v>1.95756287431245</v>
      </c>
      <c r="AG66" s="70" t="n">
        <f aca="false">1-AE66/AF66</f>
        <v>0.0298539623139267</v>
      </c>
      <c r="AH66" s="74" t="n">
        <f aca="false">IF(R66&gt;0,AH65+1,0)</f>
        <v>10</v>
      </c>
      <c r="AI66" s="74" t="n">
        <f aca="false">IF(U66&gt;0,AI65+1,0)</f>
        <v>10</v>
      </c>
      <c r="AJ66" s="74" t="n">
        <f aca="false">IF(G66&gt;0,AJ65+1,0)</f>
        <v>0</v>
      </c>
      <c r="AK66" s="74" t="n">
        <f aca="false">IF(G66&lt;=0,AK65+1,0)</f>
        <v>1</v>
      </c>
      <c r="AL66" s="74" t="n">
        <f aca="false">IF(K66&gt;0,AL65+1,0)</f>
        <v>0</v>
      </c>
      <c r="AM66" s="74" t="n">
        <f aca="false">IF(K66&lt;=0,AM65+1,0)</f>
        <v>1</v>
      </c>
    </row>
    <row r="67" customFormat="false" ht="15" hidden="false" customHeight="false" outlineLevel="0" collapsed="false">
      <c r="A67" s="61" t="n">
        <v>66</v>
      </c>
      <c r="B67" s="62" t="n">
        <v>40219.4027777778</v>
      </c>
      <c r="C67" s="63" t="n">
        <f aca="false">YEAR(B67)</f>
        <v>2010</v>
      </c>
      <c r="D67" s="32" t="s">
        <v>276</v>
      </c>
      <c r="E67" s="64" t="n">
        <v>4772</v>
      </c>
      <c r="F67" s="65" t="n">
        <v>-0.0073</v>
      </c>
      <c r="G67" s="66" t="n">
        <v>-34.8356</v>
      </c>
      <c r="H67" s="67" t="n">
        <f aca="false">E67+IF(D67="Long",1,-1)*G67</f>
        <v>4806.8356</v>
      </c>
      <c r="I67" s="68" t="n">
        <f aca="false">Assumptions!$B$58</f>
        <v>5.35750011455817</v>
      </c>
      <c r="J67" s="68" t="n">
        <f aca="false">INDEX(Yearly!$T$5:$T$22,MATCH(C67,Yearly!$A$5:$A$22,0))</f>
        <v>0.579189201573856</v>
      </c>
      <c r="K67" s="68" t="n">
        <f aca="false">G67-I67-J67</f>
        <v>-40.772289316132</v>
      </c>
      <c r="L67" s="69" t="n">
        <f aca="false">(I67+J67)/Assumptions!$B$8</f>
        <v>0.000261770907212725</v>
      </c>
      <c r="M67" s="70" t="n">
        <f aca="false">F67-L67</f>
        <v>-0.00756177090721273</v>
      </c>
      <c r="N67" s="71" t="n">
        <f aca="false">G67*Assumptions!$B$7</f>
        <v>-273981.994</v>
      </c>
      <c r="O67" s="71" t="n">
        <f aca="false">K67*Assumptions!$B$7</f>
        <v>-320674.055471378</v>
      </c>
      <c r="P67" s="68" t="n">
        <f aca="false">P66+G67</f>
        <v>2554.225465</v>
      </c>
      <c r="Q67" s="68" t="n">
        <f aca="false">MAX(Q66,P67)</f>
        <v>2731.66896</v>
      </c>
      <c r="R67" s="68" t="n">
        <f aca="false">Q67-P67</f>
        <v>177.443495</v>
      </c>
      <c r="S67" s="68" t="n">
        <f aca="false">S66+K67</f>
        <v>2135.32687496171</v>
      </c>
      <c r="T67" s="68" t="n">
        <f aca="false">MAX(T66,S67)</f>
        <v>2378.07395243916</v>
      </c>
      <c r="U67" s="68" t="n">
        <f aca="false">T67-S67</f>
        <v>242.747077477452</v>
      </c>
      <c r="V67" s="70" t="n">
        <f aca="false">V66+F67</f>
        <v>0.6896</v>
      </c>
      <c r="W67" s="70" t="n">
        <f aca="false">MAX(W66,V67)</f>
        <v>0.7243</v>
      </c>
      <c r="X67" s="70" t="n">
        <f aca="false">W67-V67</f>
        <v>0.0347</v>
      </c>
      <c r="Y67" s="70" t="n">
        <f aca="false">Y66+M67</f>
        <v>0.671129189400819</v>
      </c>
      <c r="Z67" s="70" t="n">
        <f aca="false">MAX(Z66,Y67)</f>
        <v>0.708708669380159</v>
      </c>
      <c r="AA67" s="70" t="n">
        <f aca="false">Z67-Y67</f>
        <v>0.03757947997934</v>
      </c>
      <c r="AB67" s="72" t="n">
        <f aca="false">AB66*(1+F67)</f>
        <v>1.91956544944096</v>
      </c>
      <c r="AC67" s="73" t="n">
        <f aca="false">MAX(AC66,AB67)</f>
        <v>1.98795982194234</v>
      </c>
      <c r="AD67" s="70" t="n">
        <f aca="false">1-AB67/AC67</f>
        <v>0.034404303219045</v>
      </c>
      <c r="AE67" s="73" t="n">
        <f aca="false">AE66*(1+M67)</f>
        <v>1.88476114155974</v>
      </c>
      <c r="AF67" s="73" t="n">
        <f aca="false">MAX(AF66,AE67)</f>
        <v>1.95756287431245</v>
      </c>
      <c r="AG67" s="70" t="n">
        <f aca="false">1-AE67/AF67</f>
        <v>0.037189984397449</v>
      </c>
      <c r="AH67" s="74" t="n">
        <f aca="false">IF(R67&gt;0,AH66+1,0)</f>
        <v>11</v>
      </c>
      <c r="AI67" s="74" t="n">
        <f aca="false">IF(U67&gt;0,AI66+1,0)</f>
        <v>11</v>
      </c>
      <c r="AJ67" s="74" t="n">
        <f aca="false">IF(G67&gt;0,AJ66+1,0)</f>
        <v>0</v>
      </c>
      <c r="AK67" s="74" t="n">
        <f aca="false">IF(G67&lt;=0,AK66+1,0)</f>
        <v>2</v>
      </c>
      <c r="AL67" s="74" t="n">
        <f aca="false">IF(K67&gt;0,AL66+1,0)</f>
        <v>0</v>
      </c>
      <c r="AM67" s="74" t="n">
        <f aca="false">IF(K67&lt;=0,AM66+1,0)</f>
        <v>2</v>
      </c>
    </row>
    <row r="68" customFormat="false" ht="15" hidden="false" customHeight="false" outlineLevel="0" collapsed="false">
      <c r="A68" s="61" t="n">
        <v>67</v>
      </c>
      <c r="B68" s="62" t="n">
        <v>40219.53125</v>
      </c>
      <c r="C68" s="63" t="n">
        <f aca="false">YEAR(B68)</f>
        <v>2010</v>
      </c>
      <c r="D68" s="32" t="s">
        <v>277</v>
      </c>
      <c r="E68" s="64" t="n">
        <v>4806.65</v>
      </c>
      <c r="F68" s="65" t="n">
        <v>-0.0079</v>
      </c>
      <c r="G68" s="66" t="n">
        <v>-37.972535</v>
      </c>
      <c r="H68" s="67" t="n">
        <f aca="false">E68+IF(D68="Long",1,-1)*G68</f>
        <v>4768.677465</v>
      </c>
      <c r="I68" s="68" t="n">
        <f aca="false">Assumptions!$B$58</f>
        <v>5.35750011455817</v>
      </c>
      <c r="J68" s="68" t="n">
        <f aca="false">INDEX(Yearly!$T$5:$T$22,MATCH(C68,Yearly!$A$5:$A$22,0))</f>
        <v>0.579189201573856</v>
      </c>
      <c r="K68" s="68" t="n">
        <f aca="false">G68-I68-J68</f>
        <v>-43.909224316132</v>
      </c>
      <c r="L68" s="69" t="n">
        <f aca="false">(I68+J68)/Assumptions!$B$8</f>
        <v>0.000261770907212725</v>
      </c>
      <c r="M68" s="70" t="n">
        <f aca="false">F68-L68</f>
        <v>-0.00816177090721273</v>
      </c>
      <c r="N68" s="71" t="n">
        <f aca="false">G68*Assumptions!$B$7</f>
        <v>-298653.987775</v>
      </c>
      <c r="O68" s="71" t="n">
        <f aca="false">K68*Assumptions!$B$7</f>
        <v>-345346.049246378</v>
      </c>
      <c r="P68" s="68" t="n">
        <f aca="false">P67+G68</f>
        <v>2516.25293</v>
      </c>
      <c r="Q68" s="68" t="n">
        <f aca="false">MAX(Q67,P68)</f>
        <v>2731.66896</v>
      </c>
      <c r="R68" s="68" t="n">
        <f aca="false">Q68-P68</f>
        <v>215.41603</v>
      </c>
      <c r="S68" s="68" t="n">
        <f aca="false">S67+K68</f>
        <v>2091.41765064558</v>
      </c>
      <c r="T68" s="68" t="n">
        <f aca="false">MAX(T67,S68)</f>
        <v>2378.07395243916</v>
      </c>
      <c r="U68" s="68" t="n">
        <f aca="false">T68-S68</f>
        <v>286.656301793584</v>
      </c>
      <c r="V68" s="70" t="n">
        <f aca="false">V67+F68</f>
        <v>0.6817</v>
      </c>
      <c r="W68" s="70" t="n">
        <f aca="false">MAX(W67,V68)</f>
        <v>0.7243</v>
      </c>
      <c r="X68" s="70" t="n">
        <f aca="false">W68-V68</f>
        <v>0.0426</v>
      </c>
      <c r="Y68" s="70" t="n">
        <f aca="false">Y67+M68</f>
        <v>0.662967418493607</v>
      </c>
      <c r="Z68" s="70" t="n">
        <f aca="false">MAX(Z67,Y68)</f>
        <v>0.708708669380159</v>
      </c>
      <c r="AA68" s="70" t="n">
        <f aca="false">Z68-Y68</f>
        <v>0.0457412508865527</v>
      </c>
      <c r="AB68" s="72" t="n">
        <f aca="false">AB67*(1+F68)</f>
        <v>1.90440088239037</v>
      </c>
      <c r="AC68" s="73" t="n">
        <f aca="false">MAX(AC67,AB68)</f>
        <v>1.98795982194234</v>
      </c>
      <c r="AD68" s="70" t="n">
        <f aca="false">1-AB68/AC68</f>
        <v>0.0420325092236146</v>
      </c>
      <c r="AE68" s="73" t="n">
        <f aca="false">AE67*(1+M68)</f>
        <v>1.86937815290751</v>
      </c>
      <c r="AF68" s="73" t="n">
        <f aca="false">MAX(AF67,AE68)</f>
        <v>1.95756287431245</v>
      </c>
      <c r="AG68" s="70" t="n">
        <f aca="false">1-AE68/AF68</f>
        <v>0.0450482191719669</v>
      </c>
      <c r="AH68" s="74" t="n">
        <f aca="false">IF(R68&gt;0,AH67+1,0)</f>
        <v>12</v>
      </c>
      <c r="AI68" s="74" t="n">
        <f aca="false">IF(U68&gt;0,AI67+1,0)</f>
        <v>12</v>
      </c>
      <c r="AJ68" s="74" t="n">
        <f aca="false">IF(G68&gt;0,AJ67+1,0)</f>
        <v>0</v>
      </c>
      <c r="AK68" s="74" t="n">
        <f aca="false">IF(G68&lt;=0,AK67+1,0)</f>
        <v>3</v>
      </c>
      <c r="AL68" s="74" t="n">
        <f aca="false">IF(K68&gt;0,AL67+1,0)</f>
        <v>0</v>
      </c>
      <c r="AM68" s="74" t="n">
        <f aca="false">IF(K68&lt;=0,AM67+1,0)</f>
        <v>3</v>
      </c>
    </row>
    <row r="69" customFormat="false" ht="15" hidden="false" customHeight="false" outlineLevel="0" collapsed="false">
      <c r="A69" s="61" t="n">
        <v>68</v>
      </c>
      <c r="B69" s="62" t="n">
        <v>40219.6145833333</v>
      </c>
      <c r="C69" s="63" t="n">
        <f aca="false">YEAR(B69)</f>
        <v>2010</v>
      </c>
      <c r="D69" s="32" t="s">
        <v>276</v>
      </c>
      <c r="E69" s="64" t="n">
        <v>4768.55</v>
      </c>
      <c r="F69" s="65" t="n">
        <v>-0.0125</v>
      </c>
      <c r="G69" s="66" t="n">
        <v>-59.606875</v>
      </c>
      <c r="H69" s="67" t="n">
        <f aca="false">E69+IF(D69="Long",1,-1)*G69</f>
        <v>4828.156875</v>
      </c>
      <c r="I69" s="68" t="n">
        <f aca="false">Assumptions!$B$58</f>
        <v>5.35750011455817</v>
      </c>
      <c r="J69" s="68" t="n">
        <f aca="false">INDEX(Yearly!$T$5:$T$22,MATCH(C69,Yearly!$A$5:$A$22,0))</f>
        <v>0.579189201573856</v>
      </c>
      <c r="K69" s="68" t="n">
        <f aca="false">G69-I69-J69</f>
        <v>-65.543564316132</v>
      </c>
      <c r="L69" s="69" t="n">
        <f aca="false">(I69+J69)/Assumptions!$B$8</f>
        <v>0.000261770907212725</v>
      </c>
      <c r="M69" s="70" t="n">
        <f aca="false">F69-L69</f>
        <v>-0.0127617709072127</v>
      </c>
      <c r="N69" s="71" t="n">
        <f aca="false">G69*Assumptions!$B$7</f>
        <v>-468808.071875</v>
      </c>
      <c r="O69" s="71" t="n">
        <f aca="false">K69*Assumptions!$B$7</f>
        <v>-515500.133346378</v>
      </c>
      <c r="P69" s="68" t="n">
        <f aca="false">P68+G69</f>
        <v>2456.646055</v>
      </c>
      <c r="Q69" s="68" t="n">
        <f aca="false">MAX(Q68,P69)</f>
        <v>2731.66896</v>
      </c>
      <c r="R69" s="68" t="n">
        <f aca="false">Q69-P69</f>
        <v>275.022905</v>
      </c>
      <c r="S69" s="68" t="n">
        <f aca="false">S68+K69</f>
        <v>2025.87408632945</v>
      </c>
      <c r="T69" s="68" t="n">
        <f aca="false">MAX(T68,S69)</f>
        <v>2378.07395243916</v>
      </c>
      <c r="U69" s="68" t="n">
        <f aca="false">T69-S69</f>
        <v>352.199866109716</v>
      </c>
      <c r="V69" s="70" t="n">
        <f aca="false">V68+F69</f>
        <v>0.6692</v>
      </c>
      <c r="W69" s="70" t="n">
        <f aca="false">MAX(W68,V69)</f>
        <v>0.7243</v>
      </c>
      <c r="X69" s="70" t="n">
        <f aca="false">W69-V69</f>
        <v>0.0550999999999999</v>
      </c>
      <c r="Y69" s="70" t="n">
        <f aca="false">Y68+M69</f>
        <v>0.650205647586394</v>
      </c>
      <c r="Z69" s="70" t="n">
        <f aca="false">MAX(Z68,Y69)</f>
        <v>0.708708669380159</v>
      </c>
      <c r="AA69" s="70" t="n">
        <f aca="false">Z69-Y69</f>
        <v>0.0585030217937654</v>
      </c>
      <c r="AB69" s="72" t="n">
        <f aca="false">AB68*(1+F69)</f>
        <v>1.88059587136049</v>
      </c>
      <c r="AC69" s="73" t="n">
        <f aca="false">MAX(AC68,AB69)</f>
        <v>1.98795982194234</v>
      </c>
      <c r="AD69" s="70" t="n">
        <f aca="false">1-AB69/AC69</f>
        <v>0.0540071028583193</v>
      </c>
      <c r="AE69" s="73" t="n">
        <f aca="false">AE68*(1+M69)</f>
        <v>1.84552157718116</v>
      </c>
      <c r="AF69" s="73" t="n">
        <f aca="false">MAX(AF68,AE69)</f>
        <v>1.95756287431245</v>
      </c>
      <c r="AG69" s="70" t="n">
        <f aca="false">1-AE69/AF69</f>
        <v>0.0572350950263291</v>
      </c>
      <c r="AH69" s="74" t="n">
        <f aca="false">IF(R69&gt;0,AH68+1,0)</f>
        <v>13</v>
      </c>
      <c r="AI69" s="74" t="n">
        <f aca="false">IF(U69&gt;0,AI68+1,0)</f>
        <v>13</v>
      </c>
      <c r="AJ69" s="74" t="n">
        <f aca="false">IF(G69&gt;0,AJ68+1,0)</f>
        <v>0</v>
      </c>
      <c r="AK69" s="74" t="n">
        <f aca="false">IF(G69&lt;=0,AK68+1,0)</f>
        <v>4</v>
      </c>
      <c r="AL69" s="74" t="n">
        <f aca="false">IF(K69&gt;0,AL68+1,0)</f>
        <v>0</v>
      </c>
      <c r="AM69" s="74" t="n">
        <f aca="false">IF(K69&lt;=0,AM68+1,0)</f>
        <v>4</v>
      </c>
    </row>
    <row r="70" customFormat="false" ht="15" hidden="false" customHeight="false" outlineLevel="0" collapsed="false">
      <c r="A70" s="61" t="n">
        <v>69</v>
      </c>
      <c r="B70" s="62" t="n">
        <v>40220.40625</v>
      </c>
      <c r="C70" s="63" t="n">
        <f aca="false">YEAR(B70)</f>
        <v>2010</v>
      </c>
      <c r="D70" s="32" t="s">
        <v>277</v>
      </c>
      <c r="E70" s="64" t="n">
        <v>4828.2</v>
      </c>
      <c r="F70" s="65" t="n">
        <v>-0.0046</v>
      </c>
      <c r="G70" s="66" t="n">
        <v>-22.20972</v>
      </c>
      <c r="H70" s="67" t="n">
        <f aca="false">E70+IF(D70="Long",1,-1)*G70</f>
        <v>4805.99028</v>
      </c>
      <c r="I70" s="68" t="n">
        <f aca="false">Assumptions!$B$58</f>
        <v>5.35750011455817</v>
      </c>
      <c r="J70" s="68" t="n">
        <f aca="false">INDEX(Yearly!$T$5:$T$22,MATCH(C70,Yearly!$A$5:$A$22,0))</f>
        <v>0.579189201573856</v>
      </c>
      <c r="K70" s="68" t="n">
        <f aca="false">G70-I70-J70</f>
        <v>-28.146409316132</v>
      </c>
      <c r="L70" s="69" t="n">
        <f aca="false">(I70+J70)/Assumptions!$B$8</f>
        <v>0.000261770907212725</v>
      </c>
      <c r="M70" s="70" t="n">
        <f aca="false">F70-L70</f>
        <v>-0.00486177090721273</v>
      </c>
      <c r="N70" s="71" t="n">
        <f aca="false">G70*Assumptions!$B$7</f>
        <v>-174679.4478</v>
      </c>
      <c r="O70" s="71" t="n">
        <f aca="false">K70*Assumptions!$B$7</f>
        <v>-221371.509271378</v>
      </c>
      <c r="P70" s="68" t="n">
        <f aca="false">P69+G70</f>
        <v>2434.436335</v>
      </c>
      <c r="Q70" s="68" t="n">
        <f aca="false">MAX(Q69,P70)</f>
        <v>2731.66896</v>
      </c>
      <c r="R70" s="68" t="n">
        <f aca="false">Q70-P70</f>
        <v>297.232625</v>
      </c>
      <c r="S70" s="68" t="n">
        <f aca="false">S69+K70</f>
        <v>1997.72767701331</v>
      </c>
      <c r="T70" s="68" t="n">
        <f aca="false">MAX(T69,S70)</f>
        <v>2378.07395243916</v>
      </c>
      <c r="U70" s="68" t="n">
        <f aca="false">T70-S70</f>
        <v>380.346275425848</v>
      </c>
      <c r="V70" s="70" t="n">
        <f aca="false">V69+F70</f>
        <v>0.6646</v>
      </c>
      <c r="W70" s="70" t="n">
        <f aca="false">MAX(W69,V70)</f>
        <v>0.7243</v>
      </c>
      <c r="X70" s="70" t="n">
        <f aca="false">W70-V70</f>
        <v>0.0597</v>
      </c>
      <c r="Y70" s="70" t="n">
        <f aca="false">Y69+M70</f>
        <v>0.645343876679181</v>
      </c>
      <c r="Z70" s="70" t="n">
        <f aca="false">MAX(Z69,Y70)</f>
        <v>0.708708669380159</v>
      </c>
      <c r="AA70" s="70" t="n">
        <f aca="false">Z70-Y70</f>
        <v>0.0633647927009782</v>
      </c>
      <c r="AB70" s="72" t="n">
        <f aca="false">AB69*(1+F70)</f>
        <v>1.87194513035223</v>
      </c>
      <c r="AC70" s="73" t="n">
        <f aca="false">MAX(AC69,AB70)</f>
        <v>1.98795982194234</v>
      </c>
      <c r="AD70" s="70" t="n">
        <f aca="false">1-AB70/AC70</f>
        <v>0.0583586701851711</v>
      </c>
      <c r="AE70" s="73" t="n">
        <f aca="false">AE69*(1+M70)</f>
        <v>1.83654907406859</v>
      </c>
      <c r="AF70" s="73" t="n">
        <f aca="false">MAX(AF69,AE70)</f>
        <v>1.95756287431245</v>
      </c>
      <c r="AG70" s="70" t="n">
        <f aca="false">1-AE70/AF70</f>
        <v>0.0618186020136713</v>
      </c>
      <c r="AH70" s="74" t="n">
        <f aca="false">IF(R70&gt;0,AH69+1,0)</f>
        <v>14</v>
      </c>
      <c r="AI70" s="74" t="n">
        <f aca="false">IF(U70&gt;0,AI69+1,0)</f>
        <v>14</v>
      </c>
      <c r="AJ70" s="74" t="n">
        <f aca="false">IF(G70&gt;0,AJ69+1,0)</f>
        <v>0</v>
      </c>
      <c r="AK70" s="74" t="n">
        <f aca="false">IF(G70&lt;=0,AK69+1,0)</f>
        <v>5</v>
      </c>
      <c r="AL70" s="74" t="n">
        <f aca="false">IF(K70&gt;0,AL69+1,0)</f>
        <v>0</v>
      </c>
      <c r="AM70" s="74" t="n">
        <f aca="false">IF(K70&lt;=0,AM69+1,0)</f>
        <v>5</v>
      </c>
    </row>
    <row r="71" customFormat="false" ht="15" hidden="false" customHeight="false" outlineLevel="0" collapsed="false">
      <c r="A71" s="61" t="n">
        <v>70</v>
      </c>
      <c r="B71" s="62" t="n">
        <v>40224.4895833333</v>
      </c>
      <c r="C71" s="63" t="n">
        <f aca="false">YEAR(B71)</f>
        <v>2010</v>
      </c>
      <c r="D71" s="32" t="s">
        <v>276</v>
      </c>
      <c r="E71" s="64" t="n">
        <v>4806.2</v>
      </c>
      <c r="F71" s="65" t="n">
        <v>-0.0023</v>
      </c>
      <c r="G71" s="66" t="n">
        <v>-11.05426</v>
      </c>
      <c r="H71" s="67" t="n">
        <f aca="false">E71+IF(D71="Long",1,-1)*G71</f>
        <v>4817.25426</v>
      </c>
      <c r="I71" s="68" t="n">
        <f aca="false">Assumptions!$B$58</f>
        <v>5.35750011455817</v>
      </c>
      <c r="J71" s="68" t="n">
        <f aca="false">INDEX(Yearly!$T$5:$T$22,MATCH(C71,Yearly!$A$5:$A$22,0))</f>
        <v>0.579189201573856</v>
      </c>
      <c r="K71" s="68" t="n">
        <f aca="false">G71-I71-J71</f>
        <v>-16.990949316132</v>
      </c>
      <c r="L71" s="69" t="n">
        <f aca="false">(I71+J71)/Assumptions!$B$8</f>
        <v>0.000261770907212725</v>
      </c>
      <c r="M71" s="70" t="n">
        <f aca="false">F71-L71</f>
        <v>-0.00256177090721272</v>
      </c>
      <c r="N71" s="71" t="n">
        <f aca="false">G71*Assumptions!$B$7</f>
        <v>-86941.7549</v>
      </c>
      <c r="O71" s="71" t="n">
        <f aca="false">K71*Assumptions!$B$7</f>
        <v>-133633.816371378</v>
      </c>
      <c r="P71" s="68" t="n">
        <f aca="false">P70+G71</f>
        <v>2423.382075</v>
      </c>
      <c r="Q71" s="68" t="n">
        <f aca="false">MAX(Q70,P71)</f>
        <v>2731.66896</v>
      </c>
      <c r="R71" s="68" t="n">
        <f aca="false">Q71-P71</f>
        <v>308.286885</v>
      </c>
      <c r="S71" s="68" t="n">
        <f aca="false">S70+K71</f>
        <v>1980.73672769718</v>
      </c>
      <c r="T71" s="68" t="n">
        <f aca="false">MAX(T70,S71)</f>
        <v>2378.07395243916</v>
      </c>
      <c r="U71" s="68" t="n">
        <f aca="false">T71-S71</f>
        <v>397.33722474198</v>
      </c>
      <c r="V71" s="70" t="n">
        <f aca="false">V70+F71</f>
        <v>0.6623</v>
      </c>
      <c r="W71" s="70" t="n">
        <f aca="false">MAX(W70,V71)</f>
        <v>0.7243</v>
      </c>
      <c r="X71" s="70" t="n">
        <f aca="false">W71-V71</f>
        <v>0.0619999999999999</v>
      </c>
      <c r="Y71" s="70" t="n">
        <f aca="false">Y70+M71</f>
        <v>0.642782105771968</v>
      </c>
      <c r="Z71" s="70" t="n">
        <f aca="false">MAX(Z70,Y71)</f>
        <v>0.708708669380159</v>
      </c>
      <c r="AA71" s="70" t="n">
        <f aca="false">Z71-Y71</f>
        <v>0.0659265636081909</v>
      </c>
      <c r="AB71" s="72" t="n">
        <f aca="false">AB70*(1+F71)</f>
        <v>1.86763965655242</v>
      </c>
      <c r="AC71" s="73" t="n">
        <f aca="false">MAX(AC70,AB71)</f>
        <v>1.98795982194234</v>
      </c>
      <c r="AD71" s="70" t="n">
        <f aca="false">1-AB71/AC71</f>
        <v>0.0605244452437451</v>
      </c>
      <c r="AE71" s="73" t="n">
        <f aca="false">AE70*(1+M71)</f>
        <v>1.83184425608097</v>
      </c>
      <c r="AF71" s="73" t="n">
        <f aca="false">MAX(AF70,AE71)</f>
        <v>1.95756287431245</v>
      </c>
      <c r="AG71" s="70" t="n">
        <f aca="false">1-AE71/AF71</f>
        <v>0.0642220078247209</v>
      </c>
      <c r="AH71" s="74" t="n">
        <f aca="false">IF(R71&gt;0,AH70+1,0)</f>
        <v>15</v>
      </c>
      <c r="AI71" s="74" t="n">
        <f aca="false">IF(U71&gt;0,AI70+1,0)</f>
        <v>15</v>
      </c>
      <c r="AJ71" s="74" t="n">
        <f aca="false">IF(G71&gt;0,AJ70+1,0)</f>
        <v>0</v>
      </c>
      <c r="AK71" s="74" t="n">
        <f aca="false">IF(G71&lt;=0,AK70+1,0)</f>
        <v>6</v>
      </c>
      <c r="AL71" s="74" t="n">
        <f aca="false">IF(K71&gt;0,AL70+1,0)</f>
        <v>0</v>
      </c>
      <c r="AM71" s="74" t="n">
        <f aca="false">IF(K71&lt;=0,AM70+1,0)</f>
        <v>6</v>
      </c>
    </row>
    <row r="72" customFormat="false" ht="15" hidden="false" customHeight="false" outlineLevel="0" collapsed="false">
      <c r="A72" s="61" t="n">
        <v>71</v>
      </c>
      <c r="B72" s="62" t="n">
        <v>40224.5784722222</v>
      </c>
      <c r="C72" s="63" t="n">
        <f aca="false">YEAR(B72)</f>
        <v>2010</v>
      </c>
      <c r="D72" s="32" t="s">
        <v>277</v>
      </c>
      <c r="E72" s="64" t="n">
        <v>4817.1</v>
      </c>
      <c r="F72" s="65" t="n">
        <v>-0.0032</v>
      </c>
      <c r="G72" s="66" t="n">
        <v>-15.41472</v>
      </c>
      <c r="H72" s="67" t="n">
        <f aca="false">E72+IF(D72="Long",1,-1)*G72</f>
        <v>4801.68528</v>
      </c>
      <c r="I72" s="68" t="n">
        <f aca="false">Assumptions!$B$58</f>
        <v>5.35750011455817</v>
      </c>
      <c r="J72" s="68" t="n">
        <f aca="false">INDEX(Yearly!$T$5:$T$22,MATCH(C72,Yearly!$A$5:$A$22,0))</f>
        <v>0.579189201573856</v>
      </c>
      <c r="K72" s="68" t="n">
        <f aca="false">G72-I72-J72</f>
        <v>-21.351409316132</v>
      </c>
      <c r="L72" s="69" t="n">
        <f aca="false">(I72+J72)/Assumptions!$B$8</f>
        <v>0.000261770907212725</v>
      </c>
      <c r="M72" s="70" t="n">
        <f aca="false">F72-L72</f>
        <v>-0.00346177090721273</v>
      </c>
      <c r="N72" s="71" t="n">
        <f aca="false">G72*Assumptions!$B$7</f>
        <v>-121236.7728</v>
      </c>
      <c r="O72" s="71" t="n">
        <f aca="false">K72*Assumptions!$B$7</f>
        <v>-167928.834271378</v>
      </c>
      <c r="P72" s="68" t="n">
        <f aca="false">P71+G72</f>
        <v>2407.967355</v>
      </c>
      <c r="Q72" s="68" t="n">
        <f aca="false">MAX(Q71,P72)</f>
        <v>2731.66896</v>
      </c>
      <c r="R72" s="68" t="n">
        <f aca="false">Q72-P72</f>
        <v>323.701605</v>
      </c>
      <c r="S72" s="68" t="n">
        <f aca="false">S71+K72</f>
        <v>1959.38531838105</v>
      </c>
      <c r="T72" s="68" t="n">
        <f aca="false">MAX(T71,S72)</f>
        <v>2378.07395243916</v>
      </c>
      <c r="U72" s="68" t="n">
        <f aca="false">T72-S72</f>
        <v>418.688634058112</v>
      </c>
      <c r="V72" s="70" t="n">
        <f aca="false">V71+F72</f>
        <v>0.6591</v>
      </c>
      <c r="W72" s="70" t="n">
        <f aca="false">MAX(W71,V72)</f>
        <v>0.7243</v>
      </c>
      <c r="X72" s="70" t="n">
        <f aca="false">W72-V72</f>
        <v>0.0651999999999999</v>
      </c>
      <c r="Y72" s="70" t="n">
        <f aca="false">Y71+M72</f>
        <v>0.639320334864756</v>
      </c>
      <c r="Z72" s="70" t="n">
        <f aca="false">MAX(Z71,Y72)</f>
        <v>0.708708669380159</v>
      </c>
      <c r="AA72" s="70" t="n">
        <f aca="false">Z72-Y72</f>
        <v>0.0693883345154037</v>
      </c>
      <c r="AB72" s="72" t="n">
        <f aca="false">AB71*(1+F72)</f>
        <v>1.86166320965146</v>
      </c>
      <c r="AC72" s="73" t="n">
        <f aca="false">MAX(AC71,AB72)</f>
        <v>1.98795982194234</v>
      </c>
      <c r="AD72" s="70" t="n">
        <f aca="false">1-AB72/AC72</f>
        <v>0.0635307670189652</v>
      </c>
      <c r="AE72" s="73" t="n">
        <f aca="false">AE71*(1+M72)</f>
        <v>1.82550283092872</v>
      </c>
      <c r="AF72" s="73" t="n">
        <f aca="false">MAX(AF71,AE72)</f>
        <v>1.95756287431245</v>
      </c>
      <c r="AG72" s="70" t="n">
        <f aca="false">1-AE72/AF72</f>
        <v>0.0674614568536432</v>
      </c>
      <c r="AH72" s="74" t="n">
        <f aca="false">IF(R72&gt;0,AH71+1,0)</f>
        <v>16</v>
      </c>
      <c r="AI72" s="74" t="n">
        <f aca="false">IF(U72&gt;0,AI71+1,0)</f>
        <v>16</v>
      </c>
      <c r="AJ72" s="74" t="n">
        <f aca="false">IF(G72&gt;0,AJ71+1,0)</f>
        <v>0</v>
      </c>
      <c r="AK72" s="74" t="n">
        <f aca="false">IF(G72&lt;=0,AK71+1,0)</f>
        <v>7</v>
      </c>
      <c r="AL72" s="74" t="n">
        <f aca="false">IF(K72&gt;0,AL71+1,0)</f>
        <v>0</v>
      </c>
      <c r="AM72" s="74" t="n">
        <f aca="false">IF(K72&lt;=0,AM71+1,0)</f>
        <v>7</v>
      </c>
    </row>
    <row r="73" customFormat="false" ht="15" hidden="false" customHeight="false" outlineLevel="0" collapsed="false">
      <c r="A73" s="61" t="n">
        <v>72</v>
      </c>
      <c r="B73" s="62" t="n">
        <v>40224.6145833333</v>
      </c>
      <c r="C73" s="63" t="n">
        <f aca="false">YEAR(B73)</f>
        <v>2010</v>
      </c>
      <c r="D73" s="32" t="s">
        <v>276</v>
      </c>
      <c r="E73" s="64" t="n">
        <v>4801.65</v>
      </c>
      <c r="F73" s="65" t="n">
        <v>-0.0011</v>
      </c>
      <c r="G73" s="66" t="n">
        <v>-5.281815</v>
      </c>
      <c r="H73" s="67" t="n">
        <f aca="false">E73+IF(D73="Long",1,-1)*G73</f>
        <v>4806.931815</v>
      </c>
      <c r="I73" s="68" t="n">
        <f aca="false">Assumptions!$B$58</f>
        <v>5.35750011455817</v>
      </c>
      <c r="J73" s="68" t="n">
        <f aca="false">INDEX(Yearly!$T$5:$T$22,MATCH(C73,Yearly!$A$5:$A$22,0))</f>
        <v>0.579189201573856</v>
      </c>
      <c r="K73" s="68" t="n">
        <f aca="false">G73-I73-J73</f>
        <v>-11.218504316132</v>
      </c>
      <c r="L73" s="69" t="n">
        <f aca="false">(I73+J73)/Assumptions!$B$8</f>
        <v>0.000261770907212725</v>
      </c>
      <c r="M73" s="70" t="n">
        <f aca="false">F73-L73</f>
        <v>-0.00136177090721272</v>
      </c>
      <c r="N73" s="71" t="n">
        <f aca="false">G73*Assumptions!$B$7</f>
        <v>-41541.474975</v>
      </c>
      <c r="O73" s="71" t="n">
        <f aca="false">K73*Assumptions!$B$7</f>
        <v>-88233.5364463784</v>
      </c>
      <c r="P73" s="68" t="n">
        <f aca="false">P72+G73</f>
        <v>2402.68554</v>
      </c>
      <c r="Q73" s="68" t="n">
        <f aca="false">MAX(Q72,P73)</f>
        <v>2731.66896</v>
      </c>
      <c r="R73" s="68" t="n">
        <f aca="false">Q73-P73</f>
        <v>328.98342</v>
      </c>
      <c r="S73" s="68" t="n">
        <f aca="false">S72+K73</f>
        <v>1948.16681406492</v>
      </c>
      <c r="T73" s="68" t="n">
        <f aca="false">MAX(T72,S73)</f>
        <v>2378.07395243916</v>
      </c>
      <c r="U73" s="68" t="n">
        <f aca="false">T73-S73</f>
        <v>429.907138374244</v>
      </c>
      <c r="V73" s="70" t="n">
        <f aca="false">V72+F73</f>
        <v>0.658</v>
      </c>
      <c r="W73" s="70" t="n">
        <f aca="false">MAX(W72,V73)</f>
        <v>0.7243</v>
      </c>
      <c r="X73" s="70" t="n">
        <f aca="false">W73-V73</f>
        <v>0.0662999999999999</v>
      </c>
      <c r="Y73" s="70" t="n">
        <f aca="false">Y72+M73</f>
        <v>0.637958563957543</v>
      </c>
      <c r="Z73" s="70" t="n">
        <f aca="false">MAX(Z72,Y73)</f>
        <v>0.708708669380159</v>
      </c>
      <c r="AA73" s="70" t="n">
        <f aca="false">Z73-Y73</f>
        <v>0.0707501054226164</v>
      </c>
      <c r="AB73" s="72" t="n">
        <f aca="false">AB72*(1+F73)</f>
        <v>1.85961538012084</v>
      </c>
      <c r="AC73" s="73" t="n">
        <f aca="false">MAX(AC72,AB73)</f>
        <v>1.98795982194234</v>
      </c>
      <c r="AD73" s="70" t="n">
        <f aca="false">1-AB73/AC73</f>
        <v>0.0645608831752443</v>
      </c>
      <c r="AE73" s="73" t="n">
        <f aca="false">AE72*(1+M73)</f>
        <v>1.82301691428253</v>
      </c>
      <c r="AF73" s="73" t="n">
        <f aca="false">MAX(AF72,AE73)</f>
        <v>1.95756287431245</v>
      </c>
      <c r="AG73" s="70" t="n">
        <f aca="false">1-AE73/AF73</f>
        <v>0.0687313607115544</v>
      </c>
      <c r="AH73" s="74" t="n">
        <f aca="false">IF(R73&gt;0,AH72+1,0)</f>
        <v>17</v>
      </c>
      <c r="AI73" s="74" t="n">
        <f aca="false">IF(U73&gt;0,AI72+1,0)</f>
        <v>17</v>
      </c>
      <c r="AJ73" s="74" t="n">
        <f aca="false">IF(G73&gt;0,AJ72+1,0)</f>
        <v>0</v>
      </c>
      <c r="AK73" s="74" t="n">
        <f aca="false">IF(G73&lt;=0,AK72+1,0)</f>
        <v>8</v>
      </c>
      <c r="AL73" s="74" t="n">
        <f aca="false">IF(K73&gt;0,AL72+1,0)</f>
        <v>0</v>
      </c>
      <c r="AM73" s="74" t="n">
        <f aca="false">IF(K73&lt;=0,AM72+1,0)</f>
        <v>8</v>
      </c>
    </row>
    <row r="74" customFormat="false" ht="15" hidden="false" customHeight="false" outlineLevel="0" collapsed="false">
      <c r="A74" s="61" t="n">
        <v>73</v>
      </c>
      <c r="B74" s="62" t="n">
        <v>40225.4479166667</v>
      </c>
      <c r="C74" s="63" t="n">
        <f aca="false">YEAR(B74)</f>
        <v>2010</v>
      </c>
      <c r="D74" s="32" t="s">
        <v>277</v>
      </c>
      <c r="E74" s="64" t="n">
        <v>4806.85</v>
      </c>
      <c r="F74" s="65" t="n">
        <v>0.0083</v>
      </c>
      <c r="G74" s="66" t="n">
        <v>39.896855</v>
      </c>
      <c r="H74" s="67" t="n">
        <f aca="false">E74+IF(D74="Long",1,-1)*G74</f>
        <v>4846.746855</v>
      </c>
      <c r="I74" s="68" t="n">
        <f aca="false">Assumptions!$B$58</f>
        <v>5.35750011455817</v>
      </c>
      <c r="J74" s="68" t="n">
        <f aca="false">INDEX(Yearly!$T$5:$T$22,MATCH(C74,Yearly!$A$5:$A$22,0))</f>
        <v>0.579189201573856</v>
      </c>
      <c r="K74" s="68" t="n">
        <f aca="false">G74-I74-J74</f>
        <v>33.960165683868</v>
      </c>
      <c r="L74" s="69" t="n">
        <f aca="false">(I74+J74)/Assumptions!$B$8</f>
        <v>0.000261770907212725</v>
      </c>
      <c r="M74" s="70" t="n">
        <f aca="false">F74-L74</f>
        <v>0.00803822909278728</v>
      </c>
      <c r="N74" s="71" t="n">
        <f aca="false">G74*Assumptions!$B$7</f>
        <v>313788.764575</v>
      </c>
      <c r="O74" s="71" t="n">
        <f aca="false">K74*Assumptions!$B$7</f>
        <v>267096.703103622</v>
      </c>
      <c r="P74" s="68" t="n">
        <f aca="false">P73+G74</f>
        <v>2442.582395</v>
      </c>
      <c r="Q74" s="68" t="n">
        <f aca="false">MAX(Q73,P74)</f>
        <v>2731.66896</v>
      </c>
      <c r="R74" s="68" t="n">
        <f aca="false">Q74-P74</f>
        <v>289.086565</v>
      </c>
      <c r="S74" s="68" t="n">
        <f aca="false">S73+K74</f>
        <v>1982.12697974879</v>
      </c>
      <c r="T74" s="68" t="n">
        <f aca="false">MAX(T73,S74)</f>
        <v>2378.07395243916</v>
      </c>
      <c r="U74" s="68" t="n">
        <f aca="false">T74-S74</f>
        <v>395.946972690376</v>
      </c>
      <c r="V74" s="70" t="n">
        <f aca="false">V73+F74</f>
        <v>0.6663</v>
      </c>
      <c r="W74" s="70" t="n">
        <f aca="false">MAX(W73,V74)</f>
        <v>0.7243</v>
      </c>
      <c r="X74" s="70" t="n">
        <f aca="false">W74-V74</f>
        <v>0.0579999999999999</v>
      </c>
      <c r="Y74" s="70" t="n">
        <f aca="false">Y73+M74</f>
        <v>0.64599679305033</v>
      </c>
      <c r="Z74" s="70" t="n">
        <f aca="false">MAX(Z73,Y74)</f>
        <v>0.708708669380159</v>
      </c>
      <c r="AA74" s="70" t="n">
        <f aca="false">Z74-Y74</f>
        <v>0.0627118763298291</v>
      </c>
      <c r="AB74" s="72" t="n">
        <f aca="false">AB73*(1+F74)</f>
        <v>1.87505018777584</v>
      </c>
      <c r="AC74" s="73" t="n">
        <f aca="false">MAX(AC73,AB74)</f>
        <v>1.98795982194234</v>
      </c>
      <c r="AD74" s="70" t="n">
        <f aca="false">1-AB74/AC74</f>
        <v>0.0567967385055989</v>
      </c>
      <c r="AE74" s="73" t="n">
        <f aca="false">AE73*(1+M74)</f>
        <v>1.83767074187956</v>
      </c>
      <c r="AF74" s="73" t="n">
        <f aca="false">MAX(AF73,AE74)</f>
        <v>1.95756287431245</v>
      </c>
      <c r="AG74" s="70" t="n">
        <f aca="false">1-AE74/AF74</f>
        <v>0.0612456100420257</v>
      </c>
      <c r="AH74" s="74" t="n">
        <f aca="false">IF(R74&gt;0,AH73+1,0)</f>
        <v>18</v>
      </c>
      <c r="AI74" s="74" t="n">
        <f aca="false">IF(U74&gt;0,AI73+1,0)</f>
        <v>18</v>
      </c>
      <c r="AJ74" s="74" t="n">
        <f aca="false">IF(G74&gt;0,AJ73+1,0)</f>
        <v>1</v>
      </c>
      <c r="AK74" s="74" t="n">
        <f aca="false">IF(G74&lt;=0,AK73+1,0)</f>
        <v>0</v>
      </c>
      <c r="AL74" s="74" t="n">
        <f aca="false">IF(K74&gt;0,AL73+1,0)</f>
        <v>1</v>
      </c>
      <c r="AM74" s="74" t="n">
        <f aca="false">IF(K74&lt;=0,AM73+1,0)</f>
        <v>0</v>
      </c>
    </row>
    <row r="75" customFormat="false" ht="15" hidden="false" customHeight="false" outlineLevel="0" collapsed="false">
      <c r="A75" s="61" t="n">
        <v>74</v>
      </c>
      <c r="B75" s="62" t="n">
        <v>40228.40625</v>
      </c>
      <c r="C75" s="63" t="n">
        <f aca="false">YEAR(B75)</f>
        <v>2010</v>
      </c>
      <c r="D75" s="32" t="s">
        <v>276</v>
      </c>
      <c r="E75" s="64" t="n">
        <v>4846.9</v>
      </c>
      <c r="F75" s="65" t="n">
        <v>-0.0041</v>
      </c>
      <c r="G75" s="66" t="n">
        <v>-19.87229</v>
      </c>
      <c r="H75" s="67" t="n">
        <f aca="false">E75+IF(D75="Long",1,-1)*G75</f>
        <v>4866.77229</v>
      </c>
      <c r="I75" s="68" t="n">
        <f aca="false">Assumptions!$B$58</f>
        <v>5.35750011455817</v>
      </c>
      <c r="J75" s="68" t="n">
        <f aca="false">INDEX(Yearly!$T$5:$T$22,MATCH(C75,Yearly!$A$5:$A$22,0))</f>
        <v>0.579189201573856</v>
      </c>
      <c r="K75" s="68" t="n">
        <f aca="false">G75-I75-J75</f>
        <v>-25.808979316132</v>
      </c>
      <c r="L75" s="69" t="n">
        <f aca="false">(I75+J75)/Assumptions!$B$8</f>
        <v>0.000261770907212725</v>
      </c>
      <c r="M75" s="70" t="n">
        <f aca="false">F75-L75</f>
        <v>-0.00436177090721272</v>
      </c>
      <c r="N75" s="71" t="n">
        <f aca="false">G75*Assumptions!$B$7</f>
        <v>-156295.56085</v>
      </c>
      <c r="O75" s="71" t="n">
        <f aca="false">K75*Assumptions!$B$7</f>
        <v>-202987.622321378</v>
      </c>
      <c r="P75" s="68" t="n">
        <f aca="false">P74+G75</f>
        <v>2422.710105</v>
      </c>
      <c r="Q75" s="68" t="n">
        <f aca="false">MAX(Q74,P75)</f>
        <v>2731.66896</v>
      </c>
      <c r="R75" s="68" t="n">
        <f aca="false">Q75-P75</f>
        <v>308.958854999999</v>
      </c>
      <c r="S75" s="68" t="n">
        <f aca="false">S74+K75</f>
        <v>1956.31800043265</v>
      </c>
      <c r="T75" s="68" t="n">
        <f aca="false">MAX(T74,S75)</f>
        <v>2378.07395243916</v>
      </c>
      <c r="U75" s="68" t="n">
        <f aca="false">T75-S75</f>
        <v>421.755952006509</v>
      </c>
      <c r="V75" s="70" t="n">
        <f aca="false">V74+F75</f>
        <v>0.6622</v>
      </c>
      <c r="W75" s="70" t="n">
        <f aca="false">MAX(W74,V75)</f>
        <v>0.7243</v>
      </c>
      <c r="X75" s="70" t="n">
        <f aca="false">W75-V75</f>
        <v>0.0620999999999999</v>
      </c>
      <c r="Y75" s="70" t="n">
        <f aca="false">Y74+M75</f>
        <v>0.641635022143117</v>
      </c>
      <c r="Z75" s="70" t="n">
        <f aca="false">MAX(Z74,Y75)</f>
        <v>0.708708669380159</v>
      </c>
      <c r="AA75" s="70" t="n">
        <f aca="false">Z75-Y75</f>
        <v>0.0670736472370418</v>
      </c>
      <c r="AB75" s="72" t="n">
        <f aca="false">AB74*(1+F75)</f>
        <v>1.86736248200596</v>
      </c>
      <c r="AC75" s="73" t="n">
        <f aca="false">MAX(AC74,AB75)</f>
        <v>1.98795982194234</v>
      </c>
      <c r="AD75" s="70" t="n">
        <f aca="false">1-AB75/AC75</f>
        <v>0.0606638718777259</v>
      </c>
      <c r="AE75" s="73" t="n">
        <f aca="false">AE74*(1+M75)</f>
        <v>1.82965524310059</v>
      </c>
      <c r="AF75" s="73" t="n">
        <f aca="false">MAX(AF74,AE75)</f>
        <v>1.95756287431245</v>
      </c>
      <c r="AG75" s="70" t="n">
        <f aca="false">1-AE75/AF75</f>
        <v>0.0653402416291625</v>
      </c>
      <c r="AH75" s="74" t="n">
        <f aca="false">IF(R75&gt;0,AH74+1,0)</f>
        <v>19</v>
      </c>
      <c r="AI75" s="74" t="n">
        <f aca="false">IF(U75&gt;0,AI74+1,0)</f>
        <v>19</v>
      </c>
      <c r="AJ75" s="74" t="n">
        <f aca="false">IF(G75&gt;0,AJ74+1,0)</f>
        <v>0</v>
      </c>
      <c r="AK75" s="74" t="n">
        <f aca="false">IF(G75&lt;=0,AK74+1,0)</f>
        <v>1</v>
      </c>
      <c r="AL75" s="74" t="n">
        <f aca="false">IF(K75&gt;0,AL74+1,0)</f>
        <v>0</v>
      </c>
      <c r="AM75" s="74" t="n">
        <f aca="false">IF(K75&lt;=0,AM74+1,0)</f>
        <v>1</v>
      </c>
    </row>
    <row r="76" customFormat="false" ht="15" hidden="false" customHeight="false" outlineLevel="0" collapsed="false">
      <c r="A76" s="61" t="n">
        <v>75</v>
      </c>
      <c r="B76" s="62" t="n">
        <v>40228.6145833333</v>
      </c>
      <c r="C76" s="63" t="n">
        <f aca="false">YEAR(B76)</f>
        <v>2010</v>
      </c>
      <c r="D76" s="32" t="s">
        <v>277</v>
      </c>
      <c r="E76" s="64" t="n">
        <v>4866.7</v>
      </c>
      <c r="F76" s="65" t="n">
        <v>-0.001</v>
      </c>
      <c r="G76" s="66" t="n">
        <v>-4.8667</v>
      </c>
      <c r="H76" s="67" t="n">
        <f aca="false">E76+IF(D76="Long",1,-1)*G76</f>
        <v>4861.8333</v>
      </c>
      <c r="I76" s="68" t="n">
        <f aca="false">Assumptions!$B$58</f>
        <v>5.35750011455817</v>
      </c>
      <c r="J76" s="68" t="n">
        <f aca="false">INDEX(Yearly!$T$5:$T$22,MATCH(C76,Yearly!$A$5:$A$22,0))</f>
        <v>0.579189201573856</v>
      </c>
      <c r="K76" s="68" t="n">
        <f aca="false">G76-I76-J76</f>
        <v>-10.803389316132</v>
      </c>
      <c r="L76" s="69" t="n">
        <f aca="false">(I76+J76)/Assumptions!$B$8</f>
        <v>0.000261770907212725</v>
      </c>
      <c r="M76" s="70" t="n">
        <f aca="false">F76-L76</f>
        <v>-0.00126177090721272</v>
      </c>
      <c r="N76" s="71" t="n">
        <f aca="false">G76*Assumptions!$B$7</f>
        <v>-38276.5955</v>
      </c>
      <c r="O76" s="71" t="n">
        <f aca="false">K76*Assumptions!$B$7</f>
        <v>-84968.6569713784</v>
      </c>
      <c r="P76" s="68" t="n">
        <f aca="false">P75+G76</f>
        <v>2417.843405</v>
      </c>
      <c r="Q76" s="68" t="n">
        <f aca="false">MAX(Q75,P76)</f>
        <v>2731.66896</v>
      </c>
      <c r="R76" s="68" t="n">
        <f aca="false">Q76-P76</f>
        <v>313.825554999999</v>
      </c>
      <c r="S76" s="68" t="n">
        <f aca="false">S75+K76</f>
        <v>1945.51461111652</v>
      </c>
      <c r="T76" s="68" t="n">
        <f aca="false">MAX(T75,S76)</f>
        <v>2378.07395243916</v>
      </c>
      <c r="U76" s="68" t="n">
        <f aca="false">T76-S76</f>
        <v>432.559341322641</v>
      </c>
      <c r="V76" s="70" t="n">
        <f aca="false">V75+F76</f>
        <v>0.6612</v>
      </c>
      <c r="W76" s="70" t="n">
        <f aca="false">MAX(W75,V76)</f>
        <v>0.7243</v>
      </c>
      <c r="X76" s="70" t="n">
        <f aca="false">W76-V76</f>
        <v>0.0630999999999999</v>
      </c>
      <c r="Y76" s="70" t="n">
        <f aca="false">Y75+M76</f>
        <v>0.640373251235905</v>
      </c>
      <c r="Z76" s="70" t="n">
        <f aca="false">MAX(Z75,Y76)</f>
        <v>0.708708669380159</v>
      </c>
      <c r="AA76" s="70" t="n">
        <f aca="false">Z76-Y76</f>
        <v>0.0683354181442545</v>
      </c>
      <c r="AB76" s="72" t="n">
        <f aca="false">AB75*(1+F76)</f>
        <v>1.86549511952396</v>
      </c>
      <c r="AC76" s="73" t="n">
        <f aca="false">MAX(AC75,AB76)</f>
        <v>1.98795982194234</v>
      </c>
      <c r="AD76" s="70" t="n">
        <f aca="false">1-AB76/AC76</f>
        <v>0.0616032080058483</v>
      </c>
      <c r="AE76" s="73" t="n">
        <f aca="false">AE75*(1+M76)</f>
        <v>1.82734663734462</v>
      </c>
      <c r="AF76" s="73" t="n">
        <f aca="false">MAX(AF75,AE76)</f>
        <v>1.95756287431245</v>
      </c>
      <c r="AG76" s="70" t="n">
        <f aca="false">1-AE76/AF76</f>
        <v>0.0665195681204174</v>
      </c>
      <c r="AH76" s="74" t="n">
        <f aca="false">IF(R76&gt;0,AH75+1,0)</f>
        <v>20</v>
      </c>
      <c r="AI76" s="74" t="n">
        <f aca="false">IF(U76&gt;0,AI75+1,0)</f>
        <v>20</v>
      </c>
      <c r="AJ76" s="74" t="n">
        <f aca="false">IF(G76&gt;0,AJ75+1,0)</f>
        <v>0</v>
      </c>
      <c r="AK76" s="74" t="n">
        <f aca="false">IF(G76&lt;=0,AK75+1,0)</f>
        <v>2</v>
      </c>
      <c r="AL76" s="74" t="n">
        <f aca="false">IF(K76&gt;0,AL75+1,0)</f>
        <v>0</v>
      </c>
      <c r="AM76" s="74" t="n">
        <f aca="false">IF(K76&lt;=0,AM75+1,0)</f>
        <v>2</v>
      </c>
    </row>
    <row r="77" customFormat="false" ht="15" hidden="false" customHeight="false" outlineLevel="0" collapsed="false">
      <c r="A77" s="61" t="n">
        <v>76</v>
      </c>
      <c r="B77" s="62" t="n">
        <v>40231.6354166667</v>
      </c>
      <c r="C77" s="63" t="n">
        <f aca="false">YEAR(B77)</f>
        <v>2010</v>
      </c>
      <c r="D77" s="32" t="s">
        <v>276</v>
      </c>
      <c r="E77" s="64" t="n">
        <v>4861.95</v>
      </c>
      <c r="F77" s="65" t="n">
        <v>-0.0018</v>
      </c>
      <c r="G77" s="66" t="n">
        <v>-8.75151</v>
      </c>
      <c r="H77" s="67" t="n">
        <f aca="false">E77+IF(D77="Long",1,-1)*G77</f>
        <v>4870.70151</v>
      </c>
      <c r="I77" s="68" t="n">
        <f aca="false">Assumptions!$B$58</f>
        <v>5.35750011455817</v>
      </c>
      <c r="J77" s="68" t="n">
        <f aca="false">INDEX(Yearly!$T$5:$T$22,MATCH(C77,Yearly!$A$5:$A$22,0))</f>
        <v>0.579189201573856</v>
      </c>
      <c r="K77" s="68" t="n">
        <f aca="false">G77-I77-J77</f>
        <v>-14.688199316132</v>
      </c>
      <c r="L77" s="69" t="n">
        <f aca="false">(I77+J77)/Assumptions!$B$8</f>
        <v>0.000261770907212725</v>
      </c>
      <c r="M77" s="70" t="n">
        <f aca="false">F77-L77</f>
        <v>-0.00206177090721272</v>
      </c>
      <c r="N77" s="71" t="n">
        <f aca="false">G77*Assumptions!$B$7</f>
        <v>-68830.62615</v>
      </c>
      <c r="O77" s="71" t="n">
        <f aca="false">K77*Assumptions!$B$7</f>
        <v>-115522.687621378</v>
      </c>
      <c r="P77" s="68" t="n">
        <f aca="false">P76+G77</f>
        <v>2409.091895</v>
      </c>
      <c r="Q77" s="68" t="n">
        <f aca="false">MAX(Q76,P77)</f>
        <v>2731.66896</v>
      </c>
      <c r="R77" s="68" t="n">
        <f aca="false">Q77-P77</f>
        <v>322.577065</v>
      </c>
      <c r="S77" s="68" t="n">
        <f aca="false">S76+K77</f>
        <v>1930.82641180039</v>
      </c>
      <c r="T77" s="68" t="n">
        <f aca="false">MAX(T76,S77)</f>
        <v>2378.07395243916</v>
      </c>
      <c r="U77" s="68" t="n">
        <f aca="false">T77-S77</f>
        <v>447.247540638773</v>
      </c>
      <c r="V77" s="70" t="n">
        <f aca="false">V76+F77</f>
        <v>0.6594</v>
      </c>
      <c r="W77" s="70" t="n">
        <f aca="false">MAX(W76,V77)</f>
        <v>0.7243</v>
      </c>
      <c r="X77" s="70" t="n">
        <f aca="false">W77-V77</f>
        <v>0.0649</v>
      </c>
      <c r="Y77" s="70" t="n">
        <f aca="false">Y76+M77</f>
        <v>0.638311480328692</v>
      </c>
      <c r="Z77" s="70" t="n">
        <f aca="false">MAX(Z76,Y77)</f>
        <v>0.708708669380159</v>
      </c>
      <c r="AA77" s="70" t="n">
        <f aca="false">Z77-Y77</f>
        <v>0.0703971890514672</v>
      </c>
      <c r="AB77" s="72" t="n">
        <f aca="false">AB76*(1+F77)</f>
        <v>1.86213722830881</v>
      </c>
      <c r="AC77" s="73" t="n">
        <f aca="false">MAX(AC76,AB77)</f>
        <v>1.98795982194234</v>
      </c>
      <c r="AD77" s="70" t="n">
        <f aca="false">1-AB77/AC77</f>
        <v>0.0632923222314377</v>
      </c>
      <c r="AE77" s="73" t="n">
        <f aca="false">AE76*(1+M77)</f>
        <v>1.82357906721035</v>
      </c>
      <c r="AF77" s="73" t="n">
        <f aca="false">MAX(AF76,AE77)</f>
        <v>1.95756287431245</v>
      </c>
      <c r="AG77" s="70" t="n">
        <f aca="false">1-AE77/AF77</f>
        <v>0.068444190917319</v>
      </c>
      <c r="AH77" s="74" t="n">
        <f aca="false">IF(R77&gt;0,AH76+1,0)</f>
        <v>21</v>
      </c>
      <c r="AI77" s="74" t="n">
        <f aca="false">IF(U77&gt;0,AI76+1,0)</f>
        <v>21</v>
      </c>
      <c r="AJ77" s="74" t="n">
        <f aca="false">IF(G77&gt;0,AJ76+1,0)</f>
        <v>0</v>
      </c>
      <c r="AK77" s="74" t="n">
        <f aca="false">IF(G77&lt;=0,AK76+1,0)</f>
        <v>3</v>
      </c>
      <c r="AL77" s="74" t="n">
        <f aca="false">IF(K77&gt;0,AL76+1,0)</f>
        <v>0</v>
      </c>
      <c r="AM77" s="74" t="n">
        <f aca="false">IF(K77&lt;=0,AM76+1,0)</f>
        <v>3</v>
      </c>
    </row>
    <row r="78" customFormat="false" ht="15" hidden="false" customHeight="false" outlineLevel="0" collapsed="false">
      <c r="A78" s="61" t="n">
        <v>77</v>
      </c>
      <c r="B78" s="62" t="n">
        <v>40232.4833333333</v>
      </c>
      <c r="C78" s="63" t="n">
        <f aca="false">YEAR(B78)</f>
        <v>2010</v>
      </c>
      <c r="D78" s="32" t="s">
        <v>277</v>
      </c>
      <c r="E78" s="64" t="n">
        <v>4870.65</v>
      </c>
      <c r="F78" s="65" t="n">
        <v>-0.0004</v>
      </c>
      <c r="G78" s="66" t="n">
        <v>-1.94826</v>
      </c>
      <c r="H78" s="67" t="n">
        <f aca="false">E78+IF(D78="Long",1,-1)*G78</f>
        <v>4868.70174</v>
      </c>
      <c r="I78" s="68" t="n">
        <f aca="false">Assumptions!$B$58</f>
        <v>5.35750011455817</v>
      </c>
      <c r="J78" s="68" t="n">
        <f aca="false">INDEX(Yearly!$T$5:$T$22,MATCH(C78,Yearly!$A$5:$A$22,0))</f>
        <v>0.579189201573856</v>
      </c>
      <c r="K78" s="68" t="n">
        <f aca="false">G78-I78-J78</f>
        <v>-7.88494931613202</v>
      </c>
      <c r="L78" s="69" t="n">
        <f aca="false">(I78+J78)/Assumptions!$B$8</f>
        <v>0.000261770907212725</v>
      </c>
      <c r="M78" s="70" t="n">
        <f aca="false">F78-L78</f>
        <v>-0.000661770907212725</v>
      </c>
      <c r="N78" s="71" t="n">
        <f aca="false">G78*Assumptions!$B$7</f>
        <v>-15323.0649</v>
      </c>
      <c r="O78" s="71" t="n">
        <f aca="false">K78*Assumptions!$B$7</f>
        <v>-62015.1263713784</v>
      </c>
      <c r="P78" s="68" t="n">
        <f aca="false">P77+G78</f>
        <v>2407.143635</v>
      </c>
      <c r="Q78" s="68" t="n">
        <f aca="false">MAX(Q77,P78)</f>
        <v>2731.66896</v>
      </c>
      <c r="R78" s="68" t="n">
        <f aca="false">Q78-P78</f>
        <v>324.525325</v>
      </c>
      <c r="S78" s="68" t="n">
        <f aca="false">S77+K78</f>
        <v>1922.94146248426</v>
      </c>
      <c r="T78" s="68" t="n">
        <f aca="false">MAX(T77,S78)</f>
        <v>2378.07395243916</v>
      </c>
      <c r="U78" s="68" t="n">
        <f aca="false">T78-S78</f>
        <v>455.132489954905</v>
      </c>
      <c r="V78" s="70" t="n">
        <f aca="false">V77+F78</f>
        <v>0.659</v>
      </c>
      <c r="W78" s="70" t="n">
        <f aca="false">MAX(W77,V78)</f>
        <v>0.7243</v>
      </c>
      <c r="X78" s="70" t="n">
        <f aca="false">W78-V78</f>
        <v>0.0652999999999999</v>
      </c>
      <c r="Y78" s="70" t="n">
        <f aca="false">Y77+M78</f>
        <v>0.637649709421479</v>
      </c>
      <c r="Z78" s="70" t="n">
        <f aca="false">MAX(Z77,Y78)</f>
        <v>0.708708669380159</v>
      </c>
      <c r="AA78" s="70" t="n">
        <f aca="false">Z78-Y78</f>
        <v>0.07105895995868</v>
      </c>
      <c r="AB78" s="72" t="n">
        <f aca="false">AB77*(1+F78)</f>
        <v>1.86139237341749</v>
      </c>
      <c r="AC78" s="73" t="n">
        <f aca="false">MAX(AC77,AB78)</f>
        <v>1.98795982194234</v>
      </c>
      <c r="AD78" s="70" t="n">
        <f aca="false">1-AB78/AC78</f>
        <v>0.0636670053025451</v>
      </c>
      <c r="AE78" s="73" t="n">
        <f aca="false">AE77*(1+M78)</f>
        <v>1.82237227563667</v>
      </c>
      <c r="AF78" s="73" t="n">
        <f aca="false">MAX(AF77,AE78)</f>
        <v>1.95756287431245</v>
      </c>
      <c r="AG78" s="70" t="n">
        <f aca="false">1-AE78/AF78</f>
        <v>0.069060667450215</v>
      </c>
      <c r="AH78" s="74" t="n">
        <f aca="false">IF(R78&gt;0,AH77+1,0)</f>
        <v>22</v>
      </c>
      <c r="AI78" s="74" t="n">
        <f aca="false">IF(U78&gt;0,AI77+1,0)</f>
        <v>22</v>
      </c>
      <c r="AJ78" s="74" t="n">
        <f aca="false">IF(G78&gt;0,AJ77+1,0)</f>
        <v>0</v>
      </c>
      <c r="AK78" s="74" t="n">
        <f aca="false">IF(G78&lt;=0,AK77+1,0)</f>
        <v>4</v>
      </c>
      <c r="AL78" s="74" t="n">
        <f aca="false">IF(K78&gt;0,AL77+1,0)</f>
        <v>0</v>
      </c>
      <c r="AM78" s="74" t="n">
        <f aca="false">IF(K78&lt;=0,AM77+1,0)</f>
        <v>4</v>
      </c>
    </row>
    <row r="79" customFormat="false" ht="15" hidden="false" customHeight="false" outlineLevel="0" collapsed="false">
      <c r="A79" s="61" t="n">
        <v>78</v>
      </c>
      <c r="B79" s="62" t="n">
        <v>40232.6354166667</v>
      </c>
      <c r="C79" s="63" t="n">
        <f aca="false">YEAR(B79)</f>
        <v>2010</v>
      </c>
      <c r="D79" s="32" t="s">
        <v>276</v>
      </c>
      <c r="E79" s="64" t="n">
        <v>4868.5</v>
      </c>
      <c r="F79" s="65" t="n">
        <v>-0.0015</v>
      </c>
      <c r="G79" s="66" t="n">
        <v>-7.30275</v>
      </c>
      <c r="H79" s="67" t="n">
        <f aca="false">E79+IF(D79="Long",1,-1)*G79</f>
        <v>4875.80275</v>
      </c>
      <c r="I79" s="68" t="n">
        <f aca="false">Assumptions!$B$58</f>
        <v>5.35750011455817</v>
      </c>
      <c r="J79" s="68" t="n">
        <f aca="false">INDEX(Yearly!$T$5:$T$22,MATCH(C79,Yearly!$A$5:$A$22,0))</f>
        <v>0.579189201573856</v>
      </c>
      <c r="K79" s="68" t="n">
        <f aca="false">G79-I79-J79</f>
        <v>-13.239439316132</v>
      </c>
      <c r="L79" s="69" t="n">
        <f aca="false">(I79+J79)/Assumptions!$B$8</f>
        <v>0.000261770907212725</v>
      </c>
      <c r="M79" s="70" t="n">
        <f aca="false">F79-L79</f>
        <v>-0.00176177090721272</v>
      </c>
      <c r="N79" s="71" t="n">
        <f aca="false">G79*Assumptions!$B$7</f>
        <v>-57436.12875</v>
      </c>
      <c r="O79" s="71" t="n">
        <f aca="false">K79*Assumptions!$B$7</f>
        <v>-104128.190221378</v>
      </c>
      <c r="P79" s="68" t="n">
        <f aca="false">P78+G79</f>
        <v>2399.840885</v>
      </c>
      <c r="Q79" s="68" t="n">
        <f aca="false">MAX(Q78,P79)</f>
        <v>2731.66896</v>
      </c>
      <c r="R79" s="68" t="n">
        <f aca="false">Q79-P79</f>
        <v>331.828074999999</v>
      </c>
      <c r="S79" s="68" t="n">
        <f aca="false">S78+K79</f>
        <v>1909.70202316812</v>
      </c>
      <c r="T79" s="68" t="n">
        <f aca="false">MAX(T78,S79)</f>
        <v>2378.07395243916</v>
      </c>
      <c r="U79" s="68" t="n">
        <f aca="false">T79-S79</f>
        <v>468.371929271037</v>
      </c>
      <c r="V79" s="70" t="n">
        <f aca="false">V78+F79</f>
        <v>0.6575</v>
      </c>
      <c r="W79" s="70" t="n">
        <f aca="false">MAX(W78,V79)</f>
        <v>0.7243</v>
      </c>
      <c r="X79" s="70" t="n">
        <f aca="false">W79-V79</f>
        <v>0.0667999999999999</v>
      </c>
      <c r="Y79" s="70" t="n">
        <f aca="false">Y78+M79</f>
        <v>0.635887938514267</v>
      </c>
      <c r="Z79" s="70" t="n">
        <f aca="false">MAX(Z78,Y79)</f>
        <v>0.708708669380159</v>
      </c>
      <c r="AA79" s="70" t="n">
        <f aca="false">Z79-Y79</f>
        <v>0.0728207308658927</v>
      </c>
      <c r="AB79" s="72" t="n">
        <f aca="false">AB78*(1+F79)</f>
        <v>1.85860028485736</v>
      </c>
      <c r="AC79" s="73" t="n">
        <f aca="false">MAX(AC78,AB79)</f>
        <v>1.98795982194234</v>
      </c>
      <c r="AD79" s="70" t="n">
        <f aca="false">1-AB79/AC79</f>
        <v>0.0650715047945911</v>
      </c>
      <c r="AE79" s="73" t="n">
        <f aca="false">AE78*(1+M79)</f>
        <v>1.81916167317934</v>
      </c>
      <c r="AF79" s="73" t="n">
        <f aca="false">MAX(AF78,AE79)</f>
        <v>1.95756287431245</v>
      </c>
      <c r="AG79" s="70" t="n">
        <f aca="false">1-AE79/AF79</f>
        <v>0.0707007692826812</v>
      </c>
      <c r="AH79" s="74" t="n">
        <f aca="false">IF(R79&gt;0,AH78+1,0)</f>
        <v>23</v>
      </c>
      <c r="AI79" s="74" t="n">
        <f aca="false">IF(U79&gt;0,AI78+1,0)</f>
        <v>23</v>
      </c>
      <c r="AJ79" s="74" t="n">
        <f aca="false">IF(G79&gt;0,AJ78+1,0)</f>
        <v>0</v>
      </c>
      <c r="AK79" s="74" t="n">
        <f aca="false">IF(G79&lt;=0,AK78+1,0)</f>
        <v>5</v>
      </c>
      <c r="AL79" s="74" t="n">
        <f aca="false">IF(K79&gt;0,AL78+1,0)</f>
        <v>0</v>
      </c>
      <c r="AM79" s="74" t="n">
        <f aca="false">IF(K79&lt;=0,AM78+1,0)</f>
        <v>5</v>
      </c>
    </row>
    <row r="80" customFormat="false" ht="15" hidden="false" customHeight="false" outlineLevel="0" collapsed="false">
      <c r="A80" s="61" t="n">
        <v>79</v>
      </c>
      <c r="B80" s="62" t="n">
        <v>40233.4034722222</v>
      </c>
      <c r="C80" s="63" t="n">
        <f aca="false">YEAR(B80)</f>
        <v>2010</v>
      </c>
      <c r="D80" s="32" t="s">
        <v>277</v>
      </c>
      <c r="E80" s="64" t="n">
        <v>4875.95</v>
      </c>
      <c r="F80" s="65" t="n">
        <v>-0.0027</v>
      </c>
      <c r="G80" s="66" t="n">
        <v>-13.165065</v>
      </c>
      <c r="H80" s="67" t="n">
        <f aca="false">E80+IF(D80="Long",1,-1)*G80</f>
        <v>4862.784935</v>
      </c>
      <c r="I80" s="68" t="n">
        <f aca="false">Assumptions!$B$58</f>
        <v>5.35750011455817</v>
      </c>
      <c r="J80" s="68" t="n">
        <f aca="false">INDEX(Yearly!$T$5:$T$22,MATCH(C80,Yearly!$A$5:$A$22,0))</f>
        <v>0.579189201573856</v>
      </c>
      <c r="K80" s="68" t="n">
        <f aca="false">G80-I80-J80</f>
        <v>-19.101754316132</v>
      </c>
      <c r="L80" s="69" t="n">
        <f aca="false">(I80+J80)/Assumptions!$B$8</f>
        <v>0.000261770907212725</v>
      </c>
      <c r="M80" s="70" t="n">
        <f aca="false">F80-L80</f>
        <v>-0.00296177090721273</v>
      </c>
      <c r="N80" s="71" t="n">
        <f aca="false">G80*Assumptions!$B$7</f>
        <v>-103543.236225</v>
      </c>
      <c r="O80" s="71" t="n">
        <f aca="false">K80*Assumptions!$B$7</f>
        <v>-150235.297696378</v>
      </c>
      <c r="P80" s="68" t="n">
        <f aca="false">P79+G80</f>
        <v>2386.67582</v>
      </c>
      <c r="Q80" s="68" t="n">
        <f aca="false">MAX(Q79,P80)</f>
        <v>2731.66896</v>
      </c>
      <c r="R80" s="68" t="n">
        <f aca="false">Q80-P80</f>
        <v>344.99314</v>
      </c>
      <c r="S80" s="68" t="n">
        <f aca="false">S79+K80</f>
        <v>1890.60026885199</v>
      </c>
      <c r="T80" s="68" t="n">
        <f aca="false">MAX(T79,S80)</f>
        <v>2378.07395243916</v>
      </c>
      <c r="U80" s="68" t="n">
        <f aca="false">T80-S80</f>
        <v>487.473683587169</v>
      </c>
      <c r="V80" s="70" t="n">
        <f aca="false">V79+F80</f>
        <v>0.6548</v>
      </c>
      <c r="W80" s="70" t="n">
        <f aca="false">MAX(W79,V80)</f>
        <v>0.7243</v>
      </c>
      <c r="X80" s="70" t="n">
        <f aca="false">W80-V80</f>
        <v>0.0694999999999999</v>
      </c>
      <c r="Y80" s="70" t="n">
        <f aca="false">Y79+M80</f>
        <v>0.632926167607054</v>
      </c>
      <c r="Z80" s="70" t="n">
        <f aca="false">MAX(Z79,Y80)</f>
        <v>0.708708669380159</v>
      </c>
      <c r="AA80" s="70" t="n">
        <f aca="false">Z80-Y80</f>
        <v>0.0757825017731054</v>
      </c>
      <c r="AB80" s="72" t="n">
        <f aca="false">AB79*(1+F80)</f>
        <v>1.85358206408825</v>
      </c>
      <c r="AC80" s="73" t="n">
        <f aca="false">MAX(AC79,AB80)</f>
        <v>1.98795982194234</v>
      </c>
      <c r="AD80" s="70" t="n">
        <f aca="false">1-AB80/AC80</f>
        <v>0.0675958117316458</v>
      </c>
      <c r="AE80" s="73" t="n">
        <f aca="false">AE79*(1+M80)</f>
        <v>1.8137737330602</v>
      </c>
      <c r="AF80" s="73" t="n">
        <f aca="false">MAX(AF79,AE80)</f>
        <v>1.95756287431245</v>
      </c>
      <c r="AG80" s="70" t="n">
        <f aca="false">1-AE80/AF80</f>
        <v>0.073453140708315</v>
      </c>
      <c r="AH80" s="74" t="n">
        <f aca="false">IF(R80&gt;0,AH79+1,0)</f>
        <v>24</v>
      </c>
      <c r="AI80" s="74" t="n">
        <f aca="false">IF(U80&gt;0,AI79+1,0)</f>
        <v>24</v>
      </c>
      <c r="AJ80" s="74" t="n">
        <f aca="false">IF(G80&gt;0,AJ79+1,0)</f>
        <v>0</v>
      </c>
      <c r="AK80" s="74" t="n">
        <f aca="false">IF(G80&lt;=0,AK79+1,0)</f>
        <v>6</v>
      </c>
      <c r="AL80" s="74" t="n">
        <f aca="false">IF(K80&gt;0,AL79+1,0)</f>
        <v>0</v>
      </c>
      <c r="AM80" s="74" t="n">
        <f aca="false">IF(K80&lt;=0,AM79+1,0)</f>
        <v>6</v>
      </c>
    </row>
    <row r="81" customFormat="false" ht="15" hidden="false" customHeight="false" outlineLevel="0" collapsed="false">
      <c r="A81" s="61" t="n">
        <v>80</v>
      </c>
      <c r="B81" s="62" t="n">
        <v>40233.46875</v>
      </c>
      <c r="C81" s="63" t="n">
        <f aca="false">YEAR(B81)</f>
        <v>2010</v>
      </c>
      <c r="D81" s="32" t="s">
        <v>276</v>
      </c>
      <c r="E81" s="64" t="n">
        <v>4862.55</v>
      </c>
      <c r="F81" s="65" t="n">
        <v>-0.0021</v>
      </c>
      <c r="G81" s="66" t="n">
        <v>-10.211355</v>
      </c>
      <c r="H81" s="67" t="n">
        <f aca="false">E81+IF(D81="Long",1,-1)*G81</f>
        <v>4872.761355</v>
      </c>
      <c r="I81" s="68" t="n">
        <f aca="false">Assumptions!$B$58</f>
        <v>5.35750011455817</v>
      </c>
      <c r="J81" s="68" t="n">
        <f aca="false">INDEX(Yearly!$T$5:$T$22,MATCH(C81,Yearly!$A$5:$A$22,0))</f>
        <v>0.579189201573856</v>
      </c>
      <c r="K81" s="68" t="n">
        <f aca="false">G81-I81-J81</f>
        <v>-16.148044316132</v>
      </c>
      <c r="L81" s="69" t="n">
        <f aca="false">(I81+J81)/Assumptions!$B$8</f>
        <v>0.000261770907212725</v>
      </c>
      <c r="M81" s="70" t="n">
        <f aca="false">F81-L81</f>
        <v>-0.00236177090721272</v>
      </c>
      <c r="N81" s="71" t="n">
        <f aca="false">G81*Assumptions!$B$7</f>
        <v>-80312.307075</v>
      </c>
      <c r="O81" s="71" t="n">
        <f aca="false">K81*Assumptions!$B$7</f>
        <v>-127004.368546378</v>
      </c>
      <c r="P81" s="68" t="n">
        <f aca="false">P80+G81</f>
        <v>2376.464465</v>
      </c>
      <c r="Q81" s="68" t="n">
        <f aca="false">MAX(Q80,P81)</f>
        <v>2731.66896</v>
      </c>
      <c r="R81" s="68" t="n">
        <f aca="false">Q81-P81</f>
        <v>355.204495</v>
      </c>
      <c r="S81" s="68" t="n">
        <f aca="false">S80+K81</f>
        <v>1874.45222453586</v>
      </c>
      <c r="T81" s="68" t="n">
        <f aca="false">MAX(T80,S81)</f>
        <v>2378.07395243916</v>
      </c>
      <c r="U81" s="68" t="n">
        <f aca="false">T81-S81</f>
        <v>503.621727903301</v>
      </c>
      <c r="V81" s="70" t="n">
        <f aca="false">V80+F81</f>
        <v>0.6527</v>
      </c>
      <c r="W81" s="70" t="n">
        <f aca="false">MAX(W80,V81)</f>
        <v>0.7243</v>
      </c>
      <c r="X81" s="70" t="n">
        <f aca="false">W81-V81</f>
        <v>0.0715999999999999</v>
      </c>
      <c r="Y81" s="70" t="n">
        <f aca="false">Y80+M81</f>
        <v>0.630564396699841</v>
      </c>
      <c r="Z81" s="70" t="n">
        <f aca="false">MAX(Z80,Y81)</f>
        <v>0.708708669380159</v>
      </c>
      <c r="AA81" s="70" t="n">
        <f aca="false">Z81-Y81</f>
        <v>0.0781442726803181</v>
      </c>
      <c r="AB81" s="72" t="n">
        <f aca="false">AB80*(1+F81)</f>
        <v>1.84968954175366</v>
      </c>
      <c r="AC81" s="73" t="n">
        <f aca="false">MAX(AC80,AB81)</f>
        <v>1.98795982194234</v>
      </c>
      <c r="AD81" s="70" t="n">
        <f aca="false">1-AB81/AC81</f>
        <v>0.0695538605270093</v>
      </c>
      <c r="AE81" s="73" t="n">
        <f aca="false">AE80*(1+M81)</f>
        <v>1.80949001502519</v>
      </c>
      <c r="AF81" s="73" t="n">
        <f aca="false">MAX(AF80,AE81)</f>
        <v>1.95756287431245</v>
      </c>
      <c r="AG81" s="70" t="n">
        <f aca="false">1-AE81/AF81</f>
        <v>0.0756414321247594</v>
      </c>
      <c r="AH81" s="74" t="n">
        <f aca="false">IF(R81&gt;0,AH80+1,0)</f>
        <v>25</v>
      </c>
      <c r="AI81" s="74" t="n">
        <f aca="false">IF(U81&gt;0,AI80+1,0)</f>
        <v>25</v>
      </c>
      <c r="AJ81" s="74" t="n">
        <f aca="false">IF(G81&gt;0,AJ80+1,0)</f>
        <v>0</v>
      </c>
      <c r="AK81" s="74" t="n">
        <f aca="false">IF(G81&lt;=0,AK80+1,0)</f>
        <v>7</v>
      </c>
      <c r="AL81" s="74" t="n">
        <f aca="false">IF(K81&gt;0,AL80+1,0)</f>
        <v>0</v>
      </c>
      <c r="AM81" s="74" t="n">
        <f aca="false">IF(K81&lt;=0,AM80+1,0)</f>
        <v>7</v>
      </c>
    </row>
    <row r="82" customFormat="false" ht="15" hidden="false" customHeight="false" outlineLevel="0" collapsed="false">
      <c r="A82" s="61" t="n">
        <v>81</v>
      </c>
      <c r="B82" s="62" t="n">
        <v>40233.59375</v>
      </c>
      <c r="C82" s="63" t="n">
        <f aca="false">YEAR(B82)</f>
        <v>2010</v>
      </c>
      <c r="D82" s="32" t="s">
        <v>277</v>
      </c>
      <c r="E82" s="64" t="n">
        <v>4872.85</v>
      </c>
      <c r="F82" s="65" t="n">
        <v>-0.0042</v>
      </c>
      <c r="G82" s="66" t="n">
        <v>-20.46597</v>
      </c>
      <c r="H82" s="67" t="n">
        <f aca="false">E82+IF(D82="Long",1,-1)*G82</f>
        <v>4852.38403</v>
      </c>
      <c r="I82" s="68" t="n">
        <f aca="false">Assumptions!$B$58</f>
        <v>5.35750011455817</v>
      </c>
      <c r="J82" s="68" t="n">
        <f aca="false">INDEX(Yearly!$T$5:$T$22,MATCH(C82,Yearly!$A$5:$A$22,0))</f>
        <v>0.579189201573856</v>
      </c>
      <c r="K82" s="68" t="n">
        <f aca="false">G82-I82-J82</f>
        <v>-26.402659316132</v>
      </c>
      <c r="L82" s="69" t="n">
        <f aca="false">(I82+J82)/Assumptions!$B$8</f>
        <v>0.000261770907212725</v>
      </c>
      <c r="M82" s="70" t="n">
        <f aca="false">F82-L82</f>
        <v>-0.00446177090721272</v>
      </c>
      <c r="N82" s="71" t="n">
        <f aca="false">G82*Assumptions!$B$7</f>
        <v>-160964.85405</v>
      </c>
      <c r="O82" s="71" t="n">
        <f aca="false">K82*Assumptions!$B$7</f>
        <v>-207656.915521378</v>
      </c>
      <c r="P82" s="68" t="n">
        <f aca="false">P81+G82</f>
        <v>2355.998495</v>
      </c>
      <c r="Q82" s="68" t="n">
        <f aca="false">MAX(Q81,P82)</f>
        <v>2731.66896</v>
      </c>
      <c r="R82" s="68" t="n">
        <f aca="false">Q82-P82</f>
        <v>375.670465</v>
      </c>
      <c r="S82" s="68" t="n">
        <f aca="false">S81+K82</f>
        <v>1848.04956521973</v>
      </c>
      <c r="T82" s="68" t="n">
        <f aca="false">MAX(T81,S82)</f>
        <v>2378.07395243916</v>
      </c>
      <c r="U82" s="68" t="n">
        <f aca="false">T82-S82</f>
        <v>530.024387219433</v>
      </c>
      <c r="V82" s="70" t="n">
        <f aca="false">V81+F82</f>
        <v>0.6485</v>
      </c>
      <c r="W82" s="70" t="n">
        <f aca="false">MAX(W81,V82)</f>
        <v>0.7243</v>
      </c>
      <c r="X82" s="70" t="n">
        <f aca="false">W82-V82</f>
        <v>0.0757999999999999</v>
      </c>
      <c r="Y82" s="70" t="n">
        <f aca="false">Y81+M82</f>
        <v>0.626102625792628</v>
      </c>
      <c r="Z82" s="70" t="n">
        <f aca="false">MAX(Z81,Y82)</f>
        <v>0.708708669380159</v>
      </c>
      <c r="AA82" s="70" t="n">
        <f aca="false">Z82-Y82</f>
        <v>0.0826060435875308</v>
      </c>
      <c r="AB82" s="72" t="n">
        <f aca="false">AB81*(1+F82)</f>
        <v>1.8419208456783</v>
      </c>
      <c r="AC82" s="73" t="n">
        <f aca="false">MAX(AC81,AB82)</f>
        <v>1.98795982194234</v>
      </c>
      <c r="AD82" s="70" t="n">
        <f aca="false">1-AB82/AC82</f>
        <v>0.0734617343127959</v>
      </c>
      <c r="AE82" s="73" t="n">
        <f aca="false">AE81*(1+M82)</f>
        <v>1.80141648511926</v>
      </c>
      <c r="AF82" s="73" t="n">
        <f aca="false">MAX(AF81,AE82)</f>
        <v>1.95756287431245</v>
      </c>
      <c r="AG82" s="70" t="n">
        <f aca="false">1-AE82/AF82</f>
        <v>0.0797657082907378</v>
      </c>
      <c r="AH82" s="74" t="n">
        <f aca="false">IF(R82&gt;0,AH81+1,0)</f>
        <v>26</v>
      </c>
      <c r="AI82" s="74" t="n">
        <f aca="false">IF(U82&gt;0,AI81+1,0)</f>
        <v>26</v>
      </c>
      <c r="AJ82" s="74" t="n">
        <f aca="false">IF(G82&gt;0,AJ81+1,0)</f>
        <v>0</v>
      </c>
      <c r="AK82" s="74" t="n">
        <f aca="false">IF(G82&lt;=0,AK81+1,0)</f>
        <v>8</v>
      </c>
      <c r="AL82" s="74" t="n">
        <f aca="false">IF(K82&gt;0,AL81+1,0)</f>
        <v>0</v>
      </c>
      <c r="AM82" s="74" t="n">
        <f aca="false">IF(K82&lt;=0,AM81+1,0)</f>
        <v>8</v>
      </c>
    </row>
    <row r="83" customFormat="false" ht="15" hidden="false" customHeight="false" outlineLevel="0" collapsed="false">
      <c r="A83" s="61" t="n">
        <v>82</v>
      </c>
      <c r="B83" s="62" t="n">
        <v>40233.6145833333</v>
      </c>
      <c r="C83" s="63" t="n">
        <f aca="false">YEAR(B83)</f>
        <v>2010</v>
      </c>
      <c r="D83" s="32" t="s">
        <v>276</v>
      </c>
      <c r="E83" s="64" t="n">
        <v>4852.45</v>
      </c>
      <c r="F83" s="65" t="n">
        <v>-0.0015</v>
      </c>
      <c r="G83" s="66" t="n">
        <v>-7.278675</v>
      </c>
      <c r="H83" s="67" t="n">
        <f aca="false">E83+IF(D83="Long",1,-1)*G83</f>
        <v>4859.728675</v>
      </c>
      <c r="I83" s="68" t="n">
        <f aca="false">Assumptions!$B$58</f>
        <v>5.35750011455817</v>
      </c>
      <c r="J83" s="68" t="n">
        <f aca="false">INDEX(Yearly!$T$5:$T$22,MATCH(C83,Yearly!$A$5:$A$22,0))</f>
        <v>0.579189201573856</v>
      </c>
      <c r="K83" s="68" t="n">
        <f aca="false">G83-I83-J83</f>
        <v>-13.215364316132</v>
      </c>
      <c r="L83" s="69" t="n">
        <f aca="false">(I83+J83)/Assumptions!$B$8</f>
        <v>0.000261770907212725</v>
      </c>
      <c r="M83" s="70" t="n">
        <f aca="false">F83-L83</f>
        <v>-0.00176177090721272</v>
      </c>
      <c r="N83" s="71" t="n">
        <f aca="false">G83*Assumptions!$B$7</f>
        <v>-57246.778875</v>
      </c>
      <c r="O83" s="71" t="n">
        <f aca="false">K83*Assumptions!$B$7</f>
        <v>-103938.840346378</v>
      </c>
      <c r="P83" s="68" t="n">
        <f aca="false">P82+G83</f>
        <v>2348.71982</v>
      </c>
      <c r="Q83" s="68" t="n">
        <f aca="false">MAX(Q82,P83)</f>
        <v>2731.66896</v>
      </c>
      <c r="R83" s="68" t="n">
        <f aca="false">Q83-P83</f>
        <v>382.94914</v>
      </c>
      <c r="S83" s="68" t="n">
        <f aca="false">S82+K83</f>
        <v>1834.8342009036</v>
      </c>
      <c r="T83" s="68" t="n">
        <f aca="false">MAX(T82,S83)</f>
        <v>2378.07395243916</v>
      </c>
      <c r="U83" s="68" t="n">
        <f aca="false">T83-S83</f>
        <v>543.239751535565</v>
      </c>
      <c r="V83" s="70" t="n">
        <f aca="false">V82+F83</f>
        <v>0.647</v>
      </c>
      <c r="W83" s="70" t="n">
        <f aca="false">MAX(W82,V83)</f>
        <v>0.7243</v>
      </c>
      <c r="X83" s="70" t="n">
        <f aca="false">W83-V83</f>
        <v>0.0772999999999998</v>
      </c>
      <c r="Y83" s="70" t="n">
        <f aca="false">Y82+M83</f>
        <v>0.624340854885416</v>
      </c>
      <c r="Z83" s="70" t="n">
        <f aca="false">MAX(Z82,Y83)</f>
        <v>0.708708669380159</v>
      </c>
      <c r="AA83" s="70" t="n">
        <f aca="false">Z83-Y83</f>
        <v>0.0843678144947435</v>
      </c>
      <c r="AB83" s="72" t="n">
        <f aca="false">AB82*(1+F83)</f>
        <v>1.83915796440978</v>
      </c>
      <c r="AC83" s="73" t="n">
        <f aca="false">MAX(AC82,AB83)</f>
        <v>1.98795982194234</v>
      </c>
      <c r="AD83" s="70" t="n">
        <f aca="false">1-AB83/AC83</f>
        <v>0.0748515417113267</v>
      </c>
      <c r="AE83" s="73" t="n">
        <f aca="false">AE82*(1+M83)</f>
        <v>1.798242801964</v>
      </c>
      <c r="AF83" s="73" t="n">
        <f aca="false">MAX(AF82,AE83)</f>
        <v>1.95756287431245</v>
      </c>
      <c r="AG83" s="70" t="n">
        <f aca="false">1-AE83/AF83</f>
        <v>0.0813869502936907</v>
      </c>
      <c r="AH83" s="74" t="n">
        <f aca="false">IF(R83&gt;0,AH82+1,0)</f>
        <v>27</v>
      </c>
      <c r="AI83" s="74" t="n">
        <f aca="false">IF(U83&gt;0,AI82+1,0)</f>
        <v>27</v>
      </c>
      <c r="AJ83" s="74" t="n">
        <f aca="false">IF(G83&gt;0,AJ82+1,0)</f>
        <v>0</v>
      </c>
      <c r="AK83" s="74" t="n">
        <f aca="false">IF(G83&lt;=0,AK82+1,0)</f>
        <v>9</v>
      </c>
      <c r="AL83" s="74" t="n">
        <f aca="false">IF(K83&gt;0,AL82+1,0)</f>
        <v>0</v>
      </c>
      <c r="AM83" s="74" t="n">
        <f aca="false">IF(K83&lt;=0,AM82+1,0)</f>
        <v>9</v>
      </c>
    </row>
    <row r="84" customFormat="false" ht="15" hidden="false" customHeight="false" outlineLevel="0" collapsed="false">
      <c r="A84" s="61" t="n">
        <v>83</v>
      </c>
      <c r="B84" s="62" t="n">
        <v>40234.6145833333</v>
      </c>
      <c r="C84" s="63" t="n">
        <f aca="false">YEAR(B84)</f>
        <v>2010</v>
      </c>
      <c r="D84" s="32" t="s">
        <v>277</v>
      </c>
      <c r="E84" s="64" t="n">
        <v>4859.85</v>
      </c>
      <c r="F84" s="65" t="n">
        <v>0.0535</v>
      </c>
      <c r="G84" s="66" t="n">
        <v>260.001975</v>
      </c>
      <c r="H84" s="67" t="n">
        <f aca="false">E84+IF(D84="Long",1,-1)*G84</f>
        <v>5119.851975</v>
      </c>
      <c r="I84" s="68" t="n">
        <f aca="false">Assumptions!$B$58</f>
        <v>5.35750011455817</v>
      </c>
      <c r="J84" s="68" t="n">
        <f aca="false">INDEX(Yearly!$T$5:$T$22,MATCH(C84,Yearly!$A$5:$A$22,0))</f>
        <v>0.579189201573856</v>
      </c>
      <c r="K84" s="68" t="n">
        <f aca="false">G84-I84-J84</f>
        <v>254.065285683868</v>
      </c>
      <c r="L84" s="69" t="n">
        <f aca="false">(I84+J84)/Assumptions!$B$8</f>
        <v>0.000261770907212725</v>
      </c>
      <c r="M84" s="70" t="n">
        <f aca="false">F84-L84</f>
        <v>0.0532382290927873</v>
      </c>
      <c r="N84" s="71" t="n">
        <f aca="false">G84*Assumptions!$B$7</f>
        <v>2044915.533375</v>
      </c>
      <c r="O84" s="71" t="n">
        <f aca="false">K84*Assumptions!$B$7</f>
        <v>1998223.47190362</v>
      </c>
      <c r="P84" s="68" t="n">
        <f aca="false">P83+G84</f>
        <v>2608.721795</v>
      </c>
      <c r="Q84" s="68" t="n">
        <f aca="false">MAX(Q83,P84)</f>
        <v>2731.66896</v>
      </c>
      <c r="R84" s="68" t="n">
        <f aca="false">Q84-P84</f>
        <v>122.947165</v>
      </c>
      <c r="S84" s="68" t="n">
        <f aca="false">S83+K84</f>
        <v>2088.89948658746</v>
      </c>
      <c r="T84" s="68" t="n">
        <f aca="false">MAX(T83,S84)</f>
        <v>2378.07395243916</v>
      </c>
      <c r="U84" s="68" t="n">
        <f aca="false">T84-S84</f>
        <v>289.174465851697</v>
      </c>
      <c r="V84" s="70" t="n">
        <f aca="false">V83+F84</f>
        <v>0.7005</v>
      </c>
      <c r="W84" s="70" t="n">
        <f aca="false">MAX(W83,V84)</f>
        <v>0.7243</v>
      </c>
      <c r="X84" s="70" t="n">
        <f aca="false">W84-V84</f>
        <v>0.0237999999999998</v>
      </c>
      <c r="Y84" s="70" t="n">
        <f aca="false">Y83+M84</f>
        <v>0.677579083978203</v>
      </c>
      <c r="Z84" s="70" t="n">
        <f aca="false">MAX(Z83,Y84)</f>
        <v>0.708708669380159</v>
      </c>
      <c r="AA84" s="70" t="n">
        <f aca="false">Z84-Y84</f>
        <v>0.0311295854019562</v>
      </c>
      <c r="AB84" s="72" t="n">
        <f aca="false">AB83*(1+F84)</f>
        <v>1.9375529155057</v>
      </c>
      <c r="AC84" s="73" t="n">
        <f aca="false">MAX(AC83,AB84)</f>
        <v>1.98795982194234</v>
      </c>
      <c r="AD84" s="70" t="n">
        <f aca="false">1-AB84/AC84</f>
        <v>0.0253560991928825</v>
      </c>
      <c r="AE84" s="73" t="n">
        <f aca="false">AE83*(1+M84)</f>
        <v>1.89397806421942</v>
      </c>
      <c r="AF84" s="73" t="n">
        <f aca="false">MAX(AF83,AE84)</f>
        <v>1.95756287431245</v>
      </c>
      <c r="AG84" s="70" t="n">
        <f aca="false">1-AE84/AF84</f>
        <v>0.0324816183058022</v>
      </c>
      <c r="AH84" s="74" t="n">
        <f aca="false">IF(R84&gt;0,AH83+1,0)</f>
        <v>28</v>
      </c>
      <c r="AI84" s="74" t="n">
        <f aca="false">IF(U84&gt;0,AI83+1,0)</f>
        <v>28</v>
      </c>
      <c r="AJ84" s="74" t="n">
        <f aca="false">IF(G84&gt;0,AJ83+1,0)</f>
        <v>1</v>
      </c>
      <c r="AK84" s="74" t="n">
        <f aca="false">IF(G84&lt;=0,AK83+1,0)</f>
        <v>0</v>
      </c>
      <c r="AL84" s="74" t="n">
        <f aca="false">IF(K84&gt;0,AL83+1,0)</f>
        <v>1</v>
      </c>
      <c r="AM84" s="74" t="n">
        <f aca="false">IF(K84&lt;=0,AM83+1,0)</f>
        <v>0</v>
      </c>
    </row>
    <row r="85" customFormat="false" ht="15" hidden="false" customHeight="false" outlineLevel="0" collapsed="false">
      <c r="A85" s="61" t="n">
        <v>84</v>
      </c>
      <c r="B85" s="62" t="n">
        <v>40252.53125</v>
      </c>
      <c r="C85" s="63" t="n">
        <f aca="false">YEAR(B85)</f>
        <v>2010</v>
      </c>
      <c r="D85" s="32" t="s">
        <v>277</v>
      </c>
      <c r="E85" s="64" t="n">
        <v>5131.45</v>
      </c>
      <c r="F85" s="65" t="n">
        <v>0.0154</v>
      </c>
      <c r="G85" s="66" t="n">
        <v>79.02433</v>
      </c>
      <c r="H85" s="67" t="n">
        <f aca="false">E85+IF(D85="Long",1,-1)*G85</f>
        <v>5210.47433</v>
      </c>
      <c r="I85" s="68" t="n">
        <f aca="false">Assumptions!$B$58</f>
        <v>5.35750011455817</v>
      </c>
      <c r="J85" s="68" t="n">
        <f aca="false">INDEX(Yearly!$T$5:$T$22,MATCH(C85,Yearly!$A$5:$A$22,0))</f>
        <v>0.579189201573856</v>
      </c>
      <c r="K85" s="68" t="n">
        <f aca="false">G85-I85-J85</f>
        <v>73.087640683868</v>
      </c>
      <c r="L85" s="69" t="n">
        <f aca="false">(I85+J85)/Assumptions!$B$8</f>
        <v>0.000261770907212725</v>
      </c>
      <c r="M85" s="70" t="n">
        <f aca="false">F85-L85</f>
        <v>0.0151382290927873</v>
      </c>
      <c r="N85" s="71" t="n">
        <f aca="false">G85*Assumptions!$B$7</f>
        <v>621526.35545</v>
      </c>
      <c r="O85" s="71" t="n">
        <f aca="false">K85*Assumptions!$B$7</f>
        <v>574834.293978622</v>
      </c>
      <c r="P85" s="68" t="n">
        <f aca="false">P84+G85</f>
        <v>2687.746125</v>
      </c>
      <c r="Q85" s="68" t="n">
        <f aca="false">MAX(Q84,P85)</f>
        <v>2731.66896</v>
      </c>
      <c r="R85" s="68" t="n">
        <f aca="false">Q85-P85</f>
        <v>43.9228349999994</v>
      </c>
      <c r="S85" s="68" t="n">
        <f aca="false">S84+K85</f>
        <v>2161.98712727133</v>
      </c>
      <c r="T85" s="68" t="n">
        <f aca="false">MAX(T84,S85)</f>
        <v>2378.07395243916</v>
      </c>
      <c r="U85" s="68" t="n">
        <f aca="false">T85-S85</f>
        <v>216.086825167829</v>
      </c>
      <c r="V85" s="70" t="n">
        <f aca="false">V84+F85</f>
        <v>0.7159</v>
      </c>
      <c r="W85" s="70" t="n">
        <f aca="false">MAX(W84,V85)</f>
        <v>0.7243</v>
      </c>
      <c r="X85" s="70" t="n">
        <f aca="false">W85-V85</f>
        <v>0.00839999999999985</v>
      </c>
      <c r="Y85" s="70" t="n">
        <f aca="false">Y84+M85</f>
        <v>0.69271731307099</v>
      </c>
      <c r="Z85" s="70" t="n">
        <f aca="false">MAX(Z84,Y85)</f>
        <v>0.708708669380159</v>
      </c>
      <c r="AA85" s="70" t="n">
        <f aca="false">Z85-Y85</f>
        <v>0.0159913563091689</v>
      </c>
      <c r="AB85" s="72" t="n">
        <f aca="false">AB84*(1+F85)</f>
        <v>1.96739123040449</v>
      </c>
      <c r="AC85" s="73" t="n">
        <f aca="false">MAX(AC84,AB85)</f>
        <v>1.98795982194234</v>
      </c>
      <c r="AD85" s="70" t="n">
        <f aca="false">1-AB85/AC85</f>
        <v>0.0103465831204529</v>
      </c>
      <c r="AE85" s="73" t="n">
        <f aca="false">AE84*(1+M85)</f>
        <v>1.92264953805229</v>
      </c>
      <c r="AF85" s="73" t="n">
        <f aca="false">MAX(AF84,AE85)</f>
        <v>1.95756287431245</v>
      </c>
      <c r="AG85" s="70" t="n">
        <f aca="false">1-AE85/AF85</f>
        <v>0.0178351033922326</v>
      </c>
      <c r="AH85" s="74" t="n">
        <f aca="false">IF(R85&gt;0,AH84+1,0)</f>
        <v>29</v>
      </c>
      <c r="AI85" s="74" t="n">
        <f aca="false">IF(U85&gt;0,AI84+1,0)</f>
        <v>29</v>
      </c>
      <c r="AJ85" s="74" t="n">
        <f aca="false">IF(G85&gt;0,AJ84+1,0)</f>
        <v>2</v>
      </c>
      <c r="AK85" s="74" t="n">
        <f aca="false">IF(G85&lt;=0,AK84+1,0)</f>
        <v>0</v>
      </c>
      <c r="AL85" s="74" t="n">
        <f aca="false">IF(K85&gt;0,AL84+1,0)</f>
        <v>2</v>
      </c>
      <c r="AM85" s="74" t="n">
        <f aca="false">IF(K85&lt;=0,AM84+1,0)</f>
        <v>0</v>
      </c>
    </row>
    <row r="86" customFormat="false" ht="15" hidden="false" customHeight="false" outlineLevel="0" collapsed="false">
      <c r="A86" s="61" t="n">
        <v>85</v>
      </c>
      <c r="B86" s="62" t="n">
        <v>40260.4083333333</v>
      </c>
      <c r="C86" s="63" t="n">
        <f aca="false">YEAR(B86)</f>
        <v>2010</v>
      </c>
      <c r="D86" s="32" t="s">
        <v>277</v>
      </c>
      <c r="E86" s="64" t="n">
        <v>5237.5</v>
      </c>
      <c r="F86" s="65" t="n">
        <v>-0.005</v>
      </c>
      <c r="G86" s="66" t="n">
        <v>-26.1875</v>
      </c>
      <c r="H86" s="67" t="n">
        <f aca="false">E86+IF(D86="Long",1,-1)*G86</f>
        <v>5211.3125</v>
      </c>
      <c r="I86" s="68" t="n">
        <f aca="false">Assumptions!$B$58</f>
        <v>5.35750011455817</v>
      </c>
      <c r="J86" s="68" t="n">
        <f aca="false">INDEX(Yearly!$T$5:$T$22,MATCH(C86,Yearly!$A$5:$A$22,0))</f>
        <v>0.579189201573856</v>
      </c>
      <c r="K86" s="68" t="n">
        <f aca="false">G86-I86-J86</f>
        <v>-32.124189316132</v>
      </c>
      <c r="L86" s="69" t="n">
        <f aca="false">(I86+J86)/Assumptions!$B$8</f>
        <v>0.000261770907212725</v>
      </c>
      <c r="M86" s="70" t="n">
        <f aca="false">F86-L86</f>
        <v>-0.00526177090721273</v>
      </c>
      <c r="N86" s="71" t="n">
        <f aca="false">G86*Assumptions!$B$7</f>
        <v>-205964.6875</v>
      </c>
      <c r="O86" s="71" t="n">
        <f aca="false">K86*Assumptions!$B$7</f>
        <v>-252656.748971378</v>
      </c>
      <c r="P86" s="68" t="n">
        <f aca="false">P85+G86</f>
        <v>2661.558625</v>
      </c>
      <c r="Q86" s="68" t="n">
        <f aca="false">MAX(Q85,P86)</f>
        <v>2731.66896</v>
      </c>
      <c r="R86" s="68" t="n">
        <f aca="false">Q86-P86</f>
        <v>70.1103349999994</v>
      </c>
      <c r="S86" s="68" t="n">
        <f aca="false">S85+K86</f>
        <v>2129.8629379552</v>
      </c>
      <c r="T86" s="68" t="n">
        <f aca="false">MAX(T85,S86)</f>
        <v>2378.07395243916</v>
      </c>
      <c r="U86" s="68" t="n">
        <f aca="false">T86-S86</f>
        <v>248.211014483961</v>
      </c>
      <c r="V86" s="70" t="n">
        <f aca="false">V85+F86</f>
        <v>0.7109</v>
      </c>
      <c r="W86" s="70" t="n">
        <f aca="false">MAX(W85,V86)</f>
        <v>0.7243</v>
      </c>
      <c r="X86" s="70" t="n">
        <f aca="false">W86-V86</f>
        <v>0.0133999999999999</v>
      </c>
      <c r="Y86" s="70" t="n">
        <f aca="false">Y85+M86</f>
        <v>0.687455542163778</v>
      </c>
      <c r="Z86" s="70" t="n">
        <f aca="false">MAX(Z85,Y86)</f>
        <v>0.708708669380159</v>
      </c>
      <c r="AA86" s="70" t="n">
        <f aca="false">Z86-Y86</f>
        <v>0.0212531272163816</v>
      </c>
      <c r="AB86" s="72" t="n">
        <f aca="false">AB85*(1+F86)</f>
        <v>1.95755427425247</v>
      </c>
      <c r="AC86" s="73" t="n">
        <f aca="false">MAX(AC85,AB86)</f>
        <v>1.98795982194234</v>
      </c>
      <c r="AD86" s="70" t="n">
        <f aca="false">1-AB86/AC86</f>
        <v>0.0152948502048506</v>
      </c>
      <c r="AE86" s="73" t="n">
        <f aca="false">AE85*(1+M86)</f>
        <v>1.9125329966482</v>
      </c>
      <c r="AF86" s="73" t="n">
        <f aca="false">MAX(AF85,AE86)</f>
        <v>1.95756287431245</v>
      </c>
      <c r="AG86" s="70" t="n">
        <f aca="false">1-AE86/AF86</f>
        <v>0.0230030300712889</v>
      </c>
      <c r="AH86" s="74" t="n">
        <f aca="false">IF(R86&gt;0,AH85+1,0)</f>
        <v>30</v>
      </c>
      <c r="AI86" s="74" t="n">
        <f aca="false">IF(U86&gt;0,AI85+1,0)</f>
        <v>30</v>
      </c>
      <c r="AJ86" s="74" t="n">
        <f aca="false">IF(G86&gt;0,AJ85+1,0)</f>
        <v>0</v>
      </c>
      <c r="AK86" s="74" t="n">
        <f aca="false">IF(G86&lt;=0,AK85+1,0)</f>
        <v>1</v>
      </c>
      <c r="AL86" s="74" t="n">
        <f aca="false">IF(K86&gt;0,AL85+1,0)</f>
        <v>0</v>
      </c>
      <c r="AM86" s="74" t="n">
        <f aca="false">IF(K86&lt;=0,AM85+1,0)</f>
        <v>1</v>
      </c>
    </row>
    <row r="87" customFormat="false" ht="15" hidden="false" customHeight="false" outlineLevel="0" collapsed="false">
      <c r="A87" s="61" t="n">
        <v>86</v>
      </c>
      <c r="B87" s="62" t="n">
        <v>40260.6006944445</v>
      </c>
      <c r="C87" s="63" t="n">
        <f aca="false">YEAR(B87)</f>
        <v>2010</v>
      </c>
      <c r="D87" s="32" t="s">
        <v>277</v>
      </c>
      <c r="E87" s="64" t="n">
        <v>5220.9</v>
      </c>
      <c r="F87" s="65" t="n">
        <v>-0.0016</v>
      </c>
      <c r="G87" s="66" t="n">
        <v>-8.35344</v>
      </c>
      <c r="H87" s="67" t="n">
        <f aca="false">E87+IF(D87="Long",1,-1)*G87</f>
        <v>5212.54656</v>
      </c>
      <c r="I87" s="68" t="n">
        <f aca="false">Assumptions!$B$58</f>
        <v>5.35750011455817</v>
      </c>
      <c r="J87" s="68" t="n">
        <f aca="false">INDEX(Yearly!$T$5:$T$22,MATCH(C87,Yearly!$A$5:$A$22,0))</f>
        <v>0.579189201573856</v>
      </c>
      <c r="K87" s="68" t="n">
        <f aca="false">G87-I87-J87</f>
        <v>-14.290129316132</v>
      </c>
      <c r="L87" s="69" t="n">
        <f aca="false">(I87+J87)/Assumptions!$B$8</f>
        <v>0.000261770907212725</v>
      </c>
      <c r="M87" s="70" t="n">
        <f aca="false">F87-L87</f>
        <v>-0.00186177090721272</v>
      </c>
      <c r="N87" s="71" t="n">
        <f aca="false">G87*Assumptions!$B$7</f>
        <v>-65699.8056</v>
      </c>
      <c r="O87" s="71" t="n">
        <f aca="false">K87*Assumptions!$B$7</f>
        <v>-112391.867071378</v>
      </c>
      <c r="P87" s="68" t="n">
        <f aca="false">P86+G87</f>
        <v>2653.205185</v>
      </c>
      <c r="Q87" s="68" t="n">
        <f aca="false">MAX(Q86,P87)</f>
        <v>2731.66896</v>
      </c>
      <c r="R87" s="68" t="n">
        <f aca="false">Q87-P87</f>
        <v>78.4637749999993</v>
      </c>
      <c r="S87" s="68" t="n">
        <f aca="false">S86+K87</f>
        <v>2115.57280863907</v>
      </c>
      <c r="T87" s="68" t="n">
        <f aca="false">MAX(T86,S87)</f>
        <v>2378.07395243916</v>
      </c>
      <c r="U87" s="68" t="n">
        <f aca="false">T87-S87</f>
        <v>262.501143800093</v>
      </c>
      <c r="V87" s="70" t="n">
        <f aca="false">V86+F87</f>
        <v>0.7093</v>
      </c>
      <c r="W87" s="70" t="n">
        <f aca="false">MAX(W86,V87)</f>
        <v>0.7243</v>
      </c>
      <c r="X87" s="70" t="n">
        <f aca="false">W87-V87</f>
        <v>0.0149999999999999</v>
      </c>
      <c r="Y87" s="70" t="n">
        <f aca="false">Y86+M87</f>
        <v>0.685593771256565</v>
      </c>
      <c r="Z87" s="70" t="n">
        <f aca="false">MAX(Z86,Y87)</f>
        <v>0.708708669380159</v>
      </c>
      <c r="AA87" s="70" t="n">
        <f aca="false">Z87-Y87</f>
        <v>0.0231148981235944</v>
      </c>
      <c r="AB87" s="72" t="n">
        <f aca="false">AB86*(1+F87)</f>
        <v>1.95442218741366</v>
      </c>
      <c r="AC87" s="73" t="n">
        <f aca="false">MAX(AC86,AB87)</f>
        <v>1.98795982194234</v>
      </c>
      <c r="AD87" s="70" t="n">
        <f aca="false">1-AB87/AC87</f>
        <v>0.0168703784445229</v>
      </c>
      <c r="AE87" s="73" t="n">
        <f aca="false">AE86*(1+M87)</f>
        <v>1.90897229835595</v>
      </c>
      <c r="AF87" s="73" t="n">
        <f aca="false">MAX(AF86,AE87)</f>
        <v>1.95756287431245</v>
      </c>
      <c r="AG87" s="70" t="n">
        <f aca="false">1-AE87/AF87</f>
        <v>0.0248219746063372</v>
      </c>
      <c r="AH87" s="74" t="n">
        <f aca="false">IF(R87&gt;0,AH86+1,0)</f>
        <v>31</v>
      </c>
      <c r="AI87" s="74" t="n">
        <f aca="false">IF(U87&gt;0,AI86+1,0)</f>
        <v>31</v>
      </c>
      <c r="AJ87" s="74" t="n">
        <f aca="false">IF(G87&gt;0,AJ86+1,0)</f>
        <v>0</v>
      </c>
      <c r="AK87" s="74" t="n">
        <f aca="false">IF(G87&lt;=0,AK86+1,0)</f>
        <v>2</v>
      </c>
      <c r="AL87" s="74" t="n">
        <f aca="false">IF(K87&gt;0,AL86+1,0)</f>
        <v>0</v>
      </c>
      <c r="AM87" s="74" t="n">
        <f aca="false">IF(K87&lt;=0,AM86+1,0)</f>
        <v>2</v>
      </c>
    </row>
    <row r="88" customFormat="false" ht="15" hidden="false" customHeight="false" outlineLevel="0" collapsed="false">
      <c r="A88" s="61" t="n">
        <v>87</v>
      </c>
      <c r="B88" s="62" t="n">
        <v>40262.59375</v>
      </c>
      <c r="C88" s="63" t="n">
        <f aca="false">YEAR(B88)</f>
        <v>2010</v>
      </c>
      <c r="D88" s="32" t="s">
        <v>277</v>
      </c>
      <c r="E88" s="64" t="n">
        <v>5221.5</v>
      </c>
      <c r="F88" s="65" t="n">
        <v>0.0082</v>
      </c>
      <c r="G88" s="66" t="n">
        <v>42.8163</v>
      </c>
      <c r="H88" s="67" t="n">
        <f aca="false">E88+IF(D88="Long",1,-1)*G88</f>
        <v>5264.3163</v>
      </c>
      <c r="I88" s="68" t="n">
        <f aca="false">Assumptions!$B$58</f>
        <v>5.35750011455817</v>
      </c>
      <c r="J88" s="68" t="n">
        <f aca="false">INDEX(Yearly!$T$5:$T$22,MATCH(C88,Yearly!$A$5:$A$22,0))</f>
        <v>0.579189201573856</v>
      </c>
      <c r="K88" s="68" t="n">
        <f aca="false">G88-I88-J88</f>
        <v>36.879610683868</v>
      </c>
      <c r="L88" s="69" t="n">
        <f aca="false">(I88+J88)/Assumptions!$B$8</f>
        <v>0.000261770907212725</v>
      </c>
      <c r="M88" s="70" t="n">
        <f aca="false">F88-L88</f>
        <v>0.00793822909278727</v>
      </c>
      <c r="N88" s="71" t="n">
        <f aca="false">G88*Assumptions!$B$7</f>
        <v>336750.1995</v>
      </c>
      <c r="O88" s="71" t="n">
        <f aca="false">K88*Assumptions!$B$7</f>
        <v>290058.138028622</v>
      </c>
      <c r="P88" s="68" t="n">
        <f aca="false">P87+G88</f>
        <v>2696.021485</v>
      </c>
      <c r="Q88" s="68" t="n">
        <f aca="false">MAX(Q87,P88)</f>
        <v>2731.66896</v>
      </c>
      <c r="R88" s="68" t="n">
        <f aca="false">Q88-P88</f>
        <v>35.6474749999993</v>
      </c>
      <c r="S88" s="68" t="n">
        <f aca="false">S87+K88</f>
        <v>2152.45241932294</v>
      </c>
      <c r="T88" s="68" t="n">
        <f aca="false">MAX(T87,S88)</f>
        <v>2378.07395243916</v>
      </c>
      <c r="U88" s="68" t="n">
        <f aca="false">T88-S88</f>
        <v>225.621533116225</v>
      </c>
      <c r="V88" s="70" t="n">
        <f aca="false">V87+F88</f>
        <v>0.7175</v>
      </c>
      <c r="W88" s="70" t="n">
        <f aca="false">MAX(W87,V88)</f>
        <v>0.7243</v>
      </c>
      <c r="X88" s="70" t="n">
        <f aca="false">W88-V88</f>
        <v>0.00679999999999992</v>
      </c>
      <c r="Y88" s="70" t="n">
        <f aca="false">Y87+M88</f>
        <v>0.693532000349352</v>
      </c>
      <c r="Z88" s="70" t="n">
        <f aca="false">MAX(Z87,Y88)</f>
        <v>0.708708669380159</v>
      </c>
      <c r="AA88" s="70" t="n">
        <f aca="false">Z88-Y88</f>
        <v>0.0151766690308071</v>
      </c>
      <c r="AB88" s="72" t="n">
        <f aca="false">AB87*(1+F88)</f>
        <v>1.97044844935046</v>
      </c>
      <c r="AC88" s="73" t="n">
        <f aca="false">MAX(AC87,AB88)</f>
        <v>1.98795982194234</v>
      </c>
      <c r="AD88" s="70" t="n">
        <f aca="false">1-AB88/AC88</f>
        <v>0.00880871554776797</v>
      </c>
      <c r="AE88" s="73" t="n">
        <f aca="false">AE87*(1+M88)</f>
        <v>1.92412615779209</v>
      </c>
      <c r="AF88" s="73" t="n">
        <f aca="false">MAX(AF87,AE88)</f>
        <v>1.95756287431245</v>
      </c>
      <c r="AG88" s="70" t="n">
        <f aca="false">1-AE88/AF88</f>
        <v>0.0170807880345105</v>
      </c>
      <c r="AH88" s="74" t="n">
        <f aca="false">IF(R88&gt;0,AH87+1,0)</f>
        <v>32</v>
      </c>
      <c r="AI88" s="74" t="n">
        <f aca="false">IF(U88&gt;0,AI87+1,0)</f>
        <v>32</v>
      </c>
      <c r="AJ88" s="74" t="n">
        <f aca="false">IF(G88&gt;0,AJ87+1,0)</f>
        <v>1</v>
      </c>
      <c r="AK88" s="74" t="n">
        <f aca="false">IF(G88&lt;=0,AK87+1,0)</f>
        <v>0</v>
      </c>
      <c r="AL88" s="74" t="n">
        <f aca="false">IF(K88&gt;0,AL87+1,0)</f>
        <v>1</v>
      </c>
      <c r="AM88" s="74" t="n">
        <f aca="false">IF(K88&lt;=0,AM87+1,0)</f>
        <v>0</v>
      </c>
    </row>
    <row r="89" customFormat="false" ht="15" hidden="false" customHeight="false" outlineLevel="0" collapsed="false">
      <c r="A89" s="61" t="n">
        <v>88</v>
      </c>
      <c r="B89" s="62" t="n">
        <v>40268.5388888889</v>
      </c>
      <c r="C89" s="63" t="n">
        <f aca="false">YEAR(B89)</f>
        <v>2010</v>
      </c>
      <c r="D89" s="32" t="s">
        <v>277</v>
      </c>
      <c r="E89" s="64" t="n">
        <v>5268.1</v>
      </c>
      <c r="F89" s="65" t="n">
        <v>-0.0041</v>
      </c>
      <c r="G89" s="66" t="n">
        <v>-21.59921</v>
      </c>
      <c r="H89" s="67" t="n">
        <f aca="false">E89+IF(D89="Long",1,-1)*G89</f>
        <v>5246.50079</v>
      </c>
      <c r="I89" s="68" t="n">
        <f aca="false">Assumptions!$B$58</f>
        <v>5.35750011455817</v>
      </c>
      <c r="J89" s="68" t="n">
        <f aca="false">INDEX(Yearly!$T$5:$T$22,MATCH(C89,Yearly!$A$5:$A$22,0))</f>
        <v>0.579189201573856</v>
      </c>
      <c r="K89" s="68" t="n">
        <f aca="false">G89-I89-J89</f>
        <v>-27.535899316132</v>
      </c>
      <c r="L89" s="69" t="n">
        <f aca="false">(I89+J89)/Assumptions!$B$8</f>
        <v>0.000261770907212725</v>
      </c>
      <c r="M89" s="70" t="n">
        <f aca="false">F89-L89</f>
        <v>-0.00436177090721272</v>
      </c>
      <c r="N89" s="71" t="n">
        <f aca="false">G89*Assumptions!$B$7</f>
        <v>-169877.78665</v>
      </c>
      <c r="O89" s="71" t="n">
        <f aca="false">K89*Assumptions!$B$7</f>
        <v>-216569.848121378</v>
      </c>
      <c r="P89" s="68" t="n">
        <f aca="false">P88+G89</f>
        <v>2674.422275</v>
      </c>
      <c r="Q89" s="68" t="n">
        <f aca="false">MAX(Q88,P89)</f>
        <v>2731.66896</v>
      </c>
      <c r="R89" s="68" t="n">
        <f aca="false">Q89-P89</f>
        <v>57.2466849999992</v>
      </c>
      <c r="S89" s="68" t="n">
        <f aca="false">S88+K89</f>
        <v>2124.9165200068</v>
      </c>
      <c r="T89" s="68" t="n">
        <f aca="false">MAX(T88,S89)</f>
        <v>2378.07395243916</v>
      </c>
      <c r="U89" s="68" t="n">
        <f aca="false">T89-S89</f>
        <v>253.157432432357</v>
      </c>
      <c r="V89" s="70" t="n">
        <f aca="false">V88+F89</f>
        <v>0.7134</v>
      </c>
      <c r="W89" s="70" t="n">
        <f aca="false">MAX(W88,V89)</f>
        <v>0.7243</v>
      </c>
      <c r="X89" s="70" t="n">
        <f aca="false">W89-V89</f>
        <v>0.0108999999999999</v>
      </c>
      <c r="Y89" s="70" t="n">
        <f aca="false">Y88+M89</f>
        <v>0.68917022944214</v>
      </c>
      <c r="Z89" s="70" t="n">
        <f aca="false">MAX(Z88,Y89)</f>
        <v>0.708708669380159</v>
      </c>
      <c r="AA89" s="70" t="n">
        <f aca="false">Z89-Y89</f>
        <v>0.0195384399380197</v>
      </c>
      <c r="AB89" s="72" t="n">
        <f aca="false">AB88*(1+F89)</f>
        <v>1.96236961070812</v>
      </c>
      <c r="AC89" s="73" t="n">
        <f aca="false">MAX(AC88,AB89)</f>
        <v>1.98795982194234</v>
      </c>
      <c r="AD89" s="70" t="n">
        <f aca="false">1-AB89/AC89</f>
        <v>0.0128725998140221</v>
      </c>
      <c r="AE89" s="73" t="n">
        <f aca="false">AE88*(1+M89)</f>
        <v>1.91573356029522</v>
      </c>
      <c r="AF89" s="73" t="n">
        <f aca="false">MAX(AF88,AE89)</f>
        <v>1.95756287431245</v>
      </c>
      <c r="AG89" s="70" t="n">
        <f aca="false">1-AE89/AF89</f>
        <v>0.0213680564574019</v>
      </c>
      <c r="AH89" s="74" t="n">
        <f aca="false">IF(R89&gt;0,AH88+1,0)</f>
        <v>33</v>
      </c>
      <c r="AI89" s="74" t="n">
        <f aca="false">IF(U89&gt;0,AI88+1,0)</f>
        <v>33</v>
      </c>
      <c r="AJ89" s="74" t="n">
        <f aca="false">IF(G89&gt;0,AJ88+1,0)</f>
        <v>0</v>
      </c>
      <c r="AK89" s="74" t="n">
        <f aca="false">IF(G89&lt;=0,AK88+1,0)</f>
        <v>1</v>
      </c>
      <c r="AL89" s="74" t="n">
        <f aca="false">IF(K89&gt;0,AL88+1,0)</f>
        <v>0</v>
      </c>
      <c r="AM89" s="74" t="n">
        <f aca="false">IF(K89&lt;=0,AM88+1,0)</f>
        <v>1</v>
      </c>
    </row>
    <row r="90" customFormat="false" ht="15" hidden="false" customHeight="false" outlineLevel="0" collapsed="false">
      <c r="A90" s="61" t="n">
        <v>89</v>
      </c>
      <c r="B90" s="62" t="n">
        <v>40269.40625</v>
      </c>
      <c r="C90" s="63" t="n">
        <f aca="false">YEAR(B90)</f>
        <v>2010</v>
      </c>
      <c r="D90" s="32" t="s">
        <v>277</v>
      </c>
      <c r="E90" s="64" t="n">
        <v>5284.15</v>
      </c>
      <c r="F90" s="65" t="n">
        <v>0.0069</v>
      </c>
      <c r="G90" s="66" t="n">
        <v>36.460635</v>
      </c>
      <c r="H90" s="67" t="n">
        <f aca="false">E90+IF(D90="Long",1,-1)*G90</f>
        <v>5320.610635</v>
      </c>
      <c r="I90" s="68" t="n">
        <f aca="false">Assumptions!$B$58</f>
        <v>5.35750011455817</v>
      </c>
      <c r="J90" s="68" t="n">
        <f aca="false">INDEX(Yearly!$T$5:$T$22,MATCH(C90,Yearly!$A$5:$A$22,0))</f>
        <v>0.579189201573856</v>
      </c>
      <c r="K90" s="68" t="n">
        <f aca="false">G90-I90-J90</f>
        <v>30.523945683868</v>
      </c>
      <c r="L90" s="69" t="n">
        <f aca="false">(I90+J90)/Assumptions!$B$8</f>
        <v>0.000261770907212725</v>
      </c>
      <c r="M90" s="70" t="n">
        <f aca="false">F90-L90</f>
        <v>0.00663822909278728</v>
      </c>
      <c r="N90" s="71" t="n">
        <f aca="false">G90*Assumptions!$B$7</f>
        <v>286762.894275</v>
      </c>
      <c r="O90" s="71" t="n">
        <f aca="false">K90*Assumptions!$B$7</f>
        <v>240070.832803622</v>
      </c>
      <c r="P90" s="68" t="n">
        <f aca="false">P89+G90</f>
        <v>2710.88291</v>
      </c>
      <c r="Q90" s="68" t="n">
        <f aca="false">MAX(Q89,P90)</f>
        <v>2731.66896</v>
      </c>
      <c r="R90" s="68" t="n">
        <f aca="false">Q90-P90</f>
        <v>20.7860499999993</v>
      </c>
      <c r="S90" s="68" t="n">
        <f aca="false">S89+K90</f>
        <v>2155.44046569067</v>
      </c>
      <c r="T90" s="68" t="n">
        <f aca="false">MAX(T89,S90)</f>
        <v>2378.07395243916</v>
      </c>
      <c r="U90" s="68" t="n">
        <f aca="false">T90-S90</f>
        <v>222.633486748489</v>
      </c>
      <c r="V90" s="70" t="n">
        <f aca="false">V89+F90</f>
        <v>0.7203</v>
      </c>
      <c r="W90" s="70" t="n">
        <f aca="false">MAX(W89,V90)</f>
        <v>0.7243</v>
      </c>
      <c r="X90" s="70" t="n">
        <f aca="false">W90-V90</f>
        <v>0.00399999999999989</v>
      </c>
      <c r="Y90" s="70" t="n">
        <f aca="false">Y89+M90</f>
        <v>0.695808458534927</v>
      </c>
      <c r="Z90" s="70" t="n">
        <f aca="false">MAX(Z89,Y90)</f>
        <v>0.708708669380159</v>
      </c>
      <c r="AA90" s="70" t="n">
        <f aca="false">Z90-Y90</f>
        <v>0.0129002108452324</v>
      </c>
      <c r="AB90" s="72" t="n">
        <f aca="false">AB89*(1+F90)</f>
        <v>1.97590996102201</v>
      </c>
      <c r="AC90" s="73" t="n">
        <f aca="false">MAX(AC89,AB90)</f>
        <v>1.98795982194234</v>
      </c>
      <c r="AD90" s="70" t="n">
        <f aca="false">1-AB90/AC90</f>
        <v>0.00606142075273897</v>
      </c>
      <c r="AE90" s="73" t="n">
        <f aca="false">AE89*(1+M90)</f>
        <v>1.9284506385492</v>
      </c>
      <c r="AF90" s="73" t="n">
        <f aca="false">MAX(AF89,AE90)</f>
        <v>1.95756287431245</v>
      </c>
      <c r="AG90" s="70" t="n">
        <f aca="false">1-AE90/AF90</f>
        <v>0.0148716734186465</v>
      </c>
      <c r="AH90" s="74" t="n">
        <f aca="false">IF(R90&gt;0,AH89+1,0)</f>
        <v>34</v>
      </c>
      <c r="AI90" s="74" t="n">
        <f aca="false">IF(U90&gt;0,AI89+1,0)</f>
        <v>34</v>
      </c>
      <c r="AJ90" s="74" t="n">
        <f aca="false">IF(G90&gt;0,AJ89+1,0)</f>
        <v>1</v>
      </c>
      <c r="AK90" s="74" t="n">
        <f aca="false">IF(G90&lt;=0,AK89+1,0)</f>
        <v>0</v>
      </c>
      <c r="AL90" s="74" t="n">
        <f aca="false">IF(K90&gt;0,AL89+1,0)</f>
        <v>1</v>
      </c>
      <c r="AM90" s="74" t="n">
        <f aca="false">IF(K90&lt;=0,AM89+1,0)</f>
        <v>0</v>
      </c>
    </row>
    <row r="91" customFormat="false" ht="15" hidden="false" customHeight="false" outlineLevel="0" collapsed="false">
      <c r="A91" s="61" t="n">
        <v>90</v>
      </c>
      <c r="B91" s="62" t="n">
        <v>40277.40625</v>
      </c>
      <c r="C91" s="63" t="n">
        <f aca="false">YEAR(B91)</f>
        <v>2010</v>
      </c>
      <c r="D91" s="32" t="s">
        <v>277</v>
      </c>
      <c r="E91" s="64" t="n">
        <v>5341.85</v>
      </c>
      <c r="F91" s="65" t="n">
        <v>-0.0017</v>
      </c>
      <c r="G91" s="66" t="n">
        <v>-9.081145</v>
      </c>
      <c r="H91" s="67" t="n">
        <f aca="false">E91+IF(D91="Long",1,-1)*G91</f>
        <v>5332.768855</v>
      </c>
      <c r="I91" s="68" t="n">
        <f aca="false">Assumptions!$B$58</f>
        <v>5.35750011455817</v>
      </c>
      <c r="J91" s="68" t="n">
        <f aca="false">INDEX(Yearly!$T$5:$T$22,MATCH(C91,Yearly!$A$5:$A$22,0))</f>
        <v>0.579189201573856</v>
      </c>
      <c r="K91" s="68" t="n">
        <f aca="false">G91-I91-J91</f>
        <v>-15.017834316132</v>
      </c>
      <c r="L91" s="69" t="n">
        <f aca="false">(I91+J91)/Assumptions!$B$8</f>
        <v>0.000261770907212725</v>
      </c>
      <c r="M91" s="70" t="n">
        <f aca="false">F91-L91</f>
        <v>-0.00196177090721272</v>
      </c>
      <c r="N91" s="71" t="n">
        <f aca="false">G91*Assumptions!$B$7</f>
        <v>-71423.205425</v>
      </c>
      <c r="O91" s="71" t="n">
        <f aca="false">K91*Assumptions!$B$7</f>
        <v>-118115.266896378</v>
      </c>
      <c r="P91" s="68" t="n">
        <f aca="false">P90+G91</f>
        <v>2701.801765</v>
      </c>
      <c r="Q91" s="68" t="n">
        <f aca="false">MAX(Q90,P91)</f>
        <v>2731.66896</v>
      </c>
      <c r="R91" s="68" t="n">
        <f aca="false">Q91-P91</f>
        <v>29.8671949999994</v>
      </c>
      <c r="S91" s="68" t="n">
        <f aca="false">S90+K91</f>
        <v>2140.42263137454</v>
      </c>
      <c r="T91" s="68" t="n">
        <f aca="false">MAX(T90,S91)</f>
        <v>2378.07395243916</v>
      </c>
      <c r="U91" s="68" t="n">
        <f aca="false">T91-S91</f>
        <v>237.651321064621</v>
      </c>
      <c r="V91" s="70" t="n">
        <f aca="false">V90+F91</f>
        <v>0.7186</v>
      </c>
      <c r="W91" s="70" t="n">
        <f aca="false">MAX(W90,V91)</f>
        <v>0.7243</v>
      </c>
      <c r="X91" s="70" t="n">
        <f aca="false">W91-V91</f>
        <v>0.00569999999999993</v>
      </c>
      <c r="Y91" s="70" t="n">
        <f aca="false">Y90+M91</f>
        <v>0.693846687627714</v>
      </c>
      <c r="Z91" s="70" t="n">
        <f aca="false">MAX(Z90,Y91)</f>
        <v>0.708708669380159</v>
      </c>
      <c r="AA91" s="70" t="n">
        <f aca="false">Z91-Y91</f>
        <v>0.0148619817524451</v>
      </c>
      <c r="AB91" s="72" t="n">
        <f aca="false">AB90*(1+F91)</f>
        <v>1.97255091408827</v>
      </c>
      <c r="AC91" s="73" t="n">
        <f aca="false">MAX(AC90,AB91)</f>
        <v>1.98795982194234</v>
      </c>
      <c r="AD91" s="70" t="n">
        <f aca="false">1-AB91/AC91</f>
        <v>0.00775111633745929</v>
      </c>
      <c r="AE91" s="73" t="n">
        <f aca="false">AE90*(1+M91)</f>
        <v>1.9246674601905</v>
      </c>
      <c r="AF91" s="73" t="n">
        <f aca="false">MAX(AF90,AE91)</f>
        <v>1.95756287431245</v>
      </c>
      <c r="AG91" s="70" t="n">
        <f aca="false">1-AE91/AF91</f>
        <v>0.016804269509605</v>
      </c>
      <c r="AH91" s="74" t="n">
        <f aca="false">IF(R91&gt;0,AH90+1,0)</f>
        <v>35</v>
      </c>
      <c r="AI91" s="74" t="n">
        <f aca="false">IF(U91&gt;0,AI90+1,0)</f>
        <v>35</v>
      </c>
      <c r="AJ91" s="74" t="n">
        <f aca="false">IF(G91&gt;0,AJ90+1,0)</f>
        <v>0</v>
      </c>
      <c r="AK91" s="74" t="n">
        <f aca="false">IF(G91&lt;=0,AK90+1,0)</f>
        <v>1</v>
      </c>
      <c r="AL91" s="74" t="n">
        <f aca="false">IF(K91&gt;0,AL90+1,0)</f>
        <v>0</v>
      </c>
      <c r="AM91" s="74" t="n">
        <f aca="false">IF(K91&lt;=0,AM90+1,0)</f>
        <v>1</v>
      </c>
    </row>
    <row r="92" customFormat="false" ht="15" hidden="false" customHeight="false" outlineLevel="0" collapsed="false">
      <c r="A92" s="61" t="n">
        <v>91</v>
      </c>
      <c r="B92" s="62" t="n">
        <v>40280.4909722222</v>
      </c>
      <c r="C92" s="63" t="n">
        <f aca="false">YEAR(B92)</f>
        <v>2010</v>
      </c>
      <c r="D92" s="32" t="s">
        <v>277</v>
      </c>
      <c r="E92" s="64" t="n">
        <v>5353.3</v>
      </c>
      <c r="F92" s="65" t="n">
        <v>-0.0036</v>
      </c>
      <c r="G92" s="66" t="n">
        <v>-19.27188</v>
      </c>
      <c r="H92" s="67" t="n">
        <f aca="false">E92+IF(D92="Long",1,-1)*G92</f>
        <v>5334.02812</v>
      </c>
      <c r="I92" s="68" t="n">
        <f aca="false">Assumptions!$B$58</f>
        <v>5.35750011455817</v>
      </c>
      <c r="J92" s="68" t="n">
        <f aca="false">INDEX(Yearly!$T$5:$T$22,MATCH(C92,Yearly!$A$5:$A$22,0))</f>
        <v>0.579189201573856</v>
      </c>
      <c r="K92" s="68" t="n">
        <f aca="false">G92-I92-J92</f>
        <v>-25.208569316132</v>
      </c>
      <c r="L92" s="69" t="n">
        <f aca="false">(I92+J92)/Assumptions!$B$8</f>
        <v>0.000261770907212725</v>
      </c>
      <c r="M92" s="70" t="n">
        <f aca="false">F92-L92</f>
        <v>-0.00386177090721272</v>
      </c>
      <c r="N92" s="71" t="n">
        <f aca="false">G92*Assumptions!$B$7</f>
        <v>-151573.3362</v>
      </c>
      <c r="O92" s="71" t="n">
        <f aca="false">K92*Assumptions!$B$7</f>
        <v>-198265.397671378</v>
      </c>
      <c r="P92" s="68" t="n">
        <f aca="false">P91+G92</f>
        <v>2682.529885</v>
      </c>
      <c r="Q92" s="68" t="n">
        <f aca="false">MAX(Q91,P92)</f>
        <v>2731.66896</v>
      </c>
      <c r="R92" s="68" t="n">
        <f aca="false">Q92-P92</f>
        <v>49.1390749999991</v>
      </c>
      <c r="S92" s="68" t="n">
        <f aca="false">S91+K92</f>
        <v>2115.21406205841</v>
      </c>
      <c r="T92" s="68" t="n">
        <f aca="false">MAX(T91,S92)</f>
        <v>2378.07395243916</v>
      </c>
      <c r="U92" s="68" t="n">
        <f aca="false">T92-S92</f>
        <v>262.859890380753</v>
      </c>
      <c r="V92" s="70" t="n">
        <f aca="false">V91+F92</f>
        <v>0.715</v>
      </c>
      <c r="W92" s="70" t="n">
        <f aca="false">MAX(W91,V92)</f>
        <v>0.7243</v>
      </c>
      <c r="X92" s="70" t="n">
        <f aca="false">W92-V92</f>
        <v>0.00929999999999998</v>
      </c>
      <c r="Y92" s="70" t="n">
        <f aca="false">Y91+M92</f>
        <v>0.689984916720501</v>
      </c>
      <c r="Z92" s="70" t="n">
        <f aca="false">MAX(Z91,Y92)</f>
        <v>0.708708669380159</v>
      </c>
      <c r="AA92" s="70" t="n">
        <f aca="false">Z92-Y92</f>
        <v>0.0187237526596579</v>
      </c>
      <c r="AB92" s="72" t="n">
        <f aca="false">AB91*(1+F92)</f>
        <v>1.96544973079755</v>
      </c>
      <c r="AC92" s="73" t="n">
        <f aca="false">MAX(AC91,AB92)</f>
        <v>1.98795982194234</v>
      </c>
      <c r="AD92" s="70" t="n">
        <f aca="false">1-AB92/AC92</f>
        <v>0.0113232123186445</v>
      </c>
      <c r="AE92" s="73" t="n">
        <f aca="false">AE91*(1+M92)</f>
        <v>1.91723483538668</v>
      </c>
      <c r="AF92" s="73" t="n">
        <f aca="false">MAX(AF91,AE92)</f>
        <v>1.95756287431245</v>
      </c>
      <c r="AG92" s="70" t="n">
        <f aca="false">1-AE92/AF92</f>
        <v>0.0206011461777086</v>
      </c>
      <c r="AH92" s="74" t="n">
        <f aca="false">IF(R92&gt;0,AH91+1,0)</f>
        <v>36</v>
      </c>
      <c r="AI92" s="74" t="n">
        <f aca="false">IF(U92&gt;0,AI91+1,0)</f>
        <v>36</v>
      </c>
      <c r="AJ92" s="74" t="n">
        <f aca="false">IF(G92&gt;0,AJ91+1,0)</f>
        <v>0</v>
      </c>
      <c r="AK92" s="74" t="n">
        <f aca="false">IF(G92&lt;=0,AK91+1,0)</f>
        <v>2</v>
      </c>
      <c r="AL92" s="74" t="n">
        <f aca="false">IF(K92&gt;0,AL91+1,0)</f>
        <v>0</v>
      </c>
      <c r="AM92" s="74" t="n">
        <f aca="false">IF(K92&lt;=0,AM91+1,0)</f>
        <v>2</v>
      </c>
    </row>
    <row r="93" customFormat="false" ht="15" hidden="false" customHeight="false" outlineLevel="0" collapsed="false">
      <c r="A93" s="61" t="n">
        <v>92</v>
      </c>
      <c r="B93" s="62" t="n">
        <v>40283.40625</v>
      </c>
      <c r="C93" s="63" t="n">
        <f aca="false">YEAR(B93)</f>
        <v>2010</v>
      </c>
      <c r="D93" s="32" t="s">
        <v>277</v>
      </c>
      <c r="E93" s="64" t="n">
        <v>5360.8</v>
      </c>
      <c r="F93" s="65" t="n">
        <v>-0.0054</v>
      </c>
      <c r="G93" s="66" t="n">
        <v>-28.94832</v>
      </c>
      <c r="H93" s="67" t="n">
        <f aca="false">E93+IF(D93="Long",1,-1)*G93</f>
        <v>5331.85168</v>
      </c>
      <c r="I93" s="68" t="n">
        <f aca="false">Assumptions!$B$58</f>
        <v>5.35750011455817</v>
      </c>
      <c r="J93" s="68" t="n">
        <f aca="false">INDEX(Yearly!$T$5:$T$22,MATCH(C93,Yearly!$A$5:$A$22,0))</f>
        <v>0.579189201573856</v>
      </c>
      <c r="K93" s="68" t="n">
        <f aca="false">G93-I93-J93</f>
        <v>-34.885009316132</v>
      </c>
      <c r="L93" s="69" t="n">
        <f aca="false">(I93+J93)/Assumptions!$B$8</f>
        <v>0.000261770907212725</v>
      </c>
      <c r="M93" s="70" t="n">
        <f aca="false">F93-L93</f>
        <v>-0.00566177090721273</v>
      </c>
      <c r="N93" s="71" t="n">
        <f aca="false">G93*Assumptions!$B$7</f>
        <v>-227678.5368</v>
      </c>
      <c r="O93" s="71" t="n">
        <f aca="false">K93*Assumptions!$B$7</f>
        <v>-274370.598271378</v>
      </c>
      <c r="P93" s="68" t="n">
        <f aca="false">P92+G93</f>
        <v>2653.581565</v>
      </c>
      <c r="Q93" s="68" t="n">
        <f aca="false">MAX(Q92,P93)</f>
        <v>2731.66896</v>
      </c>
      <c r="R93" s="68" t="n">
        <f aca="false">Q93-P93</f>
        <v>78.0873949999991</v>
      </c>
      <c r="S93" s="68" t="n">
        <f aca="false">S92+K93</f>
        <v>2080.32905274228</v>
      </c>
      <c r="T93" s="68" t="n">
        <f aca="false">MAX(T92,S93)</f>
        <v>2378.07395243916</v>
      </c>
      <c r="U93" s="68" t="n">
        <f aca="false">T93-S93</f>
        <v>297.744899696885</v>
      </c>
      <c r="V93" s="70" t="n">
        <f aca="false">V92+F93</f>
        <v>0.7096</v>
      </c>
      <c r="W93" s="70" t="n">
        <f aca="false">MAX(W92,V93)</f>
        <v>0.7243</v>
      </c>
      <c r="X93" s="70" t="n">
        <f aca="false">W93-V93</f>
        <v>0.0146999999999999</v>
      </c>
      <c r="Y93" s="70" t="n">
        <f aca="false">Y92+M93</f>
        <v>0.684323145813289</v>
      </c>
      <c r="Z93" s="70" t="n">
        <f aca="false">MAX(Z92,Y93)</f>
        <v>0.708708669380159</v>
      </c>
      <c r="AA93" s="70" t="n">
        <f aca="false">Z93-Y93</f>
        <v>0.0243855235668706</v>
      </c>
      <c r="AB93" s="72" t="n">
        <f aca="false">AB92*(1+F93)</f>
        <v>1.95483630225124</v>
      </c>
      <c r="AC93" s="73" t="n">
        <f aca="false">MAX(AC92,AB93)</f>
        <v>1.98795982194234</v>
      </c>
      <c r="AD93" s="70" t="n">
        <f aca="false">1-AB93/AC93</f>
        <v>0.0166620669721238</v>
      </c>
      <c r="AE93" s="73" t="n">
        <f aca="false">AE92*(1+M93)</f>
        <v>1.90637989097339</v>
      </c>
      <c r="AF93" s="73" t="n">
        <f aca="false">MAX(AF92,AE93)</f>
        <v>1.95756287431245</v>
      </c>
      <c r="AG93" s="70" t="n">
        <f aca="false">1-AE93/AF93</f>
        <v>0.0261462781148371</v>
      </c>
      <c r="AH93" s="74" t="n">
        <f aca="false">IF(R93&gt;0,AH92+1,0)</f>
        <v>37</v>
      </c>
      <c r="AI93" s="74" t="n">
        <f aca="false">IF(U93&gt;0,AI92+1,0)</f>
        <v>37</v>
      </c>
      <c r="AJ93" s="74" t="n">
        <f aca="false">IF(G93&gt;0,AJ92+1,0)</f>
        <v>0</v>
      </c>
      <c r="AK93" s="74" t="n">
        <f aca="false">IF(G93&lt;=0,AK92+1,0)</f>
        <v>3</v>
      </c>
      <c r="AL93" s="74" t="n">
        <f aca="false">IF(K93&gt;0,AL92+1,0)</f>
        <v>0</v>
      </c>
      <c r="AM93" s="74" t="n">
        <f aca="false">IF(K93&lt;=0,AM92+1,0)</f>
        <v>3</v>
      </c>
    </row>
    <row r="94" customFormat="false" ht="15" hidden="false" customHeight="false" outlineLevel="0" collapsed="false">
      <c r="A94" s="61" t="n">
        <v>93</v>
      </c>
      <c r="B94" s="62" t="n">
        <v>40289.40625</v>
      </c>
      <c r="C94" s="63" t="n">
        <f aca="false">YEAR(B94)</f>
        <v>2010</v>
      </c>
      <c r="D94" s="32" t="s">
        <v>277</v>
      </c>
      <c r="E94" s="64" t="n">
        <v>5261.5</v>
      </c>
      <c r="F94" s="65" t="n">
        <v>-0.0022</v>
      </c>
      <c r="G94" s="66" t="n">
        <v>-11.5753</v>
      </c>
      <c r="H94" s="67" t="n">
        <f aca="false">E94+IF(D94="Long",1,-1)*G94</f>
        <v>5249.9247</v>
      </c>
      <c r="I94" s="68" t="n">
        <f aca="false">Assumptions!$B$58</f>
        <v>5.35750011455817</v>
      </c>
      <c r="J94" s="68" t="n">
        <f aca="false">INDEX(Yearly!$T$5:$T$22,MATCH(C94,Yearly!$A$5:$A$22,0))</f>
        <v>0.579189201573856</v>
      </c>
      <c r="K94" s="68" t="n">
        <f aca="false">G94-I94-J94</f>
        <v>-17.511989316132</v>
      </c>
      <c r="L94" s="69" t="n">
        <f aca="false">(I94+J94)/Assumptions!$B$8</f>
        <v>0.000261770907212725</v>
      </c>
      <c r="M94" s="70" t="n">
        <f aca="false">F94-L94</f>
        <v>-0.00246177090721273</v>
      </c>
      <c r="N94" s="71" t="n">
        <f aca="false">G94*Assumptions!$B$7</f>
        <v>-91039.7345</v>
      </c>
      <c r="O94" s="71" t="n">
        <f aca="false">K94*Assumptions!$B$7</f>
        <v>-137731.795971378</v>
      </c>
      <c r="P94" s="68" t="n">
        <f aca="false">P93+G94</f>
        <v>2642.006265</v>
      </c>
      <c r="Q94" s="68" t="n">
        <f aca="false">MAX(Q93,P94)</f>
        <v>2731.66896</v>
      </c>
      <c r="R94" s="68" t="n">
        <f aca="false">Q94-P94</f>
        <v>89.6626949999991</v>
      </c>
      <c r="S94" s="68" t="n">
        <f aca="false">S93+K94</f>
        <v>2062.81706342615</v>
      </c>
      <c r="T94" s="68" t="n">
        <f aca="false">MAX(T93,S94)</f>
        <v>2378.07395243916</v>
      </c>
      <c r="U94" s="68" t="n">
        <f aca="false">T94-S94</f>
        <v>315.256889013016</v>
      </c>
      <c r="V94" s="70" t="n">
        <f aca="false">V93+F94</f>
        <v>0.7074</v>
      </c>
      <c r="W94" s="70" t="n">
        <f aca="false">MAX(W93,V94)</f>
        <v>0.7243</v>
      </c>
      <c r="X94" s="70" t="n">
        <f aca="false">W94-V94</f>
        <v>0.0168999999999999</v>
      </c>
      <c r="Y94" s="70" t="n">
        <f aca="false">Y93+M94</f>
        <v>0.681861374906076</v>
      </c>
      <c r="Z94" s="70" t="n">
        <f aca="false">MAX(Z93,Y94)</f>
        <v>0.708708669380159</v>
      </c>
      <c r="AA94" s="70" t="n">
        <f aca="false">Z94-Y94</f>
        <v>0.0268472944740834</v>
      </c>
      <c r="AB94" s="72" t="n">
        <f aca="false">AB93*(1+F94)</f>
        <v>1.95053566238629</v>
      </c>
      <c r="AC94" s="73" t="n">
        <f aca="false">MAX(AC93,AB94)</f>
        <v>1.98795982194234</v>
      </c>
      <c r="AD94" s="70" t="n">
        <f aca="false">1-AB94/AC94</f>
        <v>0.0188254104247851</v>
      </c>
      <c r="AE94" s="73" t="n">
        <f aca="false">AE93*(1+M94)</f>
        <v>1.9016868204197</v>
      </c>
      <c r="AF94" s="73" t="n">
        <f aca="false">MAX(AF93,AE94)</f>
        <v>1.95756287431245</v>
      </c>
      <c r="AG94" s="70" t="n">
        <f aca="false">1-AE94/AF94</f>
        <v>0.0285436828752549</v>
      </c>
      <c r="AH94" s="74" t="n">
        <f aca="false">IF(R94&gt;0,AH93+1,0)</f>
        <v>38</v>
      </c>
      <c r="AI94" s="74" t="n">
        <f aca="false">IF(U94&gt;0,AI93+1,0)</f>
        <v>38</v>
      </c>
      <c r="AJ94" s="74" t="n">
        <f aca="false">IF(G94&gt;0,AJ93+1,0)</f>
        <v>0</v>
      </c>
      <c r="AK94" s="74" t="n">
        <f aca="false">IF(G94&lt;=0,AK93+1,0)</f>
        <v>4</v>
      </c>
      <c r="AL94" s="74" t="n">
        <f aca="false">IF(K94&gt;0,AL93+1,0)</f>
        <v>0</v>
      </c>
      <c r="AM94" s="74" t="n">
        <f aca="false">IF(K94&lt;=0,AM93+1,0)</f>
        <v>4</v>
      </c>
    </row>
    <row r="95" customFormat="false" ht="15" hidden="false" customHeight="false" outlineLevel="0" collapsed="false">
      <c r="A95" s="61" t="n">
        <v>94</v>
      </c>
      <c r="B95" s="62" t="n">
        <v>40289.5097222222</v>
      </c>
      <c r="C95" s="63" t="n">
        <f aca="false">YEAR(B95)</f>
        <v>2010</v>
      </c>
      <c r="D95" s="32" t="s">
        <v>276</v>
      </c>
      <c r="E95" s="64" t="n">
        <v>5249.75</v>
      </c>
      <c r="F95" s="65" t="n">
        <v>-0.0031</v>
      </c>
      <c r="G95" s="66" t="n">
        <v>-16.274225</v>
      </c>
      <c r="H95" s="67" t="n">
        <f aca="false">E95+IF(D95="Long",1,-1)*G95</f>
        <v>5266.024225</v>
      </c>
      <c r="I95" s="68" t="n">
        <f aca="false">Assumptions!$B$58</f>
        <v>5.35750011455817</v>
      </c>
      <c r="J95" s="68" t="n">
        <f aca="false">INDEX(Yearly!$T$5:$T$22,MATCH(C95,Yearly!$A$5:$A$22,0))</f>
        <v>0.579189201573856</v>
      </c>
      <c r="K95" s="68" t="n">
        <f aca="false">G95-I95-J95</f>
        <v>-22.210914316132</v>
      </c>
      <c r="L95" s="69" t="n">
        <f aca="false">(I95+J95)/Assumptions!$B$8</f>
        <v>0.000261770907212725</v>
      </c>
      <c r="M95" s="70" t="n">
        <f aca="false">F95-L95</f>
        <v>-0.00336177090721272</v>
      </c>
      <c r="N95" s="71" t="n">
        <f aca="false">G95*Assumptions!$B$7</f>
        <v>-127996.779625</v>
      </c>
      <c r="O95" s="71" t="n">
        <f aca="false">K95*Assumptions!$B$7</f>
        <v>-174688.841096378</v>
      </c>
      <c r="P95" s="68" t="n">
        <f aca="false">P94+G95</f>
        <v>2625.73204</v>
      </c>
      <c r="Q95" s="68" t="n">
        <f aca="false">MAX(Q94,P95)</f>
        <v>2731.66896</v>
      </c>
      <c r="R95" s="68" t="n">
        <f aca="false">Q95-P95</f>
        <v>105.936919999999</v>
      </c>
      <c r="S95" s="68" t="n">
        <f aca="false">S94+K95</f>
        <v>2040.60614911001</v>
      </c>
      <c r="T95" s="68" t="n">
        <f aca="false">MAX(T94,S95)</f>
        <v>2378.07395243916</v>
      </c>
      <c r="U95" s="68" t="n">
        <f aca="false">T95-S95</f>
        <v>337.467803329148</v>
      </c>
      <c r="V95" s="70" t="n">
        <f aca="false">V94+F95</f>
        <v>0.7043</v>
      </c>
      <c r="W95" s="70" t="n">
        <f aca="false">MAX(W94,V95)</f>
        <v>0.7243</v>
      </c>
      <c r="X95" s="70" t="n">
        <f aca="false">W95-V95</f>
        <v>0.0199999999999999</v>
      </c>
      <c r="Y95" s="70" t="n">
        <f aca="false">Y94+M95</f>
        <v>0.678499603998863</v>
      </c>
      <c r="Z95" s="70" t="n">
        <f aca="false">MAX(Z94,Y95)</f>
        <v>0.708708669380159</v>
      </c>
      <c r="AA95" s="70" t="n">
        <f aca="false">Z95-Y95</f>
        <v>0.0302090653812961</v>
      </c>
      <c r="AB95" s="72" t="n">
        <f aca="false">AB94*(1+F95)</f>
        <v>1.94448900183289</v>
      </c>
      <c r="AC95" s="73" t="n">
        <f aca="false">MAX(AC94,AB95)</f>
        <v>1.98795982194234</v>
      </c>
      <c r="AD95" s="70" t="n">
        <f aca="false">1-AB95/AC95</f>
        <v>0.0218670516524684</v>
      </c>
      <c r="AE95" s="73" t="n">
        <f aca="false">AE94*(1+M95)</f>
        <v>1.89529378499218</v>
      </c>
      <c r="AF95" s="73" t="n">
        <f aca="false">MAX(AF94,AE95)</f>
        <v>1.95756287431245</v>
      </c>
      <c r="AG95" s="70" t="n">
        <f aca="false">1-AE95/AF95</f>
        <v>0.0318094964597929</v>
      </c>
      <c r="AH95" s="74" t="n">
        <f aca="false">IF(R95&gt;0,AH94+1,0)</f>
        <v>39</v>
      </c>
      <c r="AI95" s="74" t="n">
        <f aca="false">IF(U95&gt;0,AI94+1,0)</f>
        <v>39</v>
      </c>
      <c r="AJ95" s="74" t="n">
        <f aca="false">IF(G95&gt;0,AJ94+1,0)</f>
        <v>0</v>
      </c>
      <c r="AK95" s="74" t="n">
        <f aca="false">IF(G95&lt;=0,AK94+1,0)</f>
        <v>5</v>
      </c>
      <c r="AL95" s="74" t="n">
        <f aca="false">IF(K95&gt;0,AL94+1,0)</f>
        <v>0</v>
      </c>
      <c r="AM95" s="74" t="n">
        <f aca="false">IF(K95&lt;=0,AM94+1,0)</f>
        <v>5</v>
      </c>
    </row>
    <row r="96" customFormat="false" ht="15" hidden="false" customHeight="false" outlineLevel="0" collapsed="false">
      <c r="A96" s="61" t="n">
        <v>95</v>
      </c>
      <c r="B96" s="62" t="n">
        <v>40290.46875</v>
      </c>
      <c r="C96" s="63" t="n">
        <f aca="false">YEAR(B96)</f>
        <v>2010</v>
      </c>
      <c r="D96" s="32" t="s">
        <v>277</v>
      </c>
      <c r="E96" s="64" t="n">
        <v>5266.05</v>
      </c>
      <c r="F96" s="65" t="n">
        <v>0.0051</v>
      </c>
      <c r="G96" s="66" t="n">
        <v>26.856855</v>
      </c>
      <c r="H96" s="67" t="n">
        <f aca="false">E96+IF(D96="Long",1,-1)*G96</f>
        <v>5292.906855</v>
      </c>
      <c r="I96" s="68" t="n">
        <f aca="false">Assumptions!$B$58</f>
        <v>5.35750011455817</v>
      </c>
      <c r="J96" s="68" t="n">
        <f aca="false">INDEX(Yearly!$T$5:$T$22,MATCH(C96,Yearly!$A$5:$A$22,0))</f>
        <v>0.579189201573856</v>
      </c>
      <c r="K96" s="68" t="n">
        <f aca="false">G96-I96-J96</f>
        <v>20.920165683868</v>
      </c>
      <c r="L96" s="69" t="n">
        <f aca="false">(I96+J96)/Assumptions!$B$8</f>
        <v>0.000261770907212725</v>
      </c>
      <c r="M96" s="70" t="n">
        <f aca="false">F96-L96</f>
        <v>0.00483822909278728</v>
      </c>
      <c r="N96" s="71" t="n">
        <f aca="false">G96*Assumptions!$B$7</f>
        <v>211229.164575</v>
      </c>
      <c r="O96" s="71" t="n">
        <f aca="false">K96*Assumptions!$B$7</f>
        <v>164537.103103622</v>
      </c>
      <c r="P96" s="68" t="n">
        <f aca="false">P95+G96</f>
        <v>2652.588895</v>
      </c>
      <c r="Q96" s="68" t="n">
        <f aca="false">MAX(Q95,P96)</f>
        <v>2731.66896</v>
      </c>
      <c r="R96" s="68" t="n">
        <f aca="false">Q96-P96</f>
        <v>79.0800649999992</v>
      </c>
      <c r="S96" s="68" t="n">
        <f aca="false">S95+K96</f>
        <v>2061.52631479388</v>
      </c>
      <c r="T96" s="68" t="n">
        <f aca="false">MAX(T95,S96)</f>
        <v>2378.07395243916</v>
      </c>
      <c r="U96" s="68" t="n">
        <f aca="false">T96-S96</f>
        <v>316.54763764528</v>
      </c>
      <c r="V96" s="70" t="n">
        <f aca="false">V95+F96</f>
        <v>0.7094</v>
      </c>
      <c r="W96" s="70" t="n">
        <f aca="false">MAX(W95,V96)</f>
        <v>0.7243</v>
      </c>
      <c r="X96" s="70" t="n">
        <f aca="false">W96-V96</f>
        <v>0.0148999999999999</v>
      </c>
      <c r="Y96" s="70" t="n">
        <f aca="false">Y95+M96</f>
        <v>0.68333783309165</v>
      </c>
      <c r="Z96" s="70" t="n">
        <f aca="false">MAX(Z95,Y96)</f>
        <v>0.708708669380159</v>
      </c>
      <c r="AA96" s="70" t="n">
        <f aca="false">Z96-Y96</f>
        <v>0.0253708362885088</v>
      </c>
      <c r="AB96" s="72" t="n">
        <f aca="false">AB95*(1+F96)</f>
        <v>1.95440589574224</v>
      </c>
      <c r="AC96" s="73" t="n">
        <f aca="false">MAX(AC95,AB96)</f>
        <v>1.98795982194234</v>
      </c>
      <c r="AD96" s="70" t="n">
        <f aca="false">1-AB96/AC96</f>
        <v>0.0168785736158958</v>
      </c>
      <c r="AE96" s="73" t="n">
        <f aca="false">AE95*(1+M96)</f>
        <v>1.90446365052211</v>
      </c>
      <c r="AF96" s="73" t="n">
        <f aca="false">MAX(AF95,AE96)</f>
        <v>1.95756287431245</v>
      </c>
      <c r="AG96" s="70" t="n">
        <f aca="false">1-AE96/AF96</f>
        <v>0.0271251689982043</v>
      </c>
      <c r="AH96" s="74" t="n">
        <f aca="false">IF(R96&gt;0,AH95+1,0)</f>
        <v>40</v>
      </c>
      <c r="AI96" s="74" t="n">
        <f aca="false">IF(U96&gt;0,AI95+1,0)</f>
        <v>40</v>
      </c>
      <c r="AJ96" s="74" t="n">
        <f aca="false">IF(G96&gt;0,AJ95+1,0)</f>
        <v>1</v>
      </c>
      <c r="AK96" s="74" t="n">
        <f aca="false">IF(G96&lt;=0,AK95+1,0)</f>
        <v>0</v>
      </c>
      <c r="AL96" s="74" t="n">
        <f aca="false">IF(K96&gt;0,AL95+1,0)</f>
        <v>1</v>
      </c>
      <c r="AM96" s="74" t="n">
        <f aca="false">IF(K96&lt;=0,AM95+1,0)</f>
        <v>0</v>
      </c>
    </row>
    <row r="97" customFormat="false" ht="15" hidden="false" customHeight="false" outlineLevel="0" collapsed="false">
      <c r="A97" s="61" t="n">
        <v>96</v>
      </c>
      <c r="B97" s="62" t="n">
        <v>40291.3854166667</v>
      </c>
      <c r="C97" s="63" t="n">
        <f aca="false">YEAR(B97)</f>
        <v>2010</v>
      </c>
      <c r="D97" s="32" t="s">
        <v>276</v>
      </c>
      <c r="E97" s="64" t="n">
        <v>5292.7</v>
      </c>
      <c r="F97" s="65" t="n">
        <v>-0.0024</v>
      </c>
      <c r="G97" s="66" t="n">
        <v>-12.70248</v>
      </c>
      <c r="H97" s="67" t="n">
        <f aca="false">E97+IF(D97="Long",1,-1)*G97</f>
        <v>5305.40248</v>
      </c>
      <c r="I97" s="68" t="n">
        <f aca="false">Assumptions!$B$58</f>
        <v>5.35750011455817</v>
      </c>
      <c r="J97" s="68" t="n">
        <f aca="false">INDEX(Yearly!$T$5:$T$22,MATCH(C97,Yearly!$A$5:$A$22,0))</f>
        <v>0.579189201573856</v>
      </c>
      <c r="K97" s="68" t="n">
        <f aca="false">G97-I97-J97</f>
        <v>-18.639169316132</v>
      </c>
      <c r="L97" s="69" t="n">
        <f aca="false">(I97+J97)/Assumptions!$B$8</f>
        <v>0.000261770907212725</v>
      </c>
      <c r="M97" s="70" t="n">
        <f aca="false">F97-L97</f>
        <v>-0.00266177090721272</v>
      </c>
      <c r="N97" s="71" t="n">
        <f aca="false">G97*Assumptions!$B$7</f>
        <v>-99905.0052</v>
      </c>
      <c r="O97" s="71" t="n">
        <f aca="false">K97*Assumptions!$B$7</f>
        <v>-146597.066671378</v>
      </c>
      <c r="P97" s="68" t="n">
        <f aca="false">P96+G97</f>
        <v>2639.886415</v>
      </c>
      <c r="Q97" s="68" t="n">
        <f aca="false">MAX(Q96,P97)</f>
        <v>2731.66896</v>
      </c>
      <c r="R97" s="68" t="n">
        <f aca="false">Q97-P97</f>
        <v>91.7825449999991</v>
      </c>
      <c r="S97" s="68" t="n">
        <f aca="false">S96+K97</f>
        <v>2042.88714547775</v>
      </c>
      <c r="T97" s="68" t="n">
        <f aca="false">MAX(T96,S97)</f>
        <v>2378.07395243916</v>
      </c>
      <c r="U97" s="68" t="n">
        <f aca="false">T97-S97</f>
        <v>335.186806961412</v>
      </c>
      <c r="V97" s="70" t="n">
        <f aca="false">V96+F97</f>
        <v>0.707</v>
      </c>
      <c r="W97" s="70" t="n">
        <f aca="false">MAX(W96,V97)</f>
        <v>0.7243</v>
      </c>
      <c r="X97" s="70" t="n">
        <f aca="false">W97-V97</f>
        <v>0.0172999999999999</v>
      </c>
      <c r="Y97" s="70" t="n">
        <f aca="false">Y96+M97</f>
        <v>0.680676062184438</v>
      </c>
      <c r="Z97" s="70" t="n">
        <f aca="false">MAX(Z96,Y97)</f>
        <v>0.708708669380159</v>
      </c>
      <c r="AA97" s="70" t="n">
        <f aca="false">Z97-Y97</f>
        <v>0.0280326071957215</v>
      </c>
      <c r="AB97" s="72" t="n">
        <f aca="false">AB96*(1+F97)</f>
        <v>1.94971532159246</v>
      </c>
      <c r="AC97" s="73" t="n">
        <f aca="false">MAX(AC96,AB97)</f>
        <v>1.98795982194234</v>
      </c>
      <c r="AD97" s="70" t="n">
        <f aca="false">1-AB97/AC97</f>
        <v>0.0192380650392178</v>
      </c>
      <c r="AE97" s="73" t="n">
        <f aca="false">AE96*(1+M97)</f>
        <v>1.89939440458331</v>
      </c>
      <c r="AF97" s="73" t="n">
        <f aca="false">MAX(AF96,AE97)</f>
        <v>1.95756287431245</v>
      </c>
      <c r="AG97" s="70" t="n">
        <f aca="false">1-AE97/AF97</f>
        <v>0.0297147389197244</v>
      </c>
      <c r="AH97" s="74" t="n">
        <f aca="false">IF(R97&gt;0,AH96+1,0)</f>
        <v>41</v>
      </c>
      <c r="AI97" s="74" t="n">
        <f aca="false">IF(U97&gt;0,AI96+1,0)</f>
        <v>41</v>
      </c>
      <c r="AJ97" s="74" t="n">
        <f aca="false">IF(G97&gt;0,AJ96+1,0)</f>
        <v>0</v>
      </c>
      <c r="AK97" s="74" t="n">
        <f aca="false">IF(G97&lt;=0,AK96+1,0)</f>
        <v>1</v>
      </c>
      <c r="AL97" s="74" t="n">
        <f aca="false">IF(K97&gt;0,AL96+1,0)</f>
        <v>0</v>
      </c>
      <c r="AM97" s="74" t="n">
        <f aca="false">IF(K97&lt;=0,AM96+1,0)</f>
        <v>1</v>
      </c>
    </row>
    <row r="98" customFormat="false" ht="15" hidden="false" customHeight="false" outlineLevel="0" collapsed="false">
      <c r="A98" s="61" t="n">
        <v>97</v>
      </c>
      <c r="B98" s="62" t="n">
        <v>40291.4645833333</v>
      </c>
      <c r="C98" s="63" t="n">
        <f aca="false">YEAR(B98)</f>
        <v>2010</v>
      </c>
      <c r="D98" s="32" t="s">
        <v>277</v>
      </c>
      <c r="E98" s="64" t="n">
        <v>5305.5</v>
      </c>
      <c r="F98" s="65" t="n">
        <v>-0.0082</v>
      </c>
      <c r="G98" s="66" t="n">
        <v>-43.5051</v>
      </c>
      <c r="H98" s="67" t="n">
        <f aca="false">E98+IF(D98="Long",1,-1)*G98</f>
        <v>5261.9949</v>
      </c>
      <c r="I98" s="68" t="n">
        <f aca="false">Assumptions!$B$58</f>
        <v>5.35750011455817</v>
      </c>
      <c r="J98" s="68" t="n">
        <f aca="false">INDEX(Yearly!$T$5:$T$22,MATCH(C98,Yearly!$A$5:$A$22,0))</f>
        <v>0.579189201573856</v>
      </c>
      <c r="K98" s="68" t="n">
        <f aca="false">G98-I98-J98</f>
        <v>-49.441789316132</v>
      </c>
      <c r="L98" s="69" t="n">
        <f aca="false">(I98+J98)/Assumptions!$B$8</f>
        <v>0.000261770907212725</v>
      </c>
      <c r="M98" s="70" t="n">
        <f aca="false">F98-L98</f>
        <v>-0.00846177090721272</v>
      </c>
      <c r="N98" s="71" t="n">
        <f aca="false">G98*Assumptions!$B$7</f>
        <v>-342167.6115</v>
      </c>
      <c r="O98" s="71" t="n">
        <f aca="false">K98*Assumptions!$B$7</f>
        <v>-388859.672971378</v>
      </c>
      <c r="P98" s="68" t="n">
        <f aca="false">P97+G98</f>
        <v>2596.381315</v>
      </c>
      <c r="Q98" s="68" t="n">
        <f aca="false">MAX(Q97,P98)</f>
        <v>2731.66896</v>
      </c>
      <c r="R98" s="68" t="n">
        <f aca="false">Q98-P98</f>
        <v>135.287644999999</v>
      </c>
      <c r="S98" s="68" t="n">
        <f aca="false">S97+K98</f>
        <v>1993.44535616162</v>
      </c>
      <c r="T98" s="68" t="n">
        <f aca="false">MAX(T97,S98)</f>
        <v>2378.07395243916</v>
      </c>
      <c r="U98" s="68" t="n">
        <f aca="false">T98-S98</f>
        <v>384.628596277544</v>
      </c>
      <c r="V98" s="70" t="n">
        <f aca="false">V97+F98</f>
        <v>0.6988</v>
      </c>
      <c r="W98" s="70" t="n">
        <f aca="false">MAX(W97,V98)</f>
        <v>0.7243</v>
      </c>
      <c r="X98" s="70" t="n">
        <f aca="false">W98-V98</f>
        <v>0.0254999999999999</v>
      </c>
      <c r="Y98" s="70" t="n">
        <f aca="false">Y97+M98</f>
        <v>0.672214291277225</v>
      </c>
      <c r="Z98" s="70" t="n">
        <f aca="false">MAX(Z97,Y98)</f>
        <v>0.708708669380159</v>
      </c>
      <c r="AA98" s="70" t="n">
        <f aca="false">Z98-Y98</f>
        <v>0.0364943781029342</v>
      </c>
      <c r="AB98" s="72" t="n">
        <f aca="false">AB97*(1+F98)</f>
        <v>1.9337276559554</v>
      </c>
      <c r="AC98" s="73" t="n">
        <f aca="false">MAX(AC97,AB98)</f>
        <v>1.98795982194234</v>
      </c>
      <c r="AD98" s="70" t="n">
        <f aca="false">1-AB98/AC98</f>
        <v>0.0272803129058961</v>
      </c>
      <c r="AE98" s="73" t="n">
        <f aca="false">AE97*(1+M98)</f>
        <v>1.88332216426928</v>
      </c>
      <c r="AF98" s="73" t="n">
        <f aca="false">MAX(AF97,AE98)</f>
        <v>1.95756287431245</v>
      </c>
      <c r="AG98" s="70" t="n">
        <f aca="false">1-AE98/AF98</f>
        <v>0.0379250705136308</v>
      </c>
      <c r="AH98" s="74" t="n">
        <f aca="false">IF(R98&gt;0,AH97+1,0)</f>
        <v>42</v>
      </c>
      <c r="AI98" s="74" t="n">
        <f aca="false">IF(U98&gt;0,AI97+1,0)</f>
        <v>42</v>
      </c>
      <c r="AJ98" s="74" t="n">
        <f aca="false">IF(G98&gt;0,AJ97+1,0)</f>
        <v>0</v>
      </c>
      <c r="AK98" s="74" t="n">
        <f aca="false">IF(G98&lt;=0,AK97+1,0)</f>
        <v>2</v>
      </c>
      <c r="AL98" s="74" t="n">
        <f aca="false">IF(K98&gt;0,AL97+1,0)</f>
        <v>0</v>
      </c>
      <c r="AM98" s="74" t="n">
        <f aca="false">IF(K98&lt;=0,AM97+1,0)</f>
        <v>2</v>
      </c>
    </row>
    <row r="99" customFormat="false" ht="15" hidden="false" customHeight="false" outlineLevel="0" collapsed="false">
      <c r="A99" s="61" t="n">
        <v>98</v>
      </c>
      <c r="B99" s="62" t="n">
        <v>40296.40625</v>
      </c>
      <c r="C99" s="63" t="n">
        <f aca="false">YEAR(B99)</f>
        <v>2010</v>
      </c>
      <c r="D99" s="32" t="s">
        <v>276</v>
      </c>
      <c r="E99" s="64" t="n">
        <v>5262</v>
      </c>
      <c r="F99" s="65" t="n">
        <v>-0.0053</v>
      </c>
      <c r="G99" s="66" t="n">
        <v>-27.8886</v>
      </c>
      <c r="H99" s="67" t="n">
        <f aca="false">E99+IF(D99="Long",1,-1)*G99</f>
        <v>5289.8886</v>
      </c>
      <c r="I99" s="68" t="n">
        <f aca="false">Assumptions!$B$58</f>
        <v>5.35750011455817</v>
      </c>
      <c r="J99" s="68" t="n">
        <f aca="false">INDEX(Yearly!$T$5:$T$22,MATCH(C99,Yearly!$A$5:$A$22,0))</f>
        <v>0.579189201573856</v>
      </c>
      <c r="K99" s="68" t="n">
        <f aca="false">G99-I99-J99</f>
        <v>-33.825289316132</v>
      </c>
      <c r="L99" s="69" t="n">
        <f aca="false">(I99+J99)/Assumptions!$B$8</f>
        <v>0.000261770907212725</v>
      </c>
      <c r="M99" s="70" t="n">
        <f aca="false">F99-L99</f>
        <v>-0.00556177090721273</v>
      </c>
      <c r="N99" s="71" t="n">
        <f aca="false">G99*Assumptions!$B$7</f>
        <v>-219343.839</v>
      </c>
      <c r="O99" s="71" t="n">
        <f aca="false">K99*Assumptions!$B$7</f>
        <v>-266035.900471378</v>
      </c>
      <c r="P99" s="68" t="n">
        <f aca="false">P98+G99</f>
        <v>2568.492715</v>
      </c>
      <c r="Q99" s="68" t="n">
        <f aca="false">MAX(Q98,P99)</f>
        <v>2731.66896</v>
      </c>
      <c r="R99" s="68" t="n">
        <f aca="false">Q99-P99</f>
        <v>163.176244999999</v>
      </c>
      <c r="S99" s="68" t="n">
        <f aca="false">S98+K99</f>
        <v>1959.62006684549</v>
      </c>
      <c r="T99" s="68" t="n">
        <f aca="false">MAX(T98,S99)</f>
        <v>2378.07395243916</v>
      </c>
      <c r="U99" s="68" t="n">
        <f aca="false">T99-S99</f>
        <v>418.453885593676</v>
      </c>
      <c r="V99" s="70" t="n">
        <f aca="false">V98+F99</f>
        <v>0.6935</v>
      </c>
      <c r="W99" s="70" t="n">
        <f aca="false">MAX(W98,V99)</f>
        <v>0.7243</v>
      </c>
      <c r="X99" s="70" t="n">
        <f aca="false">W99-V99</f>
        <v>0.0307999999999998</v>
      </c>
      <c r="Y99" s="70" t="n">
        <f aca="false">Y98+M99</f>
        <v>0.666652520370012</v>
      </c>
      <c r="Z99" s="70" t="n">
        <f aca="false">MAX(Z98,Y99)</f>
        <v>0.708708669380159</v>
      </c>
      <c r="AA99" s="70" t="n">
        <f aca="false">Z99-Y99</f>
        <v>0.042056149010147</v>
      </c>
      <c r="AB99" s="72" t="n">
        <f aca="false">AB98*(1+F99)</f>
        <v>1.92347889937884</v>
      </c>
      <c r="AC99" s="73" t="n">
        <f aca="false">MAX(AC98,AB99)</f>
        <v>1.98795982194234</v>
      </c>
      <c r="AD99" s="70" t="n">
        <f aca="false">1-AB99/AC99</f>
        <v>0.0324357272474949</v>
      </c>
      <c r="AE99" s="73" t="n">
        <f aca="false">AE98*(1+M99)</f>
        <v>1.87284755784714</v>
      </c>
      <c r="AF99" s="73" t="n">
        <f aca="false">MAX(AF98,AE99)</f>
        <v>1.95756287431245</v>
      </c>
      <c r="AG99" s="70" t="n">
        <f aca="false">1-AE99/AF99</f>
        <v>0.0432759108670069</v>
      </c>
      <c r="AH99" s="74" t="n">
        <f aca="false">IF(R99&gt;0,AH98+1,0)</f>
        <v>43</v>
      </c>
      <c r="AI99" s="74" t="n">
        <f aca="false">IF(U99&gt;0,AI98+1,0)</f>
        <v>43</v>
      </c>
      <c r="AJ99" s="74" t="n">
        <f aca="false">IF(G99&gt;0,AJ98+1,0)</f>
        <v>0</v>
      </c>
      <c r="AK99" s="74" t="n">
        <f aca="false">IF(G99&lt;=0,AK98+1,0)</f>
        <v>3</v>
      </c>
      <c r="AL99" s="74" t="n">
        <f aca="false">IF(K99&gt;0,AL98+1,0)</f>
        <v>0</v>
      </c>
      <c r="AM99" s="74" t="n">
        <f aca="false">IF(K99&lt;=0,AM98+1,0)</f>
        <v>3</v>
      </c>
    </row>
    <row r="100" customFormat="false" ht="15" hidden="false" customHeight="false" outlineLevel="0" collapsed="false">
      <c r="A100" s="61" t="n">
        <v>99</v>
      </c>
      <c r="B100" s="62" t="n">
        <v>40298.40625</v>
      </c>
      <c r="C100" s="63" t="n">
        <f aca="false">YEAR(B100)</f>
        <v>2010</v>
      </c>
      <c r="D100" s="32" t="s">
        <v>277</v>
      </c>
      <c r="E100" s="64" t="n">
        <v>5289.95</v>
      </c>
      <c r="F100" s="65" t="n">
        <v>-0.0085</v>
      </c>
      <c r="G100" s="66" t="n">
        <v>-44.964575</v>
      </c>
      <c r="H100" s="67" t="n">
        <f aca="false">E100+IF(D100="Long",1,-1)*G100</f>
        <v>5244.985425</v>
      </c>
      <c r="I100" s="68" t="n">
        <f aca="false">Assumptions!$B$58</f>
        <v>5.35750011455817</v>
      </c>
      <c r="J100" s="68" t="n">
        <f aca="false">INDEX(Yearly!$T$5:$T$22,MATCH(C100,Yearly!$A$5:$A$22,0))</f>
        <v>0.579189201573856</v>
      </c>
      <c r="K100" s="68" t="n">
        <f aca="false">G100-I100-J100</f>
        <v>-50.901264316132</v>
      </c>
      <c r="L100" s="69" t="n">
        <f aca="false">(I100+J100)/Assumptions!$B$8</f>
        <v>0.000261770907212725</v>
      </c>
      <c r="M100" s="70" t="n">
        <f aca="false">F100-L100</f>
        <v>-0.00876177090721273</v>
      </c>
      <c r="N100" s="71" t="n">
        <f aca="false">G100*Assumptions!$B$7</f>
        <v>-353646.382375</v>
      </c>
      <c r="O100" s="71" t="n">
        <f aca="false">K100*Assumptions!$B$7</f>
        <v>-400338.443846378</v>
      </c>
      <c r="P100" s="68" t="n">
        <f aca="false">P99+G100</f>
        <v>2523.52814</v>
      </c>
      <c r="Q100" s="68" t="n">
        <f aca="false">MAX(Q99,P100)</f>
        <v>2731.66896</v>
      </c>
      <c r="R100" s="68" t="n">
        <f aca="false">Q100-P100</f>
        <v>208.140819999999</v>
      </c>
      <c r="S100" s="68" t="n">
        <f aca="false">S99+K100</f>
        <v>1908.71880252935</v>
      </c>
      <c r="T100" s="68" t="n">
        <f aca="false">MAX(T99,S100)</f>
        <v>2378.07395243916</v>
      </c>
      <c r="U100" s="68" t="n">
        <f aca="false">T100-S100</f>
        <v>469.355149909808</v>
      </c>
      <c r="V100" s="70" t="n">
        <f aca="false">V99+F100</f>
        <v>0.685</v>
      </c>
      <c r="W100" s="70" t="n">
        <f aca="false">MAX(W99,V100)</f>
        <v>0.7243</v>
      </c>
      <c r="X100" s="70" t="n">
        <f aca="false">W100-V100</f>
        <v>0.0392999999999998</v>
      </c>
      <c r="Y100" s="70" t="n">
        <f aca="false">Y99+M100</f>
        <v>0.6578907494628</v>
      </c>
      <c r="Z100" s="70" t="n">
        <f aca="false">MAX(Z99,Y100)</f>
        <v>0.708708669380159</v>
      </c>
      <c r="AA100" s="70" t="n">
        <f aca="false">Z100-Y100</f>
        <v>0.0508179199173597</v>
      </c>
      <c r="AB100" s="72" t="n">
        <f aca="false">AB99*(1+F100)</f>
        <v>1.90712932873412</v>
      </c>
      <c r="AC100" s="73" t="n">
        <f aca="false">MAX(AC99,AB100)</f>
        <v>1.98795982194234</v>
      </c>
      <c r="AD100" s="70" t="n">
        <f aca="false">1-AB100/AC100</f>
        <v>0.0406600235658912</v>
      </c>
      <c r="AE100" s="73" t="n">
        <f aca="false">AE99*(1+M100)</f>
        <v>1.85643809660115</v>
      </c>
      <c r="AF100" s="73" t="n">
        <f aca="false">MAX(AF99,AE100)</f>
        <v>1.95756287431245</v>
      </c>
      <c r="AG100" s="70" t="n">
        <f aca="false">1-AE100/AF100</f>
        <v>0.0516585081574019</v>
      </c>
      <c r="AH100" s="74" t="n">
        <f aca="false">IF(R100&gt;0,AH99+1,0)</f>
        <v>44</v>
      </c>
      <c r="AI100" s="74" t="n">
        <f aca="false">IF(U100&gt;0,AI99+1,0)</f>
        <v>44</v>
      </c>
      <c r="AJ100" s="74" t="n">
        <f aca="false">IF(G100&gt;0,AJ99+1,0)</f>
        <v>0</v>
      </c>
      <c r="AK100" s="74" t="n">
        <f aca="false">IF(G100&lt;=0,AK99+1,0)</f>
        <v>4</v>
      </c>
      <c r="AL100" s="74" t="n">
        <f aca="false">IF(K100&gt;0,AL99+1,0)</f>
        <v>0</v>
      </c>
      <c r="AM100" s="74" t="n">
        <f aca="false">IF(K100&lt;=0,AM99+1,0)</f>
        <v>4</v>
      </c>
    </row>
    <row r="101" customFormat="false" ht="15" hidden="false" customHeight="false" outlineLevel="0" collapsed="false">
      <c r="A101" s="61" t="n">
        <v>100</v>
      </c>
      <c r="B101" s="62" t="n">
        <v>40301.40625</v>
      </c>
      <c r="C101" s="63" t="n">
        <f aca="false">YEAR(B101)</f>
        <v>2010</v>
      </c>
      <c r="D101" s="32" t="s">
        <v>276</v>
      </c>
      <c r="E101" s="64" t="n">
        <v>5244.9</v>
      </c>
      <c r="F101" s="65" t="n">
        <v>0.0213</v>
      </c>
      <c r="G101" s="66" t="n">
        <v>111.71637</v>
      </c>
      <c r="H101" s="67" t="n">
        <f aca="false">E101+IF(D101="Long",1,-1)*G101</f>
        <v>5133.18363</v>
      </c>
      <c r="I101" s="68" t="n">
        <f aca="false">Assumptions!$B$58</f>
        <v>5.35750011455817</v>
      </c>
      <c r="J101" s="68" t="n">
        <f aca="false">INDEX(Yearly!$T$5:$T$22,MATCH(C101,Yearly!$A$5:$A$22,0))</f>
        <v>0.579189201573856</v>
      </c>
      <c r="K101" s="68" t="n">
        <f aca="false">G101-I101-J101</f>
        <v>105.779680683868</v>
      </c>
      <c r="L101" s="69" t="n">
        <f aca="false">(I101+J101)/Assumptions!$B$8</f>
        <v>0.000261770907212725</v>
      </c>
      <c r="M101" s="70" t="n">
        <f aca="false">F101-L101</f>
        <v>0.0210382290927873</v>
      </c>
      <c r="N101" s="71" t="n">
        <f aca="false">G101*Assumptions!$B$7</f>
        <v>878649.25005</v>
      </c>
      <c r="O101" s="71" t="n">
        <f aca="false">K101*Assumptions!$B$7</f>
        <v>831957.188578622</v>
      </c>
      <c r="P101" s="68" t="n">
        <f aca="false">P100+G101</f>
        <v>2635.24451</v>
      </c>
      <c r="Q101" s="68" t="n">
        <f aca="false">MAX(Q100,P101)</f>
        <v>2731.66896</v>
      </c>
      <c r="R101" s="68" t="n">
        <f aca="false">Q101-P101</f>
        <v>96.4244499999991</v>
      </c>
      <c r="S101" s="68" t="n">
        <f aca="false">S100+K101</f>
        <v>2014.49848321322</v>
      </c>
      <c r="T101" s="68" t="n">
        <f aca="false">MAX(T100,S101)</f>
        <v>2378.07395243916</v>
      </c>
      <c r="U101" s="68" t="n">
        <f aca="false">T101-S101</f>
        <v>363.57546922594</v>
      </c>
      <c r="V101" s="70" t="n">
        <f aca="false">V100+F101</f>
        <v>0.7063</v>
      </c>
      <c r="W101" s="70" t="n">
        <f aca="false">MAX(W100,V101)</f>
        <v>0.7243</v>
      </c>
      <c r="X101" s="70" t="n">
        <f aca="false">W101-V101</f>
        <v>0.0179999999999998</v>
      </c>
      <c r="Y101" s="70" t="n">
        <f aca="false">Y100+M101</f>
        <v>0.678928978555587</v>
      </c>
      <c r="Z101" s="70" t="n">
        <f aca="false">MAX(Z100,Y101)</f>
        <v>0.708708669380159</v>
      </c>
      <c r="AA101" s="70" t="n">
        <f aca="false">Z101-Y101</f>
        <v>0.0297796908245724</v>
      </c>
      <c r="AB101" s="72" t="n">
        <f aca="false">AB100*(1+F101)</f>
        <v>1.94775118343615</v>
      </c>
      <c r="AC101" s="73" t="n">
        <f aca="false">MAX(AC100,AB101)</f>
        <v>1.98795982194234</v>
      </c>
      <c r="AD101" s="70" t="n">
        <f aca="false">1-AB101/AC101</f>
        <v>0.0202260820678445</v>
      </c>
      <c r="AE101" s="73" t="n">
        <f aca="false">AE100*(1+M101)</f>
        <v>1.89549426657402</v>
      </c>
      <c r="AF101" s="73" t="n">
        <f aca="false">MAX(AF100,AE101)</f>
        <v>1.95756287431245</v>
      </c>
      <c r="AG101" s="70" t="n">
        <f aca="false">1-AE101/AF101</f>
        <v>0.0317070825938216</v>
      </c>
      <c r="AH101" s="74" t="n">
        <f aca="false">IF(R101&gt;0,AH100+1,0)</f>
        <v>45</v>
      </c>
      <c r="AI101" s="74" t="n">
        <f aca="false">IF(U101&gt;0,AI100+1,0)</f>
        <v>45</v>
      </c>
      <c r="AJ101" s="74" t="n">
        <f aca="false">IF(G101&gt;0,AJ100+1,0)</f>
        <v>1</v>
      </c>
      <c r="AK101" s="74" t="n">
        <f aca="false">IF(G101&lt;=0,AK100+1,0)</f>
        <v>0</v>
      </c>
      <c r="AL101" s="74" t="n">
        <f aca="false">IF(K101&gt;0,AL100+1,0)</f>
        <v>1</v>
      </c>
      <c r="AM101" s="74" t="n">
        <f aca="false">IF(K101&lt;=0,AM100+1,0)</f>
        <v>0</v>
      </c>
    </row>
    <row r="102" customFormat="false" ht="15" hidden="false" customHeight="false" outlineLevel="0" collapsed="false">
      <c r="A102" s="61" t="n">
        <v>101</v>
      </c>
      <c r="B102" s="62" t="n">
        <v>40308.4895833333</v>
      </c>
      <c r="C102" s="63" t="n">
        <f aca="false">YEAR(B102)</f>
        <v>2010</v>
      </c>
      <c r="D102" s="32" t="s">
        <v>277</v>
      </c>
      <c r="E102" s="64" t="n">
        <v>5133.2</v>
      </c>
      <c r="F102" s="65" t="n">
        <v>0.0017</v>
      </c>
      <c r="G102" s="66" t="n">
        <v>8.72644</v>
      </c>
      <c r="H102" s="67" t="n">
        <f aca="false">E102+IF(D102="Long",1,-1)*G102</f>
        <v>5141.92644</v>
      </c>
      <c r="I102" s="68" t="n">
        <f aca="false">Assumptions!$B$58</f>
        <v>5.35750011455817</v>
      </c>
      <c r="J102" s="68" t="n">
        <f aca="false">INDEX(Yearly!$T$5:$T$22,MATCH(C102,Yearly!$A$5:$A$22,0))</f>
        <v>0.579189201573856</v>
      </c>
      <c r="K102" s="68" t="n">
        <f aca="false">G102-I102-J102</f>
        <v>2.78975068386798</v>
      </c>
      <c r="L102" s="69" t="n">
        <f aca="false">(I102+J102)/Assumptions!$B$8</f>
        <v>0.000261770907212725</v>
      </c>
      <c r="M102" s="70" t="n">
        <f aca="false">F102-L102</f>
        <v>0.00143822909278728</v>
      </c>
      <c r="N102" s="71" t="n">
        <f aca="false">G102*Assumptions!$B$7</f>
        <v>68633.4506</v>
      </c>
      <c r="O102" s="71" t="n">
        <f aca="false">K102*Assumptions!$B$7</f>
        <v>21941.3891286216</v>
      </c>
      <c r="P102" s="68" t="n">
        <f aca="false">P101+G102</f>
        <v>2643.97095</v>
      </c>
      <c r="Q102" s="68" t="n">
        <f aca="false">MAX(Q101,P102)</f>
        <v>2731.66896</v>
      </c>
      <c r="R102" s="68" t="n">
        <f aca="false">Q102-P102</f>
        <v>87.6980099999992</v>
      </c>
      <c r="S102" s="68" t="n">
        <f aca="false">S101+K102</f>
        <v>2017.28823389709</v>
      </c>
      <c r="T102" s="68" t="n">
        <f aca="false">MAX(T101,S102)</f>
        <v>2378.07395243916</v>
      </c>
      <c r="U102" s="68" t="n">
        <f aca="false">T102-S102</f>
        <v>360.785718542072</v>
      </c>
      <c r="V102" s="70" t="n">
        <f aca="false">V101+F102</f>
        <v>0.708</v>
      </c>
      <c r="W102" s="70" t="n">
        <f aca="false">MAX(W101,V102)</f>
        <v>0.7243</v>
      </c>
      <c r="X102" s="70" t="n">
        <f aca="false">W102-V102</f>
        <v>0.0162999999999998</v>
      </c>
      <c r="Y102" s="70" t="n">
        <f aca="false">Y101+M102</f>
        <v>0.680367207648374</v>
      </c>
      <c r="Z102" s="70" t="n">
        <f aca="false">MAX(Z101,Y102)</f>
        <v>0.708708669380159</v>
      </c>
      <c r="AA102" s="70" t="n">
        <f aca="false">Z102-Y102</f>
        <v>0.0283414617317852</v>
      </c>
      <c r="AB102" s="72" t="n">
        <f aca="false">AB101*(1+F102)</f>
        <v>1.951062360448</v>
      </c>
      <c r="AC102" s="73" t="n">
        <f aca="false">MAX(AC101,AB102)</f>
        <v>1.98795982194234</v>
      </c>
      <c r="AD102" s="70" t="n">
        <f aca="false">1-AB102/AC102</f>
        <v>0.0185604664073599</v>
      </c>
      <c r="AE102" s="73" t="n">
        <f aca="false">AE101*(1+M102)</f>
        <v>1.89822042157342</v>
      </c>
      <c r="AF102" s="73" t="n">
        <f aca="false">MAX(AF101,AE102)</f>
        <v>1.95756287431245</v>
      </c>
      <c r="AG102" s="70" t="n">
        <f aca="false">1-AE102/AF102</f>
        <v>0.0303144555496682</v>
      </c>
      <c r="AH102" s="74" t="n">
        <f aca="false">IF(R102&gt;0,AH101+1,0)</f>
        <v>46</v>
      </c>
      <c r="AI102" s="74" t="n">
        <f aca="false">IF(U102&gt;0,AI101+1,0)</f>
        <v>46</v>
      </c>
      <c r="AJ102" s="74" t="n">
        <f aca="false">IF(G102&gt;0,AJ101+1,0)</f>
        <v>2</v>
      </c>
      <c r="AK102" s="74" t="n">
        <f aca="false">IF(G102&lt;=0,AK101+1,0)</f>
        <v>0</v>
      </c>
      <c r="AL102" s="74" t="n">
        <f aca="false">IF(K102&gt;0,AL101+1,0)</f>
        <v>2</v>
      </c>
      <c r="AM102" s="74" t="n">
        <f aca="false">IF(K102&lt;=0,AM101+1,0)</f>
        <v>0</v>
      </c>
    </row>
    <row r="103" customFormat="false" ht="15" hidden="false" customHeight="false" outlineLevel="0" collapsed="false">
      <c r="A103" s="61" t="n">
        <v>102</v>
      </c>
      <c r="B103" s="62" t="n">
        <v>40310.3854166667</v>
      </c>
      <c r="C103" s="63" t="n">
        <f aca="false">YEAR(B103)</f>
        <v>2010</v>
      </c>
      <c r="D103" s="32" t="s">
        <v>276</v>
      </c>
      <c r="E103" s="64" t="n">
        <v>5142.1</v>
      </c>
      <c r="F103" s="65" t="n">
        <v>-0.0038</v>
      </c>
      <c r="G103" s="66" t="n">
        <v>-19.53998</v>
      </c>
      <c r="H103" s="67" t="n">
        <f aca="false">E103+IF(D103="Long",1,-1)*G103</f>
        <v>5161.63998</v>
      </c>
      <c r="I103" s="68" t="n">
        <f aca="false">Assumptions!$B$58</f>
        <v>5.35750011455817</v>
      </c>
      <c r="J103" s="68" t="n">
        <f aca="false">INDEX(Yearly!$T$5:$T$22,MATCH(C103,Yearly!$A$5:$A$22,0))</f>
        <v>0.579189201573856</v>
      </c>
      <c r="K103" s="68" t="n">
        <f aca="false">G103-I103-J103</f>
        <v>-25.476669316132</v>
      </c>
      <c r="L103" s="69" t="n">
        <f aca="false">(I103+J103)/Assumptions!$B$8</f>
        <v>0.000261770907212725</v>
      </c>
      <c r="M103" s="70" t="n">
        <f aca="false">F103-L103</f>
        <v>-0.00406177090721272</v>
      </c>
      <c r="N103" s="71" t="n">
        <f aca="false">G103*Assumptions!$B$7</f>
        <v>-153681.9427</v>
      </c>
      <c r="O103" s="71" t="n">
        <f aca="false">K103*Assumptions!$B$7</f>
        <v>-200374.004171378</v>
      </c>
      <c r="P103" s="68" t="n">
        <f aca="false">P102+G103</f>
        <v>2624.43097</v>
      </c>
      <c r="Q103" s="68" t="n">
        <f aca="false">MAX(Q102,P103)</f>
        <v>2731.66896</v>
      </c>
      <c r="R103" s="68" t="n">
        <f aca="false">Q103-P103</f>
        <v>107.237989999999</v>
      </c>
      <c r="S103" s="68" t="n">
        <f aca="false">S102+K103</f>
        <v>1991.81156458096</v>
      </c>
      <c r="T103" s="68" t="n">
        <f aca="false">MAX(T102,S103)</f>
        <v>2378.07395243916</v>
      </c>
      <c r="U103" s="68" t="n">
        <f aca="false">T103-S103</f>
        <v>386.262387858204</v>
      </c>
      <c r="V103" s="70" t="n">
        <f aca="false">V102+F103</f>
        <v>0.7042</v>
      </c>
      <c r="W103" s="70" t="n">
        <f aca="false">MAX(W102,V103)</f>
        <v>0.7243</v>
      </c>
      <c r="X103" s="70" t="n">
        <f aca="false">W103-V103</f>
        <v>0.0200999999999998</v>
      </c>
      <c r="Y103" s="70" t="n">
        <f aca="false">Y102+M103</f>
        <v>0.676305436741161</v>
      </c>
      <c r="Z103" s="70" t="n">
        <f aca="false">MAX(Z102,Y103)</f>
        <v>0.708708669380159</v>
      </c>
      <c r="AA103" s="70" t="n">
        <f aca="false">Z103-Y103</f>
        <v>0.0324032326389979</v>
      </c>
      <c r="AB103" s="72" t="n">
        <f aca="false">AB102*(1+F103)</f>
        <v>1.94364832347829</v>
      </c>
      <c r="AC103" s="73" t="n">
        <f aca="false">MAX(AC102,AB103)</f>
        <v>1.98795982194234</v>
      </c>
      <c r="AD103" s="70" t="n">
        <f aca="false">1-AB103/AC103</f>
        <v>0.0222899366350119</v>
      </c>
      <c r="AE103" s="73" t="n">
        <f aca="false">AE102*(1+M103)</f>
        <v>1.8905102850896</v>
      </c>
      <c r="AF103" s="73" t="n">
        <f aca="false">MAX(AF102,AE103)</f>
        <v>1.95756287431245</v>
      </c>
      <c r="AG103" s="70" t="n">
        <f aca="false">1-AE103/AF103</f>
        <v>0.0342530960832612</v>
      </c>
      <c r="AH103" s="74" t="n">
        <f aca="false">IF(R103&gt;0,AH102+1,0)</f>
        <v>47</v>
      </c>
      <c r="AI103" s="74" t="n">
        <f aca="false">IF(U103&gt;0,AI102+1,0)</f>
        <v>47</v>
      </c>
      <c r="AJ103" s="74" t="n">
        <f aca="false">IF(G103&gt;0,AJ102+1,0)</f>
        <v>0</v>
      </c>
      <c r="AK103" s="74" t="n">
        <f aca="false">IF(G103&lt;=0,AK102+1,0)</f>
        <v>1</v>
      </c>
      <c r="AL103" s="74" t="n">
        <f aca="false">IF(K103&gt;0,AL102+1,0)</f>
        <v>0</v>
      </c>
      <c r="AM103" s="74" t="n">
        <f aca="false">IF(K103&lt;=0,AM102+1,0)</f>
        <v>1</v>
      </c>
    </row>
    <row r="104" customFormat="false" ht="15" hidden="false" customHeight="false" outlineLevel="0" collapsed="false">
      <c r="A104" s="61" t="n">
        <v>103</v>
      </c>
      <c r="B104" s="62" t="n">
        <v>40310.40625</v>
      </c>
      <c r="C104" s="63" t="n">
        <f aca="false">YEAR(B104)</f>
        <v>2010</v>
      </c>
      <c r="D104" s="32" t="s">
        <v>277</v>
      </c>
      <c r="E104" s="64" t="n">
        <v>5161.85</v>
      </c>
      <c r="F104" s="65" t="n">
        <v>-0.0089</v>
      </c>
      <c r="G104" s="66" t="n">
        <v>-45.940465</v>
      </c>
      <c r="H104" s="67" t="n">
        <f aca="false">E104+IF(D104="Long",1,-1)*G104</f>
        <v>5115.909535</v>
      </c>
      <c r="I104" s="68" t="n">
        <f aca="false">Assumptions!$B$58</f>
        <v>5.35750011455817</v>
      </c>
      <c r="J104" s="68" t="n">
        <f aca="false">INDEX(Yearly!$T$5:$T$22,MATCH(C104,Yearly!$A$5:$A$22,0))</f>
        <v>0.579189201573856</v>
      </c>
      <c r="K104" s="68" t="n">
        <f aca="false">G104-I104-J104</f>
        <v>-51.877154316132</v>
      </c>
      <c r="L104" s="69" t="n">
        <f aca="false">(I104+J104)/Assumptions!$B$8</f>
        <v>0.000261770907212725</v>
      </c>
      <c r="M104" s="70" t="n">
        <f aca="false">F104-L104</f>
        <v>-0.00916177090721273</v>
      </c>
      <c r="N104" s="71" t="n">
        <f aca="false">G104*Assumptions!$B$7</f>
        <v>-361321.757225</v>
      </c>
      <c r="O104" s="71" t="n">
        <f aca="false">K104*Assumptions!$B$7</f>
        <v>-408013.818696378</v>
      </c>
      <c r="P104" s="68" t="n">
        <f aca="false">P103+G104</f>
        <v>2578.490505</v>
      </c>
      <c r="Q104" s="68" t="n">
        <f aca="false">MAX(Q103,P104)</f>
        <v>2731.66896</v>
      </c>
      <c r="R104" s="68" t="n">
        <f aca="false">Q104-P104</f>
        <v>153.178454999999</v>
      </c>
      <c r="S104" s="68" t="n">
        <f aca="false">S103+K104</f>
        <v>1939.93441026483</v>
      </c>
      <c r="T104" s="68" t="n">
        <f aca="false">MAX(T103,S104)</f>
        <v>2378.07395243916</v>
      </c>
      <c r="U104" s="68" t="n">
        <f aca="false">T104-S104</f>
        <v>438.139542174336</v>
      </c>
      <c r="V104" s="70" t="n">
        <f aca="false">V103+F104</f>
        <v>0.6953</v>
      </c>
      <c r="W104" s="70" t="n">
        <f aca="false">MAX(W103,V104)</f>
        <v>0.7243</v>
      </c>
      <c r="X104" s="70" t="n">
        <f aca="false">W104-V104</f>
        <v>0.0289999999999998</v>
      </c>
      <c r="Y104" s="70" t="n">
        <f aca="false">Y103+M104</f>
        <v>0.667143665833949</v>
      </c>
      <c r="Z104" s="70" t="n">
        <f aca="false">MAX(Z103,Y104)</f>
        <v>0.708708669380159</v>
      </c>
      <c r="AA104" s="70" t="n">
        <f aca="false">Z104-Y104</f>
        <v>0.0415650035462106</v>
      </c>
      <c r="AB104" s="72" t="n">
        <f aca="false">AB103*(1+F104)</f>
        <v>1.92634985339934</v>
      </c>
      <c r="AC104" s="73" t="n">
        <f aca="false">MAX(AC103,AB104)</f>
        <v>1.98795982194234</v>
      </c>
      <c r="AD104" s="70" t="n">
        <f aca="false">1-AB104/AC104</f>
        <v>0.0309915561989603</v>
      </c>
      <c r="AE104" s="73" t="n">
        <f aca="false">AE103*(1+M104)</f>
        <v>1.87318986295988</v>
      </c>
      <c r="AF104" s="73" t="n">
        <f aca="false">MAX(AF103,AE104)</f>
        <v>1.95756287431245</v>
      </c>
      <c r="AG104" s="70" t="n">
        <f aca="false">1-AE104/AF104</f>
        <v>0.0431010479712964</v>
      </c>
      <c r="AH104" s="74" t="n">
        <f aca="false">IF(R104&gt;0,AH103+1,0)</f>
        <v>48</v>
      </c>
      <c r="AI104" s="74" t="n">
        <f aca="false">IF(U104&gt;0,AI103+1,0)</f>
        <v>48</v>
      </c>
      <c r="AJ104" s="74" t="n">
        <f aca="false">IF(G104&gt;0,AJ103+1,0)</f>
        <v>0</v>
      </c>
      <c r="AK104" s="74" t="n">
        <f aca="false">IF(G104&lt;=0,AK103+1,0)</f>
        <v>2</v>
      </c>
      <c r="AL104" s="74" t="n">
        <f aca="false">IF(K104&gt;0,AL103+1,0)</f>
        <v>0</v>
      </c>
      <c r="AM104" s="74" t="n">
        <f aca="false">IF(K104&lt;=0,AM103+1,0)</f>
        <v>2</v>
      </c>
    </row>
    <row r="105" customFormat="false" ht="15" hidden="false" customHeight="false" outlineLevel="0" collapsed="false">
      <c r="A105" s="61" t="n">
        <v>104</v>
      </c>
      <c r="B105" s="62" t="n">
        <v>40310.5104166667</v>
      </c>
      <c r="C105" s="63" t="n">
        <f aca="false">YEAR(B105)</f>
        <v>2010</v>
      </c>
      <c r="D105" s="32" t="s">
        <v>276</v>
      </c>
      <c r="E105" s="64" t="n">
        <v>5116.05</v>
      </c>
      <c r="F105" s="65" t="n">
        <v>-0.0067</v>
      </c>
      <c r="G105" s="66" t="n">
        <v>-34.277535</v>
      </c>
      <c r="H105" s="67" t="n">
        <f aca="false">E105+IF(D105="Long",1,-1)*G105</f>
        <v>5150.327535</v>
      </c>
      <c r="I105" s="68" t="n">
        <f aca="false">Assumptions!$B$58</f>
        <v>5.35750011455817</v>
      </c>
      <c r="J105" s="68" t="n">
        <f aca="false">INDEX(Yearly!$T$5:$T$22,MATCH(C105,Yearly!$A$5:$A$22,0))</f>
        <v>0.579189201573856</v>
      </c>
      <c r="K105" s="68" t="n">
        <f aca="false">G105-I105-J105</f>
        <v>-40.214224316132</v>
      </c>
      <c r="L105" s="69" t="n">
        <f aca="false">(I105+J105)/Assumptions!$B$8</f>
        <v>0.000261770907212725</v>
      </c>
      <c r="M105" s="70" t="n">
        <f aca="false">F105-L105</f>
        <v>-0.00696177090721273</v>
      </c>
      <c r="N105" s="71" t="n">
        <f aca="false">G105*Assumptions!$B$7</f>
        <v>-269592.812775</v>
      </c>
      <c r="O105" s="71" t="n">
        <f aca="false">K105*Assumptions!$B$7</f>
        <v>-316284.874246378</v>
      </c>
      <c r="P105" s="68" t="n">
        <f aca="false">P104+G105</f>
        <v>2544.21297</v>
      </c>
      <c r="Q105" s="68" t="n">
        <f aca="false">MAX(Q104,P105)</f>
        <v>2731.66896</v>
      </c>
      <c r="R105" s="68" t="n">
        <f aca="false">Q105-P105</f>
        <v>187.455989999999</v>
      </c>
      <c r="S105" s="68" t="n">
        <f aca="false">S104+K105</f>
        <v>1899.72018594869</v>
      </c>
      <c r="T105" s="68" t="n">
        <f aca="false">MAX(T104,S105)</f>
        <v>2378.07395243916</v>
      </c>
      <c r="U105" s="68" t="n">
        <f aca="false">T105-S105</f>
        <v>478.353766490468</v>
      </c>
      <c r="V105" s="70" t="n">
        <f aca="false">V104+F105</f>
        <v>0.6886</v>
      </c>
      <c r="W105" s="70" t="n">
        <f aca="false">MAX(W104,V105)</f>
        <v>0.7243</v>
      </c>
      <c r="X105" s="70" t="n">
        <f aca="false">W105-V105</f>
        <v>0.0356999999999998</v>
      </c>
      <c r="Y105" s="70" t="n">
        <f aca="false">Y104+M105</f>
        <v>0.660181894926736</v>
      </c>
      <c r="Z105" s="70" t="n">
        <f aca="false">MAX(Z104,Y105)</f>
        <v>0.708708669380159</v>
      </c>
      <c r="AA105" s="70" t="n">
        <f aca="false">Z105-Y105</f>
        <v>0.0485267744534234</v>
      </c>
      <c r="AB105" s="72" t="n">
        <f aca="false">AB104*(1+F105)</f>
        <v>1.91344330938156</v>
      </c>
      <c r="AC105" s="73" t="n">
        <f aca="false">MAX(AC104,AB105)</f>
        <v>1.98795982194234</v>
      </c>
      <c r="AD105" s="70" t="n">
        <f aca="false">1-AB105/AC105</f>
        <v>0.0374839127724274</v>
      </c>
      <c r="AE105" s="73" t="n">
        <f aca="false">AE104*(1+M105)</f>
        <v>1.86014914426824</v>
      </c>
      <c r="AF105" s="73" t="n">
        <f aca="false">MAX(AF104,AE105)</f>
        <v>1.95756287431245</v>
      </c>
      <c r="AG105" s="70" t="n">
        <f aca="false">1-AE105/AF105</f>
        <v>0.0497627592566722</v>
      </c>
      <c r="AH105" s="74" t="n">
        <f aca="false">IF(R105&gt;0,AH104+1,0)</f>
        <v>49</v>
      </c>
      <c r="AI105" s="74" t="n">
        <f aca="false">IF(U105&gt;0,AI104+1,0)</f>
        <v>49</v>
      </c>
      <c r="AJ105" s="74" t="n">
        <f aca="false">IF(G105&gt;0,AJ104+1,0)</f>
        <v>0</v>
      </c>
      <c r="AK105" s="74" t="n">
        <f aca="false">IF(G105&lt;=0,AK104+1,0)</f>
        <v>3</v>
      </c>
      <c r="AL105" s="74" t="n">
        <f aca="false">IF(K105&gt;0,AL104+1,0)</f>
        <v>0</v>
      </c>
      <c r="AM105" s="74" t="n">
        <f aca="false">IF(K105&lt;=0,AM104+1,0)</f>
        <v>3</v>
      </c>
    </row>
    <row r="106" customFormat="false" ht="15" hidden="false" customHeight="false" outlineLevel="0" collapsed="false">
      <c r="A106" s="61" t="n">
        <v>105</v>
      </c>
      <c r="B106" s="62" t="n">
        <v>40310.5618055556</v>
      </c>
      <c r="C106" s="63" t="n">
        <f aca="false">YEAR(B106)</f>
        <v>2010</v>
      </c>
      <c r="D106" s="32" t="s">
        <v>277</v>
      </c>
      <c r="E106" s="64" t="n">
        <v>5150.3</v>
      </c>
      <c r="F106" s="65" t="n">
        <v>0.0002</v>
      </c>
      <c r="G106" s="66" t="n">
        <v>1.03006</v>
      </c>
      <c r="H106" s="67" t="n">
        <f aca="false">E106+IF(D106="Long",1,-1)*G106</f>
        <v>5151.33006</v>
      </c>
      <c r="I106" s="68" t="n">
        <f aca="false">Assumptions!$B$58</f>
        <v>5.35750011455817</v>
      </c>
      <c r="J106" s="68" t="n">
        <f aca="false">INDEX(Yearly!$T$5:$T$22,MATCH(C106,Yearly!$A$5:$A$22,0))</f>
        <v>0.579189201573856</v>
      </c>
      <c r="K106" s="68" t="n">
        <f aca="false">G106-I106-J106</f>
        <v>-4.90662931613202</v>
      </c>
      <c r="L106" s="69" t="n">
        <f aca="false">(I106+J106)/Assumptions!$B$8</f>
        <v>0.000261770907212725</v>
      </c>
      <c r="M106" s="70" t="n">
        <f aca="false">F106-L106</f>
        <v>-6.17709072127247E-005</v>
      </c>
      <c r="N106" s="71" t="n">
        <f aca="false">G106*Assumptions!$B$7</f>
        <v>8101.4219</v>
      </c>
      <c r="O106" s="71" t="n">
        <f aca="false">K106*Assumptions!$B$7</f>
        <v>-38590.6395713784</v>
      </c>
      <c r="P106" s="68" t="n">
        <f aca="false">P105+G106</f>
        <v>2545.24303</v>
      </c>
      <c r="Q106" s="68" t="n">
        <f aca="false">MAX(Q105,P106)</f>
        <v>2731.66896</v>
      </c>
      <c r="R106" s="68" t="n">
        <f aca="false">Q106-P106</f>
        <v>186.425929999999</v>
      </c>
      <c r="S106" s="68" t="n">
        <f aca="false">S105+K106</f>
        <v>1894.81355663256</v>
      </c>
      <c r="T106" s="68" t="n">
        <f aca="false">MAX(T105,S106)</f>
        <v>2378.07395243916</v>
      </c>
      <c r="U106" s="68" t="n">
        <f aca="false">T106-S106</f>
        <v>483.2603958066</v>
      </c>
      <c r="V106" s="70" t="n">
        <f aca="false">V105+F106</f>
        <v>0.6888</v>
      </c>
      <c r="W106" s="70" t="n">
        <f aca="false">MAX(W105,V106)</f>
        <v>0.7243</v>
      </c>
      <c r="X106" s="70" t="n">
        <f aca="false">W106-V106</f>
        <v>0.0354999999999999</v>
      </c>
      <c r="Y106" s="70" t="n">
        <f aca="false">Y105+M106</f>
        <v>0.660120124019523</v>
      </c>
      <c r="Z106" s="70" t="n">
        <f aca="false">MAX(Z105,Y106)</f>
        <v>0.708708669380159</v>
      </c>
      <c r="AA106" s="70" t="n">
        <f aca="false">Z106-Y106</f>
        <v>0.0485885453606361</v>
      </c>
      <c r="AB106" s="72" t="n">
        <f aca="false">AB105*(1+F106)</f>
        <v>1.91382599804344</v>
      </c>
      <c r="AC106" s="73" t="n">
        <f aca="false">MAX(AC105,AB106)</f>
        <v>1.98795982194234</v>
      </c>
      <c r="AD106" s="70" t="n">
        <f aca="false">1-AB106/AC106</f>
        <v>0.0372914095549818</v>
      </c>
      <c r="AE106" s="73" t="n">
        <f aca="false">AE105*(1+M106)</f>
        <v>1.86003424116804</v>
      </c>
      <c r="AF106" s="73" t="n">
        <f aca="false">MAX(AF105,AE106)</f>
        <v>1.95756287431245</v>
      </c>
      <c r="AG106" s="70" t="n">
        <f aca="false">1-AE106/AF106</f>
        <v>0.0498214562731002</v>
      </c>
      <c r="AH106" s="74" t="n">
        <f aca="false">IF(R106&gt;0,AH105+1,0)</f>
        <v>50</v>
      </c>
      <c r="AI106" s="74" t="n">
        <f aca="false">IF(U106&gt;0,AI105+1,0)</f>
        <v>50</v>
      </c>
      <c r="AJ106" s="74" t="n">
        <f aca="false">IF(G106&gt;0,AJ105+1,0)</f>
        <v>1</v>
      </c>
      <c r="AK106" s="74" t="n">
        <f aca="false">IF(G106&lt;=0,AK105+1,0)</f>
        <v>0</v>
      </c>
      <c r="AL106" s="74" t="n">
        <f aca="false">IF(K106&gt;0,AL105+1,0)</f>
        <v>0</v>
      </c>
      <c r="AM106" s="74" t="n">
        <f aca="false">IF(K106&lt;=0,AM105+1,0)</f>
        <v>4</v>
      </c>
    </row>
    <row r="107" customFormat="false" ht="15" hidden="false" customHeight="false" outlineLevel="0" collapsed="false">
      <c r="A107" s="61" t="n">
        <v>106</v>
      </c>
      <c r="B107" s="62" t="n">
        <v>40312.5520833333</v>
      </c>
      <c r="C107" s="63" t="n">
        <f aca="false">YEAR(B107)</f>
        <v>2010</v>
      </c>
      <c r="D107" s="32" t="s">
        <v>276</v>
      </c>
      <c r="E107" s="64" t="n">
        <v>5151.5</v>
      </c>
      <c r="F107" s="65" t="n">
        <v>0.0299</v>
      </c>
      <c r="G107" s="66" t="n">
        <v>154.02985</v>
      </c>
      <c r="H107" s="67" t="n">
        <f aca="false">E107+IF(D107="Long",1,-1)*G107</f>
        <v>4997.47015</v>
      </c>
      <c r="I107" s="68" t="n">
        <f aca="false">Assumptions!$B$58</f>
        <v>5.35750011455817</v>
      </c>
      <c r="J107" s="68" t="n">
        <f aca="false">INDEX(Yearly!$T$5:$T$22,MATCH(C107,Yearly!$A$5:$A$22,0))</f>
        <v>0.579189201573856</v>
      </c>
      <c r="K107" s="68" t="n">
        <f aca="false">G107-I107-J107</f>
        <v>148.093160683868</v>
      </c>
      <c r="L107" s="69" t="n">
        <f aca="false">(I107+J107)/Assumptions!$B$8</f>
        <v>0.000261770907212725</v>
      </c>
      <c r="M107" s="70" t="n">
        <f aca="false">F107-L107</f>
        <v>0.0296382290927873</v>
      </c>
      <c r="N107" s="71" t="n">
        <f aca="false">G107*Assumptions!$B$7</f>
        <v>1211444.77025</v>
      </c>
      <c r="O107" s="71" t="n">
        <f aca="false">K107*Assumptions!$B$7</f>
        <v>1164752.70877862</v>
      </c>
      <c r="P107" s="68" t="n">
        <f aca="false">P106+G107</f>
        <v>2699.27288</v>
      </c>
      <c r="Q107" s="68" t="n">
        <f aca="false">MAX(Q106,P107)</f>
        <v>2731.66896</v>
      </c>
      <c r="R107" s="68" t="n">
        <f aca="false">Q107-P107</f>
        <v>32.3960799999995</v>
      </c>
      <c r="S107" s="68" t="n">
        <f aca="false">S106+K107</f>
        <v>2042.90671731643</v>
      </c>
      <c r="T107" s="68" t="n">
        <f aca="false">MAX(T106,S107)</f>
        <v>2378.07395243916</v>
      </c>
      <c r="U107" s="68" t="n">
        <f aca="false">T107-S107</f>
        <v>335.167235122732</v>
      </c>
      <c r="V107" s="70" t="n">
        <f aca="false">V106+F107</f>
        <v>0.7187</v>
      </c>
      <c r="W107" s="70" t="n">
        <f aca="false">MAX(W106,V107)</f>
        <v>0.7243</v>
      </c>
      <c r="X107" s="70" t="n">
        <f aca="false">W107-V107</f>
        <v>0.00559999999999983</v>
      </c>
      <c r="Y107" s="70" t="n">
        <f aca="false">Y106+M107</f>
        <v>0.68975835311231</v>
      </c>
      <c r="Z107" s="70" t="n">
        <f aca="false">MAX(Z106,Y107)</f>
        <v>0.708708669380159</v>
      </c>
      <c r="AA107" s="70" t="n">
        <f aca="false">Z107-Y107</f>
        <v>0.0189503162678488</v>
      </c>
      <c r="AB107" s="72" t="n">
        <f aca="false">AB106*(1+F107)</f>
        <v>1.97104939538494</v>
      </c>
      <c r="AC107" s="73" t="n">
        <f aca="false">MAX(AC106,AB107)</f>
        <v>1.98795982194234</v>
      </c>
      <c r="AD107" s="70" t="n">
        <f aca="false">1-AB107/AC107</f>
        <v>0.0085064227006757</v>
      </c>
      <c r="AE107" s="73" t="n">
        <f aca="false">AE106*(1+M107)</f>
        <v>1.91516236212821</v>
      </c>
      <c r="AF107" s="73" t="n">
        <f aca="false">MAX(AF106,AE107)</f>
        <v>1.95756287431245</v>
      </c>
      <c r="AG107" s="70" t="n">
        <f aca="false">1-AE107/AF107</f>
        <v>0.0216598469150714</v>
      </c>
      <c r="AH107" s="74" t="n">
        <f aca="false">IF(R107&gt;0,AH106+1,0)</f>
        <v>51</v>
      </c>
      <c r="AI107" s="74" t="n">
        <f aca="false">IF(U107&gt;0,AI106+1,0)</f>
        <v>51</v>
      </c>
      <c r="AJ107" s="74" t="n">
        <f aca="false">IF(G107&gt;0,AJ106+1,0)</f>
        <v>2</v>
      </c>
      <c r="AK107" s="74" t="n">
        <f aca="false">IF(G107&lt;=0,AK106+1,0)</f>
        <v>0</v>
      </c>
      <c r="AL107" s="74" t="n">
        <f aca="false">IF(K107&gt;0,AL106+1,0)</f>
        <v>1</v>
      </c>
      <c r="AM107" s="74" t="n">
        <f aca="false">IF(K107&lt;=0,AM106+1,0)</f>
        <v>0</v>
      </c>
    </row>
    <row r="108" customFormat="false" ht="15" hidden="false" customHeight="false" outlineLevel="0" collapsed="false">
      <c r="A108" s="61" t="n">
        <v>107</v>
      </c>
      <c r="B108" s="62" t="n">
        <v>40322.40625</v>
      </c>
      <c r="C108" s="63" t="n">
        <f aca="false">YEAR(B108)</f>
        <v>2010</v>
      </c>
      <c r="D108" s="32" t="s">
        <v>277</v>
      </c>
      <c r="E108" s="64" t="n">
        <v>4997.3</v>
      </c>
      <c r="F108" s="65" t="n">
        <v>-0.0033</v>
      </c>
      <c r="G108" s="66" t="n">
        <v>-16.49109</v>
      </c>
      <c r="H108" s="67" t="n">
        <f aca="false">E108+IF(D108="Long",1,-1)*G108</f>
        <v>4980.80891</v>
      </c>
      <c r="I108" s="68" t="n">
        <f aca="false">Assumptions!$B$58</f>
        <v>5.35750011455817</v>
      </c>
      <c r="J108" s="68" t="n">
        <f aca="false">INDEX(Yearly!$T$5:$T$22,MATCH(C108,Yearly!$A$5:$A$22,0))</f>
        <v>0.579189201573856</v>
      </c>
      <c r="K108" s="68" t="n">
        <f aca="false">G108-I108-J108</f>
        <v>-22.427779316132</v>
      </c>
      <c r="L108" s="69" t="n">
        <f aca="false">(I108+J108)/Assumptions!$B$8</f>
        <v>0.000261770907212725</v>
      </c>
      <c r="M108" s="70" t="n">
        <f aca="false">F108-L108</f>
        <v>-0.00356177090721272</v>
      </c>
      <c r="N108" s="71" t="n">
        <f aca="false">G108*Assumptions!$B$7</f>
        <v>-129702.42285</v>
      </c>
      <c r="O108" s="71" t="n">
        <f aca="false">K108*Assumptions!$B$7</f>
        <v>-176394.484321378</v>
      </c>
      <c r="P108" s="68" t="n">
        <f aca="false">P107+G108</f>
        <v>2682.78179</v>
      </c>
      <c r="Q108" s="68" t="n">
        <f aca="false">MAX(Q107,P108)</f>
        <v>2731.66896</v>
      </c>
      <c r="R108" s="68" t="n">
        <f aca="false">Q108-P108</f>
        <v>48.8871699999995</v>
      </c>
      <c r="S108" s="68" t="n">
        <f aca="false">S107+K108</f>
        <v>2020.4789380003</v>
      </c>
      <c r="T108" s="68" t="n">
        <f aca="false">MAX(T107,S108)</f>
        <v>2378.07395243916</v>
      </c>
      <c r="U108" s="68" t="n">
        <f aca="false">T108-S108</f>
        <v>357.595014438864</v>
      </c>
      <c r="V108" s="70" t="n">
        <f aca="false">V107+F108</f>
        <v>0.7154</v>
      </c>
      <c r="W108" s="70" t="n">
        <f aca="false">MAX(W107,V108)</f>
        <v>0.7243</v>
      </c>
      <c r="X108" s="70" t="n">
        <f aca="false">W108-V108</f>
        <v>0.0088999999999998</v>
      </c>
      <c r="Y108" s="70" t="n">
        <f aca="false">Y107+M108</f>
        <v>0.686196582205098</v>
      </c>
      <c r="Z108" s="70" t="n">
        <f aca="false">MAX(Z107,Y108)</f>
        <v>0.708708669380159</v>
      </c>
      <c r="AA108" s="70" t="n">
        <f aca="false">Z108-Y108</f>
        <v>0.0225120871750616</v>
      </c>
      <c r="AB108" s="72" t="n">
        <f aca="false">AB107*(1+F108)</f>
        <v>1.96454493238017</v>
      </c>
      <c r="AC108" s="73" t="n">
        <f aca="false">MAX(AC107,AB108)</f>
        <v>1.98795982194234</v>
      </c>
      <c r="AD108" s="70" t="n">
        <f aca="false">1-AB108/AC108</f>
        <v>0.0117783515057635</v>
      </c>
      <c r="AE108" s="73" t="n">
        <f aca="false">AE107*(1+M108)</f>
        <v>1.90834099254419</v>
      </c>
      <c r="AF108" s="73" t="n">
        <f aca="false">MAX(AF107,AE108)</f>
        <v>1.95756287431245</v>
      </c>
      <c r="AG108" s="70" t="n">
        <f aca="false">1-AE108/AF108</f>
        <v>0.0251444704096874</v>
      </c>
      <c r="AH108" s="74" t="n">
        <f aca="false">IF(R108&gt;0,AH107+1,0)</f>
        <v>52</v>
      </c>
      <c r="AI108" s="74" t="n">
        <f aca="false">IF(U108&gt;0,AI107+1,0)</f>
        <v>52</v>
      </c>
      <c r="AJ108" s="74" t="n">
        <f aca="false">IF(G108&gt;0,AJ107+1,0)</f>
        <v>0</v>
      </c>
      <c r="AK108" s="74" t="n">
        <f aca="false">IF(G108&lt;=0,AK107+1,0)</f>
        <v>1</v>
      </c>
      <c r="AL108" s="74" t="n">
        <f aca="false">IF(K108&gt;0,AL107+1,0)</f>
        <v>0</v>
      </c>
      <c r="AM108" s="74" t="n">
        <f aca="false">IF(K108&lt;=0,AM107+1,0)</f>
        <v>1</v>
      </c>
    </row>
    <row r="109" customFormat="false" ht="15" hidden="false" customHeight="false" outlineLevel="0" collapsed="false">
      <c r="A109" s="61" t="n">
        <v>108</v>
      </c>
      <c r="B109" s="62" t="n">
        <v>40322.5729166667</v>
      </c>
      <c r="C109" s="63" t="n">
        <f aca="false">YEAR(B109)</f>
        <v>2010</v>
      </c>
      <c r="D109" s="32" t="s">
        <v>276</v>
      </c>
      <c r="E109" s="64" t="n">
        <v>4981.05</v>
      </c>
      <c r="F109" s="65" t="n">
        <v>0.0127</v>
      </c>
      <c r="G109" s="66" t="n">
        <v>63.259335</v>
      </c>
      <c r="H109" s="67" t="n">
        <f aca="false">E109+IF(D109="Long",1,-1)*G109</f>
        <v>4917.790665</v>
      </c>
      <c r="I109" s="68" t="n">
        <f aca="false">Assumptions!$B$58</f>
        <v>5.35750011455817</v>
      </c>
      <c r="J109" s="68" t="n">
        <f aca="false">INDEX(Yearly!$T$5:$T$22,MATCH(C109,Yearly!$A$5:$A$22,0))</f>
        <v>0.579189201573856</v>
      </c>
      <c r="K109" s="68" t="n">
        <f aca="false">G109-I109-J109</f>
        <v>57.322645683868</v>
      </c>
      <c r="L109" s="69" t="n">
        <f aca="false">(I109+J109)/Assumptions!$B$8</f>
        <v>0.000261770907212725</v>
      </c>
      <c r="M109" s="70" t="n">
        <f aca="false">F109-L109</f>
        <v>0.0124382290927873</v>
      </c>
      <c r="N109" s="71" t="n">
        <f aca="false">G109*Assumptions!$B$7</f>
        <v>497534.669775</v>
      </c>
      <c r="O109" s="71" t="n">
        <f aca="false">K109*Assumptions!$B$7</f>
        <v>450842.608303622</v>
      </c>
      <c r="P109" s="68" t="n">
        <f aca="false">P108+G109</f>
        <v>2746.041125</v>
      </c>
      <c r="Q109" s="68" t="n">
        <f aca="false">MAX(Q108,P109)</f>
        <v>2746.041125</v>
      </c>
      <c r="R109" s="68" t="n">
        <f aca="false">Q109-P109</f>
        <v>0</v>
      </c>
      <c r="S109" s="68" t="n">
        <f aca="false">S108+K109</f>
        <v>2077.80158368417</v>
      </c>
      <c r="T109" s="68" t="n">
        <f aca="false">MAX(T108,S109)</f>
        <v>2378.07395243916</v>
      </c>
      <c r="U109" s="68" t="n">
        <f aca="false">T109-S109</f>
        <v>300.272368754996</v>
      </c>
      <c r="V109" s="70" t="n">
        <f aca="false">V108+F109</f>
        <v>0.7281</v>
      </c>
      <c r="W109" s="70" t="n">
        <f aca="false">MAX(W108,V109)</f>
        <v>0.7281</v>
      </c>
      <c r="X109" s="70" t="n">
        <f aca="false">W109-V109</f>
        <v>0</v>
      </c>
      <c r="Y109" s="70" t="n">
        <f aca="false">Y108+M109</f>
        <v>0.698634811297885</v>
      </c>
      <c r="Z109" s="70" t="n">
        <f aca="false">MAX(Z108,Y109)</f>
        <v>0.708708669380159</v>
      </c>
      <c r="AA109" s="70" t="n">
        <f aca="false">Z109-Y109</f>
        <v>0.0100738580822743</v>
      </c>
      <c r="AB109" s="72" t="n">
        <f aca="false">AB108*(1+F109)</f>
        <v>1.98949465302139</v>
      </c>
      <c r="AC109" s="73" t="n">
        <f aca="false">MAX(AC108,AB109)</f>
        <v>1.98949465302139</v>
      </c>
      <c r="AD109" s="70" t="n">
        <f aca="false">1-AB109/AC109</f>
        <v>0</v>
      </c>
      <c r="AE109" s="73" t="n">
        <f aca="false">AE108*(1+M109)</f>
        <v>1.93207737499662</v>
      </c>
      <c r="AF109" s="73" t="n">
        <f aca="false">MAX(AF108,AE109)</f>
        <v>1.95756287431245</v>
      </c>
      <c r="AG109" s="70" t="n">
        <f aca="false">1-AE109/AF109</f>
        <v>0.0130189940002725</v>
      </c>
      <c r="AH109" s="74" t="n">
        <f aca="false">IF(R109&gt;0,AH108+1,0)</f>
        <v>0</v>
      </c>
      <c r="AI109" s="74" t="n">
        <f aca="false">IF(U109&gt;0,AI108+1,0)</f>
        <v>53</v>
      </c>
      <c r="AJ109" s="74" t="n">
        <f aca="false">IF(G109&gt;0,AJ108+1,0)</f>
        <v>1</v>
      </c>
      <c r="AK109" s="74" t="n">
        <f aca="false">IF(G109&lt;=0,AK108+1,0)</f>
        <v>0</v>
      </c>
      <c r="AL109" s="74" t="n">
        <f aca="false">IF(K109&gt;0,AL108+1,0)</f>
        <v>1</v>
      </c>
      <c r="AM109" s="74" t="n">
        <f aca="false">IF(K109&lt;=0,AM108+1,0)</f>
        <v>0</v>
      </c>
    </row>
    <row r="110" customFormat="false" ht="15" hidden="false" customHeight="false" outlineLevel="0" collapsed="false">
      <c r="A110" s="61" t="n">
        <v>109</v>
      </c>
      <c r="B110" s="62" t="n">
        <v>40324.6354166667</v>
      </c>
      <c r="C110" s="63" t="n">
        <f aca="false">YEAR(B110)</f>
        <v>2010</v>
      </c>
      <c r="D110" s="32" t="s">
        <v>277</v>
      </c>
      <c r="E110" s="64" t="n">
        <v>4917.65</v>
      </c>
      <c r="F110" s="65" t="n">
        <v>0.0159</v>
      </c>
      <c r="G110" s="66" t="n">
        <v>78.190635</v>
      </c>
      <c r="H110" s="67" t="n">
        <f aca="false">E110+IF(D110="Long",1,-1)*G110</f>
        <v>4995.840635</v>
      </c>
      <c r="I110" s="68" t="n">
        <f aca="false">Assumptions!$B$58</f>
        <v>5.35750011455817</v>
      </c>
      <c r="J110" s="68" t="n">
        <f aca="false">INDEX(Yearly!$T$5:$T$22,MATCH(C110,Yearly!$A$5:$A$22,0))</f>
        <v>0.579189201573856</v>
      </c>
      <c r="K110" s="68" t="n">
        <f aca="false">G110-I110-J110</f>
        <v>72.253945683868</v>
      </c>
      <c r="L110" s="69" t="n">
        <f aca="false">(I110+J110)/Assumptions!$B$8</f>
        <v>0.000261770907212725</v>
      </c>
      <c r="M110" s="70" t="n">
        <f aca="false">F110-L110</f>
        <v>0.0156382290927873</v>
      </c>
      <c r="N110" s="71" t="n">
        <f aca="false">G110*Assumptions!$B$7</f>
        <v>614969.344275</v>
      </c>
      <c r="O110" s="71" t="n">
        <f aca="false">K110*Assumptions!$B$7</f>
        <v>568277.282803622</v>
      </c>
      <c r="P110" s="68" t="n">
        <f aca="false">P109+G110</f>
        <v>2824.23176</v>
      </c>
      <c r="Q110" s="68" t="n">
        <f aca="false">MAX(Q109,P110)</f>
        <v>2824.23176</v>
      </c>
      <c r="R110" s="68" t="n">
        <f aca="false">Q110-P110</f>
        <v>0</v>
      </c>
      <c r="S110" s="68" t="n">
        <f aca="false">S109+K110</f>
        <v>2150.05552936803</v>
      </c>
      <c r="T110" s="68" t="n">
        <f aca="false">MAX(T109,S110)</f>
        <v>2378.07395243916</v>
      </c>
      <c r="U110" s="68" t="n">
        <f aca="false">T110-S110</f>
        <v>228.018423071128</v>
      </c>
      <c r="V110" s="70" t="n">
        <f aca="false">V109+F110</f>
        <v>0.744</v>
      </c>
      <c r="W110" s="70" t="n">
        <f aca="false">MAX(W109,V110)</f>
        <v>0.744</v>
      </c>
      <c r="X110" s="70" t="n">
        <f aca="false">W110-V110</f>
        <v>0</v>
      </c>
      <c r="Y110" s="70" t="n">
        <f aca="false">Y109+M110</f>
        <v>0.714273040390672</v>
      </c>
      <c r="Z110" s="70" t="n">
        <f aca="false">MAX(Z109,Y110)</f>
        <v>0.714273040390672</v>
      </c>
      <c r="AA110" s="70" t="n">
        <f aca="false">Z110-Y110</f>
        <v>0</v>
      </c>
      <c r="AB110" s="72" t="n">
        <f aca="false">AB109*(1+F110)</f>
        <v>2.02112761800443</v>
      </c>
      <c r="AC110" s="73" t="n">
        <f aca="false">MAX(AC109,AB110)</f>
        <v>2.02112761800443</v>
      </c>
      <c r="AD110" s="70" t="n">
        <f aca="false">1-AB110/AC110</f>
        <v>0</v>
      </c>
      <c r="AE110" s="73" t="n">
        <f aca="false">AE109*(1+M110)</f>
        <v>1.9622916436118</v>
      </c>
      <c r="AF110" s="73" t="n">
        <f aca="false">MAX(AF109,AE110)</f>
        <v>1.9622916436118</v>
      </c>
      <c r="AG110" s="70" t="n">
        <f aca="false">1-AE110/AF110</f>
        <v>0</v>
      </c>
      <c r="AH110" s="74" t="n">
        <f aca="false">IF(R110&gt;0,AH109+1,0)</f>
        <v>0</v>
      </c>
      <c r="AI110" s="74" t="n">
        <f aca="false">IF(U110&gt;0,AI109+1,0)</f>
        <v>54</v>
      </c>
      <c r="AJ110" s="74" t="n">
        <f aca="false">IF(G110&gt;0,AJ109+1,0)</f>
        <v>2</v>
      </c>
      <c r="AK110" s="74" t="n">
        <f aca="false">IF(G110&lt;=0,AK109+1,0)</f>
        <v>0</v>
      </c>
      <c r="AL110" s="74" t="n">
        <f aca="false">IF(K110&gt;0,AL109+1,0)</f>
        <v>2</v>
      </c>
      <c r="AM110" s="74" t="n">
        <f aca="false">IF(K110&lt;=0,AM109+1,0)</f>
        <v>0</v>
      </c>
    </row>
    <row r="111" customFormat="false" ht="15" hidden="false" customHeight="false" outlineLevel="0" collapsed="false">
      <c r="A111" s="61" t="n">
        <v>110</v>
      </c>
      <c r="B111" s="62" t="n">
        <v>40330.5520833333</v>
      </c>
      <c r="C111" s="63" t="n">
        <f aca="false">YEAR(B111)</f>
        <v>2010</v>
      </c>
      <c r="D111" s="32" t="s">
        <v>276</v>
      </c>
      <c r="E111" s="64" t="n">
        <v>4995.65</v>
      </c>
      <c r="F111" s="65" t="n">
        <v>-0.0049</v>
      </c>
      <c r="G111" s="66" t="n">
        <v>-24.478685</v>
      </c>
      <c r="H111" s="67" t="n">
        <f aca="false">E111+IF(D111="Long",1,-1)*G111</f>
        <v>5020.128685</v>
      </c>
      <c r="I111" s="68" t="n">
        <f aca="false">Assumptions!$B$58</f>
        <v>5.35750011455817</v>
      </c>
      <c r="J111" s="68" t="n">
        <f aca="false">INDEX(Yearly!$T$5:$T$22,MATCH(C111,Yearly!$A$5:$A$22,0))</f>
        <v>0.579189201573856</v>
      </c>
      <c r="K111" s="68" t="n">
        <f aca="false">G111-I111-J111</f>
        <v>-30.415374316132</v>
      </c>
      <c r="L111" s="69" t="n">
        <f aca="false">(I111+J111)/Assumptions!$B$8</f>
        <v>0.000261770907212725</v>
      </c>
      <c r="M111" s="70" t="n">
        <f aca="false">F111-L111</f>
        <v>-0.00516177090721273</v>
      </c>
      <c r="N111" s="71" t="n">
        <f aca="false">G111*Assumptions!$B$7</f>
        <v>-192524.857525</v>
      </c>
      <c r="O111" s="71" t="n">
        <f aca="false">K111*Assumptions!$B$7</f>
        <v>-239216.918996378</v>
      </c>
      <c r="P111" s="68" t="n">
        <f aca="false">P110+G111</f>
        <v>2799.753075</v>
      </c>
      <c r="Q111" s="68" t="n">
        <f aca="false">MAX(Q110,P111)</f>
        <v>2824.23176</v>
      </c>
      <c r="R111" s="68" t="n">
        <f aca="false">Q111-P111</f>
        <v>24.478685</v>
      </c>
      <c r="S111" s="68" t="n">
        <f aca="false">S110+K111</f>
        <v>2119.6401550519</v>
      </c>
      <c r="T111" s="68" t="n">
        <f aca="false">MAX(T110,S111)</f>
        <v>2378.07395243916</v>
      </c>
      <c r="U111" s="68" t="n">
        <f aca="false">T111-S111</f>
        <v>258.43379738726</v>
      </c>
      <c r="V111" s="70" t="n">
        <f aca="false">V110+F111</f>
        <v>0.7391</v>
      </c>
      <c r="W111" s="70" t="n">
        <f aca="false">MAX(W110,V111)</f>
        <v>0.744</v>
      </c>
      <c r="X111" s="70" t="n">
        <f aca="false">W111-V111</f>
        <v>0.00490000000000002</v>
      </c>
      <c r="Y111" s="70" t="n">
        <f aca="false">Y110+M111</f>
        <v>0.709111269483459</v>
      </c>
      <c r="Z111" s="70" t="n">
        <f aca="false">MAX(Z110,Y111)</f>
        <v>0.714273040390672</v>
      </c>
      <c r="AA111" s="70" t="n">
        <f aca="false">Z111-Y111</f>
        <v>0.0051617709072127</v>
      </c>
      <c r="AB111" s="72" t="n">
        <f aca="false">AB110*(1+F111)</f>
        <v>2.01122409267621</v>
      </c>
      <c r="AC111" s="73" t="n">
        <f aca="false">MAX(AC110,AB111)</f>
        <v>2.02112761800443</v>
      </c>
      <c r="AD111" s="70" t="n">
        <f aca="false">1-AB111/AC111</f>
        <v>0.00490000000000002</v>
      </c>
      <c r="AE111" s="73" t="n">
        <f aca="false">AE110*(1+M111)</f>
        <v>1.95216274369434</v>
      </c>
      <c r="AF111" s="73" t="n">
        <f aca="false">MAX(AF110,AE111)</f>
        <v>1.9622916436118</v>
      </c>
      <c r="AG111" s="70" t="n">
        <f aca="false">1-AE111/AF111</f>
        <v>0.0051617709072127</v>
      </c>
      <c r="AH111" s="74" t="n">
        <f aca="false">IF(R111&gt;0,AH110+1,0)</f>
        <v>1</v>
      </c>
      <c r="AI111" s="74" t="n">
        <f aca="false">IF(U111&gt;0,AI110+1,0)</f>
        <v>55</v>
      </c>
      <c r="AJ111" s="74" t="n">
        <f aca="false">IF(G111&gt;0,AJ110+1,0)</f>
        <v>0</v>
      </c>
      <c r="AK111" s="74" t="n">
        <f aca="false">IF(G111&lt;=0,AK110+1,0)</f>
        <v>1</v>
      </c>
      <c r="AL111" s="74" t="n">
        <f aca="false">IF(K111&gt;0,AL110+1,0)</f>
        <v>0</v>
      </c>
      <c r="AM111" s="74" t="n">
        <f aca="false">IF(K111&lt;=0,AM110+1,0)</f>
        <v>1</v>
      </c>
    </row>
    <row r="112" customFormat="false" ht="15" hidden="false" customHeight="false" outlineLevel="0" collapsed="false">
      <c r="A112" s="61" t="n">
        <v>111</v>
      </c>
      <c r="B112" s="62" t="n">
        <v>40331.6354166667</v>
      </c>
      <c r="C112" s="63" t="n">
        <f aca="false">YEAR(B112)</f>
        <v>2010</v>
      </c>
      <c r="D112" s="32" t="s">
        <v>277</v>
      </c>
      <c r="E112" s="64" t="n">
        <v>5020.05</v>
      </c>
      <c r="F112" s="65" t="n">
        <v>-0.0009</v>
      </c>
      <c r="G112" s="66" t="n">
        <v>-4.518045</v>
      </c>
      <c r="H112" s="67" t="n">
        <f aca="false">E112+IF(D112="Long",1,-1)*G112</f>
        <v>5015.531955</v>
      </c>
      <c r="I112" s="68" t="n">
        <f aca="false">Assumptions!$B$58</f>
        <v>5.35750011455817</v>
      </c>
      <c r="J112" s="68" t="n">
        <f aca="false">INDEX(Yearly!$T$5:$T$22,MATCH(C112,Yearly!$A$5:$A$22,0))</f>
        <v>0.579189201573856</v>
      </c>
      <c r="K112" s="68" t="n">
        <f aca="false">G112-I112-J112</f>
        <v>-10.454734316132</v>
      </c>
      <c r="L112" s="69" t="n">
        <f aca="false">(I112+J112)/Assumptions!$B$8</f>
        <v>0.000261770907212725</v>
      </c>
      <c r="M112" s="70" t="n">
        <f aca="false">F112-L112</f>
        <v>-0.00116177090721272</v>
      </c>
      <c r="N112" s="71" t="n">
        <f aca="false">G112*Assumptions!$B$7</f>
        <v>-35534.423925</v>
      </c>
      <c r="O112" s="71" t="n">
        <f aca="false">K112*Assumptions!$B$7</f>
        <v>-82226.4853963784</v>
      </c>
      <c r="P112" s="68" t="n">
        <f aca="false">P111+G112</f>
        <v>2795.23503</v>
      </c>
      <c r="Q112" s="68" t="n">
        <f aca="false">MAX(Q111,P112)</f>
        <v>2824.23176</v>
      </c>
      <c r="R112" s="68" t="n">
        <f aca="false">Q112-P112</f>
        <v>28.9967299999998</v>
      </c>
      <c r="S112" s="68" t="n">
        <f aca="false">S111+K112</f>
        <v>2109.18542073577</v>
      </c>
      <c r="T112" s="68" t="n">
        <f aca="false">MAX(T111,S112)</f>
        <v>2378.07395243916</v>
      </c>
      <c r="U112" s="68" t="n">
        <f aca="false">T112-S112</f>
        <v>268.888531703392</v>
      </c>
      <c r="V112" s="70" t="n">
        <f aca="false">V111+F112</f>
        <v>0.7382</v>
      </c>
      <c r="W112" s="70" t="n">
        <f aca="false">MAX(W111,V112)</f>
        <v>0.744</v>
      </c>
      <c r="X112" s="70" t="n">
        <f aca="false">W112-V112</f>
        <v>0.00580000000000003</v>
      </c>
      <c r="Y112" s="70" t="n">
        <f aca="false">Y111+M112</f>
        <v>0.707949498576247</v>
      </c>
      <c r="Z112" s="70" t="n">
        <f aca="false">MAX(Z111,Y112)</f>
        <v>0.714273040390672</v>
      </c>
      <c r="AA112" s="70" t="n">
        <f aca="false">Z112-Y112</f>
        <v>0.0063235418144254</v>
      </c>
      <c r="AB112" s="72" t="n">
        <f aca="false">AB111*(1+F112)</f>
        <v>2.0094139909928</v>
      </c>
      <c r="AC112" s="73" t="n">
        <f aca="false">MAX(AC111,AB112)</f>
        <v>2.02112761800443</v>
      </c>
      <c r="AD112" s="70" t="n">
        <f aca="false">1-AB112/AC112</f>
        <v>0.00579559000000007</v>
      </c>
      <c r="AE112" s="73" t="n">
        <f aca="false">AE111*(1+M112)</f>
        <v>1.94989477781257</v>
      </c>
      <c r="AF112" s="73" t="n">
        <f aca="false">MAX(AF111,AE112)</f>
        <v>1.9622916436118</v>
      </c>
      <c r="AG112" s="70" t="n">
        <f aca="false">1-AE112/AF112</f>
        <v>0.00631754501915571</v>
      </c>
      <c r="AH112" s="74" t="n">
        <f aca="false">IF(R112&gt;0,AH111+1,0)</f>
        <v>2</v>
      </c>
      <c r="AI112" s="74" t="n">
        <f aca="false">IF(U112&gt;0,AI111+1,0)</f>
        <v>56</v>
      </c>
      <c r="AJ112" s="74" t="n">
        <f aca="false">IF(G112&gt;0,AJ111+1,0)</f>
        <v>0</v>
      </c>
      <c r="AK112" s="74" t="n">
        <f aca="false">IF(G112&lt;=0,AK111+1,0)</f>
        <v>2</v>
      </c>
      <c r="AL112" s="74" t="n">
        <f aca="false">IF(K112&gt;0,AL111+1,0)</f>
        <v>0</v>
      </c>
      <c r="AM112" s="74" t="n">
        <f aca="false">IF(K112&lt;=0,AM111+1,0)</f>
        <v>2</v>
      </c>
    </row>
    <row r="113" customFormat="false" ht="15" hidden="false" customHeight="false" outlineLevel="0" collapsed="false">
      <c r="A113" s="61" t="n">
        <v>112</v>
      </c>
      <c r="B113" s="62" t="n">
        <v>40336.40625</v>
      </c>
      <c r="C113" s="63" t="n">
        <f aca="false">YEAR(B113)</f>
        <v>2010</v>
      </c>
      <c r="D113" s="32" t="s">
        <v>276</v>
      </c>
      <c r="E113" s="64" t="n">
        <v>5015.6</v>
      </c>
      <c r="F113" s="65" t="n">
        <v>-0.0083</v>
      </c>
      <c r="G113" s="66" t="n">
        <v>-41.62948</v>
      </c>
      <c r="H113" s="67" t="n">
        <f aca="false">E113+IF(D113="Long",1,-1)*G113</f>
        <v>5057.22948</v>
      </c>
      <c r="I113" s="68" t="n">
        <f aca="false">Assumptions!$B$58</f>
        <v>5.35750011455817</v>
      </c>
      <c r="J113" s="68" t="n">
        <f aca="false">INDEX(Yearly!$T$5:$T$22,MATCH(C113,Yearly!$A$5:$A$22,0))</f>
        <v>0.579189201573856</v>
      </c>
      <c r="K113" s="68" t="n">
        <f aca="false">G113-I113-J113</f>
        <v>-47.566169316132</v>
      </c>
      <c r="L113" s="69" t="n">
        <f aca="false">(I113+J113)/Assumptions!$B$8</f>
        <v>0.000261770907212725</v>
      </c>
      <c r="M113" s="70" t="n">
        <f aca="false">F113-L113</f>
        <v>-0.00856177090721273</v>
      </c>
      <c r="N113" s="71" t="n">
        <f aca="false">G113*Assumptions!$B$7</f>
        <v>-327415.8602</v>
      </c>
      <c r="O113" s="71" t="n">
        <f aca="false">K113*Assumptions!$B$7</f>
        <v>-374107.921671378</v>
      </c>
      <c r="P113" s="68" t="n">
        <f aca="false">P112+G113</f>
        <v>2753.60555</v>
      </c>
      <c r="Q113" s="68" t="n">
        <f aca="false">MAX(Q112,P113)</f>
        <v>2824.23176</v>
      </c>
      <c r="R113" s="68" t="n">
        <f aca="false">Q113-P113</f>
        <v>70.6262099999999</v>
      </c>
      <c r="S113" s="68" t="n">
        <f aca="false">S112+K113</f>
        <v>2061.61925141964</v>
      </c>
      <c r="T113" s="68" t="n">
        <f aca="false">MAX(T112,S113)</f>
        <v>2378.07395243916</v>
      </c>
      <c r="U113" s="68" t="n">
        <f aca="false">T113-S113</f>
        <v>316.454701019524</v>
      </c>
      <c r="V113" s="70" t="n">
        <f aca="false">V112+F113</f>
        <v>0.7299</v>
      </c>
      <c r="W113" s="70" t="n">
        <f aca="false">MAX(W112,V113)</f>
        <v>0.744</v>
      </c>
      <c r="X113" s="70" t="n">
        <f aca="false">W113-V113</f>
        <v>0.0141</v>
      </c>
      <c r="Y113" s="70" t="n">
        <f aca="false">Y112+M113</f>
        <v>0.699387727669034</v>
      </c>
      <c r="Z113" s="70" t="n">
        <f aca="false">MAX(Z112,Y113)</f>
        <v>0.714273040390672</v>
      </c>
      <c r="AA113" s="70" t="n">
        <f aca="false">Z113-Y113</f>
        <v>0.0148853127216382</v>
      </c>
      <c r="AB113" s="72" t="n">
        <f aca="false">AB112*(1+F113)</f>
        <v>1.99273585486756</v>
      </c>
      <c r="AC113" s="73" t="n">
        <f aca="false">MAX(AC112,AB113)</f>
        <v>2.02112761800443</v>
      </c>
      <c r="AD113" s="70" t="n">
        <f aca="false">1-AB113/AC113</f>
        <v>0.014047486603</v>
      </c>
      <c r="AE113" s="73" t="n">
        <f aca="false">AE112*(1+M113)</f>
        <v>1.93320022543177</v>
      </c>
      <c r="AF113" s="73" t="n">
        <f aca="false">MAX(AF112,AE113)</f>
        <v>1.9622916436118</v>
      </c>
      <c r="AG113" s="70" t="n">
        <f aca="false">1-AE113/AF113</f>
        <v>0.0148252265532184</v>
      </c>
      <c r="AH113" s="74" t="n">
        <f aca="false">IF(R113&gt;0,AH112+1,0)</f>
        <v>3</v>
      </c>
      <c r="AI113" s="74" t="n">
        <f aca="false">IF(U113&gt;0,AI112+1,0)</f>
        <v>57</v>
      </c>
      <c r="AJ113" s="74" t="n">
        <f aca="false">IF(G113&gt;0,AJ112+1,0)</f>
        <v>0</v>
      </c>
      <c r="AK113" s="74" t="n">
        <f aca="false">IF(G113&lt;=0,AK112+1,0)</f>
        <v>3</v>
      </c>
      <c r="AL113" s="74" t="n">
        <f aca="false">IF(K113&gt;0,AL112+1,0)</f>
        <v>0</v>
      </c>
      <c r="AM113" s="74" t="n">
        <f aca="false">IF(K113&lt;=0,AM112+1,0)</f>
        <v>3</v>
      </c>
    </row>
    <row r="114" customFormat="false" ht="15" hidden="false" customHeight="false" outlineLevel="0" collapsed="false">
      <c r="A114" s="61" t="n">
        <v>113</v>
      </c>
      <c r="B114" s="62" t="n">
        <v>40337.40625</v>
      </c>
      <c r="C114" s="63" t="n">
        <f aca="false">YEAR(B114)</f>
        <v>2010</v>
      </c>
      <c r="D114" s="32" t="s">
        <v>277</v>
      </c>
      <c r="E114" s="64" t="n">
        <v>5057.45</v>
      </c>
      <c r="F114" s="65" t="n">
        <v>-0.0101</v>
      </c>
      <c r="G114" s="66" t="n">
        <v>-51.080245</v>
      </c>
      <c r="H114" s="67" t="n">
        <f aca="false">E114+IF(D114="Long",1,-1)*G114</f>
        <v>5006.369755</v>
      </c>
      <c r="I114" s="68" t="n">
        <f aca="false">Assumptions!$B$58</f>
        <v>5.35750011455817</v>
      </c>
      <c r="J114" s="68" t="n">
        <f aca="false">INDEX(Yearly!$T$5:$T$22,MATCH(C114,Yearly!$A$5:$A$22,0))</f>
        <v>0.579189201573856</v>
      </c>
      <c r="K114" s="68" t="n">
        <f aca="false">G114-I114-J114</f>
        <v>-57.016934316132</v>
      </c>
      <c r="L114" s="69" t="n">
        <f aca="false">(I114+J114)/Assumptions!$B$8</f>
        <v>0.000261770907212725</v>
      </c>
      <c r="M114" s="70" t="n">
        <f aca="false">F114-L114</f>
        <v>-0.0103617709072127</v>
      </c>
      <c r="N114" s="71" t="n">
        <f aca="false">G114*Assumptions!$B$7</f>
        <v>-401746.126925</v>
      </c>
      <c r="O114" s="71" t="n">
        <f aca="false">K114*Assumptions!$B$7</f>
        <v>-448438.188396378</v>
      </c>
      <c r="P114" s="68" t="n">
        <f aca="false">P113+G114</f>
        <v>2702.525305</v>
      </c>
      <c r="Q114" s="68" t="n">
        <f aca="false">MAX(Q113,P114)</f>
        <v>2824.23176</v>
      </c>
      <c r="R114" s="68" t="n">
        <f aca="false">Q114-P114</f>
        <v>121.706455</v>
      </c>
      <c r="S114" s="68" t="n">
        <f aca="false">S113+K114</f>
        <v>2004.60231710351</v>
      </c>
      <c r="T114" s="68" t="n">
        <f aca="false">MAX(T113,S114)</f>
        <v>2378.07395243916</v>
      </c>
      <c r="U114" s="68" t="n">
        <f aca="false">T114-S114</f>
        <v>373.471635335656</v>
      </c>
      <c r="V114" s="70" t="n">
        <f aca="false">V113+F114</f>
        <v>0.7198</v>
      </c>
      <c r="W114" s="70" t="n">
        <f aca="false">MAX(W113,V114)</f>
        <v>0.744</v>
      </c>
      <c r="X114" s="70" t="n">
        <f aca="false">W114-V114</f>
        <v>0.0242</v>
      </c>
      <c r="Y114" s="70" t="n">
        <f aca="false">Y113+M114</f>
        <v>0.689025956761821</v>
      </c>
      <c r="Z114" s="70" t="n">
        <f aca="false">MAX(Z113,Y114)</f>
        <v>0.714273040390672</v>
      </c>
      <c r="AA114" s="70" t="n">
        <f aca="false">Z114-Y114</f>
        <v>0.0252470836288509</v>
      </c>
      <c r="AB114" s="72" t="n">
        <f aca="false">AB113*(1+F114)</f>
        <v>1.9726092227334</v>
      </c>
      <c r="AC114" s="73" t="n">
        <f aca="false">MAX(AC113,AB114)</f>
        <v>2.02112761800443</v>
      </c>
      <c r="AD114" s="70" t="n">
        <f aca="false">1-AB114/AC114</f>
        <v>0.0240056069883098</v>
      </c>
      <c r="AE114" s="73" t="n">
        <f aca="false">AE113*(1+M114)</f>
        <v>1.91316884757808</v>
      </c>
      <c r="AF114" s="73" t="n">
        <f aca="false">MAX(AF113,AE114)</f>
        <v>1.9622916436118</v>
      </c>
      <c r="AG114" s="70" t="n">
        <f aca="false">1-AE114/AF114</f>
        <v>0.0250333818592392</v>
      </c>
      <c r="AH114" s="74" t="n">
        <f aca="false">IF(R114&gt;0,AH113+1,0)</f>
        <v>4</v>
      </c>
      <c r="AI114" s="74" t="n">
        <f aca="false">IF(U114&gt;0,AI113+1,0)</f>
        <v>58</v>
      </c>
      <c r="AJ114" s="74" t="n">
        <f aca="false">IF(G114&gt;0,AJ113+1,0)</f>
        <v>0</v>
      </c>
      <c r="AK114" s="74" t="n">
        <f aca="false">IF(G114&lt;=0,AK113+1,0)</f>
        <v>4</v>
      </c>
      <c r="AL114" s="74" t="n">
        <f aca="false">IF(K114&gt;0,AL113+1,0)</f>
        <v>0</v>
      </c>
      <c r="AM114" s="74" t="n">
        <f aca="false">IF(K114&lt;=0,AM113+1,0)</f>
        <v>4</v>
      </c>
    </row>
    <row r="115" customFormat="false" ht="15" hidden="false" customHeight="false" outlineLevel="0" collapsed="false">
      <c r="A115" s="61" t="n">
        <v>114</v>
      </c>
      <c r="B115" s="62" t="n">
        <v>40337.59375</v>
      </c>
      <c r="C115" s="63" t="n">
        <f aca="false">YEAR(B115)</f>
        <v>2010</v>
      </c>
      <c r="D115" s="32" t="s">
        <v>276</v>
      </c>
      <c r="E115" s="64" t="n">
        <v>5006.4</v>
      </c>
      <c r="F115" s="65" t="n">
        <v>-0.0069</v>
      </c>
      <c r="G115" s="66" t="n">
        <v>-34.54416</v>
      </c>
      <c r="H115" s="67" t="n">
        <f aca="false">E115+IF(D115="Long",1,-1)*G115</f>
        <v>5040.94416</v>
      </c>
      <c r="I115" s="68" t="n">
        <f aca="false">Assumptions!$B$58</f>
        <v>5.35750011455817</v>
      </c>
      <c r="J115" s="68" t="n">
        <f aca="false">INDEX(Yearly!$T$5:$T$22,MATCH(C115,Yearly!$A$5:$A$22,0))</f>
        <v>0.579189201573856</v>
      </c>
      <c r="K115" s="68" t="n">
        <f aca="false">G115-I115-J115</f>
        <v>-40.480849316132</v>
      </c>
      <c r="L115" s="69" t="n">
        <f aca="false">(I115+J115)/Assumptions!$B$8</f>
        <v>0.000261770907212725</v>
      </c>
      <c r="M115" s="70" t="n">
        <f aca="false">F115-L115</f>
        <v>-0.00716177090721273</v>
      </c>
      <c r="N115" s="71" t="n">
        <f aca="false">G115*Assumptions!$B$7</f>
        <v>-271689.8184</v>
      </c>
      <c r="O115" s="71" t="n">
        <f aca="false">K115*Assumptions!$B$7</f>
        <v>-318381.879871378</v>
      </c>
      <c r="P115" s="68" t="n">
        <f aca="false">P114+G115</f>
        <v>2667.981145</v>
      </c>
      <c r="Q115" s="68" t="n">
        <f aca="false">MAX(Q114,P115)</f>
        <v>2824.23176</v>
      </c>
      <c r="R115" s="68" t="n">
        <f aca="false">Q115-P115</f>
        <v>156.250615</v>
      </c>
      <c r="S115" s="68" t="n">
        <f aca="false">S114+K115</f>
        <v>1964.12146778737</v>
      </c>
      <c r="T115" s="68" t="n">
        <f aca="false">MAX(T114,S115)</f>
        <v>2378.07395243916</v>
      </c>
      <c r="U115" s="68" t="n">
        <f aca="false">T115-S115</f>
        <v>413.952484651788</v>
      </c>
      <c r="V115" s="70" t="n">
        <f aca="false">V114+F115</f>
        <v>0.7129</v>
      </c>
      <c r="W115" s="70" t="n">
        <f aca="false">MAX(W114,V115)</f>
        <v>0.744</v>
      </c>
      <c r="X115" s="70" t="n">
        <f aca="false">W115-V115</f>
        <v>0.0311</v>
      </c>
      <c r="Y115" s="70" t="n">
        <f aca="false">Y114+M115</f>
        <v>0.681864185854609</v>
      </c>
      <c r="Z115" s="70" t="n">
        <f aca="false">MAX(Z114,Y115)</f>
        <v>0.714273040390672</v>
      </c>
      <c r="AA115" s="70" t="n">
        <f aca="false">Z115-Y115</f>
        <v>0.0324088545360636</v>
      </c>
      <c r="AB115" s="72" t="n">
        <f aca="false">AB114*(1+F115)</f>
        <v>1.95899821909654</v>
      </c>
      <c r="AC115" s="73" t="n">
        <f aca="false">MAX(AC114,AB115)</f>
        <v>2.02112761800443</v>
      </c>
      <c r="AD115" s="70" t="n">
        <f aca="false">1-AB115/AC115</f>
        <v>0.0307399683000904</v>
      </c>
      <c r="AE115" s="73" t="n">
        <f aca="false">AE114*(1+M115)</f>
        <v>1.89946717058491</v>
      </c>
      <c r="AF115" s="73" t="n">
        <f aca="false">MAX(AF114,AE115)</f>
        <v>1.9622916436118</v>
      </c>
      <c r="AG115" s="70" t="n">
        <f aca="false">1-AE115/AF115</f>
        <v>0.0320158694205432</v>
      </c>
      <c r="AH115" s="74" t="n">
        <f aca="false">IF(R115&gt;0,AH114+1,0)</f>
        <v>5</v>
      </c>
      <c r="AI115" s="74" t="n">
        <f aca="false">IF(U115&gt;0,AI114+1,0)</f>
        <v>59</v>
      </c>
      <c r="AJ115" s="74" t="n">
        <f aca="false">IF(G115&gt;0,AJ114+1,0)</f>
        <v>0</v>
      </c>
      <c r="AK115" s="74" t="n">
        <f aca="false">IF(G115&lt;=0,AK114+1,0)</f>
        <v>5</v>
      </c>
      <c r="AL115" s="74" t="n">
        <f aca="false">IF(K115&gt;0,AL114+1,0)</f>
        <v>0</v>
      </c>
      <c r="AM115" s="74" t="n">
        <f aca="false">IF(K115&lt;=0,AM114+1,0)</f>
        <v>5</v>
      </c>
    </row>
    <row r="116" customFormat="false" ht="15" hidden="false" customHeight="false" outlineLevel="0" collapsed="false">
      <c r="A116" s="61" t="n">
        <v>115</v>
      </c>
      <c r="B116" s="62" t="n">
        <v>40338.5520833333</v>
      </c>
      <c r="C116" s="63" t="n">
        <f aca="false">YEAR(B116)</f>
        <v>2010</v>
      </c>
      <c r="D116" s="32" t="s">
        <v>277</v>
      </c>
      <c r="E116" s="64" t="n">
        <v>5041</v>
      </c>
      <c r="F116" s="65" t="n">
        <v>-0.0083</v>
      </c>
      <c r="G116" s="66" t="n">
        <v>-41.8403</v>
      </c>
      <c r="H116" s="67" t="n">
        <f aca="false">E116+IF(D116="Long",1,-1)*G116</f>
        <v>4999.1597</v>
      </c>
      <c r="I116" s="68" t="n">
        <f aca="false">Assumptions!$B$58</f>
        <v>5.35750011455817</v>
      </c>
      <c r="J116" s="68" t="n">
        <f aca="false">INDEX(Yearly!$T$5:$T$22,MATCH(C116,Yearly!$A$5:$A$22,0))</f>
        <v>0.579189201573856</v>
      </c>
      <c r="K116" s="68" t="n">
        <f aca="false">G116-I116-J116</f>
        <v>-47.776989316132</v>
      </c>
      <c r="L116" s="69" t="n">
        <f aca="false">(I116+J116)/Assumptions!$B$8</f>
        <v>0.000261770907212725</v>
      </c>
      <c r="M116" s="70" t="n">
        <f aca="false">F116-L116</f>
        <v>-0.00856177090721273</v>
      </c>
      <c r="N116" s="71" t="n">
        <f aca="false">G116*Assumptions!$B$7</f>
        <v>-329073.9595</v>
      </c>
      <c r="O116" s="71" t="n">
        <f aca="false">K116*Assumptions!$B$7</f>
        <v>-375766.020971378</v>
      </c>
      <c r="P116" s="68" t="n">
        <f aca="false">P115+G116</f>
        <v>2626.140845</v>
      </c>
      <c r="Q116" s="68" t="n">
        <f aca="false">MAX(Q115,P116)</f>
        <v>2824.23176</v>
      </c>
      <c r="R116" s="68" t="n">
        <f aca="false">Q116-P116</f>
        <v>198.090915</v>
      </c>
      <c r="S116" s="68" t="n">
        <f aca="false">S115+K116</f>
        <v>1916.34447847124</v>
      </c>
      <c r="T116" s="68" t="n">
        <f aca="false">MAX(T115,S116)</f>
        <v>2378.07395243916</v>
      </c>
      <c r="U116" s="68" t="n">
        <f aca="false">T116-S116</f>
        <v>461.72947396792</v>
      </c>
      <c r="V116" s="70" t="n">
        <f aca="false">V115+F116</f>
        <v>0.7046</v>
      </c>
      <c r="W116" s="70" t="n">
        <f aca="false">MAX(W115,V116)</f>
        <v>0.744</v>
      </c>
      <c r="X116" s="70" t="n">
        <f aca="false">W116-V116</f>
        <v>0.0394</v>
      </c>
      <c r="Y116" s="70" t="n">
        <f aca="false">Y115+M116</f>
        <v>0.673302414947396</v>
      </c>
      <c r="Z116" s="70" t="n">
        <f aca="false">MAX(Z115,Y116)</f>
        <v>0.714273040390672</v>
      </c>
      <c r="AA116" s="70" t="n">
        <f aca="false">Z116-Y116</f>
        <v>0.0409706254432763</v>
      </c>
      <c r="AB116" s="72" t="n">
        <f aca="false">AB115*(1+F116)</f>
        <v>1.94273853387804</v>
      </c>
      <c r="AC116" s="73" t="n">
        <f aca="false">MAX(AC115,AB116)</f>
        <v>2.02112761800443</v>
      </c>
      <c r="AD116" s="70" t="n">
        <f aca="false">1-AB116/AC116</f>
        <v>0.0387848265631996</v>
      </c>
      <c r="AE116" s="73" t="n">
        <f aca="false">AE115*(1+M116)</f>
        <v>1.88320436782459</v>
      </c>
      <c r="AF116" s="73" t="n">
        <f aca="false">MAX(AF115,AE116)</f>
        <v>1.9622916436118</v>
      </c>
      <c r="AG116" s="70" t="n">
        <f aca="false">1-AE116/AF116</f>
        <v>0.0403035277883821</v>
      </c>
      <c r="AH116" s="74" t="n">
        <f aca="false">IF(R116&gt;0,AH115+1,0)</f>
        <v>6</v>
      </c>
      <c r="AI116" s="74" t="n">
        <f aca="false">IF(U116&gt;0,AI115+1,0)</f>
        <v>60</v>
      </c>
      <c r="AJ116" s="74" t="n">
        <f aca="false">IF(G116&gt;0,AJ115+1,0)</f>
        <v>0</v>
      </c>
      <c r="AK116" s="74" t="n">
        <f aca="false">IF(G116&lt;=0,AK115+1,0)</f>
        <v>6</v>
      </c>
      <c r="AL116" s="74" t="n">
        <f aca="false">IF(K116&gt;0,AL115+1,0)</f>
        <v>0</v>
      </c>
      <c r="AM116" s="74" t="n">
        <f aca="false">IF(K116&lt;=0,AM115+1,0)</f>
        <v>6</v>
      </c>
    </row>
    <row r="117" customFormat="false" ht="15" hidden="false" customHeight="false" outlineLevel="0" collapsed="false">
      <c r="A117" s="61" t="n">
        <v>116</v>
      </c>
      <c r="B117" s="62" t="n">
        <v>40338.5861111111</v>
      </c>
      <c r="C117" s="63" t="n">
        <f aca="false">YEAR(B117)</f>
        <v>2010</v>
      </c>
      <c r="D117" s="32" t="s">
        <v>276</v>
      </c>
      <c r="E117" s="64" t="n">
        <v>4999.3</v>
      </c>
      <c r="F117" s="65" t="n">
        <v>-0.0069</v>
      </c>
      <c r="G117" s="66" t="n">
        <v>-34.49517</v>
      </c>
      <c r="H117" s="67" t="n">
        <f aca="false">E117+IF(D117="Long",1,-1)*G117</f>
        <v>5033.79517</v>
      </c>
      <c r="I117" s="68" t="n">
        <f aca="false">Assumptions!$B$58</f>
        <v>5.35750011455817</v>
      </c>
      <c r="J117" s="68" t="n">
        <f aca="false">INDEX(Yearly!$T$5:$T$22,MATCH(C117,Yearly!$A$5:$A$22,0))</f>
        <v>0.579189201573856</v>
      </c>
      <c r="K117" s="68" t="n">
        <f aca="false">G117-I117-J117</f>
        <v>-40.431859316132</v>
      </c>
      <c r="L117" s="69" t="n">
        <f aca="false">(I117+J117)/Assumptions!$B$8</f>
        <v>0.000261770907212725</v>
      </c>
      <c r="M117" s="70" t="n">
        <f aca="false">F117-L117</f>
        <v>-0.00716177090721273</v>
      </c>
      <c r="N117" s="71" t="n">
        <f aca="false">G117*Assumptions!$B$7</f>
        <v>-271304.51205</v>
      </c>
      <c r="O117" s="71" t="n">
        <f aca="false">K117*Assumptions!$B$7</f>
        <v>-317996.573521378</v>
      </c>
      <c r="P117" s="68" t="n">
        <f aca="false">P116+G117</f>
        <v>2591.645675</v>
      </c>
      <c r="Q117" s="68" t="n">
        <f aca="false">MAX(Q116,P117)</f>
        <v>2824.23176</v>
      </c>
      <c r="R117" s="68" t="n">
        <f aca="false">Q117-P117</f>
        <v>232.586085</v>
      </c>
      <c r="S117" s="68" t="n">
        <f aca="false">S116+K117</f>
        <v>1875.91261915511</v>
      </c>
      <c r="T117" s="68" t="n">
        <f aca="false">MAX(T116,S117)</f>
        <v>2378.07395243916</v>
      </c>
      <c r="U117" s="68" t="n">
        <f aca="false">T117-S117</f>
        <v>502.161333284052</v>
      </c>
      <c r="V117" s="70" t="n">
        <f aca="false">V116+F117</f>
        <v>0.6977</v>
      </c>
      <c r="W117" s="70" t="n">
        <f aca="false">MAX(W116,V117)</f>
        <v>0.744</v>
      </c>
      <c r="X117" s="70" t="n">
        <f aca="false">W117-V117</f>
        <v>0.0463</v>
      </c>
      <c r="Y117" s="70" t="n">
        <f aca="false">Y116+M117</f>
        <v>0.666140644040183</v>
      </c>
      <c r="Z117" s="70" t="n">
        <f aca="false">MAX(Z116,Y117)</f>
        <v>0.714273040390672</v>
      </c>
      <c r="AA117" s="70" t="n">
        <f aca="false">Z117-Y117</f>
        <v>0.0481323963504891</v>
      </c>
      <c r="AB117" s="72" t="n">
        <f aca="false">AB116*(1+F117)</f>
        <v>1.92933363799428</v>
      </c>
      <c r="AC117" s="73" t="n">
        <f aca="false">MAX(AC116,AB117)</f>
        <v>2.02112761800443</v>
      </c>
      <c r="AD117" s="70" t="n">
        <f aca="false">1-AB117/AC117</f>
        <v>0.0454172112599136</v>
      </c>
      <c r="AE117" s="73" t="n">
        <f aca="false">AE116*(1+M117)</f>
        <v>1.86971728957076</v>
      </c>
      <c r="AF117" s="73" t="n">
        <f aca="false">MAX(AF116,AE117)</f>
        <v>1.9622916436118</v>
      </c>
      <c r="AG117" s="70" t="n">
        <f aca="false">1-AE117/AF117</f>
        <v>0.047176654062822</v>
      </c>
      <c r="AH117" s="74" t="n">
        <f aca="false">IF(R117&gt;0,AH116+1,0)</f>
        <v>7</v>
      </c>
      <c r="AI117" s="74" t="n">
        <f aca="false">IF(U117&gt;0,AI116+1,0)</f>
        <v>61</v>
      </c>
      <c r="AJ117" s="74" t="n">
        <f aca="false">IF(G117&gt;0,AJ116+1,0)</f>
        <v>0</v>
      </c>
      <c r="AK117" s="74" t="n">
        <f aca="false">IF(G117&lt;=0,AK116+1,0)</f>
        <v>7</v>
      </c>
      <c r="AL117" s="74" t="n">
        <f aca="false">IF(K117&gt;0,AL116+1,0)</f>
        <v>0</v>
      </c>
      <c r="AM117" s="74" t="n">
        <f aca="false">IF(K117&lt;=0,AM116+1,0)</f>
        <v>7</v>
      </c>
    </row>
    <row r="118" customFormat="false" ht="15" hidden="false" customHeight="false" outlineLevel="0" collapsed="false">
      <c r="A118" s="61" t="n">
        <v>117</v>
      </c>
      <c r="B118" s="62" t="n">
        <v>40339.40625</v>
      </c>
      <c r="C118" s="63" t="n">
        <f aca="false">YEAR(B118)</f>
        <v>2010</v>
      </c>
      <c r="D118" s="32" t="s">
        <v>277</v>
      </c>
      <c r="E118" s="64" t="n">
        <v>5033.8</v>
      </c>
      <c r="F118" s="65" t="n">
        <v>-0.0025</v>
      </c>
      <c r="G118" s="66" t="n">
        <v>-12.5845</v>
      </c>
      <c r="H118" s="67" t="n">
        <f aca="false">E118+IF(D118="Long",1,-1)*G118</f>
        <v>5021.2155</v>
      </c>
      <c r="I118" s="68" t="n">
        <f aca="false">Assumptions!$B$58</f>
        <v>5.35750011455817</v>
      </c>
      <c r="J118" s="68" t="n">
        <f aca="false">INDEX(Yearly!$T$5:$T$22,MATCH(C118,Yearly!$A$5:$A$22,0))</f>
        <v>0.579189201573856</v>
      </c>
      <c r="K118" s="68" t="n">
        <f aca="false">G118-I118-J118</f>
        <v>-18.521189316132</v>
      </c>
      <c r="L118" s="69" t="n">
        <f aca="false">(I118+J118)/Assumptions!$B$8</f>
        <v>0.000261770907212725</v>
      </c>
      <c r="M118" s="70" t="n">
        <f aca="false">F118-L118</f>
        <v>-0.00276177090721273</v>
      </c>
      <c r="N118" s="71" t="n">
        <f aca="false">G118*Assumptions!$B$7</f>
        <v>-98977.0925</v>
      </c>
      <c r="O118" s="71" t="n">
        <f aca="false">K118*Assumptions!$B$7</f>
        <v>-145669.153971378</v>
      </c>
      <c r="P118" s="68" t="n">
        <f aca="false">P117+G118</f>
        <v>2579.061175</v>
      </c>
      <c r="Q118" s="68" t="n">
        <f aca="false">MAX(Q117,P118)</f>
        <v>2824.23176</v>
      </c>
      <c r="R118" s="68" t="n">
        <f aca="false">Q118-P118</f>
        <v>245.170585</v>
      </c>
      <c r="S118" s="68" t="n">
        <f aca="false">S117+K118</f>
        <v>1857.39142983898</v>
      </c>
      <c r="T118" s="68" t="n">
        <f aca="false">MAX(T117,S118)</f>
        <v>2378.07395243916</v>
      </c>
      <c r="U118" s="68" t="n">
        <f aca="false">T118-S118</f>
        <v>520.682522600184</v>
      </c>
      <c r="V118" s="70" t="n">
        <f aca="false">V117+F118</f>
        <v>0.6952</v>
      </c>
      <c r="W118" s="70" t="n">
        <f aca="false">MAX(W117,V118)</f>
        <v>0.744</v>
      </c>
      <c r="X118" s="70" t="n">
        <f aca="false">W118-V118</f>
        <v>0.0488</v>
      </c>
      <c r="Y118" s="70" t="n">
        <f aca="false">Y117+M118</f>
        <v>0.66337887313297</v>
      </c>
      <c r="Z118" s="70" t="n">
        <f aca="false">MAX(Z117,Y118)</f>
        <v>0.714273040390672</v>
      </c>
      <c r="AA118" s="70" t="n">
        <f aca="false">Z118-Y118</f>
        <v>0.0508941672577018</v>
      </c>
      <c r="AB118" s="72" t="n">
        <f aca="false">AB117*(1+F118)</f>
        <v>1.9245103038993</v>
      </c>
      <c r="AC118" s="73" t="n">
        <f aca="false">MAX(AC117,AB118)</f>
        <v>2.02112761800443</v>
      </c>
      <c r="AD118" s="70" t="n">
        <f aca="false">1-AB118/AC118</f>
        <v>0.0478036682317637</v>
      </c>
      <c r="AE118" s="73" t="n">
        <f aca="false">AE117*(1+M118)</f>
        <v>1.86455355875571</v>
      </c>
      <c r="AF118" s="73" t="n">
        <f aca="false">MAX(AF117,AE118)</f>
        <v>1.9622916436118</v>
      </c>
      <c r="AG118" s="70" t="n">
        <f aca="false">1-AE118/AF118</f>
        <v>0.0498081338593444</v>
      </c>
      <c r="AH118" s="74" t="n">
        <f aca="false">IF(R118&gt;0,AH117+1,0)</f>
        <v>8</v>
      </c>
      <c r="AI118" s="74" t="n">
        <f aca="false">IF(U118&gt;0,AI117+1,0)</f>
        <v>62</v>
      </c>
      <c r="AJ118" s="74" t="n">
        <f aca="false">IF(G118&gt;0,AJ117+1,0)</f>
        <v>0</v>
      </c>
      <c r="AK118" s="74" t="n">
        <f aca="false">IF(G118&lt;=0,AK117+1,0)</f>
        <v>8</v>
      </c>
      <c r="AL118" s="74" t="n">
        <f aca="false">IF(K118&gt;0,AL117+1,0)</f>
        <v>0</v>
      </c>
      <c r="AM118" s="74" t="n">
        <f aca="false">IF(K118&lt;=0,AM117+1,0)</f>
        <v>8</v>
      </c>
    </row>
    <row r="119" customFormat="false" ht="15" hidden="false" customHeight="false" outlineLevel="0" collapsed="false">
      <c r="A119" s="61" t="n">
        <v>118</v>
      </c>
      <c r="B119" s="62" t="n">
        <v>40339.5416666667</v>
      </c>
      <c r="C119" s="63" t="n">
        <f aca="false">YEAR(B119)</f>
        <v>2010</v>
      </c>
      <c r="D119" s="32" t="s">
        <v>276</v>
      </c>
      <c r="E119" s="64" t="n">
        <v>5021.45</v>
      </c>
      <c r="F119" s="65" t="n">
        <v>-0.0023</v>
      </c>
      <c r="G119" s="66" t="n">
        <v>-11.549335</v>
      </c>
      <c r="H119" s="67" t="n">
        <f aca="false">E119+IF(D119="Long",1,-1)*G119</f>
        <v>5032.999335</v>
      </c>
      <c r="I119" s="68" t="n">
        <f aca="false">Assumptions!$B$58</f>
        <v>5.35750011455817</v>
      </c>
      <c r="J119" s="68" t="n">
        <f aca="false">INDEX(Yearly!$T$5:$T$22,MATCH(C119,Yearly!$A$5:$A$22,0))</f>
        <v>0.579189201573856</v>
      </c>
      <c r="K119" s="68" t="n">
        <f aca="false">G119-I119-J119</f>
        <v>-17.486024316132</v>
      </c>
      <c r="L119" s="69" t="n">
        <f aca="false">(I119+J119)/Assumptions!$B$8</f>
        <v>0.000261770907212725</v>
      </c>
      <c r="M119" s="70" t="n">
        <f aca="false">F119-L119</f>
        <v>-0.00256177090721272</v>
      </c>
      <c r="N119" s="71" t="n">
        <f aca="false">G119*Assumptions!$B$7</f>
        <v>-90835.519775</v>
      </c>
      <c r="O119" s="71" t="n">
        <f aca="false">K119*Assumptions!$B$7</f>
        <v>-137527.581246378</v>
      </c>
      <c r="P119" s="68" t="n">
        <f aca="false">P118+G119</f>
        <v>2567.51184</v>
      </c>
      <c r="Q119" s="68" t="n">
        <f aca="false">MAX(Q118,P119)</f>
        <v>2824.23176</v>
      </c>
      <c r="R119" s="68" t="n">
        <f aca="false">Q119-P119</f>
        <v>256.71992</v>
      </c>
      <c r="S119" s="68" t="n">
        <f aca="false">S118+K119</f>
        <v>1839.90540552285</v>
      </c>
      <c r="T119" s="68" t="n">
        <f aca="false">MAX(T118,S119)</f>
        <v>2378.07395243916</v>
      </c>
      <c r="U119" s="68" t="n">
        <f aca="false">T119-S119</f>
        <v>538.168546916316</v>
      </c>
      <c r="V119" s="70" t="n">
        <f aca="false">V118+F119</f>
        <v>0.6929</v>
      </c>
      <c r="W119" s="70" t="n">
        <f aca="false">MAX(W118,V119)</f>
        <v>0.744</v>
      </c>
      <c r="X119" s="70" t="n">
        <f aca="false">W119-V119</f>
        <v>0.0510999999999999</v>
      </c>
      <c r="Y119" s="70" t="n">
        <f aca="false">Y118+M119</f>
        <v>0.660817102225758</v>
      </c>
      <c r="Z119" s="70" t="n">
        <f aca="false">MAX(Z118,Y119)</f>
        <v>0.714273040390672</v>
      </c>
      <c r="AA119" s="70" t="n">
        <f aca="false">Z119-Y119</f>
        <v>0.0534559381649146</v>
      </c>
      <c r="AB119" s="72" t="n">
        <f aca="false">AB118*(1+F119)</f>
        <v>1.92008393020033</v>
      </c>
      <c r="AC119" s="73" t="n">
        <f aca="false">MAX(AC118,AB119)</f>
        <v>2.02112761800443</v>
      </c>
      <c r="AD119" s="70" t="n">
        <f aca="false">1-AB119/AC119</f>
        <v>0.0499937197948307</v>
      </c>
      <c r="AE119" s="73" t="n">
        <f aca="false">AE118*(1+M119)</f>
        <v>1.85977699969395</v>
      </c>
      <c r="AF119" s="73" t="n">
        <f aca="false">MAX(AF118,AE119)</f>
        <v>1.9622916436118</v>
      </c>
      <c r="AG119" s="70" t="n">
        <f aca="false">1-AE119/AF119</f>
        <v>0.0522423077382936</v>
      </c>
      <c r="AH119" s="74" t="n">
        <f aca="false">IF(R119&gt;0,AH118+1,0)</f>
        <v>9</v>
      </c>
      <c r="AI119" s="74" t="n">
        <f aca="false">IF(U119&gt;0,AI118+1,0)</f>
        <v>63</v>
      </c>
      <c r="AJ119" s="74" t="n">
        <f aca="false">IF(G119&gt;0,AJ118+1,0)</f>
        <v>0</v>
      </c>
      <c r="AK119" s="74" t="n">
        <f aca="false">IF(G119&lt;=0,AK118+1,0)</f>
        <v>9</v>
      </c>
      <c r="AL119" s="74" t="n">
        <f aca="false">IF(K119&gt;0,AL118+1,0)</f>
        <v>0</v>
      </c>
      <c r="AM119" s="74" t="n">
        <f aca="false">IF(K119&lt;=0,AM118+1,0)</f>
        <v>9</v>
      </c>
    </row>
    <row r="120" customFormat="false" ht="15" hidden="false" customHeight="false" outlineLevel="0" collapsed="false">
      <c r="A120" s="61" t="n">
        <v>119</v>
      </c>
      <c r="B120" s="62" t="n">
        <v>40339.5729166667</v>
      </c>
      <c r="C120" s="63" t="n">
        <f aca="false">YEAR(B120)</f>
        <v>2010</v>
      </c>
      <c r="D120" s="32" t="s">
        <v>277</v>
      </c>
      <c r="E120" s="64" t="n">
        <v>5033.05</v>
      </c>
      <c r="F120" s="65" t="n">
        <v>0.0524</v>
      </c>
      <c r="G120" s="66" t="n">
        <v>263.73182</v>
      </c>
      <c r="H120" s="67" t="n">
        <f aca="false">E120+IF(D120="Long",1,-1)*G120</f>
        <v>5296.78182</v>
      </c>
      <c r="I120" s="68" t="n">
        <f aca="false">Assumptions!$B$58</f>
        <v>5.35750011455817</v>
      </c>
      <c r="J120" s="68" t="n">
        <f aca="false">INDEX(Yearly!$T$5:$T$22,MATCH(C120,Yearly!$A$5:$A$22,0))</f>
        <v>0.579189201573856</v>
      </c>
      <c r="K120" s="68" t="n">
        <f aca="false">G120-I120-J120</f>
        <v>257.795130683868</v>
      </c>
      <c r="L120" s="69" t="n">
        <f aca="false">(I120+J120)/Assumptions!$B$8</f>
        <v>0.000261770907212725</v>
      </c>
      <c r="M120" s="70" t="n">
        <f aca="false">F120-L120</f>
        <v>0.0521382290927873</v>
      </c>
      <c r="N120" s="71" t="n">
        <f aca="false">G120*Assumptions!$B$7</f>
        <v>2074250.7643</v>
      </c>
      <c r="O120" s="71" t="n">
        <f aca="false">K120*Assumptions!$B$7</f>
        <v>2027558.70282862</v>
      </c>
      <c r="P120" s="68" t="n">
        <f aca="false">P119+G120</f>
        <v>2831.24366</v>
      </c>
      <c r="Q120" s="68" t="n">
        <f aca="false">MAX(Q119,P120)</f>
        <v>2831.24366</v>
      </c>
      <c r="R120" s="68" t="n">
        <f aca="false">Q120-P120</f>
        <v>0</v>
      </c>
      <c r="S120" s="68" t="n">
        <f aca="false">S119+K120</f>
        <v>2097.70053620671</v>
      </c>
      <c r="T120" s="68" t="n">
        <f aca="false">MAX(T119,S120)</f>
        <v>2378.07395243916</v>
      </c>
      <c r="U120" s="68" t="n">
        <f aca="false">T120-S120</f>
        <v>280.373416232448</v>
      </c>
      <c r="V120" s="70" t="n">
        <f aca="false">V119+F120</f>
        <v>0.7453</v>
      </c>
      <c r="W120" s="70" t="n">
        <f aca="false">MAX(W119,V120)</f>
        <v>0.7453</v>
      </c>
      <c r="X120" s="70" t="n">
        <f aca="false">W120-V120</f>
        <v>0</v>
      </c>
      <c r="Y120" s="70" t="n">
        <f aca="false">Y119+M120</f>
        <v>0.712955331318545</v>
      </c>
      <c r="Z120" s="70" t="n">
        <f aca="false">MAX(Z119,Y120)</f>
        <v>0.714273040390672</v>
      </c>
      <c r="AA120" s="70" t="n">
        <f aca="false">Z120-Y120</f>
        <v>0.00131770907212725</v>
      </c>
      <c r="AB120" s="72" t="n">
        <f aca="false">AB119*(1+F120)</f>
        <v>2.02069632814282</v>
      </c>
      <c r="AC120" s="73" t="n">
        <f aca="false">MAX(AC119,AB120)</f>
        <v>2.02112761800443</v>
      </c>
      <c r="AD120" s="70" t="n">
        <f aca="false">1-AB120/AC120</f>
        <v>0.00021339071207982</v>
      </c>
      <c r="AE120" s="73" t="n">
        <f aca="false">AE119*(1+M120)</f>
        <v>1.95674247896549</v>
      </c>
      <c r="AF120" s="73" t="n">
        <f aca="false">MAX(AF119,AE120)</f>
        <v>1.9622916436118</v>
      </c>
      <c r="AG120" s="70" t="n">
        <f aca="false">1-AE120/AF120</f>
        <v>0.00282790005470157</v>
      </c>
      <c r="AH120" s="74" t="n">
        <f aca="false">IF(R120&gt;0,AH119+1,0)</f>
        <v>0</v>
      </c>
      <c r="AI120" s="74" t="n">
        <f aca="false">IF(U120&gt;0,AI119+1,0)</f>
        <v>64</v>
      </c>
      <c r="AJ120" s="74" t="n">
        <f aca="false">IF(G120&gt;0,AJ119+1,0)</f>
        <v>1</v>
      </c>
      <c r="AK120" s="74" t="n">
        <f aca="false">IF(G120&lt;=0,AK119+1,0)</f>
        <v>0</v>
      </c>
      <c r="AL120" s="74" t="n">
        <f aca="false">IF(K120&gt;0,AL119+1,0)</f>
        <v>1</v>
      </c>
      <c r="AM120" s="74" t="n">
        <f aca="false">IF(K120&lt;=0,AM119+1,0)</f>
        <v>0</v>
      </c>
    </row>
    <row r="121" customFormat="false" ht="15" hidden="false" customHeight="false" outlineLevel="0" collapsed="false">
      <c r="A121" s="61" t="n">
        <v>120</v>
      </c>
      <c r="B121" s="62" t="n">
        <v>40354.5520833333</v>
      </c>
      <c r="C121" s="63" t="n">
        <f aca="false">YEAR(B121)</f>
        <v>2010</v>
      </c>
      <c r="D121" s="32" t="s">
        <v>277</v>
      </c>
      <c r="E121" s="64" t="n">
        <v>5313.35</v>
      </c>
      <c r="F121" s="65" t="n">
        <v>-0.0038</v>
      </c>
      <c r="G121" s="66" t="n">
        <v>-20.19073</v>
      </c>
      <c r="H121" s="67" t="n">
        <f aca="false">E121+IF(D121="Long",1,-1)*G121</f>
        <v>5293.15927</v>
      </c>
      <c r="I121" s="68" t="n">
        <f aca="false">Assumptions!$B$58</f>
        <v>5.35750011455817</v>
      </c>
      <c r="J121" s="68" t="n">
        <f aca="false">INDEX(Yearly!$T$5:$T$22,MATCH(C121,Yearly!$A$5:$A$22,0))</f>
        <v>0.579189201573856</v>
      </c>
      <c r="K121" s="68" t="n">
        <f aca="false">G121-I121-J121</f>
        <v>-26.127419316132</v>
      </c>
      <c r="L121" s="69" t="n">
        <f aca="false">(I121+J121)/Assumptions!$B$8</f>
        <v>0.000261770907212725</v>
      </c>
      <c r="M121" s="70" t="n">
        <f aca="false">F121-L121</f>
        <v>-0.00406177090721272</v>
      </c>
      <c r="N121" s="71" t="n">
        <f aca="false">G121*Assumptions!$B$7</f>
        <v>-158800.09145</v>
      </c>
      <c r="O121" s="71" t="n">
        <f aca="false">K121*Assumptions!$B$7</f>
        <v>-205492.152921378</v>
      </c>
      <c r="P121" s="68" t="n">
        <f aca="false">P120+G121</f>
        <v>2811.05293</v>
      </c>
      <c r="Q121" s="68" t="n">
        <f aca="false">MAX(Q120,P121)</f>
        <v>2831.24366</v>
      </c>
      <c r="R121" s="68" t="n">
        <f aca="false">Q121-P121</f>
        <v>20.1907299999998</v>
      </c>
      <c r="S121" s="68" t="n">
        <f aca="false">S120+K121</f>
        <v>2071.57311689058</v>
      </c>
      <c r="T121" s="68" t="n">
        <f aca="false">MAX(T120,S121)</f>
        <v>2378.07395243916</v>
      </c>
      <c r="U121" s="68" t="n">
        <f aca="false">T121-S121</f>
        <v>306.50083554858</v>
      </c>
      <c r="V121" s="70" t="n">
        <f aca="false">V120+F121</f>
        <v>0.7415</v>
      </c>
      <c r="W121" s="70" t="n">
        <f aca="false">MAX(W120,V121)</f>
        <v>0.7453</v>
      </c>
      <c r="X121" s="70" t="n">
        <f aca="false">W121-V121</f>
        <v>0.00380000000000003</v>
      </c>
      <c r="Y121" s="70" t="n">
        <f aca="false">Y120+M121</f>
        <v>0.708893560411332</v>
      </c>
      <c r="Z121" s="70" t="n">
        <f aca="false">MAX(Z120,Y121)</f>
        <v>0.714273040390672</v>
      </c>
      <c r="AA121" s="70" t="n">
        <f aca="false">Z121-Y121</f>
        <v>0.00537947997933996</v>
      </c>
      <c r="AB121" s="72" t="n">
        <f aca="false">AB120*(1+F121)</f>
        <v>2.01301768209588</v>
      </c>
      <c r="AC121" s="73" t="n">
        <f aca="false">MAX(AC120,AB121)</f>
        <v>2.02112761800443</v>
      </c>
      <c r="AD121" s="70" t="n">
        <f aca="false">1-AB121/AC121</f>
        <v>0.00401257982737402</v>
      </c>
      <c r="AE121" s="73" t="n">
        <f aca="false">AE120*(1+M121)</f>
        <v>1.94879463929152</v>
      </c>
      <c r="AF121" s="73" t="n">
        <f aca="false">MAX(AF120,AE121)</f>
        <v>1.9622916436118</v>
      </c>
      <c r="AG121" s="70" t="n">
        <f aca="false">1-AE121/AF121</f>
        <v>0.00687818467974355</v>
      </c>
      <c r="AH121" s="74" t="n">
        <f aca="false">IF(R121&gt;0,AH120+1,0)</f>
        <v>1</v>
      </c>
      <c r="AI121" s="74" t="n">
        <f aca="false">IF(U121&gt;0,AI120+1,0)</f>
        <v>65</v>
      </c>
      <c r="AJ121" s="74" t="n">
        <f aca="false">IF(G121&gt;0,AJ120+1,0)</f>
        <v>0</v>
      </c>
      <c r="AK121" s="74" t="n">
        <f aca="false">IF(G121&lt;=0,AK120+1,0)</f>
        <v>1</v>
      </c>
      <c r="AL121" s="74" t="n">
        <f aca="false">IF(K121&gt;0,AL120+1,0)</f>
        <v>0</v>
      </c>
      <c r="AM121" s="74" t="n">
        <f aca="false">IF(K121&lt;=0,AM120+1,0)</f>
        <v>1</v>
      </c>
    </row>
    <row r="122" customFormat="false" ht="15" hidden="false" customHeight="false" outlineLevel="0" collapsed="false">
      <c r="A122" s="61" t="n">
        <v>121</v>
      </c>
      <c r="B122" s="62" t="n">
        <v>40357.40625</v>
      </c>
      <c r="C122" s="63" t="n">
        <f aca="false">YEAR(B122)</f>
        <v>2010</v>
      </c>
      <c r="D122" s="32" t="s">
        <v>277</v>
      </c>
      <c r="E122" s="64" t="n">
        <v>5299.85</v>
      </c>
      <c r="F122" s="65" t="n">
        <v>-0.0003</v>
      </c>
      <c r="G122" s="66" t="n">
        <v>-1.589955</v>
      </c>
      <c r="H122" s="67" t="n">
        <f aca="false">E122+IF(D122="Long",1,-1)*G122</f>
        <v>5298.260045</v>
      </c>
      <c r="I122" s="68" t="n">
        <f aca="false">Assumptions!$B$58</f>
        <v>5.35750011455817</v>
      </c>
      <c r="J122" s="68" t="n">
        <f aca="false">INDEX(Yearly!$T$5:$T$22,MATCH(C122,Yearly!$A$5:$A$22,0))</f>
        <v>0.579189201573856</v>
      </c>
      <c r="K122" s="68" t="n">
        <f aca="false">G122-I122-J122</f>
        <v>-7.52664431613202</v>
      </c>
      <c r="L122" s="69" t="n">
        <f aca="false">(I122+J122)/Assumptions!$B$8</f>
        <v>0.000261770907212725</v>
      </c>
      <c r="M122" s="70" t="n">
        <f aca="false">F122-L122</f>
        <v>-0.000561770907212725</v>
      </c>
      <c r="N122" s="71" t="n">
        <f aca="false">G122*Assumptions!$B$7</f>
        <v>-12504.996075</v>
      </c>
      <c r="O122" s="71" t="n">
        <f aca="false">K122*Assumptions!$B$7</f>
        <v>-59197.0575463784</v>
      </c>
      <c r="P122" s="68" t="n">
        <f aca="false">P121+G122</f>
        <v>2809.462975</v>
      </c>
      <c r="Q122" s="68" t="n">
        <f aca="false">MAX(Q121,P122)</f>
        <v>2831.24366</v>
      </c>
      <c r="R122" s="68" t="n">
        <f aca="false">Q122-P122</f>
        <v>21.7806849999997</v>
      </c>
      <c r="S122" s="68" t="n">
        <f aca="false">S121+K122</f>
        <v>2064.04647257445</v>
      </c>
      <c r="T122" s="68" t="n">
        <f aca="false">MAX(T121,S122)</f>
        <v>2378.07395243916</v>
      </c>
      <c r="U122" s="68" t="n">
        <f aca="false">T122-S122</f>
        <v>314.027479864712</v>
      </c>
      <c r="V122" s="70" t="n">
        <f aca="false">V121+F122</f>
        <v>0.7412</v>
      </c>
      <c r="W122" s="70" t="n">
        <f aca="false">MAX(W121,V122)</f>
        <v>0.7453</v>
      </c>
      <c r="X122" s="70" t="n">
        <f aca="false">W122-V122</f>
        <v>0.00409999999999999</v>
      </c>
      <c r="Y122" s="70" t="n">
        <f aca="false">Y121+M122</f>
        <v>0.708331789504119</v>
      </c>
      <c r="Z122" s="70" t="n">
        <f aca="false">MAX(Z121,Y122)</f>
        <v>0.714273040390672</v>
      </c>
      <c r="AA122" s="70" t="n">
        <f aca="false">Z122-Y122</f>
        <v>0.00594125088655273</v>
      </c>
      <c r="AB122" s="72" t="n">
        <f aca="false">AB121*(1+F122)</f>
        <v>2.01241377679125</v>
      </c>
      <c r="AC122" s="73" t="n">
        <f aca="false">MAX(AC121,AB122)</f>
        <v>2.02112761800443</v>
      </c>
      <c r="AD122" s="70" t="n">
        <f aca="false">1-AB122/AC122</f>
        <v>0.00431137605342569</v>
      </c>
      <c r="AE122" s="73" t="n">
        <f aca="false">AE121*(1+M122)</f>
        <v>1.94769986315904</v>
      </c>
      <c r="AF122" s="73" t="n">
        <f aca="false">MAX(AF121,AE122)</f>
        <v>1.9622916436118</v>
      </c>
      <c r="AG122" s="70" t="n">
        <f aca="false">1-AE122/AF122</f>
        <v>0.00743609162290881</v>
      </c>
      <c r="AH122" s="74" t="n">
        <f aca="false">IF(R122&gt;0,AH121+1,0)</f>
        <v>2</v>
      </c>
      <c r="AI122" s="74" t="n">
        <f aca="false">IF(U122&gt;0,AI121+1,0)</f>
        <v>66</v>
      </c>
      <c r="AJ122" s="74" t="n">
        <f aca="false">IF(G122&gt;0,AJ121+1,0)</f>
        <v>0</v>
      </c>
      <c r="AK122" s="74" t="n">
        <f aca="false">IF(G122&lt;=0,AK121+1,0)</f>
        <v>2</v>
      </c>
      <c r="AL122" s="74" t="n">
        <f aca="false">IF(K122&gt;0,AL121+1,0)</f>
        <v>0</v>
      </c>
      <c r="AM122" s="74" t="n">
        <f aca="false">IF(K122&lt;=0,AM121+1,0)</f>
        <v>2</v>
      </c>
    </row>
    <row r="123" customFormat="false" ht="15" hidden="false" customHeight="false" outlineLevel="0" collapsed="false">
      <c r="A123" s="61" t="n">
        <v>122</v>
      </c>
      <c r="B123" s="62" t="n">
        <v>40357.5729166667</v>
      </c>
      <c r="C123" s="63" t="n">
        <f aca="false">YEAR(B123)</f>
        <v>2010</v>
      </c>
      <c r="D123" s="32" t="s">
        <v>277</v>
      </c>
      <c r="E123" s="64" t="n">
        <v>5306.1</v>
      </c>
      <c r="F123" s="65" t="n">
        <v>0.0001</v>
      </c>
      <c r="G123" s="66" t="n">
        <v>0.53061</v>
      </c>
      <c r="H123" s="67" t="n">
        <f aca="false">E123+IF(D123="Long",1,-1)*G123</f>
        <v>5306.63061</v>
      </c>
      <c r="I123" s="68" t="n">
        <f aca="false">Assumptions!$B$58</f>
        <v>5.35750011455817</v>
      </c>
      <c r="J123" s="68" t="n">
        <f aca="false">INDEX(Yearly!$T$5:$T$22,MATCH(C123,Yearly!$A$5:$A$22,0))</f>
        <v>0.579189201573856</v>
      </c>
      <c r="K123" s="68" t="n">
        <f aca="false">G123-I123-J123</f>
        <v>-5.40607931613202</v>
      </c>
      <c r="L123" s="69" t="n">
        <f aca="false">(I123+J123)/Assumptions!$B$8</f>
        <v>0.000261770907212725</v>
      </c>
      <c r="M123" s="70" t="n">
        <f aca="false">F123-L123</f>
        <v>-0.000161770907212725</v>
      </c>
      <c r="N123" s="71" t="n">
        <f aca="false">G123*Assumptions!$B$7</f>
        <v>4173.24765</v>
      </c>
      <c r="O123" s="71" t="n">
        <f aca="false">K123*Assumptions!$B$7</f>
        <v>-42518.8138213784</v>
      </c>
      <c r="P123" s="68" t="n">
        <f aca="false">P122+G123</f>
        <v>2809.993585</v>
      </c>
      <c r="Q123" s="68" t="n">
        <f aca="false">MAX(Q122,P123)</f>
        <v>2831.24366</v>
      </c>
      <c r="R123" s="68" t="n">
        <f aca="false">Q123-P123</f>
        <v>21.2500749999999</v>
      </c>
      <c r="S123" s="68" t="n">
        <f aca="false">S122+K123</f>
        <v>2058.64039325832</v>
      </c>
      <c r="T123" s="68" t="n">
        <f aca="false">MAX(T122,S123)</f>
        <v>2378.07395243916</v>
      </c>
      <c r="U123" s="68" t="n">
        <f aca="false">T123-S123</f>
        <v>319.433559180844</v>
      </c>
      <c r="V123" s="70" t="n">
        <f aca="false">V122+F123</f>
        <v>0.7413</v>
      </c>
      <c r="W123" s="70" t="n">
        <f aca="false">MAX(W122,V123)</f>
        <v>0.7453</v>
      </c>
      <c r="X123" s="70" t="n">
        <f aca="false">W123-V123</f>
        <v>0.004</v>
      </c>
      <c r="Y123" s="70" t="n">
        <f aca="false">Y122+M123</f>
        <v>0.708170018596907</v>
      </c>
      <c r="Z123" s="70" t="n">
        <f aca="false">MAX(Z122,Y123)</f>
        <v>0.714273040390672</v>
      </c>
      <c r="AA123" s="70" t="n">
        <f aca="false">Z123-Y123</f>
        <v>0.00610302179376543</v>
      </c>
      <c r="AB123" s="72" t="n">
        <f aca="false">AB122*(1+F123)</f>
        <v>2.01261501816893</v>
      </c>
      <c r="AC123" s="73" t="n">
        <f aca="false">MAX(AC122,AB123)</f>
        <v>2.02112761800443</v>
      </c>
      <c r="AD123" s="70" t="n">
        <f aca="false">1-AB123/AC123</f>
        <v>0.00421180719103087</v>
      </c>
      <c r="AE123" s="73" t="n">
        <f aca="false">AE122*(1+M123)</f>
        <v>1.9473847819852</v>
      </c>
      <c r="AF123" s="73" t="n">
        <f aca="false">MAX(AF122,AE123)</f>
        <v>1.9622916436118</v>
      </c>
      <c r="AG123" s="70" t="n">
        <f aca="false">1-AE123/AF123</f>
        <v>0.00759665958683353</v>
      </c>
      <c r="AH123" s="74" t="n">
        <f aca="false">IF(R123&gt;0,AH122+1,0)</f>
        <v>3</v>
      </c>
      <c r="AI123" s="74" t="n">
        <f aca="false">IF(U123&gt;0,AI122+1,0)</f>
        <v>67</v>
      </c>
      <c r="AJ123" s="74" t="n">
        <f aca="false">IF(G123&gt;0,AJ122+1,0)</f>
        <v>1</v>
      </c>
      <c r="AK123" s="74" t="n">
        <f aca="false">IF(G123&lt;=0,AK122+1,0)</f>
        <v>0</v>
      </c>
      <c r="AL123" s="74" t="n">
        <f aca="false">IF(K123&gt;0,AL122+1,0)</f>
        <v>0</v>
      </c>
      <c r="AM123" s="74" t="n">
        <f aca="false">IF(K123&lt;=0,AM122+1,0)</f>
        <v>3</v>
      </c>
    </row>
    <row r="124" customFormat="false" ht="15" hidden="false" customHeight="false" outlineLevel="0" collapsed="false">
      <c r="A124" s="61" t="n">
        <v>123</v>
      </c>
      <c r="B124" s="62" t="n">
        <v>40359.6354166667</v>
      </c>
      <c r="C124" s="63" t="n">
        <f aca="false">YEAR(B124)</f>
        <v>2010</v>
      </c>
      <c r="D124" s="32" t="s">
        <v>277</v>
      </c>
      <c r="E124" s="64" t="n">
        <v>5313.05</v>
      </c>
      <c r="F124" s="65" t="n">
        <v>-0.0112</v>
      </c>
      <c r="G124" s="66" t="n">
        <v>-59.50616</v>
      </c>
      <c r="H124" s="67" t="n">
        <f aca="false">E124+IF(D124="Long",1,-1)*G124</f>
        <v>5253.54384</v>
      </c>
      <c r="I124" s="68" t="n">
        <f aca="false">Assumptions!$B$58</f>
        <v>5.35750011455817</v>
      </c>
      <c r="J124" s="68" t="n">
        <f aca="false">INDEX(Yearly!$T$5:$T$22,MATCH(C124,Yearly!$A$5:$A$22,0))</f>
        <v>0.579189201573856</v>
      </c>
      <c r="K124" s="68" t="n">
        <f aca="false">G124-I124-J124</f>
        <v>-65.442849316132</v>
      </c>
      <c r="L124" s="69" t="n">
        <f aca="false">(I124+J124)/Assumptions!$B$8</f>
        <v>0.000261770907212725</v>
      </c>
      <c r="M124" s="70" t="n">
        <f aca="false">F124-L124</f>
        <v>-0.0114617709072127</v>
      </c>
      <c r="N124" s="71" t="n">
        <f aca="false">G124*Assumptions!$B$7</f>
        <v>-468015.9484</v>
      </c>
      <c r="O124" s="71" t="n">
        <f aca="false">K124*Assumptions!$B$7</f>
        <v>-514708.009871378</v>
      </c>
      <c r="P124" s="68" t="n">
        <f aca="false">P123+G124</f>
        <v>2750.487425</v>
      </c>
      <c r="Q124" s="68" t="n">
        <f aca="false">MAX(Q123,P124)</f>
        <v>2831.24366</v>
      </c>
      <c r="R124" s="68" t="n">
        <f aca="false">Q124-P124</f>
        <v>80.7562349999998</v>
      </c>
      <c r="S124" s="68" t="n">
        <f aca="false">S123+K124</f>
        <v>1993.19754394219</v>
      </c>
      <c r="T124" s="68" t="n">
        <f aca="false">MAX(T123,S124)</f>
        <v>2378.07395243916</v>
      </c>
      <c r="U124" s="68" t="n">
        <f aca="false">T124-S124</f>
        <v>384.876408496976</v>
      </c>
      <c r="V124" s="70" t="n">
        <f aca="false">V123+F124</f>
        <v>0.7301</v>
      </c>
      <c r="W124" s="70" t="n">
        <f aca="false">MAX(W123,V124)</f>
        <v>0.7453</v>
      </c>
      <c r="X124" s="70" t="n">
        <f aca="false">W124-V124</f>
        <v>0.0152</v>
      </c>
      <c r="Y124" s="70" t="n">
        <f aca="false">Y123+M124</f>
        <v>0.696708247689694</v>
      </c>
      <c r="Z124" s="70" t="n">
        <f aca="false">MAX(Z123,Y124)</f>
        <v>0.714273040390672</v>
      </c>
      <c r="AA124" s="70" t="n">
        <f aca="false">Z124-Y124</f>
        <v>0.0175647927009781</v>
      </c>
      <c r="AB124" s="72" t="n">
        <f aca="false">AB123*(1+F124)</f>
        <v>1.99007372996544</v>
      </c>
      <c r="AC124" s="73" t="n">
        <f aca="false">MAX(AC123,AB124)</f>
        <v>2.02112761800443</v>
      </c>
      <c r="AD124" s="70" t="n">
        <f aca="false">1-AB124/AC124</f>
        <v>0.0153646349504913</v>
      </c>
      <c r="AE124" s="73" t="n">
        <f aca="false">AE123*(1+M124)</f>
        <v>1.92506430374589</v>
      </c>
      <c r="AF124" s="73" t="n">
        <f aca="false">MAX(AF123,AE124)</f>
        <v>1.9622916436118</v>
      </c>
      <c r="AG124" s="70" t="n">
        <f aca="false">1-AE124/AF124</f>
        <v>0.018971359322202</v>
      </c>
      <c r="AH124" s="74" t="n">
        <f aca="false">IF(R124&gt;0,AH123+1,0)</f>
        <v>4</v>
      </c>
      <c r="AI124" s="74" t="n">
        <f aca="false">IF(U124&gt;0,AI123+1,0)</f>
        <v>68</v>
      </c>
      <c r="AJ124" s="74" t="n">
        <f aca="false">IF(G124&gt;0,AJ123+1,0)</f>
        <v>0</v>
      </c>
      <c r="AK124" s="74" t="n">
        <f aca="false">IF(G124&lt;=0,AK123+1,0)</f>
        <v>1</v>
      </c>
      <c r="AL124" s="74" t="n">
        <f aca="false">IF(K124&gt;0,AL123+1,0)</f>
        <v>0</v>
      </c>
      <c r="AM124" s="74" t="n">
        <f aca="false">IF(K124&lt;=0,AM123+1,0)</f>
        <v>4</v>
      </c>
    </row>
    <row r="125" customFormat="false" ht="15" hidden="false" customHeight="false" outlineLevel="0" collapsed="false">
      <c r="A125" s="61" t="n">
        <v>124</v>
      </c>
      <c r="B125" s="62" t="n">
        <v>40361.40625</v>
      </c>
      <c r="C125" s="63" t="n">
        <f aca="false">YEAR(B125)</f>
        <v>2010</v>
      </c>
      <c r="D125" s="32" t="s">
        <v>277</v>
      </c>
      <c r="E125" s="64" t="n">
        <v>5269.9</v>
      </c>
      <c r="F125" s="65" t="n">
        <v>-0.0039</v>
      </c>
      <c r="G125" s="66" t="n">
        <v>-20.55261</v>
      </c>
      <c r="H125" s="67" t="n">
        <f aca="false">E125+IF(D125="Long",1,-1)*G125</f>
        <v>5249.34739</v>
      </c>
      <c r="I125" s="68" t="n">
        <f aca="false">Assumptions!$B$58</f>
        <v>5.35750011455817</v>
      </c>
      <c r="J125" s="68" t="n">
        <f aca="false">INDEX(Yearly!$T$5:$T$22,MATCH(C125,Yearly!$A$5:$A$22,0))</f>
        <v>0.579189201573856</v>
      </c>
      <c r="K125" s="68" t="n">
        <f aca="false">G125-I125-J125</f>
        <v>-26.489299316132</v>
      </c>
      <c r="L125" s="69" t="n">
        <f aca="false">(I125+J125)/Assumptions!$B$8</f>
        <v>0.000261770907212725</v>
      </c>
      <c r="M125" s="70" t="n">
        <f aca="false">F125-L125</f>
        <v>-0.00416177090721273</v>
      </c>
      <c r="N125" s="71" t="n">
        <f aca="false">G125*Assumptions!$B$7</f>
        <v>-161646.27765</v>
      </c>
      <c r="O125" s="71" t="n">
        <f aca="false">K125*Assumptions!$B$7</f>
        <v>-208338.339121378</v>
      </c>
      <c r="P125" s="68" t="n">
        <f aca="false">P124+G125</f>
        <v>2729.934815</v>
      </c>
      <c r="Q125" s="68" t="n">
        <f aca="false">MAX(Q124,P125)</f>
        <v>2831.24366</v>
      </c>
      <c r="R125" s="68" t="n">
        <f aca="false">Q125-P125</f>
        <v>101.308845</v>
      </c>
      <c r="S125" s="68" t="n">
        <f aca="false">S124+K125</f>
        <v>1966.70824462605</v>
      </c>
      <c r="T125" s="68" t="n">
        <f aca="false">MAX(T124,S125)</f>
        <v>2378.07395243916</v>
      </c>
      <c r="U125" s="68" t="n">
        <f aca="false">T125-S125</f>
        <v>411.365707813108</v>
      </c>
      <c r="V125" s="70" t="n">
        <f aca="false">V124+F125</f>
        <v>0.7262</v>
      </c>
      <c r="W125" s="70" t="n">
        <f aca="false">MAX(W124,V125)</f>
        <v>0.7453</v>
      </c>
      <c r="X125" s="70" t="n">
        <f aca="false">W125-V125</f>
        <v>0.0191</v>
      </c>
      <c r="Y125" s="70" t="n">
        <f aca="false">Y124+M125</f>
        <v>0.692546476782481</v>
      </c>
      <c r="Z125" s="70" t="n">
        <f aca="false">MAX(Z124,Y125)</f>
        <v>0.714273040390672</v>
      </c>
      <c r="AA125" s="70" t="n">
        <f aca="false">Z125-Y125</f>
        <v>0.0217265636081908</v>
      </c>
      <c r="AB125" s="72" t="n">
        <f aca="false">AB124*(1+F125)</f>
        <v>1.98231244241857</v>
      </c>
      <c r="AC125" s="73" t="n">
        <f aca="false">MAX(AC124,AB125)</f>
        <v>2.02112761800443</v>
      </c>
      <c r="AD125" s="70" t="n">
        <f aca="false">1-AB125/AC125</f>
        <v>0.0192047128741846</v>
      </c>
      <c r="AE125" s="73" t="n">
        <f aca="false">AE124*(1+M125)</f>
        <v>1.91705262713205</v>
      </c>
      <c r="AF125" s="73" t="n">
        <f aca="false">MAX(AF124,AE125)</f>
        <v>1.9622916436118</v>
      </c>
      <c r="AG125" s="70" t="n">
        <f aca="false">1-AE125/AF125</f>
        <v>0.0230541757781173</v>
      </c>
      <c r="AH125" s="74" t="n">
        <f aca="false">IF(R125&gt;0,AH124+1,0)</f>
        <v>5</v>
      </c>
      <c r="AI125" s="74" t="n">
        <f aca="false">IF(U125&gt;0,AI124+1,0)</f>
        <v>69</v>
      </c>
      <c r="AJ125" s="74" t="n">
        <f aca="false">IF(G125&gt;0,AJ124+1,0)</f>
        <v>0</v>
      </c>
      <c r="AK125" s="74" t="n">
        <f aca="false">IF(G125&lt;=0,AK124+1,0)</f>
        <v>2</v>
      </c>
      <c r="AL125" s="74" t="n">
        <f aca="false">IF(K125&gt;0,AL124+1,0)</f>
        <v>0</v>
      </c>
      <c r="AM125" s="74" t="n">
        <f aca="false">IF(K125&lt;=0,AM124+1,0)</f>
        <v>5</v>
      </c>
    </row>
    <row r="126" customFormat="false" ht="15" hidden="false" customHeight="false" outlineLevel="0" collapsed="false">
      <c r="A126" s="61" t="n">
        <v>125</v>
      </c>
      <c r="B126" s="62" t="n">
        <v>40365.4479166667</v>
      </c>
      <c r="C126" s="63" t="n">
        <f aca="false">YEAR(B126)</f>
        <v>2010</v>
      </c>
      <c r="D126" s="32" t="s">
        <v>277</v>
      </c>
      <c r="E126" s="64" t="n">
        <v>5263.15</v>
      </c>
      <c r="F126" s="65" t="n">
        <v>0.0003</v>
      </c>
      <c r="G126" s="66" t="n">
        <v>1.578945</v>
      </c>
      <c r="H126" s="67" t="n">
        <f aca="false">E126+IF(D126="Long",1,-1)*G126</f>
        <v>5264.728945</v>
      </c>
      <c r="I126" s="68" t="n">
        <f aca="false">Assumptions!$B$58</f>
        <v>5.35750011455817</v>
      </c>
      <c r="J126" s="68" t="n">
        <f aca="false">INDEX(Yearly!$T$5:$T$22,MATCH(C126,Yearly!$A$5:$A$22,0))</f>
        <v>0.579189201573856</v>
      </c>
      <c r="K126" s="68" t="n">
        <f aca="false">G126-I126-J126</f>
        <v>-4.35774431613202</v>
      </c>
      <c r="L126" s="69" t="n">
        <f aca="false">(I126+J126)/Assumptions!$B$8</f>
        <v>0.000261770907212725</v>
      </c>
      <c r="M126" s="70" t="n">
        <f aca="false">F126-L126</f>
        <v>3.82290927872752E-005</v>
      </c>
      <c r="N126" s="71" t="n">
        <f aca="false">G126*Assumptions!$B$7</f>
        <v>12418.402425</v>
      </c>
      <c r="O126" s="71" t="n">
        <f aca="false">K126*Assumptions!$B$7</f>
        <v>-34273.6590463784</v>
      </c>
      <c r="P126" s="68" t="n">
        <f aca="false">P125+G126</f>
        <v>2731.51376</v>
      </c>
      <c r="Q126" s="68" t="n">
        <f aca="false">MAX(Q125,P126)</f>
        <v>2831.24366</v>
      </c>
      <c r="R126" s="68" t="n">
        <f aca="false">Q126-P126</f>
        <v>99.7298999999998</v>
      </c>
      <c r="S126" s="68" t="n">
        <f aca="false">S125+K126</f>
        <v>1962.35050030992</v>
      </c>
      <c r="T126" s="68" t="n">
        <f aca="false">MAX(T125,S126)</f>
        <v>2378.07395243916</v>
      </c>
      <c r="U126" s="68" t="n">
        <f aca="false">T126-S126</f>
        <v>415.72345212924</v>
      </c>
      <c r="V126" s="70" t="n">
        <f aca="false">V125+F126</f>
        <v>0.7265</v>
      </c>
      <c r="W126" s="70" t="n">
        <f aca="false">MAX(W125,V126)</f>
        <v>0.7453</v>
      </c>
      <c r="X126" s="70" t="n">
        <f aca="false">W126-V126</f>
        <v>0.0188</v>
      </c>
      <c r="Y126" s="70" t="n">
        <f aca="false">Y125+M126</f>
        <v>0.692584705875269</v>
      </c>
      <c r="Z126" s="70" t="n">
        <f aca="false">MAX(Z125,Y126)</f>
        <v>0.714273040390672</v>
      </c>
      <c r="AA126" s="70" t="n">
        <f aca="false">Z126-Y126</f>
        <v>0.0216883345154035</v>
      </c>
      <c r="AB126" s="72" t="n">
        <f aca="false">AB125*(1+F126)</f>
        <v>1.9829071361513</v>
      </c>
      <c r="AC126" s="73" t="n">
        <f aca="false">MAX(AC125,AB126)</f>
        <v>2.02112761800443</v>
      </c>
      <c r="AD126" s="70" t="n">
        <f aca="false">1-AB126/AC126</f>
        <v>0.0189104742880468</v>
      </c>
      <c r="AE126" s="73" t="n">
        <f aca="false">AE125*(1+M126)</f>
        <v>1.91712591431481</v>
      </c>
      <c r="AF126" s="73" t="n">
        <f aca="false">MAX(AF125,AE126)</f>
        <v>1.9622916436118</v>
      </c>
      <c r="AG126" s="70" t="n">
        <f aca="false">1-AE126/AF126</f>
        <v>0.023016828025555</v>
      </c>
      <c r="AH126" s="74" t="n">
        <f aca="false">IF(R126&gt;0,AH125+1,0)</f>
        <v>6</v>
      </c>
      <c r="AI126" s="74" t="n">
        <f aca="false">IF(U126&gt;0,AI125+1,0)</f>
        <v>70</v>
      </c>
      <c r="AJ126" s="74" t="n">
        <f aca="false">IF(G126&gt;0,AJ125+1,0)</f>
        <v>1</v>
      </c>
      <c r="AK126" s="74" t="n">
        <f aca="false">IF(G126&lt;=0,AK125+1,0)</f>
        <v>0</v>
      </c>
      <c r="AL126" s="74" t="n">
        <f aca="false">IF(K126&gt;0,AL125+1,0)</f>
        <v>0</v>
      </c>
      <c r="AM126" s="74" t="n">
        <f aca="false">IF(K126&lt;=0,AM125+1,0)</f>
        <v>6</v>
      </c>
    </row>
    <row r="127" customFormat="false" ht="15" hidden="false" customHeight="false" outlineLevel="0" collapsed="false">
      <c r="A127" s="61" t="n">
        <v>126</v>
      </c>
      <c r="B127" s="62" t="n">
        <v>40366.5743055556</v>
      </c>
      <c r="C127" s="63" t="n">
        <f aca="false">YEAR(B127)</f>
        <v>2010</v>
      </c>
      <c r="D127" s="32" t="s">
        <v>277</v>
      </c>
      <c r="E127" s="64" t="n">
        <v>5263.6</v>
      </c>
      <c r="F127" s="65" t="n">
        <v>-0.003</v>
      </c>
      <c r="G127" s="66" t="n">
        <v>-15.7908</v>
      </c>
      <c r="H127" s="67" t="n">
        <f aca="false">E127+IF(D127="Long",1,-1)*G127</f>
        <v>5247.8092</v>
      </c>
      <c r="I127" s="68" t="n">
        <f aca="false">Assumptions!$B$58</f>
        <v>5.35750011455817</v>
      </c>
      <c r="J127" s="68" t="n">
        <f aca="false">INDEX(Yearly!$T$5:$T$22,MATCH(C127,Yearly!$A$5:$A$22,0))</f>
        <v>0.579189201573856</v>
      </c>
      <c r="K127" s="68" t="n">
        <f aca="false">G127-I127-J127</f>
        <v>-21.727489316132</v>
      </c>
      <c r="L127" s="69" t="n">
        <f aca="false">(I127+J127)/Assumptions!$B$8</f>
        <v>0.000261770907212725</v>
      </c>
      <c r="M127" s="70" t="n">
        <f aca="false">F127-L127</f>
        <v>-0.00326177090721273</v>
      </c>
      <c r="N127" s="71" t="n">
        <f aca="false">G127*Assumptions!$B$7</f>
        <v>-124194.642</v>
      </c>
      <c r="O127" s="71" t="n">
        <f aca="false">K127*Assumptions!$B$7</f>
        <v>-170886.703471378</v>
      </c>
      <c r="P127" s="68" t="n">
        <f aca="false">P126+G127</f>
        <v>2715.72296</v>
      </c>
      <c r="Q127" s="68" t="n">
        <f aca="false">MAX(Q126,P127)</f>
        <v>2831.24366</v>
      </c>
      <c r="R127" s="68" t="n">
        <f aca="false">Q127-P127</f>
        <v>115.5207</v>
      </c>
      <c r="S127" s="68" t="n">
        <f aca="false">S126+K127</f>
        <v>1940.62301099379</v>
      </c>
      <c r="T127" s="68" t="n">
        <f aca="false">MAX(T126,S127)</f>
        <v>2378.07395243916</v>
      </c>
      <c r="U127" s="68" t="n">
        <f aca="false">T127-S127</f>
        <v>437.450941445372</v>
      </c>
      <c r="V127" s="70" t="n">
        <f aca="false">V126+F127</f>
        <v>0.7235</v>
      </c>
      <c r="W127" s="70" t="n">
        <f aca="false">MAX(W126,V127)</f>
        <v>0.7453</v>
      </c>
      <c r="X127" s="70" t="n">
        <f aca="false">W127-V127</f>
        <v>0.0218</v>
      </c>
      <c r="Y127" s="70" t="n">
        <f aca="false">Y126+M127</f>
        <v>0.689322934968056</v>
      </c>
      <c r="Z127" s="70" t="n">
        <f aca="false">MAX(Z126,Y127)</f>
        <v>0.714273040390672</v>
      </c>
      <c r="AA127" s="70" t="n">
        <f aca="false">Z127-Y127</f>
        <v>0.0249501054226162</v>
      </c>
      <c r="AB127" s="72" t="n">
        <f aca="false">AB126*(1+F127)</f>
        <v>1.97695841474285</v>
      </c>
      <c r="AC127" s="73" t="n">
        <f aca="false">MAX(AC126,AB127)</f>
        <v>2.02112761800443</v>
      </c>
      <c r="AD127" s="70" t="n">
        <f aca="false">1-AB127/AC127</f>
        <v>0.0218537428651827</v>
      </c>
      <c r="AE127" s="73" t="n">
        <f aca="false">AE126*(1+M127)</f>
        <v>1.91087268878203</v>
      </c>
      <c r="AF127" s="73" t="n">
        <f aca="false">MAX(AF126,AE127)</f>
        <v>1.9622916436118</v>
      </c>
      <c r="AG127" s="70" t="n">
        <f aca="false">1-AE127/AF127</f>
        <v>0.0262035233127377</v>
      </c>
      <c r="AH127" s="74" t="n">
        <f aca="false">IF(R127&gt;0,AH126+1,0)</f>
        <v>7</v>
      </c>
      <c r="AI127" s="74" t="n">
        <f aca="false">IF(U127&gt;0,AI126+1,0)</f>
        <v>71</v>
      </c>
      <c r="AJ127" s="74" t="n">
        <f aca="false">IF(G127&gt;0,AJ126+1,0)</f>
        <v>0</v>
      </c>
      <c r="AK127" s="74" t="n">
        <f aca="false">IF(G127&lt;=0,AK126+1,0)</f>
        <v>1</v>
      </c>
      <c r="AL127" s="74" t="n">
        <f aca="false">IF(K127&gt;0,AL126+1,0)</f>
        <v>0</v>
      </c>
      <c r="AM127" s="74" t="n">
        <f aca="false">IF(K127&lt;=0,AM126+1,0)</f>
        <v>7</v>
      </c>
    </row>
    <row r="128" customFormat="false" ht="15" hidden="false" customHeight="false" outlineLevel="0" collapsed="false">
      <c r="A128" s="61" t="n">
        <v>127</v>
      </c>
      <c r="B128" s="62" t="n">
        <v>40367.40625</v>
      </c>
      <c r="C128" s="63" t="n">
        <f aca="false">YEAR(B128)</f>
        <v>2010</v>
      </c>
      <c r="D128" s="32" t="s">
        <v>277</v>
      </c>
      <c r="E128" s="64" t="n">
        <v>5301.3</v>
      </c>
      <c r="F128" s="65" t="n">
        <v>0.0117</v>
      </c>
      <c r="G128" s="66" t="n">
        <v>62.02521</v>
      </c>
      <c r="H128" s="67" t="n">
        <f aca="false">E128+IF(D128="Long",1,-1)*G128</f>
        <v>5363.32521</v>
      </c>
      <c r="I128" s="68" t="n">
        <f aca="false">Assumptions!$B$58</f>
        <v>5.35750011455817</v>
      </c>
      <c r="J128" s="68" t="n">
        <f aca="false">INDEX(Yearly!$T$5:$T$22,MATCH(C128,Yearly!$A$5:$A$22,0))</f>
        <v>0.579189201573856</v>
      </c>
      <c r="K128" s="68" t="n">
        <f aca="false">G128-I128-J128</f>
        <v>56.088520683868</v>
      </c>
      <c r="L128" s="69" t="n">
        <f aca="false">(I128+J128)/Assumptions!$B$8</f>
        <v>0.000261770907212725</v>
      </c>
      <c r="M128" s="70" t="n">
        <f aca="false">F128-L128</f>
        <v>0.0114382290927873</v>
      </c>
      <c r="N128" s="71" t="n">
        <f aca="false">G128*Assumptions!$B$7</f>
        <v>487828.27665</v>
      </c>
      <c r="O128" s="71" t="n">
        <f aca="false">K128*Assumptions!$B$7</f>
        <v>441136.215178622</v>
      </c>
      <c r="P128" s="68" t="n">
        <f aca="false">P127+G128</f>
        <v>2777.74817</v>
      </c>
      <c r="Q128" s="68" t="n">
        <f aca="false">MAX(Q127,P128)</f>
        <v>2831.24366</v>
      </c>
      <c r="R128" s="68" t="n">
        <f aca="false">Q128-P128</f>
        <v>53.4954900000002</v>
      </c>
      <c r="S128" s="68" t="n">
        <f aca="false">S127+K128</f>
        <v>1996.71153167766</v>
      </c>
      <c r="T128" s="68" t="n">
        <f aca="false">MAX(T127,S128)</f>
        <v>2378.07395243916</v>
      </c>
      <c r="U128" s="68" t="n">
        <f aca="false">T128-S128</f>
        <v>381.362420761504</v>
      </c>
      <c r="V128" s="70" t="n">
        <f aca="false">V127+F128</f>
        <v>0.7352</v>
      </c>
      <c r="W128" s="70" t="n">
        <f aca="false">MAX(W127,V128)</f>
        <v>0.7453</v>
      </c>
      <c r="X128" s="70" t="n">
        <f aca="false">W128-V128</f>
        <v>0.0101</v>
      </c>
      <c r="Y128" s="70" t="n">
        <f aca="false">Y127+M128</f>
        <v>0.700761164060843</v>
      </c>
      <c r="Z128" s="70" t="n">
        <f aca="false">MAX(Z127,Y128)</f>
        <v>0.714273040390672</v>
      </c>
      <c r="AA128" s="70" t="n">
        <f aca="false">Z128-Y128</f>
        <v>0.013511876329829</v>
      </c>
      <c r="AB128" s="72" t="n">
        <f aca="false">AB127*(1+F128)</f>
        <v>2.00008882819534</v>
      </c>
      <c r="AC128" s="73" t="n">
        <f aca="false">MAX(AC127,AB128)</f>
        <v>2.02112761800443</v>
      </c>
      <c r="AD128" s="70" t="n">
        <f aca="false">1-AB128/AC128</f>
        <v>0.0104094316567053</v>
      </c>
      <c r="AE128" s="73" t="n">
        <f aca="false">AE127*(1+M128)</f>
        <v>1.93272968836347</v>
      </c>
      <c r="AF128" s="73" t="n">
        <f aca="false">MAX(AF127,AE128)</f>
        <v>1.9622916436118</v>
      </c>
      <c r="AG128" s="70" t="n">
        <f aca="false">1-AE128/AF128</f>
        <v>0.0150650161226398</v>
      </c>
      <c r="AH128" s="74" t="n">
        <f aca="false">IF(R128&gt;0,AH127+1,0)</f>
        <v>8</v>
      </c>
      <c r="AI128" s="74" t="n">
        <f aca="false">IF(U128&gt;0,AI127+1,0)</f>
        <v>72</v>
      </c>
      <c r="AJ128" s="74" t="n">
        <f aca="false">IF(G128&gt;0,AJ127+1,0)</f>
        <v>1</v>
      </c>
      <c r="AK128" s="74" t="n">
        <f aca="false">IF(G128&lt;=0,AK127+1,0)</f>
        <v>0</v>
      </c>
      <c r="AL128" s="74" t="n">
        <f aca="false">IF(K128&gt;0,AL127+1,0)</f>
        <v>1</v>
      </c>
      <c r="AM128" s="74" t="n">
        <f aca="false">IF(K128&lt;=0,AM127+1,0)</f>
        <v>0</v>
      </c>
    </row>
    <row r="129" customFormat="false" ht="15" hidden="false" customHeight="false" outlineLevel="0" collapsed="false">
      <c r="A129" s="61" t="n">
        <v>128</v>
      </c>
      <c r="B129" s="62" t="n">
        <v>40374.5958333333</v>
      </c>
      <c r="C129" s="63" t="n">
        <f aca="false">YEAR(B129)</f>
        <v>2010</v>
      </c>
      <c r="D129" s="32" t="s">
        <v>277</v>
      </c>
      <c r="E129" s="64" t="n">
        <v>5392.55</v>
      </c>
      <c r="F129" s="65" t="n">
        <v>-0.0012</v>
      </c>
      <c r="G129" s="66" t="n">
        <v>-6.47106</v>
      </c>
      <c r="H129" s="67" t="n">
        <f aca="false">E129+IF(D129="Long",1,-1)*G129</f>
        <v>5386.07894</v>
      </c>
      <c r="I129" s="68" t="n">
        <f aca="false">Assumptions!$B$58</f>
        <v>5.35750011455817</v>
      </c>
      <c r="J129" s="68" t="n">
        <f aca="false">INDEX(Yearly!$T$5:$T$22,MATCH(C129,Yearly!$A$5:$A$22,0))</f>
        <v>0.579189201573856</v>
      </c>
      <c r="K129" s="68" t="n">
        <f aca="false">G129-I129-J129</f>
        <v>-12.407749316132</v>
      </c>
      <c r="L129" s="69" t="n">
        <f aca="false">(I129+J129)/Assumptions!$B$8</f>
        <v>0.000261770907212725</v>
      </c>
      <c r="M129" s="70" t="n">
        <f aca="false">F129-L129</f>
        <v>-0.00146177090721272</v>
      </c>
      <c r="N129" s="71" t="n">
        <f aca="false">G129*Assumptions!$B$7</f>
        <v>-50894.8869</v>
      </c>
      <c r="O129" s="71" t="n">
        <f aca="false">K129*Assumptions!$B$7</f>
        <v>-97586.9483713784</v>
      </c>
      <c r="P129" s="68" t="n">
        <f aca="false">P128+G129</f>
        <v>2771.27711</v>
      </c>
      <c r="Q129" s="68" t="n">
        <f aca="false">MAX(Q128,P129)</f>
        <v>2831.24366</v>
      </c>
      <c r="R129" s="68" t="n">
        <f aca="false">Q129-P129</f>
        <v>59.9665500000001</v>
      </c>
      <c r="S129" s="68" t="n">
        <f aca="false">S128+K129</f>
        <v>1984.30378236153</v>
      </c>
      <c r="T129" s="68" t="n">
        <f aca="false">MAX(T128,S129)</f>
        <v>2378.07395243916</v>
      </c>
      <c r="U129" s="68" t="n">
        <f aca="false">T129-S129</f>
        <v>393.770170077636</v>
      </c>
      <c r="V129" s="70" t="n">
        <f aca="false">V128+F129</f>
        <v>0.734</v>
      </c>
      <c r="W129" s="70" t="n">
        <f aca="false">MAX(W128,V129)</f>
        <v>0.7453</v>
      </c>
      <c r="X129" s="70" t="n">
        <f aca="false">W129-V129</f>
        <v>0.0113</v>
      </c>
      <c r="Y129" s="70" t="n">
        <f aca="false">Y128+M129</f>
        <v>0.69929939315363</v>
      </c>
      <c r="Z129" s="70" t="n">
        <f aca="false">MAX(Z128,Y129)</f>
        <v>0.714273040390672</v>
      </c>
      <c r="AA129" s="70" t="n">
        <f aca="false">Z129-Y129</f>
        <v>0.0149736472370418</v>
      </c>
      <c r="AB129" s="72" t="n">
        <f aca="false">AB128*(1+F129)</f>
        <v>1.9976887216015</v>
      </c>
      <c r="AC129" s="73" t="n">
        <f aca="false">MAX(AC128,AB129)</f>
        <v>2.02112761800443</v>
      </c>
      <c r="AD129" s="70" t="n">
        <f aca="false">1-AB129/AC129</f>
        <v>0.0115969403387172</v>
      </c>
      <c r="AE129" s="73" t="n">
        <f aca="false">AE128*(1+M129)</f>
        <v>1.92990448033352</v>
      </c>
      <c r="AF129" s="73" t="n">
        <f aca="false">MAX(AF128,AE129)</f>
        <v>1.9622916436118</v>
      </c>
      <c r="AG129" s="70" t="n">
        <f aca="false">1-AE129/AF129</f>
        <v>0.0165047654275677</v>
      </c>
      <c r="AH129" s="74" t="n">
        <f aca="false">IF(R129&gt;0,AH128+1,0)</f>
        <v>9</v>
      </c>
      <c r="AI129" s="74" t="n">
        <f aca="false">IF(U129&gt;0,AI128+1,0)</f>
        <v>73</v>
      </c>
      <c r="AJ129" s="74" t="n">
        <f aca="false">IF(G129&gt;0,AJ128+1,0)</f>
        <v>0</v>
      </c>
      <c r="AK129" s="74" t="n">
        <f aca="false">IF(G129&lt;=0,AK128+1,0)</f>
        <v>1</v>
      </c>
      <c r="AL129" s="74" t="n">
        <f aca="false">IF(K129&gt;0,AL128+1,0)</f>
        <v>0</v>
      </c>
      <c r="AM129" s="74" t="n">
        <f aca="false">IF(K129&lt;=0,AM128+1,0)</f>
        <v>1</v>
      </c>
    </row>
    <row r="130" customFormat="false" ht="15" hidden="false" customHeight="false" outlineLevel="0" collapsed="false">
      <c r="A130" s="61" t="n">
        <v>129</v>
      </c>
      <c r="B130" s="62" t="n">
        <v>40380.43125</v>
      </c>
      <c r="C130" s="63" t="n">
        <f aca="false">YEAR(B130)</f>
        <v>2010</v>
      </c>
      <c r="D130" s="32" t="s">
        <v>277</v>
      </c>
      <c r="E130" s="64" t="n">
        <v>5393.65</v>
      </c>
      <c r="F130" s="65" t="n">
        <v>-0.0012</v>
      </c>
      <c r="G130" s="66" t="n">
        <v>-6.47238</v>
      </c>
      <c r="H130" s="67" t="n">
        <f aca="false">E130+IF(D130="Long",1,-1)*G130</f>
        <v>5387.17762</v>
      </c>
      <c r="I130" s="68" t="n">
        <f aca="false">Assumptions!$B$58</f>
        <v>5.35750011455817</v>
      </c>
      <c r="J130" s="68" t="n">
        <f aca="false">INDEX(Yearly!$T$5:$T$22,MATCH(C130,Yearly!$A$5:$A$22,0))</f>
        <v>0.579189201573856</v>
      </c>
      <c r="K130" s="68" t="n">
        <f aca="false">G130-I130-J130</f>
        <v>-12.409069316132</v>
      </c>
      <c r="L130" s="69" t="n">
        <f aca="false">(I130+J130)/Assumptions!$B$8</f>
        <v>0.000261770907212725</v>
      </c>
      <c r="M130" s="70" t="n">
        <f aca="false">F130-L130</f>
        <v>-0.00146177090721272</v>
      </c>
      <c r="N130" s="71" t="n">
        <f aca="false">G130*Assumptions!$B$7</f>
        <v>-50905.2687</v>
      </c>
      <c r="O130" s="71" t="n">
        <f aca="false">K130*Assumptions!$B$7</f>
        <v>-97597.3301713784</v>
      </c>
      <c r="P130" s="68" t="n">
        <f aca="false">P129+G130</f>
        <v>2764.80473</v>
      </c>
      <c r="Q130" s="68" t="n">
        <f aca="false">MAX(Q129,P130)</f>
        <v>2831.24366</v>
      </c>
      <c r="R130" s="68" t="n">
        <f aca="false">Q130-P130</f>
        <v>66.4389300000003</v>
      </c>
      <c r="S130" s="68" t="n">
        <f aca="false">S129+K130</f>
        <v>1971.89471304539</v>
      </c>
      <c r="T130" s="68" t="n">
        <f aca="false">MAX(T129,S130)</f>
        <v>2378.07395243916</v>
      </c>
      <c r="U130" s="68" t="n">
        <f aca="false">T130-S130</f>
        <v>406.179239393768</v>
      </c>
      <c r="V130" s="70" t="n">
        <f aca="false">V129+F130</f>
        <v>0.7328</v>
      </c>
      <c r="W130" s="70" t="n">
        <f aca="false">MAX(W129,V130)</f>
        <v>0.7453</v>
      </c>
      <c r="X130" s="70" t="n">
        <f aca="false">W130-V130</f>
        <v>0.0125</v>
      </c>
      <c r="Y130" s="70" t="n">
        <f aca="false">Y129+M130</f>
        <v>0.697837622246418</v>
      </c>
      <c r="Z130" s="70" t="n">
        <f aca="false">MAX(Z129,Y130)</f>
        <v>0.714273040390672</v>
      </c>
      <c r="AA130" s="70" t="n">
        <f aca="false">Z130-Y130</f>
        <v>0.0164354181442545</v>
      </c>
      <c r="AB130" s="72" t="n">
        <f aca="false">AB129*(1+F130)</f>
        <v>1.99529149513558</v>
      </c>
      <c r="AC130" s="73" t="n">
        <f aca="false">MAX(AC129,AB130)</f>
        <v>2.02112761800443</v>
      </c>
      <c r="AD130" s="70" t="n">
        <f aca="false">1-AB130/AC130</f>
        <v>0.0127830240103107</v>
      </c>
      <c r="AE130" s="73" t="n">
        <f aca="false">AE129*(1+M130)</f>
        <v>1.92708340211046</v>
      </c>
      <c r="AF130" s="73" t="n">
        <f aca="false">MAX(AF129,AE130)</f>
        <v>1.9622916436118</v>
      </c>
      <c r="AG130" s="70" t="n">
        <f aca="false">1-AE130/AF130</f>
        <v>0.0179424101488481</v>
      </c>
      <c r="AH130" s="74" t="n">
        <f aca="false">IF(R130&gt;0,AH129+1,0)</f>
        <v>10</v>
      </c>
      <c r="AI130" s="74" t="n">
        <f aca="false">IF(U130&gt;0,AI129+1,0)</f>
        <v>74</v>
      </c>
      <c r="AJ130" s="74" t="n">
        <f aca="false">IF(G130&gt;0,AJ129+1,0)</f>
        <v>0</v>
      </c>
      <c r="AK130" s="74" t="n">
        <f aca="false">IF(G130&lt;=0,AK129+1,0)</f>
        <v>2</v>
      </c>
      <c r="AL130" s="74" t="n">
        <f aca="false">IF(K130&gt;0,AL129+1,0)</f>
        <v>0</v>
      </c>
      <c r="AM130" s="74" t="n">
        <f aca="false">IF(K130&lt;=0,AM129+1,0)</f>
        <v>2</v>
      </c>
    </row>
    <row r="131" customFormat="false" ht="15" hidden="false" customHeight="false" outlineLevel="0" collapsed="false">
      <c r="A131" s="61" t="n">
        <v>130</v>
      </c>
      <c r="B131" s="62" t="n">
        <v>40380.6027777778</v>
      </c>
      <c r="C131" s="63" t="n">
        <f aca="false">YEAR(B131)</f>
        <v>2010</v>
      </c>
      <c r="D131" s="32" t="s">
        <v>277</v>
      </c>
      <c r="E131" s="64" t="n">
        <v>5396.7</v>
      </c>
      <c r="F131" s="65" t="n">
        <v>-0.0028</v>
      </c>
      <c r="G131" s="66" t="n">
        <v>-15.11076</v>
      </c>
      <c r="H131" s="67" t="n">
        <f aca="false">E131+IF(D131="Long",1,-1)*G131</f>
        <v>5381.58924</v>
      </c>
      <c r="I131" s="68" t="n">
        <f aca="false">Assumptions!$B$58</f>
        <v>5.35750011455817</v>
      </c>
      <c r="J131" s="68" t="n">
        <f aca="false">INDEX(Yearly!$T$5:$T$22,MATCH(C131,Yearly!$A$5:$A$22,0))</f>
        <v>0.579189201573856</v>
      </c>
      <c r="K131" s="68" t="n">
        <f aca="false">G131-I131-J131</f>
        <v>-21.047449316132</v>
      </c>
      <c r="L131" s="69" t="n">
        <f aca="false">(I131+J131)/Assumptions!$B$8</f>
        <v>0.000261770907212725</v>
      </c>
      <c r="M131" s="70" t="n">
        <f aca="false">F131-L131</f>
        <v>-0.00306177090721272</v>
      </c>
      <c r="N131" s="71" t="n">
        <f aca="false">G131*Assumptions!$B$7</f>
        <v>-118846.1274</v>
      </c>
      <c r="O131" s="71" t="n">
        <f aca="false">K131*Assumptions!$B$7</f>
        <v>-165538.188871378</v>
      </c>
      <c r="P131" s="68" t="n">
        <f aca="false">P130+G131</f>
        <v>2749.69397</v>
      </c>
      <c r="Q131" s="68" t="n">
        <f aca="false">MAX(Q130,P131)</f>
        <v>2831.24366</v>
      </c>
      <c r="R131" s="68" t="n">
        <f aca="false">Q131-P131</f>
        <v>81.5496900000003</v>
      </c>
      <c r="S131" s="68" t="n">
        <f aca="false">S130+K131</f>
        <v>1950.84726372926</v>
      </c>
      <c r="T131" s="68" t="n">
        <f aca="false">MAX(T130,S131)</f>
        <v>2378.07395243916</v>
      </c>
      <c r="U131" s="68" t="n">
        <f aca="false">T131-S131</f>
        <v>427.2266887099</v>
      </c>
      <c r="V131" s="70" t="n">
        <f aca="false">V130+F131</f>
        <v>0.73</v>
      </c>
      <c r="W131" s="70" t="n">
        <f aca="false">MAX(W130,V131)</f>
        <v>0.7453</v>
      </c>
      <c r="X131" s="70" t="n">
        <f aca="false">W131-V131</f>
        <v>0.0153</v>
      </c>
      <c r="Y131" s="70" t="n">
        <f aca="false">Y130+M131</f>
        <v>0.694775851339205</v>
      </c>
      <c r="Z131" s="70" t="n">
        <f aca="false">MAX(Z130,Y131)</f>
        <v>0.714273040390672</v>
      </c>
      <c r="AA131" s="70" t="n">
        <f aca="false">Z131-Y131</f>
        <v>0.0194971890514672</v>
      </c>
      <c r="AB131" s="72" t="n">
        <f aca="false">AB130*(1+F131)</f>
        <v>1.9897046789492</v>
      </c>
      <c r="AC131" s="73" t="n">
        <f aca="false">MAX(AC130,AB131)</f>
        <v>2.02112761800443</v>
      </c>
      <c r="AD131" s="70" t="n">
        <f aca="false">1-AB131/AC131</f>
        <v>0.0155472315430819</v>
      </c>
      <c r="AE131" s="73" t="n">
        <f aca="false">AE130*(1+M131)</f>
        <v>1.92118311421411</v>
      </c>
      <c r="AF131" s="73" t="n">
        <f aca="false">MAX(AF130,AE131)</f>
        <v>1.9622916436118</v>
      </c>
      <c r="AG131" s="70" t="n">
        <f aca="false">1-AE131/AF131</f>
        <v>0.0209492455066619</v>
      </c>
      <c r="AH131" s="74" t="n">
        <f aca="false">IF(R131&gt;0,AH130+1,0)</f>
        <v>11</v>
      </c>
      <c r="AI131" s="74" t="n">
        <f aca="false">IF(U131&gt;0,AI130+1,0)</f>
        <v>75</v>
      </c>
      <c r="AJ131" s="74" t="n">
        <f aca="false">IF(G131&gt;0,AJ130+1,0)</f>
        <v>0</v>
      </c>
      <c r="AK131" s="74" t="n">
        <f aca="false">IF(G131&lt;=0,AK130+1,0)</f>
        <v>3</v>
      </c>
      <c r="AL131" s="74" t="n">
        <f aca="false">IF(K131&gt;0,AL130+1,0)</f>
        <v>0</v>
      </c>
      <c r="AM131" s="74" t="n">
        <f aca="false">IF(K131&lt;=0,AM130+1,0)</f>
        <v>3</v>
      </c>
    </row>
    <row r="132" customFormat="false" ht="15" hidden="false" customHeight="false" outlineLevel="0" collapsed="false">
      <c r="A132" s="61" t="n">
        <v>131</v>
      </c>
      <c r="B132" s="62" t="n">
        <v>40381.5520833333</v>
      </c>
      <c r="C132" s="63" t="n">
        <f aca="false">YEAR(B132)</f>
        <v>2010</v>
      </c>
      <c r="D132" s="32" t="s">
        <v>277</v>
      </c>
      <c r="E132" s="64" t="n">
        <v>5397.7</v>
      </c>
      <c r="F132" s="65" t="n">
        <v>0.0035</v>
      </c>
      <c r="G132" s="66" t="n">
        <v>18.89195</v>
      </c>
      <c r="H132" s="67" t="n">
        <f aca="false">E132+IF(D132="Long",1,-1)*G132</f>
        <v>5416.59195</v>
      </c>
      <c r="I132" s="68" t="n">
        <f aca="false">Assumptions!$B$58</f>
        <v>5.35750011455817</v>
      </c>
      <c r="J132" s="68" t="n">
        <f aca="false">INDEX(Yearly!$T$5:$T$22,MATCH(C132,Yearly!$A$5:$A$22,0))</f>
        <v>0.579189201573856</v>
      </c>
      <c r="K132" s="68" t="n">
        <f aca="false">G132-I132-J132</f>
        <v>12.955260683868</v>
      </c>
      <c r="L132" s="69" t="n">
        <f aca="false">(I132+J132)/Assumptions!$B$8</f>
        <v>0.000261770907212725</v>
      </c>
      <c r="M132" s="70" t="n">
        <f aca="false">F132-L132</f>
        <v>0.00323822909278728</v>
      </c>
      <c r="N132" s="71" t="n">
        <f aca="false">G132*Assumptions!$B$7</f>
        <v>148585.18675</v>
      </c>
      <c r="O132" s="71" t="n">
        <f aca="false">K132*Assumptions!$B$7</f>
        <v>101893.125278622</v>
      </c>
      <c r="P132" s="68" t="n">
        <f aca="false">P131+G132</f>
        <v>2768.58592</v>
      </c>
      <c r="Q132" s="68" t="n">
        <f aca="false">MAX(Q131,P132)</f>
        <v>2831.24366</v>
      </c>
      <c r="R132" s="68" t="n">
        <f aca="false">Q132-P132</f>
        <v>62.6577400000001</v>
      </c>
      <c r="S132" s="68" t="n">
        <f aca="false">S131+K132</f>
        <v>1963.80252441313</v>
      </c>
      <c r="T132" s="68" t="n">
        <f aca="false">MAX(T131,S132)</f>
        <v>2378.07395243916</v>
      </c>
      <c r="U132" s="68" t="n">
        <f aca="false">T132-S132</f>
        <v>414.271428026032</v>
      </c>
      <c r="V132" s="70" t="n">
        <f aca="false">V131+F132</f>
        <v>0.7335</v>
      </c>
      <c r="W132" s="70" t="n">
        <f aca="false">MAX(W131,V132)</f>
        <v>0.7453</v>
      </c>
      <c r="X132" s="70" t="n">
        <f aca="false">W132-V132</f>
        <v>0.0118</v>
      </c>
      <c r="Y132" s="70" t="n">
        <f aca="false">Y131+M132</f>
        <v>0.698014080431992</v>
      </c>
      <c r="Z132" s="70" t="n">
        <f aca="false">MAX(Z131,Y132)</f>
        <v>0.714273040390672</v>
      </c>
      <c r="AA132" s="70" t="n">
        <f aca="false">Z132-Y132</f>
        <v>0.01625895995868</v>
      </c>
      <c r="AB132" s="72" t="n">
        <f aca="false">AB131*(1+F132)</f>
        <v>1.99666864532552</v>
      </c>
      <c r="AC132" s="73" t="n">
        <f aca="false">MAX(AC131,AB132)</f>
        <v>2.02112761800443</v>
      </c>
      <c r="AD132" s="70" t="n">
        <f aca="false">1-AB132/AC132</f>
        <v>0.0121016468534826</v>
      </c>
      <c r="AE132" s="73" t="n">
        <f aca="false">AE131*(1+M132)</f>
        <v>1.92740434526713</v>
      </c>
      <c r="AF132" s="73" t="n">
        <f aca="false">MAX(AF131,AE132)</f>
        <v>1.9622916436118</v>
      </c>
      <c r="AG132" s="70" t="n">
        <f aca="false">1-AE132/AF132</f>
        <v>0.0177788548701462</v>
      </c>
      <c r="AH132" s="74" t="n">
        <f aca="false">IF(R132&gt;0,AH131+1,0)</f>
        <v>12</v>
      </c>
      <c r="AI132" s="74" t="n">
        <f aca="false">IF(U132&gt;0,AI131+1,0)</f>
        <v>76</v>
      </c>
      <c r="AJ132" s="74" t="n">
        <f aca="false">IF(G132&gt;0,AJ131+1,0)</f>
        <v>1</v>
      </c>
      <c r="AK132" s="74" t="n">
        <f aca="false">IF(G132&lt;=0,AK131+1,0)</f>
        <v>0</v>
      </c>
      <c r="AL132" s="74" t="n">
        <f aca="false">IF(K132&gt;0,AL131+1,0)</f>
        <v>1</v>
      </c>
      <c r="AM132" s="74" t="n">
        <f aca="false">IF(K132&lt;=0,AM131+1,0)</f>
        <v>0</v>
      </c>
    </row>
    <row r="133" customFormat="false" ht="15" hidden="false" customHeight="false" outlineLevel="0" collapsed="false">
      <c r="A133" s="61" t="n">
        <v>132</v>
      </c>
      <c r="B133" s="62" t="n">
        <v>40386.4895833333</v>
      </c>
      <c r="C133" s="63" t="n">
        <f aca="false">YEAR(B133)</f>
        <v>2010</v>
      </c>
      <c r="D133" s="32" t="s">
        <v>277</v>
      </c>
      <c r="E133" s="64" t="n">
        <v>5438.5</v>
      </c>
      <c r="F133" s="65" t="n">
        <v>-0.0044</v>
      </c>
      <c r="G133" s="66" t="n">
        <v>-23.9294</v>
      </c>
      <c r="H133" s="67" t="n">
        <f aca="false">E133+IF(D133="Long",1,-1)*G133</f>
        <v>5414.5706</v>
      </c>
      <c r="I133" s="68" t="n">
        <f aca="false">Assumptions!$B$58</f>
        <v>5.35750011455817</v>
      </c>
      <c r="J133" s="68" t="n">
        <f aca="false">INDEX(Yearly!$T$5:$T$22,MATCH(C133,Yearly!$A$5:$A$22,0))</f>
        <v>0.579189201573856</v>
      </c>
      <c r="K133" s="68" t="n">
        <f aca="false">G133-I133-J133</f>
        <v>-29.866089316132</v>
      </c>
      <c r="L133" s="69" t="n">
        <f aca="false">(I133+J133)/Assumptions!$B$8</f>
        <v>0.000261770907212725</v>
      </c>
      <c r="M133" s="70" t="n">
        <f aca="false">F133-L133</f>
        <v>-0.00466177090721273</v>
      </c>
      <c r="N133" s="71" t="n">
        <f aca="false">G133*Assumptions!$B$7</f>
        <v>-188204.731</v>
      </c>
      <c r="O133" s="71" t="n">
        <f aca="false">K133*Assumptions!$B$7</f>
        <v>-234896.792471378</v>
      </c>
      <c r="P133" s="68" t="n">
        <f aca="false">P132+G133</f>
        <v>2744.65652</v>
      </c>
      <c r="Q133" s="68" t="n">
        <f aca="false">MAX(Q132,P133)</f>
        <v>2831.24366</v>
      </c>
      <c r="R133" s="68" t="n">
        <f aca="false">Q133-P133</f>
        <v>86.5871400000001</v>
      </c>
      <c r="S133" s="68" t="n">
        <f aca="false">S132+K133</f>
        <v>1933.936435097</v>
      </c>
      <c r="T133" s="68" t="n">
        <f aca="false">MAX(T132,S133)</f>
        <v>2378.07395243916</v>
      </c>
      <c r="U133" s="68" t="n">
        <f aca="false">T133-S133</f>
        <v>444.137517342164</v>
      </c>
      <c r="V133" s="70" t="n">
        <f aca="false">V132+F133</f>
        <v>0.7291</v>
      </c>
      <c r="W133" s="70" t="n">
        <f aca="false">MAX(W132,V133)</f>
        <v>0.7453</v>
      </c>
      <c r="X133" s="70" t="n">
        <f aca="false">W133-V133</f>
        <v>0.0162</v>
      </c>
      <c r="Y133" s="70" t="n">
        <f aca="false">Y132+M133</f>
        <v>0.693352309524779</v>
      </c>
      <c r="Z133" s="70" t="n">
        <f aca="false">MAX(Z132,Y133)</f>
        <v>0.714273040390672</v>
      </c>
      <c r="AA133" s="70" t="n">
        <f aca="false">Z133-Y133</f>
        <v>0.0209207308658927</v>
      </c>
      <c r="AB133" s="72" t="n">
        <f aca="false">AB132*(1+F133)</f>
        <v>1.98788330328609</v>
      </c>
      <c r="AC133" s="73" t="n">
        <f aca="false">MAX(AC132,AB133)</f>
        <v>2.02112761800443</v>
      </c>
      <c r="AD133" s="70" t="n">
        <f aca="false">1-AB133/AC133</f>
        <v>0.0164483996073272</v>
      </c>
      <c r="AE133" s="73" t="n">
        <f aca="false">AE132*(1+M133)</f>
        <v>1.91841922776393</v>
      </c>
      <c r="AF133" s="73" t="n">
        <f aca="false">MAX(AF132,AE133)</f>
        <v>1.9622916436118</v>
      </c>
      <c r="AG133" s="70" t="n">
        <f aca="false">1-AE133/AF133</f>
        <v>0.0223577448289618</v>
      </c>
      <c r="AH133" s="74" t="n">
        <f aca="false">IF(R133&gt;0,AH132+1,0)</f>
        <v>13</v>
      </c>
      <c r="AI133" s="74" t="n">
        <f aca="false">IF(U133&gt;0,AI132+1,0)</f>
        <v>77</v>
      </c>
      <c r="AJ133" s="74" t="n">
        <f aca="false">IF(G133&gt;0,AJ132+1,0)</f>
        <v>0</v>
      </c>
      <c r="AK133" s="74" t="n">
        <f aca="false">IF(G133&lt;=0,AK132+1,0)</f>
        <v>1</v>
      </c>
      <c r="AL133" s="74" t="n">
        <f aca="false">IF(K133&gt;0,AL132+1,0)</f>
        <v>0</v>
      </c>
      <c r="AM133" s="74" t="n">
        <f aca="false">IF(K133&lt;=0,AM132+1,0)</f>
        <v>1</v>
      </c>
    </row>
    <row r="134" customFormat="false" ht="15" hidden="false" customHeight="false" outlineLevel="0" collapsed="false">
      <c r="A134" s="61" t="n">
        <v>133</v>
      </c>
      <c r="B134" s="62" t="n">
        <v>40392.40625</v>
      </c>
      <c r="C134" s="63" t="n">
        <f aca="false">YEAR(B134)</f>
        <v>2010</v>
      </c>
      <c r="D134" s="32" t="s">
        <v>277</v>
      </c>
      <c r="E134" s="64" t="n">
        <v>5411.35</v>
      </c>
      <c r="F134" s="65" t="n">
        <v>0.005</v>
      </c>
      <c r="G134" s="66" t="n">
        <v>27.05675</v>
      </c>
      <c r="H134" s="67" t="n">
        <f aca="false">E134+IF(D134="Long",1,-1)*G134</f>
        <v>5438.40675</v>
      </c>
      <c r="I134" s="68" t="n">
        <f aca="false">Assumptions!$B$58</f>
        <v>5.35750011455817</v>
      </c>
      <c r="J134" s="68" t="n">
        <f aca="false">INDEX(Yearly!$T$5:$T$22,MATCH(C134,Yearly!$A$5:$A$22,0))</f>
        <v>0.579189201573856</v>
      </c>
      <c r="K134" s="68" t="n">
        <f aca="false">G134-I134-J134</f>
        <v>21.120060683868</v>
      </c>
      <c r="L134" s="69" t="n">
        <f aca="false">(I134+J134)/Assumptions!$B$8</f>
        <v>0.000261770907212725</v>
      </c>
      <c r="M134" s="70" t="n">
        <f aca="false">F134-L134</f>
        <v>0.00473822909278728</v>
      </c>
      <c r="N134" s="71" t="n">
        <f aca="false">G134*Assumptions!$B$7</f>
        <v>212801.33875</v>
      </c>
      <c r="O134" s="71" t="n">
        <f aca="false">K134*Assumptions!$B$7</f>
        <v>166109.277278622</v>
      </c>
      <c r="P134" s="68" t="n">
        <f aca="false">P133+G134</f>
        <v>2771.71327</v>
      </c>
      <c r="Q134" s="68" t="n">
        <f aca="false">MAX(Q133,P134)</f>
        <v>2831.24366</v>
      </c>
      <c r="R134" s="68" t="n">
        <f aca="false">Q134-P134</f>
        <v>59.5303899999999</v>
      </c>
      <c r="S134" s="68" t="n">
        <f aca="false">S133+K134</f>
        <v>1955.05649578087</v>
      </c>
      <c r="T134" s="68" t="n">
        <f aca="false">MAX(T133,S134)</f>
        <v>2378.07395243916</v>
      </c>
      <c r="U134" s="68" t="n">
        <f aca="false">T134-S134</f>
        <v>423.017456658296</v>
      </c>
      <c r="V134" s="70" t="n">
        <f aca="false">V133+F134</f>
        <v>0.7341</v>
      </c>
      <c r="W134" s="70" t="n">
        <f aca="false">MAX(W133,V134)</f>
        <v>0.7453</v>
      </c>
      <c r="X134" s="70" t="n">
        <f aca="false">W134-V134</f>
        <v>0.0112</v>
      </c>
      <c r="Y134" s="70" t="n">
        <f aca="false">Y133+M134</f>
        <v>0.698090538617567</v>
      </c>
      <c r="Z134" s="70" t="n">
        <f aca="false">MAX(Z133,Y134)</f>
        <v>0.714273040390672</v>
      </c>
      <c r="AA134" s="70" t="n">
        <f aca="false">Z134-Y134</f>
        <v>0.0161825017731054</v>
      </c>
      <c r="AB134" s="72" t="n">
        <f aca="false">AB133*(1+F134)</f>
        <v>1.99782271980252</v>
      </c>
      <c r="AC134" s="73" t="n">
        <f aca="false">MAX(AC133,AB134)</f>
        <v>2.02112761800443</v>
      </c>
      <c r="AD134" s="70" t="n">
        <f aca="false">1-AB134/AC134</f>
        <v>0.011530641605364</v>
      </c>
      <c r="AE134" s="73" t="n">
        <f aca="false">AE133*(1+M134)</f>
        <v>1.92750913756108</v>
      </c>
      <c r="AF134" s="73" t="n">
        <f aca="false">MAX(AF133,AE134)</f>
        <v>1.9622916436118</v>
      </c>
      <c r="AG134" s="70" t="n">
        <f aca="false">1-AE134/AF134</f>
        <v>0.0177254518531722</v>
      </c>
      <c r="AH134" s="74" t="n">
        <f aca="false">IF(R134&gt;0,AH133+1,0)</f>
        <v>14</v>
      </c>
      <c r="AI134" s="74" t="n">
        <f aca="false">IF(U134&gt;0,AI133+1,0)</f>
        <v>78</v>
      </c>
      <c r="AJ134" s="74" t="n">
        <f aca="false">IF(G134&gt;0,AJ133+1,0)</f>
        <v>1</v>
      </c>
      <c r="AK134" s="74" t="n">
        <f aca="false">IF(G134&lt;=0,AK133+1,0)</f>
        <v>0</v>
      </c>
      <c r="AL134" s="74" t="n">
        <f aca="false">IF(K134&gt;0,AL133+1,0)</f>
        <v>1</v>
      </c>
      <c r="AM134" s="74" t="n">
        <f aca="false">IF(K134&lt;=0,AM133+1,0)</f>
        <v>0</v>
      </c>
    </row>
    <row r="135" customFormat="false" ht="15" hidden="false" customHeight="false" outlineLevel="0" collapsed="false">
      <c r="A135" s="61" t="n">
        <v>134</v>
      </c>
      <c r="B135" s="62" t="n">
        <v>40399.4305555556</v>
      </c>
      <c r="C135" s="63" t="n">
        <f aca="false">YEAR(B135)</f>
        <v>2010</v>
      </c>
      <c r="D135" s="32" t="s">
        <v>277</v>
      </c>
      <c r="E135" s="64" t="n">
        <v>5456.9</v>
      </c>
      <c r="F135" s="65" t="n">
        <v>-0.0003</v>
      </c>
      <c r="G135" s="66" t="n">
        <v>-1.63707</v>
      </c>
      <c r="H135" s="67" t="n">
        <f aca="false">E135+IF(D135="Long",1,-1)*G135</f>
        <v>5455.26293</v>
      </c>
      <c r="I135" s="68" t="n">
        <f aca="false">Assumptions!$B$58</f>
        <v>5.35750011455817</v>
      </c>
      <c r="J135" s="68" t="n">
        <f aca="false">INDEX(Yearly!$T$5:$T$22,MATCH(C135,Yearly!$A$5:$A$22,0))</f>
        <v>0.579189201573856</v>
      </c>
      <c r="K135" s="68" t="n">
        <f aca="false">G135-I135-J135</f>
        <v>-7.57375931613202</v>
      </c>
      <c r="L135" s="69" t="n">
        <f aca="false">(I135+J135)/Assumptions!$B$8</f>
        <v>0.000261770907212725</v>
      </c>
      <c r="M135" s="70" t="n">
        <f aca="false">F135-L135</f>
        <v>-0.000561770907212725</v>
      </c>
      <c r="N135" s="71" t="n">
        <f aca="false">G135*Assumptions!$B$7</f>
        <v>-12875.55555</v>
      </c>
      <c r="O135" s="71" t="n">
        <f aca="false">K135*Assumptions!$B$7</f>
        <v>-59567.6170213784</v>
      </c>
      <c r="P135" s="68" t="n">
        <f aca="false">P134+G135</f>
        <v>2770.0762</v>
      </c>
      <c r="Q135" s="68" t="n">
        <f aca="false">MAX(Q134,P135)</f>
        <v>2831.24366</v>
      </c>
      <c r="R135" s="68" t="n">
        <f aca="false">Q135-P135</f>
        <v>61.1674600000001</v>
      </c>
      <c r="S135" s="68" t="n">
        <f aca="false">S134+K135</f>
        <v>1947.48273646473</v>
      </c>
      <c r="T135" s="68" t="n">
        <f aca="false">MAX(T134,S135)</f>
        <v>2378.07395243916</v>
      </c>
      <c r="U135" s="68" t="n">
        <f aca="false">T135-S135</f>
        <v>430.591215974428</v>
      </c>
      <c r="V135" s="70" t="n">
        <f aca="false">V134+F135</f>
        <v>0.7338</v>
      </c>
      <c r="W135" s="70" t="n">
        <f aca="false">MAX(W134,V135)</f>
        <v>0.7453</v>
      </c>
      <c r="X135" s="70" t="n">
        <f aca="false">W135-V135</f>
        <v>0.0115</v>
      </c>
      <c r="Y135" s="70" t="n">
        <f aca="false">Y134+M135</f>
        <v>0.697528767710354</v>
      </c>
      <c r="Z135" s="70" t="n">
        <f aca="false">MAX(Z134,Y135)</f>
        <v>0.714273040390672</v>
      </c>
      <c r="AA135" s="70" t="n">
        <f aca="false">Z135-Y135</f>
        <v>0.0167442726803182</v>
      </c>
      <c r="AB135" s="72" t="n">
        <f aca="false">AB134*(1+F135)</f>
        <v>1.99722337298658</v>
      </c>
      <c r="AC135" s="73" t="n">
        <f aca="false">MAX(AC134,AB135)</f>
        <v>2.02112761800443</v>
      </c>
      <c r="AD135" s="70" t="n">
        <f aca="false">1-AB135/AC135</f>
        <v>0.0118271824128824</v>
      </c>
      <c r="AE135" s="73" t="n">
        <f aca="false">AE134*(1+M135)</f>
        <v>1.92642631900421</v>
      </c>
      <c r="AF135" s="73" t="n">
        <f aca="false">MAX(AF134,AE135)</f>
        <v>1.9622916436118</v>
      </c>
      <c r="AG135" s="70" t="n">
        <f aca="false">1-AE135/AF135</f>
        <v>0.0182772651172166</v>
      </c>
      <c r="AH135" s="74" t="n">
        <f aca="false">IF(R135&gt;0,AH134+1,0)</f>
        <v>15</v>
      </c>
      <c r="AI135" s="74" t="n">
        <f aca="false">IF(U135&gt;0,AI134+1,0)</f>
        <v>79</v>
      </c>
      <c r="AJ135" s="74" t="n">
        <f aca="false">IF(G135&gt;0,AJ134+1,0)</f>
        <v>0</v>
      </c>
      <c r="AK135" s="74" t="n">
        <f aca="false">IF(G135&lt;=0,AK134+1,0)</f>
        <v>1</v>
      </c>
      <c r="AL135" s="74" t="n">
        <f aca="false">IF(K135&gt;0,AL134+1,0)</f>
        <v>0</v>
      </c>
      <c r="AM135" s="74" t="n">
        <f aca="false">IF(K135&lt;=0,AM134+1,0)</f>
        <v>1</v>
      </c>
    </row>
    <row r="136" customFormat="false" ht="15" hidden="false" customHeight="false" outlineLevel="0" collapsed="false">
      <c r="A136" s="61" t="n">
        <v>135</v>
      </c>
      <c r="B136" s="62" t="n">
        <v>40401.3881944444</v>
      </c>
      <c r="C136" s="63" t="n">
        <f aca="false">YEAR(B136)</f>
        <v>2010</v>
      </c>
      <c r="D136" s="32" t="s">
        <v>277</v>
      </c>
      <c r="E136" s="64" t="n">
        <v>5472.9</v>
      </c>
      <c r="F136" s="65" t="n">
        <v>-0.0033</v>
      </c>
      <c r="G136" s="66" t="n">
        <v>-18.06057</v>
      </c>
      <c r="H136" s="67" t="n">
        <f aca="false">E136+IF(D136="Long",1,-1)*G136</f>
        <v>5454.83943</v>
      </c>
      <c r="I136" s="68" t="n">
        <f aca="false">Assumptions!$B$58</f>
        <v>5.35750011455817</v>
      </c>
      <c r="J136" s="68" t="n">
        <f aca="false">INDEX(Yearly!$T$5:$T$22,MATCH(C136,Yearly!$A$5:$A$22,0))</f>
        <v>0.579189201573856</v>
      </c>
      <c r="K136" s="68" t="n">
        <f aca="false">G136-I136-J136</f>
        <v>-23.997259316132</v>
      </c>
      <c r="L136" s="69" t="n">
        <f aca="false">(I136+J136)/Assumptions!$B$8</f>
        <v>0.000261770907212725</v>
      </c>
      <c r="M136" s="70" t="n">
        <f aca="false">F136-L136</f>
        <v>-0.00356177090721272</v>
      </c>
      <c r="N136" s="71" t="n">
        <f aca="false">G136*Assumptions!$B$7</f>
        <v>-142046.38305</v>
      </c>
      <c r="O136" s="71" t="n">
        <f aca="false">K136*Assumptions!$B$7</f>
        <v>-188738.444521378</v>
      </c>
      <c r="P136" s="68" t="n">
        <f aca="false">P135+G136</f>
        <v>2752.01563</v>
      </c>
      <c r="Q136" s="68" t="n">
        <f aca="false">MAX(Q135,P136)</f>
        <v>2831.24366</v>
      </c>
      <c r="R136" s="68" t="n">
        <f aca="false">Q136-P136</f>
        <v>79.2280300000002</v>
      </c>
      <c r="S136" s="68" t="n">
        <f aca="false">S135+K136</f>
        <v>1923.4854771486</v>
      </c>
      <c r="T136" s="68" t="n">
        <f aca="false">MAX(T135,S136)</f>
        <v>2378.07395243916</v>
      </c>
      <c r="U136" s="68" t="n">
        <f aca="false">T136-S136</f>
        <v>454.58847529056</v>
      </c>
      <c r="V136" s="70" t="n">
        <f aca="false">V135+F136</f>
        <v>0.7305</v>
      </c>
      <c r="W136" s="70" t="n">
        <f aca="false">MAX(W135,V136)</f>
        <v>0.7453</v>
      </c>
      <c r="X136" s="70" t="n">
        <f aca="false">W136-V136</f>
        <v>0.0147999999999999</v>
      </c>
      <c r="Y136" s="70" t="n">
        <f aca="false">Y135+M136</f>
        <v>0.693966996803141</v>
      </c>
      <c r="Z136" s="70" t="n">
        <f aca="false">MAX(Z135,Y136)</f>
        <v>0.714273040390672</v>
      </c>
      <c r="AA136" s="70" t="n">
        <f aca="false">Z136-Y136</f>
        <v>0.020306043587531</v>
      </c>
      <c r="AB136" s="72" t="n">
        <f aca="false">AB135*(1+F136)</f>
        <v>1.99063253585573</v>
      </c>
      <c r="AC136" s="73" t="n">
        <f aca="false">MAX(AC135,AB136)</f>
        <v>2.02112761800443</v>
      </c>
      <c r="AD136" s="70" t="n">
        <f aca="false">1-AB136/AC136</f>
        <v>0.0150881527109198</v>
      </c>
      <c r="AE136" s="73" t="n">
        <f aca="false">AE135*(1+M136)</f>
        <v>1.91956482978629</v>
      </c>
      <c r="AF136" s="73" t="n">
        <f aca="false">MAX(AF135,AE136)</f>
        <v>1.9622916436118</v>
      </c>
      <c r="AG136" s="70" t="n">
        <f aca="false">1-AE136/AF136</f>
        <v>0.0217739365932715</v>
      </c>
      <c r="AH136" s="74" t="n">
        <f aca="false">IF(R136&gt;0,AH135+1,0)</f>
        <v>16</v>
      </c>
      <c r="AI136" s="74" t="n">
        <f aca="false">IF(U136&gt;0,AI135+1,0)</f>
        <v>80</v>
      </c>
      <c r="AJ136" s="74" t="n">
        <f aca="false">IF(G136&gt;0,AJ135+1,0)</f>
        <v>0</v>
      </c>
      <c r="AK136" s="74" t="n">
        <f aca="false">IF(G136&lt;=0,AK135+1,0)</f>
        <v>2</v>
      </c>
      <c r="AL136" s="74" t="n">
        <f aca="false">IF(K136&gt;0,AL135+1,0)</f>
        <v>0</v>
      </c>
      <c r="AM136" s="74" t="n">
        <f aca="false">IF(K136&lt;=0,AM135+1,0)</f>
        <v>2</v>
      </c>
    </row>
    <row r="137" customFormat="false" ht="15" hidden="false" customHeight="false" outlineLevel="0" collapsed="false">
      <c r="A137" s="61" t="n">
        <v>136</v>
      </c>
      <c r="B137" s="62" t="n">
        <v>40403.40625</v>
      </c>
      <c r="C137" s="63" t="n">
        <f aca="false">YEAR(B137)</f>
        <v>2010</v>
      </c>
      <c r="D137" s="32" t="s">
        <v>277</v>
      </c>
      <c r="E137" s="64" t="n">
        <v>5444.55</v>
      </c>
      <c r="F137" s="65" t="n">
        <v>-0.0045</v>
      </c>
      <c r="G137" s="66" t="n">
        <v>-24.500475</v>
      </c>
      <c r="H137" s="67" t="n">
        <f aca="false">E137+IF(D137="Long",1,-1)*G137</f>
        <v>5420.049525</v>
      </c>
      <c r="I137" s="68" t="n">
        <f aca="false">Assumptions!$B$58</f>
        <v>5.35750011455817</v>
      </c>
      <c r="J137" s="68" t="n">
        <f aca="false">INDEX(Yearly!$T$5:$T$22,MATCH(C137,Yearly!$A$5:$A$22,0))</f>
        <v>0.579189201573856</v>
      </c>
      <c r="K137" s="68" t="n">
        <f aca="false">G137-I137-J137</f>
        <v>-30.437164316132</v>
      </c>
      <c r="L137" s="69" t="n">
        <f aca="false">(I137+J137)/Assumptions!$B$8</f>
        <v>0.000261770907212725</v>
      </c>
      <c r="M137" s="70" t="n">
        <f aca="false">F137-L137</f>
        <v>-0.00476177090721273</v>
      </c>
      <c r="N137" s="71" t="n">
        <f aca="false">G137*Assumptions!$B$7</f>
        <v>-192696.235875</v>
      </c>
      <c r="O137" s="71" t="n">
        <f aca="false">K137*Assumptions!$B$7</f>
        <v>-239388.297346378</v>
      </c>
      <c r="P137" s="68" t="n">
        <f aca="false">P136+G137</f>
        <v>2727.515155</v>
      </c>
      <c r="Q137" s="68" t="n">
        <f aca="false">MAX(Q136,P137)</f>
        <v>2831.24366</v>
      </c>
      <c r="R137" s="68" t="n">
        <f aca="false">Q137-P137</f>
        <v>103.728505</v>
      </c>
      <c r="S137" s="68" t="n">
        <f aca="false">S136+K137</f>
        <v>1893.04831283247</v>
      </c>
      <c r="T137" s="68" t="n">
        <f aca="false">MAX(T136,S137)</f>
        <v>2378.07395243916</v>
      </c>
      <c r="U137" s="68" t="n">
        <f aca="false">T137-S137</f>
        <v>485.025639606693</v>
      </c>
      <c r="V137" s="70" t="n">
        <f aca="false">V136+F137</f>
        <v>0.726</v>
      </c>
      <c r="W137" s="70" t="n">
        <f aca="false">MAX(W136,V137)</f>
        <v>0.7453</v>
      </c>
      <c r="X137" s="70" t="n">
        <f aca="false">W137-V137</f>
        <v>0.0192999999999999</v>
      </c>
      <c r="Y137" s="70" t="n">
        <f aca="false">Y136+M137</f>
        <v>0.689205225895928</v>
      </c>
      <c r="Z137" s="70" t="n">
        <f aca="false">MAX(Z136,Y137)</f>
        <v>0.714273040390672</v>
      </c>
      <c r="AA137" s="70" t="n">
        <f aca="false">Z137-Y137</f>
        <v>0.0250678144947437</v>
      </c>
      <c r="AB137" s="72" t="n">
        <f aca="false">AB136*(1+F137)</f>
        <v>1.98167468944438</v>
      </c>
      <c r="AC137" s="73" t="n">
        <f aca="false">MAX(AC136,AB137)</f>
        <v>2.02112761800443</v>
      </c>
      <c r="AD137" s="70" t="n">
        <f aca="false">1-AB137/AC137</f>
        <v>0.0195202560237205</v>
      </c>
      <c r="AE137" s="73" t="n">
        <f aca="false">AE136*(1+M137)</f>
        <v>1.91042430182531</v>
      </c>
      <c r="AF137" s="73" t="n">
        <f aca="false">MAX(AF136,AE137)</f>
        <v>1.9622916436118</v>
      </c>
      <c r="AG137" s="70" t="n">
        <f aca="false">1-AE137/AF137</f>
        <v>0.0264320250026788</v>
      </c>
      <c r="AH137" s="74" t="n">
        <f aca="false">IF(R137&gt;0,AH136+1,0)</f>
        <v>17</v>
      </c>
      <c r="AI137" s="74" t="n">
        <f aca="false">IF(U137&gt;0,AI136+1,0)</f>
        <v>81</v>
      </c>
      <c r="AJ137" s="74" t="n">
        <f aca="false">IF(G137&gt;0,AJ136+1,0)</f>
        <v>0</v>
      </c>
      <c r="AK137" s="74" t="n">
        <f aca="false">IF(G137&lt;=0,AK136+1,0)</f>
        <v>3</v>
      </c>
      <c r="AL137" s="74" t="n">
        <f aca="false">IF(K137&gt;0,AL136+1,0)</f>
        <v>0</v>
      </c>
      <c r="AM137" s="74" t="n">
        <f aca="false">IF(K137&lt;=0,AM136+1,0)</f>
        <v>3</v>
      </c>
    </row>
    <row r="138" customFormat="false" ht="15" hidden="false" customHeight="false" outlineLevel="0" collapsed="false">
      <c r="A138" s="61" t="n">
        <v>137</v>
      </c>
      <c r="B138" s="62" t="n">
        <v>40406.5729166667</v>
      </c>
      <c r="C138" s="63" t="n">
        <f aca="false">YEAR(B138)</f>
        <v>2010</v>
      </c>
      <c r="D138" s="32" t="s">
        <v>276</v>
      </c>
      <c r="E138" s="64" t="n">
        <v>5420.05</v>
      </c>
      <c r="F138" s="65" t="n">
        <v>-0.0036</v>
      </c>
      <c r="G138" s="66" t="n">
        <v>-19.51218</v>
      </c>
      <c r="H138" s="67" t="n">
        <f aca="false">E138+IF(D138="Long",1,-1)*G138</f>
        <v>5439.56218</v>
      </c>
      <c r="I138" s="68" t="n">
        <f aca="false">Assumptions!$B$58</f>
        <v>5.35750011455817</v>
      </c>
      <c r="J138" s="68" t="n">
        <f aca="false">INDEX(Yearly!$T$5:$T$22,MATCH(C138,Yearly!$A$5:$A$22,0))</f>
        <v>0.579189201573856</v>
      </c>
      <c r="K138" s="68" t="n">
        <f aca="false">G138-I138-J138</f>
        <v>-25.448869316132</v>
      </c>
      <c r="L138" s="69" t="n">
        <f aca="false">(I138+J138)/Assumptions!$B$8</f>
        <v>0.000261770907212725</v>
      </c>
      <c r="M138" s="70" t="n">
        <f aca="false">F138-L138</f>
        <v>-0.00386177090721272</v>
      </c>
      <c r="N138" s="71" t="n">
        <f aca="false">G138*Assumptions!$B$7</f>
        <v>-153463.2957</v>
      </c>
      <c r="O138" s="71" t="n">
        <f aca="false">K138*Assumptions!$B$7</f>
        <v>-200155.357171378</v>
      </c>
      <c r="P138" s="68" t="n">
        <f aca="false">P137+G138</f>
        <v>2708.002975</v>
      </c>
      <c r="Q138" s="68" t="n">
        <f aca="false">MAX(Q137,P138)</f>
        <v>2831.24366</v>
      </c>
      <c r="R138" s="68" t="n">
        <f aca="false">Q138-P138</f>
        <v>123.240685</v>
      </c>
      <c r="S138" s="68" t="n">
        <f aca="false">S137+K138</f>
        <v>1867.59944351634</v>
      </c>
      <c r="T138" s="68" t="n">
        <f aca="false">MAX(T137,S138)</f>
        <v>2378.07395243916</v>
      </c>
      <c r="U138" s="68" t="n">
        <f aca="false">T138-S138</f>
        <v>510.474508922825</v>
      </c>
      <c r="V138" s="70" t="n">
        <f aca="false">V137+F138</f>
        <v>0.7224</v>
      </c>
      <c r="W138" s="70" t="n">
        <f aca="false">MAX(W137,V138)</f>
        <v>0.7453</v>
      </c>
      <c r="X138" s="70" t="n">
        <f aca="false">W138-V138</f>
        <v>0.0228999999999999</v>
      </c>
      <c r="Y138" s="70" t="n">
        <f aca="false">Y137+M138</f>
        <v>0.685343454988716</v>
      </c>
      <c r="Z138" s="70" t="n">
        <f aca="false">MAX(Z137,Y138)</f>
        <v>0.714273040390672</v>
      </c>
      <c r="AA138" s="70" t="n">
        <f aca="false">Z138-Y138</f>
        <v>0.0289295854019564</v>
      </c>
      <c r="AB138" s="72" t="n">
        <f aca="false">AB137*(1+F138)</f>
        <v>1.97454066056238</v>
      </c>
      <c r="AC138" s="73" t="n">
        <f aca="false">MAX(AC137,AB138)</f>
        <v>2.02112761800443</v>
      </c>
      <c r="AD138" s="70" t="n">
        <f aca="false">1-AB138/AC138</f>
        <v>0.0230499831020352</v>
      </c>
      <c r="AE138" s="73" t="n">
        <f aca="false">AE137*(1+M138)</f>
        <v>1.90304668083609</v>
      </c>
      <c r="AF138" s="73" t="n">
        <f aca="false">MAX(AF137,AE138)</f>
        <v>1.9622916436118</v>
      </c>
      <c r="AG138" s="70" t="n">
        <f aca="false">1-AE138/AF138</f>
        <v>0.0301917214847175</v>
      </c>
      <c r="AH138" s="74" t="n">
        <f aca="false">IF(R138&gt;0,AH137+1,0)</f>
        <v>18</v>
      </c>
      <c r="AI138" s="74" t="n">
        <f aca="false">IF(U138&gt;0,AI137+1,0)</f>
        <v>82</v>
      </c>
      <c r="AJ138" s="74" t="n">
        <f aca="false">IF(G138&gt;0,AJ137+1,0)</f>
        <v>0</v>
      </c>
      <c r="AK138" s="74" t="n">
        <f aca="false">IF(G138&lt;=0,AK137+1,0)</f>
        <v>4</v>
      </c>
      <c r="AL138" s="74" t="n">
        <f aca="false">IF(K138&gt;0,AL137+1,0)</f>
        <v>0</v>
      </c>
      <c r="AM138" s="74" t="n">
        <f aca="false">IF(K138&lt;=0,AM137+1,0)</f>
        <v>4</v>
      </c>
    </row>
    <row r="139" customFormat="false" ht="15" hidden="false" customHeight="false" outlineLevel="0" collapsed="false">
      <c r="A139" s="61" t="n">
        <v>138</v>
      </c>
      <c r="B139" s="62" t="n">
        <v>40407.40625</v>
      </c>
      <c r="C139" s="63" t="n">
        <f aca="false">YEAR(B139)</f>
        <v>2010</v>
      </c>
      <c r="D139" s="32" t="s">
        <v>277</v>
      </c>
      <c r="E139" s="64" t="n">
        <v>5439.4</v>
      </c>
      <c r="F139" s="65" t="n">
        <v>-0.0034</v>
      </c>
      <c r="G139" s="66" t="n">
        <v>-18.49396</v>
      </c>
      <c r="H139" s="67" t="n">
        <f aca="false">E139+IF(D139="Long",1,-1)*G139</f>
        <v>5420.90604</v>
      </c>
      <c r="I139" s="68" t="n">
        <f aca="false">Assumptions!$B$58</f>
        <v>5.35750011455817</v>
      </c>
      <c r="J139" s="68" t="n">
        <f aca="false">INDEX(Yearly!$T$5:$T$22,MATCH(C139,Yearly!$A$5:$A$22,0))</f>
        <v>0.579189201573856</v>
      </c>
      <c r="K139" s="68" t="n">
        <f aca="false">G139-I139-J139</f>
        <v>-24.430649316132</v>
      </c>
      <c r="L139" s="69" t="n">
        <f aca="false">(I139+J139)/Assumptions!$B$8</f>
        <v>0.000261770907212725</v>
      </c>
      <c r="M139" s="70" t="n">
        <f aca="false">F139-L139</f>
        <v>-0.00366177090721272</v>
      </c>
      <c r="N139" s="71" t="n">
        <f aca="false">G139*Assumptions!$B$7</f>
        <v>-145454.9954</v>
      </c>
      <c r="O139" s="71" t="n">
        <f aca="false">K139*Assumptions!$B$7</f>
        <v>-192147.056871378</v>
      </c>
      <c r="P139" s="68" t="n">
        <f aca="false">P138+G139</f>
        <v>2689.509015</v>
      </c>
      <c r="Q139" s="68" t="n">
        <f aca="false">MAX(Q138,P139)</f>
        <v>2831.24366</v>
      </c>
      <c r="R139" s="68" t="n">
        <f aca="false">Q139-P139</f>
        <v>141.734645</v>
      </c>
      <c r="S139" s="68" t="n">
        <f aca="false">S138+K139</f>
        <v>1843.16879420021</v>
      </c>
      <c r="T139" s="68" t="n">
        <f aca="false">MAX(T138,S139)</f>
        <v>2378.07395243916</v>
      </c>
      <c r="U139" s="68" t="n">
        <f aca="false">T139-S139</f>
        <v>534.905158238957</v>
      </c>
      <c r="V139" s="70" t="n">
        <f aca="false">V138+F139</f>
        <v>0.719</v>
      </c>
      <c r="W139" s="70" t="n">
        <f aca="false">MAX(W138,V139)</f>
        <v>0.7453</v>
      </c>
      <c r="X139" s="70" t="n">
        <f aca="false">W139-V139</f>
        <v>0.0262999999999999</v>
      </c>
      <c r="Y139" s="70" t="n">
        <f aca="false">Y138+M139</f>
        <v>0.681681684081503</v>
      </c>
      <c r="Z139" s="70" t="n">
        <f aca="false">MAX(Z138,Y139)</f>
        <v>0.714273040390672</v>
      </c>
      <c r="AA139" s="70" t="n">
        <f aca="false">Z139-Y139</f>
        <v>0.0325913563091692</v>
      </c>
      <c r="AB139" s="72" t="n">
        <f aca="false">AB138*(1+F139)</f>
        <v>1.96782722231646</v>
      </c>
      <c r="AC139" s="73" t="n">
        <f aca="false">MAX(AC138,AB139)</f>
        <v>2.02112761800443</v>
      </c>
      <c r="AD139" s="70" t="n">
        <f aca="false">1-AB139/AC139</f>
        <v>0.0263716131594883</v>
      </c>
      <c r="AE139" s="73" t="n">
        <f aca="false">AE138*(1+M139)</f>
        <v>1.89607815986513</v>
      </c>
      <c r="AF139" s="73" t="n">
        <f aca="false">MAX(AF138,AE139)</f>
        <v>1.9622916436118</v>
      </c>
      <c r="AG139" s="70" t="n">
        <f aca="false">1-AE139/AF139</f>
        <v>0.0337429372245588</v>
      </c>
      <c r="AH139" s="74" t="n">
        <f aca="false">IF(R139&gt;0,AH138+1,0)</f>
        <v>19</v>
      </c>
      <c r="AI139" s="74" t="n">
        <f aca="false">IF(U139&gt;0,AI138+1,0)</f>
        <v>83</v>
      </c>
      <c r="AJ139" s="74" t="n">
        <f aca="false">IF(G139&gt;0,AJ138+1,0)</f>
        <v>0</v>
      </c>
      <c r="AK139" s="74" t="n">
        <f aca="false">IF(G139&lt;=0,AK138+1,0)</f>
        <v>5</v>
      </c>
      <c r="AL139" s="74" t="n">
        <f aca="false">IF(K139&gt;0,AL138+1,0)</f>
        <v>0</v>
      </c>
      <c r="AM139" s="74" t="n">
        <f aca="false">IF(K139&lt;=0,AM138+1,0)</f>
        <v>5</v>
      </c>
    </row>
    <row r="140" customFormat="false" ht="15" hidden="false" customHeight="false" outlineLevel="0" collapsed="false">
      <c r="A140" s="61" t="n">
        <v>139</v>
      </c>
      <c r="B140" s="62" t="n">
        <v>40407.4708333333</v>
      </c>
      <c r="C140" s="63" t="n">
        <f aca="false">YEAR(B140)</f>
        <v>2010</v>
      </c>
      <c r="D140" s="32" t="s">
        <v>276</v>
      </c>
      <c r="E140" s="64" t="n">
        <v>5420.75</v>
      </c>
      <c r="F140" s="65" t="n">
        <v>-0.0026</v>
      </c>
      <c r="G140" s="66" t="n">
        <v>-14.09395</v>
      </c>
      <c r="H140" s="67" t="n">
        <f aca="false">E140+IF(D140="Long",1,-1)*G140</f>
        <v>5434.84395</v>
      </c>
      <c r="I140" s="68" t="n">
        <f aca="false">Assumptions!$B$58</f>
        <v>5.35750011455817</v>
      </c>
      <c r="J140" s="68" t="n">
        <f aca="false">INDEX(Yearly!$T$5:$T$22,MATCH(C140,Yearly!$A$5:$A$22,0))</f>
        <v>0.579189201573856</v>
      </c>
      <c r="K140" s="68" t="n">
        <f aca="false">G140-I140-J140</f>
        <v>-20.030639316132</v>
      </c>
      <c r="L140" s="69" t="n">
        <f aca="false">(I140+J140)/Assumptions!$B$8</f>
        <v>0.000261770907212725</v>
      </c>
      <c r="M140" s="70" t="n">
        <f aca="false">F140-L140</f>
        <v>-0.00286177090721272</v>
      </c>
      <c r="N140" s="71" t="n">
        <f aca="false">G140*Assumptions!$B$7</f>
        <v>-110848.91675</v>
      </c>
      <c r="O140" s="71" t="n">
        <f aca="false">K140*Assumptions!$B$7</f>
        <v>-157540.978221378</v>
      </c>
      <c r="P140" s="68" t="n">
        <f aca="false">P139+G140</f>
        <v>2675.415065</v>
      </c>
      <c r="Q140" s="68" t="n">
        <f aca="false">MAX(Q139,P140)</f>
        <v>2831.24366</v>
      </c>
      <c r="R140" s="68" t="n">
        <f aca="false">Q140-P140</f>
        <v>155.828595</v>
      </c>
      <c r="S140" s="68" t="n">
        <f aca="false">S139+K140</f>
        <v>1823.13815488407</v>
      </c>
      <c r="T140" s="68" t="n">
        <f aca="false">MAX(T139,S140)</f>
        <v>2378.07395243916</v>
      </c>
      <c r="U140" s="68" t="n">
        <f aca="false">T140-S140</f>
        <v>554.935797555089</v>
      </c>
      <c r="V140" s="70" t="n">
        <f aca="false">V139+F140</f>
        <v>0.7164</v>
      </c>
      <c r="W140" s="70" t="n">
        <f aca="false">MAX(W139,V140)</f>
        <v>0.7453</v>
      </c>
      <c r="X140" s="70" t="n">
        <f aca="false">W140-V140</f>
        <v>0.0288999999999999</v>
      </c>
      <c r="Y140" s="70" t="n">
        <f aca="false">Y139+M140</f>
        <v>0.67881991317429</v>
      </c>
      <c r="Z140" s="70" t="n">
        <f aca="false">MAX(Z139,Y140)</f>
        <v>0.714273040390672</v>
      </c>
      <c r="AA140" s="70" t="n">
        <f aca="false">Z140-Y140</f>
        <v>0.0354531272163819</v>
      </c>
      <c r="AB140" s="72" t="n">
        <f aca="false">AB139*(1+F140)</f>
        <v>1.96271087153844</v>
      </c>
      <c r="AC140" s="73" t="n">
        <f aca="false">MAX(AC139,AB140)</f>
        <v>2.02112761800443</v>
      </c>
      <c r="AD140" s="70" t="n">
        <f aca="false">1-AB140/AC140</f>
        <v>0.0289030469652737</v>
      </c>
      <c r="AE140" s="73" t="n">
        <f aca="false">AE139*(1+M140)</f>
        <v>1.89065201854943</v>
      </c>
      <c r="AF140" s="73" t="n">
        <f aca="false">MAX(AF139,AE140)</f>
        <v>1.9622916436118</v>
      </c>
      <c r="AG140" s="70" t="n">
        <f aca="false">1-AE140/AF140</f>
        <v>0.0365081435756984</v>
      </c>
      <c r="AH140" s="74" t="n">
        <f aca="false">IF(R140&gt;0,AH139+1,0)</f>
        <v>20</v>
      </c>
      <c r="AI140" s="74" t="n">
        <f aca="false">IF(U140&gt;0,AI139+1,0)</f>
        <v>84</v>
      </c>
      <c r="AJ140" s="74" t="n">
        <f aca="false">IF(G140&gt;0,AJ139+1,0)</f>
        <v>0</v>
      </c>
      <c r="AK140" s="74" t="n">
        <f aca="false">IF(G140&lt;=0,AK139+1,0)</f>
        <v>6</v>
      </c>
      <c r="AL140" s="74" t="n">
        <f aca="false">IF(K140&gt;0,AL139+1,0)</f>
        <v>0</v>
      </c>
      <c r="AM140" s="74" t="n">
        <f aca="false">IF(K140&lt;=0,AM139+1,0)</f>
        <v>6</v>
      </c>
    </row>
    <row r="141" customFormat="false" ht="15" hidden="false" customHeight="false" outlineLevel="0" collapsed="false">
      <c r="A141" s="61" t="n">
        <v>140</v>
      </c>
      <c r="B141" s="62" t="n">
        <v>40408.40625</v>
      </c>
      <c r="C141" s="63" t="n">
        <f aca="false">YEAR(B141)</f>
        <v>2010</v>
      </c>
      <c r="D141" s="32" t="s">
        <v>277</v>
      </c>
      <c r="E141" s="64" t="n">
        <v>5434.65</v>
      </c>
      <c r="F141" s="65" t="n">
        <v>0.0002</v>
      </c>
      <c r="G141" s="66" t="n">
        <v>1.08693</v>
      </c>
      <c r="H141" s="67" t="n">
        <f aca="false">E141+IF(D141="Long",1,-1)*G141</f>
        <v>5435.73693</v>
      </c>
      <c r="I141" s="68" t="n">
        <f aca="false">Assumptions!$B$58</f>
        <v>5.35750011455817</v>
      </c>
      <c r="J141" s="68" t="n">
        <f aca="false">INDEX(Yearly!$T$5:$T$22,MATCH(C141,Yearly!$A$5:$A$22,0))</f>
        <v>0.579189201573856</v>
      </c>
      <c r="K141" s="68" t="n">
        <f aca="false">G141-I141-J141</f>
        <v>-4.84975931613202</v>
      </c>
      <c r="L141" s="69" t="n">
        <f aca="false">(I141+J141)/Assumptions!$B$8</f>
        <v>0.000261770907212725</v>
      </c>
      <c r="M141" s="70" t="n">
        <f aca="false">F141-L141</f>
        <v>-6.17709072127247E-005</v>
      </c>
      <c r="N141" s="71" t="n">
        <f aca="false">G141*Assumptions!$B$7</f>
        <v>8548.70445</v>
      </c>
      <c r="O141" s="71" t="n">
        <f aca="false">K141*Assumptions!$B$7</f>
        <v>-38143.3570213784</v>
      </c>
      <c r="P141" s="68" t="n">
        <f aca="false">P140+G141</f>
        <v>2676.501995</v>
      </c>
      <c r="Q141" s="68" t="n">
        <f aca="false">MAX(Q140,P141)</f>
        <v>2831.24366</v>
      </c>
      <c r="R141" s="68" t="n">
        <f aca="false">Q141-P141</f>
        <v>154.741665</v>
      </c>
      <c r="S141" s="68" t="n">
        <f aca="false">S140+K141</f>
        <v>1818.28839556794</v>
      </c>
      <c r="T141" s="68" t="n">
        <f aca="false">MAX(T140,S141)</f>
        <v>2378.07395243916</v>
      </c>
      <c r="U141" s="68" t="n">
        <f aca="false">T141-S141</f>
        <v>559.785556871221</v>
      </c>
      <c r="V141" s="70" t="n">
        <f aca="false">V140+F141</f>
        <v>0.7166</v>
      </c>
      <c r="W141" s="70" t="n">
        <f aca="false">MAX(W140,V141)</f>
        <v>0.7453</v>
      </c>
      <c r="X141" s="70" t="n">
        <f aca="false">W141-V141</f>
        <v>0.0286999999999999</v>
      </c>
      <c r="Y141" s="70" t="n">
        <f aca="false">Y140+M141</f>
        <v>0.678758142267077</v>
      </c>
      <c r="Z141" s="70" t="n">
        <f aca="false">MAX(Z140,Y141)</f>
        <v>0.714273040390672</v>
      </c>
      <c r="AA141" s="70" t="n">
        <f aca="false">Z141-Y141</f>
        <v>0.0355148981235947</v>
      </c>
      <c r="AB141" s="72" t="n">
        <f aca="false">AB140*(1+F141)</f>
        <v>1.96310341371275</v>
      </c>
      <c r="AC141" s="73" t="n">
        <f aca="false">MAX(AC140,AB141)</f>
        <v>2.02112761800443</v>
      </c>
      <c r="AD141" s="70" t="n">
        <f aca="false">1-AB141/AC141</f>
        <v>0.0287088275746668</v>
      </c>
      <c r="AE141" s="73" t="n">
        <f aca="false">AE140*(1+M141)</f>
        <v>1.89053523125902</v>
      </c>
      <c r="AF141" s="73" t="n">
        <f aca="false">MAX(AF140,AE141)</f>
        <v>1.9622916436118</v>
      </c>
      <c r="AG141" s="70" t="n">
        <f aca="false">1-AE141/AF141</f>
        <v>0.0365676593417618</v>
      </c>
      <c r="AH141" s="74" t="n">
        <f aca="false">IF(R141&gt;0,AH140+1,0)</f>
        <v>21</v>
      </c>
      <c r="AI141" s="74" t="n">
        <f aca="false">IF(U141&gt;0,AI140+1,0)</f>
        <v>85</v>
      </c>
      <c r="AJ141" s="74" t="n">
        <f aca="false">IF(G141&gt;0,AJ140+1,0)</f>
        <v>1</v>
      </c>
      <c r="AK141" s="74" t="n">
        <f aca="false">IF(G141&lt;=0,AK140+1,0)</f>
        <v>0</v>
      </c>
      <c r="AL141" s="74" t="n">
        <f aca="false">IF(K141&gt;0,AL140+1,0)</f>
        <v>0</v>
      </c>
      <c r="AM141" s="74" t="n">
        <f aca="false">IF(K141&lt;=0,AM140+1,0)</f>
        <v>7</v>
      </c>
    </row>
    <row r="142" customFormat="false" ht="15" hidden="false" customHeight="false" outlineLevel="0" collapsed="false">
      <c r="A142" s="61" t="n">
        <v>141</v>
      </c>
      <c r="B142" s="62" t="n">
        <v>40408.6013888889</v>
      </c>
      <c r="C142" s="63" t="n">
        <f aca="false">YEAR(B142)</f>
        <v>2010</v>
      </c>
      <c r="D142" s="32" t="s">
        <v>277</v>
      </c>
      <c r="E142" s="64" t="n">
        <v>5445.65</v>
      </c>
      <c r="F142" s="65" t="n">
        <v>0.0105</v>
      </c>
      <c r="G142" s="66" t="n">
        <v>57.179325</v>
      </c>
      <c r="H142" s="67" t="n">
        <f aca="false">E142+IF(D142="Long",1,-1)*G142</f>
        <v>5502.829325</v>
      </c>
      <c r="I142" s="68" t="n">
        <f aca="false">Assumptions!$B$58</f>
        <v>5.35750011455817</v>
      </c>
      <c r="J142" s="68" t="n">
        <f aca="false">INDEX(Yearly!$T$5:$T$22,MATCH(C142,Yearly!$A$5:$A$22,0))</f>
        <v>0.579189201573856</v>
      </c>
      <c r="K142" s="68" t="n">
        <f aca="false">G142-I142-J142</f>
        <v>51.242635683868</v>
      </c>
      <c r="L142" s="69" t="n">
        <f aca="false">(I142+J142)/Assumptions!$B$8</f>
        <v>0.000261770907212725</v>
      </c>
      <c r="M142" s="70" t="n">
        <f aca="false">F142-L142</f>
        <v>0.0102382290927873</v>
      </c>
      <c r="N142" s="71" t="n">
        <f aca="false">G142*Assumptions!$B$7</f>
        <v>449715.391125</v>
      </c>
      <c r="O142" s="71" t="n">
        <f aca="false">K142*Assumptions!$B$7</f>
        <v>403023.329653622</v>
      </c>
      <c r="P142" s="68" t="n">
        <f aca="false">P141+G142</f>
        <v>2733.68132</v>
      </c>
      <c r="Q142" s="68" t="n">
        <f aca="false">MAX(Q141,P142)</f>
        <v>2831.24366</v>
      </c>
      <c r="R142" s="68" t="n">
        <f aca="false">Q142-P142</f>
        <v>97.56234</v>
      </c>
      <c r="S142" s="68" t="n">
        <f aca="false">S141+K142</f>
        <v>1869.53103125181</v>
      </c>
      <c r="T142" s="68" t="n">
        <f aca="false">MAX(T141,S142)</f>
        <v>2378.07395243916</v>
      </c>
      <c r="U142" s="68" t="n">
        <f aca="false">T142-S142</f>
        <v>508.542921187353</v>
      </c>
      <c r="V142" s="70" t="n">
        <f aca="false">V141+F142</f>
        <v>0.7271</v>
      </c>
      <c r="W142" s="70" t="n">
        <f aca="false">MAX(W141,V142)</f>
        <v>0.7453</v>
      </c>
      <c r="X142" s="70" t="n">
        <f aca="false">W142-V142</f>
        <v>0.0182</v>
      </c>
      <c r="Y142" s="70" t="n">
        <f aca="false">Y141+M142</f>
        <v>0.688996371359865</v>
      </c>
      <c r="Z142" s="70" t="n">
        <f aca="false">MAX(Z141,Y142)</f>
        <v>0.714273040390672</v>
      </c>
      <c r="AA142" s="70" t="n">
        <f aca="false">Z142-Y142</f>
        <v>0.0252766690308074</v>
      </c>
      <c r="AB142" s="72" t="n">
        <f aca="false">AB141*(1+F142)</f>
        <v>1.98371599955673</v>
      </c>
      <c r="AC142" s="73" t="n">
        <f aca="false">MAX(AC141,AB142)</f>
        <v>2.02112761800443</v>
      </c>
      <c r="AD142" s="70" t="n">
        <f aca="false">1-AB142/AC142</f>
        <v>0.0185102702642008</v>
      </c>
      <c r="AE142" s="73" t="n">
        <f aca="false">AE141*(1+M142)</f>
        <v>1.90989096406464</v>
      </c>
      <c r="AF142" s="73" t="n">
        <f aca="false">MAX(AF141,AE142)</f>
        <v>1.9622916436118</v>
      </c>
      <c r="AG142" s="70" t="n">
        <f aca="false">1-AE142/AF142</f>
        <v>0.0267038183227024</v>
      </c>
      <c r="AH142" s="74" t="n">
        <f aca="false">IF(R142&gt;0,AH141+1,0)</f>
        <v>22</v>
      </c>
      <c r="AI142" s="74" t="n">
        <f aca="false">IF(U142&gt;0,AI141+1,0)</f>
        <v>86</v>
      </c>
      <c r="AJ142" s="74" t="n">
        <f aca="false">IF(G142&gt;0,AJ141+1,0)</f>
        <v>2</v>
      </c>
      <c r="AK142" s="74" t="n">
        <f aca="false">IF(G142&lt;=0,AK141+1,0)</f>
        <v>0</v>
      </c>
      <c r="AL142" s="74" t="n">
        <f aca="false">IF(K142&gt;0,AL141+1,0)</f>
        <v>1</v>
      </c>
      <c r="AM142" s="74" t="n">
        <f aca="false">IF(K142&lt;=0,AM141+1,0)</f>
        <v>0</v>
      </c>
    </row>
    <row r="143" customFormat="false" ht="15" hidden="false" customHeight="false" outlineLevel="0" collapsed="false">
      <c r="A143" s="61" t="n">
        <v>142</v>
      </c>
      <c r="B143" s="62" t="n">
        <v>40422.40625</v>
      </c>
      <c r="C143" s="63" t="n">
        <f aca="false">YEAR(B143)</f>
        <v>2010</v>
      </c>
      <c r="D143" s="32" t="s">
        <v>277</v>
      </c>
      <c r="E143" s="64" t="n">
        <v>5442.55</v>
      </c>
      <c r="F143" s="65" t="n">
        <v>-0.0043</v>
      </c>
      <c r="G143" s="66" t="n">
        <v>-23.402965</v>
      </c>
      <c r="H143" s="67" t="n">
        <f aca="false">E143+IF(D143="Long",1,-1)*G143</f>
        <v>5419.147035</v>
      </c>
      <c r="I143" s="68" t="n">
        <f aca="false">Assumptions!$B$58</f>
        <v>5.35750011455817</v>
      </c>
      <c r="J143" s="68" t="n">
        <f aca="false">INDEX(Yearly!$T$5:$T$22,MATCH(C143,Yearly!$A$5:$A$22,0))</f>
        <v>0.579189201573856</v>
      </c>
      <c r="K143" s="68" t="n">
        <f aca="false">G143-I143-J143</f>
        <v>-29.339654316132</v>
      </c>
      <c r="L143" s="69" t="n">
        <f aca="false">(I143+J143)/Assumptions!$B$8</f>
        <v>0.000261770907212725</v>
      </c>
      <c r="M143" s="70" t="n">
        <f aca="false">F143-L143</f>
        <v>-0.00456177090721273</v>
      </c>
      <c r="N143" s="71" t="n">
        <f aca="false">G143*Assumptions!$B$7</f>
        <v>-184064.319725</v>
      </c>
      <c r="O143" s="71" t="n">
        <f aca="false">K143*Assumptions!$B$7</f>
        <v>-230756.381196378</v>
      </c>
      <c r="P143" s="68" t="n">
        <f aca="false">P142+G143</f>
        <v>2710.278355</v>
      </c>
      <c r="Q143" s="68" t="n">
        <f aca="false">MAX(Q142,P143)</f>
        <v>2831.24366</v>
      </c>
      <c r="R143" s="68" t="n">
        <f aca="false">Q143-P143</f>
        <v>120.965305</v>
      </c>
      <c r="S143" s="68" t="n">
        <f aca="false">S142+K143</f>
        <v>1840.19137693568</v>
      </c>
      <c r="T143" s="68" t="n">
        <f aca="false">MAX(T142,S143)</f>
        <v>2378.07395243916</v>
      </c>
      <c r="U143" s="68" t="n">
        <f aca="false">T143-S143</f>
        <v>537.882575503485</v>
      </c>
      <c r="V143" s="70" t="n">
        <f aca="false">V142+F143</f>
        <v>0.7228</v>
      </c>
      <c r="W143" s="70" t="n">
        <f aca="false">MAX(W142,V143)</f>
        <v>0.7453</v>
      </c>
      <c r="X143" s="70" t="n">
        <f aca="false">W143-V143</f>
        <v>0.0225</v>
      </c>
      <c r="Y143" s="70" t="n">
        <f aca="false">Y142+M143</f>
        <v>0.684434600452652</v>
      </c>
      <c r="Z143" s="70" t="n">
        <f aca="false">MAX(Z142,Y143)</f>
        <v>0.714273040390672</v>
      </c>
      <c r="AA143" s="70" t="n">
        <f aca="false">Z143-Y143</f>
        <v>0.0298384399380202</v>
      </c>
      <c r="AB143" s="72" t="n">
        <f aca="false">AB142*(1+F143)</f>
        <v>1.97518602075864</v>
      </c>
      <c r="AC143" s="73" t="n">
        <f aca="false">MAX(AC142,AB143)</f>
        <v>2.02112761800443</v>
      </c>
      <c r="AD143" s="70" t="n">
        <f aca="false">1-AB143/AC143</f>
        <v>0.0227306761020647</v>
      </c>
      <c r="AE143" s="73" t="n">
        <f aca="false">AE142*(1+M143)</f>
        <v>1.90117847902882</v>
      </c>
      <c r="AF143" s="73" t="n">
        <f aca="false">MAX(AF142,AE143)</f>
        <v>1.9622916436118</v>
      </c>
      <c r="AG143" s="70" t="n">
        <f aca="false">1-AE143/AF143</f>
        <v>0.0311437725283792</v>
      </c>
      <c r="AH143" s="74" t="n">
        <f aca="false">IF(R143&gt;0,AH142+1,0)</f>
        <v>23</v>
      </c>
      <c r="AI143" s="74" t="n">
        <f aca="false">IF(U143&gt;0,AI142+1,0)</f>
        <v>87</v>
      </c>
      <c r="AJ143" s="74" t="n">
        <f aca="false">IF(G143&gt;0,AJ142+1,0)</f>
        <v>0</v>
      </c>
      <c r="AK143" s="74" t="n">
        <f aca="false">IF(G143&lt;=0,AK142+1,0)</f>
        <v>1</v>
      </c>
      <c r="AL143" s="74" t="n">
        <f aca="false">IF(K143&gt;0,AL142+1,0)</f>
        <v>0</v>
      </c>
      <c r="AM143" s="74" t="n">
        <f aca="false">IF(K143&lt;=0,AM142+1,0)</f>
        <v>1</v>
      </c>
    </row>
    <row r="144" customFormat="false" ht="15" hidden="false" customHeight="false" outlineLevel="0" collapsed="false">
      <c r="A144" s="61" t="n">
        <v>143</v>
      </c>
      <c r="B144" s="62" t="n">
        <v>40422.5486111111</v>
      </c>
      <c r="C144" s="63" t="n">
        <f aca="false">YEAR(B144)</f>
        <v>2010</v>
      </c>
      <c r="D144" s="32" t="s">
        <v>276</v>
      </c>
      <c r="E144" s="64" t="n">
        <v>5419.35</v>
      </c>
      <c r="F144" s="65" t="n">
        <v>-0.0037</v>
      </c>
      <c r="G144" s="66" t="n">
        <v>-20.051595</v>
      </c>
      <c r="H144" s="67" t="n">
        <f aca="false">E144+IF(D144="Long",1,-1)*G144</f>
        <v>5439.401595</v>
      </c>
      <c r="I144" s="68" t="n">
        <f aca="false">Assumptions!$B$58</f>
        <v>5.35750011455817</v>
      </c>
      <c r="J144" s="68" t="n">
        <f aca="false">INDEX(Yearly!$T$5:$T$22,MATCH(C144,Yearly!$A$5:$A$22,0))</f>
        <v>0.579189201573856</v>
      </c>
      <c r="K144" s="68" t="n">
        <f aca="false">G144-I144-J144</f>
        <v>-25.988284316132</v>
      </c>
      <c r="L144" s="69" t="n">
        <f aca="false">(I144+J144)/Assumptions!$B$8</f>
        <v>0.000261770907212725</v>
      </c>
      <c r="M144" s="70" t="n">
        <f aca="false">F144-L144</f>
        <v>-0.00396177090721273</v>
      </c>
      <c r="N144" s="71" t="n">
        <f aca="false">G144*Assumptions!$B$7</f>
        <v>-157705.794675</v>
      </c>
      <c r="O144" s="71" t="n">
        <f aca="false">K144*Assumptions!$B$7</f>
        <v>-204397.856146378</v>
      </c>
      <c r="P144" s="68" t="n">
        <f aca="false">P143+G144</f>
        <v>2690.22676</v>
      </c>
      <c r="Q144" s="68" t="n">
        <f aca="false">MAX(Q143,P144)</f>
        <v>2831.24366</v>
      </c>
      <c r="R144" s="68" t="n">
        <f aca="false">Q144-P144</f>
        <v>141.0169</v>
      </c>
      <c r="S144" s="68" t="n">
        <f aca="false">S143+K144</f>
        <v>1814.20309261954</v>
      </c>
      <c r="T144" s="68" t="n">
        <f aca="false">MAX(T143,S144)</f>
        <v>2378.07395243916</v>
      </c>
      <c r="U144" s="68" t="n">
        <f aca="false">T144-S144</f>
        <v>563.870859819617</v>
      </c>
      <c r="V144" s="70" t="n">
        <f aca="false">V143+F144</f>
        <v>0.7191</v>
      </c>
      <c r="W144" s="70" t="n">
        <f aca="false">MAX(W143,V144)</f>
        <v>0.7453</v>
      </c>
      <c r="X144" s="70" t="n">
        <f aca="false">W144-V144</f>
        <v>0.0262</v>
      </c>
      <c r="Y144" s="70" t="n">
        <f aca="false">Y143+M144</f>
        <v>0.680472829545439</v>
      </c>
      <c r="Z144" s="70" t="n">
        <f aca="false">MAX(Z143,Y144)</f>
        <v>0.714273040390672</v>
      </c>
      <c r="AA144" s="70" t="n">
        <f aca="false">Z144-Y144</f>
        <v>0.0338002108452329</v>
      </c>
      <c r="AB144" s="72" t="n">
        <f aca="false">AB143*(1+F144)</f>
        <v>1.96787783248183</v>
      </c>
      <c r="AC144" s="73" t="n">
        <f aca="false">MAX(AC143,AB144)</f>
        <v>2.02112761800443</v>
      </c>
      <c r="AD144" s="70" t="n">
        <f aca="false">1-AB144/AC144</f>
        <v>0.0263465726004871</v>
      </c>
      <c r="AE144" s="73" t="n">
        <f aca="false">AE143*(1+M144)</f>
        <v>1.89364644544118</v>
      </c>
      <c r="AF144" s="73" t="n">
        <f aca="false">MAX(AF143,AE144)</f>
        <v>1.9622916436118</v>
      </c>
      <c r="AG144" s="70" t="n">
        <f aca="false">1-AE144/AF144</f>
        <v>0.0349821589436481</v>
      </c>
      <c r="AH144" s="74" t="n">
        <f aca="false">IF(R144&gt;0,AH143+1,0)</f>
        <v>24</v>
      </c>
      <c r="AI144" s="74" t="n">
        <f aca="false">IF(U144&gt;0,AI143+1,0)</f>
        <v>88</v>
      </c>
      <c r="AJ144" s="74" t="n">
        <f aca="false">IF(G144&gt;0,AJ143+1,0)</f>
        <v>0</v>
      </c>
      <c r="AK144" s="74" t="n">
        <f aca="false">IF(G144&lt;=0,AK143+1,0)</f>
        <v>2</v>
      </c>
      <c r="AL144" s="74" t="n">
        <f aca="false">IF(K144&gt;0,AL143+1,0)</f>
        <v>0</v>
      </c>
      <c r="AM144" s="74" t="n">
        <f aca="false">IF(K144&lt;=0,AM143+1,0)</f>
        <v>2</v>
      </c>
    </row>
    <row r="145" customFormat="false" ht="15" hidden="false" customHeight="false" outlineLevel="0" collapsed="false">
      <c r="A145" s="61" t="n">
        <v>144</v>
      </c>
      <c r="B145" s="62" t="n">
        <v>40422.5729166667</v>
      </c>
      <c r="C145" s="63" t="n">
        <f aca="false">YEAR(B145)</f>
        <v>2010</v>
      </c>
      <c r="D145" s="32" t="s">
        <v>277</v>
      </c>
      <c r="E145" s="64" t="n">
        <v>5439.65</v>
      </c>
      <c r="F145" s="65" t="n">
        <v>0.1039</v>
      </c>
      <c r="G145" s="66" t="n">
        <v>565.179635</v>
      </c>
      <c r="H145" s="67" t="n">
        <f aca="false">E145+IF(D145="Long",1,-1)*G145</f>
        <v>6004.829635</v>
      </c>
      <c r="I145" s="68" t="n">
        <f aca="false">Assumptions!$B$58</f>
        <v>5.35750011455817</v>
      </c>
      <c r="J145" s="68" t="n">
        <f aca="false">INDEX(Yearly!$T$5:$T$22,MATCH(C145,Yearly!$A$5:$A$22,0))</f>
        <v>0.579189201573856</v>
      </c>
      <c r="K145" s="68" t="n">
        <f aca="false">G145-I145-J145</f>
        <v>559.242945683868</v>
      </c>
      <c r="L145" s="69" t="n">
        <f aca="false">(I145+J145)/Assumptions!$B$8</f>
        <v>0.000261770907212725</v>
      </c>
      <c r="M145" s="70" t="n">
        <f aca="false">F145-L145</f>
        <v>0.103638229092787</v>
      </c>
      <c r="N145" s="71" t="n">
        <f aca="false">G145*Assumptions!$B$7</f>
        <v>4445137.829275</v>
      </c>
      <c r="O145" s="71" t="n">
        <f aca="false">K145*Assumptions!$B$7</f>
        <v>4398445.76780362</v>
      </c>
      <c r="P145" s="68" t="n">
        <f aca="false">P144+G145</f>
        <v>3255.406395</v>
      </c>
      <c r="Q145" s="68" t="n">
        <f aca="false">MAX(Q144,P145)</f>
        <v>3255.406395</v>
      </c>
      <c r="R145" s="68" t="n">
        <f aca="false">Q145-P145</f>
        <v>0</v>
      </c>
      <c r="S145" s="68" t="n">
        <f aca="false">S144+K145</f>
        <v>2373.44603830341</v>
      </c>
      <c r="T145" s="68" t="n">
        <f aca="false">MAX(T144,S145)</f>
        <v>2378.07395243916</v>
      </c>
      <c r="U145" s="68" t="n">
        <f aca="false">T145-S145</f>
        <v>4.6279141357486</v>
      </c>
      <c r="V145" s="70" t="n">
        <f aca="false">V144+F145</f>
        <v>0.823</v>
      </c>
      <c r="W145" s="70" t="n">
        <f aca="false">MAX(W144,V145)</f>
        <v>0.823</v>
      </c>
      <c r="X145" s="70" t="n">
        <f aca="false">W145-V145</f>
        <v>0</v>
      </c>
      <c r="Y145" s="70" t="n">
        <f aca="false">Y144+M145</f>
        <v>0.784111058638227</v>
      </c>
      <c r="Z145" s="70" t="n">
        <f aca="false">MAX(Z144,Y145)</f>
        <v>0.784111058638227</v>
      </c>
      <c r="AA145" s="70" t="n">
        <f aca="false">Z145-Y145</f>
        <v>0</v>
      </c>
      <c r="AB145" s="72" t="n">
        <f aca="false">AB144*(1+F145)</f>
        <v>2.17234033927669</v>
      </c>
      <c r="AC145" s="73" t="n">
        <f aca="false">MAX(AC144,AB145)</f>
        <v>2.17234033927669</v>
      </c>
      <c r="AD145" s="70" t="n">
        <f aca="false">1-AB145/AC145</f>
        <v>0</v>
      </c>
      <c r="AE145" s="73" t="n">
        <f aca="false">AE144*(1+M145)</f>
        <v>2.08990060957456</v>
      </c>
      <c r="AF145" s="73" t="n">
        <f aca="false">MAX(AF144,AE145)</f>
        <v>2.08990060957456</v>
      </c>
      <c r="AG145" s="70" t="n">
        <f aca="false">1-AE145/AF145</f>
        <v>0</v>
      </c>
      <c r="AH145" s="74" t="n">
        <f aca="false">IF(R145&gt;0,AH144+1,0)</f>
        <v>0</v>
      </c>
      <c r="AI145" s="74" t="n">
        <f aca="false">IF(U145&gt;0,AI144+1,0)</f>
        <v>89</v>
      </c>
      <c r="AJ145" s="74" t="n">
        <f aca="false">IF(G145&gt;0,AJ144+1,0)</f>
        <v>1</v>
      </c>
      <c r="AK145" s="74" t="n">
        <f aca="false">IF(G145&lt;=0,AK144+1,0)</f>
        <v>0</v>
      </c>
      <c r="AL145" s="74" t="n">
        <f aca="false">IF(K145&gt;0,AL144+1,0)</f>
        <v>1</v>
      </c>
      <c r="AM145" s="74" t="n">
        <f aca="false">IF(K145&lt;=0,AM144+1,0)</f>
        <v>0</v>
      </c>
    </row>
    <row r="146" customFormat="false" ht="15" hidden="false" customHeight="false" outlineLevel="0" collapsed="false">
      <c r="A146" s="61" t="n">
        <v>145</v>
      </c>
      <c r="B146" s="62" t="n">
        <v>40451.6354166667</v>
      </c>
      <c r="C146" s="63" t="n">
        <f aca="false">YEAR(B146)</f>
        <v>2010</v>
      </c>
      <c r="D146" s="32" t="s">
        <v>277</v>
      </c>
      <c r="E146" s="64" t="n">
        <v>6039.8</v>
      </c>
      <c r="F146" s="65" t="n">
        <v>0.0151</v>
      </c>
      <c r="G146" s="66" t="n">
        <v>91.20098</v>
      </c>
      <c r="H146" s="67" t="n">
        <f aca="false">E146+IF(D146="Long",1,-1)*G146</f>
        <v>6131.00098</v>
      </c>
      <c r="I146" s="68" t="n">
        <f aca="false">Assumptions!$B$58</f>
        <v>5.35750011455817</v>
      </c>
      <c r="J146" s="68" t="n">
        <f aca="false">INDEX(Yearly!$T$5:$T$22,MATCH(C146,Yearly!$A$5:$A$22,0))</f>
        <v>0.579189201573856</v>
      </c>
      <c r="K146" s="68" t="n">
        <f aca="false">G146-I146-J146</f>
        <v>85.264290683868</v>
      </c>
      <c r="L146" s="69" t="n">
        <f aca="false">(I146+J146)/Assumptions!$B$8</f>
        <v>0.000261770907212725</v>
      </c>
      <c r="M146" s="70" t="n">
        <f aca="false">F146-L146</f>
        <v>0.0148382290927873</v>
      </c>
      <c r="N146" s="71" t="n">
        <f aca="false">G146*Assumptions!$B$7</f>
        <v>717295.7077</v>
      </c>
      <c r="O146" s="71" t="n">
        <f aca="false">K146*Assumptions!$B$7</f>
        <v>670603.646228622</v>
      </c>
      <c r="P146" s="68" t="n">
        <f aca="false">P145+G146</f>
        <v>3346.607375</v>
      </c>
      <c r="Q146" s="68" t="n">
        <f aca="false">MAX(Q145,P146)</f>
        <v>3346.607375</v>
      </c>
      <c r="R146" s="68" t="n">
        <f aca="false">Q146-P146</f>
        <v>0</v>
      </c>
      <c r="S146" s="68" t="n">
        <f aca="false">S145+K146</f>
        <v>2458.71032898728</v>
      </c>
      <c r="T146" s="68" t="n">
        <f aca="false">MAX(T145,S146)</f>
        <v>2458.71032898728</v>
      </c>
      <c r="U146" s="68" t="n">
        <f aca="false">T146-S146</f>
        <v>0</v>
      </c>
      <c r="V146" s="70" t="n">
        <f aca="false">V145+F146</f>
        <v>0.8381</v>
      </c>
      <c r="W146" s="70" t="n">
        <f aca="false">MAX(W145,V146)</f>
        <v>0.8381</v>
      </c>
      <c r="X146" s="70" t="n">
        <f aca="false">W146-V146</f>
        <v>0</v>
      </c>
      <c r="Y146" s="70" t="n">
        <f aca="false">Y145+M146</f>
        <v>0.798949287731014</v>
      </c>
      <c r="Z146" s="70" t="n">
        <f aca="false">MAX(Z145,Y146)</f>
        <v>0.798949287731014</v>
      </c>
      <c r="AA146" s="70" t="n">
        <f aca="false">Z146-Y146</f>
        <v>0</v>
      </c>
      <c r="AB146" s="72" t="n">
        <f aca="false">AB145*(1+F146)</f>
        <v>2.20514267839977</v>
      </c>
      <c r="AC146" s="73" t="n">
        <f aca="false">MAX(AC145,AB146)</f>
        <v>2.20514267839977</v>
      </c>
      <c r="AD146" s="70" t="n">
        <f aca="false">1-AB146/AC146</f>
        <v>0</v>
      </c>
      <c r="AE146" s="73" t="n">
        <f aca="false">AE145*(1+M146)</f>
        <v>2.12091103360058</v>
      </c>
      <c r="AF146" s="73" t="n">
        <f aca="false">MAX(AF145,AE146)</f>
        <v>2.12091103360058</v>
      </c>
      <c r="AG146" s="70" t="n">
        <f aca="false">1-AE146/AF146</f>
        <v>0</v>
      </c>
      <c r="AH146" s="74" t="n">
        <f aca="false">IF(R146&gt;0,AH145+1,0)</f>
        <v>0</v>
      </c>
      <c r="AI146" s="74" t="n">
        <f aca="false">IF(U146&gt;0,AI145+1,0)</f>
        <v>0</v>
      </c>
      <c r="AJ146" s="74" t="n">
        <f aca="false">IF(G146&gt;0,AJ145+1,0)</f>
        <v>2</v>
      </c>
      <c r="AK146" s="74" t="n">
        <f aca="false">IF(G146&lt;=0,AK145+1,0)</f>
        <v>0</v>
      </c>
      <c r="AL146" s="74" t="n">
        <f aca="false">IF(K146&gt;0,AL145+1,0)</f>
        <v>2</v>
      </c>
      <c r="AM146" s="74" t="n">
        <f aca="false">IF(K146&lt;=0,AM145+1,0)</f>
        <v>0</v>
      </c>
    </row>
    <row r="147" customFormat="false" ht="15" hidden="false" customHeight="false" outlineLevel="0" collapsed="false">
      <c r="A147" s="61" t="n">
        <v>146</v>
      </c>
      <c r="B147" s="62" t="n">
        <v>40462.40625</v>
      </c>
      <c r="C147" s="63" t="n">
        <f aca="false">YEAR(B147)</f>
        <v>2010</v>
      </c>
      <c r="D147" s="32" t="s">
        <v>277</v>
      </c>
      <c r="E147" s="64" t="n">
        <v>6146.85</v>
      </c>
      <c r="F147" s="65" t="n">
        <v>-0.0041</v>
      </c>
      <c r="G147" s="66" t="n">
        <v>-25.202085</v>
      </c>
      <c r="H147" s="67" t="n">
        <f aca="false">E147+IF(D147="Long",1,-1)*G147</f>
        <v>6121.647915</v>
      </c>
      <c r="I147" s="68" t="n">
        <f aca="false">Assumptions!$B$58</f>
        <v>5.35750011455817</v>
      </c>
      <c r="J147" s="68" t="n">
        <f aca="false">INDEX(Yearly!$T$5:$T$22,MATCH(C147,Yearly!$A$5:$A$22,0))</f>
        <v>0.579189201573856</v>
      </c>
      <c r="K147" s="68" t="n">
        <f aca="false">G147-I147-J147</f>
        <v>-31.138774316132</v>
      </c>
      <c r="L147" s="69" t="n">
        <f aca="false">(I147+J147)/Assumptions!$B$8</f>
        <v>0.000261770907212725</v>
      </c>
      <c r="M147" s="70" t="n">
        <f aca="false">F147-L147</f>
        <v>-0.00436177090721272</v>
      </c>
      <c r="N147" s="71" t="n">
        <f aca="false">G147*Assumptions!$B$7</f>
        <v>-198214.398525</v>
      </c>
      <c r="O147" s="71" t="n">
        <f aca="false">K147*Assumptions!$B$7</f>
        <v>-244906.459996378</v>
      </c>
      <c r="P147" s="68" t="n">
        <f aca="false">P146+G147</f>
        <v>3321.40529</v>
      </c>
      <c r="Q147" s="68" t="n">
        <f aca="false">MAX(Q146,P147)</f>
        <v>3346.607375</v>
      </c>
      <c r="R147" s="68" t="n">
        <f aca="false">Q147-P147</f>
        <v>25.2020849999999</v>
      </c>
      <c r="S147" s="68" t="n">
        <f aca="false">S146+K147</f>
        <v>2427.57155467115</v>
      </c>
      <c r="T147" s="68" t="n">
        <f aca="false">MAX(T146,S147)</f>
        <v>2458.71032898728</v>
      </c>
      <c r="U147" s="68" t="n">
        <f aca="false">T147-S147</f>
        <v>31.1387743161322</v>
      </c>
      <c r="V147" s="70" t="n">
        <f aca="false">V146+F147</f>
        <v>0.834</v>
      </c>
      <c r="W147" s="70" t="n">
        <f aca="false">MAX(W146,V147)</f>
        <v>0.8381</v>
      </c>
      <c r="X147" s="70" t="n">
        <f aca="false">W147-V147</f>
        <v>0.00409999999999999</v>
      </c>
      <c r="Y147" s="70" t="n">
        <f aca="false">Y146+M147</f>
        <v>0.794587516823801</v>
      </c>
      <c r="Z147" s="70" t="n">
        <f aca="false">MAX(Z146,Y147)</f>
        <v>0.798949287731014</v>
      </c>
      <c r="AA147" s="70" t="n">
        <f aca="false">Z147-Y147</f>
        <v>0.00436177090721268</v>
      </c>
      <c r="AB147" s="72" t="n">
        <f aca="false">AB146*(1+F147)</f>
        <v>2.19610159341833</v>
      </c>
      <c r="AC147" s="73" t="n">
        <f aca="false">MAX(AC146,AB147)</f>
        <v>2.20514267839977</v>
      </c>
      <c r="AD147" s="70" t="n">
        <f aca="false">1-AB147/AC147</f>
        <v>0.00409999999999999</v>
      </c>
      <c r="AE147" s="73" t="n">
        <f aca="false">AE146*(1+M147)</f>
        <v>2.11166010555744</v>
      </c>
      <c r="AF147" s="73" t="n">
        <f aca="false">MAX(AF146,AE147)</f>
        <v>2.12091103360058</v>
      </c>
      <c r="AG147" s="70" t="n">
        <f aca="false">1-AE147/AF147</f>
        <v>0.00436177090721257</v>
      </c>
      <c r="AH147" s="74" t="n">
        <f aca="false">IF(R147&gt;0,AH146+1,0)</f>
        <v>1</v>
      </c>
      <c r="AI147" s="74" t="n">
        <f aca="false">IF(U147&gt;0,AI146+1,0)</f>
        <v>1</v>
      </c>
      <c r="AJ147" s="74" t="n">
        <f aca="false">IF(G147&gt;0,AJ146+1,0)</f>
        <v>0</v>
      </c>
      <c r="AK147" s="74" t="n">
        <f aca="false">IF(G147&lt;=0,AK146+1,0)</f>
        <v>1</v>
      </c>
      <c r="AL147" s="74" t="n">
        <f aca="false">IF(K147&gt;0,AL146+1,0)</f>
        <v>0</v>
      </c>
      <c r="AM147" s="74" t="n">
        <f aca="false">IF(K147&lt;=0,AM146+1,0)</f>
        <v>1</v>
      </c>
    </row>
    <row r="148" customFormat="false" ht="15" hidden="false" customHeight="false" outlineLevel="0" collapsed="false">
      <c r="A148" s="61" t="n">
        <v>147</v>
      </c>
      <c r="B148" s="62" t="n">
        <v>40462.6354166667</v>
      </c>
      <c r="C148" s="63" t="n">
        <f aca="false">YEAR(B148)</f>
        <v>2010</v>
      </c>
      <c r="D148" s="32" t="s">
        <v>277</v>
      </c>
      <c r="E148" s="64" t="n">
        <v>6134.1</v>
      </c>
      <c r="F148" s="65" t="n">
        <v>-0.0066</v>
      </c>
      <c r="G148" s="66" t="n">
        <v>-40.48506</v>
      </c>
      <c r="H148" s="67" t="n">
        <f aca="false">E148+IF(D148="Long",1,-1)*G148</f>
        <v>6093.61494</v>
      </c>
      <c r="I148" s="68" t="n">
        <f aca="false">Assumptions!$B$58</f>
        <v>5.35750011455817</v>
      </c>
      <c r="J148" s="68" t="n">
        <f aca="false">INDEX(Yearly!$T$5:$T$22,MATCH(C148,Yearly!$A$5:$A$22,0))</f>
        <v>0.579189201573856</v>
      </c>
      <c r="K148" s="68" t="n">
        <f aca="false">G148-I148-J148</f>
        <v>-46.421749316132</v>
      </c>
      <c r="L148" s="69" t="n">
        <f aca="false">(I148+J148)/Assumptions!$B$8</f>
        <v>0.000261770907212725</v>
      </c>
      <c r="M148" s="70" t="n">
        <f aca="false">F148-L148</f>
        <v>-0.00686177090721273</v>
      </c>
      <c r="N148" s="71" t="n">
        <f aca="false">G148*Assumptions!$B$7</f>
        <v>-318414.9969</v>
      </c>
      <c r="O148" s="71" t="n">
        <f aca="false">K148*Assumptions!$B$7</f>
        <v>-365107.058371378</v>
      </c>
      <c r="P148" s="68" t="n">
        <f aca="false">P147+G148</f>
        <v>3280.92023</v>
      </c>
      <c r="Q148" s="68" t="n">
        <f aca="false">MAX(Q147,P148)</f>
        <v>3346.607375</v>
      </c>
      <c r="R148" s="68" t="n">
        <f aca="false">Q148-P148</f>
        <v>65.6871449999999</v>
      </c>
      <c r="S148" s="68" t="n">
        <f aca="false">S147+K148</f>
        <v>2381.14980535502</v>
      </c>
      <c r="T148" s="68" t="n">
        <f aca="false">MAX(T147,S148)</f>
        <v>2458.71032898728</v>
      </c>
      <c r="U148" s="68" t="n">
        <f aca="false">T148-S148</f>
        <v>77.560523632264</v>
      </c>
      <c r="V148" s="70" t="n">
        <f aca="false">V147+F148</f>
        <v>0.8274</v>
      </c>
      <c r="W148" s="70" t="n">
        <f aca="false">MAX(W147,V148)</f>
        <v>0.8381</v>
      </c>
      <c r="X148" s="70" t="n">
        <f aca="false">W148-V148</f>
        <v>0.0107</v>
      </c>
      <c r="Y148" s="70" t="n">
        <f aca="false">Y147+M148</f>
        <v>0.787725745916588</v>
      </c>
      <c r="Z148" s="70" t="n">
        <f aca="false">MAX(Z147,Y148)</f>
        <v>0.798949287731014</v>
      </c>
      <c r="AA148" s="70" t="n">
        <f aca="false">Z148-Y148</f>
        <v>0.0112235418144254</v>
      </c>
      <c r="AB148" s="72" t="n">
        <f aca="false">AB147*(1+F148)</f>
        <v>2.18160732290177</v>
      </c>
      <c r="AC148" s="73" t="n">
        <f aca="false">MAX(AC147,AB148)</f>
        <v>2.20514267839977</v>
      </c>
      <c r="AD148" s="70" t="n">
        <f aca="false">1-AB148/AC148</f>
        <v>0.0106729400000001</v>
      </c>
      <c r="AE148" s="73" t="n">
        <f aca="false">AE147*(1+M148)</f>
        <v>2.0971703776792</v>
      </c>
      <c r="AF148" s="73" t="n">
        <f aca="false">MAX(AF147,AE148)</f>
        <v>2.12091103360058</v>
      </c>
      <c r="AG148" s="70" t="n">
        <f aca="false">1-AE148/AF148</f>
        <v>0.0111936123417102</v>
      </c>
      <c r="AH148" s="74" t="n">
        <f aca="false">IF(R148&gt;0,AH147+1,0)</f>
        <v>2</v>
      </c>
      <c r="AI148" s="74" t="n">
        <f aca="false">IF(U148&gt;0,AI147+1,0)</f>
        <v>2</v>
      </c>
      <c r="AJ148" s="74" t="n">
        <f aca="false">IF(G148&gt;0,AJ147+1,0)</f>
        <v>0</v>
      </c>
      <c r="AK148" s="74" t="n">
        <f aca="false">IF(G148&lt;=0,AK147+1,0)</f>
        <v>2</v>
      </c>
      <c r="AL148" s="74" t="n">
        <f aca="false">IF(K148&gt;0,AL147+1,0)</f>
        <v>0</v>
      </c>
      <c r="AM148" s="74" t="n">
        <f aca="false">IF(K148&lt;=0,AM147+1,0)</f>
        <v>2</v>
      </c>
    </row>
    <row r="149" customFormat="false" ht="15" hidden="false" customHeight="false" outlineLevel="0" collapsed="false">
      <c r="A149" s="61" t="n">
        <v>148</v>
      </c>
      <c r="B149" s="62" t="n">
        <v>40464.4270833333</v>
      </c>
      <c r="C149" s="63" t="n">
        <f aca="false">YEAR(B149)</f>
        <v>2010</v>
      </c>
      <c r="D149" s="32" t="s">
        <v>277</v>
      </c>
      <c r="E149" s="64" t="n">
        <v>6125</v>
      </c>
      <c r="F149" s="65" t="n">
        <v>0.0032</v>
      </c>
      <c r="G149" s="66" t="n">
        <v>19.6</v>
      </c>
      <c r="H149" s="67" t="n">
        <f aca="false">E149+IF(D149="Long",1,-1)*G149</f>
        <v>6144.6</v>
      </c>
      <c r="I149" s="68" t="n">
        <f aca="false">Assumptions!$B$58</f>
        <v>5.35750011455817</v>
      </c>
      <c r="J149" s="68" t="n">
        <f aca="false">INDEX(Yearly!$T$5:$T$22,MATCH(C149,Yearly!$A$5:$A$22,0))</f>
        <v>0.579189201573856</v>
      </c>
      <c r="K149" s="68" t="n">
        <f aca="false">G149-I149-J149</f>
        <v>13.663310683868</v>
      </c>
      <c r="L149" s="69" t="n">
        <f aca="false">(I149+J149)/Assumptions!$B$8</f>
        <v>0.000261770907212725</v>
      </c>
      <c r="M149" s="70" t="n">
        <f aca="false">F149-L149</f>
        <v>0.00293822909278728</v>
      </c>
      <c r="N149" s="71" t="n">
        <f aca="false">G149*Assumptions!$B$7</f>
        <v>154154</v>
      </c>
      <c r="O149" s="71" t="n">
        <f aca="false">K149*Assumptions!$B$7</f>
        <v>107461.938528622</v>
      </c>
      <c r="P149" s="68" t="n">
        <f aca="false">P148+G149</f>
        <v>3300.52023</v>
      </c>
      <c r="Q149" s="68" t="n">
        <f aca="false">MAX(Q148,P149)</f>
        <v>3346.607375</v>
      </c>
      <c r="R149" s="68" t="n">
        <f aca="false">Q149-P149</f>
        <v>46.087145</v>
      </c>
      <c r="S149" s="68" t="n">
        <f aca="false">S148+K149</f>
        <v>2394.81311603889</v>
      </c>
      <c r="T149" s="68" t="n">
        <f aca="false">MAX(T148,S149)</f>
        <v>2458.71032898728</v>
      </c>
      <c r="U149" s="68" t="n">
        <f aca="false">T149-S149</f>
        <v>63.8972129483959</v>
      </c>
      <c r="V149" s="70" t="n">
        <f aca="false">V148+F149</f>
        <v>0.8306</v>
      </c>
      <c r="W149" s="70" t="n">
        <f aca="false">MAX(W148,V149)</f>
        <v>0.8381</v>
      </c>
      <c r="X149" s="70" t="n">
        <f aca="false">W149-V149</f>
        <v>0.00750000000000006</v>
      </c>
      <c r="Y149" s="70" t="n">
        <f aca="false">Y148+M149</f>
        <v>0.790663975009376</v>
      </c>
      <c r="Z149" s="70" t="n">
        <f aca="false">MAX(Z148,Y149)</f>
        <v>0.798949287731014</v>
      </c>
      <c r="AA149" s="70" t="n">
        <f aca="false">Z149-Y149</f>
        <v>0.00828531272163813</v>
      </c>
      <c r="AB149" s="72" t="n">
        <f aca="false">AB148*(1+F149)</f>
        <v>2.18858846633506</v>
      </c>
      <c r="AC149" s="73" t="n">
        <f aca="false">MAX(AC148,AB149)</f>
        <v>2.20514267839977</v>
      </c>
      <c r="AD149" s="70" t="n">
        <f aca="false">1-AB149/AC149</f>
        <v>0.00750709340800004</v>
      </c>
      <c r="AE149" s="73" t="n">
        <f aca="false">AE148*(1+M149)</f>
        <v>2.10333234469543</v>
      </c>
      <c r="AF149" s="73" t="n">
        <f aca="false">MAX(AF148,AE149)</f>
        <v>2.12091103360058</v>
      </c>
      <c r="AG149" s="70" t="n">
        <f aca="false">1-AE149/AF149</f>
        <v>0.00828827264635867</v>
      </c>
      <c r="AH149" s="74" t="n">
        <f aca="false">IF(R149&gt;0,AH148+1,0)</f>
        <v>3</v>
      </c>
      <c r="AI149" s="74" t="n">
        <f aca="false">IF(U149&gt;0,AI148+1,0)</f>
        <v>3</v>
      </c>
      <c r="AJ149" s="74" t="n">
        <f aca="false">IF(G149&gt;0,AJ148+1,0)</f>
        <v>1</v>
      </c>
      <c r="AK149" s="74" t="n">
        <f aca="false">IF(G149&lt;=0,AK148+1,0)</f>
        <v>0</v>
      </c>
      <c r="AL149" s="74" t="n">
        <f aca="false">IF(K149&gt;0,AL148+1,0)</f>
        <v>1</v>
      </c>
      <c r="AM149" s="74" t="n">
        <f aca="false">IF(K149&lt;=0,AM148+1,0)</f>
        <v>0</v>
      </c>
    </row>
    <row r="150" customFormat="false" ht="15" hidden="false" customHeight="false" outlineLevel="0" collapsed="false">
      <c r="A150" s="61" t="n">
        <v>149</v>
      </c>
      <c r="B150" s="62" t="n">
        <v>40470.59375</v>
      </c>
      <c r="C150" s="63" t="n">
        <f aca="false">YEAR(B150)</f>
        <v>2010</v>
      </c>
      <c r="D150" s="32" t="s">
        <v>277</v>
      </c>
      <c r="E150" s="64" t="n">
        <v>6108.4</v>
      </c>
      <c r="F150" s="65" t="n">
        <v>-0.0083</v>
      </c>
      <c r="G150" s="66" t="n">
        <v>-50.69972</v>
      </c>
      <c r="H150" s="67" t="n">
        <f aca="false">E150+IF(D150="Long",1,-1)*G150</f>
        <v>6057.70028</v>
      </c>
      <c r="I150" s="68" t="n">
        <f aca="false">Assumptions!$B$58</f>
        <v>5.35750011455817</v>
      </c>
      <c r="J150" s="68" t="n">
        <f aca="false">INDEX(Yearly!$T$5:$T$22,MATCH(C150,Yearly!$A$5:$A$22,0))</f>
        <v>0.579189201573856</v>
      </c>
      <c r="K150" s="68" t="n">
        <f aca="false">G150-I150-J150</f>
        <v>-56.636409316132</v>
      </c>
      <c r="L150" s="69" t="n">
        <f aca="false">(I150+J150)/Assumptions!$B$8</f>
        <v>0.000261770907212725</v>
      </c>
      <c r="M150" s="70" t="n">
        <f aca="false">F150-L150</f>
        <v>-0.00856177090721273</v>
      </c>
      <c r="N150" s="71" t="n">
        <f aca="false">G150*Assumptions!$B$7</f>
        <v>-398753.2978</v>
      </c>
      <c r="O150" s="71" t="n">
        <f aca="false">K150*Assumptions!$B$7</f>
        <v>-445445.359271378</v>
      </c>
      <c r="P150" s="68" t="n">
        <f aca="false">P149+G150</f>
        <v>3249.82051</v>
      </c>
      <c r="Q150" s="68" t="n">
        <f aca="false">MAX(Q149,P150)</f>
        <v>3346.607375</v>
      </c>
      <c r="R150" s="68" t="n">
        <f aca="false">Q150-P150</f>
        <v>96.786865</v>
      </c>
      <c r="S150" s="68" t="n">
        <f aca="false">S149+K150</f>
        <v>2338.17670672275</v>
      </c>
      <c r="T150" s="68" t="n">
        <f aca="false">MAX(T149,S150)</f>
        <v>2458.71032898728</v>
      </c>
      <c r="U150" s="68" t="n">
        <f aca="false">T150-S150</f>
        <v>120.533622264528</v>
      </c>
      <c r="V150" s="70" t="n">
        <f aca="false">V149+F150</f>
        <v>0.8223</v>
      </c>
      <c r="W150" s="70" t="n">
        <f aca="false">MAX(W149,V150)</f>
        <v>0.8381</v>
      </c>
      <c r="X150" s="70" t="n">
        <f aca="false">W150-V150</f>
        <v>0.0158</v>
      </c>
      <c r="Y150" s="70" t="n">
        <f aca="false">Y149+M150</f>
        <v>0.782102204102163</v>
      </c>
      <c r="Z150" s="70" t="n">
        <f aca="false">MAX(Z149,Y150)</f>
        <v>0.798949287731014</v>
      </c>
      <c r="AA150" s="70" t="n">
        <f aca="false">Z150-Y150</f>
        <v>0.0168470836288509</v>
      </c>
      <c r="AB150" s="72" t="n">
        <f aca="false">AB149*(1+F150)</f>
        <v>2.17042318206448</v>
      </c>
      <c r="AC150" s="73" t="n">
        <f aca="false">MAX(AC149,AB150)</f>
        <v>2.20514267839977</v>
      </c>
      <c r="AD150" s="70" t="n">
        <f aca="false">1-AB150/AC150</f>
        <v>0.0157447845327137</v>
      </c>
      <c r="AE150" s="73" t="n">
        <f aca="false">AE149*(1+M150)</f>
        <v>2.08532409501842</v>
      </c>
      <c r="AF150" s="73" t="n">
        <f aca="false">MAX(AF149,AE150)</f>
        <v>2.12091103360058</v>
      </c>
      <c r="AG150" s="70" t="n">
        <f aca="false">1-AE150/AF150</f>
        <v>0.0167790812619567</v>
      </c>
      <c r="AH150" s="74" t="n">
        <f aca="false">IF(R150&gt;0,AH149+1,0)</f>
        <v>4</v>
      </c>
      <c r="AI150" s="74" t="n">
        <f aca="false">IF(U150&gt;0,AI149+1,0)</f>
        <v>4</v>
      </c>
      <c r="AJ150" s="74" t="n">
        <f aca="false">IF(G150&gt;0,AJ149+1,0)</f>
        <v>0</v>
      </c>
      <c r="AK150" s="74" t="n">
        <f aca="false">IF(G150&lt;=0,AK149+1,0)</f>
        <v>1</v>
      </c>
      <c r="AL150" s="74" t="n">
        <f aca="false">IF(K150&gt;0,AL149+1,0)</f>
        <v>0</v>
      </c>
      <c r="AM150" s="74" t="n">
        <f aca="false">IF(K150&lt;=0,AM149+1,0)</f>
        <v>1</v>
      </c>
    </row>
    <row r="151" customFormat="false" ht="15" hidden="false" customHeight="false" outlineLevel="0" collapsed="false">
      <c r="A151" s="61" t="n">
        <v>150</v>
      </c>
      <c r="B151" s="62" t="n">
        <v>40472.5520833333</v>
      </c>
      <c r="C151" s="63" t="n">
        <f aca="false">YEAR(B151)</f>
        <v>2010</v>
      </c>
      <c r="D151" s="32" t="s">
        <v>277</v>
      </c>
      <c r="E151" s="64" t="n">
        <v>6075.4</v>
      </c>
      <c r="F151" s="65" t="n">
        <v>-0.0025</v>
      </c>
      <c r="G151" s="66" t="n">
        <v>-15.1885</v>
      </c>
      <c r="H151" s="67" t="n">
        <f aca="false">E151+IF(D151="Long",1,-1)*G151</f>
        <v>6060.2115</v>
      </c>
      <c r="I151" s="68" t="n">
        <f aca="false">Assumptions!$B$58</f>
        <v>5.35750011455817</v>
      </c>
      <c r="J151" s="68" t="n">
        <f aca="false">INDEX(Yearly!$T$5:$T$22,MATCH(C151,Yearly!$A$5:$A$22,0))</f>
        <v>0.579189201573856</v>
      </c>
      <c r="K151" s="68" t="n">
        <f aca="false">G151-I151-J151</f>
        <v>-21.125189316132</v>
      </c>
      <c r="L151" s="69" t="n">
        <f aca="false">(I151+J151)/Assumptions!$B$8</f>
        <v>0.000261770907212725</v>
      </c>
      <c r="M151" s="70" t="n">
        <f aca="false">F151-L151</f>
        <v>-0.00276177090721273</v>
      </c>
      <c r="N151" s="71" t="n">
        <f aca="false">G151*Assumptions!$B$7</f>
        <v>-119457.5525</v>
      </c>
      <c r="O151" s="71" t="n">
        <f aca="false">K151*Assumptions!$B$7</f>
        <v>-166149.613971378</v>
      </c>
      <c r="P151" s="68" t="n">
        <f aca="false">P150+G151</f>
        <v>3234.63201</v>
      </c>
      <c r="Q151" s="68" t="n">
        <f aca="false">MAX(Q150,P151)</f>
        <v>3346.607375</v>
      </c>
      <c r="R151" s="68" t="n">
        <f aca="false">Q151-P151</f>
        <v>111.975365</v>
      </c>
      <c r="S151" s="68" t="n">
        <f aca="false">S150+K151</f>
        <v>2317.05151740662</v>
      </c>
      <c r="T151" s="68" t="n">
        <f aca="false">MAX(T150,S151)</f>
        <v>2458.71032898728</v>
      </c>
      <c r="U151" s="68" t="n">
        <f aca="false">T151-S151</f>
        <v>141.65881158066</v>
      </c>
      <c r="V151" s="70" t="n">
        <f aca="false">V150+F151</f>
        <v>0.8198</v>
      </c>
      <c r="W151" s="70" t="n">
        <f aca="false">MAX(W150,V151)</f>
        <v>0.8381</v>
      </c>
      <c r="X151" s="70" t="n">
        <f aca="false">W151-V151</f>
        <v>0.0183</v>
      </c>
      <c r="Y151" s="70" t="n">
        <f aca="false">Y150+M151</f>
        <v>0.77934043319495</v>
      </c>
      <c r="Z151" s="70" t="n">
        <f aca="false">MAX(Z150,Y151)</f>
        <v>0.798949287731014</v>
      </c>
      <c r="AA151" s="70" t="n">
        <f aca="false">Z151-Y151</f>
        <v>0.0196088545360636</v>
      </c>
      <c r="AB151" s="72" t="n">
        <f aca="false">AB150*(1+F151)</f>
        <v>2.16499712410931</v>
      </c>
      <c r="AC151" s="73" t="n">
        <f aca="false">MAX(AC150,AB151)</f>
        <v>2.20514267839977</v>
      </c>
      <c r="AD151" s="70" t="n">
        <f aca="false">1-AB151/AC151</f>
        <v>0.0182054225713818</v>
      </c>
      <c r="AE151" s="73" t="n">
        <f aca="false">AE150*(1+M151)</f>
        <v>2.07956490760069</v>
      </c>
      <c r="AF151" s="73" t="n">
        <f aca="false">MAX(AF150,AE151)</f>
        <v>2.12091103360058</v>
      </c>
      <c r="AG151" s="70" t="n">
        <f aca="false">1-AE151/AF151</f>
        <v>0.0194945121906903</v>
      </c>
      <c r="AH151" s="74" t="n">
        <f aca="false">IF(R151&gt;0,AH150+1,0)</f>
        <v>5</v>
      </c>
      <c r="AI151" s="74" t="n">
        <f aca="false">IF(U151&gt;0,AI150+1,0)</f>
        <v>5</v>
      </c>
      <c r="AJ151" s="74" t="n">
        <f aca="false">IF(G151&gt;0,AJ150+1,0)</f>
        <v>0</v>
      </c>
      <c r="AK151" s="74" t="n">
        <f aca="false">IF(G151&lt;=0,AK150+1,0)</f>
        <v>2</v>
      </c>
      <c r="AL151" s="74" t="n">
        <f aca="false">IF(K151&gt;0,AL150+1,0)</f>
        <v>0</v>
      </c>
      <c r="AM151" s="74" t="n">
        <f aca="false">IF(K151&lt;=0,AM150+1,0)</f>
        <v>2</v>
      </c>
    </row>
    <row r="152" customFormat="false" ht="15" hidden="false" customHeight="false" outlineLevel="0" collapsed="false">
      <c r="A152" s="61" t="n">
        <v>151</v>
      </c>
      <c r="B152" s="62" t="n">
        <v>40476.40625</v>
      </c>
      <c r="C152" s="63" t="n">
        <f aca="false">YEAR(B152)</f>
        <v>2010</v>
      </c>
      <c r="D152" s="32" t="s">
        <v>277</v>
      </c>
      <c r="E152" s="64" t="n">
        <v>6122.55</v>
      </c>
      <c r="F152" s="65" t="n">
        <v>-0.0065</v>
      </c>
      <c r="G152" s="66" t="n">
        <v>-39.796575</v>
      </c>
      <c r="H152" s="67" t="n">
        <f aca="false">E152+IF(D152="Long",1,-1)*G152</f>
        <v>6082.753425</v>
      </c>
      <c r="I152" s="68" t="n">
        <f aca="false">Assumptions!$B$58</f>
        <v>5.35750011455817</v>
      </c>
      <c r="J152" s="68" t="n">
        <f aca="false">INDEX(Yearly!$T$5:$T$22,MATCH(C152,Yearly!$A$5:$A$22,0))</f>
        <v>0.579189201573856</v>
      </c>
      <c r="K152" s="68" t="n">
        <f aca="false">G152-I152-J152</f>
        <v>-45.733264316132</v>
      </c>
      <c r="L152" s="69" t="n">
        <f aca="false">(I152+J152)/Assumptions!$B$8</f>
        <v>0.000261770907212725</v>
      </c>
      <c r="M152" s="70" t="n">
        <f aca="false">F152-L152</f>
        <v>-0.00676177090721273</v>
      </c>
      <c r="N152" s="71" t="n">
        <f aca="false">G152*Assumptions!$B$7</f>
        <v>-313000.062375</v>
      </c>
      <c r="O152" s="71" t="n">
        <f aca="false">K152*Assumptions!$B$7</f>
        <v>-359692.123846378</v>
      </c>
      <c r="P152" s="68" t="n">
        <f aca="false">P151+G152</f>
        <v>3194.835435</v>
      </c>
      <c r="Q152" s="68" t="n">
        <f aca="false">MAX(Q151,P152)</f>
        <v>3346.607375</v>
      </c>
      <c r="R152" s="68" t="n">
        <f aca="false">Q152-P152</f>
        <v>151.77194</v>
      </c>
      <c r="S152" s="68" t="n">
        <f aca="false">S151+K152</f>
        <v>2271.31825309049</v>
      </c>
      <c r="T152" s="68" t="n">
        <f aca="false">MAX(T151,S152)</f>
        <v>2458.71032898728</v>
      </c>
      <c r="U152" s="68" t="n">
        <f aca="false">T152-S152</f>
        <v>187.392075896792</v>
      </c>
      <c r="V152" s="70" t="n">
        <f aca="false">V151+F152</f>
        <v>0.8133</v>
      </c>
      <c r="W152" s="70" t="n">
        <f aca="false">MAX(W151,V152)</f>
        <v>0.8381</v>
      </c>
      <c r="X152" s="70" t="n">
        <f aca="false">W152-V152</f>
        <v>0.0247999999999999</v>
      </c>
      <c r="Y152" s="70" t="n">
        <f aca="false">Y151+M152</f>
        <v>0.772578662287737</v>
      </c>
      <c r="Z152" s="70" t="n">
        <f aca="false">MAX(Z151,Y152)</f>
        <v>0.798949287731014</v>
      </c>
      <c r="AA152" s="70" t="n">
        <f aca="false">Z152-Y152</f>
        <v>0.0263706254432764</v>
      </c>
      <c r="AB152" s="72" t="n">
        <f aca="false">AB151*(1+F152)</f>
        <v>2.1509246428026</v>
      </c>
      <c r="AC152" s="73" t="n">
        <f aca="false">MAX(AC151,AB152)</f>
        <v>2.20514267839977</v>
      </c>
      <c r="AD152" s="70" t="n">
        <f aca="false">1-AB152/AC152</f>
        <v>0.0245870873246679</v>
      </c>
      <c r="AE152" s="73" t="n">
        <f aca="false">AE151*(1+M152)</f>
        <v>2.06550336610881</v>
      </c>
      <c r="AF152" s="73" t="n">
        <f aca="false">MAX(AF151,AE152)</f>
        <v>2.12091103360058</v>
      </c>
      <c r="AG152" s="70" t="n">
        <f aca="false">1-AE152/AF152</f>
        <v>0.0261244656725217</v>
      </c>
      <c r="AH152" s="74" t="n">
        <f aca="false">IF(R152&gt;0,AH151+1,0)</f>
        <v>6</v>
      </c>
      <c r="AI152" s="74" t="n">
        <f aca="false">IF(U152&gt;0,AI151+1,0)</f>
        <v>6</v>
      </c>
      <c r="AJ152" s="74" t="n">
        <f aca="false">IF(G152&gt;0,AJ151+1,0)</f>
        <v>0</v>
      </c>
      <c r="AK152" s="74" t="n">
        <f aca="false">IF(G152&lt;=0,AK151+1,0)</f>
        <v>3</v>
      </c>
      <c r="AL152" s="74" t="n">
        <f aca="false">IF(K152&gt;0,AL151+1,0)</f>
        <v>0</v>
      </c>
      <c r="AM152" s="74" t="n">
        <f aca="false">IF(K152&lt;=0,AM151+1,0)</f>
        <v>3</v>
      </c>
    </row>
    <row r="153" customFormat="false" ht="15" hidden="false" customHeight="false" outlineLevel="0" collapsed="false">
      <c r="A153" s="61" t="n">
        <v>152</v>
      </c>
      <c r="B153" s="62" t="n">
        <v>40477.6145833333</v>
      </c>
      <c r="C153" s="63" t="n">
        <f aca="false">YEAR(B153)</f>
        <v>2010</v>
      </c>
      <c r="D153" s="32" t="s">
        <v>277</v>
      </c>
      <c r="E153" s="64" t="n">
        <v>6100.05</v>
      </c>
      <c r="F153" s="65" t="n">
        <v>-0.0033</v>
      </c>
      <c r="G153" s="66" t="n">
        <v>-20.130165</v>
      </c>
      <c r="H153" s="67" t="n">
        <f aca="false">E153+IF(D153="Long",1,-1)*G153</f>
        <v>6079.919835</v>
      </c>
      <c r="I153" s="68" t="n">
        <f aca="false">Assumptions!$B$58</f>
        <v>5.35750011455817</v>
      </c>
      <c r="J153" s="68" t="n">
        <f aca="false">INDEX(Yearly!$T$5:$T$22,MATCH(C153,Yearly!$A$5:$A$22,0))</f>
        <v>0.579189201573856</v>
      </c>
      <c r="K153" s="68" t="n">
        <f aca="false">G153-I153-J153</f>
        <v>-26.066854316132</v>
      </c>
      <c r="L153" s="69" t="n">
        <f aca="false">(I153+J153)/Assumptions!$B$8</f>
        <v>0.000261770907212725</v>
      </c>
      <c r="M153" s="70" t="n">
        <f aca="false">F153-L153</f>
        <v>-0.00356177090721272</v>
      </c>
      <c r="N153" s="71" t="n">
        <f aca="false">G153*Assumptions!$B$7</f>
        <v>-158323.747725</v>
      </c>
      <c r="O153" s="71" t="n">
        <f aca="false">K153*Assumptions!$B$7</f>
        <v>-205015.809196378</v>
      </c>
      <c r="P153" s="68" t="n">
        <f aca="false">P152+G153</f>
        <v>3174.70527</v>
      </c>
      <c r="Q153" s="68" t="n">
        <f aca="false">MAX(Q152,P153)</f>
        <v>3346.607375</v>
      </c>
      <c r="R153" s="68" t="n">
        <f aca="false">Q153-P153</f>
        <v>171.902105</v>
      </c>
      <c r="S153" s="68" t="n">
        <f aca="false">S152+K153</f>
        <v>2245.25139877436</v>
      </c>
      <c r="T153" s="68" t="n">
        <f aca="false">MAX(T152,S153)</f>
        <v>2458.71032898728</v>
      </c>
      <c r="U153" s="68" t="n">
        <f aca="false">T153-S153</f>
        <v>213.458930212924</v>
      </c>
      <c r="V153" s="70" t="n">
        <f aca="false">V152+F153</f>
        <v>0.81</v>
      </c>
      <c r="W153" s="70" t="n">
        <f aca="false">MAX(W152,V153)</f>
        <v>0.8381</v>
      </c>
      <c r="X153" s="70" t="n">
        <f aca="false">W153-V153</f>
        <v>0.0280999999999999</v>
      </c>
      <c r="Y153" s="70" t="n">
        <f aca="false">Y152+M153</f>
        <v>0.769016891380525</v>
      </c>
      <c r="Z153" s="70" t="n">
        <f aca="false">MAX(Z152,Y153)</f>
        <v>0.798949287731014</v>
      </c>
      <c r="AA153" s="70" t="n">
        <f aca="false">Z153-Y153</f>
        <v>0.0299323963504892</v>
      </c>
      <c r="AB153" s="72" t="n">
        <f aca="false">AB152*(1+F153)</f>
        <v>2.14382659148136</v>
      </c>
      <c r="AC153" s="73" t="n">
        <f aca="false">MAX(AC152,AB153)</f>
        <v>2.20514267839977</v>
      </c>
      <c r="AD153" s="70" t="n">
        <f aca="false">1-AB153/AC153</f>
        <v>0.0278059499364964</v>
      </c>
      <c r="AE153" s="73" t="n">
        <f aca="false">AE152*(1+M153)</f>
        <v>2.05814651631066</v>
      </c>
      <c r="AF153" s="73" t="n">
        <f aca="false">MAX(AF152,AE153)</f>
        <v>2.12091103360058</v>
      </c>
      <c r="AG153" s="70" t="n">
        <f aca="false">1-AE153/AF153</f>
        <v>0.0295931872179356</v>
      </c>
      <c r="AH153" s="74" t="n">
        <f aca="false">IF(R153&gt;0,AH152+1,0)</f>
        <v>7</v>
      </c>
      <c r="AI153" s="74" t="n">
        <f aca="false">IF(U153&gt;0,AI152+1,0)</f>
        <v>7</v>
      </c>
      <c r="AJ153" s="74" t="n">
        <f aca="false">IF(G153&gt;0,AJ152+1,0)</f>
        <v>0</v>
      </c>
      <c r="AK153" s="74" t="n">
        <f aca="false">IF(G153&lt;=0,AK152+1,0)</f>
        <v>4</v>
      </c>
      <c r="AL153" s="74" t="n">
        <f aca="false">IF(K153&gt;0,AL152+1,0)</f>
        <v>0</v>
      </c>
      <c r="AM153" s="74" t="n">
        <f aca="false">IF(K153&lt;=0,AM152+1,0)</f>
        <v>4</v>
      </c>
    </row>
    <row r="154" customFormat="false" ht="15" hidden="false" customHeight="false" outlineLevel="0" collapsed="false">
      <c r="A154" s="61" t="n">
        <v>153</v>
      </c>
      <c r="B154" s="62" t="n">
        <v>40483.40625</v>
      </c>
      <c r="C154" s="63" t="n">
        <f aca="false">YEAR(B154)</f>
        <v>2010</v>
      </c>
      <c r="D154" s="32" t="s">
        <v>277</v>
      </c>
      <c r="E154" s="64" t="n">
        <v>6091.55</v>
      </c>
      <c r="F154" s="65" t="n">
        <v>0.027</v>
      </c>
      <c r="G154" s="66" t="n">
        <v>164.47185</v>
      </c>
      <c r="H154" s="67" t="n">
        <f aca="false">E154+IF(D154="Long",1,-1)*G154</f>
        <v>6256.02185</v>
      </c>
      <c r="I154" s="68" t="n">
        <f aca="false">Assumptions!$B$58</f>
        <v>5.35750011455817</v>
      </c>
      <c r="J154" s="68" t="n">
        <f aca="false">INDEX(Yearly!$T$5:$T$22,MATCH(C154,Yearly!$A$5:$A$22,0))</f>
        <v>0.579189201573856</v>
      </c>
      <c r="K154" s="68" t="n">
        <f aca="false">G154-I154-J154</f>
        <v>158.535160683868</v>
      </c>
      <c r="L154" s="69" t="n">
        <f aca="false">(I154+J154)/Assumptions!$B$8</f>
        <v>0.000261770907212725</v>
      </c>
      <c r="M154" s="70" t="n">
        <f aca="false">F154-L154</f>
        <v>0.0267382290927873</v>
      </c>
      <c r="N154" s="71" t="n">
        <f aca="false">G154*Assumptions!$B$7</f>
        <v>1293571.10025</v>
      </c>
      <c r="O154" s="71" t="n">
        <f aca="false">K154*Assumptions!$B$7</f>
        <v>1246879.03877862</v>
      </c>
      <c r="P154" s="68" t="n">
        <f aca="false">P153+G154</f>
        <v>3339.17712</v>
      </c>
      <c r="Q154" s="68" t="n">
        <f aca="false">MAX(Q153,P154)</f>
        <v>3346.607375</v>
      </c>
      <c r="R154" s="68" t="n">
        <f aca="false">Q154-P154</f>
        <v>7.43025500000022</v>
      </c>
      <c r="S154" s="68" t="n">
        <f aca="false">S153+K154</f>
        <v>2403.78655945823</v>
      </c>
      <c r="T154" s="68" t="n">
        <f aca="false">MAX(T153,S154)</f>
        <v>2458.71032898728</v>
      </c>
      <c r="U154" s="68" t="n">
        <f aca="false">T154-S154</f>
        <v>54.9237695290558</v>
      </c>
      <c r="V154" s="70" t="n">
        <f aca="false">V153+F154</f>
        <v>0.837</v>
      </c>
      <c r="W154" s="70" t="n">
        <f aca="false">MAX(W153,V154)</f>
        <v>0.8381</v>
      </c>
      <c r="X154" s="70" t="n">
        <f aca="false">W154-V154</f>
        <v>0.00109999999999988</v>
      </c>
      <c r="Y154" s="70" t="n">
        <f aca="false">Y153+M154</f>
        <v>0.795755120473312</v>
      </c>
      <c r="Z154" s="70" t="n">
        <f aca="false">MAX(Z153,Y154)</f>
        <v>0.798949287731014</v>
      </c>
      <c r="AA154" s="70" t="n">
        <f aca="false">Z154-Y154</f>
        <v>0.00319416725770194</v>
      </c>
      <c r="AB154" s="72" t="n">
        <f aca="false">AB153*(1+F154)</f>
        <v>2.20170990945135</v>
      </c>
      <c r="AC154" s="73" t="n">
        <f aca="false">MAX(AC153,AB154)</f>
        <v>2.20514267839977</v>
      </c>
      <c r="AD154" s="70" t="n">
        <f aca="false">1-AB154/AC154</f>
        <v>0.00155671058478191</v>
      </c>
      <c r="AE154" s="73" t="n">
        <f aca="false">AE153*(1+M154)</f>
        <v>2.11317770937029</v>
      </c>
      <c r="AF154" s="73" t="n">
        <f aca="false">MAX(AF153,AE154)</f>
        <v>2.12091103360058</v>
      </c>
      <c r="AG154" s="70" t="n">
        <f aca="false">1-AE154/AF154</f>
        <v>0.00364622754456723</v>
      </c>
      <c r="AH154" s="74" t="n">
        <f aca="false">IF(R154&gt;0,AH153+1,0)</f>
        <v>8</v>
      </c>
      <c r="AI154" s="74" t="n">
        <f aca="false">IF(U154&gt;0,AI153+1,0)</f>
        <v>8</v>
      </c>
      <c r="AJ154" s="74" t="n">
        <f aca="false">IF(G154&gt;0,AJ153+1,0)</f>
        <v>1</v>
      </c>
      <c r="AK154" s="74" t="n">
        <f aca="false">IF(G154&lt;=0,AK153+1,0)</f>
        <v>0</v>
      </c>
      <c r="AL154" s="74" t="n">
        <f aca="false">IF(K154&gt;0,AL153+1,0)</f>
        <v>1</v>
      </c>
      <c r="AM154" s="74" t="n">
        <f aca="false">IF(K154&lt;=0,AM153+1,0)</f>
        <v>0</v>
      </c>
    </row>
    <row r="155" customFormat="false" ht="15" hidden="false" customHeight="false" outlineLevel="0" collapsed="false">
      <c r="A155" s="61" t="n">
        <v>154</v>
      </c>
      <c r="B155" s="62" t="n">
        <v>40504.6354166667</v>
      </c>
      <c r="C155" s="63" t="n">
        <f aca="false">YEAR(B155)</f>
        <v>2010</v>
      </c>
      <c r="D155" s="32" t="s">
        <v>277</v>
      </c>
      <c r="E155" s="64" t="n">
        <v>6016.9</v>
      </c>
      <c r="F155" s="65" t="n">
        <v>-0.0113</v>
      </c>
      <c r="G155" s="66" t="n">
        <v>-67.99097</v>
      </c>
      <c r="H155" s="67" t="n">
        <f aca="false">E155+IF(D155="Long",1,-1)*G155</f>
        <v>5948.90903</v>
      </c>
      <c r="I155" s="68" t="n">
        <f aca="false">Assumptions!$B$58</f>
        <v>5.35750011455817</v>
      </c>
      <c r="J155" s="68" t="n">
        <f aca="false">INDEX(Yearly!$T$5:$T$22,MATCH(C155,Yearly!$A$5:$A$22,0))</f>
        <v>0.579189201573856</v>
      </c>
      <c r="K155" s="68" t="n">
        <f aca="false">G155-I155-J155</f>
        <v>-73.927659316132</v>
      </c>
      <c r="L155" s="69" t="n">
        <f aca="false">(I155+J155)/Assumptions!$B$8</f>
        <v>0.000261770907212725</v>
      </c>
      <c r="M155" s="70" t="n">
        <f aca="false">F155-L155</f>
        <v>-0.0115617709072127</v>
      </c>
      <c r="N155" s="71" t="n">
        <f aca="false">G155*Assumptions!$B$7</f>
        <v>-534748.97905</v>
      </c>
      <c r="O155" s="71" t="n">
        <f aca="false">K155*Assumptions!$B$7</f>
        <v>-581441.040521378</v>
      </c>
      <c r="P155" s="68" t="n">
        <f aca="false">P154+G155</f>
        <v>3271.18615</v>
      </c>
      <c r="Q155" s="68" t="n">
        <f aca="false">MAX(Q154,P155)</f>
        <v>3346.607375</v>
      </c>
      <c r="R155" s="68" t="n">
        <f aca="false">Q155-P155</f>
        <v>75.4212250000001</v>
      </c>
      <c r="S155" s="68" t="n">
        <f aca="false">S154+K155</f>
        <v>2329.85890014209</v>
      </c>
      <c r="T155" s="68" t="n">
        <f aca="false">MAX(T154,S155)</f>
        <v>2458.71032898728</v>
      </c>
      <c r="U155" s="68" t="n">
        <f aca="false">T155-S155</f>
        <v>128.851428845188</v>
      </c>
      <c r="V155" s="70" t="n">
        <f aca="false">V154+F155</f>
        <v>0.8257</v>
      </c>
      <c r="W155" s="70" t="n">
        <f aca="false">MAX(W154,V155)</f>
        <v>0.8381</v>
      </c>
      <c r="X155" s="70" t="n">
        <f aca="false">W155-V155</f>
        <v>0.0123999999999999</v>
      </c>
      <c r="Y155" s="70" t="n">
        <f aca="false">Y154+M155</f>
        <v>0.784193349566099</v>
      </c>
      <c r="Z155" s="70" t="n">
        <f aca="false">MAX(Z154,Y155)</f>
        <v>0.798949287731014</v>
      </c>
      <c r="AA155" s="70" t="n">
        <f aca="false">Z155-Y155</f>
        <v>0.0147559381649147</v>
      </c>
      <c r="AB155" s="72" t="n">
        <f aca="false">AB154*(1+F155)</f>
        <v>2.17683058747455</v>
      </c>
      <c r="AC155" s="73" t="n">
        <f aca="false">MAX(AC154,AB155)</f>
        <v>2.20514267839977</v>
      </c>
      <c r="AD155" s="70" t="n">
        <f aca="false">1-AB155/AC155</f>
        <v>0.0128391197551738</v>
      </c>
      <c r="AE155" s="73" t="n">
        <f aca="false">AE154*(1+M155)</f>
        <v>2.08874563280832</v>
      </c>
      <c r="AF155" s="73" t="n">
        <f aca="false">MAX(AF154,AE155)</f>
        <v>2.12091103360058</v>
      </c>
      <c r="AG155" s="70" t="n">
        <f aca="false">1-AE155/AF155</f>
        <v>0.0151658416042342</v>
      </c>
      <c r="AH155" s="74" t="n">
        <f aca="false">IF(R155&gt;0,AH154+1,0)</f>
        <v>9</v>
      </c>
      <c r="AI155" s="74" t="n">
        <f aca="false">IF(U155&gt;0,AI154+1,0)</f>
        <v>9</v>
      </c>
      <c r="AJ155" s="74" t="n">
        <f aca="false">IF(G155&gt;0,AJ154+1,0)</f>
        <v>0</v>
      </c>
      <c r="AK155" s="74" t="n">
        <f aca="false">IF(G155&lt;=0,AK154+1,0)</f>
        <v>1</v>
      </c>
      <c r="AL155" s="74" t="n">
        <f aca="false">IF(K155&gt;0,AL154+1,0)</f>
        <v>0</v>
      </c>
      <c r="AM155" s="74" t="n">
        <f aca="false">IF(K155&lt;=0,AM154+1,0)</f>
        <v>1</v>
      </c>
    </row>
    <row r="156" customFormat="false" ht="15" hidden="false" customHeight="false" outlineLevel="0" collapsed="false">
      <c r="A156" s="61" t="n">
        <v>155</v>
      </c>
      <c r="B156" s="62" t="n">
        <v>40505.3986111111</v>
      </c>
      <c r="C156" s="63" t="n">
        <f aca="false">YEAR(B156)</f>
        <v>2010</v>
      </c>
      <c r="D156" s="32" t="s">
        <v>276</v>
      </c>
      <c r="E156" s="64" t="n">
        <v>5949.15</v>
      </c>
      <c r="F156" s="65" t="n">
        <v>0.0141</v>
      </c>
      <c r="G156" s="66" t="n">
        <v>83.883015</v>
      </c>
      <c r="H156" s="67" t="n">
        <f aca="false">E156+IF(D156="Long",1,-1)*G156</f>
        <v>5865.266985</v>
      </c>
      <c r="I156" s="68" t="n">
        <f aca="false">Assumptions!$B$58</f>
        <v>5.35750011455817</v>
      </c>
      <c r="J156" s="68" t="n">
        <f aca="false">INDEX(Yearly!$T$5:$T$22,MATCH(C156,Yearly!$A$5:$A$22,0))</f>
        <v>0.579189201573856</v>
      </c>
      <c r="K156" s="68" t="n">
        <f aca="false">G156-I156-J156</f>
        <v>77.946325683868</v>
      </c>
      <c r="L156" s="69" t="n">
        <f aca="false">(I156+J156)/Assumptions!$B$8</f>
        <v>0.000261770907212725</v>
      </c>
      <c r="M156" s="70" t="n">
        <f aca="false">F156-L156</f>
        <v>0.0138382290927873</v>
      </c>
      <c r="N156" s="71" t="n">
        <f aca="false">G156*Assumptions!$B$7</f>
        <v>659739.912975</v>
      </c>
      <c r="O156" s="71" t="n">
        <f aca="false">K156*Assumptions!$B$7</f>
        <v>613047.851503622</v>
      </c>
      <c r="P156" s="68" t="n">
        <f aca="false">P155+G156</f>
        <v>3355.069165</v>
      </c>
      <c r="Q156" s="68" t="n">
        <f aca="false">MAX(Q155,P156)</f>
        <v>3355.069165</v>
      </c>
      <c r="R156" s="68" t="n">
        <f aca="false">Q156-P156</f>
        <v>0</v>
      </c>
      <c r="S156" s="68" t="n">
        <f aca="false">S155+K156</f>
        <v>2407.80522582596</v>
      </c>
      <c r="T156" s="68" t="n">
        <f aca="false">MAX(T155,S156)</f>
        <v>2458.71032898728</v>
      </c>
      <c r="U156" s="68" t="n">
        <f aca="false">T156-S156</f>
        <v>50.9051031613199</v>
      </c>
      <c r="V156" s="70" t="n">
        <f aca="false">V155+F156</f>
        <v>0.8398</v>
      </c>
      <c r="W156" s="70" t="n">
        <f aca="false">MAX(W155,V156)</f>
        <v>0.8398</v>
      </c>
      <c r="X156" s="70" t="n">
        <f aca="false">W156-V156</f>
        <v>0</v>
      </c>
      <c r="Y156" s="70" t="n">
        <f aca="false">Y155+M156</f>
        <v>0.798031578658886</v>
      </c>
      <c r="Z156" s="70" t="n">
        <f aca="false">MAX(Z155,Y156)</f>
        <v>0.798949287731014</v>
      </c>
      <c r="AA156" s="70" t="n">
        <f aca="false">Z156-Y156</f>
        <v>0.000917709072127404</v>
      </c>
      <c r="AB156" s="72" t="n">
        <f aca="false">AB155*(1+F156)</f>
        <v>2.20752389875794</v>
      </c>
      <c r="AC156" s="73" t="n">
        <f aca="false">MAX(AC155,AB156)</f>
        <v>2.20752389875794</v>
      </c>
      <c r="AD156" s="70" t="n">
        <f aca="false">1-AB156/AC156</f>
        <v>0</v>
      </c>
      <c r="AE156" s="73" t="n">
        <f aca="false">AE155*(1+M156)</f>
        <v>2.11765017339168</v>
      </c>
      <c r="AF156" s="73" t="n">
        <f aca="false">MAX(AF155,AE156)</f>
        <v>2.12091103360058</v>
      </c>
      <c r="AG156" s="70" t="n">
        <f aca="false">1-AE156/AF156</f>
        <v>0.00153748090195116</v>
      </c>
      <c r="AH156" s="74" t="n">
        <f aca="false">IF(R156&gt;0,AH155+1,0)</f>
        <v>0</v>
      </c>
      <c r="AI156" s="74" t="n">
        <f aca="false">IF(U156&gt;0,AI155+1,0)</f>
        <v>10</v>
      </c>
      <c r="AJ156" s="74" t="n">
        <f aca="false">IF(G156&gt;0,AJ155+1,0)</f>
        <v>1</v>
      </c>
      <c r="AK156" s="74" t="n">
        <f aca="false">IF(G156&lt;=0,AK155+1,0)</f>
        <v>0</v>
      </c>
      <c r="AL156" s="74" t="n">
        <f aca="false">IF(K156&gt;0,AL155+1,0)</f>
        <v>1</v>
      </c>
      <c r="AM156" s="74" t="n">
        <f aca="false">IF(K156&lt;=0,AM155+1,0)</f>
        <v>0</v>
      </c>
    </row>
    <row r="157" customFormat="false" ht="15" hidden="false" customHeight="false" outlineLevel="0" collapsed="false">
      <c r="A157" s="61" t="n">
        <v>156</v>
      </c>
      <c r="B157" s="62" t="n">
        <v>40512.53125</v>
      </c>
      <c r="C157" s="63" t="n">
        <f aca="false">YEAR(B157)</f>
        <v>2010</v>
      </c>
      <c r="D157" s="32" t="s">
        <v>277</v>
      </c>
      <c r="E157" s="64" t="n">
        <v>5865</v>
      </c>
      <c r="F157" s="65" t="n">
        <v>0.0197</v>
      </c>
      <c r="G157" s="66" t="n">
        <v>115.5405</v>
      </c>
      <c r="H157" s="67" t="n">
        <f aca="false">E157+IF(D157="Long",1,-1)*G157</f>
        <v>5980.5405</v>
      </c>
      <c r="I157" s="68" t="n">
        <f aca="false">Assumptions!$B$58</f>
        <v>5.35750011455817</v>
      </c>
      <c r="J157" s="68" t="n">
        <f aca="false">INDEX(Yearly!$T$5:$T$22,MATCH(C157,Yearly!$A$5:$A$22,0))</f>
        <v>0.579189201573856</v>
      </c>
      <c r="K157" s="68" t="n">
        <f aca="false">G157-I157-J157</f>
        <v>109.603810683868</v>
      </c>
      <c r="L157" s="69" t="n">
        <f aca="false">(I157+J157)/Assumptions!$B$8</f>
        <v>0.000261770907212725</v>
      </c>
      <c r="M157" s="70" t="n">
        <f aca="false">F157-L157</f>
        <v>0.0194382290927873</v>
      </c>
      <c r="N157" s="71" t="n">
        <f aca="false">G157*Assumptions!$B$7</f>
        <v>908726.0325</v>
      </c>
      <c r="O157" s="71" t="n">
        <f aca="false">K157*Assumptions!$B$7</f>
        <v>862033.971028622</v>
      </c>
      <c r="P157" s="68" t="n">
        <f aca="false">P156+G157</f>
        <v>3470.609665</v>
      </c>
      <c r="Q157" s="68" t="n">
        <f aca="false">MAX(Q156,P157)</f>
        <v>3470.609665</v>
      </c>
      <c r="R157" s="68" t="n">
        <f aca="false">Q157-P157</f>
        <v>0</v>
      </c>
      <c r="S157" s="68" t="n">
        <f aca="false">S156+K157</f>
        <v>2517.40903650983</v>
      </c>
      <c r="T157" s="68" t="n">
        <f aca="false">MAX(T156,S157)</f>
        <v>2517.40903650983</v>
      </c>
      <c r="U157" s="68" t="n">
        <f aca="false">T157-S157</f>
        <v>0</v>
      </c>
      <c r="V157" s="70" t="n">
        <f aca="false">V156+F157</f>
        <v>0.859500000000001</v>
      </c>
      <c r="W157" s="70" t="n">
        <f aca="false">MAX(W156,V157)</f>
        <v>0.859500000000001</v>
      </c>
      <c r="X157" s="70" t="n">
        <f aca="false">W157-V157</f>
        <v>0</v>
      </c>
      <c r="Y157" s="70" t="n">
        <f aca="false">Y156+M157</f>
        <v>0.817469807751674</v>
      </c>
      <c r="Z157" s="70" t="n">
        <f aca="false">MAX(Z156,Y157)</f>
        <v>0.817469807751674</v>
      </c>
      <c r="AA157" s="70" t="n">
        <f aca="false">Z157-Y157</f>
        <v>0</v>
      </c>
      <c r="AB157" s="72" t="n">
        <f aca="false">AB156*(1+F157)</f>
        <v>2.25101211956347</v>
      </c>
      <c r="AC157" s="73" t="n">
        <f aca="false">MAX(AC156,AB157)</f>
        <v>2.25101211956347</v>
      </c>
      <c r="AD157" s="70" t="n">
        <f aca="false">1-AB157/AC157</f>
        <v>0</v>
      </c>
      <c r="AE157" s="73" t="n">
        <f aca="false">AE156*(1+M157)</f>
        <v>2.15881354260045</v>
      </c>
      <c r="AF157" s="73" t="n">
        <f aca="false">MAX(AF156,AE157)</f>
        <v>2.15881354260045</v>
      </c>
      <c r="AG157" s="70" t="n">
        <f aca="false">1-AE157/AF157</f>
        <v>0</v>
      </c>
      <c r="AH157" s="74" t="n">
        <f aca="false">IF(R157&gt;0,AH156+1,0)</f>
        <v>0</v>
      </c>
      <c r="AI157" s="74" t="n">
        <f aca="false">IF(U157&gt;0,AI156+1,0)</f>
        <v>0</v>
      </c>
      <c r="AJ157" s="74" t="n">
        <f aca="false">IF(G157&gt;0,AJ156+1,0)</f>
        <v>2</v>
      </c>
      <c r="AK157" s="74" t="n">
        <f aca="false">IF(G157&lt;=0,AK156+1,0)</f>
        <v>0</v>
      </c>
      <c r="AL157" s="74" t="n">
        <f aca="false">IF(K157&gt;0,AL156+1,0)</f>
        <v>2</v>
      </c>
      <c r="AM157" s="74" t="n">
        <f aca="false">IF(K157&lt;=0,AM156+1,0)</f>
        <v>0</v>
      </c>
    </row>
    <row r="158" customFormat="false" ht="15" hidden="false" customHeight="false" outlineLevel="0" collapsed="false">
      <c r="A158" s="61" t="n">
        <v>157</v>
      </c>
      <c r="B158" s="62" t="n">
        <v>40519.4479166667</v>
      </c>
      <c r="C158" s="63" t="n">
        <f aca="false">YEAR(B158)</f>
        <v>2010</v>
      </c>
      <c r="D158" s="32" t="s">
        <v>276</v>
      </c>
      <c r="E158" s="64" t="n">
        <v>5980.7</v>
      </c>
      <c r="F158" s="65" t="n">
        <v>0.0002</v>
      </c>
      <c r="G158" s="66" t="n">
        <v>1.19614</v>
      </c>
      <c r="H158" s="67" t="n">
        <f aca="false">E158+IF(D158="Long",1,-1)*G158</f>
        <v>5979.50386</v>
      </c>
      <c r="I158" s="68" t="n">
        <f aca="false">Assumptions!$B$58</f>
        <v>5.35750011455817</v>
      </c>
      <c r="J158" s="68" t="n">
        <f aca="false">INDEX(Yearly!$T$5:$T$22,MATCH(C158,Yearly!$A$5:$A$22,0))</f>
        <v>0.579189201573856</v>
      </c>
      <c r="K158" s="68" t="n">
        <f aca="false">G158-I158-J158</f>
        <v>-4.74054931613202</v>
      </c>
      <c r="L158" s="69" t="n">
        <f aca="false">(I158+J158)/Assumptions!$B$8</f>
        <v>0.000261770907212725</v>
      </c>
      <c r="M158" s="70" t="n">
        <f aca="false">F158-L158</f>
        <v>-6.17709072127247E-005</v>
      </c>
      <c r="N158" s="71" t="n">
        <f aca="false">G158*Assumptions!$B$7</f>
        <v>9407.6411</v>
      </c>
      <c r="O158" s="71" t="n">
        <f aca="false">K158*Assumptions!$B$7</f>
        <v>-37284.4203713784</v>
      </c>
      <c r="P158" s="68" t="n">
        <f aca="false">P157+G158</f>
        <v>3471.805805</v>
      </c>
      <c r="Q158" s="68" t="n">
        <f aca="false">MAX(Q157,P158)</f>
        <v>3471.805805</v>
      </c>
      <c r="R158" s="68" t="n">
        <f aca="false">Q158-P158</f>
        <v>0</v>
      </c>
      <c r="S158" s="68" t="n">
        <f aca="false">S157+K158</f>
        <v>2512.6684871937</v>
      </c>
      <c r="T158" s="68" t="n">
        <f aca="false">MAX(T157,S158)</f>
        <v>2517.40903650983</v>
      </c>
      <c r="U158" s="68" t="n">
        <f aca="false">T158-S158</f>
        <v>4.74054931613182</v>
      </c>
      <c r="V158" s="70" t="n">
        <f aca="false">V157+F158</f>
        <v>0.859700000000001</v>
      </c>
      <c r="W158" s="70" t="n">
        <f aca="false">MAX(W157,V158)</f>
        <v>0.859700000000001</v>
      </c>
      <c r="X158" s="70" t="n">
        <f aca="false">W158-V158</f>
        <v>0</v>
      </c>
      <c r="Y158" s="70" t="n">
        <f aca="false">Y157+M158</f>
        <v>0.817408036844461</v>
      </c>
      <c r="Z158" s="70" t="n">
        <f aca="false">MAX(Z157,Y158)</f>
        <v>0.817469807751674</v>
      </c>
      <c r="AA158" s="70" t="n">
        <f aca="false">Z158-Y158</f>
        <v>6.17709072127104E-005</v>
      </c>
      <c r="AB158" s="72" t="n">
        <f aca="false">AB157*(1+F158)</f>
        <v>2.25146232198739</v>
      </c>
      <c r="AC158" s="73" t="n">
        <f aca="false">MAX(AC157,AB158)</f>
        <v>2.25146232198739</v>
      </c>
      <c r="AD158" s="70" t="n">
        <f aca="false">1-AB158/AC158</f>
        <v>0</v>
      </c>
      <c r="AE158" s="73" t="n">
        <f aca="false">AE157*(1+M158)</f>
        <v>2.15868019072942</v>
      </c>
      <c r="AF158" s="73" t="n">
        <f aca="false">MAX(AF157,AE158)</f>
        <v>2.15881354260045</v>
      </c>
      <c r="AG158" s="70" t="n">
        <f aca="false">1-AE158/AF158</f>
        <v>6.17709072127104E-005</v>
      </c>
      <c r="AH158" s="74" t="n">
        <f aca="false">IF(R158&gt;0,AH157+1,0)</f>
        <v>0</v>
      </c>
      <c r="AI158" s="74" t="n">
        <f aca="false">IF(U158&gt;0,AI157+1,0)</f>
        <v>1</v>
      </c>
      <c r="AJ158" s="74" t="n">
        <f aca="false">IF(G158&gt;0,AJ157+1,0)</f>
        <v>3</v>
      </c>
      <c r="AK158" s="74" t="n">
        <f aca="false">IF(G158&lt;=0,AK157+1,0)</f>
        <v>0</v>
      </c>
      <c r="AL158" s="74" t="n">
        <f aca="false">IF(K158&gt;0,AL157+1,0)</f>
        <v>0</v>
      </c>
      <c r="AM158" s="74" t="n">
        <f aca="false">IF(K158&lt;=0,AM157+1,0)</f>
        <v>1</v>
      </c>
    </row>
    <row r="159" customFormat="false" ht="15" hidden="false" customHeight="false" outlineLevel="0" collapsed="false">
      <c r="A159" s="61" t="n">
        <v>158</v>
      </c>
      <c r="B159" s="62" t="n">
        <v>40519.5819444444</v>
      </c>
      <c r="C159" s="63" t="n">
        <f aca="false">YEAR(B159)</f>
        <v>2010</v>
      </c>
      <c r="D159" s="32" t="s">
        <v>277</v>
      </c>
      <c r="E159" s="64" t="n">
        <v>5979.45</v>
      </c>
      <c r="F159" s="65" t="n">
        <v>-0.0089</v>
      </c>
      <c r="G159" s="66" t="n">
        <v>-53.217105</v>
      </c>
      <c r="H159" s="67" t="n">
        <f aca="false">E159+IF(D159="Long",1,-1)*G159</f>
        <v>5926.232895</v>
      </c>
      <c r="I159" s="68" t="n">
        <f aca="false">Assumptions!$B$58</f>
        <v>5.35750011455817</v>
      </c>
      <c r="J159" s="68" t="n">
        <f aca="false">INDEX(Yearly!$T$5:$T$22,MATCH(C159,Yearly!$A$5:$A$22,0))</f>
        <v>0.579189201573856</v>
      </c>
      <c r="K159" s="68" t="n">
        <f aca="false">G159-I159-J159</f>
        <v>-59.153794316132</v>
      </c>
      <c r="L159" s="69" t="n">
        <f aca="false">(I159+J159)/Assumptions!$B$8</f>
        <v>0.000261770907212725</v>
      </c>
      <c r="M159" s="70" t="n">
        <f aca="false">F159-L159</f>
        <v>-0.00916177090721273</v>
      </c>
      <c r="N159" s="71" t="n">
        <f aca="false">G159*Assumptions!$B$7</f>
        <v>-418552.530825</v>
      </c>
      <c r="O159" s="71" t="n">
        <f aca="false">K159*Assumptions!$B$7</f>
        <v>-465244.592296378</v>
      </c>
      <c r="P159" s="68" t="n">
        <f aca="false">P158+G159</f>
        <v>3418.5887</v>
      </c>
      <c r="Q159" s="68" t="n">
        <f aca="false">MAX(Q158,P159)</f>
        <v>3471.805805</v>
      </c>
      <c r="R159" s="68" t="n">
        <f aca="false">Q159-P159</f>
        <v>53.2171050000002</v>
      </c>
      <c r="S159" s="68" t="n">
        <f aca="false">S158+K159</f>
        <v>2453.51469287757</v>
      </c>
      <c r="T159" s="68" t="n">
        <f aca="false">MAX(T158,S159)</f>
        <v>2517.40903650983</v>
      </c>
      <c r="U159" s="68" t="n">
        <f aca="false">T159-S159</f>
        <v>63.8943436322638</v>
      </c>
      <c r="V159" s="70" t="n">
        <f aca="false">V158+F159</f>
        <v>0.8508</v>
      </c>
      <c r="W159" s="70" t="n">
        <f aca="false">MAX(W158,V159)</f>
        <v>0.859700000000001</v>
      </c>
      <c r="X159" s="70" t="n">
        <f aca="false">W159-V159</f>
        <v>0.00890000000000002</v>
      </c>
      <c r="Y159" s="70" t="n">
        <f aca="false">Y158+M159</f>
        <v>0.808246265937248</v>
      </c>
      <c r="Z159" s="70" t="n">
        <f aca="false">MAX(Z158,Y159)</f>
        <v>0.817469807751674</v>
      </c>
      <c r="AA159" s="70" t="n">
        <f aca="false">Z159-Y159</f>
        <v>0.00922354181442542</v>
      </c>
      <c r="AB159" s="72" t="n">
        <f aca="false">AB158*(1+F159)</f>
        <v>2.2314243073217</v>
      </c>
      <c r="AC159" s="73" t="n">
        <f aca="false">MAX(AC158,AB159)</f>
        <v>2.25146232198739</v>
      </c>
      <c r="AD159" s="70" t="n">
        <f aca="false">1-AB159/AC159</f>
        <v>0.00890000000000002</v>
      </c>
      <c r="AE159" s="73" t="n">
        <f aca="false">AE158*(1+M159)</f>
        <v>2.13890285736002</v>
      </c>
      <c r="AF159" s="73" t="n">
        <f aca="false">MAX(AF158,AE159)</f>
        <v>2.15881354260045</v>
      </c>
      <c r="AG159" s="70" t="n">
        <f aca="false">1-AE159/AF159</f>
        <v>0.00922297588352494</v>
      </c>
      <c r="AH159" s="74" t="n">
        <f aca="false">IF(R159&gt;0,AH158+1,0)</f>
        <v>1</v>
      </c>
      <c r="AI159" s="74" t="n">
        <f aca="false">IF(U159&gt;0,AI158+1,0)</f>
        <v>2</v>
      </c>
      <c r="AJ159" s="74" t="n">
        <f aca="false">IF(G159&gt;0,AJ158+1,0)</f>
        <v>0</v>
      </c>
      <c r="AK159" s="74" t="n">
        <f aca="false">IF(G159&lt;=0,AK158+1,0)</f>
        <v>1</v>
      </c>
      <c r="AL159" s="74" t="n">
        <f aca="false">IF(K159&gt;0,AL158+1,0)</f>
        <v>0</v>
      </c>
      <c r="AM159" s="74" t="n">
        <f aca="false">IF(K159&lt;=0,AM158+1,0)</f>
        <v>2</v>
      </c>
    </row>
    <row r="160" customFormat="false" ht="15" hidden="false" customHeight="false" outlineLevel="0" collapsed="false">
      <c r="A160" s="61" t="n">
        <v>159</v>
      </c>
      <c r="B160" s="62" t="n">
        <v>40520.40625</v>
      </c>
      <c r="C160" s="63" t="n">
        <f aca="false">YEAR(B160)</f>
        <v>2010</v>
      </c>
      <c r="D160" s="32" t="s">
        <v>276</v>
      </c>
      <c r="E160" s="64" t="n">
        <v>5926.05</v>
      </c>
      <c r="F160" s="65" t="n">
        <v>0.004</v>
      </c>
      <c r="G160" s="66" t="n">
        <v>23.7042</v>
      </c>
      <c r="H160" s="67" t="n">
        <f aca="false">E160+IF(D160="Long",1,-1)*G160</f>
        <v>5902.3458</v>
      </c>
      <c r="I160" s="68" t="n">
        <f aca="false">Assumptions!$B$58</f>
        <v>5.35750011455817</v>
      </c>
      <c r="J160" s="68" t="n">
        <f aca="false">INDEX(Yearly!$T$5:$T$22,MATCH(C160,Yearly!$A$5:$A$22,0))</f>
        <v>0.579189201573856</v>
      </c>
      <c r="K160" s="68" t="n">
        <f aca="false">G160-I160-J160</f>
        <v>17.767510683868</v>
      </c>
      <c r="L160" s="69" t="n">
        <f aca="false">(I160+J160)/Assumptions!$B$8</f>
        <v>0.000261770907212725</v>
      </c>
      <c r="M160" s="70" t="n">
        <f aca="false">F160-L160</f>
        <v>0.00373822909278728</v>
      </c>
      <c r="N160" s="71" t="n">
        <f aca="false">G160*Assumptions!$B$7</f>
        <v>186433.533</v>
      </c>
      <c r="O160" s="71" t="n">
        <f aca="false">K160*Assumptions!$B$7</f>
        <v>139741.471528622</v>
      </c>
      <c r="P160" s="68" t="n">
        <f aca="false">P159+G160</f>
        <v>3442.2929</v>
      </c>
      <c r="Q160" s="68" t="n">
        <f aca="false">MAX(Q159,P160)</f>
        <v>3471.805805</v>
      </c>
      <c r="R160" s="68" t="n">
        <f aca="false">Q160-P160</f>
        <v>29.512905</v>
      </c>
      <c r="S160" s="68" t="n">
        <f aca="false">S159+K160</f>
        <v>2471.28220356143</v>
      </c>
      <c r="T160" s="68" t="n">
        <f aca="false">MAX(T159,S160)</f>
        <v>2517.40903650983</v>
      </c>
      <c r="U160" s="68" t="n">
        <f aca="false">T160-S160</f>
        <v>46.126832948396</v>
      </c>
      <c r="V160" s="70" t="n">
        <f aca="false">V159+F160</f>
        <v>0.8548</v>
      </c>
      <c r="W160" s="70" t="n">
        <f aca="false">MAX(W159,V160)</f>
        <v>0.859700000000001</v>
      </c>
      <c r="X160" s="70" t="n">
        <f aca="false">W160-V160</f>
        <v>0.00490000000000002</v>
      </c>
      <c r="Y160" s="70" t="n">
        <f aca="false">Y159+M160</f>
        <v>0.811984495030036</v>
      </c>
      <c r="Z160" s="70" t="n">
        <f aca="false">MAX(Z159,Y160)</f>
        <v>0.817469807751674</v>
      </c>
      <c r="AA160" s="70" t="n">
        <f aca="false">Z160-Y160</f>
        <v>0.0054853127216381</v>
      </c>
      <c r="AB160" s="72" t="n">
        <f aca="false">AB159*(1+F160)</f>
        <v>2.24035000455099</v>
      </c>
      <c r="AC160" s="73" t="n">
        <f aca="false">MAX(AC159,AB160)</f>
        <v>2.25146232198739</v>
      </c>
      <c r="AD160" s="70" t="n">
        <f aca="false">1-AB160/AC160</f>
        <v>0.00493560000000004</v>
      </c>
      <c r="AE160" s="73" t="n">
        <f aca="false">AE159*(1+M160)</f>
        <v>2.14689856624805</v>
      </c>
      <c r="AF160" s="73" t="n">
        <f aca="false">MAX(AF159,AE160)</f>
        <v>2.15881354260045</v>
      </c>
      <c r="AG160" s="70" t="n">
        <f aca="false">1-AE160/AF160</f>
        <v>0.00551922438750752</v>
      </c>
      <c r="AH160" s="74" t="n">
        <f aca="false">IF(R160&gt;0,AH159+1,0)</f>
        <v>2</v>
      </c>
      <c r="AI160" s="74" t="n">
        <f aca="false">IF(U160&gt;0,AI159+1,0)</f>
        <v>3</v>
      </c>
      <c r="AJ160" s="74" t="n">
        <f aca="false">IF(G160&gt;0,AJ159+1,0)</f>
        <v>1</v>
      </c>
      <c r="AK160" s="74" t="n">
        <f aca="false">IF(G160&lt;=0,AK159+1,0)</f>
        <v>0</v>
      </c>
      <c r="AL160" s="74" t="n">
        <f aca="false">IF(K160&gt;0,AL159+1,0)</f>
        <v>1</v>
      </c>
      <c r="AM160" s="74" t="n">
        <f aca="false">IF(K160&lt;=0,AM159+1,0)</f>
        <v>0</v>
      </c>
    </row>
    <row r="161" customFormat="false" ht="15" hidden="false" customHeight="false" outlineLevel="0" collapsed="false">
      <c r="A161" s="61" t="n">
        <v>160</v>
      </c>
      <c r="B161" s="62" t="n">
        <v>40525.6145833333</v>
      </c>
      <c r="C161" s="63" t="n">
        <f aca="false">YEAR(B161)</f>
        <v>2010</v>
      </c>
      <c r="D161" s="32" t="s">
        <v>277</v>
      </c>
      <c r="E161" s="64" t="n">
        <v>5902.15</v>
      </c>
      <c r="F161" s="65" t="n">
        <v>-0.0028</v>
      </c>
      <c r="G161" s="66" t="n">
        <v>-16.52602</v>
      </c>
      <c r="H161" s="67" t="n">
        <f aca="false">E161+IF(D161="Long",1,-1)*G161</f>
        <v>5885.62398</v>
      </c>
      <c r="I161" s="68" t="n">
        <f aca="false">Assumptions!$B$58</f>
        <v>5.35750011455817</v>
      </c>
      <c r="J161" s="68" t="n">
        <f aca="false">INDEX(Yearly!$T$5:$T$22,MATCH(C161,Yearly!$A$5:$A$22,0))</f>
        <v>0.579189201573856</v>
      </c>
      <c r="K161" s="68" t="n">
        <f aca="false">G161-I161-J161</f>
        <v>-22.462709316132</v>
      </c>
      <c r="L161" s="69" t="n">
        <f aca="false">(I161+J161)/Assumptions!$B$8</f>
        <v>0.000261770907212725</v>
      </c>
      <c r="M161" s="70" t="n">
        <f aca="false">F161-L161</f>
        <v>-0.00306177090721272</v>
      </c>
      <c r="N161" s="71" t="n">
        <f aca="false">G161*Assumptions!$B$7</f>
        <v>-129977.1473</v>
      </c>
      <c r="O161" s="71" t="n">
        <f aca="false">K161*Assumptions!$B$7</f>
        <v>-176669.208771378</v>
      </c>
      <c r="P161" s="68" t="n">
        <f aca="false">P160+G161</f>
        <v>3425.76688</v>
      </c>
      <c r="Q161" s="68" t="n">
        <f aca="false">MAX(Q160,P161)</f>
        <v>3471.805805</v>
      </c>
      <c r="R161" s="68" t="n">
        <f aca="false">Q161-P161</f>
        <v>46.0389249999998</v>
      </c>
      <c r="S161" s="68" t="n">
        <f aca="false">S160+K161</f>
        <v>2448.8194942453</v>
      </c>
      <c r="T161" s="68" t="n">
        <f aca="false">MAX(T160,S161)</f>
        <v>2517.40903650983</v>
      </c>
      <c r="U161" s="68" t="n">
        <f aca="false">T161-S161</f>
        <v>68.5895422645281</v>
      </c>
      <c r="V161" s="70" t="n">
        <f aca="false">V160+F161</f>
        <v>0.852</v>
      </c>
      <c r="W161" s="70" t="n">
        <f aca="false">MAX(W160,V161)</f>
        <v>0.859700000000001</v>
      </c>
      <c r="X161" s="70" t="n">
        <f aca="false">W161-V161</f>
        <v>0.00770000000000004</v>
      </c>
      <c r="Y161" s="70" t="n">
        <f aca="false">Y160+M161</f>
        <v>0.808922724122823</v>
      </c>
      <c r="Z161" s="70" t="n">
        <f aca="false">MAX(Z160,Y161)</f>
        <v>0.817469807751674</v>
      </c>
      <c r="AA161" s="70" t="n">
        <f aca="false">Z161-Y161</f>
        <v>0.00854708362885082</v>
      </c>
      <c r="AB161" s="72" t="n">
        <f aca="false">AB160*(1+F161)</f>
        <v>2.23407702453824</v>
      </c>
      <c r="AC161" s="73" t="n">
        <f aca="false">MAX(AC160,AB161)</f>
        <v>2.25146232198739</v>
      </c>
      <c r="AD161" s="70" t="n">
        <f aca="false">1-AB161/AC161</f>
        <v>0.00772178032000015</v>
      </c>
      <c r="AE161" s="73" t="n">
        <f aca="false">AE160*(1+M161)</f>
        <v>2.14032525467718</v>
      </c>
      <c r="AF161" s="73" t="n">
        <f aca="false">MAX(AF160,AE161)</f>
        <v>2.15881354260045</v>
      </c>
      <c r="AG161" s="70" t="n">
        <f aca="false">1-AE161/AF161</f>
        <v>0.00856409669406011</v>
      </c>
      <c r="AH161" s="74" t="n">
        <f aca="false">IF(R161&gt;0,AH160+1,0)</f>
        <v>3</v>
      </c>
      <c r="AI161" s="74" t="n">
        <f aca="false">IF(U161&gt;0,AI160+1,0)</f>
        <v>4</v>
      </c>
      <c r="AJ161" s="74" t="n">
        <f aca="false">IF(G161&gt;0,AJ160+1,0)</f>
        <v>0</v>
      </c>
      <c r="AK161" s="74" t="n">
        <f aca="false">IF(G161&lt;=0,AK160+1,0)</f>
        <v>1</v>
      </c>
      <c r="AL161" s="74" t="n">
        <f aca="false">IF(K161&gt;0,AL160+1,0)</f>
        <v>0</v>
      </c>
      <c r="AM161" s="74" t="n">
        <f aca="false">IF(K161&lt;=0,AM160+1,0)</f>
        <v>1</v>
      </c>
    </row>
    <row r="162" customFormat="false" ht="15" hidden="false" customHeight="false" outlineLevel="0" collapsed="false">
      <c r="A162" s="61" t="n">
        <v>161</v>
      </c>
      <c r="B162" s="62" t="n">
        <v>40527.59375</v>
      </c>
      <c r="C162" s="63" t="n">
        <f aca="false">YEAR(B162)</f>
        <v>2010</v>
      </c>
      <c r="D162" s="32" t="s">
        <v>276</v>
      </c>
      <c r="E162" s="64" t="n">
        <v>5885.65</v>
      </c>
      <c r="F162" s="65" t="n">
        <v>-0.0018</v>
      </c>
      <c r="G162" s="66" t="n">
        <v>-10.59417</v>
      </c>
      <c r="H162" s="67" t="n">
        <f aca="false">E162+IF(D162="Long",1,-1)*G162</f>
        <v>5896.24417</v>
      </c>
      <c r="I162" s="68" t="n">
        <f aca="false">Assumptions!$B$58</f>
        <v>5.35750011455817</v>
      </c>
      <c r="J162" s="68" t="n">
        <f aca="false">INDEX(Yearly!$T$5:$T$22,MATCH(C162,Yearly!$A$5:$A$22,0))</f>
        <v>0.579189201573856</v>
      </c>
      <c r="K162" s="68" t="n">
        <f aca="false">G162-I162-J162</f>
        <v>-16.530859316132</v>
      </c>
      <c r="L162" s="69" t="n">
        <f aca="false">(I162+J162)/Assumptions!$B$8</f>
        <v>0.000261770907212725</v>
      </c>
      <c r="M162" s="70" t="n">
        <f aca="false">F162-L162</f>
        <v>-0.00206177090721272</v>
      </c>
      <c r="N162" s="71" t="n">
        <f aca="false">G162*Assumptions!$B$7</f>
        <v>-83323.14705</v>
      </c>
      <c r="O162" s="71" t="n">
        <f aca="false">K162*Assumptions!$B$7</f>
        <v>-130015.208521378</v>
      </c>
      <c r="P162" s="68" t="n">
        <f aca="false">P161+G162</f>
        <v>3415.17271</v>
      </c>
      <c r="Q162" s="68" t="n">
        <f aca="false">MAX(Q161,P162)</f>
        <v>3471.805805</v>
      </c>
      <c r="R162" s="68" t="n">
        <f aca="false">Q162-P162</f>
        <v>56.6330949999997</v>
      </c>
      <c r="S162" s="68" t="n">
        <f aca="false">S161+K162</f>
        <v>2432.28863492917</v>
      </c>
      <c r="T162" s="68" t="n">
        <f aca="false">MAX(T161,S162)</f>
        <v>2517.40903650983</v>
      </c>
      <c r="U162" s="68" t="n">
        <f aca="false">T162-S162</f>
        <v>85.1204015806602</v>
      </c>
      <c r="V162" s="70" t="n">
        <f aca="false">V161+F162</f>
        <v>0.8502</v>
      </c>
      <c r="W162" s="70" t="n">
        <f aca="false">MAX(W161,V162)</f>
        <v>0.859700000000001</v>
      </c>
      <c r="X162" s="70" t="n">
        <f aca="false">W162-V162</f>
        <v>0.00950000000000006</v>
      </c>
      <c r="Y162" s="70" t="n">
        <f aca="false">Y161+M162</f>
        <v>0.80686095321561</v>
      </c>
      <c r="Z162" s="70" t="n">
        <f aca="false">MAX(Z161,Y162)</f>
        <v>0.817469807751674</v>
      </c>
      <c r="AA162" s="70" t="n">
        <f aca="false">Z162-Y162</f>
        <v>0.0106088545360635</v>
      </c>
      <c r="AB162" s="72" t="n">
        <f aca="false">AB161*(1+F162)</f>
        <v>2.23005568589407</v>
      </c>
      <c r="AC162" s="73" t="n">
        <f aca="false">MAX(AC161,AB162)</f>
        <v>2.25146232198739</v>
      </c>
      <c r="AD162" s="70" t="n">
        <f aca="false">1-AB162/AC162</f>
        <v>0.00950788111542422</v>
      </c>
      <c r="AE162" s="73" t="n">
        <f aca="false">AE161*(1+M162)</f>
        <v>2.13591239433511</v>
      </c>
      <c r="AF162" s="73" t="n">
        <f aca="false">MAX(AF161,AE162)</f>
        <v>2.15881354260045</v>
      </c>
      <c r="AG162" s="70" t="n">
        <f aca="false">1-AE162/AF162</f>
        <v>0.0106082103958625</v>
      </c>
      <c r="AH162" s="74" t="n">
        <f aca="false">IF(R162&gt;0,AH161+1,0)</f>
        <v>4</v>
      </c>
      <c r="AI162" s="74" t="n">
        <f aca="false">IF(U162&gt;0,AI161+1,0)</f>
        <v>5</v>
      </c>
      <c r="AJ162" s="74" t="n">
        <f aca="false">IF(G162&gt;0,AJ161+1,0)</f>
        <v>0</v>
      </c>
      <c r="AK162" s="74" t="n">
        <f aca="false">IF(G162&lt;=0,AK161+1,0)</f>
        <v>2</v>
      </c>
      <c r="AL162" s="74" t="n">
        <f aca="false">IF(K162&gt;0,AL161+1,0)</f>
        <v>0</v>
      </c>
      <c r="AM162" s="74" t="n">
        <f aca="false">IF(K162&lt;=0,AM161+1,0)</f>
        <v>2</v>
      </c>
    </row>
    <row r="163" customFormat="false" ht="15" hidden="false" customHeight="false" outlineLevel="0" collapsed="false">
      <c r="A163" s="61" t="n">
        <v>162</v>
      </c>
      <c r="B163" s="62" t="n">
        <v>40528.4493055556</v>
      </c>
      <c r="C163" s="63" t="n">
        <f aca="false">YEAR(B163)</f>
        <v>2010</v>
      </c>
      <c r="D163" s="32" t="s">
        <v>277</v>
      </c>
      <c r="E163" s="64" t="n">
        <v>5896.1</v>
      </c>
      <c r="F163" s="65" t="n">
        <v>-0.0017</v>
      </c>
      <c r="G163" s="66" t="n">
        <v>-10.02337</v>
      </c>
      <c r="H163" s="67" t="n">
        <f aca="false">E163+IF(D163="Long",1,-1)*G163</f>
        <v>5886.07663</v>
      </c>
      <c r="I163" s="68" t="n">
        <f aca="false">Assumptions!$B$58</f>
        <v>5.35750011455817</v>
      </c>
      <c r="J163" s="68" t="n">
        <f aca="false">INDEX(Yearly!$T$5:$T$22,MATCH(C163,Yearly!$A$5:$A$22,0))</f>
        <v>0.579189201573856</v>
      </c>
      <c r="K163" s="68" t="n">
        <f aca="false">G163-I163-J163</f>
        <v>-15.960059316132</v>
      </c>
      <c r="L163" s="69" t="n">
        <f aca="false">(I163+J163)/Assumptions!$B$8</f>
        <v>0.000261770907212725</v>
      </c>
      <c r="M163" s="70" t="n">
        <f aca="false">F163-L163</f>
        <v>-0.00196177090721272</v>
      </c>
      <c r="N163" s="71" t="n">
        <f aca="false">G163*Assumptions!$B$7</f>
        <v>-78833.80505</v>
      </c>
      <c r="O163" s="71" t="n">
        <f aca="false">K163*Assumptions!$B$7</f>
        <v>-125525.866521378</v>
      </c>
      <c r="P163" s="68" t="n">
        <f aca="false">P162+G163</f>
        <v>3405.14934</v>
      </c>
      <c r="Q163" s="68" t="n">
        <f aca="false">MAX(Q162,P163)</f>
        <v>3471.805805</v>
      </c>
      <c r="R163" s="68" t="n">
        <f aca="false">Q163-P163</f>
        <v>66.6564649999996</v>
      </c>
      <c r="S163" s="68" t="n">
        <f aca="false">S162+K163</f>
        <v>2416.32857561304</v>
      </c>
      <c r="T163" s="68" t="n">
        <f aca="false">MAX(T162,S163)</f>
        <v>2517.40903650983</v>
      </c>
      <c r="U163" s="68" t="n">
        <f aca="false">T163-S163</f>
        <v>101.080460896792</v>
      </c>
      <c r="V163" s="70" t="n">
        <f aca="false">V162+F163</f>
        <v>0.8485</v>
      </c>
      <c r="W163" s="70" t="n">
        <f aca="false">MAX(W162,V163)</f>
        <v>0.859700000000001</v>
      </c>
      <c r="X163" s="70" t="n">
        <f aca="false">W163-V163</f>
        <v>0.0112000000000001</v>
      </c>
      <c r="Y163" s="70" t="n">
        <f aca="false">Y162+M163</f>
        <v>0.804899182308397</v>
      </c>
      <c r="Z163" s="70" t="n">
        <f aca="false">MAX(Z162,Y163)</f>
        <v>0.817469807751674</v>
      </c>
      <c r="AA163" s="70" t="n">
        <f aca="false">Z163-Y163</f>
        <v>0.0125706254432763</v>
      </c>
      <c r="AB163" s="72" t="n">
        <f aca="false">AB162*(1+F163)</f>
        <v>2.22626459122805</v>
      </c>
      <c r="AC163" s="73" t="n">
        <f aca="false">MAX(AC162,AB163)</f>
        <v>2.25146232198739</v>
      </c>
      <c r="AD163" s="70" t="n">
        <f aca="false">1-AB163/AC163</f>
        <v>0.011191717717528</v>
      </c>
      <c r="AE163" s="73" t="n">
        <f aca="false">AE162*(1+M163)</f>
        <v>2.13172222353955</v>
      </c>
      <c r="AF163" s="73" t="n">
        <f aca="false">MAX(AF162,AE163)</f>
        <v>2.15881354260045</v>
      </c>
      <c r="AG163" s="70" t="n">
        <f aca="false">1-AE163/AF163</f>
        <v>0.012549170424543</v>
      </c>
      <c r="AH163" s="74" t="n">
        <f aca="false">IF(R163&gt;0,AH162+1,0)</f>
        <v>5</v>
      </c>
      <c r="AI163" s="74" t="n">
        <f aca="false">IF(U163&gt;0,AI162+1,0)</f>
        <v>6</v>
      </c>
      <c r="AJ163" s="74" t="n">
        <f aca="false">IF(G163&gt;0,AJ162+1,0)</f>
        <v>0</v>
      </c>
      <c r="AK163" s="74" t="n">
        <f aca="false">IF(G163&lt;=0,AK162+1,0)</f>
        <v>3</v>
      </c>
      <c r="AL163" s="74" t="n">
        <f aca="false">IF(K163&gt;0,AL162+1,0)</f>
        <v>0</v>
      </c>
      <c r="AM163" s="74" t="n">
        <f aca="false">IF(K163&lt;=0,AM162+1,0)</f>
        <v>3</v>
      </c>
    </row>
    <row r="164" customFormat="false" ht="15" hidden="false" customHeight="false" outlineLevel="0" collapsed="false">
      <c r="A164" s="61" t="n">
        <v>163</v>
      </c>
      <c r="B164" s="62" t="n">
        <v>40528.53125</v>
      </c>
      <c r="C164" s="63" t="n">
        <f aca="false">YEAR(B164)</f>
        <v>2010</v>
      </c>
      <c r="D164" s="32" t="s">
        <v>276</v>
      </c>
      <c r="E164" s="64" t="n">
        <v>5886.1</v>
      </c>
      <c r="F164" s="65" t="n">
        <v>-0.0079</v>
      </c>
      <c r="G164" s="66" t="n">
        <v>-46.50019</v>
      </c>
      <c r="H164" s="67" t="n">
        <f aca="false">E164+IF(D164="Long",1,-1)*G164</f>
        <v>5932.60019</v>
      </c>
      <c r="I164" s="68" t="n">
        <f aca="false">Assumptions!$B$58</f>
        <v>5.35750011455817</v>
      </c>
      <c r="J164" s="68" t="n">
        <f aca="false">INDEX(Yearly!$T$5:$T$22,MATCH(C164,Yearly!$A$5:$A$22,0))</f>
        <v>0.579189201573856</v>
      </c>
      <c r="K164" s="68" t="n">
        <f aca="false">G164-I164-J164</f>
        <v>-52.436879316132</v>
      </c>
      <c r="L164" s="69" t="n">
        <f aca="false">(I164+J164)/Assumptions!$B$8</f>
        <v>0.000261770907212725</v>
      </c>
      <c r="M164" s="70" t="n">
        <f aca="false">F164-L164</f>
        <v>-0.00816177090721273</v>
      </c>
      <c r="N164" s="71" t="n">
        <f aca="false">G164*Assumptions!$B$7</f>
        <v>-365723.99435</v>
      </c>
      <c r="O164" s="71" t="n">
        <f aca="false">K164*Assumptions!$B$7</f>
        <v>-412416.055821378</v>
      </c>
      <c r="P164" s="68" t="n">
        <f aca="false">P163+G164</f>
        <v>3358.64915</v>
      </c>
      <c r="Q164" s="68" t="n">
        <f aca="false">MAX(Q163,P164)</f>
        <v>3471.805805</v>
      </c>
      <c r="R164" s="68" t="n">
        <f aca="false">Q164-P164</f>
        <v>113.156655</v>
      </c>
      <c r="S164" s="68" t="n">
        <f aca="false">S163+K164</f>
        <v>2363.8916962969</v>
      </c>
      <c r="T164" s="68" t="n">
        <f aca="false">MAX(T163,S164)</f>
        <v>2517.40903650983</v>
      </c>
      <c r="U164" s="68" t="n">
        <f aca="false">T164-S164</f>
        <v>153.517340212924</v>
      </c>
      <c r="V164" s="70" t="n">
        <f aca="false">V163+F164</f>
        <v>0.8406</v>
      </c>
      <c r="W164" s="70" t="n">
        <f aca="false">MAX(W163,V164)</f>
        <v>0.859700000000001</v>
      </c>
      <c r="X164" s="70" t="n">
        <f aca="false">W164-V164</f>
        <v>0.0191000000000001</v>
      </c>
      <c r="Y164" s="70" t="n">
        <f aca="false">Y163+M164</f>
        <v>0.796737411401185</v>
      </c>
      <c r="Z164" s="70" t="n">
        <f aca="false">MAX(Z163,Y164)</f>
        <v>0.817469807751674</v>
      </c>
      <c r="AA164" s="70" t="n">
        <f aca="false">Z164-Y164</f>
        <v>0.020732396350489</v>
      </c>
      <c r="AB164" s="72" t="n">
        <f aca="false">AB163*(1+F164)</f>
        <v>2.20867710095735</v>
      </c>
      <c r="AC164" s="73" t="n">
        <f aca="false">MAX(AC163,AB164)</f>
        <v>2.25146232198739</v>
      </c>
      <c r="AD164" s="70" t="n">
        <f aca="false">1-AB164/AC164</f>
        <v>0.0190033031475595</v>
      </c>
      <c r="AE164" s="73" t="n">
        <f aca="false">AE163*(1+M164)</f>
        <v>2.1143235951132</v>
      </c>
      <c r="AF164" s="73" t="n">
        <f aca="false">MAX(AF163,AE164)</f>
        <v>2.15881354260045</v>
      </c>
      <c r="AG164" s="70" t="n">
        <f aca="false">1-AE164/AF164</f>
        <v>0.0206085178776749</v>
      </c>
      <c r="AH164" s="74" t="n">
        <f aca="false">IF(R164&gt;0,AH163+1,0)</f>
        <v>6</v>
      </c>
      <c r="AI164" s="74" t="n">
        <f aca="false">IF(U164&gt;0,AI163+1,0)</f>
        <v>7</v>
      </c>
      <c r="AJ164" s="74" t="n">
        <f aca="false">IF(G164&gt;0,AJ163+1,0)</f>
        <v>0</v>
      </c>
      <c r="AK164" s="74" t="n">
        <f aca="false">IF(G164&lt;=0,AK163+1,0)</f>
        <v>4</v>
      </c>
      <c r="AL164" s="74" t="n">
        <f aca="false">IF(K164&gt;0,AL163+1,0)</f>
        <v>0</v>
      </c>
      <c r="AM164" s="74" t="n">
        <f aca="false">IF(K164&lt;=0,AM163+1,0)</f>
        <v>4</v>
      </c>
    </row>
    <row r="165" customFormat="false" ht="15" hidden="false" customHeight="false" outlineLevel="0" collapsed="false">
      <c r="A165" s="61" t="n">
        <v>164</v>
      </c>
      <c r="B165" s="62" t="n">
        <v>40528.6145833333</v>
      </c>
      <c r="C165" s="63" t="n">
        <f aca="false">YEAR(B165)</f>
        <v>2010</v>
      </c>
      <c r="D165" s="32" t="s">
        <v>277</v>
      </c>
      <c r="E165" s="64" t="n">
        <v>5932.65</v>
      </c>
      <c r="F165" s="65" t="n">
        <v>0.0066</v>
      </c>
      <c r="G165" s="66" t="n">
        <v>39.15549</v>
      </c>
      <c r="H165" s="67" t="n">
        <f aca="false">E165+IF(D165="Long",1,-1)*G165</f>
        <v>5971.80549</v>
      </c>
      <c r="I165" s="68" t="n">
        <f aca="false">Assumptions!$B$58</f>
        <v>5.35750011455817</v>
      </c>
      <c r="J165" s="68" t="n">
        <f aca="false">INDEX(Yearly!$T$5:$T$22,MATCH(C165,Yearly!$A$5:$A$22,0))</f>
        <v>0.579189201573856</v>
      </c>
      <c r="K165" s="68" t="n">
        <f aca="false">G165-I165-J165</f>
        <v>33.218800683868</v>
      </c>
      <c r="L165" s="69" t="n">
        <f aca="false">(I165+J165)/Assumptions!$B$8</f>
        <v>0.000261770907212725</v>
      </c>
      <c r="M165" s="70" t="n">
        <f aca="false">F165-L165</f>
        <v>0.00633822909278728</v>
      </c>
      <c r="N165" s="71" t="n">
        <f aca="false">G165*Assumptions!$B$7</f>
        <v>307957.92885</v>
      </c>
      <c r="O165" s="71" t="n">
        <f aca="false">K165*Assumptions!$B$7</f>
        <v>261265.867378622</v>
      </c>
      <c r="P165" s="68" t="n">
        <f aca="false">P164+G165</f>
        <v>3397.80464</v>
      </c>
      <c r="Q165" s="68" t="n">
        <f aca="false">MAX(Q164,P165)</f>
        <v>3471.805805</v>
      </c>
      <c r="R165" s="68" t="n">
        <f aca="false">Q165-P165</f>
        <v>74.0011649999997</v>
      </c>
      <c r="S165" s="68" t="n">
        <f aca="false">S164+K165</f>
        <v>2397.11049698077</v>
      </c>
      <c r="T165" s="68" t="n">
        <f aca="false">MAX(T164,S165)</f>
        <v>2517.40903650983</v>
      </c>
      <c r="U165" s="68" t="n">
        <f aca="false">T165-S165</f>
        <v>120.298539529057</v>
      </c>
      <c r="V165" s="70" t="n">
        <f aca="false">V164+F165</f>
        <v>0.8472</v>
      </c>
      <c r="W165" s="70" t="n">
        <f aca="false">MAX(W164,V165)</f>
        <v>0.859700000000001</v>
      </c>
      <c r="X165" s="70" t="n">
        <f aca="false">W165-V165</f>
        <v>0.0125000000000001</v>
      </c>
      <c r="Y165" s="70" t="n">
        <f aca="false">Y164+M165</f>
        <v>0.803075640493972</v>
      </c>
      <c r="Z165" s="70" t="n">
        <f aca="false">MAX(Z164,Y165)</f>
        <v>0.817469807751674</v>
      </c>
      <c r="AA165" s="70" t="n">
        <f aca="false">Z165-Y165</f>
        <v>0.0143941672577017</v>
      </c>
      <c r="AB165" s="72" t="n">
        <f aca="false">AB164*(1+F165)</f>
        <v>2.22325436982367</v>
      </c>
      <c r="AC165" s="73" t="n">
        <f aca="false">MAX(AC164,AB165)</f>
        <v>2.25146232198739</v>
      </c>
      <c r="AD165" s="70" t="n">
        <f aca="false">1-AB165/AC165</f>
        <v>0.0125287249483333</v>
      </c>
      <c r="AE165" s="73" t="n">
        <f aca="false">AE164*(1+M165)</f>
        <v>2.12772466243532</v>
      </c>
      <c r="AF165" s="73" t="n">
        <f aca="false">MAX(AF164,AE165)</f>
        <v>2.15881354260045</v>
      </c>
      <c r="AG165" s="70" t="n">
        <f aca="false">1-AE165/AF165</f>
        <v>0.0144009102924592</v>
      </c>
      <c r="AH165" s="74" t="n">
        <f aca="false">IF(R165&gt;0,AH164+1,0)</f>
        <v>7</v>
      </c>
      <c r="AI165" s="74" t="n">
        <f aca="false">IF(U165&gt;0,AI164+1,0)</f>
        <v>8</v>
      </c>
      <c r="AJ165" s="74" t="n">
        <f aca="false">IF(G165&gt;0,AJ164+1,0)</f>
        <v>1</v>
      </c>
      <c r="AK165" s="74" t="n">
        <f aca="false">IF(G165&lt;=0,AK164+1,0)</f>
        <v>0</v>
      </c>
      <c r="AL165" s="74" t="n">
        <f aca="false">IF(K165&gt;0,AL164+1,0)</f>
        <v>1</v>
      </c>
      <c r="AM165" s="74" t="n">
        <f aca="false">IF(K165&lt;=0,AM164+1,0)</f>
        <v>0</v>
      </c>
    </row>
    <row r="166" customFormat="false" ht="15" hidden="false" customHeight="false" outlineLevel="0" collapsed="false">
      <c r="A166" s="61" t="n">
        <v>165</v>
      </c>
      <c r="B166" s="62" t="n">
        <v>40536.5125</v>
      </c>
      <c r="C166" s="63" t="n">
        <f aca="false">YEAR(B166)</f>
        <v>2010</v>
      </c>
      <c r="D166" s="32" t="s">
        <v>277</v>
      </c>
      <c r="E166" s="64" t="n">
        <v>5974.85</v>
      </c>
      <c r="F166" s="65" t="n">
        <v>0.0026</v>
      </c>
      <c r="G166" s="66" t="n">
        <v>15.53461</v>
      </c>
      <c r="H166" s="67" t="n">
        <f aca="false">E166+IF(D166="Long",1,-1)*G166</f>
        <v>5990.38461</v>
      </c>
      <c r="I166" s="68" t="n">
        <f aca="false">Assumptions!$B$58</f>
        <v>5.35750011455817</v>
      </c>
      <c r="J166" s="68" t="n">
        <f aca="false">INDEX(Yearly!$T$5:$T$22,MATCH(C166,Yearly!$A$5:$A$22,0))</f>
        <v>0.579189201573856</v>
      </c>
      <c r="K166" s="68" t="n">
        <f aca="false">G166-I166-J166</f>
        <v>9.59792068386798</v>
      </c>
      <c r="L166" s="69" t="n">
        <f aca="false">(I166+J166)/Assumptions!$B$8</f>
        <v>0.000261770907212725</v>
      </c>
      <c r="M166" s="70" t="n">
        <f aca="false">F166-L166</f>
        <v>0.00233822909278728</v>
      </c>
      <c r="N166" s="71" t="n">
        <f aca="false">G166*Assumptions!$B$7</f>
        <v>122179.70765</v>
      </c>
      <c r="O166" s="71" t="n">
        <f aca="false">K166*Assumptions!$B$7</f>
        <v>75487.6461786216</v>
      </c>
      <c r="P166" s="68" t="n">
        <f aca="false">P165+G166</f>
        <v>3413.33925</v>
      </c>
      <c r="Q166" s="68" t="n">
        <f aca="false">MAX(Q165,P166)</f>
        <v>3471.805805</v>
      </c>
      <c r="R166" s="68" t="n">
        <f aca="false">Q166-P166</f>
        <v>58.4665549999995</v>
      </c>
      <c r="S166" s="68" t="n">
        <f aca="false">S165+K166</f>
        <v>2406.70841766464</v>
      </c>
      <c r="T166" s="68" t="n">
        <f aca="false">MAX(T165,S166)</f>
        <v>2517.40903650983</v>
      </c>
      <c r="U166" s="68" t="n">
        <f aca="false">T166-S166</f>
        <v>110.700618845189</v>
      </c>
      <c r="V166" s="70" t="n">
        <f aca="false">V165+F166</f>
        <v>0.8498</v>
      </c>
      <c r="W166" s="70" t="n">
        <f aca="false">MAX(W165,V166)</f>
        <v>0.859700000000001</v>
      </c>
      <c r="X166" s="70" t="n">
        <f aca="false">W166-V166</f>
        <v>0.00990000000000002</v>
      </c>
      <c r="Y166" s="70" t="n">
        <f aca="false">Y165+M166</f>
        <v>0.805413869586759</v>
      </c>
      <c r="Z166" s="70" t="n">
        <f aca="false">MAX(Z165,Y166)</f>
        <v>0.817469807751674</v>
      </c>
      <c r="AA166" s="70" t="n">
        <f aca="false">Z166-Y166</f>
        <v>0.0120559381649145</v>
      </c>
      <c r="AB166" s="72" t="n">
        <f aca="false">AB165*(1+F166)</f>
        <v>2.22903483118521</v>
      </c>
      <c r="AC166" s="73" t="n">
        <f aca="false">MAX(AC165,AB166)</f>
        <v>2.25146232198739</v>
      </c>
      <c r="AD166" s="70" t="n">
        <f aca="false">1-AB166/AC166</f>
        <v>0.00996129963319903</v>
      </c>
      <c r="AE166" s="73" t="n">
        <f aca="false">AE165*(1+M166)</f>
        <v>2.13269977014247</v>
      </c>
      <c r="AF166" s="73" t="n">
        <f aca="false">MAX(AF165,AE166)</f>
        <v>2.15881354260045</v>
      </c>
      <c r="AG166" s="70" t="n">
        <f aca="false">1-AE166/AF166</f>
        <v>0.0120963538270802</v>
      </c>
      <c r="AH166" s="74" t="n">
        <f aca="false">IF(R166&gt;0,AH165+1,0)</f>
        <v>8</v>
      </c>
      <c r="AI166" s="74" t="n">
        <f aca="false">IF(U166&gt;0,AI165+1,0)</f>
        <v>9</v>
      </c>
      <c r="AJ166" s="74" t="n">
        <f aca="false">IF(G166&gt;0,AJ165+1,0)</f>
        <v>2</v>
      </c>
      <c r="AK166" s="74" t="n">
        <f aca="false">IF(G166&lt;=0,AK165+1,0)</f>
        <v>0</v>
      </c>
      <c r="AL166" s="74" t="n">
        <f aca="false">IF(K166&gt;0,AL165+1,0)</f>
        <v>2</v>
      </c>
      <c r="AM166" s="74" t="n">
        <f aca="false">IF(K166&lt;=0,AM165+1,0)</f>
        <v>0</v>
      </c>
    </row>
    <row r="167" customFormat="false" ht="15" hidden="false" customHeight="false" outlineLevel="0" collapsed="false">
      <c r="A167" s="61" t="n">
        <v>166</v>
      </c>
      <c r="B167" s="62" t="n">
        <v>40540.5972222222</v>
      </c>
      <c r="C167" s="63" t="n">
        <f aca="false">YEAR(B167)</f>
        <v>2010</v>
      </c>
      <c r="D167" s="32" t="s">
        <v>277</v>
      </c>
      <c r="E167" s="64" t="n">
        <v>6001</v>
      </c>
      <c r="F167" s="65" t="n">
        <v>0.0183</v>
      </c>
      <c r="G167" s="66" t="n">
        <v>109.8183</v>
      </c>
      <c r="H167" s="67" t="n">
        <f aca="false">E167+IF(D167="Long",1,-1)*G167</f>
        <v>6110.8183</v>
      </c>
      <c r="I167" s="68" t="n">
        <f aca="false">Assumptions!$B$58</f>
        <v>5.35750011455817</v>
      </c>
      <c r="J167" s="68" t="n">
        <f aca="false">INDEX(Yearly!$T$5:$T$22,MATCH(C167,Yearly!$A$5:$A$22,0))</f>
        <v>0.579189201573856</v>
      </c>
      <c r="K167" s="68" t="n">
        <f aca="false">G167-I167-J167</f>
        <v>103.881610683868</v>
      </c>
      <c r="L167" s="69" t="n">
        <f aca="false">(I167+J167)/Assumptions!$B$8</f>
        <v>0.000261770907212725</v>
      </c>
      <c r="M167" s="70" t="n">
        <f aca="false">F167-L167</f>
        <v>0.0180382290927873</v>
      </c>
      <c r="N167" s="71" t="n">
        <f aca="false">G167*Assumptions!$B$7</f>
        <v>863720.9295</v>
      </c>
      <c r="O167" s="71" t="n">
        <f aca="false">K167*Assumptions!$B$7</f>
        <v>817028.868028622</v>
      </c>
      <c r="P167" s="68" t="n">
        <f aca="false">P166+G167</f>
        <v>3523.15755</v>
      </c>
      <c r="Q167" s="68" t="n">
        <f aca="false">MAX(Q166,P167)</f>
        <v>3523.15755</v>
      </c>
      <c r="R167" s="68" t="n">
        <f aca="false">Q167-P167</f>
        <v>0</v>
      </c>
      <c r="S167" s="68" t="n">
        <f aca="false">S166+K167</f>
        <v>2510.59002834851</v>
      </c>
      <c r="T167" s="68" t="n">
        <f aca="false">MAX(T166,S167)</f>
        <v>2517.40903650983</v>
      </c>
      <c r="U167" s="68" t="n">
        <f aca="false">T167-S167</f>
        <v>6.81900816132065</v>
      </c>
      <c r="V167" s="70" t="n">
        <f aca="false">V166+F167</f>
        <v>0.8681</v>
      </c>
      <c r="W167" s="70" t="n">
        <f aca="false">MAX(W166,V167)</f>
        <v>0.8681</v>
      </c>
      <c r="X167" s="70" t="n">
        <f aca="false">W167-V167</f>
        <v>0</v>
      </c>
      <c r="Y167" s="70" t="n">
        <f aca="false">Y166+M167</f>
        <v>0.823452098679547</v>
      </c>
      <c r="Z167" s="70" t="n">
        <f aca="false">MAX(Z166,Y167)</f>
        <v>0.823452098679547</v>
      </c>
      <c r="AA167" s="70" t="n">
        <f aca="false">Z167-Y167</f>
        <v>0</v>
      </c>
      <c r="AB167" s="72" t="n">
        <f aca="false">AB166*(1+F167)</f>
        <v>2.2698261685959</v>
      </c>
      <c r="AC167" s="73" t="n">
        <f aca="false">MAX(AC166,AB167)</f>
        <v>2.2698261685959</v>
      </c>
      <c r="AD167" s="70" t="n">
        <f aca="false">1-AB167/AC167</f>
        <v>0</v>
      </c>
      <c r="AE167" s="73" t="n">
        <f aca="false">AE166*(1+M167)</f>
        <v>2.17116989718243</v>
      </c>
      <c r="AF167" s="73" t="n">
        <f aca="false">MAX(AF166,AE167)</f>
        <v>2.17116989718243</v>
      </c>
      <c r="AG167" s="70" t="n">
        <f aca="false">1-AE167/AF167</f>
        <v>0</v>
      </c>
      <c r="AH167" s="74" t="n">
        <f aca="false">IF(R167&gt;0,AH166+1,0)</f>
        <v>0</v>
      </c>
      <c r="AI167" s="74" t="n">
        <f aca="false">IF(U167&gt;0,AI166+1,0)</f>
        <v>10</v>
      </c>
      <c r="AJ167" s="74" t="n">
        <f aca="false">IF(G167&gt;0,AJ166+1,0)</f>
        <v>3</v>
      </c>
      <c r="AK167" s="74" t="n">
        <f aca="false">IF(G167&lt;=0,AK166+1,0)</f>
        <v>0</v>
      </c>
      <c r="AL167" s="74" t="n">
        <f aca="false">IF(K167&gt;0,AL166+1,0)</f>
        <v>3</v>
      </c>
      <c r="AM167" s="74" t="n">
        <f aca="false">IF(K167&lt;=0,AM166+1,0)</f>
        <v>0</v>
      </c>
    </row>
    <row r="168" customFormat="false" ht="15" hidden="false" customHeight="false" outlineLevel="0" collapsed="false">
      <c r="A168" s="61" t="n">
        <v>167</v>
      </c>
      <c r="B168" s="62" t="n">
        <v>40562.53125</v>
      </c>
      <c r="C168" s="63" t="n">
        <f aca="false">YEAR(B168)</f>
        <v>2011</v>
      </c>
      <c r="D168" s="32" t="s">
        <v>277</v>
      </c>
      <c r="E168" s="64" t="n">
        <v>5736.4</v>
      </c>
      <c r="F168" s="65" t="n">
        <v>-0.0083</v>
      </c>
      <c r="G168" s="66" t="n">
        <v>-47.61212</v>
      </c>
      <c r="H168" s="67" t="n">
        <f aca="false">E168+IF(D168="Long",1,-1)*G168</f>
        <v>5688.78788</v>
      </c>
      <c r="I168" s="68" t="n">
        <f aca="false">Assumptions!$B$58</f>
        <v>5.35750011455817</v>
      </c>
      <c r="J168" s="68" t="n">
        <f aca="false">INDEX(Yearly!$T$5:$T$22,MATCH(C168,Yearly!$A$5:$A$22,0))</f>
        <v>0.589816526373376</v>
      </c>
      <c r="K168" s="68" t="n">
        <f aca="false">G168-I168-J168</f>
        <v>-53.5594366409315</v>
      </c>
      <c r="L168" s="69" t="n">
        <f aca="false">(I168+J168)/Assumptions!$B$8</f>
        <v>0.000262239505838301</v>
      </c>
      <c r="M168" s="70" t="n">
        <f aca="false">F168-L168</f>
        <v>-0.0085622395058383</v>
      </c>
      <c r="N168" s="71" t="n">
        <f aca="false">G168*Assumptions!$B$7</f>
        <v>-374469.3238</v>
      </c>
      <c r="O168" s="71" t="n">
        <f aca="false">K168*Assumptions!$B$7</f>
        <v>-421244.969180927</v>
      </c>
      <c r="P168" s="68" t="n">
        <f aca="false">P167+G168</f>
        <v>3475.54543</v>
      </c>
      <c r="Q168" s="68" t="n">
        <f aca="false">MAX(Q167,P168)</f>
        <v>3523.15755</v>
      </c>
      <c r="R168" s="68" t="n">
        <f aca="false">Q168-P168</f>
        <v>47.6121199999998</v>
      </c>
      <c r="S168" s="68" t="n">
        <f aca="false">S167+K168</f>
        <v>2457.03059170758</v>
      </c>
      <c r="T168" s="68" t="n">
        <f aca="false">MAX(T167,S168)</f>
        <v>2517.40903650983</v>
      </c>
      <c r="U168" s="68" t="n">
        <f aca="false">T168-S168</f>
        <v>60.378444802252</v>
      </c>
      <c r="V168" s="70" t="n">
        <f aca="false">V167+F168</f>
        <v>0.859800000000001</v>
      </c>
      <c r="W168" s="70" t="n">
        <f aca="false">MAX(W167,V168)</f>
        <v>0.8681</v>
      </c>
      <c r="X168" s="70" t="n">
        <f aca="false">W168-V168</f>
        <v>0.00829999999999997</v>
      </c>
      <c r="Y168" s="70" t="n">
        <f aca="false">Y167+M168</f>
        <v>0.814889859173708</v>
      </c>
      <c r="Z168" s="70" t="n">
        <f aca="false">MAX(Z167,Y168)</f>
        <v>0.823452098679547</v>
      </c>
      <c r="AA168" s="70" t="n">
        <f aca="false">Z168-Y168</f>
        <v>0.00856223950583834</v>
      </c>
      <c r="AB168" s="72" t="n">
        <f aca="false">AB167*(1+F168)</f>
        <v>2.25098661139656</v>
      </c>
      <c r="AC168" s="73" t="n">
        <f aca="false">MAX(AC167,AB168)</f>
        <v>2.2698261685959</v>
      </c>
      <c r="AD168" s="70" t="n">
        <f aca="false">1-AB168/AC168</f>
        <v>0.00829999999999997</v>
      </c>
      <c r="AE168" s="73" t="n">
        <f aca="false">AE167*(1+M168)</f>
        <v>2.15257982051489</v>
      </c>
      <c r="AF168" s="73" t="n">
        <f aca="false">MAX(AF167,AE168)</f>
        <v>2.17116989718243</v>
      </c>
      <c r="AG168" s="70" t="n">
        <f aca="false">1-AE168/AF168</f>
        <v>0.00856223950583823</v>
      </c>
      <c r="AH168" s="74" t="n">
        <f aca="false">IF(R168&gt;0,AH167+1,0)</f>
        <v>1</v>
      </c>
      <c r="AI168" s="74" t="n">
        <f aca="false">IF(U168&gt;0,AI167+1,0)</f>
        <v>11</v>
      </c>
      <c r="AJ168" s="74" t="n">
        <f aca="false">IF(G168&gt;0,AJ167+1,0)</f>
        <v>0</v>
      </c>
      <c r="AK168" s="74" t="n">
        <f aca="false">IF(G168&lt;=0,AK167+1,0)</f>
        <v>1</v>
      </c>
      <c r="AL168" s="74" t="n">
        <f aca="false">IF(K168&gt;0,AL167+1,0)</f>
        <v>0</v>
      </c>
      <c r="AM168" s="74" t="n">
        <f aca="false">IF(K168&lt;=0,AM167+1,0)</f>
        <v>1</v>
      </c>
    </row>
    <row r="169" customFormat="false" ht="15" hidden="false" customHeight="false" outlineLevel="0" collapsed="false">
      <c r="A169" s="61" t="n">
        <v>168</v>
      </c>
      <c r="B169" s="62" t="n">
        <v>40562.5729166667</v>
      </c>
      <c r="C169" s="63" t="n">
        <f aca="false">YEAR(B169)</f>
        <v>2011</v>
      </c>
      <c r="D169" s="32" t="s">
        <v>276</v>
      </c>
      <c r="E169" s="64" t="n">
        <v>5688.7</v>
      </c>
      <c r="F169" s="65" t="n">
        <v>-0.0059</v>
      </c>
      <c r="G169" s="66" t="n">
        <v>-33.56333</v>
      </c>
      <c r="H169" s="67" t="n">
        <f aca="false">E169+IF(D169="Long",1,-1)*G169</f>
        <v>5722.26333</v>
      </c>
      <c r="I169" s="68" t="n">
        <f aca="false">Assumptions!$B$58</f>
        <v>5.35750011455817</v>
      </c>
      <c r="J169" s="68" t="n">
        <f aca="false">INDEX(Yearly!$T$5:$T$22,MATCH(C169,Yearly!$A$5:$A$22,0))</f>
        <v>0.589816526373376</v>
      </c>
      <c r="K169" s="68" t="n">
        <f aca="false">G169-I169-J169</f>
        <v>-39.5106466409316</v>
      </c>
      <c r="L169" s="69" t="n">
        <f aca="false">(I169+J169)/Assumptions!$B$8</f>
        <v>0.000262239505838301</v>
      </c>
      <c r="M169" s="70" t="n">
        <f aca="false">F169-L169</f>
        <v>-0.0061622395058383</v>
      </c>
      <c r="N169" s="71" t="n">
        <f aca="false">G169*Assumptions!$B$7</f>
        <v>-263975.59045</v>
      </c>
      <c r="O169" s="71" t="n">
        <f aca="false">K169*Assumptions!$B$7</f>
        <v>-310751.235830927</v>
      </c>
      <c r="P169" s="68" t="n">
        <f aca="false">P168+G169</f>
        <v>3441.9821</v>
      </c>
      <c r="Q169" s="68" t="n">
        <f aca="false">MAX(Q168,P169)</f>
        <v>3523.15755</v>
      </c>
      <c r="R169" s="68" t="n">
        <f aca="false">Q169-P169</f>
        <v>81.1754499999997</v>
      </c>
      <c r="S169" s="68" t="n">
        <f aca="false">S168+K169</f>
        <v>2417.51994506665</v>
      </c>
      <c r="T169" s="68" t="n">
        <f aca="false">MAX(T168,S169)</f>
        <v>2517.40903650983</v>
      </c>
      <c r="U169" s="68" t="n">
        <f aca="false">T169-S169</f>
        <v>99.8890914431836</v>
      </c>
      <c r="V169" s="70" t="n">
        <f aca="false">V168+F169</f>
        <v>0.8539</v>
      </c>
      <c r="W169" s="70" t="n">
        <f aca="false">MAX(W168,V169)</f>
        <v>0.8681</v>
      </c>
      <c r="X169" s="70" t="n">
        <f aca="false">W169-V169</f>
        <v>0.0142</v>
      </c>
      <c r="Y169" s="70" t="n">
        <f aca="false">Y168+M169</f>
        <v>0.80872761966787</v>
      </c>
      <c r="Z169" s="70" t="n">
        <f aca="false">MAX(Z168,Y169)</f>
        <v>0.823452098679547</v>
      </c>
      <c r="AA169" s="70" t="n">
        <f aca="false">Z169-Y169</f>
        <v>0.0147244790116766</v>
      </c>
      <c r="AB169" s="72" t="n">
        <f aca="false">AB168*(1+F169)</f>
        <v>2.23770579038932</v>
      </c>
      <c r="AC169" s="73" t="n">
        <f aca="false">MAX(AC168,AB169)</f>
        <v>2.2698261685959</v>
      </c>
      <c r="AD169" s="70" t="n">
        <f aca="false">1-AB169/AC169</f>
        <v>0.0141510300000002</v>
      </c>
      <c r="AE169" s="73" t="n">
        <f aca="false">AE168*(1+M169)</f>
        <v>2.13931510810544</v>
      </c>
      <c r="AF169" s="73" t="n">
        <f aca="false">MAX(AF168,AE169)</f>
        <v>2.17116989718243</v>
      </c>
      <c r="AG169" s="70" t="n">
        <f aca="false">1-AE169/AF169</f>
        <v>0.0146717164411352</v>
      </c>
      <c r="AH169" s="74" t="n">
        <f aca="false">IF(R169&gt;0,AH168+1,0)</f>
        <v>2</v>
      </c>
      <c r="AI169" s="74" t="n">
        <f aca="false">IF(U169&gt;0,AI168+1,0)</f>
        <v>12</v>
      </c>
      <c r="AJ169" s="74" t="n">
        <f aca="false">IF(G169&gt;0,AJ168+1,0)</f>
        <v>0</v>
      </c>
      <c r="AK169" s="74" t="n">
        <f aca="false">IF(G169&lt;=0,AK168+1,0)</f>
        <v>2</v>
      </c>
      <c r="AL169" s="74" t="n">
        <f aca="false">IF(K169&gt;0,AL168+1,0)</f>
        <v>0</v>
      </c>
      <c r="AM169" s="74" t="n">
        <f aca="false">IF(K169&lt;=0,AM168+1,0)</f>
        <v>2</v>
      </c>
    </row>
    <row r="170" customFormat="false" ht="15" hidden="false" customHeight="false" outlineLevel="0" collapsed="false">
      <c r="A170" s="61" t="n">
        <v>169</v>
      </c>
      <c r="B170" s="62" t="n">
        <v>40563.6145833333</v>
      </c>
      <c r="C170" s="63" t="n">
        <f aca="false">YEAR(B170)</f>
        <v>2011</v>
      </c>
      <c r="D170" s="32" t="s">
        <v>277</v>
      </c>
      <c r="E170" s="64" t="n">
        <v>5722.05</v>
      </c>
      <c r="F170" s="65" t="n">
        <v>-0.0058</v>
      </c>
      <c r="G170" s="66" t="n">
        <v>-33.18789</v>
      </c>
      <c r="H170" s="67" t="n">
        <f aca="false">E170+IF(D170="Long",1,-1)*G170</f>
        <v>5688.86211</v>
      </c>
      <c r="I170" s="68" t="n">
        <f aca="false">Assumptions!$B$58</f>
        <v>5.35750011455817</v>
      </c>
      <c r="J170" s="68" t="n">
        <f aca="false">INDEX(Yearly!$T$5:$T$22,MATCH(C170,Yearly!$A$5:$A$22,0))</f>
        <v>0.589816526373376</v>
      </c>
      <c r="K170" s="68" t="n">
        <f aca="false">G170-I170-J170</f>
        <v>-39.1352066409316</v>
      </c>
      <c r="L170" s="69" t="n">
        <f aca="false">(I170+J170)/Assumptions!$B$8</f>
        <v>0.000262239505838301</v>
      </c>
      <c r="M170" s="70" t="n">
        <f aca="false">F170-L170</f>
        <v>-0.0060622395058383</v>
      </c>
      <c r="N170" s="71" t="n">
        <f aca="false">G170*Assumptions!$B$7</f>
        <v>-261022.75485</v>
      </c>
      <c r="O170" s="71" t="n">
        <f aca="false">K170*Assumptions!$B$7</f>
        <v>-307798.400230927</v>
      </c>
      <c r="P170" s="68" t="n">
        <f aca="false">P169+G170</f>
        <v>3408.79421</v>
      </c>
      <c r="Q170" s="68" t="n">
        <f aca="false">MAX(Q169,P170)</f>
        <v>3523.15755</v>
      </c>
      <c r="R170" s="68" t="n">
        <f aca="false">Q170-P170</f>
        <v>114.36334</v>
      </c>
      <c r="S170" s="68" t="n">
        <f aca="false">S169+K170</f>
        <v>2378.38473842571</v>
      </c>
      <c r="T170" s="68" t="n">
        <f aca="false">MAX(T169,S170)</f>
        <v>2517.40903650983</v>
      </c>
      <c r="U170" s="68" t="n">
        <f aca="false">T170-S170</f>
        <v>139.024298084115</v>
      </c>
      <c r="V170" s="70" t="n">
        <f aca="false">V169+F170</f>
        <v>0.8481</v>
      </c>
      <c r="W170" s="70" t="n">
        <f aca="false">MAX(W169,V170)</f>
        <v>0.8681</v>
      </c>
      <c r="X170" s="70" t="n">
        <f aca="false">W170-V170</f>
        <v>0.02</v>
      </c>
      <c r="Y170" s="70" t="n">
        <f aca="false">Y169+M170</f>
        <v>0.802665380162032</v>
      </c>
      <c r="Z170" s="70" t="n">
        <f aca="false">MAX(Z169,Y170)</f>
        <v>0.823452098679547</v>
      </c>
      <c r="AA170" s="70" t="n">
        <f aca="false">Z170-Y170</f>
        <v>0.0207867185175149</v>
      </c>
      <c r="AB170" s="72" t="n">
        <f aca="false">AB169*(1+F170)</f>
        <v>2.22472709680506</v>
      </c>
      <c r="AC170" s="73" t="n">
        <f aca="false">MAX(AC169,AB170)</f>
        <v>2.2698261685959</v>
      </c>
      <c r="AD170" s="70" t="n">
        <f aca="false">1-AB170/AC170</f>
        <v>0.0198689540260001</v>
      </c>
      <c r="AE170" s="73" t="n">
        <f aca="false">AE169*(1+M170)</f>
        <v>2.12634606754165</v>
      </c>
      <c r="AF170" s="73" t="n">
        <f aca="false">MAX(AF169,AE170)</f>
        <v>2.17116989718243</v>
      </c>
      <c r="AG170" s="70" t="n">
        <f aca="false">1-AE170/AF170</f>
        <v>0.0206450124879456</v>
      </c>
      <c r="AH170" s="74" t="n">
        <f aca="false">IF(R170&gt;0,AH169+1,0)</f>
        <v>3</v>
      </c>
      <c r="AI170" s="74" t="n">
        <f aca="false">IF(U170&gt;0,AI169+1,0)</f>
        <v>13</v>
      </c>
      <c r="AJ170" s="74" t="n">
        <f aca="false">IF(G170&gt;0,AJ169+1,0)</f>
        <v>0</v>
      </c>
      <c r="AK170" s="74" t="n">
        <f aca="false">IF(G170&lt;=0,AK169+1,0)</f>
        <v>3</v>
      </c>
      <c r="AL170" s="74" t="n">
        <f aca="false">IF(K170&gt;0,AL169+1,0)</f>
        <v>0</v>
      </c>
      <c r="AM170" s="74" t="n">
        <f aca="false">IF(K170&lt;=0,AM169+1,0)</f>
        <v>3</v>
      </c>
    </row>
    <row r="171" customFormat="false" ht="15" hidden="false" customHeight="false" outlineLevel="0" collapsed="false">
      <c r="A171" s="61" t="n">
        <v>170</v>
      </c>
      <c r="B171" s="62" t="n">
        <v>40564.4486111111</v>
      </c>
      <c r="C171" s="63" t="n">
        <f aca="false">YEAR(B171)</f>
        <v>2011</v>
      </c>
      <c r="D171" s="32" t="s">
        <v>276</v>
      </c>
      <c r="E171" s="64" t="n">
        <v>5688.65</v>
      </c>
      <c r="F171" s="65" t="n">
        <v>-0.0049</v>
      </c>
      <c r="G171" s="66" t="n">
        <v>-27.874385</v>
      </c>
      <c r="H171" s="67" t="n">
        <f aca="false">E171+IF(D171="Long",1,-1)*G171</f>
        <v>5716.524385</v>
      </c>
      <c r="I171" s="68" t="n">
        <f aca="false">Assumptions!$B$58</f>
        <v>5.35750011455817</v>
      </c>
      <c r="J171" s="68" t="n">
        <f aca="false">INDEX(Yearly!$T$5:$T$22,MATCH(C171,Yearly!$A$5:$A$22,0))</f>
        <v>0.589816526373376</v>
      </c>
      <c r="K171" s="68" t="n">
        <f aca="false">G171-I171-J171</f>
        <v>-33.8217016409315</v>
      </c>
      <c r="L171" s="69" t="n">
        <f aca="false">(I171+J171)/Assumptions!$B$8</f>
        <v>0.000262239505838301</v>
      </c>
      <c r="M171" s="70" t="n">
        <f aca="false">F171-L171</f>
        <v>-0.0051622395058383</v>
      </c>
      <c r="N171" s="71" t="n">
        <f aca="false">G171*Assumptions!$B$7</f>
        <v>-219232.038025</v>
      </c>
      <c r="O171" s="71" t="n">
        <f aca="false">K171*Assumptions!$B$7</f>
        <v>-266007.683405927</v>
      </c>
      <c r="P171" s="68" t="n">
        <f aca="false">P170+G171</f>
        <v>3380.919825</v>
      </c>
      <c r="Q171" s="68" t="n">
        <f aca="false">MAX(Q170,P171)</f>
        <v>3523.15755</v>
      </c>
      <c r="R171" s="68" t="n">
        <f aca="false">Q171-P171</f>
        <v>142.237725</v>
      </c>
      <c r="S171" s="68" t="n">
        <f aca="false">S170+K171</f>
        <v>2344.56303678478</v>
      </c>
      <c r="T171" s="68" t="n">
        <f aca="false">MAX(T170,S171)</f>
        <v>2517.40903650983</v>
      </c>
      <c r="U171" s="68" t="n">
        <f aca="false">T171-S171</f>
        <v>172.845999725047</v>
      </c>
      <c r="V171" s="70" t="n">
        <f aca="false">V170+F171</f>
        <v>0.8432</v>
      </c>
      <c r="W171" s="70" t="n">
        <f aca="false">MAX(W170,V171)</f>
        <v>0.8681</v>
      </c>
      <c r="X171" s="70" t="n">
        <f aca="false">W171-V171</f>
        <v>0.0249</v>
      </c>
      <c r="Y171" s="70" t="n">
        <f aca="false">Y170+M171</f>
        <v>0.797503140656193</v>
      </c>
      <c r="Z171" s="70" t="n">
        <f aca="false">MAX(Z170,Y171)</f>
        <v>0.823452098679547</v>
      </c>
      <c r="AA171" s="70" t="n">
        <f aca="false">Z171-Y171</f>
        <v>0.0259489580233532</v>
      </c>
      <c r="AB171" s="72" t="n">
        <f aca="false">AB170*(1+F171)</f>
        <v>2.21382593403071</v>
      </c>
      <c r="AC171" s="73" t="n">
        <f aca="false">MAX(AC170,AB171)</f>
        <v>2.2698261685959</v>
      </c>
      <c r="AD171" s="70" t="n">
        <f aca="false">1-AB171/AC171</f>
        <v>0.0246715961512727</v>
      </c>
      <c r="AE171" s="73" t="n">
        <f aca="false">AE170*(1+M171)</f>
        <v>2.1153693598687</v>
      </c>
      <c r="AF171" s="73" t="n">
        <f aca="false">MAX(AF170,AE171)</f>
        <v>2.17116989718243</v>
      </c>
      <c r="AG171" s="70" t="n">
        <f aca="false">1-AE171/AF171</f>
        <v>0.02570067749472</v>
      </c>
      <c r="AH171" s="74" t="n">
        <f aca="false">IF(R171&gt;0,AH170+1,0)</f>
        <v>4</v>
      </c>
      <c r="AI171" s="74" t="n">
        <f aca="false">IF(U171&gt;0,AI170+1,0)</f>
        <v>14</v>
      </c>
      <c r="AJ171" s="74" t="n">
        <f aca="false">IF(G171&gt;0,AJ170+1,0)</f>
        <v>0</v>
      </c>
      <c r="AK171" s="74" t="n">
        <f aca="false">IF(G171&lt;=0,AK170+1,0)</f>
        <v>4</v>
      </c>
      <c r="AL171" s="74" t="n">
        <f aca="false">IF(K171&gt;0,AL170+1,0)</f>
        <v>0</v>
      </c>
      <c r="AM171" s="74" t="n">
        <f aca="false">IF(K171&lt;=0,AM170+1,0)</f>
        <v>4</v>
      </c>
    </row>
    <row r="172" customFormat="false" ht="15" hidden="false" customHeight="false" outlineLevel="0" collapsed="false">
      <c r="A172" s="61" t="n">
        <v>171</v>
      </c>
      <c r="B172" s="62" t="n">
        <v>40564.5104166667</v>
      </c>
      <c r="C172" s="63" t="n">
        <f aca="false">YEAR(B172)</f>
        <v>2011</v>
      </c>
      <c r="D172" s="32" t="s">
        <v>277</v>
      </c>
      <c r="E172" s="64" t="n">
        <v>5716.55</v>
      </c>
      <c r="F172" s="65" t="n">
        <v>-0.0046</v>
      </c>
      <c r="G172" s="66" t="n">
        <v>-26.29613</v>
      </c>
      <c r="H172" s="67" t="n">
        <f aca="false">E172+IF(D172="Long",1,-1)*G172</f>
        <v>5690.25387</v>
      </c>
      <c r="I172" s="68" t="n">
        <f aca="false">Assumptions!$B$58</f>
        <v>5.35750011455817</v>
      </c>
      <c r="J172" s="68" t="n">
        <f aca="false">INDEX(Yearly!$T$5:$T$22,MATCH(C172,Yearly!$A$5:$A$22,0))</f>
        <v>0.589816526373376</v>
      </c>
      <c r="K172" s="68" t="n">
        <f aca="false">G172-I172-J172</f>
        <v>-32.2434466409315</v>
      </c>
      <c r="L172" s="69" t="n">
        <f aca="false">(I172+J172)/Assumptions!$B$8</f>
        <v>0.000262239505838301</v>
      </c>
      <c r="M172" s="70" t="n">
        <f aca="false">F172-L172</f>
        <v>-0.0048622395058383</v>
      </c>
      <c r="N172" s="71" t="n">
        <f aca="false">G172*Assumptions!$B$7</f>
        <v>-206819.06245</v>
      </c>
      <c r="O172" s="71" t="n">
        <f aca="false">K172*Assumptions!$B$7</f>
        <v>-253594.707830927</v>
      </c>
      <c r="P172" s="68" t="n">
        <f aca="false">P171+G172</f>
        <v>3354.623695</v>
      </c>
      <c r="Q172" s="68" t="n">
        <f aca="false">MAX(Q171,P172)</f>
        <v>3523.15755</v>
      </c>
      <c r="R172" s="68" t="n">
        <f aca="false">Q172-P172</f>
        <v>168.533855</v>
      </c>
      <c r="S172" s="68" t="n">
        <f aca="false">S171+K172</f>
        <v>2312.31959014385</v>
      </c>
      <c r="T172" s="68" t="n">
        <f aca="false">MAX(T171,S172)</f>
        <v>2517.40903650983</v>
      </c>
      <c r="U172" s="68" t="n">
        <f aca="false">T172-S172</f>
        <v>205.089446365978</v>
      </c>
      <c r="V172" s="70" t="n">
        <f aca="false">V171+F172</f>
        <v>0.8386</v>
      </c>
      <c r="W172" s="70" t="n">
        <f aca="false">MAX(W171,V172)</f>
        <v>0.8681</v>
      </c>
      <c r="X172" s="70" t="n">
        <f aca="false">W172-V172</f>
        <v>0.0295000000000001</v>
      </c>
      <c r="Y172" s="70" t="n">
        <f aca="false">Y171+M172</f>
        <v>0.792640901150355</v>
      </c>
      <c r="Z172" s="70" t="n">
        <f aca="false">MAX(Z171,Y172)</f>
        <v>0.823452098679547</v>
      </c>
      <c r="AA172" s="70" t="n">
        <f aca="false">Z172-Y172</f>
        <v>0.0308111975291915</v>
      </c>
      <c r="AB172" s="72" t="n">
        <f aca="false">AB171*(1+F172)</f>
        <v>2.20364233473417</v>
      </c>
      <c r="AC172" s="73" t="n">
        <f aca="false">MAX(AC171,AB172)</f>
        <v>2.2698261685959</v>
      </c>
      <c r="AD172" s="70" t="n">
        <f aca="false">1-AB172/AC172</f>
        <v>0.0291581068089768</v>
      </c>
      <c r="AE172" s="73" t="n">
        <f aca="false">AE171*(1+M172)</f>
        <v>2.10508392739771</v>
      </c>
      <c r="AF172" s="73" t="n">
        <f aca="false">MAX(AF171,AE172)</f>
        <v>2.17116989718243</v>
      </c>
      <c r="AG172" s="70" t="n">
        <f aca="false">1-AE172/AF172</f>
        <v>0.0304379541511166</v>
      </c>
      <c r="AH172" s="74" t="n">
        <f aca="false">IF(R172&gt;0,AH171+1,0)</f>
        <v>5</v>
      </c>
      <c r="AI172" s="74" t="n">
        <f aca="false">IF(U172&gt;0,AI171+1,0)</f>
        <v>15</v>
      </c>
      <c r="AJ172" s="74" t="n">
        <f aca="false">IF(G172&gt;0,AJ171+1,0)</f>
        <v>0</v>
      </c>
      <c r="AK172" s="74" t="n">
        <f aca="false">IF(G172&lt;=0,AK171+1,0)</f>
        <v>5</v>
      </c>
      <c r="AL172" s="74" t="n">
        <f aca="false">IF(K172&gt;0,AL171+1,0)</f>
        <v>0</v>
      </c>
      <c r="AM172" s="74" t="n">
        <f aca="false">IF(K172&lt;=0,AM171+1,0)</f>
        <v>5</v>
      </c>
    </row>
    <row r="173" customFormat="false" ht="15" hidden="false" customHeight="false" outlineLevel="0" collapsed="false">
      <c r="A173" s="61" t="n">
        <v>172</v>
      </c>
      <c r="B173" s="62" t="n">
        <v>40564.59375</v>
      </c>
      <c r="C173" s="63" t="n">
        <f aca="false">YEAR(B173)</f>
        <v>2011</v>
      </c>
      <c r="D173" s="32" t="s">
        <v>276</v>
      </c>
      <c r="E173" s="64" t="n">
        <v>5690.3</v>
      </c>
      <c r="F173" s="65" t="n">
        <v>-0.0032</v>
      </c>
      <c r="G173" s="66" t="n">
        <v>-18.20896</v>
      </c>
      <c r="H173" s="67" t="n">
        <f aca="false">E173+IF(D173="Long",1,-1)*G173</f>
        <v>5708.50896</v>
      </c>
      <c r="I173" s="68" t="n">
        <f aca="false">Assumptions!$B$58</f>
        <v>5.35750011455817</v>
      </c>
      <c r="J173" s="68" t="n">
        <f aca="false">INDEX(Yearly!$T$5:$T$22,MATCH(C173,Yearly!$A$5:$A$22,0))</f>
        <v>0.589816526373376</v>
      </c>
      <c r="K173" s="68" t="n">
        <f aca="false">G173-I173-J173</f>
        <v>-24.1562766409315</v>
      </c>
      <c r="L173" s="69" t="n">
        <f aca="false">(I173+J173)/Assumptions!$B$8</f>
        <v>0.000262239505838301</v>
      </c>
      <c r="M173" s="70" t="n">
        <f aca="false">F173-L173</f>
        <v>-0.0034622395058383</v>
      </c>
      <c r="N173" s="71" t="n">
        <f aca="false">G173*Assumptions!$B$7</f>
        <v>-143213.4704</v>
      </c>
      <c r="O173" s="71" t="n">
        <f aca="false">K173*Assumptions!$B$7</f>
        <v>-189989.115780927</v>
      </c>
      <c r="P173" s="68" t="n">
        <f aca="false">P172+G173</f>
        <v>3336.414735</v>
      </c>
      <c r="Q173" s="68" t="n">
        <f aca="false">MAX(Q172,P173)</f>
        <v>3523.15755</v>
      </c>
      <c r="R173" s="68" t="n">
        <f aca="false">Q173-P173</f>
        <v>186.742815</v>
      </c>
      <c r="S173" s="68" t="n">
        <f aca="false">S172+K173</f>
        <v>2288.16331350292</v>
      </c>
      <c r="T173" s="68" t="n">
        <f aca="false">MAX(T172,S173)</f>
        <v>2517.40903650983</v>
      </c>
      <c r="U173" s="68" t="n">
        <f aca="false">T173-S173</f>
        <v>229.24572300691</v>
      </c>
      <c r="V173" s="70" t="n">
        <f aca="false">V172+F173</f>
        <v>0.8354</v>
      </c>
      <c r="W173" s="70" t="n">
        <f aca="false">MAX(W172,V173)</f>
        <v>0.8681</v>
      </c>
      <c r="X173" s="70" t="n">
        <f aca="false">W173-V173</f>
        <v>0.0327000000000001</v>
      </c>
      <c r="Y173" s="70" t="n">
        <f aca="false">Y172+M173</f>
        <v>0.789178661644517</v>
      </c>
      <c r="Z173" s="70" t="n">
        <f aca="false">MAX(Z172,Y173)</f>
        <v>0.823452098679547</v>
      </c>
      <c r="AA173" s="70" t="n">
        <f aca="false">Z173-Y173</f>
        <v>0.0342734370350298</v>
      </c>
      <c r="AB173" s="72" t="n">
        <f aca="false">AB172*(1+F173)</f>
        <v>2.19659067926302</v>
      </c>
      <c r="AC173" s="73" t="n">
        <f aca="false">MAX(AC172,AB173)</f>
        <v>2.2698261685959</v>
      </c>
      <c r="AD173" s="70" t="n">
        <f aca="false">1-AB173/AC173</f>
        <v>0.0322648008671882</v>
      </c>
      <c r="AE173" s="73" t="n">
        <f aca="false">AE172*(1+M173)</f>
        <v>2.09779562266116</v>
      </c>
      <c r="AF173" s="73" t="n">
        <f aca="false">MAX(AF172,AE173)</f>
        <v>2.17116989718243</v>
      </c>
      <c r="AG173" s="70" t="n">
        <f aca="false">1-AE173/AF173</f>
        <v>0.0337948101696161</v>
      </c>
      <c r="AH173" s="74" t="n">
        <f aca="false">IF(R173&gt;0,AH172+1,0)</f>
        <v>6</v>
      </c>
      <c r="AI173" s="74" t="n">
        <f aca="false">IF(U173&gt;0,AI172+1,0)</f>
        <v>16</v>
      </c>
      <c r="AJ173" s="74" t="n">
        <f aca="false">IF(G173&gt;0,AJ172+1,0)</f>
        <v>0</v>
      </c>
      <c r="AK173" s="74" t="n">
        <f aca="false">IF(G173&lt;=0,AK172+1,0)</f>
        <v>6</v>
      </c>
      <c r="AL173" s="74" t="n">
        <f aca="false">IF(K173&gt;0,AL172+1,0)</f>
        <v>0</v>
      </c>
      <c r="AM173" s="74" t="n">
        <f aca="false">IF(K173&lt;=0,AM172+1,0)</f>
        <v>6</v>
      </c>
    </row>
    <row r="174" customFormat="false" ht="15" hidden="false" customHeight="false" outlineLevel="0" collapsed="false">
      <c r="A174" s="61" t="n">
        <v>173</v>
      </c>
      <c r="B174" s="62" t="n">
        <v>40567.40625</v>
      </c>
      <c r="C174" s="63" t="n">
        <f aca="false">YEAR(B174)</f>
        <v>2011</v>
      </c>
      <c r="D174" s="32" t="s">
        <v>277</v>
      </c>
      <c r="E174" s="64" t="n">
        <v>5708.5</v>
      </c>
      <c r="F174" s="65" t="n">
        <v>-0.0018</v>
      </c>
      <c r="G174" s="66" t="n">
        <v>-10.2753</v>
      </c>
      <c r="H174" s="67" t="n">
        <f aca="false">E174+IF(D174="Long",1,-1)*G174</f>
        <v>5698.2247</v>
      </c>
      <c r="I174" s="68" t="n">
        <f aca="false">Assumptions!$B$58</f>
        <v>5.35750011455817</v>
      </c>
      <c r="J174" s="68" t="n">
        <f aca="false">INDEX(Yearly!$T$5:$T$22,MATCH(C174,Yearly!$A$5:$A$22,0))</f>
        <v>0.589816526373376</v>
      </c>
      <c r="K174" s="68" t="n">
        <f aca="false">G174-I174-J174</f>
        <v>-16.2226166409315</v>
      </c>
      <c r="L174" s="69" t="n">
        <f aca="false">(I174+J174)/Assumptions!$B$8</f>
        <v>0.000262239505838301</v>
      </c>
      <c r="M174" s="70" t="n">
        <f aca="false">F174-L174</f>
        <v>-0.0020622395058383</v>
      </c>
      <c r="N174" s="71" t="n">
        <f aca="false">G174*Assumptions!$B$7</f>
        <v>-80815.2345</v>
      </c>
      <c r="O174" s="71" t="n">
        <f aca="false">K174*Assumptions!$B$7</f>
        <v>-127590.879880927</v>
      </c>
      <c r="P174" s="68" t="n">
        <f aca="false">P173+G174</f>
        <v>3326.139435</v>
      </c>
      <c r="Q174" s="68" t="n">
        <f aca="false">MAX(Q173,P174)</f>
        <v>3523.15755</v>
      </c>
      <c r="R174" s="68" t="n">
        <f aca="false">Q174-P174</f>
        <v>197.018115</v>
      </c>
      <c r="S174" s="68" t="n">
        <f aca="false">S173+K174</f>
        <v>2271.94069686199</v>
      </c>
      <c r="T174" s="68" t="n">
        <f aca="false">MAX(T173,S174)</f>
        <v>2517.40903650983</v>
      </c>
      <c r="U174" s="68" t="n">
        <f aca="false">T174-S174</f>
        <v>245.468339647841</v>
      </c>
      <c r="V174" s="70" t="n">
        <f aca="false">V173+F174</f>
        <v>0.8336</v>
      </c>
      <c r="W174" s="70" t="n">
        <f aca="false">MAX(W173,V174)</f>
        <v>0.8681</v>
      </c>
      <c r="X174" s="70" t="n">
        <f aca="false">W174-V174</f>
        <v>0.0345000000000001</v>
      </c>
      <c r="Y174" s="70" t="n">
        <f aca="false">Y173+M174</f>
        <v>0.787116422138678</v>
      </c>
      <c r="Z174" s="70" t="n">
        <f aca="false">MAX(Z173,Y174)</f>
        <v>0.823452098679547</v>
      </c>
      <c r="AA174" s="70" t="n">
        <f aca="false">Z174-Y174</f>
        <v>0.0363356765408681</v>
      </c>
      <c r="AB174" s="72" t="n">
        <f aca="false">AB173*(1+F174)</f>
        <v>2.19263681604035</v>
      </c>
      <c r="AC174" s="73" t="n">
        <f aca="false">MAX(AC173,AB174)</f>
        <v>2.2698261685959</v>
      </c>
      <c r="AD174" s="70" t="n">
        <f aca="false">1-AB174/AC174</f>
        <v>0.0340067242256272</v>
      </c>
      <c r="AE174" s="73" t="n">
        <f aca="false">AE173*(1+M174)</f>
        <v>2.09346946565294</v>
      </c>
      <c r="AF174" s="73" t="n">
        <f aca="false">MAX(AF173,AE174)</f>
        <v>2.17116989718243</v>
      </c>
      <c r="AG174" s="70" t="n">
        <f aca="false">1-AE174/AF174</f>
        <v>0.0357873566828302</v>
      </c>
      <c r="AH174" s="74" t="n">
        <f aca="false">IF(R174&gt;0,AH173+1,0)</f>
        <v>7</v>
      </c>
      <c r="AI174" s="74" t="n">
        <f aca="false">IF(U174&gt;0,AI173+1,0)</f>
        <v>17</v>
      </c>
      <c r="AJ174" s="74" t="n">
        <f aca="false">IF(G174&gt;0,AJ173+1,0)</f>
        <v>0</v>
      </c>
      <c r="AK174" s="74" t="n">
        <f aca="false">IF(G174&lt;=0,AK173+1,0)</f>
        <v>7</v>
      </c>
      <c r="AL174" s="74" t="n">
        <f aca="false">IF(K174&gt;0,AL173+1,0)</f>
        <v>0</v>
      </c>
      <c r="AM174" s="74" t="n">
        <f aca="false">IF(K174&lt;=0,AM173+1,0)</f>
        <v>7</v>
      </c>
    </row>
    <row r="175" customFormat="false" ht="15" hidden="false" customHeight="false" outlineLevel="0" collapsed="false">
      <c r="A175" s="61" t="n">
        <v>174</v>
      </c>
      <c r="B175" s="62" t="n">
        <v>40568.59375</v>
      </c>
      <c r="C175" s="63" t="n">
        <f aca="false">YEAR(B175)</f>
        <v>2011</v>
      </c>
      <c r="D175" s="32" t="s">
        <v>276</v>
      </c>
      <c r="E175" s="64" t="n">
        <v>5698.4</v>
      </c>
      <c r="F175" s="65" t="n">
        <v>0.0334</v>
      </c>
      <c r="G175" s="66" t="n">
        <v>190.32656</v>
      </c>
      <c r="H175" s="67" t="n">
        <f aca="false">E175+IF(D175="Long",1,-1)*G175</f>
        <v>5508.07344</v>
      </c>
      <c r="I175" s="68" t="n">
        <f aca="false">Assumptions!$B$58</f>
        <v>5.35750011455817</v>
      </c>
      <c r="J175" s="68" t="n">
        <f aca="false">INDEX(Yearly!$T$5:$T$22,MATCH(C175,Yearly!$A$5:$A$22,0))</f>
        <v>0.589816526373376</v>
      </c>
      <c r="K175" s="68" t="n">
        <f aca="false">G175-I175-J175</f>
        <v>184.379243359068</v>
      </c>
      <c r="L175" s="69" t="n">
        <f aca="false">(I175+J175)/Assumptions!$B$8</f>
        <v>0.000262239505838301</v>
      </c>
      <c r="M175" s="70" t="n">
        <f aca="false">F175-L175</f>
        <v>0.0331377604941617</v>
      </c>
      <c r="N175" s="71" t="n">
        <f aca="false">G175*Assumptions!$B$7</f>
        <v>1496918.3944</v>
      </c>
      <c r="O175" s="71" t="n">
        <f aca="false">K175*Assumptions!$B$7</f>
        <v>1450142.74901907</v>
      </c>
      <c r="P175" s="68" t="n">
        <f aca="false">P174+G175</f>
        <v>3516.465995</v>
      </c>
      <c r="Q175" s="68" t="n">
        <f aca="false">MAX(Q174,P175)</f>
        <v>3523.15755</v>
      </c>
      <c r="R175" s="68" t="n">
        <f aca="false">Q175-P175</f>
        <v>6.69155499999988</v>
      </c>
      <c r="S175" s="68" t="n">
        <f aca="false">S174+K175</f>
        <v>2456.31994022106</v>
      </c>
      <c r="T175" s="68" t="n">
        <f aca="false">MAX(T174,S175)</f>
        <v>2517.40903650983</v>
      </c>
      <c r="U175" s="68" t="n">
        <f aca="false">T175-S175</f>
        <v>61.0890962887729</v>
      </c>
      <c r="V175" s="70" t="n">
        <f aca="false">V174+F175</f>
        <v>0.867</v>
      </c>
      <c r="W175" s="70" t="n">
        <f aca="false">MAX(W174,V175)</f>
        <v>0.8681</v>
      </c>
      <c r="X175" s="70" t="n">
        <f aca="false">W175-V175</f>
        <v>0.0011000000000001</v>
      </c>
      <c r="Y175" s="70" t="n">
        <f aca="false">Y174+M175</f>
        <v>0.82025418263284</v>
      </c>
      <c r="Z175" s="70" t="n">
        <f aca="false">MAX(Z174,Y175)</f>
        <v>0.823452098679547</v>
      </c>
      <c r="AA175" s="70" t="n">
        <f aca="false">Z175-Y175</f>
        <v>0.00319791604670638</v>
      </c>
      <c r="AB175" s="72" t="n">
        <f aca="false">AB174*(1+F175)</f>
        <v>2.2658708856961</v>
      </c>
      <c r="AC175" s="73" t="n">
        <f aca="false">MAX(AC174,AB175)</f>
        <v>2.2698261685959</v>
      </c>
      <c r="AD175" s="70" t="n">
        <f aca="false">1-AB175/AC175</f>
        <v>0.00174254881476299</v>
      </c>
      <c r="AE175" s="73" t="n">
        <f aca="false">AE174*(1+M175)</f>
        <v>2.16284235540759</v>
      </c>
      <c r="AF175" s="73" t="n">
        <f aca="false">MAX(AF174,AE175)</f>
        <v>2.17116989718243</v>
      </c>
      <c r="AG175" s="70" t="n">
        <f aca="false">1-AE175/AF175</f>
        <v>0.00383550904314323</v>
      </c>
      <c r="AH175" s="74" t="n">
        <f aca="false">IF(R175&gt;0,AH174+1,0)</f>
        <v>8</v>
      </c>
      <c r="AI175" s="74" t="n">
        <f aca="false">IF(U175&gt;0,AI174+1,0)</f>
        <v>18</v>
      </c>
      <c r="AJ175" s="74" t="n">
        <f aca="false">IF(G175&gt;0,AJ174+1,0)</f>
        <v>1</v>
      </c>
      <c r="AK175" s="74" t="n">
        <f aca="false">IF(G175&lt;=0,AK174+1,0)</f>
        <v>0</v>
      </c>
      <c r="AL175" s="74" t="n">
        <f aca="false">IF(K175&gt;0,AL174+1,0)</f>
        <v>1</v>
      </c>
      <c r="AM175" s="74" t="n">
        <f aca="false">IF(K175&lt;=0,AM174+1,0)</f>
        <v>0</v>
      </c>
    </row>
    <row r="176" customFormat="false" ht="15" hidden="false" customHeight="false" outlineLevel="0" collapsed="false">
      <c r="A176" s="61" t="n">
        <v>175</v>
      </c>
      <c r="B176" s="62" t="n">
        <v>40577.46875</v>
      </c>
      <c r="C176" s="63" t="n">
        <f aca="false">YEAR(B176)</f>
        <v>2011</v>
      </c>
      <c r="D176" s="32" t="s">
        <v>277</v>
      </c>
      <c r="E176" s="64" t="n">
        <v>5507.95</v>
      </c>
      <c r="F176" s="65" t="n">
        <v>-0.0066</v>
      </c>
      <c r="G176" s="66" t="n">
        <v>-36.35247</v>
      </c>
      <c r="H176" s="67" t="n">
        <f aca="false">E176+IF(D176="Long",1,-1)*G176</f>
        <v>5471.59753</v>
      </c>
      <c r="I176" s="68" t="n">
        <f aca="false">Assumptions!$B$58</f>
        <v>5.35750011455817</v>
      </c>
      <c r="J176" s="68" t="n">
        <f aca="false">INDEX(Yearly!$T$5:$T$22,MATCH(C176,Yearly!$A$5:$A$22,0))</f>
        <v>0.589816526373376</v>
      </c>
      <c r="K176" s="68" t="n">
        <f aca="false">G176-I176-J176</f>
        <v>-42.2997866409315</v>
      </c>
      <c r="L176" s="69" t="n">
        <f aca="false">(I176+J176)/Assumptions!$B$8</f>
        <v>0.000262239505838301</v>
      </c>
      <c r="M176" s="70" t="n">
        <f aca="false">F176-L176</f>
        <v>-0.0068622395058383</v>
      </c>
      <c r="N176" s="71" t="n">
        <f aca="false">G176*Assumptions!$B$7</f>
        <v>-285912.17655</v>
      </c>
      <c r="O176" s="71" t="n">
        <f aca="false">K176*Assumptions!$B$7</f>
        <v>-332687.821930927</v>
      </c>
      <c r="P176" s="68" t="n">
        <f aca="false">P175+G176</f>
        <v>3480.113525</v>
      </c>
      <c r="Q176" s="68" t="n">
        <f aca="false">MAX(Q175,P176)</f>
        <v>3523.15755</v>
      </c>
      <c r="R176" s="68" t="n">
        <f aca="false">Q176-P176</f>
        <v>43.0440249999997</v>
      </c>
      <c r="S176" s="68" t="n">
        <f aca="false">S175+K176</f>
        <v>2414.02015358012</v>
      </c>
      <c r="T176" s="68" t="n">
        <f aca="false">MAX(T175,S176)</f>
        <v>2517.40903650983</v>
      </c>
      <c r="U176" s="68" t="n">
        <f aca="false">T176-S176</f>
        <v>103.388882929704</v>
      </c>
      <c r="V176" s="70" t="n">
        <f aca="false">V175+F176</f>
        <v>0.8604</v>
      </c>
      <c r="W176" s="70" t="n">
        <f aca="false">MAX(W175,V176)</f>
        <v>0.8681</v>
      </c>
      <c r="X176" s="70" t="n">
        <f aca="false">W176-V176</f>
        <v>0.00770000000000015</v>
      </c>
      <c r="Y176" s="70" t="n">
        <f aca="false">Y175+M176</f>
        <v>0.813391943127002</v>
      </c>
      <c r="Z176" s="70" t="n">
        <f aca="false">MAX(Z175,Y176)</f>
        <v>0.823452098679547</v>
      </c>
      <c r="AA176" s="70" t="n">
        <f aca="false">Z176-Y176</f>
        <v>0.0100601555525447</v>
      </c>
      <c r="AB176" s="72" t="n">
        <f aca="false">AB175*(1+F176)</f>
        <v>2.2509161378505</v>
      </c>
      <c r="AC176" s="73" t="n">
        <f aca="false">MAX(AC175,AB176)</f>
        <v>2.2698261685959</v>
      </c>
      <c r="AD176" s="70" t="n">
        <f aca="false">1-AB176/AC176</f>
        <v>0.00833104799258555</v>
      </c>
      <c r="AE176" s="73" t="n">
        <f aca="false">AE175*(1+M176)</f>
        <v>2.14800041315141</v>
      </c>
      <c r="AF176" s="73" t="n">
        <f aca="false">MAX(AF175,AE176)</f>
        <v>2.17116989718243</v>
      </c>
      <c r="AG176" s="70" t="n">
        <f aca="false">1-AE176/AF176</f>
        <v>0.0106714283673008</v>
      </c>
      <c r="AH176" s="74" t="n">
        <f aca="false">IF(R176&gt;0,AH175+1,0)</f>
        <v>9</v>
      </c>
      <c r="AI176" s="74" t="n">
        <f aca="false">IF(U176&gt;0,AI175+1,0)</f>
        <v>19</v>
      </c>
      <c r="AJ176" s="74" t="n">
        <f aca="false">IF(G176&gt;0,AJ175+1,0)</f>
        <v>0</v>
      </c>
      <c r="AK176" s="74" t="n">
        <f aca="false">IF(G176&lt;=0,AK175+1,0)</f>
        <v>1</v>
      </c>
      <c r="AL176" s="74" t="n">
        <f aca="false">IF(K176&gt;0,AL175+1,0)</f>
        <v>0</v>
      </c>
      <c r="AM176" s="74" t="n">
        <f aca="false">IF(K176&lt;=0,AM175+1,0)</f>
        <v>1</v>
      </c>
    </row>
    <row r="177" customFormat="false" ht="15" hidden="false" customHeight="false" outlineLevel="0" collapsed="false">
      <c r="A177" s="61" t="n">
        <v>176</v>
      </c>
      <c r="B177" s="62" t="n">
        <v>40578.4895833333</v>
      </c>
      <c r="C177" s="63" t="n">
        <f aca="false">YEAR(B177)</f>
        <v>2011</v>
      </c>
      <c r="D177" s="32" t="s">
        <v>276</v>
      </c>
      <c r="E177" s="64" t="n">
        <v>5471.85</v>
      </c>
      <c r="F177" s="65" t="n">
        <v>0.0305</v>
      </c>
      <c r="G177" s="66" t="n">
        <v>166.891425</v>
      </c>
      <c r="H177" s="67" t="n">
        <f aca="false">E177+IF(D177="Long",1,-1)*G177</f>
        <v>5304.958575</v>
      </c>
      <c r="I177" s="68" t="n">
        <f aca="false">Assumptions!$B$58</f>
        <v>5.35750011455817</v>
      </c>
      <c r="J177" s="68" t="n">
        <f aca="false">INDEX(Yearly!$T$5:$T$22,MATCH(C177,Yearly!$A$5:$A$22,0))</f>
        <v>0.589816526373376</v>
      </c>
      <c r="K177" s="68" t="n">
        <f aca="false">G177-I177-J177</f>
        <v>160.944108359068</v>
      </c>
      <c r="L177" s="69" t="n">
        <f aca="false">(I177+J177)/Assumptions!$B$8</f>
        <v>0.000262239505838301</v>
      </c>
      <c r="M177" s="70" t="n">
        <f aca="false">F177-L177</f>
        <v>0.0302377604941617</v>
      </c>
      <c r="N177" s="71" t="n">
        <f aca="false">G177*Assumptions!$B$7</f>
        <v>1312601.057625</v>
      </c>
      <c r="O177" s="71" t="n">
        <f aca="false">K177*Assumptions!$B$7</f>
        <v>1265825.41224407</v>
      </c>
      <c r="P177" s="68" t="n">
        <f aca="false">P176+G177</f>
        <v>3647.00495</v>
      </c>
      <c r="Q177" s="68" t="n">
        <f aca="false">MAX(Q176,P177)</f>
        <v>3647.00495</v>
      </c>
      <c r="R177" s="68" t="n">
        <f aca="false">Q177-P177</f>
        <v>0</v>
      </c>
      <c r="S177" s="68" t="n">
        <f aca="false">S176+K177</f>
        <v>2574.96426193919</v>
      </c>
      <c r="T177" s="68" t="n">
        <f aca="false">MAX(T176,S177)</f>
        <v>2574.96426193919</v>
      </c>
      <c r="U177" s="68" t="n">
        <f aca="false">T177-S177</f>
        <v>0</v>
      </c>
      <c r="V177" s="70" t="n">
        <f aca="false">V176+F177</f>
        <v>0.8909</v>
      </c>
      <c r="W177" s="70" t="n">
        <f aca="false">MAX(W176,V177)</f>
        <v>0.8909</v>
      </c>
      <c r="X177" s="70" t="n">
        <f aca="false">W177-V177</f>
        <v>0</v>
      </c>
      <c r="Y177" s="70" t="n">
        <f aca="false">Y176+M177</f>
        <v>0.843629703621164</v>
      </c>
      <c r="Z177" s="70" t="n">
        <f aca="false">MAX(Z176,Y177)</f>
        <v>0.843629703621164</v>
      </c>
      <c r="AA177" s="70" t="n">
        <f aca="false">Z177-Y177</f>
        <v>0</v>
      </c>
      <c r="AB177" s="72" t="n">
        <f aca="false">AB176*(1+F177)</f>
        <v>2.31956908005494</v>
      </c>
      <c r="AC177" s="73" t="n">
        <f aca="false">MAX(AC176,AB177)</f>
        <v>2.31956908005494</v>
      </c>
      <c r="AD177" s="70" t="n">
        <f aca="false">1-AB177/AC177</f>
        <v>0</v>
      </c>
      <c r="AE177" s="73" t="n">
        <f aca="false">AE176*(1+M177)</f>
        <v>2.21295113518564</v>
      </c>
      <c r="AF177" s="73" t="n">
        <f aca="false">MAX(AF176,AE177)</f>
        <v>2.21295113518564</v>
      </c>
      <c r="AG177" s="70" t="n">
        <f aca="false">1-AE177/AF177</f>
        <v>0</v>
      </c>
      <c r="AH177" s="74" t="n">
        <f aca="false">IF(R177&gt;0,AH176+1,0)</f>
        <v>0</v>
      </c>
      <c r="AI177" s="74" t="n">
        <f aca="false">IF(U177&gt;0,AI176+1,0)</f>
        <v>0</v>
      </c>
      <c r="AJ177" s="74" t="n">
        <f aca="false">IF(G177&gt;0,AJ176+1,0)</f>
        <v>1</v>
      </c>
      <c r="AK177" s="74" t="n">
        <f aca="false">IF(G177&lt;=0,AK176+1,0)</f>
        <v>0</v>
      </c>
      <c r="AL177" s="74" t="n">
        <f aca="false">IF(K177&gt;0,AL176+1,0)</f>
        <v>1</v>
      </c>
      <c r="AM177" s="74" t="n">
        <f aca="false">IF(K177&lt;=0,AM176+1,0)</f>
        <v>0</v>
      </c>
    </row>
    <row r="178" customFormat="false" ht="15" hidden="false" customHeight="false" outlineLevel="0" collapsed="false">
      <c r="A178" s="61" t="n">
        <v>177</v>
      </c>
      <c r="B178" s="62" t="n">
        <v>40585.6354166667</v>
      </c>
      <c r="C178" s="63" t="n">
        <f aca="false">YEAR(B178)</f>
        <v>2011</v>
      </c>
      <c r="D178" s="32" t="s">
        <v>277</v>
      </c>
      <c r="E178" s="64" t="n">
        <v>5304.9</v>
      </c>
      <c r="F178" s="65" t="n">
        <v>0.0293</v>
      </c>
      <c r="G178" s="66" t="n">
        <v>155.43357</v>
      </c>
      <c r="H178" s="67" t="n">
        <f aca="false">E178+IF(D178="Long",1,-1)*G178</f>
        <v>5460.33357</v>
      </c>
      <c r="I178" s="68" t="n">
        <f aca="false">Assumptions!$B$58</f>
        <v>5.35750011455817</v>
      </c>
      <c r="J178" s="68" t="n">
        <f aca="false">INDEX(Yearly!$T$5:$T$22,MATCH(C178,Yearly!$A$5:$A$22,0))</f>
        <v>0.589816526373376</v>
      </c>
      <c r="K178" s="68" t="n">
        <f aca="false">G178-I178-J178</f>
        <v>149.486253359068</v>
      </c>
      <c r="L178" s="69" t="n">
        <f aca="false">(I178+J178)/Assumptions!$B$8</f>
        <v>0.000262239505838301</v>
      </c>
      <c r="M178" s="70" t="n">
        <f aca="false">F178-L178</f>
        <v>0.0290377604941617</v>
      </c>
      <c r="N178" s="71" t="n">
        <f aca="false">G178*Assumptions!$B$7</f>
        <v>1222485.02805</v>
      </c>
      <c r="O178" s="71" t="n">
        <f aca="false">K178*Assumptions!$B$7</f>
        <v>1175709.38266907</v>
      </c>
      <c r="P178" s="68" t="n">
        <f aca="false">P177+G178</f>
        <v>3802.43852</v>
      </c>
      <c r="Q178" s="68" t="n">
        <f aca="false">MAX(Q177,P178)</f>
        <v>3802.43852</v>
      </c>
      <c r="R178" s="68" t="n">
        <f aca="false">Q178-P178</f>
        <v>0</v>
      </c>
      <c r="S178" s="68" t="n">
        <f aca="false">S177+K178</f>
        <v>2724.45051529826</v>
      </c>
      <c r="T178" s="68" t="n">
        <f aca="false">MAX(T177,S178)</f>
        <v>2724.45051529826</v>
      </c>
      <c r="U178" s="68" t="n">
        <f aca="false">T178-S178</f>
        <v>0</v>
      </c>
      <c r="V178" s="70" t="n">
        <f aca="false">V177+F178</f>
        <v>0.9202</v>
      </c>
      <c r="W178" s="70" t="n">
        <f aca="false">MAX(W177,V178)</f>
        <v>0.9202</v>
      </c>
      <c r="X178" s="70" t="n">
        <f aca="false">W178-V178</f>
        <v>0</v>
      </c>
      <c r="Y178" s="70" t="n">
        <f aca="false">Y177+M178</f>
        <v>0.872667464115325</v>
      </c>
      <c r="Z178" s="70" t="n">
        <f aca="false">MAX(Z177,Y178)</f>
        <v>0.872667464115325</v>
      </c>
      <c r="AA178" s="70" t="n">
        <f aca="false">Z178-Y178</f>
        <v>0</v>
      </c>
      <c r="AB178" s="72" t="n">
        <f aca="false">AB177*(1+F178)</f>
        <v>2.38753245410055</v>
      </c>
      <c r="AC178" s="73" t="n">
        <f aca="false">MAX(AC177,AB178)</f>
        <v>2.38753245410055</v>
      </c>
      <c r="AD178" s="70" t="n">
        <f aca="false">1-AB178/AC178</f>
        <v>0</v>
      </c>
      <c r="AE178" s="73" t="n">
        <f aca="false">AE177*(1+M178)</f>
        <v>2.27721028023444</v>
      </c>
      <c r="AF178" s="73" t="n">
        <f aca="false">MAX(AF177,AE178)</f>
        <v>2.27721028023444</v>
      </c>
      <c r="AG178" s="70" t="n">
        <f aca="false">1-AE178/AF178</f>
        <v>0</v>
      </c>
      <c r="AH178" s="74" t="n">
        <f aca="false">IF(R178&gt;0,AH177+1,0)</f>
        <v>0</v>
      </c>
      <c r="AI178" s="74" t="n">
        <f aca="false">IF(U178&gt;0,AI177+1,0)</f>
        <v>0</v>
      </c>
      <c r="AJ178" s="74" t="n">
        <f aca="false">IF(G178&gt;0,AJ177+1,0)</f>
        <v>2</v>
      </c>
      <c r="AK178" s="74" t="n">
        <f aca="false">IF(G178&lt;=0,AK177+1,0)</f>
        <v>0</v>
      </c>
      <c r="AL178" s="74" t="n">
        <f aca="false">IF(K178&gt;0,AL177+1,0)</f>
        <v>2</v>
      </c>
      <c r="AM178" s="74" t="n">
        <f aca="false">IF(K178&lt;=0,AM177+1,0)</f>
        <v>0</v>
      </c>
    </row>
    <row r="179" customFormat="false" ht="15" hidden="false" customHeight="false" outlineLevel="0" collapsed="false">
      <c r="A179" s="61" t="n">
        <v>178</v>
      </c>
      <c r="B179" s="62" t="n">
        <v>40592.6354166667</v>
      </c>
      <c r="C179" s="63" t="n">
        <f aca="false">YEAR(B179)</f>
        <v>2011</v>
      </c>
      <c r="D179" s="32" t="s">
        <v>276</v>
      </c>
      <c r="E179" s="64" t="n">
        <v>5460.1</v>
      </c>
      <c r="F179" s="65" t="n">
        <v>-0.0021</v>
      </c>
      <c r="G179" s="66" t="n">
        <v>-11.46621</v>
      </c>
      <c r="H179" s="67" t="n">
        <f aca="false">E179+IF(D179="Long",1,-1)*G179</f>
        <v>5471.56621</v>
      </c>
      <c r="I179" s="68" t="n">
        <f aca="false">Assumptions!$B$58</f>
        <v>5.35750011455817</v>
      </c>
      <c r="J179" s="68" t="n">
        <f aca="false">INDEX(Yearly!$T$5:$T$22,MATCH(C179,Yearly!$A$5:$A$22,0))</f>
        <v>0.589816526373376</v>
      </c>
      <c r="K179" s="68" t="n">
        <f aca="false">G179-I179-J179</f>
        <v>-17.4135266409315</v>
      </c>
      <c r="L179" s="69" t="n">
        <f aca="false">(I179+J179)/Assumptions!$B$8</f>
        <v>0.000262239505838301</v>
      </c>
      <c r="M179" s="70" t="n">
        <f aca="false">F179-L179</f>
        <v>-0.0023622395058383</v>
      </c>
      <c r="N179" s="71" t="n">
        <f aca="false">G179*Assumptions!$B$7</f>
        <v>-90181.74165</v>
      </c>
      <c r="O179" s="71" t="n">
        <f aca="false">K179*Assumptions!$B$7</f>
        <v>-136957.387030927</v>
      </c>
      <c r="P179" s="68" t="n">
        <f aca="false">P178+G179</f>
        <v>3790.97231</v>
      </c>
      <c r="Q179" s="68" t="n">
        <f aca="false">MAX(Q178,P179)</f>
        <v>3802.43852</v>
      </c>
      <c r="R179" s="68" t="n">
        <f aca="false">Q179-P179</f>
        <v>11.46621</v>
      </c>
      <c r="S179" s="68" t="n">
        <f aca="false">S178+K179</f>
        <v>2707.03698865733</v>
      </c>
      <c r="T179" s="68" t="n">
        <f aca="false">MAX(T178,S179)</f>
        <v>2724.45051529826</v>
      </c>
      <c r="U179" s="68" t="n">
        <f aca="false">T179-S179</f>
        <v>17.4135266409317</v>
      </c>
      <c r="V179" s="70" t="n">
        <f aca="false">V178+F179</f>
        <v>0.9181</v>
      </c>
      <c r="W179" s="70" t="n">
        <f aca="false">MAX(W178,V179)</f>
        <v>0.9202</v>
      </c>
      <c r="X179" s="70" t="n">
        <f aca="false">W179-V179</f>
        <v>0.00209999999999999</v>
      </c>
      <c r="Y179" s="70" t="n">
        <f aca="false">Y178+M179</f>
        <v>0.870305224609487</v>
      </c>
      <c r="Z179" s="70" t="n">
        <f aca="false">MAX(Z178,Y179)</f>
        <v>0.872667464115325</v>
      </c>
      <c r="AA179" s="70" t="n">
        <f aca="false">Z179-Y179</f>
        <v>0.00236223950583825</v>
      </c>
      <c r="AB179" s="72" t="n">
        <f aca="false">AB178*(1+F179)</f>
        <v>2.38251863594694</v>
      </c>
      <c r="AC179" s="73" t="n">
        <f aca="false">MAX(AC178,AB179)</f>
        <v>2.38753245410055</v>
      </c>
      <c r="AD179" s="70" t="n">
        <f aca="false">1-AB179/AC179</f>
        <v>0.00209999999999999</v>
      </c>
      <c r="AE179" s="73" t="n">
        <f aca="false">AE178*(1+M179)</f>
        <v>2.27183096414737</v>
      </c>
      <c r="AF179" s="73" t="n">
        <f aca="false">MAX(AF178,AE179)</f>
        <v>2.27721028023444</v>
      </c>
      <c r="AG179" s="70" t="n">
        <f aca="false">1-AE179/AF179</f>
        <v>0.00236223950583825</v>
      </c>
      <c r="AH179" s="74" t="n">
        <f aca="false">IF(R179&gt;0,AH178+1,0)</f>
        <v>1</v>
      </c>
      <c r="AI179" s="74" t="n">
        <f aca="false">IF(U179&gt;0,AI178+1,0)</f>
        <v>1</v>
      </c>
      <c r="AJ179" s="74" t="n">
        <f aca="false">IF(G179&gt;0,AJ178+1,0)</f>
        <v>0</v>
      </c>
      <c r="AK179" s="74" t="n">
        <f aca="false">IF(G179&lt;=0,AK178+1,0)</f>
        <v>1</v>
      </c>
      <c r="AL179" s="74" t="n">
        <f aca="false">IF(K179&gt;0,AL178+1,0)</f>
        <v>0</v>
      </c>
      <c r="AM179" s="74" t="n">
        <f aca="false">IF(K179&lt;=0,AM178+1,0)</f>
        <v>1</v>
      </c>
    </row>
    <row r="180" customFormat="false" ht="15" hidden="false" customHeight="false" outlineLevel="0" collapsed="false">
      <c r="A180" s="61" t="n">
        <v>179</v>
      </c>
      <c r="B180" s="62" t="n">
        <v>40595.6145833333</v>
      </c>
      <c r="C180" s="63" t="n">
        <f aca="false">YEAR(B180)</f>
        <v>2011</v>
      </c>
      <c r="D180" s="32" t="s">
        <v>277</v>
      </c>
      <c r="E180" s="64" t="n">
        <v>5471.7</v>
      </c>
      <c r="F180" s="65" t="n">
        <v>0.0011</v>
      </c>
      <c r="G180" s="66" t="n">
        <v>6.01887</v>
      </c>
      <c r="H180" s="67" t="n">
        <f aca="false">E180+IF(D180="Long",1,-1)*G180</f>
        <v>5477.71887</v>
      </c>
      <c r="I180" s="68" t="n">
        <f aca="false">Assumptions!$B$58</f>
        <v>5.35750011455817</v>
      </c>
      <c r="J180" s="68" t="n">
        <f aca="false">INDEX(Yearly!$T$5:$T$22,MATCH(C180,Yearly!$A$5:$A$22,0))</f>
        <v>0.589816526373376</v>
      </c>
      <c r="K180" s="68" t="n">
        <f aca="false">G180-I180-J180</f>
        <v>0.0715533590684552</v>
      </c>
      <c r="L180" s="69" t="n">
        <f aca="false">(I180+J180)/Assumptions!$B$8</f>
        <v>0.000262239505838301</v>
      </c>
      <c r="M180" s="70" t="n">
        <f aca="false">F180-L180</f>
        <v>0.000837760494161699</v>
      </c>
      <c r="N180" s="71" t="n">
        <f aca="false">G180*Assumptions!$B$7</f>
        <v>47338.41255</v>
      </c>
      <c r="O180" s="71" t="n">
        <f aca="false">K180*Assumptions!$B$7</f>
        <v>562.7671690734</v>
      </c>
      <c r="P180" s="68" t="n">
        <f aca="false">P179+G180</f>
        <v>3796.99118</v>
      </c>
      <c r="Q180" s="68" t="n">
        <f aca="false">MAX(Q179,P180)</f>
        <v>3802.43852</v>
      </c>
      <c r="R180" s="68" t="n">
        <f aca="false">Q180-P180</f>
        <v>5.44734000000017</v>
      </c>
      <c r="S180" s="68" t="n">
        <f aca="false">S179+K180</f>
        <v>2707.1085420164</v>
      </c>
      <c r="T180" s="68" t="n">
        <f aca="false">MAX(T179,S180)</f>
        <v>2724.45051529826</v>
      </c>
      <c r="U180" s="68" t="n">
        <f aca="false">T180-S180</f>
        <v>17.3419732818634</v>
      </c>
      <c r="V180" s="70" t="n">
        <f aca="false">V179+F180</f>
        <v>0.9192</v>
      </c>
      <c r="W180" s="70" t="n">
        <f aca="false">MAX(W179,V180)</f>
        <v>0.9202</v>
      </c>
      <c r="X180" s="70" t="n">
        <f aca="false">W180-V180</f>
        <v>0.001</v>
      </c>
      <c r="Y180" s="70" t="n">
        <f aca="false">Y179+M180</f>
        <v>0.871142985103649</v>
      </c>
      <c r="Z180" s="70" t="n">
        <f aca="false">MAX(Z179,Y180)</f>
        <v>0.872667464115325</v>
      </c>
      <c r="AA180" s="70" t="n">
        <f aca="false">Z180-Y180</f>
        <v>0.00152447901167652</v>
      </c>
      <c r="AB180" s="72" t="n">
        <f aca="false">AB179*(1+F180)</f>
        <v>2.38513940644648</v>
      </c>
      <c r="AC180" s="73" t="n">
        <f aca="false">MAX(AC179,AB180)</f>
        <v>2.38753245410055</v>
      </c>
      <c r="AD180" s="70" t="n">
        <f aca="false">1-AB180/AC180</f>
        <v>0.00100230999999984</v>
      </c>
      <c r="AE180" s="73" t="n">
        <f aca="false">AE179*(1+M180)</f>
        <v>2.27373421437855</v>
      </c>
      <c r="AF180" s="73" t="n">
        <f aca="false">MAX(AF179,AE180)</f>
        <v>2.27721028023444</v>
      </c>
      <c r="AG180" s="70" t="n">
        <f aca="false">1-AE180/AF180</f>
        <v>0.00152645800261231</v>
      </c>
      <c r="AH180" s="74" t="n">
        <f aca="false">IF(R180&gt;0,AH179+1,0)</f>
        <v>2</v>
      </c>
      <c r="AI180" s="74" t="n">
        <f aca="false">IF(U180&gt;0,AI179+1,0)</f>
        <v>2</v>
      </c>
      <c r="AJ180" s="74" t="n">
        <f aca="false">IF(G180&gt;0,AJ179+1,0)</f>
        <v>1</v>
      </c>
      <c r="AK180" s="74" t="n">
        <f aca="false">IF(G180&lt;=0,AK179+1,0)</f>
        <v>0</v>
      </c>
      <c r="AL180" s="74" t="n">
        <f aca="false">IF(K180&gt;0,AL179+1,0)</f>
        <v>1</v>
      </c>
      <c r="AM180" s="74" t="n">
        <f aca="false">IF(K180&lt;=0,AM179+1,0)</f>
        <v>0</v>
      </c>
    </row>
    <row r="181" customFormat="false" ht="15" hidden="false" customHeight="false" outlineLevel="0" collapsed="false">
      <c r="A181" s="61" t="n">
        <v>180</v>
      </c>
      <c r="B181" s="62" t="n">
        <v>40596.59375</v>
      </c>
      <c r="C181" s="63" t="n">
        <f aca="false">YEAR(B181)</f>
        <v>2011</v>
      </c>
      <c r="D181" s="32" t="s">
        <v>276</v>
      </c>
      <c r="E181" s="64" t="n">
        <v>5477.6</v>
      </c>
      <c r="F181" s="65" t="n">
        <v>-0.0021</v>
      </c>
      <c r="G181" s="66" t="n">
        <v>-11.50296</v>
      </c>
      <c r="H181" s="67" t="n">
        <f aca="false">E181+IF(D181="Long",1,-1)*G181</f>
        <v>5489.10296</v>
      </c>
      <c r="I181" s="68" t="n">
        <f aca="false">Assumptions!$B$58</f>
        <v>5.35750011455817</v>
      </c>
      <c r="J181" s="68" t="n">
        <f aca="false">INDEX(Yearly!$T$5:$T$22,MATCH(C181,Yearly!$A$5:$A$22,0))</f>
        <v>0.589816526373376</v>
      </c>
      <c r="K181" s="68" t="n">
        <f aca="false">G181-I181-J181</f>
        <v>-17.4502766409315</v>
      </c>
      <c r="L181" s="69" t="n">
        <f aca="false">(I181+J181)/Assumptions!$B$8</f>
        <v>0.000262239505838301</v>
      </c>
      <c r="M181" s="70" t="n">
        <f aca="false">F181-L181</f>
        <v>-0.0023622395058383</v>
      </c>
      <c r="N181" s="71" t="n">
        <f aca="false">G181*Assumptions!$B$7</f>
        <v>-90470.7804</v>
      </c>
      <c r="O181" s="71" t="n">
        <f aca="false">K181*Assumptions!$B$7</f>
        <v>-137246.425780927</v>
      </c>
      <c r="P181" s="68" t="n">
        <f aca="false">P180+G181</f>
        <v>3785.48822</v>
      </c>
      <c r="Q181" s="68" t="n">
        <f aca="false">MAX(Q180,P181)</f>
        <v>3802.43852</v>
      </c>
      <c r="R181" s="68" t="n">
        <f aca="false">Q181-P181</f>
        <v>16.9503</v>
      </c>
      <c r="S181" s="68" t="n">
        <f aca="false">S180+K181</f>
        <v>2689.65826537547</v>
      </c>
      <c r="T181" s="68" t="n">
        <f aca="false">MAX(T180,S181)</f>
        <v>2724.45051529826</v>
      </c>
      <c r="U181" s="68" t="n">
        <f aca="false">T181-S181</f>
        <v>34.7922499227948</v>
      </c>
      <c r="V181" s="70" t="n">
        <f aca="false">V180+F181</f>
        <v>0.9171</v>
      </c>
      <c r="W181" s="70" t="n">
        <f aca="false">MAX(W180,V181)</f>
        <v>0.9202</v>
      </c>
      <c r="X181" s="70" t="n">
        <f aca="false">W181-V181</f>
        <v>0.00309999999999999</v>
      </c>
      <c r="Y181" s="70" t="n">
        <f aca="false">Y180+M181</f>
        <v>0.868780745597811</v>
      </c>
      <c r="Z181" s="70" t="n">
        <f aca="false">MAX(Z180,Y181)</f>
        <v>0.872667464115325</v>
      </c>
      <c r="AA181" s="70" t="n">
        <f aca="false">Z181-Y181</f>
        <v>0.00388671851751476</v>
      </c>
      <c r="AB181" s="72" t="n">
        <f aca="false">AB180*(1+F181)</f>
        <v>2.38013061369295</v>
      </c>
      <c r="AC181" s="73" t="n">
        <f aca="false">MAX(AC180,AB181)</f>
        <v>2.38753245410055</v>
      </c>
      <c r="AD181" s="70" t="n">
        <f aca="false">1-AB181/AC181</f>
        <v>0.00310020514899989</v>
      </c>
      <c r="AE181" s="73" t="n">
        <f aca="false">AE180*(1+M181)</f>
        <v>2.26836310959157</v>
      </c>
      <c r="AF181" s="73" t="n">
        <f aca="false">MAX(AF180,AE181)</f>
        <v>2.27721028023444</v>
      </c>
      <c r="AG181" s="70" t="n">
        <f aca="false">1-AE181/AF181</f>
        <v>0.00388509164905282</v>
      </c>
      <c r="AH181" s="74" t="n">
        <f aca="false">IF(R181&gt;0,AH180+1,0)</f>
        <v>3</v>
      </c>
      <c r="AI181" s="74" t="n">
        <f aca="false">IF(U181&gt;0,AI180+1,0)</f>
        <v>3</v>
      </c>
      <c r="AJ181" s="74" t="n">
        <f aca="false">IF(G181&gt;0,AJ180+1,0)</f>
        <v>0</v>
      </c>
      <c r="AK181" s="74" t="n">
        <f aca="false">IF(G181&lt;=0,AK180+1,0)</f>
        <v>1</v>
      </c>
      <c r="AL181" s="74" t="n">
        <f aca="false">IF(K181&gt;0,AL180+1,0)</f>
        <v>0</v>
      </c>
      <c r="AM181" s="74" t="n">
        <f aca="false">IF(K181&lt;=0,AM180+1,0)</f>
        <v>1</v>
      </c>
    </row>
    <row r="182" customFormat="false" ht="15" hidden="false" customHeight="false" outlineLevel="0" collapsed="false">
      <c r="A182" s="61" t="n">
        <v>181</v>
      </c>
      <c r="B182" s="62" t="n">
        <v>40597.4270833333</v>
      </c>
      <c r="C182" s="63" t="n">
        <f aca="false">YEAR(B182)</f>
        <v>2011</v>
      </c>
      <c r="D182" s="32" t="s">
        <v>277</v>
      </c>
      <c r="E182" s="64" t="n">
        <v>5489.15</v>
      </c>
      <c r="F182" s="65" t="n">
        <v>-0.0032</v>
      </c>
      <c r="G182" s="66" t="n">
        <v>-17.56528</v>
      </c>
      <c r="H182" s="67" t="n">
        <f aca="false">E182+IF(D182="Long",1,-1)*G182</f>
        <v>5471.58472</v>
      </c>
      <c r="I182" s="68" t="n">
        <f aca="false">Assumptions!$B$58</f>
        <v>5.35750011455817</v>
      </c>
      <c r="J182" s="68" t="n">
        <f aca="false">INDEX(Yearly!$T$5:$T$22,MATCH(C182,Yearly!$A$5:$A$22,0))</f>
        <v>0.589816526373376</v>
      </c>
      <c r="K182" s="68" t="n">
        <f aca="false">G182-I182-J182</f>
        <v>-23.5125966409315</v>
      </c>
      <c r="L182" s="69" t="n">
        <f aca="false">(I182+J182)/Assumptions!$B$8</f>
        <v>0.000262239505838301</v>
      </c>
      <c r="M182" s="70" t="n">
        <f aca="false">F182-L182</f>
        <v>-0.0034622395058383</v>
      </c>
      <c r="N182" s="71" t="n">
        <f aca="false">G182*Assumptions!$B$7</f>
        <v>-138150.9272</v>
      </c>
      <c r="O182" s="71" t="n">
        <f aca="false">K182*Assumptions!$B$7</f>
        <v>-184926.572580927</v>
      </c>
      <c r="P182" s="68" t="n">
        <f aca="false">P181+G182</f>
        <v>3767.92294</v>
      </c>
      <c r="Q182" s="68" t="n">
        <f aca="false">MAX(Q181,P182)</f>
        <v>3802.43852</v>
      </c>
      <c r="R182" s="68" t="n">
        <f aca="false">Q182-P182</f>
        <v>34.5155799999998</v>
      </c>
      <c r="S182" s="68" t="n">
        <f aca="false">S181+K182</f>
        <v>2666.14566873454</v>
      </c>
      <c r="T182" s="68" t="n">
        <f aca="false">MAX(T181,S182)</f>
        <v>2724.45051529826</v>
      </c>
      <c r="U182" s="68" t="n">
        <f aca="false">T182-S182</f>
        <v>58.3048465637262</v>
      </c>
      <c r="V182" s="70" t="n">
        <f aca="false">V181+F182</f>
        <v>0.9139</v>
      </c>
      <c r="W182" s="70" t="n">
        <f aca="false">MAX(W181,V182)</f>
        <v>0.9202</v>
      </c>
      <c r="X182" s="70" t="n">
        <f aca="false">W182-V182</f>
        <v>0.00629999999999997</v>
      </c>
      <c r="Y182" s="70" t="n">
        <f aca="false">Y181+M182</f>
        <v>0.865318506091972</v>
      </c>
      <c r="Z182" s="70" t="n">
        <f aca="false">MAX(Z181,Y182)</f>
        <v>0.872667464115325</v>
      </c>
      <c r="AA182" s="70" t="n">
        <f aca="false">Z182-Y182</f>
        <v>0.00734895802335311</v>
      </c>
      <c r="AB182" s="72" t="n">
        <f aca="false">AB181*(1+F182)</f>
        <v>2.37251419572913</v>
      </c>
      <c r="AC182" s="73" t="n">
        <f aca="false">MAX(AC181,AB182)</f>
        <v>2.38753245410055</v>
      </c>
      <c r="AD182" s="70" t="n">
        <f aca="false">1-AB182/AC182</f>
        <v>0.00629028449252311</v>
      </c>
      <c r="AE182" s="73" t="n">
        <f aca="false">AE181*(1+M182)</f>
        <v>2.26050949321995</v>
      </c>
      <c r="AF182" s="73" t="n">
        <f aca="false">MAX(AF181,AE182)</f>
        <v>2.27721028023444</v>
      </c>
      <c r="AG182" s="70" t="n">
        <f aca="false">1-AE182/AF182</f>
        <v>0.00733388003710001</v>
      </c>
      <c r="AH182" s="74" t="n">
        <f aca="false">IF(R182&gt;0,AH181+1,0)</f>
        <v>4</v>
      </c>
      <c r="AI182" s="74" t="n">
        <f aca="false">IF(U182&gt;0,AI181+1,0)</f>
        <v>4</v>
      </c>
      <c r="AJ182" s="74" t="n">
        <f aca="false">IF(G182&gt;0,AJ181+1,0)</f>
        <v>0</v>
      </c>
      <c r="AK182" s="74" t="n">
        <f aca="false">IF(G182&lt;=0,AK181+1,0)</f>
        <v>2</v>
      </c>
      <c r="AL182" s="74" t="n">
        <f aca="false">IF(K182&gt;0,AL181+1,0)</f>
        <v>0</v>
      </c>
      <c r="AM182" s="74" t="n">
        <f aca="false">IF(K182&lt;=0,AM181+1,0)</f>
        <v>2</v>
      </c>
    </row>
    <row r="183" customFormat="false" ht="15" hidden="false" customHeight="false" outlineLevel="0" collapsed="false">
      <c r="A183" s="61" t="n">
        <v>182</v>
      </c>
      <c r="B183" s="62" t="n">
        <v>40597.4895833333</v>
      </c>
      <c r="C183" s="63" t="n">
        <f aca="false">YEAR(B183)</f>
        <v>2011</v>
      </c>
      <c r="D183" s="32" t="s">
        <v>276</v>
      </c>
      <c r="E183" s="64" t="n">
        <v>5471.7</v>
      </c>
      <c r="F183" s="65" t="n">
        <v>0.0008</v>
      </c>
      <c r="G183" s="66" t="n">
        <v>4.37736</v>
      </c>
      <c r="H183" s="67" t="n">
        <f aca="false">E183+IF(D183="Long",1,-1)*G183</f>
        <v>5467.32264</v>
      </c>
      <c r="I183" s="68" t="n">
        <f aca="false">Assumptions!$B$58</f>
        <v>5.35750011455817</v>
      </c>
      <c r="J183" s="68" t="n">
        <f aca="false">INDEX(Yearly!$T$5:$T$22,MATCH(C183,Yearly!$A$5:$A$22,0))</f>
        <v>0.589816526373376</v>
      </c>
      <c r="K183" s="68" t="n">
        <f aca="false">G183-I183-J183</f>
        <v>-1.56995664093154</v>
      </c>
      <c r="L183" s="69" t="n">
        <f aca="false">(I183+J183)/Assumptions!$B$8</f>
        <v>0.000262239505838301</v>
      </c>
      <c r="M183" s="70" t="n">
        <f aca="false">F183-L183</f>
        <v>0.000537760494161699</v>
      </c>
      <c r="N183" s="71" t="n">
        <f aca="false">G183*Assumptions!$B$7</f>
        <v>34427.9364</v>
      </c>
      <c r="O183" s="71" t="n">
        <f aca="false">K183*Assumptions!$B$7</f>
        <v>-12347.7089809266</v>
      </c>
      <c r="P183" s="68" t="n">
        <f aca="false">P182+G183</f>
        <v>3772.3003</v>
      </c>
      <c r="Q183" s="68" t="n">
        <f aca="false">MAX(Q182,P183)</f>
        <v>3802.43852</v>
      </c>
      <c r="R183" s="68" t="n">
        <f aca="false">Q183-P183</f>
        <v>30.1382199999998</v>
      </c>
      <c r="S183" s="68" t="n">
        <f aca="false">S182+K183</f>
        <v>2664.5757120936</v>
      </c>
      <c r="T183" s="68" t="n">
        <f aca="false">MAX(T182,S183)</f>
        <v>2724.45051529826</v>
      </c>
      <c r="U183" s="68" t="n">
        <f aca="false">T183-S183</f>
        <v>59.8748032046578</v>
      </c>
      <c r="V183" s="70" t="n">
        <f aca="false">V182+F183</f>
        <v>0.9147</v>
      </c>
      <c r="W183" s="70" t="n">
        <f aca="false">MAX(W182,V183)</f>
        <v>0.9202</v>
      </c>
      <c r="X183" s="70" t="n">
        <f aca="false">W183-V183</f>
        <v>0.00549999999999995</v>
      </c>
      <c r="Y183" s="70" t="n">
        <f aca="false">Y182+M183</f>
        <v>0.865856266586134</v>
      </c>
      <c r="Z183" s="70" t="n">
        <f aca="false">MAX(Z182,Y183)</f>
        <v>0.872667464115325</v>
      </c>
      <c r="AA183" s="70" t="n">
        <f aca="false">Z183-Y183</f>
        <v>0.00681119752919146</v>
      </c>
      <c r="AB183" s="72" t="n">
        <f aca="false">AB182*(1+F183)</f>
        <v>2.37441220708571</v>
      </c>
      <c r="AC183" s="73" t="n">
        <f aca="false">MAX(AC182,AB183)</f>
        <v>2.38753245410055</v>
      </c>
      <c r="AD183" s="70" t="n">
        <f aca="false">1-AB183/AC183</f>
        <v>0.00549531672011727</v>
      </c>
      <c r="AE183" s="73" t="n">
        <f aca="false">AE182*(1+M183)</f>
        <v>2.26172510592208</v>
      </c>
      <c r="AF183" s="73" t="n">
        <f aca="false">MAX(AF182,AE183)</f>
        <v>2.27721028023444</v>
      </c>
      <c r="AG183" s="70" t="n">
        <f aca="false">1-AE183/AF183</f>
        <v>0.00680006341389117</v>
      </c>
      <c r="AH183" s="74" t="n">
        <f aca="false">IF(R183&gt;0,AH182+1,0)</f>
        <v>5</v>
      </c>
      <c r="AI183" s="74" t="n">
        <f aca="false">IF(U183&gt;0,AI182+1,0)</f>
        <v>5</v>
      </c>
      <c r="AJ183" s="74" t="n">
        <f aca="false">IF(G183&gt;0,AJ182+1,0)</f>
        <v>1</v>
      </c>
      <c r="AK183" s="74" t="n">
        <f aca="false">IF(G183&lt;=0,AK182+1,0)</f>
        <v>0</v>
      </c>
      <c r="AL183" s="74" t="n">
        <f aca="false">IF(K183&gt;0,AL182+1,0)</f>
        <v>0</v>
      </c>
      <c r="AM183" s="74" t="n">
        <f aca="false">IF(K183&lt;=0,AM182+1,0)</f>
        <v>3</v>
      </c>
    </row>
    <row r="184" customFormat="false" ht="15" hidden="false" customHeight="false" outlineLevel="0" collapsed="false">
      <c r="A184" s="61" t="n">
        <v>183</v>
      </c>
      <c r="B184" s="62" t="n">
        <v>40597.59375</v>
      </c>
      <c r="C184" s="63" t="n">
        <f aca="false">YEAR(B184)</f>
        <v>2011</v>
      </c>
      <c r="D184" s="32" t="s">
        <v>277</v>
      </c>
      <c r="E184" s="64" t="n">
        <v>5467.45</v>
      </c>
      <c r="F184" s="65" t="n">
        <v>-0.0023</v>
      </c>
      <c r="G184" s="66" t="n">
        <v>-12.575135</v>
      </c>
      <c r="H184" s="67" t="n">
        <f aca="false">E184+IF(D184="Long",1,-1)*G184</f>
        <v>5454.874865</v>
      </c>
      <c r="I184" s="68" t="n">
        <f aca="false">Assumptions!$B$58</f>
        <v>5.35750011455817</v>
      </c>
      <c r="J184" s="68" t="n">
        <f aca="false">INDEX(Yearly!$T$5:$T$22,MATCH(C184,Yearly!$A$5:$A$22,0))</f>
        <v>0.589816526373376</v>
      </c>
      <c r="K184" s="68" t="n">
        <f aca="false">G184-I184-J184</f>
        <v>-18.5224516409315</v>
      </c>
      <c r="L184" s="69" t="n">
        <f aca="false">(I184+J184)/Assumptions!$B$8</f>
        <v>0.000262239505838301</v>
      </c>
      <c r="M184" s="70" t="n">
        <f aca="false">F184-L184</f>
        <v>-0.0025622395058383</v>
      </c>
      <c r="N184" s="71" t="n">
        <f aca="false">G184*Assumptions!$B$7</f>
        <v>-98903.436775</v>
      </c>
      <c r="O184" s="71" t="n">
        <f aca="false">K184*Assumptions!$B$7</f>
        <v>-145679.082155927</v>
      </c>
      <c r="P184" s="68" t="n">
        <f aca="false">P183+G184</f>
        <v>3759.725165</v>
      </c>
      <c r="Q184" s="68" t="n">
        <f aca="false">MAX(Q183,P184)</f>
        <v>3802.43852</v>
      </c>
      <c r="R184" s="68" t="n">
        <f aca="false">Q184-P184</f>
        <v>42.7133549999999</v>
      </c>
      <c r="S184" s="68" t="n">
        <f aca="false">S183+K184</f>
        <v>2646.05326045267</v>
      </c>
      <c r="T184" s="68" t="n">
        <f aca="false">MAX(T183,S184)</f>
        <v>2724.45051529826</v>
      </c>
      <c r="U184" s="68" t="n">
        <f aca="false">T184-S184</f>
        <v>78.3972548455895</v>
      </c>
      <c r="V184" s="70" t="n">
        <f aca="false">V183+F184</f>
        <v>0.9124</v>
      </c>
      <c r="W184" s="70" t="n">
        <f aca="false">MAX(W183,V184)</f>
        <v>0.9202</v>
      </c>
      <c r="X184" s="70" t="n">
        <f aca="false">W184-V184</f>
        <v>0.00779999999999992</v>
      </c>
      <c r="Y184" s="70" t="n">
        <f aca="false">Y183+M184</f>
        <v>0.863294027080296</v>
      </c>
      <c r="Z184" s="70" t="n">
        <f aca="false">MAX(Z183,Y184)</f>
        <v>0.872667464115325</v>
      </c>
      <c r="AA184" s="70" t="n">
        <f aca="false">Z184-Y184</f>
        <v>0.0093734370350298</v>
      </c>
      <c r="AB184" s="72" t="n">
        <f aca="false">AB183*(1+F184)</f>
        <v>2.36895105900942</v>
      </c>
      <c r="AC184" s="73" t="n">
        <f aca="false">MAX(AC183,AB184)</f>
        <v>2.38753245410055</v>
      </c>
      <c r="AD184" s="70" t="n">
        <f aca="false">1-AB184/AC184</f>
        <v>0.00778267749166084</v>
      </c>
      <c r="AE184" s="73" t="n">
        <f aca="false">AE183*(1+M184)</f>
        <v>2.25593002450434</v>
      </c>
      <c r="AF184" s="73" t="n">
        <f aca="false">MAX(AF183,AE184)</f>
        <v>2.27721028023444</v>
      </c>
      <c r="AG184" s="70" t="n">
        <f aca="false">1-AE184/AF184</f>
        <v>0.0093448795286083</v>
      </c>
      <c r="AH184" s="74" t="n">
        <f aca="false">IF(R184&gt;0,AH183+1,0)</f>
        <v>6</v>
      </c>
      <c r="AI184" s="74" t="n">
        <f aca="false">IF(U184&gt;0,AI183+1,0)</f>
        <v>6</v>
      </c>
      <c r="AJ184" s="74" t="n">
        <f aca="false">IF(G184&gt;0,AJ183+1,0)</f>
        <v>0</v>
      </c>
      <c r="AK184" s="74" t="n">
        <f aca="false">IF(G184&lt;=0,AK183+1,0)</f>
        <v>1</v>
      </c>
      <c r="AL184" s="74" t="n">
        <f aca="false">IF(K184&gt;0,AL183+1,0)</f>
        <v>0</v>
      </c>
      <c r="AM184" s="74" t="n">
        <f aca="false">IF(K184&lt;=0,AM183+1,0)</f>
        <v>4</v>
      </c>
    </row>
    <row r="185" customFormat="false" ht="15" hidden="false" customHeight="false" outlineLevel="0" collapsed="false">
      <c r="A185" s="61" t="n">
        <v>184</v>
      </c>
      <c r="B185" s="62" t="n">
        <v>40597.6145833333</v>
      </c>
      <c r="C185" s="63" t="n">
        <f aca="false">YEAR(B185)</f>
        <v>2011</v>
      </c>
      <c r="D185" s="32" t="s">
        <v>276</v>
      </c>
      <c r="E185" s="64" t="n">
        <v>5454.7</v>
      </c>
      <c r="F185" s="65" t="n">
        <v>0.0151</v>
      </c>
      <c r="G185" s="66" t="n">
        <v>82.36597</v>
      </c>
      <c r="H185" s="67" t="n">
        <f aca="false">E185+IF(D185="Long",1,-1)*G185</f>
        <v>5372.33403</v>
      </c>
      <c r="I185" s="68" t="n">
        <f aca="false">Assumptions!$B$58</f>
        <v>5.35750011455817</v>
      </c>
      <c r="J185" s="68" t="n">
        <f aca="false">INDEX(Yearly!$T$5:$T$22,MATCH(C185,Yearly!$A$5:$A$22,0))</f>
        <v>0.589816526373376</v>
      </c>
      <c r="K185" s="68" t="n">
        <f aca="false">G185-I185-J185</f>
        <v>76.4186533590685</v>
      </c>
      <c r="L185" s="69" t="n">
        <f aca="false">(I185+J185)/Assumptions!$B$8</f>
        <v>0.000262239505838301</v>
      </c>
      <c r="M185" s="70" t="n">
        <f aca="false">F185-L185</f>
        <v>0.0148377604941617</v>
      </c>
      <c r="N185" s="71" t="n">
        <f aca="false">G185*Assumptions!$B$7</f>
        <v>647808.35405</v>
      </c>
      <c r="O185" s="71" t="n">
        <f aca="false">K185*Assumptions!$B$7</f>
        <v>601032.708669073</v>
      </c>
      <c r="P185" s="68" t="n">
        <f aca="false">P184+G185</f>
        <v>3842.091135</v>
      </c>
      <c r="Q185" s="68" t="n">
        <f aca="false">MAX(Q184,P185)</f>
        <v>3842.091135</v>
      </c>
      <c r="R185" s="68" t="n">
        <f aca="false">Q185-P185</f>
        <v>0</v>
      </c>
      <c r="S185" s="68" t="n">
        <f aca="false">S184+K185</f>
        <v>2722.47191381174</v>
      </c>
      <c r="T185" s="68" t="n">
        <f aca="false">MAX(T184,S185)</f>
        <v>2724.45051529826</v>
      </c>
      <c r="U185" s="68" t="n">
        <f aca="false">T185-S185</f>
        <v>1.9786014865208</v>
      </c>
      <c r="V185" s="70" t="n">
        <f aca="false">V184+F185</f>
        <v>0.9275</v>
      </c>
      <c r="W185" s="70" t="n">
        <f aca="false">MAX(W184,V185)</f>
        <v>0.9275</v>
      </c>
      <c r="X185" s="70" t="n">
        <f aca="false">W185-V185</f>
        <v>0</v>
      </c>
      <c r="Y185" s="70" t="n">
        <f aca="false">Y184+M185</f>
        <v>0.878131787574457</v>
      </c>
      <c r="Z185" s="70" t="n">
        <f aca="false">MAX(Z184,Y185)</f>
        <v>0.878131787574457</v>
      </c>
      <c r="AA185" s="70" t="n">
        <f aca="false">Z185-Y185</f>
        <v>0</v>
      </c>
      <c r="AB185" s="72" t="n">
        <f aca="false">AB184*(1+F185)</f>
        <v>2.40472222000046</v>
      </c>
      <c r="AC185" s="73" t="n">
        <f aca="false">MAX(AC184,AB185)</f>
        <v>2.40472222000046</v>
      </c>
      <c r="AD185" s="70" t="n">
        <f aca="false">1-AB185/AC185</f>
        <v>0</v>
      </c>
      <c r="AE185" s="73" t="n">
        <f aca="false">AE184*(1+M185)</f>
        <v>2.28940297389953</v>
      </c>
      <c r="AF185" s="73" t="n">
        <f aca="false">MAX(AF184,AE185)</f>
        <v>2.28940297389953</v>
      </c>
      <c r="AG185" s="70" t="n">
        <f aca="false">1-AE185/AF185</f>
        <v>0</v>
      </c>
      <c r="AH185" s="74" t="n">
        <f aca="false">IF(R185&gt;0,AH184+1,0)</f>
        <v>0</v>
      </c>
      <c r="AI185" s="74" t="n">
        <f aca="false">IF(U185&gt;0,AI184+1,0)</f>
        <v>7</v>
      </c>
      <c r="AJ185" s="74" t="n">
        <f aca="false">IF(G185&gt;0,AJ184+1,0)</f>
        <v>1</v>
      </c>
      <c r="AK185" s="74" t="n">
        <f aca="false">IF(G185&lt;=0,AK184+1,0)</f>
        <v>0</v>
      </c>
      <c r="AL185" s="74" t="n">
        <f aca="false">IF(K185&gt;0,AL184+1,0)</f>
        <v>1</v>
      </c>
      <c r="AM185" s="74" t="n">
        <f aca="false">IF(K185&lt;=0,AM184+1,0)</f>
        <v>0</v>
      </c>
    </row>
    <row r="186" customFormat="false" ht="15" hidden="false" customHeight="false" outlineLevel="0" collapsed="false">
      <c r="A186" s="61" t="n">
        <v>185</v>
      </c>
      <c r="B186" s="62" t="n">
        <v>40602.4895833333</v>
      </c>
      <c r="C186" s="63" t="n">
        <f aca="false">YEAR(B186)</f>
        <v>2011</v>
      </c>
      <c r="D186" s="32" t="s">
        <v>277</v>
      </c>
      <c r="E186" s="64" t="n">
        <v>5372.5</v>
      </c>
      <c r="F186" s="65" t="n">
        <v>-0.0097</v>
      </c>
      <c r="G186" s="66" t="n">
        <v>-52.11325</v>
      </c>
      <c r="H186" s="67" t="n">
        <f aca="false">E186+IF(D186="Long",1,-1)*G186</f>
        <v>5320.38675</v>
      </c>
      <c r="I186" s="68" t="n">
        <f aca="false">Assumptions!$B$58</f>
        <v>5.35750011455817</v>
      </c>
      <c r="J186" s="68" t="n">
        <f aca="false">INDEX(Yearly!$T$5:$T$22,MATCH(C186,Yearly!$A$5:$A$22,0))</f>
        <v>0.589816526373376</v>
      </c>
      <c r="K186" s="68" t="n">
        <f aca="false">G186-I186-J186</f>
        <v>-58.0605666409316</v>
      </c>
      <c r="L186" s="69" t="n">
        <f aca="false">(I186+J186)/Assumptions!$B$8</f>
        <v>0.000262239505838301</v>
      </c>
      <c r="M186" s="70" t="n">
        <f aca="false">F186-L186</f>
        <v>-0.0099622395058383</v>
      </c>
      <c r="N186" s="71" t="n">
        <f aca="false">G186*Assumptions!$B$7</f>
        <v>-409870.71125</v>
      </c>
      <c r="O186" s="71" t="n">
        <f aca="false">K186*Assumptions!$B$7</f>
        <v>-456646.356630927</v>
      </c>
      <c r="P186" s="68" t="n">
        <f aca="false">P185+G186</f>
        <v>3789.977885</v>
      </c>
      <c r="Q186" s="68" t="n">
        <f aca="false">MAX(Q185,P186)</f>
        <v>3842.091135</v>
      </c>
      <c r="R186" s="68" t="n">
        <f aca="false">Q186-P186</f>
        <v>52.1132499999999</v>
      </c>
      <c r="S186" s="68" t="n">
        <f aca="false">S185+K186</f>
        <v>2664.41134717081</v>
      </c>
      <c r="T186" s="68" t="n">
        <f aca="false">MAX(T185,S186)</f>
        <v>2724.45051529826</v>
      </c>
      <c r="U186" s="68" t="n">
        <f aca="false">T186-S186</f>
        <v>60.0391681274523</v>
      </c>
      <c r="V186" s="70" t="n">
        <f aca="false">V185+F186</f>
        <v>0.9178</v>
      </c>
      <c r="W186" s="70" t="n">
        <f aca="false">MAX(W185,V186)</f>
        <v>0.9275</v>
      </c>
      <c r="X186" s="70" t="n">
        <f aca="false">W186-V186</f>
        <v>0.00970000000000004</v>
      </c>
      <c r="Y186" s="70" t="n">
        <f aca="false">Y185+M186</f>
        <v>0.868169548068619</v>
      </c>
      <c r="Z186" s="70" t="n">
        <f aca="false">MAX(Z185,Y186)</f>
        <v>0.878131787574457</v>
      </c>
      <c r="AA186" s="70" t="n">
        <f aca="false">Z186-Y186</f>
        <v>0.0099622395058383</v>
      </c>
      <c r="AB186" s="72" t="n">
        <f aca="false">AB185*(1+F186)</f>
        <v>2.38139641446645</v>
      </c>
      <c r="AC186" s="73" t="n">
        <f aca="false">MAX(AC185,AB186)</f>
        <v>2.40472222000046</v>
      </c>
      <c r="AD186" s="70" t="n">
        <f aca="false">1-AB186/AC186</f>
        <v>0.00970000000000004</v>
      </c>
      <c r="AE186" s="73" t="n">
        <f aca="false">AE185*(1+M186)</f>
        <v>2.26659539314816</v>
      </c>
      <c r="AF186" s="73" t="n">
        <f aca="false">MAX(AF185,AE186)</f>
        <v>2.28940297389953</v>
      </c>
      <c r="AG186" s="70" t="n">
        <f aca="false">1-AE186/AF186</f>
        <v>0.0099622395058383</v>
      </c>
      <c r="AH186" s="74" t="n">
        <f aca="false">IF(R186&gt;0,AH185+1,0)</f>
        <v>1</v>
      </c>
      <c r="AI186" s="74" t="n">
        <f aca="false">IF(U186&gt;0,AI185+1,0)</f>
        <v>8</v>
      </c>
      <c r="AJ186" s="74" t="n">
        <f aca="false">IF(G186&gt;0,AJ185+1,0)</f>
        <v>0</v>
      </c>
      <c r="AK186" s="74" t="n">
        <f aca="false">IF(G186&lt;=0,AK185+1,0)</f>
        <v>1</v>
      </c>
      <c r="AL186" s="74" t="n">
        <f aca="false">IF(K186&gt;0,AL185+1,0)</f>
        <v>0</v>
      </c>
      <c r="AM186" s="74" t="n">
        <f aca="false">IF(K186&lt;=0,AM185+1,0)</f>
        <v>1</v>
      </c>
    </row>
    <row r="187" customFormat="false" ht="15" hidden="false" customHeight="false" outlineLevel="0" collapsed="false">
      <c r="A187" s="61" t="n">
        <v>186</v>
      </c>
      <c r="B187" s="62" t="n">
        <v>40602.6201388889</v>
      </c>
      <c r="C187" s="63" t="n">
        <f aca="false">YEAR(B187)</f>
        <v>2011</v>
      </c>
      <c r="D187" s="32" t="s">
        <v>276</v>
      </c>
      <c r="E187" s="64" t="n">
        <v>5320.5</v>
      </c>
      <c r="F187" s="65" t="n">
        <v>-0.0156</v>
      </c>
      <c r="G187" s="66" t="n">
        <v>-82.9998</v>
      </c>
      <c r="H187" s="67" t="n">
        <f aca="false">E187+IF(D187="Long",1,-1)*G187</f>
        <v>5403.4998</v>
      </c>
      <c r="I187" s="68" t="n">
        <f aca="false">Assumptions!$B$58</f>
        <v>5.35750011455817</v>
      </c>
      <c r="J187" s="68" t="n">
        <f aca="false">INDEX(Yearly!$T$5:$T$22,MATCH(C187,Yearly!$A$5:$A$22,0))</f>
        <v>0.589816526373376</v>
      </c>
      <c r="K187" s="68" t="n">
        <f aca="false">G187-I187-J187</f>
        <v>-88.9471166409315</v>
      </c>
      <c r="L187" s="69" t="n">
        <f aca="false">(I187+J187)/Assumptions!$B$8</f>
        <v>0.000262239505838301</v>
      </c>
      <c r="M187" s="70" t="n">
        <f aca="false">F187-L187</f>
        <v>-0.0158622395058383</v>
      </c>
      <c r="N187" s="71" t="n">
        <f aca="false">G187*Assumptions!$B$7</f>
        <v>-652793.427</v>
      </c>
      <c r="O187" s="71" t="n">
        <f aca="false">K187*Assumptions!$B$7</f>
        <v>-699569.072380927</v>
      </c>
      <c r="P187" s="68" t="n">
        <f aca="false">P186+G187</f>
        <v>3706.978085</v>
      </c>
      <c r="Q187" s="68" t="n">
        <f aca="false">MAX(Q186,P187)</f>
        <v>3842.091135</v>
      </c>
      <c r="R187" s="68" t="n">
        <f aca="false">Q187-P187</f>
        <v>135.11305</v>
      </c>
      <c r="S187" s="68" t="n">
        <f aca="false">S186+K187</f>
        <v>2575.46423052988</v>
      </c>
      <c r="T187" s="68" t="n">
        <f aca="false">MAX(T186,S187)</f>
        <v>2724.45051529826</v>
      </c>
      <c r="U187" s="68" t="n">
        <f aca="false">T187-S187</f>
        <v>148.986284768384</v>
      </c>
      <c r="V187" s="70" t="n">
        <f aca="false">V186+F187</f>
        <v>0.9022</v>
      </c>
      <c r="W187" s="70" t="n">
        <f aca="false">MAX(W186,V187)</f>
        <v>0.9275</v>
      </c>
      <c r="X187" s="70" t="n">
        <f aca="false">W187-V187</f>
        <v>0.0253</v>
      </c>
      <c r="Y187" s="70" t="n">
        <f aca="false">Y186+M187</f>
        <v>0.852307308562781</v>
      </c>
      <c r="Z187" s="70" t="n">
        <f aca="false">MAX(Z186,Y187)</f>
        <v>0.878131787574457</v>
      </c>
      <c r="AA187" s="70" t="n">
        <f aca="false">Z187-Y187</f>
        <v>0.0258244790116766</v>
      </c>
      <c r="AB187" s="72" t="n">
        <f aca="false">AB186*(1+F187)</f>
        <v>2.34424663040078</v>
      </c>
      <c r="AC187" s="73" t="n">
        <f aca="false">MAX(AC186,AB187)</f>
        <v>2.40472222000046</v>
      </c>
      <c r="AD187" s="70" t="n">
        <f aca="false">1-AB187/AC187</f>
        <v>0.0251486800000001</v>
      </c>
      <c r="AE187" s="73" t="n">
        <f aca="false">AE186*(1+M187)</f>
        <v>2.23064211415922</v>
      </c>
      <c r="AF187" s="73" t="n">
        <f aca="false">MAX(AF186,AE187)</f>
        <v>2.28940297389953</v>
      </c>
      <c r="AG187" s="70" t="n">
        <f aca="false">1-AE187/AF187</f>
        <v>0.0256664555826204</v>
      </c>
      <c r="AH187" s="74" t="n">
        <f aca="false">IF(R187&gt;0,AH186+1,0)</f>
        <v>2</v>
      </c>
      <c r="AI187" s="74" t="n">
        <f aca="false">IF(U187&gt;0,AI186+1,0)</f>
        <v>9</v>
      </c>
      <c r="AJ187" s="74" t="n">
        <f aca="false">IF(G187&gt;0,AJ186+1,0)</f>
        <v>0</v>
      </c>
      <c r="AK187" s="74" t="n">
        <f aca="false">IF(G187&lt;=0,AK186+1,0)</f>
        <v>2</v>
      </c>
      <c r="AL187" s="74" t="n">
        <f aca="false">IF(K187&gt;0,AL186+1,0)</f>
        <v>0</v>
      </c>
      <c r="AM187" s="74" t="n">
        <f aca="false">IF(K187&lt;=0,AM186+1,0)</f>
        <v>2</v>
      </c>
    </row>
    <row r="188" customFormat="false" ht="15" hidden="false" customHeight="false" outlineLevel="0" collapsed="false">
      <c r="A188" s="61" t="n">
        <v>187</v>
      </c>
      <c r="B188" s="62" t="n">
        <v>40603.4111111111</v>
      </c>
      <c r="C188" s="63" t="n">
        <f aca="false">YEAR(B188)</f>
        <v>2011</v>
      </c>
      <c r="D188" s="32" t="s">
        <v>277</v>
      </c>
      <c r="E188" s="64" t="n">
        <v>5403.45</v>
      </c>
      <c r="F188" s="65" t="n">
        <v>0.0091</v>
      </c>
      <c r="G188" s="66" t="n">
        <v>49.171395</v>
      </c>
      <c r="H188" s="67" t="n">
        <f aca="false">E188+IF(D188="Long",1,-1)*G188</f>
        <v>5452.621395</v>
      </c>
      <c r="I188" s="68" t="n">
        <f aca="false">Assumptions!$B$58</f>
        <v>5.35750011455817</v>
      </c>
      <c r="J188" s="68" t="n">
        <f aca="false">INDEX(Yearly!$T$5:$T$22,MATCH(C188,Yearly!$A$5:$A$22,0))</f>
        <v>0.589816526373376</v>
      </c>
      <c r="K188" s="68" t="n">
        <f aca="false">G188-I188-J188</f>
        <v>43.2240783590685</v>
      </c>
      <c r="L188" s="69" t="n">
        <f aca="false">(I188+J188)/Assumptions!$B$8</f>
        <v>0.000262239505838301</v>
      </c>
      <c r="M188" s="70" t="n">
        <f aca="false">F188-L188</f>
        <v>0.0088377604941617</v>
      </c>
      <c r="N188" s="71" t="n">
        <f aca="false">G188*Assumptions!$B$7</f>
        <v>386733.021675</v>
      </c>
      <c r="O188" s="71" t="n">
        <f aca="false">K188*Assumptions!$B$7</f>
        <v>339957.376294073</v>
      </c>
      <c r="P188" s="68" t="n">
        <f aca="false">P187+G188</f>
        <v>3756.14948</v>
      </c>
      <c r="Q188" s="68" t="n">
        <f aca="false">MAX(Q187,P188)</f>
        <v>3842.091135</v>
      </c>
      <c r="R188" s="68" t="n">
        <f aca="false">Q188-P188</f>
        <v>85.9416550000001</v>
      </c>
      <c r="S188" s="68" t="n">
        <f aca="false">S187+K188</f>
        <v>2618.68830888895</v>
      </c>
      <c r="T188" s="68" t="n">
        <f aca="false">MAX(T187,S188)</f>
        <v>2724.45051529826</v>
      </c>
      <c r="U188" s="68" t="n">
        <f aca="false">T188-S188</f>
        <v>105.762206409316</v>
      </c>
      <c r="V188" s="70" t="n">
        <f aca="false">V187+F188</f>
        <v>0.9113</v>
      </c>
      <c r="W188" s="70" t="n">
        <f aca="false">MAX(W187,V188)</f>
        <v>0.9275</v>
      </c>
      <c r="X188" s="70" t="n">
        <f aca="false">W188-V188</f>
        <v>0.0162</v>
      </c>
      <c r="Y188" s="70" t="n">
        <f aca="false">Y187+M188</f>
        <v>0.861145069056942</v>
      </c>
      <c r="Z188" s="70" t="n">
        <f aca="false">MAX(Z187,Y188)</f>
        <v>0.878131787574457</v>
      </c>
      <c r="AA188" s="70" t="n">
        <f aca="false">Z188-Y188</f>
        <v>0.0169867185175149</v>
      </c>
      <c r="AB188" s="72" t="n">
        <f aca="false">AB187*(1+F188)</f>
        <v>2.36557927473742</v>
      </c>
      <c r="AC188" s="73" t="n">
        <f aca="false">MAX(AC187,AB188)</f>
        <v>2.40472222000046</v>
      </c>
      <c r="AD188" s="70" t="n">
        <f aca="false">1-AB188/AC188</f>
        <v>0.0162775329880001</v>
      </c>
      <c r="AE188" s="73" t="n">
        <f aca="false">AE187*(1+M188)</f>
        <v>2.25035599491235</v>
      </c>
      <c r="AF188" s="73" t="n">
        <f aca="false">MAX(AF187,AE188)</f>
        <v>2.28940297389953</v>
      </c>
      <c r="AG188" s="70" t="n">
        <f aca="false">1-AE188/AF188</f>
        <v>0.017055529075632</v>
      </c>
      <c r="AH188" s="74" t="n">
        <f aca="false">IF(R188&gt;0,AH187+1,0)</f>
        <v>3</v>
      </c>
      <c r="AI188" s="74" t="n">
        <f aca="false">IF(U188&gt;0,AI187+1,0)</f>
        <v>10</v>
      </c>
      <c r="AJ188" s="74" t="n">
        <f aca="false">IF(G188&gt;0,AJ187+1,0)</f>
        <v>1</v>
      </c>
      <c r="AK188" s="74" t="n">
        <f aca="false">IF(G188&lt;=0,AK187+1,0)</f>
        <v>0</v>
      </c>
      <c r="AL188" s="74" t="n">
        <f aca="false">IF(K188&gt;0,AL187+1,0)</f>
        <v>1</v>
      </c>
      <c r="AM188" s="74" t="n">
        <f aca="false">IF(K188&lt;=0,AM187+1,0)</f>
        <v>0</v>
      </c>
    </row>
    <row r="189" customFormat="false" ht="15" hidden="false" customHeight="false" outlineLevel="0" collapsed="false">
      <c r="A189" s="61" t="n">
        <v>188</v>
      </c>
      <c r="B189" s="62" t="n">
        <v>40609.6145833333</v>
      </c>
      <c r="C189" s="63" t="n">
        <f aca="false">YEAR(B189)</f>
        <v>2011</v>
      </c>
      <c r="D189" s="32" t="s">
        <v>277</v>
      </c>
      <c r="E189" s="64" t="n">
        <v>5483.6</v>
      </c>
      <c r="F189" s="65" t="n">
        <v>0.0024</v>
      </c>
      <c r="G189" s="66" t="n">
        <v>13.16064</v>
      </c>
      <c r="H189" s="67" t="n">
        <f aca="false">E189+IF(D189="Long",1,-1)*G189</f>
        <v>5496.76064</v>
      </c>
      <c r="I189" s="68" t="n">
        <f aca="false">Assumptions!$B$58</f>
        <v>5.35750011455817</v>
      </c>
      <c r="J189" s="68" t="n">
        <f aca="false">INDEX(Yearly!$T$5:$T$22,MATCH(C189,Yearly!$A$5:$A$22,0))</f>
        <v>0.589816526373376</v>
      </c>
      <c r="K189" s="68" t="n">
        <f aca="false">G189-I189-J189</f>
        <v>7.21332335906846</v>
      </c>
      <c r="L189" s="69" t="n">
        <f aca="false">(I189+J189)/Assumptions!$B$8</f>
        <v>0.000262239505838301</v>
      </c>
      <c r="M189" s="70" t="n">
        <f aca="false">F189-L189</f>
        <v>0.0021377604941617</v>
      </c>
      <c r="N189" s="71" t="n">
        <f aca="false">G189*Assumptions!$B$7</f>
        <v>103508.4336</v>
      </c>
      <c r="O189" s="71" t="n">
        <f aca="false">K189*Assumptions!$B$7</f>
        <v>56732.7882190734</v>
      </c>
      <c r="P189" s="68" t="n">
        <f aca="false">P188+G189</f>
        <v>3769.31012</v>
      </c>
      <c r="Q189" s="68" t="n">
        <f aca="false">MAX(Q188,P189)</f>
        <v>3842.091135</v>
      </c>
      <c r="R189" s="68" t="n">
        <f aca="false">Q189-P189</f>
        <v>72.781015</v>
      </c>
      <c r="S189" s="68" t="n">
        <f aca="false">S188+K189</f>
        <v>2625.90163224801</v>
      </c>
      <c r="T189" s="68" t="n">
        <f aca="false">MAX(T188,S189)</f>
        <v>2724.45051529826</v>
      </c>
      <c r="U189" s="68" t="n">
        <f aca="false">T189-S189</f>
        <v>98.5488830502472</v>
      </c>
      <c r="V189" s="70" t="n">
        <f aca="false">V188+F189</f>
        <v>0.9137</v>
      </c>
      <c r="W189" s="70" t="n">
        <f aca="false">MAX(W188,V189)</f>
        <v>0.9275</v>
      </c>
      <c r="X189" s="70" t="n">
        <f aca="false">W189-V189</f>
        <v>0.0138</v>
      </c>
      <c r="Y189" s="70" t="n">
        <f aca="false">Y188+M189</f>
        <v>0.863282829551104</v>
      </c>
      <c r="Z189" s="70" t="n">
        <f aca="false">MAX(Z188,Y189)</f>
        <v>0.878131787574457</v>
      </c>
      <c r="AA189" s="70" t="n">
        <f aca="false">Z189-Y189</f>
        <v>0.0148489580233532</v>
      </c>
      <c r="AB189" s="72" t="n">
        <f aca="false">AB188*(1+F189)</f>
        <v>2.37125666499679</v>
      </c>
      <c r="AC189" s="73" t="n">
        <f aca="false">MAX(AC188,AB189)</f>
        <v>2.40472222000046</v>
      </c>
      <c r="AD189" s="70" t="n">
        <f aca="false">1-AB189/AC189</f>
        <v>0.0139165990671712</v>
      </c>
      <c r="AE189" s="73" t="n">
        <f aca="false">AE188*(1+M189)</f>
        <v>2.25516671705607</v>
      </c>
      <c r="AF189" s="73" t="n">
        <f aca="false">MAX(AF188,AE189)</f>
        <v>2.28940297389953</v>
      </c>
      <c r="AG189" s="70" t="n">
        <f aca="false">1-AE189/AF189</f>
        <v>0.0149542292177353</v>
      </c>
      <c r="AH189" s="74" t="n">
        <f aca="false">IF(R189&gt;0,AH188+1,0)</f>
        <v>4</v>
      </c>
      <c r="AI189" s="74" t="n">
        <f aca="false">IF(U189&gt;0,AI188+1,0)</f>
        <v>11</v>
      </c>
      <c r="AJ189" s="74" t="n">
        <f aca="false">IF(G189&gt;0,AJ188+1,0)</f>
        <v>2</v>
      </c>
      <c r="AK189" s="74" t="n">
        <f aca="false">IF(G189&lt;=0,AK188+1,0)</f>
        <v>0</v>
      </c>
      <c r="AL189" s="74" t="n">
        <f aca="false">IF(K189&gt;0,AL188+1,0)</f>
        <v>2</v>
      </c>
      <c r="AM189" s="74" t="n">
        <f aca="false">IF(K189&lt;=0,AM188+1,0)</f>
        <v>0</v>
      </c>
    </row>
    <row r="190" customFormat="false" ht="15" hidden="false" customHeight="false" outlineLevel="0" collapsed="false">
      <c r="A190" s="61" t="n">
        <v>189</v>
      </c>
      <c r="B190" s="62" t="n">
        <v>40611.5479166667</v>
      </c>
      <c r="C190" s="63" t="n">
        <f aca="false">YEAR(B190)</f>
        <v>2011</v>
      </c>
      <c r="D190" s="32" t="s">
        <v>277</v>
      </c>
      <c r="E190" s="64" t="n">
        <v>5527.85</v>
      </c>
      <c r="F190" s="65" t="n">
        <v>-0.0082</v>
      </c>
      <c r="G190" s="66" t="n">
        <v>-45.32837</v>
      </c>
      <c r="H190" s="67" t="n">
        <f aca="false">E190+IF(D190="Long",1,-1)*G190</f>
        <v>5482.52163</v>
      </c>
      <c r="I190" s="68" t="n">
        <f aca="false">Assumptions!$B$58</f>
        <v>5.35750011455817</v>
      </c>
      <c r="J190" s="68" t="n">
        <f aca="false">INDEX(Yearly!$T$5:$T$22,MATCH(C190,Yearly!$A$5:$A$22,0))</f>
        <v>0.589816526373376</v>
      </c>
      <c r="K190" s="68" t="n">
        <f aca="false">G190-I190-J190</f>
        <v>-51.2756866409315</v>
      </c>
      <c r="L190" s="69" t="n">
        <f aca="false">(I190+J190)/Assumptions!$B$8</f>
        <v>0.000262239505838301</v>
      </c>
      <c r="M190" s="70" t="n">
        <f aca="false">F190-L190</f>
        <v>-0.0084622395058383</v>
      </c>
      <c r="N190" s="71" t="n">
        <f aca="false">G190*Assumptions!$B$7</f>
        <v>-356507.63005</v>
      </c>
      <c r="O190" s="71" t="n">
        <f aca="false">K190*Assumptions!$B$7</f>
        <v>-403283.275430927</v>
      </c>
      <c r="P190" s="68" t="n">
        <f aca="false">P189+G190</f>
        <v>3723.98175</v>
      </c>
      <c r="Q190" s="68" t="n">
        <f aca="false">MAX(Q189,P190)</f>
        <v>3842.091135</v>
      </c>
      <c r="R190" s="68" t="n">
        <f aca="false">Q190-P190</f>
        <v>118.109385</v>
      </c>
      <c r="S190" s="68" t="n">
        <f aca="false">S189+K190</f>
        <v>2574.62594560708</v>
      </c>
      <c r="T190" s="68" t="n">
        <f aca="false">MAX(T189,S190)</f>
        <v>2724.45051529826</v>
      </c>
      <c r="U190" s="68" t="n">
        <f aca="false">T190-S190</f>
        <v>149.824569691179</v>
      </c>
      <c r="V190" s="70" t="n">
        <f aca="false">V189+F190</f>
        <v>0.9055</v>
      </c>
      <c r="W190" s="70" t="n">
        <f aca="false">MAX(W189,V190)</f>
        <v>0.9275</v>
      </c>
      <c r="X190" s="70" t="n">
        <f aca="false">W190-V190</f>
        <v>0.022</v>
      </c>
      <c r="Y190" s="70" t="n">
        <f aca="false">Y189+M190</f>
        <v>0.854820590045266</v>
      </c>
      <c r="Z190" s="70" t="n">
        <f aca="false">MAX(Z189,Y190)</f>
        <v>0.878131787574457</v>
      </c>
      <c r="AA190" s="70" t="n">
        <f aca="false">Z190-Y190</f>
        <v>0.0233111975291915</v>
      </c>
      <c r="AB190" s="72" t="n">
        <f aca="false">AB189*(1+F190)</f>
        <v>2.35181236034382</v>
      </c>
      <c r="AC190" s="73" t="n">
        <f aca="false">MAX(AC189,AB190)</f>
        <v>2.40472222000046</v>
      </c>
      <c r="AD190" s="70" t="n">
        <f aca="false">1-AB190/AC190</f>
        <v>0.0220024829548204</v>
      </c>
      <c r="AE190" s="73" t="n">
        <f aca="false">AE189*(1+M190)</f>
        <v>2.23608295617075</v>
      </c>
      <c r="AF190" s="73" t="n">
        <f aca="false">MAX(AF189,AE190)</f>
        <v>2.28940297389953</v>
      </c>
      <c r="AG190" s="70" t="n">
        <f aca="false">1-AE190/AF190</f>
        <v>0.0232899224543081</v>
      </c>
      <c r="AH190" s="74" t="n">
        <f aca="false">IF(R190&gt;0,AH189+1,0)</f>
        <v>5</v>
      </c>
      <c r="AI190" s="74" t="n">
        <f aca="false">IF(U190&gt;0,AI189+1,0)</f>
        <v>12</v>
      </c>
      <c r="AJ190" s="74" t="n">
        <f aca="false">IF(G190&gt;0,AJ189+1,0)</f>
        <v>0</v>
      </c>
      <c r="AK190" s="74" t="n">
        <f aca="false">IF(G190&lt;=0,AK189+1,0)</f>
        <v>1</v>
      </c>
      <c r="AL190" s="74" t="n">
        <f aca="false">IF(K190&gt;0,AL189+1,0)</f>
        <v>0</v>
      </c>
      <c r="AM190" s="74" t="n">
        <f aca="false">IF(K190&lt;=0,AM189+1,0)</f>
        <v>1</v>
      </c>
    </row>
    <row r="191" customFormat="false" ht="15" hidden="false" customHeight="false" outlineLevel="0" collapsed="false">
      <c r="A191" s="61" t="n">
        <v>190</v>
      </c>
      <c r="B191" s="62" t="n">
        <v>40612.5736111111</v>
      </c>
      <c r="C191" s="63" t="n">
        <f aca="false">YEAR(B191)</f>
        <v>2011</v>
      </c>
      <c r="D191" s="32" t="s">
        <v>277</v>
      </c>
      <c r="E191" s="64" t="n">
        <v>5498.8</v>
      </c>
      <c r="F191" s="65" t="n">
        <v>-0.0028</v>
      </c>
      <c r="G191" s="66" t="n">
        <v>-15.39664</v>
      </c>
      <c r="H191" s="67" t="n">
        <f aca="false">E191+IF(D191="Long",1,-1)*G191</f>
        <v>5483.40336</v>
      </c>
      <c r="I191" s="68" t="n">
        <f aca="false">Assumptions!$B$58</f>
        <v>5.35750011455817</v>
      </c>
      <c r="J191" s="68" t="n">
        <f aca="false">INDEX(Yearly!$T$5:$T$22,MATCH(C191,Yearly!$A$5:$A$22,0))</f>
        <v>0.589816526373376</v>
      </c>
      <c r="K191" s="68" t="n">
        <f aca="false">G191-I191-J191</f>
        <v>-21.3439566409315</v>
      </c>
      <c r="L191" s="69" t="n">
        <f aca="false">(I191+J191)/Assumptions!$B$8</f>
        <v>0.000262239505838301</v>
      </c>
      <c r="M191" s="70" t="n">
        <f aca="false">F191-L191</f>
        <v>-0.0030622395058383</v>
      </c>
      <c r="N191" s="71" t="n">
        <f aca="false">G191*Assumptions!$B$7</f>
        <v>-121094.5736</v>
      </c>
      <c r="O191" s="71" t="n">
        <f aca="false">K191*Assumptions!$B$7</f>
        <v>-167870.218980927</v>
      </c>
      <c r="P191" s="68" t="n">
        <f aca="false">P190+G191</f>
        <v>3708.58511</v>
      </c>
      <c r="Q191" s="68" t="n">
        <f aca="false">MAX(Q190,P191)</f>
        <v>3842.091135</v>
      </c>
      <c r="R191" s="68" t="n">
        <f aca="false">Q191-P191</f>
        <v>133.506025</v>
      </c>
      <c r="S191" s="68" t="n">
        <f aca="false">S190+K191</f>
        <v>2553.28198896615</v>
      </c>
      <c r="T191" s="68" t="n">
        <f aca="false">MAX(T190,S191)</f>
        <v>2724.45051529826</v>
      </c>
      <c r="U191" s="68" t="n">
        <f aca="false">T191-S191</f>
        <v>171.16852633211</v>
      </c>
      <c r="V191" s="70" t="n">
        <f aca="false">V190+F191</f>
        <v>0.9027</v>
      </c>
      <c r="W191" s="70" t="n">
        <f aca="false">MAX(W190,V191)</f>
        <v>0.9275</v>
      </c>
      <c r="X191" s="70" t="n">
        <f aca="false">W191-V191</f>
        <v>0.0248</v>
      </c>
      <c r="Y191" s="70" t="n">
        <f aca="false">Y190+M191</f>
        <v>0.851758350539427</v>
      </c>
      <c r="Z191" s="70" t="n">
        <f aca="false">MAX(Z190,Y191)</f>
        <v>0.878131787574457</v>
      </c>
      <c r="AA191" s="70" t="n">
        <f aca="false">Z191-Y191</f>
        <v>0.0263734370350298</v>
      </c>
      <c r="AB191" s="72" t="n">
        <f aca="false">AB190*(1+F191)</f>
        <v>2.34522728573486</v>
      </c>
      <c r="AC191" s="73" t="n">
        <f aca="false">MAX(AC190,AB191)</f>
        <v>2.40472222000046</v>
      </c>
      <c r="AD191" s="70" t="n">
        <f aca="false">1-AB191/AC191</f>
        <v>0.0247408760025469</v>
      </c>
      <c r="AE191" s="73" t="n">
        <f aca="false">AE190*(1+M191)</f>
        <v>2.22923553460403</v>
      </c>
      <c r="AF191" s="73" t="n">
        <f aca="false">MAX(AF190,AE191)</f>
        <v>2.28940297389953</v>
      </c>
      <c r="AG191" s="70" t="n">
        <f aca="false">1-AE191/AF191</f>
        <v>0.0262808426395188</v>
      </c>
      <c r="AH191" s="74" t="n">
        <f aca="false">IF(R191&gt;0,AH190+1,0)</f>
        <v>6</v>
      </c>
      <c r="AI191" s="74" t="n">
        <f aca="false">IF(U191&gt;0,AI190+1,0)</f>
        <v>13</v>
      </c>
      <c r="AJ191" s="74" t="n">
        <f aca="false">IF(G191&gt;0,AJ190+1,0)</f>
        <v>0</v>
      </c>
      <c r="AK191" s="74" t="n">
        <f aca="false">IF(G191&lt;=0,AK190+1,0)</f>
        <v>2</v>
      </c>
      <c r="AL191" s="74" t="n">
        <f aca="false">IF(K191&gt;0,AL190+1,0)</f>
        <v>0</v>
      </c>
      <c r="AM191" s="74" t="n">
        <f aca="false">IF(K191&lt;=0,AM190+1,0)</f>
        <v>2</v>
      </c>
    </row>
    <row r="192" customFormat="false" ht="15" hidden="false" customHeight="false" outlineLevel="0" collapsed="false">
      <c r="A192" s="61" t="n">
        <v>191</v>
      </c>
      <c r="B192" s="62" t="n">
        <v>40612.6354166667</v>
      </c>
      <c r="C192" s="63" t="n">
        <f aca="false">YEAR(B192)</f>
        <v>2011</v>
      </c>
      <c r="D192" s="32" t="s">
        <v>277</v>
      </c>
      <c r="E192" s="64" t="n">
        <v>5489.3</v>
      </c>
      <c r="F192" s="65" t="n">
        <v>-0.0034</v>
      </c>
      <c r="G192" s="66" t="n">
        <v>-18.66362</v>
      </c>
      <c r="H192" s="67" t="n">
        <f aca="false">E192+IF(D192="Long",1,-1)*G192</f>
        <v>5470.63638</v>
      </c>
      <c r="I192" s="68" t="n">
        <f aca="false">Assumptions!$B$58</f>
        <v>5.35750011455817</v>
      </c>
      <c r="J192" s="68" t="n">
        <f aca="false">INDEX(Yearly!$T$5:$T$22,MATCH(C192,Yearly!$A$5:$A$22,0))</f>
        <v>0.589816526373376</v>
      </c>
      <c r="K192" s="68" t="n">
        <f aca="false">G192-I192-J192</f>
        <v>-24.6109366409315</v>
      </c>
      <c r="L192" s="69" t="n">
        <f aca="false">(I192+J192)/Assumptions!$B$8</f>
        <v>0.000262239505838301</v>
      </c>
      <c r="M192" s="70" t="n">
        <f aca="false">F192-L192</f>
        <v>-0.0036622395058383</v>
      </c>
      <c r="N192" s="71" t="n">
        <f aca="false">G192*Assumptions!$B$7</f>
        <v>-146789.3713</v>
      </c>
      <c r="O192" s="71" t="n">
        <f aca="false">K192*Assumptions!$B$7</f>
        <v>-193565.016680927</v>
      </c>
      <c r="P192" s="68" t="n">
        <f aca="false">P191+G192</f>
        <v>3689.92149</v>
      </c>
      <c r="Q192" s="68" t="n">
        <f aca="false">MAX(Q191,P192)</f>
        <v>3842.091135</v>
      </c>
      <c r="R192" s="68" t="n">
        <f aca="false">Q192-P192</f>
        <v>152.169645</v>
      </c>
      <c r="S192" s="68" t="n">
        <f aca="false">S191+K192</f>
        <v>2528.67105232522</v>
      </c>
      <c r="T192" s="68" t="n">
        <f aca="false">MAX(T191,S192)</f>
        <v>2724.45051529826</v>
      </c>
      <c r="U192" s="68" t="n">
        <f aca="false">T192-S192</f>
        <v>195.779462973042</v>
      </c>
      <c r="V192" s="70" t="n">
        <f aca="false">V191+F192</f>
        <v>0.8993</v>
      </c>
      <c r="W192" s="70" t="n">
        <f aca="false">MAX(W191,V192)</f>
        <v>0.9275</v>
      </c>
      <c r="X192" s="70" t="n">
        <f aca="false">W192-V192</f>
        <v>0.0282</v>
      </c>
      <c r="Y192" s="70" t="n">
        <f aca="false">Y191+M192</f>
        <v>0.848096111033589</v>
      </c>
      <c r="Z192" s="70" t="n">
        <f aca="false">MAX(Z191,Y192)</f>
        <v>0.878131787574457</v>
      </c>
      <c r="AA192" s="70" t="n">
        <f aca="false">Z192-Y192</f>
        <v>0.0300356765408681</v>
      </c>
      <c r="AB192" s="72" t="n">
        <f aca="false">AB191*(1+F192)</f>
        <v>2.33725351296336</v>
      </c>
      <c r="AC192" s="73" t="n">
        <f aca="false">MAX(AC191,AB192)</f>
        <v>2.40472222000046</v>
      </c>
      <c r="AD192" s="70" t="n">
        <f aca="false">1-AB192/AC192</f>
        <v>0.0280567570241383</v>
      </c>
      <c r="AE192" s="73" t="n">
        <f aca="false">AE191*(1+M192)</f>
        <v>2.22107154016138</v>
      </c>
      <c r="AF192" s="73" t="n">
        <f aca="false">MAX(AF191,AE192)</f>
        <v>2.28940297389953</v>
      </c>
      <c r="AG192" s="70" t="n">
        <f aca="false">1-AE192/AF192</f>
        <v>0.0298468354051961</v>
      </c>
      <c r="AH192" s="74" t="n">
        <f aca="false">IF(R192&gt;0,AH191+1,0)</f>
        <v>7</v>
      </c>
      <c r="AI192" s="74" t="n">
        <f aca="false">IF(U192&gt;0,AI191+1,0)</f>
        <v>14</v>
      </c>
      <c r="AJ192" s="74" t="n">
        <f aca="false">IF(G192&gt;0,AJ191+1,0)</f>
        <v>0</v>
      </c>
      <c r="AK192" s="74" t="n">
        <f aca="false">IF(G192&lt;=0,AK191+1,0)</f>
        <v>3</v>
      </c>
      <c r="AL192" s="74" t="n">
        <f aca="false">IF(K192&gt;0,AL191+1,0)</f>
        <v>0</v>
      </c>
      <c r="AM192" s="74" t="n">
        <f aca="false">IF(K192&lt;=0,AM191+1,0)</f>
        <v>3</v>
      </c>
    </row>
    <row r="193" customFormat="false" ht="15" hidden="false" customHeight="false" outlineLevel="0" collapsed="false">
      <c r="A193" s="61" t="n">
        <v>192</v>
      </c>
      <c r="B193" s="62" t="n">
        <v>40616.46875</v>
      </c>
      <c r="C193" s="63" t="n">
        <f aca="false">YEAR(B193)</f>
        <v>2011</v>
      </c>
      <c r="D193" s="32" t="s">
        <v>277</v>
      </c>
      <c r="E193" s="64" t="n">
        <v>5486.15</v>
      </c>
      <c r="F193" s="65" t="n">
        <v>-0.019</v>
      </c>
      <c r="G193" s="66" t="n">
        <v>-104.23685</v>
      </c>
      <c r="H193" s="67" t="n">
        <f aca="false">E193+IF(D193="Long",1,-1)*G193</f>
        <v>5381.91315</v>
      </c>
      <c r="I193" s="68" t="n">
        <f aca="false">Assumptions!$B$58</f>
        <v>5.35750011455817</v>
      </c>
      <c r="J193" s="68" t="n">
        <f aca="false">INDEX(Yearly!$T$5:$T$22,MATCH(C193,Yearly!$A$5:$A$22,0))</f>
        <v>0.589816526373376</v>
      </c>
      <c r="K193" s="68" t="n">
        <f aca="false">G193-I193-J193</f>
        <v>-110.184166640932</v>
      </c>
      <c r="L193" s="69" t="n">
        <f aca="false">(I193+J193)/Assumptions!$B$8</f>
        <v>0.000262239505838301</v>
      </c>
      <c r="M193" s="70" t="n">
        <f aca="false">F193-L193</f>
        <v>-0.0192622395058383</v>
      </c>
      <c r="N193" s="71" t="n">
        <f aca="false">G193*Assumptions!$B$7</f>
        <v>-819822.82525</v>
      </c>
      <c r="O193" s="71" t="n">
        <f aca="false">K193*Assumptions!$B$7</f>
        <v>-866598.470630927</v>
      </c>
      <c r="P193" s="68" t="n">
        <f aca="false">P192+G193</f>
        <v>3585.68464</v>
      </c>
      <c r="Q193" s="68" t="n">
        <f aca="false">MAX(Q192,P193)</f>
        <v>3842.091135</v>
      </c>
      <c r="R193" s="68" t="n">
        <f aca="false">Q193-P193</f>
        <v>256.406495</v>
      </c>
      <c r="S193" s="68" t="n">
        <f aca="false">S192+K193</f>
        <v>2418.48688568429</v>
      </c>
      <c r="T193" s="68" t="n">
        <f aca="false">MAX(T192,S193)</f>
        <v>2724.45051529826</v>
      </c>
      <c r="U193" s="68" t="n">
        <f aca="false">T193-S193</f>
        <v>305.963629613973</v>
      </c>
      <c r="V193" s="70" t="n">
        <f aca="false">V192+F193</f>
        <v>0.8803</v>
      </c>
      <c r="W193" s="70" t="n">
        <f aca="false">MAX(W192,V193)</f>
        <v>0.9275</v>
      </c>
      <c r="X193" s="70" t="n">
        <f aca="false">W193-V193</f>
        <v>0.0472</v>
      </c>
      <c r="Y193" s="70" t="n">
        <f aca="false">Y192+M193</f>
        <v>0.828833871527751</v>
      </c>
      <c r="Z193" s="70" t="n">
        <f aca="false">MAX(Z192,Y193)</f>
        <v>0.878131787574457</v>
      </c>
      <c r="AA193" s="70" t="n">
        <f aca="false">Z193-Y193</f>
        <v>0.0492979160467064</v>
      </c>
      <c r="AB193" s="72" t="n">
        <f aca="false">AB192*(1+F193)</f>
        <v>2.29284569621705</v>
      </c>
      <c r="AC193" s="73" t="n">
        <f aca="false">MAX(AC192,AB193)</f>
        <v>2.40472222000046</v>
      </c>
      <c r="AD193" s="70" t="n">
        <f aca="false">1-AB193/AC193</f>
        <v>0.0465236786406799</v>
      </c>
      <c r="AE193" s="73" t="n">
        <f aca="false">AE192*(1+M193)</f>
        <v>2.17828872819519</v>
      </c>
      <c r="AF193" s="73" t="n">
        <f aca="false">MAX(AF192,AE193)</f>
        <v>2.28940297389953</v>
      </c>
      <c r="AG193" s="70" t="n">
        <f aca="false">1-AE193/AF193</f>
        <v>0.0485341580189681</v>
      </c>
      <c r="AH193" s="74" t="n">
        <f aca="false">IF(R193&gt;0,AH192+1,0)</f>
        <v>8</v>
      </c>
      <c r="AI193" s="74" t="n">
        <f aca="false">IF(U193&gt;0,AI192+1,0)</f>
        <v>15</v>
      </c>
      <c r="AJ193" s="74" t="n">
        <f aca="false">IF(G193&gt;0,AJ192+1,0)</f>
        <v>0</v>
      </c>
      <c r="AK193" s="74" t="n">
        <f aca="false">IF(G193&lt;=0,AK192+1,0)</f>
        <v>4</v>
      </c>
      <c r="AL193" s="74" t="n">
        <f aca="false">IF(K193&gt;0,AL192+1,0)</f>
        <v>0</v>
      </c>
      <c r="AM193" s="74" t="n">
        <f aca="false">IF(K193&lt;=0,AM192+1,0)</f>
        <v>4</v>
      </c>
    </row>
    <row r="194" customFormat="false" ht="15" hidden="false" customHeight="false" outlineLevel="0" collapsed="false">
      <c r="A194" s="61" t="n">
        <v>193</v>
      </c>
      <c r="B194" s="62" t="n">
        <v>40617.40625</v>
      </c>
      <c r="C194" s="63" t="n">
        <f aca="false">YEAR(B194)</f>
        <v>2011</v>
      </c>
      <c r="D194" s="32" t="s">
        <v>276</v>
      </c>
      <c r="E194" s="64" t="n">
        <v>5381.7</v>
      </c>
      <c r="F194" s="65" t="n">
        <v>-0.018</v>
      </c>
      <c r="G194" s="66" t="n">
        <v>-96.8706</v>
      </c>
      <c r="H194" s="67" t="n">
        <f aca="false">E194+IF(D194="Long",1,-1)*G194</f>
        <v>5478.5706</v>
      </c>
      <c r="I194" s="68" t="n">
        <f aca="false">Assumptions!$B$58</f>
        <v>5.35750011455817</v>
      </c>
      <c r="J194" s="68" t="n">
        <f aca="false">INDEX(Yearly!$T$5:$T$22,MATCH(C194,Yearly!$A$5:$A$22,0))</f>
        <v>0.589816526373376</v>
      </c>
      <c r="K194" s="68" t="n">
        <f aca="false">G194-I194-J194</f>
        <v>-102.817916640932</v>
      </c>
      <c r="L194" s="69" t="n">
        <f aca="false">(I194+J194)/Assumptions!$B$8</f>
        <v>0.000262239505838301</v>
      </c>
      <c r="M194" s="70" t="n">
        <f aca="false">F194-L194</f>
        <v>-0.0182622395058383</v>
      </c>
      <c r="N194" s="71" t="n">
        <f aca="false">G194*Assumptions!$B$7</f>
        <v>-761887.269</v>
      </c>
      <c r="O194" s="71" t="n">
        <f aca="false">K194*Assumptions!$B$7</f>
        <v>-808662.914380927</v>
      </c>
      <c r="P194" s="68" t="n">
        <f aca="false">P193+G194</f>
        <v>3488.81404</v>
      </c>
      <c r="Q194" s="68" t="n">
        <f aca="false">MAX(Q193,P194)</f>
        <v>3842.091135</v>
      </c>
      <c r="R194" s="68" t="n">
        <f aca="false">Q194-P194</f>
        <v>353.277095</v>
      </c>
      <c r="S194" s="68" t="n">
        <f aca="false">S193+K194</f>
        <v>2315.66896904336</v>
      </c>
      <c r="T194" s="68" t="n">
        <f aca="false">MAX(T193,S194)</f>
        <v>2724.45051529826</v>
      </c>
      <c r="U194" s="68" t="n">
        <f aca="false">T194-S194</f>
        <v>408.781546254904</v>
      </c>
      <c r="V194" s="70" t="n">
        <f aca="false">V193+F194</f>
        <v>0.8623</v>
      </c>
      <c r="W194" s="70" t="n">
        <f aca="false">MAX(W193,V194)</f>
        <v>0.9275</v>
      </c>
      <c r="X194" s="70" t="n">
        <f aca="false">W194-V194</f>
        <v>0.0652</v>
      </c>
      <c r="Y194" s="70" t="n">
        <f aca="false">Y193+M194</f>
        <v>0.810571632021913</v>
      </c>
      <c r="Z194" s="70" t="n">
        <f aca="false">MAX(Z193,Y194)</f>
        <v>0.878131787574457</v>
      </c>
      <c r="AA194" s="70" t="n">
        <f aca="false">Z194-Y194</f>
        <v>0.0675601555525447</v>
      </c>
      <c r="AB194" s="72" t="n">
        <f aca="false">AB193*(1+F194)</f>
        <v>2.25157447368515</v>
      </c>
      <c r="AC194" s="73" t="n">
        <f aca="false">MAX(AC193,AB194)</f>
        <v>2.40472222000046</v>
      </c>
      <c r="AD194" s="70" t="n">
        <f aca="false">1-AB194/AC194</f>
        <v>0.0636862524251477</v>
      </c>
      <c r="AE194" s="73" t="n">
        <f aca="false">AE193*(1+M194)</f>
        <v>2.13850829772802</v>
      </c>
      <c r="AF194" s="73" t="n">
        <f aca="false">MAX(AF193,AE194)</f>
        <v>2.28940297389953</v>
      </c>
      <c r="AG194" s="70" t="n">
        <f aca="false">1-AE194/AF194</f>
        <v>0.0659100551068499</v>
      </c>
      <c r="AH194" s="74" t="n">
        <f aca="false">IF(R194&gt;0,AH193+1,0)</f>
        <v>9</v>
      </c>
      <c r="AI194" s="74" t="n">
        <f aca="false">IF(U194&gt;0,AI193+1,0)</f>
        <v>16</v>
      </c>
      <c r="AJ194" s="74" t="n">
        <f aca="false">IF(G194&gt;0,AJ193+1,0)</f>
        <v>0</v>
      </c>
      <c r="AK194" s="74" t="n">
        <f aca="false">IF(G194&lt;=0,AK193+1,0)</f>
        <v>5</v>
      </c>
      <c r="AL194" s="74" t="n">
        <f aca="false">IF(K194&gt;0,AL193+1,0)</f>
        <v>0</v>
      </c>
      <c r="AM194" s="74" t="n">
        <f aca="false">IF(K194&lt;=0,AM193+1,0)</f>
        <v>5</v>
      </c>
    </row>
    <row r="195" customFormat="false" ht="15" hidden="false" customHeight="false" outlineLevel="0" collapsed="false">
      <c r="A195" s="61" t="n">
        <v>194</v>
      </c>
      <c r="B195" s="62" t="n">
        <v>40617.5729166667</v>
      </c>
      <c r="C195" s="63" t="n">
        <f aca="false">YEAR(B195)</f>
        <v>2011</v>
      </c>
      <c r="D195" s="32" t="s">
        <v>277</v>
      </c>
      <c r="E195" s="64" t="n">
        <v>5478.75</v>
      </c>
      <c r="F195" s="65" t="n">
        <v>-0.0059</v>
      </c>
      <c r="G195" s="66" t="n">
        <v>-32.324625</v>
      </c>
      <c r="H195" s="67" t="n">
        <f aca="false">E195+IF(D195="Long",1,-1)*G195</f>
        <v>5446.425375</v>
      </c>
      <c r="I195" s="68" t="n">
        <f aca="false">Assumptions!$B$58</f>
        <v>5.35750011455817</v>
      </c>
      <c r="J195" s="68" t="n">
        <f aca="false">INDEX(Yearly!$T$5:$T$22,MATCH(C195,Yearly!$A$5:$A$22,0))</f>
        <v>0.589816526373376</v>
      </c>
      <c r="K195" s="68" t="n">
        <f aca="false">G195-I195-J195</f>
        <v>-38.2719416409315</v>
      </c>
      <c r="L195" s="69" t="n">
        <f aca="false">(I195+J195)/Assumptions!$B$8</f>
        <v>0.000262239505838301</v>
      </c>
      <c r="M195" s="70" t="n">
        <f aca="false">F195-L195</f>
        <v>-0.0061622395058383</v>
      </c>
      <c r="N195" s="71" t="n">
        <f aca="false">G195*Assumptions!$B$7</f>
        <v>-254233.175625</v>
      </c>
      <c r="O195" s="71" t="n">
        <f aca="false">K195*Assumptions!$B$7</f>
        <v>-301008.821005927</v>
      </c>
      <c r="P195" s="68" t="n">
        <f aca="false">P194+G195</f>
        <v>3456.489415</v>
      </c>
      <c r="Q195" s="68" t="n">
        <f aca="false">MAX(Q194,P195)</f>
        <v>3842.091135</v>
      </c>
      <c r="R195" s="68" t="n">
        <f aca="false">Q195-P195</f>
        <v>385.601720000001</v>
      </c>
      <c r="S195" s="68" t="n">
        <f aca="false">S194+K195</f>
        <v>2277.39702740243</v>
      </c>
      <c r="T195" s="68" t="n">
        <f aca="false">MAX(T194,S195)</f>
        <v>2724.45051529826</v>
      </c>
      <c r="U195" s="68" t="n">
        <f aca="false">T195-S195</f>
        <v>447.053487895836</v>
      </c>
      <c r="V195" s="70" t="n">
        <f aca="false">V194+F195</f>
        <v>0.8564</v>
      </c>
      <c r="W195" s="70" t="n">
        <f aca="false">MAX(W194,V195)</f>
        <v>0.9275</v>
      </c>
      <c r="X195" s="70" t="n">
        <f aca="false">W195-V195</f>
        <v>0.0711000000000001</v>
      </c>
      <c r="Y195" s="70" t="n">
        <f aca="false">Y194+M195</f>
        <v>0.804409392516074</v>
      </c>
      <c r="Z195" s="70" t="n">
        <f aca="false">MAX(Z194,Y195)</f>
        <v>0.878131787574457</v>
      </c>
      <c r="AA195" s="70" t="n">
        <f aca="false">Z195-Y195</f>
        <v>0.073722395058383</v>
      </c>
      <c r="AB195" s="72" t="n">
        <f aca="false">AB194*(1+F195)</f>
        <v>2.2382901842904</v>
      </c>
      <c r="AC195" s="73" t="n">
        <f aca="false">MAX(AC194,AB195)</f>
        <v>2.40472222000046</v>
      </c>
      <c r="AD195" s="70" t="n">
        <f aca="false">1-AB195/AC195</f>
        <v>0.0692105035358394</v>
      </c>
      <c r="AE195" s="73" t="n">
        <f aca="false">AE194*(1+M195)</f>
        <v>2.1253302974122</v>
      </c>
      <c r="AF195" s="73" t="n">
        <f aca="false">MAX(AF194,AE195)</f>
        <v>2.28940297389953</v>
      </c>
      <c r="AG195" s="70" t="n">
        <f aca="false">1-AE195/AF195</f>
        <v>0.0716661410672767</v>
      </c>
      <c r="AH195" s="74" t="n">
        <f aca="false">IF(R195&gt;0,AH194+1,0)</f>
        <v>10</v>
      </c>
      <c r="AI195" s="74" t="n">
        <f aca="false">IF(U195&gt;0,AI194+1,0)</f>
        <v>17</v>
      </c>
      <c r="AJ195" s="74" t="n">
        <f aca="false">IF(G195&gt;0,AJ194+1,0)</f>
        <v>0</v>
      </c>
      <c r="AK195" s="74" t="n">
        <f aca="false">IF(G195&lt;=0,AK194+1,0)</f>
        <v>6</v>
      </c>
      <c r="AL195" s="74" t="n">
        <f aca="false">IF(K195&gt;0,AL194+1,0)</f>
        <v>0</v>
      </c>
      <c r="AM195" s="74" t="n">
        <f aca="false">IF(K195&lt;=0,AM194+1,0)</f>
        <v>6</v>
      </c>
    </row>
    <row r="196" customFormat="false" ht="15" hidden="false" customHeight="false" outlineLevel="0" collapsed="false">
      <c r="A196" s="61" t="n">
        <v>195</v>
      </c>
      <c r="B196" s="62" t="n">
        <v>40618.40625</v>
      </c>
      <c r="C196" s="63" t="n">
        <f aca="false">YEAR(B196)</f>
        <v>2011</v>
      </c>
      <c r="D196" s="32" t="s">
        <v>277</v>
      </c>
      <c r="E196" s="64" t="n">
        <v>5505.3</v>
      </c>
      <c r="F196" s="65" t="n">
        <v>-0.0026</v>
      </c>
      <c r="G196" s="66" t="n">
        <v>-14.31378</v>
      </c>
      <c r="H196" s="67" t="n">
        <f aca="false">E196+IF(D196="Long",1,-1)*G196</f>
        <v>5490.98622</v>
      </c>
      <c r="I196" s="68" t="n">
        <f aca="false">Assumptions!$B$58</f>
        <v>5.35750011455817</v>
      </c>
      <c r="J196" s="68" t="n">
        <f aca="false">INDEX(Yearly!$T$5:$T$22,MATCH(C196,Yearly!$A$5:$A$22,0))</f>
        <v>0.589816526373376</v>
      </c>
      <c r="K196" s="68" t="n">
        <f aca="false">G196-I196-J196</f>
        <v>-20.2610966409315</v>
      </c>
      <c r="L196" s="69" t="n">
        <f aca="false">(I196+J196)/Assumptions!$B$8</f>
        <v>0.000262239505838301</v>
      </c>
      <c r="M196" s="70" t="n">
        <f aca="false">F196-L196</f>
        <v>-0.0028622395058383</v>
      </c>
      <c r="N196" s="71" t="n">
        <f aca="false">G196*Assumptions!$B$7</f>
        <v>-112577.8797</v>
      </c>
      <c r="O196" s="71" t="n">
        <f aca="false">K196*Assumptions!$B$7</f>
        <v>-159353.525080927</v>
      </c>
      <c r="P196" s="68" t="n">
        <f aca="false">P195+G196</f>
        <v>3442.175635</v>
      </c>
      <c r="Q196" s="68" t="n">
        <f aca="false">MAX(Q195,P196)</f>
        <v>3842.091135</v>
      </c>
      <c r="R196" s="68" t="n">
        <f aca="false">Q196-P196</f>
        <v>399.915500000001</v>
      </c>
      <c r="S196" s="68" t="n">
        <f aca="false">S195+K196</f>
        <v>2257.13593076149</v>
      </c>
      <c r="T196" s="68" t="n">
        <f aca="false">MAX(T195,S196)</f>
        <v>2724.45051529826</v>
      </c>
      <c r="U196" s="68" t="n">
        <f aca="false">T196-S196</f>
        <v>467.314584536767</v>
      </c>
      <c r="V196" s="70" t="n">
        <f aca="false">V195+F196</f>
        <v>0.8538</v>
      </c>
      <c r="W196" s="70" t="n">
        <f aca="false">MAX(W195,V196)</f>
        <v>0.9275</v>
      </c>
      <c r="X196" s="70" t="n">
        <f aca="false">W196-V196</f>
        <v>0.0737000000000001</v>
      </c>
      <c r="Y196" s="70" t="n">
        <f aca="false">Y195+M196</f>
        <v>0.801547153010236</v>
      </c>
      <c r="Z196" s="70" t="n">
        <f aca="false">MAX(Z195,Y196)</f>
        <v>0.878131787574457</v>
      </c>
      <c r="AA196" s="70" t="n">
        <f aca="false">Z196-Y196</f>
        <v>0.0765846345642213</v>
      </c>
      <c r="AB196" s="72" t="n">
        <f aca="false">AB195*(1+F196)</f>
        <v>2.23247062981125</v>
      </c>
      <c r="AC196" s="73" t="n">
        <f aca="false">MAX(AC195,AB196)</f>
        <v>2.40472222000046</v>
      </c>
      <c r="AD196" s="70" t="n">
        <f aca="false">1-AB196/AC196</f>
        <v>0.0716305562266463</v>
      </c>
      <c r="AE196" s="73" t="n">
        <f aca="false">AE195*(1+M196)</f>
        <v>2.11924709307199</v>
      </c>
      <c r="AF196" s="73" t="n">
        <f aca="false">MAX(AF195,AE196)</f>
        <v>2.28940297389953</v>
      </c>
      <c r="AG196" s="70" t="n">
        <f aca="false">1-AE196/AF196</f>
        <v>0.0743232549129211</v>
      </c>
      <c r="AH196" s="74" t="n">
        <f aca="false">IF(R196&gt;0,AH195+1,0)</f>
        <v>11</v>
      </c>
      <c r="AI196" s="74" t="n">
        <f aca="false">IF(U196&gt;0,AI195+1,0)</f>
        <v>18</v>
      </c>
      <c r="AJ196" s="74" t="n">
        <f aca="false">IF(G196&gt;0,AJ195+1,0)</f>
        <v>0</v>
      </c>
      <c r="AK196" s="74" t="n">
        <f aca="false">IF(G196&lt;=0,AK195+1,0)</f>
        <v>7</v>
      </c>
      <c r="AL196" s="74" t="n">
        <f aca="false">IF(K196&gt;0,AL195+1,0)</f>
        <v>0</v>
      </c>
      <c r="AM196" s="74" t="n">
        <f aca="false">IF(K196&lt;=0,AM195+1,0)</f>
        <v>7</v>
      </c>
    </row>
    <row r="197" customFormat="false" ht="15" hidden="false" customHeight="false" outlineLevel="0" collapsed="false">
      <c r="A197" s="61" t="n">
        <v>196</v>
      </c>
      <c r="B197" s="62" t="n">
        <v>40625.40625</v>
      </c>
      <c r="C197" s="63" t="n">
        <f aca="false">YEAR(B197)</f>
        <v>2011</v>
      </c>
      <c r="D197" s="32" t="s">
        <v>277</v>
      </c>
      <c r="E197" s="64" t="n">
        <v>5439.75</v>
      </c>
      <c r="F197" s="65" t="n">
        <v>0.0757</v>
      </c>
      <c r="G197" s="66" t="n">
        <v>411.789075</v>
      </c>
      <c r="H197" s="67" t="n">
        <f aca="false">E197+IF(D197="Long",1,-1)*G197</f>
        <v>5851.539075</v>
      </c>
      <c r="I197" s="68" t="n">
        <f aca="false">Assumptions!$B$58</f>
        <v>5.35750011455817</v>
      </c>
      <c r="J197" s="68" t="n">
        <f aca="false">INDEX(Yearly!$T$5:$T$22,MATCH(C197,Yearly!$A$5:$A$22,0))</f>
        <v>0.589816526373376</v>
      </c>
      <c r="K197" s="68" t="n">
        <f aca="false">G197-I197-J197</f>
        <v>405.841758359069</v>
      </c>
      <c r="L197" s="69" t="n">
        <f aca="false">(I197+J197)/Assumptions!$B$8</f>
        <v>0.000262239505838301</v>
      </c>
      <c r="M197" s="70" t="n">
        <f aca="false">F197-L197</f>
        <v>0.0754377604941617</v>
      </c>
      <c r="N197" s="71" t="n">
        <f aca="false">G197*Assumptions!$B$7</f>
        <v>3238721.074875</v>
      </c>
      <c r="O197" s="71" t="n">
        <f aca="false">K197*Assumptions!$B$7</f>
        <v>3191945.42949407</v>
      </c>
      <c r="P197" s="68" t="n">
        <f aca="false">P196+G197</f>
        <v>3853.96471</v>
      </c>
      <c r="Q197" s="68" t="n">
        <f aca="false">MAX(Q196,P197)</f>
        <v>3853.96471</v>
      </c>
      <c r="R197" s="68" t="n">
        <f aca="false">Q197-P197</f>
        <v>0</v>
      </c>
      <c r="S197" s="68" t="n">
        <f aca="false">S196+K197</f>
        <v>2662.97768912056</v>
      </c>
      <c r="T197" s="68" t="n">
        <f aca="false">MAX(T196,S197)</f>
        <v>2724.45051529826</v>
      </c>
      <c r="U197" s="68" t="n">
        <f aca="false">T197-S197</f>
        <v>61.4728261776986</v>
      </c>
      <c r="V197" s="70" t="n">
        <f aca="false">V196+F197</f>
        <v>0.9295</v>
      </c>
      <c r="W197" s="70" t="n">
        <f aca="false">MAX(W196,V197)</f>
        <v>0.9295</v>
      </c>
      <c r="X197" s="70" t="n">
        <f aca="false">W197-V197</f>
        <v>0</v>
      </c>
      <c r="Y197" s="70" t="n">
        <f aca="false">Y196+M197</f>
        <v>0.876984913504398</v>
      </c>
      <c r="Z197" s="70" t="n">
        <f aca="false">MAX(Z196,Y197)</f>
        <v>0.878131787574457</v>
      </c>
      <c r="AA197" s="70" t="n">
        <f aca="false">Z197-Y197</f>
        <v>0.00114687407005953</v>
      </c>
      <c r="AB197" s="72" t="n">
        <f aca="false">AB196*(1+F197)</f>
        <v>2.40146865648796</v>
      </c>
      <c r="AC197" s="73" t="n">
        <f aca="false">MAX(AC196,AB197)</f>
        <v>2.40472222000046</v>
      </c>
      <c r="AD197" s="70" t="n">
        <f aca="false">1-AB197/AC197</f>
        <v>0.00135298933300332</v>
      </c>
      <c r="AE197" s="73" t="n">
        <f aca="false">AE196*(1+M197)</f>
        <v>2.27911834770711</v>
      </c>
      <c r="AF197" s="73" t="n">
        <f aca="false">MAX(AF196,AE197)</f>
        <v>2.28940297389953</v>
      </c>
      <c r="AG197" s="70" t="n">
        <f aca="false">1-AE197/AF197</f>
        <v>0.00449227432202692</v>
      </c>
      <c r="AH197" s="74" t="n">
        <f aca="false">IF(R197&gt;0,AH196+1,0)</f>
        <v>0</v>
      </c>
      <c r="AI197" s="74" t="n">
        <f aca="false">IF(U197&gt;0,AI196+1,0)</f>
        <v>19</v>
      </c>
      <c r="AJ197" s="74" t="n">
        <f aca="false">IF(G197&gt;0,AJ196+1,0)</f>
        <v>1</v>
      </c>
      <c r="AK197" s="74" t="n">
        <f aca="false">IF(G197&lt;=0,AK196+1,0)</f>
        <v>0</v>
      </c>
      <c r="AL197" s="74" t="n">
        <f aca="false">IF(K197&gt;0,AL196+1,0)</f>
        <v>1</v>
      </c>
      <c r="AM197" s="74" t="n">
        <f aca="false">IF(K197&lt;=0,AM196+1,0)</f>
        <v>0</v>
      </c>
    </row>
    <row r="198" customFormat="false" ht="15" hidden="false" customHeight="false" outlineLevel="0" collapsed="false">
      <c r="A198" s="61" t="n">
        <v>197</v>
      </c>
      <c r="B198" s="62" t="n">
        <v>40646.46875</v>
      </c>
      <c r="C198" s="63" t="n">
        <f aca="false">YEAR(B198)</f>
        <v>2011</v>
      </c>
      <c r="D198" s="32" t="s">
        <v>277</v>
      </c>
      <c r="E198" s="64" t="n">
        <v>5850.5</v>
      </c>
      <c r="F198" s="65" t="n">
        <v>-0.0043</v>
      </c>
      <c r="G198" s="66" t="n">
        <v>-25.15715</v>
      </c>
      <c r="H198" s="67" t="n">
        <f aca="false">E198+IF(D198="Long",1,-1)*G198</f>
        <v>5825.34285</v>
      </c>
      <c r="I198" s="68" t="n">
        <f aca="false">Assumptions!$B$58</f>
        <v>5.35750011455817</v>
      </c>
      <c r="J198" s="68" t="n">
        <f aca="false">INDEX(Yearly!$T$5:$T$22,MATCH(C198,Yearly!$A$5:$A$22,0))</f>
        <v>0.589816526373376</v>
      </c>
      <c r="K198" s="68" t="n">
        <f aca="false">G198-I198-J198</f>
        <v>-31.1044666409315</v>
      </c>
      <c r="L198" s="69" t="n">
        <f aca="false">(I198+J198)/Assumptions!$B$8</f>
        <v>0.000262239505838301</v>
      </c>
      <c r="M198" s="70" t="n">
        <f aca="false">F198-L198</f>
        <v>-0.0045622395058383</v>
      </c>
      <c r="N198" s="71" t="n">
        <f aca="false">G198*Assumptions!$B$7</f>
        <v>-197860.98475</v>
      </c>
      <c r="O198" s="71" t="n">
        <f aca="false">K198*Assumptions!$B$7</f>
        <v>-244636.630130927</v>
      </c>
      <c r="P198" s="68" t="n">
        <f aca="false">P197+G198</f>
        <v>3828.80756</v>
      </c>
      <c r="Q198" s="68" t="n">
        <f aca="false">MAX(Q197,P198)</f>
        <v>3853.96471</v>
      </c>
      <c r="R198" s="68" t="n">
        <f aca="false">Q198-P198</f>
        <v>25.15715</v>
      </c>
      <c r="S198" s="68" t="n">
        <f aca="false">S197+K198</f>
        <v>2631.87322247963</v>
      </c>
      <c r="T198" s="68" t="n">
        <f aca="false">MAX(T197,S198)</f>
        <v>2724.45051529826</v>
      </c>
      <c r="U198" s="68" t="n">
        <f aca="false">T198-S198</f>
        <v>92.5772928186302</v>
      </c>
      <c r="V198" s="70" t="n">
        <f aca="false">V197+F198</f>
        <v>0.9252</v>
      </c>
      <c r="W198" s="70" t="n">
        <f aca="false">MAX(W197,V198)</f>
        <v>0.9295</v>
      </c>
      <c r="X198" s="70" t="n">
        <f aca="false">W198-V198</f>
        <v>0.00429999999999997</v>
      </c>
      <c r="Y198" s="70" t="n">
        <f aca="false">Y197+M198</f>
        <v>0.872422673998559</v>
      </c>
      <c r="Z198" s="70" t="n">
        <f aca="false">MAX(Z197,Y198)</f>
        <v>0.878131787574457</v>
      </c>
      <c r="AA198" s="70" t="n">
        <f aca="false">Z198-Y198</f>
        <v>0.00570911357589787</v>
      </c>
      <c r="AB198" s="72" t="n">
        <f aca="false">AB197*(1+F198)</f>
        <v>2.39114234126506</v>
      </c>
      <c r="AC198" s="73" t="n">
        <f aca="false">MAX(AC197,AB198)</f>
        <v>2.40472222000046</v>
      </c>
      <c r="AD198" s="70" t="n">
        <f aca="false">1-AB198/AC198</f>
        <v>0.00564717147887128</v>
      </c>
      <c r="AE198" s="73" t="n">
        <f aca="false">AE197*(1+M198)</f>
        <v>2.26872046394272</v>
      </c>
      <c r="AF198" s="73" t="n">
        <f aca="false">MAX(AF197,AE198)</f>
        <v>2.28940297389953</v>
      </c>
      <c r="AG198" s="70" t="n">
        <f aca="false">1-AE198/AF198</f>
        <v>0.00903401899648226</v>
      </c>
      <c r="AH198" s="74" t="n">
        <f aca="false">IF(R198&gt;0,AH197+1,0)</f>
        <v>1</v>
      </c>
      <c r="AI198" s="74" t="n">
        <f aca="false">IF(U198&gt;0,AI197+1,0)</f>
        <v>20</v>
      </c>
      <c r="AJ198" s="74" t="n">
        <f aca="false">IF(G198&gt;0,AJ197+1,0)</f>
        <v>0</v>
      </c>
      <c r="AK198" s="74" t="n">
        <f aca="false">IF(G198&lt;=0,AK197+1,0)</f>
        <v>1</v>
      </c>
      <c r="AL198" s="74" t="n">
        <f aca="false">IF(K198&gt;0,AL197+1,0)</f>
        <v>0</v>
      </c>
      <c r="AM198" s="74" t="n">
        <f aca="false">IF(K198&lt;=0,AM197+1,0)</f>
        <v>1</v>
      </c>
    </row>
    <row r="199" customFormat="false" ht="15" hidden="false" customHeight="false" outlineLevel="0" collapsed="false">
      <c r="A199" s="61" t="n">
        <v>198</v>
      </c>
      <c r="B199" s="62" t="n">
        <v>40651.40625</v>
      </c>
      <c r="C199" s="63" t="n">
        <f aca="false">YEAR(B199)</f>
        <v>2011</v>
      </c>
      <c r="D199" s="32" t="s">
        <v>277</v>
      </c>
      <c r="E199" s="64" t="n">
        <v>5874.3</v>
      </c>
      <c r="F199" s="65" t="n">
        <v>-0.015</v>
      </c>
      <c r="G199" s="66" t="n">
        <v>-88.1145</v>
      </c>
      <c r="H199" s="67" t="n">
        <f aca="false">E199+IF(D199="Long",1,-1)*G199</f>
        <v>5786.1855</v>
      </c>
      <c r="I199" s="68" t="n">
        <f aca="false">Assumptions!$B$58</f>
        <v>5.35750011455817</v>
      </c>
      <c r="J199" s="68" t="n">
        <f aca="false">INDEX(Yearly!$T$5:$T$22,MATCH(C199,Yearly!$A$5:$A$22,0))</f>
        <v>0.589816526373376</v>
      </c>
      <c r="K199" s="68" t="n">
        <f aca="false">G199-I199-J199</f>
        <v>-94.0618166409316</v>
      </c>
      <c r="L199" s="69" t="n">
        <f aca="false">(I199+J199)/Assumptions!$B$8</f>
        <v>0.000262239505838301</v>
      </c>
      <c r="M199" s="70" t="n">
        <f aca="false">F199-L199</f>
        <v>-0.0152622395058383</v>
      </c>
      <c r="N199" s="71" t="n">
        <f aca="false">G199*Assumptions!$B$7</f>
        <v>-693020.5425</v>
      </c>
      <c r="O199" s="71" t="n">
        <f aca="false">K199*Assumptions!$B$7</f>
        <v>-739796.187880927</v>
      </c>
      <c r="P199" s="68" t="n">
        <f aca="false">P198+G199</f>
        <v>3740.69306</v>
      </c>
      <c r="Q199" s="68" t="n">
        <f aca="false">MAX(Q198,P199)</f>
        <v>3853.96471</v>
      </c>
      <c r="R199" s="68" t="n">
        <f aca="false">Q199-P199</f>
        <v>113.27165</v>
      </c>
      <c r="S199" s="68" t="n">
        <f aca="false">S198+K199</f>
        <v>2537.8114058387</v>
      </c>
      <c r="T199" s="68" t="n">
        <f aca="false">MAX(T198,S199)</f>
        <v>2724.45051529826</v>
      </c>
      <c r="U199" s="68" t="n">
        <f aca="false">T199-S199</f>
        <v>186.639109459562</v>
      </c>
      <c r="V199" s="70" t="n">
        <f aca="false">V198+F199</f>
        <v>0.9102</v>
      </c>
      <c r="W199" s="70" t="n">
        <f aca="false">MAX(W198,V199)</f>
        <v>0.9295</v>
      </c>
      <c r="X199" s="70" t="n">
        <f aca="false">W199-V199</f>
        <v>0.0193</v>
      </c>
      <c r="Y199" s="70" t="n">
        <f aca="false">Y198+M199</f>
        <v>0.857160434492721</v>
      </c>
      <c r="Z199" s="70" t="n">
        <f aca="false">MAX(Z198,Y199)</f>
        <v>0.878131787574457</v>
      </c>
      <c r="AA199" s="70" t="n">
        <f aca="false">Z199-Y199</f>
        <v>0.0209713530817361</v>
      </c>
      <c r="AB199" s="72" t="n">
        <f aca="false">AB198*(1+F199)</f>
        <v>2.35527520614609</v>
      </c>
      <c r="AC199" s="73" t="n">
        <f aca="false">MAX(AC198,AB199)</f>
        <v>2.40472222000046</v>
      </c>
      <c r="AD199" s="70" t="n">
        <f aca="false">1-AB199/AC199</f>
        <v>0.0205624639066883</v>
      </c>
      <c r="AE199" s="73" t="n">
        <f aca="false">AE198*(1+M199)</f>
        <v>2.23409470885023</v>
      </c>
      <c r="AF199" s="73" t="n">
        <f aca="false">MAX(AF198,AE199)</f>
        <v>2.28940297389953</v>
      </c>
      <c r="AG199" s="70" t="n">
        <f aca="false">1-AE199/AF199</f>
        <v>0.024158379140696</v>
      </c>
      <c r="AH199" s="74" t="n">
        <f aca="false">IF(R199&gt;0,AH198+1,0)</f>
        <v>2</v>
      </c>
      <c r="AI199" s="74" t="n">
        <f aca="false">IF(U199&gt;0,AI198+1,0)</f>
        <v>21</v>
      </c>
      <c r="AJ199" s="74" t="n">
        <f aca="false">IF(G199&gt;0,AJ198+1,0)</f>
        <v>0</v>
      </c>
      <c r="AK199" s="74" t="n">
        <f aca="false">IF(G199&lt;=0,AK198+1,0)</f>
        <v>2</v>
      </c>
      <c r="AL199" s="74" t="n">
        <f aca="false">IF(K199&gt;0,AL198+1,0)</f>
        <v>0</v>
      </c>
      <c r="AM199" s="74" t="n">
        <f aca="false">IF(K199&lt;=0,AM198+1,0)</f>
        <v>2</v>
      </c>
    </row>
    <row r="200" customFormat="false" ht="15" hidden="false" customHeight="false" outlineLevel="0" collapsed="false">
      <c r="A200" s="61" t="n">
        <v>199</v>
      </c>
      <c r="B200" s="62" t="n">
        <v>40653.40625</v>
      </c>
      <c r="C200" s="63" t="n">
        <f aca="false">YEAR(B200)</f>
        <v>2011</v>
      </c>
      <c r="D200" s="32" t="s">
        <v>277</v>
      </c>
      <c r="E200" s="64" t="n">
        <v>5786.8</v>
      </c>
      <c r="F200" s="65" t="n">
        <v>-0.0033</v>
      </c>
      <c r="G200" s="66" t="n">
        <v>-19.09644</v>
      </c>
      <c r="H200" s="67" t="n">
        <f aca="false">E200+IF(D200="Long",1,-1)*G200</f>
        <v>5767.70356</v>
      </c>
      <c r="I200" s="68" t="n">
        <f aca="false">Assumptions!$B$58</f>
        <v>5.35750011455817</v>
      </c>
      <c r="J200" s="68" t="n">
        <f aca="false">INDEX(Yearly!$T$5:$T$22,MATCH(C200,Yearly!$A$5:$A$22,0))</f>
        <v>0.589816526373376</v>
      </c>
      <c r="K200" s="68" t="n">
        <f aca="false">G200-I200-J200</f>
        <v>-25.0437566409315</v>
      </c>
      <c r="L200" s="69" t="n">
        <f aca="false">(I200+J200)/Assumptions!$B$8</f>
        <v>0.000262239505838301</v>
      </c>
      <c r="M200" s="70" t="n">
        <f aca="false">F200-L200</f>
        <v>-0.0035622395058383</v>
      </c>
      <c r="N200" s="71" t="n">
        <f aca="false">G200*Assumptions!$B$7</f>
        <v>-150193.5006</v>
      </c>
      <c r="O200" s="71" t="n">
        <f aca="false">K200*Assumptions!$B$7</f>
        <v>-196969.145980927</v>
      </c>
      <c r="P200" s="68" t="n">
        <f aca="false">P199+G200</f>
        <v>3721.59662</v>
      </c>
      <c r="Q200" s="68" t="n">
        <f aca="false">MAX(Q199,P200)</f>
        <v>3853.96471</v>
      </c>
      <c r="R200" s="68" t="n">
        <f aca="false">Q200-P200</f>
        <v>132.36809</v>
      </c>
      <c r="S200" s="68" t="n">
        <f aca="false">S199+K200</f>
        <v>2512.76764919777</v>
      </c>
      <c r="T200" s="68" t="n">
        <f aca="false">MAX(T199,S200)</f>
        <v>2724.45051529826</v>
      </c>
      <c r="U200" s="68" t="n">
        <f aca="false">T200-S200</f>
        <v>211.682866100493</v>
      </c>
      <c r="V200" s="70" t="n">
        <f aca="false">V199+F200</f>
        <v>0.9069</v>
      </c>
      <c r="W200" s="70" t="n">
        <f aca="false">MAX(W199,V200)</f>
        <v>0.9295</v>
      </c>
      <c r="X200" s="70" t="n">
        <f aca="false">W200-V200</f>
        <v>0.0226</v>
      </c>
      <c r="Y200" s="70" t="n">
        <f aca="false">Y199+M200</f>
        <v>0.853598194986883</v>
      </c>
      <c r="Z200" s="70" t="n">
        <f aca="false">MAX(Z199,Y200)</f>
        <v>0.878131787574457</v>
      </c>
      <c r="AA200" s="70" t="n">
        <f aca="false">Z200-Y200</f>
        <v>0.0245335925875745</v>
      </c>
      <c r="AB200" s="72" t="n">
        <f aca="false">AB199*(1+F200)</f>
        <v>2.3475027979658</v>
      </c>
      <c r="AC200" s="73" t="n">
        <f aca="false">MAX(AC199,AB200)</f>
        <v>2.40472222000046</v>
      </c>
      <c r="AD200" s="70" t="n">
        <f aca="false">1-AB200/AC200</f>
        <v>0.0237946077757962</v>
      </c>
      <c r="AE200" s="73" t="n">
        <f aca="false">AE199*(1+M200)</f>
        <v>2.22613632841858</v>
      </c>
      <c r="AF200" s="73" t="n">
        <f aca="false">MAX(AF199,AE200)</f>
        <v>2.28940297389953</v>
      </c>
      <c r="AG200" s="70" t="n">
        <f aca="false">1-AE200/AF200</f>
        <v>0.0276345607139623</v>
      </c>
      <c r="AH200" s="74" t="n">
        <f aca="false">IF(R200&gt;0,AH199+1,0)</f>
        <v>3</v>
      </c>
      <c r="AI200" s="74" t="n">
        <f aca="false">IF(U200&gt;0,AI199+1,0)</f>
        <v>22</v>
      </c>
      <c r="AJ200" s="74" t="n">
        <f aca="false">IF(G200&gt;0,AJ199+1,0)</f>
        <v>0</v>
      </c>
      <c r="AK200" s="74" t="n">
        <f aca="false">IF(G200&lt;=0,AK199+1,0)</f>
        <v>3</v>
      </c>
      <c r="AL200" s="74" t="n">
        <f aca="false">IF(K200&gt;0,AL199+1,0)</f>
        <v>0</v>
      </c>
      <c r="AM200" s="74" t="n">
        <f aca="false">IF(K200&lt;=0,AM199+1,0)</f>
        <v>3</v>
      </c>
    </row>
    <row r="201" customFormat="false" ht="15" hidden="false" customHeight="false" outlineLevel="0" collapsed="false">
      <c r="A201" s="61" t="n">
        <v>200</v>
      </c>
      <c r="B201" s="62" t="n">
        <v>40653.59375</v>
      </c>
      <c r="C201" s="63" t="n">
        <f aca="false">YEAR(B201)</f>
        <v>2011</v>
      </c>
      <c r="D201" s="32" t="s">
        <v>277</v>
      </c>
      <c r="E201" s="64" t="n">
        <v>5823.75</v>
      </c>
      <c r="F201" s="65" t="n">
        <v>-0.0001</v>
      </c>
      <c r="G201" s="66" t="n">
        <v>-0.582375</v>
      </c>
      <c r="H201" s="67" t="n">
        <f aca="false">E201+IF(D201="Long",1,-1)*G201</f>
        <v>5823.167625</v>
      </c>
      <c r="I201" s="68" t="n">
        <f aca="false">Assumptions!$B$58</f>
        <v>5.35750011455817</v>
      </c>
      <c r="J201" s="68" t="n">
        <f aca="false">INDEX(Yearly!$T$5:$T$22,MATCH(C201,Yearly!$A$5:$A$22,0))</f>
        <v>0.589816526373376</v>
      </c>
      <c r="K201" s="68" t="n">
        <f aca="false">G201-I201-J201</f>
        <v>-6.52969164093154</v>
      </c>
      <c r="L201" s="69" t="n">
        <f aca="false">(I201+J201)/Assumptions!$B$8</f>
        <v>0.000262239505838301</v>
      </c>
      <c r="M201" s="70" t="n">
        <f aca="false">F201-L201</f>
        <v>-0.000362239505838301</v>
      </c>
      <c r="N201" s="71" t="n">
        <f aca="false">G201*Assumptions!$B$7</f>
        <v>-4580.379375</v>
      </c>
      <c r="O201" s="71" t="n">
        <f aca="false">K201*Assumptions!$B$7</f>
        <v>-51356.0247559266</v>
      </c>
      <c r="P201" s="68" t="n">
        <f aca="false">P200+G201</f>
        <v>3721.014245</v>
      </c>
      <c r="Q201" s="68" t="n">
        <f aca="false">MAX(Q200,P201)</f>
        <v>3853.96471</v>
      </c>
      <c r="R201" s="68" t="n">
        <f aca="false">Q201-P201</f>
        <v>132.950465</v>
      </c>
      <c r="S201" s="68" t="n">
        <f aca="false">S200+K201</f>
        <v>2506.23795755684</v>
      </c>
      <c r="T201" s="68" t="n">
        <f aca="false">MAX(T200,S201)</f>
        <v>2724.45051529826</v>
      </c>
      <c r="U201" s="68" t="n">
        <f aca="false">T201-S201</f>
        <v>218.212557741425</v>
      </c>
      <c r="V201" s="70" t="n">
        <f aca="false">V200+F201</f>
        <v>0.9068</v>
      </c>
      <c r="W201" s="70" t="n">
        <f aca="false">MAX(W200,V201)</f>
        <v>0.9295</v>
      </c>
      <c r="X201" s="70" t="n">
        <f aca="false">W201-V201</f>
        <v>0.0226999999999999</v>
      </c>
      <c r="Y201" s="70" t="n">
        <f aca="false">Y200+M201</f>
        <v>0.853235955481045</v>
      </c>
      <c r="Z201" s="70" t="n">
        <f aca="false">MAX(Z200,Y201)</f>
        <v>0.878131787574457</v>
      </c>
      <c r="AA201" s="70" t="n">
        <f aca="false">Z201-Y201</f>
        <v>0.0248958320934127</v>
      </c>
      <c r="AB201" s="72" t="n">
        <f aca="false">AB200*(1+F201)</f>
        <v>2.34726804768601</v>
      </c>
      <c r="AC201" s="73" t="n">
        <f aca="false">MAX(AC200,AB201)</f>
        <v>2.40472222000046</v>
      </c>
      <c r="AD201" s="70" t="n">
        <f aca="false">1-AB201/AC201</f>
        <v>0.0238922283150186</v>
      </c>
      <c r="AE201" s="73" t="n">
        <f aca="false">AE200*(1+M201)</f>
        <v>2.22532993389504</v>
      </c>
      <c r="AF201" s="73" t="n">
        <f aca="false">MAX(AF200,AE201)</f>
        <v>2.28940297389953</v>
      </c>
      <c r="AG201" s="70" t="n">
        <f aca="false">1-AE201/AF201</f>
        <v>0.0279867898901834</v>
      </c>
      <c r="AH201" s="74" t="n">
        <f aca="false">IF(R201&gt;0,AH200+1,0)</f>
        <v>4</v>
      </c>
      <c r="AI201" s="74" t="n">
        <f aca="false">IF(U201&gt;0,AI200+1,0)</f>
        <v>23</v>
      </c>
      <c r="AJ201" s="74" t="n">
        <f aca="false">IF(G201&gt;0,AJ200+1,0)</f>
        <v>0</v>
      </c>
      <c r="AK201" s="74" t="n">
        <f aca="false">IF(G201&lt;=0,AK200+1,0)</f>
        <v>4</v>
      </c>
      <c r="AL201" s="74" t="n">
        <f aca="false">IF(K201&gt;0,AL200+1,0)</f>
        <v>0</v>
      </c>
      <c r="AM201" s="74" t="n">
        <f aca="false">IF(K201&lt;=0,AM200+1,0)</f>
        <v>4</v>
      </c>
    </row>
    <row r="202" customFormat="false" ht="15" hidden="false" customHeight="false" outlineLevel="0" collapsed="false">
      <c r="A202" s="61" t="n">
        <v>201</v>
      </c>
      <c r="B202" s="62" t="n">
        <v>40659.59375</v>
      </c>
      <c r="C202" s="63" t="n">
        <f aca="false">YEAR(B202)</f>
        <v>2011</v>
      </c>
      <c r="D202" s="32" t="s">
        <v>277</v>
      </c>
      <c r="E202" s="64" t="n">
        <v>5846.85</v>
      </c>
      <c r="F202" s="65" t="n">
        <v>-0.0001</v>
      </c>
      <c r="G202" s="66" t="n">
        <v>-0.584685</v>
      </c>
      <c r="H202" s="67" t="n">
        <f aca="false">E202+IF(D202="Long",1,-1)*G202</f>
        <v>5846.265315</v>
      </c>
      <c r="I202" s="68" t="n">
        <f aca="false">Assumptions!$B$58</f>
        <v>5.35750011455817</v>
      </c>
      <c r="J202" s="68" t="n">
        <f aca="false">INDEX(Yearly!$T$5:$T$22,MATCH(C202,Yearly!$A$5:$A$22,0))</f>
        <v>0.589816526373376</v>
      </c>
      <c r="K202" s="68" t="n">
        <f aca="false">G202-I202-J202</f>
        <v>-6.53200164093155</v>
      </c>
      <c r="L202" s="69" t="n">
        <f aca="false">(I202+J202)/Assumptions!$B$8</f>
        <v>0.000262239505838301</v>
      </c>
      <c r="M202" s="70" t="n">
        <f aca="false">F202-L202</f>
        <v>-0.000362239505838301</v>
      </c>
      <c r="N202" s="71" t="n">
        <f aca="false">G202*Assumptions!$B$7</f>
        <v>-4598.547525</v>
      </c>
      <c r="O202" s="71" t="n">
        <f aca="false">K202*Assumptions!$B$7</f>
        <v>-51374.1929059266</v>
      </c>
      <c r="P202" s="68" t="n">
        <f aca="false">P201+G202</f>
        <v>3720.42956</v>
      </c>
      <c r="Q202" s="68" t="n">
        <f aca="false">MAX(Q201,P202)</f>
        <v>3853.96471</v>
      </c>
      <c r="R202" s="68" t="n">
        <f aca="false">Q202-P202</f>
        <v>133.53515</v>
      </c>
      <c r="S202" s="68" t="n">
        <f aca="false">S201+K202</f>
        <v>2499.70595591591</v>
      </c>
      <c r="T202" s="68" t="n">
        <f aca="false">MAX(T201,S202)</f>
        <v>2724.45051529826</v>
      </c>
      <c r="U202" s="68" t="n">
        <f aca="false">T202-S202</f>
        <v>224.744559382356</v>
      </c>
      <c r="V202" s="70" t="n">
        <f aca="false">V201+F202</f>
        <v>0.9067</v>
      </c>
      <c r="W202" s="70" t="n">
        <f aca="false">MAX(W201,V202)</f>
        <v>0.9295</v>
      </c>
      <c r="X202" s="70" t="n">
        <f aca="false">W202-V202</f>
        <v>0.0227999999999999</v>
      </c>
      <c r="Y202" s="70" t="n">
        <f aca="false">Y201+M202</f>
        <v>0.852873715975206</v>
      </c>
      <c r="Z202" s="70" t="n">
        <f aca="false">MAX(Z201,Y202)</f>
        <v>0.878131787574457</v>
      </c>
      <c r="AA202" s="70" t="n">
        <f aca="false">Z202-Y202</f>
        <v>0.025258071599251</v>
      </c>
      <c r="AB202" s="72" t="n">
        <f aca="false">AB201*(1+F202)</f>
        <v>2.34703332088124</v>
      </c>
      <c r="AC202" s="73" t="n">
        <f aca="false">MAX(AC201,AB202)</f>
        <v>2.40472222000046</v>
      </c>
      <c r="AD202" s="70" t="n">
        <f aca="false">1-AB202/AC202</f>
        <v>0.0239898390921871</v>
      </c>
      <c r="AE202" s="73" t="n">
        <f aca="false">AE201*(1+M202)</f>
        <v>2.22452383147946</v>
      </c>
      <c r="AF202" s="73" t="n">
        <f aca="false">MAX(AF201,AE202)</f>
        <v>2.28940297389953</v>
      </c>
      <c r="AG202" s="70" t="n">
        <f aca="false">1-AE202/AF202</f>
        <v>0.028338891475082</v>
      </c>
      <c r="AH202" s="74" t="n">
        <f aca="false">IF(R202&gt;0,AH201+1,0)</f>
        <v>5</v>
      </c>
      <c r="AI202" s="74" t="n">
        <f aca="false">IF(U202&gt;0,AI201+1,0)</f>
        <v>24</v>
      </c>
      <c r="AJ202" s="74" t="n">
        <f aca="false">IF(G202&gt;0,AJ201+1,0)</f>
        <v>0</v>
      </c>
      <c r="AK202" s="74" t="n">
        <f aca="false">IF(G202&lt;=0,AK201+1,0)</f>
        <v>5</v>
      </c>
      <c r="AL202" s="74" t="n">
        <f aca="false">IF(K202&gt;0,AL201+1,0)</f>
        <v>0</v>
      </c>
      <c r="AM202" s="74" t="n">
        <f aca="false">IF(K202&lt;=0,AM201+1,0)</f>
        <v>5</v>
      </c>
    </row>
    <row r="203" customFormat="false" ht="15" hidden="false" customHeight="false" outlineLevel="0" collapsed="false">
      <c r="A203" s="61" t="n">
        <v>202</v>
      </c>
      <c r="B203" s="62" t="n">
        <v>40673.4479166667</v>
      </c>
      <c r="C203" s="63" t="n">
        <f aca="false">YEAR(B203)</f>
        <v>2011</v>
      </c>
      <c r="D203" s="32" t="s">
        <v>277</v>
      </c>
      <c r="E203" s="64" t="n">
        <v>5575.75</v>
      </c>
      <c r="F203" s="65" t="n">
        <v>-0.0018</v>
      </c>
      <c r="G203" s="66" t="n">
        <v>-10.03635</v>
      </c>
      <c r="H203" s="67" t="n">
        <f aca="false">E203+IF(D203="Long",1,-1)*G203</f>
        <v>5565.71365</v>
      </c>
      <c r="I203" s="68" t="n">
        <f aca="false">Assumptions!$B$58</f>
        <v>5.35750011455817</v>
      </c>
      <c r="J203" s="68" t="n">
        <f aca="false">INDEX(Yearly!$T$5:$T$22,MATCH(C203,Yearly!$A$5:$A$22,0))</f>
        <v>0.589816526373376</v>
      </c>
      <c r="K203" s="68" t="n">
        <f aca="false">G203-I203-J203</f>
        <v>-15.9836666409315</v>
      </c>
      <c r="L203" s="69" t="n">
        <f aca="false">(I203+J203)/Assumptions!$B$8</f>
        <v>0.000262239505838301</v>
      </c>
      <c r="M203" s="70" t="n">
        <f aca="false">F203-L203</f>
        <v>-0.0020622395058383</v>
      </c>
      <c r="N203" s="71" t="n">
        <f aca="false">G203*Assumptions!$B$7</f>
        <v>-78935.89275</v>
      </c>
      <c r="O203" s="71" t="n">
        <f aca="false">K203*Assumptions!$B$7</f>
        <v>-125711.538130927</v>
      </c>
      <c r="P203" s="68" t="n">
        <f aca="false">P202+G203</f>
        <v>3710.39321</v>
      </c>
      <c r="Q203" s="68" t="n">
        <f aca="false">MAX(Q202,P203)</f>
        <v>3853.96471</v>
      </c>
      <c r="R203" s="68" t="n">
        <f aca="false">Q203-P203</f>
        <v>143.5715</v>
      </c>
      <c r="S203" s="68" t="n">
        <f aca="false">S202+K203</f>
        <v>2483.72228927497</v>
      </c>
      <c r="T203" s="68" t="n">
        <f aca="false">MAX(T202,S203)</f>
        <v>2724.45051529826</v>
      </c>
      <c r="U203" s="68" t="n">
        <f aca="false">T203-S203</f>
        <v>240.728226023288</v>
      </c>
      <c r="V203" s="70" t="n">
        <f aca="false">V202+F203</f>
        <v>0.9049</v>
      </c>
      <c r="W203" s="70" t="n">
        <f aca="false">MAX(W202,V203)</f>
        <v>0.9295</v>
      </c>
      <c r="X203" s="70" t="n">
        <f aca="false">W203-V203</f>
        <v>0.0246</v>
      </c>
      <c r="Y203" s="70" t="n">
        <f aca="false">Y202+M203</f>
        <v>0.850811476469368</v>
      </c>
      <c r="Z203" s="70" t="n">
        <f aca="false">MAX(Z202,Y203)</f>
        <v>0.878131787574457</v>
      </c>
      <c r="AA203" s="70" t="n">
        <f aca="false">Z203-Y203</f>
        <v>0.0273203111050893</v>
      </c>
      <c r="AB203" s="72" t="n">
        <f aca="false">AB202*(1+F203)</f>
        <v>2.34280866090365</v>
      </c>
      <c r="AC203" s="73" t="n">
        <f aca="false">MAX(AC202,AB203)</f>
        <v>2.40472222000046</v>
      </c>
      <c r="AD203" s="70" t="n">
        <f aca="false">1-AB203/AC203</f>
        <v>0.0257466573818211</v>
      </c>
      <c r="AE203" s="73" t="n">
        <f aca="false">AE202*(1+M203)</f>
        <v>2.2199363305525</v>
      </c>
      <c r="AF203" s="73" t="n">
        <f aca="false">MAX(AF202,AE203)</f>
        <v>2.28940297389953</v>
      </c>
      <c r="AG203" s="70" t="n">
        <f aca="false">1-AE203/AF203</f>
        <v>0.0303426893993687</v>
      </c>
      <c r="AH203" s="74" t="n">
        <f aca="false">IF(R203&gt;0,AH202+1,0)</f>
        <v>6</v>
      </c>
      <c r="AI203" s="74" t="n">
        <f aca="false">IF(U203&gt;0,AI202+1,0)</f>
        <v>25</v>
      </c>
      <c r="AJ203" s="74" t="n">
        <f aca="false">IF(G203&gt;0,AJ202+1,0)</f>
        <v>0</v>
      </c>
      <c r="AK203" s="74" t="n">
        <f aca="false">IF(G203&lt;=0,AK202+1,0)</f>
        <v>6</v>
      </c>
      <c r="AL203" s="74" t="n">
        <f aca="false">IF(K203&gt;0,AL202+1,0)</f>
        <v>0</v>
      </c>
      <c r="AM203" s="74" t="n">
        <f aca="false">IF(K203&lt;=0,AM202+1,0)</f>
        <v>6</v>
      </c>
    </row>
    <row r="204" customFormat="false" ht="15" hidden="false" customHeight="false" outlineLevel="0" collapsed="false">
      <c r="A204" s="61" t="n">
        <v>203</v>
      </c>
      <c r="B204" s="62" t="n">
        <v>40673.5368055556</v>
      </c>
      <c r="C204" s="63" t="n">
        <f aca="false">YEAR(B204)</f>
        <v>2011</v>
      </c>
      <c r="D204" s="32" t="s">
        <v>276</v>
      </c>
      <c r="E204" s="64" t="n">
        <v>5565.6</v>
      </c>
      <c r="F204" s="65" t="n">
        <v>-0.0026</v>
      </c>
      <c r="G204" s="66" t="n">
        <v>-14.47056</v>
      </c>
      <c r="H204" s="67" t="n">
        <f aca="false">E204+IF(D204="Long",1,-1)*G204</f>
        <v>5580.07056</v>
      </c>
      <c r="I204" s="68" t="n">
        <f aca="false">Assumptions!$B$58</f>
        <v>5.35750011455817</v>
      </c>
      <c r="J204" s="68" t="n">
        <f aca="false">INDEX(Yearly!$T$5:$T$22,MATCH(C204,Yearly!$A$5:$A$22,0))</f>
        <v>0.589816526373376</v>
      </c>
      <c r="K204" s="68" t="n">
        <f aca="false">G204-I204-J204</f>
        <v>-20.4178766409315</v>
      </c>
      <c r="L204" s="69" t="n">
        <f aca="false">(I204+J204)/Assumptions!$B$8</f>
        <v>0.000262239505838301</v>
      </c>
      <c r="M204" s="70" t="n">
        <f aca="false">F204-L204</f>
        <v>-0.0028622395058383</v>
      </c>
      <c r="N204" s="71" t="n">
        <f aca="false">G204*Assumptions!$B$7</f>
        <v>-113810.9544</v>
      </c>
      <c r="O204" s="71" t="n">
        <f aca="false">K204*Assumptions!$B$7</f>
        <v>-160586.599780927</v>
      </c>
      <c r="P204" s="68" t="n">
        <f aca="false">P203+G204</f>
        <v>3695.92265</v>
      </c>
      <c r="Q204" s="68" t="n">
        <f aca="false">MAX(Q203,P204)</f>
        <v>3853.96471</v>
      </c>
      <c r="R204" s="68" t="n">
        <f aca="false">Q204-P204</f>
        <v>158.04206</v>
      </c>
      <c r="S204" s="68" t="n">
        <f aca="false">S203+K204</f>
        <v>2463.30441263404</v>
      </c>
      <c r="T204" s="68" t="n">
        <f aca="false">MAX(T203,S204)</f>
        <v>2724.45051529826</v>
      </c>
      <c r="U204" s="68" t="n">
        <f aca="false">T204-S204</f>
        <v>261.146102664219</v>
      </c>
      <c r="V204" s="70" t="n">
        <f aca="false">V203+F204</f>
        <v>0.9023</v>
      </c>
      <c r="W204" s="70" t="n">
        <f aca="false">MAX(W203,V204)</f>
        <v>0.9295</v>
      </c>
      <c r="X204" s="70" t="n">
        <f aca="false">W204-V204</f>
        <v>0.0272</v>
      </c>
      <c r="Y204" s="70" t="n">
        <f aca="false">Y203+M204</f>
        <v>0.84794923696353</v>
      </c>
      <c r="Z204" s="70" t="n">
        <f aca="false">MAX(Z203,Y204)</f>
        <v>0.878131787574457</v>
      </c>
      <c r="AA204" s="70" t="n">
        <f aca="false">Z204-Y204</f>
        <v>0.0301825506109276</v>
      </c>
      <c r="AB204" s="72" t="n">
        <f aca="false">AB203*(1+F204)</f>
        <v>2.3367173583853</v>
      </c>
      <c r="AC204" s="73" t="n">
        <f aca="false">MAX(AC203,AB204)</f>
        <v>2.40472222000046</v>
      </c>
      <c r="AD204" s="70" t="n">
        <f aca="false">1-AB204/AC204</f>
        <v>0.0282797160726285</v>
      </c>
      <c r="AE204" s="73" t="n">
        <f aca="false">AE203*(1+M204)</f>
        <v>2.21358234108675</v>
      </c>
      <c r="AF204" s="73" t="n">
        <f aca="false">MAX(AF203,AE204)</f>
        <v>2.28940297389953</v>
      </c>
      <c r="AG204" s="70" t="n">
        <f aca="false">1-AE204/AF204</f>
        <v>0.0331180808608947</v>
      </c>
      <c r="AH204" s="74" t="n">
        <f aca="false">IF(R204&gt;0,AH203+1,0)</f>
        <v>7</v>
      </c>
      <c r="AI204" s="74" t="n">
        <f aca="false">IF(U204&gt;0,AI203+1,0)</f>
        <v>26</v>
      </c>
      <c r="AJ204" s="74" t="n">
        <f aca="false">IF(G204&gt;0,AJ203+1,0)</f>
        <v>0</v>
      </c>
      <c r="AK204" s="74" t="n">
        <f aca="false">IF(G204&lt;=0,AK203+1,0)</f>
        <v>7</v>
      </c>
      <c r="AL204" s="74" t="n">
        <f aca="false">IF(K204&gt;0,AL203+1,0)</f>
        <v>0</v>
      </c>
      <c r="AM204" s="74" t="n">
        <f aca="false">IF(K204&lt;=0,AM203+1,0)</f>
        <v>7</v>
      </c>
    </row>
    <row r="205" customFormat="false" ht="15" hidden="false" customHeight="false" outlineLevel="0" collapsed="false">
      <c r="A205" s="61" t="n">
        <v>204</v>
      </c>
      <c r="B205" s="62" t="n">
        <v>40673.5520833333</v>
      </c>
      <c r="C205" s="63" t="n">
        <f aca="false">YEAR(B205)</f>
        <v>2011</v>
      </c>
      <c r="D205" s="32" t="s">
        <v>277</v>
      </c>
      <c r="E205" s="64" t="n">
        <v>5580.1</v>
      </c>
      <c r="F205" s="65" t="n">
        <v>-0.0043</v>
      </c>
      <c r="G205" s="66" t="n">
        <v>-23.99443</v>
      </c>
      <c r="H205" s="67" t="n">
        <f aca="false">E205+IF(D205="Long",1,-1)*G205</f>
        <v>5556.10557</v>
      </c>
      <c r="I205" s="68" t="n">
        <f aca="false">Assumptions!$B$58</f>
        <v>5.35750011455817</v>
      </c>
      <c r="J205" s="68" t="n">
        <f aca="false">INDEX(Yearly!$T$5:$T$22,MATCH(C205,Yearly!$A$5:$A$22,0))</f>
        <v>0.589816526373376</v>
      </c>
      <c r="K205" s="68" t="n">
        <f aca="false">G205-I205-J205</f>
        <v>-29.9417466409315</v>
      </c>
      <c r="L205" s="69" t="n">
        <f aca="false">(I205+J205)/Assumptions!$B$8</f>
        <v>0.000262239505838301</v>
      </c>
      <c r="M205" s="70" t="n">
        <f aca="false">F205-L205</f>
        <v>-0.0045622395058383</v>
      </c>
      <c r="N205" s="71" t="n">
        <f aca="false">G205*Assumptions!$B$7</f>
        <v>-188716.19195</v>
      </c>
      <c r="O205" s="71" t="n">
        <f aca="false">K205*Assumptions!$B$7</f>
        <v>-235491.837330927</v>
      </c>
      <c r="P205" s="68" t="n">
        <f aca="false">P204+G205</f>
        <v>3671.92822</v>
      </c>
      <c r="Q205" s="68" t="n">
        <f aca="false">MAX(Q204,P205)</f>
        <v>3853.96471</v>
      </c>
      <c r="R205" s="68" t="n">
        <f aca="false">Q205-P205</f>
        <v>182.03649</v>
      </c>
      <c r="S205" s="68" t="n">
        <f aca="false">S204+K205</f>
        <v>2433.36266599311</v>
      </c>
      <c r="T205" s="68" t="n">
        <f aca="false">MAX(T204,S205)</f>
        <v>2724.45051529826</v>
      </c>
      <c r="U205" s="68" t="n">
        <f aca="false">T205-S205</f>
        <v>291.087849305151</v>
      </c>
      <c r="V205" s="70" t="n">
        <f aca="false">V204+F205</f>
        <v>0.898</v>
      </c>
      <c r="W205" s="70" t="n">
        <f aca="false">MAX(W204,V205)</f>
        <v>0.9295</v>
      </c>
      <c r="X205" s="70" t="n">
        <f aca="false">W205-V205</f>
        <v>0.0315</v>
      </c>
      <c r="Y205" s="70" t="n">
        <f aca="false">Y204+M205</f>
        <v>0.843386997457691</v>
      </c>
      <c r="Z205" s="70" t="n">
        <f aca="false">MAX(Z204,Y205)</f>
        <v>0.878131787574457</v>
      </c>
      <c r="AA205" s="70" t="n">
        <f aca="false">Z205-Y205</f>
        <v>0.0347447901167659</v>
      </c>
      <c r="AB205" s="72" t="n">
        <f aca="false">AB204*(1+F205)</f>
        <v>2.32666947374425</v>
      </c>
      <c r="AC205" s="73" t="n">
        <f aca="false">MAX(AC204,AB205)</f>
        <v>2.40472222000046</v>
      </c>
      <c r="AD205" s="70" t="n">
        <f aca="false">1-AB205/AC205</f>
        <v>0.032458113293516</v>
      </c>
      <c r="AE205" s="73" t="n">
        <f aca="false">AE204*(1+M205)</f>
        <v>2.20348344828082</v>
      </c>
      <c r="AF205" s="73" t="n">
        <f aca="false">MAX(AF204,AE205)</f>
        <v>2.28940297389953</v>
      </c>
      <c r="AG205" s="70" t="n">
        <f aca="false">1-AE205/AF205</f>
        <v>0.037529227749872</v>
      </c>
      <c r="AH205" s="74" t="n">
        <f aca="false">IF(R205&gt;0,AH204+1,0)</f>
        <v>8</v>
      </c>
      <c r="AI205" s="74" t="n">
        <f aca="false">IF(U205&gt;0,AI204+1,0)</f>
        <v>27</v>
      </c>
      <c r="AJ205" s="74" t="n">
        <f aca="false">IF(G205&gt;0,AJ204+1,0)</f>
        <v>0</v>
      </c>
      <c r="AK205" s="74" t="n">
        <f aca="false">IF(G205&lt;=0,AK204+1,0)</f>
        <v>8</v>
      </c>
      <c r="AL205" s="74" t="n">
        <f aca="false">IF(K205&gt;0,AL204+1,0)</f>
        <v>0</v>
      </c>
      <c r="AM205" s="74" t="n">
        <f aca="false">IF(K205&lt;=0,AM204+1,0)</f>
        <v>8</v>
      </c>
    </row>
    <row r="206" customFormat="false" ht="15" hidden="false" customHeight="false" outlineLevel="0" collapsed="false">
      <c r="A206" s="61" t="n">
        <v>205</v>
      </c>
      <c r="B206" s="62" t="n">
        <v>40673.5729166667</v>
      </c>
      <c r="C206" s="63" t="n">
        <f aca="false">YEAR(B206)</f>
        <v>2011</v>
      </c>
      <c r="D206" s="32" t="s">
        <v>276</v>
      </c>
      <c r="E206" s="64" t="n">
        <v>5556.15</v>
      </c>
      <c r="F206" s="65" t="n">
        <v>-0.0025</v>
      </c>
      <c r="G206" s="66" t="n">
        <v>-13.890375</v>
      </c>
      <c r="H206" s="67" t="n">
        <f aca="false">E206+IF(D206="Long",1,-1)*G206</f>
        <v>5570.040375</v>
      </c>
      <c r="I206" s="68" t="n">
        <f aca="false">Assumptions!$B$58</f>
        <v>5.35750011455817</v>
      </c>
      <c r="J206" s="68" t="n">
        <f aca="false">INDEX(Yearly!$T$5:$T$22,MATCH(C206,Yearly!$A$5:$A$22,0))</f>
        <v>0.589816526373376</v>
      </c>
      <c r="K206" s="68" t="n">
        <f aca="false">G206-I206-J206</f>
        <v>-19.8376916409315</v>
      </c>
      <c r="L206" s="69" t="n">
        <f aca="false">(I206+J206)/Assumptions!$B$8</f>
        <v>0.000262239505838301</v>
      </c>
      <c r="M206" s="70" t="n">
        <f aca="false">F206-L206</f>
        <v>-0.0027622395058383</v>
      </c>
      <c r="N206" s="71" t="n">
        <f aca="false">G206*Assumptions!$B$7</f>
        <v>-109247.799375</v>
      </c>
      <c r="O206" s="71" t="n">
        <f aca="false">K206*Assumptions!$B$7</f>
        <v>-156023.444755927</v>
      </c>
      <c r="P206" s="68" t="n">
        <f aca="false">P205+G206</f>
        <v>3658.037845</v>
      </c>
      <c r="Q206" s="68" t="n">
        <f aca="false">MAX(Q205,P206)</f>
        <v>3853.96471</v>
      </c>
      <c r="R206" s="68" t="n">
        <f aca="false">Q206-P206</f>
        <v>195.926865</v>
      </c>
      <c r="S206" s="68" t="n">
        <f aca="false">S205+K206</f>
        <v>2413.52497435218</v>
      </c>
      <c r="T206" s="68" t="n">
        <f aca="false">MAX(T205,S206)</f>
        <v>2724.45051529826</v>
      </c>
      <c r="U206" s="68" t="n">
        <f aca="false">T206-S206</f>
        <v>310.925540946082</v>
      </c>
      <c r="V206" s="70" t="n">
        <f aca="false">V205+F206</f>
        <v>0.8955</v>
      </c>
      <c r="W206" s="70" t="n">
        <f aca="false">MAX(W205,V206)</f>
        <v>0.9295</v>
      </c>
      <c r="X206" s="70" t="n">
        <f aca="false">W206-V206</f>
        <v>0.0339999999999999</v>
      </c>
      <c r="Y206" s="70" t="n">
        <f aca="false">Y205+M206</f>
        <v>0.840624757951853</v>
      </c>
      <c r="Z206" s="70" t="n">
        <f aca="false">MAX(Z205,Y206)</f>
        <v>0.878131787574457</v>
      </c>
      <c r="AA206" s="70" t="n">
        <f aca="false">Z206-Y206</f>
        <v>0.0375070296226042</v>
      </c>
      <c r="AB206" s="72" t="n">
        <f aca="false">AB205*(1+F206)</f>
        <v>2.32085280005989</v>
      </c>
      <c r="AC206" s="73" t="n">
        <f aca="false">MAX(AC205,AB206)</f>
        <v>2.40472222000046</v>
      </c>
      <c r="AD206" s="70" t="n">
        <f aca="false">1-AB206/AC206</f>
        <v>0.0348769680102822</v>
      </c>
      <c r="AE206" s="73" t="n">
        <f aca="false">AE205*(1+M206)</f>
        <v>2.19739689924952</v>
      </c>
      <c r="AF206" s="73" t="n">
        <f aca="false">MAX(AF205,AE206)</f>
        <v>2.28940297389953</v>
      </c>
      <c r="AG206" s="70" t="n">
        <f aca="false">1-AE206/AF206</f>
        <v>0.0401878025401959</v>
      </c>
      <c r="AH206" s="74" t="n">
        <f aca="false">IF(R206&gt;0,AH205+1,0)</f>
        <v>9</v>
      </c>
      <c r="AI206" s="74" t="n">
        <f aca="false">IF(U206&gt;0,AI205+1,0)</f>
        <v>28</v>
      </c>
      <c r="AJ206" s="74" t="n">
        <f aca="false">IF(G206&gt;0,AJ205+1,0)</f>
        <v>0</v>
      </c>
      <c r="AK206" s="74" t="n">
        <f aca="false">IF(G206&lt;=0,AK205+1,0)</f>
        <v>9</v>
      </c>
      <c r="AL206" s="74" t="n">
        <f aca="false">IF(K206&gt;0,AL205+1,0)</f>
        <v>0</v>
      </c>
      <c r="AM206" s="74" t="n">
        <f aca="false">IF(K206&lt;=0,AM205+1,0)</f>
        <v>9</v>
      </c>
    </row>
    <row r="207" customFormat="false" ht="15" hidden="false" customHeight="false" outlineLevel="0" collapsed="false">
      <c r="A207" s="61" t="n">
        <v>206</v>
      </c>
      <c r="B207" s="62" t="n">
        <v>40674.6145833333</v>
      </c>
      <c r="C207" s="63" t="n">
        <f aca="false">YEAR(B207)</f>
        <v>2011</v>
      </c>
      <c r="D207" s="32" t="s">
        <v>277</v>
      </c>
      <c r="E207" s="64" t="n">
        <v>5570.3</v>
      </c>
      <c r="F207" s="65" t="n">
        <v>-0.0048</v>
      </c>
      <c r="G207" s="66" t="n">
        <v>-26.73744</v>
      </c>
      <c r="H207" s="67" t="n">
        <f aca="false">E207+IF(D207="Long",1,-1)*G207</f>
        <v>5543.56256</v>
      </c>
      <c r="I207" s="68" t="n">
        <f aca="false">Assumptions!$B$58</f>
        <v>5.35750011455817</v>
      </c>
      <c r="J207" s="68" t="n">
        <f aca="false">INDEX(Yearly!$T$5:$T$22,MATCH(C207,Yearly!$A$5:$A$22,0))</f>
        <v>0.589816526373376</v>
      </c>
      <c r="K207" s="68" t="n">
        <f aca="false">G207-I207-J207</f>
        <v>-32.6847566409315</v>
      </c>
      <c r="L207" s="69" t="n">
        <f aca="false">(I207+J207)/Assumptions!$B$8</f>
        <v>0.000262239505838301</v>
      </c>
      <c r="M207" s="70" t="n">
        <f aca="false">F207-L207</f>
        <v>-0.0050622395058383</v>
      </c>
      <c r="N207" s="71" t="n">
        <f aca="false">G207*Assumptions!$B$7</f>
        <v>-210289.9656</v>
      </c>
      <c r="O207" s="71" t="n">
        <f aca="false">K207*Assumptions!$B$7</f>
        <v>-257065.610980927</v>
      </c>
      <c r="P207" s="68" t="n">
        <f aca="false">P206+G207</f>
        <v>3631.300405</v>
      </c>
      <c r="Q207" s="68" t="n">
        <f aca="false">MAX(Q206,P207)</f>
        <v>3853.96471</v>
      </c>
      <c r="R207" s="68" t="n">
        <f aca="false">Q207-P207</f>
        <v>222.664305</v>
      </c>
      <c r="S207" s="68" t="n">
        <f aca="false">S206+K207</f>
        <v>2380.84021771125</v>
      </c>
      <c r="T207" s="68" t="n">
        <f aca="false">MAX(T206,S207)</f>
        <v>2724.45051529826</v>
      </c>
      <c r="U207" s="68" t="n">
        <f aca="false">T207-S207</f>
        <v>343.610297587014</v>
      </c>
      <c r="V207" s="70" t="n">
        <f aca="false">V206+F207</f>
        <v>0.8907</v>
      </c>
      <c r="W207" s="70" t="n">
        <f aca="false">MAX(W206,V207)</f>
        <v>0.9295</v>
      </c>
      <c r="X207" s="70" t="n">
        <f aca="false">W207-V207</f>
        <v>0.0387999999999999</v>
      </c>
      <c r="Y207" s="70" t="n">
        <f aca="false">Y206+M207</f>
        <v>0.835562518446015</v>
      </c>
      <c r="Z207" s="70" t="n">
        <f aca="false">MAX(Z206,Y207)</f>
        <v>0.878131787574457</v>
      </c>
      <c r="AA207" s="70" t="n">
        <f aca="false">Z207-Y207</f>
        <v>0.0425692691284425</v>
      </c>
      <c r="AB207" s="72" t="n">
        <f aca="false">AB206*(1+F207)</f>
        <v>2.3097127066196</v>
      </c>
      <c r="AC207" s="73" t="n">
        <f aca="false">MAX(AC206,AB207)</f>
        <v>2.40472222000046</v>
      </c>
      <c r="AD207" s="70" t="n">
        <f aca="false">1-AB207/AC207</f>
        <v>0.039509558563833</v>
      </c>
      <c r="AE207" s="73" t="n">
        <f aca="false">AE206*(1+M207)</f>
        <v>2.18627314985613</v>
      </c>
      <c r="AF207" s="73" t="n">
        <f aca="false">MAX(AF206,AE207)</f>
        <v>2.28940297389953</v>
      </c>
      <c r="AG207" s="70" t="n">
        <f aca="false">1-AE207/AF207</f>
        <v>0.0450466017643624</v>
      </c>
      <c r="AH207" s="74" t="n">
        <f aca="false">IF(R207&gt;0,AH206+1,0)</f>
        <v>10</v>
      </c>
      <c r="AI207" s="74" t="n">
        <f aca="false">IF(U207&gt;0,AI206+1,0)</f>
        <v>29</v>
      </c>
      <c r="AJ207" s="74" t="n">
        <f aca="false">IF(G207&gt;0,AJ206+1,0)</f>
        <v>0</v>
      </c>
      <c r="AK207" s="74" t="n">
        <f aca="false">IF(G207&lt;=0,AK206+1,0)</f>
        <v>10</v>
      </c>
      <c r="AL207" s="74" t="n">
        <f aca="false">IF(K207&gt;0,AL206+1,0)</f>
        <v>0</v>
      </c>
      <c r="AM207" s="74" t="n">
        <f aca="false">IF(K207&lt;=0,AM206+1,0)</f>
        <v>10</v>
      </c>
    </row>
    <row r="208" customFormat="false" ht="15" hidden="false" customHeight="false" outlineLevel="0" collapsed="false">
      <c r="A208" s="61" t="n">
        <v>207</v>
      </c>
      <c r="B208" s="62" t="n">
        <v>40675.4027777778</v>
      </c>
      <c r="C208" s="63" t="n">
        <f aca="false">YEAR(B208)</f>
        <v>2011</v>
      </c>
      <c r="D208" s="32" t="s">
        <v>276</v>
      </c>
      <c r="E208" s="64" t="n">
        <v>5543.65</v>
      </c>
      <c r="F208" s="65" t="n">
        <v>-0.0041</v>
      </c>
      <c r="G208" s="66" t="n">
        <v>-22.728965</v>
      </c>
      <c r="H208" s="67" t="n">
        <f aca="false">E208+IF(D208="Long",1,-1)*G208</f>
        <v>5566.378965</v>
      </c>
      <c r="I208" s="68" t="n">
        <f aca="false">Assumptions!$B$58</f>
        <v>5.35750011455817</v>
      </c>
      <c r="J208" s="68" t="n">
        <f aca="false">INDEX(Yearly!$T$5:$T$22,MATCH(C208,Yearly!$A$5:$A$22,0))</f>
        <v>0.589816526373376</v>
      </c>
      <c r="K208" s="68" t="n">
        <f aca="false">G208-I208-J208</f>
        <v>-28.6762816409315</v>
      </c>
      <c r="L208" s="69" t="n">
        <f aca="false">(I208+J208)/Assumptions!$B$8</f>
        <v>0.000262239505838301</v>
      </c>
      <c r="M208" s="70" t="n">
        <f aca="false">F208-L208</f>
        <v>-0.0043622395058383</v>
      </c>
      <c r="N208" s="71" t="n">
        <f aca="false">G208*Assumptions!$B$7</f>
        <v>-178763.309725</v>
      </c>
      <c r="O208" s="71" t="n">
        <f aca="false">K208*Assumptions!$B$7</f>
        <v>-225538.955105927</v>
      </c>
      <c r="P208" s="68" t="n">
        <f aca="false">P207+G208</f>
        <v>3608.57144</v>
      </c>
      <c r="Q208" s="68" t="n">
        <f aca="false">MAX(Q207,P208)</f>
        <v>3853.96471</v>
      </c>
      <c r="R208" s="68" t="n">
        <f aca="false">Q208-P208</f>
        <v>245.39327</v>
      </c>
      <c r="S208" s="68" t="n">
        <f aca="false">S207+K208</f>
        <v>2352.16393607032</v>
      </c>
      <c r="T208" s="68" t="n">
        <f aca="false">MAX(T207,S208)</f>
        <v>2724.45051529826</v>
      </c>
      <c r="U208" s="68" t="n">
        <f aca="false">T208-S208</f>
        <v>372.286579227945</v>
      </c>
      <c r="V208" s="70" t="n">
        <f aca="false">V207+F208</f>
        <v>0.8866</v>
      </c>
      <c r="W208" s="70" t="n">
        <f aca="false">MAX(W207,V208)</f>
        <v>0.9295</v>
      </c>
      <c r="X208" s="70" t="n">
        <f aca="false">W208-V208</f>
        <v>0.0428999999999999</v>
      </c>
      <c r="Y208" s="70" t="n">
        <f aca="false">Y207+M208</f>
        <v>0.831200278940177</v>
      </c>
      <c r="Z208" s="70" t="n">
        <f aca="false">MAX(Z207,Y208)</f>
        <v>0.878131787574457</v>
      </c>
      <c r="AA208" s="70" t="n">
        <f aca="false">Z208-Y208</f>
        <v>0.0469315086342808</v>
      </c>
      <c r="AB208" s="72" t="n">
        <f aca="false">AB207*(1+F208)</f>
        <v>2.30024288452246</v>
      </c>
      <c r="AC208" s="73" t="n">
        <f aca="false">MAX(AC207,AB208)</f>
        <v>2.40472222000046</v>
      </c>
      <c r="AD208" s="70" t="n">
        <f aca="false">1-AB208/AC208</f>
        <v>0.0434475693737212</v>
      </c>
      <c r="AE208" s="73" t="n">
        <f aca="false">AE207*(1+M208)</f>
        <v>2.17673610275127</v>
      </c>
      <c r="AF208" s="73" t="n">
        <f aca="false">MAX(AF207,AE208)</f>
        <v>2.28940297389953</v>
      </c>
      <c r="AG208" s="70" t="n">
        <f aca="false">1-AE208/AF208</f>
        <v>0.0492123372043803</v>
      </c>
      <c r="AH208" s="74" t="n">
        <f aca="false">IF(R208&gt;0,AH207+1,0)</f>
        <v>11</v>
      </c>
      <c r="AI208" s="74" t="n">
        <f aca="false">IF(U208&gt;0,AI207+1,0)</f>
        <v>30</v>
      </c>
      <c r="AJ208" s="74" t="n">
        <f aca="false">IF(G208&gt;0,AJ207+1,0)</f>
        <v>0</v>
      </c>
      <c r="AK208" s="74" t="n">
        <f aca="false">IF(G208&lt;=0,AK207+1,0)</f>
        <v>11</v>
      </c>
      <c r="AL208" s="74" t="n">
        <f aca="false">IF(K208&gt;0,AL207+1,0)</f>
        <v>0</v>
      </c>
      <c r="AM208" s="74" t="n">
        <f aca="false">IF(K208&lt;=0,AM207+1,0)</f>
        <v>11</v>
      </c>
    </row>
    <row r="209" customFormat="false" ht="15" hidden="false" customHeight="false" outlineLevel="0" collapsed="false">
      <c r="A209" s="61" t="n">
        <v>208</v>
      </c>
      <c r="B209" s="62" t="n">
        <v>40675.4715277778</v>
      </c>
      <c r="C209" s="63" t="n">
        <f aca="false">YEAR(B209)</f>
        <v>2011</v>
      </c>
      <c r="D209" s="32" t="s">
        <v>277</v>
      </c>
      <c r="E209" s="64" t="n">
        <v>5566.3</v>
      </c>
      <c r="F209" s="65" t="n">
        <v>-0.0057</v>
      </c>
      <c r="G209" s="66" t="n">
        <v>-31.72791</v>
      </c>
      <c r="H209" s="67" t="n">
        <f aca="false">E209+IF(D209="Long",1,-1)*G209</f>
        <v>5534.57209</v>
      </c>
      <c r="I209" s="68" t="n">
        <f aca="false">Assumptions!$B$58</f>
        <v>5.35750011455817</v>
      </c>
      <c r="J209" s="68" t="n">
        <f aca="false">INDEX(Yearly!$T$5:$T$22,MATCH(C209,Yearly!$A$5:$A$22,0))</f>
        <v>0.589816526373376</v>
      </c>
      <c r="K209" s="68" t="n">
        <f aca="false">G209-I209-J209</f>
        <v>-37.6752266409316</v>
      </c>
      <c r="L209" s="69" t="n">
        <f aca="false">(I209+J209)/Assumptions!$B$8</f>
        <v>0.000262239505838301</v>
      </c>
      <c r="M209" s="70" t="n">
        <f aca="false">F209-L209</f>
        <v>-0.0059622395058383</v>
      </c>
      <c r="N209" s="71" t="n">
        <f aca="false">G209*Assumptions!$B$7</f>
        <v>-249540.01215</v>
      </c>
      <c r="O209" s="71" t="n">
        <f aca="false">K209*Assumptions!$B$7</f>
        <v>-296315.657530927</v>
      </c>
      <c r="P209" s="68" t="n">
        <f aca="false">P208+G209</f>
        <v>3576.84353</v>
      </c>
      <c r="Q209" s="68" t="n">
        <f aca="false">MAX(Q208,P209)</f>
        <v>3853.96471</v>
      </c>
      <c r="R209" s="68" t="n">
        <f aca="false">Q209-P209</f>
        <v>277.12118</v>
      </c>
      <c r="S209" s="68" t="n">
        <f aca="false">S208+K209</f>
        <v>2314.48870942939</v>
      </c>
      <c r="T209" s="68" t="n">
        <f aca="false">MAX(T208,S209)</f>
        <v>2724.45051529826</v>
      </c>
      <c r="U209" s="68" t="n">
        <f aca="false">T209-S209</f>
        <v>409.961805868877</v>
      </c>
      <c r="V209" s="70" t="n">
        <f aca="false">V208+F209</f>
        <v>0.8809</v>
      </c>
      <c r="W209" s="70" t="n">
        <f aca="false">MAX(W208,V209)</f>
        <v>0.9295</v>
      </c>
      <c r="X209" s="70" t="n">
        <f aca="false">W209-V209</f>
        <v>0.0486</v>
      </c>
      <c r="Y209" s="70" t="n">
        <f aca="false">Y208+M209</f>
        <v>0.825238039434338</v>
      </c>
      <c r="Z209" s="70" t="n">
        <f aca="false">MAX(Z208,Y209)</f>
        <v>0.878131787574457</v>
      </c>
      <c r="AA209" s="70" t="n">
        <f aca="false">Z209-Y209</f>
        <v>0.052893748140119</v>
      </c>
      <c r="AB209" s="72" t="n">
        <f aca="false">AB208*(1+F209)</f>
        <v>2.28713150008068</v>
      </c>
      <c r="AC209" s="73" t="n">
        <f aca="false">MAX(AC208,AB209)</f>
        <v>2.40472222000046</v>
      </c>
      <c r="AD209" s="70" t="n">
        <f aca="false">1-AB209/AC209</f>
        <v>0.0488999182282911</v>
      </c>
      <c r="AE209" s="73" t="n">
        <f aca="false">AE208*(1+M209)</f>
        <v>2.16375788076566</v>
      </c>
      <c r="AF209" s="73" t="n">
        <f aca="false">MAX(AF208,AE209)</f>
        <v>2.28940297389953</v>
      </c>
      <c r="AG209" s="70" t="n">
        <f aca="false">1-AE209/AF209</f>
        <v>0.0548811609691641</v>
      </c>
      <c r="AH209" s="74" t="n">
        <f aca="false">IF(R209&gt;0,AH208+1,0)</f>
        <v>12</v>
      </c>
      <c r="AI209" s="74" t="n">
        <f aca="false">IF(U209&gt;0,AI208+1,0)</f>
        <v>31</v>
      </c>
      <c r="AJ209" s="74" t="n">
        <f aca="false">IF(G209&gt;0,AJ208+1,0)</f>
        <v>0</v>
      </c>
      <c r="AK209" s="74" t="n">
        <f aca="false">IF(G209&lt;=0,AK208+1,0)</f>
        <v>12</v>
      </c>
      <c r="AL209" s="74" t="n">
        <f aca="false">IF(K209&gt;0,AL208+1,0)</f>
        <v>0</v>
      </c>
      <c r="AM209" s="74" t="n">
        <f aca="false">IF(K209&lt;=0,AM208+1,0)</f>
        <v>12</v>
      </c>
    </row>
    <row r="210" customFormat="false" ht="15" hidden="false" customHeight="false" outlineLevel="0" collapsed="false">
      <c r="A210" s="61" t="n">
        <v>209</v>
      </c>
      <c r="B210" s="62" t="n">
        <v>40675.4923611111</v>
      </c>
      <c r="C210" s="63" t="n">
        <f aca="false">YEAR(B210)</f>
        <v>2011</v>
      </c>
      <c r="D210" s="32" t="s">
        <v>276</v>
      </c>
      <c r="E210" s="64" t="n">
        <v>5534.55</v>
      </c>
      <c r="F210" s="65" t="n">
        <v>-0.0026</v>
      </c>
      <c r="G210" s="66" t="n">
        <v>-14.38983</v>
      </c>
      <c r="H210" s="67" t="n">
        <f aca="false">E210+IF(D210="Long",1,-1)*G210</f>
        <v>5548.93983</v>
      </c>
      <c r="I210" s="68" t="n">
        <f aca="false">Assumptions!$B$58</f>
        <v>5.35750011455817</v>
      </c>
      <c r="J210" s="68" t="n">
        <f aca="false">INDEX(Yearly!$T$5:$T$22,MATCH(C210,Yearly!$A$5:$A$22,0))</f>
        <v>0.589816526373376</v>
      </c>
      <c r="K210" s="68" t="n">
        <f aca="false">G210-I210-J210</f>
        <v>-20.3371466409315</v>
      </c>
      <c r="L210" s="69" t="n">
        <f aca="false">(I210+J210)/Assumptions!$B$8</f>
        <v>0.000262239505838301</v>
      </c>
      <c r="M210" s="70" t="n">
        <f aca="false">F210-L210</f>
        <v>-0.0028622395058383</v>
      </c>
      <c r="N210" s="71" t="n">
        <f aca="false">G210*Assumptions!$B$7</f>
        <v>-113176.01295</v>
      </c>
      <c r="O210" s="71" t="n">
        <f aca="false">K210*Assumptions!$B$7</f>
        <v>-159951.658330927</v>
      </c>
      <c r="P210" s="68" t="n">
        <f aca="false">P209+G210</f>
        <v>3562.4537</v>
      </c>
      <c r="Q210" s="68" t="n">
        <f aca="false">MAX(Q209,P210)</f>
        <v>3853.96471</v>
      </c>
      <c r="R210" s="68" t="n">
        <f aca="false">Q210-P210</f>
        <v>291.51101</v>
      </c>
      <c r="S210" s="68" t="n">
        <f aca="false">S209+K210</f>
        <v>2294.15156278845</v>
      </c>
      <c r="T210" s="68" t="n">
        <f aca="false">MAX(T209,S210)</f>
        <v>2724.45051529826</v>
      </c>
      <c r="U210" s="68" t="n">
        <f aca="false">T210-S210</f>
        <v>430.298952509808</v>
      </c>
      <c r="V210" s="70" t="n">
        <f aca="false">V209+F210</f>
        <v>0.8783</v>
      </c>
      <c r="W210" s="70" t="n">
        <f aca="false">MAX(W209,V210)</f>
        <v>0.9295</v>
      </c>
      <c r="X210" s="70" t="n">
        <f aca="false">W210-V210</f>
        <v>0.0512</v>
      </c>
      <c r="Y210" s="70" t="n">
        <f aca="false">Y209+M210</f>
        <v>0.8223757999285</v>
      </c>
      <c r="Z210" s="70" t="n">
        <f aca="false">MAX(Z209,Y210)</f>
        <v>0.878131787574457</v>
      </c>
      <c r="AA210" s="70" t="n">
        <f aca="false">Z210-Y210</f>
        <v>0.0557559876459574</v>
      </c>
      <c r="AB210" s="72" t="n">
        <f aca="false">AB209*(1+F210)</f>
        <v>2.28118495818047</v>
      </c>
      <c r="AC210" s="73" t="n">
        <f aca="false">MAX(AC209,AB210)</f>
        <v>2.40472222000046</v>
      </c>
      <c r="AD210" s="70" t="n">
        <f aca="false">1-AB210/AC210</f>
        <v>0.0513727784408976</v>
      </c>
      <c r="AE210" s="73" t="n">
        <f aca="false">AE209*(1+M210)</f>
        <v>2.15756468747827</v>
      </c>
      <c r="AF210" s="73" t="n">
        <f aca="false">MAX(AF209,AE210)</f>
        <v>2.28940297389953</v>
      </c>
      <c r="AG210" s="70" t="n">
        <f aca="false">1-AE210/AF210</f>
        <v>0.0575863174479502</v>
      </c>
      <c r="AH210" s="74" t="n">
        <f aca="false">IF(R210&gt;0,AH209+1,0)</f>
        <v>13</v>
      </c>
      <c r="AI210" s="74" t="n">
        <f aca="false">IF(U210&gt;0,AI209+1,0)</f>
        <v>32</v>
      </c>
      <c r="AJ210" s="74" t="n">
        <f aca="false">IF(G210&gt;0,AJ209+1,0)</f>
        <v>0</v>
      </c>
      <c r="AK210" s="74" t="n">
        <f aca="false">IF(G210&lt;=0,AK209+1,0)</f>
        <v>13</v>
      </c>
      <c r="AL210" s="74" t="n">
        <f aca="false">IF(K210&gt;0,AL209+1,0)</f>
        <v>0</v>
      </c>
      <c r="AM210" s="74" t="n">
        <f aca="false">IF(K210&lt;=0,AM209+1,0)</f>
        <v>13</v>
      </c>
    </row>
    <row r="211" customFormat="false" ht="15" hidden="false" customHeight="false" outlineLevel="0" collapsed="false">
      <c r="A211" s="61" t="n">
        <v>210</v>
      </c>
      <c r="B211" s="62" t="n">
        <v>40676.4479166667</v>
      </c>
      <c r="C211" s="63" t="n">
        <f aca="false">YEAR(B211)</f>
        <v>2011</v>
      </c>
      <c r="D211" s="32" t="s">
        <v>277</v>
      </c>
      <c r="E211" s="64" t="n">
        <v>5549.05</v>
      </c>
      <c r="F211" s="65" t="n">
        <v>-0.0026</v>
      </c>
      <c r="G211" s="66" t="n">
        <v>-14.42753</v>
      </c>
      <c r="H211" s="67" t="n">
        <f aca="false">E211+IF(D211="Long",1,-1)*G211</f>
        <v>5534.62247</v>
      </c>
      <c r="I211" s="68" t="n">
        <f aca="false">Assumptions!$B$58</f>
        <v>5.35750011455817</v>
      </c>
      <c r="J211" s="68" t="n">
        <f aca="false">INDEX(Yearly!$T$5:$T$22,MATCH(C211,Yearly!$A$5:$A$22,0))</f>
        <v>0.589816526373376</v>
      </c>
      <c r="K211" s="68" t="n">
        <f aca="false">G211-I211-J211</f>
        <v>-20.3748466409315</v>
      </c>
      <c r="L211" s="69" t="n">
        <f aca="false">(I211+J211)/Assumptions!$B$8</f>
        <v>0.000262239505838301</v>
      </c>
      <c r="M211" s="70" t="n">
        <f aca="false">F211-L211</f>
        <v>-0.0028622395058383</v>
      </c>
      <c r="N211" s="71" t="n">
        <f aca="false">G211*Assumptions!$B$7</f>
        <v>-113472.52345</v>
      </c>
      <c r="O211" s="71" t="n">
        <f aca="false">K211*Assumptions!$B$7</f>
        <v>-160248.168830927</v>
      </c>
      <c r="P211" s="68" t="n">
        <f aca="false">P210+G211</f>
        <v>3548.02617</v>
      </c>
      <c r="Q211" s="68" t="n">
        <f aca="false">MAX(Q210,P211)</f>
        <v>3853.96471</v>
      </c>
      <c r="R211" s="68" t="n">
        <f aca="false">Q211-P211</f>
        <v>305.93854</v>
      </c>
      <c r="S211" s="68" t="n">
        <f aca="false">S210+K211</f>
        <v>2273.77671614752</v>
      </c>
      <c r="T211" s="68" t="n">
        <f aca="false">MAX(T210,S211)</f>
        <v>2724.45051529826</v>
      </c>
      <c r="U211" s="68" t="n">
        <f aca="false">T211-S211</f>
        <v>450.67379915074</v>
      </c>
      <c r="V211" s="70" t="n">
        <f aca="false">V210+F211</f>
        <v>0.8757</v>
      </c>
      <c r="W211" s="70" t="n">
        <f aca="false">MAX(W210,V211)</f>
        <v>0.9295</v>
      </c>
      <c r="X211" s="70" t="n">
        <f aca="false">W211-V211</f>
        <v>0.0538000000000001</v>
      </c>
      <c r="Y211" s="70" t="n">
        <f aca="false">Y210+M211</f>
        <v>0.819513560422662</v>
      </c>
      <c r="Z211" s="70" t="n">
        <f aca="false">MAX(Z210,Y211)</f>
        <v>0.878131787574457</v>
      </c>
      <c r="AA211" s="70" t="n">
        <f aca="false">Z211-Y211</f>
        <v>0.0586182271517957</v>
      </c>
      <c r="AB211" s="72" t="n">
        <f aca="false">AB210*(1+F211)</f>
        <v>2.2752538772892</v>
      </c>
      <c r="AC211" s="73" t="n">
        <f aca="false">MAX(AC210,AB211)</f>
        <v>2.40472222000046</v>
      </c>
      <c r="AD211" s="70" t="n">
        <f aca="false">1-AB211/AC211</f>
        <v>0.0538392092169512</v>
      </c>
      <c r="AE211" s="73" t="n">
        <f aca="false">AE210*(1+M211)</f>
        <v>2.15138922059337</v>
      </c>
      <c r="AF211" s="73" t="n">
        <f aca="false">MAX(AF210,AE211)</f>
        <v>2.28940297389953</v>
      </c>
      <c r="AG211" s="70" t="n">
        <f aca="false">1-AE211/AF211</f>
        <v>0.0602837311209933</v>
      </c>
      <c r="AH211" s="74" t="n">
        <f aca="false">IF(R211&gt;0,AH210+1,0)</f>
        <v>14</v>
      </c>
      <c r="AI211" s="74" t="n">
        <f aca="false">IF(U211&gt;0,AI210+1,0)</f>
        <v>33</v>
      </c>
      <c r="AJ211" s="74" t="n">
        <f aca="false">IF(G211&gt;0,AJ210+1,0)</f>
        <v>0</v>
      </c>
      <c r="AK211" s="74" t="n">
        <f aca="false">IF(G211&lt;=0,AK210+1,0)</f>
        <v>14</v>
      </c>
      <c r="AL211" s="74" t="n">
        <f aca="false">IF(K211&gt;0,AL210+1,0)</f>
        <v>0</v>
      </c>
      <c r="AM211" s="74" t="n">
        <f aca="false">IF(K211&lt;=0,AM210+1,0)</f>
        <v>14</v>
      </c>
    </row>
    <row r="212" customFormat="false" ht="15" hidden="false" customHeight="false" outlineLevel="0" collapsed="false">
      <c r="A212" s="61" t="n">
        <v>211</v>
      </c>
      <c r="B212" s="62" t="n">
        <v>40676.6354166667</v>
      </c>
      <c r="C212" s="63" t="n">
        <f aca="false">YEAR(B212)</f>
        <v>2011</v>
      </c>
      <c r="D212" s="32" t="s">
        <v>276</v>
      </c>
      <c r="E212" s="64" t="n">
        <v>5534.65</v>
      </c>
      <c r="F212" s="65" t="n">
        <v>0.0101</v>
      </c>
      <c r="G212" s="66" t="n">
        <v>55.899965</v>
      </c>
      <c r="H212" s="67" t="n">
        <f aca="false">E212+IF(D212="Long",1,-1)*G212</f>
        <v>5478.750035</v>
      </c>
      <c r="I212" s="68" t="n">
        <f aca="false">Assumptions!$B$58</f>
        <v>5.35750011455817</v>
      </c>
      <c r="J212" s="68" t="n">
        <f aca="false">INDEX(Yearly!$T$5:$T$22,MATCH(C212,Yearly!$A$5:$A$22,0))</f>
        <v>0.589816526373376</v>
      </c>
      <c r="K212" s="68" t="n">
        <f aca="false">G212-I212-J212</f>
        <v>49.9526483590685</v>
      </c>
      <c r="L212" s="69" t="n">
        <f aca="false">(I212+J212)/Assumptions!$B$8</f>
        <v>0.000262239505838301</v>
      </c>
      <c r="M212" s="70" t="n">
        <f aca="false">F212-L212</f>
        <v>0.0098377604941617</v>
      </c>
      <c r="N212" s="71" t="n">
        <f aca="false">G212*Assumptions!$B$7</f>
        <v>439653.224725</v>
      </c>
      <c r="O212" s="71" t="n">
        <f aca="false">K212*Assumptions!$B$7</f>
        <v>392877.579344073</v>
      </c>
      <c r="P212" s="68" t="n">
        <f aca="false">P211+G212</f>
        <v>3603.926135</v>
      </c>
      <c r="Q212" s="68" t="n">
        <f aca="false">MAX(Q211,P212)</f>
        <v>3853.96471</v>
      </c>
      <c r="R212" s="68" t="n">
        <f aca="false">Q212-P212</f>
        <v>250.038575</v>
      </c>
      <c r="S212" s="68" t="n">
        <f aca="false">S211+K212</f>
        <v>2323.72936450659</v>
      </c>
      <c r="T212" s="68" t="n">
        <f aca="false">MAX(T211,S212)</f>
        <v>2724.45051529826</v>
      </c>
      <c r="U212" s="68" t="n">
        <f aca="false">T212-S212</f>
        <v>400.721150791671</v>
      </c>
      <c r="V212" s="70" t="n">
        <f aca="false">V211+F212</f>
        <v>0.8858</v>
      </c>
      <c r="W212" s="70" t="n">
        <f aca="false">MAX(W211,V212)</f>
        <v>0.9295</v>
      </c>
      <c r="X212" s="70" t="n">
        <f aca="false">W212-V212</f>
        <v>0.0437000000000001</v>
      </c>
      <c r="Y212" s="70" t="n">
        <f aca="false">Y211+M212</f>
        <v>0.829351320916823</v>
      </c>
      <c r="Z212" s="70" t="n">
        <f aca="false">MAX(Z211,Y212)</f>
        <v>0.878131787574457</v>
      </c>
      <c r="AA212" s="70" t="n">
        <f aca="false">Z212-Y212</f>
        <v>0.0487804666576339</v>
      </c>
      <c r="AB212" s="72" t="n">
        <f aca="false">AB211*(1+F212)</f>
        <v>2.29823394144982</v>
      </c>
      <c r="AC212" s="73" t="n">
        <f aca="false">MAX(AC211,AB212)</f>
        <v>2.40472222000046</v>
      </c>
      <c r="AD212" s="70" t="n">
        <f aca="false">1-AB212/AC212</f>
        <v>0.0442829852300425</v>
      </c>
      <c r="AE212" s="73" t="n">
        <f aca="false">AE211*(1+M212)</f>
        <v>2.17255407247529</v>
      </c>
      <c r="AF212" s="73" t="n">
        <f aca="false">MAX(AF211,AE212)</f>
        <v>2.28940297389953</v>
      </c>
      <c r="AG212" s="70" t="n">
        <f aca="false">1-AE212/AF212</f>
        <v>0.0510390275352942</v>
      </c>
      <c r="AH212" s="74" t="n">
        <f aca="false">IF(R212&gt;0,AH211+1,0)</f>
        <v>15</v>
      </c>
      <c r="AI212" s="74" t="n">
        <f aca="false">IF(U212&gt;0,AI211+1,0)</f>
        <v>34</v>
      </c>
      <c r="AJ212" s="74" t="n">
        <f aca="false">IF(G212&gt;0,AJ211+1,0)</f>
        <v>1</v>
      </c>
      <c r="AK212" s="74" t="n">
        <f aca="false">IF(G212&lt;=0,AK211+1,0)</f>
        <v>0</v>
      </c>
      <c r="AL212" s="74" t="n">
        <f aca="false">IF(K212&gt;0,AL211+1,0)</f>
        <v>1</v>
      </c>
      <c r="AM212" s="74" t="n">
        <f aca="false">IF(K212&lt;=0,AM211+1,0)</f>
        <v>0</v>
      </c>
    </row>
    <row r="213" customFormat="false" ht="15" hidden="false" customHeight="false" outlineLevel="0" collapsed="false">
      <c r="A213" s="61" t="n">
        <v>212</v>
      </c>
      <c r="B213" s="62" t="n">
        <v>40683.40625</v>
      </c>
      <c r="C213" s="63" t="n">
        <f aca="false">YEAR(B213)</f>
        <v>2011</v>
      </c>
      <c r="D213" s="32" t="s">
        <v>277</v>
      </c>
      <c r="E213" s="64" t="n">
        <v>5478.95</v>
      </c>
      <c r="F213" s="65" t="n">
        <v>-0.003</v>
      </c>
      <c r="G213" s="66" t="n">
        <v>-16.43685</v>
      </c>
      <c r="H213" s="67" t="n">
        <f aca="false">E213+IF(D213="Long",1,-1)*G213</f>
        <v>5462.51315</v>
      </c>
      <c r="I213" s="68" t="n">
        <f aca="false">Assumptions!$B$58</f>
        <v>5.35750011455817</v>
      </c>
      <c r="J213" s="68" t="n">
        <f aca="false">INDEX(Yearly!$T$5:$T$22,MATCH(C213,Yearly!$A$5:$A$22,0))</f>
        <v>0.589816526373376</v>
      </c>
      <c r="K213" s="68" t="n">
        <f aca="false">G213-I213-J213</f>
        <v>-22.3841666409315</v>
      </c>
      <c r="L213" s="69" t="n">
        <f aca="false">(I213+J213)/Assumptions!$B$8</f>
        <v>0.000262239505838301</v>
      </c>
      <c r="M213" s="70" t="n">
        <f aca="false">F213-L213</f>
        <v>-0.0032622395058383</v>
      </c>
      <c r="N213" s="71" t="n">
        <f aca="false">G213*Assumptions!$B$7</f>
        <v>-129275.82525</v>
      </c>
      <c r="O213" s="71" t="n">
        <f aca="false">K213*Assumptions!$B$7</f>
        <v>-176051.470630927</v>
      </c>
      <c r="P213" s="68" t="n">
        <f aca="false">P212+G213</f>
        <v>3587.489285</v>
      </c>
      <c r="Q213" s="68" t="n">
        <f aca="false">MAX(Q212,P213)</f>
        <v>3853.96471</v>
      </c>
      <c r="R213" s="68" t="n">
        <f aca="false">Q213-P213</f>
        <v>266.475425</v>
      </c>
      <c r="S213" s="68" t="n">
        <f aca="false">S212+K213</f>
        <v>2301.34519786566</v>
      </c>
      <c r="T213" s="68" t="n">
        <f aca="false">MAX(T212,S213)</f>
        <v>2724.45051529826</v>
      </c>
      <c r="U213" s="68" t="n">
        <f aca="false">T213-S213</f>
        <v>423.105317432603</v>
      </c>
      <c r="V213" s="70" t="n">
        <f aca="false">V212+F213</f>
        <v>0.8828</v>
      </c>
      <c r="W213" s="70" t="n">
        <f aca="false">MAX(W212,V213)</f>
        <v>0.9295</v>
      </c>
      <c r="X213" s="70" t="n">
        <f aca="false">W213-V213</f>
        <v>0.0467000000000001</v>
      </c>
      <c r="Y213" s="70" t="n">
        <f aca="false">Y212+M213</f>
        <v>0.826089081410985</v>
      </c>
      <c r="Z213" s="70" t="n">
        <f aca="false">MAX(Z212,Y213)</f>
        <v>0.878131787574457</v>
      </c>
      <c r="AA213" s="70" t="n">
        <f aca="false">Z213-Y213</f>
        <v>0.0520427061634722</v>
      </c>
      <c r="AB213" s="72" t="n">
        <f aca="false">AB212*(1+F213)</f>
        <v>2.29133923962547</v>
      </c>
      <c r="AC213" s="73" t="n">
        <f aca="false">MAX(AC212,AB213)</f>
        <v>2.40472222000046</v>
      </c>
      <c r="AD213" s="70" t="n">
        <f aca="false">1-AB213/AC213</f>
        <v>0.0471501362743523</v>
      </c>
      <c r="AE213" s="73" t="n">
        <f aca="false">AE212*(1+M213)</f>
        <v>2.16546668075149</v>
      </c>
      <c r="AF213" s="73" t="n">
        <f aca="false">MAX(AF212,AE213)</f>
        <v>2.28940297389953</v>
      </c>
      <c r="AG213" s="70" t="n">
        <f aca="false">1-AE213/AF213</f>
        <v>0.0541347655091672</v>
      </c>
      <c r="AH213" s="74" t="n">
        <f aca="false">IF(R213&gt;0,AH212+1,0)</f>
        <v>16</v>
      </c>
      <c r="AI213" s="74" t="n">
        <f aca="false">IF(U213&gt;0,AI212+1,0)</f>
        <v>35</v>
      </c>
      <c r="AJ213" s="74" t="n">
        <f aca="false">IF(G213&gt;0,AJ212+1,0)</f>
        <v>0</v>
      </c>
      <c r="AK213" s="74" t="n">
        <f aca="false">IF(G213&lt;=0,AK212+1,0)</f>
        <v>1</v>
      </c>
      <c r="AL213" s="74" t="n">
        <f aca="false">IF(K213&gt;0,AL212+1,0)</f>
        <v>0</v>
      </c>
      <c r="AM213" s="74" t="n">
        <f aca="false">IF(K213&lt;=0,AM212+1,0)</f>
        <v>1</v>
      </c>
    </row>
    <row r="214" customFormat="false" ht="15" hidden="false" customHeight="false" outlineLevel="0" collapsed="false">
      <c r="A214" s="61" t="n">
        <v>213</v>
      </c>
      <c r="B214" s="62" t="n">
        <v>40683.53125</v>
      </c>
      <c r="C214" s="63" t="n">
        <f aca="false">YEAR(B214)</f>
        <v>2011</v>
      </c>
      <c r="D214" s="32" t="s">
        <v>276</v>
      </c>
      <c r="E214" s="64" t="n">
        <v>5462.7</v>
      </c>
      <c r="F214" s="65" t="n">
        <v>-0.0024</v>
      </c>
      <c r="G214" s="66" t="n">
        <v>-13.11048</v>
      </c>
      <c r="H214" s="67" t="n">
        <f aca="false">E214+IF(D214="Long",1,-1)*G214</f>
        <v>5475.81048</v>
      </c>
      <c r="I214" s="68" t="n">
        <f aca="false">Assumptions!$B$58</f>
        <v>5.35750011455817</v>
      </c>
      <c r="J214" s="68" t="n">
        <f aca="false">INDEX(Yearly!$T$5:$T$22,MATCH(C214,Yearly!$A$5:$A$22,0))</f>
        <v>0.589816526373376</v>
      </c>
      <c r="K214" s="68" t="n">
        <f aca="false">G214-I214-J214</f>
        <v>-19.0577966409315</v>
      </c>
      <c r="L214" s="69" t="n">
        <f aca="false">(I214+J214)/Assumptions!$B$8</f>
        <v>0.000262239505838301</v>
      </c>
      <c r="M214" s="70" t="n">
        <f aca="false">F214-L214</f>
        <v>-0.0026622395058383</v>
      </c>
      <c r="N214" s="71" t="n">
        <f aca="false">G214*Assumptions!$B$7</f>
        <v>-103113.9252</v>
      </c>
      <c r="O214" s="71" t="n">
        <f aca="false">K214*Assumptions!$B$7</f>
        <v>-149889.570580927</v>
      </c>
      <c r="P214" s="68" t="n">
        <f aca="false">P213+G214</f>
        <v>3574.378805</v>
      </c>
      <c r="Q214" s="68" t="n">
        <f aca="false">MAX(Q213,P214)</f>
        <v>3853.96471</v>
      </c>
      <c r="R214" s="68" t="n">
        <f aca="false">Q214-P214</f>
        <v>279.585904999999</v>
      </c>
      <c r="S214" s="68" t="n">
        <f aca="false">S213+K214</f>
        <v>2282.28740122473</v>
      </c>
      <c r="T214" s="68" t="n">
        <f aca="false">MAX(T213,S214)</f>
        <v>2724.45051529826</v>
      </c>
      <c r="U214" s="68" t="n">
        <f aca="false">T214-S214</f>
        <v>442.163114073534</v>
      </c>
      <c r="V214" s="70" t="n">
        <f aca="false">V213+F214</f>
        <v>0.8804</v>
      </c>
      <c r="W214" s="70" t="n">
        <f aca="false">MAX(W213,V214)</f>
        <v>0.9295</v>
      </c>
      <c r="X214" s="70" t="n">
        <f aca="false">W214-V214</f>
        <v>0.0491</v>
      </c>
      <c r="Y214" s="70" t="n">
        <f aca="false">Y213+M214</f>
        <v>0.823426841905147</v>
      </c>
      <c r="Z214" s="70" t="n">
        <f aca="false">MAX(Z213,Y214)</f>
        <v>0.878131787574457</v>
      </c>
      <c r="AA214" s="70" t="n">
        <f aca="false">Z214-Y214</f>
        <v>0.0547049456693105</v>
      </c>
      <c r="AB214" s="72" t="n">
        <f aca="false">AB213*(1+F214)</f>
        <v>2.28584002545037</v>
      </c>
      <c r="AC214" s="73" t="n">
        <f aca="false">MAX(AC213,AB214)</f>
        <v>2.40472222000046</v>
      </c>
      <c r="AD214" s="70" t="n">
        <f aca="false">1-AB214/AC214</f>
        <v>0.0494369759472938</v>
      </c>
      <c r="AE214" s="73" t="n">
        <f aca="false">AE213*(1+M214)</f>
        <v>2.15970168980541</v>
      </c>
      <c r="AF214" s="73" t="n">
        <f aca="false">MAX(AF213,AE214)</f>
        <v>2.28940297389953</v>
      </c>
      <c r="AG214" s="70" t="n">
        <f aca="false">1-AE214/AF214</f>
        <v>0.0566528853036278</v>
      </c>
      <c r="AH214" s="74" t="n">
        <f aca="false">IF(R214&gt;0,AH213+1,0)</f>
        <v>17</v>
      </c>
      <c r="AI214" s="74" t="n">
        <f aca="false">IF(U214&gt;0,AI213+1,0)</f>
        <v>36</v>
      </c>
      <c r="AJ214" s="74" t="n">
        <f aca="false">IF(G214&gt;0,AJ213+1,0)</f>
        <v>0</v>
      </c>
      <c r="AK214" s="74" t="n">
        <f aca="false">IF(G214&lt;=0,AK213+1,0)</f>
        <v>2</v>
      </c>
      <c r="AL214" s="74" t="n">
        <f aca="false">IF(K214&gt;0,AL213+1,0)</f>
        <v>0</v>
      </c>
      <c r="AM214" s="74" t="n">
        <f aca="false">IF(K214&lt;=0,AM213+1,0)</f>
        <v>2</v>
      </c>
    </row>
    <row r="215" customFormat="false" ht="15" hidden="false" customHeight="false" outlineLevel="0" collapsed="false">
      <c r="A215" s="61" t="n">
        <v>214</v>
      </c>
      <c r="B215" s="62" t="n">
        <v>40683.5645833333</v>
      </c>
      <c r="C215" s="63" t="n">
        <f aca="false">YEAR(B215)</f>
        <v>2011</v>
      </c>
      <c r="D215" s="32" t="s">
        <v>277</v>
      </c>
      <c r="E215" s="64" t="n">
        <v>5475.75</v>
      </c>
      <c r="F215" s="65" t="n">
        <v>-0.0081</v>
      </c>
      <c r="G215" s="66" t="n">
        <v>-44.353575</v>
      </c>
      <c r="H215" s="67" t="n">
        <f aca="false">E215+IF(D215="Long",1,-1)*G215</f>
        <v>5431.396425</v>
      </c>
      <c r="I215" s="68" t="n">
        <f aca="false">Assumptions!$B$58</f>
        <v>5.35750011455817</v>
      </c>
      <c r="J215" s="68" t="n">
        <f aca="false">INDEX(Yearly!$T$5:$T$22,MATCH(C215,Yearly!$A$5:$A$22,0))</f>
        <v>0.589816526373376</v>
      </c>
      <c r="K215" s="68" t="n">
        <f aca="false">G215-I215-J215</f>
        <v>-50.3008916409315</v>
      </c>
      <c r="L215" s="69" t="n">
        <f aca="false">(I215+J215)/Assumptions!$B$8</f>
        <v>0.000262239505838301</v>
      </c>
      <c r="M215" s="70" t="n">
        <f aca="false">F215-L215</f>
        <v>-0.0083622395058383</v>
      </c>
      <c r="N215" s="71" t="n">
        <f aca="false">G215*Assumptions!$B$7</f>
        <v>-348840.867375</v>
      </c>
      <c r="O215" s="71" t="n">
        <f aca="false">K215*Assumptions!$B$7</f>
        <v>-395616.512755927</v>
      </c>
      <c r="P215" s="68" t="n">
        <f aca="false">P214+G215</f>
        <v>3530.02523</v>
      </c>
      <c r="Q215" s="68" t="n">
        <f aca="false">MAX(Q214,P215)</f>
        <v>3853.96471</v>
      </c>
      <c r="R215" s="68" t="n">
        <f aca="false">Q215-P215</f>
        <v>323.93948</v>
      </c>
      <c r="S215" s="68" t="n">
        <f aca="false">S214+K215</f>
        <v>2231.9865095838</v>
      </c>
      <c r="T215" s="68" t="n">
        <f aca="false">MAX(T214,S215)</f>
        <v>2724.45051529826</v>
      </c>
      <c r="U215" s="68" t="n">
        <f aca="false">T215-S215</f>
        <v>492.464005714466</v>
      </c>
      <c r="V215" s="70" t="n">
        <f aca="false">V214+F215</f>
        <v>0.8723</v>
      </c>
      <c r="W215" s="70" t="n">
        <f aca="false">MAX(W214,V215)</f>
        <v>0.9295</v>
      </c>
      <c r="X215" s="70" t="n">
        <f aca="false">W215-V215</f>
        <v>0.0572</v>
      </c>
      <c r="Y215" s="70" t="n">
        <f aca="false">Y214+M215</f>
        <v>0.815064602399308</v>
      </c>
      <c r="Z215" s="70" t="n">
        <f aca="false">MAX(Z214,Y215)</f>
        <v>0.878131787574457</v>
      </c>
      <c r="AA215" s="70" t="n">
        <f aca="false">Z215-Y215</f>
        <v>0.0630671851751488</v>
      </c>
      <c r="AB215" s="72" t="n">
        <f aca="false">AB214*(1+F215)</f>
        <v>2.26732472124422</v>
      </c>
      <c r="AC215" s="73" t="n">
        <f aca="false">MAX(AC214,AB215)</f>
        <v>2.40472222000046</v>
      </c>
      <c r="AD215" s="70" t="n">
        <f aca="false">1-AB215/AC215</f>
        <v>0.0571365364421208</v>
      </c>
      <c r="AE215" s="73" t="n">
        <f aca="false">AE214*(1+M215)</f>
        <v>2.1416417470141</v>
      </c>
      <c r="AF215" s="73" t="n">
        <f aca="false">MAX(AF214,AE215)</f>
        <v>2.28940297389953</v>
      </c>
      <c r="AG215" s="70" t="n">
        <f aca="false">1-AE215/AF215</f>
        <v>0.0645413798138604</v>
      </c>
      <c r="AH215" s="74" t="n">
        <f aca="false">IF(R215&gt;0,AH214+1,0)</f>
        <v>18</v>
      </c>
      <c r="AI215" s="74" t="n">
        <f aca="false">IF(U215&gt;0,AI214+1,0)</f>
        <v>37</v>
      </c>
      <c r="AJ215" s="74" t="n">
        <f aca="false">IF(G215&gt;0,AJ214+1,0)</f>
        <v>0</v>
      </c>
      <c r="AK215" s="74" t="n">
        <f aca="false">IF(G215&lt;=0,AK214+1,0)</f>
        <v>3</v>
      </c>
      <c r="AL215" s="74" t="n">
        <f aca="false">IF(K215&gt;0,AL214+1,0)</f>
        <v>0</v>
      </c>
      <c r="AM215" s="74" t="n">
        <f aca="false">IF(K215&lt;=0,AM214+1,0)</f>
        <v>3</v>
      </c>
    </row>
    <row r="216" customFormat="false" ht="15" hidden="false" customHeight="false" outlineLevel="0" collapsed="false">
      <c r="A216" s="61" t="n">
        <v>215</v>
      </c>
      <c r="B216" s="62" t="n">
        <v>40686.40625</v>
      </c>
      <c r="C216" s="63" t="n">
        <f aca="false">YEAR(B216)</f>
        <v>2011</v>
      </c>
      <c r="D216" s="32" t="s">
        <v>276</v>
      </c>
      <c r="E216" s="64" t="n">
        <v>5431.65</v>
      </c>
      <c r="F216" s="65" t="n">
        <v>0.0053</v>
      </c>
      <c r="G216" s="66" t="n">
        <v>28.787745</v>
      </c>
      <c r="H216" s="67" t="n">
        <f aca="false">E216+IF(D216="Long",1,-1)*G216</f>
        <v>5402.862255</v>
      </c>
      <c r="I216" s="68" t="n">
        <f aca="false">Assumptions!$B$58</f>
        <v>5.35750011455817</v>
      </c>
      <c r="J216" s="68" t="n">
        <f aca="false">INDEX(Yearly!$T$5:$T$22,MATCH(C216,Yearly!$A$5:$A$22,0))</f>
        <v>0.589816526373376</v>
      </c>
      <c r="K216" s="68" t="n">
        <f aca="false">G216-I216-J216</f>
        <v>22.8404283590685</v>
      </c>
      <c r="L216" s="69" t="n">
        <f aca="false">(I216+J216)/Assumptions!$B$8</f>
        <v>0.000262239505838301</v>
      </c>
      <c r="M216" s="70" t="n">
        <f aca="false">F216-L216</f>
        <v>0.0050377604941617</v>
      </c>
      <c r="N216" s="71" t="n">
        <f aca="false">G216*Assumptions!$B$7</f>
        <v>226415.614425</v>
      </c>
      <c r="O216" s="71" t="n">
        <f aca="false">K216*Assumptions!$B$7</f>
        <v>179639.969044073</v>
      </c>
      <c r="P216" s="68" t="n">
        <f aca="false">P215+G216</f>
        <v>3558.812975</v>
      </c>
      <c r="Q216" s="68" t="n">
        <f aca="false">MAX(Q215,P216)</f>
        <v>3853.96471</v>
      </c>
      <c r="R216" s="68" t="n">
        <f aca="false">Q216-P216</f>
        <v>295.151734999999</v>
      </c>
      <c r="S216" s="68" t="n">
        <f aca="false">S215+K216</f>
        <v>2254.82693794286</v>
      </c>
      <c r="T216" s="68" t="n">
        <f aca="false">MAX(T215,S216)</f>
        <v>2724.45051529826</v>
      </c>
      <c r="U216" s="68" t="n">
        <f aca="false">T216-S216</f>
        <v>469.623577355398</v>
      </c>
      <c r="V216" s="70" t="n">
        <f aca="false">V215+F216</f>
        <v>0.8776</v>
      </c>
      <c r="W216" s="70" t="n">
        <f aca="false">MAX(W215,V216)</f>
        <v>0.9295</v>
      </c>
      <c r="X216" s="70" t="n">
        <f aca="false">W216-V216</f>
        <v>0.0519000000000001</v>
      </c>
      <c r="Y216" s="70" t="n">
        <f aca="false">Y215+M216</f>
        <v>0.82010236289347</v>
      </c>
      <c r="Z216" s="70" t="n">
        <f aca="false">MAX(Z215,Y216)</f>
        <v>0.878131787574457</v>
      </c>
      <c r="AA216" s="70" t="n">
        <f aca="false">Z216-Y216</f>
        <v>0.058029424680987</v>
      </c>
      <c r="AB216" s="72" t="n">
        <f aca="false">AB215*(1+F216)</f>
        <v>2.27934154226682</v>
      </c>
      <c r="AC216" s="73" t="n">
        <f aca="false">MAX(AC215,AB216)</f>
        <v>2.40472222000046</v>
      </c>
      <c r="AD216" s="70" t="n">
        <f aca="false">1-AB216/AC216</f>
        <v>0.052139360085264</v>
      </c>
      <c r="AE216" s="73" t="n">
        <f aca="false">AE215*(1+M216)</f>
        <v>2.15243082519985</v>
      </c>
      <c r="AF216" s="73" t="n">
        <f aca="false">MAX(AF215,AE216)</f>
        <v>2.28940297389953</v>
      </c>
      <c r="AG216" s="70" t="n">
        <f aca="false">1-AE216/AF216</f>
        <v>0.0598287633331638</v>
      </c>
      <c r="AH216" s="74" t="n">
        <f aca="false">IF(R216&gt;0,AH215+1,0)</f>
        <v>19</v>
      </c>
      <c r="AI216" s="74" t="n">
        <f aca="false">IF(U216&gt;0,AI215+1,0)</f>
        <v>38</v>
      </c>
      <c r="AJ216" s="74" t="n">
        <f aca="false">IF(G216&gt;0,AJ215+1,0)</f>
        <v>1</v>
      </c>
      <c r="AK216" s="74" t="n">
        <f aca="false">IF(G216&lt;=0,AK215+1,0)</f>
        <v>0</v>
      </c>
      <c r="AL216" s="74" t="n">
        <f aca="false">IF(K216&gt;0,AL215+1,0)</f>
        <v>1</v>
      </c>
      <c r="AM216" s="74" t="n">
        <f aca="false">IF(K216&lt;=0,AM215+1,0)</f>
        <v>0</v>
      </c>
    </row>
    <row r="217" customFormat="false" ht="15" hidden="false" customHeight="false" outlineLevel="0" collapsed="false">
      <c r="A217" s="61" t="n">
        <v>216</v>
      </c>
      <c r="B217" s="62" t="n">
        <v>40689.4895833333</v>
      </c>
      <c r="C217" s="63" t="n">
        <f aca="false">YEAR(B217)</f>
        <v>2011</v>
      </c>
      <c r="D217" s="32" t="s">
        <v>277</v>
      </c>
      <c r="E217" s="64" t="n">
        <v>5402.85</v>
      </c>
      <c r="F217" s="65" t="n">
        <v>-0.0037</v>
      </c>
      <c r="G217" s="66" t="n">
        <v>-19.990545</v>
      </c>
      <c r="H217" s="67" t="n">
        <f aca="false">E217+IF(D217="Long",1,-1)*G217</f>
        <v>5382.859455</v>
      </c>
      <c r="I217" s="68" t="n">
        <f aca="false">Assumptions!$B$58</f>
        <v>5.35750011455817</v>
      </c>
      <c r="J217" s="68" t="n">
        <f aca="false">INDEX(Yearly!$T$5:$T$22,MATCH(C217,Yearly!$A$5:$A$22,0))</f>
        <v>0.589816526373376</v>
      </c>
      <c r="K217" s="68" t="n">
        <f aca="false">G217-I217-J217</f>
        <v>-25.9378616409315</v>
      </c>
      <c r="L217" s="69" t="n">
        <f aca="false">(I217+J217)/Assumptions!$B$8</f>
        <v>0.000262239505838301</v>
      </c>
      <c r="M217" s="70" t="n">
        <f aca="false">F217-L217</f>
        <v>-0.0039622395058383</v>
      </c>
      <c r="N217" s="71" t="n">
        <f aca="false">G217*Assumptions!$B$7</f>
        <v>-157225.636425</v>
      </c>
      <c r="O217" s="71" t="n">
        <f aca="false">K217*Assumptions!$B$7</f>
        <v>-204001.281805927</v>
      </c>
      <c r="P217" s="68" t="n">
        <f aca="false">P216+G217</f>
        <v>3538.82243</v>
      </c>
      <c r="Q217" s="68" t="n">
        <f aca="false">MAX(Q216,P217)</f>
        <v>3853.96471</v>
      </c>
      <c r="R217" s="68" t="n">
        <f aca="false">Q217-P217</f>
        <v>315.14228</v>
      </c>
      <c r="S217" s="68" t="n">
        <f aca="false">S216+K217</f>
        <v>2228.88907630193</v>
      </c>
      <c r="T217" s="68" t="n">
        <f aca="false">MAX(T216,S217)</f>
        <v>2724.45051529826</v>
      </c>
      <c r="U217" s="68" t="n">
        <f aca="false">T217-S217</f>
        <v>495.561438996329</v>
      </c>
      <c r="V217" s="70" t="n">
        <f aca="false">V216+F217</f>
        <v>0.8739</v>
      </c>
      <c r="W217" s="70" t="n">
        <f aca="false">MAX(W216,V217)</f>
        <v>0.9295</v>
      </c>
      <c r="X217" s="70" t="n">
        <f aca="false">W217-V217</f>
        <v>0.0556000000000001</v>
      </c>
      <c r="Y217" s="70" t="n">
        <f aca="false">Y216+M217</f>
        <v>0.816140123387632</v>
      </c>
      <c r="Z217" s="70" t="n">
        <f aca="false">MAX(Z216,Y217)</f>
        <v>0.878131787574457</v>
      </c>
      <c r="AA217" s="70" t="n">
        <f aca="false">Z217-Y217</f>
        <v>0.0619916641868253</v>
      </c>
      <c r="AB217" s="72" t="n">
        <f aca="false">AB216*(1+F217)</f>
        <v>2.27090797856043</v>
      </c>
      <c r="AC217" s="73" t="n">
        <f aca="false">MAX(AC216,AB217)</f>
        <v>2.40472222000046</v>
      </c>
      <c r="AD217" s="70" t="n">
        <f aca="false">1-AB217/AC217</f>
        <v>0.0556464444529486</v>
      </c>
      <c r="AE217" s="73" t="n">
        <f aca="false">AE216*(1+M217)</f>
        <v>2.14390237875066</v>
      </c>
      <c r="AF217" s="73" t="n">
        <f aca="false">MAX(AF216,AE217)</f>
        <v>2.28940297389953</v>
      </c>
      <c r="AG217" s="70" t="n">
        <f aca="false">1-AE217/AF217</f>
        <v>0.063553946949338</v>
      </c>
      <c r="AH217" s="74" t="n">
        <f aca="false">IF(R217&gt;0,AH216+1,0)</f>
        <v>20</v>
      </c>
      <c r="AI217" s="74" t="n">
        <f aca="false">IF(U217&gt;0,AI216+1,0)</f>
        <v>39</v>
      </c>
      <c r="AJ217" s="74" t="n">
        <f aca="false">IF(G217&gt;0,AJ216+1,0)</f>
        <v>0</v>
      </c>
      <c r="AK217" s="74" t="n">
        <f aca="false">IF(G217&lt;=0,AK216+1,0)</f>
        <v>1</v>
      </c>
      <c r="AL217" s="74" t="n">
        <f aca="false">IF(K217&gt;0,AL216+1,0)</f>
        <v>0</v>
      </c>
      <c r="AM217" s="74" t="n">
        <f aca="false">IF(K217&lt;=0,AM216+1,0)</f>
        <v>1</v>
      </c>
    </row>
    <row r="218" customFormat="false" ht="15" hidden="false" customHeight="false" outlineLevel="0" collapsed="false">
      <c r="A218" s="61" t="n">
        <v>217</v>
      </c>
      <c r="B218" s="62" t="n">
        <v>40689.575</v>
      </c>
      <c r="C218" s="63" t="n">
        <f aca="false">YEAR(B218)</f>
        <v>2011</v>
      </c>
      <c r="D218" s="32" t="s">
        <v>276</v>
      </c>
      <c r="E218" s="64" t="n">
        <v>5382.7</v>
      </c>
      <c r="F218" s="65" t="n">
        <v>-0.0062</v>
      </c>
      <c r="G218" s="66" t="n">
        <v>-33.37274</v>
      </c>
      <c r="H218" s="67" t="n">
        <f aca="false">E218+IF(D218="Long",1,-1)*G218</f>
        <v>5416.07274</v>
      </c>
      <c r="I218" s="68" t="n">
        <f aca="false">Assumptions!$B$58</f>
        <v>5.35750011455817</v>
      </c>
      <c r="J218" s="68" t="n">
        <f aca="false">INDEX(Yearly!$T$5:$T$22,MATCH(C218,Yearly!$A$5:$A$22,0))</f>
        <v>0.589816526373376</v>
      </c>
      <c r="K218" s="68" t="n">
        <f aca="false">G218-I218-J218</f>
        <v>-39.3200566409316</v>
      </c>
      <c r="L218" s="69" t="n">
        <f aca="false">(I218+J218)/Assumptions!$B$8</f>
        <v>0.000262239505838301</v>
      </c>
      <c r="M218" s="70" t="n">
        <f aca="false">F218-L218</f>
        <v>-0.0064622395058383</v>
      </c>
      <c r="N218" s="71" t="n">
        <f aca="false">G218*Assumptions!$B$7</f>
        <v>-262476.6001</v>
      </c>
      <c r="O218" s="71" t="n">
        <f aca="false">K218*Assumptions!$B$7</f>
        <v>-309252.245480927</v>
      </c>
      <c r="P218" s="68" t="n">
        <f aca="false">P217+G218</f>
        <v>3505.44969</v>
      </c>
      <c r="Q218" s="68" t="n">
        <f aca="false">MAX(Q217,P218)</f>
        <v>3853.96471</v>
      </c>
      <c r="R218" s="68" t="n">
        <f aca="false">Q218-P218</f>
        <v>348.515019999999</v>
      </c>
      <c r="S218" s="68" t="n">
        <f aca="false">S217+K218</f>
        <v>2189.569019661</v>
      </c>
      <c r="T218" s="68" t="n">
        <f aca="false">MAX(T217,S218)</f>
        <v>2724.45051529826</v>
      </c>
      <c r="U218" s="68" t="n">
        <f aca="false">T218-S218</f>
        <v>534.881495637261</v>
      </c>
      <c r="V218" s="70" t="n">
        <f aca="false">V217+F218</f>
        <v>0.8677</v>
      </c>
      <c r="W218" s="70" t="n">
        <f aca="false">MAX(W217,V218)</f>
        <v>0.9295</v>
      </c>
      <c r="X218" s="70" t="n">
        <f aca="false">W218-V218</f>
        <v>0.0618000000000001</v>
      </c>
      <c r="Y218" s="70" t="n">
        <f aca="false">Y217+M218</f>
        <v>0.809677883881794</v>
      </c>
      <c r="Z218" s="70" t="n">
        <f aca="false">MAX(Z217,Y218)</f>
        <v>0.878131787574457</v>
      </c>
      <c r="AA218" s="70" t="n">
        <f aca="false">Z218-Y218</f>
        <v>0.0684539036926637</v>
      </c>
      <c r="AB218" s="72" t="n">
        <f aca="false">AB217*(1+F218)</f>
        <v>2.25682834909336</v>
      </c>
      <c r="AC218" s="73" t="n">
        <f aca="false">MAX(AC217,AB218)</f>
        <v>2.40472222000046</v>
      </c>
      <c r="AD218" s="70" t="n">
        <f aca="false">1-AB218/AC218</f>
        <v>0.0615014364973403</v>
      </c>
      <c r="AE218" s="73" t="n">
        <f aca="false">AE217*(1+M218)</f>
        <v>2.13004796810204</v>
      </c>
      <c r="AF218" s="73" t="n">
        <f aca="false">MAX(AF217,AE218)</f>
        <v>2.28940297389953</v>
      </c>
      <c r="AG218" s="70" t="n">
        <f aca="false">1-AE218/AF218</f>
        <v>0.0696054856284484</v>
      </c>
      <c r="AH218" s="74" t="n">
        <f aca="false">IF(R218&gt;0,AH217+1,0)</f>
        <v>21</v>
      </c>
      <c r="AI218" s="74" t="n">
        <f aca="false">IF(U218&gt;0,AI217+1,0)</f>
        <v>40</v>
      </c>
      <c r="AJ218" s="74" t="n">
        <f aca="false">IF(G218&gt;0,AJ217+1,0)</f>
        <v>0</v>
      </c>
      <c r="AK218" s="74" t="n">
        <f aca="false">IF(G218&lt;=0,AK217+1,0)</f>
        <v>2</v>
      </c>
      <c r="AL218" s="74" t="n">
        <f aca="false">IF(K218&gt;0,AL217+1,0)</f>
        <v>0</v>
      </c>
      <c r="AM218" s="74" t="n">
        <f aca="false">IF(K218&lt;=0,AM217+1,0)</f>
        <v>2</v>
      </c>
    </row>
    <row r="219" customFormat="false" ht="15" hidden="false" customHeight="false" outlineLevel="0" collapsed="false">
      <c r="A219" s="61" t="n">
        <v>218</v>
      </c>
      <c r="B219" s="62" t="n">
        <v>40689.6354166667</v>
      </c>
      <c r="C219" s="63" t="n">
        <f aca="false">YEAR(B219)</f>
        <v>2011</v>
      </c>
      <c r="D219" s="32" t="s">
        <v>277</v>
      </c>
      <c r="E219" s="64" t="n">
        <v>5416.25</v>
      </c>
      <c r="F219" s="65" t="n">
        <v>0.0215</v>
      </c>
      <c r="G219" s="66" t="n">
        <v>116.449375</v>
      </c>
      <c r="H219" s="67" t="n">
        <f aca="false">E219+IF(D219="Long",1,-1)*G219</f>
        <v>5532.699375</v>
      </c>
      <c r="I219" s="68" t="n">
        <f aca="false">Assumptions!$B$58</f>
        <v>5.35750011455817</v>
      </c>
      <c r="J219" s="68" t="n">
        <f aca="false">INDEX(Yearly!$T$5:$T$22,MATCH(C219,Yearly!$A$5:$A$22,0))</f>
        <v>0.589816526373376</v>
      </c>
      <c r="K219" s="68" t="n">
        <f aca="false">G219-I219-J219</f>
        <v>110.502058359068</v>
      </c>
      <c r="L219" s="69" t="n">
        <f aca="false">(I219+J219)/Assumptions!$B$8</f>
        <v>0.000262239505838301</v>
      </c>
      <c r="M219" s="70" t="n">
        <f aca="false">F219-L219</f>
        <v>0.0212377604941617</v>
      </c>
      <c r="N219" s="71" t="n">
        <f aca="false">G219*Assumptions!$B$7</f>
        <v>915874.334375</v>
      </c>
      <c r="O219" s="71" t="n">
        <f aca="false">K219*Assumptions!$B$7</f>
        <v>869098.688994073</v>
      </c>
      <c r="P219" s="68" t="n">
        <f aca="false">P218+G219</f>
        <v>3621.899065</v>
      </c>
      <c r="Q219" s="68" t="n">
        <f aca="false">MAX(Q218,P219)</f>
        <v>3853.96471</v>
      </c>
      <c r="R219" s="68" t="n">
        <f aca="false">Q219-P219</f>
        <v>232.065644999999</v>
      </c>
      <c r="S219" s="68" t="n">
        <f aca="false">S218+K219</f>
        <v>2300.07107802007</v>
      </c>
      <c r="T219" s="68" t="n">
        <f aca="false">MAX(T218,S219)</f>
        <v>2724.45051529826</v>
      </c>
      <c r="U219" s="68" t="n">
        <f aca="false">T219-S219</f>
        <v>424.379437278192</v>
      </c>
      <c r="V219" s="70" t="n">
        <f aca="false">V218+F219</f>
        <v>0.8892</v>
      </c>
      <c r="W219" s="70" t="n">
        <f aca="false">MAX(W218,V219)</f>
        <v>0.9295</v>
      </c>
      <c r="X219" s="70" t="n">
        <f aca="false">W219-V219</f>
        <v>0.0403000000000001</v>
      </c>
      <c r="Y219" s="70" t="n">
        <f aca="false">Y218+M219</f>
        <v>0.830915644375955</v>
      </c>
      <c r="Z219" s="70" t="n">
        <f aca="false">MAX(Z218,Y219)</f>
        <v>0.878131787574457</v>
      </c>
      <c r="AA219" s="70" t="n">
        <f aca="false">Z219-Y219</f>
        <v>0.047216143198502</v>
      </c>
      <c r="AB219" s="72" t="n">
        <f aca="false">AB218*(1+F219)</f>
        <v>2.30535015859886</v>
      </c>
      <c r="AC219" s="73" t="n">
        <f aca="false">MAX(AC218,AB219)</f>
        <v>2.40472222000046</v>
      </c>
      <c r="AD219" s="70" t="n">
        <f aca="false">1-AB219/AC219</f>
        <v>0.0413237173820332</v>
      </c>
      <c r="AE219" s="73" t="n">
        <f aca="false">AE218*(1+M219)</f>
        <v>2.17528541668966</v>
      </c>
      <c r="AF219" s="73" t="n">
        <f aca="false">MAX(AF218,AE219)</f>
        <v>2.28940297389953</v>
      </c>
      <c r="AG219" s="70" t="n">
        <f aca="false">1-AE219/AF219</f>
        <v>0.0498459897671435</v>
      </c>
      <c r="AH219" s="74" t="n">
        <f aca="false">IF(R219&gt;0,AH218+1,0)</f>
        <v>22</v>
      </c>
      <c r="AI219" s="74" t="n">
        <f aca="false">IF(U219&gt;0,AI218+1,0)</f>
        <v>41</v>
      </c>
      <c r="AJ219" s="74" t="n">
        <f aca="false">IF(G219&gt;0,AJ218+1,0)</f>
        <v>1</v>
      </c>
      <c r="AK219" s="74" t="n">
        <f aca="false">IF(G219&lt;=0,AK218+1,0)</f>
        <v>0</v>
      </c>
      <c r="AL219" s="74" t="n">
        <f aca="false">IF(K219&gt;0,AL218+1,0)</f>
        <v>1</v>
      </c>
      <c r="AM219" s="74" t="n">
        <f aca="false">IF(K219&lt;=0,AM218+1,0)</f>
        <v>0</v>
      </c>
    </row>
    <row r="220" customFormat="false" ht="15" hidden="false" customHeight="false" outlineLevel="0" collapsed="false">
      <c r="A220" s="61" t="n">
        <v>219</v>
      </c>
      <c r="B220" s="62" t="n">
        <v>40697.5520833333</v>
      </c>
      <c r="C220" s="63" t="n">
        <f aca="false">YEAR(B220)</f>
        <v>2011</v>
      </c>
      <c r="D220" s="32" t="s">
        <v>276</v>
      </c>
      <c r="E220" s="64" t="n">
        <v>5532.45</v>
      </c>
      <c r="F220" s="65" t="n">
        <v>-0.0014</v>
      </c>
      <c r="G220" s="66" t="n">
        <v>-7.74543</v>
      </c>
      <c r="H220" s="67" t="n">
        <f aca="false">E220+IF(D220="Long",1,-1)*G220</f>
        <v>5540.19543</v>
      </c>
      <c r="I220" s="68" t="n">
        <f aca="false">Assumptions!$B$58</f>
        <v>5.35750011455817</v>
      </c>
      <c r="J220" s="68" t="n">
        <f aca="false">INDEX(Yearly!$T$5:$T$22,MATCH(C220,Yearly!$A$5:$A$22,0))</f>
        <v>0.589816526373376</v>
      </c>
      <c r="K220" s="68" t="n">
        <f aca="false">G220-I220-J220</f>
        <v>-13.6927466409315</v>
      </c>
      <c r="L220" s="69" t="n">
        <f aca="false">(I220+J220)/Assumptions!$B$8</f>
        <v>0.000262239505838301</v>
      </c>
      <c r="M220" s="70" t="n">
        <f aca="false">F220-L220</f>
        <v>-0.0016622395058383</v>
      </c>
      <c r="N220" s="71" t="n">
        <f aca="false">G220*Assumptions!$B$7</f>
        <v>-60917.80695</v>
      </c>
      <c r="O220" s="71" t="n">
        <f aca="false">K220*Assumptions!$B$7</f>
        <v>-107693.452330927</v>
      </c>
      <c r="P220" s="68" t="n">
        <f aca="false">P219+G220</f>
        <v>3614.153635</v>
      </c>
      <c r="Q220" s="68" t="n">
        <f aca="false">MAX(Q219,P220)</f>
        <v>3853.96471</v>
      </c>
      <c r="R220" s="68" t="n">
        <f aca="false">Q220-P220</f>
        <v>239.811074999999</v>
      </c>
      <c r="S220" s="68" t="n">
        <f aca="false">S219+K220</f>
        <v>2286.37833137914</v>
      </c>
      <c r="T220" s="68" t="n">
        <f aca="false">MAX(T219,S220)</f>
        <v>2724.45051529826</v>
      </c>
      <c r="U220" s="68" t="n">
        <f aca="false">T220-S220</f>
        <v>438.072183919124</v>
      </c>
      <c r="V220" s="70" t="n">
        <f aca="false">V219+F220</f>
        <v>0.8878</v>
      </c>
      <c r="W220" s="70" t="n">
        <f aca="false">MAX(W219,V220)</f>
        <v>0.9295</v>
      </c>
      <c r="X220" s="70" t="n">
        <f aca="false">W220-V220</f>
        <v>0.0417000000000001</v>
      </c>
      <c r="Y220" s="70" t="n">
        <f aca="false">Y219+M220</f>
        <v>0.829253404870117</v>
      </c>
      <c r="Z220" s="70" t="n">
        <f aca="false">MAX(Z219,Y220)</f>
        <v>0.878131787574457</v>
      </c>
      <c r="AA220" s="70" t="n">
        <f aca="false">Z220-Y220</f>
        <v>0.0488783827043403</v>
      </c>
      <c r="AB220" s="72" t="n">
        <f aca="false">AB219*(1+F220)</f>
        <v>2.30212266837682</v>
      </c>
      <c r="AC220" s="73" t="n">
        <f aca="false">MAX(AC219,AB220)</f>
        <v>2.40472222000046</v>
      </c>
      <c r="AD220" s="70" t="n">
        <f aca="false">1-AB220/AC220</f>
        <v>0.0426658641776984</v>
      </c>
      <c r="AE220" s="73" t="n">
        <f aca="false">AE219*(1+M220)</f>
        <v>2.17166957133357</v>
      </c>
      <c r="AF220" s="73" t="n">
        <f aca="false">MAX(AF219,AE220)</f>
        <v>2.28940297389953</v>
      </c>
      <c r="AG220" s="70" t="n">
        <f aca="false">1-AE220/AF220</f>
        <v>0.0514253732995834</v>
      </c>
      <c r="AH220" s="74" t="n">
        <f aca="false">IF(R220&gt;0,AH219+1,0)</f>
        <v>23</v>
      </c>
      <c r="AI220" s="74" t="n">
        <f aca="false">IF(U220&gt;0,AI219+1,0)</f>
        <v>42</v>
      </c>
      <c r="AJ220" s="74" t="n">
        <f aca="false">IF(G220&gt;0,AJ219+1,0)</f>
        <v>0</v>
      </c>
      <c r="AK220" s="74" t="n">
        <f aca="false">IF(G220&lt;=0,AK219+1,0)</f>
        <v>1</v>
      </c>
      <c r="AL220" s="74" t="n">
        <f aca="false">IF(K220&gt;0,AL219+1,0)</f>
        <v>0</v>
      </c>
      <c r="AM220" s="74" t="n">
        <f aca="false">IF(K220&lt;=0,AM219+1,0)</f>
        <v>1</v>
      </c>
    </row>
    <row r="221" customFormat="false" ht="15" hidden="false" customHeight="false" outlineLevel="0" collapsed="false">
      <c r="A221" s="61" t="n">
        <v>220</v>
      </c>
      <c r="B221" s="62" t="n">
        <v>40700.6145833333</v>
      </c>
      <c r="C221" s="63" t="n">
        <f aca="false">YEAR(B221)</f>
        <v>2011</v>
      </c>
      <c r="D221" s="32" t="s">
        <v>277</v>
      </c>
      <c r="E221" s="64" t="n">
        <v>5540.1</v>
      </c>
      <c r="F221" s="65" t="n">
        <v>-0.003</v>
      </c>
      <c r="G221" s="66" t="n">
        <v>-16.6203</v>
      </c>
      <c r="H221" s="67" t="n">
        <f aca="false">E221+IF(D221="Long",1,-1)*G221</f>
        <v>5523.4797</v>
      </c>
      <c r="I221" s="68" t="n">
        <f aca="false">Assumptions!$B$58</f>
        <v>5.35750011455817</v>
      </c>
      <c r="J221" s="68" t="n">
        <f aca="false">INDEX(Yearly!$T$5:$T$22,MATCH(C221,Yearly!$A$5:$A$22,0))</f>
        <v>0.589816526373376</v>
      </c>
      <c r="K221" s="68" t="n">
        <f aca="false">G221-I221-J221</f>
        <v>-22.5676166409315</v>
      </c>
      <c r="L221" s="69" t="n">
        <f aca="false">(I221+J221)/Assumptions!$B$8</f>
        <v>0.000262239505838301</v>
      </c>
      <c r="M221" s="70" t="n">
        <f aca="false">F221-L221</f>
        <v>-0.0032622395058383</v>
      </c>
      <c r="N221" s="71" t="n">
        <f aca="false">G221*Assumptions!$B$7</f>
        <v>-130718.6595</v>
      </c>
      <c r="O221" s="71" t="n">
        <f aca="false">K221*Assumptions!$B$7</f>
        <v>-177494.304880927</v>
      </c>
      <c r="P221" s="68" t="n">
        <f aca="false">P220+G221</f>
        <v>3597.533335</v>
      </c>
      <c r="Q221" s="68" t="n">
        <f aca="false">MAX(Q220,P221)</f>
        <v>3853.96471</v>
      </c>
      <c r="R221" s="68" t="n">
        <f aca="false">Q221-P221</f>
        <v>256.431374999999</v>
      </c>
      <c r="S221" s="68" t="n">
        <f aca="false">S220+K221</f>
        <v>2263.81071473821</v>
      </c>
      <c r="T221" s="68" t="n">
        <f aca="false">MAX(T220,S221)</f>
        <v>2724.45051529826</v>
      </c>
      <c r="U221" s="68" t="n">
        <f aca="false">T221-S221</f>
        <v>460.639800560055</v>
      </c>
      <c r="V221" s="70" t="n">
        <f aca="false">V220+F221</f>
        <v>0.8848</v>
      </c>
      <c r="W221" s="70" t="n">
        <f aca="false">MAX(W220,V221)</f>
        <v>0.9295</v>
      </c>
      <c r="X221" s="70" t="n">
        <f aca="false">W221-V221</f>
        <v>0.0447000000000001</v>
      </c>
      <c r="Y221" s="70" t="n">
        <f aca="false">Y220+M221</f>
        <v>0.825991165364279</v>
      </c>
      <c r="Z221" s="70" t="n">
        <f aca="false">MAX(Z220,Y221)</f>
        <v>0.878131787574457</v>
      </c>
      <c r="AA221" s="70" t="n">
        <f aca="false">Z221-Y221</f>
        <v>0.0521406222101786</v>
      </c>
      <c r="AB221" s="72" t="n">
        <f aca="false">AB220*(1+F221)</f>
        <v>2.29521630037169</v>
      </c>
      <c r="AC221" s="73" t="n">
        <f aca="false">MAX(AC220,AB221)</f>
        <v>2.40472222000046</v>
      </c>
      <c r="AD221" s="70" t="n">
        <f aca="false">1-AB221/AC221</f>
        <v>0.0455378665851653</v>
      </c>
      <c r="AE221" s="73" t="n">
        <f aca="false">AE220*(1+M221)</f>
        <v>2.16458506506434</v>
      </c>
      <c r="AF221" s="73" t="n">
        <f aca="false">MAX(AF220,AE221)</f>
        <v>2.28940297389953</v>
      </c>
      <c r="AG221" s="70" t="n">
        <f aca="false">1-AE221/AF221</f>
        <v>0.0545198509210413</v>
      </c>
      <c r="AH221" s="74" t="n">
        <f aca="false">IF(R221&gt;0,AH220+1,0)</f>
        <v>24</v>
      </c>
      <c r="AI221" s="74" t="n">
        <f aca="false">IF(U221&gt;0,AI220+1,0)</f>
        <v>43</v>
      </c>
      <c r="AJ221" s="74" t="n">
        <f aca="false">IF(G221&gt;0,AJ220+1,0)</f>
        <v>0</v>
      </c>
      <c r="AK221" s="74" t="n">
        <f aca="false">IF(G221&lt;=0,AK220+1,0)</f>
        <v>2</v>
      </c>
      <c r="AL221" s="74" t="n">
        <f aca="false">IF(K221&gt;0,AL220+1,0)</f>
        <v>0</v>
      </c>
      <c r="AM221" s="74" t="n">
        <f aca="false">IF(K221&lt;=0,AM220+1,0)</f>
        <v>2</v>
      </c>
    </row>
    <row r="222" customFormat="false" ht="15" hidden="false" customHeight="false" outlineLevel="0" collapsed="false">
      <c r="A222" s="61" t="n">
        <v>221</v>
      </c>
      <c r="B222" s="62" t="n">
        <v>40703.5520833333</v>
      </c>
      <c r="C222" s="63" t="n">
        <f aca="false">YEAR(B222)</f>
        <v>2011</v>
      </c>
      <c r="D222" s="32" t="s">
        <v>277</v>
      </c>
      <c r="E222" s="64" t="n">
        <v>5537.05</v>
      </c>
      <c r="F222" s="65" t="n">
        <v>-0.0035</v>
      </c>
      <c r="G222" s="66" t="n">
        <v>-19.379675</v>
      </c>
      <c r="H222" s="67" t="n">
        <f aca="false">E222+IF(D222="Long",1,-1)*G222</f>
        <v>5517.670325</v>
      </c>
      <c r="I222" s="68" t="n">
        <f aca="false">Assumptions!$B$58</f>
        <v>5.35750011455817</v>
      </c>
      <c r="J222" s="68" t="n">
        <f aca="false">INDEX(Yearly!$T$5:$T$22,MATCH(C222,Yearly!$A$5:$A$22,0))</f>
        <v>0.589816526373376</v>
      </c>
      <c r="K222" s="68" t="n">
        <f aca="false">G222-I222-J222</f>
        <v>-25.3269916409315</v>
      </c>
      <c r="L222" s="69" t="n">
        <f aca="false">(I222+J222)/Assumptions!$B$8</f>
        <v>0.000262239505838301</v>
      </c>
      <c r="M222" s="70" t="n">
        <f aca="false">F222-L222</f>
        <v>-0.0037622395058383</v>
      </c>
      <c r="N222" s="71" t="n">
        <f aca="false">G222*Assumptions!$B$7</f>
        <v>-152421.143875</v>
      </c>
      <c r="O222" s="71" t="n">
        <f aca="false">K222*Assumptions!$B$7</f>
        <v>-199196.789255927</v>
      </c>
      <c r="P222" s="68" t="n">
        <f aca="false">P221+G222</f>
        <v>3578.15366</v>
      </c>
      <c r="Q222" s="68" t="n">
        <f aca="false">MAX(Q221,P222)</f>
        <v>3853.96471</v>
      </c>
      <c r="R222" s="68" t="n">
        <f aca="false">Q222-P222</f>
        <v>275.811049999999</v>
      </c>
      <c r="S222" s="68" t="n">
        <f aca="false">S221+K222</f>
        <v>2238.48372309727</v>
      </c>
      <c r="T222" s="68" t="n">
        <f aca="false">MAX(T221,S222)</f>
        <v>2724.45051529826</v>
      </c>
      <c r="U222" s="68" t="n">
        <f aca="false">T222-S222</f>
        <v>485.966792200987</v>
      </c>
      <c r="V222" s="70" t="n">
        <f aca="false">V221+F222</f>
        <v>0.8813</v>
      </c>
      <c r="W222" s="70" t="n">
        <f aca="false">MAX(W221,V222)</f>
        <v>0.9295</v>
      </c>
      <c r="X222" s="70" t="n">
        <f aca="false">W222-V222</f>
        <v>0.0482</v>
      </c>
      <c r="Y222" s="70" t="n">
        <f aca="false">Y221+M222</f>
        <v>0.82222892585844</v>
      </c>
      <c r="Z222" s="70" t="n">
        <f aca="false">MAX(Z221,Y222)</f>
        <v>0.878131787574457</v>
      </c>
      <c r="AA222" s="70" t="n">
        <f aca="false">Z222-Y222</f>
        <v>0.0559028617160169</v>
      </c>
      <c r="AB222" s="72" t="n">
        <f aca="false">AB221*(1+F222)</f>
        <v>2.28718304332039</v>
      </c>
      <c r="AC222" s="73" t="n">
        <f aca="false">MAX(AC221,AB222)</f>
        <v>2.40472222000046</v>
      </c>
      <c r="AD222" s="70" t="n">
        <f aca="false">1-AB222/AC222</f>
        <v>0.0488784840521171</v>
      </c>
      <c r="AE222" s="73" t="n">
        <f aca="false">AE221*(1+M222)</f>
        <v>2.1564413776188</v>
      </c>
      <c r="AF222" s="73" t="n">
        <f aca="false">MAX(AF221,AE222)</f>
        <v>2.28940297389953</v>
      </c>
      <c r="AG222" s="70" t="n">
        <f aca="false">1-AE222/AF222</f>
        <v>0.058076973689892</v>
      </c>
      <c r="AH222" s="74" t="n">
        <f aca="false">IF(R222&gt;0,AH221+1,0)</f>
        <v>25</v>
      </c>
      <c r="AI222" s="74" t="n">
        <f aca="false">IF(U222&gt;0,AI221+1,0)</f>
        <v>44</v>
      </c>
      <c r="AJ222" s="74" t="n">
        <f aca="false">IF(G222&gt;0,AJ221+1,0)</f>
        <v>0</v>
      </c>
      <c r="AK222" s="74" t="n">
        <f aca="false">IF(G222&lt;=0,AK221+1,0)</f>
        <v>3</v>
      </c>
      <c r="AL222" s="74" t="n">
        <f aca="false">IF(K222&gt;0,AL221+1,0)</f>
        <v>0</v>
      </c>
      <c r="AM222" s="74" t="n">
        <f aca="false">IF(K222&lt;=0,AM221+1,0)</f>
        <v>3</v>
      </c>
    </row>
    <row r="223" customFormat="false" ht="15" hidden="false" customHeight="false" outlineLevel="0" collapsed="false">
      <c r="A223" s="61" t="n">
        <v>222</v>
      </c>
      <c r="B223" s="62" t="n">
        <v>40708.40625</v>
      </c>
      <c r="C223" s="63" t="n">
        <f aca="false">YEAR(B223)</f>
        <v>2011</v>
      </c>
      <c r="D223" s="32" t="s">
        <v>277</v>
      </c>
      <c r="E223" s="64" t="n">
        <v>5513.1</v>
      </c>
      <c r="F223" s="65" t="n">
        <v>-0.0025</v>
      </c>
      <c r="G223" s="66" t="n">
        <v>-13.78275</v>
      </c>
      <c r="H223" s="67" t="n">
        <f aca="false">E223+IF(D223="Long",1,-1)*G223</f>
        <v>5499.31725</v>
      </c>
      <c r="I223" s="68" t="n">
        <f aca="false">Assumptions!$B$58</f>
        <v>5.35750011455817</v>
      </c>
      <c r="J223" s="68" t="n">
        <f aca="false">INDEX(Yearly!$T$5:$T$22,MATCH(C223,Yearly!$A$5:$A$22,0))</f>
        <v>0.589816526373376</v>
      </c>
      <c r="K223" s="68" t="n">
        <f aca="false">G223-I223-J223</f>
        <v>-19.7300666409315</v>
      </c>
      <c r="L223" s="69" t="n">
        <f aca="false">(I223+J223)/Assumptions!$B$8</f>
        <v>0.000262239505838301</v>
      </c>
      <c r="M223" s="70" t="n">
        <f aca="false">F223-L223</f>
        <v>-0.0027622395058383</v>
      </c>
      <c r="N223" s="71" t="n">
        <f aca="false">G223*Assumptions!$B$7</f>
        <v>-108401.32875</v>
      </c>
      <c r="O223" s="71" t="n">
        <f aca="false">K223*Assumptions!$B$7</f>
        <v>-155176.974130927</v>
      </c>
      <c r="P223" s="68" t="n">
        <f aca="false">P222+G223</f>
        <v>3564.37091</v>
      </c>
      <c r="Q223" s="68" t="n">
        <f aca="false">MAX(Q222,P223)</f>
        <v>3853.96471</v>
      </c>
      <c r="R223" s="68" t="n">
        <f aca="false">Q223-P223</f>
        <v>289.593799999999</v>
      </c>
      <c r="S223" s="68" t="n">
        <f aca="false">S222+K223</f>
        <v>2218.75365645634</v>
      </c>
      <c r="T223" s="68" t="n">
        <f aca="false">MAX(T222,S223)</f>
        <v>2724.45051529826</v>
      </c>
      <c r="U223" s="68" t="n">
        <f aca="false">T223-S223</f>
        <v>505.696858841919</v>
      </c>
      <c r="V223" s="70" t="n">
        <f aca="false">V222+F223</f>
        <v>0.8788</v>
      </c>
      <c r="W223" s="70" t="n">
        <f aca="false">MAX(W222,V223)</f>
        <v>0.9295</v>
      </c>
      <c r="X223" s="70" t="n">
        <f aca="false">W223-V223</f>
        <v>0.0507</v>
      </c>
      <c r="Y223" s="70" t="n">
        <f aca="false">Y222+M223</f>
        <v>0.819466686352602</v>
      </c>
      <c r="Z223" s="70" t="n">
        <f aca="false">MAX(Z222,Y223)</f>
        <v>0.878131787574457</v>
      </c>
      <c r="AA223" s="70" t="n">
        <f aca="false">Z223-Y223</f>
        <v>0.0586651012218552</v>
      </c>
      <c r="AB223" s="72" t="n">
        <f aca="false">AB222*(1+F223)</f>
        <v>2.28146508571209</v>
      </c>
      <c r="AC223" s="73" t="n">
        <f aca="false">MAX(AC222,AB223)</f>
        <v>2.40472222000046</v>
      </c>
      <c r="AD223" s="70" t="n">
        <f aca="false">1-AB223/AC223</f>
        <v>0.0512562878419869</v>
      </c>
      <c r="AE223" s="73" t="n">
        <f aca="false">AE222*(1+M223)</f>
        <v>2.15048477005352</v>
      </c>
      <c r="AF223" s="73" t="n">
        <f aca="false">MAX(AF222,AE223)</f>
        <v>2.28940297389953</v>
      </c>
      <c r="AG223" s="70" t="n">
        <f aca="false">1-AE223/AF223</f>
        <v>0.0606787906846247</v>
      </c>
      <c r="AH223" s="74" t="n">
        <f aca="false">IF(R223&gt;0,AH222+1,0)</f>
        <v>26</v>
      </c>
      <c r="AI223" s="74" t="n">
        <f aca="false">IF(U223&gt;0,AI222+1,0)</f>
        <v>45</v>
      </c>
      <c r="AJ223" s="74" t="n">
        <f aca="false">IF(G223&gt;0,AJ222+1,0)</f>
        <v>0</v>
      </c>
      <c r="AK223" s="74" t="n">
        <f aca="false">IF(G223&lt;=0,AK222+1,0)</f>
        <v>4</v>
      </c>
      <c r="AL223" s="74" t="n">
        <f aca="false">IF(K223&gt;0,AL222+1,0)</f>
        <v>0</v>
      </c>
      <c r="AM223" s="74" t="n">
        <f aca="false">IF(K223&lt;=0,AM222+1,0)</f>
        <v>4</v>
      </c>
    </row>
    <row r="224" customFormat="false" ht="15" hidden="false" customHeight="false" outlineLevel="0" collapsed="false">
      <c r="A224" s="61" t="n">
        <v>223</v>
      </c>
      <c r="B224" s="62" t="n">
        <v>40708.5347222222</v>
      </c>
      <c r="C224" s="63" t="n">
        <f aca="false">YEAR(B224)</f>
        <v>2011</v>
      </c>
      <c r="D224" s="32" t="s">
        <v>277</v>
      </c>
      <c r="E224" s="64" t="n">
        <v>5509.95</v>
      </c>
      <c r="F224" s="65" t="n">
        <v>-0.0033</v>
      </c>
      <c r="G224" s="66" t="n">
        <v>-18.182835</v>
      </c>
      <c r="H224" s="67" t="n">
        <f aca="false">E224+IF(D224="Long",1,-1)*G224</f>
        <v>5491.767165</v>
      </c>
      <c r="I224" s="68" t="n">
        <f aca="false">Assumptions!$B$58</f>
        <v>5.35750011455817</v>
      </c>
      <c r="J224" s="68" t="n">
        <f aca="false">INDEX(Yearly!$T$5:$T$22,MATCH(C224,Yearly!$A$5:$A$22,0))</f>
        <v>0.589816526373376</v>
      </c>
      <c r="K224" s="68" t="n">
        <f aca="false">G224-I224-J224</f>
        <v>-24.1301516409315</v>
      </c>
      <c r="L224" s="69" t="n">
        <f aca="false">(I224+J224)/Assumptions!$B$8</f>
        <v>0.000262239505838301</v>
      </c>
      <c r="M224" s="70" t="n">
        <f aca="false">F224-L224</f>
        <v>-0.0035622395058383</v>
      </c>
      <c r="N224" s="71" t="n">
        <f aca="false">G224*Assumptions!$B$7</f>
        <v>-143007.997275</v>
      </c>
      <c r="O224" s="71" t="n">
        <f aca="false">K224*Assumptions!$B$7</f>
        <v>-189783.642655927</v>
      </c>
      <c r="P224" s="68" t="n">
        <f aca="false">P223+G224</f>
        <v>3546.188075</v>
      </c>
      <c r="Q224" s="68" t="n">
        <f aca="false">MAX(Q223,P224)</f>
        <v>3853.96471</v>
      </c>
      <c r="R224" s="68" t="n">
        <f aca="false">Q224-P224</f>
        <v>307.776634999999</v>
      </c>
      <c r="S224" s="68" t="n">
        <f aca="false">S223+K224</f>
        <v>2194.62350481541</v>
      </c>
      <c r="T224" s="68" t="n">
        <f aca="false">MAX(T223,S224)</f>
        <v>2724.45051529826</v>
      </c>
      <c r="U224" s="68" t="n">
        <f aca="false">T224-S224</f>
        <v>529.82701048285</v>
      </c>
      <c r="V224" s="70" t="n">
        <f aca="false">V223+F224</f>
        <v>0.8755</v>
      </c>
      <c r="W224" s="70" t="n">
        <f aca="false">MAX(W223,V224)</f>
        <v>0.9295</v>
      </c>
      <c r="X224" s="70" t="n">
        <f aca="false">W224-V224</f>
        <v>0.0539999999999999</v>
      </c>
      <c r="Y224" s="70" t="n">
        <f aca="false">Y223+M224</f>
        <v>0.815904446846764</v>
      </c>
      <c r="Z224" s="70" t="n">
        <f aca="false">MAX(Z223,Y224)</f>
        <v>0.878131787574457</v>
      </c>
      <c r="AA224" s="70" t="n">
        <f aca="false">Z224-Y224</f>
        <v>0.0622273407276935</v>
      </c>
      <c r="AB224" s="72" t="n">
        <f aca="false">AB223*(1+F224)</f>
        <v>2.27393625092924</v>
      </c>
      <c r="AC224" s="73" t="n">
        <f aca="false">MAX(AC223,AB224)</f>
        <v>2.40472222000046</v>
      </c>
      <c r="AD224" s="70" t="n">
        <f aca="false">1-AB224/AC224</f>
        <v>0.0543871420921083</v>
      </c>
      <c r="AE224" s="73" t="n">
        <f aca="false">AE223*(1+M224)</f>
        <v>2.14282422824893</v>
      </c>
      <c r="AF224" s="73" t="n">
        <f aca="false">MAX(AF223,AE224)</f>
        <v>2.28940297389953</v>
      </c>
      <c r="AG224" s="70" t="n">
        <f aca="false">1-AE224/AF224</f>
        <v>0.0640248778051197</v>
      </c>
      <c r="AH224" s="74" t="n">
        <f aca="false">IF(R224&gt;0,AH223+1,0)</f>
        <v>27</v>
      </c>
      <c r="AI224" s="74" t="n">
        <f aca="false">IF(U224&gt;0,AI223+1,0)</f>
        <v>46</v>
      </c>
      <c r="AJ224" s="74" t="n">
        <f aca="false">IF(G224&gt;0,AJ223+1,0)</f>
        <v>0</v>
      </c>
      <c r="AK224" s="74" t="n">
        <f aca="false">IF(G224&lt;=0,AK223+1,0)</f>
        <v>5</v>
      </c>
      <c r="AL224" s="74" t="n">
        <f aca="false">IF(K224&gt;0,AL223+1,0)</f>
        <v>0</v>
      </c>
      <c r="AM224" s="74" t="n">
        <f aca="false">IF(K224&lt;=0,AM223+1,0)</f>
        <v>5</v>
      </c>
    </row>
    <row r="225" customFormat="false" ht="15" hidden="false" customHeight="false" outlineLevel="0" collapsed="false">
      <c r="A225" s="61" t="n">
        <v>224</v>
      </c>
      <c r="B225" s="62" t="n">
        <v>40718.3854166667</v>
      </c>
      <c r="C225" s="63" t="n">
        <f aca="false">YEAR(B225)</f>
        <v>2011</v>
      </c>
      <c r="D225" s="32" t="s">
        <v>277</v>
      </c>
      <c r="E225" s="64" t="n">
        <v>5350.75</v>
      </c>
      <c r="F225" s="65" t="n">
        <v>0.0558</v>
      </c>
      <c r="G225" s="66" t="n">
        <v>298.57185</v>
      </c>
      <c r="H225" s="67" t="n">
        <f aca="false">E225+IF(D225="Long",1,-1)*G225</f>
        <v>5649.32185</v>
      </c>
      <c r="I225" s="68" t="n">
        <f aca="false">Assumptions!$B$58</f>
        <v>5.35750011455817</v>
      </c>
      <c r="J225" s="68" t="n">
        <f aca="false">INDEX(Yearly!$T$5:$T$22,MATCH(C225,Yearly!$A$5:$A$22,0))</f>
        <v>0.589816526373376</v>
      </c>
      <c r="K225" s="68" t="n">
        <f aca="false">G225-I225-J225</f>
        <v>292.624533359068</v>
      </c>
      <c r="L225" s="69" t="n">
        <f aca="false">(I225+J225)/Assumptions!$B$8</f>
        <v>0.000262239505838301</v>
      </c>
      <c r="M225" s="70" t="n">
        <f aca="false">F225-L225</f>
        <v>0.0555377604941617</v>
      </c>
      <c r="N225" s="71" t="n">
        <f aca="false">G225*Assumptions!$B$7</f>
        <v>2348267.60025</v>
      </c>
      <c r="O225" s="71" t="n">
        <f aca="false">K225*Assumptions!$B$7</f>
        <v>2301491.95486907</v>
      </c>
      <c r="P225" s="68" t="n">
        <f aca="false">P224+G225</f>
        <v>3844.759925</v>
      </c>
      <c r="Q225" s="68" t="n">
        <f aca="false">MAX(Q224,P225)</f>
        <v>3853.96471</v>
      </c>
      <c r="R225" s="68" t="n">
        <f aca="false">Q225-P225</f>
        <v>9.20478499999945</v>
      </c>
      <c r="S225" s="68" t="n">
        <f aca="false">S224+K225</f>
        <v>2487.24803817448</v>
      </c>
      <c r="T225" s="68" t="n">
        <f aca="false">MAX(T224,S225)</f>
        <v>2724.45051529826</v>
      </c>
      <c r="U225" s="68" t="n">
        <f aca="false">T225-S225</f>
        <v>237.202477123782</v>
      </c>
      <c r="V225" s="70" t="n">
        <f aca="false">V224+F225</f>
        <v>0.9313</v>
      </c>
      <c r="W225" s="70" t="n">
        <f aca="false">MAX(W224,V225)</f>
        <v>0.9313</v>
      </c>
      <c r="X225" s="70" t="n">
        <f aca="false">W225-V225</f>
        <v>0</v>
      </c>
      <c r="Y225" s="70" t="n">
        <f aca="false">Y224+M225</f>
        <v>0.871442207340925</v>
      </c>
      <c r="Z225" s="70" t="n">
        <f aca="false">MAX(Z224,Y225)</f>
        <v>0.878131787574457</v>
      </c>
      <c r="AA225" s="70" t="n">
        <f aca="false">Z225-Y225</f>
        <v>0.00668958023353183</v>
      </c>
      <c r="AB225" s="72" t="n">
        <f aca="false">AB224*(1+F225)</f>
        <v>2.40082189373109</v>
      </c>
      <c r="AC225" s="73" t="n">
        <f aca="false">MAX(AC224,AB225)</f>
        <v>2.40472222000046</v>
      </c>
      <c r="AD225" s="70" t="n">
        <f aca="false">1-AB225/AC225</f>
        <v>0.00162194462084775</v>
      </c>
      <c r="AE225" s="73" t="n">
        <f aca="false">AE224*(1+M225)</f>
        <v>2.26183188701851</v>
      </c>
      <c r="AF225" s="73" t="n">
        <f aca="false">MAX(AF224,AE225)</f>
        <v>2.28940297389953</v>
      </c>
      <c r="AG225" s="70" t="n">
        <f aca="false">1-AE225/AF225</f>
        <v>0.0120429156401667</v>
      </c>
      <c r="AH225" s="74" t="n">
        <f aca="false">IF(R225&gt;0,AH224+1,0)</f>
        <v>28</v>
      </c>
      <c r="AI225" s="74" t="n">
        <f aca="false">IF(U225&gt;0,AI224+1,0)</f>
        <v>47</v>
      </c>
      <c r="AJ225" s="74" t="n">
        <f aca="false">IF(G225&gt;0,AJ224+1,0)</f>
        <v>1</v>
      </c>
      <c r="AK225" s="74" t="n">
        <f aca="false">IF(G225&lt;=0,AK224+1,0)</f>
        <v>0</v>
      </c>
      <c r="AL225" s="74" t="n">
        <f aca="false">IF(K225&gt;0,AL224+1,0)</f>
        <v>1</v>
      </c>
      <c r="AM225" s="74" t="n">
        <f aca="false">IF(K225&lt;=0,AM224+1,0)</f>
        <v>0</v>
      </c>
    </row>
    <row r="226" customFormat="false" ht="15" hidden="false" customHeight="false" outlineLevel="0" collapsed="false">
      <c r="A226" s="61" t="n">
        <v>225</v>
      </c>
      <c r="B226" s="62" t="n">
        <v>40738.5520833333</v>
      </c>
      <c r="C226" s="63" t="n">
        <f aca="false">YEAR(B226)</f>
        <v>2011</v>
      </c>
      <c r="D226" s="32" t="s">
        <v>277</v>
      </c>
      <c r="E226" s="64" t="n">
        <v>5626.1</v>
      </c>
      <c r="F226" s="65" t="n">
        <v>-0.0064</v>
      </c>
      <c r="G226" s="66" t="n">
        <v>-36.00704</v>
      </c>
      <c r="H226" s="67" t="n">
        <f aca="false">E226+IF(D226="Long",1,-1)*G226</f>
        <v>5590.09296</v>
      </c>
      <c r="I226" s="68" t="n">
        <f aca="false">Assumptions!$B$58</f>
        <v>5.35750011455817</v>
      </c>
      <c r="J226" s="68" t="n">
        <f aca="false">INDEX(Yearly!$T$5:$T$22,MATCH(C226,Yearly!$A$5:$A$22,0))</f>
        <v>0.589816526373376</v>
      </c>
      <c r="K226" s="68" t="n">
        <f aca="false">G226-I226-J226</f>
        <v>-41.9543566409316</v>
      </c>
      <c r="L226" s="69" t="n">
        <f aca="false">(I226+J226)/Assumptions!$B$8</f>
        <v>0.000262239505838301</v>
      </c>
      <c r="M226" s="70" t="n">
        <f aca="false">F226-L226</f>
        <v>-0.0066622395058383</v>
      </c>
      <c r="N226" s="71" t="n">
        <f aca="false">G226*Assumptions!$B$7</f>
        <v>-283195.3696</v>
      </c>
      <c r="O226" s="71" t="n">
        <f aca="false">K226*Assumptions!$B$7</f>
        <v>-329971.014980927</v>
      </c>
      <c r="P226" s="68" t="n">
        <f aca="false">P225+G226</f>
        <v>3808.752885</v>
      </c>
      <c r="Q226" s="68" t="n">
        <f aca="false">MAX(Q225,P226)</f>
        <v>3853.96471</v>
      </c>
      <c r="R226" s="68" t="n">
        <f aca="false">Q226-P226</f>
        <v>45.2118249999994</v>
      </c>
      <c r="S226" s="68" t="n">
        <f aca="false">S225+K226</f>
        <v>2445.29368153355</v>
      </c>
      <c r="T226" s="68" t="n">
        <f aca="false">MAX(T225,S226)</f>
        <v>2724.45051529826</v>
      </c>
      <c r="U226" s="68" t="n">
        <f aca="false">T226-S226</f>
        <v>279.156833764713</v>
      </c>
      <c r="V226" s="70" t="n">
        <f aca="false">V225+F226</f>
        <v>0.9249</v>
      </c>
      <c r="W226" s="70" t="n">
        <f aca="false">MAX(W225,V226)</f>
        <v>0.9313</v>
      </c>
      <c r="X226" s="70" t="n">
        <f aca="false">W226-V226</f>
        <v>0.00639999999999996</v>
      </c>
      <c r="Y226" s="70" t="n">
        <f aca="false">Y225+M226</f>
        <v>0.864779967835087</v>
      </c>
      <c r="Z226" s="70" t="n">
        <f aca="false">MAX(Z225,Y226)</f>
        <v>0.878131787574457</v>
      </c>
      <c r="AA226" s="70" t="n">
        <f aca="false">Z226-Y226</f>
        <v>0.0133518197393702</v>
      </c>
      <c r="AB226" s="72" t="n">
        <f aca="false">AB225*(1+F226)</f>
        <v>2.38545663361122</v>
      </c>
      <c r="AC226" s="73" t="n">
        <f aca="false">MAX(AC225,AB226)</f>
        <v>2.40472222000046</v>
      </c>
      <c r="AD226" s="70" t="n">
        <f aca="false">1-AB226/AC226</f>
        <v>0.00801156417527438</v>
      </c>
      <c r="AE226" s="73" t="n">
        <f aca="false">AE225*(1+M226)</f>
        <v>2.24676302126525</v>
      </c>
      <c r="AF226" s="73" t="n">
        <f aca="false">MAX(AF225,AE226)</f>
        <v>2.28940297389953</v>
      </c>
      <c r="AG226" s="70" t="n">
        <f aca="false">1-AE226/AF226</f>
        <v>0.0186249223576617</v>
      </c>
      <c r="AH226" s="74" t="n">
        <f aca="false">IF(R226&gt;0,AH225+1,0)</f>
        <v>29</v>
      </c>
      <c r="AI226" s="74" t="n">
        <f aca="false">IF(U226&gt;0,AI225+1,0)</f>
        <v>48</v>
      </c>
      <c r="AJ226" s="74" t="n">
        <f aca="false">IF(G226&gt;0,AJ225+1,0)</f>
        <v>0</v>
      </c>
      <c r="AK226" s="74" t="n">
        <f aca="false">IF(G226&lt;=0,AK225+1,0)</f>
        <v>1</v>
      </c>
      <c r="AL226" s="74" t="n">
        <f aca="false">IF(K226&gt;0,AL225+1,0)</f>
        <v>0</v>
      </c>
      <c r="AM226" s="74" t="n">
        <f aca="false">IF(K226&lt;=0,AM225+1,0)</f>
        <v>1</v>
      </c>
    </row>
    <row r="227" customFormat="false" ht="15" hidden="false" customHeight="false" outlineLevel="0" collapsed="false">
      <c r="A227" s="61" t="n">
        <v>226</v>
      </c>
      <c r="B227" s="62" t="n">
        <v>40743.5520833333</v>
      </c>
      <c r="C227" s="63" t="n">
        <f aca="false">YEAR(B227)</f>
        <v>2011</v>
      </c>
      <c r="D227" s="32" t="s">
        <v>277</v>
      </c>
      <c r="E227" s="64" t="n">
        <v>5610.25</v>
      </c>
      <c r="F227" s="65" t="n">
        <v>-0.0053</v>
      </c>
      <c r="G227" s="66" t="n">
        <v>-29.734325</v>
      </c>
      <c r="H227" s="67" t="n">
        <f aca="false">E227+IF(D227="Long",1,-1)*G227</f>
        <v>5580.515675</v>
      </c>
      <c r="I227" s="68" t="n">
        <f aca="false">Assumptions!$B$58</f>
        <v>5.35750011455817</v>
      </c>
      <c r="J227" s="68" t="n">
        <f aca="false">INDEX(Yearly!$T$5:$T$22,MATCH(C227,Yearly!$A$5:$A$22,0))</f>
        <v>0.589816526373376</v>
      </c>
      <c r="K227" s="68" t="n">
        <f aca="false">G227-I227-J227</f>
        <v>-35.6816416409315</v>
      </c>
      <c r="L227" s="69" t="n">
        <f aca="false">(I227+J227)/Assumptions!$B$8</f>
        <v>0.000262239505838301</v>
      </c>
      <c r="M227" s="70" t="n">
        <f aca="false">F227-L227</f>
        <v>-0.0055622395058383</v>
      </c>
      <c r="N227" s="71" t="n">
        <f aca="false">G227*Assumptions!$B$7</f>
        <v>-233860.466125</v>
      </c>
      <c r="O227" s="71" t="n">
        <f aca="false">K227*Assumptions!$B$7</f>
        <v>-280636.111505927</v>
      </c>
      <c r="P227" s="68" t="n">
        <f aca="false">P226+G227</f>
        <v>3779.01856</v>
      </c>
      <c r="Q227" s="68" t="n">
        <f aca="false">MAX(Q226,P227)</f>
        <v>3853.96471</v>
      </c>
      <c r="R227" s="68" t="n">
        <f aca="false">Q227-P227</f>
        <v>74.9461499999993</v>
      </c>
      <c r="S227" s="68" t="n">
        <f aca="false">S226+K227</f>
        <v>2409.61203989262</v>
      </c>
      <c r="T227" s="68" t="n">
        <f aca="false">MAX(T226,S227)</f>
        <v>2724.45051529826</v>
      </c>
      <c r="U227" s="68" t="n">
        <f aca="false">T227-S227</f>
        <v>314.838475405645</v>
      </c>
      <c r="V227" s="70" t="n">
        <f aca="false">V226+F227</f>
        <v>0.9196</v>
      </c>
      <c r="W227" s="70" t="n">
        <f aca="false">MAX(W226,V227)</f>
        <v>0.9313</v>
      </c>
      <c r="X227" s="70" t="n">
        <f aca="false">W227-V227</f>
        <v>0.0116999999999999</v>
      </c>
      <c r="Y227" s="70" t="n">
        <f aca="false">Y226+M227</f>
        <v>0.859217728329249</v>
      </c>
      <c r="Z227" s="70" t="n">
        <f aca="false">MAX(Z226,Y227)</f>
        <v>0.878131787574457</v>
      </c>
      <c r="AA227" s="70" t="n">
        <f aca="false">Z227-Y227</f>
        <v>0.0189140592452085</v>
      </c>
      <c r="AB227" s="72" t="n">
        <f aca="false">AB226*(1+F227)</f>
        <v>2.37281371345308</v>
      </c>
      <c r="AC227" s="73" t="n">
        <f aca="false">MAX(AC226,AB227)</f>
        <v>2.40472222000046</v>
      </c>
      <c r="AD227" s="70" t="n">
        <f aca="false">1-AB227/AC227</f>
        <v>0.0132691028851455</v>
      </c>
      <c r="AE227" s="73" t="n">
        <f aca="false">AE226*(1+M227)</f>
        <v>2.23426598722811</v>
      </c>
      <c r="AF227" s="73" t="n">
        <f aca="false">MAX(AF226,AE227)</f>
        <v>2.28940297389953</v>
      </c>
      <c r="AG227" s="70" t="n">
        <f aca="false">1-AE227/AF227</f>
        <v>0.024083565584569</v>
      </c>
      <c r="AH227" s="74" t="n">
        <f aca="false">IF(R227&gt;0,AH226+1,0)</f>
        <v>30</v>
      </c>
      <c r="AI227" s="74" t="n">
        <f aca="false">IF(U227&gt;0,AI226+1,0)</f>
        <v>49</v>
      </c>
      <c r="AJ227" s="74" t="n">
        <f aca="false">IF(G227&gt;0,AJ226+1,0)</f>
        <v>0</v>
      </c>
      <c r="AK227" s="74" t="n">
        <f aca="false">IF(G227&lt;=0,AK226+1,0)</f>
        <v>2</v>
      </c>
      <c r="AL227" s="74" t="n">
        <f aca="false">IF(K227&gt;0,AL226+1,0)</f>
        <v>0</v>
      </c>
      <c r="AM227" s="74" t="n">
        <f aca="false">IF(K227&lt;=0,AM226+1,0)</f>
        <v>2</v>
      </c>
    </row>
    <row r="228" customFormat="false" ht="15" hidden="false" customHeight="false" outlineLevel="0" collapsed="false">
      <c r="A228" s="61" t="n">
        <v>227</v>
      </c>
      <c r="B228" s="62" t="n">
        <v>40746.40625</v>
      </c>
      <c r="C228" s="63" t="n">
        <f aca="false">YEAR(B228)</f>
        <v>2011</v>
      </c>
      <c r="D228" s="32" t="s">
        <v>277</v>
      </c>
      <c r="E228" s="64" t="n">
        <v>5569.95</v>
      </c>
      <c r="F228" s="65" t="n">
        <v>0.0033</v>
      </c>
      <c r="G228" s="66" t="n">
        <v>18.380835</v>
      </c>
      <c r="H228" s="67" t="n">
        <f aca="false">E228+IF(D228="Long",1,-1)*G228</f>
        <v>5588.330835</v>
      </c>
      <c r="I228" s="68" t="n">
        <f aca="false">Assumptions!$B$58</f>
        <v>5.35750011455817</v>
      </c>
      <c r="J228" s="68" t="n">
        <f aca="false">INDEX(Yearly!$T$5:$T$22,MATCH(C228,Yearly!$A$5:$A$22,0))</f>
        <v>0.589816526373376</v>
      </c>
      <c r="K228" s="68" t="n">
        <f aca="false">G228-I228-J228</f>
        <v>12.4335183590685</v>
      </c>
      <c r="L228" s="69" t="n">
        <f aca="false">(I228+J228)/Assumptions!$B$8</f>
        <v>0.000262239505838301</v>
      </c>
      <c r="M228" s="70" t="n">
        <f aca="false">F228-L228</f>
        <v>0.0030377604941617</v>
      </c>
      <c r="N228" s="71" t="n">
        <f aca="false">G228*Assumptions!$B$7</f>
        <v>144565.267275</v>
      </c>
      <c r="O228" s="71" t="n">
        <f aca="false">K228*Assumptions!$B$7</f>
        <v>97789.6218940734</v>
      </c>
      <c r="P228" s="68" t="n">
        <f aca="false">P227+G228</f>
        <v>3797.399395</v>
      </c>
      <c r="Q228" s="68" t="n">
        <f aca="false">MAX(Q227,P228)</f>
        <v>3853.96471</v>
      </c>
      <c r="R228" s="68" t="n">
        <f aca="false">Q228-P228</f>
        <v>56.5653149999994</v>
      </c>
      <c r="S228" s="68" t="n">
        <f aca="false">S227+K228</f>
        <v>2422.04555825169</v>
      </c>
      <c r="T228" s="68" t="n">
        <f aca="false">MAX(T227,S228)</f>
        <v>2724.45051529826</v>
      </c>
      <c r="U228" s="68" t="n">
        <f aca="false">T228-S228</f>
        <v>302.404957046576</v>
      </c>
      <c r="V228" s="70" t="n">
        <f aca="false">V227+F228</f>
        <v>0.9229</v>
      </c>
      <c r="W228" s="70" t="n">
        <f aca="false">MAX(W227,V228)</f>
        <v>0.9313</v>
      </c>
      <c r="X228" s="70" t="n">
        <f aca="false">W228-V228</f>
        <v>0.00839999999999996</v>
      </c>
      <c r="Y228" s="70" t="n">
        <f aca="false">Y227+M228</f>
        <v>0.86225548882341</v>
      </c>
      <c r="Z228" s="70" t="n">
        <f aca="false">MAX(Z227,Y228)</f>
        <v>0.878131787574457</v>
      </c>
      <c r="AA228" s="70" t="n">
        <f aca="false">Z228-Y228</f>
        <v>0.0158762987510468</v>
      </c>
      <c r="AB228" s="72" t="n">
        <f aca="false">AB227*(1+F228)</f>
        <v>2.38064399870747</v>
      </c>
      <c r="AC228" s="73" t="n">
        <f aca="false">MAX(AC227,AB228)</f>
        <v>2.40472222000046</v>
      </c>
      <c r="AD228" s="70" t="n">
        <f aca="false">1-AB228/AC228</f>
        <v>0.0100128909246663</v>
      </c>
      <c r="AE228" s="73" t="n">
        <f aca="false">AE227*(1+M228)</f>
        <v>2.24105315217756</v>
      </c>
      <c r="AF228" s="73" t="n">
        <f aca="false">MAX(AF227,AE228)</f>
        <v>2.28940297389953</v>
      </c>
      <c r="AG228" s="70" t="n">
        <f aca="false">1-AE228/AF228</f>
        <v>0.0211189651944987</v>
      </c>
      <c r="AH228" s="74" t="n">
        <f aca="false">IF(R228&gt;0,AH227+1,0)</f>
        <v>31</v>
      </c>
      <c r="AI228" s="74" t="n">
        <f aca="false">IF(U228&gt;0,AI227+1,0)</f>
        <v>50</v>
      </c>
      <c r="AJ228" s="74" t="n">
        <f aca="false">IF(G228&gt;0,AJ227+1,0)</f>
        <v>1</v>
      </c>
      <c r="AK228" s="74" t="n">
        <f aca="false">IF(G228&lt;=0,AK227+1,0)</f>
        <v>0</v>
      </c>
      <c r="AL228" s="74" t="n">
        <f aca="false">IF(K228&gt;0,AL227+1,0)</f>
        <v>1</v>
      </c>
      <c r="AM228" s="74" t="n">
        <f aca="false">IF(K228&lt;=0,AM227+1,0)</f>
        <v>0</v>
      </c>
    </row>
    <row r="229" customFormat="false" ht="15" hidden="false" customHeight="false" outlineLevel="0" collapsed="false">
      <c r="A229" s="61" t="n">
        <v>228</v>
      </c>
      <c r="B229" s="62" t="n">
        <v>40756.40625</v>
      </c>
      <c r="C229" s="63" t="n">
        <f aca="false">YEAR(B229)</f>
        <v>2011</v>
      </c>
      <c r="D229" s="32" t="s">
        <v>277</v>
      </c>
      <c r="E229" s="64" t="n">
        <v>5543.05</v>
      </c>
      <c r="F229" s="65" t="n">
        <v>-0.0048</v>
      </c>
      <c r="G229" s="66" t="n">
        <v>-26.60664</v>
      </c>
      <c r="H229" s="67" t="n">
        <f aca="false">E229+IF(D229="Long",1,-1)*G229</f>
        <v>5516.44336</v>
      </c>
      <c r="I229" s="68" t="n">
        <f aca="false">Assumptions!$B$58</f>
        <v>5.35750011455817</v>
      </c>
      <c r="J229" s="68" t="n">
        <f aca="false">INDEX(Yearly!$T$5:$T$22,MATCH(C229,Yearly!$A$5:$A$22,0))</f>
        <v>0.589816526373376</v>
      </c>
      <c r="K229" s="68" t="n">
        <f aca="false">G229-I229-J229</f>
        <v>-32.5539566409315</v>
      </c>
      <c r="L229" s="69" t="n">
        <f aca="false">(I229+J229)/Assumptions!$B$8</f>
        <v>0.000262239505838301</v>
      </c>
      <c r="M229" s="70" t="n">
        <f aca="false">F229-L229</f>
        <v>-0.0050622395058383</v>
      </c>
      <c r="N229" s="71" t="n">
        <f aca="false">G229*Assumptions!$B$7</f>
        <v>-209261.2236</v>
      </c>
      <c r="O229" s="71" t="n">
        <f aca="false">K229*Assumptions!$B$7</f>
        <v>-256036.868980927</v>
      </c>
      <c r="P229" s="68" t="n">
        <f aca="false">P228+G229</f>
        <v>3770.792755</v>
      </c>
      <c r="Q229" s="68" t="n">
        <f aca="false">MAX(Q228,P229)</f>
        <v>3853.96471</v>
      </c>
      <c r="R229" s="68" t="n">
        <f aca="false">Q229-P229</f>
        <v>83.1719549999993</v>
      </c>
      <c r="S229" s="68" t="n">
        <f aca="false">S228+K229</f>
        <v>2389.49160161075</v>
      </c>
      <c r="T229" s="68" t="n">
        <f aca="false">MAX(T228,S229)</f>
        <v>2724.45051529826</v>
      </c>
      <c r="U229" s="68" t="n">
        <f aca="false">T229-S229</f>
        <v>334.958913687508</v>
      </c>
      <c r="V229" s="70" t="n">
        <f aca="false">V228+F229</f>
        <v>0.9181</v>
      </c>
      <c r="W229" s="70" t="n">
        <f aca="false">MAX(W228,V229)</f>
        <v>0.9313</v>
      </c>
      <c r="X229" s="70" t="n">
        <f aca="false">W229-V229</f>
        <v>0.0132</v>
      </c>
      <c r="Y229" s="70" t="n">
        <f aca="false">Y228+M229</f>
        <v>0.857193249317572</v>
      </c>
      <c r="Z229" s="70" t="n">
        <f aca="false">MAX(Z228,Y229)</f>
        <v>0.878131787574457</v>
      </c>
      <c r="AA229" s="70" t="n">
        <f aca="false">Z229-Y229</f>
        <v>0.0209385382568851</v>
      </c>
      <c r="AB229" s="72" t="n">
        <f aca="false">AB228*(1+F229)</f>
        <v>2.36921690751368</v>
      </c>
      <c r="AC229" s="73" t="n">
        <f aca="false">MAX(AC228,AB229)</f>
        <v>2.40472222000046</v>
      </c>
      <c r="AD229" s="70" t="n">
        <f aca="false">1-AB229/AC229</f>
        <v>0.014764829048228</v>
      </c>
      <c r="AE229" s="73" t="n">
        <f aca="false">AE228*(1+M229)</f>
        <v>2.22970840437592</v>
      </c>
      <c r="AF229" s="73" t="n">
        <f aca="false">MAX(AF228,AE229)</f>
        <v>2.28940297389953</v>
      </c>
      <c r="AG229" s="70" t="n">
        <f aca="false">1-AE229/AF229</f>
        <v>0.0260742954404071</v>
      </c>
      <c r="AH229" s="74" t="n">
        <f aca="false">IF(R229&gt;0,AH228+1,0)</f>
        <v>32</v>
      </c>
      <c r="AI229" s="74" t="n">
        <f aca="false">IF(U229&gt;0,AI228+1,0)</f>
        <v>51</v>
      </c>
      <c r="AJ229" s="74" t="n">
        <f aca="false">IF(G229&gt;0,AJ228+1,0)</f>
        <v>0</v>
      </c>
      <c r="AK229" s="74" t="n">
        <f aca="false">IF(G229&lt;=0,AK228+1,0)</f>
        <v>1</v>
      </c>
      <c r="AL229" s="74" t="n">
        <f aca="false">IF(K229&gt;0,AL228+1,0)</f>
        <v>0</v>
      </c>
      <c r="AM229" s="74" t="n">
        <f aca="false">IF(K229&lt;=0,AM228+1,0)</f>
        <v>1</v>
      </c>
    </row>
    <row r="230" customFormat="false" ht="15" hidden="false" customHeight="false" outlineLevel="0" collapsed="false">
      <c r="A230" s="61" t="n">
        <v>229</v>
      </c>
      <c r="B230" s="62" t="n">
        <v>40756.5173611111</v>
      </c>
      <c r="C230" s="63" t="n">
        <f aca="false">YEAR(B230)</f>
        <v>2011</v>
      </c>
      <c r="D230" s="32" t="s">
        <v>276</v>
      </c>
      <c r="E230" s="64" t="n">
        <v>5516.4</v>
      </c>
      <c r="F230" s="65" t="n">
        <v>0.0604</v>
      </c>
      <c r="G230" s="66" t="n">
        <v>333.19056</v>
      </c>
      <c r="H230" s="67" t="n">
        <f aca="false">E230+IF(D230="Long",1,-1)*G230</f>
        <v>5183.20944</v>
      </c>
      <c r="I230" s="68" t="n">
        <f aca="false">Assumptions!$B$58</f>
        <v>5.35750011455817</v>
      </c>
      <c r="J230" s="68" t="n">
        <f aca="false">INDEX(Yearly!$T$5:$T$22,MATCH(C230,Yearly!$A$5:$A$22,0))</f>
        <v>0.589816526373376</v>
      </c>
      <c r="K230" s="68" t="n">
        <f aca="false">G230-I230-J230</f>
        <v>327.243243359068</v>
      </c>
      <c r="L230" s="69" t="n">
        <f aca="false">(I230+J230)/Assumptions!$B$8</f>
        <v>0.000262239505838301</v>
      </c>
      <c r="M230" s="70" t="n">
        <f aca="false">F230-L230</f>
        <v>0.0601377604941617</v>
      </c>
      <c r="N230" s="71" t="n">
        <f aca="false">G230*Assumptions!$B$7</f>
        <v>2620543.7544</v>
      </c>
      <c r="O230" s="71" t="n">
        <f aca="false">K230*Assumptions!$B$7</f>
        <v>2573768.10901907</v>
      </c>
      <c r="P230" s="68" t="n">
        <f aca="false">P229+G230</f>
        <v>4103.983315</v>
      </c>
      <c r="Q230" s="68" t="n">
        <f aca="false">MAX(Q229,P230)</f>
        <v>4103.983315</v>
      </c>
      <c r="R230" s="68" t="n">
        <f aca="false">Q230-P230</f>
        <v>0</v>
      </c>
      <c r="S230" s="68" t="n">
        <f aca="false">S229+K230</f>
        <v>2716.73484496982</v>
      </c>
      <c r="T230" s="68" t="n">
        <f aca="false">MAX(T229,S230)</f>
        <v>2724.45051529826</v>
      </c>
      <c r="U230" s="68" t="n">
        <f aca="false">T230-S230</f>
        <v>7.7156703284395</v>
      </c>
      <c r="V230" s="70" t="n">
        <f aca="false">V229+F230</f>
        <v>0.9785</v>
      </c>
      <c r="W230" s="70" t="n">
        <f aca="false">MAX(W229,V230)</f>
        <v>0.9785</v>
      </c>
      <c r="X230" s="70" t="n">
        <f aca="false">W230-V230</f>
        <v>0</v>
      </c>
      <c r="Y230" s="70" t="n">
        <f aca="false">Y229+M230</f>
        <v>0.917331009811734</v>
      </c>
      <c r="Z230" s="70" t="n">
        <f aca="false">MAX(Z229,Y230)</f>
        <v>0.917331009811734</v>
      </c>
      <c r="AA230" s="70" t="n">
        <f aca="false">Z230-Y230</f>
        <v>0</v>
      </c>
      <c r="AB230" s="72" t="n">
        <f aca="false">AB229*(1+F230)</f>
        <v>2.5123176087275</v>
      </c>
      <c r="AC230" s="73" t="n">
        <f aca="false">MAX(AC229,AB230)</f>
        <v>2.5123176087275</v>
      </c>
      <c r="AD230" s="70" t="n">
        <f aca="false">1-AB230/AC230</f>
        <v>0</v>
      </c>
      <c r="AE230" s="73" t="n">
        <f aca="false">AE229*(1+M230)</f>
        <v>2.3637980743701</v>
      </c>
      <c r="AF230" s="73" t="n">
        <f aca="false">MAX(AF229,AE230)</f>
        <v>2.3637980743701</v>
      </c>
      <c r="AG230" s="70" t="n">
        <f aca="false">1-AE230/AF230</f>
        <v>0</v>
      </c>
      <c r="AH230" s="74" t="n">
        <f aca="false">IF(R230&gt;0,AH229+1,0)</f>
        <v>0</v>
      </c>
      <c r="AI230" s="74" t="n">
        <f aca="false">IF(U230&gt;0,AI229+1,0)</f>
        <v>52</v>
      </c>
      <c r="AJ230" s="74" t="n">
        <f aca="false">IF(G230&gt;0,AJ229+1,0)</f>
        <v>1</v>
      </c>
      <c r="AK230" s="74" t="n">
        <f aca="false">IF(G230&lt;=0,AK229+1,0)</f>
        <v>0</v>
      </c>
      <c r="AL230" s="74" t="n">
        <f aca="false">IF(K230&gt;0,AL229+1,0)</f>
        <v>1</v>
      </c>
      <c r="AM230" s="74" t="n">
        <f aca="false">IF(K230&lt;=0,AM229+1,0)</f>
        <v>0</v>
      </c>
    </row>
    <row r="231" customFormat="false" ht="15" hidden="false" customHeight="false" outlineLevel="0" collapsed="false">
      <c r="A231" s="61" t="n">
        <v>230</v>
      </c>
      <c r="B231" s="62" t="n">
        <v>40766.53125</v>
      </c>
      <c r="C231" s="63" t="n">
        <f aca="false">YEAR(B231)</f>
        <v>2011</v>
      </c>
      <c r="D231" s="32" t="s">
        <v>277</v>
      </c>
      <c r="E231" s="64" t="n">
        <v>5183.25</v>
      </c>
      <c r="F231" s="65" t="n">
        <v>-0.0071</v>
      </c>
      <c r="G231" s="66" t="n">
        <v>-36.801075</v>
      </c>
      <c r="H231" s="67" t="n">
        <f aca="false">E231+IF(D231="Long",1,-1)*G231</f>
        <v>5146.448925</v>
      </c>
      <c r="I231" s="68" t="n">
        <f aca="false">Assumptions!$B$58</f>
        <v>5.35750011455817</v>
      </c>
      <c r="J231" s="68" t="n">
        <f aca="false">INDEX(Yearly!$T$5:$T$22,MATCH(C231,Yearly!$A$5:$A$22,0))</f>
        <v>0.589816526373376</v>
      </c>
      <c r="K231" s="68" t="n">
        <f aca="false">G231-I231-J231</f>
        <v>-42.7483916409315</v>
      </c>
      <c r="L231" s="69" t="n">
        <f aca="false">(I231+J231)/Assumptions!$B$8</f>
        <v>0.000262239505838301</v>
      </c>
      <c r="M231" s="70" t="n">
        <f aca="false">F231-L231</f>
        <v>-0.0073622395058383</v>
      </c>
      <c r="N231" s="71" t="n">
        <f aca="false">G231*Assumptions!$B$7</f>
        <v>-289440.454875</v>
      </c>
      <c r="O231" s="71" t="n">
        <f aca="false">K231*Assumptions!$B$7</f>
        <v>-336216.100255927</v>
      </c>
      <c r="P231" s="68" t="n">
        <f aca="false">P230+G231</f>
        <v>4067.18224</v>
      </c>
      <c r="Q231" s="68" t="n">
        <f aca="false">MAX(Q230,P231)</f>
        <v>4103.983315</v>
      </c>
      <c r="R231" s="68" t="n">
        <f aca="false">Q231-P231</f>
        <v>36.8010749999999</v>
      </c>
      <c r="S231" s="68" t="n">
        <f aca="false">S230+K231</f>
        <v>2673.98645332889</v>
      </c>
      <c r="T231" s="68" t="n">
        <f aca="false">MAX(T230,S231)</f>
        <v>2724.45051529826</v>
      </c>
      <c r="U231" s="68" t="n">
        <f aca="false">T231-S231</f>
        <v>50.464061969371</v>
      </c>
      <c r="V231" s="70" t="n">
        <f aca="false">V230+F231</f>
        <v>0.9714</v>
      </c>
      <c r="W231" s="70" t="n">
        <f aca="false">MAX(W230,V231)</f>
        <v>0.9785</v>
      </c>
      <c r="X231" s="70" t="n">
        <f aca="false">W231-V231</f>
        <v>0.0071</v>
      </c>
      <c r="Y231" s="70" t="n">
        <f aca="false">Y230+M231</f>
        <v>0.909968770305896</v>
      </c>
      <c r="Z231" s="70" t="n">
        <f aca="false">MAX(Z230,Y231)</f>
        <v>0.917331009811734</v>
      </c>
      <c r="AA231" s="70" t="n">
        <f aca="false">Z231-Y231</f>
        <v>0.00736223950583825</v>
      </c>
      <c r="AB231" s="72" t="n">
        <f aca="false">AB230*(1+F231)</f>
        <v>2.49448015370554</v>
      </c>
      <c r="AC231" s="73" t="n">
        <f aca="false">MAX(AC230,AB231)</f>
        <v>2.5123176087275</v>
      </c>
      <c r="AD231" s="70" t="n">
        <f aca="false">1-AB231/AC231</f>
        <v>0.00709999999999988</v>
      </c>
      <c r="AE231" s="73" t="n">
        <f aca="false">AE230*(1+M231)</f>
        <v>2.34639522680315</v>
      </c>
      <c r="AF231" s="73" t="n">
        <f aca="false">MAX(AF230,AE231)</f>
        <v>2.3637980743701</v>
      </c>
      <c r="AG231" s="70" t="n">
        <f aca="false">1-AE231/AF231</f>
        <v>0.00736223950583825</v>
      </c>
      <c r="AH231" s="74" t="n">
        <f aca="false">IF(R231&gt;0,AH230+1,0)</f>
        <v>1</v>
      </c>
      <c r="AI231" s="74" t="n">
        <f aca="false">IF(U231&gt;0,AI230+1,0)</f>
        <v>53</v>
      </c>
      <c r="AJ231" s="74" t="n">
        <f aca="false">IF(G231&gt;0,AJ230+1,0)</f>
        <v>0</v>
      </c>
      <c r="AK231" s="74" t="n">
        <f aca="false">IF(G231&lt;=0,AK230+1,0)</f>
        <v>1</v>
      </c>
      <c r="AL231" s="74" t="n">
        <f aca="false">IF(K231&gt;0,AL230+1,0)</f>
        <v>0</v>
      </c>
      <c r="AM231" s="74" t="n">
        <f aca="false">IF(K231&lt;=0,AM230+1,0)</f>
        <v>1</v>
      </c>
    </row>
    <row r="232" customFormat="false" ht="15" hidden="false" customHeight="false" outlineLevel="0" collapsed="false">
      <c r="A232" s="61" t="n">
        <v>231</v>
      </c>
      <c r="B232" s="62" t="n">
        <v>40766.6263888889</v>
      </c>
      <c r="C232" s="63" t="n">
        <f aca="false">YEAR(B232)</f>
        <v>2011</v>
      </c>
      <c r="D232" s="32" t="s">
        <v>276</v>
      </c>
      <c r="E232" s="64" t="n">
        <v>5146.3</v>
      </c>
      <c r="F232" s="65" t="n">
        <v>0.0382</v>
      </c>
      <c r="G232" s="66" t="n">
        <v>196.58866</v>
      </c>
      <c r="H232" s="67" t="n">
        <f aca="false">E232+IF(D232="Long",1,-1)*G232</f>
        <v>4949.71134</v>
      </c>
      <c r="I232" s="68" t="n">
        <f aca="false">Assumptions!$B$58</f>
        <v>5.35750011455817</v>
      </c>
      <c r="J232" s="68" t="n">
        <f aca="false">INDEX(Yearly!$T$5:$T$22,MATCH(C232,Yearly!$A$5:$A$22,0))</f>
        <v>0.589816526373376</v>
      </c>
      <c r="K232" s="68" t="n">
        <f aca="false">G232-I232-J232</f>
        <v>190.641343359068</v>
      </c>
      <c r="L232" s="69" t="n">
        <f aca="false">(I232+J232)/Assumptions!$B$8</f>
        <v>0.000262239505838301</v>
      </c>
      <c r="M232" s="70" t="n">
        <f aca="false">F232-L232</f>
        <v>0.0379377604941617</v>
      </c>
      <c r="N232" s="71" t="n">
        <f aca="false">G232*Assumptions!$B$7</f>
        <v>1546169.8109</v>
      </c>
      <c r="O232" s="71" t="n">
        <f aca="false">K232*Assumptions!$B$7</f>
        <v>1499394.16551907</v>
      </c>
      <c r="P232" s="68" t="n">
        <f aca="false">P231+G232</f>
        <v>4263.7709</v>
      </c>
      <c r="Q232" s="68" t="n">
        <f aca="false">MAX(Q231,P232)</f>
        <v>4263.7709</v>
      </c>
      <c r="R232" s="68" t="n">
        <f aca="false">Q232-P232</f>
        <v>0</v>
      </c>
      <c r="S232" s="68" t="n">
        <f aca="false">S231+K232</f>
        <v>2864.62779668796</v>
      </c>
      <c r="T232" s="68" t="n">
        <f aca="false">MAX(T231,S232)</f>
        <v>2864.62779668796</v>
      </c>
      <c r="U232" s="68" t="n">
        <f aca="false">T232-S232</f>
        <v>0</v>
      </c>
      <c r="V232" s="70" t="n">
        <f aca="false">V231+F232</f>
        <v>1.0096</v>
      </c>
      <c r="W232" s="70" t="n">
        <f aca="false">MAX(W231,V232)</f>
        <v>1.0096</v>
      </c>
      <c r="X232" s="70" t="n">
        <f aca="false">W232-V232</f>
        <v>0</v>
      </c>
      <c r="Y232" s="70" t="n">
        <f aca="false">Y231+M232</f>
        <v>0.947906530800057</v>
      </c>
      <c r="Z232" s="70" t="n">
        <f aca="false">MAX(Z231,Y232)</f>
        <v>0.947906530800057</v>
      </c>
      <c r="AA232" s="70" t="n">
        <f aca="false">Z232-Y232</f>
        <v>0</v>
      </c>
      <c r="AB232" s="72" t="n">
        <f aca="false">AB231*(1+F232)</f>
        <v>2.58976929557709</v>
      </c>
      <c r="AC232" s="73" t="n">
        <f aca="false">MAX(AC231,AB232)</f>
        <v>2.58976929557709</v>
      </c>
      <c r="AD232" s="70" t="n">
        <f aca="false">1-AB232/AC232</f>
        <v>0</v>
      </c>
      <c r="AE232" s="73" t="n">
        <f aca="false">AE231*(1+M232)</f>
        <v>2.43541220694225</v>
      </c>
      <c r="AF232" s="73" t="n">
        <f aca="false">MAX(AF231,AE232)</f>
        <v>2.43541220694225</v>
      </c>
      <c r="AG232" s="70" t="n">
        <f aca="false">1-AE232/AF232</f>
        <v>0</v>
      </c>
      <c r="AH232" s="74" t="n">
        <f aca="false">IF(R232&gt;0,AH231+1,0)</f>
        <v>0</v>
      </c>
      <c r="AI232" s="74" t="n">
        <f aca="false">IF(U232&gt;0,AI231+1,0)</f>
        <v>0</v>
      </c>
      <c r="AJ232" s="74" t="n">
        <f aca="false">IF(G232&gt;0,AJ231+1,0)</f>
        <v>1</v>
      </c>
      <c r="AK232" s="74" t="n">
        <f aca="false">IF(G232&lt;=0,AK231+1,0)</f>
        <v>0</v>
      </c>
      <c r="AL232" s="74" t="n">
        <f aca="false">IF(K232&gt;0,AL231+1,0)</f>
        <v>1</v>
      </c>
      <c r="AM232" s="74" t="n">
        <f aca="false">IF(K232&lt;=0,AM231+1,0)</f>
        <v>0</v>
      </c>
    </row>
    <row r="233" customFormat="false" ht="15" hidden="false" customHeight="false" outlineLevel="0" collapsed="false">
      <c r="A233" s="61" t="n">
        <v>232</v>
      </c>
      <c r="B233" s="62" t="n">
        <v>40778.5520833333</v>
      </c>
      <c r="C233" s="63" t="n">
        <f aca="false">YEAR(B233)</f>
        <v>2011</v>
      </c>
      <c r="D233" s="32" t="s">
        <v>277</v>
      </c>
      <c r="E233" s="64" t="n">
        <v>4949.7</v>
      </c>
      <c r="F233" s="65" t="n">
        <v>-0.0012</v>
      </c>
      <c r="G233" s="66" t="n">
        <v>-5.93964</v>
      </c>
      <c r="H233" s="67" t="n">
        <f aca="false">E233+IF(D233="Long",1,-1)*G233</f>
        <v>4943.76036</v>
      </c>
      <c r="I233" s="68" t="n">
        <f aca="false">Assumptions!$B$58</f>
        <v>5.35750011455817</v>
      </c>
      <c r="J233" s="68" t="n">
        <f aca="false">INDEX(Yearly!$T$5:$T$22,MATCH(C233,Yearly!$A$5:$A$22,0))</f>
        <v>0.589816526373376</v>
      </c>
      <c r="K233" s="68" t="n">
        <f aca="false">G233-I233-J233</f>
        <v>-11.8869566409315</v>
      </c>
      <c r="L233" s="69" t="n">
        <f aca="false">(I233+J233)/Assumptions!$B$8</f>
        <v>0.000262239505838301</v>
      </c>
      <c r="M233" s="70" t="n">
        <f aca="false">F233-L233</f>
        <v>-0.0014622395058383</v>
      </c>
      <c r="N233" s="71" t="n">
        <f aca="false">G233*Assumptions!$B$7</f>
        <v>-46715.2686</v>
      </c>
      <c r="O233" s="71" t="n">
        <f aca="false">K233*Assumptions!$B$7</f>
        <v>-93490.9139809266</v>
      </c>
      <c r="P233" s="68" t="n">
        <f aca="false">P232+G233</f>
        <v>4257.83126</v>
      </c>
      <c r="Q233" s="68" t="n">
        <f aca="false">MAX(Q232,P233)</f>
        <v>4263.7709</v>
      </c>
      <c r="R233" s="68" t="n">
        <f aca="false">Q233-P233</f>
        <v>5.9396399999996</v>
      </c>
      <c r="S233" s="68" t="n">
        <f aca="false">S232+K233</f>
        <v>2852.74084004703</v>
      </c>
      <c r="T233" s="68" t="n">
        <f aca="false">MAX(T232,S233)</f>
        <v>2864.62779668796</v>
      </c>
      <c r="U233" s="68" t="n">
        <f aca="false">T233-S233</f>
        <v>11.8869566409317</v>
      </c>
      <c r="V233" s="70" t="n">
        <f aca="false">V232+F233</f>
        <v>1.0084</v>
      </c>
      <c r="W233" s="70" t="n">
        <f aca="false">MAX(W232,V233)</f>
        <v>1.0096</v>
      </c>
      <c r="X233" s="70" t="n">
        <f aca="false">W233-V233</f>
        <v>0.00120000000000009</v>
      </c>
      <c r="Y233" s="70" t="n">
        <f aca="false">Y232+M233</f>
        <v>0.946444291294219</v>
      </c>
      <c r="Z233" s="70" t="n">
        <f aca="false">MAX(Z232,Y233)</f>
        <v>0.947906530800057</v>
      </c>
      <c r="AA233" s="70" t="n">
        <f aca="false">Z233-Y233</f>
        <v>0.00146223950583835</v>
      </c>
      <c r="AB233" s="72" t="n">
        <f aca="false">AB232*(1+F233)</f>
        <v>2.5866615724224</v>
      </c>
      <c r="AC233" s="73" t="n">
        <f aca="false">MAX(AC232,AB233)</f>
        <v>2.58976929557709</v>
      </c>
      <c r="AD233" s="70" t="n">
        <f aca="false">1-AB233/AC233</f>
        <v>0.00119999999999998</v>
      </c>
      <c r="AE233" s="73" t="n">
        <f aca="false">AE232*(1+M233)</f>
        <v>2.43185105100026</v>
      </c>
      <c r="AF233" s="73" t="n">
        <f aca="false">MAX(AF232,AE233)</f>
        <v>2.43541220694225</v>
      </c>
      <c r="AG233" s="70" t="n">
        <f aca="false">1-AE233/AF233</f>
        <v>0.00146223950583846</v>
      </c>
      <c r="AH233" s="74" t="n">
        <f aca="false">IF(R233&gt;0,AH232+1,0)</f>
        <v>1</v>
      </c>
      <c r="AI233" s="74" t="n">
        <f aca="false">IF(U233&gt;0,AI232+1,0)</f>
        <v>1</v>
      </c>
      <c r="AJ233" s="74" t="n">
        <f aca="false">IF(G233&gt;0,AJ232+1,0)</f>
        <v>0</v>
      </c>
      <c r="AK233" s="74" t="n">
        <f aca="false">IF(G233&lt;=0,AK232+1,0)</f>
        <v>1</v>
      </c>
      <c r="AL233" s="74" t="n">
        <f aca="false">IF(K233&gt;0,AL232+1,0)</f>
        <v>0</v>
      </c>
      <c r="AM233" s="74" t="n">
        <f aca="false">IF(K233&lt;=0,AM232+1,0)</f>
        <v>1</v>
      </c>
    </row>
    <row r="234" customFormat="false" ht="15" hidden="false" customHeight="false" outlineLevel="0" collapsed="false">
      <c r="A234" s="61" t="n">
        <v>233</v>
      </c>
      <c r="B234" s="62" t="n">
        <v>40779.40625</v>
      </c>
      <c r="C234" s="63" t="n">
        <f aca="false">YEAR(B234)</f>
        <v>2011</v>
      </c>
      <c r="D234" s="32" t="s">
        <v>276</v>
      </c>
      <c r="E234" s="64" t="n">
        <v>4943.6</v>
      </c>
      <c r="F234" s="65" t="n">
        <v>-0.0017</v>
      </c>
      <c r="G234" s="66" t="n">
        <v>-8.40412</v>
      </c>
      <c r="H234" s="67" t="n">
        <f aca="false">E234+IF(D234="Long",1,-1)*G234</f>
        <v>4952.00412</v>
      </c>
      <c r="I234" s="68" t="n">
        <f aca="false">Assumptions!$B$58</f>
        <v>5.35750011455817</v>
      </c>
      <c r="J234" s="68" t="n">
        <f aca="false">INDEX(Yearly!$T$5:$T$22,MATCH(C234,Yearly!$A$5:$A$22,0))</f>
        <v>0.589816526373376</v>
      </c>
      <c r="K234" s="68" t="n">
        <f aca="false">G234-I234-J234</f>
        <v>-14.3514366409315</v>
      </c>
      <c r="L234" s="69" t="n">
        <f aca="false">(I234+J234)/Assumptions!$B$8</f>
        <v>0.000262239505838301</v>
      </c>
      <c r="M234" s="70" t="n">
        <f aca="false">F234-L234</f>
        <v>-0.0019622395058383</v>
      </c>
      <c r="N234" s="71" t="n">
        <f aca="false">G234*Assumptions!$B$7</f>
        <v>-66098.4038</v>
      </c>
      <c r="O234" s="71" t="n">
        <f aca="false">K234*Assumptions!$B$7</f>
        <v>-112874.049180927</v>
      </c>
      <c r="P234" s="68" t="n">
        <f aca="false">P233+G234</f>
        <v>4249.42714</v>
      </c>
      <c r="Q234" s="68" t="n">
        <f aca="false">MAX(Q233,P234)</f>
        <v>4263.7709</v>
      </c>
      <c r="R234" s="68" t="n">
        <f aca="false">Q234-P234</f>
        <v>14.3437599999997</v>
      </c>
      <c r="S234" s="68" t="n">
        <f aca="false">S233+K234</f>
        <v>2838.3894034061</v>
      </c>
      <c r="T234" s="68" t="n">
        <f aca="false">MAX(T233,S234)</f>
        <v>2864.62779668796</v>
      </c>
      <c r="U234" s="68" t="n">
        <f aca="false">T234-S234</f>
        <v>26.2383932818634</v>
      </c>
      <c r="V234" s="70" t="n">
        <f aca="false">V233+F234</f>
        <v>1.0067</v>
      </c>
      <c r="W234" s="70" t="n">
        <f aca="false">MAX(W233,V234)</f>
        <v>1.0096</v>
      </c>
      <c r="X234" s="70" t="n">
        <f aca="false">W234-V234</f>
        <v>0.00290000000000012</v>
      </c>
      <c r="Y234" s="70" t="n">
        <f aca="false">Y233+M234</f>
        <v>0.944482051788381</v>
      </c>
      <c r="Z234" s="70" t="n">
        <f aca="false">MAX(Z233,Y234)</f>
        <v>0.947906530800057</v>
      </c>
      <c r="AA234" s="70" t="n">
        <f aca="false">Z234-Y234</f>
        <v>0.00342447901167664</v>
      </c>
      <c r="AB234" s="72" t="n">
        <f aca="false">AB233*(1+F234)</f>
        <v>2.58226424774928</v>
      </c>
      <c r="AC234" s="73" t="n">
        <f aca="false">MAX(AC233,AB234)</f>
        <v>2.58976929557709</v>
      </c>
      <c r="AD234" s="70" t="n">
        <f aca="false">1-AB234/AC234</f>
        <v>0.00289796000000009</v>
      </c>
      <c r="AE234" s="73" t="n">
        <f aca="false">AE233*(1+M234)</f>
        <v>2.42707917679567</v>
      </c>
      <c r="AF234" s="73" t="n">
        <f aca="false">MAX(AF233,AE234)</f>
        <v>2.43541220694225</v>
      </c>
      <c r="AG234" s="70" t="n">
        <f aca="false">1-AE234/AF234</f>
        <v>0.00342160974755146</v>
      </c>
      <c r="AH234" s="74" t="n">
        <f aca="false">IF(R234&gt;0,AH233+1,0)</f>
        <v>2</v>
      </c>
      <c r="AI234" s="74" t="n">
        <f aca="false">IF(U234&gt;0,AI233+1,0)</f>
        <v>2</v>
      </c>
      <c r="AJ234" s="74" t="n">
        <f aca="false">IF(G234&gt;0,AJ233+1,0)</f>
        <v>0</v>
      </c>
      <c r="AK234" s="74" t="n">
        <f aca="false">IF(G234&lt;=0,AK233+1,0)</f>
        <v>2</v>
      </c>
      <c r="AL234" s="74" t="n">
        <f aca="false">IF(K234&gt;0,AL233+1,0)</f>
        <v>0</v>
      </c>
      <c r="AM234" s="74" t="n">
        <f aca="false">IF(K234&lt;=0,AM233+1,0)</f>
        <v>2</v>
      </c>
    </row>
    <row r="235" customFormat="false" ht="15" hidden="false" customHeight="false" outlineLevel="0" collapsed="false">
      <c r="A235" s="61" t="n">
        <v>234</v>
      </c>
      <c r="B235" s="62" t="n">
        <v>40779.4270833333</v>
      </c>
      <c r="C235" s="63" t="n">
        <f aca="false">YEAR(B235)</f>
        <v>2011</v>
      </c>
      <c r="D235" s="32" t="s">
        <v>277</v>
      </c>
      <c r="E235" s="64" t="n">
        <v>4952</v>
      </c>
      <c r="F235" s="65" t="n">
        <v>-0.0036</v>
      </c>
      <c r="G235" s="66" t="n">
        <v>-17.8272</v>
      </c>
      <c r="H235" s="67" t="n">
        <f aca="false">E235+IF(D235="Long",1,-1)*G235</f>
        <v>4934.1728</v>
      </c>
      <c r="I235" s="68" t="n">
        <f aca="false">Assumptions!$B$58</f>
        <v>5.35750011455817</v>
      </c>
      <c r="J235" s="68" t="n">
        <f aca="false">INDEX(Yearly!$T$5:$T$22,MATCH(C235,Yearly!$A$5:$A$22,0))</f>
        <v>0.589816526373376</v>
      </c>
      <c r="K235" s="68" t="n">
        <f aca="false">G235-I235-J235</f>
        <v>-23.7745166409315</v>
      </c>
      <c r="L235" s="69" t="n">
        <f aca="false">(I235+J235)/Assumptions!$B$8</f>
        <v>0.000262239505838301</v>
      </c>
      <c r="M235" s="70" t="n">
        <f aca="false">F235-L235</f>
        <v>-0.0038622395058383</v>
      </c>
      <c r="N235" s="71" t="n">
        <f aca="false">G235*Assumptions!$B$7</f>
        <v>-140210.928</v>
      </c>
      <c r="O235" s="71" t="n">
        <f aca="false">K235*Assumptions!$B$7</f>
        <v>-186986.573380927</v>
      </c>
      <c r="P235" s="68" t="n">
        <f aca="false">P234+G235</f>
        <v>4231.59994</v>
      </c>
      <c r="Q235" s="68" t="n">
        <f aca="false">MAX(Q234,P235)</f>
        <v>4263.7709</v>
      </c>
      <c r="R235" s="68" t="n">
        <f aca="false">Q235-P235</f>
        <v>32.1709599999995</v>
      </c>
      <c r="S235" s="68" t="n">
        <f aca="false">S234+K235</f>
        <v>2814.61488676516</v>
      </c>
      <c r="T235" s="68" t="n">
        <f aca="false">MAX(T234,S235)</f>
        <v>2864.62779668796</v>
      </c>
      <c r="U235" s="68" t="n">
        <f aca="false">T235-S235</f>
        <v>50.0129099227947</v>
      </c>
      <c r="V235" s="70" t="n">
        <f aca="false">V234+F235</f>
        <v>1.0031</v>
      </c>
      <c r="W235" s="70" t="n">
        <f aca="false">MAX(W234,V235)</f>
        <v>1.0096</v>
      </c>
      <c r="X235" s="70" t="n">
        <f aca="false">W235-V235</f>
        <v>0.00650000000000017</v>
      </c>
      <c r="Y235" s="70" t="n">
        <f aca="false">Y234+M235</f>
        <v>0.940619812282542</v>
      </c>
      <c r="Z235" s="70" t="n">
        <f aca="false">MAX(Z234,Y235)</f>
        <v>0.947906530800057</v>
      </c>
      <c r="AA235" s="70" t="n">
        <f aca="false">Z235-Y235</f>
        <v>0.00728671851751495</v>
      </c>
      <c r="AB235" s="72" t="n">
        <f aca="false">AB234*(1+F235)</f>
        <v>2.57296809645738</v>
      </c>
      <c r="AC235" s="73" t="n">
        <f aca="false">MAX(AC234,AB235)</f>
        <v>2.58976929557709</v>
      </c>
      <c r="AD235" s="70" t="n">
        <f aca="false">1-AB235/AC235</f>
        <v>0.00648752734400016</v>
      </c>
      <c r="AE235" s="73" t="n">
        <f aca="false">AE234*(1+M235)</f>
        <v>2.41770521571526</v>
      </c>
      <c r="AF235" s="73" t="n">
        <f aca="false">MAX(AF234,AE235)</f>
        <v>2.43541220694225</v>
      </c>
      <c r="AG235" s="70" t="n">
        <f aca="false">1-AE235/AF235</f>
        <v>0.0072706341770491</v>
      </c>
      <c r="AH235" s="74" t="n">
        <f aca="false">IF(R235&gt;0,AH234+1,0)</f>
        <v>3</v>
      </c>
      <c r="AI235" s="74" t="n">
        <f aca="false">IF(U235&gt;0,AI234+1,0)</f>
        <v>3</v>
      </c>
      <c r="AJ235" s="74" t="n">
        <f aca="false">IF(G235&gt;0,AJ234+1,0)</f>
        <v>0</v>
      </c>
      <c r="AK235" s="74" t="n">
        <f aca="false">IF(G235&lt;=0,AK234+1,0)</f>
        <v>3</v>
      </c>
      <c r="AL235" s="74" t="n">
        <f aca="false">IF(K235&gt;0,AL234+1,0)</f>
        <v>0</v>
      </c>
      <c r="AM235" s="74" t="n">
        <f aca="false">IF(K235&lt;=0,AM234+1,0)</f>
        <v>3</v>
      </c>
    </row>
    <row r="236" customFormat="false" ht="15" hidden="false" customHeight="false" outlineLevel="0" collapsed="false">
      <c r="A236" s="61" t="n">
        <v>235</v>
      </c>
      <c r="B236" s="62" t="n">
        <v>40779.4506944444</v>
      </c>
      <c r="C236" s="63" t="n">
        <f aca="false">YEAR(B236)</f>
        <v>2011</v>
      </c>
      <c r="D236" s="32" t="s">
        <v>276</v>
      </c>
      <c r="E236" s="64" t="n">
        <v>4934.4</v>
      </c>
      <c r="F236" s="65" t="n">
        <v>0.0117</v>
      </c>
      <c r="G236" s="66" t="n">
        <v>57.73248</v>
      </c>
      <c r="H236" s="67" t="n">
        <f aca="false">E236+IF(D236="Long",1,-1)*G236</f>
        <v>4876.66752</v>
      </c>
      <c r="I236" s="68" t="n">
        <f aca="false">Assumptions!$B$58</f>
        <v>5.35750011455817</v>
      </c>
      <c r="J236" s="68" t="n">
        <f aca="false">INDEX(Yearly!$T$5:$T$22,MATCH(C236,Yearly!$A$5:$A$22,0))</f>
        <v>0.589816526373376</v>
      </c>
      <c r="K236" s="68" t="n">
        <f aca="false">G236-I236-J236</f>
        <v>51.7851633590685</v>
      </c>
      <c r="L236" s="69" t="n">
        <f aca="false">(I236+J236)/Assumptions!$B$8</f>
        <v>0.000262239505838301</v>
      </c>
      <c r="M236" s="70" t="n">
        <f aca="false">F236-L236</f>
        <v>0.0114377604941617</v>
      </c>
      <c r="N236" s="71" t="n">
        <f aca="false">G236*Assumptions!$B$7</f>
        <v>454065.9552</v>
      </c>
      <c r="O236" s="71" t="n">
        <f aca="false">K236*Assumptions!$B$7</f>
        <v>407290.309819073</v>
      </c>
      <c r="P236" s="68" t="n">
        <f aca="false">P235+G236</f>
        <v>4289.33242</v>
      </c>
      <c r="Q236" s="68" t="n">
        <f aca="false">MAX(Q235,P236)</f>
        <v>4289.33242</v>
      </c>
      <c r="R236" s="68" t="n">
        <f aca="false">Q236-P236</f>
        <v>0</v>
      </c>
      <c r="S236" s="68" t="n">
        <f aca="false">S235+K236</f>
        <v>2866.40005012423</v>
      </c>
      <c r="T236" s="68" t="n">
        <f aca="false">MAX(T235,S236)</f>
        <v>2866.40005012423</v>
      </c>
      <c r="U236" s="68" t="n">
        <f aca="false">T236-S236</f>
        <v>0</v>
      </c>
      <c r="V236" s="70" t="n">
        <f aca="false">V235+F236</f>
        <v>1.0148</v>
      </c>
      <c r="W236" s="70" t="n">
        <f aca="false">MAX(W235,V236)</f>
        <v>1.0148</v>
      </c>
      <c r="X236" s="70" t="n">
        <f aca="false">W236-V236</f>
        <v>0</v>
      </c>
      <c r="Y236" s="70" t="n">
        <f aca="false">Y235+M236</f>
        <v>0.952057572776704</v>
      </c>
      <c r="Z236" s="70" t="n">
        <f aca="false">MAX(Z235,Y236)</f>
        <v>0.952057572776704</v>
      </c>
      <c r="AA236" s="70" t="n">
        <f aca="false">Z236-Y236</f>
        <v>0</v>
      </c>
      <c r="AB236" s="72" t="n">
        <f aca="false">AB235*(1+F236)</f>
        <v>2.60307182318593</v>
      </c>
      <c r="AC236" s="73" t="n">
        <f aca="false">MAX(AC235,AB236)</f>
        <v>2.60307182318593</v>
      </c>
      <c r="AD236" s="70" t="n">
        <f aca="false">1-AB236/AC236</f>
        <v>0</v>
      </c>
      <c r="AE236" s="73" t="n">
        <f aca="false">AE235*(1+M236)</f>
        <v>2.44535834891809</v>
      </c>
      <c r="AF236" s="73" t="n">
        <f aca="false">MAX(AF235,AE236)</f>
        <v>2.44535834891809</v>
      </c>
      <c r="AG236" s="70" t="n">
        <f aca="false">1-AE236/AF236</f>
        <v>0</v>
      </c>
      <c r="AH236" s="74" t="n">
        <f aca="false">IF(R236&gt;0,AH235+1,0)</f>
        <v>0</v>
      </c>
      <c r="AI236" s="74" t="n">
        <f aca="false">IF(U236&gt;0,AI235+1,0)</f>
        <v>0</v>
      </c>
      <c r="AJ236" s="74" t="n">
        <f aca="false">IF(G236&gt;0,AJ235+1,0)</f>
        <v>1</v>
      </c>
      <c r="AK236" s="74" t="n">
        <f aca="false">IF(G236&lt;=0,AK235+1,0)</f>
        <v>0</v>
      </c>
      <c r="AL236" s="74" t="n">
        <f aca="false">IF(K236&gt;0,AL235+1,0)</f>
        <v>1</v>
      </c>
      <c r="AM236" s="74" t="n">
        <f aca="false">IF(K236&lt;=0,AM235+1,0)</f>
        <v>0</v>
      </c>
    </row>
    <row r="237" customFormat="false" ht="15" hidden="false" customHeight="false" outlineLevel="0" collapsed="false">
      <c r="A237" s="61" t="n">
        <v>236</v>
      </c>
      <c r="B237" s="62" t="n">
        <v>40784.4895833333</v>
      </c>
      <c r="C237" s="63" t="n">
        <f aca="false">YEAR(B237)</f>
        <v>2011</v>
      </c>
      <c r="D237" s="32" t="s">
        <v>277</v>
      </c>
      <c r="E237" s="64" t="n">
        <v>4876.7</v>
      </c>
      <c r="F237" s="65" t="n">
        <v>0.0159</v>
      </c>
      <c r="G237" s="66" t="n">
        <v>77.53953</v>
      </c>
      <c r="H237" s="67" t="n">
        <f aca="false">E237+IF(D237="Long",1,-1)*G237</f>
        <v>4954.23953</v>
      </c>
      <c r="I237" s="68" t="n">
        <f aca="false">Assumptions!$B$58</f>
        <v>5.35750011455817</v>
      </c>
      <c r="J237" s="68" t="n">
        <f aca="false">INDEX(Yearly!$T$5:$T$22,MATCH(C237,Yearly!$A$5:$A$22,0))</f>
        <v>0.589816526373376</v>
      </c>
      <c r="K237" s="68" t="n">
        <f aca="false">G237-I237-J237</f>
        <v>71.5922133590685</v>
      </c>
      <c r="L237" s="69" t="n">
        <f aca="false">(I237+J237)/Assumptions!$B$8</f>
        <v>0.000262239505838301</v>
      </c>
      <c r="M237" s="70" t="n">
        <f aca="false">F237-L237</f>
        <v>0.0156377604941617</v>
      </c>
      <c r="N237" s="71" t="n">
        <f aca="false">G237*Assumptions!$B$7</f>
        <v>609848.40345</v>
      </c>
      <c r="O237" s="71" t="n">
        <f aca="false">K237*Assumptions!$B$7</f>
        <v>563072.758069073</v>
      </c>
      <c r="P237" s="68" t="n">
        <f aca="false">P236+G237</f>
        <v>4366.87195</v>
      </c>
      <c r="Q237" s="68" t="n">
        <f aca="false">MAX(Q236,P237)</f>
        <v>4366.87195</v>
      </c>
      <c r="R237" s="68" t="n">
        <f aca="false">Q237-P237</f>
        <v>0</v>
      </c>
      <c r="S237" s="68" t="n">
        <f aca="false">S236+K237</f>
        <v>2937.9922634833</v>
      </c>
      <c r="T237" s="68" t="n">
        <f aca="false">MAX(T236,S237)</f>
        <v>2937.9922634833</v>
      </c>
      <c r="U237" s="68" t="n">
        <f aca="false">T237-S237</f>
        <v>0</v>
      </c>
      <c r="V237" s="70" t="n">
        <f aca="false">V236+F237</f>
        <v>1.0307</v>
      </c>
      <c r="W237" s="70" t="n">
        <f aca="false">MAX(W236,V237)</f>
        <v>1.0307</v>
      </c>
      <c r="X237" s="70" t="n">
        <f aca="false">W237-V237</f>
        <v>0</v>
      </c>
      <c r="Y237" s="70" t="n">
        <f aca="false">Y236+M237</f>
        <v>0.967695333270866</v>
      </c>
      <c r="Z237" s="70" t="n">
        <f aca="false">MAX(Z236,Y237)</f>
        <v>0.967695333270866</v>
      </c>
      <c r="AA237" s="70" t="n">
        <f aca="false">Z237-Y237</f>
        <v>0</v>
      </c>
      <c r="AB237" s="72" t="n">
        <f aca="false">AB236*(1+F237)</f>
        <v>2.64446066517459</v>
      </c>
      <c r="AC237" s="73" t="n">
        <f aca="false">MAX(AC236,AB237)</f>
        <v>2.64446066517459</v>
      </c>
      <c r="AD237" s="70" t="n">
        <f aca="false">1-AB237/AC237</f>
        <v>0</v>
      </c>
      <c r="AE237" s="73" t="n">
        <f aca="false">AE236*(1+M237)</f>
        <v>2.48359827710087</v>
      </c>
      <c r="AF237" s="73" t="n">
        <f aca="false">MAX(AF236,AE237)</f>
        <v>2.48359827710087</v>
      </c>
      <c r="AG237" s="70" t="n">
        <f aca="false">1-AE237/AF237</f>
        <v>0</v>
      </c>
      <c r="AH237" s="74" t="n">
        <f aca="false">IF(R237&gt;0,AH236+1,0)</f>
        <v>0</v>
      </c>
      <c r="AI237" s="74" t="n">
        <f aca="false">IF(U237&gt;0,AI236+1,0)</f>
        <v>0</v>
      </c>
      <c r="AJ237" s="74" t="n">
        <f aca="false">IF(G237&gt;0,AJ236+1,0)</f>
        <v>2</v>
      </c>
      <c r="AK237" s="74" t="n">
        <f aca="false">IF(G237&lt;=0,AK236+1,0)</f>
        <v>0</v>
      </c>
      <c r="AL237" s="74" t="n">
        <f aca="false">IF(K237&gt;0,AL236+1,0)</f>
        <v>2</v>
      </c>
      <c r="AM237" s="74" t="n">
        <f aca="false">IF(K237&lt;=0,AM236+1,0)</f>
        <v>0</v>
      </c>
    </row>
    <row r="238" customFormat="false" ht="15" hidden="false" customHeight="false" outlineLevel="0" collapsed="false">
      <c r="A238" s="61" t="n">
        <v>237</v>
      </c>
      <c r="B238" s="62" t="n">
        <v>40792.4479166667</v>
      </c>
      <c r="C238" s="63" t="n">
        <f aca="false">YEAR(B238)</f>
        <v>2011</v>
      </c>
      <c r="D238" s="32" t="s">
        <v>276</v>
      </c>
      <c r="E238" s="64" t="n">
        <v>4954.45</v>
      </c>
      <c r="F238" s="65" t="n">
        <v>-0.0067</v>
      </c>
      <c r="G238" s="66" t="n">
        <v>-33.194815</v>
      </c>
      <c r="H238" s="67" t="n">
        <f aca="false">E238+IF(D238="Long",1,-1)*G238</f>
        <v>4987.644815</v>
      </c>
      <c r="I238" s="68" t="n">
        <f aca="false">Assumptions!$B$58</f>
        <v>5.35750011455817</v>
      </c>
      <c r="J238" s="68" t="n">
        <f aca="false">INDEX(Yearly!$T$5:$T$22,MATCH(C238,Yearly!$A$5:$A$22,0))</f>
        <v>0.589816526373376</v>
      </c>
      <c r="K238" s="68" t="n">
        <f aca="false">G238-I238-J238</f>
        <v>-39.1421316409315</v>
      </c>
      <c r="L238" s="69" t="n">
        <f aca="false">(I238+J238)/Assumptions!$B$8</f>
        <v>0.000262239505838301</v>
      </c>
      <c r="M238" s="70" t="n">
        <f aca="false">F238-L238</f>
        <v>-0.0069622395058383</v>
      </c>
      <c r="N238" s="71" t="n">
        <f aca="false">G238*Assumptions!$B$7</f>
        <v>-261077.219975</v>
      </c>
      <c r="O238" s="71" t="n">
        <f aca="false">K238*Assumptions!$B$7</f>
        <v>-307852.865355927</v>
      </c>
      <c r="P238" s="68" t="n">
        <f aca="false">P237+G238</f>
        <v>4333.677135</v>
      </c>
      <c r="Q238" s="68" t="n">
        <f aca="false">MAX(Q237,P238)</f>
        <v>4366.87195</v>
      </c>
      <c r="R238" s="68" t="n">
        <f aca="false">Q238-P238</f>
        <v>33.1948149999998</v>
      </c>
      <c r="S238" s="68" t="n">
        <f aca="false">S237+K238</f>
        <v>2898.85013184237</v>
      </c>
      <c r="T238" s="68" t="n">
        <f aca="false">MAX(T237,S238)</f>
        <v>2937.9922634833</v>
      </c>
      <c r="U238" s="68" t="n">
        <f aca="false">T238-S238</f>
        <v>39.1421316409314</v>
      </c>
      <c r="V238" s="70" t="n">
        <f aca="false">V237+F238</f>
        <v>1.024</v>
      </c>
      <c r="W238" s="70" t="n">
        <f aca="false">MAX(W237,V238)</f>
        <v>1.0307</v>
      </c>
      <c r="X238" s="70" t="n">
        <f aca="false">W238-V238</f>
        <v>0.00669999999999993</v>
      </c>
      <c r="Y238" s="70" t="n">
        <f aca="false">Y237+M238</f>
        <v>0.960733093765028</v>
      </c>
      <c r="Z238" s="70" t="n">
        <f aca="false">MAX(Z237,Y238)</f>
        <v>0.967695333270866</v>
      </c>
      <c r="AA238" s="70" t="n">
        <f aca="false">Z238-Y238</f>
        <v>0.0069622395058383</v>
      </c>
      <c r="AB238" s="72" t="n">
        <f aca="false">AB237*(1+F238)</f>
        <v>2.62674277871792</v>
      </c>
      <c r="AC238" s="73" t="n">
        <f aca="false">MAX(AC237,AB238)</f>
        <v>2.64446066517459</v>
      </c>
      <c r="AD238" s="70" t="n">
        <f aca="false">1-AB238/AC238</f>
        <v>0.00670000000000015</v>
      </c>
      <c r="AE238" s="73" t="n">
        <f aca="false">AE237*(1+M238)</f>
        <v>2.46630687105941</v>
      </c>
      <c r="AF238" s="73" t="n">
        <f aca="false">MAX(AF237,AE238)</f>
        <v>2.48359827710087</v>
      </c>
      <c r="AG238" s="70" t="n">
        <f aca="false">1-AE238/AF238</f>
        <v>0.0069622395058383</v>
      </c>
      <c r="AH238" s="74" t="n">
        <f aca="false">IF(R238&gt;0,AH237+1,0)</f>
        <v>1</v>
      </c>
      <c r="AI238" s="74" t="n">
        <f aca="false">IF(U238&gt;0,AI237+1,0)</f>
        <v>1</v>
      </c>
      <c r="AJ238" s="74" t="n">
        <f aca="false">IF(G238&gt;0,AJ237+1,0)</f>
        <v>0</v>
      </c>
      <c r="AK238" s="74" t="n">
        <f aca="false">IF(G238&lt;=0,AK237+1,0)</f>
        <v>1</v>
      </c>
      <c r="AL238" s="74" t="n">
        <f aca="false">IF(K238&gt;0,AL237+1,0)</f>
        <v>0</v>
      </c>
      <c r="AM238" s="74" t="n">
        <f aca="false">IF(K238&lt;=0,AM237+1,0)</f>
        <v>1</v>
      </c>
    </row>
    <row r="239" customFormat="false" ht="15" hidden="false" customHeight="false" outlineLevel="0" collapsed="false">
      <c r="A239" s="61" t="n">
        <v>238</v>
      </c>
      <c r="B239" s="62" t="n">
        <v>40792.53125</v>
      </c>
      <c r="C239" s="63" t="n">
        <f aca="false">YEAR(B239)</f>
        <v>2011</v>
      </c>
      <c r="D239" s="32" t="s">
        <v>277</v>
      </c>
      <c r="E239" s="64" t="n">
        <v>4987.65</v>
      </c>
      <c r="F239" s="65" t="n">
        <v>0.0177</v>
      </c>
      <c r="G239" s="66" t="n">
        <v>88.281405</v>
      </c>
      <c r="H239" s="67" t="n">
        <f aca="false">E239+IF(D239="Long",1,-1)*G239</f>
        <v>5075.931405</v>
      </c>
      <c r="I239" s="68" t="n">
        <f aca="false">Assumptions!$B$58</f>
        <v>5.35750011455817</v>
      </c>
      <c r="J239" s="68" t="n">
        <f aca="false">INDEX(Yearly!$T$5:$T$22,MATCH(C239,Yearly!$A$5:$A$22,0))</f>
        <v>0.589816526373376</v>
      </c>
      <c r="K239" s="68" t="n">
        <f aca="false">G239-I239-J239</f>
        <v>82.3340883590685</v>
      </c>
      <c r="L239" s="69" t="n">
        <f aca="false">(I239+J239)/Assumptions!$B$8</f>
        <v>0.000262239505838301</v>
      </c>
      <c r="M239" s="70" t="n">
        <f aca="false">F239-L239</f>
        <v>0.0174377604941617</v>
      </c>
      <c r="N239" s="71" t="n">
        <f aca="false">G239*Assumptions!$B$7</f>
        <v>694333.250325</v>
      </c>
      <c r="O239" s="71" t="n">
        <f aca="false">K239*Assumptions!$B$7</f>
        <v>647557.604944074</v>
      </c>
      <c r="P239" s="68" t="n">
        <f aca="false">P238+G239</f>
        <v>4421.95854</v>
      </c>
      <c r="Q239" s="68" t="n">
        <f aca="false">MAX(Q238,P239)</f>
        <v>4421.95854</v>
      </c>
      <c r="R239" s="68" t="n">
        <f aca="false">Q239-P239</f>
        <v>0</v>
      </c>
      <c r="S239" s="68" t="n">
        <f aca="false">S238+K239</f>
        <v>2981.18422020144</v>
      </c>
      <c r="T239" s="68" t="n">
        <f aca="false">MAX(T238,S239)</f>
        <v>2981.18422020144</v>
      </c>
      <c r="U239" s="68" t="n">
        <f aca="false">T239-S239</f>
        <v>0</v>
      </c>
      <c r="V239" s="70" t="n">
        <f aca="false">V238+F239</f>
        <v>1.0417</v>
      </c>
      <c r="W239" s="70" t="n">
        <f aca="false">MAX(W238,V239)</f>
        <v>1.0417</v>
      </c>
      <c r="X239" s="70" t="n">
        <f aca="false">W239-V239</f>
        <v>0</v>
      </c>
      <c r="Y239" s="70" t="n">
        <f aca="false">Y238+M239</f>
        <v>0.978170854259189</v>
      </c>
      <c r="Z239" s="70" t="n">
        <f aca="false">MAX(Z238,Y239)</f>
        <v>0.978170854259189</v>
      </c>
      <c r="AA239" s="70" t="n">
        <f aca="false">Z239-Y239</f>
        <v>0</v>
      </c>
      <c r="AB239" s="72" t="n">
        <f aca="false">AB238*(1+F239)</f>
        <v>2.67323612590122</v>
      </c>
      <c r="AC239" s="73" t="n">
        <f aca="false">MAX(AC238,AB239)</f>
        <v>2.67323612590122</v>
      </c>
      <c r="AD239" s="70" t="n">
        <f aca="false">1-AB239/AC239</f>
        <v>0</v>
      </c>
      <c r="AE239" s="73" t="n">
        <f aca="false">AE238*(1+M239)</f>
        <v>2.50931373958205</v>
      </c>
      <c r="AF239" s="73" t="n">
        <f aca="false">MAX(AF238,AE239)</f>
        <v>2.50931373958205</v>
      </c>
      <c r="AG239" s="70" t="n">
        <f aca="false">1-AE239/AF239</f>
        <v>0</v>
      </c>
      <c r="AH239" s="74" t="n">
        <f aca="false">IF(R239&gt;0,AH238+1,0)</f>
        <v>0</v>
      </c>
      <c r="AI239" s="74" t="n">
        <f aca="false">IF(U239&gt;0,AI238+1,0)</f>
        <v>0</v>
      </c>
      <c r="AJ239" s="74" t="n">
        <f aca="false">IF(G239&gt;0,AJ238+1,0)</f>
        <v>1</v>
      </c>
      <c r="AK239" s="74" t="n">
        <f aca="false">IF(G239&lt;=0,AK238+1,0)</f>
        <v>0</v>
      </c>
      <c r="AL239" s="74" t="n">
        <f aca="false">IF(K239&gt;0,AL238+1,0)</f>
        <v>1</v>
      </c>
      <c r="AM239" s="74" t="n">
        <f aca="false">IF(K239&lt;=0,AM238+1,0)</f>
        <v>0</v>
      </c>
    </row>
    <row r="240" customFormat="false" ht="15" hidden="false" customHeight="false" outlineLevel="0" collapsed="false">
      <c r="A240" s="61" t="n">
        <v>239</v>
      </c>
      <c r="B240" s="62" t="n">
        <v>40800.5520833333</v>
      </c>
      <c r="C240" s="63" t="n">
        <f aca="false">YEAR(B240)</f>
        <v>2011</v>
      </c>
      <c r="D240" s="32" t="s">
        <v>277</v>
      </c>
      <c r="E240" s="64" t="n">
        <v>5005.95</v>
      </c>
      <c r="F240" s="65" t="n">
        <v>-0.0065</v>
      </c>
      <c r="G240" s="66" t="n">
        <v>-32.538675</v>
      </c>
      <c r="H240" s="67" t="n">
        <f aca="false">E240+IF(D240="Long",1,-1)*G240</f>
        <v>4973.411325</v>
      </c>
      <c r="I240" s="68" t="n">
        <f aca="false">Assumptions!$B$58</f>
        <v>5.35750011455817</v>
      </c>
      <c r="J240" s="68" t="n">
        <f aca="false">INDEX(Yearly!$T$5:$T$22,MATCH(C240,Yearly!$A$5:$A$22,0))</f>
        <v>0.589816526373376</v>
      </c>
      <c r="K240" s="68" t="n">
        <f aca="false">G240-I240-J240</f>
        <v>-38.4859916409315</v>
      </c>
      <c r="L240" s="69" t="n">
        <f aca="false">(I240+J240)/Assumptions!$B$8</f>
        <v>0.000262239505838301</v>
      </c>
      <c r="M240" s="70" t="n">
        <f aca="false">F240-L240</f>
        <v>-0.0067622395058383</v>
      </c>
      <c r="N240" s="71" t="n">
        <f aca="false">G240*Assumptions!$B$7</f>
        <v>-255916.678875</v>
      </c>
      <c r="O240" s="71" t="n">
        <f aca="false">K240*Assumptions!$B$7</f>
        <v>-302692.324255927</v>
      </c>
      <c r="P240" s="68" t="n">
        <f aca="false">P239+G240</f>
        <v>4389.419865</v>
      </c>
      <c r="Q240" s="68" t="n">
        <f aca="false">MAX(Q239,P240)</f>
        <v>4421.95854</v>
      </c>
      <c r="R240" s="68" t="n">
        <f aca="false">Q240-P240</f>
        <v>32.5386749999998</v>
      </c>
      <c r="S240" s="68" t="n">
        <f aca="false">S239+K240</f>
        <v>2942.69822856051</v>
      </c>
      <c r="T240" s="68" t="n">
        <f aca="false">MAX(T239,S240)</f>
        <v>2981.18422020144</v>
      </c>
      <c r="U240" s="68" t="n">
        <f aca="false">T240-S240</f>
        <v>38.4859916409314</v>
      </c>
      <c r="V240" s="70" t="n">
        <f aca="false">V239+F240</f>
        <v>1.0352</v>
      </c>
      <c r="W240" s="70" t="n">
        <f aca="false">MAX(W239,V240)</f>
        <v>1.0417</v>
      </c>
      <c r="X240" s="70" t="n">
        <f aca="false">W240-V240</f>
        <v>0.00649999999999995</v>
      </c>
      <c r="Y240" s="70" t="n">
        <f aca="false">Y239+M240</f>
        <v>0.971408614753351</v>
      </c>
      <c r="Z240" s="70" t="n">
        <f aca="false">MAX(Z239,Y240)</f>
        <v>0.978170854259189</v>
      </c>
      <c r="AA240" s="70" t="n">
        <f aca="false">Z240-Y240</f>
        <v>0.00676223950583832</v>
      </c>
      <c r="AB240" s="72" t="n">
        <f aca="false">AB239*(1+F240)</f>
        <v>2.65586009108287</v>
      </c>
      <c r="AC240" s="73" t="n">
        <f aca="false">MAX(AC239,AB240)</f>
        <v>2.67323612590122</v>
      </c>
      <c r="AD240" s="70" t="n">
        <f aca="false">1-AB240/AC240</f>
        <v>0.00650000000000006</v>
      </c>
      <c r="AE240" s="73" t="n">
        <f aca="false">AE239*(1+M240)</f>
        <v>2.4923451590797</v>
      </c>
      <c r="AF240" s="73" t="n">
        <f aca="false">MAX(AF239,AE240)</f>
        <v>2.50931373958205</v>
      </c>
      <c r="AG240" s="70" t="n">
        <f aca="false">1-AE240/AF240</f>
        <v>0.00676223950583832</v>
      </c>
      <c r="AH240" s="74" t="n">
        <f aca="false">IF(R240&gt;0,AH239+1,0)</f>
        <v>1</v>
      </c>
      <c r="AI240" s="74" t="n">
        <f aca="false">IF(U240&gt;0,AI239+1,0)</f>
        <v>1</v>
      </c>
      <c r="AJ240" s="74" t="n">
        <f aca="false">IF(G240&gt;0,AJ239+1,0)</f>
        <v>0</v>
      </c>
      <c r="AK240" s="74" t="n">
        <f aca="false">IF(G240&lt;=0,AK239+1,0)</f>
        <v>1</v>
      </c>
      <c r="AL240" s="74" t="n">
        <f aca="false">IF(K240&gt;0,AL239+1,0)</f>
        <v>0</v>
      </c>
      <c r="AM240" s="74" t="n">
        <f aca="false">IF(K240&lt;=0,AM239+1,0)</f>
        <v>1</v>
      </c>
    </row>
    <row r="241" customFormat="false" ht="15" hidden="false" customHeight="false" outlineLevel="0" collapsed="false">
      <c r="A241" s="61" t="n">
        <v>240</v>
      </c>
      <c r="B241" s="62" t="n">
        <v>40801.4416666667</v>
      </c>
      <c r="C241" s="63" t="n">
        <f aca="false">YEAR(B241)</f>
        <v>2011</v>
      </c>
      <c r="D241" s="32" t="s">
        <v>276</v>
      </c>
      <c r="E241" s="64" t="n">
        <v>4973.5</v>
      </c>
      <c r="F241" s="65" t="n">
        <v>-0.0063</v>
      </c>
      <c r="G241" s="66" t="n">
        <v>-31.33305</v>
      </c>
      <c r="H241" s="67" t="n">
        <f aca="false">E241+IF(D241="Long",1,-1)*G241</f>
        <v>5004.83305</v>
      </c>
      <c r="I241" s="68" t="n">
        <f aca="false">Assumptions!$B$58</f>
        <v>5.35750011455817</v>
      </c>
      <c r="J241" s="68" t="n">
        <f aca="false">INDEX(Yearly!$T$5:$T$22,MATCH(C241,Yearly!$A$5:$A$22,0))</f>
        <v>0.589816526373376</v>
      </c>
      <c r="K241" s="68" t="n">
        <f aca="false">G241-I241-J241</f>
        <v>-37.2803666409316</v>
      </c>
      <c r="L241" s="69" t="n">
        <f aca="false">(I241+J241)/Assumptions!$B$8</f>
        <v>0.000262239505838301</v>
      </c>
      <c r="M241" s="70" t="n">
        <f aca="false">F241-L241</f>
        <v>-0.0065622395058383</v>
      </c>
      <c r="N241" s="71" t="n">
        <f aca="false">G241*Assumptions!$B$7</f>
        <v>-246434.43825</v>
      </c>
      <c r="O241" s="71" t="n">
        <f aca="false">K241*Assumptions!$B$7</f>
        <v>-293210.083630927</v>
      </c>
      <c r="P241" s="68" t="n">
        <f aca="false">P240+G241</f>
        <v>4358.086815</v>
      </c>
      <c r="Q241" s="68" t="n">
        <f aca="false">MAX(Q240,P241)</f>
        <v>4421.95854</v>
      </c>
      <c r="R241" s="68" t="n">
        <f aca="false">Q241-P241</f>
        <v>63.871725</v>
      </c>
      <c r="S241" s="68" t="n">
        <f aca="false">S240+K241</f>
        <v>2905.41786191958</v>
      </c>
      <c r="T241" s="68" t="n">
        <f aca="false">MAX(T240,S241)</f>
        <v>2981.18422020144</v>
      </c>
      <c r="U241" s="68" t="n">
        <f aca="false">T241-S241</f>
        <v>75.7663582818627</v>
      </c>
      <c r="V241" s="70" t="n">
        <f aca="false">V240+F241</f>
        <v>1.0289</v>
      </c>
      <c r="W241" s="70" t="n">
        <f aca="false">MAX(W240,V241)</f>
        <v>1.0417</v>
      </c>
      <c r="X241" s="70" t="n">
        <f aca="false">W241-V241</f>
        <v>0.0127999999999999</v>
      </c>
      <c r="Y241" s="70" t="n">
        <f aca="false">Y240+M241</f>
        <v>0.964846375247513</v>
      </c>
      <c r="Z241" s="70" t="n">
        <f aca="false">MAX(Z240,Y241)</f>
        <v>0.978170854259189</v>
      </c>
      <c r="AA241" s="70" t="n">
        <f aca="false">Z241-Y241</f>
        <v>0.0133244790116767</v>
      </c>
      <c r="AB241" s="72" t="n">
        <f aca="false">AB240*(1+F241)</f>
        <v>2.63912817250904</v>
      </c>
      <c r="AC241" s="73" t="n">
        <f aca="false">MAX(AC240,AB241)</f>
        <v>2.67323612590122</v>
      </c>
      <c r="AD241" s="70" t="n">
        <f aca="false">1-AB241/AC241</f>
        <v>0.01275905</v>
      </c>
      <c r="AE241" s="73" t="n">
        <f aca="false">AE240*(1+M241)</f>
        <v>2.47598979321461</v>
      </c>
      <c r="AF241" s="73" t="n">
        <f aca="false">MAX(AF240,AE241)</f>
        <v>2.50931373958205</v>
      </c>
      <c r="AG241" s="70" t="n">
        <f aca="false">1-AE241/AF241</f>
        <v>0.0132801035764435</v>
      </c>
      <c r="AH241" s="74" t="n">
        <f aca="false">IF(R241&gt;0,AH240+1,0)</f>
        <v>2</v>
      </c>
      <c r="AI241" s="74" t="n">
        <f aca="false">IF(U241&gt;0,AI240+1,0)</f>
        <v>2</v>
      </c>
      <c r="AJ241" s="74" t="n">
        <f aca="false">IF(G241&gt;0,AJ240+1,0)</f>
        <v>0</v>
      </c>
      <c r="AK241" s="74" t="n">
        <f aca="false">IF(G241&lt;=0,AK240+1,0)</f>
        <v>2</v>
      </c>
      <c r="AL241" s="74" t="n">
        <f aca="false">IF(K241&gt;0,AL240+1,0)</f>
        <v>0</v>
      </c>
      <c r="AM241" s="74" t="n">
        <f aca="false">IF(K241&lt;=0,AM240+1,0)</f>
        <v>2</v>
      </c>
    </row>
    <row r="242" customFormat="false" ht="15" hidden="false" customHeight="false" outlineLevel="0" collapsed="false">
      <c r="A242" s="61" t="n">
        <v>241</v>
      </c>
      <c r="B242" s="62" t="n">
        <v>40801.5027777778</v>
      </c>
      <c r="C242" s="63" t="n">
        <f aca="false">YEAR(B242)</f>
        <v>2011</v>
      </c>
      <c r="D242" s="32" t="s">
        <v>277</v>
      </c>
      <c r="E242" s="64" t="n">
        <v>5005.05</v>
      </c>
      <c r="F242" s="65" t="n">
        <v>-0.0025</v>
      </c>
      <c r="G242" s="66" t="n">
        <v>-12.512625</v>
      </c>
      <c r="H242" s="67" t="n">
        <f aca="false">E242+IF(D242="Long",1,-1)*G242</f>
        <v>4992.537375</v>
      </c>
      <c r="I242" s="68" t="n">
        <f aca="false">Assumptions!$B$58</f>
        <v>5.35750011455817</v>
      </c>
      <c r="J242" s="68" t="n">
        <f aca="false">INDEX(Yearly!$T$5:$T$22,MATCH(C242,Yearly!$A$5:$A$22,0))</f>
        <v>0.589816526373376</v>
      </c>
      <c r="K242" s="68" t="n">
        <f aca="false">G242-I242-J242</f>
        <v>-18.4599416409315</v>
      </c>
      <c r="L242" s="69" t="n">
        <f aca="false">(I242+J242)/Assumptions!$B$8</f>
        <v>0.000262239505838301</v>
      </c>
      <c r="M242" s="70" t="n">
        <f aca="false">F242-L242</f>
        <v>-0.0027622395058383</v>
      </c>
      <c r="N242" s="71" t="n">
        <f aca="false">G242*Assumptions!$B$7</f>
        <v>-98411.795625</v>
      </c>
      <c r="O242" s="71" t="n">
        <f aca="false">K242*Assumptions!$B$7</f>
        <v>-145187.441005927</v>
      </c>
      <c r="P242" s="68" t="n">
        <f aca="false">P241+G242</f>
        <v>4345.57419</v>
      </c>
      <c r="Q242" s="68" t="n">
        <f aca="false">MAX(Q241,P242)</f>
        <v>4421.95854</v>
      </c>
      <c r="R242" s="68" t="n">
        <f aca="false">Q242-P242</f>
        <v>76.3843500000003</v>
      </c>
      <c r="S242" s="68" t="n">
        <f aca="false">S241+K242</f>
        <v>2886.95792027864</v>
      </c>
      <c r="T242" s="68" t="n">
        <f aca="false">MAX(T241,S242)</f>
        <v>2981.18422020144</v>
      </c>
      <c r="U242" s="68" t="n">
        <f aca="false">T242-S242</f>
        <v>94.2262999227942</v>
      </c>
      <c r="V242" s="70" t="n">
        <f aca="false">V241+F242</f>
        <v>1.0264</v>
      </c>
      <c r="W242" s="70" t="n">
        <f aca="false">MAX(W241,V242)</f>
        <v>1.0417</v>
      </c>
      <c r="X242" s="70" t="n">
        <f aca="false">W242-V242</f>
        <v>0.0152999999999999</v>
      </c>
      <c r="Y242" s="70" t="n">
        <f aca="false">Y241+M242</f>
        <v>0.962084135741674</v>
      </c>
      <c r="Z242" s="70" t="n">
        <f aca="false">MAX(Z241,Y242)</f>
        <v>0.978170854259189</v>
      </c>
      <c r="AA242" s="70" t="n">
        <f aca="false">Z242-Y242</f>
        <v>0.016086718517515</v>
      </c>
      <c r="AB242" s="72" t="n">
        <f aca="false">AB241*(1+F242)</f>
        <v>2.63253035207777</v>
      </c>
      <c r="AC242" s="73" t="n">
        <f aca="false">MAX(AC241,AB242)</f>
        <v>2.67323612590122</v>
      </c>
      <c r="AD242" s="70" t="n">
        <f aca="false">1-AB242/AC242</f>
        <v>0.0152271523749999</v>
      </c>
      <c r="AE242" s="73" t="n">
        <f aca="false">AE241*(1+M242)</f>
        <v>2.46915051639174</v>
      </c>
      <c r="AF242" s="73" t="n">
        <f aca="false">MAX(AF241,AE242)</f>
        <v>2.50931373958205</v>
      </c>
      <c r="AG242" s="70" t="n">
        <f aca="false">1-AE242/AF242</f>
        <v>0.0160056602555413</v>
      </c>
      <c r="AH242" s="74" t="n">
        <f aca="false">IF(R242&gt;0,AH241+1,0)</f>
        <v>3</v>
      </c>
      <c r="AI242" s="74" t="n">
        <f aca="false">IF(U242&gt;0,AI241+1,0)</f>
        <v>3</v>
      </c>
      <c r="AJ242" s="74" t="n">
        <f aca="false">IF(G242&gt;0,AJ241+1,0)</f>
        <v>0</v>
      </c>
      <c r="AK242" s="74" t="n">
        <f aca="false">IF(G242&lt;=0,AK241+1,0)</f>
        <v>3</v>
      </c>
      <c r="AL242" s="74" t="n">
        <f aca="false">IF(K242&gt;0,AL241+1,0)</f>
        <v>0</v>
      </c>
      <c r="AM242" s="74" t="n">
        <f aca="false">IF(K242&lt;=0,AM241+1,0)</f>
        <v>3</v>
      </c>
    </row>
    <row r="243" customFormat="false" ht="15" hidden="false" customHeight="false" outlineLevel="0" collapsed="false">
      <c r="A243" s="61" t="n">
        <v>242</v>
      </c>
      <c r="B243" s="62" t="n">
        <v>40801.53125</v>
      </c>
      <c r="C243" s="63" t="n">
        <f aca="false">YEAR(B243)</f>
        <v>2011</v>
      </c>
      <c r="D243" s="32" t="s">
        <v>276</v>
      </c>
      <c r="E243" s="64" t="n">
        <v>4992.3</v>
      </c>
      <c r="F243" s="65" t="n">
        <v>-0.0069</v>
      </c>
      <c r="G243" s="66" t="n">
        <v>-34.44687</v>
      </c>
      <c r="H243" s="67" t="n">
        <f aca="false">E243+IF(D243="Long",1,-1)*G243</f>
        <v>5026.74687</v>
      </c>
      <c r="I243" s="68" t="n">
        <f aca="false">Assumptions!$B$58</f>
        <v>5.35750011455817</v>
      </c>
      <c r="J243" s="68" t="n">
        <f aca="false">INDEX(Yearly!$T$5:$T$22,MATCH(C243,Yearly!$A$5:$A$22,0))</f>
        <v>0.589816526373376</v>
      </c>
      <c r="K243" s="68" t="n">
        <f aca="false">G243-I243-J243</f>
        <v>-40.3941866409315</v>
      </c>
      <c r="L243" s="69" t="n">
        <f aca="false">(I243+J243)/Assumptions!$B$8</f>
        <v>0.000262239505838301</v>
      </c>
      <c r="M243" s="70" t="n">
        <f aca="false">F243-L243</f>
        <v>-0.0071622395058383</v>
      </c>
      <c r="N243" s="71" t="n">
        <f aca="false">G243*Assumptions!$B$7</f>
        <v>-270924.63255</v>
      </c>
      <c r="O243" s="71" t="n">
        <f aca="false">K243*Assumptions!$B$7</f>
        <v>-317700.277930927</v>
      </c>
      <c r="P243" s="68" t="n">
        <f aca="false">P242+G243</f>
        <v>4311.12732</v>
      </c>
      <c r="Q243" s="68" t="n">
        <f aca="false">MAX(Q242,P243)</f>
        <v>4421.95854</v>
      </c>
      <c r="R243" s="68" t="n">
        <f aca="false">Q243-P243</f>
        <v>110.83122</v>
      </c>
      <c r="S243" s="68" t="n">
        <f aca="false">S242+K243</f>
        <v>2846.56373363771</v>
      </c>
      <c r="T243" s="68" t="n">
        <f aca="false">MAX(T242,S243)</f>
        <v>2981.18422020144</v>
      </c>
      <c r="U243" s="68" t="n">
        <f aca="false">T243-S243</f>
        <v>134.620486563726</v>
      </c>
      <c r="V243" s="70" t="n">
        <f aca="false">V242+F243</f>
        <v>1.0195</v>
      </c>
      <c r="W243" s="70" t="n">
        <f aca="false">MAX(W242,V243)</f>
        <v>1.0417</v>
      </c>
      <c r="X243" s="70" t="n">
        <f aca="false">W243-V243</f>
        <v>0.0221999999999998</v>
      </c>
      <c r="Y243" s="70" t="n">
        <f aca="false">Y242+M243</f>
        <v>0.954921896235836</v>
      </c>
      <c r="Z243" s="70" t="n">
        <f aca="false">MAX(Z242,Y243)</f>
        <v>0.978170854259189</v>
      </c>
      <c r="AA243" s="70" t="n">
        <f aca="false">Z243-Y243</f>
        <v>0.0232489580233533</v>
      </c>
      <c r="AB243" s="72" t="n">
        <f aca="false">AB242*(1+F243)</f>
        <v>2.61436589264844</v>
      </c>
      <c r="AC243" s="73" t="n">
        <f aca="false">MAX(AC242,AB243)</f>
        <v>2.67323612590122</v>
      </c>
      <c r="AD243" s="70" t="n">
        <f aca="false">1-AB243/AC243</f>
        <v>0.0220220850236125</v>
      </c>
      <c r="AE243" s="73" t="n">
        <f aca="false">AE242*(1+M243)</f>
        <v>2.45146586901738</v>
      </c>
      <c r="AF243" s="73" t="n">
        <f aca="false">MAX(AF242,AE243)</f>
        <v>2.50931373958205</v>
      </c>
      <c r="AG243" s="70" t="n">
        <f aca="false">1-AE243/AF243</f>
        <v>0.0230532633891802</v>
      </c>
      <c r="AH243" s="74" t="n">
        <f aca="false">IF(R243&gt;0,AH242+1,0)</f>
        <v>4</v>
      </c>
      <c r="AI243" s="74" t="n">
        <f aca="false">IF(U243&gt;0,AI242+1,0)</f>
        <v>4</v>
      </c>
      <c r="AJ243" s="74" t="n">
        <f aca="false">IF(G243&gt;0,AJ242+1,0)</f>
        <v>0</v>
      </c>
      <c r="AK243" s="74" t="n">
        <f aca="false">IF(G243&lt;=0,AK242+1,0)</f>
        <v>4</v>
      </c>
      <c r="AL243" s="74" t="n">
        <f aca="false">IF(K243&gt;0,AL242+1,0)</f>
        <v>0</v>
      </c>
      <c r="AM243" s="74" t="n">
        <f aca="false">IF(K243&lt;=0,AM242+1,0)</f>
        <v>4</v>
      </c>
    </row>
    <row r="244" customFormat="false" ht="15" hidden="false" customHeight="false" outlineLevel="0" collapsed="false">
      <c r="A244" s="61" t="n">
        <v>243</v>
      </c>
      <c r="B244" s="62" t="n">
        <v>40801.5520833333</v>
      </c>
      <c r="C244" s="63" t="n">
        <f aca="false">YEAR(B244)</f>
        <v>2011</v>
      </c>
      <c r="D244" s="32" t="s">
        <v>277</v>
      </c>
      <c r="E244" s="64" t="n">
        <v>5026.8</v>
      </c>
      <c r="F244" s="65" t="n">
        <v>0.004</v>
      </c>
      <c r="G244" s="66" t="n">
        <v>20.1072</v>
      </c>
      <c r="H244" s="67" t="n">
        <f aca="false">E244+IF(D244="Long",1,-1)*G244</f>
        <v>5046.9072</v>
      </c>
      <c r="I244" s="68" t="n">
        <f aca="false">Assumptions!$B$58</f>
        <v>5.35750011455817</v>
      </c>
      <c r="J244" s="68" t="n">
        <f aca="false">INDEX(Yearly!$T$5:$T$22,MATCH(C244,Yearly!$A$5:$A$22,0))</f>
        <v>0.589816526373376</v>
      </c>
      <c r="K244" s="68" t="n">
        <f aca="false">G244-I244-J244</f>
        <v>14.1598833590685</v>
      </c>
      <c r="L244" s="69" t="n">
        <f aca="false">(I244+J244)/Assumptions!$B$8</f>
        <v>0.000262239505838301</v>
      </c>
      <c r="M244" s="70" t="n">
        <f aca="false">F244-L244</f>
        <v>0.0037377604941617</v>
      </c>
      <c r="N244" s="71" t="n">
        <f aca="false">G244*Assumptions!$B$7</f>
        <v>158143.128</v>
      </c>
      <c r="O244" s="71" t="n">
        <f aca="false">K244*Assumptions!$B$7</f>
        <v>111367.482619073</v>
      </c>
      <c r="P244" s="68" t="n">
        <f aca="false">P243+G244</f>
        <v>4331.23452</v>
      </c>
      <c r="Q244" s="68" t="n">
        <f aca="false">MAX(Q243,P244)</f>
        <v>4421.95854</v>
      </c>
      <c r="R244" s="68" t="n">
        <f aca="false">Q244-P244</f>
        <v>90.7240199999997</v>
      </c>
      <c r="S244" s="68" t="n">
        <f aca="false">S243+K244</f>
        <v>2860.72361699678</v>
      </c>
      <c r="T244" s="68" t="n">
        <f aca="false">MAX(T243,S244)</f>
        <v>2981.18422020144</v>
      </c>
      <c r="U244" s="68" t="n">
        <f aca="false">T244-S244</f>
        <v>120.460603204657</v>
      </c>
      <c r="V244" s="70" t="n">
        <f aca="false">V243+F244</f>
        <v>1.0235</v>
      </c>
      <c r="W244" s="70" t="n">
        <f aca="false">MAX(W243,V244)</f>
        <v>1.0417</v>
      </c>
      <c r="X244" s="70" t="n">
        <f aca="false">W244-V244</f>
        <v>0.0181999999999998</v>
      </c>
      <c r="Y244" s="70" t="n">
        <f aca="false">Y243+M244</f>
        <v>0.958659656729998</v>
      </c>
      <c r="Z244" s="70" t="n">
        <f aca="false">MAX(Z243,Y244)</f>
        <v>0.978170854259189</v>
      </c>
      <c r="AA244" s="70" t="n">
        <f aca="false">Z244-Y244</f>
        <v>0.0195111975291915</v>
      </c>
      <c r="AB244" s="72" t="n">
        <f aca="false">AB243*(1+F244)</f>
        <v>2.62482335621903</v>
      </c>
      <c r="AC244" s="73" t="n">
        <f aca="false">MAX(AC243,AB244)</f>
        <v>2.67323612590122</v>
      </c>
      <c r="AD244" s="70" t="n">
        <f aca="false">1-AB244/AC244</f>
        <v>0.018110173363707</v>
      </c>
      <c r="AE244" s="73" t="n">
        <f aca="false">AE243*(1+M244)</f>
        <v>2.46062886129538</v>
      </c>
      <c r="AF244" s="73" t="n">
        <f aca="false">MAX(AF243,AE244)</f>
        <v>2.50931373958205</v>
      </c>
      <c r="AG244" s="70" t="n">
        <f aca="false">1-AE244/AF244</f>
        <v>0.019401670472176</v>
      </c>
      <c r="AH244" s="74" t="n">
        <f aca="false">IF(R244&gt;0,AH243+1,0)</f>
        <v>5</v>
      </c>
      <c r="AI244" s="74" t="n">
        <f aca="false">IF(U244&gt;0,AI243+1,0)</f>
        <v>5</v>
      </c>
      <c r="AJ244" s="74" t="n">
        <f aca="false">IF(G244&gt;0,AJ243+1,0)</f>
        <v>1</v>
      </c>
      <c r="AK244" s="74" t="n">
        <f aca="false">IF(G244&lt;=0,AK243+1,0)</f>
        <v>0</v>
      </c>
      <c r="AL244" s="74" t="n">
        <f aca="false">IF(K244&gt;0,AL243+1,0)</f>
        <v>1</v>
      </c>
      <c r="AM244" s="74" t="n">
        <f aca="false">IF(K244&lt;=0,AM243+1,0)</f>
        <v>0</v>
      </c>
    </row>
    <row r="245" customFormat="false" ht="15" hidden="false" customHeight="false" outlineLevel="0" collapsed="false">
      <c r="A245" s="61" t="n">
        <v>244</v>
      </c>
      <c r="B245" s="62" t="n">
        <v>40806.40625</v>
      </c>
      <c r="C245" s="63" t="n">
        <f aca="false">YEAR(B245)</f>
        <v>2011</v>
      </c>
      <c r="D245" s="32" t="s">
        <v>277</v>
      </c>
      <c r="E245" s="64" t="n">
        <v>5080.2</v>
      </c>
      <c r="F245" s="65" t="n">
        <v>-0.0065</v>
      </c>
      <c r="G245" s="66" t="n">
        <v>-33.0213</v>
      </c>
      <c r="H245" s="67" t="n">
        <f aca="false">E245+IF(D245="Long",1,-1)*G245</f>
        <v>5047.1787</v>
      </c>
      <c r="I245" s="68" t="n">
        <f aca="false">Assumptions!$B$58</f>
        <v>5.35750011455817</v>
      </c>
      <c r="J245" s="68" t="n">
        <f aca="false">INDEX(Yearly!$T$5:$T$22,MATCH(C245,Yearly!$A$5:$A$22,0))</f>
        <v>0.589816526373376</v>
      </c>
      <c r="K245" s="68" t="n">
        <f aca="false">G245-I245-J245</f>
        <v>-38.9686166409315</v>
      </c>
      <c r="L245" s="69" t="n">
        <f aca="false">(I245+J245)/Assumptions!$B$8</f>
        <v>0.000262239505838301</v>
      </c>
      <c r="M245" s="70" t="n">
        <f aca="false">F245-L245</f>
        <v>-0.0067622395058383</v>
      </c>
      <c r="N245" s="71" t="n">
        <f aca="false">G245*Assumptions!$B$7</f>
        <v>-259712.5245</v>
      </c>
      <c r="O245" s="71" t="n">
        <f aca="false">K245*Assumptions!$B$7</f>
        <v>-306488.169880927</v>
      </c>
      <c r="P245" s="68" t="n">
        <f aca="false">P244+G245</f>
        <v>4298.21322</v>
      </c>
      <c r="Q245" s="68" t="n">
        <f aca="false">MAX(Q244,P245)</f>
        <v>4421.95854</v>
      </c>
      <c r="R245" s="68" t="n">
        <f aca="false">Q245-P245</f>
        <v>123.74532</v>
      </c>
      <c r="S245" s="68" t="n">
        <f aca="false">S244+K245</f>
        <v>2821.75500035585</v>
      </c>
      <c r="T245" s="68" t="n">
        <f aca="false">MAX(T244,S245)</f>
        <v>2981.18422020144</v>
      </c>
      <c r="U245" s="68" t="n">
        <f aca="false">T245-S245</f>
        <v>159.429219845589</v>
      </c>
      <c r="V245" s="70" t="n">
        <f aca="false">V244+F245</f>
        <v>1.017</v>
      </c>
      <c r="W245" s="70" t="n">
        <f aca="false">MAX(W244,V245)</f>
        <v>1.0417</v>
      </c>
      <c r="X245" s="70" t="n">
        <f aca="false">W245-V245</f>
        <v>0.0246999999999997</v>
      </c>
      <c r="Y245" s="70" t="n">
        <f aca="false">Y244+M245</f>
        <v>0.951897417224159</v>
      </c>
      <c r="Z245" s="70" t="n">
        <f aca="false">MAX(Z244,Y245)</f>
        <v>0.978170854259189</v>
      </c>
      <c r="AA245" s="70" t="n">
        <f aca="false">Z245-Y245</f>
        <v>0.0262734370350298</v>
      </c>
      <c r="AB245" s="72" t="n">
        <f aca="false">AB244*(1+F245)</f>
        <v>2.60776200440361</v>
      </c>
      <c r="AC245" s="73" t="n">
        <f aca="false">MAX(AC244,AB245)</f>
        <v>2.67323612590122</v>
      </c>
      <c r="AD245" s="70" t="n">
        <f aca="false">1-AB245/AC245</f>
        <v>0.0244924572368428</v>
      </c>
      <c r="AE245" s="73" t="n">
        <f aca="false">AE244*(1+M245)</f>
        <v>2.44398949960032</v>
      </c>
      <c r="AF245" s="73" t="n">
        <f aca="false">MAX(AF244,AE245)</f>
        <v>2.50931373958205</v>
      </c>
      <c r="AG245" s="70" t="n">
        <f aca="false">1-AE245/AF245</f>
        <v>0.0260327112354681</v>
      </c>
      <c r="AH245" s="74" t="n">
        <f aca="false">IF(R245&gt;0,AH244+1,0)</f>
        <v>6</v>
      </c>
      <c r="AI245" s="74" t="n">
        <f aca="false">IF(U245&gt;0,AI244+1,0)</f>
        <v>6</v>
      </c>
      <c r="AJ245" s="74" t="n">
        <f aca="false">IF(G245&gt;0,AJ244+1,0)</f>
        <v>0</v>
      </c>
      <c r="AK245" s="74" t="n">
        <f aca="false">IF(G245&lt;=0,AK244+1,0)</f>
        <v>1</v>
      </c>
      <c r="AL245" s="74" t="n">
        <f aca="false">IF(K245&gt;0,AL244+1,0)</f>
        <v>0</v>
      </c>
      <c r="AM245" s="74" t="n">
        <f aca="false">IF(K245&lt;=0,AM244+1,0)</f>
        <v>1</v>
      </c>
    </row>
    <row r="246" customFormat="false" ht="15" hidden="false" customHeight="false" outlineLevel="0" collapsed="false">
      <c r="A246" s="61" t="n">
        <v>245</v>
      </c>
      <c r="B246" s="62" t="n">
        <v>40813.40625</v>
      </c>
      <c r="C246" s="63" t="n">
        <f aca="false">YEAR(B246)</f>
        <v>2011</v>
      </c>
      <c r="D246" s="32" t="s">
        <v>277</v>
      </c>
      <c r="E246" s="64" t="n">
        <v>4922.25</v>
      </c>
      <c r="F246" s="65" t="n">
        <v>0.0023</v>
      </c>
      <c r="G246" s="66" t="n">
        <v>11.321175</v>
      </c>
      <c r="H246" s="67" t="n">
        <f aca="false">E246+IF(D246="Long",1,-1)*G246</f>
        <v>4933.571175</v>
      </c>
      <c r="I246" s="68" t="n">
        <f aca="false">Assumptions!$B$58</f>
        <v>5.35750011455817</v>
      </c>
      <c r="J246" s="68" t="n">
        <f aca="false">INDEX(Yearly!$T$5:$T$22,MATCH(C246,Yearly!$A$5:$A$22,0))</f>
        <v>0.589816526373376</v>
      </c>
      <c r="K246" s="68" t="n">
        <f aca="false">G246-I246-J246</f>
        <v>5.37385835906846</v>
      </c>
      <c r="L246" s="69" t="n">
        <f aca="false">(I246+J246)/Assumptions!$B$8</f>
        <v>0.000262239505838301</v>
      </c>
      <c r="M246" s="70" t="n">
        <f aca="false">F246-L246</f>
        <v>0.0020377604941617</v>
      </c>
      <c r="N246" s="71" t="n">
        <f aca="false">G246*Assumptions!$B$7</f>
        <v>89041.041375</v>
      </c>
      <c r="O246" s="71" t="n">
        <f aca="false">K246*Assumptions!$B$7</f>
        <v>42265.3959940734</v>
      </c>
      <c r="P246" s="68" t="n">
        <f aca="false">P245+G246</f>
        <v>4309.534395</v>
      </c>
      <c r="Q246" s="68" t="n">
        <f aca="false">MAX(Q245,P246)</f>
        <v>4421.95854</v>
      </c>
      <c r="R246" s="68" t="n">
        <f aca="false">Q246-P246</f>
        <v>112.424145</v>
      </c>
      <c r="S246" s="68" t="n">
        <f aca="false">S245+K246</f>
        <v>2827.12885871492</v>
      </c>
      <c r="T246" s="68" t="n">
        <f aca="false">MAX(T245,S246)</f>
        <v>2981.18422020144</v>
      </c>
      <c r="U246" s="68" t="n">
        <f aca="false">T246-S246</f>
        <v>154.05536148652</v>
      </c>
      <c r="V246" s="70" t="n">
        <f aca="false">V245+F246</f>
        <v>1.0193</v>
      </c>
      <c r="W246" s="70" t="n">
        <f aca="false">MAX(W245,V246)</f>
        <v>1.0417</v>
      </c>
      <c r="X246" s="70" t="n">
        <f aca="false">W246-V246</f>
        <v>0.0223999999999998</v>
      </c>
      <c r="Y246" s="70" t="n">
        <f aca="false">Y245+M246</f>
        <v>0.953935177718321</v>
      </c>
      <c r="Z246" s="70" t="n">
        <f aca="false">MAX(Z245,Y246)</f>
        <v>0.978170854259189</v>
      </c>
      <c r="AA246" s="70" t="n">
        <f aca="false">Z246-Y246</f>
        <v>0.0242356765408681</v>
      </c>
      <c r="AB246" s="72" t="n">
        <f aca="false">AB245*(1+F246)</f>
        <v>2.61375985701373</v>
      </c>
      <c r="AC246" s="73" t="n">
        <f aca="false">MAX(AC245,AB246)</f>
        <v>2.67323612590122</v>
      </c>
      <c r="AD246" s="70" t="n">
        <f aca="false">1-AB246/AC246</f>
        <v>0.0222487898884877</v>
      </c>
      <c r="AE246" s="73" t="n">
        <f aca="false">AE245*(1+M246)</f>
        <v>2.44896976485075</v>
      </c>
      <c r="AF246" s="73" t="n">
        <f aca="false">MAX(AF245,AE246)</f>
        <v>2.50931373958205</v>
      </c>
      <c r="AG246" s="70" t="n">
        <f aca="false">1-AE246/AF246</f>
        <v>0.024047999171818</v>
      </c>
      <c r="AH246" s="74" t="n">
        <f aca="false">IF(R246&gt;0,AH245+1,0)</f>
        <v>7</v>
      </c>
      <c r="AI246" s="74" t="n">
        <f aca="false">IF(U246&gt;0,AI245+1,0)</f>
        <v>7</v>
      </c>
      <c r="AJ246" s="74" t="n">
        <f aca="false">IF(G246&gt;0,AJ245+1,0)</f>
        <v>1</v>
      </c>
      <c r="AK246" s="74" t="n">
        <f aca="false">IF(G246&lt;=0,AK245+1,0)</f>
        <v>0</v>
      </c>
      <c r="AL246" s="74" t="n">
        <f aca="false">IF(K246&gt;0,AL245+1,0)</f>
        <v>1</v>
      </c>
      <c r="AM246" s="74" t="n">
        <f aca="false">IF(K246&lt;=0,AM245+1,0)</f>
        <v>0</v>
      </c>
    </row>
    <row r="247" customFormat="false" ht="15" hidden="false" customHeight="false" outlineLevel="0" collapsed="false">
      <c r="A247" s="61" t="n">
        <v>246</v>
      </c>
      <c r="B247" s="62" t="n">
        <v>40814.46875</v>
      </c>
      <c r="C247" s="63" t="n">
        <f aca="false">YEAR(B247)</f>
        <v>2011</v>
      </c>
      <c r="D247" s="32" t="s">
        <v>276</v>
      </c>
      <c r="E247" s="64" t="n">
        <v>4933.8</v>
      </c>
      <c r="F247" s="65" t="n">
        <v>-0.0042</v>
      </c>
      <c r="G247" s="66" t="n">
        <v>-20.72196</v>
      </c>
      <c r="H247" s="67" t="n">
        <f aca="false">E247+IF(D247="Long",1,-1)*G247</f>
        <v>4954.52196</v>
      </c>
      <c r="I247" s="68" t="n">
        <f aca="false">Assumptions!$B$58</f>
        <v>5.35750011455817</v>
      </c>
      <c r="J247" s="68" t="n">
        <f aca="false">INDEX(Yearly!$T$5:$T$22,MATCH(C247,Yearly!$A$5:$A$22,0))</f>
        <v>0.589816526373376</v>
      </c>
      <c r="K247" s="68" t="n">
        <f aca="false">G247-I247-J247</f>
        <v>-26.6692766409315</v>
      </c>
      <c r="L247" s="69" t="n">
        <f aca="false">(I247+J247)/Assumptions!$B$8</f>
        <v>0.000262239505838301</v>
      </c>
      <c r="M247" s="70" t="n">
        <f aca="false">F247-L247</f>
        <v>-0.0044622395058383</v>
      </c>
      <c r="N247" s="71" t="n">
        <f aca="false">G247*Assumptions!$B$7</f>
        <v>-162978.2154</v>
      </c>
      <c r="O247" s="71" t="n">
        <f aca="false">K247*Assumptions!$B$7</f>
        <v>-209753.860780927</v>
      </c>
      <c r="P247" s="68" t="n">
        <f aca="false">P246+G247</f>
        <v>4288.812435</v>
      </c>
      <c r="Q247" s="68" t="n">
        <f aca="false">MAX(Q246,P247)</f>
        <v>4421.95854</v>
      </c>
      <c r="R247" s="68" t="n">
        <f aca="false">Q247-P247</f>
        <v>133.146105</v>
      </c>
      <c r="S247" s="68" t="n">
        <f aca="false">S246+K247</f>
        <v>2800.45958207399</v>
      </c>
      <c r="T247" s="68" t="n">
        <f aca="false">MAX(T246,S247)</f>
        <v>2981.18422020144</v>
      </c>
      <c r="U247" s="68" t="n">
        <f aca="false">T247-S247</f>
        <v>180.724638127452</v>
      </c>
      <c r="V247" s="70" t="n">
        <f aca="false">V246+F247</f>
        <v>1.0151</v>
      </c>
      <c r="W247" s="70" t="n">
        <f aca="false">MAX(W246,V247)</f>
        <v>1.0417</v>
      </c>
      <c r="X247" s="70" t="n">
        <f aca="false">W247-V247</f>
        <v>0.0265999999999997</v>
      </c>
      <c r="Y247" s="70" t="n">
        <f aca="false">Y246+M247</f>
        <v>0.949472938212483</v>
      </c>
      <c r="Z247" s="70" t="n">
        <f aca="false">MAX(Z246,Y247)</f>
        <v>0.978170854259189</v>
      </c>
      <c r="AA247" s="70" t="n">
        <f aca="false">Z247-Y247</f>
        <v>0.0286979160467065</v>
      </c>
      <c r="AB247" s="72" t="n">
        <f aca="false">AB246*(1+F247)</f>
        <v>2.60278206561428</v>
      </c>
      <c r="AC247" s="73" t="n">
        <f aca="false">MAX(AC246,AB247)</f>
        <v>2.67323612590122</v>
      </c>
      <c r="AD247" s="70" t="n">
        <f aca="false">1-AB247/AC247</f>
        <v>0.0263553449709559</v>
      </c>
      <c r="AE247" s="73" t="n">
        <f aca="false">AE246*(1+M247)</f>
        <v>2.43804187521743</v>
      </c>
      <c r="AF247" s="73" t="n">
        <f aca="false">MAX(AF246,AE247)</f>
        <v>2.50931373958205</v>
      </c>
      <c r="AG247" s="70" t="n">
        <f aca="false">1-AE247/AF247</f>
        <v>0.0284029307457154</v>
      </c>
      <c r="AH247" s="74" t="n">
        <f aca="false">IF(R247&gt;0,AH246+1,0)</f>
        <v>8</v>
      </c>
      <c r="AI247" s="74" t="n">
        <f aca="false">IF(U247&gt;0,AI246+1,0)</f>
        <v>8</v>
      </c>
      <c r="AJ247" s="74" t="n">
        <f aca="false">IF(G247&gt;0,AJ246+1,0)</f>
        <v>0</v>
      </c>
      <c r="AK247" s="74" t="n">
        <f aca="false">IF(G247&lt;=0,AK246+1,0)</f>
        <v>1</v>
      </c>
      <c r="AL247" s="74" t="n">
        <f aca="false">IF(K247&gt;0,AL246+1,0)</f>
        <v>0</v>
      </c>
      <c r="AM247" s="74" t="n">
        <f aca="false">IF(K247&lt;=0,AM246+1,0)</f>
        <v>1</v>
      </c>
    </row>
    <row r="248" customFormat="false" ht="15" hidden="false" customHeight="false" outlineLevel="0" collapsed="false">
      <c r="A248" s="61" t="n">
        <v>247</v>
      </c>
      <c r="B248" s="62" t="n">
        <v>40814.55</v>
      </c>
      <c r="C248" s="63" t="n">
        <f aca="false">YEAR(B248)</f>
        <v>2011</v>
      </c>
      <c r="D248" s="32" t="s">
        <v>277</v>
      </c>
      <c r="E248" s="64" t="n">
        <v>4954.75</v>
      </c>
      <c r="F248" s="65" t="n">
        <v>-0.0036</v>
      </c>
      <c r="G248" s="66" t="n">
        <v>-17.8371</v>
      </c>
      <c r="H248" s="67" t="n">
        <f aca="false">E248+IF(D248="Long",1,-1)*G248</f>
        <v>4936.9129</v>
      </c>
      <c r="I248" s="68" t="n">
        <f aca="false">Assumptions!$B$58</f>
        <v>5.35750011455817</v>
      </c>
      <c r="J248" s="68" t="n">
        <f aca="false">INDEX(Yearly!$T$5:$T$22,MATCH(C248,Yearly!$A$5:$A$22,0))</f>
        <v>0.589816526373376</v>
      </c>
      <c r="K248" s="68" t="n">
        <f aca="false">G248-I248-J248</f>
        <v>-23.7844166409315</v>
      </c>
      <c r="L248" s="69" t="n">
        <f aca="false">(I248+J248)/Assumptions!$B$8</f>
        <v>0.000262239505838301</v>
      </c>
      <c r="M248" s="70" t="n">
        <f aca="false">F248-L248</f>
        <v>-0.0038622395058383</v>
      </c>
      <c r="N248" s="71" t="n">
        <f aca="false">G248*Assumptions!$B$7</f>
        <v>-140288.7915</v>
      </c>
      <c r="O248" s="71" t="n">
        <f aca="false">K248*Assumptions!$B$7</f>
        <v>-187064.436880927</v>
      </c>
      <c r="P248" s="68" t="n">
        <f aca="false">P247+G248</f>
        <v>4270.975335</v>
      </c>
      <c r="Q248" s="68" t="n">
        <f aca="false">MAX(Q247,P248)</f>
        <v>4421.95854</v>
      </c>
      <c r="R248" s="68" t="n">
        <f aca="false">Q248-P248</f>
        <v>150.983205</v>
      </c>
      <c r="S248" s="68" t="n">
        <f aca="false">S247+K248</f>
        <v>2776.67516543306</v>
      </c>
      <c r="T248" s="68" t="n">
        <f aca="false">MAX(T247,S248)</f>
        <v>2981.18422020144</v>
      </c>
      <c r="U248" s="68" t="n">
        <f aca="false">T248-S248</f>
        <v>204.509054768383</v>
      </c>
      <c r="V248" s="70" t="n">
        <f aca="false">V247+F248</f>
        <v>1.0115</v>
      </c>
      <c r="W248" s="70" t="n">
        <f aca="false">MAX(W247,V248)</f>
        <v>1.0417</v>
      </c>
      <c r="X248" s="70" t="n">
        <f aca="false">W248-V248</f>
        <v>0.0301999999999998</v>
      </c>
      <c r="Y248" s="70" t="n">
        <f aca="false">Y247+M248</f>
        <v>0.945610698706644</v>
      </c>
      <c r="Z248" s="70" t="n">
        <f aca="false">MAX(Z247,Y248)</f>
        <v>0.978170854259189</v>
      </c>
      <c r="AA248" s="70" t="n">
        <f aca="false">Z248-Y248</f>
        <v>0.0325601555525448</v>
      </c>
      <c r="AB248" s="72" t="n">
        <f aca="false">AB247*(1+F248)</f>
        <v>2.59341205017806</v>
      </c>
      <c r="AC248" s="73" t="n">
        <f aca="false">MAX(AC247,AB248)</f>
        <v>2.67323612590122</v>
      </c>
      <c r="AD248" s="70" t="n">
        <f aca="false">1-AB248/AC248</f>
        <v>0.0298604657290605</v>
      </c>
      <c r="AE248" s="73" t="n">
        <f aca="false">AE247*(1+M248)</f>
        <v>2.42862557357008</v>
      </c>
      <c r="AF248" s="73" t="n">
        <f aca="false">MAX(AF247,AE248)</f>
        <v>2.50931373958205</v>
      </c>
      <c r="AG248" s="70" t="n">
        <f aca="false">1-AE248/AF248</f>
        <v>0.032155471330346</v>
      </c>
      <c r="AH248" s="74" t="n">
        <f aca="false">IF(R248&gt;0,AH247+1,0)</f>
        <v>9</v>
      </c>
      <c r="AI248" s="74" t="n">
        <f aca="false">IF(U248&gt;0,AI247+1,0)</f>
        <v>9</v>
      </c>
      <c r="AJ248" s="74" t="n">
        <f aca="false">IF(G248&gt;0,AJ247+1,0)</f>
        <v>0</v>
      </c>
      <c r="AK248" s="74" t="n">
        <f aca="false">IF(G248&lt;=0,AK247+1,0)</f>
        <v>2</v>
      </c>
      <c r="AL248" s="74" t="n">
        <f aca="false">IF(K248&gt;0,AL247+1,0)</f>
        <v>0</v>
      </c>
      <c r="AM248" s="74" t="n">
        <f aca="false">IF(K248&lt;=0,AM247+1,0)</f>
        <v>2</v>
      </c>
    </row>
    <row r="249" customFormat="false" ht="15" hidden="false" customHeight="false" outlineLevel="0" collapsed="false">
      <c r="A249" s="61" t="n">
        <v>248</v>
      </c>
      <c r="B249" s="62" t="n">
        <v>40814.575</v>
      </c>
      <c r="C249" s="63" t="n">
        <f aca="false">YEAR(B249)</f>
        <v>2011</v>
      </c>
      <c r="D249" s="32" t="s">
        <v>276</v>
      </c>
      <c r="E249" s="64" t="n">
        <v>4937.05</v>
      </c>
      <c r="F249" s="65" t="n">
        <v>-0.0049</v>
      </c>
      <c r="G249" s="66" t="n">
        <v>-24.191545</v>
      </c>
      <c r="H249" s="67" t="n">
        <f aca="false">E249+IF(D249="Long",1,-1)*G249</f>
        <v>4961.241545</v>
      </c>
      <c r="I249" s="68" t="n">
        <f aca="false">Assumptions!$B$58</f>
        <v>5.35750011455817</v>
      </c>
      <c r="J249" s="68" t="n">
        <f aca="false">INDEX(Yearly!$T$5:$T$22,MATCH(C249,Yearly!$A$5:$A$22,0))</f>
        <v>0.589816526373376</v>
      </c>
      <c r="K249" s="68" t="n">
        <f aca="false">G249-I249-J249</f>
        <v>-30.1388616409315</v>
      </c>
      <c r="L249" s="69" t="n">
        <f aca="false">(I249+J249)/Assumptions!$B$8</f>
        <v>0.000262239505838301</v>
      </c>
      <c r="M249" s="70" t="n">
        <f aca="false">F249-L249</f>
        <v>-0.0051622395058383</v>
      </c>
      <c r="N249" s="71" t="n">
        <f aca="false">G249*Assumptions!$B$7</f>
        <v>-190266.501425</v>
      </c>
      <c r="O249" s="71" t="n">
        <f aca="false">K249*Assumptions!$B$7</f>
        <v>-237042.146805927</v>
      </c>
      <c r="P249" s="68" t="n">
        <f aca="false">P248+G249</f>
        <v>4246.78379</v>
      </c>
      <c r="Q249" s="68" t="n">
        <f aca="false">MAX(Q248,P249)</f>
        <v>4421.95854</v>
      </c>
      <c r="R249" s="68" t="n">
        <f aca="false">Q249-P249</f>
        <v>175.174749999999</v>
      </c>
      <c r="S249" s="68" t="n">
        <f aca="false">S248+K249</f>
        <v>2746.53630379212</v>
      </c>
      <c r="T249" s="68" t="n">
        <f aca="false">MAX(T248,S249)</f>
        <v>2981.18422020144</v>
      </c>
      <c r="U249" s="68" t="n">
        <f aca="false">T249-S249</f>
        <v>234.647916409315</v>
      </c>
      <c r="V249" s="70" t="n">
        <f aca="false">V248+F249</f>
        <v>1.0066</v>
      </c>
      <c r="W249" s="70" t="n">
        <f aca="false">MAX(W248,V249)</f>
        <v>1.0417</v>
      </c>
      <c r="X249" s="70" t="n">
        <f aca="false">W249-V249</f>
        <v>0.0350999999999997</v>
      </c>
      <c r="Y249" s="70" t="n">
        <f aca="false">Y248+M249</f>
        <v>0.940448459200806</v>
      </c>
      <c r="Z249" s="70" t="n">
        <f aca="false">MAX(Z248,Y249)</f>
        <v>0.978170854259189</v>
      </c>
      <c r="AA249" s="70" t="n">
        <f aca="false">Z249-Y249</f>
        <v>0.037722395058383</v>
      </c>
      <c r="AB249" s="72" t="n">
        <f aca="false">AB248*(1+F249)</f>
        <v>2.58070433113219</v>
      </c>
      <c r="AC249" s="73" t="n">
        <f aca="false">MAX(AC248,AB249)</f>
        <v>2.67323612590122</v>
      </c>
      <c r="AD249" s="70" t="n">
        <f aca="false">1-AB249/AC249</f>
        <v>0.0346141494469882</v>
      </c>
      <c r="AE249" s="73" t="n">
        <f aca="false">AE248*(1+M249)</f>
        <v>2.4160884266893</v>
      </c>
      <c r="AF249" s="73" t="n">
        <f aca="false">MAX(AF248,AE249)</f>
        <v>2.50931373958205</v>
      </c>
      <c r="AG249" s="70" t="n">
        <f aca="false">1-AE249/AF249</f>
        <v>0.0371517165917539</v>
      </c>
      <c r="AH249" s="74" t="n">
        <f aca="false">IF(R249&gt;0,AH248+1,0)</f>
        <v>10</v>
      </c>
      <c r="AI249" s="74" t="n">
        <f aca="false">IF(U249&gt;0,AI248+1,0)</f>
        <v>10</v>
      </c>
      <c r="AJ249" s="74" t="n">
        <f aca="false">IF(G249&gt;0,AJ248+1,0)</f>
        <v>0</v>
      </c>
      <c r="AK249" s="74" t="n">
        <f aca="false">IF(G249&lt;=0,AK248+1,0)</f>
        <v>3</v>
      </c>
      <c r="AL249" s="74" t="n">
        <f aca="false">IF(K249&gt;0,AL248+1,0)</f>
        <v>0</v>
      </c>
      <c r="AM249" s="74" t="n">
        <f aca="false">IF(K249&lt;=0,AM248+1,0)</f>
        <v>3</v>
      </c>
    </row>
    <row r="250" customFormat="false" ht="15" hidden="false" customHeight="false" outlineLevel="0" collapsed="false">
      <c r="A250" s="61" t="n">
        <v>249</v>
      </c>
      <c r="B250" s="62" t="n">
        <v>40815.5104166667</v>
      </c>
      <c r="C250" s="63" t="n">
        <f aca="false">YEAR(B250)</f>
        <v>2011</v>
      </c>
      <c r="D250" s="32" t="s">
        <v>277</v>
      </c>
      <c r="E250" s="64" t="n">
        <v>4961</v>
      </c>
      <c r="F250" s="65" t="n">
        <v>-0.0051</v>
      </c>
      <c r="G250" s="66" t="n">
        <v>-25.3011</v>
      </c>
      <c r="H250" s="67" t="n">
        <f aca="false">E250+IF(D250="Long",1,-1)*G250</f>
        <v>4935.6989</v>
      </c>
      <c r="I250" s="68" t="n">
        <f aca="false">Assumptions!$B$58</f>
        <v>5.35750011455817</v>
      </c>
      <c r="J250" s="68" t="n">
        <f aca="false">INDEX(Yearly!$T$5:$T$22,MATCH(C250,Yearly!$A$5:$A$22,0))</f>
        <v>0.589816526373376</v>
      </c>
      <c r="K250" s="68" t="n">
        <f aca="false">G250-I250-J250</f>
        <v>-31.2484166409315</v>
      </c>
      <c r="L250" s="69" t="n">
        <f aca="false">(I250+J250)/Assumptions!$B$8</f>
        <v>0.000262239505838301</v>
      </c>
      <c r="M250" s="70" t="n">
        <f aca="false">F250-L250</f>
        <v>-0.0053622395058383</v>
      </c>
      <c r="N250" s="71" t="n">
        <f aca="false">G250*Assumptions!$B$7</f>
        <v>-198993.1515</v>
      </c>
      <c r="O250" s="71" t="n">
        <f aca="false">K250*Assumptions!$B$7</f>
        <v>-245768.796880927</v>
      </c>
      <c r="P250" s="68" t="n">
        <f aca="false">P249+G250</f>
        <v>4221.48269</v>
      </c>
      <c r="Q250" s="68" t="n">
        <f aca="false">MAX(Q249,P250)</f>
        <v>4421.95854</v>
      </c>
      <c r="R250" s="68" t="n">
        <f aca="false">Q250-P250</f>
        <v>200.475849999999</v>
      </c>
      <c r="S250" s="68" t="n">
        <f aca="false">S249+K250</f>
        <v>2715.28788715119</v>
      </c>
      <c r="T250" s="68" t="n">
        <f aca="false">MAX(T249,S250)</f>
        <v>2981.18422020144</v>
      </c>
      <c r="U250" s="68" t="n">
        <f aca="false">T250-S250</f>
        <v>265.896333050247</v>
      </c>
      <c r="V250" s="70" t="n">
        <f aca="false">V249+F250</f>
        <v>1.0015</v>
      </c>
      <c r="W250" s="70" t="n">
        <f aca="false">MAX(W249,V250)</f>
        <v>1.0417</v>
      </c>
      <c r="X250" s="70" t="n">
        <f aca="false">W250-V250</f>
        <v>0.0401999999999998</v>
      </c>
      <c r="Y250" s="70" t="n">
        <f aca="false">Y249+M250</f>
        <v>0.935086219694968</v>
      </c>
      <c r="Z250" s="70" t="n">
        <f aca="false">MAX(Z249,Y250)</f>
        <v>0.978170854259189</v>
      </c>
      <c r="AA250" s="70" t="n">
        <f aca="false">Z250-Y250</f>
        <v>0.0430846345642213</v>
      </c>
      <c r="AB250" s="72" t="n">
        <f aca="false">AB249*(1+F250)</f>
        <v>2.56754273904342</v>
      </c>
      <c r="AC250" s="73" t="n">
        <f aca="false">MAX(AC249,AB250)</f>
        <v>2.67323612590122</v>
      </c>
      <c r="AD250" s="70" t="n">
        <f aca="false">1-AB250/AC250</f>
        <v>0.0395376172848084</v>
      </c>
      <c r="AE250" s="73" t="n">
        <f aca="false">AE249*(1+M250)</f>
        <v>2.40313278187811</v>
      </c>
      <c r="AF250" s="73" t="n">
        <f aca="false">MAX(AF249,AE250)</f>
        <v>2.50931373958205</v>
      </c>
      <c r="AG250" s="70" t="n">
        <f aca="false">1-AE250/AF250</f>
        <v>0.042314739695174</v>
      </c>
      <c r="AH250" s="74" t="n">
        <f aca="false">IF(R250&gt;0,AH249+1,0)</f>
        <v>11</v>
      </c>
      <c r="AI250" s="74" t="n">
        <f aca="false">IF(U250&gt;0,AI249+1,0)</f>
        <v>11</v>
      </c>
      <c r="AJ250" s="74" t="n">
        <f aca="false">IF(G250&gt;0,AJ249+1,0)</f>
        <v>0</v>
      </c>
      <c r="AK250" s="74" t="n">
        <f aca="false">IF(G250&lt;=0,AK249+1,0)</f>
        <v>4</v>
      </c>
      <c r="AL250" s="74" t="n">
        <f aca="false">IF(K250&gt;0,AL249+1,0)</f>
        <v>0</v>
      </c>
      <c r="AM250" s="74" t="n">
        <f aca="false">IF(K250&lt;=0,AM249+1,0)</f>
        <v>4</v>
      </c>
    </row>
    <row r="251" customFormat="false" ht="15" hidden="false" customHeight="false" outlineLevel="0" collapsed="false">
      <c r="A251" s="61" t="n">
        <v>250</v>
      </c>
      <c r="B251" s="62" t="n">
        <v>40816.59375</v>
      </c>
      <c r="C251" s="63" t="n">
        <f aca="false">YEAR(B251)</f>
        <v>2011</v>
      </c>
      <c r="D251" s="32" t="s">
        <v>276</v>
      </c>
      <c r="E251" s="64" t="n">
        <v>4935.75</v>
      </c>
      <c r="F251" s="65" t="n">
        <v>0.0074</v>
      </c>
      <c r="G251" s="66" t="n">
        <v>36.52455</v>
      </c>
      <c r="H251" s="67" t="n">
        <f aca="false">E251+IF(D251="Long",1,-1)*G251</f>
        <v>4899.22545</v>
      </c>
      <c r="I251" s="68" t="n">
        <f aca="false">Assumptions!$B$58</f>
        <v>5.35750011455817</v>
      </c>
      <c r="J251" s="68" t="n">
        <f aca="false">INDEX(Yearly!$T$5:$T$22,MATCH(C251,Yearly!$A$5:$A$22,0))</f>
        <v>0.589816526373376</v>
      </c>
      <c r="K251" s="68" t="n">
        <f aca="false">G251-I251-J251</f>
        <v>30.5772333590685</v>
      </c>
      <c r="L251" s="69" t="n">
        <f aca="false">(I251+J251)/Assumptions!$B$8</f>
        <v>0.000262239505838301</v>
      </c>
      <c r="M251" s="70" t="n">
        <f aca="false">F251-L251</f>
        <v>0.0071377604941617</v>
      </c>
      <c r="N251" s="71" t="n">
        <f aca="false">G251*Assumptions!$B$7</f>
        <v>287265.58575</v>
      </c>
      <c r="O251" s="71" t="n">
        <f aca="false">K251*Assumptions!$B$7</f>
        <v>240489.940369073</v>
      </c>
      <c r="P251" s="68" t="n">
        <f aca="false">P250+G251</f>
        <v>4258.00724</v>
      </c>
      <c r="Q251" s="68" t="n">
        <f aca="false">MAX(Q250,P251)</f>
        <v>4421.95854</v>
      </c>
      <c r="R251" s="68" t="n">
        <f aca="false">Q251-P251</f>
        <v>163.951299999999</v>
      </c>
      <c r="S251" s="68" t="n">
        <f aca="false">S250+K251</f>
        <v>2745.86512051026</v>
      </c>
      <c r="T251" s="68" t="n">
        <f aca="false">MAX(T250,S251)</f>
        <v>2981.18422020144</v>
      </c>
      <c r="U251" s="68" t="n">
        <f aca="false">T251-S251</f>
        <v>235.319099691178</v>
      </c>
      <c r="V251" s="70" t="n">
        <f aca="false">V250+F251</f>
        <v>1.0089</v>
      </c>
      <c r="W251" s="70" t="n">
        <f aca="false">MAX(W250,V251)</f>
        <v>1.0417</v>
      </c>
      <c r="X251" s="70" t="n">
        <f aca="false">W251-V251</f>
        <v>0.0327999999999997</v>
      </c>
      <c r="Y251" s="70" t="n">
        <f aca="false">Y250+M251</f>
        <v>0.94222398018913</v>
      </c>
      <c r="Z251" s="70" t="n">
        <f aca="false">MAX(Z250,Y251)</f>
        <v>0.978170854259189</v>
      </c>
      <c r="AA251" s="70" t="n">
        <f aca="false">Z251-Y251</f>
        <v>0.0359468740700596</v>
      </c>
      <c r="AB251" s="72" t="n">
        <f aca="false">AB250*(1+F251)</f>
        <v>2.58654255531234</v>
      </c>
      <c r="AC251" s="73" t="n">
        <f aca="false">MAX(AC250,AB251)</f>
        <v>2.67323612590122</v>
      </c>
      <c r="AD251" s="70" t="n">
        <f aca="false">1-AB251/AC251</f>
        <v>0.0324301956527161</v>
      </c>
      <c r="AE251" s="73" t="n">
        <f aca="false">AE250*(1+M251)</f>
        <v>2.42028576811083</v>
      </c>
      <c r="AF251" s="73" t="n">
        <f aca="false">MAX(AF250,AE251)</f>
        <v>2.50931373958205</v>
      </c>
      <c r="AG251" s="70" t="n">
        <f aca="false">1-AE251/AF251</f>
        <v>0.0354790116783292</v>
      </c>
      <c r="AH251" s="74" t="n">
        <f aca="false">IF(R251&gt;0,AH250+1,0)</f>
        <v>12</v>
      </c>
      <c r="AI251" s="74" t="n">
        <f aca="false">IF(U251&gt;0,AI250+1,0)</f>
        <v>12</v>
      </c>
      <c r="AJ251" s="74" t="n">
        <f aca="false">IF(G251&gt;0,AJ250+1,0)</f>
        <v>1</v>
      </c>
      <c r="AK251" s="74" t="n">
        <f aca="false">IF(G251&lt;=0,AK250+1,0)</f>
        <v>0</v>
      </c>
      <c r="AL251" s="74" t="n">
        <f aca="false">IF(K251&gt;0,AL250+1,0)</f>
        <v>1</v>
      </c>
      <c r="AM251" s="74" t="n">
        <f aca="false">IF(K251&lt;=0,AM250+1,0)</f>
        <v>0</v>
      </c>
    </row>
    <row r="252" customFormat="false" ht="15" hidden="false" customHeight="false" outlineLevel="0" collapsed="false">
      <c r="A252" s="61" t="n">
        <v>251</v>
      </c>
      <c r="B252" s="62" t="n">
        <v>40823.40625</v>
      </c>
      <c r="C252" s="63" t="n">
        <f aca="false">YEAR(B252)</f>
        <v>2011</v>
      </c>
      <c r="D252" s="32" t="s">
        <v>277</v>
      </c>
      <c r="E252" s="64" t="n">
        <v>4899.2</v>
      </c>
      <c r="F252" s="65" t="n">
        <v>0.0302</v>
      </c>
      <c r="G252" s="66" t="n">
        <v>147.95584</v>
      </c>
      <c r="H252" s="67" t="n">
        <f aca="false">E252+IF(D252="Long",1,-1)*G252</f>
        <v>5047.15584</v>
      </c>
      <c r="I252" s="68" t="n">
        <f aca="false">Assumptions!$B$58</f>
        <v>5.35750011455817</v>
      </c>
      <c r="J252" s="68" t="n">
        <f aca="false">INDEX(Yearly!$T$5:$T$22,MATCH(C252,Yearly!$A$5:$A$22,0))</f>
        <v>0.589816526373376</v>
      </c>
      <c r="K252" s="68" t="n">
        <f aca="false">G252-I252-J252</f>
        <v>142.008523359068</v>
      </c>
      <c r="L252" s="69" t="n">
        <f aca="false">(I252+J252)/Assumptions!$B$8</f>
        <v>0.000262239505838301</v>
      </c>
      <c r="M252" s="70" t="n">
        <f aca="false">F252-L252</f>
        <v>0.0299377604941617</v>
      </c>
      <c r="N252" s="71" t="n">
        <f aca="false">G252*Assumptions!$B$7</f>
        <v>1163672.6816</v>
      </c>
      <c r="O252" s="71" t="n">
        <f aca="false">K252*Assumptions!$B$7</f>
        <v>1116897.03621907</v>
      </c>
      <c r="P252" s="68" t="n">
        <f aca="false">P251+G252</f>
        <v>4405.96308</v>
      </c>
      <c r="Q252" s="68" t="n">
        <f aca="false">MAX(Q251,P252)</f>
        <v>4421.95854</v>
      </c>
      <c r="R252" s="68" t="n">
        <f aca="false">Q252-P252</f>
        <v>15.9954599999992</v>
      </c>
      <c r="S252" s="68" t="n">
        <f aca="false">S251+K252</f>
        <v>2887.87364386933</v>
      </c>
      <c r="T252" s="68" t="n">
        <f aca="false">MAX(T251,S252)</f>
        <v>2981.18422020144</v>
      </c>
      <c r="U252" s="68" t="n">
        <f aca="false">T252-S252</f>
        <v>93.3105763321096</v>
      </c>
      <c r="V252" s="70" t="n">
        <f aca="false">V251+F252</f>
        <v>1.0391</v>
      </c>
      <c r="W252" s="70" t="n">
        <f aca="false">MAX(W251,V252)</f>
        <v>1.0417</v>
      </c>
      <c r="X252" s="70" t="n">
        <f aca="false">W252-V252</f>
        <v>0.00259999999999971</v>
      </c>
      <c r="Y252" s="70" t="n">
        <f aca="false">Y251+M252</f>
        <v>0.972161740683291</v>
      </c>
      <c r="Z252" s="70" t="n">
        <f aca="false">MAX(Z251,Y252)</f>
        <v>0.978170854259189</v>
      </c>
      <c r="AA252" s="70" t="n">
        <f aca="false">Z252-Y252</f>
        <v>0.00600911357589784</v>
      </c>
      <c r="AB252" s="72" t="n">
        <f aca="false">AB251*(1+F252)</f>
        <v>2.66465614048277</v>
      </c>
      <c r="AC252" s="73" t="n">
        <f aca="false">MAX(AC251,AB252)</f>
        <v>2.67323612590122</v>
      </c>
      <c r="AD252" s="70" t="n">
        <f aca="false">1-AB252/AC252</f>
        <v>0.00320958756142808</v>
      </c>
      <c r="AE252" s="73" t="n">
        <f aca="false">AE251*(1+M252)</f>
        <v>2.49274370376396</v>
      </c>
      <c r="AF252" s="73" t="n">
        <f aca="false">MAX(AF251,AE252)</f>
        <v>2.50931373958205</v>
      </c>
      <c r="AG252" s="70" t="n">
        <f aca="false">1-AE252/AF252</f>
        <v>0.00660341333836301</v>
      </c>
      <c r="AH252" s="74" t="n">
        <f aca="false">IF(R252&gt;0,AH251+1,0)</f>
        <v>13</v>
      </c>
      <c r="AI252" s="74" t="n">
        <f aca="false">IF(U252&gt;0,AI251+1,0)</f>
        <v>13</v>
      </c>
      <c r="AJ252" s="74" t="n">
        <f aca="false">IF(G252&gt;0,AJ251+1,0)</f>
        <v>2</v>
      </c>
      <c r="AK252" s="74" t="n">
        <f aca="false">IF(G252&lt;=0,AK251+1,0)</f>
        <v>0</v>
      </c>
      <c r="AL252" s="74" t="n">
        <f aca="false">IF(K252&gt;0,AL251+1,0)</f>
        <v>2</v>
      </c>
      <c r="AM252" s="74" t="n">
        <f aca="false">IF(K252&lt;=0,AM251+1,0)</f>
        <v>0</v>
      </c>
    </row>
    <row r="253" customFormat="false" ht="15" hidden="false" customHeight="false" outlineLevel="0" collapsed="false">
      <c r="A253" s="61" t="n">
        <v>252</v>
      </c>
      <c r="B253" s="62" t="n">
        <v>40835.40625</v>
      </c>
      <c r="C253" s="63" t="n">
        <f aca="false">YEAR(B253)</f>
        <v>2011</v>
      </c>
      <c r="D253" s="32" t="s">
        <v>277</v>
      </c>
      <c r="E253" s="64" t="n">
        <v>5097.55</v>
      </c>
      <c r="F253" s="65" t="n">
        <v>-0.004</v>
      </c>
      <c r="G253" s="66" t="n">
        <v>-20.3902</v>
      </c>
      <c r="H253" s="67" t="n">
        <f aca="false">E253+IF(D253="Long",1,-1)*G253</f>
        <v>5077.1598</v>
      </c>
      <c r="I253" s="68" t="n">
        <f aca="false">Assumptions!$B$58</f>
        <v>5.35750011455817</v>
      </c>
      <c r="J253" s="68" t="n">
        <f aca="false">INDEX(Yearly!$T$5:$T$22,MATCH(C253,Yearly!$A$5:$A$22,0))</f>
        <v>0.589816526373376</v>
      </c>
      <c r="K253" s="68" t="n">
        <f aca="false">G253-I253-J253</f>
        <v>-26.3375166409315</v>
      </c>
      <c r="L253" s="69" t="n">
        <f aca="false">(I253+J253)/Assumptions!$B$8</f>
        <v>0.000262239505838301</v>
      </c>
      <c r="M253" s="70" t="n">
        <f aca="false">F253-L253</f>
        <v>-0.0042622395058383</v>
      </c>
      <c r="N253" s="71" t="n">
        <f aca="false">G253*Assumptions!$B$7</f>
        <v>-160368.923</v>
      </c>
      <c r="O253" s="71" t="n">
        <f aca="false">K253*Assumptions!$B$7</f>
        <v>-207144.568380927</v>
      </c>
      <c r="P253" s="68" t="n">
        <f aca="false">P252+G253</f>
        <v>4385.57288</v>
      </c>
      <c r="Q253" s="68" t="n">
        <f aca="false">MAX(Q252,P253)</f>
        <v>4421.95854</v>
      </c>
      <c r="R253" s="68" t="n">
        <f aca="false">Q253-P253</f>
        <v>36.385659999999</v>
      </c>
      <c r="S253" s="68" t="n">
        <f aca="false">S252+K253</f>
        <v>2861.5361272284</v>
      </c>
      <c r="T253" s="68" t="n">
        <f aca="false">MAX(T252,S253)</f>
        <v>2981.18422020144</v>
      </c>
      <c r="U253" s="68" t="n">
        <f aca="false">T253-S253</f>
        <v>119.648092973041</v>
      </c>
      <c r="V253" s="70" t="n">
        <f aca="false">V252+F253</f>
        <v>1.0351</v>
      </c>
      <c r="W253" s="70" t="n">
        <f aca="false">MAX(W252,V253)</f>
        <v>1.0417</v>
      </c>
      <c r="X253" s="70" t="n">
        <f aca="false">W253-V253</f>
        <v>0.00659999999999972</v>
      </c>
      <c r="Y253" s="70" t="n">
        <f aca="false">Y252+M253</f>
        <v>0.967899501177453</v>
      </c>
      <c r="Z253" s="70" t="n">
        <f aca="false">MAX(Z252,Y253)</f>
        <v>0.978170854259189</v>
      </c>
      <c r="AA253" s="70" t="n">
        <f aca="false">Z253-Y253</f>
        <v>0.0102713530817361</v>
      </c>
      <c r="AB253" s="72" t="n">
        <f aca="false">AB252*(1+F253)</f>
        <v>2.65399751592084</v>
      </c>
      <c r="AC253" s="73" t="n">
        <f aca="false">MAX(AC252,AB253)</f>
        <v>2.67323612590122</v>
      </c>
      <c r="AD253" s="70" t="n">
        <f aca="false">1-AB253/AC253</f>
        <v>0.0071967492111823</v>
      </c>
      <c r="AE253" s="73" t="n">
        <f aca="false">AE252*(1+M253)</f>
        <v>2.48211903307184</v>
      </c>
      <c r="AF253" s="73" t="n">
        <f aca="false">MAX(AF252,AE253)</f>
        <v>2.50931373958205</v>
      </c>
      <c r="AG253" s="70" t="n">
        <f aca="false">1-AE253/AF253</f>
        <v>0.0108375075149971</v>
      </c>
      <c r="AH253" s="74" t="n">
        <f aca="false">IF(R253&gt;0,AH252+1,0)</f>
        <v>14</v>
      </c>
      <c r="AI253" s="74" t="n">
        <f aca="false">IF(U253&gt;0,AI252+1,0)</f>
        <v>14</v>
      </c>
      <c r="AJ253" s="74" t="n">
        <f aca="false">IF(G253&gt;0,AJ252+1,0)</f>
        <v>0</v>
      </c>
      <c r="AK253" s="74" t="n">
        <f aca="false">IF(G253&lt;=0,AK252+1,0)</f>
        <v>1</v>
      </c>
      <c r="AL253" s="74" t="n">
        <f aca="false">IF(K253&gt;0,AL252+1,0)</f>
        <v>0</v>
      </c>
      <c r="AM253" s="74" t="n">
        <f aca="false">IF(K253&lt;=0,AM252+1,0)</f>
        <v>1</v>
      </c>
    </row>
    <row r="254" customFormat="false" ht="15" hidden="false" customHeight="false" outlineLevel="0" collapsed="false">
      <c r="A254" s="61" t="n">
        <v>253</v>
      </c>
      <c r="B254" s="62" t="n">
        <v>40836.6354166667</v>
      </c>
      <c r="C254" s="63" t="n">
        <f aca="false">YEAR(B254)</f>
        <v>2011</v>
      </c>
      <c r="D254" s="32" t="s">
        <v>277</v>
      </c>
      <c r="E254" s="64" t="n">
        <v>5094.35</v>
      </c>
      <c r="F254" s="65" t="n">
        <v>-0.0066</v>
      </c>
      <c r="G254" s="66" t="n">
        <v>-33.62271</v>
      </c>
      <c r="H254" s="67" t="n">
        <f aca="false">E254+IF(D254="Long",1,-1)*G254</f>
        <v>5060.72729</v>
      </c>
      <c r="I254" s="68" t="n">
        <f aca="false">Assumptions!$B$58</f>
        <v>5.35750011455817</v>
      </c>
      <c r="J254" s="68" t="n">
        <f aca="false">INDEX(Yearly!$T$5:$T$22,MATCH(C254,Yearly!$A$5:$A$22,0))</f>
        <v>0.589816526373376</v>
      </c>
      <c r="K254" s="68" t="n">
        <f aca="false">G254-I254-J254</f>
        <v>-39.5700266409315</v>
      </c>
      <c r="L254" s="69" t="n">
        <f aca="false">(I254+J254)/Assumptions!$B$8</f>
        <v>0.000262239505838301</v>
      </c>
      <c r="M254" s="70" t="n">
        <f aca="false">F254-L254</f>
        <v>-0.0068622395058383</v>
      </c>
      <c r="N254" s="71" t="n">
        <f aca="false">G254*Assumptions!$B$7</f>
        <v>-264442.61415</v>
      </c>
      <c r="O254" s="71" t="n">
        <f aca="false">K254*Assumptions!$B$7</f>
        <v>-311218.259530927</v>
      </c>
      <c r="P254" s="68" t="n">
        <f aca="false">P253+G254</f>
        <v>4351.95017</v>
      </c>
      <c r="Q254" s="68" t="n">
        <f aca="false">MAX(Q253,P254)</f>
        <v>4421.95854</v>
      </c>
      <c r="R254" s="68" t="n">
        <f aca="false">Q254-P254</f>
        <v>70.0083699999987</v>
      </c>
      <c r="S254" s="68" t="n">
        <f aca="false">S253+K254</f>
        <v>2821.96610058747</v>
      </c>
      <c r="T254" s="68" t="n">
        <f aca="false">MAX(T253,S254)</f>
        <v>2981.18422020144</v>
      </c>
      <c r="U254" s="68" t="n">
        <f aca="false">T254-S254</f>
        <v>159.218119613973</v>
      </c>
      <c r="V254" s="70" t="n">
        <f aca="false">V253+F254</f>
        <v>1.0285</v>
      </c>
      <c r="W254" s="70" t="n">
        <f aca="false">MAX(W253,V254)</f>
        <v>1.0417</v>
      </c>
      <c r="X254" s="70" t="n">
        <f aca="false">W254-V254</f>
        <v>0.0131999999999997</v>
      </c>
      <c r="Y254" s="70" t="n">
        <f aca="false">Y253+M254</f>
        <v>0.961037261671615</v>
      </c>
      <c r="Z254" s="70" t="n">
        <f aca="false">MAX(Z253,Y254)</f>
        <v>0.978170854259189</v>
      </c>
      <c r="AA254" s="70" t="n">
        <f aca="false">Z254-Y254</f>
        <v>0.0171335925875744</v>
      </c>
      <c r="AB254" s="72" t="n">
        <f aca="false">AB253*(1+F254)</f>
        <v>2.63648113231576</v>
      </c>
      <c r="AC254" s="73" t="n">
        <f aca="false">MAX(AC253,AB254)</f>
        <v>2.67323612590122</v>
      </c>
      <c r="AD254" s="70" t="n">
        <f aca="false">1-AB254/AC254</f>
        <v>0.0137492506663884</v>
      </c>
      <c r="AE254" s="73" t="n">
        <f aca="false">AE253*(1+M254)</f>
        <v>2.4650861377849</v>
      </c>
      <c r="AF254" s="73" t="n">
        <f aca="false">MAX(AF253,AE254)</f>
        <v>2.50931373958205</v>
      </c>
      <c r="AG254" s="70" t="n">
        <f aca="false">1-AE254/AF254</f>
        <v>0.0176253774486213</v>
      </c>
      <c r="AH254" s="74" t="n">
        <f aca="false">IF(R254&gt;0,AH253+1,0)</f>
        <v>15</v>
      </c>
      <c r="AI254" s="74" t="n">
        <f aca="false">IF(U254&gt;0,AI253+1,0)</f>
        <v>15</v>
      </c>
      <c r="AJ254" s="74" t="n">
        <f aca="false">IF(G254&gt;0,AJ253+1,0)</f>
        <v>0</v>
      </c>
      <c r="AK254" s="74" t="n">
        <f aca="false">IF(G254&lt;=0,AK253+1,0)</f>
        <v>2</v>
      </c>
      <c r="AL254" s="74" t="n">
        <f aca="false">IF(K254&gt;0,AL253+1,0)</f>
        <v>0</v>
      </c>
      <c r="AM254" s="74" t="n">
        <f aca="false">IF(K254&lt;=0,AM253+1,0)</f>
        <v>2</v>
      </c>
    </row>
    <row r="255" customFormat="false" ht="15" hidden="false" customHeight="false" outlineLevel="0" collapsed="false">
      <c r="A255" s="61" t="n">
        <v>254</v>
      </c>
      <c r="B255" s="62" t="n">
        <v>40840.40625</v>
      </c>
      <c r="C255" s="63" t="n">
        <f aca="false">YEAR(B255)</f>
        <v>2011</v>
      </c>
      <c r="D255" s="32" t="s">
        <v>277</v>
      </c>
      <c r="E255" s="64" t="n">
        <v>5143.9</v>
      </c>
      <c r="F255" s="65" t="n">
        <v>-0.0085</v>
      </c>
      <c r="G255" s="66" t="n">
        <v>-43.72315</v>
      </c>
      <c r="H255" s="67" t="n">
        <f aca="false">E255+IF(D255="Long",1,-1)*G255</f>
        <v>5100.17685</v>
      </c>
      <c r="I255" s="68" t="n">
        <f aca="false">Assumptions!$B$58</f>
        <v>5.35750011455817</v>
      </c>
      <c r="J255" s="68" t="n">
        <f aca="false">INDEX(Yearly!$T$5:$T$22,MATCH(C255,Yearly!$A$5:$A$22,0))</f>
        <v>0.589816526373376</v>
      </c>
      <c r="K255" s="68" t="n">
        <f aca="false">G255-I255-J255</f>
        <v>-49.6704666409315</v>
      </c>
      <c r="L255" s="69" t="n">
        <f aca="false">(I255+J255)/Assumptions!$B$8</f>
        <v>0.000262239505838301</v>
      </c>
      <c r="M255" s="70" t="n">
        <f aca="false">F255-L255</f>
        <v>-0.0087622395058383</v>
      </c>
      <c r="N255" s="71" t="n">
        <f aca="false">G255*Assumptions!$B$7</f>
        <v>-343882.57475</v>
      </c>
      <c r="O255" s="71" t="n">
        <f aca="false">K255*Assumptions!$B$7</f>
        <v>-390658.220130927</v>
      </c>
      <c r="P255" s="68" t="n">
        <f aca="false">P254+G255</f>
        <v>4308.22702</v>
      </c>
      <c r="Q255" s="68" t="n">
        <f aca="false">MAX(Q254,P255)</f>
        <v>4421.95854</v>
      </c>
      <c r="R255" s="68" t="n">
        <f aca="false">Q255-P255</f>
        <v>113.731519999998</v>
      </c>
      <c r="S255" s="68" t="n">
        <f aca="false">S254+K255</f>
        <v>2772.29563394653</v>
      </c>
      <c r="T255" s="68" t="n">
        <f aca="false">MAX(T254,S255)</f>
        <v>2981.18422020144</v>
      </c>
      <c r="U255" s="68" t="n">
        <f aca="false">T255-S255</f>
        <v>208.888586254904</v>
      </c>
      <c r="V255" s="70" t="n">
        <f aca="false">V254+F255</f>
        <v>1.02</v>
      </c>
      <c r="W255" s="70" t="n">
        <f aca="false">MAX(W254,V255)</f>
        <v>1.0417</v>
      </c>
      <c r="X255" s="70" t="n">
        <f aca="false">W255-V255</f>
        <v>0.0216999999999996</v>
      </c>
      <c r="Y255" s="70" t="n">
        <f aca="false">Y254+M255</f>
        <v>0.952275022165776</v>
      </c>
      <c r="Z255" s="70" t="n">
        <f aca="false">MAX(Z254,Y255)</f>
        <v>0.978170854259189</v>
      </c>
      <c r="AA255" s="70" t="n">
        <f aca="false">Z255-Y255</f>
        <v>0.0258958320934127</v>
      </c>
      <c r="AB255" s="72" t="n">
        <f aca="false">AB254*(1+F255)</f>
        <v>2.61407104269108</v>
      </c>
      <c r="AC255" s="73" t="n">
        <f aca="false">MAX(AC254,AB255)</f>
        <v>2.67323612590122</v>
      </c>
      <c r="AD255" s="70" t="n">
        <f aca="false">1-AB255/AC255</f>
        <v>0.0221323820357242</v>
      </c>
      <c r="AE255" s="73" t="n">
        <f aca="false">AE254*(1+M255)</f>
        <v>2.44348646264311</v>
      </c>
      <c r="AF255" s="73" t="n">
        <f aca="false">MAX(AF254,AE255)</f>
        <v>2.50931373958205</v>
      </c>
      <c r="AG255" s="70" t="n">
        <f aca="false">1-AE255/AF255</f>
        <v>0.0262331791758739</v>
      </c>
      <c r="AH255" s="74" t="n">
        <f aca="false">IF(R255&gt;0,AH254+1,0)</f>
        <v>16</v>
      </c>
      <c r="AI255" s="74" t="n">
        <f aca="false">IF(U255&gt;0,AI254+1,0)</f>
        <v>16</v>
      </c>
      <c r="AJ255" s="74" t="n">
        <f aca="false">IF(G255&gt;0,AJ254+1,0)</f>
        <v>0</v>
      </c>
      <c r="AK255" s="74" t="n">
        <f aca="false">IF(G255&lt;=0,AK254+1,0)</f>
        <v>3</v>
      </c>
      <c r="AL255" s="74" t="n">
        <f aca="false">IF(K255&gt;0,AL254+1,0)</f>
        <v>0</v>
      </c>
      <c r="AM255" s="74" t="n">
        <f aca="false">IF(K255&lt;=0,AM254+1,0)</f>
        <v>3</v>
      </c>
    </row>
    <row r="256" customFormat="false" ht="15" hidden="false" customHeight="false" outlineLevel="0" collapsed="false">
      <c r="A256" s="61" t="n">
        <v>255</v>
      </c>
      <c r="B256" s="62" t="n">
        <v>40841.5527777778</v>
      </c>
      <c r="C256" s="63" t="n">
        <f aca="false">YEAR(B256)</f>
        <v>2011</v>
      </c>
      <c r="D256" s="32" t="s">
        <v>277</v>
      </c>
      <c r="E256" s="64" t="n">
        <v>5134.45</v>
      </c>
      <c r="F256" s="65" t="n">
        <v>0.022</v>
      </c>
      <c r="G256" s="66" t="n">
        <v>112.9579</v>
      </c>
      <c r="H256" s="67" t="n">
        <f aca="false">E256+IF(D256="Long",1,-1)*G256</f>
        <v>5247.4079</v>
      </c>
      <c r="I256" s="68" t="n">
        <f aca="false">Assumptions!$B$58</f>
        <v>5.35750011455817</v>
      </c>
      <c r="J256" s="68" t="n">
        <f aca="false">INDEX(Yearly!$T$5:$T$22,MATCH(C256,Yearly!$A$5:$A$22,0))</f>
        <v>0.589816526373376</v>
      </c>
      <c r="K256" s="68" t="n">
        <f aca="false">G256-I256-J256</f>
        <v>107.010583359068</v>
      </c>
      <c r="L256" s="69" t="n">
        <f aca="false">(I256+J256)/Assumptions!$B$8</f>
        <v>0.000262239505838301</v>
      </c>
      <c r="M256" s="70" t="n">
        <f aca="false">F256-L256</f>
        <v>0.0217377604941617</v>
      </c>
      <c r="N256" s="71" t="n">
        <f aca="false">G256*Assumptions!$B$7</f>
        <v>888413.8835</v>
      </c>
      <c r="O256" s="71" t="n">
        <f aca="false">K256*Assumptions!$B$7</f>
        <v>841638.238119073</v>
      </c>
      <c r="P256" s="68" t="n">
        <f aca="false">P255+G256</f>
        <v>4421.18492</v>
      </c>
      <c r="Q256" s="68" t="n">
        <f aca="false">MAX(Q255,P256)</f>
        <v>4421.95854</v>
      </c>
      <c r="R256" s="68" t="n">
        <f aca="false">Q256-P256</f>
        <v>0.773619999998118</v>
      </c>
      <c r="S256" s="68" t="n">
        <f aca="false">S255+K256</f>
        <v>2879.3062173056</v>
      </c>
      <c r="T256" s="68" t="n">
        <f aca="false">MAX(T255,S256)</f>
        <v>2981.18422020144</v>
      </c>
      <c r="U256" s="68" t="n">
        <f aca="false">T256-S256</f>
        <v>101.878002895836</v>
      </c>
      <c r="V256" s="70" t="n">
        <f aca="false">V255+F256</f>
        <v>1.042</v>
      </c>
      <c r="W256" s="70" t="n">
        <f aca="false">MAX(W255,V256)</f>
        <v>1.042</v>
      </c>
      <c r="X256" s="70" t="n">
        <f aca="false">W256-V256</f>
        <v>0</v>
      </c>
      <c r="Y256" s="70" t="n">
        <f aca="false">Y255+M256</f>
        <v>0.974012782659938</v>
      </c>
      <c r="Z256" s="70" t="n">
        <f aca="false">MAX(Z255,Y256)</f>
        <v>0.978170854259189</v>
      </c>
      <c r="AA256" s="70" t="n">
        <f aca="false">Z256-Y256</f>
        <v>0.00415807159925108</v>
      </c>
      <c r="AB256" s="72" t="n">
        <f aca="false">AB255*(1+F256)</f>
        <v>2.67158060563028</v>
      </c>
      <c r="AC256" s="73" t="n">
        <f aca="false">MAX(AC255,AB256)</f>
        <v>2.67323612590122</v>
      </c>
      <c r="AD256" s="70" t="n">
        <f aca="false">1-AB256/AC256</f>
        <v>0.000619294440510121</v>
      </c>
      <c r="AE256" s="73" t="n">
        <f aca="false">AE255*(1+M256)</f>
        <v>2.49660238613877</v>
      </c>
      <c r="AF256" s="73" t="n">
        <f aca="false">MAX(AF255,AE256)</f>
        <v>2.50931373958205</v>
      </c>
      <c r="AG256" s="70" t="n">
        <f aca="false">1-AE256/AF256</f>
        <v>0.00506566924763763</v>
      </c>
      <c r="AH256" s="74" t="n">
        <f aca="false">IF(R256&gt;0,AH255+1,0)</f>
        <v>17</v>
      </c>
      <c r="AI256" s="74" t="n">
        <f aca="false">IF(U256&gt;0,AI255+1,0)</f>
        <v>17</v>
      </c>
      <c r="AJ256" s="74" t="n">
        <f aca="false">IF(G256&gt;0,AJ255+1,0)</f>
        <v>1</v>
      </c>
      <c r="AK256" s="74" t="n">
        <f aca="false">IF(G256&lt;=0,AK255+1,0)</f>
        <v>0</v>
      </c>
      <c r="AL256" s="74" t="n">
        <f aca="false">IF(K256&gt;0,AL255+1,0)</f>
        <v>1</v>
      </c>
      <c r="AM256" s="74" t="n">
        <f aca="false">IF(K256&lt;=0,AM255+1,0)</f>
        <v>0</v>
      </c>
    </row>
    <row r="257" customFormat="false" ht="15" hidden="false" customHeight="false" outlineLevel="0" collapsed="false">
      <c r="A257" s="61" t="n">
        <v>256</v>
      </c>
      <c r="B257" s="62" t="n">
        <v>40849.4444444445</v>
      </c>
      <c r="C257" s="63" t="n">
        <f aca="false">YEAR(B257)</f>
        <v>2011</v>
      </c>
      <c r="D257" s="32" t="s">
        <v>277</v>
      </c>
      <c r="E257" s="64" t="n">
        <v>5255.15</v>
      </c>
      <c r="F257" s="65" t="n">
        <v>-0.0029</v>
      </c>
      <c r="G257" s="66" t="n">
        <v>-15.239935</v>
      </c>
      <c r="H257" s="67" t="n">
        <f aca="false">E257+IF(D257="Long",1,-1)*G257</f>
        <v>5239.910065</v>
      </c>
      <c r="I257" s="68" t="n">
        <f aca="false">Assumptions!$B$58</f>
        <v>5.35750011455817</v>
      </c>
      <c r="J257" s="68" t="n">
        <f aca="false">INDEX(Yearly!$T$5:$T$22,MATCH(C257,Yearly!$A$5:$A$22,0))</f>
        <v>0.589816526373376</v>
      </c>
      <c r="K257" s="68" t="n">
        <f aca="false">G257-I257-J257</f>
        <v>-21.1872516409315</v>
      </c>
      <c r="L257" s="69" t="n">
        <f aca="false">(I257+J257)/Assumptions!$B$8</f>
        <v>0.000262239505838301</v>
      </c>
      <c r="M257" s="70" t="n">
        <f aca="false">F257-L257</f>
        <v>-0.0031622395058383</v>
      </c>
      <c r="N257" s="71" t="n">
        <f aca="false">G257*Assumptions!$B$7</f>
        <v>-119862.088775</v>
      </c>
      <c r="O257" s="71" t="n">
        <f aca="false">K257*Assumptions!$B$7</f>
        <v>-166637.734155927</v>
      </c>
      <c r="P257" s="68" t="n">
        <f aca="false">P256+G257</f>
        <v>4405.944985</v>
      </c>
      <c r="Q257" s="68" t="n">
        <f aca="false">MAX(Q256,P257)</f>
        <v>4421.95854</v>
      </c>
      <c r="R257" s="68" t="n">
        <f aca="false">Q257-P257</f>
        <v>16.0135549999977</v>
      </c>
      <c r="S257" s="68" t="n">
        <f aca="false">S256+K257</f>
        <v>2858.11896566467</v>
      </c>
      <c r="T257" s="68" t="n">
        <f aca="false">MAX(T256,S257)</f>
        <v>2981.18422020144</v>
      </c>
      <c r="U257" s="68" t="n">
        <f aca="false">T257-S257</f>
        <v>123.065254536768</v>
      </c>
      <c r="V257" s="70" t="n">
        <f aca="false">V256+F257</f>
        <v>1.0391</v>
      </c>
      <c r="W257" s="70" t="n">
        <f aca="false">MAX(W256,V257)</f>
        <v>1.042</v>
      </c>
      <c r="X257" s="70" t="n">
        <f aca="false">W257-V257</f>
        <v>0.0028999999999999</v>
      </c>
      <c r="Y257" s="70" t="n">
        <f aca="false">Y256+M257</f>
        <v>0.9708505431541</v>
      </c>
      <c r="Z257" s="70" t="n">
        <f aca="false">MAX(Z256,Y257)</f>
        <v>0.978170854259189</v>
      </c>
      <c r="AA257" s="70" t="n">
        <f aca="false">Z257-Y257</f>
        <v>0.00732031110508935</v>
      </c>
      <c r="AB257" s="72" t="n">
        <f aca="false">AB256*(1+F257)</f>
        <v>2.66383302187396</v>
      </c>
      <c r="AC257" s="73" t="n">
        <f aca="false">MAX(AC256,AB257)</f>
        <v>2.67323612590122</v>
      </c>
      <c r="AD257" s="70" t="n">
        <f aca="false">1-AB257/AC257</f>
        <v>0.00351749848663263</v>
      </c>
      <c r="AE257" s="73" t="n">
        <f aca="false">AE256*(1+M257)</f>
        <v>2.48870753144296</v>
      </c>
      <c r="AF257" s="73" t="n">
        <f aca="false">MAX(AF256,AE257)</f>
        <v>2.50931373958205</v>
      </c>
      <c r="AG257" s="70" t="n">
        <f aca="false">1-AE257/AF257</f>
        <v>0.00821188989405752</v>
      </c>
      <c r="AH257" s="74" t="n">
        <f aca="false">IF(R257&gt;0,AH256+1,0)</f>
        <v>18</v>
      </c>
      <c r="AI257" s="74" t="n">
        <f aca="false">IF(U257&gt;0,AI256+1,0)</f>
        <v>18</v>
      </c>
      <c r="AJ257" s="74" t="n">
        <f aca="false">IF(G257&gt;0,AJ256+1,0)</f>
        <v>0</v>
      </c>
      <c r="AK257" s="74" t="n">
        <f aca="false">IF(G257&lt;=0,AK256+1,0)</f>
        <v>1</v>
      </c>
      <c r="AL257" s="74" t="n">
        <f aca="false">IF(K257&gt;0,AL256+1,0)</f>
        <v>0</v>
      </c>
      <c r="AM257" s="74" t="n">
        <f aca="false">IF(K257&lt;=0,AM256+1,0)</f>
        <v>1</v>
      </c>
    </row>
    <row r="258" customFormat="false" ht="15" hidden="false" customHeight="false" outlineLevel="0" collapsed="false">
      <c r="A258" s="61" t="n">
        <v>257</v>
      </c>
      <c r="B258" s="62" t="n">
        <v>40850.6145833333</v>
      </c>
      <c r="C258" s="63" t="n">
        <f aca="false">YEAR(B258)</f>
        <v>2011</v>
      </c>
      <c r="D258" s="32" t="s">
        <v>277</v>
      </c>
      <c r="E258" s="64" t="n">
        <v>5261.55</v>
      </c>
      <c r="F258" s="65" t="n">
        <v>-0.0007</v>
      </c>
      <c r="G258" s="66" t="n">
        <v>-3.683085</v>
      </c>
      <c r="H258" s="67" t="n">
        <f aca="false">E258+IF(D258="Long",1,-1)*G258</f>
        <v>5257.866915</v>
      </c>
      <c r="I258" s="68" t="n">
        <f aca="false">Assumptions!$B$58</f>
        <v>5.35750011455817</v>
      </c>
      <c r="J258" s="68" t="n">
        <f aca="false">INDEX(Yearly!$T$5:$T$22,MATCH(C258,Yearly!$A$5:$A$22,0))</f>
        <v>0.589816526373376</v>
      </c>
      <c r="K258" s="68" t="n">
        <f aca="false">G258-I258-J258</f>
        <v>-9.63040164093155</v>
      </c>
      <c r="L258" s="69" t="n">
        <f aca="false">(I258+J258)/Assumptions!$B$8</f>
        <v>0.000262239505838301</v>
      </c>
      <c r="M258" s="70" t="n">
        <f aca="false">F258-L258</f>
        <v>-0.000962239505838302</v>
      </c>
      <c r="N258" s="71" t="n">
        <f aca="false">G258*Assumptions!$B$7</f>
        <v>-28967.463525</v>
      </c>
      <c r="O258" s="71" t="n">
        <f aca="false">K258*Assumptions!$B$7</f>
        <v>-75743.1089059266</v>
      </c>
      <c r="P258" s="68" t="n">
        <f aca="false">P257+G258</f>
        <v>4402.2619</v>
      </c>
      <c r="Q258" s="68" t="n">
        <f aca="false">MAX(Q257,P258)</f>
        <v>4421.95854</v>
      </c>
      <c r="R258" s="68" t="n">
        <f aca="false">Q258-P258</f>
        <v>19.6966399999974</v>
      </c>
      <c r="S258" s="68" t="n">
        <f aca="false">S257+K258</f>
        <v>2848.48856402374</v>
      </c>
      <c r="T258" s="68" t="n">
        <f aca="false">MAX(T257,S258)</f>
        <v>2981.18422020144</v>
      </c>
      <c r="U258" s="68" t="n">
        <f aca="false">T258-S258</f>
        <v>132.695656177699</v>
      </c>
      <c r="V258" s="70" t="n">
        <f aca="false">V257+F258</f>
        <v>1.0384</v>
      </c>
      <c r="W258" s="70" t="n">
        <f aca="false">MAX(W257,V258)</f>
        <v>1.042</v>
      </c>
      <c r="X258" s="70" t="n">
        <f aca="false">W258-V258</f>
        <v>0.00359999999999983</v>
      </c>
      <c r="Y258" s="70" t="n">
        <f aca="false">Y257+M258</f>
        <v>0.969888303648262</v>
      </c>
      <c r="Z258" s="70" t="n">
        <f aca="false">MAX(Z257,Y258)</f>
        <v>0.978170854259189</v>
      </c>
      <c r="AA258" s="70" t="n">
        <f aca="false">Z258-Y258</f>
        <v>0.00828255061092764</v>
      </c>
      <c r="AB258" s="72" t="n">
        <f aca="false">AB257*(1+F258)</f>
        <v>2.66196833875864</v>
      </c>
      <c r="AC258" s="73" t="n">
        <f aca="false">MAX(AC257,AB258)</f>
        <v>2.67323612590122</v>
      </c>
      <c r="AD258" s="70" t="n">
        <f aca="false">1-AB258/AC258</f>
        <v>0.00421503623769204</v>
      </c>
      <c r="AE258" s="73" t="n">
        <f aca="false">AE257*(1+M258)</f>
        <v>2.48631279873772</v>
      </c>
      <c r="AF258" s="73" t="n">
        <f aca="false">MAX(AF257,AE258)</f>
        <v>2.50931373958205</v>
      </c>
      <c r="AG258" s="70" t="n">
        <f aca="false">1-AE258/AF258</f>
        <v>0.00916622759502217</v>
      </c>
      <c r="AH258" s="74" t="n">
        <f aca="false">IF(R258&gt;0,AH257+1,0)</f>
        <v>19</v>
      </c>
      <c r="AI258" s="74" t="n">
        <f aca="false">IF(U258&gt;0,AI257+1,0)</f>
        <v>19</v>
      </c>
      <c r="AJ258" s="74" t="n">
        <f aca="false">IF(G258&gt;0,AJ257+1,0)</f>
        <v>0</v>
      </c>
      <c r="AK258" s="74" t="n">
        <f aca="false">IF(G258&lt;=0,AK257+1,0)</f>
        <v>2</v>
      </c>
      <c r="AL258" s="74" t="n">
        <f aca="false">IF(K258&gt;0,AL257+1,0)</f>
        <v>0</v>
      </c>
      <c r="AM258" s="74" t="n">
        <f aca="false">IF(K258&lt;=0,AM257+1,0)</f>
        <v>2</v>
      </c>
    </row>
    <row r="259" customFormat="false" ht="15" hidden="false" customHeight="false" outlineLevel="0" collapsed="false">
      <c r="A259" s="61" t="n">
        <v>258</v>
      </c>
      <c r="B259" s="62" t="n">
        <v>40855.5784722222</v>
      </c>
      <c r="C259" s="63" t="n">
        <f aca="false">YEAR(B259)</f>
        <v>2011</v>
      </c>
      <c r="D259" s="32" t="s">
        <v>277</v>
      </c>
      <c r="E259" s="64" t="n">
        <v>5278.1</v>
      </c>
      <c r="F259" s="65" t="n">
        <v>-0.0002</v>
      </c>
      <c r="G259" s="66" t="n">
        <v>-1.05562</v>
      </c>
      <c r="H259" s="67" t="n">
        <f aca="false">E259+IF(D259="Long",1,-1)*G259</f>
        <v>5277.04438</v>
      </c>
      <c r="I259" s="68" t="n">
        <f aca="false">Assumptions!$B$58</f>
        <v>5.35750011455817</v>
      </c>
      <c r="J259" s="68" t="n">
        <f aca="false">INDEX(Yearly!$T$5:$T$22,MATCH(C259,Yearly!$A$5:$A$22,0))</f>
        <v>0.589816526373376</v>
      </c>
      <c r="K259" s="68" t="n">
        <f aca="false">G259-I259-J259</f>
        <v>-7.00293664093154</v>
      </c>
      <c r="L259" s="69" t="n">
        <f aca="false">(I259+J259)/Assumptions!$B$8</f>
        <v>0.000262239505838301</v>
      </c>
      <c r="M259" s="70" t="n">
        <f aca="false">F259-L259</f>
        <v>-0.000462239505838301</v>
      </c>
      <c r="N259" s="71" t="n">
        <f aca="false">G259*Assumptions!$B$7</f>
        <v>-8302.4513</v>
      </c>
      <c r="O259" s="71" t="n">
        <f aca="false">K259*Assumptions!$B$7</f>
        <v>-55078.0966809266</v>
      </c>
      <c r="P259" s="68" t="n">
        <f aca="false">P258+G259</f>
        <v>4401.20628</v>
      </c>
      <c r="Q259" s="68" t="n">
        <f aca="false">MAX(Q258,P259)</f>
        <v>4421.95854</v>
      </c>
      <c r="R259" s="68" t="n">
        <f aca="false">Q259-P259</f>
        <v>20.7522599999975</v>
      </c>
      <c r="S259" s="68" t="n">
        <f aca="false">S258+K259</f>
        <v>2841.48562738281</v>
      </c>
      <c r="T259" s="68" t="n">
        <f aca="false">MAX(T258,S259)</f>
        <v>2981.18422020144</v>
      </c>
      <c r="U259" s="68" t="n">
        <f aca="false">T259-S259</f>
        <v>139.698592818631</v>
      </c>
      <c r="V259" s="70" t="n">
        <f aca="false">V258+F259</f>
        <v>1.0382</v>
      </c>
      <c r="W259" s="70" t="n">
        <f aca="false">MAX(W258,V259)</f>
        <v>1.042</v>
      </c>
      <c r="X259" s="70" t="n">
        <f aca="false">W259-V259</f>
        <v>0.0037999999999998</v>
      </c>
      <c r="Y259" s="70" t="n">
        <f aca="false">Y258+M259</f>
        <v>0.969426064142423</v>
      </c>
      <c r="Z259" s="70" t="n">
        <f aca="false">MAX(Z258,Y259)</f>
        <v>0.978170854259189</v>
      </c>
      <c r="AA259" s="70" t="n">
        <f aca="false">Z259-Y259</f>
        <v>0.00874479011676599</v>
      </c>
      <c r="AB259" s="72" t="n">
        <f aca="false">AB258*(1+F259)</f>
        <v>2.66143594509089</v>
      </c>
      <c r="AC259" s="73" t="n">
        <f aca="false">MAX(AC258,AB259)</f>
        <v>2.67323612590122</v>
      </c>
      <c r="AD259" s="70" t="n">
        <f aca="false">1-AB259/AC259</f>
        <v>0.00441419323044434</v>
      </c>
      <c r="AE259" s="73" t="n">
        <f aca="false">AE258*(1+M259)</f>
        <v>2.48516352673828</v>
      </c>
      <c r="AF259" s="73" t="n">
        <f aca="false">MAX(AF258,AE259)</f>
        <v>2.50931373958205</v>
      </c>
      <c r="AG259" s="70" t="n">
        <f aca="false">1-AE259/AF259</f>
        <v>0.00962423010834657</v>
      </c>
      <c r="AH259" s="74" t="n">
        <f aca="false">IF(R259&gt;0,AH258+1,0)</f>
        <v>20</v>
      </c>
      <c r="AI259" s="74" t="n">
        <f aca="false">IF(U259&gt;0,AI258+1,0)</f>
        <v>20</v>
      </c>
      <c r="AJ259" s="74" t="n">
        <f aca="false">IF(G259&gt;0,AJ258+1,0)</f>
        <v>0</v>
      </c>
      <c r="AK259" s="74" t="n">
        <f aca="false">IF(G259&lt;=0,AK258+1,0)</f>
        <v>3</v>
      </c>
      <c r="AL259" s="74" t="n">
        <f aca="false">IF(K259&gt;0,AL258+1,0)</f>
        <v>0</v>
      </c>
      <c r="AM259" s="74" t="n">
        <f aca="false">IF(K259&lt;=0,AM258+1,0)</f>
        <v>3</v>
      </c>
    </row>
    <row r="260" customFormat="false" ht="15" hidden="false" customHeight="false" outlineLevel="0" collapsed="false">
      <c r="A260" s="61" t="n">
        <v>259</v>
      </c>
      <c r="B260" s="62" t="n">
        <v>40856.5986111111</v>
      </c>
      <c r="C260" s="63" t="n">
        <f aca="false">YEAR(B260)</f>
        <v>2011</v>
      </c>
      <c r="D260" s="32" t="s">
        <v>277</v>
      </c>
      <c r="E260" s="64" t="n">
        <v>5288.75</v>
      </c>
      <c r="F260" s="65" t="n">
        <v>-0.0078</v>
      </c>
      <c r="G260" s="66" t="n">
        <v>-41.25225</v>
      </c>
      <c r="H260" s="67" t="n">
        <f aca="false">E260+IF(D260="Long",1,-1)*G260</f>
        <v>5247.49775</v>
      </c>
      <c r="I260" s="68" t="n">
        <f aca="false">Assumptions!$B$58</f>
        <v>5.35750011455817</v>
      </c>
      <c r="J260" s="68" t="n">
        <f aca="false">INDEX(Yearly!$T$5:$T$22,MATCH(C260,Yearly!$A$5:$A$22,0))</f>
        <v>0.589816526373376</v>
      </c>
      <c r="K260" s="68" t="n">
        <f aca="false">G260-I260-J260</f>
        <v>-47.1995666409315</v>
      </c>
      <c r="L260" s="69" t="n">
        <f aca="false">(I260+J260)/Assumptions!$B$8</f>
        <v>0.000262239505838301</v>
      </c>
      <c r="M260" s="70" t="n">
        <f aca="false">F260-L260</f>
        <v>-0.0080622395058383</v>
      </c>
      <c r="N260" s="71" t="n">
        <f aca="false">G260*Assumptions!$B$7</f>
        <v>-324448.94625</v>
      </c>
      <c r="O260" s="71" t="n">
        <f aca="false">K260*Assumptions!$B$7</f>
        <v>-371224.591630927</v>
      </c>
      <c r="P260" s="68" t="n">
        <f aca="false">P259+G260</f>
        <v>4359.95403</v>
      </c>
      <c r="Q260" s="68" t="n">
        <f aca="false">MAX(Q259,P260)</f>
        <v>4421.95854</v>
      </c>
      <c r="R260" s="68" t="n">
        <f aca="false">Q260-P260</f>
        <v>62.004509999997</v>
      </c>
      <c r="S260" s="68" t="n">
        <f aca="false">S259+K260</f>
        <v>2794.28606074188</v>
      </c>
      <c r="T260" s="68" t="n">
        <f aca="false">MAX(T259,S260)</f>
        <v>2981.18422020144</v>
      </c>
      <c r="U260" s="68" t="n">
        <f aca="false">T260-S260</f>
        <v>186.898159459563</v>
      </c>
      <c r="V260" s="70" t="n">
        <f aca="false">V259+F260</f>
        <v>1.0304</v>
      </c>
      <c r="W260" s="70" t="n">
        <f aca="false">MAX(W259,V260)</f>
        <v>1.042</v>
      </c>
      <c r="X260" s="70" t="n">
        <f aca="false">W260-V260</f>
        <v>0.0115999999999998</v>
      </c>
      <c r="Y260" s="70" t="n">
        <f aca="false">Y259+M260</f>
        <v>0.961363824636585</v>
      </c>
      <c r="Z260" s="70" t="n">
        <f aca="false">MAX(Z259,Y260)</f>
        <v>0.978170854259189</v>
      </c>
      <c r="AA260" s="70" t="n">
        <f aca="false">Z260-Y260</f>
        <v>0.0168070296226043</v>
      </c>
      <c r="AB260" s="72" t="n">
        <f aca="false">AB259*(1+F260)</f>
        <v>2.64067674471918</v>
      </c>
      <c r="AC260" s="73" t="n">
        <f aca="false">MAX(AC259,AB260)</f>
        <v>2.67323612590122</v>
      </c>
      <c r="AD260" s="70" t="n">
        <f aca="false">1-AB260/AC260</f>
        <v>0.0121797625232469</v>
      </c>
      <c r="AE260" s="73" t="n">
        <f aca="false">AE259*(1+M260)</f>
        <v>2.46512754317454</v>
      </c>
      <c r="AF260" s="73" t="n">
        <f aca="false">MAX(AF259,AE260)</f>
        <v>2.50931373958205</v>
      </c>
      <c r="AG260" s="70" t="n">
        <f aca="false">1-AE260/AF260</f>
        <v>0.0176088767659921</v>
      </c>
      <c r="AH260" s="74" t="n">
        <f aca="false">IF(R260&gt;0,AH259+1,0)</f>
        <v>21</v>
      </c>
      <c r="AI260" s="74" t="n">
        <f aca="false">IF(U260&gt;0,AI259+1,0)</f>
        <v>21</v>
      </c>
      <c r="AJ260" s="74" t="n">
        <f aca="false">IF(G260&gt;0,AJ259+1,0)</f>
        <v>0</v>
      </c>
      <c r="AK260" s="74" t="n">
        <f aca="false">IF(G260&lt;=0,AK259+1,0)</f>
        <v>4</v>
      </c>
      <c r="AL260" s="74" t="n">
        <f aca="false">IF(K260&gt;0,AL259+1,0)</f>
        <v>0</v>
      </c>
      <c r="AM260" s="74" t="n">
        <f aca="false">IF(K260&lt;=0,AM259+1,0)</f>
        <v>4</v>
      </c>
    </row>
    <row r="261" customFormat="false" ht="15" hidden="false" customHeight="false" outlineLevel="0" collapsed="false">
      <c r="A261" s="61" t="n">
        <v>260</v>
      </c>
      <c r="B261" s="62" t="n">
        <v>40875.40625</v>
      </c>
      <c r="C261" s="63" t="n">
        <f aca="false">YEAR(B261)</f>
        <v>2011</v>
      </c>
      <c r="D261" s="32" t="s">
        <v>277</v>
      </c>
      <c r="E261" s="64" t="n">
        <v>4791.15</v>
      </c>
      <c r="F261" s="65" t="n">
        <v>-0.0003</v>
      </c>
      <c r="G261" s="66" t="n">
        <v>-1.437345</v>
      </c>
      <c r="H261" s="67" t="n">
        <f aca="false">E261+IF(D261="Long",1,-1)*G261</f>
        <v>4789.712655</v>
      </c>
      <c r="I261" s="68" t="n">
        <f aca="false">Assumptions!$B$58</f>
        <v>5.35750011455817</v>
      </c>
      <c r="J261" s="68" t="n">
        <f aca="false">INDEX(Yearly!$T$5:$T$22,MATCH(C261,Yearly!$A$5:$A$22,0))</f>
        <v>0.589816526373376</v>
      </c>
      <c r="K261" s="68" t="n">
        <f aca="false">G261-I261-J261</f>
        <v>-7.38466164093154</v>
      </c>
      <c r="L261" s="69" t="n">
        <f aca="false">(I261+J261)/Assumptions!$B$8</f>
        <v>0.000262239505838301</v>
      </c>
      <c r="M261" s="70" t="n">
        <f aca="false">F261-L261</f>
        <v>-0.000562239505838301</v>
      </c>
      <c r="N261" s="71" t="n">
        <f aca="false">G261*Assumptions!$B$7</f>
        <v>-11304.718425</v>
      </c>
      <c r="O261" s="71" t="n">
        <f aca="false">K261*Assumptions!$B$7</f>
        <v>-58080.3638059266</v>
      </c>
      <c r="P261" s="68" t="n">
        <f aca="false">P260+G261</f>
        <v>4358.516685</v>
      </c>
      <c r="Q261" s="68" t="n">
        <f aca="false">MAX(Q260,P261)</f>
        <v>4421.95854</v>
      </c>
      <c r="R261" s="68" t="n">
        <f aca="false">Q261-P261</f>
        <v>63.4418549999973</v>
      </c>
      <c r="S261" s="68" t="n">
        <f aca="false">S260+K261</f>
        <v>2786.90139910094</v>
      </c>
      <c r="T261" s="68" t="n">
        <f aca="false">MAX(T260,S261)</f>
        <v>2981.18422020144</v>
      </c>
      <c r="U261" s="68" t="n">
        <f aca="false">T261-S261</f>
        <v>194.282821100494</v>
      </c>
      <c r="V261" s="70" t="n">
        <f aca="false">V260+F261</f>
        <v>1.0301</v>
      </c>
      <c r="W261" s="70" t="n">
        <f aca="false">MAX(W260,V261)</f>
        <v>1.042</v>
      </c>
      <c r="X261" s="70" t="n">
        <f aca="false">W261-V261</f>
        <v>0.0118999999999998</v>
      </c>
      <c r="Y261" s="70" t="n">
        <f aca="false">Y260+M261</f>
        <v>0.960801585130747</v>
      </c>
      <c r="Z261" s="70" t="n">
        <f aca="false">MAX(Z260,Y261)</f>
        <v>0.978170854259189</v>
      </c>
      <c r="AA261" s="70" t="n">
        <f aca="false">Z261-Y261</f>
        <v>0.0173692691284426</v>
      </c>
      <c r="AB261" s="72" t="n">
        <f aca="false">AB260*(1+F261)</f>
        <v>2.63988454169577</v>
      </c>
      <c r="AC261" s="73" t="n">
        <f aca="false">MAX(AC260,AB261)</f>
        <v>2.67323612590122</v>
      </c>
      <c r="AD261" s="70" t="n">
        <f aca="false">1-AB261/AC261</f>
        <v>0.0124761085944899</v>
      </c>
      <c r="AE261" s="73" t="n">
        <f aca="false">AE260*(1+M261)</f>
        <v>2.46374155108284</v>
      </c>
      <c r="AF261" s="73" t="n">
        <f aca="false">MAX(AF260,AE261)</f>
        <v>2.50931373958205</v>
      </c>
      <c r="AG261" s="70" t="n">
        <f aca="false">1-AE261/AF261</f>
        <v>0.0181612158656591</v>
      </c>
      <c r="AH261" s="74" t="n">
        <f aca="false">IF(R261&gt;0,AH260+1,0)</f>
        <v>22</v>
      </c>
      <c r="AI261" s="74" t="n">
        <f aca="false">IF(U261&gt;0,AI260+1,0)</f>
        <v>22</v>
      </c>
      <c r="AJ261" s="74" t="n">
        <f aca="false">IF(G261&gt;0,AJ260+1,0)</f>
        <v>0</v>
      </c>
      <c r="AK261" s="74" t="n">
        <f aca="false">IF(G261&lt;=0,AK260+1,0)</f>
        <v>5</v>
      </c>
      <c r="AL261" s="74" t="n">
        <f aca="false">IF(K261&gt;0,AL260+1,0)</f>
        <v>0</v>
      </c>
      <c r="AM261" s="74" t="n">
        <f aca="false">IF(K261&lt;=0,AM260+1,0)</f>
        <v>5</v>
      </c>
    </row>
    <row r="262" customFormat="false" ht="15" hidden="false" customHeight="false" outlineLevel="0" collapsed="false">
      <c r="A262" s="61" t="n">
        <v>261</v>
      </c>
      <c r="B262" s="62" t="n">
        <v>40876.59375</v>
      </c>
      <c r="C262" s="63" t="n">
        <f aca="false">YEAR(B262)</f>
        <v>2011</v>
      </c>
      <c r="D262" s="32" t="s">
        <v>276</v>
      </c>
      <c r="E262" s="64" t="n">
        <v>4789.95</v>
      </c>
      <c r="F262" s="65" t="n">
        <v>-0.005</v>
      </c>
      <c r="G262" s="66" t="n">
        <v>-23.94975</v>
      </c>
      <c r="H262" s="67" t="n">
        <f aca="false">E262+IF(D262="Long",1,-1)*G262</f>
        <v>4813.89975</v>
      </c>
      <c r="I262" s="68" t="n">
        <f aca="false">Assumptions!$B$58</f>
        <v>5.35750011455817</v>
      </c>
      <c r="J262" s="68" t="n">
        <f aca="false">INDEX(Yearly!$T$5:$T$22,MATCH(C262,Yearly!$A$5:$A$22,0))</f>
        <v>0.589816526373376</v>
      </c>
      <c r="K262" s="68" t="n">
        <f aca="false">G262-I262-J262</f>
        <v>-29.8970666409315</v>
      </c>
      <c r="L262" s="69" t="n">
        <f aca="false">(I262+J262)/Assumptions!$B$8</f>
        <v>0.000262239505838301</v>
      </c>
      <c r="M262" s="70" t="n">
        <f aca="false">F262-L262</f>
        <v>-0.0052622395058383</v>
      </c>
      <c r="N262" s="71" t="n">
        <f aca="false">G262*Assumptions!$B$7</f>
        <v>-188364.78375</v>
      </c>
      <c r="O262" s="71" t="n">
        <f aca="false">K262*Assumptions!$B$7</f>
        <v>-235140.429130927</v>
      </c>
      <c r="P262" s="68" t="n">
        <f aca="false">P261+G262</f>
        <v>4334.566935</v>
      </c>
      <c r="Q262" s="68" t="n">
        <f aca="false">MAX(Q261,P262)</f>
        <v>4421.95854</v>
      </c>
      <c r="R262" s="68" t="n">
        <f aca="false">Q262-P262</f>
        <v>87.3916049999971</v>
      </c>
      <c r="S262" s="68" t="n">
        <f aca="false">S261+K262</f>
        <v>2757.00433246001</v>
      </c>
      <c r="T262" s="68" t="n">
        <f aca="false">MAX(T261,S262)</f>
        <v>2981.18422020144</v>
      </c>
      <c r="U262" s="68" t="n">
        <f aca="false">T262-S262</f>
        <v>224.179887741425</v>
      </c>
      <c r="V262" s="70" t="n">
        <f aca="false">V261+F262</f>
        <v>1.0251</v>
      </c>
      <c r="W262" s="70" t="n">
        <f aca="false">MAX(W261,V262)</f>
        <v>1.042</v>
      </c>
      <c r="X262" s="70" t="n">
        <f aca="false">W262-V262</f>
        <v>0.0168999999999997</v>
      </c>
      <c r="Y262" s="70" t="n">
        <f aca="false">Y261+M262</f>
        <v>0.955539345624908</v>
      </c>
      <c r="Z262" s="70" t="n">
        <f aca="false">MAX(Z261,Y262)</f>
        <v>0.978170854259189</v>
      </c>
      <c r="AA262" s="70" t="n">
        <f aca="false">Z262-Y262</f>
        <v>0.0226315086342809</v>
      </c>
      <c r="AB262" s="72" t="n">
        <f aca="false">AB261*(1+F262)</f>
        <v>2.62668511898729</v>
      </c>
      <c r="AC262" s="73" t="n">
        <f aca="false">MAX(AC261,AB262)</f>
        <v>2.67323612590122</v>
      </c>
      <c r="AD262" s="70" t="n">
        <f aca="false">1-AB262/AC262</f>
        <v>0.0174137280515175</v>
      </c>
      <c r="AE262" s="73" t="n">
        <f aca="false">AE261*(1+M262)</f>
        <v>2.45077675296055</v>
      </c>
      <c r="AF262" s="73" t="n">
        <f aca="false">MAX(AF261,AE262)</f>
        <v>2.50931373958205</v>
      </c>
      <c r="AG262" s="70" t="n">
        <f aca="false">1-AE262/AF262</f>
        <v>0.023327886703895</v>
      </c>
      <c r="AH262" s="74" t="n">
        <f aca="false">IF(R262&gt;0,AH261+1,0)</f>
        <v>23</v>
      </c>
      <c r="AI262" s="74" t="n">
        <f aca="false">IF(U262&gt;0,AI261+1,0)</f>
        <v>23</v>
      </c>
      <c r="AJ262" s="74" t="n">
        <f aca="false">IF(G262&gt;0,AJ261+1,0)</f>
        <v>0</v>
      </c>
      <c r="AK262" s="74" t="n">
        <f aca="false">IF(G262&lt;=0,AK261+1,0)</f>
        <v>6</v>
      </c>
      <c r="AL262" s="74" t="n">
        <f aca="false">IF(K262&gt;0,AL261+1,0)</f>
        <v>0</v>
      </c>
      <c r="AM262" s="74" t="n">
        <f aca="false">IF(K262&lt;=0,AM261+1,0)</f>
        <v>6</v>
      </c>
    </row>
    <row r="263" customFormat="false" ht="15" hidden="false" customHeight="false" outlineLevel="0" collapsed="false">
      <c r="A263" s="61" t="n">
        <v>262</v>
      </c>
      <c r="B263" s="62" t="n">
        <v>40877.5104166667</v>
      </c>
      <c r="C263" s="63" t="n">
        <f aca="false">YEAR(B263)</f>
        <v>2011</v>
      </c>
      <c r="D263" s="32" t="s">
        <v>277</v>
      </c>
      <c r="E263" s="64" t="n">
        <v>4813.9</v>
      </c>
      <c r="F263" s="65" t="n">
        <v>-0.004</v>
      </c>
      <c r="G263" s="66" t="n">
        <v>-19.2556</v>
      </c>
      <c r="H263" s="67" t="n">
        <f aca="false">E263+IF(D263="Long",1,-1)*G263</f>
        <v>4794.6444</v>
      </c>
      <c r="I263" s="68" t="n">
        <f aca="false">Assumptions!$B$58</f>
        <v>5.35750011455817</v>
      </c>
      <c r="J263" s="68" t="n">
        <f aca="false">INDEX(Yearly!$T$5:$T$22,MATCH(C263,Yearly!$A$5:$A$22,0))</f>
        <v>0.589816526373376</v>
      </c>
      <c r="K263" s="68" t="n">
        <f aca="false">G263-I263-J263</f>
        <v>-25.2029166409315</v>
      </c>
      <c r="L263" s="69" t="n">
        <f aca="false">(I263+J263)/Assumptions!$B$8</f>
        <v>0.000262239505838301</v>
      </c>
      <c r="M263" s="70" t="n">
        <f aca="false">F263-L263</f>
        <v>-0.0042622395058383</v>
      </c>
      <c r="N263" s="71" t="n">
        <f aca="false">G263*Assumptions!$B$7</f>
        <v>-151445.294</v>
      </c>
      <c r="O263" s="71" t="n">
        <f aca="false">K263*Assumptions!$B$7</f>
        <v>-198220.939380927</v>
      </c>
      <c r="P263" s="68" t="n">
        <f aca="false">P262+G263</f>
        <v>4315.311335</v>
      </c>
      <c r="Q263" s="68" t="n">
        <f aca="false">MAX(Q262,P263)</f>
        <v>4421.95854</v>
      </c>
      <c r="R263" s="68" t="n">
        <f aca="false">Q263-P263</f>
        <v>106.647204999997</v>
      </c>
      <c r="S263" s="68" t="n">
        <f aca="false">S262+K263</f>
        <v>2731.80141581908</v>
      </c>
      <c r="T263" s="68" t="n">
        <f aca="false">MAX(T262,S263)</f>
        <v>2981.18422020144</v>
      </c>
      <c r="U263" s="68" t="n">
        <f aca="false">T263-S263</f>
        <v>249.382804382357</v>
      </c>
      <c r="V263" s="70" t="n">
        <f aca="false">V262+F263</f>
        <v>1.0211</v>
      </c>
      <c r="W263" s="70" t="n">
        <f aca="false">MAX(W262,V263)</f>
        <v>1.042</v>
      </c>
      <c r="X263" s="70" t="n">
        <f aca="false">W263-V263</f>
        <v>0.0208999999999997</v>
      </c>
      <c r="Y263" s="70" t="n">
        <f aca="false">Y262+M263</f>
        <v>0.95127710611907</v>
      </c>
      <c r="Z263" s="70" t="n">
        <f aca="false">MAX(Z262,Y263)</f>
        <v>0.978170854259189</v>
      </c>
      <c r="AA263" s="70" t="n">
        <f aca="false">Z263-Y263</f>
        <v>0.0268937481401191</v>
      </c>
      <c r="AB263" s="72" t="n">
        <f aca="false">AB262*(1+F263)</f>
        <v>2.61617837851134</v>
      </c>
      <c r="AC263" s="73" t="n">
        <f aca="false">MAX(AC262,AB263)</f>
        <v>2.67323612590122</v>
      </c>
      <c r="AD263" s="70" t="n">
        <f aca="false">1-AB263/AC263</f>
        <v>0.0213440731393115</v>
      </c>
      <c r="AE263" s="73" t="n">
        <f aca="false">AE262*(1+M263)</f>
        <v>2.44033095546409</v>
      </c>
      <c r="AF263" s="73" t="n">
        <f aca="false">MAX(AF262,AE263)</f>
        <v>2.50931373958205</v>
      </c>
      <c r="AG263" s="70" t="n">
        <f aca="false">1-AE263/AF263</f>
        <v>0.0274906971694362</v>
      </c>
      <c r="AH263" s="74" t="n">
        <f aca="false">IF(R263&gt;0,AH262+1,0)</f>
        <v>24</v>
      </c>
      <c r="AI263" s="74" t="n">
        <f aca="false">IF(U263&gt;0,AI262+1,0)</f>
        <v>24</v>
      </c>
      <c r="AJ263" s="74" t="n">
        <f aca="false">IF(G263&gt;0,AJ262+1,0)</f>
        <v>0</v>
      </c>
      <c r="AK263" s="74" t="n">
        <f aca="false">IF(G263&lt;=0,AK262+1,0)</f>
        <v>7</v>
      </c>
      <c r="AL263" s="74" t="n">
        <f aca="false">IF(K263&gt;0,AL262+1,0)</f>
        <v>0</v>
      </c>
      <c r="AM263" s="74" t="n">
        <f aca="false">IF(K263&lt;=0,AM262+1,0)</f>
        <v>7</v>
      </c>
    </row>
    <row r="264" customFormat="false" ht="15" hidden="false" customHeight="false" outlineLevel="0" collapsed="false">
      <c r="A264" s="61" t="n">
        <v>263</v>
      </c>
      <c r="B264" s="62" t="n">
        <v>40877.6145833333</v>
      </c>
      <c r="C264" s="63" t="n">
        <f aca="false">YEAR(B264)</f>
        <v>2011</v>
      </c>
      <c r="D264" s="32" t="s">
        <v>276</v>
      </c>
      <c r="E264" s="64" t="n">
        <v>4794.6</v>
      </c>
      <c r="F264" s="65" t="n">
        <v>-0.0087</v>
      </c>
      <c r="G264" s="66" t="n">
        <v>-41.71302</v>
      </c>
      <c r="H264" s="67" t="n">
        <f aca="false">E264+IF(D264="Long",1,-1)*G264</f>
        <v>4836.31302</v>
      </c>
      <c r="I264" s="68" t="n">
        <f aca="false">Assumptions!$B$58</f>
        <v>5.35750011455817</v>
      </c>
      <c r="J264" s="68" t="n">
        <f aca="false">INDEX(Yearly!$T$5:$T$22,MATCH(C264,Yearly!$A$5:$A$22,0))</f>
        <v>0.589816526373376</v>
      </c>
      <c r="K264" s="68" t="n">
        <f aca="false">G264-I264-J264</f>
        <v>-47.6603366409316</v>
      </c>
      <c r="L264" s="69" t="n">
        <f aca="false">(I264+J264)/Assumptions!$B$8</f>
        <v>0.000262239505838301</v>
      </c>
      <c r="M264" s="70" t="n">
        <f aca="false">F264-L264</f>
        <v>-0.0089622395058383</v>
      </c>
      <c r="N264" s="71" t="n">
        <f aca="false">G264*Assumptions!$B$7</f>
        <v>-328072.9023</v>
      </c>
      <c r="O264" s="71" t="n">
        <f aca="false">K264*Assumptions!$B$7</f>
        <v>-374848.547680927</v>
      </c>
      <c r="P264" s="68" t="n">
        <f aca="false">P263+G264</f>
        <v>4273.598315</v>
      </c>
      <c r="Q264" s="68" t="n">
        <f aca="false">MAX(Q263,P264)</f>
        <v>4421.95854</v>
      </c>
      <c r="R264" s="68" t="n">
        <f aca="false">Q264-P264</f>
        <v>148.360224999998</v>
      </c>
      <c r="S264" s="68" t="n">
        <f aca="false">S263+K264</f>
        <v>2684.14107917815</v>
      </c>
      <c r="T264" s="68" t="n">
        <f aca="false">MAX(T263,S264)</f>
        <v>2981.18422020144</v>
      </c>
      <c r="U264" s="68" t="n">
        <f aca="false">T264-S264</f>
        <v>297.043141023289</v>
      </c>
      <c r="V264" s="70" t="n">
        <f aca="false">V263+F264</f>
        <v>1.0124</v>
      </c>
      <c r="W264" s="70" t="n">
        <f aca="false">MAX(W263,V264)</f>
        <v>1.042</v>
      </c>
      <c r="X264" s="70" t="n">
        <f aca="false">W264-V264</f>
        <v>0.0295999999999996</v>
      </c>
      <c r="Y264" s="70" t="n">
        <f aca="false">Y263+M264</f>
        <v>0.942314866613232</v>
      </c>
      <c r="Z264" s="70" t="n">
        <f aca="false">MAX(Z263,Y264)</f>
        <v>0.978170854259189</v>
      </c>
      <c r="AA264" s="70" t="n">
        <f aca="false">Z264-Y264</f>
        <v>0.0358559876459574</v>
      </c>
      <c r="AB264" s="72" t="n">
        <f aca="false">AB263*(1+F264)</f>
        <v>2.59341762661829</v>
      </c>
      <c r="AC264" s="73" t="n">
        <f aca="false">MAX(AC263,AB264)</f>
        <v>2.67323612590122</v>
      </c>
      <c r="AD264" s="70" t="n">
        <f aca="false">1-AB264/AC264</f>
        <v>0.0298583797029994</v>
      </c>
      <c r="AE264" s="73" t="n">
        <f aca="false">AE263*(1+M264)</f>
        <v>2.41846012496771</v>
      </c>
      <c r="AF264" s="73" t="n">
        <f aca="false">MAX(AF263,AE264)</f>
        <v>2.50931373958205</v>
      </c>
      <c r="AG264" s="70" t="n">
        <f aca="false">1-AE264/AF264</f>
        <v>0.0362065584630595</v>
      </c>
      <c r="AH264" s="74" t="n">
        <f aca="false">IF(R264&gt;0,AH263+1,0)</f>
        <v>25</v>
      </c>
      <c r="AI264" s="74" t="n">
        <f aca="false">IF(U264&gt;0,AI263+1,0)</f>
        <v>25</v>
      </c>
      <c r="AJ264" s="74" t="n">
        <f aca="false">IF(G264&gt;0,AJ263+1,0)</f>
        <v>0</v>
      </c>
      <c r="AK264" s="74" t="n">
        <f aca="false">IF(G264&lt;=0,AK263+1,0)</f>
        <v>8</v>
      </c>
      <c r="AL264" s="74" t="n">
        <f aca="false">IF(K264&gt;0,AL263+1,0)</f>
        <v>0</v>
      </c>
      <c r="AM264" s="74" t="n">
        <f aca="false">IF(K264&lt;=0,AM263+1,0)</f>
        <v>8</v>
      </c>
    </row>
    <row r="265" customFormat="false" ht="15" hidden="false" customHeight="false" outlineLevel="0" collapsed="false">
      <c r="A265" s="61" t="n">
        <v>264</v>
      </c>
      <c r="B265" s="62" t="n">
        <v>40877.6354166667</v>
      </c>
      <c r="C265" s="63" t="n">
        <f aca="false">YEAR(B265)</f>
        <v>2011</v>
      </c>
      <c r="D265" s="32" t="s">
        <v>277</v>
      </c>
      <c r="E265" s="64" t="n">
        <v>4836.35</v>
      </c>
      <c r="F265" s="65" t="n">
        <v>0.0314</v>
      </c>
      <c r="G265" s="66" t="n">
        <v>151.86139</v>
      </c>
      <c r="H265" s="67" t="n">
        <f aca="false">E265+IF(D265="Long",1,-1)*G265</f>
        <v>4988.21139</v>
      </c>
      <c r="I265" s="68" t="n">
        <f aca="false">Assumptions!$B$58</f>
        <v>5.35750011455817</v>
      </c>
      <c r="J265" s="68" t="n">
        <f aca="false">INDEX(Yearly!$T$5:$T$22,MATCH(C265,Yearly!$A$5:$A$22,0))</f>
        <v>0.589816526373376</v>
      </c>
      <c r="K265" s="68" t="n">
        <f aca="false">G265-I265-J265</f>
        <v>145.914073359068</v>
      </c>
      <c r="L265" s="69" t="n">
        <f aca="false">(I265+J265)/Assumptions!$B$8</f>
        <v>0.000262239505838301</v>
      </c>
      <c r="M265" s="70" t="n">
        <f aca="false">F265-L265</f>
        <v>0.0311377604941617</v>
      </c>
      <c r="N265" s="71" t="n">
        <f aca="false">G265*Assumptions!$B$7</f>
        <v>1194389.83235</v>
      </c>
      <c r="O265" s="71" t="n">
        <f aca="false">K265*Assumptions!$B$7</f>
        <v>1147614.18696907</v>
      </c>
      <c r="P265" s="68" t="n">
        <f aca="false">P264+G265</f>
        <v>4425.459705</v>
      </c>
      <c r="Q265" s="68" t="n">
        <f aca="false">MAX(Q264,P265)</f>
        <v>4425.459705</v>
      </c>
      <c r="R265" s="68" t="n">
        <f aca="false">Q265-P265</f>
        <v>0</v>
      </c>
      <c r="S265" s="68" t="n">
        <f aca="false">S264+K265</f>
        <v>2830.05515253722</v>
      </c>
      <c r="T265" s="68" t="n">
        <f aca="false">MAX(T264,S265)</f>
        <v>2981.18422020144</v>
      </c>
      <c r="U265" s="68" t="n">
        <f aca="false">T265-S265</f>
        <v>151.12906766422</v>
      </c>
      <c r="V265" s="70" t="n">
        <f aca="false">V264+F265</f>
        <v>1.0438</v>
      </c>
      <c r="W265" s="70" t="n">
        <f aca="false">MAX(W264,V265)</f>
        <v>1.0438</v>
      </c>
      <c r="X265" s="70" t="n">
        <f aca="false">W265-V265</f>
        <v>0</v>
      </c>
      <c r="Y265" s="70" t="n">
        <f aca="false">Y264+M265</f>
        <v>0.973452627107393</v>
      </c>
      <c r="Z265" s="70" t="n">
        <f aca="false">MAX(Z264,Y265)</f>
        <v>0.978170854259189</v>
      </c>
      <c r="AA265" s="70" t="n">
        <f aca="false">Z265-Y265</f>
        <v>0.00471822715179571</v>
      </c>
      <c r="AB265" s="72" t="n">
        <f aca="false">AB264*(1+F265)</f>
        <v>2.67485094009411</v>
      </c>
      <c r="AC265" s="73" t="n">
        <f aca="false">MAX(AC264,AB265)</f>
        <v>2.67485094009411</v>
      </c>
      <c r="AD265" s="70" t="n">
        <f aca="false">1-AB265/AC265</f>
        <v>0</v>
      </c>
      <c r="AE265" s="73" t="n">
        <f aca="false">AE264*(1+M265)</f>
        <v>2.49376555710364</v>
      </c>
      <c r="AF265" s="73" t="n">
        <f aca="false">MAX(AF264,AE265)</f>
        <v>2.50931373958205</v>
      </c>
      <c r="AG265" s="70" t="n">
        <f aca="false">1-AE265/AF265</f>
        <v>0.00619618911463848</v>
      </c>
      <c r="AH265" s="74" t="n">
        <f aca="false">IF(R265&gt;0,AH264+1,0)</f>
        <v>0</v>
      </c>
      <c r="AI265" s="74" t="n">
        <f aca="false">IF(U265&gt;0,AI264+1,0)</f>
        <v>26</v>
      </c>
      <c r="AJ265" s="74" t="n">
        <f aca="false">IF(G265&gt;0,AJ264+1,0)</f>
        <v>1</v>
      </c>
      <c r="AK265" s="74" t="n">
        <f aca="false">IF(G265&lt;=0,AK264+1,0)</f>
        <v>0</v>
      </c>
      <c r="AL265" s="74" t="n">
        <f aca="false">IF(K265&gt;0,AL264+1,0)</f>
        <v>1</v>
      </c>
      <c r="AM265" s="74" t="n">
        <f aca="false">IF(K265&lt;=0,AM264+1,0)</f>
        <v>0</v>
      </c>
    </row>
    <row r="266" customFormat="false" ht="15" hidden="false" customHeight="false" outlineLevel="0" collapsed="false">
      <c r="A266" s="61" t="n">
        <v>265</v>
      </c>
      <c r="B266" s="62" t="n">
        <v>40885.4479166667</v>
      </c>
      <c r="C266" s="63" t="n">
        <f aca="false">YEAR(B266)</f>
        <v>2011</v>
      </c>
      <c r="D266" s="32" t="s">
        <v>276</v>
      </c>
      <c r="E266" s="64" t="n">
        <v>4988.2</v>
      </c>
      <c r="F266" s="65" t="n">
        <v>0.0389</v>
      </c>
      <c r="G266" s="66" t="n">
        <v>194.04098</v>
      </c>
      <c r="H266" s="67" t="n">
        <f aca="false">E266+IF(D266="Long",1,-1)*G266</f>
        <v>4794.15902</v>
      </c>
      <c r="I266" s="68" t="n">
        <f aca="false">Assumptions!$B$58</f>
        <v>5.35750011455817</v>
      </c>
      <c r="J266" s="68" t="n">
        <f aca="false">INDEX(Yearly!$T$5:$T$22,MATCH(C266,Yearly!$A$5:$A$22,0))</f>
        <v>0.589816526373376</v>
      </c>
      <c r="K266" s="68" t="n">
        <f aca="false">G266-I266-J266</f>
        <v>188.093663359068</v>
      </c>
      <c r="L266" s="69" t="n">
        <f aca="false">(I266+J266)/Assumptions!$B$8</f>
        <v>0.000262239505838301</v>
      </c>
      <c r="M266" s="70" t="n">
        <f aca="false">F266-L266</f>
        <v>0.0386377604941617</v>
      </c>
      <c r="N266" s="71" t="n">
        <f aca="false">G266*Assumptions!$B$7</f>
        <v>1526132.3077</v>
      </c>
      <c r="O266" s="71" t="n">
        <f aca="false">K266*Assumptions!$B$7</f>
        <v>1479356.66231907</v>
      </c>
      <c r="P266" s="68" t="n">
        <f aca="false">P265+G266</f>
        <v>4619.500685</v>
      </c>
      <c r="Q266" s="68" t="n">
        <f aca="false">MAX(Q265,P266)</f>
        <v>4619.500685</v>
      </c>
      <c r="R266" s="68" t="n">
        <f aca="false">Q266-P266</f>
        <v>0</v>
      </c>
      <c r="S266" s="68" t="n">
        <f aca="false">S265+K266</f>
        <v>3018.14881589629</v>
      </c>
      <c r="T266" s="68" t="n">
        <f aca="false">MAX(T265,S266)</f>
        <v>3018.14881589629</v>
      </c>
      <c r="U266" s="68" t="n">
        <f aca="false">T266-S266</f>
        <v>0</v>
      </c>
      <c r="V266" s="70" t="n">
        <f aca="false">V265+F266</f>
        <v>1.0827</v>
      </c>
      <c r="W266" s="70" t="n">
        <f aca="false">MAX(W265,V266)</f>
        <v>1.0827</v>
      </c>
      <c r="X266" s="70" t="n">
        <f aca="false">W266-V266</f>
        <v>0</v>
      </c>
      <c r="Y266" s="70" t="n">
        <f aca="false">Y265+M266</f>
        <v>1.01209038760156</v>
      </c>
      <c r="Z266" s="70" t="n">
        <f aca="false">MAX(Z265,Y266)</f>
        <v>1.01209038760156</v>
      </c>
      <c r="AA266" s="70" t="n">
        <f aca="false">Z266-Y266</f>
        <v>0</v>
      </c>
      <c r="AB266" s="72" t="n">
        <f aca="false">AB265*(1+F266)</f>
        <v>2.77890264166377</v>
      </c>
      <c r="AC266" s="73" t="n">
        <f aca="false">MAX(AC265,AB266)</f>
        <v>2.77890264166377</v>
      </c>
      <c r="AD266" s="70" t="n">
        <f aca="false">1-AB266/AC266</f>
        <v>0</v>
      </c>
      <c r="AE266" s="73" t="n">
        <f aca="false">AE265*(1+M266)</f>
        <v>2.5901190734276</v>
      </c>
      <c r="AF266" s="73" t="n">
        <f aca="false">MAX(AF265,AE266)</f>
        <v>2.5901190734276</v>
      </c>
      <c r="AG266" s="70" t="n">
        <f aca="false">1-AE266/AF266</f>
        <v>0</v>
      </c>
      <c r="AH266" s="74" t="n">
        <f aca="false">IF(R266&gt;0,AH265+1,0)</f>
        <v>0</v>
      </c>
      <c r="AI266" s="74" t="n">
        <f aca="false">IF(U266&gt;0,AI265+1,0)</f>
        <v>0</v>
      </c>
      <c r="AJ266" s="74" t="n">
        <f aca="false">IF(G266&gt;0,AJ265+1,0)</f>
        <v>2</v>
      </c>
      <c r="AK266" s="74" t="n">
        <f aca="false">IF(G266&lt;=0,AK265+1,0)</f>
        <v>0</v>
      </c>
      <c r="AL266" s="74" t="n">
        <f aca="false">IF(K266&gt;0,AL265+1,0)</f>
        <v>2</v>
      </c>
      <c r="AM266" s="74" t="n">
        <f aca="false">IF(K266&lt;=0,AM265+1,0)</f>
        <v>0</v>
      </c>
    </row>
    <row r="267" customFormat="false" ht="15" hidden="false" customHeight="false" outlineLevel="0" collapsed="false">
      <c r="A267" s="61" t="n">
        <v>266</v>
      </c>
      <c r="B267" s="62" t="n">
        <v>40893.40625</v>
      </c>
      <c r="C267" s="63" t="n">
        <f aca="false">YEAR(B267)</f>
        <v>2011</v>
      </c>
      <c r="D267" s="32" t="s">
        <v>277</v>
      </c>
      <c r="E267" s="64" t="n">
        <v>4794.05</v>
      </c>
      <c r="F267" s="65" t="n">
        <v>-0.0029</v>
      </c>
      <c r="G267" s="66" t="n">
        <v>-13.902745</v>
      </c>
      <c r="H267" s="67" t="n">
        <f aca="false">E267+IF(D267="Long",1,-1)*G267</f>
        <v>4780.147255</v>
      </c>
      <c r="I267" s="68" t="n">
        <f aca="false">Assumptions!$B$58</f>
        <v>5.35750011455817</v>
      </c>
      <c r="J267" s="68" t="n">
        <f aca="false">INDEX(Yearly!$T$5:$T$22,MATCH(C267,Yearly!$A$5:$A$22,0))</f>
        <v>0.589816526373376</v>
      </c>
      <c r="K267" s="68" t="n">
        <f aca="false">G267-I267-J267</f>
        <v>-19.8500616409315</v>
      </c>
      <c r="L267" s="69" t="n">
        <f aca="false">(I267+J267)/Assumptions!$B$8</f>
        <v>0.000262239505838301</v>
      </c>
      <c r="M267" s="70" t="n">
        <f aca="false">F267-L267</f>
        <v>-0.0031622395058383</v>
      </c>
      <c r="N267" s="71" t="n">
        <f aca="false">G267*Assumptions!$B$7</f>
        <v>-109345.089425</v>
      </c>
      <c r="O267" s="71" t="n">
        <f aca="false">K267*Assumptions!$B$7</f>
        <v>-156120.734805927</v>
      </c>
      <c r="P267" s="68" t="n">
        <f aca="false">P266+G267</f>
        <v>4605.59794</v>
      </c>
      <c r="Q267" s="68" t="n">
        <f aca="false">MAX(Q266,P267)</f>
        <v>4619.500685</v>
      </c>
      <c r="R267" s="68" t="n">
        <f aca="false">Q267-P267</f>
        <v>13.9027450000003</v>
      </c>
      <c r="S267" s="68" t="n">
        <f aca="false">S266+K267</f>
        <v>2998.29875425536</v>
      </c>
      <c r="T267" s="68" t="n">
        <f aca="false">MAX(T266,S267)</f>
        <v>3018.14881589629</v>
      </c>
      <c r="U267" s="68" t="n">
        <f aca="false">T267-S267</f>
        <v>19.8500616409315</v>
      </c>
      <c r="V267" s="70" t="n">
        <f aca="false">V266+F267</f>
        <v>1.0798</v>
      </c>
      <c r="W267" s="70" t="n">
        <f aca="false">MAX(W266,V267)</f>
        <v>1.0827</v>
      </c>
      <c r="X267" s="70" t="n">
        <f aca="false">W267-V267</f>
        <v>0.0028999999999999</v>
      </c>
      <c r="Y267" s="70" t="n">
        <f aca="false">Y266+M267</f>
        <v>1.00892814809572</v>
      </c>
      <c r="Z267" s="70" t="n">
        <f aca="false">MAX(Z266,Y267)</f>
        <v>1.01209038760156</v>
      </c>
      <c r="AA267" s="70" t="n">
        <f aca="false">Z267-Y267</f>
        <v>0.00316223950583838</v>
      </c>
      <c r="AB267" s="72" t="n">
        <f aca="false">AB266*(1+F267)</f>
        <v>2.77084382400294</v>
      </c>
      <c r="AC267" s="73" t="n">
        <f aca="false">MAX(AC266,AB267)</f>
        <v>2.77890264166377</v>
      </c>
      <c r="AD267" s="70" t="n">
        <f aca="false">1-AB267/AC267</f>
        <v>0.00290000000000001</v>
      </c>
      <c r="AE267" s="73" t="n">
        <f aca="false">AE266*(1+M267)</f>
        <v>2.58192849656878</v>
      </c>
      <c r="AF267" s="73" t="n">
        <f aca="false">MAX(AF266,AE267)</f>
        <v>2.5901190734276</v>
      </c>
      <c r="AG267" s="70" t="n">
        <f aca="false">1-AE267/AF267</f>
        <v>0.00316223950583827</v>
      </c>
      <c r="AH267" s="74" t="n">
        <f aca="false">IF(R267&gt;0,AH266+1,0)</f>
        <v>1</v>
      </c>
      <c r="AI267" s="74" t="n">
        <f aca="false">IF(U267&gt;0,AI266+1,0)</f>
        <v>1</v>
      </c>
      <c r="AJ267" s="74" t="n">
        <f aca="false">IF(G267&gt;0,AJ266+1,0)</f>
        <v>0</v>
      </c>
      <c r="AK267" s="74" t="n">
        <f aca="false">IF(G267&lt;=0,AK266+1,0)</f>
        <v>1</v>
      </c>
      <c r="AL267" s="74" t="n">
        <f aca="false">IF(K267&gt;0,AL266+1,0)</f>
        <v>0</v>
      </c>
      <c r="AM267" s="74" t="n">
        <f aca="false">IF(K267&lt;=0,AM266+1,0)</f>
        <v>1</v>
      </c>
    </row>
    <row r="268" customFormat="false" ht="15" hidden="false" customHeight="false" outlineLevel="0" collapsed="false">
      <c r="A268" s="61" t="n">
        <v>267</v>
      </c>
      <c r="B268" s="62" t="n">
        <v>40893.5222222222</v>
      </c>
      <c r="C268" s="63" t="n">
        <f aca="false">YEAR(B268)</f>
        <v>2011</v>
      </c>
      <c r="D268" s="32" t="s">
        <v>276</v>
      </c>
      <c r="E268" s="64" t="n">
        <v>4780.15</v>
      </c>
      <c r="F268" s="65" t="n">
        <v>-0.0041</v>
      </c>
      <c r="G268" s="66" t="n">
        <v>-19.598615</v>
      </c>
      <c r="H268" s="67" t="n">
        <f aca="false">E268+IF(D268="Long",1,-1)*G268</f>
        <v>4799.748615</v>
      </c>
      <c r="I268" s="68" t="n">
        <f aca="false">Assumptions!$B$58</f>
        <v>5.35750011455817</v>
      </c>
      <c r="J268" s="68" t="n">
        <f aca="false">INDEX(Yearly!$T$5:$T$22,MATCH(C268,Yearly!$A$5:$A$22,0))</f>
        <v>0.589816526373376</v>
      </c>
      <c r="K268" s="68" t="n">
        <f aca="false">G268-I268-J268</f>
        <v>-25.5459316409315</v>
      </c>
      <c r="L268" s="69" t="n">
        <f aca="false">(I268+J268)/Assumptions!$B$8</f>
        <v>0.000262239505838301</v>
      </c>
      <c r="M268" s="70" t="n">
        <f aca="false">F268-L268</f>
        <v>-0.0043622395058383</v>
      </c>
      <c r="N268" s="71" t="n">
        <f aca="false">G268*Assumptions!$B$7</f>
        <v>-154143.106975</v>
      </c>
      <c r="O268" s="71" t="n">
        <f aca="false">K268*Assumptions!$B$7</f>
        <v>-200918.752355927</v>
      </c>
      <c r="P268" s="68" t="n">
        <f aca="false">P267+G268</f>
        <v>4585.999325</v>
      </c>
      <c r="Q268" s="68" t="n">
        <f aca="false">MAX(Q267,P268)</f>
        <v>4619.500685</v>
      </c>
      <c r="R268" s="68" t="n">
        <f aca="false">Q268-P268</f>
        <v>33.5013600000002</v>
      </c>
      <c r="S268" s="68" t="n">
        <f aca="false">S267+K268</f>
        <v>2972.75282261442</v>
      </c>
      <c r="T268" s="68" t="n">
        <f aca="false">MAX(T267,S268)</f>
        <v>3018.14881589629</v>
      </c>
      <c r="U268" s="68" t="n">
        <f aca="false">T268-S268</f>
        <v>45.395993281863</v>
      </c>
      <c r="V268" s="70" t="n">
        <f aca="false">V267+F268</f>
        <v>1.0757</v>
      </c>
      <c r="W268" s="70" t="n">
        <f aca="false">MAX(W267,V268)</f>
        <v>1.0827</v>
      </c>
      <c r="X268" s="70" t="n">
        <f aca="false">W268-V268</f>
        <v>0.0069999999999999</v>
      </c>
      <c r="Y268" s="70" t="n">
        <f aca="false">Y267+M268</f>
        <v>1.00456590858988</v>
      </c>
      <c r="Z268" s="70" t="n">
        <f aca="false">MAX(Z267,Y268)</f>
        <v>1.01209038760156</v>
      </c>
      <c r="AA268" s="70" t="n">
        <f aca="false">Z268-Y268</f>
        <v>0.00752447901167663</v>
      </c>
      <c r="AB268" s="72" t="n">
        <f aca="false">AB267*(1+F268)</f>
        <v>2.75948336432453</v>
      </c>
      <c r="AC268" s="73" t="n">
        <f aca="false">MAX(AC267,AB268)</f>
        <v>2.77890264166377</v>
      </c>
      <c r="AD268" s="70" t="n">
        <f aca="false">1-AB268/AC268</f>
        <v>0.00698810999999999</v>
      </c>
      <c r="AE268" s="73" t="n">
        <f aca="false">AE267*(1+M268)</f>
        <v>2.5706655060798</v>
      </c>
      <c r="AF268" s="73" t="n">
        <f aca="false">MAX(AF267,AE268)</f>
        <v>2.5901190734276</v>
      </c>
      <c r="AG268" s="70" t="n">
        <f aca="false">1-AE268/AF268</f>
        <v>0.00751068456557724</v>
      </c>
      <c r="AH268" s="74" t="n">
        <f aca="false">IF(R268&gt;0,AH267+1,0)</f>
        <v>2</v>
      </c>
      <c r="AI268" s="74" t="n">
        <f aca="false">IF(U268&gt;0,AI267+1,0)</f>
        <v>2</v>
      </c>
      <c r="AJ268" s="74" t="n">
        <f aca="false">IF(G268&gt;0,AJ267+1,0)</f>
        <v>0</v>
      </c>
      <c r="AK268" s="74" t="n">
        <f aca="false">IF(G268&lt;=0,AK267+1,0)</f>
        <v>2</v>
      </c>
      <c r="AL268" s="74" t="n">
        <f aca="false">IF(K268&gt;0,AL267+1,0)</f>
        <v>0</v>
      </c>
      <c r="AM268" s="74" t="n">
        <f aca="false">IF(K268&lt;=0,AM267+1,0)</f>
        <v>2</v>
      </c>
    </row>
    <row r="269" customFormat="false" ht="15" hidden="false" customHeight="false" outlineLevel="0" collapsed="false">
      <c r="A269" s="61" t="n">
        <v>268</v>
      </c>
      <c r="B269" s="62" t="n">
        <v>40893.5520833333</v>
      </c>
      <c r="C269" s="63" t="n">
        <f aca="false">YEAR(B269)</f>
        <v>2011</v>
      </c>
      <c r="D269" s="32" t="s">
        <v>277</v>
      </c>
      <c r="E269" s="64" t="n">
        <v>4799.85</v>
      </c>
      <c r="F269" s="65" t="n">
        <v>-0.0058</v>
      </c>
      <c r="G269" s="66" t="n">
        <v>-27.83913</v>
      </c>
      <c r="H269" s="67" t="n">
        <f aca="false">E269+IF(D269="Long",1,-1)*G269</f>
        <v>4772.01087</v>
      </c>
      <c r="I269" s="68" t="n">
        <f aca="false">Assumptions!$B$58</f>
        <v>5.35750011455817</v>
      </c>
      <c r="J269" s="68" t="n">
        <f aca="false">INDEX(Yearly!$T$5:$T$22,MATCH(C269,Yearly!$A$5:$A$22,0))</f>
        <v>0.589816526373376</v>
      </c>
      <c r="K269" s="68" t="n">
        <f aca="false">G269-I269-J269</f>
        <v>-33.7864466409315</v>
      </c>
      <c r="L269" s="69" t="n">
        <f aca="false">(I269+J269)/Assumptions!$B$8</f>
        <v>0.000262239505838301</v>
      </c>
      <c r="M269" s="70" t="n">
        <f aca="false">F269-L269</f>
        <v>-0.0060622395058383</v>
      </c>
      <c r="N269" s="71" t="n">
        <f aca="false">G269*Assumptions!$B$7</f>
        <v>-218954.75745</v>
      </c>
      <c r="O269" s="71" t="n">
        <f aca="false">K269*Assumptions!$B$7</f>
        <v>-265730.402830927</v>
      </c>
      <c r="P269" s="68" t="n">
        <f aca="false">P268+G269</f>
        <v>4558.160195</v>
      </c>
      <c r="Q269" s="68" t="n">
        <f aca="false">MAX(Q268,P269)</f>
        <v>4619.500685</v>
      </c>
      <c r="R269" s="68" t="n">
        <f aca="false">Q269-P269</f>
        <v>61.3404900000005</v>
      </c>
      <c r="S269" s="68" t="n">
        <f aca="false">S268+K269</f>
        <v>2938.96637597349</v>
      </c>
      <c r="T269" s="68" t="n">
        <f aca="false">MAX(T268,S269)</f>
        <v>3018.14881589629</v>
      </c>
      <c r="U269" s="68" t="n">
        <f aca="false">T269-S269</f>
        <v>79.1824399227944</v>
      </c>
      <c r="V269" s="70" t="n">
        <f aca="false">V268+F269</f>
        <v>1.0699</v>
      </c>
      <c r="W269" s="70" t="n">
        <f aca="false">MAX(W268,V269)</f>
        <v>1.0827</v>
      </c>
      <c r="X269" s="70" t="n">
        <f aca="false">W269-V269</f>
        <v>0.0127999999999999</v>
      </c>
      <c r="Y269" s="70" t="n">
        <f aca="false">Y268+M269</f>
        <v>0.99850366908404</v>
      </c>
      <c r="Z269" s="70" t="n">
        <f aca="false">MAX(Z268,Y269)</f>
        <v>1.01209038760156</v>
      </c>
      <c r="AA269" s="70" t="n">
        <f aca="false">Z269-Y269</f>
        <v>0.0135867185175149</v>
      </c>
      <c r="AB269" s="72" t="n">
        <f aca="false">AB268*(1+F269)</f>
        <v>2.74347836081145</v>
      </c>
      <c r="AC269" s="73" t="n">
        <f aca="false">MAX(AC268,AB269)</f>
        <v>2.77890264166377</v>
      </c>
      <c r="AD269" s="70" t="n">
        <f aca="false">1-AB269/AC269</f>
        <v>0.0127475789620001</v>
      </c>
      <c r="AE269" s="73" t="n">
        <f aca="false">AE268*(1+M269)</f>
        <v>2.55508151609255</v>
      </c>
      <c r="AF269" s="73" t="n">
        <f aca="false">MAX(AF268,AE269)</f>
        <v>2.5901190734276</v>
      </c>
      <c r="AG269" s="70" t="n">
        <f aca="false">1-AE269/AF269</f>
        <v>0.0135273925027261</v>
      </c>
      <c r="AH269" s="74" t="n">
        <f aca="false">IF(R269&gt;0,AH268+1,0)</f>
        <v>3</v>
      </c>
      <c r="AI269" s="74" t="n">
        <f aca="false">IF(U269&gt;0,AI268+1,0)</f>
        <v>3</v>
      </c>
      <c r="AJ269" s="74" t="n">
        <f aca="false">IF(G269&gt;0,AJ268+1,0)</f>
        <v>0</v>
      </c>
      <c r="AK269" s="74" t="n">
        <f aca="false">IF(G269&lt;=0,AK268+1,0)</f>
        <v>3</v>
      </c>
      <c r="AL269" s="74" t="n">
        <f aca="false">IF(K269&gt;0,AL268+1,0)</f>
        <v>0</v>
      </c>
      <c r="AM269" s="74" t="n">
        <f aca="false">IF(K269&lt;=0,AM268+1,0)</f>
        <v>3</v>
      </c>
    </row>
    <row r="270" customFormat="false" ht="15" hidden="false" customHeight="false" outlineLevel="0" collapsed="false">
      <c r="A270" s="61" t="n">
        <v>269</v>
      </c>
      <c r="B270" s="62" t="n">
        <v>40893.5833333333</v>
      </c>
      <c r="C270" s="63" t="n">
        <f aca="false">YEAR(B270)</f>
        <v>2011</v>
      </c>
      <c r="D270" s="32" t="s">
        <v>276</v>
      </c>
      <c r="E270" s="64" t="n">
        <v>4772.25</v>
      </c>
      <c r="F270" s="65" t="n">
        <v>0.0174</v>
      </c>
      <c r="G270" s="66" t="n">
        <v>83.03715</v>
      </c>
      <c r="H270" s="67" t="n">
        <f aca="false">E270+IF(D270="Long",1,-1)*G270</f>
        <v>4689.21285</v>
      </c>
      <c r="I270" s="68" t="n">
        <f aca="false">Assumptions!$B$58</f>
        <v>5.35750011455817</v>
      </c>
      <c r="J270" s="68" t="n">
        <f aca="false">INDEX(Yearly!$T$5:$T$22,MATCH(C270,Yearly!$A$5:$A$22,0))</f>
        <v>0.589816526373376</v>
      </c>
      <c r="K270" s="68" t="n">
        <f aca="false">G270-I270-J270</f>
        <v>77.0898333590685</v>
      </c>
      <c r="L270" s="69" t="n">
        <f aca="false">(I270+J270)/Assumptions!$B$8</f>
        <v>0.000262239505838301</v>
      </c>
      <c r="M270" s="70" t="n">
        <f aca="false">F270-L270</f>
        <v>0.0171377604941617</v>
      </c>
      <c r="N270" s="71" t="n">
        <f aca="false">G270*Assumptions!$B$7</f>
        <v>653087.18475</v>
      </c>
      <c r="O270" s="71" t="n">
        <f aca="false">K270*Assumptions!$B$7</f>
        <v>606311.539369073</v>
      </c>
      <c r="P270" s="68" t="n">
        <f aca="false">P269+G270</f>
        <v>4641.197345</v>
      </c>
      <c r="Q270" s="68" t="n">
        <f aca="false">MAX(Q269,P270)</f>
        <v>4641.197345</v>
      </c>
      <c r="R270" s="68" t="n">
        <f aca="false">Q270-P270</f>
        <v>0</v>
      </c>
      <c r="S270" s="68" t="n">
        <f aca="false">S269+K270</f>
        <v>3016.05620933256</v>
      </c>
      <c r="T270" s="68" t="n">
        <f aca="false">MAX(T269,S270)</f>
        <v>3018.14881589629</v>
      </c>
      <c r="U270" s="68" t="n">
        <f aca="false">T270-S270</f>
        <v>2.09260656372589</v>
      </c>
      <c r="V270" s="70" t="n">
        <f aca="false">V269+F270</f>
        <v>1.0873</v>
      </c>
      <c r="W270" s="70" t="n">
        <f aca="false">MAX(W269,V270)</f>
        <v>1.0873</v>
      </c>
      <c r="X270" s="70" t="n">
        <f aca="false">W270-V270</f>
        <v>0</v>
      </c>
      <c r="Y270" s="70" t="n">
        <f aca="false">Y269+M270</f>
        <v>1.0156414295782</v>
      </c>
      <c r="Z270" s="70" t="n">
        <f aca="false">MAX(Z269,Y270)</f>
        <v>1.0156414295782</v>
      </c>
      <c r="AA270" s="70" t="n">
        <f aca="false">Z270-Y270</f>
        <v>0</v>
      </c>
      <c r="AB270" s="72" t="n">
        <f aca="false">AB269*(1+F270)</f>
        <v>2.79121488428957</v>
      </c>
      <c r="AC270" s="73" t="n">
        <f aca="false">MAX(AC269,AB270)</f>
        <v>2.79121488428957</v>
      </c>
      <c r="AD270" s="70" t="n">
        <f aca="false">1-AB270/AC270</f>
        <v>0</v>
      </c>
      <c r="AE270" s="73" t="n">
        <f aca="false">AE269*(1+M270)</f>
        <v>2.5988698911584</v>
      </c>
      <c r="AF270" s="73" t="n">
        <f aca="false">MAX(AF269,AE270)</f>
        <v>2.5988698911584</v>
      </c>
      <c r="AG270" s="70" t="n">
        <f aca="false">1-AE270/AF270</f>
        <v>0</v>
      </c>
      <c r="AH270" s="74" t="n">
        <f aca="false">IF(R270&gt;0,AH269+1,0)</f>
        <v>0</v>
      </c>
      <c r="AI270" s="74" t="n">
        <f aca="false">IF(U270&gt;0,AI269+1,0)</f>
        <v>4</v>
      </c>
      <c r="AJ270" s="74" t="n">
        <f aca="false">IF(G270&gt;0,AJ269+1,0)</f>
        <v>1</v>
      </c>
      <c r="AK270" s="74" t="n">
        <f aca="false">IF(G270&lt;=0,AK269+1,0)</f>
        <v>0</v>
      </c>
      <c r="AL270" s="74" t="n">
        <f aca="false">IF(K270&gt;0,AL269+1,0)</f>
        <v>1</v>
      </c>
      <c r="AM270" s="74" t="n">
        <f aca="false">IF(K270&lt;=0,AM269+1,0)</f>
        <v>0</v>
      </c>
    </row>
    <row r="271" customFormat="false" ht="15" hidden="false" customHeight="false" outlineLevel="0" collapsed="false">
      <c r="A271" s="61" t="n">
        <v>270</v>
      </c>
      <c r="B271" s="62" t="n">
        <v>40898.6354166667</v>
      </c>
      <c r="C271" s="63" t="n">
        <f aca="false">YEAR(B271)</f>
        <v>2011</v>
      </c>
      <c r="D271" s="32" t="s">
        <v>277</v>
      </c>
      <c r="E271" s="64" t="n">
        <v>4689</v>
      </c>
      <c r="F271" s="65" t="n">
        <v>-0.0092</v>
      </c>
      <c r="G271" s="66" t="n">
        <v>-43.1388</v>
      </c>
      <c r="H271" s="67" t="n">
        <f aca="false">E271+IF(D271="Long",1,-1)*G271</f>
        <v>4645.8612</v>
      </c>
      <c r="I271" s="68" t="n">
        <f aca="false">Assumptions!$B$58</f>
        <v>5.35750011455817</v>
      </c>
      <c r="J271" s="68" t="n">
        <f aca="false">INDEX(Yearly!$T$5:$T$22,MATCH(C271,Yearly!$A$5:$A$22,0))</f>
        <v>0.589816526373376</v>
      </c>
      <c r="K271" s="68" t="n">
        <f aca="false">G271-I271-J271</f>
        <v>-49.0861166409316</v>
      </c>
      <c r="L271" s="69" t="n">
        <f aca="false">(I271+J271)/Assumptions!$B$8</f>
        <v>0.000262239505838301</v>
      </c>
      <c r="M271" s="70" t="n">
        <f aca="false">F271-L271</f>
        <v>-0.0094622395058383</v>
      </c>
      <c r="N271" s="71" t="n">
        <f aca="false">G271*Assumptions!$B$7</f>
        <v>-339286.662</v>
      </c>
      <c r="O271" s="71" t="n">
        <f aca="false">K271*Assumptions!$B$7</f>
        <v>-386062.307380927</v>
      </c>
      <c r="P271" s="68" t="n">
        <f aca="false">P270+G271</f>
        <v>4598.058545</v>
      </c>
      <c r="Q271" s="68" t="n">
        <f aca="false">MAX(Q270,P271)</f>
        <v>4641.197345</v>
      </c>
      <c r="R271" s="68" t="n">
        <f aca="false">Q271-P271</f>
        <v>43.1387999999997</v>
      </c>
      <c r="S271" s="68" t="n">
        <f aca="false">S270+K271</f>
        <v>2966.97009269163</v>
      </c>
      <c r="T271" s="68" t="n">
        <f aca="false">MAX(T270,S271)</f>
        <v>3018.14881589629</v>
      </c>
      <c r="U271" s="68" t="n">
        <f aca="false">T271-S271</f>
        <v>51.1787232046572</v>
      </c>
      <c r="V271" s="70" t="n">
        <f aca="false">V270+F271</f>
        <v>1.0781</v>
      </c>
      <c r="W271" s="70" t="n">
        <f aca="false">MAX(W270,V271)</f>
        <v>1.0873</v>
      </c>
      <c r="X271" s="70" t="n">
        <f aca="false">W271-V271</f>
        <v>0.0092000000000001</v>
      </c>
      <c r="Y271" s="70" t="n">
        <f aca="false">Y270+M271</f>
        <v>1.00617919007236</v>
      </c>
      <c r="Z271" s="70" t="n">
        <f aca="false">MAX(Z270,Y271)</f>
        <v>1.0156414295782</v>
      </c>
      <c r="AA271" s="70" t="n">
        <f aca="false">Z271-Y271</f>
        <v>0.00946223950583836</v>
      </c>
      <c r="AB271" s="72" t="n">
        <f aca="false">AB270*(1+F271)</f>
        <v>2.7655357073541</v>
      </c>
      <c r="AC271" s="73" t="n">
        <f aca="false">MAX(AC270,AB271)</f>
        <v>2.79121488428957</v>
      </c>
      <c r="AD271" s="70" t="n">
        <f aca="false">1-AB271/AC271</f>
        <v>0.00919999999999999</v>
      </c>
      <c r="AE271" s="73" t="n">
        <f aca="false">AE270*(1+M271)</f>
        <v>2.57427876180375</v>
      </c>
      <c r="AF271" s="73" t="n">
        <f aca="false">MAX(AF270,AE271)</f>
        <v>2.5988698911584</v>
      </c>
      <c r="AG271" s="70" t="n">
        <f aca="false">1-AE271/AF271</f>
        <v>0.00946223950583836</v>
      </c>
      <c r="AH271" s="74" t="n">
        <f aca="false">IF(R271&gt;0,AH270+1,0)</f>
        <v>1</v>
      </c>
      <c r="AI271" s="74" t="n">
        <f aca="false">IF(U271&gt;0,AI270+1,0)</f>
        <v>5</v>
      </c>
      <c r="AJ271" s="74" t="n">
        <f aca="false">IF(G271&gt;0,AJ270+1,0)</f>
        <v>0</v>
      </c>
      <c r="AK271" s="74" t="n">
        <f aca="false">IF(G271&lt;=0,AK270+1,0)</f>
        <v>1</v>
      </c>
      <c r="AL271" s="74" t="n">
        <f aca="false">IF(K271&gt;0,AL270+1,0)</f>
        <v>0</v>
      </c>
      <c r="AM271" s="74" t="n">
        <f aca="false">IF(K271&lt;=0,AM270+1,0)</f>
        <v>1</v>
      </c>
    </row>
    <row r="272" customFormat="false" ht="15" hidden="false" customHeight="false" outlineLevel="0" collapsed="false">
      <c r="A272" s="61" t="n">
        <v>271</v>
      </c>
      <c r="B272" s="62" t="n">
        <v>40899.53125</v>
      </c>
      <c r="C272" s="63" t="n">
        <f aca="false">YEAR(B272)</f>
        <v>2011</v>
      </c>
      <c r="D272" s="32" t="s">
        <v>276</v>
      </c>
      <c r="E272" s="64" t="n">
        <v>4645.8</v>
      </c>
      <c r="F272" s="65" t="n">
        <v>-0.0098</v>
      </c>
      <c r="G272" s="66" t="n">
        <v>-45.52884</v>
      </c>
      <c r="H272" s="67" t="n">
        <f aca="false">E272+IF(D272="Long",1,-1)*G272</f>
        <v>4691.32884</v>
      </c>
      <c r="I272" s="68" t="n">
        <f aca="false">Assumptions!$B$58</f>
        <v>5.35750011455817</v>
      </c>
      <c r="J272" s="68" t="n">
        <f aca="false">INDEX(Yearly!$T$5:$T$22,MATCH(C272,Yearly!$A$5:$A$22,0))</f>
        <v>0.589816526373376</v>
      </c>
      <c r="K272" s="68" t="n">
        <f aca="false">G272-I272-J272</f>
        <v>-51.4761566409316</v>
      </c>
      <c r="L272" s="69" t="n">
        <f aca="false">(I272+J272)/Assumptions!$B$8</f>
        <v>0.000262239505838301</v>
      </c>
      <c r="M272" s="70" t="n">
        <f aca="false">F272-L272</f>
        <v>-0.0100622395058383</v>
      </c>
      <c r="N272" s="71" t="n">
        <f aca="false">G272*Assumptions!$B$7</f>
        <v>-358084.3266</v>
      </c>
      <c r="O272" s="71" t="n">
        <f aca="false">K272*Assumptions!$B$7</f>
        <v>-404859.971980927</v>
      </c>
      <c r="P272" s="68" t="n">
        <f aca="false">P271+G272</f>
        <v>4552.529705</v>
      </c>
      <c r="Q272" s="68" t="n">
        <f aca="false">MAX(Q271,P272)</f>
        <v>4641.197345</v>
      </c>
      <c r="R272" s="68" t="n">
        <f aca="false">Q272-P272</f>
        <v>88.6676399999997</v>
      </c>
      <c r="S272" s="68" t="n">
        <f aca="false">S271+K272</f>
        <v>2915.4939360507</v>
      </c>
      <c r="T272" s="68" t="n">
        <f aca="false">MAX(T271,S272)</f>
        <v>3018.14881589629</v>
      </c>
      <c r="U272" s="68" t="n">
        <f aca="false">T272-S272</f>
        <v>102.654879845589</v>
      </c>
      <c r="V272" s="70" t="n">
        <f aca="false">V271+F272</f>
        <v>1.0683</v>
      </c>
      <c r="W272" s="70" t="n">
        <f aca="false">MAX(W271,V272)</f>
        <v>1.0873</v>
      </c>
      <c r="X272" s="70" t="n">
        <f aca="false">W272-V272</f>
        <v>0.0190000000000001</v>
      </c>
      <c r="Y272" s="70" t="n">
        <f aca="false">Y271+M272</f>
        <v>0.996116950566525</v>
      </c>
      <c r="Z272" s="70" t="n">
        <f aca="false">MAX(Z271,Y272)</f>
        <v>1.0156414295782</v>
      </c>
      <c r="AA272" s="70" t="n">
        <f aca="false">Z272-Y272</f>
        <v>0.0195244790116766</v>
      </c>
      <c r="AB272" s="72" t="n">
        <f aca="false">AB271*(1+F272)</f>
        <v>2.73843345742203</v>
      </c>
      <c r="AC272" s="73" t="n">
        <f aca="false">MAX(AC271,AB272)</f>
        <v>2.79121488428957</v>
      </c>
      <c r="AD272" s="70" t="n">
        <f aca="false">1-AB272/AC272</f>
        <v>0.01890984</v>
      </c>
      <c r="AE272" s="73" t="n">
        <f aca="false">AE271*(1+M272)</f>
        <v>2.54837575234768</v>
      </c>
      <c r="AF272" s="73" t="n">
        <f aca="false">MAX(AF271,AE272)</f>
        <v>2.5988698911584</v>
      </c>
      <c r="AG272" s="70" t="n">
        <f aca="false">1-AE272/AF272</f>
        <v>0.0194292676915073</v>
      </c>
      <c r="AH272" s="74" t="n">
        <f aca="false">IF(R272&gt;0,AH271+1,0)</f>
        <v>2</v>
      </c>
      <c r="AI272" s="74" t="n">
        <f aca="false">IF(U272&gt;0,AI271+1,0)</f>
        <v>6</v>
      </c>
      <c r="AJ272" s="74" t="n">
        <f aca="false">IF(G272&gt;0,AJ271+1,0)</f>
        <v>0</v>
      </c>
      <c r="AK272" s="74" t="n">
        <f aca="false">IF(G272&lt;=0,AK271+1,0)</f>
        <v>2</v>
      </c>
      <c r="AL272" s="74" t="n">
        <f aca="false">IF(K272&gt;0,AL271+1,0)</f>
        <v>0</v>
      </c>
      <c r="AM272" s="74" t="n">
        <f aca="false">IF(K272&lt;=0,AM271+1,0)</f>
        <v>2</v>
      </c>
    </row>
    <row r="273" customFormat="false" ht="15" hidden="false" customHeight="false" outlineLevel="0" collapsed="false">
      <c r="A273" s="61" t="n">
        <v>272</v>
      </c>
      <c r="B273" s="62" t="n">
        <v>40899.5770833333</v>
      </c>
      <c r="C273" s="63" t="n">
        <f aca="false">YEAR(B273)</f>
        <v>2011</v>
      </c>
      <c r="D273" s="32" t="s">
        <v>277</v>
      </c>
      <c r="E273" s="64" t="n">
        <v>4691.25</v>
      </c>
      <c r="F273" s="65" t="n">
        <v>0.0042</v>
      </c>
      <c r="G273" s="66" t="n">
        <v>19.70325</v>
      </c>
      <c r="H273" s="67" t="n">
        <f aca="false">E273+IF(D273="Long",1,-1)*G273</f>
        <v>4710.95325</v>
      </c>
      <c r="I273" s="68" t="n">
        <f aca="false">Assumptions!$B$58</f>
        <v>5.35750011455817</v>
      </c>
      <c r="J273" s="68" t="n">
        <f aca="false">INDEX(Yearly!$T$5:$T$22,MATCH(C273,Yearly!$A$5:$A$22,0))</f>
        <v>0.589816526373376</v>
      </c>
      <c r="K273" s="68" t="n">
        <f aca="false">G273-I273-J273</f>
        <v>13.7559333590685</v>
      </c>
      <c r="L273" s="69" t="n">
        <f aca="false">(I273+J273)/Assumptions!$B$8</f>
        <v>0.000262239505838301</v>
      </c>
      <c r="M273" s="70" t="n">
        <f aca="false">F273-L273</f>
        <v>0.0039377604941617</v>
      </c>
      <c r="N273" s="71" t="n">
        <f aca="false">G273*Assumptions!$B$7</f>
        <v>154966.06125</v>
      </c>
      <c r="O273" s="71" t="n">
        <f aca="false">K273*Assumptions!$B$7</f>
        <v>108190.415869073</v>
      </c>
      <c r="P273" s="68" t="n">
        <f aca="false">P272+G273</f>
        <v>4572.232955</v>
      </c>
      <c r="Q273" s="68" t="n">
        <f aca="false">MAX(Q272,P273)</f>
        <v>4641.197345</v>
      </c>
      <c r="R273" s="68" t="n">
        <f aca="false">Q273-P273</f>
        <v>68.9643900000001</v>
      </c>
      <c r="S273" s="68" t="n">
        <f aca="false">S272+K273</f>
        <v>2929.24986940977</v>
      </c>
      <c r="T273" s="68" t="n">
        <f aca="false">MAX(T272,S273)</f>
        <v>3018.14881589629</v>
      </c>
      <c r="U273" s="68" t="n">
        <f aca="false">T273-S273</f>
        <v>88.8989464865203</v>
      </c>
      <c r="V273" s="70" t="n">
        <f aca="false">V272+F273</f>
        <v>1.0725</v>
      </c>
      <c r="W273" s="70" t="n">
        <f aca="false">MAX(W272,V273)</f>
        <v>1.0873</v>
      </c>
      <c r="X273" s="70" t="n">
        <f aca="false">W273-V273</f>
        <v>0.0148000000000001</v>
      </c>
      <c r="Y273" s="70" t="n">
        <f aca="false">Y272+M273</f>
        <v>1.00005471106069</v>
      </c>
      <c r="Z273" s="70" t="n">
        <f aca="false">MAX(Z272,Y273)</f>
        <v>1.0156414295782</v>
      </c>
      <c r="AA273" s="70" t="n">
        <f aca="false">Z273-Y273</f>
        <v>0.0155867185175149</v>
      </c>
      <c r="AB273" s="72" t="n">
        <f aca="false">AB272*(1+F273)</f>
        <v>2.7499348779432</v>
      </c>
      <c r="AC273" s="73" t="n">
        <f aca="false">MAX(AC272,AB273)</f>
        <v>2.79121488428957</v>
      </c>
      <c r="AD273" s="70" t="n">
        <f aca="false">1-AB273/AC273</f>
        <v>0.014789261328</v>
      </c>
      <c r="AE273" s="73" t="n">
        <f aca="false">AE272*(1+M273)</f>
        <v>2.55841064570956</v>
      </c>
      <c r="AF273" s="73" t="n">
        <f aca="false">MAX(AF272,AE273)</f>
        <v>2.5988698911584</v>
      </c>
      <c r="AG273" s="70" t="n">
        <f aca="false">1-AE273/AF273</f>
        <v>0.0155680150000916</v>
      </c>
      <c r="AH273" s="74" t="n">
        <f aca="false">IF(R273&gt;0,AH272+1,0)</f>
        <v>3</v>
      </c>
      <c r="AI273" s="74" t="n">
        <f aca="false">IF(U273&gt;0,AI272+1,0)</f>
        <v>7</v>
      </c>
      <c r="AJ273" s="74" t="n">
        <f aca="false">IF(G273&gt;0,AJ272+1,0)</f>
        <v>1</v>
      </c>
      <c r="AK273" s="74" t="n">
        <f aca="false">IF(G273&lt;=0,AK272+1,0)</f>
        <v>0</v>
      </c>
      <c r="AL273" s="74" t="n">
        <f aca="false">IF(K273&gt;0,AL272+1,0)</f>
        <v>1</v>
      </c>
      <c r="AM273" s="74" t="n">
        <f aca="false">IF(K273&lt;=0,AM272+1,0)</f>
        <v>0</v>
      </c>
    </row>
    <row r="274" customFormat="false" ht="15" hidden="false" customHeight="false" outlineLevel="0" collapsed="false">
      <c r="A274" s="61" t="n">
        <v>273</v>
      </c>
      <c r="B274" s="62" t="n">
        <v>40905.4270833333</v>
      </c>
      <c r="C274" s="63" t="n">
        <f aca="false">YEAR(B274)</f>
        <v>2011</v>
      </c>
      <c r="D274" s="32" t="s">
        <v>276</v>
      </c>
      <c r="E274" s="64" t="n">
        <v>4711.15</v>
      </c>
      <c r="F274" s="65" t="n">
        <v>-0.0017</v>
      </c>
      <c r="G274" s="66" t="n">
        <v>-8.008955</v>
      </c>
      <c r="H274" s="67" t="n">
        <f aca="false">E274+IF(D274="Long",1,-1)*G274</f>
        <v>4719.158955</v>
      </c>
      <c r="I274" s="68" t="n">
        <f aca="false">Assumptions!$B$58</f>
        <v>5.35750011455817</v>
      </c>
      <c r="J274" s="68" t="n">
        <f aca="false">INDEX(Yearly!$T$5:$T$22,MATCH(C274,Yearly!$A$5:$A$22,0))</f>
        <v>0.589816526373376</v>
      </c>
      <c r="K274" s="68" t="n">
        <f aca="false">G274-I274-J274</f>
        <v>-13.9562716409315</v>
      </c>
      <c r="L274" s="69" t="n">
        <f aca="false">(I274+J274)/Assumptions!$B$8</f>
        <v>0.000262239505838301</v>
      </c>
      <c r="M274" s="70" t="n">
        <f aca="false">F274-L274</f>
        <v>-0.0019622395058383</v>
      </c>
      <c r="N274" s="71" t="n">
        <f aca="false">G274*Assumptions!$B$7</f>
        <v>-62990.431075</v>
      </c>
      <c r="O274" s="71" t="n">
        <f aca="false">K274*Assumptions!$B$7</f>
        <v>-109766.076455927</v>
      </c>
      <c r="P274" s="68" t="n">
        <f aca="false">P273+G274</f>
        <v>4564.224</v>
      </c>
      <c r="Q274" s="68" t="n">
        <f aca="false">MAX(Q273,P274)</f>
        <v>4641.197345</v>
      </c>
      <c r="R274" s="68" t="n">
        <f aca="false">Q274-P274</f>
        <v>76.9733450000003</v>
      </c>
      <c r="S274" s="68" t="n">
        <f aca="false">S273+K274</f>
        <v>2915.29359776884</v>
      </c>
      <c r="T274" s="68" t="n">
        <f aca="false">MAX(T273,S274)</f>
        <v>3018.14881589629</v>
      </c>
      <c r="U274" s="68" t="n">
        <f aca="false">T274-S274</f>
        <v>102.855218127452</v>
      </c>
      <c r="V274" s="70" t="n">
        <f aca="false">V273+F274</f>
        <v>1.0708</v>
      </c>
      <c r="W274" s="70" t="n">
        <f aca="false">MAX(W273,V274)</f>
        <v>1.0873</v>
      </c>
      <c r="X274" s="70" t="n">
        <f aca="false">W274-V274</f>
        <v>0.0165000000000002</v>
      </c>
      <c r="Y274" s="70" t="n">
        <f aca="false">Y273+M274</f>
        <v>0.998092471554849</v>
      </c>
      <c r="Z274" s="70" t="n">
        <f aca="false">MAX(Z273,Y274)</f>
        <v>1.0156414295782</v>
      </c>
      <c r="AA274" s="70" t="n">
        <f aca="false">Z274-Y274</f>
        <v>0.0175489580233532</v>
      </c>
      <c r="AB274" s="72" t="n">
        <f aca="false">AB273*(1+F274)</f>
        <v>2.7452599886507</v>
      </c>
      <c r="AC274" s="73" t="n">
        <f aca="false">MAX(AC273,AB274)</f>
        <v>2.79121488428957</v>
      </c>
      <c r="AD274" s="70" t="n">
        <f aca="false">1-AB274/AC274</f>
        <v>0.0164641195837425</v>
      </c>
      <c r="AE274" s="73" t="n">
        <f aca="false">AE273*(1+M274)</f>
        <v>2.55339043126839</v>
      </c>
      <c r="AF274" s="73" t="n">
        <f aca="false">MAX(AF273,AE274)</f>
        <v>2.5988698911584</v>
      </c>
      <c r="AG274" s="70" t="n">
        <f aca="false">1-AE274/AF274</f>
        <v>0.0174997063318693</v>
      </c>
      <c r="AH274" s="74" t="n">
        <f aca="false">IF(R274&gt;0,AH273+1,0)</f>
        <v>4</v>
      </c>
      <c r="AI274" s="74" t="n">
        <f aca="false">IF(U274&gt;0,AI273+1,0)</f>
        <v>8</v>
      </c>
      <c r="AJ274" s="74" t="n">
        <f aca="false">IF(G274&gt;0,AJ273+1,0)</f>
        <v>0</v>
      </c>
      <c r="AK274" s="74" t="n">
        <f aca="false">IF(G274&lt;=0,AK273+1,0)</f>
        <v>1</v>
      </c>
      <c r="AL274" s="74" t="n">
        <f aca="false">IF(K274&gt;0,AL273+1,0)</f>
        <v>0</v>
      </c>
      <c r="AM274" s="74" t="n">
        <f aca="false">IF(K274&lt;=0,AM273+1,0)</f>
        <v>1</v>
      </c>
    </row>
    <row r="275" customFormat="false" ht="15" hidden="false" customHeight="false" outlineLevel="0" collapsed="false">
      <c r="A275" s="61" t="n">
        <v>274</v>
      </c>
      <c r="B275" s="62" t="n">
        <v>40905.6173611111</v>
      </c>
      <c r="C275" s="63" t="n">
        <f aca="false">YEAR(B275)</f>
        <v>2011</v>
      </c>
      <c r="D275" s="32" t="s">
        <v>277</v>
      </c>
      <c r="E275" s="64" t="n">
        <v>4719</v>
      </c>
      <c r="F275" s="65" t="n">
        <v>-0.0076</v>
      </c>
      <c r="G275" s="66" t="n">
        <v>-35.8644</v>
      </c>
      <c r="H275" s="67" t="n">
        <f aca="false">E275+IF(D275="Long",1,-1)*G275</f>
        <v>4683.1356</v>
      </c>
      <c r="I275" s="68" t="n">
        <f aca="false">Assumptions!$B$58</f>
        <v>5.35750011455817</v>
      </c>
      <c r="J275" s="68" t="n">
        <f aca="false">INDEX(Yearly!$T$5:$T$22,MATCH(C275,Yearly!$A$5:$A$22,0))</f>
        <v>0.589816526373376</v>
      </c>
      <c r="K275" s="68" t="n">
        <f aca="false">G275-I275-J275</f>
        <v>-41.8117166409316</v>
      </c>
      <c r="L275" s="69" t="n">
        <f aca="false">(I275+J275)/Assumptions!$B$8</f>
        <v>0.000262239505838301</v>
      </c>
      <c r="M275" s="70" t="n">
        <f aca="false">F275-L275</f>
        <v>-0.0078622395058383</v>
      </c>
      <c r="N275" s="71" t="n">
        <f aca="false">G275*Assumptions!$B$7</f>
        <v>-282073.506</v>
      </c>
      <c r="O275" s="71" t="n">
        <f aca="false">K275*Assumptions!$B$7</f>
        <v>-328849.151380927</v>
      </c>
      <c r="P275" s="68" t="n">
        <f aca="false">P274+G275</f>
        <v>4528.3596</v>
      </c>
      <c r="Q275" s="68" t="n">
        <f aca="false">MAX(Q274,P275)</f>
        <v>4641.197345</v>
      </c>
      <c r="R275" s="68" t="n">
        <f aca="false">Q275-P275</f>
        <v>112.837745000001</v>
      </c>
      <c r="S275" s="68" t="n">
        <f aca="false">S274+K275</f>
        <v>2873.4818811279</v>
      </c>
      <c r="T275" s="68" t="n">
        <f aca="false">MAX(T274,S275)</f>
        <v>3018.14881589629</v>
      </c>
      <c r="U275" s="68" t="n">
        <f aca="false">T275-S275</f>
        <v>144.666934768383</v>
      </c>
      <c r="V275" s="70" t="n">
        <f aca="false">V274+F275</f>
        <v>1.0632</v>
      </c>
      <c r="W275" s="70" t="n">
        <f aca="false">MAX(W274,V275)</f>
        <v>1.0873</v>
      </c>
      <c r="X275" s="70" t="n">
        <f aca="false">W275-V275</f>
        <v>0.0241000000000002</v>
      </c>
      <c r="Y275" s="70" t="n">
        <f aca="false">Y274+M275</f>
        <v>0.99023023204901</v>
      </c>
      <c r="Z275" s="70" t="n">
        <f aca="false">MAX(Z274,Y275)</f>
        <v>1.0156414295782</v>
      </c>
      <c r="AA275" s="70" t="n">
        <f aca="false">Z275-Y275</f>
        <v>0.0254111975291915</v>
      </c>
      <c r="AB275" s="72" t="n">
        <f aca="false">AB274*(1+F275)</f>
        <v>2.72439601273696</v>
      </c>
      <c r="AC275" s="73" t="n">
        <f aca="false">MAX(AC274,AB275)</f>
        <v>2.79121488428957</v>
      </c>
      <c r="AD275" s="70" t="n">
        <f aca="false">1-AB275/AC275</f>
        <v>0.0239389922749061</v>
      </c>
      <c r="AE275" s="73" t="n">
        <f aca="false">AE274*(1+M275)</f>
        <v>2.53331506414584</v>
      </c>
      <c r="AF275" s="73" t="n">
        <f aca="false">MAX(AF274,AE275)</f>
        <v>2.5988698911584</v>
      </c>
      <c r="AG275" s="70" t="n">
        <f aca="false">1-AE275/AF275</f>
        <v>0.0252243589552446</v>
      </c>
      <c r="AH275" s="74" t="n">
        <f aca="false">IF(R275&gt;0,AH274+1,0)</f>
        <v>5</v>
      </c>
      <c r="AI275" s="74" t="n">
        <f aca="false">IF(U275&gt;0,AI274+1,0)</f>
        <v>9</v>
      </c>
      <c r="AJ275" s="74" t="n">
        <f aca="false">IF(G275&gt;0,AJ274+1,0)</f>
        <v>0</v>
      </c>
      <c r="AK275" s="74" t="n">
        <f aca="false">IF(G275&lt;=0,AK274+1,0)</f>
        <v>2</v>
      </c>
      <c r="AL275" s="74" t="n">
        <f aca="false">IF(K275&gt;0,AL274+1,0)</f>
        <v>0</v>
      </c>
      <c r="AM275" s="74" t="n">
        <f aca="false">IF(K275&lt;=0,AM274+1,0)</f>
        <v>2</v>
      </c>
    </row>
    <row r="276" customFormat="false" ht="15" hidden="false" customHeight="false" outlineLevel="0" collapsed="false">
      <c r="A276" s="61" t="n">
        <v>275</v>
      </c>
      <c r="B276" s="62" t="n">
        <v>40906.3888888889</v>
      </c>
      <c r="C276" s="63" t="n">
        <f aca="false">YEAR(B276)</f>
        <v>2011</v>
      </c>
      <c r="D276" s="32" t="s">
        <v>276</v>
      </c>
      <c r="E276" s="64" t="n">
        <v>4683.35</v>
      </c>
      <c r="F276" s="65" t="n">
        <v>-0.0041</v>
      </c>
      <c r="G276" s="66" t="n">
        <v>-19.201735</v>
      </c>
      <c r="H276" s="67" t="n">
        <f aca="false">E276+IF(D276="Long",1,-1)*G276</f>
        <v>4702.551735</v>
      </c>
      <c r="I276" s="68" t="n">
        <f aca="false">Assumptions!$B$58</f>
        <v>5.35750011455817</v>
      </c>
      <c r="J276" s="68" t="n">
        <f aca="false">INDEX(Yearly!$T$5:$T$22,MATCH(C276,Yearly!$A$5:$A$22,0))</f>
        <v>0.589816526373376</v>
      </c>
      <c r="K276" s="68" t="n">
        <f aca="false">G276-I276-J276</f>
        <v>-25.1490516409315</v>
      </c>
      <c r="L276" s="69" t="n">
        <f aca="false">(I276+J276)/Assumptions!$B$8</f>
        <v>0.000262239505838301</v>
      </c>
      <c r="M276" s="70" t="n">
        <f aca="false">F276-L276</f>
        <v>-0.0043622395058383</v>
      </c>
      <c r="N276" s="71" t="n">
        <f aca="false">G276*Assumptions!$B$7</f>
        <v>-151021.645775</v>
      </c>
      <c r="O276" s="71" t="n">
        <f aca="false">K276*Assumptions!$B$7</f>
        <v>-197797.291155927</v>
      </c>
      <c r="P276" s="68" t="n">
        <f aca="false">P275+G276</f>
        <v>4509.157865</v>
      </c>
      <c r="Q276" s="68" t="n">
        <f aca="false">MAX(Q275,P276)</f>
        <v>4641.197345</v>
      </c>
      <c r="R276" s="68" t="n">
        <f aca="false">Q276-P276</f>
        <v>132.03948</v>
      </c>
      <c r="S276" s="68" t="n">
        <f aca="false">S275+K276</f>
        <v>2848.33282948697</v>
      </c>
      <c r="T276" s="68" t="n">
        <f aca="false">MAX(T275,S276)</f>
        <v>3018.14881589629</v>
      </c>
      <c r="U276" s="68" t="n">
        <f aca="false">T276-S276</f>
        <v>169.815986409315</v>
      </c>
      <c r="V276" s="70" t="n">
        <f aca="false">V275+F276</f>
        <v>1.0591</v>
      </c>
      <c r="W276" s="70" t="n">
        <f aca="false">MAX(W275,V276)</f>
        <v>1.0873</v>
      </c>
      <c r="X276" s="70" t="n">
        <f aca="false">W276-V276</f>
        <v>0.0282000000000002</v>
      </c>
      <c r="Y276" s="70" t="n">
        <f aca="false">Y275+M276</f>
        <v>0.985867992543172</v>
      </c>
      <c r="Z276" s="70" t="n">
        <f aca="false">MAX(Z275,Y276)</f>
        <v>1.0156414295782</v>
      </c>
      <c r="AA276" s="70" t="n">
        <f aca="false">Z276-Y276</f>
        <v>0.0297734370350298</v>
      </c>
      <c r="AB276" s="72" t="n">
        <f aca="false">AB275*(1+F276)</f>
        <v>2.71322598908473</v>
      </c>
      <c r="AC276" s="73" t="n">
        <f aca="false">MAX(AC275,AB276)</f>
        <v>2.79121488428957</v>
      </c>
      <c r="AD276" s="70" t="n">
        <f aca="false">1-AB276/AC276</f>
        <v>0.027940842406579</v>
      </c>
      <c r="AE276" s="73" t="n">
        <f aca="false">AE275*(1+M276)</f>
        <v>2.52226413709229</v>
      </c>
      <c r="AF276" s="73" t="n">
        <f aca="false">MAX(AF275,AE276)</f>
        <v>2.5988698911584</v>
      </c>
      <c r="AG276" s="70" t="n">
        <f aca="false">1-AE276/AF276</f>
        <v>0.0294765637659388</v>
      </c>
      <c r="AH276" s="74" t="n">
        <f aca="false">IF(R276&gt;0,AH275+1,0)</f>
        <v>6</v>
      </c>
      <c r="AI276" s="74" t="n">
        <f aca="false">IF(U276&gt;0,AI275+1,0)</f>
        <v>10</v>
      </c>
      <c r="AJ276" s="74" t="n">
        <f aca="false">IF(G276&gt;0,AJ275+1,0)</f>
        <v>0</v>
      </c>
      <c r="AK276" s="74" t="n">
        <f aca="false">IF(G276&lt;=0,AK275+1,0)</f>
        <v>3</v>
      </c>
      <c r="AL276" s="74" t="n">
        <f aca="false">IF(K276&gt;0,AL275+1,0)</f>
        <v>0</v>
      </c>
      <c r="AM276" s="74" t="n">
        <f aca="false">IF(K276&lt;=0,AM275+1,0)</f>
        <v>3</v>
      </c>
    </row>
    <row r="277" customFormat="false" ht="15" hidden="false" customHeight="false" outlineLevel="0" collapsed="false">
      <c r="A277" s="61" t="n">
        <v>276</v>
      </c>
      <c r="B277" s="62" t="n">
        <v>40911.40625</v>
      </c>
      <c r="C277" s="63" t="n">
        <f aca="false">YEAR(B277)</f>
        <v>2012</v>
      </c>
      <c r="D277" s="32" t="s">
        <v>277</v>
      </c>
      <c r="E277" s="64" t="n">
        <v>4702.5</v>
      </c>
      <c r="F277" s="65" t="n">
        <v>0.0048</v>
      </c>
      <c r="G277" s="66" t="n">
        <v>22.572</v>
      </c>
      <c r="H277" s="67" t="n">
        <f aca="false">E277+IF(D277="Long",1,-1)*G277</f>
        <v>4725.072</v>
      </c>
      <c r="I277" s="68" t="n">
        <f aca="false">Assumptions!$B$58</f>
        <v>5.35750011455817</v>
      </c>
      <c r="J277" s="68" t="n">
        <f aca="false">INDEX(Yearly!$T$5:$T$22,MATCH(C277,Yearly!$A$5:$A$22,0))</f>
        <v>0.706483531590088</v>
      </c>
      <c r="K277" s="68" t="n">
        <f aca="false">G277-I277-J277</f>
        <v>16.5080163538517</v>
      </c>
      <c r="L277" s="69" t="n">
        <f aca="false">(I277+J277)/Assumptions!$B$8</f>
        <v>0.000267383791848752</v>
      </c>
      <c r="M277" s="70" t="n">
        <f aca="false">F277-L277</f>
        <v>0.00453261620815125</v>
      </c>
      <c r="N277" s="71" t="n">
        <f aca="false">G277*Assumptions!$B$7</f>
        <v>177528.78</v>
      </c>
      <c r="O277" s="71" t="n">
        <f aca="false">K277*Assumptions!$B$7</f>
        <v>129835.548623044</v>
      </c>
      <c r="P277" s="68" t="n">
        <f aca="false">P276+G277</f>
        <v>4531.729865</v>
      </c>
      <c r="Q277" s="68" t="n">
        <f aca="false">MAX(Q276,P277)</f>
        <v>4641.197345</v>
      </c>
      <c r="R277" s="68" t="n">
        <f aca="false">Q277-P277</f>
        <v>109.46748</v>
      </c>
      <c r="S277" s="68" t="n">
        <f aca="false">S276+K277</f>
        <v>2864.84084584082</v>
      </c>
      <c r="T277" s="68" t="n">
        <f aca="false">MAX(T276,S277)</f>
        <v>3018.14881589629</v>
      </c>
      <c r="U277" s="68" t="n">
        <f aca="false">T277-S277</f>
        <v>153.307970055463</v>
      </c>
      <c r="V277" s="70" t="n">
        <f aca="false">V276+F277</f>
        <v>1.0639</v>
      </c>
      <c r="W277" s="70" t="n">
        <f aca="false">MAX(W276,V277)</f>
        <v>1.0873</v>
      </c>
      <c r="X277" s="70" t="n">
        <f aca="false">W277-V277</f>
        <v>0.0234000000000003</v>
      </c>
      <c r="Y277" s="70" t="n">
        <f aca="false">Y276+M277</f>
        <v>0.990400608751323</v>
      </c>
      <c r="Z277" s="70" t="n">
        <f aca="false">MAX(Z276,Y277)</f>
        <v>1.0156414295782</v>
      </c>
      <c r="AA277" s="70" t="n">
        <f aca="false">Z277-Y277</f>
        <v>0.0252408208268785</v>
      </c>
      <c r="AB277" s="72" t="n">
        <f aca="false">AB276*(1+F277)</f>
        <v>2.72624947383234</v>
      </c>
      <c r="AC277" s="73" t="n">
        <f aca="false">MAX(AC276,AB277)</f>
        <v>2.79121488428957</v>
      </c>
      <c r="AD277" s="70" t="n">
        <f aca="false">1-AB277/AC277</f>
        <v>0.0232749584501306</v>
      </c>
      <c r="AE277" s="73" t="n">
        <f aca="false">AE276*(1+M277)</f>
        <v>2.53369659240131</v>
      </c>
      <c r="AF277" s="73" t="n">
        <f aca="false">MAX(AF276,AE277)</f>
        <v>2.5988698911584</v>
      </c>
      <c r="AG277" s="70" t="n">
        <f aca="false">1-AE277/AF277</f>
        <v>0.0250775535084736</v>
      </c>
      <c r="AH277" s="74" t="n">
        <f aca="false">IF(R277&gt;0,AH276+1,0)</f>
        <v>7</v>
      </c>
      <c r="AI277" s="74" t="n">
        <f aca="false">IF(U277&gt;0,AI276+1,0)</f>
        <v>11</v>
      </c>
      <c r="AJ277" s="74" t="n">
        <f aca="false">IF(G277&gt;0,AJ276+1,0)</f>
        <v>1</v>
      </c>
      <c r="AK277" s="74" t="n">
        <f aca="false">IF(G277&lt;=0,AK276+1,0)</f>
        <v>0</v>
      </c>
      <c r="AL277" s="74" t="n">
        <f aca="false">IF(K277&gt;0,AL276+1,0)</f>
        <v>1</v>
      </c>
      <c r="AM277" s="74" t="n">
        <f aca="false">IF(K277&lt;=0,AM276+1,0)</f>
        <v>0</v>
      </c>
    </row>
    <row r="278" customFormat="false" ht="15" hidden="false" customHeight="false" outlineLevel="0" collapsed="false">
      <c r="A278" s="61" t="n">
        <v>277</v>
      </c>
      <c r="B278" s="62" t="n">
        <v>40914.40625</v>
      </c>
      <c r="C278" s="63" t="n">
        <f aca="false">YEAR(B278)</f>
        <v>2012</v>
      </c>
      <c r="D278" s="32" t="s">
        <v>276</v>
      </c>
      <c r="E278" s="64" t="n">
        <v>4725</v>
      </c>
      <c r="F278" s="65" t="n">
        <v>-0.0096</v>
      </c>
      <c r="G278" s="66" t="n">
        <v>-45.36</v>
      </c>
      <c r="H278" s="67" t="n">
        <f aca="false">E278+IF(D278="Long",1,-1)*G278</f>
        <v>4770.36</v>
      </c>
      <c r="I278" s="68" t="n">
        <f aca="false">Assumptions!$B$58</f>
        <v>5.35750011455817</v>
      </c>
      <c r="J278" s="68" t="n">
        <f aca="false">INDEX(Yearly!$T$5:$T$22,MATCH(C278,Yearly!$A$5:$A$22,0))</f>
        <v>0.706483531590088</v>
      </c>
      <c r="K278" s="68" t="n">
        <f aca="false">G278-I278-J278</f>
        <v>-51.4239836461483</v>
      </c>
      <c r="L278" s="69" t="n">
        <f aca="false">(I278+J278)/Assumptions!$B$8</f>
        <v>0.000267383791848752</v>
      </c>
      <c r="M278" s="70" t="n">
        <f aca="false">F278-L278</f>
        <v>-0.00986738379184875</v>
      </c>
      <c r="N278" s="71" t="n">
        <f aca="false">G278*Assumptions!$B$7</f>
        <v>-356756.4</v>
      </c>
      <c r="O278" s="71" t="n">
        <f aca="false">K278*Assumptions!$B$7</f>
        <v>-404449.631376956</v>
      </c>
      <c r="P278" s="68" t="n">
        <f aca="false">P277+G278</f>
        <v>4486.369865</v>
      </c>
      <c r="Q278" s="68" t="n">
        <f aca="false">MAX(Q277,P278)</f>
        <v>4641.197345</v>
      </c>
      <c r="R278" s="68" t="n">
        <f aca="false">Q278-P278</f>
        <v>154.82748</v>
      </c>
      <c r="S278" s="68" t="n">
        <f aca="false">S277+K278</f>
        <v>2813.41686219468</v>
      </c>
      <c r="T278" s="68" t="n">
        <f aca="false">MAX(T277,S278)</f>
        <v>3018.14881589629</v>
      </c>
      <c r="U278" s="68" t="n">
        <f aca="false">T278-S278</f>
        <v>204.731953701611</v>
      </c>
      <c r="V278" s="70" t="n">
        <f aca="false">V277+F278</f>
        <v>1.0543</v>
      </c>
      <c r="W278" s="70" t="n">
        <f aca="false">MAX(W277,V278)</f>
        <v>1.0873</v>
      </c>
      <c r="X278" s="70" t="n">
        <f aca="false">W278-V278</f>
        <v>0.0330000000000004</v>
      </c>
      <c r="Y278" s="70" t="n">
        <f aca="false">Y277+M278</f>
        <v>0.980533224959475</v>
      </c>
      <c r="Z278" s="70" t="n">
        <f aca="false">MAX(Z277,Y278)</f>
        <v>1.0156414295782</v>
      </c>
      <c r="AA278" s="70" t="n">
        <f aca="false">Z278-Y278</f>
        <v>0.0351082046187272</v>
      </c>
      <c r="AB278" s="72" t="n">
        <f aca="false">AB277*(1+F278)</f>
        <v>2.70007747888355</v>
      </c>
      <c r="AC278" s="73" t="n">
        <f aca="false">MAX(AC277,AB278)</f>
        <v>2.79121488428957</v>
      </c>
      <c r="AD278" s="70" t="n">
        <f aca="false">1-AB278/AC278</f>
        <v>0.0326515188490095</v>
      </c>
      <c r="AE278" s="73" t="n">
        <f aca="false">AE277*(1+M278)</f>
        <v>2.50869563571199</v>
      </c>
      <c r="AF278" s="73" t="n">
        <f aca="false">MAX(AF277,AE278)</f>
        <v>2.5988698911584</v>
      </c>
      <c r="AG278" s="70" t="n">
        <f aca="false">1-AE278/AF278</f>
        <v>0.0346974874552937</v>
      </c>
      <c r="AH278" s="74" t="n">
        <f aca="false">IF(R278&gt;0,AH277+1,0)</f>
        <v>8</v>
      </c>
      <c r="AI278" s="74" t="n">
        <f aca="false">IF(U278&gt;0,AI277+1,0)</f>
        <v>12</v>
      </c>
      <c r="AJ278" s="74" t="n">
        <f aca="false">IF(G278&gt;0,AJ277+1,0)</f>
        <v>0</v>
      </c>
      <c r="AK278" s="74" t="n">
        <f aca="false">IF(G278&lt;=0,AK277+1,0)</f>
        <v>1</v>
      </c>
      <c r="AL278" s="74" t="n">
        <f aca="false">IF(K278&gt;0,AL277+1,0)</f>
        <v>0</v>
      </c>
      <c r="AM278" s="74" t="n">
        <f aca="false">IF(K278&lt;=0,AM277+1,0)</f>
        <v>1</v>
      </c>
    </row>
    <row r="279" customFormat="false" ht="15" hidden="false" customHeight="false" outlineLevel="0" collapsed="false">
      <c r="A279" s="61" t="n">
        <v>278</v>
      </c>
      <c r="B279" s="62" t="n">
        <v>40914.6145833333</v>
      </c>
      <c r="C279" s="63" t="n">
        <f aca="false">YEAR(B279)</f>
        <v>2012</v>
      </c>
      <c r="D279" s="32" t="s">
        <v>277</v>
      </c>
      <c r="E279" s="64" t="n">
        <v>4770.15</v>
      </c>
      <c r="F279" s="65" t="n">
        <v>-0.0131</v>
      </c>
      <c r="G279" s="66" t="n">
        <v>-62.488965</v>
      </c>
      <c r="H279" s="67" t="n">
        <f aca="false">E279+IF(D279="Long",1,-1)*G279</f>
        <v>4707.661035</v>
      </c>
      <c r="I279" s="68" t="n">
        <f aca="false">Assumptions!$B$58</f>
        <v>5.35750011455817</v>
      </c>
      <c r="J279" s="68" t="n">
        <f aca="false">INDEX(Yearly!$T$5:$T$22,MATCH(C279,Yearly!$A$5:$A$22,0))</f>
        <v>0.706483531590088</v>
      </c>
      <c r="K279" s="68" t="n">
        <f aca="false">G279-I279-J279</f>
        <v>-68.5529486461483</v>
      </c>
      <c r="L279" s="69" t="n">
        <f aca="false">(I279+J279)/Assumptions!$B$8</f>
        <v>0.000267383791848752</v>
      </c>
      <c r="M279" s="70" t="n">
        <f aca="false">F279-L279</f>
        <v>-0.0133673837918488</v>
      </c>
      <c r="N279" s="71" t="n">
        <f aca="false">G279*Assumptions!$B$7</f>
        <v>-491475.709725</v>
      </c>
      <c r="O279" s="71" t="n">
        <f aca="false">K279*Assumptions!$B$7</f>
        <v>-539168.941101956</v>
      </c>
      <c r="P279" s="68" t="n">
        <f aca="false">P278+G279</f>
        <v>4423.8809</v>
      </c>
      <c r="Q279" s="68" t="n">
        <f aca="false">MAX(Q278,P279)</f>
        <v>4641.197345</v>
      </c>
      <c r="R279" s="68" t="n">
        <f aca="false">Q279-P279</f>
        <v>217.316444999999</v>
      </c>
      <c r="S279" s="68" t="n">
        <f aca="false">S278+K279</f>
        <v>2744.86391354853</v>
      </c>
      <c r="T279" s="68" t="n">
        <f aca="false">MAX(T278,S279)</f>
        <v>3018.14881589629</v>
      </c>
      <c r="U279" s="68" t="n">
        <f aca="false">T279-S279</f>
        <v>273.28490234776</v>
      </c>
      <c r="V279" s="70" t="n">
        <f aca="false">V278+F279</f>
        <v>1.0412</v>
      </c>
      <c r="W279" s="70" t="n">
        <f aca="false">MAX(W278,V279)</f>
        <v>1.0873</v>
      </c>
      <c r="X279" s="70" t="n">
        <f aca="false">W279-V279</f>
        <v>0.0461000000000005</v>
      </c>
      <c r="Y279" s="70" t="n">
        <f aca="false">Y278+M279</f>
        <v>0.967165841167626</v>
      </c>
      <c r="Z279" s="70" t="n">
        <f aca="false">MAX(Z278,Y279)</f>
        <v>1.0156414295782</v>
      </c>
      <c r="AA279" s="70" t="n">
        <f aca="false">Z279-Y279</f>
        <v>0.048475588410576</v>
      </c>
      <c r="AB279" s="72" t="n">
        <f aca="false">AB278*(1+F279)</f>
        <v>2.66470646391018</v>
      </c>
      <c r="AC279" s="73" t="n">
        <f aca="false">MAX(AC278,AB279)</f>
        <v>2.79121488428957</v>
      </c>
      <c r="AD279" s="70" t="n">
        <f aca="false">1-AB279/AC279</f>
        <v>0.0453237839520875</v>
      </c>
      <c r="AE279" s="73" t="n">
        <f aca="false">AE278*(1+M279)</f>
        <v>2.47516093833249</v>
      </c>
      <c r="AF279" s="73" t="n">
        <f aca="false">MAX(AF278,AE279)</f>
        <v>2.5988698911584</v>
      </c>
      <c r="AG279" s="70" t="n">
        <f aca="false">1-AE279/AF279</f>
        <v>0.0476010566157147</v>
      </c>
      <c r="AH279" s="74" t="n">
        <f aca="false">IF(R279&gt;0,AH278+1,0)</f>
        <v>9</v>
      </c>
      <c r="AI279" s="74" t="n">
        <f aca="false">IF(U279&gt;0,AI278+1,0)</f>
        <v>13</v>
      </c>
      <c r="AJ279" s="74" t="n">
        <f aca="false">IF(G279&gt;0,AJ278+1,0)</f>
        <v>0</v>
      </c>
      <c r="AK279" s="74" t="n">
        <f aca="false">IF(G279&lt;=0,AK278+1,0)</f>
        <v>2</v>
      </c>
      <c r="AL279" s="74" t="n">
        <f aca="false">IF(K279&gt;0,AL278+1,0)</f>
        <v>0</v>
      </c>
      <c r="AM279" s="74" t="n">
        <f aca="false">IF(K279&lt;=0,AM278+1,0)</f>
        <v>2</v>
      </c>
    </row>
    <row r="280" customFormat="false" ht="15" hidden="false" customHeight="false" outlineLevel="0" collapsed="false">
      <c r="A280" s="61" t="n">
        <v>279</v>
      </c>
      <c r="B280" s="62" t="n">
        <v>40917.4083333333</v>
      </c>
      <c r="C280" s="63" t="n">
        <f aca="false">YEAR(B280)</f>
        <v>2012</v>
      </c>
      <c r="D280" s="32" t="s">
        <v>276</v>
      </c>
      <c r="E280" s="64" t="n">
        <v>4707.45</v>
      </c>
      <c r="F280" s="65" t="n">
        <v>-0.0033</v>
      </c>
      <c r="G280" s="66" t="n">
        <v>-15.534585</v>
      </c>
      <c r="H280" s="67" t="n">
        <f aca="false">E280+IF(D280="Long",1,-1)*G280</f>
        <v>4722.984585</v>
      </c>
      <c r="I280" s="68" t="n">
        <f aca="false">Assumptions!$B$58</f>
        <v>5.35750011455817</v>
      </c>
      <c r="J280" s="68" t="n">
        <f aca="false">INDEX(Yearly!$T$5:$T$22,MATCH(C280,Yearly!$A$5:$A$22,0))</f>
        <v>0.706483531590088</v>
      </c>
      <c r="K280" s="68" t="n">
        <f aca="false">G280-I280-J280</f>
        <v>-21.5985686461483</v>
      </c>
      <c r="L280" s="69" t="n">
        <f aca="false">(I280+J280)/Assumptions!$B$8</f>
        <v>0.000267383791848752</v>
      </c>
      <c r="M280" s="70" t="n">
        <f aca="false">F280-L280</f>
        <v>-0.00356738379184875</v>
      </c>
      <c r="N280" s="71" t="n">
        <f aca="false">G280*Assumptions!$B$7</f>
        <v>-122179.511025</v>
      </c>
      <c r="O280" s="71" t="n">
        <f aca="false">K280*Assumptions!$B$7</f>
        <v>-169872.742401956</v>
      </c>
      <c r="P280" s="68" t="n">
        <f aca="false">P279+G280</f>
        <v>4408.346315</v>
      </c>
      <c r="Q280" s="68" t="n">
        <f aca="false">MAX(Q279,P280)</f>
        <v>4641.197345</v>
      </c>
      <c r="R280" s="68" t="n">
        <f aca="false">Q280-P280</f>
        <v>232.85103</v>
      </c>
      <c r="S280" s="68" t="n">
        <f aca="false">S279+K280</f>
        <v>2723.26534490238</v>
      </c>
      <c r="T280" s="68" t="n">
        <f aca="false">MAX(T279,S280)</f>
        <v>3018.14881589629</v>
      </c>
      <c r="U280" s="68" t="n">
        <f aca="false">T280-S280</f>
        <v>294.883470993908</v>
      </c>
      <c r="V280" s="70" t="n">
        <f aca="false">V279+F280</f>
        <v>1.0379</v>
      </c>
      <c r="W280" s="70" t="n">
        <f aca="false">MAX(W279,V280)</f>
        <v>1.0873</v>
      </c>
      <c r="X280" s="70" t="n">
        <f aca="false">W280-V280</f>
        <v>0.0494000000000006</v>
      </c>
      <c r="Y280" s="70" t="n">
        <f aca="false">Y279+M280</f>
        <v>0.963598457375777</v>
      </c>
      <c r="Z280" s="70" t="n">
        <f aca="false">MAX(Z279,Y280)</f>
        <v>1.0156414295782</v>
      </c>
      <c r="AA280" s="70" t="n">
        <f aca="false">Z280-Y280</f>
        <v>0.0520429722024247</v>
      </c>
      <c r="AB280" s="72" t="n">
        <f aca="false">AB279*(1+F280)</f>
        <v>2.65591293257927</v>
      </c>
      <c r="AC280" s="73" t="n">
        <f aca="false">MAX(AC279,AB280)</f>
        <v>2.79121488428957</v>
      </c>
      <c r="AD280" s="70" t="n">
        <f aca="false">1-AB280/AC280</f>
        <v>0.0484742154650456</v>
      </c>
      <c r="AE280" s="73" t="n">
        <f aca="false">AE279*(1+M280)</f>
        <v>2.46633108931887</v>
      </c>
      <c r="AF280" s="73" t="n">
        <f aca="false">MAX(AF279,AE280)</f>
        <v>2.5988698911584</v>
      </c>
      <c r="AG280" s="70" t="n">
        <f aca="false">1-AE280/AF280</f>
        <v>0.0509986291697175</v>
      </c>
      <c r="AH280" s="74" t="n">
        <f aca="false">IF(R280&gt;0,AH279+1,0)</f>
        <v>10</v>
      </c>
      <c r="AI280" s="74" t="n">
        <f aca="false">IF(U280&gt;0,AI279+1,0)</f>
        <v>14</v>
      </c>
      <c r="AJ280" s="74" t="n">
        <f aca="false">IF(G280&gt;0,AJ279+1,0)</f>
        <v>0</v>
      </c>
      <c r="AK280" s="74" t="n">
        <f aca="false">IF(G280&lt;=0,AK279+1,0)</f>
        <v>3</v>
      </c>
      <c r="AL280" s="74" t="n">
        <f aca="false">IF(K280&gt;0,AL279+1,0)</f>
        <v>0</v>
      </c>
      <c r="AM280" s="74" t="n">
        <f aca="false">IF(K280&lt;=0,AM279+1,0)</f>
        <v>3</v>
      </c>
    </row>
    <row r="281" customFormat="false" ht="15" hidden="false" customHeight="false" outlineLevel="0" collapsed="false">
      <c r="A281" s="61" t="n">
        <v>280</v>
      </c>
      <c r="B281" s="62" t="n">
        <v>40917.5104166667</v>
      </c>
      <c r="C281" s="63" t="n">
        <f aca="false">YEAR(B281)</f>
        <v>2012</v>
      </c>
      <c r="D281" s="32" t="s">
        <v>277</v>
      </c>
      <c r="E281" s="64" t="n">
        <v>4722.9</v>
      </c>
      <c r="F281" s="65" t="n">
        <v>0.0804</v>
      </c>
      <c r="G281" s="66" t="n">
        <v>379.72116</v>
      </c>
      <c r="H281" s="67" t="n">
        <f aca="false">E281+IF(D281="Long",1,-1)*G281</f>
        <v>5102.62116</v>
      </c>
      <c r="I281" s="68" t="n">
        <f aca="false">Assumptions!$B$58</f>
        <v>5.35750011455817</v>
      </c>
      <c r="J281" s="68" t="n">
        <f aca="false">INDEX(Yearly!$T$5:$T$22,MATCH(C281,Yearly!$A$5:$A$22,0))</f>
        <v>0.706483531590088</v>
      </c>
      <c r="K281" s="68" t="n">
        <f aca="false">G281-I281-J281</f>
        <v>373.657176353852</v>
      </c>
      <c r="L281" s="69" t="n">
        <f aca="false">(I281+J281)/Assumptions!$B$8</f>
        <v>0.000267383791848752</v>
      </c>
      <c r="M281" s="70" t="n">
        <f aca="false">F281-L281</f>
        <v>0.0801326162081512</v>
      </c>
      <c r="N281" s="71" t="n">
        <f aca="false">G281*Assumptions!$B$7</f>
        <v>2986506.9234</v>
      </c>
      <c r="O281" s="71" t="n">
        <f aca="false">K281*Assumptions!$B$7</f>
        <v>2938813.69202304</v>
      </c>
      <c r="P281" s="68" t="n">
        <f aca="false">P280+G281</f>
        <v>4788.067475</v>
      </c>
      <c r="Q281" s="68" t="n">
        <f aca="false">MAX(Q280,P281)</f>
        <v>4788.067475</v>
      </c>
      <c r="R281" s="68" t="n">
        <f aca="false">Q281-P281</f>
        <v>0</v>
      </c>
      <c r="S281" s="68" t="n">
        <f aca="false">S280+K281</f>
        <v>3096.92252125623</v>
      </c>
      <c r="T281" s="68" t="n">
        <f aca="false">MAX(T280,S281)</f>
        <v>3096.92252125623</v>
      </c>
      <c r="U281" s="68" t="n">
        <f aca="false">T281-S281</f>
        <v>0</v>
      </c>
      <c r="V281" s="70" t="n">
        <f aca="false">V280+F281</f>
        <v>1.1183</v>
      </c>
      <c r="W281" s="70" t="n">
        <f aca="false">MAX(W280,V281)</f>
        <v>1.1183</v>
      </c>
      <c r="X281" s="70" t="n">
        <f aca="false">W281-V281</f>
        <v>0</v>
      </c>
      <c r="Y281" s="70" t="n">
        <f aca="false">Y280+M281</f>
        <v>1.04373107358393</v>
      </c>
      <c r="Z281" s="70" t="n">
        <f aca="false">MAX(Z280,Y281)</f>
        <v>1.04373107358393</v>
      </c>
      <c r="AA281" s="70" t="n">
        <f aca="false">Z281-Y281</f>
        <v>0</v>
      </c>
      <c r="AB281" s="72" t="n">
        <f aca="false">AB280*(1+F281)</f>
        <v>2.86944833235865</v>
      </c>
      <c r="AC281" s="73" t="n">
        <f aca="false">MAX(AC280,AB281)</f>
        <v>2.86944833235865</v>
      </c>
      <c r="AD281" s="70" t="n">
        <f aca="false">1-AB281/AC281</f>
        <v>0</v>
      </c>
      <c r="AE281" s="73" t="n">
        <f aca="false">AE280*(1+M281)</f>
        <v>2.66396465194149</v>
      </c>
      <c r="AF281" s="73" t="n">
        <f aca="false">MAX(AF280,AE281)</f>
        <v>2.66396465194149</v>
      </c>
      <c r="AG281" s="70" t="n">
        <f aca="false">1-AE281/AF281</f>
        <v>0</v>
      </c>
      <c r="AH281" s="74" t="n">
        <f aca="false">IF(R281&gt;0,AH280+1,0)</f>
        <v>0</v>
      </c>
      <c r="AI281" s="74" t="n">
        <f aca="false">IF(U281&gt;0,AI280+1,0)</f>
        <v>0</v>
      </c>
      <c r="AJ281" s="74" t="n">
        <f aca="false">IF(G281&gt;0,AJ280+1,0)</f>
        <v>1</v>
      </c>
      <c r="AK281" s="74" t="n">
        <f aca="false">IF(G281&lt;=0,AK280+1,0)</f>
        <v>0</v>
      </c>
      <c r="AL281" s="74" t="n">
        <f aca="false">IF(K281&gt;0,AL280+1,0)</f>
        <v>1</v>
      </c>
      <c r="AM281" s="74" t="n">
        <f aca="false">IF(K281&lt;=0,AM280+1,0)</f>
        <v>0</v>
      </c>
    </row>
    <row r="282" customFormat="false" ht="15" hidden="false" customHeight="false" outlineLevel="0" collapsed="false">
      <c r="A282" s="61" t="n">
        <v>281</v>
      </c>
      <c r="B282" s="62" t="n">
        <v>40939.40625</v>
      </c>
      <c r="C282" s="63" t="n">
        <f aca="false">YEAR(B282)</f>
        <v>2012</v>
      </c>
      <c r="D282" s="32" t="s">
        <v>277</v>
      </c>
      <c r="E282" s="64" t="n">
        <v>5142</v>
      </c>
      <c r="F282" s="65" t="n">
        <v>0.0412</v>
      </c>
      <c r="G282" s="66" t="n">
        <v>211.8504</v>
      </c>
      <c r="H282" s="67" t="n">
        <f aca="false">E282+IF(D282="Long",1,-1)*G282</f>
        <v>5353.8504</v>
      </c>
      <c r="I282" s="68" t="n">
        <f aca="false">Assumptions!$B$58</f>
        <v>5.35750011455817</v>
      </c>
      <c r="J282" s="68" t="n">
        <f aca="false">INDEX(Yearly!$T$5:$T$22,MATCH(C282,Yearly!$A$5:$A$22,0))</f>
        <v>0.706483531590088</v>
      </c>
      <c r="K282" s="68" t="n">
        <f aca="false">G282-I282-J282</f>
        <v>205.786416353852</v>
      </c>
      <c r="L282" s="69" t="n">
        <f aca="false">(I282+J282)/Assumptions!$B$8</f>
        <v>0.000267383791848752</v>
      </c>
      <c r="M282" s="70" t="n">
        <f aca="false">F282-L282</f>
        <v>0.0409326162081513</v>
      </c>
      <c r="N282" s="71" t="n">
        <f aca="false">G282*Assumptions!$B$7</f>
        <v>1666203.396</v>
      </c>
      <c r="O282" s="71" t="n">
        <f aca="false">K282*Assumptions!$B$7</f>
        <v>1618510.16462304</v>
      </c>
      <c r="P282" s="68" t="n">
        <f aca="false">P281+G282</f>
        <v>4999.917875</v>
      </c>
      <c r="Q282" s="68" t="n">
        <f aca="false">MAX(Q281,P282)</f>
        <v>4999.917875</v>
      </c>
      <c r="R282" s="68" t="n">
        <f aca="false">Q282-P282</f>
        <v>0</v>
      </c>
      <c r="S282" s="68" t="n">
        <f aca="false">S281+K282</f>
        <v>3302.70893761008</v>
      </c>
      <c r="T282" s="68" t="n">
        <f aca="false">MAX(T281,S282)</f>
        <v>3302.70893761008</v>
      </c>
      <c r="U282" s="68" t="n">
        <f aca="false">T282-S282</f>
        <v>0</v>
      </c>
      <c r="V282" s="70" t="n">
        <f aca="false">V281+F282</f>
        <v>1.1595</v>
      </c>
      <c r="W282" s="70" t="n">
        <f aca="false">MAX(W281,V282)</f>
        <v>1.1595</v>
      </c>
      <c r="X282" s="70" t="n">
        <f aca="false">W282-V282</f>
        <v>0</v>
      </c>
      <c r="Y282" s="70" t="n">
        <f aca="false">Y281+M282</f>
        <v>1.08466368979208</v>
      </c>
      <c r="Z282" s="70" t="n">
        <f aca="false">MAX(Z281,Y282)</f>
        <v>1.08466368979208</v>
      </c>
      <c r="AA282" s="70" t="n">
        <f aca="false">Z282-Y282</f>
        <v>0</v>
      </c>
      <c r="AB282" s="72" t="n">
        <f aca="false">AB281*(1+F282)</f>
        <v>2.98766960365182</v>
      </c>
      <c r="AC282" s="73" t="n">
        <f aca="false">MAX(AC281,AB282)</f>
        <v>2.98766960365182</v>
      </c>
      <c r="AD282" s="70" t="n">
        <f aca="false">1-AB282/AC282</f>
        <v>0</v>
      </c>
      <c r="AE282" s="73" t="n">
        <f aca="false">AE281*(1+M282)</f>
        <v>2.77300769463149</v>
      </c>
      <c r="AF282" s="73" t="n">
        <f aca="false">MAX(AF281,AE282)</f>
        <v>2.77300769463149</v>
      </c>
      <c r="AG282" s="70" t="n">
        <f aca="false">1-AE282/AF282</f>
        <v>0</v>
      </c>
      <c r="AH282" s="74" t="n">
        <f aca="false">IF(R282&gt;0,AH281+1,0)</f>
        <v>0</v>
      </c>
      <c r="AI282" s="74" t="n">
        <f aca="false">IF(U282&gt;0,AI281+1,0)</f>
        <v>0</v>
      </c>
      <c r="AJ282" s="74" t="n">
        <f aca="false">IF(G282&gt;0,AJ281+1,0)</f>
        <v>2</v>
      </c>
      <c r="AK282" s="74" t="n">
        <f aca="false">IF(G282&lt;=0,AK281+1,0)</f>
        <v>0</v>
      </c>
      <c r="AL282" s="74" t="n">
        <f aca="false">IF(K282&gt;0,AL281+1,0)</f>
        <v>2</v>
      </c>
      <c r="AM282" s="74" t="n">
        <f aca="false">IF(K282&lt;=0,AM281+1,0)</f>
        <v>0</v>
      </c>
    </row>
    <row r="283" customFormat="false" ht="15" hidden="false" customHeight="false" outlineLevel="0" collapsed="false">
      <c r="A283" s="61" t="n">
        <v>282</v>
      </c>
      <c r="B283" s="62" t="n">
        <v>40949.6381944444</v>
      </c>
      <c r="C283" s="63" t="n">
        <f aca="false">YEAR(B283)</f>
        <v>2012</v>
      </c>
      <c r="D283" s="32" t="s">
        <v>277</v>
      </c>
      <c r="E283" s="64" t="n">
        <v>5381.05</v>
      </c>
      <c r="F283" s="65" t="n">
        <v>0.0255</v>
      </c>
      <c r="G283" s="66" t="n">
        <v>137.216775</v>
      </c>
      <c r="H283" s="67" t="n">
        <f aca="false">E283+IF(D283="Long",1,-1)*G283</f>
        <v>5518.266775</v>
      </c>
      <c r="I283" s="68" t="n">
        <f aca="false">Assumptions!$B$58</f>
        <v>5.35750011455817</v>
      </c>
      <c r="J283" s="68" t="n">
        <f aca="false">INDEX(Yearly!$T$5:$T$22,MATCH(C283,Yearly!$A$5:$A$22,0))</f>
        <v>0.706483531590088</v>
      </c>
      <c r="K283" s="68" t="n">
        <f aca="false">G283-I283-J283</f>
        <v>131.152791353852</v>
      </c>
      <c r="L283" s="69" t="n">
        <f aca="false">(I283+J283)/Assumptions!$B$8</f>
        <v>0.000267383791848752</v>
      </c>
      <c r="M283" s="70" t="n">
        <f aca="false">F283-L283</f>
        <v>0.0252326162081512</v>
      </c>
      <c r="N283" s="71" t="n">
        <f aca="false">G283*Assumptions!$B$7</f>
        <v>1079209.935375</v>
      </c>
      <c r="O283" s="71" t="n">
        <f aca="false">K283*Assumptions!$B$7</f>
        <v>1031516.70399804</v>
      </c>
      <c r="P283" s="68" t="n">
        <f aca="false">P282+G283</f>
        <v>5137.13465</v>
      </c>
      <c r="Q283" s="68" t="n">
        <f aca="false">MAX(Q282,P283)</f>
        <v>5137.13465</v>
      </c>
      <c r="R283" s="68" t="n">
        <f aca="false">Q283-P283</f>
        <v>0</v>
      </c>
      <c r="S283" s="68" t="n">
        <f aca="false">S282+K283</f>
        <v>3433.86172896393</v>
      </c>
      <c r="T283" s="68" t="n">
        <f aca="false">MAX(T282,S283)</f>
        <v>3433.86172896393</v>
      </c>
      <c r="U283" s="68" t="n">
        <f aca="false">T283-S283</f>
        <v>0</v>
      </c>
      <c r="V283" s="70" t="n">
        <f aca="false">V282+F283</f>
        <v>1.185</v>
      </c>
      <c r="W283" s="70" t="n">
        <f aca="false">MAX(W282,V283)</f>
        <v>1.185</v>
      </c>
      <c r="X283" s="70" t="n">
        <f aca="false">W283-V283</f>
        <v>0</v>
      </c>
      <c r="Y283" s="70" t="n">
        <f aca="false">Y282+M283</f>
        <v>1.10989630600023</v>
      </c>
      <c r="Z283" s="70" t="n">
        <f aca="false">MAX(Z282,Y283)</f>
        <v>1.10989630600023</v>
      </c>
      <c r="AA283" s="70" t="n">
        <f aca="false">Z283-Y283</f>
        <v>0</v>
      </c>
      <c r="AB283" s="72" t="n">
        <f aca="false">AB282*(1+F283)</f>
        <v>3.06385517854494</v>
      </c>
      <c r="AC283" s="73" t="n">
        <f aca="false">MAX(AC282,AB283)</f>
        <v>3.06385517854494</v>
      </c>
      <c r="AD283" s="70" t="n">
        <f aca="false">1-AB283/AC283</f>
        <v>0</v>
      </c>
      <c r="AE283" s="73" t="n">
        <f aca="false">AE282*(1+M283)</f>
        <v>2.84297793353238</v>
      </c>
      <c r="AF283" s="73" t="n">
        <f aca="false">MAX(AF282,AE283)</f>
        <v>2.84297793353238</v>
      </c>
      <c r="AG283" s="70" t="n">
        <f aca="false">1-AE283/AF283</f>
        <v>0</v>
      </c>
      <c r="AH283" s="74" t="n">
        <f aca="false">IF(R283&gt;0,AH282+1,0)</f>
        <v>0</v>
      </c>
      <c r="AI283" s="74" t="n">
        <f aca="false">IF(U283&gt;0,AI282+1,0)</f>
        <v>0</v>
      </c>
      <c r="AJ283" s="74" t="n">
        <f aca="false">IF(G283&gt;0,AJ282+1,0)</f>
        <v>3</v>
      </c>
      <c r="AK283" s="74" t="n">
        <f aca="false">IF(G283&lt;=0,AK282+1,0)</f>
        <v>0</v>
      </c>
      <c r="AL283" s="74" t="n">
        <f aca="false">IF(K283&gt;0,AL282+1,0)</f>
        <v>3</v>
      </c>
      <c r="AM283" s="74" t="n">
        <f aca="false">IF(K283&lt;=0,AM282+1,0)</f>
        <v>0</v>
      </c>
    </row>
    <row r="284" customFormat="false" ht="15" hidden="false" customHeight="false" outlineLevel="0" collapsed="false">
      <c r="A284" s="61" t="n">
        <v>283</v>
      </c>
      <c r="B284" s="62" t="n">
        <v>40968.40625</v>
      </c>
      <c r="C284" s="63" t="n">
        <f aca="false">YEAR(B284)</f>
        <v>2012</v>
      </c>
      <c r="D284" s="32" t="s">
        <v>277</v>
      </c>
      <c r="E284" s="64" t="n">
        <v>5438.8</v>
      </c>
      <c r="F284" s="65" t="n">
        <v>-0.008</v>
      </c>
      <c r="G284" s="66" t="n">
        <v>-43.5104</v>
      </c>
      <c r="H284" s="67" t="n">
        <f aca="false">E284+IF(D284="Long",1,-1)*G284</f>
        <v>5395.2896</v>
      </c>
      <c r="I284" s="68" t="n">
        <f aca="false">Assumptions!$B$58</f>
        <v>5.35750011455817</v>
      </c>
      <c r="J284" s="68" t="n">
        <f aca="false">INDEX(Yearly!$T$5:$T$22,MATCH(C284,Yearly!$A$5:$A$22,0))</f>
        <v>0.706483531590088</v>
      </c>
      <c r="K284" s="68" t="n">
        <f aca="false">G284-I284-J284</f>
        <v>-49.5743836461483</v>
      </c>
      <c r="L284" s="69" t="n">
        <f aca="false">(I284+J284)/Assumptions!$B$8</f>
        <v>0.000267383791848752</v>
      </c>
      <c r="M284" s="70" t="n">
        <f aca="false">F284-L284</f>
        <v>-0.00826738379184875</v>
      </c>
      <c r="N284" s="71" t="n">
        <f aca="false">G284*Assumptions!$B$7</f>
        <v>-342209.296</v>
      </c>
      <c r="O284" s="71" t="n">
        <f aca="false">K284*Assumptions!$B$7</f>
        <v>-389902.527376956</v>
      </c>
      <c r="P284" s="68" t="n">
        <f aca="false">P283+G284</f>
        <v>5093.62425</v>
      </c>
      <c r="Q284" s="68" t="n">
        <f aca="false">MAX(Q283,P284)</f>
        <v>5137.13465</v>
      </c>
      <c r="R284" s="68" t="n">
        <f aca="false">Q284-P284</f>
        <v>43.5104000000001</v>
      </c>
      <c r="S284" s="68" t="n">
        <f aca="false">S283+K284</f>
        <v>3384.28734531779</v>
      </c>
      <c r="T284" s="68" t="n">
        <f aca="false">MAX(T283,S284)</f>
        <v>3433.86172896393</v>
      </c>
      <c r="U284" s="68" t="n">
        <f aca="false">T284-S284</f>
        <v>49.5743836461484</v>
      </c>
      <c r="V284" s="70" t="n">
        <f aca="false">V283+F284</f>
        <v>1.177</v>
      </c>
      <c r="W284" s="70" t="n">
        <f aca="false">MAX(W283,V284)</f>
        <v>1.185</v>
      </c>
      <c r="X284" s="70" t="n">
        <f aca="false">W284-V284</f>
        <v>0.00800000000000001</v>
      </c>
      <c r="Y284" s="70" t="n">
        <f aca="false">Y283+M284</f>
        <v>1.10162892220838</v>
      </c>
      <c r="Z284" s="70" t="n">
        <f aca="false">MAX(Z283,Y284)</f>
        <v>1.10989630600023</v>
      </c>
      <c r="AA284" s="70" t="n">
        <f aca="false">Z284-Y284</f>
        <v>0.00826738379184877</v>
      </c>
      <c r="AB284" s="72" t="n">
        <f aca="false">AB283*(1+F284)</f>
        <v>3.03934433711658</v>
      </c>
      <c r="AC284" s="73" t="n">
        <f aca="false">MAX(AC283,AB284)</f>
        <v>3.06385517854494</v>
      </c>
      <c r="AD284" s="70" t="n">
        <f aca="false">1-AB284/AC284</f>
        <v>0.00800000000000001</v>
      </c>
      <c r="AE284" s="73" t="n">
        <f aca="false">AE283*(1+M284)</f>
        <v>2.81947394384411</v>
      </c>
      <c r="AF284" s="73" t="n">
        <f aca="false">MAX(AF283,AE284)</f>
        <v>2.84297793353238</v>
      </c>
      <c r="AG284" s="70" t="n">
        <f aca="false">1-AE284/AF284</f>
        <v>0.00826738379184877</v>
      </c>
      <c r="AH284" s="74" t="n">
        <f aca="false">IF(R284&gt;0,AH283+1,0)</f>
        <v>1</v>
      </c>
      <c r="AI284" s="74" t="n">
        <f aca="false">IF(U284&gt;0,AI283+1,0)</f>
        <v>1</v>
      </c>
      <c r="AJ284" s="74" t="n">
        <f aca="false">IF(G284&gt;0,AJ283+1,0)</f>
        <v>0</v>
      </c>
      <c r="AK284" s="74" t="n">
        <f aca="false">IF(G284&lt;=0,AK283+1,0)</f>
        <v>1</v>
      </c>
      <c r="AL284" s="74" t="n">
        <f aca="false">IF(K284&gt;0,AL283+1,0)</f>
        <v>0</v>
      </c>
      <c r="AM284" s="74" t="n">
        <f aca="false">IF(K284&lt;=0,AM283+1,0)</f>
        <v>1</v>
      </c>
    </row>
    <row r="285" customFormat="false" ht="15" hidden="false" customHeight="false" outlineLevel="0" collapsed="false">
      <c r="A285" s="61" t="n">
        <v>284</v>
      </c>
      <c r="B285" s="62" t="n">
        <v>40970.53125</v>
      </c>
      <c r="C285" s="63" t="n">
        <f aca="false">YEAR(B285)</f>
        <v>2012</v>
      </c>
      <c r="D285" s="32" t="s">
        <v>277</v>
      </c>
      <c r="E285" s="64" t="n">
        <v>5380.5</v>
      </c>
      <c r="F285" s="65" t="n">
        <v>-0.0073</v>
      </c>
      <c r="G285" s="66" t="n">
        <v>-39.27765</v>
      </c>
      <c r="H285" s="67" t="n">
        <f aca="false">E285+IF(D285="Long",1,-1)*G285</f>
        <v>5341.22235</v>
      </c>
      <c r="I285" s="68" t="n">
        <f aca="false">Assumptions!$B$58</f>
        <v>5.35750011455817</v>
      </c>
      <c r="J285" s="68" t="n">
        <f aca="false">INDEX(Yearly!$T$5:$T$22,MATCH(C285,Yearly!$A$5:$A$22,0))</f>
        <v>0.706483531590088</v>
      </c>
      <c r="K285" s="68" t="n">
        <f aca="false">G285-I285-J285</f>
        <v>-45.3416336461483</v>
      </c>
      <c r="L285" s="69" t="n">
        <f aca="false">(I285+J285)/Assumptions!$B$8</f>
        <v>0.000267383791848752</v>
      </c>
      <c r="M285" s="70" t="n">
        <f aca="false">F285-L285</f>
        <v>-0.00756738379184875</v>
      </c>
      <c r="N285" s="71" t="n">
        <f aca="false">G285*Assumptions!$B$7</f>
        <v>-308918.71725</v>
      </c>
      <c r="O285" s="71" t="n">
        <f aca="false">K285*Assumptions!$B$7</f>
        <v>-356611.948626956</v>
      </c>
      <c r="P285" s="68" t="n">
        <f aca="false">P284+G285</f>
        <v>5054.3466</v>
      </c>
      <c r="Q285" s="68" t="n">
        <f aca="false">MAX(Q284,P285)</f>
        <v>5137.13465</v>
      </c>
      <c r="R285" s="68" t="n">
        <f aca="false">Q285-P285</f>
        <v>82.7880500000001</v>
      </c>
      <c r="S285" s="68" t="n">
        <f aca="false">S284+K285</f>
        <v>3338.94571167164</v>
      </c>
      <c r="T285" s="68" t="n">
        <f aca="false">MAX(T284,S285)</f>
        <v>3433.86172896393</v>
      </c>
      <c r="U285" s="68" t="n">
        <f aca="false">T285-S285</f>
        <v>94.9160172922966</v>
      </c>
      <c r="V285" s="70" t="n">
        <f aca="false">V284+F285</f>
        <v>1.1697</v>
      </c>
      <c r="W285" s="70" t="n">
        <f aca="false">MAX(W284,V285)</f>
        <v>1.185</v>
      </c>
      <c r="X285" s="70" t="n">
        <f aca="false">W285-V285</f>
        <v>0.0153000000000001</v>
      </c>
      <c r="Y285" s="70" t="n">
        <f aca="false">Y284+M285</f>
        <v>1.09406153841653</v>
      </c>
      <c r="Z285" s="70" t="n">
        <f aca="false">MAX(Z284,Y285)</f>
        <v>1.10989630600023</v>
      </c>
      <c r="AA285" s="70" t="n">
        <f aca="false">Z285-Y285</f>
        <v>0.0158347675836976</v>
      </c>
      <c r="AB285" s="72" t="n">
        <f aca="false">AB284*(1+F285)</f>
        <v>3.01715712345563</v>
      </c>
      <c r="AC285" s="73" t="n">
        <f aca="false">MAX(AC284,AB285)</f>
        <v>3.06385517854494</v>
      </c>
      <c r="AD285" s="70" t="n">
        <f aca="false">1-AB285/AC285</f>
        <v>0.0152416</v>
      </c>
      <c r="AE285" s="73" t="n">
        <f aca="false">AE284*(1+M285)</f>
        <v>2.79813790241992</v>
      </c>
      <c r="AF285" s="73" t="n">
        <f aca="false">MAX(AF284,AE285)</f>
        <v>2.84297793353238</v>
      </c>
      <c r="AG285" s="70" t="n">
        <f aca="false">1-AE285/AF285</f>
        <v>0.01577220511759</v>
      </c>
      <c r="AH285" s="74" t="n">
        <f aca="false">IF(R285&gt;0,AH284+1,0)</f>
        <v>2</v>
      </c>
      <c r="AI285" s="74" t="n">
        <f aca="false">IF(U285&gt;0,AI284+1,0)</f>
        <v>2</v>
      </c>
      <c r="AJ285" s="74" t="n">
        <f aca="false">IF(G285&gt;0,AJ284+1,0)</f>
        <v>0</v>
      </c>
      <c r="AK285" s="74" t="n">
        <f aca="false">IF(G285&lt;=0,AK284+1,0)</f>
        <v>2</v>
      </c>
      <c r="AL285" s="74" t="n">
        <f aca="false">IF(K285&gt;0,AL284+1,0)</f>
        <v>0</v>
      </c>
      <c r="AM285" s="74" t="n">
        <f aca="false">IF(K285&lt;=0,AM284+1,0)</f>
        <v>2</v>
      </c>
    </row>
    <row r="286" customFormat="false" ht="15" hidden="false" customHeight="false" outlineLevel="0" collapsed="false">
      <c r="A286" s="61" t="n">
        <v>285</v>
      </c>
      <c r="B286" s="62" t="n">
        <v>40970.5611111111</v>
      </c>
      <c r="C286" s="63" t="n">
        <f aca="false">YEAR(B286)</f>
        <v>2012</v>
      </c>
      <c r="D286" s="32" t="s">
        <v>276</v>
      </c>
      <c r="E286" s="64" t="n">
        <v>5341.25</v>
      </c>
      <c r="F286" s="65" t="n">
        <v>-0.0042</v>
      </c>
      <c r="G286" s="66" t="n">
        <v>-22.43325</v>
      </c>
      <c r="H286" s="67" t="n">
        <f aca="false">E286+IF(D286="Long",1,-1)*G286</f>
        <v>5363.68325</v>
      </c>
      <c r="I286" s="68" t="n">
        <f aca="false">Assumptions!$B$58</f>
        <v>5.35750011455817</v>
      </c>
      <c r="J286" s="68" t="n">
        <f aca="false">INDEX(Yearly!$T$5:$T$22,MATCH(C286,Yearly!$A$5:$A$22,0))</f>
        <v>0.706483531590088</v>
      </c>
      <c r="K286" s="68" t="n">
        <f aca="false">G286-I286-J286</f>
        <v>-28.4972336461483</v>
      </c>
      <c r="L286" s="69" t="n">
        <f aca="false">(I286+J286)/Assumptions!$B$8</f>
        <v>0.000267383791848752</v>
      </c>
      <c r="M286" s="70" t="n">
        <f aca="false">F286-L286</f>
        <v>-0.00446738379184875</v>
      </c>
      <c r="N286" s="71" t="n">
        <f aca="false">G286*Assumptions!$B$7</f>
        <v>-176437.51125</v>
      </c>
      <c r="O286" s="71" t="n">
        <f aca="false">K286*Assumptions!$B$7</f>
        <v>-224130.742626956</v>
      </c>
      <c r="P286" s="68" t="n">
        <f aca="false">P285+G286</f>
        <v>5031.91335</v>
      </c>
      <c r="Q286" s="68" t="n">
        <f aca="false">MAX(Q285,P286)</f>
        <v>5137.13465</v>
      </c>
      <c r="R286" s="68" t="n">
        <f aca="false">Q286-P286</f>
        <v>105.2213</v>
      </c>
      <c r="S286" s="68" t="n">
        <f aca="false">S285+K286</f>
        <v>3310.44847802549</v>
      </c>
      <c r="T286" s="68" t="n">
        <f aca="false">MAX(T285,S286)</f>
        <v>3433.86172896393</v>
      </c>
      <c r="U286" s="68" t="n">
        <f aca="false">T286-S286</f>
        <v>123.413250938445</v>
      </c>
      <c r="V286" s="70" t="n">
        <f aca="false">V285+F286</f>
        <v>1.1655</v>
      </c>
      <c r="W286" s="70" t="n">
        <f aca="false">MAX(W285,V286)</f>
        <v>1.185</v>
      </c>
      <c r="X286" s="70" t="n">
        <f aca="false">W286-V286</f>
        <v>0.0195000000000001</v>
      </c>
      <c r="Y286" s="70" t="n">
        <f aca="false">Y285+M286</f>
        <v>1.08959415462468</v>
      </c>
      <c r="Z286" s="70" t="n">
        <f aca="false">MAX(Z285,Y286)</f>
        <v>1.10989630600023</v>
      </c>
      <c r="AA286" s="70" t="n">
        <f aca="false">Z286-Y286</f>
        <v>0.0203021513755464</v>
      </c>
      <c r="AB286" s="72" t="n">
        <f aca="false">AB285*(1+F286)</f>
        <v>3.00448506353712</v>
      </c>
      <c r="AC286" s="73" t="n">
        <f aca="false">MAX(AC285,AB286)</f>
        <v>3.06385517854494</v>
      </c>
      <c r="AD286" s="70" t="n">
        <f aca="false">1-AB286/AC286</f>
        <v>0.0193775852799999</v>
      </c>
      <c r="AE286" s="73" t="n">
        <f aca="false">AE285*(1+M286)</f>
        <v>2.78563754650729</v>
      </c>
      <c r="AF286" s="73" t="n">
        <f aca="false">MAX(AF285,AE286)</f>
        <v>2.84297793353238</v>
      </c>
      <c r="AG286" s="70" t="n">
        <f aca="false">1-AE286/AF286</f>
        <v>0.0201691284159348</v>
      </c>
      <c r="AH286" s="74" t="n">
        <f aca="false">IF(R286&gt;0,AH285+1,0)</f>
        <v>3</v>
      </c>
      <c r="AI286" s="74" t="n">
        <f aca="false">IF(U286&gt;0,AI285+1,0)</f>
        <v>3</v>
      </c>
      <c r="AJ286" s="74" t="n">
        <f aca="false">IF(G286&gt;0,AJ285+1,0)</f>
        <v>0</v>
      </c>
      <c r="AK286" s="74" t="n">
        <f aca="false">IF(G286&lt;=0,AK285+1,0)</f>
        <v>3</v>
      </c>
      <c r="AL286" s="74" t="n">
        <f aca="false">IF(K286&gt;0,AL285+1,0)</f>
        <v>0</v>
      </c>
      <c r="AM286" s="74" t="n">
        <f aca="false">IF(K286&lt;=0,AM285+1,0)</f>
        <v>3</v>
      </c>
    </row>
    <row r="287" customFormat="false" ht="15" hidden="false" customHeight="false" outlineLevel="0" collapsed="false">
      <c r="A287" s="61" t="n">
        <v>286</v>
      </c>
      <c r="B287" s="62" t="n">
        <v>40974.46875</v>
      </c>
      <c r="C287" s="63" t="n">
        <f aca="false">YEAR(B287)</f>
        <v>2012</v>
      </c>
      <c r="D287" s="32" t="s">
        <v>277</v>
      </c>
      <c r="E287" s="64" t="n">
        <v>5363.7</v>
      </c>
      <c r="F287" s="65" t="n">
        <v>-0.0122</v>
      </c>
      <c r="G287" s="66" t="n">
        <v>-65.43714</v>
      </c>
      <c r="H287" s="67" t="n">
        <f aca="false">E287+IF(D287="Long",1,-1)*G287</f>
        <v>5298.26286</v>
      </c>
      <c r="I287" s="68" t="n">
        <f aca="false">Assumptions!$B$58</f>
        <v>5.35750011455817</v>
      </c>
      <c r="J287" s="68" t="n">
        <f aca="false">INDEX(Yearly!$T$5:$T$22,MATCH(C287,Yearly!$A$5:$A$22,0))</f>
        <v>0.706483531590088</v>
      </c>
      <c r="K287" s="68" t="n">
        <f aca="false">G287-I287-J287</f>
        <v>-71.5011236461483</v>
      </c>
      <c r="L287" s="69" t="n">
        <f aca="false">(I287+J287)/Assumptions!$B$8</f>
        <v>0.000267383791848752</v>
      </c>
      <c r="M287" s="70" t="n">
        <f aca="false">F287-L287</f>
        <v>-0.0124673837918488</v>
      </c>
      <c r="N287" s="71" t="n">
        <f aca="false">G287*Assumptions!$B$7</f>
        <v>-514663.1061</v>
      </c>
      <c r="O287" s="71" t="n">
        <f aca="false">K287*Assumptions!$B$7</f>
        <v>-562356.337476956</v>
      </c>
      <c r="P287" s="68" t="n">
        <f aca="false">P286+G287</f>
        <v>4966.47621</v>
      </c>
      <c r="Q287" s="68" t="n">
        <f aca="false">MAX(Q286,P287)</f>
        <v>5137.13465</v>
      </c>
      <c r="R287" s="68" t="n">
        <f aca="false">Q287-P287</f>
        <v>170.65844</v>
      </c>
      <c r="S287" s="68" t="n">
        <f aca="false">S286+K287</f>
        <v>3238.94735437934</v>
      </c>
      <c r="T287" s="68" t="n">
        <f aca="false">MAX(T286,S287)</f>
        <v>3433.86172896393</v>
      </c>
      <c r="U287" s="68" t="n">
        <f aca="false">T287-S287</f>
        <v>194.914374584593</v>
      </c>
      <c r="V287" s="70" t="n">
        <f aca="false">V286+F287</f>
        <v>1.1533</v>
      </c>
      <c r="W287" s="70" t="n">
        <f aca="false">MAX(W286,V287)</f>
        <v>1.185</v>
      </c>
      <c r="X287" s="70" t="n">
        <f aca="false">W287-V287</f>
        <v>0.0317000000000001</v>
      </c>
      <c r="Y287" s="70" t="n">
        <f aca="false">Y286+M287</f>
        <v>1.07712677083284</v>
      </c>
      <c r="Z287" s="70" t="n">
        <f aca="false">MAX(Z286,Y287)</f>
        <v>1.10989630600023</v>
      </c>
      <c r="AA287" s="70" t="n">
        <f aca="false">Z287-Y287</f>
        <v>0.0327695351673951</v>
      </c>
      <c r="AB287" s="72" t="n">
        <f aca="false">AB286*(1+F287)</f>
        <v>2.96783034576197</v>
      </c>
      <c r="AC287" s="73" t="n">
        <f aca="false">MAX(AC286,AB287)</f>
        <v>3.06385517854494</v>
      </c>
      <c r="AD287" s="70" t="n">
        <f aca="false">1-AB287/AC287</f>
        <v>0.0313411787395839</v>
      </c>
      <c r="AE287" s="73" t="n">
        <f aca="false">AE286*(1+M287)</f>
        <v>2.75090793411</v>
      </c>
      <c r="AF287" s="73" t="n">
        <f aca="false">MAX(AF286,AE287)</f>
        <v>2.84297793353238</v>
      </c>
      <c r="AG287" s="70" t="n">
        <f aca="false">1-AE287/AF287</f>
        <v>0.032385055943075</v>
      </c>
      <c r="AH287" s="74" t="n">
        <f aca="false">IF(R287&gt;0,AH286+1,0)</f>
        <v>4</v>
      </c>
      <c r="AI287" s="74" t="n">
        <f aca="false">IF(U287&gt;0,AI286+1,0)</f>
        <v>4</v>
      </c>
      <c r="AJ287" s="74" t="n">
        <f aca="false">IF(G287&gt;0,AJ286+1,0)</f>
        <v>0</v>
      </c>
      <c r="AK287" s="74" t="n">
        <f aca="false">IF(G287&lt;=0,AK286+1,0)</f>
        <v>4</v>
      </c>
      <c r="AL287" s="74" t="n">
        <f aca="false">IF(K287&gt;0,AL286+1,0)</f>
        <v>0</v>
      </c>
      <c r="AM287" s="74" t="n">
        <f aca="false">IF(K287&lt;=0,AM286+1,0)</f>
        <v>4</v>
      </c>
    </row>
    <row r="288" customFormat="false" ht="15" hidden="false" customHeight="false" outlineLevel="0" collapsed="false">
      <c r="A288" s="61" t="n">
        <v>287</v>
      </c>
      <c r="B288" s="62" t="n">
        <v>40974.5326388889</v>
      </c>
      <c r="C288" s="63" t="n">
        <f aca="false">YEAR(B288)</f>
        <v>2012</v>
      </c>
      <c r="D288" s="32" t="s">
        <v>276</v>
      </c>
      <c r="E288" s="64" t="n">
        <v>5298.3</v>
      </c>
      <c r="F288" s="65" t="n">
        <v>-0.0027</v>
      </c>
      <c r="G288" s="66" t="n">
        <v>-14.30541</v>
      </c>
      <c r="H288" s="67" t="n">
        <f aca="false">E288+IF(D288="Long",1,-1)*G288</f>
        <v>5312.60541</v>
      </c>
      <c r="I288" s="68" t="n">
        <f aca="false">Assumptions!$B$58</f>
        <v>5.35750011455817</v>
      </c>
      <c r="J288" s="68" t="n">
        <f aca="false">INDEX(Yearly!$T$5:$T$22,MATCH(C288,Yearly!$A$5:$A$22,0))</f>
        <v>0.706483531590088</v>
      </c>
      <c r="K288" s="68" t="n">
        <f aca="false">G288-I288-J288</f>
        <v>-20.3693936461483</v>
      </c>
      <c r="L288" s="69" t="n">
        <f aca="false">(I288+J288)/Assumptions!$B$8</f>
        <v>0.000267383791848752</v>
      </c>
      <c r="M288" s="70" t="n">
        <f aca="false">F288-L288</f>
        <v>-0.00296738379184875</v>
      </c>
      <c r="N288" s="71" t="n">
        <f aca="false">G288*Assumptions!$B$7</f>
        <v>-112512.04965</v>
      </c>
      <c r="O288" s="71" t="n">
        <f aca="false">K288*Assumptions!$B$7</f>
        <v>-160205.281026956</v>
      </c>
      <c r="P288" s="68" t="n">
        <f aca="false">P287+G288</f>
        <v>4952.1708</v>
      </c>
      <c r="Q288" s="68" t="n">
        <f aca="false">MAX(Q287,P288)</f>
        <v>5137.13465</v>
      </c>
      <c r="R288" s="68" t="n">
        <f aca="false">Q288-P288</f>
        <v>184.96385</v>
      </c>
      <c r="S288" s="68" t="n">
        <f aca="false">S287+K288</f>
        <v>3218.57796073319</v>
      </c>
      <c r="T288" s="68" t="n">
        <f aca="false">MAX(T287,S288)</f>
        <v>3433.86172896393</v>
      </c>
      <c r="U288" s="68" t="n">
        <f aca="false">T288-S288</f>
        <v>215.283768230741</v>
      </c>
      <c r="V288" s="70" t="n">
        <f aca="false">V287+F288</f>
        <v>1.1506</v>
      </c>
      <c r="W288" s="70" t="n">
        <f aca="false">MAX(W287,V288)</f>
        <v>1.185</v>
      </c>
      <c r="X288" s="70" t="n">
        <f aca="false">W288-V288</f>
        <v>0.0344</v>
      </c>
      <c r="Y288" s="70" t="n">
        <f aca="false">Y287+M288</f>
        <v>1.07415938704099</v>
      </c>
      <c r="Z288" s="70" t="n">
        <f aca="false">MAX(Z287,Y288)</f>
        <v>1.10989630600023</v>
      </c>
      <c r="AA288" s="70" t="n">
        <f aca="false">Z288-Y288</f>
        <v>0.0357369189592438</v>
      </c>
      <c r="AB288" s="72" t="n">
        <f aca="false">AB287*(1+F288)</f>
        <v>2.95981720382841</v>
      </c>
      <c r="AC288" s="73" t="n">
        <f aca="false">MAX(AC287,AB288)</f>
        <v>3.06385517854494</v>
      </c>
      <c r="AD288" s="70" t="n">
        <f aca="false">1-AB288/AC288</f>
        <v>0.033956557556987</v>
      </c>
      <c r="AE288" s="73" t="n">
        <f aca="false">AE287*(1+M288)</f>
        <v>2.74274493449346</v>
      </c>
      <c r="AF288" s="73" t="n">
        <f aca="false">MAX(AF287,AE288)</f>
        <v>2.84297793353238</v>
      </c>
      <c r="AG288" s="70" t="n">
        <f aca="false">1-AE288/AF288</f>
        <v>0.0352563408448202</v>
      </c>
      <c r="AH288" s="74" t="n">
        <f aca="false">IF(R288&gt;0,AH287+1,0)</f>
        <v>5</v>
      </c>
      <c r="AI288" s="74" t="n">
        <f aca="false">IF(U288&gt;0,AI287+1,0)</f>
        <v>5</v>
      </c>
      <c r="AJ288" s="74" t="n">
        <f aca="false">IF(G288&gt;0,AJ287+1,0)</f>
        <v>0</v>
      </c>
      <c r="AK288" s="74" t="n">
        <f aca="false">IF(G288&lt;=0,AK287+1,0)</f>
        <v>5</v>
      </c>
      <c r="AL288" s="74" t="n">
        <f aca="false">IF(K288&gt;0,AL287+1,0)</f>
        <v>0</v>
      </c>
      <c r="AM288" s="74" t="n">
        <f aca="false">IF(K288&lt;=0,AM287+1,0)</f>
        <v>5</v>
      </c>
    </row>
    <row r="289" customFormat="false" ht="15" hidden="false" customHeight="false" outlineLevel="0" collapsed="false">
      <c r="A289" s="61" t="n">
        <v>288</v>
      </c>
      <c r="B289" s="62" t="n">
        <v>40977.40625</v>
      </c>
      <c r="C289" s="63" t="n">
        <f aca="false">YEAR(B289)</f>
        <v>2012</v>
      </c>
      <c r="D289" s="32" t="s">
        <v>277</v>
      </c>
      <c r="E289" s="64" t="n">
        <v>5312.65</v>
      </c>
      <c r="F289" s="65" t="n">
        <v>0.0108</v>
      </c>
      <c r="G289" s="66" t="n">
        <v>57.37662</v>
      </c>
      <c r="H289" s="67" t="n">
        <f aca="false">E289+IF(D289="Long",1,-1)*G289</f>
        <v>5370.02662</v>
      </c>
      <c r="I289" s="68" t="n">
        <f aca="false">Assumptions!$B$58</f>
        <v>5.35750011455817</v>
      </c>
      <c r="J289" s="68" t="n">
        <f aca="false">INDEX(Yearly!$T$5:$T$22,MATCH(C289,Yearly!$A$5:$A$22,0))</f>
        <v>0.706483531590088</v>
      </c>
      <c r="K289" s="68" t="n">
        <f aca="false">G289-I289-J289</f>
        <v>51.3126363538517</v>
      </c>
      <c r="L289" s="69" t="n">
        <f aca="false">(I289+J289)/Assumptions!$B$8</f>
        <v>0.000267383791848752</v>
      </c>
      <c r="M289" s="70" t="n">
        <f aca="false">F289-L289</f>
        <v>0.0105326162081512</v>
      </c>
      <c r="N289" s="71" t="n">
        <f aca="false">G289*Assumptions!$B$7</f>
        <v>451267.1163</v>
      </c>
      <c r="O289" s="71" t="n">
        <f aca="false">K289*Assumptions!$B$7</f>
        <v>403573.884923044</v>
      </c>
      <c r="P289" s="68" t="n">
        <f aca="false">P288+G289</f>
        <v>5009.54742</v>
      </c>
      <c r="Q289" s="68" t="n">
        <f aca="false">MAX(Q288,P289)</f>
        <v>5137.13465</v>
      </c>
      <c r="R289" s="68" t="n">
        <f aca="false">Q289-P289</f>
        <v>127.58723</v>
      </c>
      <c r="S289" s="68" t="n">
        <f aca="false">S288+K289</f>
        <v>3269.89059708704</v>
      </c>
      <c r="T289" s="68" t="n">
        <f aca="false">MAX(T288,S289)</f>
        <v>3433.86172896393</v>
      </c>
      <c r="U289" s="68" t="n">
        <f aca="false">T289-S289</f>
        <v>163.97113187689</v>
      </c>
      <c r="V289" s="70" t="n">
        <f aca="false">V288+F289</f>
        <v>1.1614</v>
      </c>
      <c r="W289" s="70" t="n">
        <f aca="false">MAX(W288,V289)</f>
        <v>1.185</v>
      </c>
      <c r="X289" s="70" t="n">
        <f aca="false">W289-V289</f>
        <v>0.0236000000000001</v>
      </c>
      <c r="Y289" s="70" t="n">
        <f aca="false">Y288+M289</f>
        <v>1.08469200324914</v>
      </c>
      <c r="Z289" s="70" t="n">
        <f aca="false">MAX(Z288,Y289)</f>
        <v>1.10989630600023</v>
      </c>
      <c r="AA289" s="70" t="n">
        <f aca="false">Z289-Y289</f>
        <v>0.0252043027510926</v>
      </c>
      <c r="AB289" s="72" t="n">
        <f aca="false">AB288*(1+F289)</f>
        <v>2.99178322962976</v>
      </c>
      <c r="AC289" s="73" t="n">
        <f aca="false">MAX(AC288,AB289)</f>
        <v>3.06385517854494</v>
      </c>
      <c r="AD289" s="70" t="n">
        <f aca="false">1-AB289/AC289</f>
        <v>0.0235232883786025</v>
      </c>
      <c r="AE289" s="73" t="n">
        <f aca="false">AE288*(1+M289)</f>
        <v>2.77163321424533</v>
      </c>
      <c r="AF289" s="73" t="n">
        <f aca="false">MAX(AF288,AE289)</f>
        <v>2.84297793353238</v>
      </c>
      <c r="AG289" s="70" t="n">
        <f aca="false">1-AE289/AF289</f>
        <v>0.0250950661436913</v>
      </c>
      <c r="AH289" s="74" t="n">
        <f aca="false">IF(R289&gt;0,AH288+1,0)</f>
        <v>6</v>
      </c>
      <c r="AI289" s="74" t="n">
        <f aca="false">IF(U289&gt;0,AI288+1,0)</f>
        <v>6</v>
      </c>
      <c r="AJ289" s="74" t="n">
        <f aca="false">IF(G289&gt;0,AJ288+1,0)</f>
        <v>1</v>
      </c>
      <c r="AK289" s="74" t="n">
        <f aca="false">IF(G289&lt;=0,AK288+1,0)</f>
        <v>0</v>
      </c>
      <c r="AL289" s="74" t="n">
        <f aca="false">IF(K289&gt;0,AL288+1,0)</f>
        <v>1</v>
      </c>
      <c r="AM289" s="74" t="n">
        <f aca="false">IF(K289&lt;=0,AM288+1,0)</f>
        <v>0</v>
      </c>
    </row>
    <row r="290" customFormat="false" ht="15" hidden="false" customHeight="false" outlineLevel="0" collapsed="false">
      <c r="A290" s="61" t="n">
        <v>289</v>
      </c>
      <c r="B290" s="62" t="n">
        <v>40983.5104166667</v>
      </c>
      <c r="C290" s="63" t="n">
        <f aca="false">YEAR(B290)</f>
        <v>2012</v>
      </c>
      <c r="D290" s="32" t="s">
        <v>276</v>
      </c>
      <c r="E290" s="64" t="n">
        <v>5369.9</v>
      </c>
      <c r="F290" s="65" t="n">
        <v>-0.0057</v>
      </c>
      <c r="G290" s="66" t="n">
        <v>-30.60843</v>
      </c>
      <c r="H290" s="67" t="n">
        <f aca="false">E290+IF(D290="Long",1,-1)*G290</f>
        <v>5400.50843</v>
      </c>
      <c r="I290" s="68" t="n">
        <f aca="false">Assumptions!$B$58</f>
        <v>5.35750011455817</v>
      </c>
      <c r="J290" s="68" t="n">
        <f aca="false">INDEX(Yearly!$T$5:$T$22,MATCH(C290,Yearly!$A$5:$A$22,0))</f>
        <v>0.706483531590088</v>
      </c>
      <c r="K290" s="68" t="n">
        <f aca="false">G290-I290-J290</f>
        <v>-36.6724136461483</v>
      </c>
      <c r="L290" s="69" t="n">
        <f aca="false">(I290+J290)/Assumptions!$B$8</f>
        <v>0.000267383791848752</v>
      </c>
      <c r="M290" s="70" t="n">
        <f aca="false">F290-L290</f>
        <v>-0.00596738379184875</v>
      </c>
      <c r="N290" s="71" t="n">
        <f aca="false">G290*Assumptions!$B$7</f>
        <v>-240735.30195</v>
      </c>
      <c r="O290" s="71" t="n">
        <f aca="false">K290*Assumptions!$B$7</f>
        <v>-288428.533326956</v>
      </c>
      <c r="P290" s="68" t="n">
        <f aca="false">P289+G290</f>
        <v>4978.93899</v>
      </c>
      <c r="Q290" s="68" t="n">
        <f aca="false">MAX(Q289,P290)</f>
        <v>5137.13465</v>
      </c>
      <c r="R290" s="68" t="n">
        <f aca="false">Q290-P290</f>
        <v>158.19566</v>
      </c>
      <c r="S290" s="68" t="n">
        <f aca="false">S289+K290</f>
        <v>3233.2181834409</v>
      </c>
      <c r="T290" s="68" t="n">
        <f aca="false">MAX(T289,S290)</f>
        <v>3433.86172896393</v>
      </c>
      <c r="U290" s="68" t="n">
        <f aca="false">T290-S290</f>
        <v>200.643545523038</v>
      </c>
      <c r="V290" s="70" t="n">
        <f aca="false">V289+F290</f>
        <v>1.1557</v>
      </c>
      <c r="W290" s="70" t="n">
        <f aca="false">MAX(W289,V290)</f>
        <v>1.185</v>
      </c>
      <c r="X290" s="70" t="n">
        <f aca="false">W290-V290</f>
        <v>0.0293000000000001</v>
      </c>
      <c r="Y290" s="70" t="n">
        <f aca="false">Y289+M290</f>
        <v>1.07872461945729</v>
      </c>
      <c r="Z290" s="70" t="n">
        <f aca="false">MAX(Z289,Y290)</f>
        <v>1.10989630600023</v>
      </c>
      <c r="AA290" s="70" t="n">
        <f aca="false">Z290-Y290</f>
        <v>0.0311716865429414</v>
      </c>
      <c r="AB290" s="72" t="n">
        <f aca="false">AB289*(1+F290)</f>
        <v>2.97473006522087</v>
      </c>
      <c r="AC290" s="73" t="n">
        <f aca="false">MAX(AC289,AB290)</f>
        <v>3.06385517854494</v>
      </c>
      <c r="AD290" s="70" t="n">
        <f aca="false">1-AB290/AC290</f>
        <v>0.0290892056348446</v>
      </c>
      <c r="AE290" s="73" t="n">
        <f aca="false">AE289*(1+M290)</f>
        <v>2.75509381512569</v>
      </c>
      <c r="AF290" s="73" t="n">
        <f aca="false">MAX(AF289,AE290)</f>
        <v>2.84297793353238</v>
      </c>
      <c r="AG290" s="70" t="n">
        <f aca="false">1-AE290/AF290</f>
        <v>0.0309126980445787</v>
      </c>
      <c r="AH290" s="74" t="n">
        <f aca="false">IF(R290&gt;0,AH289+1,0)</f>
        <v>7</v>
      </c>
      <c r="AI290" s="74" t="n">
        <f aca="false">IF(U290&gt;0,AI289+1,0)</f>
        <v>7</v>
      </c>
      <c r="AJ290" s="74" t="n">
        <f aca="false">IF(G290&gt;0,AJ289+1,0)</f>
        <v>0</v>
      </c>
      <c r="AK290" s="74" t="n">
        <f aca="false">IF(G290&lt;=0,AK289+1,0)</f>
        <v>1</v>
      </c>
      <c r="AL290" s="74" t="n">
        <f aca="false">IF(K290&gt;0,AL289+1,0)</f>
        <v>0</v>
      </c>
      <c r="AM290" s="74" t="n">
        <f aca="false">IF(K290&lt;=0,AM289+1,0)</f>
        <v>1</v>
      </c>
    </row>
    <row r="291" customFormat="false" ht="15" hidden="false" customHeight="false" outlineLevel="0" collapsed="false">
      <c r="A291" s="61" t="n">
        <v>290</v>
      </c>
      <c r="B291" s="62" t="n">
        <v>40984.40625</v>
      </c>
      <c r="C291" s="63" t="n">
        <f aca="false">YEAR(B291)</f>
        <v>2012</v>
      </c>
      <c r="D291" s="32" t="s">
        <v>277</v>
      </c>
      <c r="E291" s="64" t="n">
        <v>5400.35</v>
      </c>
      <c r="F291" s="65" t="n">
        <v>-0.0046</v>
      </c>
      <c r="G291" s="66" t="n">
        <v>-24.84161</v>
      </c>
      <c r="H291" s="67" t="n">
        <f aca="false">E291+IF(D291="Long",1,-1)*G291</f>
        <v>5375.50839</v>
      </c>
      <c r="I291" s="68" t="n">
        <f aca="false">Assumptions!$B$58</f>
        <v>5.35750011455817</v>
      </c>
      <c r="J291" s="68" t="n">
        <f aca="false">INDEX(Yearly!$T$5:$T$22,MATCH(C291,Yearly!$A$5:$A$22,0))</f>
        <v>0.706483531590088</v>
      </c>
      <c r="K291" s="68" t="n">
        <f aca="false">G291-I291-J291</f>
        <v>-30.9055936461483</v>
      </c>
      <c r="L291" s="69" t="n">
        <f aca="false">(I291+J291)/Assumptions!$B$8</f>
        <v>0.000267383791848752</v>
      </c>
      <c r="M291" s="70" t="n">
        <f aca="false">F291-L291</f>
        <v>-0.00486738379184875</v>
      </c>
      <c r="N291" s="71" t="n">
        <f aca="false">G291*Assumptions!$B$7</f>
        <v>-195379.26265</v>
      </c>
      <c r="O291" s="71" t="n">
        <f aca="false">K291*Assumptions!$B$7</f>
        <v>-243072.494026956</v>
      </c>
      <c r="P291" s="68" t="n">
        <f aca="false">P290+G291</f>
        <v>4954.09738</v>
      </c>
      <c r="Q291" s="68" t="n">
        <f aca="false">MAX(Q290,P291)</f>
        <v>5137.13465</v>
      </c>
      <c r="R291" s="68" t="n">
        <f aca="false">Q291-P291</f>
        <v>183.037270000001</v>
      </c>
      <c r="S291" s="68" t="n">
        <f aca="false">S290+K291</f>
        <v>3202.31258979475</v>
      </c>
      <c r="T291" s="68" t="n">
        <f aca="false">MAX(T290,S291)</f>
        <v>3433.86172896393</v>
      </c>
      <c r="U291" s="68" t="n">
        <f aca="false">T291-S291</f>
        <v>231.549139169186</v>
      </c>
      <c r="V291" s="70" t="n">
        <f aca="false">V290+F291</f>
        <v>1.1511</v>
      </c>
      <c r="W291" s="70" t="n">
        <f aca="false">MAX(W290,V291)</f>
        <v>1.185</v>
      </c>
      <c r="X291" s="70" t="n">
        <f aca="false">W291-V291</f>
        <v>0.0339</v>
      </c>
      <c r="Y291" s="70" t="n">
        <f aca="false">Y290+M291</f>
        <v>1.07385723566544</v>
      </c>
      <c r="Z291" s="70" t="n">
        <f aca="false">MAX(Z290,Y291)</f>
        <v>1.10989630600023</v>
      </c>
      <c r="AA291" s="70" t="n">
        <f aca="false">Z291-Y291</f>
        <v>0.0360390703347901</v>
      </c>
      <c r="AB291" s="72" t="n">
        <f aca="false">AB290*(1+F291)</f>
        <v>2.96104630692085</v>
      </c>
      <c r="AC291" s="73" t="n">
        <f aca="false">MAX(AC290,AB291)</f>
        <v>3.06385517854494</v>
      </c>
      <c r="AD291" s="70" t="n">
        <f aca="false">1-AB291/AC291</f>
        <v>0.0335553952889244</v>
      </c>
      <c r="AE291" s="73" t="n">
        <f aca="false">AE290*(1+M291)</f>
        <v>2.74168371614493</v>
      </c>
      <c r="AF291" s="73" t="n">
        <f aca="false">MAX(AF290,AE291)</f>
        <v>2.84297793353238</v>
      </c>
      <c r="AG291" s="70" t="n">
        <f aca="false">1-AE291/AF291</f>
        <v>0.0356296178710029</v>
      </c>
      <c r="AH291" s="74" t="n">
        <f aca="false">IF(R291&gt;0,AH290+1,0)</f>
        <v>8</v>
      </c>
      <c r="AI291" s="74" t="n">
        <f aca="false">IF(U291&gt;0,AI290+1,0)</f>
        <v>8</v>
      </c>
      <c r="AJ291" s="74" t="n">
        <f aca="false">IF(G291&gt;0,AJ290+1,0)</f>
        <v>0</v>
      </c>
      <c r="AK291" s="74" t="n">
        <f aca="false">IF(G291&lt;=0,AK290+1,0)</f>
        <v>2</v>
      </c>
      <c r="AL291" s="74" t="n">
        <f aca="false">IF(K291&gt;0,AL290+1,0)</f>
        <v>0</v>
      </c>
      <c r="AM291" s="74" t="n">
        <f aca="false">IF(K291&lt;=0,AM290+1,0)</f>
        <v>2</v>
      </c>
    </row>
    <row r="292" customFormat="false" ht="15" hidden="false" customHeight="false" outlineLevel="0" collapsed="false">
      <c r="A292" s="61" t="n">
        <v>291</v>
      </c>
      <c r="B292" s="62" t="n">
        <v>40984.5229166667</v>
      </c>
      <c r="C292" s="63" t="n">
        <f aca="false">YEAR(B292)</f>
        <v>2012</v>
      </c>
      <c r="D292" s="32" t="s">
        <v>276</v>
      </c>
      <c r="E292" s="64" t="n">
        <v>5375.75</v>
      </c>
      <c r="F292" s="65" t="n">
        <v>-0.0072</v>
      </c>
      <c r="G292" s="66" t="n">
        <v>-38.7054</v>
      </c>
      <c r="H292" s="67" t="n">
        <f aca="false">E292+IF(D292="Long",1,-1)*G292</f>
        <v>5414.4554</v>
      </c>
      <c r="I292" s="68" t="n">
        <f aca="false">Assumptions!$B$58</f>
        <v>5.35750011455817</v>
      </c>
      <c r="J292" s="68" t="n">
        <f aca="false">INDEX(Yearly!$T$5:$T$22,MATCH(C292,Yearly!$A$5:$A$22,0))</f>
        <v>0.706483531590088</v>
      </c>
      <c r="K292" s="68" t="n">
        <f aca="false">G292-I292-J292</f>
        <v>-44.7693836461483</v>
      </c>
      <c r="L292" s="69" t="n">
        <f aca="false">(I292+J292)/Assumptions!$B$8</f>
        <v>0.000267383791848752</v>
      </c>
      <c r="M292" s="70" t="n">
        <f aca="false">F292-L292</f>
        <v>-0.00746738379184875</v>
      </c>
      <c r="N292" s="71" t="n">
        <f aca="false">G292*Assumptions!$B$7</f>
        <v>-304417.971</v>
      </c>
      <c r="O292" s="71" t="n">
        <f aca="false">K292*Assumptions!$B$7</f>
        <v>-352111.202376956</v>
      </c>
      <c r="P292" s="68" t="n">
        <f aca="false">P291+G292</f>
        <v>4915.39198</v>
      </c>
      <c r="Q292" s="68" t="n">
        <f aca="false">MAX(Q291,P292)</f>
        <v>5137.13465</v>
      </c>
      <c r="R292" s="68" t="n">
        <f aca="false">Q292-P292</f>
        <v>221.742670000001</v>
      </c>
      <c r="S292" s="68" t="n">
        <f aca="false">S291+K292</f>
        <v>3157.5432061486</v>
      </c>
      <c r="T292" s="68" t="n">
        <f aca="false">MAX(T291,S292)</f>
        <v>3433.86172896393</v>
      </c>
      <c r="U292" s="68" t="n">
        <f aca="false">T292-S292</f>
        <v>276.318522815334</v>
      </c>
      <c r="V292" s="70" t="n">
        <f aca="false">V291+F292</f>
        <v>1.1439</v>
      </c>
      <c r="W292" s="70" t="n">
        <f aca="false">MAX(W291,V292)</f>
        <v>1.185</v>
      </c>
      <c r="X292" s="70" t="n">
        <f aca="false">W292-V292</f>
        <v>0.0411000000000001</v>
      </c>
      <c r="Y292" s="70" t="n">
        <f aca="false">Y291+M292</f>
        <v>1.06638985187359</v>
      </c>
      <c r="Z292" s="70" t="n">
        <f aca="false">MAX(Z291,Y292)</f>
        <v>1.10989630600023</v>
      </c>
      <c r="AA292" s="70" t="n">
        <f aca="false">Z292-Y292</f>
        <v>0.043506454126639</v>
      </c>
      <c r="AB292" s="72" t="n">
        <f aca="false">AB291*(1+F292)</f>
        <v>2.93972677351102</v>
      </c>
      <c r="AC292" s="73" t="n">
        <f aca="false">MAX(AC291,AB292)</f>
        <v>3.06385517854494</v>
      </c>
      <c r="AD292" s="70" t="n">
        <f aca="false">1-AB292/AC292</f>
        <v>0.0405137964428441</v>
      </c>
      <c r="AE292" s="73" t="n">
        <f aca="false">AE291*(1+M292)</f>
        <v>2.72121051160061</v>
      </c>
      <c r="AF292" s="73" t="n">
        <f aca="false">MAX(AF291,AE292)</f>
        <v>2.84297793353238</v>
      </c>
      <c r="AG292" s="70" t="n">
        <f aca="false">1-AE292/AF292</f>
        <v>0.042830941631852</v>
      </c>
      <c r="AH292" s="74" t="n">
        <f aca="false">IF(R292&gt;0,AH291+1,0)</f>
        <v>9</v>
      </c>
      <c r="AI292" s="74" t="n">
        <f aca="false">IF(U292&gt;0,AI291+1,0)</f>
        <v>9</v>
      </c>
      <c r="AJ292" s="74" t="n">
        <f aca="false">IF(G292&gt;0,AJ291+1,0)</f>
        <v>0</v>
      </c>
      <c r="AK292" s="74" t="n">
        <f aca="false">IF(G292&lt;=0,AK291+1,0)</f>
        <v>3</v>
      </c>
      <c r="AL292" s="74" t="n">
        <f aca="false">IF(K292&gt;0,AL291+1,0)</f>
        <v>0</v>
      </c>
      <c r="AM292" s="74" t="n">
        <f aca="false">IF(K292&lt;=0,AM291+1,0)</f>
        <v>3</v>
      </c>
    </row>
    <row r="293" customFormat="false" ht="15" hidden="false" customHeight="false" outlineLevel="0" collapsed="false">
      <c r="A293" s="61" t="n">
        <v>292</v>
      </c>
      <c r="B293" s="62" t="n">
        <v>40984.5729166667</v>
      </c>
      <c r="C293" s="63" t="n">
        <f aca="false">YEAR(B293)</f>
        <v>2012</v>
      </c>
      <c r="D293" s="32" t="s">
        <v>277</v>
      </c>
      <c r="E293" s="64" t="n">
        <v>5414.55</v>
      </c>
      <c r="F293" s="65" t="n">
        <v>-0.0067</v>
      </c>
      <c r="G293" s="66" t="n">
        <v>-36.277485</v>
      </c>
      <c r="H293" s="67" t="n">
        <f aca="false">E293+IF(D293="Long",1,-1)*G293</f>
        <v>5378.272515</v>
      </c>
      <c r="I293" s="68" t="n">
        <f aca="false">Assumptions!$B$58</f>
        <v>5.35750011455817</v>
      </c>
      <c r="J293" s="68" t="n">
        <f aca="false">INDEX(Yearly!$T$5:$T$22,MATCH(C293,Yearly!$A$5:$A$22,0))</f>
        <v>0.706483531590088</v>
      </c>
      <c r="K293" s="68" t="n">
        <f aca="false">G293-I293-J293</f>
        <v>-42.3414686461483</v>
      </c>
      <c r="L293" s="69" t="n">
        <f aca="false">(I293+J293)/Assumptions!$B$8</f>
        <v>0.000267383791848752</v>
      </c>
      <c r="M293" s="70" t="n">
        <f aca="false">F293-L293</f>
        <v>-0.00696738379184875</v>
      </c>
      <c r="N293" s="71" t="n">
        <f aca="false">G293*Assumptions!$B$7</f>
        <v>-285322.419525</v>
      </c>
      <c r="O293" s="71" t="n">
        <f aca="false">K293*Assumptions!$B$7</f>
        <v>-333015.650901956</v>
      </c>
      <c r="P293" s="68" t="n">
        <f aca="false">P292+G293</f>
        <v>4879.114495</v>
      </c>
      <c r="Q293" s="68" t="n">
        <f aca="false">MAX(Q292,P293)</f>
        <v>5137.13465</v>
      </c>
      <c r="R293" s="68" t="n">
        <f aca="false">Q293-P293</f>
        <v>258.020155</v>
      </c>
      <c r="S293" s="68" t="n">
        <f aca="false">S292+K293</f>
        <v>3115.20173750245</v>
      </c>
      <c r="T293" s="68" t="n">
        <f aca="false">MAX(T292,S293)</f>
        <v>3433.86172896393</v>
      </c>
      <c r="U293" s="68" t="n">
        <f aca="false">T293-S293</f>
        <v>318.659991461483</v>
      </c>
      <c r="V293" s="70" t="n">
        <f aca="false">V292+F293</f>
        <v>1.1372</v>
      </c>
      <c r="W293" s="70" t="n">
        <f aca="false">MAX(W292,V293)</f>
        <v>1.185</v>
      </c>
      <c r="X293" s="70" t="n">
        <f aca="false">W293-V293</f>
        <v>0.0478000000000001</v>
      </c>
      <c r="Y293" s="70" t="n">
        <f aca="false">Y292+M293</f>
        <v>1.05942246808174</v>
      </c>
      <c r="Z293" s="70" t="n">
        <f aca="false">MAX(Z292,Y293)</f>
        <v>1.10989630600023</v>
      </c>
      <c r="AA293" s="70" t="n">
        <f aca="false">Z293-Y293</f>
        <v>0.0504738379184877</v>
      </c>
      <c r="AB293" s="72" t="n">
        <f aca="false">AB292*(1+F293)</f>
        <v>2.9200306041285</v>
      </c>
      <c r="AC293" s="73" t="n">
        <f aca="false">MAX(AC292,AB293)</f>
        <v>3.06385517854494</v>
      </c>
      <c r="AD293" s="70" t="n">
        <f aca="false">1-AB293/AC293</f>
        <v>0.0469423540066771</v>
      </c>
      <c r="AE293" s="73" t="n">
        <f aca="false">AE292*(1+M293)</f>
        <v>2.70225079358788</v>
      </c>
      <c r="AF293" s="73" t="n">
        <f aca="false">MAX(AF292,AE293)</f>
        <v>2.84297793353238</v>
      </c>
      <c r="AG293" s="70" t="n">
        <f aca="false">1-AE293/AF293</f>
        <v>0.0494999058151854</v>
      </c>
      <c r="AH293" s="74" t="n">
        <f aca="false">IF(R293&gt;0,AH292+1,0)</f>
        <v>10</v>
      </c>
      <c r="AI293" s="74" t="n">
        <f aca="false">IF(U293&gt;0,AI292+1,0)</f>
        <v>10</v>
      </c>
      <c r="AJ293" s="74" t="n">
        <f aca="false">IF(G293&gt;0,AJ292+1,0)</f>
        <v>0</v>
      </c>
      <c r="AK293" s="74" t="n">
        <f aca="false">IF(G293&lt;=0,AK292+1,0)</f>
        <v>4</v>
      </c>
      <c r="AL293" s="74" t="n">
        <f aca="false">IF(K293&gt;0,AL292+1,0)</f>
        <v>0</v>
      </c>
      <c r="AM293" s="74" t="n">
        <f aca="false">IF(K293&lt;=0,AM292+1,0)</f>
        <v>4</v>
      </c>
    </row>
    <row r="294" customFormat="false" ht="15" hidden="false" customHeight="false" outlineLevel="0" collapsed="false">
      <c r="A294" s="61" t="n">
        <v>293</v>
      </c>
      <c r="B294" s="62" t="n">
        <v>40984.59375</v>
      </c>
      <c r="C294" s="63" t="n">
        <f aca="false">YEAR(B294)</f>
        <v>2012</v>
      </c>
      <c r="D294" s="32" t="s">
        <v>276</v>
      </c>
      <c r="E294" s="64" t="n">
        <v>5378.25</v>
      </c>
      <c r="F294" s="65" t="n">
        <v>0.0109</v>
      </c>
      <c r="G294" s="66" t="n">
        <v>58.622925</v>
      </c>
      <c r="H294" s="67" t="n">
        <f aca="false">E294+IF(D294="Long",1,-1)*G294</f>
        <v>5319.627075</v>
      </c>
      <c r="I294" s="68" t="n">
        <f aca="false">Assumptions!$B$58</f>
        <v>5.35750011455817</v>
      </c>
      <c r="J294" s="68" t="n">
        <f aca="false">INDEX(Yearly!$T$5:$T$22,MATCH(C294,Yearly!$A$5:$A$22,0))</f>
        <v>0.706483531590088</v>
      </c>
      <c r="K294" s="68" t="n">
        <f aca="false">G294-I294-J294</f>
        <v>52.5589413538517</v>
      </c>
      <c r="L294" s="69" t="n">
        <f aca="false">(I294+J294)/Assumptions!$B$8</f>
        <v>0.000267383791848752</v>
      </c>
      <c r="M294" s="70" t="n">
        <f aca="false">F294-L294</f>
        <v>0.0106326162081512</v>
      </c>
      <c r="N294" s="71" t="n">
        <f aca="false">G294*Assumptions!$B$7</f>
        <v>461069.305125</v>
      </c>
      <c r="O294" s="71" t="n">
        <f aca="false">K294*Assumptions!$B$7</f>
        <v>413376.073748044</v>
      </c>
      <c r="P294" s="68" t="n">
        <f aca="false">P293+G294</f>
        <v>4937.73742</v>
      </c>
      <c r="Q294" s="68" t="n">
        <f aca="false">MAX(Q293,P294)</f>
        <v>5137.13465</v>
      </c>
      <c r="R294" s="68" t="n">
        <f aca="false">Q294-P294</f>
        <v>199.397230000001</v>
      </c>
      <c r="S294" s="68" t="n">
        <f aca="false">S293+K294</f>
        <v>3167.7606788563</v>
      </c>
      <c r="T294" s="68" t="n">
        <f aca="false">MAX(T293,S294)</f>
        <v>3433.86172896393</v>
      </c>
      <c r="U294" s="68" t="n">
        <f aca="false">T294-S294</f>
        <v>266.101050107631</v>
      </c>
      <c r="V294" s="70" t="n">
        <f aca="false">V293+F294</f>
        <v>1.1481</v>
      </c>
      <c r="W294" s="70" t="n">
        <f aca="false">MAX(W293,V294)</f>
        <v>1.185</v>
      </c>
      <c r="X294" s="70" t="n">
        <f aca="false">W294-V294</f>
        <v>0.0369000000000002</v>
      </c>
      <c r="Y294" s="70" t="n">
        <f aca="false">Y293+M294</f>
        <v>1.07005508428989</v>
      </c>
      <c r="Z294" s="70" t="n">
        <f aca="false">MAX(Z293,Y294)</f>
        <v>1.10989630600023</v>
      </c>
      <c r="AA294" s="70" t="n">
        <f aca="false">Z294-Y294</f>
        <v>0.0398412217103366</v>
      </c>
      <c r="AB294" s="72" t="n">
        <f aca="false">AB293*(1+F294)</f>
        <v>2.9518589377135</v>
      </c>
      <c r="AC294" s="73" t="n">
        <f aca="false">MAX(AC293,AB294)</f>
        <v>3.06385517854494</v>
      </c>
      <c r="AD294" s="70" t="n">
        <f aca="false">1-AB294/AC294</f>
        <v>0.0365540256653499</v>
      </c>
      <c r="AE294" s="73" t="n">
        <f aca="false">AE293*(1+M294)</f>
        <v>2.73098278917427</v>
      </c>
      <c r="AF294" s="73" t="n">
        <f aca="false">MAX(AF293,AE294)</f>
        <v>2.84297793353238</v>
      </c>
      <c r="AG294" s="70" t="n">
        <f aca="false">1-AE294/AF294</f>
        <v>0.0393936031079069</v>
      </c>
      <c r="AH294" s="74" t="n">
        <f aca="false">IF(R294&gt;0,AH293+1,0)</f>
        <v>11</v>
      </c>
      <c r="AI294" s="74" t="n">
        <f aca="false">IF(U294&gt;0,AI293+1,0)</f>
        <v>11</v>
      </c>
      <c r="AJ294" s="74" t="n">
        <f aca="false">IF(G294&gt;0,AJ293+1,0)</f>
        <v>1</v>
      </c>
      <c r="AK294" s="74" t="n">
        <f aca="false">IF(G294&lt;=0,AK293+1,0)</f>
        <v>0</v>
      </c>
      <c r="AL294" s="74" t="n">
        <f aca="false">IF(K294&gt;0,AL293+1,0)</f>
        <v>1</v>
      </c>
      <c r="AM294" s="74" t="n">
        <f aca="false">IF(K294&lt;=0,AM293+1,0)</f>
        <v>0</v>
      </c>
    </row>
    <row r="295" customFormat="false" ht="15" hidden="false" customHeight="false" outlineLevel="0" collapsed="false">
      <c r="A295" s="61" t="n">
        <v>294</v>
      </c>
      <c r="B295" s="62" t="n">
        <v>40989.5520833333</v>
      </c>
      <c r="C295" s="63" t="n">
        <f aca="false">YEAR(B295)</f>
        <v>2012</v>
      </c>
      <c r="D295" s="32" t="s">
        <v>277</v>
      </c>
      <c r="E295" s="64" t="n">
        <v>5319.55</v>
      </c>
      <c r="F295" s="65" t="n">
        <v>-0.0055</v>
      </c>
      <c r="G295" s="66" t="n">
        <v>-29.257525</v>
      </c>
      <c r="H295" s="67" t="n">
        <f aca="false">E295+IF(D295="Long",1,-1)*G295</f>
        <v>5290.292475</v>
      </c>
      <c r="I295" s="68" t="n">
        <f aca="false">Assumptions!$B$58</f>
        <v>5.35750011455817</v>
      </c>
      <c r="J295" s="68" t="n">
        <f aca="false">INDEX(Yearly!$T$5:$T$22,MATCH(C295,Yearly!$A$5:$A$22,0))</f>
        <v>0.706483531590088</v>
      </c>
      <c r="K295" s="68" t="n">
        <f aca="false">G295-I295-J295</f>
        <v>-35.3215086461483</v>
      </c>
      <c r="L295" s="69" t="n">
        <f aca="false">(I295+J295)/Assumptions!$B$8</f>
        <v>0.000267383791848752</v>
      </c>
      <c r="M295" s="70" t="n">
        <f aca="false">F295-L295</f>
        <v>-0.00576738379184875</v>
      </c>
      <c r="N295" s="71" t="n">
        <f aca="false">G295*Assumptions!$B$7</f>
        <v>-230110.434125</v>
      </c>
      <c r="O295" s="71" t="n">
        <f aca="false">K295*Assumptions!$B$7</f>
        <v>-277803.665501956</v>
      </c>
      <c r="P295" s="68" t="n">
        <f aca="false">P294+G295</f>
        <v>4908.479895</v>
      </c>
      <c r="Q295" s="68" t="n">
        <f aca="false">MAX(Q294,P295)</f>
        <v>5137.13465</v>
      </c>
      <c r="R295" s="68" t="n">
        <f aca="false">Q295-P295</f>
        <v>228.654755</v>
      </c>
      <c r="S295" s="68" t="n">
        <f aca="false">S294+K295</f>
        <v>3132.43917021015</v>
      </c>
      <c r="T295" s="68" t="n">
        <f aca="false">MAX(T294,S295)</f>
        <v>3433.86172896393</v>
      </c>
      <c r="U295" s="68" t="n">
        <f aca="false">T295-S295</f>
        <v>301.422558753779</v>
      </c>
      <c r="V295" s="70" t="n">
        <f aca="false">V294+F295</f>
        <v>1.1426</v>
      </c>
      <c r="W295" s="70" t="n">
        <f aca="false">MAX(W294,V295)</f>
        <v>1.185</v>
      </c>
      <c r="X295" s="70" t="n">
        <f aca="false">W295-V295</f>
        <v>0.0424000000000002</v>
      </c>
      <c r="Y295" s="70" t="n">
        <f aca="false">Y294+M295</f>
        <v>1.06428770049805</v>
      </c>
      <c r="Z295" s="70" t="n">
        <f aca="false">MAX(Z294,Y295)</f>
        <v>1.10989630600023</v>
      </c>
      <c r="AA295" s="70" t="n">
        <f aca="false">Z295-Y295</f>
        <v>0.0456086055021854</v>
      </c>
      <c r="AB295" s="72" t="n">
        <f aca="false">AB294*(1+F295)</f>
        <v>2.93562371355607</v>
      </c>
      <c r="AC295" s="73" t="n">
        <f aca="false">MAX(AC294,AB295)</f>
        <v>3.06385517854494</v>
      </c>
      <c r="AD295" s="70" t="n">
        <f aca="false">1-AB295/AC295</f>
        <v>0.0418529785241906</v>
      </c>
      <c r="AE295" s="73" t="n">
        <f aca="false">AE294*(1+M295)</f>
        <v>2.71523216330017</v>
      </c>
      <c r="AF295" s="73" t="n">
        <f aca="false">MAX(AF294,AE295)</f>
        <v>2.84297793353238</v>
      </c>
      <c r="AG295" s="70" t="n">
        <f aca="false">1-AE295/AF295</f>
        <v>0.0449337888716885</v>
      </c>
      <c r="AH295" s="74" t="n">
        <f aca="false">IF(R295&gt;0,AH294+1,0)</f>
        <v>12</v>
      </c>
      <c r="AI295" s="74" t="n">
        <f aca="false">IF(U295&gt;0,AI294+1,0)</f>
        <v>12</v>
      </c>
      <c r="AJ295" s="74" t="n">
        <f aca="false">IF(G295&gt;0,AJ294+1,0)</f>
        <v>0</v>
      </c>
      <c r="AK295" s="74" t="n">
        <f aca="false">IF(G295&lt;=0,AK294+1,0)</f>
        <v>1</v>
      </c>
      <c r="AL295" s="74" t="n">
        <f aca="false">IF(K295&gt;0,AL294+1,0)</f>
        <v>0</v>
      </c>
      <c r="AM295" s="74" t="n">
        <f aca="false">IF(K295&lt;=0,AM294+1,0)</f>
        <v>1</v>
      </c>
    </row>
    <row r="296" customFormat="false" ht="15" hidden="false" customHeight="false" outlineLevel="0" collapsed="false">
      <c r="A296" s="61" t="n">
        <v>295</v>
      </c>
      <c r="B296" s="62" t="n">
        <v>40990.59375</v>
      </c>
      <c r="C296" s="63" t="n">
        <f aca="false">YEAR(B296)</f>
        <v>2012</v>
      </c>
      <c r="D296" s="32" t="s">
        <v>276</v>
      </c>
      <c r="E296" s="64" t="n">
        <v>5290.3</v>
      </c>
      <c r="F296" s="65" t="n">
        <v>-0.0023</v>
      </c>
      <c r="G296" s="66" t="n">
        <v>-12.16769</v>
      </c>
      <c r="H296" s="67" t="n">
        <f aca="false">E296+IF(D296="Long",1,-1)*G296</f>
        <v>5302.46769</v>
      </c>
      <c r="I296" s="68" t="n">
        <f aca="false">Assumptions!$B$58</f>
        <v>5.35750011455817</v>
      </c>
      <c r="J296" s="68" t="n">
        <f aca="false">INDEX(Yearly!$T$5:$T$22,MATCH(C296,Yearly!$A$5:$A$22,0))</f>
        <v>0.706483531590088</v>
      </c>
      <c r="K296" s="68" t="n">
        <f aca="false">G296-I296-J296</f>
        <v>-18.2316736461483</v>
      </c>
      <c r="L296" s="69" t="n">
        <f aca="false">(I296+J296)/Assumptions!$B$8</f>
        <v>0.000267383791848752</v>
      </c>
      <c r="M296" s="70" t="n">
        <f aca="false">F296-L296</f>
        <v>-0.00256738379184875</v>
      </c>
      <c r="N296" s="71" t="n">
        <f aca="false">G296*Assumptions!$B$7</f>
        <v>-95698.88185</v>
      </c>
      <c r="O296" s="71" t="n">
        <f aca="false">K296*Assumptions!$B$7</f>
        <v>-143392.113226956</v>
      </c>
      <c r="P296" s="68" t="n">
        <f aca="false">P295+G296</f>
        <v>4896.312205</v>
      </c>
      <c r="Q296" s="68" t="n">
        <f aca="false">MAX(Q295,P296)</f>
        <v>5137.13465</v>
      </c>
      <c r="R296" s="68" t="n">
        <f aca="false">Q296-P296</f>
        <v>240.822445000001</v>
      </c>
      <c r="S296" s="68" t="n">
        <f aca="false">S295+K296</f>
        <v>3114.20749656401</v>
      </c>
      <c r="T296" s="68" t="n">
        <f aca="false">MAX(T295,S296)</f>
        <v>3433.86172896393</v>
      </c>
      <c r="U296" s="68" t="n">
        <f aca="false">T296-S296</f>
        <v>319.654232399927</v>
      </c>
      <c r="V296" s="70" t="n">
        <f aca="false">V295+F296</f>
        <v>1.1403</v>
      </c>
      <c r="W296" s="70" t="n">
        <f aca="false">MAX(W295,V296)</f>
        <v>1.185</v>
      </c>
      <c r="X296" s="70" t="n">
        <f aca="false">W296-V296</f>
        <v>0.0447000000000002</v>
      </c>
      <c r="Y296" s="70" t="n">
        <f aca="false">Y295+M296</f>
        <v>1.0617203167062</v>
      </c>
      <c r="Z296" s="70" t="n">
        <f aca="false">MAX(Z295,Y296)</f>
        <v>1.10989630600023</v>
      </c>
      <c r="AA296" s="70" t="n">
        <f aca="false">Z296-Y296</f>
        <v>0.0481759892940341</v>
      </c>
      <c r="AB296" s="72" t="n">
        <f aca="false">AB295*(1+F296)</f>
        <v>2.92887177901489</v>
      </c>
      <c r="AC296" s="73" t="n">
        <f aca="false">MAX(AC295,AB296)</f>
        <v>3.06385517854494</v>
      </c>
      <c r="AD296" s="70" t="n">
        <f aca="false">1-AB296/AC296</f>
        <v>0.0440567166735849</v>
      </c>
      <c r="AE296" s="73" t="n">
        <f aca="false">AE295*(1+M296)</f>
        <v>2.708261120253</v>
      </c>
      <c r="AF296" s="73" t="n">
        <f aca="false">MAX(AF295,AE296)</f>
        <v>2.84297793353238</v>
      </c>
      <c r="AG296" s="70" t="n">
        <f aca="false">1-AE296/AF296</f>
        <v>0.0473858103822817</v>
      </c>
      <c r="AH296" s="74" t="n">
        <f aca="false">IF(R296&gt;0,AH295+1,0)</f>
        <v>13</v>
      </c>
      <c r="AI296" s="74" t="n">
        <f aca="false">IF(U296&gt;0,AI295+1,0)</f>
        <v>13</v>
      </c>
      <c r="AJ296" s="74" t="n">
        <f aca="false">IF(G296&gt;0,AJ295+1,0)</f>
        <v>0</v>
      </c>
      <c r="AK296" s="74" t="n">
        <f aca="false">IF(G296&lt;=0,AK295+1,0)</f>
        <v>2</v>
      </c>
      <c r="AL296" s="74" t="n">
        <f aca="false">IF(K296&gt;0,AL295+1,0)</f>
        <v>0</v>
      </c>
      <c r="AM296" s="74" t="n">
        <f aca="false">IF(K296&lt;=0,AM295+1,0)</f>
        <v>2</v>
      </c>
    </row>
    <row r="297" customFormat="false" ht="15" hidden="false" customHeight="false" outlineLevel="0" collapsed="false">
      <c r="A297" s="61" t="n">
        <v>296</v>
      </c>
      <c r="B297" s="62" t="n">
        <v>40991.6145833333</v>
      </c>
      <c r="C297" s="63" t="n">
        <f aca="false">YEAR(B297)</f>
        <v>2012</v>
      </c>
      <c r="D297" s="32" t="s">
        <v>277</v>
      </c>
      <c r="E297" s="64" t="n">
        <v>5302.6</v>
      </c>
      <c r="F297" s="65" t="n">
        <v>-0.0113</v>
      </c>
      <c r="G297" s="66" t="n">
        <v>-59.91938</v>
      </c>
      <c r="H297" s="67" t="n">
        <f aca="false">E297+IF(D297="Long",1,-1)*G297</f>
        <v>5242.68062</v>
      </c>
      <c r="I297" s="68" t="n">
        <f aca="false">Assumptions!$B$58</f>
        <v>5.35750011455817</v>
      </c>
      <c r="J297" s="68" t="n">
        <f aca="false">INDEX(Yearly!$T$5:$T$22,MATCH(C297,Yearly!$A$5:$A$22,0))</f>
        <v>0.706483531590088</v>
      </c>
      <c r="K297" s="68" t="n">
        <f aca="false">G297-I297-J297</f>
        <v>-65.9833636461483</v>
      </c>
      <c r="L297" s="69" t="n">
        <f aca="false">(I297+J297)/Assumptions!$B$8</f>
        <v>0.000267383791848752</v>
      </c>
      <c r="M297" s="70" t="n">
        <f aca="false">F297-L297</f>
        <v>-0.0115673837918488</v>
      </c>
      <c r="N297" s="71" t="n">
        <f aca="false">G297*Assumptions!$B$7</f>
        <v>-471265.9237</v>
      </c>
      <c r="O297" s="71" t="n">
        <f aca="false">K297*Assumptions!$B$7</f>
        <v>-518959.155076956</v>
      </c>
      <c r="P297" s="68" t="n">
        <f aca="false">P296+G297</f>
        <v>4836.392825</v>
      </c>
      <c r="Q297" s="68" t="n">
        <f aca="false">MAX(Q296,P297)</f>
        <v>5137.13465</v>
      </c>
      <c r="R297" s="68" t="n">
        <f aca="false">Q297-P297</f>
        <v>300.741825000001</v>
      </c>
      <c r="S297" s="68" t="n">
        <f aca="false">S296+K297</f>
        <v>3048.22413291786</v>
      </c>
      <c r="T297" s="68" t="n">
        <f aca="false">MAX(T296,S297)</f>
        <v>3433.86172896393</v>
      </c>
      <c r="U297" s="68" t="n">
        <f aca="false">T297-S297</f>
        <v>385.637596046076</v>
      </c>
      <c r="V297" s="70" t="n">
        <f aca="false">V296+F297</f>
        <v>1.129</v>
      </c>
      <c r="W297" s="70" t="n">
        <f aca="false">MAX(W296,V297)</f>
        <v>1.185</v>
      </c>
      <c r="X297" s="70" t="n">
        <f aca="false">W297-V297</f>
        <v>0.0560000000000003</v>
      </c>
      <c r="Y297" s="70" t="n">
        <f aca="false">Y296+M297</f>
        <v>1.05015293291435</v>
      </c>
      <c r="Z297" s="70" t="n">
        <f aca="false">MAX(Z296,Y297)</f>
        <v>1.10989630600023</v>
      </c>
      <c r="AA297" s="70" t="n">
        <f aca="false">Z297-Y297</f>
        <v>0.059743373085883</v>
      </c>
      <c r="AB297" s="72" t="n">
        <f aca="false">AB296*(1+F297)</f>
        <v>2.89577552791202</v>
      </c>
      <c r="AC297" s="73" t="n">
        <f aca="false">MAX(AC296,AB297)</f>
        <v>3.06385517854494</v>
      </c>
      <c r="AD297" s="70" t="n">
        <f aca="false">1-AB297/AC297</f>
        <v>0.0548588757751735</v>
      </c>
      <c r="AE297" s="73" t="n">
        <f aca="false">AE296*(1+M297)</f>
        <v>2.67693362446649</v>
      </c>
      <c r="AF297" s="73" t="n">
        <f aca="false">MAX(AF296,AE297)</f>
        <v>2.84297793353238</v>
      </c>
      <c r="AG297" s="70" t="n">
        <f aca="false">1-AE297/AF297</f>
        <v>0.0584050643191509</v>
      </c>
      <c r="AH297" s="74" t="n">
        <f aca="false">IF(R297&gt;0,AH296+1,0)</f>
        <v>14</v>
      </c>
      <c r="AI297" s="74" t="n">
        <f aca="false">IF(U297&gt;0,AI296+1,0)</f>
        <v>14</v>
      </c>
      <c r="AJ297" s="74" t="n">
        <f aca="false">IF(G297&gt;0,AJ296+1,0)</f>
        <v>0</v>
      </c>
      <c r="AK297" s="74" t="n">
        <f aca="false">IF(G297&lt;=0,AK296+1,0)</f>
        <v>3</v>
      </c>
      <c r="AL297" s="74" t="n">
        <f aca="false">IF(K297&gt;0,AL296+1,0)</f>
        <v>0</v>
      </c>
      <c r="AM297" s="74" t="n">
        <f aca="false">IF(K297&lt;=0,AM296+1,0)</f>
        <v>3</v>
      </c>
    </row>
    <row r="298" customFormat="false" ht="15" hidden="false" customHeight="false" outlineLevel="0" collapsed="false">
      <c r="A298" s="61" t="n">
        <v>297</v>
      </c>
      <c r="B298" s="62" t="n">
        <v>40994.3951388889</v>
      </c>
      <c r="C298" s="63" t="n">
        <f aca="false">YEAR(B298)</f>
        <v>2012</v>
      </c>
      <c r="D298" s="32" t="s">
        <v>276</v>
      </c>
      <c r="E298" s="64" t="n">
        <v>5242.65</v>
      </c>
      <c r="F298" s="65" t="n">
        <v>0.0004</v>
      </c>
      <c r="G298" s="66" t="n">
        <v>2.09706</v>
      </c>
      <c r="H298" s="67" t="n">
        <f aca="false">E298+IF(D298="Long",1,-1)*G298</f>
        <v>5240.55294</v>
      </c>
      <c r="I298" s="68" t="n">
        <f aca="false">Assumptions!$B$58</f>
        <v>5.35750011455817</v>
      </c>
      <c r="J298" s="68" t="n">
        <f aca="false">INDEX(Yearly!$T$5:$T$22,MATCH(C298,Yearly!$A$5:$A$22,0))</f>
        <v>0.706483531590088</v>
      </c>
      <c r="K298" s="68" t="n">
        <f aca="false">G298-I298-J298</f>
        <v>-3.96692364614826</v>
      </c>
      <c r="L298" s="69" t="n">
        <f aca="false">(I298+J298)/Assumptions!$B$8</f>
        <v>0.000267383791848752</v>
      </c>
      <c r="M298" s="70" t="n">
        <f aca="false">F298-L298</f>
        <v>0.000132616208151248</v>
      </c>
      <c r="N298" s="71" t="n">
        <f aca="false">G298*Assumptions!$B$7</f>
        <v>16493.3769</v>
      </c>
      <c r="O298" s="71" t="n">
        <f aca="false">K298*Assumptions!$B$7</f>
        <v>-31199.854476956</v>
      </c>
      <c r="P298" s="68" t="n">
        <f aca="false">P297+G298</f>
        <v>4838.489885</v>
      </c>
      <c r="Q298" s="68" t="n">
        <f aca="false">MAX(Q297,P298)</f>
        <v>5137.13465</v>
      </c>
      <c r="R298" s="68" t="n">
        <f aca="false">Q298-P298</f>
        <v>298.644765000001</v>
      </c>
      <c r="S298" s="68" t="n">
        <f aca="false">S297+K298</f>
        <v>3044.25720927171</v>
      </c>
      <c r="T298" s="68" t="n">
        <f aca="false">MAX(T297,S298)</f>
        <v>3433.86172896393</v>
      </c>
      <c r="U298" s="68" t="n">
        <f aca="false">T298-S298</f>
        <v>389.604519692224</v>
      </c>
      <c r="V298" s="70" t="n">
        <f aca="false">V297+F298</f>
        <v>1.1294</v>
      </c>
      <c r="W298" s="70" t="n">
        <f aca="false">MAX(W297,V298)</f>
        <v>1.185</v>
      </c>
      <c r="X298" s="70" t="n">
        <f aca="false">W298-V298</f>
        <v>0.0556000000000003</v>
      </c>
      <c r="Y298" s="70" t="n">
        <f aca="false">Y297+M298</f>
        <v>1.0502855491225</v>
      </c>
      <c r="Z298" s="70" t="n">
        <f aca="false">MAX(Z297,Y298)</f>
        <v>1.10989630600023</v>
      </c>
      <c r="AA298" s="70" t="n">
        <f aca="false">Z298-Y298</f>
        <v>0.0596107568777318</v>
      </c>
      <c r="AB298" s="72" t="n">
        <f aca="false">AB297*(1+F298)</f>
        <v>2.89693383812319</v>
      </c>
      <c r="AC298" s="73" t="n">
        <f aca="false">MAX(AC297,AB298)</f>
        <v>3.06385517854494</v>
      </c>
      <c r="AD298" s="70" t="n">
        <f aca="false">1-AB298/AC298</f>
        <v>0.0544808193254835</v>
      </c>
      <c r="AE298" s="73" t="n">
        <f aca="false">AE297*(1+M298)</f>
        <v>2.67728862925324</v>
      </c>
      <c r="AF298" s="73" t="n">
        <f aca="false">MAX(AF297,AE298)</f>
        <v>2.84297793353238</v>
      </c>
      <c r="AG298" s="70" t="n">
        <f aca="false">1-AE298/AF298</f>
        <v>0.0582801935691666</v>
      </c>
      <c r="AH298" s="74" t="n">
        <f aca="false">IF(R298&gt;0,AH297+1,0)</f>
        <v>15</v>
      </c>
      <c r="AI298" s="74" t="n">
        <f aca="false">IF(U298&gt;0,AI297+1,0)</f>
        <v>15</v>
      </c>
      <c r="AJ298" s="74" t="n">
        <f aca="false">IF(G298&gt;0,AJ297+1,0)</f>
        <v>1</v>
      </c>
      <c r="AK298" s="74" t="n">
        <f aca="false">IF(G298&lt;=0,AK297+1,0)</f>
        <v>0</v>
      </c>
      <c r="AL298" s="74" t="n">
        <f aca="false">IF(K298&gt;0,AL297+1,0)</f>
        <v>0</v>
      </c>
      <c r="AM298" s="74" t="n">
        <f aca="false">IF(K298&lt;=0,AM297+1,0)</f>
        <v>4</v>
      </c>
    </row>
    <row r="299" customFormat="false" ht="15" hidden="false" customHeight="false" outlineLevel="0" collapsed="false">
      <c r="A299" s="61" t="n">
        <v>298</v>
      </c>
      <c r="B299" s="62" t="n">
        <v>40998.40625</v>
      </c>
      <c r="C299" s="63" t="n">
        <f aca="false">YEAR(B299)</f>
        <v>2012</v>
      </c>
      <c r="D299" s="32" t="s">
        <v>277</v>
      </c>
      <c r="E299" s="64" t="n">
        <v>5240.65</v>
      </c>
      <c r="F299" s="65" t="n">
        <v>0.0065</v>
      </c>
      <c r="G299" s="66" t="n">
        <v>34.064225</v>
      </c>
      <c r="H299" s="67" t="n">
        <f aca="false">E299+IF(D299="Long",1,-1)*G299</f>
        <v>5274.714225</v>
      </c>
      <c r="I299" s="68" t="n">
        <f aca="false">Assumptions!$B$58</f>
        <v>5.35750011455817</v>
      </c>
      <c r="J299" s="68" t="n">
        <f aca="false">INDEX(Yearly!$T$5:$T$22,MATCH(C299,Yearly!$A$5:$A$22,0))</f>
        <v>0.706483531590088</v>
      </c>
      <c r="K299" s="68" t="n">
        <f aca="false">G299-I299-J299</f>
        <v>28.0002413538517</v>
      </c>
      <c r="L299" s="69" t="n">
        <f aca="false">(I299+J299)/Assumptions!$B$8</f>
        <v>0.000267383791848752</v>
      </c>
      <c r="M299" s="70" t="n">
        <f aca="false">F299-L299</f>
        <v>0.00623261620815125</v>
      </c>
      <c r="N299" s="71" t="n">
        <f aca="false">G299*Assumptions!$B$7</f>
        <v>267915.129625</v>
      </c>
      <c r="O299" s="71" t="n">
        <f aca="false">K299*Assumptions!$B$7</f>
        <v>220221.898248044</v>
      </c>
      <c r="P299" s="68" t="n">
        <f aca="false">P298+G299</f>
        <v>4872.55411</v>
      </c>
      <c r="Q299" s="68" t="n">
        <f aca="false">MAX(Q298,P299)</f>
        <v>5137.13465</v>
      </c>
      <c r="R299" s="68" t="n">
        <f aca="false">Q299-P299</f>
        <v>264.580540000001</v>
      </c>
      <c r="S299" s="68" t="n">
        <f aca="false">S298+K299</f>
        <v>3072.25745062556</v>
      </c>
      <c r="T299" s="68" t="n">
        <f aca="false">MAX(T298,S299)</f>
        <v>3433.86172896393</v>
      </c>
      <c r="U299" s="68" t="n">
        <f aca="false">T299-S299</f>
        <v>361.604278338372</v>
      </c>
      <c r="V299" s="70" t="n">
        <f aca="false">V298+F299</f>
        <v>1.1359</v>
      </c>
      <c r="W299" s="70" t="n">
        <f aca="false">MAX(W298,V299)</f>
        <v>1.185</v>
      </c>
      <c r="X299" s="70" t="n">
        <f aca="false">W299-V299</f>
        <v>0.0491000000000004</v>
      </c>
      <c r="Y299" s="70" t="n">
        <f aca="false">Y298+M299</f>
        <v>1.05651816533065</v>
      </c>
      <c r="Z299" s="70" t="n">
        <f aca="false">MAX(Z298,Y299)</f>
        <v>1.10989630600023</v>
      </c>
      <c r="AA299" s="70" t="n">
        <f aca="false">Z299-Y299</f>
        <v>0.0533781406695806</v>
      </c>
      <c r="AB299" s="72" t="n">
        <f aca="false">AB298*(1+F299)</f>
        <v>2.91576390807099</v>
      </c>
      <c r="AC299" s="73" t="n">
        <f aca="false">MAX(AC298,AB299)</f>
        <v>3.06385517854494</v>
      </c>
      <c r="AD299" s="70" t="n">
        <f aca="false">1-AB299/AC299</f>
        <v>0.0483349446510992</v>
      </c>
      <c r="AE299" s="73" t="n">
        <f aca="false">AE298*(1+M299)</f>
        <v>2.69397514175782</v>
      </c>
      <c r="AF299" s="73" t="n">
        <f aca="false">MAX(AF298,AE299)</f>
        <v>2.84297793353238</v>
      </c>
      <c r="AG299" s="70" t="n">
        <f aca="false">1-AE299/AF299</f>
        <v>0.0524108154400687</v>
      </c>
      <c r="AH299" s="74" t="n">
        <f aca="false">IF(R299&gt;0,AH298+1,0)</f>
        <v>16</v>
      </c>
      <c r="AI299" s="74" t="n">
        <f aca="false">IF(U299&gt;0,AI298+1,0)</f>
        <v>16</v>
      </c>
      <c r="AJ299" s="74" t="n">
        <f aca="false">IF(G299&gt;0,AJ298+1,0)</f>
        <v>2</v>
      </c>
      <c r="AK299" s="74" t="n">
        <f aca="false">IF(G299&lt;=0,AK298+1,0)</f>
        <v>0</v>
      </c>
      <c r="AL299" s="74" t="n">
        <f aca="false">IF(K299&gt;0,AL298+1,0)</f>
        <v>1</v>
      </c>
      <c r="AM299" s="74" t="n">
        <f aca="false">IF(K299&lt;=0,AM298+1,0)</f>
        <v>0</v>
      </c>
    </row>
    <row r="300" customFormat="false" ht="15" hidden="false" customHeight="false" outlineLevel="0" collapsed="false">
      <c r="A300" s="61" t="n">
        <v>299</v>
      </c>
      <c r="B300" s="62" t="n">
        <v>41008.40625</v>
      </c>
      <c r="C300" s="63" t="n">
        <f aca="false">YEAR(B300)</f>
        <v>2012</v>
      </c>
      <c r="D300" s="32" t="s">
        <v>276</v>
      </c>
      <c r="E300" s="64" t="n">
        <v>5274.6</v>
      </c>
      <c r="F300" s="65" t="n">
        <v>0.0029</v>
      </c>
      <c r="G300" s="66" t="n">
        <v>15.29634</v>
      </c>
      <c r="H300" s="67" t="n">
        <f aca="false">E300+IF(D300="Long",1,-1)*G300</f>
        <v>5259.30366</v>
      </c>
      <c r="I300" s="68" t="n">
        <f aca="false">Assumptions!$B$58</f>
        <v>5.35750011455817</v>
      </c>
      <c r="J300" s="68" t="n">
        <f aca="false">INDEX(Yearly!$T$5:$T$22,MATCH(C300,Yearly!$A$5:$A$22,0))</f>
        <v>0.706483531590088</v>
      </c>
      <c r="K300" s="68" t="n">
        <f aca="false">G300-I300-J300</f>
        <v>9.23235635385175</v>
      </c>
      <c r="L300" s="69" t="n">
        <f aca="false">(I300+J300)/Assumptions!$B$8</f>
        <v>0.000267383791848752</v>
      </c>
      <c r="M300" s="70" t="n">
        <f aca="false">F300-L300</f>
        <v>0.00263261620815125</v>
      </c>
      <c r="N300" s="71" t="n">
        <f aca="false">G300*Assumptions!$B$7</f>
        <v>120305.7141</v>
      </c>
      <c r="O300" s="71" t="n">
        <f aca="false">K300*Assumptions!$B$7</f>
        <v>72612.482723044</v>
      </c>
      <c r="P300" s="68" t="n">
        <f aca="false">P299+G300</f>
        <v>4887.85045</v>
      </c>
      <c r="Q300" s="68" t="n">
        <f aca="false">MAX(Q299,P300)</f>
        <v>5137.13465</v>
      </c>
      <c r="R300" s="68" t="n">
        <f aca="false">Q300-P300</f>
        <v>249.284200000001</v>
      </c>
      <c r="S300" s="68" t="n">
        <f aca="false">S299+K300</f>
        <v>3081.48980697941</v>
      </c>
      <c r="T300" s="68" t="n">
        <f aca="false">MAX(T299,S300)</f>
        <v>3433.86172896393</v>
      </c>
      <c r="U300" s="68" t="n">
        <f aca="false">T300-S300</f>
        <v>352.37192198452</v>
      </c>
      <c r="V300" s="70" t="n">
        <f aca="false">V299+F300</f>
        <v>1.1388</v>
      </c>
      <c r="W300" s="70" t="n">
        <f aca="false">MAX(W299,V300)</f>
        <v>1.185</v>
      </c>
      <c r="X300" s="70" t="n">
        <f aca="false">W300-V300</f>
        <v>0.0462000000000005</v>
      </c>
      <c r="Y300" s="70" t="n">
        <f aca="false">Y299+M300</f>
        <v>1.0591507815388</v>
      </c>
      <c r="Z300" s="70" t="n">
        <f aca="false">MAX(Z299,Y300)</f>
        <v>1.10989630600023</v>
      </c>
      <c r="AA300" s="70" t="n">
        <f aca="false">Z300-Y300</f>
        <v>0.0507455244614294</v>
      </c>
      <c r="AB300" s="72" t="n">
        <f aca="false">AB299*(1+F300)</f>
        <v>2.92421962340439</v>
      </c>
      <c r="AC300" s="73" t="n">
        <f aca="false">MAX(AC299,AB300)</f>
        <v>3.06385517854494</v>
      </c>
      <c r="AD300" s="70" t="n">
        <f aca="false">1-AB300/AC300</f>
        <v>0.0455751159905875</v>
      </c>
      <c r="AE300" s="73" t="n">
        <f aca="false">AE299*(1+M300)</f>
        <v>2.70106734438037</v>
      </c>
      <c r="AF300" s="73" t="n">
        <f aca="false">MAX(AF299,AE300)</f>
        <v>2.84297793353238</v>
      </c>
      <c r="AG300" s="70" t="n">
        <f aca="false">1-AE300/AF300</f>
        <v>0.0499161767941275</v>
      </c>
      <c r="AH300" s="74" t="n">
        <f aca="false">IF(R300&gt;0,AH299+1,0)</f>
        <v>17</v>
      </c>
      <c r="AI300" s="74" t="n">
        <f aca="false">IF(U300&gt;0,AI299+1,0)</f>
        <v>17</v>
      </c>
      <c r="AJ300" s="74" t="n">
        <f aca="false">IF(G300&gt;0,AJ299+1,0)</f>
        <v>3</v>
      </c>
      <c r="AK300" s="74" t="n">
        <f aca="false">IF(G300&lt;=0,AK299+1,0)</f>
        <v>0</v>
      </c>
      <c r="AL300" s="74" t="n">
        <f aca="false">IF(K300&gt;0,AL299+1,0)</f>
        <v>2</v>
      </c>
      <c r="AM300" s="74" t="n">
        <f aca="false">IF(K300&lt;=0,AM299+1,0)</f>
        <v>0</v>
      </c>
    </row>
    <row r="301" customFormat="false" ht="15" hidden="false" customHeight="false" outlineLevel="0" collapsed="false">
      <c r="A301" s="61" t="n">
        <v>300</v>
      </c>
      <c r="B301" s="62" t="n">
        <v>41010.59375</v>
      </c>
      <c r="C301" s="63" t="n">
        <f aca="false">YEAR(B301)</f>
        <v>2012</v>
      </c>
      <c r="D301" s="32" t="s">
        <v>277</v>
      </c>
      <c r="E301" s="64" t="n">
        <v>5259.15</v>
      </c>
      <c r="F301" s="65" t="n">
        <v>-0.0049</v>
      </c>
      <c r="G301" s="66" t="n">
        <v>-25.769835</v>
      </c>
      <c r="H301" s="67" t="n">
        <f aca="false">E301+IF(D301="Long",1,-1)*G301</f>
        <v>5233.380165</v>
      </c>
      <c r="I301" s="68" t="n">
        <f aca="false">Assumptions!$B$58</f>
        <v>5.35750011455817</v>
      </c>
      <c r="J301" s="68" t="n">
        <f aca="false">INDEX(Yearly!$T$5:$T$22,MATCH(C301,Yearly!$A$5:$A$22,0))</f>
        <v>0.706483531590088</v>
      </c>
      <c r="K301" s="68" t="n">
        <f aca="false">G301-I301-J301</f>
        <v>-31.8338186461483</v>
      </c>
      <c r="L301" s="69" t="n">
        <f aca="false">(I301+J301)/Assumptions!$B$8</f>
        <v>0.000267383791848752</v>
      </c>
      <c r="M301" s="70" t="n">
        <f aca="false">F301-L301</f>
        <v>-0.00516738379184875</v>
      </c>
      <c r="N301" s="71" t="n">
        <f aca="false">G301*Assumptions!$B$7</f>
        <v>-202679.752275</v>
      </c>
      <c r="O301" s="71" t="n">
        <f aca="false">K301*Assumptions!$B$7</f>
        <v>-250372.983651956</v>
      </c>
      <c r="P301" s="68" t="n">
        <f aca="false">P300+G301</f>
        <v>4862.080615</v>
      </c>
      <c r="Q301" s="68" t="n">
        <f aca="false">MAX(Q300,P301)</f>
        <v>5137.13465</v>
      </c>
      <c r="R301" s="68" t="n">
        <f aca="false">Q301-P301</f>
        <v>275.054035000001</v>
      </c>
      <c r="S301" s="68" t="n">
        <f aca="false">S300+K301</f>
        <v>3049.65598833327</v>
      </c>
      <c r="T301" s="68" t="n">
        <f aca="false">MAX(T300,S301)</f>
        <v>3433.86172896393</v>
      </c>
      <c r="U301" s="68" t="n">
        <f aca="false">T301-S301</f>
        <v>384.205740630669</v>
      </c>
      <c r="V301" s="70" t="n">
        <f aca="false">V300+F301</f>
        <v>1.1339</v>
      </c>
      <c r="W301" s="70" t="n">
        <f aca="false">MAX(W300,V301)</f>
        <v>1.185</v>
      </c>
      <c r="X301" s="70" t="n">
        <f aca="false">W301-V301</f>
        <v>0.0511000000000004</v>
      </c>
      <c r="Y301" s="70" t="n">
        <f aca="false">Y300+M301</f>
        <v>1.05398339774695</v>
      </c>
      <c r="Z301" s="70" t="n">
        <f aca="false">MAX(Z300,Y301)</f>
        <v>1.10989630600023</v>
      </c>
      <c r="AA301" s="70" t="n">
        <f aca="false">Z301-Y301</f>
        <v>0.0559129082532781</v>
      </c>
      <c r="AB301" s="72" t="n">
        <f aca="false">AB300*(1+F301)</f>
        <v>2.90989094724971</v>
      </c>
      <c r="AC301" s="73" t="n">
        <f aca="false">MAX(AC300,AB301)</f>
        <v>3.06385517854494</v>
      </c>
      <c r="AD301" s="70" t="n">
        <f aca="false">1-AB301/AC301</f>
        <v>0.0502517979222336</v>
      </c>
      <c r="AE301" s="73" t="n">
        <f aca="false">AE300*(1+M301)</f>
        <v>2.68710989276433</v>
      </c>
      <c r="AF301" s="73" t="n">
        <f aca="false">MAX(AF300,AE301)</f>
        <v>2.84297793353238</v>
      </c>
      <c r="AG301" s="70" t="n">
        <f aca="false">1-AE301/AF301</f>
        <v>0.0548256245430593</v>
      </c>
      <c r="AH301" s="74" t="n">
        <f aca="false">IF(R301&gt;0,AH300+1,0)</f>
        <v>18</v>
      </c>
      <c r="AI301" s="74" t="n">
        <f aca="false">IF(U301&gt;0,AI300+1,0)</f>
        <v>18</v>
      </c>
      <c r="AJ301" s="74" t="n">
        <f aca="false">IF(G301&gt;0,AJ300+1,0)</f>
        <v>0</v>
      </c>
      <c r="AK301" s="74" t="n">
        <f aca="false">IF(G301&lt;=0,AK300+1,0)</f>
        <v>1</v>
      </c>
      <c r="AL301" s="74" t="n">
        <f aca="false">IF(K301&gt;0,AL300+1,0)</f>
        <v>0</v>
      </c>
      <c r="AM301" s="74" t="n">
        <f aca="false">IF(K301&lt;=0,AM300+1,0)</f>
        <v>1</v>
      </c>
    </row>
    <row r="302" customFormat="false" ht="15" hidden="false" customHeight="false" outlineLevel="0" collapsed="false">
      <c r="A302" s="61" t="n">
        <v>301</v>
      </c>
      <c r="B302" s="62" t="n">
        <v>41012.59375</v>
      </c>
      <c r="C302" s="63" t="n">
        <f aca="false">YEAR(B302)</f>
        <v>2012</v>
      </c>
      <c r="D302" s="32" t="s">
        <v>276</v>
      </c>
      <c r="E302" s="64" t="n">
        <v>5233.25</v>
      </c>
      <c r="F302" s="65" t="n">
        <v>-0.0064</v>
      </c>
      <c r="G302" s="66" t="n">
        <v>-33.4928</v>
      </c>
      <c r="H302" s="67" t="n">
        <f aca="false">E302+IF(D302="Long",1,-1)*G302</f>
        <v>5266.7428</v>
      </c>
      <c r="I302" s="68" t="n">
        <f aca="false">Assumptions!$B$58</f>
        <v>5.35750011455817</v>
      </c>
      <c r="J302" s="68" t="n">
        <f aca="false">INDEX(Yearly!$T$5:$T$22,MATCH(C302,Yearly!$A$5:$A$22,0))</f>
        <v>0.706483531590088</v>
      </c>
      <c r="K302" s="68" t="n">
        <f aca="false">G302-I302-J302</f>
        <v>-39.5567836461483</v>
      </c>
      <c r="L302" s="69" t="n">
        <f aca="false">(I302+J302)/Assumptions!$B$8</f>
        <v>0.000267383791848752</v>
      </c>
      <c r="M302" s="70" t="n">
        <f aca="false">F302-L302</f>
        <v>-0.00666738379184875</v>
      </c>
      <c r="N302" s="71" t="n">
        <f aca="false">G302*Assumptions!$B$7</f>
        <v>-263420.872</v>
      </c>
      <c r="O302" s="71" t="n">
        <f aca="false">K302*Assumptions!$B$7</f>
        <v>-311114.103376956</v>
      </c>
      <c r="P302" s="68" t="n">
        <f aca="false">P301+G302</f>
        <v>4828.587815</v>
      </c>
      <c r="Q302" s="68" t="n">
        <f aca="false">MAX(Q301,P302)</f>
        <v>5137.13465</v>
      </c>
      <c r="R302" s="68" t="n">
        <f aca="false">Q302-P302</f>
        <v>308.546835000001</v>
      </c>
      <c r="S302" s="68" t="n">
        <f aca="false">S301+K302</f>
        <v>3010.09920468712</v>
      </c>
      <c r="T302" s="68" t="n">
        <f aca="false">MAX(T301,S302)</f>
        <v>3433.86172896393</v>
      </c>
      <c r="U302" s="68" t="n">
        <f aca="false">T302-S302</f>
        <v>423.762524276817</v>
      </c>
      <c r="V302" s="70" t="n">
        <f aca="false">V301+F302</f>
        <v>1.1275</v>
      </c>
      <c r="W302" s="70" t="n">
        <f aca="false">MAX(W301,V302)</f>
        <v>1.185</v>
      </c>
      <c r="X302" s="70" t="n">
        <f aca="false">W302-V302</f>
        <v>0.0575000000000003</v>
      </c>
      <c r="Y302" s="70" t="n">
        <f aca="false">Y301+M302</f>
        <v>1.0473160139551</v>
      </c>
      <c r="Z302" s="70" t="n">
        <f aca="false">MAX(Z301,Y302)</f>
        <v>1.10989630600023</v>
      </c>
      <c r="AA302" s="70" t="n">
        <f aca="false">Z302-Y302</f>
        <v>0.0625802920451268</v>
      </c>
      <c r="AB302" s="72" t="n">
        <f aca="false">AB301*(1+F302)</f>
        <v>2.89126764518732</v>
      </c>
      <c r="AC302" s="73" t="n">
        <f aca="false">MAX(AC301,AB302)</f>
        <v>3.06385517854494</v>
      </c>
      <c r="AD302" s="70" t="n">
        <f aca="false">1-AB302/AC302</f>
        <v>0.0563301864155312</v>
      </c>
      <c r="AE302" s="73" t="n">
        <f aca="false">AE301*(1+M302)</f>
        <v>2.6691938998184</v>
      </c>
      <c r="AF302" s="73" t="n">
        <f aca="false">MAX(AF301,AE302)</f>
        <v>2.84297793353238</v>
      </c>
      <c r="AG302" s="70" t="n">
        <f aca="false">1-AE302/AF302</f>
        <v>0.0611274648544518</v>
      </c>
      <c r="AH302" s="74" t="n">
        <f aca="false">IF(R302&gt;0,AH301+1,0)</f>
        <v>19</v>
      </c>
      <c r="AI302" s="74" t="n">
        <f aca="false">IF(U302&gt;0,AI301+1,0)</f>
        <v>19</v>
      </c>
      <c r="AJ302" s="74" t="n">
        <f aca="false">IF(G302&gt;0,AJ301+1,0)</f>
        <v>0</v>
      </c>
      <c r="AK302" s="74" t="n">
        <f aca="false">IF(G302&lt;=0,AK301+1,0)</f>
        <v>2</v>
      </c>
      <c r="AL302" s="74" t="n">
        <f aca="false">IF(K302&gt;0,AL301+1,0)</f>
        <v>0</v>
      </c>
      <c r="AM302" s="74" t="n">
        <f aca="false">IF(K302&lt;=0,AM301+1,0)</f>
        <v>2</v>
      </c>
    </row>
    <row r="303" customFormat="false" ht="15" hidden="false" customHeight="false" outlineLevel="0" collapsed="false">
      <c r="A303" s="61" t="n">
        <v>302</v>
      </c>
      <c r="B303" s="62" t="n">
        <v>41016.46875</v>
      </c>
      <c r="C303" s="63" t="n">
        <f aca="false">YEAR(B303)</f>
        <v>2012</v>
      </c>
      <c r="D303" s="32" t="s">
        <v>277</v>
      </c>
      <c r="E303" s="64" t="n">
        <v>5266.75</v>
      </c>
      <c r="F303" s="65" t="n">
        <v>-0.0007</v>
      </c>
      <c r="G303" s="66" t="n">
        <v>-3.686725</v>
      </c>
      <c r="H303" s="67" t="n">
        <f aca="false">E303+IF(D303="Long",1,-1)*G303</f>
        <v>5263.063275</v>
      </c>
      <c r="I303" s="68" t="n">
        <f aca="false">Assumptions!$B$58</f>
        <v>5.35750011455817</v>
      </c>
      <c r="J303" s="68" t="n">
        <f aca="false">INDEX(Yearly!$T$5:$T$22,MATCH(C303,Yearly!$A$5:$A$22,0))</f>
        <v>0.706483531590088</v>
      </c>
      <c r="K303" s="68" t="n">
        <f aca="false">G303-I303-J303</f>
        <v>-9.75070864614826</v>
      </c>
      <c r="L303" s="69" t="n">
        <f aca="false">(I303+J303)/Assumptions!$B$8</f>
        <v>0.000267383791848752</v>
      </c>
      <c r="M303" s="70" t="n">
        <f aca="false">F303-L303</f>
        <v>-0.000967383791848752</v>
      </c>
      <c r="N303" s="71" t="n">
        <f aca="false">G303*Assumptions!$B$7</f>
        <v>-28996.092125</v>
      </c>
      <c r="O303" s="71" t="n">
        <f aca="false">K303*Assumptions!$B$7</f>
        <v>-76689.323501956</v>
      </c>
      <c r="P303" s="68" t="n">
        <f aca="false">P302+G303</f>
        <v>4824.90109</v>
      </c>
      <c r="Q303" s="68" t="n">
        <f aca="false">MAX(Q302,P303)</f>
        <v>5137.13465</v>
      </c>
      <c r="R303" s="68" t="n">
        <f aca="false">Q303-P303</f>
        <v>312.233560000001</v>
      </c>
      <c r="S303" s="68" t="n">
        <f aca="false">S302+K303</f>
        <v>3000.34849604097</v>
      </c>
      <c r="T303" s="68" t="n">
        <f aca="false">MAX(T302,S303)</f>
        <v>3433.86172896393</v>
      </c>
      <c r="U303" s="68" t="n">
        <f aca="false">T303-S303</f>
        <v>433.513232922965</v>
      </c>
      <c r="V303" s="70" t="n">
        <f aca="false">V302+F303</f>
        <v>1.1268</v>
      </c>
      <c r="W303" s="70" t="n">
        <f aca="false">MAX(W302,V303)</f>
        <v>1.185</v>
      </c>
      <c r="X303" s="70" t="n">
        <f aca="false">W303-V303</f>
        <v>0.0582000000000003</v>
      </c>
      <c r="Y303" s="70" t="n">
        <f aca="false">Y302+M303</f>
        <v>1.04634863016326</v>
      </c>
      <c r="Z303" s="70" t="n">
        <f aca="false">MAX(Z302,Y303)</f>
        <v>1.10989630600023</v>
      </c>
      <c r="AA303" s="70" t="n">
        <f aca="false">Z303-Y303</f>
        <v>0.0635476758369755</v>
      </c>
      <c r="AB303" s="72" t="n">
        <f aca="false">AB302*(1+F303)</f>
        <v>2.88924375783568</v>
      </c>
      <c r="AC303" s="73" t="n">
        <f aca="false">MAX(AC302,AB303)</f>
        <v>3.06385517854494</v>
      </c>
      <c r="AD303" s="70" t="n">
        <f aca="false">1-AB303/AC303</f>
        <v>0.0569907552850404</v>
      </c>
      <c r="AE303" s="73" t="n">
        <f aca="false">AE302*(1+M303)</f>
        <v>2.66661176490241</v>
      </c>
      <c r="AF303" s="73" t="n">
        <f aca="false">MAX(AF302,AE303)</f>
        <v>2.84297793353238</v>
      </c>
      <c r="AG303" s="70" t="n">
        <f aca="false">1-AE303/AF303</f>
        <v>0.0620357149275634</v>
      </c>
      <c r="AH303" s="74" t="n">
        <f aca="false">IF(R303&gt;0,AH302+1,0)</f>
        <v>20</v>
      </c>
      <c r="AI303" s="74" t="n">
        <f aca="false">IF(U303&gt;0,AI302+1,0)</f>
        <v>20</v>
      </c>
      <c r="AJ303" s="74" t="n">
        <f aca="false">IF(G303&gt;0,AJ302+1,0)</f>
        <v>0</v>
      </c>
      <c r="AK303" s="74" t="n">
        <f aca="false">IF(G303&lt;=0,AK302+1,0)</f>
        <v>3</v>
      </c>
      <c r="AL303" s="74" t="n">
        <f aca="false">IF(K303&gt;0,AL302+1,0)</f>
        <v>0</v>
      </c>
      <c r="AM303" s="74" t="n">
        <f aca="false">IF(K303&lt;=0,AM302+1,0)</f>
        <v>3</v>
      </c>
    </row>
    <row r="304" customFormat="false" ht="15" hidden="false" customHeight="false" outlineLevel="0" collapsed="false">
      <c r="A304" s="61" t="n">
        <v>303</v>
      </c>
      <c r="B304" s="62" t="n">
        <v>41022.43125</v>
      </c>
      <c r="C304" s="63" t="n">
        <f aca="false">YEAR(B304)</f>
        <v>2012</v>
      </c>
      <c r="D304" s="32" t="s">
        <v>277</v>
      </c>
      <c r="E304" s="64" t="n">
        <v>5304.55</v>
      </c>
      <c r="F304" s="65" t="n">
        <v>-0.001</v>
      </c>
      <c r="G304" s="66" t="n">
        <v>-5.30455</v>
      </c>
      <c r="H304" s="67" t="n">
        <f aca="false">E304+IF(D304="Long",1,-1)*G304</f>
        <v>5299.24545</v>
      </c>
      <c r="I304" s="68" t="n">
        <f aca="false">Assumptions!$B$58</f>
        <v>5.35750011455817</v>
      </c>
      <c r="J304" s="68" t="n">
        <f aca="false">INDEX(Yearly!$T$5:$T$22,MATCH(C304,Yearly!$A$5:$A$22,0))</f>
        <v>0.706483531590088</v>
      </c>
      <c r="K304" s="68" t="n">
        <f aca="false">G304-I304-J304</f>
        <v>-11.3685336461483</v>
      </c>
      <c r="L304" s="69" t="n">
        <f aca="false">(I304+J304)/Assumptions!$B$8</f>
        <v>0.000267383791848752</v>
      </c>
      <c r="M304" s="70" t="n">
        <f aca="false">F304-L304</f>
        <v>-0.00126738379184875</v>
      </c>
      <c r="N304" s="71" t="n">
        <f aca="false">G304*Assumptions!$B$7</f>
        <v>-41720.28575</v>
      </c>
      <c r="O304" s="71" t="n">
        <f aca="false">K304*Assumptions!$B$7</f>
        <v>-89413.517126956</v>
      </c>
      <c r="P304" s="68" t="n">
        <f aca="false">P303+G304</f>
        <v>4819.59654</v>
      </c>
      <c r="Q304" s="68" t="n">
        <f aca="false">MAX(Q303,P304)</f>
        <v>5137.13465</v>
      </c>
      <c r="R304" s="68" t="n">
        <f aca="false">Q304-P304</f>
        <v>317.53811</v>
      </c>
      <c r="S304" s="68" t="n">
        <f aca="false">S303+K304</f>
        <v>2988.97996239482</v>
      </c>
      <c r="T304" s="68" t="n">
        <f aca="false">MAX(T303,S304)</f>
        <v>3433.86172896393</v>
      </c>
      <c r="U304" s="68" t="n">
        <f aca="false">T304-S304</f>
        <v>444.881766569113</v>
      </c>
      <c r="V304" s="70" t="n">
        <f aca="false">V303+F304</f>
        <v>1.1258</v>
      </c>
      <c r="W304" s="70" t="n">
        <f aca="false">MAX(W303,V304)</f>
        <v>1.185</v>
      </c>
      <c r="X304" s="70" t="n">
        <f aca="false">W304-V304</f>
        <v>0.0592000000000001</v>
      </c>
      <c r="Y304" s="70" t="n">
        <f aca="false">Y303+M304</f>
        <v>1.04508124637141</v>
      </c>
      <c r="Z304" s="70" t="n">
        <f aca="false">MAX(Z303,Y304)</f>
        <v>1.10989630600023</v>
      </c>
      <c r="AA304" s="70" t="n">
        <f aca="false">Z304-Y304</f>
        <v>0.0648150596288242</v>
      </c>
      <c r="AB304" s="72" t="n">
        <f aca="false">AB303*(1+F304)</f>
        <v>2.88635451407785</v>
      </c>
      <c r="AC304" s="73" t="n">
        <f aca="false">MAX(AC303,AB304)</f>
        <v>3.06385517854494</v>
      </c>
      <c r="AD304" s="70" t="n">
        <f aca="false">1-AB304/AC304</f>
        <v>0.0579337645297554</v>
      </c>
      <c r="AE304" s="73" t="n">
        <f aca="false">AE303*(1+M304)</f>
        <v>2.66323214437242</v>
      </c>
      <c r="AF304" s="73" t="n">
        <f aca="false">MAX(AF303,AE304)</f>
        <v>2.84297793353238</v>
      </c>
      <c r="AG304" s="70" t="n">
        <f aca="false">1-AE304/AF304</f>
        <v>0.0632244756597974</v>
      </c>
      <c r="AH304" s="74" t="n">
        <f aca="false">IF(R304&gt;0,AH303+1,0)</f>
        <v>21</v>
      </c>
      <c r="AI304" s="74" t="n">
        <f aca="false">IF(U304&gt;0,AI303+1,0)</f>
        <v>21</v>
      </c>
      <c r="AJ304" s="74" t="n">
        <f aca="false">IF(G304&gt;0,AJ303+1,0)</f>
        <v>0</v>
      </c>
      <c r="AK304" s="74" t="n">
        <f aca="false">IF(G304&lt;=0,AK303+1,0)</f>
        <v>4</v>
      </c>
      <c r="AL304" s="74" t="n">
        <f aca="false">IF(K304&gt;0,AL303+1,0)</f>
        <v>0</v>
      </c>
      <c r="AM304" s="74" t="n">
        <f aca="false">IF(K304&lt;=0,AM303+1,0)</f>
        <v>4</v>
      </c>
    </row>
    <row r="305" customFormat="false" ht="15" hidden="false" customHeight="false" outlineLevel="0" collapsed="false">
      <c r="A305" s="61" t="n">
        <v>304</v>
      </c>
      <c r="B305" s="62" t="n">
        <v>41029.40625</v>
      </c>
      <c r="C305" s="63" t="n">
        <f aca="false">YEAR(B305)</f>
        <v>2012</v>
      </c>
      <c r="D305" s="32" t="s">
        <v>277</v>
      </c>
      <c r="E305" s="64" t="n">
        <v>5243.3</v>
      </c>
      <c r="F305" s="65" t="n">
        <v>-0.0054</v>
      </c>
      <c r="G305" s="66" t="n">
        <v>-28.31382</v>
      </c>
      <c r="H305" s="67" t="n">
        <f aca="false">E305+IF(D305="Long",1,-1)*G305</f>
        <v>5214.98618</v>
      </c>
      <c r="I305" s="68" t="n">
        <f aca="false">Assumptions!$B$58</f>
        <v>5.35750011455817</v>
      </c>
      <c r="J305" s="68" t="n">
        <f aca="false">INDEX(Yearly!$T$5:$T$22,MATCH(C305,Yearly!$A$5:$A$22,0))</f>
        <v>0.706483531590088</v>
      </c>
      <c r="K305" s="68" t="n">
        <f aca="false">G305-I305-J305</f>
        <v>-34.3778036461483</v>
      </c>
      <c r="L305" s="69" t="n">
        <f aca="false">(I305+J305)/Assumptions!$B$8</f>
        <v>0.000267383791848752</v>
      </c>
      <c r="M305" s="70" t="n">
        <f aca="false">F305-L305</f>
        <v>-0.00566738379184875</v>
      </c>
      <c r="N305" s="71" t="n">
        <f aca="false">G305*Assumptions!$B$7</f>
        <v>-222688.1943</v>
      </c>
      <c r="O305" s="71" t="n">
        <f aca="false">K305*Assumptions!$B$7</f>
        <v>-270381.425676956</v>
      </c>
      <c r="P305" s="68" t="n">
        <f aca="false">P304+G305</f>
        <v>4791.28272</v>
      </c>
      <c r="Q305" s="68" t="n">
        <f aca="false">MAX(Q304,P305)</f>
        <v>5137.13465</v>
      </c>
      <c r="R305" s="68" t="n">
        <f aca="false">Q305-P305</f>
        <v>345.851930000001</v>
      </c>
      <c r="S305" s="68" t="n">
        <f aca="false">S304+K305</f>
        <v>2954.60215874867</v>
      </c>
      <c r="T305" s="68" t="n">
        <f aca="false">MAX(T304,S305)</f>
        <v>3433.86172896393</v>
      </c>
      <c r="U305" s="68" t="n">
        <f aca="false">T305-S305</f>
        <v>479.259570215261</v>
      </c>
      <c r="V305" s="70" t="n">
        <f aca="false">V304+F305</f>
        <v>1.1204</v>
      </c>
      <c r="W305" s="70" t="n">
        <f aca="false">MAX(W304,V305)</f>
        <v>1.185</v>
      </c>
      <c r="X305" s="70" t="n">
        <f aca="false">W305-V305</f>
        <v>0.0646000000000002</v>
      </c>
      <c r="Y305" s="70" t="n">
        <f aca="false">Y304+M305</f>
        <v>1.03941386257956</v>
      </c>
      <c r="Z305" s="70" t="n">
        <f aca="false">MAX(Z304,Y305)</f>
        <v>1.10989630600023</v>
      </c>
      <c r="AA305" s="70" t="n">
        <f aca="false">Z305-Y305</f>
        <v>0.070482443420673</v>
      </c>
      <c r="AB305" s="72" t="n">
        <f aca="false">AB304*(1+F305)</f>
        <v>2.87076819970183</v>
      </c>
      <c r="AC305" s="73" t="n">
        <f aca="false">MAX(AC304,AB305)</f>
        <v>3.06385517854494</v>
      </c>
      <c r="AD305" s="70" t="n">
        <f aca="false">1-AB305/AC305</f>
        <v>0.0630209222012946</v>
      </c>
      <c r="AE305" s="73" t="n">
        <f aca="false">AE304*(1+M305)</f>
        <v>2.64813858568347</v>
      </c>
      <c r="AF305" s="73" t="n">
        <f aca="false">MAX(AF304,AE305)</f>
        <v>2.84297793353238</v>
      </c>
      <c r="AG305" s="70" t="n">
        <f aca="false">1-AE305/AF305</f>
        <v>0.0685335420830436</v>
      </c>
      <c r="AH305" s="74" t="n">
        <f aca="false">IF(R305&gt;0,AH304+1,0)</f>
        <v>22</v>
      </c>
      <c r="AI305" s="74" t="n">
        <f aca="false">IF(U305&gt;0,AI304+1,0)</f>
        <v>22</v>
      </c>
      <c r="AJ305" s="74" t="n">
        <f aca="false">IF(G305&gt;0,AJ304+1,0)</f>
        <v>0</v>
      </c>
      <c r="AK305" s="74" t="n">
        <f aca="false">IF(G305&lt;=0,AK304+1,0)</f>
        <v>5</v>
      </c>
      <c r="AL305" s="74" t="n">
        <f aca="false">IF(K305&gt;0,AL304+1,0)</f>
        <v>0</v>
      </c>
      <c r="AM305" s="74" t="n">
        <f aca="false">IF(K305&lt;=0,AM304+1,0)</f>
        <v>5</v>
      </c>
    </row>
    <row r="306" customFormat="false" ht="15" hidden="false" customHeight="false" outlineLevel="0" collapsed="false">
      <c r="A306" s="61" t="n">
        <v>305</v>
      </c>
      <c r="B306" s="62" t="n">
        <v>41032.3854166667</v>
      </c>
      <c r="C306" s="63" t="n">
        <f aca="false">YEAR(B306)</f>
        <v>2012</v>
      </c>
      <c r="D306" s="32" t="s">
        <v>276</v>
      </c>
      <c r="E306" s="64" t="n">
        <v>5214.8</v>
      </c>
      <c r="F306" s="65" t="n">
        <v>0.0611</v>
      </c>
      <c r="G306" s="66" t="n">
        <v>318.62428</v>
      </c>
      <c r="H306" s="67" t="n">
        <f aca="false">E306+IF(D306="Long",1,-1)*G306</f>
        <v>4896.17572</v>
      </c>
      <c r="I306" s="68" t="n">
        <f aca="false">Assumptions!$B$58</f>
        <v>5.35750011455817</v>
      </c>
      <c r="J306" s="68" t="n">
        <f aca="false">INDEX(Yearly!$T$5:$T$22,MATCH(C306,Yearly!$A$5:$A$22,0))</f>
        <v>0.706483531590088</v>
      </c>
      <c r="K306" s="68" t="n">
        <f aca="false">G306-I306-J306</f>
        <v>312.560296353852</v>
      </c>
      <c r="L306" s="69" t="n">
        <f aca="false">(I306+J306)/Assumptions!$B$8</f>
        <v>0.000267383791848752</v>
      </c>
      <c r="M306" s="70" t="n">
        <f aca="false">F306-L306</f>
        <v>0.0608326162081513</v>
      </c>
      <c r="N306" s="71" t="n">
        <f aca="false">G306*Assumptions!$B$7</f>
        <v>2505979.9622</v>
      </c>
      <c r="O306" s="71" t="n">
        <f aca="false">K306*Assumptions!$B$7</f>
        <v>2458286.73082304</v>
      </c>
      <c r="P306" s="68" t="n">
        <f aca="false">P305+G306</f>
        <v>5109.907</v>
      </c>
      <c r="Q306" s="68" t="n">
        <f aca="false">MAX(Q305,P306)</f>
        <v>5137.13465</v>
      </c>
      <c r="R306" s="68" t="n">
        <f aca="false">Q306-P306</f>
        <v>27.2276500000007</v>
      </c>
      <c r="S306" s="68" t="n">
        <f aca="false">S305+K306</f>
        <v>3267.16245510252</v>
      </c>
      <c r="T306" s="68" t="n">
        <f aca="false">MAX(T305,S306)</f>
        <v>3433.86172896393</v>
      </c>
      <c r="U306" s="68" t="n">
        <f aca="false">T306-S306</f>
        <v>166.699273861409</v>
      </c>
      <c r="V306" s="70" t="n">
        <f aca="false">V305+F306</f>
        <v>1.1815</v>
      </c>
      <c r="W306" s="70" t="n">
        <f aca="false">MAX(W305,V306)</f>
        <v>1.185</v>
      </c>
      <c r="X306" s="70" t="n">
        <f aca="false">W306-V306</f>
        <v>0.00350000000000028</v>
      </c>
      <c r="Y306" s="70" t="n">
        <f aca="false">Y305+M306</f>
        <v>1.10024647878771</v>
      </c>
      <c r="Z306" s="70" t="n">
        <f aca="false">MAX(Z305,Y306)</f>
        <v>1.10989630600023</v>
      </c>
      <c r="AA306" s="70" t="n">
        <f aca="false">Z306-Y306</f>
        <v>0.00964982721252183</v>
      </c>
      <c r="AB306" s="72" t="n">
        <f aca="false">AB305*(1+F306)</f>
        <v>3.04617213670361</v>
      </c>
      <c r="AC306" s="73" t="n">
        <f aca="false">MAX(AC305,AB306)</f>
        <v>3.06385517854494</v>
      </c>
      <c r="AD306" s="70" t="n">
        <f aca="false">1-AB306/AC306</f>
        <v>0.00577150054779374</v>
      </c>
      <c r="AE306" s="73" t="n">
        <f aca="false">AE305*(1+M306)</f>
        <v>2.80923178393235</v>
      </c>
      <c r="AF306" s="73" t="n">
        <f aca="false">MAX(AF305,AE306)</f>
        <v>2.84297793353238</v>
      </c>
      <c r="AG306" s="70" t="n">
        <f aca="false">1-AE306/AF306</f>
        <v>0.0118700005378155</v>
      </c>
      <c r="AH306" s="74" t="n">
        <f aca="false">IF(R306&gt;0,AH305+1,0)</f>
        <v>23</v>
      </c>
      <c r="AI306" s="74" t="n">
        <f aca="false">IF(U306&gt;0,AI305+1,0)</f>
        <v>23</v>
      </c>
      <c r="AJ306" s="74" t="n">
        <f aca="false">IF(G306&gt;0,AJ305+1,0)</f>
        <v>1</v>
      </c>
      <c r="AK306" s="74" t="n">
        <f aca="false">IF(G306&lt;=0,AK305+1,0)</f>
        <v>0</v>
      </c>
      <c r="AL306" s="74" t="n">
        <f aca="false">IF(K306&gt;0,AL305+1,0)</f>
        <v>1</v>
      </c>
      <c r="AM306" s="74" t="n">
        <f aca="false">IF(K306&lt;=0,AM305+1,0)</f>
        <v>0</v>
      </c>
    </row>
    <row r="307" customFormat="false" ht="15" hidden="false" customHeight="false" outlineLevel="0" collapsed="false">
      <c r="A307" s="61" t="n">
        <v>306</v>
      </c>
      <c r="B307" s="62" t="n">
        <v>41050.3854166667</v>
      </c>
      <c r="C307" s="63" t="n">
        <f aca="false">YEAR(B307)</f>
        <v>2012</v>
      </c>
      <c r="D307" s="32" t="s">
        <v>277</v>
      </c>
      <c r="E307" s="64" t="n">
        <v>4896.25</v>
      </c>
      <c r="F307" s="65" t="n">
        <v>0.012</v>
      </c>
      <c r="G307" s="66" t="n">
        <v>58.755</v>
      </c>
      <c r="H307" s="67" t="n">
        <f aca="false">E307+IF(D307="Long",1,-1)*G307</f>
        <v>4955.005</v>
      </c>
      <c r="I307" s="68" t="n">
        <f aca="false">Assumptions!$B$58</f>
        <v>5.35750011455817</v>
      </c>
      <c r="J307" s="68" t="n">
        <f aca="false">INDEX(Yearly!$T$5:$T$22,MATCH(C307,Yearly!$A$5:$A$22,0))</f>
        <v>0.706483531590088</v>
      </c>
      <c r="K307" s="68" t="n">
        <f aca="false">G307-I307-J307</f>
        <v>52.6910163538517</v>
      </c>
      <c r="L307" s="69" t="n">
        <f aca="false">(I307+J307)/Assumptions!$B$8</f>
        <v>0.000267383791848752</v>
      </c>
      <c r="M307" s="70" t="n">
        <f aca="false">F307-L307</f>
        <v>0.0117326162081512</v>
      </c>
      <c r="N307" s="71" t="n">
        <f aca="false">G307*Assumptions!$B$7</f>
        <v>462108.075</v>
      </c>
      <c r="O307" s="71" t="n">
        <f aca="false">K307*Assumptions!$B$7</f>
        <v>414414.843623044</v>
      </c>
      <c r="P307" s="68" t="n">
        <f aca="false">P306+G307</f>
        <v>5168.662</v>
      </c>
      <c r="Q307" s="68" t="n">
        <f aca="false">MAX(Q306,P307)</f>
        <v>5168.662</v>
      </c>
      <c r="R307" s="68" t="n">
        <f aca="false">Q307-P307</f>
        <v>0</v>
      </c>
      <c r="S307" s="68" t="n">
        <f aca="false">S306+K307</f>
        <v>3319.85347145638</v>
      </c>
      <c r="T307" s="68" t="n">
        <f aca="false">MAX(T306,S307)</f>
        <v>3433.86172896393</v>
      </c>
      <c r="U307" s="68" t="n">
        <f aca="false">T307-S307</f>
        <v>114.008257507558</v>
      </c>
      <c r="V307" s="70" t="n">
        <f aca="false">V306+F307</f>
        <v>1.1935</v>
      </c>
      <c r="W307" s="70" t="n">
        <f aca="false">MAX(W306,V307)</f>
        <v>1.1935</v>
      </c>
      <c r="X307" s="70" t="n">
        <f aca="false">W307-V307</f>
        <v>0</v>
      </c>
      <c r="Y307" s="70" t="n">
        <f aca="false">Y306+M307</f>
        <v>1.11197909499586</v>
      </c>
      <c r="Z307" s="70" t="n">
        <f aca="false">MAX(Z306,Y307)</f>
        <v>1.11197909499586</v>
      </c>
      <c r="AA307" s="70" t="n">
        <f aca="false">Z307-Y307</f>
        <v>0</v>
      </c>
      <c r="AB307" s="72" t="n">
        <f aca="false">AB306*(1+F307)</f>
        <v>3.08272620234405</v>
      </c>
      <c r="AC307" s="73" t="n">
        <f aca="false">MAX(AC306,AB307)</f>
        <v>3.08272620234405</v>
      </c>
      <c r="AD307" s="70" t="n">
        <f aca="false">1-AB307/AC307</f>
        <v>0</v>
      </c>
      <c r="AE307" s="73" t="n">
        <f aca="false">AE306*(1+M307)</f>
        <v>2.84219142229297</v>
      </c>
      <c r="AF307" s="73" t="n">
        <f aca="false">MAX(AF306,AE307)</f>
        <v>2.84297793353238</v>
      </c>
      <c r="AG307" s="70" t="n">
        <f aca="false">1-AE307/AF307</f>
        <v>0.000276650490364849</v>
      </c>
      <c r="AH307" s="74" t="n">
        <f aca="false">IF(R307&gt;0,AH306+1,0)</f>
        <v>0</v>
      </c>
      <c r="AI307" s="74" t="n">
        <f aca="false">IF(U307&gt;0,AI306+1,0)</f>
        <v>24</v>
      </c>
      <c r="AJ307" s="74" t="n">
        <f aca="false">IF(G307&gt;0,AJ306+1,0)</f>
        <v>2</v>
      </c>
      <c r="AK307" s="74" t="n">
        <f aca="false">IF(G307&lt;=0,AK306+1,0)</f>
        <v>0</v>
      </c>
      <c r="AL307" s="74" t="n">
        <f aca="false">IF(K307&gt;0,AL306+1,0)</f>
        <v>2</v>
      </c>
      <c r="AM307" s="74" t="n">
        <f aca="false">IF(K307&lt;=0,AM306+1,0)</f>
        <v>0</v>
      </c>
    </row>
    <row r="308" customFormat="false" ht="15" hidden="false" customHeight="false" outlineLevel="0" collapsed="false">
      <c r="A308" s="61" t="n">
        <v>307</v>
      </c>
      <c r="B308" s="62" t="n">
        <v>41051.3854166667</v>
      </c>
      <c r="C308" s="63" t="n">
        <f aca="false">YEAR(B308)</f>
        <v>2012</v>
      </c>
      <c r="D308" s="32" t="s">
        <v>276</v>
      </c>
      <c r="E308" s="64" t="n">
        <v>4954.8</v>
      </c>
      <c r="F308" s="65" t="n">
        <v>0.0035</v>
      </c>
      <c r="G308" s="66" t="n">
        <v>17.3418</v>
      </c>
      <c r="H308" s="67" t="n">
        <f aca="false">E308+IF(D308="Long",1,-1)*G308</f>
        <v>4937.4582</v>
      </c>
      <c r="I308" s="68" t="n">
        <f aca="false">Assumptions!$B$58</f>
        <v>5.35750011455817</v>
      </c>
      <c r="J308" s="68" t="n">
        <f aca="false">INDEX(Yearly!$T$5:$T$22,MATCH(C308,Yearly!$A$5:$A$22,0))</f>
        <v>0.706483531590088</v>
      </c>
      <c r="K308" s="68" t="n">
        <f aca="false">G308-I308-J308</f>
        <v>11.2778163538517</v>
      </c>
      <c r="L308" s="69" t="n">
        <f aca="false">(I308+J308)/Assumptions!$B$8</f>
        <v>0.000267383791848752</v>
      </c>
      <c r="M308" s="70" t="n">
        <f aca="false">F308-L308</f>
        <v>0.00323261620815125</v>
      </c>
      <c r="N308" s="71" t="n">
        <f aca="false">G308*Assumptions!$B$7</f>
        <v>136393.257</v>
      </c>
      <c r="O308" s="71" t="n">
        <f aca="false">K308*Assumptions!$B$7</f>
        <v>88700.025623044</v>
      </c>
      <c r="P308" s="68" t="n">
        <f aca="false">P307+G308</f>
        <v>5186.0038</v>
      </c>
      <c r="Q308" s="68" t="n">
        <f aca="false">MAX(Q307,P308)</f>
        <v>5186.0038</v>
      </c>
      <c r="R308" s="68" t="n">
        <f aca="false">Q308-P308</f>
        <v>0</v>
      </c>
      <c r="S308" s="68" t="n">
        <f aca="false">S307+K308</f>
        <v>3331.13128781023</v>
      </c>
      <c r="T308" s="68" t="n">
        <f aca="false">MAX(T307,S308)</f>
        <v>3433.86172896393</v>
      </c>
      <c r="U308" s="68" t="n">
        <f aca="false">T308-S308</f>
        <v>102.730441153706</v>
      </c>
      <c r="V308" s="70" t="n">
        <f aca="false">V307+F308</f>
        <v>1.197</v>
      </c>
      <c r="W308" s="70" t="n">
        <f aca="false">MAX(W307,V308)</f>
        <v>1.197</v>
      </c>
      <c r="X308" s="70" t="n">
        <f aca="false">W308-V308</f>
        <v>0</v>
      </c>
      <c r="Y308" s="70" t="n">
        <f aca="false">Y307+M308</f>
        <v>1.11521171120401</v>
      </c>
      <c r="Z308" s="70" t="n">
        <f aca="false">MAX(Z307,Y308)</f>
        <v>1.11521171120401</v>
      </c>
      <c r="AA308" s="70" t="n">
        <f aca="false">Z308-Y308</f>
        <v>0</v>
      </c>
      <c r="AB308" s="72" t="n">
        <f aca="false">AB307*(1+F308)</f>
        <v>3.09351574405226</v>
      </c>
      <c r="AC308" s="73" t="n">
        <f aca="false">MAX(AC307,AB308)</f>
        <v>3.09351574405226</v>
      </c>
      <c r="AD308" s="70" t="n">
        <f aca="false">1-AB308/AC308</f>
        <v>0</v>
      </c>
      <c r="AE308" s="73" t="n">
        <f aca="false">AE307*(1+M308)</f>
        <v>2.85137913635134</v>
      </c>
      <c r="AF308" s="73" t="n">
        <f aca="false">MAX(AF307,AE308)</f>
        <v>2.85137913635134</v>
      </c>
      <c r="AG308" s="70" t="n">
        <f aca="false">1-AE308/AF308</f>
        <v>0</v>
      </c>
      <c r="AH308" s="74" t="n">
        <f aca="false">IF(R308&gt;0,AH307+1,0)</f>
        <v>0</v>
      </c>
      <c r="AI308" s="74" t="n">
        <f aca="false">IF(U308&gt;0,AI307+1,0)</f>
        <v>25</v>
      </c>
      <c r="AJ308" s="74" t="n">
        <f aca="false">IF(G308&gt;0,AJ307+1,0)</f>
        <v>3</v>
      </c>
      <c r="AK308" s="74" t="n">
        <f aca="false">IF(G308&lt;=0,AK307+1,0)</f>
        <v>0</v>
      </c>
      <c r="AL308" s="74" t="n">
        <f aca="false">IF(K308&gt;0,AL307+1,0)</f>
        <v>3</v>
      </c>
      <c r="AM308" s="74" t="n">
        <f aca="false">IF(K308&lt;=0,AM307+1,0)</f>
        <v>0</v>
      </c>
    </row>
    <row r="309" customFormat="false" ht="15" hidden="false" customHeight="false" outlineLevel="0" collapsed="false">
      <c r="A309" s="61" t="n">
        <v>308</v>
      </c>
      <c r="B309" s="62" t="n">
        <v>41051.40625</v>
      </c>
      <c r="C309" s="63" t="n">
        <f aca="false">YEAR(B309)</f>
        <v>2012</v>
      </c>
      <c r="D309" s="32" t="s">
        <v>277</v>
      </c>
      <c r="E309" s="64" t="n">
        <v>4937.55</v>
      </c>
      <c r="F309" s="65" t="n">
        <v>-0.0082</v>
      </c>
      <c r="G309" s="66" t="n">
        <v>-40.48791</v>
      </c>
      <c r="H309" s="67" t="n">
        <f aca="false">E309+IF(D309="Long",1,-1)*G309</f>
        <v>4897.06209</v>
      </c>
      <c r="I309" s="68" t="n">
        <f aca="false">Assumptions!$B$58</f>
        <v>5.35750011455817</v>
      </c>
      <c r="J309" s="68" t="n">
        <f aca="false">INDEX(Yearly!$T$5:$T$22,MATCH(C309,Yearly!$A$5:$A$22,0))</f>
        <v>0.706483531590088</v>
      </c>
      <c r="K309" s="68" t="n">
        <f aca="false">G309-I309-J309</f>
        <v>-46.5518936461483</v>
      </c>
      <c r="L309" s="69" t="n">
        <f aca="false">(I309+J309)/Assumptions!$B$8</f>
        <v>0.000267383791848752</v>
      </c>
      <c r="M309" s="70" t="n">
        <f aca="false">F309-L309</f>
        <v>-0.00846738379184875</v>
      </c>
      <c r="N309" s="71" t="n">
        <f aca="false">G309*Assumptions!$B$7</f>
        <v>-318437.41215</v>
      </c>
      <c r="O309" s="71" t="n">
        <f aca="false">K309*Assumptions!$B$7</f>
        <v>-366130.643526956</v>
      </c>
      <c r="P309" s="68" t="n">
        <f aca="false">P308+G309</f>
        <v>5145.51589</v>
      </c>
      <c r="Q309" s="68" t="n">
        <f aca="false">MAX(Q308,P309)</f>
        <v>5186.0038</v>
      </c>
      <c r="R309" s="68" t="n">
        <f aca="false">Q309-P309</f>
        <v>40.4879099999998</v>
      </c>
      <c r="S309" s="68" t="n">
        <f aca="false">S308+K309</f>
        <v>3284.57939416408</v>
      </c>
      <c r="T309" s="68" t="n">
        <f aca="false">MAX(T308,S309)</f>
        <v>3433.86172896393</v>
      </c>
      <c r="U309" s="68" t="n">
        <f aca="false">T309-S309</f>
        <v>149.282334799854</v>
      </c>
      <c r="V309" s="70" t="n">
        <f aca="false">V308+F309</f>
        <v>1.1888</v>
      </c>
      <c r="W309" s="70" t="n">
        <f aca="false">MAX(W308,V309)</f>
        <v>1.197</v>
      </c>
      <c r="X309" s="70" t="n">
        <f aca="false">W309-V309</f>
        <v>0.00819999999999999</v>
      </c>
      <c r="Y309" s="70" t="n">
        <f aca="false">Y308+M309</f>
        <v>1.10674432741216</v>
      </c>
      <c r="Z309" s="70" t="n">
        <f aca="false">MAX(Z308,Y309)</f>
        <v>1.11521171120401</v>
      </c>
      <c r="AA309" s="70" t="n">
        <f aca="false">Z309-Y309</f>
        <v>0.00846738379184875</v>
      </c>
      <c r="AB309" s="72" t="n">
        <f aca="false">AB308*(1+F309)</f>
        <v>3.06814891495103</v>
      </c>
      <c r="AC309" s="73" t="n">
        <f aca="false">MAX(AC308,AB309)</f>
        <v>3.09351574405226</v>
      </c>
      <c r="AD309" s="70" t="n">
        <f aca="false">1-AB309/AC309</f>
        <v>0.00819999999999999</v>
      </c>
      <c r="AE309" s="73" t="n">
        <f aca="false">AE308*(1+M309)</f>
        <v>2.82723541486779</v>
      </c>
      <c r="AF309" s="73" t="n">
        <f aca="false">MAX(AF308,AE309)</f>
        <v>2.85137913635134</v>
      </c>
      <c r="AG309" s="70" t="n">
        <f aca="false">1-AE309/AF309</f>
        <v>0.00846738379184875</v>
      </c>
      <c r="AH309" s="74" t="n">
        <f aca="false">IF(R309&gt;0,AH308+1,0)</f>
        <v>1</v>
      </c>
      <c r="AI309" s="74" t="n">
        <f aca="false">IF(U309&gt;0,AI308+1,0)</f>
        <v>26</v>
      </c>
      <c r="AJ309" s="74" t="n">
        <f aca="false">IF(G309&gt;0,AJ308+1,0)</f>
        <v>0</v>
      </c>
      <c r="AK309" s="74" t="n">
        <f aca="false">IF(G309&lt;=0,AK308+1,0)</f>
        <v>1</v>
      </c>
      <c r="AL309" s="74" t="n">
        <f aca="false">IF(K309&gt;0,AL308+1,0)</f>
        <v>0</v>
      </c>
      <c r="AM309" s="74" t="n">
        <f aca="false">IF(K309&lt;=0,AM308+1,0)</f>
        <v>1</v>
      </c>
    </row>
    <row r="310" customFormat="false" ht="15" hidden="false" customHeight="false" outlineLevel="0" collapsed="false">
      <c r="A310" s="61" t="n">
        <v>309</v>
      </c>
      <c r="B310" s="62" t="n">
        <v>41051.5520833333</v>
      </c>
      <c r="C310" s="63" t="n">
        <f aca="false">YEAR(B310)</f>
        <v>2012</v>
      </c>
      <c r="D310" s="32" t="s">
        <v>276</v>
      </c>
      <c r="E310" s="64" t="n">
        <v>4896.95</v>
      </c>
      <c r="F310" s="65" t="n">
        <v>0.0044</v>
      </c>
      <c r="G310" s="66" t="n">
        <v>21.54658</v>
      </c>
      <c r="H310" s="67" t="n">
        <f aca="false">E310+IF(D310="Long",1,-1)*G310</f>
        <v>4875.40342</v>
      </c>
      <c r="I310" s="68" t="n">
        <f aca="false">Assumptions!$B$58</f>
        <v>5.35750011455817</v>
      </c>
      <c r="J310" s="68" t="n">
        <f aca="false">INDEX(Yearly!$T$5:$T$22,MATCH(C310,Yearly!$A$5:$A$22,0))</f>
        <v>0.706483531590088</v>
      </c>
      <c r="K310" s="68" t="n">
        <f aca="false">G310-I310-J310</f>
        <v>15.4825963538517</v>
      </c>
      <c r="L310" s="69" t="n">
        <f aca="false">(I310+J310)/Assumptions!$B$8</f>
        <v>0.000267383791848752</v>
      </c>
      <c r="M310" s="70" t="n">
        <f aca="false">F310-L310</f>
        <v>0.00413261620815125</v>
      </c>
      <c r="N310" s="71" t="n">
        <f aca="false">G310*Assumptions!$B$7</f>
        <v>169463.8517</v>
      </c>
      <c r="O310" s="71" t="n">
        <f aca="false">K310*Assumptions!$B$7</f>
        <v>121770.620323044</v>
      </c>
      <c r="P310" s="68" t="n">
        <f aca="false">P309+G310</f>
        <v>5167.06247</v>
      </c>
      <c r="Q310" s="68" t="n">
        <f aca="false">MAX(Q309,P310)</f>
        <v>5186.0038</v>
      </c>
      <c r="R310" s="68" t="n">
        <f aca="false">Q310-P310</f>
        <v>18.9413299999997</v>
      </c>
      <c r="S310" s="68" t="n">
        <f aca="false">S309+K310</f>
        <v>3300.06199051793</v>
      </c>
      <c r="T310" s="68" t="n">
        <f aca="false">MAX(T309,S310)</f>
        <v>3433.86172896393</v>
      </c>
      <c r="U310" s="68" t="n">
        <f aca="false">T310-S310</f>
        <v>133.799738446002</v>
      </c>
      <c r="V310" s="70" t="n">
        <f aca="false">V309+F310</f>
        <v>1.1932</v>
      </c>
      <c r="W310" s="70" t="n">
        <f aca="false">MAX(W309,V310)</f>
        <v>1.197</v>
      </c>
      <c r="X310" s="70" t="n">
        <f aca="false">W310-V310</f>
        <v>0.00380000000000003</v>
      </c>
      <c r="Y310" s="70" t="n">
        <f aca="false">Y309+M310</f>
        <v>1.11087694362031</v>
      </c>
      <c r="Z310" s="70" t="n">
        <f aca="false">MAX(Z309,Y310)</f>
        <v>1.11521171120401</v>
      </c>
      <c r="AA310" s="70" t="n">
        <f aca="false">Z310-Y310</f>
        <v>0.00433476758369755</v>
      </c>
      <c r="AB310" s="72" t="n">
        <f aca="false">AB309*(1+F310)</f>
        <v>3.08164877017681</v>
      </c>
      <c r="AC310" s="73" t="n">
        <f aca="false">MAX(AC309,AB310)</f>
        <v>3.09351574405226</v>
      </c>
      <c r="AD310" s="70" t="n">
        <f aca="false">1-AB310/AC310</f>
        <v>0.00383608000000013</v>
      </c>
      <c r="AE310" s="73" t="n">
        <f aca="false">AE309*(1+M310)</f>
        <v>2.83891929376753</v>
      </c>
      <c r="AF310" s="73" t="n">
        <f aca="false">MAX(AF309,AE310)</f>
        <v>2.85137913635134</v>
      </c>
      <c r="AG310" s="70" t="n">
        <f aca="false">1-AE310/AF310</f>
        <v>0.00436976003119638</v>
      </c>
      <c r="AH310" s="74" t="n">
        <f aca="false">IF(R310&gt;0,AH309+1,0)</f>
        <v>2</v>
      </c>
      <c r="AI310" s="74" t="n">
        <f aca="false">IF(U310&gt;0,AI309+1,0)</f>
        <v>27</v>
      </c>
      <c r="AJ310" s="74" t="n">
        <f aca="false">IF(G310&gt;0,AJ309+1,0)</f>
        <v>1</v>
      </c>
      <c r="AK310" s="74" t="n">
        <f aca="false">IF(G310&lt;=0,AK309+1,0)</f>
        <v>0</v>
      </c>
      <c r="AL310" s="74" t="n">
        <f aca="false">IF(K310&gt;0,AL309+1,0)</f>
        <v>1</v>
      </c>
      <c r="AM310" s="74" t="n">
        <f aca="false">IF(K310&lt;=0,AM309+1,0)</f>
        <v>0</v>
      </c>
    </row>
    <row r="311" customFormat="false" ht="15" hidden="false" customHeight="false" outlineLevel="0" collapsed="false">
      <c r="A311" s="61" t="n">
        <v>310</v>
      </c>
      <c r="B311" s="62" t="n">
        <v>41053.4895833333</v>
      </c>
      <c r="C311" s="63" t="n">
        <f aca="false">YEAR(B311)</f>
        <v>2012</v>
      </c>
      <c r="D311" s="32" t="s">
        <v>277</v>
      </c>
      <c r="E311" s="64" t="n">
        <v>4875.35</v>
      </c>
      <c r="F311" s="65" t="n">
        <v>0.0048</v>
      </c>
      <c r="G311" s="66" t="n">
        <v>23.40168</v>
      </c>
      <c r="H311" s="67" t="n">
        <f aca="false">E311+IF(D311="Long",1,-1)*G311</f>
        <v>4898.75168</v>
      </c>
      <c r="I311" s="68" t="n">
        <f aca="false">Assumptions!$B$58</f>
        <v>5.35750011455817</v>
      </c>
      <c r="J311" s="68" t="n">
        <f aca="false">INDEX(Yearly!$T$5:$T$22,MATCH(C311,Yearly!$A$5:$A$22,0))</f>
        <v>0.706483531590088</v>
      </c>
      <c r="K311" s="68" t="n">
        <f aca="false">G311-I311-J311</f>
        <v>17.3376963538517</v>
      </c>
      <c r="L311" s="69" t="n">
        <f aca="false">(I311+J311)/Assumptions!$B$8</f>
        <v>0.000267383791848752</v>
      </c>
      <c r="M311" s="70" t="n">
        <f aca="false">F311-L311</f>
        <v>0.00453261620815125</v>
      </c>
      <c r="N311" s="71" t="n">
        <f aca="false">G311*Assumptions!$B$7</f>
        <v>184054.2132</v>
      </c>
      <c r="O311" s="71" t="n">
        <f aca="false">K311*Assumptions!$B$7</f>
        <v>136360.981823044</v>
      </c>
      <c r="P311" s="68" t="n">
        <f aca="false">P310+G311</f>
        <v>5190.46415</v>
      </c>
      <c r="Q311" s="68" t="n">
        <f aca="false">MAX(Q310,P311)</f>
        <v>5190.46415</v>
      </c>
      <c r="R311" s="68" t="n">
        <f aca="false">Q311-P311</f>
        <v>0</v>
      </c>
      <c r="S311" s="68" t="n">
        <f aca="false">S310+K311</f>
        <v>3317.39968687178</v>
      </c>
      <c r="T311" s="68" t="n">
        <f aca="false">MAX(T310,S311)</f>
        <v>3433.86172896393</v>
      </c>
      <c r="U311" s="68" t="n">
        <f aca="false">T311-S311</f>
        <v>116.46204209215</v>
      </c>
      <c r="V311" s="70" t="n">
        <f aca="false">V310+F311</f>
        <v>1.198</v>
      </c>
      <c r="W311" s="70" t="n">
        <f aca="false">MAX(W310,V311)</f>
        <v>1.198</v>
      </c>
      <c r="X311" s="70" t="n">
        <f aca="false">W311-V311</f>
        <v>0</v>
      </c>
      <c r="Y311" s="70" t="n">
        <f aca="false">Y310+M311</f>
        <v>1.11540955982847</v>
      </c>
      <c r="Z311" s="70" t="n">
        <f aca="false">MAX(Z310,Y311)</f>
        <v>1.11540955982847</v>
      </c>
      <c r="AA311" s="70" t="n">
        <f aca="false">Z311-Y311</f>
        <v>0</v>
      </c>
      <c r="AB311" s="72" t="n">
        <f aca="false">AB310*(1+F311)</f>
        <v>3.09644068427366</v>
      </c>
      <c r="AC311" s="73" t="n">
        <f aca="false">MAX(AC310,AB311)</f>
        <v>3.09644068427366</v>
      </c>
      <c r="AD311" s="70" t="n">
        <f aca="false">1-AB311/AC311</f>
        <v>0</v>
      </c>
      <c r="AE311" s="73" t="n">
        <f aca="false">AE310*(1+M311)</f>
        <v>2.85178702537209</v>
      </c>
      <c r="AF311" s="73" t="n">
        <f aca="false">MAX(AF310,AE311)</f>
        <v>2.85178702537209</v>
      </c>
      <c r="AG311" s="70" t="n">
        <f aca="false">1-AE311/AF311</f>
        <v>0</v>
      </c>
      <c r="AH311" s="74" t="n">
        <f aca="false">IF(R311&gt;0,AH310+1,0)</f>
        <v>0</v>
      </c>
      <c r="AI311" s="74" t="n">
        <f aca="false">IF(U311&gt;0,AI310+1,0)</f>
        <v>28</v>
      </c>
      <c r="AJ311" s="74" t="n">
        <f aca="false">IF(G311&gt;0,AJ310+1,0)</f>
        <v>2</v>
      </c>
      <c r="AK311" s="74" t="n">
        <f aca="false">IF(G311&lt;=0,AK310+1,0)</f>
        <v>0</v>
      </c>
      <c r="AL311" s="74" t="n">
        <f aca="false">IF(K311&gt;0,AL310+1,0)</f>
        <v>2</v>
      </c>
      <c r="AM311" s="74" t="n">
        <f aca="false">IF(K311&lt;=0,AM310+1,0)</f>
        <v>0</v>
      </c>
    </row>
    <row r="312" customFormat="false" ht="15" hidden="false" customHeight="false" outlineLevel="0" collapsed="false">
      <c r="A312" s="61" t="n">
        <v>311</v>
      </c>
      <c r="B312" s="62" t="n">
        <v>41060.3854166667</v>
      </c>
      <c r="C312" s="63" t="n">
        <f aca="false">YEAR(B312)</f>
        <v>2012</v>
      </c>
      <c r="D312" s="32" t="s">
        <v>276</v>
      </c>
      <c r="E312" s="64" t="n">
        <v>4898.65</v>
      </c>
      <c r="F312" s="65" t="n">
        <v>-0.0043</v>
      </c>
      <c r="G312" s="66" t="n">
        <v>-21.064195</v>
      </c>
      <c r="H312" s="67" t="n">
        <f aca="false">E312+IF(D312="Long",1,-1)*G312</f>
        <v>4919.714195</v>
      </c>
      <c r="I312" s="68" t="n">
        <f aca="false">Assumptions!$B$58</f>
        <v>5.35750011455817</v>
      </c>
      <c r="J312" s="68" t="n">
        <f aca="false">INDEX(Yearly!$T$5:$T$22,MATCH(C312,Yearly!$A$5:$A$22,0))</f>
        <v>0.706483531590088</v>
      </c>
      <c r="K312" s="68" t="n">
        <f aca="false">G312-I312-J312</f>
        <v>-27.1281786461483</v>
      </c>
      <c r="L312" s="69" t="n">
        <f aca="false">(I312+J312)/Assumptions!$B$8</f>
        <v>0.000267383791848752</v>
      </c>
      <c r="M312" s="70" t="n">
        <f aca="false">F312-L312</f>
        <v>-0.00456738379184875</v>
      </c>
      <c r="N312" s="71" t="n">
        <f aca="false">G312*Assumptions!$B$7</f>
        <v>-165669.893675</v>
      </c>
      <c r="O312" s="71" t="n">
        <f aca="false">K312*Assumptions!$B$7</f>
        <v>-213363.125051956</v>
      </c>
      <c r="P312" s="68" t="n">
        <f aca="false">P311+G312</f>
        <v>5169.399955</v>
      </c>
      <c r="Q312" s="68" t="n">
        <f aca="false">MAX(Q311,P312)</f>
        <v>5190.46415</v>
      </c>
      <c r="R312" s="68" t="n">
        <f aca="false">Q312-P312</f>
        <v>21.0641949999999</v>
      </c>
      <c r="S312" s="68" t="n">
        <f aca="false">S311+K312</f>
        <v>3290.27150822564</v>
      </c>
      <c r="T312" s="68" t="n">
        <f aca="false">MAX(T311,S312)</f>
        <v>3433.86172896393</v>
      </c>
      <c r="U312" s="68" t="n">
        <f aca="false">T312-S312</f>
        <v>143.590220738298</v>
      </c>
      <c r="V312" s="70" t="n">
        <f aca="false">V311+F312</f>
        <v>1.1937</v>
      </c>
      <c r="W312" s="70" t="n">
        <f aca="false">MAX(W311,V312)</f>
        <v>1.198</v>
      </c>
      <c r="X312" s="70" t="n">
        <f aca="false">W312-V312</f>
        <v>0.00429999999999997</v>
      </c>
      <c r="Y312" s="70" t="n">
        <f aca="false">Y311+M312</f>
        <v>1.11084217603662</v>
      </c>
      <c r="Z312" s="70" t="n">
        <f aca="false">MAX(Z311,Y312)</f>
        <v>1.11540955982847</v>
      </c>
      <c r="AA312" s="70" t="n">
        <f aca="false">Z312-Y312</f>
        <v>0.00456738379184873</v>
      </c>
      <c r="AB312" s="72" t="n">
        <f aca="false">AB311*(1+F312)</f>
        <v>3.08312598933129</v>
      </c>
      <c r="AC312" s="73" t="n">
        <f aca="false">MAX(AC311,AB312)</f>
        <v>3.09644068427366</v>
      </c>
      <c r="AD312" s="70" t="n">
        <f aca="false">1-AB312/AC312</f>
        <v>0.00429999999999997</v>
      </c>
      <c r="AE312" s="73" t="n">
        <f aca="false">AE311*(1+M312)</f>
        <v>2.8387618195346</v>
      </c>
      <c r="AF312" s="73" t="n">
        <f aca="false">MAX(AF311,AE312)</f>
        <v>2.85178702537209</v>
      </c>
      <c r="AG312" s="70" t="n">
        <f aca="false">1-AE312/AF312</f>
        <v>0.00456738379184873</v>
      </c>
      <c r="AH312" s="74" t="n">
        <f aca="false">IF(R312&gt;0,AH311+1,0)</f>
        <v>1</v>
      </c>
      <c r="AI312" s="74" t="n">
        <f aca="false">IF(U312&gt;0,AI311+1,0)</f>
        <v>29</v>
      </c>
      <c r="AJ312" s="74" t="n">
        <f aca="false">IF(G312&gt;0,AJ311+1,0)</f>
        <v>0</v>
      </c>
      <c r="AK312" s="74" t="n">
        <f aca="false">IF(G312&lt;=0,AK311+1,0)</f>
        <v>1</v>
      </c>
      <c r="AL312" s="74" t="n">
        <f aca="false">IF(K312&gt;0,AL311+1,0)</f>
        <v>0</v>
      </c>
      <c r="AM312" s="74" t="n">
        <f aca="false">IF(K312&lt;=0,AM311+1,0)</f>
        <v>1</v>
      </c>
    </row>
    <row r="313" customFormat="false" ht="15" hidden="false" customHeight="false" outlineLevel="0" collapsed="false">
      <c r="A313" s="61" t="n">
        <v>312</v>
      </c>
      <c r="B313" s="62" t="n">
        <v>41061.3854166667</v>
      </c>
      <c r="C313" s="63" t="n">
        <f aca="false">YEAR(B313)</f>
        <v>2012</v>
      </c>
      <c r="D313" s="32" t="s">
        <v>277</v>
      </c>
      <c r="E313" s="64" t="n">
        <v>4919.9</v>
      </c>
      <c r="F313" s="65" t="n">
        <v>-0.0033</v>
      </c>
      <c r="G313" s="66" t="n">
        <v>-16.23567</v>
      </c>
      <c r="H313" s="67" t="n">
        <f aca="false">E313+IF(D313="Long",1,-1)*G313</f>
        <v>4903.66433</v>
      </c>
      <c r="I313" s="68" t="n">
        <f aca="false">Assumptions!$B$58</f>
        <v>5.35750011455817</v>
      </c>
      <c r="J313" s="68" t="n">
        <f aca="false">INDEX(Yearly!$T$5:$T$22,MATCH(C313,Yearly!$A$5:$A$22,0))</f>
        <v>0.706483531590088</v>
      </c>
      <c r="K313" s="68" t="n">
        <f aca="false">G313-I313-J313</f>
        <v>-22.2996536461483</v>
      </c>
      <c r="L313" s="69" t="n">
        <f aca="false">(I313+J313)/Assumptions!$B$8</f>
        <v>0.000267383791848752</v>
      </c>
      <c r="M313" s="70" t="n">
        <f aca="false">F313-L313</f>
        <v>-0.00356738379184875</v>
      </c>
      <c r="N313" s="71" t="n">
        <f aca="false">G313*Assumptions!$B$7</f>
        <v>-127693.54455</v>
      </c>
      <c r="O313" s="71" t="n">
        <f aca="false">K313*Assumptions!$B$7</f>
        <v>-175386.775926956</v>
      </c>
      <c r="P313" s="68" t="n">
        <f aca="false">P312+G313</f>
        <v>5153.164285</v>
      </c>
      <c r="Q313" s="68" t="n">
        <f aca="false">MAX(Q312,P313)</f>
        <v>5190.46415</v>
      </c>
      <c r="R313" s="68" t="n">
        <f aca="false">Q313-P313</f>
        <v>37.299865</v>
      </c>
      <c r="S313" s="68" t="n">
        <f aca="false">S312+K313</f>
        <v>3267.97185457949</v>
      </c>
      <c r="T313" s="68" t="n">
        <f aca="false">MAX(T312,S313)</f>
        <v>3433.86172896393</v>
      </c>
      <c r="U313" s="68" t="n">
        <f aca="false">T313-S313</f>
        <v>165.889874384447</v>
      </c>
      <c r="V313" s="70" t="n">
        <f aca="false">V312+F313</f>
        <v>1.1904</v>
      </c>
      <c r="W313" s="70" t="n">
        <f aca="false">MAX(W312,V313)</f>
        <v>1.198</v>
      </c>
      <c r="X313" s="70" t="n">
        <f aca="false">W313-V313</f>
        <v>0.00760000000000005</v>
      </c>
      <c r="Y313" s="70" t="n">
        <f aca="false">Y312+M313</f>
        <v>1.10727479224477</v>
      </c>
      <c r="Z313" s="70" t="n">
        <f aca="false">MAX(Z312,Y313)</f>
        <v>1.11540955982847</v>
      </c>
      <c r="AA313" s="70" t="n">
        <f aca="false">Z313-Y313</f>
        <v>0.00813476758369758</v>
      </c>
      <c r="AB313" s="72" t="n">
        <f aca="false">AB312*(1+F313)</f>
        <v>3.07295167356649</v>
      </c>
      <c r="AC313" s="73" t="n">
        <f aca="false">MAX(AC312,AB313)</f>
        <v>3.09644068427366</v>
      </c>
      <c r="AD313" s="70" t="n">
        <f aca="false">1-AB313/AC313</f>
        <v>0.00758581000000003</v>
      </c>
      <c r="AE313" s="73" t="n">
        <f aca="false">AE312*(1+M313)</f>
        <v>2.82863486663067</v>
      </c>
      <c r="AF313" s="73" t="n">
        <f aca="false">MAX(AF312,AE313)</f>
        <v>2.85178702537209</v>
      </c>
      <c r="AG313" s="70" t="n">
        <f aca="false">1-AE313/AF313</f>
        <v>0.00811847397278742</v>
      </c>
      <c r="AH313" s="74" t="n">
        <f aca="false">IF(R313&gt;0,AH312+1,0)</f>
        <v>2</v>
      </c>
      <c r="AI313" s="74" t="n">
        <f aca="false">IF(U313&gt;0,AI312+1,0)</f>
        <v>30</v>
      </c>
      <c r="AJ313" s="74" t="n">
        <f aca="false">IF(G313&gt;0,AJ312+1,0)</f>
        <v>0</v>
      </c>
      <c r="AK313" s="74" t="n">
        <f aca="false">IF(G313&lt;=0,AK312+1,0)</f>
        <v>2</v>
      </c>
      <c r="AL313" s="74" t="n">
        <f aca="false">IF(K313&gt;0,AL312+1,0)</f>
        <v>0</v>
      </c>
      <c r="AM313" s="74" t="n">
        <f aca="false">IF(K313&lt;=0,AM312+1,0)</f>
        <v>2</v>
      </c>
    </row>
    <row r="314" customFormat="false" ht="15" hidden="false" customHeight="false" outlineLevel="0" collapsed="false">
      <c r="A314" s="61" t="n">
        <v>313</v>
      </c>
      <c r="B314" s="62" t="n">
        <v>41061.4291666667</v>
      </c>
      <c r="C314" s="63" t="n">
        <f aca="false">YEAR(B314)</f>
        <v>2012</v>
      </c>
      <c r="D314" s="32" t="s">
        <v>276</v>
      </c>
      <c r="E314" s="64" t="n">
        <v>4903.85</v>
      </c>
      <c r="F314" s="65" t="n">
        <v>0.0024</v>
      </c>
      <c r="G314" s="66" t="n">
        <v>11.76924</v>
      </c>
      <c r="H314" s="67" t="n">
        <f aca="false">E314+IF(D314="Long",1,-1)*G314</f>
        <v>4892.08076</v>
      </c>
      <c r="I314" s="68" t="n">
        <f aca="false">Assumptions!$B$58</f>
        <v>5.35750011455817</v>
      </c>
      <c r="J314" s="68" t="n">
        <f aca="false">INDEX(Yearly!$T$5:$T$22,MATCH(C314,Yearly!$A$5:$A$22,0))</f>
        <v>0.706483531590088</v>
      </c>
      <c r="K314" s="68" t="n">
        <f aca="false">G314-I314-J314</f>
        <v>5.70525635385174</v>
      </c>
      <c r="L314" s="69" t="n">
        <f aca="false">(I314+J314)/Assumptions!$B$8</f>
        <v>0.000267383791848752</v>
      </c>
      <c r="M314" s="70" t="n">
        <f aca="false">F314-L314</f>
        <v>0.00213261620815125</v>
      </c>
      <c r="N314" s="71" t="n">
        <f aca="false">G314*Assumptions!$B$7</f>
        <v>92565.0726</v>
      </c>
      <c r="O314" s="71" t="n">
        <f aca="false">K314*Assumptions!$B$7</f>
        <v>44871.841223044</v>
      </c>
      <c r="P314" s="68" t="n">
        <f aca="false">P313+G314</f>
        <v>5164.933525</v>
      </c>
      <c r="Q314" s="68" t="n">
        <f aca="false">MAX(Q313,P314)</f>
        <v>5190.46415</v>
      </c>
      <c r="R314" s="68" t="n">
        <f aca="false">Q314-P314</f>
        <v>25.5306250000003</v>
      </c>
      <c r="S314" s="68" t="n">
        <f aca="false">S313+K314</f>
        <v>3273.67711093334</v>
      </c>
      <c r="T314" s="68" t="n">
        <f aca="false">MAX(T313,S314)</f>
        <v>3433.86172896393</v>
      </c>
      <c r="U314" s="68" t="n">
        <f aca="false">T314-S314</f>
        <v>160.184618030595</v>
      </c>
      <c r="V314" s="70" t="n">
        <f aca="false">V313+F314</f>
        <v>1.1928</v>
      </c>
      <c r="W314" s="70" t="n">
        <f aca="false">MAX(W313,V314)</f>
        <v>1.198</v>
      </c>
      <c r="X314" s="70" t="n">
        <f aca="false">W314-V314</f>
        <v>0.00520000000000009</v>
      </c>
      <c r="Y314" s="70" t="n">
        <f aca="false">Y313+M314</f>
        <v>1.10940740845292</v>
      </c>
      <c r="Z314" s="70" t="n">
        <f aca="false">MAX(Z313,Y314)</f>
        <v>1.11540955982847</v>
      </c>
      <c r="AA314" s="70" t="n">
        <f aca="false">Z314-Y314</f>
        <v>0.00600215137554638</v>
      </c>
      <c r="AB314" s="72" t="n">
        <f aca="false">AB313*(1+F314)</f>
        <v>3.08032675758305</v>
      </c>
      <c r="AC314" s="73" t="n">
        <f aca="false">MAX(AC313,AB314)</f>
        <v>3.09644068427366</v>
      </c>
      <c r="AD314" s="70" t="n">
        <f aca="false">1-AB314/AC314</f>
        <v>0.005204015944</v>
      </c>
      <c r="AE314" s="73" t="n">
        <f aca="false">AE313*(1+M314)</f>
        <v>2.83466725919419</v>
      </c>
      <c r="AF314" s="73" t="n">
        <f aca="false">MAX(AF313,AE314)</f>
        <v>2.85178702537209</v>
      </c>
      <c r="AG314" s="70" t="n">
        <f aca="false">1-AE314/AF314</f>
        <v>0.00600317135381612</v>
      </c>
      <c r="AH314" s="74" t="n">
        <f aca="false">IF(R314&gt;0,AH313+1,0)</f>
        <v>3</v>
      </c>
      <c r="AI314" s="74" t="n">
        <f aca="false">IF(U314&gt;0,AI313+1,0)</f>
        <v>31</v>
      </c>
      <c r="AJ314" s="74" t="n">
        <f aca="false">IF(G314&gt;0,AJ313+1,0)</f>
        <v>1</v>
      </c>
      <c r="AK314" s="74" t="n">
        <f aca="false">IF(G314&lt;=0,AK313+1,0)</f>
        <v>0</v>
      </c>
      <c r="AL314" s="74" t="n">
        <f aca="false">IF(K314&gt;0,AL313+1,0)</f>
        <v>1</v>
      </c>
      <c r="AM314" s="74" t="n">
        <f aca="false">IF(K314&lt;=0,AM313+1,0)</f>
        <v>0</v>
      </c>
    </row>
    <row r="315" customFormat="false" ht="15" hidden="false" customHeight="false" outlineLevel="0" collapsed="false">
      <c r="A315" s="61" t="n">
        <v>314</v>
      </c>
      <c r="B315" s="62" t="n">
        <v>41065.4479166667</v>
      </c>
      <c r="C315" s="63" t="n">
        <f aca="false">YEAR(B315)</f>
        <v>2012</v>
      </c>
      <c r="D315" s="32" t="s">
        <v>277</v>
      </c>
      <c r="E315" s="64" t="n">
        <v>4892</v>
      </c>
      <c r="F315" s="65" t="n">
        <v>-0.0023</v>
      </c>
      <c r="G315" s="66" t="n">
        <v>-11.2516</v>
      </c>
      <c r="H315" s="67" t="n">
        <f aca="false">E315+IF(D315="Long",1,-1)*G315</f>
        <v>4880.7484</v>
      </c>
      <c r="I315" s="68" t="n">
        <f aca="false">Assumptions!$B$58</f>
        <v>5.35750011455817</v>
      </c>
      <c r="J315" s="68" t="n">
        <f aca="false">INDEX(Yearly!$T$5:$T$22,MATCH(C315,Yearly!$A$5:$A$22,0))</f>
        <v>0.706483531590088</v>
      </c>
      <c r="K315" s="68" t="n">
        <f aca="false">G315-I315-J315</f>
        <v>-17.3155836461483</v>
      </c>
      <c r="L315" s="69" t="n">
        <f aca="false">(I315+J315)/Assumptions!$B$8</f>
        <v>0.000267383791848752</v>
      </c>
      <c r="M315" s="70" t="n">
        <f aca="false">F315-L315</f>
        <v>-0.00256738379184875</v>
      </c>
      <c r="N315" s="71" t="n">
        <f aca="false">G315*Assumptions!$B$7</f>
        <v>-88493.834</v>
      </c>
      <c r="O315" s="71" t="n">
        <f aca="false">K315*Assumptions!$B$7</f>
        <v>-136187.065376956</v>
      </c>
      <c r="P315" s="68" t="n">
        <f aca="false">P314+G315</f>
        <v>5153.681925</v>
      </c>
      <c r="Q315" s="68" t="n">
        <f aca="false">MAX(Q314,P315)</f>
        <v>5190.46415</v>
      </c>
      <c r="R315" s="68" t="n">
        <f aca="false">Q315-P315</f>
        <v>36.7822249999999</v>
      </c>
      <c r="S315" s="68" t="n">
        <f aca="false">S314+K315</f>
        <v>3256.36152728719</v>
      </c>
      <c r="T315" s="68" t="n">
        <f aca="false">MAX(T314,S315)</f>
        <v>3433.86172896393</v>
      </c>
      <c r="U315" s="68" t="n">
        <f aca="false">T315-S315</f>
        <v>177.500201676743</v>
      </c>
      <c r="V315" s="70" t="n">
        <f aca="false">V314+F315</f>
        <v>1.1905</v>
      </c>
      <c r="W315" s="70" t="n">
        <f aca="false">MAX(W314,V315)</f>
        <v>1.198</v>
      </c>
      <c r="X315" s="70" t="n">
        <f aca="false">W315-V315</f>
        <v>0.00750000000000006</v>
      </c>
      <c r="Y315" s="70" t="n">
        <f aca="false">Y314+M315</f>
        <v>1.10684002466107</v>
      </c>
      <c r="Z315" s="70" t="n">
        <f aca="false">MAX(Z314,Y315)</f>
        <v>1.11540955982847</v>
      </c>
      <c r="AA315" s="70" t="n">
        <f aca="false">Z315-Y315</f>
        <v>0.00856953516739512</v>
      </c>
      <c r="AB315" s="72" t="n">
        <f aca="false">AB314*(1+F315)</f>
        <v>3.07324200604061</v>
      </c>
      <c r="AC315" s="73" t="n">
        <f aca="false">MAX(AC314,AB315)</f>
        <v>3.09644068427366</v>
      </c>
      <c r="AD315" s="70" t="n">
        <f aca="false">1-AB315/AC315</f>
        <v>0.00749204670732873</v>
      </c>
      <c r="AE315" s="73" t="n">
        <f aca="false">AE314*(1+M315)</f>
        <v>2.82738958041765</v>
      </c>
      <c r="AF315" s="73" t="n">
        <f aca="false">MAX(AF314,AE315)</f>
        <v>2.85178702537209</v>
      </c>
      <c r="AG315" s="70" t="n">
        <f aca="false">1-AE315/AF315</f>
        <v>0.00855514270083135</v>
      </c>
      <c r="AH315" s="74" t="n">
        <f aca="false">IF(R315&gt;0,AH314+1,0)</f>
        <v>4</v>
      </c>
      <c r="AI315" s="74" t="n">
        <f aca="false">IF(U315&gt;0,AI314+1,0)</f>
        <v>32</v>
      </c>
      <c r="AJ315" s="74" t="n">
        <f aca="false">IF(G315&gt;0,AJ314+1,0)</f>
        <v>0</v>
      </c>
      <c r="AK315" s="74" t="n">
        <f aca="false">IF(G315&lt;=0,AK314+1,0)</f>
        <v>1</v>
      </c>
      <c r="AL315" s="74" t="n">
        <f aca="false">IF(K315&gt;0,AL314+1,0)</f>
        <v>0</v>
      </c>
      <c r="AM315" s="74" t="n">
        <f aca="false">IF(K315&lt;=0,AM314+1,0)</f>
        <v>1</v>
      </c>
    </row>
    <row r="316" customFormat="false" ht="15" hidden="false" customHeight="false" outlineLevel="0" collapsed="false">
      <c r="A316" s="61" t="n">
        <v>315</v>
      </c>
      <c r="B316" s="62" t="n">
        <v>41065.5527777778</v>
      </c>
      <c r="C316" s="63" t="n">
        <f aca="false">YEAR(B316)</f>
        <v>2012</v>
      </c>
      <c r="D316" s="32" t="s">
        <v>276</v>
      </c>
      <c r="E316" s="64" t="n">
        <v>4880.9</v>
      </c>
      <c r="F316" s="65" t="n">
        <v>-0.0105</v>
      </c>
      <c r="G316" s="66" t="n">
        <v>-51.24945</v>
      </c>
      <c r="H316" s="67" t="n">
        <f aca="false">E316+IF(D316="Long",1,-1)*G316</f>
        <v>4932.14945</v>
      </c>
      <c r="I316" s="68" t="n">
        <f aca="false">Assumptions!$B$58</f>
        <v>5.35750011455817</v>
      </c>
      <c r="J316" s="68" t="n">
        <f aca="false">INDEX(Yearly!$T$5:$T$22,MATCH(C316,Yearly!$A$5:$A$22,0))</f>
        <v>0.706483531590088</v>
      </c>
      <c r="K316" s="68" t="n">
        <f aca="false">G316-I316-J316</f>
        <v>-57.3134336461483</v>
      </c>
      <c r="L316" s="69" t="n">
        <f aca="false">(I316+J316)/Assumptions!$B$8</f>
        <v>0.000267383791848752</v>
      </c>
      <c r="M316" s="70" t="n">
        <f aca="false">F316-L316</f>
        <v>-0.0107673837918488</v>
      </c>
      <c r="N316" s="71" t="n">
        <f aca="false">G316*Assumptions!$B$7</f>
        <v>-403076.92425</v>
      </c>
      <c r="O316" s="71" t="n">
        <f aca="false">K316*Assumptions!$B$7</f>
        <v>-450770.155626956</v>
      </c>
      <c r="P316" s="68" t="n">
        <f aca="false">P315+G316</f>
        <v>5102.432475</v>
      </c>
      <c r="Q316" s="68" t="n">
        <f aca="false">MAX(Q315,P316)</f>
        <v>5190.46415</v>
      </c>
      <c r="R316" s="68" t="n">
        <f aca="false">Q316-P316</f>
        <v>88.0316750000002</v>
      </c>
      <c r="S316" s="68" t="n">
        <f aca="false">S315+K316</f>
        <v>3199.04809364104</v>
      </c>
      <c r="T316" s="68" t="n">
        <f aca="false">MAX(T315,S316)</f>
        <v>3433.86172896393</v>
      </c>
      <c r="U316" s="68" t="n">
        <f aca="false">T316-S316</f>
        <v>234.813635322891</v>
      </c>
      <c r="V316" s="70" t="n">
        <f aca="false">V315+F316</f>
        <v>1.18</v>
      </c>
      <c r="W316" s="70" t="n">
        <f aca="false">MAX(W315,V316)</f>
        <v>1.198</v>
      </c>
      <c r="X316" s="70" t="n">
        <f aca="false">W316-V316</f>
        <v>0.018</v>
      </c>
      <c r="Y316" s="70" t="n">
        <f aca="false">Y315+M316</f>
        <v>1.09607264086922</v>
      </c>
      <c r="Z316" s="70" t="n">
        <f aca="false">MAX(Z315,Y316)</f>
        <v>1.11540955982847</v>
      </c>
      <c r="AA316" s="70" t="n">
        <f aca="false">Z316-Y316</f>
        <v>0.0193369189592438</v>
      </c>
      <c r="AB316" s="72" t="n">
        <f aca="false">AB315*(1+F316)</f>
        <v>3.04097296497718</v>
      </c>
      <c r="AC316" s="73" t="n">
        <f aca="false">MAX(AC315,AB316)</f>
        <v>3.09644068427366</v>
      </c>
      <c r="AD316" s="70" t="n">
        <f aca="false">1-AB316/AC316</f>
        <v>0.0179133802169018</v>
      </c>
      <c r="AE316" s="73" t="n">
        <f aca="false">AE315*(1+M316)</f>
        <v>2.79694599167622</v>
      </c>
      <c r="AF316" s="73" t="n">
        <f aca="false">MAX(AF315,AE316)</f>
        <v>2.85178702537209</v>
      </c>
      <c r="AG316" s="70" t="n">
        <f aca="false">1-AE316/AF316</f>
        <v>0.0192304099878263</v>
      </c>
      <c r="AH316" s="74" t="n">
        <f aca="false">IF(R316&gt;0,AH315+1,0)</f>
        <v>5</v>
      </c>
      <c r="AI316" s="74" t="n">
        <f aca="false">IF(U316&gt;0,AI315+1,0)</f>
        <v>33</v>
      </c>
      <c r="AJ316" s="74" t="n">
        <f aca="false">IF(G316&gt;0,AJ315+1,0)</f>
        <v>0</v>
      </c>
      <c r="AK316" s="74" t="n">
        <f aca="false">IF(G316&lt;=0,AK315+1,0)</f>
        <v>2</v>
      </c>
      <c r="AL316" s="74" t="n">
        <f aca="false">IF(K316&gt;0,AL315+1,0)</f>
        <v>0</v>
      </c>
      <c r="AM316" s="74" t="n">
        <f aca="false">IF(K316&lt;=0,AM315+1,0)</f>
        <v>2</v>
      </c>
    </row>
    <row r="317" customFormat="false" ht="15" hidden="false" customHeight="false" outlineLevel="0" collapsed="false">
      <c r="A317" s="61" t="n">
        <v>316</v>
      </c>
      <c r="B317" s="62" t="n">
        <v>41066.40625</v>
      </c>
      <c r="C317" s="63" t="n">
        <f aca="false">YEAR(B317)</f>
        <v>2012</v>
      </c>
      <c r="D317" s="32" t="s">
        <v>277</v>
      </c>
      <c r="E317" s="64" t="n">
        <v>4932</v>
      </c>
      <c r="F317" s="65" t="n">
        <v>0.0277</v>
      </c>
      <c r="G317" s="66" t="n">
        <v>136.6164</v>
      </c>
      <c r="H317" s="67" t="n">
        <f aca="false">E317+IF(D317="Long",1,-1)*G317</f>
        <v>5068.6164</v>
      </c>
      <c r="I317" s="68" t="n">
        <f aca="false">Assumptions!$B$58</f>
        <v>5.35750011455817</v>
      </c>
      <c r="J317" s="68" t="n">
        <f aca="false">INDEX(Yearly!$T$5:$T$22,MATCH(C317,Yearly!$A$5:$A$22,0))</f>
        <v>0.706483531590088</v>
      </c>
      <c r="K317" s="68" t="n">
        <f aca="false">G317-I317-J317</f>
        <v>130.552416353852</v>
      </c>
      <c r="L317" s="69" t="n">
        <f aca="false">(I317+J317)/Assumptions!$B$8</f>
        <v>0.000267383791848752</v>
      </c>
      <c r="M317" s="70" t="n">
        <f aca="false">F317-L317</f>
        <v>0.0274326162081512</v>
      </c>
      <c r="N317" s="71" t="n">
        <f aca="false">G317*Assumptions!$B$7</f>
        <v>1074487.986</v>
      </c>
      <c r="O317" s="71" t="n">
        <f aca="false">K317*Assumptions!$B$7</f>
        <v>1026794.75462304</v>
      </c>
      <c r="P317" s="68" t="n">
        <f aca="false">P316+G317</f>
        <v>5239.048875</v>
      </c>
      <c r="Q317" s="68" t="n">
        <f aca="false">MAX(Q316,P317)</f>
        <v>5239.048875</v>
      </c>
      <c r="R317" s="68" t="n">
        <f aca="false">Q317-P317</f>
        <v>0</v>
      </c>
      <c r="S317" s="68" t="n">
        <f aca="false">S316+K317</f>
        <v>3329.60050999489</v>
      </c>
      <c r="T317" s="68" t="n">
        <f aca="false">MAX(T316,S317)</f>
        <v>3433.86172896393</v>
      </c>
      <c r="U317" s="68" t="n">
        <f aca="false">T317-S317</f>
        <v>104.261218969039</v>
      </c>
      <c r="V317" s="70" t="n">
        <f aca="false">V316+F317</f>
        <v>1.2077</v>
      </c>
      <c r="W317" s="70" t="n">
        <f aca="false">MAX(W316,V317)</f>
        <v>1.2077</v>
      </c>
      <c r="X317" s="70" t="n">
        <f aca="false">W317-V317</f>
        <v>0</v>
      </c>
      <c r="Y317" s="70" t="n">
        <f aca="false">Y316+M317</f>
        <v>1.12350525707737</v>
      </c>
      <c r="Z317" s="70" t="n">
        <f aca="false">MAX(Z316,Y317)</f>
        <v>1.12350525707737</v>
      </c>
      <c r="AA317" s="70" t="n">
        <f aca="false">Z317-Y317</f>
        <v>0</v>
      </c>
      <c r="AB317" s="72" t="n">
        <f aca="false">AB316*(1+F317)</f>
        <v>3.12520791610705</v>
      </c>
      <c r="AC317" s="73" t="n">
        <f aca="false">MAX(AC316,AB317)</f>
        <v>3.12520791610705</v>
      </c>
      <c r="AD317" s="70" t="n">
        <f aca="false">1-AB317/AC317</f>
        <v>0</v>
      </c>
      <c r="AE317" s="73" t="n">
        <f aca="false">AE316*(1+M317)</f>
        <v>2.8736735376208</v>
      </c>
      <c r="AF317" s="73" t="n">
        <f aca="false">MAX(AF316,AE317)</f>
        <v>2.8736735376208</v>
      </c>
      <c r="AG317" s="70" t="n">
        <f aca="false">1-AE317/AF317</f>
        <v>0</v>
      </c>
      <c r="AH317" s="74" t="n">
        <f aca="false">IF(R317&gt;0,AH316+1,0)</f>
        <v>0</v>
      </c>
      <c r="AI317" s="74" t="n">
        <f aca="false">IF(U317&gt;0,AI316+1,0)</f>
        <v>34</v>
      </c>
      <c r="AJ317" s="74" t="n">
        <f aca="false">IF(G317&gt;0,AJ316+1,0)</f>
        <v>1</v>
      </c>
      <c r="AK317" s="74" t="n">
        <f aca="false">IF(G317&lt;=0,AK316+1,0)</f>
        <v>0</v>
      </c>
      <c r="AL317" s="74" t="n">
        <f aca="false">IF(K317&gt;0,AL316+1,0)</f>
        <v>1</v>
      </c>
      <c r="AM317" s="74" t="n">
        <f aca="false">IF(K317&lt;=0,AM316+1,0)</f>
        <v>0</v>
      </c>
    </row>
    <row r="318" customFormat="false" ht="15" hidden="false" customHeight="false" outlineLevel="0" collapsed="false">
      <c r="A318" s="61" t="n">
        <v>317</v>
      </c>
      <c r="B318" s="62" t="n">
        <v>41075.4118055556</v>
      </c>
      <c r="C318" s="63" t="n">
        <f aca="false">YEAR(B318)</f>
        <v>2012</v>
      </c>
      <c r="D318" s="32" t="s">
        <v>277</v>
      </c>
      <c r="E318" s="64" t="n">
        <v>5086.1</v>
      </c>
      <c r="F318" s="65" t="n">
        <v>-0.0003</v>
      </c>
      <c r="G318" s="66" t="n">
        <v>-1.52583</v>
      </c>
      <c r="H318" s="67" t="n">
        <f aca="false">E318+IF(D318="Long",1,-1)*G318</f>
        <v>5084.57417</v>
      </c>
      <c r="I318" s="68" t="n">
        <f aca="false">Assumptions!$B$58</f>
        <v>5.35750011455817</v>
      </c>
      <c r="J318" s="68" t="n">
        <f aca="false">INDEX(Yearly!$T$5:$T$22,MATCH(C318,Yearly!$A$5:$A$22,0))</f>
        <v>0.706483531590088</v>
      </c>
      <c r="K318" s="68" t="n">
        <f aca="false">G318-I318-J318</f>
        <v>-7.58981364614826</v>
      </c>
      <c r="L318" s="69" t="n">
        <f aca="false">(I318+J318)/Assumptions!$B$8</f>
        <v>0.000267383791848752</v>
      </c>
      <c r="M318" s="70" t="n">
        <f aca="false">F318-L318</f>
        <v>-0.000567383791848752</v>
      </c>
      <c r="N318" s="71" t="n">
        <f aca="false">G318*Assumptions!$B$7</f>
        <v>-12000.65295</v>
      </c>
      <c r="O318" s="71" t="n">
        <f aca="false">K318*Assumptions!$B$7</f>
        <v>-59693.884326956</v>
      </c>
      <c r="P318" s="68" t="n">
        <f aca="false">P317+G318</f>
        <v>5237.523045</v>
      </c>
      <c r="Q318" s="68" t="n">
        <f aca="false">MAX(Q317,P318)</f>
        <v>5239.048875</v>
      </c>
      <c r="R318" s="68" t="n">
        <f aca="false">Q318-P318</f>
        <v>1.52582999999959</v>
      </c>
      <c r="S318" s="68" t="n">
        <f aca="false">S317+K318</f>
        <v>3322.01069634875</v>
      </c>
      <c r="T318" s="68" t="n">
        <f aca="false">MAX(T317,S318)</f>
        <v>3433.86172896393</v>
      </c>
      <c r="U318" s="68" t="n">
        <f aca="false">T318-S318</f>
        <v>111.851032615188</v>
      </c>
      <c r="V318" s="70" t="n">
        <f aca="false">V317+F318</f>
        <v>1.2074</v>
      </c>
      <c r="W318" s="70" t="n">
        <f aca="false">MAX(W317,V318)</f>
        <v>1.2077</v>
      </c>
      <c r="X318" s="70" t="n">
        <f aca="false">W318-V318</f>
        <v>0.000299999999999967</v>
      </c>
      <c r="Y318" s="70" t="n">
        <f aca="false">Y317+M318</f>
        <v>1.12293787328552</v>
      </c>
      <c r="Z318" s="70" t="n">
        <f aca="false">MAX(Z317,Y318)</f>
        <v>1.12350525707737</v>
      </c>
      <c r="AA318" s="70" t="n">
        <f aca="false">Z318-Y318</f>
        <v>0.00056738379184873</v>
      </c>
      <c r="AB318" s="72" t="n">
        <f aca="false">AB317*(1+F318)</f>
        <v>3.12427035373222</v>
      </c>
      <c r="AC318" s="73" t="n">
        <f aca="false">MAX(AC317,AB318)</f>
        <v>3.12520791610705</v>
      </c>
      <c r="AD318" s="70" t="n">
        <f aca="false">1-AB318/AC318</f>
        <v>0.000299999999999967</v>
      </c>
      <c r="AE318" s="73" t="n">
        <f aca="false">AE317*(1+M318)</f>
        <v>2.87204306183249</v>
      </c>
      <c r="AF318" s="73" t="n">
        <f aca="false">MAX(AF317,AE318)</f>
        <v>2.8736735376208</v>
      </c>
      <c r="AG318" s="70" t="n">
        <f aca="false">1-AE318/AF318</f>
        <v>0.00056738379184873</v>
      </c>
      <c r="AH318" s="74" t="n">
        <f aca="false">IF(R318&gt;0,AH317+1,0)</f>
        <v>1</v>
      </c>
      <c r="AI318" s="74" t="n">
        <f aca="false">IF(U318&gt;0,AI317+1,0)</f>
        <v>35</v>
      </c>
      <c r="AJ318" s="74" t="n">
        <f aca="false">IF(G318&gt;0,AJ317+1,0)</f>
        <v>0</v>
      </c>
      <c r="AK318" s="74" t="n">
        <f aca="false">IF(G318&lt;=0,AK317+1,0)</f>
        <v>1</v>
      </c>
      <c r="AL318" s="74" t="n">
        <f aca="false">IF(K318&gt;0,AL317+1,0)</f>
        <v>0</v>
      </c>
      <c r="AM318" s="74" t="n">
        <f aca="false">IF(K318&lt;=0,AM317+1,0)</f>
        <v>1</v>
      </c>
    </row>
    <row r="319" customFormat="false" ht="15" hidden="false" customHeight="false" outlineLevel="0" collapsed="false">
      <c r="A319" s="61" t="n">
        <v>318</v>
      </c>
      <c r="B319" s="62" t="n">
        <v>41079.53125</v>
      </c>
      <c r="C319" s="63" t="n">
        <f aca="false">YEAR(B319)</f>
        <v>2012</v>
      </c>
      <c r="D319" s="32" t="s">
        <v>277</v>
      </c>
      <c r="E319" s="64" t="n">
        <v>5097.8</v>
      </c>
      <c r="F319" s="65" t="n">
        <v>-0.0035</v>
      </c>
      <c r="G319" s="66" t="n">
        <v>-17.8423</v>
      </c>
      <c r="H319" s="67" t="n">
        <f aca="false">E319+IF(D319="Long",1,-1)*G319</f>
        <v>5079.9577</v>
      </c>
      <c r="I319" s="68" t="n">
        <f aca="false">Assumptions!$B$58</f>
        <v>5.35750011455817</v>
      </c>
      <c r="J319" s="68" t="n">
        <f aca="false">INDEX(Yearly!$T$5:$T$22,MATCH(C319,Yearly!$A$5:$A$22,0))</f>
        <v>0.706483531590088</v>
      </c>
      <c r="K319" s="68" t="n">
        <f aca="false">G319-I319-J319</f>
        <v>-23.9062836461483</v>
      </c>
      <c r="L319" s="69" t="n">
        <f aca="false">(I319+J319)/Assumptions!$B$8</f>
        <v>0.000267383791848752</v>
      </c>
      <c r="M319" s="70" t="n">
        <f aca="false">F319-L319</f>
        <v>-0.00376738379184875</v>
      </c>
      <c r="N319" s="71" t="n">
        <f aca="false">G319*Assumptions!$B$7</f>
        <v>-140329.6895</v>
      </c>
      <c r="O319" s="71" t="n">
        <f aca="false">K319*Assumptions!$B$7</f>
        <v>-188022.920876956</v>
      </c>
      <c r="P319" s="68" t="n">
        <f aca="false">P318+G319</f>
        <v>5219.680745</v>
      </c>
      <c r="Q319" s="68" t="n">
        <f aca="false">MAX(Q318,P319)</f>
        <v>5239.048875</v>
      </c>
      <c r="R319" s="68" t="n">
        <f aca="false">Q319-P319</f>
        <v>19.3681299999998</v>
      </c>
      <c r="S319" s="68" t="n">
        <f aca="false">S318+K319</f>
        <v>3298.1044127026</v>
      </c>
      <c r="T319" s="68" t="n">
        <f aca="false">MAX(T318,S319)</f>
        <v>3433.86172896393</v>
      </c>
      <c r="U319" s="68" t="n">
        <f aca="false">T319-S319</f>
        <v>135.757316261336</v>
      </c>
      <c r="V319" s="70" t="n">
        <f aca="false">V318+F319</f>
        <v>1.2039</v>
      </c>
      <c r="W319" s="70" t="n">
        <f aca="false">MAX(W318,V319)</f>
        <v>1.2077</v>
      </c>
      <c r="X319" s="70" t="n">
        <f aca="false">W319-V319</f>
        <v>0.00380000000000003</v>
      </c>
      <c r="Y319" s="70" t="n">
        <f aca="false">Y318+M319</f>
        <v>1.11917048949368</v>
      </c>
      <c r="Z319" s="70" t="n">
        <f aca="false">MAX(Z318,Y319)</f>
        <v>1.12350525707737</v>
      </c>
      <c r="AA319" s="70" t="n">
        <f aca="false">Z319-Y319</f>
        <v>0.00433476758369755</v>
      </c>
      <c r="AB319" s="72" t="n">
        <f aca="false">AB318*(1+F319)</f>
        <v>3.11333540749416</v>
      </c>
      <c r="AC319" s="73" t="n">
        <f aca="false">MAX(AC318,AB319)</f>
        <v>3.12520791610705</v>
      </c>
      <c r="AD319" s="70" t="n">
        <f aca="false">1-AB319/AC319</f>
        <v>0.00379894999999997</v>
      </c>
      <c r="AE319" s="73" t="n">
        <f aca="false">AE318*(1+M319)</f>
        <v>2.86122297335185</v>
      </c>
      <c r="AF319" s="73" t="n">
        <f aca="false">MAX(AF318,AE319)</f>
        <v>2.8736735376208</v>
      </c>
      <c r="AG319" s="70" t="n">
        <f aca="false">1-AE319/AF319</f>
        <v>0.00433263003119622</v>
      </c>
      <c r="AH319" s="74" t="n">
        <f aca="false">IF(R319&gt;0,AH318+1,0)</f>
        <v>2</v>
      </c>
      <c r="AI319" s="74" t="n">
        <f aca="false">IF(U319&gt;0,AI318+1,0)</f>
        <v>36</v>
      </c>
      <c r="AJ319" s="74" t="n">
        <f aca="false">IF(G319&gt;0,AJ318+1,0)</f>
        <v>0</v>
      </c>
      <c r="AK319" s="74" t="n">
        <f aca="false">IF(G319&lt;=0,AK318+1,0)</f>
        <v>2</v>
      </c>
      <c r="AL319" s="74" t="n">
        <f aca="false">IF(K319&gt;0,AL318+1,0)</f>
        <v>0</v>
      </c>
      <c r="AM319" s="74" t="n">
        <f aca="false">IF(K319&lt;=0,AM318+1,0)</f>
        <v>2</v>
      </c>
    </row>
    <row r="320" customFormat="false" ht="15" hidden="false" customHeight="false" outlineLevel="0" collapsed="false">
      <c r="A320" s="61" t="n">
        <v>319</v>
      </c>
      <c r="B320" s="62" t="n">
        <v>41079.6145833333</v>
      </c>
      <c r="C320" s="63" t="n">
        <f aca="false">YEAR(B320)</f>
        <v>2012</v>
      </c>
      <c r="D320" s="32" t="s">
        <v>277</v>
      </c>
      <c r="E320" s="64" t="n">
        <v>5093.15</v>
      </c>
      <c r="F320" s="65" t="n">
        <v>0.0012</v>
      </c>
      <c r="G320" s="66" t="n">
        <v>6.11178</v>
      </c>
      <c r="H320" s="67" t="n">
        <f aca="false">E320+IF(D320="Long",1,-1)*G320</f>
        <v>5099.26178</v>
      </c>
      <c r="I320" s="68" t="n">
        <f aca="false">Assumptions!$B$58</f>
        <v>5.35750011455817</v>
      </c>
      <c r="J320" s="68" t="n">
        <f aca="false">INDEX(Yearly!$T$5:$T$22,MATCH(C320,Yearly!$A$5:$A$22,0))</f>
        <v>0.706483531590088</v>
      </c>
      <c r="K320" s="68" t="n">
        <f aca="false">G320-I320-J320</f>
        <v>0.0477963538517441</v>
      </c>
      <c r="L320" s="69" t="n">
        <f aca="false">(I320+J320)/Assumptions!$B$8</f>
        <v>0.000267383791848752</v>
      </c>
      <c r="M320" s="70" t="n">
        <f aca="false">F320-L320</f>
        <v>0.000932616208151248</v>
      </c>
      <c r="N320" s="71" t="n">
        <f aca="false">G320*Assumptions!$B$7</f>
        <v>48069.1497</v>
      </c>
      <c r="O320" s="71" t="n">
        <f aca="false">K320*Assumptions!$B$7</f>
        <v>375.918323043967</v>
      </c>
      <c r="P320" s="68" t="n">
        <f aca="false">P319+G320</f>
        <v>5225.792525</v>
      </c>
      <c r="Q320" s="68" t="n">
        <f aca="false">MAX(Q319,P320)</f>
        <v>5239.048875</v>
      </c>
      <c r="R320" s="68" t="n">
        <f aca="false">Q320-P320</f>
        <v>13.2563499999997</v>
      </c>
      <c r="S320" s="68" t="n">
        <f aca="false">S319+K320</f>
        <v>3298.15220905645</v>
      </c>
      <c r="T320" s="68" t="n">
        <f aca="false">MAX(T319,S320)</f>
        <v>3433.86172896393</v>
      </c>
      <c r="U320" s="68" t="n">
        <f aca="false">T320-S320</f>
        <v>135.709519907484</v>
      </c>
      <c r="V320" s="70" t="n">
        <f aca="false">V319+F320</f>
        <v>1.2051</v>
      </c>
      <c r="W320" s="70" t="n">
        <f aca="false">MAX(W319,V320)</f>
        <v>1.2077</v>
      </c>
      <c r="X320" s="70" t="n">
        <f aca="false">W320-V320</f>
        <v>0.00259999999999994</v>
      </c>
      <c r="Y320" s="70" t="n">
        <f aca="false">Y319+M320</f>
        <v>1.12010310570183</v>
      </c>
      <c r="Z320" s="70" t="n">
        <f aca="false">MAX(Z319,Y320)</f>
        <v>1.12350525707737</v>
      </c>
      <c r="AA320" s="70" t="n">
        <f aca="false">Z320-Y320</f>
        <v>0.00340215137554623</v>
      </c>
      <c r="AB320" s="72" t="n">
        <f aca="false">AB319*(1+F320)</f>
        <v>3.11707140998315</v>
      </c>
      <c r="AC320" s="73" t="n">
        <f aca="false">MAX(AC319,AB320)</f>
        <v>3.12520791610705</v>
      </c>
      <c r="AD320" s="70" t="n">
        <f aca="false">1-AB320/AC320</f>
        <v>0.00260350873999982</v>
      </c>
      <c r="AE320" s="73" t="n">
        <f aca="false">AE319*(1+M320)</f>
        <v>2.86389139627194</v>
      </c>
      <c r="AF320" s="73" t="n">
        <f aca="false">MAX(AF319,AE320)</f>
        <v>2.8736735376208</v>
      </c>
      <c r="AG320" s="70" t="n">
        <f aca="false">1-AE320/AF320</f>
        <v>0.00340405450403591</v>
      </c>
      <c r="AH320" s="74" t="n">
        <f aca="false">IF(R320&gt;0,AH319+1,0)</f>
        <v>3</v>
      </c>
      <c r="AI320" s="74" t="n">
        <f aca="false">IF(U320&gt;0,AI319+1,0)</f>
        <v>37</v>
      </c>
      <c r="AJ320" s="74" t="n">
        <f aca="false">IF(G320&gt;0,AJ319+1,0)</f>
        <v>1</v>
      </c>
      <c r="AK320" s="74" t="n">
        <f aca="false">IF(G320&lt;=0,AK319+1,0)</f>
        <v>0</v>
      </c>
      <c r="AL320" s="74" t="n">
        <f aca="false">IF(K320&gt;0,AL319+1,0)</f>
        <v>1</v>
      </c>
      <c r="AM320" s="74" t="n">
        <f aca="false">IF(K320&lt;=0,AM319+1,0)</f>
        <v>0</v>
      </c>
    </row>
    <row r="321" customFormat="false" ht="15" hidden="false" customHeight="false" outlineLevel="0" collapsed="false">
      <c r="A321" s="61" t="n">
        <v>320</v>
      </c>
      <c r="B321" s="62" t="n">
        <v>41081.5944444445</v>
      </c>
      <c r="C321" s="63" t="n">
        <f aca="false">YEAR(B321)</f>
        <v>2012</v>
      </c>
      <c r="D321" s="32" t="s">
        <v>277</v>
      </c>
      <c r="E321" s="64" t="n">
        <v>5128.7</v>
      </c>
      <c r="F321" s="65" t="n">
        <v>-0.0053</v>
      </c>
      <c r="G321" s="66" t="n">
        <v>-27.18211</v>
      </c>
      <c r="H321" s="67" t="n">
        <f aca="false">E321+IF(D321="Long",1,-1)*G321</f>
        <v>5101.51789</v>
      </c>
      <c r="I321" s="68" t="n">
        <f aca="false">Assumptions!$B$58</f>
        <v>5.35750011455817</v>
      </c>
      <c r="J321" s="68" t="n">
        <f aca="false">INDEX(Yearly!$T$5:$T$22,MATCH(C321,Yearly!$A$5:$A$22,0))</f>
        <v>0.706483531590088</v>
      </c>
      <c r="K321" s="68" t="n">
        <f aca="false">G321-I321-J321</f>
        <v>-33.2460936461483</v>
      </c>
      <c r="L321" s="69" t="n">
        <f aca="false">(I321+J321)/Assumptions!$B$8</f>
        <v>0.000267383791848752</v>
      </c>
      <c r="M321" s="70" t="n">
        <f aca="false">F321-L321</f>
        <v>-0.00556738379184875</v>
      </c>
      <c r="N321" s="71" t="n">
        <f aca="false">G321*Assumptions!$B$7</f>
        <v>-213787.29515</v>
      </c>
      <c r="O321" s="71" t="n">
        <f aca="false">K321*Assumptions!$B$7</f>
        <v>-261480.526526956</v>
      </c>
      <c r="P321" s="68" t="n">
        <f aca="false">P320+G321</f>
        <v>5198.610415</v>
      </c>
      <c r="Q321" s="68" t="n">
        <f aca="false">MAX(Q320,P321)</f>
        <v>5239.048875</v>
      </c>
      <c r="R321" s="68" t="n">
        <f aca="false">Q321-P321</f>
        <v>40.4384599999994</v>
      </c>
      <c r="S321" s="68" t="n">
        <f aca="false">S320+K321</f>
        <v>3264.9061154103</v>
      </c>
      <c r="T321" s="68" t="n">
        <f aca="false">MAX(T320,S321)</f>
        <v>3433.86172896393</v>
      </c>
      <c r="U321" s="68" t="n">
        <f aca="false">T321-S321</f>
        <v>168.955613553632</v>
      </c>
      <c r="V321" s="70" t="n">
        <f aca="false">V320+F321</f>
        <v>1.1998</v>
      </c>
      <c r="W321" s="70" t="n">
        <f aca="false">MAX(W320,V321)</f>
        <v>1.2077</v>
      </c>
      <c r="X321" s="70" t="n">
        <f aca="false">W321-V321</f>
        <v>0.00790000000000002</v>
      </c>
      <c r="Y321" s="70" t="n">
        <f aca="false">Y320+M321</f>
        <v>1.11453572190998</v>
      </c>
      <c r="Z321" s="70" t="n">
        <f aca="false">MAX(Z320,Y321)</f>
        <v>1.12350525707737</v>
      </c>
      <c r="AA321" s="70" t="n">
        <f aca="false">Z321-Y321</f>
        <v>0.00896953516739507</v>
      </c>
      <c r="AB321" s="72" t="n">
        <f aca="false">AB320*(1+F321)</f>
        <v>3.10055093151024</v>
      </c>
      <c r="AC321" s="73" t="n">
        <f aca="false">MAX(AC320,AB321)</f>
        <v>3.12520791610705</v>
      </c>
      <c r="AD321" s="70" t="n">
        <f aca="false">1-AB321/AC321</f>
        <v>0.00788971014367779</v>
      </c>
      <c r="AE321" s="73" t="n">
        <f aca="false">AE320*(1+M321)</f>
        <v>2.84794701373072</v>
      </c>
      <c r="AF321" s="73" t="n">
        <f aca="false">MAX(AF320,AE321)</f>
        <v>2.8736735376208</v>
      </c>
      <c r="AG321" s="70" t="n">
        <f aca="false">1-AE321/AF321</f>
        <v>0.00895248661801229</v>
      </c>
      <c r="AH321" s="74" t="n">
        <f aca="false">IF(R321&gt;0,AH320+1,0)</f>
        <v>4</v>
      </c>
      <c r="AI321" s="74" t="n">
        <f aca="false">IF(U321&gt;0,AI320+1,0)</f>
        <v>38</v>
      </c>
      <c r="AJ321" s="74" t="n">
        <f aca="false">IF(G321&gt;0,AJ320+1,0)</f>
        <v>0</v>
      </c>
      <c r="AK321" s="74" t="n">
        <f aca="false">IF(G321&lt;=0,AK320+1,0)</f>
        <v>1</v>
      </c>
      <c r="AL321" s="74" t="n">
        <f aca="false">IF(K321&gt;0,AL320+1,0)</f>
        <v>0</v>
      </c>
      <c r="AM321" s="74" t="n">
        <f aca="false">IF(K321&lt;=0,AM320+1,0)</f>
        <v>1</v>
      </c>
    </row>
    <row r="322" customFormat="false" ht="15" hidden="false" customHeight="false" outlineLevel="0" collapsed="false">
      <c r="A322" s="61" t="n">
        <v>321</v>
      </c>
      <c r="B322" s="62" t="n">
        <v>41082.5791666667</v>
      </c>
      <c r="C322" s="63" t="n">
        <f aca="false">YEAR(B322)</f>
        <v>2012</v>
      </c>
      <c r="D322" s="32" t="s">
        <v>277</v>
      </c>
      <c r="E322" s="64" t="n">
        <v>5141.25</v>
      </c>
      <c r="F322" s="65" t="n">
        <v>-0.0052</v>
      </c>
      <c r="G322" s="66" t="n">
        <v>-26.7345</v>
      </c>
      <c r="H322" s="67" t="n">
        <f aca="false">E322+IF(D322="Long",1,-1)*G322</f>
        <v>5114.5155</v>
      </c>
      <c r="I322" s="68" t="n">
        <f aca="false">Assumptions!$B$58</f>
        <v>5.35750011455817</v>
      </c>
      <c r="J322" s="68" t="n">
        <f aca="false">INDEX(Yearly!$T$5:$T$22,MATCH(C322,Yearly!$A$5:$A$22,0))</f>
        <v>0.706483531590088</v>
      </c>
      <c r="K322" s="68" t="n">
        <f aca="false">G322-I322-J322</f>
        <v>-32.7984836461483</v>
      </c>
      <c r="L322" s="69" t="n">
        <f aca="false">(I322+J322)/Assumptions!$B$8</f>
        <v>0.000267383791848752</v>
      </c>
      <c r="M322" s="70" t="n">
        <f aca="false">F322-L322</f>
        <v>-0.00546738379184875</v>
      </c>
      <c r="N322" s="71" t="n">
        <f aca="false">G322*Assumptions!$B$7</f>
        <v>-210266.8425</v>
      </c>
      <c r="O322" s="71" t="n">
        <f aca="false">K322*Assumptions!$B$7</f>
        <v>-257960.073876956</v>
      </c>
      <c r="P322" s="68" t="n">
        <f aca="false">P321+G322</f>
        <v>5171.875915</v>
      </c>
      <c r="Q322" s="68" t="n">
        <f aca="false">MAX(Q321,P322)</f>
        <v>5239.048875</v>
      </c>
      <c r="R322" s="68" t="n">
        <f aca="false">Q322-P322</f>
        <v>67.172959999999</v>
      </c>
      <c r="S322" s="68" t="n">
        <f aca="false">S321+K322</f>
        <v>3232.10763176415</v>
      </c>
      <c r="T322" s="68" t="n">
        <f aca="false">MAX(T321,S322)</f>
        <v>3433.86172896393</v>
      </c>
      <c r="U322" s="68" t="n">
        <f aca="false">T322-S322</f>
        <v>201.754097199781</v>
      </c>
      <c r="V322" s="70" t="n">
        <f aca="false">V321+F322</f>
        <v>1.1946</v>
      </c>
      <c r="W322" s="70" t="n">
        <f aca="false">MAX(W321,V322)</f>
        <v>1.2077</v>
      </c>
      <c r="X322" s="70" t="n">
        <f aca="false">W322-V322</f>
        <v>0.0131000000000001</v>
      </c>
      <c r="Y322" s="70" t="n">
        <f aca="false">Y321+M322</f>
        <v>1.10906833811813</v>
      </c>
      <c r="Z322" s="70" t="n">
        <f aca="false">MAX(Z321,Y322)</f>
        <v>1.12350525707737</v>
      </c>
      <c r="AA322" s="70" t="n">
        <f aca="false">Z322-Y322</f>
        <v>0.0144369189592439</v>
      </c>
      <c r="AB322" s="72" t="n">
        <f aca="false">AB321*(1+F322)</f>
        <v>3.08442806666639</v>
      </c>
      <c r="AC322" s="73" t="n">
        <f aca="false">MAX(AC321,AB322)</f>
        <v>3.12520791610705</v>
      </c>
      <c r="AD322" s="70" t="n">
        <f aca="false">1-AB322/AC322</f>
        <v>0.0130486836509306</v>
      </c>
      <c r="AE322" s="73" t="n">
        <f aca="false">AE321*(1+M322)</f>
        <v>2.8323761943878</v>
      </c>
      <c r="AF322" s="73" t="n">
        <f aca="false">MAX(AF321,AE322)</f>
        <v>2.8736735376208</v>
      </c>
      <c r="AG322" s="70" t="n">
        <f aca="false">1-AE322/AF322</f>
        <v>0.0143709237296289</v>
      </c>
      <c r="AH322" s="74" t="n">
        <f aca="false">IF(R322&gt;0,AH321+1,0)</f>
        <v>5</v>
      </c>
      <c r="AI322" s="74" t="n">
        <f aca="false">IF(U322&gt;0,AI321+1,0)</f>
        <v>39</v>
      </c>
      <c r="AJ322" s="74" t="n">
        <f aca="false">IF(G322&gt;0,AJ321+1,0)</f>
        <v>0</v>
      </c>
      <c r="AK322" s="74" t="n">
        <f aca="false">IF(G322&lt;=0,AK321+1,0)</f>
        <v>2</v>
      </c>
      <c r="AL322" s="74" t="n">
        <f aca="false">IF(K322&gt;0,AL321+1,0)</f>
        <v>0</v>
      </c>
      <c r="AM322" s="74" t="n">
        <f aca="false">IF(K322&lt;=0,AM321+1,0)</f>
        <v>2</v>
      </c>
    </row>
    <row r="323" customFormat="false" ht="15" hidden="false" customHeight="false" outlineLevel="0" collapsed="false">
      <c r="A323" s="61" t="n">
        <v>322</v>
      </c>
      <c r="B323" s="62" t="n">
        <v>41087.3875</v>
      </c>
      <c r="C323" s="63" t="n">
        <f aca="false">YEAR(B323)</f>
        <v>2012</v>
      </c>
      <c r="D323" s="32" t="s">
        <v>277</v>
      </c>
      <c r="E323" s="64" t="n">
        <v>5156.9</v>
      </c>
      <c r="F323" s="65" t="n">
        <v>-0.0045</v>
      </c>
      <c r="G323" s="66" t="n">
        <v>-23.20605</v>
      </c>
      <c r="H323" s="67" t="n">
        <f aca="false">E323+IF(D323="Long",1,-1)*G323</f>
        <v>5133.69395</v>
      </c>
      <c r="I323" s="68" t="n">
        <f aca="false">Assumptions!$B$58</f>
        <v>5.35750011455817</v>
      </c>
      <c r="J323" s="68" t="n">
        <f aca="false">INDEX(Yearly!$T$5:$T$22,MATCH(C323,Yearly!$A$5:$A$22,0))</f>
        <v>0.706483531590088</v>
      </c>
      <c r="K323" s="68" t="n">
        <f aca="false">G323-I323-J323</f>
        <v>-29.2700336461483</v>
      </c>
      <c r="L323" s="69" t="n">
        <f aca="false">(I323+J323)/Assumptions!$B$8</f>
        <v>0.000267383791848752</v>
      </c>
      <c r="M323" s="70" t="n">
        <f aca="false">F323-L323</f>
        <v>-0.00476738379184875</v>
      </c>
      <c r="N323" s="71" t="n">
        <f aca="false">G323*Assumptions!$B$7</f>
        <v>-182515.58325</v>
      </c>
      <c r="O323" s="71" t="n">
        <f aca="false">K323*Assumptions!$B$7</f>
        <v>-230208.814626956</v>
      </c>
      <c r="P323" s="68" t="n">
        <f aca="false">P322+G323</f>
        <v>5148.669865</v>
      </c>
      <c r="Q323" s="68" t="n">
        <f aca="false">MAX(Q322,P323)</f>
        <v>5239.048875</v>
      </c>
      <c r="R323" s="68" t="n">
        <f aca="false">Q323-P323</f>
        <v>90.3790099999987</v>
      </c>
      <c r="S323" s="68" t="n">
        <f aca="false">S322+K323</f>
        <v>3202.837598118</v>
      </c>
      <c r="T323" s="68" t="n">
        <f aca="false">MAX(T322,S323)</f>
        <v>3433.86172896393</v>
      </c>
      <c r="U323" s="68" t="n">
        <f aca="false">T323-S323</f>
        <v>231.024130845929</v>
      </c>
      <c r="V323" s="70" t="n">
        <f aca="false">V322+F323</f>
        <v>1.1901</v>
      </c>
      <c r="W323" s="70" t="n">
        <f aca="false">MAX(W322,V323)</f>
        <v>1.2077</v>
      </c>
      <c r="X323" s="70" t="n">
        <f aca="false">W323-V323</f>
        <v>0.0176000000000001</v>
      </c>
      <c r="Y323" s="70" t="n">
        <f aca="false">Y322+M323</f>
        <v>1.10430095432628</v>
      </c>
      <c r="Z323" s="70" t="n">
        <f aca="false">MAX(Z322,Y323)</f>
        <v>1.12350525707737</v>
      </c>
      <c r="AA323" s="70" t="n">
        <f aca="false">Z323-Y323</f>
        <v>0.0192043027510926</v>
      </c>
      <c r="AB323" s="72" t="n">
        <f aca="false">AB322*(1+F323)</f>
        <v>3.07054814036639</v>
      </c>
      <c r="AC323" s="73" t="n">
        <f aca="false">MAX(AC322,AB323)</f>
        <v>3.12520791610705</v>
      </c>
      <c r="AD323" s="70" t="n">
        <f aca="false">1-AB323/AC323</f>
        <v>0.0174899645745014</v>
      </c>
      <c r="AE323" s="73" t="n">
        <f aca="false">AE322*(1+M323)</f>
        <v>2.81887317002626</v>
      </c>
      <c r="AF323" s="73" t="n">
        <f aca="false">MAX(AF322,AE323)</f>
        <v>2.8736735376208</v>
      </c>
      <c r="AG323" s="70" t="n">
        <f aca="false">1-AE323/AF323</f>
        <v>0.019069795812615</v>
      </c>
      <c r="AH323" s="74" t="n">
        <f aca="false">IF(R323&gt;0,AH322+1,0)</f>
        <v>6</v>
      </c>
      <c r="AI323" s="74" t="n">
        <f aca="false">IF(U323&gt;0,AI322+1,0)</f>
        <v>40</v>
      </c>
      <c r="AJ323" s="74" t="n">
        <f aca="false">IF(G323&gt;0,AJ322+1,0)</f>
        <v>0</v>
      </c>
      <c r="AK323" s="74" t="n">
        <f aca="false">IF(G323&lt;=0,AK322+1,0)</f>
        <v>3</v>
      </c>
      <c r="AL323" s="74" t="n">
        <f aca="false">IF(K323&gt;0,AL322+1,0)</f>
        <v>0</v>
      </c>
      <c r="AM323" s="74" t="n">
        <f aca="false">IF(K323&lt;=0,AM322+1,0)</f>
        <v>3</v>
      </c>
    </row>
    <row r="324" customFormat="false" ht="15" hidden="false" customHeight="false" outlineLevel="0" collapsed="false">
      <c r="A324" s="61" t="n">
        <v>323</v>
      </c>
      <c r="B324" s="62" t="n">
        <v>41088.6375</v>
      </c>
      <c r="C324" s="63" t="n">
        <f aca="false">YEAR(B324)</f>
        <v>2012</v>
      </c>
      <c r="D324" s="32" t="s">
        <v>277</v>
      </c>
      <c r="E324" s="64" t="n">
        <v>5146.75</v>
      </c>
      <c r="F324" s="65" t="n">
        <v>0.0082</v>
      </c>
      <c r="G324" s="66" t="n">
        <v>42.20335</v>
      </c>
      <c r="H324" s="67" t="n">
        <f aca="false">E324+IF(D324="Long",1,-1)*G324</f>
        <v>5188.95335</v>
      </c>
      <c r="I324" s="68" t="n">
        <f aca="false">Assumptions!$B$58</f>
        <v>5.35750011455817</v>
      </c>
      <c r="J324" s="68" t="n">
        <f aca="false">INDEX(Yearly!$T$5:$T$22,MATCH(C324,Yearly!$A$5:$A$22,0))</f>
        <v>0.706483531590088</v>
      </c>
      <c r="K324" s="68" t="n">
        <f aca="false">G324-I324-J324</f>
        <v>36.1393663538517</v>
      </c>
      <c r="L324" s="69" t="n">
        <f aca="false">(I324+J324)/Assumptions!$B$8</f>
        <v>0.000267383791848752</v>
      </c>
      <c r="M324" s="70" t="n">
        <f aca="false">F324-L324</f>
        <v>0.00793261620815125</v>
      </c>
      <c r="N324" s="71" t="n">
        <f aca="false">G324*Assumptions!$B$7</f>
        <v>331929.34775</v>
      </c>
      <c r="O324" s="71" t="n">
        <f aca="false">K324*Assumptions!$B$7</f>
        <v>284236.116373044</v>
      </c>
      <c r="P324" s="68" t="n">
        <f aca="false">P323+G324</f>
        <v>5190.873215</v>
      </c>
      <c r="Q324" s="68" t="n">
        <f aca="false">MAX(Q323,P324)</f>
        <v>5239.048875</v>
      </c>
      <c r="R324" s="68" t="n">
        <f aca="false">Q324-P324</f>
        <v>48.175659999999</v>
      </c>
      <c r="S324" s="68" t="n">
        <f aca="false">S323+K324</f>
        <v>3238.97696447186</v>
      </c>
      <c r="T324" s="68" t="n">
        <f aca="false">MAX(T323,S324)</f>
        <v>3433.86172896393</v>
      </c>
      <c r="U324" s="68" t="n">
        <f aca="false">T324-S324</f>
        <v>194.884764492077</v>
      </c>
      <c r="V324" s="70" t="n">
        <f aca="false">V323+F324</f>
        <v>1.1983</v>
      </c>
      <c r="W324" s="70" t="n">
        <f aca="false">MAX(W323,V324)</f>
        <v>1.2077</v>
      </c>
      <c r="X324" s="70" t="n">
        <f aca="false">W324-V324</f>
        <v>0.00940000000000008</v>
      </c>
      <c r="Y324" s="70" t="n">
        <f aca="false">Y323+M324</f>
        <v>1.11223357053443</v>
      </c>
      <c r="Z324" s="70" t="n">
        <f aca="false">MAX(Z323,Y324)</f>
        <v>1.12350525707737</v>
      </c>
      <c r="AA324" s="70" t="n">
        <f aca="false">Z324-Y324</f>
        <v>0.0112716865429414</v>
      </c>
      <c r="AB324" s="72" t="n">
        <f aca="false">AB323*(1+F324)</f>
        <v>3.09572663511739</v>
      </c>
      <c r="AC324" s="73" t="n">
        <f aca="false">MAX(AC323,AB324)</f>
        <v>3.12520791610705</v>
      </c>
      <c r="AD324" s="70" t="n">
        <f aca="false">1-AB324/AC324</f>
        <v>0.00943338228401225</v>
      </c>
      <c r="AE324" s="73" t="n">
        <f aca="false">AE323*(1+M324)</f>
        <v>2.84123420902353</v>
      </c>
      <c r="AF324" s="73" t="n">
        <f aca="false">MAX(AF323,AE324)</f>
        <v>2.8736735376208</v>
      </c>
      <c r="AG324" s="70" t="n">
        <f aca="false">1-AE324/AF324</f>
        <v>0.011288452975813</v>
      </c>
      <c r="AH324" s="74" t="n">
        <f aca="false">IF(R324&gt;0,AH323+1,0)</f>
        <v>7</v>
      </c>
      <c r="AI324" s="74" t="n">
        <f aca="false">IF(U324&gt;0,AI323+1,0)</f>
        <v>41</v>
      </c>
      <c r="AJ324" s="74" t="n">
        <f aca="false">IF(G324&gt;0,AJ323+1,0)</f>
        <v>1</v>
      </c>
      <c r="AK324" s="74" t="n">
        <f aca="false">IF(G324&lt;=0,AK323+1,0)</f>
        <v>0</v>
      </c>
      <c r="AL324" s="74" t="n">
        <f aca="false">IF(K324&gt;0,AL323+1,0)</f>
        <v>1</v>
      </c>
      <c r="AM324" s="74" t="n">
        <f aca="false">IF(K324&lt;=0,AM323+1,0)</f>
        <v>0</v>
      </c>
    </row>
    <row r="325" customFormat="false" ht="15" hidden="false" customHeight="false" outlineLevel="0" collapsed="false">
      <c r="A325" s="61" t="n">
        <v>324</v>
      </c>
      <c r="B325" s="62" t="n">
        <v>41089.40625</v>
      </c>
      <c r="C325" s="63" t="n">
        <f aca="false">YEAR(B325)</f>
        <v>2012</v>
      </c>
      <c r="D325" s="32" t="s">
        <v>277</v>
      </c>
      <c r="E325" s="64" t="n">
        <v>5228.9</v>
      </c>
      <c r="F325" s="65" t="n">
        <v>0.012</v>
      </c>
      <c r="G325" s="66" t="n">
        <v>62.7468</v>
      </c>
      <c r="H325" s="67" t="n">
        <f aca="false">E325+IF(D325="Long",1,-1)*G325</f>
        <v>5291.6468</v>
      </c>
      <c r="I325" s="68" t="n">
        <f aca="false">Assumptions!$B$58</f>
        <v>5.35750011455817</v>
      </c>
      <c r="J325" s="68" t="n">
        <f aca="false">INDEX(Yearly!$T$5:$T$22,MATCH(C325,Yearly!$A$5:$A$22,0))</f>
        <v>0.706483531590088</v>
      </c>
      <c r="K325" s="68" t="n">
        <f aca="false">G325-I325-J325</f>
        <v>56.6828163538517</v>
      </c>
      <c r="L325" s="69" t="n">
        <f aca="false">(I325+J325)/Assumptions!$B$8</f>
        <v>0.000267383791848752</v>
      </c>
      <c r="M325" s="70" t="n">
        <f aca="false">F325-L325</f>
        <v>0.0117326162081512</v>
      </c>
      <c r="N325" s="71" t="n">
        <f aca="false">G325*Assumptions!$B$7</f>
        <v>493503.582</v>
      </c>
      <c r="O325" s="71" t="n">
        <f aca="false">K325*Assumptions!$B$7</f>
        <v>445810.350623044</v>
      </c>
      <c r="P325" s="68" t="n">
        <f aca="false">P324+G325</f>
        <v>5253.620015</v>
      </c>
      <c r="Q325" s="68" t="n">
        <f aca="false">MAX(Q324,P325)</f>
        <v>5253.620015</v>
      </c>
      <c r="R325" s="68" t="n">
        <f aca="false">Q325-P325</f>
        <v>0</v>
      </c>
      <c r="S325" s="68" t="n">
        <f aca="false">S324+K325</f>
        <v>3295.65978082571</v>
      </c>
      <c r="T325" s="68" t="n">
        <f aca="false">MAX(T324,S325)</f>
        <v>3433.86172896393</v>
      </c>
      <c r="U325" s="68" t="n">
        <f aca="false">T325-S325</f>
        <v>138.201948138226</v>
      </c>
      <c r="V325" s="70" t="n">
        <f aca="false">V324+F325</f>
        <v>1.2103</v>
      </c>
      <c r="W325" s="70" t="n">
        <f aca="false">MAX(W324,V325)</f>
        <v>1.2103</v>
      </c>
      <c r="X325" s="70" t="n">
        <f aca="false">W325-V325</f>
        <v>0</v>
      </c>
      <c r="Y325" s="70" t="n">
        <f aca="false">Y324+M325</f>
        <v>1.12396618674258</v>
      </c>
      <c r="Z325" s="70" t="n">
        <f aca="false">MAX(Z324,Y325)</f>
        <v>1.12396618674258</v>
      </c>
      <c r="AA325" s="70" t="n">
        <f aca="false">Z325-Y325</f>
        <v>0</v>
      </c>
      <c r="AB325" s="72" t="n">
        <f aca="false">AB324*(1+F325)</f>
        <v>3.1328753547388</v>
      </c>
      <c r="AC325" s="73" t="n">
        <f aca="false">MAX(AC324,AB325)</f>
        <v>3.1328753547388</v>
      </c>
      <c r="AD325" s="70" t="n">
        <f aca="false">1-AB325/AC325</f>
        <v>0</v>
      </c>
      <c r="AE325" s="73" t="n">
        <f aca="false">AE324*(1+M325)</f>
        <v>2.87456931955548</v>
      </c>
      <c r="AF325" s="73" t="n">
        <f aca="false">MAX(AF324,AE325)</f>
        <v>2.87456931955548</v>
      </c>
      <c r="AG325" s="70" t="n">
        <f aca="false">1-AE325/AF325</f>
        <v>0</v>
      </c>
      <c r="AH325" s="74" t="n">
        <f aca="false">IF(R325&gt;0,AH324+1,0)</f>
        <v>0</v>
      </c>
      <c r="AI325" s="74" t="n">
        <f aca="false">IF(U325&gt;0,AI324+1,0)</f>
        <v>42</v>
      </c>
      <c r="AJ325" s="74" t="n">
        <f aca="false">IF(G325&gt;0,AJ324+1,0)</f>
        <v>2</v>
      </c>
      <c r="AK325" s="74" t="n">
        <f aca="false">IF(G325&lt;=0,AK324+1,0)</f>
        <v>0</v>
      </c>
      <c r="AL325" s="74" t="n">
        <f aca="false">IF(K325&gt;0,AL324+1,0)</f>
        <v>2</v>
      </c>
      <c r="AM325" s="74" t="n">
        <f aca="false">IF(K325&lt;=0,AM324+1,0)</f>
        <v>0</v>
      </c>
    </row>
    <row r="326" customFormat="false" ht="15" hidden="false" customHeight="false" outlineLevel="0" collapsed="false">
      <c r="A326" s="61" t="n">
        <v>325</v>
      </c>
      <c r="B326" s="62" t="n">
        <v>41100.40625</v>
      </c>
      <c r="C326" s="63" t="n">
        <f aca="false">YEAR(B326)</f>
        <v>2012</v>
      </c>
      <c r="D326" s="32" t="s">
        <v>277</v>
      </c>
      <c r="E326" s="64" t="n">
        <v>5289.85</v>
      </c>
      <c r="F326" s="65" t="n">
        <v>-0.0086</v>
      </c>
      <c r="G326" s="66" t="n">
        <v>-45.49271</v>
      </c>
      <c r="H326" s="67" t="n">
        <f aca="false">E326+IF(D326="Long",1,-1)*G326</f>
        <v>5244.35729</v>
      </c>
      <c r="I326" s="68" t="n">
        <f aca="false">Assumptions!$B$58</f>
        <v>5.35750011455817</v>
      </c>
      <c r="J326" s="68" t="n">
        <f aca="false">INDEX(Yearly!$T$5:$T$22,MATCH(C326,Yearly!$A$5:$A$22,0))</f>
        <v>0.706483531590088</v>
      </c>
      <c r="K326" s="68" t="n">
        <f aca="false">G326-I326-J326</f>
        <v>-51.5566936461483</v>
      </c>
      <c r="L326" s="69" t="n">
        <f aca="false">(I326+J326)/Assumptions!$B$8</f>
        <v>0.000267383791848752</v>
      </c>
      <c r="M326" s="70" t="n">
        <f aca="false">F326-L326</f>
        <v>-0.00886738379184875</v>
      </c>
      <c r="N326" s="71" t="n">
        <f aca="false">G326*Assumptions!$B$7</f>
        <v>-357800.16415</v>
      </c>
      <c r="O326" s="71" t="n">
        <f aca="false">K326*Assumptions!$B$7</f>
        <v>-405493.395526956</v>
      </c>
      <c r="P326" s="68" t="n">
        <f aca="false">P325+G326</f>
        <v>5208.127305</v>
      </c>
      <c r="Q326" s="68" t="n">
        <f aca="false">MAX(Q325,P326)</f>
        <v>5253.620015</v>
      </c>
      <c r="R326" s="68" t="n">
        <f aca="false">Q326-P326</f>
        <v>45.4927100000004</v>
      </c>
      <c r="S326" s="68" t="n">
        <f aca="false">S325+K326</f>
        <v>3244.10308717956</v>
      </c>
      <c r="T326" s="68" t="n">
        <f aca="false">MAX(T325,S326)</f>
        <v>3433.86172896393</v>
      </c>
      <c r="U326" s="68" t="n">
        <f aca="false">T326-S326</f>
        <v>189.758641784374</v>
      </c>
      <c r="V326" s="70" t="n">
        <f aca="false">V325+F326</f>
        <v>1.2017</v>
      </c>
      <c r="W326" s="70" t="n">
        <f aca="false">MAX(W325,V326)</f>
        <v>1.2103</v>
      </c>
      <c r="X326" s="70" t="n">
        <f aca="false">W326-V326</f>
        <v>0.00859999999999994</v>
      </c>
      <c r="Y326" s="70" t="n">
        <f aca="false">Y325+M326</f>
        <v>1.11509880295073</v>
      </c>
      <c r="Z326" s="70" t="n">
        <f aca="false">MAX(Z325,Y326)</f>
        <v>1.12396618674258</v>
      </c>
      <c r="AA326" s="70" t="n">
        <f aca="false">Z326-Y326</f>
        <v>0.0088673837918487</v>
      </c>
      <c r="AB326" s="72" t="n">
        <f aca="false">AB325*(1+F326)</f>
        <v>3.10593262668805</v>
      </c>
      <c r="AC326" s="73" t="n">
        <f aca="false">MAX(AC325,AB326)</f>
        <v>3.1328753547388</v>
      </c>
      <c r="AD326" s="70" t="n">
        <f aca="false">1-AB326/AC326</f>
        <v>0.00860000000000005</v>
      </c>
      <c r="AE326" s="73" t="n">
        <f aca="false">AE325*(1+M326)</f>
        <v>2.8490794101627</v>
      </c>
      <c r="AF326" s="73" t="n">
        <f aca="false">MAX(AF325,AE326)</f>
        <v>2.87456931955548</v>
      </c>
      <c r="AG326" s="70" t="n">
        <f aca="false">1-AE326/AF326</f>
        <v>0.0088673837918487</v>
      </c>
      <c r="AH326" s="74" t="n">
        <f aca="false">IF(R326&gt;0,AH325+1,0)</f>
        <v>1</v>
      </c>
      <c r="AI326" s="74" t="n">
        <f aca="false">IF(U326&gt;0,AI325+1,0)</f>
        <v>43</v>
      </c>
      <c r="AJ326" s="74" t="n">
        <f aca="false">IF(G326&gt;0,AJ325+1,0)</f>
        <v>0</v>
      </c>
      <c r="AK326" s="74" t="n">
        <f aca="false">IF(G326&lt;=0,AK325+1,0)</f>
        <v>1</v>
      </c>
      <c r="AL326" s="74" t="n">
        <f aca="false">IF(K326&gt;0,AL325+1,0)</f>
        <v>0</v>
      </c>
      <c r="AM326" s="74" t="n">
        <f aca="false">IF(K326&lt;=0,AM325+1,0)</f>
        <v>1</v>
      </c>
    </row>
    <row r="327" customFormat="false" ht="15" hidden="false" customHeight="false" outlineLevel="0" collapsed="false">
      <c r="A327" s="61" t="n">
        <v>326</v>
      </c>
      <c r="B327" s="62" t="n">
        <v>41109.40625</v>
      </c>
      <c r="C327" s="63" t="n">
        <f aca="false">YEAR(B327)</f>
        <v>2012</v>
      </c>
      <c r="D327" s="32" t="s">
        <v>277</v>
      </c>
      <c r="E327" s="64" t="n">
        <v>5247.45</v>
      </c>
      <c r="F327" s="65" t="n">
        <v>-0.0037</v>
      </c>
      <c r="G327" s="66" t="n">
        <v>-19.415565</v>
      </c>
      <c r="H327" s="67" t="n">
        <f aca="false">E327+IF(D327="Long",1,-1)*G327</f>
        <v>5228.034435</v>
      </c>
      <c r="I327" s="68" t="n">
        <f aca="false">Assumptions!$B$58</f>
        <v>5.35750011455817</v>
      </c>
      <c r="J327" s="68" t="n">
        <f aca="false">INDEX(Yearly!$T$5:$T$22,MATCH(C327,Yearly!$A$5:$A$22,0))</f>
        <v>0.706483531590088</v>
      </c>
      <c r="K327" s="68" t="n">
        <f aca="false">G327-I327-J327</f>
        <v>-25.4795486461483</v>
      </c>
      <c r="L327" s="69" t="n">
        <f aca="false">(I327+J327)/Assumptions!$B$8</f>
        <v>0.000267383791848752</v>
      </c>
      <c r="M327" s="70" t="n">
        <f aca="false">F327-L327</f>
        <v>-0.00396738379184875</v>
      </c>
      <c r="N327" s="71" t="n">
        <f aca="false">G327*Assumptions!$B$7</f>
        <v>-152703.418725</v>
      </c>
      <c r="O327" s="71" t="n">
        <f aca="false">K327*Assumptions!$B$7</f>
        <v>-200396.650101956</v>
      </c>
      <c r="P327" s="68" t="n">
        <f aca="false">P326+G327</f>
        <v>5188.71174</v>
      </c>
      <c r="Q327" s="68" t="n">
        <f aca="false">MAX(Q326,P327)</f>
        <v>5253.620015</v>
      </c>
      <c r="R327" s="68" t="n">
        <f aca="false">Q327-P327</f>
        <v>64.9082750000007</v>
      </c>
      <c r="S327" s="68" t="n">
        <f aca="false">S326+K327</f>
        <v>3218.62353853341</v>
      </c>
      <c r="T327" s="68" t="n">
        <f aca="false">MAX(T326,S327)</f>
        <v>3433.86172896393</v>
      </c>
      <c r="U327" s="68" t="n">
        <f aca="false">T327-S327</f>
        <v>215.238190430522</v>
      </c>
      <c r="V327" s="70" t="n">
        <f aca="false">V326+F327</f>
        <v>1.198</v>
      </c>
      <c r="W327" s="70" t="n">
        <f aca="false">MAX(W326,V327)</f>
        <v>1.2103</v>
      </c>
      <c r="X327" s="70" t="n">
        <f aca="false">W327-V327</f>
        <v>0.0123</v>
      </c>
      <c r="Y327" s="70" t="n">
        <f aca="false">Y326+M327</f>
        <v>1.11113141915889</v>
      </c>
      <c r="Z327" s="70" t="n">
        <f aca="false">MAX(Z326,Y327)</f>
        <v>1.12396618674258</v>
      </c>
      <c r="AA327" s="70" t="n">
        <f aca="false">Z327-Y327</f>
        <v>0.0128347675836975</v>
      </c>
      <c r="AB327" s="72" t="n">
        <f aca="false">AB326*(1+F327)</f>
        <v>3.0944406759693</v>
      </c>
      <c r="AC327" s="73" t="n">
        <f aca="false">MAX(AC326,AB327)</f>
        <v>3.1328753547388</v>
      </c>
      <c r="AD327" s="70" t="n">
        <f aca="false">1-AB327/AC327</f>
        <v>0.0122681800000001</v>
      </c>
      <c r="AE327" s="73" t="n">
        <f aca="false">AE326*(1+M327)</f>
        <v>2.83777601868913</v>
      </c>
      <c r="AF327" s="73" t="n">
        <f aca="false">MAX(AF326,AE327)</f>
        <v>2.87456931955548</v>
      </c>
      <c r="AG327" s="70" t="n">
        <f aca="false">1-AE327/AF327</f>
        <v>0.0127995872689657</v>
      </c>
      <c r="AH327" s="74" t="n">
        <f aca="false">IF(R327&gt;0,AH326+1,0)</f>
        <v>2</v>
      </c>
      <c r="AI327" s="74" t="n">
        <f aca="false">IF(U327&gt;0,AI326+1,0)</f>
        <v>44</v>
      </c>
      <c r="AJ327" s="74" t="n">
        <f aca="false">IF(G327&gt;0,AJ326+1,0)</f>
        <v>0</v>
      </c>
      <c r="AK327" s="74" t="n">
        <f aca="false">IF(G327&lt;=0,AK326+1,0)</f>
        <v>2</v>
      </c>
      <c r="AL327" s="74" t="n">
        <f aca="false">IF(K327&gt;0,AL326+1,0)</f>
        <v>0</v>
      </c>
      <c r="AM327" s="74" t="n">
        <f aca="false">IF(K327&lt;=0,AM326+1,0)</f>
        <v>2</v>
      </c>
    </row>
    <row r="328" customFormat="false" ht="15" hidden="false" customHeight="false" outlineLevel="0" collapsed="false">
      <c r="A328" s="61" t="n">
        <v>327</v>
      </c>
      <c r="B328" s="62" t="n">
        <v>41117.40625</v>
      </c>
      <c r="C328" s="63" t="n">
        <f aca="false">YEAR(B328)</f>
        <v>2012</v>
      </c>
      <c r="D328" s="32" t="s">
        <v>277</v>
      </c>
      <c r="E328" s="64" t="n">
        <v>5110</v>
      </c>
      <c r="F328" s="65" t="n">
        <v>-0.0011</v>
      </c>
      <c r="G328" s="66" t="n">
        <v>-5.621</v>
      </c>
      <c r="H328" s="67" t="n">
        <f aca="false">E328+IF(D328="Long",1,-1)*G328</f>
        <v>5104.379</v>
      </c>
      <c r="I328" s="68" t="n">
        <f aca="false">Assumptions!$B$58</f>
        <v>5.35750011455817</v>
      </c>
      <c r="J328" s="68" t="n">
        <f aca="false">INDEX(Yearly!$T$5:$T$22,MATCH(C328,Yearly!$A$5:$A$22,0))</f>
        <v>0.706483531590088</v>
      </c>
      <c r="K328" s="68" t="n">
        <f aca="false">G328-I328-J328</f>
        <v>-11.6849836461483</v>
      </c>
      <c r="L328" s="69" t="n">
        <f aca="false">(I328+J328)/Assumptions!$B$8</f>
        <v>0.000267383791848752</v>
      </c>
      <c r="M328" s="70" t="n">
        <f aca="false">F328-L328</f>
        <v>-0.00136738379184875</v>
      </c>
      <c r="N328" s="71" t="n">
        <f aca="false">G328*Assumptions!$B$7</f>
        <v>-44209.165</v>
      </c>
      <c r="O328" s="71" t="n">
        <f aca="false">K328*Assumptions!$B$7</f>
        <v>-91902.3963769561</v>
      </c>
      <c r="P328" s="68" t="n">
        <f aca="false">P327+G328</f>
        <v>5183.09074</v>
      </c>
      <c r="Q328" s="68" t="n">
        <f aca="false">MAX(Q327,P328)</f>
        <v>5253.620015</v>
      </c>
      <c r="R328" s="68" t="n">
        <f aca="false">Q328-P328</f>
        <v>70.5292750000008</v>
      </c>
      <c r="S328" s="68" t="n">
        <f aca="false">S327+K328</f>
        <v>3206.93855488726</v>
      </c>
      <c r="T328" s="68" t="n">
        <f aca="false">MAX(T327,S328)</f>
        <v>3433.86172896393</v>
      </c>
      <c r="U328" s="68" t="n">
        <f aca="false">T328-S328</f>
        <v>226.92317407667</v>
      </c>
      <c r="V328" s="70" t="n">
        <f aca="false">V327+F328</f>
        <v>1.1969</v>
      </c>
      <c r="W328" s="70" t="n">
        <f aca="false">MAX(W327,V328)</f>
        <v>1.2103</v>
      </c>
      <c r="X328" s="70" t="n">
        <f aca="false">W328-V328</f>
        <v>0.0134000000000001</v>
      </c>
      <c r="Y328" s="70" t="n">
        <f aca="false">Y327+M328</f>
        <v>1.10976403536704</v>
      </c>
      <c r="Z328" s="70" t="n">
        <f aca="false">MAX(Z327,Y328)</f>
        <v>1.12396618674258</v>
      </c>
      <c r="AA328" s="70" t="n">
        <f aca="false">Z328-Y328</f>
        <v>0.0142021513755461</v>
      </c>
      <c r="AB328" s="72" t="n">
        <f aca="false">AB327*(1+F328)</f>
        <v>3.09103679122574</v>
      </c>
      <c r="AC328" s="73" t="n">
        <f aca="false">MAX(AC327,AB328)</f>
        <v>3.1328753547388</v>
      </c>
      <c r="AD328" s="70" t="n">
        <f aca="false">1-AB328/AC328</f>
        <v>0.013354685002</v>
      </c>
      <c r="AE328" s="73" t="n">
        <f aca="false">AE327*(1+M328)</f>
        <v>2.83389568975628</v>
      </c>
      <c r="AF328" s="73" t="n">
        <f aca="false">MAX(AF327,AE328)</f>
        <v>2.87456931955548</v>
      </c>
      <c r="AG328" s="70" t="n">
        <f aca="false">1-AE328/AF328</f>
        <v>0.0141494691126405</v>
      </c>
      <c r="AH328" s="74" t="n">
        <f aca="false">IF(R328&gt;0,AH327+1,0)</f>
        <v>3</v>
      </c>
      <c r="AI328" s="74" t="n">
        <f aca="false">IF(U328&gt;0,AI327+1,0)</f>
        <v>45</v>
      </c>
      <c r="AJ328" s="74" t="n">
        <f aca="false">IF(G328&gt;0,AJ327+1,0)</f>
        <v>0</v>
      </c>
      <c r="AK328" s="74" t="n">
        <f aca="false">IF(G328&lt;=0,AK327+1,0)</f>
        <v>3</v>
      </c>
      <c r="AL328" s="74" t="n">
        <f aca="false">IF(K328&gt;0,AL327+1,0)</f>
        <v>0</v>
      </c>
      <c r="AM328" s="74" t="n">
        <f aca="false">IF(K328&lt;=0,AM327+1,0)</f>
        <v>3</v>
      </c>
    </row>
    <row r="329" customFormat="false" ht="15" hidden="false" customHeight="false" outlineLevel="0" collapsed="false">
      <c r="A329" s="61" t="n">
        <v>328</v>
      </c>
      <c r="B329" s="62" t="n">
        <v>41117.5569444444</v>
      </c>
      <c r="C329" s="63" t="n">
        <f aca="false">YEAR(B329)</f>
        <v>2012</v>
      </c>
      <c r="D329" s="32" t="s">
        <v>276</v>
      </c>
      <c r="E329" s="64" t="n">
        <v>5104.55</v>
      </c>
      <c r="F329" s="65" t="n">
        <v>-0.0099</v>
      </c>
      <c r="G329" s="66" t="n">
        <v>-50.535045</v>
      </c>
      <c r="H329" s="67" t="n">
        <f aca="false">E329+IF(D329="Long",1,-1)*G329</f>
        <v>5155.085045</v>
      </c>
      <c r="I329" s="68" t="n">
        <f aca="false">Assumptions!$B$58</f>
        <v>5.35750011455817</v>
      </c>
      <c r="J329" s="68" t="n">
        <f aca="false">INDEX(Yearly!$T$5:$T$22,MATCH(C329,Yearly!$A$5:$A$22,0))</f>
        <v>0.706483531590088</v>
      </c>
      <c r="K329" s="68" t="n">
        <f aca="false">G329-I329-J329</f>
        <v>-56.5990286461483</v>
      </c>
      <c r="L329" s="69" t="n">
        <f aca="false">(I329+J329)/Assumptions!$B$8</f>
        <v>0.000267383791848752</v>
      </c>
      <c r="M329" s="70" t="n">
        <f aca="false">F329-L329</f>
        <v>-0.0101673837918488</v>
      </c>
      <c r="N329" s="71" t="n">
        <f aca="false">G329*Assumptions!$B$7</f>
        <v>-397458.128925</v>
      </c>
      <c r="O329" s="71" t="n">
        <f aca="false">K329*Assumptions!$B$7</f>
        <v>-445151.360301956</v>
      </c>
      <c r="P329" s="68" t="n">
        <f aca="false">P328+G329</f>
        <v>5132.555695</v>
      </c>
      <c r="Q329" s="68" t="n">
        <f aca="false">MAX(Q328,P329)</f>
        <v>5253.620015</v>
      </c>
      <c r="R329" s="68" t="n">
        <f aca="false">Q329-P329</f>
        <v>121.06432</v>
      </c>
      <c r="S329" s="68" t="n">
        <f aca="false">S328+K329</f>
        <v>3150.33952624112</v>
      </c>
      <c r="T329" s="68" t="n">
        <f aca="false">MAX(T328,S329)</f>
        <v>3433.86172896393</v>
      </c>
      <c r="U329" s="68" t="n">
        <f aca="false">T329-S329</f>
        <v>283.522202722819</v>
      </c>
      <c r="V329" s="70" t="n">
        <f aca="false">V328+F329</f>
        <v>1.187</v>
      </c>
      <c r="W329" s="70" t="n">
        <f aca="false">MAX(W328,V329)</f>
        <v>1.2103</v>
      </c>
      <c r="X329" s="70" t="n">
        <f aca="false">W329-V329</f>
        <v>0.0233000000000001</v>
      </c>
      <c r="Y329" s="70" t="n">
        <f aca="false">Y328+M329</f>
        <v>1.09959665157519</v>
      </c>
      <c r="Z329" s="70" t="n">
        <f aca="false">MAX(Z328,Y329)</f>
        <v>1.12396618674258</v>
      </c>
      <c r="AA329" s="70" t="n">
        <f aca="false">Z329-Y329</f>
        <v>0.0243695351673949</v>
      </c>
      <c r="AB329" s="72" t="n">
        <f aca="false">AB328*(1+F329)</f>
        <v>3.0604355269926</v>
      </c>
      <c r="AC329" s="73" t="n">
        <f aca="false">MAX(AC328,AB329)</f>
        <v>3.1328753547388</v>
      </c>
      <c r="AD329" s="70" t="n">
        <f aca="false">1-AB329/AC329</f>
        <v>0.0231224736204803</v>
      </c>
      <c r="AE329" s="73" t="n">
        <f aca="false">AE328*(1+M329)</f>
        <v>2.80508238465246</v>
      </c>
      <c r="AF329" s="73" t="n">
        <f aca="false">MAX(AF328,AE329)</f>
        <v>2.87456931955548</v>
      </c>
      <c r="AG329" s="70" t="n">
        <f aca="false">1-AE329/AF329</f>
        <v>0.0241729898215701</v>
      </c>
      <c r="AH329" s="74" t="n">
        <f aca="false">IF(R329&gt;0,AH328+1,0)</f>
        <v>4</v>
      </c>
      <c r="AI329" s="74" t="n">
        <f aca="false">IF(U329&gt;0,AI328+1,0)</f>
        <v>46</v>
      </c>
      <c r="AJ329" s="74" t="n">
        <f aca="false">IF(G329&gt;0,AJ328+1,0)</f>
        <v>0</v>
      </c>
      <c r="AK329" s="74" t="n">
        <f aca="false">IF(G329&lt;=0,AK328+1,0)</f>
        <v>4</v>
      </c>
      <c r="AL329" s="74" t="n">
        <f aca="false">IF(K329&gt;0,AL328+1,0)</f>
        <v>0</v>
      </c>
      <c r="AM329" s="74" t="n">
        <f aca="false">IF(K329&lt;=0,AM328+1,0)</f>
        <v>4</v>
      </c>
    </row>
    <row r="330" customFormat="false" ht="15" hidden="false" customHeight="false" outlineLevel="0" collapsed="false">
      <c r="A330" s="61" t="n">
        <v>329</v>
      </c>
      <c r="B330" s="62" t="n">
        <v>41120.40625</v>
      </c>
      <c r="C330" s="63" t="n">
        <f aca="false">YEAR(B330)</f>
        <v>2012</v>
      </c>
      <c r="D330" s="32" t="s">
        <v>277</v>
      </c>
      <c r="E330" s="64" t="n">
        <v>5154.95</v>
      </c>
      <c r="F330" s="65" t="n">
        <v>0.0055</v>
      </c>
      <c r="G330" s="66" t="n">
        <v>28.352225</v>
      </c>
      <c r="H330" s="67" t="n">
        <f aca="false">E330+IF(D330="Long",1,-1)*G330</f>
        <v>5183.302225</v>
      </c>
      <c r="I330" s="68" t="n">
        <f aca="false">Assumptions!$B$58</f>
        <v>5.35750011455817</v>
      </c>
      <c r="J330" s="68" t="n">
        <f aca="false">INDEX(Yearly!$T$5:$T$22,MATCH(C330,Yearly!$A$5:$A$22,0))</f>
        <v>0.706483531590088</v>
      </c>
      <c r="K330" s="68" t="n">
        <f aca="false">G330-I330-J330</f>
        <v>22.2882413538517</v>
      </c>
      <c r="L330" s="69" t="n">
        <f aca="false">(I330+J330)/Assumptions!$B$8</f>
        <v>0.000267383791848752</v>
      </c>
      <c r="M330" s="70" t="n">
        <f aca="false">F330-L330</f>
        <v>0.00523261620815125</v>
      </c>
      <c r="N330" s="71" t="n">
        <f aca="false">G330*Assumptions!$B$7</f>
        <v>222990.249625</v>
      </c>
      <c r="O330" s="71" t="n">
        <f aca="false">K330*Assumptions!$B$7</f>
        <v>175297.018248044</v>
      </c>
      <c r="P330" s="68" t="n">
        <f aca="false">P329+G330</f>
        <v>5160.90792</v>
      </c>
      <c r="Q330" s="68" t="n">
        <f aca="false">MAX(Q329,P330)</f>
        <v>5253.620015</v>
      </c>
      <c r="R330" s="68" t="n">
        <f aca="false">Q330-P330</f>
        <v>92.7120950000008</v>
      </c>
      <c r="S330" s="68" t="n">
        <f aca="false">S329+K330</f>
        <v>3172.62776759497</v>
      </c>
      <c r="T330" s="68" t="n">
        <f aca="false">MAX(T329,S330)</f>
        <v>3433.86172896393</v>
      </c>
      <c r="U330" s="68" t="n">
        <f aca="false">T330-S330</f>
        <v>261.233961368967</v>
      </c>
      <c r="V330" s="70" t="n">
        <f aca="false">V329+F330</f>
        <v>1.1925</v>
      </c>
      <c r="W330" s="70" t="n">
        <f aca="false">MAX(W329,V330)</f>
        <v>1.2103</v>
      </c>
      <c r="X330" s="70" t="n">
        <f aca="false">W330-V330</f>
        <v>0.0178</v>
      </c>
      <c r="Y330" s="70" t="n">
        <f aca="false">Y329+M330</f>
        <v>1.10482926778334</v>
      </c>
      <c r="Z330" s="70" t="n">
        <f aca="false">MAX(Z329,Y330)</f>
        <v>1.12396618674258</v>
      </c>
      <c r="AA330" s="70" t="n">
        <f aca="false">Z330-Y330</f>
        <v>0.0191369189592436</v>
      </c>
      <c r="AB330" s="72" t="n">
        <f aca="false">AB329*(1+F330)</f>
        <v>3.07726792239106</v>
      </c>
      <c r="AC330" s="73" t="n">
        <f aca="false">MAX(AC329,AB330)</f>
        <v>3.1328753547388</v>
      </c>
      <c r="AD330" s="70" t="n">
        <f aca="false">1-AB330/AC330</f>
        <v>0.0177496472253927</v>
      </c>
      <c r="AE330" s="73" t="n">
        <f aca="false">AE329*(1+M330)</f>
        <v>2.8197603042036</v>
      </c>
      <c r="AF330" s="73" t="n">
        <f aca="false">MAX(AF329,AE330)</f>
        <v>2.87456931955548</v>
      </c>
      <c r="AG330" s="70" t="n">
        <f aca="false">1-AE330/AF330</f>
        <v>0.0190668615917587</v>
      </c>
      <c r="AH330" s="74" t="n">
        <f aca="false">IF(R330&gt;0,AH329+1,0)</f>
        <v>5</v>
      </c>
      <c r="AI330" s="74" t="n">
        <f aca="false">IF(U330&gt;0,AI329+1,0)</f>
        <v>47</v>
      </c>
      <c r="AJ330" s="74" t="n">
        <f aca="false">IF(G330&gt;0,AJ329+1,0)</f>
        <v>1</v>
      </c>
      <c r="AK330" s="74" t="n">
        <f aca="false">IF(G330&lt;=0,AK329+1,0)</f>
        <v>0</v>
      </c>
      <c r="AL330" s="74" t="n">
        <f aca="false">IF(K330&gt;0,AL329+1,0)</f>
        <v>1</v>
      </c>
      <c r="AM330" s="74" t="n">
        <f aca="false">IF(K330&lt;=0,AM329+1,0)</f>
        <v>0</v>
      </c>
    </row>
    <row r="331" customFormat="false" ht="15" hidden="false" customHeight="false" outlineLevel="0" collapsed="false">
      <c r="A331" s="61" t="n">
        <v>330</v>
      </c>
      <c r="B331" s="62" t="n">
        <v>41124.40625</v>
      </c>
      <c r="C331" s="63" t="n">
        <f aca="false">YEAR(B331)</f>
        <v>2012</v>
      </c>
      <c r="D331" s="32" t="s">
        <v>276</v>
      </c>
      <c r="E331" s="64" t="n">
        <v>5183.15</v>
      </c>
      <c r="F331" s="65" t="n">
        <v>-0.0049</v>
      </c>
      <c r="G331" s="66" t="n">
        <v>-25.397435</v>
      </c>
      <c r="H331" s="67" t="n">
        <f aca="false">E331+IF(D331="Long",1,-1)*G331</f>
        <v>5208.547435</v>
      </c>
      <c r="I331" s="68" t="n">
        <f aca="false">Assumptions!$B$58</f>
        <v>5.35750011455817</v>
      </c>
      <c r="J331" s="68" t="n">
        <f aca="false">INDEX(Yearly!$T$5:$T$22,MATCH(C331,Yearly!$A$5:$A$22,0))</f>
        <v>0.706483531590088</v>
      </c>
      <c r="K331" s="68" t="n">
        <f aca="false">G331-I331-J331</f>
        <v>-31.4614186461483</v>
      </c>
      <c r="L331" s="69" t="n">
        <f aca="false">(I331+J331)/Assumptions!$B$8</f>
        <v>0.000267383791848752</v>
      </c>
      <c r="M331" s="70" t="n">
        <f aca="false">F331-L331</f>
        <v>-0.00516738379184875</v>
      </c>
      <c r="N331" s="71" t="n">
        <f aca="false">G331*Assumptions!$B$7</f>
        <v>-199750.826275</v>
      </c>
      <c r="O331" s="71" t="n">
        <f aca="false">K331*Assumptions!$B$7</f>
        <v>-247444.057651956</v>
      </c>
      <c r="P331" s="68" t="n">
        <f aca="false">P330+G331</f>
        <v>5135.510485</v>
      </c>
      <c r="Q331" s="68" t="n">
        <f aca="false">MAX(Q330,P331)</f>
        <v>5253.620015</v>
      </c>
      <c r="R331" s="68" t="n">
        <f aca="false">Q331-P331</f>
        <v>118.109530000001</v>
      </c>
      <c r="S331" s="68" t="n">
        <f aca="false">S330+K331</f>
        <v>3141.16634894882</v>
      </c>
      <c r="T331" s="68" t="n">
        <f aca="false">MAX(T330,S331)</f>
        <v>3433.86172896393</v>
      </c>
      <c r="U331" s="68" t="n">
        <f aca="false">T331-S331</f>
        <v>292.695380015115</v>
      </c>
      <c r="V331" s="70" t="n">
        <f aca="false">V330+F331</f>
        <v>1.1876</v>
      </c>
      <c r="W331" s="70" t="n">
        <f aca="false">MAX(W330,V331)</f>
        <v>1.2103</v>
      </c>
      <c r="X331" s="70" t="n">
        <f aca="false">W331-V331</f>
        <v>0.0226999999999999</v>
      </c>
      <c r="Y331" s="70" t="n">
        <f aca="false">Y330+M331</f>
        <v>1.09966188399149</v>
      </c>
      <c r="Z331" s="70" t="n">
        <f aca="false">MAX(Z330,Y331)</f>
        <v>1.12396618674258</v>
      </c>
      <c r="AA331" s="70" t="n">
        <f aca="false">Z331-Y331</f>
        <v>0.0243043027510923</v>
      </c>
      <c r="AB331" s="72" t="n">
        <f aca="false">AB330*(1+F331)</f>
        <v>3.06218930957135</v>
      </c>
      <c r="AC331" s="73" t="n">
        <f aca="false">MAX(AC330,AB331)</f>
        <v>3.1328753547388</v>
      </c>
      <c r="AD331" s="70" t="n">
        <f aca="false">1-AB331/AC331</f>
        <v>0.0225626739539884</v>
      </c>
      <c r="AE331" s="73" t="n">
        <f aca="false">AE330*(1+M331)</f>
        <v>2.80518952051075</v>
      </c>
      <c r="AF331" s="73" t="n">
        <f aca="false">MAX(AF330,AE331)</f>
        <v>2.87456931955548</v>
      </c>
      <c r="AG331" s="70" t="n">
        <f aca="false">1-AE331/AF331</f>
        <v>0.0241357195920568</v>
      </c>
      <c r="AH331" s="74" t="n">
        <f aca="false">IF(R331&gt;0,AH330+1,0)</f>
        <v>6</v>
      </c>
      <c r="AI331" s="74" t="n">
        <f aca="false">IF(U331&gt;0,AI330+1,0)</f>
        <v>48</v>
      </c>
      <c r="AJ331" s="74" t="n">
        <f aca="false">IF(G331&gt;0,AJ330+1,0)</f>
        <v>0</v>
      </c>
      <c r="AK331" s="74" t="n">
        <f aca="false">IF(G331&lt;=0,AK330+1,0)</f>
        <v>1</v>
      </c>
      <c r="AL331" s="74" t="n">
        <f aca="false">IF(K331&gt;0,AL330+1,0)</f>
        <v>0</v>
      </c>
      <c r="AM331" s="74" t="n">
        <f aca="false">IF(K331&lt;=0,AM330+1,0)</f>
        <v>1</v>
      </c>
    </row>
    <row r="332" customFormat="false" ht="15" hidden="false" customHeight="false" outlineLevel="0" collapsed="false">
      <c r="A332" s="61" t="n">
        <v>331</v>
      </c>
      <c r="B332" s="62" t="n">
        <v>41124.5729166667</v>
      </c>
      <c r="C332" s="63" t="n">
        <f aca="false">YEAR(B332)</f>
        <v>2012</v>
      </c>
      <c r="D332" s="32" t="s">
        <v>277</v>
      </c>
      <c r="E332" s="64" t="n">
        <v>5208.55</v>
      </c>
      <c r="F332" s="65" t="n">
        <v>0.0187</v>
      </c>
      <c r="G332" s="66" t="n">
        <v>97.399885</v>
      </c>
      <c r="H332" s="67" t="n">
        <f aca="false">E332+IF(D332="Long",1,-1)*G332</f>
        <v>5305.949885</v>
      </c>
      <c r="I332" s="68" t="n">
        <f aca="false">Assumptions!$B$58</f>
        <v>5.35750011455817</v>
      </c>
      <c r="J332" s="68" t="n">
        <f aca="false">INDEX(Yearly!$T$5:$T$22,MATCH(C332,Yearly!$A$5:$A$22,0))</f>
        <v>0.706483531590088</v>
      </c>
      <c r="K332" s="68" t="n">
        <f aca="false">G332-I332-J332</f>
        <v>91.3359013538517</v>
      </c>
      <c r="L332" s="69" t="n">
        <f aca="false">(I332+J332)/Assumptions!$B$8</f>
        <v>0.000267383791848752</v>
      </c>
      <c r="M332" s="70" t="n">
        <f aca="false">F332-L332</f>
        <v>0.0184326162081513</v>
      </c>
      <c r="N332" s="71" t="n">
        <f aca="false">G332*Assumptions!$B$7</f>
        <v>766050.095525</v>
      </c>
      <c r="O332" s="71" t="n">
        <f aca="false">K332*Assumptions!$B$7</f>
        <v>718356.864148044</v>
      </c>
      <c r="P332" s="68" t="n">
        <f aca="false">P331+G332</f>
        <v>5232.91037</v>
      </c>
      <c r="Q332" s="68" t="n">
        <f aca="false">MAX(Q331,P332)</f>
        <v>5253.620015</v>
      </c>
      <c r="R332" s="68" t="n">
        <f aca="false">Q332-P332</f>
        <v>20.7096450000008</v>
      </c>
      <c r="S332" s="68" t="n">
        <f aca="false">S331+K332</f>
        <v>3232.50225030267</v>
      </c>
      <c r="T332" s="68" t="n">
        <f aca="false">MAX(T331,S332)</f>
        <v>3433.86172896393</v>
      </c>
      <c r="U332" s="68" t="n">
        <f aca="false">T332-S332</f>
        <v>201.359478661263</v>
      </c>
      <c r="V332" s="70" t="n">
        <f aca="false">V331+F332</f>
        <v>1.2063</v>
      </c>
      <c r="W332" s="70" t="n">
        <f aca="false">MAX(W331,V332)</f>
        <v>1.2103</v>
      </c>
      <c r="X332" s="70" t="n">
        <f aca="false">W332-V332</f>
        <v>0.004</v>
      </c>
      <c r="Y332" s="70" t="n">
        <f aca="false">Y331+M332</f>
        <v>1.11809450019964</v>
      </c>
      <c r="Z332" s="70" t="n">
        <f aca="false">MAX(Z331,Y332)</f>
        <v>1.12396618674258</v>
      </c>
      <c r="AA332" s="70" t="n">
        <f aca="false">Z332-Y332</f>
        <v>0.00587168654294112</v>
      </c>
      <c r="AB332" s="72" t="n">
        <f aca="false">AB331*(1+F332)</f>
        <v>3.11945224966033</v>
      </c>
      <c r="AC332" s="73" t="n">
        <f aca="false">MAX(AC331,AB332)</f>
        <v>3.1328753547388</v>
      </c>
      <c r="AD332" s="70" t="n">
        <f aca="false">1-AB332/AC332</f>
        <v>0.00428459595692787</v>
      </c>
      <c r="AE332" s="73" t="n">
        <f aca="false">AE331*(1+M332)</f>
        <v>2.85689650233346</v>
      </c>
      <c r="AF332" s="73" t="n">
        <f aca="false">MAX(AF331,AE332)</f>
        <v>2.87456931955548</v>
      </c>
      <c r="AG332" s="70" t="n">
        <f aca="false">1-AE332/AF332</f>
        <v>0.00614798784005355</v>
      </c>
      <c r="AH332" s="74" t="n">
        <f aca="false">IF(R332&gt;0,AH331+1,0)</f>
        <v>7</v>
      </c>
      <c r="AI332" s="74" t="n">
        <f aca="false">IF(U332&gt;0,AI331+1,0)</f>
        <v>49</v>
      </c>
      <c r="AJ332" s="74" t="n">
        <f aca="false">IF(G332&gt;0,AJ331+1,0)</f>
        <v>1</v>
      </c>
      <c r="AK332" s="74" t="n">
        <f aca="false">IF(G332&lt;=0,AK331+1,0)</f>
        <v>0</v>
      </c>
      <c r="AL332" s="74" t="n">
        <f aca="false">IF(K332&gt;0,AL331+1,0)</f>
        <v>1</v>
      </c>
      <c r="AM332" s="74" t="n">
        <f aca="false">IF(K332&lt;=0,AM331+1,0)</f>
        <v>0</v>
      </c>
    </row>
    <row r="333" customFormat="false" ht="15" hidden="false" customHeight="false" outlineLevel="0" collapsed="false">
      <c r="A333" s="61" t="n">
        <v>332</v>
      </c>
      <c r="B333" s="62" t="n">
        <v>41131.5784722222</v>
      </c>
      <c r="C333" s="63" t="n">
        <f aca="false">YEAR(B333)</f>
        <v>2012</v>
      </c>
      <c r="D333" s="32" t="s">
        <v>277</v>
      </c>
      <c r="E333" s="64" t="n">
        <v>5320</v>
      </c>
      <c r="F333" s="65" t="n">
        <v>0.0056</v>
      </c>
      <c r="G333" s="66" t="n">
        <v>29.792</v>
      </c>
      <c r="H333" s="67" t="n">
        <f aca="false">E333+IF(D333="Long",1,-1)*G333</f>
        <v>5349.792</v>
      </c>
      <c r="I333" s="68" t="n">
        <f aca="false">Assumptions!$B$58</f>
        <v>5.35750011455817</v>
      </c>
      <c r="J333" s="68" t="n">
        <f aca="false">INDEX(Yearly!$T$5:$T$22,MATCH(C333,Yearly!$A$5:$A$22,0))</f>
        <v>0.706483531590088</v>
      </c>
      <c r="K333" s="68" t="n">
        <f aca="false">G333-I333-J333</f>
        <v>23.7280163538517</v>
      </c>
      <c r="L333" s="69" t="n">
        <f aca="false">(I333+J333)/Assumptions!$B$8</f>
        <v>0.000267383791848752</v>
      </c>
      <c r="M333" s="70" t="n">
        <f aca="false">F333-L333</f>
        <v>0.00533261620815125</v>
      </c>
      <c r="N333" s="71" t="n">
        <f aca="false">G333*Assumptions!$B$7</f>
        <v>234314.08</v>
      </c>
      <c r="O333" s="71" t="n">
        <f aca="false">K333*Assumptions!$B$7</f>
        <v>186620.848623044</v>
      </c>
      <c r="P333" s="68" t="n">
        <f aca="false">P332+G333</f>
        <v>5262.70237</v>
      </c>
      <c r="Q333" s="68" t="n">
        <f aca="false">MAX(Q332,P333)</f>
        <v>5262.70237</v>
      </c>
      <c r="R333" s="68" t="n">
        <f aca="false">Q333-P333</f>
        <v>0</v>
      </c>
      <c r="S333" s="68" t="n">
        <f aca="false">S332+K333</f>
        <v>3256.23026665652</v>
      </c>
      <c r="T333" s="68" t="n">
        <f aca="false">MAX(T332,S333)</f>
        <v>3433.86172896393</v>
      </c>
      <c r="U333" s="68" t="n">
        <f aca="false">T333-S333</f>
        <v>177.631462307412</v>
      </c>
      <c r="V333" s="70" t="n">
        <f aca="false">V332+F333</f>
        <v>1.2119</v>
      </c>
      <c r="W333" s="70" t="n">
        <f aca="false">MAX(W332,V333)</f>
        <v>1.2119</v>
      </c>
      <c r="X333" s="70" t="n">
        <f aca="false">W333-V333</f>
        <v>0</v>
      </c>
      <c r="Y333" s="70" t="n">
        <f aca="false">Y332+M333</f>
        <v>1.12342711640779</v>
      </c>
      <c r="Z333" s="70" t="n">
        <f aca="false">MAX(Z332,Y333)</f>
        <v>1.12396618674258</v>
      </c>
      <c r="AA333" s="70" t="n">
        <f aca="false">Z333-Y333</f>
        <v>0.000539070334789837</v>
      </c>
      <c r="AB333" s="72" t="n">
        <f aca="false">AB332*(1+F333)</f>
        <v>3.13692118225843</v>
      </c>
      <c r="AC333" s="73" t="n">
        <f aca="false">MAX(AC332,AB333)</f>
        <v>3.13692118225843</v>
      </c>
      <c r="AD333" s="70" t="n">
        <f aca="false">1-AB333/AC333</f>
        <v>0</v>
      </c>
      <c r="AE333" s="73" t="n">
        <f aca="false">AE332*(1+M333)</f>
        <v>2.87213123492681</v>
      </c>
      <c r="AF333" s="73" t="n">
        <f aca="false">MAX(AF332,AE333)</f>
        <v>2.87456931955548</v>
      </c>
      <c r="AG333" s="70" t="n">
        <f aca="false">1-AE333/AF333</f>
        <v>0.000848156491505714</v>
      </c>
      <c r="AH333" s="74" t="n">
        <f aca="false">IF(R333&gt;0,AH332+1,0)</f>
        <v>0</v>
      </c>
      <c r="AI333" s="74" t="n">
        <f aca="false">IF(U333&gt;0,AI332+1,0)</f>
        <v>50</v>
      </c>
      <c r="AJ333" s="74" t="n">
        <f aca="false">IF(G333&gt;0,AJ332+1,0)</f>
        <v>2</v>
      </c>
      <c r="AK333" s="74" t="n">
        <f aca="false">IF(G333&lt;=0,AK332+1,0)</f>
        <v>0</v>
      </c>
      <c r="AL333" s="74" t="n">
        <f aca="false">IF(K333&gt;0,AL332+1,0)</f>
        <v>2</v>
      </c>
      <c r="AM333" s="74" t="n">
        <f aca="false">IF(K333&lt;=0,AM332+1,0)</f>
        <v>0</v>
      </c>
    </row>
    <row r="334" customFormat="false" ht="15" hidden="false" customHeight="false" outlineLevel="0" collapsed="false">
      <c r="A334" s="61" t="n">
        <v>333</v>
      </c>
      <c r="B334" s="62" t="n">
        <v>41142.3944444444</v>
      </c>
      <c r="C334" s="63" t="n">
        <f aca="false">YEAR(B334)</f>
        <v>2012</v>
      </c>
      <c r="D334" s="32" t="s">
        <v>277</v>
      </c>
      <c r="E334" s="64" t="n">
        <v>5393.75</v>
      </c>
      <c r="F334" s="65" t="n">
        <v>-0.0032</v>
      </c>
      <c r="G334" s="66" t="n">
        <v>-17.26</v>
      </c>
      <c r="H334" s="67" t="n">
        <f aca="false">E334+IF(D334="Long",1,-1)*G334</f>
        <v>5376.49</v>
      </c>
      <c r="I334" s="68" t="n">
        <f aca="false">Assumptions!$B$58</f>
        <v>5.35750011455817</v>
      </c>
      <c r="J334" s="68" t="n">
        <f aca="false">INDEX(Yearly!$T$5:$T$22,MATCH(C334,Yearly!$A$5:$A$22,0))</f>
        <v>0.706483531590088</v>
      </c>
      <c r="K334" s="68" t="n">
        <f aca="false">G334-I334-J334</f>
        <v>-23.3239836461483</v>
      </c>
      <c r="L334" s="69" t="n">
        <f aca="false">(I334+J334)/Assumptions!$B$8</f>
        <v>0.000267383791848752</v>
      </c>
      <c r="M334" s="70" t="n">
        <f aca="false">F334-L334</f>
        <v>-0.00346738379184875</v>
      </c>
      <c r="N334" s="71" t="n">
        <f aca="false">G334*Assumptions!$B$7</f>
        <v>-135749.9</v>
      </c>
      <c r="O334" s="71" t="n">
        <f aca="false">K334*Assumptions!$B$7</f>
        <v>-183443.131376956</v>
      </c>
      <c r="P334" s="68" t="n">
        <f aca="false">P333+G334</f>
        <v>5245.44237</v>
      </c>
      <c r="Q334" s="68" t="n">
        <f aca="false">MAX(Q333,P334)</f>
        <v>5262.70237</v>
      </c>
      <c r="R334" s="68" t="n">
        <f aca="false">Q334-P334</f>
        <v>17.2600000000002</v>
      </c>
      <c r="S334" s="68" t="n">
        <f aca="false">S333+K334</f>
        <v>3232.90628301037</v>
      </c>
      <c r="T334" s="68" t="n">
        <f aca="false">MAX(T333,S334)</f>
        <v>3433.86172896393</v>
      </c>
      <c r="U334" s="68" t="n">
        <f aca="false">T334-S334</f>
        <v>200.95544595356</v>
      </c>
      <c r="V334" s="70" t="n">
        <f aca="false">V333+F334</f>
        <v>1.2087</v>
      </c>
      <c r="W334" s="70" t="n">
        <f aca="false">MAX(W333,V334)</f>
        <v>1.2119</v>
      </c>
      <c r="X334" s="70" t="n">
        <f aca="false">W334-V334</f>
        <v>0.00320000000000009</v>
      </c>
      <c r="Y334" s="70" t="n">
        <f aca="false">Y333+M334</f>
        <v>1.11995973261594</v>
      </c>
      <c r="Z334" s="70" t="n">
        <f aca="false">MAX(Z333,Y334)</f>
        <v>1.12396618674258</v>
      </c>
      <c r="AA334" s="70" t="n">
        <f aca="false">Z334-Y334</f>
        <v>0.00400645412663869</v>
      </c>
      <c r="AB334" s="72" t="n">
        <f aca="false">AB333*(1+F334)</f>
        <v>3.1268830344752</v>
      </c>
      <c r="AC334" s="73" t="n">
        <f aca="false">MAX(AC333,AB334)</f>
        <v>3.13692118225843</v>
      </c>
      <c r="AD334" s="70" t="n">
        <f aca="false">1-AB334/AC334</f>
        <v>0.00319999999999998</v>
      </c>
      <c r="AE334" s="73" t="n">
        <f aca="false">AE333*(1+M334)</f>
        <v>2.86217245363476</v>
      </c>
      <c r="AF334" s="73" t="n">
        <f aca="false">MAX(AF333,AE334)</f>
        <v>2.87456931955548</v>
      </c>
      <c r="AG334" s="70" t="n">
        <f aca="false">1-AE334/AF334</f>
        <v>0.00431259939928286</v>
      </c>
      <c r="AH334" s="74" t="n">
        <f aca="false">IF(R334&gt;0,AH333+1,0)</f>
        <v>1</v>
      </c>
      <c r="AI334" s="74" t="n">
        <f aca="false">IF(U334&gt;0,AI333+1,0)</f>
        <v>51</v>
      </c>
      <c r="AJ334" s="74" t="n">
        <f aca="false">IF(G334&gt;0,AJ333+1,0)</f>
        <v>0</v>
      </c>
      <c r="AK334" s="74" t="n">
        <f aca="false">IF(G334&lt;=0,AK333+1,0)</f>
        <v>1</v>
      </c>
      <c r="AL334" s="74" t="n">
        <f aca="false">IF(K334&gt;0,AL333+1,0)</f>
        <v>0</v>
      </c>
      <c r="AM334" s="74" t="n">
        <f aca="false">IF(K334&lt;=0,AM333+1,0)</f>
        <v>1</v>
      </c>
    </row>
    <row r="335" customFormat="false" ht="15" hidden="false" customHeight="false" outlineLevel="0" collapsed="false">
      <c r="A335" s="61" t="n">
        <v>334</v>
      </c>
      <c r="B335" s="62" t="n">
        <v>41152.3854166667</v>
      </c>
      <c r="C335" s="63" t="n">
        <f aca="false">YEAR(B335)</f>
        <v>2012</v>
      </c>
      <c r="D335" s="32" t="s">
        <v>277</v>
      </c>
      <c r="E335" s="64" t="n">
        <v>5300.5</v>
      </c>
      <c r="F335" s="65" t="n">
        <v>-0.0038</v>
      </c>
      <c r="G335" s="66" t="n">
        <v>-20.1419</v>
      </c>
      <c r="H335" s="67" t="n">
        <f aca="false">E335+IF(D335="Long",1,-1)*G335</f>
        <v>5280.3581</v>
      </c>
      <c r="I335" s="68" t="n">
        <f aca="false">Assumptions!$B$58</f>
        <v>5.35750011455817</v>
      </c>
      <c r="J335" s="68" t="n">
        <f aca="false">INDEX(Yearly!$T$5:$T$22,MATCH(C335,Yearly!$A$5:$A$22,0))</f>
        <v>0.706483531590088</v>
      </c>
      <c r="K335" s="68" t="n">
        <f aca="false">G335-I335-J335</f>
        <v>-26.2058836461483</v>
      </c>
      <c r="L335" s="69" t="n">
        <f aca="false">(I335+J335)/Assumptions!$B$8</f>
        <v>0.000267383791848752</v>
      </c>
      <c r="M335" s="70" t="n">
        <f aca="false">F335-L335</f>
        <v>-0.00406738379184875</v>
      </c>
      <c r="N335" s="71" t="n">
        <f aca="false">G335*Assumptions!$B$7</f>
        <v>-158416.0435</v>
      </c>
      <c r="O335" s="71" t="n">
        <f aca="false">K335*Assumptions!$B$7</f>
        <v>-206109.274876956</v>
      </c>
      <c r="P335" s="68" t="n">
        <f aca="false">P334+G335</f>
        <v>5225.30047</v>
      </c>
      <c r="Q335" s="68" t="n">
        <f aca="false">MAX(Q334,P335)</f>
        <v>5262.70237</v>
      </c>
      <c r="R335" s="68" t="n">
        <f aca="false">Q335-P335</f>
        <v>37.4018999999998</v>
      </c>
      <c r="S335" s="68" t="n">
        <f aca="false">S334+K335</f>
        <v>3206.70039936423</v>
      </c>
      <c r="T335" s="68" t="n">
        <f aca="false">MAX(T334,S335)</f>
        <v>3433.86172896393</v>
      </c>
      <c r="U335" s="68" t="n">
        <f aca="false">T335-S335</f>
        <v>227.161329599709</v>
      </c>
      <c r="V335" s="70" t="n">
        <f aca="false">V334+F335</f>
        <v>1.2049</v>
      </c>
      <c r="W335" s="70" t="n">
        <f aca="false">MAX(W334,V335)</f>
        <v>1.2119</v>
      </c>
      <c r="X335" s="70" t="n">
        <f aca="false">W335-V335</f>
        <v>0.00700000000000012</v>
      </c>
      <c r="Y335" s="70" t="n">
        <f aca="false">Y334+M335</f>
        <v>1.1158923488241</v>
      </c>
      <c r="Z335" s="70" t="n">
        <f aca="false">MAX(Z334,Y335)</f>
        <v>1.12396618674258</v>
      </c>
      <c r="AA335" s="70" t="n">
        <f aca="false">Z335-Y335</f>
        <v>0.00807383791848748</v>
      </c>
      <c r="AB335" s="72" t="n">
        <f aca="false">AB334*(1+F335)</f>
        <v>3.11500087894419</v>
      </c>
      <c r="AC335" s="73" t="n">
        <f aca="false">MAX(AC334,AB335)</f>
        <v>3.13692118225843</v>
      </c>
      <c r="AD335" s="70" t="n">
        <f aca="false">1-AB335/AC335</f>
        <v>0.00698783999999997</v>
      </c>
      <c r="AE335" s="73" t="n">
        <f aca="false">AE334*(1+M335)</f>
        <v>2.85053089978737</v>
      </c>
      <c r="AF335" s="73" t="n">
        <f aca="false">MAX(AF334,AE335)</f>
        <v>2.87456931955548</v>
      </c>
      <c r="AG335" s="70" t="n">
        <f aca="false">1-AE335/AF335</f>
        <v>0.00836244219423432</v>
      </c>
      <c r="AH335" s="74" t="n">
        <f aca="false">IF(R335&gt;0,AH334+1,0)</f>
        <v>2</v>
      </c>
      <c r="AI335" s="74" t="n">
        <f aca="false">IF(U335&gt;0,AI334+1,0)</f>
        <v>52</v>
      </c>
      <c r="AJ335" s="74" t="n">
        <f aca="false">IF(G335&gt;0,AJ334+1,0)</f>
        <v>0</v>
      </c>
      <c r="AK335" s="74" t="n">
        <f aca="false">IF(G335&lt;=0,AK334+1,0)</f>
        <v>2</v>
      </c>
      <c r="AL335" s="74" t="n">
        <f aca="false">IF(K335&gt;0,AL334+1,0)</f>
        <v>0</v>
      </c>
      <c r="AM335" s="74" t="n">
        <f aca="false">IF(K335&lt;=0,AM334+1,0)</f>
        <v>2</v>
      </c>
    </row>
    <row r="336" customFormat="false" ht="15" hidden="false" customHeight="false" outlineLevel="0" collapsed="false">
      <c r="A336" s="61" t="n">
        <v>335</v>
      </c>
      <c r="B336" s="62" t="n">
        <v>41152.4319444444</v>
      </c>
      <c r="C336" s="63" t="n">
        <f aca="false">YEAR(B336)</f>
        <v>2012</v>
      </c>
      <c r="D336" s="32" t="s">
        <v>276</v>
      </c>
      <c r="E336" s="64" t="n">
        <v>5280.4</v>
      </c>
      <c r="F336" s="65" t="n">
        <v>0.0044</v>
      </c>
      <c r="G336" s="66" t="n">
        <v>23.23376</v>
      </c>
      <c r="H336" s="67" t="n">
        <f aca="false">E336+IF(D336="Long",1,-1)*G336</f>
        <v>5257.16624</v>
      </c>
      <c r="I336" s="68" t="n">
        <f aca="false">Assumptions!$B$58</f>
        <v>5.35750011455817</v>
      </c>
      <c r="J336" s="68" t="n">
        <f aca="false">INDEX(Yearly!$T$5:$T$22,MATCH(C336,Yearly!$A$5:$A$22,0))</f>
        <v>0.706483531590088</v>
      </c>
      <c r="K336" s="68" t="n">
        <f aca="false">G336-I336-J336</f>
        <v>17.1697763538517</v>
      </c>
      <c r="L336" s="69" t="n">
        <f aca="false">(I336+J336)/Assumptions!$B$8</f>
        <v>0.000267383791848752</v>
      </c>
      <c r="M336" s="70" t="n">
        <f aca="false">F336-L336</f>
        <v>0.00413261620815125</v>
      </c>
      <c r="N336" s="71" t="n">
        <f aca="false">G336*Assumptions!$B$7</f>
        <v>182733.5224</v>
      </c>
      <c r="O336" s="71" t="n">
        <f aca="false">K336*Assumptions!$B$7</f>
        <v>135040.291023044</v>
      </c>
      <c r="P336" s="68" t="n">
        <f aca="false">P335+G336</f>
        <v>5248.53423</v>
      </c>
      <c r="Q336" s="68" t="n">
        <f aca="false">MAX(Q335,P336)</f>
        <v>5262.70237</v>
      </c>
      <c r="R336" s="68" t="n">
        <f aca="false">Q336-P336</f>
        <v>14.1681399999998</v>
      </c>
      <c r="S336" s="68" t="n">
        <f aca="false">S335+K336</f>
        <v>3223.87017571808</v>
      </c>
      <c r="T336" s="68" t="n">
        <f aca="false">MAX(T335,S336)</f>
        <v>3433.86172896393</v>
      </c>
      <c r="U336" s="68" t="n">
        <f aca="false">T336-S336</f>
        <v>209.991553245857</v>
      </c>
      <c r="V336" s="70" t="n">
        <f aca="false">V335+F336</f>
        <v>1.2093</v>
      </c>
      <c r="W336" s="70" t="n">
        <f aca="false">MAX(W335,V336)</f>
        <v>1.2119</v>
      </c>
      <c r="X336" s="70" t="n">
        <f aca="false">W336-V336</f>
        <v>0.00260000000000016</v>
      </c>
      <c r="Y336" s="70" t="n">
        <f aca="false">Y335+M336</f>
        <v>1.12002496503225</v>
      </c>
      <c r="Z336" s="70" t="n">
        <f aca="false">MAX(Z335,Y336)</f>
        <v>1.12396618674258</v>
      </c>
      <c r="AA336" s="70" t="n">
        <f aca="false">Z336-Y336</f>
        <v>0.00394122171033628</v>
      </c>
      <c r="AB336" s="72" t="n">
        <f aca="false">AB335*(1+F336)</f>
        <v>3.12870688281155</v>
      </c>
      <c r="AC336" s="73" t="n">
        <f aca="false">MAX(AC335,AB336)</f>
        <v>3.13692118225843</v>
      </c>
      <c r="AD336" s="70" t="n">
        <f aca="false">1-AB336/AC336</f>
        <v>0.002618586496</v>
      </c>
      <c r="AE336" s="73" t="n">
        <f aca="false">AE335*(1+M336)</f>
        <v>2.86231104998567</v>
      </c>
      <c r="AF336" s="73" t="n">
        <f aca="false">MAX(AF335,AE336)</f>
        <v>2.87456931955548</v>
      </c>
      <c r="AG336" s="70" t="n">
        <f aca="false">1-AE336/AF336</f>
        <v>0.00426438475023472</v>
      </c>
      <c r="AH336" s="74" t="n">
        <f aca="false">IF(R336&gt;0,AH335+1,0)</f>
        <v>3</v>
      </c>
      <c r="AI336" s="74" t="n">
        <f aca="false">IF(U336&gt;0,AI335+1,0)</f>
        <v>53</v>
      </c>
      <c r="AJ336" s="74" t="n">
        <f aca="false">IF(G336&gt;0,AJ335+1,0)</f>
        <v>1</v>
      </c>
      <c r="AK336" s="74" t="n">
        <f aca="false">IF(G336&lt;=0,AK335+1,0)</f>
        <v>0</v>
      </c>
      <c r="AL336" s="74" t="n">
        <f aca="false">IF(K336&gt;0,AL335+1,0)</f>
        <v>1</v>
      </c>
      <c r="AM336" s="74" t="n">
        <f aca="false">IF(K336&lt;=0,AM335+1,0)</f>
        <v>0</v>
      </c>
    </row>
    <row r="337" customFormat="false" ht="15" hidden="false" customHeight="false" outlineLevel="0" collapsed="false">
      <c r="A337" s="61" t="n">
        <v>336</v>
      </c>
      <c r="B337" s="62" t="n">
        <v>41158.6145833333</v>
      </c>
      <c r="C337" s="63" t="n">
        <f aca="false">YEAR(B337)</f>
        <v>2012</v>
      </c>
      <c r="D337" s="32" t="s">
        <v>277</v>
      </c>
      <c r="E337" s="64" t="n">
        <v>5257.15</v>
      </c>
      <c r="F337" s="65" t="n">
        <v>0.0609</v>
      </c>
      <c r="G337" s="66" t="n">
        <v>320.160435</v>
      </c>
      <c r="H337" s="67" t="n">
        <f aca="false">E337+IF(D337="Long",1,-1)*G337</f>
        <v>5577.310435</v>
      </c>
      <c r="I337" s="68" t="n">
        <f aca="false">Assumptions!$B$58</f>
        <v>5.35750011455817</v>
      </c>
      <c r="J337" s="68" t="n">
        <f aca="false">INDEX(Yearly!$T$5:$T$22,MATCH(C337,Yearly!$A$5:$A$22,0))</f>
        <v>0.706483531590088</v>
      </c>
      <c r="K337" s="68" t="n">
        <f aca="false">G337-I337-J337</f>
        <v>314.096451353852</v>
      </c>
      <c r="L337" s="69" t="n">
        <f aca="false">(I337+J337)/Assumptions!$B$8</f>
        <v>0.000267383791848752</v>
      </c>
      <c r="M337" s="70" t="n">
        <f aca="false">F337-L337</f>
        <v>0.0606326162081513</v>
      </c>
      <c r="N337" s="71" t="n">
        <f aca="false">G337*Assumptions!$B$7</f>
        <v>2518061.821275</v>
      </c>
      <c r="O337" s="71" t="n">
        <f aca="false">K337*Assumptions!$B$7</f>
        <v>2470368.58989804</v>
      </c>
      <c r="P337" s="68" t="n">
        <f aca="false">P336+G337</f>
        <v>5568.694665</v>
      </c>
      <c r="Q337" s="68" t="n">
        <f aca="false">MAX(Q336,P337)</f>
        <v>5568.694665</v>
      </c>
      <c r="R337" s="68" t="n">
        <f aca="false">Q337-P337</f>
        <v>0</v>
      </c>
      <c r="S337" s="68" t="n">
        <f aca="false">S336+K337</f>
        <v>3537.96662707193</v>
      </c>
      <c r="T337" s="68" t="n">
        <f aca="false">MAX(T336,S337)</f>
        <v>3537.96662707193</v>
      </c>
      <c r="U337" s="68" t="n">
        <f aca="false">T337-S337</f>
        <v>0</v>
      </c>
      <c r="V337" s="70" t="n">
        <f aca="false">V336+F337</f>
        <v>1.2702</v>
      </c>
      <c r="W337" s="70" t="n">
        <f aca="false">MAX(W336,V337)</f>
        <v>1.2702</v>
      </c>
      <c r="X337" s="70" t="n">
        <f aca="false">W337-V337</f>
        <v>0</v>
      </c>
      <c r="Y337" s="70" t="n">
        <f aca="false">Y336+M337</f>
        <v>1.1806575812404</v>
      </c>
      <c r="Z337" s="70" t="n">
        <f aca="false">MAX(Z336,Y337)</f>
        <v>1.1806575812404</v>
      </c>
      <c r="AA337" s="70" t="n">
        <f aca="false">Z337-Y337</f>
        <v>0</v>
      </c>
      <c r="AB337" s="72" t="n">
        <f aca="false">AB336*(1+F337)</f>
        <v>3.31924513197477</v>
      </c>
      <c r="AC337" s="73" t="n">
        <f aca="false">MAX(AC336,AB337)</f>
        <v>3.31924513197477</v>
      </c>
      <c r="AD337" s="70" t="n">
        <f aca="false">1-AB337/AC337</f>
        <v>0</v>
      </c>
      <c r="AE337" s="73" t="n">
        <f aca="false">AE336*(1+M337)</f>
        <v>3.0358604573478</v>
      </c>
      <c r="AF337" s="73" t="n">
        <f aca="false">MAX(AF336,AE337)</f>
        <v>3.0358604573478</v>
      </c>
      <c r="AG337" s="70" t="n">
        <f aca="false">1-AE337/AF337</f>
        <v>0</v>
      </c>
      <c r="AH337" s="74" t="n">
        <f aca="false">IF(R337&gt;0,AH336+1,0)</f>
        <v>0</v>
      </c>
      <c r="AI337" s="74" t="n">
        <f aca="false">IF(U337&gt;0,AI336+1,0)</f>
        <v>0</v>
      </c>
      <c r="AJ337" s="74" t="n">
        <f aca="false">IF(G337&gt;0,AJ336+1,0)</f>
        <v>2</v>
      </c>
      <c r="AK337" s="74" t="n">
        <f aca="false">IF(G337&lt;=0,AK336+1,0)</f>
        <v>0</v>
      </c>
      <c r="AL337" s="74" t="n">
        <f aca="false">IF(K337&gt;0,AL336+1,0)</f>
        <v>2</v>
      </c>
      <c r="AM337" s="74" t="n">
        <f aca="false">IF(K337&lt;=0,AM336+1,0)</f>
        <v>0</v>
      </c>
    </row>
    <row r="338" customFormat="false" ht="15" hidden="false" customHeight="false" outlineLevel="0" collapsed="false">
      <c r="A338" s="61" t="n">
        <v>337</v>
      </c>
      <c r="B338" s="62" t="n">
        <v>41173.40625</v>
      </c>
      <c r="C338" s="63" t="n">
        <f aca="false">YEAR(B338)</f>
        <v>2012</v>
      </c>
      <c r="D338" s="32" t="s">
        <v>277</v>
      </c>
      <c r="E338" s="64" t="n">
        <v>5631.05</v>
      </c>
      <c r="F338" s="65" t="n">
        <v>0.0028</v>
      </c>
      <c r="G338" s="66" t="n">
        <v>15.76694</v>
      </c>
      <c r="H338" s="67" t="n">
        <f aca="false">E338+IF(D338="Long",1,-1)*G338</f>
        <v>5646.81694</v>
      </c>
      <c r="I338" s="68" t="n">
        <f aca="false">Assumptions!$B$58</f>
        <v>5.35750011455817</v>
      </c>
      <c r="J338" s="68" t="n">
        <f aca="false">INDEX(Yearly!$T$5:$T$22,MATCH(C338,Yearly!$A$5:$A$22,0))</f>
        <v>0.706483531590088</v>
      </c>
      <c r="K338" s="68" t="n">
        <f aca="false">G338-I338-J338</f>
        <v>9.70295635385174</v>
      </c>
      <c r="L338" s="69" t="n">
        <f aca="false">(I338+J338)/Assumptions!$B$8</f>
        <v>0.000267383791848752</v>
      </c>
      <c r="M338" s="70" t="n">
        <f aca="false">F338-L338</f>
        <v>0.00253261620815125</v>
      </c>
      <c r="N338" s="71" t="n">
        <f aca="false">G338*Assumptions!$B$7</f>
        <v>124006.9831</v>
      </c>
      <c r="O338" s="71" t="n">
        <f aca="false">K338*Assumptions!$B$7</f>
        <v>76313.751723044</v>
      </c>
      <c r="P338" s="68" t="n">
        <f aca="false">P337+G338</f>
        <v>5584.461605</v>
      </c>
      <c r="Q338" s="68" t="n">
        <f aca="false">MAX(Q337,P338)</f>
        <v>5584.461605</v>
      </c>
      <c r="R338" s="68" t="n">
        <f aca="false">Q338-P338</f>
        <v>0</v>
      </c>
      <c r="S338" s="68" t="n">
        <f aca="false">S337+K338</f>
        <v>3547.66958342578</v>
      </c>
      <c r="T338" s="68" t="n">
        <f aca="false">MAX(T337,S338)</f>
        <v>3547.66958342578</v>
      </c>
      <c r="U338" s="68" t="n">
        <f aca="false">T338-S338</f>
        <v>0</v>
      </c>
      <c r="V338" s="70" t="n">
        <f aca="false">V337+F338</f>
        <v>1.273</v>
      </c>
      <c r="W338" s="70" t="n">
        <f aca="false">MAX(W337,V338)</f>
        <v>1.273</v>
      </c>
      <c r="X338" s="70" t="n">
        <f aca="false">W338-V338</f>
        <v>0</v>
      </c>
      <c r="Y338" s="70" t="n">
        <f aca="false">Y337+M338</f>
        <v>1.18319019744855</v>
      </c>
      <c r="Z338" s="70" t="n">
        <f aca="false">MAX(Z337,Y338)</f>
        <v>1.18319019744855</v>
      </c>
      <c r="AA338" s="70" t="n">
        <f aca="false">Z338-Y338</f>
        <v>0</v>
      </c>
      <c r="AB338" s="72" t="n">
        <f aca="false">AB337*(1+F338)</f>
        <v>3.3285390183443</v>
      </c>
      <c r="AC338" s="73" t="n">
        <f aca="false">MAX(AC337,AB338)</f>
        <v>3.3285390183443</v>
      </c>
      <c r="AD338" s="70" t="n">
        <f aca="false">1-AB338/AC338</f>
        <v>0</v>
      </c>
      <c r="AE338" s="73" t="n">
        <f aca="false">AE337*(1+M338)</f>
        <v>3.04354912674777</v>
      </c>
      <c r="AF338" s="73" t="n">
        <f aca="false">MAX(AF337,AE338)</f>
        <v>3.04354912674777</v>
      </c>
      <c r="AG338" s="70" t="n">
        <f aca="false">1-AE338/AF338</f>
        <v>0</v>
      </c>
      <c r="AH338" s="74" t="n">
        <f aca="false">IF(R338&gt;0,AH337+1,0)</f>
        <v>0</v>
      </c>
      <c r="AI338" s="74" t="n">
        <f aca="false">IF(U338&gt;0,AI337+1,0)</f>
        <v>0</v>
      </c>
      <c r="AJ338" s="74" t="n">
        <f aca="false">IF(G338&gt;0,AJ337+1,0)</f>
        <v>3</v>
      </c>
      <c r="AK338" s="74" t="n">
        <f aca="false">IF(G338&lt;=0,AK337+1,0)</f>
        <v>0</v>
      </c>
      <c r="AL338" s="74" t="n">
        <f aca="false">IF(K338&gt;0,AL337+1,0)</f>
        <v>3</v>
      </c>
      <c r="AM338" s="74" t="n">
        <f aca="false">IF(K338&lt;=0,AM337+1,0)</f>
        <v>0</v>
      </c>
    </row>
    <row r="339" customFormat="false" ht="15" hidden="false" customHeight="false" outlineLevel="0" collapsed="false">
      <c r="A339" s="61" t="n">
        <v>338</v>
      </c>
      <c r="B339" s="62" t="n">
        <v>41180.40625</v>
      </c>
      <c r="C339" s="63" t="n">
        <f aca="false">YEAR(B339)</f>
        <v>2012</v>
      </c>
      <c r="D339" s="32" t="s">
        <v>277</v>
      </c>
      <c r="E339" s="64" t="n">
        <v>5709.85</v>
      </c>
      <c r="F339" s="65" t="n">
        <v>0.0036</v>
      </c>
      <c r="G339" s="66" t="n">
        <v>20.55546</v>
      </c>
      <c r="H339" s="67" t="n">
        <f aca="false">E339+IF(D339="Long",1,-1)*G339</f>
        <v>5730.40546</v>
      </c>
      <c r="I339" s="68" t="n">
        <f aca="false">Assumptions!$B$58</f>
        <v>5.35750011455817</v>
      </c>
      <c r="J339" s="68" t="n">
        <f aca="false">INDEX(Yearly!$T$5:$T$22,MATCH(C339,Yearly!$A$5:$A$22,0))</f>
        <v>0.706483531590088</v>
      </c>
      <c r="K339" s="68" t="n">
        <f aca="false">G339-I339-J339</f>
        <v>14.4914763538517</v>
      </c>
      <c r="L339" s="69" t="n">
        <f aca="false">(I339+J339)/Assumptions!$B$8</f>
        <v>0.000267383791848752</v>
      </c>
      <c r="M339" s="70" t="n">
        <f aca="false">F339-L339</f>
        <v>0.00333261620815125</v>
      </c>
      <c r="N339" s="71" t="n">
        <f aca="false">G339*Assumptions!$B$7</f>
        <v>161668.6929</v>
      </c>
      <c r="O339" s="71" t="n">
        <f aca="false">K339*Assumptions!$B$7</f>
        <v>113975.461523044</v>
      </c>
      <c r="P339" s="68" t="n">
        <f aca="false">P338+G339</f>
        <v>5605.017065</v>
      </c>
      <c r="Q339" s="68" t="n">
        <f aca="false">MAX(Q338,P339)</f>
        <v>5605.017065</v>
      </c>
      <c r="R339" s="68" t="n">
        <f aca="false">Q339-P339</f>
        <v>0</v>
      </c>
      <c r="S339" s="68" t="n">
        <f aca="false">S338+K339</f>
        <v>3562.16105977963</v>
      </c>
      <c r="T339" s="68" t="n">
        <f aca="false">MAX(T338,S339)</f>
        <v>3562.16105977963</v>
      </c>
      <c r="U339" s="68" t="n">
        <f aca="false">T339-S339</f>
        <v>0</v>
      </c>
      <c r="V339" s="70" t="n">
        <f aca="false">V338+F339</f>
        <v>1.2766</v>
      </c>
      <c r="W339" s="70" t="n">
        <f aca="false">MAX(W338,V339)</f>
        <v>1.2766</v>
      </c>
      <c r="X339" s="70" t="n">
        <f aca="false">W339-V339</f>
        <v>0</v>
      </c>
      <c r="Y339" s="70" t="n">
        <f aca="false">Y338+M339</f>
        <v>1.1865228136567</v>
      </c>
      <c r="Z339" s="70" t="n">
        <f aca="false">MAX(Z338,Y339)</f>
        <v>1.1865228136567</v>
      </c>
      <c r="AA339" s="70" t="n">
        <f aca="false">Z339-Y339</f>
        <v>0</v>
      </c>
      <c r="AB339" s="72" t="n">
        <f aca="false">AB338*(1+F339)</f>
        <v>3.34052175881034</v>
      </c>
      <c r="AC339" s="73" t="n">
        <f aca="false">MAX(AC338,AB339)</f>
        <v>3.34052175881034</v>
      </c>
      <c r="AD339" s="70" t="n">
        <f aca="false">1-AB339/AC339</f>
        <v>0</v>
      </c>
      <c r="AE339" s="73" t="n">
        <f aca="false">AE338*(1+M339)</f>
        <v>3.05369210789787</v>
      </c>
      <c r="AF339" s="73" t="n">
        <f aca="false">MAX(AF338,AE339)</f>
        <v>3.05369210789787</v>
      </c>
      <c r="AG339" s="70" t="n">
        <f aca="false">1-AE339/AF339</f>
        <v>0</v>
      </c>
      <c r="AH339" s="74" t="n">
        <f aca="false">IF(R339&gt;0,AH338+1,0)</f>
        <v>0</v>
      </c>
      <c r="AI339" s="74" t="n">
        <f aca="false">IF(U339&gt;0,AI338+1,0)</f>
        <v>0</v>
      </c>
      <c r="AJ339" s="74" t="n">
        <f aca="false">IF(G339&gt;0,AJ338+1,0)</f>
        <v>4</v>
      </c>
      <c r="AK339" s="74" t="n">
        <f aca="false">IF(G339&lt;=0,AK338+1,0)</f>
        <v>0</v>
      </c>
      <c r="AL339" s="74" t="n">
        <f aca="false">IF(K339&gt;0,AL338+1,0)</f>
        <v>4</v>
      </c>
      <c r="AM339" s="74" t="n">
        <f aca="false">IF(K339&lt;=0,AM338+1,0)</f>
        <v>0</v>
      </c>
    </row>
    <row r="340" customFormat="false" ht="15" hidden="false" customHeight="false" outlineLevel="0" collapsed="false">
      <c r="A340" s="61" t="n">
        <v>339</v>
      </c>
      <c r="B340" s="62" t="n">
        <v>41187.5645833333</v>
      </c>
      <c r="C340" s="63" t="n">
        <f aca="false">YEAR(B340)</f>
        <v>2012</v>
      </c>
      <c r="D340" s="32" t="s">
        <v>277</v>
      </c>
      <c r="E340" s="64" t="n">
        <v>5743.35</v>
      </c>
      <c r="F340" s="65" t="n">
        <v>-0.002</v>
      </c>
      <c r="G340" s="66" t="n">
        <v>-11.4867</v>
      </c>
      <c r="H340" s="67" t="n">
        <f aca="false">E340+IF(D340="Long",1,-1)*G340</f>
        <v>5731.8633</v>
      </c>
      <c r="I340" s="68" t="n">
        <f aca="false">Assumptions!$B$58</f>
        <v>5.35750011455817</v>
      </c>
      <c r="J340" s="68" t="n">
        <f aca="false">INDEX(Yearly!$T$5:$T$22,MATCH(C340,Yearly!$A$5:$A$22,0))</f>
        <v>0.706483531590088</v>
      </c>
      <c r="K340" s="68" t="n">
        <f aca="false">G340-I340-J340</f>
        <v>-17.5506836461483</v>
      </c>
      <c r="L340" s="69" t="n">
        <f aca="false">(I340+J340)/Assumptions!$B$8</f>
        <v>0.000267383791848752</v>
      </c>
      <c r="M340" s="70" t="n">
        <f aca="false">F340-L340</f>
        <v>-0.00226738379184875</v>
      </c>
      <c r="N340" s="71" t="n">
        <f aca="false">G340*Assumptions!$B$7</f>
        <v>-90342.8955</v>
      </c>
      <c r="O340" s="71" t="n">
        <f aca="false">K340*Assumptions!$B$7</f>
        <v>-138036.126876956</v>
      </c>
      <c r="P340" s="68" t="n">
        <f aca="false">P339+G340</f>
        <v>5593.530365</v>
      </c>
      <c r="Q340" s="68" t="n">
        <f aca="false">MAX(Q339,P340)</f>
        <v>5605.017065</v>
      </c>
      <c r="R340" s="68" t="n">
        <f aca="false">Q340-P340</f>
        <v>11.4867000000004</v>
      </c>
      <c r="S340" s="68" t="n">
        <f aca="false">S339+K340</f>
        <v>3544.61037613348</v>
      </c>
      <c r="T340" s="68" t="n">
        <f aca="false">MAX(T339,S340)</f>
        <v>3562.16105977963</v>
      </c>
      <c r="U340" s="68" t="n">
        <f aca="false">T340-S340</f>
        <v>17.5506836461482</v>
      </c>
      <c r="V340" s="70" t="n">
        <f aca="false">V339+F340</f>
        <v>1.2746</v>
      </c>
      <c r="W340" s="70" t="n">
        <f aca="false">MAX(W339,V340)</f>
        <v>1.2766</v>
      </c>
      <c r="X340" s="70" t="n">
        <f aca="false">W340-V340</f>
        <v>0.002</v>
      </c>
      <c r="Y340" s="70" t="n">
        <f aca="false">Y339+M340</f>
        <v>1.18425542986485</v>
      </c>
      <c r="Z340" s="70" t="n">
        <f aca="false">MAX(Z339,Y340)</f>
        <v>1.1865228136567</v>
      </c>
      <c r="AA340" s="70" t="n">
        <f aca="false">Z340-Y340</f>
        <v>0.00226738379184877</v>
      </c>
      <c r="AB340" s="72" t="n">
        <f aca="false">AB339*(1+F340)</f>
        <v>3.33384071529272</v>
      </c>
      <c r="AC340" s="73" t="n">
        <f aca="false">MAX(AC339,AB340)</f>
        <v>3.34052175881034</v>
      </c>
      <c r="AD340" s="70" t="n">
        <f aca="false">1-AB340/AC340</f>
        <v>0.002</v>
      </c>
      <c r="AE340" s="73" t="n">
        <f aca="false">AE339*(1+M340)</f>
        <v>3.04676821590713</v>
      </c>
      <c r="AF340" s="73" t="n">
        <f aca="false">MAX(AF339,AE340)</f>
        <v>3.05369210789787</v>
      </c>
      <c r="AG340" s="70" t="n">
        <f aca="false">1-AE340/AF340</f>
        <v>0.00226738379184865</v>
      </c>
      <c r="AH340" s="74" t="n">
        <f aca="false">IF(R340&gt;0,AH339+1,0)</f>
        <v>1</v>
      </c>
      <c r="AI340" s="74" t="n">
        <f aca="false">IF(U340&gt;0,AI339+1,0)</f>
        <v>1</v>
      </c>
      <c r="AJ340" s="74" t="n">
        <f aca="false">IF(G340&gt;0,AJ339+1,0)</f>
        <v>0</v>
      </c>
      <c r="AK340" s="74" t="n">
        <f aca="false">IF(G340&lt;=0,AK339+1,0)</f>
        <v>1</v>
      </c>
      <c r="AL340" s="74" t="n">
        <f aca="false">IF(K340&gt;0,AL339+1,0)</f>
        <v>0</v>
      </c>
      <c r="AM340" s="74" t="n">
        <f aca="false">IF(K340&lt;=0,AM339+1,0)</f>
        <v>1</v>
      </c>
    </row>
    <row r="341" customFormat="false" ht="15" hidden="false" customHeight="false" outlineLevel="0" collapsed="false">
      <c r="A341" s="61" t="n">
        <v>340</v>
      </c>
      <c r="B341" s="62" t="n">
        <v>41191.40625</v>
      </c>
      <c r="C341" s="63" t="n">
        <f aca="false">YEAR(B341)</f>
        <v>2012</v>
      </c>
      <c r="D341" s="32" t="s">
        <v>277</v>
      </c>
      <c r="E341" s="64" t="n">
        <v>5717.6</v>
      </c>
      <c r="F341" s="65" t="n">
        <v>-0.0038</v>
      </c>
      <c r="G341" s="66" t="n">
        <v>-21.72688</v>
      </c>
      <c r="H341" s="67" t="n">
        <f aca="false">E341+IF(D341="Long",1,-1)*G341</f>
        <v>5695.87312</v>
      </c>
      <c r="I341" s="68" t="n">
        <f aca="false">Assumptions!$B$58</f>
        <v>5.35750011455817</v>
      </c>
      <c r="J341" s="68" t="n">
        <f aca="false">INDEX(Yearly!$T$5:$T$22,MATCH(C341,Yearly!$A$5:$A$22,0))</f>
        <v>0.706483531590088</v>
      </c>
      <c r="K341" s="68" t="n">
        <f aca="false">G341-I341-J341</f>
        <v>-27.7908636461483</v>
      </c>
      <c r="L341" s="69" t="n">
        <f aca="false">(I341+J341)/Assumptions!$B$8</f>
        <v>0.000267383791848752</v>
      </c>
      <c r="M341" s="70" t="n">
        <f aca="false">F341-L341</f>
        <v>-0.00406738379184875</v>
      </c>
      <c r="N341" s="71" t="n">
        <f aca="false">G341*Assumptions!$B$7</f>
        <v>-170881.9112</v>
      </c>
      <c r="O341" s="71" t="n">
        <f aca="false">K341*Assumptions!$B$7</f>
        <v>-218575.142576956</v>
      </c>
      <c r="P341" s="68" t="n">
        <f aca="false">P340+G341</f>
        <v>5571.803485</v>
      </c>
      <c r="Q341" s="68" t="n">
        <f aca="false">MAX(Q340,P341)</f>
        <v>5605.017065</v>
      </c>
      <c r="R341" s="68" t="n">
        <f aca="false">Q341-P341</f>
        <v>33.2135800000006</v>
      </c>
      <c r="S341" s="68" t="n">
        <f aca="false">S340+K341</f>
        <v>3516.81951248734</v>
      </c>
      <c r="T341" s="68" t="n">
        <f aca="false">MAX(T340,S341)</f>
        <v>3562.16105977963</v>
      </c>
      <c r="U341" s="68" t="n">
        <f aca="false">T341-S341</f>
        <v>45.3415472922966</v>
      </c>
      <c r="V341" s="70" t="n">
        <f aca="false">V340+F341</f>
        <v>1.2708</v>
      </c>
      <c r="W341" s="70" t="n">
        <f aca="false">MAX(W340,V341)</f>
        <v>1.2766</v>
      </c>
      <c r="X341" s="70" t="n">
        <f aca="false">W341-V341</f>
        <v>0.00580000000000003</v>
      </c>
      <c r="Y341" s="70" t="n">
        <f aca="false">Y340+M341</f>
        <v>1.180188046073</v>
      </c>
      <c r="Z341" s="70" t="n">
        <f aca="false">MAX(Z340,Y341)</f>
        <v>1.1865228136567</v>
      </c>
      <c r="AA341" s="70" t="n">
        <f aca="false">Z341-Y341</f>
        <v>0.00633476758369755</v>
      </c>
      <c r="AB341" s="72" t="n">
        <f aca="false">AB340*(1+F341)</f>
        <v>3.32117212057461</v>
      </c>
      <c r="AC341" s="73" t="n">
        <f aca="false">MAX(AC340,AB341)</f>
        <v>3.34052175881034</v>
      </c>
      <c r="AD341" s="70" t="n">
        <f aca="false">1-AB341/AC341</f>
        <v>0.00579239999999992</v>
      </c>
      <c r="AE341" s="73" t="n">
        <f aca="false">AE340*(1+M341)</f>
        <v>3.03437584024823</v>
      </c>
      <c r="AF341" s="73" t="n">
        <f aca="false">MAX(AF340,AE341)</f>
        <v>3.05369210789787</v>
      </c>
      <c r="AG341" s="70" t="n">
        <f aca="false">1-AE341/AF341</f>
        <v>0.00632554526361262</v>
      </c>
      <c r="AH341" s="74" t="n">
        <f aca="false">IF(R341&gt;0,AH340+1,0)</f>
        <v>2</v>
      </c>
      <c r="AI341" s="74" t="n">
        <f aca="false">IF(U341&gt;0,AI340+1,0)</f>
        <v>2</v>
      </c>
      <c r="AJ341" s="74" t="n">
        <f aca="false">IF(G341&gt;0,AJ340+1,0)</f>
        <v>0</v>
      </c>
      <c r="AK341" s="74" t="n">
        <f aca="false">IF(G341&lt;=0,AK340+1,0)</f>
        <v>2</v>
      </c>
      <c r="AL341" s="74" t="n">
        <f aca="false">IF(K341&gt;0,AL340+1,0)</f>
        <v>0</v>
      </c>
      <c r="AM341" s="74" t="n">
        <f aca="false">IF(K341&lt;=0,AM340+1,0)</f>
        <v>2</v>
      </c>
    </row>
    <row r="342" customFormat="false" ht="15" hidden="false" customHeight="false" outlineLevel="0" collapsed="false">
      <c r="A342" s="61" t="n">
        <v>341</v>
      </c>
      <c r="B342" s="62" t="n">
        <v>41193.59375</v>
      </c>
      <c r="C342" s="63" t="n">
        <f aca="false">YEAR(B342)</f>
        <v>2012</v>
      </c>
      <c r="D342" s="32" t="s">
        <v>277</v>
      </c>
      <c r="E342" s="64" t="n">
        <v>5703.6</v>
      </c>
      <c r="F342" s="65" t="n">
        <v>-0.0042</v>
      </c>
      <c r="G342" s="66" t="n">
        <v>-23.95512</v>
      </c>
      <c r="H342" s="67" t="n">
        <f aca="false">E342+IF(D342="Long",1,-1)*G342</f>
        <v>5679.64488</v>
      </c>
      <c r="I342" s="68" t="n">
        <f aca="false">Assumptions!$B$58</f>
        <v>5.35750011455817</v>
      </c>
      <c r="J342" s="68" t="n">
        <f aca="false">INDEX(Yearly!$T$5:$T$22,MATCH(C342,Yearly!$A$5:$A$22,0))</f>
        <v>0.706483531590088</v>
      </c>
      <c r="K342" s="68" t="n">
        <f aca="false">G342-I342-J342</f>
        <v>-30.0191036461483</v>
      </c>
      <c r="L342" s="69" t="n">
        <f aca="false">(I342+J342)/Assumptions!$B$8</f>
        <v>0.000267383791848752</v>
      </c>
      <c r="M342" s="70" t="n">
        <f aca="false">F342-L342</f>
        <v>-0.00446738379184875</v>
      </c>
      <c r="N342" s="71" t="n">
        <f aca="false">G342*Assumptions!$B$7</f>
        <v>-188407.0188</v>
      </c>
      <c r="O342" s="71" t="n">
        <f aca="false">K342*Assumptions!$B$7</f>
        <v>-236100.250176956</v>
      </c>
      <c r="P342" s="68" t="n">
        <f aca="false">P341+G342</f>
        <v>5547.848365</v>
      </c>
      <c r="Q342" s="68" t="n">
        <f aca="false">MAX(Q341,P342)</f>
        <v>5605.017065</v>
      </c>
      <c r="R342" s="68" t="n">
        <f aca="false">Q342-P342</f>
        <v>57.1687000000002</v>
      </c>
      <c r="S342" s="68" t="n">
        <f aca="false">S341+K342</f>
        <v>3486.80040884119</v>
      </c>
      <c r="T342" s="68" t="n">
        <f aca="false">MAX(T341,S342)</f>
        <v>3562.16105977963</v>
      </c>
      <c r="U342" s="68" t="n">
        <f aca="false">T342-S342</f>
        <v>75.3606509384449</v>
      </c>
      <c r="V342" s="70" t="n">
        <f aca="false">V341+F342</f>
        <v>1.2666</v>
      </c>
      <c r="W342" s="70" t="n">
        <f aca="false">MAX(W341,V342)</f>
        <v>1.2766</v>
      </c>
      <c r="X342" s="70" t="n">
        <f aca="false">W342-V342</f>
        <v>0.01</v>
      </c>
      <c r="Y342" s="70" t="n">
        <f aca="false">Y341+M342</f>
        <v>1.17572066228115</v>
      </c>
      <c r="Z342" s="70" t="n">
        <f aca="false">MAX(Z341,Y342)</f>
        <v>1.1865228136567</v>
      </c>
      <c r="AA342" s="70" t="n">
        <f aca="false">Z342-Y342</f>
        <v>0.0108021513755463</v>
      </c>
      <c r="AB342" s="72" t="n">
        <f aca="false">AB341*(1+F342)</f>
        <v>3.30722319766819</v>
      </c>
      <c r="AC342" s="73" t="n">
        <f aca="false">MAX(AC341,AB342)</f>
        <v>3.34052175881034</v>
      </c>
      <c r="AD342" s="70" t="n">
        <f aca="false">1-AB342/AC342</f>
        <v>0.00996807191999982</v>
      </c>
      <c r="AE342" s="73" t="n">
        <f aca="false">AE341*(1+M342)</f>
        <v>3.02082011880112</v>
      </c>
      <c r="AF342" s="73" t="n">
        <f aca="false">MAX(AF341,AE342)</f>
        <v>3.05369210789787</v>
      </c>
      <c r="AG342" s="70" t="n">
        <f aca="false">1-AE342/AF342</f>
        <v>0.0107646704170761</v>
      </c>
      <c r="AH342" s="74" t="n">
        <f aca="false">IF(R342&gt;0,AH341+1,0)</f>
        <v>3</v>
      </c>
      <c r="AI342" s="74" t="n">
        <f aca="false">IF(U342&gt;0,AI341+1,0)</f>
        <v>3</v>
      </c>
      <c r="AJ342" s="74" t="n">
        <f aca="false">IF(G342&gt;0,AJ341+1,0)</f>
        <v>0</v>
      </c>
      <c r="AK342" s="74" t="n">
        <f aca="false">IF(G342&lt;=0,AK341+1,0)</f>
        <v>3</v>
      </c>
      <c r="AL342" s="74" t="n">
        <f aca="false">IF(K342&gt;0,AL341+1,0)</f>
        <v>0</v>
      </c>
      <c r="AM342" s="74" t="n">
        <f aca="false">IF(K342&lt;=0,AM341+1,0)</f>
        <v>3</v>
      </c>
    </row>
    <row r="343" customFormat="false" ht="15" hidden="false" customHeight="false" outlineLevel="0" collapsed="false">
      <c r="A343" s="61" t="n">
        <v>342</v>
      </c>
      <c r="B343" s="62" t="n">
        <v>41197.5520833333</v>
      </c>
      <c r="C343" s="63" t="n">
        <f aca="false">YEAR(B343)</f>
        <v>2012</v>
      </c>
      <c r="D343" s="32" t="s">
        <v>277</v>
      </c>
      <c r="E343" s="64" t="n">
        <v>5687.45</v>
      </c>
      <c r="F343" s="65" t="n">
        <v>-0.0019</v>
      </c>
      <c r="G343" s="66" t="n">
        <v>-10.806155</v>
      </c>
      <c r="H343" s="67" t="n">
        <f aca="false">E343+IF(D343="Long",1,-1)*G343</f>
        <v>5676.643845</v>
      </c>
      <c r="I343" s="68" t="n">
        <f aca="false">Assumptions!$B$58</f>
        <v>5.35750011455817</v>
      </c>
      <c r="J343" s="68" t="n">
        <f aca="false">INDEX(Yearly!$T$5:$T$22,MATCH(C343,Yearly!$A$5:$A$22,0))</f>
        <v>0.706483531590088</v>
      </c>
      <c r="K343" s="68" t="n">
        <f aca="false">G343-I343-J343</f>
        <v>-16.8701386461483</v>
      </c>
      <c r="L343" s="69" t="n">
        <f aca="false">(I343+J343)/Assumptions!$B$8</f>
        <v>0.000267383791848752</v>
      </c>
      <c r="M343" s="70" t="n">
        <f aca="false">F343-L343</f>
        <v>-0.00216738379184875</v>
      </c>
      <c r="N343" s="71" t="n">
        <f aca="false">G343*Assumptions!$B$7</f>
        <v>-84990.409075</v>
      </c>
      <c r="O343" s="71" t="n">
        <f aca="false">K343*Assumptions!$B$7</f>
        <v>-132683.640451956</v>
      </c>
      <c r="P343" s="68" t="n">
        <f aca="false">P342+G343</f>
        <v>5537.04221</v>
      </c>
      <c r="Q343" s="68" t="n">
        <f aca="false">MAX(Q342,P343)</f>
        <v>5605.017065</v>
      </c>
      <c r="R343" s="68" t="n">
        <f aca="false">Q343-P343</f>
        <v>67.9748550000004</v>
      </c>
      <c r="S343" s="68" t="n">
        <f aca="false">S342+K343</f>
        <v>3469.93027019504</v>
      </c>
      <c r="T343" s="68" t="n">
        <f aca="false">MAX(T342,S343)</f>
        <v>3562.16105977963</v>
      </c>
      <c r="U343" s="68" t="n">
        <f aca="false">T343-S343</f>
        <v>92.2307895845934</v>
      </c>
      <c r="V343" s="70" t="n">
        <f aca="false">V342+F343</f>
        <v>1.2647</v>
      </c>
      <c r="W343" s="70" t="n">
        <f aca="false">MAX(W342,V343)</f>
        <v>1.2766</v>
      </c>
      <c r="X343" s="70" t="n">
        <f aca="false">W343-V343</f>
        <v>0.0119</v>
      </c>
      <c r="Y343" s="70" t="n">
        <f aca="false">Y342+M343</f>
        <v>1.17355327848931</v>
      </c>
      <c r="Z343" s="70" t="n">
        <f aca="false">MAX(Z342,Y343)</f>
        <v>1.1865228136567</v>
      </c>
      <c r="AA343" s="70" t="n">
        <f aca="false">Z343-Y343</f>
        <v>0.0129695351673951</v>
      </c>
      <c r="AB343" s="72" t="n">
        <f aca="false">AB342*(1+F343)</f>
        <v>3.30093947359263</v>
      </c>
      <c r="AC343" s="73" t="n">
        <f aca="false">MAX(AC342,AB343)</f>
        <v>3.34052175881034</v>
      </c>
      <c r="AD343" s="70" t="n">
        <f aca="false">1-AB343/AC343</f>
        <v>0.0118491325833519</v>
      </c>
      <c r="AE343" s="73" t="n">
        <f aca="false">AE342*(1+M343)</f>
        <v>3.01427284223754</v>
      </c>
      <c r="AF343" s="73" t="n">
        <f aca="false">MAX(AF342,AE343)</f>
        <v>3.05369210789787</v>
      </c>
      <c r="AG343" s="70" t="n">
        <f aca="false">1-AE343/AF343</f>
        <v>0.0129087230367383</v>
      </c>
      <c r="AH343" s="74" t="n">
        <f aca="false">IF(R343&gt;0,AH342+1,0)</f>
        <v>4</v>
      </c>
      <c r="AI343" s="74" t="n">
        <f aca="false">IF(U343&gt;0,AI342+1,0)</f>
        <v>4</v>
      </c>
      <c r="AJ343" s="74" t="n">
        <f aca="false">IF(G343&gt;0,AJ342+1,0)</f>
        <v>0</v>
      </c>
      <c r="AK343" s="74" t="n">
        <f aca="false">IF(G343&lt;=0,AK342+1,0)</f>
        <v>4</v>
      </c>
      <c r="AL343" s="74" t="n">
        <f aca="false">IF(K343&gt;0,AL342+1,0)</f>
        <v>0</v>
      </c>
      <c r="AM343" s="74" t="n">
        <f aca="false">IF(K343&lt;=0,AM342+1,0)</f>
        <v>4</v>
      </c>
    </row>
    <row r="344" customFormat="false" ht="15" hidden="false" customHeight="false" outlineLevel="0" collapsed="false">
      <c r="A344" s="61" t="n">
        <v>343</v>
      </c>
      <c r="B344" s="62" t="n">
        <v>41200.4895833333</v>
      </c>
      <c r="C344" s="63" t="n">
        <f aca="false">YEAR(B344)</f>
        <v>2012</v>
      </c>
      <c r="D344" s="32" t="s">
        <v>277</v>
      </c>
      <c r="E344" s="64" t="n">
        <v>5701.6</v>
      </c>
      <c r="F344" s="65" t="n">
        <v>-0.0034</v>
      </c>
      <c r="G344" s="66" t="n">
        <v>-19.38544</v>
      </c>
      <c r="H344" s="67" t="n">
        <f aca="false">E344+IF(D344="Long",1,-1)*G344</f>
        <v>5682.21456</v>
      </c>
      <c r="I344" s="68" t="n">
        <f aca="false">Assumptions!$B$58</f>
        <v>5.35750011455817</v>
      </c>
      <c r="J344" s="68" t="n">
        <f aca="false">INDEX(Yearly!$T$5:$T$22,MATCH(C344,Yearly!$A$5:$A$22,0))</f>
        <v>0.706483531590088</v>
      </c>
      <c r="K344" s="68" t="n">
        <f aca="false">G344-I344-J344</f>
        <v>-25.4494236461483</v>
      </c>
      <c r="L344" s="69" t="n">
        <f aca="false">(I344+J344)/Assumptions!$B$8</f>
        <v>0.000267383791848752</v>
      </c>
      <c r="M344" s="70" t="n">
        <f aca="false">F344-L344</f>
        <v>-0.00366738379184875</v>
      </c>
      <c r="N344" s="71" t="n">
        <f aca="false">G344*Assumptions!$B$7</f>
        <v>-152466.4856</v>
      </c>
      <c r="O344" s="71" t="n">
        <f aca="false">K344*Assumptions!$B$7</f>
        <v>-200159.716976956</v>
      </c>
      <c r="P344" s="68" t="n">
        <f aca="false">P343+G344</f>
        <v>5517.65677</v>
      </c>
      <c r="Q344" s="68" t="n">
        <f aca="false">MAX(Q343,P344)</f>
        <v>5605.017065</v>
      </c>
      <c r="R344" s="68" t="n">
        <f aca="false">Q344-P344</f>
        <v>87.3602950000004</v>
      </c>
      <c r="S344" s="68" t="n">
        <f aca="false">S343+K344</f>
        <v>3444.48084654889</v>
      </c>
      <c r="T344" s="68" t="n">
        <f aca="false">MAX(T343,S344)</f>
        <v>3562.16105977963</v>
      </c>
      <c r="U344" s="68" t="n">
        <f aca="false">T344-S344</f>
        <v>117.680213230742</v>
      </c>
      <c r="V344" s="70" t="n">
        <f aca="false">V343+F344</f>
        <v>1.2613</v>
      </c>
      <c r="W344" s="70" t="n">
        <f aca="false">MAX(W343,V344)</f>
        <v>1.2766</v>
      </c>
      <c r="X344" s="70" t="n">
        <f aca="false">W344-V344</f>
        <v>0.0153000000000001</v>
      </c>
      <c r="Y344" s="70" t="n">
        <f aca="false">Y343+M344</f>
        <v>1.16988589469746</v>
      </c>
      <c r="Z344" s="70" t="n">
        <f aca="false">MAX(Z343,Y344)</f>
        <v>1.1865228136567</v>
      </c>
      <c r="AA344" s="70" t="n">
        <f aca="false">Z344-Y344</f>
        <v>0.0166369189592439</v>
      </c>
      <c r="AB344" s="72" t="n">
        <f aca="false">AB343*(1+F344)</f>
        <v>3.28971627938241</v>
      </c>
      <c r="AC344" s="73" t="n">
        <f aca="false">MAX(AC343,AB344)</f>
        <v>3.34052175881034</v>
      </c>
      <c r="AD344" s="70" t="n">
        <f aca="false">1-AB344/AC344</f>
        <v>0.0152088455325684</v>
      </c>
      <c r="AE344" s="73" t="n">
        <f aca="false">AE343*(1+M344)</f>
        <v>3.00321834687171</v>
      </c>
      <c r="AF344" s="73" t="n">
        <f aca="false">MAX(AF343,AE344)</f>
        <v>3.05369210789787</v>
      </c>
      <c r="AG344" s="70" t="n">
        <f aca="false">1-AE344/AF344</f>
        <v>0.0165287655869486</v>
      </c>
      <c r="AH344" s="74" t="n">
        <f aca="false">IF(R344&gt;0,AH343+1,0)</f>
        <v>5</v>
      </c>
      <c r="AI344" s="74" t="n">
        <f aca="false">IF(U344&gt;0,AI343+1,0)</f>
        <v>5</v>
      </c>
      <c r="AJ344" s="74" t="n">
        <f aca="false">IF(G344&gt;0,AJ343+1,0)</f>
        <v>0</v>
      </c>
      <c r="AK344" s="74" t="n">
        <f aca="false">IF(G344&lt;=0,AK343+1,0)</f>
        <v>5</v>
      </c>
      <c r="AL344" s="74" t="n">
        <f aca="false">IF(K344&gt;0,AL343+1,0)</f>
        <v>0</v>
      </c>
      <c r="AM344" s="74" t="n">
        <f aca="false">IF(K344&lt;=0,AM343+1,0)</f>
        <v>5</v>
      </c>
    </row>
    <row r="345" customFormat="false" ht="15" hidden="false" customHeight="false" outlineLevel="0" collapsed="false">
      <c r="A345" s="61" t="n">
        <v>344</v>
      </c>
      <c r="B345" s="62" t="n">
        <v>41204.46875</v>
      </c>
      <c r="C345" s="63" t="n">
        <f aca="false">YEAR(B345)</f>
        <v>2012</v>
      </c>
      <c r="D345" s="32" t="s">
        <v>277</v>
      </c>
      <c r="E345" s="64" t="n">
        <v>5698.7</v>
      </c>
      <c r="F345" s="65" t="n">
        <v>-0.0018</v>
      </c>
      <c r="G345" s="66" t="n">
        <v>-10.25766</v>
      </c>
      <c r="H345" s="67" t="n">
        <f aca="false">E345+IF(D345="Long",1,-1)*G345</f>
        <v>5688.44234</v>
      </c>
      <c r="I345" s="68" t="n">
        <f aca="false">Assumptions!$B$58</f>
        <v>5.35750011455817</v>
      </c>
      <c r="J345" s="68" t="n">
        <f aca="false">INDEX(Yearly!$T$5:$T$22,MATCH(C345,Yearly!$A$5:$A$22,0))</f>
        <v>0.706483531590088</v>
      </c>
      <c r="K345" s="68" t="n">
        <f aca="false">G345-I345-J345</f>
        <v>-16.3216436461483</v>
      </c>
      <c r="L345" s="69" t="n">
        <f aca="false">(I345+J345)/Assumptions!$B$8</f>
        <v>0.000267383791848752</v>
      </c>
      <c r="M345" s="70" t="n">
        <f aca="false">F345-L345</f>
        <v>-0.00206738379184875</v>
      </c>
      <c r="N345" s="71" t="n">
        <f aca="false">G345*Assumptions!$B$7</f>
        <v>-80676.4959</v>
      </c>
      <c r="O345" s="71" t="n">
        <f aca="false">K345*Assumptions!$B$7</f>
        <v>-128369.727276956</v>
      </c>
      <c r="P345" s="68" t="n">
        <f aca="false">P344+G345</f>
        <v>5507.39911</v>
      </c>
      <c r="Q345" s="68" t="n">
        <f aca="false">MAX(Q344,P345)</f>
        <v>5605.017065</v>
      </c>
      <c r="R345" s="68" t="n">
        <f aca="false">Q345-P345</f>
        <v>97.6179550000006</v>
      </c>
      <c r="S345" s="68" t="n">
        <f aca="false">S344+K345</f>
        <v>3428.15920290274</v>
      </c>
      <c r="T345" s="68" t="n">
        <f aca="false">MAX(T344,S345)</f>
        <v>3562.16105977963</v>
      </c>
      <c r="U345" s="68" t="n">
        <f aca="false">T345-S345</f>
        <v>134.00185687689</v>
      </c>
      <c r="V345" s="70" t="n">
        <f aca="false">V344+F345</f>
        <v>1.2595</v>
      </c>
      <c r="W345" s="70" t="n">
        <f aca="false">MAX(W344,V345)</f>
        <v>1.2766</v>
      </c>
      <c r="X345" s="70" t="n">
        <f aca="false">W345-V345</f>
        <v>0.0171000000000001</v>
      </c>
      <c r="Y345" s="70" t="n">
        <f aca="false">Y344+M345</f>
        <v>1.16781851090561</v>
      </c>
      <c r="Z345" s="70" t="n">
        <f aca="false">MAX(Z344,Y345)</f>
        <v>1.1865228136567</v>
      </c>
      <c r="AA345" s="70" t="n">
        <f aca="false">Z345-Y345</f>
        <v>0.0187043027510927</v>
      </c>
      <c r="AB345" s="72" t="n">
        <f aca="false">AB344*(1+F345)</f>
        <v>3.28379479007952</v>
      </c>
      <c r="AC345" s="73" t="n">
        <f aca="false">MAX(AC344,AB345)</f>
        <v>3.34052175881034</v>
      </c>
      <c r="AD345" s="70" t="n">
        <f aca="false">1-AB345/AC345</f>
        <v>0.0169814696106098</v>
      </c>
      <c r="AE345" s="73" t="n">
        <f aca="false">AE344*(1+M345)</f>
        <v>2.99700954193801</v>
      </c>
      <c r="AF345" s="73" t="n">
        <f aca="false">MAX(AF344,AE345)</f>
        <v>3.05369210789787</v>
      </c>
      <c r="AG345" s="70" t="n">
        <f aca="false">1-AE345/AF345</f>
        <v>0.0185619780767237</v>
      </c>
      <c r="AH345" s="74" t="n">
        <f aca="false">IF(R345&gt;0,AH344+1,0)</f>
        <v>6</v>
      </c>
      <c r="AI345" s="74" t="n">
        <f aca="false">IF(U345&gt;0,AI344+1,0)</f>
        <v>6</v>
      </c>
      <c r="AJ345" s="74" t="n">
        <f aca="false">IF(G345&gt;0,AJ344+1,0)</f>
        <v>0</v>
      </c>
      <c r="AK345" s="74" t="n">
        <f aca="false">IF(G345&lt;=0,AK344+1,0)</f>
        <v>6</v>
      </c>
      <c r="AL345" s="74" t="n">
        <f aca="false">IF(K345&gt;0,AL344+1,0)</f>
        <v>0</v>
      </c>
      <c r="AM345" s="74" t="n">
        <f aca="false">IF(K345&lt;=0,AM344+1,0)</f>
        <v>6</v>
      </c>
    </row>
    <row r="346" customFormat="false" ht="15" hidden="false" customHeight="false" outlineLevel="0" collapsed="false">
      <c r="A346" s="61" t="n">
        <v>345</v>
      </c>
      <c r="B346" s="62" t="n">
        <v>41205.5520833333</v>
      </c>
      <c r="C346" s="63" t="n">
        <f aca="false">YEAR(B346)</f>
        <v>2012</v>
      </c>
      <c r="D346" s="32" t="s">
        <v>276</v>
      </c>
      <c r="E346" s="64" t="n">
        <v>5688.25</v>
      </c>
      <c r="F346" s="65" t="n">
        <v>-0.0024</v>
      </c>
      <c r="G346" s="66" t="n">
        <v>-13.6518</v>
      </c>
      <c r="H346" s="67" t="n">
        <f aca="false">E346+IF(D346="Long",1,-1)*G346</f>
        <v>5701.9018</v>
      </c>
      <c r="I346" s="68" t="n">
        <f aca="false">Assumptions!$B$58</f>
        <v>5.35750011455817</v>
      </c>
      <c r="J346" s="68" t="n">
        <f aca="false">INDEX(Yearly!$T$5:$T$22,MATCH(C346,Yearly!$A$5:$A$22,0))</f>
        <v>0.706483531590088</v>
      </c>
      <c r="K346" s="68" t="n">
        <f aca="false">G346-I346-J346</f>
        <v>-19.7157836461483</v>
      </c>
      <c r="L346" s="69" t="n">
        <f aca="false">(I346+J346)/Assumptions!$B$8</f>
        <v>0.000267383791848752</v>
      </c>
      <c r="M346" s="70" t="n">
        <f aca="false">F346-L346</f>
        <v>-0.00266738379184875</v>
      </c>
      <c r="N346" s="71" t="n">
        <f aca="false">G346*Assumptions!$B$7</f>
        <v>-107371.407</v>
      </c>
      <c r="O346" s="71" t="n">
        <f aca="false">K346*Assumptions!$B$7</f>
        <v>-155064.638376956</v>
      </c>
      <c r="P346" s="68" t="n">
        <f aca="false">P345+G346</f>
        <v>5493.74731</v>
      </c>
      <c r="Q346" s="68" t="n">
        <f aca="false">MAX(Q345,P346)</f>
        <v>5605.017065</v>
      </c>
      <c r="R346" s="68" t="n">
        <f aca="false">Q346-P346</f>
        <v>111.269755</v>
      </c>
      <c r="S346" s="68" t="n">
        <f aca="false">S345+K346</f>
        <v>3408.44341925659</v>
      </c>
      <c r="T346" s="68" t="n">
        <f aca="false">MAX(T345,S346)</f>
        <v>3562.16105977963</v>
      </c>
      <c r="U346" s="68" t="n">
        <f aca="false">T346-S346</f>
        <v>153.717640523038</v>
      </c>
      <c r="V346" s="70" t="n">
        <f aca="false">V345+F346</f>
        <v>1.2571</v>
      </c>
      <c r="W346" s="70" t="n">
        <f aca="false">MAX(W345,V346)</f>
        <v>1.2766</v>
      </c>
      <c r="X346" s="70" t="n">
        <f aca="false">W346-V346</f>
        <v>0.0195000000000001</v>
      </c>
      <c r="Y346" s="70" t="n">
        <f aca="false">Y345+M346</f>
        <v>1.16515112711376</v>
      </c>
      <c r="Z346" s="70" t="n">
        <f aca="false">MAX(Z345,Y346)</f>
        <v>1.1865228136567</v>
      </c>
      <c r="AA346" s="70" t="n">
        <f aca="false">Z346-Y346</f>
        <v>0.0213716865429414</v>
      </c>
      <c r="AB346" s="72" t="n">
        <f aca="false">AB345*(1+F346)</f>
        <v>3.27591368258333</v>
      </c>
      <c r="AC346" s="73" t="n">
        <f aca="false">MAX(AC345,AB346)</f>
        <v>3.34052175881034</v>
      </c>
      <c r="AD346" s="70" t="n">
        <f aca="false">1-AB346/AC346</f>
        <v>0.0193407140835443</v>
      </c>
      <c r="AE346" s="73" t="n">
        <f aca="false">AE345*(1+M346)</f>
        <v>2.98901536726182</v>
      </c>
      <c r="AF346" s="73" t="n">
        <f aca="false">MAX(AF345,AE346)</f>
        <v>3.05369210789787</v>
      </c>
      <c r="AG346" s="70" t="n">
        <f aca="false">1-AE346/AF346</f>
        <v>0.0211798499491059</v>
      </c>
      <c r="AH346" s="74" t="n">
        <f aca="false">IF(R346&gt;0,AH345+1,0)</f>
        <v>7</v>
      </c>
      <c r="AI346" s="74" t="n">
        <f aca="false">IF(U346&gt;0,AI345+1,0)</f>
        <v>7</v>
      </c>
      <c r="AJ346" s="74" t="n">
        <f aca="false">IF(G346&gt;0,AJ345+1,0)</f>
        <v>0</v>
      </c>
      <c r="AK346" s="74" t="n">
        <f aca="false">IF(G346&lt;=0,AK345+1,0)</f>
        <v>7</v>
      </c>
      <c r="AL346" s="74" t="n">
        <f aca="false">IF(K346&gt;0,AL345+1,0)</f>
        <v>0</v>
      </c>
      <c r="AM346" s="74" t="n">
        <f aca="false">IF(K346&lt;=0,AM345+1,0)</f>
        <v>7</v>
      </c>
    </row>
    <row r="347" customFormat="false" ht="15" hidden="false" customHeight="false" outlineLevel="0" collapsed="false">
      <c r="A347" s="61" t="n">
        <v>346</v>
      </c>
      <c r="B347" s="62" t="n">
        <v>41207.46875</v>
      </c>
      <c r="C347" s="63" t="n">
        <f aca="false">YEAR(B347)</f>
        <v>2012</v>
      </c>
      <c r="D347" s="32" t="s">
        <v>277</v>
      </c>
      <c r="E347" s="64" t="n">
        <v>5701.75</v>
      </c>
      <c r="F347" s="65" t="n">
        <v>-0.0033</v>
      </c>
      <c r="G347" s="66" t="n">
        <v>-18.815775</v>
      </c>
      <c r="H347" s="67" t="n">
        <f aca="false">E347+IF(D347="Long",1,-1)*G347</f>
        <v>5682.934225</v>
      </c>
      <c r="I347" s="68" t="n">
        <f aca="false">Assumptions!$B$58</f>
        <v>5.35750011455817</v>
      </c>
      <c r="J347" s="68" t="n">
        <f aca="false">INDEX(Yearly!$T$5:$T$22,MATCH(C347,Yearly!$A$5:$A$22,0))</f>
        <v>0.706483531590088</v>
      </c>
      <c r="K347" s="68" t="n">
        <f aca="false">G347-I347-J347</f>
        <v>-24.8797586461483</v>
      </c>
      <c r="L347" s="69" t="n">
        <f aca="false">(I347+J347)/Assumptions!$B$8</f>
        <v>0.000267383791848752</v>
      </c>
      <c r="M347" s="70" t="n">
        <f aca="false">F347-L347</f>
        <v>-0.00356738379184875</v>
      </c>
      <c r="N347" s="71" t="n">
        <f aca="false">G347*Assumptions!$B$7</f>
        <v>-147986.070375</v>
      </c>
      <c r="O347" s="71" t="n">
        <f aca="false">K347*Assumptions!$B$7</f>
        <v>-195679.301751956</v>
      </c>
      <c r="P347" s="68" t="n">
        <f aca="false">P346+G347</f>
        <v>5474.931535</v>
      </c>
      <c r="Q347" s="68" t="n">
        <f aca="false">MAX(Q346,P347)</f>
        <v>5605.017065</v>
      </c>
      <c r="R347" s="68" t="n">
        <f aca="false">Q347-P347</f>
        <v>130.08553</v>
      </c>
      <c r="S347" s="68" t="n">
        <f aca="false">S346+K347</f>
        <v>3383.56366061045</v>
      </c>
      <c r="T347" s="68" t="n">
        <f aca="false">MAX(T346,S347)</f>
        <v>3562.16105977963</v>
      </c>
      <c r="U347" s="68" t="n">
        <f aca="false">T347-S347</f>
        <v>178.597399169187</v>
      </c>
      <c r="V347" s="70" t="n">
        <f aca="false">V346+F347</f>
        <v>1.2538</v>
      </c>
      <c r="W347" s="70" t="n">
        <f aca="false">MAX(W346,V347)</f>
        <v>1.2766</v>
      </c>
      <c r="X347" s="70" t="n">
        <f aca="false">W347-V347</f>
        <v>0.0228000000000002</v>
      </c>
      <c r="Y347" s="70" t="n">
        <f aca="false">Y346+M347</f>
        <v>1.16158374332191</v>
      </c>
      <c r="Z347" s="70" t="n">
        <f aca="false">MAX(Z346,Y347)</f>
        <v>1.1865228136567</v>
      </c>
      <c r="AA347" s="70" t="n">
        <f aca="false">Z347-Y347</f>
        <v>0.0249390703347903</v>
      </c>
      <c r="AB347" s="72" t="n">
        <f aca="false">AB346*(1+F347)</f>
        <v>3.26510316743081</v>
      </c>
      <c r="AC347" s="73" t="n">
        <f aca="false">MAX(AC346,AB347)</f>
        <v>3.34052175881034</v>
      </c>
      <c r="AD347" s="70" t="n">
        <f aca="false">1-AB347/AC347</f>
        <v>0.0225768897270686</v>
      </c>
      <c r="AE347" s="73" t="n">
        <f aca="false">AE346*(1+M347)</f>
        <v>2.97835240228707</v>
      </c>
      <c r="AF347" s="73" t="n">
        <f aca="false">MAX(AF346,AE347)</f>
        <v>3.05369210789787</v>
      </c>
      <c r="AG347" s="70" t="n">
        <f aca="false">1-AE347/AF347</f>
        <v>0.0246716770875324</v>
      </c>
      <c r="AH347" s="74" t="n">
        <f aca="false">IF(R347&gt;0,AH346+1,0)</f>
        <v>8</v>
      </c>
      <c r="AI347" s="74" t="n">
        <f aca="false">IF(U347&gt;0,AI346+1,0)</f>
        <v>8</v>
      </c>
      <c r="AJ347" s="74" t="n">
        <f aca="false">IF(G347&gt;0,AJ346+1,0)</f>
        <v>0</v>
      </c>
      <c r="AK347" s="74" t="n">
        <f aca="false">IF(G347&lt;=0,AK346+1,0)</f>
        <v>8</v>
      </c>
      <c r="AL347" s="74" t="n">
        <f aca="false">IF(K347&gt;0,AL346+1,0)</f>
        <v>0</v>
      </c>
      <c r="AM347" s="74" t="n">
        <f aca="false">IF(K347&lt;=0,AM346+1,0)</f>
        <v>8</v>
      </c>
    </row>
    <row r="348" customFormat="false" ht="15" hidden="false" customHeight="false" outlineLevel="0" collapsed="false">
      <c r="A348" s="61" t="n">
        <v>347</v>
      </c>
      <c r="B348" s="62" t="n">
        <v>41208.40625</v>
      </c>
      <c r="C348" s="63" t="n">
        <f aca="false">YEAR(B348)</f>
        <v>2012</v>
      </c>
      <c r="D348" s="32" t="s">
        <v>276</v>
      </c>
      <c r="E348" s="64" t="n">
        <v>5682.95</v>
      </c>
      <c r="F348" s="65" t="n">
        <v>-0.0012</v>
      </c>
      <c r="G348" s="66" t="n">
        <v>-6.81954</v>
      </c>
      <c r="H348" s="67" t="n">
        <f aca="false">E348+IF(D348="Long",1,-1)*G348</f>
        <v>5689.76954</v>
      </c>
      <c r="I348" s="68" t="n">
        <f aca="false">Assumptions!$B$58</f>
        <v>5.35750011455817</v>
      </c>
      <c r="J348" s="68" t="n">
        <f aca="false">INDEX(Yearly!$T$5:$T$22,MATCH(C348,Yearly!$A$5:$A$22,0))</f>
        <v>0.706483531590088</v>
      </c>
      <c r="K348" s="68" t="n">
        <f aca="false">G348-I348-J348</f>
        <v>-12.8835236461483</v>
      </c>
      <c r="L348" s="69" t="n">
        <f aca="false">(I348+J348)/Assumptions!$B$8</f>
        <v>0.000267383791848752</v>
      </c>
      <c r="M348" s="70" t="n">
        <f aca="false">F348-L348</f>
        <v>-0.00146738379184875</v>
      </c>
      <c r="N348" s="71" t="n">
        <f aca="false">G348*Assumptions!$B$7</f>
        <v>-53635.6821</v>
      </c>
      <c r="O348" s="71" t="n">
        <f aca="false">K348*Assumptions!$B$7</f>
        <v>-101328.913476956</v>
      </c>
      <c r="P348" s="68" t="n">
        <f aca="false">P347+G348</f>
        <v>5468.111995</v>
      </c>
      <c r="Q348" s="68" t="n">
        <f aca="false">MAX(Q347,P348)</f>
        <v>5605.017065</v>
      </c>
      <c r="R348" s="68" t="n">
        <f aca="false">Q348-P348</f>
        <v>136.905070000001</v>
      </c>
      <c r="S348" s="68" t="n">
        <f aca="false">S347+K348</f>
        <v>3370.6801369643</v>
      </c>
      <c r="T348" s="68" t="n">
        <f aca="false">MAX(T347,S348)</f>
        <v>3562.16105977963</v>
      </c>
      <c r="U348" s="68" t="n">
        <f aca="false">T348-S348</f>
        <v>191.480922815335</v>
      </c>
      <c r="V348" s="70" t="n">
        <f aca="false">V347+F348</f>
        <v>1.2526</v>
      </c>
      <c r="W348" s="70" t="n">
        <f aca="false">MAX(W347,V348)</f>
        <v>1.2766</v>
      </c>
      <c r="X348" s="70" t="n">
        <f aca="false">W348-V348</f>
        <v>0.0240000000000002</v>
      </c>
      <c r="Y348" s="70" t="n">
        <f aca="false">Y347+M348</f>
        <v>1.16011635953006</v>
      </c>
      <c r="Z348" s="70" t="n">
        <f aca="false">MAX(Z347,Y348)</f>
        <v>1.1865228136567</v>
      </c>
      <c r="AA348" s="70" t="n">
        <f aca="false">Z348-Y348</f>
        <v>0.0264064541266391</v>
      </c>
      <c r="AB348" s="72" t="n">
        <f aca="false">AB347*(1+F348)</f>
        <v>3.26118504362989</v>
      </c>
      <c r="AC348" s="73" t="n">
        <f aca="false">MAX(AC347,AB348)</f>
        <v>3.34052175881034</v>
      </c>
      <c r="AD348" s="70" t="n">
        <f aca="false">1-AB348/AC348</f>
        <v>0.023749797459396</v>
      </c>
      <c r="AE348" s="73" t="n">
        <f aca="false">AE347*(1+M348)</f>
        <v>2.97398201624554</v>
      </c>
      <c r="AF348" s="73" t="n">
        <f aca="false">MAX(AF347,AE348)</f>
        <v>3.05369210789787</v>
      </c>
      <c r="AG348" s="70" t="n">
        <f aca="false">1-AE348/AF348</f>
        <v>0.0261028580603051</v>
      </c>
      <c r="AH348" s="74" t="n">
        <f aca="false">IF(R348&gt;0,AH347+1,0)</f>
        <v>9</v>
      </c>
      <c r="AI348" s="74" t="n">
        <f aca="false">IF(U348&gt;0,AI347+1,0)</f>
        <v>9</v>
      </c>
      <c r="AJ348" s="74" t="n">
        <f aca="false">IF(G348&gt;0,AJ347+1,0)</f>
        <v>0</v>
      </c>
      <c r="AK348" s="74" t="n">
        <f aca="false">IF(G348&lt;=0,AK347+1,0)</f>
        <v>9</v>
      </c>
      <c r="AL348" s="74" t="n">
        <f aca="false">IF(K348&gt;0,AL347+1,0)</f>
        <v>0</v>
      </c>
      <c r="AM348" s="74" t="n">
        <f aca="false">IF(K348&lt;=0,AM347+1,0)</f>
        <v>9</v>
      </c>
    </row>
    <row r="349" customFormat="false" ht="15" hidden="false" customHeight="false" outlineLevel="0" collapsed="false">
      <c r="A349" s="61" t="n">
        <v>348</v>
      </c>
      <c r="B349" s="62" t="n">
        <v>41211.40625</v>
      </c>
      <c r="C349" s="63" t="n">
        <f aca="false">YEAR(B349)</f>
        <v>2012</v>
      </c>
      <c r="D349" s="32" t="s">
        <v>277</v>
      </c>
      <c r="E349" s="64" t="n">
        <v>5689.95</v>
      </c>
      <c r="F349" s="65" t="n">
        <v>-0.0026</v>
      </c>
      <c r="G349" s="66" t="n">
        <v>-14.79387</v>
      </c>
      <c r="H349" s="67" t="n">
        <f aca="false">E349+IF(D349="Long",1,-1)*G349</f>
        <v>5675.15613</v>
      </c>
      <c r="I349" s="68" t="n">
        <f aca="false">Assumptions!$B$58</f>
        <v>5.35750011455817</v>
      </c>
      <c r="J349" s="68" t="n">
        <f aca="false">INDEX(Yearly!$T$5:$T$22,MATCH(C349,Yearly!$A$5:$A$22,0))</f>
        <v>0.706483531590088</v>
      </c>
      <c r="K349" s="68" t="n">
        <f aca="false">G349-I349-J349</f>
        <v>-20.8578536461483</v>
      </c>
      <c r="L349" s="69" t="n">
        <f aca="false">(I349+J349)/Assumptions!$B$8</f>
        <v>0.000267383791848752</v>
      </c>
      <c r="M349" s="70" t="n">
        <f aca="false">F349-L349</f>
        <v>-0.00286738379184875</v>
      </c>
      <c r="N349" s="71" t="n">
        <f aca="false">G349*Assumptions!$B$7</f>
        <v>-116353.78755</v>
      </c>
      <c r="O349" s="71" t="n">
        <f aca="false">K349*Assumptions!$B$7</f>
        <v>-164047.018926956</v>
      </c>
      <c r="P349" s="68" t="n">
        <f aca="false">P348+G349</f>
        <v>5453.318125</v>
      </c>
      <c r="Q349" s="68" t="n">
        <f aca="false">MAX(Q348,P349)</f>
        <v>5605.017065</v>
      </c>
      <c r="R349" s="68" t="n">
        <f aca="false">Q349-P349</f>
        <v>151.698940000001</v>
      </c>
      <c r="S349" s="68" t="n">
        <f aca="false">S348+K349</f>
        <v>3349.82228331815</v>
      </c>
      <c r="T349" s="68" t="n">
        <f aca="false">MAX(T348,S349)</f>
        <v>3562.16105977963</v>
      </c>
      <c r="U349" s="68" t="n">
        <f aca="false">T349-S349</f>
        <v>212.338776461483</v>
      </c>
      <c r="V349" s="70" t="n">
        <f aca="false">V348+F349</f>
        <v>1.25</v>
      </c>
      <c r="W349" s="70" t="n">
        <f aca="false">MAX(W348,V349)</f>
        <v>1.2766</v>
      </c>
      <c r="X349" s="70" t="n">
        <f aca="false">W349-V349</f>
        <v>0.0266000000000002</v>
      </c>
      <c r="Y349" s="70" t="n">
        <f aca="false">Y348+M349</f>
        <v>1.15724897573821</v>
      </c>
      <c r="Z349" s="70" t="n">
        <f aca="false">MAX(Z348,Y349)</f>
        <v>1.1865228136567</v>
      </c>
      <c r="AA349" s="70" t="n">
        <f aca="false">Z349-Y349</f>
        <v>0.0292738379184878</v>
      </c>
      <c r="AB349" s="72" t="n">
        <f aca="false">AB348*(1+F349)</f>
        <v>3.25270596251645</v>
      </c>
      <c r="AC349" s="73" t="n">
        <f aca="false">MAX(AC348,AB349)</f>
        <v>3.34052175881034</v>
      </c>
      <c r="AD349" s="70" t="n">
        <f aca="false">1-AB349/AC349</f>
        <v>0.0262880479860016</v>
      </c>
      <c r="AE349" s="73" t="n">
        <f aca="false">AE348*(1+M349)</f>
        <v>2.96545446841491</v>
      </c>
      <c r="AF349" s="73" t="n">
        <f aca="false">MAX(AF348,AE349)</f>
        <v>3.05369210789787</v>
      </c>
      <c r="AG349" s="70" t="n">
        <f aca="false">1-AE349/AF349</f>
        <v>0.0288953949400307</v>
      </c>
      <c r="AH349" s="74" t="n">
        <f aca="false">IF(R349&gt;0,AH348+1,0)</f>
        <v>10</v>
      </c>
      <c r="AI349" s="74" t="n">
        <f aca="false">IF(U349&gt;0,AI348+1,0)</f>
        <v>10</v>
      </c>
      <c r="AJ349" s="74" t="n">
        <f aca="false">IF(G349&gt;0,AJ348+1,0)</f>
        <v>0</v>
      </c>
      <c r="AK349" s="74" t="n">
        <f aca="false">IF(G349&lt;=0,AK348+1,0)</f>
        <v>10</v>
      </c>
      <c r="AL349" s="74" t="n">
        <f aca="false">IF(K349&gt;0,AL348+1,0)</f>
        <v>0</v>
      </c>
      <c r="AM349" s="74" t="n">
        <f aca="false">IF(K349&lt;=0,AM348+1,0)</f>
        <v>10</v>
      </c>
    </row>
    <row r="350" customFormat="false" ht="15" hidden="false" customHeight="false" outlineLevel="0" collapsed="false">
      <c r="A350" s="61" t="n">
        <v>349</v>
      </c>
      <c r="B350" s="62" t="n">
        <v>41211.51875</v>
      </c>
      <c r="C350" s="63" t="n">
        <f aca="false">YEAR(B350)</f>
        <v>2012</v>
      </c>
      <c r="D350" s="32" t="s">
        <v>276</v>
      </c>
      <c r="E350" s="64" t="n">
        <v>5675.35</v>
      </c>
      <c r="F350" s="65" t="n">
        <v>0.0067</v>
      </c>
      <c r="G350" s="66" t="n">
        <v>38.024845</v>
      </c>
      <c r="H350" s="67" t="n">
        <f aca="false">E350+IF(D350="Long",1,-1)*G350</f>
        <v>5637.325155</v>
      </c>
      <c r="I350" s="68" t="n">
        <f aca="false">Assumptions!$B$58</f>
        <v>5.35750011455817</v>
      </c>
      <c r="J350" s="68" t="n">
        <f aca="false">INDEX(Yearly!$T$5:$T$22,MATCH(C350,Yearly!$A$5:$A$22,0))</f>
        <v>0.706483531590088</v>
      </c>
      <c r="K350" s="68" t="n">
        <f aca="false">G350-I350-J350</f>
        <v>31.9608613538517</v>
      </c>
      <c r="L350" s="69" t="n">
        <f aca="false">(I350+J350)/Assumptions!$B$8</f>
        <v>0.000267383791848752</v>
      </c>
      <c r="M350" s="70" t="n">
        <f aca="false">F350-L350</f>
        <v>0.00643261620815125</v>
      </c>
      <c r="N350" s="71" t="n">
        <f aca="false">G350*Assumptions!$B$7</f>
        <v>299065.405925</v>
      </c>
      <c r="O350" s="71" t="n">
        <f aca="false">K350*Assumptions!$B$7</f>
        <v>251372.174548044</v>
      </c>
      <c r="P350" s="68" t="n">
        <f aca="false">P349+G350</f>
        <v>5491.34297</v>
      </c>
      <c r="Q350" s="68" t="n">
        <f aca="false">MAX(Q349,P350)</f>
        <v>5605.017065</v>
      </c>
      <c r="R350" s="68" t="n">
        <f aca="false">Q350-P350</f>
        <v>113.674095000001</v>
      </c>
      <c r="S350" s="68" t="n">
        <f aca="false">S349+K350</f>
        <v>3381.783144672</v>
      </c>
      <c r="T350" s="68" t="n">
        <f aca="false">MAX(T349,S350)</f>
        <v>3562.16105977963</v>
      </c>
      <c r="U350" s="68" t="n">
        <f aca="false">T350-S350</f>
        <v>180.377915107631</v>
      </c>
      <c r="V350" s="70" t="n">
        <f aca="false">V349+F350</f>
        <v>1.2567</v>
      </c>
      <c r="W350" s="70" t="n">
        <f aca="false">MAX(W349,V350)</f>
        <v>1.2766</v>
      </c>
      <c r="X350" s="70" t="n">
        <f aca="false">W350-V350</f>
        <v>0.0199000000000003</v>
      </c>
      <c r="Y350" s="70" t="n">
        <f aca="false">Y349+M350</f>
        <v>1.16368159194636</v>
      </c>
      <c r="Z350" s="70" t="n">
        <f aca="false">MAX(Z349,Y350)</f>
        <v>1.1865228136567</v>
      </c>
      <c r="AA350" s="70" t="n">
        <f aca="false">Z350-Y350</f>
        <v>0.0228412217103366</v>
      </c>
      <c r="AB350" s="72" t="n">
        <f aca="false">AB349*(1+F350)</f>
        <v>3.27449909246531</v>
      </c>
      <c r="AC350" s="73" t="n">
        <f aca="false">MAX(AC349,AB350)</f>
        <v>3.34052175881034</v>
      </c>
      <c r="AD350" s="70" t="n">
        <f aca="false">1-AB350/AC350</f>
        <v>0.0197641779075078</v>
      </c>
      <c r="AE350" s="73" t="n">
        <f aca="false">AE349*(1+M350)</f>
        <v>2.98453009889297</v>
      </c>
      <c r="AF350" s="73" t="n">
        <f aca="false">MAX(AF349,AE350)</f>
        <v>3.05369210789787</v>
      </c>
      <c r="AG350" s="70" t="n">
        <f aca="false">1-AE350/AF350</f>
        <v>0.0226486517177117</v>
      </c>
      <c r="AH350" s="74" t="n">
        <f aca="false">IF(R350&gt;0,AH349+1,0)</f>
        <v>11</v>
      </c>
      <c r="AI350" s="74" t="n">
        <f aca="false">IF(U350&gt;0,AI349+1,0)</f>
        <v>11</v>
      </c>
      <c r="AJ350" s="74" t="n">
        <f aca="false">IF(G350&gt;0,AJ349+1,0)</f>
        <v>1</v>
      </c>
      <c r="AK350" s="74" t="n">
        <f aca="false">IF(G350&lt;=0,AK349+1,0)</f>
        <v>0</v>
      </c>
      <c r="AL350" s="74" t="n">
        <f aca="false">IF(K350&gt;0,AL349+1,0)</f>
        <v>1</v>
      </c>
      <c r="AM350" s="74" t="n">
        <f aca="false">IF(K350&lt;=0,AM349+1,0)</f>
        <v>0</v>
      </c>
    </row>
    <row r="351" customFormat="false" ht="15" hidden="false" customHeight="false" outlineLevel="0" collapsed="false">
      <c r="A351" s="61" t="n">
        <v>350</v>
      </c>
      <c r="B351" s="62" t="n">
        <v>41214.59375</v>
      </c>
      <c r="C351" s="63" t="n">
        <f aca="false">YEAR(B351)</f>
        <v>2012</v>
      </c>
      <c r="D351" s="32" t="s">
        <v>277</v>
      </c>
      <c r="E351" s="64" t="n">
        <v>5637.4</v>
      </c>
      <c r="F351" s="65" t="n">
        <v>0.0164</v>
      </c>
      <c r="G351" s="66" t="n">
        <v>92.45336</v>
      </c>
      <c r="H351" s="67" t="n">
        <f aca="false">E351+IF(D351="Long",1,-1)*G351</f>
        <v>5729.85336</v>
      </c>
      <c r="I351" s="68" t="n">
        <f aca="false">Assumptions!$B$58</f>
        <v>5.35750011455817</v>
      </c>
      <c r="J351" s="68" t="n">
        <f aca="false">INDEX(Yearly!$T$5:$T$22,MATCH(C351,Yearly!$A$5:$A$22,0))</f>
        <v>0.706483531590088</v>
      </c>
      <c r="K351" s="68" t="n">
        <f aca="false">G351-I351-J351</f>
        <v>86.3893763538517</v>
      </c>
      <c r="L351" s="69" t="n">
        <f aca="false">(I351+J351)/Assumptions!$B$8</f>
        <v>0.000267383791848752</v>
      </c>
      <c r="M351" s="70" t="n">
        <f aca="false">F351-L351</f>
        <v>0.0161326162081513</v>
      </c>
      <c r="N351" s="71" t="n">
        <f aca="false">G351*Assumptions!$B$7</f>
        <v>727145.6764</v>
      </c>
      <c r="O351" s="71" t="n">
        <f aca="false">K351*Assumptions!$B$7</f>
        <v>679452.445023044</v>
      </c>
      <c r="P351" s="68" t="n">
        <f aca="false">P350+G351</f>
        <v>5583.79633</v>
      </c>
      <c r="Q351" s="68" t="n">
        <f aca="false">MAX(Q350,P351)</f>
        <v>5605.017065</v>
      </c>
      <c r="R351" s="68" t="n">
        <f aca="false">Q351-P351</f>
        <v>21.2207350000008</v>
      </c>
      <c r="S351" s="68" t="n">
        <f aca="false">S350+K351</f>
        <v>3468.17252102585</v>
      </c>
      <c r="T351" s="68" t="n">
        <f aca="false">MAX(T350,S351)</f>
        <v>3562.16105977963</v>
      </c>
      <c r="U351" s="68" t="n">
        <f aca="false">T351-S351</f>
        <v>93.9885387537797</v>
      </c>
      <c r="V351" s="70" t="n">
        <f aca="false">V350+F351</f>
        <v>1.2731</v>
      </c>
      <c r="W351" s="70" t="n">
        <f aca="false">MAX(W350,V351)</f>
        <v>1.2766</v>
      </c>
      <c r="X351" s="70" t="n">
        <f aca="false">W351-V351</f>
        <v>0.00350000000000028</v>
      </c>
      <c r="Y351" s="70" t="n">
        <f aca="false">Y350+M351</f>
        <v>1.17981420815451</v>
      </c>
      <c r="Z351" s="70" t="n">
        <f aca="false">MAX(Z350,Y351)</f>
        <v>1.1865228136567</v>
      </c>
      <c r="AA351" s="70" t="n">
        <f aca="false">Z351-Y351</f>
        <v>0.00670860550218544</v>
      </c>
      <c r="AB351" s="72" t="n">
        <f aca="false">AB350*(1+F351)</f>
        <v>3.32820087758174</v>
      </c>
      <c r="AC351" s="73" t="n">
        <f aca="false">MAX(AC350,AB351)</f>
        <v>3.34052175881034</v>
      </c>
      <c r="AD351" s="70" t="n">
        <f aca="false">1-AB351/AC351</f>
        <v>0.00368831042519102</v>
      </c>
      <c r="AE351" s="73" t="n">
        <f aca="false">AE350*(1+M351)</f>
        <v>3.03267837754008</v>
      </c>
      <c r="AF351" s="73" t="n">
        <f aca="false">MAX(AF350,AE351)</f>
        <v>3.05369210789787</v>
      </c>
      <c r="AG351" s="70" t="n">
        <f aca="false">1-AE351/AF351</f>
        <v>0.00688141751535443</v>
      </c>
      <c r="AH351" s="74" t="n">
        <f aca="false">IF(R351&gt;0,AH350+1,0)</f>
        <v>12</v>
      </c>
      <c r="AI351" s="74" t="n">
        <f aca="false">IF(U351&gt;0,AI350+1,0)</f>
        <v>12</v>
      </c>
      <c r="AJ351" s="74" t="n">
        <f aca="false">IF(G351&gt;0,AJ350+1,0)</f>
        <v>2</v>
      </c>
      <c r="AK351" s="74" t="n">
        <f aca="false">IF(G351&lt;=0,AK350+1,0)</f>
        <v>0</v>
      </c>
      <c r="AL351" s="74" t="n">
        <f aca="false">IF(K351&gt;0,AL350+1,0)</f>
        <v>2</v>
      </c>
      <c r="AM351" s="74" t="n">
        <f aca="false">IF(K351&lt;=0,AM350+1,0)</f>
        <v>0</v>
      </c>
    </row>
    <row r="352" customFormat="false" ht="15" hidden="false" customHeight="false" outlineLevel="0" collapsed="false">
      <c r="A352" s="61" t="n">
        <v>351</v>
      </c>
      <c r="B352" s="62" t="n">
        <v>41221.5902777778</v>
      </c>
      <c r="C352" s="63" t="n">
        <f aca="false">YEAR(B352)</f>
        <v>2012</v>
      </c>
      <c r="D352" s="32" t="s">
        <v>277</v>
      </c>
      <c r="E352" s="64" t="n">
        <v>5735.95</v>
      </c>
      <c r="F352" s="65" t="n">
        <v>-0.0066</v>
      </c>
      <c r="G352" s="66" t="n">
        <v>-37.85727</v>
      </c>
      <c r="H352" s="67" t="n">
        <f aca="false">E352+IF(D352="Long",1,-1)*G352</f>
        <v>5698.09273</v>
      </c>
      <c r="I352" s="68" t="n">
        <f aca="false">Assumptions!$B$58</f>
        <v>5.35750011455817</v>
      </c>
      <c r="J352" s="68" t="n">
        <f aca="false">INDEX(Yearly!$T$5:$T$22,MATCH(C352,Yearly!$A$5:$A$22,0))</f>
        <v>0.706483531590088</v>
      </c>
      <c r="K352" s="68" t="n">
        <f aca="false">G352-I352-J352</f>
        <v>-43.9212536461483</v>
      </c>
      <c r="L352" s="69" t="n">
        <f aca="false">(I352+J352)/Assumptions!$B$8</f>
        <v>0.000267383791848752</v>
      </c>
      <c r="M352" s="70" t="n">
        <f aca="false">F352-L352</f>
        <v>-0.00686738379184875</v>
      </c>
      <c r="N352" s="71" t="n">
        <f aca="false">G352*Assumptions!$B$7</f>
        <v>-297747.42855</v>
      </c>
      <c r="O352" s="71" t="n">
        <f aca="false">K352*Assumptions!$B$7</f>
        <v>-345440.659926956</v>
      </c>
      <c r="P352" s="68" t="n">
        <f aca="false">P351+G352</f>
        <v>5545.93906</v>
      </c>
      <c r="Q352" s="68" t="n">
        <f aca="false">MAX(Q351,P352)</f>
        <v>5605.017065</v>
      </c>
      <c r="R352" s="68" t="n">
        <f aca="false">Q352-P352</f>
        <v>59.0780050000012</v>
      </c>
      <c r="S352" s="68" t="n">
        <f aca="false">S351+K352</f>
        <v>3424.2512673797</v>
      </c>
      <c r="T352" s="68" t="n">
        <f aca="false">MAX(T351,S352)</f>
        <v>3562.16105977963</v>
      </c>
      <c r="U352" s="68" t="n">
        <f aca="false">T352-S352</f>
        <v>137.909792399928</v>
      </c>
      <c r="V352" s="70" t="n">
        <f aca="false">V351+F352</f>
        <v>1.2665</v>
      </c>
      <c r="W352" s="70" t="n">
        <f aca="false">MAX(W351,V352)</f>
        <v>1.2766</v>
      </c>
      <c r="X352" s="70" t="n">
        <f aca="false">W352-V352</f>
        <v>0.0101000000000002</v>
      </c>
      <c r="Y352" s="70" t="n">
        <f aca="false">Y351+M352</f>
        <v>1.17294682436267</v>
      </c>
      <c r="Z352" s="70" t="n">
        <f aca="false">MAX(Z351,Y352)</f>
        <v>1.1865228136567</v>
      </c>
      <c r="AA352" s="70" t="n">
        <f aca="false">Z352-Y352</f>
        <v>0.0135759892940341</v>
      </c>
      <c r="AB352" s="72" t="n">
        <f aca="false">AB351*(1+F352)</f>
        <v>3.3062347517897</v>
      </c>
      <c r="AC352" s="73" t="n">
        <f aca="false">MAX(AC351,AB352)</f>
        <v>3.34052175881034</v>
      </c>
      <c r="AD352" s="70" t="n">
        <f aca="false">1-AB352/AC352</f>
        <v>0.0102639675763848</v>
      </c>
      <c r="AE352" s="73" t="n">
        <f aca="false">AE351*(1+M352)</f>
        <v>3.01185181120427</v>
      </c>
      <c r="AF352" s="73" t="n">
        <f aca="false">MAX(AF351,AE352)</f>
        <v>3.05369210789787</v>
      </c>
      <c r="AG352" s="70" t="n">
        <f aca="false">1-AE352/AF352</f>
        <v>0.0137015439720933</v>
      </c>
      <c r="AH352" s="74" t="n">
        <f aca="false">IF(R352&gt;0,AH351+1,0)</f>
        <v>13</v>
      </c>
      <c r="AI352" s="74" t="n">
        <f aca="false">IF(U352&gt;0,AI351+1,0)</f>
        <v>13</v>
      </c>
      <c r="AJ352" s="74" t="n">
        <f aca="false">IF(G352&gt;0,AJ351+1,0)</f>
        <v>0</v>
      </c>
      <c r="AK352" s="74" t="n">
        <f aca="false">IF(G352&lt;=0,AK351+1,0)</f>
        <v>1</v>
      </c>
      <c r="AL352" s="74" t="n">
        <f aca="false">IF(K352&gt;0,AL351+1,0)</f>
        <v>0</v>
      </c>
      <c r="AM352" s="74" t="n">
        <f aca="false">IF(K352&lt;=0,AM351+1,0)</f>
        <v>1</v>
      </c>
    </row>
    <row r="353" customFormat="false" ht="15" hidden="false" customHeight="false" outlineLevel="0" collapsed="false">
      <c r="A353" s="61" t="n">
        <v>352</v>
      </c>
      <c r="B353" s="62" t="n">
        <v>41234.6145833333</v>
      </c>
      <c r="C353" s="63" t="n">
        <f aca="false">YEAR(B353)</f>
        <v>2012</v>
      </c>
      <c r="D353" s="32" t="s">
        <v>277</v>
      </c>
      <c r="E353" s="64" t="n">
        <v>5605.85</v>
      </c>
      <c r="F353" s="65" t="n">
        <v>0.0013</v>
      </c>
      <c r="G353" s="66" t="n">
        <v>7.287605</v>
      </c>
      <c r="H353" s="67" t="n">
        <f aca="false">E353+IF(D353="Long",1,-1)*G353</f>
        <v>5613.137605</v>
      </c>
      <c r="I353" s="68" t="n">
        <f aca="false">Assumptions!$B$58</f>
        <v>5.35750011455817</v>
      </c>
      <c r="J353" s="68" t="n">
        <f aca="false">INDEX(Yearly!$T$5:$T$22,MATCH(C353,Yearly!$A$5:$A$22,0))</f>
        <v>0.706483531590088</v>
      </c>
      <c r="K353" s="68" t="n">
        <f aca="false">G353-I353-J353</f>
        <v>1.22362135385174</v>
      </c>
      <c r="L353" s="69" t="n">
        <f aca="false">(I353+J353)/Assumptions!$B$8</f>
        <v>0.000267383791848752</v>
      </c>
      <c r="M353" s="70" t="n">
        <f aca="false">F353-L353</f>
        <v>0.00103261620815125</v>
      </c>
      <c r="N353" s="71" t="n">
        <f aca="false">G353*Assumptions!$B$7</f>
        <v>57317.013325</v>
      </c>
      <c r="O353" s="71" t="n">
        <f aca="false">K353*Assumptions!$B$7</f>
        <v>9623.78194804397</v>
      </c>
      <c r="P353" s="68" t="n">
        <f aca="false">P352+G353</f>
        <v>5553.226665</v>
      </c>
      <c r="Q353" s="68" t="n">
        <f aca="false">MAX(Q352,P353)</f>
        <v>5605.017065</v>
      </c>
      <c r="R353" s="68" t="n">
        <f aca="false">Q353-P353</f>
        <v>51.7904000000008</v>
      </c>
      <c r="S353" s="68" t="n">
        <f aca="false">S352+K353</f>
        <v>3425.47488873356</v>
      </c>
      <c r="T353" s="68" t="n">
        <f aca="false">MAX(T352,S353)</f>
        <v>3562.16105977963</v>
      </c>
      <c r="U353" s="68" t="n">
        <f aca="false">T353-S353</f>
        <v>136.686171046076</v>
      </c>
      <c r="V353" s="70" t="n">
        <f aca="false">V352+F353</f>
        <v>1.2678</v>
      </c>
      <c r="W353" s="70" t="n">
        <f aca="false">MAX(W352,V353)</f>
        <v>1.2766</v>
      </c>
      <c r="X353" s="70" t="n">
        <f aca="false">W353-V353</f>
        <v>0.00880000000000014</v>
      </c>
      <c r="Y353" s="70" t="n">
        <f aca="false">Y352+M353</f>
        <v>1.17397944057082</v>
      </c>
      <c r="Z353" s="70" t="n">
        <f aca="false">MAX(Z352,Y353)</f>
        <v>1.1865228136567</v>
      </c>
      <c r="AA353" s="70" t="n">
        <f aca="false">Z353-Y353</f>
        <v>0.0125433730858828</v>
      </c>
      <c r="AB353" s="72" t="n">
        <f aca="false">AB352*(1+F353)</f>
        <v>3.31053285696703</v>
      </c>
      <c r="AC353" s="73" t="n">
        <f aca="false">MAX(AC352,AB353)</f>
        <v>3.34052175881034</v>
      </c>
      <c r="AD353" s="70" t="n">
        <f aca="false">1-AB353/AC353</f>
        <v>0.00897731073423413</v>
      </c>
      <c r="AE353" s="73" t="n">
        <f aca="false">AE352*(1+M353)</f>
        <v>3.01496189820107</v>
      </c>
      <c r="AF353" s="73" t="n">
        <f aca="false">MAX(AF352,AE353)</f>
        <v>3.05369210789787</v>
      </c>
      <c r="AG353" s="70" t="n">
        <f aca="false">1-AE353/AF353</f>
        <v>0.0126830762003243</v>
      </c>
      <c r="AH353" s="74" t="n">
        <f aca="false">IF(R353&gt;0,AH352+1,0)</f>
        <v>14</v>
      </c>
      <c r="AI353" s="74" t="n">
        <f aca="false">IF(U353&gt;0,AI352+1,0)</f>
        <v>14</v>
      </c>
      <c r="AJ353" s="74" t="n">
        <f aca="false">IF(G353&gt;0,AJ352+1,0)</f>
        <v>1</v>
      </c>
      <c r="AK353" s="74" t="n">
        <f aca="false">IF(G353&lt;=0,AK352+1,0)</f>
        <v>0</v>
      </c>
      <c r="AL353" s="74" t="n">
        <f aca="false">IF(K353&gt;0,AL352+1,0)</f>
        <v>1</v>
      </c>
      <c r="AM353" s="74" t="n">
        <f aca="false">IF(K353&lt;=0,AM352+1,0)</f>
        <v>0</v>
      </c>
    </row>
    <row r="354" customFormat="false" ht="15" hidden="false" customHeight="false" outlineLevel="0" collapsed="false">
      <c r="A354" s="61" t="n">
        <v>353</v>
      </c>
      <c r="B354" s="62" t="n">
        <v>41236.5104166667</v>
      </c>
      <c r="C354" s="63" t="n">
        <f aca="false">YEAR(B354)</f>
        <v>2012</v>
      </c>
      <c r="D354" s="32" t="s">
        <v>276</v>
      </c>
      <c r="E354" s="64" t="n">
        <v>5613.4</v>
      </c>
      <c r="F354" s="65" t="n">
        <v>-0.0024</v>
      </c>
      <c r="G354" s="66" t="n">
        <v>-13.47216</v>
      </c>
      <c r="H354" s="67" t="n">
        <f aca="false">E354+IF(D354="Long",1,-1)*G354</f>
        <v>5626.87216</v>
      </c>
      <c r="I354" s="68" t="n">
        <f aca="false">Assumptions!$B$58</f>
        <v>5.35750011455817</v>
      </c>
      <c r="J354" s="68" t="n">
        <f aca="false">INDEX(Yearly!$T$5:$T$22,MATCH(C354,Yearly!$A$5:$A$22,0))</f>
        <v>0.706483531590088</v>
      </c>
      <c r="K354" s="68" t="n">
        <f aca="false">G354-I354-J354</f>
        <v>-19.5361436461483</v>
      </c>
      <c r="L354" s="69" t="n">
        <f aca="false">(I354+J354)/Assumptions!$B$8</f>
        <v>0.000267383791848752</v>
      </c>
      <c r="M354" s="70" t="n">
        <f aca="false">F354-L354</f>
        <v>-0.00266738379184875</v>
      </c>
      <c r="N354" s="71" t="n">
        <f aca="false">G354*Assumptions!$B$7</f>
        <v>-105958.5384</v>
      </c>
      <c r="O354" s="71" t="n">
        <f aca="false">K354*Assumptions!$B$7</f>
        <v>-153651.769776956</v>
      </c>
      <c r="P354" s="68" t="n">
        <f aca="false">P353+G354</f>
        <v>5539.754505</v>
      </c>
      <c r="Q354" s="68" t="n">
        <f aca="false">MAX(Q353,P354)</f>
        <v>5605.017065</v>
      </c>
      <c r="R354" s="68" t="n">
        <f aca="false">Q354-P354</f>
        <v>65.262560000001</v>
      </c>
      <c r="S354" s="68" t="n">
        <f aca="false">S353+K354</f>
        <v>3405.93874508741</v>
      </c>
      <c r="T354" s="68" t="n">
        <f aca="false">MAX(T353,S354)</f>
        <v>3562.16105977963</v>
      </c>
      <c r="U354" s="68" t="n">
        <f aca="false">T354-S354</f>
        <v>156.222314692224</v>
      </c>
      <c r="V354" s="70" t="n">
        <f aca="false">V353+F354</f>
        <v>1.2654</v>
      </c>
      <c r="W354" s="70" t="n">
        <f aca="false">MAX(W353,V354)</f>
        <v>1.2766</v>
      </c>
      <c r="X354" s="70" t="n">
        <f aca="false">W354-V354</f>
        <v>0.0112000000000001</v>
      </c>
      <c r="Y354" s="70" t="n">
        <f aca="false">Y353+M354</f>
        <v>1.17131205677897</v>
      </c>
      <c r="Z354" s="70" t="n">
        <f aca="false">MAX(Z353,Y354)</f>
        <v>1.1865228136567</v>
      </c>
      <c r="AA354" s="70" t="n">
        <f aca="false">Z354-Y354</f>
        <v>0.0152107568777315</v>
      </c>
      <c r="AB354" s="72" t="n">
        <f aca="false">AB353*(1+F354)</f>
        <v>3.30258757811031</v>
      </c>
      <c r="AC354" s="73" t="n">
        <f aca="false">MAX(AC353,AB354)</f>
        <v>3.34052175881034</v>
      </c>
      <c r="AD354" s="70" t="n">
        <f aca="false">1-AB354/AC354</f>
        <v>0.0113557651884719</v>
      </c>
      <c r="AE354" s="73" t="n">
        <f aca="false">AE353*(1+M354)</f>
        <v>3.00691983770077</v>
      </c>
      <c r="AF354" s="73" t="n">
        <f aca="false">MAX(AF353,AE354)</f>
        <v>3.05369210789787</v>
      </c>
      <c r="AG354" s="70" t="n">
        <f aca="false">1-AE354/AF354</f>
        <v>0.0153166293602854</v>
      </c>
      <c r="AH354" s="74" t="n">
        <f aca="false">IF(R354&gt;0,AH353+1,0)</f>
        <v>15</v>
      </c>
      <c r="AI354" s="74" t="n">
        <f aca="false">IF(U354&gt;0,AI353+1,0)</f>
        <v>15</v>
      </c>
      <c r="AJ354" s="74" t="n">
        <f aca="false">IF(G354&gt;0,AJ353+1,0)</f>
        <v>0</v>
      </c>
      <c r="AK354" s="74" t="n">
        <f aca="false">IF(G354&lt;=0,AK353+1,0)</f>
        <v>1</v>
      </c>
      <c r="AL354" s="74" t="n">
        <f aca="false">IF(K354&gt;0,AL353+1,0)</f>
        <v>0</v>
      </c>
      <c r="AM354" s="74" t="n">
        <f aca="false">IF(K354&lt;=0,AM353+1,0)</f>
        <v>1</v>
      </c>
    </row>
    <row r="355" customFormat="false" ht="15" hidden="false" customHeight="false" outlineLevel="0" collapsed="false">
      <c r="A355" s="61" t="n">
        <v>354</v>
      </c>
      <c r="B355" s="62" t="n">
        <v>41236.6354166667</v>
      </c>
      <c r="C355" s="63" t="n">
        <f aca="false">YEAR(B355)</f>
        <v>2012</v>
      </c>
      <c r="D355" s="32" t="s">
        <v>277</v>
      </c>
      <c r="E355" s="64" t="n">
        <v>5626.6</v>
      </c>
      <c r="F355" s="65" t="n">
        <v>0.0388</v>
      </c>
      <c r="G355" s="66" t="n">
        <v>218.31208</v>
      </c>
      <c r="H355" s="67" t="n">
        <f aca="false">E355+IF(D355="Long",1,-1)*G355</f>
        <v>5844.91208</v>
      </c>
      <c r="I355" s="68" t="n">
        <f aca="false">Assumptions!$B$58</f>
        <v>5.35750011455817</v>
      </c>
      <c r="J355" s="68" t="n">
        <f aca="false">INDEX(Yearly!$T$5:$T$22,MATCH(C355,Yearly!$A$5:$A$22,0))</f>
        <v>0.706483531590088</v>
      </c>
      <c r="K355" s="68" t="n">
        <f aca="false">G355-I355-J355</f>
        <v>212.248096353852</v>
      </c>
      <c r="L355" s="69" t="n">
        <f aca="false">(I355+J355)/Assumptions!$B$8</f>
        <v>0.000267383791848752</v>
      </c>
      <c r="M355" s="70" t="n">
        <f aca="false">F355-L355</f>
        <v>0.0385326162081513</v>
      </c>
      <c r="N355" s="71" t="n">
        <f aca="false">G355*Assumptions!$B$7</f>
        <v>1717024.5092</v>
      </c>
      <c r="O355" s="71" t="n">
        <f aca="false">K355*Assumptions!$B$7</f>
        <v>1669331.27782304</v>
      </c>
      <c r="P355" s="68" t="n">
        <f aca="false">P354+G355</f>
        <v>5758.066585</v>
      </c>
      <c r="Q355" s="68" t="n">
        <f aca="false">MAX(Q354,P355)</f>
        <v>5758.066585</v>
      </c>
      <c r="R355" s="68" t="n">
        <f aca="false">Q355-P355</f>
        <v>0</v>
      </c>
      <c r="S355" s="68" t="n">
        <f aca="false">S354+K355</f>
        <v>3618.18684144126</v>
      </c>
      <c r="T355" s="68" t="n">
        <f aca="false">MAX(T354,S355)</f>
        <v>3618.18684144126</v>
      </c>
      <c r="U355" s="68" t="n">
        <f aca="false">T355-S355</f>
        <v>0</v>
      </c>
      <c r="V355" s="70" t="n">
        <f aca="false">V354+F355</f>
        <v>1.3042</v>
      </c>
      <c r="W355" s="70" t="n">
        <f aca="false">MAX(W354,V355)</f>
        <v>1.3042</v>
      </c>
      <c r="X355" s="70" t="n">
        <f aca="false">W355-V355</f>
        <v>0</v>
      </c>
      <c r="Y355" s="70" t="n">
        <f aca="false">Y354+M355</f>
        <v>1.20984467298712</v>
      </c>
      <c r="Z355" s="70" t="n">
        <f aca="false">MAX(Z354,Y355)</f>
        <v>1.20984467298712</v>
      </c>
      <c r="AA355" s="70" t="n">
        <f aca="false">Z355-Y355</f>
        <v>0</v>
      </c>
      <c r="AB355" s="72" t="n">
        <f aca="false">AB354*(1+F355)</f>
        <v>3.43072797614099</v>
      </c>
      <c r="AC355" s="73" t="n">
        <f aca="false">MAX(AC354,AB355)</f>
        <v>3.43072797614099</v>
      </c>
      <c r="AD355" s="70" t="n">
        <f aca="false">1-AB355/AC355</f>
        <v>0</v>
      </c>
      <c r="AE355" s="73" t="n">
        <f aca="false">AE354*(1+M355)</f>
        <v>3.12278432577557</v>
      </c>
      <c r="AF355" s="73" t="n">
        <f aca="false">MAX(AF354,AE355)</f>
        <v>3.12278432577557</v>
      </c>
      <c r="AG355" s="70" t="n">
        <f aca="false">1-AE355/AF355</f>
        <v>0</v>
      </c>
      <c r="AH355" s="74" t="n">
        <f aca="false">IF(R355&gt;0,AH354+1,0)</f>
        <v>0</v>
      </c>
      <c r="AI355" s="74" t="n">
        <f aca="false">IF(U355&gt;0,AI354+1,0)</f>
        <v>0</v>
      </c>
      <c r="AJ355" s="74" t="n">
        <f aca="false">IF(G355&gt;0,AJ354+1,0)</f>
        <v>1</v>
      </c>
      <c r="AK355" s="74" t="n">
        <f aca="false">IF(G355&lt;=0,AK354+1,0)</f>
        <v>0</v>
      </c>
      <c r="AL355" s="74" t="n">
        <f aca="false">IF(K355&gt;0,AL354+1,0)</f>
        <v>1</v>
      </c>
      <c r="AM355" s="74" t="n">
        <f aca="false">IF(K355&lt;=0,AM354+1,0)</f>
        <v>0</v>
      </c>
    </row>
    <row r="356" customFormat="false" ht="15" hidden="false" customHeight="false" outlineLevel="0" collapsed="false">
      <c r="A356" s="61" t="n">
        <v>355</v>
      </c>
      <c r="B356" s="62" t="n">
        <v>41249.58125</v>
      </c>
      <c r="C356" s="63" t="n">
        <f aca="false">YEAR(B356)</f>
        <v>2012</v>
      </c>
      <c r="D356" s="32" t="s">
        <v>277</v>
      </c>
      <c r="E356" s="64" t="n">
        <v>5861.95</v>
      </c>
      <c r="F356" s="65" t="n">
        <v>0.0023</v>
      </c>
      <c r="G356" s="66" t="n">
        <v>13.482485</v>
      </c>
      <c r="H356" s="67" t="n">
        <f aca="false">E356+IF(D356="Long",1,-1)*G356</f>
        <v>5875.432485</v>
      </c>
      <c r="I356" s="68" t="n">
        <f aca="false">Assumptions!$B$58</f>
        <v>5.35750011455817</v>
      </c>
      <c r="J356" s="68" t="n">
        <f aca="false">INDEX(Yearly!$T$5:$T$22,MATCH(C356,Yearly!$A$5:$A$22,0))</f>
        <v>0.706483531590088</v>
      </c>
      <c r="K356" s="68" t="n">
        <f aca="false">G356-I356-J356</f>
        <v>7.41850135385175</v>
      </c>
      <c r="L356" s="69" t="n">
        <f aca="false">(I356+J356)/Assumptions!$B$8</f>
        <v>0.000267383791848752</v>
      </c>
      <c r="M356" s="70" t="n">
        <f aca="false">F356-L356</f>
        <v>0.00203261620815125</v>
      </c>
      <c r="N356" s="71" t="n">
        <f aca="false">G356*Assumptions!$B$7</f>
        <v>106039.744525</v>
      </c>
      <c r="O356" s="71" t="n">
        <f aca="false">K356*Assumptions!$B$7</f>
        <v>58346.513148044</v>
      </c>
      <c r="P356" s="68" t="n">
        <f aca="false">P355+G356</f>
        <v>5771.54907</v>
      </c>
      <c r="Q356" s="68" t="n">
        <f aca="false">MAX(Q355,P356)</f>
        <v>5771.54907</v>
      </c>
      <c r="R356" s="68" t="n">
        <f aca="false">Q356-P356</f>
        <v>0</v>
      </c>
      <c r="S356" s="68" t="n">
        <f aca="false">S355+K356</f>
        <v>3625.60534279511</v>
      </c>
      <c r="T356" s="68" t="n">
        <f aca="false">MAX(T355,S356)</f>
        <v>3625.60534279511</v>
      </c>
      <c r="U356" s="68" t="n">
        <f aca="false">T356-S356</f>
        <v>0</v>
      </c>
      <c r="V356" s="70" t="n">
        <f aca="false">V355+F356</f>
        <v>1.3065</v>
      </c>
      <c r="W356" s="70" t="n">
        <f aca="false">MAX(W355,V356)</f>
        <v>1.3065</v>
      </c>
      <c r="X356" s="70" t="n">
        <f aca="false">W356-V356</f>
        <v>0</v>
      </c>
      <c r="Y356" s="70" t="n">
        <f aca="false">Y355+M356</f>
        <v>1.21187728919527</v>
      </c>
      <c r="Z356" s="70" t="n">
        <f aca="false">MAX(Z355,Y356)</f>
        <v>1.21187728919527</v>
      </c>
      <c r="AA356" s="70" t="n">
        <f aca="false">Z356-Y356</f>
        <v>0</v>
      </c>
      <c r="AB356" s="72" t="n">
        <f aca="false">AB355*(1+F356)</f>
        <v>3.43861865048611</v>
      </c>
      <c r="AC356" s="73" t="n">
        <f aca="false">MAX(AC355,AB356)</f>
        <v>3.43861865048611</v>
      </c>
      <c r="AD356" s="70" t="n">
        <f aca="false">1-AB356/AC356</f>
        <v>0</v>
      </c>
      <c r="AE356" s="73" t="n">
        <f aca="false">AE355*(1+M356)</f>
        <v>3.1291317478107</v>
      </c>
      <c r="AF356" s="73" t="n">
        <f aca="false">MAX(AF355,AE356)</f>
        <v>3.1291317478107</v>
      </c>
      <c r="AG356" s="70" t="n">
        <f aca="false">1-AE356/AF356</f>
        <v>0</v>
      </c>
      <c r="AH356" s="74" t="n">
        <f aca="false">IF(R356&gt;0,AH355+1,0)</f>
        <v>0</v>
      </c>
      <c r="AI356" s="74" t="n">
        <f aca="false">IF(U356&gt;0,AI355+1,0)</f>
        <v>0</v>
      </c>
      <c r="AJ356" s="74" t="n">
        <f aca="false">IF(G356&gt;0,AJ355+1,0)</f>
        <v>2</v>
      </c>
      <c r="AK356" s="74" t="n">
        <f aca="false">IF(G356&lt;=0,AK355+1,0)</f>
        <v>0</v>
      </c>
      <c r="AL356" s="74" t="n">
        <f aca="false">IF(K356&gt;0,AL355+1,0)</f>
        <v>2</v>
      </c>
      <c r="AM356" s="74" t="n">
        <f aca="false">IF(K356&lt;=0,AM355+1,0)</f>
        <v>0</v>
      </c>
    </row>
    <row r="357" customFormat="false" ht="15" hidden="false" customHeight="false" outlineLevel="0" collapsed="false">
      <c r="A357" s="61" t="n">
        <v>356</v>
      </c>
      <c r="B357" s="62" t="n">
        <v>41255.4076388889</v>
      </c>
      <c r="C357" s="63" t="n">
        <f aca="false">YEAR(B357)</f>
        <v>2012</v>
      </c>
      <c r="D357" s="32" t="s">
        <v>277</v>
      </c>
      <c r="E357" s="64" t="n">
        <v>5906.55</v>
      </c>
      <c r="F357" s="65" t="n">
        <v>-0.0016</v>
      </c>
      <c r="G357" s="66" t="n">
        <v>-9.45048</v>
      </c>
      <c r="H357" s="67" t="n">
        <f aca="false">E357+IF(D357="Long",1,-1)*G357</f>
        <v>5897.09952</v>
      </c>
      <c r="I357" s="68" t="n">
        <f aca="false">Assumptions!$B$58</f>
        <v>5.35750011455817</v>
      </c>
      <c r="J357" s="68" t="n">
        <f aca="false">INDEX(Yearly!$T$5:$T$22,MATCH(C357,Yearly!$A$5:$A$22,0))</f>
        <v>0.706483531590088</v>
      </c>
      <c r="K357" s="68" t="n">
        <f aca="false">G357-I357-J357</f>
        <v>-15.5144636461483</v>
      </c>
      <c r="L357" s="69" t="n">
        <f aca="false">(I357+J357)/Assumptions!$B$8</f>
        <v>0.000267383791848752</v>
      </c>
      <c r="M357" s="70" t="n">
        <f aca="false">F357-L357</f>
        <v>-0.00186738379184875</v>
      </c>
      <c r="N357" s="71" t="n">
        <f aca="false">G357*Assumptions!$B$7</f>
        <v>-74328.0252</v>
      </c>
      <c r="O357" s="71" t="n">
        <f aca="false">K357*Assumptions!$B$7</f>
        <v>-122021.256576956</v>
      </c>
      <c r="P357" s="68" t="n">
        <f aca="false">P356+G357</f>
        <v>5762.09859</v>
      </c>
      <c r="Q357" s="68" t="n">
        <f aca="false">MAX(Q356,P357)</f>
        <v>5771.54907</v>
      </c>
      <c r="R357" s="68" t="n">
        <f aca="false">Q357-P357</f>
        <v>9.45048000000043</v>
      </c>
      <c r="S357" s="68" t="n">
        <f aca="false">S356+K357</f>
        <v>3610.09087914896</v>
      </c>
      <c r="T357" s="68" t="n">
        <f aca="false">MAX(T356,S357)</f>
        <v>3625.60534279511</v>
      </c>
      <c r="U357" s="68" t="n">
        <f aca="false">T357-S357</f>
        <v>15.5144636461482</v>
      </c>
      <c r="V357" s="70" t="n">
        <f aca="false">V356+F357</f>
        <v>1.3049</v>
      </c>
      <c r="W357" s="70" t="n">
        <f aca="false">MAX(W356,V357)</f>
        <v>1.3065</v>
      </c>
      <c r="X357" s="70" t="n">
        <f aca="false">W357-V357</f>
        <v>0.00160000000000005</v>
      </c>
      <c r="Y357" s="70" t="n">
        <f aca="false">Y356+M357</f>
        <v>1.21000990540342</v>
      </c>
      <c r="Z357" s="70" t="n">
        <f aca="false">MAX(Z356,Y357)</f>
        <v>1.21187728919527</v>
      </c>
      <c r="AA357" s="70" t="n">
        <f aca="false">Z357-Y357</f>
        <v>0.00186738379184881</v>
      </c>
      <c r="AB357" s="72" t="n">
        <f aca="false">AB356*(1+F357)</f>
        <v>3.43311686064534</v>
      </c>
      <c r="AC357" s="73" t="n">
        <f aca="false">MAX(AC356,AB357)</f>
        <v>3.43861865048611</v>
      </c>
      <c r="AD357" s="70" t="n">
        <f aca="false">1-AB357/AC357</f>
        <v>0.00160000000000005</v>
      </c>
      <c r="AE357" s="73" t="n">
        <f aca="false">AE356*(1+M357)</f>
        <v>3.12328845790228</v>
      </c>
      <c r="AF357" s="73" t="n">
        <f aca="false">MAX(AF356,AE357)</f>
        <v>3.1291317478107</v>
      </c>
      <c r="AG357" s="70" t="n">
        <f aca="false">1-AE357/AF357</f>
        <v>0.0018673837918487</v>
      </c>
      <c r="AH357" s="74" t="n">
        <f aca="false">IF(R357&gt;0,AH356+1,0)</f>
        <v>1</v>
      </c>
      <c r="AI357" s="74" t="n">
        <f aca="false">IF(U357&gt;0,AI356+1,0)</f>
        <v>1</v>
      </c>
      <c r="AJ357" s="74" t="n">
        <f aca="false">IF(G357&gt;0,AJ356+1,0)</f>
        <v>0</v>
      </c>
      <c r="AK357" s="74" t="n">
        <f aca="false">IF(G357&lt;=0,AK356+1,0)</f>
        <v>1</v>
      </c>
      <c r="AL357" s="74" t="n">
        <f aca="false">IF(K357&gt;0,AL356+1,0)</f>
        <v>0</v>
      </c>
      <c r="AM357" s="74" t="n">
        <f aca="false">IF(K357&lt;=0,AM356+1,0)</f>
        <v>1</v>
      </c>
    </row>
    <row r="358" customFormat="false" ht="15" hidden="false" customHeight="false" outlineLevel="0" collapsed="false">
      <c r="A358" s="61" t="n">
        <v>357</v>
      </c>
      <c r="B358" s="62" t="n">
        <v>41255.4590277778</v>
      </c>
      <c r="C358" s="63" t="n">
        <f aca="false">YEAR(B358)</f>
        <v>2012</v>
      </c>
      <c r="D358" s="32" t="s">
        <v>277</v>
      </c>
      <c r="E358" s="64" t="n">
        <v>5914.15</v>
      </c>
      <c r="F358" s="65" t="n">
        <v>-0.0032</v>
      </c>
      <c r="G358" s="66" t="n">
        <v>-18.92528</v>
      </c>
      <c r="H358" s="67" t="n">
        <f aca="false">E358+IF(D358="Long",1,-1)*G358</f>
        <v>5895.22472</v>
      </c>
      <c r="I358" s="68" t="n">
        <f aca="false">Assumptions!$B$58</f>
        <v>5.35750011455817</v>
      </c>
      <c r="J358" s="68" t="n">
        <f aca="false">INDEX(Yearly!$T$5:$T$22,MATCH(C358,Yearly!$A$5:$A$22,0))</f>
        <v>0.706483531590088</v>
      </c>
      <c r="K358" s="68" t="n">
        <f aca="false">G358-I358-J358</f>
        <v>-24.9892636461483</v>
      </c>
      <c r="L358" s="69" t="n">
        <f aca="false">(I358+J358)/Assumptions!$B$8</f>
        <v>0.000267383791848752</v>
      </c>
      <c r="M358" s="70" t="n">
        <f aca="false">F358-L358</f>
        <v>-0.00346738379184875</v>
      </c>
      <c r="N358" s="71" t="n">
        <f aca="false">G358*Assumptions!$B$7</f>
        <v>-148847.3272</v>
      </c>
      <c r="O358" s="71" t="n">
        <f aca="false">K358*Assumptions!$B$7</f>
        <v>-196540.558576956</v>
      </c>
      <c r="P358" s="68" t="n">
        <f aca="false">P357+G358</f>
        <v>5743.17331</v>
      </c>
      <c r="Q358" s="68" t="n">
        <f aca="false">MAX(Q357,P358)</f>
        <v>5771.54907</v>
      </c>
      <c r="R358" s="68" t="n">
        <f aca="false">Q358-P358</f>
        <v>28.3757600000008</v>
      </c>
      <c r="S358" s="68" t="n">
        <f aca="false">S357+K358</f>
        <v>3585.10161550282</v>
      </c>
      <c r="T358" s="68" t="n">
        <f aca="false">MAX(T357,S358)</f>
        <v>3625.60534279511</v>
      </c>
      <c r="U358" s="68" t="n">
        <f aca="false">T358-S358</f>
        <v>40.5037272922964</v>
      </c>
      <c r="V358" s="70" t="n">
        <f aca="false">V357+F358</f>
        <v>1.3017</v>
      </c>
      <c r="W358" s="70" t="n">
        <f aca="false">MAX(W357,V358)</f>
        <v>1.3065</v>
      </c>
      <c r="X358" s="70" t="n">
        <f aca="false">W358-V358</f>
        <v>0.00480000000000014</v>
      </c>
      <c r="Y358" s="70" t="n">
        <f aca="false">Y357+M358</f>
        <v>1.20654252161157</v>
      </c>
      <c r="Z358" s="70" t="n">
        <f aca="false">MAX(Z357,Y358)</f>
        <v>1.21187728919527</v>
      </c>
      <c r="AA358" s="70" t="n">
        <f aca="false">Z358-Y358</f>
        <v>0.00533476758369766</v>
      </c>
      <c r="AB358" s="72" t="n">
        <f aca="false">AB357*(1+F358)</f>
        <v>3.42213088669127</v>
      </c>
      <c r="AC358" s="73" t="n">
        <f aca="false">MAX(AC357,AB358)</f>
        <v>3.43861865048611</v>
      </c>
      <c r="AD358" s="70" t="n">
        <f aca="false">1-AB358/AC358</f>
        <v>0.00479488000000006</v>
      </c>
      <c r="AE358" s="73" t="n">
        <f aca="false">AE357*(1+M358)</f>
        <v>3.11245881812608</v>
      </c>
      <c r="AF358" s="73" t="n">
        <f aca="false">MAX(AF357,AE358)</f>
        <v>3.1291317478107</v>
      </c>
      <c r="AG358" s="70" t="n">
        <f aca="false">1-AE358/AF358</f>
        <v>0.00532829264740431</v>
      </c>
      <c r="AH358" s="74" t="n">
        <f aca="false">IF(R358&gt;0,AH357+1,0)</f>
        <v>2</v>
      </c>
      <c r="AI358" s="74" t="n">
        <f aca="false">IF(U358&gt;0,AI357+1,0)</f>
        <v>2</v>
      </c>
      <c r="AJ358" s="74" t="n">
        <f aca="false">IF(G358&gt;0,AJ357+1,0)</f>
        <v>0</v>
      </c>
      <c r="AK358" s="74" t="n">
        <f aca="false">IF(G358&lt;=0,AK357+1,0)</f>
        <v>2</v>
      </c>
      <c r="AL358" s="74" t="n">
        <f aca="false">IF(K358&gt;0,AL357+1,0)</f>
        <v>0</v>
      </c>
      <c r="AM358" s="74" t="n">
        <f aca="false">IF(K358&lt;=0,AM357+1,0)</f>
        <v>2</v>
      </c>
    </row>
    <row r="359" customFormat="false" ht="15" hidden="false" customHeight="false" outlineLevel="0" collapsed="false">
      <c r="A359" s="61" t="n">
        <v>358</v>
      </c>
      <c r="B359" s="62" t="n">
        <v>41255.5520833333</v>
      </c>
      <c r="C359" s="63" t="n">
        <f aca="false">YEAR(B359)</f>
        <v>2012</v>
      </c>
      <c r="D359" s="32" t="s">
        <v>277</v>
      </c>
      <c r="E359" s="64" t="n">
        <v>5904.3</v>
      </c>
      <c r="F359" s="65" t="n">
        <v>-0.0033</v>
      </c>
      <c r="G359" s="66" t="n">
        <v>-19.48419</v>
      </c>
      <c r="H359" s="67" t="n">
        <f aca="false">E359+IF(D359="Long",1,-1)*G359</f>
        <v>5884.81581</v>
      </c>
      <c r="I359" s="68" t="n">
        <f aca="false">Assumptions!$B$58</f>
        <v>5.35750011455817</v>
      </c>
      <c r="J359" s="68" t="n">
        <f aca="false">INDEX(Yearly!$T$5:$T$22,MATCH(C359,Yearly!$A$5:$A$22,0))</f>
        <v>0.706483531590088</v>
      </c>
      <c r="K359" s="68" t="n">
        <f aca="false">G359-I359-J359</f>
        <v>-25.5481736461483</v>
      </c>
      <c r="L359" s="69" t="n">
        <f aca="false">(I359+J359)/Assumptions!$B$8</f>
        <v>0.000267383791848752</v>
      </c>
      <c r="M359" s="70" t="n">
        <f aca="false">F359-L359</f>
        <v>-0.00356738379184875</v>
      </c>
      <c r="N359" s="71" t="n">
        <f aca="false">G359*Assumptions!$B$7</f>
        <v>-153243.15435</v>
      </c>
      <c r="O359" s="71" t="n">
        <f aca="false">K359*Assumptions!$B$7</f>
        <v>-200936.385726956</v>
      </c>
      <c r="P359" s="68" t="n">
        <f aca="false">P358+G359</f>
        <v>5723.68912</v>
      </c>
      <c r="Q359" s="68" t="n">
        <f aca="false">MAX(Q358,P359)</f>
        <v>5771.54907</v>
      </c>
      <c r="R359" s="68" t="n">
        <f aca="false">Q359-P359</f>
        <v>47.8599500000009</v>
      </c>
      <c r="S359" s="68" t="n">
        <f aca="false">S358+K359</f>
        <v>3559.55344185667</v>
      </c>
      <c r="T359" s="68" t="n">
        <f aca="false">MAX(T358,S359)</f>
        <v>3625.60534279511</v>
      </c>
      <c r="U359" s="68" t="n">
        <f aca="false">T359-S359</f>
        <v>66.0519009384448</v>
      </c>
      <c r="V359" s="70" t="n">
        <f aca="false">V358+F359</f>
        <v>1.2984</v>
      </c>
      <c r="W359" s="70" t="n">
        <f aca="false">MAX(W358,V359)</f>
        <v>1.3065</v>
      </c>
      <c r="X359" s="70" t="n">
        <f aca="false">W359-V359</f>
        <v>0.00810000000000022</v>
      </c>
      <c r="Y359" s="70" t="n">
        <f aca="false">Y358+M359</f>
        <v>1.20297513781972</v>
      </c>
      <c r="Z359" s="70" t="n">
        <f aca="false">MAX(Z358,Y359)</f>
        <v>1.21187728919527</v>
      </c>
      <c r="AA359" s="70" t="n">
        <f aca="false">Z359-Y359</f>
        <v>0.00890215137554651</v>
      </c>
      <c r="AB359" s="72" t="n">
        <f aca="false">AB358*(1+F359)</f>
        <v>3.41083785476519</v>
      </c>
      <c r="AC359" s="73" t="n">
        <f aca="false">MAX(AC358,AB359)</f>
        <v>3.43861865048611</v>
      </c>
      <c r="AD359" s="70" t="n">
        <f aca="false">1-AB359/AC359</f>
        <v>0.00807905689600008</v>
      </c>
      <c r="AE359" s="73" t="n">
        <f aca="false">AE358*(1+M359)</f>
        <v>3.1013554829855</v>
      </c>
      <c r="AF359" s="73" t="n">
        <f aca="false">MAX(AF358,AE359)</f>
        <v>3.1291317478107</v>
      </c>
      <c r="AG359" s="70" t="n">
        <f aca="false">1-AE359/AF359</f>
        <v>0.00887666837442447</v>
      </c>
      <c r="AH359" s="74" t="n">
        <f aca="false">IF(R359&gt;0,AH358+1,0)</f>
        <v>3</v>
      </c>
      <c r="AI359" s="74" t="n">
        <f aca="false">IF(U359&gt;0,AI358+1,0)</f>
        <v>3</v>
      </c>
      <c r="AJ359" s="74" t="n">
        <f aca="false">IF(G359&gt;0,AJ358+1,0)</f>
        <v>0</v>
      </c>
      <c r="AK359" s="74" t="n">
        <f aca="false">IF(G359&lt;=0,AK358+1,0)</f>
        <v>3</v>
      </c>
      <c r="AL359" s="74" t="n">
        <f aca="false">IF(K359&gt;0,AL358+1,0)</f>
        <v>0</v>
      </c>
      <c r="AM359" s="74" t="n">
        <f aca="false">IF(K359&lt;=0,AM358+1,0)</f>
        <v>3</v>
      </c>
    </row>
    <row r="360" customFormat="false" ht="15" hidden="false" customHeight="false" outlineLevel="0" collapsed="false">
      <c r="A360" s="61" t="n">
        <v>359</v>
      </c>
      <c r="B360" s="62" t="n">
        <v>41256.40625</v>
      </c>
      <c r="C360" s="63" t="n">
        <f aca="false">YEAR(B360)</f>
        <v>2012</v>
      </c>
      <c r="D360" s="32" t="s">
        <v>277</v>
      </c>
      <c r="E360" s="64" t="n">
        <v>5893.4</v>
      </c>
      <c r="F360" s="65" t="n">
        <v>-0.0011</v>
      </c>
      <c r="G360" s="66" t="n">
        <v>-6.48274</v>
      </c>
      <c r="H360" s="67" t="n">
        <f aca="false">E360+IF(D360="Long",1,-1)*G360</f>
        <v>5886.91726</v>
      </c>
      <c r="I360" s="68" t="n">
        <f aca="false">Assumptions!$B$58</f>
        <v>5.35750011455817</v>
      </c>
      <c r="J360" s="68" t="n">
        <f aca="false">INDEX(Yearly!$T$5:$T$22,MATCH(C360,Yearly!$A$5:$A$22,0))</f>
        <v>0.706483531590088</v>
      </c>
      <c r="K360" s="68" t="n">
        <f aca="false">G360-I360-J360</f>
        <v>-12.5467236461483</v>
      </c>
      <c r="L360" s="69" t="n">
        <f aca="false">(I360+J360)/Assumptions!$B$8</f>
        <v>0.000267383791848752</v>
      </c>
      <c r="M360" s="70" t="n">
        <f aca="false">F360-L360</f>
        <v>-0.00136738379184875</v>
      </c>
      <c r="N360" s="71" t="n">
        <f aca="false">G360*Assumptions!$B$7</f>
        <v>-50986.7501</v>
      </c>
      <c r="O360" s="71" t="n">
        <f aca="false">K360*Assumptions!$B$7</f>
        <v>-98679.981476956</v>
      </c>
      <c r="P360" s="68" t="n">
        <f aca="false">P359+G360</f>
        <v>5717.20638</v>
      </c>
      <c r="Q360" s="68" t="n">
        <f aca="false">MAX(Q359,P360)</f>
        <v>5771.54907</v>
      </c>
      <c r="R360" s="68" t="n">
        <f aca="false">Q360-P360</f>
        <v>54.3426900000013</v>
      </c>
      <c r="S360" s="68" t="n">
        <f aca="false">S359+K360</f>
        <v>3547.00671821052</v>
      </c>
      <c r="T360" s="68" t="n">
        <f aca="false">MAX(T359,S360)</f>
        <v>3625.60534279511</v>
      </c>
      <c r="U360" s="68" t="n">
        <f aca="false">T360-S360</f>
        <v>78.5986245845929</v>
      </c>
      <c r="V360" s="70" t="n">
        <f aca="false">V359+F360</f>
        <v>1.2973</v>
      </c>
      <c r="W360" s="70" t="n">
        <f aca="false">MAX(W359,V360)</f>
        <v>1.3065</v>
      </c>
      <c r="X360" s="70" t="n">
        <f aca="false">W360-V360</f>
        <v>0.00920000000000032</v>
      </c>
      <c r="Y360" s="70" t="n">
        <f aca="false">Y359+M360</f>
        <v>1.20160775402788</v>
      </c>
      <c r="Z360" s="70" t="n">
        <f aca="false">MAX(Z359,Y360)</f>
        <v>1.21187728919527</v>
      </c>
      <c r="AA360" s="70" t="n">
        <f aca="false">Z360-Y360</f>
        <v>0.0102695351673952</v>
      </c>
      <c r="AB360" s="72" t="n">
        <f aca="false">AB359*(1+F360)</f>
        <v>3.40708593312495</v>
      </c>
      <c r="AC360" s="73" t="n">
        <f aca="false">MAX(AC359,AB360)</f>
        <v>3.43861865048611</v>
      </c>
      <c r="AD360" s="70" t="n">
        <f aca="false">1-AB360/AC360</f>
        <v>0.00917016993341446</v>
      </c>
      <c r="AE360" s="73" t="n">
        <f aca="false">AE359*(1+M360)</f>
        <v>3.09711473976531</v>
      </c>
      <c r="AF360" s="73" t="n">
        <f aca="false">MAX(AF359,AE360)</f>
        <v>3.1291317478107</v>
      </c>
      <c r="AG360" s="70" t="n">
        <f aca="false">1-AE360/AF360</f>
        <v>0.0102319143538125</v>
      </c>
      <c r="AH360" s="74" t="n">
        <f aca="false">IF(R360&gt;0,AH359+1,0)</f>
        <v>4</v>
      </c>
      <c r="AI360" s="74" t="n">
        <f aca="false">IF(U360&gt;0,AI359+1,0)</f>
        <v>4</v>
      </c>
      <c r="AJ360" s="74" t="n">
        <f aca="false">IF(G360&gt;0,AJ359+1,0)</f>
        <v>0</v>
      </c>
      <c r="AK360" s="74" t="n">
        <f aca="false">IF(G360&lt;=0,AK359+1,0)</f>
        <v>4</v>
      </c>
      <c r="AL360" s="74" t="n">
        <f aca="false">IF(K360&gt;0,AL359+1,0)</f>
        <v>0</v>
      </c>
      <c r="AM360" s="74" t="n">
        <f aca="false">IF(K360&lt;=0,AM359+1,0)</f>
        <v>4</v>
      </c>
    </row>
    <row r="361" customFormat="false" ht="15" hidden="false" customHeight="false" outlineLevel="0" collapsed="false">
      <c r="A361" s="61" t="n">
        <v>360</v>
      </c>
      <c r="B361" s="62" t="n">
        <v>41260.3854166667</v>
      </c>
      <c r="C361" s="63" t="n">
        <f aca="false">YEAR(B361)</f>
        <v>2012</v>
      </c>
      <c r="D361" s="32" t="s">
        <v>277</v>
      </c>
      <c r="E361" s="64" t="n">
        <v>5862.6</v>
      </c>
      <c r="F361" s="65" t="n">
        <v>0.001</v>
      </c>
      <c r="G361" s="66" t="n">
        <v>5.8626</v>
      </c>
      <c r="H361" s="67" t="n">
        <f aca="false">E361+IF(D361="Long",1,-1)*G361</f>
        <v>5868.4626</v>
      </c>
      <c r="I361" s="68" t="n">
        <f aca="false">Assumptions!$B$58</f>
        <v>5.35750011455817</v>
      </c>
      <c r="J361" s="68" t="n">
        <f aca="false">INDEX(Yearly!$T$5:$T$22,MATCH(C361,Yearly!$A$5:$A$22,0))</f>
        <v>0.706483531590088</v>
      </c>
      <c r="K361" s="68" t="n">
        <f aca="false">G361-I361-J361</f>
        <v>-0.201383646148257</v>
      </c>
      <c r="L361" s="69" t="n">
        <f aca="false">(I361+J361)/Assumptions!$B$8</f>
        <v>0.000267383791848752</v>
      </c>
      <c r="M361" s="70" t="n">
        <f aca="false">F361-L361</f>
        <v>0.000732616208151248</v>
      </c>
      <c r="N361" s="71" t="n">
        <f aca="false">G361*Assumptions!$B$7</f>
        <v>46109.349</v>
      </c>
      <c r="O361" s="71" t="n">
        <f aca="false">K361*Assumptions!$B$7</f>
        <v>-1583.88237695604</v>
      </c>
      <c r="P361" s="68" t="n">
        <f aca="false">P360+G361</f>
        <v>5723.06898</v>
      </c>
      <c r="Q361" s="68" t="n">
        <f aca="false">MAX(Q360,P361)</f>
        <v>5771.54907</v>
      </c>
      <c r="R361" s="68" t="n">
        <f aca="false">Q361-P361</f>
        <v>48.4800900000009</v>
      </c>
      <c r="S361" s="68" t="n">
        <f aca="false">S360+K361</f>
        <v>3546.80533456437</v>
      </c>
      <c r="T361" s="68" t="n">
        <f aca="false">MAX(T360,S361)</f>
        <v>3625.60534279511</v>
      </c>
      <c r="U361" s="68" t="n">
        <f aca="false">T361-S361</f>
        <v>78.8000082307412</v>
      </c>
      <c r="V361" s="70" t="n">
        <f aca="false">V360+F361</f>
        <v>1.2983</v>
      </c>
      <c r="W361" s="70" t="n">
        <f aca="false">MAX(W360,V361)</f>
        <v>1.3065</v>
      </c>
      <c r="X361" s="70" t="n">
        <f aca="false">W361-V361</f>
        <v>0.00820000000000043</v>
      </c>
      <c r="Y361" s="70" t="n">
        <f aca="false">Y360+M361</f>
        <v>1.20234037023603</v>
      </c>
      <c r="Z361" s="70" t="n">
        <f aca="false">MAX(Z360,Y361)</f>
        <v>1.21187728919527</v>
      </c>
      <c r="AA361" s="70" t="n">
        <f aca="false">Z361-Y361</f>
        <v>0.0095369189592438</v>
      </c>
      <c r="AB361" s="72" t="n">
        <f aca="false">AB360*(1+F361)</f>
        <v>3.41049301905807</v>
      </c>
      <c r="AC361" s="73" t="n">
        <f aca="false">MAX(AC360,AB361)</f>
        <v>3.43861865048611</v>
      </c>
      <c r="AD361" s="70" t="n">
        <f aca="false">1-AB361/AC361</f>
        <v>0.00817934010334787</v>
      </c>
      <c r="AE361" s="73" t="n">
        <f aca="false">AE360*(1+M361)</f>
        <v>3.09938373622216</v>
      </c>
      <c r="AF361" s="73" t="n">
        <f aca="false">MAX(AF360,AE361)</f>
        <v>3.1291317478107</v>
      </c>
      <c r="AG361" s="70" t="n">
        <f aca="false">1-AE361/AF361</f>
        <v>0.00950679421195722</v>
      </c>
      <c r="AH361" s="74" t="n">
        <f aca="false">IF(R361&gt;0,AH360+1,0)</f>
        <v>5</v>
      </c>
      <c r="AI361" s="74" t="n">
        <f aca="false">IF(U361&gt;0,AI360+1,0)</f>
        <v>5</v>
      </c>
      <c r="AJ361" s="74" t="n">
        <f aca="false">IF(G361&gt;0,AJ360+1,0)</f>
        <v>1</v>
      </c>
      <c r="AK361" s="74" t="n">
        <f aca="false">IF(G361&lt;=0,AK360+1,0)</f>
        <v>0</v>
      </c>
      <c r="AL361" s="74" t="n">
        <f aca="false">IF(K361&gt;0,AL360+1,0)</f>
        <v>0</v>
      </c>
      <c r="AM361" s="74" t="n">
        <f aca="false">IF(K361&lt;=0,AM360+1,0)</f>
        <v>5</v>
      </c>
    </row>
    <row r="362" customFormat="false" ht="15" hidden="false" customHeight="false" outlineLevel="0" collapsed="false">
      <c r="A362" s="61" t="n">
        <v>361</v>
      </c>
      <c r="B362" s="62" t="n">
        <v>41261.40625</v>
      </c>
      <c r="C362" s="63" t="n">
        <f aca="false">YEAR(B362)</f>
        <v>2012</v>
      </c>
      <c r="D362" s="32" t="s">
        <v>277</v>
      </c>
      <c r="E362" s="64" t="n">
        <v>5877.4</v>
      </c>
      <c r="F362" s="65" t="n">
        <v>-0.0085</v>
      </c>
      <c r="G362" s="66" t="n">
        <v>-49.9579</v>
      </c>
      <c r="H362" s="67" t="n">
        <f aca="false">E362+IF(D362="Long",1,-1)*G362</f>
        <v>5827.4421</v>
      </c>
      <c r="I362" s="68" t="n">
        <f aca="false">Assumptions!$B$58</f>
        <v>5.35750011455817</v>
      </c>
      <c r="J362" s="68" t="n">
        <f aca="false">INDEX(Yearly!$T$5:$T$22,MATCH(C362,Yearly!$A$5:$A$22,0))</f>
        <v>0.706483531590088</v>
      </c>
      <c r="K362" s="68" t="n">
        <f aca="false">G362-I362-J362</f>
        <v>-56.0218836461483</v>
      </c>
      <c r="L362" s="69" t="n">
        <f aca="false">(I362+J362)/Assumptions!$B$8</f>
        <v>0.000267383791848752</v>
      </c>
      <c r="M362" s="70" t="n">
        <f aca="false">F362-L362</f>
        <v>-0.00876738379184875</v>
      </c>
      <c r="N362" s="71" t="n">
        <f aca="false">G362*Assumptions!$B$7</f>
        <v>-392918.8835</v>
      </c>
      <c r="O362" s="71" t="n">
        <f aca="false">K362*Assumptions!$B$7</f>
        <v>-440612.114876956</v>
      </c>
      <c r="P362" s="68" t="n">
        <f aca="false">P361+G362</f>
        <v>5673.11108</v>
      </c>
      <c r="Q362" s="68" t="n">
        <f aca="false">MAX(Q361,P362)</f>
        <v>5771.54907</v>
      </c>
      <c r="R362" s="68" t="n">
        <f aca="false">Q362-P362</f>
        <v>98.4379900000013</v>
      </c>
      <c r="S362" s="68" t="n">
        <f aca="false">S361+K362</f>
        <v>3490.78345091822</v>
      </c>
      <c r="T362" s="68" t="n">
        <f aca="false">MAX(T361,S362)</f>
        <v>3625.60534279511</v>
      </c>
      <c r="U362" s="68" t="n">
        <f aca="false">T362-S362</f>
        <v>134.821891876889</v>
      </c>
      <c r="V362" s="70" t="n">
        <f aca="false">V361+F362</f>
        <v>1.2898</v>
      </c>
      <c r="W362" s="70" t="n">
        <f aca="false">MAX(W361,V362)</f>
        <v>1.3065</v>
      </c>
      <c r="X362" s="70" t="n">
        <f aca="false">W362-V362</f>
        <v>0.0167000000000004</v>
      </c>
      <c r="Y362" s="70" t="n">
        <f aca="false">Y361+M362</f>
        <v>1.19357298644418</v>
      </c>
      <c r="Z362" s="70" t="n">
        <f aca="false">MAX(Z361,Y362)</f>
        <v>1.21187728919527</v>
      </c>
      <c r="AA362" s="70" t="n">
        <f aca="false">Z362-Y362</f>
        <v>0.0183043027510925</v>
      </c>
      <c r="AB362" s="72" t="n">
        <f aca="false">AB361*(1+F362)</f>
        <v>3.38150382839608</v>
      </c>
      <c r="AC362" s="73" t="n">
        <f aca="false">MAX(AC361,AB362)</f>
        <v>3.43861865048611</v>
      </c>
      <c r="AD362" s="70" t="n">
        <f aca="false">1-AB362/AC362</f>
        <v>0.0166098157124694</v>
      </c>
      <c r="AE362" s="73" t="n">
        <f aca="false">AE361*(1+M362)</f>
        <v>3.07221024948849</v>
      </c>
      <c r="AF362" s="73" t="n">
        <f aca="false">MAX(AF361,AE362)</f>
        <v>3.1291317478107</v>
      </c>
      <c r="AG362" s="70" t="n">
        <f aca="false">1-AE362/AF362</f>
        <v>0.0181908282903195</v>
      </c>
      <c r="AH362" s="74" t="n">
        <f aca="false">IF(R362&gt;0,AH361+1,0)</f>
        <v>6</v>
      </c>
      <c r="AI362" s="74" t="n">
        <f aca="false">IF(U362&gt;0,AI361+1,0)</f>
        <v>6</v>
      </c>
      <c r="AJ362" s="74" t="n">
        <f aca="false">IF(G362&gt;0,AJ361+1,0)</f>
        <v>0</v>
      </c>
      <c r="AK362" s="74" t="n">
        <f aca="false">IF(G362&lt;=0,AK361+1,0)</f>
        <v>1</v>
      </c>
      <c r="AL362" s="74" t="n">
        <f aca="false">IF(K362&gt;0,AL361+1,0)</f>
        <v>0</v>
      </c>
      <c r="AM362" s="74" t="n">
        <f aca="false">IF(K362&lt;=0,AM361+1,0)</f>
        <v>6</v>
      </c>
    </row>
    <row r="363" customFormat="false" ht="15" hidden="false" customHeight="false" outlineLevel="0" collapsed="false">
      <c r="A363" s="61" t="n">
        <v>362</v>
      </c>
      <c r="B363" s="62" t="n">
        <v>41261.53125</v>
      </c>
      <c r="C363" s="63" t="n">
        <f aca="false">YEAR(B363)</f>
        <v>2012</v>
      </c>
      <c r="D363" s="32" t="s">
        <v>277</v>
      </c>
      <c r="E363" s="64" t="n">
        <v>5888.3</v>
      </c>
      <c r="F363" s="65" t="n">
        <v>0.0002</v>
      </c>
      <c r="G363" s="66" t="n">
        <v>1.17766</v>
      </c>
      <c r="H363" s="67" t="n">
        <f aca="false">E363+IF(D363="Long",1,-1)*G363</f>
        <v>5889.47766</v>
      </c>
      <c r="I363" s="68" t="n">
        <f aca="false">Assumptions!$B$58</f>
        <v>5.35750011455817</v>
      </c>
      <c r="J363" s="68" t="n">
        <f aca="false">INDEX(Yearly!$T$5:$T$22,MATCH(C363,Yearly!$A$5:$A$22,0))</f>
        <v>0.706483531590088</v>
      </c>
      <c r="K363" s="68" t="n">
        <f aca="false">G363-I363-J363</f>
        <v>-4.88632364614826</v>
      </c>
      <c r="L363" s="69" t="n">
        <f aca="false">(I363+J363)/Assumptions!$B$8</f>
        <v>0.000267383791848752</v>
      </c>
      <c r="M363" s="70" t="n">
        <f aca="false">F363-L363</f>
        <v>-6.73837918487521E-005</v>
      </c>
      <c r="N363" s="71" t="n">
        <f aca="false">G363*Assumptions!$B$7</f>
        <v>9262.2959</v>
      </c>
      <c r="O363" s="71" t="n">
        <f aca="false">K363*Assumptions!$B$7</f>
        <v>-38430.935476956</v>
      </c>
      <c r="P363" s="68" t="n">
        <f aca="false">P362+G363</f>
        <v>5674.28874</v>
      </c>
      <c r="Q363" s="68" t="n">
        <f aca="false">MAX(Q362,P363)</f>
        <v>5771.54907</v>
      </c>
      <c r="R363" s="68" t="n">
        <f aca="false">Q363-P363</f>
        <v>97.260330000001</v>
      </c>
      <c r="S363" s="68" t="n">
        <f aca="false">S362+K363</f>
        <v>3485.89712727207</v>
      </c>
      <c r="T363" s="68" t="n">
        <f aca="false">MAX(T362,S363)</f>
        <v>3625.60534279511</v>
      </c>
      <c r="U363" s="68" t="n">
        <f aca="false">T363-S363</f>
        <v>139.708215523038</v>
      </c>
      <c r="V363" s="70" t="n">
        <f aca="false">V362+F363</f>
        <v>1.29</v>
      </c>
      <c r="W363" s="70" t="n">
        <f aca="false">MAX(W362,V363)</f>
        <v>1.3065</v>
      </c>
      <c r="X363" s="70" t="n">
        <f aca="false">W363-V363</f>
        <v>0.0165000000000004</v>
      </c>
      <c r="Y363" s="70" t="n">
        <f aca="false">Y362+M363</f>
        <v>1.19350560265233</v>
      </c>
      <c r="Z363" s="70" t="n">
        <f aca="false">MAX(Z362,Y363)</f>
        <v>1.21187728919527</v>
      </c>
      <c r="AA363" s="70" t="n">
        <f aca="false">Z363-Y363</f>
        <v>0.0183716865429413</v>
      </c>
      <c r="AB363" s="72" t="n">
        <f aca="false">AB362*(1+F363)</f>
        <v>3.38218012916176</v>
      </c>
      <c r="AC363" s="73" t="n">
        <f aca="false">MAX(AC362,AB363)</f>
        <v>3.43861865048611</v>
      </c>
      <c r="AD363" s="70" t="n">
        <f aca="false">1-AB363/AC363</f>
        <v>0.016413137675612</v>
      </c>
      <c r="AE363" s="73" t="n">
        <f aca="false">AE362*(1+M363)</f>
        <v>3.07200323231252</v>
      </c>
      <c r="AF363" s="73" t="n">
        <f aca="false">MAX(AF362,AE363)</f>
        <v>3.1291317478107</v>
      </c>
      <c r="AG363" s="70" t="n">
        <f aca="false">1-AE363/AF363</f>
        <v>0.0182569863151812</v>
      </c>
      <c r="AH363" s="74" t="n">
        <f aca="false">IF(R363&gt;0,AH362+1,0)</f>
        <v>7</v>
      </c>
      <c r="AI363" s="74" t="n">
        <f aca="false">IF(U363&gt;0,AI362+1,0)</f>
        <v>7</v>
      </c>
      <c r="AJ363" s="74" t="n">
        <f aca="false">IF(G363&gt;0,AJ362+1,0)</f>
        <v>1</v>
      </c>
      <c r="AK363" s="74" t="n">
        <f aca="false">IF(G363&lt;=0,AK362+1,0)</f>
        <v>0</v>
      </c>
      <c r="AL363" s="74" t="n">
        <f aca="false">IF(K363&gt;0,AL362+1,0)</f>
        <v>0</v>
      </c>
      <c r="AM363" s="74" t="n">
        <f aca="false">IF(K363&lt;=0,AM362+1,0)</f>
        <v>7</v>
      </c>
    </row>
    <row r="364" customFormat="false" ht="15" hidden="false" customHeight="false" outlineLevel="0" collapsed="false">
      <c r="A364" s="61" t="n">
        <v>363</v>
      </c>
      <c r="B364" s="62" t="n">
        <v>41263.5777777778</v>
      </c>
      <c r="C364" s="63" t="n">
        <f aca="false">YEAR(B364)</f>
        <v>2012</v>
      </c>
      <c r="D364" s="32" t="s">
        <v>277</v>
      </c>
      <c r="E364" s="64" t="n">
        <v>5908.2</v>
      </c>
      <c r="F364" s="65" t="n">
        <v>-0.0058</v>
      </c>
      <c r="G364" s="66" t="n">
        <v>-34.26756</v>
      </c>
      <c r="H364" s="67" t="n">
        <f aca="false">E364+IF(D364="Long",1,-1)*G364</f>
        <v>5873.93244</v>
      </c>
      <c r="I364" s="68" t="n">
        <f aca="false">Assumptions!$B$58</f>
        <v>5.35750011455817</v>
      </c>
      <c r="J364" s="68" t="n">
        <f aca="false">INDEX(Yearly!$T$5:$T$22,MATCH(C364,Yearly!$A$5:$A$22,0))</f>
        <v>0.706483531590088</v>
      </c>
      <c r="K364" s="68" t="n">
        <f aca="false">G364-I364-J364</f>
        <v>-40.3315436461483</v>
      </c>
      <c r="L364" s="69" t="n">
        <f aca="false">(I364+J364)/Assumptions!$B$8</f>
        <v>0.000267383791848752</v>
      </c>
      <c r="M364" s="70" t="n">
        <f aca="false">F364-L364</f>
        <v>-0.00606738379184875</v>
      </c>
      <c r="N364" s="71" t="n">
        <f aca="false">G364*Assumptions!$B$7</f>
        <v>-269514.3594</v>
      </c>
      <c r="O364" s="71" t="n">
        <f aca="false">K364*Assumptions!$B$7</f>
        <v>-317207.590776956</v>
      </c>
      <c r="P364" s="68" t="n">
        <f aca="false">P363+G364</f>
        <v>5640.02118</v>
      </c>
      <c r="Q364" s="68" t="n">
        <f aca="false">MAX(Q363,P364)</f>
        <v>5771.54907</v>
      </c>
      <c r="R364" s="68" t="n">
        <f aca="false">Q364-P364</f>
        <v>131.527890000001</v>
      </c>
      <c r="S364" s="68" t="n">
        <f aca="false">S363+K364</f>
        <v>3445.56558362593</v>
      </c>
      <c r="T364" s="68" t="n">
        <f aca="false">MAX(T363,S364)</f>
        <v>3625.60534279511</v>
      </c>
      <c r="U364" s="68" t="n">
        <f aca="false">T364-S364</f>
        <v>180.039759169186</v>
      </c>
      <c r="V364" s="70" t="n">
        <f aca="false">V363+F364</f>
        <v>1.2842</v>
      </c>
      <c r="W364" s="70" t="n">
        <f aca="false">MAX(W363,V364)</f>
        <v>1.3065</v>
      </c>
      <c r="X364" s="70" t="n">
        <f aca="false">W364-V364</f>
        <v>0.0223000000000004</v>
      </c>
      <c r="Y364" s="70" t="n">
        <f aca="false">Y363+M364</f>
        <v>1.18743821886048</v>
      </c>
      <c r="Z364" s="70" t="n">
        <f aca="false">MAX(Z363,Y364)</f>
        <v>1.21187728919527</v>
      </c>
      <c r="AA364" s="70" t="n">
        <f aca="false">Z364-Y364</f>
        <v>0.0244390703347901</v>
      </c>
      <c r="AB364" s="72" t="n">
        <f aca="false">AB363*(1+F364)</f>
        <v>3.36256348441262</v>
      </c>
      <c r="AC364" s="73" t="n">
        <f aca="false">MAX(AC363,AB364)</f>
        <v>3.43861865048611</v>
      </c>
      <c r="AD364" s="70" t="n">
        <f aca="false">1-AB364/AC364</f>
        <v>0.0221179414770935</v>
      </c>
      <c r="AE364" s="73" t="n">
        <f aca="false">AE363*(1+M364)</f>
        <v>3.05336420969228</v>
      </c>
      <c r="AF364" s="73" t="n">
        <f aca="false">MAX(AF363,AE364)</f>
        <v>3.1291317478107</v>
      </c>
      <c r="AG364" s="70" t="n">
        <f aca="false">1-AE364/AF364</f>
        <v>0.0242135979641734</v>
      </c>
      <c r="AH364" s="74" t="n">
        <f aca="false">IF(R364&gt;0,AH363+1,0)</f>
        <v>8</v>
      </c>
      <c r="AI364" s="74" t="n">
        <f aca="false">IF(U364&gt;0,AI363+1,0)</f>
        <v>8</v>
      </c>
      <c r="AJ364" s="74" t="n">
        <f aca="false">IF(G364&gt;0,AJ363+1,0)</f>
        <v>0</v>
      </c>
      <c r="AK364" s="74" t="n">
        <f aca="false">IF(G364&lt;=0,AK363+1,0)</f>
        <v>1</v>
      </c>
      <c r="AL364" s="74" t="n">
        <f aca="false">IF(K364&gt;0,AL363+1,0)</f>
        <v>0</v>
      </c>
      <c r="AM364" s="74" t="n">
        <f aca="false">IF(K364&lt;=0,AM363+1,0)</f>
        <v>8</v>
      </c>
    </row>
    <row r="365" customFormat="false" ht="15" hidden="false" customHeight="false" outlineLevel="0" collapsed="false">
      <c r="A365" s="61" t="n">
        <v>364</v>
      </c>
      <c r="B365" s="62" t="n">
        <v>41269.4895833333</v>
      </c>
      <c r="C365" s="63" t="n">
        <f aca="false">YEAR(B365)</f>
        <v>2012</v>
      </c>
      <c r="D365" s="32" t="s">
        <v>277</v>
      </c>
      <c r="E365" s="64" t="n">
        <v>5897.4</v>
      </c>
      <c r="F365" s="65" t="n">
        <v>-0.0048</v>
      </c>
      <c r="G365" s="66" t="n">
        <v>-28.30752</v>
      </c>
      <c r="H365" s="67" t="n">
        <f aca="false">E365+IF(D365="Long",1,-1)*G365</f>
        <v>5869.09248</v>
      </c>
      <c r="I365" s="68" t="n">
        <f aca="false">Assumptions!$B$58</f>
        <v>5.35750011455817</v>
      </c>
      <c r="J365" s="68" t="n">
        <f aca="false">INDEX(Yearly!$T$5:$T$22,MATCH(C365,Yearly!$A$5:$A$22,0))</f>
        <v>0.706483531590088</v>
      </c>
      <c r="K365" s="68" t="n">
        <f aca="false">G365-I365-J365</f>
        <v>-34.3715036461483</v>
      </c>
      <c r="L365" s="69" t="n">
        <f aca="false">(I365+J365)/Assumptions!$B$8</f>
        <v>0.000267383791848752</v>
      </c>
      <c r="M365" s="70" t="n">
        <f aca="false">F365-L365</f>
        <v>-0.00506738379184875</v>
      </c>
      <c r="N365" s="71" t="n">
        <f aca="false">G365*Assumptions!$B$7</f>
        <v>-222638.6448</v>
      </c>
      <c r="O365" s="71" t="n">
        <f aca="false">K365*Assumptions!$B$7</f>
        <v>-270331.876176956</v>
      </c>
      <c r="P365" s="68" t="n">
        <f aca="false">P364+G365</f>
        <v>5611.71366</v>
      </c>
      <c r="Q365" s="68" t="n">
        <f aca="false">MAX(Q364,P365)</f>
        <v>5771.54907</v>
      </c>
      <c r="R365" s="68" t="n">
        <f aca="false">Q365-P365</f>
        <v>159.835410000002</v>
      </c>
      <c r="S365" s="68" t="n">
        <f aca="false">S364+K365</f>
        <v>3411.19407997978</v>
      </c>
      <c r="T365" s="68" t="n">
        <f aca="false">MAX(T364,S365)</f>
        <v>3625.60534279511</v>
      </c>
      <c r="U365" s="68" t="n">
        <f aca="false">T365-S365</f>
        <v>214.411262815334</v>
      </c>
      <c r="V365" s="70" t="n">
        <f aca="false">V364+F365</f>
        <v>1.2794</v>
      </c>
      <c r="W365" s="70" t="n">
        <f aca="false">MAX(W364,V365)</f>
        <v>1.3065</v>
      </c>
      <c r="X365" s="70" t="n">
        <f aca="false">W365-V365</f>
        <v>0.0271000000000003</v>
      </c>
      <c r="Y365" s="70" t="n">
        <f aca="false">Y364+M365</f>
        <v>1.18237083506863</v>
      </c>
      <c r="Z365" s="70" t="n">
        <f aca="false">MAX(Z364,Y365)</f>
        <v>1.21187728919527</v>
      </c>
      <c r="AA365" s="70" t="n">
        <f aca="false">Z365-Y365</f>
        <v>0.0295064541266388</v>
      </c>
      <c r="AB365" s="72" t="n">
        <f aca="false">AB364*(1+F365)</f>
        <v>3.34642317968744</v>
      </c>
      <c r="AC365" s="73" t="n">
        <f aca="false">MAX(AC364,AB365)</f>
        <v>3.43861865048611</v>
      </c>
      <c r="AD365" s="70" t="n">
        <f aca="false">1-AB365/AC365</f>
        <v>0.0268117753580034</v>
      </c>
      <c r="AE365" s="73" t="n">
        <f aca="false">AE364*(1+M365)</f>
        <v>3.03789164138548</v>
      </c>
      <c r="AF365" s="73" t="n">
        <f aca="false">MAX(AF364,AE365)</f>
        <v>3.1291317478107</v>
      </c>
      <c r="AG365" s="70" t="n">
        <f aca="false">1-AE365/AF365</f>
        <v>0.0291582821621562</v>
      </c>
      <c r="AH365" s="74" t="n">
        <f aca="false">IF(R365&gt;0,AH364+1,0)</f>
        <v>9</v>
      </c>
      <c r="AI365" s="74" t="n">
        <f aca="false">IF(U365&gt;0,AI364+1,0)</f>
        <v>9</v>
      </c>
      <c r="AJ365" s="74" t="n">
        <f aca="false">IF(G365&gt;0,AJ364+1,0)</f>
        <v>0</v>
      </c>
      <c r="AK365" s="74" t="n">
        <f aca="false">IF(G365&lt;=0,AK364+1,0)</f>
        <v>2</v>
      </c>
      <c r="AL365" s="74" t="n">
        <f aca="false">IF(K365&gt;0,AL364+1,0)</f>
        <v>0</v>
      </c>
      <c r="AM365" s="74" t="n">
        <f aca="false">IF(K365&lt;=0,AM364+1,0)</f>
        <v>9</v>
      </c>
    </row>
    <row r="366" customFormat="false" ht="15" hidden="false" customHeight="false" outlineLevel="0" collapsed="false">
      <c r="A366" s="61" t="n">
        <v>365</v>
      </c>
      <c r="B366" s="62" t="n">
        <v>41271.4194444444</v>
      </c>
      <c r="C366" s="63" t="n">
        <f aca="false">YEAR(B366)</f>
        <v>2012</v>
      </c>
      <c r="D366" s="32" t="s">
        <v>277</v>
      </c>
      <c r="E366" s="64" t="n">
        <v>5897.55</v>
      </c>
      <c r="F366" s="65" t="n">
        <v>-0.0027</v>
      </c>
      <c r="G366" s="66" t="n">
        <v>-15.923385</v>
      </c>
      <c r="H366" s="67" t="n">
        <f aca="false">E366+IF(D366="Long",1,-1)*G366</f>
        <v>5881.626615</v>
      </c>
      <c r="I366" s="68" t="n">
        <f aca="false">Assumptions!$B$58</f>
        <v>5.35750011455817</v>
      </c>
      <c r="J366" s="68" t="n">
        <f aca="false">INDEX(Yearly!$T$5:$T$22,MATCH(C366,Yearly!$A$5:$A$22,0))</f>
        <v>0.706483531590088</v>
      </c>
      <c r="K366" s="68" t="n">
        <f aca="false">G366-I366-J366</f>
        <v>-21.9873686461483</v>
      </c>
      <c r="L366" s="69" t="n">
        <f aca="false">(I366+J366)/Assumptions!$B$8</f>
        <v>0.000267383791848752</v>
      </c>
      <c r="M366" s="70" t="n">
        <f aca="false">F366-L366</f>
        <v>-0.00296738379184875</v>
      </c>
      <c r="N366" s="71" t="n">
        <f aca="false">G366*Assumptions!$B$7</f>
        <v>-125237.423025</v>
      </c>
      <c r="O366" s="71" t="n">
        <f aca="false">K366*Assumptions!$B$7</f>
        <v>-172930.654401956</v>
      </c>
      <c r="P366" s="68" t="n">
        <f aca="false">P365+G366</f>
        <v>5595.790275</v>
      </c>
      <c r="Q366" s="68" t="n">
        <f aca="false">MAX(Q365,P366)</f>
        <v>5771.54907</v>
      </c>
      <c r="R366" s="68" t="n">
        <f aca="false">Q366-P366</f>
        <v>175.758795000002</v>
      </c>
      <c r="S366" s="68" t="n">
        <f aca="false">S365+K366</f>
        <v>3389.20671133363</v>
      </c>
      <c r="T366" s="68" t="n">
        <f aca="false">MAX(T365,S366)</f>
        <v>3625.60534279511</v>
      </c>
      <c r="U366" s="68" t="n">
        <f aca="false">T366-S366</f>
        <v>236.398631461483</v>
      </c>
      <c r="V366" s="70" t="n">
        <f aca="false">V365+F366</f>
        <v>1.2767</v>
      </c>
      <c r="W366" s="70" t="n">
        <f aca="false">MAX(W365,V366)</f>
        <v>1.3065</v>
      </c>
      <c r="X366" s="70" t="n">
        <f aca="false">W366-V366</f>
        <v>0.0298000000000003</v>
      </c>
      <c r="Y366" s="70" t="n">
        <f aca="false">Y365+M366</f>
        <v>1.17940345127678</v>
      </c>
      <c r="Z366" s="70" t="n">
        <f aca="false">MAX(Z365,Y366)</f>
        <v>1.21187728919527</v>
      </c>
      <c r="AA366" s="70" t="n">
        <f aca="false">Z366-Y366</f>
        <v>0.0324738379184875</v>
      </c>
      <c r="AB366" s="72" t="n">
        <f aca="false">AB365*(1+F366)</f>
        <v>3.33738783710228</v>
      </c>
      <c r="AC366" s="73" t="n">
        <f aca="false">MAX(AC365,AB366)</f>
        <v>3.43861865048611</v>
      </c>
      <c r="AD366" s="70" t="n">
        <f aca="false">1-AB366/AC366</f>
        <v>0.0294393835645368</v>
      </c>
      <c r="AE366" s="73" t="n">
        <f aca="false">AE365*(1+M366)</f>
        <v>3.02887705096744</v>
      </c>
      <c r="AF366" s="73" t="n">
        <f aca="false">MAX(AF365,AE366)</f>
        <v>3.1291317478107</v>
      </c>
      <c r="AG366" s="70" t="n">
        <f aca="false">1-AE366/AF366</f>
        <v>0.0320391421401189</v>
      </c>
      <c r="AH366" s="74" t="n">
        <f aca="false">IF(R366&gt;0,AH365+1,0)</f>
        <v>10</v>
      </c>
      <c r="AI366" s="74" t="n">
        <f aca="false">IF(U366&gt;0,AI365+1,0)</f>
        <v>10</v>
      </c>
      <c r="AJ366" s="74" t="n">
        <f aca="false">IF(G366&gt;0,AJ365+1,0)</f>
        <v>0</v>
      </c>
      <c r="AK366" s="74" t="n">
        <f aca="false">IF(G366&lt;=0,AK365+1,0)</f>
        <v>3</v>
      </c>
      <c r="AL366" s="74" t="n">
        <f aca="false">IF(K366&gt;0,AL365+1,0)</f>
        <v>0</v>
      </c>
      <c r="AM366" s="74" t="n">
        <f aca="false">IF(K366&lt;=0,AM365+1,0)</f>
        <v>10</v>
      </c>
    </row>
    <row r="367" customFormat="false" ht="15" hidden="false" customHeight="false" outlineLevel="0" collapsed="false">
      <c r="A367" s="61" t="n">
        <v>366</v>
      </c>
      <c r="B367" s="62" t="n">
        <v>41271.6375</v>
      </c>
      <c r="C367" s="63" t="n">
        <f aca="false">YEAR(B367)</f>
        <v>2012</v>
      </c>
      <c r="D367" s="32" t="s">
        <v>277</v>
      </c>
      <c r="E367" s="64" t="n">
        <v>5912.6</v>
      </c>
      <c r="F367" s="65" t="n">
        <v>0.0124</v>
      </c>
      <c r="G367" s="66" t="n">
        <v>73.31624</v>
      </c>
      <c r="H367" s="67" t="n">
        <f aca="false">E367+IF(D367="Long",1,-1)*G367</f>
        <v>5985.91624</v>
      </c>
      <c r="I367" s="68" t="n">
        <f aca="false">Assumptions!$B$58</f>
        <v>5.35750011455817</v>
      </c>
      <c r="J367" s="68" t="n">
        <f aca="false">INDEX(Yearly!$T$5:$T$22,MATCH(C367,Yearly!$A$5:$A$22,0))</f>
        <v>0.706483531590088</v>
      </c>
      <c r="K367" s="68" t="n">
        <f aca="false">G367-I367-J367</f>
        <v>67.2522563538517</v>
      </c>
      <c r="L367" s="69" t="n">
        <f aca="false">(I367+J367)/Assumptions!$B$8</f>
        <v>0.000267383791848752</v>
      </c>
      <c r="M367" s="70" t="n">
        <f aca="false">F367-L367</f>
        <v>0.0121326162081512</v>
      </c>
      <c r="N367" s="71" t="n">
        <f aca="false">G367*Assumptions!$B$7</f>
        <v>576632.2276</v>
      </c>
      <c r="O367" s="71" t="n">
        <f aca="false">K367*Assumptions!$B$7</f>
        <v>528938.996223044</v>
      </c>
      <c r="P367" s="68" t="n">
        <f aca="false">P366+G367</f>
        <v>5669.106515</v>
      </c>
      <c r="Q367" s="68" t="n">
        <f aca="false">MAX(Q366,P367)</f>
        <v>5771.54907</v>
      </c>
      <c r="R367" s="68" t="n">
        <f aca="false">Q367-P367</f>
        <v>102.442555000001</v>
      </c>
      <c r="S367" s="68" t="n">
        <f aca="false">S366+K367</f>
        <v>3456.45896768748</v>
      </c>
      <c r="T367" s="68" t="n">
        <f aca="false">MAX(T366,S367)</f>
        <v>3625.60534279511</v>
      </c>
      <c r="U367" s="68" t="n">
        <f aca="false">T367-S367</f>
        <v>169.146375107631</v>
      </c>
      <c r="V367" s="70" t="n">
        <f aca="false">V366+F367</f>
        <v>1.2891</v>
      </c>
      <c r="W367" s="70" t="n">
        <f aca="false">MAX(W366,V367)</f>
        <v>1.3065</v>
      </c>
      <c r="X367" s="70" t="n">
        <f aca="false">W367-V367</f>
        <v>0.0174000000000003</v>
      </c>
      <c r="Y367" s="70" t="n">
        <f aca="false">Y366+M367</f>
        <v>1.19153606748493</v>
      </c>
      <c r="Z367" s="70" t="n">
        <f aca="false">MAX(Z366,Y367)</f>
        <v>1.21187728919527</v>
      </c>
      <c r="AA367" s="70" t="n">
        <f aca="false">Z367-Y367</f>
        <v>0.0203412217103363</v>
      </c>
      <c r="AB367" s="72" t="n">
        <f aca="false">AB366*(1+F367)</f>
        <v>3.37877144628235</v>
      </c>
      <c r="AC367" s="73" t="n">
        <f aca="false">MAX(AC366,AB367)</f>
        <v>3.43861865048611</v>
      </c>
      <c r="AD367" s="70" t="n">
        <f aca="false">1-AB367/AC367</f>
        <v>0.017404431920737</v>
      </c>
      <c r="AE367" s="73" t="n">
        <f aca="false">AE366*(1+M367)</f>
        <v>3.0656252537685</v>
      </c>
      <c r="AF367" s="73" t="n">
        <f aca="false">MAX(AF366,AE367)</f>
        <v>3.1291317478107</v>
      </c>
      <c r="AG367" s="70" t="n">
        <f aca="false">1-AE367/AF367</f>
        <v>0.0202952445471922</v>
      </c>
      <c r="AH367" s="74" t="n">
        <f aca="false">IF(R367&gt;0,AH366+1,0)</f>
        <v>11</v>
      </c>
      <c r="AI367" s="74" t="n">
        <f aca="false">IF(U367&gt;0,AI366+1,0)</f>
        <v>11</v>
      </c>
      <c r="AJ367" s="74" t="n">
        <f aca="false">IF(G367&gt;0,AJ366+1,0)</f>
        <v>1</v>
      </c>
      <c r="AK367" s="74" t="n">
        <f aca="false">IF(G367&lt;=0,AK366+1,0)</f>
        <v>0</v>
      </c>
      <c r="AL367" s="74" t="n">
        <f aca="false">IF(K367&gt;0,AL366+1,0)</f>
        <v>1</v>
      </c>
      <c r="AM367" s="74" t="n">
        <f aca="false">IF(K367&lt;=0,AM366+1,0)</f>
        <v>0</v>
      </c>
    </row>
    <row r="368" customFormat="false" ht="15" hidden="false" customHeight="false" outlineLevel="0" collapsed="false">
      <c r="A368" s="61" t="n">
        <v>367</v>
      </c>
      <c r="B368" s="62" t="n">
        <v>41282.59375</v>
      </c>
      <c r="C368" s="63" t="n">
        <f aca="false">YEAR(B368)</f>
        <v>2013</v>
      </c>
      <c r="D368" s="32" t="s">
        <v>277</v>
      </c>
      <c r="E368" s="64" t="n">
        <v>5991.5</v>
      </c>
      <c r="F368" s="65" t="n">
        <v>-0.0012</v>
      </c>
      <c r="G368" s="66" t="n">
        <v>-7.1898</v>
      </c>
      <c r="H368" s="67" t="n">
        <f aca="false">E368+IF(D368="Long",1,-1)*G368</f>
        <v>5984.3102</v>
      </c>
      <c r="I368" s="68" t="n">
        <f aca="false">Assumptions!$B$58</f>
        <v>5.35750011455817</v>
      </c>
      <c r="J368" s="68" t="n">
        <f aca="false">INDEX(Yearly!$T$5:$T$22,MATCH(C368,Yearly!$A$5:$A$22,0))</f>
        <v>0.738965533042506</v>
      </c>
      <c r="K368" s="68" t="n">
        <f aca="false">G368-I368-J368</f>
        <v>-13.2862656476007</v>
      </c>
      <c r="L368" s="69" t="n">
        <f aca="false">(I368+J368)/Assumptions!$B$8</f>
        <v>0.000268816045169669</v>
      </c>
      <c r="M368" s="70" t="n">
        <f aca="false">F368-L368</f>
        <v>-0.00146881604516967</v>
      </c>
      <c r="N368" s="71" t="n">
        <f aca="false">G368*Assumptions!$B$7</f>
        <v>-56547.777</v>
      </c>
      <c r="O368" s="71" t="n">
        <f aca="false">K368*Assumptions!$B$7</f>
        <v>-104496.479318379</v>
      </c>
      <c r="P368" s="68" t="n">
        <f aca="false">P367+G368</f>
        <v>5661.916715</v>
      </c>
      <c r="Q368" s="68" t="n">
        <f aca="false">MAX(Q367,P368)</f>
        <v>5771.54907</v>
      </c>
      <c r="R368" s="68" t="n">
        <f aca="false">Q368-P368</f>
        <v>109.632355000002</v>
      </c>
      <c r="S368" s="68" t="n">
        <f aca="false">S367+K368</f>
        <v>3443.17270203988</v>
      </c>
      <c r="T368" s="68" t="n">
        <f aca="false">MAX(T367,S368)</f>
        <v>3625.60534279511</v>
      </c>
      <c r="U368" s="68" t="n">
        <f aca="false">T368-S368</f>
        <v>182.432640755232</v>
      </c>
      <c r="V368" s="70" t="n">
        <f aca="false">V367+F368</f>
        <v>1.2879</v>
      </c>
      <c r="W368" s="70" t="n">
        <f aca="false">MAX(W367,V368)</f>
        <v>1.3065</v>
      </c>
      <c r="X368" s="70" t="n">
        <f aca="false">W368-V368</f>
        <v>0.0186000000000004</v>
      </c>
      <c r="Y368" s="70" t="n">
        <f aca="false">Y367+M368</f>
        <v>1.19006725143977</v>
      </c>
      <c r="Z368" s="70" t="n">
        <f aca="false">MAX(Z367,Y368)</f>
        <v>1.21187728919527</v>
      </c>
      <c r="AA368" s="70" t="n">
        <f aca="false">Z368-Y368</f>
        <v>0.0218100377555059</v>
      </c>
      <c r="AB368" s="72" t="n">
        <f aca="false">AB367*(1+F368)</f>
        <v>3.37471692054681</v>
      </c>
      <c r="AC368" s="73" t="n">
        <f aca="false">MAX(AC367,AB368)</f>
        <v>3.43861865048611</v>
      </c>
      <c r="AD368" s="70" t="n">
        <f aca="false">1-AB368/AC368</f>
        <v>0.0185835466024321</v>
      </c>
      <c r="AE368" s="73" t="n">
        <f aca="false">AE367*(1+M368)</f>
        <v>3.06112241420729</v>
      </c>
      <c r="AF368" s="73" t="n">
        <f aca="false">MAX(AF367,AE368)</f>
        <v>3.1291317478107</v>
      </c>
      <c r="AG368" s="70" t="n">
        <f aca="false">1-AE368/AF368</f>
        <v>0.0217342506115303</v>
      </c>
      <c r="AH368" s="74" t="n">
        <f aca="false">IF(R368&gt;0,AH367+1,0)</f>
        <v>12</v>
      </c>
      <c r="AI368" s="74" t="n">
        <f aca="false">IF(U368&gt;0,AI367+1,0)</f>
        <v>12</v>
      </c>
      <c r="AJ368" s="74" t="n">
        <f aca="false">IF(G368&gt;0,AJ367+1,0)</f>
        <v>0</v>
      </c>
      <c r="AK368" s="74" t="n">
        <f aca="false">IF(G368&lt;=0,AK367+1,0)</f>
        <v>1</v>
      </c>
      <c r="AL368" s="74" t="n">
        <f aca="false">IF(K368&gt;0,AL367+1,0)</f>
        <v>0</v>
      </c>
      <c r="AM368" s="74" t="n">
        <f aca="false">IF(K368&lt;=0,AM367+1,0)</f>
        <v>1</v>
      </c>
    </row>
    <row r="369" customFormat="false" ht="15" hidden="false" customHeight="false" outlineLevel="0" collapsed="false">
      <c r="A369" s="61" t="n">
        <v>368</v>
      </c>
      <c r="B369" s="62" t="n">
        <v>41285.40625</v>
      </c>
      <c r="C369" s="63" t="n">
        <f aca="false">YEAR(B369)</f>
        <v>2013</v>
      </c>
      <c r="D369" s="32" t="s">
        <v>277</v>
      </c>
      <c r="E369" s="64" t="n">
        <v>5993.95</v>
      </c>
      <c r="F369" s="65" t="n">
        <v>-0.0037</v>
      </c>
      <c r="G369" s="66" t="n">
        <v>-22.177615</v>
      </c>
      <c r="H369" s="67" t="n">
        <f aca="false">E369+IF(D369="Long",1,-1)*G369</f>
        <v>5971.772385</v>
      </c>
      <c r="I369" s="68" t="n">
        <f aca="false">Assumptions!$B$58</f>
        <v>5.35750011455817</v>
      </c>
      <c r="J369" s="68" t="n">
        <f aca="false">INDEX(Yearly!$T$5:$T$22,MATCH(C369,Yearly!$A$5:$A$22,0))</f>
        <v>0.738965533042506</v>
      </c>
      <c r="K369" s="68" t="n">
        <f aca="false">G369-I369-J369</f>
        <v>-28.2740806476007</v>
      </c>
      <c r="L369" s="69" t="n">
        <f aca="false">(I369+J369)/Assumptions!$B$8</f>
        <v>0.000268816045169669</v>
      </c>
      <c r="M369" s="70" t="n">
        <f aca="false">F369-L369</f>
        <v>-0.00396881604516967</v>
      </c>
      <c r="N369" s="71" t="n">
        <f aca="false">G369*Assumptions!$B$7</f>
        <v>-174426.941975</v>
      </c>
      <c r="O369" s="71" t="n">
        <f aca="false">K369*Assumptions!$B$7</f>
        <v>-222375.644293379</v>
      </c>
      <c r="P369" s="68" t="n">
        <f aca="false">P368+G369</f>
        <v>5639.7391</v>
      </c>
      <c r="Q369" s="68" t="n">
        <f aca="false">MAX(Q368,P369)</f>
        <v>5771.54907</v>
      </c>
      <c r="R369" s="68" t="n">
        <f aca="false">Q369-P369</f>
        <v>131.809970000001</v>
      </c>
      <c r="S369" s="68" t="n">
        <f aca="false">S368+K369</f>
        <v>3414.89862139228</v>
      </c>
      <c r="T369" s="68" t="n">
        <f aca="false">MAX(T368,S369)</f>
        <v>3625.60534279511</v>
      </c>
      <c r="U369" s="68" t="n">
        <f aca="false">T369-S369</f>
        <v>210.706721402833</v>
      </c>
      <c r="V369" s="70" t="n">
        <f aca="false">V368+F369</f>
        <v>1.2842</v>
      </c>
      <c r="W369" s="70" t="n">
        <f aca="false">MAX(W368,V369)</f>
        <v>1.3065</v>
      </c>
      <c r="X369" s="70" t="n">
        <f aca="false">W369-V369</f>
        <v>0.0223000000000004</v>
      </c>
      <c r="Y369" s="70" t="n">
        <f aca="false">Y368+M369</f>
        <v>1.1860984353946</v>
      </c>
      <c r="Z369" s="70" t="n">
        <f aca="false">MAX(Z368,Y369)</f>
        <v>1.21187728919527</v>
      </c>
      <c r="AA369" s="70" t="n">
        <f aca="false">Z369-Y369</f>
        <v>0.0257788538006756</v>
      </c>
      <c r="AB369" s="72" t="n">
        <f aca="false">AB368*(1+F369)</f>
        <v>3.36223046794079</v>
      </c>
      <c r="AC369" s="73" t="n">
        <f aca="false">MAX(AC368,AB369)</f>
        <v>3.43861865048611</v>
      </c>
      <c r="AD369" s="70" t="n">
        <f aca="false">1-AB369/AC369</f>
        <v>0.0222147874800032</v>
      </c>
      <c r="AE369" s="73" t="n">
        <f aca="false">AE368*(1+M369)</f>
        <v>3.04897338245355</v>
      </c>
      <c r="AF369" s="73" t="n">
        <f aca="false">MAX(AF368,AE369)</f>
        <v>3.1291317478107</v>
      </c>
      <c r="AG369" s="70" t="n">
        <f aca="false">1-AE369/AF369</f>
        <v>0.0256168074141432</v>
      </c>
      <c r="AH369" s="74" t="n">
        <f aca="false">IF(R369&gt;0,AH368+1,0)</f>
        <v>13</v>
      </c>
      <c r="AI369" s="74" t="n">
        <f aca="false">IF(U369&gt;0,AI368+1,0)</f>
        <v>13</v>
      </c>
      <c r="AJ369" s="74" t="n">
        <f aca="false">IF(G369&gt;0,AJ368+1,0)</f>
        <v>0</v>
      </c>
      <c r="AK369" s="74" t="n">
        <f aca="false">IF(G369&lt;=0,AK368+1,0)</f>
        <v>2</v>
      </c>
      <c r="AL369" s="74" t="n">
        <f aca="false">IF(K369&gt;0,AL368+1,0)</f>
        <v>0</v>
      </c>
      <c r="AM369" s="74" t="n">
        <f aca="false">IF(K369&lt;=0,AM368+1,0)</f>
        <v>2</v>
      </c>
    </row>
    <row r="370" customFormat="false" ht="15" hidden="false" customHeight="false" outlineLevel="0" collapsed="false">
      <c r="A370" s="61" t="n">
        <v>369</v>
      </c>
      <c r="B370" s="62" t="n">
        <v>41288.4270833333</v>
      </c>
      <c r="C370" s="63" t="n">
        <f aca="false">YEAR(B370)</f>
        <v>2013</v>
      </c>
      <c r="D370" s="32" t="s">
        <v>277</v>
      </c>
      <c r="E370" s="64" t="n">
        <v>5986.85</v>
      </c>
      <c r="F370" s="65" t="n">
        <v>0.0021</v>
      </c>
      <c r="G370" s="66" t="n">
        <v>12.572385</v>
      </c>
      <c r="H370" s="67" t="n">
        <f aca="false">E370+IF(D370="Long",1,-1)*G370</f>
        <v>5999.422385</v>
      </c>
      <c r="I370" s="68" t="n">
        <f aca="false">Assumptions!$B$58</f>
        <v>5.35750011455817</v>
      </c>
      <c r="J370" s="68" t="n">
        <f aca="false">INDEX(Yearly!$T$5:$T$22,MATCH(C370,Yearly!$A$5:$A$22,0))</f>
        <v>0.738965533042506</v>
      </c>
      <c r="K370" s="68" t="n">
        <f aca="false">G370-I370-J370</f>
        <v>6.47591935239933</v>
      </c>
      <c r="L370" s="69" t="n">
        <f aca="false">(I370+J370)/Assumptions!$B$8</f>
        <v>0.000268816045169669</v>
      </c>
      <c r="M370" s="70" t="n">
        <f aca="false">F370-L370</f>
        <v>0.00183118395483033</v>
      </c>
      <c r="N370" s="71" t="n">
        <f aca="false">G370*Assumptions!$B$7</f>
        <v>98881.808025</v>
      </c>
      <c r="O370" s="71" t="n">
        <f aca="false">K370*Assumptions!$B$7</f>
        <v>50933.1057066207</v>
      </c>
      <c r="P370" s="68" t="n">
        <f aca="false">P369+G370</f>
        <v>5652.311485</v>
      </c>
      <c r="Q370" s="68" t="n">
        <f aca="false">MAX(Q369,P370)</f>
        <v>5771.54907</v>
      </c>
      <c r="R370" s="68" t="n">
        <f aca="false">Q370-P370</f>
        <v>119.237585000001</v>
      </c>
      <c r="S370" s="68" t="n">
        <f aca="false">S369+K370</f>
        <v>3421.37454074468</v>
      </c>
      <c r="T370" s="68" t="n">
        <f aca="false">MAX(T369,S370)</f>
        <v>3625.60534279511</v>
      </c>
      <c r="U370" s="68" t="n">
        <f aca="false">T370-S370</f>
        <v>204.230802050433</v>
      </c>
      <c r="V370" s="70" t="n">
        <f aca="false">V369+F370</f>
        <v>1.2863</v>
      </c>
      <c r="W370" s="70" t="n">
        <f aca="false">MAX(W369,V370)</f>
        <v>1.3065</v>
      </c>
      <c r="X370" s="70" t="n">
        <f aca="false">W370-V370</f>
        <v>0.0202000000000004</v>
      </c>
      <c r="Y370" s="70" t="n">
        <f aca="false">Y369+M370</f>
        <v>1.18792961934943</v>
      </c>
      <c r="Z370" s="70" t="n">
        <f aca="false">MAX(Z369,Y370)</f>
        <v>1.21187728919527</v>
      </c>
      <c r="AA370" s="70" t="n">
        <f aca="false">Z370-Y370</f>
        <v>0.0239476698458452</v>
      </c>
      <c r="AB370" s="72" t="n">
        <f aca="false">AB369*(1+F370)</f>
        <v>3.36929115192346</v>
      </c>
      <c r="AC370" s="73" t="n">
        <f aca="false">MAX(AC369,AB370)</f>
        <v>3.43861865048611</v>
      </c>
      <c r="AD370" s="70" t="n">
        <f aca="false">1-AB370/AC370</f>
        <v>0.0201614385337112</v>
      </c>
      <c r="AE370" s="73" t="n">
        <f aca="false">AE369*(1+M370)</f>
        <v>3.05455661359021</v>
      </c>
      <c r="AF370" s="73" t="n">
        <f aca="false">MAX(AF369,AE370)</f>
        <v>3.1291317478107</v>
      </c>
      <c r="AG370" s="70" t="n">
        <f aca="false">1-AE370/AF370</f>
        <v>0.0238325325460236</v>
      </c>
      <c r="AH370" s="74" t="n">
        <f aca="false">IF(R370&gt;0,AH369+1,0)</f>
        <v>14</v>
      </c>
      <c r="AI370" s="74" t="n">
        <f aca="false">IF(U370&gt;0,AI369+1,0)</f>
        <v>14</v>
      </c>
      <c r="AJ370" s="74" t="n">
        <f aca="false">IF(G370&gt;0,AJ369+1,0)</f>
        <v>1</v>
      </c>
      <c r="AK370" s="74" t="n">
        <f aca="false">IF(G370&lt;=0,AK369+1,0)</f>
        <v>0</v>
      </c>
      <c r="AL370" s="74" t="n">
        <f aca="false">IF(K370&gt;0,AL369+1,0)</f>
        <v>1</v>
      </c>
      <c r="AM370" s="74" t="n">
        <f aca="false">IF(K370&lt;=0,AM369+1,0)</f>
        <v>0</v>
      </c>
    </row>
    <row r="371" customFormat="false" ht="15" hidden="false" customHeight="false" outlineLevel="0" collapsed="false">
      <c r="A371" s="61" t="n">
        <v>370</v>
      </c>
      <c r="B371" s="62" t="n">
        <v>41291.48125</v>
      </c>
      <c r="C371" s="63" t="n">
        <f aca="false">YEAR(B371)</f>
        <v>2013</v>
      </c>
      <c r="D371" s="32" t="s">
        <v>277</v>
      </c>
      <c r="E371" s="64" t="n">
        <v>6020.35</v>
      </c>
      <c r="F371" s="65" t="n">
        <v>0.0046</v>
      </c>
      <c r="G371" s="66" t="n">
        <v>27.69361</v>
      </c>
      <c r="H371" s="67" t="n">
        <f aca="false">E371+IF(D371="Long",1,-1)*G371</f>
        <v>6048.04361</v>
      </c>
      <c r="I371" s="68" t="n">
        <f aca="false">Assumptions!$B$58</f>
        <v>5.35750011455817</v>
      </c>
      <c r="J371" s="68" t="n">
        <f aca="false">INDEX(Yearly!$T$5:$T$22,MATCH(C371,Yearly!$A$5:$A$22,0))</f>
        <v>0.738965533042506</v>
      </c>
      <c r="K371" s="68" t="n">
        <f aca="false">G371-I371-J371</f>
        <v>21.5971443523993</v>
      </c>
      <c r="L371" s="69" t="n">
        <f aca="false">(I371+J371)/Assumptions!$B$8</f>
        <v>0.000268816045169669</v>
      </c>
      <c r="M371" s="70" t="n">
        <f aca="false">F371-L371</f>
        <v>0.00433118395483033</v>
      </c>
      <c r="N371" s="71" t="n">
        <f aca="false">G371*Assumptions!$B$7</f>
        <v>217810.24265</v>
      </c>
      <c r="O371" s="71" t="n">
        <f aca="false">K371*Assumptions!$B$7</f>
        <v>169861.540331621</v>
      </c>
      <c r="P371" s="68" t="n">
        <f aca="false">P370+G371</f>
        <v>5680.005095</v>
      </c>
      <c r="Q371" s="68" t="n">
        <f aca="false">MAX(Q370,P371)</f>
        <v>5771.54907</v>
      </c>
      <c r="R371" s="68" t="n">
        <f aca="false">Q371-P371</f>
        <v>91.5439750000005</v>
      </c>
      <c r="S371" s="68" t="n">
        <f aca="false">S370+K371</f>
        <v>3442.97168509708</v>
      </c>
      <c r="T371" s="68" t="n">
        <f aca="false">MAX(T370,S371)</f>
        <v>3625.60534279511</v>
      </c>
      <c r="U371" s="68" t="n">
        <f aca="false">T371-S371</f>
        <v>182.633657698034</v>
      </c>
      <c r="V371" s="70" t="n">
        <f aca="false">V370+F371</f>
        <v>1.2909</v>
      </c>
      <c r="W371" s="70" t="n">
        <f aca="false">MAX(W370,V371)</f>
        <v>1.3065</v>
      </c>
      <c r="X371" s="70" t="n">
        <f aca="false">W371-V371</f>
        <v>0.0156000000000005</v>
      </c>
      <c r="Y371" s="70" t="n">
        <f aca="false">Y370+M371</f>
        <v>1.19226080330426</v>
      </c>
      <c r="Z371" s="70" t="n">
        <f aca="false">MAX(Z370,Y371)</f>
        <v>1.21187728919527</v>
      </c>
      <c r="AA371" s="70" t="n">
        <f aca="false">Z371-Y371</f>
        <v>0.0196164858910148</v>
      </c>
      <c r="AB371" s="72" t="n">
        <f aca="false">AB370*(1+F371)</f>
        <v>3.38478989122231</v>
      </c>
      <c r="AC371" s="73" t="n">
        <f aca="false">MAX(AC370,AB371)</f>
        <v>3.43861865048611</v>
      </c>
      <c r="AD371" s="70" t="n">
        <f aca="false">1-AB371/AC371</f>
        <v>0.0156541811509663</v>
      </c>
      <c r="AE371" s="73" t="n">
        <f aca="false">AE370*(1+M371)</f>
        <v>3.06778646018411</v>
      </c>
      <c r="AF371" s="73" t="n">
        <f aca="false">MAX(AF370,AE371)</f>
        <v>3.1291317478107</v>
      </c>
      <c r="AG371" s="70" t="n">
        <f aca="false">1-AE371/AF371</f>
        <v>0.0196045716737595</v>
      </c>
      <c r="AH371" s="74" t="n">
        <f aca="false">IF(R371&gt;0,AH370+1,0)</f>
        <v>15</v>
      </c>
      <c r="AI371" s="74" t="n">
        <f aca="false">IF(U371&gt;0,AI370+1,0)</f>
        <v>15</v>
      </c>
      <c r="AJ371" s="74" t="n">
        <f aca="false">IF(G371&gt;0,AJ370+1,0)</f>
        <v>2</v>
      </c>
      <c r="AK371" s="74" t="n">
        <f aca="false">IF(G371&lt;=0,AK370+1,0)</f>
        <v>0</v>
      </c>
      <c r="AL371" s="74" t="n">
        <f aca="false">IF(K371&gt;0,AL370+1,0)</f>
        <v>2</v>
      </c>
      <c r="AM371" s="74" t="n">
        <f aca="false">IF(K371&lt;=0,AM370+1,0)</f>
        <v>0</v>
      </c>
    </row>
    <row r="372" customFormat="false" ht="15" hidden="false" customHeight="false" outlineLevel="0" collapsed="false">
      <c r="A372" s="61" t="n">
        <v>371</v>
      </c>
      <c r="B372" s="62" t="n">
        <v>41298.3854166667</v>
      </c>
      <c r="C372" s="63" t="n">
        <f aca="false">YEAR(B372)</f>
        <v>2013</v>
      </c>
      <c r="D372" s="32" t="s">
        <v>277</v>
      </c>
      <c r="E372" s="64" t="n">
        <v>6046.45</v>
      </c>
      <c r="F372" s="65" t="n">
        <v>-0.0022</v>
      </c>
      <c r="G372" s="66" t="n">
        <v>-13.30219</v>
      </c>
      <c r="H372" s="67" t="n">
        <f aca="false">E372+IF(D372="Long",1,-1)*G372</f>
        <v>6033.14781</v>
      </c>
      <c r="I372" s="68" t="n">
        <f aca="false">Assumptions!$B$58</f>
        <v>5.35750011455817</v>
      </c>
      <c r="J372" s="68" t="n">
        <f aca="false">INDEX(Yearly!$T$5:$T$22,MATCH(C372,Yearly!$A$5:$A$22,0))</f>
        <v>0.738965533042506</v>
      </c>
      <c r="K372" s="68" t="n">
        <f aca="false">G372-I372-J372</f>
        <v>-19.3986556476007</v>
      </c>
      <c r="L372" s="69" t="n">
        <f aca="false">(I372+J372)/Assumptions!$B$8</f>
        <v>0.000268816045169669</v>
      </c>
      <c r="M372" s="70" t="n">
        <f aca="false">F372-L372</f>
        <v>-0.00246881604516967</v>
      </c>
      <c r="N372" s="71" t="n">
        <f aca="false">G372*Assumptions!$B$7</f>
        <v>-104621.72435</v>
      </c>
      <c r="O372" s="71" t="n">
        <f aca="false">K372*Assumptions!$B$7</f>
        <v>-152570.426668379</v>
      </c>
      <c r="P372" s="68" t="n">
        <f aca="false">P371+G372</f>
        <v>5666.702905</v>
      </c>
      <c r="Q372" s="68" t="n">
        <f aca="false">MAX(Q371,P372)</f>
        <v>5771.54907</v>
      </c>
      <c r="R372" s="68" t="n">
        <f aca="false">Q372-P372</f>
        <v>104.846165000001</v>
      </c>
      <c r="S372" s="68" t="n">
        <f aca="false">S371+K372</f>
        <v>3423.57302944948</v>
      </c>
      <c r="T372" s="68" t="n">
        <f aca="false">MAX(T371,S372)</f>
        <v>3625.60534279511</v>
      </c>
      <c r="U372" s="68" t="n">
        <f aca="false">T372-S372</f>
        <v>202.032313345635</v>
      </c>
      <c r="V372" s="70" t="n">
        <f aca="false">V371+F372</f>
        <v>1.2887</v>
      </c>
      <c r="W372" s="70" t="n">
        <f aca="false">MAX(W371,V372)</f>
        <v>1.3065</v>
      </c>
      <c r="X372" s="70" t="n">
        <f aca="false">W372-V372</f>
        <v>0.0178000000000005</v>
      </c>
      <c r="Y372" s="70" t="n">
        <f aca="false">Y371+M372</f>
        <v>1.18979198725909</v>
      </c>
      <c r="Z372" s="70" t="n">
        <f aca="false">MAX(Z371,Y372)</f>
        <v>1.21187728919527</v>
      </c>
      <c r="AA372" s="70" t="n">
        <f aca="false">Z372-Y372</f>
        <v>0.0220853019361844</v>
      </c>
      <c r="AB372" s="72" t="n">
        <f aca="false">AB371*(1+F372)</f>
        <v>3.37734335346162</v>
      </c>
      <c r="AC372" s="73" t="n">
        <f aca="false">MAX(AC371,AB372)</f>
        <v>3.43861865048611</v>
      </c>
      <c r="AD372" s="70" t="n">
        <f aca="false">1-AB372/AC372</f>
        <v>0.0178197419524342</v>
      </c>
      <c r="AE372" s="73" t="n">
        <f aca="false">AE371*(1+M372)</f>
        <v>3.06021265974805</v>
      </c>
      <c r="AF372" s="73" t="n">
        <f aca="false">MAX(AF371,AE372)</f>
        <v>3.1291317478107</v>
      </c>
      <c r="AG372" s="70" t="n">
        <f aca="false">1-AE372/AF372</f>
        <v>0.0220249876378223</v>
      </c>
      <c r="AH372" s="74" t="n">
        <f aca="false">IF(R372&gt;0,AH371+1,0)</f>
        <v>16</v>
      </c>
      <c r="AI372" s="74" t="n">
        <f aca="false">IF(U372&gt;0,AI371+1,0)</f>
        <v>16</v>
      </c>
      <c r="AJ372" s="74" t="n">
        <f aca="false">IF(G372&gt;0,AJ371+1,0)</f>
        <v>0</v>
      </c>
      <c r="AK372" s="74" t="n">
        <f aca="false">IF(G372&lt;=0,AK371+1,0)</f>
        <v>1</v>
      </c>
      <c r="AL372" s="74" t="n">
        <f aca="false">IF(K372&gt;0,AL371+1,0)</f>
        <v>0</v>
      </c>
      <c r="AM372" s="74" t="n">
        <f aca="false">IF(K372&lt;=0,AM371+1,0)</f>
        <v>1</v>
      </c>
    </row>
    <row r="373" customFormat="false" ht="15" hidden="false" customHeight="false" outlineLevel="0" collapsed="false">
      <c r="A373" s="61" t="n">
        <v>372</v>
      </c>
      <c r="B373" s="62" t="n">
        <v>41299.5520833333</v>
      </c>
      <c r="C373" s="63" t="n">
        <f aca="false">YEAR(B373)</f>
        <v>2013</v>
      </c>
      <c r="D373" s="32" t="s">
        <v>277</v>
      </c>
      <c r="E373" s="64" t="n">
        <v>6050.05</v>
      </c>
      <c r="F373" s="65" t="n">
        <v>0.001</v>
      </c>
      <c r="G373" s="66" t="n">
        <v>6.05005</v>
      </c>
      <c r="H373" s="67" t="n">
        <f aca="false">E373+IF(D373="Long",1,-1)*G373</f>
        <v>6056.10005</v>
      </c>
      <c r="I373" s="68" t="n">
        <f aca="false">Assumptions!$B$58</f>
        <v>5.35750011455817</v>
      </c>
      <c r="J373" s="68" t="n">
        <f aca="false">INDEX(Yearly!$T$5:$T$22,MATCH(C373,Yearly!$A$5:$A$22,0))</f>
        <v>0.738965533042506</v>
      </c>
      <c r="K373" s="68" t="n">
        <f aca="false">G373-I373-J373</f>
        <v>-0.0464156476006745</v>
      </c>
      <c r="L373" s="69" t="n">
        <f aca="false">(I373+J373)/Assumptions!$B$8</f>
        <v>0.000268816045169669</v>
      </c>
      <c r="M373" s="70" t="n">
        <f aca="false">F373-L373</f>
        <v>0.000731183954830331</v>
      </c>
      <c r="N373" s="71" t="n">
        <f aca="false">G373*Assumptions!$B$7</f>
        <v>47583.64325</v>
      </c>
      <c r="O373" s="71" t="n">
        <f aca="false">K373*Assumptions!$B$7</f>
        <v>-365.059068379305</v>
      </c>
      <c r="P373" s="68" t="n">
        <f aca="false">P372+G373</f>
        <v>5672.752955</v>
      </c>
      <c r="Q373" s="68" t="n">
        <f aca="false">MAX(Q372,P373)</f>
        <v>5771.54907</v>
      </c>
      <c r="R373" s="68" t="n">
        <f aca="false">Q373-P373</f>
        <v>98.796115000001</v>
      </c>
      <c r="S373" s="68" t="n">
        <f aca="false">S372+K373</f>
        <v>3423.52661380188</v>
      </c>
      <c r="T373" s="68" t="n">
        <f aca="false">MAX(T372,S373)</f>
        <v>3625.60534279511</v>
      </c>
      <c r="U373" s="68" t="n">
        <f aca="false">T373-S373</f>
        <v>202.078728993235</v>
      </c>
      <c r="V373" s="70" t="n">
        <f aca="false">V372+F373</f>
        <v>1.2897</v>
      </c>
      <c r="W373" s="70" t="n">
        <f aca="false">MAX(W372,V373)</f>
        <v>1.3065</v>
      </c>
      <c r="X373" s="70" t="n">
        <f aca="false">W373-V373</f>
        <v>0.0168000000000006</v>
      </c>
      <c r="Y373" s="70" t="n">
        <f aca="false">Y372+M373</f>
        <v>1.19052317121392</v>
      </c>
      <c r="Z373" s="70" t="n">
        <f aca="false">MAX(Z372,Y373)</f>
        <v>1.21187728919527</v>
      </c>
      <c r="AA373" s="70" t="n">
        <f aca="false">Z373-Y373</f>
        <v>0.0213541179813541</v>
      </c>
      <c r="AB373" s="72" t="n">
        <f aca="false">AB372*(1+F373)</f>
        <v>3.38072069681508</v>
      </c>
      <c r="AC373" s="73" t="n">
        <f aca="false">MAX(AC372,AB373)</f>
        <v>3.43861865048611</v>
      </c>
      <c r="AD373" s="70" t="n">
        <f aca="false">1-AB373/AC373</f>
        <v>0.0168375616943868</v>
      </c>
      <c r="AE373" s="73" t="n">
        <f aca="false">AE372*(1+M373)</f>
        <v>3.06245023814323</v>
      </c>
      <c r="AF373" s="73" t="n">
        <f aca="false">MAX(AF372,AE373)</f>
        <v>3.1291317478107</v>
      </c>
      <c r="AG373" s="70" t="n">
        <f aca="false">1-AE373/AF373</f>
        <v>0.0213099080005581</v>
      </c>
      <c r="AH373" s="74" t="n">
        <f aca="false">IF(R373&gt;0,AH372+1,0)</f>
        <v>17</v>
      </c>
      <c r="AI373" s="74" t="n">
        <f aca="false">IF(U373&gt;0,AI372+1,0)</f>
        <v>17</v>
      </c>
      <c r="AJ373" s="74" t="n">
        <f aca="false">IF(G373&gt;0,AJ372+1,0)</f>
        <v>1</v>
      </c>
      <c r="AK373" s="74" t="n">
        <f aca="false">IF(G373&lt;=0,AK372+1,0)</f>
        <v>0</v>
      </c>
      <c r="AL373" s="74" t="n">
        <f aca="false">IF(K373&gt;0,AL372+1,0)</f>
        <v>0</v>
      </c>
      <c r="AM373" s="74" t="n">
        <f aca="false">IF(K373&lt;=0,AM372+1,0)</f>
        <v>2</v>
      </c>
    </row>
    <row r="374" customFormat="false" ht="15" hidden="false" customHeight="false" outlineLevel="0" collapsed="false">
      <c r="A374" s="61" t="n">
        <v>373</v>
      </c>
      <c r="B374" s="62" t="n">
        <v>41304.59375</v>
      </c>
      <c r="C374" s="63" t="n">
        <f aca="false">YEAR(B374)</f>
        <v>2013</v>
      </c>
      <c r="D374" s="32" t="s">
        <v>277</v>
      </c>
      <c r="E374" s="64" t="n">
        <v>6061</v>
      </c>
      <c r="F374" s="65" t="n">
        <v>-0.0019</v>
      </c>
      <c r="G374" s="66" t="n">
        <v>-11.5159</v>
      </c>
      <c r="H374" s="67" t="n">
        <f aca="false">E374+IF(D374="Long",1,-1)*G374</f>
        <v>6049.4841</v>
      </c>
      <c r="I374" s="68" t="n">
        <f aca="false">Assumptions!$B$58</f>
        <v>5.35750011455817</v>
      </c>
      <c r="J374" s="68" t="n">
        <f aca="false">INDEX(Yearly!$T$5:$T$22,MATCH(C374,Yearly!$A$5:$A$22,0))</f>
        <v>0.738965533042506</v>
      </c>
      <c r="K374" s="68" t="n">
        <f aca="false">G374-I374-J374</f>
        <v>-17.6123656476007</v>
      </c>
      <c r="L374" s="69" t="n">
        <f aca="false">(I374+J374)/Assumptions!$B$8</f>
        <v>0.000268816045169669</v>
      </c>
      <c r="M374" s="70" t="n">
        <f aca="false">F374-L374</f>
        <v>-0.00216881604516967</v>
      </c>
      <c r="N374" s="71" t="n">
        <f aca="false">G374*Assumptions!$B$7</f>
        <v>-90572.5535</v>
      </c>
      <c r="O374" s="71" t="n">
        <f aca="false">K374*Assumptions!$B$7</f>
        <v>-138521.255818379</v>
      </c>
      <c r="P374" s="68" t="n">
        <f aca="false">P373+G374</f>
        <v>5661.237055</v>
      </c>
      <c r="Q374" s="68" t="n">
        <f aca="false">MAX(Q373,P374)</f>
        <v>5771.54907</v>
      </c>
      <c r="R374" s="68" t="n">
        <f aca="false">Q374-P374</f>
        <v>110.312015000001</v>
      </c>
      <c r="S374" s="68" t="n">
        <f aca="false">S373+K374</f>
        <v>3405.91424815428</v>
      </c>
      <c r="T374" s="68" t="n">
        <f aca="false">MAX(T373,S374)</f>
        <v>3625.60534279511</v>
      </c>
      <c r="U374" s="68" t="n">
        <f aca="false">T374-S374</f>
        <v>219.691094640836</v>
      </c>
      <c r="V374" s="70" t="n">
        <f aca="false">V373+F374</f>
        <v>1.2878</v>
      </c>
      <c r="W374" s="70" t="n">
        <f aca="false">MAX(W373,V374)</f>
        <v>1.3065</v>
      </c>
      <c r="X374" s="70" t="n">
        <f aca="false">W374-V374</f>
        <v>0.0187000000000006</v>
      </c>
      <c r="Y374" s="70" t="n">
        <f aca="false">Y373+M374</f>
        <v>1.18835435516875</v>
      </c>
      <c r="Z374" s="70" t="n">
        <f aca="false">MAX(Z373,Y374)</f>
        <v>1.21187728919527</v>
      </c>
      <c r="AA374" s="70" t="n">
        <f aca="false">Z374-Y374</f>
        <v>0.0235229340265237</v>
      </c>
      <c r="AB374" s="72" t="n">
        <f aca="false">AB373*(1+F374)</f>
        <v>3.37429732749114</v>
      </c>
      <c r="AC374" s="73" t="n">
        <f aca="false">MAX(AC373,AB374)</f>
        <v>3.43861865048611</v>
      </c>
      <c r="AD374" s="70" t="n">
        <f aca="false">1-AB374/AC374</f>
        <v>0.0187055703271675</v>
      </c>
      <c r="AE374" s="73" t="n">
        <f aca="false">AE373*(1+M374)</f>
        <v>3.05580834692921</v>
      </c>
      <c r="AF374" s="73" t="n">
        <f aca="false">MAX(AF373,AE374)</f>
        <v>3.1291317478107</v>
      </c>
      <c r="AG374" s="70" t="n">
        <f aca="false">1-AE374/AF374</f>
        <v>0.0234325067753352</v>
      </c>
      <c r="AH374" s="74" t="n">
        <f aca="false">IF(R374&gt;0,AH373+1,0)</f>
        <v>18</v>
      </c>
      <c r="AI374" s="74" t="n">
        <f aca="false">IF(U374&gt;0,AI373+1,0)</f>
        <v>18</v>
      </c>
      <c r="AJ374" s="74" t="n">
        <f aca="false">IF(G374&gt;0,AJ373+1,0)</f>
        <v>0</v>
      </c>
      <c r="AK374" s="74" t="n">
        <f aca="false">IF(G374&lt;=0,AK373+1,0)</f>
        <v>1</v>
      </c>
      <c r="AL374" s="74" t="n">
        <f aca="false">IF(K374&gt;0,AL373+1,0)</f>
        <v>0</v>
      </c>
      <c r="AM374" s="74" t="n">
        <f aca="false">IF(K374&lt;=0,AM373+1,0)</f>
        <v>3</v>
      </c>
    </row>
    <row r="375" customFormat="false" ht="15" hidden="false" customHeight="false" outlineLevel="0" collapsed="false">
      <c r="A375" s="61" t="n">
        <v>374</v>
      </c>
      <c r="B375" s="62" t="n">
        <v>41318.40625</v>
      </c>
      <c r="C375" s="63" t="n">
        <f aca="false">YEAR(B375)</f>
        <v>2013</v>
      </c>
      <c r="D375" s="32" t="s">
        <v>277</v>
      </c>
      <c r="E375" s="64" t="n">
        <v>5952.95</v>
      </c>
      <c r="F375" s="65" t="n">
        <v>-0.0036</v>
      </c>
      <c r="G375" s="66" t="n">
        <v>-21.43062</v>
      </c>
      <c r="H375" s="67" t="n">
        <f aca="false">E375+IF(D375="Long",1,-1)*G375</f>
        <v>5931.51938</v>
      </c>
      <c r="I375" s="68" t="n">
        <f aca="false">Assumptions!$B$58</f>
        <v>5.35750011455817</v>
      </c>
      <c r="J375" s="68" t="n">
        <f aca="false">INDEX(Yearly!$T$5:$T$22,MATCH(C375,Yearly!$A$5:$A$22,0))</f>
        <v>0.738965533042506</v>
      </c>
      <c r="K375" s="68" t="n">
        <f aca="false">G375-I375-J375</f>
        <v>-27.5270856476007</v>
      </c>
      <c r="L375" s="69" t="n">
        <f aca="false">(I375+J375)/Assumptions!$B$8</f>
        <v>0.000268816045169669</v>
      </c>
      <c r="M375" s="70" t="n">
        <f aca="false">F375-L375</f>
        <v>-0.00386881604516967</v>
      </c>
      <c r="N375" s="71" t="n">
        <f aca="false">G375*Assumptions!$B$7</f>
        <v>-168551.8263</v>
      </c>
      <c r="O375" s="71" t="n">
        <f aca="false">K375*Assumptions!$B$7</f>
        <v>-216500.528618379</v>
      </c>
      <c r="P375" s="68" t="n">
        <f aca="false">P374+G375</f>
        <v>5639.806435</v>
      </c>
      <c r="Q375" s="68" t="n">
        <f aca="false">MAX(Q374,P375)</f>
        <v>5771.54907</v>
      </c>
      <c r="R375" s="68" t="n">
        <f aca="false">Q375-P375</f>
        <v>131.742635000001</v>
      </c>
      <c r="S375" s="68" t="n">
        <f aca="false">S374+K375</f>
        <v>3378.38716250668</v>
      </c>
      <c r="T375" s="68" t="n">
        <f aca="false">MAX(T374,S375)</f>
        <v>3625.60534279511</v>
      </c>
      <c r="U375" s="68" t="n">
        <f aca="false">T375-S375</f>
        <v>247.218180288437</v>
      </c>
      <c r="V375" s="70" t="n">
        <f aca="false">V374+F375</f>
        <v>1.2842</v>
      </c>
      <c r="W375" s="70" t="n">
        <f aca="false">MAX(W374,V375)</f>
        <v>1.3065</v>
      </c>
      <c r="X375" s="70" t="n">
        <f aca="false">W375-V375</f>
        <v>0.0223000000000007</v>
      </c>
      <c r="Y375" s="70" t="n">
        <f aca="false">Y374+M375</f>
        <v>1.18448553912358</v>
      </c>
      <c r="Z375" s="70" t="n">
        <f aca="false">MAX(Z374,Y375)</f>
        <v>1.21187728919527</v>
      </c>
      <c r="AA375" s="70" t="n">
        <f aca="false">Z375-Y375</f>
        <v>0.0273917500716934</v>
      </c>
      <c r="AB375" s="72" t="n">
        <f aca="false">AB374*(1+F375)</f>
        <v>3.36214985711217</v>
      </c>
      <c r="AC375" s="73" t="n">
        <f aca="false">MAX(AC374,AB375)</f>
        <v>3.43861865048611</v>
      </c>
      <c r="AD375" s="70" t="n">
        <f aca="false">1-AB375/AC375</f>
        <v>0.0222382302739896</v>
      </c>
      <c r="AE375" s="73" t="n">
        <f aca="false">AE374*(1+M375)</f>
        <v>3.04398598656565</v>
      </c>
      <c r="AF375" s="73" t="n">
        <f aca="false">MAX(AF374,AE375)</f>
        <v>3.1291317478107</v>
      </c>
      <c r="AG375" s="70" t="n">
        <f aca="false">1-AE375/AF375</f>
        <v>0.0272106667623138</v>
      </c>
      <c r="AH375" s="74" t="n">
        <f aca="false">IF(R375&gt;0,AH374+1,0)</f>
        <v>19</v>
      </c>
      <c r="AI375" s="74" t="n">
        <f aca="false">IF(U375&gt;0,AI374+1,0)</f>
        <v>19</v>
      </c>
      <c r="AJ375" s="74" t="n">
        <f aca="false">IF(G375&gt;0,AJ374+1,0)</f>
        <v>0</v>
      </c>
      <c r="AK375" s="74" t="n">
        <f aca="false">IF(G375&lt;=0,AK374+1,0)</f>
        <v>2</v>
      </c>
      <c r="AL375" s="74" t="n">
        <f aca="false">IF(K375&gt;0,AL374+1,0)</f>
        <v>0</v>
      </c>
      <c r="AM375" s="74" t="n">
        <f aca="false">IF(K375&lt;=0,AM374+1,0)</f>
        <v>4</v>
      </c>
    </row>
    <row r="376" customFormat="false" ht="15" hidden="false" customHeight="false" outlineLevel="0" collapsed="false">
      <c r="A376" s="61" t="n">
        <v>375</v>
      </c>
      <c r="B376" s="62" t="n">
        <v>41318.6145833333</v>
      </c>
      <c r="C376" s="63" t="n">
        <f aca="false">YEAR(B376)</f>
        <v>2013</v>
      </c>
      <c r="D376" s="32" t="s">
        <v>276</v>
      </c>
      <c r="E376" s="64" t="n">
        <v>5931.3</v>
      </c>
      <c r="F376" s="65" t="n">
        <v>0.0038</v>
      </c>
      <c r="G376" s="66" t="n">
        <v>22.53894</v>
      </c>
      <c r="H376" s="67" t="n">
        <f aca="false">E376+IF(D376="Long",1,-1)*G376</f>
        <v>5908.76106</v>
      </c>
      <c r="I376" s="68" t="n">
        <f aca="false">Assumptions!$B$58</f>
        <v>5.35750011455817</v>
      </c>
      <c r="J376" s="68" t="n">
        <f aca="false">INDEX(Yearly!$T$5:$T$22,MATCH(C376,Yearly!$A$5:$A$22,0))</f>
        <v>0.738965533042506</v>
      </c>
      <c r="K376" s="68" t="n">
        <f aca="false">G376-I376-J376</f>
        <v>16.4424743523993</v>
      </c>
      <c r="L376" s="69" t="n">
        <f aca="false">(I376+J376)/Assumptions!$B$8</f>
        <v>0.000268816045169669</v>
      </c>
      <c r="M376" s="70" t="n">
        <f aca="false">F376-L376</f>
        <v>0.00353118395483033</v>
      </c>
      <c r="N376" s="71" t="n">
        <f aca="false">G376*Assumptions!$B$7</f>
        <v>177268.7631</v>
      </c>
      <c r="O376" s="71" t="n">
        <f aca="false">K376*Assumptions!$B$7</f>
        <v>129320.060781621</v>
      </c>
      <c r="P376" s="68" t="n">
        <f aca="false">P375+G376</f>
        <v>5662.345375</v>
      </c>
      <c r="Q376" s="68" t="n">
        <f aca="false">MAX(Q375,P376)</f>
        <v>5771.54907</v>
      </c>
      <c r="R376" s="68" t="n">
        <f aca="false">Q376-P376</f>
        <v>109.203695000001</v>
      </c>
      <c r="S376" s="68" t="n">
        <f aca="false">S375+K376</f>
        <v>3394.82963685907</v>
      </c>
      <c r="T376" s="68" t="n">
        <f aca="false">MAX(T375,S376)</f>
        <v>3625.60534279511</v>
      </c>
      <c r="U376" s="68" t="n">
        <f aca="false">T376-S376</f>
        <v>230.775705936037</v>
      </c>
      <c r="V376" s="70" t="n">
        <f aca="false">V375+F376</f>
        <v>1.288</v>
      </c>
      <c r="W376" s="70" t="n">
        <f aca="false">MAX(W375,V376)</f>
        <v>1.3065</v>
      </c>
      <c r="X376" s="70" t="n">
        <f aca="false">W376-V376</f>
        <v>0.0185000000000006</v>
      </c>
      <c r="Y376" s="70" t="n">
        <f aca="false">Y375+M376</f>
        <v>1.18801672307841</v>
      </c>
      <c r="Z376" s="70" t="n">
        <f aca="false">MAX(Z375,Y376)</f>
        <v>1.21187728919527</v>
      </c>
      <c r="AA376" s="70" t="n">
        <f aca="false">Z376-Y376</f>
        <v>0.0238605661168629</v>
      </c>
      <c r="AB376" s="72" t="n">
        <f aca="false">AB375*(1+F376)</f>
        <v>3.37492602656919</v>
      </c>
      <c r="AC376" s="73" t="n">
        <f aca="false">MAX(AC375,AB376)</f>
        <v>3.43861865048611</v>
      </c>
      <c r="AD376" s="70" t="n">
        <f aca="false">1-AB376/AC376</f>
        <v>0.0185227355490308</v>
      </c>
      <c r="AE376" s="73" t="n">
        <f aca="false">AE375*(1+M376)</f>
        <v>3.05473486104014</v>
      </c>
      <c r="AF376" s="73" t="n">
        <f aca="false">MAX(AF375,AE376)</f>
        <v>3.1291317478107</v>
      </c>
      <c r="AG376" s="70" t="n">
        <f aca="false">1-AE376/AF376</f>
        <v>0.0237755686773546</v>
      </c>
      <c r="AH376" s="74" t="n">
        <f aca="false">IF(R376&gt;0,AH375+1,0)</f>
        <v>20</v>
      </c>
      <c r="AI376" s="74" t="n">
        <f aca="false">IF(U376&gt;0,AI375+1,0)</f>
        <v>20</v>
      </c>
      <c r="AJ376" s="74" t="n">
        <f aca="false">IF(G376&gt;0,AJ375+1,0)</f>
        <v>1</v>
      </c>
      <c r="AK376" s="74" t="n">
        <f aca="false">IF(G376&lt;=0,AK375+1,0)</f>
        <v>0</v>
      </c>
      <c r="AL376" s="74" t="n">
        <f aca="false">IF(K376&gt;0,AL375+1,0)</f>
        <v>1</v>
      </c>
      <c r="AM376" s="74" t="n">
        <f aca="false">IF(K376&lt;=0,AM375+1,0)</f>
        <v>0</v>
      </c>
    </row>
    <row r="377" customFormat="false" ht="15" hidden="false" customHeight="false" outlineLevel="0" collapsed="false">
      <c r="A377" s="61" t="n">
        <v>376</v>
      </c>
      <c r="B377" s="62" t="n">
        <v>41323.59375</v>
      </c>
      <c r="C377" s="63" t="n">
        <f aca="false">YEAR(B377)</f>
        <v>2013</v>
      </c>
      <c r="D377" s="32" t="s">
        <v>277</v>
      </c>
      <c r="E377" s="64" t="n">
        <v>5908.95</v>
      </c>
      <c r="F377" s="65" t="n">
        <v>-0.0023</v>
      </c>
      <c r="G377" s="66" t="n">
        <v>-13.590585</v>
      </c>
      <c r="H377" s="67" t="n">
        <f aca="false">E377+IF(D377="Long",1,-1)*G377</f>
        <v>5895.359415</v>
      </c>
      <c r="I377" s="68" t="n">
        <f aca="false">Assumptions!$B$58</f>
        <v>5.35750011455817</v>
      </c>
      <c r="J377" s="68" t="n">
        <f aca="false">INDEX(Yearly!$T$5:$T$22,MATCH(C377,Yearly!$A$5:$A$22,0))</f>
        <v>0.738965533042506</v>
      </c>
      <c r="K377" s="68" t="n">
        <f aca="false">G377-I377-J377</f>
        <v>-19.6870506476007</v>
      </c>
      <c r="L377" s="69" t="n">
        <f aca="false">(I377+J377)/Assumptions!$B$8</f>
        <v>0.000268816045169669</v>
      </c>
      <c r="M377" s="70" t="n">
        <f aca="false">F377-L377</f>
        <v>-0.00256881604516967</v>
      </c>
      <c r="N377" s="71" t="n">
        <f aca="false">G377*Assumptions!$B$7</f>
        <v>-106889.951025</v>
      </c>
      <c r="O377" s="71" t="n">
        <f aca="false">K377*Assumptions!$B$7</f>
        <v>-154838.653343379</v>
      </c>
      <c r="P377" s="68" t="n">
        <f aca="false">P376+G377</f>
        <v>5648.75479</v>
      </c>
      <c r="Q377" s="68" t="n">
        <f aca="false">MAX(Q376,P377)</f>
        <v>5771.54907</v>
      </c>
      <c r="R377" s="68" t="n">
        <f aca="false">Q377-P377</f>
        <v>122.794280000001</v>
      </c>
      <c r="S377" s="68" t="n">
        <f aca="false">S376+K377</f>
        <v>3375.14258621147</v>
      </c>
      <c r="T377" s="68" t="n">
        <f aca="false">MAX(T376,S377)</f>
        <v>3625.60534279511</v>
      </c>
      <c r="U377" s="68" t="n">
        <f aca="false">T377-S377</f>
        <v>250.462756583638</v>
      </c>
      <c r="V377" s="70" t="n">
        <f aca="false">V376+F377</f>
        <v>1.2857</v>
      </c>
      <c r="W377" s="70" t="n">
        <f aca="false">MAX(W376,V377)</f>
        <v>1.3065</v>
      </c>
      <c r="X377" s="70" t="n">
        <f aca="false">W377-V377</f>
        <v>0.0208000000000006</v>
      </c>
      <c r="Y377" s="70" t="n">
        <f aca="false">Y376+M377</f>
        <v>1.18544790703324</v>
      </c>
      <c r="Z377" s="70" t="n">
        <f aca="false">MAX(Z376,Y377)</f>
        <v>1.21187728919527</v>
      </c>
      <c r="AA377" s="70" t="n">
        <f aca="false">Z377-Y377</f>
        <v>0.0264293821620325</v>
      </c>
      <c r="AB377" s="72" t="n">
        <f aca="false">AB376*(1+F377)</f>
        <v>3.36716369670808</v>
      </c>
      <c r="AC377" s="73" t="n">
        <f aca="false">MAX(AC376,AB377)</f>
        <v>3.43861865048611</v>
      </c>
      <c r="AD377" s="70" t="n">
        <f aca="false">1-AB377/AC377</f>
        <v>0.020780133257268</v>
      </c>
      <c r="AE377" s="73" t="n">
        <f aca="false">AE376*(1+M377)</f>
        <v>3.04688780911536</v>
      </c>
      <c r="AF377" s="73" t="n">
        <f aca="false">MAX(AF376,AE377)</f>
        <v>3.1291317478107</v>
      </c>
      <c r="AG377" s="70" t="n">
        <f aca="false">1-AE377/AF377</f>
        <v>0.026283309660223</v>
      </c>
      <c r="AH377" s="74" t="n">
        <f aca="false">IF(R377&gt;0,AH376+1,0)</f>
        <v>21</v>
      </c>
      <c r="AI377" s="74" t="n">
        <f aca="false">IF(U377&gt;0,AI376+1,0)</f>
        <v>21</v>
      </c>
      <c r="AJ377" s="74" t="n">
        <f aca="false">IF(G377&gt;0,AJ376+1,0)</f>
        <v>0</v>
      </c>
      <c r="AK377" s="74" t="n">
        <f aca="false">IF(G377&lt;=0,AK376+1,0)</f>
        <v>1</v>
      </c>
      <c r="AL377" s="74" t="n">
        <f aca="false">IF(K377&gt;0,AL376+1,0)</f>
        <v>0</v>
      </c>
      <c r="AM377" s="74" t="n">
        <f aca="false">IF(K377&lt;=0,AM376+1,0)</f>
        <v>1</v>
      </c>
    </row>
    <row r="378" customFormat="false" ht="15" hidden="false" customHeight="false" outlineLevel="0" collapsed="false">
      <c r="A378" s="61" t="n">
        <v>377</v>
      </c>
      <c r="B378" s="62" t="n">
        <v>41323.6298611111</v>
      </c>
      <c r="C378" s="63" t="n">
        <f aca="false">YEAR(B378)</f>
        <v>2013</v>
      </c>
      <c r="D378" s="32" t="s">
        <v>276</v>
      </c>
      <c r="E378" s="64" t="n">
        <v>5895.5</v>
      </c>
      <c r="F378" s="65" t="n">
        <v>-0.0024</v>
      </c>
      <c r="G378" s="66" t="n">
        <v>-14.1492</v>
      </c>
      <c r="H378" s="67" t="n">
        <f aca="false">E378+IF(D378="Long",1,-1)*G378</f>
        <v>5909.6492</v>
      </c>
      <c r="I378" s="68" t="n">
        <f aca="false">Assumptions!$B$58</f>
        <v>5.35750011455817</v>
      </c>
      <c r="J378" s="68" t="n">
        <f aca="false">INDEX(Yearly!$T$5:$T$22,MATCH(C378,Yearly!$A$5:$A$22,0))</f>
        <v>0.738965533042506</v>
      </c>
      <c r="K378" s="68" t="n">
        <f aca="false">G378-I378-J378</f>
        <v>-20.2456656476007</v>
      </c>
      <c r="L378" s="69" t="n">
        <f aca="false">(I378+J378)/Assumptions!$B$8</f>
        <v>0.000268816045169669</v>
      </c>
      <c r="M378" s="70" t="n">
        <f aca="false">F378-L378</f>
        <v>-0.00266881604516967</v>
      </c>
      <c r="N378" s="71" t="n">
        <f aca="false">G378*Assumptions!$B$7</f>
        <v>-111283.458</v>
      </c>
      <c r="O378" s="71" t="n">
        <f aca="false">K378*Assumptions!$B$7</f>
        <v>-159232.160318379</v>
      </c>
      <c r="P378" s="68" t="n">
        <f aca="false">P377+G378</f>
        <v>5634.60559</v>
      </c>
      <c r="Q378" s="68" t="n">
        <f aca="false">MAX(Q377,P378)</f>
        <v>5771.54907</v>
      </c>
      <c r="R378" s="68" t="n">
        <f aca="false">Q378-P378</f>
        <v>136.943480000001</v>
      </c>
      <c r="S378" s="68" t="n">
        <f aca="false">S377+K378</f>
        <v>3354.89692056387</v>
      </c>
      <c r="T378" s="68" t="n">
        <f aca="false">MAX(T377,S378)</f>
        <v>3625.60534279511</v>
      </c>
      <c r="U378" s="68" t="n">
        <f aca="false">T378-S378</f>
        <v>270.708422231239</v>
      </c>
      <c r="V378" s="70" t="n">
        <f aca="false">V377+F378</f>
        <v>1.2833</v>
      </c>
      <c r="W378" s="70" t="n">
        <f aca="false">MAX(W377,V378)</f>
        <v>1.3065</v>
      </c>
      <c r="X378" s="70" t="n">
        <f aca="false">W378-V378</f>
        <v>0.0232000000000006</v>
      </c>
      <c r="Y378" s="70" t="n">
        <f aca="false">Y377+M378</f>
        <v>1.18277909098807</v>
      </c>
      <c r="Z378" s="70" t="n">
        <f aca="false">MAX(Z377,Y378)</f>
        <v>1.21187728919527</v>
      </c>
      <c r="AA378" s="70" t="n">
        <f aca="false">Z378-Y378</f>
        <v>0.0290981982072023</v>
      </c>
      <c r="AB378" s="72" t="n">
        <f aca="false">AB377*(1+F378)</f>
        <v>3.35908250383599</v>
      </c>
      <c r="AC378" s="73" t="n">
        <f aca="false">MAX(AC377,AB378)</f>
        <v>3.43861865048611</v>
      </c>
      <c r="AD378" s="70" t="n">
        <f aca="false">1-AB378/AC378</f>
        <v>0.0231302609374506</v>
      </c>
      <c r="AE378" s="73" t="n">
        <f aca="false">AE377*(1+M378)</f>
        <v>3.03875622604256</v>
      </c>
      <c r="AF378" s="73" t="n">
        <f aca="false">MAX(AF377,AE378)</f>
        <v>3.1291317478107</v>
      </c>
      <c r="AG378" s="70" t="n">
        <f aca="false">1-AE378/AF378</f>
        <v>0.0288819803868513</v>
      </c>
      <c r="AH378" s="74" t="n">
        <f aca="false">IF(R378&gt;0,AH377+1,0)</f>
        <v>22</v>
      </c>
      <c r="AI378" s="74" t="n">
        <f aca="false">IF(U378&gt;0,AI377+1,0)</f>
        <v>22</v>
      </c>
      <c r="AJ378" s="74" t="n">
        <f aca="false">IF(G378&gt;0,AJ377+1,0)</f>
        <v>0</v>
      </c>
      <c r="AK378" s="74" t="n">
        <f aca="false">IF(G378&lt;=0,AK377+1,0)</f>
        <v>2</v>
      </c>
      <c r="AL378" s="74" t="n">
        <f aca="false">IF(K378&gt;0,AL377+1,0)</f>
        <v>0</v>
      </c>
      <c r="AM378" s="74" t="n">
        <f aca="false">IF(K378&lt;=0,AM377+1,0)</f>
        <v>2</v>
      </c>
    </row>
    <row r="379" customFormat="false" ht="15" hidden="false" customHeight="false" outlineLevel="0" collapsed="false">
      <c r="A379" s="61" t="n">
        <v>378</v>
      </c>
      <c r="B379" s="62" t="n">
        <v>41324.6145833333</v>
      </c>
      <c r="C379" s="63" t="n">
        <f aca="false">YEAR(B379)</f>
        <v>2013</v>
      </c>
      <c r="D379" s="32" t="s">
        <v>277</v>
      </c>
      <c r="E379" s="64" t="n">
        <v>5909.55</v>
      </c>
      <c r="F379" s="65" t="n">
        <v>-0.0001</v>
      </c>
      <c r="G379" s="66" t="n">
        <v>-0.590955</v>
      </c>
      <c r="H379" s="67" t="n">
        <f aca="false">E379+IF(D379="Long",1,-1)*G379</f>
        <v>5908.959045</v>
      </c>
      <c r="I379" s="68" t="n">
        <f aca="false">Assumptions!$B$58</f>
        <v>5.35750011455817</v>
      </c>
      <c r="J379" s="68" t="n">
        <f aca="false">INDEX(Yearly!$T$5:$T$22,MATCH(C379,Yearly!$A$5:$A$22,0))</f>
        <v>0.738965533042506</v>
      </c>
      <c r="K379" s="68" t="n">
        <f aca="false">G379-I379-J379</f>
        <v>-6.68742064760068</v>
      </c>
      <c r="L379" s="69" t="n">
        <f aca="false">(I379+J379)/Assumptions!$B$8</f>
        <v>0.000268816045169669</v>
      </c>
      <c r="M379" s="70" t="n">
        <f aca="false">F379-L379</f>
        <v>-0.000368816045169669</v>
      </c>
      <c r="N379" s="71" t="n">
        <f aca="false">G379*Assumptions!$B$7</f>
        <v>-4647.861075</v>
      </c>
      <c r="O379" s="71" t="n">
        <f aca="false">K379*Assumptions!$B$7</f>
        <v>-52596.5633933793</v>
      </c>
      <c r="P379" s="68" t="n">
        <f aca="false">P378+G379</f>
        <v>5634.014635</v>
      </c>
      <c r="Q379" s="68" t="n">
        <f aca="false">MAX(Q378,P379)</f>
        <v>5771.54907</v>
      </c>
      <c r="R379" s="68" t="n">
        <f aca="false">Q379-P379</f>
        <v>137.534435</v>
      </c>
      <c r="S379" s="68" t="n">
        <f aca="false">S378+K379</f>
        <v>3348.20949991627</v>
      </c>
      <c r="T379" s="68" t="n">
        <f aca="false">MAX(T378,S379)</f>
        <v>3625.60534279511</v>
      </c>
      <c r="U379" s="68" t="n">
        <f aca="false">T379-S379</f>
        <v>277.395842878839</v>
      </c>
      <c r="V379" s="70" t="n">
        <f aca="false">V378+F379</f>
        <v>1.2832</v>
      </c>
      <c r="W379" s="70" t="n">
        <f aca="false">MAX(W378,V379)</f>
        <v>1.3065</v>
      </c>
      <c r="X379" s="70" t="n">
        <f aca="false">W379-V379</f>
        <v>0.0233000000000005</v>
      </c>
      <c r="Y379" s="70" t="n">
        <f aca="false">Y378+M379</f>
        <v>1.1824102749429</v>
      </c>
      <c r="Z379" s="70" t="n">
        <f aca="false">MAX(Z378,Y379)</f>
        <v>1.21187728919527</v>
      </c>
      <c r="AA379" s="70" t="n">
        <f aca="false">Z379-Y379</f>
        <v>0.0294670142523719</v>
      </c>
      <c r="AB379" s="72" t="n">
        <f aca="false">AB378*(1+F379)</f>
        <v>3.3587465955856</v>
      </c>
      <c r="AC379" s="73" t="n">
        <f aca="false">MAX(AC378,AB379)</f>
        <v>3.43861865048611</v>
      </c>
      <c r="AD379" s="70" t="n">
        <f aca="false">1-AB379/AC379</f>
        <v>0.0232279479113569</v>
      </c>
      <c r="AE379" s="73" t="n">
        <f aca="false">AE378*(1+M379)</f>
        <v>3.03763548398904</v>
      </c>
      <c r="AF379" s="73" t="n">
        <f aca="false">MAX(AF378,AE379)</f>
        <v>3.1291317478107</v>
      </c>
      <c r="AG379" s="70" t="n">
        <f aca="false">1-AE379/AF379</f>
        <v>0.029240144294238</v>
      </c>
      <c r="AH379" s="74" t="n">
        <f aca="false">IF(R379&gt;0,AH378+1,0)</f>
        <v>23</v>
      </c>
      <c r="AI379" s="74" t="n">
        <f aca="false">IF(U379&gt;0,AI378+1,0)</f>
        <v>23</v>
      </c>
      <c r="AJ379" s="74" t="n">
        <f aca="false">IF(G379&gt;0,AJ378+1,0)</f>
        <v>0</v>
      </c>
      <c r="AK379" s="74" t="n">
        <f aca="false">IF(G379&lt;=0,AK378+1,0)</f>
        <v>3</v>
      </c>
      <c r="AL379" s="74" t="n">
        <f aca="false">IF(K379&gt;0,AL378+1,0)</f>
        <v>0</v>
      </c>
      <c r="AM379" s="74" t="n">
        <f aca="false">IF(K379&lt;=0,AM378+1,0)</f>
        <v>3</v>
      </c>
    </row>
    <row r="380" customFormat="false" ht="15" hidden="false" customHeight="false" outlineLevel="0" collapsed="false">
      <c r="A380" s="61" t="n">
        <v>379</v>
      </c>
      <c r="B380" s="62" t="n">
        <v>41326.40625</v>
      </c>
      <c r="C380" s="63" t="n">
        <f aca="false">YEAR(B380)</f>
        <v>2013</v>
      </c>
      <c r="D380" s="32" t="s">
        <v>276</v>
      </c>
      <c r="E380" s="64" t="n">
        <v>5908.75</v>
      </c>
      <c r="F380" s="65" t="n">
        <v>0.0146</v>
      </c>
      <c r="G380" s="66" t="n">
        <v>86.26775</v>
      </c>
      <c r="H380" s="67" t="n">
        <f aca="false">E380+IF(D380="Long",1,-1)*G380</f>
        <v>5822.48225</v>
      </c>
      <c r="I380" s="68" t="n">
        <f aca="false">Assumptions!$B$58</f>
        <v>5.35750011455817</v>
      </c>
      <c r="J380" s="68" t="n">
        <f aca="false">INDEX(Yearly!$T$5:$T$22,MATCH(C380,Yearly!$A$5:$A$22,0))</f>
        <v>0.738965533042506</v>
      </c>
      <c r="K380" s="68" t="n">
        <f aca="false">G380-I380-J380</f>
        <v>80.1712843523993</v>
      </c>
      <c r="L380" s="69" t="n">
        <f aca="false">(I380+J380)/Assumptions!$B$8</f>
        <v>0.000268816045169669</v>
      </c>
      <c r="M380" s="70" t="n">
        <f aca="false">F380-L380</f>
        <v>0.0143311839548303</v>
      </c>
      <c r="N380" s="71" t="n">
        <f aca="false">G380*Assumptions!$B$7</f>
        <v>678495.85375</v>
      </c>
      <c r="O380" s="71" t="n">
        <f aca="false">K380*Assumptions!$B$7</f>
        <v>630547.151431621</v>
      </c>
      <c r="P380" s="68" t="n">
        <f aca="false">P379+G380</f>
        <v>5720.282385</v>
      </c>
      <c r="Q380" s="68" t="n">
        <f aca="false">MAX(Q379,P380)</f>
        <v>5771.54907</v>
      </c>
      <c r="R380" s="68" t="n">
        <f aca="false">Q380-P380</f>
        <v>51.2666850000005</v>
      </c>
      <c r="S380" s="68" t="n">
        <f aca="false">S379+K380</f>
        <v>3428.38078426867</v>
      </c>
      <c r="T380" s="68" t="n">
        <f aca="false">MAX(T379,S380)</f>
        <v>3625.60534279511</v>
      </c>
      <c r="U380" s="68" t="n">
        <f aca="false">T380-S380</f>
        <v>197.22455852644</v>
      </c>
      <c r="V380" s="70" t="n">
        <f aca="false">V379+F380</f>
        <v>1.2978</v>
      </c>
      <c r="W380" s="70" t="n">
        <f aca="false">MAX(W379,V380)</f>
        <v>1.3065</v>
      </c>
      <c r="X380" s="70" t="n">
        <f aca="false">W380-V380</f>
        <v>0.0087000000000006</v>
      </c>
      <c r="Y380" s="70" t="n">
        <f aca="false">Y379+M380</f>
        <v>1.19674145889773</v>
      </c>
      <c r="Z380" s="70" t="n">
        <f aca="false">MAX(Z379,Y380)</f>
        <v>1.21187728919527</v>
      </c>
      <c r="AA380" s="70" t="n">
        <f aca="false">Z380-Y380</f>
        <v>0.0151358302975415</v>
      </c>
      <c r="AB380" s="72" t="n">
        <f aca="false">AB379*(1+F380)</f>
        <v>3.40778429588115</v>
      </c>
      <c r="AC380" s="73" t="n">
        <f aca="false">MAX(AC379,AB380)</f>
        <v>3.43861865048611</v>
      </c>
      <c r="AD380" s="70" t="n">
        <f aca="false">1-AB380/AC380</f>
        <v>0.00896707595086266</v>
      </c>
      <c r="AE380" s="73" t="n">
        <f aca="false">AE379*(1+M380)</f>
        <v>3.0811683968978</v>
      </c>
      <c r="AF380" s="73" t="n">
        <f aca="false">MAX(AF379,AE380)</f>
        <v>3.1291317478107</v>
      </c>
      <c r="AG380" s="70" t="n">
        <f aca="false">1-AE380/AF380</f>
        <v>0.0153280062261542</v>
      </c>
      <c r="AH380" s="74" t="n">
        <f aca="false">IF(R380&gt;0,AH379+1,0)</f>
        <v>24</v>
      </c>
      <c r="AI380" s="74" t="n">
        <f aca="false">IF(U380&gt;0,AI379+1,0)</f>
        <v>24</v>
      </c>
      <c r="AJ380" s="74" t="n">
        <f aca="false">IF(G380&gt;0,AJ379+1,0)</f>
        <v>1</v>
      </c>
      <c r="AK380" s="74" t="n">
        <f aca="false">IF(G380&lt;=0,AK379+1,0)</f>
        <v>0</v>
      </c>
      <c r="AL380" s="74" t="n">
        <f aca="false">IF(K380&gt;0,AL379+1,0)</f>
        <v>1</v>
      </c>
      <c r="AM380" s="74" t="n">
        <f aca="false">IF(K380&lt;=0,AM379+1,0)</f>
        <v>0</v>
      </c>
    </row>
    <row r="381" customFormat="false" ht="15" hidden="false" customHeight="false" outlineLevel="0" collapsed="false">
      <c r="A381" s="61" t="n">
        <v>380</v>
      </c>
      <c r="B381" s="62" t="n">
        <v>41333.40625</v>
      </c>
      <c r="C381" s="63" t="n">
        <f aca="false">YEAR(B381)</f>
        <v>2013</v>
      </c>
      <c r="D381" s="32" t="s">
        <v>277</v>
      </c>
      <c r="E381" s="64" t="n">
        <v>5822.5</v>
      </c>
      <c r="F381" s="65" t="n">
        <v>-0.0021</v>
      </c>
      <c r="G381" s="66" t="n">
        <v>-12.22725</v>
      </c>
      <c r="H381" s="67" t="n">
        <f aca="false">E381+IF(D381="Long",1,-1)*G381</f>
        <v>5810.27275</v>
      </c>
      <c r="I381" s="68" t="n">
        <f aca="false">Assumptions!$B$58</f>
        <v>5.35750011455817</v>
      </c>
      <c r="J381" s="68" t="n">
        <f aca="false">INDEX(Yearly!$T$5:$T$22,MATCH(C381,Yearly!$A$5:$A$22,0))</f>
        <v>0.738965533042506</v>
      </c>
      <c r="K381" s="68" t="n">
        <f aca="false">G381-I381-J381</f>
        <v>-18.3237156476007</v>
      </c>
      <c r="L381" s="69" t="n">
        <f aca="false">(I381+J381)/Assumptions!$B$8</f>
        <v>0.000268816045169669</v>
      </c>
      <c r="M381" s="70" t="n">
        <f aca="false">F381-L381</f>
        <v>-0.00236881604516967</v>
      </c>
      <c r="N381" s="71" t="n">
        <f aca="false">G381*Assumptions!$B$7</f>
        <v>-96167.32125</v>
      </c>
      <c r="O381" s="71" t="n">
        <f aca="false">K381*Assumptions!$B$7</f>
        <v>-144116.023568379</v>
      </c>
      <c r="P381" s="68" t="n">
        <f aca="false">P380+G381</f>
        <v>5708.055135</v>
      </c>
      <c r="Q381" s="68" t="n">
        <f aca="false">MAX(Q380,P381)</f>
        <v>5771.54907</v>
      </c>
      <c r="R381" s="68" t="n">
        <f aca="false">Q381-P381</f>
        <v>63.4939350000004</v>
      </c>
      <c r="S381" s="68" t="n">
        <f aca="false">S380+K381</f>
        <v>3410.05706862107</v>
      </c>
      <c r="T381" s="68" t="n">
        <f aca="false">MAX(T380,S381)</f>
        <v>3625.60534279511</v>
      </c>
      <c r="U381" s="68" t="n">
        <f aca="false">T381-S381</f>
        <v>215.548274174041</v>
      </c>
      <c r="V381" s="70" t="n">
        <f aca="false">V380+F381</f>
        <v>1.2957</v>
      </c>
      <c r="W381" s="70" t="n">
        <f aca="false">MAX(W380,V381)</f>
        <v>1.3065</v>
      </c>
      <c r="X381" s="70" t="n">
        <f aca="false">W381-V381</f>
        <v>0.0108000000000006</v>
      </c>
      <c r="Y381" s="70" t="n">
        <f aca="false">Y380+M381</f>
        <v>1.19437264285256</v>
      </c>
      <c r="Z381" s="70" t="n">
        <f aca="false">MAX(Z380,Y381)</f>
        <v>1.21187728919527</v>
      </c>
      <c r="AA381" s="70" t="n">
        <f aca="false">Z381-Y381</f>
        <v>0.0175046463427111</v>
      </c>
      <c r="AB381" s="72" t="n">
        <f aca="false">AB380*(1+F381)</f>
        <v>3.4006279488598</v>
      </c>
      <c r="AC381" s="73" t="n">
        <f aca="false">MAX(AC380,AB381)</f>
        <v>3.43861865048611</v>
      </c>
      <c r="AD381" s="70" t="n">
        <f aca="false">1-AB381/AC381</f>
        <v>0.0110482450913659</v>
      </c>
      <c r="AE381" s="73" t="n">
        <f aca="false">AE380*(1+M381)</f>
        <v>3.07386967576136</v>
      </c>
      <c r="AF381" s="73" t="n">
        <f aca="false">MAX(AF380,AE381)</f>
        <v>3.1291317478107</v>
      </c>
      <c r="AG381" s="70" t="n">
        <f aca="false">1-AE381/AF381</f>
        <v>0.0176605130442348</v>
      </c>
      <c r="AH381" s="74" t="n">
        <f aca="false">IF(R381&gt;0,AH380+1,0)</f>
        <v>25</v>
      </c>
      <c r="AI381" s="74" t="n">
        <f aca="false">IF(U381&gt;0,AI380+1,0)</f>
        <v>25</v>
      </c>
      <c r="AJ381" s="74" t="n">
        <f aca="false">IF(G381&gt;0,AJ380+1,0)</f>
        <v>0</v>
      </c>
      <c r="AK381" s="74" t="n">
        <f aca="false">IF(G381&lt;=0,AK380+1,0)</f>
        <v>1</v>
      </c>
      <c r="AL381" s="74" t="n">
        <f aca="false">IF(K381&gt;0,AL380+1,0)</f>
        <v>0</v>
      </c>
      <c r="AM381" s="74" t="n">
        <f aca="false">IF(K381&lt;=0,AM380+1,0)</f>
        <v>1</v>
      </c>
    </row>
    <row r="382" customFormat="false" ht="15" hidden="false" customHeight="false" outlineLevel="0" collapsed="false">
      <c r="A382" s="61" t="n">
        <v>381</v>
      </c>
      <c r="B382" s="62" t="n">
        <v>41333.4909722222</v>
      </c>
      <c r="C382" s="63" t="n">
        <f aca="false">YEAR(B382)</f>
        <v>2013</v>
      </c>
      <c r="D382" s="32" t="s">
        <v>276</v>
      </c>
      <c r="E382" s="64" t="n">
        <v>5810.25</v>
      </c>
      <c r="F382" s="65" t="n">
        <v>0.0102</v>
      </c>
      <c r="G382" s="66" t="n">
        <v>59.26455</v>
      </c>
      <c r="H382" s="67" t="n">
        <f aca="false">E382+IF(D382="Long",1,-1)*G382</f>
        <v>5750.98545</v>
      </c>
      <c r="I382" s="68" t="n">
        <f aca="false">Assumptions!$B$58</f>
        <v>5.35750011455817</v>
      </c>
      <c r="J382" s="68" t="n">
        <f aca="false">INDEX(Yearly!$T$5:$T$22,MATCH(C382,Yearly!$A$5:$A$22,0))</f>
        <v>0.738965533042506</v>
      </c>
      <c r="K382" s="68" t="n">
        <f aca="false">G382-I382-J382</f>
        <v>53.1680843523993</v>
      </c>
      <c r="L382" s="69" t="n">
        <f aca="false">(I382+J382)/Assumptions!$B$8</f>
        <v>0.000268816045169669</v>
      </c>
      <c r="M382" s="70" t="n">
        <f aca="false">F382-L382</f>
        <v>0.00993118395483033</v>
      </c>
      <c r="N382" s="71" t="n">
        <f aca="false">G382*Assumptions!$B$7</f>
        <v>466115.68575</v>
      </c>
      <c r="O382" s="71" t="n">
        <f aca="false">K382*Assumptions!$B$7</f>
        <v>418166.983431621</v>
      </c>
      <c r="P382" s="68" t="n">
        <f aca="false">P381+G382</f>
        <v>5767.319685</v>
      </c>
      <c r="Q382" s="68" t="n">
        <f aca="false">MAX(Q381,P382)</f>
        <v>5771.54907</v>
      </c>
      <c r="R382" s="68" t="n">
        <f aca="false">Q382-P382</f>
        <v>4.22938500000055</v>
      </c>
      <c r="S382" s="68" t="n">
        <f aca="false">S381+K382</f>
        <v>3463.22515297347</v>
      </c>
      <c r="T382" s="68" t="n">
        <f aca="false">MAX(T381,S382)</f>
        <v>3625.60534279511</v>
      </c>
      <c r="U382" s="68" t="n">
        <f aca="false">T382-S382</f>
        <v>162.380189821641</v>
      </c>
      <c r="V382" s="70" t="n">
        <f aca="false">V381+F382</f>
        <v>1.3059</v>
      </c>
      <c r="W382" s="70" t="n">
        <f aca="false">MAX(W381,V382)</f>
        <v>1.3065</v>
      </c>
      <c r="X382" s="70" t="n">
        <f aca="false">W382-V382</f>
        <v>0.0006000000000006</v>
      </c>
      <c r="Y382" s="70" t="n">
        <f aca="false">Y381+M382</f>
        <v>1.20430382680739</v>
      </c>
      <c r="Z382" s="70" t="n">
        <f aca="false">MAX(Z381,Y382)</f>
        <v>1.21187728919527</v>
      </c>
      <c r="AA382" s="70" t="n">
        <f aca="false">Z382-Y382</f>
        <v>0.0075734623878807</v>
      </c>
      <c r="AB382" s="72" t="n">
        <f aca="false">AB381*(1+F382)</f>
        <v>3.43531435393817</v>
      </c>
      <c r="AC382" s="73" t="n">
        <f aca="false">MAX(AC381,AB382)</f>
        <v>3.43861865048611</v>
      </c>
      <c r="AD382" s="70" t="n">
        <f aca="false">1-AB382/AC382</f>
        <v>0.000960937191297862</v>
      </c>
      <c r="AE382" s="73" t="n">
        <f aca="false">AE381*(1+M382)</f>
        <v>3.10439684096452</v>
      </c>
      <c r="AF382" s="73" t="n">
        <f aca="false">MAX(AF381,AE382)</f>
        <v>3.1291317478107</v>
      </c>
      <c r="AG382" s="70" t="n">
        <f aca="false">1-AE382/AF382</f>
        <v>0.00790471889318334</v>
      </c>
      <c r="AH382" s="74" t="n">
        <f aca="false">IF(R382&gt;0,AH381+1,0)</f>
        <v>26</v>
      </c>
      <c r="AI382" s="74" t="n">
        <f aca="false">IF(U382&gt;0,AI381+1,0)</f>
        <v>26</v>
      </c>
      <c r="AJ382" s="74" t="n">
        <f aca="false">IF(G382&gt;0,AJ381+1,0)</f>
        <v>1</v>
      </c>
      <c r="AK382" s="74" t="n">
        <f aca="false">IF(G382&lt;=0,AK381+1,0)</f>
        <v>0</v>
      </c>
      <c r="AL382" s="74" t="n">
        <f aca="false">IF(K382&gt;0,AL381+1,0)</f>
        <v>1</v>
      </c>
      <c r="AM382" s="74" t="n">
        <f aca="false">IF(K382&lt;=0,AM381+1,0)</f>
        <v>0</v>
      </c>
    </row>
    <row r="383" customFormat="false" ht="15" hidden="false" customHeight="false" outlineLevel="0" collapsed="false">
      <c r="A383" s="61" t="n">
        <v>382</v>
      </c>
      <c r="B383" s="62" t="n">
        <v>41338.4895833333</v>
      </c>
      <c r="C383" s="63" t="n">
        <f aca="false">YEAR(B383)</f>
        <v>2013</v>
      </c>
      <c r="D383" s="32" t="s">
        <v>277</v>
      </c>
      <c r="E383" s="64" t="n">
        <v>5750.95</v>
      </c>
      <c r="F383" s="65" t="n">
        <v>0.0229</v>
      </c>
      <c r="G383" s="66" t="n">
        <v>131.696755</v>
      </c>
      <c r="H383" s="67" t="n">
        <f aca="false">E383+IF(D383="Long",1,-1)*G383</f>
        <v>5882.646755</v>
      </c>
      <c r="I383" s="68" t="n">
        <f aca="false">Assumptions!$B$58</f>
        <v>5.35750011455817</v>
      </c>
      <c r="J383" s="68" t="n">
        <f aca="false">INDEX(Yearly!$T$5:$T$22,MATCH(C383,Yearly!$A$5:$A$22,0))</f>
        <v>0.738965533042506</v>
      </c>
      <c r="K383" s="68" t="n">
        <f aca="false">G383-I383-J383</f>
        <v>125.600289352399</v>
      </c>
      <c r="L383" s="69" t="n">
        <f aca="false">(I383+J383)/Assumptions!$B$8</f>
        <v>0.000268816045169669</v>
      </c>
      <c r="M383" s="70" t="n">
        <f aca="false">F383-L383</f>
        <v>0.0226311839548303</v>
      </c>
      <c r="N383" s="71" t="n">
        <f aca="false">G383*Assumptions!$B$7</f>
        <v>1035794.978075</v>
      </c>
      <c r="O383" s="71" t="n">
        <f aca="false">K383*Assumptions!$B$7</f>
        <v>987846.275756621</v>
      </c>
      <c r="P383" s="68" t="n">
        <f aca="false">P382+G383</f>
        <v>5899.01644</v>
      </c>
      <c r="Q383" s="68" t="n">
        <f aca="false">MAX(Q382,P383)</f>
        <v>5899.01644</v>
      </c>
      <c r="R383" s="68" t="n">
        <f aca="false">Q383-P383</f>
        <v>0</v>
      </c>
      <c r="S383" s="68" t="n">
        <f aca="false">S382+K383</f>
        <v>3588.82544232587</v>
      </c>
      <c r="T383" s="68" t="n">
        <f aca="false">MAX(T382,S383)</f>
        <v>3625.60534279511</v>
      </c>
      <c r="U383" s="68" t="n">
        <f aca="false">T383-S383</f>
        <v>36.779900469242</v>
      </c>
      <c r="V383" s="70" t="n">
        <f aca="false">V382+F383</f>
        <v>1.3288</v>
      </c>
      <c r="W383" s="70" t="n">
        <f aca="false">MAX(W382,V383)</f>
        <v>1.3288</v>
      </c>
      <c r="X383" s="70" t="n">
        <f aca="false">W383-V383</f>
        <v>0</v>
      </c>
      <c r="Y383" s="70" t="n">
        <f aca="false">Y382+M383</f>
        <v>1.22693501076222</v>
      </c>
      <c r="Z383" s="70" t="n">
        <f aca="false">MAX(Z382,Y383)</f>
        <v>1.22693501076222</v>
      </c>
      <c r="AA383" s="70" t="n">
        <f aca="false">Z383-Y383</f>
        <v>0</v>
      </c>
      <c r="AB383" s="72" t="n">
        <f aca="false">AB382*(1+F383)</f>
        <v>3.51398305264335</v>
      </c>
      <c r="AC383" s="73" t="n">
        <f aca="false">MAX(AC382,AB383)</f>
        <v>3.51398305264335</v>
      </c>
      <c r="AD383" s="70" t="n">
        <f aca="false">1-AB383/AC383</f>
        <v>0</v>
      </c>
      <c r="AE383" s="73" t="n">
        <f aca="false">AE382*(1+M383)</f>
        <v>3.17465301694119</v>
      </c>
      <c r="AF383" s="73" t="n">
        <f aca="false">MAX(AF382,AE383)</f>
        <v>3.17465301694119</v>
      </c>
      <c r="AG383" s="70" t="n">
        <f aca="false">1-AE383/AF383</f>
        <v>0</v>
      </c>
      <c r="AH383" s="74" t="n">
        <f aca="false">IF(R383&gt;0,AH382+1,0)</f>
        <v>0</v>
      </c>
      <c r="AI383" s="74" t="n">
        <f aca="false">IF(U383&gt;0,AI382+1,0)</f>
        <v>27</v>
      </c>
      <c r="AJ383" s="74" t="n">
        <f aca="false">IF(G383&gt;0,AJ382+1,0)</f>
        <v>2</v>
      </c>
      <c r="AK383" s="74" t="n">
        <f aca="false">IF(G383&lt;=0,AK382+1,0)</f>
        <v>0</v>
      </c>
      <c r="AL383" s="74" t="n">
        <f aca="false">IF(K383&gt;0,AL382+1,0)</f>
        <v>2</v>
      </c>
      <c r="AM383" s="74" t="n">
        <f aca="false">IF(K383&lt;=0,AM382+1,0)</f>
        <v>0</v>
      </c>
    </row>
    <row r="384" customFormat="false" ht="15" hidden="false" customHeight="false" outlineLevel="0" collapsed="false">
      <c r="A384" s="61" t="n">
        <v>383</v>
      </c>
      <c r="B384" s="62" t="n">
        <v>41347.53125</v>
      </c>
      <c r="C384" s="63" t="n">
        <f aca="false">YEAR(B384)</f>
        <v>2013</v>
      </c>
      <c r="D384" s="32" t="s">
        <v>277</v>
      </c>
      <c r="E384" s="64" t="n">
        <v>5893.15</v>
      </c>
      <c r="F384" s="65" t="n">
        <v>-0.0023</v>
      </c>
      <c r="G384" s="66" t="n">
        <v>-13.554245</v>
      </c>
      <c r="H384" s="67" t="n">
        <f aca="false">E384+IF(D384="Long",1,-1)*G384</f>
        <v>5879.595755</v>
      </c>
      <c r="I384" s="68" t="n">
        <f aca="false">Assumptions!$B$58</f>
        <v>5.35750011455817</v>
      </c>
      <c r="J384" s="68" t="n">
        <f aca="false">INDEX(Yearly!$T$5:$T$22,MATCH(C384,Yearly!$A$5:$A$22,0))</f>
        <v>0.738965533042506</v>
      </c>
      <c r="K384" s="68" t="n">
        <f aca="false">G384-I384-J384</f>
        <v>-19.6507106476007</v>
      </c>
      <c r="L384" s="69" t="n">
        <f aca="false">(I384+J384)/Assumptions!$B$8</f>
        <v>0.000268816045169669</v>
      </c>
      <c r="M384" s="70" t="n">
        <f aca="false">F384-L384</f>
        <v>-0.00256881604516967</v>
      </c>
      <c r="N384" s="71" t="n">
        <f aca="false">G384*Assumptions!$B$7</f>
        <v>-106604.136925</v>
      </c>
      <c r="O384" s="71" t="n">
        <f aca="false">K384*Assumptions!$B$7</f>
        <v>-154552.839243379</v>
      </c>
      <c r="P384" s="68" t="n">
        <f aca="false">P383+G384</f>
        <v>5885.462195</v>
      </c>
      <c r="Q384" s="68" t="n">
        <f aca="false">MAX(Q383,P384)</f>
        <v>5899.01644</v>
      </c>
      <c r="R384" s="68" t="n">
        <f aca="false">Q384-P384</f>
        <v>13.5542450000003</v>
      </c>
      <c r="S384" s="68" t="n">
        <f aca="false">S383+K384</f>
        <v>3569.17473167827</v>
      </c>
      <c r="T384" s="68" t="n">
        <f aca="false">MAX(T383,S384)</f>
        <v>3625.60534279511</v>
      </c>
      <c r="U384" s="68" t="n">
        <f aca="false">T384-S384</f>
        <v>56.4306111168426</v>
      </c>
      <c r="V384" s="70" t="n">
        <f aca="false">V383+F384</f>
        <v>1.3265</v>
      </c>
      <c r="W384" s="70" t="n">
        <f aca="false">MAX(W383,V384)</f>
        <v>1.3288</v>
      </c>
      <c r="X384" s="70" t="n">
        <f aca="false">W384-V384</f>
        <v>0.00229999999999997</v>
      </c>
      <c r="Y384" s="70" t="n">
        <f aca="false">Y383+M384</f>
        <v>1.22436619471705</v>
      </c>
      <c r="Z384" s="70" t="n">
        <f aca="false">MAX(Z383,Y384)</f>
        <v>1.22693501076222</v>
      </c>
      <c r="AA384" s="70" t="n">
        <f aca="false">Z384-Y384</f>
        <v>0.00256881604516956</v>
      </c>
      <c r="AB384" s="72" t="n">
        <f aca="false">AB383*(1+F384)</f>
        <v>3.50590089162228</v>
      </c>
      <c r="AC384" s="73" t="n">
        <f aca="false">MAX(AC383,AB384)</f>
        <v>3.51398305264335</v>
      </c>
      <c r="AD384" s="70" t="n">
        <f aca="false">1-AB384/AC384</f>
        <v>0.00229999999999997</v>
      </c>
      <c r="AE384" s="73" t="n">
        <f aca="false">AE383*(1+M384)</f>
        <v>3.16649791733342</v>
      </c>
      <c r="AF384" s="73" t="n">
        <f aca="false">MAX(AF383,AE384)</f>
        <v>3.17465301694119</v>
      </c>
      <c r="AG384" s="70" t="n">
        <f aca="false">1-AE384/AF384</f>
        <v>0.00256881604516956</v>
      </c>
      <c r="AH384" s="74" t="n">
        <f aca="false">IF(R384&gt;0,AH383+1,0)</f>
        <v>1</v>
      </c>
      <c r="AI384" s="74" t="n">
        <f aca="false">IF(U384&gt;0,AI383+1,0)</f>
        <v>28</v>
      </c>
      <c r="AJ384" s="74" t="n">
        <f aca="false">IF(G384&gt;0,AJ383+1,0)</f>
        <v>0</v>
      </c>
      <c r="AK384" s="74" t="n">
        <f aca="false">IF(G384&lt;=0,AK383+1,0)</f>
        <v>1</v>
      </c>
      <c r="AL384" s="74" t="n">
        <f aca="false">IF(K384&gt;0,AL383+1,0)</f>
        <v>0</v>
      </c>
      <c r="AM384" s="74" t="n">
        <f aca="false">IF(K384&lt;=0,AM383+1,0)</f>
        <v>1</v>
      </c>
    </row>
    <row r="385" customFormat="false" ht="15" hidden="false" customHeight="false" outlineLevel="0" collapsed="false">
      <c r="A385" s="61" t="n">
        <v>384</v>
      </c>
      <c r="B385" s="62" t="n">
        <v>41361.6354166667</v>
      </c>
      <c r="C385" s="63" t="n">
        <f aca="false">YEAR(B385)</f>
        <v>2013</v>
      </c>
      <c r="D385" s="32" t="s">
        <v>277</v>
      </c>
      <c r="E385" s="64" t="n">
        <v>5689.75</v>
      </c>
      <c r="F385" s="65" t="n">
        <v>-0.0027</v>
      </c>
      <c r="G385" s="66" t="n">
        <v>-15.362325</v>
      </c>
      <c r="H385" s="67" t="n">
        <f aca="false">E385+IF(D385="Long",1,-1)*G385</f>
        <v>5674.387675</v>
      </c>
      <c r="I385" s="68" t="n">
        <f aca="false">Assumptions!$B$58</f>
        <v>5.35750011455817</v>
      </c>
      <c r="J385" s="68" t="n">
        <f aca="false">INDEX(Yearly!$T$5:$T$22,MATCH(C385,Yearly!$A$5:$A$22,0))</f>
        <v>0.738965533042506</v>
      </c>
      <c r="K385" s="68" t="n">
        <f aca="false">G385-I385-J385</f>
        <v>-21.4587906476007</v>
      </c>
      <c r="L385" s="69" t="n">
        <f aca="false">(I385+J385)/Assumptions!$B$8</f>
        <v>0.000268816045169669</v>
      </c>
      <c r="M385" s="70" t="n">
        <f aca="false">F385-L385</f>
        <v>-0.00296881604516967</v>
      </c>
      <c r="N385" s="71" t="n">
        <f aca="false">G385*Assumptions!$B$7</f>
        <v>-120824.686125</v>
      </c>
      <c r="O385" s="71" t="n">
        <f aca="false">K385*Assumptions!$B$7</f>
        <v>-168773.388443379</v>
      </c>
      <c r="P385" s="68" t="n">
        <f aca="false">P384+G385</f>
        <v>5870.09987</v>
      </c>
      <c r="Q385" s="68" t="n">
        <f aca="false">MAX(Q384,P385)</f>
        <v>5899.01644</v>
      </c>
      <c r="R385" s="68" t="n">
        <f aca="false">Q385-P385</f>
        <v>28.9165700000003</v>
      </c>
      <c r="S385" s="68" t="n">
        <f aca="false">S384+K385</f>
        <v>3547.71594103067</v>
      </c>
      <c r="T385" s="68" t="n">
        <f aca="false">MAX(T384,S385)</f>
        <v>3625.60534279511</v>
      </c>
      <c r="U385" s="68" t="n">
        <f aca="false">T385-S385</f>
        <v>77.8894017644434</v>
      </c>
      <c r="V385" s="70" t="n">
        <f aca="false">V384+F385</f>
        <v>1.3238</v>
      </c>
      <c r="W385" s="70" t="n">
        <f aca="false">MAX(W384,V385)</f>
        <v>1.3288</v>
      </c>
      <c r="X385" s="70" t="n">
        <f aca="false">W385-V385</f>
        <v>0.00499999999999989</v>
      </c>
      <c r="Y385" s="70" t="n">
        <f aca="false">Y384+M385</f>
        <v>1.22139737867188</v>
      </c>
      <c r="Z385" s="70" t="n">
        <f aca="false">MAX(Z384,Y385)</f>
        <v>1.22693501076222</v>
      </c>
      <c r="AA385" s="70" t="n">
        <f aca="false">Z385-Y385</f>
        <v>0.00553763209033931</v>
      </c>
      <c r="AB385" s="72" t="n">
        <f aca="false">AB384*(1+F385)</f>
        <v>3.4964349592149</v>
      </c>
      <c r="AC385" s="73" t="n">
        <f aca="false">MAX(AC384,AB385)</f>
        <v>3.51398305264335</v>
      </c>
      <c r="AD385" s="70" t="n">
        <f aca="false">1-AB385/AC385</f>
        <v>0.00499379</v>
      </c>
      <c r="AE385" s="73" t="n">
        <f aca="false">AE384*(1+M385)</f>
        <v>3.15709716750945</v>
      </c>
      <c r="AF385" s="73" t="n">
        <f aca="false">MAX(AF384,AE385)</f>
        <v>3.17465301694119</v>
      </c>
      <c r="AG385" s="70" t="n">
        <f aca="false">1-AE385/AF385</f>
        <v>0.0055300057480473</v>
      </c>
      <c r="AH385" s="74" t="n">
        <f aca="false">IF(R385&gt;0,AH384+1,0)</f>
        <v>2</v>
      </c>
      <c r="AI385" s="74" t="n">
        <f aca="false">IF(U385&gt;0,AI384+1,0)</f>
        <v>29</v>
      </c>
      <c r="AJ385" s="74" t="n">
        <f aca="false">IF(G385&gt;0,AJ384+1,0)</f>
        <v>0</v>
      </c>
      <c r="AK385" s="74" t="n">
        <f aca="false">IF(G385&lt;=0,AK384+1,0)</f>
        <v>2</v>
      </c>
      <c r="AL385" s="74" t="n">
        <f aca="false">IF(K385&gt;0,AL384+1,0)</f>
        <v>0</v>
      </c>
      <c r="AM385" s="74" t="n">
        <f aca="false">IF(K385&lt;=0,AM384+1,0)</f>
        <v>2</v>
      </c>
    </row>
    <row r="386" customFormat="false" ht="15" hidden="false" customHeight="false" outlineLevel="0" collapsed="false">
      <c r="A386" s="61" t="n">
        <v>385</v>
      </c>
      <c r="B386" s="62" t="n">
        <v>41367.6354166667</v>
      </c>
      <c r="C386" s="63" t="n">
        <f aca="false">YEAR(B386)</f>
        <v>2013</v>
      </c>
      <c r="D386" s="32" t="s">
        <v>276</v>
      </c>
      <c r="E386" s="64" t="n">
        <v>5674.4</v>
      </c>
      <c r="F386" s="65" t="n">
        <v>0.014</v>
      </c>
      <c r="G386" s="66" t="n">
        <v>79.4416</v>
      </c>
      <c r="H386" s="67" t="n">
        <f aca="false">E386+IF(D386="Long",1,-1)*G386</f>
        <v>5594.9584</v>
      </c>
      <c r="I386" s="68" t="n">
        <f aca="false">Assumptions!$B$58</f>
        <v>5.35750011455817</v>
      </c>
      <c r="J386" s="68" t="n">
        <f aca="false">INDEX(Yearly!$T$5:$T$22,MATCH(C386,Yearly!$A$5:$A$22,0))</f>
        <v>0.738965533042506</v>
      </c>
      <c r="K386" s="68" t="n">
        <f aca="false">G386-I386-J386</f>
        <v>73.3451343523993</v>
      </c>
      <c r="L386" s="69" t="n">
        <f aca="false">(I386+J386)/Assumptions!$B$8</f>
        <v>0.000268816045169669</v>
      </c>
      <c r="M386" s="70" t="n">
        <f aca="false">F386-L386</f>
        <v>0.0137311839548303</v>
      </c>
      <c r="N386" s="71" t="n">
        <f aca="false">G386*Assumptions!$B$7</f>
        <v>624808.184</v>
      </c>
      <c r="O386" s="71" t="n">
        <f aca="false">K386*Assumptions!$B$7</f>
        <v>576859.481681621</v>
      </c>
      <c r="P386" s="68" t="n">
        <f aca="false">P385+G386</f>
        <v>5949.54147</v>
      </c>
      <c r="Q386" s="68" t="n">
        <f aca="false">MAX(Q385,P386)</f>
        <v>5949.54147</v>
      </c>
      <c r="R386" s="68" t="n">
        <f aca="false">Q386-P386</f>
        <v>0</v>
      </c>
      <c r="S386" s="68" t="n">
        <f aca="false">S385+K386</f>
        <v>3621.06107538307</v>
      </c>
      <c r="T386" s="68" t="n">
        <f aca="false">MAX(T385,S386)</f>
        <v>3625.60534279511</v>
      </c>
      <c r="U386" s="68" t="n">
        <f aca="false">T386-S386</f>
        <v>4.54426741204406</v>
      </c>
      <c r="V386" s="70" t="n">
        <f aca="false">V385+F386</f>
        <v>1.3378</v>
      </c>
      <c r="W386" s="70" t="n">
        <f aca="false">MAX(W385,V386)</f>
        <v>1.3378</v>
      </c>
      <c r="X386" s="70" t="n">
        <f aca="false">W386-V386</f>
        <v>0</v>
      </c>
      <c r="Y386" s="70" t="n">
        <f aca="false">Y385+M386</f>
        <v>1.23512856262671</v>
      </c>
      <c r="Z386" s="70" t="n">
        <f aca="false">MAX(Z385,Y386)</f>
        <v>1.23512856262671</v>
      </c>
      <c r="AA386" s="70" t="n">
        <f aca="false">Z386-Y386</f>
        <v>0</v>
      </c>
      <c r="AB386" s="72" t="n">
        <f aca="false">AB385*(1+F386)</f>
        <v>3.5453850486439</v>
      </c>
      <c r="AC386" s="73" t="n">
        <f aca="false">MAX(AC385,AB386)</f>
        <v>3.5453850486439</v>
      </c>
      <c r="AD386" s="70" t="n">
        <f aca="false">1-AB386/AC386</f>
        <v>0</v>
      </c>
      <c r="AE386" s="73" t="n">
        <f aca="false">AE385*(1+M386)</f>
        <v>3.20044784947979</v>
      </c>
      <c r="AF386" s="73" t="n">
        <f aca="false">MAX(AF385,AE386)</f>
        <v>3.20044784947979</v>
      </c>
      <c r="AG386" s="70" t="n">
        <f aca="false">1-AE386/AF386</f>
        <v>0</v>
      </c>
      <c r="AH386" s="74" t="n">
        <f aca="false">IF(R386&gt;0,AH385+1,0)</f>
        <v>0</v>
      </c>
      <c r="AI386" s="74" t="n">
        <f aca="false">IF(U386&gt;0,AI385+1,0)</f>
        <v>30</v>
      </c>
      <c r="AJ386" s="74" t="n">
        <f aca="false">IF(G386&gt;0,AJ385+1,0)</f>
        <v>1</v>
      </c>
      <c r="AK386" s="74" t="n">
        <f aca="false">IF(G386&lt;=0,AK385+1,0)</f>
        <v>0</v>
      </c>
      <c r="AL386" s="74" t="n">
        <f aca="false">IF(K386&gt;0,AL385+1,0)</f>
        <v>1</v>
      </c>
      <c r="AM386" s="74" t="n">
        <f aca="false">IF(K386&lt;=0,AM385+1,0)</f>
        <v>0</v>
      </c>
    </row>
    <row r="387" customFormat="false" ht="15" hidden="false" customHeight="false" outlineLevel="0" collapsed="false">
      <c r="A387" s="61" t="n">
        <v>386</v>
      </c>
      <c r="B387" s="62" t="n">
        <v>41373.53125</v>
      </c>
      <c r="C387" s="63" t="n">
        <f aca="false">YEAR(B387)</f>
        <v>2013</v>
      </c>
      <c r="D387" s="32" t="s">
        <v>277</v>
      </c>
      <c r="E387" s="64" t="n">
        <v>5594.75</v>
      </c>
      <c r="F387" s="65" t="n">
        <v>-0.0059</v>
      </c>
      <c r="G387" s="66" t="n">
        <v>-33.009025</v>
      </c>
      <c r="H387" s="67" t="n">
        <f aca="false">E387+IF(D387="Long",1,-1)*G387</f>
        <v>5561.740975</v>
      </c>
      <c r="I387" s="68" t="n">
        <f aca="false">Assumptions!$B$58</f>
        <v>5.35750011455817</v>
      </c>
      <c r="J387" s="68" t="n">
        <f aca="false">INDEX(Yearly!$T$5:$T$22,MATCH(C387,Yearly!$A$5:$A$22,0))</f>
        <v>0.738965533042506</v>
      </c>
      <c r="K387" s="68" t="n">
        <f aca="false">G387-I387-J387</f>
        <v>-39.1054906476007</v>
      </c>
      <c r="L387" s="69" t="n">
        <f aca="false">(I387+J387)/Assumptions!$B$8</f>
        <v>0.000268816045169669</v>
      </c>
      <c r="M387" s="70" t="n">
        <f aca="false">F387-L387</f>
        <v>-0.00616881604516967</v>
      </c>
      <c r="N387" s="71" t="n">
        <f aca="false">G387*Assumptions!$B$7</f>
        <v>-259615.981625</v>
      </c>
      <c r="O387" s="71" t="n">
        <f aca="false">K387*Assumptions!$B$7</f>
        <v>-307564.683943379</v>
      </c>
      <c r="P387" s="68" t="n">
        <f aca="false">P386+G387</f>
        <v>5916.532445</v>
      </c>
      <c r="Q387" s="68" t="n">
        <f aca="false">MAX(Q386,P387)</f>
        <v>5949.54147</v>
      </c>
      <c r="R387" s="68" t="n">
        <f aca="false">Q387-P387</f>
        <v>33.0090250000003</v>
      </c>
      <c r="S387" s="68" t="n">
        <f aca="false">S386+K387</f>
        <v>3581.95558473547</v>
      </c>
      <c r="T387" s="68" t="n">
        <f aca="false">MAX(T386,S387)</f>
        <v>3625.60534279511</v>
      </c>
      <c r="U387" s="68" t="n">
        <f aca="false">T387-S387</f>
        <v>43.6497580596447</v>
      </c>
      <c r="V387" s="70" t="n">
        <f aca="false">V386+F387</f>
        <v>1.3319</v>
      </c>
      <c r="W387" s="70" t="n">
        <f aca="false">MAX(W386,V387)</f>
        <v>1.3378</v>
      </c>
      <c r="X387" s="70" t="n">
        <f aca="false">W387-V387</f>
        <v>0.00590000000000002</v>
      </c>
      <c r="Y387" s="70" t="n">
        <f aca="false">Y386+M387</f>
        <v>1.22895974658154</v>
      </c>
      <c r="Z387" s="70" t="n">
        <f aca="false">MAX(Z386,Y387)</f>
        <v>1.23512856262671</v>
      </c>
      <c r="AA387" s="70" t="n">
        <f aca="false">Z387-Y387</f>
        <v>0.00616881604516961</v>
      </c>
      <c r="AB387" s="72" t="n">
        <f aca="false">AB386*(1+F387)</f>
        <v>3.5244672768569</v>
      </c>
      <c r="AC387" s="73" t="n">
        <f aca="false">MAX(AC386,AB387)</f>
        <v>3.5453850486439</v>
      </c>
      <c r="AD387" s="70" t="n">
        <f aca="false">1-AB387/AC387</f>
        <v>0.00590000000000002</v>
      </c>
      <c r="AE387" s="73" t="n">
        <f aca="false">AE386*(1+M387)</f>
        <v>3.18070487543419</v>
      </c>
      <c r="AF387" s="73" t="n">
        <f aca="false">MAX(AF386,AE387)</f>
        <v>3.20044784947979</v>
      </c>
      <c r="AG387" s="70" t="n">
        <f aca="false">1-AE387/AF387</f>
        <v>0.00616881604516961</v>
      </c>
      <c r="AH387" s="74" t="n">
        <f aca="false">IF(R387&gt;0,AH386+1,0)</f>
        <v>1</v>
      </c>
      <c r="AI387" s="74" t="n">
        <f aca="false">IF(U387&gt;0,AI386+1,0)</f>
        <v>31</v>
      </c>
      <c r="AJ387" s="74" t="n">
        <f aca="false">IF(G387&gt;0,AJ386+1,0)</f>
        <v>0</v>
      </c>
      <c r="AK387" s="74" t="n">
        <f aca="false">IF(G387&lt;=0,AK386+1,0)</f>
        <v>1</v>
      </c>
      <c r="AL387" s="74" t="n">
        <f aca="false">IF(K387&gt;0,AL386+1,0)</f>
        <v>0</v>
      </c>
      <c r="AM387" s="74" t="n">
        <f aca="false">IF(K387&lt;=0,AM386+1,0)</f>
        <v>1</v>
      </c>
    </row>
    <row r="388" customFormat="false" ht="15" hidden="false" customHeight="false" outlineLevel="0" collapsed="false">
      <c r="A388" s="61" t="n">
        <v>387</v>
      </c>
      <c r="B388" s="62" t="n">
        <v>41373.5576388889</v>
      </c>
      <c r="C388" s="63" t="n">
        <f aca="false">YEAR(B388)</f>
        <v>2013</v>
      </c>
      <c r="D388" s="32" t="s">
        <v>276</v>
      </c>
      <c r="E388" s="64" t="n">
        <v>5561.6</v>
      </c>
      <c r="F388" s="65" t="n">
        <v>-0.0013</v>
      </c>
      <c r="G388" s="66" t="n">
        <v>-7.23008</v>
      </c>
      <c r="H388" s="67" t="n">
        <f aca="false">E388+IF(D388="Long",1,-1)*G388</f>
        <v>5568.83008</v>
      </c>
      <c r="I388" s="68" t="n">
        <f aca="false">Assumptions!$B$58</f>
        <v>5.35750011455817</v>
      </c>
      <c r="J388" s="68" t="n">
        <f aca="false">INDEX(Yearly!$T$5:$T$22,MATCH(C388,Yearly!$A$5:$A$22,0))</f>
        <v>0.738965533042506</v>
      </c>
      <c r="K388" s="68" t="n">
        <f aca="false">G388-I388-J388</f>
        <v>-13.3265456476007</v>
      </c>
      <c r="L388" s="69" t="n">
        <f aca="false">(I388+J388)/Assumptions!$B$8</f>
        <v>0.000268816045169669</v>
      </c>
      <c r="M388" s="70" t="n">
        <f aca="false">F388-L388</f>
        <v>-0.00156881604516967</v>
      </c>
      <c r="N388" s="71" t="n">
        <f aca="false">G388*Assumptions!$B$7</f>
        <v>-56864.5792</v>
      </c>
      <c r="O388" s="71" t="n">
        <f aca="false">K388*Assumptions!$B$7</f>
        <v>-104813.281518379</v>
      </c>
      <c r="P388" s="68" t="n">
        <f aca="false">P387+G388</f>
        <v>5909.302365</v>
      </c>
      <c r="Q388" s="68" t="n">
        <f aca="false">MAX(Q387,P388)</f>
        <v>5949.54147</v>
      </c>
      <c r="R388" s="68" t="n">
        <f aca="false">Q388-P388</f>
        <v>40.2391050000006</v>
      </c>
      <c r="S388" s="68" t="n">
        <f aca="false">S387+K388</f>
        <v>3568.62903908787</v>
      </c>
      <c r="T388" s="68" t="n">
        <f aca="false">MAX(T387,S388)</f>
        <v>3625.60534279511</v>
      </c>
      <c r="U388" s="68" t="n">
        <f aca="false">T388-S388</f>
        <v>56.9763037072453</v>
      </c>
      <c r="V388" s="70" t="n">
        <f aca="false">V387+F388</f>
        <v>1.3306</v>
      </c>
      <c r="W388" s="70" t="n">
        <f aca="false">MAX(W387,V388)</f>
        <v>1.3378</v>
      </c>
      <c r="X388" s="70" t="n">
        <f aca="false">W388-V388</f>
        <v>0.0072000000000001</v>
      </c>
      <c r="Y388" s="70" t="n">
        <f aca="false">Y387+M388</f>
        <v>1.22739093053637</v>
      </c>
      <c r="Z388" s="70" t="n">
        <f aca="false">MAX(Z387,Y388)</f>
        <v>1.23512856262671</v>
      </c>
      <c r="AA388" s="70" t="n">
        <f aca="false">Z388-Y388</f>
        <v>0.00773763209033929</v>
      </c>
      <c r="AB388" s="72" t="n">
        <f aca="false">AB387*(1+F388)</f>
        <v>3.51988546939699</v>
      </c>
      <c r="AC388" s="73" t="n">
        <f aca="false">MAX(AC387,AB388)</f>
        <v>3.5453850486439</v>
      </c>
      <c r="AD388" s="70" t="n">
        <f aca="false">1-AB388/AC388</f>
        <v>0.00719232999999997</v>
      </c>
      <c r="AE388" s="73" t="n">
        <f aca="false">AE387*(1+M388)</f>
        <v>3.17571493459066</v>
      </c>
      <c r="AF388" s="73" t="n">
        <f aca="false">MAX(AF387,AE388)</f>
        <v>3.20044784947979</v>
      </c>
      <c r="AG388" s="70" t="n">
        <f aca="false">1-AE388/AF388</f>
        <v>0.00772795435274798</v>
      </c>
      <c r="AH388" s="74" t="n">
        <f aca="false">IF(R388&gt;0,AH387+1,0)</f>
        <v>2</v>
      </c>
      <c r="AI388" s="74" t="n">
        <f aca="false">IF(U388&gt;0,AI387+1,0)</f>
        <v>32</v>
      </c>
      <c r="AJ388" s="74" t="n">
        <f aca="false">IF(G388&gt;0,AJ387+1,0)</f>
        <v>0</v>
      </c>
      <c r="AK388" s="74" t="n">
        <f aca="false">IF(G388&lt;=0,AK387+1,0)</f>
        <v>2</v>
      </c>
      <c r="AL388" s="74" t="n">
        <f aca="false">IF(K388&gt;0,AL387+1,0)</f>
        <v>0</v>
      </c>
      <c r="AM388" s="74" t="n">
        <f aca="false">IF(K388&lt;=0,AM387+1,0)</f>
        <v>2</v>
      </c>
    </row>
    <row r="389" customFormat="false" ht="15" hidden="false" customHeight="false" outlineLevel="0" collapsed="false">
      <c r="A389" s="61" t="n">
        <v>388</v>
      </c>
      <c r="B389" s="62" t="n">
        <v>41375.40625</v>
      </c>
      <c r="C389" s="63" t="n">
        <f aca="false">YEAR(B389)</f>
        <v>2013</v>
      </c>
      <c r="D389" s="32" t="s">
        <v>277</v>
      </c>
      <c r="E389" s="64" t="n">
        <v>5568.85</v>
      </c>
      <c r="F389" s="65" t="n">
        <v>-0.0014</v>
      </c>
      <c r="G389" s="66" t="n">
        <v>-7.79639</v>
      </c>
      <c r="H389" s="67" t="n">
        <f aca="false">E389+IF(D389="Long",1,-1)*G389</f>
        <v>5561.05361</v>
      </c>
      <c r="I389" s="68" t="n">
        <f aca="false">Assumptions!$B$58</f>
        <v>5.35750011455817</v>
      </c>
      <c r="J389" s="68" t="n">
        <f aca="false">INDEX(Yearly!$T$5:$T$22,MATCH(C389,Yearly!$A$5:$A$22,0))</f>
        <v>0.738965533042506</v>
      </c>
      <c r="K389" s="68" t="n">
        <f aca="false">G389-I389-J389</f>
        <v>-13.8928556476007</v>
      </c>
      <c r="L389" s="69" t="n">
        <f aca="false">(I389+J389)/Assumptions!$B$8</f>
        <v>0.000268816045169669</v>
      </c>
      <c r="M389" s="70" t="n">
        <f aca="false">F389-L389</f>
        <v>-0.00166881604516967</v>
      </c>
      <c r="N389" s="71" t="n">
        <f aca="false">G389*Assumptions!$B$7</f>
        <v>-61318.60735</v>
      </c>
      <c r="O389" s="71" t="n">
        <f aca="false">K389*Assumptions!$B$7</f>
        <v>-109267.309668379</v>
      </c>
      <c r="P389" s="68" t="n">
        <f aca="false">P388+G389</f>
        <v>5901.505975</v>
      </c>
      <c r="Q389" s="68" t="n">
        <f aca="false">MAX(Q388,P389)</f>
        <v>5949.54147</v>
      </c>
      <c r="R389" s="68" t="n">
        <f aca="false">Q389-P389</f>
        <v>48.035495000001</v>
      </c>
      <c r="S389" s="68" t="n">
        <f aca="false">S388+K389</f>
        <v>3554.73618344027</v>
      </c>
      <c r="T389" s="68" t="n">
        <f aca="false">MAX(T388,S389)</f>
        <v>3625.60534279511</v>
      </c>
      <c r="U389" s="68" t="n">
        <f aca="false">T389-S389</f>
        <v>70.869159354846</v>
      </c>
      <c r="V389" s="70" t="n">
        <f aca="false">V388+F389</f>
        <v>1.3292</v>
      </c>
      <c r="W389" s="70" t="n">
        <f aca="false">MAX(W388,V389)</f>
        <v>1.3378</v>
      </c>
      <c r="X389" s="70" t="n">
        <f aca="false">W389-V389</f>
        <v>0.00860000000000016</v>
      </c>
      <c r="Y389" s="70" t="n">
        <f aca="false">Y388+M389</f>
        <v>1.2257221144912</v>
      </c>
      <c r="Z389" s="70" t="n">
        <f aca="false">MAX(Z388,Y389)</f>
        <v>1.23512856262671</v>
      </c>
      <c r="AA389" s="70" t="n">
        <f aca="false">Z389-Y389</f>
        <v>0.00940644813550895</v>
      </c>
      <c r="AB389" s="72" t="n">
        <f aca="false">AB388*(1+F389)</f>
        <v>3.51495762973984</v>
      </c>
      <c r="AC389" s="73" t="n">
        <f aca="false">MAX(AC388,AB389)</f>
        <v>3.5453850486439</v>
      </c>
      <c r="AD389" s="70" t="n">
        <f aca="false">1-AB389/AC389</f>
        <v>0.00858226073799995</v>
      </c>
      <c r="AE389" s="73" t="n">
        <f aca="false">AE388*(1+M389)</f>
        <v>3.17041525055293</v>
      </c>
      <c r="AF389" s="73" t="n">
        <f aca="false">MAX(AF388,AE389)</f>
        <v>3.20044784947979</v>
      </c>
      <c r="AG389" s="70" t="n">
        <f aca="false">1-AE389/AF389</f>
        <v>0.00938387386369755</v>
      </c>
      <c r="AH389" s="74" t="n">
        <f aca="false">IF(R389&gt;0,AH388+1,0)</f>
        <v>3</v>
      </c>
      <c r="AI389" s="74" t="n">
        <f aca="false">IF(U389&gt;0,AI388+1,0)</f>
        <v>33</v>
      </c>
      <c r="AJ389" s="74" t="n">
        <f aca="false">IF(G389&gt;0,AJ388+1,0)</f>
        <v>0</v>
      </c>
      <c r="AK389" s="74" t="n">
        <f aca="false">IF(G389&lt;=0,AK388+1,0)</f>
        <v>3</v>
      </c>
      <c r="AL389" s="74" t="n">
        <f aca="false">IF(K389&gt;0,AL388+1,0)</f>
        <v>0</v>
      </c>
      <c r="AM389" s="74" t="n">
        <f aca="false">IF(K389&lt;=0,AM388+1,0)</f>
        <v>3</v>
      </c>
    </row>
    <row r="390" customFormat="false" ht="15" hidden="false" customHeight="false" outlineLevel="0" collapsed="false">
      <c r="A390" s="61" t="n">
        <v>389</v>
      </c>
      <c r="B390" s="62" t="n">
        <v>41375.53125</v>
      </c>
      <c r="C390" s="63" t="n">
        <f aca="false">YEAR(B390)</f>
        <v>2013</v>
      </c>
      <c r="D390" s="32" t="s">
        <v>276</v>
      </c>
      <c r="E390" s="64" t="n">
        <v>5561.05</v>
      </c>
      <c r="F390" s="65" t="n">
        <v>-0.0059</v>
      </c>
      <c r="G390" s="66" t="n">
        <v>-32.810195</v>
      </c>
      <c r="H390" s="67" t="n">
        <f aca="false">E390+IF(D390="Long",1,-1)*G390</f>
        <v>5593.860195</v>
      </c>
      <c r="I390" s="68" t="n">
        <f aca="false">Assumptions!$B$58</f>
        <v>5.35750011455817</v>
      </c>
      <c r="J390" s="68" t="n">
        <f aca="false">INDEX(Yearly!$T$5:$T$22,MATCH(C390,Yearly!$A$5:$A$22,0))</f>
        <v>0.738965533042506</v>
      </c>
      <c r="K390" s="68" t="n">
        <f aca="false">G390-I390-J390</f>
        <v>-38.9066606476007</v>
      </c>
      <c r="L390" s="69" t="n">
        <f aca="false">(I390+J390)/Assumptions!$B$8</f>
        <v>0.000268816045169669</v>
      </c>
      <c r="M390" s="70" t="n">
        <f aca="false">F390-L390</f>
        <v>-0.00616881604516967</v>
      </c>
      <c r="N390" s="71" t="n">
        <f aca="false">G390*Assumptions!$B$7</f>
        <v>-258052.183675</v>
      </c>
      <c r="O390" s="71" t="n">
        <f aca="false">K390*Assumptions!$B$7</f>
        <v>-306000.885993379</v>
      </c>
      <c r="P390" s="68" t="n">
        <f aca="false">P389+G390</f>
        <v>5868.69578</v>
      </c>
      <c r="Q390" s="68" t="n">
        <f aca="false">MAX(Q389,P390)</f>
        <v>5949.54147</v>
      </c>
      <c r="R390" s="68" t="n">
        <f aca="false">Q390-P390</f>
        <v>80.845690000001</v>
      </c>
      <c r="S390" s="68" t="n">
        <f aca="false">S389+K390</f>
        <v>3515.82952279267</v>
      </c>
      <c r="T390" s="68" t="n">
        <f aca="false">MAX(T389,S390)</f>
        <v>3625.60534279511</v>
      </c>
      <c r="U390" s="68" t="n">
        <f aca="false">T390-S390</f>
        <v>109.775820002447</v>
      </c>
      <c r="V390" s="70" t="n">
        <f aca="false">V389+F390</f>
        <v>1.3233</v>
      </c>
      <c r="W390" s="70" t="n">
        <f aca="false">MAX(W389,V390)</f>
        <v>1.3378</v>
      </c>
      <c r="X390" s="70" t="n">
        <f aca="false">W390-V390</f>
        <v>0.0145000000000002</v>
      </c>
      <c r="Y390" s="70" t="n">
        <f aca="false">Y389+M390</f>
        <v>1.21955329844603</v>
      </c>
      <c r="Z390" s="70" t="n">
        <f aca="false">MAX(Z389,Y390)</f>
        <v>1.23512856262671</v>
      </c>
      <c r="AA390" s="70" t="n">
        <f aca="false">Z390-Y390</f>
        <v>0.0155752641806786</v>
      </c>
      <c r="AB390" s="72" t="n">
        <f aca="false">AB389*(1+F390)</f>
        <v>3.49421937972437</v>
      </c>
      <c r="AC390" s="73" t="n">
        <f aca="false">MAX(AC389,AB390)</f>
        <v>3.5453850486439</v>
      </c>
      <c r="AD390" s="70" t="n">
        <f aca="false">1-AB390/AC390</f>
        <v>0.0144316253996457</v>
      </c>
      <c r="AE390" s="73" t="n">
        <f aca="false">AE389*(1+M390)</f>
        <v>3.15085754208547</v>
      </c>
      <c r="AF390" s="73" t="n">
        <f aca="false">MAX(AF389,AE390)</f>
        <v>3.20044784947979</v>
      </c>
      <c r="AG390" s="70" t="n">
        <f aca="false">1-AE390/AF390</f>
        <v>0.015494802517211</v>
      </c>
      <c r="AH390" s="74" t="n">
        <f aca="false">IF(R390&gt;0,AH389+1,0)</f>
        <v>4</v>
      </c>
      <c r="AI390" s="74" t="n">
        <f aca="false">IF(U390&gt;0,AI389+1,0)</f>
        <v>34</v>
      </c>
      <c r="AJ390" s="74" t="n">
        <f aca="false">IF(G390&gt;0,AJ389+1,0)</f>
        <v>0</v>
      </c>
      <c r="AK390" s="74" t="n">
        <f aca="false">IF(G390&lt;=0,AK389+1,0)</f>
        <v>4</v>
      </c>
      <c r="AL390" s="74" t="n">
        <f aca="false">IF(K390&gt;0,AL389+1,0)</f>
        <v>0</v>
      </c>
      <c r="AM390" s="74" t="n">
        <f aca="false">IF(K390&lt;=0,AM389+1,0)</f>
        <v>4</v>
      </c>
    </row>
    <row r="391" customFormat="false" ht="15" hidden="false" customHeight="false" outlineLevel="0" collapsed="false">
      <c r="A391" s="61" t="n">
        <v>390</v>
      </c>
      <c r="B391" s="62" t="n">
        <v>41375.5798611111</v>
      </c>
      <c r="C391" s="63" t="n">
        <f aca="false">YEAR(B391)</f>
        <v>2013</v>
      </c>
      <c r="D391" s="32" t="s">
        <v>277</v>
      </c>
      <c r="E391" s="64" t="n">
        <v>5593.9</v>
      </c>
      <c r="F391" s="65" t="n">
        <v>-0.0106</v>
      </c>
      <c r="G391" s="66" t="n">
        <v>-59.29534</v>
      </c>
      <c r="H391" s="67" t="n">
        <f aca="false">E391+IF(D391="Long",1,-1)*G391</f>
        <v>5534.60466</v>
      </c>
      <c r="I391" s="68" t="n">
        <f aca="false">Assumptions!$B$58</f>
        <v>5.35750011455817</v>
      </c>
      <c r="J391" s="68" t="n">
        <f aca="false">INDEX(Yearly!$T$5:$T$22,MATCH(C391,Yearly!$A$5:$A$22,0))</f>
        <v>0.738965533042506</v>
      </c>
      <c r="K391" s="68" t="n">
        <f aca="false">G391-I391-J391</f>
        <v>-65.3918056476007</v>
      </c>
      <c r="L391" s="69" t="n">
        <f aca="false">(I391+J391)/Assumptions!$B$8</f>
        <v>0.000268816045169669</v>
      </c>
      <c r="M391" s="70" t="n">
        <f aca="false">F391-L391</f>
        <v>-0.0108688160451697</v>
      </c>
      <c r="N391" s="71" t="n">
        <f aca="false">G391*Assumptions!$B$7</f>
        <v>-466357.8491</v>
      </c>
      <c r="O391" s="71" t="n">
        <f aca="false">K391*Assumptions!$B$7</f>
        <v>-514306.551418379</v>
      </c>
      <c r="P391" s="68" t="n">
        <f aca="false">P390+G391</f>
        <v>5809.40044</v>
      </c>
      <c r="Q391" s="68" t="n">
        <f aca="false">MAX(Q390,P391)</f>
        <v>5949.54147</v>
      </c>
      <c r="R391" s="68" t="n">
        <f aca="false">Q391-P391</f>
        <v>140.141030000001</v>
      </c>
      <c r="S391" s="68" t="n">
        <f aca="false">S390+K391</f>
        <v>3450.43771714506</v>
      </c>
      <c r="T391" s="68" t="n">
        <f aca="false">MAX(T390,S391)</f>
        <v>3625.60534279511</v>
      </c>
      <c r="U391" s="68" t="n">
        <f aca="false">T391-S391</f>
        <v>175.167625650048</v>
      </c>
      <c r="V391" s="70" t="n">
        <f aca="false">V390+F391</f>
        <v>1.3127</v>
      </c>
      <c r="W391" s="70" t="n">
        <f aca="false">MAX(W390,V391)</f>
        <v>1.3378</v>
      </c>
      <c r="X391" s="70" t="n">
        <f aca="false">W391-V391</f>
        <v>0.0251000000000001</v>
      </c>
      <c r="Y391" s="70" t="n">
        <f aca="false">Y390+M391</f>
        <v>1.20868448240086</v>
      </c>
      <c r="Z391" s="70" t="n">
        <f aca="false">MAX(Z390,Y391)</f>
        <v>1.23512856262671</v>
      </c>
      <c r="AA391" s="70" t="n">
        <f aca="false">Z391-Y391</f>
        <v>0.0264440802258483</v>
      </c>
      <c r="AB391" s="72" t="n">
        <f aca="false">AB390*(1+F391)</f>
        <v>3.45718065429929</v>
      </c>
      <c r="AC391" s="73" t="n">
        <f aca="false">MAX(AC390,AB391)</f>
        <v>3.5453850486439</v>
      </c>
      <c r="AD391" s="70" t="n">
        <f aca="false">1-AB391/AC391</f>
        <v>0.0248786501704096</v>
      </c>
      <c r="AE391" s="73" t="n">
        <f aca="false">AE390*(1+M391)</f>
        <v>3.11661145107601</v>
      </c>
      <c r="AF391" s="73" t="n">
        <f aca="false">MAX(AF390,AE391)</f>
        <v>3.20044784947979</v>
      </c>
      <c r="AG391" s="70" t="n">
        <f aca="false">1-AE391/AF391</f>
        <v>0.0261952084041649</v>
      </c>
      <c r="AH391" s="74" t="n">
        <f aca="false">IF(R391&gt;0,AH390+1,0)</f>
        <v>5</v>
      </c>
      <c r="AI391" s="74" t="n">
        <f aca="false">IF(U391&gt;0,AI390+1,0)</f>
        <v>35</v>
      </c>
      <c r="AJ391" s="74" t="n">
        <f aca="false">IF(G391&gt;0,AJ390+1,0)</f>
        <v>0</v>
      </c>
      <c r="AK391" s="74" t="n">
        <f aca="false">IF(G391&lt;=0,AK390+1,0)</f>
        <v>5</v>
      </c>
      <c r="AL391" s="74" t="n">
        <f aca="false">IF(K391&gt;0,AL390+1,0)</f>
        <v>0</v>
      </c>
      <c r="AM391" s="74" t="n">
        <f aca="false">IF(K391&lt;=0,AM390+1,0)</f>
        <v>5</v>
      </c>
    </row>
    <row r="392" customFormat="false" ht="15" hidden="false" customHeight="false" outlineLevel="0" collapsed="false">
      <c r="A392" s="61" t="n">
        <v>391</v>
      </c>
      <c r="B392" s="62" t="n">
        <v>41376.40625</v>
      </c>
      <c r="C392" s="63" t="n">
        <f aca="false">YEAR(B392)</f>
        <v>2013</v>
      </c>
      <c r="D392" s="32" t="s">
        <v>276</v>
      </c>
      <c r="E392" s="64" t="n">
        <v>5534.5</v>
      </c>
      <c r="F392" s="65" t="n">
        <v>-0.0033</v>
      </c>
      <c r="G392" s="66" t="n">
        <v>-18.26385</v>
      </c>
      <c r="H392" s="67" t="n">
        <f aca="false">E392+IF(D392="Long",1,-1)*G392</f>
        <v>5552.76385</v>
      </c>
      <c r="I392" s="68" t="n">
        <f aca="false">Assumptions!$B$58</f>
        <v>5.35750011455817</v>
      </c>
      <c r="J392" s="68" t="n">
        <f aca="false">INDEX(Yearly!$T$5:$T$22,MATCH(C392,Yearly!$A$5:$A$22,0))</f>
        <v>0.738965533042506</v>
      </c>
      <c r="K392" s="68" t="n">
        <f aca="false">G392-I392-J392</f>
        <v>-24.3603156476007</v>
      </c>
      <c r="L392" s="69" t="n">
        <f aca="false">(I392+J392)/Assumptions!$B$8</f>
        <v>0.000268816045169669</v>
      </c>
      <c r="M392" s="70" t="n">
        <f aca="false">F392-L392</f>
        <v>-0.00356881604516967</v>
      </c>
      <c r="N392" s="71" t="n">
        <f aca="false">G392*Assumptions!$B$7</f>
        <v>-143645.18025</v>
      </c>
      <c r="O392" s="71" t="n">
        <f aca="false">K392*Assumptions!$B$7</f>
        <v>-191593.882568379</v>
      </c>
      <c r="P392" s="68" t="n">
        <f aca="false">P391+G392</f>
        <v>5791.13659</v>
      </c>
      <c r="Q392" s="68" t="n">
        <f aca="false">MAX(Q391,P392)</f>
        <v>5949.54147</v>
      </c>
      <c r="R392" s="68" t="n">
        <f aca="false">Q392-P392</f>
        <v>158.404880000001</v>
      </c>
      <c r="S392" s="68" t="n">
        <f aca="false">S391+K392</f>
        <v>3426.07740149746</v>
      </c>
      <c r="T392" s="68" t="n">
        <f aca="false">MAX(T391,S392)</f>
        <v>3625.60534279511</v>
      </c>
      <c r="U392" s="68" t="n">
        <f aca="false">T392-S392</f>
        <v>199.527941297648</v>
      </c>
      <c r="V392" s="70" t="n">
        <f aca="false">V391+F392</f>
        <v>1.3094</v>
      </c>
      <c r="W392" s="70" t="n">
        <f aca="false">MAX(W391,V392)</f>
        <v>1.3378</v>
      </c>
      <c r="X392" s="70" t="n">
        <f aca="false">W392-V392</f>
        <v>0.0284000000000002</v>
      </c>
      <c r="Y392" s="70" t="n">
        <f aca="false">Y391+M392</f>
        <v>1.20511566635569</v>
      </c>
      <c r="Z392" s="70" t="n">
        <f aca="false">MAX(Z391,Y392)</f>
        <v>1.23512856262671</v>
      </c>
      <c r="AA392" s="70" t="n">
        <f aca="false">Z392-Y392</f>
        <v>0.030012896271018</v>
      </c>
      <c r="AB392" s="72" t="n">
        <f aca="false">AB391*(1+F392)</f>
        <v>3.4457719581401</v>
      </c>
      <c r="AC392" s="73" t="n">
        <f aca="false">MAX(AC391,AB392)</f>
        <v>3.5453850486439</v>
      </c>
      <c r="AD392" s="70" t="n">
        <f aca="false">1-AB392/AC392</f>
        <v>0.0280965506248472</v>
      </c>
      <c r="AE392" s="73" t="n">
        <f aca="false">AE391*(1+M392)</f>
        <v>3.10548883812285</v>
      </c>
      <c r="AF392" s="73" t="n">
        <f aca="false">MAX(AF391,AE392)</f>
        <v>3.20044784947979</v>
      </c>
      <c r="AG392" s="70" t="n">
        <f aca="false">1-AE392/AF392</f>
        <v>0.0296705385692753</v>
      </c>
      <c r="AH392" s="74" t="n">
        <f aca="false">IF(R392&gt;0,AH391+1,0)</f>
        <v>6</v>
      </c>
      <c r="AI392" s="74" t="n">
        <f aca="false">IF(U392&gt;0,AI391+1,0)</f>
        <v>36</v>
      </c>
      <c r="AJ392" s="74" t="n">
        <f aca="false">IF(G392&gt;0,AJ391+1,0)</f>
        <v>0</v>
      </c>
      <c r="AK392" s="74" t="n">
        <f aca="false">IF(G392&lt;=0,AK391+1,0)</f>
        <v>6</v>
      </c>
      <c r="AL392" s="74" t="n">
        <f aca="false">IF(K392&gt;0,AL391+1,0)</f>
        <v>0</v>
      </c>
      <c r="AM392" s="74" t="n">
        <f aca="false">IF(K392&lt;=0,AM391+1,0)</f>
        <v>6</v>
      </c>
    </row>
    <row r="393" customFormat="false" ht="15" hidden="false" customHeight="false" outlineLevel="0" collapsed="false">
      <c r="A393" s="61" t="n">
        <v>392</v>
      </c>
      <c r="B393" s="62" t="n">
        <v>41379.4895833333</v>
      </c>
      <c r="C393" s="63" t="n">
        <f aca="false">YEAR(B393)</f>
        <v>2013</v>
      </c>
      <c r="D393" s="32" t="s">
        <v>277</v>
      </c>
      <c r="E393" s="64" t="n">
        <v>5553</v>
      </c>
      <c r="F393" s="65" t="n">
        <v>0.088</v>
      </c>
      <c r="G393" s="66" t="n">
        <v>488.664</v>
      </c>
      <c r="H393" s="67" t="n">
        <f aca="false">E393+IF(D393="Long",1,-1)*G393</f>
        <v>6041.664</v>
      </c>
      <c r="I393" s="68" t="n">
        <f aca="false">Assumptions!$B$58</f>
        <v>5.35750011455817</v>
      </c>
      <c r="J393" s="68" t="n">
        <f aca="false">INDEX(Yearly!$T$5:$T$22,MATCH(C393,Yearly!$A$5:$A$22,0))</f>
        <v>0.738965533042506</v>
      </c>
      <c r="K393" s="68" t="n">
        <f aca="false">G393-I393-J393</f>
        <v>482.567534352399</v>
      </c>
      <c r="L393" s="69" t="n">
        <f aca="false">(I393+J393)/Assumptions!$B$8</f>
        <v>0.000268816045169669</v>
      </c>
      <c r="M393" s="70" t="n">
        <f aca="false">F393-L393</f>
        <v>0.0877311839548303</v>
      </c>
      <c r="N393" s="71" t="n">
        <f aca="false">G393*Assumptions!$B$7</f>
        <v>3843342.36</v>
      </c>
      <c r="O393" s="71" t="n">
        <f aca="false">K393*Assumptions!$B$7</f>
        <v>3795393.65768162</v>
      </c>
      <c r="P393" s="68" t="n">
        <f aca="false">P392+G393</f>
        <v>6279.80059</v>
      </c>
      <c r="Q393" s="68" t="n">
        <f aca="false">MAX(Q392,P393)</f>
        <v>6279.80059</v>
      </c>
      <c r="R393" s="68" t="n">
        <f aca="false">Q393-P393</f>
        <v>0</v>
      </c>
      <c r="S393" s="68" t="n">
        <f aca="false">S392+K393</f>
        <v>3908.64493584986</v>
      </c>
      <c r="T393" s="68" t="n">
        <f aca="false">MAX(T392,S393)</f>
        <v>3908.64493584986</v>
      </c>
      <c r="U393" s="68" t="n">
        <f aca="false">T393-S393</f>
        <v>0</v>
      </c>
      <c r="V393" s="70" t="n">
        <f aca="false">V392+F393</f>
        <v>1.3974</v>
      </c>
      <c r="W393" s="70" t="n">
        <f aca="false">MAX(W392,V393)</f>
        <v>1.3974</v>
      </c>
      <c r="X393" s="70" t="n">
        <f aca="false">W393-V393</f>
        <v>0</v>
      </c>
      <c r="Y393" s="70" t="n">
        <f aca="false">Y392+M393</f>
        <v>1.29284685031052</v>
      </c>
      <c r="Z393" s="70" t="n">
        <f aca="false">MAX(Z392,Y393)</f>
        <v>1.29284685031052</v>
      </c>
      <c r="AA393" s="70" t="n">
        <f aca="false">Z393-Y393</f>
        <v>0</v>
      </c>
      <c r="AB393" s="72" t="n">
        <f aca="false">AB392*(1+F393)</f>
        <v>3.74899989045643</v>
      </c>
      <c r="AC393" s="73" t="n">
        <f aca="false">MAX(AC392,AB393)</f>
        <v>3.74899989045643</v>
      </c>
      <c r="AD393" s="70" t="n">
        <f aca="false">1-AB393/AC393</f>
        <v>0</v>
      </c>
      <c r="AE393" s="73" t="n">
        <f aca="false">AE392*(1+M393)</f>
        <v>3.37793705064987</v>
      </c>
      <c r="AF393" s="73" t="n">
        <f aca="false">MAX(AF392,AE393)</f>
        <v>3.37793705064987</v>
      </c>
      <c r="AG393" s="70" t="n">
        <f aca="false">1-AE393/AF393</f>
        <v>0</v>
      </c>
      <c r="AH393" s="74" t="n">
        <f aca="false">IF(R393&gt;0,AH392+1,0)</f>
        <v>0</v>
      </c>
      <c r="AI393" s="74" t="n">
        <f aca="false">IF(U393&gt;0,AI392+1,0)</f>
        <v>0</v>
      </c>
      <c r="AJ393" s="74" t="n">
        <f aca="false">IF(G393&gt;0,AJ392+1,0)</f>
        <v>1</v>
      </c>
      <c r="AK393" s="74" t="n">
        <f aca="false">IF(G393&lt;=0,AK392+1,0)</f>
        <v>0</v>
      </c>
      <c r="AL393" s="74" t="n">
        <f aca="false">IF(K393&gt;0,AL392+1,0)</f>
        <v>1</v>
      </c>
      <c r="AM393" s="74" t="n">
        <f aca="false">IF(K393&lt;=0,AM392+1,0)</f>
        <v>0</v>
      </c>
    </row>
    <row r="394" customFormat="false" ht="15" hidden="false" customHeight="false" outlineLevel="0" collapsed="false">
      <c r="A394" s="61" t="n">
        <v>393</v>
      </c>
      <c r="B394" s="62" t="n">
        <v>41409.40625</v>
      </c>
      <c r="C394" s="63" t="n">
        <f aca="false">YEAR(B394)</f>
        <v>2013</v>
      </c>
      <c r="D394" s="32" t="s">
        <v>277</v>
      </c>
      <c r="E394" s="64" t="n">
        <v>6058.15</v>
      </c>
      <c r="F394" s="65" t="n">
        <v>0.0147</v>
      </c>
      <c r="G394" s="66" t="n">
        <v>89.054805</v>
      </c>
      <c r="H394" s="67" t="n">
        <f aca="false">E394+IF(D394="Long",1,-1)*G394</f>
        <v>6147.204805</v>
      </c>
      <c r="I394" s="68" t="n">
        <f aca="false">Assumptions!$B$58</f>
        <v>5.35750011455817</v>
      </c>
      <c r="J394" s="68" t="n">
        <f aca="false">INDEX(Yearly!$T$5:$T$22,MATCH(C394,Yearly!$A$5:$A$22,0))</f>
        <v>0.738965533042506</v>
      </c>
      <c r="K394" s="68" t="n">
        <f aca="false">G394-I394-J394</f>
        <v>82.9583393523993</v>
      </c>
      <c r="L394" s="69" t="n">
        <f aca="false">(I394+J394)/Assumptions!$B$8</f>
        <v>0.000268816045169669</v>
      </c>
      <c r="M394" s="70" t="n">
        <f aca="false">F394-L394</f>
        <v>0.0144311839548303</v>
      </c>
      <c r="N394" s="71" t="n">
        <f aca="false">G394*Assumptions!$B$7</f>
        <v>700416.041325</v>
      </c>
      <c r="O394" s="71" t="n">
        <f aca="false">K394*Assumptions!$B$7</f>
        <v>652467.339006621</v>
      </c>
      <c r="P394" s="68" t="n">
        <f aca="false">P393+G394</f>
        <v>6368.855395</v>
      </c>
      <c r="Q394" s="68" t="n">
        <f aca="false">MAX(Q393,P394)</f>
        <v>6368.855395</v>
      </c>
      <c r="R394" s="68" t="n">
        <f aca="false">Q394-P394</f>
        <v>0</v>
      </c>
      <c r="S394" s="68" t="n">
        <f aca="false">S393+K394</f>
        <v>3991.60327520226</v>
      </c>
      <c r="T394" s="68" t="n">
        <f aca="false">MAX(T393,S394)</f>
        <v>3991.60327520226</v>
      </c>
      <c r="U394" s="68" t="n">
        <f aca="false">T394-S394</f>
        <v>0</v>
      </c>
      <c r="V394" s="70" t="n">
        <f aca="false">V393+F394</f>
        <v>1.4121</v>
      </c>
      <c r="W394" s="70" t="n">
        <f aca="false">MAX(W393,V394)</f>
        <v>1.4121</v>
      </c>
      <c r="X394" s="70" t="n">
        <f aca="false">W394-V394</f>
        <v>0</v>
      </c>
      <c r="Y394" s="70" t="n">
        <f aca="false">Y393+M394</f>
        <v>1.30727803426535</v>
      </c>
      <c r="Z394" s="70" t="n">
        <f aca="false">MAX(Z393,Y394)</f>
        <v>1.30727803426535</v>
      </c>
      <c r="AA394" s="70" t="n">
        <f aca="false">Z394-Y394</f>
        <v>0</v>
      </c>
      <c r="AB394" s="72" t="n">
        <f aca="false">AB393*(1+F394)</f>
        <v>3.80411018884614</v>
      </c>
      <c r="AC394" s="73" t="n">
        <f aca="false">MAX(AC393,AB394)</f>
        <v>3.80411018884614</v>
      </c>
      <c r="AD394" s="70" t="n">
        <f aca="false">1-AB394/AC394</f>
        <v>0</v>
      </c>
      <c r="AE394" s="73" t="n">
        <f aca="false">AE393*(1+M394)</f>
        <v>3.42668468161564</v>
      </c>
      <c r="AF394" s="73" t="n">
        <f aca="false">MAX(AF393,AE394)</f>
        <v>3.42668468161564</v>
      </c>
      <c r="AG394" s="70" t="n">
        <f aca="false">1-AE394/AF394</f>
        <v>0</v>
      </c>
      <c r="AH394" s="74" t="n">
        <f aca="false">IF(R394&gt;0,AH393+1,0)</f>
        <v>0</v>
      </c>
      <c r="AI394" s="74" t="n">
        <f aca="false">IF(U394&gt;0,AI393+1,0)</f>
        <v>0</v>
      </c>
      <c r="AJ394" s="74" t="n">
        <f aca="false">IF(G394&gt;0,AJ393+1,0)</f>
        <v>2</v>
      </c>
      <c r="AK394" s="74" t="n">
        <f aca="false">IF(G394&lt;=0,AK393+1,0)</f>
        <v>0</v>
      </c>
      <c r="AL394" s="74" t="n">
        <f aca="false">IF(K394&gt;0,AL393+1,0)</f>
        <v>2</v>
      </c>
      <c r="AM394" s="74" t="n">
        <f aca="false">IF(K394&lt;=0,AM393+1,0)</f>
        <v>0</v>
      </c>
    </row>
    <row r="395" customFormat="false" ht="15" hidden="false" customHeight="false" outlineLevel="0" collapsed="false">
      <c r="A395" s="61" t="n">
        <v>394</v>
      </c>
      <c r="B395" s="62" t="n">
        <v>41415.5777777778</v>
      </c>
      <c r="C395" s="63" t="n">
        <f aca="false">YEAR(B395)</f>
        <v>2013</v>
      </c>
      <c r="D395" s="32" t="s">
        <v>277</v>
      </c>
      <c r="E395" s="64" t="n">
        <v>6172.45</v>
      </c>
      <c r="F395" s="65" t="n">
        <v>-0.0092</v>
      </c>
      <c r="G395" s="66" t="n">
        <v>-56.78654</v>
      </c>
      <c r="H395" s="67" t="n">
        <f aca="false">E395+IF(D395="Long",1,-1)*G395</f>
        <v>6115.66346</v>
      </c>
      <c r="I395" s="68" t="n">
        <f aca="false">Assumptions!$B$58</f>
        <v>5.35750011455817</v>
      </c>
      <c r="J395" s="68" t="n">
        <f aca="false">INDEX(Yearly!$T$5:$T$22,MATCH(C395,Yearly!$A$5:$A$22,0))</f>
        <v>0.738965533042506</v>
      </c>
      <c r="K395" s="68" t="n">
        <f aca="false">G395-I395-J395</f>
        <v>-62.8830056476007</v>
      </c>
      <c r="L395" s="69" t="n">
        <f aca="false">(I395+J395)/Assumptions!$B$8</f>
        <v>0.000268816045169669</v>
      </c>
      <c r="M395" s="70" t="n">
        <f aca="false">F395-L395</f>
        <v>-0.00946881604516967</v>
      </c>
      <c r="N395" s="71" t="n">
        <f aca="false">G395*Assumptions!$B$7</f>
        <v>-446626.1371</v>
      </c>
      <c r="O395" s="71" t="n">
        <f aca="false">K395*Assumptions!$B$7</f>
        <v>-494574.839418379</v>
      </c>
      <c r="P395" s="68" t="n">
        <f aca="false">P394+G395</f>
        <v>6312.068855</v>
      </c>
      <c r="Q395" s="68" t="n">
        <f aca="false">MAX(Q394,P395)</f>
        <v>6368.855395</v>
      </c>
      <c r="R395" s="68" t="n">
        <f aca="false">Q395-P395</f>
        <v>56.7865400000001</v>
      </c>
      <c r="S395" s="68" t="n">
        <f aca="false">S394+K395</f>
        <v>3928.72026955466</v>
      </c>
      <c r="T395" s="68" t="n">
        <f aca="false">MAX(T394,S395)</f>
        <v>3991.60327520226</v>
      </c>
      <c r="U395" s="68" t="n">
        <f aca="false">T395-S395</f>
        <v>62.8830056476008</v>
      </c>
      <c r="V395" s="70" t="n">
        <f aca="false">V394+F395</f>
        <v>1.4029</v>
      </c>
      <c r="W395" s="70" t="n">
        <f aca="false">MAX(W394,V395)</f>
        <v>1.4121</v>
      </c>
      <c r="X395" s="70" t="n">
        <f aca="false">W395-V395</f>
        <v>0.0092000000000001</v>
      </c>
      <c r="Y395" s="70" t="n">
        <f aca="false">Y394+M395</f>
        <v>1.29780921822018</v>
      </c>
      <c r="Z395" s="70" t="n">
        <f aca="false">MAX(Z394,Y395)</f>
        <v>1.30727803426535</v>
      </c>
      <c r="AA395" s="70" t="n">
        <f aca="false">Z395-Y395</f>
        <v>0.00946881604516969</v>
      </c>
      <c r="AB395" s="72" t="n">
        <f aca="false">AB394*(1+F395)</f>
        <v>3.76911237510876</v>
      </c>
      <c r="AC395" s="73" t="n">
        <f aca="false">MAX(AC394,AB395)</f>
        <v>3.80411018884614</v>
      </c>
      <c r="AD395" s="70" t="n">
        <f aca="false">1-AB395/AC395</f>
        <v>0.00919999999999999</v>
      </c>
      <c r="AE395" s="73" t="n">
        <f aca="false">AE394*(1+M395)</f>
        <v>3.39423803472062</v>
      </c>
      <c r="AF395" s="73" t="n">
        <f aca="false">MAX(AF394,AE395)</f>
        <v>3.42668468161564</v>
      </c>
      <c r="AG395" s="70" t="n">
        <f aca="false">1-AE395/AF395</f>
        <v>0.00946881604516969</v>
      </c>
      <c r="AH395" s="74" t="n">
        <f aca="false">IF(R395&gt;0,AH394+1,0)</f>
        <v>1</v>
      </c>
      <c r="AI395" s="74" t="n">
        <f aca="false">IF(U395&gt;0,AI394+1,0)</f>
        <v>1</v>
      </c>
      <c r="AJ395" s="74" t="n">
        <f aca="false">IF(G395&gt;0,AJ394+1,0)</f>
        <v>0</v>
      </c>
      <c r="AK395" s="74" t="n">
        <f aca="false">IF(G395&lt;=0,AK394+1,0)</f>
        <v>1</v>
      </c>
      <c r="AL395" s="74" t="n">
        <f aca="false">IF(K395&gt;0,AL394+1,0)</f>
        <v>0</v>
      </c>
      <c r="AM395" s="74" t="n">
        <f aca="false">IF(K395&lt;=0,AM394+1,0)</f>
        <v>1</v>
      </c>
    </row>
    <row r="396" customFormat="false" ht="15" hidden="false" customHeight="false" outlineLevel="0" collapsed="false">
      <c r="A396" s="61" t="n">
        <v>395</v>
      </c>
      <c r="B396" s="62" t="n">
        <v>41421.6145833333</v>
      </c>
      <c r="C396" s="63" t="n">
        <f aca="false">YEAR(B396)</f>
        <v>2013</v>
      </c>
      <c r="D396" s="32" t="s">
        <v>277</v>
      </c>
      <c r="E396" s="64" t="n">
        <v>6074.9</v>
      </c>
      <c r="F396" s="65" t="n">
        <v>-0.0031</v>
      </c>
      <c r="G396" s="66" t="n">
        <v>-18.83219</v>
      </c>
      <c r="H396" s="67" t="n">
        <f aca="false">E396+IF(D396="Long",1,-1)*G396</f>
        <v>6056.06781</v>
      </c>
      <c r="I396" s="68" t="n">
        <f aca="false">Assumptions!$B$58</f>
        <v>5.35750011455817</v>
      </c>
      <c r="J396" s="68" t="n">
        <f aca="false">INDEX(Yearly!$T$5:$T$22,MATCH(C396,Yearly!$A$5:$A$22,0))</f>
        <v>0.738965533042506</v>
      </c>
      <c r="K396" s="68" t="n">
        <f aca="false">G396-I396-J396</f>
        <v>-24.9286556476007</v>
      </c>
      <c r="L396" s="69" t="n">
        <f aca="false">(I396+J396)/Assumptions!$B$8</f>
        <v>0.000268816045169669</v>
      </c>
      <c r="M396" s="70" t="n">
        <f aca="false">F396-L396</f>
        <v>-0.00336881604516967</v>
      </c>
      <c r="N396" s="71" t="n">
        <f aca="false">G396*Assumptions!$B$7</f>
        <v>-148115.17435</v>
      </c>
      <c r="O396" s="71" t="n">
        <f aca="false">K396*Assumptions!$B$7</f>
        <v>-196063.876668379</v>
      </c>
      <c r="P396" s="68" t="n">
        <f aca="false">P395+G396</f>
        <v>6293.236665</v>
      </c>
      <c r="Q396" s="68" t="n">
        <f aca="false">MAX(Q395,P396)</f>
        <v>6368.855395</v>
      </c>
      <c r="R396" s="68" t="n">
        <f aca="false">Q396-P396</f>
        <v>75.6187300000001</v>
      </c>
      <c r="S396" s="68" t="n">
        <f aca="false">S395+K396</f>
        <v>3903.79161390706</v>
      </c>
      <c r="T396" s="68" t="n">
        <f aca="false">MAX(T395,S396)</f>
        <v>3991.60327520226</v>
      </c>
      <c r="U396" s="68" t="n">
        <f aca="false">T396-S396</f>
        <v>87.8116612952017</v>
      </c>
      <c r="V396" s="70" t="n">
        <f aca="false">V395+F396</f>
        <v>1.3998</v>
      </c>
      <c r="W396" s="70" t="n">
        <f aca="false">MAX(W395,V396)</f>
        <v>1.4121</v>
      </c>
      <c r="X396" s="70" t="n">
        <f aca="false">W396-V396</f>
        <v>0.0123000000000002</v>
      </c>
      <c r="Y396" s="70" t="n">
        <f aca="false">Y395+M396</f>
        <v>1.29444040217501</v>
      </c>
      <c r="Z396" s="70" t="n">
        <f aca="false">MAX(Z395,Y396)</f>
        <v>1.30727803426535</v>
      </c>
      <c r="AA396" s="70" t="n">
        <f aca="false">Z396-Y396</f>
        <v>0.0128376320903394</v>
      </c>
      <c r="AB396" s="72" t="n">
        <f aca="false">AB395*(1+F396)</f>
        <v>3.75742812674592</v>
      </c>
      <c r="AC396" s="73" t="n">
        <f aca="false">MAX(AC395,AB396)</f>
        <v>3.80411018884614</v>
      </c>
      <c r="AD396" s="70" t="n">
        <f aca="false">1-AB396/AC396</f>
        <v>0.01227148</v>
      </c>
      <c r="AE396" s="73" t="n">
        <f aca="false">AE395*(1+M396)</f>
        <v>3.38280347116813</v>
      </c>
      <c r="AF396" s="73" t="n">
        <f aca="false">MAX(AF395,AE396)</f>
        <v>3.42668468161564</v>
      </c>
      <c r="AG396" s="70" t="n">
        <f aca="false">1-AE396/AF396</f>
        <v>0.0128057333909177</v>
      </c>
      <c r="AH396" s="74" t="n">
        <f aca="false">IF(R396&gt;0,AH395+1,0)</f>
        <v>2</v>
      </c>
      <c r="AI396" s="74" t="n">
        <f aca="false">IF(U396&gt;0,AI395+1,0)</f>
        <v>2</v>
      </c>
      <c r="AJ396" s="74" t="n">
        <f aca="false">IF(G396&gt;0,AJ395+1,0)</f>
        <v>0</v>
      </c>
      <c r="AK396" s="74" t="n">
        <f aca="false">IF(G396&lt;=0,AK395+1,0)</f>
        <v>2</v>
      </c>
      <c r="AL396" s="74" t="n">
        <f aca="false">IF(K396&gt;0,AL395+1,0)</f>
        <v>0</v>
      </c>
      <c r="AM396" s="74" t="n">
        <f aca="false">IF(K396&lt;=0,AM395+1,0)</f>
        <v>2</v>
      </c>
    </row>
    <row r="397" customFormat="false" ht="15" hidden="false" customHeight="false" outlineLevel="0" collapsed="false">
      <c r="A397" s="61" t="n">
        <v>396</v>
      </c>
      <c r="B397" s="62" t="n">
        <v>41432.5104166667</v>
      </c>
      <c r="C397" s="63" t="n">
        <f aca="false">YEAR(B397)</f>
        <v>2013</v>
      </c>
      <c r="D397" s="32" t="s">
        <v>277</v>
      </c>
      <c r="E397" s="64" t="n">
        <v>5964</v>
      </c>
      <c r="F397" s="65" t="n">
        <v>-0.006</v>
      </c>
      <c r="G397" s="66" t="n">
        <v>-35.784</v>
      </c>
      <c r="H397" s="67" t="n">
        <f aca="false">E397+IF(D397="Long",1,-1)*G397</f>
        <v>5928.216</v>
      </c>
      <c r="I397" s="68" t="n">
        <f aca="false">Assumptions!$B$58</f>
        <v>5.35750011455817</v>
      </c>
      <c r="J397" s="68" t="n">
        <f aca="false">INDEX(Yearly!$T$5:$T$22,MATCH(C397,Yearly!$A$5:$A$22,0))</f>
        <v>0.738965533042506</v>
      </c>
      <c r="K397" s="68" t="n">
        <f aca="false">G397-I397-J397</f>
        <v>-41.8804656476007</v>
      </c>
      <c r="L397" s="69" t="n">
        <f aca="false">(I397+J397)/Assumptions!$B$8</f>
        <v>0.000268816045169669</v>
      </c>
      <c r="M397" s="70" t="n">
        <f aca="false">F397-L397</f>
        <v>-0.00626881604516967</v>
      </c>
      <c r="N397" s="71" t="n">
        <f aca="false">G397*Assumptions!$B$7</f>
        <v>-281441.16</v>
      </c>
      <c r="O397" s="71" t="n">
        <f aca="false">K397*Assumptions!$B$7</f>
        <v>-329389.862318379</v>
      </c>
      <c r="P397" s="68" t="n">
        <f aca="false">P396+G397</f>
        <v>6257.452665</v>
      </c>
      <c r="Q397" s="68" t="n">
        <f aca="false">MAX(Q396,P397)</f>
        <v>6368.855395</v>
      </c>
      <c r="R397" s="68" t="n">
        <f aca="false">Q397-P397</f>
        <v>111.40273</v>
      </c>
      <c r="S397" s="68" t="n">
        <f aca="false">S396+K397</f>
        <v>3861.91114825946</v>
      </c>
      <c r="T397" s="68" t="n">
        <f aca="false">MAX(T396,S397)</f>
        <v>3991.60327520226</v>
      </c>
      <c r="U397" s="68" t="n">
        <f aca="false">T397-S397</f>
        <v>129.692126942803</v>
      </c>
      <c r="V397" s="70" t="n">
        <f aca="false">V396+F397</f>
        <v>1.3938</v>
      </c>
      <c r="W397" s="70" t="n">
        <f aca="false">MAX(W396,V397)</f>
        <v>1.4121</v>
      </c>
      <c r="X397" s="70" t="n">
        <f aca="false">W397-V397</f>
        <v>0.0183000000000002</v>
      </c>
      <c r="Y397" s="70" t="n">
        <f aca="false">Y396+M397</f>
        <v>1.28817158612985</v>
      </c>
      <c r="Z397" s="70" t="n">
        <f aca="false">MAX(Z396,Y397)</f>
        <v>1.30727803426535</v>
      </c>
      <c r="AA397" s="70" t="n">
        <f aca="false">Z397-Y397</f>
        <v>0.019106448135509</v>
      </c>
      <c r="AB397" s="72" t="n">
        <f aca="false">AB396*(1+F397)</f>
        <v>3.73488355798545</v>
      </c>
      <c r="AC397" s="73" t="n">
        <f aca="false">MAX(AC396,AB397)</f>
        <v>3.80411018884614</v>
      </c>
      <c r="AD397" s="70" t="n">
        <f aca="false">1-AB397/AC397</f>
        <v>0.0181978511199999</v>
      </c>
      <c r="AE397" s="73" t="n">
        <f aca="false">AE396*(1+M397)</f>
        <v>3.36159729849041</v>
      </c>
      <c r="AF397" s="73" t="n">
        <f aca="false">MAX(AF396,AE397)</f>
        <v>3.42668468161564</v>
      </c>
      <c r="AG397" s="70" t="n">
        <f aca="false">1-AE397/AF397</f>
        <v>0.0189942726491363</v>
      </c>
      <c r="AH397" s="74" t="n">
        <f aca="false">IF(R397&gt;0,AH396+1,0)</f>
        <v>3</v>
      </c>
      <c r="AI397" s="74" t="n">
        <f aca="false">IF(U397&gt;0,AI396+1,0)</f>
        <v>3</v>
      </c>
      <c r="AJ397" s="74" t="n">
        <f aca="false">IF(G397&gt;0,AJ396+1,0)</f>
        <v>0</v>
      </c>
      <c r="AK397" s="74" t="n">
        <f aca="false">IF(G397&lt;=0,AK396+1,0)</f>
        <v>3</v>
      </c>
      <c r="AL397" s="74" t="n">
        <f aca="false">IF(K397&gt;0,AL396+1,0)</f>
        <v>0</v>
      </c>
      <c r="AM397" s="74" t="n">
        <f aca="false">IF(K397&lt;=0,AM396+1,0)</f>
        <v>3</v>
      </c>
    </row>
    <row r="398" customFormat="false" ht="15" hidden="false" customHeight="false" outlineLevel="0" collapsed="false">
      <c r="A398" s="61" t="n">
        <v>397</v>
      </c>
      <c r="B398" s="62" t="n">
        <v>41432.5694444445</v>
      </c>
      <c r="C398" s="63" t="n">
        <f aca="false">YEAR(B398)</f>
        <v>2013</v>
      </c>
      <c r="D398" s="32" t="s">
        <v>276</v>
      </c>
      <c r="E398" s="64" t="n">
        <v>5927.95</v>
      </c>
      <c r="F398" s="65" t="n">
        <v>0.0216</v>
      </c>
      <c r="G398" s="66" t="n">
        <v>128.04372</v>
      </c>
      <c r="H398" s="67" t="n">
        <f aca="false">E398+IF(D398="Long",1,-1)*G398</f>
        <v>5799.90628</v>
      </c>
      <c r="I398" s="68" t="n">
        <f aca="false">Assumptions!$B$58</f>
        <v>5.35750011455817</v>
      </c>
      <c r="J398" s="68" t="n">
        <f aca="false">INDEX(Yearly!$T$5:$T$22,MATCH(C398,Yearly!$A$5:$A$22,0))</f>
        <v>0.738965533042506</v>
      </c>
      <c r="K398" s="68" t="n">
        <f aca="false">G398-I398-J398</f>
        <v>121.947254352399</v>
      </c>
      <c r="L398" s="69" t="n">
        <f aca="false">(I398+J398)/Assumptions!$B$8</f>
        <v>0.000268816045169669</v>
      </c>
      <c r="M398" s="70" t="n">
        <f aca="false">F398-L398</f>
        <v>0.0213311839548303</v>
      </c>
      <c r="N398" s="71" t="n">
        <f aca="false">G398*Assumptions!$B$7</f>
        <v>1007063.8578</v>
      </c>
      <c r="O398" s="71" t="n">
        <f aca="false">K398*Assumptions!$B$7</f>
        <v>959115.155481621</v>
      </c>
      <c r="P398" s="68" t="n">
        <f aca="false">P397+G398</f>
        <v>6385.496385</v>
      </c>
      <c r="Q398" s="68" t="n">
        <f aca="false">MAX(Q397,P398)</f>
        <v>6385.496385</v>
      </c>
      <c r="R398" s="68" t="n">
        <f aca="false">Q398-P398</f>
        <v>0</v>
      </c>
      <c r="S398" s="68" t="n">
        <f aca="false">S397+K398</f>
        <v>3983.85840261186</v>
      </c>
      <c r="T398" s="68" t="n">
        <f aca="false">MAX(T397,S398)</f>
        <v>3991.60327520226</v>
      </c>
      <c r="U398" s="68" t="n">
        <f aca="false">T398-S398</f>
        <v>7.74487259040325</v>
      </c>
      <c r="V398" s="70" t="n">
        <f aca="false">V397+F398</f>
        <v>1.4154</v>
      </c>
      <c r="W398" s="70" t="n">
        <f aca="false">MAX(W397,V398)</f>
        <v>1.4154</v>
      </c>
      <c r="X398" s="70" t="n">
        <f aca="false">W398-V398</f>
        <v>0</v>
      </c>
      <c r="Y398" s="70" t="n">
        <f aca="false">Y397+M398</f>
        <v>1.30950277008468</v>
      </c>
      <c r="Z398" s="70" t="n">
        <f aca="false">MAX(Z397,Y398)</f>
        <v>1.30950277008468</v>
      </c>
      <c r="AA398" s="70" t="n">
        <f aca="false">Z398-Y398</f>
        <v>0</v>
      </c>
      <c r="AB398" s="72" t="n">
        <f aca="false">AB397*(1+F398)</f>
        <v>3.81555704283793</v>
      </c>
      <c r="AC398" s="73" t="n">
        <f aca="false">MAX(AC397,AB398)</f>
        <v>3.81555704283793</v>
      </c>
      <c r="AD398" s="70" t="n">
        <f aca="false">1-AB398/AC398</f>
        <v>0</v>
      </c>
      <c r="AE398" s="73" t="n">
        <f aca="false">AE397*(1+M398)</f>
        <v>3.43330414884657</v>
      </c>
      <c r="AF398" s="73" t="n">
        <f aca="false">MAX(AF397,AE398)</f>
        <v>3.43330414884657</v>
      </c>
      <c r="AG398" s="70" t="n">
        <f aca="false">1-AE398/AF398</f>
        <v>0</v>
      </c>
      <c r="AH398" s="74" t="n">
        <f aca="false">IF(R398&gt;0,AH397+1,0)</f>
        <v>0</v>
      </c>
      <c r="AI398" s="74" t="n">
        <f aca="false">IF(U398&gt;0,AI397+1,0)</f>
        <v>4</v>
      </c>
      <c r="AJ398" s="74" t="n">
        <f aca="false">IF(G398&gt;0,AJ397+1,0)</f>
        <v>1</v>
      </c>
      <c r="AK398" s="74" t="n">
        <f aca="false">IF(G398&lt;=0,AK397+1,0)</f>
        <v>0</v>
      </c>
      <c r="AL398" s="74" t="n">
        <f aca="false">IF(K398&gt;0,AL397+1,0)</f>
        <v>1</v>
      </c>
      <c r="AM398" s="74" t="n">
        <f aca="false">IF(K398&lt;=0,AM397+1,0)</f>
        <v>0</v>
      </c>
    </row>
    <row r="399" customFormat="false" ht="15" hidden="false" customHeight="false" outlineLevel="0" collapsed="false">
      <c r="A399" s="61" t="n">
        <v>398</v>
      </c>
      <c r="B399" s="62" t="n">
        <v>41439.59375</v>
      </c>
      <c r="C399" s="63" t="n">
        <f aca="false">YEAR(B399)</f>
        <v>2013</v>
      </c>
      <c r="D399" s="32" t="s">
        <v>277</v>
      </c>
      <c r="E399" s="64" t="n">
        <v>5799.9</v>
      </c>
      <c r="F399" s="65" t="n">
        <v>-0.0041</v>
      </c>
      <c r="G399" s="66" t="n">
        <v>-23.77959</v>
      </c>
      <c r="H399" s="67" t="n">
        <f aca="false">E399+IF(D399="Long",1,-1)*G399</f>
        <v>5776.12041</v>
      </c>
      <c r="I399" s="68" t="n">
        <f aca="false">Assumptions!$B$58</f>
        <v>5.35750011455817</v>
      </c>
      <c r="J399" s="68" t="n">
        <f aca="false">INDEX(Yearly!$T$5:$T$22,MATCH(C399,Yearly!$A$5:$A$22,0))</f>
        <v>0.738965533042506</v>
      </c>
      <c r="K399" s="68" t="n">
        <f aca="false">G399-I399-J399</f>
        <v>-29.8760556476007</v>
      </c>
      <c r="L399" s="69" t="n">
        <f aca="false">(I399+J399)/Assumptions!$B$8</f>
        <v>0.000268816045169669</v>
      </c>
      <c r="M399" s="70" t="n">
        <f aca="false">F399-L399</f>
        <v>-0.00436881604516967</v>
      </c>
      <c r="N399" s="71" t="n">
        <f aca="false">G399*Assumptions!$B$7</f>
        <v>-187026.47535</v>
      </c>
      <c r="O399" s="71" t="n">
        <f aca="false">K399*Assumptions!$B$7</f>
        <v>-234975.177668379</v>
      </c>
      <c r="P399" s="68" t="n">
        <f aca="false">P398+G399</f>
        <v>6361.716795</v>
      </c>
      <c r="Q399" s="68" t="n">
        <f aca="false">MAX(Q398,P399)</f>
        <v>6385.496385</v>
      </c>
      <c r="R399" s="68" t="n">
        <f aca="false">Q399-P399</f>
        <v>23.7795900000001</v>
      </c>
      <c r="S399" s="68" t="n">
        <f aca="false">S398+K399</f>
        <v>3953.98234696426</v>
      </c>
      <c r="T399" s="68" t="n">
        <f aca="false">MAX(T398,S399)</f>
        <v>3991.60327520226</v>
      </c>
      <c r="U399" s="68" t="n">
        <f aca="false">T399-S399</f>
        <v>37.6209282380041</v>
      </c>
      <c r="V399" s="70" t="n">
        <f aca="false">V398+F399</f>
        <v>1.4113</v>
      </c>
      <c r="W399" s="70" t="n">
        <f aca="false">MAX(W398,V399)</f>
        <v>1.4154</v>
      </c>
      <c r="X399" s="70" t="n">
        <f aca="false">W399-V399</f>
        <v>0.00409999999999999</v>
      </c>
      <c r="Y399" s="70" t="n">
        <f aca="false">Y398+M399</f>
        <v>1.30513395403951</v>
      </c>
      <c r="Z399" s="70" t="n">
        <f aca="false">MAX(Z398,Y399)</f>
        <v>1.30950277008468</v>
      </c>
      <c r="AA399" s="70" t="n">
        <f aca="false">Z399-Y399</f>
        <v>0.00436881604516959</v>
      </c>
      <c r="AB399" s="72" t="n">
        <f aca="false">AB398*(1+F399)</f>
        <v>3.7999132589623</v>
      </c>
      <c r="AC399" s="73" t="n">
        <f aca="false">MAX(AC398,AB399)</f>
        <v>3.81555704283793</v>
      </c>
      <c r="AD399" s="70" t="n">
        <f aca="false">1-AB399/AC399</f>
        <v>0.00409999999999999</v>
      </c>
      <c r="AE399" s="73" t="n">
        <f aca="false">AE398*(1+M399)</f>
        <v>3.41830467459315</v>
      </c>
      <c r="AF399" s="73" t="n">
        <f aca="false">MAX(AF398,AE399)</f>
        <v>3.43330414884657</v>
      </c>
      <c r="AG399" s="70" t="n">
        <f aca="false">1-AE399/AF399</f>
        <v>0.0043688160451697</v>
      </c>
      <c r="AH399" s="74" t="n">
        <f aca="false">IF(R399&gt;0,AH398+1,0)</f>
        <v>1</v>
      </c>
      <c r="AI399" s="74" t="n">
        <f aca="false">IF(U399&gt;0,AI398+1,0)</f>
        <v>5</v>
      </c>
      <c r="AJ399" s="74" t="n">
        <f aca="false">IF(G399&gt;0,AJ398+1,0)</f>
        <v>0</v>
      </c>
      <c r="AK399" s="74" t="n">
        <f aca="false">IF(G399&lt;=0,AK398+1,0)</f>
        <v>1</v>
      </c>
      <c r="AL399" s="74" t="n">
        <f aca="false">IF(K399&gt;0,AL398+1,0)</f>
        <v>0</v>
      </c>
      <c r="AM399" s="74" t="n">
        <f aca="false">IF(K399&lt;=0,AM398+1,0)</f>
        <v>1</v>
      </c>
    </row>
    <row r="400" customFormat="false" ht="15" hidden="false" customHeight="false" outlineLevel="0" collapsed="false">
      <c r="A400" s="61" t="n">
        <v>399</v>
      </c>
      <c r="B400" s="62" t="n">
        <v>41442.46875</v>
      </c>
      <c r="C400" s="63" t="n">
        <f aca="false">YEAR(B400)</f>
        <v>2013</v>
      </c>
      <c r="D400" s="32" t="s">
        <v>276</v>
      </c>
      <c r="E400" s="64" t="n">
        <v>5776.15</v>
      </c>
      <c r="F400" s="65" t="n">
        <v>-0.0073</v>
      </c>
      <c r="G400" s="66" t="n">
        <v>-42.165895</v>
      </c>
      <c r="H400" s="67" t="n">
        <f aca="false">E400+IF(D400="Long",1,-1)*G400</f>
        <v>5818.315895</v>
      </c>
      <c r="I400" s="68" t="n">
        <f aca="false">Assumptions!$B$58</f>
        <v>5.35750011455817</v>
      </c>
      <c r="J400" s="68" t="n">
        <f aca="false">INDEX(Yearly!$T$5:$T$22,MATCH(C400,Yearly!$A$5:$A$22,0))</f>
        <v>0.738965533042506</v>
      </c>
      <c r="K400" s="68" t="n">
        <f aca="false">G400-I400-J400</f>
        <v>-48.2623606476007</v>
      </c>
      <c r="L400" s="69" t="n">
        <f aca="false">(I400+J400)/Assumptions!$B$8</f>
        <v>0.000268816045169669</v>
      </c>
      <c r="M400" s="70" t="n">
        <f aca="false">F400-L400</f>
        <v>-0.00756881604516967</v>
      </c>
      <c r="N400" s="71" t="n">
        <f aca="false">G400*Assumptions!$B$7</f>
        <v>-331634.764175</v>
      </c>
      <c r="O400" s="71" t="n">
        <f aca="false">K400*Assumptions!$B$7</f>
        <v>-379583.466493379</v>
      </c>
      <c r="P400" s="68" t="n">
        <f aca="false">P399+G400</f>
        <v>6319.5509</v>
      </c>
      <c r="Q400" s="68" t="n">
        <f aca="false">MAX(Q399,P400)</f>
        <v>6385.496385</v>
      </c>
      <c r="R400" s="68" t="n">
        <f aca="false">Q400-P400</f>
        <v>65.9454850000002</v>
      </c>
      <c r="S400" s="68" t="n">
        <f aca="false">S399+K400</f>
        <v>3905.71998631666</v>
      </c>
      <c r="T400" s="68" t="n">
        <f aca="false">MAX(T399,S400)</f>
        <v>3991.60327520226</v>
      </c>
      <c r="U400" s="68" t="n">
        <f aca="false">T400-S400</f>
        <v>85.883288885605</v>
      </c>
      <c r="V400" s="70" t="n">
        <f aca="false">V399+F400</f>
        <v>1.404</v>
      </c>
      <c r="W400" s="70" t="n">
        <f aca="false">MAX(W399,V400)</f>
        <v>1.4154</v>
      </c>
      <c r="X400" s="70" t="n">
        <f aca="false">W400-V400</f>
        <v>0.0114000000000001</v>
      </c>
      <c r="Y400" s="70" t="n">
        <f aca="false">Y399+M400</f>
        <v>1.29756513799434</v>
      </c>
      <c r="Z400" s="70" t="n">
        <f aca="false">MAX(Z399,Y400)</f>
        <v>1.30950277008468</v>
      </c>
      <c r="AA400" s="70" t="n">
        <f aca="false">Z400-Y400</f>
        <v>0.0119376320903393</v>
      </c>
      <c r="AB400" s="72" t="n">
        <f aca="false">AB399*(1+F400)</f>
        <v>3.77217389217187</v>
      </c>
      <c r="AC400" s="73" t="n">
        <f aca="false">MAX(AC399,AB400)</f>
        <v>3.81555704283793</v>
      </c>
      <c r="AD400" s="70" t="n">
        <f aca="false">1-AB400/AC400</f>
        <v>0.0113700699999999</v>
      </c>
      <c r="AE400" s="73" t="n">
        <f aca="false">AE399*(1+M400)</f>
        <v>3.39243215532481</v>
      </c>
      <c r="AF400" s="73" t="n">
        <f aca="false">MAX(AF399,AE400)</f>
        <v>3.43330414884657</v>
      </c>
      <c r="AG400" s="70" t="n">
        <f aca="false">1-AE400/AF400</f>
        <v>0.0119045653253583</v>
      </c>
      <c r="AH400" s="74" t="n">
        <f aca="false">IF(R400&gt;0,AH399+1,0)</f>
        <v>2</v>
      </c>
      <c r="AI400" s="74" t="n">
        <f aca="false">IF(U400&gt;0,AI399+1,0)</f>
        <v>6</v>
      </c>
      <c r="AJ400" s="74" t="n">
        <f aca="false">IF(G400&gt;0,AJ399+1,0)</f>
        <v>0</v>
      </c>
      <c r="AK400" s="74" t="n">
        <f aca="false">IF(G400&lt;=0,AK399+1,0)</f>
        <v>2</v>
      </c>
      <c r="AL400" s="74" t="n">
        <f aca="false">IF(K400&gt;0,AL399+1,0)</f>
        <v>0</v>
      </c>
      <c r="AM400" s="74" t="n">
        <f aca="false">IF(K400&lt;=0,AM399+1,0)</f>
        <v>2</v>
      </c>
    </row>
    <row r="401" customFormat="false" ht="15" hidden="false" customHeight="false" outlineLevel="0" collapsed="false">
      <c r="A401" s="61" t="n">
        <v>400</v>
      </c>
      <c r="B401" s="62" t="n">
        <v>41442.4993055556</v>
      </c>
      <c r="C401" s="63" t="n">
        <f aca="false">YEAR(B401)</f>
        <v>2013</v>
      </c>
      <c r="D401" s="32" t="s">
        <v>277</v>
      </c>
      <c r="E401" s="64" t="n">
        <v>5818.25</v>
      </c>
      <c r="F401" s="65" t="n">
        <v>-0.0017</v>
      </c>
      <c r="G401" s="66" t="n">
        <v>-9.891025</v>
      </c>
      <c r="H401" s="67" t="n">
        <f aca="false">E401+IF(D401="Long",1,-1)*G401</f>
        <v>5808.358975</v>
      </c>
      <c r="I401" s="68" t="n">
        <f aca="false">Assumptions!$B$58</f>
        <v>5.35750011455817</v>
      </c>
      <c r="J401" s="68" t="n">
        <f aca="false">INDEX(Yearly!$T$5:$T$22,MATCH(C401,Yearly!$A$5:$A$22,0))</f>
        <v>0.738965533042506</v>
      </c>
      <c r="K401" s="68" t="n">
        <f aca="false">G401-I401-J401</f>
        <v>-15.9874906476007</v>
      </c>
      <c r="L401" s="69" t="n">
        <f aca="false">(I401+J401)/Assumptions!$B$8</f>
        <v>0.000268816045169669</v>
      </c>
      <c r="M401" s="70" t="n">
        <f aca="false">F401-L401</f>
        <v>-0.00196881604516967</v>
      </c>
      <c r="N401" s="71" t="n">
        <f aca="false">G401*Assumptions!$B$7</f>
        <v>-77792.911625</v>
      </c>
      <c r="O401" s="71" t="n">
        <f aca="false">K401*Assumptions!$B$7</f>
        <v>-125741.613943379</v>
      </c>
      <c r="P401" s="68" t="n">
        <f aca="false">P400+G401</f>
        <v>6309.659875</v>
      </c>
      <c r="Q401" s="68" t="n">
        <f aca="false">MAX(Q400,P401)</f>
        <v>6385.496385</v>
      </c>
      <c r="R401" s="68" t="n">
        <f aca="false">Q401-P401</f>
        <v>75.8365100000001</v>
      </c>
      <c r="S401" s="68" t="n">
        <f aca="false">S400+K401</f>
        <v>3889.73249566906</v>
      </c>
      <c r="T401" s="68" t="n">
        <f aca="false">MAX(T400,S401)</f>
        <v>3991.60327520226</v>
      </c>
      <c r="U401" s="68" t="n">
        <f aca="false">T401-S401</f>
        <v>101.870779533206</v>
      </c>
      <c r="V401" s="70" t="n">
        <f aca="false">V400+F401</f>
        <v>1.4023</v>
      </c>
      <c r="W401" s="70" t="n">
        <f aca="false">MAX(W400,V401)</f>
        <v>1.4154</v>
      </c>
      <c r="X401" s="70" t="n">
        <f aca="false">W401-V401</f>
        <v>0.0131000000000001</v>
      </c>
      <c r="Y401" s="70" t="n">
        <f aca="false">Y400+M401</f>
        <v>1.29559632194917</v>
      </c>
      <c r="Z401" s="70" t="n">
        <f aca="false">MAX(Z400,Y401)</f>
        <v>1.30950277008468</v>
      </c>
      <c r="AA401" s="70" t="n">
        <f aca="false">Z401-Y401</f>
        <v>0.0139064481355089</v>
      </c>
      <c r="AB401" s="72" t="n">
        <f aca="false">AB400*(1+F401)</f>
        <v>3.76576119655518</v>
      </c>
      <c r="AC401" s="73" t="n">
        <f aca="false">MAX(AC400,AB401)</f>
        <v>3.81555704283793</v>
      </c>
      <c r="AD401" s="70" t="n">
        <f aca="false">1-AB401/AC401</f>
        <v>0.013050740881</v>
      </c>
      <c r="AE401" s="73" t="n">
        <f aca="false">AE400*(1+M401)</f>
        <v>3.38575308046525</v>
      </c>
      <c r="AF401" s="73" t="n">
        <f aca="false">MAX(AF400,AE401)</f>
        <v>3.43330414884657</v>
      </c>
      <c r="AG401" s="70" t="n">
        <f aca="false">1-AE401/AF401</f>
        <v>0.0138499434713045</v>
      </c>
      <c r="AH401" s="74" t="n">
        <f aca="false">IF(R401&gt;0,AH400+1,0)</f>
        <v>3</v>
      </c>
      <c r="AI401" s="74" t="n">
        <f aca="false">IF(U401&gt;0,AI400+1,0)</f>
        <v>7</v>
      </c>
      <c r="AJ401" s="74" t="n">
        <f aca="false">IF(G401&gt;0,AJ400+1,0)</f>
        <v>0</v>
      </c>
      <c r="AK401" s="74" t="n">
        <f aca="false">IF(G401&lt;=0,AK400+1,0)</f>
        <v>3</v>
      </c>
      <c r="AL401" s="74" t="n">
        <f aca="false">IF(K401&gt;0,AL400+1,0)</f>
        <v>0</v>
      </c>
      <c r="AM401" s="74" t="n">
        <f aca="false">IF(K401&lt;=0,AM400+1,0)</f>
        <v>3</v>
      </c>
    </row>
    <row r="402" customFormat="false" ht="15" hidden="false" customHeight="false" outlineLevel="0" collapsed="false">
      <c r="A402" s="61" t="n">
        <v>401</v>
      </c>
      <c r="B402" s="62" t="n">
        <v>41444.3854166667</v>
      </c>
      <c r="C402" s="63" t="n">
        <f aca="false">YEAR(B402)</f>
        <v>2013</v>
      </c>
      <c r="D402" s="32" t="s">
        <v>276</v>
      </c>
      <c r="E402" s="64" t="n">
        <v>5808.4</v>
      </c>
      <c r="F402" s="65" t="n">
        <v>-0.0018</v>
      </c>
      <c r="G402" s="66" t="n">
        <v>-10.45512</v>
      </c>
      <c r="H402" s="67" t="n">
        <f aca="false">E402+IF(D402="Long",1,-1)*G402</f>
        <v>5818.85512</v>
      </c>
      <c r="I402" s="68" t="n">
        <f aca="false">Assumptions!$B$58</f>
        <v>5.35750011455817</v>
      </c>
      <c r="J402" s="68" t="n">
        <f aca="false">INDEX(Yearly!$T$5:$T$22,MATCH(C402,Yearly!$A$5:$A$22,0))</f>
        <v>0.738965533042506</v>
      </c>
      <c r="K402" s="68" t="n">
        <f aca="false">G402-I402-J402</f>
        <v>-16.5515856476007</v>
      </c>
      <c r="L402" s="69" t="n">
        <f aca="false">(I402+J402)/Assumptions!$B$8</f>
        <v>0.000268816045169669</v>
      </c>
      <c r="M402" s="70" t="n">
        <f aca="false">F402-L402</f>
        <v>-0.00206881604516967</v>
      </c>
      <c r="N402" s="71" t="n">
        <f aca="false">G402*Assumptions!$B$7</f>
        <v>-82229.5188</v>
      </c>
      <c r="O402" s="71" t="n">
        <f aca="false">K402*Assumptions!$B$7</f>
        <v>-130178.221118379</v>
      </c>
      <c r="P402" s="68" t="n">
        <f aca="false">P401+G402</f>
        <v>6299.204755</v>
      </c>
      <c r="Q402" s="68" t="n">
        <f aca="false">MAX(Q401,P402)</f>
        <v>6385.496385</v>
      </c>
      <c r="R402" s="68" t="n">
        <f aca="false">Q402-P402</f>
        <v>86.2916299999997</v>
      </c>
      <c r="S402" s="68" t="n">
        <f aca="false">S401+K402</f>
        <v>3873.18091002146</v>
      </c>
      <c r="T402" s="68" t="n">
        <f aca="false">MAX(T401,S402)</f>
        <v>3991.60327520226</v>
      </c>
      <c r="U402" s="68" t="n">
        <f aca="false">T402-S402</f>
        <v>118.422365180807</v>
      </c>
      <c r="V402" s="70" t="n">
        <f aca="false">V401+F402</f>
        <v>1.4005</v>
      </c>
      <c r="W402" s="70" t="n">
        <f aca="false">MAX(W401,V402)</f>
        <v>1.4154</v>
      </c>
      <c r="X402" s="70" t="n">
        <f aca="false">W402-V402</f>
        <v>0.0149000000000001</v>
      </c>
      <c r="Y402" s="70" t="n">
        <f aca="false">Y401+M402</f>
        <v>1.293527505904</v>
      </c>
      <c r="Z402" s="70" t="n">
        <f aca="false">MAX(Z401,Y402)</f>
        <v>1.30950277008468</v>
      </c>
      <c r="AA402" s="70" t="n">
        <f aca="false">Z402-Y402</f>
        <v>0.0159752641806785</v>
      </c>
      <c r="AB402" s="72" t="n">
        <f aca="false">AB401*(1+F402)</f>
        <v>3.75898282640138</v>
      </c>
      <c r="AC402" s="73" t="n">
        <f aca="false">MAX(AC401,AB402)</f>
        <v>3.81555704283793</v>
      </c>
      <c r="AD402" s="70" t="n">
        <f aca="false">1-AB402/AC402</f>
        <v>0.0148272495474142</v>
      </c>
      <c r="AE402" s="73" t="n">
        <f aca="false">AE401*(1+M402)</f>
        <v>3.3787485801674</v>
      </c>
      <c r="AF402" s="73" t="n">
        <f aca="false">MAX(AF401,AE402)</f>
        <v>3.43330414884657</v>
      </c>
      <c r="AG402" s="70" t="n">
        <f aca="false">1-AE402/AF402</f>
        <v>0.0158901065311962</v>
      </c>
      <c r="AH402" s="74" t="n">
        <f aca="false">IF(R402&gt;0,AH401+1,0)</f>
        <v>4</v>
      </c>
      <c r="AI402" s="74" t="n">
        <f aca="false">IF(U402&gt;0,AI401+1,0)</f>
        <v>8</v>
      </c>
      <c r="AJ402" s="74" t="n">
        <f aca="false">IF(G402&gt;0,AJ401+1,0)</f>
        <v>0</v>
      </c>
      <c r="AK402" s="74" t="n">
        <f aca="false">IF(G402&lt;=0,AK401+1,0)</f>
        <v>4</v>
      </c>
      <c r="AL402" s="74" t="n">
        <f aca="false">IF(K402&gt;0,AL401+1,0)</f>
        <v>0</v>
      </c>
      <c r="AM402" s="74" t="n">
        <f aca="false">IF(K402&lt;=0,AM401+1,0)</f>
        <v>4</v>
      </c>
    </row>
    <row r="403" customFormat="false" ht="15" hidden="false" customHeight="false" outlineLevel="0" collapsed="false">
      <c r="A403" s="61" t="n">
        <v>402</v>
      </c>
      <c r="B403" s="62" t="n">
        <v>41444.59375</v>
      </c>
      <c r="C403" s="63" t="n">
        <f aca="false">YEAR(B403)</f>
        <v>2013</v>
      </c>
      <c r="D403" s="32" t="s">
        <v>277</v>
      </c>
      <c r="E403" s="64" t="n">
        <v>5818.9</v>
      </c>
      <c r="F403" s="65" t="n">
        <v>-0.0199</v>
      </c>
      <c r="G403" s="66" t="n">
        <v>-115.79611</v>
      </c>
      <c r="H403" s="67" t="n">
        <f aca="false">E403+IF(D403="Long",1,-1)*G403</f>
        <v>5703.10389</v>
      </c>
      <c r="I403" s="68" t="n">
        <f aca="false">Assumptions!$B$58</f>
        <v>5.35750011455817</v>
      </c>
      <c r="J403" s="68" t="n">
        <f aca="false">INDEX(Yearly!$T$5:$T$22,MATCH(C403,Yearly!$A$5:$A$22,0))</f>
        <v>0.738965533042506</v>
      </c>
      <c r="K403" s="68" t="n">
        <f aca="false">G403-I403-J403</f>
        <v>-121.892575647601</v>
      </c>
      <c r="L403" s="69" t="n">
        <f aca="false">(I403+J403)/Assumptions!$B$8</f>
        <v>0.000268816045169669</v>
      </c>
      <c r="M403" s="70" t="n">
        <f aca="false">F403-L403</f>
        <v>-0.0201688160451697</v>
      </c>
      <c r="N403" s="71" t="n">
        <f aca="false">G403*Assumptions!$B$7</f>
        <v>-910736.40515</v>
      </c>
      <c r="O403" s="71" t="n">
        <f aca="false">K403*Assumptions!$B$7</f>
        <v>-958685.107468379</v>
      </c>
      <c r="P403" s="68" t="n">
        <f aca="false">P402+G403</f>
        <v>6183.408645</v>
      </c>
      <c r="Q403" s="68" t="n">
        <f aca="false">MAX(Q402,P403)</f>
        <v>6385.496385</v>
      </c>
      <c r="R403" s="68" t="n">
        <f aca="false">Q403-P403</f>
        <v>202.08774</v>
      </c>
      <c r="S403" s="68" t="n">
        <f aca="false">S402+K403</f>
        <v>3751.28833437386</v>
      </c>
      <c r="T403" s="68" t="n">
        <f aca="false">MAX(T402,S403)</f>
        <v>3991.60327520226</v>
      </c>
      <c r="U403" s="68" t="n">
        <f aca="false">T403-S403</f>
        <v>240.314940828407</v>
      </c>
      <c r="V403" s="70" t="n">
        <f aca="false">V402+F403</f>
        <v>1.3806</v>
      </c>
      <c r="W403" s="70" t="n">
        <f aca="false">MAX(W402,V403)</f>
        <v>1.4154</v>
      </c>
      <c r="X403" s="70" t="n">
        <f aca="false">W403-V403</f>
        <v>0.0348000000000002</v>
      </c>
      <c r="Y403" s="70" t="n">
        <f aca="false">Y402+M403</f>
        <v>1.27335868985883</v>
      </c>
      <c r="Z403" s="70" t="n">
        <f aca="false">MAX(Z402,Y403)</f>
        <v>1.30950277008468</v>
      </c>
      <c r="AA403" s="70" t="n">
        <f aca="false">Z403-Y403</f>
        <v>0.0361440802258481</v>
      </c>
      <c r="AB403" s="72" t="n">
        <f aca="false">AB402*(1+F403)</f>
        <v>3.68417906815599</v>
      </c>
      <c r="AC403" s="73" t="n">
        <f aca="false">MAX(AC402,AB403)</f>
        <v>3.81555704283793</v>
      </c>
      <c r="AD403" s="70" t="n">
        <f aca="false">1-AB403/AC403</f>
        <v>0.0344321872814206</v>
      </c>
      <c r="AE403" s="73" t="n">
        <f aca="false">AE402*(1+M403)</f>
        <v>3.31060322159113</v>
      </c>
      <c r="AF403" s="73" t="n">
        <f aca="false">MAX(AF402,AE403)</f>
        <v>3.43330414884657</v>
      </c>
      <c r="AG403" s="70" t="n">
        <f aca="false">1-AE403/AF403</f>
        <v>0.0357384379407999</v>
      </c>
      <c r="AH403" s="74" t="n">
        <f aca="false">IF(R403&gt;0,AH402+1,0)</f>
        <v>5</v>
      </c>
      <c r="AI403" s="74" t="n">
        <f aca="false">IF(U403&gt;0,AI402+1,0)</f>
        <v>9</v>
      </c>
      <c r="AJ403" s="74" t="n">
        <f aca="false">IF(G403&gt;0,AJ402+1,0)</f>
        <v>0</v>
      </c>
      <c r="AK403" s="74" t="n">
        <f aca="false">IF(G403&lt;=0,AK402+1,0)</f>
        <v>5</v>
      </c>
      <c r="AL403" s="74" t="n">
        <f aca="false">IF(K403&gt;0,AL402+1,0)</f>
        <v>0</v>
      </c>
      <c r="AM403" s="74" t="n">
        <f aca="false">IF(K403&lt;=0,AM402+1,0)</f>
        <v>5</v>
      </c>
    </row>
    <row r="404" customFormat="false" ht="15" hidden="false" customHeight="false" outlineLevel="0" collapsed="false">
      <c r="A404" s="61" t="n">
        <v>403</v>
      </c>
      <c r="B404" s="62" t="n">
        <v>41445.40625</v>
      </c>
      <c r="C404" s="63" t="n">
        <f aca="false">YEAR(B404)</f>
        <v>2013</v>
      </c>
      <c r="D404" s="32" t="s">
        <v>276</v>
      </c>
      <c r="E404" s="64" t="n">
        <v>5702.85</v>
      </c>
      <c r="F404" s="65" t="n">
        <v>0.0091</v>
      </c>
      <c r="G404" s="66" t="n">
        <v>51.895935</v>
      </c>
      <c r="H404" s="67" t="n">
        <f aca="false">E404+IF(D404="Long",1,-1)*G404</f>
        <v>5650.954065</v>
      </c>
      <c r="I404" s="68" t="n">
        <f aca="false">Assumptions!$B$58</f>
        <v>5.35750011455817</v>
      </c>
      <c r="J404" s="68" t="n">
        <f aca="false">INDEX(Yearly!$T$5:$T$22,MATCH(C404,Yearly!$A$5:$A$22,0))</f>
        <v>0.738965533042506</v>
      </c>
      <c r="K404" s="68" t="n">
        <f aca="false">G404-I404-J404</f>
        <v>45.7994693523993</v>
      </c>
      <c r="L404" s="69" t="n">
        <f aca="false">(I404+J404)/Assumptions!$B$8</f>
        <v>0.000268816045169669</v>
      </c>
      <c r="M404" s="70" t="n">
        <f aca="false">F404-L404</f>
        <v>0.00883118395483033</v>
      </c>
      <c r="N404" s="71" t="n">
        <f aca="false">G404*Assumptions!$B$7</f>
        <v>408161.528775</v>
      </c>
      <c r="O404" s="71" t="n">
        <f aca="false">K404*Assumptions!$B$7</f>
        <v>360212.826456621</v>
      </c>
      <c r="P404" s="68" t="n">
        <f aca="false">P403+G404</f>
        <v>6235.30458</v>
      </c>
      <c r="Q404" s="68" t="n">
        <f aca="false">MAX(Q403,P404)</f>
        <v>6385.496385</v>
      </c>
      <c r="R404" s="68" t="n">
        <f aca="false">Q404-P404</f>
        <v>150.191805</v>
      </c>
      <c r="S404" s="68" t="n">
        <f aca="false">S403+K404</f>
        <v>3797.08780372625</v>
      </c>
      <c r="T404" s="68" t="n">
        <f aca="false">MAX(T403,S404)</f>
        <v>3991.60327520226</v>
      </c>
      <c r="U404" s="68" t="n">
        <f aca="false">T404-S404</f>
        <v>194.515471476008</v>
      </c>
      <c r="V404" s="70" t="n">
        <f aca="false">V403+F404</f>
        <v>1.3897</v>
      </c>
      <c r="W404" s="70" t="n">
        <f aca="false">MAX(W403,V404)</f>
        <v>1.4154</v>
      </c>
      <c r="X404" s="70" t="n">
        <f aca="false">W404-V404</f>
        <v>0.0257000000000001</v>
      </c>
      <c r="Y404" s="70" t="n">
        <f aca="false">Y403+M404</f>
        <v>1.28218987381366</v>
      </c>
      <c r="Z404" s="70" t="n">
        <f aca="false">MAX(Z403,Y404)</f>
        <v>1.30950277008468</v>
      </c>
      <c r="AA404" s="70" t="n">
        <f aca="false">Z404-Y404</f>
        <v>0.0273128962710179</v>
      </c>
      <c r="AB404" s="72" t="n">
        <f aca="false">AB403*(1+F404)</f>
        <v>3.71770509767621</v>
      </c>
      <c r="AC404" s="73" t="n">
        <f aca="false">MAX(AC403,AB404)</f>
        <v>3.81555704283793</v>
      </c>
      <c r="AD404" s="70" t="n">
        <f aca="false">1-AB404/AC404</f>
        <v>0.0256455201856816</v>
      </c>
      <c r="AE404" s="73" t="n">
        <f aca="false">AE403*(1+M404)</f>
        <v>3.33983976764245</v>
      </c>
      <c r="AF404" s="73" t="n">
        <f aca="false">MAX(AF403,AE404)</f>
        <v>3.43330414884657</v>
      </c>
      <c r="AG404" s="70" t="n">
        <f aca="false">1-AE404/AF404</f>
        <v>0.0272228667056831</v>
      </c>
      <c r="AH404" s="74" t="n">
        <f aca="false">IF(R404&gt;0,AH403+1,0)</f>
        <v>6</v>
      </c>
      <c r="AI404" s="74" t="n">
        <f aca="false">IF(U404&gt;0,AI403+1,0)</f>
        <v>10</v>
      </c>
      <c r="AJ404" s="74" t="n">
        <f aca="false">IF(G404&gt;0,AJ403+1,0)</f>
        <v>1</v>
      </c>
      <c r="AK404" s="74" t="n">
        <f aca="false">IF(G404&lt;=0,AK403+1,0)</f>
        <v>0</v>
      </c>
      <c r="AL404" s="74" t="n">
        <f aca="false">IF(K404&gt;0,AL403+1,0)</f>
        <v>1</v>
      </c>
      <c r="AM404" s="74" t="n">
        <f aca="false">IF(K404&lt;=0,AM403+1,0)</f>
        <v>0</v>
      </c>
    </row>
    <row r="405" customFormat="false" ht="15" hidden="false" customHeight="false" outlineLevel="0" collapsed="false">
      <c r="A405" s="61" t="n">
        <v>404</v>
      </c>
      <c r="B405" s="62" t="n">
        <v>41452.40625</v>
      </c>
      <c r="C405" s="63" t="n">
        <f aca="false">YEAR(B405)</f>
        <v>2013</v>
      </c>
      <c r="D405" s="32" t="s">
        <v>277</v>
      </c>
      <c r="E405" s="64" t="n">
        <v>5651.15</v>
      </c>
      <c r="F405" s="65" t="n">
        <v>-0.0033</v>
      </c>
      <c r="G405" s="66" t="n">
        <v>-18.648795</v>
      </c>
      <c r="H405" s="67" t="n">
        <f aca="false">E405+IF(D405="Long",1,-1)*G405</f>
        <v>5632.501205</v>
      </c>
      <c r="I405" s="68" t="n">
        <f aca="false">Assumptions!$B$58</f>
        <v>5.35750011455817</v>
      </c>
      <c r="J405" s="68" t="n">
        <f aca="false">INDEX(Yearly!$T$5:$T$22,MATCH(C405,Yearly!$A$5:$A$22,0))</f>
        <v>0.738965533042506</v>
      </c>
      <c r="K405" s="68" t="n">
        <f aca="false">G405-I405-J405</f>
        <v>-24.7452606476007</v>
      </c>
      <c r="L405" s="69" t="n">
        <f aca="false">(I405+J405)/Assumptions!$B$8</f>
        <v>0.000268816045169669</v>
      </c>
      <c r="M405" s="70" t="n">
        <f aca="false">F405-L405</f>
        <v>-0.00356881604516967</v>
      </c>
      <c r="N405" s="71" t="n">
        <f aca="false">G405*Assumptions!$B$7</f>
        <v>-146672.772675</v>
      </c>
      <c r="O405" s="71" t="n">
        <f aca="false">K405*Assumptions!$B$7</f>
        <v>-194621.474993379</v>
      </c>
      <c r="P405" s="68" t="n">
        <f aca="false">P404+G405</f>
        <v>6216.655785</v>
      </c>
      <c r="Q405" s="68" t="n">
        <f aca="false">MAX(Q404,P405)</f>
        <v>6385.496385</v>
      </c>
      <c r="R405" s="68" t="n">
        <f aca="false">Q405-P405</f>
        <v>168.8406</v>
      </c>
      <c r="S405" s="68" t="n">
        <f aca="false">S404+K405</f>
        <v>3772.34254307865</v>
      </c>
      <c r="T405" s="68" t="n">
        <f aca="false">MAX(T404,S405)</f>
        <v>3991.60327520226</v>
      </c>
      <c r="U405" s="68" t="n">
        <f aca="false">T405-S405</f>
        <v>219.260732123609</v>
      </c>
      <c r="V405" s="70" t="n">
        <f aca="false">V404+F405</f>
        <v>1.3864</v>
      </c>
      <c r="W405" s="70" t="n">
        <f aca="false">MAX(W404,V405)</f>
        <v>1.4154</v>
      </c>
      <c r="X405" s="70" t="n">
        <f aca="false">W405-V405</f>
        <v>0.0290000000000001</v>
      </c>
      <c r="Y405" s="70" t="n">
        <f aca="false">Y404+M405</f>
        <v>1.27862105776849</v>
      </c>
      <c r="Z405" s="70" t="n">
        <f aca="false">MAX(Z404,Y405)</f>
        <v>1.30950277008468</v>
      </c>
      <c r="AA405" s="70" t="n">
        <f aca="false">Z405-Y405</f>
        <v>0.0308817123161875</v>
      </c>
      <c r="AB405" s="72" t="n">
        <f aca="false">AB404*(1+F405)</f>
        <v>3.70543667085388</v>
      </c>
      <c r="AC405" s="73" t="n">
        <f aca="false">MAX(AC404,AB405)</f>
        <v>3.81555704283793</v>
      </c>
      <c r="AD405" s="70" t="n">
        <f aca="false">1-AB405/AC405</f>
        <v>0.0288608899690688</v>
      </c>
      <c r="AE405" s="73" t="n">
        <f aca="false">AE404*(1+M405)</f>
        <v>3.3279204938914</v>
      </c>
      <c r="AF405" s="73" t="n">
        <f aca="false">MAX(AF404,AE405)</f>
        <v>3.43330414884657</v>
      </c>
      <c r="AG405" s="70" t="n">
        <f aca="false">1-AE405/AF405</f>
        <v>0.0306945293473579</v>
      </c>
      <c r="AH405" s="74" t="n">
        <f aca="false">IF(R405&gt;0,AH404+1,0)</f>
        <v>7</v>
      </c>
      <c r="AI405" s="74" t="n">
        <f aca="false">IF(U405&gt;0,AI404+1,0)</f>
        <v>11</v>
      </c>
      <c r="AJ405" s="74" t="n">
        <f aca="false">IF(G405&gt;0,AJ404+1,0)</f>
        <v>0</v>
      </c>
      <c r="AK405" s="74" t="n">
        <f aca="false">IF(G405&lt;=0,AK404+1,0)</f>
        <v>1</v>
      </c>
      <c r="AL405" s="74" t="n">
        <f aca="false">IF(K405&gt;0,AL404+1,0)</f>
        <v>0</v>
      </c>
      <c r="AM405" s="74" t="n">
        <f aca="false">IF(K405&lt;=0,AM404+1,0)</f>
        <v>1</v>
      </c>
    </row>
    <row r="406" customFormat="false" ht="15" hidden="false" customHeight="false" outlineLevel="0" collapsed="false">
      <c r="A406" s="61" t="n">
        <v>405</v>
      </c>
      <c r="B406" s="62" t="n">
        <v>41452.5180555556</v>
      </c>
      <c r="C406" s="63" t="n">
        <f aca="false">YEAR(B406)</f>
        <v>2013</v>
      </c>
      <c r="D406" s="32" t="s">
        <v>276</v>
      </c>
      <c r="E406" s="64" t="n">
        <v>5632.35</v>
      </c>
      <c r="F406" s="65" t="n">
        <v>-0.0033</v>
      </c>
      <c r="G406" s="66" t="n">
        <v>-18.586755</v>
      </c>
      <c r="H406" s="67" t="n">
        <f aca="false">E406+IF(D406="Long",1,-1)*G406</f>
        <v>5650.936755</v>
      </c>
      <c r="I406" s="68" t="n">
        <f aca="false">Assumptions!$B$58</f>
        <v>5.35750011455817</v>
      </c>
      <c r="J406" s="68" t="n">
        <f aca="false">INDEX(Yearly!$T$5:$T$22,MATCH(C406,Yearly!$A$5:$A$22,0))</f>
        <v>0.738965533042506</v>
      </c>
      <c r="K406" s="68" t="n">
        <f aca="false">G406-I406-J406</f>
        <v>-24.6832206476007</v>
      </c>
      <c r="L406" s="69" t="n">
        <f aca="false">(I406+J406)/Assumptions!$B$8</f>
        <v>0.000268816045169669</v>
      </c>
      <c r="M406" s="70" t="n">
        <f aca="false">F406-L406</f>
        <v>-0.00356881604516967</v>
      </c>
      <c r="N406" s="71" t="n">
        <f aca="false">G406*Assumptions!$B$7</f>
        <v>-146184.828075</v>
      </c>
      <c r="O406" s="71" t="n">
        <f aca="false">K406*Assumptions!$B$7</f>
        <v>-194133.530393379</v>
      </c>
      <c r="P406" s="68" t="n">
        <f aca="false">P405+G406</f>
        <v>6198.06903</v>
      </c>
      <c r="Q406" s="68" t="n">
        <f aca="false">MAX(Q405,P406)</f>
        <v>6385.496385</v>
      </c>
      <c r="R406" s="68" t="n">
        <f aca="false">Q406-P406</f>
        <v>187.427355000001</v>
      </c>
      <c r="S406" s="68" t="n">
        <f aca="false">S405+K406</f>
        <v>3747.65932243105</v>
      </c>
      <c r="T406" s="68" t="n">
        <f aca="false">MAX(T405,S406)</f>
        <v>3991.60327520226</v>
      </c>
      <c r="U406" s="68" t="n">
        <f aca="false">T406-S406</f>
        <v>243.943952771209</v>
      </c>
      <c r="V406" s="70" t="n">
        <f aca="false">V405+F406</f>
        <v>1.3831</v>
      </c>
      <c r="W406" s="70" t="n">
        <f aca="false">MAX(W405,V406)</f>
        <v>1.4154</v>
      </c>
      <c r="X406" s="70" t="n">
        <f aca="false">W406-V406</f>
        <v>0.0323000000000002</v>
      </c>
      <c r="Y406" s="70" t="n">
        <f aca="false">Y405+M406</f>
        <v>1.27505224172332</v>
      </c>
      <c r="Z406" s="70" t="n">
        <f aca="false">MAX(Z405,Y406)</f>
        <v>1.30950277008468</v>
      </c>
      <c r="AA406" s="70" t="n">
        <f aca="false">Z406-Y406</f>
        <v>0.0344505283613572</v>
      </c>
      <c r="AB406" s="72" t="n">
        <f aca="false">AB405*(1+F406)</f>
        <v>3.69320872984006</v>
      </c>
      <c r="AC406" s="73" t="n">
        <f aca="false">MAX(AC405,AB406)</f>
        <v>3.81555704283793</v>
      </c>
      <c r="AD406" s="70" t="n">
        <f aca="false">1-AB406/AC406</f>
        <v>0.0320656490321708</v>
      </c>
      <c r="AE406" s="73" t="n">
        <f aca="false">AE405*(1+M406)</f>
        <v>3.31604375783575</v>
      </c>
      <c r="AF406" s="73" t="n">
        <f aca="false">MAX(AF405,AE406)</f>
        <v>3.43330414884657</v>
      </c>
      <c r="AG406" s="70" t="n">
        <f aca="false">1-AE406/AF406</f>
        <v>0.0341538022636938</v>
      </c>
      <c r="AH406" s="74" t="n">
        <f aca="false">IF(R406&gt;0,AH405+1,0)</f>
        <v>8</v>
      </c>
      <c r="AI406" s="74" t="n">
        <f aca="false">IF(U406&gt;0,AI405+1,0)</f>
        <v>12</v>
      </c>
      <c r="AJ406" s="74" t="n">
        <f aca="false">IF(G406&gt;0,AJ405+1,0)</f>
        <v>0</v>
      </c>
      <c r="AK406" s="74" t="n">
        <f aca="false">IF(G406&lt;=0,AK405+1,0)</f>
        <v>2</v>
      </c>
      <c r="AL406" s="74" t="n">
        <f aca="false">IF(K406&gt;0,AL405+1,0)</f>
        <v>0</v>
      </c>
      <c r="AM406" s="74" t="n">
        <f aca="false">IF(K406&lt;=0,AM405+1,0)</f>
        <v>2</v>
      </c>
    </row>
    <row r="407" customFormat="false" ht="15" hidden="false" customHeight="false" outlineLevel="0" collapsed="false">
      <c r="A407" s="61" t="n">
        <v>406</v>
      </c>
      <c r="B407" s="62" t="n">
        <v>41452.5520833333</v>
      </c>
      <c r="C407" s="63" t="n">
        <f aca="false">YEAR(B407)</f>
        <v>2013</v>
      </c>
      <c r="D407" s="32" t="s">
        <v>277</v>
      </c>
      <c r="E407" s="64" t="n">
        <v>5650.95</v>
      </c>
      <c r="F407" s="65" t="n">
        <v>0.0263</v>
      </c>
      <c r="G407" s="66" t="n">
        <v>148.619985</v>
      </c>
      <c r="H407" s="67" t="n">
        <f aca="false">E407+IF(D407="Long",1,-1)*G407</f>
        <v>5799.569985</v>
      </c>
      <c r="I407" s="68" t="n">
        <f aca="false">Assumptions!$B$58</f>
        <v>5.35750011455817</v>
      </c>
      <c r="J407" s="68" t="n">
        <f aca="false">INDEX(Yearly!$T$5:$T$22,MATCH(C407,Yearly!$A$5:$A$22,0))</f>
        <v>0.738965533042506</v>
      </c>
      <c r="K407" s="68" t="n">
        <f aca="false">G407-I407-J407</f>
        <v>142.523519352399</v>
      </c>
      <c r="L407" s="69" t="n">
        <f aca="false">(I407+J407)/Assumptions!$B$8</f>
        <v>0.000268816045169669</v>
      </c>
      <c r="M407" s="70" t="n">
        <f aca="false">F407-L407</f>
        <v>0.0260311839548303</v>
      </c>
      <c r="N407" s="71" t="n">
        <f aca="false">G407*Assumptions!$B$7</f>
        <v>1168896.182025</v>
      </c>
      <c r="O407" s="71" t="n">
        <f aca="false">K407*Assumptions!$B$7</f>
        <v>1120947.47970662</v>
      </c>
      <c r="P407" s="68" t="n">
        <f aca="false">P406+G407</f>
        <v>6346.689015</v>
      </c>
      <c r="Q407" s="68" t="n">
        <f aca="false">MAX(Q406,P407)</f>
        <v>6385.496385</v>
      </c>
      <c r="R407" s="68" t="n">
        <f aca="false">Q407-P407</f>
        <v>38.8073700000005</v>
      </c>
      <c r="S407" s="68" t="n">
        <f aca="false">S406+K407</f>
        <v>3890.18284178345</v>
      </c>
      <c r="T407" s="68" t="n">
        <f aca="false">MAX(T406,S407)</f>
        <v>3991.60327520226</v>
      </c>
      <c r="U407" s="68" t="n">
        <f aca="false">T407-S407</f>
        <v>101.42043341881</v>
      </c>
      <c r="V407" s="70" t="n">
        <f aca="false">V406+F407</f>
        <v>1.4094</v>
      </c>
      <c r="W407" s="70" t="n">
        <f aca="false">MAX(W406,V407)</f>
        <v>1.4154</v>
      </c>
      <c r="X407" s="70" t="n">
        <f aca="false">W407-V407</f>
        <v>0.00600000000000023</v>
      </c>
      <c r="Y407" s="70" t="n">
        <f aca="false">Y406+M407</f>
        <v>1.30108342567815</v>
      </c>
      <c r="Z407" s="70" t="n">
        <f aca="false">MAX(Z406,Y407)</f>
        <v>1.30950277008468</v>
      </c>
      <c r="AA407" s="70" t="n">
        <f aca="false">Z407-Y407</f>
        <v>0.00841934440652681</v>
      </c>
      <c r="AB407" s="72" t="n">
        <f aca="false">AB406*(1+F407)</f>
        <v>3.79034011943486</v>
      </c>
      <c r="AC407" s="73" t="n">
        <f aca="false">MAX(AC406,AB407)</f>
        <v>3.81555704283793</v>
      </c>
      <c r="AD407" s="70" t="n">
        <f aca="false">1-AB407/AC407</f>
        <v>0.0066089756017168</v>
      </c>
      <c r="AE407" s="73" t="n">
        <f aca="false">AE406*(1+M407)</f>
        <v>3.40236430289824</v>
      </c>
      <c r="AF407" s="73" t="n">
        <f aca="false">MAX(AF406,AE407)</f>
        <v>3.43330414884657</v>
      </c>
      <c r="AG407" s="70" t="n">
        <f aca="false">1-AE407/AF407</f>
        <v>0.00901168221834647</v>
      </c>
      <c r="AH407" s="74" t="n">
        <f aca="false">IF(R407&gt;0,AH406+1,0)</f>
        <v>9</v>
      </c>
      <c r="AI407" s="74" t="n">
        <f aca="false">IF(U407&gt;0,AI406+1,0)</f>
        <v>13</v>
      </c>
      <c r="AJ407" s="74" t="n">
        <f aca="false">IF(G407&gt;0,AJ406+1,0)</f>
        <v>1</v>
      </c>
      <c r="AK407" s="74" t="n">
        <f aca="false">IF(G407&lt;=0,AK406+1,0)</f>
        <v>0</v>
      </c>
      <c r="AL407" s="74" t="n">
        <f aca="false">IF(K407&gt;0,AL406+1,0)</f>
        <v>1</v>
      </c>
      <c r="AM407" s="74" t="n">
        <f aca="false">IF(K407&lt;=0,AM406+1,0)</f>
        <v>0</v>
      </c>
    </row>
    <row r="408" customFormat="false" ht="15" hidden="false" customHeight="false" outlineLevel="0" collapsed="false">
      <c r="A408" s="61" t="n">
        <v>407</v>
      </c>
      <c r="B408" s="62" t="n">
        <v>41458.40625</v>
      </c>
      <c r="C408" s="63" t="n">
        <f aca="false">YEAR(B408)</f>
        <v>2013</v>
      </c>
      <c r="D408" s="32" t="s">
        <v>276</v>
      </c>
      <c r="E408" s="64" t="n">
        <v>5799.5</v>
      </c>
      <c r="F408" s="65" t="n">
        <v>-0.0001</v>
      </c>
      <c r="G408" s="66" t="n">
        <v>-0.57995</v>
      </c>
      <c r="H408" s="67" t="n">
        <f aca="false">E408+IF(D408="Long",1,-1)*G408</f>
        <v>5800.07995</v>
      </c>
      <c r="I408" s="68" t="n">
        <f aca="false">Assumptions!$B$58</f>
        <v>5.35750011455817</v>
      </c>
      <c r="J408" s="68" t="n">
        <f aca="false">INDEX(Yearly!$T$5:$T$22,MATCH(C408,Yearly!$A$5:$A$22,0))</f>
        <v>0.738965533042506</v>
      </c>
      <c r="K408" s="68" t="n">
        <f aca="false">G408-I408-J408</f>
        <v>-6.67641564760067</v>
      </c>
      <c r="L408" s="69" t="n">
        <f aca="false">(I408+J408)/Assumptions!$B$8</f>
        <v>0.000268816045169669</v>
      </c>
      <c r="M408" s="70" t="n">
        <f aca="false">F408-L408</f>
        <v>-0.000368816045169669</v>
      </c>
      <c r="N408" s="71" t="n">
        <f aca="false">G408*Assumptions!$B$7</f>
        <v>-4561.30675</v>
      </c>
      <c r="O408" s="71" t="n">
        <f aca="false">K408*Assumptions!$B$7</f>
        <v>-52510.0090683793</v>
      </c>
      <c r="P408" s="68" t="n">
        <f aca="false">P407+G408</f>
        <v>6346.109065</v>
      </c>
      <c r="Q408" s="68" t="n">
        <f aca="false">MAX(Q407,P408)</f>
        <v>6385.496385</v>
      </c>
      <c r="R408" s="68" t="n">
        <f aca="false">Q408-P408</f>
        <v>39.3873200000007</v>
      </c>
      <c r="S408" s="68" t="n">
        <f aca="false">S407+K408</f>
        <v>3883.50642613585</v>
      </c>
      <c r="T408" s="68" t="n">
        <f aca="false">MAX(T407,S408)</f>
        <v>3991.60327520226</v>
      </c>
      <c r="U408" s="68" t="n">
        <f aca="false">T408-S408</f>
        <v>108.09684906641</v>
      </c>
      <c r="V408" s="70" t="n">
        <f aca="false">V407+F408</f>
        <v>1.4093</v>
      </c>
      <c r="W408" s="70" t="n">
        <f aca="false">MAX(W407,V408)</f>
        <v>1.4154</v>
      </c>
      <c r="X408" s="70" t="n">
        <f aca="false">W408-V408</f>
        <v>0.00610000000000022</v>
      </c>
      <c r="Y408" s="70" t="n">
        <f aca="false">Y407+M408</f>
        <v>1.30071460963298</v>
      </c>
      <c r="Z408" s="70" t="n">
        <f aca="false">MAX(Z407,Y408)</f>
        <v>1.30950277008468</v>
      </c>
      <c r="AA408" s="70" t="n">
        <f aca="false">Z408-Y408</f>
        <v>0.00878816045169639</v>
      </c>
      <c r="AB408" s="72" t="n">
        <f aca="false">AB407*(1+F408)</f>
        <v>3.78996108542291</v>
      </c>
      <c r="AC408" s="73" t="n">
        <f aca="false">MAX(AC407,AB408)</f>
        <v>3.81555704283793</v>
      </c>
      <c r="AD408" s="70" t="n">
        <f aca="false">1-AB408/AC408</f>
        <v>0.00670831470415667</v>
      </c>
      <c r="AE408" s="73" t="n">
        <f aca="false">AE407*(1+M408)</f>
        <v>3.40110945635182</v>
      </c>
      <c r="AF408" s="73" t="n">
        <f aca="false">MAX(AF407,AE408)</f>
        <v>3.43330414884657</v>
      </c>
      <c r="AG408" s="70" t="n">
        <f aca="false">1-AE408/AF408</f>
        <v>0.00937717461052001</v>
      </c>
      <c r="AH408" s="74" t="n">
        <f aca="false">IF(R408&gt;0,AH407+1,0)</f>
        <v>10</v>
      </c>
      <c r="AI408" s="74" t="n">
        <f aca="false">IF(U408&gt;0,AI407+1,0)</f>
        <v>14</v>
      </c>
      <c r="AJ408" s="74" t="n">
        <f aca="false">IF(G408&gt;0,AJ407+1,0)</f>
        <v>0</v>
      </c>
      <c r="AK408" s="74" t="n">
        <f aca="false">IF(G408&lt;=0,AK407+1,0)</f>
        <v>1</v>
      </c>
      <c r="AL408" s="74" t="n">
        <f aca="false">IF(K408&gt;0,AL407+1,0)</f>
        <v>0</v>
      </c>
      <c r="AM408" s="74" t="n">
        <f aca="false">IF(K408&lt;=0,AM407+1,0)</f>
        <v>1</v>
      </c>
    </row>
    <row r="409" customFormat="false" ht="15" hidden="false" customHeight="false" outlineLevel="0" collapsed="false">
      <c r="A409" s="61" t="n">
        <v>408</v>
      </c>
      <c r="B409" s="62" t="n">
        <v>41459.40625</v>
      </c>
      <c r="C409" s="63" t="n">
        <f aca="false">YEAR(B409)</f>
        <v>2013</v>
      </c>
      <c r="D409" s="32" t="s">
        <v>277</v>
      </c>
      <c r="E409" s="64" t="n">
        <v>5800.2</v>
      </c>
      <c r="F409" s="65" t="n">
        <v>-0.0019</v>
      </c>
      <c r="G409" s="66" t="n">
        <v>-11.02038</v>
      </c>
      <c r="H409" s="67" t="n">
        <f aca="false">E409+IF(D409="Long",1,-1)*G409</f>
        <v>5789.17962</v>
      </c>
      <c r="I409" s="68" t="n">
        <f aca="false">Assumptions!$B$58</f>
        <v>5.35750011455817</v>
      </c>
      <c r="J409" s="68" t="n">
        <f aca="false">INDEX(Yearly!$T$5:$T$22,MATCH(C409,Yearly!$A$5:$A$22,0))</f>
        <v>0.738965533042506</v>
      </c>
      <c r="K409" s="68" t="n">
        <f aca="false">G409-I409-J409</f>
        <v>-17.1168456476007</v>
      </c>
      <c r="L409" s="69" t="n">
        <f aca="false">(I409+J409)/Assumptions!$B$8</f>
        <v>0.000268816045169669</v>
      </c>
      <c r="M409" s="70" t="n">
        <f aca="false">F409-L409</f>
        <v>-0.00216881604516967</v>
      </c>
      <c r="N409" s="71" t="n">
        <f aca="false">G409*Assumptions!$B$7</f>
        <v>-86675.2887</v>
      </c>
      <c r="O409" s="71" t="n">
        <f aca="false">K409*Assumptions!$B$7</f>
        <v>-134623.991018379</v>
      </c>
      <c r="P409" s="68" t="n">
        <f aca="false">P408+G409</f>
        <v>6335.088685</v>
      </c>
      <c r="Q409" s="68" t="n">
        <f aca="false">MAX(Q408,P409)</f>
        <v>6385.496385</v>
      </c>
      <c r="R409" s="68" t="n">
        <f aca="false">Q409-P409</f>
        <v>50.4077000000007</v>
      </c>
      <c r="S409" s="68" t="n">
        <f aca="false">S408+K409</f>
        <v>3866.38958048825</v>
      </c>
      <c r="T409" s="68" t="n">
        <f aca="false">MAX(T408,S409)</f>
        <v>3991.60327520226</v>
      </c>
      <c r="U409" s="68" t="n">
        <f aca="false">T409-S409</f>
        <v>125.213694714011</v>
      </c>
      <c r="V409" s="70" t="n">
        <f aca="false">V408+F409</f>
        <v>1.4074</v>
      </c>
      <c r="W409" s="70" t="n">
        <f aca="false">MAX(W408,V409)</f>
        <v>1.4154</v>
      </c>
      <c r="X409" s="70" t="n">
        <f aca="false">W409-V409</f>
        <v>0.00800000000000023</v>
      </c>
      <c r="Y409" s="70" t="n">
        <f aca="false">Y408+M409</f>
        <v>1.29854579358781</v>
      </c>
      <c r="Z409" s="70" t="n">
        <f aca="false">MAX(Z408,Y409)</f>
        <v>1.30950277008468</v>
      </c>
      <c r="AA409" s="70" t="n">
        <f aca="false">Z409-Y409</f>
        <v>0.010956976496866</v>
      </c>
      <c r="AB409" s="72" t="n">
        <f aca="false">AB408*(1+F409)</f>
        <v>3.78276015936061</v>
      </c>
      <c r="AC409" s="73" t="n">
        <f aca="false">MAX(AC408,AB409)</f>
        <v>3.81555704283793</v>
      </c>
      <c r="AD409" s="70" t="n">
        <f aca="false">1-AB409/AC409</f>
        <v>0.00859556890621882</v>
      </c>
      <c r="AE409" s="73" t="n">
        <f aca="false">AE408*(1+M409)</f>
        <v>3.3937330755915</v>
      </c>
      <c r="AF409" s="73" t="n">
        <f aca="false">MAX(AF408,AE409)</f>
        <v>3.43330414884657</v>
      </c>
      <c r="AG409" s="70" t="n">
        <f aca="false">1-AE409/AF409</f>
        <v>0.0115256532889361</v>
      </c>
      <c r="AH409" s="74" t="n">
        <f aca="false">IF(R409&gt;0,AH408+1,0)</f>
        <v>11</v>
      </c>
      <c r="AI409" s="74" t="n">
        <f aca="false">IF(U409&gt;0,AI408+1,0)</f>
        <v>15</v>
      </c>
      <c r="AJ409" s="74" t="n">
        <f aca="false">IF(G409&gt;0,AJ408+1,0)</f>
        <v>0</v>
      </c>
      <c r="AK409" s="74" t="n">
        <f aca="false">IF(G409&lt;=0,AK408+1,0)</f>
        <v>2</v>
      </c>
      <c r="AL409" s="74" t="n">
        <f aca="false">IF(K409&gt;0,AL408+1,0)</f>
        <v>0</v>
      </c>
      <c r="AM409" s="74" t="n">
        <f aca="false">IF(K409&lt;=0,AM408+1,0)</f>
        <v>2</v>
      </c>
    </row>
    <row r="410" customFormat="false" ht="15" hidden="false" customHeight="false" outlineLevel="0" collapsed="false">
      <c r="A410" s="61" t="n">
        <v>409</v>
      </c>
      <c r="B410" s="62" t="n">
        <v>41464.40625</v>
      </c>
      <c r="C410" s="63" t="n">
        <f aca="false">YEAR(B410)</f>
        <v>2013</v>
      </c>
      <c r="D410" s="32" t="s">
        <v>277</v>
      </c>
      <c r="E410" s="64" t="n">
        <v>5858.9</v>
      </c>
      <c r="F410" s="65" t="n">
        <v>-0.0065</v>
      </c>
      <c r="G410" s="66" t="n">
        <v>-38.08285</v>
      </c>
      <c r="H410" s="67" t="n">
        <f aca="false">E410+IF(D410="Long",1,-1)*G410</f>
        <v>5820.81715</v>
      </c>
      <c r="I410" s="68" t="n">
        <f aca="false">Assumptions!$B$58</f>
        <v>5.35750011455817</v>
      </c>
      <c r="J410" s="68" t="n">
        <f aca="false">INDEX(Yearly!$T$5:$T$22,MATCH(C410,Yearly!$A$5:$A$22,0))</f>
        <v>0.738965533042506</v>
      </c>
      <c r="K410" s="68" t="n">
        <f aca="false">G410-I410-J410</f>
        <v>-44.1793156476007</v>
      </c>
      <c r="L410" s="69" t="n">
        <f aca="false">(I410+J410)/Assumptions!$B$8</f>
        <v>0.000268816045169669</v>
      </c>
      <c r="M410" s="70" t="n">
        <f aca="false">F410-L410</f>
        <v>-0.00676881604516967</v>
      </c>
      <c r="N410" s="71" t="n">
        <f aca="false">G410*Assumptions!$B$7</f>
        <v>-299521.61525</v>
      </c>
      <c r="O410" s="71" t="n">
        <f aca="false">K410*Assumptions!$B$7</f>
        <v>-347470.317568379</v>
      </c>
      <c r="P410" s="68" t="n">
        <f aca="false">P409+G410</f>
        <v>6297.005835</v>
      </c>
      <c r="Q410" s="68" t="n">
        <f aca="false">MAX(Q409,P410)</f>
        <v>6385.496385</v>
      </c>
      <c r="R410" s="68" t="n">
        <f aca="false">Q410-P410</f>
        <v>88.4905500000004</v>
      </c>
      <c r="S410" s="68" t="n">
        <f aca="false">S409+K410</f>
        <v>3822.21026484065</v>
      </c>
      <c r="T410" s="68" t="n">
        <f aca="false">MAX(T409,S410)</f>
        <v>3991.60327520226</v>
      </c>
      <c r="U410" s="68" t="n">
        <f aca="false">T410-S410</f>
        <v>169.393010361612</v>
      </c>
      <c r="V410" s="70" t="n">
        <f aca="false">V409+F410</f>
        <v>1.4009</v>
      </c>
      <c r="W410" s="70" t="n">
        <f aca="false">MAX(W409,V410)</f>
        <v>1.4154</v>
      </c>
      <c r="X410" s="70" t="n">
        <f aca="false">W410-V410</f>
        <v>0.0145000000000002</v>
      </c>
      <c r="Y410" s="70" t="n">
        <f aca="false">Y409+M410</f>
        <v>1.29177697754264</v>
      </c>
      <c r="Z410" s="70" t="n">
        <f aca="false">MAX(Z409,Y410)</f>
        <v>1.30950277008468</v>
      </c>
      <c r="AA410" s="70" t="n">
        <f aca="false">Z410-Y410</f>
        <v>0.0177257925420358</v>
      </c>
      <c r="AB410" s="72" t="n">
        <f aca="false">AB409*(1+F410)</f>
        <v>3.75817221832477</v>
      </c>
      <c r="AC410" s="73" t="n">
        <f aca="false">MAX(AC409,AB410)</f>
        <v>3.81555704283793</v>
      </c>
      <c r="AD410" s="70" t="n">
        <f aca="false">1-AB410/AC410</f>
        <v>0.0150396977083284</v>
      </c>
      <c r="AE410" s="73" t="n">
        <f aca="false">AE409*(1+M410)</f>
        <v>3.37076152069642</v>
      </c>
      <c r="AF410" s="73" t="n">
        <f aca="false">MAX(AF409,AE410)</f>
        <v>3.43330414884657</v>
      </c>
      <c r="AG410" s="70" t="n">
        <f aca="false">1-AE410/AF410</f>
        <v>0.0182164543071925</v>
      </c>
      <c r="AH410" s="74" t="n">
        <f aca="false">IF(R410&gt;0,AH409+1,0)</f>
        <v>12</v>
      </c>
      <c r="AI410" s="74" t="n">
        <f aca="false">IF(U410&gt;0,AI409+1,0)</f>
        <v>16</v>
      </c>
      <c r="AJ410" s="74" t="n">
        <f aca="false">IF(G410&gt;0,AJ409+1,0)</f>
        <v>0</v>
      </c>
      <c r="AK410" s="74" t="n">
        <f aca="false">IF(G410&lt;=0,AK409+1,0)</f>
        <v>3</v>
      </c>
      <c r="AL410" s="74" t="n">
        <f aca="false">IF(K410&gt;0,AL409+1,0)</f>
        <v>0</v>
      </c>
      <c r="AM410" s="74" t="n">
        <f aca="false">IF(K410&lt;=0,AM409+1,0)</f>
        <v>3</v>
      </c>
    </row>
    <row r="411" customFormat="false" ht="15" hidden="false" customHeight="false" outlineLevel="0" collapsed="false">
      <c r="A411" s="61" t="n">
        <v>410</v>
      </c>
      <c r="B411" s="62" t="n">
        <v>41466.40625</v>
      </c>
      <c r="C411" s="63" t="n">
        <f aca="false">YEAR(B411)</f>
        <v>2013</v>
      </c>
      <c r="D411" s="32" t="s">
        <v>277</v>
      </c>
      <c r="E411" s="64" t="n">
        <v>5918.9</v>
      </c>
      <c r="F411" s="65" t="n">
        <v>0.0049</v>
      </c>
      <c r="G411" s="66" t="n">
        <v>29.00261</v>
      </c>
      <c r="H411" s="67" t="n">
        <f aca="false">E411+IF(D411="Long",1,-1)*G411</f>
        <v>5947.90261</v>
      </c>
      <c r="I411" s="68" t="n">
        <f aca="false">Assumptions!$B$58</f>
        <v>5.35750011455817</v>
      </c>
      <c r="J411" s="68" t="n">
        <f aca="false">INDEX(Yearly!$T$5:$T$22,MATCH(C411,Yearly!$A$5:$A$22,0))</f>
        <v>0.738965533042506</v>
      </c>
      <c r="K411" s="68" t="n">
        <f aca="false">G411-I411-J411</f>
        <v>22.9061443523993</v>
      </c>
      <c r="L411" s="69" t="n">
        <f aca="false">(I411+J411)/Assumptions!$B$8</f>
        <v>0.000268816045169669</v>
      </c>
      <c r="M411" s="70" t="n">
        <f aca="false">F411-L411</f>
        <v>0.00463118395483033</v>
      </c>
      <c r="N411" s="71" t="n">
        <f aca="false">G411*Assumptions!$B$7</f>
        <v>228105.52765</v>
      </c>
      <c r="O411" s="71" t="n">
        <f aca="false">K411*Assumptions!$B$7</f>
        <v>180156.825331621</v>
      </c>
      <c r="P411" s="68" t="n">
        <f aca="false">P410+G411</f>
        <v>6326.008445</v>
      </c>
      <c r="Q411" s="68" t="n">
        <f aca="false">MAX(Q410,P411)</f>
        <v>6385.496385</v>
      </c>
      <c r="R411" s="68" t="n">
        <f aca="false">Q411-P411</f>
        <v>59.4879400000009</v>
      </c>
      <c r="S411" s="68" t="n">
        <f aca="false">S410+K411</f>
        <v>3845.11640919305</v>
      </c>
      <c r="T411" s="68" t="n">
        <f aca="false">MAX(T410,S411)</f>
        <v>3991.60327520226</v>
      </c>
      <c r="U411" s="68" t="n">
        <f aca="false">T411-S411</f>
        <v>146.486866009212</v>
      </c>
      <c r="V411" s="70" t="n">
        <f aca="false">V410+F411</f>
        <v>1.4058</v>
      </c>
      <c r="W411" s="70" t="n">
        <f aca="false">MAX(W410,V411)</f>
        <v>1.4154</v>
      </c>
      <c r="X411" s="70" t="n">
        <f aca="false">W411-V411</f>
        <v>0.00960000000000028</v>
      </c>
      <c r="Y411" s="70" t="n">
        <f aca="false">Y410+M411</f>
        <v>1.29640816149747</v>
      </c>
      <c r="Z411" s="70" t="n">
        <f aca="false">MAX(Z410,Y411)</f>
        <v>1.30950277008468</v>
      </c>
      <c r="AA411" s="70" t="n">
        <f aca="false">Z411-Y411</f>
        <v>0.0130946085872055</v>
      </c>
      <c r="AB411" s="72" t="n">
        <f aca="false">AB410*(1+F411)</f>
        <v>3.77658726219456</v>
      </c>
      <c r="AC411" s="73" t="n">
        <f aca="false">MAX(AC410,AB411)</f>
        <v>3.81555704283793</v>
      </c>
      <c r="AD411" s="70" t="n">
        <f aca="false">1-AB411/AC411</f>
        <v>0.0102133922270993</v>
      </c>
      <c r="AE411" s="73" t="n">
        <f aca="false">AE410*(1+M411)</f>
        <v>3.38637213736662</v>
      </c>
      <c r="AF411" s="73" t="n">
        <f aca="false">MAX(AF410,AE411)</f>
        <v>3.43330414884657</v>
      </c>
      <c r="AG411" s="70" t="n">
        <f aca="false">1-AE411/AF411</f>
        <v>0.0136696341032636</v>
      </c>
      <c r="AH411" s="74" t="n">
        <f aca="false">IF(R411&gt;0,AH410+1,0)</f>
        <v>13</v>
      </c>
      <c r="AI411" s="74" t="n">
        <f aca="false">IF(U411&gt;0,AI410+1,0)</f>
        <v>17</v>
      </c>
      <c r="AJ411" s="74" t="n">
        <f aca="false">IF(G411&gt;0,AJ410+1,0)</f>
        <v>1</v>
      </c>
      <c r="AK411" s="74" t="n">
        <f aca="false">IF(G411&lt;=0,AK410+1,0)</f>
        <v>0</v>
      </c>
      <c r="AL411" s="74" t="n">
        <f aca="false">IF(K411&gt;0,AL410+1,0)</f>
        <v>1</v>
      </c>
      <c r="AM411" s="74" t="n">
        <f aca="false">IF(K411&lt;=0,AM410+1,0)</f>
        <v>0</v>
      </c>
    </row>
    <row r="412" customFormat="false" ht="15" hidden="false" customHeight="false" outlineLevel="0" collapsed="false">
      <c r="A412" s="61" t="n">
        <v>411</v>
      </c>
      <c r="B412" s="62" t="n">
        <v>41471.59375</v>
      </c>
      <c r="C412" s="63" t="n">
        <f aca="false">YEAR(B412)</f>
        <v>2013</v>
      </c>
      <c r="D412" s="32" t="s">
        <v>277</v>
      </c>
      <c r="E412" s="64" t="n">
        <v>5952.85</v>
      </c>
      <c r="F412" s="65" t="n">
        <v>-0.0033</v>
      </c>
      <c r="G412" s="66" t="n">
        <v>-19.644405</v>
      </c>
      <c r="H412" s="67" t="n">
        <f aca="false">E412+IF(D412="Long",1,-1)*G412</f>
        <v>5933.205595</v>
      </c>
      <c r="I412" s="68" t="n">
        <f aca="false">Assumptions!$B$58</f>
        <v>5.35750011455817</v>
      </c>
      <c r="J412" s="68" t="n">
        <f aca="false">INDEX(Yearly!$T$5:$T$22,MATCH(C412,Yearly!$A$5:$A$22,0))</f>
        <v>0.738965533042506</v>
      </c>
      <c r="K412" s="68" t="n">
        <f aca="false">G412-I412-J412</f>
        <v>-25.7408706476007</v>
      </c>
      <c r="L412" s="69" t="n">
        <f aca="false">(I412+J412)/Assumptions!$B$8</f>
        <v>0.000268816045169669</v>
      </c>
      <c r="M412" s="70" t="n">
        <f aca="false">F412-L412</f>
        <v>-0.00356881604516967</v>
      </c>
      <c r="N412" s="71" t="n">
        <f aca="false">G412*Assumptions!$B$7</f>
        <v>-154503.245325</v>
      </c>
      <c r="O412" s="71" t="n">
        <f aca="false">K412*Assumptions!$B$7</f>
        <v>-202451.947643379</v>
      </c>
      <c r="P412" s="68" t="n">
        <f aca="false">P411+G412</f>
        <v>6306.36404</v>
      </c>
      <c r="Q412" s="68" t="n">
        <f aca="false">MAX(Q411,P412)</f>
        <v>6385.496385</v>
      </c>
      <c r="R412" s="68" t="n">
        <f aca="false">Q412-P412</f>
        <v>79.1323450000009</v>
      </c>
      <c r="S412" s="68" t="n">
        <f aca="false">S411+K412</f>
        <v>3819.37553854545</v>
      </c>
      <c r="T412" s="68" t="n">
        <f aca="false">MAX(T411,S412)</f>
        <v>3991.60327520226</v>
      </c>
      <c r="U412" s="68" t="n">
        <f aca="false">T412-S412</f>
        <v>172.227736656813</v>
      </c>
      <c r="V412" s="70" t="n">
        <f aca="false">V411+F412</f>
        <v>1.4025</v>
      </c>
      <c r="W412" s="70" t="n">
        <f aca="false">MAX(W411,V412)</f>
        <v>1.4154</v>
      </c>
      <c r="X412" s="70" t="n">
        <f aca="false">W412-V412</f>
        <v>0.0129000000000004</v>
      </c>
      <c r="Y412" s="70" t="n">
        <f aca="false">Y411+M412</f>
        <v>1.2928393454523</v>
      </c>
      <c r="Z412" s="70" t="n">
        <f aca="false">MAX(Z411,Y412)</f>
        <v>1.30950277008468</v>
      </c>
      <c r="AA412" s="70" t="n">
        <f aca="false">Z412-Y412</f>
        <v>0.0166634246323751</v>
      </c>
      <c r="AB412" s="72" t="n">
        <f aca="false">AB411*(1+F412)</f>
        <v>3.76412452422932</v>
      </c>
      <c r="AC412" s="73" t="n">
        <f aca="false">MAX(AC411,AB412)</f>
        <v>3.81555704283793</v>
      </c>
      <c r="AD412" s="70" t="n">
        <f aca="false">1-AB412/AC412</f>
        <v>0.0134796880327498</v>
      </c>
      <c r="AE412" s="73" t="n">
        <f aca="false">AE411*(1+M412)</f>
        <v>3.37428679814787</v>
      </c>
      <c r="AF412" s="73" t="n">
        <f aca="false">MAX(AF411,AE412)</f>
        <v>3.43330414884657</v>
      </c>
      <c r="AG412" s="70" t="n">
        <f aca="false">1-AE412/AF412</f>
        <v>0.0171896657389139</v>
      </c>
      <c r="AH412" s="74" t="n">
        <f aca="false">IF(R412&gt;0,AH411+1,0)</f>
        <v>14</v>
      </c>
      <c r="AI412" s="74" t="n">
        <f aca="false">IF(U412&gt;0,AI411+1,0)</f>
        <v>18</v>
      </c>
      <c r="AJ412" s="74" t="n">
        <f aca="false">IF(G412&gt;0,AJ411+1,0)</f>
        <v>0</v>
      </c>
      <c r="AK412" s="74" t="n">
        <f aca="false">IF(G412&lt;=0,AK411+1,0)</f>
        <v>1</v>
      </c>
      <c r="AL412" s="74" t="n">
        <f aca="false">IF(K412&gt;0,AL411+1,0)</f>
        <v>0</v>
      </c>
      <c r="AM412" s="74" t="n">
        <f aca="false">IF(K412&lt;=0,AM411+1,0)</f>
        <v>1</v>
      </c>
    </row>
    <row r="413" customFormat="false" ht="15" hidden="false" customHeight="false" outlineLevel="0" collapsed="false">
      <c r="A413" s="61" t="n">
        <v>412</v>
      </c>
      <c r="B413" s="62" t="n">
        <v>41473.3868055556</v>
      </c>
      <c r="C413" s="63" t="n">
        <f aca="false">YEAR(B413)</f>
        <v>2013</v>
      </c>
      <c r="D413" s="32" t="s">
        <v>277</v>
      </c>
      <c r="E413" s="64" t="n">
        <v>5992.75</v>
      </c>
      <c r="F413" s="65" t="n">
        <v>0.0081</v>
      </c>
      <c r="G413" s="66" t="n">
        <v>48.541275</v>
      </c>
      <c r="H413" s="67" t="n">
        <f aca="false">E413+IF(D413="Long",1,-1)*G413</f>
        <v>6041.291275</v>
      </c>
      <c r="I413" s="68" t="n">
        <f aca="false">Assumptions!$B$58</f>
        <v>5.35750011455817</v>
      </c>
      <c r="J413" s="68" t="n">
        <f aca="false">INDEX(Yearly!$T$5:$T$22,MATCH(C413,Yearly!$A$5:$A$22,0))</f>
        <v>0.738965533042506</v>
      </c>
      <c r="K413" s="68" t="n">
        <f aca="false">G413-I413-J413</f>
        <v>42.4448093523993</v>
      </c>
      <c r="L413" s="69" t="n">
        <f aca="false">(I413+J413)/Assumptions!$B$8</f>
        <v>0.000268816045169669</v>
      </c>
      <c r="M413" s="70" t="n">
        <f aca="false">F413-L413</f>
        <v>0.00783118395483033</v>
      </c>
      <c r="N413" s="71" t="n">
        <f aca="false">G413*Assumptions!$B$7</f>
        <v>381777.127875</v>
      </c>
      <c r="O413" s="71" t="n">
        <f aca="false">K413*Assumptions!$B$7</f>
        <v>333828.425556621</v>
      </c>
      <c r="P413" s="68" t="n">
        <f aca="false">P412+G413</f>
        <v>6354.905315</v>
      </c>
      <c r="Q413" s="68" t="n">
        <f aca="false">MAX(Q412,P413)</f>
        <v>6385.496385</v>
      </c>
      <c r="R413" s="68" t="n">
        <f aca="false">Q413-P413</f>
        <v>30.5910700000013</v>
      </c>
      <c r="S413" s="68" t="n">
        <f aca="false">S412+K413</f>
        <v>3861.82034789785</v>
      </c>
      <c r="T413" s="68" t="n">
        <f aca="false">MAX(T412,S413)</f>
        <v>3991.60327520226</v>
      </c>
      <c r="U413" s="68" t="n">
        <f aca="false">T413-S413</f>
        <v>129.782927304414</v>
      </c>
      <c r="V413" s="70" t="n">
        <f aca="false">V412+F413</f>
        <v>1.4106</v>
      </c>
      <c r="W413" s="70" t="n">
        <f aca="false">MAX(W412,V413)</f>
        <v>1.4154</v>
      </c>
      <c r="X413" s="70" t="n">
        <f aca="false">W413-V413</f>
        <v>0.00480000000000036</v>
      </c>
      <c r="Y413" s="70" t="n">
        <f aca="false">Y412+M413</f>
        <v>1.30067052940713</v>
      </c>
      <c r="Z413" s="70" t="n">
        <f aca="false">MAX(Z412,Y413)</f>
        <v>1.30950277008468</v>
      </c>
      <c r="AA413" s="70" t="n">
        <f aca="false">Z413-Y413</f>
        <v>0.00883224067754473</v>
      </c>
      <c r="AB413" s="72" t="n">
        <f aca="false">AB412*(1+F413)</f>
        <v>3.79461393287557</v>
      </c>
      <c r="AC413" s="73" t="n">
        <f aca="false">MAX(AC412,AB413)</f>
        <v>3.81555704283793</v>
      </c>
      <c r="AD413" s="70" t="n">
        <f aca="false">1-AB413/AC413</f>
        <v>0.00548887350581506</v>
      </c>
      <c r="AE413" s="73" t="n">
        <f aca="false">AE412*(1+M413)</f>
        <v>3.40071145878053</v>
      </c>
      <c r="AF413" s="73" t="n">
        <f aca="false">MAX(AF412,AE413)</f>
        <v>3.43330414884657</v>
      </c>
      <c r="AG413" s="70" t="n">
        <f aca="false">1-AE413/AF413</f>
        <v>0.00949309721860692</v>
      </c>
      <c r="AH413" s="74" t="n">
        <f aca="false">IF(R413&gt;0,AH412+1,0)</f>
        <v>15</v>
      </c>
      <c r="AI413" s="74" t="n">
        <f aca="false">IF(U413&gt;0,AI412+1,0)</f>
        <v>19</v>
      </c>
      <c r="AJ413" s="74" t="n">
        <f aca="false">IF(G413&gt;0,AJ412+1,0)</f>
        <v>1</v>
      </c>
      <c r="AK413" s="74" t="n">
        <f aca="false">IF(G413&lt;=0,AK412+1,0)</f>
        <v>0</v>
      </c>
      <c r="AL413" s="74" t="n">
        <f aca="false">IF(K413&gt;0,AL412+1,0)</f>
        <v>1</v>
      </c>
      <c r="AM413" s="74" t="n">
        <f aca="false">IF(K413&lt;=0,AM412+1,0)</f>
        <v>0</v>
      </c>
    </row>
    <row r="414" customFormat="false" ht="15" hidden="false" customHeight="false" outlineLevel="0" collapsed="false">
      <c r="A414" s="61" t="n">
        <v>413</v>
      </c>
      <c r="B414" s="62" t="n">
        <v>41498.5104166667</v>
      </c>
      <c r="C414" s="63" t="n">
        <f aca="false">YEAR(B414)</f>
        <v>2013</v>
      </c>
      <c r="D414" s="32" t="s">
        <v>277</v>
      </c>
      <c r="E414" s="64" t="n">
        <v>5609.85</v>
      </c>
      <c r="F414" s="65" t="n">
        <v>-0.0033</v>
      </c>
      <c r="G414" s="66" t="n">
        <v>-18.512505</v>
      </c>
      <c r="H414" s="67" t="n">
        <f aca="false">E414+IF(D414="Long",1,-1)*G414</f>
        <v>5591.337495</v>
      </c>
      <c r="I414" s="68" t="n">
        <f aca="false">Assumptions!$B$58</f>
        <v>5.35750011455817</v>
      </c>
      <c r="J414" s="68" t="n">
        <f aca="false">INDEX(Yearly!$T$5:$T$22,MATCH(C414,Yearly!$A$5:$A$22,0))</f>
        <v>0.738965533042506</v>
      </c>
      <c r="K414" s="68" t="n">
        <f aca="false">G414-I414-J414</f>
        <v>-24.6089706476007</v>
      </c>
      <c r="L414" s="69" t="n">
        <f aca="false">(I414+J414)/Assumptions!$B$8</f>
        <v>0.000268816045169669</v>
      </c>
      <c r="M414" s="70" t="n">
        <f aca="false">F414-L414</f>
        <v>-0.00356881604516967</v>
      </c>
      <c r="N414" s="71" t="n">
        <f aca="false">G414*Assumptions!$B$7</f>
        <v>-145600.851825</v>
      </c>
      <c r="O414" s="71" t="n">
        <f aca="false">K414*Assumptions!$B$7</f>
        <v>-193549.554143379</v>
      </c>
      <c r="P414" s="68" t="n">
        <f aca="false">P413+G414</f>
        <v>6336.39281</v>
      </c>
      <c r="Q414" s="68" t="n">
        <f aca="false">MAX(Q413,P414)</f>
        <v>6385.496385</v>
      </c>
      <c r="R414" s="68" t="n">
        <f aca="false">Q414-P414</f>
        <v>49.103575000001</v>
      </c>
      <c r="S414" s="68" t="n">
        <f aca="false">S413+K414</f>
        <v>3837.21137725025</v>
      </c>
      <c r="T414" s="68" t="n">
        <f aca="false">MAX(T413,S414)</f>
        <v>3991.60327520226</v>
      </c>
      <c r="U414" s="68" t="n">
        <f aca="false">T414-S414</f>
        <v>154.391897952014</v>
      </c>
      <c r="V414" s="70" t="n">
        <f aca="false">V413+F414</f>
        <v>1.4073</v>
      </c>
      <c r="W414" s="70" t="n">
        <f aca="false">MAX(W413,V414)</f>
        <v>1.4154</v>
      </c>
      <c r="X414" s="70" t="n">
        <f aca="false">W414-V414</f>
        <v>0.00810000000000044</v>
      </c>
      <c r="Y414" s="70" t="n">
        <f aca="false">Y413+M414</f>
        <v>1.29710171336196</v>
      </c>
      <c r="Z414" s="70" t="n">
        <f aca="false">MAX(Z413,Y414)</f>
        <v>1.30950277008468</v>
      </c>
      <c r="AA414" s="70" t="n">
        <f aca="false">Z414-Y414</f>
        <v>0.0124010567227144</v>
      </c>
      <c r="AB414" s="72" t="n">
        <f aca="false">AB413*(1+F414)</f>
        <v>3.78209170689708</v>
      </c>
      <c r="AC414" s="73" t="n">
        <f aca="false">MAX(AC413,AB414)</f>
        <v>3.81555704283793</v>
      </c>
      <c r="AD414" s="70" t="n">
        <f aca="false">1-AB414/AC414</f>
        <v>0.00877076022324586</v>
      </c>
      <c r="AE414" s="73" t="n">
        <f aca="false">AE413*(1+M414)</f>
        <v>3.38857494516144</v>
      </c>
      <c r="AF414" s="73" t="n">
        <f aca="false">MAX(AF413,AE414)</f>
        <v>3.43330414884657</v>
      </c>
      <c r="AG414" s="70" t="n">
        <f aca="false">1-AE414/AF414</f>
        <v>0.0130280341461045</v>
      </c>
      <c r="AH414" s="74" t="n">
        <f aca="false">IF(R414&gt;0,AH413+1,0)</f>
        <v>16</v>
      </c>
      <c r="AI414" s="74" t="n">
        <f aca="false">IF(U414&gt;0,AI413+1,0)</f>
        <v>20</v>
      </c>
      <c r="AJ414" s="74" t="n">
        <f aca="false">IF(G414&gt;0,AJ413+1,0)</f>
        <v>0</v>
      </c>
      <c r="AK414" s="74" t="n">
        <f aca="false">IF(G414&lt;=0,AK413+1,0)</f>
        <v>1</v>
      </c>
      <c r="AL414" s="74" t="n">
        <f aca="false">IF(K414&gt;0,AL413+1,0)</f>
        <v>0</v>
      </c>
      <c r="AM414" s="74" t="n">
        <f aca="false">IF(K414&lt;=0,AM413+1,0)</f>
        <v>1</v>
      </c>
    </row>
    <row r="415" customFormat="false" ht="15" hidden="false" customHeight="false" outlineLevel="0" collapsed="false">
      <c r="A415" s="61" t="n">
        <v>414</v>
      </c>
      <c r="B415" s="62" t="n">
        <v>41499.3854166667</v>
      </c>
      <c r="C415" s="63" t="n">
        <f aca="false">YEAR(B415)</f>
        <v>2013</v>
      </c>
      <c r="D415" s="32" t="s">
        <v>276</v>
      </c>
      <c r="E415" s="64" t="n">
        <v>5591.45</v>
      </c>
      <c r="F415" s="65" t="n">
        <v>-0.0081</v>
      </c>
      <c r="G415" s="66" t="n">
        <v>-45.290745</v>
      </c>
      <c r="H415" s="67" t="n">
        <f aca="false">E415+IF(D415="Long",1,-1)*G415</f>
        <v>5636.740745</v>
      </c>
      <c r="I415" s="68" t="n">
        <f aca="false">Assumptions!$B$58</f>
        <v>5.35750011455817</v>
      </c>
      <c r="J415" s="68" t="n">
        <f aca="false">INDEX(Yearly!$T$5:$T$22,MATCH(C415,Yearly!$A$5:$A$22,0))</f>
        <v>0.738965533042506</v>
      </c>
      <c r="K415" s="68" t="n">
        <f aca="false">G415-I415-J415</f>
        <v>-51.3872106476007</v>
      </c>
      <c r="L415" s="69" t="n">
        <f aca="false">(I415+J415)/Assumptions!$B$8</f>
        <v>0.000268816045169669</v>
      </c>
      <c r="M415" s="70" t="n">
        <f aca="false">F415-L415</f>
        <v>-0.00836881604516967</v>
      </c>
      <c r="N415" s="71" t="n">
        <f aca="false">G415*Assumptions!$B$7</f>
        <v>-356211.709425</v>
      </c>
      <c r="O415" s="71" t="n">
        <f aca="false">K415*Assumptions!$B$7</f>
        <v>-404160.411743379</v>
      </c>
      <c r="P415" s="68" t="n">
        <f aca="false">P414+G415</f>
        <v>6291.102065</v>
      </c>
      <c r="Q415" s="68" t="n">
        <f aca="false">MAX(Q414,P415)</f>
        <v>6385.496385</v>
      </c>
      <c r="R415" s="68" t="n">
        <f aca="false">Q415-P415</f>
        <v>94.3943200000012</v>
      </c>
      <c r="S415" s="68" t="n">
        <f aca="false">S414+K415</f>
        <v>3785.82416660265</v>
      </c>
      <c r="T415" s="68" t="n">
        <f aca="false">MAX(T414,S415)</f>
        <v>3991.60327520226</v>
      </c>
      <c r="U415" s="68" t="n">
        <f aca="false">T415-S415</f>
        <v>205.779108599615</v>
      </c>
      <c r="V415" s="70" t="n">
        <f aca="false">V414+F415</f>
        <v>1.3992</v>
      </c>
      <c r="W415" s="70" t="n">
        <f aca="false">MAX(W414,V415)</f>
        <v>1.4154</v>
      </c>
      <c r="X415" s="70" t="n">
        <f aca="false">W415-V415</f>
        <v>0.0162000000000004</v>
      </c>
      <c r="Y415" s="70" t="n">
        <f aca="false">Y414+M415</f>
        <v>1.28873289731679</v>
      </c>
      <c r="Z415" s="70" t="n">
        <f aca="false">MAX(Z414,Y415)</f>
        <v>1.30950277008468</v>
      </c>
      <c r="AA415" s="70" t="n">
        <f aca="false">Z415-Y415</f>
        <v>0.020769872767884</v>
      </c>
      <c r="AB415" s="72" t="n">
        <f aca="false">AB414*(1+F415)</f>
        <v>3.75145676407122</v>
      </c>
      <c r="AC415" s="73" t="n">
        <f aca="false">MAX(AC414,AB415)</f>
        <v>3.81555704283793</v>
      </c>
      <c r="AD415" s="70" t="n">
        <f aca="false">1-AB415/AC415</f>
        <v>0.0167997170654376</v>
      </c>
      <c r="AE415" s="73" t="n">
        <f aca="false">AE414*(1+M415)</f>
        <v>3.36021658479011</v>
      </c>
      <c r="AF415" s="73" t="n">
        <f aca="false">MAX(AF414,AE415)</f>
        <v>3.43330414884657</v>
      </c>
      <c r="AG415" s="70" t="n">
        <f aca="false">1-AE415/AF415</f>
        <v>0.0212878209700753</v>
      </c>
      <c r="AH415" s="74" t="n">
        <f aca="false">IF(R415&gt;0,AH414+1,0)</f>
        <v>17</v>
      </c>
      <c r="AI415" s="74" t="n">
        <f aca="false">IF(U415&gt;0,AI414+1,0)</f>
        <v>21</v>
      </c>
      <c r="AJ415" s="74" t="n">
        <f aca="false">IF(G415&gt;0,AJ414+1,0)</f>
        <v>0</v>
      </c>
      <c r="AK415" s="74" t="n">
        <f aca="false">IF(G415&lt;=0,AK414+1,0)</f>
        <v>2</v>
      </c>
      <c r="AL415" s="74" t="n">
        <f aca="false">IF(K415&gt;0,AL414+1,0)</f>
        <v>0</v>
      </c>
      <c r="AM415" s="74" t="n">
        <f aca="false">IF(K415&lt;=0,AM414+1,0)</f>
        <v>2</v>
      </c>
    </row>
    <row r="416" customFormat="false" ht="15" hidden="false" customHeight="false" outlineLevel="0" collapsed="false">
      <c r="A416" s="61" t="n">
        <v>415</v>
      </c>
      <c r="B416" s="62" t="n">
        <v>41499.4159722222</v>
      </c>
      <c r="C416" s="63" t="n">
        <f aca="false">YEAR(B416)</f>
        <v>2013</v>
      </c>
      <c r="D416" s="32" t="s">
        <v>277</v>
      </c>
      <c r="E416" s="64" t="n">
        <v>5636.6</v>
      </c>
      <c r="F416" s="65" t="n">
        <v>0.0039</v>
      </c>
      <c r="G416" s="66" t="n">
        <v>21.98274</v>
      </c>
      <c r="H416" s="67" t="n">
        <f aca="false">E416+IF(D416="Long",1,-1)*G416</f>
        <v>5658.58274</v>
      </c>
      <c r="I416" s="68" t="n">
        <f aca="false">Assumptions!$B$58</f>
        <v>5.35750011455817</v>
      </c>
      <c r="J416" s="68" t="n">
        <f aca="false">INDEX(Yearly!$T$5:$T$22,MATCH(C416,Yearly!$A$5:$A$22,0))</f>
        <v>0.738965533042506</v>
      </c>
      <c r="K416" s="68" t="n">
        <f aca="false">G416-I416-J416</f>
        <v>15.8862743523993</v>
      </c>
      <c r="L416" s="69" t="n">
        <f aca="false">(I416+J416)/Assumptions!$B$8</f>
        <v>0.000268816045169669</v>
      </c>
      <c r="M416" s="70" t="n">
        <f aca="false">F416-L416</f>
        <v>0.00363118395483033</v>
      </c>
      <c r="N416" s="71" t="n">
        <f aca="false">G416*Assumptions!$B$7</f>
        <v>172894.2501</v>
      </c>
      <c r="O416" s="71" t="n">
        <f aca="false">K416*Assumptions!$B$7</f>
        <v>124945.547781621</v>
      </c>
      <c r="P416" s="68" t="n">
        <f aca="false">P415+G416</f>
        <v>6313.084805</v>
      </c>
      <c r="Q416" s="68" t="n">
        <f aca="false">MAX(Q415,P416)</f>
        <v>6385.496385</v>
      </c>
      <c r="R416" s="68" t="n">
        <f aca="false">Q416-P416</f>
        <v>72.4115800000009</v>
      </c>
      <c r="S416" s="68" t="n">
        <f aca="false">S415+K416</f>
        <v>3801.71044095505</v>
      </c>
      <c r="T416" s="68" t="n">
        <f aca="false">MAX(T415,S416)</f>
        <v>3991.60327520226</v>
      </c>
      <c r="U416" s="68" t="n">
        <f aca="false">T416-S416</f>
        <v>189.892834247216</v>
      </c>
      <c r="V416" s="70" t="n">
        <f aca="false">V415+F416</f>
        <v>1.4031</v>
      </c>
      <c r="W416" s="70" t="n">
        <f aca="false">MAX(W415,V416)</f>
        <v>1.4154</v>
      </c>
      <c r="X416" s="70" t="n">
        <f aca="false">W416-V416</f>
        <v>0.0123000000000004</v>
      </c>
      <c r="Y416" s="70" t="n">
        <f aca="false">Y415+M416</f>
        <v>1.29236408127162</v>
      </c>
      <c r="Z416" s="70" t="n">
        <f aca="false">MAX(Z415,Y416)</f>
        <v>1.30950277008468</v>
      </c>
      <c r="AA416" s="70" t="n">
        <f aca="false">Z416-Y416</f>
        <v>0.0171386888130536</v>
      </c>
      <c r="AB416" s="72" t="n">
        <f aca="false">AB415*(1+F416)</f>
        <v>3.76608744545109</v>
      </c>
      <c r="AC416" s="73" t="n">
        <f aca="false">MAX(AC415,AB416)</f>
        <v>3.81555704283793</v>
      </c>
      <c r="AD416" s="70" t="n">
        <f aca="false">1-AB416/AC416</f>
        <v>0.0129652359619927</v>
      </c>
      <c r="AE416" s="73" t="n">
        <f aca="false">AE415*(1+M416)</f>
        <v>3.37241814933756</v>
      </c>
      <c r="AF416" s="73" t="n">
        <f aca="false">MAX(AF415,AE416)</f>
        <v>3.43330414884657</v>
      </c>
      <c r="AG416" s="70" t="n">
        <f aca="false">1-AE416/AF416</f>
        <v>0.0177339370091847</v>
      </c>
      <c r="AH416" s="74" t="n">
        <f aca="false">IF(R416&gt;0,AH415+1,0)</f>
        <v>18</v>
      </c>
      <c r="AI416" s="74" t="n">
        <f aca="false">IF(U416&gt;0,AI415+1,0)</f>
        <v>22</v>
      </c>
      <c r="AJ416" s="74" t="n">
        <f aca="false">IF(G416&gt;0,AJ415+1,0)</f>
        <v>1</v>
      </c>
      <c r="AK416" s="74" t="n">
        <f aca="false">IF(G416&lt;=0,AK415+1,0)</f>
        <v>0</v>
      </c>
      <c r="AL416" s="74" t="n">
        <f aca="false">IF(K416&gt;0,AL415+1,0)</f>
        <v>1</v>
      </c>
      <c r="AM416" s="74" t="n">
        <f aca="false">IF(K416&lt;=0,AM415+1,0)</f>
        <v>0</v>
      </c>
    </row>
    <row r="417" customFormat="false" ht="15" hidden="false" customHeight="false" outlineLevel="0" collapsed="false">
      <c r="A417" s="61" t="n">
        <v>416</v>
      </c>
      <c r="B417" s="62" t="n">
        <v>41502.40625</v>
      </c>
      <c r="C417" s="63" t="n">
        <f aca="false">YEAR(B417)</f>
        <v>2013</v>
      </c>
      <c r="D417" s="32" t="s">
        <v>276</v>
      </c>
      <c r="E417" s="64" t="n">
        <v>5658.45</v>
      </c>
      <c r="F417" s="65" t="n">
        <v>0.0336</v>
      </c>
      <c r="G417" s="66" t="n">
        <v>190.12392</v>
      </c>
      <c r="H417" s="67" t="n">
        <f aca="false">E417+IF(D417="Long",1,-1)*G417</f>
        <v>5468.32608</v>
      </c>
      <c r="I417" s="68" t="n">
        <f aca="false">Assumptions!$B$58</f>
        <v>5.35750011455817</v>
      </c>
      <c r="J417" s="68" t="n">
        <f aca="false">INDEX(Yearly!$T$5:$T$22,MATCH(C417,Yearly!$A$5:$A$22,0))</f>
        <v>0.738965533042506</v>
      </c>
      <c r="K417" s="68" t="n">
        <f aca="false">G417-I417-J417</f>
        <v>184.027454352399</v>
      </c>
      <c r="L417" s="69" t="n">
        <f aca="false">(I417+J417)/Assumptions!$B$8</f>
        <v>0.000268816045169669</v>
      </c>
      <c r="M417" s="70" t="n">
        <f aca="false">F417-L417</f>
        <v>0.0333311839548303</v>
      </c>
      <c r="N417" s="71" t="n">
        <f aca="false">G417*Assumptions!$B$7</f>
        <v>1495324.6308</v>
      </c>
      <c r="O417" s="71" t="n">
        <f aca="false">K417*Assumptions!$B$7</f>
        <v>1447375.92848162</v>
      </c>
      <c r="P417" s="68" t="n">
        <f aca="false">P416+G417</f>
        <v>6503.208725</v>
      </c>
      <c r="Q417" s="68" t="n">
        <f aca="false">MAX(Q416,P417)</f>
        <v>6503.208725</v>
      </c>
      <c r="R417" s="68" t="n">
        <f aca="false">Q417-P417</f>
        <v>0</v>
      </c>
      <c r="S417" s="68" t="n">
        <f aca="false">S416+K417</f>
        <v>3985.73789530745</v>
      </c>
      <c r="T417" s="68" t="n">
        <f aca="false">MAX(T416,S417)</f>
        <v>3991.60327520226</v>
      </c>
      <c r="U417" s="68" t="n">
        <f aca="false">T417-S417</f>
        <v>5.86537989481667</v>
      </c>
      <c r="V417" s="70" t="n">
        <f aca="false">V416+F417</f>
        <v>1.4367</v>
      </c>
      <c r="W417" s="70" t="n">
        <f aca="false">MAX(W416,V417)</f>
        <v>1.4367</v>
      </c>
      <c r="X417" s="70" t="n">
        <f aca="false">W417-V417</f>
        <v>0</v>
      </c>
      <c r="Y417" s="70" t="n">
        <f aca="false">Y416+M417</f>
        <v>1.32569526522645</v>
      </c>
      <c r="Z417" s="70" t="n">
        <f aca="false">MAX(Z416,Y417)</f>
        <v>1.32569526522645</v>
      </c>
      <c r="AA417" s="70" t="n">
        <f aca="false">Z417-Y417</f>
        <v>0</v>
      </c>
      <c r="AB417" s="72" t="n">
        <f aca="false">AB416*(1+F417)</f>
        <v>3.89262798361825</v>
      </c>
      <c r="AC417" s="73" t="n">
        <f aca="false">MAX(AC416,AB417)</f>
        <v>3.89262798361825</v>
      </c>
      <c r="AD417" s="70" t="n">
        <f aca="false">1-AB417/AC417</f>
        <v>0</v>
      </c>
      <c r="AE417" s="73" t="n">
        <f aca="false">AE416*(1+M417)</f>
        <v>3.48482483904573</v>
      </c>
      <c r="AF417" s="73" t="n">
        <f aca="false">MAX(AF416,AE417)</f>
        <v>3.48482483904573</v>
      </c>
      <c r="AG417" s="70" t="n">
        <f aca="false">1-AE417/AF417</f>
        <v>0</v>
      </c>
      <c r="AH417" s="74" t="n">
        <f aca="false">IF(R417&gt;0,AH416+1,0)</f>
        <v>0</v>
      </c>
      <c r="AI417" s="74" t="n">
        <f aca="false">IF(U417&gt;0,AI416+1,0)</f>
        <v>23</v>
      </c>
      <c r="AJ417" s="74" t="n">
        <f aca="false">IF(G417&gt;0,AJ416+1,0)</f>
        <v>2</v>
      </c>
      <c r="AK417" s="74" t="n">
        <f aca="false">IF(G417&lt;=0,AK416+1,0)</f>
        <v>0</v>
      </c>
      <c r="AL417" s="74" t="n">
        <f aca="false">IF(K417&gt;0,AL416+1,0)</f>
        <v>2</v>
      </c>
      <c r="AM417" s="74" t="n">
        <f aca="false">IF(K417&lt;=0,AM416+1,0)</f>
        <v>0</v>
      </c>
    </row>
    <row r="418" customFormat="false" ht="15" hidden="false" customHeight="false" outlineLevel="0" collapsed="false">
      <c r="A418" s="61" t="n">
        <v>417</v>
      </c>
      <c r="B418" s="62" t="n">
        <v>41507.40625</v>
      </c>
      <c r="C418" s="63" t="n">
        <f aca="false">YEAR(B418)</f>
        <v>2013</v>
      </c>
      <c r="D418" s="32" t="s">
        <v>277</v>
      </c>
      <c r="E418" s="64" t="n">
        <v>5468.2</v>
      </c>
      <c r="F418" s="65" t="n">
        <v>-0.0047</v>
      </c>
      <c r="G418" s="66" t="n">
        <v>-25.70054</v>
      </c>
      <c r="H418" s="67" t="n">
        <f aca="false">E418+IF(D418="Long",1,-1)*G418</f>
        <v>5442.49946</v>
      </c>
      <c r="I418" s="68" t="n">
        <f aca="false">Assumptions!$B$58</f>
        <v>5.35750011455817</v>
      </c>
      <c r="J418" s="68" t="n">
        <f aca="false">INDEX(Yearly!$T$5:$T$22,MATCH(C418,Yearly!$A$5:$A$22,0))</f>
        <v>0.738965533042506</v>
      </c>
      <c r="K418" s="68" t="n">
        <f aca="false">G418-I418-J418</f>
        <v>-31.7970056476007</v>
      </c>
      <c r="L418" s="69" t="n">
        <f aca="false">(I418+J418)/Assumptions!$B$8</f>
        <v>0.000268816045169669</v>
      </c>
      <c r="M418" s="70" t="n">
        <f aca="false">F418-L418</f>
        <v>-0.00496881604516967</v>
      </c>
      <c r="N418" s="71" t="n">
        <f aca="false">G418*Assumptions!$B$7</f>
        <v>-202134.7471</v>
      </c>
      <c r="O418" s="71" t="n">
        <f aca="false">K418*Assumptions!$B$7</f>
        <v>-250083.449418379</v>
      </c>
      <c r="P418" s="68" t="n">
        <f aca="false">P417+G418</f>
        <v>6477.508185</v>
      </c>
      <c r="Q418" s="68" t="n">
        <f aca="false">MAX(Q417,P418)</f>
        <v>6503.208725</v>
      </c>
      <c r="R418" s="68" t="n">
        <f aca="false">Q418-P418</f>
        <v>25.7005399999998</v>
      </c>
      <c r="S418" s="68" t="n">
        <f aca="false">S417+K418</f>
        <v>3953.94088965985</v>
      </c>
      <c r="T418" s="68" t="n">
        <f aca="false">MAX(T417,S418)</f>
        <v>3991.60327520226</v>
      </c>
      <c r="U418" s="68" t="n">
        <f aca="false">T418-S418</f>
        <v>37.6623855424173</v>
      </c>
      <c r="V418" s="70" t="n">
        <f aca="false">V417+F418</f>
        <v>1.432</v>
      </c>
      <c r="W418" s="70" t="n">
        <f aca="false">MAX(W417,V418)</f>
        <v>1.4367</v>
      </c>
      <c r="X418" s="70" t="n">
        <f aca="false">W418-V418</f>
        <v>0.00469999999999993</v>
      </c>
      <c r="Y418" s="70" t="n">
        <f aca="false">Y417+M418</f>
        <v>1.32072644918128</v>
      </c>
      <c r="Z418" s="70" t="n">
        <f aca="false">MAX(Z417,Y418)</f>
        <v>1.32569526522645</v>
      </c>
      <c r="AA418" s="70" t="n">
        <f aca="false">Z418-Y418</f>
        <v>0.00496881604516974</v>
      </c>
      <c r="AB418" s="72" t="n">
        <f aca="false">AB417*(1+F418)</f>
        <v>3.87433263209525</v>
      </c>
      <c r="AC418" s="73" t="n">
        <f aca="false">MAX(AC417,AB418)</f>
        <v>3.89262798361825</v>
      </c>
      <c r="AD418" s="70" t="n">
        <f aca="false">1-AB418/AC418</f>
        <v>0.00470000000000004</v>
      </c>
      <c r="AE418" s="73" t="n">
        <f aca="false">AE417*(1+M418)</f>
        <v>3.46750938547088</v>
      </c>
      <c r="AF418" s="73" t="n">
        <f aca="false">MAX(AF417,AE418)</f>
        <v>3.48482483904573</v>
      </c>
      <c r="AG418" s="70" t="n">
        <f aca="false">1-AE418/AF418</f>
        <v>0.00496881604516963</v>
      </c>
      <c r="AH418" s="74" t="n">
        <f aca="false">IF(R418&gt;0,AH417+1,0)</f>
        <v>1</v>
      </c>
      <c r="AI418" s="74" t="n">
        <f aca="false">IF(U418&gt;0,AI417+1,0)</f>
        <v>24</v>
      </c>
      <c r="AJ418" s="74" t="n">
        <f aca="false">IF(G418&gt;0,AJ417+1,0)</f>
        <v>0</v>
      </c>
      <c r="AK418" s="74" t="n">
        <f aca="false">IF(G418&lt;=0,AK417+1,0)</f>
        <v>1</v>
      </c>
      <c r="AL418" s="74" t="n">
        <f aca="false">IF(K418&gt;0,AL417+1,0)</f>
        <v>0</v>
      </c>
      <c r="AM418" s="74" t="n">
        <f aca="false">IF(K418&lt;=0,AM417+1,0)</f>
        <v>1</v>
      </c>
    </row>
    <row r="419" customFormat="false" ht="15" hidden="false" customHeight="false" outlineLevel="0" collapsed="false">
      <c r="A419" s="61" t="n">
        <v>418</v>
      </c>
      <c r="B419" s="62" t="n">
        <v>41507.5319444445</v>
      </c>
      <c r="C419" s="63" t="n">
        <f aca="false">YEAR(B419)</f>
        <v>2013</v>
      </c>
      <c r="D419" s="32" t="s">
        <v>276</v>
      </c>
      <c r="E419" s="64" t="n">
        <v>5442.65</v>
      </c>
      <c r="F419" s="65" t="n">
        <v>0.001</v>
      </c>
      <c r="G419" s="66" t="n">
        <v>5.44265</v>
      </c>
      <c r="H419" s="67" t="n">
        <f aca="false">E419+IF(D419="Long",1,-1)*G419</f>
        <v>5437.20735</v>
      </c>
      <c r="I419" s="68" t="n">
        <f aca="false">Assumptions!$B$58</f>
        <v>5.35750011455817</v>
      </c>
      <c r="J419" s="68" t="n">
        <f aca="false">INDEX(Yearly!$T$5:$T$22,MATCH(C419,Yearly!$A$5:$A$22,0))</f>
        <v>0.738965533042506</v>
      </c>
      <c r="K419" s="68" t="n">
        <f aca="false">G419-I419-J419</f>
        <v>-0.653815647600674</v>
      </c>
      <c r="L419" s="69" t="n">
        <f aca="false">(I419+J419)/Assumptions!$B$8</f>
        <v>0.000268816045169669</v>
      </c>
      <c r="M419" s="70" t="n">
        <f aca="false">F419-L419</f>
        <v>0.000731183954830331</v>
      </c>
      <c r="N419" s="71" t="n">
        <f aca="false">G419*Assumptions!$B$7</f>
        <v>42806.44225</v>
      </c>
      <c r="O419" s="71" t="n">
        <f aca="false">K419*Assumptions!$B$7</f>
        <v>-5142.2600683793</v>
      </c>
      <c r="P419" s="68" t="n">
        <f aca="false">P418+G419</f>
        <v>6482.950835</v>
      </c>
      <c r="Q419" s="68" t="n">
        <f aca="false">MAX(Q418,P419)</f>
        <v>6503.208725</v>
      </c>
      <c r="R419" s="68" t="n">
        <f aca="false">Q419-P419</f>
        <v>20.2578899999999</v>
      </c>
      <c r="S419" s="68" t="n">
        <f aca="false">S418+K419</f>
        <v>3953.28707401224</v>
      </c>
      <c r="T419" s="68" t="n">
        <f aca="false">MAX(T418,S419)</f>
        <v>3991.60327520226</v>
      </c>
      <c r="U419" s="68" t="n">
        <f aca="false">T419-S419</f>
        <v>38.3162011900181</v>
      </c>
      <c r="V419" s="70" t="n">
        <f aca="false">V418+F419</f>
        <v>1.433</v>
      </c>
      <c r="W419" s="70" t="n">
        <f aca="false">MAX(W418,V419)</f>
        <v>1.4367</v>
      </c>
      <c r="X419" s="70" t="n">
        <f aca="false">W419-V419</f>
        <v>0.00370000000000004</v>
      </c>
      <c r="Y419" s="70" t="n">
        <f aca="false">Y418+M419</f>
        <v>1.32145763313611</v>
      </c>
      <c r="Z419" s="70" t="n">
        <f aca="false">MAX(Z418,Y419)</f>
        <v>1.32569526522645</v>
      </c>
      <c r="AA419" s="70" t="n">
        <f aca="false">Z419-Y419</f>
        <v>0.00423763209033945</v>
      </c>
      <c r="AB419" s="72" t="n">
        <f aca="false">AB418*(1+F419)</f>
        <v>3.87820696472734</v>
      </c>
      <c r="AC419" s="73" t="n">
        <f aca="false">MAX(AC418,AB419)</f>
        <v>3.89262798361825</v>
      </c>
      <c r="AD419" s="70" t="n">
        <f aca="false">1-AB419/AC419</f>
        <v>0.00370470000000012</v>
      </c>
      <c r="AE419" s="73" t="n">
        <f aca="false">AE418*(1+M419)</f>
        <v>3.47004477269676</v>
      </c>
      <c r="AF419" s="73" t="n">
        <f aca="false">MAX(AF418,AE419)</f>
        <v>3.48482483904573</v>
      </c>
      <c r="AG419" s="70" t="n">
        <f aca="false">1-AE419/AF419</f>
        <v>0.00424126520890611</v>
      </c>
      <c r="AH419" s="74" t="n">
        <f aca="false">IF(R419&gt;0,AH418+1,0)</f>
        <v>2</v>
      </c>
      <c r="AI419" s="74" t="n">
        <f aca="false">IF(U419&gt;0,AI418+1,0)</f>
        <v>25</v>
      </c>
      <c r="AJ419" s="74" t="n">
        <f aca="false">IF(G419&gt;0,AJ418+1,0)</f>
        <v>1</v>
      </c>
      <c r="AK419" s="74" t="n">
        <f aca="false">IF(G419&lt;=0,AK418+1,0)</f>
        <v>0</v>
      </c>
      <c r="AL419" s="74" t="n">
        <f aca="false">IF(K419&gt;0,AL418+1,0)</f>
        <v>0</v>
      </c>
      <c r="AM419" s="74" t="n">
        <f aca="false">IF(K419&lt;=0,AM418+1,0)</f>
        <v>2</v>
      </c>
    </row>
    <row r="420" customFormat="false" ht="15" hidden="false" customHeight="false" outlineLevel="0" collapsed="false">
      <c r="A420" s="61" t="n">
        <v>419</v>
      </c>
      <c r="B420" s="62" t="n">
        <v>41509.4270833333</v>
      </c>
      <c r="C420" s="63" t="n">
        <f aca="false">YEAR(B420)</f>
        <v>2013</v>
      </c>
      <c r="D420" s="32" t="s">
        <v>277</v>
      </c>
      <c r="E420" s="64" t="n">
        <v>5437.45</v>
      </c>
      <c r="F420" s="65" t="n">
        <v>-0.0058</v>
      </c>
      <c r="G420" s="66" t="n">
        <v>-31.53721</v>
      </c>
      <c r="H420" s="67" t="n">
        <f aca="false">E420+IF(D420="Long",1,-1)*G420</f>
        <v>5405.91279</v>
      </c>
      <c r="I420" s="68" t="n">
        <f aca="false">Assumptions!$B$58</f>
        <v>5.35750011455817</v>
      </c>
      <c r="J420" s="68" t="n">
        <f aca="false">INDEX(Yearly!$T$5:$T$22,MATCH(C420,Yearly!$A$5:$A$22,0))</f>
        <v>0.738965533042506</v>
      </c>
      <c r="K420" s="68" t="n">
        <f aca="false">G420-I420-J420</f>
        <v>-37.6336756476007</v>
      </c>
      <c r="L420" s="69" t="n">
        <f aca="false">(I420+J420)/Assumptions!$B$8</f>
        <v>0.000268816045169669</v>
      </c>
      <c r="M420" s="70" t="n">
        <f aca="false">F420-L420</f>
        <v>-0.00606881604516967</v>
      </c>
      <c r="N420" s="71" t="n">
        <f aca="false">G420*Assumptions!$B$7</f>
        <v>-248040.15665</v>
      </c>
      <c r="O420" s="71" t="n">
        <f aca="false">K420*Assumptions!$B$7</f>
        <v>-295988.858968379</v>
      </c>
      <c r="P420" s="68" t="n">
        <f aca="false">P419+G420</f>
        <v>6451.413625</v>
      </c>
      <c r="Q420" s="68" t="n">
        <f aca="false">MAX(Q419,P420)</f>
        <v>6503.208725</v>
      </c>
      <c r="R420" s="68" t="n">
        <f aca="false">Q420-P420</f>
        <v>51.7951000000003</v>
      </c>
      <c r="S420" s="68" t="n">
        <f aca="false">S419+K420</f>
        <v>3915.65339836464</v>
      </c>
      <c r="T420" s="68" t="n">
        <f aca="false">MAX(T419,S420)</f>
        <v>3991.60327520226</v>
      </c>
      <c r="U420" s="68" t="n">
        <f aca="false">T420-S420</f>
        <v>75.9498768376188</v>
      </c>
      <c r="V420" s="70" t="n">
        <f aca="false">V419+F420</f>
        <v>1.4272</v>
      </c>
      <c r="W420" s="70" t="n">
        <f aca="false">MAX(W419,V420)</f>
        <v>1.4367</v>
      </c>
      <c r="X420" s="70" t="n">
        <f aca="false">W420-V420</f>
        <v>0.00950000000000006</v>
      </c>
      <c r="Y420" s="70" t="n">
        <f aca="false">Y419+M420</f>
        <v>1.31538881709094</v>
      </c>
      <c r="Z420" s="70" t="n">
        <f aca="false">MAX(Z419,Y420)</f>
        <v>1.32569526522645</v>
      </c>
      <c r="AA420" s="70" t="n">
        <f aca="false">Z420-Y420</f>
        <v>0.0103064481355091</v>
      </c>
      <c r="AB420" s="72" t="n">
        <f aca="false">AB419*(1+F420)</f>
        <v>3.85571336433192</v>
      </c>
      <c r="AC420" s="73" t="n">
        <f aca="false">MAX(AC419,AB420)</f>
        <v>3.89262798361825</v>
      </c>
      <c r="AD420" s="70" t="n">
        <f aca="false">1-AB420/AC420</f>
        <v>0.00948321274000019</v>
      </c>
      <c r="AE420" s="73" t="n">
        <f aca="false">AE419*(1+M420)</f>
        <v>3.44898570930276</v>
      </c>
      <c r="AF420" s="73" t="n">
        <f aca="false">MAX(AF419,AE420)</f>
        <v>3.48482483904573</v>
      </c>
      <c r="AG420" s="70" t="n">
        <f aca="false">1-AE420/AF420</f>
        <v>0.0102843417957241</v>
      </c>
      <c r="AH420" s="74" t="n">
        <f aca="false">IF(R420&gt;0,AH419+1,0)</f>
        <v>3</v>
      </c>
      <c r="AI420" s="74" t="n">
        <f aca="false">IF(U420&gt;0,AI419+1,0)</f>
        <v>26</v>
      </c>
      <c r="AJ420" s="74" t="n">
        <f aca="false">IF(G420&gt;0,AJ419+1,0)</f>
        <v>0</v>
      </c>
      <c r="AK420" s="74" t="n">
        <f aca="false">IF(G420&lt;=0,AK419+1,0)</f>
        <v>1</v>
      </c>
      <c r="AL420" s="74" t="n">
        <f aca="false">IF(K420&gt;0,AL419+1,0)</f>
        <v>0</v>
      </c>
      <c r="AM420" s="74" t="n">
        <f aca="false">IF(K420&lt;=0,AM419+1,0)</f>
        <v>3</v>
      </c>
    </row>
    <row r="421" customFormat="false" ht="15" hidden="false" customHeight="false" outlineLevel="0" collapsed="false">
      <c r="A421" s="61" t="n">
        <v>420</v>
      </c>
      <c r="B421" s="62" t="n">
        <v>41513.40625</v>
      </c>
      <c r="C421" s="63" t="n">
        <f aca="false">YEAR(B421)</f>
        <v>2013</v>
      </c>
      <c r="D421" s="32" t="s">
        <v>276</v>
      </c>
      <c r="E421" s="64" t="n">
        <v>5405.7</v>
      </c>
      <c r="F421" s="65" t="n">
        <v>0.0082</v>
      </c>
      <c r="G421" s="66" t="n">
        <v>44.32674</v>
      </c>
      <c r="H421" s="67" t="n">
        <f aca="false">E421+IF(D421="Long",1,-1)*G421</f>
        <v>5361.37326</v>
      </c>
      <c r="I421" s="68" t="n">
        <f aca="false">Assumptions!$B$58</f>
        <v>5.35750011455817</v>
      </c>
      <c r="J421" s="68" t="n">
        <f aca="false">INDEX(Yearly!$T$5:$T$22,MATCH(C421,Yearly!$A$5:$A$22,0))</f>
        <v>0.738965533042506</v>
      </c>
      <c r="K421" s="68" t="n">
        <f aca="false">G421-I421-J421</f>
        <v>38.2302743523993</v>
      </c>
      <c r="L421" s="69" t="n">
        <f aca="false">(I421+J421)/Assumptions!$B$8</f>
        <v>0.000268816045169669</v>
      </c>
      <c r="M421" s="70" t="n">
        <f aca="false">F421-L421</f>
        <v>0.00793118395483033</v>
      </c>
      <c r="N421" s="71" t="n">
        <f aca="false">G421*Assumptions!$B$7</f>
        <v>348629.8101</v>
      </c>
      <c r="O421" s="71" t="n">
        <f aca="false">K421*Assumptions!$B$7</f>
        <v>300681.107781621</v>
      </c>
      <c r="P421" s="68" t="n">
        <f aca="false">P420+G421</f>
        <v>6495.740365</v>
      </c>
      <c r="Q421" s="68" t="n">
        <f aca="false">MAX(Q420,P421)</f>
        <v>6503.208725</v>
      </c>
      <c r="R421" s="68" t="n">
        <f aca="false">Q421-P421</f>
        <v>7.46835999999985</v>
      </c>
      <c r="S421" s="68" t="n">
        <f aca="false">S420+K421</f>
        <v>3953.88367271704</v>
      </c>
      <c r="T421" s="68" t="n">
        <f aca="false">MAX(T420,S421)</f>
        <v>3991.60327520226</v>
      </c>
      <c r="U421" s="68" t="n">
        <f aca="false">T421-S421</f>
        <v>37.7196024852196</v>
      </c>
      <c r="V421" s="70" t="n">
        <f aca="false">V420+F421</f>
        <v>1.4354</v>
      </c>
      <c r="W421" s="70" t="n">
        <f aca="false">MAX(W420,V421)</f>
        <v>1.4367</v>
      </c>
      <c r="X421" s="70" t="n">
        <f aca="false">W421-V421</f>
        <v>0.00130000000000008</v>
      </c>
      <c r="Y421" s="70" t="n">
        <f aca="false">Y420+M421</f>
        <v>1.32332000104577</v>
      </c>
      <c r="Z421" s="70" t="n">
        <f aca="false">MAX(Z420,Y421)</f>
        <v>1.32569526522645</v>
      </c>
      <c r="AA421" s="70" t="n">
        <f aca="false">Z421-Y421</f>
        <v>0.00237526418067868</v>
      </c>
      <c r="AB421" s="72" t="n">
        <f aca="false">AB420*(1+F421)</f>
        <v>3.88733021391944</v>
      </c>
      <c r="AC421" s="73" t="n">
        <f aca="false">MAX(AC420,AB421)</f>
        <v>3.89262798361825</v>
      </c>
      <c r="AD421" s="70" t="n">
        <f aca="false">1-AB421/AC421</f>
        <v>0.0013609750844682</v>
      </c>
      <c r="AE421" s="73" t="n">
        <f aca="false">AE420*(1+M421)</f>
        <v>3.47634024942082</v>
      </c>
      <c r="AF421" s="73" t="n">
        <f aca="false">MAX(AF420,AE421)</f>
        <v>3.48482483904573</v>
      </c>
      <c r="AG421" s="70" t="n">
        <f aca="false">1-AE421/AF421</f>
        <v>0.00243472484753005</v>
      </c>
      <c r="AH421" s="74" t="n">
        <f aca="false">IF(R421&gt;0,AH420+1,0)</f>
        <v>4</v>
      </c>
      <c r="AI421" s="74" t="n">
        <f aca="false">IF(U421&gt;0,AI420+1,0)</f>
        <v>27</v>
      </c>
      <c r="AJ421" s="74" t="n">
        <f aca="false">IF(G421&gt;0,AJ420+1,0)</f>
        <v>1</v>
      </c>
      <c r="AK421" s="74" t="n">
        <f aca="false">IF(G421&lt;=0,AK420+1,0)</f>
        <v>0</v>
      </c>
      <c r="AL421" s="74" t="n">
        <f aca="false">IF(K421&gt;0,AL420+1,0)</f>
        <v>1</v>
      </c>
      <c r="AM421" s="74" t="n">
        <f aca="false">IF(K421&lt;=0,AM420+1,0)</f>
        <v>0</v>
      </c>
    </row>
    <row r="422" customFormat="false" ht="15" hidden="false" customHeight="false" outlineLevel="0" collapsed="false">
      <c r="A422" s="61" t="n">
        <v>421</v>
      </c>
      <c r="B422" s="62" t="n">
        <v>41515.4895833333</v>
      </c>
      <c r="C422" s="63" t="n">
        <f aca="false">YEAR(B422)</f>
        <v>2013</v>
      </c>
      <c r="D422" s="32" t="s">
        <v>277</v>
      </c>
      <c r="E422" s="64" t="n">
        <v>5361.15</v>
      </c>
      <c r="F422" s="65" t="n">
        <v>0.0139</v>
      </c>
      <c r="G422" s="66" t="n">
        <v>74.519985</v>
      </c>
      <c r="H422" s="67" t="n">
        <f aca="false">E422+IF(D422="Long",1,-1)*G422</f>
        <v>5435.669985</v>
      </c>
      <c r="I422" s="68" t="n">
        <f aca="false">Assumptions!$B$58</f>
        <v>5.35750011455817</v>
      </c>
      <c r="J422" s="68" t="n">
        <f aca="false">INDEX(Yearly!$T$5:$T$22,MATCH(C422,Yearly!$A$5:$A$22,0))</f>
        <v>0.738965533042506</v>
      </c>
      <c r="K422" s="68" t="n">
        <f aca="false">G422-I422-J422</f>
        <v>68.4235193523993</v>
      </c>
      <c r="L422" s="69" t="n">
        <f aca="false">(I422+J422)/Assumptions!$B$8</f>
        <v>0.000268816045169669</v>
      </c>
      <c r="M422" s="70" t="n">
        <f aca="false">F422-L422</f>
        <v>0.0136311839548303</v>
      </c>
      <c r="N422" s="71" t="n">
        <f aca="false">G422*Assumptions!$B$7</f>
        <v>586099.682025</v>
      </c>
      <c r="O422" s="71" t="n">
        <f aca="false">K422*Assumptions!$B$7</f>
        <v>538150.979706621</v>
      </c>
      <c r="P422" s="68" t="n">
        <f aca="false">P421+G422</f>
        <v>6570.26035</v>
      </c>
      <c r="Q422" s="68" t="n">
        <f aca="false">MAX(Q421,P422)</f>
        <v>6570.26035</v>
      </c>
      <c r="R422" s="68" t="n">
        <f aca="false">Q422-P422</f>
        <v>0</v>
      </c>
      <c r="S422" s="68" t="n">
        <f aca="false">S421+K422</f>
        <v>4022.30719206944</v>
      </c>
      <c r="T422" s="68" t="n">
        <f aca="false">MAX(T421,S422)</f>
        <v>4022.30719206944</v>
      </c>
      <c r="U422" s="68" t="n">
        <f aca="false">T422-S422</f>
        <v>0</v>
      </c>
      <c r="V422" s="70" t="n">
        <f aca="false">V421+F422</f>
        <v>1.4493</v>
      </c>
      <c r="W422" s="70" t="n">
        <f aca="false">MAX(W421,V422)</f>
        <v>1.4493</v>
      </c>
      <c r="X422" s="70" t="n">
        <f aca="false">W422-V422</f>
        <v>0</v>
      </c>
      <c r="Y422" s="70" t="n">
        <f aca="false">Y421+M422</f>
        <v>1.3369511850006</v>
      </c>
      <c r="Z422" s="70" t="n">
        <f aca="false">MAX(Z421,Y422)</f>
        <v>1.3369511850006</v>
      </c>
      <c r="AA422" s="70" t="n">
        <f aca="false">Z422-Y422</f>
        <v>0</v>
      </c>
      <c r="AB422" s="72" t="n">
        <f aca="false">AB421*(1+F422)</f>
        <v>3.94136410389292</v>
      </c>
      <c r="AC422" s="73" t="n">
        <f aca="false">MAX(AC421,AB422)</f>
        <v>3.94136410389292</v>
      </c>
      <c r="AD422" s="70" t="n">
        <f aca="false">1-AB422/AC422</f>
        <v>0</v>
      </c>
      <c r="AE422" s="73" t="n">
        <f aca="false">AE421*(1+M422)</f>
        <v>3.52372688285026</v>
      </c>
      <c r="AF422" s="73" t="n">
        <f aca="false">MAX(AF421,AE422)</f>
        <v>3.52372688285026</v>
      </c>
      <c r="AG422" s="70" t="n">
        <f aca="false">1-AE422/AF422</f>
        <v>0</v>
      </c>
      <c r="AH422" s="74" t="n">
        <f aca="false">IF(R422&gt;0,AH421+1,0)</f>
        <v>0</v>
      </c>
      <c r="AI422" s="74" t="n">
        <f aca="false">IF(U422&gt;0,AI421+1,0)</f>
        <v>0</v>
      </c>
      <c r="AJ422" s="74" t="n">
        <f aca="false">IF(G422&gt;0,AJ421+1,0)</f>
        <v>2</v>
      </c>
      <c r="AK422" s="74" t="n">
        <f aca="false">IF(G422&lt;=0,AK421+1,0)</f>
        <v>0</v>
      </c>
      <c r="AL422" s="74" t="n">
        <f aca="false">IF(K422&gt;0,AL421+1,0)</f>
        <v>2</v>
      </c>
      <c r="AM422" s="74" t="n">
        <f aca="false">IF(K422&lt;=0,AM421+1,0)</f>
        <v>0</v>
      </c>
    </row>
    <row r="423" customFormat="false" ht="15" hidden="false" customHeight="false" outlineLevel="0" collapsed="false">
      <c r="A423" s="61" t="n">
        <v>422</v>
      </c>
      <c r="B423" s="62" t="n">
        <v>41520.53125</v>
      </c>
      <c r="C423" s="63" t="n">
        <f aca="false">YEAR(B423)</f>
        <v>2013</v>
      </c>
      <c r="D423" s="32" t="s">
        <v>276</v>
      </c>
      <c r="E423" s="64" t="n">
        <v>5435.85</v>
      </c>
      <c r="F423" s="65" t="n">
        <v>0.0008</v>
      </c>
      <c r="G423" s="66" t="n">
        <v>4.34868</v>
      </c>
      <c r="H423" s="67" t="n">
        <f aca="false">E423+IF(D423="Long",1,-1)*G423</f>
        <v>5431.50132</v>
      </c>
      <c r="I423" s="68" t="n">
        <f aca="false">Assumptions!$B$58</f>
        <v>5.35750011455817</v>
      </c>
      <c r="J423" s="68" t="n">
        <f aca="false">INDEX(Yearly!$T$5:$T$22,MATCH(C423,Yearly!$A$5:$A$22,0))</f>
        <v>0.738965533042506</v>
      </c>
      <c r="K423" s="68" t="n">
        <f aca="false">G423-I423-J423</f>
        <v>-1.74778564760067</v>
      </c>
      <c r="L423" s="69" t="n">
        <f aca="false">(I423+J423)/Assumptions!$B$8</f>
        <v>0.000268816045169669</v>
      </c>
      <c r="M423" s="70" t="n">
        <f aca="false">F423-L423</f>
        <v>0.000531183954830331</v>
      </c>
      <c r="N423" s="71" t="n">
        <f aca="false">G423*Assumptions!$B$7</f>
        <v>34202.3682</v>
      </c>
      <c r="O423" s="71" t="n">
        <f aca="false">K423*Assumptions!$B$7</f>
        <v>-13746.3341183793</v>
      </c>
      <c r="P423" s="68" t="n">
        <f aca="false">P422+G423</f>
        <v>6574.60903</v>
      </c>
      <c r="Q423" s="68" t="n">
        <f aca="false">MAX(Q422,P423)</f>
        <v>6574.60903</v>
      </c>
      <c r="R423" s="68" t="n">
        <f aca="false">Q423-P423</f>
        <v>0</v>
      </c>
      <c r="S423" s="68" t="n">
        <f aca="false">S422+K423</f>
        <v>4020.55940642184</v>
      </c>
      <c r="T423" s="68" t="n">
        <f aca="false">MAX(T422,S423)</f>
        <v>4022.30719206944</v>
      </c>
      <c r="U423" s="68" t="n">
        <f aca="false">T423-S423</f>
        <v>1.74778564760072</v>
      </c>
      <c r="V423" s="70" t="n">
        <f aca="false">V422+F423</f>
        <v>1.4501</v>
      </c>
      <c r="W423" s="70" t="n">
        <f aca="false">MAX(W422,V423)</f>
        <v>1.4501</v>
      </c>
      <c r="X423" s="70" t="n">
        <f aca="false">W423-V423</f>
        <v>0</v>
      </c>
      <c r="Y423" s="70" t="n">
        <f aca="false">Y422+M423</f>
        <v>1.33748236895543</v>
      </c>
      <c r="Z423" s="70" t="n">
        <f aca="false">MAX(Z422,Y423)</f>
        <v>1.33748236895543</v>
      </c>
      <c r="AA423" s="70" t="n">
        <f aca="false">Z423-Y423</f>
        <v>0</v>
      </c>
      <c r="AB423" s="72" t="n">
        <f aca="false">AB422*(1+F423)</f>
        <v>3.94451719517604</v>
      </c>
      <c r="AC423" s="73" t="n">
        <f aca="false">MAX(AC422,AB423)</f>
        <v>3.94451719517604</v>
      </c>
      <c r="AD423" s="70" t="n">
        <f aca="false">1-AB423/AC423</f>
        <v>0</v>
      </c>
      <c r="AE423" s="73" t="n">
        <f aca="false">AE422*(1+M423)</f>
        <v>3.52559863003163</v>
      </c>
      <c r="AF423" s="73" t="n">
        <f aca="false">MAX(AF422,AE423)</f>
        <v>3.52559863003163</v>
      </c>
      <c r="AG423" s="70" t="n">
        <f aca="false">1-AE423/AF423</f>
        <v>0</v>
      </c>
      <c r="AH423" s="74" t="n">
        <f aca="false">IF(R423&gt;0,AH422+1,0)</f>
        <v>0</v>
      </c>
      <c r="AI423" s="74" t="n">
        <f aca="false">IF(U423&gt;0,AI422+1,0)</f>
        <v>1</v>
      </c>
      <c r="AJ423" s="74" t="n">
        <f aca="false">IF(G423&gt;0,AJ422+1,0)</f>
        <v>3</v>
      </c>
      <c r="AK423" s="74" t="n">
        <f aca="false">IF(G423&lt;=0,AK422+1,0)</f>
        <v>0</v>
      </c>
      <c r="AL423" s="74" t="n">
        <f aca="false">IF(K423&gt;0,AL422+1,0)</f>
        <v>0</v>
      </c>
      <c r="AM423" s="74" t="n">
        <f aca="false">IF(K423&lt;=0,AM422+1,0)</f>
        <v>1</v>
      </c>
    </row>
    <row r="424" customFormat="false" ht="15" hidden="false" customHeight="false" outlineLevel="0" collapsed="false">
      <c r="A424" s="61" t="n">
        <v>423</v>
      </c>
      <c r="B424" s="62" t="n">
        <v>41521.4479166667</v>
      </c>
      <c r="C424" s="63" t="n">
        <f aca="false">YEAR(B424)</f>
        <v>2013</v>
      </c>
      <c r="D424" s="32" t="s">
        <v>277</v>
      </c>
      <c r="E424" s="64" t="n">
        <v>5431.75</v>
      </c>
      <c r="F424" s="65" t="n">
        <v>-0.0063</v>
      </c>
      <c r="G424" s="66" t="n">
        <v>-34.220025</v>
      </c>
      <c r="H424" s="67" t="n">
        <f aca="false">E424+IF(D424="Long",1,-1)*G424</f>
        <v>5397.529975</v>
      </c>
      <c r="I424" s="68" t="n">
        <f aca="false">Assumptions!$B$58</f>
        <v>5.35750011455817</v>
      </c>
      <c r="J424" s="68" t="n">
        <f aca="false">INDEX(Yearly!$T$5:$T$22,MATCH(C424,Yearly!$A$5:$A$22,0))</f>
        <v>0.738965533042506</v>
      </c>
      <c r="K424" s="68" t="n">
        <f aca="false">G424-I424-J424</f>
        <v>-40.3164906476007</v>
      </c>
      <c r="L424" s="69" t="n">
        <f aca="false">(I424+J424)/Assumptions!$B$8</f>
        <v>0.000268816045169669</v>
      </c>
      <c r="M424" s="70" t="n">
        <f aca="false">F424-L424</f>
        <v>-0.00656881604516967</v>
      </c>
      <c r="N424" s="71" t="n">
        <f aca="false">G424*Assumptions!$B$7</f>
        <v>-269140.496625</v>
      </c>
      <c r="O424" s="71" t="n">
        <f aca="false">K424*Assumptions!$B$7</f>
        <v>-317089.198943379</v>
      </c>
      <c r="P424" s="68" t="n">
        <f aca="false">P423+G424</f>
        <v>6540.389005</v>
      </c>
      <c r="Q424" s="68" t="n">
        <f aca="false">MAX(Q423,P424)</f>
        <v>6574.60903</v>
      </c>
      <c r="R424" s="68" t="n">
        <f aca="false">Q424-P424</f>
        <v>34.2200249999996</v>
      </c>
      <c r="S424" s="68" t="n">
        <f aca="false">S423+K424</f>
        <v>3980.24291577424</v>
      </c>
      <c r="T424" s="68" t="n">
        <f aca="false">MAX(T423,S424)</f>
        <v>4022.30719206944</v>
      </c>
      <c r="U424" s="68" t="n">
        <f aca="false">T424-S424</f>
        <v>42.0642762952016</v>
      </c>
      <c r="V424" s="70" t="n">
        <f aca="false">V423+F424</f>
        <v>1.4438</v>
      </c>
      <c r="W424" s="70" t="n">
        <f aca="false">MAX(W423,V424)</f>
        <v>1.4501</v>
      </c>
      <c r="X424" s="70" t="n">
        <f aca="false">W424-V424</f>
        <v>0.00629999999999997</v>
      </c>
      <c r="Y424" s="70" t="n">
        <f aca="false">Y423+M424</f>
        <v>1.33091355291026</v>
      </c>
      <c r="Z424" s="70" t="n">
        <f aca="false">MAX(Z423,Y424)</f>
        <v>1.33748236895543</v>
      </c>
      <c r="AA424" s="70" t="n">
        <f aca="false">Z424-Y424</f>
        <v>0.00656881604516957</v>
      </c>
      <c r="AB424" s="72" t="n">
        <f aca="false">AB423*(1+F424)</f>
        <v>3.91966673684643</v>
      </c>
      <c r="AC424" s="73" t="n">
        <f aca="false">MAX(AC423,AB424)</f>
        <v>3.94451719517604</v>
      </c>
      <c r="AD424" s="70" t="n">
        <f aca="false">1-AB424/AC424</f>
        <v>0.00629999999999997</v>
      </c>
      <c r="AE424" s="73" t="n">
        <f aca="false">AE423*(1+M424)</f>
        <v>3.50243962118185</v>
      </c>
      <c r="AF424" s="73" t="n">
        <f aca="false">MAX(AF423,AE424)</f>
        <v>3.52559863003163</v>
      </c>
      <c r="AG424" s="70" t="n">
        <f aca="false">1-AE424/AF424</f>
        <v>0.00656881604516968</v>
      </c>
      <c r="AH424" s="74" t="n">
        <f aca="false">IF(R424&gt;0,AH423+1,0)</f>
        <v>1</v>
      </c>
      <c r="AI424" s="74" t="n">
        <f aca="false">IF(U424&gt;0,AI423+1,0)</f>
        <v>2</v>
      </c>
      <c r="AJ424" s="74" t="n">
        <f aca="false">IF(G424&gt;0,AJ423+1,0)</f>
        <v>0</v>
      </c>
      <c r="AK424" s="74" t="n">
        <f aca="false">IF(G424&lt;=0,AK423+1,0)</f>
        <v>1</v>
      </c>
      <c r="AL424" s="74" t="n">
        <f aca="false">IF(K424&gt;0,AL423+1,0)</f>
        <v>0</v>
      </c>
      <c r="AM424" s="74" t="n">
        <f aca="false">IF(K424&lt;=0,AM423+1,0)</f>
        <v>2</v>
      </c>
    </row>
    <row r="425" customFormat="false" ht="15" hidden="false" customHeight="false" outlineLevel="0" collapsed="false">
      <c r="A425" s="61" t="n">
        <v>424</v>
      </c>
      <c r="B425" s="62" t="n">
        <v>41521.5520833333</v>
      </c>
      <c r="C425" s="63" t="n">
        <f aca="false">YEAR(B425)</f>
        <v>2013</v>
      </c>
      <c r="D425" s="32" t="s">
        <v>276</v>
      </c>
      <c r="E425" s="64" t="n">
        <v>5397.75</v>
      </c>
      <c r="F425" s="65" t="n">
        <v>-0.0098</v>
      </c>
      <c r="G425" s="66" t="n">
        <v>-52.89795</v>
      </c>
      <c r="H425" s="67" t="n">
        <f aca="false">E425+IF(D425="Long",1,-1)*G425</f>
        <v>5450.64795</v>
      </c>
      <c r="I425" s="68" t="n">
        <f aca="false">Assumptions!$B$58</f>
        <v>5.35750011455817</v>
      </c>
      <c r="J425" s="68" t="n">
        <f aca="false">INDEX(Yearly!$T$5:$T$22,MATCH(C425,Yearly!$A$5:$A$22,0))</f>
        <v>0.738965533042506</v>
      </c>
      <c r="K425" s="68" t="n">
        <f aca="false">G425-I425-J425</f>
        <v>-58.9944156476007</v>
      </c>
      <c r="L425" s="69" t="n">
        <f aca="false">(I425+J425)/Assumptions!$B$8</f>
        <v>0.000268816045169669</v>
      </c>
      <c r="M425" s="70" t="n">
        <f aca="false">F425-L425</f>
        <v>-0.0100688160451697</v>
      </c>
      <c r="N425" s="71" t="n">
        <f aca="false">G425*Assumptions!$B$7</f>
        <v>-416042.37675</v>
      </c>
      <c r="O425" s="71" t="n">
        <f aca="false">K425*Assumptions!$B$7</f>
        <v>-463991.079068379</v>
      </c>
      <c r="P425" s="68" t="n">
        <f aca="false">P424+G425</f>
        <v>6487.491055</v>
      </c>
      <c r="Q425" s="68" t="n">
        <f aca="false">MAX(Q424,P425)</f>
        <v>6574.60903</v>
      </c>
      <c r="R425" s="68" t="n">
        <f aca="false">Q425-P425</f>
        <v>87.1179749999992</v>
      </c>
      <c r="S425" s="68" t="n">
        <f aca="false">S424+K425</f>
        <v>3921.24850012664</v>
      </c>
      <c r="T425" s="68" t="n">
        <f aca="false">MAX(T424,S425)</f>
        <v>4022.30719206944</v>
      </c>
      <c r="U425" s="68" t="n">
        <f aca="false">T425-S425</f>
        <v>101.058691942802</v>
      </c>
      <c r="V425" s="70" t="n">
        <f aca="false">V424+F425</f>
        <v>1.434</v>
      </c>
      <c r="W425" s="70" t="n">
        <f aca="false">MAX(W424,V425)</f>
        <v>1.4501</v>
      </c>
      <c r="X425" s="70" t="n">
        <f aca="false">W425-V425</f>
        <v>0.0161</v>
      </c>
      <c r="Y425" s="70" t="n">
        <f aca="false">Y424+M425</f>
        <v>1.3208447368651</v>
      </c>
      <c r="Z425" s="70" t="n">
        <f aca="false">MAX(Z424,Y425)</f>
        <v>1.33748236895543</v>
      </c>
      <c r="AA425" s="70" t="n">
        <f aca="false">Z425-Y425</f>
        <v>0.0166376320903392</v>
      </c>
      <c r="AB425" s="72" t="n">
        <f aca="false">AB424*(1+F425)</f>
        <v>3.88125400282533</v>
      </c>
      <c r="AC425" s="73" t="n">
        <f aca="false">MAX(AC424,AB425)</f>
        <v>3.94451719517604</v>
      </c>
      <c r="AD425" s="70" t="n">
        <f aca="false">1-AB425/AC425</f>
        <v>0.01603826</v>
      </c>
      <c r="AE425" s="73" t="n">
        <f aca="false">AE424*(1+M425)</f>
        <v>3.46717420092686</v>
      </c>
      <c r="AF425" s="73" t="n">
        <f aca="false">MAX(AF424,AE425)</f>
        <v>3.52559863003163</v>
      </c>
      <c r="AG425" s="70" t="n">
        <f aca="false">1-AE425/AF425</f>
        <v>0.016571491889946</v>
      </c>
      <c r="AH425" s="74" t="n">
        <f aca="false">IF(R425&gt;0,AH424+1,0)</f>
        <v>2</v>
      </c>
      <c r="AI425" s="74" t="n">
        <f aca="false">IF(U425&gt;0,AI424+1,0)</f>
        <v>3</v>
      </c>
      <c r="AJ425" s="74" t="n">
        <f aca="false">IF(G425&gt;0,AJ424+1,0)</f>
        <v>0</v>
      </c>
      <c r="AK425" s="74" t="n">
        <f aca="false">IF(G425&lt;=0,AK424+1,0)</f>
        <v>2</v>
      </c>
      <c r="AL425" s="74" t="n">
        <f aca="false">IF(K425&gt;0,AL424+1,0)</f>
        <v>0</v>
      </c>
      <c r="AM425" s="74" t="n">
        <f aca="false">IF(K425&lt;=0,AM424+1,0)</f>
        <v>3</v>
      </c>
    </row>
    <row r="426" customFormat="false" ht="15" hidden="false" customHeight="false" outlineLevel="0" collapsed="false">
      <c r="A426" s="61" t="n">
        <v>425</v>
      </c>
      <c r="B426" s="62" t="n">
        <v>41521.6208333333</v>
      </c>
      <c r="C426" s="63" t="n">
        <f aca="false">YEAR(B426)</f>
        <v>2013</v>
      </c>
      <c r="D426" s="32" t="s">
        <v>277</v>
      </c>
      <c r="E426" s="64" t="n">
        <v>5450.85</v>
      </c>
      <c r="F426" s="65" t="n">
        <v>0.0651</v>
      </c>
      <c r="G426" s="66" t="n">
        <v>354.850335</v>
      </c>
      <c r="H426" s="67" t="n">
        <f aca="false">E426+IF(D426="Long",1,-1)*G426</f>
        <v>5805.700335</v>
      </c>
      <c r="I426" s="68" t="n">
        <f aca="false">Assumptions!$B$58</f>
        <v>5.35750011455817</v>
      </c>
      <c r="J426" s="68" t="n">
        <f aca="false">INDEX(Yearly!$T$5:$T$22,MATCH(C426,Yearly!$A$5:$A$22,0))</f>
        <v>0.738965533042506</v>
      </c>
      <c r="K426" s="68" t="n">
        <f aca="false">G426-I426-J426</f>
        <v>348.753869352399</v>
      </c>
      <c r="L426" s="69" t="n">
        <f aca="false">(I426+J426)/Assumptions!$B$8</f>
        <v>0.000268816045169669</v>
      </c>
      <c r="M426" s="70" t="n">
        <f aca="false">F426-L426</f>
        <v>0.0648311839548303</v>
      </c>
      <c r="N426" s="71" t="n">
        <f aca="false">G426*Assumptions!$B$7</f>
        <v>2790897.884775</v>
      </c>
      <c r="O426" s="71" t="n">
        <f aca="false">K426*Assumptions!$B$7</f>
        <v>2742949.18245662</v>
      </c>
      <c r="P426" s="68" t="n">
        <f aca="false">P425+G426</f>
        <v>6842.34139</v>
      </c>
      <c r="Q426" s="68" t="n">
        <f aca="false">MAX(Q425,P426)</f>
        <v>6842.34139</v>
      </c>
      <c r="R426" s="68" t="n">
        <f aca="false">Q426-P426</f>
        <v>0</v>
      </c>
      <c r="S426" s="68" t="n">
        <f aca="false">S425+K426</f>
        <v>4270.00236947904</v>
      </c>
      <c r="T426" s="68" t="n">
        <f aca="false">MAX(T425,S426)</f>
        <v>4270.00236947904</v>
      </c>
      <c r="U426" s="68" t="n">
        <f aca="false">T426-S426</f>
        <v>0</v>
      </c>
      <c r="V426" s="70" t="n">
        <f aca="false">V425+F426</f>
        <v>1.4991</v>
      </c>
      <c r="W426" s="70" t="n">
        <f aca="false">MAX(W425,V426)</f>
        <v>1.4991</v>
      </c>
      <c r="X426" s="70" t="n">
        <f aca="false">W426-V426</f>
        <v>0</v>
      </c>
      <c r="Y426" s="70" t="n">
        <f aca="false">Y425+M426</f>
        <v>1.38567592081993</v>
      </c>
      <c r="Z426" s="70" t="n">
        <f aca="false">MAX(Z425,Y426)</f>
        <v>1.38567592081993</v>
      </c>
      <c r="AA426" s="70" t="n">
        <f aca="false">Z426-Y426</f>
        <v>0</v>
      </c>
      <c r="AB426" s="72" t="n">
        <f aca="false">AB425*(1+F426)</f>
        <v>4.13392363840926</v>
      </c>
      <c r="AC426" s="73" t="n">
        <f aca="false">MAX(AC425,AB426)</f>
        <v>4.13392363840926</v>
      </c>
      <c r="AD426" s="70" t="n">
        <f aca="false">1-AB426/AC426</f>
        <v>0</v>
      </c>
      <c r="AE426" s="73" t="n">
        <f aca="false">AE425*(1+M426)</f>
        <v>3.69195520935059</v>
      </c>
      <c r="AF426" s="73" t="n">
        <f aca="false">MAX(AF425,AE426)</f>
        <v>3.69195520935059</v>
      </c>
      <c r="AG426" s="70" t="n">
        <f aca="false">1-AE426/AF426</f>
        <v>0</v>
      </c>
      <c r="AH426" s="74" t="n">
        <f aca="false">IF(R426&gt;0,AH425+1,0)</f>
        <v>0</v>
      </c>
      <c r="AI426" s="74" t="n">
        <f aca="false">IF(U426&gt;0,AI425+1,0)</f>
        <v>0</v>
      </c>
      <c r="AJ426" s="74" t="n">
        <f aca="false">IF(G426&gt;0,AJ425+1,0)</f>
        <v>1</v>
      </c>
      <c r="AK426" s="74" t="n">
        <f aca="false">IF(G426&lt;=0,AK425+1,0)</f>
        <v>0</v>
      </c>
      <c r="AL426" s="74" t="n">
        <f aca="false">IF(K426&gt;0,AL425+1,0)</f>
        <v>1</v>
      </c>
      <c r="AM426" s="74" t="n">
        <f aca="false">IF(K426&lt;=0,AM425+1,0)</f>
        <v>0</v>
      </c>
    </row>
    <row r="427" customFormat="false" ht="15" hidden="false" customHeight="false" outlineLevel="0" collapsed="false">
      <c r="A427" s="61" t="n">
        <v>426</v>
      </c>
      <c r="B427" s="62" t="n">
        <v>41534.4958333333</v>
      </c>
      <c r="C427" s="63" t="n">
        <f aca="false">YEAR(B427)</f>
        <v>2013</v>
      </c>
      <c r="D427" s="32" t="s">
        <v>277</v>
      </c>
      <c r="E427" s="64" t="n">
        <v>5836.5</v>
      </c>
      <c r="F427" s="65" t="n">
        <v>-0.0023</v>
      </c>
      <c r="G427" s="66" t="n">
        <v>-13.42395</v>
      </c>
      <c r="H427" s="67" t="n">
        <f aca="false">E427+IF(D427="Long",1,-1)*G427</f>
        <v>5823.07605</v>
      </c>
      <c r="I427" s="68" t="n">
        <f aca="false">Assumptions!$B$58</f>
        <v>5.35750011455817</v>
      </c>
      <c r="J427" s="68" t="n">
        <f aca="false">INDEX(Yearly!$T$5:$T$22,MATCH(C427,Yearly!$A$5:$A$22,0))</f>
        <v>0.738965533042506</v>
      </c>
      <c r="K427" s="68" t="n">
        <f aca="false">G427-I427-J427</f>
        <v>-19.5204156476007</v>
      </c>
      <c r="L427" s="69" t="n">
        <f aca="false">(I427+J427)/Assumptions!$B$8</f>
        <v>0.000268816045169669</v>
      </c>
      <c r="M427" s="70" t="n">
        <f aca="false">F427-L427</f>
        <v>-0.00256881604516967</v>
      </c>
      <c r="N427" s="71" t="n">
        <f aca="false">G427*Assumptions!$B$7</f>
        <v>-105579.36675</v>
      </c>
      <c r="O427" s="71" t="n">
        <f aca="false">K427*Assumptions!$B$7</f>
        <v>-153528.069068379</v>
      </c>
      <c r="P427" s="68" t="n">
        <f aca="false">P426+G427</f>
        <v>6828.91744</v>
      </c>
      <c r="Q427" s="68" t="n">
        <f aca="false">MAX(Q426,P427)</f>
        <v>6842.34139</v>
      </c>
      <c r="R427" s="68" t="n">
        <f aca="false">Q427-P427</f>
        <v>13.4239500000003</v>
      </c>
      <c r="S427" s="68" t="n">
        <f aca="false">S426+K427</f>
        <v>4250.48195383144</v>
      </c>
      <c r="T427" s="68" t="n">
        <f aca="false">MAX(T426,S427)</f>
        <v>4270.00236947904</v>
      </c>
      <c r="U427" s="68" t="n">
        <f aca="false">T427-S427</f>
        <v>19.5204156476011</v>
      </c>
      <c r="V427" s="70" t="n">
        <f aca="false">V426+F427</f>
        <v>1.4968</v>
      </c>
      <c r="W427" s="70" t="n">
        <f aca="false">MAX(W426,V427)</f>
        <v>1.4991</v>
      </c>
      <c r="X427" s="70" t="n">
        <f aca="false">W427-V427</f>
        <v>0.00229999999999997</v>
      </c>
      <c r="Y427" s="70" t="n">
        <f aca="false">Y426+M427</f>
        <v>1.38310710477476</v>
      </c>
      <c r="Z427" s="70" t="n">
        <f aca="false">MAX(Z426,Y427)</f>
        <v>1.38567592081993</v>
      </c>
      <c r="AA427" s="70" t="n">
        <f aca="false">Z427-Y427</f>
        <v>0.00256881604516956</v>
      </c>
      <c r="AB427" s="72" t="n">
        <f aca="false">AB426*(1+F427)</f>
        <v>4.12441561404092</v>
      </c>
      <c r="AC427" s="73" t="n">
        <f aca="false">MAX(AC426,AB427)</f>
        <v>4.13392363840926</v>
      </c>
      <c r="AD427" s="70" t="n">
        <f aca="false">1-AB427/AC427</f>
        <v>0.00230000000000008</v>
      </c>
      <c r="AE427" s="73" t="n">
        <f aca="false">AE426*(1+M427)</f>
        <v>3.68247125557076</v>
      </c>
      <c r="AF427" s="73" t="n">
        <f aca="false">MAX(AF426,AE427)</f>
        <v>3.69195520935059</v>
      </c>
      <c r="AG427" s="70" t="n">
        <f aca="false">1-AE427/AF427</f>
        <v>0.00256881604516968</v>
      </c>
      <c r="AH427" s="74" t="n">
        <f aca="false">IF(R427&gt;0,AH426+1,0)</f>
        <v>1</v>
      </c>
      <c r="AI427" s="74" t="n">
        <f aca="false">IF(U427&gt;0,AI426+1,0)</f>
        <v>1</v>
      </c>
      <c r="AJ427" s="74" t="n">
        <f aca="false">IF(G427&gt;0,AJ426+1,0)</f>
        <v>0</v>
      </c>
      <c r="AK427" s="74" t="n">
        <f aca="false">IF(G427&lt;=0,AK426+1,0)</f>
        <v>1</v>
      </c>
      <c r="AL427" s="74" t="n">
        <f aca="false">IF(K427&gt;0,AL426+1,0)</f>
        <v>0</v>
      </c>
      <c r="AM427" s="74" t="n">
        <f aca="false">IF(K427&lt;=0,AM426+1,0)</f>
        <v>1</v>
      </c>
    </row>
    <row r="428" customFormat="false" ht="15" hidden="false" customHeight="false" outlineLevel="0" collapsed="false">
      <c r="A428" s="61" t="n">
        <v>427</v>
      </c>
      <c r="B428" s="62" t="n">
        <v>41534.5958333333</v>
      </c>
      <c r="C428" s="63" t="n">
        <f aca="false">YEAR(B428)</f>
        <v>2013</v>
      </c>
      <c r="D428" s="32" t="s">
        <v>277</v>
      </c>
      <c r="E428" s="64" t="n">
        <v>5839.9</v>
      </c>
      <c r="F428" s="65" t="n">
        <v>0.0182</v>
      </c>
      <c r="G428" s="66" t="n">
        <v>106.28618</v>
      </c>
      <c r="H428" s="67" t="n">
        <f aca="false">E428+IF(D428="Long",1,-1)*G428</f>
        <v>5946.18618</v>
      </c>
      <c r="I428" s="68" t="n">
        <f aca="false">Assumptions!$B$58</f>
        <v>5.35750011455817</v>
      </c>
      <c r="J428" s="68" t="n">
        <f aca="false">INDEX(Yearly!$T$5:$T$22,MATCH(C428,Yearly!$A$5:$A$22,0))</f>
        <v>0.738965533042506</v>
      </c>
      <c r="K428" s="68" t="n">
        <f aca="false">G428-I428-J428</f>
        <v>100.189714352399</v>
      </c>
      <c r="L428" s="69" t="n">
        <f aca="false">(I428+J428)/Assumptions!$B$8</f>
        <v>0.000268816045169669</v>
      </c>
      <c r="M428" s="70" t="n">
        <f aca="false">F428-L428</f>
        <v>0.0179311839548303</v>
      </c>
      <c r="N428" s="71" t="n">
        <f aca="false">G428*Assumptions!$B$7</f>
        <v>835940.8057</v>
      </c>
      <c r="O428" s="71" t="n">
        <f aca="false">K428*Assumptions!$B$7</f>
        <v>787992.103381621</v>
      </c>
      <c r="P428" s="68" t="n">
        <f aca="false">P427+G428</f>
        <v>6935.20362</v>
      </c>
      <c r="Q428" s="68" t="n">
        <f aca="false">MAX(Q427,P428)</f>
        <v>6935.20362</v>
      </c>
      <c r="R428" s="68" t="n">
        <f aca="false">Q428-P428</f>
        <v>0</v>
      </c>
      <c r="S428" s="68" t="n">
        <f aca="false">S427+K428</f>
        <v>4350.67166818384</v>
      </c>
      <c r="T428" s="68" t="n">
        <f aca="false">MAX(T427,S428)</f>
        <v>4350.67166818384</v>
      </c>
      <c r="U428" s="68" t="n">
        <f aca="false">T428-S428</f>
        <v>0</v>
      </c>
      <c r="V428" s="70" t="n">
        <f aca="false">V427+F428</f>
        <v>1.515</v>
      </c>
      <c r="W428" s="70" t="n">
        <f aca="false">MAX(W427,V428)</f>
        <v>1.515</v>
      </c>
      <c r="X428" s="70" t="n">
        <f aca="false">W428-V428</f>
        <v>0</v>
      </c>
      <c r="Y428" s="70" t="n">
        <f aca="false">Y427+M428</f>
        <v>1.40103828872959</v>
      </c>
      <c r="Z428" s="70" t="n">
        <f aca="false">MAX(Z427,Y428)</f>
        <v>1.40103828872959</v>
      </c>
      <c r="AA428" s="70" t="n">
        <f aca="false">Z428-Y428</f>
        <v>0</v>
      </c>
      <c r="AB428" s="72" t="n">
        <f aca="false">AB427*(1+F428)</f>
        <v>4.19947997821647</v>
      </c>
      <c r="AC428" s="73" t="n">
        <f aca="false">MAX(AC427,AB428)</f>
        <v>4.19947997821647</v>
      </c>
      <c r="AD428" s="70" t="n">
        <f aca="false">1-AB428/AC428</f>
        <v>0</v>
      </c>
      <c r="AE428" s="73" t="n">
        <f aca="false">AE427*(1+M428)</f>
        <v>3.74850232506277</v>
      </c>
      <c r="AF428" s="73" t="n">
        <f aca="false">MAX(AF427,AE428)</f>
        <v>3.74850232506277</v>
      </c>
      <c r="AG428" s="70" t="n">
        <f aca="false">1-AE428/AF428</f>
        <v>0</v>
      </c>
      <c r="AH428" s="74" t="n">
        <f aca="false">IF(R428&gt;0,AH427+1,0)</f>
        <v>0</v>
      </c>
      <c r="AI428" s="74" t="n">
        <f aca="false">IF(U428&gt;0,AI427+1,0)</f>
        <v>0</v>
      </c>
      <c r="AJ428" s="74" t="n">
        <f aca="false">IF(G428&gt;0,AJ427+1,0)</f>
        <v>1</v>
      </c>
      <c r="AK428" s="74" t="n">
        <f aca="false">IF(G428&lt;=0,AK427+1,0)</f>
        <v>0</v>
      </c>
      <c r="AL428" s="74" t="n">
        <f aca="false">IF(K428&gt;0,AL427+1,0)</f>
        <v>1</v>
      </c>
      <c r="AM428" s="74" t="n">
        <f aca="false">IF(K428&lt;=0,AM427+1,0)</f>
        <v>0</v>
      </c>
    </row>
    <row r="429" customFormat="false" ht="15" hidden="false" customHeight="false" outlineLevel="0" collapsed="false">
      <c r="A429" s="61" t="n">
        <v>428</v>
      </c>
      <c r="B429" s="62" t="n">
        <v>41537.6326388889</v>
      </c>
      <c r="C429" s="63" t="n">
        <f aca="false">YEAR(B429)</f>
        <v>2013</v>
      </c>
      <c r="D429" s="32" t="s">
        <v>277</v>
      </c>
      <c r="E429" s="64" t="n">
        <v>6001.6</v>
      </c>
      <c r="F429" s="65" t="n">
        <v>-0.006</v>
      </c>
      <c r="G429" s="66" t="n">
        <v>-36.0096</v>
      </c>
      <c r="H429" s="67" t="n">
        <f aca="false">E429+IF(D429="Long",1,-1)*G429</f>
        <v>5965.5904</v>
      </c>
      <c r="I429" s="68" t="n">
        <f aca="false">Assumptions!$B$58</f>
        <v>5.35750011455817</v>
      </c>
      <c r="J429" s="68" t="n">
        <f aca="false">INDEX(Yearly!$T$5:$T$22,MATCH(C429,Yearly!$A$5:$A$22,0))</f>
        <v>0.738965533042506</v>
      </c>
      <c r="K429" s="68" t="n">
        <f aca="false">G429-I429-J429</f>
        <v>-42.1060656476007</v>
      </c>
      <c r="L429" s="69" t="n">
        <f aca="false">(I429+J429)/Assumptions!$B$8</f>
        <v>0.000268816045169669</v>
      </c>
      <c r="M429" s="70" t="n">
        <f aca="false">F429-L429</f>
        <v>-0.00626881604516967</v>
      </c>
      <c r="N429" s="71" t="n">
        <f aca="false">G429*Assumptions!$B$7</f>
        <v>-283215.504</v>
      </c>
      <c r="O429" s="71" t="n">
        <f aca="false">K429*Assumptions!$B$7</f>
        <v>-331164.206318379</v>
      </c>
      <c r="P429" s="68" t="n">
        <f aca="false">P428+G429</f>
        <v>6899.19402</v>
      </c>
      <c r="Q429" s="68" t="n">
        <f aca="false">MAX(Q428,P429)</f>
        <v>6935.20362</v>
      </c>
      <c r="R429" s="68" t="n">
        <f aca="false">Q429-P429</f>
        <v>36.0096000000003</v>
      </c>
      <c r="S429" s="68" t="n">
        <f aca="false">S428+K429</f>
        <v>4308.56560253624</v>
      </c>
      <c r="T429" s="68" t="n">
        <f aca="false">MAX(T428,S429)</f>
        <v>4350.67166818384</v>
      </c>
      <c r="U429" s="68" t="n">
        <f aca="false">T429-S429</f>
        <v>42.1060656476011</v>
      </c>
      <c r="V429" s="70" t="n">
        <f aca="false">V428+F429</f>
        <v>1.509</v>
      </c>
      <c r="W429" s="70" t="n">
        <f aca="false">MAX(W428,V429)</f>
        <v>1.515</v>
      </c>
      <c r="X429" s="70" t="n">
        <f aca="false">W429-V429</f>
        <v>0.00600000000000001</v>
      </c>
      <c r="Y429" s="70" t="n">
        <f aca="false">Y428+M429</f>
        <v>1.39476947268442</v>
      </c>
      <c r="Z429" s="70" t="n">
        <f aca="false">MAX(Z428,Y429)</f>
        <v>1.40103828872959</v>
      </c>
      <c r="AA429" s="70" t="n">
        <f aca="false">Z429-Y429</f>
        <v>0.0062688160451696</v>
      </c>
      <c r="AB429" s="72" t="n">
        <f aca="false">AB428*(1+F429)</f>
        <v>4.17428309834717</v>
      </c>
      <c r="AC429" s="73" t="n">
        <f aca="false">MAX(AC428,AB429)</f>
        <v>4.19947997821647</v>
      </c>
      <c r="AD429" s="70" t="n">
        <f aca="false">1-AB429/AC429</f>
        <v>0.00599999999999989</v>
      </c>
      <c r="AE429" s="73" t="n">
        <f aca="false">AE428*(1+M429)</f>
        <v>3.72500365354207</v>
      </c>
      <c r="AF429" s="73" t="n">
        <f aca="false">MAX(AF428,AE429)</f>
        <v>3.74850232506277</v>
      </c>
      <c r="AG429" s="70" t="n">
        <f aca="false">1-AE429/AF429</f>
        <v>0.0062688160451696</v>
      </c>
      <c r="AH429" s="74" t="n">
        <f aca="false">IF(R429&gt;0,AH428+1,0)</f>
        <v>1</v>
      </c>
      <c r="AI429" s="74" t="n">
        <f aca="false">IF(U429&gt;0,AI428+1,0)</f>
        <v>1</v>
      </c>
      <c r="AJ429" s="74" t="n">
        <f aca="false">IF(G429&gt;0,AJ428+1,0)</f>
        <v>0</v>
      </c>
      <c r="AK429" s="74" t="n">
        <f aca="false">IF(G429&lt;=0,AK428+1,0)</f>
        <v>1</v>
      </c>
      <c r="AL429" s="74" t="n">
        <f aca="false">IF(K429&gt;0,AL428+1,0)</f>
        <v>0</v>
      </c>
      <c r="AM429" s="74" t="n">
        <f aca="false">IF(K429&lt;=0,AM428+1,0)</f>
        <v>1</v>
      </c>
    </row>
    <row r="430" customFormat="false" ht="15" hidden="false" customHeight="false" outlineLevel="0" collapsed="false">
      <c r="A430" s="61" t="n">
        <v>429</v>
      </c>
      <c r="B430" s="62" t="n">
        <v>41543.59375</v>
      </c>
      <c r="C430" s="63" t="n">
        <f aca="false">YEAR(B430)</f>
        <v>2013</v>
      </c>
      <c r="D430" s="32" t="s">
        <v>277</v>
      </c>
      <c r="E430" s="64" t="n">
        <v>5909.6</v>
      </c>
      <c r="F430" s="65" t="n">
        <v>-0.0061</v>
      </c>
      <c r="G430" s="66" t="n">
        <v>-36.04856</v>
      </c>
      <c r="H430" s="67" t="n">
        <f aca="false">E430+IF(D430="Long",1,-1)*G430</f>
        <v>5873.55144</v>
      </c>
      <c r="I430" s="68" t="n">
        <f aca="false">Assumptions!$B$58</f>
        <v>5.35750011455817</v>
      </c>
      <c r="J430" s="68" t="n">
        <f aca="false">INDEX(Yearly!$T$5:$T$22,MATCH(C430,Yearly!$A$5:$A$22,0))</f>
        <v>0.738965533042506</v>
      </c>
      <c r="K430" s="68" t="n">
        <f aca="false">G430-I430-J430</f>
        <v>-42.1450256476007</v>
      </c>
      <c r="L430" s="69" t="n">
        <f aca="false">(I430+J430)/Assumptions!$B$8</f>
        <v>0.000268816045169669</v>
      </c>
      <c r="M430" s="70" t="n">
        <f aca="false">F430-L430</f>
        <v>-0.00636881604516967</v>
      </c>
      <c r="N430" s="71" t="n">
        <f aca="false">G430*Assumptions!$B$7</f>
        <v>-283521.9244</v>
      </c>
      <c r="O430" s="71" t="n">
        <f aca="false">K430*Assumptions!$B$7</f>
        <v>-331470.626718379</v>
      </c>
      <c r="P430" s="68" t="n">
        <f aca="false">P429+G430</f>
        <v>6863.14546</v>
      </c>
      <c r="Q430" s="68" t="n">
        <f aca="false">MAX(Q429,P430)</f>
        <v>6935.20362</v>
      </c>
      <c r="R430" s="68" t="n">
        <f aca="false">Q430-P430</f>
        <v>72.0581600000005</v>
      </c>
      <c r="S430" s="68" t="n">
        <f aca="false">S429+K430</f>
        <v>4266.42057688864</v>
      </c>
      <c r="T430" s="68" t="n">
        <f aca="false">MAX(T429,S430)</f>
        <v>4350.67166818384</v>
      </c>
      <c r="U430" s="68" t="n">
        <f aca="false">T430-S430</f>
        <v>84.2510912952021</v>
      </c>
      <c r="V430" s="70" t="n">
        <f aca="false">V429+F430</f>
        <v>1.5029</v>
      </c>
      <c r="W430" s="70" t="n">
        <f aca="false">MAX(W429,V430)</f>
        <v>1.515</v>
      </c>
      <c r="X430" s="70" t="n">
        <f aca="false">W430-V430</f>
        <v>0.0121</v>
      </c>
      <c r="Y430" s="70" t="n">
        <f aca="false">Y429+M430</f>
        <v>1.38840065663925</v>
      </c>
      <c r="Z430" s="70" t="n">
        <f aca="false">MAX(Z429,Y430)</f>
        <v>1.40103828872959</v>
      </c>
      <c r="AA430" s="70" t="n">
        <f aca="false">Z430-Y430</f>
        <v>0.0126376320903392</v>
      </c>
      <c r="AB430" s="72" t="n">
        <f aca="false">AB429*(1+F430)</f>
        <v>4.14881997144725</v>
      </c>
      <c r="AC430" s="73" t="n">
        <f aca="false">MAX(AC429,AB430)</f>
        <v>4.19947997821647</v>
      </c>
      <c r="AD430" s="70" t="n">
        <f aca="false">1-AB430/AC430</f>
        <v>0.0120633999999998</v>
      </c>
      <c r="AE430" s="73" t="n">
        <f aca="false">AE429*(1+M430)</f>
        <v>3.70127979050507</v>
      </c>
      <c r="AF430" s="73" t="n">
        <f aca="false">MAX(AF429,AE430)</f>
        <v>3.74850232506277</v>
      </c>
      <c r="AG430" s="70" t="n">
        <f aca="false">1-AE430/AF430</f>
        <v>0.0125977071541266</v>
      </c>
      <c r="AH430" s="74" t="n">
        <f aca="false">IF(R430&gt;0,AH429+1,0)</f>
        <v>2</v>
      </c>
      <c r="AI430" s="74" t="n">
        <f aca="false">IF(U430&gt;0,AI429+1,0)</f>
        <v>2</v>
      </c>
      <c r="AJ430" s="74" t="n">
        <f aca="false">IF(G430&gt;0,AJ429+1,0)</f>
        <v>0</v>
      </c>
      <c r="AK430" s="74" t="n">
        <f aca="false">IF(G430&lt;=0,AK429+1,0)</f>
        <v>2</v>
      </c>
      <c r="AL430" s="74" t="n">
        <f aca="false">IF(K430&gt;0,AL429+1,0)</f>
        <v>0</v>
      </c>
      <c r="AM430" s="74" t="n">
        <f aca="false">IF(K430&lt;=0,AM429+1,0)</f>
        <v>2</v>
      </c>
    </row>
    <row r="431" customFormat="false" ht="15" hidden="false" customHeight="false" outlineLevel="0" collapsed="false">
      <c r="A431" s="61" t="n">
        <v>430</v>
      </c>
      <c r="B431" s="62" t="n">
        <v>41550.40625</v>
      </c>
      <c r="C431" s="63" t="n">
        <f aca="false">YEAR(B431)</f>
        <v>2013</v>
      </c>
      <c r="D431" s="32" t="s">
        <v>277</v>
      </c>
      <c r="E431" s="64" t="n">
        <v>5822.05</v>
      </c>
      <c r="F431" s="65" t="n">
        <v>0.005</v>
      </c>
      <c r="G431" s="66" t="n">
        <v>29.11025</v>
      </c>
      <c r="H431" s="67" t="n">
        <f aca="false">E431+IF(D431="Long",1,-1)*G431</f>
        <v>5851.16025</v>
      </c>
      <c r="I431" s="68" t="n">
        <f aca="false">Assumptions!$B$58</f>
        <v>5.35750011455817</v>
      </c>
      <c r="J431" s="68" t="n">
        <f aca="false">INDEX(Yearly!$T$5:$T$22,MATCH(C431,Yearly!$A$5:$A$22,0))</f>
        <v>0.738965533042506</v>
      </c>
      <c r="K431" s="68" t="n">
        <f aca="false">G431-I431-J431</f>
        <v>23.0137843523993</v>
      </c>
      <c r="L431" s="69" t="n">
        <f aca="false">(I431+J431)/Assumptions!$B$8</f>
        <v>0.000268816045169669</v>
      </c>
      <c r="M431" s="70" t="n">
        <f aca="false">F431-L431</f>
        <v>0.00473118395483033</v>
      </c>
      <c r="N431" s="71" t="n">
        <f aca="false">G431*Assumptions!$B$7</f>
        <v>228952.11625</v>
      </c>
      <c r="O431" s="71" t="n">
        <f aca="false">K431*Assumptions!$B$7</f>
        <v>181003.413931621</v>
      </c>
      <c r="P431" s="68" t="n">
        <f aca="false">P430+G431</f>
        <v>6892.25571</v>
      </c>
      <c r="Q431" s="68" t="n">
        <f aca="false">MAX(Q430,P431)</f>
        <v>6935.20362</v>
      </c>
      <c r="R431" s="68" t="n">
        <f aca="false">Q431-P431</f>
        <v>42.9479100000008</v>
      </c>
      <c r="S431" s="68" t="n">
        <f aca="false">S430+K431</f>
        <v>4289.43436124103</v>
      </c>
      <c r="T431" s="68" t="n">
        <f aca="false">MAX(T430,S431)</f>
        <v>4350.67166818384</v>
      </c>
      <c r="U431" s="68" t="n">
        <f aca="false">T431-S431</f>
        <v>61.2373069428031</v>
      </c>
      <c r="V431" s="70" t="n">
        <f aca="false">V430+F431</f>
        <v>1.5079</v>
      </c>
      <c r="W431" s="70" t="n">
        <f aca="false">MAX(W430,V431)</f>
        <v>1.515</v>
      </c>
      <c r="X431" s="70" t="n">
        <f aca="false">W431-V431</f>
        <v>0.00710000000000011</v>
      </c>
      <c r="Y431" s="70" t="n">
        <f aca="false">Y430+M431</f>
        <v>1.39313184059408</v>
      </c>
      <c r="Z431" s="70" t="n">
        <f aca="false">MAX(Z430,Y431)</f>
        <v>1.40103828872959</v>
      </c>
      <c r="AA431" s="70" t="n">
        <f aca="false">Z431-Y431</f>
        <v>0.00790644813550889</v>
      </c>
      <c r="AB431" s="72" t="n">
        <f aca="false">AB430*(1+F431)</f>
        <v>4.16956407130449</v>
      </c>
      <c r="AC431" s="73" t="n">
        <f aca="false">MAX(AC430,AB431)</f>
        <v>4.19947997821647</v>
      </c>
      <c r="AD431" s="70" t="n">
        <f aca="false">1-AB431/AC431</f>
        <v>0.00712371699999992</v>
      </c>
      <c r="AE431" s="73" t="n">
        <f aca="false">AE430*(1+M431)</f>
        <v>3.71879122606225</v>
      </c>
      <c r="AF431" s="73" t="n">
        <f aca="false">MAX(AF430,AE431)</f>
        <v>3.74850232506277</v>
      </c>
      <c r="AG431" s="70" t="n">
        <f aca="false">1-AE431/AF431</f>
        <v>0.00792612526925163</v>
      </c>
      <c r="AH431" s="74" t="n">
        <f aca="false">IF(R431&gt;0,AH430+1,0)</f>
        <v>3</v>
      </c>
      <c r="AI431" s="74" t="n">
        <f aca="false">IF(U431&gt;0,AI430+1,0)</f>
        <v>3</v>
      </c>
      <c r="AJ431" s="74" t="n">
        <f aca="false">IF(G431&gt;0,AJ430+1,0)</f>
        <v>1</v>
      </c>
      <c r="AK431" s="74" t="n">
        <f aca="false">IF(G431&lt;=0,AK430+1,0)</f>
        <v>0</v>
      </c>
      <c r="AL431" s="74" t="n">
        <f aca="false">IF(K431&gt;0,AL430+1,0)</f>
        <v>1</v>
      </c>
      <c r="AM431" s="74" t="n">
        <f aca="false">IF(K431&lt;=0,AM430+1,0)</f>
        <v>0</v>
      </c>
    </row>
    <row r="432" customFormat="false" ht="15" hidden="false" customHeight="false" outlineLevel="0" collapsed="false">
      <c r="A432" s="61" t="n">
        <v>431</v>
      </c>
      <c r="B432" s="62" t="n">
        <v>41554.5729166667</v>
      </c>
      <c r="C432" s="63" t="n">
        <f aca="false">YEAR(B432)</f>
        <v>2013</v>
      </c>
      <c r="D432" s="32" t="s">
        <v>277</v>
      </c>
      <c r="E432" s="64" t="n">
        <v>5877.55</v>
      </c>
      <c r="F432" s="65" t="n">
        <v>0.0297</v>
      </c>
      <c r="G432" s="66" t="n">
        <v>174.563235</v>
      </c>
      <c r="H432" s="67" t="n">
        <f aca="false">E432+IF(D432="Long",1,-1)*G432</f>
        <v>6052.113235</v>
      </c>
      <c r="I432" s="68" t="n">
        <f aca="false">Assumptions!$B$58</f>
        <v>5.35750011455817</v>
      </c>
      <c r="J432" s="68" t="n">
        <f aca="false">INDEX(Yearly!$T$5:$T$22,MATCH(C432,Yearly!$A$5:$A$22,0))</f>
        <v>0.738965533042506</v>
      </c>
      <c r="K432" s="68" t="n">
        <f aca="false">G432-I432-J432</f>
        <v>168.466769352399</v>
      </c>
      <c r="L432" s="69" t="n">
        <f aca="false">(I432+J432)/Assumptions!$B$8</f>
        <v>0.000268816045169669</v>
      </c>
      <c r="M432" s="70" t="n">
        <f aca="false">F432-L432</f>
        <v>0.0294311839548303</v>
      </c>
      <c r="N432" s="71" t="n">
        <f aca="false">G432*Assumptions!$B$7</f>
        <v>1372939.843275</v>
      </c>
      <c r="O432" s="71" t="n">
        <f aca="false">K432*Assumptions!$B$7</f>
        <v>1324991.14095662</v>
      </c>
      <c r="P432" s="68" t="n">
        <f aca="false">P431+G432</f>
        <v>7066.818945</v>
      </c>
      <c r="Q432" s="68" t="n">
        <f aca="false">MAX(Q431,P432)</f>
        <v>7066.818945</v>
      </c>
      <c r="R432" s="68" t="n">
        <f aca="false">Q432-P432</f>
        <v>0</v>
      </c>
      <c r="S432" s="68" t="n">
        <f aca="false">S431+K432</f>
        <v>4457.90113059343</v>
      </c>
      <c r="T432" s="68" t="n">
        <f aca="false">MAX(T431,S432)</f>
        <v>4457.90113059343</v>
      </c>
      <c r="U432" s="68" t="n">
        <f aca="false">T432-S432</f>
        <v>0</v>
      </c>
      <c r="V432" s="70" t="n">
        <f aca="false">V431+F432</f>
        <v>1.5376</v>
      </c>
      <c r="W432" s="70" t="n">
        <f aca="false">MAX(W431,V432)</f>
        <v>1.5376</v>
      </c>
      <c r="X432" s="70" t="n">
        <f aca="false">W432-V432</f>
        <v>0</v>
      </c>
      <c r="Y432" s="70" t="n">
        <f aca="false">Y431+M432</f>
        <v>1.42256302454891</v>
      </c>
      <c r="Z432" s="70" t="n">
        <f aca="false">MAX(Z431,Y432)</f>
        <v>1.42256302454891</v>
      </c>
      <c r="AA432" s="70" t="n">
        <f aca="false">Z432-Y432</f>
        <v>0</v>
      </c>
      <c r="AB432" s="72" t="n">
        <f aca="false">AB431*(1+F432)</f>
        <v>4.29340012422223</v>
      </c>
      <c r="AC432" s="73" t="n">
        <f aca="false">MAX(AC431,AB432)</f>
        <v>4.29340012422223</v>
      </c>
      <c r="AD432" s="70" t="n">
        <f aca="false">1-AB432/AC432</f>
        <v>0</v>
      </c>
      <c r="AE432" s="73" t="n">
        <f aca="false">AE431*(1+M432)</f>
        <v>3.82823965472609</v>
      </c>
      <c r="AF432" s="73" t="n">
        <f aca="false">MAX(AF431,AE432)</f>
        <v>3.82823965472609</v>
      </c>
      <c r="AG432" s="70" t="n">
        <f aca="false">1-AE432/AF432</f>
        <v>0</v>
      </c>
      <c r="AH432" s="74" t="n">
        <f aca="false">IF(R432&gt;0,AH431+1,0)</f>
        <v>0</v>
      </c>
      <c r="AI432" s="74" t="n">
        <f aca="false">IF(U432&gt;0,AI431+1,0)</f>
        <v>0</v>
      </c>
      <c r="AJ432" s="74" t="n">
        <f aca="false">IF(G432&gt;0,AJ431+1,0)</f>
        <v>2</v>
      </c>
      <c r="AK432" s="74" t="n">
        <f aca="false">IF(G432&lt;=0,AK431+1,0)</f>
        <v>0</v>
      </c>
      <c r="AL432" s="74" t="n">
        <f aca="false">IF(K432&gt;0,AL431+1,0)</f>
        <v>2</v>
      </c>
      <c r="AM432" s="74" t="n">
        <f aca="false">IF(K432&lt;=0,AM431+1,0)</f>
        <v>0</v>
      </c>
    </row>
    <row r="433" customFormat="false" ht="15" hidden="false" customHeight="false" outlineLevel="0" collapsed="false">
      <c r="A433" s="61" t="n">
        <v>432</v>
      </c>
      <c r="B433" s="62" t="n">
        <v>41565.40625</v>
      </c>
      <c r="C433" s="63" t="n">
        <f aca="false">YEAR(B433)</f>
        <v>2013</v>
      </c>
      <c r="D433" s="32" t="s">
        <v>277</v>
      </c>
      <c r="E433" s="64" t="n">
        <v>6091.5</v>
      </c>
      <c r="F433" s="65" t="n">
        <v>0.0082</v>
      </c>
      <c r="G433" s="66" t="n">
        <v>49.9503</v>
      </c>
      <c r="H433" s="67" t="n">
        <f aca="false">E433+IF(D433="Long",1,-1)*G433</f>
        <v>6141.4503</v>
      </c>
      <c r="I433" s="68" t="n">
        <f aca="false">Assumptions!$B$58</f>
        <v>5.35750011455817</v>
      </c>
      <c r="J433" s="68" t="n">
        <f aca="false">INDEX(Yearly!$T$5:$T$22,MATCH(C433,Yearly!$A$5:$A$22,0))</f>
        <v>0.738965533042506</v>
      </c>
      <c r="K433" s="68" t="n">
        <f aca="false">G433-I433-J433</f>
        <v>43.8538343523993</v>
      </c>
      <c r="L433" s="69" t="n">
        <f aca="false">(I433+J433)/Assumptions!$B$8</f>
        <v>0.000268816045169669</v>
      </c>
      <c r="M433" s="70" t="n">
        <f aca="false">F433-L433</f>
        <v>0.00793118395483033</v>
      </c>
      <c r="N433" s="71" t="n">
        <f aca="false">G433*Assumptions!$B$7</f>
        <v>392859.1095</v>
      </c>
      <c r="O433" s="71" t="n">
        <f aca="false">K433*Assumptions!$B$7</f>
        <v>344910.407181621</v>
      </c>
      <c r="P433" s="68" t="n">
        <f aca="false">P432+G433</f>
        <v>7116.769245</v>
      </c>
      <c r="Q433" s="68" t="n">
        <f aca="false">MAX(Q432,P433)</f>
        <v>7116.769245</v>
      </c>
      <c r="R433" s="68" t="n">
        <f aca="false">Q433-P433</f>
        <v>0</v>
      </c>
      <c r="S433" s="68" t="n">
        <f aca="false">S432+K433</f>
        <v>4501.75496494583</v>
      </c>
      <c r="T433" s="68" t="n">
        <f aca="false">MAX(T432,S433)</f>
        <v>4501.75496494583</v>
      </c>
      <c r="U433" s="68" t="n">
        <f aca="false">T433-S433</f>
        <v>0</v>
      </c>
      <c r="V433" s="70" t="n">
        <f aca="false">V432+F433</f>
        <v>1.5458</v>
      </c>
      <c r="W433" s="70" t="n">
        <f aca="false">MAX(W432,V433)</f>
        <v>1.5458</v>
      </c>
      <c r="X433" s="70" t="n">
        <f aca="false">W433-V433</f>
        <v>0</v>
      </c>
      <c r="Y433" s="70" t="n">
        <f aca="false">Y432+M433</f>
        <v>1.43049420850374</v>
      </c>
      <c r="Z433" s="70" t="n">
        <f aca="false">MAX(Z432,Y433)</f>
        <v>1.43049420850374</v>
      </c>
      <c r="AA433" s="70" t="n">
        <f aca="false">Z433-Y433</f>
        <v>0</v>
      </c>
      <c r="AB433" s="72" t="n">
        <f aca="false">AB432*(1+F433)</f>
        <v>4.32860600524085</v>
      </c>
      <c r="AC433" s="73" t="n">
        <f aca="false">MAX(AC432,AB433)</f>
        <v>4.32860600524085</v>
      </c>
      <c r="AD433" s="70" t="n">
        <f aca="false">1-AB433/AC433</f>
        <v>0</v>
      </c>
      <c r="AE433" s="73" t="n">
        <f aca="false">AE432*(1+M433)</f>
        <v>3.8586021276509</v>
      </c>
      <c r="AF433" s="73" t="n">
        <f aca="false">MAX(AF432,AE433)</f>
        <v>3.8586021276509</v>
      </c>
      <c r="AG433" s="70" t="n">
        <f aca="false">1-AE433/AF433</f>
        <v>0</v>
      </c>
      <c r="AH433" s="74" t="n">
        <f aca="false">IF(R433&gt;0,AH432+1,0)</f>
        <v>0</v>
      </c>
      <c r="AI433" s="74" t="n">
        <f aca="false">IF(U433&gt;0,AI432+1,0)</f>
        <v>0</v>
      </c>
      <c r="AJ433" s="74" t="n">
        <f aca="false">IF(G433&gt;0,AJ432+1,0)</f>
        <v>3</v>
      </c>
      <c r="AK433" s="74" t="n">
        <f aca="false">IF(G433&lt;=0,AK432+1,0)</f>
        <v>0</v>
      </c>
      <c r="AL433" s="74" t="n">
        <f aca="false">IF(K433&gt;0,AL432+1,0)</f>
        <v>3</v>
      </c>
      <c r="AM433" s="74" t="n">
        <f aca="false">IF(K433&lt;=0,AM432+1,0)</f>
        <v>0</v>
      </c>
    </row>
    <row r="434" customFormat="false" ht="15" hidden="false" customHeight="false" outlineLevel="0" collapsed="false">
      <c r="A434" s="61" t="n">
        <v>433</v>
      </c>
      <c r="B434" s="62" t="n">
        <v>41570.6215277778</v>
      </c>
      <c r="C434" s="63" t="n">
        <f aca="false">YEAR(B434)</f>
        <v>2013</v>
      </c>
      <c r="D434" s="32" t="s">
        <v>277</v>
      </c>
      <c r="E434" s="64" t="n">
        <v>6159</v>
      </c>
      <c r="F434" s="65" t="n">
        <v>0.0004</v>
      </c>
      <c r="G434" s="66" t="n">
        <v>2.4636</v>
      </c>
      <c r="H434" s="67" t="n">
        <f aca="false">E434+IF(D434="Long",1,-1)*G434</f>
        <v>6161.4636</v>
      </c>
      <c r="I434" s="68" t="n">
        <f aca="false">Assumptions!$B$58</f>
        <v>5.35750011455817</v>
      </c>
      <c r="J434" s="68" t="n">
        <f aca="false">INDEX(Yearly!$T$5:$T$22,MATCH(C434,Yearly!$A$5:$A$22,0))</f>
        <v>0.738965533042506</v>
      </c>
      <c r="K434" s="68" t="n">
        <f aca="false">G434-I434-J434</f>
        <v>-3.63286564760067</v>
      </c>
      <c r="L434" s="69" t="n">
        <f aca="false">(I434+J434)/Assumptions!$B$8</f>
        <v>0.000268816045169669</v>
      </c>
      <c r="M434" s="70" t="n">
        <f aca="false">F434-L434</f>
        <v>0.000131183954830331</v>
      </c>
      <c r="N434" s="71" t="n">
        <f aca="false">G434*Assumptions!$B$7</f>
        <v>19376.214</v>
      </c>
      <c r="O434" s="71" t="n">
        <f aca="false">K434*Assumptions!$B$7</f>
        <v>-28572.4883183793</v>
      </c>
      <c r="P434" s="68" t="n">
        <f aca="false">P433+G434</f>
        <v>7119.232845</v>
      </c>
      <c r="Q434" s="68" t="n">
        <f aca="false">MAX(Q433,P434)</f>
        <v>7119.232845</v>
      </c>
      <c r="R434" s="68" t="n">
        <f aca="false">Q434-P434</f>
        <v>0</v>
      </c>
      <c r="S434" s="68" t="n">
        <f aca="false">S433+K434</f>
        <v>4498.12209929823</v>
      </c>
      <c r="T434" s="68" t="n">
        <f aca="false">MAX(T433,S434)</f>
        <v>4501.75496494583</v>
      </c>
      <c r="U434" s="68" t="n">
        <f aca="false">T434-S434</f>
        <v>3.63286564760074</v>
      </c>
      <c r="V434" s="70" t="n">
        <f aca="false">V433+F434</f>
        <v>1.5462</v>
      </c>
      <c r="W434" s="70" t="n">
        <f aca="false">MAX(W433,V434)</f>
        <v>1.5462</v>
      </c>
      <c r="X434" s="70" t="n">
        <f aca="false">W434-V434</f>
        <v>0</v>
      </c>
      <c r="Y434" s="70" t="n">
        <f aca="false">Y433+M434</f>
        <v>1.43062539245857</v>
      </c>
      <c r="Z434" s="70" t="n">
        <f aca="false">MAX(Z433,Y434)</f>
        <v>1.43062539245857</v>
      </c>
      <c r="AA434" s="70" t="n">
        <f aca="false">Z434-Y434</f>
        <v>0</v>
      </c>
      <c r="AB434" s="72" t="n">
        <f aca="false">AB433*(1+F434)</f>
        <v>4.33033744764295</v>
      </c>
      <c r="AC434" s="73" t="n">
        <f aca="false">MAX(AC433,AB434)</f>
        <v>4.33033744764295</v>
      </c>
      <c r="AD434" s="70" t="n">
        <f aca="false">1-AB434/AC434</f>
        <v>0</v>
      </c>
      <c r="AE434" s="73" t="n">
        <f aca="false">AE433*(1+M434)</f>
        <v>3.85910831433812</v>
      </c>
      <c r="AF434" s="73" t="n">
        <f aca="false">MAX(AF433,AE434)</f>
        <v>3.85910831433812</v>
      </c>
      <c r="AG434" s="70" t="n">
        <f aca="false">1-AE434/AF434</f>
        <v>0</v>
      </c>
      <c r="AH434" s="74" t="n">
        <f aca="false">IF(R434&gt;0,AH433+1,0)</f>
        <v>0</v>
      </c>
      <c r="AI434" s="74" t="n">
        <f aca="false">IF(U434&gt;0,AI433+1,0)</f>
        <v>1</v>
      </c>
      <c r="AJ434" s="74" t="n">
        <f aca="false">IF(G434&gt;0,AJ433+1,0)</f>
        <v>4</v>
      </c>
      <c r="AK434" s="74" t="n">
        <f aca="false">IF(G434&lt;=0,AK433+1,0)</f>
        <v>0</v>
      </c>
      <c r="AL434" s="74" t="n">
        <f aca="false">IF(K434&gt;0,AL433+1,0)</f>
        <v>0</v>
      </c>
      <c r="AM434" s="74" t="n">
        <f aca="false">IF(K434&lt;=0,AM433+1,0)</f>
        <v>1</v>
      </c>
    </row>
    <row r="435" customFormat="false" ht="15" hidden="false" customHeight="false" outlineLevel="0" collapsed="false">
      <c r="A435" s="61" t="n">
        <v>434</v>
      </c>
      <c r="B435" s="62" t="n">
        <v>41572.5729166667</v>
      </c>
      <c r="C435" s="63" t="n">
        <f aca="false">YEAR(B435)</f>
        <v>2013</v>
      </c>
      <c r="D435" s="32" t="s">
        <v>277</v>
      </c>
      <c r="E435" s="64" t="n">
        <v>6167.55</v>
      </c>
      <c r="F435" s="65" t="n">
        <v>-0.0011</v>
      </c>
      <c r="G435" s="66" t="n">
        <v>-6.784305</v>
      </c>
      <c r="H435" s="67" t="n">
        <f aca="false">E435+IF(D435="Long",1,-1)*G435</f>
        <v>6160.765695</v>
      </c>
      <c r="I435" s="68" t="n">
        <f aca="false">Assumptions!$B$58</f>
        <v>5.35750011455817</v>
      </c>
      <c r="J435" s="68" t="n">
        <f aca="false">INDEX(Yearly!$T$5:$T$22,MATCH(C435,Yearly!$A$5:$A$22,0))</f>
        <v>0.738965533042506</v>
      </c>
      <c r="K435" s="68" t="n">
        <f aca="false">G435-I435-J435</f>
        <v>-12.8807706476007</v>
      </c>
      <c r="L435" s="69" t="n">
        <f aca="false">(I435+J435)/Assumptions!$B$8</f>
        <v>0.000268816045169669</v>
      </c>
      <c r="M435" s="70" t="n">
        <f aca="false">F435-L435</f>
        <v>-0.00136881604516967</v>
      </c>
      <c r="N435" s="71" t="n">
        <f aca="false">G435*Assumptions!$B$7</f>
        <v>-53358.558825</v>
      </c>
      <c r="O435" s="71" t="n">
        <f aca="false">K435*Assumptions!$B$7</f>
        <v>-101307.261143379</v>
      </c>
      <c r="P435" s="68" t="n">
        <f aca="false">P434+G435</f>
        <v>7112.44854</v>
      </c>
      <c r="Q435" s="68" t="n">
        <f aca="false">MAX(Q434,P435)</f>
        <v>7119.232845</v>
      </c>
      <c r="R435" s="68" t="n">
        <f aca="false">Q435-P435</f>
        <v>6.78430500000013</v>
      </c>
      <c r="S435" s="68" t="n">
        <f aca="false">S434+K435</f>
        <v>4485.24132865063</v>
      </c>
      <c r="T435" s="68" t="n">
        <f aca="false">MAX(T434,S435)</f>
        <v>4501.75496494583</v>
      </c>
      <c r="U435" s="68" t="n">
        <f aca="false">T435-S435</f>
        <v>16.5136362952017</v>
      </c>
      <c r="V435" s="70" t="n">
        <f aca="false">V434+F435</f>
        <v>1.5451</v>
      </c>
      <c r="W435" s="70" t="n">
        <f aca="false">MAX(W434,V435)</f>
        <v>1.5462</v>
      </c>
      <c r="X435" s="70" t="n">
        <f aca="false">W435-V435</f>
        <v>0.0011000000000001</v>
      </c>
      <c r="Y435" s="70" t="n">
        <f aca="false">Y434+M435</f>
        <v>1.4292565764134</v>
      </c>
      <c r="Z435" s="70" t="n">
        <f aca="false">MAX(Z434,Y435)</f>
        <v>1.43062539245857</v>
      </c>
      <c r="AA435" s="70" t="n">
        <f aca="false">Z435-Y435</f>
        <v>0.0013688160451697</v>
      </c>
      <c r="AB435" s="72" t="n">
        <f aca="false">AB434*(1+F435)</f>
        <v>4.32557407645054</v>
      </c>
      <c r="AC435" s="73" t="n">
        <f aca="false">MAX(AC434,AB435)</f>
        <v>4.33033744764295</v>
      </c>
      <c r="AD435" s="70" t="n">
        <f aca="false">1-AB435/AC435</f>
        <v>0.00109999999999999</v>
      </c>
      <c r="AE435" s="73" t="n">
        <f aca="false">AE434*(1+M435)</f>
        <v>3.85382590495741</v>
      </c>
      <c r="AF435" s="73" t="n">
        <f aca="false">MAX(AF434,AE435)</f>
        <v>3.85910831433812</v>
      </c>
      <c r="AG435" s="70" t="n">
        <f aca="false">1-AE435/AF435</f>
        <v>0.0013688160451697</v>
      </c>
      <c r="AH435" s="74" t="n">
        <f aca="false">IF(R435&gt;0,AH434+1,0)</f>
        <v>1</v>
      </c>
      <c r="AI435" s="74" t="n">
        <f aca="false">IF(U435&gt;0,AI434+1,0)</f>
        <v>2</v>
      </c>
      <c r="AJ435" s="74" t="n">
        <f aca="false">IF(G435&gt;0,AJ434+1,0)</f>
        <v>0</v>
      </c>
      <c r="AK435" s="74" t="n">
        <f aca="false">IF(G435&lt;=0,AK434+1,0)</f>
        <v>1</v>
      </c>
      <c r="AL435" s="74" t="n">
        <f aca="false">IF(K435&gt;0,AL434+1,0)</f>
        <v>0</v>
      </c>
      <c r="AM435" s="74" t="n">
        <f aca="false">IF(K435&lt;=0,AM434+1,0)</f>
        <v>2</v>
      </c>
    </row>
    <row r="436" customFormat="false" ht="15" hidden="false" customHeight="false" outlineLevel="0" collapsed="false">
      <c r="A436" s="61" t="n">
        <v>435</v>
      </c>
      <c r="B436" s="62" t="n">
        <v>41575.40625</v>
      </c>
      <c r="C436" s="63" t="n">
        <f aca="false">YEAR(B436)</f>
        <v>2013</v>
      </c>
      <c r="D436" s="32" t="s">
        <v>277</v>
      </c>
      <c r="E436" s="64" t="n">
        <v>6159.35</v>
      </c>
      <c r="F436" s="65" t="n">
        <v>-0.0012</v>
      </c>
      <c r="G436" s="66" t="n">
        <v>-7.39122</v>
      </c>
      <c r="H436" s="67" t="n">
        <f aca="false">E436+IF(D436="Long",1,-1)*G436</f>
        <v>6151.95878</v>
      </c>
      <c r="I436" s="68" t="n">
        <f aca="false">Assumptions!$B$58</f>
        <v>5.35750011455817</v>
      </c>
      <c r="J436" s="68" t="n">
        <f aca="false">INDEX(Yearly!$T$5:$T$22,MATCH(C436,Yearly!$A$5:$A$22,0))</f>
        <v>0.738965533042506</v>
      </c>
      <c r="K436" s="68" t="n">
        <f aca="false">G436-I436-J436</f>
        <v>-13.4876856476007</v>
      </c>
      <c r="L436" s="69" t="n">
        <f aca="false">(I436+J436)/Assumptions!$B$8</f>
        <v>0.000268816045169669</v>
      </c>
      <c r="M436" s="70" t="n">
        <f aca="false">F436-L436</f>
        <v>-0.00146881604516967</v>
      </c>
      <c r="N436" s="71" t="n">
        <f aca="false">G436*Assumptions!$B$7</f>
        <v>-58131.9453</v>
      </c>
      <c r="O436" s="71" t="n">
        <f aca="false">K436*Assumptions!$B$7</f>
        <v>-106080.647618379</v>
      </c>
      <c r="P436" s="68" t="n">
        <f aca="false">P435+G436</f>
        <v>7105.05732</v>
      </c>
      <c r="Q436" s="68" t="n">
        <f aca="false">MAX(Q435,P436)</f>
        <v>7119.232845</v>
      </c>
      <c r="R436" s="68" t="n">
        <f aca="false">Q436-P436</f>
        <v>14.1755250000006</v>
      </c>
      <c r="S436" s="68" t="n">
        <f aca="false">S435+K436</f>
        <v>4471.75364300303</v>
      </c>
      <c r="T436" s="68" t="n">
        <f aca="false">MAX(T435,S436)</f>
        <v>4501.75496494583</v>
      </c>
      <c r="U436" s="68" t="n">
        <f aca="false">T436-S436</f>
        <v>30.001321942802</v>
      </c>
      <c r="V436" s="70" t="n">
        <f aca="false">V435+F436</f>
        <v>1.5439</v>
      </c>
      <c r="W436" s="70" t="n">
        <f aca="false">MAX(W435,V436)</f>
        <v>1.5462</v>
      </c>
      <c r="X436" s="70" t="n">
        <f aca="false">W436-V436</f>
        <v>0.00230000000000019</v>
      </c>
      <c r="Y436" s="70" t="n">
        <f aca="false">Y435+M436</f>
        <v>1.42778776036823</v>
      </c>
      <c r="Z436" s="70" t="n">
        <f aca="false">MAX(Z435,Y436)</f>
        <v>1.43062539245857</v>
      </c>
      <c r="AA436" s="70" t="n">
        <f aca="false">Z436-Y436</f>
        <v>0.00283763209033938</v>
      </c>
      <c r="AB436" s="72" t="n">
        <f aca="false">AB435*(1+F436)</f>
        <v>4.3203833875588</v>
      </c>
      <c r="AC436" s="73" t="n">
        <f aca="false">MAX(AC435,AB436)</f>
        <v>4.33033744764295</v>
      </c>
      <c r="AD436" s="70" t="n">
        <f aca="false">1-AB436/AC436</f>
        <v>0.00229868</v>
      </c>
      <c r="AE436" s="73" t="n">
        <f aca="false">AE435*(1+M436)</f>
        <v>3.84816534363292</v>
      </c>
      <c r="AF436" s="73" t="n">
        <f aca="false">MAX(AF435,AE436)</f>
        <v>3.85910831433812</v>
      </c>
      <c r="AG436" s="70" t="n">
        <f aca="false">1-AE436/AF436</f>
        <v>0.00283562155136941</v>
      </c>
      <c r="AH436" s="74" t="n">
        <f aca="false">IF(R436&gt;0,AH435+1,0)</f>
        <v>2</v>
      </c>
      <c r="AI436" s="74" t="n">
        <f aca="false">IF(U436&gt;0,AI435+1,0)</f>
        <v>3</v>
      </c>
      <c r="AJ436" s="74" t="n">
        <f aca="false">IF(G436&gt;0,AJ435+1,0)</f>
        <v>0</v>
      </c>
      <c r="AK436" s="74" t="n">
        <f aca="false">IF(G436&lt;=0,AK435+1,0)</f>
        <v>2</v>
      </c>
      <c r="AL436" s="74" t="n">
        <f aca="false">IF(K436&gt;0,AL435+1,0)</f>
        <v>0</v>
      </c>
      <c r="AM436" s="74" t="n">
        <f aca="false">IF(K436&lt;=0,AM435+1,0)</f>
        <v>3</v>
      </c>
    </row>
    <row r="437" customFormat="false" ht="15" hidden="false" customHeight="false" outlineLevel="0" collapsed="false">
      <c r="A437" s="61" t="n">
        <v>436</v>
      </c>
      <c r="B437" s="62" t="n">
        <v>41576.53125</v>
      </c>
      <c r="C437" s="63" t="n">
        <f aca="false">YEAR(B437)</f>
        <v>2013</v>
      </c>
      <c r="D437" s="32" t="s">
        <v>277</v>
      </c>
      <c r="E437" s="64" t="n">
        <v>6171.45</v>
      </c>
      <c r="F437" s="65" t="n">
        <v>0.0147</v>
      </c>
      <c r="G437" s="66" t="n">
        <v>90.720315</v>
      </c>
      <c r="H437" s="67" t="n">
        <f aca="false">E437+IF(D437="Long",1,-1)*G437</f>
        <v>6262.170315</v>
      </c>
      <c r="I437" s="68" t="n">
        <f aca="false">Assumptions!$B$58</f>
        <v>5.35750011455817</v>
      </c>
      <c r="J437" s="68" t="n">
        <f aca="false">INDEX(Yearly!$T$5:$T$22,MATCH(C437,Yearly!$A$5:$A$22,0))</f>
        <v>0.738965533042506</v>
      </c>
      <c r="K437" s="68" t="n">
        <f aca="false">G437-I437-J437</f>
        <v>84.6238493523993</v>
      </c>
      <c r="L437" s="69" t="n">
        <f aca="false">(I437+J437)/Assumptions!$B$8</f>
        <v>0.000268816045169669</v>
      </c>
      <c r="M437" s="70" t="n">
        <f aca="false">F437-L437</f>
        <v>0.0144311839548303</v>
      </c>
      <c r="N437" s="71" t="n">
        <f aca="false">G437*Assumptions!$B$7</f>
        <v>713515.277475</v>
      </c>
      <c r="O437" s="71" t="n">
        <f aca="false">K437*Assumptions!$B$7</f>
        <v>665566.575156621</v>
      </c>
      <c r="P437" s="68" t="n">
        <f aca="false">P436+G437</f>
        <v>7195.777635</v>
      </c>
      <c r="Q437" s="68" t="n">
        <f aca="false">MAX(Q436,P437)</f>
        <v>7195.777635</v>
      </c>
      <c r="R437" s="68" t="n">
        <f aca="false">Q437-P437</f>
        <v>0</v>
      </c>
      <c r="S437" s="68" t="n">
        <f aca="false">S436+K437</f>
        <v>4556.37749235543</v>
      </c>
      <c r="T437" s="68" t="n">
        <f aca="false">MAX(T436,S437)</f>
        <v>4556.37749235543</v>
      </c>
      <c r="U437" s="68" t="n">
        <f aca="false">T437-S437</f>
        <v>0</v>
      </c>
      <c r="V437" s="70" t="n">
        <f aca="false">V436+F437</f>
        <v>1.5586</v>
      </c>
      <c r="W437" s="70" t="n">
        <f aca="false">MAX(W436,V437)</f>
        <v>1.5586</v>
      </c>
      <c r="X437" s="70" t="n">
        <f aca="false">W437-V437</f>
        <v>0</v>
      </c>
      <c r="Y437" s="70" t="n">
        <f aca="false">Y436+M437</f>
        <v>1.44221894432306</v>
      </c>
      <c r="Z437" s="70" t="n">
        <f aca="false">MAX(Z436,Y437)</f>
        <v>1.44221894432306</v>
      </c>
      <c r="AA437" s="70" t="n">
        <f aca="false">Z437-Y437</f>
        <v>0</v>
      </c>
      <c r="AB437" s="72" t="n">
        <f aca="false">AB436*(1+F437)</f>
        <v>4.38389302335591</v>
      </c>
      <c r="AC437" s="73" t="n">
        <f aca="false">MAX(AC436,AB437)</f>
        <v>4.38389302335591</v>
      </c>
      <c r="AD437" s="70" t="n">
        <f aca="false">1-AB437/AC437</f>
        <v>0</v>
      </c>
      <c r="AE437" s="73" t="n">
        <f aca="false">AE436*(1+M437)</f>
        <v>3.90369892559549</v>
      </c>
      <c r="AF437" s="73" t="n">
        <f aca="false">MAX(AF436,AE437)</f>
        <v>3.90369892559549</v>
      </c>
      <c r="AG437" s="70" t="n">
        <f aca="false">1-AE437/AF437</f>
        <v>0</v>
      </c>
      <c r="AH437" s="74" t="n">
        <f aca="false">IF(R437&gt;0,AH436+1,0)</f>
        <v>0</v>
      </c>
      <c r="AI437" s="74" t="n">
        <f aca="false">IF(U437&gt;0,AI436+1,0)</f>
        <v>0</v>
      </c>
      <c r="AJ437" s="74" t="n">
        <f aca="false">IF(G437&gt;0,AJ436+1,0)</f>
        <v>1</v>
      </c>
      <c r="AK437" s="74" t="n">
        <f aca="false">IF(G437&lt;=0,AK436+1,0)</f>
        <v>0</v>
      </c>
      <c r="AL437" s="74" t="n">
        <f aca="false">IF(K437&gt;0,AL436+1,0)</f>
        <v>1</v>
      </c>
      <c r="AM437" s="74" t="n">
        <f aca="false">IF(K437&lt;=0,AM436+1,0)</f>
        <v>0</v>
      </c>
    </row>
    <row r="438" customFormat="false" ht="15" hidden="false" customHeight="false" outlineLevel="0" collapsed="false">
      <c r="A438" s="61" t="n">
        <v>437</v>
      </c>
      <c r="B438" s="62" t="n">
        <v>41585.4895833333</v>
      </c>
      <c r="C438" s="63" t="n">
        <f aca="false">YEAR(B438)</f>
        <v>2013</v>
      </c>
      <c r="D438" s="32" t="s">
        <v>277</v>
      </c>
      <c r="E438" s="64" t="n">
        <v>6266.75</v>
      </c>
      <c r="F438" s="65" t="n">
        <v>-0.0081</v>
      </c>
      <c r="G438" s="66" t="n">
        <v>-50.760675</v>
      </c>
      <c r="H438" s="67" t="n">
        <f aca="false">E438+IF(D438="Long",1,-1)*G438</f>
        <v>6215.989325</v>
      </c>
      <c r="I438" s="68" t="n">
        <f aca="false">Assumptions!$B$58</f>
        <v>5.35750011455817</v>
      </c>
      <c r="J438" s="68" t="n">
        <f aca="false">INDEX(Yearly!$T$5:$T$22,MATCH(C438,Yearly!$A$5:$A$22,0))</f>
        <v>0.738965533042506</v>
      </c>
      <c r="K438" s="68" t="n">
        <f aca="false">G438-I438-J438</f>
        <v>-56.8571406476007</v>
      </c>
      <c r="L438" s="69" t="n">
        <f aca="false">(I438+J438)/Assumptions!$B$8</f>
        <v>0.000268816045169669</v>
      </c>
      <c r="M438" s="70" t="n">
        <f aca="false">F438-L438</f>
        <v>-0.00836881604516967</v>
      </c>
      <c r="N438" s="71" t="n">
        <f aca="false">G438*Assumptions!$B$7</f>
        <v>-399232.708875</v>
      </c>
      <c r="O438" s="71" t="n">
        <f aca="false">K438*Assumptions!$B$7</f>
        <v>-447181.411193379</v>
      </c>
      <c r="P438" s="68" t="n">
        <f aca="false">P437+G438</f>
        <v>7145.01696</v>
      </c>
      <c r="Q438" s="68" t="n">
        <f aca="false">MAX(Q437,P438)</f>
        <v>7195.777635</v>
      </c>
      <c r="R438" s="68" t="n">
        <f aca="false">Q438-P438</f>
        <v>50.7606750000005</v>
      </c>
      <c r="S438" s="68" t="n">
        <f aca="false">S437+K438</f>
        <v>4499.52035170783</v>
      </c>
      <c r="T438" s="68" t="n">
        <f aca="false">MAX(T437,S438)</f>
        <v>4556.37749235543</v>
      </c>
      <c r="U438" s="68" t="n">
        <f aca="false">T438-S438</f>
        <v>56.8571406476003</v>
      </c>
      <c r="V438" s="70" t="n">
        <f aca="false">V437+F438</f>
        <v>1.5505</v>
      </c>
      <c r="W438" s="70" t="n">
        <f aca="false">MAX(W437,V438)</f>
        <v>1.5586</v>
      </c>
      <c r="X438" s="70" t="n">
        <f aca="false">W438-V438</f>
        <v>0.0081</v>
      </c>
      <c r="Y438" s="70" t="n">
        <f aca="false">Y437+M438</f>
        <v>1.43385012827789</v>
      </c>
      <c r="Z438" s="70" t="n">
        <f aca="false">MAX(Z437,Y438)</f>
        <v>1.44221894432306</v>
      </c>
      <c r="AA438" s="70" t="n">
        <f aca="false">Z438-Y438</f>
        <v>0.00836881604516959</v>
      </c>
      <c r="AB438" s="72" t="n">
        <f aca="false">AB437*(1+F438)</f>
        <v>4.34838348986673</v>
      </c>
      <c r="AC438" s="73" t="n">
        <f aca="false">MAX(AC437,AB438)</f>
        <v>4.38389302335591</v>
      </c>
      <c r="AD438" s="70" t="n">
        <f aca="false">1-AB438/AC438</f>
        <v>0.0081</v>
      </c>
      <c r="AE438" s="73" t="n">
        <f aca="false">AE437*(1+M438)</f>
        <v>3.87102958739145</v>
      </c>
      <c r="AF438" s="73" t="n">
        <f aca="false">MAX(AF437,AE438)</f>
        <v>3.90369892559549</v>
      </c>
      <c r="AG438" s="70" t="n">
        <f aca="false">1-AE438/AF438</f>
        <v>0.0083688160451697</v>
      </c>
      <c r="AH438" s="74" t="n">
        <f aca="false">IF(R438&gt;0,AH437+1,0)</f>
        <v>1</v>
      </c>
      <c r="AI438" s="74" t="n">
        <f aca="false">IF(U438&gt;0,AI437+1,0)</f>
        <v>1</v>
      </c>
      <c r="AJ438" s="74" t="n">
        <f aca="false">IF(G438&gt;0,AJ437+1,0)</f>
        <v>0</v>
      </c>
      <c r="AK438" s="74" t="n">
        <f aca="false">IF(G438&lt;=0,AK437+1,0)</f>
        <v>1</v>
      </c>
      <c r="AL438" s="74" t="n">
        <f aca="false">IF(K438&gt;0,AL437+1,0)</f>
        <v>0</v>
      </c>
      <c r="AM438" s="74" t="n">
        <f aca="false">IF(K438&lt;=0,AM437+1,0)</f>
        <v>1</v>
      </c>
    </row>
    <row r="439" customFormat="false" ht="15" hidden="false" customHeight="false" outlineLevel="0" collapsed="false">
      <c r="A439" s="61" t="n">
        <v>438</v>
      </c>
      <c r="B439" s="62" t="n">
        <v>41592.4479166667</v>
      </c>
      <c r="C439" s="63" t="n">
        <f aca="false">YEAR(B439)</f>
        <v>2013</v>
      </c>
      <c r="D439" s="32" t="s">
        <v>277</v>
      </c>
      <c r="E439" s="64" t="n">
        <v>6092.9</v>
      </c>
      <c r="F439" s="65" t="n">
        <v>-0.0038</v>
      </c>
      <c r="G439" s="66" t="n">
        <v>-23.15302</v>
      </c>
      <c r="H439" s="67" t="n">
        <f aca="false">E439+IF(D439="Long",1,-1)*G439</f>
        <v>6069.74698</v>
      </c>
      <c r="I439" s="68" t="n">
        <f aca="false">Assumptions!$B$58</f>
        <v>5.35750011455817</v>
      </c>
      <c r="J439" s="68" t="n">
        <f aca="false">INDEX(Yearly!$T$5:$T$22,MATCH(C439,Yearly!$A$5:$A$22,0))</f>
        <v>0.738965533042506</v>
      </c>
      <c r="K439" s="68" t="n">
        <f aca="false">G439-I439-J439</f>
        <v>-29.2494856476007</v>
      </c>
      <c r="L439" s="69" t="n">
        <f aca="false">(I439+J439)/Assumptions!$B$8</f>
        <v>0.000268816045169669</v>
      </c>
      <c r="M439" s="70" t="n">
        <f aca="false">F439-L439</f>
        <v>-0.00406881604516967</v>
      </c>
      <c r="N439" s="71" t="n">
        <f aca="false">G439*Assumptions!$B$7</f>
        <v>-182098.5023</v>
      </c>
      <c r="O439" s="71" t="n">
        <f aca="false">K439*Assumptions!$B$7</f>
        <v>-230047.204618379</v>
      </c>
      <c r="P439" s="68" t="n">
        <f aca="false">P438+G439</f>
        <v>7121.86394</v>
      </c>
      <c r="Q439" s="68" t="n">
        <f aca="false">MAX(Q438,P439)</f>
        <v>7195.777635</v>
      </c>
      <c r="R439" s="68" t="n">
        <f aca="false">Q439-P439</f>
        <v>73.9136950000002</v>
      </c>
      <c r="S439" s="68" t="n">
        <f aca="false">S438+K439</f>
        <v>4470.27086606023</v>
      </c>
      <c r="T439" s="68" t="n">
        <f aca="false">MAX(T438,S439)</f>
        <v>4556.37749235543</v>
      </c>
      <c r="U439" s="68" t="n">
        <f aca="false">T439-S439</f>
        <v>86.1066262952008</v>
      </c>
      <c r="V439" s="70" t="n">
        <f aca="false">V438+F439</f>
        <v>1.5467</v>
      </c>
      <c r="W439" s="70" t="n">
        <f aca="false">MAX(W438,V439)</f>
        <v>1.5586</v>
      </c>
      <c r="X439" s="70" t="n">
        <f aca="false">W439-V439</f>
        <v>0.0119</v>
      </c>
      <c r="Y439" s="70" t="n">
        <f aca="false">Y438+M439</f>
        <v>1.42978131223272</v>
      </c>
      <c r="Z439" s="70" t="n">
        <f aca="false">MAX(Z438,Y439)</f>
        <v>1.44221894432306</v>
      </c>
      <c r="AA439" s="70" t="n">
        <f aca="false">Z439-Y439</f>
        <v>0.0124376320903392</v>
      </c>
      <c r="AB439" s="72" t="n">
        <f aca="false">AB438*(1+F439)</f>
        <v>4.33185963260524</v>
      </c>
      <c r="AC439" s="73" t="n">
        <f aca="false">MAX(AC438,AB439)</f>
        <v>4.38389302335591</v>
      </c>
      <c r="AD439" s="70" t="n">
        <f aca="false">1-AB439/AC439</f>
        <v>0.0118692200000001</v>
      </c>
      <c r="AE439" s="73" t="n">
        <f aca="false">AE438*(1+M439)</f>
        <v>3.85527908009495</v>
      </c>
      <c r="AF439" s="73" t="n">
        <f aca="false">MAX(AF438,AE439)</f>
        <v>3.90369892559549</v>
      </c>
      <c r="AG439" s="70" t="n">
        <f aca="false">1-AE439/AF439</f>
        <v>0.0124035809173356</v>
      </c>
      <c r="AH439" s="74" t="n">
        <f aca="false">IF(R439&gt;0,AH438+1,0)</f>
        <v>2</v>
      </c>
      <c r="AI439" s="74" t="n">
        <f aca="false">IF(U439&gt;0,AI438+1,0)</f>
        <v>2</v>
      </c>
      <c r="AJ439" s="74" t="n">
        <f aca="false">IF(G439&gt;0,AJ438+1,0)</f>
        <v>0</v>
      </c>
      <c r="AK439" s="74" t="n">
        <f aca="false">IF(G439&lt;=0,AK438+1,0)</f>
        <v>2</v>
      </c>
      <c r="AL439" s="74" t="n">
        <f aca="false">IF(K439&gt;0,AL438+1,0)</f>
        <v>0</v>
      </c>
      <c r="AM439" s="74" t="n">
        <f aca="false">IF(K439&lt;=0,AM438+1,0)</f>
        <v>2</v>
      </c>
    </row>
    <row r="440" customFormat="false" ht="15" hidden="false" customHeight="false" outlineLevel="0" collapsed="false">
      <c r="A440" s="61" t="n">
        <v>439</v>
      </c>
      <c r="B440" s="62" t="n">
        <v>41592.5486111111</v>
      </c>
      <c r="C440" s="63" t="n">
        <f aca="false">YEAR(B440)</f>
        <v>2013</v>
      </c>
      <c r="D440" s="32" t="s">
        <v>276</v>
      </c>
      <c r="E440" s="64" t="n">
        <v>6069.5</v>
      </c>
      <c r="F440" s="65" t="n">
        <v>-0.0113</v>
      </c>
      <c r="G440" s="66" t="n">
        <v>-68.58535</v>
      </c>
      <c r="H440" s="67" t="n">
        <f aca="false">E440+IF(D440="Long",1,-1)*G440</f>
        <v>6138.08535</v>
      </c>
      <c r="I440" s="68" t="n">
        <f aca="false">Assumptions!$B$58</f>
        <v>5.35750011455817</v>
      </c>
      <c r="J440" s="68" t="n">
        <f aca="false">INDEX(Yearly!$T$5:$T$22,MATCH(C440,Yearly!$A$5:$A$22,0))</f>
        <v>0.738965533042506</v>
      </c>
      <c r="K440" s="68" t="n">
        <f aca="false">G440-I440-J440</f>
        <v>-74.6818156476007</v>
      </c>
      <c r="L440" s="69" t="n">
        <f aca="false">(I440+J440)/Assumptions!$B$8</f>
        <v>0.000268816045169669</v>
      </c>
      <c r="M440" s="70" t="n">
        <f aca="false">F440-L440</f>
        <v>-0.0115688160451697</v>
      </c>
      <c r="N440" s="71" t="n">
        <f aca="false">G440*Assumptions!$B$7</f>
        <v>-539423.77775</v>
      </c>
      <c r="O440" s="71" t="n">
        <f aca="false">K440*Assumptions!$B$7</f>
        <v>-587372.480068379</v>
      </c>
      <c r="P440" s="68" t="n">
        <f aca="false">P439+G440</f>
        <v>7053.27859</v>
      </c>
      <c r="Q440" s="68" t="n">
        <f aca="false">MAX(Q439,P440)</f>
        <v>7195.777635</v>
      </c>
      <c r="R440" s="68" t="n">
        <f aca="false">Q440-P440</f>
        <v>142.499045</v>
      </c>
      <c r="S440" s="68" t="n">
        <f aca="false">S439+K440</f>
        <v>4395.58905041263</v>
      </c>
      <c r="T440" s="68" t="n">
        <f aca="false">MAX(T439,S440)</f>
        <v>4556.37749235543</v>
      </c>
      <c r="U440" s="68" t="n">
        <f aca="false">T440-S440</f>
        <v>160.788441942802</v>
      </c>
      <c r="V440" s="70" t="n">
        <f aca="false">V439+F440</f>
        <v>1.5354</v>
      </c>
      <c r="W440" s="70" t="n">
        <f aca="false">MAX(W439,V440)</f>
        <v>1.5586</v>
      </c>
      <c r="X440" s="70" t="n">
        <f aca="false">W440-V440</f>
        <v>0.0232000000000001</v>
      </c>
      <c r="Y440" s="70" t="n">
        <f aca="false">Y439+M440</f>
        <v>1.41821249618755</v>
      </c>
      <c r="Z440" s="70" t="n">
        <f aca="false">MAX(Z439,Y440)</f>
        <v>1.44221894432306</v>
      </c>
      <c r="AA440" s="70" t="n">
        <f aca="false">Z440-Y440</f>
        <v>0.0240064481355089</v>
      </c>
      <c r="AB440" s="72" t="n">
        <f aca="false">AB439*(1+F440)</f>
        <v>4.2829096187568</v>
      </c>
      <c r="AC440" s="73" t="n">
        <f aca="false">MAX(AC439,AB440)</f>
        <v>4.38389302335591</v>
      </c>
      <c r="AD440" s="70" t="n">
        <f aca="false">1-AB440/AC440</f>
        <v>0.0230350978140002</v>
      </c>
      <c r="AE440" s="73" t="n">
        <f aca="false">AE439*(1+M440)</f>
        <v>3.81067806561454</v>
      </c>
      <c r="AF440" s="73" t="n">
        <f aca="false">MAX(AF439,AE440)</f>
        <v>3.90369892559549</v>
      </c>
      <c r="AG440" s="70" t="n">
        <f aca="false">1-AE440/AF440</f>
        <v>0.0238289022165713</v>
      </c>
      <c r="AH440" s="74" t="n">
        <f aca="false">IF(R440&gt;0,AH439+1,0)</f>
        <v>3</v>
      </c>
      <c r="AI440" s="74" t="n">
        <f aca="false">IF(U440&gt;0,AI439+1,0)</f>
        <v>3</v>
      </c>
      <c r="AJ440" s="74" t="n">
        <f aca="false">IF(G440&gt;0,AJ439+1,0)</f>
        <v>0</v>
      </c>
      <c r="AK440" s="74" t="n">
        <f aca="false">IF(G440&lt;=0,AK439+1,0)</f>
        <v>3</v>
      </c>
      <c r="AL440" s="74" t="n">
        <f aca="false">IF(K440&gt;0,AL439+1,0)</f>
        <v>0</v>
      </c>
      <c r="AM440" s="74" t="n">
        <f aca="false">IF(K440&lt;=0,AM439+1,0)</f>
        <v>3</v>
      </c>
    </row>
    <row r="441" customFormat="false" ht="15" hidden="false" customHeight="false" outlineLevel="0" collapsed="false">
      <c r="A441" s="61" t="n">
        <v>440</v>
      </c>
      <c r="B441" s="62" t="n">
        <v>41596.40625</v>
      </c>
      <c r="C441" s="63" t="n">
        <f aca="false">YEAR(B441)</f>
        <v>2013</v>
      </c>
      <c r="D441" s="32" t="s">
        <v>277</v>
      </c>
      <c r="E441" s="64" t="n">
        <v>6138.1</v>
      </c>
      <c r="F441" s="65" t="n">
        <v>-0.0032</v>
      </c>
      <c r="G441" s="66" t="n">
        <v>-19.64192</v>
      </c>
      <c r="H441" s="67" t="n">
        <f aca="false">E441+IF(D441="Long",1,-1)*G441</f>
        <v>6118.45808</v>
      </c>
      <c r="I441" s="68" t="n">
        <f aca="false">Assumptions!$B$58</f>
        <v>5.35750011455817</v>
      </c>
      <c r="J441" s="68" t="n">
        <f aca="false">INDEX(Yearly!$T$5:$T$22,MATCH(C441,Yearly!$A$5:$A$22,0))</f>
        <v>0.738965533042506</v>
      </c>
      <c r="K441" s="68" t="n">
        <f aca="false">G441-I441-J441</f>
        <v>-25.7383856476007</v>
      </c>
      <c r="L441" s="69" t="n">
        <f aca="false">(I441+J441)/Assumptions!$B$8</f>
        <v>0.000268816045169669</v>
      </c>
      <c r="M441" s="70" t="n">
        <f aca="false">F441-L441</f>
        <v>-0.00346881604516967</v>
      </c>
      <c r="N441" s="71" t="n">
        <f aca="false">G441*Assumptions!$B$7</f>
        <v>-154483.7008</v>
      </c>
      <c r="O441" s="71" t="n">
        <f aca="false">K441*Assumptions!$B$7</f>
        <v>-202432.403118379</v>
      </c>
      <c r="P441" s="68" t="n">
        <f aca="false">P440+G441</f>
        <v>7033.63667</v>
      </c>
      <c r="Q441" s="68" t="n">
        <f aca="false">MAX(Q440,P441)</f>
        <v>7195.777635</v>
      </c>
      <c r="R441" s="68" t="n">
        <f aca="false">Q441-P441</f>
        <v>162.140965000001</v>
      </c>
      <c r="S441" s="68" t="n">
        <f aca="false">S440+K441</f>
        <v>4369.85066476503</v>
      </c>
      <c r="T441" s="68" t="n">
        <f aca="false">MAX(T440,S441)</f>
        <v>4556.37749235543</v>
      </c>
      <c r="U441" s="68" t="n">
        <f aca="false">T441-S441</f>
        <v>186.526827590403</v>
      </c>
      <c r="V441" s="70" t="n">
        <f aca="false">V440+F441</f>
        <v>1.5322</v>
      </c>
      <c r="W441" s="70" t="n">
        <f aca="false">MAX(W440,V441)</f>
        <v>1.5586</v>
      </c>
      <c r="X441" s="70" t="n">
        <f aca="false">W441-V441</f>
        <v>0.0264000000000002</v>
      </c>
      <c r="Y441" s="70" t="n">
        <f aca="false">Y440+M441</f>
        <v>1.41474368014238</v>
      </c>
      <c r="Z441" s="70" t="n">
        <f aca="false">MAX(Z440,Y441)</f>
        <v>1.44221894432306</v>
      </c>
      <c r="AA441" s="70" t="n">
        <f aca="false">Z441-Y441</f>
        <v>0.0274752641806786</v>
      </c>
      <c r="AB441" s="72" t="n">
        <f aca="false">AB440*(1+F441)</f>
        <v>4.26920430797678</v>
      </c>
      <c r="AC441" s="73" t="n">
        <f aca="false">MAX(AC440,AB441)</f>
        <v>4.38389302335591</v>
      </c>
      <c r="AD441" s="70" t="n">
        <f aca="false">1-AB441/AC441</f>
        <v>0.0261613855009955</v>
      </c>
      <c r="AE441" s="73" t="n">
        <f aca="false">AE440*(1+M441)</f>
        <v>3.79745952439756</v>
      </c>
      <c r="AF441" s="73" t="n">
        <f aca="false">MAX(AF440,AE441)</f>
        <v>3.90369892559549</v>
      </c>
      <c r="AG441" s="70" t="n">
        <f aca="false">1-AE441/AF441</f>
        <v>0.0272150601833934</v>
      </c>
      <c r="AH441" s="74" t="n">
        <f aca="false">IF(R441&gt;0,AH440+1,0)</f>
        <v>4</v>
      </c>
      <c r="AI441" s="74" t="n">
        <f aca="false">IF(U441&gt;0,AI440+1,0)</f>
        <v>4</v>
      </c>
      <c r="AJ441" s="74" t="n">
        <f aca="false">IF(G441&gt;0,AJ440+1,0)</f>
        <v>0</v>
      </c>
      <c r="AK441" s="74" t="n">
        <f aca="false">IF(G441&lt;=0,AK440+1,0)</f>
        <v>4</v>
      </c>
      <c r="AL441" s="74" t="n">
        <f aca="false">IF(K441&gt;0,AL440+1,0)</f>
        <v>0</v>
      </c>
      <c r="AM441" s="74" t="n">
        <f aca="false">IF(K441&lt;=0,AM440+1,0)</f>
        <v>4</v>
      </c>
    </row>
    <row r="442" customFormat="false" ht="15" hidden="false" customHeight="false" outlineLevel="0" collapsed="false">
      <c r="A442" s="61" t="n">
        <v>441</v>
      </c>
      <c r="B442" s="62" t="n">
        <v>41598.6354166667</v>
      </c>
      <c r="C442" s="63" t="n">
        <f aca="false">YEAR(B442)</f>
        <v>2013</v>
      </c>
      <c r="D442" s="32" t="s">
        <v>276</v>
      </c>
      <c r="E442" s="64" t="n">
        <v>6118.3</v>
      </c>
      <c r="F442" s="65" t="n">
        <v>0.0048</v>
      </c>
      <c r="G442" s="66" t="n">
        <v>29.36784</v>
      </c>
      <c r="H442" s="67" t="n">
        <f aca="false">E442+IF(D442="Long",1,-1)*G442</f>
        <v>6088.93216</v>
      </c>
      <c r="I442" s="68" t="n">
        <f aca="false">Assumptions!$B$58</f>
        <v>5.35750011455817</v>
      </c>
      <c r="J442" s="68" t="n">
        <f aca="false">INDEX(Yearly!$T$5:$T$22,MATCH(C442,Yearly!$A$5:$A$22,0))</f>
        <v>0.738965533042506</v>
      </c>
      <c r="K442" s="68" t="n">
        <f aca="false">G442-I442-J442</f>
        <v>23.2713743523993</v>
      </c>
      <c r="L442" s="69" t="n">
        <f aca="false">(I442+J442)/Assumptions!$B$8</f>
        <v>0.000268816045169669</v>
      </c>
      <c r="M442" s="70" t="n">
        <f aca="false">F442-L442</f>
        <v>0.00453118395483033</v>
      </c>
      <c r="N442" s="71" t="n">
        <f aca="false">G442*Assumptions!$B$7</f>
        <v>230978.0616</v>
      </c>
      <c r="O442" s="71" t="n">
        <f aca="false">K442*Assumptions!$B$7</f>
        <v>183029.359281621</v>
      </c>
      <c r="P442" s="68" t="n">
        <f aca="false">P441+G442</f>
        <v>7063.00451</v>
      </c>
      <c r="Q442" s="68" t="n">
        <f aca="false">MAX(Q441,P442)</f>
        <v>7195.777635</v>
      </c>
      <c r="R442" s="68" t="n">
        <f aca="false">Q442-P442</f>
        <v>132.773125000001</v>
      </c>
      <c r="S442" s="68" t="n">
        <f aca="false">S441+K442</f>
        <v>4393.12203911743</v>
      </c>
      <c r="T442" s="68" t="n">
        <f aca="false">MAX(T441,S442)</f>
        <v>4556.37749235543</v>
      </c>
      <c r="U442" s="68" t="n">
        <f aca="false">T442-S442</f>
        <v>163.255453238004</v>
      </c>
      <c r="V442" s="70" t="n">
        <f aca="false">V441+F442</f>
        <v>1.537</v>
      </c>
      <c r="W442" s="70" t="n">
        <f aca="false">MAX(W441,V442)</f>
        <v>1.5586</v>
      </c>
      <c r="X442" s="70" t="n">
        <f aca="false">W442-V442</f>
        <v>0.0216000000000003</v>
      </c>
      <c r="Y442" s="70" t="n">
        <f aca="false">Y441+M442</f>
        <v>1.41927486409721</v>
      </c>
      <c r="Z442" s="70" t="n">
        <f aca="false">MAX(Z441,Y442)</f>
        <v>1.44221894432306</v>
      </c>
      <c r="AA442" s="70" t="n">
        <f aca="false">Z442-Y442</f>
        <v>0.0229440802258483</v>
      </c>
      <c r="AB442" s="72" t="n">
        <f aca="false">AB441*(1+F442)</f>
        <v>4.28969648865506</v>
      </c>
      <c r="AC442" s="73" t="n">
        <f aca="false">MAX(AC441,AB442)</f>
        <v>4.38389302335591</v>
      </c>
      <c r="AD442" s="70" t="n">
        <f aca="false">1-AB442/AC442</f>
        <v>0.0214869601514003</v>
      </c>
      <c r="AE442" s="73" t="n">
        <f aca="false">AE441*(1+M442)</f>
        <v>3.81466651206363</v>
      </c>
      <c r="AF442" s="73" t="n">
        <f aca="false">MAX(AF441,AE442)</f>
        <v>3.90369892559549</v>
      </c>
      <c r="AG442" s="70" t="n">
        <f aca="false">1-AE442/AF442</f>
        <v>0.0228071926725957</v>
      </c>
      <c r="AH442" s="74" t="n">
        <f aca="false">IF(R442&gt;0,AH441+1,0)</f>
        <v>5</v>
      </c>
      <c r="AI442" s="74" t="n">
        <f aca="false">IF(U442&gt;0,AI441+1,0)</f>
        <v>5</v>
      </c>
      <c r="AJ442" s="74" t="n">
        <f aca="false">IF(G442&gt;0,AJ441+1,0)</f>
        <v>1</v>
      </c>
      <c r="AK442" s="74" t="n">
        <f aca="false">IF(G442&lt;=0,AK441+1,0)</f>
        <v>0</v>
      </c>
      <c r="AL442" s="74" t="n">
        <f aca="false">IF(K442&gt;0,AL441+1,0)</f>
        <v>1</v>
      </c>
      <c r="AM442" s="74" t="n">
        <f aca="false">IF(K442&lt;=0,AM441+1,0)</f>
        <v>0</v>
      </c>
    </row>
    <row r="443" customFormat="false" ht="15" hidden="false" customHeight="false" outlineLevel="0" collapsed="false">
      <c r="A443" s="61" t="n">
        <v>442</v>
      </c>
      <c r="B443" s="62" t="n">
        <v>41603.40625</v>
      </c>
      <c r="C443" s="63" t="n">
        <f aca="false">YEAR(B443)</f>
        <v>2013</v>
      </c>
      <c r="D443" s="32" t="s">
        <v>277</v>
      </c>
      <c r="E443" s="64" t="n">
        <v>6089.1</v>
      </c>
      <c r="F443" s="65" t="n">
        <v>-0.0043</v>
      </c>
      <c r="G443" s="66" t="n">
        <v>-26.18313</v>
      </c>
      <c r="H443" s="67" t="n">
        <f aca="false">E443+IF(D443="Long",1,-1)*G443</f>
        <v>6062.91687</v>
      </c>
      <c r="I443" s="68" t="n">
        <f aca="false">Assumptions!$B$58</f>
        <v>5.35750011455817</v>
      </c>
      <c r="J443" s="68" t="n">
        <f aca="false">INDEX(Yearly!$T$5:$T$22,MATCH(C443,Yearly!$A$5:$A$22,0))</f>
        <v>0.738965533042506</v>
      </c>
      <c r="K443" s="68" t="n">
        <f aca="false">G443-I443-J443</f>
        <v>-32.2795956476007</v>
      </c>
      <c r="L443" s="69" t="n">
        <f aca="false">(I443+J443)/Assumptions!$B$8</f>
        <v>0.000268816045169669</v>
      </c>
      <c r="M443" s="70" t="n">
        <f aca="false">F443-L443</f>
        <v>-0.00456881604516967</v>
      </c>
      <c r="N443" s="71" t="n">
        <f aca="false">G443*Assumptions!$B$7</f>
        <v>-205930.31745</v>
      </c>
      <c r="O443" s="71" t="n">
        <f aca="false">K443*Assumptions!$B$7</f>
        <v>-253879.019768379</v>
      </c>
      <c r="P443" s="68" t="n">
        <f aca="false">P442+G443</f>
        <v>7036.82138</v>
      </c>
      <c r="Q443" s="68" t="n">
        <f aca="false">MAX(Q442,P443)</f>
        <v>7195.777635</v>
      </c>
      <c r="R443" s="68" t="n">
        <f aca="false">Q443-P443</f>
        <v>158.956255000001</v>
      </c>
      <c r="S443" s="68" t="n">
        <f aca="false">S442+K443</f>
        <v>4360.84244346983</v>
      </c>
      <c r="T443" s="68" t="n">
        <f aca="false">MAX(T442,S443)</f>
        <v>4556.37749235543</v>
      </c>
      <c r="U443" s="68" t="n">
        <f aca="false">T443-S443</f>
        <v>195.535048885604</v>
      </c>
      <c r="V443" s="70" t="n">
        <f aca="false">V442+F443</f>
        <v>1.5327</v>
      </c>
      <c r="W443" s="70" t="n">
        <f aca="false">MAX(W442,V443)</f>
        <v>1.5586</v>
      </c>
      <c r="X443" s="70" t="n">
        <f aca="false">W443-V443</f>
        <v>0.0259000000000003</v>
      </c>
      <c r="Y443" s="70" t="n">
        <f aca="false">Y442+M443</f>
        <v>1.41470604805204</v>
      </c>
      <c r="Z443" s="70" t="n">
        <f aca="false">MAX(Z442,Y443)</f>
        <v>1.44221894432306</v>
      </c>
      <c r="AA443" s="70" t="n">
        <f aca="false">Z443-Y443</f>
        <v>0.0275128962710178</v>
      </c>
      <c r="AB443" s="72" t="n">
        <f aca="false">AB442*(1+F443)</f>
        <v>4.27125079375385</v>
      </c>
      <c r="AC443" s="73" t="n">
        <f aca="false">MAX(AC442,AB443)</f>
        <v>4.38389302335591</v>
      </c>
      <c r="AD443" s="70" t="n">
        <f aca="false">1-AB443/AC443</f>
        <v>0.0256945662227491</v>
      </c>
      <c r="AE443" s="73" t="n">
        <f aca="false">AE442*(1+M443)</f>
        <v>3.79723800249634</v>
      </c>
      <c r="AF443" s="73" t="n">
        <f aca="false">MAX(AF442,AE443)</f>
        <v>3.90369892559549</v>
      </c>
      <c r="AG443" s="70" t="n">
        <f aca="false">1-AE443/AF443</f>
        <v>0.0272718068499376</v>
      </c>
      <c r="AH443" s="74" t="n">
        <f aca="false">IF(R443&gt;0,AH442+1,0)</f>
        <v>6</v>
      </c>
      <c r="AI443" s="74" t="n">
        <f aca="false">IF(U443&gt;0,AI442+1,0)</f>
        <v>6</v>
      </c>
      <c r="AJ443" s="74" t="n">
        <f aca="false">IF(G443&gt;0,AJ442+1,0)</f>
        <v>0</v>
      </c>
      <c r="AK443" s="74" t="n">
        <f aca="false">IF(G443&lt;=0,AK442+1,0)</f>
        <v>1</v>
      </c>
      <c r="AL443" s="74" t="n">
        <f aca="false">IF(K443&gt;0,AL442+1,0)</f>
        <v>0</v>
      </c>
      <c r="AM443" s="74" t="n">
        <f aca="false">IF(K443&lt;=0,AM442+1,0)</f>
        <v>1</v>
      </c>
    </row>
    <row r="444" customFormat="false" ht="15" hidden="false" customHeight="false" outlineLevel="0" collapsed="false">
      <c r="A444" s="61" t="n">
        <v>443</v>
      </c>
      <c r="B444" s="62" t="n">
        <v>41603.5423611111</v>
      </c>
      <c r="C444" s="63" t="n">
        <f aca="false">YEAR(B444)</f>
        <v>2013</v>
      </c>
      <c r="D444" s="32" t="s">
        <v>276</v>
      </c>
      <c r="E444" s="64" t="n">
        <v>6063</v>
      </c>
      <c r="F444" s="65" t="n">
        <v>-0.0059</v>
      </c>
      <c r="G444" s="66" t="n">
        <v>-35.7717</v>
      </c>
      <c r="H444" s="67" t="n">
        <f aca="false">E444+IF(D444="Long",1,-1)*G444</f>
        <v>6098.7717</v>
      </c>
      <c r="I444" s="68" t="n">
        <f aca="false">Assumptions!$B$58</f>
        <v>5.35750011455817</v>
      </c>
      <c r="J444" s="68" t="n">
        <f aca="false">INDEX(Yearly!$T$5:$T$22,MATCH(C444,Yearly!$A$5:$A$22,0))</f>
        <v>0.738965533042506</v>
      </c>
      <c r="K444" s="68" t="n">
        <f aca="false">G444-I444-J444</f>
        <v>-41.8681656476007</v>
      </c>
      <c r="L444" s="69" t="n">
        <f aca="false">(I444+J444)/Assumptions!$B$8</f>
        <v>0.000268816045169669</v>
      </c>
      <c r="M444" s="70" t="n">
        <f aca="false">F444-L444</f>
        <v>-0.00616881604516967</v>
      </c>
      <c r="N444" s="71" t="n">
        <f aca="false">G444*Assumptions!$B$7</f>
        <v>-281344.4205</v>
      </c>
      <c r="O444" s="71" t="n">
        <f aca="false">K444*Assumptions!$B$7</f>
        <v>-329293.122818379</v>
      </c>
      <c r="P444" s="68" t="n">
        <f aca="false">P443+G444</f>
        <v>7001.04968</v>
      </c>
      <c r="Q444" s="68" t="n">
        <f aca="false">MAX(Q443,P444)</f>
        <v>7195.777635</v>
      </c>
      <c r="R444" s="68" t="n">
        <f aca="false">Q444-P444</f>
        <v>194.727955000001</v>
      </c>
      <c r="S444" s="68" t="n">
        <f aca="false">S443+K444</f>
        <v>4318.97427782223</v>
      </c>
      <c r="T444" s="68" t="n">
        <f aca="false">MAX(T443,S444)</f>
        <v>4556.37749235543</v>
      </c>
      <c r="U444" s="68" t="n">
        <f aca="false">T444-S444</f>
        <v>237.403214533205</v>
      </c>
      <c r="V444" s="70" t="n">
        <f aca="false">V443+F444</f>
        <v>1.5268</v>
      </c>
      <c r="W444" s="70" t="n">
        <f aca="false">MAX(W443,V444)</f>
        <v>1.5586</v>
      </c>
      <c r="X444" s="70" t="n">
        <f aca="false">W444-V444</f>
        <v>0.0318000000000003</v>
      </c>
      <c r="Y444" s="70" t="n">
        <f aca="false">Y443+M444</f>
        <v>1.40853723200687</v>
      </c>
      <c r="Z444" s="70" t="n">
        <f aca="false">MAX(Z443,Y444)</f>
        <v>1.44221894432306</v>
      </c>
      <c r="AA444" s="70" t="n">
        <f aca="false">Z444-Y444</f>
        <v>0.0336817123161874</v>
      </c>
      <c r="AB444" s="72" t="n">
        <f aca="false">AB443*(1+F444)</f>
        <v>4.2460504140707</v>
      </c>
      <c r="AC444" s="73" t="n">
        <f aca="false">MAX(AC443,AB444)</f>
        <v>4.38389302335591</v>
      </c>
      <c r="AD444" s="70" t="n">
        <f aca="false">1-AB444/AC444</f>
        <v>0.031442968282035</v>
      </c>
      <c r="AE444" s="73" t="n">
        <f aca="false">AE443*(1+M444)</f>
        <v>3.77381353977921</v>
      </c>
      <c r="AF444" s="73" t="n">
        <f aca="false">MAX(AF443,AE444)</f>
        <v>3.90369892559549</v>
      </c>
      <c r="AG444" s="70" t="n">
        <f aca="false">1-AE444/AF444</f>
        <v>0.0332723881354307</v>
      </c>
      <c r="AH444" s="74" t="n">
        <f aca="false">IF(R444&gt;0,AH443+1,0)</f>
        <v>7</v>
      </c>
      <c r="AI444" s="74" t="n">
        <f aca="false">IF(U444&gt;0,AI443+1,0)</f>
        <v>7</v>
      </c>
      <c r="AJ444" s="74" t="n">
        <f aca="false">IF(G444&gt;0,AJ443+1,0)</f>
        <v>0</v>
      </c>
      <c r="AK444" s="74" t="n">
        <f aca="false">IF(G444&lt;=0,AK443+1,0)</f>
        <v>2</v>
      </c>
      <c r="AL444" s="74" t="n">
        <f aca="false">IF(K444&gt;0,AL443+1,0)</f>
        <v>0</v>
      </c>
      <c r="AM444" s="74" t="n">
        <f aca="false">IF(K444&lt;=0,AM443+1,0)</f>
        <v>2</v>
      </c>
    </row>
    <row r="445" customFormat="false" ht="15" hidden="false" customHeight="false" outlineLevel="0" collapsed="false">
      <c r="A445" s="61" t="n">
        <v>444</v>
      </c>
      <c r="B445" s="62" t="n">
        <v>41603.59375</v>
      </c>
      <c r="C445" s="63" t="n">
        <f aca="false">YEAR(B445)</f>
        <v>2013</v>
      </c>
      <c r="D445" s="32" t="s">
        <v>277</v>
      </c>
      <c r="E445" s="64" t="n">
        <v>6098.5</v>
      </c>
      <c r="F445" s="65" t="n">
        <v>-0.0025</v>
      </c>
      <c r="G445" s="66" t="n">
        <v>-15.24625</v>
      </c>
      <c r="H445" s="67" t="n">
        <f aca="false">E445+IF(D445="Long",1,-1)*G445</f>
        <v>6083.25375</v>
      </c>
      <c r="I445" s="68" t="n">
        <f aca="false">Assumptions!$B$58</f>
        <v>5.35750011455817</v>
      </c>
      <c r="J445" s="68" t="n">
        <f aca="false">INDEX(Yearly!$T$5:$T$22,MATCH(C445,Yearly!$A$5:$A$22,0))</f>
        <v>0.738965533042506</v>
      </c>
      <c r="K445" s="68" t="n">
        <f aca="false">G445-I445-J445</f>
        <v>-21.3427156476007</v>
      </c>
      <c r="L445" s="69" t="n">
        <f aca="false">(I445+J445)/Assumptions!$B$8</f>
        <v>0.000268816045169669</v>
      </c>
      <c r="M445" s="70" t="n">
        <f aca="false">F445-L445</f>
        <v>-0.00276881604516967</v>
      </c>
      <c r="N445" s="71" t="n">
        <f aca="false">G445*Assumptions!$B$7</f>
        <v>-119911.75625</v>
      </c>
      <c r="O445" s="71" t="n">
        <f aca="false">K445*Assumptions!$B$7</f>
        <v>-167860.458568379</v>
      </c>
      <c r="P445" s="68" t="n">
        <f aca="false">P444+G445</f>
        <v>6985.80343</v>
      </c>
      <c r="Q445" s="68" t="n">
        <f aca="false">MAX(Q444,P445)</f>
        <v>7195.777635</v>
      </c>
      <c r="R445" s="68" t="n">
        <f aca="false">Q445-P445</f>
        <v>209.974205000001</v>
      </c>
      <c r="S445" s="68" t="n">
        <f aca="false">S444+K445</f>
        <v>4297.63156217462</v>
      </c>
      <c r="T445" s="68" t="n">
        <f aca="false">MAX(T444,S445)</f>
        <v>4556.37749235543</v>
      </c>
      <c r="U445" s="68" t="n">
        <f aca="false">T445-S445</f>
        <v>258.745930180806</v>
      </c>
      <c r="V445" s="70" t="n">
        <f aca="false">V444+F445</f>
        <v>1.5243</v>
      </c>
      <c r="W445" s="70" t="n">
        <f aca="false">MAX(W444,V445)</f>
        <v>1.5586</v>
      </c>
      <c r="X445" s="70" t="n">
        <f aca="false">W445-V445</f>
        <v>0.0343000000000002</v>
      </c>
      <c r="Y445" s="70" t="n">
        <f aca="false">Y444+M445</f>
        <v>1.4057684159617</v>
      </c>
      <c r="Z445" s="70" t="n">
        <f aca="false">MAX(Z444,Y445)</f>
        <v>1.44221894432306</v>
      </c>
      <c r="AA445" s="70" t="n">
        <f aca="false">Z445-Y445</f>
        <v>0.0364505283613572</v>
      </c>
      <c r="AB445" s="72" t="n">
        <f aca="false">AB444*(1+F445)</f>
        <v>4.23543528803552</v>
      </c>
      <c r="AC445" s="73" t="n">
        <f aca="false">MAX(AC444,AB445)</f>
        <v>4.38389302335591</v>
      </c>
      <c r="AD445" s="70" t="n">
        <f aca="false">1-AB445/AC445</f>
        <v>0.0338643608613298</v>
      </c>
      <c r="AE445" s="73" t="n">
        <f aca="false">AE444*(1+M445)</f>
        <v>3.76336454429879</v>
      </c>
      <c r="AF445" s="73" t="n">
        <f aca="false">MAX(AF444,AE445)</f>
        <v>3.90369892559549</v>
      </c>
      <c r="AG445" s="70" t="n">
        <f aca="false">1-AE445/AF445</f>
        <v>0.0359490790584698</v>
      </c>
      <c r="AH445" s="74" t="n">
        <f aca="false">IF(R445&gt;0,AH444+1,0)</f>
        <v>8</v>
      </c>
      <c r="AI445" s="74" t="n">
        <f aca="false">IF(U445&gt;0,AI444+1,0)</f>
        <v>8</v>
      </c>
      <c r="AJ445" s="74" t="n">
        <f aca="false">IF(G445&gt;0,AJ444+1,0)</f>
        <v>0</v>
      </c>
      <c r="AK445" s="74" t="n">
        <f aca="false">IF(G445&lt;=0,AK444+1,0)</f>
        <v>3</v>
      </c>
      <c r="AL445" s="74" t="n">
        <f aca="false">IF(K445&gt;0,AL444+1,0)</f>
        <v>0</v>
      </c>
      <c r="AM445" s="74" t="n">
        <f aca="false">IF(K445&lt;=0,AM444+1,0)</f>
        <v>3</v>
      </c>
    </row>
    <row r="446" customFormat="false" ht="15" hidden="false" customHeight="false" outlineLevel="0" collapsed="false">
      <c r="A446" s="61" t="n">
        <v>445</v>
      </c>
      <c r="B446" s="62" t="n">
        <v>41604.5104166667</v>
      </c>
      <c r="C446" s="63" t="n">
        <f aca="false">YEAR(B446)</f>
        <v>2013</v>
      </c>
      <c r="D446" s="32" t="s">
        <v>276</v>
      </c>
      <c r="E446" s="64" t="n">
        <v>6083.15</v>
      </c>
      <c r="F446" s="65" t="n">
        <v>-0.0032</v>
      </c>
      <c r="G446" s="66" t="n">
        <v>-19.46608</v>
      </c>
      <c r="H446" s="67" t="n">
        <f aca="false">E446+IF(D446="Long",1,-1)*G446</f>
        <v>6102.61608</v>
      </c>
      <c r="I446" s="68" t="n">
        <f aca="false">Assumptions!$B$58</f>
        <v>5.35750011455817</v>
      </c>
      <c r="J446" s="68" t="n">
        <f aca="false">INDEX(Yearly!$T$5:$T$22,MATCH(C446,Yearly!$A$5:$A$22,0))</f>
        <v>0.738965533042506</v>
      </c>
      <c r="K446" s="68" t="n">
        <f aca="false">G446-I446-J446</f>
        <v>-25.5625456476007</v>
      </c>
      <c r="L446" s="69" t="n">
        <f aca="false">(I446+J446)/Assumptions!$B$8</f>
        <v>0.000268816045169669</v>
      </c>
      <c r="M446" s="70" t="n">
        <f aca="false">F446-L446</f>
        <v>-0.00346881604516967</v>
      </c>
      <c r="N446" s="71" t="n">
        <f aca="false">G446*Assumptions!$B$7</f>
        <v>-153100.7192</v>
      </c>
      <c r="O446" s="71" t="n">
        <f aca="false">K446*Assumptions!$B$7</f>
        <v>-201049.421518379</v>
      </c>
      <c r="P446" s="68" t="n">
        <f aca="false">P445+G446</f>
        <v>6966.33735</v>
      </c>
      <c r="Q446" s="68" t="n">
        <f aca="false">MAX(Q445,P446)</f>
        <v>7195.777635</v>
      </c>
      <c r="R446" s="68" t="n">
        <f aca="false">Q446-P446</f>
        <v>229.440285000002</v>
      </c>
      <c r="S446" s="68" t="n">
        <f aca="false">S445+K446</f>
        <v>4272.06901652702</v>
      </c>
      <c r="T446" s="68" t="n">
        <f aca="false">MAX(T445,S446)</f>
        <v>4556.37749235543</v>
      </c>
      <c r="U446" s="68" t="n">
        <f aca="false">T446-S446</f>
        <v>284.308475828407</v>
      </c>
      <c r="V446" s="70" t="n">
        <f aca="false">V445+F446</f>
        <v>1.5211</v>
      </c>
      <c r="W446" s="70" t="n">
        <f aca="false">MAX(W445,V446)</f>
        <v>1.5586</v>
      </c>
      <c r="X446" s="70" t="n">
        <f aca="false">W446-V446</f>
        <v>0.0375000000000003</v>
      </c>
      <c r="Y446" s="70" t="n">
        <f aca="false">Y445+M446</f>
        <v>1.40229959991653</v>
      </c>
      <c r="Z446" s="70" t="n">
        <f aca="false">MAX(Z445,Y446)</f>
        <v>1.44221894432306</v>
      </c>
      <c r="AA446" s="70" t="n">
        <f aca="false">Z446-Y446</f>
        <v>0.0399193444065269</v>
      </c>
      <c r="AB446" s="72" t="n">
        <f aca="false">AB445*(1+F446)</f>
        <v>4.22188189511381</v>
      </c>
      <c r="AC446" s="73" t="n">
        <f aca="false">MAX(AC445,AB446)</f>
        <v>4.38389302335591</v>
      </c>
      <c r="AD446" s="70" t="n">
        <f aca="false">1-AB446/AC446</f>
        <v>0.0369559949065735</v>
      </c>
      <c r="AE446" s="73" t="n">
        <f aca="false">AE445*(1+M446)</f>
        <v>3.75031012498371</v>
      </c>
      <c r="AF446" s="73" t="n">
        <f aca="false">MAX(AF445,AE446)</f>
        <v>3.90369892559549</v>
      </c>
      <c r="AG446" s="70" t="n">
        <f aca="false">1-AE446/AF446</f>
        <v>0.0392931943613925</v>
      </c>
      <c r="AH446" s="74" t="n">
        <f aca="false">IF(R446&gt;0,AH445+1,0)</f>
        <v>9</v>
      </c>
      <c r="AI446" s="74" t="n">
        <f aca="false">IF(U446&gt;0,AI445+1,0)</f>
        <v>9</v>
      </c>
      <c r="AJ446" s="74" t="n">
        <f aca="false">IF(G446&gt;0,AJ445+1,0)</f>
        <v>0</v>
      </c>
      <c r="AK446" s="74" t="n">
        <f aca="false">IF(G446&lt;=0,AK445+1,0)</f>
        <v>4</v>
      </c>
      <c r="AL446" s="74" t="n">
        <f aca="false">IF(K446&gt;0,AL445+1,0)</f>
        <v>0</v>
      </c>
      <c r="AM446" s="74" t="n">
        <f aca="false">IF(K446&lt;=0,AM445+1,0)</f>
        <v>4</v>
      </c>
    </row>
    <row r="447" customFormat="false" ht="15" hidden="false" customHeight="false" outlineLevel="0" collapsed="false">
      <c r="A447" s="61" t="n">
        <v>446</v>
      </c>
      <c r="B447" s="62" t="n">
        <v>41606.40625</v>
      </c>
      <c r="C447" s="63" t="n">
        <f aca="false">YEAR(B447)</f>
        <v>2013</v>
      </c>
      <c r="D447" s="32" t="s">
        <v>277</v>
      </c>
      <c r="E447" s="64" t="n">
        <v>6102.6</v>
      </c>
      <c r="F447" s="65" t="n">
        <v>0.0112</v>
      </c>
      <c r="G447" s="66" t="n">
        <v>68.34912</v>
      </c>
      <c r="H447" s="67" t="n">
        <f aca="false">E447+IF(D447="Long",1,-1)*G447</f>
        <v>6170.94912</v>
      </c>
      <c r="I447" s="68" t="n">
        <f aca="false">Assumptions!$B$58</f>
        <v>5.35750011455817</v>
      </c>
      <c r="J447" s="68" t="n">
        <f aca="false">INDEX(Yearly!$T$5:$T$22,MATCH(C447,Yearly!$A$5:$A$22,0))</f>
        <v>0.738965533042506</v>
      </c>
      <c r="K447" s="68" t="n">
        <f aca="false">G447-I447-J447</f>
        <v>62.2526543523993</v>
      </c>
      <c r="L447" s="69" t="n">
        <f aca="false">(I447+J447)/Assumptions!$B$8</f>
        <v>0.000268816045169669</v>
      </c>
      <c r="M447" s="70" t="n">
        <f aca="false">F447-L447</f>
        <v>0.0109311839548303</v>
      </c>
      <c r="N447" s="71" t="n">
        <f aca="false">G447*Assumptions!$B$7</f>
        <v>537565.8288</v>
      </c>
      <c r="O447" s="71" t="n">
        <f aca="false">K447*Assumptions!$B$7</f>
        <v>489617.126481621</v>
      </c>
      <c r="P447" s="68" t="n">
        <f aca="false">P446+G447</f>
        <v>7034.68647</v>
      </c>
      <c r="Q447" s="68" t="n">
        <f aca="false">MAX(Q446,P447)</f>
        <v>7195.777635</v>
      </c>
      <c r="R447" s="68" t="n">
        <f aca="false">Q447-P447</f>
        <v>161.091165000002</v>
      </c>
      <c r="S447" s="68" t="n">
        <f aca="false">S446+K447</f>
        <v>4334.32167087942</v>
      </c>
      <c r="T447" s="68" t="n">
        <f aca="false">MAX(T446,S447)</f>
        <v>4556.37749235543</v>
      </c>
      <c r="U447" s="68" t="n">
        <f aca="false">T447-S447</f>
        <v>222.055821476008</v>
      </c>
      <c r="V447" s="70" t="n">
        <f aca="false">V446+F447</f>
        <v>1.5323</v>
      </c>
      <c r="W447" s="70" t="n">
        <f aca="false">MAX(W446,V447)</f>
        <v>1.5586</v>
      </c>
      <c r="X447" s="70" t="n">
        <f aca="false">W447-V447</f>
        <v>0.0263000000000002</v>
      </c>
      <c r="Y447" s="70" t="n">
        <f aca="false">Y446+M447</f>
        <v>1.41323078387136</v>
      </c>
      <c r="Z447" s="70" t="n">
        <f aca="false">MAX(Z446,Y447)</f>
        <v>1.44221894432306</v>
      </c>
      <c r="AA447" s="70" t="n">
        <f aca="false">Z447-Y447</f>
        <v>0.0289881604516966</v>
      </c>
      <c r="AB447" s="72" t="n">
        <f aca="false">AB446*(1+F447)</f>
        <v>4.26916697233908</v>
      </c>
      <c r="AC447" s="73" t="n">
        <f aca="false">MAX(AC446,AB447)</f>
        <v>4.38389302335591</v>
      </c>
      <c r="AD447" s="70" t="n">
        <f aca="false">1-AB447/AC447</f>
        <v>0.0261699020495272</v>
      </c>
      <c r="AE447" s="73" t="n">
        <f aca="false">AE446*(1+M447)</f>
        <v>3.79130545484756</v>
      </c>
      <c r="AF447" s="73" t="n">
        <f aca="false">MAX(AF446,AE447)</f>
        <v>3.90369892559549</v>
      </c>
      <c r="AG447" s="70" t="n">
        <f aca="false">1-AE447/AF447</f>
        <v>0.0287915315422994</v>
      </c>
      <c r="AH447" s="74" t="n">
        <f aca="false">IF(R447&gt;0,AH446+1,0)</f>
        <v>10</v>
      </c>
      <c r="AI447" s="74" t="n">
        <f aca="false">IF(U447&gt;0,AI446+1,0)</f>
        <v>10</v>
      </c>
      <c r="AJ447" s="74" t="n">
        <f aca="false">IF(G447&gt;0,AJ446+1,0)</f>
        <v>1</v>
      </c>
      <c r="AK447" s="74" t="n">
        <f aca="false">IF(G447&lt;=0,AK446+1,0)</f>
        <v>0</v>
      </c>
      <c r="AL447" s="74" t="n">
        <f aca="false">IF(K447&gt;0,AL446+1,0)</f>
        <v>1</v>
      </c>
      <c r="AM447" s="74" t="n">
        <f aca="false">IF(K447&lt;=0,AM446+1,0)</f>
        <v>0</v>
      </c>
    </row>
    <row r="448" customFormat="false" ht="15" hidden="false" customHeight="false" outlineLevel="0" collapsed="false">
      <c r="A448" s="61" t="n">
        <v>447</v>
      </c>
      <c r="B448" s="62" t="n">
        <v>41613.40625</v>
      </c>
      <c r="C448" s="63" t="n">
        <f aca="false">YEAR(B448)</f>
        <v>2013</v>
      </c>
      <c r="D448" s="32" t="s">
        <v>277</v>
      </c>
      <c r="E448" s="64" t="n">
        <v>6270.5</v>
      </c>
      <c r="F448" s="65" t="n">
        <v>0.0026</v>
      </c>
      <c r="G448" s="66" t="n">
        <v>16.3033</v>
      </c>
      <c r="H448" s="67" t="n">
        <f aca="false">E448+IF(D448="Long",1,-1)*G448</f>
        <v>6286.8033</v>
      </c>
      <c r="I448" s="68" t="n">
        <f aca="false">Assumptions!$B$58</f>
        <v>5.35750011455817</v>
      </c>
      <c r="J448" s="68" t="n">
        <f aca="false">INDEX(Yearly!$T$5:$T$22,MATCH(C448,Yearly!$A$5:$A$22,0))</f>
        <v>0.738965533042506</v>
      </c>
      <c r="K448" s="68" t="n">
        <f aca="false">G448-I448-J448</f>
        <v>10.2068343523993</v>
      </c>
      <c r="L448" s="69" t="n">
        <f aca="false">(I448+J448)/Assumptions!$B$8</f>
        <v>0.000268816045169669</v>
      </c>
      <c r="M448" s="70" t="n">
        <f aca="false">F448-L448</f>
        <v>0.00233118395483033</v>
      </c>
      <c r="N448" s="71" t="n">
        <f aca="false">G448*Assumptions!$B$7</f>
        <v>128225.4545</v>
      </c>
      <c r="O448" s="71" t="n">
        <f aca="false">K448*Assumptions!$B$7</f>
        <v>80276.7521816207</v>
      </c>
      <c r="P448" s="68" t="n">
        <f aca="false">P447+G448</f>
        <v>7050.98977</v>
      </c>
      <c r="Q448" s="68" t="n">
        <f aca="false">MAX(Q447,P448)</f>
        <v>7195.777635</v>
      </c>
      <c r="R448" s="68" t="n">
        <f aca="false">Q448-P448</f>
        <v>144.787865000002</v>
      </c>
      <c r="S448" s="68" t="n">
        <f aca="false">S447+K448</f>
        <v>4344.52850523182</v>
      </c>
      <c r="T448" s="68" t="n">
        <f aca="false">MAX(T447,S448)</f>
        <v>4556.37749235543</v>
      </c>
      <c r="U448" s="68" t="n">
        <f aca="false">T448-S448</f>
        <v>211.848987123608</v>
      </c>
      <c r="V448" s="70" t="n">
        <f aca="false">V447+F448</f>
        <v>1.5349</v>
      </c>
      <c r="W448" s="70" t="n">
        <f aca="false">MAX(W447,V448)</f>
        <v>1.5586</v>
      </c>
      <c r="X448" s="70" t="n">
        <f aca="false">W448-V448</f>
        <v>0.0237000000000003</v>
      </c>
      <c r="Y448" s="70" t="n">
        <f aca="false">Y447+M448</f>
        <v>1.41556196782619</v>
      </c>
      <c r="Z448" s="70" t="n">
        <f aca="false">MAX(Z447,Y448)</f>
        <v>1.44221894432306</v>
      </c>
      <c r="AA448" s="70" t="n">
        <f aca="false">Z448-Y448</f>
        <v>0.0266569764968663</v>
      </c>
      <c r="AB448" s="72" t="n">
        <f aca="false">AB447*(1+F448)</f>
        <v>4.28026680646717</v>
      </c>
      <c r="AC448" s="73" t="n">
        <f aca="false">MAX(AC447,AB448)</f>
        <v>4.38389302335591</v>
      </c>
      <c r="AD448" s="70" t="n">
        <f aca="false">1-AB448/AC448</f>
        <v>0.0236379437948561</v>
      </c>
      <c r="AE448" s="73" t="n">
        <f aca="false">AE447*(1+M448)</f>
        <v>3.80014368529177</v>
      </c>
      <c r="AF448" s="73" t="n">
        <f aca="false">MAX(AF447,AE448)</f>
        <v>3.90369892559549</v>
      </c>
      <c r="AG448" s="70" t="n">
        <f aca="false">1-AE448/AF448</f>
        <v>0.0265274659438355</v>
      </c>
      <c r="AH448" s="74" t="n">
        <f aca="false">IF(R448&gt;0,AH447+1,0)</f>
        <v>11</v>
      </c>
      <c r="AI448" s="74" t="n">
        <f aca="false">IF(U448&gt;0,AI447+1,0)</f>
        <v>11</v>
      </c>
      <c r="AJ448" s="74" t="n">
        <f aca="false">IF(G448&gt;0,AJ447+1,0)</f>
        <v>2</v>
      </c>
      <c r="AK448" s="74" t="n">
        <f aca="false">IF(G448&lt;=0,AK447+1,0)</f>
        <v>0</v>
      </c>
      <c r="AL448" s="74" t="n">
        <f aca="false">IF(K448&gt;0,AL447+1,0)</f>
        <v>2</v>
      </c>
      <c r="AM448" s="74" t="n">
        <f aca="false">IF(K448&lt;=0,AM447+1,0)</f>
        <v>0</v>
      </c>
    </row>
    <row r="449" customFormat="false" ht="15" hidden="false" customHeight="false" outlineLevel="0" collapsed="false">
      <c r="A449" s="61" t="n">
        <v>448</v>
      </c>
      <c r="B449" s="62" t="n">
        <v>41619.5791666667</v>
      </c>
      <c r="C449" s="63" t="n">
        <f aca="false">YEAR(B449)</f>
        <v>2013</v>
      </c>
      <c r="D449" s="32" t="s">
        <v>277</v>
      </c>
      <c r="E449" s="64" t="n">
        <v>6309.2</v>
      </c>
      <c r="F449" s="65" t="n">
        <v>-0.0042</v>
      </c>
      <c r="G449" s="66" t="n">
        <v>-26.49864</v>
      </c>
      <c r="H449" s="67" t="n">
        <f aca="false">E449+IF(D449="Long",1,-1)*G449</f>
        <v>6282.70136</v>
      </c>
      <c r="I449" s="68" t="n">
        <f aca="false">Assumptions!$B$58</f>
        <v>5.35750011455817</v>
      </c>
      <c r="J449" s="68" t="n">
        <f aca="false">INDEX(Yearly!$T$5:$T$22,MATCH(C449,Yearly!$A$5:$A$22,0))</f>
        <v>0.738965533042506</v>
      </c>
      <c r="K449" s="68" t="n">
        <f aca="false">G449-I449-J449</f>
        <v>-32.5951056476007</v>
      </c>
      <c r="L449" s="69" t="n">
        <f aca="false">(I449+J449)/Assumptions!$B$8</f>
        <v>0.000268816045169669</v>
      </c>
      <c r="M449" s="70" t="n">
        <f aca="false">F449-L449</f>
        <v>-0.00446881604516967</v>
      </c>
      <c r="N449" s="71" t="n">
        <f aca="false">G449*Assumptions!$B$7</f>
        <v>-208411.8036</v>
      </c>
      <c r="O449" s="71" t="n">
        <f aca="false">K449*Assumptions!$B$7</f>
        <v>-256360.505918379</v>
      </c>
      <c r="P449" s="68" t="n">
        <f aca="false">P448+G449</f>
        <v>7024.49113</v>
      </c>
      <c r="Q449" s="68" t="n">
        <f aca="false">MAX(Q448,P449)</f>
        <v>7195.777635</v>
      </c>
      <c r="R449" s="68" t="n">
        <f aca="false">Q449-P449</f>
        <v>171.286505000002</v>
      </c>
      <c r="S449" s="68" t="n">
        <f aca="false">S448+K449</f>
        <v>4311.93339958422</v>
      </c>
      <c r="T449" s="68" t="n">
        <f aca="false">MAX(T448,S449)</f>
        <v>4556.37749235543</v>
      </c>
      <c r="U449" s="68" t="n">
        <f aca="false">T449-S449</f>
        <v>244.444092771209</v>
      </c>
      <c r="V449" s="70" t="n">
        <f aca="false">V448+F449</f>
        <v>1.5307</v>
      </c>
      <c r="W449" s="70" t="n">
        <f aca="false">MAX(W448,V449)</f>
        <v>1.5586</v>
      </c>
      <c r="X449" s="70" t="n">
        <f aca="false">W449-V449</f>
        <v>0.0279000000000003</v>
      </c>
      <c r="Y449" s="70" t="n">
        <f aca="false">Y448+M449</f>
        <v>1.41109315178102</v>
      </c>
      <c r="Z449" s="70" t="n">
        <f aca="false">MAX(Z448,Y449)</f>
        <v>1.44221894432306</v>
      </c>
      <c r="AA449" s="70" t="n">
        <f aca="false">Z449-Y449</f>
        <v>0.0311257925420358</v>
      </c>
      <c r="AB449" s="72" t="n">
        <f aca="false">AB448*(1+F449)</f>
        <v>4.26228968588</v>
      </c>
      <c r="AC449" s="73" t="n">
        <f aca="false">MAX(AC448,AB449)</f>
        <v>4.38389302335591</v>
      </c>
      <c r="AD449" s="70" t="n">
        <f aca="false">1-AB449/AC449</f>
        <v>0.0277386644309177</v>
      </c>
      <c r="AE449" s="73" t="n">
        <f aca="false">AE448*(1+M449)</f>
        <v>3.78316154221698</v>
      </c>
      <c r="AF449" s="73" t="n">
        <f aca="false">MAX(AF448,AE449)</f>
        <v>3.90369892559549</v>
      </c>
      <c r="AG449" s="70" t="n">
        <f aca="false">1-AE449/AF449</f>
        <v>0.0308777356235577</v>
      </c>
      <c r="AH449" s="74" t="n">
        <f aca="false">IF(R449&gt;0,AH448+1,0)</f>
        <v>12</v>
      </c>
      <c r="AI449" s="74" t="n">
        <f aca="false">IF(U449&gt;0,AI448+1,0)</f>
        <v>12</v>
      </c>
      <c r="AJ449" s="74" t="n">
        <f aca="false">IF(G449&gt;0,AJ448+1,0)</f>
        <v>0</v>
      </c>
      <c r="AK449" s="74" t="n">
        <f aca="false">IF(G449&lt;=0,AK448+1,0)</f>
        <v>1</v>
      </c>
      <c r="AL449" s="74" t="n">
        <f aca="false">IF(K449&gt;0,AL448+1,0)</f>
        <v>0</v>
      </c>
      <c r="AM449" s="74" t="n">
        <f aca="false">IF(K449&lt;=0,AM448+1,0)</f>
        <v>1</v>
      </c>
    </row>
    <row r="450" customFormat="false" ht="15" hidden="false" customHeight="false" outlineLevel="0" collapsed="false">
      <c r="A450" s="61" t="n">
        <v>449</v>
      </c>
      <c r="B450" s="62" t="n">
        <v>41619.6354166667</v>
      </c>
      <c r="C450" s="63" t="n">
        <f aca="false">YEAR(B450)</f>
        <v>2013</v>
      </c>
      <c r="D450" s="32" t="s">
        <v>277</v>
      </c>
      <c r="E450" s="64" t="n">
        <v>6306.8</v>
      </c>
      <c r="F450" s="65" t="n">
        <v>-0.0066</v>
      </c>
      <c r="G450" s="66" t="n">
        <v>-41.62488</v>
      </c>
      <c r="H450" s="67" t="n">
        <f aca="false">E450+IF(D450="Long",1,-1)*G450</f>
        <v>6265.17512</v>
      </c>
      <c r="I450" s="68" t="n">
        <f aca="false">Assumptions!$B$58</f>
        <v>5.35750011455817</v>
      </c>
      <c r="J450" s="68" t="n">
        <f aca="false">INDEX(Yearly!$T$5:$T$22,MATCH(C450,Yearly!$A$5:$A$22,0))</f>
        <v>0.738965533042506</v>
      </c>
      <c r="K450" s="68" t="n">
        <f aca="false">G450-I450-J450</f>
        <v>-47.7213456476007</v>
      </c>
      <c r="L450" s="69" t="n">
        <f aca="false">(I450+J450)/Assumptions!$B$8</f>
        <v>0.000268816045169669</v>
      </c>
      <c r="M450" s="70" t="n">
        <f aca="false">F450-L450</f>
        <v>-0.00686881604516967</v>
      </c>
      <c r="N450" s="71" t="n">
        <f aca="false">G450*Assumptions!$B$7</f>
        <v>-327379.6812</v>
      </c>
      <c r="O450" s="71" t="n">
        <f aca="false">K450*Assumptions!$B$7</f>
        <v>-375328.383518379</v>
      </c>
      <c r="P450" s="68" t="n">
        <f aca="false">P449+G450</f>
        <v>6982.86625</v>
      </c>
      <c r="Q450" s="68" t="n">
        <f aca="false">MAX(Q449,P450)</f>
        <v>7195.777635</v>
      </c>
      <c r="R450" s="68" t="n">
        <f aca="false">Q450-P450</f>
        <v>212.911385000002</v>
      </c>
      <c r="S450" s="68" t="n">
        <f aca="false">S449+K450</f>
        <v>4264.21205393662</v>
      </c>
      <c r="T450" s="68" t="n">
        <f aca="false">MAX(T449,S450)</f>
        <v>4556.37749235543</v>
      </c>
      <c r="U450" s="68" t="n">
        <f aca="false">T450-S450</f>
        <v>292.16543841881</v>
      </c>
      <c r="V450" s="70" t="n">
        <f aca="false">V449+F450</f>
        <v>1.5241</v>
      </c>
      <c r="W450" s="70" t="n">
        <f aca="false">MAX(W449,V450)</f>
        <v>1.5586</v>
      </c>
      <c r="X450" s="70" t="n">
        <f aca="false">W450-V450</f>
        <v>0.0345000000000002</v>
      </c>
      <c r="Y450" s="70" t="n">
        <f aca="false">Y449+M450</f>
        <v>1.40422433573585</v>
      </c>
      <c r="Z450" s="70" t="n">
        <f aca="false">MAX(Z449,Y450)</f>
        <v>1.44221894432306</v>
      </c>
      <c r="AA450" s="70" t="n">
        <f aca="false">Z450-Y450</f>
        <v>0.0379946085872056</v>
      </c>
      <c r="AB450" s="72" t="n">
        <f aca="false">AB449*(1+F450)</f>
        <v>4.2341585739532</v>
      </c>
      <c r="AC450" s="73" t="n">
        <f aca="false">MAX(AC449,AB450)</f>
        <v>4.38389302335591</v>
      </c>
      <c r="AD450" s="70" t="n">
        <f aca="false">1-AB450/AC450</f>
        <v>0.0341555892456736</v>
      </c>
      <c r="AE450" s="73" t="n">
        <f aca="false">AE449*(1+M450)</f>
        <v>3.75717570151433</v>
      </c>
      <c r="AF450" s="73" t="n">
        <f aca="false">MAX(AF449,AE450)</f>
        <v>3.90369892559549</v>
      </c>
      <c r="AG450" s="70" t="n">
        <f aca="false">1-AE450/AF450</f>
        <v>0.0375344581828377</v>
      </c>
      <c r="AH450" s="74" t="n">
        <f aca="false">IF(R450&gt;0,AH449+1,0)</f>
        <v>13</v>
      </c>
      <c r="AI450" s="74" t="n">
        <f aca="false">IF(U450&gt;0,AI449+1,0)</f>
        <v>13</v>
      </c>
      <c r="AJ450" s="74" t="n">
        <f aca="false">IF(G450&gt;0,AJ449+1,0)</f>
        <v>0</v>
      </c>
      <c r="AK450" s="74" t="n">
        <f aca="false">IF(G450&lt;=0,AK449+1,0)</f>
        <v>2</v>
      </c>
      <c r="AL450" s="74" t="n">
        <f aca="false">IF(K450&gt;0,AL449+1,0)</f>
        <v>0</v>
      </c>
      <c r="AM450" s="74" t="n">
        <f aca="false">IF(K450&lt;=0,AM449+1,0)</f>
        <v>2</v>
      </c>
    </row>
    <row r="451" customFormat="false" ht="15" hidden="false" customHeight="false" outlineLevel="0" collapsed="false">
      <c r="A451" s="61" t="n">
        <v>450</v>
      </c>
      <c r="B451" s="62" t="n">
        <v>41626.46875</v>
      </c>
      <c r="C451" s="63" t="n">
        <f aca="false">YEAR(B451)</f>
        <v>2013</v>
      </c>
      <c r="D451" s="32" t="s">
        <v>277</v>
      </c>
      <c r="E451" s="64" t="n">
        <v>6217.95</v>
      </c>
      <c r="F451" s="65" t="n">
        <v>-0.008</v>
      </c>
      <c r="G451" s="66" t="n">
        <v>-49.7436</v>
      </c>
      <c r="H451" s="67" t="n">
        <f aca="false">E451+IF(D451="Long",1,-1)*G451</f>
        <v>6168.2064</v>
      </c>
      <c r="I451" s="68" t="n">
        <f aca="false">Assumptions!$B$58</f>
        <v>5.35750011455817</v>
      </c>
      <c r="J451" s="68" t="n">
        <f aca="false">INDEX(Yearly!$T$5:$T$22,MATCH(C451,Yearly!$A$5:$A$22,0))</f>
        <v>0.738965533042506</v>
      </c>
      <c r="K451" s="68" t="n">
        <f aca="false">G451-I451-J451</f>
        <v>-55.8400656476007</v>
      </c>
      <c r="L451" s="69" t="n">
        <f aca="false">(I451+J451)/Assumptions!$B$8</f>
        <v>0.000268816045169669</v>
      </c>
      <c r="M451" s="70" t="n">
        <f aca="false">F451-L451</f>
        <v>-0.00826881604516967</v>
      </c>
      <c r="N451" s="71" t="n">
        <f aca="false">G451*Assumptions!$B$7</f>
        <v>-391233.414</v>
      </c>
      <c r="O451" s="71" t="n">
        <f aca="false">K451*Assumptions!$B$7</f>
        <v>-439182.116318379</v>
      </c>
      <c r="P451" s="68" t="n">
        <f aca="false">P450+G451</f>
        <v>6933.12265</v>
      </c>
      <c r="Q451" s="68" t="n">
        <f aca="false">MAX(Q450,P451)</f>
        <v>7195.777635</v>
      </c>
      <c r="R451" s="68" t="n">
        <f aca="false">Q451-P451</f>
        <v>262.654985000002</v>
      </c>
      <c r="S451" s="68" t="n">
        <f aca="false">S450+K451</f>
        <v>4208.37198828902</v>
      </c>
      <c r="T451" s="68" t="n">
        <f aca="false">MAX(T450,S451)</f>
        <v>4556.37749235543</v>
      </c>
      <c r="U451" s="68" t="n">
        <f aca="false">T451-S451</f>
        <v>348.00550406641</v>
      </c>
      <c r="V451" s="70" t="n">
        <f aca="false">V450+F451</f>
        <v>1.5161</v>
      </c>
      <c r="W451" s="70" t="n">
        <f aca="false">MAX(W450,V451)</f>
        <v>1.5586</v>
      </c>
      <c r="X451" s="70" t="n">
        <f aca="false">W451-V451</f>
        <v>0.0425000000000002</v>
      </c>
      <c r="Y451" s="70" t="n">
        <f aca="false">Y450+M451</f>
        <v>1.39595551969068</v>
      </c>
      <c r="Z451" s="70" t="n">
        <f aca="false">MAX(Z450,Y451)</f>
        <v>1.44221894432306</v>
      </c>
      <c r="AA451" s="70" t="n">
        <f aca="false">Z451-Y451</f>
        <v>0.0462634246323752</v>
      </c>
      <c r="AB451" s="72" t="n">
        <f aca="false">AB450*(1+F451)</f>
        <v>4.20028530536157</v>
      </c>
      <c r="AC451" s="73" t="n">
        <f aca="false">MAX(AC450,AB451)</f>
        <v>4.38389302335591</v>
      </c>
      <c r="AD451" s="70" t="n">
        <f aca="false">1-AB451/AC451</f>
        <v>0.0418823445317083</v>
      </c>
      <c r="AE451" s="73" t="n">
        <f aca="false">AE450*(1+M451)</f>
        <v>3.72610830678913</v>
      </c>
      <c r="AF451" s="73" t="n">
        <f aca="false">MAX(AF450,AE451)</f>
        <v>3.90369892559549</v>
      </c>
      <c r="AG451" s="70" t="n">
        <f aca="false">1-AE451/AF451</f>
        <v>0.0454929086979384</v>
      </c>
      <c r="AH451" s="74" t="n">
        <f aca="false">IF(R451&gt;0,AH450+1,0)</f>
        <v>14</v>
      </c>
      <c r="AI451" s="74" t="n">
        <f aca="false">IF(U451&gt;0,AI450+1,0)</f>
        <v>14</v>
      </c>
      <c r="AJ451" s="74" t="n">
        <f aca="false">IF(G451&gt;0,AJ450+1,0)</f>
        <v>0</v>
      </c>
      <c r="AK451" s="74" t="n">
        <f aca="false">IF(G451&lt;=0,AK450+1,0)</f>
        <v>3</v>
      </c>
      <c r="AL451" s="74" t="n">
        <f aca="false">IF(K451&gt;0,AL450+1,0)</f>
        <v>0</v>
      </c>
      <c r="AM451" s="74" t="n">
        <f aca="false">IF(K451&lt;=0,AM450+1,0)</f>
        <v>3</v>
      </c>
    </row>
    <row r="452" customFormat="false" ht="15" hidden="false" customHeight="false" outlineLevel="0" collapsed="false">
      <c r="A452" s="61" t="n">
        <v>451</v>
      </c>
      <c r="B452" s="62" t="n">
        <v>41627.40625</v>
      </c>
      <c r="C452" s="63" t="n">
        <f aca="false">YEAR(B452)</f>
        <v>2013</v>
      </c>
      <c r="D452" s="32" t="s">
        <v>276</v>
      </c>
      <c r="E452" s="64" t="n">
        <v>6168.1</v>
      </c>
      <c r="F452" s="65" t="n">
        <v>-0.0047</v>
      </c>
      <c r="G452" s="66" t="n">
        <v>-28.99007</v>
      </c>
      <c r="H452" s="67" t="n">
        <f aca="false">E452+IF(D452="Long",1,-1)*G452</f>
        <v>6197.09007</v>
      </c>
      <c r="I452" s="68" t="n">
        <f aca="false">Assumptions!$B$58</f>
        <v>5.35750011455817</v>
      </c>
      <c r="J452" s="68" t="n">
        <f aca="false">INDEX(Yearly!$T$5:$T$22,MATCH(C452,Yearly!$A$5:$A$22,0))</f>
        <v>0.738965533042506</v>
      </c>
      <c r="K452" s="68" t="n">
        <f aca="false">G452-I452-J452</f>
        <v>-35.0865356476007</v>
      </c>
      <c r="L452" s="69" t="n">
        <f aca="false">(I452+J452)/Assumptions!$B$8</f>
        <v>0.000268816045169669</v>
      </c>
      <c r="M452" s="70" t="n">
        <f aca="false">F452-L452</f>
        <v>-0.00496881604516967</v>
      </c>
      <c r="N452" s="71" t="n">
        <f aca="false">G452*Assumptions!$B$7</f>
        <v>-228006.90055</v>
      </c>
      <c r="O452" s="71" t="n">
        <f aca="false">K452*Assumptions!$B$7</f>
        <v>-275955.602868379</v>
      </c>
      <c r="P452" s="68" t="n">
        <f aca="false">P451+G452</f>
        <v>6904.13258</v>
      </c>
      <c r="Q452" s="68" t="n">
        <f aca="false">MAX(Q451,P452)</f>
        <v>7195.777635</v>
      </c>
      <c r="R452" s="68" t="n">
        <f aca="false">Q452-P452</f>
        <v>291.645055000002</v>
      </c>
      <c r="S452" s="68" t="n">
        <f aca="false">S451+K452</f>
        <v>4173.28545264142</v>
      </c>
      <c r="T452" s="68" t="n">
        <f aca="false">MAX(T451,S452)</f>
        <v>4556.37749235543</v>
      </c>
      <c r="U452" s="68" t="n">
        <f aca="false">T452-S452</f>
        <v>383.092039714011</v>
      </c>
      <c r="V452" s="70" t="n">
        <f aca="false">V451+F452</f>
        <v>1.5114</v>
      </c>
      <c r="W452" s="70" t="n">
        <f aca="false">MAX(W451,V452)</f>
        <v>1.5586</v>
      </c>
      <c r="X452" s="70" t="n">
        <f aca="false">W452-V452</f>
        <v>0.0472000000000001</v>
      </c>
      <c r="Y452" s="70" t="n">
        <f aca="false">Y451+M452</f>
        <v>1.39098670364551</v>
      </c>
      <c r="Z452" s="70" t="n">
        <f aca="false">MAX(Z451,Y452)</f>
        <v>1.44221894432306</v>
      </c>
      <c r="AA452" s="70" t="n">
        <f aca="false">Z452-Y452</f>
        <v>0.051232240677545</v>
      </c>
      <c r="AB452" s="72" t="n">
        <f aca="false">AB451*(1+F452)</f>
        <v>4.18054396442637</v>
      </c>
      <c r="AC452" s="73" t="n">
        <f aca="false">MAX(AC451,AB452)</f>
        <v>4.38389302335591</v>
      </c>
      <c r="AD452" s="70" t="n">
        <f aca="false">1-AB452/AC452</f>
        <v>0.0463854975124093</v>
      </c>
      <c r="AE452" s="73" t="n">
        <f aca="false">AE451*(1+M452)</f>
        <v>3.70759396004832</v>
      </c>
      <c r="AF452" s="73" t="n">
        <f aca="false">MAX(AF451,AE452)</f>
        <v>3.90369892559549</v>
      </c>
      <c r="AG452" s="70" t="n">
        <f aca="false">1-AE452/AF452</f>
        <v>0.0502356788484283</v>
      </c>
      <c r="AH452" s="74" t="n">
        <f aca="false">IF(R452&gt;0,AH451+1,0)</f>
        <v>15</v>
      </c>
      <c r="AI452" s="74" t="n">
        <f aca="false">IF(U452&gt;0,AI451+1,0)</f>
        <v>15</v>
      </c>
      <c r="AJ452" s="74" t="n">
        <f aca="false">IF(G452&gt;0,AJ451+1,0)</f>
        <v>0</v>
      </c>
      <c r="AK452" s="74" t="n">
        <f aca="false">IF(G452&lt;=0,AK451+1,0)</f>
        <v>4</v>
      </c>
      <c r="AL452" s="74" t="n">
        <f aca="false">IF(K452&gt;0,AL451+1,0)</f>
        <v>0</v>
      </c>
      <c r="AM452" s="74" t="n">
        <f aca="false">IF(K452&lt;=0,AM451+1,0)</f>
        <v>4</v>
      </c>
    </row>
    <row r="453" customFormat="false" ht="15" hidden="false" customHeight="false" outlineLevel="0" collapsed="false">
      <c r="A453" s="61" t="n">
        <v>452</v>
      </c>
      <c r="B453" s="62" t="n">
        <v>41628.4895833333</v>
      </c>
      <c r="C453" s="63" t="n">
        <f aca="false">YEAR(B453)</f>
        <v>2013</v>
      </c>
      <c r="D453" s="32" t="s">
        <v>277</v>
      </c>
      <c r="E453" s="64" t="n">
        <v>6197.1</v>
      </c>
      <c r="F453" s="65" t="n">
        <v>0.0137</v>
      </c>
      <c r="G453" s="66" t="n">
        <v>84.90027</v>
      </c>
      <c r="H453" s="67" t="n">
        <f aca="false">E453+IF(D453="Long",1,-1)*G453</f>
        <v>6282.00027</v>
      </c>
      <c r="I453" s="68" t="n">
        <f aca="false">Assumptions!$B$58</f>
        <v>5.35750011455817</v>
      </c>
      <c r="J453" s="68" t="n">
        <f aca="false">INDEX(Yearly!$T$5:$T$22,MATCH(C453,Yearly!$A$5:$A$22,0))</f>
        <v>0.738965533042506</v>
      </c>
      <c r="K453" s="68" t="n">
        <f aca="false">G453-I453-J453</f>
        <v>78.8038043523993</v>
      </c>
      <c r="L453" s="69" t="n">
        <f aca="false">(I453+J453)/Assumptions!$B$8</f>
        <v>0.000268816045169669</v>
      </c>
      <c r="M453" s="70" t="n">
        <f aca="false">F453-L453</f>
        <v>0.0134311839548303</v>
      </c>
      <c r="N453" s="71" t="n">
        <f aca="false">G453*Assumptions!$B$7</f>
        <v>667740.62355</v>
      </c>
      <c r="O453" s="71" t="n">
        <f aca="false">K453*Assumptions!$B$7</f>
        <v>619791.921231621</v>
      </c>
      <c r="P453" s="68" t="n">
        <f aca="false">P452+G453</f>
        <v>6989.03285</v>
      </c>
      <c r="Q453" s="68" t="n">
        <f aca="false">MAX(Q452,P453)</f>
        <v>7195.777635</v>
      </c>
      <c r="R453" s="68" t="n">
        <f aca="false">Q453-P453</f>
        <v>206.744785000002</v>
      </c>
      <c r="S453" s="68" t="n">
        <f aca="false">S452+K453</f>
        <v>4252.08925699382</v>
      </c>
      <c r="T453" s="68" t="n">
        <f aca="false">MAX(T452,S453)</f>
        <v>4556.37749235543</v>
      </c>
      <c r="U453" s="68" t="n">
        <f aca="false">T453-S453</f>
        <v>304.288235361611</v>
      </c>
      <c r="V453" s="70" t="n">
        <f aca="false">V452+F453</f>
        <v>1.5251</v>
      </c>
      <c r="W453" s="70" t="n">
        <f aca="false">MAX(W452,V453)</f>
        <v>1.5586</v>
      </c>
      <c r="X453" s="70" t="n">
        <f aca="false">W453-V453</f>
        <v>0.0335000000000001</v>
      </c>
      <c r="Y453" s="70" t="n">
        <f aca="false">Y452+M453</f>
        <v>1.40441788760034</v>
      </c>
      <c r="Z453" s="70" t="n">
        <f aca="false">MAX(Z452,Y453)</f>
        <v>1.44221894432306</v>
      </c>
      <c r="AA453" s="70" t="n">
        <f aca="false">Z453-Y453</f>
        <v>0.0378010567227147</v>
      </c>
      <c r="AB453" s="72" t="n">
        <f aca="false">AB452*(1+F453)</f>
        <v>4.23781741673901</v>
      </c>
      <c r="AC453" s="73" t="n">
        <f aca="false">MAX(AC452,AB453)</f>
        <v>4.38389302335591</v>
      </c>
      <c r="AD453" s="70" t="n">
        <f aca="false">1-AB453/AC453</f>
        <v>0.0333209788283293</v>
      </c>
      <c r="AE453" s="73" t="n">
        <f aca="false">AE452*(1+M453)</f>
        <v>3.75739133655554</v>
      </c>
      <c r="AF453" s="73" t="n">
        <f aca="false">MAX(AF452,AE453)</f>
        <v>3.90369892559549</v>
      </c>
      <c r="AG453" s="70" t="n">
        <f aca="false">1-AE453/AF453</f>
        <v>0.037479219537307</v>
      </c>
      <c r="AH453" s="74" t="n">
        <f aca="false">IF(R453&gt;0,AH452+1,0)</f>
        <v>16</v>
      </c>
      <c r="AI453" s="74" t="n">
        <f aca="false">IF(U453&gt;0,AI452+1,0)</f>
        <v>16</v>
      </c>
      <c r="AJ453" s="74" t="n">
        <f aca="false">IF(G453&gt;0,AJ452+1,0)</f>
        <v>1</v>
      </c>
      <c r="AK453" s="74" t="n">
        <f aca="false">IF(G453&lt;=0,AK452+1,0)</f>
        <v>0</v>
      </c>
      <c r="AL453" s="74" t="n">
        <f aca="false">IF(K453&gt;0,AL452+1,0)</f>
        <v>1</v>
      </c>
      <c r="AM453" s="74" t="n">
        <f aca="false">IF(K453&lt;=0,AM452+1,0)</f>
        <v>0</v>
      </c>
    </row>
    <row r="454" customFormat="false" ht="15" hidden="false" customHeight="false" outlineLevel="0" collapsed="false">
      <c r="A454" s="61" t="n">
        <v>453</v>
      </c>
      <c r="B454" s="62" t="n">
        <v>41639.3951388889</v>
      </c>
      <c r="C454" s="63" t="n">
        <f aca="false">YEAR(B454)</f>
        <v>2013</v>
      </c>
      <c r="D454" s="32" t="s">
        <v>277</v>
      </c>
      <c r="E454" s="64" t="n">
        <v>6305.75</v>
      </c>
      <c r="F454" s="65" t="n">
        <v>-0.0084</v>
      </c>
      <c r="G454" s="66" t="n">
        <v>-52.9683</v>
      </c>
      <c r="H454" s="67" t="n">
        <f aca="false">E454+IF(D454="Long",1,-1)*G454</f>
        <v>6252.7817</v>
      </c>
      <c r="I454" s="68" t="n">
        <f aca="false">Assumptions!$B$58</f>
        <v>5.35750011455817</v>
      </c>
      <c r="J454" s="68" t="n">
        <f aca="false">INDEX(Yearly!$T$5:$T$22,MATCH(C454,Yearly!$A$5:$A$22,0))</f>
        <v>0.738965533042506</v>
      </c>
      <c r="K454" s="68" t="n">
        <f aca="false">G454-I454-J454</f>
        <v>-59.0647656476007</v>
      </c>
      <c r="L454" s="69" t="n">
        <f aca="false">(I454+J454)/Assumptions!$B$8</f>
        <v>0.000268816045169669</v>
      </c>
      <c r="M454" s="70" t="n">
        <f aca="false">F454-L454</f>
        <v>-0.00866881604516967</v>
      </c>
      <c r="N454" s="71" t="n">
        <f aca="false">G454*Assumptions!$B$7</f>
        <v>-416595.6795</v>
      </c>
      <c r="O454" s="71" t="n">
        <f aca="false">K454*Assumptions!$B$7</f>
        <v>-464544.381818379</v>
      </c>
      <c r="P454" s="68" t="n">
        <f aca="false">P453+G454</f>
        <v>6936.06455</v>
      </c>
      <c r="Q454" s="68" t="n">
        <f aca="false">MAX(Q453,P454)</f>
        <v>7195.777635</v>
      </c>
      <c r="R454" s="68" t="n">
        <f aca="false">Q454-P454</f>
        <v>259.713085000001</v>
      </c>
      <c r="S454" s="68" t="n">
        <f aca="false">S453+K454</f>
        <v>4193.02449134622</v>
      </c>
      <c r="T454" s="68" t="n">
        <f aca="false">MAX(T453,S454)</f>
        <v>4556.37749235543</v>
      </c>
      <c r="U454" s="68" t="n">
        <f aca="false">T454-S454</f>
        <v>363.353001009212</v>
      </c>
      <c r="V454" s="70" t="n">
        <f aca="false">V453+F454</f>
        <v>1.5167</v>
      </c>
      <c r="W454" s="70" t="n">
        <f aca="false">MAX(W453,V454)</f>
        <v>1.5586</v>
      </c>
      <c r="X454" s="70" t="n">
        <f aca="false">W454-V454</f>
        <v>0.0419000000000001</v>
      </c>
      <c r="Y454" s="70" t="n">
        <f aca="false">Y453+M454</f>
        <v>1.39574907155518</v>
      </c>
      <c r="Z454" s="70" t="n">
        <f aca="false">MAX(Z453,Y454)</f>
        <v>1.44221894432306</v>
      </c>
      <c r="AA454" s="70" t="n">
        <f aca="false">Z454-Y454</f>
        <v>0.0464698727678843</v>
      </c>
      <c r="AB454" s="72" t="n">
        <f aca="false">AB453*(1+F454)</f>
        <v>4.2022197504384</v>
      </c>
      <c r="AC454" s="73" t="n">
        <f aca="false">MAX(AC453,AB454)</f>
        <v>4.38389302335591</v>
      </c>
      <c r="AD454" s="70" t="n">
        <f aca="false">1-AB454/AC454</f>
        <v>0.0414410826061714</v>
      </c>
      <c r="AE454" s="73" t="n">
        <f aca="false">AE453*(1+M454)</f>
        <v>3.72481920224923</v>
      </c>
      <c r="AF454" s="73" t="n">
        <f aca="false">MAX(AF453,AE454)</f>
        <v>3.90369892559549</v>
      </c>
      <c r="AG454" s="70" t="n">
        <f aca="false">1-AE454/AF454</f>
        <v>0.0458231351227912</v>
      </c>
      <c r="AH454" s="74" t="n">
        <f aca="false">IF(R454&gt;0,AH453+1,0)</f>
        <v>17</v>
      </c>
      <c r="AI454" s="74" t="n">
        <f aca="false">IF(U454&gt;0,AI453+1,0)</f>
        <v>17</v>
      </c>
      <c r="AJ454" s="74" t="n">
        <f aca="false">IF(G454&gt;0,AJ453+1,0)</f>
        <v>0</v>
      </c>
      <c r="AK454" s="74" t="n">
        <f aca="false">IF(G454&lt;=0,AK453+1,0)</f>
        <v>1</v>
      </c>
      <c r="AL454" s="74" t="n">
        <f aca="false">IF(K454&gt;0,AL453+1,0)</f>
        <v>0</v>
      </c>
      <c r="AM454" s="74" t="n">
        <f aca="false">IF(K454&lt;=0,AM453+1,0)</f>
        <v>1</v>
      </c>
    </row>
    <row r="455" customFormat="false" ht="15" hidden="false" customHeight="false" outlineLevel="0" collapsed="false">
      <c r="A455" s="61" t="n">
        <v>454</v>
      </c>
      <c r="B455" s="62" t="n">
        <v>41649.4479166667</v>
      </c>
      <c r="C455" s="63" t="n">
        <f aca="false">YEAR(B455)</f>
        <v>2014</v>
      </c>
      <c r="D455" s="32" t="s">
        <v>277</v>
      </c>
      <c r="E455" s="64" t="n">
        <v>6197.95</v>
      </c>
      <c r="F455" s="65" t="n">
        <v>-0.0015</v>
      </c>
      <c r="G455" s="66" t="n">
        <v>-9.296925</v>
      </c>
      <c r="H455" s="67" t="n">
        <f aca="false">E455+IF(D455="Long",1,-1)*G455</f>
        <v>6188.653075</v>
      </c>
      <c r="I455" s="68" t="n">
        <f aca="false">Assumptions!$B$58</f>
        <v>5.35750011455817</v>
      </c>
      <c r="J455" s="68" t="n">
        <f aca="false">INDEX(Yearly!$T$5:$T$22,MATCH(C455,Yearly!$A$5:$A$22,0))</f>
        <v>0.880684950338329</v>
      </c>
      <c r="K455" s="68" t="n">
        <f aca="false">G455-I455-J455</f>
        <v>-15.5351100648965</v>
      </c>
      <c r="L455" s="69" t="n">
        <f aca="false">(I455+J455)/Assumptions!$B$8</f>
        <v>0.00027506498602874</v>
      </c>
      <c r="M455" s="70" t="n">
        <f aca="false">F455-L455</f>
        <v>-0.00177506498602874</v>
      </c>
      <c r="N455" s="71" t="n">
        <f aca="false">G455*Assumptions!$B$7</f>
        <v>-73120.315125</v>
      </c>
      <c r="O455" s="71" t="n">
        <f aca="false">K455*Assumptions!$B$7</f>
        <v>-122183.640660411</v>
      </c>
      <c r="P455" s="68" t="n">
        <f aca="false">P454+G455</f>
        <v>6926.767625</v>
      </c>
      <c r="Q455" s="68" t="n">
        <f aca="false">MAX(Q454,P455)</f>
        <v>7195.777635</v>
      </c>
      <c r="R455" s="68" t="n">
        <f aca="false">Q455-P455</f>
        <v>269.010010000001</v>
      </c>
      <c r="S455" s="68" t="n">
        <f aca="false">S454+K455</f>
        <v>4177.48938128132</v>
      </c>
      <c r="T455" s="68" t="n">
        <f aca="false">MAX(T454,S455)</f>
        <v>4556.37749235543</v>
      </c>
      <c r="U455" s="68" t="n">
        <f aca="false">T455-S455</f>
        <v>378.888111074109</v>
      </c>
      <c r="V455" s="70" t="n">
        <f aca="false">V454+F455</f>
        <v>1.5152</v>
      </c>
      <c r="W455" s="70" t="n">
        <f aca="false">MAX(W454,V455)</f>
        <v>1.5586</v>
      </c>
      <c r="X455" s="70" t="n">
        <f aca="false">W455-V455</f>
        <v>0.0434000000000001</v>
      </c>
      <c r="Y455" s="70" t="n">
        <f aca="false">Y454+M455</f>
        <v>1.39397400656915</v>
      </c>
      <c r="Z455" s="70" t="n">
        <f aca="false">MAX(Z454,Y455)</f>
        <v>1.44221894432306</v>
      </c>
      <c r="AA455" s="70" t="n">
        <f aca="false">Z455-Y455</f>
        <v>0.0482449377539129</v>
      </c>
      <c r="AB455" s="72" t="n">
        <f aca="false">AB454*(1+F455)</f>
        <v>4.19591642081275</v>
      </c>
      <c r="AC455" s="73" t="n">
        <f aca="false">MAX(AC454,AB455)</f>
        <v>4.38389302335591</v>
      </c>
      <c r="AD455" s="70" t="n">
        <f aca="false">1-AB455/AC455</f>
        <v>0.0428789209822621</v>
      </c>
      <c r="AE455" s="73" t="n">
        <f aca="false">AE454*(1+M455)</f>
        <v>3.71820740610403</v>
      </c>
      <c r="AF455" s="73" t="n">
        <f aca="false">MAX(AF454,AE455)</f>
        <v>3.90369892559549</v>
      </c>
      <c r="AG455" s="70" t="n">
        <f aca="false">1-AE455/AF455</f>
        <v>0.0475168610661135</v>
      </c>
      <c r="AH455" s="74" t="n">
        <f aca="false">IF(R455&gt;0,AH454+1,0)</f>
        <v>18</v>
      </c>
      <c r="AI455" s="74" t="n">
        <f aca="false">IF(U455&gt;0,AI454+1,0)</f>
        <v>18</v>
      </c>
      <c r="AJ455" s="74" t="n">
        <f aca="false">IF(G455&gt;0,AJ454+1,0)</f>
        <v>0</v>
      </c>
      <c r="AK455" s="74" t="n">
        <f aca="false">IF(G455&lt;=0,AK454+1,0)</f>
        <v>2</v>
      </c>
      <c r="AL455" s="74" t="n">
        <f aca="false">IF(K455&gt;0,AL454+1,0)</f>
        <v>0</v>
      </c>
      <c r="AM455" s="74" t="n">
        <f aca="false">IF(K455&lt;=0,AM454+1,0)</f>
        <v>2</v>
      </c>
    </row>
    <row r="456" customFormat="false" ht="15" hidden="false" customHeight="false" outlineLevel="0" collapsed="false">
      <c r="A456" s="61" t="n">
        <v>455</v>
      </c>
      <c r="B456" s="62" t="n">
        <v>41649.6145833333</v>
      </c>
      <c r="C456" s="63" t="n">
        <f aca="false">YEAR(B456)</f>
        <v>2014</v>
      </c>
      <c r="D456" s="32" t="s">
        <v>276</v>
      </c>
      <c r="E456" s="64" t="n">
        <v>6188.55</v>
      </c>
      <c r="F456" s="65" t="n">
        <v>-0.0093</v>
      </c>
      <c r="G456" s="66" t="n">
        <v>-57.553515</v>
      </c>
      <c r="H456" s="67" t="n">
        <f aca="false">E456+IF(D456="Long",1,-1)*G456</f>
        <v>6246.103515</v>
      </c>
      <c r="I456" s="68" t="n">
        <f aca="false">Assumptions!$B$58</f>
        <v>5.35750011455817</v>
      </c>
      <c r="J456" s="68" t="n">
        <f aca="false">INDEX(Yearly!$T$5:$T$22,MATCH(C456,Yearly!$A$5:$A$22,0))</f>
        <v>0.880684950338329</v>
      </c>
      <c r="K456" s="68" t="n">
        <f aca="false">G456-I456-J456</f>
        <v>-63.7917000648965</v>
      </c>
      <c r="L456" s="69" t="n">
        <f aca="false">(I456+J456)/Assumptions!$B$8</f>
        <v>0.00027506498602874</v>
      </c>
      <c r="M456" s="70" t="n">
        <f aca="false">F456-L456</f>
        <v>-0.00957506498602874</v>
      </c>
      <c r="N456" s="71" t="n">
        <f aca="false">G456*Assumptions!$B$7</f>
        <v>-452658.395475</v>
      </c>
      <c r="O456" s="71" t="n">
        <f aca="false">K456*Assumptions!$B$7</f>
        <v>-501721.721010411</v>
      </c>
      <c r="P456" s="68" t="n">
        <f aca="false">P455+G456</f>
        <v>6869.21411</v>
      </c>
      <c r="Q456" s="68" t="n">
        <f aca="false">MAX(Q455,P456)</f>
        <v>7195.777635</v>
      </c>
      <c r="R456" s="68" t="n">
        <f aca="false">Q456-P456</f>
        <v>326.563525000001</v>
      </c>
      <c r="S456" s="68" t="n">
        <f aca="false">S455+K456</f>
        <v>4113.69768121643</v>
      </c>
      <c r="T456" s="68" t="n">
        <f aca="false">MAX(T455,S456)</f>
        <v>4556.37749235543</v>
      </c>
      <c r="U456" s="68" t="n">
        <f aca="false">T456-S456</f>
        <v>442.679811139005</v>
      </c>
      <c r="V456" s="70" t="n">
        <f aca="false">V455+F456</f>
        <v>1.5059</v>
      </c>
      <c r="W456" s="70" t="n">
        <f aca="false">MAX(W455,V456)</f>
        <v>1.5586</v>
      </c>
      <c r="X456" s="70" t="n">
        <f aca="false">W456-V456</f>
        <v>0.0527000000000002</v>
      </c>
      <c r="Y456" s="70" t="n">
        <f aca="false">Y455+M456</f>
        <v>1.38439894158312</v>
      </c>
      <c r="Z456" s="70" t="n">
        <f aca="false">MAX(Z455,Y456)</f>
        <v>1.44221894432306</v>
      </c>
      <c r="AA456" s="70" t="n">
        <f aca="false">Z456-Y456</f>
        <v>0.0578200027399416</v>
      </c>
      <c r="AB456" s="72" t="n">
        <f aca="false">AB455*(1+F456)</f>
        <v>4.15689439809919</v>
      </c>
      <c r="AC456" s="73" t="n">
        <f aca="false">MAX(AC455,AB456)</f>
        <v>4.38389302335591</v>
      </c>
      <c r="AD456" s="70" t="n">
        <f aca="false">1-AB456/AC456</f>
        <v>0.051780147017127</v>
      </c>
      <c r="AE456" s="73" t="n">
        <f aca="false">AE455*(1+M456)</f>
        <v>3.68260532855905</v>
      </c>
      <c r="AF456" s="73" t="n">
        <f aca="false">MAX(AF455,AE456)</f>
        <v>3.90369892559549</v>
      </c>
      <c r="AG456" s="70" t="n">
        <f aca="false">1-AE456/AF456</f>
        <v>0.0566369490195021</v>
      </c>
      <c r="AH456" s="74" t="n">
        <f aca="false">IF(R456&gt;0,AH455+1,0)</f>
        <v>19</v>
      </c>
      <c r="AI456" s="74" t="n">
        <f aca="false">IF(U456&gt;0,AI455+1,0)</f>
        <v>19</v>
      </c>
      <c r="AJ456" s="74" t="n">
        <f aca="false">IF(G456&gt;0,AJ455+1,0)</f>
        <v>0</v>
      </c>
      <c r="AK456" s="74" t="n">
        <f aca="false">IF(G456&lt;=0,AK455+1,0)</f>
        <v>3</v>
      </c>
      <c r="AL456" s="74" t="n">
        <f aca="false">IF(K456&gt;0,AL455+1,0)</f>
        <v>0</v>
      </c>
      <c r="AM456" s="74" t="n">
        <f aca="false">IF(K456&lt;=0,AM455+1,0)</f>
        <v>3</v>
      </c>
    </row>
    <row r="457" customFormat="false" ht="15" hidden="false" customHeight="false" outlineLevel="0" collapsed="false">
      <c r="A457" s="61" t="n">
        <v>456</v>
      </c>
      <c r="B457" s="62" t="n">
        <v>41652.40625</v>
      </c>
      <c r="C457" s="63" t="n">
        <f aca="false">YEAR(B457)</f>
        <v>2014</v>
      </c>
      <c r="D457" s="32" t="s">
        <v>277</v>
      </c>
      <c r="E457" s="64" t="n">
        <v>6245.8</v>
      </c>
      <c r="F457" s="65" t="n">
        <v>0.0023</v>
      </c>
      <c r="G457" s="66" t="n">
        <v>14.36534</v>
      </c>
      <c r="H457" s="67" t="n">
        <f aca="false">E457+IF(D457="Long",1,-1)*G457</f>
        <v>6260.16534</v>
      </c>
      <c r="I457" s="68" t="n">
        <f aca="false">Assumptions!$B$58</f>
        <v>5.35750011455817</v>
      </c>
      <c r="J457" s="68" t="n">
        <f aca="false">INDEX(Yearly!$T$5:$T$22,MATCH(C457,Yearly!$A$5:$A$22,0))</f>
        <v>0.880684950338329</v>
      </c>
      <c r="K457" s="68" t="n">
        <f aca="false">G457-I457-J457</f>
        <v>8.1271549351035</v>
      </c>
      <c r="L457" s="69" t="n">
        <f aca="false">(I457+J457)/Assumptions!$B$8</f>
        <v>0.00027506498602874</v>
      </c>
      <c r="M457" s="70" t="n">
        <f aca="false">F457-L457</f>
        <v>0.00202493501397126</v>
      </c>
      <c r="N457" s="71" t="n">
        <f aca="false">G457*Assumptions!$B$7</f>
        <v>112983.3991</v>
      </c>
      <c r="O457" s="71" t="n">
        <f aca="false">K457*Assumptions!$B$7</f>
        <v>63920.0735645891</v>
      </c>
      <c r="P457" s="68" t="n">
        <f aca="false">P456+G457</f>
        <v>6883.57945</v>
      </c>
      <c r="Q457" s="68" t="n">
        <f aca="false">MAX(Q456,P457)</f>
        <v>7195.777635</v>
      </c>
      <c r="R457" s="68" t="n">
        <f aca="false">Q457-P457</f>
        <v>312.198185</v>
      </c>
      <c r="S457" s="68" t="n">
        <f aca="false">S456+K457</f>
        <v>4121.82483615153</v>
      </c>
      <c r="T457" s="68" t="n">
        <f aca="false">MAX(T456,S457)</f>
        <v>4556.37749235543</v>
      </c>
      <c r="U457" s="68" t="n">
        <f aca="false">T457-S457</f>
        <v>434.552656203902</v>
      </c>
      <c r="V457" s="70" t="n">
        <f aca="false">V456+F457</f>
        <v>1.5082</v>
      </c>
      <c r="W457" s="70" t="n">
        <f aca="false">MAX(W456,V457)</f>
        <v>1.5586</v>
      </c>
      <c r="X457" s="70" t="n">
        <f aca="false">W457-V457</f>
        <v>0.0504000000000002</v>
      </c>
      <c r="Y457" s="70" t="n">
        <f aca="false">Y456+M457</f>
        <v>1.38642387659709</v>
      </c>
      <c r="Z457" s="70" t="n">
        <f aca="false">MAX(Z456,Y457)</f>
        <v>1.44221894432306</v>
      </c>
      <c r="AA457" s="70" t="n">
        <f aca="false">Z457-Y457</f>
        <v>0.0557950677259704</v>
      </c>
      <c r="AB457" s="72" t="n">
        <f aca="false">AB456*(1+F457)</f>
        <v>4.16645525521482</v>
      </c>
      <c r="AC457" s="73" t="n">
        <f aca="false">MAX(AC456,AB457)</f>
        <v>4.38389302335591</v>
      </c>
      <c r="AD457" s="70" t="n">
        <f aca="false">1-AB457/AC457</f>
        <v>0.0495992413552664</v>
      </c>
      <c r="AE457" s="73" t="n">
        <f aca="false">AE456*(1+M457)</f>
        <v>3.69006236503149</v>
      </c>
      <c r="AF457" s="73" t="n">
        <f aca="false">MAX(AF456,AE457)</f>
        <v>3.90369892559549</v>
      </c>
      <c r="AG457" s="70" t="n">
        <f aca="false">1-AE457/AF457</f>
        <v>0.0547267001466851</v>
      </c>
      <c r="AH457" s="74" t="n">
        <f aca="false">IF(R457&gt;0,AH456+1,0)</f>
        <v>20</v>
      </c>
      <c r="AI457" s="74" t="n">
        <f aca="false">IF(U457&gt;0,AI456+1,0)</f>
        <v>20</v>
      </c>
      <c r="AJ457" s="74" t="n">
        <f aca="false">IF(G457&gt;0,AJ456+1,0)</f>
        <v>1</v>
      </c>
      <c r="AK457" s="74" t="n">
        <f aca="false">IF(G457&lt;=0,AK456+1,0)</f>
        <v>0</v>
      </c>
      <c r="AL457" s="74" t="n">
        <f aca="false">IF(K457&gt;0,AL456+1,0)</f>
        <v>1</v>
      </c>
      <c r="AM457" s="74" t="n">
        <f aca="false">IF(K457&lt;=0,AM456+1,0)</f>
        <v>0</v>
      </c>
    </row>
    <row r="458" customFormat="false" ht="15" hidden="false" customHeight="false" outlineLevel="0" collapsed="false">
      <c r="A458" s="61" t="n">
        <v>457</v>
      </c>
      <c r="B458" s="62" t="n">
        <v>41659.4479166667</v>
      </c>
      <c r="C458" s="63" t="n">
        <f aca="false">YEAR(B458)</f>
        <v>2014</v>
      </c>
      <c r="D458" s="32" t="s">
        <v>277</v>
      </c>
      <c r="E458" s="64" t="n">
        <v>6302.7</v>
      </c>
      <c r="F458" s="65" t="n">
        <v>-0.0041</v>
      </c>
      <c r="G458" s="66" t="n">
        <v>-25.84107</v>
      </c>
      <c r="H458" s="67" t="n">
        <f aca="false">E458+IF(D458="Long",1,-1)*G458</f>
        <v>6276.85893</v>
      </c>
      <c r="I458" s="68" t="n">
        <f aca="false">Assumptions!$B$58</f>
        <v>5.35750011455817</v>
      </c>
      <c r="J458" s="68" t="n">
        <f aca="false">INDEX(Yearly!$T$5:$T$22,MATCH(C458,Yearly!$A$5:$A$22,0))</f>
        <v>0.880684950338329</v>
      </c>
      <c r="K458" s="68" t="n">
        <f aca="false">G458-I458-J458</f>
        <v>-32.0792550648965</v>
      </c>
      <c r="L458" s="69" t="n">
        <f aca="false">(I458+J458)/Assumptions!$B$8</f>
        <v>0.00027506498602874</v>
      </c>
      <c r="M458" s="70" t="n">
        <f aca="false">F458-L458</f>
        <v>-0.00437506498602874</v>
      </c>
      <c r="N458" s="71" t="n">
        <f aca="false">G458*Assumptions!$B$7</f>
        <v>-203240.01555</v>
      </c>
      <c r="O458" s="71" t="n">
        <f aca="false">K458*Assumptions!$B$7</f>
        <v>-252303.341085411</v>
      </c>
      <c r="P458" s="68" t="n">
        <f aca="false">P457+G458</f>
        <v>6857.73838</v>
      </c>
      <c r="Q458" s="68" t="n">
        <f aca="false">MAX(Q457,P458)</f>
        <v>7195.777635</v>
      </c>
      <c r="R458" s="68" t="n">
        <f aca="false">Q458-P458</f>
        <v>338.039255000001</v>
      </c>
      <c r="S458" s="68" t="n">
        <f aca="false">S457+K458</f>
        <v>4089.74558108663</v>
      </c>
      <c r="T458" s="68" t="n">
        <f aca="false">MAX(T457,S458)</f>
        <v>4556.37749235543</v>
      </c>
      <c r="U458" s="68" t="n">
        <f aca="false">T458-S458</f>
        <v>466.631911268799</v>
      </c>
      <c r="V458" s="70" t="n">
        <f aca="false">V457+F458</f>
        <v>1.5041</v>
      </c>
      <c r="W458" s="70" t="n">
        <f aca="false">MAX(W457,V458)</f>
        <v>1.5586</v>
      </c>
      <c r="X458" s="70" t="n">
        <f aca="false">W458-V458</f>
        <v>0.0545000000000002</v>
      </c>
      <c r="Y458" s="70" t="n">
        <f aca="false">Y457+M458</f>
        <v>1.38204881161106</v>
      </c>
      <c r="Z458" s="70" t="n">
        <f aca="false">MAX(Z457,Y458)</f>
        <v>1.44221894432306</v>
      </c>
      <c r="AA458" s="70" t="n">
        <f aca="false">Z458-Y458</f>
        <v>0.0601701327119992</v>
      </c>
      <c r="AB458" s="72" t="n">
        <f aca="false">AB457*(1+F458)</f>
        <v>4.14937278866844</v>
      </c>
      <c r="AC458" s="73" t="n">
        <f aca="false">MAX(AC457,AB458)</f>
        <v>4.38389302335591</v>
      </c>
      <c r="AD458" s="70" t="n">
        <f aca="false">1-AB458/AC458</f>
        <v>0.0534958844657097</v>
      </c>
      <c r="AE458" s="73" t="n">
        <f aca="false">AE457*(1+M458)</f>
        <v>3.67391810238197</v>
      </c>
      <c r="AF458" s="73" t="n">
        <f aca="false">MAX(AF457,AE458)</f>
        <v>3.90369892559549</v>
      </c>
      <c r="AG458" s="70" t="n">
        <f aca="false">1-AE458/AF458</f>
        <v>0.0588623322631012</v>
      </c>
      <c r="AH458" s="74" t="n">
        <f aca="false">IF(R458&gt;0,AH457+1,0)</f>
        <v>21</v>
      </c>
      <c r="AI458" s="74" t="n">
        <f aca="false">IF(U458&gt;0,AI457+1,0)</f>
        <v>21</v>
      </c>
      <c r="AJ458" s="74" t="n">
        <f aca="false">IF(G458&gt;0,AJ457+1,0)</f>
        <v>0</v>
      </c>
      <c r="AK458" s="74" t="n">
        <f aca="false">IF(G458&lt;=0,AK457+1,0)</f>
        <v>1</v>
      </c>
      <c r="AL458" s="74" t="n">
        <f aca="false">IF(K458&gt;0,AL457+1,0)</f>
        <v>0</v>
      </c>
      <c r="AM458" s="74" t="n">
        <f aca="false">IF(K458&lt;=0,AM457+1,0)</f>
        <v>1</v>
      </c>
    </row>
    <row r="459" customFormat="false" ht="15" hidden="false" customHeight="false" outlineLevel="0" collapsed="false">
      <c r="A459" s="61" t="n">
        <v>458</v>
      </c>
      <c r="B459" s="62" t="n">
        <v>41659.6020833333</v>
      </c>
      <c r="C459" s="63" t="n">
        <f aca="false">YEAR(B459)</f>
        <v>2014</v>
      </c>
      <c r="D459" s="32" t="s">
        <v>277</v>
      </c>
      <c r="E459" s="64" t="n">
        <v>6286.25</v>
      </c>
      <c r="F459" s="65" t="n">
        <v>0.006</v>
      </c>
      <c r="G459" s="66" t="n">
        <v>37.7175</v>
      </c>
      <c r="H459" s="67" t="n">
        <f aca="false">E459+IF(D459="Long",1,-1)*G459</f>
        <v>6323.9675</v>
      </c>
      <c r="I459" s="68" t="n">
        <f aca="false">Assumptions!$B$58</f>
        <v>5.35750011455817</v>
      </c>
      <c r="J459" s="68" t="n">
        <f aca="false">INDEX(Yearly!$T$5:$T$22,MATCH(C459,Yearly!$A$5:$A$22,0))</f>
        <v>0.880684950338329</v>
      </c>
      <c r="K459" s="68" t="n">
        <f aca="false">G459-I459-J459</f>
        <v>31.4793149351035</v>
      </c>
      <c r="L459" s="69" t="n">
        <f aca="false">(I459+J459)/Assumptions!$B$8</f>
        <v>0.00027506498602874</v>
      </c>
      <c r="M459" s="70" t="n">
        <f aca="false">F459-L459</f>
        <v>0.00572493501397126</v>
      </c>
      <c r="N459" s="71" t="n">
        <f aca="false">G459*Assumptions!$B$7</f>
        <v>296648.1375</v>
      </c>
      <c r="O459" s="71" t="n">
        <f aca="false">K459*Assumptions!$B$7</f>
        <v>247584.811964589</v>
      </c>
      <c r="P459" s="68" t="n">
        <f aca="false">P458+G459</f>
        <v>6895.45588</v>
      </c>
      <c r="Q459" s="68" t="n">
        <f aca="false">MAX(Q458,P459)</f>
        <v>7195.777635</v>
      </c>
      <c r="R459" s="68" t="n">
        <f aca="false">Q459-P459</f>
        <v>300.321755000001</v>
      </c>
      <c r="S459" s="68" t="n">
        <f aca="false">S458+K459</f>
        <v>4121.22489602174</v>
      </c>
      <c r="T459" s="68" t="n">
        <f aca="false">MAX(T458,S459)</f>
        <v>4556.37749235543</v>
      </c>
      <c r="U459" s="68" t="n">
        <f aca="false">T459-S459</f>
        <v>435.152596333695</v>
      </c>
      <c r="V459" s="70" t="n">
        <f aca="false">V458+F459</f>
        <v>1.5101</v>
      </c>
      <c r="W459" s="70" t="n">
        <f aca="false">MAX(W458,V459)</f>
        <v>1.5586</v>
      </c>
      <c r="X459" s="70" t="n">
        <f aca="false">W459-V459</f>
        <v>0.0485000000000002</v>
      </c>
      <c r="Y459" s="70" t="n">
        <f aca="false">Y458+M459</f>
        <v>1.38777374662503</v>
      </c>
      <c r="Z459" s="70" t="n">
        <f aca="false">MAX(Z458,Y459)</f>
        <v>1.44221894432306</v>
      </c>
      <c r="AA459" s="70" t="n">
        <f aca="false">Z459-Y459</f>
        <v>0.054445197698028</v>
      </c>
      <c r="AB459" s="72" t="n">
        <f aca="false">AB458*(1+F459)</f>
        <v>4.17426902540045</v>
      </c>
      <c r="AC459" s="73" t="n">
        <f aca="false">MAX(AC458,AB459)</f>
        <v>4.38389302335591</v>
      </c>
      <c r="AD459" s="70" t="n">
        <f aca="false">1-AB459/AC459</f>
        <v>0.0478168597725039</v>
      </c>
      <c r="AE459" s="73" t="n">
        <f aca="false">AE458*(1+M459)</f>
        <v>3.69495104476476</v>
      </c>
      <c r="AF459" s="73" t="n">
        <f aca="false">MAX(AF458,AE459)</f>
        <v>3.90369892559549</v>
      </c>
      <c r="AG459" s="70" t="n">
        <f aca="false">1-AE459/AF459</f>
        <v>0.0534743802761071</v>
      </c>
      <c r="AH459" s="74" t="n">
        <f aca="false">IF(R459&gt;0,AH458+1,0)</f>
        <v>22</v>
      </c>
      <c r="AI459" s="74" t="n">
        <f aca="false">IF(U459&gt;0,AI458+1,0)</f>
        <v>22</v>
      </c>
      <c r="AJ459" s="74" t="n">
        <f aca="false">IF(G459&gt;0,AJ458+1,0)</f>
        <v>1</v>
      </c>
      <c r="AK459" s="74" t="n">
        <f aca="false">IF(G459&lt;=0,AK458+1,0)</f>
        <v>0</v>
      </c>
      <c r="AL459" s="74" t="n">
        <f aca="false">IF(K459&gt;0,AL458+1,0)</f>
        <v>1</v>
      </c>
      <c r="AM459" s="74" t="n">
        <f aca="false">IF(K459&lt;=0,AM458+1,0)</f>
        <v>0</v>
      </c>
    </row>
    <row r="460" customFormat="false" ht="15" hidden="false" customHeight="false" outlineLevel="0" collapsed="false">
      <c r="A460" s="61" t="n">
        <v>459</v>
      </c>
      <c r="B460" s="62" t="n">
        <v>41676.40625</v>
      </c>
      <c r="C460" s="63" t="n">
        <f aca="false">YEAR(B460)</f>
        <v>2014</v>
      </c>
      <c r="D460" s="32" t="s">
        <v>277</v>
      </c>
      <c r="E460" s="64" t="n">
        <v>6047.9</v>
      </c>
      <c r="F460" s="65" t="n">
        <v>-0.0104</v>
      </c>
      <c r="G460" s="66" t="n">
        <v>-62.89816</v>
      </c>
      <c r="H460" s="67" t="n">
        <f aca="false">E460+IF(D460="Long",1,-1)*G460</f>
        <v>5985.00184</v>
      </c>
      <c r="I460" s="68" t="n">
        <f aca="false">Assumptions!$B$58</f>
        <v>5.35750011455817</v>
      </c>
      <c r="J460" s="68" t="n">
        <f aca="false">INDEX(Yearly!$T$5:$T$22,MATCH(C460,Yearly!$A$5:$A$22,0))</f>
        <v>0.880684950338329</v>
      </c>
      <c r="K460" s="68" t="n">
        <f aca="false">G460-I460-J460</f>
        <v>-69.1363450648965</v>
      </c>
      <c r="L460" s="69" t="n">
        <f aca="false">(I460+J460)/Assumptions!$B$8</f>
        <v>0.00027506498602874</v>
      </c>
      <c r="M460" s="70" t="n">
        <f aca="false">F460-L460</f>
        <v>-0.0106750649860287</v>
      </c>
      <c r="N460" s="71" t="n">
        <f aca="false">G460*Assumptions!$B$7</f>
        <v>-494694.0284</v>
      </c>
      <c r="O460" s="71" t="n">
        <f aca="false">K460*Assumptions!$B$7</f>
        <v>-543757.353935411</v>
      </c>
      <c r="P460" s="68" t="n">
        <f aca="false">P459+G460</f>
        <v>6832.55772</v>
      </c>
      <c r="Q460" s="68" t="n">
        <f aca="false">MAX(Q459,P460)</f>
        <v>7195.777635</v>
      </c>
      <c r="R460" s="68" t="n">
        <f aca="false">Q460-P460</f>
        <v>363.219915000001</v>
      </c>
      <c r="S460" s="68" t="n">
        <f aca="false">S459+K460</f>
        <v>4052.08855095684</v>
      </c>
      <c r="T460" s="68" t="n">
        <f aca="false">MAX(T459,S460)</f>
        <v>4556.37749235543</v>
      </c>
      <c r="U460" s="68" t="n">
        <f aca="false">T460-S460</f>
        <v>504.288941398592</v>
      </c>
      <c r="V460" s="70" t="n">
        <f aca="false">V459+F460</f>
        <v>1.4997</v>
      </c>
      <c r="W460" s="70" t="n">
        <f aca="false">MAX(W459,V460)</f>
        <v>1.5586</v>
      </c>
      <c r="X460" s="70" t="n">
        <f aca="false">W460-V460</f>
        <v>0.0589000000000002</v>
      </c>
      <c r="Y460" s="70" t="n">
        <f aca="false">Y459+M460</f>
        <v>1.377098681639</v>
      </c>
      <c r="Z460" s="70" t="n">
        <f aca="false">MAX(Z459,Y460)</f>
        <v>1.44221894432306</v>
      </c>
      <c r="AA460" s="70" t="n">
        <f aca="false">Z460-Y460</f>
        <v>0.0651202626840568</v>
      </c>
      <c r="AB460" s="72" t="n">
        <f aca="false">AB459*(1+F460)</f>
        <v>4.13085662753628</v>
      </c>
      <c r="AC460" s="73" t="n">
        <f aca="false">MAX(AC459,AB460)</f>
        <v>4.38389302335591</v>
      </c>
      <c r="AD460" s="70" t="n">
        <f aca="false">1-AB460/AC460</f>
        <v>0.0577195644308699</v>
      </c>
      <c r="AE460" s="73" t="n">
        <f aca="false">AE459*(1+M460)</f>
        <v>3.65550720224171</v>
      </c>
      <c r="AF460" s="73" t="n">
        <f aca="false">MAX(AF459,AE460)</f>
        <v>3.90369892559549</v>
      </c>
      <c r="AG460" s="70" t="n">
        <f aca="false">1-AE460/AF460</f>
        <v>0.0635786027776008</v>
      </c>
      <c r="AH460" s="74" t="n">
        <f aca="false">IF(R460&gt;0,AH459+1,0)</f>
        <v>23</v>
      </c>
      <c r="AI460" s="74" t="n">
        <f aca="false">IF(U460&gt;0,AI459+1,0)</f>
        <v>23</v>
      </c>
      <c r="AJ460" s="74" t="n">
        <f aca="false">IF(G460&gt;0,AJ459+1,0)</f>
        <v>0</v>
      </c>
      <c r="AK460" s="74" t="n">
        <f aca="false">IF(G460&lt;=0,AK459+1,0)</f>
        <v>1</v>
      </c>
      <c r="AL460" s="74" t="n">
        <f aca="false">IF(K460&gt;0,AL459+1,0)</f>
        <v>0</v>
      </c>
      <c r="AM460" s="74" t="n">
        <f aca="false">IF(K460&lt;=0,AM459+1,0)</f>
        <v>1</v>
      </c>
    </row>
    <row r="461" customFormat="false" ht="15" hidden="false" customHeight="false" outlineLevel="0" collapsed="false">
      <c r="A461" s="61" t="n">
        <v>460</v>
      </c>
      <c r="B461" s="62" t="n">
        <v>41676.4479166667</v>
      </c>
      <c r="C461" s="63" t="n">
        <f aca="false">YEAR(B461)</f>
        <v>2014</v>
      </c>
      <c r="D461" s="32" t="s">
        <v>276</v>
      </c>
      <c r="E461" s="64" t="n">
        <v>5984.85</v>
      </c>
      <c r="F461" s="65" t="n">
        <v>-0.008</v>
      </c>
      <c r="G461" s="66" t="n">
        <v>-47.8788</v>
      </c>
      <c r="H461" s="67" t="n">
        <f aca="false">E461+IF(D461="Long",1,-1)*G461</f>
        <v>6032.7288</v>
      </c>
      <c r="I461" s="68" t="n">
        <f aca="false">Assumptions!$B$58</f>
        <v>5.35750011455817</v>
      </c>
      <c r="J461" s="68" t="n">
        <f aca="false">INDEX(Yearly!$T$5:$T$22,MATCH(C461,Yearly!$A$5:$A$22,0))</f>
        <v>0.880684950338329</v>
      </c>
      <c r="K461" s="68" t="n">
        <f aca="false">G461-I461-J461</f>
        <v>-54.1169850648965</v>
      </c>
      <c r="L461" s="69" t="n">
        <f aca="false">(I461+J461)/Assumptions!$B$8</f>
        <v>0.00027506498602874</v>
      </c>
      <c r="M461" s="70" t="n">
        <f aca="false">F461-L461</f>
        <v>-0.00827506498602874</v>
      </c>
      <c r="N461" s="71" t="n">
        <f aca="false">G461*Assumptions!$B$7</f>
        <v>-376566.762</v>
      </c>
      <c r="O461" s="71" t="n">
        <f aca="false">K461*Assumptions!$B$7</f>
        <v>-425630.087535411</v>
      </c>
      <c r="P461" s="68" t="n">
        <f aca="false">P460+G461</f>
        <v>6784.67892</v>
      </c>
      <c r="Q461" s="68" t="n">
        <f aca="false">MAX(Q460,P461)</f>
        <v>7195.777635</v>
      </c>
      <c r="R461" s="68" t="n">
        <f aca="false">Q461-P461</f>
        <v>411.098715000001</v>
      </c>
      <c r="S461" s="68" t="n">
        <f aca="false">S460+K461</f>
        <v>3997.97156589194</v>
      </c>
      <c r="T461" s="68" t="n">
        <f aca="false">MAX(T460,S461)</f>
        <v>4556.37749235543</v>
      </c>
      <c r="U461" s="68" t="n">
        <f aca="false">T461-S461</f>
        <v>558.405926463488</v>
      </c>
      <c r="V461" s="70" t="n">
        <f aca="false">V460+F461</f>
        <v>1.4917</v>
      </c>
      <c r="W461" s="70" t="n">
        <f aca="false">MAX(W460,V461)</f>
        <v>1.5586</v>
      </c>
      <c r="X461" s="70" t="n">
        <f aca="false">W461-V461</f>
        <v>0.0669000000000002</v>
      </c>
      <c r="Y461" s="70" t="n">
        <f aca="false">Y460+M461</f>
        <v>1.36882361665297</v>
      </c>
      <c r="Z461" s="70" t="n">
        <f aca="false">MAX(Z460,Y461)</f>
        <v>1.44221894432306</v>
      </c>
      <c r="AA461" s="70" t="n">
        <f aca="false">Z461-Y461</f>
        <v>0.0733953276700856</v>
      </c>
      <c r="AB461" s="72" t="n">
        <f aca="false">AB460*(1+F461)</f>
        <v>4.09780977451599</v>
      </c>
      <c r="AC461" s="73" t="n">
        <f aca="false">MAX(AC460,AB461)</f>
        <v>4.38389302335591</v>
      </c>
      <c r="AD461" s="70" t="n">
        <f aca="false">1-AB461/AC461</f>
        <v>0.065257807915423</v>
      </c>
      <c r="AE461" s="73" t="n">
        <f aca="false">AE460*(1+M461)</f>
        <v>3.62525764258626</v>
      </c>
      <c r="AF461" s="73" t="n">
        <f aca="false">MAX(AF460,AE461)</f>
        <v>3.90369892559549</v>
      </c>
      <c r="AG461" s="70" t="n">
        <f aca="false">1-AE461/AF461</f>
        <v>0.0713275506939239</v>
      </c>
      <c r="AH461" s="74" t="n">
        <f aca="false">IF(R461&gt;0,AH460+1,0)</f>
        <v>24</v>
      </c>
      <c r="AI461" s="74" t="n">
        <f aca="false">IF(U461&gt;0,AI460+1,0)</f>
        <v>24</v>
      </c>
      <c r="AJ461" s="74" t="n">
        <f aca="false">IF(G461&gt;0,AJ460+1,0)</f>
        <v>0</v>
      </c>
      <c r="AK461" s="74" t="n">
        <f aca="false">IF(G461&lt;=0,AK460+1,0)</f>
        <v>2</v>
      </c>
      <c r="AL461" s="74" t="n">
        <f aca="false">IF(K461&gt;0,AL460+1,0)</f>
        <v>0</v>
      </c>
      <c r="AM461" s="74" t="n">
        <f aca="false">IF(K461&lt;=0,AM460+1,0)</f>
        <v>2</v>
      </c>
    </row>
    <row r="462" customFormat="false" ht="15" hidden="false" customHeight="false" outlineLevel="0" collapsed="false">
      <c r="A462" s="61" t="n">
        <v>461</v>
      </c>
      <c r="B462" s="62" t="n">
        <v>41676.6145833333</v>
      </c>
      <c r="C462" s="63" t="n">
        <f aca="false">YEAR(B462)</f>
        <v>2014</v>
      </c>
      <c r="D462" s="32" t="s">
        <v>277</v>
      </c>
      <c r="E462" s="64" t="n">
        <v>6032.45</v>
      </c>
      <c r="F462" s="65" t="n">
        <v>0.0039</v>
      </c>
      <c r="G462" s="66" t="n">
        <v>23.526555</v>
      </c>
      <c r="H462" s="67" t="n">
        <f aca="false">E462+IF(D462="Long",1,-1)*G462</f>
        <v>6055.976555</v>
      </c>
      <c r="I462" s="68" t="n">
        <f aca="false">Assumptions!$B$58</f>
        <v>5.35750011455817</v>
      </c>
      <c r="J462" s="68" t="n">
        <f aca="false">INDEX(Yearly!$T$5:$T$22,MATCH(C462,Yearly!$A$5:$A$22,0))</f>
        <v>0.880684950338329</v>
      </c>
      <c r="K462" s="68" t="n">
        <f aca="false">G462-I462-J462</f>
        <v>17.2883699351035</v>
      </c>
      <c r="L462" s="69" t="n">
        <f aca="false">(I462+J462)/Assumptions!$B$8</f>
        <v>0.00027506498602874</v>
      </c>
      <c r="M462" s="70" t="n">
        <f aca="false">F462-L462</f>
        <v>0.00362493501397126</v>
      </c>
      <c r="N462" s="71" t="n">
        <f aca="false">G462*Assumptions!$B$7</f>
        <v>185036.355075</v>
      </c>
      <c r="O462" s="71" t="n">
        <f aca="false">K462*Assumptions!$B$7</f>
        <v>135973.029539589</v>
      </c>
      <c r="P462" s="68" t="n">
        <f aca="false">P461+G462</f>
        <v>6808.205475</v>
      </c>
      <c r="Q462" s="68" t="n">
        <f aca="false">MAX(Q461,P462)</f>
        <v>7195.777635</v>
      </c>
      <c r="R462" s="68" t="n">
        <f aca="false">Q462-P462</f>
        <v>387.572160000001</v>
      </c>
      <c r="S462" s="68" t="n">
        <f aca="false">S461+K462</f>
        <v>4015.25993582705</v>
      </c>
      <c r="T462" s="68" t="n">
        <f aca="false">MAX(T461,S462)</f>
        <v>4556.37749235543</v>
      </c>
      <c r="U462" s="68" t="n">
        <f aca="false">T462-S462</f>
        <v>541.117556528385</v>
      </c>
      <c r="V462" s="70" t="n">
        <f aca="false">V461+F462</f>
        <v>1.4956</v>
      </c>
      <c r="W462" s="70" t="n">
        <f aca="false">MAX(W461,V462)</f>
        <v>1.5586</v>
      </c>
      <c r="X462" s="70" t="n">
        <f aca="false">W462-V462</f>
        <v>0.0630000000000002</v>
      </c>
      <c r="Y462" s="70" t="n">
        <f aca="false">Y461+M462</f>
        <v>1.37244855166695</v>
      </c>
      <c r="Z462" s="70" t="n">
        <f aca="false">MAX(Z461,Y462)</f>
        <v>1.44221894432306</v>
      </c>
      <c r="AA462" s="70" t="n">
        <f aca="false">Z462-Y462</f>
        <v>0.0697703926561144</v>
      </c>
      <c r="AB462" s="72" t="n">
        <f aca="false">AB461*(1+F462)</f>
        <v>4.1137912326366</v>
      </c>
      <c r="AC462" s="73" t="n">
        <f aca="false">MAX(AC461,AB462)</f>
        <v>4.38389302335591</v>
      </c>
      <c r="AD462" s="70" t="n">
        <f aca="false">1-AB462/AC462</f>
        <v>0.0616123133662931</v>
      </c>
      <c r="AE462" s="73" t="n">
        <f aca="false">AE461*(1+M462)</f>
        <v>3.63839896594954</v>
      </c>
      <c r="AF462" s="73" t="n">
        <f aca="false">MAX(AF461,AE462)</f>
        <v>3.90369892559549</v>
      </c>
      <c r="AG462" s="70" t="n">
        <f aca="false">1-AE462/AF462</f>
        <v>0.0679611734159239</v>
      </c>
      <c r="AH462" s="74" t="n">
        <f aca="false">IF(R462&gt;0,AH461+1,0)</f>
        <v>25</v>
      </c>
      <c r="AI462" s="74" t="n">
        <f aca="false">IF(U462&gt;0,AI461+1,0)</f>
        <v>25</v>
      </c>
      <c r="AJ462" s="74" t="n">
        <f aca="false">IF(G462&gt;0,AJ461+1,0)</f>
        <v>1</v>
      </c>
      <c r="AK462" s="74" t="n">
        <f aca="false">IF(G462&lt;=0,AK461+1,0)</f>
        <v>0</v>
      </c>
      <c r="AL462" s="74" t="n">
        <f aca="false">IF(K462&gt;0,AL461+1,0)</f>
        <v>1</v>
      </c>
      <c r="AM462" s="74" t="n">
        <f aca="false">IF(K462&lt;=0,AM461+1,0)</f>
        <v>0</v>
      </c>
    </row>
    <row r="463" customFormat="false" ht="15" hidden="false" customHeight="false" outlineLevel="0" collapsed="false">
      <c r="A463" s="61" t="n">
        <v>462</v>
      </c>
      <c r="B463" s="62" t="n">
        <v>41683.4270833333</v>
      </c>
      <c r="C463" s="63" t="n">
        <f aca="false">YEAR(B463)</f>
        <v>2014</v>
      </c>
      <c r="D463" s="32" t="s">
        <v>276</v>
      </c>
      <c r="E463" s="64" t="n">
        <v>6056.2</v>
      </c>
      <c r="F463" s="65" t="n">
        <v>0.001</v>
      </c>
      <c r="G463" s="66" t="n">
        <v>6.0562</v>
      </c>
      <c r="H463" s="67" t="n">
        <f aca="false">E463+IF(D463="Long",1,-1)*G463</f>
        <v>6050.1438</v>
      </c>
      <c r="I463" s="68" t="n">
        <f aca="false">Assumptions!$B$58</f>
        <v>5.35750011455817</v>
      </c>
      <c r="J463" s="68" t="n">
        <f aca="false">INDEX(Yearly!$T$5:$T$22,MATCH(C463,Yearly!$A$5:$A$22,0))</f>
        <v>0.880684950338329</v>
      </c>
      <c r="K463" s="68" t="n">
        <f aca="false">G463-I463-J463</f>
        <v>-0.181985064896498</v>
      </c>
      <c r="L463" s="69" t="n">
        <f aca="false">(I463+J463)/Assumptions!$B$8</f>
        <v>0.00027506498602874</v>
      </c>
      <c r="M463" s="70" t="n">
        <f aca="false">F463-L463</f>
        <v>0.00072493501397126</v>
      </c>
      <c r="N463" s="71" t="n">
        <f aca="false">G463*Assumptions!$B$7</f>
        <v>47632.013</v>
      </c>
      <c r="O463" s="71" t="n">
        <f aca="false">K463*Assumptions!$B$7</f>
        <v>-1431.31253541095</v>
      </c>
      <c r="P463" s="68" t="n">
        <f aca="false">P462+G463</f>
        <v>6814.261675</v>
      </c>
      <c r="Q463" s="68" t="n">
        <f aca="false">MAX(Q462,P463)</f>
        <v>7195.777635</v>
      </c>
      <c r="R463" s="68" t="n">
        <f aca="false">Q463-P463</f>
        <v>381.515960000001</v>
      </c>
      <c r="S463" s="68" t="n">
        <f aca="false">S462+K463</f>
        <v>4015.07795076215</v>
      </c>
      <c r="T463" s="68" t="n">
        <f aca="false">MAX(T462,S463)</f>
        <v>4556.37749235543</v>
      </c>
      <c r="U463" s="68" t="n">
        <f aca="false">T463-S463</f>
        <v>541.299541593281</v>
      </c>
      <c r="V463" s="70" t="n">
        <f aca="false">V462+F463</f>
        <v>1.4966</v>
      </c>
      <c r="W463" s="70" t="n">
        <f aca="false">MAX(W462,V463)</f>
        <v>1.5586</v>
      </c>
      <c r="X463" s="70" t="n">
        <f aca="false">W463-V463</f>
        <v>0.0620000000000003</v>
      </c>
      <c r="Y463" s="70" t="n">
        <f aca="false">Y462+M463</f>
        <v>1.37317348668092</v>
      </c>
      <c r="Z463" s="70" t="n">
        <f aca="false">MAX(Z462,Y463)</f>
        <v>1.44221894432306</v>
      </c>
      <c r="AA463" s="70" t="n">
        <f aca="false">Z463-Y463</f>
        <v>0.0690454576421431</v>
      </c>
      <c r="AB463" s="72" t="n">
        <f aca="false">AB462*(1+F463)</f>
        <v>4.11790502386924</v>
      </c>
      <c r="AC463" s="73" t="n">
        <f aca="false">MAX(AC462,AB463)</f>
        <v>4.38389302335591</v>
      </c>
      <c r="AD463" s="70" t="n">
        <f aca="false">1-AB463/AC463</f>
        <v>0.0606739256796596</v>
      </c>
      <c r="AE463" s="73" t="n">
        <f aca="false">AE462*(1+M463)</f>
        <v>3.64103656875475</v>
      </c>
      <c r="AF463" s="73" t="n">
        <f aca="false">MAX(AF462,AE463)</f>
        <v>3.90369892559549</v>
      </c>
      <c r="AG463" s="70" t="n">
        <f aca="false">1-AE463/AF463</f>
        <v>0.0672855058361525</v>
      </c>
      <c r="AH463" s="74" t="n">
        <f aca="false">IF(R463&gt;0,AH462+1,0)</f>
        <v>26</v>
      </c>
      <c r="AI463" s="74" t="n">
        <f aca="false">IF(U463&gt;0,AI462+1,0)</f>
        <v>26</v>
      </c>
      <c r="AJ463" s="74" t="n">
        <f aca="false">IF(G463&gt;0,AJ462+1,0)</f>
        <v>2</v>
      </c>
      <c r="AK463" s="74" t="n">
        <f aca="false">IF(G463&lt;=0,AK462+1,0)</f>
        <v>0</v>
      </c>
      <c r="AL463" s="74" t="n">
        <f aca="false">IF(K463&gt;0,AL462+1,0)</f>
        <v>0</v>
      </c>
      <c r="AM463" s="74" t="n">
        <f aca="false">IF(K463&lt;=0,AM462+1,0)</f>
        <v>1</v>
      </c>
    </row>
    <row r="464" customFormat="false" ht="15" hidden="false" customHeight="false" outlineLevel="0" collapsed="false">
      <c r="A464" s="61" t="n">
        <v>463</v>
      </c>
      <c r="B464" s="62" t="n">
        <v>41684.6354166667</v>
      </c>
      <c r="C464" s="63" t="n">
        <f aca="false">YEAR(B464)</f>
        <v>2014</v>
      </c>
      <c r="D464" s="32" t="s">
        <v>277</v>
      </c>
      <c r="E464" s="64" t="n">
        <v>6050.15</v>
      </c>
      <c r="F464" s="65" t="n">
        <v>0.0072</v>
      </c>
      <c r="G464" s="66" t="n">
        <v>43.56108</v>
      </c>
      <c r="H464" s="67" t="n">
        <f aca="false">E464+IF(D464="Long",1,-1)*G464</f>
        <v>6093.71108</v>
      </c>
      <c r="I464" s="68" t="n">
        <f aca="false">Assumptions!$B$58</f>
        <v>5.35750011455817</v>
      </c>
      <c r="J464" s="68" t="n">
        <f aca="false">INDEX(Yearly!$T$5:$T$22,MATCH(C464,Yearly!$A$5:$A$22,0))</f>
        <v>0.880684950338329</v>
      </c>
      <c r="K464" s="68" t="n">
        <f aca="false">G464-I464-J464</f>
        <v>37.3228949351035</v>
      </c>
      <c r="L464" s="69" t="n">
        <f aca="false">(I464+J464)/Assumptions!$B$8</f>
        <v>0.00027506498602874</v>
      </c>
      <c r="M464" s="70" t="n">
        <f aca="false">F464-L464</f>
        <v>0.00692493501397126</v>
      </c>
      <c r="N464" s="71" t="n">
        <f aca="false">G464*Assumptions!$B$7</f>
        <v>342607.8942</v>
      </c>
      <c r="O464" s="71" t="n">
        <f aca="false">K464*Assumptions!$B$7</f>
        <v>293544.568664589</v>
      </c>
      <c r="P464" s="68" t="n">
        <f aca="false">P463+G464</f>
        <v>6857.822755</v>
      </c>
      <c r="Q464" s="68" t="n">
        <f aca="false">MAX(Q463,P464)</f>
        <v>7195.777635</v>
      </c>
      <c r="R464" s="68" t="n">
        <f aca="false">Q464-P464</f>
        <v>337.95488</v>
      </c>
      <c r="S464" s="68" t="n">
        <f aca="false">S463+K464</f>
        <v>4052.40084569725</v>
      </c>
      <c r="T464" s="68" t="n">
        <f aca="false">MAX(T463,S464)</f>
        <v>4556.37749235543</v>
      </c>
      <c r="U464" s="68" t="n">
        <f aca="false">T464-S464</f>
        <v>503.976646658178</v>
      </c>
      <c r="V464" s="70" t="n">
        <f aca="false">V463+F464</f>
        <v>1.5038</v>
      </c>
      <c r="W464" s="70" t="n">
        <f aca="false">MAX(W463,V464)</f>
        <v>1.5586</v>
      </c>
      <c r="X464" s="70" t="n">
        <f aca="false">W464-V464</f>
        <v>0.0548000000000002</v>
      </c>
      <c r="Y464" s="70" t="n">
        <f aca="false">Y463+M464</f>
        <v>1.38009842169489</v>
      </c>
      <c r="Z464" s="70" t="n">
        <f aca="false">MAX(Z463,Y464)</f>
        <v>1.44221894432306</v>
      </c>
      <c r="AA464" s="70" t="n">
        <f aca="false">Z464-Y464</f>
        <v>0.0621205226281718</v>
      </c>
      <c r="AB464" s="72" t="n">
        <f aca="false">AB463*(1+F464)</f>
        <v>4.1475539400411</v>
      </c>
      <c r="AC464" s="73" t="n">
        <f aca="false">MAX(AC463,AB464)</f>
        <v>4.38389302335591</v>
      </c>
      <c r="AD464" s="70" t="n">
        <f aca="false">1-AB464/AC464</f>
        <v>0.0539107779445529</v>
      </c>
      <c r="AE464" s="73" t="n">
        <f aca="false">AE463*(1+M464)</f>
        <v>3.66625051037687</v>
      </c>
      <c r="AF464" s="73" t="n">
        <f aca="false">MAX(AF463,AE464)</f>
        <v>3.90369892559549</v>
      </c>
      <c r="AG464" s="70" t="n">
        <f aca="false">1-AE464/AF464</f>
        <v>0.0608265185774787</v>
      </c>
      <c r="AH464" s="74" t="n">
        <f aca="false">IF(R464&gt;0,AH463+1,0)</f>
        <v>27</v>
      </c>
      <c r="AI464" s="74" t="n">
        <f aca="false">IF(U464&gt;0,AI463+1,0)</f>
        <v>27</v>
      </c>
      <c r="AJ464" s="74" t="n">
        <f aca="false">IF(G464&gt;0,AJ463+1,0)</f>
        <v>3</v>
      </c>
      <c r="AK464" s="74" t="n">
        <f aca="false">IF(G464&lt;=0,AK463+1,0)</f>
        <v>0</v>
      </c>
      <c r="AL464" s="74" t="n">
        <f aca="false">IF(K464&gt;0,AL463+1,0)</f>
        <v>1</v>
      </c>
      <c r="AM464" s="74" t="n">
        <f aca="false">IF(K464&lt;=0,AM463+1,0)</f>
        <v>0</v>
      </c>
    </row>
    <row r="465" customFormat="false" ht="15" hidden="false" customHeight="false" outlineLevel="0" collapsed="false">
      <c r="A465" s="61" t="n">
        <v>464</v>
      </c>
      <c r="B465" s="62" t="n">
        <v>41690.6354166667</v>
      </c>
      <c r="C465" s="63" t="n">
        <f aca="false">YEAR(B465)</f>
        <v>2014</v>
      </c>
      <c r="D465" s="32" t="s">
        <v>276</v>
      </c>
      <c r="E465" s="64" t="n">
        <v>6093.7</v>
      </c>
      <c r="F465" s="65" t="n">
        <v>-0.0078</v>
      </c>
      <c r="G465" s="66" t="n">
        <v>-47.53086</v>
      </c>
      <c r="H465" s="67" t="n">
        <f aca="false">E465+IF(D465="Long",1,-1)*G465</f>
        <v>6141.23086</v>
      </c>
      <c r="I465" s="68" t="n">
        <f aca="false">Assumptions!$B$58</f>
        <v>5.35750011455817</v>
      </c>
      <c r="J465" s="68" t="n">
        <f aca="false">INDEX(Yearly!$T$5:$T$22,MATCH(C465,Yearly!$A$5:$A$22,0))</f>
        <v>0.880684950338329</v>
      </c>
      <c r="K465" s="68" t="n">
        <f aca="false">G465-I465-J465</f>
        <v>-53.7690450648965</v>
      </c>
      <c r="L465" s="69" t="n">
        <f aca="false">(I465+J465)/Assumptions!$B$8</f>
        <v>0.00027506498602874</v>
      </c>
      <c r="M465" s="70" t="n">
        <f aca="false">F465-L465</f>
        <v>-0.00807506498602874</v>
      </c>
      <c r="N465" s="71" t="n">
        <f aca="false">G465*Assumptions!$B$7</f>
        <v>-373830.2139</v>
      </c>
      <c r="O465" s="71" t="n">
        <f aca="false">K465*Assumptions!$B$7</f>
        <v>-422893.539435411</v>
      </c>
      <c r="P465" s="68" t="n">
        <f aca="false">P464+G465</f>
        <v>6810.291895</v>
      </c>
      <c r="Q465" s="68" t="n">
        <f aca="false">MAX(Q464,P465)</f>
        <v>7195.777635</v>
      </c>
      <c r="R465" s="68" t="n">
        <f aca="false">Q465-P465</f>
        <v>385.48574</v>
      </c>
      <c r="S465" s="68" t="n">
        <f aca="false">S464+K465</f>
        <v>3998.63180063236</v>
      </c>
      <c r="T465" s="68" t="n">
        <f aca="false">MAX(T464,S465)</f>
        <v>4556.37749235543</v>
      </c>
      <c r="U465" s="68" t="n">
        <f aca="false">T465-S465</f>
        <v>557.745691723074</v>
      </c>
      <c r="V465" s="70" t="n">
        <f aca="false">V464+F465</f>
        <v>1.496</v>
      </c>
      <c r="W465" s="70" t="n">
        <f aca="false">MAX(W464,V465)</f>
        <v>1.5586</v>
      </c>
      <c r="X465" s="70" t="n">
        <f aca="false">W465-V465</f>
        <v>0.0626000000000002</v>
      </c>
      <c r="Y465" s="70" t="n">
        <f aca="false">Y464+M465</f>
        <v>1.37202335670886</v>
      </c>
      <c r="Z465" s="70" t="n">
        <f aca="false">MAX(Z464,Y465)</f>
        <v>1.44221894432306</v>
      </c>
      <c r="AA465" s="70" t="n">
        <f aca="false">Z465-Y465</f>
        <v>0.0701955876142006</v>
      </c>
      <c r="AB465" s="72" t="n">
        <f aca="false">AB464*(1+F465)</f>
        <v>4.11520301930878</v>
      </c>
      <c r="AC465" s="73" t="n">
        <f aca="false">MAX(AC464,AB465)</f>
        <v>4.38389302335591</v>
      </c>
      <c r="AD465" s="70" t="n">
        <f aca="false">1-AB465/AC465</f>
        <v>0.0612902738765855</v>
      </c>
      <c r="AE465" s="73" t="n">
        <f aca="false">AE464*(1+M465)</f>
        <v>3.63664529925052</v>
      </c>
      <c r="AF465" s="73" t="n">
        <f aca="false">MAX(AF464,AE465)</f>
        <v>3.90369892559549</v>
      </c>
      <c r="AG465" s="70" t="n">
        <f aca="false">1-AE465/AF465</f>
        <v>0.0684104054731204</v>
      </c>
      <c r="AH465" s="74" t="n">
        <f aca="false">IF(R465&gt;0,AH464+1,0)</f>
        <v>28</v>
      </c>
      <c r="AI465" s="74" t="n">
        <f aca="false">IF(U465&gt;0,AI464+1,0)</f>
        <v>28</v>
      </c>
      <c r="AJ465" s="74" t="n">
        <f aca="false">IF(G465&gt;0,AJ464+1,0)</f>
        <v>0</v>
      </c>
      <c r="AK465" s="74" t="n">
        <f aca="false">IF(G465&lt;=0,AK464+1,0)</f>
        <v>1</v>
      </c>
      <c r="AL465" s="74" t="n">
        <f aca="false">IF(K465&gt;0,AL464+1,0)</f>
        <v>0</v>
      </c>
      <c r="AM465" s="74" t="n">
        <f aca="false">IF(K465&lt;=0,AM464+1,0)</f>
        <v>1</v>
      </c>
    </row>
    <row r="466" customFormat="false" ht="15" hidden="false" customHeight="false" outlineLevel="0" collapsed="false">
      <c r="A466" s="61" t="n">
        <v>465</v>
      </c>
      <c r="B466" s="62" t="n">
        <v>41691.40625</v>
      </c>
      <c r="C466" s="63" t="n">
        <f aca="false">YEAR(B466)</f>
        <v>2014</v>
      </c>
      <c r="D466" s="32" t="s">
        <v>277</v>
      </c>
      <c r="E466" s="64" t="n">
        <v>6141.45</v>
      </c>
      <c r="F466" s="65" t="n">
        <v>0.0499</v>
      </c>
      <c r="G466" s="66" t="n">
        <v>306.458355</v>
      </c>
      <c r="H466" s="67" t="n">
        <f aca="false">E466+IF(D466="Long",1,-1)*G466</f>
        <v>6447.908355</v>
      </c>
      <c r="I466" s="68" t="n">
        <f aca="false">Assumptions!$B$58</f>
        <v>5.35750011455817</v>
      </c>
      <c r="J466" s="68" t="n">
        <f aca="false">INDEX(Yearly!$T$5:$T$22,MATCH(C466,Yearly!$A$5:$A$22,0))</f>
        <v>0.880684950338329</v>
      </c>
      <c r="K466" s="68" t="n">
        <f aca="false">G466-I466-J466</f>
        <v>300.220169935104</v>
      </c>
      <c r="L466" s="69" t="n">
        <f aca="false">(I466+J466)/Assumptions!$B$8</f>
        <v>0.00027506498602874</v>
      </c>
      <c r="M466" s="70" t="n">
        <f aca="false">F466-L466</f>
        <v>0.0496249350139713</v>
      </c>
      <c r="N466" s="71" t="n">
        <f aca="false">G466*Assumptions!$B$7</f>
        <v>2410294.962075</v>
      </c>
      <c r="O466" s="71" t="n">
        <f aca="false">K466*Assumptions!$B$7</f>
        <v>2361231.63653959</v>
      </c>
      <c r="P466" s="68" t="n">
        <f aca="false">P465+G466</f>
        <v>7116.75025</v>
      </c>
      <c r="Q466" s="68" t="n">
        <f aca="false">MAX(Q465,P466)</f>
        <v>7195.777635</v>
      </c>
      <c r="R466" s="68" t="n">
        <f aca="false">Q466-P466</f>
        <v>79.0273850000003</v>
      </c>
      <c r="S466" s="68" t="n">
        <f aca="false">S465+K466</f>
        <v>4298.85197056746</v>
      </c>
      <c r="T466" s="68" t="n">
        <f aca="false">MAX(T465,S466)</f>
        <v>4556.37749235543</v>
      </c>
      <c r="U466" s="68" t="n">
        <f aca="false">T466-S466</f>
        <v>257.525521787971</v>
      </c>
      <c r="V466" s="70" t="n">
        <f aca="false">V465+F466</f>
        <v>1.5459</v>
      </c>
      <c r="W466" s="70" t="n">
        <f aca="false">MAX(W465,V466)</f>
        <v>1.5586</v>
      </c>
      <c r="X466" s="70" t="n">
        <f aca="false">W466-V466</f>
        <v>0.0127000000000002</v>
      </c>
      <c r="Y466" s="70" t="n">
        <f aca="false">Y465+M466</f>
        <v>1.42164829172283</v>
      </c>
      <c r="Z466" s="70" t="n">
        <f aca="false">MAX(Z465,Y466)</f>
        <v>1.44221894432306</v>
      </c>
      <c r="AA466" s="70" t="n">
        <f aca="false">Z466-Y466</f>
        <v>0.0205706526002294</v>
      </c>
      <c r="AB466" s="72" t="n">
        <f aca="false">AB465*(1+F466)</f>
        <v>4.32055164997229</v>
      </c>
      <c r="AC466" s="73" t="n">
        <f aca="false">MAX(AC465,AB466)</f>
        <v>4.38389302335591</v>
      </c>
      <c r="AD466" s="70" t="n">
        <f aca="false">1-AB466/AC466</f>
        <v>0.0144486585430271</v>
      </c>
      <c r="AE466" s="73" t="n">
        <f aca="false">AE465*(1+M466)</f>
        <v>3.81711358589469</v>
      </c>
      <c r="AF466" s="73" t="n">
        <f aca="false">MAX(AF465,AE466)</f>
        <v>3.90369892559549</v>
      </c>
      <c r="AG466" s="70" t="n">
        <f aca="false">1-AE466/AF466</f>
        <v>0.0221803323850321</v>
      </c>
      <c r="AH466" s="74" t="n">
        <f aca="false">IF(R466&gt;0,AH465+1,0)</f>
        <v>29</v>
      </c>
      <c r="AI466" s="74" t="n">
        <f aca="false">IF(U466&gt;0,AI465+1,0)</f>
        <v>29</v>
      </c>
      <c r="AJ466" s="74" t="n">
        <f aca="false">IF(G466&gt;0,AJ465+1,0)</f>
        <v>1</v>
      </c>
      <c r="AK466" s="74" t="n">
        <f aca="false">IF(G466&lt;=0,AK465+1,0)</f>
        <v>0</v>
      </c>
      <c r="AL466" s="74" t="n">
        <f aca="false">IF(K466&gt;0,AL465+1,0)</f>
        <v>1</v>
      </c>
      <c r="AM466" s="74" t="n">
        <f aca="false">IF(K466&lt;=0,AM465+1,0)</f>
        <v>0</v>
      </c>
    </row>
    <row r="467" customFormat="false" ht="15" hidden="false" customHeight="false" outlineLevel="0" collapsed="false">
      <c r="A467" s="61" t="n">
        <v>466</v>
      </c>
      <c r="B467" s="62" t="n">
        <v>41712.6354166667</v>
      </c>
      <c r="C467" s="63" t="n">
        <f aca="false">YEAR(B467)</f>
        <v>2014</v>
      </c>
      <c r="D467" s="32" t="s">
        <v>277</v>
      </c>
      <c r="E467" s="64" t="n">
        <v>6505.65</v>
      </c>
      <c r="F467" s="65" t="n">
        <v>0.0003</v>
      </c>
      <c r="G467" s="66" t="n">
        <v>1.951695</v>
      </c>
      <c r="H467" s="67" t="n">
        <f aca="false">E467+IF(D467="Long",1,-1)*G467</f>
        <v>6507.601695</v>
      </c>
      <c r="I467" s="68" t="n">
        <f aca="false">Assumptions!$B$58</f>
        <v>5.35750011455817</v>
      </c>
      <c r="J467" s="68" t="n">
        <f aca="false">INDEX(Yearly!$T$5:$T$22,MATCH(C467,Yearly!$A$5:$A$22,0))</f>
        <v>0.880684950338329</v>
      </c>
      <c r="K467" s="68" t="n">
        <f aca="false">G467-I467-J467</f>
        <v>-4.2864900648965</v>
      </c>
      <c r="L467" s="69" t="n">
        <f aca="false">(I467+J467)/Assumptions!$B$8</f>
        <v>0.00027506498602874</v>
      </c>
      <c r="M467" s="70" t="n">
        <f aca="false">F467-L467</f>
        <v>2.49350139712598E-005</v>
      </c>
      <c r="N467" s="71" t="n">
        <f aca="false">G467*Assumptions!$B$7</f>
        <v>15350.081175</v>
      </c>
      <c r="O467" s="71" t="n">
        <f aca="false">K467*Assumptions!$B$7</f>
        <v>-33713.244360411</v>
      </c>
      <c r="P467" s="68" t="n">
        <f aca="false">P466+G467</f>
        <v>7118.701945</v>
      </c>
      <c r="Q467" s="68" t="n">
        <f aca="false">MAX(Q466,P467)</f>
        <v>7195.777635</v>
      </c>
      <c r="R467" s="68" t="n">
        <f aca="false">Q467-P467</f>
        <v>77.0756900000006</v>
      </c>
      <c r="S467" s="68" t="n">
        <f aca="false">S466+K467</f>
        <v>4294.56548050256</v>
      </c>
      <c r="T467" s="68" t="n">
        <f aca="false">MAX(T466,S467)</f>
        <v>4556.37749235543</v>
      </c>
      <c r="U467" s="68" t="n">
        <f aca="false">T467-S467</f>
        <v>261.812011852868</v>
      </c>
      <c r="V467" s="70" t="n">
        <f aca="false">V466+F467</f>
        <v>1.5462</v>
      </c>
      <c r="W467" s="70" t="n">
        <f aca="false">MAX(W466,V467)</f>
        <v>1.5586</v>
      </c>
      <c r="X467" s="70" t="n">
        <f aca="false">W467-V467</f>
        <v>0.0124000000000002</v>
      </c>
      <c r="Y467" s="70" t="n">
        <f aca="false">Y466+M467</f>
        <v>1.4216732267368</v>
      </c>
      <c r="Z467" s="70" t="n">
        <f aca="false">MAX(Z466,Y467)</f>
        <v>1.44221894432306</v>
      </c>
      <c r="AA467" s="70" t="n">
        <f aca="false">Z467-Y467</f>
        <v>0.0205457175862582</v>
      </c>
      <c r="AB467" s="72" t="n">
        <f aca="false">AB466*(1+F467)</f>
        <v>4.32184781546728</v>
      </c>
      <c r="AC467" s="73" t="n">
        <f aca="false">MAX(AC466,AB467)</f>
        <v>4.38389302335591</v>
      </c>
      <c r="AD467" s="70" t="n">
        <f aca="false">1-AB467/AC467</f>
        <v>0.0141529931405899</v>
      </c>
      <c r="AE467" s="73" t="n">
        <f aca="false">AE466*(1+M467)</f>
        <v>3.81720876567528</v>
      </c>
      <c r="AF467" s="73" t="n">
        <f aca="false">MAX(AF466,AE467)</f>
        <v>3.90369892559549</v>
      </c>
      <c r="AG467" s="70" t="n">
        <f aca="false">1-AE467/AF467</f>
        <v>0.0221559504379588</v>
      </c>
      <c r="AH467" s="74" t="n">
        <f aca="false">IF(R467&gt;0,AH466+1,0)</f>
        <v>30</v>
      </c>
      <c r="AI467" s="74" t="n">
        <f aca="false">IF(U467&gt;0,AI466+1,0)</f>
        <v>30</v>
      </c>
      <c r="AJ467" s="74" t="n">
        <f aca="false">IF(G467&gt;0,AJ466+1,0)</f>
        <v>2</v>
      </c>
      <c r="AK467" s="74" t="n">
        <f aca="false">IF(G467&lt;=0,AK466+1,0)</f>
        <v>0</v>
      </c>
      <c r="AL467" s="74" t="n">
        <f aca="false">IF(K467&gt;0,AL466+1,0)</f>
        <v>0</v>
      </c>
      <c r="AM467" s="74" t="n">
        <f aca="false">IF(K467&lt;=0,AM466+1,0)</f>
        <v>1</v>
      </c>
    </row>
    <row r="468" customFormat="false" ht="15" hidden="false" customHeight="false" outlineLevel="0" collapsed="false">
      <c r="A468" s="61" t="n">
        <v>467</v>
      </c>
      <c r="B468" s="62" t="n">
        <v>41718.5027777778</v>
      </c>
      <c r="C468" s="63" t="n">
        <f aca="false">YEAR(B468)</f>
        <v>2014</v>
      </c>
      <c r="D468" s="32" t="s">
        <v>277</v>
      </c>
      <c r="E468" s="64" t="n">
        <v>6512.1</v>
      </c>
      <c r="F468" s="65" t="n">
        <v>-0.0018</v>
      </c>
      <c r="G468" s="66" t="n">
        <v>-11.72178</v>
      </c>
      <c r="H468" s="67" t="n">
        <f aca="false">E468+IF(D468="Long",1,-1)*G468</f>
        <v>6500.37822</v>
      </c>
      <c r="I468" s="68" t="n">
        <f aca="false">Assumptions!$B$58</f>
        <v>5.35750011455817</v>
      </c>
      <c r="J468" s="68" t="n">
        <f aca="false">INDEX(Yearly!$T$5:$T$22,MATCH(C468,Yearly!$A$5:$A$22,0))</f>
        <v>0.880684950338329</v>
      </c>
      <c r="K468" s="68" t="n">
        <f aca="false">G468-I468-J468</f>
        <v>-17.9599650648965</v>
      </c>
      <c r="L468" s="69" t="n">
        <f aca="false">(I468+J468)/Assumptions!$B$8</f>
        <v>0.00027506498602874</v>
      </c>
      <c r="M468" s="70" t="n">
        <f aca="false">F468-L468</f>
        <v>-0.00207506498602874</v>
      </c>
      <c r="N468" s="71" t="n">
        <f aca="false">G468*Assumptions!$B$7</f>
        <v>-92191.7997</v>
      </c>
      <c r="O468" s="71" t="n">
        <f aca="false">K468*Assumptions!$B$7</f>
        <v>-141255.125235411</v>
      </c>
      <c r="P468" s="68" t="n">
        <f aca="false">P467+G468</f>
        <v>7106.980165</v>
      </c>
      <c r="Q468" s="68" t="n">
        <f aca="false">MAX(Q467,P468)</f>
        <v>7195.777635</v>
      </c>
      <c r="R468" s="68" t="n">
        <f aca="false">Q468-P468</f>
        <v>88.7974700000004</v>
      </c>
      <c r="S468" s="68" t="n">
        <f aca="false">S467+K468</f>
        <v>4276.60551543767</v>
      </c>
      <c r="T468" s="68" t="n">
        <f aca="false">MAX(T467,S468)</f>
        <v>4556.37749235543</v>
      </c>
      <c r="U468" s="68" t="n">
        <f aca="false">T468-S468</f>
        <v>279.771976917764</v>
      </c>
      <c r="V468" s="70" t="n">
        <f aca="false">V467+F468</f>
        <v>1.5444</v>
      </c>
      <c r="W468" s="70" t="n">
        <f aca="false">MAX(W467,V468)</f>
        <v>1.5586</v>
      </c>
      <c r="X468" s="70" t="n">
        <f aca="false">W468-V468</f>
        <v>0.0142000000000002</v>
      </c>
      <c r="Y468" s="70" t="n">
        <f aca="false">Y467+M468</f>
        <v>1.41959816175077</v>
      </c>
      <c r="Z468" s="70" t="n">
        <f aca="false">MAX(Z467,Y468)</f>
        <v>1.44221894432306</v>
      </c>
      <c r="AA468" s="70" t="n">
        <f aca="false">Z468-Y468</f>
        <v>0.0226207825722871</v>
      </c>
      <c r="AB468" s="72" t="n">
        <f aca="false">AB467*(1+F468)</f>
        <v>4.31406848939944</v>
      </c>
      <c r="AC468" s="73" t="n">
        <f aca="false">MAX(AC467,AB468)</f>
        <v>4.38389302335591</v>
      </c>
      <c r="AD468" s="70" t="n">
        <f aca="false">1-AB468/AC468</f>
        <v>0.015927517752937</v>
      </c>
      <c r="AE468" s="73" t="n">
        <f aca="false">AE467*(1+M468)</f>
        <v>3.80928780942127</v>
      </c>
      <c r="AF468" s="73" t="n">
        <f aca="false">MAX(AF467,AE468)</f>
        <v>3.90369892559549</v>
      </c>
      <c r="AG468" s="70" t="n">
        <f aca="false">1-AE468/AF468</f>
        <v>0.0241850403870015</v>
      </c>
      <c r="AH468" s="74" t="n">
        <f aca="false">IF(R468&gt;0,AH467+1,0)</f>
        <v>31</v>
      </c>
      <c r="AI468" s="74" t="n">
        <f aca="false">IF(U468&gt;0,AI467+1,0)</f>
        <v>31</v>
      </c>
      <c r="AJ468" s="74" t="n">
        <f aca="false">IF(G468&gt;0,AJ467+1,0)</f>
        <v>0</v>
      </c>
      <c r="AK468" s="74" t="n">
        <f aca="false">IF(G468&lt;=0,AK467+1,0)</f>
        <v>1</v>
      </c>
      <c r="AL468" s="74" t="n">
        <f aca="false">IF(K468&gt;0,AL467+1,0)</f>
        <v>0</v>
      </c>
      <c r="AM468" s="74" t="n">
        <f aca="false">IF(K468&lt;=0,AM467+1,0)</f>
        <v>2</v>
      </c>
    </row>
    <row r="469" customFormat="false" ht="15" hidden="false" customHeight="false" outlineLevel="0" collapsed="false">
      <c r="A469" s="61" t="n">
        <v>468</v>
      </c>
      <c r="B469" s="62" t="n">
        <v>41719.40625</v>
      </c>
      <c r="C469" s="63" t="n">
        <f aca="false">YEAR(B469)</f>
        <v>2014</v>
      </c>
      <c r="D469" s="32" t="s">
        <v>277</v>
      </c>
      <c r="E469" s="64" t="n">
        <v>6501.2</v>
      </c>
      <c r="F469" s="65" t="n">
        <v>-0.0021</v>
      </c>
      <c r="G469" s="66" t="n">
        <v>-13.65252</v>
      </c>
      <c r="H469" s="67" t="n">
        <f aca="false">E469+IF(D469="Long",1,-1)*G469</f>
        <v>6487.54748</v>
      </c>
      <c r="I469" s="68" t="n">
        <f aca="false">Assumptions!$B$58</f>
        <v>5.35750011455817</v>
      </c>
      <c r="J469" s="68" t="n">
        <f aca="false">INDEX(Yearly!$T$5:$T$22,MATCH(C469,Yearly!$A$5:$A$22,0))</f>
        <v>0.880684950338329</v>
      </c>
      <c r="K469" s="68" t="n">
        <f aca="false">G469-I469-J469</f>
        <v>-19.8907050648965</v>
      </c>
      <c r="L469" s="69" t="n">
        <f aca="false">(I469+J469)/Assumptions!$B$8</f>
        <v>0.00027506498602874</v>
      </c>
      <c r="M469" s="70" t="n">
        <f aca="false">F469-L469</f>
        <v>-0.00237506498602874</v>
      </c>
      <c r="N469" s="71" t="n">
        <f aca="false">G469*Assumptions!$B$7</f>
        <v>-107377.0698</v>
      </c>
      <c r="O469" s="71" t="n">
        <f aca="false">K469*Assumptions!$B$7</f>
        <v>-156440.395335411</v>
      </c>
      <c r="P469" s="68" t="n">
        <f aca="false">P468+G469</f>
        <v>7093.327645</v>
      </c>
      <c r="Q469" s="68" t="n">
        <f aca="false">MAX(Q468,P469)</f>
        <v>7195.777635</v>
      </c>
      <c r="R469" s="68" t="n">
        <f aca="false">Q469-P469</f>
        <v>102.44999</v>
      </c>
      <c r="S469" s="68" t="n">
        <f aca="false">S468+K469</f>
        <v>4256.71481037277</v>
      </c>
      <c r="T469" s="68" t="n">
        <f aca="false">MAX(T468,S469)</f>
        <v>4556.37749235543</v>
      </c>
      <c r="U469" s="68" t="n">
        <f aca="false">T469-S469</f>
        <v>299.662681982661</v>
      </c>
      <c r="V469" s="70" t="n">
        <f aca="false">V468+F469</f>
        <v>1.5423</v>
      </c>
      <c r="W469" s="70" t="n">
        <f aca="false">MAX(W468,V469)</f>
        <v>1.5586</v>
      </c>
      <c r="X469" s="70" t="n">
        <f aca="false">W469-V469</f>
        <v>0.0163000000000002</v>
      </c>
      <c r="Y469" s="70" t="n">
        <f aca="false">Y468+M469</f>
        <v>1.41722309676474</v>
      </c>
      <c r="Z469" s="70" t="n">
        <f aca="false">MAX(Z468,Y469)</f>
        <v>1.44221894432306</v>
      </c>
      <c r="AA469" s="70" t="n">
        <f aca="false">Z469-Y469</f>
        <v>0.0249958475583159</v>
      </c>
      <c r="AB469" s="72" t="n">
        <f aca="false">AB468*(1+F469)</f>
        <v>4.3050089455717</v>
      </c>
      <c r="AC469" s="73" t="n">
        <f aca="false">MAX(AC468,AB469)</f>
        <v>4.38389302335591</v>
      </c>
      <c r="AD469" s="70" t="n">
        <f aca="false">1-AB469/AC469</f>
        <v>0.0179940699656558</v>
      </c>
      <c r="AE469" s="73" t="n">
        <f aca="false">AE468*(1+M469)</f>
        <v>3.8002405033234</v>
      </c>
      <c r="AF469" s="73" t="n">
        <f aca="false">MAX(AF468,AE469)</f>
        <v>3.90369892559549</v>
      </c>
      <c r="AG469" s="70" t="n">
        <f aca="false">1-AE469/AF469</f>
        <v>0.0265026643304214</v>
      </c>
      <c r="AH469" s="74" t="n">
        <f aca="false">IF(R469&gt;0,AH468+1,0)</f>
        <v>32</v>
      </c>
      <c r="AI469" s="74" t="n">
        <f aca="false">IF(U469&gt;0,AI468+1,0)</f>
        <v>32</v>
      </c>
      <c r="AJ469" s="74" t="n">
        <f aca="false">IF(G469&gt;0,AJ468+1,0)</f>
        <v>0</v>
      </c>
      <c r="AK469" s="74" t="n">
        <f aca="false">IF(G469&lt;=0,AK468+1,0)</f>
        <v>2</v>
      </c>
      <c r="AL469" s="74" t="n">
        <f aca="false">IF(K469&gt;0,AL468+1,0)</f>
        <v>0</v>
      </c>
      <c r="AM469" s="74" t="n">
        <f aca="false">IF(K469&lt;=0,AM468+1,0)</f>
        <v>3</v>
      </c>
    </row>
    <row r="470" customFormat="false" ht="15" hidden="false" customHeight="false" outlineLevel="0" collapsed="false">
      <c r="A470" s="61" t="n">
        <v>469</v>
      </c>
      <c r="B470" s="62" t="n">
        <v>41722.40625</v>
      </c>
      <c r="C470" s="63" t="n">
        <f aca="false">YEAR(B470)</f>
        <v>2014</v>
      </c>
      <c r="D470" s="32" t="s">
        <v>277</v>
      </c>
      <c r="E470" s="64" t="n">
        <v>6569.85</v>
      </c>
      <c r="F470" s="65" t="n">
        <v>0.0186</v>
      </c>
      <c r="G470" s="66" t="n">
        <v>122.19921</v>
      </c>
      <c r="H470" s="67" t="n">
        <f aca="false">E470+IF(D470="Long",1,-1)*G470</f>
        <v>6692.04921</v>
      </c>
      <c r="I470" s="68" t="n">
        <f aca="false">Assumptions!$B$58</f>
        <v>5.35750011455817</v>
      </c>
      <c r="J470" s="68" t="n">
        <f aca="false">INDEX(Yearly!$T$5:$T$22,MATCH(C470,Yearly!$A$5:$A$22,0))</f>
        <v>0.880684950338329</v>
      </c>
      <c r="K470" s="68" t="n">
        <f aca="false">G470-I470-J470</f>
        <v>115.961024935104</v>
      </c>
      <c r="L470" s="69" t="n">
        <f aca="false">(I470+J470)/Assumptions!$B$8</f>
        <v>0.00027506498602874</v>
      </c>
      <c r="M470" s="70" t="n">
        <f aca="false">F470-L470</f>
        <v>0.0183249350139713</v>
      </c>
      <c r="N470" s="71" t="n">
        <f aca="false">G470*Assumptions!$B$7</f>
        <v>961096.78665</v>
      </c>
      <c r="O470" s="71" t="n">
        <f aca="false">K470*Assumptions!$B$7</f>
        <v>912033.461114589</v>
      </c>
      <c r="P470" s="68" t="n">
        <f aca="false">P469+G470</f>
        <v>7215.526855</v>
      </c>
      <c r="Q470" s="68" t="n">
        <f aca="false">MAX(Q469,P470)</f>
        <v>7215.526855</v>
      </c>
      <c r="R470" s="68" t="n">
        <f aca="false">Q470-P470</f>
        <v>0</v>
      </c>
      <c r="S470" s="68" t="n">
        <f aca="false">S469+K470</f>
        <v>4372.67583530787</v>
      </c>
      <c r="T470" s="68" t="n">
        <f aca="false">MAX(T469,S470)</f>
        <v>4556.37749235543</v>
      </c>
      <c r="U470" s="68" t="n">
        <f aca="false">T470-S470</f>
        <v>183.701657047557</v>
      </c>
      <c r="V470" s="70" t="n">
        <f aca="false">V469+F470</f>
        <v>1.5609</v>
      </c>
      <c r="W470" s="70" t="n">
        <f aca="false">MAX(W469,V470)</f>
        <v>1.5609</v>
      </c>
      <c r="X470" s="70" t="n">
        <f aca="false">W470-V470</f>
        <v>0</v>
      </c>
      <c r="Y470" s="70" t="n">
        <f aca="false">Y469+M470</f>
        <v>1.43554803177871</v>
      </c>
      <c r="Z470" s="70" t="n">
        <f aca="false">MAX(Z469,Y470)</f>
        <v>1.44221894432306</v>
      </c>
      <c r="AA470" s="70" t="n">
        <f aca="false">Z470-Y470</f>
        <v>0.00667091254434449</v>
      </c>
      <c r="AB470" s="72" t="n">
        <f aca="false">AB469*(1+F470)</f>
        <v>4.38508211195933</v>
      </c>
      <c r="AC470" s="73" t="n">
        <f aca="false">MAX(AC469,AB470)</f>
        <v>4.38508211195933</v>
      </c>
      <c r="AD470" s="70" t="n">
        <f aca="false">1-AB470/AC470</f>
        <v>0</v>
      </c>
      <c r="AE470" s="73" t="n">
        <f aca="false">AE469*(1+M470)</f>
        <v>3.86987966358427</v>
      </c>
      <c r="AF470" s="73" t="n">
        <f aca="false">MAX(AF469,AE470)</f>
        <v>3.90369892559549</v>
      </c>
      <c r="AG470" s="70" t="n">
        <f aca="false">1-AE470/AF470</f>
        <v>0.00866338891800211</v>
      </c>
      <c r="AH470" s="74" t="n">
        <f aca="false">IF(R470&gt;0,AH469+1,0)</f>
        <v>0</v>
      </c>
      <c r="AI470" s="74" t="n">
        <f aca="false">IF(U470&gt;0,AI469+1,0)</f>
        <v>33</v>
      </c>
      <c r="AJ470" s="74" t="n">
        <f aca="false">IF(G470&gt;0,AJ469+1,0)</f>
        <v>1</v>
      </c>
      <c r="AK470" s="74" t="n">
        <f aca="false">IF(G470&lt;=0,AK469+1,0)</f>
        <v>0</v>
      </c>
      <c r="AL470" s="74" t="n">
        <f aca="false">IF(K470&gt;0,AL469+1,0)</f>
        <v>1</v>
      </c>
      <c r="AM470" s="74" t="n">
        <f aca="false">IF(K470&lt;=0,AM469+1,0)</f>
        <v>0</v>
      </c>
    </row>
    <row r="471" customFormat="false" ht="15" hidden="false" customHeight="false" outlineLevel="0" collapsed="false">
      <c r="A471" s="61" t="n">
        <v>470</v>
      </c>
      <c r="B471" s="62" t="n">
        <v>41736.40625</v>
      </c>
      <c r="C471" s="63" t="n">
        <f aca="false">YEAR(B471)</f>
        <v>2014</v>
      </c>
      <c r="D471" s="32" t="s">
        <v>277</v>
      </c>
      <c r="E471" s="64" t="n">
        <v>6714.05</v>
      </c>
      <c r="F471" s="65" t="n">
        <v>-0.0045</v>
      </c>
      <c r="G471" s="66" t="n">
        <v>-30.213225</v>
      </c>
      <c r="H471" s="67" t="n">
        <f aca="false">E471+IF(D471="Long",1,-1)*G471</f>
        <v>6683.836775</v>
      </c>
      <c r="I471" s="68" t="n">
        <f aca="false">Assumptions!$B$58</f>
        <v>5.35750011455817</v>
      </c>
      <c r="J471" s="68" t="n">
        <f aca="false">INDEX(Yearly!$T$5:$T$22,MATCH(C471,Yearly!$A$5:$A$22,0))</f>
        <v>0.880684950338329</v>
      </c>
      <c r="K471" s="68" t="n">
        <f aca="false">G471-I471-J471</f>
        <v>-36.4514100648965</v>
      </c>
      <c r="L471" s="69" t="n">
        <f aca="false">(I471+J471)/Assumptions!$B$8</f>
        <v>0.00027506498602874</v>
      </c>
      <c r="M471" s="70" t="n">
        <f aca="false">F471-L471</f>
        <v>-0.00477506498602874</v>
      </c>
      <c r="N471" s="71" t="n">
        <f aca="false">G471*Assumptions!$B$7</f>
        <v>-237627.014625</v>
      </c>
      <c r="O471" s="71" t="n">
        <f aca="false">K471*Assumptions!$B$7</f>
        <v>-286690.340160411</v>
      </c>
      <c r="P471" s="68" t="n">
        <f aca="false">P470+G471</f>
        <v>7185.31363</v>
      </c>
      <c r="Q471" s="68" t="n">
        <f aca="false">MAX(Q470,P471)</f>
        <v>7215.526855</v>
      </c>
      <c r="R471" s="68" t="n">
        <f aca="false">Q471-P471</f>
        <v>30.2132250000004</v>
      </c>
      <c r="S471" s="68" t="n">
        <f aca="false">S470+K471</f>
        <v>4336.22442524298</v>
      </c>
      <c r="T471" s="68" t="n">
        <f aca="false">MAX(T470,S471)</f>
        <v>4556.37749235543</v>
      </c>
      <c r="U471" s="68" t="n">
        <f aca="false">T471-S471</f>
        <v>220.153067112454</v>
      </c>
      <c r="V471" s="70" t="n">
        <f aca="false">V470+F471</f>
        <v>1.5564</v>
      </c>
      <c r="W471" s="70" t="n">
        <f aca="false">MAX(W470,V471)</f>
        <v>1.5609</v>
      </c>
      <c r="X471" s="70" t="n">
        <f aca="false">W471-V471</f>
        <v>0.00449999999999995</v>
      </c>
      <c r="Y471" s="70" t="n">
        <f aca="false">Y470+M471</f>
        <v>1.43077296679269</v>
      </c>
      <c r="Z471" s="70" t="n">
        <f aca="false">MAX(Z470,Y471)</f>
        <v>1.44221894432306</v>
      </c>
      <c r="AA471" s="70" t="n">
        <f aca="false">Z471-Y471</f>
        <v>0.0114459775303732</v>
      </c>
      <c r="AB471" s="72" t="n">
        <f aca="false">AB470*(1+F471)</f>
        <v>4.36534924245551</v>
      </c>
      <c r="AC471" s="73" t="n">
        <f aca="false">MAX(AC470,AB471)</f>
        <v>4.38508211195933</v>
      </c>
      <c r="AD471" s="70" t="n">
        <f aca="false">1-AB471/AC471</f>
        <v>0.00449999999999995</v>
      </c>
      <c r="AE471" s="73" t="n">
        <f aca="false">AE470*(1+M471)</f>
        <v>3.85140073670254</v>
      </c>
      <c r="AF471" s="73" t="n">
        <f aca="false">MAX(AF470,AE471)</f>
        <v>3.90369892559549</v>
      </c>
      <c r="AG471" s="70" t="n">
        <f aca="false">1-AE471/AF471</f>
        <v>0.0133970856589481</v>
      </c>
      <c r="AH471" s="74" t="n">
        <f aca="false">IF(R471&gt;0,AH470+1,0)</f>
        <v>1</v>
      </c>
      <c r="AI471" s="74" t="n">
        <f aca="false">IF(U471&gt;0,AI470+1,0)</f>
        <v>34</v>
      </c>
      <c r="AJ471" s="74" t="n">
        <f aca="false">IF(G471&gt;0,AJ470+1,0)</f>
        <v>0</v>
      </c>
      <c r="AK471" s="74" t="n">
        <f aca="false">IF(G471&lt;=0,AK470+1,0)</f>
        <v>1</v>
      </c>
      <c r="AL471" s="74" t="n">
        <f aca="false">IF(K471&gt;0,AL470+1,0)</f>
        <v>0</v>
      </c>
      <c r="AM471" s="74" t="n">
        <f aca="false">IF(K471&lt;=0,AM470+1,0)</f>
        <v>1</v>
      </c>
    </row>
    <row r="472" customFormat="false" ht="15" hidden="false" customHeight="false" outlineLevel="0" collapsed="false">
      <c r="A472" s="61" t="n">
        <v>471</v>
      </c>
      <c r="B472" s="62" t="n">
        <v>41736.6354166667</v>
      </c>
      <c r="C472" s="63" t="n">
        <f aca="false">YEAR(B472)</f>
        <v>2014</v>
      </c>
      <c r="D472" s="32" t="s">
        <v>277</v>
      </c>
      <c r="E472" s="64" t="n">
        <v>6697.3</v>
      </c>
      <c r="F472" s="65" t="n">
        <v>0.0042</v>
      </c>
      <c r="G472" s="66" t="n">
        <v>28.12866</v>
      </c>
      <c r="H472" s="67" t="n">
        <f aca="false">E472+IF(D472="Long",1,-1)*G472</f>
        <v>6725.42866</v>
      </c>
      <c r="I472" s="68" t="n">
        <f aca="false">Assumptions!$B$58</f>
        <v>5.35750011455817</v>
      </c>
      <c r="J472" s="68" t="n">
        <f aca="false">INDEX(Yearly!$T$5:$T$22,MATCH(C472,Yearly!$A$5:$A$22,0))</f>
        <v>0.880684950338329</v>
      </c>
      <c r="K472" s="68" t="n">
        <f aca="false">G472-I472-J472</f>
        <v>21.8904749351035</v>
      </c>
      <c r="L472" s="69" t="n">
        <f aca="false">(I472+J472)/Assumptions!$B$8</f>
        <v>0.00027506498602874</v>
      </c>
      <c r="M472" s="70" t="n">
        <f aca="false">F472-L472</f>
        <v>0.00392493501397126</v>
      </c>
      <c r="N472" s="71" t="n">
        <f aca="false">G472*Assumptions!$B$7</f>
        <v>221231.9109</v>
      </c>
      <c r="O472" s="71" t="n">
        <f aca="false">K472*Assumptions!$B$7</f>
        <v>172168.585364589</v>
      </c>
      <c r="P472" s="68" t="n">
        <f aca="false">P471+G472</f>
        <v>7213.44229</v>
      </c>
      <c r="Q472" s="68" t="n">
        <f aca="false">MAX(Q471,P472)</f>
        <v>7215.526855</v>
      </c>
      <c r="R472" s="68" t="n">
        <f aca="false">Q472-P472</f>
        <v>2.08456500000011</v>
      </c>
      <c r="S472" s="68" t="n">
        <f aca="false">S471+K472</f>
        <v>4358.11490017808</v>
      </c>
      <c r="T472" s="68" t="n">
        <f aca="false">MAX(T471,S472)</f>
        <v>4556.37749235543</v>
      </c>
      <c r="U472" s="68" t="n">
        <f aca="false">T472-S472</f>
        <v>198.262592177351</v>
      </c>
      <c r="V472" s="70" t="n">
        <f aca="false">V471+F472</f>
        <v>1.5606</v>
      </c>
      <c r="W472" s="70" t="n">
        <f aca="false">MAX(W471,V472)</f>
        <v>1.5609</v>
      </c>
      <c r="X472" s="70" t="n">
        <f aca="false">W472-V472</f>
        <v>0.000299999999999967</v>
      </c>
      <c r="Y472" s="70" t="n">
        <f aca="false">Y471+M472</f>
        <v>1.43469790180666</v>
      </c>
      <c r="Z472" s="70" t="n">
        <f aca="false">MAX(Z471,Y472)</f>
        <v>1.44221894432306</v>
      </c>
      <c r="AA472" s="70" t="n">
        <f aca="false">Z472-Y472</f>
        <v>0.00752104251640207</v>
      </c>
      <c r="AB472" s="72" t="n">
        <f aca="false">AB471*(1+F472)</f>
        <v>4.38368370927383</v>
      </c>
      <c r="AC472" s="73" t="n">
        <f aca="false">MAX(AC471,AB472)</f>
        <v>4.38508211195933</v>
      </c>
      <c r="AD472" s="70" t="n">
        <f aca="false">1-AB472/AC472</f>
        <v>0.0003188999999999</v>
      </c>
      <c r="AE472" s="73" t="n">
        <f aca="false">AE471*(1+M472)</f>
        <v>3.86651723430686</v>
      </c>
      <c r="AF472" s="73" t="n">
        <f aca="false">MAX(AF471,AE472)</f>
        <v>3.90369892559549</v>
      </c>
      <c r="AG472" s="70" t="n">
        <f aca="false">1-AE472/AF472</f>
        <v>0.00952473333556492</v>
      </c>
      <c r="AH472" s="74" t="n">
        <f aca="false">IF(R472&gt;0,AH471+1,0)</f>
        <v>2</v>
      </c>
      <c r="AI472" s="74" t="n">
        <f aca="false">IF(U472&gt;0,AI471+1,0)</f>
        <v>35</v>
      </c>
      <c r="AJ472" s="74" t="n">
        <f aca="false">IF(G472&gt;0,AJ471+1,0)</f>
        <v>1</v>
      </c>
      <c r="AK472" s="74" t="n">
        <f aca="false">IF(G472&lt;=0,AK471+1,0)</f>
        <v>0</v>
      </c>
      <c r="AL472" s="74" t="n">
        <f aca="false">IF(K472&gt;0,AL471+1,0)</f>
        <v>1</v>
      </c>
      <c r="AM472" s="74" t="n">
        <f aca="false">IF(K472&lt;=0,AM471+1,0)</f>
        <v>0</v>
      </c>
    </row>
    <row r="473" customFormat="false" ht="15" hidden="false" customHeight="false" outlineLevel="0" collapsed="false">
      <c r="A473" s="61" t="n">
        <v>472</v>
      </c>
      <c r="B473" s="62" t="n">
        <v>41744.6145833333</v>
      </c>
      <c r="C473" s="63" t="n">
        <f aca="false">YEAR(B473)</f>
        <v>2014</v>
      </c>
      <c r="D473" s="32" t="s">
        <v>277</v>
      </c>
      <c r="E473" s="64" t="n">
        <v>6745.15</v>
      </c>
      <c r="F473" s="65" t="n">
        <v>-0.0026</v>
      </c>
      <c r="G473" s="66" t="n">
        <v>-17.53739</v>
      </c>
      <c r="H473" s="67" t="n">
        <f aca="false">E473+IF(D473="Long",1,-1)*G473</f>
        <v>6727.61261</v>
      </c>
      <c r="I473" s="68" t="n">
        <f aca="false">Assumptions!$B$58</f>
        <v>5.35750011455817</v>
      </c>
      <c r="J473" s="68" t="n">
        <f aca="false">INDEX(Yearly!$T$5:$T$22,MATCH(C473,Yearly!$A$5:$A$22,0))</f>
        <v>0.880684950338329</v>
      </c>
      <c r="K473" s="68" t="n">
        <f aca="false">G473-I473-J473</f>
        <v>-23.7755750648965</v>
      </c>
      <c r="L473" s="69" t="n">
        <f aca="false">(I473+J473)/Assumptions!$B$8</f>
        <v>0.00027506498602874</v>
      </c>
      <c r="M473" s="70" t="n">
        <f aca="false">F473-L473</f>
        <v>-0.00287506498602874</v>
      </c>
      <c r="N473" s="71" t="n">
        <f aca="false">G473*Assumptions!$B$7</f>
        <v>-137931.57235</v>
      </c>
      <c r="O473" s="71" t="n">
        <f aca="false">K473*Assumptions!$B$7</f>
        <v>-186994.897885411</v>
      </c>
      <c r="P473" s="68" t="n">
        <f aca="false">P472+G473</f>
        <v>7195.9049</v>
      </c>
      <c r="Q473" s="68" t="n">
        <f aca="false">MAX(Q472,P473)</f>
        <v>7215.526855</v>
      </c>
      <c r="R473" s="68" t="n">
        <f aca="false">Q473-P473</f>
        <v>19.6219550000005</v>
      </c>
      <c r="S473" s="68" t="n">
        <f aca="false">S472+K473</f>
        <v>4334.33932511318</v>
      </c>
      <c r="T473" s="68" t="n">
        <f aca="false">MAX(T472,S473)</f>
        <v>4556.37749235543</v>
      </c>
      <c r="U473" s="68" t="n">
        <f aca="false">T473-S473</f>
        <v>222.038167242247</v>
      </c>
      <c r="V473" s="70" t="n">
        <f aca="false">V472+F473</f>
        <v>1.558</v>
      </c>
      <c r="W473" s="70" t="n">
        <f aca="false">MAX(W472,V473)</f>
        <v>1.5609</v>
      </c>
      <c r="X473" s="70" t="n">
        <f aca="false">W473-V473</f>
        <v>0.0028999999999999</v>
      </c>
      <c r="Y473" s="70" t="n">
        <f aca="false">Y472+M473</f>
        <v>1.43182283682063</v>
      </c>
      <c r="Z473" s="70" t="n">
        <f aca="false">MAX(Z472,Y473)</f>
        <v>1.44221894432306</v>
      </c>
      <c r="AA473" s="70" t="n">
        <f aca="false">Z473-Y473</f>
        <v>0.0103961075024308</v>
      </c>
      <c r="AB473" s="72" t="n">
        <f aca="false">AB472*(1+F473)</f>
        <v>4.37228613162972</v>
      </c>
      <c r="AC473" s="73" t="n">
        <f aca="false">MAX(AC472,AB473)</f>
        <v>4.38508211195933</v>
      </c>
      <c r="AD473" s="70" t="n">
        <f aca="false">1-AB473/AC473</f>
        <v>0.00291807085999996</v>
      </c>
      <c r="AE473" s="73" t="n">
        <f aca="false">AE472*(1+M473)</f>
        <v>3.85540074598863</v>
      </c>
      <c r="AF473" s="73" t="n">
        <f aca="false">MAX(AF472,AE473)</f>
        <v>3.90369892559549</v>
      </c>
      <c r="AG473" s="70" t="n">
        <f aca="false">1-AE473/AF473</f>
        <v>0.0123724140942794</v>
      </c>
      <c r="AH473" s="74" t="n">
        <f aca="false">IF(R473&gt;0,AH472+1,0)</f>
        <v>3</v>
      </c>
      <c r="AI473" s="74" t="n">
        <f aca="false">IF(U473&gt;0,AI472+1,0)</f>
        <v>36</v>
      </c>
      <c r="AJ473" s="74" t="n">
        <f aca="false">IF(G473&gt;0,AJ472+1,0)</f>
        <v>0</v>
      </c>
      <c r="AK473" s="74" t="n">
        <f aca="false">IF(G473&lt;=0,AK472+1,0)</f>
        <v>1</v>
      </c>
      <c r="AL473" s="74" t="n">
        <f aca="false">IF(K473&gt;0,AL472+1,0)</f>
        <v>0</v>
      </c>
      <c r="AM473" s="74" t="n">
        <f aca="false">IF(K473&lt;=0,AM472+1,0)</f>
        <v>1</v>
      </c>
    </row>
    <row r="474" customFormat="false" ht="15" hidden="false" customHeight="false" outlineLevel="0" collapsed="false">
      <c r="A474" s="61" t="n">
        <v>473</v>
      </c>
      <c r="B474" s="62" t="n">
        <v>41746.46875</v>
      </c>
      <c r="C474" s="63" t="n">
        <f aca="false">YEAR(B474)</f>
        <v>2014</v>
      </c>
      <c r="D474" s="32" t="s">
        <v>277</v>
      </c>
      <c r="E474" s="64" t="n">
        <v>6732.35</v>
      </c>
      <c r="F474" s="65" t="n">
        <v>0.0094</v>
      </c>
      <c r="G474" s="66" t="n">
        <v>63.28409</v>
      </c>
      <c r="H474" s="67" t="n">
        <f aca="false">E474+IF(D474="Long",1,-1)*G474</f>
        <v>6795.63409</v>
      </c>
      <c r="I474" s="68" t="n">
        <f aca="false">Assumptions!$B$58</f>
        <v>5.35750011455817</v>
      </c>
      <c r="J474" s="68" t="n">
        <f aca="false">INDEX(Yearly!$T$5:$T$22,MATCH(C474,Yearly!$A$5:$A$22,0))</f>
        <v>0.880684950338329</v>
      </c>
      <c r="K474" s="68" t="n">
        <f aca="false">G474-I474-J474</f>
        <v>57.0459049351035</v>
      </c>
      <c r="L474" s="69" t="n">
        <f aca="false">(I474+J474)/Assumptions!$B$8</f>
        <v>0.00027506498602874</v>
      </c>
      <c r="M474" s="70" t="n">
        <f aca="false">F474-L474</f>
        <v>0.00912493501397126</v>
      </c>
      <c r="N474" s="71" t="n">
        <f aca="false">G474*Assumptions!$B$7</f>
        <v>497729.36785</v>
      </c>
      <c r="O474" s="71" t="n">
        <f aca="false">K474*Assumptions!$B$7</f>
        <v>448666.042314589</v>
      </c>
      <c r="P474" s="68" t="n">
        <f aca="false">P473+G474</f>
        <v>7259.18899</v>
      </c>
      <c r="Q474" s="68" t="n">
        <f aca="false">MAX(Q473,P474)</f>
        <v>7259.18899</v>
      </c>
      <c r="R474" s="68" t="n">
        <f aca="false">Q474-P474</f>
        <v>0</v>
      </c>
      <c r="S474" s="68" t="n">
        <f aca="false">S473+K474</f>
        <v>4391.38523004829</v>
      </c>
      <c r="T474" s="68" t="n">
        <f aca="false">MAX(T473,S474)</f>
        <v>4556.37749235543</v>
      </c>
      <c r="U474" s="68" t="n">
        <f aca="false">T474-S474</f>
        <v>164.992262307143</v>
      </c>
      <c r="V474" s="70" t="n">
        <f aca="false">V473+F474</f>
        <v>1.5674</v>
      </c>
      <c r="W474" s="70" t="n">
        <f aca="false">MAX(W473,V474)</f>
        <v>1.5674</v>
      </c>
      <c r="X474" s="70" t="n">
        <f aca="false">W474-V474</f>
        <v>0</v>
      </c>
      <c r="Y474" s="70" t="n">
        <f aca="false">Y473+M474</f>
        <v>1.4409477718346</v>
      </c>
      <c r="Z474" s="70" t="n">
        <f aca="false">MAX(Z473,Y474)</f>
        <v>1.44221894432306</v>
      </c>
      <c r="AA474" s="70" t="n">
        <f aca="false">Z474-Y474</f>
        <v>0.00127117248845954</v>
      </c>
      <c r="AB474" s="72" t="n">
        <f aca="false">AB473*(1+F474)</f>
        <v>4.41338562126704</v>
      </c>
      <c r="AC474" s="73" t="n">
        <f aca="false">MAX(AC473,AB474)</f>
        <v>4.41338562126704</v>
      </c>
      <c r="AD474" s="70" t="n">
        <f aca="false">1-AB474/AC474</f>
        <v>0</v>
      </c>
      <c r="AE474" s="73" t="n">
        <f aca="false">AE473*(1+M474)</f>
        <v>3.89058102724859</v>
      </c>
      <c r="AF474" s="73" t="n">
        <f aca="false">MAX(AF473,AE474)</f>
        <v>3.90369892559549</v>
      </c>
      <c r="AG474" s="70" t="n">
        <f aca="false">1-AE474/AF474</f>
        <v>0.00336037655488441</v>
      </c>
      <c r="AH474" s="74" t="n">
        <f aca="false">IF(R474&gt;0,AH473+1,0)</f>
        <v>0</v>
      </c>
      <c r="AI474" s="74" t="n">
        <f aca="false">IF(U474&gt;0,AI473+1,0)</f>
        <v>37</v>
      </c>
      <c r="AJ474" s="74" t="n">
        <f aca="false">IF(G474&gt;0,AJ473+1,0)</f>
        <v>1</v>
      </c>
      <c r="AK474" s="74" t="n">
        <f aca="false">IF(G474&lt;=0,AK473+1,0)</f>
        <v>0</v>
      </c>
      <c r="AL474" s="74" t="n">
        <f aca="false">IF(K474&gt;0,AL473+1,0)</f>
        <v>1</v>
      </c>
      <c r="AM474" s="74" t="n">
        <f aca="false">IF(K474&lt;=0,AM473+1,0)</f>
        <v>0</v>
      </c>
    </row>
    <row r="475" customFormat="false" ht="15" hidden="false" customHeight="false" outlineLevel="0" collapsed="false">
      <c r="A475" s="61" t="n">
        <v>474</v>
      </c>
      <c r="B475" s="62" t="n">
        <v>41759.46875</v>
      </c>
      <c r="C475" s="63" t="n">
        <f aca="false">YEAR(B475)</f>
        <v>2014</v>
      </c>
      <c r="D475" s="32" t="s">
        <v>277</v>
      </c>
      <c r="E475" s="64" t="n">
        <v>6770.1</v>
      </c>
      <c r="F475" s="65" t="n">
        <v>-0.0028</v>
      </c>
      <c r="G475" s="66" t="n">
        <v>-18.95628</v>
      </c>
      <c r="H475" s="67" t="n">
        <f aca="false">E475+IF(D475="Long",1,-1)*G475</f>
        <v>6751.14372</v>
      </c>
      <c r="I475" s="68" t="n">
        <f aca="false">Assumptions!$B$58</f>
        <v>5.35750011455817</v>
      </c>
      <c r="J475" s="68" t="n">
        <f aca="false">INDEX(Yearly!$T$5:$T$22,MATCH(C475,Yearly!$A$5:$A$22,0))</f>
        <v>0.880684950338329</v>
      </c>
      <c r="K475" s="68" t="n">
        <f aca="false">G475-I475-J475</f>
        <v>-25.1944650648965</v>
      </c>
      <c r="L475" s="69" t="n">
        <f aca="false">(I475+J475)/Assumptions!$B$8</f>
        <v>0.00027506498602874</v>
      </c>
      <c r="M475" s="70" t="n">
        <f aca="false">F475-L475</f>
        <v>-0.00307506498602874</v>
      </c>
      <c r="N475" s="71" t="n">
        <f aca="false">G475*Assumptions!$B$7</f>
        <v>-149091.1422</v>
      </c>
      <c r="O475" s="71" t="n">
        <f aca="false">K475*Assumptions!$B$7</f>
        <v>-198154.467735411</v>
      </c>
      <c r="P475" s="68" t="n">
        <f aca="false">P474+G475</f>
        <v>7240.23271</v>
      </c>
      <c r="Q475" s="68" t="n">
        <f aca="false">MAX(Q474,P475)</f>
        <v>7259.18899</v>
      </c>
      <c r="R475" s="68" t="n">
        <f aca="false">Q475-P475</f>
        <v>18.9562800000003</v>
      </c>
      <c r="S475" s="68" t="n">
        <f aca="false">S474+K475</f>
        <v>4366.19076498339</v>
      </c>
      <c r="T475" s="68" t="n">
        <f aca="false">MAX(T474,S475)</f>
        <v>4556.37749235543</v>
      </c>
      <c r="U475" s="68" t="n">
        <f aca="false">T475-S475</f>
        <v>190.18672737204</v>
      </c>
      <c r="V475" s="70" t="n">
        <f aca="false">V474+F475</f>
        <v>1.5646</v>
      </c>
      <c r="W475" s="70" t="n">
        <f aca="false">MAX(W474,V475)</f>
        <v>1.5674</v>
      </c>
      <c r="X475" s="70" t="n">
        <f aca="false">W475-V475</f>
        <v>0.00279999999999991</v>
      </c>
      <c r="Y475" s="70" t="n">
        <f aca="false">Y474+M475</f>
        <v>1.43787270684857</v>
      </c>
      <c r="Z475" s="70" t="n">
        <f aca="false">MAX(Z474,Y475)</f>
        <v>1.44221894432306</v>
      </c>
      <c r="AA475" s="70" t="n">
        <f aca="false">Z475-Y475</f>
        <v>0.00434623747448826</v>
      </c>
      <c r="AB475" s="72" t="n">
        <f aca="false">AB474*(1+F475)</f>
        <v>4.40102814152749</v>
      </c>
      <c r="AC475" s="73" t="n">
        <f aca="false">MAX(AC474,AB475)</f>
        <v>4.41338562126704</v>
      </c>
      <c r="AD475" s="70" t="n">
        <f aca="false">1-AB475/AC475</f>
        <v>0.00279999999999991</v>
      </c>
      <c r="AE475" s="73" t="n">
        <f aca="false">AE474*(1+M475)</f>
        <v>3.87861723775639</v>
      </c>
      <c r="AF475" s="73" t="n">
        <f aca="false">MAX(AF474,AE475)</f>
        <v>3.90369892559549</v>
      </c>
      <c r="AG475" s="70" t="n">
        <f aca="false">1-AE475/AF475</f>
        <v>0.00642510816462927</v>
      </c>
      <c r="AH475" s="74" t="n">
        <f aca="false">IF(R475&gt;0,AH474+1,0)</f>
        <v>1</v>
      </c>
      <c r="AI475" s="74" t="n">
        <f aca="false">IF(U475&gt;0,AI474+1,0)</f>
        <v>38</v>
      </c>
      <c r="AJ475" s="74" t="n">
        <f aca="false">IF(G475&gt;0,AJ474+1,0)</f>
        <v>0</v>
      </c>
      <c r="AK475" s="74" t="n">
        <f aca="false">IF(G475&lt;=0,AK474+1,0)</f>
        <v>1</v>
      </c>
      <c r="AL475" s="74" t="n">
        <f aca="false">IF(K475&gt;0,AL474+1,0)</f>
        <v>0</v>
      </c>
      <c r="AM475" s="74" t="n">
        <f aca="false">IF(K475&lt;=0,AM474+1,0)</f>
        <v>1</v>
      </c>
    </row>
    <row r="476" customFormat="false" ht="15" hidden="false" customHeight="false" outlineLevel="0" collapsed="false">
      <c r="A476" s="61" t="n">
        <v>475</v>
      </c>
      <c r="B476" s="62" t="n">
        <v>41764.5729166667</v>
      </c>
      <c r="C476" s="63" t="n">
        <f aca="false">YEAR(B476)</f>
        <v>2014</v>
      </c>
      <c r="D476" s="32" t="s">
        <v>277</v>
      </c>
      <c r="E476" s="64" t="n">
        <v>6733.55</v>
      </c>
      <c r="F476" s="65" t="n">
        <v>-0.0047</v>
      </c>
      <c r="G476" s="66" t="n">
        <v>-31.647685</v>
      </c>
      <c r="H476" s="67" t="n">
        <f aca="false">E476+IF(D476="Long",1,-1)*G476</f>
        <v>6701.902315</v>
      </c>
      <c r="I476" s="68" t="n">
        <f aca="false">Assumptions!$B$58</f>
        <v>5.35750011455817</v>
      </c>
      <c r="J476" s="68" t="n">
        <f aca="false">INDEX(Yearly!$T$5:$T$22,MATCH(C476,Yearly!$A$5:$A$22,0))</f>
        <v>0.880684950338329</v>
      </c>
      <c r="K476" s="68" t="n">
        <f aca="false">G476-I476-J476</f>
        <v>-37.8858700648965</v>
      </c>
      <c r="L476" s="69" t="n">
        <f aca="false">(I476+J476)/Assumptions!$B$8</f>
        <v>0.00027506498602874</v>
      </c>
      <c r="M476" s="70" t="n">
        <f aca="false">F476-L476</f>
        <v>-0.00497506498602874</v>
      </c>
      <c r="N476" s="71" t="n">
        <f aca="false">G476*Assumptions!$B$7</f>
        <v>-248909.042525</v>
      </c>
      <c r="O476" s="71" t="n">
        <f aca="false">K476*Assumptions!$B$7</f>
        <v>-297972.368060411</v>
      </c>
      <c r="P476" s="68" t="n">
        <f aca="false">P475+G476</f>
        <v>7208.585025</v>
      </c>
      <c r="Q476" s="68" t="n">
        <f aca="false">MAX(Q475,P476)</f>
        <v>7259.18899</v>
      </c>
      <c r="R476" s="68" t="n">
        <f aca="false">Q476-P476</f>
        <v>50.6039650000002</v>
      </c>
      <c r="S476" s="68" t="n">
        <f aca="false">S475+K476</f>
        <v>4328.30489491849</v>
      </c>
      <c r="T476" s="68" t="n">
        <f aca="false">MAX(T475,S476)</f>
        <v>4556.37749235543</v>
      </c>
      <c r="U476" s="68" t="n">
        <f aca="false">T476-S476</f>
        <v>228.072597436936</v>
      </c>
      <c r="V476" s="70" t="n">
        <f aca="false">V475+F476</f>
        <v>1.5599</v>
      </c>
      <c r="W476" s="70" t="n">
        <f aca="false">MAX(W475,V476)</f>
        <v>1.5674</v>
      </c>
      <c r="X476" s="70" t="n">
        <f aca="false">W476-V476</f>
        <v>0.00749999999999984</v>
      </c>
      <c r="Y476" s="70" t="n">
        <f aca="false">Y475+M476</f>
        <v>1.43289764186254</v>
      </c>
      <c r="Z476" s="70" t="n">
        <f aca="false">MAX(Z475,Y476)</f>
        <v>1.44221894432306</v>
      </c>
      <c r="AA476" s="70" t="n">
        <f aca="false">Z476-Y476</f>
        <v>0.00932130246051699</v>
      </c>
      <c r="AB476" s="72" t="n">
        <f aca="false">AB475*(1+F476)</f>
        <v>4.38034330926231</v>
      </c>
      <c r="AC476" s="73" t="n">
        <f aca="false">MAX(AC475,AB476)</f>
        <v>4.41338562126704</v>
      </c>
      <c r="AD476" s="70" t="n">
        <f aca="false">1-AB476/AC476</f>
        <v>0.00748684</v>
      </c>
      <c r="AE476" s="73" t="n">
        <f aca="false">AE475*(1+M476)</f>
        <v>3.85932086494262</v>
      </c>
      <c r="AF476" s="73" t="n">
        <f aca="false">MAX(AF475,AE476)</f>
        <v>3.90369892559549</v>
      </c>
      <c r="AG476" s="70" t="n">
        <f aca="false">1-AE476/AF476</f>
        <v>0.0113682078199968</v>
      </c>
      <c r="AH476" s="74" t="n">
        <f aca="false">IF(R476&gt;0,AH475+1,0)</f>
        <v>2</v>
      </c>
      <c r="AI476" s="74" t="n">
        <f aca="false">IF(U476&gt;0,AI475+1,0)</f>
        <v>39</v>
      </c>
      <c r="AJ476" s="74" t="n">
        <f aca="false">IF(G476&gt;0,AJ475+1,0)</f>
        <v>0</v>
      </c>
      <c r="AK476" s="74" t="n">
        <f aca="false">IF(G476&lt;=0,AK475+1,0)</f>
        <v>2</v>
      </c>
      <c r="AL476" s="74" t="n">
        <f aca="false">IF(K476&gt;0,AL475+1,0)</f>
        <v>0</v>
      </c>
      <c r="AM476" s="74" t="n">
        <f aca="false">IF(K476&lt;=0,AM475+1,0)</f>
        <v>2</v>
      </c>
    </row>
    <row r="477" customFormat="false" ht="15" hidden="false" customHeight="false" outlineLevel="0" collapsed="false">
      <c r="A477" s="61" t="n">
        <v>476</v>
      </c>
      <c r="B477" s="62" t="n">
        <v>41764.6083333333</v>
      </c>
      <c r="C477" s="63" t="n">
        <f aca="false">YEAR(B477)</f>
        <v>2014</v>
      </c>
      <c r="D477" s="32" t="s">
        <v>276</v>
      </c>
      <c r="E477" s="64" t="n">
        <v>6701.8</v>
      </c>
      <c r="F477" s="65" t="n">
        <v>-0.0045</v>
      </c>
      <c r="G477" s="66" t="n">
        <v>-30.1581</v>
      </c>
      <c r="H477" s="67" t="n">
        <f aca="false">E477+IF(D477="Long",1,-1)*G477</f>
        <v>6731.9581</v>
      </c>
      <c r="I477" s="68" t="n">
        <f aca="false">Assumptions!$B$58</f>
        <v>5.35750011455817</v>
      </c>
      <c r="J477" s="68" t="n">
        <f aca="false">INDEX(Yearly!$T$5:$T$22,MATCH(C477,Yearly!$A$5:$A$22,0))</f>
        <v>0.880684950338329</v>
      </c>
      <c r="K477" s="68" t="n">
        <f aca="false">G477-I477-J477</f>
        <v>-36.3962850648965</v>
      </c>
      <c r="L477" s="69" t="n">
        <f aca="false">(I477+J477)/Assumptions!$B$8</f>
        <v>0.00027506498602874</v>
      </c>
      <c r="M477" s="70" t="n">
        <f aca="false">F477-L477</f>
        <v>-0.00477506498602874</v>
      </c>
      <c r="N477" s="71" t="n">
        <f aca="false">G477*Assumptions!$B$7</f>
        <v>-237193.4565</v>
      </c>
      <c r="O477" s="71" t="n">
        <f aca="false">K477*Assumptions!$B$7</f>
        <v>-286256.782035411</v>
      </c>
      <c r="P477" s="68" t="n">
        <f aca="false">P476+G477</f>
        <v>7178.426925</v>
      </c>
      <c r="Q477" s="68" t="n">
        <f aca="false">MAX(Q476,P477)</f>
        <v>7259.18899</v>
      </c>
      <c r="R477" s="68" t="n">
        <f aca="false">Q477-P477</f>
        <v>80.7620649999999</v>
      </c>
      <c r="S477" s="68" t="n">
        <f aca="false">S476+K477</f>
        <v>4291.9086098536</v>
      </c>
      <c r="T477" s="68" t="n">
        <f aca="false">MAX(T476,S477)</f>
        <v>4556.37749235543</v>
      </c>
      <c r="U477" s="68" t="n">
        <f aca="false">T477-S477</f>
        <v>264.468882501833</v>
      </c>
      <c r="V477" s="70" t="n">
        <f aca="false">V476+F477</f>
        <v>1.5554</v>
      </c>
      <c r="W477" s="70" t="n">
        <f aca="false">MAX(W476,V477)</f>
        <v>1.5674</v>
      </c>
      <c r="X477" s="70" t="n">
        <f aca="false">W477-V477</f>
        <v>0.0119999999999998</v>
      </c>
      <c r="Y477" s="70" t="n">
        <f aca="false">Y476+M477</f>
        <v>1.42812257687651</v>
      </c>
      <c r="Z477" s="70" t="n">
        <f aca="false">MAX(Z476,Y477)</f>
        <v>1.44221894432306</v>
      </c>
      <c r="AA477" s="70" t="n">
        <f aca="false">Z477-Y477</f>
        <v>0.0140963674465457</v>
      </c>
      <c r="AB477" s="72" t="n">
        <f aca="false">AB476*(1+F477)</f>
        <v>4.36063176437063</v>
      </c>
      <c r="AC477" s="73" t="n">
        <f aca="false">MAX(AC476,AB477)</f>
        <v>4.41338562126704</v>
      </c>
      <c r="AD477" s="70" t="n">
        <f aca="false">1-AB477/AC477</f>
        <v>0.01195314922</v>
      </c>
      <c r="AE477" s="73" t="n">
        <f aca="false">AE476*(1+M477)</f>
        <v>3.84089235701058</v>
      </c>
      <c r="AF477" s="73" t="n">
        <f aca="false">MAX(AF476,AE477)</f>
        <v>3.90369892559549</v>
      </c>
      <c r="AG477" s="70" t="n">
        <f aca="false">1-AE477/AF477</f>
        <v>0.0160889888749104</v>
      </c>
      <c r="AH477" s="74" t="n">
        <f aca="false">IF(R477&gt;0,AH476+1,0)</f>
        <v>3</v>
      </c>
      <c r="AI477" s="74" t="n">
        <f aca="false">IF(U477&gt;0,AI476+1,0)</f>
        <v>40</v>
      </c>
      <c r="AJ477" s="74" t="n">
        <f aca="false">IF(G477&gt;0,AJ476+1,0)</f>
        <v>0</v>
      </c>
      <c r="AK477" s="74" t="n">
        <f aca="false">IF(G477&lt;=0,AK476+1,0)</f>
        <v>3</v>
      </c>
      <c r="AL477" s="74" t="n">
        <f aca="false">IF(K477&gt;0,AL476+1,0)</f>
        <v>0</v>
      </c>
      <c r="AM477" s="74" t="n">
        <f aca="false">IF(K477&lt;=0,AM476+1,0)</f>
        <v>3</v>
      </c>
    </row>
    <row r="478" customFormat="false" ht="15" hidden="false" customHeight="false" outlineLevel="0" collapsed="false">
      <c r="A478" s="61" t="n">
        <v>477</v>
      </c>
      <c r="B478" s="62" t="n">
        <v>41765.40625</v>
      </c>
      <c r="C478" s="63" t="n">
        <f aca="false">YEAR(B478)</f>
        <v>2014</v>
      </c>
      <c r="D478" s="32" t="s">
        <v>277</v>
      </c>
      <c r="E478" s="64" t="n">
        <v>6731.65</v>
      </c>
      <c r="F478" s="65" t="n">
        <v>-0.0014</v>
      </c>
      <c r="G478" s="66" t="n">
        <v>-9.42431</v>
      </c>
      <c r="H478" s="67" t="n">
        <f aca="false">E478+IF(D478="Long",1,-1)*G478</f>
        <v>6722.22569</v>
      </c>
      <c r="I478" s="68" t="n">
        <f aca="false">Assumptions!$B$58</f>
        <v>5.35750011455817</v>
      </c>
      <c r="J478" s="68" t="n">
        <f aca="false">INDEX(Yearly!$T$5:$T$22,MATCH(C478,Yearly!$A$5:$A$22,0))</f>
        <v>0.880684950338329</v>
      </c>
      <c r="K478" s="68" t="n">
        <f aca="false">G478-I478-J478</f>
        <v>-15.6624950648965</v>
      </c>
      <c r="L478" s="69" t="n">
        <f aca="false">(I478+J478)/Assumptions!$B$8</f>
        <v>0.00027506498602874</v>
      </c>
      <c r="M478" s="70" t="n">
        <f aca="false">F478-L478</f>
        <v>-0.00167506498602874</v>
      </c>
      <c r="N478" s="71" t="n">
        <f aca="false">G478*Assumptions!$B$7</f>
        <v>-74122.19815</v>
      </c>
      <c r="O478" s="71" t="n">
        <f aca="false">K478*Assumptions!$B$7</f>
        <v>-123185.523685411</v>
      </c>
      <c r="P478" s="68" t="n">
        <f aca="false">P477+G478</f>
        <v>7169.002615</v>
      </c>
      <c r="Q478" s="68" t="n">
        <f aca="false">MAX(Q477,P478)</f>
        <v>7259.18899</v>
      </c>
      <c r="R478" s="68" t="n">
        <f aca="false">Q478-P478</f>
        <v>90.1863750000002</v>
      </c>
      <c r="S478" s="68" t="n">
        <f aca="false">S477+K478</f>
        <v>4276.2461147887</v>
      </c>
      <c r="T478" s="68" t="n">
        <f aca="false">MAX(T477,S478)</f>
        <v>4556.37749235543</v>
      </c>
      <c r="U478" s="68" t="n">
        <f aca="false">T478-S478</f>
        <v>280.13137756673</v>
      </c>
      <c r="V478" s="70" t="n">
        <f aca="false">V477+F478</f>
        <v>1.554</v>
      </c>
      <c r="W478" s="70" t="n">
        <f aca="false">MAX(W477,V478)</f>
        <v>1.5674</v>
      </c>
      <c r="X478" s="70" t="n">
        <f aca="false">W478-V478</f>
        <v>0.0133999999999999</v>
      </c>
      <c r="Y478" s="70" t="n">
        <f aca="false">Y477+M478</f>
        <v>1.42644751189049</v>
      </c>
      <c r="Z478" s="70" t="n">
        <f aca="false">MAX(Z477,Y478)</f>
        <v>1.44221894432306</v>
      </c>
      <c r="AA478" s="70" t="n">
        <f aca="false">Z478-Y478</f>
        <v>0.0157714324325744</v>
      </c>
      <c r="AB478" s="72" t="n">
        <f aca="false">AB477*(1+F478)</f>
        <v>4.35452687990051</v>
      </c>
      <c r="AC478" s="73" t="n">
        <f aca="false">MAX(AC477,AB478)</f>
        <v>4.41338562126704</v>
      </c>
      <c r="AD478" s="70" t="n">
        <f aca="false">1-AB478/AC478</f>
        <v>0.013336414811092</v>
      </c>
      <c r="AE478" s="73" t="n">
        <f aca="false">AE477*(1+M478)</f>
        <v>3.83445861270825</v>
      </c>
      <c r="AF478" s="73" t="n">
        <f aca="false">MAX(AF477,AE478)</f>
        <v>3.90369892559549</v>
      </c>
      <c r="AG478" s="70" t="n">
        <f aca="false">1-AE478/AF478</f>
        <v>0.0177371037590142</v>
      </c>
      <c r="AH478" s="74" t="n">
        <f aca="false">IF(R478&gt;0,AH477+1,0)</f>
        <v>4</v>
      </c>
      <c r="AI478" s="74" t="n">
        <f aca="false">IF(U478&gt;0,AI477+1,0)</f>
        <v>41</v>
      </c>
      <c r="AJ478" s="74" t="n">
        <f aca="false">IF(G478&gt;0,AJ477+1,0)</f>
        <v>0</v>
      </c>
      <c r="AK478" s="74" t="n">
        <f aca="false">IF(G478&lt;=0,AK477+1,0)</f>
        <v>4</v>
      </c>
      <c r="AL478" s="74" t="n">
        <f aca="false">IF(K478&gt;0,AL477+1,0)</f>
        <v>0</v>
      </c>
      <c r="AM478" s="74" t="n">
        <f aca="false">IF(K478&lt;=0,AM477+1,0)</f>
        <v>4</v>
      </c>
    </row>
    <row r="479" customFormat="false" ht="15" hidden="false" customHeight="false" outlineLevel="0" collapsed="false">
      <c r="A479" s="61" t="n">
        <v>478</v>
      </c>
      <c r="B479" s="62" t="n">
        <v>41765.4888888889</v>
      </c>
      <c r="C479" s="63" t="n">
        <f aca="false">YEAR(B479)</f>
        <v>2014</v>
      </c>
      <c r="D479" s="32" t="s">
        <v>276</v>
      </c>
      <c r="E479" s="64" t="n">
        <v>6722.1</v>
      </c>
      <c r="F479" s="65" t="n">
        <v>0.0019</v>
      </c>
      <c r="G479" s="66" t="n">
        <v>12.77199</v>
      </c>
      <c r="H479" s="67" t="n">
        <f aca="false">E479+IF(D479="Long",1,-1)*G479</f>
        <v>6709.32801</v>
      </c>
      <c r="I479" s="68" t="n">
        <f aca="false">Assumptions!$B$58</f>
        <v>5.35750011455817</v>
      </c>
      <c r="J479" s="68" t="n">
        <f aca="false">INDEX(Yearly!$T$5:$T$22,MATCH(C479,Yearly!$A$5:$A$22,0))</f>
        <v>0.880684950338329</v>
      </c>
      <c r="K479" s="68" t="n">
        <f aca="false">G479-I479-J479</f>
        <v>6.5338049351035</v>
      </c>
      <c r="L479" s="69" t="n">
        <f aca="false">(I479+J479)/Assumptions!$B$8</f>
        <v>0.00027506498602874</v>
      </c>
      <c r="M479" s="70" t="n">
        <f aca="false">F479-L479</f>
        <v>0.00162493501397126</v>
      </c>
      <c r="N479" s="71" t="n">
        <f aca="false">G479*Assumptions!$B$7</f>
        <v>100451.70135</v>
      </c>
      <c r="O479" s="71" t="n">
        <f aca="false">K479*Assumptions!$B$7</f>
        <v>51388.3758145891</v>
      </c>
      <c r="P479" s="68" t="n">
        <f aca="false">P478+G479</f>
        <v>7181.774605</v>
      </c>
      <c r="Q479" s="68" t="n">
        <f aca="false">MAX(Q478,P479)</f>
        <v>7259.18899</v>
      </c>
      <c r="R479" s="68" t="n">
        <f aca="false">Q479-P479</f>
        <v>77.414385</v>
      </c>
      <c r="S479" s="68" t="n">
        <f aca="false">S478+K479</f>
        <v>4282.77991972381</v>
      </c>
      <c r="T479" s="68" t="n">
        <f aca="false">MAX(T478,S479)</f>
        <v>4556.37749235543</v>
      </c>
      <c r="U479" s="68" t="n">
        <f aca="false">T479-S479</f>
        <v>273.597572631626</v>
      </c>
      <c r="V479" s="70" t="n">
        <f aca="false">V478+F479</f>
        <v>1.5559</v>
      </c>
      <c r="W479" s="70" t="n">
        <f aca="false">MAX(W478,V479)</f>
        <v>1.5674</v>
      </c>
      <c r="X479" s="70" t="n">
        <f aca="false">W479-V479</f>
        <v>0.0114999999999998</v>
      </c>
      <c r="Y479" s="70" t="n">
        <f aca="false">Y478+M479</f>
        <v>1.42807244690446</v>
      </c>
      <c r="Z479" s="70" t="n">
        <f aca="false">MAX(Z478,Y479)</f>
        <v>1.44221894432306</v>
      </c>
      <c r="AA479" s="70" t="n">
        <f aca="false">Z479-Y479</f>
        <v>0.0141464974186032</v>
      </c>
      <c r="AB479" s="72" t="n">
        <f aca="false">AB478*(1+F479)</f>
        <v>4.36280048097232</v>
      </c>
      <c r="AC479" s="73" t="n">
        <f aca="false">MAX(AC478,AB479)</f>
        <v>4.41338562126704</v>
      </c>
      <c r="AD479" s="70" t="n">
        <f aca="false">1-AB479/AC479</f>
        <v>0.0114617539992331</v>
      </c>
      <c r="AE479" s="73" t="n">
        <f aca="false">AE478*(1+M479)</f>
        <v>3.84068935876766</v>
      </c>
      <c r="AF479" s="73" t="n">
        <f aca="false">MAX(AF478,AE479)</f>
        <v>3.90369892559549</v>
      </c>
      <c r="AG479" s="70" t="n">
        <f aca="false">1-AE479/AF479</f>
        <v>0.0161409903859875</v>
      </c>
      <c r="AH479" s="74" t="n">
        <f aca="false">IF(R479&gt;0,AH478+1,0)</f>
        <v>5</v>
      </c>
      <c r="AI479" s="74" t="n">
        <f aca="false">IF(U479&gt;0,AI478+1,0)</f>
        <v>42</v>
      </c>
      <c r="AJ479" s="74" t="n">
        <f aca="false">IF(G479&gt;0,AJ478+1,0)</f>
        <v>1</v>
      </c>
      <c r="AK479" s="74" t="n">
        <f aca="false">IF(G479&lt;=0,AK478+1,0)</f>
        <v>0</v>
      </c>
      <c r="AL479" s="74" t="n">
        <f aca="false">IF(K479&gt;0,AL478+1,0)</f>
        <v>1</v>
      </c>
      <c r="AM479" s="74" t="n">
        <f aca="false">IF(K479&lt;=0,AM478+1,0)</f>
        <v>0</v>
      </c>
    </row>
    <row r="480" customFormat="false" ht="15" hidden="false" customHeight="false" outlineLevel="0" collapsed="false">
      <c r="A480" s="61" t="n">
        <v>479</v>
      </c>
      <c r="B480" s="62" t="n">
        <v>41768.4270833333</v>
      </c>
      <c r="C480" s="63" t="n">
        <f aca="false">YEAR(B480)</f>
        <v>2014</v>
      </c>
      <c r="D480" s="32" t="s">
        <v>277</v>
      </c>
      <c r="E480" s="64" t="n">
        <v>6709.3</v>
      </c>
      <c r="F480" s="65" t="n">
        <v>0.0902</v>
      </c>
      <c r="G480" s="66" t="n">
        <v>605.17886</v>
      </c>
      <c r="H480" s="67" t="n">
        <f aca="false">E480+IF(D480="Long",1,-1)*G480</f>
        <v>7314.47886</v>
      </c>
      <c r="I480" s="68" t="n">
        <f aca="false">Assumptions!$B$58</f>
        <v>5.35750011455817</v>
      </c>
      <c r="J480" s="68" t="n">
        <f aca="false">INDEX(Yearly!$T$5:$T$22,MATCH(C480,Yearly!$A$5:$A$22,0))</f>
        <v>0.880684950338329</v>
      </c>
      <c r="K480" s="68" t="n">
        <f aca="false">G480-I480-J480</f>
        <v>598.940674935103</v>
      </c>
      <c r="L480" s="69" t="n">
        <f aca="false">(I480+J480)/Assumptions!$B$8</f>
        <v>0.00027506498602874</v>
      </c>
      <c r="M480" s="70" t="n">
        <f aca="false">F480-L480</f>
        <v>0.0899249350139713</v>
      </c>
      <c r="N480" s="71" t="n">
        <f aca="false">G480*Assumptions!$B$7</f>
        <v>4759731.7339</v>
      </c>
      <c r="O480" s="71" t="n">
        <f aca="false">K480*Assumptions!$B$7</f>
        <v>4710668.40836459</v>
      </c>
      <c r="P480" s="68" t="n">
        <f aca="false">P479+G480</f>
        <v>7786.953465</v>
      </c>
      <c r="Q480" s="68" t="n">
        <f aca="false">MAX(Q479,P480)</f>
        <v>7786.953465</v>
      </c>
      <c r="R480" s="68" t="n">
        <f aca="false">Q480-P480</f>
        <v>0</v>
      </c>
      <c r="S480" s="68" t="n">
        <f aca="false">S479+K480</f>
        <v>4881.72059465891</v>
      </c>
      <c r="T480" s="68" t="n">
        <f aca="false">MAX(T479,S480)</f>
        <v>4881.72059465891</v>
      </c>
      <c r="U480" s="68" t="n">
        <f aca="false">T480-S480</f>
        <v>0</v>
      </c>
      <c r="V480" s="70" t="n">
        <f aca="false">V479+F480</f>
        <v>1.6461</v>
      </c>
      <c r="W480" s="70" t="n">
        <f aca="false">MAX(W479,V480)</f>
        <v>1.6461</v>
      </c>
      <c r="X480" s="70" t="n">
        <f aca="false">W480-V480</f>
        <v>0</v>
      </c>
      <c r="Y480" s="70" t="n">
        <f aca="false">Y479+M480</f>
        <v>1.51799738191843</v>
      </c>
      <c r="Z480" s="70" t="n">
        <f aca="false">MAX(Z479,Y480)</f>
        <v>1.51799738191843</v>
      </c>
      <c r="AA480" s="70" t="n">
        <f aca="false">Z480-Y480</f>
        <v>0</v>
      </c>
      <c r="AB480" s="72" t="n">
        <f aca="false">AB479*(1+F480)</f>
        <v>4.75632508435602</v>
      </c>
      <c r="AC480" s="73" t="n">
        <f aca="false">MAX(AC479,AB480)</f>
        <v>4.75632508435602</v>
      </c>
      <c r="AD480" s="70" t="n">
        <f aca="false">1-AB480/AC480</f>
        <v>0</v>
      </c>
      <c r="AE480" s="73" t="n">
        <f aca="false">AE479*(1+M480)</f>
        <v>4.18606309976369</v>
      </c>
      <c r="AF480" s="73" t="n">
        <f aca="false">MAX(AF479,AE480)</f>
        <v>4.18606309976369</v>
      </c>
      <c r="AG480" s="70" t="n">
        <f aca="false">1-AE480/AF480</f>
        <v>0</v>
      </c>
      <c r="AH480" s="74" t="n">
        <f aca="false">IF(R480&gt;0,AH479+1,0)</f>
        <v>0</v>
      </c>
      <c r="AI480" s="74" t="n">
        <f aca="false">IF(U480&gt;0,AI479+1,0)</f>
        <v>0</v>
      </c>
      <c r="AJ480" s="74" t="n">
        <f aca="false">IF(G480&gt;0,AJ479+1,0)</f>
        <v>2</v>
      </c>
      <c r="AK480" s="74" t="n">
        <f aca="false">IF(G480&lt;=0,AK479+1,0)</f>
        <v>0</v>
      </c>
      <c r="AL480" s="74" t="n">
        <f aca="false">IF(K480&gt;0,AL479+1,0)</f>
        <v>2</v>
      </c>
      <c r="AM480" s="74" t="n">
        <f aca="false">IF(K480&lt;=0,AM479+1,0)</f>
        <v>0</v>
      </c>
    </row>
    <row r="481" customFormat="false" ht="15" hidden="false" customHeight="false" outlineLevel="0" collapsed="false">
      <c r="A481" s="61" t="n">
        <v>480</v>
      </c>
      <c r="B481" s="62" t="n">
        <v>41787.40625</v>
      </c>
      <c r="C481" s="63" t="n">
        <f aca="false">YEAR(B481)</f>
        <v>2014</v>
      </c>
      <c r="D481" s="32" t="s">
        <v>277</v>
      </c>
      <c r="E481" s="64" t="n">
        <v>7324.4</v>
      </c>
      <c r="F481" s="65" t="n">
        <v>-0.0005</v>
      </c>
      <c r="G481" s="66" t="n">
        <v>-3.6622</v>
      </c>
      <c r="H481" s="67" t="n">
        <f aca="false">E481+IF(D481="Long",1,-1)*G481</f>
        <v>7320.7378</v>
      </c>
      <c r="I481" s="68" t="n">
        <f aca="false">Assumptions!$B$58</f>
        <v>5.35750011455817</v>
      </c>
      <c r="J481" s="68" t="n">
        <f aca="false">INDEX(Yearly!$T$5:$T$22,MATCH(C481,Yearly!$A$5:$A$22,0))</f>
        <v>0.880684950338329</v>
      </c>
      <c r="K481" s="68" t="n">
        <f aca="false">G481-I481-J481</f>
        <v>-9.9003850648965</v>
      </c>
      <c r="L481" s="69" t="n">
        <f aca="false">(I481+J481)/Assumptions!$B$8</f>
        <v>0.00027506498602874</v>
      </c>
      <c r="M481" s="70" t="n">
        <f aca="false">F481-L481</f>
        <v>-0.00077506498602874</v>
      </c>
      <c r="N481" s="71" t="n">
        <f aca="false">G481*Assumptions!$B$7</f>
        <v>-28803.203</v>
      </c>
      <c r="O481" s="71" t="n">
        <f aca="false">K481*Assumptions!$B$7</f>
        <v>-77866.528535411</v>
      </c>
      <c r="P481" s="68" t="n">
        <f aca="false">P480+G481</f>
        <v>7783.291265</v>
      </c>
      <c r="Q481" s="68" t="n">
        <f aca="false">MAX(Q480,P481)</f>
        <v>7786.953465</v>
      </c>
      <c r="R481" s="68" t="n">
        <f aca="false">Q481-P481</f>
        <v>3.66219999999976</v>
      </c>
      <c r="S481" s="68" t="n">
        <f aca="false">S480+K481</f>
        <v>4871.82020959401</v>
      </c>
      <c r="T481" s="68" t="n">
        <f aca="false">MAX(T480,S481)</f>
        <v>4881.72059465891</v>
      </c>
      <c r="U481" s="68" t="n">
        <f aca="false">T481-S481</f>
        <v>9.90038506489691</v>
      </c>
      <c r="V481" s="70" t="n">
        <f aca="false">V480+F481</f>
        <v>1.6456</v>
      </c>
      <c r="W481" s="70" t="n">
        <f aca="false">MAX(W480,V481)</f>
        <v>1.6461</v>
      </c>
      <c r="X481" s="70" t="n">
        <f aca="false">W481-V481</f>
        <v>0.000499999999999945</v>
      </c>
      <c r="Y481" s="70" t="n">
        <f aca="false">Y480+M481</f>
        <v>1.5172223169324</v>
      </c>
      <c r="Z481" s="70" t="n">
        <f aca="false">MAX(Z480,Y481)</f>
        <v>1.51799738191843</v>
      </c>
      <c r="AA481" s="70" t="n">
        <f aca="false">Z481-Y481</f>
        <v>0.000775064986028751</v>
      </c>
      <c r="AB481" s="72" t="n">
        <f aca="false">AB480*(1+F481)</f>
        <v>4.75394692181385</v>
      </c>
      <c r="AC481" s="73" t="n">
        <f aca="false">MAX(AC480,AB481)</f>
        <v>4.75632508435602</v>
      </c>
      <c r="AD481" s="70" t="n">
        <f aca="false">1-AB481/AC481</f>
        <v>0.000500000000000056</v>
      </c>
      <c r="AE481" s="73" t="n">
        <f aca="false">AE480*(1+M481)</f>
        <v>4.18281862882576</v>
      </c>
      <c r="AF481" s="73" t="n">
        <f aca="false">MAX(AF480,AE481)</f>
        <v>4.18606309976369</v>
      </c>
      <c r="AG481" s="70" t="n">
        <f aca="false">1-AE481/AF481</f>
        <v>0.00077506498602864</v>
      </c>
      <c r="AH481" s="74" t="n">
        <f aca="false">IF(R481&gt;0,AH480+1,0)</f>
        <v>1</v>
      </c>
      <c r="AI481" s="74" t="n">
        <f aca="false">IF(U481&gt;0,AI480+1,0)</f>
        <v>1</v>
      </c>
      <c r="AJ481" s="74" t="n">
        <f aca="false">IF(G481&gt;0,AJ480+1,0)</f>
        <v>0</v>
      </c>
      <c r="AK481" s="74" t="n">
        <f aca="false">IF(G481&lt;=0,AK480+1,0)</f>
        <v>1</v>
      </c>
      <c r="AL481" s="74" t="n">
        <f aca="false">IF(K481&gt;0,AL480+1,0)</f>
        <v>0</v>
      </c>
      <c r="AM481" s="74" t="n">
        <f aca="false">IF(K481&lt;=0,AM480+1,0)</f>
        <v>1</v>
      </c>
    </row>
    <row r="482" customFormat="false" ht="15" hidden="false" customHeight="false" outlineLevel="0" collapsed="false">
      <c r="A482" s="61" t="n">
        <v>481</v>
      </c>
      <c r="B482" s="62" t="n">
        <v>41787.6152777778</v>
      </c>
      <c r="C482" s="63" t="n">
        <f aca="false">YEAR(B482)</f>
        <v>2014</v>
      </c>
      <c r="D482" s="32" t="s">
        <v>277</v>
      </c>
      <c r="E482" s="64" t="n">
        <v>7327.3</v>
      </c>
      <c r="F482" s="65" t="n">
        <v>-0.0008</v>
      </c>
      <c r="G482" s="66" t="n">
        <v>-5.86184</v>
      </c>
      <c r="H482" s="67" t="n">
        <f aca="false">E482+IF(D482="Long",1,-1)*G482</f>
        <v>7321.43816</v>
      </c>
      <c r="I482" s="68" t="n">
        <f aca="false">Assumptions!$B$58</f>
        <v>5.35750011455817</v>
      </c>
      <c r="J482" s="68" t="n">
        <f aca="false">INDEX(Yearly!$T$5:$T$22,MATCH(C482,Yearly!$A$5:$A$22,0))</f>
        <v>0.880684950338329</v>
      </c>
      <c r="K482" s="68" t="n">
        <f aca="false">G482-I482-J482</f>
        <v>-12.1000250648965</v>
      </c>
      <c r="L482" s="69" t="n">
        <f aca="false">(I482+J482)/Assumptions!$B$8</f>
        <v>0.00027506498602874</v>
      </c>
      <c r="M482" s="70" t="n">
        <f aca="false">F482-L482</f>
        <v>-0.00107506498602874</v>
      </c>
      <c r="N482" s="71" t="n">
        <f aca="false">G482*Assumptions!$B$7</f>
        <v>-46103.3716</v>
      </c>
      <c r="O482" s="71" t="n">
        <f aca="false">K482*Assumptions!$B$7</f>
        <v>-95166.697135411</v>
      </c>
      <c r="P482" s="68" t="n">
        <f aca="false">P481+G482</f>
        <v>7777.429425</v>
      </c>
      <c r="Q482" s="68" t="n">
        <f aca="false">MAX(Q481,P482)</f>
        <v>7786.953465</v>
      </c>
      <c r="R482" s="68" t="n">
        <f aca="false">Q482-P482</f>
        <v>9.52403999999933</v>
      </c>
      <c r="S482" s="68" t="n">
        <f aca="false">S481+K482</f>
        <v>4859.72018452912</v>
      </c>
      <c r="T482" s="68" t="n">
        <f aca="false">MAX(T481,S482)</f>
        <v>4881.72059465891</v>
      </c>
      <c r="U482" s="68" t="n">
        <f aca="false">T482-S482</f>
        <v>22.0004101297936</v>
      </c>
      <c r="V482" s="70" t="n">
        <f aca="false">V481+F482</f>
        <v>1.6448</v>
      </c>
      <c r="W482" s="70" t="n">
        <f aca="false">MAX(W481,V482)</f>
        <v>1.6461</v>
      </c>
      <c r="X482" s="70" t="n">
        <f aca="false">W482-V482</f>
        <v>0.00129999999999986</v>
      </c>
      <c r="Y482" s="70" t="n">
        <f aca="false">Y481+M482</f>
        <v>1.51614725194637</v>
      </c>
      <c r="Z482" s="70" t="n">
        <f aca="false">MAX(Z481,Y482)</f>
        <v>1.51799738191843</v>
      </c>
      <c r="AA482" s="70" t="n">
        <f aca="false">Z482-Y482</f>
        <v>0.00185012997205747</v>
      </c>
      <c r="AB482" s="72" t="n">
        <f aca="false">AB481*(1+F482)</f>
        <v>4.75014376427639</v>
      </c>
      <c r="AC482" s="73" t="n">
        <f aca="false">MAX(AC481,AB482)</f>
        <v>4.75632508435602</v>
      </c>
      <c r="AD482" s="70" t="n">
        <f aca="false">1-AB482/AC482</f>
        <v>0.00129960000000007</v>
      </c>
      <c r="AE482" s="73" t="n">
        <f aca="false">AE481*(1+M482)</f>
        <v>4.178321826975</v>
      </c>
      <c r="AF482" s="73" t="n">
        <f aca="false">MAX(AF481,AE482)</f>
        <v>4.18606309976369</v>
      </c>
      <c r="AG482" s="70" t="n">
        <f aca="false">1-AE482/AF482</f>
        <v>0.0018492967268291</v>
      </c>
      <c r="AH482" s="74" t="n">
        <f aca="false">IF(R482&gt;0,AH481+1,0)</f>
        <v>2</v>
      </c>
      <c r="AI482" s="74" t="n">
        <f aca="false">IF(U482&gt;0,AI481+1,0)</f>
        <v>2</v>
      </c>
      <c r="AJ482" s="74" t="n">
        <f aca="false">IF(G482&gt;0,AJ481+1,0)</f>
        <v>0</v>
      </c>
      <c r="AK482" s="74" t="n">
        <f aca="false">IF(G482&lt;=0,AK481+1,0)</f>
        <v>2</v>
      </c>
      <c r="AL482" s="74" t="n">
        <f aca="false">IF(K482&gt;0,AL481+1,0)</f>
        <v>0</v>
      </c>
      <c r="AM482" s="74" t="n">
        <f aca="false">IF(K482&lt;=0,AM481+1,0)</f>
        <v>2</v>
      </c>
    </row>
    <row r="483" customFormat="false" ht="15" hidden="false" customHeight="false" outlineLevel="0" collapsed="false">
      <c r="A483" s="61" t="n">
        <v>482</v>
      </c>
      <c r="B483" s="62" t="n">
        <v>41792.46875</v>
      </c>
      <c r="C483" s="63" t="n">
        <f aca="false">YEAR(B483)</f>
        <v>2014</v>
      </c>
      <c r="D483" s="32" t="s">
        <v>277</v>
      </c>
      <c r="E483" s="64" t="n">
        <v>7297.5</v>
      </c>
      <c r="F483" s="65" t="n">
        <v>0.0399</v>
      </c>
      <c r="G483" s="66" t="n">
        <v>291.17025</v>
      </c>
      <c r="H483" s="67" t="n">
        <f aca="false">E483+IF(D483="Long",1,-1)*G483</f>
        <v>7588.67025</v>
      </c>
      <c r="I483" s="68" t="n">
        <f aca="false">Assumptions!$B$58</f>
        <v>5.35750011455817</v>
      </c>
      <c r="J483" s="68" t="n">
        <f aca="false">INDEX(Yearly!$T$5:$T$22,MATCH(C483,Yearly!$A$5:$A$22,0))</f>
        <v>0.880684950338329</v>
      </c>
      <c r="K483" s="68" t="n">
        <f aca="false">G483-I483-J483</f>
        <v>284.932064935104</v>
      </c>
      <c r="L483" s="69" t="n">
        <f aca="false">(I483+J483)/Assumptions!$B$8</f>
        <v>0.00027506498602874</v>
      </c>
      <c r="M483" s="70" t="n">
        <f aca="false">F483-L483</f>
        <v>0.0396249350139713</v>
      </c>
      <c r="N483" s="71" t="n">
        <f aca="false">G483*Assumptions!$B$7</f>
        <v>2290054.01625</v>
      </c>
      <c r="O483" s="71" t="n">
        <f aca="false">K483*Assumptions!$B$7</f>
        <v>2240990.69071459</v>
      </c>
      <c r="P483" s="68" t="n">
        <f aca="false">P482+G483</f>
        <v>8068.599675</v>
      </c>
      <c r="Q483" s="68" t="n">
        <f aca="false">MAX(Q482,P483)</f>
        <v>8068.599675</v>
      </c>
      <c r="R483" s="68" t="n">
        <f aca="false">Q483-P483</f>
        <v>0</v>
      </c>
      <c r="S483" s="68" t="n">
        <f aca="false">S482+K483</f>
        <v>5144.65224946422</v>
      </c>
      <c r="T483" s="68" t="n">
        <f aca="false">MAX(T482,S483)</f>
        <v>5144.65224946422</v>
      </c>
      <c r="U483" s="68" t="n">
        <f aca="false">T483-S483</f>
        <v>0</v>
      </c>
      <c r="V483" s="70" t="n">
        <f aca="false">V482+F483</f>
        <v>1.6847</v>
      </c>
      <c r="W483" s="70" t="n">
        <f aca="false">MAX(W482,V483)</f>
        <v>1.6847</v>
      </c>
      <c r="X483" s="70" t="n">
        <f aca="false">W483-V483</f>
        <v>0</v>
      </c>
      <c r="Y483" s="70" t="n">
        <f aca="false">Y482+M483</f>
        <v>1.55577218696034</v>
      </c>
      <c r="Z483" s="70" t="n">
        <f aca="false">MAX(Z482,Y483)</f>
        <v>1.55577218696034</v>
      </c>
      <c r="AA483" s="70" t="n">
        <f aca="false">Z483-Y483</f>
        <v>0</v>
      </c>
      <c r="AB483" s="72" t="n">
        <f aca="false">AB482*(1+F483)</f>
        <v>4.93967450047102</v>
      </c>
      <c r="AC483" s="73" t="n">
        <f aca="false">MAX(AC482,AB483)</f>
        <v>4.93967450047102</v>
      </c>
      <c r="AD483" s="70" t="n">
        <f aca="false">1-AB483/AC483</f>
        <v>0</v>
      </c>
      <c r="AE483" s="73" t="n">
        <f aca="false">AE482*(1+M483)</f>
        <v>4.34388755783634</v>
      </c>
      <c r="AF483" s="73" t="n">
        <f aca="false">MAX(AF482,AE483)</f>
        <v>4.34388755783634</v>
      </c>
      <c r="AG483" s="70" t="n">
        <f aca="false">1-AE483/AF483</f>
        <v>0</v>
      </c>
      <c r="AH483" s="74" t="n">
        <f aca="false">IF(R483&gt;0,AH482+1,0)</f>
        <v>0</v>
      </c>
      <c r="AI483" s="74" t="n">
        <f aca="false">IF(U483&gt;0,AI482+1,0)</f>
        <v>0</v>
      </c>
      <c r="AJ483" s="74" t="n">
        <f aca="false">IF(G483&gt;0,AJ482+1,0)</f>
        <v>1</v>
      </c>
      <c r="AK483" s="74" t="n">
        <f aca="false">IF(G483&lt;=0,AK482+1,0)</f>
        <v>0</v>
      </c>
      <c r="AL483" s="74" t="n">
        <f aca="false">IF(K483&gt;0,AL482+1,0)</f>
        <v>1</v>
      </c>
      <c r="AM483" s="74" t="n">
        <f aca="false">IF(K483&lt;=0,AM482+1,0)</f>
        <v>0</v>
      </c>
    </row>
    <row r="484" customFormat="false" ht="15" hidden="false" customHeight="false" outlineLevel="0" collapsed="false">
      <c r="A484" s="61" t="n">
        <v>483</v>
      </c>
      <c r="B484" s="62" t="n">
        <v>41807.6145833333</v>
      </c>
      <c r="C484" s="63" t="n">
        <f aca="false">YEAR(B484)</f>
        <v>2014</v>
      </c>
      <c r="D484" s="32" t="s">
        <v>277</v>
      </c>
      <c r="E484" s="64" t="n">
        <v>7625.95</v>
      </c>
      <c r="F484" s="65" t="n">
        <v>-0.0088</v>
      </c>
      <c r="G484" s="66" t="n">
        <v>-67.10836</v>
      </c>
      <c r="H484" s="67" t="n">
        <f aca="false">E484+IF(D484="Long",1,-1)*G484</f>
        <v>7558.84164</v>
      </c>
      <c r="I484" s="68" t="n">
        <f aca="false">Assumptions!$B$58</f>
        <v>5.35750011455817</v>
      </c>
      <c r="J484" s="68" t="n">
        <f aca="false">INDEX(Yearly!$T$5:$T$22,MATCH(C484,Yearly!$A$5:$A$22,0))</f>
        <v>0.880684950338329</v>
      </c>
      <c r="K484" s="68" t="n">
        <f aca="false">G484-I484-J484</f>
        <v>-73.3465450648965</v>
      </c>
      <c r="L484" s="69" t="n">
        <f aca="false">(I484+J484)/Assumptions!$B$8</f>
        <v>0.00027506498602874</v>
      </c>
      <c r="M484" s="70" t="n">
        <f aca="false">F484-L484</f>
        <v>-0.00907506498602874</v>
      </c>
      <c r="N484" s="71" t="n">
        <f aca="false">G484*Assumptions!$B$7</f>
        <v>-527807.2514</v>
      </c>
      <c r="O484" s="71" t="n">
        <f aca="false">K484*Assumptions!$B$7</f>
        <v>-576870.576935411</v>
      </c>
      <c r="P484" s="68" t="n">
        <f aca="false">P483+G484</f>
        <v>8001.491315</v>
      </c>
      <c r="Q484" s="68" t="n">
        <f aca="false">MAX(Q483,P484)</f>
        <v>8068.599675</v>
      </c>
      <c r="R484" s="68" t="n">
        <f aca="false">Q484-P484</f>
        <v>67.1083600000002</v>
      </c>
      <c r="S484" s="68" t="n">
        <f aca="false">S483+K484</f>
        <v>5071.30570439932</v>
      </c>
      <c r="T484" s="68" t="n">
        <f aca="false">MAX(T483,S484)</f>
        <v>5144.65224946422</v>
      </c>
      <c r="U484" s="68" t="n">
        <f aca="false">T484-S484</f>
        <v>73.3465450648964</v>
      </c>
      <c r="V484" s="70" t="n">
        <f aca="false">V483+F484</f>
        <v>1.6759</v>
      </c>
      <c r="W484" s="70" t="n">
        <f aca="false">MAX(W483,V484)</f>
        <v>1.6847</v>
      </c>
      <c r="X484" s="70" t="n">
        <f aca="false">W484-V484</f>
        <v>0.00879999999999992</v>
      </c>
      <c r="Y484" s="70" t="n">
        <f aca="false">Y483+M484</f>
        <v>1.54669712197431</v>
      </c>
      <c r="Z484" s="70" t="n">
        <f aca="false">MAX(Z483,Y484)</f>
        <v>1.55577218696034</v>
      </c>
      <c r="AA484" s="70" t="n">
        <f aca="false">Z484-Y484</f>
        <v>0.00907506498602873</v>
      </c>
      <c r="AB484" s="72" t="n">
        <f aca="false">AB483*(1+F484)</f>
        <v>4.89620536486688</v>
      </c>
      <c r="AC484" s="73" t="n">
        <f aca="false">MAX(AC483,AB484)</f>
        <v>4.93967450047102</v>
      </c>
      <c r="AD484" s="70" t="n">
        <f aca="false">1-AB484/AC484</f>
        <v>0.00879999999999992</v>
      </c>
      <c r="AE484" s="73" t="n">
        <f aca="false">AE483*(1+M484)</f>
        <v>4.30446649595698</v>
      </c>
      <c r="AF484" s="73" t="n">
        <f aca="false">MAX(AF483,AE484)</f>
        <v>4.34388755783634</v>
      </c>
      <c r="AG484" s="70" t="n">
        <f aca="false">1-AE484/AF484</f>
        <v>0.00907506498602873</v>
      </c>
      <c r="AH484" s="74" t="n">
        <f aca="false">IF(R484&gt;0,AH483+1,0)</f>
        <v>1</v>
      </c>
      <c r="AI484" s="74" t="n">
        <f aca="false">IF(U484&gt;0,AI483+1,0)</f>
        <v>1</v>
      </c>
      <c r="AJ484" s="74" t="n">
        <f aca="false">IF(G484&gt;0,AJ483+1,0)</f>
        <v>0</v>
      </c>
      <c r="AK484" s="74" t="n">
        <f aca="false">IF(G484&lt;=0,AK483+1,0)</f>
        <v>1</v>
      </c>
      <c r="AL484" s="74" t="n">
        <f aca="false">IF(K484&gt;0,AL483+1,0)</f>
        <v>0</v>
      </c>
      <c r="AM484" s="74" t="n">
        <f aca="false">IF(K484&lt;=0,AM483+1,0)</f>
        <v>1</v>
      </c>
    </row>
    <row r="485" customFormat="false" ht="15" hidden="false" customHeight="false" outlineLevel="0" collapsed="false">
      <c r="A485" s="61" t="n">
        <v>484</v>
      </c>
      <c r="B485" s="62" t="n">
        <v>41808.6222222222</v>
      </c>
      <c r="C485" s="63" t="n">
        <f aca="false">YEAR(B485)</f>
        <v>2014</v>
      </c>
      <c r="D485" s="32" t="s">
        <v>277</v>
      </c>
      <c r="E485" s="64" t="n">
        <v>7603.85</v>
      </c>
      <c r="F485" s="65" t="n">
        <v>-0.0075</v>
      </c>
      <c r="G485" s="66" t="n">
        <v>-57.028875</v>
      </c>
      <c r="H485" s="67" t="n">
        <f aca="false">E485+IF(D485="Long",1,-1)*G485</f>
        <v>7546.821125</v>
      </c>
      <c r="I485" s="68" t="n">
        <f aca="false">Assumptions!$B$58</f>
        <v>5.35750011455817</v>
      </c>
      <c r="J485" s="68" t="n">
        <f aca="false">INDEX(Yearly!$T$5:$T$22,MATCH(C485,Yearly!$A$5:$A$22,0))</f>
        <v>0.880684950338329</v>
      </c>
      <c r="K485" s="68" t="n">
        <f aca="false">G485-I485-J485</f>
        <v>-63.2670600648965</v>
      </c>
      <c r="L485" s="69" t="n">
        <f aca="false">(I485+J485)/Assumptions!$B$8</f>
        <v>0.00027506498602874</v>
      </c>
      <c r="M485" s="70" t="n">
        <f aca="false">F485-L485</f>
        <v>-0.00777506498602874</v>
      </c>
      <c r="N485" s="71" t="n">
        <f aca="false">G485*Assumptions!$B$7</f>
        <v>-448532.101875</v>
      </c>
      <c r="O485" s="71" t="n">
        <f aca="false">K485*Assumptions!$B$7</f>
        <v>-497595.427410411</v>
      </c>
      <c r="P485" s="68" t="n">
        <f aca="false">P484+G485</f>
        <v>7944.46244</v>
      </c>
      <c r="Q485" s="68" t="n">
        <f aca="false">MAX(Q484,P485)</f>
        <v>8068.599675</v>
      </c>
      <c r="R485" s="68" t="n">
        <f aca="false">Q485-P485</f>
        <v>124.137235</v>
      </c>
      <c r="S485" s="68" t="n">
        <f aca="false">S484+K485</f>
        <v>5008.03864433443</v>
      </c>
      <c r="T485" s="68" t="n">
        <f aca="false">MAX(T484,S485)</f>
        <v>5144.65224946422</v>
      </c>
      <c r="U485" s="68" t="n">
        <f aca="false">T485-S485</f>
        <v>136.613605129793</v>
      </c>
      <c r="V485" s="70" t="n">
        <f aca="false">V484+F485</f>
        <v>1.6684</v>
      </c>
      <c r="W485" s="70" t="n">
        <f aca="false">MAX(W484,V485)</f>
        <v>1.6847</v>
      </c>
      <c r="X485" s="70" t="n">
        <f aca="false">W485-V485</f>
        <v>0.0163</v>
      </c>
      <c r="Y485" s="70" t="n">
        <f aca="false">Y484+M485</f>
        <v>1.53892205698828</v>
      </c>
      <c r="Z485" s="70" t="n">
        <f aca="false">MAX(Z484,Y485)</f>
        <v>1.55577218696034</v>
      </c>
      <c r="AA485" s="70" t="n">
        <f aca="false">Z485-Y485</f>
        <v>0.0168501299720574</v>
      </c>
      <c r="AB485" s="72" t="n">
        <f aca="false">AB484*(1+F485)</f>
        <v>4.85948382463038</v>
      </c>
      <c r="AC485" s="73" t="n">
        <f aca="false">MAX(AC484,AB485)</f>
        <v>4.93967450047102</v>
      </c>
      <c r="AD485" s="70" t="n">
        <f aca="false">1-AB485/AC485</f>
        <v>0.016234</v>
      </c>
      <c r="AE485" s="73" t="n">
        <f aca="false">AE484*(1+M485)</f>
        <v>4.27099898922073</v>
      </c>
      <c r="AF485" s="73" t="n">
        <f aca="false">MAX(AF484,AE485)</f>
        <v>4.34388755783634</v>
      </c>
      <c r="AG485" s="70" t="n">
        <f aca="false">1-AE485/AF485</f>
        <v>0.0167795707520387</v>
      </c>
      <c r="AH485" s="74" t="n">
        <f aca="false">IF(R485&gt;0,AH484+1,0)</f>
        <v>2</v>
      </c>
      <c r="AI485" s="74" t="n">
        <f aca="false">IF(U485&gt;0,AI484+1,0)</f>
        <v>2</v>
      </c>
      <c r="AJ485" s="74" t="n">
        <f aca="false">IF(G485&gt;0,AJ484+1,0)</f>
        <v>0</v>
      </c>
      <c r="AK485" s="74" t="n">
        <f aca="false">IF(G485&lt;=0,AK484+1,0)</f>
        <v>2</v>
      </c>
      <c r="AL485" s="74" t="n">
        <f aca="false">IF(K485&gt;0,AL484+1,0)</f>
        <v>0</v>
      </c>
      <c r="AM485" s="74" t="n">
        <f aca="false">IF(K485&lt;=0,AM484+1,0)</f>
        <v>2</v>
      </c>
    </row>
    <row r="486" customFormat="false" ht="15" hidden="false" customHeight="false" outlineLevel="0" collapsed="false">
      <c r="A486" s="61" t="n">
        <v>485</v>
      </c>
      <c r="B486" s="62" t="n">
        <v>41809.40625</v>
      </c>
      <c r="C486" s="63" t="n">
        <f aca="false">YEAR(B486)</f>
        <v>2014</v>
      </c>
      <c r="D486" s="32" t="s">
        <v>277</v>
      </c>
      <c r="E486" s="64" t="n">
        <v>7581.4</v>
      </c>
      <c r="F486" s="65" t="n">
        <v>-0.0013</v>
      </c>
      <c r="G486" s="66" t="n">
        <v>-9.85582</v>
      </c>
      <c r="H486" s="67" t="n">
        <f aca="false">E486+IF(D486="Long",1,-1)*G486</f>
        <v>7571.54418</v>
      </c>
      <c r="I486" s="68" t="n">
        <f aca="false">Assumptions!$B$58</f>
        <v>5.35750011455817</v>
      </c>
      <c r="J486" s="68" t="n">
        <f aca="false">INDEX(Yearly!$T$5:$T$22,MATCH(C486,Yearly!$A$5:$A$22,0))</f>
        <v>0.880684950338329</v>
      </c>
      <c r="K486" s="68" t="n">
        <f aca="false">G486-I486-J486</f>
        <v>-16.0940050648965</v>
      </c>
      <c r="L486" s="69" t="n">
        <f aca="false">(I486+J486)/Assumptions!$B$8</f>
        <v>0.00027506498602874</v>
      </c>
      <c r="M486" s="70" t="n">
        <f aca="false">F486-L486</f>
        <v>-0.00157506498602874</v>
      </c>
      <c r="N486" s="71" t="n">
        <f aca="false">G486*Assumptions!$B$7</f>
        <v>-77516.0243</v>
      </c>
      <c r="O486" s="71" t="n">
        <f aca="false">K486*Assumptions!$B$7</f>
        <v>-126579.349835411</v>
      </c>
      <c r="P486" s="68" t="n">
        <f aca="false">P485+G486</f>
        <v>7934.60662</v>
      </c>
      <c r="Q486" s="68" t="n">
        <f aca="false">MAX(Q485,P486)</f>
        <v>8068.599675</v>
      </c>
      <c r="R486" s="68" t="n">
        <f aca="false">Q486-P486</f>
        <v>133.993055</v>
      </c>
      <c r="S486" s="68" t="n">
        <f aca="false">S485+K486</f>
        <v>4991.94463926953</v>
      </c>
      <c r="T486" s="68" t="n">
        <f aca="false">MAX(T485,S486)</f>
        <v>5144.65224946422</v>
      </c>
      <c r="U486" s="68" t="n">
        <f aca="false">T486-S486</f>
        <v>152.70761019469</v>
      </c>
      <c r="V486" s="70" t="n">
        <f aca="false">V485+F486</f>
        <v>1.6671</v>
      </c>
      <c r="W486" s="70" t="n">
        <f aca="false">MAX(W485,V486)</f>
        <v>1.6847</v>
      </c>
      <c r="X486" s="70" t="n">
        <f aca="false">W486-V486</f>
        <v>0.0176000000000001</v>
      </c>
      <c r="Y486" s="70" t="n">
        <f aca="false">Y485+M486</f>
        <v>1.53734699200226</v>
      </c>
      <c r="Z486" s="70" t="n">
        <f aca="false">MAX(Z485,Y486)</f>
        <v>1.55577218696034</v>
      </c>
      <c r="AA486" s="70" t="n">
        <f aca="false">Z486-Y486</f>
        <v>0.018425194958086</v>
      </c>
      <c r="AB486" s="72" t="n">
        <f aca="false">AB485*(1+F486)</f>
        <v>4.85316649565836</v>
      </c>
      <c r="AC486" s="73" t="n">
        <f aca="false">MAX(AC485,AB486)</f>
        <v>4.93967450047102</v>
      </c>
      <c r="AD486" s="70" t="n">
        <f aca="false">1-AB486/AC486</f>
        <v>0.0175128958</v>
      </c>
      <c r="AE486" s="73" t="n">
        <f aca="false">AE485*(1+M486)</f>
        <v>4.26427188825744</v>
      </c>
      <c r="AF486" s="73" t="n">
        <f aca="false">MAX(AF485,AE486)</f>
        <v>4.34388755783634</v>
      </c>
      <c r="AG486" s="70" t="n">
        <f aca="false">1-AE486/AF486</f>
        <v>0.0183282068236953</v>
      </c>
      <c r="AH486" s="74" t="n">
        <f aca="false">IF(R486&gt;0,AH485+1,0)</f>
        <v>3</v>
      </c>
      <c r="AI486" s="74" t="n">
        <f aca="false">IF(U486&gt;0,AI485+1,0)</f>
        <v>3</v>
      </c>
      <c r="AJ486" s="74" t="n">
        <f aca="false">IF(G486&gt;0,AJ485+1,0)</f>
        <v>0</v>
      </c>
      <c r="AK486" s="74" t="n">
        <f aca="false">IF(G486&lt;=0,AK485+1,0)</f>
        <v>3</v>
      </c>
      <c r="AL486" s="74" t="n">
        <f aca="false">IF(K486&gt;0,AL485+1,0)</f>
        <v>0</v>
      </c>
      <c r="AM486" s="74" t="n">
        <f aca="false">IF(K486&lt;=0,AM485+1,0)</f>
        <v>3</v>
      </c>
    </row>
    <row r="487" customFormat="false" ht="15" hidden="false" customHeight="false" outlineLevel="0" collapsed="false">
      <c r="A487" s="61" t="n">
        <v>486</v>
      </c>
      <c r="B487" s="62" t="n">
        <v>41814.40625</v>
      </c>
      <c r="C487" s="63" t="n">
        <f aca="false">YEAR(B487)</f>
        <v>2014</v>
      </c>
      <c r="D487" s="32" t="s">
        <v>277</v>
      </c>
      <c r="E487" s="64" t="n">
        <v>7570.5</v>
      </c>
      <c r="F487" s="65" t="n">
        <v>-0.0066</v>
      </c>
      <c r="G487" s="66" t="n">
        <v>-49.9653</v>
      </c>
      <c r="H487" s="67" t="n">
        <f aca="false">E487+IF(D487="Long",1,-1)*G487</f>
        <v>7520.5347</v>
      </c>
      <c r="I487" s="68" t="n">
        <f aca="false">Assumptions!$B$58</f>
        <v>5.35750011455817</v>
      </c>
      <c r="J487" s="68" t="n">
        <f aca="false">INDEX(Yearly!$T$5:$T$22,MATCH(C487,Yearly!$A$5:$A$22,0))</f>
        <v>0.880684950338329</v>
      </c>
      <c r="K487" s="68" t="n">
        <f aca="false">G487-I487-J487</f>
        <v>-56.2034850648965</v>
      </c>
      <c r="L487" s="69" t="n">
        <f aca="false">(I487+J487)/Assumptions!$B$8</f>
        <v>0.00027506498602874</v>
      </c>
      <c r="M487" s="70" t="n">
        <f aca="false">F487-L487</f>
        <v>-0.00687506498602874</v>
      </c>
      <c r="N487" s="71" t="n">
        <f aca="false">G487*Assumptions!$B$7</f>
        <v>-392977.0845</v>
      </c>
      <c r="O487" s="71" t="n">
        <f aca="false">K487*Assumptions!$B$7</f>
        <v>-442040.410035411</v>
      </c>
      <c r="P487" s="68" t="n">
        <f aca="false">P486+G487</f>
        <v>7884.64132</v>
      </c>
      <c r="Q487" s="68" t="n">
        <f aca="false">MAX(Q486,P487)</f>
        <v>8068.599675</v>
      </c>
      <c r="R487" s="68" t="n">
        <f aca="false">Q487-P487</f>
        <v>183.958355</v>
      </c>
      <c r="S487" s="68" t="n">
        <f aca="false">S486+K487</f>
        <v>4935.74115420463</v>
      </c>
      <c r="T487" s="68" t="n">
        <f aca="false">MAX(T486,S487)</f>
        <v>5144.65224946422</v>
      </c>
      <c r="U487" s="68" t="n">
        <f aca="false">T487-S487</f>
        <v>208.911095259586</v>
      </c>
      <c r="V487" s="70" t="n">
        <f aca="false">V486+F487</f>
        <v>1.6605</v>
      </c>
      <c r="W487" s="70" t="n">
        <f aca="false">MAX(W486,V487)</f>
        <v>1.6847</v>
      </c>
      <c r="X487" s="70" t="n">
        <f aca="false">W487-V487</f>
        <v>0.0242</v>
      </c>
      <c r="Y487" s="70" t="n">
        <f aca="false">Y486+M487</f>
        <v>1.53047192701623</v>
      </c>
      <c r="Z487" s="70" t="n">
        <f aca="false">MAX(Z486,Y487)</f>
        <v>1.55577218696034</v>
      </c>
      <c r="AA487" s="70" t="n">
        <f aca="false">Z487-Y487</f>
        <v>0.0253002599441148</v>
      </c>
      <c r="AB487" s="72" t="n">
        <f aca="false">AB486*(1+F487)</f>
        <v>4.82113559678701</v>
      </c>
      <c r="AC487" s="73" t="n">
        <f aca="false">MAX(AC486,AB487)</f>
        <v>4.93967450047102</v>
      </c>
      <c r="AD487" s="70" t="n">
        <f aca="false">1-AB487/AC487</f>
        <v>0.02399731068772</v>
      </c>
      <c r="AE487" s="73" t="n">
        <f aca="false">AE486*(1+M487)</f>
        <v>4.23495474190758</v>
      </c>
      <c r="AF487" s="73" t="n">
        <f aca="false">MAX(AF486,AE487)</f>
        <v>4.34388755783634</v>
      </c>
      <c r="AG487" s="70" t="n">
        <f aca="false">1-AE487/AF487</f>
        <v>0.0250772641967337</v>
      </c>
      <c r="AH487" s="74" t="n">
        <f aca="false">IF(R487&gt;0,AH486+1,0)</f>
        <v>4</v>
      </c>
      <c r="AI487" s="74" t="n">
        <f aca="false">IF(U487&gt;0,AI486+1,0)</f>
        <v>4</v>
      </c>
      <c r="AJ487" s="74" t="n">
        <f aca="false">IF(G487&gt;0,AJ486+1,0)</f>
        <v>0</v>
      </c>
      <c r="AK487" s="74" t="n">
        <f aca="false">IF(G487&lt;=0,AK486+1,0)</f>
        <v>4</v>
      </c>
      <c r="AL487" s="74" t="n">
        <f aca="false">IF(K487&gt;0,AL486+1,0)</f>
        <v>0</v>
      </c>
      <c r="AM487" s="74" t="n">
        <f aca="false">IF(K487&lt;=0,AM486+1,0)</f>
        <v>4</v>
      </c>
    </row>
    <row r="488" customFormat="false" ht="15" hidden="false" customHeight="false" outlineLevel="0" collapsed="false">
      <c r="A488" s="61" t="n">
        <v>487</v>
      </c>
      <c r="B488" s="62" t="n">
        <v>41820.40625</v>
      </c>
      <c r="C488" s="63" t="n">
        <f aca="false">YEAR(B488)</f>
        <v>2014</v>
      </c>
      <c r="D488" s="32" t="s">
        <v>277</v>
      </c>
      <c r="E488" s="64" t="n">
        <v>7574.35</v>
      </c>
      <c r="F488" s="65" t="n">
        <v>0.0152</v>
      </c>
      <c r="G488" s="66" t="n">
        <v>115.13012</v>
      </c>
      <c r="H488" s="67" t="n">
        <f aca="false">E488+IF(D488="Long",1,-1)*G488</f>
        <v>7689.48012</v>
      </c>
      <c r="I488" s="68" t="n">
        <f aca="false">Assumptions!$B$58</f>
        <v>5.35750011455817</v>
      </c>
      <c r="J488" s="68" t="n">
        <f aca="false">INDEX(Yearly!$T$5:$T$22,MATCH(C488,Yearly!$A$5:$A$22,0))</f>
        <v>0.880684950338329</v>
      </c>
      <c r="K488" s="68" t="n">
        <f aca="false">G488-I488-J488</f>
        <v>108.891934935104</v>
      </c>
      <c r="L488" s="69" t="n">
        <f aca="false">(I488+J488)/Assumptions!$B$8</f>
        <v>0.00027506498602874</v>
      </c>
      <c r="M488" s="70" t="n">
        <f aca="false">F488-L488</f>
        <v>0.0149249350139713</v>
      </c>
      <c r="N488" s="71" t="n">
        <f aca="false">G488*Assumptions!$B$7</f>
        <v>905498.3938</v>
      </c>
      <c r="O488" s="71" t="n">
        <f aca="false">K488*Assumptions!$B$7</f>
        <v>856435.068264589</v>
      </c>
      <c r="P488" s="68" t="n">
        <f aca="false">P487+G488</f>
        <v>7999.77144</v>
      </c>
      <c r="Q488" s="68" t="n">
        <f aca="false">MAX(Q487,P488)</f>
        <v>8068.599675</v>
      </c>
      <c r="R488" s="68" t="n">
        <f aca="false">Q488-P488</f>
        <v>68.828235</v>
      </c>
      <c r="S488" s="68" t="n">
        <f aca="false">S487+K488</f>
        <v>5044.63308913974</v>
      </c>
      <c r="T488" s="68" t="n">
        <f aca="false">MAX(T487,S488)</f>
        <v>5144.65224946422</v>
      </c>
      <c r="U488" s="68" t="n">
        <f aca="false">T488-S488</f>
        <v>100.019160324482</v>
      </c>
      <c r="V488" s="70" t="n">
        <f aca="false">V487+F488</f>
        <v>1.6757</v>
      </c>
      <c r="W488" s="70" t="n">
        <f aca="false">MAX(W487,V488)</f>
        <v>1.6847</v>
      </c>
      <c r="X488" s="70" t="n">
        <f aca="false">W488-V488</f>
        <v>0.0089999999999999</v>
      </c>
      <c r="Y488" s="70" t="n">
        <f aca="false">Y487+M488</f>
        <v>1.5453968620302</v>
      </c>
      <c r="Z488" s="70" t="n">
        <f aca="false">MAX(Z487,Y488)</f>
        <v>1.55577218696034</v>
      </c>
      <c r="AA488" s="70" t="n">
        <f aca="false">Z488-Y488</f>
        <v>0.0103753249301435</v>
      </c>
      <c r="AB488" s="72" t="n">
        <f aca="false">AB487*(1+F488)</f>
        <v>4.89441685785817</v>
      </c>
      <c r="AC488" s="73" t="n">
        <f aca="false">MAX(AC487,AB488)</f>
        <v>4.93967450047102</v>
      </c>
      <c r="AD488" s="70" t="n">
        <f aca="false">1-AB488/AC488</f>
        <v>0.00916206981017331</v>
      </c>
      <c r="AE488" s="73" t="n">
        <f aca="false">AE487*(1+M488)</f>
        <v>4.29816116621766</v>
      </c>
      <c r="AF488" s="73" t="n">
        <f aca="false">MAX(AF487,AE488)</f>
        <v>4.34388755783634</v>
      </c>
      <c r="AG488" s="70" t="n">
        <f aca="false">1-AE488/AF488</f>
        <v>0.0105266057212269</v>
      </c>
      <c r="AH488" s="74" t="n">
        <f aca="false">IF(R488&gt;0,AH487+1,0)</f>
        <v>5</v>
      </c>
      <c r="AI488" s="74" t="n">
        <f aca="false">IF(U488&gt;0,AI487+1,0)</f>
        <v>5</v>
      </c>
      <c r="AJ488" s="74" t="n">
        <f aca="false">IF(G488&gt;0,AJ487+1,0)</f>
        <v>1</v>
      </c>
      <c r="AK488" s="74" t="n">
        <f aca="false">IF(G488&lt;=0,AK487+1,0)</f>
        <v>0</v>
      </c>
      <c r="AL488" s="74" t="n">
        <f aca="false">IF(K488&gt;0,AL487+1,0)</f>
        <v>1</v>
      </c>
      <c r="AM488" s="74" t="n">
        <f aca="false">IF(K488&lt;=0,AM487+1,0)</f>
        <v>0</v>
      </c>
    </row>
    <row r="489" customFormat="false" ht="15" hidden="false" customHeight="false" outlineLevel="0" collapsed="false">
      <c r="A489" s="61" t="n">
        <v>488</v>
      </c>
      <c r="B489" s="62" t="n">
        <v>41830.5729166667</v>
      </c>
      <c r="C489" s="63" t="n">
        <f aca="false">YEAR(B489)</f>
        <v>2014</v>
      </c>
      <c r="D489" s="32" t="s">
        <v>277</v>
      </c>
      <c r="E489" s="64" t="n">
        <v>7703.75</v>
      </c>
      <c r="F489" s="65" t="n">
        <v>-0.0187</v>
      </c>
      <c r="G489" s="66" t="n">
        <v>-144.060125</v>
      </c>
      <c r="H489" s="67" t="n">
        <f aca="false">E489+IF(D489="Long",1,-1)*G489</f>
        <v>7559.689875</v>
      </c>
      <c r="I489" s="68" t="n">
        <f aca="false">Assumptions!$B$58</f>
        <v>5.35750011455817</v>
      </c>
      <c r="J489" s="68" t="n">
        <f aca="false">INDEX(Yearly!$T$5:$T$22,MATCH(C489,Yearly!$A$5:$A$22,0))</f>
        <v>0.880684950338329</v>
      </c>
      <c r="K489" s="68" t="n">
        <f aca="false">G489-I489-J489</f>
        <v>-150.298310064897</v>
      </c>
      <c r="L489" s="69" t="n">
        <f aca="false">(I489+J489)/Assumptions!$B$8</f>
        <v>0.00027506498602874</v>
      </c>
      <c r="M489" s="70" t="n">
        <f aca="false">F489-L489</f>
        <v>-0.0189750649860287</v>
      </c>
      <c r="N489" s="71" t="n">
        <f aca="false">G489*Assumptions!$B$7</f>
        <v>-1133032.883125</v>
      </c>
      <c r="O489" s="71" t="n">
        <f aca="false">K489*Assumptions!$B$7</f>
        <v>-1182096.20866041</v>
      </c>
      <c r="P489" s="68" t="n">
        <f aca="false">P488+G489</f>
        <v>7855.711315</v>
      </c>
      <c r="Q489" s="68" t="n">
        <f aca="false">MAX(Q488,P489)</f>
        <v>8068.599675</v>
      </c>
      <c r="R489" s="68" t="n">
        <f aca="false">Q489-P489</f>
        <v>212.88836</v>
      </c>
      <c r="S489" s="68" t="n">
        <f aca="false">S488+K489</f>
        <v>4894.33477907484</v>
      </c>
      <c r="T489" s="68" t="n">
        <f aca="false">MAX(T488,S489)</f>
        <v>5144.65224946422</v>
      </c>
      <c r="U489" s="68" t="n">
        <f aca="false">T489-S489</f>
        <v>250.317470389378</v>
      </c>
      <c r="V489" s="70" t="n">
        <f aca="false">V488+F489</f>
        <v>1.657</v>
      </c>
      <c r="W489" s="70" t="n">
        <f aca="false">MAX(W488,V489)</f>
        <v>1.6847</v>
      </c>
      <c r="X489" s="70" t="n">
        <f aca="false">W489-V489</f>
        <v>0.0276999999999998</v>
      </c>
      <c r="Y489" s="70" t="n">
        <f aca="false">Y488+M489</f>
        <v>1.52642179704417</v>
      </c>
      <c r="Z489" s="70" t="n">
        <f aca="false">MAX(Z488,Y489)</f>
        <v>1.55577218696034</v>
      </c>
      <c r="AA489" s="70" t="n">
        <f aca="false">Z489-Y489</f>
        <v>0.0293503899161722</v>
      </c>
      <c r="AB489" s="72" t="n">
        <f aca="false">AB488*(1+F489)</f>
        <v>4.80289126261623</v>
      </c>
      <c r="AC489" s="73" t="n">
        <f aca="false">MAX(AC488,AB489)</f>
        <v>4.93967450047102</v>
      </c>
      <c r="AD489" s="70" t="n">
        <f aca="false">1-AB489/AC489</f>
        <v>0.0276907391047231</v>
      </c>
      <c r="AE489" s="73" t="n">
        <f aca="false">AE488*(1+M489)</f>
        <v>4.21660327876825</v>
      </c>
      <c r="AF489" s="73" t="n">
        <f aca="false">MAX(AF488,AE489)</f>
        <v>4.34388755783634</v>
      </c>
      <c r="AG489" s="70" t="n">
        <f aca="false">1-AE489/AF489</f>
        <v>0.0293019276796129</v>
      </c>
      <c r="AH489" s="74" t="n">
        <f aca="false">IF(R489&gt;0,AH488+1,0)</f>
        <v>6</v>
      </c>
      <c r="AI489" s="74" t="n">
        <f aca="false">IF(U489&gt;0,AI488+1,0)</f>
        <v>6</v>
      </c>
      <c r="AJ489" s="74" t="n">
        <f aca="false">IF(G489&gt;0,AJ488+1,0)</f>
        <v>0</v>
      </c>
      <c r="AK489" s="74" t="n">
        <f aca="false">IF(G489&lt;=0,AK488+1,0)</f>
        <v>1</v>
      </c>
      <c r="AL489" s="74" t="n">
        <f aca="false">IF(K489&gt;0,AL488+1,0)</f>
        <v>0</v>
      </c>
      <c r="AM489" s="74" t="n">
        <f aca="false">IF(K489&lt;=0,AM488+1,0)</f>
        <v>1</v>
      </c>
    </row>
    <row r="490" customFormat="false" ht="15" hidden="false" customHeight="false" outlineLevel="0" collapsed="false">
      <c r="A490" s="61" t="n">
        <v>489</v>
      </c>
      <c r="B490" s="62" t="n">
        <v>41836.40625</v>
      </c>
      <c r="C490" s="63" t="n">
        <f aca="false">YEAR(B490)</f>
        <v>2014</v>
      </c>
      <c r="D490" s="32" t="s">
        <v>277</v>
      </c>
      <c r="E490" s="64" t="n">
        <v>7557.55</v>
      </c>
      <c r="F490" s="65" t="n">
        <v>0.0264</v>
      </c>
      <c r="G490" s="66" t="n">
        <v>199.51932</v>
      </c>
      <c r="H490" s="67" t="n">
        <f aca="false">E490+IF(D490="Long",1,-1)*G490</f>
        <v>7757.06932</v>
      </c>
      <c r="I490" s="68" t="n">
        <f aca="false">Assumptions!$B$58</f>
        <v>5.35750011455817</v>
      </c>
      <c r="J490" s="68" t="n">
        <f aca="false">INDEX(Yearly!$T$5:$T$22,MATCH(C490,Yearly!$A$5:$A$22,0))</f>
        <v>0.880684950338329</v>
      </c>
      <c r="K490" s="68" t="n">
        <f aca="false">G490-I490-J490</f>
        <v>193.281134935104</v>
      </c>
      <c r="L490" s="69" t="n">
        <f aca="false">(I490+J490)/Assumptions!$B$8</f>
        <v>0.00027506498602874</v>
      </c>
      <c r="M490" s="70" t="n">
        <f aca="false">F490-L490</f>
        <v>0.0261249350139713</v>
      </c>
      <c r="N490" s="71" t="n">
        <f aca="false">G490*Assumptions!$B$7</f>
        <v>1569219.4518</v>
      </c>
      <c r="O490" s="71" t="n">
        <f aca="false">K490*Assumptions!$B$7</f>
        <v>1520156.12626459</v>
      </c>
      <c r="P490" s="68" t="n">
        <f aca="false">P489+G490</f>
        <v>8055.230635</v>
      </c>
      <c r="Q490" s="68" t="n">
        <f aca="false">MAX(Q489,P490)</f>
        <v>8068.599675</v>
      </c>
      <c r="R490" s="68" t="n">
        <f aca="false">Q490-P490</f>
        <v>13.3690399999996</v>
      </c>
      <c r="S490" s="68" t="n">
        <f aca="false">S489+K490</f>
        <v>5087.61591400994</v>
      </c>
      <c r="T490" s="68" t="n">
        <f aca="false">MAX(T489,S490)</f>
        <v>5144.65224946422</v>
      </c>
      <c r="U490" s="68" t="n">
        <f aca="false">T490-S490</f>
        <v>57.0363354542751</v>
      </c>
      <c r="V490" s="70" t="n">
        <f aca="false">V489+F490</f>
        <v>1.6834</v>
      </c>
      <c r="W490" s="70" t="n">
        <f aca="false">MAX(W489,V490)</f>
        <v>1.6847</v>
      </c>
      <c r="X490" s="70" t="n">
        <f aca="false">W490-V490</f>
        <v>0.00129999999999986</v>
      </c>
      <c r="Y490" s="70" t="n">
        <f aca="false">Y489+M490</f>
        <v>1.55254673205814</v>
      </c>
      <c r="Z490" s="70" t="n">
        <f aca="false">MAX(Z489,Y490)</f>
        <v>1.55577218696034</v>
      </c>
      <c r="AA490" s="70" t="n">
        <f aca="false">Z490-Y490</f>
        <v>0.00322545490220105</v>
      </c>
      <c r="AB490" s="72" t="n">
        <f aca="false">AB489*(1+F490)</f>
        <v>4.92968759194929</v>
      </c>
      <c r="AC490" s="73" t="n">
        <f aca="false">MAX(AC489,AB490)</f>
        <v>4.93967450047102</v>
      </c>
      <c r="AD490" s="70" t="n">
        <f aca="false">1-AB490/AC490</f>
        <v>0.00202177461708786</v>
      </c>
      <c r="AE490" s="73" t="n">
        <f aca="false">AE489*(1+M490)</f>
        <v>4.32676176540577</v>
      </c>
      <c r="AF490" s="73" t="n">
        <f aca="false">MAX(AF489,AE490)</f>
        <v>4.34388755783634</v>
      </c>
      <c r="AG490" s="70" t="n">
        <f aca="false">1-AE490/AF490</f>
        <v>0.00394250362205573</v>
      </c>
      <c r="AH490" s="74" t="n">
        <f aca="false">IF(R490&gt;0,AH489+1,0)</f>
        <v>7</v>
      </c>
      <c r="AI490" s="74" t="n">
        <f aca="false">IF(U490&gt;0,AI489+1,0)</f>
        <v>7</v>
      </c>
      <c r="AJ490" s="74" t="n">
        <f aca="false">IF(G490&gt;0,AJ489+1,0)</f>
        <v>1</v>
      </c>
      <c r="AK490" s="74" t="n">
        <f aca="false">IF(G490&lt;=0,AK489+1,0)</f>
        <v>0</v>
      </c>
      <c r="AL490" s="74" t="n">
        <f aca="false">IF(K490&gt;0,AL489+1,0)</f>
        <v>1</v>
      </c>
      <c r="AM490" s="74" t="n">
        <f aca="false">IF(K490&lt;=0,AM489+1,0)</f>
        <v>0</v>
      </c>
    </row>
    <row r="491" customFormat="false" ht="15" hidden="false" customHeight="false" outlineLevel="0" collapsed="false">
      <c r="A491" s="61" t="n">
        <v>490</v>
      </c>
      <c r="B491" s="62" t="n">
        <v>41850.59375</v>
      </c>
      <c r="C491" s="63" t="n">
        <f aca="false">YEAR(B491)</f>
        <v>2014</v>
      </c>
      <c r="D491" s="32" t="s">
        <v>277</v>
      </c>
      <c r="E491" s="64" t="n">
        <v>7760.85</v>
      </c>
      <c r="F491" s="65" t="n">
        <v>-0.0037</v>
      </c>
      <c r="G491" s="66" t="n">
        <v>-28.715145</v>
      </c>
      <c r="H491" s="67" t="n">
        <f aca="false">E491+IF(D491="Long",1,-1)*G491</f>
        <v>7732.134855</v>
      </c>
      <c r="I491" s="68" t="n">
        <f aca="false">Assumptions!$B$58</f>
        <v>5.35750011455817</v>
      </c>
      <c r="J491" s="68" t="n">
        <f aca="false">INDEX(Yearly!$T$5:$T$22,MATCH(C491,Yearly!$A$5:$A$22,0))</f>
        <v>0.880684950338329</v>
      </c>
      <c r="K491" s="68" t="n">
        <f aca="false">G491-I491-J491</f>
        <v>-34.9533300648965</v>
      </c>
      <c r="L491" s="69" t="n">
        <f aca="false">(I491+J491)/Assumptions!$B$8</f>
        <v>0.00027506498602874</v>
      </c>
      <c r="M491" s="70" t="n">
        <f aca="false">F491-L491</f>
        <v>-0.00397506498602874</v>
      </c>
      <c r="N491" s="71" t="n">
        <f aca="false">G491*Assumptions!$B$7</f>
        <v>-225844.615425</v>
      </c>
      <c r="O491" s="71" t="n">
        <f aca="false">K491*Assumptions!$B$7</f>
        <v>-274907.940960411</v>
      </c>
      <c r="P491" s="68" t="n">
        <f aca="false">P490+G491</f>
        <v>8026.51549</v>
      </c>
      <c r="Q491" s="68" t="n">
        <f aca="false">MAX(Q490,P491)</f>
        <v>8068.599675</v>
      </c>
      <c r="R491" s="68" t="n">
        <f aca="false">Q491-P491</f>
        <v>42.0841849999997</v>
      </c>
      <c r="S491" s="68" t="n">
        <f aca="false">S490+K491</f>
        <v>5052.66258394505</v>
      </c>
      <c r="T491" s="68" t="n">
        <f aca="false">MAX(T490,S491)</f>
        <v>5144.65224946422</v>
      </c>
      <c r="U491" s="68" t="n">
        <f aca="false">T491-S491</f>
        <v>91.9896655191715</v>
      </c>
      <c r="V491" s="70" t="n">
        <f aca="false">V490+F491</f>
        <v>1.6797</v>
      </c>
      <c r="W491" s="70" t="n">
        <f aca="false">MAX(W490,V491)</f>
        <v>1.6847</v>
      </c>
      <c r="X491" s="70" t="n">
        <f aca="false">W491-V491</f>
        <v>0.00499999999999989</v>
      </c>
      <c r="Y491" s="70" t="n">
        <f aca="false">Y490+M491</f>
        <v>1.54857166707211</v>
      </c>
      <c r="Z491" s="70" t="n">
        <f aca="false">MAX(Z490,Y491)</f>
        <v>1.55577218696034</v>
      </c>
      <c r="AA491" s="70" t="n">
        <f aca="false">Z491-Y491</f>
        <v>0.0072005198882299</v>
      </c>
      <c r="AB491" s="72" t="n">
        <f aca="false">AB490*(1+F491)</f>
        <v>4.91144774785908</v>
      </c>
      <c r="AC491" s="73" t="n">
        <f aca="false">MAX(AC490,AB491)</f>
        <v>4.93967450047102</v>
      </c>
      <c r="AD491" s="70" t="n">
        <f aca="false">1-AB491/AC491</f>
        <v>0.00571429405100465</v>
      </c>
      <c r="AE491" s="73" t="n">
        <f aca="false">AE490*(1+M491)</f>
        <v>4.30956260620922</v>
      </c>
      <c r="AF491" s="73" t="n">
        <f aca="false">MAX(AF490,AE491)</f>
        <v>4.34388755783634</v>
      </c>
      <c r="AG491" s="70" t="n">
        <f aca="false">1-AE491/AF491</f>
        <v>0.00790189689997922</v>
      </c>
      <c r="AH491" s="74" t="n">
        <f aca="false">IF(R491&gt;0,AH490+1,0)</f>
        <v>8</v>
      </c>
      <c r="AI491" s="74" t="n">
        <f aca="false">IF(U491&gt;0,AI490+1,0)</f>
        <v>8</v>
      </c>
      <c r="AJ491" s="74" t="n">
        <f aca="false">IF(G491&gt;0,AJ490+1,0)</f>
        <v>0</v>
      </c>
      <c r="AK491" s="74" t="n">
        <f aca="false">IF(G491&lt;=0,AK490+1,0)</f>
        <v>1</v>
      </c>
      <c r="AL491" s="74" t="n">
        <f aca="false">IF(K491&gt;0,AL490+1,0)</f>
        <v>0</v>
      </c>
      <c r="AM491" s="74" t="n">
        <f aca="false">IF(K491&lt;=0,AM490+1,0)</f>
        <v>1</v>
      </c>
    </row>
    <row r="492" customFormat="false" ht="15" hidden="false" customHeight="false" outlineLevel="0" collapsed="false">
      <c r="A492" s="61" t="n">
        <v>491</v>
      </c>
      <c r="B492" s="62" t="n">
        <v>41856.4895833333</v>
      </c>
      <c r="C492" s="63" t="n">
        <f aca="false">YEAR(B492)</f>
        <v>2014</v>
      </c>
      <c r="D492" s="32" t="s">
        <v>277</v>
      </c>
      <c r="E492" s="64" t="n">
        <v>7705.75</v>
      </c>
      <c r="F492" s="65" t="n">
        <v>-0.0066</v>
      </c>
      <c r="G492" s="66" t="n">
        <v>-50.85795</v>
      </c>
      <c r="H492" s="67" t="n">
        <f aca="false">E492+IF(D492="Long",1,-1)*G492</f>
        <v>7654.89205</v>
      </c>
      <c r="I492" s="68" t="n">
        <f aca="false">Assumptions!$B$58</f>
        <v>5.35750011455817</v>
      </c>
      <c r="J492" s="68" t="n">
        <f aca="false">INDEX(Yearly!$T$5:$T$22,MATCH(C492,Yearly!$A$5:$A$22,0))</f>
        <v>0.880684950338329</v>
      </c>
      <c r="K492" s="68" t="n">
        <f aca="false">G492-I492-J492</f>
        <v>-57.0961350648965</v>
      </c>
      <c r="L492" s="69" t="n">
        <f aca="false">(I492+J492)/Assumptions!$B$8</f>
        <v>0.00027506498602874</v>
      </c>
      <c r="M492" s="70" t="n">
        <f aca="false">F492-L492</f>
        <v>-0.00687506498602874</v>
      </c>
      <c r="N492" s="71" t="n">
        <f aca="false">G492*Assumptions!$B$7</f>
        <v>-399997.77675</v>
      </c>
      <c r="O492" s="71" t="n">
        <f aca="false">K492*Assumptions!$B$7</f>
        <v>-449061.102285411</v>
      </c>
      <c r="P492" s="68" t="n">
        <f aca="false">P491+G492</f>
        <v>7975.65754</v>
      </c>
      <c r="Q492" s="68" t="n">
        <f aca="false">MAX(Q491,P492)</f>
        <v>8068.599675</v>
      </c>
      <c r="R492" s="68" t="n">
        <f aca="false">Q492-P492</f>
        <v>92.9421349999993</v>
      </c>
      <c r="S492" s="68" t="n">
        <f aca="false">S491+K492</f>
        <v>4995.56644888015</v>
      </c>
      <c r="T492" s="68" t="n">
        <f aca="false">MAX(T491,S492)</f>
        <v>5144.65224946422</v>
      </c>
      <c r="U492" s="68" t="n">
        <f aca="false">T492-S492</f>
        <v>149.085800584068</v>
      </c>
      <c r="V492" s="70" t="n">
        <f aca="false">V491+F492</f>
        <v>1.6731</v>
      </c>
      <c r="W492" s="70" t="n">
        <f aca="false">MAX(W491,V492)</f>
        <v>1.6847</v>
      </c>
      <c r="X492" s="70" t="n">
        <f aca="false">W492-V492</f>
        <v>0.0115999999999998</v>
      </c>
      <c r="Y492" s="70" t="n">
        <f aca="false">Y491+M492</f>
        <v>1.54169660208608</v>
      </c>
      <c r="Z492" s="70" t="n">
        <f aca="false">MAX(Z491,Y492)</f>
        <v>1.55577218696034</v>
      </c>
      <c r="AA492" s="70" t="n">
        <f aca="false">Z492-Y492</f>
        <v>0.0140755848742586</v>
      </c>
      <c r="AB492" s="72" t="n">
        <f aca="false">AB491*(1+F492)</f>
        <v>4.87903219272321</v>
      </c>
      <c r="AC492" s="73" t="n">
        <f aca="false">MAX(AC491,AB492)</f>
        <v>4.93967450047102</v>
      </c>
      <c r="AD492" s="70" t="n">
        <f aca="false">1-AB492/AC492</f>
        <v>0.0122765797102681</v>
      </c>
      <c r="AE492" s="73" t="n">
        <f aca="false">AE491*(1+M492)</f>
        <v>4.27993408323017</v>
      </c>
      <c r="AF492" s="73" t="n">
        <f aca="false">MAX(AF491,AE492)</f>
        <v>4.34388755783634</v>
      </c>
      <c r="AG492" s="70" t="n">
        <f aca="false">1-AE492/AF492</f>
        <v>0.0147226358313076</v>
      </c>
      <c r="AH492" s="74" t="n">
        <f aca="false">IF(R492&gt;0,AH491+1,0)</f>
        <v>9</v>
      </c>
      <c r="AI492" s="74" t="n">
        <f aca="false">IF(U492&gt;0,AI491+1,0)</f>
        <v>9</v>
      </c>
      <c r="AJ492" s="74" t="n">
        <f aca="false">IF(G492&gt;0,AJ491+1,0)</f>
        <v>0</v>
      </c>
      <c r="AK492" s="74" t="n">
        <f aca="false">IF(G492&lt;=0,AK491+1,0)</f>
        <v>2</v>
      </c>
      <c r="AL492" s="74" t="n">
        <f aca="false">IF(K492&gt;0,AL491+1,0)</f>
        <v>0</v>
      </c>
      <c r="AM492" s="74" t="n">
        <f aca="false">IF(K492&lt;=0,AM491+1,0)</f>
        <v>2</v>
      </c>
    </row>
    <row r="493" customFormat="false" ht="15" hidden="false" customHeight="false" outlineLevel="0" collapsed="false">
      <c r="A493" s="61" t="n">
        <v>492</v>
      </c>
      <c r="B493" s="62" t="n">
        <v>41856.59375</v>
      </c>
      <c r="C493" s="63" t="n">
        <f aca="false">YEAR(B493)</f>
        <v>2014</v>
      </c>
      <c r="D493" s="32" t="s">
        <v>277</v>
      </c>
      <c r="E493" s="64" t="n">
        <v>7704.35</v>
      </c>
      <c r="F493" s="65" t="n">
        <v>-0.0007</v>
      </c>
      <c r="G493" s="66" t="n">
        <v>-5.393045</v>
      </c>
      <c r="H493" s="67" t="n">
        <f aca="false">E493+IF(D493="Long",1,-1)*G493</f>
        <v>7698.956955</v>
      </c>
      <c r="I493" s="68" t="n">
        <f aca="false">Assumptions!$B$58</f>
        <v>5.35750011455817</v>
      </c>
      <c r="J493" s="68" t="n">
        <f aca="false">INDEX(Yearly!$T$5:$T$22,MATCH(C493,Yearly!$A$5:$A$22,0))</f>
        <v>0.880684950338329</v>
      </c>
      <c r="K493" s="68" t="n">
        <f aca="false">G493-I493-J493</f>
        <v>-11.6312300648965</v>
      </c>
      <c r="L493" s="69" t="n">
        <f aca="false">(I493+J493)/Assumptions!$B$8</f>
        <v>0.00027506498602874</v>
      </c>
      <c r="M493" s="70" t="n">
        <f aca="false">F493-L493</f>
        <v>-0.00097506498602874</v>
      </c>
      <c r="N493" s="71" t="n">
        <f aca="false">G493*Assumptions!$B$7</f>
        <v>-42416.298925</v>
      </c>
      <c r="O493" s="71" t="n">
        <f aca="false">K493*Assumptions!$B$7</f>
        <v>-91479.624460411</v>
      </c>
      <c r="P493" s="68" t="n">
        <f aca="false">P492+G493</f>
        <v>7970.264495</v>
      </c>
      <c r="Q493" s="68" t="n">
        <f aca="false">MAX(Q492,P493)</f>
        <v>8068.599675</v>
      </c>
      <c r="R493" s="68" t="n">
        <f aca="false">Q493-P493</f>
        <v>98.3351799999991</v>
      </c>
      <c r="S493" s="68" t="n">
        <f aca="false">S492+K493</f>
        <v>4983.93521881525</v>
      </c>
      <c r="T493" s="68" t="n">
        <f aca="false">MAX(T492,S493)</f>
        <v>5144.65224946422</v>
      </c>
      <c r="U493" s="68" t="n">
        <f aca="false">T493-S493</f>
        <v>160.717030648964</v>
      </c>
      <c r="V493" s="70" t="n">
        <f aca="false">V492+F493</f>
        <v>1.6724</v>
      </c>
      <c r="W493" s="70" t="n">
        <f aca="false">MAX(W492,V493)</f>
        <v>1.6847</v>
      </c>
      <c r="X493" s="70" t="n">
        <f aca="false">W493-V493</f>
        <v>0.0122999999999998</v>
      </c>
      <c r="Y493" s="70" t="n">
        <f aca="false">Y492+M493</f>
        <v>1.54072153710005</v>
      </c>
      <c r="Z493" s="70" t="n">
        <f aca="false">MAX(Z492,Y493)</f>
        <v>1.55577218696034</v>
      </c>
      <c r="AA493" s="70" t="n">
        <f aca="false">Z493-Y493</f>
        <v>0.0150506498602874</v>
      </c>
      <c r="AB493" s="72" t="n">
        <f aca="false">AB492*(1+F493)</f>
        <v>4.8756168701883</v>
      </c>
      <c r="AC493" s="73" t="n">
        <f aca="false">MAX(AC492,AB493)</f>
        <v>4.93967450047102</v>
      </c>
      <c r="AD493" s="70" t="n">
        <f aca="false">1-AB493/AC493</f>
        <v>0.0129679861044709</v>
      </c>
      <c r="AE493" s="73" t="n">
        <f aca="false">AE492*(1+M493)</f>
        <v>4.2757608693631</v>
      </c>
      <c r="AF493" s="73" t="n">
        <f aca="false">MAX(AF492,AE493)</f>
        <v>4.34388755783634</v>
      </c>
      <c r="AG493" s="70" t="n">
        <f aca="false">1-AE493/AF493</f>
        <v>0.0156833452906352</v>
      </c>
      <c r="AH493" s="74" t="n">
        <f aca="false">IF(R493&gt;0,AH492+1,0)</f>
        <v>10</v>
      </c>
      <c r="AI493" s="74" t="n">
        <f aca="false">IF(U493&gt;0,AI492+1,0)</f>
        <v>10</v>
      </c>
      <c r="AJ493" s="74" t="n">
        <f aca="false">IF(G493&gt;0,AJ492+1,0)</f>
        <v>0</v>
      </c>
      <c r="AK493" s="74" t="n">
        <f aca="false">IF(G493&lt;=0,AK492+1,0)</f>
        <v>3</v>
      </c>
      <c r="AL493" s="74" t="n">
        <f aca="false">IF(K493&gt;0,AL492+1,0)</f>
        <v>0</v>
      </c>
      <c r="AM493" s="74" t="n">
        <f aca="false">IF(K493&lt;=0,AM492+1,0)</f>
        <v>3</v>
      </c>
    </row>
    <row r="494" customFormat="false" ht="15" hidden="false" customHeight="false" outlineLevel="0" collapsed="false">
      <c r="A494" s="61" t="n">
        <v>493</v>
      </c>
      <c r="B494" s="62" t="n">
        <v>41858.59375</v>
      </c>
      <c r="C494" s="63" t="n">
        <f aca="false">YEAR(B494)</f>
        <v>2014</v>
      </c>
      <c r="D494" s="32" t="s">
        <v>277</v>
      </c>
      <c r="E494" s="64" t="n">
        <v>7693.6</v>
      </c>
      <c r="F494" s="65" t="n">
        <v>-0.0056</v>
      </c>
      <c r="G494" s="66" t="n">
        <v>-43.08416</v>
      </c>
      <c r="H494" s="67" t="n">
        <f aca="false">E494+IF(D494="Long",1,-1)*G494</f>
        <v>7650.51584</v>
      </c>
      <c r="I494" s="68" t="n">
        <f aca="false">Assumptions!$B$58</f>
        <v>5.35750011455817</v>
      </c>
      <c r="J494" s="68" t="n">
        <f aca="false">INDEX(Yearly!$T$5:$T$22,MATCH(C494,Yearly!$A$5:$A$22,0))</f>
        <v>0.880684950338329</v>
      </c>
      <c r="K494" s="68" t="n">
        <f aca="false">G494-I494-J494</f>
        <v>-49.3223450648965</v>
      </c>
      <c r="L494" s="69" t="n">
        <f aca="false">(I494+J494)/Assumptions!$B$8</f>
        <v>0.00027506498602874</v>
      </c>
      <c r="M494" s="70" t="n">
        <f aca="false">F494-L494</f>
        <v>-0.00587506498602874</v>
      </c>
      <c r="N494" s="71" t="n">
        <f aca="false">G494*Assumptions!$B$7</f>
        <v>-338856.9184</v>
      </c>
      <c r="O494" s="71" t="n">
        <f aca="false">K494*Assumptions!$B$7</f>
        <v>-387920.243935411</v>
      </c>
      <c r="P494" s="68" t="n">
        <f aca="false">P493+G494</f>
        <v>7927.180335</v>
      </c>
      <c r="Q494" s="68" t="n">
        <f aca="false">MAX(Q493,P494)</f>
        <v>8068.599675</v>
      </c>
      <c r="R494" s="68" t="n">
        <f aca="false">Q494-P494</f>
        <v>141.419339999999</v>
      </c>
      <c r="S494" s="68" t="n">
        <f aca="false">S493+K494</f>
        <v>4934.61287375036</v>
      </c>
      <c r="T494" s="68" t="n">
        <f aca="false">MAX(T493,S494)</f>
        <v>5144.65224946422</v>
      </c>
      <c r="U494" s="68" t="n">
        <f aca="false">T494-S494</f>
        <v>210.039375713861</v>
      </c>
      <c r="V494" s="70" t="n">
        <f aca="false">V493+F494</f>
        <v>1.6668</v>
      </c>
      <c r="W494" s="70" t="n">
        <f aca="false">MAX(W493,V494)</f>
        <v>1.6847</v>
      </c>
      <c r="X494" s="70" t="n">
        <f aca="false">W494-V494</f>
        <v>0.0178999999999998</v>
      </c>
      <c r="Y494" s="70" t="n">
        <f aca="false">Y493+M494</f>
        <v>1.53484647211403</v>
      </c>
      <c r="Z494" s="70" t="n">
        <f aca="false">MAX(Z493,Y494)</f>
        <v>1.55577218696034</v>
      </c>
      <c r="AA494" s="70" t="n">
        <f aca="false">Z494-Y494</f>
        <v>0.020925714846316</v>
      </c>
      <c r="AB494" s="72" t="n">
        <f aca="false">AB493*(1+F494)</f>
        <v>4.84831341571525</v>
      </c>
      <c r="AC494" s="73" t="n">
        <f aca="false">MAX(AC493,AB494)</f>
        <v>4.93967450047102</v>
      </c>
      <c r="AD494" s="70" t="n">
        <f aca="false">1-AB494/AC494</f>
        <v>0.0184953653822859</v>
      </c>
      <c r="AE494" s="73" t="n">
        <f aca="false">AE493*(1+M494)</f>
        <v>4.25064049639087</v>
      </c>
      <c r="AF494" s="73" t="n">
        <f aca="false">MAX(AF493,AE494)</f>
        <v>4.34388755783634</v>
      </c>
      <c r="AG494" s="70" t="n">
        <f aca="false">1-AE494/AF494</f>
        <v>0.0214662696038831</v>
      </c>
      <c r="AH494" s="74" t="n">
        <f aca="false">IF(R494&gt;0,AH493+1,0)</f>
        <v>11</v>
      </c>
      <c r="AI494" s="74" t="n">
        <f aca="false">IF(U494&gt;0,AI493+1,0)</f>
        <v>11</v>
      </c>
      <c r="AJ494" s="74" t="n">
        <f aca="false">IF(G494&gt;0,AJ493+1,0)</f>
        <v>0</v>
      </c>
      <c r="AK494" s="74" t="n">
        <f aca="false">IF(G494&lt;=0,AK493+1,0)</f>
        <v>4</v>
      </c>
      <c r="AL494" s="74" t="n">
        <f aca="false">IF(K494&gt;0,AL493+1,0)</f>
        <v>0</v>
      </c>
      <c r="AM494" s="74" t="n">
        <f aca="false">IF(K494&lt;=0,AM493+1,0)</f>
        <v>4</v>
      </c>
    </row>
    <row r="495" customFormat="false" ht="15" hidden="false" customHeight="false" outlineLevel="0" collapsed="false">
      <c r="A495" s="61" t="n">
        <v>494</v>
      </c>
      <c r="B495" s="62" t="n">
        <v>41863.40625</v>
      </c>
      <c r="C495" s="63" t="n">
        <f aca="false">YEAR(B495)</f>
        <v>2014</v>
      </c>
      <c r="D495" s="32" t="s">
        <v>277</v>
      </c>
      <c r="E495" s="64" t="n">
        <v>7666.9</v>
      </c>
      <c r="F495" s="65" t="n">
        <v>0.0315</v>
      </c>
      <c r="G495" s="66" t="n">
        <v>241.50735</v>
      </c>
      <c r="H495" s="67" t="n">
        <f aca="false">E495+IF(D495="Long",1,-1)*G495</f>
        <v>7908.40735</v>
      </c>
      <c r="I495" s="68" t="n">
        <f aca="false">Assumptions!$B$58</f>
        <v>5.35750011455817</v>
      </c>
      <c r="J495" s="68" t="n">
        <f aca="false">INDEX(Yearly!$T$5:$T$22,MATCH(C495,Yearly!$A$5:$A$22,0))</f>
        <v>0.880684950338329</v>
      </c>
      <c r="K495" s="68" t="n">
        <f aca="false">G495-I495-J495</f>
        <v>235.269164935104</v>
      </c>
      <c r="L495" s="69" t="n">
        <f aca="false">(I495+J495)/Assumptions!$B$8</f>
        <v>0.00027506498602874</v>
      </c>
      <c r="M495" s="70" t="n">
        <f aca="false">F495-L495</f>
        <v>0.0312249350139713</v>
      </c>
      <c r="N495" s="71" t="n">
        <f aca="false">G495*Assumptions!$B$7</f>
        <v>1899455.30775</v>
      </c>
      <c r="O495" s="71" t="n">
        <f aca="false">K495*Assumptions!$B$7</f>
        <v>1850391.98221459</v>
      </c>
      <c r="P495" s="68" t="n">
        <f aca="false">P494+G495</f>
        <v>8168.687685</v>
      </c>
      <c r="Q495" s="68" t="n">
        <f aca="false">MAX(Q494,P495)</f>
        <v>8168.687685</v>
      </c>
      <c r="R495" s="68" t="n">
        <f aca="false">Q495-P495</f>
        <v>0</v>
      </c>
      <c r="S495" s="68" t="n">
        <f aca="false">S494+K495</f>
        <v>5169.88203868546</v>
      </c>
      <c r="T495" s="68" t="n">
        <f aca="false">MAX(T494,S495)</f>
        <v>5169.88203868546</v>
      </c>
      <c r="U495" s="68" t="n">
        <f aca="false">T495-S495</f>
        <v>0</v>
      </c>
      <c r="V495" s="70" t="n">
        <f aca="false">V494+F495</f>
        <v>1.6983</v>
      </c>
      <c r="W495" s="70" t="n">
        <f aca="false">MAX(W494,V495)</f>
        <v>1.6983</v>
      </c>
      <c r="X495" s="70" t="n">
        <f aca="false">W495-V495</f>
        <v>0</v>
      </c>
      <c r="Y495" s="70" t="n">
        <f aca="false">Y494+M495</f>
        <v>1.566071407128</v>
      </c>
      <c r="Z495" s="70" t="n">
        <f aca="false">MAX(Z494,Y495)</f>
        <v>1.566071407128</v>
      </c>
      <c r="AA495" s="70" t="n">
        <f aca="false">Z495-Y495</f>
        <v>0</v>
      </c>
      <c r="AB495" s="72" t="n">
        <f aca="false">AB494*(1+F495)</f>
        <v>5.00103528831028</v>
      </c>
      <c r="AC495" s="73" t="n">
        <f aca="false">MAX(AC494,AB495)</f>
        <v>5.00103528831028</v>
      </c>
      <c r="AD495" s="70" t="n">
        <f aca="false">1-AB495/AC495</f>
        <v>0</v>
      </c>
      <c r="AE495" s="73" t="n">
        <f aca="false">AE494*(1+M495)</f>
        <v>4.38336646965843</v>
      </c>
      <c r="AF495" s="73" t="n">
        <f aca="false">MAX(AF494,AE495)</f>
        <v>4.38336646965843</v>
      </c>
      <c r="AG495" s="70" t="n">
        <f aca="false">1-AE495/AF495</f>
        <v>0</v>
      </c>
      <c r="AH495" s="74" t="n">
        <f aca="false">IF(R495&gt;0,AH494+1,0)</f>
        <v>0</v>
      </c>
      <c r="AI495" s="74" t="n">
        <f aca="false">IF(U495&gt;0,AI494+1,0)</f>
        <v>0</v>
      </c>
      <c r="AJ495" s="74" t="n">
        <f aca="false">IF(G495&gt;0,AJ494+1,0)</f>
        <v>1</v>
      </c>
      <c r="AK495" s="74" t="n">
        <f aca="false">IF(G495&lt;=0,AK494+1,0)</f>
        <v>0</v>
      </c>
      <c r="AL495" s="74" t="n">
        <f aca="false">IF(K495&gt;0,AL494+1,0)</f>
        <v>1</v>
      </c>
      <c r="AM495" s="74" t="n">
        <f aca="false">IF(K495&lt;=0,AM494+1,0)</f>
        <v>0</v>
      </c>
    </row>
    <row r="496" customFormat="false" ht="15" hidden="false" customHeight="false" outlineLevel="0" collapsed="false">
      <c r="A496" s="61" t="n">
        <v>495</v>
      </c>
      <c r="B496" s="62" t="n">
        <v>41877.6354166667</v>
      </c>
      <c r="C496" s="63" t="n">
        <f aca="false">YEAR(B496)</f>
        <v>2014</v>
      </c>
      <c r="D496" s="32" t="s">
        <v>277</v>
      </c>
      <c r="E496" s="64" t="n">
        <v>7903.7</v>
      </c>
      <c r="F496" s="65" t="n">
        <v>0.0265</v>
      </c>
      <c r="G496" s="66" t="n">
        <v>209.44805</v>
      </c>
      <c r="H496" s="67" t="n">
        <f aca="false">E496+IF(D496="Long",1,-1)*G496</f>
        <v>8113.14805</v>
      </c>
      <c r="I496" s="68" t="n">
        <f aca="false">Assumptions!$B$58</f>
        <v>5.35750011455817</v>
      </c>
      <c r="J496" s="68" t="n">
        <f aca="false">INDEX(Yearly!$T$5:$T$22,MATCH(C496,Yearly!$A$5:$A$22,0))</f>
        <v>0.880684950338329</v>
      </c>
      <c r="K496" s="68" t="n">
        <f aca="false">G496-I496-J496</f>
        <v>203.209864935104</v>
      </c>
      <c r="L496" s="69" t="n">
        <f aca="false">(I496+J496)/Assumptions!$B$8</f>
        <v>0.00027506498602874</v>
      </c>
      <c r="M496" s="70" t="n">
        <f aca="false">F496-L496</f>
        <v>0.0262249350139713</v>
      </c>
      <c r="N496" s="71" t="n">
        <f aca="false">G496*Assumptions!$B$7</f>
        <v>1647308.91325</v>
      </c>
      <c r="O496" s="71" t="n">
        <f aca="false">K496*Assumptions!$B$7</f>
        <v>1598245.58771459</v>
      </c>
      <c r="P496" s="68" t="n">
        <f aca="false">P495+G496</f>
        <v>8378.135735</v>
      </c>
      <c r="Q496" s="68" t="n">
        <f aca="false">MAX(Q495,P496)</f>
        <v>8378.135735</v>
      </c>
      <c r="R496" s="68" t="n">
        <f aca="false">Q496-P496</f>
        <v>0</v>
      </c>
      <c r="S496" s="68" t="n">
        <f aca="false">S495+K496</f>
        <v>5373.09190362057</v>
      </c>
      <c r="T496" s="68" t="n">
        <f aca="false">MAX(T495,S496)</f>
        <v>5373.09190362057</v>
      </c>
      <c r="U496" s="68" t="n">
        <f aca="false">T496-S496</f>
        <v>0</v>
      </c>
      <c r="V496" s="70" t="n">
        <f aca="false">V495+F496</f>
        <v>1.7248</v>
      </c>
      <c r="W496" s="70" t="n">
        <f aca="false">MAX(W495,V496)</f>
        <v>1.7248</v>
      </c>
      <c r="X496" s="70" t="n">
        <f aca="false">W496-V496</f>
        <v>0</v>
      </c>
      <c r="Y496" s="70" t="n">
        <f aca="false">Y495+M496</f>
        <v>1.59229634214197</v>
      </c>
      <c r="Z496" s="70" t="n">
        <f aca="false">MAX(Z495,Y496)</f>
        <v>1.59229634214197</v>
      </c>
      <c r="AA496" s="70" t="n">
        <f aca="false">Z496-Y496</f>
        <v>0</v>
      </c>
      <c r="AB496" s="72" t="n">
        <f aca="false">AB495*(1+F496)</f>
        <v>5.1335627234505</v>
      </c>
      <c r="AC496" s="73" t="n">
        <f aca="false">MAX(AC495,AB496)</f>
        <v>5.1335627234505</v>
      </c>
      <c r="AD496" s="70" t="n">
        <f aca="false">1-AB496/AC496</f>
        <v>0</v>
      </c>
      <c r="AE496" s="73" t="n">
        <f aca="false">AE495*(1+M496)</f>
        <v>4.49831997046765</v>
      </c>
      <c r="AF496" s="73" t="n">
        <f aca="false">MAX(AF495,AE496)</f>
        <v>4.49831997046765</v>
      </c>
      <c r="AG496" s="70" t="n">
        <f aca="false">1-AE496/AF496</f>
        <v>0</v>
      </c>
      <c r="AH496" s="74" t="n">
        <f aca="false">IF(R496&gt;0,AH495+1,0)</f>
        <v>0</v>
      </c>
      <c r="AI496" s="74" t="n">
        <f aca="false">IF(U496&gt;0,AI495+1,0)</f>
        <v>0</v>
      </c>
      <c r="AJ496" s="74" t="n">
        <f aca="false">IF(G496&gt;0,AJ495+1,0)</f>
        <v>2</v>
      </c>
      <c r="AK496" s="74" t="n">
        <f aca="false">IF(G496&lt;=0,AK495+1,0)</f>
        <v>0</v>
      </c>
      <c r="AL496" s="74" t="n">
        <f aca="false">IF(K496&gt;0,AL495+1,0)</f>
        <v>2</v>
      </c>
      <c r="AM496" s="74" t="n">
        <f aca="false">IF(K496&lt;=0,AM495+1,0)</f>
        <v>0</v>
      </c>
    </row>
    <row r="497" customFormat="false" ht="15" hidden="false" customHeight="false" outlineLevel="0" collapsed="false">
      <c r="A497" s="61" t="n">
        <v>496</v>
      </c>
      <c r="B497" s="62" t="n">
        <v>41893.40625</v>
      </c>
      <c r="C497" s="63" t="n">
        <f aca="false">YEAR(B497)</f>
        <v>2014</v>
      </c>
      <c r="D497" s="32" t="s">
        <v>277</v>
      </c>
      <c r="E497" s="64" t="n">
        <v>8105.7</v>
      </c>
      <c r="F497" s="65" t="n">
        <v>-0.0045</v>
      </c>
      <c r="G497" s="66" t="n">
        <v>-36.47565</v>
      </c>
      <c r="H497" s="67" t="n">
        <f aca="false">E497+IF(D497="Long",1,-1)*G497</f>
        <v>8069.22435</v>
      </c>
      <c r="I497" s="68" t="n">
        <f aca="false">Assumptions!$B$58</f>
        <v>5.35750011455817</v>
      </c>
      <c r="J497" s="68" t="n">
        <f aca="false">INDEX(Yearly!$T$5:$T$22,MATCH(C497,Yearly!$A$5:$A$22,0))</f>
        <v>0.880684950338329</v>
      </c>
      <c r="K497" s="68" t="n">
        <f aca="false">G497-I497-J497</f>
        <v>-42.7138350648965</v>
      </c>
      <c r="L497" s="69" t="n">
        <f aca="false">(I497+J497)/Assumptions!$B$8</f>
        <v>0.00027506498602874</v>
      </c>
      <c r="M497" s="70" t="n">
        <f aca="false">F497-L497</f>
        <v>-0.00477506498602874</v>
      </c>
      <c r="N497" s="71" t="n">
        <f aca="false">G497*Assumptions!$B$7</f>
        <v>-286880.98725</v>
      </c>
      <c r="O497" s="71" t="n">
        <f aca="false">K497*Assumptions!$B$7</f>
        <v>-335944.312785411</v>
      </c>
      <c r="P497" s="68" t="n">
        <f aca="false">P496+G497</f>
        <v>8341.660085</v>
      </c>
      <c r="Q497" s="68" t="n">
        <f aca="false">MAX(Q496,P497)</f>
        <v>8378.135735</v>
      </c>
      <c r="R497" s="68" t="n">
        <f aca="false">Q497-P497</f>
        <v>36.4756500000003</v>
      </c>
      <c r="S497" s="68" t="n">
        <f aca="false">S496+K497</f>
        <v>5330.37806855567</v>
      </c>
      <c r="T497" s="68" t="n">
        <f aca="false">MAX(T496,S497)</f>
        <v>5373.09190362057</v>
      </c>
      <c r="U497" s="68" t="n">
        <f aca="false">T497-S497</f>
        <v>42.7138350648966</v>
      </c>
      <c r="V497" s="70" t="n">
        <f aca="false">V496+F497</f>
        <v>1.7203</v>
      </c>
      <c r="W497" s="70" t="n">
        <f aca="false">MAX(W496,V497)</f>
        <v>1.7248</v>
      </c>
      <c r="X497" s="70" t="n">
        <f aca="false">W497-V497</f>
        <v>0.00449999999999995</v>
      </c>
      <c r="Y497" s="70" t="n">
        <f aca="false">Y496+M497</f>
        <v>1.58752127715594</v>
      </c>
      <c r="Z497" s="70" t="n">
        <f aca="false">MAX(Z496,Y497)</f>
        <v>1.59229634214197</v>
      </c>
      <c r="AA497" s="70" t="n">
        <f aca="false">Z497-Y497</f>
        <v>0.00477506498602875</v>
      </c>
      <c r="AB497" s="72" t="n">
        <f aca="false">AB496*(1+F497)</f>
        <v>5.11046169119498</v>
      </c>
      <c r="AC497" s="73" t="n">
        <f aca="false">MAX(AC496,AB497)</f>
        <v>5.1335627234505</v>
      </c>
      <c r="AD497" s="70" t="n">
        <f aca="false">1-AB497/AC497</f>
        <v>0.00449999999999995</v>
      </c>
      <c r="AE497" s="73" t="n">
        <f aca="false">AE496*(1+M497)</f>
        <v>4.47684020028071</v>
      </c>
      <c r="AF497" s="73" t="n">
        <f aca="false">MAX(AF496,AE497)</f>
        <v>4.49831997046765</v>
      </c>
      <c r="AG497" s="70" t="n">
        <f aca="false">1-AE497/AF497</f>
        <v>0.00477506498602875</v>
      </c>
      <c r="AH497" s="74" t="n">
        <f aca="false">IF(R497&gt;0,AH496+1,0)</f>
        <v>1</v>
      </c>
      <c r="AI497" s="74" t="n">
        <f aca="false">IF(U497&gt;0,AI496+1,0)</f>
        <v>1</v>
      </c>
      <c r="AJ497" s="74" t="n">
        <f aca="false">IF(G497&gt;0,AJ496+1,0)</f>
        <v>0</v>
      </c>
      <c r="AK497" s="74" t="n">
        <f aca="false">IF(G497&lt;=0,AK496+1,0)</f>
        <v>1</v>
      </c>
      <c r="AL497" s="74" t="n">
        <f aca="false">IF(K497&gt;0,AL496+1,0)</f>
        <v>0</v>
      </c>
      <c r="AM497" s="74" t="n">
        <f aca="false">IF(K497&lt;=0,AM496+1,0)</f>
        <v>1</v>
      </c>
    </row>
    <row r="498" customFormat="false" ht="15" hidden="false" customHeight="false" outlineLevel="0" collapsed="false">
      <c r="A498" s="61" t="n">
        <v>497</v>
      </c>
      <c r="B498" s="62" t="n">
        <v>41894.6145833333</v>
      </c>
      <c r="C498" s="63" t="n">
        <f aca="false">YEAR(B498)</f>
        <v>2014</v>
      </c>
      <c r="D498" s="32" t="s">
        <v>277</v>
      </c>
      <c r="E498" s="64" t="n">
        <v>8107.9</v>
      </c>
      <c r="F498" s="65" t="n">
        <v>-0.0089</v>
      </c>
      <c r="G498" s="66" t="n">
        <v>-72.16031</v>
      </c>
      <c r="H498" s="67" t="n">
        <f aca="false">E498+IF(D498="Long",1,-1)*G498</f>
        <v>8035.73969</v>
      </c>
      <c r="I498" s="68" t="n">
        <f aca="false">Assumptions!$B$58</f>
        <v>5.35750011455817</v>
      </c>
      <c r="J498" s="68" t="n">
        <f aca="false">INDEX(Yearly!$T$5:$T$22,MATCH(C498,Yearly!$A$5:$A$22,0))</f>
        <v>0.880684950338329</v>
      </c>
      <c r="K498" s="68" t="n">
        <f aca="false">G498-I498-J498</f>
        <v>-78.3984950648965</v>
      </c>
      <c r="L498" s="69" t="n">
        <f aca="false">(I498+J498)/Assumptions!$B$8</f>
        <v>0.00027506498602874</v>
      </c>
      <c r="M498" s="70" t="n">
        <f aca="false">F498-L498</f>
        <v>-0.00917506498602874</v>
      </c>
      <c r="N498" s="71" t="n">
        <f aca="false">G498*Assumptions!$B$7</f>
        <v>-567540.83815</v>
      </c>
      <c r="O498" s="71" t="n">
        <f aca="false">K498*Assumptions!$B$7</f>
        <v>-616604.163685411</v>
      </c>
      <c r="P498" s="68" t="n">
        <f aca="false">P497+G498</f>
        <v>8269.499775</v>
      </c>
      <c r="Q498" s="68" t="n">
        <f aca="false">MAX(Q497,P498)</f>
        <v>8378.135735</v>
      </c>
      <c r="R498" s="68" t="n">
        <f aca="false">Q498-P498</f>
        <v>108.63596</v>
      </c>
      <c r="S498" s="68" t="n">
        <f aca="false">S497+K498</f>
        <v>5251.97957349077</v>
      </c>
      <c r="T498" s="68" t="n">
        <f aca="false">MAX(T497,S498)</f>
        <v>5373.09190362057</v>
      </c>
      <c r="U498" s="68" t="n">
        <f aca="false">T498-S498</f>
        <v>121.112330129793</v>
      </c>
      <c r="V498" s="70" t="n">
        <f aca="false">V497+F498</f>
        <v>1.7114</v>
      </c>
      <c r="W498" s="70" t="n">
        <f aca="false">MAX(W497,V498)</f>
        <v>1.7248</v>
      </c>
      <c r="X498" s="70" t="n">
        <f aca="false">W498-V498</f>
        <v>0.0133999999999999</v>
      </c>
      <c r="Y498" s="70" t="n">
        <f aca="false">Y497+M498</f>
        <v>1.57834621216991</v>
      </c>
      <c r="Z498" s="70" t="n">
        <f aca="false">MAX(Z497,Y498)</f>
        <v>1.59229634214197</v>
      </c>
      <c r="AA498" s="70" t="n">
        <f aca="false">Z498-Y498</f>
        <v>0.0139501299720575</v>
      </c>
      <c r="AB498" s="72" t="n">
        <f aca="false">AB497*(1+F498)</f>
        <v>5.06497858214334</v>
      </c>
      <c r="AC498" s="73" t="n">
        <f aca="false">MAX(AC497,AB498)</f>
        <v>5.1335627234505</v>
      </c>
      <c r="AD498" s="70" t="n">
        <f aca="false">1-AB498/AC498</f>
        <v>0.0133599499999999</v>
      </c>
      <c r="AE498" s="73" t="n">
        <f aca="false">AE497*(1+M498)</f>
        <v>4.43576490051107</v>
      </c>
      <c r="AF498" s="73" t="n">
        <f aca="false">MAX(AF497,AE498)</f>
        <v>4.49831997046765</v>
      </c>
      <c r="AG498" s="70" t="n">
        <f aca="false">1-AE498/AF498</f>
        <v>0.0139063184404982</v>
      </c>
      <c r="AH498" s="74" t="n">
        <f aca="false">IF(R498&gt;0,AH497+1,0)</f>
        <v>2</v>
      </c>
      <c r="AI498" s="74" t="n">
        <f aca="false">IF(U498&gt;0,AI497+1,0)</f>
        <v>2</v>
      </c>
      <c r="AJ498" s="74" t="n">
        <f aca="false">IF(G498&gt;0,AJ497+1,0)</f>
        <v>0</v>
      </c>
      <c r="AK498" s="74" t="n">
        <f aca="false">IF(G498&lt;=0,AK497+1,0)</f>
        <v>2</v>
      </c>
      <c r="AL498" s="74" t="n">
        <f aca="false">IF(K498&gt;0,AL497+1,0)</f>
        <v>0</v>
      </c>
      <c r="AM498" s="74" t="n">
        <f aca="false">IF(K498&lt;=0,AM497+1,0)</f>
        <v>2</v>
      </c>
    </row>
    <row r="499" customFormat="false" ht="15" hidden="false" customHeight="false" outlineLevel="0" collapsed="false">
      <c r="A499" s="61" t="n">
        <v>498</v>
      </c>
      <c r="B499" s="62" t="n">
        <v>41900.4270833333</v>
      </c>
      <c r="C499" s="63" t="n">
        <f aca="false">YEAR(B499)</f>
        <v>2014</v>
      </c>
      <c r="D499" s="32" t="s">
        <v>277</v>
      </c>
      <c r="E499" s="64" t="n">
        <v>8037.05</v>
      </c>
      <c r="F499" s="65" t="n">
        <v>0.0052</v>
      </c>
      <c r="G499" s="66" t="n">
        <v>41.79266</v>
      </c>
      <c r="H499" s="67" t="n">
        <f aca="false">E499+IF(D499="Long",1,-1)*G499</f>
        <v>8078.84266</v>
      </c>
      <c r="I499" s="68" t="n">
        <f aca="false">Assumptions!$B$58</f>
        <v>5.35750011455817</v>
      </c>
      <c r="J499" s="68" t="n">
        <f aca="false">INDEX(Yearly!$T$5:$T$22,MATCH(C499,Yearly!$A$5:$A$22,0))</f>
        <v>0.880684950338329</v>
      </c>
      <c r="K499" s="68" t="n">
        <f aca="false">G499-I499-J499</f>
        <v>35.5544749351035</v>
      </c>
      <c r="L499" s="69" t="n">
        <f aca="false">(I499+J499)/Assumptions!$B$8</f>
        <v>0.00027506498602874</v>
      </c>
      <c r="M499" s="70" t="n">
        <f aca="false">F499-L499</f>
        <v>0.00492493501397126</v>
      </c>
      <c r="N499" s="71" t="n">
        <f aca="false">G499*Assumptions!$B$7</f>
        <v>328699.2709</v>
      </c>
      <c r="O499" s="71" t="n">
        <f aca="false">K499*Assumptions!$B$7</f>
        <v>279635.945364589</v>
      </c>
      <c r="P499" s="68" t="n">
        <f aca="false">P498+G499</f>
        <v>8311.292435</v>
      </c>
      <c r="Q499" s="68" t="n">
        <f aca="false">MAX(Q498,P499)</f>
        <v>8378.135735</v>
      </c>
      <c r="R499" s="68" t="n">
        <f aca="false">Q499-P499</f>
        <v>66.8433000000005</v>
      </c>
      <c r="S499" s="68" t="n">
        <f aca="false">S498+K499</f>
        <v>5287.53404842588</v>
      </c>
      <c r="T499" s="68" t="n">
        <f aca="false">MAX(T498,S499)</f>
        <v>5373.09190362057</v>
      </c>
      <c r="U499" s="68" t="n">
        <f aca="false">T499-S499</f>
        <v>85.5578551946892</v>
      </c>
      <c r="V499" s="70" t="n">
        <f aca="false">V498+F499</f>
        <v>1.7166</v>
      </c>
      <c r="W499" s="70" t="n">
        <f aca="false">MAX(W498,V499)</f>
        <v>1.7248</v>
      </c>
      <c r="X499" s="70" t="n">
        <f aca="false">W499-V499</f>
        <v>0.00819999999999976</v>
      </c>
      <c r="Y499" s="70" t="n">
        <f aca="false">Y498+M499</f>
        <v>1.58327114718388</v>
      </c>
      <c r="Z499" s="70" t="n">
        <f aca="false">MAX(Z498,Y499)</f>
        <v>1.59229634214197</v>
      </c>
      <c r="AA499" s="70" t="n">
        <f aca="false">Z499-Y499</f>
        <v>0.00902519495808618</v>
      </c>
      <c r="AB499" s="72" t="n">
        <f aca="false">AB498*(1+F499)</f>
        <v>5.09131647077049</v>
      </c>
      <c r="AC499" s="73" t="n">
        <f aca="false">MAX(AC498,AB499)</f>
        <v>5.1335627234505</v>
      </c>
      <c r="AD499" s="70" t="n">
        <f aca="false">1-AB499/AC499</f>
        <v>0.00822942173999974</v>
      </c>
      <c r="AE499" s="73" t="n">
        <f aca="false">AE498*(1+M499)</f>
        <v>4.45761075438334</v>
      </c>
      <c r="AF499" s="73" t="n">
        <f aca="false">MAX(AF498,AE499)</f>
        <v>4.49831997046765</v>
      </c>
      <c r="AG499" s="70" t="n">
        <f aca="false">1-AE499/AF499</f>
        <v>0.00904987114112998</v>
      </c>
      <c r="AH499" s="74" t="n">
        <f aca="false">IF(R499&gt;0,AH498+1,0)</f>
        <v>3</v>
      </c>
      <c r="AI499" s="74" t="n">
        <f aca="false">IF(U499&gt;0,AI498+1,0)</f>
        <v>3</v>
      </c>
      <c r="AJ499" s="74" t="n">
        <f aca="false">IF(G499&gt;0,AJ498+1,0)</f>
        <v>1</v>
      </c>
      <c r="AK499" s="74" t="n">
        <f aca="false">IF(G499&lt;=0,AK498+1,0)</f>
        <v>0</v>
      </c>
      <c r="AL499" s="74" t="n">
        <f aca="false">IF(K499&gt;0,AL498+1,0)</f>
        <v>1</v>
      </c>
      <c r="AM499" s="74" t="n">
        <f aca="false">IF(K499&lt;=0,AM498+1,0)</f>
        <v>0</v>
      </c>
    </row>
    <row r="500" customFormat="false" ht="15" hidden="false" customHeight="false" outlineLevel="0" collapsed="false">
      <c r="A500" s="61" t="n">
        <v>499</v>
      </c>
      <c r="B500" s="62" t="n">
        <v>41904.5458333333</v>
      </c>
      <c r="C500" s="63" t="n">
        <f aca="false">YEAR(B500)</f>
        <v>2014</v>
      </c>
      <c r="D500" s="32" t="s">
        <v>277</v>
      </c>
      <c r="E500" s="64" t="n">
        <v>8102.2</v>
      </c>
      <c r="F500" s="65" t="n">
        <v>-0.0065</v>
      </c>
      <c r="G500" s="66" t="n">
        <v>-52.6643</v>
      </c>
      <c r="H500" s="67" t="n">
        <f aca="false">E500+IF(D500="Long",1,-1)*G500</f>
        <v>8049.5357</v>
      </c>
      <c r="I500" s="68" t="n">
        <f aca="false">Assumptions!$B$58</f>
        <v>5.35750011455817</v>
      </c>
      <c r="J500" s="68" t="n">
        <f aca="false">INDEX(Yearly!$T$5:$T$22,MATCH(C500,Yearly!$A$5:$A$22,0))</f>
        <v>0.880684950338329</v>
      </c>
      <c r="K500" s="68" t="n">
        <f aca="false">G500-I500-J500</f>
        <v>-58.9024850648965</v>
      </c>
      <c r="L500" s="69" t="n">
        <f aca="false">(I500+J500)/Assumptions!$B$8</f>
        <v>0.00027506498602874</v>
      </c>
      <c r="M500" s="70" t="n">
        <f aca="false">F500-L500</f>
        <v>-0.00677506498602874</v>
      </c>
      <c r="N500" s="71" t="n">
        <f aca="false">G500*Assumptions!$B$7</f>
        <v>-414204.7195</v>
      </c>
      <c r="O500" s="71" t="n">
        <f aca="false">K500*Assumptions!$B$7</f>
        <v>-463268.045035411</v>
      </c>
      <c r="P500" s="68" t="n">
        <f aca="false">P499+G500</f>
        <v>8258.628135</v>
      </c>
      <c r="Q500" s="68" t="n">
        <f aca="false">MAX(Q499,P500)</f>
        <v>8378.135735</v>
      </c>
      <c r="R500" s="68" t="n">
        <f aca="false">Q500-P500</f>
        <v>119.507600000001</v>
      </c>
      <c r="S500" s="68" t="n">
        <f aca="false">S499+K500</f>
        <v>5228.63156336098</v>
      </c>
      <c r="T500" s="68" t="n">
        <f aca="false">MAX(T499,S500)</f>
        <v>5373.09190362057</v>
      </c>
      <c r="U500" s="68" t="n">
        <f aca="false">T500-S500</f>
        <v>144.460340259586</v>
      </c>
      <c r="V500" s="70" t="n">
        <f aca="false">V499+F500</f>
        <v>1.7101</v>
      </c>
      <c r="W500" s="70" t="n">
        <f aca="false">MAX(W499,V500)</f>
        <v>1.7248</v>
      </c>
      <c r="X500" s="70" t="n">
        <f aca="false">W500-V500</f>
        <v>0.0146999999999997</v>
      </c>
      <c r="Y500" s="70" t="n">
        <f aca="false">Y499+M500</f>
        <v>1.57649608219785</v>
      </c>
      <c r="Z500" s="70" t="n">
        <f aca="false">MAX(Z499,Y500)</f>
        <v>1.59229634214197</v>
      </c>
      <c r="AA500" s="70" t="n">
        <f aca="false">Z500-Y500</f>
        <v>0.0158002599441149</v>
      </c>
      <c r="AB500" s="72" t="n">
        <f aca="false">AB499*(1+F500)</f>
        <v>5.05822291371048</v>
      </c>
      <c r="AC500" s="73" t="n">
        <f aca="false">MAX(AC499,AB500)</f>
        <v>5.1335627234505</v>
      </c>
      <c r="AD500" s="70" t="n">
        <f aca="false">1-AB500/AC500</f>
        <v>0.0146759304986898</v>
      </c>
      <c r="AE500" s="73" t="n">
        <f aca="false">AE499*(1+M500)</f>
        <v>4.42741015183997</v>
      </c>
      <c r="AF500" s="73" t="n">
        <f aca="false">MAX(AF499,AE500)</f>
        <v>4.49831997046765</v>
      </c>
      <c r="AG500" s="70" t="n">
        <f aca="false">1-AE500/AF500</f>
        <v>0.0157636226620624</v>
      </c>
      <c r="AH500" s="74" t="n">
        <f aca="false">IF(R500&gt;0,AH499+1,0)</f>
        <v>4</v>
      </c>
      <c r="AI500" s="74" t="n">
        <f aca="false">IF(U500&gt;0,AI499+1,0)</f>
        <v>4</v>
      </c>
      <c r="AJ500" s="74" t="n">
        <f aca="false">IF(G500&gt;0,AJ499+1,0)</f>
        <v>0</v>
      </c>
      <c r="AK500" s="74" t="n">
        <f aca="false">IF(G500&lt;=0,AK499+1,0)</f>
        <v>1</v>
      </c>
      <c r="AL500" s="74" t="n">
        <f aca="false">IF(K500&gt;0,AL499+1,0)</f>
        <v>0</v>
      </c>
      <c r="AM500" s="74" t="n">
        <f aca="false">IF(K500&lt;=0,AM499+1,0)</f>
        <v>1</v>
      </c>
    </row>
    <row r="501" customFormat="false" ht="15" hidden="false" customHeight="false" outlineLevel="0" collapsed="false">
      <c r="A501" s="61" t="n">
        <v>500</v>
      </c>
      <c r="B501" s="62" t="n">
        <v>41911.59375</v>
      </c>
      <c r="C501" s="63" t="n">
        <f aca="false">YEAR(B501)</f>
        <v>2014</v>
      </c>
      <c r="D501" s="32" t="s">
        <v>277</v>
      </c>
      <c r="E501" s="64" t="n">
        <v>7984.65</v>
      </c>
      <c r="F501" s="65" t="n">
        <v>-0.0031</v>
      </c>
      <c r="G501" s="66" t="n">
        <v>-24.752415</v>
      </c>
      <c r="H501" s="67" t="n">
        <f aca="false">E501+IF(D501="Long",1,-1)*G501</f>
        <v>7959.897585</v>
      </c>
      <c r="I501" s="68" t="n">
        <f aca="false">Assumptions!$B$58</f>
        <v>5.35750011455817</v>
      </c>
      <c r="J501" s="68" t="n">
        <f aca="false">INDEX(Yearly!$T$5:$T$22,MATCH(C501,Yearly!$A$5:$A$22,0))</f>
        <v>0.880684950338329</v>
      </c>
      <c r="K501" s="68" t="n">
        <f aca="false">G501-I501-J501</f>
        <v>-30.9906000648965</v>
      </c>
      <c r="L501" s="69" t="n">
        <f aca="false">(I501+J501)/Assumptions!$B$8</f>
        <v>0.00027506498602874</v>
      </c>
      <c r="M501" s="70" t="n">
        <f aca="false">F501-L501</f>
        <v>-0.00337506498602874</v>
      </c>
      <c r="N501" s="71" t="n">
        <f aca="false">G501*Assumptions!$B$7</f>
        <v>-194677.743975</v>
      </c>
      <c r="O501" s="71" t="n">
        <f aca="false">K501*Assumptions!$B$7</f>
        <v>-243741.069510411</v>
      </c>
      <c r="P501" s="68" t="n">
        <f aca="false">P500+G501</f>
        <v>8233.87572</v>
      </c>
      <c r="Q501" s="68" t="n">
        <f aca="false">MAX(Q500,P501)</f>
        <v>8378.135735</v>
      </c>
      <c r="R501" s="68" t="n">
        <f aca="false">Q501-P501</f>
        <v>144.260015000002</v>
      </c>
      <c r="S501" s="68" t="n">
        <f aca="false">S500+K501</f>
        <v>5197.64096329608</v>
      </c>
      <c r="T501" s="68" t="n">
        <f aca="false">MAX(T500,S501)</f>
        <v>5373.09190362057</v>
      </c>
      <c r="U501" s="68" t="n">
        <f aca="false">T501-S501</f>
        <v>175.450940324482</v>
      </c>
      <c r="V501" s="70" t="n">
        <f aca="false">V500+F501</f>
        <v>1.707</v>
      </c>
      <c r="W501" s="70" t="n">
        <f aca="false">MAX(W500,V501)</f>
        <v>1.7248</v>
      </c>
      <c r="X501" s="70" t="n">
        <f aca="false">W501-V501</f>
        <v>0.0177999999999998</v>
      </c>
      <c r="Y501" s="70" t="n">
        <f aca="false">Y500+M501</f>
        <v>1.57312101721182</v>
      </c>
      <c r="Z501" s="70" t="n">
        <f aca="false">MAX(Z500,Y501)</f>
        <v>1.59229634214197</v>
      </c>
      <c r="AA501" s="70" t="n">
        <f aca="false">Z501-Y501</f>
        <v>0.0191753249301436</v>
      </c>
      <c r="AB501" s="72" t="n">
        <f aca="false">AB500*(1+F501)</f>
        <v>5.04254242267798</v>
      </c>
      <c r="AC501" s="73" t="n">
        <f aca="false">MAX(AC500,AB501)</f>
        <v>5.1335627234505</v>
      </c>
      <c r="AD501" s="70" t="n">
        <f aca="false">1-AB501/AC501</f>
        <v>0.0177304351141437</v>
      </c>
      <c r="AE501" s="73" t="n">
        <f aca="false">AE500*(1+M501)</f>
        <v>4.41246735485771</v>
      </c>
      <c r="AF501" s="73" t="n">
        <f aca="false">MAX(AF500,AE501)</f>
        <v>4.49831997046765</v>
      </c>
      <c r="AG501" s="70" t="n">
        <f aca="false">1-AE501/AF501</f>
        <v>0.0190854843971914</v>
      </c>
      <c r="AH501" s="74" t="n">
        <f aca="false">IF(R501&gt;0,AH500+1,0)</f>
        <v>5</v>
      </c>
      <c r="AI501" s="74" t="n">
        <f aca="false">IF(U501&gt;0,AI500+1,0)</f>
        <v>5</v>
      </c>
      <c r="AJ501" s="74" t="n">
        <f aca="false">IF(G501&gt;0,AJ500+1,0)</f>
        <v>0</v>
      </c>
      <c r="AK501" s="74" t="n">
        <f aca="false">IF(G501&lt;=0,AK500+1,0)</f>
        <v>2</v>
      </c>
      <c r="AL501" s="74" t="n">
        <f aca="false">IF(K501&gt;0,AL500+1,0)</f>
        <v>0</v>
      </c>
      <c r="AM501" s="74" t="n">
        <f aca="false">IF(K501&lt;=0,AM500+1,0)</f>
        <v>2</v>
      </c>
    </row>
    <row r="502" customFormat="false" ht="15" hidden="false" customHeight="false" outlineLevel="0" collapsed="false">
      <c r="A502" s="61" t="n">
        <v>501</v>
      </c>
      <c r="B502" s="62" t="n">
        <v>41911.6222222222</v>
      </c>
      <c r="C502" s="63" t="n">
        <f aca="false">YEAR(B502)</f>
        <v>2014</v>
      </c>
      <c r="D502" s="32" t="s">
        <v>276</v>
      </c>
      <c r="E502" s="64" t="n">
        <v>7960.05</v>
      </c>
      <c r="F502" s="65" t="n">
        <v>-0.0027</v>
      </c>
      <c r="G502" s="66" t="n">
        <v>-21.492135</v>
      </c>
      <c r="H502" s="67" t="n">
        <f aca="false">E502+IF(D502="Long",1,-1)*G502</f>
        <v>7981.542135</v>
      </c>
      <c r="I502" s="68" t="n">
        <f aca="false">Assumptions!$B$58</f>
        <v>5.35750011455817</v>
      </c>
      <c r="J502" s="68" t="n">
        <f aca="false">INDEX(Yearly!$T$5:$T$22,MATCH(C502,Yearly!$A$5:$A$22,0))</f>
        <v>0.880684950338329</v>
      </c>
      <c r="K502" s="68" t="n">
        <f aca="false">G502-I502-J502</f>
        <v>-27.7303200648965</v>
      </c>
      <c r="L502" s="69" t="n">
        <f aca="false">(I502+J502)/Assumptions!$B$8</f>
        <v>0.00027506498602874</v>
      </c>
      <c r="M502" s="70" t="n">
        <f aca="false">F502-L502</f>
        <v>-0.00297506498602874</v>
      </c>
      <c r="N502" s="71" t="n">
        <f aca="false">G502*Assumptions!$B$7</f>
        <v>-169035.641775</v>
      </c>
      <c r="O502" s="71" t="n">
        <f aca="false">K502*Assumptions!$B$7</f>
        <v>-218098.967310411</v>
      </c>
      <c r="P502" s="68" t="n">
        <f aca="false">P501+G502</f>
        <v>8212.383585</v>
      </c>
      <c r="Q502" s="68" t="n">
        <f aca="false">MAX(Q501,P502)</f>
        <v>8378.135735</v>
      </c>
      <c r="R502" s="68" t="n">
        <f aca="false">Q502-P502</f>
        <v>165.752150000002</v>
      </c>
      <c r="S502" s="68" t="n">
        <f aca="false">S501+K502</f>
        <v>5169.91064323119</v>
      </c>
      <c r="T502" s="68" t="n">
        <f aca="false">MAX(T501,S502)</f>
        <v>5373.09190362057</v>
      </c>
      <c r="U502" s="68" t="n">
        <f aca="false">T502-S502</f>
        <v>203.181260389379</v>
      </c>
      <c r="V502" s="70" t="n">
        <f aca="false">V501+F502</f>
        <v>1.7043</v>
      </c>
      <c r="W502" s="70" t="n">
        <f aca="false">MAX(W501,V502)</f>
        <v>1.7248</v>
      </c>
      <c r="X502" s="70" t="n">
        <f aca="false">W502-V502</f>
        <v>0.0204999999999997</v>
      </c>
      <c r="Y502" s="70" t="n">
        <f aca="false">Y501+M502</f>
        <v>1.5701459522258</v>
      </c>
      <c r="Z502" s="70" t="n">
        <f aca="false">MAX(Z501,Y502)</f>
        <v>1.59229634214197</v>
      </c>
      <c r="AA502" s="70" t="n">
        <f aca="false">Z502-Y502</f>
        <v>0.0221503899161724</v>
      </c>
      <c r="AB502" s="72" t="n">
        <f aca="false">AB501*(1+F502)</f>
        <v>5.02892755813675</v>
      </c>
      <c r="AC502" s="73" t="n">
        <f aca="false">MAX(AC501,AB502)</f>
        <v>5.1335627234505</v>
      </c>
      <c r="AD502" s="70" t="n">
        <f aca="false">1-AB502/AC502</f>
        <v>0.0203825629393357</v>
      </c>
      <c r="AE502" s="73" t="n">
        <f aca="false">AE501*(1+M502)</f>
        <v>4.39933997772828</v>
      </c>
      <c r="AF502" s="73" t="n">
        <f aca="false">MAX(AF501,AE502)</f>
        <v>4.49831997046765</v>
      </c>
      <c r="AG502" s="70" t="n">
        <f aca="false">1-AE502/AF502</f>
        <v>0.0220037688268485</v>
      </c>
      <c r="AH502" s="74" t="n">
        <f aca="false">IF(R502&gt;0,AH501+1,0)</f>
        <v>6</v>
      </c>
      <c r="AI502" s="74" t="n">
        <f aca="false">IF(U502&gt;0,AI501+1,0)</f>
        <v>6</v>
      </c>
      <c r="AJ502" s="74" t="n">
        <f aca="false">IF(G502&gt;0,AJ501+1,0)</f>
        <v>0</v>
      </c>
      <c r="AK502" s="74" t="n">
        <f aca="false">IF(G502&lt;=0,AK501+1,0)</f>
        <v>3</v>
      </c>
      <c r="AL502" s="74" t="n">
        <f aca="false">IF(K502&gt;0,AL501+1,0)</f>
        <v>0</v>
      </c>
      <c r="AM502" s="74" t="n">
        <f aca="false">IF(K502&lt;=0,AM501+1,0)</f>
        <v>3</v>
      </c>
    </row>
    <row r="503" customFormat="false" ht="15" hidden="false" customHeight="false" outlineLevel="0" collapsed="false">
      <c r="A503" s="61" t="n">
        <v>502</v>
      </c>
      <c r="B503" s="62" t="n">
        <v>41912.4895833333</v>
      </c>
      <c r="C503" s="63" t="n">
        <f aca="false">YEAR(B503)</f>
        <v>2014</v>
      </c>
      <c r="D503" s="32" t="s">
        <v>277</v>
      </c>
      <c r="E503" s="64" t="n">
        <v>7981.7</v>
      </c>
      <c r="F503" s="65" t="n">
        <v>-0.0036</v>
      </c>
      <c r="G503" s="66" t="n">
        <v>-28.73412</v>
      </c>
      <c r="H503" s="67" t="n">
        <f aca="false">E503+IF(D503="Long",1,-1)*G503</f>
        <v>7952.96588</v>
      </c>
      <c r="I503" s="68" t="n">
        <f aca="false">Assumptions!$B$58</f>
        <v>5.35750011455817</v>
      </c>
      <c r="J503" s="68" t="n">
        <f aca="false">INDEX(Yearly!$T$5:$T$22,MATCH(C503,Yearly!$A$5:$A$22,0))</f>
        <v>0.880684950338329</v>
      </c>
      <c r="K503" s="68" t="n">
        <f aca="false">G503-I503-J503</f>
        <v>-34.9723050648965</v>
      </c>
      <c r="L503" s="69" t="n">
        <f aca="false">(I503+J503)/Assumptions!$B$8</f>
        <v>0.00027506498602874</v>
      </c>
      <c r="M503" s="70" t="n">
        <f aca="false">F503-L503</f>
        <v>-0.00387506498602874</v>
      </c>
      <c r="N503" s="71" t="n">
        <f aca="false">G503*Assumptions!$B$7</f>
        <v>-225993.8538</v>
      </c>
      <c r="O503" s="71" t="n">
        <f aca="false">K503*Assumptions!$B$7</f>
        <v>-275057.179335411</v>
      </c>
      <c r="P503" s="68" t="n">
        <f aca="false">P502+G503</f>
        <v>8183.649465</v>
      </c>
      <c r="Q503" s="68" t="n">
        <f aca="false">MAX(Q502,P503)</f>
        <v>8378.135735</v>
      </c>
      <c r="R503" s="68" t="n">
        <f aca="false">Q503-P503</f>
        <v>194.486270000002</v>
      </c>
      <c r="S503" s="68" t="n">
        <f aca="false">S502+K503</f>
        <v>5134.93833816629</v>
      </c>
      <c r="T503" s="68" t="n">
        <f aca="false">MAX(T502,S503)</f>
        <v>5373.09190362057</v>
      </c>
      <c r="U503" s="68" t="n">
        <f aca="false">T503-S503</f>
        <v>238.153565454275</v>
      </c>
      <c r="V503" s="70" t="n">
        <f aca="false">V502+F503</f>
        <v>1.7007</v>
      </c>
      <c r="W503" s="70" t="n">
        <f aca="false">MAX(W502,V503)</f>
        <v>1.7248</v>
      </c>
      <c r="X503" s="70" t="n">
        <f aca="false">W503-V503</f>
        <v>0.0240999999999998</v>
      </c>
      <c r="Y503" s="70" t="n">
        <f aca="false">Y502+M503</f>
        <v>1.56627088723977</v>
      </c>
      <c r="Z503" s="70" t="n">
        <f aca="false">MAX(Z502,Y503)</f>
        <v>1.59229634214197</v>
      </c>
      <c r="AA503" s="70" t="n">
        <f aca="false">Z503-Y503</f>
        <v>0.026025454902201</v>
      </c>
      <c r="AB503" s="72" t="n">
        <f aca="false">AB502*(1+F503)</f>
        <v>5.01082341892745</v>
      </c>
      <c r="AC503" s="73" t="n">
        <f aca="false">MAX(AC502,AB503)</f>
        <v>5.1335627234505</v>
      </c>
      <c r="AD503" s="70" t="n">
        <f aca="false">1-AB503/AC503</f>
        <v>0.023909185712754</v>
      </c>
      <c r="AE503" s="73" t="n">
        <f aca="false">AE502*(1+M503)</f>
        <v>4.38229224941895</v>
      </c>
      <c r="AF503" s="73" t="n">
        <f aca="false">MAX(AF502,AE503)</f>
        <v>4.49831997046765</v>
      </c>
      <c r="AG503" s="70" t="n">
        <f aca="false">1-AE503/AF503</f>
        <v>0.0257935677787358</v>
      </c>
      <c r="AH503" s="74" t="n">
        <f aca="false">IF(R503&gt;0,AH502+1,0)</f>
        <v>7</v>
      </c>
      <c r="AI503" s="74" t="n">
        <f aca="false">IF(U503&gt;0,AI502+1,0)</f>
        <v>7</v>
      </c>
      <c r="AJ503" s="74" t="n">
        <f aca="false">IF(G503&gt;0,AJ502+1,0)</f>
        <v>0</v>
      </c>
      <c r="AK503" s="74" t="n">
        <f aca="false">IF(G503&lt;=0,AK502+1,0)</f>
        <v>4</v>
      </c>
      <c r="AL503" s="74" t="n">
        <f aca="false">IF(K503&gt;0,AL502+1,0)</f>
        <v>0</v>
      </c>
      <c r="AM503" s="74" t="n">
        <f aca="false">IF(K503&lt;=0,AM502+1,0)</f>
        <v>4</v>
      </c>
    </row>
    <row r="504" customFormat="false" ht="15" hidden="false" customHeight="false" outlineLevel="0" collapsed="false">
      <c r="A504" s="61" t="n">
        <v>503</v>
      </c>
      <c r="B504" s="62" t="n">
        <v>41912.59375</v>
      </c>
      <c r="C504" s="63" t="n">
        <f aca="false">YEAR(B504)</f>
        <v>2014</v>
      </c>
      <c r="D504" s="32" t="s">
        <v>276</v>
      </c>
      <c r="E504" s="64" t="n">
        <v>7953.2</v>
      </c>
      <c r="F504" s="65" t="n">
        <v>0.0035</v>
      </c>
      <c r="G504" s="66" t="n">
        <v>27.8362</v>
      </c>
      <c r="H504" s="67" t="n">
        <f aca="false">E504+IF(D504="Long",1,-1)*G504</f>
        <v>7925.3638</v>
      </c>
      <c r="I504" s="68" t="n">
        <f aca="false">Assumptions!$B$58</f>
        <v>5.35750011455817</v>
      </c>
      <c r="J504" s="68" t="n">
        <f aca="false">INDEX(Yearly!$T$5:$T$22,MATCH(C504,Yearly!$A$5:$A$22,0))</f>
        <v>0.880684950338329</v>
      </c>
      <c r="K504" s="68" t="n">
        <f aca="false">G504-I504-J504</f>
        <v>21.5980149351035</v>
      </c>
      <c r="L504" s="69" t="n">
        <f aca="false">(I504+J504)/Assumptions!$B$8</f>
        <v>0.00027506498602874</v>
      </c>
      <c r="M504" s="70" t="n">
        <f aca="false">F504-L504</f>
        <v>0.00322493501397126</v>
      </c>
      <c r="N504" s="71" t="n">
        <f aca="false">G504*Assumptions!$B$7</f>
        <v>218931.713</v>
      </c>
      <c r="O504" s="71" t="n">
        <f aca="false">K504*Assumptions!$B$7</f>
        <v>169868.387464589</v>
      </c>
      <c r="P504" s="68" t="n">
        <f aca="false">P503+G504</f>
        <v>8211.485665</v>
      </c>
      <c r="Q504" s="68" t="n">
        <f aca="false">MAX(Q503,P504)</f>
        <v>8378.135735</v>
      </c>
      <c r="R504" s="68" t="n">
        <f aca="false">Q504-P504</f>
        <v>166.650070000002</v>
      </c>
      <c r="S504" s="68" t="n">
        <f aca="false">S503+K504</f>
        <v>5156.53635310139</v>
      </c>
      <c r="T504" s="68" t="n">
        <f aca="false">MAX(T503,S504)</f>
        <v>5373.09190362057</v>
      </c>
      <c r="U504" s="68" t="n">
        <f aca="false">T504-S504</f>
        <v>216.555550519171</v>
      </c>
      <c r="V504" s="70" t="n">
        <f aca="false">V503+F504</f>
        <v>1.7042</v>
      </c>
      <c r="W504" s="70" t="n">
        <f aca="false">MAX(W503,V504)</f>
        <v>1.7248</v>
      </c>
      <c r="X504" s="70" t="n">
        <f aca="false">W504-V504</f>
        <v>0.0205999999999997</v>
      </c>
      <c r="Y504" s="70" t="n">
        <f aca="false">Y503+M504</f>
        <v>1.56949582225374</v>
      </c>
      <c r="Z504" s="70" t="n">
        <f aca="false">MAX(Z503,Y504)</f>
        <v>1.59229634214197</v>
      </c>
      <c r="AA504" s="70" t="n">
        <f aca="false">Z504-Y504</f>
        <v>0.0228005198882297</v>
      </c>
      <c r="AB504" s="72" t="n">
        <f aca="false">AB503*(1+F504)</f>
        <v>5.0283613008937</v>
      </c>
      <c r="AC504" s="73" t="n">
        <f aca="false">MAX(AC503,AB504)</f>
        <v>5.1335627234505</v>
      </c>
      <c r="AD504" s="70" t="n">
        <f aca="false">1-AB504/AC504</f>
        <v>0.0204928678627486</v>
      </c>
      <c r="AE504" s="73" t="n">
        <f aca="false">AE503*(1+M504)</f>
        <v>4.39642485713555</v>
      </c>
      <c r="AF504" s="73" t="n">
        <f aca="false">MAX(AF503,AE504)</f>
        <v>4.49831997046765</v>
      </c>
      <c r="AG504" s="70" t="n">
        <f aca="false">1-AE504/AF504</f>
        <v>0.0226518153446295</v>
      </c>
      <c r="AH504" s="74" t="n">
        <f aca="false">IF(R504&gt;0,AH503+1,0)</f>
        <v>8</v>
      </c>
      <c r="AI504" s="74" t="n">
        <f aca="false">IF(U504&gt;0,AI503+1,0)</f>
        <v>8</v>
      </c>
      <c r="AJ504" s="74" t="n">
        <f aca="false">IF(G504&gt;0,AJ503+1,0)</f>
        <v>1</v>
      </c>
      <c r="AK504" s="74" t="n">
        <f aca="false">IF(G504&lt;=0,AK503+1,0)</f>
        <v>0</v>
      </c>
      <c r="AL504" s="74" t="n">
        <f aca="false">IF(K504&gt;0,AL503+1,0)</f>
        <v>1</v>
      </c>
      <c r="AM504" s="74" t="n">
        <f aca="false">IF(K504&lt;=0,AM503+1,0)</f>
        <v>0</v>
      </c>
    </row>
    <row r="505" customFormat="false" ht="15" hidden="false" customHeight="false" outlineLevel="0" collapsed="false">
      <c r="A505" s="61" t="n">
        <v>504</v>
      </c>
      <c r="B505" s="62" t="n">
        <v>41921.40625</v>
      </c>
      <c r="C505" s="63" t="n">
        <f aca="false">YEAR(B505)</f>
        <v>2014</v>
      </c>
      <c r="D505" s="32" t="s">
        <v>277</v>
      </c>
      <c r="E505" s="64" t="n">
        <v>7925.4</v>
      </c>
      <c r="F505" s="65" t="n">
        <v>-0.0059</v>
      </c>
      <c r="G505" s="66" t="n">
        <v>-46.75986</v>
      </c>
      <c r="H505" s="67" t="n">
        <f aca="false">E505+IF(D505="Long",1,-1)*G505</f>
        <v>7878.64014</v>
      </c>
      <c r="I505" s="68" t="n">
        <f aca="false">Assumptions!$B$58</f>
        <v>5.35750011455817</v>
      </c>
      <c r="J505" s="68" t="n">
        <f aca="false">INDEX(Yearly!$T$5:$T$22,MATCH(C505,Yearly!$A$5:$A$22,0))</f>
        <v>0.880684950338329</v>
      </c>
      <c r="K505" s="68" t="n">
        <f aca="false">G505-I505-J505</f>
        <v>-52.9980450648965</v>
      </c>
      <c r="L505" s="69" t="n">
        <f aca="false">(I505+J505)/Assumptions!$B$8</f>
        <v>0.00027506498602874</v>
      </c>
      <c r="M505" s="70" t="n">
        <f aca="false">F505-L505</f>
        <v>-0.00617506498602874</v>
      </c>
      <c r="N505" s="71" t="n">
        <f aca="false">G505*Assumptions!$B$7</f>
        <v>-367766.2989</v>
      </c>
      <c r="O505" s="71" t="n">
        <f aca="false">K505*Assumptions!$B$7</f>
        <v>-416829.624435411</v>
      </c>
      <c r="P505" s="68" t="n">
        <f aca="false">P504+G505</f>
        <v>8164.725805</v>
      </c>
      <c r="Q505" s="68" t="n">
        <f aca="false">MAX(Q504,P505)</f>
        <v>8378.135735</v>
      </c>
      <c r="R505" s="68" t="n">
        <f aca="false">Q505-P505</f>
        <v>213.409930000002</v>
      </c>
      <c r="S505" s="68" t="n">
        <f aca="false">S504+K505</f>
        <v>5103.5383080365</v>
      </c>
      <c r="T505" s="68" t="n">
        <f aca="false">MAX(T504,S505)</f>
        <v>5373.09190362057</v>
      </c>
      <c r="U505" s="68" t="n">
        <f aca="false">T505-S505</f>
        <v>269.553595584068</v>
      </c>
      <c r="V505" s="70" t="n">
        <f aca="false">V504+F505</f>
        <v>1.6983</v>
      </c>
      <c r="W505" s="70" t="n">
        <f aca="false">MAX(W504,V505)</f>
        <v>1.7248</v>
      </c>
      <c r="X505" s="70" t="n">
        <f aca="false">W505-V505</f>
        <v>0.0264999999999997</v>
      </c>
      <c r="Y505" s="70" t="n">
        <f aca="false">Y504+M505</f>
        <v>1.56332075726771</v>
      </c>
      <c r="Z505" s="70" t="n">
        <f aca="false">MAX(Z504,Y505)</f>
        <v>1.59229634214197</v>
      </c>
      <c r="AA505" s="70" t="n">
        <f aca="false">Z505-Y505</f>
        <v>0.0289755848742586</v>
      </c>
      <c r="AB505" s="72" t="n">
        <f aca="false">AB504*(1+F505)</f>
        <v>4.99869396921843</v>
      </c>
      <c r="AC505" s="73" t="n">
        <f aca="false">MAX(AC504,AB505)</f>
        <v>5.1335627234505</v>
      </c>
      <c r="AD505" s="70" t="n">
        <f aca="false">1-AB505/AC505</f>
        <v>0.0262719599423584</v>
      </c>
      <c r="AE505" s="73" t="n">
        <f aca="false">AE504*(1+M505)</f>
        <v>4.36927664793655</v>
      </c>
      <c r="AF505" s="73" t="n">
        <f aca="false">MAX(AF504,AE505)</f>
        <v>4.49831997046765</v>
      </c>
      <c r="AG505" s="70" t="n">
        <f aca="false">1-AE505/AF505</f>
        <v>0.0286870038988536</v>
      </c>
      <c r="AH505" s="74" t="n">
        <f aca="false">IF(R505&gt;0,AH504+1,0)</f>
        <v>9</v>
      </c>
      <c r="AI505" s="74" t="n">
        <f aca="false">IF(U505&gt;0,AI504+1,0)</f>
        <v>9</v>
      </c>
      <c r="AJ505" s="74" t="n">
        <f aca="false">IF(G505&gt;0,AJ504+1,0)</f>
        <v>0</v>
      </c>
      <c r="AK505" s="74" t="n">
        <f aca="false">IF(G505&lt;=0,AK504+1,0)</f>
        <v>1</v>
      </c>
      <c r="AL505" s="74" t="n">
        <f aca="false">IF(K505&gt;0,AL504+1,0)</f>
        <v>0</v>
      </c>
      <c r="AM505" s="74" t="n">
        <f aca="false">IF(K505&lt;=0,AM504+1,0)</f>
        <v>1</v>
      </c>
    </row>
    <row r="506" customFormat="false" ht="15" hidden="false" customHeight="false" outlineLevel="0" collapsed="false">
      <c r="A506" s="61" t="n">
        <v>505</v>
      </c>
      <c r="B506" s="62" t="n">
        <v>41922.40625</v>
      </c>
      <c r="C506" s="63" t="n">
        <f aca="false">YEAR(B506)</f>
        <v>2014</v>
      </c>
      <c r="D506" s="32" t="s">
        <v>276</v>
      </c>
      <c r="E506" s="64" t="n">
        <v>7878.6</v>
      </c>
      <c r="F506" s="65" t="n">
        <v>-0.0035</v>
      </c>
      <c r="G506" s="66" t="n">
        <v>-27.5751</v>
      </c>
      <c r="H506" s="67" t="n">
        <f aca="false">E506+IF(D506="Long",1,-1)*G506</f>
        <v>7906.1751</v>
      </c>
      <c r="I506" s="68" t="n">
        <f aca="false">Assumptions!$B$58</f>
        <v>5.35750011455817</v>
      </c>
      <c r="J506" s="68" t="n">
        <f aca="false">INDEX(Yearly!$T$5:$T$22,MATCH(C506,Yearly!$A$5:$A$22,0))</f>
        <v>0.880684950338329</v>
      </c>
      <c r="K506" s="68" t="n">
        <f aca="false">G506-I506-J506</f>
        <v>-33.8132850648965</v>
      </c>
      <c r="L506" s="69" t="n">
        <f aca="false">(I506+J506)/Assumptions!$B$8</f>
        <v>0.00027506498602874</v>
      </c>
      <c r="M506" s="70" t="n">
        <f aca="false">F506-L506</f>
        <v>-0.00377506498602874</v>
      </c>
      <c r="N506" s="71" t="n">
        <f aca="false">G506*Assumptions!$B$7</f>
        <v>-216878.1615</v>
      </c>
      <c r="O506" s="71" t="n">
        <f aca="false">K506*Assumptions!$B$7</f>
        <v>-265941.487035411</v>
      </c>
      <c r="P506" s="68" t="n">
        <f aca="false">P505+G506</f>
        <v>8137.150705</v>
      </c>
      <c r="Q506" s="68" t="n">
        <f aca="false">MAX(Q505,P506)</f>
        <v>8378.135735</v>
      </c>
      <c r="R506" s="68" t="n">
        <f aca="false">Q506-P506</f>
        <v>240.985030000002</v>
      </c>
      <c r="S506" s="68" t="n">
        <f aca="false">S505+K506</f>
        <v>5069.7250229716</v>
      </c>
      <c r="T506" s="68" t="n">
        <f aca="false">MAX(T505,S506)</f>
        <v>5373.09190362057</v>
      </c>
      <c r="U506" s="68" t="n">
        <f aca="false">T506-S506</f>
        <v>303.366880648964</v>
      </c>
      <c r="V506" s="70" t="n">
        <f aca="false">V505+F506</f>
        <v>1.6948</v>
      </c>
      <c r="W506" s="70" t="n">
        <f aca="false">MAX(W505,V506)</f>
        <v>1.7248</v>
      </c>
      <c r="X506" s="70" t="n">
        <f aca="false">W506-V506</f>
        <v>0.0299999999999998</v>
      </c>
      <c r="Y506" s="70" t="n">
        <f aca="false">Y505+M506</f>
        <v>1.55954569228168</v>
      </c>
      <c r="Z506" s="70" t="n">
        <f aca="false">MAX(Z505,Y506)</f>
        <v>1.59229634214197</v>
      </c>
      <c r="AA506" s="70" t="n">
        <f aca="false">Z506-Y506</f>
        <v>0.0327506498602872</v>
      </c>
      <c r="AB506" s="72" t="n">
        <f aca="false">AB505*(1+F506)</f>
        <v>4.98119854032616</v>
      </c>
      <c r="AC506" s="73" t="n">
        <f aca="false">MAX(AC505,AB506)</f>
        <v>5.1335627234505</v>
      </c>
      <c r="AD506" s="70" t="n">
        <f aca="false">1-AB506/AC506</f>
        <v>0.0296800080825601</v>
      </c>
      <c r="AE506" s="73" t="n">
        <f aca="false">AE505*(1+M506)</f>
        <v>4.35278234464865</v>
      </c>
      <c r="AF506" s="73" t="n">
        <f aca="false">MAX(AF505,AE506)</f>
        <v>4.49831997046765</v>
      </c>
      <c r="AG506" s="70" t="n">
        <f aca="false">1-AE506/AF506</f>
        <v>0.0323537735809097</v>
      </c>
      <c r="AH506" s="74" t="n">
        <f aca="false">IF(R506&gt;0,AH505+1,0)</f>
        <v>10</v>
      </c>
      <c r="AI506" s="74" t="n">
        <f aca="false">IF(U506&gt;0,AI505+1,0)</f>
        <v>10</v>
      </c>
      <c r="AJ506" s="74" t="n">
        <f aca="false">IF(G506&gt;0,AJ505+1,0)</f>
        <v>0</v>
      </c>
      <c r="AK506" s="74" t="n">
        <f aca="false">IF(G506&lt;=0,AK505+1,0)</f>
        <v>2</v>
      </c>
      <c r="AL506" s="74" t="n">
        <f aca="false">IF(K506&gt;0,AL505+1,0)</f>
        <v>0</v>
      </c>
      <c r="AM506" s="74" t="n">
        <f aca="false">IF(K506&lt;=0,AM505+1,0)</f>
        <v>2</v>
      </c>
    </row>
    <row r="507" customFormat="false" ht="15" hidden="false" customHeight="false" outlineLevel="0" collapsed="false">
      <c r="A507" s="61" t="n">
        <v>506</v>
      </c>
      <c r="B507" s="62" t="n">
        <v>41922.5729166667</v>
      </c>
      <c r="C507" s="63" t="n">
        <f aca="false">YEAR(B507)</f>
        <v>2014</v>
      </c>
      <c r="D507" s="32" t="s">
        <v>277</v>
      </c>
      <c r="E507" s="64" t="n">
        <v>7906.35</v>
      </c>
      <c r="F507" s="65" t="n">
        <v>-0.0024</v>
      </c>
      <c r="G507" s="66" t="n">
        <v>-18.97524</v>
      </c>
      <c r="H507" s="67" t="n">
        <f aca="false">E507+IF(D507="Long",1,-1)*G507</f>
        <v>7887.37476</v>
      </c>
      <c r="I507" s="68" t="n">
        <f aca="false">Assumptions!$B$58</f>
        <v>5.35750011455817</v>
      </c>
      <c r="J507" s="68" t="n">
        <f aca="false">INDEX(Yearly!$T$5:$T$22,MATCH(C507,Yearly!$A$5:$A$22,0))</f>
        <v>0.880684950338329</v>
      </c>
      <c r="K507" s="68" t="n">
        <f aca="false">G507-I507-J507</f>
        <v>-25.2134250648965</v>
      </c>
      <c r="L507" s="69" t="n">
        <f aca="false">(I507+J507)/Assumptions!$B$8</f>
        <v>0.00027506498602874</v>
      </c>
      <c r="M507" s="70" t="n">
        <f aca="false">F507-L507</f>
        <v>-0.00267506498602874</v>
      </c>
      <c r="N507" s="71" t="n">
        <f aca="false">G507*Assumptions!$B$7</f>
        <v>-149240.2626</v>
      </c>
      <c r="O507" s="71" t="n">
        <f aca="false">K507*Assumptions!$B$7</f>
        <v>-198303.588135411</v>
      </c>
      <c r="P507" s="68" t="n">
        <f aca="false">P506+G507</f>
        <v>8118.175465</v>
      </c>
      <c r="Q507" s="68" t="n">
        <f aca="false">MAX(Q506,P507)</f>
        <v>8378.135735</v>
      </c>
      <c r="R507" s="68" t="n">
        <f aca="false">Q507-P507</f>
        <v>259.960270000001</v>
      </c>
      <c r="S507" s="68" t="n">
        <f aca="false">S506+K507</f>
        <v>5044.5115979067</v>
      </c>
      <c r="T507" s="68" t="n">
        <f aca="false">MAX(T506,S507)</f>
        <v>5373.09190362057</v>
      </c>
      <c r="U507" s="68" t="n">
        <f aca="false">T507-S507</f>
        <v>328.580305713861</v>
      </c>
      <c r="V507" s="70" t="n">
        <f aca="false">V506+F507</f>
        <v>1.6924</v>
      </c>
      <c r="W507" s="70" t="n">
        <f aca="false">MAX(W506,V507)</f>
        <v>1.7248</v>
      </c>
      <c r="X507" s="70" t="n">
        <f aca="false">W507-V507</f>
        <v>0.0323999999999998</v>
      </c>
      <c r="Y507" s="70" t="n">
        <f aca="false">Y506+M507</f>
        <v>1.55687062729565</v>
      </c>
      <c r="Z507" s="70" t="n">
        <f aca="false">MAX(Z506,Y507)</f>
        <v>1.59229634214197</v>
      </c>
      <c r="AA507" s="70" t="n">
        <f aca="false">Z507-Y507</f>
        <v>0.035425714846316</v>
      </c>
      <c r="AB507" s="72" t="n">
        <f aca="false">AB506*(1+F507)</f>
        <v>4.96924366382938</v>
      </c>
      <c r="AC507" s="73" t="n">
        <f aca="false">MAX(AC506,AB507)</f>
        <v>5.1335627234505</v>
      </c>
      <c r="AD507" s="70" t="n">
        <f aca="false">1-AB507/AC507</f>
        <v>0.032008776063162</v>
      </c>
      <c r="AE507" s="73" t="n">
        <f aca="false">AE506*(1+M507)</f>
        <v>4.34113836900668</v>
      </c>
      <c r="AF507" s="73" t="n">
        <f aca="false">MAX(AF506,AE507)</f>
        <v>4.49831997046765</v>
      </c>
      <c r="AG507" s="70" t="n">
        <f aca="false">1-AE507/AF507</f>
        <v>0.0349422901200663</v>
      </c>
      <c r="AH507" s="74" t="n">
        <f aca="false">IF(R507&gt;0,AH506+1,0)</f>
        <v>11</v>
      </c>
      <c r="AI507" s="74" t="n">
        <f aca="false">IF(U507&gt;0,AI506+1,0)</f>
        <v>11</v>
      </c>
      <c r="AJ507" s="74" t="n">
        <f aca="false">IF(G507&gt;0,AJ506+1,0)</f>
        <v>0</v>
      </c>
      <c r="AK507" s="74" t="n">
        <f aca="false">IF(G507&lt;=0,AK506+1,0)</f>
        <v>3</v>
      </c>
      <c r="AL507" s="74" t="n">
        <f aca="false">IF(K507&gt;0,AL506+1,0)</f>
        <v>0</v>
      </c>
      <c r="AM507" s="74" t="n">
        <f aca="false">IF(K507&lt;=0,AM506+1,0)</f>
        <v>3</v>
      </c>
    </row>
    <row r="508" customFormat="false" ht="15" hidden="false" customHeight="false" outlineLevel="0" collapsed="false">
      <c r="A508" s="61" t="n">
        <v>507</v>
      </c>
      <c r="B508" s="62" t="n">
        <v>41922.5951388889</v>
      </c>
      <c r="C508" s="63" t="n">
        <f aca="false">YEAR(B508)</f>
        <v>2014</v>
      </c>
      <c r="D508" s="32" t="s">
        <v>276</v>
      </c>
      <c r="E508" s="64" t="n">
        <v>7887.45</v>
      </c>
      <c r="F508" s="65" t="n">
        <v>-0.0003</v>
      </c>
      <c r="G508" s="66" t="n">
        <v>-2.366235</v>
      </c>
      <c r="H508" s="67" t="n">
        <f aca="false">E508+IF(D508="Long",1,-1)*G508</f>
        <v>7889.816235</v>
      </c>
      <c r="I508" s="68" t="n">
        <f aca="false">Assumptions!$B$58</f>
        <v>5.35750011455817</v>
      </c>
      <c r="J508" s="68" t="n">
        <f aca="false">INDEX(Yearly!$T$5:$T$22,MATCH(C508,Yearly!$A$5:$A$22,0))</f>
        <v>0.880684950338329</v>
      </c>
      <c r="K508" s="68" t="n">
        <f aca="false">G508-I508-J508</f>
        <v>-8.6044200648965</v>
      </c>
      <c r="L508" s="69" t="n">
        <f aca="false">(I508+J508)/Assumptions!$B$8</f>
        <v>0.00027506498602874</v>
      </c>
      <c r="M508" s="70" t="n">
        <f aca="false">F508-L508</f>
        <v>-0.00057506498602874</v>
      </c>
      <c r="N508" s="71" t="n">
        <f aca="false">G508*Assumptions!$B$7</f>
        <v>-18610.438275</v>
      </c>
      <c r="O508" s="71" t="n">
        <f aca="false">K508*Assumptions!$B$7</f>
        <v>-67673.763810411</v>
      </c>
      <c r="P508" s="68" t="n">
        <f aca="false">P507+G508</f>
        <v>8115.80923</v>
      </c>
      <c r="Q508" s="68" t="n">
        <f aca="false">MAX(Q507,P508)</f>
        <v>8378.135735</v>
      </c>
      <c r="R508" s="68" t="n">
        <f aca="false">Q508-P508</f>
        <v>262.326505000002</v>
      </c>
      <c r="S508" s="68" t="n">
        <f aca="false">S507+K508</f>
        <v>5035.90717784181</v>
      </c>
      <c r="T508" s="68" t="n">
        <f aca="false">MAX(T507,S508)</f>
        <v>5373.09190362057</v>
      </c>
      <c r="U508" s="68" t="n">
        <f aca="false">T508-S508</f>
        <v>337.184725778758</v>
      </c>
      <c r="V508" s="70" t="n">
        <f aca="false">V507+F508</f>
        <v>1.6921</v>
      </c>
      <c r="W508" s="70" t="n">
        <f aca="false">MAX(W507,V508)</f>
        <v>1.7248</v>
      </c>
      <c r="X508" s="70" t="n">
        <f aca="false">W508-V508</f>
        <v>0.0326999999999997</v>
      </c>
      <c r="Y508" s="70" t="n">
        <f aca="false">Y507+M508</f>
        <v>1.55629556230962</v>
      </c>
      <c r="Z508" s="70" t="n">
        <f aca="false">MAX(Z507,Y508)</f>
        <v>1.59229634214197</v>
      </c>
      <c r="AA508" s="70" t="n">
        <f aca="false">Z508-Y508</f>
        <v>0.0360007798323447</v>
      </c>
      <c r="AB508" s="72" t="n">
        <f aca="false">AB507*(1+F508)</f>
        <v>4.96775289073023</v>
      </c>
      <c r="AC508" s="73" t="n">
        <f aca="false">MAX(AC507,AB508)</f>
        <v>5.1335627234505</v>
      </c>
      <c r="AD508" s="70" t="n">
        <f aca="false">1-AB508/AC508</f>
        <v>0.0322991734303431</v>
      </c>
      <c r="AE508" s="73" t="n">
        <f aca="false">AE507*(1+M508)</f>
        <v>4.33864193233116</v>
      </c>
      <c r="AF508" s="73" t="n">
        <f aca="false">MAX(AF507,AE508)</f>
        <v>4.49831997046765</v>
      </c>
      <c r="AG508" s="70" t="n">
        <f aca="false">1-AE508/AF508</f>
        <v>0.0354972610185153</v>
      </c>
      <c r="AH508" s="74" t="n">
        <f aca="false">IF(R508&gt;0,AH507+1,0)</f>
        <v>12</v>
      </c>
      <c r="AI508" s="74" t="n">
        <f aca="false">IF(U508&gt;0,AI507+1,0)</f>
        <v>12</v>
      </c>
      <c r="AJ508" s="74" t="n">
        <f aca="false">IF(G508&gt;0,AJ507+1,0)</f>
        <v>0</v>
      </c>
      <c r="AK508" s="74" t="n">
        <f aca="false">IF(G508&lt;=0,AK507+1,0)</f>
        <v>4</v>
      </c>
      <c r="AL508" s="74" t="n">
        <f aca="false">IF(K508&gt;0,AL507+1,0)</f>
        <v>0</v>
      </c>
      <c r="AM508" s="74" t="n">
        <f aca="false">IF(K508&lt;=0,AM507+1,0)</f>
        <v>4</v>
      </c>
    </row>
    <row r="509" customFormat="false" ht="15" hidden="false" customHeight="false" outlineLevel="0" collapsed="false">
      <c r="A509" s="61" t="n">
        <v>508</v>
      </c>
      <c r="B509" s="62" t="n">
        <v>41925.59375</v>
      </c>
      <c r="C509" s="63" t="n">
        <f aca="false">YEAR(B509)</f>
        <v>2014</v>
      </c>
      <c r="D509" s="32" t="s">
        <v>277</v>
      </c>
      <c r="E509" s="64" t="n">
        <v>7890.1</v>
      </c>
      <c r="F509" s="65" t="n">
        <v>-0.0038</v>
      </c>
      <c r="G509" s="66" t="n">
        <v>-29.98238</v>
      </c>
      <c r="H509" s="67" t="n">
        <f aca="false">E509+IF(D509="Long",1,-1)*G509</f>
        <v>7860.11762</v>
      </c>
      <c r="I509" s="68" t="n">
        <f aca="false">Assumptions!$B$58</f>
        <v>5.35750011455817</v>
      </c>
      <c r="J509" s="68" t="n">
        <f aca="false">INDEX(Yearly!$T$5:$T$22,MATCH(C509,Yearly!$A$5:$A$22,0))</f>
        <v>0.880684950338329</v>
      </c>
      <c r="K509" s="68" t="n">
        <f aca="false">G509-I509-J509</f>
        <v>-36.2205650648965</v>
      </c>
      <c r="L509" s="69" t="n">
        <f aca="false">(I509+J509)/Assumptions!$B$8</f>
        <v>0.00027506498602874</v>
      </c>
      <c r="M509" s="70" t="n">
        <f aca="false">F509-L509</f>
        <v>-0.00407506498602874</v>
      </c>
      <c r="N509" s="71" t="n">
        <f aca="false">G509*Assumptions!$B$7</f>
        <v>-235811.4187</v>
      </c>
      <c r="O509" s="71" t="n">
        <f aca="false">K509*Assumptions!$B$7</f>
        <v>-284874.744235411</v>
      </c>
      <c r="P509" s="68" t="n">
        <f aca="false">P508+G509</f>
        <v>8085.82685</v>
      </c>
      <c r="Q509" s="68" t="n">
        <f aca="false">MAX(Q508,P509)</f>
        <v>8378.135735</v>
      </c>
      <c r="R509" s="68" t="n">
        <f aca="false">Q509-P509</f>
        <v>292.308885000002</v>
      </c>
      <c r="S509" s="68" t="n">
        <f aca="false">S508+K509</f>
        <v>4999.68661277691</v>
      </c>
      <c r="T509" s="68" t="n">
        <f aca="false">MAX(T508,S509)</f>
        <v>5373.09190362057</v>
      </c>
      <c r="U509" s="68" t="n">
        <f aca="false">T509-S509</f>
        <v>373.405290843654</v>
      </c>
      <c r="V509" s="70" t="n">
        <f aca="false">V508+F509</f>
        <v>1.6883</v>
      </c>
      <c r="W509" s="70" t="n">
        <f aca="false">MAX(W508,V509)</f>
        <v>1.7248</v>
      </c>
      <c r="X509" s="70" t="n">
        <f aca="false">W509-V509</f>
        <v>0.0364999999999998</v>
      </c>
      <c r="Y509" s="70" t="n">
        <f aca="false">Y508+M509</f>
        <v>1.55222049732359</v>
      </c>
      <c r="Z509" s="70" t="n">
        <f aca="false">MAX(Z508,Y509)</f>
        <v>1.59229634214197</v>
      </c>
      <c r="AA509" s="70" t="n">
        <f aca="false">Z509-Y509</f>
        <v>0.0400758448183736</v>
      </c>
      <c r="AB509" s="72" t="n">
        <f aca="false">AB508*(1+F509)</f>
        <v>4.94887542974546</v>
      </c>
      <c r="AC509" s="73" t="n">
        <f aca="false">MAX(AC508,AB509)</f>
        <v>5.1335627234505</v>
      </c>
      <c r="AD509" s="70" t="n">
        <f aca="false">1-AB509/AC509</f>
        <v>0.0359764365713077</v>
      </c>
      <c r="AE509" s="73" t="n">
        <f aca="false">AE508*(1+M509)</f>
        <v>4.3209616845058</v>
      </c>
      <c r="AF509" s="73" t="n">
        <f aca="false">MAX(AF508,AE509)</f>
        <v>4.49831997046765</v>
      </c>
      <c r="AG509" s="70" t="n">
        <f aca="false">1-AE509/AF509</f>
        <v>0.0394276723590675</v>
      </c>
      <c r="AH509" s="74" t="n">
        <f aca="false">IF(R509&gt;0,AH508+1,0)</f>
        <v>13</v>
      </c>
      <c r="AI509" s="74" t="n">
        <f aca="false">IF(U509&gt;0,AI508+1,0)</f>
        <v>13</v>
      </c>
      <c r="AJ509" s="74" t="n">
        <f aca="false">IF(G509&gt;0,AJ508+1,0)</f>
        <v>0</v>
      </c>
      <c r="AK509" s="74" t="n">
        <f aca="false">IF(G509&lt;=0,AK508+1,0)</f>
        <v>5</v>
      </c>
      <c r="AL509" s="74" t="n">
        <f aca="false">IF(K509&gt;0,AL508+1,0)</f>
        <v>0</v>
      </c>
      <c r="AM509" s="74" t="n">
        <f aca="false">IF(K509&lt;=0,AM508+1,0)</f>
        <v>5</v>
      </c>
    </row>
    <row r="510" customFormat="false" ht="15" hidden="false" customHeight="false" outlineLevel="0" collapsed="false">
      <c r="A510" s="61" t="n">
        <v>509</v>
      </c>
      <c r="B510" s="62" t="n">
        <v>41926.4416666667</v>
      </c>
      <c r="C510" s="63" t="n">
        <f aca="false">YEAR(B510)</f>
        <v>2014</v>
      </c>
      <c r="D510" s="32" t="s">
        <v>276</v>
      </c>
      <c r="E510" s="64" t="n">
        <v>7859.8</v>
      </c>
      <c r="F510" s="65" t="n">
        <v>-0.0048</v>
      </c>
      <c r="G510" s="66" t="n">
        <v>-37.72704</v>
      </c>
      <c r="H510" s="67" t="n">
        <f aca="false">E510+IF(D510="Long",1,-1)*G510</f>
        <v>7897.52704</v>
      </c>
      <c r="I510" s="68" t="n">
        <f aca="false">Assumptions!$B$58</f>
        <v>5.35750011455817</v>
      </c>
      <c r="J510" s="68" t="n">
        <f aca="false">INDEX(Yearly!$T$5:$T$22,MATCH(C510,Yearly!$A$5:$A$22,0))</f>
        <v>0.880684950338329</v>
      </c>
      <c r="K510" s="68" t="n">
        <f aca="false">G510-I510-J510</f>
        <v>-43.9652250648965</v>
      </c>
      <c r="L510" s="69" t="n">
        <f aca="false">(I510+J510)/Assumptions!$B$8</f>
        <v>0.00027506498602874</v>
      </c>
      <c r="M510" s="70" t="n">
        <f aca="false">F510-L510</f>
        <v>-0.00507506498602874</v>
      </c>
      <c r="N510" s="71" t="n">
        <f aca="false">G510*Assumptions!$B$7</f>
        <v>-296723.1696</v>
      </c>
      <c r="O510" s="71" t="n">
        <f aca="false">K510*Assumptions!$B$7</f>
        <v>-345786.495135411</v>
      </c>
      <c r="P510" s="68" t="n">
        <f aca="false">P509+G510</f>
        <v>8048.09981</v>
      </c>
      <c r="Q510" s="68" t="n">
        <f aca="false">MAX(Q509,P510)</f>
        <v>8378.135735</v>
      </c>
      <c r="R510" s="68" t="n">
        <f aca="false">Q510-P510</f>
        <v>330.035925000002</v>
      </c>
      <c r="S510" s="68" t="n">
        <f aca="false">S509+K510</f>
        <v>4955.72138771201</v>
      </c>
      <c r="T510" s="68" t="n">
        <f aca="false">MAX(T509,S510)</f>
        <v>5373.09190362057</v>
      </c>
      <c r="U510" s="68" t="n">
        <f aca="false">T510-S510</f>
        <v>417.370515908551</v>
      </c>
      <c r="V510" s="70" t="n">
        <f aca="false">V509+F510</f>
        <v>1.6835</v>
      </c>
      <c r="W510" s="70" t="n">
        <f aca="false">MAX(W509,V510)</f>
        <v>1.7248</v>
      </c>
      <c r="X510" s="70" t="n">
        <f aca="false">W510-V510</f>
        <v>0.0412999999999997</v>
      </c>
      <c r="Y510" s="70" t="n">
        <f aca="false">Y509+M510</f>
        <v>1.54714543233757</v>
      </c>
      <c r="Z510" s="70" t="n">
        <f aca="false">MAX(Z509,Y510)</f>
        <v>1.59229634214197</v>
      </c>
      <c r="AA510" s="70" t="n">
        <f aca="false">Z510-Y510</f>
        <v>0.0451509098044023</v>
      </c>
      <c r="AB510" s="72" t="n">
        <f aca="false">AB509*(1+F510)</f>
        <v>4.92512082768268</v>
      </c>
      <c r="AC510" s="73" t="n">
        <f aca="false">MAX(AC509,AB510)</f>
        <v>5.1335627234505</v>
      </c>
      <c r="AD510" s="70" t="n">
        <f aca="false">1-AB510/AC510</f>
        <v>0.0406037496757654</v>
      </c>
      <c r="AE510" s="73" t="n">
        <f aca="false">AE509*(1+M510)</f>
        <v>4.29903252315479</v>
      </c>
      <c r="AF510" s="73" t="n">
        <f aca="false">MAX(AF509,AE510)</f>
        <v>4.49831997046765</v>
      </c>
      <c r="AG510" s="70" t="n">
        <f aca="false">1-AE510/AF510</f>
        <v>0.0443026393456262</v>
      </c>
      <c r="AH510" s="74" t="n">
        <f aca="false">IF(R510&gt;0,AH509+1,0)</f>
        <v>14</v>
      </c>
      <c r="AI510" s="74" t="n">
        <f aca="false">IF(U510&gt;0,AI509+1,0)</f>
        <v>14</v>
      </c>
      <c r="AJ510" s="74" t="n">
        <f aca="false">IF(G510&gt;0,AJ509+1,0)</f>
        <v>0</v>
      </c>
      <c r="AK510" s="74" t="n">
        <f aca="false">IF(G510&lt;=0,AK509+1,0)</f>
        <v>6</v>
      </c>
      <c r="AL510" s="74" t="n">
        <f aca="false">IF(K510&gt;0,AL509+1,0)</f>
        <v>0</v>
      </c>
      <c r="AM510" s="74" t="n">
        <f aca="false">IF(K510&lt;=0,AM509+1,0)</f>
        <v>6</v>
      </c>
    </row>
    <row r="511" customFormat="false" ht="15" hidden="false" customHeight="false" outlineLevel="0" collapsed="false">
      <c r="A511" s="61" t="n">
        <v>510</v>
      </c>
      <c r="B511" s="62" t="n">
        <v>41926.6145833333</v>
      </c>
      <c r="C511" s="63" t="n">
        <f aca="false">YEAR(B511)</f>
        <v>2014</v>
      </c>
      <c r="D511" s="32" t="s">
        <v>277</v>
      </c>
      <c r="E511" s="64" t="n">
        <v>7897.4</v>
      </c>
      <c r="F511" s="65" t="n">
        <v>-0.0057</v>
      </c>
      <c r="G511" s="66" t="n">
        <v>-45.01518</v>
      </c>
      <c r="H511" s="67" t="n">
        <f aca="false">E511+IF(D511="Long",1,-1)*G511</f>
        <v>7852.38482</v>
      </c>
      <c r="I511" s="68" t="n">
        <f aca="false">Assumptions!$B$58</f>
        <v>5.35750011455817</v>
      </c>
      <c r="J511" s="68" t="n">
        <f aca="false">INDEX(Yearly!$T$5:$T$22,MATCH(C511,Yearly!$A$5:$A$22,0))</f>
        <v>0.880684950338329</v>
      </c>
      <c r="K511" s="68" t="n">
        <f aca="false">G511-I511-J511</f>
        <v>-51.2533650648965</v>
      </c>
      <c r="L511" s="69" t="n">
        <f aca="false">(I511+J511)/Assumptions!$B$8</f>
        <v>0.00027506498602874</v>
      </c>
      <c r="M511" s="70" t="n">
        <f aca="false">F511-L511</f>
        <v>-0.00597506498602874</v>
      </c>
      <c r="N511" s="71" t="n">
        <f aca="false">G511*Assumptions!$B$7</f>
        <v>-354044.3907</v>
      </c>
      <c r="O511" s="71" t="n">
        <f aca="false">K511*Assumptions!$B$7</f>
        <v>-403107.716235411</v>
      </c>
      <c r="P511" s="68" t="n">
        <f aca="false">P510+G511</f>
        <v>8003.08463</v>
      </c>
      <c r="Q511" s="68" t="n">
        <f aca="false">MAX(Q510,P511)</f>
        <v>8378.135735</v>
      </c>
      <c r="R511" s="68" t="n">
        <f aca="false">Q511-P511</f>
        <v>375.051105000002</v>
      </c>
      <c r="S511" s="68" t="n">
        <f aca="false">S510+K511</f>
        <v>4904.46802264712</v>
      </c>
      <c r="T511" s="68" t="n">
        <f aca="false">MAX(T510,S511)</f>
        <v>5373.09190362057</v>
      </c>
      <c r="U511" s="68" t="n">
        <f aca="false">T511-S511</f>
        <v>468.623880973448</v>
      </c>
      <c r="V511" s="70" t="n">
        <f aca="false">V510+F511</f>
        <v>1.6778</v>
      </c>
      <c r="W511" s="70" t="n">
        <f aca="false">MAX(W510,V511)</f>
        <v>1.7248</v>
      </c>
      <c r="X511" s="70" t="n">
        <f aca="false">W511-V511</f>
        <v>0.0469999999999997</v>
      </c>
      <c r="Y511" s="70" t="n">
        <f aca="false">Y510+M511</f>
        <v>1.54117036735154</v>
      </c>
      <c r="Z511" s="70" t="n">
        <f aca="false">MAX(Z510,Y511)</f>
        <v>1.59229634214197</v>
      </c>
      <c r="AA511" s="70" t="n">
        <f aca="false">Z511-Y511</f>
        <v>0.0511259747904311</v>
      </c>
      <c r="AB511" s="72" t="n">
        <f aca="false">AB510*(1+F511)</f>
        <v>4.89704763896489</v>
      </c>
      <c r="AC511" s="73" t="n">
        <f aca="false">MAX(AC510,AB511)</f>
        <v>5.1335627234505</v>
      </c>
      <c r="AD511" s="70" t="n">
        <f aca="false">1-AB511/AC511</f>
        <v>0.0460723083026137</v>
      </c>
      <c r="AE511" s="73" t="n">
        <f aca="false">AE510*(1+M511)</f>
        <v>4.27334552445189</v>
      </c>
      <c r="AF511" s="73" t="n">
        <f aca="false">MAX(AF510,AE511)</f>
        <v>4.49831997046765</v>
      </c>
      <c r="AG511" s="70" t="n">
        <f aca="false">1-AE511/AF511</f>
        <v>0.0500129931825123</v>
      </c>
      <c r="AH511" s="74" t="n">
        <f aca="false">IF(R511&gt;0,AH510+1,0)</f>
        <v>15</v>
      </c>
      <c r="AI511" s="74" t="n">
        <f aca="false">IF(U511&gt;0,AI510+1,0)</f>
        <v>15</v>
      </c>
      <c r="AJ511" s="74" t="n">
        <f aca="false">IF(G511&gt;0,AJ510+1,0)</f>
        <v>0</v>
      </c>
      <c r="AK511" s="74" t="n">
        <f aca="false">IF(G511&lt;=0,AK510+1,0)</f>
        <v>7</v>
      </c>
      <c r="AL511" s="74" t="n">
        <f aca="false">IF(K511&gt;0,AL510+1,0)</f>
        <v>0</v>
      </c>
      <c r="AM511" s="74" t="n">
        <f aca="false">IF(K511&lt;=0,AM510+1,0)</f>
        <v>7</v>
      </c>
    </row>
    <row r="512" customFormat="false" ht="15" hidden="false" customHeight="false" outlineLevel="0" collapsed="false">
      <c r="A512" s="61" t="n">
        <v>511</v>
      </c>
      <c r="B512" s="62" t="n">
        <v>41928.3895833333</v>
      </c>
      <c r="C512" s="63" t="n">
        <f aca="false">YEAR(B512)</f>
        <v>2014</v>
      </c>
      <c r="D512" s="32" t="s">
        <v>276</v>
      </c>
      <c r="E512" s="64" t="n">
        <v>7852.5</v>
      </c>
      <c r="F512" s="65" t="n">
        <v>-0.0047</v>
      </c>
      <c r="G512" s="66" t="n">
        <v>-36.90675</v>
      </c>
      <c r="H512" s="67" t="n">
        <f aca="false">E512+IF(D512="Long",1,-1)*G512</f>
        <v>7889.40675</v>
      </c>
      <c r="I512" s="68" t="n">
        <f aca="false">Assumptions!$B$58</f>
        <v>5.35750011455817</v>
      </c>
      <c r="J512" s="68" t="n">
        <f aca="false">INDEX(Yearly!$T$5:$T$22,MATCH(C512,Yearly!$A$5:$A$22,0))</f>
        <v>0.880684950338329</v>
      </c>
      <c r="K512" s="68" t="n">
        <f aca="false">G512-I512-J512</f>
        <v>-43.1449350648965</v>
      </c>
      <c r="L512" s="69" t="n">
        <f aca="false">(I512+J512)/Assumptions!$B$8</f>
        <v>0.00027506498602874</v>
      </c>
      <c r="M512" s="70" t="n">
        <f aca="false">F512-L512</f>
        <v>-0.00497506498602874</v>
      </c>
      <c r="N512" s="71" t="n">
        <f aca="false">G512*Assumptions!$B$7</f>
        <v>-290271.58875</v>
      </c>
      <c r="O512" s="71" t="n">
        <f aca="false">K512*Assumptions!$B$7</f>
        <v>-339334.914285411</v>
      </c>
      <c r="P512" s="68" t="n">
        <f aca="false">P511+G512</f>
        <v>7966.17788</v>
      </c>
      <c r="Q512" s="68" t="n">
        <f aca="false">MAX(Q511,P512)</f>
        <v>8378.135735</v>
      </c>
      <c r="R512" s="68" t="n">
        <f aca="false">Q512-P512</f>
        <v>411.957855000002</v>
      </c>
      <c r="S512" s="68" t="n">
        <f aca="false">S511+K512</f>
        <v>4861.32308758222</v>
      </c>
      <c r="T512" s="68" t="n">
        <f aca="false">MAX(T511,S512)</f>
        <v>5373.09190362057</v>
      </c>
      <c r="U512" s="68" t="n">
        <f aca="false">T512-S512</f>
        <v>511.768816038344</v>
      </c>
      <c r="V512" s="70" t="n">
        <f aca="false">V511+F512</f>
        <v>1.6731</v>
      </c>
      <c r="W512" s="70" t="n">
        <f aca="false">MAX(W511,V512)</f>
        <v>1.7248</v>
      </c>
      <c r="X512" s="70" t="n">
        <f aca="false">W512-V512</f>
        <v>0.0516999999999996</v>
      </c>
      <c r="Y512" s="70" t="n">
        <f aca="false">Y511+M512</f>
        <v>1.53619530236551</v>
      </c>
      <c r="Z512" s="70" t="n">
        <f aca="false">MAX(Z511,Y512)</f>
        <v>1.59229634214197</v>
      </c>
      <c r="AA512" s="70" t="n">
        <f aca="false">Z512-Y512</f>
        <v>0.0561010397764599</v>
      </c>
      <c r="AB512" s="72" t="n">
        <f aca="false">AB511*(1+F512)</f>
        <v>4.87403151506175</v>
      </c>
      <c r="AC512" s="73" t="n">
        <f aca="false">MAX(AC511,AB512)</f>
        <v>5.1335627234505</v>
      </c>
      <c r="AD512" s="70" t="n">
        <f aca="false">1-AB512/AC512</f>
        <v>0.0505557684535913</v>
      </c>
      <c r="AE512" s="73" t="n">
        <f aca="false">AE511*(1+M512)</f>
        <v>4.25208535275999</v>
      </c>
      <c r="AF512" s="73" t="n">
        <f aca="false">MAX(AF511,AE512)</f>
        <v>4.49831997046765</v>
      </c>
      <c r="AG512" s="70" t="n">
        <f aca="false">1-AE512/AF512</f>
        <v>0.0547392402773123</v>
      </c>
      <c r="AH512" s="74" t="n">
        <f aca="false">IF(R512&gt;0,AH511+1,0)</f>
        <v>16</v>
      </c>
      <c r="AI512" s="74" t="n">
        <f aca="false">IF(U512&gt;0,AI511+1,0)</f>
        <v>16</v>
      </c>
      <c r="AJ512" s="74" t="n">
        <f aca="false">IF(G512&gt;0,AJ511+1,0)</f>
        <v>0</v>
      </c>
      <c r="AK512" s="74" t="n">
        <f aca="false">IF(G512&lt;=0,AK511+1,0)</f>
        <v>8</v>
      </c>
      <c r="AL512" s="74" t="n">
        <f aca="false">IF(K512&gt;0,AL511+1,0)</f>
        <v>0</v>
      </c>
      <c r="AM512" s="74" t="n">
        <f aca="false">IF(K512&lt;=0,AM511+1,0)</f>
        <v>8</v>
      </c>
    </row>
    <row r="513" customFormat="false" ht="15" hidden="false" customHeight="false" outlineLevel="0" collapsed="false">
      <c r="A513" s="61" t="n">
        <v>512</v>
      </c>
      <c r="B513" s="62" t="n">
        <v>41932.40625</v>
      </c>
      <c r="C513" s="63" t="n">
        <f aca="false">YEAR(B513)</f>
        <v>2014</v>
      </c>
      <c r="D513" s="32" t="s">
        <v>277</v>
      </c>
      <c r="E513" s="64" t="n">
        <v>7889.35</v>
      </c>
      <c r="F513" s="65" t="n">
        <v>0.058</v>
      </c>
      <c r="G513" s="66" t="n">
        <v>457.5823</v>
      </c>
      <c r="H513" s="67" t="n">
        <f aca="false">E513+IF(D513="Long",1,-1)*G513</f>
        <v>8346.9323</v>
      </c>
      <c r="I513" s="68" t="n">
        <f aca="false">Assumptions!$B$58</f>
        <v>5.35750011455817</v>
      </c>
      <c r="J513" s="68" t="n">
        <f aca="false">INDEX(Yearly!$T$5:$T$22,MATCH(C513,Yearly!$A$5:$A$22,0))</f>
        <v>0.880684950338329</v>
      </c>
      <c r="K513" s="68" t="n">
        <f aca="false">G513-I513-J513</f>
        <v>451.344114935104</v>
      </c>
      <c r="L513" s="69" t="n">
        <f aca="false">(I513+J513)/Assumptions!$B$8</f>
        <v>0.00027506498602874</v>
      </c>
      <c r="M513" s="70" t="n">
        <f aca="false">F513-L513</f>
        <v>0.0577249350139713</v>
      </c>
      <c r="N513" s="71" t="n">
        <f aca="false">G513*Assumptions!$B$7</f>
        <v>3598884.7895</v>
      </c>
      <c r="O513" s="71" t="n">
        <f aca="false">K513*Assumptions!$B$7</f>
        <v>3549821.46396459</v>
      </c>
      <c r="P513" s="68" t="n">
        <f aca="false">P512+G513</f>
        <v>8423.76018</v>
      </c>
      <c r="Q513" s="68" t="n">
        <f aca="false">MAX(Q512,P513)</f>
        <v>8423.76018</v>
      </c>
      <c r="R513" s="68" t="n">
        <f aca="false">Q513-P513</f>
        <v>0</v>
      </c>
      <c r="S513" s="68" t="n">
        <f aca="false">S512+K513</f>
        <v>5312.66720251733</v>
      </c>
      <c r="T513" s="68" t="n">
        <f aca="false">MAX(T512,S513)</f>
        <v>5373.09190362057</v>
      </c>
      <c r="U513" s="68" t="n">
        <f aca="false">T513-S513</f>
        <v>60.4247011032403</v>
      </c>
      <c r="V513" s="70" t="n">
        <f aca="false">V512+F513</f>
        <v>1.7311</v>
      </c>
      <c r="W513" s="70" t="n">
        <f aca="false">MAX(W512,V513)</f>
        <v>1.7311</v>
      </c>
      <c r="X513" s="70" t="n">
        <f aca="false">W513-V513</f>
        <v>0</v>
      </c>
      <c r="Y513" s="70" t="n">
        <f aca="false">Y512+M513</f>
        <v>1.59392023737948</v>
      </c>
      <c r="Z513" s="70" t="n">
        <f aca="false">MAX(Z512,Y513)</f>
        <v>1.59392023737948</v>
      </c>
      <c r="AA513" s="70" t="n">
        <f aca="false">Z513-Y513</f>
        <v>0</v>
      </c>
      <c r="AB513" s="72" t="n">
        <f aca="false">AB512*(1+F513)</f>
        <v>5.15672534293533</v>
      </c>
      <c r="AC513" s="73" t="n">
        <f aca="false">MAX(AC512,AB513)</f>
        <v>5.15672534293533</v>
      </c>
      <c r="AD513" s="70" t="n">
        <f aca="false">1-AB513/AC513</f>
        <v>0</v>
      </c>
      <c r="AE513" s="73" t="n">
        <f aca="false">AE512*(1+M513)</f>
        <v>4.49753670342192</v>
      </c>
      <c r="AF513" s="73" t="n">
        <f aca="false">MAX(AF512,AE513)</f>
        <v>4.49831997046765</v>
      </c>
      <c r="AG513" s="70" t="n">
        <f aca="false">1-AE513/AF513</f>
        <v>0.00017412435106301</v>
      </c>
      <c r="AH513" s="74" t="n">
        <f aca="false">IF(R513&gt;0,AH512+1,0)</f>
        <v>0</v>
      </c>
      <c r="AI513" s="74" t="n">
        <f aca="false">IF(U513&gt;0,AI512+1,0)</f>
        <v>17</v>
      </c>
      <c r="AJ513" s="74" t="n">
        <f aca="false">IF(G513&gt;0,AJ512+1,0)</f>
        <v>1</v>
      </c>
      <c r="AK513" s="74" t="n">
        <f aca="false">IF(G513&lt;=0,AK512+1,0)</f>
        <v>0</v>
      </c>
      <c r="AL513" s="74" t="n">
        <f aca="false">IF(K513&gt;0,AL512+1,0)</f>
        <v>1</v>
      </c>
      <c r="AM513" s="74" t="n">
        <f aca="false">IF(K513&lt;=0,AM512+1,0)</f>
        <v>0</v>
      </c>
    </row>
    <row r="514" customFormat="false" ht="15" hidden="false" customHeight="false" outlineLevel="0" collapsed="false">
      <c r="A514" s="61" t="n">
        <v>513</v>
      </c>
      <c r="B514" s="62" t="n">
        <v>41957.4104166667</v>
      </c>
      <c r="C514" s="63" t="n">
        <f aca="false">YEAR(B514)</f>
        <v>2014</v>
      </c>
      <c r="D514" s="32" t="s">
        <v>277</v>
      </c>
      <c r="E514" s="64" t="n">
        <v>8368.9</v>
      </c>
      <c r="F514" s="65" t="n">
        <v>-0.0014</v>
      </c>
      <c r="G514" s="66" t="n">
        <v>-11.71646</v>
      </c>
      <c r="H514" s="67" t="n">
        <f aca="false">E514+IF(D514="Long",1,-1)*G514</f>
        <v>8357.18354</v>
      </c>
      <c r="I514" s="68" t="n">
        <f aca="false">Assumptions!$B$58</f>
        <v>5.35750011455817</v>
      </c>
      <c r="J514" s="68" t="n">
        <f aca="false">INDEX(Yearly!$T$5:$T$22,MATCH(C514,Yearly!$A$5:$A$22,0))</f>
        <v>0.880684950338329</v>
      </c>
      <c r="K514" s="68" t="n">
        <f aca="false">G514-I514-J514</f>
        <v>-17.9546450648965</v>
      </c>
      <c r="L514" s="69" t="n">
        <f aca="false">(I514+J514)/Assumptions!$B$8</f>
        <v>0.00027506498602874</v>
      </c>
      <c r="M514" s="70" t="n">
        <f aca="false">F514-L514</f>
        <v>-0.00167506498602874</v>
      </c>
      <c r="N514" s="71" t="n">
        <f aca="false">G514*Assumptions!$B$7</f>
        <v>-92149.9579</v>
      </c>
      <c r="O514" s="71" t="n">
        <f aca="false">K514*Assumptions!$B$7</f>
        <v>-141213.283435411</v>
      </c>
      <c r="P514" s="68" t="n">
        <f aca="false">P513+G514</f>
        <v>8412.04372</v>
      </c>
      <c r="Q514" s="68" t="n">
        <f aca="false">MAX(Q513,P514)</f>
        <v>8423.76018</v>
      </c>
      <c r="R514" s="68" t="n">
        <f aca="false">Q514-P514</f>
        <v>11.7164599999996</v>
      </c>
      <c r="S514" s="68" t="n">
        <f aca="false">S513+K514</f>
        <v>5294.71255745243</v>
      </c>
      <c r="T514" s="68" t="n">
        <f aca="false">MAX(T513,S514)</f>
        <v>5373.09190362057</v>
      </c>
      <c r="U514" s="68" t="n">
        <f aca="false">T514-S514</f>
        <v>78.3793461681371</v>
      </c>
      <c r="V514" s="70" t="n">
        <f aca="false">V513+F514</f>
        <v>1.7297</v>
      </c>
      <c r="W514" s="70" t="n">
        <f aca="false">MAX(W513,V514)</f>
        <v>1.7311</v>
      </c>
      <c r="X514" s="70" t="n">
        <f aca="false">W514-V514</f>
        <v>0.00140000000000007</v>
      </c>
      <c r="Y514" s="70" t="n">
        <f aca="false">Y513+M514</f>
        <v>1.59224517239345</v>
      </c>
      <c r="Z514" s="70" t="n">
        <f aca="false">MAX(Z513,Y514)</f>
        <v>1.59392023737948</v>
      </c>
      <c r="AA514" s="70" t="n">
        <f aca="false">Z514-Y514</f>
        <v>0.00167506498602865</v>
      </c>
      <c r="AB514" s="72" t="n">
        <f aca="false">AB513*(1+F514)</f>
        <v>5.14950592745522</v>
      </c>
      <c r="AC514" s="73" t="n">
        <f aca="false">MAX(AC513,AB514)</f>
        <v>5.15672534293533</v>
      </c>
      <c r="AD514" s="70" t="n">
        <f aca="false">1-AB514/AC514</f>
        <v>0.00139999999999996</v>
      </c>
      <c r="AE514" s="73" t="n">
        <f aca="false">AE513*(1+M514)</f>
        <v>4.49000303716663</v>
      </c>
      <c r="AF514" s="73" t="n">
        <f aca="false">MAX(AF513,AE514)</f>
        <v>4.49831997046765</v>
      </c>
      <c r="AG514" s="70" t="n">
        <f aca="false">1-AE514/AF514</f>
        <v>0.00184889766748819</v>
      </c>
      <c r="AH514" s="74" t="n">
        <f aca="false">IF(R514&gt;0,AH513+1,0)</f>
        <v>1</v>
      </c>
      <c r="AI514" s="74" t="n">
        <f aca="false">IF(U514&gt;0,AI513+1,0)</f>
        <v>18</v>
      </c>
      <c r="AJ514" s="74" t="n">
        <f aca="false">IF(G514&gt;0,AJ513+1,0)</f>
        <v>0</v>
      </c>
      <c r="AK514" s="74" t="n">
        <f aca="false">IF(G514&lt;=0,AK513+1,0)</f>
        <v>1</v>
      </c>
      <c r="AL514" s="74" t="n">
        <f aca="false">IF(K514&gt;0,AL513+1,0)</f>
        <v>0</v>
      </c>
      <c r="AM514" s="74" t="n">
        <f aca="false">IF(K514&lt;=0,AM513+1,0)</f>
        <v>1</v>
      </c>
    </row>
    <row r="515" customFormat="false" ht="15" hidden="false" customHeight="false" outlineLevel="0" collapsed="false">
      <c r="A515" s="61" t="n">
        <v>514</v>
      </c>
      <c r="B515" s="62" t="n">
        <v>41960.5506944444</v>
      </c>
      <c r="C515" s="63" t="n">
        <f aca="false">YEAR(B515)</f>
        <v>2014</v>
      </c>
      <c r="D515" s="32" t="s">
        <v>277</v>
      </c>
      <c r="E515" s="64" t="n">
        <v>8366.4</v>
      </c>
      <c r="F515" s="65" t="n">
        <v>0.0014</v>
      </c>
      <c r="G515" s="66" t="n">
        <v>11.71296</v>
      </c>
      <c r="H515" s="67" t="n">
        <f aca="false">E515+IF(D515="Long",1,-1)*G515</f>
        <v>8378.11296</v>
      </c>
      <c r="I515" s="68" t="n">
        <f aca="false">Assumptions!$B$58</f>
        <v>5.35750011455817</v>
      </c>
      <c r="J515" s="68" t="n">
        <f aca="false">INDEX(Yearly!$T$5:$T$22,MATCH(C515,Yearly!$A$5:$A$22,0))</f>
        <v>0.880684950338329</v>
      </c>
      <c r="K515" s="68" t="n">
        <f aca="false">G515-I515-J515</f>
        <v>5.4747749351035</v>
      </c>
      <c r="L515" s="69" t="n">
        <f aca="false">(I515+J515)/Assumptions!$B$8</f>
        <v>0.00027506498602874</v>
      </c>
      <c r="M515" s="70" t="n">
        <f aca="false">F515-L515</f>
        <v>0.00112493501397126</v>
      </c>
      <c r="N515" s="71" t="n">
        <f aca="false">G515*Assumptions!$B$7</f>
        <v>92122.4304</v>
      </c>
      <c r="O515" s="71" t="n">
        <f aca="false">K515*Assumptions!$B$7</f>
        <v>43059.1048645891</v>
      </c>
      <c r="P515" s="68" t="n">
        <f aca="false">P514+G515</f>
        <v>8423.75668</v>
      </c>
      <c r="Q515" s="68" t="n">
        <f aca="false">MAX(Q514,P515)</f>
        <v>8423.76018</v>
      </c>
      <c r="R515" s="68" t="n">
        <f aca="false">Q515-P515</f>
        <v>0.00349999999889405</v>
      </c>
      <c r="S515" s="68" t="n">
        <f aca="false">S514+K515</f>
        <v>5300.18733238753</v>
      </c>
      <c r="T515" s="68" t="n">
        <f aca="false">MAX(T514,S515)</f>
        <v>5373.09190362057</v>
      </c>
      <c r="U515" s="68" t="n">
        <f aca="false">T515-S515</f>
        <v>72.9045712330335</v>
      </c>
      <c r="V515" s="70" t="n">
        <f aca="false">V514+F515</f>
        <v>1.7311</v>
      </c>
      <c r="W515" s="70" t="n">
        <f aca="false">MAX(W514,V515)</f>
        <v>1.7311</v>
      </c>
      <c r="X515" s="70" t="n">
        <f aca="false">W515-V515</f>
        <v>0</v>
      </c>
      <c r="Y515" s="70" t="n">
        <f aca="false">Y514+M515</f>
        <v>1.59337010740742</v>
      </c>
      <c r="Z515" s="70" t="n">
        <f aca="false">MAX(Z514,Y515)</f>
        <v>1.59392023737948</v>
      </c>
      <c r="AA515" s="70" t="n">
        <f aca="false">Z515-Y515</f>
        <v>0.000550129972057389</v>
      </c>
      <c r="AB515" s="72" t="n">
        <f aca="false">AB514*(1+F515)</f>
        <v>5.15671523575366</v>
      </c>
      <c r="AC515" s="73" t="n">
        <f aca="false">MAX(AC514,AB515)</f>
        <v>5.15672534293533</v>
      </c>
      <c r="AD515" s="70" t="n">
        <f aca="false">1-AB515/AC515</f>
        <v>1.95999999985652E-006</v>
      </c>
      <c r="AE515" s="73" t="n">
        <f aca="false">AE514*(1+M515)</f>
        <v>4.49505399879598</v>
      </c>
      <c r="AF515" s="73" t="n">
        <f aca="false">MAX(AF514,AE515)</f>
        <v>4.49831997046765</v>
      </c>
      <c r="AG515" s="70" t="n">
        <f aca="false">1-AE515/AF515</f>
        <v>0.000726042543240379</v>
      </c>
      <c r="AH515" s="74" t="n">
        <f aca="false">IF(R515&gt;0,AH514+1,0)</f>
        <v>2</v>
      </c>
      <c r="AI515" s="74" t="n">
        <f aca="false">IF(U515&gt;0,AI514+1,0)</f>
        <v>19</v>
      </c>
      <c r="AJ515" s="74" t="n">
        <f aca="false">IF(G515&gt;0,AJ514+1,0)</f>
        <v>1</v>
      </c>
      <c r="AK515" s="74" t="n">
        <f aca="false">IF(G515&lt;=0,AK514+1,0)</f>
        <v>0</v>
      </c>
      <c r="AL515" s="74" t="n">
        <f aca="false">IF(K515&gt;0,AL514+1,0)</f>
        <v>1</v>
      </c>
      <c r="AM515" s="74" t="n">
        <f aca="false">IF(K515&lt;=0,AM514+1,0)</f>
        <v>0</v>
      </c>
    </row>
    <row r="516" customFormat="false" ht="15" hidden="false" customHeight="false" outlineLevel="0" collapsed="false">
      <c r="A516" s="61" t="n">
        <v>515</v>
      </c>
      <c r="B516" s="62" t="n">
        <v>41963.6354166667</v>
      </c>
      <c r="C516" s="63" t="n">
        <f aca="false">YEAR(B516)</f>
        <v>2014</v>
      </c>
      <c r="D516" s="32" t="s">
        <v>277</v>
      </c>
      <c r="E516" s="64" t="n">
        <v>8404.2</v>
      </c>
      <c r="F516" s="65" t="n">
        <v>0.0047</v>
      </c>
      <c r="G516" s="66" t="n">
        <v>39.49974</v>
      </c>
      <c r="H516" s="67" t="n">
        <f aca="false">E516+IF(D516="Long",1,-1)*G516</f>
        <v>8443.69974</v>
      </c>
      <c r="I516" s="68" t="n">
        <f aca="false">Assumptions!$B$58</f>
        <v>5.35750011455817</v>
      </c>
      <c r="J516" s="68" t="n">
        <f aca="false">INDEX(Yearly!$T$5:$T$22,MATCH(C516,Yearly!$A$5:$A$22,0))</f>
        <v>0.880684950338329</v>
      </c>
      <c r="K516" s="68" t="n">
        <f aca="false">G516-I516-J516</f>
        <v>33.2615549351035</v>
      </c>
      <c r="L516" s="69" t="n">
        <f aca="false">(I516+J516)/Assumptions!$B$8</f>
        <v>0.00027506498602874</v>
      </c>
      <c r="M516" s="70" t="n">
        <f aca="false">F516-L516</f>
        <v>0.00442493501397126</v>
      </c>
      <c r="N516" s="71" t="n">
        <f aca="false">G516*Assumptions!$B$7</f>
        <v>310665.4551</v>
      </c>
      <c r="O516" s="71" t="n">
        <f aca="false">K516*Assumptions!$B$7</f>
        <v>261602.129564589</v>
      </c>
      <c r="P516" s="68" t="n">
        <f aca="false">P515+G516</f>
        <v>8463.25642</v>
      </c>
      <c r="Q516" s="68" t="n">
        <f aca="false">MAX(Q515,P516)</f>
        <v>8463.25642</v>
      </c>
      <c r="R516" s="68" t="n">
        <f aca="false">Q516-P516</f>
        <v>0</v>
      </c>
      <c r="S516" s="68" t="n">
        <f aca="false">S515+K516</f>
        <v>5333.44888732264</v>
      </c>
      <c r="T516" s="68" t="n">
        <f aca="false">MAX(T515,S516)</f>
        <v>5373.09190362057</v>
      </c>
      <c r="U516" s="68" t="n">
        <f aca="false">T516-S516</f>
        <v>39.6430162979304</v>
      </c>
      <c r="V516" s="70" t="n">
        <f aca="false">V515+F516</f>
        <v>1.7358</v>
      </c>
      <c r="W516" s="70" t="n">
        <f aca="false">MAX(W515,V516)</f>
        <v>1.7358</v>
      </c>
      <c r="X516" s="70" t="n">
        <f aca="false">W516-V516</f>
        <v>0</v>
      </c>
      <c r="Y516" s="70" t="n">
        <f aca="false">Y515+M516</f>
        <v>1.59779504242139</v>
      </c>
      <c r="Z516" s="70" t="n">
        <f aca="false">MAX(Z515,Y516)</f>
        <v>1.59779504242139</v>
      </c>
      <c r="AA516" s="70" t="n">
        <f aca="false">Z516-Y516</f>
        <v>0</v>
      </c>
      <c r="AB516" s="72" t="n">
        <f aca="false">AB515*(1+F516)</f>
        <v>5.1809517973617</v>
      </c>
      <c r="AC516" s="73" t="n">
        <f aca="false">MAX(AC515,AB516)</f>
        <v>5.1809517973617</v>
      </c>
      <c r="AD516" s="70" t="n">
        <f aca="false">1-AB516/AC516</f>
        <v>0</v>
      </c>
      <c r="AE516" s="73" t="n">
        <f aca="false">AE515*(1+M516)</f>
        <v>4.51494432062494</v>
      </c>
      <c r="AF516" s="73" t="n">
        <f aca="false">MAX(AF515,AE516)</f>
        <v>4.51494432062494</v>
      </c>
      <c r="AG516" s="70" t="n">
        <f aca="false">1-AE516/AF516</f>
        <v>0</v>
      </c>
      <c r="AH516" s="74" t="n">
        <f aca="false">IF(R516&gt;0,AH515+1,0)</f>
        <v>0</v>
      </c>
      <c r="AI516" s="74" t="n">
        <f aca="false">IF(U516&gt;0,AI515+1,0)</f>
        <v>20</v>
      </c>
      <c r="AJ516" s="74" t="n">
        <f aca="false">IF(G516&gt;0,AJ515+1,0)</f>
        <v>2</v>
      </c>
      <c r="AK516" s="74" t="n">
        <f aca="false">IF(G516&lt;=0,AK515+1,0)</f>
        <v>0</v>
      </c>
      <c r="AL516" s="74" t="n">
        <f aca="false">IF(K516&gt;0,AL515+1,0)</f>
        <v>2</v>
      </c>
      <c r="AM516" s="74" t="n">
        <f aca="false">IF(K516&lt;=0,AM515+1,0)</f>
        <v>0</v>
      </c>
    </row>
    <row r="517" customFormat="false" ht="15" hidden="false" customHeight="false" outlineLevel="0" collapsed="false">
      <c r="A517" s="61" t="n">
        <v>516</v>
      </c>
      <c r="B517" s="62" t="n">
        <v>41969.4270833333</v>
      </c>
      <c r="C517" s="63" t="n">
        <f aca="false">YEAR(B517)</f>
        <v>2014</v>
      </c>
      <c r="D517" s="32" t="s">
        <v>277</v>
      </c>
      <c r="E517" s="64" t="n">
        <v>8452.85</v>
      </c>
      <c r="F517" s="65" t="n">
        <v>-0.0006</v>
      </c>
      <c r="G517" s="66" t="n">
        <v>-5.07171</v>
      </c>
      <c r="H517" s="67" t="n">
        <f aca="false">E517+IF(D517="Long",1,-1)*G517</f>
        <v>8447.77829</v>
      </c>
      <c r="I517" s="68" t="n">
        <f aca="false">Assumptions!$B$58</f>
        <v>5.35750011455817</v>
      </c>
      <c r="J517" s="68" t="n">
        <f aca="false">INDEX(Yearly!$T$5:$T$22,MATCH(C517,Yearly!$A$5:$A$22,0))</f>
        <v>0.880684950338329</v>
      </c>
      <c r="K517" s="68" t="n">
        <f aca="false">G517-I517-J517</f>
        <v>-11.3098950648965</v>
      </c>
      <c r="L517" s="69" t="n">
        <f aca="false">(I517+J517)/Assumptions!$B$8</f>
        <v>0.00027506498602874</v>
      </c>
      <c r="M517" s="70" t="n">
        <f aca="false">F517-L517</f>
        <v>-0.00087506498602874</v>
      </c>
      <c r="N517" s="71" t="n">
        <f aca="false">G517*Assumptions!$B$7</f>
        <v>-39888.99915</v>
      </c>
      <c r="O517" s="71" t="n">
        <f aca="false">K517*Assumptions!$B$7</f>
        <v>-88952.324685411</v>
      </c>
      <c r="P517" s="68" t="n">
        <f aca="false">P516+G517</f>
        <v>8458.18471</v>
      </c>
      <c r="Q517" s="68" t="n">
        <f aca="false">MAX(Q516,P517)</f>
        <v>8463.25642</v>
      </c>
      <c r="R517" s="68" t="n">
        <f aca="false">Q517-P517</f>
        <v>5.07171000000017</v>
      </c>
      <c r="S517" s="68" t="n">
        <f aca="false">S516+K517</f>
        <v>5322.13899225774</v>
      </c>
      <c r="T517" s="68" t="n">
        <f aca="false">MAX(T516,S517)</f>
        <v>5373.09190362057</v>
      </c>
      <c r="U517" s="68" t="n">
        <f aca="false">T517-S517</f>
        <v>50.9529113628269</v>
      </c>
      <c r="V517" s="70" t="n">
        <f aca="false">V516+F517</f>
        <v>1.7352</v>
      </c>
      <c r="W517" s="70" t="n">
        <f aca="false">MAX(W516,V517)</f>
        <v>1.7358</v>
      </c>
      <c r="X517" s="70" t="n">
        <f aca="false">W517-V517</f>
        <v>0.000599999999999934</v>
      </c>
      <c r="Y517" s="70" t="n">
        <f aca="false">Y516+M517</f>
        <v>1.59691997743536</v>
      </c>
      <c r="Z517" s="70" t="n">
        <f aca="false">MAX(Z516,Y517)</f>
        <v>1.59779504242139</v>
      </c>
      <c r="AA517" s="70" t="n">
        <f aca="false">Z517-Y517</f>
        <v>0.00087506498602874</v>
      </c>
      <c r="AB517" s="72" t="n">
        <f aca="false">AB516*(1+F517)</f>
        <v>5.17784322628329</v>
      </c>
      <c r="AC517" s="73" t="n">
        <f aca="false">MAX(AC516,AB517)</f>
        <v>5.1809517973617</v>
      </c>
      <c r="AD517" s="70" t="n">
        <f aca="false">1-AB517/AC517</f>
        <v>0.000600000000000156</v>
      </c>
      <c r="AE517" s="73" t="n">
        <f aca="false">AE516*(1+M517)</f>
        <v>4.5109934509361</v>
      </c>
      <c r="AF517" s="73" t="n">
        <f aca="false">MAX(AF516,AE517)</f>
        <v>4.51494432062494</v>
      </c>
      <c r="AG517" s="70" t="n">
        <f aca="false">1-AE517/AF517</f>
        <v>0.000875064986028851</v>
      </c>
      <c r="AH517" s="74" t="n">
        <f aca="false">IF(R517&gt;0,AH516+1,0)</f>
        <v>1</v>
      </c>
      <c r="AI517" s="74" t="n">
        <f aca="false">IF(U517&gt;0,AI516+1,0)</f>
        <v>21</v>
      </c>
      <c r="AJ517" s="74" t="n">
        <f aca="false">IF(G517&gt;0,AJ516+1,0)</f>
        <v>0</v>
      </c>
      <c r="AK517" s="74" t="n">
        <f aca="false">IF(G517&lt;=0,AK516+1,0)</f>
        <v>1</v>
      </c>
      <c r="AL517" s="74" t="n">
        <f aca="false">IF(K517&gt;0,AL516+1,0)</f>
        <v>0</v>
      </c>
      <c r="AM517" s="74" t="n">
        <f aca="false">IF(K517&lt;=0,AM516+1,0)</f>
        <v>1</v>
      </c>
    </row>
    <row r="518" customFormat="false" ht="15" hidden="false" customHeight="false" outlineLevel="0" collapsed="false">
      <c r="A518" s="61" t="n">
        <v>517</v>
      </c>
      <c r="B518" s="62" t="n">
        <v>41969.5520833333</v>
      </c>
      <c r="C518" s="63" t="n">
        <f aca="false">YEAR(B518)</f>
        <v>2014</v>
      </c>
      <c r="D518" s="32" t="s">
        <v>277</v>
      </c>
      <c r="E518" s="64" t="n">
        <v>8460</v>
      </c>
      <c r="F518" s="65" t="n">
        <v>0.0083</v>
      </c>
      <c r="G518" s="66" t="n">
        <v>70.218</v>
      </c>
      <c r="H518" s="67" t="n">
        <f aca="false">E518+IF(D518="Long",1,-1)*G518</f>
        <v>8530.218</v>
      </c>
      <c r="I518" s="68" t="n">
        <f aca="false">Assumptions!$B$58</f>
        <v>5.35750011455817</v>
      </c>
      <c r="J518" s="68" t="n">
        <f aca="false">INDEX(Yearly!$T$5:$T$22,MATCH(C518,Yearly!$A$5:$A$22,0))</f>
        <v>0.880684950338329</v>
      </c>
      <c r="K518" s="68" t="n">
        <f aca="false">G518-I518-J518</f>
        <v>63.9798149351035</v>
      </c>
      <c r="L518" s="69" t="n">
        <f aca="false">(I518+J518)/Assumptions!$B$8</f>
        <v>0.00027506498602874</v>
      </c>
      <c r="M518" s="70" t="n">
        <f aca="false">F518-L518</f>
        <v>0.00802493501397126</v>
      </c>
      <c r="N518" s="71" t="n">
        <f aca="false">G518*Assumptions!$B$7</f>
        <v>552264.57</v>
      </c>
      <c r="O518" s="71" t="n">
        <f aca="false">K518*Assumptions!$B$7</f>
        <v>503201.244464589</v>
      </c>
      <c r="P518" s="68" t="n">
        <f aca="false">P517+G518</f>
        <v>8528.40271</v>
      </c>
      <c r="Q518" s="68" t="n">
        <f aca="false">MAX(Q517,P518)</f>
        <v>8528.40271</v>
      </c>
      <c r="R518" s="68" t="n">
        <f aca="false">Q518-P518</f>
        <v>0</v>
      </c>
      <c r="S518" s="68" t="n">
        <f aca="false">S517+K518</f>
        <v>5386.11880719284</v>
      </c>
      <c r="T518" s="68" t="n">
        <f aca="false">MAX(T517,S518)</f>
        <v>5386.11880719284</v>
      </c>
      <c r="U518" s="68" t="n">
        <f aca="false">T518-S518</f>
        <v>0</v>
      </c>
      <c r="V518" s="70" t="n">
        <f aca="false">V517+F518</f>
        <v>1.7435</v>
      </c>
      <c r="W518" s="70" t="n">
        <f aca="false">MAX(W517,V518)</f>
        <v>1.7435</v>
      </c>
      <c r="X518" s="70" t="n">
        <f aca="false">W518-V518</f>
        <v>0</v>
      </c>
      <c r="Y518" s="70" t="n">
        <f aca="false">Y517+M518</f>
        <v>1.60494491244934</v>
      </c>
      <c r="Z518" s="70" t="n">
        <f aca="false">MAX(Z517,Y518)</f>
        <v>1.60494491244934</v>
      </c>
      <c r="AA518" s="70" t="n">
        <f aca="false">Z518-Y518</f>
        <v>0</v>
      </c>
      <c r="AB518" s="72" t="n">
        <f aca="false">AB517*(1+F518)</f>
        <v>5.22081932506144</v>
      </c>
      <c r="AC518" s="73" t="n">
        <f aca="false">MAX(AC517,AB518)</f>
        <v>5.22081932506144</v>
      </c>
      <c r="AD518" s="70" t="n">
        <f aca="false">1-AB518/AC518</f>
        <v>0</v>
      </c>
      <c r="AE518" s="73" t="n">
        <f aca="false">AE517*(1+M518)</f>
        <v>4.54719388022831</v>
      </c>
      <c r="AF518" s="73" t="n">
        <f aca="false">MAX(AF517,AE518)</f>
        <v>4.54719388022831</v>
      </c>
      <c r="AG518" s="70" t="n">
        <f aca="false">1-AE518/AF518</f>
        <v>0</v>
      </c>
      <c r="AH518" s="74" t="n">
        <f aca="false">IF(R518&gt;0,AH517+1,0)</f>
        <v>0</v>
      </c>
      <c r="AI518" s="74" t="n">
        <f aca="false">IF(U518&gt;0,AI517+1,0)</f>
        <v>0</v>
      </c>
      <c r="AJ518" s="74" t="n">
        <f aca="false">IF(G518&gt;0,AJ517+1,0)</f>
        <v>1</v>
      </c>
      <c r="AK518" s="74" t="n">
        <f aca="false">IF(G518&lt;=0,AK517+1,0)</f>
        <v>0</v>
      </c>
      <c r="AL518" s="74" t="n">
        <f aca="false">IF(K518&gt;0,AL517+1,0)</f>
        <v>1</v>
      </c>
      <c r="AM518" s="74" t="n">
        <f aca="false">IF(K518&lt;=0,AM517+1,0)</f>
        <v>0</v>
      </c>
    </row>
    <row r="519" customFormat="false" ht="15" hidden="false" customHeight="false" outlineLevel="0" collapsed="false">
      <c r="A519" s="61" t="n">
        <v>518</v>
      </c>
      <c r="B519" s="62" t="n">
        <v>41975.6145833333</v>
      </c>
      <c r="C519" s="63" t="n">
        <f aca="false">YEAR(B519)</f>
        <v>2014</v>
      </c>
      <c r="D519" s="32" t="s">
        <v>277</v>
      </c>
      <c r="E519" s="64" t="n">
        <v>8532.55</v>
      </c>
      <c r="F519" s="65" t="n">
        <v>-0.0017</v>
      </c>
      <c r="G519" s="66" t="n">
        <v>-14.505335</v>
      </c>
      <c r="H519" s="67" t="n">
        <f aca="false">E519+IF(D519="Long",1,-1)*G519</f>
        <v>8518.044665</v>
      </c>
      <c r="I519" s="68" t="n">
        <f aca="false">Assumptions!$B$58</f>
        <v>5.35750011455817</v>
      </c>
      <c r="J519" s="68" t="n">
        <f aca="false">INDEX(Yearly!$T$5:$T$22,MATCH(C519,Yearly!$A$5:$A$22,0))</f>
        <v>0.880684950338329</v>
      </c>
      <c r="K519" s="68" t="n">
        <f aca="false">G519-I519-J519</f>
        <v>-20.7435200648965</v>
      </c>
      <c r="L519" s="69" t="n">
        <f aca="false">(I519+J519)/Assumptions!$B$8</f>
        <v>0.00027506498602874</v>
      </c>
      <c r="M519" s="70" t="n">
        <f aca="false">F519-L519</f>
        <v>-0.00197506498602874</v>
      </c>
      <c r="N519" s="71" t="n">
        <f aca="false">G519*Assumptions!$B$7</f>
        <v>-114084.459775</v>
      </c>
      <c r="O519" s="71" t="n">
        <f aca="false">K519*Assumptions!$B$7</f>
        <v>-163147.785310411</v>
      </c>
      <c r="P519" s="68" t="n">
        <f aca="false">P518+G519</f>
        <v>8513.897375</v>
      </c>
      <c r="Q519" s="68" t="n">
        <f aca="false">MAX(Q518,P519)</f>
        <v>8528.40271</v>
      </c>
      <c r="R519" s="68" t="n">
        <f aca="false">Q519-P519</f>
        <v>14.5053349999998</v>
      </c>
      <c r="S519" s="68" t="n">
        <f aca="false">S518+K519</f>
        <v>5365.37528712795</v>
      </c>
      <c r="T519" s="68" t="n">
        <f aca="false">MAX(T518,S519)</f>
        <v>5386.11880719284</v>
      </c>
      <c r="U519" s="68" t="n">
        <f aca="false">T519-S519</f>
        <v>20.7435200648961</v>
      </c>
      <c r="V519" s="70" t="n">
        <f aca="false">V518+F519</f>
        <v>1.7418</v>
      </c>
      <c r="W519" s="70" t="n">
        <f aca="false">MAX(W518,V519)</f>
        <v>1.7435</v>
      </c>
      <c r="X519" s="70" t="n">
        <f aca="false">W519-V519</f>
        <v>0.00170000000000003</v>
      </c>
      <c r="Y519" s="70" t="n">
        <f aca="false">Y518+M519</f>
        <v>1.60296984746331</v>
      </c>
      <c r="Z519" s="70" t="n">
        <f aca="false">MAX(Z518,Y519)</f>
        <v>1.60494491244934</v>
      </c>
      <c r="AA519" s="70" t="n">
        <f aca="false">Z519-Y519</f>
        <v>0.00197506498602884</v>
      </c>
      <c r="AB519" s="72" t="n">
        <f aca="false">AB518*(1+F519)</f>
        <v>5.21194393220883</v>
      </c>
      <c r="AC519" s="73" t="n">
        <f aca="false">MAX(AC518,AB519)</f>
        <v>5.22081932506144</v>
      </c>
      <c r="AD519" s="70" t="n">
        <f aca="false">1-AB519/AC519</f>
        <v>0.00170000000000003</v>
      </c>
      <c r="AE519" s="73" t="n">
        <f aca="false">AE518*(1+M519)</f>
        <v>4.53821287681078</v>
      </c>
      <c r="AF519" s="73" t="n">
        <f aca="false">MAX(AF518,AE519)</f>
        <v>4.54719388022831</v>
      </c>
      <c r="AG519" s="70" t="n">
        <f aca="false">1-AE519/AF519</f>
        <v>0.00197506498602862</v>
      </c>
      <c r="AH519" s="74" t="n">
        <f aca="false">IF(R519&gt;0,AH518+1,0)</f>
        <v>1</v>
      </c>
      <c r="AI519" s="74" t="n">
        <f aca="false">IF(U519&gt;0,AI518+1,0)</f>
        <v>1</v>
      </c>
      <c r="AJ519" s="74" t="n">
        <f aca="false">IF(G519&gt;0,AJ518+1,0)</f>
        <v>0</v>
      </c>
      <c r="AK519" s="74" t="n">
        <f aca="false">IF(G519&lt;=0,AK518+1,0)</f>
        <v>1</v>
      </c>
      <c r="AL519" s="74" t="n">
        <f aca="false">IF(K519&gt;0,AL518+1,0)</f>
        <v>0</v>
      </c>
      <c r="AM519" s="74" t="n">
        <f aca="false">IF(K519&lt;=0,AM518+1,0)</f>
        <v>1</v>
      </c>
    </row>
    <row r="520" customFormat="false" ht="15" hidden="false" customHeight="false" outlineLevel="0" collapsed="false">
      <c r="A520" s="61" t="n">
        <v>519</v>
      </c>
      <c r="B520" s="62" t="n">
        <v>41976.53125</v>
      </c>
      <c r="C520" s="63" t="n">
        <f aca="false">YEAR(B520)</f>
        <v>2014</v>
      </c>
      <c r="D520" s="32" t="s">
        <v>277</v>
      </c>
      <c r="E520" s="64" t="n">
        <v>8540.1</v>
      </c>
      <c r="F520" s="65" t="n">
        <v>-0.0019</v>
      </c>
      <c r="G520" s="66" t="n">
        <v>-16.22619</v>
      </c>
      <c r="H520" s="67" t="n">
        <f aca="false">E520+IF(D520="Long",1,-1)*G520</f>
        <v>8523.87381</v>
      </c>
      <c r="I520" s="68" t="n">
        <f aca="false">Assumptions!$B$58</f>
        <v>5.35750011455817</v>
      </c>
      <c r="J520" s="68" t="n">
        <f aca="false">INDEX(Yearly!$T$5:$T$22,MATCH(C520,Yearly!$A$5:$A$22,0))</f>
        <v>0.880684950338329</v>
      </c>
      <c r="K520" s="68" t="n">
        <f aca="false">G520-I520-J520</f>
        <v>-22.4643750648965</v>
      </c>
      <c r="L520" s="69" t="n">
        <f aca="false">(I520+J520)/Assumptions!$B$8</f>
        <v>0.00027506498602874</v>
      </c>
      <c r="M520" s="70" t="n">
        <f aca="false">F520-L520</f>
        <v>-0.00217506498602874</v>
      </c>
      <c r="N520" s="71" t="n">
        <f aca="false">G520*Assumptions!$B$7</f>
        <v>-127618.98435</v>
      </c>
      <c r="O520" s="71" t="n">
        <f aca="false">K520*Assumptions!$B$7</f>
        <v>-176682.309885411</v>
      </c>
      <c r="P520" s="68" t="n">
        <f aca="false">P519+G520</f>
        <v>8497.671185</v>
      </c>
      <c r="Q520" s="68" t="n">
        <f aca="false">MAX(Q519,P520)</f>
        <v>8528.40271</v>
      </c>
      <c r="R520" s="68" t="n">
        <f aca="false">Q520-P520</f>
        <v>30.7315249999992</v>
      </c>
      <c r="S520" s="68" t="n">
        <f aca="false">S519+K520</f>
        <v>5342.91091206305</v>
      </c>
      <c r="T520" s="68" t="n">
        <f aca="false">MAX(T519,S520)</f>
        <v>5386.11880719284</v>
      </c>
      <c r="U520" s="68" t="n">
        <f aca="false">T520-S520</f>
        <v>43.2078951297926</v>
      </c>
      <c r="V520" s="70" t="n">
        <f aca="false">V519+F520</f>
        <v>1.7399</v>
      </c>
      <c r="W520" s="70" t="n">
        <f aca="false">MAX(W519,V520)</f>
        <v>1.7435</v>
      </c>
      <c r="X520" s="70" t="n">
        <f aca="false">W520-V520</f>
        <v>0.00360000000000005</v>
      </c>
      <c r="Y520" s="70" t="n">
        <f aca="false">Y519+M520</f>
        <v>1.60079478247728</v>
      </c>
      <c r="Z520" s="70" t="n">
        <f aca="false">MAX(Z519,Y520)</f>
        <v>1.60494491244934</v>
      </c>
      <c r="AA520" s="70" t="n">
        <f aca="false">Z520-Y520</f>
        <v>0.00415012997205766</v>
      </c>
      <c r="AB520" s="72" t="n">
        <f aca="false">AB519*(1+F520)</f>
        <v>5.20204123873764</v>
      </c>
      <c r="AC520" s="73" t="n">
        <f aca="false">MAX(AC519,AB520)</f>
        <v>5.22081932506144</v>
      </c>
      <c r="AD520" s="70" t="n">
        <f aca="false">1-AB520/AC520</f>
        <v>0.00359677000000003</v>
      </c>
      <c r="AE520" s="73" t="n">
        <f aca="false">AE519*(1+M520)</f>
        <v>4.52834196888329</v>
      </c>
      <c r="AF520" s="73" t="n">
        <f aca="false">MAX(AF519,AE520)</f>
        <v>4.54719388022831</v>
      </c>
      <c r="AG520" s="70" t="n">
        <f aca="false">1-AE520/AF520</f>
        <v>0.00414583407736113</v>
      </c>
      <c r="AH520" s="74" t="n">
        <f aca="false">IF(R520&gt;0,AH519+1,0)</f>
        <v>2</v>
      </c>
      <c r="AI520" s="74" t="n">
        <f aca="false">IF(U520&gt;0,AI519+1,0)</f>
        <v>2</v>
      </c>
      <c r="AJ520" s="74" t="n">
        <f aca="false">IF(G520&gt;0,AJ519+1,0)</f>
        <v>0</v>
      </c>
      <c r="AK520" s="74" t="n">
        <f aca="false">IF(G520&lt;=0,AK519+1,0)</f>
        <v>2</v>
      </c>
      <c r="AL520" s="74" t="n">
        <f aca="false">IF(K520&gt;0,AL519+1,0)</f>
        <v>0</v>
      </c>
      <c r="AM520" s="74" t="n">
        <f aca="false">IF(K520&lt;=0,AM519+1,0)</f>
        <v>2</v>
      </c>
    </row>
    <row r="521" customFormat="false" ht="15" hidden="false" customHeight="false" outlineLevel="0" collapsed="false">
      <c r="A521" s="61" t="n">
        <v>520</v>
      </c>
      <c r="B521" s="62" t="n">
        <v>41976.6354166667</v>
      </c>
      <c r="C521" s="63" t="n">
        <f aca="false">YEAR(B521)</f>
        <v>2014</v>
      </c>
      <c r="D521" s="32" t="s">
        <v>277</v>
      </c>
      <c r="E521" s="64" t="n">
        <v>8541.3</v>
      </c>
      <c r="F521" s="65" t="n">
        <v>-0.0013</v>
      </c>
      <c r="G521" s="66" t="n">
        <v>-11.10369</v>
      </c>
      <c r="H521" s="67" t="n">
        <f aca="false">E521+IF(D521="Long",1,-1)*G521</f>
        <v>8530.19631</v>
      </c>
      <c r="I521" s="68" t="n">
        <f aca="false">Assumptions!$B$58</f>
        <v>5.35750011455817</v>
      </c>
      <c r="J521" s="68" t="n">
        <f aca="false">INDEX(Yearly!$T$5:$T$22,MATCH(C521,Yearly!$A$5:$A$22,0))</f>
        <v>0.880684950338329</v>
      </c>
      <c r="K521" s="68" t="n">
        <f aca="false">G521-I521-J521</f>
        <v>-17.3418750648965</v>
      </c>
      <c r="L521" s="69" t="n">
        <f aca="false">(I521+J521)/Assumptions!$B$8</f>
        <v>0.00027506498602874</v>
      </c>
      <c r="M521" s="70" t="n">
        <f aca="false">F521-L521</f>
        <v>-0.00157506498602874</v>
      </c>
      <c r="N521" s="71" t="n">
        <f aca="false">G521*Assumptions!$B$7</f>
        <v>-87330.52185</v>
      </c>
      <c r="O521" s="71" t="n">
        <f aca="false">K521*Assumptions!$B$7</f>
        <v>-136393.847385411</v>
      </c>
      <c r="P521" s="68" t="n">
        <f aca="false">P520+G521</f>
        <v>8486.567495</v>
      </c>
      <c r="Q521" s="68" t="n">
        <f aca="false">MAX(Q520,P521)</f>
        <v>8528.40271</v>
      </c>
      <c r="R521" s="68" t="n">
        <f aca="false">Q521-P521</f>
        <v>41.8352149999992</v>
      </c>
      <c r="S521" s="68" t="n">
        <f aca="false">S520+K521</f>
        <v>5325.56903699815</v>
      </c>
      <c r="T521" s="68" t="n">
        <f aca="false">MAX(T520,S521)</f>
        <v>5386.11880719284</v>
      </c>
      <c r="U521" s="68" t="n">
        <f aca="false">T521-S521</f>
        <v>60.5497701946888</v>
      </c>
      <c r="V521" s="70" t="n">
        <f aca="false">V520+F521</f>
        <v>1.7386</v>
      </c>
      <c r="W521" s="70" t="n">
        <f aca="false">MAX(W520,V521)</f>
        <v>1.7435</v>
      </c>
      <c r="X521" s="70" t="n">
        <f aca="false">W521-V521</f>
        <v>0.00490000000000013</v>
      </c>
      <c r="Y521" s="70" t="n">
        <f aca="false">Y520+M521</f>
        <v>1.59921971749125</v>
      </c>
      <c r="Z521" s="70" t="n">
        <f aca="false">MAX(Z520,Y521)</f>
        <v>1.60494491244934</v>
      </c>
      <c r="AA521" s="70" t="n">
        <f aca="false">Z521-Y521</f>
        <v>0.00572519495808632</v>
      </c>
      <c r="AB521" s="72" t="n">
        <f aca="false">AB520*(1+F521)</f>
        <v>5.19527858512728</v>
      </c>
      <c r="AC521" s="73" t="n">
        <f aca="false">MAX(AC520,AB521)</f>
        <v>5.22081932506144</v>
      </c>
      <c r="AD521" s="70" t="n">
        <f aca="false">1-AB521/AC521</f>
        <v>0.00489209419900005</v>
      </c>
      <c r="AE521" s="73" t="n">
        <f aca="false">AE520*(1+M521)</f>
        <v>4.52120953600334</v>
      </c>
      <c r="AF521" s="73" t="n">
        <f aca="false">MAX(AF520,AE521)</f>
        <v>4.54719388022831</v>
      </c>
      <c r="AG521" s="70" t="n">
        <f aca="false">1-AE521/AF521</f>
        <v>0.00571436910529688</v>
      </c>
      <c r="AH521" s="74" t="n">
        <f aca="false">IF(R521&gt;0,AH520+1,0)</f>
        <v>3</v>
      </c>
      <c r="AI521" s="74" t="n">
        <f aca="false">IF(U521&gt;0,AI520+1,0)</f>
        <v>3</v>
      </c>
      <c r="AJ521" s="74" t="n">
        <f aca="false">IF(G521&gt;0,AJ520+1,0)</f>
        <v>0</v>
      </c>
      <c r="AK521" s="74" t="n">
        <f aca="false">IF(G521&lt;=0,AK520+1,0)</f>
        <v>3</v>
      </c>
      <c r="AL521" s="74" t="n">
        <f aca="false">IF(K521&gt;0,AL520+1,0)</f>
        <v>0</v>
      </c>
      <c r="AM521" s="74" t="n">
        <f aca="false">IF(K521&lt;=0,AM520+1,0)</f>
        <v>3</v>
      </c>
    </row>
    <row r="522" customFormat="false" ht="15" hidden="false" customHeight="false" outlineLevel="0" collapsed="false">
      <c r="A522" s="61" t="n">
        <v>521</v>
      </c>
      <c r="B522" s="62" t="n">
        <v>41977.5430555556</v>
      </c>
      <c r="C522" s="63" t="n">
        <f aca="false">YEAR(B522)</f>
        <v>2014</v>
      </c>
      <c r="D522" s="32" t="s">
        <v>277</v>
      </c>
      <c r="E522" s="64" t="n">
        <v>8548.85</v>
      </c>
      <c r="F522" s="65" t="n">
        <v>-0.0009</v>
      </c>
      <c r="G522" s="66" t="n">
        <v>-7.693965</v>
      </c>
      <c r="H522" s="67" t="n">
        <f aca="false">E522+IF(D522="Long",1,-1)*G522</f>
        <v>8541.156035</v>
      </c>
      <c r="I522" s="68" t="n">
        <f aca="false">Assumptions!$B$58</f>
        <v>5.35750011455817</v>
      </c>
      <c r="J522" s="68" t="n">
        <f aca="false">INDEX(Yearly!$T$5:$T$22,MATCH(C522,Yearly!$A$5:$A$22,0))</f>
        <v>0.880684950338329</v>
      </c>
      <c r="K522" s="68" t="n">
        <f aca="false">G522-I522-J522</f>
        <v>-13.9321500648965</v>
      </c>
      <c r="L522" s="69" t="n">
        <f aca="false">(I522+J522)/Assumptions!$B$8</f>
        <v>0.00027506498602874</v>
      </c>
      <c r="M522" s="70" t="n">
        <f aca="false">F522-L522</f>
        <v>-0.00117506498602874</v>
      </c>
      <c r="N522" s="71" t="n">
        <f aca="false">G522*Assumptions!$B$7</f>
        <v>-60513.034725</v>
      </c>
      <c r="O522" s="71" t="n">
        <f aca="false">K522*Assumptions!$B$7</f>
        <v>-109576.360260411</v>
      </c>
      <c r="P522" s="68" t="n">
        <f aca="false">P521+G522</f>
        <v>8478.87353</v>
      </c>
      <c r="Q522" s="68" t="n">
        <f aca="false">MAX(Q521,P522)</f>
        <v>8528.40271</v>
      </c>
      <c r="R522" s="68" t="n">
        <f aca="false">Q522-P522</f>
        <v>49.5291799999995</v>
      </c>
      <c r="S522" s="68" t="n">
        <f aca="false">S521+K522</f>
        <v>5311.63688693326</v>
      </c>
      <c r="T522" s="68" t="n">
        <f aca="false">MAX(T521,S522)</f>
        <v>5386.11880719284</v>
      </c>
      <c r="U522" s="68" t="n">
        <f aca="false">T522-S522</f>
        <v>74.4819202595854</v>
      </c>
      <c r="V522" s="70" t="n">
        <f aca="false">V521+F522</f>
        <v>1.7377</v>
      </c>
      <c r="W522" s="70" t="n">
        <f aca="false">MAX(W521,V522)</f>
        <v>1.7435</v>
      </c>
      <c r="X522" s="70" t="n">
        <f aca="false">W522-V522</f>
        <v>0.00580000000000003</v>
      </c>
      <c r="Y522" s="70" t="n">
        <f aca="false">Y521+M522</f>
        <v>1.59804465250522</v>
      </c>
      <c r="Z522" s="70" t="n">
        <f aca="false">MAX(Z521,Y522)</f>
        <v>1.60494491244934</v>
      </c>
      <c r="AA522" s="70" t="n">
        <f aca="false">Z522-Y522</f>
        <v>0.00690025994411503</v>
      </c>
      <c r="AB522" s="72" t="n">
        <f aca="false">AB521*(1+F522)</f>
        <v>5.19060283440066</v>
      </c>
      <c r="AC522" s="73" t="n">
        <f aca="false">MAX(AC521,AB522)</f>
        <v>5.22081932506144</v>
      </c>
      <c r="AD522" s="70" t="n">
        <f aca="false">1-AB522/AC522</f>
        <v>0.00578769131422108</v>
      </c>
      <c r="AE522" s="73" t="n">
        <f aca="false">AE521*(1+M522)</f>
        <v>4.51589682098308</v>
      </c>
      <c r="AF522" s="73" t="n">
        <f aca="false">MAX(AF521,AE522)</f>
        <v>4.54719388022831</v>
      </c>
      <c r="AG522" s="70" t="n">
        <f aca="false">1-AE522/AF522</f>
        <v>0.0068827193362726</v>
      </c>
      <c r="AH522" s="74" t="n">
        <f aca="false">IF(R522&gt;0,AH521+1,0)</f>
        <v>4</v>
      </c>
      <c r="AI522" s="74" t="n">
        <f aca="false">IF(U522&gt;0,AI521+1,0)</f>
        <v>4</v>
      </c>
      <c r="AJ522" s="74" t="n">
        <f aca="false">IF(G522&gt;0,AJ521+1,0)</f>
        <v>0</v>
      </c>
      <c r="AK522" s="74" t="n">
        <f aca="false">IF(G522&lt;=0,AK521+1,0)</f>
        <v>4</v>
      </c>
      <c r="AL522" s="74" t="n">
        <f aca="false">IF(K522&gt;0,AL521+1,0)</f>
        <v>0</v>
      </c>
      <c r="AM522" s="74" t="n">
        <f aca="false">IF(K522&lt;=0,AM521+1,0)</f>
        <v>4</v>
      </c>
    </row>
    <row r="523" customFormat="false" ht="15" hidden="false" customHeight="false" outlineLevel="0" collapsed="false">
      <c r="A523" s="61" t="n">
        <v>522</v>
      </c>
      <c r="B523" s="62" t="n">
        <v>41991.6145833333</v>
      </c>
      <c r="C523" s="63" t="n">
        <f aca="false">YEAR(B523)</f>
        <v>2014</v>
      </c>
      <c r="D523" s="32" t="s">
        <v>277</v>
      </c>
      <c r="E523" s="64" t="n">
        <v>8159.25</v>
      </c>
      <c r="F523" s="65" t="n">
        <v>0.0094</v>
      </c>
      <c r="G523" s="66" t="n">
        <v>76.69695</v>
      </c>
      <c r="H523" s="67" t="n">
        <f aca="false">E523+IF(D523="Long",1,-1)*G523</f>
        <v>8235.94695</v>
      </c>
      <c r="I523" s="68" t="n">
        <f aca="false">Assumptions!$B$58</f>
        <v>5.35750011455817</v>
      </c>
      <c r="J523" s="68" t="n">
        <f aca="false">INDEX(Yearly!$T$5:$T$22,MATCH(C523,Yearly!$A$5:$A$22,0))</f>
        <v>0.880684950338329</v>
      </c>
      <c r="K523" s="68" t="n">
        <f aca="false">G523-I523-J523</f>
        <v>70.4587649351035</v>
      </c>
      <c r="L523" s="69" t="n">
        <f aca="false">(I523+J523)/Assumptions!$B$8</f>
        <v>0.00027506498602874</v>
      </c>
      <c r="M523" s="70" t="n">
        <f aca="false">F523-L523</f>
        <v>0.00912493501397126</v>
      </c>
      <c r="N523" s="71" t="n">
        <f aca="false">G523*Assumptions!$B$7</f>
        <v>603221.51175</v>
      </c>
      <c r="O523" s="71" t="n">
        <f aca="false">K523*Assumptions!$B$7</f>
        <v>554158.186214589</v>
      </c>
      <c r="P523" s="68" t="n">
        <f aca="false">P522+G523</f>
        <v>8555.57048</v>
      </c>
      <c r="Q523" s="68" t="n">
        <f aca="false">MAX(Q522,P523)</f>
        <v>8555.57048</v>
      </c>
      <c r="R523" s="68" t="n">
        <f aca="false">Q523-P523</f>
        <v>0</v>
      </c>
      <c r="S523" s="68" t="n">
        <f aca="false">S522+K523</f>
        <v>5382.09565186836</v>
      </c>
      <c r="T523" s="68" t="n">
        <f aca="false">MAX(T522,S523)</f>
        <v>5386.11880719284</v>
      </c>
      <c r="U523" s="68" t="n">
        <f aca="false">T523-S523</f>
        <v>4.0231553244821</v>
      </c>
      <c r="V523" s="70" t="n">
        <f aca="false">V522+F523</f>
        <v>1.7471</v>
      </c>
      <c r="W523" s="70" t="n">
        <f aca="false">MAX(W522,V523)</f>
        <v>1.7471</v>
      </c>
      <c r="X523" s="70" t="n">
        <f aca="false">W523-V523</f>
        <v>0</v>
      </c>
      <c r="Y523" s="70" t="n">
        <f aca="false">Y522+M523</f>
        <v>1.60716958751919</v>
      </c>
      <c r="Z523" s="70" t="n">
        <f aca="false">MAX(Z522,Y523)</f>
        <v>1.60716958751919</v>
      </c>
      <c r="AA523" s="70" t="n">
        <f aca="false">Z523-Y523</f>
        <v>0</v>
      </c>
      <c r="AB523" s="72" t="n">
        <f aca="false">AB522*(1+F523)</f>
        <v>5.23939450104403</v>
      </c>
      <c r="AC523" s="73" t="n">
        <f aca="false">MAX(AC522,AB523)</f>
        <v>5.23939450104403</v>
      </c>
      <c r="AD523" s="70" t="n">
        <f aca="false">1-AB523/AC523</f>
        <v>0</v>
      </c>
      <c r="AE523" s="73" t="n">
        <f aca="false">AE522*(1+M523)</f>
        <v>4.55710408600435</v>
      </c>
      <c r="AF523" s="73" t="n">
        <f aca="false">MAX(AF522,AE523)</f>
        <v>4.55710408600435</v>
      </c>
      <c r="AG523" s="70" t="n">
        <f aca="false">1-AE523/AF523</f>
        <v>0</v>
      </c>
      <c r="AH523" s="74" t="n">
        <f aca="false">IF(R523&gt;0,AH522+1,0)</f>
        <v>0</v>
      </c>
      <c r="AI523" s="74" t="n">
        <f aca="false">IF(U523&gt;0,AI522+1,0)</f>
        <v>5</v>
      </c>
      <c r="AJ523" s="74" t="n">
        <f aca="false">IF(G523&gt;0,AJ522+1,0)</f>
        <v>1</v>
      </c>
      <c r="AK523" s="74" t="n">
        <f aca="false">IF(G523&lt;=0,AK522+1,0)</f>
        <v>0</v>
      </c>
      <c r="AL523" s="74" t="n">
        <f aca="false">IF(K523&gt;0,AL522+1,0)</f>
        <v>1</v>
      </c>
      <c r="AM523" s="74" t="n">
        <f aca="false">IF(K523&lt;=0,AM522+1,0)</f>
        <v>0</v>
      </c>
    </row>
    <row r="524" customFormat="false" ht="15" hidden="false" customHeight="false" outlineLevel="0" collapsed="false">
      <c r="A524" s="61" t="n">
        <v>523</v>
      </c>
      <c r="B524" s="62" t="n">
        <v>41997.5104166667</v>
      </c>
      <c r="C524" s="63" t="n">
        <f aca="false">YEAR(B524)</f>
        <v>2014</v>
      </c>
      <c r="D524" s="32" t="s">
        <v>276</v>
      </c>
      <c r="E524" s="64" t="n">
        <v>8236.1</v>
      </c>
      <c r="F524" s="65" t="n">
        <v>-0.0031</v>
      </c>
      <c r="G524" s="66" t="n">
        <v>-25.53191</v>
      </c>
      <c r="H524" s="67" t="n">
        <f aca="false">E524+IF(D524="Long",1,-1)*G524</f>
        <v>8261.63191</v>
      </c>
      <c r="I524" s="68" t="n">
        <f aca="false">Assumptions!$B$58</f>
        <v>5.35750011455817</v>
      </c>
      <c r="J524" s="68" t="n">
        <f aca="false">INDEX(Yearly!$T$5:$T$22,MATCH(C524,Yearly!$A$5:$A$22,0))</f>
        <v>0.880684950338329</v>
      </c>
      <c r="K524" s="68" t="n">
        <f aca="false">G524-I524-J524</f>
        <v>-31.7700950648965</v>
      </c>
      <c r="L524" s="69" t="n">
        <f aca="false">(I524+J524)/Assumptions!$B$8</f>
        <v>0.00027506498602874</v>
      </c>
      <c r="M524" s="70" t="n">
        <f aca="false">F524-L524</f>
        <v>-0.00337506498602874</v>
      </c>
      <c r="N524" s="71" t="n">
        <f aca="false">G524*Assumptions!$B$7</f>
        <v>-200808.47215</v>
      </c>
      <c r="O524" s="71" t="n">
        <f aca="false">K524*Assumptions!$B$7</f>
        <v>-249871.797685411</v>
      </c>
      <c r="P524" s="68" t="n">
        <f aca="false">P523+G524</f>
        <v>8530.03857</v>
      </c>
      <c r="Q524" s="68" t="n">
        <f aca="false">MAX(Q523,P524)</f>
        <v>8555.57048</v>
      </c>
      <c r="R524" s="68" t="n">
        <f aca="false">Q524-P524</f>
        <v>25.5319099999997</v>
      </c>
      <c r="S524" s="68" t="n">
        <f aca="false">S523+K524</f>
        <v>5350.32555680346</v>
      </c>
      <c r="T524" s="68" t="n">
        <f aca="false">MAX(T523,S524)</f>
        <v>5386.11880719284</v>
      </c>
      <c r="U524" s="68" t="n">
        <f aca="false">T524-S524</f>
        <v>35.793250389379</v>
      </c>
      <c r="V524" s="70" t="n">
        <f aca="false">V523+F524</f>
        <v>1.744</v>
      </c>
      <c r="W524" s="70" t="n">
        <f aca="false">MAX(W523,V524)</f>
        <v>1.7471</v>
      </c>
      <c r="X524" s="70" t="n">
        <f aca="false">W524-V524</f>
        <v>0.0031000000000001</v>
      </c>
      <c r="Y524" s="70" t="n">
        <f aca="false">Y523+M524</f>
        <v>1.60379452253316</v>
      </c>
      <c r="Z524" s="70" t="n">
        <f aca="false">MAX(Z523,Y524)</f>
        <v>1.60716958751919</v>
      </c>
      <c r="AA524" s="70" t="n">
        <f aca="false">Z524-Y524</f>
        <v>0.00337506498602869</v>
      </c>
      <c r="AB524" s="72" t="n">
        <f aca="false">AB523*(1+F524)</f>
        <v>5.22315237809079</v>
      </c>
      <c r="AC524" s="73" t="n">
        <f aca="false">MAX(AC523,AB524)</f>
        <v>5.23939450104403</v>
      </c>
      <c r="AD524" s="70" t="n">
        <f aca="false">1-AB524/AC524</f>
        <v>0.00309999999999988</v>
      </c>
      <c r="AE524" s="73" t="n">
        <f aca="false">AE523*(1+M524)</f>
        <v>4.54172356356599</v>
      </c>
      <c r="AF524" s="73" t="n">
        <f aca="false">MAX(AF523,AE524)</f>
        <v>4.55710408600435</v>
      </c>
      <c r="AG524" s="70" t="n">
        <f aca="false">1-AE524/AF524</f>
        <v>0.00337506498602869</v>
      </c>
      <c r="AH524" s="74" t="n">
        <f aca="false">IF(R524&gt;0,AH523+1,0)</f>
        <v>1</v>
      </c>
      <c r="AI524" s="74" t="n">
        <f aca="false">IF(U524&gt;0,AI523+1,0)</f>
        <v>6</v>
      </c>
      <c r="AJ524" s="74" t="n">
        <f aca="false">IF(G524&gt;0,AJ523+1,0)</f>
        <v>0</v>
      </c>
      <c r="AK524" s="74" t="n">
        <f aca="false">IF(G524&lt;=0,AK523+1,0)</f>
        <v>1</v>
      </c>
      <c r="AL524" s="74" t="n">
        <f aca="false">IF(K524&gt;0,AL523+1,0)</f>
        <v>0</v>
      </c>
      <c r="AM524" s="74" t="n">
        <f aca="false">IF(K524&lt;=0,AM523+1,0)</f>
        <v>1</v>
      </c>
    </row>
    <row r="525" customFormat="false" ht="15" hidden="false" customHeight="false" outlineLevel="0" collapsed="false">
      <c r="A525" s="61" t="n">
        <v>524</v>
      </c>
      <c r="B525" s="62" t="n">
        <v>42002.40625</v>
      </c>
      <c r="C525" s="63" t="n">
        <f aca="false">YEAR(B525)</f>
        <v>2014</v>
      </c>
      <c r="D525" s="32" t="s">
        <v>277</v>
      </c>
      <c r="E525" s="64" t="n">
        <v>8261.3</v>
      </c>
      <c r="F525" s="65" t="n">
        <v>-0.0034</v>
      </c>
      <c r="G525" s="66" t="n">
        <v>-28.08842</v>
      </c>
      <c r="H525" s="67" t="n">
        <f aca="false">E525+IF(D525="Long",1,-1)*G525</f>
        <v>8233.21158</v>
      </c>
      <c r="I525" s="68" t="n">
        <f aca="false">Assumptions!$B$58</f>
        <v>5.35750011455817</v>
      </c>
      <c r="J525" s="68" t="n">
        <f aca="false">INDEX(Yearly!$T$5:$T$22,MATCH(C525,Yearly!$A$5:$A$22,0))</f>
        <v>0.880684950338329</v>
      </c>
      <c r="K525" s="68" t="n">
        <f aca="false">G525-I525-J525</f>
        <v>-34.3266050648965</v>
      </c>
      <c r="L525" s="69" t="n">
        <f aca="false">(I525+J525)/Assumptions!$B$8</f>
        <v>0.00027506498602874</v>
      </c>
      <c r="M525" s="70" t="n">
        <f aca="false">F525-L525</f>
        <v>-0.00367506498602874</v>
      </c>
      <c r="N525" s="71" t="n">
        <f aca="false">G525*Assumptions!$B$7</f>
        <v>-220915.4233</v>
      </c>
      <c r="O525" s="71" t="n">
        <f aca="false">K525*Assumptions!$B$7</f>
        <v>-269978.748835411</v>
      </c>
      <c r="P525" s="68" t="n">
        <f aca="false">P524+G525</f>
        <v>8501.95015</v>
      </c>
      <c r="Q525" s="68" t="n">
        <f aca="false">MAX(Q524,P525)</f>
        <v>8555.57048</v>
      </c>
      <c r="R525" s="68" t="n">
        <f aca="false">Q525-P525</f>
        <v>53.6203299999997</v>
      </c>
      <c r="S525" s="68" t="n">
        <f aca="false">S524+K525</f>
        <v>5315.99895173857</v>
      </c>
      <c r="T525" s="68" t="n">
        <f aca="false">MAX(T524,S525)</f>
        <v>5386.11880719284</v>
      </c>
      <c r="U525" s="68" t="n">
        <f aca="false">T525-S525</f>
        <v>70.1198554542752</v>
      </c>
      <c r="V525" s="70" t="n">
        <f aca="false">V524+F525</f>
        <v>1.7406</v>
      </c>
      <c r="W525" s="70" t="n">
        <f aca="false">MAX(W524,V525)</f>
        <v>1.7471</v>
      </c>
      <c r="X525" s="70" t="n">
        <f aca="false">W525-V525</f>
        <v>0.00650000000000017</v>
      </c>
      <c r="Y525" s="70" t="n">
        <f aca="false">Y524+M525</f>
        <v>1.60011945754713</v>
      </c>
      <c r="Z525" s="70" t="n">
        <f aca="false">MAX(Z524,Y525)</f>
        <v>1.60716958751919</v>
      </c>
      <c r="AA525" s="70" t="n">
        <f aca="false">Z525-Y525</f>
        <v>0.00705012997205734</v>
      </c>
      <c r="AB525" s="72" t="n">
        <f aca="false">AB524*(1+F525)</f>
        <v>5.20539366000529</v>
      </c>
      <c r="AC525" s="73" t="n">
        <f aca="false">MAX(AC524,AB525)</f>
        <v>5.23939450104403</v>
      </c>
      <c r="AD525" s="70" t="n">
        <f aca="false">1-AB525/AC525</f>
        <v>0.00648945999999984</v>
      </c>
      <c r="AE525" s="73" t="n">
        <f aca="false">AE524*(1+M525)</f>
        <v>4.5250324343213</v>
      </c>
      <c r="AF525" s="73" t="n">
        <f aca="false">MAX(AF524,AE525)</f>
        <v>4.55710408600435</v>
      </c>
      <c r="AG525" s="70" t="n">
        <f aca="false">1-AE525/AF525</f>
        <v>0.00703772638890166</v>
      </c>
      <c r="AH525" s="74" t="n">
        <f aca="false">IF(R525&gt;0,AH524+1,0)</f>
        <v>2</v>
      </c>
      <c r="AI525" s="74" t="n">
        <f aca="false">IF(U525&gt;0,AI524+1,0)</f>
        <v>7</v>
      </c>
      <c r="AJ525" s="74" t="n">
        <f aca="false">IF(G525&gt;0,AJ524+1,0)</f>
        <v>0</v>
      </c>
      <c r="AK525" s="74" t="n">
        <f aca="false">IF(G525&lt;=0,AK524+1,0)</f>
        <v>2</v>
      </c>
      <c r="AL525" s="74" t="n">
        <f aca="false">IF(K525&gt;0,AL524+1,0)</f>
        <v>0</v>
      </c>
      <c r="AM525" s="74" t="n">
        <f aca="false">IF(K525&lt;=0,AM524+1,0)</f>
        <v>2</v>
      </c>
    </row>
    <row r="526" customFormat="false" ht="15" hidden="false" customHeight="false" outlineLevel="0" collapsed="false">
      <c r="A526" s="61" t="n">
        <v>525</v>
      </c>
      <c r="B526" s="62" t="n">
        <v>42003.5104166667</v>
      </c>
      <c r="C526" s="63" t="n">
        <f aca="false">YEAR(B526)</f>
        <v>2014</v>
      </c>
      <c r="D526" s="32" t="s">
        <v>276</v>
      </c>
      <c r="E526" s="64" t="n">
        <v>8233.15</v>
      </c>
      <c r="F526" s="65" t="n">
        <v>-0.0021</v>
      </c>
      <c r="G526" s="66" t="n">
        <v>-17.289615</v>
      </c>
      <c r="H526" s="67" t="n">
        <f aca="false">E526+IF(D526="Long",1,-1)*G526</f>
        <v>8250.439615</v>
      </c>
      <c r="I526" s="68" t="n">
        <f aca="false">Assumptions!$B$58</f>
        <v>5.35750011455817</v>
      </c>
      <c r="J526" s="68" t="n">
        <f aca="false">INDEX(Yearly!$T$5:$T$22,MATCH(C526,Yearly!$A$5:$A$22,0))</f>
        <v>0.880684950338329</v>
      </c>
      <c r="K526" s="68" t="n">
        <f aca="false">G526-I526-J526</f>
        <v>-23.5278000648965</v>
      </c>
      <c r="L526" s="69" t="n">
        <f aca="false">(I526+J526)/Assumptions!$B$8</f>
        <v>0.00027506498602874</v>
      </c>
      <c r="M526" s="70" t="n">
        <f aca="false">F526-L526</f>
        <v>-0.00237506498602874</v>
      </c>
      <c r="N526" s="71" t="n">
        <f aca="false">G526*Assumptions!$B$7</f>
        <v>-135982.821975</v>
      </c>
      <c r="O526" s="71" t="n">
        <f aca="false">K526*Assumptions!$B$7</f>
        <v>-185046.147510411</v>
      </c>
      <c r="P526" s="68" t="n">
        <f aca="false">P525+G526</f>
        <v>8484.660535</v>
      </c>
      <c r="Q526" s="68" t="n">
        <f aca="false">MAX(Q525,P526)</f>
        <v>8555.57048</v>
      </c>
      <c r="R526" s="68" t="n">
        <f aca="false">Q526-P526</f>
        <v>70.9099449999994</v>
      </c>
      <c r="S526" s="68" t="n">
        <f aca="false">S525+K526</f>
        <v>5292.47115167367</v>
      </c>
      <c r="T526" s="68" t="n">
        <f aca="false">MAX(T525,S526)</f>
        <v>5386.11880719284</v>
      </c>
      <c r="U526" s="68" t="n">
        <f aca="false">T526-S526</f>
        <v>93.6476555191721</v>
      </c>
      <c r="V526" s="70" t="n">
        <f aca="false">V525+F526</f>
        <v>1.7385</v>
      </c>
      <c r="W526" s="70" t="n">
        <f aca="false">MAX(W525,V526)</f>
        <v>1.7471</v>
      </c>
      <c r="X526" s="70" t="n">
        <f aca="false">W526-V526</f>
        <v>0.00860000000000016</v>
      </c>
      <c r="Y526" s="70" t="n">
        <f aca="false">Y525+M526</f>
        <v>1.59774439256111</v>
      </c>
      <c r="Z526" s="70" t="n">
        <f aca="false">MAX(Z525,Y526)</f>
        <v>1.60716958751919</v>
      </c>
      <c r="AA526" s="70" t="n">
        <f aca="false">Z526-Y526</f>
        <v>0.00942519495808614</v>
      </c>
      <c r="AB526" s="72" t="n">
        <f aca="false">AB525*(1+F526)</f>
        <v>5.19446233331927</v>
      </c>
      <c r="AC526" s="73" t="n">
        <f aca="false">MAX(AC525,AB526)</f>
        <v>5.23939450104403</v>
      </c>
      <c r="AD526" s="70" t="n">
        <f aca="false">1-AB526/AC526</f>
        <v>0.00857583213399982</v>
      </c>
      <c r="AE526" s="73" t="n">
        <f aca="false">AE525*(1+M526)</f>
        <v>4.5142851882259</v>
      </c>
      <c r="AF526" s="73" t="n">
        <f aca="false">MAX(AF525,AE526)</f>
        <v>4.55710408600435</v>
      </c>
      <c r="AG526" s="70" t="n">
        <f aca="false">1-AE526/AF526</f>
        <v>0.0093960763174028</v>
      </c>
      <c r="AH526" s="74" t="n">
        <f aca="false">IF(R526&gt;0,AH525+1,0)</f>
        <v>3</v>
      </c>
      <c r="AI526" s="74" t="n">
        <f aca="false">IF(U526&gt;0,AI525+1,0)</f>
        <v>8</v>
      </c>
      <c r="AJ526" s="74" t="n">
        <f aca="false">IF(G526&gt;0,AJ525+1,0)</f>
        <v>0</v>
      </c>
      <c r="AK526" s="74" t="n">
        <f aca="false">IF(G526&lt;=0,AK525+1,0)</f>
        <v>3</v>
      </c>
      <c r="AL526" s="74" t="n">
        <f aca="false">IF(K526&gt;0,AL525+1,0)</f>
        <v>0</v>
      </c>
      <c r="AM526" s="74" t="n">
        <f aca="false">IF(K526&lt;=0,AM525+1,0)</f>
        <v>3</v>
      </c>
    </row>
    <row r="527" customFormat="false" ht="15" hidden="false" customHeight="false" outlineLevel="0" collapsed="false">
      <c r="A527" s="61" t="n">
        <v>526</v>
      </c>
      <c r="B527" s="62" t="n">
        <v>42003.6381944444</v>
      </c>
      <c r="C527" s="63" t="n">
        <f aca="false">YEAR(B527)</f>
        <v>2014</v>
      </c>
      <c r="D527" s="32" t="s">
        <v>277</v>
      </c>
      <c r="E527" s="64" t="n">
        <v>8250.5</v>
      </c>
      <c r="F527" s="65" t="n">
        <v>-0.0014</v>
      </c>
      <c r="G527" s="66" t="n">
        <v>-11.5507</v>
      </c>
      <c r="H527" s="67" t="n">
        <f aca="false">E527+IF(D527="Long",1,-1)*G527</f>
        <v>8238.9493</v>
      </c>
      <c r="I527" s="68" t="n">
        <f aca="false">Assumptions!$B$58</f>
        <v>5.35750011455817</v>
      </c>
      <c r="J527" s="68" t="n">
        <f aca="false">INDEX(Yearly!$T$5:$T$22,MATCH(C527,Yearly!$A$5:$A$22,0))</f>
        <v>0.880684950338329</v>
      </c>
      <c r="K527" s="68" t="n">
        <f aca="false">G527-I527-J527</f>
        <v>-17.7888850648965</v>
      </c>
      <c r="L527" s="69" t="n">
        <f aca="false">(I527+J527)/Assumptions!$B$8</f>
        <v>0.00027506498602874</v>
      </c>
      <c r="M527" s="70" t="n">
        <f aca="false">F527-L527</f>
        <v>-0.00167506498602874</v>
      </c>
      <c r="N527" s="71" t="n">
        <f aca="false">G527*Assumptions!$B$7</f>
        <v>-90846.2555</v>
      </c>
      <c r="O527" s="71" t="n">
        <f aca="false">K527*Assumptions!$B$7</f>
        <v>-139909.581035411</v>
      </c>
      <c r="P527" s="68" t="n">
        <f aca="false">P526+G527</f>
        <v>8473.109835</v>
      </c>
      <c r="Q527" s="68" t="n">
        <f aca="false">MAX(Q526,P527)</f>
        <v>8555.57048</v>
      </c>
      <c r="R527" s="68" t="n">
        <f aca="false">Q527-P527</f>
        <v>82.4606449999992</v>
      </c>
      <c r="S527" s="68" t="n">
        <f aca="false">S526+K527</f>
        <v>5274.68226660877</v>
      </c>
      <c r="T527" s="68" t="n">
        <f aca="false">MAX(T526,S527)</f>
        <v>5386.11880719284</v>
      </c>
      <c r="U527" s="68" t="n">
        <f aca="false">T527-S527</f>
        <v>111.436540584069</v>
      </c>
      <c r="V527" s="70" t="n">
        <f aca="false">V526+F527</f>
        <v>1.7371</v>
      </c>
      <c r="W527" s="70" t="n">
        <f aca="false">MAX(W526,V527)</f>
        <v>1.7471</v>
      </c>
      <c r="X527" s="70" t="n">
        <f aca="false">W527-V527</f>
        <v>0.0100000000000002</v>
      </c>
      <c r="Y527" s="70" t="n">
        <f aca="false">Y526+M527</f>
        <v>1.59606932757508</v>
      </c>
      <c r="Z527" s="70" t="n">
        <f aca="false">MAX(Z526,Y527)</f>
        <v>1.60716958751919</v>
      </c>
      <c r="AA527" s="70" t="n">
        <f aca="false">Z527-Y527</f>
        <v>0.0111002599441148</v>
      </c>
      <c r="AB527" s="72" t="n">
        <f aca="false">AB526*(1+F527)</f>
        <v>5.18719008605263</v>
      </c>
      <c r="AC527" s="73" t="n">
        <f aca="false">MAX(AC526,AB527)</f>
        <v>5.23939450104403</v>
      </c>
      <c r="AD527" s="70" t="n">
        <f aca="false">1-AB527/AC527</f>
        <v>0.00996382596901213</v>
      </c>
      <c r="AE527" s="73" t="n">
        <f aca="false">AE526*(1+M527)</f>
        <v>4.50672346717016</v>
      </c>
      <c r="AF527" s="73" t="n">
        <f aca="false">MAX(AF526,AE527)</f>
        <v>4.55710408600435</v>
      </c>
      <c r="AG527" s="70" t="n">
        <f aca="false">1-AE527/AF527</f>
        <v>0.0110554022649862</v>
      </c>
      <c r="AH527" s="74" t="n">
        <f aca="false">IF(R527&gt;0,AH526+1,0)</f>
        <v>4</v>
      </c>
      <c r="AI527" s="74" t="n">
        <f aca="false">IF(U527&gt;0,AI526+1,0)</f>
        <v>9</v>
      </c>
      <c r="AJ527" s="74" t="n">
        <f aca="false">IF(G527&gt;0,AJ526+1,0)</f>
        <v>0</v>
      </c>
      <c r="AK527" s="74" t="n">
        <f aca="false">IF(G527&lt;=0,AK526+1,0)</f>
        <v>4</v>
      </c>
      <c r="AL527" s="74" t="n">
        <f aca="false">IF(K527&gt;0,AL526+1,0)</f>
        <v>0</v>
      </c>
      <c r="AM527" s="74" t="n">
        <f aca="false">IF(K527&lt;=0,AM526+1,0)</f>
        <v>4</v>
      </c>
    </row>
    <row r="528" customFormat="false" ht="15" hidden="false" customHeight="false" outlineLevel="0" collapsed="false">
      <c r="A528" s="61" t="n">
        <v>527</v>
      </c>
      <c r="B528" s="62" t="n">
        <v>42010.40625</v>
      </c>
      <c r="C528" s="63" t="n">
        <f aca="false">YEAR(B528)</f>
        <v>2015</v>
      </c>
      <c r="D528" s="32" t="s">
        <v>276</v>
      </c>
      <c r="E528" s="64" t="n">
        <v>8238.7</v>
      </c>
      <c r="F528" s="65" t="n">
        <v>0.0003</v>
      </c>
      <c r="G528" s="66" t="n">
        <v>2.47161</v>
      </c>
      <c r="H528" s="67" t="n">
        <f aca="false">E528+IF(D528="Long",1,-1)*G528</f>
        <v>8236.22839</v>
      </c>
      <c r="I528" s="68" t="n">
        <f aca="false">Assumptions!$B$58</f>
        <v>5.35750011455817</v>
      </c>
      <c r="J528" s="68" t="n">
        <f aca="false">INDEX(Yearly!$T$5:$T$22,MATCH(C528,Yearly!$A$5:$A$22,0))</f>
        <v>0.714333348607756</v>
      </c>
      <c r="K528" s="68" t="n">
        <f aca="false">G528-I528-J528</f>
        <v>-3.60022346316592</v>
      </c>
      <c r="L528" s="69" t="n">
        <f aca="false">(I528+J528)/Assumptions!$B$8</f>
        <v>0.00026772991973464</v>
      </c>
      <c r="M528" s="70" t="n">
        <f aca="false">F528-L528</f>
        <v>3.22700802653595E-005</v>
      </c>
      <c r="N528" s="71" t="n">
        <f aca="false">G528*Assumptions!$B$7</f>
        <v>19439.21265</v>
      </c>
      <c r="O528" s="71" t="n">
        <f aca="false">K528*Assumptions!$B$7</f>
        <v>-28315.7575378</v>
      </c>
      <c r="P528" s="68" t="n">
        <f aca="false">P527+G528</f>
        <v>8475.581445</v>
      </c>
      <c r="Q528" s="68" t="n">
        <f aca="false">MAX(Q527,P528)</f>
        <v>8555.57048</v>
      </c>
      <c r="R528" s="68" t="n">
        <f aca="false">Q528-P528</f>
        <v>79.9890349999987</v>
      </c>
      <c r="S528" s="68" t="n">
        <f aca="false">S527+K528</f>
        <v>5271.08204314561</v>
      </c>
      <c r="T528" s="68" t="n">
        <f aca="false">MAX(T527,S528)</f>
        <v>5386.11880719284</v>
      </c>
      <c r="U528" s="68" t="n">
        <f aca="false">T528-S528</f>
        <v>115.036764047235</v>
      </c>
      <c r="V528" s="70" t="n">
        <f aca="false">V527+F528</f>
        <v>1.7374</v>
      </c>
      <c r="W528" s="70" t="n">
        <f aca="false">MAX(W527,V528)</f>
        <v>1.7471</v>
      </c>
      <c r="X528" s="70" t="n">
        <f aca="false">W528-V528</f>
        <v>0.00970000000000026</v>
      </c>
      <c r="Y528" s="70" t="n">
        <f aca="false">Y527+M528</f>
        <v>1.59610159765534</v>
      </c>
      <c r="Z528" s="70" t="n">
        <f aca="false">MAX(Z527,Y528)</f>
        <v>1.60716958751919</v>
      </c>
      <c r="AA528" s="70" t="n">
        <f aca="false">Z528-Y528</f>
        <v>0.0110679898638495</v>
      </c>
      <c r="AB528" s="72" t="n">
        <f aca="false">AB527*(1+F528)</f>
        <v>5.18874624307844</v>
      </c>
      <c r="AC528" s="73" t="n">
        <f aca="false">MAX(AC527,AB528)</f>
        <v>5.23939450104403</v>
      </c>
      <c r="AD528" s="70" t="n">
        <f aca="false">1-AB528/AC528</f>
        <v>0.0096668151168029</v>
      </c>
      <c r="AE528" s="73" t="n">
        <f aca="false">AE527*(1+M528)</f>
        <v>4.50686889949818</v>
      </c>
      <c r="AF528" s="73" t="n">
        <f aca="false">MAX(AF527,AE528)</f>
        <v>4.55710408600435</v>
      </c>
      <c r="AG528" s="70" t="n">
        <f aca="false">1-AE528/AF528</f>
        <v>0.0110234889434393</v>
      </c>
      <c r="AH528" s="74" t="n">
        <f aca="false">IF(R528&gt;0,AH527+1,0)</f>
        <v>5</v>
      </c>
      <c r="AI528" s="74" t="n">
        <f aca="false">IF(U528&gt;0,AI527+1,0)</f>
        <v>10</v>
      </c>
      <c r="AJ528" s="74" t="n">
        <f aca="false">IF(G528&gt;0,AJ527+1,0)</f>
        <v>1</v>
      </c>
      <c r="AK528" s="74" t="n">
        <f aca="false">IF(G528&lt;=0,AK527+1,0)</f>
        <v>0</v>
      </c>
      <c r="AL528" s="74" t="n">
        <f aca="false">IF(K528&gt;0,AL527+1,0)</f>
        <v>0</v>
      </c>
      <c r="AM528" s="74" t="n">
        <f aca="false">IF(K528&lt;=0,AM527+1,0)</f>
        <v>5</v>
      </c>
    </row>
    <row r="529" customFormat="false" ht="15" hidden="false" customHeight="false" outlineLevel="0" collapsed="false">
      <c r="A529" s="61" t="n">
        <v>528</v>
      </c>
      <c r="B529" s="62" t="n">
        <v>42012.59375</v>
      </c>
      <c r="C529" s="63" t="n">
        <f aca="false">YEAR(B529)</f>
        <v>2015</v>
      </c>
      <c r="D529" s="32" t="s">
        <v>277</v>
      </c>
      <c r="E529" s="64" t="n">
        <v>8236.1</v>
      </c>
      <c r="F529" s="65" t="n">
        <v>-0.0016</v>
      </c>
      <c r="G529" s="66" t="n">
        <v>-13.17776</v>
      </c>
      <c r="H529" s="67" t="n">
        <f aca="false">E529+IF(D529="Long",1,-1)*G529</f>
        <v>8222.92224</v>
      </c>
      <c r="I529" s="68" t="n">
        <f aca="false">Assumptions!$B$58</f>
        <v>5.35750011455817</v>
      </c>
      <c r="J529" s="68" t="n">
        <f aca="false">INDEX(Yearly!$T$5:$T$22,MATCH(C529,Yearly!$A$5:$A$22,0))</f>
        <v>0.714333348607756</v>
      </c>
      <c r="K529" s="68" t="n">
        <f aca="false">G529-I529-J529</f>
        <v>-19.2495934631659</v>
      </c>
      <c r="L529" s="69" t="n">
        <f aca="false">(I529+J529)/Assumptions!$B$8</f>
        <v>0.00026772991973464</v>
      </c>
      <c r="M529" s="70" t="n">
        <f aca="false">F529-L529</f>
        <v>-0.00186772991973464</v>
      </c>
      <c r="N529" s="71" t="n">
        <f aca="false">G529*Assumptions!$B$7</f>
        <v>-103643.0824</v>
      </c>
      <c r="O529" s="71" t="n">
        <f aca="false">K529*Assumptions!$B$7</f>
        <v>-151398.0525878</v>
      </c>
      <c r="P529" s="68" t="n">
        <f aca="false">P528+G529</f>
        <v>8462.403685</v>
      </c>
      <c r="Q529" s="68" t="n">
        <f aca="false">MAX(Q528,P529)</f>
        <v>8555.57048</v>
      </c>
      <c r="R529" s="68" t="n">
        <f aca="false">Q529-P529</f>
        <v>93.1667949999992</v>
      </c>
      <c r="S529" s="68" t="n">
        <f aca="false">S528+K529</f>
        <v>5251.83244968244</v>
      </c>
      <c r="T529" s="68" t="n">
        <f aca="false">MAX(T528,S529)</f>
        <v>5386.11880719284</v>
      </c>
      <c r="U529" s="68" t="n">
        <f aca="false">T529-S529</f>
        <v>134.286357510401</v>
      </c>
      <c r="V529" s="70" t="n">
        <f aca="false">V528+F529</f>
        <v>1.7358</v>
      </c>
      <c r="W529" s="70" t="n">
        <f aca="false">MAX(W528,V529)</f>
        <v>1.7471</v>
      </c>
      <c r="X529" s="70" t="n">
        <f aca="false">W529-V529</f>
        <v>0.0113000000000003</v>
      </c>
      <c r="Y529" s="70" t="n">
        <f aca="false">Y528+M529</f>
        <v>1.59423386773561</v>
      </c>
      <c r="Z529" s="70" t="n">
        <f aca="false">MAX(Z528,Y529)</f>
        <v>1.60716958751919</v>
      </c>
      <c r="AA529" s="70" t="n">
        <f aca="false">Z529-Y529</f>
        <v>0.0129357197835842</v>
      </c>
      <c r="AB529" s="72" t="n">
        <f aca="false">AB528*(1+F529)</f>
        <v>5.18044424908952</v>
      </c>
      <c r="AC529" s="73" t="n">
        <f aca="false">MAX(AC528,AB529)</f>
        <v>5.23939450104403</v>
      </c>
      <c r="AD529" s="70" t="n">
        <f aca="false">1-AB529/AC529</f>
        <v>0.0112513482126162</v>
      </c>
      <c r="AE529" s="73" t="n">
        <f aca="false">AE528*(1+M529)</f>
        <v>4.49845128561026</v>
      </c>
      <c r="AF529" s="73" t="n">
        <f aca="false">MAX(AF528,AE529)</f>
        <v>4.55710408600435</v>
      </c>
      <c r="AG529" s="70" t="n">
        <f aca="false">1-AE529/AF529</f>
        <v>0.0128706299630544</v>
      </c>
      <c r="AH529" s="74" t="n">
        <f aca="false">IF(R529&gt;0,AH528+1,0)</f>
        <v>6</v>
      </c>
      <c r="AI529" s="74" t="n">
        <f aca="false">IF(U529&gt;0,AI528+1,0)</f>
        <v>11</v>
      </c>
      <c r="AJ529" s="74" t="n">
        <f aca="false">IF(G529&gt;0,AJ528+1,0)</f>
        <v>0</v>
      </c>
      <c r="AK529" s="74" t="n">
        <f aca="false">IF(G529&lt;=0,AK528+1,0)</f>
        <v>1</v>
      </c>
      <c r="AL529" s="74" t="n">
        <f aca="false">IF(K529&gt;0,AL528+1,0)</f>
        <v>0</v>
      </c>
      <c r="AM529" s="74" t="n">
        <f aca="false">IF(K529&lt;=0,AM528+1,0)</f>
        <v>6</v>
      </c>
    </row>
    <row r="530" customFormat="false" ht="15" hidden="false" customHeight="false" outlineLevel="0" collapsed="false">
      <c r="A530" s="61" t="n">
        <v>529</v>
      </c>
      <c r="B530" s="62" t="n">
        <v>42013.5104166667</v>
      </c>
      <c r="C530" s="63" t="n">
        <f aca="false">YEAR(B530)</f>
        <v>2015</v>
      </c>
      <c r="D530" s="32" t="s">
        <v>276</v>
      </c>
      <c r="E530" s="64" t="n">
        <v>8222.85</v>
      </c>
      <c r="F530" s="65" t="n">
        <v>-0.0064</v>
      </c>
      <c r="G530" s="66" t="n">
        <v>-52.62624</v>
      </c>
      <c r="H530" s="67" t="n">
        <f aca="false">E530+IF(D530="Long",1,-1)*G530</f>
        <v>8275.47624</v>
      </c>
      <c r="I530" s="68" t="n">
        <f aca="false">Assumptions!$B$58</f>
        <v>5.35750011455817</v>
      </c>
      <c r="J530" s="68" t="n">
        <f aca="false">INDEX(Yearly!$T$5:$T$22,MATCH(C530,Yearly!$A$5:$A$22,0))</f>
        <v>0.714333348607756</v>
      </c>
      <c r="K530" s="68" t="n">
        <f aca="false">G530-I530-J530</f>
        <v>-58.6980734631659</v>
      </c>
      <c r="L530" s="69" t="n">
        <f aca="false">(I530+J530)/Assumptions!$B$8</f>
        <v>0.00026772991973464</v>
      </c>
      <c r="M530" s="70" t="n">
        <f aca="false">F530-L530</f>
        <v>-0.00666772991973464</v>
      </c>
      <c r="N530" s="71" t="n">
        <f aca="false">G530*Assumptions!$B$7</f>
        <v>-413905.3776</v>
      </c>
      <c r="O530" s="71" t="n">
        <f aca="false">K530*Assumptions!$B$7</f>
        <v>-461660.3477878</v>
      </c>
      <c r="P530" s="68" t="n">
        <f aca="false">P529+G530</f>
        <v>8409.777445</v>
      </c>
      <c r="Q530" s="68" t="n">
        <f aca="false">MAX(Q529,P530)</f>
        <v>8555.57048</v>
      </c>
      <c r="R530" s="68" t="n">
        <f aca="false">Q530-P530</f>
        <v>145.793034999999</v>
      </c>
      <c r="S530" s="68" t="n">
        <f aca="false">S529+K530</f>
        <v>5193.13437621928</v>
      </c>
      <c r="T530" s="68" t="n">
        <f aca="false">MAX(T529,S530)</f>
        <v>5386.11880719284</v>
      </c>
      <c r="U530" s="68" t="n">
        <f aca="false">T530-S530</f>
        <v>192.984430973567</v>
      </c>
      <c r="V530" s="70" t="n">
        <f aca="false">V529+F530</f>
        <v>1.7294</v>
      </c>
      <c r="W530" s="70" t="n">
        <f aca="false">MAX(W529,V530)</f>
        <v>1.7471</v>
      </c>
      <c r="X530" s="70" t="n">
        <f aca="false">W530-V530</f>
        <v>0.0177000000000003</v>
      </c>
      <c r="Y530" s="70" t="n">
        <f aca="false">Y529+M530</f>
        <v>1.58756613781587</v>
      </c>
      <c r="Z530" s="70" t="n">
        <f aca="false">MAX(Z529,Y530)</f>
        <v>1.60716958751919</v>
      </c>
      <c r="AA530" s="70" t="n">
        <f aca="false">Z530-Y530</f>
        <v>0.0196034497033188</v>
      </c>
      <c r="AB530" s="72" t="n">
        <f aca="false">AB529*(1+F530)</f>
        <v>5.14728940589534</v>
      </c>
      <c r="AC530" s="73" t="n">
        <f aca="false">MAX(AC529,AB530)</f>
        <v>5.23939450104403</v>
      </c>
      <c r="AD530" s="70" t="n">
        <f aca="false">1-AB530/AC530</f>
        <v>0.0175793395840554</v>
      </c>
      <c r="AE530" s="73" t="n">
        <f aca="false">AE529*(1+M530)</f>
        <v>4.46845682738073</v>
      </c>
      <c r="AF530" s="73" t="n">
        <f aca="false">MAX(AF529,AE530)</f>
        <v>4.55710408600435</v>
      </c>
      <c r="AG530" s="70" t="n">
        <f aca="false">1-AE530/AF530</f>
        <v>0.0194525419982986</v>
      </c>
      <c r="AH530" s="74" t="n">
        <f aca="false">IF(R530&gt;0,AH529+1,0)</f>
        <v>7</v>
      </c>
      <c r="AI530" s="74" t="n">
        <f aca="false">IF(U530&gt;0,AI529+1,0)</f>
        <v>12</v>
      </c>
      <c r="AJ530" s="74" t="n">
        <f aca="false">IF(G530&gt;0,AJ529+1,0)</f>
        <v>0</v>
      </c>
      <c r="AK530" s="74" t="n">
        <f aca="false">IF(G530&lt;=0,AK529+1,0)</f>
        <v>2</v>
      </c>
      <c r="AL530" s="74" t="n">
        <f aca="false">IF(K530&gt;0,AL529+1,0)</f>
        <v>0</v>
      </c>
      <c r="AM530" s="74" t="n">
        <f aca="false">IF(K530&lt;=0,AM529+1,0)</f>
        <v>7</v>
      </c>
    </row>
    <row r="531" customFormat="false" ht="15" hidden="false" customHeight="false" outlineLevel="0" collapsed="false">
      <c r="A531" s="61" t="n">
        <v>530</v>
      </c>
      <c r="B531" s="62" t="n">
        <v>42013.6201388889</v>
      </c>
      <c r="C531" s="63" t="n">
        <f aca="false">YEAR(B531)</f>
        <v>2015</v>
      </c>
      <c r="D531" s="32" t="s">
        <v>277</v>
      </c>
      <c r="E531" s="64" t="n">
        <v>8275.35</v>
      </c>
      <c r="F531" s="65" t="n">
        <v>-0.0001</v>
      </c>
      <c r="G531" s="66" t="n">
        <v>-0.827535</v>
      </c>
      <c r="H531" s="67" t="n">
        <f aca="false">E531+IF(D531="Long",1,-1)*G531</f>
        <v>8274.522465</v>
      </c>
      <c r="I531" s="68" t="n">
        <f aca="false">Assumptions!$B$58</f>
        <v>5.35750011455817</v>
      </c>
      <c r="J531" s="68" t="n">
        <f aca="false">INDEX(Yearly!$T$5:$T$22,MATCH(C531,Yearly!$A$5:$A$22,0))</f>
        <v>0.714333348607756</v>
      </c>
      <c r="K531" s="68" t="n">
        <f aca="false">G531-I531-J531</f>
        <v>-6.89936846316592</v>
      </c>
      <c r="L531" s="69" t="n">
        <f aca="false">(I531+J531)/Assumptions!$B$8</f>
        <v>0.00026772991973464</v>
      </c>
      <c r="M531" s="70" t="n">
        <f aca="false">F531-L531</f>
        <v>-0.00036772991973464</v>
      </c>
      <c r="N531" s="71" t="n">
        <f aca="false">G531*Assumptions!$B$7</f>
        <v>-6508.562775</v>
      </c>
      <c r="O531" s="71" t="n">
        <f aca="false">K531*Assumptions!$B$7</f>
        <v>-54263.5329628</v>
      </c>
      <c r="P531" s="68" t="n">
        <f aca="false">P530+G531</f>
        <v>8408.94991</v>
      </c>
      <c r="Q531" s="68" t="n">
        <f aca="false">MAX(Q530,P531)</f>
        <v>8555.57048</v>
      </c>
      <c r="R531" s="68" t="n">
        <f aca="false">Q531-P531</f>
        <v>146.620569999999</v>
      </c>
      <c r="S531" s="68" t="n">
        <f aca="false">S530+K531</f>
        <v>5186.23500775611</v>
      </c>
      <c r="T531" s="68" t="n">
        <f aca="false">MAX(T530,S531)</f>
        <v>5386.11880719284</v>
      </c>
      <c r="U531" s="68" t="n">
        <f aca="false">T531-S531</f>
        <v>199.883799436733</v>
      </c>
      <c r="V531" s="70" t="n">
        <f aca="false">V530+F531</f>
        <v>1.7293</v>
      </c>
      <c r="W531" s="70" t="n">
        <f aca="false">MAX(W530,V531)</f>
        <v>1.7471</v>
      </c>
      <c r="X531" s="70" t="n">
        <f aca="false">W531-V531</f>
        <v>0.0178000000000003</v>
      </c>
      <c r="Y531" s="70" t="n">
        <f aca="false">Y530+M531</f>
        <v>1.58719840789614</v>
      </c>
      <c r="Z531" s="70" t="n">
        <f aca="false">MAX(Z530,Y531)</f>
        <v>1.60716958751919</v>
      </c>
      <c r="AA531" s="70" t="n">
        <f aca="false">Z531-Y531</f>
        <v>0.0199711796230535</v>
      </c>
      <c r="AB531" s="72" t="n">
        <f aca="false">AB530*(1+F531)</f>
        <v>5.14677467695475</v>
      </c>
      <c r="AC531" s="73" t="n">
        <f aca="false">MAX(AC530,AB531)</f>
        <v>5.23939450104403</v>
      </c>
      <c r="AD531" s="70" t="n">
        <f aca="false">1-AB531/AC531</f>
        <v>0.017677581650097</v>
      </c>
      <c r="AE531" s="73" t="n">
        <f aca="false">AE530*(1+M531)</f>
        <v>4.46681364211026</v>
      </c>
      <c r="AF531" s="73" t="n">
        <f aca="false">MAX(AF530,AE531)</f>
        <v>4.55710408600435</v>
      </c>
      <c r="AG531" s="70" t="n">
        <f aca="false">1-AE531/AF531</f>
        <v>0.0198131186363255</v>
      </c>
      <c r="AH531" s="74" t="n">
        <f aca="false">IF(R531&gt;0,AH530+1,0)</f>
        <v>8</v>
      </c>
      <c r="AI531" s="74" t="n">
        <f aca="false">IF(U531&gt;0,AI530+1,0)</f>
        <v>13</v>
      </c>
      <c r="AJ531" s="74" t="n">
        <f aca="false">IF(G531&gt;0,AJ530+1,0)</f>
        <v>0</v>
      </c>
      <c r="AK531" s="74" t="n">
        <f aca="false">IF(G531&lt;=0,AK530+1,0)</f>
        <v>3</v>
      </c>
      <c r="AL531" s="74" t="n">
        <f aca="false">IF(K531&gt;0,AL530+1,0)</f>
        <v>0</v>
      </c>
      <c r="AM531" s="74" t="n">
        <f aca="false">IF(K531&lt;=0,AM530+1,0)</f>
        <v>8</v>
      </c>
    </row>
    <row r="532" customFormat="false" ht="15" hidden="false" customHeight="false" outlineLevel="0" collapsed="false">
      <c r="A532" s="61" t="n">
        <v>531</v>
      </c>
      <c r="B532" s="62" t="n">
        <v>42019.3854166667</v>
      </c>
      <c r="C532" s="63" t="n">
        <f aca="false">YEAR(B532)</f>
        <v>2015</v>
      </c>
      <c r="D532" s="32" t="s">
        <v>277</v>
      </c>
      <c r="E532" s="64" t="n">
        <v>8427.4</v>
      </c>
      <c r="F532" s="65" t="n">
        <v>0.0479</v>
      </c>
      <c r="G532" s="66" t="n">
        <v>403.67246</v>
      </c>
      <c r="H532" s="67" t="n">
        <f aca="false">E532+IF(D532="Long",1,-1)*G532</f>
        <v>8831.07246</v>
      </c>
      <c r="I532" s="68" t="n">
        <f aca="false">Assumptions!$B$58</f>
        <v>5.35750011455817</v>
      </c>
      <c r="J532" s="68" t="n">
        <f aca="false">INDEX(Yearly!$T$5:$T$22,MATCH(C532,Yearly!$A$5:$A$22,0))</f>
        <v>0.714333348607756</v>
      </c>
      <c r="K532" s="68" t="n">
        <f aca="false">G532-I532-J532</f>
        <v>397.600626536834</v>
      </c>
      <c r="L532" s="69" t="n">
        <f aca="false">(I532+J532)/Assumptions!$B$8</f>
        <v>0.00026772991973464</v>
      </c>
      <c r="M532" s="70" t="n">
        <f aca="false">F532-L532</f>
        <v>0.0476322700802654</v>
      </c>
      <c r="N532" s="71" t="n">
        <f aca="false">G532*Assumptions!$B$7</f>
        <v>3174883.8979</v>
      </c>
      <c r="O532" s="71" t="n">
        <f aca="false">K532*Assumptions!$B$7</f>
        <v>3127128.9277122</v>
      </c>
      <c r="P532" s="68" t="n">
        <f aca="false">P531+G532</f>
        <v>8812.62237</v>
      </c>
      <c r="Q532" s="68" t="n">
        <f aca="false">MAX(Q531,P532)</f>
        <v>8812.62237</v>
      </c>
      <c r="R532" s="68" t="n">
        <f aca="false">Q532-P532</f>
        <v>0</v>
      </c>
      <c r="S532" s="68" t="n">
        <f aca="false">S531+K532</f>
        <v>5583.83563429294</v>
      </c>
      <c r="T532" s="68" t="n">
        <f aca="false">MAX(T531,S532)</f>
        <v>5583.83563429294</v>
      </c>
      <c r="U532" s="68" t="n">
        <f aca="false">T532-S532</f>
        <v>0</v>
      </c>
      <c r="V532" s="70" t="n">
        <f aca="false">V531+F532</f>
        <v>1.7772</v>
      </c>
      <c r="W532" s="70" t="n">
        <f aca="false">MAX(W531,V532)</f>
        <v>1.7772</v>
      </c>
      <c r="X532" s="70" t="n">
        <f aca="false">W532-V532</f>
        <v>0</v>
      </c>
      <c r="Y532" s="70" t="n">
        <f aca="false">Y531+M532</f>
        <v>1.6348306779764</v>
      </c>
      <c r="Z532" s="70" t="n">
        <f aca="false">MAX(Z531,Y532)</f>
        <v>1.6348306779764</v>
      </c>
      <c r="AA532" s="70" t="n">
        <f aca="false">Z532-Y532</f>
        <v>0</v>
      </c>
      <c r="AB532" s="72" t="n">
        <f aca="false">AB531*(1+F532)</f>
        <v>5.39330518398089</v>
      </c>
      <c r="AC532" s="73" t="n">
        <f aca="false">MAX(AC531,AB532)</f>
        <v>5.39330518398089</v>
      </c>
      <c r="AD532" s="70" t="n">
        <f aca="false">1-AB532/AC532</f>
        <v>0</v>
      </c>
      <c r="AE532" s="73" t="n">
        <f aca="false">AE531*(1+M532)</f>
        <v>4.67957811590947</v>
      </c>
      <c r="AF532" s="73" t="n">
        <f aca="false">MAX(AF531,AE532)</f>
        <v>4.67957811590947</v>
      </c>
      <c r="AG532" s="70" t="n">
        <f aca="false">1-AE532/AF532</f>
        <v>0</v>
      </c>
      <c r="AH532" s="74" t="n">
        <f aca="false">IF(R532&gt;0,AH531+1,0)</f>
        <v>0</v>
      </c>
      <c r="AI532" s="74" t="n">
        <f aca="false">IF(U532&gt;0,AI531+1,0)</f>
        <v>0</v>
      </c>
      <c r="AJ532" s="74" t="n">
        <f aca="false">IF(G532&gt;0,AJ531+1,0)</f>
        <v>1</v>
      </c>
      <c r="AK532" s="74" t="n">
        <f aca="false">IF(G532&lt;=0,AK531+1,0)</f>
        <v>0</v>
      </c>
      <c r="AL532" s="74" t="n">
        <f aca="false">IF(K532&gt;0,AL531+1,0)</f>
        <v>1</v>
      </c>
      <c r="AM532" s="74" t="n">
        <f aca="false">IF(K532&lt;=0,AM531+1,0)</f>
        <v>0</v>
      </c>
    </row>
    <row r="533" customFormat="false" ht="15" hidden="false" customHeight="false" outlineLevel="0" collapsed="false">
      <c r="A533" s="61" t="n">
        <v>532</v>
      </c>
      <c r="B533" s="62" t="n">
        <v>42037.59375</v>
      </c>
      <c r="C533" s="63" t="n">
        <f aca="false">YEAR(B533)</f>
        <v>2015</v>
      </c>
      <c r="D533" s="32" t="s">
        <v>277</v>
      </c>
      <c r="E533" s="64" t="n">
        <v>8825.9</v>
      </c>
      <c r="F533" s="65" t="n">
        <v>-0.0052</v>
      </c>
      <c r="G533" s="66" t="n">
        <v>-45.89468</v>
      </c>
      <c r="H533" s="67" t="n">
        <f aca="false">E533+IF(D533="Long",1,-1)*G533</f>
        <v>8780.00532</v>
      </c>
      <c r="I533" s="68" t="n">
        <f aca="false">Assumptions!$B$58</f>
        <v>5.35750011455817</v>
      </c>
      <c r="J533" s="68" t="n">
        <f aca="false">INDEX(Yearly!$T$5:$T$22,MATCH(C533,Yearly!$A$5:$A$22,0))</f>
        <v>0.714333348607756</v>
      </c>
      <c r="K533" s="68" t="n">
        <f aca="false">G533-I533-J533</f>
        <v>-51.9665134631659</v>
      </c>
      <c r="L533" s="69" t="n">
        <f aca="false">(I533+J533)/Assumptions!$B$8</f>
        <v>0.00026772991973464</v>
      </c>
      <c r="M533" s="70" t="n">
        <f aca="false">F533-L533</f>
        <v>-0.00546772991973464</v>
      </c>
      <c r="N533" s="71" t="n">
        <f aca="false">G533*Assumptions!$B$7</f>
        <v>-360961.6582</v>
      </c>
      <c r="O533" s="71" t="n">
        <f aca="false">K533*Assumptions!$B$7</f>
        <v>-408716.6283878</v>
      </c>
      <c r="P533" s="68" t="n">
        <f aca="false">P532+G533</f>
        <v>8766.72769</v>
      </c>
      <c r="Q533" s="68" t="n">
        <f aca="false">MAX(Q532,P533)</f>
        <v>8812.62237</v>
      </c>
      <c r="R533" s="68" t="n">
        <f aca="false">Q533-P533</f>
        <v>45.8946799999994</v>
      </c>
      <c r="S533" s="68" t="n">
        <f aca="false">S532+K533</f>
        <v>5531.86912082978</v>
      </c>
      <c r="T533" s="68" t="n">
        <f aca="false">MAX(T532,S533)</f>
        <v>5583.83563429294</v>
      </c>
      <c r="U533" s="68" t="n">
        <f aca="false">T533-S533</f>
        <v>51.9665134631659</v>
      </c>
      <c r="V533" s="70" t="n">
        <f aca="false">V532+F533</f>
        <v>1.772</v>
      </c>
      <c r="W533" s="70" t="n">
        <f aca="false">MAX(W532,V533)</f>
        <v>1.7772</v>
      </c>
      <c r="X533" s="70" t="n">
        <f aca="false">W533-V533</f>
        <v>0.00520000000000009</v>
      </c>
      <c r="Y533" s="70" t="n">
        <f aca="false">Y532+M533</f>
        <v>1.62936294805667</v>
      </c>
      <c r="Z533" s="70" t="n">
        <f aca="false">MAX(Z532,Y533)</f>
        <v>1.6348306779764</v>
      </c>
      <c r="AA533" s="70" t="n">
        <f aca="false">Z533-Y533</f>
        <v>0.00546772991973454</v>
      </c>
      <c r="AB533" s="72" t="n">
        <f aca="false">AB532*(1+F533)</f>
        <v>5.36525999702419</v>
      </c>
      <c r="AC533" s="73" t="n">
        <f aca="false">MAX(AC532,AB533)</f>
        <v>5.39330518398089</v>
      </c>
      <c r="AD533" s="70" t="n">
        <f aca="false">1-AB533/AC533</f>
        <v>0.00519999999999998</v>
      </c>
      <c r="AE533" s="73" t="n">
        <f aca="false">AE532*(1+M533)</f>
        <v>4.65399144663338</v>
      </c>
      <c r="AF533" s="73" t="n">
        <f aca="false">MAX(AF532,AE533)</f>
        <v>4.67957811590947</v>
      </c>
      <c r="AG533" s="70" t="n">
        <f aca="false">1-AE533/AF533</f>
        <v>0.00546772991973465</v>
      </c>
      <c r="AH533" s="74" t="n">
        <f aca="false">IF(R533&gt;0,AH532+1,0)</f>
        <v>1</v>
      </c>
      <c r="AI533" s="74" t="n">
        <f aca="false">IF(U533&gt;0,AI532+1,0)</f>
        <v>1</v>
      </c>
      <c r="AJ533" s="74" t="n">
        <f aca="false">IF(G533&gt;0,AJ532+1,0)</f>
        <v>0</v>
      </c>
      <c r="AK533" s="74" t="n">
        <f aca="false">IF(G533&lt;=0,AK532+1,0)</f>
        <v>1</v>
      </c>
      <c r="AL533" s="74" t="n">
        <f aca="false">IF(K533&gt;0,AL532+1,0)</f>
        <v>0</v>
      </c>
      <c r="AM533" s="74" t="n">
        <f aca="false">IF(K533&lt;=0,AM532+1,0)</f>
        <v>1</v>
      </c>
    </row>
    <row r="534" customFormat="false" ht="15" hidden="false" customHeight="false" outlineLevel="0" collapsed="false">
      <c r="A534" s="61" t="n">
        <v>533</v>
      </c>
      <c r="B534" s="62" t="n">
        <v>42040.5729166667</v>
      </c>
      <c r="C534" s="63" t="n">
        <f aca="false">YEAR(B534)</f>
        <v>2015</v>
      </c>
      <c r="D534" s="32" t="s">
        <v>277</v>
      </c>
      <c r="E534" s="64" t="n">
        <v>8803.6</v>
      </c>
      <c r="F534" s="65" t="n">
        <v>-0.0108</v>
      </c>
      <c r="G534" s="66" t="n">
        <v>-95.07888</v>
      </c>
      <c r="H534" s="67" t="n">
        <f aca="false">E534+IF(D534="Long",1,-1)*G534</f>
        <v>8708.52112</v>
      </c>
      <c r="I534" s="68" t="n">
        <f aca="false">Assumptions!$B$58</f>
        <v>5.35750011455817</v>
      </c>
      <c r="J534" s="68" t="n">
        <f aca="false">INDEX(Yearly!$T$5:$T$22,MATCH(C534,Yearly!$A$5:$A$22,0))</f>
        <v>0.714333348607756</v>
      </c>
      <c r="K534" s="68" t="n">
        <f aca="false">G534-I534-J534</f>
        <v>-101.150713463166</v>
      </c>
      <c r="L534" s="69" t="n">
        <f aca="false">(I534+J534)/Assumptions!$B$8</f>
        <v>0.00026772991973464</v>
      </c>
      <c r="M534" s="70" t="n">
        <f aca="false">F534-L534</f>
        <v>-0.0110677299197346</v>
      </c>
      <c r="N534" s="71" t="n">
        <f aca="false">G534*Assumptions!$B$7</f>
        <v>-747795.3912</v>
      </c>
      <c r="O534" s="71" t="n">
        <f aca="false">K534*Assumptions!$B$7</f>
        <v>-795550.3613878</v>
      </c>
      <c r="P534" s="68" t="n">
        <f aca="false">P533+G534</f>
        <v>8671.64881</v>
      </c>
      <c r="Q534" s="68" t="n">
        <f aca="false">MAX(Q533,P534)</f>
        <v>8812.62237</v>
      </c>
      <c r="R534" s="68" t="n">
        <f aca="false">Q534-P534</f>
        <v>140.973559999999</v>
      </c>
      <c r="S534" s="68" t="n">
        <f aca="false">S533+K534</f>
        <v>5430.71840736661</v>
      </c>
      <c r="T534" s="68" t="n">
        <f aca="false">MAX(T533,S534)</f>
        <v>5583.83563429294</v>
      </c>
      <c r="U534" s="68" t="n">
        <f aca="false">T534-S534</f>
        <v>153.117226926332</v>
      </c>
      <c r="V534" s="70" t="n">
        <f aca="false">V533+F534</f>
        <v>1.7612</v>
      </c>
      <c r="W534" s="70" t="n">
        <f aca="false">MAX(W533,V534)</f>
        <v>1.7772</v>
      </c>
      <c r="X534" s="70" t="n">
        <f aca="false">W534-V534</f>
        <v>0.016</v>
      </c>
      <c r="Y534" s="70" t="n">
        <f aca="false">Y533+M534</f>
        <v>1.61829521813693</v>
      </c>
      <c r="Z534" s="70" t="n">
        <f aca="false">MAX(Z533,Y534)</f>
        <v>1.6348306779764</v>
      </c>
      <c r="AA534" s="70" t="n">
        <f aca="false">Z534-Y534</f>
        <v>0.0165354598394691</v>
      </c>
      <c r="AB534" s="72" t="n">
        <f aca="false">AB533*(1+F534)</f>
        <v>5.30731518905633</v>
      </c>
      <c r="AC534" s="73" t="n">
        <f aca="false">MAX(AC533,AB534)</f>
        <v>5.39330518398089</v>
      </c>
      <c r="AD534" s="70" t="n">
        <f aca="false">1-AB534/AC534</f>
        <v>0.01594384</v>
      </c>
      <c r="AE534" s="73" t="n">
        <f aca="false">AE533*(1+M534)</f>
        <v>4.60248232625328</v>
      </c>
      <c r="AF534" s="73" t="n">
        <f aca="false">MAX(AF533,AE534)</f>
        <v>4.67957811590947</v>
      </c>
      <c r="AG534" s="70" t="n">
        <f aca="false">1-AE534/AF534</f>
        <v>0.0164749444814435</v>
      </c>
      <c r="AH534" s="74" t="n">
        <f aca="false">IF(R534&gt;0,AH533+1,0)</f>
        <v>2</v>
      </c>
      <c r="AI534" s="74" t="n">
        <f aca="false">IF(U534&gt;0,AI533+1,0)</f>
        <v>2</v>
      </c>
      <c r="AJ534" s="74" t="n">
        <f aca="false">IF(G534&gt;0,AJ533+1,0)</f>
        <v>0</v>
      </c>
      <c r="AK534" s="74" t="n">
        <f aca="false">IF(G534&lt;=0,AK533+1,0)</f>
        <v>2</v>
      </c>
      <c r="AL534" s="74" t="n">
        <f aca="false">IF(K534&gt;0,AL533+1,0)</f>
        <v>0</v>
      </c>
      <c r="AM534" s="74" t="n">
        <f aca="false">IF(K534&lt;=0,AM533+1,0)</f>
        <v>2</v>
      </c>
    </row>
    <row r="535" customFormat="false" ht="15" hidden="false" customHeight="false" outlineLevel="0" collapsed="false">
      <c r="A535" s="61" t="n">
        <v>534</v>
      </c>
      <c r="B535" s="62" t="n">
        <v>42046.6145833333</v>
      </c>
      <c r="C535" s="63" t="n">
        <f aca="false">YEAR(B535)</f>
        <v>2015</v>
      </c>
      <c r="D535" s="32" t="s">
        <v>277</v>
      </c>
      <c r="E535" s="64" t="n">
        <v>8642.35</v>
      </c>
      <c r="F535" s="65" t="n">
        <v>-0.0021</v>
      </c>
      <c r="G535" s="66" t="n">
        <v>-18.148935</v>
      </c>
      <c r="H535" s="67" t="n">
        <f aca="false">E535+IF(D535="Long",1,-1)*G535</f>
        <v>8624.201065</v>
      </c>
      <c r="I535" s="68" t="n">
        <f aca="false">Assumptions!$B$58</f>
        <v>5.35750011455817</v>
      </c>
      <c r="J535" s="68" t="n">
        <f aca="false">INDEX(Yearly!$T$5:$T$22,MATCH(C535,Yearly!$A$5:$A$22,0))</f>
        <v>0.714333348607756</v>
      </c>
      <c r="K535" s="68" t="n">
        <f aca="false">G535-I535-J535</f>
        <v>-24.2207684631659</v>
      </c>
      <c r="L535" s="69" t="n">
        <f aca="false">(I535+J535)/Assumptions!$B$8</f>
        <v>0.00026772991973464</v>
      </c>
      <c r="M535" s="70" t="n">
        <f aca="false">F535-L535</f>
        <v>-0.00236772991973464</v>
      </c>
      <c r="N535" s="71" t="n">
        <f aca="false">G535*Assumptions!$B$7</f>
        <v>-142741.373775</v>
      </c>
      <c r="O535" s="71" t="n">
        <f aca="false">K535*Assumptions!$B$7</f>
        <v>-190496.3439628</v>
      </c>
      <c r="P535" s="68" t="n">
        <f aca="false">P534+G535</f>
        <v>8653.499875</v>
      </c>
      <c r="Q535" s="68" t="n">
        <f aca="false">MAX(Q534,P535)</f>
        <v>8812.62237</v>
      </c>
      <c r="R535" s="68" t="n">
        <f aca="false">Q535-P535</f>
        <v>159.122494999998</v>
      </c>
      <c r="S535" s="68" t="n">
        <f aca="false">S534+K535</f>
        <v>5406.49763890345</v>
      </c>
      <c r="T535" s="68" t="n">
        <f aca="false">MAX(T534,S535)</f>
        <v>5583.83563429294</v>
      </c>
      <c r="U535" s="68" t="n">
        <f aca="false">T535-S535</f>
        <v>177.337995389497</v>
      </c>
      <c r="V535" s="70" t="n">
        <f aca="false">V534+F535</f>
        <v>1.7591</v>
      </c>
      <c r="W535" s="70" t="n">
        <f aca="false">MAX(W534,V535)</f>
        <v>1.7772</v>
      </c>
      <c r="X535" s="70" t="n">
        <f aca="false">W535-V535</f>
        <v>0.0181</v>
      </c>
      <c r="Y535" s="70" t="n">
        <f aca="false">Y534+M535</f>
        <v>1.6159274882172</v>
      </c>
      <c r="Z535" s="70" t="n">
        <f aca="false">MAX(Z534,Y535)</f>
        <v>1.6348306779764</v>
      </c>
      <c r="AA535" s="70" t="n">
        <f aca="false">Z535-Y535</f>
        <v>0.0189031897592038</v>
      </c>
      <c r="AB535" s="72" t="n">
        <f aca="false">AB534*(1+F535)</f>
        <v>5.29616982715931</v>
      </c>
      <c r="AC535" s="73" t="n">
        <f aca="false">MAX(AC534,AB535)</f>
        <v>5.39330518398089</v>
      </c>
      <c r="AD535" s="70" t="n">
        <f aca="false">1-AB535/AC535</f>
        <v>0.018010357936</v>
      </c>
      <c r="AE535" s="73" t="n">
        <f aca="false">AE534*(1+M535)</f>
        <v>4.59158489114436</v>
      </c>
      <c r="AF535" s="73" t="n">
        <f aca="false">MAX(AF534,AE535)</f>
        <v>4.67957811590947</v>
      </c>
      <c r="AG535" s="70" t="n">
        <f aca="false">1-AE535/AF535</f>
        <v>0.0188036661822034</v>
      </c>
      <c r="AH535" s="74" t="n">
        <f aca="false">IF(R535&gt;0,AH534+1,0)</f>
        <v>3</v>
      </c>
      <c r="AI535" s="74" t="n">
        <f aca="false">IF(U535&gt;0,AI534+1,0)</f>
        <v>3</v>
      </c>
      <c r="AJ535" s="74" t="n">
        <f aca="false">IF(G535&gt;0,AJ534+1,0)</f>
        <v>0</v>
      </c>
      <c r="AK535" s="74" t="n">
        <f aca="false">IF(G535&lt;=0,AK534+1,0)</f>
        <v>3</v>
      </c>
      <c r="AL535" s="74" t="n">
        <f aca="false">IF(K535&gt;0,AL534+1,0)</f>
        <v>0</v>
      </c>
      <c r="AM535" s="74" t="n">
        <f aca="false">IF(K535&lt;=0,AM534+1,0)</f>
        <v>3</v>
      </c>
    </row>
    <row r="536" customFormat="false" ht="15" hidden="false" customHeight="false" outlineLevel="0" collapsed="false">
      <c r="A536" s="61" t="n">
        <v>535</v>
      </c>
      <c r="B536" s="62" t="n">
        <v>42047.59375</v>
      </c>
      <c r="C536" s="63" t="n">
        <f aca="false">YEAR(B536)</f>
        <v>2015</v>
      </c>
      <c r="D536" s="32" t="s">
        <v>277</v>
      </c>
      <c r="E536" s="64" t="n">
        <v>8650.65</v>
      </c>
      <c r="F536" s="65" t="n">
        <v>0.0145</v>
      </c>
      <c r="G536" s="66" t="n">
        <v>125.434425</v>
      </c>
      <c r="H536" s="67" t="n">
        <f aca="false">E536+IF(D536="Long",1,-1)*G536</f>
        <v>8776.084425</v>
      </c>
      <c r="I536" s="68" t="n">
        <f aca="false">Assumptions!$B$58</f>
        <v>5.35750011455817</v>
      </c>
      <c r="J536" s="68" t="n">
        <f aca="false">INDEX(Yearly!$T$5:$T$22,MATCH(C536,Yearly!$A$5:$A$22,0))</f>
        <v>0.714333348607756</v>
      </c>
      <c r="K536" s="68" t="n">
        <f aca="false">G536-I536-J536</f>
        <v>119.362591536834</v>
      </c>
      <c r="L536" s="69" t="n">
        <f aca="false">(I536+J536)/Assumptions!$B$8</f>
        <v>0.00026772991973464</v>
      </c>
      <c r="M536" s="70" t="n">
        <f aca="false">F536-L536</f>
        <v>0.0142322700802654</v>
      </c>
      <c r="N536" s="71" t="n">
        <f aca="false">G536*Assumptions!$B$7</f>
        <v>986541.752625</v>
      </c>
      <c r="O536" s="71" t="n">
        <f aca="false">K536*Assumptions!$B$7</f>
        <v>938786.7824372</v>
      </c>
      <c r="P536" s="68" t="n">
        <f aca="false">P535+G536</f>
        <v>8778.9343</v>
      </c>
      <c r="Q536" s="68" t="n">
        <f aca="false">MAX(Q535,P536)</f>
        <v>8812.62237</v>
      </c>
      <c r="R536" s="68" t="n">
        <f aca="false">Q536-P536</f>
        <v>33.6880699999983</v>
      </c>
      <c r="S536" s="68" t="n">
        <f aca="false">S535+K536</f>
        <v>5525.86023044028</v>
      </c>
      <c r="T536" s="68" t="n">
        <f aca="false">MAX(T535,S536)</f>
        <v>5583.83563429294</v>
      </c>
      <c r="U536" s="68" t="n">
        <f aca="false">T536-S536</f>
        <v>57.9754038526635</v>
      </c>
      <c r="V536" s="70" t="n">
        <f aca="false">V535+F536</f>
        <v>1.7736</v>
      </c>
      <c r="W536" s="70" t="n">
        <f aca="false">MAX(W535,V536)</f>
        <v>1.7772</v>
      </c>
      <c r="X536" s="70" t="n">
        <f aca="false">W536-V536</f>
        <v>0.00360000000000005</v>
      </c>
      <c r="Y536" s="70" t="n">
        <f aca="false">Y535+M536</f>
        <v>1.63015975829747</v>
      </c>
      <c r="Z536" s="70" t="n">
        <f aca="false">MAX(Z535,Y536)</f>
        <v>1.6348306779764</v>
      </c>
      <c r="AA536" s="70" t="n">
        <f aca="false">Z536-Y536</f>
        <v>0.00467091967893851</v>
      </c>
      <c r="AB536" s="72" t="n">
        <f aca="false">AB535*(1+F536)</f>
        <v>5.37296428965312</v>
      </c>
      <c r="AC536" s="73" t="n">
        <f aca="false">MAX(AC535,AB536)</f>
        <v>5.39330518398089</v>
      </c>
      <c r="AD536" s="70" t="n">
        <f aca="false">1-AB536/AC536</f>
        <v>0.00377150812607197</v>
      </c>
      <c r="AE536" s="73" t="n">
        <f aca="false">AE535*(1+M536)</f>
        <v>4.6569335674116</v>
      </c>
      <c r="AF536" s="73" t="n">
        <f aca="false">MAX(AF535,AE536)</f>
        <v>4.67957811590947</v>
      </c>
      <c r="AG536" s="70" t="n">
        <f aca="false">1-AE536/AF536</f>
        <v>0.00483901495754247</v>
      </c>
      <c r="AH536" s="74" t="n">
        <f aca="false">IF(R536&gt;0,AH535+1,0)</f>
        <v>4</v>
      </c>
      <c r="AI536" s="74" t="n">
        <f aca="false">IF(U536&gt;0,AI535+1,0)</f>
        <v>4</v>
      </c>
      <c r="AJ536" s="74" t="n">
        <f aca="false">IF(G536&gt;0,AJ535+1,0)</f>
        <v>1</v>
      </c>
      <c r="AK536" s="74" t="n">
        <f aca="false">IF(G536&lt;=0,AK535+1,0)</f>
        <v>0</v>
      </c>
      <c r="AL536" s="74" t="n">
        <f aca="false">IF(K536&gt;0,AL535+1,0)</f>
        <v>1</v>
      </c>
      <c r="AM536" s="74" t="n">
        <f aca="false">IF(K536&lt;=0,AM535+1,0)</f>
        <v>0</v>
      </c>
    </row>
    <row r="537" customFormat="false" ht="15" hidden="false" customHeight="false" outlineLevel="0" collapsed="false">
      <c r="A537" s="61" t="n">
        <v>536</v>
      </c>
      <c r="B537" s="62" t="n">
        <v>42060.40625</v>
      </c>
      <c r="C537" s="63" t="n">
        <f aca="false">YEAR(B537)</f>
        <v>2015</v>
      </c>
      <c r="D537" s="32" t="s">
        <v>277</v>
      </c>
      <c r="E537" s="64" t="n">
        <v>8828</v>
      </c>
      <c r="F537" s="65" t="n">
        <v>-0.0064</v>
      </c>
      <c r="G537" s="66" t="n">
        <v>-56.4992</v>
      </c>
      <c r="H537" s="67" t="n">
        <f aca="false">E537+IF(D537="Long",1,-1)*G537</f>
        <v>8771.5008</v>
      </c>
      <c r="I537" s="68" t="n">
        <f aca="false">Assumptions!$B$58</f>
        <v>5.35750011455817</v>
      </c>
      <c r="J537" s="68" t="n">
        <f aca="false">INDEX(Yearly!$T$5:$T$22,MATCH(C537,Yearly!$A$5:$A$22,0))</f>
        <v>0.714333348607756</v>
      </c>
      <c r="K537" s="68" t="n">
        <f aca="false">G537-I537-J537</f>
        <v>-62.5710334631659</v>
      </c>
      <c r="L537" s="69" t="n">
        <f aca="false">(I537+J537)/Assumptions!$B$8</f>
        <v>0.00026772991973464</v>
      </c>
      <c r="M537" s="70" t="n">
        <f aca="false">F537-L537</f>
        <v>-0.00666772991973464</v>
      </c>
      <c r="N537" s="71" t="n">
        <f aca="false">G537*Assumptions!$B$7</f>
        <v>-444366.208</v>
      </c>
      <c r="O537" s="71" t="n">
        <f aca="false">K537*Assumptions!$B$7</f>
        <v>-492121.1781878</v>
      </c>
      <c r="P537" s="68" t="n">
        <f aca="false">P536+G537</f>
        <v>8722.4351</v>
      </c>
      <c r="Q537" s="68" t="n">
        <f aca="false">MAX(Q536,P537)</f>
        <v>8812.62237</v>
      </c>
      <c r="R537" s="68" t="n">
        <f aca="false">Q537-P537</f>
        <v>90.1872699999985</v>
      </c>
      <c r="S537" s="68" t="n">
        <f aca="false">S536+K537</f>
        <v>5463.28919697711</v>
      </c>
      <c r="T537" s="68" t="n">
        <f aca="false">MAX(T536,S537)</f>
        <v>5583.83563429294</v>
      </c>
      <c r="U537" s="68" t="n">
        <f aca="false">T537-S537</f>
        <v>120.546437315829</v>
      </c>
      <c r="V537" s="70" t="n">
        <f aca="false">V536+F537</f>
        <v>1.7672</v>
      </c>
      <c r="W537" s="70" t="n">
        <f aca="false">MAX(W536,V537)</f>
        <v>1.7772</v>
      </c>
      <c r="X537" s="70" t="n">
        <f aca="false">W537-V537</f>
        <v>0.01</v>
      </c>
      <c r="Y537" s="70" t="n">
        <f aca="false">Y536+M537</f>
        <v>1.62349202837773</v>
      </c>
      <c r="Z537" s="70" t="n">
        <f aca="false">MAX(Z536,Y537)</f>
        <v>1.6348306779764</v>
      </c>
      <c r="AA537" s="70" t="n">
        <f aca="false">Z537-Y537</f>
        <v>0.0113386495986731</v>
      </c>
      <c r="AB537" s="72" t="n">
        <f aca="false">AB536*(1+F537)</f>
        <v>5.33857731819934</v>
      </c>
      <c r="AC537" s="73" t="n">
        <f aca="false">MAX(AC536,AB537)</f>
        <v>5.39330518398089</v>
      </c>
      <c r="AD537" s="70" t="n">
        <f aca="false">1-AB537/AC537</f>
        <v>0.0101473704740651</v>
      </c>
      <c r="AE537" s="73" t="n">
        <f aca="false">AE536*(1+M537)</f>
        <v>4.62588239212995</v>
      </c>
      <c r="AF537" s="73" t="n">
        <f aca="false">MAX(AF536,AE537)</f>
        <v>4.67957811590947</v>
      </c>
      <c r="AG537" s="70" t="n">
        <f aca="false">1-AE537/AF537</f>
        <v>0.0114744796324626</v>
      </c>
      <c r="AH537" s="74" t="n">
        <f aca="false">IF(R537&gt;0,AH536+1,0)</f>
        <v>5</v>
      </c>
      <c r="AI537" s="74" t="n">
        <f aca="false">IF(U537&gt;0,AI536+1,0)</f>
        <v>5</v>
      </c>
      <c r="AJ537" s="74" t="n">
        <f aca="false">IF(G537&gt;0,AJ536+1,0)</f>
        <v>0</v>
      </c>
      <c r="AK537" s="74" t="n">
        <f aca="false">IF(G537&lt;=0,AK536+1,0)</f>
        <v>1</v>
      </c>
      <c r="AL537" s="74" t="n">
        <f aca="false">IF(K537&gt;0,AL536+1,0)</f>
        <v>0</v>
      </c>
      <c r="AM537" s="74" t="n">
        <f aca="false">IF(K537&lt;=0,AM536+1,0)</f>
        <v>1</v>
      </c>
    </row>
    <row r="538" customFormat="false" ht="15" hidden="false" customHeight="false" outlineLevel="0" collapsed="false">
      <c r="A538" s="61" t="n">
        <v>537</v>
      </c>
      <c r="B538" s="62" t="n">
        <v>42062.5104166667</v>
      </c>
      <c r="C538" s="63" t="n">
        <f aca="false">YEAR(B538)</f>
        <v>2015</v>
      </c>
      <c r="D538" s="32" t="s">
        <v>277</v>
      </c>
      <c r="E538" s="64" t="n">
        <v>8772.85</v>
      </c>
      <c r="F538" s="65" t="n">
        <v>0.0027</v>
      </c>
      <c r="G538" s="66" t="n">
        <v>23.686695</v>
      </c>
      <c r="H538" s="67" t="n">
        <f aca="false">E538+IF(D538="Long",1,-1)*G538</f>
        <v>8796.536695</v>
      </c>
      <c r="I538" s="68" t="n">
        <f aca="false">Assumptions!$B$58</f>
        <v>5.35750011455817</v>
      </c>
      <c r="J538" s="68" t="n">
        <f aca="false">INDEX(Yearly!$T$5:$T$22,MATCH(C538,Yearly!$A$5:$A$22,0))</f>
        <v>0.714333348607756</v>
      </c>
      <c r="K538" s="68" t="n">
        <f aca="false">G538-I538-J538</f>
        <v>17.6148615368341</v>
      </c>
      <c r="L538" s="69" t="n">
        <f aca="false">(I538+J538)/Assumptions!$B$8</f>
        <v>0.00026772991973464</v>
      </c>
      <c r="M538" s="70" t="n">
        <f aca="false">F538-L538</f>
        <v>0.00243227008026536</v>
      </c>
      <c r="N538" s="71" t="n">
        <f aca="false">G538*Assumptions!$B$7</f>
        <v>186295.856175</v>
      </c>
      <c r="O538" s="71" t="n">
        <f aca="false">K538*Assumptions!$B$7</f>
        <v>138540.8859872</v>
      </c>
      <c r="P538" s="68" t="n">
        <f aca="false">P537+G538</f>
        <v>8746.121795</v>
      </c>
      <c r="Q538" s="68" t="n">
        <f aca="false">MAX(Q537,P538)</f>
        <v>8812.62237</v>
      </c>
      <c r="R538" s="68" t="n">
        <f aca="false">Q538-P538</f>
        <v>66.5005749999982</v>
      </c>
      <c r="S538" s="68" t="n">
        <f aca="false">S537+K538</f>
        <v>5480.90405851395</v>
      </c>
      <c r="T538" s="68" t="n">
        <f aca="false">MAX(T537,S538)</f>
        <v>5583.83563429294</v>
      </c>
      <c r="U538" s="68" t="n">
        <f aca="false">T538-S538</f>
        <v>102.931575778995</v>
      </c>
      <c r="V538" s="70" t="n">
        <f aca="false">V537+F538</f>
        <v>1.7699</v>
      </c>
      <c r="W538" s="70" t="n">
        <f aca="false">MAX(W537,V538)</f>
        <v>1.7772</v>
      </c>
      <c r="X538" s="70" t="n">
        <f aca="false">W538-V538</f>
        <v>0.00730000000000008</v>
      </c>
      <c r="Y538" s="70" t="n">
        <f aca="false">Y537+M538</f>
        <v>1.625924298458</v>
      </c>
      <c r="Z538" s="70" t="n">
        <f aca="false">MAX(Z537,Y538)</f>
        <v>1.6348306779764</v>
      </c>
      <c r="AA538" s="70" t="n">
        <f aca="false">Z538-Y538</f>
        <v>0.00890637951840789</v>
      </c>
      <c r="AB538" s="72" t="n">
        <f aca="false">AB537*(1+F538)</f>
        <v>5.35299147695848</v>
      </c>
      <c r="AC538" s="73" t="n">
        <f aca="false">MAX(AC537,AB538)</f>
        <v>5.39330518398089</v>
      </c>
      <c r="AD538" s="70" t="n">
        <f aca="false">1-AB538/AC538</f>
        <v>0.00747476837434524</v>
      </c>
      <c r="AE538" s="73" t="n">
        <f aca="false">AE537*(1+M538)</f>
        <v>4.63713378746715</v>
      </c>
      <c r="AF538" s="73" t="n">
        <f aca="false">MAX(AF537,AE538)</f>
        <v>4.67957811590947</v>
      </c>
      <c r="AG538" s="70" t="n">
        <f aca="false">1-AE538/AF538</f>
        <v>0.00907011858569407</v>
      </c>
      <c r="AH538" s="74" t="n">
        <f aca="false">IF(R538&gt;0,AH537+1,0)</f>
        <v>6</v>
      </c>
      <c r="AI538" s="74" t="n">
        <f aca="false">IF(U538&gt;0,AI537+1,0)</f>
        <v>6</v>
      </c>
      <c r="AJ538" s="74" t="n">
        <f aca="false">IF(G538&gt;0,AJ537+1,0)</f>
        <v>1</v>
      </c>
      <c r="AK538" s="74" t="n">
        <f aca="false">IF(G538&lt;=0,AK537+1,0)</f>
        <v>0</v>
      </c>
      <c r="AL538" s="74" t="n">
        <f aca="false">IF(K538&gt;0,AL537+1,0)</f>
        <v>1</v>
      </c>
      <c r="AM538" s="74" t="n">
        <f aca="false">IF(K538&lt;=0,AM537+1,0)</f>
        <v>0</v>
      </c>
    </row>
    <row r="539" customFormat="false" ht="15" hidden="false" customHeight="false" outlineLevel="0" collapsed="false">
      <c r="A539" s="61" t="n">
        <v>538</v>
      </c>
      <c r="B539" s="62" t="n">
        <v>42063.63125</v>
      </c>
      <c r="C539" s="63" t="n">
        <f aca="false">YEAR(B539)</f>
        <v>2015</v>
      </c>
      <c r="D539" s="32" t="s">
        <v>277</v>
      </c>
      <c r="E539" s="64" t="n">
        <v>8879.35</v>
      </c>
      <c r="F539" s="65" t="n">
        <v>0.0049</v>
      </c>
      <c r="G539" s="66" t="n">
        <v>43.508815</v>
      </c>
      <c r="H539" s="67" t="n">
        <f aca="false">E539+IF(D539="Long",1,-1)*G539</f>
        <v>8922.858815</v>
      </c>
      <c r="I539" s="68" t="n">
        <f aca="false">Assumptions!$B$58</f>
        <v>5.35750011455817</v>
      </c>
      <c r="J539" s="68" t="n">
        <f aca="false">INDEX(Yearly!$T$5:$T$22,MATCH(C539,Yearly!$A$5:$A$22,0))</f>
        <v>0.714333348607756</v>
      </c>
      <c r="K539" s="68" t="n">
        <f aca="false">G539-I539-J539</f>
        <v>37.4369815368341</v>
      </c>
      <c r="L539" s="69" t="n">
        <f aca="false">(I539+J539)/Assumptions!$B$8</f>
        <v>0.00026772991973464</v>
      </c>
      <c r="M539" s="70" t="n">
        <f aca="false">F539-L539</f>
        <v>0.00463227008026536</v>
      </c>
      <c r="N539" s="71" t="n">
        <f aca="false">G539*Assumptions!$B$7</f>
        <v>342196.829975</v>
      </c>
      <c r="O539" s="71" t="n">
        <f aca="false">K539*Assumptions!$B$7</f>
        <v>294441.8597872</v>
      </c>
      <c r="P539" s="68" t="n">
        <f aca="false">P538+G539</f>
        <v>8789.63061</v>
      </c>
      <c r="Q539" s="68" t="n">
        <f aca="false">MAX(Q538,P539)</f>
        <v>8812.62237</v>
      </c>
      <c r="R539" s="68" t="n">
        <f aca="false">Q539-P539</f>
        <v>22.991759999999</v>
      </c>
      <c r="S539" s="68" t="n">
        <f aca="false">S538+K539</f>
        <v>5518.34104005078</v>
      </c>
      <c r="T539" s="68" t="n">
        <f aca="false">MAX(T538,S539)</f>
        <v>5583.83563429294</v>
      </c>
      <c r="U539" s="68" t="n">
        <f aca="false">T539-S539</f>
        <v>65.4945942421618</v>
      </c>
      <c r="V539" s="70" t="n">
        <f aca="false">V538+F539</f>
        <v>1.7748</v>
      </c>
      <c r="W539" s="70" t="n">
        <f aca="false">MAX(W538,V539)</f>
        <v>1.7772</v>
      </c>
      <c r="X539" s="70" t="n">
        <f aca="false">W539-V539</f>
        <v>0.00240000000000018</v>
      </c>
      <c r="Y539" s="70" t="n">
        <f aca="false">Y538+M539</f>
        <v>1.63055656853826</v>
      </c>
      <c r="Z539" s="70" t="n">
        <f aca="false">MAX(Z538,Y539)</f>
        <v>1.6348306779764</v>
      </c>
      <c r="AA539" s="70" t="n">
        <f aca="false">Z539-Y539</f>
        <v>0.00427410943814244</v>
      </c>
      <c r="AB539" s="72" t="n">
        <f aca="false">AB538*(1+F539)</f>
        <v>5.37922113519557</v>
      </c>
      <c r="AC539" s="73" t="n">
        <f aca="false">MAX(AC538,AB539)</f>
        <v>5.39330518398089</v>
      </c>
      <c r="AD539" s="70" t="n">
        <f aca="false">1-AB539/AC539</f>
        <v>0.00261139473937966</v>
      </c>
      <c r="AE539" s="73" t="n">
        <f aca="false">AE538*(1+M539)</f>
        <v>4.65861424356902</v>
      </c>
      <c r="AF539" s="73" t="n">
        <f aca="false">MAX(AF538,AE539)</f>
        <v>4.67957811590947</v>
      </c>
      <c r="AG539" s="70" t="n">
        <f aca="false">1-AE539/AF539</f>
        <v>0.00447986374437748</v>
      </c>
      <c r="AH539" s="74" t="n">
        <f aca="false">IF(R539&gt;0,AH538+1,0)</f>
        <v>7</v>
      </c>
      <c r="AI539" s="74" t="n">
        <f aca="false">IF(U539&gt;0,AI538+1,0)</f>
        <v>7</v>
      </c>
      <c r="AJ539" s="74" t="n">
        <f aca="false">IF(G539&gt;0,AJ538+1,0)</f>
        <v>2</v>
      </c>
      <c r="AK539" s="74" t="n">
        <f aca="false">IF(G539&lt;=0,AK538+1,0)</f>
        <v>0</v>
      </c>
      <c r="AL539" s="74" t="n">
        <f aca="false">IF(K539&gt;0,AL538+1,0)</f>
        <v>2</v>
      </c>
      <c r="AM539" s="74" t="n">
        <f aca="false">IF(K539&lt;=0,AM538+1,0)</f>
        <v>0</v>
      </c>
    </row>
    <row r="540" customFormat="false" ht="15" hidden="false" customHeight="false" outlineLevel="0" collapsed="false">
      <c r="A540" s="61" t="n">
        <v>539</v>
      </c>
      <c r="B540" s="62" t="n">
        <v>42068.6354166667</v>
      </c>
      <c r="C540" s="63" t="n">
        <f aca="false">YEAR(B540)</f>
        <v>2015</v>
      </c>
      <c r="D540" s="32" t="s">
        <v>277</v>
      </c>
      <c r="E540" s="64" t="n">
        <v>8950</v>
      </c>
      <c r="F540" s="65" t="n">
        <v>-0.0149</v>
      </c>
      <c r="G540" s="66" t="n">
        <v>-133.355</v>
      </c>
      <c r="H540" s="67" t="n">
        <f aca="false">E540+IF(D540="Long",1,-1)*G540</f>
        <v>8816.645</v>
      </c>
      <c r="I540" s="68" t="n">
        <f aca="false">Assumptions!$B$58</f>
        <v>5.35750011455817</v>
      </c>
      <c r="J540" s="68" t="n">
        <f aca="false">INDEX(Yearly!$T$5:$T$22,MATCH(C540,Yearly!$A$5:$A$22,0))</f>
        <v>0.714333348607756</v>
      </c>
      <c r="K540" s="68" t="n">
        <f aca="false">G540-I540-J540</f>
        <v>-139.426833463166</v>
      </c>
      <c r="L540" s="69" t="n">
        <f aca="false">(I540+J540)/Assumptions!$B$8</f>
        <v>0.00026772991973464</v>
      </c>
      <c r="M540" s="70" t="n">
        <f aca="false">F540-L540</f>
        <v>-0.0151677299197346</v>
      </c>
      <c r="N540" s="71" t="n">
        <f aca="false">G540*Assumptions!$B$7</f>
        <v>-1048837.075</v>
      </c>
      <c r="O540" s="71" t="n">
        <f aca="false">K540*Assumptions!$B$7</f>
        <v>-1096592.0451878</v>
      </c>
      <c r="P540" s="68" t="n">
        <f aca="false">P539+G540</f>
        <v>8656.27561</v>
      </c>
      <c r="Q540" s="68" t="n">
        <f aca="false">MAX(Q539,P540)</f>
        <v>8812.62237</v>
      </c>
      <c r="R540" s="68" t="n">
        <f aca="false">Q540-P540</f>
        <v>156.346759999999</v>
      </c>
      <c r="S540" s="68" t="n">
        <f aca="false">S539+K540</f>
        <v>5378.91420658762</v>
      </c>
      <c r="T540" s="68" t="n">
        <f aca="false">MAX(T539,S540)</f>
        <v>5583.83563429294</v>
      </c>
      <c r="U540" s="68" t="n">
        <f aca="false">T540-S540</f>
        <v>204.921427705328</v>
      </c>
      <c r="V540" s="70" t="n">
        <f aca="false">V539+F540</f>
        <v>1.7599</v>
      </c>
      <c r="W540" s="70" t="n">
        <f aca="false">MAX(W539,V540)</f>
        <v>1.7772</v>
      </c>
      <c r="X540" s="70" t="n">
        <f aca="false">W540-V540</f>
        <v>0.0173000000000001</v>
      </c>
      <c r="Y540" s="70" t="n">
        <f aca="false">Y539+M540</f>
        <v>1.61538883861853</v>
      </c>
      <c r="Z540" s="70" t="n">
        <f aca="false">MAX(Z539,Y540)</f>
        <v>1.6348306779764</v>
      </c>
      <c r="AA540" s="70" t="n">
        <f aca="false">Z540-Y540</f>
        <v>0.019441839357877</v>
      </c>
      <c r="AB540" s="72" t="n">
        <f aca="false">AB539*(1+F540)</f>
        <v>5.29907074028116</v>
      </c>
      <c r="AC540" s="73" t="n">
        <f aca="false">MAX(AC539,AB540)</f>
        <v>5.39330518398089</v>
      </c>
      <c r="AD540" s="70" t="n">
        <f aca="false">1-AB540/AC540</f>
        <v>0.0174724849577629</v>
      </c>
      <c r="AE540" s="73" t="n">
        <f aca="false">AE539*(1+M540)</f>
        <v>4.58795364092234</v>
      </c>
      <c r="AF540" s="73" t="n">
        <f aca="false">MAX(AF539,AE540)</f>
        <v>4.67957811590947</v>
      </c>
      <c r="AG540" s="70" t="n">
        <f aca="false">1-AE540/AF540</f>
        <v>0.0195796443007602</v>
      </c>
      <c r="AH540" s="74" t="n">
        <f aca="false">IF(R540&gt;0,AH539+1,0)</f>
        <v>8</v>
      </c>
      <c r="AI540" s="74" t="n">
        <f aca="false">IF(U540&gt;0,AI539+1,0)</f>
        <v>8</v>
      </c>
      <c r="AJ540" s="74" t="n">
        <f aca="false">IF(G540&gt;0,AJ539+1,0)</f>
        <v>0</v>
      </c>
      <c r="AK540" s="74" t="n">
        <f aca="false">IF(G540&lt;=0,AK539+1,0)</f>
        <v>1</v>
      </c>
      <c r="AL540" s="74" t="n">
        <f aca="false">IF(K540&gt;0,AL539+1,0)</f>
        <v>0</v>
      </c>
      <c r="AM540" s="74" t="n">
        <f aca="false">IF(K540&lt;=0,AM539+1,0)</f>
        <v>1</v>
      </c>
    </row>
    <row r="541" customFormat="false" ht="15" hidden="false" customHeight="false" outlineLevel="0" collapsed="false">
      <c r="A541" s="61" t="n">
        <v>540</v>
      </c>
      <c r="B541" s="62" t="n">
        <v>42076.40625</v>
      </c>
      <c r="C541" s="63" t="n">
        <f aca="false">YEAR(B541)</f>
        <v>2015</v>
      </c>
      <c r="D541" s="32" t="s">
        <v>277</v>
      </c>
      <c r="E541" s="64" t="n">
        <v>8808.15</v>
      </c>
      <c r="F541" s="65" t="n">
        <v>-0.0078</v>
      </c>
      <c r="G541" s="66" t="n">
        <v>-68.70357</v>
      </c>
      <c r="H541" s="67" t="n">
        <f aca="false">E541+IF(D541="Long",1,-1)*G541</f>
        <v>8739.44643</v>
      </c>
      <c r="I541" s="68" t="n">
        <f aca="false">Assumptions!$B$58</f>
        <v>5.35750011455817</v>
      </c>
      <c r="J541" s="68" t="n">
        <f aca="false">INDEX(Yearly!$T$5:$T$22,MATCH(C541,Yearly!$A$5:$A$22,0))</f>
        <v>0.714333348607756</v>
      </c>
      <c r="K541" s="68" t="n">
        <f aca="false">G541-I541-J541</f>
        <v>-74.7754034631659</v>
      </c>
      <c r="L541" s="69" t="n">
        <f aca="false">(I541+J541)/Assumptions!$B$8</f>
        <v>0.00026772991973464</v>
      </c>
      <c r="M541" s="70" t="n">
        <f aca="false">F541-L541</f>
        <v>-0.00806772991973464</v>
      </c>
      <c r="N541" s="71" t="n">
        <f aca="false">G541*Assumptions!$B$7</f>
        <v>-540353.57805</v>
      </c>
      <c r="O541" s="71" t="n">
        <f aca="false">K541*Assumptions!$B$7</f>
        <v>-588108.5482378</v>
      </c>
      <c r="P541" s="68" t="n">
        <f aca="false">P540+G541</f>
        <v>8587.57204</v>
      </c>
      <c r="Q541" s="68" t="n">
        <f aca="false">MAX(Q540,P541)</f>
        <v>8812.62237</v>
      </c>
      <c r="R541" s="68" t="n">
        <f aca="false">Q541-P541</f>
        <v>225.050329999998</v>
      </c>
      <c r="S541" s="68" t="n">
        <f aca="false">S540+K541</f>
        <v>5304.13880312445</v>
      </c>
      <c r="T541" s="68" t="n">
        <f aca="false">MAX(T540,S541)</f>
        <v>5583.83563429294</v>
      </c>
      <c r="U541" s="68" t="n">
        <f aca="false">T541-S541</f>
        <v>279.696831168494</v>
      </c>
      <c r="V541" s="70" t="n">
        <f aca="false">V540+F541</f>
        <v>1.7521</v>
      </c>
      <c r="W541" s="70" t="n">
        <f aca="false">MAX(W540,V541)</f>
        <v>1.7772</v>
      </c>
      <c r="X541" s="70" t="n">
        <f aca="false">W541-V541</f>
        <v>0.0251000000000001</v>
      </c>
      <c r="Y541" s="70" t="n">
        <f aca="false">Y540+M541</f>
        <v>1.60732110869879</v>
      </c>
      <c r="Z541" s="70" t="n">
        <f aca="false">MAX(Z540,Y541)</f>
        <v>1.6348306779764</v>
      </c>
      <c r="AA541" s="70" t="n">
        <f aca="false">Z541-Y541</f>
        <v>0.0275095692776117</v>
      </c>
      <c r="AB541" s="72" t="n">
        <f aca="false">AB540*(1+F541)</f>
        <v>5.25773798850696</v>
      </c>
      <c r="AC541" s="73" t="n">
        <f aca="false">MAX(AC540,AB541)</f>
        <v>5.39330518398089</v>
      </c>
      <c r="AD541" s="70" t="n">
        <f aca="false">1-AB541/AC541</f>
        <v>0.0251361995750923</v>
      </c>
      <c r="AE541" s="73" t="n">
        <f aca="false">AE540*(1+M541)</f>
        <v>4.55093927006312</v>
      </c>
      <c r="AF541" s="73" t="n">
        <f aca="false">MAX(AF540,AE541)</f>
        <v>4.67957811590947</v>
      </c>
      <c r="AG541" s="70" t="n">
        <f aca="false">1-AE541/AF541</f>
        <v>0.0274894109383518</v>
      </c>
      <c r="AH541" s="74" t="n">
        <f aca="false">IF(R541&gt;0,AH540+1,0)</f>
        <v>9</v>
      </c>
      <c r="AI541" s="74" t="n">
        <f aca="false">IF(U541&gt;0,AI540+1,0)</f>
        <v>9</v>
      </c>
      <c r="AJ541" s="74" t="n">
        <f aca="false">IF(G541&gt;0,AJ540+1,0)</f>
        <v>0</v>
      </c>
      <c r="AK541" s="74" t="n">
        <f aca="false">IF(G541&lt;=0,AK540+1,0)</f>
        <v>2</v>
      </c>
      <c r="AL541" s="74" t="n">
        <f aca="false">IF(K541&gt;0,AL540+1,0)</f>
        <v>0</v>
      </c>
      <c r="AM541" s="74" t="n">
        <f aca="false">IF(K541&lt;=0,AM540+1,0)</f>
        <v>2</v>
      </c>
    </row>
    <row r="542" customFormat="false" ht="15" hidden="false" customHeight="false" outlineLevel="0" collapsed="false">
      <c r="A542" s="61" t="n">
        <v>541</v>
      </c>
      <c r="B542" s="62" t="n">
        <v>42076.4388888889</v>
      </c>
      <c r="C542" s="63" t="n">
        <f aca="false">YEAR(B542)</f>
        <v>2015</v>
      </c>
      <c r="D542" s="32" t="s">
        <v>276</v>
      </c>
      <c r="E542" s="64" t="n">
        <v>8739.6</v>
      </c>
      <c r="F542" s="65" t="n">
        <v>0.0019</v>
      </c>
      <c r="G542" s="66" t="n">
        <v>16.60524</v>
      </c>
      <c r="H542" s="67" t="n">
        <f aca="false">E542+IF(D542="Long",1,-1)*G542</f>
        <v>8722.99476</v>
      </c>
      <c r="I542" s="68" t="n">
        <f aca="false">Assumptions!$B$58</f>
        <v>5.35750011455817</v>
      </c>
      <c r="J542" s="68" t="n">
        <f aca="false">INDEX(Yearly!$T$5:$T$22,MATCH(C542,Yearly!$A$5:$A$22,0))</f>
        <v>0.714333348607756</v>
      </c>
      <c r="K542" s="68" t="n">
        <f aca="false">G542-I542-J542</f>
        <v>10.5334065368341</v>
      </c>
      <c r="L542" s="69" t="n">
        <f aca="false">(I542+J542)/Assumptions!$B$8</f>
        <v>0.00026772991973464</v>
      </c>
      <c r="M542" s="70" t="n">
        <f aca="false">F542-L542</f>
        <v>0.00163227008026536</v>
      </c>
      <c r="N542" s="71" t="n">
        <f aca="false">G542*Assumptions!$B$7</f>
        <v>130600.2126</v>
      </c>
      <c r="O542" s="71" t="n">
        <f aca="false">K542*Assumptions!$B$7</f>
        <v>82845.2424122</v>
      </c>
      <c r="P542" s="68" t="n">
        <f aca="false">P541+G542</f>
        <v>8604.17728</v>
      </c>
      <c r="Q542" s="68" t="n">
        <f aca="false">MAX(Q541,P542)</f>
        <v>8812.62237</v>
      </c>
      <c r="R542" s="68" t="n">
        <f aca="false">Q542-P542</f>
        <v>208.445089999997</v>
      </c>
      <c r="S542" s="68" t="n">
        <f aca="false">S541+K542</f>
        <v>5314.67220966128</v>
      </c>
      <c r="T542" s="68" t="n">
        <f aca="false">MAX(T541,S542)</f>
        <v>5583.83563429294</v>
      </c>
      <c r="U542" s="68" t="n">
        <f aca="false">T542-S542</f>
        <v>269.16342463166</v>
      </c>
      <c r="V542" s="70" t="n">
        <f aca="false">V541+F542</f>
        <v>1.754</v>
      </c>
      <c r="W542" s="70" t="n">
        <f aca="false">MAX(W541,V542)</f>
        <v>1.7772</v>
      </c>
      <c r="X542" s="70" t="n">
        <f aca="false">W542-V542</f>
        <v>0.0232000000000001</v>
      </c>
      <c r="Y542" s="70" t="n">
        <f aca="false">Y541+M542</f>
        <v>1.60895337877906</v>
      </c>
      <c r="Z542" s="70" t="n">
        <f aca="false">MAX(Z541,Y542)</f>
        <v>1.6348306779764</v>
      </c>
      <c r="AA542" s="70" t="n">
        <f aca="false">Z542-Y542</f>
        <v>0.0258772991973464</v>
      </c>
      <c r="AB542" s="72" t="n">
        <f aca="false">AB541*(1+F542)</f>
        <v>5.26772769068513</v>
      </c>
      <c r="AC542" s="73" t="n">
        <f aca="false">MAX(AC541,AB542)</f>
        <v>5.39330518398089</v>
      </c>
      <c r="AD542" s="70" t="n">
        <f aca="false">1-AB542/AC542</f>
        <v>0.0232839583542849</v>
      </c>
      <c r="AE542" s="73" t="n">
        <f aca="false">AE541*(1+M542)</f>
        <v>4.55836763207075</v>
      </c>
      <c r="AF542" s="73" t="n">
        <f aca="false">MAX(AF541,AE542)</f>
        <v>4.67957811590947</v>
      </c>
      <c r="AG542" s="70" t="n">
        <f aca="false">1-AE542/AF542</f>
        <v>0.0259020110010854</v>
      </c>
      <c r="AH542" s="74" t="n">
        <f aca="false">IF(R542&gt;0,AH541+1,0)</f>
        <v>10</v>
      </c>
      <c r="AI542" s="74" t="n">
        <f aca="false">IF(U542&gt;0,AI541+1,0)</f>
        <v>10</v>
      </c>
      <c r="AJ542" s="74" t="n">
        <f aca="false">IF(G542&gt;0,AJ541+1,0)</f>
        <v>1</v>
      </c>
      <c r="AK542" s="74" t="n">
        <f aca="false">IF(G542&lt;=0,AK541+1,0)</f>
        <v>0</v>
      </c>
      <c r="AL542" s="74" t="n">
        <f aca="false">IF(K542&gt;0,AL541+1,0)</f>
        <v>1</v>
      </c>
      <c r="AM542" s="74" t="n">
        <f aca="false">IF(K542&lt;=0,AM541+1,0)</f>
        <v>0</v>
      </c>
    </row>
    <row r="543" customFormat="false" ht="15" hidden="false" customHeight="false" outlineLevel="0" collapsed="false">
      <c r="A543" s="61" t="n">
        <v>542</v>
      </c>
      <c r="B543" s="62" t="n">
        <v>42080.4270833333</v>
      </c>
      <c r="C543" s="63" t="n">
        <f aca="false">YEAR(B543)</f>
        <v>2015</v>
      </c>
      <c r="D543" s="32" t="s">
        <v>277</v>
      </c>
      <c r="E543" s="64" t="n">
        <v>8723.35</v>
      </c>
      <c r="F543" s="65" t="n">
        <v>-0.0044</v>
      </c>
      <c r="G543" s="66" t="n">
        <v>-38.38274</v>
      </c>
      <c r="H543" s="67" t="n">
        <f aca="false">E543+IF(D543="Long",1,-1)*G543</f>
        <v>8684.96726</v>
      </c>
      <c r="I543" s="68" t="n">
        <f aca="false">Assumptions!$B$58</f>
        <v>5.35750011455817</v>
      </c>
      <c r="J543" s="68" t="n">
        <f aca="false">INDEX(Yearly!$T$5:$T$22,MATCH(C543,Yearly!$A$5:$A$22,0))</f>
        <v>0.714333348607756</v>
      </c>
      <c r="K543" s="68" t="n">
        <f aca="false">G543-I543-J543</f>
        <v>-44.4545734631659</v>
      </c>
      <c r="L543" s="69" t="n">
        <f aca="false">(I543+J543)/Assumptions!$B$8</f>
        <v>0.00026772991973464</v>
      </c>
      <c r="M543" s="70" t="n">
        <f aca="false">F543-L543</f>
        <v>-0.00466772991973464</v>
      </c>
      <c r="N543" s="71" t="n">
        <f aca="false">G543*Assumptions!$B$7</f>
        <v>-301880.2501</v>
      </c>
      <c r="O543" s="71" t="n">
        <f aca="false">K543*Assumptions!$B$7</f>
        <v>-349635.2202878</v>
      </c>
      <c r="P543" s="68" t="n">
        <f aca="false">P542+G543</f>
        <v>8565.79454</v>
      </c>
      <c r="Q543" s="68" t="n">
        <f aca="false">MAX(Q542,P543)</f>
        <v>8812.62237</v>
      </c>
      <c r="R543" s="68" t="n">
        <f aca="false">Q543-P543</f>
        <v>246.827829999997</v>
      </c>
      <c r="S543" s="68" t="n">
        <f aca="false">S542+K543</f>
        <v>5270.21763619812</v>
      </c>
      <c r="T543" s="68" t="n">
        <f aca="false">MAX(T542,S543)</f>
        <v>5583.83563429294</v>
      </c>
      <c r="U543" s="68" t="n">
        <f aca="false">T543-S543</f>
        <v>313.617998094825</v>
      </c>
      <c r="V543" s="70" t="n">
        <f aca="false">V542+F543</f>
        <v>1.7496</v>
      </c>
      <c r="W543" s="70" t="n">
        <f aca="false">MAX(W542,V543)</f>
        <v>1.7772</v>
      </c>
      <c r="X543" s="70" t="n">
        <f aca="false">W543-V543</f>
        <v>0.0276000000000001</v>
      </c>
      <c r="Y543" s="70" t="n">
        <f aca="false">Y542+M543</f>
        <v>1.60428564885932</v>
      </c>
      <c r="Z543" s="70" t="n">
        <f aca="false">MAX(Z542,Y543)</f>
        <v>1.6348306779764</v>
      </c>
      <c r="AA543" s="70" t="n">
        <f aca="false">Z543-Y543</f>
        <v>0.030545029117081</v>
      </c>
      <c r="AB543" s="72" t="n">
        <f aca="false">AB542*(1+F543)</f>
        <v>5.24454968884611</v>
      </c>
      <c r="AC543" s="73" t="n">
        <f aca="false">MAX(AC542,AB543)</f>
        <v>5.39330518398089</v>
      </c>
      <c r="AD543" s="70" t="n">
        <f aca="false">1-AB543/AC543</f>
        <v>0.0275815089375259</v>
      </c>
      <c r="AE543" s="73" t="n">
        <f aca="false">AE542*(1+M543)</f>
        <v>4.53709040308938</v>
      </c>
      <c r="AF543" s="73" t="n">
        <f aca="false">MAX(AF542,AE543)</f>
        <v>4.67957811590947</v>
      </c>
      <c r="AG543" s="70" t="n">
        <f aca="false">1-AE543/AF543</f>
        <v>0.0304488373290889</v>
      </c>
      <c r="AH543" s="74" t="n">
        <f aca="false">IF(R543&gt;0,AH542+1,0)</f>
        <v>11</v>
      </c>
      <c r="AI543" s="74" t="n">
        <f aca="false">IF(U543&gt;0,AI542+1,0)</f>
        <v>11</v>
      </c>
      <c r="AJ543" s="74" t="n">
        <f aca="false">IF(G543&gt;0,AJ542+1,0)</f>
        <v>0</v>
      </c>
      <c r="AK543" s="74" t="n">
        <f aca="false">IF(G543&lt;=0,AK542+1,0)</f>
        <v>1</v>
      </c>
      <c r="AL543" s="74" t="n">
        <f aca="false">IF(K543&gt;0,AL542+1,0)</f>
        <v>0</v>
      </c>
      <c r="AM543" s="74" t="n">
        <f aca="false">IF(K543&lt;=0,AM542+1,0)</f>
        <v>1</v>
      </c>
    </row>
    <row r="544" customFormat="false" ht="15" hidden="false" customHeight="false" outlineLevel="0" collapsed="false">
      <c r="A544" s="61" t="n">
        <v>543</v>
      </c>
      <c r="B544" s="62" t="n">
        <v>42080.5236111111</v>
      </c>
      <c r="C544" s="63" t="n">
        <f aca="false">YEAR(B544)</f>
        <v>2015</v>
      </c>
      <c r="D544" s="32" t="s">
        <v>276</v>
      </c>
      <c r="E544" s="64" t="n">
        <v>8685.15</v>
      </c>
      <c r="F544" s="65" t="n">
        <v>-0.0053</v>
      </c>
      <c r="G544" s="66" t="n">
        <v>-46.031295</v>
      </c>
      <c r="H544" s="67" t="n">
        <f aca="false">E544+IF(D544="Long",1,-1)*G544</f>
        <v>8731.181295</v>
      </c>
      <c r="I544" s="68" t="n">
        <f aca="false">Assumptions!$B$58</f>
        <v>5.35750011455817</v>
      </c>
      <c r="J544" s="68" t="n">
        <f aca="false">INDEX(Yearly!$T$5:$T$22,MATCH(C544,Yearly!$A$5:$A$22,0))</f>
        <v>0.714333348607756</v>
      </c>
      <c r="K544" s="68" t="n">
        <f aca="false">G544-I544-J544</f>
        <v>-52.1031284631659</v>
      </c>
      <c r="L544" s="69" t="n">
        <f aca="false">(I544+J544)/Assumptions!$B$8</f>
        <v>0.00026772991973464</v>
      </c>
      <c r="M544" s="70" t="n">
        <f aca="false">F544-L544</f>
        <v>-0.00556772991973464</v>
      </c>
      <c r="N544" s="71" t="n">
        <f aca="false">G544*Assumptions!$B$7</f>
        <v>-362036.135175</v>
      </c>
      <c r="O544" s="71" t="n">
        <f aca="false">K544*Assumptions!$B$7</f>
        <v>-409791.1053628</v>
      </c>
      <c r="P544" s="68" t="n">
        <f aca="false">P543+G544</f>
        <v>8519.763245</v>
      </c>
      <c r="Q544" s="68" t="n">
        <f aca="false">MAX(Q543,P544)</f>
        <v>8812.62237</v>
      </c>
      <c r="R544" s="68" t="n">
        <f aca="false">Q544-P544</f>
        <v>292.859124999997</v>
      </c>
      <c r="S544" s="68" t="n">
        <f aca="false">S543+K544</f>
        <v>5218.11450773495</v>
      </c>
      <c r="T544" s="68" t="n">
        <f aca="false">MAX(T543,S544)</f>
        <v>5583.83563429294</v>
      </c>
      <c r="U544" s="68" t="n">
        <f aca="false">T544-S544</f>
        <v>365.721126557992</v>
      </c>
      <c r="V544" s="70" t="n">
        <f aca="false">V543+F544</f>
        <v>1.7443</v>
      </c>
      <c r="W544" s="70" t="n">
        <f aca="false">MAX(W543,V544)</f>
        <v>1.7772</v>
      </c>
      <c r="X544" s="70" t="n">
        <f aca="false">W544-V544</f>
        <v>0.0329000000000002</v>
      </c>
      <c r="Y544" s="70" t="n">
        <f aca="false">Y543+M544</f>
        <v>1.59871791893959</v>
      </c>
      <c r="Z544" s="70" t="n">
        <f aca="false">MAX(Z543,Y544)</f>
        <v>1.6348306779764</v>
      </c>
      <c r="AA544" s="70" t="n">
        <f aca="false">Z544-Y544</f>
        <v>0.0361127590368155</v>
      </c>
      <c r="AB544" s="72" t="n">
        <f aca="false">AB543*(1+F544)</f>
        <v>5.21675357549523</v>
      </c>
      <c r="AC544" s="73" t="n">
        <f aca="false">MAX(AC543,AB544)</f>
        <v>5.39330518398089</v>
      </c>
      <c r="AD544" s="70" t="n">
        <f aca="false">1-AB544/AC544</f>
        <v>0.032735326940157</v>
      </c>
      <c r="AE544" s="73" t="n">
        <f aca="false">AE543*(1+M544)</f>
        <v>4.51182910910356</v>
      </c>
      <c r="AF544" s="73" t="n">
        <f aca="false">MAX(AF543,AE544)</f>
        <v>4.67957811590947</v>
      </c>
      <c r="AG544" s="70" t="n">
        <f aca="false">1-AE544/AF544</f>
        <v>0.0358470363462053</v>
      </c>
      <c r="AH544" s="74" t="n">
        <f aca="false">IF(R544&gt;0,AH543+1,0)</f>
        <v>12</v>
      </c>
      <c r="AI544" s="74" t="n">
        <f aca="false">IF(U544&gt;0,AI543+1,0)</f>
        <v>12</v>
      </c>
      <c r="AJ544" s="74" t="n">
        <f aca="false">IF(G544&gt;0,AJ543+1,0)</f>
        <v>0</v>
      </c>
      <c r="AK544" s="74" t="n">
        <f aca="false">IF(G544&lt;=0,AK543+1,0)</f>
        <v>2</v>
      </c>
      <c r="AL544" s="74" t="n">
        <f aca="false">IF(K544&gt;0,AL543+1,0)</f>
        <v>0</v>
      </c>
      <c r="AM544" s="74" t="n">
        <f aca="false">IF(K544&lt;=0,AM543+1,0)</f>
        <v>2</v>
      </c>
    </row>
    <row r="545" customFormat="false" ht="15" hidden="false" customHeight="false" outlineLevel="0" collapsed="false">
      <c r="A545" s="61" t="n">
        <v>544</v>
      </c>
      <c r="B545" s="62" t="n">
        <v>42080.6354166667</v>
      </c>
      <c r="C545" s="63" t="n">
        <f aca="false">YEAR(B545)</f>
        <v>2015</v>
      </c>
      <c r="D545" s="32" t="s">
        <v>277</v>
      </c>
      <c r="E545" s="64" t="n">
        <v>8731.1</v>
      </c>
      <c r="F545" s="65" t="n">
        <v>-0.0035</v>
      </c>
      <c r="G545" s="66" t="n">
        <v>-30.55885</v>
      </c>
      <c r="H545" s="67" t="n">
        <f aca="false">E545+IF(D545="Long",1,-1)*G545</f>
        <v>8700.54115</v>
      </c>
      <c r="I545" s="68" t="n">
        <f aca="false">Assumptions!$B$58</f>
        <v>5.35750011455817</v>
      </c>
      <c r="J545" s="68" t="n">
        <f aca="false">INDEX(Yearly!$T$5:$T$22,MATCH(C545,Yearly!$A$5:$A$22,0))</f>
        <v>0.714333348607756</v>
      </c>
      <c r="K545" s="68" t="n">
        <f aca="false">G545-I545-J545</f>
        <v>-36.6306834631659</v>
      </c>
      <c r="L545" s="69" t="n">
        <f aca="false">(I545+J545)/Assumptions!$B$8</f>
        <v>0.00026772991973464</v>
      </c>
      <c r="M545" s="70" t="n">
        <f aca="false">F545-L545</f>
        <v>-0.00376772991973464</v>
      </c>
      <c r="N545" s="71" t="n">
        <f aca="false">G545*Assumptions!$B$7</f>
        <v>-240345.35525</v>
      </c>
      <c r="O545" s="71" t="n">
        <f aca="false">K545*Assumptions!$B$7</f>
        <v>-288100.3254378</v>
      </c>
      <c r="P545" s="68" t="n">
        <f aca="false">P544+G545</f>
        <v>8489.204395</v>
      </c>
      <c r="Q545" s="68" t="n">
        <f aca="false">MAX(Q544,P545)</f>
        <v>8812.62237</v>
      </c>
      <c r="R545" s="68" t="n">
        <f aca="false">Q545-P545</f>
        <v>323.417974999997</v>
      </c>
      <c r="S545" s="68" t="n">
        <f aca="false">S544+K545</f>
        <v>5181.48382427179</v>
      </c>
      <c r="T545" s="68" t="n">
        <f aca="false">MAX(T544,S545)</f>
        <v>5583.83563429294</v>
      </c>
      <c r="U545" s="68" t="n">
        <f aca="false">T545-S545</f>
        <v>402.351810021158</v>
      </c>
      <c r="V545" s="70" t="n">
        <f aca="false">V544+F545</f>
        <v>1.7408</v>
      </c>
      <c r="W545" s="70" t="n">
        <f aca="false">MAX(W544,V545)</f>
        <v>1.7772</v>
      </c>
      <c r="X545" s="70" t="n">
        <f aca="false">W545-V545</f>
        <v>0.0364000000000002</v>
      </c>
      <c r="Y545" s="70" t="n">
        <f aca="false">Y544+M545</f>
        <v>1.59495018901985</v>
      </c>
      <c r="Z545" s="70" t="n">
        <f aca="false">MAX(Z544,Y545)</f>
        <v>1.6348306779764</v>
      </c>
      <c r="AA545" s="70" t="n">
        <f aca="false">Z545-Y545</f>
        <v>0.0398804889565503</v>
      </c>
      <c r="AB545" s="72" t="n">
        <f aca="false">AB544*(1+F545)</f>
        <v>5.198494937981</v>
      </c>
      <c r="AC545" s="73" t="n">
        <f aca="false">MAX(AC544,AB545)</f>
        <v>5.39330518398089</v>
      </c>
      <c r="AD545" s="70" t="n">
        <f aca="false">1-AB545/AC545</f>
        <v>0.0361207532958664</v>
      </c>
      <c r="AE545" s="73" t="n">
        <f aca="false">AE544*(1+M545)</f>
        <v>4.49482975557646</v>
      </c>
      <c r="AF545" s="73" t="n">
        <f aca="false">MAX(AF544,AE545)</f>
        <v>4.67957811590947</v>
      </c>
      <c r="AG545" s="70" t="n">
        <f aca="false">1-AE545/AF545</f>
        <v>0.0394797043145646</v>
      </c>
      <c r="AH545" s="74" t="n">
        <f aca="false">IF(R545&gt;0,AH544+1,0)</f>
        <v>13</v>
      </c>
      <c r="AI545" s="74" t="n">
        <f aca="false">IF(U545&gt;0,AI544+1,0)</f>
        <v>13</v>
      </c>
      <c r="AJ545" s="74" t="n">
        <f aca="false">IF(G545&gt;0,AJ544+1,0)</f>
        <v>0</v>
      </c>
      <c r="AK545" s="74" t="n">
        <f aca="false">IF(G545&lt;=0,AK544+1,0)</f>
        <v>3</v>
      </c>
      <c r="AL545" s="74" t="n">
        <f aca="false">IF(K545&gt;0,AL544+1,0)</f>
        <v>0</v>
      </c>
      <c r="AM545" s="74" t="n">
        <f aca="false">IF(K545&lt;=0,AM544+1,0)</f>
        <v>3</v>
      </c>
    </row>
    <row r="546" customFormat="false" ht="15" hidden="false" customHeight="false" outlineLevel="0" collapsed="false">
      <c r="A546" s="61" t="n">
        <v>545</v>
      </c>
      <c r="B546" s="62" t="n">
        <v>42081.5736111111</v>
      </c>
      <c r="C546" s="63" t="n">
        <f aca="false">YEAR(B546)</f>
        <v>2015</v>
      </c>
      <c r="D546" s="32" t="s">
        <v>276</v>
      </c>
      <c r="E546" s="64" t="n">
        <v>8700.75</v>
      </c>
      <c r="F546" s="65" t="n">
        <v>-0.0086</v>
      </c>
      <c r="G546" s="66" t="n">
        <v>-74.82645</v>
      </c>
      <c r="H546" s="67" t="n">
        <f aca="false">E546+IF(D546="Long",1,-1)*G546</f>
        <v>8775.57645</v>
      </c>
      <c r="I546" s="68" t="n">
        <f aca="false">Assumptions!$B$58</f>
        <v>5.35750011455817</v>
      </c>
      <c r="J546" s="68" t="n">
        <f aca="false">INDEX(Yearly!$T$5:$T$22,MATCH(C546,Yearly!$A$5:$A$22,0))</f>
        <v>0.714333348607756</v>
      </c>
      <c r="K546" s="68" t="n">
        <f aca="false">G546-I546-J546</f>
        <v>-80.8982834631659</v>
      </c>
      <c r="L546" s="69" t="n">
        <f aca="false">(I546+J546)/Assumptions!$B$8</f>
        <v>0.00026772991973464</v>
      </c>
      <c r="M546" s="70" t="n">
        <f aca="false">F546-L546</f>
        <v>-0.00886772991973464</v>
      </c>
      <c r="N546" s="71" t="n">
        <f aca="false">G546*Assumptions!$B$7</f>
        <v>-588510.02925</v>
      </c>
      <c r="O546" s="71" t="n">
        <f aca="false">K546*Assumptions!$B$7</f>
        <v>-636264.9994378</v>
      </c>
      <c r="P546" s="68" t="n">
        <f aca="false">P545+G546</f>
        <v>8414.377945</v>
      </c>
      <c r="Q546" s="68" t="n">
        <f aca="false">MAX(Q545,P546)</f>
        <v>8812.62237</v>
      </c>
      <c r="R546" s="68" t="n">
        <f aca="false">Q546-P546</f>
        <v>398.244424999997</v>
      </c>
      <c r="S546" s="68" t="n">
        <f aca="false">S545+K546</f>
        <v>5100.58554080862</v>
      </c>
      <c r="T546" s="68" t="n">
        <f aca="false">MAX(T545,S546)</f>
        <v>5583.83563429294</v>
      </c>
      <c r="U546" s="68" t="n">
        <f aca="false">T546-S546</f>
        <v>483.250093484324</v>
      </c>
      <c r="V546" s="70" t="n">
        <f aca="false">V545+F546</f>
        <v>1.7322</v>
      </c>
      <c r="W546" s="70" t="n">
        <f aca="false">MAX(W545,V546)</f>
        <v>1.7772</v>
      </c>
      <c r="X546" s="70" t="n">
        <f aca="false">W546-V546</f>
        <v>0.0450000000000002</v>
      </c>
      <c r="Y546" s="70" t="n">
        <f aca="false">Y545+M546</f>
        <v>1.58608245910012</v>
      </c>
      <c r="Z546" s="70" t="n">
        <f aca="false">MAX(Z545,Y546)</f>
        <v>1.6348306779764</v>
      </c>
      <c r="AA546" s="70" t="n">
        <f aca="false">Z546-Y546</f>
        <v>0.0487482188762849</v>
      </c>
      <c r="AB546" s="72" t="n">
        <f aca="false">AB545*(1+F546)</f>
        <v>5.15378788151436</v>
      </c>
      <c r="AC546" s="73" t="n">
        <f aca="false">MAX(AC545,AB546)</f>
        <v>5.39330518398089</v>
      </c>
      <c r="AD546" s="70" t="n">
        <f aca="false">1-AB546/AC546</f>
        <v>0.044410114817522</v>
      </c>
      <c r="AE546" s="73" t="n">
        <f aca="false">AE545*(1+M546)</f>
        <v>4.45497081926882</v>
      </c>
      <c r="AF546" s="73" t="n">
        <f aca="false">MAX(AF545,AE546)</f>
        <v>4.67957811590947</v>
      </c>
      <c r="AG546" s="70" t="n">
        <f aca="false">1-AE546/AF546</f>
        <v>0.0479973388791267</v>
      </c>
      <c r="AH546" s="74" t="n">
        <f aca="false">IF(R546&gt;0,AH545+1,0)</f>
        <v>14</v>
      </c>
      <c r="AI546" s="74" t="n">
        <f aca="false">IF(U546&gt;0,AI545+1,0)</f>
        <v>14</v>
      </c>
      <c r="AJ546" s="74" t="n">
        <f aca="false">IF(G546&gt;0,AJ545+1,0)</f>
        <v>0</v>
      </c>
      <c r="AK546" s="74" t="n">
        <f aca="false">IF(G546&lt;=0,AK545+1,0)</f>
        <v>4</v>
      </c>
      <c r="AL546" s="74" t="n">
        <f aca="false">IF(K546&gt;0,AL545+1,0)</f>
        <v>0</v>
      </c>
      <c r="AM546" s="74" t="n">
        <f aca="false">IF(K546&lt;=0,AM545+1,0)</f>
        <v>4</v>
      </c>
    </row>
    <row r="547" customFormat="false" ht="15" hidden="false" customHeight="false" outlineLevel="0" collapsed="false">
      <c r="A547" s="61" t="n">
        <v>546</v>
      </c>
      <c r="B547" s="62" t="n">
        <v>42082.40625</v>
      </c>
      <c r="C547" s="63" t="n">
        <f aca="false">YEAR(B547)</f>
        <v>2015</v>
      </c>
      <c r="D547" s="32" t="s">
        <v>277</v>
      </c>
      <c r="E547" s="64" t="n">
        <v>8775.6</v>
      </c>
      <c r="F547" s="65" t="n">
        <v>-0.0091</v>
      </c>
      <c r="G547" s="66" t="n">
        <v>-79.85796</v>
      </c>
      <c r="H547" s="67" t="n">
        <f aca="false">E547+IF(D547="Long",1,-1)*G547</f>
        <v>8695.74204</v>
      </c>
      <c r="I547" s="68" t="n">
        <f aca="false">Assumptions!$B$58</f>
        <v>5.35750011455817</v>
      </c>
      <c r="J547" s="68" t="n">
        <f aca="false">INDEX(Yearly!$T$5:$T$22,MATCH(C547,Yearly!$A$5:$A$22,0))</f>
        <v>0.714333348607756</v>
      </c>
      <c r="K547" s="68" t="n">
        <f aca="false">G547-I547-J547</f>
        <v>-85.9297934631659</v>
      </c>
      <c r="L547" s="69" t="n">
        <f aca="false">(I547+J547)/Assumptions!$B$8</f>
        <v>0.00026772991973464</v>
      </c>
      <c r="M547" s="70" t="n">
        <f aca="false">F547-L547</f>
        <v>-0.00936772991973464</v>
      </c>
      <c r="N547" s="71" t="n">
        <f aca="false">G547*Assumptions!$B$7</f>
        <v>-628082.8554</v>
      </c>
      <c r="O547" s="71" t="n">
        <f aca="false">K547*Assumptions!$B$7</f>
        <v>-675837.8255878</v>
      </c>
      <c r="P547" s="68" t="n">
        <f aca="false">P546+G547</f>
        <v>8334.519985</v>
      </c>
      <c r="Q547" s="68" t="n">
        <f aca="false">MAX(Q546,P547)</f>
        <v>8812.62237</v>
      </c>
      <c r="R547" s="68" t="n">
        <f aca="false">Q547-P547</f>
        <v>478.102384999997</v>
      </c>
      <c r="S547" s="68" t="n">
        <f aca="false">S546+K547</f>
        <v>5014.65574734545</v>
      </c>
      <c r="T547" s="68" t="n">
        <f aca="false">MAX(T546,S547)</f>
        <v>5583.83563429294</v>
      </c>
      <c r="U547" s="68" t="n">
        <f aca="false">T547-S547</f>
        <v>569.17988694749</v>
      </c>
      <c r="V547" s="70" t="n">
        <f aca="false">V546+F547</f>
        <v>1.7231</v>
      </c>
      <c r="W547" s="70" t="n">
        <f aca="false">MAX(W546,V547)</f>
        <v>1.7772</v>
      </c>
      <c r="X547" s="70" t="n">
        <f aca="false">W547-V547</f>
        <v>0.0541000000000003</v>
      </c>
      <c r="Y547" s="70" t="n">
        <f aca="false">Y546+M547</f>
        <v>1.57671472918038</v>
      </c>
      <c r="Z547" s="70" t="n">
        <f aca="false">MAX(Z546,Y547)</f>
        <v>1.6348306779764</v>
      </c>
      <c r="AA547" s="70" t="n">
        <f aca="false">Z547-Y547</f>
        <v>0.0581159487960194</v>
      </c>
      <c r="AB547" s="72" t="n">
        <f aca="false">AB546*(1+F547)</f>
        <v>5.10688841179258</v>
      </c>
      <c r="AC547" s="73" t="n">
        <f aca="false">MAX(AC546,AB547)</f>
        <v>5.39330518398089</v>
      </c>
      <c r="AD547" s="70" t="n">
        <f aca="false">1-AB547/AC547</f>
        <v>0.0531059827726824</v>
      </c>
      <c r="AE547" s="73" t="n">
        <f aca="false">AE546*(1+M547)</f>
        <v>4.41323785583361</v>
      </c>
      <c r="AF547" s="73" t="n">
        <f aca="false">MAX(AF546,AE547)</f>
        <v>4.67957811590947</v>
      </c>
      <c r="AG547" s="70" t="n">
        <f aca="false">1-AE547/AF547</f>
        <v>0.0569154426913758</v>
      </c>
      <c r="AH547" s="74" t="n">
        <f aca="false">IF(R547&gt;0,AH546+1,0)</f>
        <v>15</v>
      </c>
      <c r="AI547" s="74" t="n">
        <f aca="false">IF(U547&gt;0,AI546+1,0)</f>
        <v>15</v>
      </c>
      <c r="AJ547" s="74" t="n">
        <f aca="false">IF(G547&gt;0,AJ546+1,0)</f>
        <v>0</v>
      </c>
      <c r="AK547" s="74" t="n">
        <f aca="false">IF(G547&lt;=0,AK546+1,0)</f>
        <v>5</v>
      </c>
      <c r="AL547" s="74" t="n">
        <f aca="false">IF(K547&gt;0,AL546+1,0)</f>
        <v>0</v>
      </c>
      <c r="AM547" s="74" t="n">
        <f aca="false">IF(K547&lt;=0,AM546+1,0)</f>
        <v>5</v>
      </c>
    </row>
    <row r="548" customFormat="false" ht="15" hidden="false" customHeight="false" outlineLevel="0" collapsed="false">
      <c r="A548" s="61" t="n">
        <v>547</v>
      </c>
      <c r="B548" s="62" t="n">
        <v>42082.6145833333</v>
      </c>
      <c r="C548" s="63" t="n">
        <f aca="false">YEAR(B548)</f>
        <v>2015</v>
      </c>
      <c r="D548" s="32" t="s">
        <v>276</v>
      </c>
      <c r="E548" s="64" t="n">
        <v>8695.95</v>
      </c>
      <c r="F548" s="65" t="n">
        <v>0.0269</v>
      </c>
      <c r="G548" s="66" t="n">
        <v>233.921055</v>
      </c>
      <c r="H548" s="67" t="n">
        <f aca="false">E548+IF(D548="Long",1,-1)*G548</f>
        <v>8462.028945</v>
      </c>
      <c r="I548" s="68" t="n">
        <f aca="false">Assumptions!$B$58</f>
        <v>5.35750011455817</v>
      </c>
      <c r="J548" s="68" t="n">
        <f aca="false">INDEX(Yearly!$T$5:$T$22,MATCH(C548,Yearly!$A$5:$A$22,0))</f>
        <v>0.714333348607756</v>
      </c>
      <c r="K548" s="68" t="n">
        <f aca="false">G548-I548-J548</f>
        <v>227.849221536834</v>
      </c>
      <c r="L548" s="69" t="n">
        <f aca="false">(I548+J548)/Assumptions!$B$8</f>
        <v>0.00026772991973464</v>
      </c>
      <c r="M548" s="70" t="n">
        <f aca="false">F548-L548</f>
        <v>0.0266322700802654</v>
      </c>
      <c r="N548" s="71" t="n">
        <f aca="false">G548*Assumptions!$B$7</f>
        <v>1839789.097575</v>
      </c>
      <c r="O548" s="71" t="n">
        <f aca="false">K548*Assumptions!$B$7</f>
        <v>1792034.1273872</v>
      </c>
      <c r="P548" s="68" t="n">
        <f aca="false">P547+G548</f>
        <v>8568.44104</v>
      </c>
      <c r="Q548" s="68" t="n">
        <f aca="false">MAX(Q547,P548)</f>
        <v>8812.62237</v>
      </c>
      <c r="R548" s="68" t="n">
        <f aca="false">Q548-P548</f>
        <v>244.181329999996</v>
      </c>
      <c r="S548" s="68" t="n">
        <f aca="false">S547+K548</f>
        <v>5242.50496888229</v>
      </c>
      <c r="T548" s="68" t="n">
        <f aca="false">MAX(T547,S548)</f>
        <v>5583.83563429294</v>
      </c>
      <c r="U548" s="68" t="n">
        <f aca="false">T548-S548</f>
        <v>341.330665410655</v>
      </c>
      <c r="V548" s="70" t="n">
        <f aca="false">V547+F548</f>
        <v>1.75</v>
      </c>
      <c r="W548" s="70" t="n">
        <f aca="false">MAX(W547,V548)</f>
        <v>1.7772</v>
      </c>
      <c r="X548" s="70" t="n">
        <f aca="false">W548-V548</f>
        <v>0.0272000000000003</v>
      </c>
      <c r="Y548" s="70" t="n">
        <f aca="false">Y547+M548</f>
        <v>1.60334699926065</v>
      </c>
      <c r="Z548" s="70" t="n">
        <f aca="false">MAX(Z547,Y548)</f>
        <v>1.6348306779764</v>
      </c>
      <c r="AA548" s="70" t="n">
        <f aca="false">Z548-Y548</f>
        <v>0.0314836787157542</v>
      </c>
      <c r="AB548" s="72" t="n">
        <f aca="false">AB547*(1+F548)</f>
        <v>5.2442637100698</v>
      </c>
      <c r="AC548" s="73" t="n">
        <f aca="false">MAX(AC547,AB548)</f>
        <v>5.39330518398089</v>
      </c>
      <c r="AD548" s="70" t="n">
        <f aca="false">1-AB548/AC548</f>
        <v>0.0276345337092676</v>
      </c>
      <c r="AE548" s="73" t="n">
        <f aca="false">AE547*(1+M548)</f>
        <v>4.53077239833862</v>
      </c>
      <c r="AF548" s="73" t="n">
        <f aca="false">MAX(AF547,AE548)</f>
        <v>4.67957811590947</v>
      </c>
      <c r="AG548" s="70" t="n">
        <f aca="false">1-AE548/AF548</f>
        <v>0.0317989600526051</v>
      </c>
      <c r="AH548" s="74" t="n">
        <f aca="false">IF(R548&gt;0,AH547+1,0)</f>
        <v>16</v>
      </c>
      <c r="AI548" s="74" t="n">
        <f aca="false">IF(U548&gt;0,AI547+1,0)</f>
        <v>16</v>
      </c>
      <c r="AJ548" s="74" t="n">
        <f aca="false">IF(G548&gt;0,AJ547+1,0)</f>
        <v>1</v>
      </c>
      <c r="AK548" s="74" t="n">
        <f aca="false">IF(G548&lt;=0,AK547+1,0)</f>
        <v>0</v>
      </c>
      <c r="AL548" s="74" t="n">
        <f aca="false">IF(K548&gt;0,AL547+1,0)</f>
        <v>1</v>
      </c>
      <c r="AM548" s="74" t="n">
        <f aca="false">IF(K548&lt;=0,AM547+1,0)</f>
        <v>0</v>
      </c>
    </row>
    <row r="549" customFormat="false" ht="15" hidden="false" customHeight="false" outlineLevel="0" collapsed="false">
      <c r="A549" s="61" t="n">
        <v>548</v>
      </c>
      <c r="B549" s="62" t="n">
        <v>42093.59375</v>
      </c>
      <c r="C549" s="63" t="n">
        <f aca="false">YEAR(B549)</f>
        <v>2015</v>
      </c>
      <c r="D549" s="32" t="s">
        <v>277</v>
      </c>
      <c r="E549" s="64" t="n">
        <v>8462.2</v>
      </c>
      <c r="F549" s="65" t="n">
        <v>0.002</v>
      </c>
      <c r="G549" s="66" t="n">
        <v>16.9244</v>
      </c>
      <c r="H549" s="67" t="n">
        <f aca="false">E549+IF(D549="Long",1,-1)*G549</f>
        <v>8479.1244</v>
      </c>
      <c r="I549" s="68" t="n">
        <f aca="false">Assumptions!$B$58</f>
        <v>5.35750011455817</v>
      </c>
      <c r="J549" s="68" t="n">
        <f aca="false">INDEX(Yearly!$T$5:$T$22,MATCH(C549,Yearly!$A$5:$A$22,0))</f>
        <v>0.714333348607756</v>
      </c>
      <c r="K549" s="68" t="n">
        <f aca="false">G549-I549-J549</f>
        <v>10.8525665368341</v>
      </c>
      <c r="L549" s="69" t="n">
        <f aca="false">(I549+J549)/Assumptions!$B$8</f>
        <v>0.00026772991973464</v>
      </c>
      <c r="M549" s="70" t="n">
        <f aca="false">F549-L549</f>
        <v>0.00173227008026536</v>
      </c>
      <c r="N549" s="71" t="n">
        <f aca="false">G549*Assumptions!$B$7</f>
        <v>133110.406</v>
      </c>
      <c r="O549" s="71" t="n">
        <f aca="false">K549*Assumptions!$B$7</f>
        <v>85355.4358122</v>
      </c>
      <c r="P549" s="68" t="n">
        <f aca="false">P548+G549</f>
        <v>8585.36544</v>
      </c>
      <c r="Q549" s="68" t="n">
        <f aca="false">MAX(Q548,P549)</f>
        <v>8812.62237</v>
      </c>
      <c r="R549" s="68" t="n">
        <f aca="false">Q549-P549</f>
        <v>227.256929999996</v>
      </c>
      <c r="S549" s="68" t="n">
        <f aca="false">S548+K549</f>
        <v>5253.35753541912</v>
      </c>
      <c r="T549" s="68" t="n">
        <f aca="false">MAX(T548,S549)</f>
        <v>5583.83563429294</v>
      </c>
      <c r="U549" s="68" t="n">
        <f aca="false">T549-S549</f>
        <v>330.478098873821</v>
      </c>
      <c r="V549" s="70" t="n">
        <f aca="false">V548+F549</f>
        <v>1.752</v>
      </c>
      <c r="W549" s="70" t="n">
        <f aca="false">MAX(W548,V549)</f>
        <v>1.7772</v>
      </c>
      <c r="X549" s="70" t="n">
        <f aca="false">W549-V549</f>
        <v>0.0252000000000003</v>
      </c>
      <c r="Y549" s="70" t="n">
        <f aca="false">Y548+M549</f>
        <v>1.60507926934091</v>
      </c>
      <c r="Z549" s="70" t="n">
        <f aca="false">MAX(Z548,Y549)</f>
        <v>1.6348306779764</v>
      </c>
      <c r="AA549" s="70" t="n">
        <f aca="false">Z549-Y549</f>
        <v>0.0297514086354889</v>
      </c>
      <c r="AB549" s="72" t="n">
        <f aca="false">AB548*(1+F549)</f>
        <v>5.25475223748994</v>
      </c>
      <c r="AC549" s="73" t="n">
        <f aca="false">MAX(AC548,AB549)</f>
        <v>5.39330518398089</v>
      </c>
      <c r="AD549" s="70" t="n">
        <f aca="false">1-AB549/AC549</f>
        <v>0.0256898027766862</v>
      </c>
      <c r="AE549" s="73" t="n">
        <f aca="false">AE548*(1+M549)</f>
        <v>4.53862091980475</v>
      </c>
      <c r="AF549" s="73" t="n">
        <f aca="false">MAX(AF548,AE549)</f>
        <v>4.67957811590947</v>
      </c>
      <c r="AG549" s="70" t="n">
        <f aca="false">1-AE549/AF549</f>
        <v>0.0301217743594223</v>
      </c>
      <c r="AH549" s="74" t="n">
        <f aca="false">IF(R549&gt;0,AH548+1,0)</f>
        <v>17</v>
      </c>
      <c r="AI549" s="74" t="n">
        <f aca="false">IF(U549&gt;0,AI548+1,0)</f>
        <v>17</v>
      </c>
      <c r="AJ549" s="74" t="n">
        <f aca="false">IF(G549&gt;0,AJ548+1,0)</f>
        <v>2</v>
      </c>
      <c r="AK549" s="74" t="n">
        <f aca="false">IF(G549&lt;=0,AK548+1,0)</f>
        <v>0</v>
      </c>
      <c r="AL549" s="74" t="n">
        <f aca="false">IF(K549&gt;0,AL548+1,0)</f>
        <v>2</v>
      </c>
      <c r="AM549" s="74" t="n">
        <f aca="false">IF(K549&lt;=0,AM548+1,0)</f>
        <v>0</v>
      </c>
    </row>
    <row r="550" customFormat="false" ht="15" hidden="false" customHeight="false" outlineLevel="0" collapsed="false">
      <c r="A550" s="61" t="n">
        <v>549</v>
      </c>
      <c r="B550" s="62" t="n">
        <v>42094.6145833333</v>
      </c>
      <c r="C550" s="63" t="n">
        <f aca="false">YEAR(B550)</f>
        <v>2015</v>
      </c>
      <c r="D550" s="32" t="s">
        <v>276</v>
      </c>
      <c r="E550" s="64" t="n">
        <v>8478.85</v>
      </c>
      <c r="F550" s="65" t="n">
        <v>-0.0043</v>
      </c>
      <c r="G550" s="66" t="n">
        <v>-36.459055</v>
      </c>
      <c r="H550" s="67" t="n">
        <f aca="false">E550+IF(D550="Long",1,-1)*G550</f>
        <v>8515.309055</v>
      </c>
      <c r="I550" s="68" t="n">
        <f aca="false">Assumptions!$B$58</f>
        <v>5.35750011455817</v>
      </c>
      <c r="J550" s="68" t="n">
        <f aca="false">INDEX(Yearly!$T$5:$T$22,MATCH(C550,Yearly!$A$5:$A$22,0))</f>
        <v>0.714333348607756</v>
      </c>
      <c r="K550" s="68" t="n">
        <f aca="false">G550-I550-J550</f>
        <v>-42.5308884631659</v>
      </c>
      <c r="L550" s="69" t="n">
        <f aca="false">(I550+J550)/Assumptions!$B$8</f>
        <v>0.00026772991973464</v>
      </c>
      <c r="M550" s="70" t="n">
        <f aca="false">F550-L550</f>
        <v>-0.00456772991973464</v>
      </c>
      <c r="N550" s="71" t="n">
        <f aca="false">G550*Assumptions!$B$7</f>
        <v>-286750.467575</v>
      </c>
      <c r="O550" s="71" t="n">
        <f aca="false">K550*Assumptions!$B$7</f>
        <v>-334505.4377628</v>
      </c>
      <c r="P550" s="68" t="n">
        <f aca="false">P549+G550</f>
        <v>8548.906385</v>
      </c>
      <c r="Q550" s="68" t="n">
        <f aca="false">MAX(Q549,P550)</f>
        <v>8812.62237</v>
      </c>
      <c r="R550" s="68" t="n">
        <f aca="false">Q550-P550</f>
        <v>263.715984999995</v>
      </c>
      <c r="S550" s="68" t="n">
        <f aca="false">S549+K550</f>
        <v>5210.82664695596</v>
      </c>
      <c r="T550" s="68" t="n">
        <f aca="false">MAX(T549,S550)</f>
        <v>5583.83563429294</v>
      </c>
      <c r="U550" s="68" t="n">
        <f aca="false">T550-S550</f>
        <v>373.008987336987</v>
      </c>
      <c r="V550" s="70" t="n">
        <f aca="false">V549+F550</f>
        <v>1.7477</v>
      </c>
      <c r="W550" s="70" t="n">
        <f aca="false">MAX(W549,V550)</f>
        <v>1.7772</v>
      </c>
      <c r="X550" s="70" t="n">
        <f aca="false">W550-V550</f>
        <v>0.0295000000000003</v>
      </c>
      <c r="Y550" s="70" t="n">
        <f aca="false">Y549+M550</f>
        <v>1.60051153942118</v>
      </c>
      <c r="Z550" s="70" t="n">
        <f aca="false">MAX(Z549,Y550)</f>
        <v>1.6348306779764</v>
      </c>
      <c r="AA550" s="70" t="n">
        <f aca="false">Z550-Y550</f>
        <v>0.0343191385552235</v>
      </c>
      <c r="AB550" s="72" t="n">
        <f aca="false">AB549*(1+F550)</f>
        <v>5.23215680286873</v>
      </c>
      <c r="AC550" s="73" t="n">
        <f aca="false">MAX(AC549,AB550)</f>
        <v>5.39330518398089</v>
      </c>
      <c r="AD550" s="70" t="n">
        <f aca="false">1-AB550/AC550</f>
        <v>0.0298793366247464</v>
      </c>
      <c r="AE550" s="73" t="n">
        <f aca="false">AE549*(1+M550)</f>
        <v>4.51788972523503</v>
      </c>
      <c r="AF550" s="73" t="n">
        <f aca="false">MAX(AF549,AE550)</f>
        <v>4.67957811590947</v>
      </c>
      <c r="AG550" s="70" t="n">
        <f aca="false">1-AE550/AF550</f>
        <v>0.0345519161491801</v>
      </c>
      <c r="AH550" s="74" t="n">
        <f aca="false">IF(R550&gt;0,AH549+1,0)</f>
        <v>18</v>
      </c>
      <c r="AI550" s="74" t="n">
        <f aca="false">IF(U550&gt;0,AI549+1,0)</f>
        <v>18</v>
      </c>
      <c r="AJ550" s="74" t="n">
        <f aca="false">IF(G550&gt;0,AJ549+1,0)</f>
        <v>0</v>
      </c>
      <c r="AK550" s="74" t="n">
        <f aca="false">IF(G550&lt;=0,AK549+1,0)</f>
        <v>1</v>
      </c>
      <c r="AL550" s="74" t="n">
        <f aca="false">IF(K550&gt;0,AL549+1,0)</f>
        <v>0</v>
      </c>
      <c r="AM550" s="74" t="n">
        <f aca="false">IF(K550&lt;=0,AM549+1,0)</f>
        <v>1</v>
      </c>
    </row>
    <row r="551" customFormat="false" ht="15" hidden="false" customHeight="false" outlineLevel="0" collapsed="false">
      <c r="A551" s="61" t="n">
        <v>550</v>
      </c>
      <c r="B551" s="62" t="n">
        <v>42095.5340277778</v>
      </c>
      <c r="C551" s="63" t="n">
        <f aca="false">YEAR(B551)</f>
        <v>2015</v>
      </c>
      <c r="D551" s="32" t="s">
        <v>277</v>
      </c>
      <c r="E551" s="64" t="n">
        <v>8515.6</v>
      </c>
      <c r="F551" s="65" t="n">
        <v>0.0257</v>
      </c>
      <c r="G551" s="66" t="n">
        <v>218.85092</v>
      </c>
      <c r="H551" s="67" t="n">
        <f aca="false">E551+IF(D551="Long",1,-1)*G551</f>
        <v>8734.45092</v>
      </c>
      <c r="I551" s="68" t="n">
        <f aca="false">Assumptions!$B$58</f>
        <v>5.35750011455817</v>
      </c>
      <c r="J551" s="68" t="n">
        <f aca="false">INDEX(Yearly!$T$5:$T$22,MATCH(C551,Yearly!$A$5:$A$22,0))</f>
        <v>0.714333348607756</v>
      </c>
      <c r="K551" s="68" t="n">
        <f aca="false">G551-I551-J551</f>
        <v>212.779086536834</v>
      </c>
      <c r="L551" s="69" t="n">
        <f aca="false">(I551+J551)/Assumptions!$B$8</f>
        <v>0.00026772991973464</v>
      </c>
      <c r="M551" s="70" t="n">
        <f aca="false">F551-L551</f>
        <v>0.0254322700802654</v>
      </c>
      <c r="N551" s="71" t="n">
        <f aca="false">G551*Assumptions!$B$7</f>
        <v>1721262.4858</v>
      </c>
      <c r="O551" s="71" t="n">
        <f aca="false">K551*Assumptions!$B$7</f>
        <v>1673507.5156122</v>
      </c>
      <c r="P551" s="68" t="n">
        <f aca="false">P550+G551</f>
        <v>8767.75730500001</v>
      </c>
      <c r="Q551" s="68" t="n">
        <f aca="false">MAX(Q550,P551)</f>
        <v>8812.62237</v>
      </c>
      <c r="R551" s="68" t="n">
        <f aca="false">Q551-P551</f>
        <v>44.8650649999945</v>
      </c>
      <c r="S551" s="68" t="n">
        <f aca="false">S550+K551</f>
        <v>5423.60573349279</v>
      </c>
      <c r="T551" s="68" t="n">
        <f aca="false">MAX(T550,S551)</f>
        <v>5583.83563429294</v>
      </c>
      <c r="U551" s="68" t="n">
        <f aca="false">T551-S551</f>
        <v>160.229900800153</v>
      </c>
      <c r="V551" s="70" t="n">
        <f aca="false">V550+F551</f>
        <v>1.7734</v>
      </c>
      <c r="W551" s="70" t="n">
        <f aca="false">MAX(W550,V551)</f>
        <v>1.7772</v>
      </c>
      <c r="X551" s="70" t="n">
        <f aca="false">W551-V551</f>
        <v>0.00380000000000025</v>
      </c>
      <c r="Y551" s="70" t="n">
        <f aca="false">Y550+M551</f>
        <v>1.62594380950145</v>
      </c>
      <c r="Z551" s="70" t="n">
        <f aca="false">MAX(Z550,Y551)</f>
        <v>1.6348306779764</v>
      </c>
      <c r="AA551" s="70" t="n">
        <f aca="false">Z551-Y551</f>
        <v>0.00888686847495812</v>
      </c>
      <c r="AB551" s="72" t="n">
        <f aca="false">AB550*(1+F551)</f>
        <v>5.36662323270246</v>
      </c>
      <c r="AC551" s="73" t="n">
        <f aca="false">MAX(AC550,AB551)</f>
        <v>5.39330518398089</v>
      </c>
      <c r="AD551" s="70" t="n">
        <f aca="false">1-AB551/AC551</f>
        <v>0.00494723557600241</v>
      </c>
      <c r="AE551" s="73" t="n">
        <f aca="false">AE550*(1+M551)</f>
        <v>4.63278991692006</v>
      </c>
      <c r="AF551" s="73" t="n">
        <f aca="false">MAX(AF550,AE551)</f>
        <v>4.67957811590947</v>
      </c>
      <c r="AG551" s="70" t="n">
        <f aca="false">1-AE551/AF551</f>
        <v>0.00999837973221118</v>
      </c>
      <c r="AH551" s="74" t="n">
        <f aca="false">IF(R551&gt;0,AH550+1,0)</f>
        <v>19</v>
      </c>
      <c r="AI551" s="74" t="n">
        <f aca="false">IF(U551&gt;0,AI550+1,0)</f>
        <v>19</v>
      </c>
      <c r="AJ551" s="74" t="n">
        <f aca="false">IF(G551&gt;0,AJ550+1,0)</f>
        <v>1</v>
      </c>
      <c r="AK551" s="74" t="n">
        <f aca="false">IF(G551&lt;=0,AK550+1,0)</f>
        <v>0</v>
      </c>
      <c r="AL551" s="74" t="n">
        <f aca="false">IF(K551&gt;0,AL550+1,0)</f>
        <v>1</v>
      </c>
      <c r="AM551" s="74" t="n">
        <f aca="false">IF(K551&lt;=0,AM550+1,0)</f>
        <v>0</v>
      </c>
    </row>
    <row r="552" customFormat="false" ht="15" hidden="false" customHeight="false" outlineLevel="0" collapsed="false">
      <c r="A552" s="61" t="n">
        <v>551</v>
      </c>
      <c r="B552" s="62" t="n">
        <v>42128.40625</v>
      </c>
      <c r="C552" s="63" t="n">
        <f aca="false">YEAR(B552)</f>
        <v>2015</v>
      </c>
      <c r="D552" s="32" t="s">
        <v>277</v>
      </c>
      <c r="E552" s="64" t="n">
        <v>8286.85</v>
      </c>
      <c r="F552" s="65" t="n">
        <v>-0.0083</v>
      </c>
      <c r="G552" s="66" t="n">
        <v>-68.780855</v>
      </c>
      <c r="H552" s="67" t="n">
        <f aca="false">E552+IF(D552="Long",1,-1)*G552</f>
        <v>8218.069145</v>
      </c>
      <c r="I552" s="68" t="n">
        <f aca="false">Assumptions!$B$58</f>
        <v>5.35750011455817</v>
      </c>
      <c r="J552" s="68" t="n">
        <f aca="false">INDEX(Yearly!$T$5:$T$22,MATCH(C552,Yearly!$A$5:$A$22,0))</f>
        <v>0.714333348607756</v>
      </c>
      <c r="K552" s="68" t="n">
        <f aca="false">G552-I552-J552</f>
        <v>-74.8526884631659</v>
      </c>
      <c r="L552" s="69" t="n">
        <f aca="false">(I552+J552)/Assumptions!$B$8</f>
        <v>0.00026772991973464</v>
      </c>
      <c r="M552" s="70" t="n">
        <f aca="false">F552-L552</f>
        <v>-0.00856772991973464</v>
      </c>
      <c r="N552" s="71" t="n">
        <f aca="false">G552*Assumptions!$B$7</f>
        <v>-540961.424575</v>
      </c>
      <c r="O552" s="71" t="n">
        <f aca="false">K552*Assumptions!$B$7</f>
        <v>-588716.3947628</v>
      </c>
      <c r="P552" s="68" t="n">
        <f aca="false">P551+G552</f>
        <v>8698.97645</v>
      </c>
      <c r="Q552" s="68" t="n">
        <f aca="false">MAX(Q551,P552)</f>
        <v>8812.62237</v>
      </c>
      <c r="R552" s="68" t="n">
        <f aca="false">Q552-P552</f>
        <v>113.645919999995</v>
      </c>
      <c r="S552" s="68" t="n">
        <f aca="false">S551+K552</f>
        <v>5348.75304502962</v>
      </c>
      <c r="T552" s="68" t="n">
        <f aca="false">MAX(T551,S552)</f>
        <v>5583.83563429294</v>
      </c>
      <c r="U552" s="68" t="n">
        <f aca="false">T552-S552</f>
        <v>235.082589263318</v>
      </c>
      <c r="V552" s="70" t="n">
        <f aca="false">V551+F552</f>
        <v>1.7651</v>
      </c>
      <c r="W552" s="70" t="n">
        <f aca="false">MAX(W551,V552)</f>
        <v>1.7772</v>
      </c>
      <c r="X552" s="70" t="n">
        <f aca="false">W552-V552</f>
        <v>0.0121000000000002</v>
      </c>
      <c r="Y552" s="70" t="n">
        <f aca="false">Y551+M552</f>
        <v>1.61737607958171</v>
      </c>
      <c r="Z552" s="70" t="n">
        <f aca="false">MAX(Z551,Y552)</f>
        <v>1.6348306779764</v>
      </c>
      <c r="AA552" s="70" t="n">
        <f aca="false">Z552-Y552</f>
        <v>0.0174545983946928</v>
      </c>
      <c r="AB552" s="72" t="n">
        <f aca="false">AB551*(1+F552)</f>
        <v>5.32208025987103</v>
      </c>
      <c r="AC552" s="73" t="n">
        <f aca="false">MAX(AC551,AB552)</f>
        <v>5.39330518398089</v>
      </c>
      <c r="AD552" s="70" t="n">
        <f aca="false">1-AB552/AC552</f>
        <v>0.0132061735207216</v>
      </c>
      <c r="AE552" s="73" t="n">
        <f aca="false">AE551*(1+M552)</f>
        <v>4.59309742413702</v>
      </c>
      <c r="AF552" s="73" t="n">
        <f aca="false">MAX(AF551,AE552)</f>
        <v>4.67957811590947</v>
      </c>
      <c r="AG552" s="70" t="n">
        <f aca="false">1-AE552/AF552</f>
        <v>0.0184804462347652</v>
      </c>
      <c r="AH552" s="74" t="n">
        <f aca="false">IF(R552&gt;0,AH551+1,0)</f>
        <v>20</v>
      </c>
      <c r="AI552" s="74" t="n">
        <f aca="false">IF(U552&gt;0,AI551+1,0)</f>
        <v>20</v>
      </c>
      <c r="AJ552" s="74" t="n">
        <f aca="false">IF(G552&gt;0,AJ551+1,0)</f>
        <v>0</v>
      </c>
      <c r="AK552" s="74" t="n">
        <f aca="false">IF(G552&lt;=0,AK551+1,0)</f>
        <v>1</v>
      </c>
      <c r="AL552" s="74" t="n">
        <f aca="false">IF(K552&gt;0,AL551+1,0)</f>
        <v>0</v>
      </c>
      <c r="AM552" s="74" t="n">
        <f aca="false">IF(K552&lt;=0,AM551+1,0)</f>
        <v>1</v>
      </c>
    </row>
    <row r="553" customFormat="false" ht="15" hidden="false" customHeight="false" outlineLevel="0" collapsed="false">
      <c r="A553" s="61" t="n">
        <v>552</v>
      </c>
      <c r="B553" s="62" t="n">
        <v>42130.40625</v>
      </c>
      <c r="C553" s="63" t="n">
        <f aca="false">YEAR(B553)</f>
        <v>2015</v>
      </c>
      <c r="D553" s="32" t="s">
        <v>276</v>
      </c>
      <c r="E553" s="64" t="n">
        <v>8218.1</v>
      </c>
      <c r="F553" s="65" t="n">
        <v>0.0068</v>
      </c>
      <c r="G553" s="66" t="n">
        <v>55.88308</v>
      </c>
      <c r="H553" s="67" t="n">
        <f aca="false">E553+IF(D553="Long",1,-1)*G553</f>
        <v>8162.21692</v>
      </c>
      <c r="I553" s="68" t="n">
        <f aca="false">Assumptions!$B$58</f>
        <v>5.35750011455817</v>
      </c>
      <c r="J553" s="68" t="n">
        <f aca="false">INDEX(Yearly!$T$5:$T$22,MATCH(C553,Yearly!$A$5:$A$22,0))</f>
        <v>0.714333348607756</v>
      </c>
      <c r="K553" s="68" t="n">
        <f aca="false">G553-I553-J553</f>
        <v>49.8112465368341</v>
      </c>
      <c r="L553" s="69" t="n">
        <f aca="false">(I553+J553)/Assumptions!$B$8</f>
        <v>0.00026772991973464</v>
      </c>
      <c r="M553" s="70" t="n">
        <f aca="false">F553-L553</f>
        <v>0.00653227008026536</v>
      </c>
      <c r="N553" s="71" t="n">
        <f aca="false">G553*Assumptions!$B$7</f>
        <v>439520.4242</v>
      </c>
      <c r="O553" s="71" t="n">
        <f aca="false">K553*Assumptions!$B$7</f>
        <v>391765.4540122</v>
      </c>
      <c r="P553" s="68" t="n">
        <f aca="false">P552+G553</f>
        <v>8754.85953</v>
      </c>
      <c r="Q553" s="68" t="n">
        <f aca="false">MAX(Q552,P553)</f>
        <v>8812.62237</v>
      </c>
      <c r="R553" s="68" t="n">
        <f aca="false">Q553-P553</f>
        <v>57.7628399999958</v>
      </c>
      <c r="S553" s="68" t="n">
        <f aca="false">S552+K553</f>
        <v>5398.56429156646</v>
      </c>
      <c r="T553" s="68" t="n">
        <f aca="false">MAX(T552,S553)</f>
        <v>5583.83563429294</v>
      </c>
      <c r="U553" s="68" t="n">
        <f aca="false">T553-S553</f>
        <v>185.271342726484</v>
      </c>
      <c r="V553" s="70" t="n">
        <f aca="false">V552+F553</f>
        <v>1.7719</v>
      </c>
      <c r="W553" s="70" t="n">
        <f aca="false">MAX(W552,V553)</f>
        <v>1.7772</v>
      </c>
      <c r="X553" s="70" t="n">
        <f aca="false">W553-V553</f>
        <v>0.0053000000000003</v>
      </c>
      <c r="Y553" s="70" t="n">
        <f aca="false">Y552+M553</f>
        <v>1.62390834966198</v>
      </c>
      <c r="Z553" s="70" t="n">
        <f aca="false">MAX(Z552,Y553)</f>
        <v>1.6348306779764</v>
      </c>
      <c r="AA553" s="70" t="n">
        <f aca="false">Z553-Y553</f>
        <v>0.0109223283144273</v>
      </c>
      <c r="AB553" s="72" t="n">
        <f aca="false">AB552*(1+F553)</f>
        <v>5.35827040563815</v>
      </c>
      <c r="AC553" s="73" t="n">
        <f aca="false">MAX(AC552,AB553)</f>
        <v>5.39330518398089</v>
      </c>
      <c r="AD553" s="70" t="n">
        <f aca="false">1-AB553/AC553</f>
        <v>0.00649597550066261</v>
      </c>
      <c r="AE553" s="73" t="n">
        <f aca="false">AE552*(1+M553)</f>
        <v>4.62310077701646</v>
      </c>
      <c r="AF553" s="73" t="n">
        <f aca="false">MAX(AF552,AE553)</f>
        <v>4.67957811590947</v>
      </c>
      <c r="AG553" s="70" t="n">
        <f aca="false">1-AE553/AF553</f>
        <v>0.012068895420509</v>
      </c>
      <c r="AH553" s="74" t="n">
        <f aca="false">IF(R553&gt;0,AH552+1,0)</f>
        <v>21</v>
      </c>
      <c r="AI553" s="74" t="n">
        <f aca="false">IF(U553&gt;0,AI552+1,0)</f>
        <v>21</v>
      </c>
      <c r="AJ553" s="74" t="n">
        <f aca="false">IF(G553&gt;0,AJ552+1,0)</f>
        <v>1</v>
      </c>
      <c r="AK553" s="74" t="n">
        <f aca="false">IF(G553&lt;=0,AK552+1,0)</f>
        <v>0</v>
      </c>
      <c r="AL553" s="74" t="n">
        <f aca="false">IF(K553&gt;0,AL552+1,0)</f>
        <v>1</v>
      </c>
      <c r="AM553" s="74" t="n">
        <f aca="false">IF(K553&lt;=0,AM552+1,0)</f>
        <v>0</v>
      </c>
    </row>
    <row r="554" customFormat="false" ht="15" hidden="false" customHeight="false" outlineLevel="0" collapsed="false">
      <c r="A554" s="61" t="n">
        <v>553</v>
      </c>
      <c r="B554" s="62" t="n">
        <v>42132.40625</v>
      </c>
      <c r="C554" s="63" t="n">
        <f aca="false">YEAR(B554)</f>
        <v>2015</v>
      </c>
      <c r="D554" s="32" t="s">
        <v>277</v>
      </c>
      <c r="E554" s="64" t="n">
        <v>8162.15</v>
      </c>
      <c r="F554" s="65" t="n">
        <v>0.0022</v>
      </c>
      <c r="G554" s="66" t="n">
        <v>17.95673</v>
      </c>
      <c r="H554" s="67" t="n">
        <f aca="false">E554+IF(D554="Long",1,-1)*G554</f>
        <v>8180.10673</v>
      </c>
      <c r="I554" s="68" t="n">
        <f aca="false">Assumptions!$B$58</f>
        <v>5.35750011455817</v>
      </c>
      <c r="J554" s="68" t="n">
        <f aca="false">INDEX(Yearly!$T$5:$T$22,MATCH(C554,Yearly!$A$5:$A$22,0))</f>
        <v>0.714333348607756</v>
      </c>
      <c r="K554" s="68" t="n">
        <f aca="false">G554-I554-J554</f>
        <v>11.8848965368341</v>
      </c>
      <c r="L554" s="69" t="n">
        <f aca="false">(I554+J554)/Assumptions!$B$8</f>
        <v>0.00026772991973464</v>
      </c>
      <c r="M554" s="70" t="n">
        <f aca="false">F554-L554</f>
        <v>0.00193227008026536</v>
      </c>
      <c r="N554" s="71" t="n">
        <f aca="false">G554*Assumptions!$B$7</f>
        <v>141229.68145</v>
      </c>
      <c r="O554" s="71" t="n">
        <f aca="false">K554*Assumptions!$B$7</f>
        <v>93474.7112622</v>
      </c>
      <c r="P554" s="68" t="n">
        <f aca="false">P553+G554</f>
        <v>8772.81626</v>
      </c>
      <c r="Q554" s="68" t="n">
        <f aca="false">MAX(Q553,P554)</f>
        <v>8812.62237</v>
      </c>
      <c r="R554" s="68" t="n">
        <f aca="false">Q554-P554</f>
        <v>39.8061099999959</v>
      </c>
      <c r="S554" s="68" t="n">
        <f aca="false">S553+K554</f>
        <v>5410.44918810329</v>
      </c>
      <c r="T554" s="68" t="n">
        <f aca="false">MAX(T553,S554)</f>
        <v>5583.83563429294</v>
      </c>
      <c r="U554" s="68" t="n">
        <f aca="false">T554-S554</f>
        <v>173.38644618965</v>
      </c>
      <c r="V554" s="70" t="n">
        <f aca="false">V553+F554</f>
        <v>1.7741</v>
      </c>
      <c r="W554" s="70" t="n">
        <f aca="false">MAX(W553,V554)</f>
        <v>1.7772</v>
      </c>
      <c r="X554" s="70" t="n">
        <f aca="false">W554-V554</f>
        <v>0.00310000000000032</v>
      </c>
      <c r="Y554" s="70" t="n">
        <f aca="false">Y553+M554</f>
        <v>1.62584061974224</v>
      </c>
      <c r="Z554" s="70" t="n">
        <f aca="false">MAX(Z553,Y554)</f>
        <v>1.6348306779764</v>
      </c>
      <c r="AA554" s="70" t="n">
        <f aca="false">Z554-Y554</f>
        <v>0.00899005823416199</v>
      </c>
      <c r="AB554" s="72" t="n">
        <f aca="false">AB553*(1+F554)</f>
        <v>5.37005860053055</v>
      </c>
      <c r="AC554" s="73" t="n">
        <f aca="false">MAX(AC553,AB554)</f>
        <v>5.39330518398089</v>
      </c>
      <c r="AD554" s="70" t="n">
        <f aca="false">1-AB554/AC554</f>
        <v>0.00431026664676415</v>
      </c>
      <c r="AE554" s="73" t="n">
        <f aca="false">AE553*(1+M554)</f>
        <v>4.63203385632594</v>
      </c>
      <c r="AF554" s="73" t="n">
        <f aca="false">MAX(AF553,AE554)</f>
        <v>4.67957811590947</v>
      </c>
      <c r="AG554" s="70" t="n">
        <f aca="false">1-AE554/AF554</f>
        <v>0.0101599457057666</v>
      </c>
      <c r="AH554" s="74" t="n">
        <f aca="false">IF(R554&gt;0,AH553+1,0)</f>
        <v>22</v>
      </c>
      <c r="AI554" s="74" t="n">
        <f aca="false">IF(U554&gt;0,AI553+1,0)</f>
        <v>22</v>
      </c>
      <c r="AJ554" s="74" t="n">
        <f aca="false">IF(G554&gt;0,AJ553+1,0)</f>
        <v>2</v>
      </c>
      <c r="AK554" s="74" t="n">
        <f aca="false">IF(G554&lt;=0,AK553+1,0)</f>
        <v>0</v>
      </c>
      <c r="AL554" s="74" t="n">
        <f aca="false">IF(K554&gt;0,AL553+1,0)</f>
        <v>2</v>
      </c>
      <c r="AM554" s="74" t="n">
        <f aca="false">IF(K554&lt;=0,AM553+1,0)</f>
        <v>0</v>
      </c>
    </row>
    <row r="555" customFormat="false" ht="15" hidden="false" customHeight="false" outlineLevel="0" collapsed="false">
      <c r="A555" s="61" t="n">
        <v>554</v>
      </c>
      <c r="B555" s="62" t="n">
        <v>42136.4270833333</v>
      </c>
      <c r="C555" s="63" t="n">
        <f aca="false">YEAR(B555)</f>
        <v>2015</v>
      </c>
      <c r="D555" s="32" t="s">
        <v>276</v>
      </c>
      <c r="E555" s="64" t="n">
        <v>8180.35</v>
      </c>
      <c r="F555" s="65" t="n">
        <v>-0.0057</v>
      </c>
      <c r="G555" s="66" t="n">
        <v>-46.627995</v>
      </c>
      <c r="H555" s="67" t="n">
        <f aca="false">E555+IF(D555="Long",1,-1)*G555</f>
        <v>8226.977995</v>
      </c>
      <c r="I555" s="68" t="n">
        <f aca="false">Assumptions!$B$58</f>
        <v>5.35750011455817</v>
      </c>
      <c r="J555" s="68" t="n">
        <f aca="false">INDEX(Yearly!$T$5:$T$22,MATCH(C555,Yearly!$A$5:$A$22,0))</f>
        <v>0.714333348607756</v>
      </c>
      <c r="K555" s="68" t="n">
        <f aca="false">G555-I555-J555</f>
        <v>-52.6998284631659</v>
      </c>
      <c r="L555" s="69" t="n">
        <f aca="false">(I555+J555)/Assumptions!$B$8</f>
        <v>0.00026772991973464</v>
      </c>
      <c r="M555" s="70" t="n">
        <f aca="false">F555-L555</f>
        <v>-0.00596772991973464</v>
      </c>
      <c r="N555" s="71" t="n">
        <f aca="false">G555*Assumptions!$B$7</f>
        <v>-366729.180675</v>
      </c>
      <c r="O555" s="71" t="n">
        <f aca="false">K555*Assumptions!$B$7</f>
        <v>-414484.1508628</v>
      </c>
      <c r="P555" s="68" t="n">
        <f aca="false">P554+G555</f>
        <v>8726.188265</v>
      </c>
      <c r="Q555" s="68" t="n">
        <f aca="false">MAX(Q554,P555)</f>
        <v>8812.62237</v>
      </c>
      <c r="R555" s="68" t="n">
        <f aca="false">Q555-P555</f>
        <v>86.4341049999966</v>
      </c>
      <c r="S555" s="68" t="n">
        <f aca="false">S554+K555</f>
        <v>5357.74935964013</v>
      </c>
      <c r="T555" s="68" t="n">
        <f aca="false">MAX(T554,S555)</f>
        <v>5583.83563429294</v>
      </c>
      <c r="U555" s="68" t="n">
        <f aca="false">T555-S555</f>
        <v>226.086274652816</v>
      </c>
      <c r="V555" s="70" t="n">
        <f aca="false">V554+F555</f>
        <v>1.7684</v>
      </c>
      <c r="W555" s="70" t="n">
        <f aca="false">MAX(W554,V555)</f>
        <v>1.7772</v>
      </c>
      <c r="X555" s="70" t="n">
        <f aca="false">W555-V555</f>
        <v>0.00880000000000036</v>
      </c>
      <c r="Y555" s="70" t="n">
        <f aca="false">Y554+M555</f>
        <v>1.61987288982251</v>
      </c>
      <c r="Z555" s="70" t="n">
        <f aca="false">MAX(Z554,Y555)</f>
        <v>1.6348306779764</v>
      </c>
      <c r="AA555" s="70" t="n">
        <f aca="false">Z555-Y555</f>
        <v>0.0149577881538967</v>
      </c>
      <c r="AB555" s="72" t="n">
        <f aca="false">AB554*(1+F555)</f>
        <v>5.33944926650753</v>
      </c>
      <c r="AC555" s="73" t="n">
        <f aca="false">MAX(AC554,AB555)</f>
        <v>5.39330518398089</v>
      </c>
      <c r="AD555" s="70" t="n">
        <f aca="false">1-AB555/AC555</f>
        <v>0.00998569812687766</v>
      </c>
      <c r="AE555" s="73" t="n">
        <f aca="false">AE554*(1+M555)</f>
        <v>4.60439112929232</v>
      </c>
      <c r="AF555" s="73" t="n">
        <f aca="false">MAX(AF554,AE555)</f>
        <v>4.67957811590947</v>
      </c>
      <c r="AG555" s="70" t="n">
        <f aca="false">1-AE555/AF555</f>
        <v>0.01606704381353</v>
      </c>
      <c r="AH555" s="74" t="n">
        <f aca="false">IF(R555&gt;0,AH554+1,0)</f>
        <v>23</v>
      </c>
      <c r="AI555" s="74" t="n">
        <f aca="false">IF(U555&gt;0,AI554+1,0)</f>
        <v>23</v>
      </c>
      <c r="AJ555" s="74" t="n">
        <f aca="false">IF(G555&gt;0,AJ554+1,0)</f>
        <v>0</v>
      </c>
      <c r="AK555" s="74" t="n">
        <f aca="false">IF(G555&lt;=0,AK554+1,0)</f>
        <v>1</v>
      </c>
      <c r="AL555" s="74" t="n">
        <f aca="false">IF(K555&gt;0,AL554+1,0)</f>
        <v>0</v>
      </c>
      <c r="AM555" s="74" t="n">
        <f aca="false">IF(K555&lt;=0,AM554+1,0)</f>
        <v>1</v>
      </c>
    </row>
    <row r="556" customFormat="false" ht="15" hidden="false" customHeight="false" outlineLevel="0" collapsed="false">
      <c r="A556" s="61" t="n">
        <v>555</v>
      </c>
      <c r="B556" s="62" t="n">
        <v>42137.40625</v>
      </c>
      <c r="C556" s="63" t="n">
        <f aca="false">YEAR(B556)</f>
        <v>2015</v>
      </c>
      <c r="D556" s="32" t="s">
        <v>277</v>
      </c>
      <c r="E556" s="64" t="n">
        <v>8227.2</v>
      </c>
      <c r="F556" s="65" t="n">
        <v>-0.0126</v>
      </c>
      <c r="G556" s="66" t="n">
        <v>-103.66272</v>
      </c>
      <c r="H556" s="67" t="n">
        <f aca="false">E556+IF(D556="Long",1,-1)*G556</f>
        <v>8123.53728</v>
      </c>
      <c r="I556" s="68" t="n">
        <f aca="false">Assumptions!$B$58</f>
        <v>5.35750011455817</v>
      </c>
      <c r="J556" s="68" t="n">
        <f aca="false">INDEX(Yearly!$T$5:$T$22,MATCH(C556,Yearly!$A$5:$A$22,0))</f>
        <v>0.714333348607756</v>
      </c>
      <c r="K556" s="68" t="n">
        <f aca="false">G556-I556-J556</f>
        <v>-109.734553463166</v>
      </c>
      <c r="L556" s="69" t="n">
        <f aca="false">(I556+J556)/Assumptions!$B$8</f>
        <v>0.00026772991973464</v>
      </c>
      <c r="M556" s="70" t="n">
        <f aca="false">F556-L556</f>
        <v>-0.0128677299197346</v>
      </c>
      <c r="N556" s="71" t="n">
        <f aca="false">G556*Assumptions!$B$7</f>
        <v>-815307.2928</v>
      </c>
      <c r="O556" s="71" t="n">
        <f aca="false">K556*Assumptions!$B$7</f>
        <v>-863062.2629878</v>
      </c>
      <c r="P556" s="68" t="n">
        <f aca="false">P555+G556</f>
        <v>8622.525545</v>
      </c>
      <c r="Q556" s="68" t="n">
        <f aca="false">MAX(Q555,P556)</f>
        <v>8812.62237</v>
      </c>
      <c r="R556" s="68" t="n">
        <f aca="false">Q556-P556</f>
        <v>190.096824999997</v>
      </c>
      <c r="S556" s="68" t="n">
        <f aca="false">S555+K556</f>
        <v>5248.01480617696</v>
      </c>
      <c r="T556" s="68" t="n">
        <f aca="false">MAX(T555,S556)</f>
        <v>5583.83563429294</v>
      </c>
      <c r="U556" s="68" t="n">
        <f aca="false">T556-S556</f>
        <v>335.820828115982</v>
      </c>
      <c r="V556" s="70" t="n">
        <f aca="false">V555+F556</f>
        <v>1.7558</v>
      </c>
      <c r="W556" s="70" t="n">
        <f aca="false">MAX(W555,V556)</f>
        <v>1.7772</v>
      </c>
      <c r="X556" s="70" t="n">
        <f aca="false">W556-V556</f>
        <v>0.0214000000000003</v>
      </c>
      <c r="Y556" s="70" t="n">
        <f aca="false">Y555+M556</f>
        <v>1.60700515990277</v>
      </c>
      <c r="Z556" s="70" t="n">
        <f aca="false">MAX(Z555,Y556)</f>
        <v>1.6348306779764</v>
      </c>
      <c r="AA556" s="70" t="n">
        <f aca="false">Z556-Y556</f>
        <v>0.0278255180736313</v>
      </c>
      <c r="AB556" s="72" t="n">
        <f aca="false">AB555*(1+F556)</f>
        <v>5.27217220574954</v>
      </c>
      <c r="AC556" s="73" t="n">
        <f aca="false">MAX(AC555,AB556)</f>
        <v>5.39330518398089</v>
      </c>
      <c r="AD556" s="70" t="n">
        <f aca="false">1-AB556/AC556</f>
        <v>0.0224598783304789</v>
      </c>
      <c r="AE556" s="73" t="n">
        <f aca="false">AE555*(1+M556)</f>
        <v>4.54514306779576</v>
      </c>
      <c r="AF556" s="73" t="n">
        <f aca="false">MAX(AF555,AE556)</f>
        <v>4.67957811590947</v>
      </c>
      <c r="AG556" s="70" t="n">
        <f aca="false">1-AE556/AF556</f>
        <v>0.0287280273528636</v>
      </c>
      <c r="AH556" s="74" t="n">
        <f aca="false">IF(R556&gt;0,AH555+1,0)</f>
        <v>24</v>
      </c>
      <c r="AI556" s="74" t="n">
        <f aca="false">IF(U556&gt;0,AI555+1,0)</f>
        <v>24</v>
      </c>
      <c r="AJ556" s="74" t="n">
        <f aca="false">IF(G556&gt;0,AJ555+1,0)</f>
        <v>0</v>
      </c>
      <c r="AK556" s="74" t="n">
        <f aca="false">IF(G556&lt;=0,AK555+1,0)</f>
        <v>2</v>
      </c>
      <c r="AL556" s="74" t="n">
        <f aca="false">IF(K556&gt;0,AL555+1,0)</f>
        <v>0</v>
      </c>
      <c r="AM556" s="74" t="n">
        <f aca="false">IF(K556&lt;=0,AM555+1,0)</f>
        <v>2</v>
      </c>
    </row>
    <row r="557" customFormat="false" ht="15" hidden="false" customHeight="false" outlineLevel="0" collapsed="false">
      <c r="A557" s="61" t="n">
        <v>556</v>
      </c>
      <c r="B557" s="62" t="n">
        <v>42137.46875</v>
      </c>
      <c r="C557" s="63" t="n">
        <f aca="false">YEAR(B557)</f>
        <v>2015</v>
      </c>
      <c r="D557" s="32" t="s">
        <v>276</v>
      </c>
      <c r="E557" s="64" t="n">
        <v>8123.2</v>
      </c>
      <c r="F557" s="65" t="n">
        <v>-0.011</v>
      </c>
      <c r="G557" s="66" t="n">
        <v>-89.3552</v>
      </c>
      <c r="H557" s="67" t="n">
        <f aca="false">E557+IF(D557="Long",1,-1)*G557</f>
        <v>8212.5552</v>
      </c>
      <c r="I557" s="68" t="n">
        <f aca="false">Assumptions!$B$58</f>
        <v>5.35750011455817</v>
      </c>
      <c r="J557" s="68" t="n">
        <f aca="false">INDEX(Yearly!$T$5:$T$22,MATCH(C557,Yearly!$A$5:$A$22,0))</f>
        <v>0.714333348607756</v>
      </c>
      <c r="K557" s="68" t="n">
        <f aca="false">G557-I557-J557</f>
        <v>-95.4270334631659</v>
      </c>
      <c r="L557" s="69" t="n">
        <f aca="false">(I557+J557)/Assumptions!$B$8</f>
        <v>0.00026772991973464</v>
      </c>
      <c r="M557" s="70" t="n">
        <f aca="false">F557-L557</f>
        <v>-0.0112677299197346</v>
      </c>
      <c r="N557" s="71" t="n">
        <f aca="false">G557*Assumptions!$B$7</f>
        <v>-702778.648</v>
      </c>
      <c r="O557" s="71" t="n">
        <f aca="false">K557*Assumptions!$B$7</f>
        <v>-750533.6181878</v>
      </c>
      <c r="P557" s="68" t="n">
        <f aca="false">P556+G557</f>
        <v>8533.170345</v>
      </c>
      <c r="Q557" s="68" t="n">
        <f aca="false">MAX(Q556,P557)</f>
        <v>8812.62237</v>
      </c>
      <c r="R557" s="68" t="n">
        <f aca="false">Q557-P557</f>
        <v>279.452024999997</v>
      </c>
      <c r="S557" s="68" t="n">
        <f aca="false">S556+K557</f>
        <v>5152.5877727138</v>
      </c>
      <c r="T557" s="68" t="n">
        <f aca="false">MAX(T556,S557)</f>
        <v>5583.83563429294</v>
      </c>
      <c r="U557" s="68" t="n">
        <f aca="false">T557-S557</f>
        <v>431.247861579148</v>
      </c>
      <c r="V557" s="70" t="n">
        <f aca="false">V556+F557</f>
        <v>1.7448</v>
      </c>
      <c r="W557" s="70" t="n">
        <f aca="false">MAX(W556,V557)</f>
        <v>1.7772</v>
      </c>
      <c r="X557" s="70" t="n">
        <f aca="false">W557-V557</f>
        <v>0.0324000000000002</v>
      </c>
      <c r="Y557" s="70" t="n">
        <f aca="false">Y556+M557</f>
        <v>1.59573742998304</v>
      </c>
      <c r="Z557" s="70" t="n">
        <f aca="false">MAX(Z556,Y557)</f>
        <v>1.6348306779764</v>
      </c>
      <c r="AA557" s="70" t="n">
        <f aca="false">Z557-Y557</f>
        <v>0.0390932479933659</v>
      </c>
      <c r="AB557" s="72" t="n">
        <f aca="false">AB556*(1+F557)</f>
        <v>5.21417831148629</v>
      </c>
      <c r="AC557" s="73" t="n">
        <f aca="false">MAX(AC556,AB557)</f>
        <v>5.39330518398089</v>
      </c>
      <c r="AD557" s="70" t="n">
        <f aca="false">1-AB557/AC557</f>
        <v>0.0332128196688436</v>
      </c>
      <c r="AE557" s="73" t="n">
        <f aca="false">AE556*(1+M557)</f>
        <v>4.49392962326128</v>
      </c>
      <c r="AF557" s="73" t="n">
        <f aca="false">MAX(AF556,AE557)</f>
        <v>4.67957811590947</v>
      </c>
      <c r="AG557" s="70" t="n">
        <f aca="false">1-AE557/AF557</f>
        <v>0.0396720576192596</v>
      </c>
      <c r="AH557" s="74" t="n">
        <f aca="false">IF(R557&gt;0,AH556+1,0)</f>
        <v>25</v>
      </c>
      <c r="AI557" s="74" t="n">
        <f aca="false">IF(U557&gt;0,AI556+1,0)</f>
        <v>25</v>
      </c>
      <c r="AJ557" s="74" t="n">
        <f aca="false">IF(G557&gt;0,AJ556+1,0)</f>
        <v>0</v>
      </c>
      <c r="AK557" s="74" t="n">
        <f aca="false">IF(G557&lt;=0,AK556+1,0)</f>
        <v>3</v>
      </c>
      <c r="AL557" s="74" t="n">
        <f aca="false">IF(K557&gt;0,AL556+1,0)</f>
        <v>0</v>
      </c>
      <c r="AM557" s="74" t="n">
        <f aca="false">IF(K557&lt;=0,AM556+1,0)</f>
        <v>3</v>
      </c>
    </row>
    <row r="558" customFormat="false" ht="15" hidden="false" customHeight="false" outlineLevel="0" collapsed="false">
      <c r="A558" s="61" t="n">
        <v>557</v>
      </c>
      <c r="B558" s="62" t="n">
        <v>42137.5729166667</v>
      </c>
      <c r="C558" s="63" t="n">
        <f aca="false">YEAR(B558)</f>
        <v>2015</v>
      </c>
      <c r="D558" s="32" t="s">
        <v>277</v>
      </c>
      <c r="E558" s="64" t="n">
        <v>8212.8</v>
      </c>
      <c r="F558" s="65" t="n">
        <v>-0.0031</v>
      </c>
      <c r="G558" s="66" t="n">
        <v>-25.45968</v>
      </c>
      <c r="H558" s="67" t="n">
        <f aca="false">E558+IF(D558="Long",1,-1)*G558</f>
        <v>8187.34032</v>
      </c>
      <c r="I558" s="68" t="n">
        <f aca="false">Assumptions!$B$58</f>
        <v>5.35750011455817</v>
      </c>
      <c r="J558" s="68" t="n">
        <f aca="false">INDEX(Yearly!$T$5:$T$22,MATCH(C558,Yearly!$A$5:$A$22,0))</f>
        <v>0.714333348607756</v>
      </c>
      <c r="K558" s="68" t="n">
        <f aca="false">G558-I558-J558</f>
        <v>-31.5315134631659</v>
      </c>
      <c r="L558" s="69" t="n">
        <f aca="false">(I558+J558)/Assumptions!$B$8</f>
        <v>0.00026772991973464</v>
      </c>
      <c r="M558" s="70" t="n">
        <f aca="false">F558-L558</f>
        <v>-0.00336772991973464</v>
      </c>
      <c r="N558" s="71" t="n">
        <f aca="false">G558*Assumptions!$B$7</f>
        <v>-200240.3832</v>
      </c>
      <c r="O558" s="71" t="n">
        <f aca="false">K558*Assumptions!$B$7</f>
        <v>-247995.3533878</v>
      </c>
      <c r="P558" s="68" t="n">
        <f aca="false">P557+G558</f>
        <v>8507.710665</v>
      </c>
      <c r="Q558" s="68" t="n">
        <f aca="false">MAX(Q557,P558)</f>
        <v>8812.62237</v>
      </c>
      <c r="R558" s="68" t="n">
        <f aca="false">Q558-P558</f>
        <v>304.911704999997</v>
      </c>
      <c r="S558" s="68" t="n">
        <f aca="false">S557+K558</f>
        <v>5121.05625925063</v>
      </c>
      <c r="T558" s="68" t="n">
        <f aca="false">MAX(T557,S558)</f>
        <v>5583.83563429294</v>
      </c>
      <c r="U558" s="68" t="n">
        <f aca="false">T558-S558</f>
        <v>462.779375042313</v>
      </c>
      <c r="V558" s="70" t="n">
        <f aca="false">V557+F558</f>
        <v>1.7417</v>
      </c>
      <c r="W558" s="70" t="n">
        <f aca="false">MAX(W557,V558)</f>
        <v>1.7772</v>
      </c>
      <c r="X558" s="70" t="n">
        <f aca="false">W558-V558</f>
        <v>0.0355000000000003</v>
      </c>
      <c r="Y558" s="70" t="n">
        <f aca="false">Y557+M558</f>
        <v>1.5923697000633</v>
      </c>
      <c r="Z558" s="70" t="n">
        <f aca="false">MAX(Z557,Y558)</f>
        <v>1.6348306779764</v>
      </c>
      <c r="AA558" s="70" t="n">
        <f aca="false">Z558-Y558</f>
        <v>0.0424609779131004</v>
      </c>
      <c r="AB558" s="72" t="n">
        <f aca="false">AB557*(1+F558)</f>
        <v>5.19801435872068</v>
      </c>
      <c r="AC558" s="73" t="n">
        <f aca="false">MAX(AC557,AB558)</f>
        <v>5.39330518398089</v>
      </c>
      <c r="AD558" s="70" t="n">
        <f aca="false">1-AB558/AC558</f>
        <v>0.0362098599278702</v>
      </c>
      <c r="AE558" s="73" t="n">
        <f aca="false">AE557*(1+M558)</f>
        <v>4.47879528201184</v>
      </c>
      <c r="AF558" s="73" t="n">
        <f aca="false">MAX(AF557,AE558)</f>
        <v>4.67957811590947</v>
      </c>
      <c r="AG558" s="70" t="n">
        <f aca="false">1-AE558/AF558</f>
        <v>0.0429061827635725</v>
      </c>
      <c r="AH558" s="74" t="n">
        <f aca="false">IF(R558&gt;0,AH557+1,0)</f>
        <v>26</v>
      </c>
      <c r="AI558" s="74" t="n">
        <f aca="false">IF(U558&gt;0,AI557+1,0)</f>
        <v>26</v>
      </c>
      <c r="AJ558" s="74" t="n">
        <f aca="false">IF(G558&gt;0,AJ557+1,0)</f>
        <v>0</v>
      </c>
      <c r="AK558" s="74" t="n">
        <f aca="false">IF(G558&lt;=0,AK557+1,0)</f>
        <v>4</v>
      </c>
      <c r="AL558" s="74" t="n">
        <f aca="false">IF(K558&gt;0,AL557+1,0)</f>
        <v>0</v>
      </c>
      <c r="AM558" s="74" t="n">
        <f aca="false">IF(K558&lt;=0,AM557+1,0)</f>
        <v>4</v>
      </c>
    </row>
    <row r="559" customFormat="false" ht="15" hidden="false" customHeight="false" outlineLevel="0" collapsed="false">
      <c r="A559" s="61" t="n">
        <v>558</v>
      </c>
      <c r="B559" s="62" t="n">
        <v>42138.40625</v>
      </c>
      <c r="C559" s="63" t="n">
        <f aca="false">YEAR(B559)</f>
        <v>2015</v>
      </c>
      <c r="D559" s="32" t="s">
        <v>276</v>
      </c>
      <c r="E559" s="64" t="n">
        <v>8186.95</v>
      </c>
      <c r="F559" s="65" t="n">
        <v>-0.0032</v>
      </c>
      <c r="G559" s="66" t="n">
        <v>-26.19824</v>
      </c>
      <c r="H559" s="67" t="n">
        <f aca="false">E559+IF(D559="Long",1,-1)*G559</f>
        <v>8213.14824</v>
      </c>
      <c r="I559" s="68" t="n">
        <f aca="false">Assumptions!$B$58</f>
        <v>5.35750011455817</v>
      </c>
      <c r="J559" s="68" t="n">
        <f aca="false">INDEX(Yearly!$T$5:$T$22,MATCH(C559,Yearly!$A$5:$A$22,0))</f>
        <v>0.714333348607756</v>
      </c>
      <c r="K559" s="68" t="n">
        <f aca="false">G559-I559-J559</f>
        <v>-32.2700734631659</v>
      </c>
      <c r="L559" s="69" t="n">
        <f aca="false">(I559+J559)/Assumptions!$B$8</f>
        <v>0.00026772991973464</v>
      </c>
      <c r="M559" s="70" t="n">
        <f aca="false">F559-L559</f>
        <v>-0.00346772991973464</v>
      </c>
      <c r="N559" s="71" t="n">
        <f aca="false">G559*Assumptions!$B$7</f>
        <v>-206049.1576</v>
      </c>
      <c r="O559" s="71" t="n">
        <f aca="false">K559*Assumptions!$B$7</f>
        <v>-253804.1277878</v>
      </c>
      <c r="P559" s="68" t="n">
        <f aca="false">P558+G559</f>
        <v>8481.512425</v>
      </c>
      <c r="Q559" s="68" t="n">
        <f aca="false">MAX(Q558,P559)</f>
        <v>8812.62237</v>
      </c>
      <c r="R559" s="68" t="n">
        <f aca="false">Q559-P559</f>
        <v>331.109944999997</v>
      </c>
      <c r="S559" s="68" t="n">
        <f aca="false">S558+K559</f>
        <v>5088.78618578746</v>
      </c>
      <c r="T559" s="68" t="n">
        <f aca="false">MAX(T558,S559)</f>
        <v>5583.83563429294</v>
      </c>
      <c r="U559" s="68" t="n">
        <f aca="false">T559-S559</f>
        <v>495.04944850548</v>
      </c>
      <c r="V559" s="70" t="n">
        <f aca="false">V558+F559</f>
        <v>1.7385</v>
      </c>
      <c r="W559" s="70" t="n">
        <f aca="false">MAX(W558,V559)</f>
        <v>1.7772</v>
      </c>
      <c r="X559" s="70" t="n">
        <f aca="false">W559-V559</f>
        <v>0.0387000000000004</v>
      </c>
      <c r="Y559" s="70" t="n">
        <f aca="false">Y558+M559</f>
        <v>1.58890197014357</v>
      </c>
      <c r="Z559" s="70" t="n">
        <f aca="false">MAX(Z558,Y559)</f>
        <v>1.6348306779764</v>
      </c>
      <c r="AA559" s="70" t="n">
        <f aca="false">Z559-Y559</f>
        <v>0.045928707832835</v>
      </c>
      <c r="AB559" s="72" t="n">
        <f aca="false">AB558*(1+F559)</f>
        <v>5.18138071277278</v>
      </c>
      <c r="AC559" s="73" t="n">
        <f aca="false">MAX(AC558,AB559)</f>
        <v>5.39330518398089</v>
      </c>
      <c r="AD559" s="70" t="n">
        <f aca="false">1-AB559/AC559</f>
        <v>0.0392939883761011</v>
      </c>
      <c r="AE559" s="73" t="n">
        <f aca="false">AE558*(1+M559)</f>
        <v>4.46326402960805</v>
      </c>
      <c r="AF559" s="73" t="n">
        <f aca="false">MAX(AF558,AE559)</f>
        <v>4.67957811590947</v>
      </c>
      <c r="AG559" s="70" t="n">
        <f aca="false">1-AE559/AF559</f>
        <v>0.0462251256295962</v>
      </c>
      <c r="AH559" s="74" t="n">
        <f aca="false">IF(R559&gt;0,AH558+1,0)</f>
        <v>27</v>
      </c>
      <c r="AI559" s="74" t="n">
        <f aca="false">IF(U559&gt;0,AI558+1,0)</f>
        <v>27</v>
      </c>
      <c r="AJ559" s="74" t="n">
        <f aca="false">IF(G559&gt;0,AJ558+1,0)</f>
        <v>0</v>
      </c>
      <c r="AK559" s="74" t="n">
        <f aca="false">IF(G559&lt;=0,AK558+1,0)</f>
        <v>5</v>
      </c>
      <c r="AL559" s="74" t="n">
        <f aca="false">IF(K559&gt;0,AL558+1,0)</f>
        <v>0</v>
      </c>
      <c r="AM559" s="74" t="n">
        <f aca="false">IF(K559&lt;=0,AM558+1,0)</f>
        <v>5</v>
      </c>
    </row>
    <row r="560" customFormat="false" ht="15" hidden="false" customHeight="false" outlineLevel="0" collapsed="false">
      <c r="A560" s="61" t="n">
        <v>559</v>
      </c>
      <c r="B560" s="62" t="n">
        <v>42138.4402777778</v>
      </c>
      <c r="C560" s="63" t="n">
        <f aca="false">YEAR(B560)</f>
        <v>2015</v>
      </c>
      <c r="D560" s="32" t="s">
        <v>277</v>
      </c>
      <c r="E560" s="64" t="n">
        <v>8212.75</v>
      </c>
      <c r="F560" s="65" t="n">
        <v>-0.0033</v>
      </c>
      <c r="G560" s="66" t="n">
        <v>-27.102075</v>
      </c>
      <c r="H560" s="67" t="n">
        <f aca="false">E560+IF(D560="Long",1,-1)*G560</f>
        <v>8185.647925</v>
      </c>
      <c r="I560" s="68" t="n">
        <f aca="false">Assumptions!$B$58</f>
        <v>5.35750011455817</v>
      </c>
      <c r="J560" s="68" t="n">
        <f aca="false">INDEX(Yearly!$T$5:$T$22,MATCH(C560,Yearly!$A$5:$A$22,0))</f>
        <v>0.714333348607756</v>
      </c>
      <c r="K560" s="68" t="n">
        <f aca="false">G560-I560-J560</f>
        <v>-33.1739084631659</v>
      </c>
      <c r="L560" s="69" t="n">
        <f aca="false">(I560+J560)/Assumptions!$B$8</f>
        <v>0.00026772991973464</v>
      </c>
      <c r="M560" s="70" t="n">
        <f aca="false">F560-L560</f>
        <v>-0.00356772991973464</v>
      </c>
      <c r="N560" s="71" t="n">
        <f aca="false">G560*Assumptions!$B$7</f>
        <v>-213157.819875</v>
      </c>
      <c r="O560" s="71" t="n">
        <f aca="false">K560*Assumptions!$B$7</f>
        <v>-260912.7900628</v>
      </c>
      <c r="P560" s="68" t="n">
        <f aca="false">P559+G560</f>
        <v>8454.41035</v>
      </c>
      <c r="Q560" s="68" t="n">
        <f aca="false">MAX(Q559,P560)</f>
        <v>8812.62237</v>
      </c>
      <c r="R560" s="68" t="n">
        <f aca="false">Q560-P560</f>
        <v>358.212019999997</v>
      </c>
      <c r="S560" s="68" t="n">
        <f aca="false">S559+K560</f>
        <v>5055.6122773243</v>
      </c>
      <c r="T560" s="68" t="n">
        <f aca="false">MAX(T559,S560)</f>
        <v>5583.83563429294</v>
      </c>
      <c r="U560" s="68" t="n">
        <f aca="false">T560-S560</f>
        <v>528.223356968646</v>
      </c>
      <c r="V560" s="70" t="n">
        <f aca="false">V559+F560</f>
        <v>1.7352</v>
      </c>
      <c r="W560" s="70" t="n">
        <f aca="false">MAX(W559,V560)</f>
        <v>1.7772</v>
      </c>
      <c r="X560" s="70" t="n">
        <f aca="false">W560-V560</f>
        <v>0.0420000000000005</v>
      </c>
      <c r="Y560" s="70" t="n">
        <f aca="false">Y559+M560</f>
        <v>1.58533424022383</v>
      </c>
      <c r="Z560" s="70" t="n">
        <f aca="false">MAX(Z559,Y560)</f>
        <v>1.6348306779764</v>
      </c>
      <c r="AA560" s="70" t="n">
        <f aca="false">Z560-Y560</f>
        <v>0.0494964377525695</v>
      </c>
      <c r="AB560" s="72" t="n">
        <f aca="false">AB559*(1+F560)</f>
        <v>5.16428215642063</v>
      </c>
      <c r="AC560" s="73" t="n">
        <f aca="false">MAX(AC559,AB560)</f>
        <v>5.39330518398089</v>
      </c>
      <c r="AD560" s="70" t="n">
        <f aca="false">1-AB560/AC560</f>
        <v>0.0424643182144598</v>
      </c>
      <c r="AE560" s="73" t="n">
        <f aca="false">AE559*(1+M560)</f>
        <v>4.44734030898994</v>
      </c>
      <c r="AF560" s="73" t="n">
        <f aca="false">MAX(AF559,AE560)</f>
        <v>4.67957811590947</v>
      </c>
      <c r="AG560" s="70" t="n">
        <f aca="false">1-AE560/AF560</f>
        <v>0.0496279367855786</v>
      </c>
      <c r="AH560" s="74" t="n">
        <f aca="false">IF(R560&gt;0,AH559+1,0)</f>
        <v>28</v>
      </c>
      <c r="AI560" s="74" t="n">
        <f aca="false">IF(U560&gt;0,AI559+1,0)</f>
        <v>28</v>
      </c>
      <c r="AJ560" s="74" t="n">
        <f aca="false">IF(G560&gt;0,AJ559+1,0)</f>
        <v>0</v>
      </c>
      <c r="AK560" s="74" t="n">
        <f aca="false">IF(G560&lt;=0,AK559+1,0)</f>
        <v>6</v>
      </c>
      <c r="AL560" s="74" t="n">
        <f aca="false">IF(K560&gt;0,AL559+1,0)</f>
        <v>0</v>
      </c>
      <c r="AM560" s="74" t="n">
        <f aca="false">IF(K560&lt;=0,AM559+1,0)</f>
        <v>6</v>
      </c>
    </row>
    <row r="561" customFormat="false" ht="15" hidden="false" customHeight="false" outlineLevel="0" collapsed="false">
      <c r="A561" s="61" t="n">
        <v>560</v>
      </c>
      <c r="B561" s="62" t="n">
        <v>42138.4479166667</v>
      </c>
      <c r="C561" s="63" t="n">
        <f aca="false">YEAR(B561)</f>
        <v>2015</v>
      </c>
      <c r="D561" s="32" t="s">
        <v>276</v>
      </c>
      <c r="E561" s="64" t="n">
        <v>8185.8</v>
      </c>
      <c r="F561" s="65" t="n">
        <v>-0.0021</v>
      </c>
      <c r="G561" s="66" t="n">
        <v>-17.19018</v>
      </c>
      <c r="H561" s="67" t="n">
        <f aca="false">E561+IF(D561="Long",1,-1)*G561</f>
        <v>8202.99018</v>
      </c>
      <c r="I561" s="68" t="n">
        <f aca="false">Assumptions!$B$58</f>
        <v>5.35750011455817</v>
      </c>
      <c r="J561" s="68" t="n">
        <f aca="false">INDEX(Yearly!$T$5:$T$22,MATCH(C561,Yearly!$A$5:$A$22,0))</f>
        <v>0.714333348607756</v>
      </c>
      <c r="K561" s="68" t="n">
        <f aca="false">G561-I561-J561</f>
        <v>-23.2620134631659</v>
      </c>
      <c r="L561" s="69" t="n">
        <f aca="false">(I561+J561)/Assumptions!$B$8</f>
        <v>0.00026772991973464</v>
      </c>
      <c r="M561" s="70" t="n">
        <f aca="false">F561-L561</f>
        <v>-0.00236772991973464</v>
      </c>
      <c r="N561" s="71" t="n">
        <f aca="false">G561*Assumptions!$B$7</f>
        <v>-135200.7657</v>
      </c>
      <c r="O561" s="71" t="n">
        <f aca="false">K561*Assumptions!$B$7</f>
        <v>-182955.7358878</v>
      </c>
      <c r="P561" s="68" t="n">
        <f aca="false">P560+G561</f>
        <v>8437.22017</v>
      </c>
      <c r="Q561" s="68" t="n">
        <f aca="false">MAX(Q560,P561)</f>
        <v>8812.62237</v>
      </c>
      <c r="R561" s="68" t="n">
        <f aca="false">Q561-P561</f>
        <v>375.402199999997</v>
      </c>
      <c r="S561" s="68" t="n">
        <f aca="false">S560+K561</f>
        <v>5032.35026386113</v>
      </c>
      <c r="T561" s="68" t="n">
        <f aca="false">MAX(T560,S561)</f>
        <v>5583.83563429294</v>
      </c>
      <c r="U561" s="68" t="n">
        <f aca="false">T561-S561</f>
        <v>551.485370431812</v>
      </c>
      <c r="V561" s="70" t="n">
        <f aca="false">V560+F561</f>
        <v>1.7331</v>
      </c>
      <c r="W561" s="70" t="n">
        <f aca="false">MAX(W560,V561)</f>
        <v>1.7772</v>
      </c>
      <c r="X561" s="70" t="n">
        <f aca="false">W561-V561</f>
        <v>0.0441000000000005</v>
      </c>
      <c r="Y561" s="70" t="n">
        <f aca="false">Y560+M561</f>
        <v>1.5829665103041</v>
      </c>
      <c r="Z561" s="70" t="n">
        <f aca="false">MAX(Z560,Y561)</f>
        <v>1.6348306779764</v>
      </c>
      <c r="AA561" s="70" t="n">
        <f aca="false">Z561-Y561</f>
        <v>0.0518641676723042</v>
      </c>
      <c r="AB561" s="72" t="n">
        <f aca="false">AB560*(1+F561)</f>
        <v>5.15343716389214</v>
      </c>
      <c r="AC561" s="73" t="n">
        <f aca="false">MAX(AC560,AB561)</f>
        <v>5.39330518398089</v>
      </c>
      <c r="AD561" s="70" t="n">
        <f aca="false">1-AB561/AC561</f>
        <v>0.0444751431462095</v>
      </c>
      <c r="AE561" s="73" t="n">
        <f aca="false">AE560*(1+M561)</f>
        <v>4.4368102082771</v>
      </c>
      <c r="AF561" s="73" t="n">
        <f aca="false">MAX(AF560,AE561)</f>
        <v>4.67957811590947</v>
      </c>
      <c r="AG561" s="70" t="n">
        <f aca="false">1-AE561/AF561</f>
        <v>0.0518781611545314</v>
      </c>
      <c r="AH561" s="74" t="n">
        <f aca="false">IF(R561&gt;0,AH560+1,0)</f>
        <v>29</v>
      </c>
      <c r="AI561" s="74" t="n">
        <f aca="false">IF(U561&gt;0,AI560+1,0)</f>
        <v>29</v>
      </c>
      <c r="AJ561" s="74" t="n">
        <f aca="false">IF(G561&gt;0,AJ560+1,0)</f>
        <v>0</v>
      </c>
      <c r="AK561" s="74" t="n">
        <f aca="false">IF(G561&lt;=0,AK560+1,0)</f>
        <v>7</v>
      </c>
      <c r="AL561" s="74" t="n">
        <f aca="false">IF(K561&gt;0,AL560+1,0)</f>
        <v>0</v>
      </c>
      <c r="AM561" s="74" t="n">
        <f aca="false">IF(K561&lt;=0,AM560+1,0)</f>
        <v>7</v>
      </c>
    </row>
    <row r="562" customFormat="false" ht="15" hidden="false" customHeight="false" outlineLevel="0" collapsed="false">
      <c r="A562" s="61" t="n">
        <v>561</v>
      </c>
      <c r="B562" s="62" t="n">
        <v>42138.5729166667</v>
      </c>
      <c r="C562" s="63" t="n">
        <f aca="false">YEAR(B562)</f>
        <v>2015</v>
      </c>
      <c r="D562" s="32" t="s">
        <v>277</v>
      </c>
      <c r="E562" s="64" t="n">
        <v>8203.3</v>
      </c>
      <c r="F562" s="65" t="n">
        <v>0.0238</v>
      </c>
      <c r="G562" s="66" t="n">
        <v>195.23854</v>
      </c>
      <c r="H562" s="67" t="n">
        <f aca="false">E562+IF(D562="Long",1,-1)*G562</f>
        <v>8398.53854</v>
      </c>
      <c r="I562" s="68" t="n">
        <f aca="false">Assumptions!$B$58</f>
        <v>5.35750011455817</v>
      </c>
      <c r="J562" s="68" t="n">
        <f aca="false">INDEX(Yearly!$T$5:$T$22,MATCH(C562,Yearly!$A$5:$A$22,0))</f>
        <v>0.714333348607756</v>
      </c>
      <c r="K562" s="68" t="n">
        <f aca="false">G562-I562-J562</f>
        <v>189.166706536834</v>
      </c>
      <c r="L562" s="69" t="n">
        <f aca="false">(I562+J562)/Assumptions!$B$8</f>
        <v>0.00026772991973464</v>
      </c>
      <c r="M562" s="70" t="n">
        <f aca="false">F562-L562</f>
        <v>0.0235322700802654</v>
      </c>
      <c r="N562" s="71" t="n">
        <f aca="false">G562*Assumptions!$B$7</f>
        <v>1535551.1171</v>
      </c>
      <c r="O562" s="71" t="n">
        <f aca="false">K562*Assumptions!$B$7</f>
        <v>1487796.1469122</v>
      </c>
      <c r="P562" s="68" t="n">
        <f aca="false">P561+G562</f>
        <v>8632.45871</v>
      </c>
      <c r="Q562" s="68" t="n">
        <f aca="false">MAX(Q561,P562)</f>
        <v>8812.62237</v>
      </c>
      <c r="R562" s="68" t="n">
        <f aca="false">Q562-P562</f>
        <v>180.163659999997</v>
      </c>
      <c r="S562" s="68" t="n">
        <f aca="false">S561+K562</f>
        <v>5221.51697039796</v>
      </c>
      <c r="T562" s="68" t="n">
        <f aca="false">MAX(T561,S562)</f>
        <v>5583.83563429294</v>
      </c>
      <c r="U562" s="68" t="n">
        <f aca="false">T562-S562</f>
        <v>362.318663894978</v>
      </c>
      <c r="V562" s="70" t="n">
        <f aca="false">V561+F562</f>
        <v>1.7569</v>
      </c>
      <c r="W562" s="70" t="n">
        <f aca="false">MAX(W561,V562)</f>
        <v>1.7772</v>
      </c>
      <c r="X562" s="70" t="n">
        <f aca="false">W562-V562</f>
        <v>0.0203000000000004</v>
      </c>
      <c r="Y562" s="70" t="n">
        <f aca="false">Y561+M562</f>
        <v>1.60649878038436</v>
      </c>
      <c r="Z562" s="70" t="n">
        <f aca="false">MAX(Z561,Y562)</f>
        <v>1.6348306779764</v>
      </c>
      <c r="AA562" s="70" t="n">
        <f aca="false">Z562-Y562</f>
        <v>0.0283318975920388</v>
      </c>
      <c r="AB562" s="72" t="n">
        <f aca="false">AB561*(1+F562)</f>
        <v>5.27608896839278</v>
      </c>
      <c r="AC562" s="73" t="n">
        <f aca="false">MAX(AC561,AB562)</f>
        <v>5.39330518398089</v>
      </c>
      <c r="AD562" s="70" t="n">
        <f aca="false">1-AB562/AC562</f>
        <v>0.0217336515530892</v>
      </c>
      <c r="AE562" s="73" t="n">
        <f aca="false">AE561*(1+M562)</f>
        <v>4.54121842439316</v>
      </c>
      <c r="AF562" s="73" t="n">
        <f aca="false">MAX(AF561,AE562)</f>
        <v>4.67957811590947</v>
      </c>
      <c r="AG562" s="70" t="n">
        <f aca="false">1-AE562/AF562</f>
        <v>0.0295667019738221</v>
      </c>
      <c r="AH562" s="74" t="n">
        <f aca="false">IF(R562&gt;0,AH561+1,0)</f>
        <v>30</v>
      </c>
      <c r="AI562" s="74" t="n">
        <f aca="false">IF(U562&gt;0,AI561+1,0)</f>
        <v>30</v>
      </c>
      <c r="AJ562" s="74" t="n">
        <f aca="false">IF(G562&gt;0,AJ561+1,0)</f>
        <v>1</v>
      </c>
      <c r="AK562" s="74" t="n">
        <f aca="false">IF(G562&lt;=0,AK561+1,0)</f>
        <v>0</v>
      </c>
      <c r="AL562" s="74" t="n">
        <f aca="false">IF(K562&gt;0,AL561+1,0)</f>
        <v>1</v>
      </c>
      <c r="AM562" s="74" t="n">
        <f aca="false">IF(K562&lt;=0,AM561+1,0)</f>
        <v>0</v>
      </c>
    </row>
    <row r="563" customFormat="false" ht="15" hidden="false" customHeight="false" outlineLevel="0" collapsed="false">
      <c r="A563" s="61" t="n">
        <v>562</v>
      </c>
      <c r="B563" s="62" t="n">
        <v>42153.40625</v>
      </c>
      <c r="C563" s="63" t="n">
        <f aca="false">YEAR(B563)</f>
        <v>2015</v>
      </c>
      <c r="D563" s="32" t="s">
        <v>277</v>
      </c>
      <c r="E563" s="64" t="n">
        <v>8355</v>
      </c>
      <c r="F563" s="65" t="n">
        <v>0.0027</v>
      </c>
      <c r="G563" s="66" t="n">
        <v>22.5585</v>
      </c>
      <c r="H563" s="67" t="n">
        <f aca="false">E563+IF(D563="Long",1,-1)*G563</f>
        <v>8377.5585</v>
      </c>
      <c r="I563" s="68" t="n">
        <f aca="false">Assumptions!$B$58</f>
        <v>5.35750011455817</v>
      </c>
      <c r="J563" s="68" t="n">
        <f aca="false">INDEX(Yearly!$T$5:$T$22,MATCH(C563,Yearly!$A$5:$A$22,0))</f>
        <v>0.714333348607756</v>
      </c>
      <c r="K563" s="68" t="n">
        <f aca="false">G563-I563-J563</f>
        <v>16.4866665368341</v>
      </c>
      <c r="L563" s="69" t="n">
        <f aca="false">(I563+J563)/Assumptions!$B$8</f>
        <v>0.00026772991973464</v>
      </c>
      <c r="M563" s="70" t="n">
        <f aca="false">F563-L563</f>
        <v>0.00243227008026536</v>
      </c>
      <c r="N563" s="71" t="n">
        <f aca="false">G563*Assumptions!$B$7</f>
        <v>177422.6025</v>
      </c>
      <c r="O563" s="71" t="n">
        <f aca="false">K563*Assumptions!$B$7</f>
        <v>129667.6323122</v>
      </c>
      <c r="P563" s="68" t="n">
        <f aca="false">P562+G563</f>
        <v>8655.01721</v>
      </c>
      <c r="Q563" s="68" t="n">
        <f aca="false">MAX(Q562,P563)</f>
        <v>8812.62237</v>
      </c>
      <c r="R563" s="68" t="n">
        <f aca="false">Q563-P563</f>
        <v>157.605159999997</v>
      </c>
      <c r="S563" s="68" t="n">
        <f aca="false">S562+K563</f>
        <v>5238.0036369348</v>
      </c>
      <c r="T563" s="68" t="n">
        <f aca="false">MAX(T562,S563)</f>
        <v>5583.83563429294</v>
      </c>
      <c r="U563" s="68" t="n">
        <f aca="false">T563-S563</f>
        <v>345.831997358144</v>
      </c>
      <c r="V563" s="70" t="n">
        <f aca="false">V562+F563</f>
        <v>1.7596</v>
      </c>
      <c r="W563" s="70" t="n">
        <f aca="false">MAX(W562,V563)</f>
        <v>1.7772</v>
      </c>
      <c r="X563" s="70" t="n">
        <f aca="false">W563-V563</f>
        <v>0.0176000000000005</v>
      </c>
      <c r="Y563" s="70" t="n">
        <f aca="false">Y562+M563</f>
        <v>1.60893105046463</v>
      </c>
      <c r="Z563" s="70" t="n">
        <f aca="false">MAX(Z562,Y563)</f>
        <v>1.6348306779764</v>
      </c>
      <c r="AA563" s="70" t="n">
        <f aca="false">Z563-Y563</f>
        <v>0.0258996275117736</v>
      </c>
      <c r="AB563" s="72" t="n">
        <f aca="false">AB562*(1+F563)</f>
        <v>5.29033440860744</v>
      </c>
      <c r="AC563" s="73" t="n">
        <f aca="false">MAX(AC562,AB563)</f>
        <v>5.39330518398089</v>
      </c>
      <c r="AD563" s="70" t="n">
        <f aca="false">1-AB563/AC563</f>
        <v>0.0190923324122826</v>
      </c>
      <c r="AE563" s="73" t="n">
        <f aca="false">AE562*(1+M563)</f>
        <v>4.55226389409476</v>
      </c>
      <c r="AF563" s="73" t="n">
        <f aca="false">MAX(AF562,AE563)</f>
        <v>4.67957811590947</v>
      </c>
      <c r="AG563" s="70" t="n">
        <f aca="false">1-AE563/AF563</f>
        <v>0.0272063460981399</v>
      </c>
      <c r="AH563" s="74" t="n">
        <f aca="false">IF(R563&gt;0,AH562+1,0)</f>
        <v>31</v>
      </c>
      <c r="AI563" s="74" t="n">
        <f aca="false">IF(U563&gt;0,AI562+1,0)</f>
        <v>31</v>
      </c>
      <c r="AJ563" s="74" t="n">
        <f aca="false">IF(G563&gt;0,AJ562+1,0)</f>
        <v>2</v>
      </c>
      <c r="AK563" s="74" t="n">
        <f aca="false">IF(G563&lt;=0,AK562+1,0)</f>
        <v>0</v>
      </c>
      <c r="AL563" s="74" t="n">
        <f aca="false">IF(K563&gt;0,AL562+1,0)</f>
        <v>2</v>
      </c>
      <c r="AM563" s="74" t="n">
        <f aca="false">IF(K563&lt;=0,AM562+1,0)</f>
        <v>0</v>
      </c>
    </row>
    <row r="564" customFormat="false" ht="15" hidden="false" customHeight="false" outlineLevel="0" collapsed="false">
      <c r="A564" s="61" t="n">
        <v>563</v>
      </c>
      <c r="B564" s="62" t="n">
        <v>42165.5520833333</v>
      </c>
      <c r="C564" s="63" t="n">
        <f aca="false">YEAR(B564)</f>
        <v>2015</v>
      </c>
      <c r="D564" s="32" t="s">
        <v>277</v>
      </c>
      <c r="E564" s="64" t="n">
        <v>8108.7</v>
      </c>
      <c r="F564" s="65" t="n">
        <v>-0.0047</v>
      </c>
      <c r="G564" s="66" t="n">
        <v>-38.11089</v>
      </c>
      <c r="H564" s="67" t="n">
        <f aca="false">E564+IF(D564="Long",1,-1)*G564</f>
        <v>8070.58911</v>
      </c>
      <c r="I564" s="68" t="n">
        <f aca="false">Assumptions!$B$58</f>
        <v>5.35750011455817</v>
      </c>
      <c r="J564" s="68" t="n">
        <f aca="false">INDEX(Yearly!$T$5:$T$22,MATCH(C564,Yearly!$A$5:$A$22,0))</f>
        <v>0.714333348607756</v>
      </c>
      <c r="K564" s="68" t="n">
        <f aca="false">G564-I564-J564</f>
        <v>-44.1827234631659</v>
      </c>
      <c r="L564" s="69" t="n">
        <f aca="false">(I564+J564)/Assumptions!$B$8</f>
        <v>0.00026772991973464</v>
      </c>
      <c r="M564" s="70" t="n">
        <f aca="false">F564-L564</f>
        <v>-0.00496772991973464</v>
      </c>
      <c r="N564" s="71" t="n">
        <f aca="false">G564*Assumptions!$B$7</f>
        <v>-299742.14985</v>
      </c>
      <c r="O564" s="71" t="n">
        <f aca="false">K564*Assumptions!$B$7</f>
        <v>-347497.1200378</v>
      </c>
      <c r="P564" s="68" t="n">
        <f aca="false">P563+G564</f>
        <v>8616.90632</v>
      </c>
      <c r="Q564" s="68" t="n">
        <f aca="false">MAX(Q563,P564)</f>
        <v>8812.62237</v>
      </c>
      <c r="R564" s="68" t="n">
        <f aca="false">Q564-P564</f>
        <v>195.716049999997</v>
      </c>
      <c r="S564" s="68" t="n">
        <f aca="false">S563+K564</f>
        <v>5193.82091347163</v>
      </c>
      <c r="T564" s="68" t="n">
        <f aca="false">MAX(T563,S564)</f>
        <v>5583.83563429294</v>
      </c>
      <c r="U564" s="68" t="n">
        <f aca="false">T564-S564</f>
        <v>390.014720821309</v>
      </c>
      <c r="V564" s="70" t="n">
        <f aca="false">V563+F564</f>
        <v>1.7549</v>
      </c>
      <c r="W564" s="70" t="n">
        <f aca="false">MAX(W563,V564)</f>
        <v>1.7772</v>
      </c>
      <c r="X564" s="70" t="n">
        <f aca="false">W564-V564</f>
        <v>0.0223000000000004</v>
      </c>
      <c r="Y564" s="70" t="n">
        <f aca="false">Y563+M564</f>
        <v>1.6039633205449</v>
      </c>
      <c r="Z564" s="70" t="n">
        <f aca="false">MAX(Z563,Y564)</f>
        <v>1.6348306779764</v>
      </c>
      <c r="AA564" s="70" t="n">
        <f aca="false">Z564-Y564</f>
        <v>0.0308673574315081</v>
      </c>
      <c r="AB564" s="72" t="n">
        <f aca="false">AB563*(1+F564)</f>
        <v>5.26546983688698</v>
      </c>
      <c r="AC564" s="73" t="n">
        <f aca="false">MAX(AC563,AB564)</f>
        <v>5.39330518398089</v>
      </c>
      <c r="AD564" s="70" t="n">
        <f aca="false">1-AB564/AC564</f>
        <v>0.0237025984499448</v>
      </c>
      <c r="AE564" s="73" t="n">
        <f aca="false">AE563*(1+M564)</f>
        <v>4.52964947654553</v>
      </c>
      <c r="AF564" s="73" t="n">
        <f aca="false">MAX(AF563,AE564)</f>
        <v>4.67957811590947</v>
      </c>
      <c r="AG564" s="70" t="n">
        <f aca="false">1-AE564/AF564</f>
        <v>0.032038922238356</v>
      </c>
      <c r="AH564" s="74" t="n">
        <f aca="false">IF(R564&gt;0,AH563+1,0)</f>
        <v>32</v>
      </c>
      <c r="AI564" s="74" t="n">
        <f aca="false">IF(U564&gt;0,AI563+1,0)</f>
        <v>32</v>
      </c>
      <c r="AJ564" s="74" t="n">
        <f aca="false">IF(G564&gt;0,AJ563+1,0)</f>
        <v>0</v>
      </c>
      <c r="AK564" s="74" t="n">
        <f aca="false">IF(G564&lt;=0,AK563+1,0)</f>
        <v>1</v>
      </c>
      <c r="AL564" s="74" t="n">
        <f aca="false">IF(K564&gt;0,AL563+1,0)</f>
        <v>0</v>
      </c>
      <c r="AM564" s="74" t="n">
        <f aca="false">IF(K564&lt;=0,AM563+1,0)</f>
        <v>1</v>
      </c>
    </row>
    <row r="565" customFormat="false" ht="15" hidden="false" customHeight="false" outlineLevel="0" collapsed="false">
      <c r="A565" s="61" t="n">
        <v>564</v>
      </c>
      <c r="B565" s="62" t="n">
        <v>42166.4479166667</v>
      </c>
      <c r="C565" s="63" t="n">
        <f aca="false">YEAR(B565)</f>
        <v>2015</v>
      </c>
      <c r="D565" s="32" t="s">
        <v>276</v>
      </c>
      <c r="E565" s="64" t="n">
        <v>8070.95</v>
      </c>
      <c r="F565" s="65" t="n">
        <v>0.0022</v>
      </c>
      <c r="G565" s="66" t="n">
        <v>17.75609</v>
      </c>
      <c r="H565" s="67" t="n">
        <f aca="false">E565+IF(D565="Long",1,-1)*G565</f>
        <v>8053.19391</v>
      </c>
      <c r="I565" s="68" t="n">
        <f aca="false">Assumptions!$B$58</f>
        <v>5.35750011455817</v>
      </c>
      <c r="J565" s="68" t="n">
        <f aca="false">INDEX(Yearly!$T$5:$T$22,MATCH(C565,Yearly!$A$5:$A$22,0))</f>
        <v>0.714333348607756</v>
      </c>
      <c r="K565" s="68" t="n">
        <f aca="false">G565-I565-J565</f>
        <v>11.6842565368341</v>
      </c>
      <c r="L565" s="69" t="n">
        <f aca="false">(I565+J565)/Assumptions!$B$8</f>
        <v>0.00026772991973464</v>
      </c>
      <c r="M565" s="70" t="n">
        <f aca="false">F565-L565</f>
        <v>0.00193227008026536</v>
      </c>
      <c r="N565" s="71" t="n">
        <f aca="false">G565*Assumptions!$B$7</f>
        <v>139651.64785</v>
      </c>
      <c r="O565" s="71" t="n">
        <f aca="false">K565*Assumptions!$B$7</f>
        <v>91896.6776622</v>
      </c>
      <c r="P565" s="68" t="n">
        <f aca="false">P564+G565</f>
        <v>8634.66241</v>
      </c>
      <c r="Q565" s="68" t="n">
        <f aca="false">MAX(Q564,P565)</f>
        <v>8812.62237</v>
      </c>
      <c r="R565" s="68" t="n">
        <f aca="false">Q565-P565</f>
        <v>177.959959999997</v>
      </c>
      <c r="S565" s="68" t="n">
        <f aca="false">S564+K565</f>
        <v>5205.50517000847</v>
      </c>
      <c r="T565" s="68" t="n">
        <f aca="false">MAX(T564,S565)</f>
        <v>5583.83563429294</v>
      </c>
      <c r="U565" s="68" t="n">
        <f aca="false">T565-S565</f>
        <v>378.330464284475</v>
      </c>
      <c r="V565" s="70" t="n">
        <f aca="false">V564+F565</f>
        <v>1.7571</v>
      </c>
      <c r="W565" s="70" t="n">
        <f aca="false">MAX(W564,V565)</f>
        <v>1.7772</v>
      </c>
      <c r="X565" s="70" t="n">
        <f aca="false">W565-V565</f>
        <v>0.0201000000000005</v>
      </c>
      <c r="Y565" s="70" t="n">
        <f aca="false">Y564+M565</f>
        <v>1.60589559062516</v>
      </c>
      <c r="Z565" s="70" t="n">
        <f aca="false">MAX(Z564,Y565)</f>
        <v>1.6348306779764</v>
      </c>
      <c r="AA565" s="70" t="n">
        <f aca="false">Z565-Y565</f>
        <v>0.0289350873512428</v>
      </c>
      <c r="AB565" s="72" t="n">
        <f aca="false">AB564*(1+F565)</f>
        <v>5.27705387052813</v>
      </c>
      <c r="AC565" s="73" t="n">
        <f aca="false">MAX(AC564,AB565)</f>
        <v>5.39330518398089</v>
      </c>
      <c r="AD565" s="70" t="n">
        <f aca="false">1-AB565/AC565</f>
        <v>0.0215547441665348</v>
      </c>
      <c r="AE565" s="73" t="n">
        <f aca="false">AE564*(1+M565)</f>
        <v>4.53840198270315</v>
      </c>
      <c r="AF565" s="73" t="n">
        <f aca="false">MAX(AF564,AE565)</f>
        <v>4.67957811590947</v>
      </c>
      <c r="AG565" s="70" t="n">
        <f aca="false">1-AE565/AF565</f>
        <v>0.0301685600089359</v>
      </c>
      <c r="AH565" s="74" t="n">
        <f aca="false">IF(R565&gt;0,AH564+1,0)</f>
        <v>33</v>
      </c>
      <c r="AI565" s="74" t="n">
        <f aca="false">IF(U565&gt;0,AI564+1,0)</f>
        <v>33</v>
      </c>
      <c r="AJ565" s="74" t="n">
        <f aca="false">IF(G565&gt;0,AJ564+1,0)</f>
        <v>1</v>
      </c>
      <c r="AK565" s="74" t="n">
        <f aca="false">IF(G565&lt;=0,AK564+1,0)</f>
        <v>0</v>
      </c>
      <c r="AL565" s="74" t="n">
        <f aca="false">IF(K565&gt;0,AL564+1,0)</f>
        <v>1</v>
      </c>
      <c r="AM565" s="74" t="n">
        <f aca="false">IF(K565&lt;=0,AM564+1,0)</f>
        <v>0</v>
      </c>
    </row>
    <row r="566" customFormat="false" ht="15" hidden="false" customHeight="false" outlineLevel="0" collapsed="false">
      <c r="A566" s="61" t="n">
        <v>565</v>
      </c>
      <c r="B566" s="62" t="n">
        <v>42170.5729166667</v>
      </c>
      <c r="C566" s="63" t="n">
        <f aca="false">YEAR(B566)</f>
        <v>2015</v>
      </c>
      <c r="D566" s="32" t="s">
        <v>277</v>
      </c>
      <c r="E566" s="64" t="n">
        <v>8052.9</v>
      </c>
      <c r="F566" s="65" t="n">
        <v>-0.0052</v>
      </c>
      <c r="G566" s="66" t="n">
        <v>-41.87508</v>
      </c>
      <c r="H566" s="67" t="n">
        <f aca="false">E566+IF(D566="Long",1,-1)*G566</f>
        <v>8011.02492</v>
      </c>
      <c r="I566" s="68" t="n">
        <f aca="false">Assumptions!$B$58</f>
        <v>5.35750011455817</v>
      </c>
      <c r="J566" s="68" t="n">
        <f aca="false">INDEX(Yearly!$T$5:$T$22,MATCH(C566,Yearly!$A$5:$A$22,0))</f>
        <v>0.714333348607756</v>
      </c>
      <c r="K566" s="68" t="n">
        <f aca="false">G566-I566-J566</f>
        <v>-47.9469134631659</v>
      </c>
      <c r="L566" s="69" t="n">
        <f aca="false">(I566+J566)/Assumptions!$B$8</f>
        <v>0.00026772991973464</v>
      </c>
      <c r="M566" s="70" t="n">
        <f aca="false">F566-L566</f>
        <v>-0.00546772991973464</v>
      </c>
      <c r="N566" s="71" t="n">
        <f aca="false">G566*Assumptions!$B$7</f>
        <v>-329347.5042</v>
      </c>
      <c r="O566" s="71" t="n">
        <f aca="false">K566*Assumptions!$B$7</f>
        <v>-377102.4743878</v>
      </c>
      <c r="P566" s="68" t="n">
        <f aca="false">P565+G566</f>
        <v>8592.78733</v>
      </c>
      <c r="Q566" s="68" t="n">
        <f aca="false">MAX(Q565,P566)</f>
        <v>8812.62237</v>
      </c>
      <c r="R566" s="68" t="n">
        <f aca="false">Q566-P566</f>
        <v>219.835039999996</v>
      </c>
      <c r="S566" s="68" t="n">
        <f aca="false">S565+K566</f>
        <v>5157.5582565453</v>
      </c>
      <c r="T566" s="68" t="n">
        <f aca="false">MAX(T565,S566)</f>
        <v>5583.83563429294</v>
      </c>
      <c r="U566" s="68" t="n">
        <f aca="false">T566-S566</f>
        <v>426.277377747641</v>
      </c>
      <c r="V566" s="70" t="n">
        <f aca="false">V565+F566</f>
        <v>1.7519</v>
      </c>
      <c r="W566" s="70" t="n">
        <f aca="false">MAX(W565,V566)</f>
        <v>1.7772</v>
      </c>
      <c r="X566" s="70" t="n">
        <f aca="false">W566-V566</f>
        <v>0.0253000000000005</v>
      </c>
      <c r="Y566" s="70" t="n">
        <f aca="false">Y565+M566</f>
        <v>1.60042786070543</v>
      </c>
      <c r="Z566" s="70" t="n">
        <f aca="false">MAX(Z565,Y566)</f>
        <v>1.6348306779764</v>
      </c>
      <c r="AA566" s="70" t="n">
        <f aca="false">Z566-Y566</f>
        <v>0.0344028172709774</v>
      </c>
      <c r="AB566" s="72" t="n">
        <f aca="false">AB565*(1+F566)</f>
        <v>5.24961319040139</v>
      </c>
      <c r="AC566" s="73" t="n">
        <f aca="false">MAX(AC565,AB566)</f>
        <v>5.39330518398089</v>
      </c>
      <c r="AD566" s="70" t="n">
        <f aca="false">1-AB566/AC566</f>
        <v>0.0266426594968688</v>
      </c>
      <c r="AE566" s="73" t="n">
        <f aca="false">AE565*(1+M566)</f>
        <v>4.51358722639454</v>
      </c>
      <c r="AF566" s="73" t="n">
        <f aca="false">MAX(AF565,AE566)</f>
        <v>4.67957811590947</v>
      </c>
      <c r="AG566" s="70" t="n">
        <f aca="false">1-AE566/AF566</f>
        <v>0.0354713363904743</v>
      </c>
      <c r="AH566" s="74" t="n">
        <f aca="false">IF(R566&gt;0,AH565+1,0)</f>
        <v>34</v>
      </c>
      <c r="AI566" s="74" t="n">
        <f aca="false">IF(U566&gt;0,AI565+1,0)</f>
        <v>34</v>
      </c>
      <c r="AJ566" s="74" t="n">
        <f aca="false">IF(G566&gt;0,AJ565+1,0)</f>
        <v>0</v>
      </c>
      <c r="AK566" s="74" t="n">
        <f aca="false">IF(G566&lt;=0,AK565+1,0)</f>
        <v>1</v>
      </c>
      <c r="AL566" s="74" t="n">
        <f aca="false">IF(K566&gt;0,AL565+1,0)</f>
        <v>0</v>
      </c>
      <c r="AM566" s="74" t="n">
        <f aca="false">IF(K566&lt;=0,AM565+1,0)</f>
        <v>1</v>
      </c>
    </row>
    <row r="567" customFormat="false" ht="15" hidden="false" customHeight="false" outlineLevel="0" collapsed="false">
      <c r="A567" s="61" t="n">
        <v>566</v>
      </c>
      <c r="B567" s="62" t="n">
        <v>42170.6395833333</v>
      </c>
      <c r="C567" s="63" t="n">
        <f aca="false">YEAR(B567)</f>
        <v>2015</v>
      </c>
      <c r="D567" s="32" t="s">
        <v>276</v>
      </c>
      <c r="E567" s="64" t="n">
        <v>8010.65</v>
      </c>
      <c r="F567" s="65" t="n">
        <v>-0.005</v>
      </c>
      <c r="G567" s="66" t="n">
        <v>-40.05325</v>
      </c>
      <c r="H567" s="67" t="n">
        <f aca="false">E567+IF(D567="Long",1,-1)*G567</f>
        <v>8050.70325</v>
      </c>
      <c r="I567" s="68" t="n">
        <f aca="false">Assumptions!$B$58</f>
        <v>5.35750011455817</v>
      </c>
      <c r="J567" s="68" t="n">
        <f aca="false">INDEX(Yearly!$T$5:$T$22,MATCH(C567,Yearly!$A$5:$A$22,0))</f>
        <v>0.714333348607756</v>
      </c>
      <c r="K567" s="68" t="n">
        <f aca="false">G567-I567-J567</f>
        <v>-46.1250834631659</v>
      </c>
      <c r="L567" s="69" t="n">
        <f aca="false">(I567+J567)/Assumptions!$B$8</f>
        <v>0.00026772991973464</v>
      </c>
      <c r="M567" s="70" t="n">
        <f aca="false">F567-L567</f>
        <v>-0.00526772991973464</v>
      </c>
      <c r="N567" s="71" t="n">
        <f aca="false">G567*Assumptions!$B$7</f>
        <v>-315018.81125</v>
      </c>
      <c r="O567" s="71" t="n">
        <f aca="false">K567*Assumptions!$B$7</f>
        <v>-362773.7814378</v>
      </c>
      <c r="P567" s="68" t="n">
        <f aca="false">P566+G567</f>
        <v>8552.73408</v>
      </c>
      <c r="Q567" s="68" t="n">
        <f aca="false">MAX(Q566,P567)</f>
        <v>8812.62237</v>
      </c>
      <c r="R567" s="68" t="n">
        <f aca="false">Q567-P567</f>
        <v>259.888289999997</v>
      </c>
      <c r="S567" s="68" t="n">
        <f aca="false">S566+K567</f>
        <v>5111.43317308214</v>
      </c>
      <c r="T567" s="68" t="n">
        <f aca="false">MAX(T566,S567)</f>
        <v>5583.83563429294</v>
      </c>
      <c r="U567" s="68" t="n">
        <f aca="false">T567-S567</f>
        <v>472.402461210807</v>
      </c>
      <c r="V567" s="70" t="n">
        <f aca="false">V566+F567</f>
        <v>1.7469</v>
      </c>
      <c r="W567" s="70" t="n">
        <f aca="false">MAX(W566,V567)</f>
        <v>1.7772</v>
      </c>
      <c r="X567" s="70" t="n">
        <f aca="false">W567-V567</f>
        <v>0.0303000000000004</v>
      </c>
      <c r="Y567" s="70" t="n">
        <f aca="false">Y566+M567</f>
        <v>1.59516013078569</v>
      </c>
      <c r="Z567" s="70" t="n">
        <f aca="false">MAX(Z566,Y567)</f>
        <v>1.6348306779764</v>
      </c>
      <c r="AA567" s="70" t="n">
        <f aca="false">Z567-Y567</f>
        <v>0.039670547190712</v>
      </c>
      <c r="AB567" s="72" t="n">
        <f aca="false">AB566*(1+F567)</f>
        <v>5.22336512444938</v>
      </c>
      <c r="AC567" s="73" t="n">
        <f aca="false">MAX(AC566,AB567)</f>
        <v>5.39330518398089</v>
      </c>
      <c r="AD567" s="70" t="n">
        <f aca="false">1-AB567/AC567</f>
        <v>0.0315094461993845</v>
      </c>
      <c r="AE567" s="73" t="n">
        <f aca="false">AE566*(1+M567)</f>
        <v>4.48981086791673</v>
      </c>
      <c r="AF567" s="73" t="n">
        <f aca="false">MAX(AF566,AE567)</f>
        <v>4.67957811590947</v>
      </c>
      <c r="AG567" s="70" t="n">
        <f aca="false">1-AE567/AF567</f>
        <v>0.0405522128902118</v>
      </c>
      <c r="AH567" s="74" t="n">
        <f aca="false">IF(R567&gt;0,AH566+1,0)</f>
        <v>35</v>
      </c>
      <c r="AI567" s="74" t="n">
        <f aca="false">IF(U567&gt;0,AI566+1,0)</f>
        <v>35</v>
      </c>
      <c r="AJ567" s="74" t="n">
        <f aca="false">IF(G567&gt;0,AJ566+1,0)</f>
        <v>0</v>
      </c>
      <c r="AK567" s="74" t="n">
        <f aca="false">IF(G567&lt;=0,AK566+1,0)</f>
        <v>2</v>
      </c>
      <c r="AL567" s="74" t="n">
        <f aca="false">IF(K567&gt;0,AL566+1,0)</f>
        <v>0</v>
      </c>
      <c r="AM567" s="74" t="n">
        <f aca="false">IF(K567&lt;=0,AM566+1,0)</f>
        <v>2</v>
      </c>
    </row>
    <row r="568" customFormat="false" ht="15" hidden="false" customHeight="false" outlineLevel="0" collapsed="false">
      <c r="A568" s="61" t="n">
        <v>567</v>
      </c>
      <c r="B568" s="62" t="n">
        <v>42171.6354166667</v>
      </c>
      <c r="C568" s="63" t="n">
        <f aca="false">YEAR(B568)</f>
        <v>2015</v>
      </c>
      <c r="D568" s="32" t="s">
        <v>277</v>
      </c>
      <c r="E568" s="64" t="n">
        <v>8050.45</v>
      </c>
      <c r="F568" s="65" t="n">
        <v>0.0218</v>
      </c>
      <c r="G568" s="66" t="n">
        <v>175.49981</v>
      </c>
      <c r="H568" s="67" t="n">
        <f aca="false">E568+IF(D568="Long",1,-1)*G568</f>
        <v>8225.94981</v>
      </c>
      <c r="I568" s="68" t="n">
        <f aca="false">Assumptions!$B$58</f>
        <v>5.35750011455817</v>
      </c>
      <c r="J568" s="68" t="n">
        <f aca="false">INDEX(Yearly!$T$5:$T$22,MATCH(C568,Yearly!$A$5:$A$22,0))</f>
        <v>0.714333348607756</v>
      </c>
      <c r="K568" s="68" t="n">
        <f aca="false">G568-I568-J568</f>
        <v>169.427976536834</v>
      </c>
      <c r="L568" s="69" t="n">
        <f aca="false">(I568+J568)/Assumptions!$B$8</f>
        <v>0.00026772991973464</v>
      </c>
      <c r="M568" s="70" t="n">
        <f aca="false">F568-L568</f>
        <v>0.0215322700802654</v>
      </c>
      <c r="N568" s="71" t="n">
        <f aca="false">G568*Assumptions!$B$7</f>
        <v>1380306.00565</v>
      </c>
      <c r="O568" s="71" t="n">
        <f aca="false">K568*Assumptions!$B$7</f>
        <v>1332551.0354622</v>
      </c>
      <c r="P568" s="68" t="n">
        <f aca="false">P567+G568</f>
        <v>8728.23389</v>
      </c>
      <c r="Q568" s="68" t="n">
        <f aca="false">MAX(Q567,P568)</f>
        <v>8812.62237</v>
      </c>
      <c r="R568" s="68" t="n">
        <f aca="false">Q568-P568</f>
        <v>84.3884799999978</v>
      </c>
      <c r="S568" s="68" t="n">
        <f aca="false">S567+K568</f>
        <v>5280.86114961897</v>
      </c>
      <c r="T568" s="68" t="n">
        <f aca="false">MAX(T567,S568)</f>
        <v>5583.83563429294</v>
      </c>
      <c r="U568" s="68" t="n">
        <f aca="false">T568-S568</f>
        <v>302.974484673973</v>
      </c>
      <c r="V568" s="70" t="n">
        <f aca="false">V567+F568</f>
        <v>1.7687</v>
      </c>
      <c r="W568" s="70" t="n">
        <f aca="false">MAX(W567,V568)</f>
        <v>1.7772</v>
      </c>
      <c r="X568" s="70" t="n">
        <f aca="false">W568-V568</f>
        <v>0.0085000000000004</v>
      </c>
      <c r="Y568" s="70" t="n">
        <f aca="false">Y567+M568</f>
        <v>1.61669240086596</v>
      </c>
      <c r="Z568" s="70" t="n">
        <f aca="false">MAX(Z567,Y568)</f>
        <v>1.6348306779764</v>
      </c>
      <c r="AA568" s="70" t="n">
        <f aca="false">Z568-Y568</f>
        <v>0.0181382771104466</v>
      </c>
      <c r="AB568" s="72" t="n">
        <f aca="false">AB567*(1+F568)</f>
        <v>5.33723448416238</v>
      </c>
      <c r="AC568" s="73" t="n">
        <f aca="false">MAX(AC567,AB568)</f>
        <v>5.39330518398089</v>
      </c>
      <c r="AD568" s="70" t="n">
        <f aca="false">1-AB568/AC568</f>
        <v>0.0103963521265311</v>
      </c>
      <c r="AE568" s="73" t="n">
        <f aca="false">AE567*(1+M568)</f>
        <v>4.58648668813403</v>
      </c>
      <c r="AF568" s="73" t="n">
        <f aca="false">MAX(AF567,AE568)</f>
        <v>4.67957811590947</v>
      </c>
      <c r="AG568" s="70" t="n">
        <f aca="false">1-AE568/AF568</f>
        <v>0.019893124010251</v>
      </c>
      <c r="AH568" s="74" t="n">
        <f aca="false">IF(R568&gt;0,AH567+1,0)</f>
        <v>36</v>
      </c>
      <c r="AI568" s="74" t="n">
        <f aca="false">IF(U568&gt;0,AI567+1,0)</f>
        <v>36</v>
      </c>
      <c r="AJ568" s="74" t="n">
        <f aca="false">IF(G568&gt;0,AJ567+1,0)</f>
        <v>1</v>
      </c>
      <c r="AK568" s="74" t="n">
        <f aca="false">IF(G568&lt;=0,AK567+1,0)</f>
        <v>0</v>
      </c>
      <c r="AL568" s="74" t="n">
        <f aca="false">IF(K568&gt;0,AL567+1,0)</f>
        <v>1</v>
      </c>
      <c r="AM568" s="74" t="n">
        <f aca="false">IF(K568&lt;=0,AM567+1,0)</f>
        <v>0</v>
      </c>
    </row>
    <row r="569" customFormat="false" ht="15" hidden="false" customHeight="false" outlineLevel="0" collapsed="false">
      <c r="A569" s="61" t="n">
        <v>568</v>
      </c>
      <c r="B569" s="62" t="n">
        <v>42184.6145833333</v>
      </c>
      <c r="C569" s="63" t="n">
        <f aca="false">YEAR(B569)</f>
        <v>2015</v>
      </c>
      <c r="D569" s="32" t="s">
        <v>277</v>
      </c>
      <c r="E569" s="64" t="n">
        <v>8311.75</v>
      </c>
      <c r="F569" s="65" t="n">
        <v>-0.0002</v>
      </c>
      <c r="G569" s="66" t="n">
        <v>-1.66235</v>
      </c>
      <c r="H569" s="67" t="n">
        <f aca="false">E569+IF(D569="Long",1,-1)*G569</f>
        <v>8310.08765</v>
      </c>
      <c r="I569" s="68" t="n">
        <f aca="false">Assumptions!$B$58</f>
        <v>5.35750011455817</v>
      </c>
      <c r="J569" s="68" t="n">
        <f aca="false">INDEX(Yearly!$T$5:$T$22,MATCH(C569,Yearly!$A$5:$A$22,0))</f>
        <v>0.714333348607756</v>
      </c>
      <c r="K569" s="68" t="n">
        <f aca="false">G569-I569-J569</f>
        <v>-7.73418346316592</v>
      </c>
      <c r="L569" s="69" t="n">
        <f aca="false">(I569+J569)/Assumptions!$B$8</f>
        <v>0.00026772991973464</v>
      </c>
      <c r="M569" s="70" t="n">
        <f aca="false">F569-L569</f>
        <v>-0.000467729919734641</v>
      </c>
      <c r="N569" s="71" t="n">
        <f aca="false">G569*Assumptions!$B$7</f>
        <v>-13074.38275</v>
      </c>
      <c r="O569" s="71" t="n">
        <f aca="false">K569*Assumptions!$B$7</f>
        <v>-60829.3529378</v>
      </c>
      <c r="P569" s="68" t="n">
        <f aca="false">P568+G569</f>
        <v>8726.57154</v>
      </c>
      <c r="Q569" s="68" t="n">
        <f aca="false">MAX(Q568,P569)</f>
        <v>8812.62237</v>
      </c>
      <c r="R569" s="68" t="n">
        <f aca="false">Q569-P569</f>
        <v>86.0508299999983</v>
      </c>
      <c r="S569" s="68" t="n">
        <f aca="false">S568+K569</f>
        <v>5273.1269661558</v>
      </c>
      <c r="T569" s="68" t="n">
        <f aca="false">MAX(T568,S569)</f>
        <v>5583.83563429294</v>
      </c>
      <c r="U569" s="68" t="n">
        <f aca="false">T569-S569</f>
        <v>310.708668137139</v>
      </c>
      <c r="V569" s="70" t="n">
        <f aca="false">V568+F569</f>
        <v>1.7685</v>
      </c>
      <c r="W569" s="70" t="n">
        <f aca="false">MAX(W568,V569)</f>
        <v>1.7772</v>
      </c>
      <c r="X569" s="70" t="n">
        <f aca="false">W569-V569</f>
        <v>0.00870000000000037</v>
      </c>
      <c r="Y569" s="70" t="n">
        <f aca="false">Y568+M569</f>
        <v>1.61622467094622</v>
      </c>
      <c r="Z569" s="70" t="n">
        <f aca="false">MAX(Z568,Y569)</f>
        <v>1.6348306779764</v>
      </c>
      <c r="AA569" s="70" t="n">
        <f aca="false">Z569-Y569</f>
        <v>0.0186060070301812</v>
      </c>
      <c r="AB569" s="72" t="n">
        <f aca="false">AB568*(1+F569)</f>
        <v>5.33616703726554</v>
      </c>
      <c r="AC569" s="73" t="n">
        <f aca="false">MAX(AC568,AB569)</f>
        <v>5.39330518398089</v>
      </c>
      <c r="AD569" s="70" t="n">
        <f aca="false">1-AB569/AC569</f>
        <v>0.0105942728561057</v>
      </c>
      <c r="AE569" s="73" t="n">
        <f aca="false">AE568*(1+M569)</f>
        <v>4.58434145108352</v>
      </c>
      <c r="AF569" s="73" t="n">
        <f aca="false">MAX(AF568,AE569)</f>
        <v>4.67957811590947</v>
      </c>
      <c r="AG569" s="70" t="n">
        <f aca="false">1-AE569/AF569</f>
        <v>0.0203515493206891</v>
      </c>
      <c r="AH569" s="74" t="n">
        <f aca="false">IF(R569&gt;0,AH568+1,0)</f>
        <v>37</v>
      </c>
      <c r="AI569" s="74" t="n">
        <f aca="false">IF(U569&gt;0,AI568+1,0)</f>
        <v>37</v>
      </c>
      <c r="AJ569" s="74" t="n">
        <f aca="false">IF(G569&gt;0,AJ568+1,0)</f>
        <v>0</v>
      </c>
      <c r="AK569" s="74" t="n">
        <f aca="false">IF(G569&lt;=0,AK568+1,0)</f>
        <v>1</v>
      </c>
      <c r="AL569" s="74" t="n">
        <f aca="false">IF(K569&gt;0,AL568+1,0)</f>
        <v>0</v>
      </c>
      <c r="AM569" s="74" t="n">
        <f aca="false">IF(K569&lt;=0,AM568+1,0)</f>
        <v>1</v>
      </c>
    </row>
    <row r="570" customFormat="false" ht="15" hidden="false" customHeight="false" outlineLevel="0" collapsed="false">
      <c r="A570" s="61" t="n">
        <v>569</v>
      </c>
      <c r="B570" s="62" t="n">
        <v>42185.6145833333</v>
      </c>
      <c r="C570" s="63" t="n">
        <f aca="false">YEAR(B570)</f>
        <v>2015</v>
      </c>
      <c r="D570" s="32" t="s">
        <v>277</v>
      </c>
      <c r="E570" s="64" t="n">
        <v>8339.3</v>
      </c>
      <c r="F570" s="65" t="n">
        <v>0.0087</v>
      </c>
      <c r="G570" s="66" t="n">
        <v>72.55191</v>
      </c>
      <c r="H570" s="67" t="n">
        <f aca="false">E570+IF(D570="Long",1,-1)*G570</f>
        <v>8411.85191</v>
      </c>
      <c r="I570" s="68" t="n">
        <f aca="false">Assumptions!$B$58</f>
        <v>5.35750011455817</v>
      </c>
      <c r="J570" s="68" t="n">
        <f aca="false">INDEX(Yearly!$T$5:$T$22,MATCH(C570,Yearly!$A$5:$A$22,0))</f>
        <v>0.714333348607756</v>
      </c>
      <c r="K570" s="68" t="n">
        <f aca="false">G570-I570-J570</f>
        <v>66.4800765368341</v>
      </c>
      <c r="L570" s="69" t="n">
        <f aca="false">(I570+J570)/Assumptions!$B$8</f>
        <v>0.00026772991973464</v>
      </c>
      <c r="M570" s="70" t="n">
        <f aca="false">F570-L570</f>
        <v>0.00843227008026536</v>
      </c>
      <c r="N570" s="71" t="n">
        <f aca="false">G570*Assumptions!$B$7</f>
        <v>570620.77215</v>
      </c>
      <c r="O570" s="71" t="n">
        <f aca="false">K570*Assumptions!$B$7</f>
        <v>522865.8019622</v>
      </c>
      <c r="P570" s="68" t="n">
        <f aca="false">P569+G570</f>
        <v>8799.12345</v>
      </c>
      <c r="Q570" s="68" t="n">
        <f aca="false">MAX(Q569,P570)</f>
        <v>8812.62237</v>
      </c>
      <c r="R570" s="68" t="n">
        <f aca="false">Q570-P570</f>
        <v>13.4989199999982</v>
      </c>
      <c r="S570" s="68" t="n">
        <f aca="false">S569+K570</f>
        <v>5339.60704269264</v>
      </c>
      <c r="T570" s="68" t="n">
        <f aca="false">MAX(T569,S570)</f>
        <v>5583.83563429294</v>
      </c>
      <c r="U570" s="68" t="n">
        <f aca="false">T570-S570</f>
        <v>244.228591600305</v>
      </c>
      <c r="V570" s="70" t="n">
        <f aca="false">V569+F570</f>
        <v>1.7772</v>
      </c>
      <c r="W570" s="70" t="n">
        <f aca="false">MAX(W569,V570)</f>
        <v>1.7772</v>
      </c>
      <c r="X570" s="70" t="n">
        <f aca="false">W570-V570</f>
        <v>0</v>
      </c>
      <c r="Y570" s="70" t="n">
        <f aca="false">Y569+M570</f>
        <v>1.62465694102649</v>
      </c>
      <c r="Z570" s="70" t="n">
        <f aca="false">MAX(Z569,Y570)</f>
        <v>1.6348306779764</v>
      </c>
      <c r="AA570" s="70" t="n">
        <f aca="false">Z570-Y570</f>
        <v>0.010173736949916</v>
      </c>
      <c r="AB570" s="72" t="n">
        <f aca="false">AB569*(1+F570)</f>
        <v>5.38259169048975</v>
      </c>
      <c r="AC570" s="73" t="n">
        <f aca="false">MAX(AC569,AB570)</f>
        <v>5.39330518398089</v>
      </c>
      <c r="AD570" s="70" t="n">
        <f aca="false">1-AB570/AC570</f>
        <v>0.00198644302995399</v>
      </c>
      <c r="AE570" s="73" t="n">
        <f aca="false">AE569*(1+M570)</f>
        <v>4.62299785633921</v>
      </c>
      <c r="AF570" s="73" t="n">
        <f aca="false">MAX(AF569,AE570)</f>
        <v>4.67957811590947</v>
      </c>
      <c r="AG570" s="70" t="n">
        <f aca="false">1-AE570/AF570</f>
        <v>0.0120908890008476</v>
      </c>
      <c r="AH570" s="74" t="n">
        <f aca="false">IF(R570&gt;0,AH569+1,0)</f>
        <v>38</v>
      </c>
      <c r="AI570" s="74" t="n">
        <f aca="false">IF(U570&gt;0,AI569+1,0)</f>
        <v>38</v>
      </c>
      <c r="AJ570" s="74" t="n">
        <f aca="false">IF(G570&gt;0,AJ569+1,0)</f>
        <v>1</v>
      </c>
      <c r="AK570" s="74" t="n">
        <f aca="false">IF(G570&lt;=0,AK569+1,0)</f>
        <v>0</v>
      </c>
      <c r="AL570" s="74" t="n">
        <f aca="false">IF(K570&gt;0,AL569+1,0)</f>
        <v>1</v>
      </c>
      <c r="AM570" s="74" t="n">
        <f aca="false">IF(K570&lt;=0,AM569+1,0)</f>
        <v>0</v>
      </c>
    </row>
    <row r="571" customFormat="false" ht="15" hidden="false" customHeight="false" outlineLevel="0" collapsed="false">
      <c r="A571" s="61" t="n">
        <v>570</v>
      </c>
      <c r="B571" s="62" t="n">
        <v>42191.5277777778</v>
      </c>
      <c r="C571" s="63" t="n">
        <f aca="false">YEAR(B571)</f>
        <v>2015</v>
      </c>
      <c r="D571" s="32" t="s">
        <v>277</v>
      </c>
      <c r="E571" s="64" t="n">
        <v>8447.65</v>
      </c>
      <c r="F571" s="65" t="n">
        <v>-0.0007</v>
      </c>
      <c r="G571" s="66" t="n">
        <v>-5.913355</v>
      </c>
      <c r="H571" s="67" t="n">
        <f aca="false">E571+IF(D571="Long",1,-1)*G571</f>
        <v>8441.736645</v>
      </c>
      <c r="I571" s="68" t="n">
        <f aca="false">Assumptions!$B$58</f>
        <v>5.35750011455817</v>
      </c>
      <c r="J571" s="68" t="n">
        <f aca="false">INDEX(Yearly!$T$5:$T$22,MATCH(C571,Yearly!$A$5:$A$22,0))</f>
        <v>0.714333348607756</v>
      </c>
      <c r="K571" s="68" t="n">
        <f aca="false">G571-I571-J571</f>
        <v>-11.9851884631659</v>
      </c>
      <c r="L571" s="69" t="n">
        <f aca="false">(I571+J571)/Assumptions!$B$8</f>
        <v>0.00026772991973464</v>
      </c>
      <c r="M571" s="70" t="n">
        <f aca="false">F571-L571</f>
        <v>-0.000967729919734641</v>
      </c>
      <c r="N571" s="71" t="n">
        <f aca="false">G571*Assumptions!$B$7</f>
        <v>-46508.537075</v>
      </c>
      <c r="O571" s="71" t="n">
        <f aca="false">K571*Assumptions!$B$7</f>
        <v>-94263.5072628</v>
      </c>
      <c r="P571" s="68" t="n">
        <f aca="false">P570+G571</f>
        <v>8793.210095</v>
      </c>
      <c r="Q571" s="68" t="n">
        <f aca="false">MAX(Q570,P571)</f>
        <v>8812.62237</v>
      </c>
      <c r="R571" s="68" t="n">
        <f aca="false">Q571-P571</f>
        <v>19.4122749999988</v>
      </c>
      <c r="S571" s="68" t="n">
        <f aca="false">S570+K571</f>
        <v>5327.62185422947</v>
      </c>
      <c r="T571" s="68" t="n">
        <f aca="false">MAX(T570,S571)</f>
        <v>5583.83563429294</v>
      </c>
      <c r="U571" s="68" t="n">
        <f aca="false">T571-S571</f>
        <v>256.213780063471</v>
      </c>
      <c r="V571" s="70" t="n">
        <f aca="false">V570+F571</f>
        <v>1.7765</v>
      </c>
      <c r="W571" s="70" t="n">
        <f aca="false">MAX(W570,V571)</f>
        <v>1.7772</v>
      </c>
      <c r="X571" s="70" t="n">
        <f aca="false">W571-V571</f>
        <v>0.000700000000000367</v>
      </c>
      <c r="Y571" s="70" t="n">
        <f aca="false">Y570+M571</f>
        <v>1.62368921110675</v>
      </c>
      <c r="Z571" s="70" t="n">
        <f aca="false">MAX(Z570,Y571)</f>
        <v>1.6348306779764</v>
      </c>
      <c r="AA571" s="70" t="n">
        <f aca="false">Z571-Y571</f>
        <v>0.0111414668696506</v>
      </c>
      <c r="AB571" s="72" t="n">
        <f aca="false">AB570*(1+F571)</f>
        <v>5.37882387630641</v>
      </c>
      <c r="AC571" s="73" t="n">
        <f aca="false">MAX(AC570,AB571)</f>
        <v>5.39330518398089</v>
      </c>
      <c r="AD571" s="70" t="n">
        <f aca="false">1-AB571/AC571</f>
        <v>0.00268505251983298</v>
      </c>
      <c r="AE571" s="73" t="n">
        <f aca="false">AE570*(1+M571)</f>
        <v>4.61852404299476</v>
      </c>
      <c r="AF571" s="73" t="n">
        <f aca="false">MAX(AF570,AE571)</f>
        <v>4.67957811590947</v>
      </c>
      <c r="AG571" s="70" t="n">
        <f aca="false">1-AE571/AF571</f>
        <v>0.0130469182055399</v>
      </c>
      <c r="AH571" s="74" t="n">
        <f aca="false">IF(R571&gt;0,AH570+1,0)</f>
        <v>39</v>
      </c>
      <c r="AI571" s="74" t="n">
        <f aca="false">IF(U571&gt;0,AI570+1,0)</f>
        <v>39</v>
      </c>
      <c r="AJ571" s="74" t="n">
        <f aca="false">IF(G571&gt;0,AJ570+1,0)</f>
        <v>0</v>
      </c>
      <c r="AK571" s="74" t="n">
        <f aca="false">IF(G571&lt;=0,AK570+1,0)</f>
        <v>1</v>
      </c>
      <c r="AL571" s="74" t="n">
        <f aca="false">IF(K571&gt;0,AL570+1,0)</f>
        <v>0</v>
      </c>
      <c r="AM571" s="74" t="n">
        <f aca="false">IF(K571&lt;=0,AM570+1,0)</f>
        <v>1</v>
      </c>
    </row>
    <row r="572" customFormat="false" ht="15" hidden="false" customHeight="false" outlineLevel="0" collapsed="false">
      <c r="A572" s="61" t="n">
        <v>571</v>
      </c>
      <c r="B572" s="62" t="n">
        <v>42198.40625</v>
      </c>
      <c r="C572" s="63" t="n">
        <f aca="false">YEAR(B572)</f>
        <v>2015</v>
      </c>
      <c r="D572" s="32" t="s">
        <v>277</v>
      </c>
      <c r="E572" s="64" t="n">
        <v>8373.8</v>
      </c>
      <c r="F572" s="65" t="n">
        <v>-0.0015</v>
      </c>
      <c r="G572" s="66" t="n">
        <v>-12.5607</v>
      </c>
      <c r="H572" s="67" t="n">
        <f aca="false">E572+IF(D572="Long",1,-1)*G572</f>
        <v>8361.2393</v>
      </c>
      <c r="I572" s="68" t="n">
        <f aca="false">Assumptions!$B$58</f>
        <v>5.35750011455817</v>
      </c>
      <c r="J572" s="68" t="n">
        <f aca="false">INDEX(Yearly!$T$5:$T$22,MATCH(C572,Yearly!$A$5:$A$22,0))</f>
        <v>0.714333348607756</v>
      </c>
      <c r="K572" s="68" t="n">
        <f aca="false">G572-I572-J572</f>
        <v>-18.6325334631659</v>
      </c>
      <c r="L572" s="69" t="n">
        <f aca="false">(I572+J572)/Assumptions!$B$8</f>
        <v>0.00026772991973464</v>
      </c>
      <c r="M572" s="70" t="n">
        <f aca="false">F572-L572</f>
        <v>-0.00176772991973464</v>
      </c>
      <c r="N572" s="71" t="n">
        <f aca="false">G572*Assumptions!$B$7</f>
        <v>-98789.9055</v>
      </c>
      <c r="O572" s="71" t="n">
        <f aca="false">K572*Assumptions!$B$7</f>
        <v>-146544.8756878</v>
      </c>
      <c r="P572" s="68" t="n">
        <f aca="false">P571+G572</f>
        <v>8780.649395</v>
      </c>
      <c r="Q572" s="68" t="n">
        <f aca="false">MAX(Q571,P572)</f>
        <v>8812.62237</v>
      </c>
      <c r="R572" s="68" t="n">
        <f aca="false">Q572-P572</f>
        <v>31.9729749999988</v>
      </c>
      <c r="S572" s="68" t="n">
        <f aca="false">S571+K572</f>
        <v>5308.98932076631</v>
      </c>
      <c r="T572" s="68" t="n">
        <f aca="false">MAX(T571,S572)</f>
        <v>5583.83563429294</v>
      </c>
      <c r="U572" s="68" t="n">
        <f aca="false">T572-S572</f>
        <v>274.846313526637</v>
      </c>
      <c r="V572" s="70" t="n">
        <f aca="false">V571+F572</f>
        <v>1.775</v>
      </c>
      <c r="W572" s="70" t="n">
        <f aca="false">MAX(W571,V572)</f>
        <v>1.7772</v>
      </c>
      <c r="X572" s="70" t="n">
        <f aca="false">W572-V572</f>
        <v>0.00220000000000042</v>
      </c>
      <c r="Y572" s="70" t="n">
        <f aca="false">Y571+M572</f>
        <v>1.62192148118702</v>
      </c>
      <c r="Z572" s="70" t="n">
        <f aca="false">MAX(Z571,Y572)</f>
        <v>1.6348306779764</v>
      </c>
      <c r="AA572" s="70" t="n">
        <f aca="false">Z572-Y572</f>
        <v>0.0129091967893853</v>
      </c>
      <c r="AB572" s="72" t="n">
        <f aca="false">AB571*(1+F572)</f>
        <v>5.37075564049195</v>
      </c>
      <c r="AC572" s="73" t="n">
        <f aca="false">MAX(AC571,AB572)</f>
        <v>5.39330518398089</v>
      </c>
      <c r="AD572" s="70" t="n">
        <f aca="false">1-AB572/AC572</f>
        <v>0.0041810249410531</v>
      </c>
      <c r="AE572" s="73" t="n">
        <f aca="false">AE571*(1+M572)</f>
        <v>4.61035973985895</v>
      </c>
      <c r="AF572" s="73" t="n">
        <f aca="false">MAX(AF571,AE572)</f>
        <v>4.67957811590947</v>
      </c>
      <c r="AG572" s="70" t="n">
        <f aca="false">1-AE572/AF572</f>
        <v>0.0147915846976024</v>
      </c>
      <c r="AH572" s="74" t="n">
        <f aca="false">IF(R572&gt;0,AH571+1,0)</f>
        <v>40</v>
      </c>
      <c r="AI572" s="74" t="n">
        <f aca="false">IF(U572&gt;0,AI571+1,0)</f>
        <v>40</v>
      </c>
      <c r="AJ572" s="74" t="n">
        <f aca="false">IF(G572&gt;0,AJ571+1,0)</f>
        <v>0</v>
      </c>
      <c r="AK572" s="74" t="n">
        <f aca="false">IF(G572&lt;=0,AK571+1,0)</f>
        <v>2</v>
      </c>
      <c r="AL572" s="74" t="n">
        <f aca="false">IF(K572&gt;0,AL571+1,0)</f>
        <v>0</v>
      </c>
      <c r="AM572" s="74" t="n">
        <f aca="false">IF(K572&lt;=0,AM571+1,0)</f>
        <v>2</v>
      </c>
    </row>
    <row r="573" customFormat="false" ht="15" hidden="false" customHeight="false" outlineLevel="0" collapsed="false">
      <c r="A573" s="61" t="n">
        <v>572</v>
      </c>
      <c r="B573" s="62" t="n">
        <v>42198.53125</v>
      </c>
      <c r="C573" s="63" t="n">
        <f aca="false">YEAR(B573)</f>
        <v>2015</v>
      </c>
      <c r="D573" s="32" t="s">
        <v>277</v>
      </c>
      <c r="E573" s="64" t="n">
        <v>8446.3</v>
      </c>
      <c r="F573" s="65" t="n">
        <v>0.0095</v>
      </c>
      <c r="G573" s="66" t="n">
        <v>80.23985</v>
      </c>
      <c r="H573" s="67" t="n">
        <f aca="false">E573+IF(D573="Long",1,-1)*G573</f>
        <v>8526.53985</v>
      </c>
      <c r="I573" s="68" t="n">
        <f aca="false">Assumptions!$B$58</f>
        <v>5.35750011455817</v>
      </c>
      <c r="J573" s="68" t="n">
        <f aca="false">INDEX(Yearly!$T$5:$T$22,MATCH(C573,Yearly!$A$5:$A$22,0))</f>
        <v>0.714333348607756</v>
      </c>
      <c r="K573" s="68" t="n">
        <f aca="false">G573-I573-J573</f>
        <v>74.1680165368341</v>
      </c>
      <c r="L573" s="69" t="n">
        <f aca="false">(I573+J573)/Assumptions!$B$8</f>
        <v>0.00026772991973464</v>
      </c>
      <c r="M573" s="70" t="n">
        <f aca="false">F573-L573</f>
        <v>0.00923227008026536</v>
      </c>
      <c r="N573" s="71" t="n">
        <f aca="false">G573*Assumptions!$B$7</f>
        <v>631086.42025</v>
      </c>
      <c r="O573" s="71" t="n">
        <f aca="false">K573*Assumptions!$B$7</f>
        <v>583331.4500622</v>
      </c>
      <c r="P573" s="68" t="n">
        <f aca="false">P572+G573</f>
        <v>8860.889245</v>
      </c>
      <c r="Q573" s="68" t="n">
        <f aca="false">MAX(Q572,P573)</f>
        <v>8860.889245</v>
      </c>
      <c r="R573" s="68" t="n">
        <f aca="false">Q573-P573</f>
        <v>0</v>
      </c>
      <c r="S573" s="68" t="n">
        <f aca="false">S572+K573</f>
        <v>5383.15733730314</v>
      </c>
      <c r="T573" s="68" t="n">
        <f aca="false">MAX(T572,S573)</f>
        <v>5583.83563429294</v>
      </c>
      <c r="U573" s="68" t="n">
        <f aca="false">T573-S573</f>
        <v>200.678296989802</v>
      </c>
      <c r="V573" s="70" t="n">
        <f aca="false">V572+F573</f>
        <v>1.7845</v>
      </c>
      <c r="W573" s="70" t="n">
        <f aca="false">MAX(W572,V573)</f>
        <v>1.7845</v>
      </c>
      <c r="X573" s="70" t="n">
        <f aca="false">W573-V573</f>
        <v>0</v>
      </c>
      <c r="Y573" s="70" t="n">
        <f aca="false">Y572+M573</f>
        <v>1.63115375126728</v>
      </c>
      <c r="Z573" s="70" t="n">
        <f aca="false">MAX(Z572,Y573)</f>
        <v>1.6348306779764</v>
      </c>
      <c r="AA573" s="70" t="n">
        <f aca="false">Z573-Y573</f>
        <v>0.0036769267091199</v>
      </c>
      <c r="AB573" s="72" t="n">
        <f aca="false">AB572*(1+F573)</f>
        <v>5.42177781907663</v>
      </c>
      <c r="AC573" s="73" t="n">
        <f aca="false">MAX(AC572,AB573)</f>
        <v>5.42177781907663</v>
      </c>
      <c r="AD573" s="70" t="n">
        <f aca="false">1-AB573/AC573</f>
        <v>0</v>
      </c>
      <c r="AE573" s="73" t="n">
        <f aca="false">AE572*(1+M573)</f>
        <v>4.65292382614451</v>
      </c>
      <c r="AF573" s="73" t="n">
        <f aca="false">MAX(AF572,AE573)</f>
        <v>4.67957811590947</v>
      </c>
      <c r="AG573" s="70" t="n">
        <f aca="false">1-AE573/AF573</f>
        <v>0.00569587452218046</v>
      </c>
      <c r="AH573" s="74" t="n">
        <f aca="false">IF(R573&gt;0,AH572+1,0)</f>
        <v>0</v>
      </c>
      <c r="AI573" s="74" t="n">
        <f aca="false">IF(U573&gt;0,AI572+1,0)</f>
        <v>41</v>
      </c>
      <c r="AJ573" s="74" t="n">
        <f aca="false">IF(G573&gt;0,AJ572+1,0)</f>
        <v>1</v>
      </c>
      <c r="AK573" s="74" t="n">
        <f aca="false">IF(G573&lt;=0,AK572+1,0)</f>
        <v>0</v>
      </c>
      <c r="AL573" s="74" t="n">
        <f aca="false">IF(K573&gt;0,AL572+1,0)</f>
        <v>1</v>
      </c>
      <c r="AM573" s="74" t="n">
        <f aca="false">IF(K573&lt;=0,AM572+1,0)</f>
        <v>0</v>
      </c>
    </row>
    <row r="574" customFormat="false" ht="15" hidden="false" customHeight="false" outlineLevel="0" collapsed="false">
      <c r="A574" s="61" t="n">
        <v>573</v>
      </c>
      <c r="B574" s="62" t="n">
        <v>42207.4527777778</v>
      </c>
      <c r="C574" s="63" t="n">
        <f aca="false">YEAR(B574)</f>
        <v>2015</v>
      </c>
      <c r="D574" s="32" t="s">
        <v>277</v>
      </c>
      <c r="E574" s="64" t="n">
        <v>8577.35</v>
      </c>
      <c r="F574" s="65" t="n">
        <v>0.0003</v>
      </c>
      <c r="G574" s="66" t="n">
        <v>2.573205</v>
      </c>
      <c r="H574" s="67" t="n">
        <f aca="false">E574+IF(D574="Long",1,-1)*G574</f>
        <v>8579.923205</v>
      </c>
      <c r="I574" s="68" t="n">
        <f aca="false">Assumptions!$B$58</f>
        <v>5.35750011455817</v>
      </c>
      <c r="J574" s="68" t="n">
        <f aca="false">INDEX(Yearly!$T$5:$T$22,MATCH(C574,Yearly!$A$5:$A$22,0))</f>
        <v>0.714333348607756</v>
      </c>
      <c r="K574" s="68" t="n">
        <f aca="false">G574-I574-J574</f>
        <v>-3.49862846316592</v>
      </c>
      <c r="L574" s="69" t="n">
        <f aca="false">(I574+J574)/Assumptions!$B$8</f>
        <v>0.00026772991973464</v>
      </c>
      <c r="M574" s="70" t="n">
        <f aca="false">F574-L574</f>
        <v>3.22700802653595E-005</v>
      </c>
      <c r="N574" s="71" t="n">
        <f aca="false">G574*Assumptions!$B$7</f>
        <v>20238.257325</v>
      </c>
      <c r="O574" s="71" t="n">
        <f aca="false">K574*Assumptions!$B$7</f>
        <v>-27516.7128628</v>
      </c>
      <c r="P574" s="68" t="n">
        <f aca="false">P573+G574</f>
        <v>8863.46245</v>
      </c>
      <c r="Q574" s="68" t="n">
        <f aca="false">MAX(Q573,P574)</f>
        <v>8863.46245</v>
      </c>
      <c r="R574" s="68" t="n">
        <f aca="false">Q574-P574</f>
        <v>0</v>
      </c>
      <c r="S574" s="68" t="n">
        <f aca="false">S573+K574</f>
        <v>5379.65870883998</v>
      </c>
      <c r="T574" s="68" t="n">
        <f aca="false">MAX(T573,S574)</f>
        <v>5583.83563429294</v>
      </c>
      <c r="U574" s="68" t="n">
        <f aca="false">T574-S574</f>
        <v>204.176925452968</v>
      </c>
      <c r="V574" s="70" t="n">
        <f aca="false">V573+F574</f>
        <v>1.7848</v>
      </c>
      <c r="W574" s="70" t="n">
        <f aca="false">MAX(W573,V574)</f>
        <v>1.7848</v>
      </c>
      <c r="X574" s="70" t="n">
        <f aca="false">W574-V574</f>
        <v>0</v>
      </c>
      <c r="Y574" s="70" t="n">
        <f aca="false">Y573+M574</f>
        <v>1.63118602134755</v>
      </c>
      <c r="Z574" s="70" t="n">
        <f aca="false">MAX(Z573,Y574)</f>
        <v>1.6348306779764</v>
      </c>
      <c r="AA574" s="70" t="n">
        <f aca="false">Z574-Y574</f>
        <v>0.0036446566288546</v>
      </c>
      <c r="AB574" s="72" t="n">
        <f aca="false">AB573*(1+F574)</f>
        <v>5.42340435242235</v>
      </c>
      <c r="AC574" s="73" t="n">
        <f aca="false">MAX(AC573,AB574)</f>
        <v>5.42340435242235</v>
      </c>
      <c r="AD574" s="70" t="n">
        <f aca="false">1-AB574/AC574</f>
        <v>0</v>
      </c>
      <c r="AE574" s="73" t="n">
        <f aca="false">AE573*(1+M574)</f>
        <v>4.65307397636985</v>
      </c>
      <c r="AF574" s="73" t="n">
        <f aca="false">MAX(AF573,AE574)</f>
        <v>4.67957811590947</v>
      </c>
      <c r="AG574" s="70" t="n">
        <f aca="false">1-AE574/AF574</f>
        <v>0.00566378824824321</v>
      </c>
      <c r="AH574" s="74" t="n">
        <f aca="false">IF(R574&gt;0,AH573+1,0)</f>
        <v>0</v>
      </c>
      <c r="AI574" s="74" t="n">
        <f aca="false">IF(U574&gt;0,AI573+1,0)</f>
        <v>42</v>
      </c>
      <c r="AJ574" s="74" t="n">
        <f aca="false">IF(G574&gt;0,AJ573+1,0)</f>
        <v>2</v>
      </c>
      <c r="AK574" s="74" t="n">
        <f aca="false">IF(G574&lt;=0,AK573+1,0)</f>
        <v>0</v>
      </c>
      <c r="AL574" s="74" t="n">
        <f aca="false">IF(K574&gt;0,AL573+1,0)</f>
        <v>0</v>
      </c>
      <c r="AM574" s="74" t="n">
        <f aca="false">IF(K574&lt;=0,AM573+1,0)</f>
        <v>1</v>
      </c>
    </row>
    <row r="575" customFormat="false" ht="15" hidden="false" customHeight="false" outlineLevel="0" collapsed="false">
      <c r="A575" s="61" t="n">
        <v>574</v>
      </c>
      <c r="B575" s="62" t="n">
        <v>42215.4479166667</v>
      </c>
      <c r="C575" s="63" t="n">
        <f aca="false">YEAR(B575)</f>
        <v>2015</v>
      </c>
      <c r="D575" s="32" t="s">
        <v>277</v>
      </c>
      <c r="E575" s="64" t="n">
        <v>8438.75</v>
      </c>
      <c r="F575" s="65" t="n">
        <v>-0.0025</v>
      </c>
      <c r="G575" s="66" t="n">
        <v>-21.096875</v>
      </c>
      <c r="H575" s="67" t="n">
        <f aca="false">E575+IF(D575="Long",1,-1)*G575</f>
        <v>8417.653125</v>
      </c>
      <c r="I575" s="68" t="n">
        <f aca="false">Assumptions!$B$58</f>
        <v>5.35750011455817</v>
      </c>
      <c r="J575" s="68" t="n">
        <f aca="false">INDEX(Yearly!$T$5:$T$22,MATCH(C575,Yearly!$A$5:$A$22,0))</f>
        <v>0.714333348607756</v>
      </c>
      <c r="K575" s="68" t="n">
        <f aca="false">G575-I575-J575</f>
        <v>-27.1687084631659</v>
      </c>
      <c r="L575" s="69" t="n">
        <f aca="false">(I575+J575)/Assumptions!$B$8</f>
        <v>0.00026772991973464</v>
      </c>
      <c r="M575" s="70" t="n">
        <f aca="false">F575-L575</f>
        <v>-0.00276772991973464</v>
      </c>
      <c r="N575" s="71" t="n">
        <f aca="false">G575*Assumptions!$B$7</f>
        <v>-165926.921875</v>
      </c>
      <c r="O575" s="71" t="n">
        <f aca="false">K575*Assumptions!$B$7</f>
        <v>-213681.8920628</v>
      </c>
      <c r="P575" s="68" t="n">
        <f aca="false">P574+G575</f>
        <v>8842.365575</v>
      </c>
      <c r="Q575" s="68" t="n">
        <f aca="false">MAX(Q574,P575)</f>
        <v>8863.46245</v>
      </c>
      <c r="R575" s="68" t="n">
        <f aca="false">Q575-P575</f>
        <v>21.0968749999993</v>
      </c>
      <c r="S575" s="68" t="n">
        <f aca="false">S574+K575</f>
        <v>5352.49000037681</v>
      </c>
      <c r="T575" s="68" t="n">
        <f aca="false">MAX(T574,S575)</f>
        <v>5583.83563429294</v>
      </c>
      <c r="U575" s="68" t="n">
        <f aca="false">T575-S575</f>
        <v>231.345633916134</v>
      </c>
      <c r="V575" s="70" t="n">
        <f aca="false">V574+F575</f>
        <v>1.7823</v>
      </c>
      <c r="W575" s="70" t="n">
        <f aca="false">MAX(W574,V575)</f>
        <v>1.7848</v>
      </c>
      <c r="X575" s="70" t="n">
        <f aca="false">W575-V575</f>
        <v>0.00249999999999995</v>
      </c>
      <c r="Y575" s="70" t="n">
        <f aca="false">Y574+M575</f>
        <v>1.62841829142781</v>
      </c>
      <c r="Z575" s="70" t="n">
        <f aca="false">MAX(Z574,Y575)</f>
        <v>1.6348306779764</v>
      </c>
      <c r="AA575" s="70" t="n">
        <f aca="false">Z575-Y575</f>
        <v>0.00641238654858922</v>
      </c>
      <c r="AB575" s="72" t="n">
        <f aca="false">AB574*(1+F575)</f>
        <v>5.40984584154129</v>
      </c>
      <c r="AC575" s="73" t="n">
        <f aca="false">MAX(AC574,AB575)</f>
        <v>5.42340435242235</v>
      </c>
      <c r="AD575" s="70" t="n">
        <f aca="false">1-AB575/AC575</f>
        <v>0.00249999999999995</v>
      </c>
      <c r="AE575" s="73" t="n">
        <f aca="false">AE574*(1+M575)</f>
        <v>4.64019552430671</v>
      </c>
      <c r="AF575" s="73" t="n">
        <f aca="false">MAX(AF574,AE575)</f>
        <v>4.67957811590947</v>
      </c>
      <c r="AG575" s="70" t="n">
        <f aca="false">1-AE575/AF575</f>
        <v>0.00841584233178427</v>
      </c>
      <c r="AH575" s="74" t="n">
        <f aca="false">IF(R575&gt;0,AH574+1,0)</f>
        <v>1</v>
      </c>
      <c r="AI575" s="74" t="n">
        <f aca="false">IF(U575&gt;0,AI574+1,0)</f>
        <v>43</v>
      </c>
      <c r="AJ575" s="74" t="n">
        <f aca="false">IF(G575&gt;0,AJ574+1,0)</f>
        <v>0</v>
      </c>
      <c r="AK575" s="74" t="n">
        <f aca="false">IF(G575&lt;=0,AK574+1,0)</f>
        <v>1</v>
      </c>
      <c r="AL575" s="74" t="n">
        <f aca="false">IF(K575&gt;0,AL574+1,0)</f>
        <v>0</v>
      </c>
      <c r="AM575" s="74" t="n">
        <f aca="false">IF(K575&lt;=0,AM574+1,0)</f>
        <v>2</v>
      </c>
    </row>
    <row r="576" customFormat="false" ht="15" hidden="false" customHeight="false" outlineLevel="0" collapsed="false">
      <c r="A576" s="61" t="n">
        <v>575</v>
      </c>
      <c r="B576" s="62" t="n">
        <v>42215.5729166667</v>
      </c>
      <c r="C576" s="63" t="n">
        <f aca="false">YEAR(B576)</f>
        <v>2015</v>
      </c>
      <c r="D576" s="32" t="s">
        <v>276</v>
      </c>
      <c r="E576" s="64" t="n">
        <v>8417.9</v>
      </c>
      <c r="F576" s="65" t="n">
        <v>-0.0067</v>
      </c>
      <c r="G576" s="66" t="n">
        <v>-56.39993</v>
      </c>
      <c r="H576" s="67" t="n">
        <f aca="false">E576+IF(D576="Long",1,-1)*G576</f>
        <v>8474.29993</v>
      </c>
      <c r="I576" s="68" t="n">
        <f aca="false">Assumptions!$B$58</f>
        <v>5.35750011455817</v>
      </c>
      <c r="J576" s="68" t="n">
        <f aca="false">INDEX(Yearly!$T$5:$T$22,MATCH(C576,Yearly!$A$5:$A$22,0))</f>
        <v>0.714333348607756</v>
      </c>
      <c r="K576" s="68" t="n">
        <f aca="false">G576-I576-J576</f>
        <v>-62.4717634631659</v>
      </c>
      <c r="L576" s="69" t="n">
        <f aca="false">(I576+J576)/Assumptions!$B$8</f>
        <v>0.00026772991973464</v>
      </c>
      <c r="M576" s="70" t="n">
        <f aca="false">F576-L576</f>
        <v>-0.00696772991973464</v>
      </c>
      <c r="N576" s="71" t="n">
        <f aca="false">G576*Assumptions!$B$7</f>
        <v>-443585.44945</v>
      </c>
      <c r="O576" s="71" t="n">
        <f aca="false">K576*Assumptions!$B$7</f>
        <v>-491340.4196378</v>
      </c>
      <c r="P576" s="68" t="n">
        <f aca="false">P575+G576</f>
        <v>8785.965645</v>
      </c>
      <c r="Q576" s="68" t="n">
        <f aca="false">MAX(Q575,P576)</f>
        <v>8863.46245</v>
      </c>
      <c r="R576" s="68" t="n">
        <f aca="false">Q576-P576</f>
        <v>77.4968049999989</v>
      </c>
      <c r="S576" s="68" t="n">
        <f aca="false">S575+K576</f>
        <v>5290.01823691364</v>
      </c>
      <c r="T576" s="68" t="n">
        <f aca="false">MAX(T575,S576)</f>
        <v>5583.83563429294</v>
      </c>
      <c r="U576" s="68" t="n">
        <f aca="false">T576-S576</f>
        <v>293.8173973793</v>
      </c>
      <c r="V576" s="70" t="n">
        <f aca="false">V575+F576</f>
        <v>1.7756</v>
      </c>
      <c r="W576" s="70" t="n">
        <f aca="false">MAX(W575,V576)</f>
        <v>1.7848</v>
      </c>
      <c r="X576" s="70" t="n">
        <f aca="false">W576-V576</f>
        <v>0.00919999999999988</v>
      </c>
      <c r="Y576" s="70" t="n">
        <f aca="false">Y575+M576</f>
        <v>1.62145056150808</v>
      </c>
      <c r="Z576" s="70" t="n">
        <f aca="false">MAX(Z575,Y576)</f>
        <v>1.6348306779764</v>
      </c>
      <c r="AA576" s="70" t="n">
        <f aca="false">Z576-Y576</f>
        <v>0.0133801164683238</v>
      </c>
      <c r="AB576" s="72" t="n">
        <f aca="false">AB575*(1+F576)</f>
        <v>5.37359987440297</v>
      </c>
      <c r="AC576" s="73" t="n">
        <f aca="false">MAX(AC575,AB576)</f>
        <v>5.42340435242235</v>
      </c>
      <c r="AD576" s="70" t="n">
        <f aca="false">1-AB576/AC576</f>
        <v>0.00918324999999998</v>
      </c>
      <c r="AE576" s="73" t="n">
        <f aca="false">AE575*(1+M576)</f>
        <v>4.60786389511858</v>
      </c>
      <c r="AF576" s="73" t="n">
        <f aca="false">MAX(AF575,AE576)</f>
        <v>4.67957811590947</v>
      </c>
      <c r="AG576" s="70" t="n">
        <f aca="false">1-AE576/AF576</f>
        <v>0.0153249329351038</v>
      </c>
      <c r="AH576" s="74" t="n">
        <f aca="false">IF(R576&gt;0,AH575+1,0)</f>
        <v>2</v>
      </c>
      <c r="AI576" s="74" t="n">
        <f aca="false">IF(U576&gt;0,AI575+1,0)</f>
        <v>44</v>
      </c>
      <c r="AJ576" s="74" t="n">
        <f aca="false">IF(G576&gt;0,AJ575+1,0)</f>
        <v>0</v>
      </c>
      <c r="AK576" s="74" t="n">
        <f aca="false">IF(G576&lt;=0,AK575+1,0)</f>
        <v>2</v>
      </c>
      <c r="AL576" s="74" t="n">
        <f aca="false">IF(K576&gt;0,AL575+1,0)</f>
        <v>0</v>
      </c>
      <c r="AM576" s="74" t="n">
        <f aca="false">IF(K576&lt;=0,AM575+1,0)</f>
        <v>3</v>
      </c>
    </row>
    <row r="577" customFormat="false" ht="15" hidden="false" customHeight="false" outlineLevel="0" collapsed="false">
      <c r="A577" s="61" t="n">
        <v>576</v>
      </c>
      <c r="B577" s="62" t="n">
        <v>42216.40625</v>
      </c>
      <c r="C577" s="63" t="n">
        <f aca="false">YEAR(B577)</f>
        <v>2015</v>
      </c>
      <c r="D577" s="32" t="s">
        <v>277</v>
      </c>
      <c r="E577" s="64" t="n">
        <v>8474.45</v>
      </c>
      <c r="F577" s="65" t="n">
        <v>-0.0023</v>
      </c>
      <c r="G577" s="66" t="n">
        <v>-19.491235</v>
      </c>
      <c r="H577" s="67" t="n">
        <f aca="false">E577+IF(D577="Long",1,-1)*G577</f>
        <v>8454.958765</v>
      </c>
      <c r="I577" s="68" t="n">
        <f aca="false">Assumptions!$B$58</f>
        <v>5.35750011455817</v>
      </c>
      <c r="J577" s="68" t="n">
        <f aca="false">INDEX(Yearly!$T$5:$T$22,MATCH(C577,Yearly!$A$5:$A$22,0))</f>
        <v>0.714333348607756</v>
      </c>
      <c r="K577" s="68" t="n">
        <f aca="false">G577-I577-J577</f>
        <v>-25.5630684631659</v>
      </c>
      <c r="L577" s="69" t="n">
        <f aca="false">(I577+J577)/Assumptions!$B$8</f>
        <v>0.00026772991973464</v>
      </c>
      <c r="M577" s="70" t="n">
        <f aca="false">F577-L577</f>
        <v>-0.00256772991973464</v>
      </c>
      <c r="N577" s="71" t="n">
        <f aca="false">G577*Assumptions!$B$7</f>
        <v>-153298.563275</v>
      </c>
      <c r="O577" s="71" t="n">
        <f aca="false">K577*Assumptions!$B$7</f>
        <v>-201053.5334628</v>
      </c>
      <c r="P577" s="68" t="n">
        <f aca="false">P576+G577</f>
        <v>8766.47441</v>
      </c>
      <c r="Q577" s="68" t="n">
        <f aca="false">MAX(Q576,P577)</f>
        <v>8863.46245</v>
      </c>
      <c r="R577" s="68" t="n">
        <f aca="false">Q577-P577</f>
        <v>96.9880399999984</v>
      </c>
      <c r="S577" s="68" t="n">
        <f aca="false">S576+K577</f>
        <v>5264.45516845048</v>
      </c>
      <c r="T577" s="68" t="n">
        <f aca="false">MAX(T576,S577)</f>
        <v>5583.83563429294</v>
      </c>
      <c r="U577" s="68" t="n">
        <f aca="false">T577-S577</f>
        <v>319.380465842466</v>
      </c>
      <c r="V577" s="70" t="n">
        <f aca="false">V576+F577</f>
        <v>1.7733</v>
      </c>
      <c r="W577" s="70" t="n">
        <f aca="false">MAX(W576,V577)</f>
        <v>1.7848</v>
      </c>
      <c r="X577" s="70" t="n">
        <f aca="false">W577-V577</f>
        <v>0.0114999999999998</v>
      </c>
      <c r="Y577" s="70" t="n">
        <f aca="false">Y576+M577</f>
        <v>1.61888283158835</v>
      </c>
      <c r="Z577" s="70" t="n">
        <f aca="false">MAX(Z576,Y577)</f>
        <v>1.6348306779764</v>
      </c>
      <c r="AA577" s="70" t="n">
        <f aca="false">Z577-Y577</f>
        <v>0.0159478463880585</v>
      </c>
      <c r="AB577" s="72" t="n">
        <f aca="false">AB576*(1+F577)</f>
        <v>5.36124059469184</v>
      </c>
      <c r="AC577" s="73" t="n">
        <f aca="false">MAX(AC576,AB577)</f>
        <v>5.42340435242235</v>
      </c>
      <c r="AD577" s="70" t="n">
        <f aca="false">1-AB577/AC577</f>
        <v>0.0114621285249998</v>
      </c>
      <c r="AE577" s="73" t="n">
        <f aca="false">AE576*(1+M577)</f>
        <v>4.59603214512902</v>
      </c>
      <c r="AF577" s="73" t="n">
        <f aca="false">MAX(AF576,AE577)</f>
        <v>4.67957811590947</v>
      </c>
      <c r="AG577" s="70" t="n">
        <f aca="false">1-AE577/AF577</f>
        <v>0.0178533125660231</v>
      </c>
      <c r="AH577" s="74" t="n">
        <f aca="false">IF(R577&gt;0,AH576+1,0)</f>
        <v>3</v>
      </c>
      <c r="AI577" s="74" t="n">
        <f aca="false">IF(U577&gt;0,AI576+1,0)</f>
        <v>45</v>
      </c>
      <c r="AJ577" s="74" t="n">
        <f aca="false">IF(G577&gt;0,AJ576+1,0)</f>
        <v>0</v>
      </c>
      <c r="AK577" s="74" t="n">
        <f aca="false">IF(G577&lt;=0,AK576+1,0)</f>
        <v>3</v>
      </c>
      <c r="AL577" s="74" t="n">
        <f aca="false">IF(K577&gt;0,AL576+1,0)</f>
        <v>0</v>
      </c>
      <c r="AM577" s="74" t="n">
        <f aca="false">IF(K577&lt;=0,AM576+1,0)</f>
        <v>4</v>
      </c>
    </row>
    <row r="578" customFormat="false" ht="15" hidden="false" customHeight="false" outlineLevel="0" collapsed="false">
      <c r="A578" s="61" t="n">
        <v>577</v>
      </c>
      <c r="B578" s="62" t="n">
        <v>42220.53125</v>
      </c>
      <c r="C578" s="63" t="n">
        <f aca="false">YEAR(B578)</f>
        <v>2015</v>
      </c>
      <c r="D578" s="32" t="s">
        <v>276</v>
      </c>
      <c r="E578" s="64" t="n">
        <v>8455.2</v>
      </c>
      <c r="F578" s="65" t="n">
        <v>-0.0077</v>
      </c>
      <c r="G578" s="66" t="n">
        <v>-65.10504</v>
      </c>
      <c r="H578" s="67" t="n">
        <f aca="false">E578+IF(D578="Long",1,-1)*G578</f>
        <v>8520.30504</v>
      </c>
      <c r="I578" s="68" t="n">
        <f aca="false">Assumptions!$B$58</f>
        <v>5.35750011455817</v>
      </c>
      <c r="J578" s="68" t="n">
        <f aca="false">INDEX(Yearly!$T$5:$T$22,MATCH(C578,Yearly!$A$5:$A$22,0))</f>
        <v>0.714333348607756</v>
      </c>
      <c r="K578" s="68" t="n">
        <f aca="false">G578-I578-J578</f>
        <v>-71.1768734631659</v>
      </c>
      <c r="L578" s="69" t="n">
        <f aca="false">(I578+J578)/Assumptions!$B$8</f>
        <v>0.00026772991973464</v>
      </c>
      <c r="M578" s="70" t="n">
        <f aca="false">F578-L578</f>
        <v>-0.00796772991973464</v>
      </c>
      <c r="N578" s="71" t="n">
        <f aca="false">G578*Assumptions!$B$7</f>
        <v>-512051.1396</v>
      </c>
      <c r="O578" s="71" t="n">
        <f aca="false">K578*Assumptions!$B$7</f>
        <v>-559806.1097878</v>
      </c>
      <c r="P578" s="68" t="n">
        <f aca="false">P577+G578</f>
        <v>8701.36937</v>
      </c>
      <c r="Q578" s="68" t="n">
        <f aca="false">MAX(Q577,P578)</f>
        <v>8863.46245</v>
      </c>
      <c r="R578" s="68" t="n">
        <f aca="false">Q578-P578</f>
        <v>162.093079999999</v>
      </c>
      <c r="S578" s="68" t="n">
        <f aca="false">S577+K578</f>
        <v>5193.27829498731</v>
      </c>
      <c r="T578" s="68" t="n">
        <f aca="false">MAX(T577,S578)</f>
        <v>5583.83563429294</v>
      </c>
      <c r="U578" s="68" t="n">
        <f aca="false">T578-S578</f>
        <v>390.557339305632</v>
      </c>
      <c r="V578" s="70" t="n">
        <f aca="false">V577+F578</f>
        <v>1.7656</v>
      </c>
      <c r="W578" s="70" t="n">
        <f aca="false">MAX(W577,V578)</f>
        <v>1.7848</v>
      </c>
      <c r="X578" s="70" t="n">
        <f aca="false">W578-V578</f>
        <v>0.0191999999999999</v>
      </c>
      <c r="Y578" s="70" t="n">
        <f aca="false">Y577+M578</f>
        <v>1.61091510166861</v>
      </c>
      <c r="Z578" s="70" t="n">
        <f aca="false">MAX(Z577,Y578)</f>
        <v>1.6348306779764</v>
      </c>
      <c r="AA578" s="70" t="n">
        <f aca="false">Z578-Y578</f>
        <v>0.0239155763077932</v>
      </c>
      <c r="AB578" s="72" t="n">
        <f aca="false">AB577*(1+F578)</f>
        <v>5.31995904211271</v>
      </c>
      <c r="AC578" s="73" t="n">
        <f aca="false">MAX(AC577,AB578)</f>
        <v>5.42340435242235</v>
      </c>
      <c r="AD578" s="70" t="n">
        <f aca="false">1-AB578/AC578</f>
        <v>0.0190738701353573</v>
      </c>
      <c r="AE578" s="73" t="n">
        <f aca="false">AE577*(1+M578)</f>
        <v>4.55941220229421</v>
      </c>
      <c r="AF578" s="73" t="n">
        <f aca="false">MAX(AF577,AE578)</f>
        <v>4.67957811590947</v>
      </c>
      <c r="AG578" s="70" t="n">
        <f aca="false">1-AE578/AF578</f>
        <v>0.0256787921130591</v>
      </c>
      <c r="AH578" s="74" t="n">
        <f aca="false">IF(R578&gt;0,AH577+1,0)</f>
        <v>4</v>
      </c>
      <c r="AI578" s="74" t="n">
        <f aca="false">IF(U578&gt;0,AI577+1,0)</f>
        <v>46</v>
      </c>
      <c r="AJ578" s="74" t="n">
        <f aca="false">IF(G578&gt;0,AJ577+1,0)</f>
        <v>0</v>
      </c>
      <c r="AK578" s="74" t="n">
        <f aca="false">IF(G578&lt;=0,AK577+1,0)</f>
        <v>4</v>
      </c>
      <c r="AL578" s="74" t="n">
        <f aca="false">IF(K578&gt;0,AL577+1,0)</f>
        <v>0</v>
      </c>
      <c r="AM578" s="74" t="n">
        <f aca="false">IF(K578&lt;=0,AM577+1,0)</f>
        <v>5</v>
      </c>
    </row>
    <row r="579" customFormat="false" ht="15" hidden="false" customHeight="false" outlineLevel="0" collapsed="false">
      <c r="A579" s="61" t="n">
        <v>578</v>
      </c>
      <c r="B579" s="62" t="n">
        <v>42220.5986111111</v>
      </c>
      <c r="C579" s="63" t="n">
        <f aca="false">YEAR(B579)</f>
        <v>2015</v>
      </c>
      <c r="D579" s="32" t="s">
        <v>277</v>
      </c>
      <c r="E579" s="64" t="n">
        <v>8520.2</v>
      </c>
      <c r="F579" s="65" t="n">
        <v>-0.0016</v>
      </c>
      <c r="G579" s="66" t="n">
        <v>-13.63232</v>
      </c>
      <c r="H579" s="67" t="n">
        <f aca="false">E579+IF(D579="Long",1,-1)*G579</f>
        <v>8506.56768</v>
      </c>
      <c r="I579" s="68" t="n">
        <f aca="false">Assumptions!$B$58</f>
        <v>5.35750011455817</v>
      </c>
      <c r="J579" s="68" t="n">
        <f aca="false">INDEX(Yearly!$T$5:$T$22,MATCH(C579,Yearly!$A$5:$A$22,0))</f>
        <v>0.714333348607756</v>
      </c>
      <c r="K579" s="68" t="n">
        <f aca="false">G579-I579-J579</f>
        <v>-19.7041534631659</v>
      </c>
      <c r="L579" s="69" t="n">
        <f aca="false">(I579+J579)/Assumptions!$B$8</f>
        <v>0.00026772991973464</v>
      </c>
      <c r="M579" s="70" t="n">
        <f aca="false">F579-L579</f>
        <v>-0.00186772991973464</v>
      </c>
      <c r="N579" s="71" t="n">
        <f aca="false">G579*Assumptions!$B$7</f>
        <v>-107218.1968</v>
      </c>
      <c r="O579" s="71" t="n">
        <f aca="false">K579*Assumptions!$B$7</f>
        <v>-154973.1669878</v>
      </c>
      <c r="P579" s="68" t="n">
        <f aca="false">P578+G579</f>
        <v>8687.73705</v>
      </c>
      <c r="Q579" s="68" t="n">
        <f aca="false">MAX(Q578,P579)</f>
        <v>8863.46245</v>
      </c>
      <c r="R579" s="68" t="n">
        <f aca="false">Q579-P579</f>
        <v>175.725399999999</v>
      </c>
      <c r="S579" s="68" t="n">
        <f aca="false">S578+K579</f>
        <v>5173.57414152415</v>
      </c>
      <c r="T579" s="68" t="n">
        <f aca="false">MAX(T578,S579)</f>
        <v>5583.83563429294</v>
      </c>
      <c r="U579" s="68" t="n">
        <f aca="false">T579-S579</f>
        <v>410.261492768798</v>
      </c>
      <c r="V579" s="70" t="n">
        <f aca="false">V578+F579</f>
        <v>1.764</v>
      </c>
      <c r="W579" s="70" t="n">
        <f aca="false">MAX(W578,V579)</f>
        <v>1.7848</v>
      </c>
      <c r="X579" s="70" t="n">
        <f aca="false">W579-V579</f>
        <v>0.0207999999999999</v>
      </c>
      <c r="Y579" s="70" t="n">
        <f aca="false">Y578+M579</f>
        <v>1.60904737174888</v>
      </c>
      <c r="Z579" s="70" t="n">
        <f aca="false">MAX(Z578,Y579)</f>
        <v>1.6348306779764</v>
      </c>
      <c r="AA579" s="70" t="n">
        <f aca="false">Z579-Y579</f>
        <v>0.0257833062275279</v>
      </c>
      <c r="AB579" s="72" t="n">
        <f aca="false">AB578*(1+F579)</f>
        <v>5.31144710764533</v>
      </c>
      <c r="AC579" s="73" t="n">
        <f aca="false">MAX(AC578,AB579)</f>
        <v>5.42340435242235</v>
      </c>
      <c r="AD579" s="70" t="n">
        <f aca="false">1-AB579/AC579</f>
        <v>0.0206433519431407</v>
      </c>
      <c r="AE579" s="73" t="n">
        <f aca="false">AE578*(1+M579)</f>
        <v>4.55089645170758</v>
      </c>
      <c r="AF579" s="73" t="n">
        <f aca="false">MAX(AF578,AE579)</f>
        <v>4.67957811590947</v>
      </c>
      <c r="AG579" s="70" t="n">
        <f aca="false">1-AE579/AF579</f>
        <v>0.0274985609844614</v>
      </c>
      <c r="AH579" s="74" t="n">
        <f aca="false">IF(R579&gt;0,AH578+1,0)</f>
        <v>5</v>
      </c>
      <c r="AI579" s="74" t="n">
        <f aca="false">IF(U579&gt;0,AI578+1,0)</f>
        <v>47</v>
      </c>
      <c r="AJ579" s="74" t="n">
        <f aca="false">IF(G579&gt;0,AJ578+1,0)</f>
        <v>0</v>
      </c>
      <c r="AK579" s="74" t="n">
        <f aca="false">IF(G579&lt;=0,AK578+1,0)</f>
        <v>5</v>
      </c>
      <c r="AL579" s="74" t="n">
        <f aca="false">IF(K579&gt;0,AL578+1,0)</f>
        <v>0</v>
      </c>
      <c r="AM579" s="74" t="n">
        <f aca="false">IF(K579&lt;=0,AM578+1,0)</f>
        <v>6</v>
      </c>
    </row>
    <row r="580" customFormat="false" ht="15" hidden="false" customHeight="false" outlineLevel="0" collapsed="false">
      <c r="A580" s="61" t="n">
        <v>579</v>
      </c>
      <c r="B580" s="62" t="n">
        <v>42230.46875</v>
      </c>
      <c r="C580" s="63" t="n">
        <f aca="false">YEAR(B580)</f>
        <v>2015</v>
      </c>
      <c r="D580" s="32" t="s">
        <v>277</v>
      </c>
      <c r="E580" s="64" t="n">
        <v>8462.05</v>
      </c>
      <c r="F580" s="65" t="n">
        <v>-0.0012</v>
      </c>
      <c r="G580" s="66" t="n">
        <v>-10.15446</v>
      </c>
      <c r="H580" s="67" t="n">
        <f aca="false">E580+IF(D580="Long",1,-1)*G580</f>
        <v>8451.89554</v>
      </c>
      <c r="I580" s="68" t="n">
        <f aca="false">Assumptions!$B$58</f>
        <v>5.35750011455817</v>
      </c>
      <c r="J580" s="68" t="n">
        <f aca="false">INDEX(Yearly!$T$5:$T$22,MATCH(C580,Yearly!$A$5:$A$22,0))</f>
        <v>0.714333348607756</v>
      </c>
      <c r="K580" s="68" t="n">
        <f aca="false">G580-I580-J580</f>
        <v>-16.2262934631659</v>
      </c>
      <c r="L580" s="69" t="n">
        <f aca="false">(I580+J580)/Assumptions!$B$8</f>
        <v>0.00026772991973464</v>
      </c>
      <c r="M580" s="70" t="n">
        <f aca="false">F580-L580</f>
        <v>-0.00146772991973464</v>
      </c>
      <c r="N580" s="71" t="n">
        <f aca="false">G580*Assumptions!$B$7</f>
        <v>-79864.8279</v>
      </c>
      <c r="O580" s="71" t="n">
        <f aca="false">K580*Assumptions!$B$7</f>
        <v>-127619.7980878</v>
      </c>
      <c r="P580" s="68" t="n">
        <f aca="false">P579+G580</f>
        <v>8677.58259</v>
      </c>
      <c r="Q580" s="68" t="n">
        <f aca="false">MAX(Q579,P580)</f>
        <v>8863.46245</v>
      </c>
      <c r="R580" s="68" t="n">
        <f aca="false">Q580-P580</f>
        <v>185.879859999999</v>
      </c>
      <c r="S580" s="68" t="n">
        <f aca="false">S579+K580</f>
        <v>5157.34784806098</v>
      </c>
      <c r="T580" s="68" t="n">
        <f aca="false">MAX(T579,S580)</f>
        <v>5583.83563429294</v>
      </c>
      <c r="U580" s="68" t="n">
        <f aca="false">T580-S580</f>
        <v>426.487786231965</v>
      </c>
      <c r="V580" s="70" t="n">
        <f aca="false">V579+F580</f>
        <v>1.7628</v>
      </c>
      <c r="W580" s="70" t="n">
        <f aca="false">MAX(W579,V580)</f>
        <v>1.7848</v>
      </c>
      <c r="X580" s="70" t="n">
        <f aca="false">W580-V580</f>
        <v>0.022</v>
      </c>
      <c r="Y580" s="70" t="n">
        <f aca="false">Y579+M580</f>
        <v>1.60757964182914</v>
      </c>
      <c r="Z580" s="70" t="n">
        <f aca="false">MAX(Z579,Y580)</f>
        <v>1.6348306779764</v>
      </c>
      <c r="AA580" s="70" t="n">
        <f aca="false">Z580-Y580</f>
        <v>0.0272510361472624</v>
      </c>
      <c r="AB580" s="72" t="n">
        <f aca="false">AB579*(1+F580)</f>
        <v>5.30507337111616</v>
      </c>
      <c r="AC580" s="73" t="n">
        <f aca="false">MAX(AC579,AB580)</f>
        <v>5.42340435242235</v>
      </c>
      <c r="AD580" s="70" t="n">
        <f aca="false">1-AB580/AC580</f>
        <v>0.021818579920809</v>
      </c>
      <c r="AE580" s="73" t="n">
        <f aca="false">AE579*(1+M580)</f>
        <v>4.5442169648238</v>
      </c>
      <c r="AF580" s="73" t="n">
        <f aca="false">MAX(AF579,AE580)</f>
        <v>4.67957811590947</v>
      </c>
      <c r="AG580" s="70" t="n">
        <f aca="false">1-AE580/AF580</f>
        <v>0.0289259304434896</v>
      </c>
      <c r="AH580" s="74" t="n">
        <f aca="false">IF(R580&gt;0,AH579+1,0)</f>
        <v>6</v>
      </c>
      <c r="AI580" s="74" t="n">
        <f aca="false">IF(U580&gt;0,AI579+1,0)</f>
        <v>48</v>
      </c>
      <c r="AJ580" s="74" t="n">
        <f aca="false">IF(G580&gt;0,AJ579+1,0)</f>
        <v>0</v>
      </c>
      <c r="AK580" s="74" t="n">
        <f aca="false">IF(G580&lt;=0,AK579+1,0)</f>
        <v>6</v>
      </c>
      <c r="AL580" s="74" t="n">
        <f aca="false">IF(K580&gt;0,AL579+1,0)</f>
        <v>0</v>
      </c>
      <c r="AM580" s="74" t="n">
        <f aca="false">IF(K580&lt;=0,AM579+1,0)</f>
        <v>7</v>
      </c>
    </row>
    <row r="581" customFormat="false" ht="15" hidden="false" customHeight="false" outlineLevel="0" collapsed="false">
      <c r="A581" s="61" t="n">
        <v>580</v>
      </c>
      <c r="B581" s="62" t="n">
        <v>42233.40625</v>
      </c>
      <c r="C581" s="63" t="n">
        <f aca="false">YEAR(B581)</f>
        <v>2015</v>
      </c>
      <c r="D581" s="32" t="s">
        <v>276</v>
      </c>
      <c r="E581" s="64" t="n">
        <v>8452.1</v>
      </c>
      <c r="F581" s="65" t="n">
        <v>-0.0038</v>
      </c>
      <c r="G581" s="66" t="n">
        <v>-32.11798</v>
      </c>
      <c r="H581" s="67" t="n">
        <f aca="false">E581+IF(D581="Long",1,-1)*G581</f>
        <v>8484.21798</v>
      </c>
      <c r="I581" s="68" t="n">
        <f aca="false">Assumptions!$B$58</f>
        <v>5.35750011455817</v>
      </c>
      <c r="J581" s="68" t="n">
        <f aca="false">INDEX(Yearly!$T$5:$T$22,MATCH(C581,Yearly!$A$5:$A$22,0))</f>
        <v>0.714333348607756</v>
      </c>
      <c r="K581" s="68" t="n">
        <f aca="false">G581-I581-J581</f>
        <v>-38.1898134631659</v>
      </c>
      <c r="L581" s="69" t="n">
        <f aca="false">(I581+J581)/Assumptions!$B$8</f>
        <v>0.00026772991973464</v>
      </c>
      <c r="M581" s="70" t="n">
        <f aca="false">F581-L581</f>
        <v>-0.00406772991973464</v>
      </c>
      <c r="N581" s="71" t="n">
        <f aca="false">G581*Assumptions!$B$7</f>
        <v>-252607.9127</v>
      </c>
      <c r="O581" s="71" t="n">
        <f aca="false">K581*Assumptions!$B$7</f>
        <v>-300362.8828878</v>
      </c>
      <c r="P581" s="68" t="n">
        <f aca="false">P580+G581</f>
        <v>8645.46461</v>
      </c>
      <c r="Q581" s="68" t="n">
        <f aca="false">MAX(Q580,P581)</f>
        <v>8863.46245</v>
      </c>
      <c r="R581" s="68" t="n">
        <f aca="false">Q581-P581</f>
        <v>217.99784</v>
      </c>
      <c r="S581" s="68" t="n">
        <f aca="false">S580+K581</f>
        <v>5119.15803459781</v>
      </c>
      <c r="T581" s="68" t="n">
        <f aca="false">MAX(T580,S581)</f>
        <v>5583.83563429294</v>
      </c>
      <c r="U581" s="68" t="n">
        <f aca="false">T581-S581</f>
        <v>464.67759969513</v>
      </c>
      <c r="V581" s="70" t="n">
        <f aca="false">V580+F581</f>
        <v>1.759</v>
      </c>
      <c r="W581" s="70" t="n">
        <f aca="false">MAX(W580,V581)</f>
        <v>1.7848</v>
      </c>
      <c r="X581" s="70" t="n">
        <f aca="false">W581-V581</f>
        <v>0.0258</v>
      </c>
      <c r="Y581" s="70" t="n">
        <f aca="false">Y580+M581</f>
        <v>1.60351191190941</v>
      </c>
      <c r="Z581" s="70" t="n">
        <f aca="false">MAX(Z580,Y581)</f>
        <v>1.6348306779764</v>
      </c>
      <c r="AA581" s="70" t="n">
        <f aca="false">Z581-Y581</f>
        <v>0.0313187660669971</v>
      </c>
      <c r="AB581" s="72" t="n">
        <f aca="false">AB580*(1+F581)</f>
        <v>5.28491409230592</v>
      </c>
      <c r="AC581" s="73" t="n">
        <f aca="false">MAX(AC580,AB581)</f>
        <v>5.42340435242235</v>
      </c>
      <c r="AD581" s="70" t="n">
        <f aca="false">1-AB581/AC581</f>
        <v>0.0255356693171098</v>
      </c>
      <c r="AE581" s="73" t="n">
        <f aca="false">AE580*(1+M581)</f>
        <v>4.52573231751422</v>
      </c>
      <c r="AF581" s="73" t="n">
        <f aca="false">MAX(AF580,AE581)</f>
        <v>4.67957811590947</v>
      </c>
      <c r="AG581" s="70" t="n">
        <f aca="false">1-AE581/AF581</f>
        <v>0.0328759974905031</v>
      </c>
      <c r="AH581" s="74" t="n">
        <f aca="false">IF(R581&gt;0,AH580+1,0)</f>
        <v>7</v>
      </c>
      <c r="AI581" s="74" t="n">
        <f aca="false">IF(U581&gt;0,AI580+1,0)</f>
        <v>49</v>
      </c>
      <c r="AJ581" s="74" t="n">
        <f aca="false">IF(G581&gt;0,AJ580+1,0)</f>
        <v>0</v>
      </c>
      <c r="AK581" s="74" t="n">
        <f aca="false">IF(G581&lt;=0,AK580+1,0)</f>
        <v>7</v>
      </c>
      <c r="AL581" s="74" t="n">
        <f aca="false">IF(K581&gt;0,AL580+1,0)</f>
        <v>0</v>
      </c>
      <c r="AM581" s="74" t="n">
        <f aca="false">IF(K581&lt;=0,AM580+1,0)</f>
        <v>8</v>
      </c>
    </row>
    <row r="582" customFormat="false" ht="15" hidden="false" customHeight="false" outlineLevel="0" collapsed="false">
      <c r="A582" s="61" t="n">
        <v>581</v>
      </c>
      <c r="B582" s="62" t="n">
        <v>42233.5118055556</v>
      </c>
      <c r="C582" s="63" t="n">
        <f aca="false">YEAR(B582)</f>
        <v>2015</v>
      </c>
      <c r="D582" s="32" t="s">
        <v>277</v>
      </c>
      <c r="E582" s="64" t="n">
        <v>8484.35</v>
      </c>
      <c r="F582" s="65" t="n">
        <v>-0.0041</v>
      </c>
      <c r="G582" s="66" t="n">
        <v>-34.785835</v>
      </c>
      <c r="H582" s="67" t="n">
        <f aca="false">E582+IF(D582="Long",1,-1)*G582</f>
        <v>8449.564165</v>
      </c>
      <c r="I582" s="68" t="n">
        <f aca="false">Assumptions!$B$58</f>
        <v>5.35750011455817</v>
      </c>
      <c r="J582" s="68" t="n">
        <f aca="false">INDEX(Yearly!$T$5:$T$22,MATCH(C582,Yearly!$A$5:$A$22,0))</f>
        <v>0.714333348607756</v>
      </c>
      <c r="K582" s="68" t="n">
        <f aca="false">G582-I582-J582</f>
        <v>-40.8576684631659</v>
      </c>
      <c r="L582" s="69" t="n">
        <f aca="false">(I582+J582)/Assumptions!$B$8</f>
        <v>0.00026772991973464</v>
      </c>
      <c r="M582" s="70" t="n">
        <f aca="false">F582-L582</f>
        <v>-0.00436772991973464</v>
      </c>
      <c r="N582" s="71" t="n">
        <f aca="false">G582*Assumptions!$B$7</f>
        <v>-273590.592275</v>
      </c>
      <c r="O582" s="71" t="n">
        <f aca="false">K582*Assumptions!$B$7</f>
        <v>-321345.5624628</v>
      </c>
      <c r="P582" s="68" t="n">
        <f aca="false">P581+G582</f>
        <v>8610.678775</v>
      </c>
      <c r="Q582" s="68" t="n">
        <f aca="false">MAX(Q581,P582)</f>
        <v>8863.46245</v>
      </c>
      <c r="R582" s="68" t="n">
        <f aca="false">Q582-P582</f>
        <v>252.783675000001</v>
      </c>
      <c r="S582" s="68" t="n">
        <f aca="false">S581+K582</f>
        <v>5078.30036613465</v>
      </c>
      <c r="T582" s="68" t="n">
        <f aca="false">MAX(T581,S582)</f>
        <v>5583.83563429294</v>
      </c>
      <c r="U582" s="68" t="n">
        <f aca="false">T582-S582</f>
        <v>505.535268158296</v>
      </c>
      <c r="V582" s="70" t="n">
        <f aca="false">V581+F582</f>
        <v>1.7549</v>
      </c>
      <c r="W582" s="70" t="n">
        <f aca="false">MAX(W581,V582)</f>
        <v>1.7848</v>
      </c>
      <c r="X582" s="70" t="n">
        <f aca="false">W582-V582</f>
        <v>0.0299</v>
      </c>
      <c r="Y582" s="70" t="n">
        <f aca="false">Y581+M582</f>
        <v>1.59914418198967</v>
      </c>
      <c r="Z582" s="70" t="n">
        <f aca="false">MAX(Z581,Y582)</f>
        <v>1.6348306779764</v>
      </c>
      <c r="AA582" s="70" t="n">
        <f aca="false">Z582-Y582</f>
        <v>0.0356864959867318</v>
      </c>
      <c r="AB582" s="72" t="n">
        <f aca="false">AB581*(1+F582)</f>
        <v>5.26324594452746</v>
      </c>
      <c r="AC582" s="73" t="n">
        <f aca="false">MAX(AC581,AB582)</f>
        <v>5.42340435242235</v>
      </c>
      <c r="AD582" s="70" t="n">
        <f aca="false">1-AB582/AC582</f>
        <v>0.0295309730729098</v>
      </c>
      <c r="AE582" s="73" t="n">
        <f aca="false">AE581*(1+M582)</f>
        <v>4.5059651410623</v>
      </c>
      <c r="AF582" s="73" t="n">
        <f aca="false">MAX(AF581,AE582)</f>
        <v>4.67957811590947</v>
      </c>
      <c r="AG582" s="70" t="n">
        <f aca="false">1-AE582/AF582</f>
        <v>0.0371001339323573</v>
      </c>
      <c r="AH582" s="74" t="n">
        <f aca="false">IF(R582&gt;0,AH581+1,0)</f>
        <v>8</v>
      </c>
      <c r="AI582" s="74" t="n">
        <f aca="false">IF(U582&gt;0,AI581+1,0)</f>
        <v>50</v>
      </c>
      <c r="AJ582" s="74" t="n">
        <f aca="false">IF(G582&gt;0,AJ581+1,0)</f>
        <v>0</v>
      </c>
      <c r="AK582" s="74" t="n">
        <f aca="false">IF(G582&lt;=0,AK581+1,0)</f>
        <v>8</v>
      </c>
      <c r="AL582" s="74" t="n">
        <f aca="false">IF(K582&gt;0,AL581+1,0)</f>
        <v>0</v>
      </c>
      <c r="AM582" s="74" t="n">
        <f aca="false">IF(K582&lt;=0,AM581+1,0)</f>
        <v>9</v>
      </c>
    </row>
    <row r="583" customFormat="false" ht="15" hidden="false" customHeight="false" outlineLevel="0" collapsed="false">
      <c r="A583" s="61" t="n">
        <v>582</v>
      </c>
      <c r="B583" s="62" t="n">
        <v>42234.5104166667</v>
      </c>
      <c r="C583" s="63" t="n">
        <f aca="false">YEAR(B583)</f>
        <v>2015</v>
      </c>
      <c r="D583" s="32" t="s">
        <v>276</v>
      </c>
      <c r="E583" s="64" t="n">
        <v>8449.4</v>
      </c>
      <c r="F583" s="65" t="n">
        <v>-0.0039</v>
      </c>
      <c r="G583" s="66" t="n">
        <v>-32.95266</v>
      </c>
      <c r="H583" s="67" t="n">
        <f aca="false">E583+IF(D583="Long",1,-1)*G583</f>
        <v>8482.35266</v>
      </c>
      <c r="I583" s="68" t="n">
        <f aca="false">Assumptions!$B$58</f>
        <v>5.35750011455817</v>
      </c>
      <c r="J583" s="68" t="n">
        <f aca="false">INDEX(Yearly!$T$5:$T$22,MATCH(C583,Yearly!$A$5:$A$22,0))</f>
        <v>0.714333348607756</v>
      </c>
      <c r="K583" s="68" t="n">
        <f aca="false">G583-I583-J583</f>
        <v>-39.0244934631659</v>
      </c>
      <c r="L583" s="69" t="n">
        <f aca="false">(I583+J583)/Assumptions!$B$8</f>
        <v>0.00026772991973464</v>
      </c>
      <c r="M583" s="70" t="n">
        <f aca="false">F583-L583</f>
        <v>-0.00416772991973464</v>
      </c>
      <c r="N583" s="71" t="n">
        <f aca="false">G583*Assumptions!$B$7</f>
        <v>-259172.6709</v>
      </c>
      <c r="O583" s="71" t="n">
        <f aca="false">K583*Assumptions!$B$7</f>
        <v>-306927.6410878</v>
      </c>
      <c r="P583" s="68" t="n">
        <f aca="false">P582+G583</f>
        <v>8577.726115</v>
      </c>
      <c r="Q583" s="68" t="n">
        <f aca="false">MAX(Q582,P583)</f>
        <v>8863.46245</v>
      </c>
      <c r="R583" s="68" t="n">
        <f aca="false">Q583-P583</f>
        <v>285.736335000001</v>
      </c>
      <c r="S583" s="68" t="n">
        <f aca="false">S582+K583</f>
        <v>5039.27587267148</v>
      </c>
      <c r="T583" s="68" t="n">
        <f aca="false">MAX(T582,S583)</f>
        <v>5583.83563429294</v>
      </c>
      <c r="U583" s="68" t="n">
        <f aca="false">T583-S583</f>
        <v>544.559761621462</v>
      </c>
      <c r="V583" s="70" t="n">
        <f aca="false">V582+F583</f>
        <v>1.751</v>
      </c>
      <c r="W583" s="70" t="n">
        <f aca="false">MAX(W582,V583)</f>
        <v>1.7848</v>
      </c>
      <c r="X583" s="70" t="n">
        <f aca="false">W583-V583</f>
        <v>0.0338000000000001</v>
      </c>
      <c r="Y583" s="70" t="n">
        <f aca="false">Y582+M583</f>
        <v>1.59497645206994</v>
      </c>
      <c r="Z583" s="70" t="n">
        <f aca="false">MAX(Z582,Y583)</f>
        <v>1.6348306779764</v>
      </c>
      <c r="AA583" s="70" t="n">
        <f aca="false">Z583-Y583</f>
        <v>0.0398542259064665</v>
      </c>
      <c r="AB583" s="72" t="n">
        <f aca="false">AB582*(1+F583)</f>
        <v>5.24271928534381</v>
      </c>
      <c r="AC583" s="73" t="n">
        <f aca="false">MAX(AC582,AB583)</f>
        <v>5.42340435242235</v>
      </c>
      <c r="AD583" s="70" t="n">
        <f aca="false">1-AB583/AC583</f>
        <v>0.0333158022779254</v>
      </c>
      <c r="AE583" s="73" t="n">
        <f aca="false">AE582*(1+M583)</f>
        <v>4.48718549532661</v>
      </c>
      <c r="AF583" s="73" t="n">
        <f aca="false">MAX(AF582,AE583)</f>
        <v>4.67957811590947</v>
      </c>
      <c r="AG583" s="70" t="n">
        <f aca="false">1-AE583/AF583</f>
        <v>0.0411132405138759</v>
      </c>
      <c r="AH583" s="74" t="n">
        <f aca="false">IF(R583&gt;0,AH582+1,0)</f>
        <v>9</v>
      </c>
      <c r="AI583" s="74" t="n">
        <f aca="false">IF(U583&gt;0,AI582+1,0)</f>
        <v>51</v>
      </c>
      <c r="AJ583" s="74" t="n">
        <f aca="false">IF(G583&gt;0,AJ582+1,0)</f>
        <v>0</v>
      </c>
      <c r="AK583" s="74" t="n">
        <f aca="false">IF(G583&lt;=0,AK582+1,0)</f>
        <v>9</v>
      </c>
      <c r="AL583" s="74" t="n">
        <f aca="false">IF(K583&gt;0,AL582+1,0)</f>
        <v>0</v>
      </c>
      <c r="AM583" s="74" t="n">
        <f aca="false">IF(K583&lt;=0,AM582+1,0)</f>
        <v>10</v>
      </c>
    </row>
    <row r="584" customFormat="false" ht="15" hidden="false" customHeight="false" outlineLevel="0" collapsed="false">
      <c r="A584" s="61" t="n">
        <v>583</v>
      </c>
      <c r="B584" s="62" t="n">
        <v>42234.6145833333</v>
      </c>
      <c r="C584" s="63" t="n">
        <f aca="false">YEAR(B584)</f>
        <v>2015</v>
      </c>
      <c r="D584" s="32" t="s">
        <v>277</v>
      </c>
      <c r="E584" s="64" t="n">
        <v>8482.05</v>
      </c>
      <c r="F584" s="65" t="n">
        <v>-0.0065</v>
      </c>
      <c r="G584" s="66" t="n">
        <v>-55.133325</v>
      </c>
      <c r="H584" s="67" t="n">
        <f aca="false">E584+IF(D584="Long",1,-1)*G584</f>
        <v>8426.916675</v>
      </c>
      <c r="I584" s="68" t="n">
        <f aca="false">Assumptions!$B$58</f>
        <v>5.35750011455817</v>
      </c>
      <c r="J584" s="68" t="n">
        <f aca="false">INDEX(Yearly!$T$5:$T$22,MATCH(C584,Yearly!$A$5:$A$22,0))</f>
        <v>0.714333348607756</v>
      </c>
      <c r="K584" s="68" t="n">
        <f aca="false">G584-I584-J584</f>
        <v>-61.2051584631659</v>
      </c>
      <c r="L584" s="69" t="n">
        <f aca="false">(I584+J584)/Assumptions!$B$8</f>
        <v>0.00026772991973464</v>
      </c>
      <c r="M584" s="70" t="n">
        <f aca="false">F584-L584</f>
        <v>-0.00676772991973464</v>
      </c>
      <c r="N584" s="71" t="n">
        <f aca="false">G584*Assumptions!$B$7</f>
        <v>-433623.601125</v>
      </c>
      <c r="O584" s="71" t="n">
        <f aca="false">K584*Assumptions!$B$7</f>
        <v>-481378.5713128</v>
      </c>
      <c r="P584" s="68" t="n">
        <f aca="false">P583+G584</f>
        <v>8522.59279</v>
      </c>
      <c r="Q584" s="68" t="n">
        <f aca="false">MAX(Q583,P584)</f>
        <v>8863.46245</v>
      </c>
      <c r="R584" s="68" t="n">
        <f aca="false">Q584-P584</f>
        <v>340.869660000002</v>
      </c>
      <c r="S584" s="68" t="n">
        <f aca="false">S583+K584</f>
        <v>4978.07071420832</v>
      </c>
      <c r="T584" s="68" t="n">
        <f aca="false">MAX(T583,S584)</f>
        <v>5583.83563429294</v>
      </c>
      <c r="U584" s="68" t="n">
        <f aca="false">T584-S584</f>
        <v>605.764920084628</v>
      </c>
      <c r="V584" s="70" t="n">
        <f aca="false">V583+F584</f>
        <v>1.7445</v>
      </c>
      <c r="W584" s="70" t="n">
        <f aca="false">MAX(W583,V584)</f>
        <v>1.7848</v>
      </c>
      <c r="X584" s="70" t="n">
        <f aca="false">W584-V584</f>
        <v>0.0403</v>
      </c>
      <c r="Y584" s="70" t="n">
        <f aca="false">Y583+M584</f>
        <v>1.5882087221502</v>
      </c>
      <c r="Z584" s="70" t="n">
        <f aca="false">MAX(Z583,Y584)</f>
        <v>1.6348306779764</v>
      </c>
      <c r="AA584" s="70" t="n">
        <f aca="false">Z584-Y584</f>
        <v>0.0466219558262011</v>
      </c>
      <c r="AB584" s="72" t="n">
        <f aca="false">AB583*(1+F584)</f>
        <v>5.20864160998907</v>
      </c>
      <c r="AC584" s="73" t="n">
        <f aca="false">MAX(AC583,AB584)</f>
        <v>5.42340435242235</v>
      </c>
      <c r="AD584" s="70" t="n">
        <f aca="false">1-AB584/AC584</f>
        <v>0.0395992495631189</v>
      </c>
      <c r="AE584" s="73" t="n">
        <f aca="false">AE583*(1+M584)</f>
        <v>4.45681743579449</v>
      </c>
      <c r="AF584" s="73" t="n">
        <f aca="false">MAX(AF583,AE584)</f>
        <v>4.67957811590947</v>
      </c>
      <c r="AG584" s="70" t="n">
        <f aca="false">1-AE584/AF584</f>
        <v>0.0476027271256874</v>
      </c>
      <c r="AH584" s="74" t="n">
        <f aca="false">IF(R584&gt;0,AH583+1,0)</f>
        <v>10</v>
      </c>
      <c r="AI584" s="74" t="n">
        <f aca="false">IF(U584&gt;0,AI583+1,0)</f>
        <v>52</v>
      </c>
      <c r="AJ584" s="74" t="n">
        <f aca="false">IF(G584&gt;0,AJ583+1,0)</f>
        <v>0</v>
      </c>
      <c r="AK584" s="74" t="n">
        <f aca="false">IF(G584&lt;=0,AK583+1,0)</f>
        <v>10</v>
      </c>
      <c r="AL584" s="74" t="n">
        <f aca="false">IF(K584&gt;0,AL583+1,0)</f>
        <v>0</v>
      </c>
      <c r="AM584" s="74" t="n">
        <f aca="false">IF(K584&lt;=0,AM583+1,0)</f>
        <v>11</v>
      </c>
    </row>
    <row r="585" customFormat="false" ht="15" hidden="false" customHeight="false" outlineLevel="0" collapsed="false">
      <c r="A585" s="61" t="n">
        <v>584</v>
      </c>
      <c r="B585" s="62" t="n">
        <v>42235.3875</v>
      </c>
      <c r="C585" s="63" t="n">
        <f aca="false">YEAR(B585)</f>
        <v>2015</v>
      </c>
      <c r="D585" s="32" t="s">
        <v>276</v>
      </c>
      <c r="E585" s="64" t="n">
        <v>8427.15</v>
      </c>
      <c r="F585" s="65" t="n">
        <v>-0.006</v>
      </c>
      <c r="G585" s="66" t="n">
        <v>-50.5629</v>
      </c>
      <c r="H585" s="67" t="n">
        <f aca="false">E585+IF(D585="Long",1,-1)*G585</f>
        <v>8477.7129</v>
      </c>
      <c r="I585" s="68" t="n">
        <f aca="false">Assumptions!$B$58</f>
        <v>5.35750011455817</v>
      </c>
      <c r="J585" s="68" t="n">
        <f aca="false">INDEX(Yearly!$T$5:$T$22,MATCH(C585,Yearly!$A$5:$A$22,0))</f>
        <v>0.714333348607756</v>
      </c>
      <c r="K585" s="68" t="n">
        <f aca="false">G585-I585-J585</f>
        <v>-56.6347334631659</v>
      </c>
      <c r="L585" s="69" t="n">
        <f aca="false">(I585+J585)/Assumptions!$B$8</f>
        <v>0.00026772991973464</v>
      </c>
      <c r="M585" s="70" t="n">
        <f aca="false">F585-L585</f>
        <v>-0.00626772991973464</v>
      </c>
      <c r="N585" s="71" t="n">
        <f aca="false">G585*Assumptions!$B$7</f>
        <v>-397677.2085</v>
      </c>
      <c r="O585" s="71" t="n">
        <f aca="false">K585*Assumptions!$B$7</f>
        <v>-445432.1786878</v>
      </c>
      <c r="P585" s="68" t="n">
        <f aca="false">P584+G585</f>
        <v>8472.02989</v>
      </c>
      <c r="Q585" s="68" t="n">
        <f aca="false">MAX(Q584,P585)</f>
        <v>8863.46245</v>
      </c>
      <c r="R585" s="68" t="n">
        <f aca="false">Q585-P585</f>
        <v>391.432560000003</v>
      </c>
      <c r="S585" s="68" t="n">
        <f aca="false">S584+K585</f>
        <v>4921.43598074515</v>
      </c>
      <c r="T585" s="68" t="n">
        <f aca="false">MAX(T584,S585)</f>
        <v>5583.83563429294</v>
      </c>
      <c r="U585" s="68" t="n">
        <f aca="false">T585-S585</f>
        <v>662.399653547794</v>
      </c>
      <c r="V585" s="70" t="n">
        <f aca="false">V584+F585</f>
        <v>1.7385</v>
      </c>
      <c r="W585" s="70" t="n">
        <f aca="false">MAX(W584,V585)</f>
        <v>1.7848</v>
      </c>
      <c r="X585" s="70" t="n">
        <f aca="false">W585-V585</f>
        <v>0.0463</v>
      </c>
      <c r="Y585" s="70" t="n">
        <f aca="false">Y584+M585</f>
        <v>1.58194099223047</v>
      </c>
      <c r="Z585" s="70" t="n">
        <f aca="false">MAX(Z584,Y585)</f>
        <v>1.6348306779764</v>
      </c>
      <c r="AA585" s="70" t="n">
        <f aca="false">Z585-Y585</f>
        <v>0.0528896857459358</v>
      </c>
      <c r="AB585" s="72" t="n">
        <f aca="false">AB584*(1+F585)</f>
        <v>5.17738976032914</v>
      </c>
      <c r="AC585" s="73" t="n">
        <f aca="false">MAX(AC584,AB585)</f>
        <v>5.42340435242235</v>
      </c>
      <c r="AD585" s="70" t="n">
        <f aca="false">1-AB585/AC585</f>
        <v>0.0453616540657402</v>
      </c>
      <c r="AE585" s="73" t="n">
        <f aca="false">AE584*(1+M585)</f>
        <v>4.42888330780537</v>
      </c>
      <c r="AF585" s="73" t="n">
        <f aca="false">MAX(AF584,AE585)</f>
        <v>4.67957811590947</v>
      </c>
      <c r="AG585" s="70" t="n">
        <f aca="false">1-AE585/AF585</f>
        <v>0.0535720960083554</v>
      </c>
      <c r="AH585" s="74" t="n">
        <f aca="false">IF(R585&gt;0,AH584+1,0)</f>
        <v>11</v>
      </c>
      <c r="AI585" s="74" t="n">
        <f aca="false">IF(U585&gt;0,AI584+1,0)</f>
        <v>53</v>
      </c>
      <c r="AJ585" s="74" t="n">
        <f aca="false">IF(G585&gt;0,AJ584+1,0)</f>
        <v>0</v>
      </c>
      <c r="AK585" s="74" t="n">
        <f aca="false">IF(G585&lt;=0,AK584+1,0)</f>
        <v>11</v>
      </c>
      <c r="AL585" s="74" t="n">
        <f aca="false">IF(K585&gt;0,AL584+1,0)</f>
        <v>0</v>
      </c>
      <c r="AM585" s="74" t="n">
        <f aca="false">IF(K585&lt;=0,AM584+1,0)</f>
        <v>12</v>
      </c>
    </row>
    <row r="586" customFormat="false" ht="15" hidden="false" customHeight="false" outlineLevel="0" collapsed="false">
      <c r="A586" s="61" t="n">
        <v>585</v>
      </c>
      <c r="B586" s="62" t="n">
        <v>42235.45</v>
      </c>
      <c r="C586" s="63" t="n">
        <f aca="false">YEAR(B586)</f>
        <v>2015</v>
      </c>
      <c r="D586" s="32" t="s">
        <v>277</v>
      </c>
      <c r="E586" s="64" t="n">
        <v>8477.95</v>
      </c>
      <c r="F586" s="65" t="n">
        <v>-0.0009</v>
      </c>
      <c r="G586" s="66" t="n">
        <v>-7.630155</v>
      </c>
      <c r="H586" s="67" t="n">
        <f aca="false">E586+IF(D586="Long",1,-1)*G586</f>
        <v>8470.319845</v>
      </c>
      <c r="I586" s="68" t="n">
        <f aca="false">Assumptions!$B$58</f>
        <v>5.35750011455817</v>
      </c>
      <c r="J586" s="68" t="n">
        <f aca="false">INDEX(Yearly!$T$5:$T$22,MATCH(C586,Yearly!$A$5:$A$22,0))</f>
        <v>0.714333348607756</v>
      </c>
      <c r="K586" s="68" t="n">
        <f aca="false">G586-I586-J586</f>
        <v>-13.7019884631659</v>
      </c>
      <c r="L586" s="69" t="n">
        <f aca="false">(I586+J586)/Assumptions!$B$8</f>
        <v>0.00026772991973464</v>
      </c>
      <c r="M586" s="70" t="n">
        <f aca="false">F586-L586</f>
        <v>-0.00116772991973464</v>
      </c>
      <c r="N586" s="71" t="n">
        <f aca="false">G586*Assumptions!$B$7</f>
        <v>-60011.169075</v>
      </c>
      <c r="O586" s="71" t="n">
        <f aca="false">K586*Assumptions!$B$7</f>
        <v>-107766.1392628</v>
      </c>
      <c r="P586" s="68" t="n">
        <f aca="false">P585+G586</f>
        <v>8464.399735</v>
      </c>
      <c r="Q586" s="68" t="n">
        <f aca="false">MAX(Q585,P586)</f>
        <v>8863.46245</v>
      </c>
      <c r="R586" s="68" t="n">
        <f aca="false">Q586-P586</f>
        <v>399.062715000004</v>
      </c>
      <c r="S586" s="68" t="n">
        <f aca="false">S585+K586</f>
        <v>4907.73399228198</v>
      </c>
      <c r="T586" s="68" t="n">
        <f aca="false">MAX(T585,S586)</f>
        <v>5583.83563429294</v>
      </c>
      <c r="U586" s="68" t="n">
        <f aca="false">T586-S586</f>
        <v>676.10164201096</v>
      </c>
      <c r="V586" s="70" t="n">
        <f aca="false">V585+F586</f>
        <v>1.7376</v>
      </c>
      <c r="W586" s="70" t="n">
        <f aca="false">MAX(W585,V586)</f>
        <v>1.7848</v>
      </c>
      <c r="X586" s="70" t="n">
        <f aca="false">W586-V586</f>
        <v>0.0471999999999999</v>
      </c>
      <c r="Y586" s="70" t="n">
        <f aca="false">Y585+M586</f>
        <v>1.58077326231073</v>
      </c>
      <c r="Z586" s="70" t="n">
        <f aca="false">MAX(Z585,Y586)</f>
        <v>1.6348306779764</v>
      </c>
      <c r="AA586" s="70" t="n">
        <f aca="false">Z586-Y586</f>
        <v>0.0540574156656704</v>
      </c>
      <c r="AB586" s="72" t="n">
        <f aca="false">AB585*(1+F586)</f>
        <v>5.17273010954484</v>
      </c>
      <c r="AC586" s="73" t="n">
        <f aca="false">MAX(AC585,AB586)</f>
        <v>5.42340435242235</v>
      </c>
      <c r="AD586" s="70" t="n">
        <f aca="false">1-AB586/AC586</f>
        <v>0.046220828577081</v>
      </c>
      <c r="AE586" s="73" t="n">
        <f aca="false">AE585*(1+M586)</f>
        <v>4.42371156825583</v>
      </c>
      <c r="AF586" s="73" t="n">
        <f aca="false">MAX(AF585,AE586)</f>
        <v>4.67957811590947</v>
      </c>
      <c r="AG586" s="70" t="n">
        <f aca="false">1-AE586/AF586</f>
        <v>0.0546772681887183</v>
      </c>
      <c r="AH586" s="74" t="n">
        <f aca="false">IF(R586&gt;0,AH585+1,0)</f>
        <v>12</v>
      </c>
      <c r="AI586" s="74" t="n">
        <f aca="false">IF(U586&gt;0,AI585+1,0)</f>
        <v>54</v>
      </c>
      <c r="AJ586" s="74" t="n">
        <f aca="false">IF(G586&gt;0,AJ585+1,0)</f>
        <v>0</v>
      </c>
      <c r="AK586" s="74" t="n">
        <f aca="false">IF(G586&lt;=0,AK585+1,0)</f>
        <v>12</v>
      </c>
      <c r="AL586" s="74" t="n">
        <f aca="false">IF(K586&gt;0,AL585+1,0)</f>
        <v>0</v>
      </c>
      <c r="AM586" s="74" t="n">
        <f aca="false">IF(K586&lt;=0,AM585+1,0)</f>
        <v>13</v>
      </c>
    </row>
    <row r="587" customFormat="false" ht="15" hidden="false" customHeight="false" outlineLevel="0" collapsed="false">
      <c r="A587" s="61" t="n">
        <v>586</v>
      </c>
      <c r="B587" s="62" t="n">
        <v>42236.4270833333</v>
      </c>
      <c r="C587" s="63" t="n">
        <f aca="false">YEAR(B587)</f>
        <v>2015</v>
      </c>
      <c r="D587" s="32" t="s">
        <v>276</v>
      </c>
      <c r="E587" s="64" t="n">
        <v>8470.7</v>
      </c>
      <c r="F587" s="65" t="n">
        <v>0.0494</v>
      </c>
      <c r="G587" s="66" t="n">
        <v>418.45258</v>
      </c>
      <c r="H587" s="67" t="n">
        <f aca="false">E587+IF(D587="Long",1,-1)*G587</f>
        <v>8052.24742</v>
      </c>
      <c r="I587" s="68" t="n">
        <f aca="false">Assumptions!$B$58</f>
        <v>5.35750011455817</v>
      </c>
      <c r="J587" s="68" t="n">
        <f aca="false">INDEX(Yearly!$T$5:$T$22,MATCH(C587,Yearly!$A$5:$A$22,0))</f>
        <v>0.714333348607756</v>
      </c>
      <c r="K587" s="68" t="n">
        <f aca="false">G587-I587-J587</f>
        <v>412.380746536834</v>
      </c>
      <c r="L587" s="69" t="n">
        <f aca="false">(I587+J587)/Assumptions!$B$8</f>
        <v>0.00026772991973464</v>
      </c>
      <c r="M587" s="70" t="n">
        <f aca="false">F587-L587</f>
        <v>0.0491322700802654</v>
      </c>
      <c r="N587" s="71" t="n">
        <f aca="false">G587*Assumptions!$B$7</f>
        <v>3291129.5417</v>
      </c>
      <c r="O587" s="71" t="n">
        <f aca="false">K587*Assumptions!$B$7</f>
        <v>3243374.5715122</v>
      </c>
      <c r="P587" s="68" t="n">
        <f aca="false">P586+G587</f>
        <v>8882.852315</v>
      </c>
      <c r="Q587" s="68" t="n">
        <f aca="false">MAX(Q586,P587)</f>
        <v>8882.852315</v>
      </c>
      <c r="R587" s="68" t="n">
        <f aca="false">Q587-P587</f>
        <v>0</v>
      </c>
      <c r="S587" s="68" t="n">
        <f aca="false">S586+K587</f>
        <v>5320.11473881882</v>
      </c>
      <c r="T587" s="68" t="n">
        <f aca="false">MAX(T586,S587)</f>
        <v>5583.83563429294</v>
      </c>
      <c r="U587" s="68" t="n">
        <f aca="false">T587-S587</f>
        <v>263.720895474125</v>
      </c>
      <c r="V587" s="70" t="n">
        <f aca="false">V586+F587</f>
        <v>1.787</v>
      </c>
      <c r="W587" s="70" t="n">
        <f aca="false">MAX(W586,V587)</f>
        <v>1.787</v>
      </c>
      <c r="X587" s="70" t="n">
        <f aca="false">W587-V587</f>
        <v>0</v>
      </c>
      <c r="Y587" s="70" t="n">
        <f aca="false">Y586+M587</f>
        <v>1.629905532391</v>
      </c>
      <c r="Z587" s="70" t="n">
        <f aca="false">MAX(Z586,Y587)</f>
        <v>1.6348306779764</v>
      </c>
      <c r="AA587" s="70" t="n">
        <f aca="false">Z587-Y587</f>
        <v>0.00492514558540491</v>
      </c>
      <c r="AB587" s="72" t="n">
        <f aca="false">AB586*(1+F587)</f>
        <v>5.42826297695636</v>
      </c>
      <c r="AC587" s="73" t="n">
        <f aca="false">MAX(AC586,AB587)</f>
        <v>5.42826297695636</v>
      </c>
      <c r="AD587" s="70" t="n">
        <f aca="false">1-AB587/AC587</f>
        <v>0</v>
      </c>
      <c r="AE587" s="73" t="n">
        <f aca="false">AE586*(1+M587)</f>
        <v>4.64105855978457</v>
      </c>
      <c r="AF587" s="73" t="n">
        <f aca="false">MAX(AF586,AE587)</f>
        <v>4.67957811590947</v>
      </c>
      <c r="AG587" s="70" t="n">
        <f aca="false">1-AE587/AF587</f>
        <v>0.00823141641635206</v>
      </c>
      <c r="AH587" s="74" t="n">
        <f aca="false">IF(R587&gt;0,AH586+1,0)</f>
        <v>0</v>
      </c>
      <c r="AI587" s="74" t="n">
        <f aca="false">IF(U587&gt;0,AI586+1,0)</f>
        <v>55</v>
      </c>
      <c r="AJ587" s="74" t="n">
        <f aca="false">IF(G587&gt;0,AJ586+1,0)</f>
        <v>1</v>
      </c>
      <c r="AK587" s="74" t="n">
        <f aca="false">IF(G587&lt;=0,AK586+1,0)</f>
        <v>0</v>
      </c>
      <c r="AL587" s="74" t="n">
        <f aca="false">IF(K587&gt;0,AL586+1,0)</f>
        <v>1</v>
      </c>
      <c r="AM587" s="74" t="n">
        <f aca="false">IF(K587&lt;=0,AM586+1,0)</f>
        <v>0</v>
      </c>
    </row>
    <row r="588" customFormat="false" ht="15" hidden="false" customHeight="false" outlineLevel="0" collapsed="false">
      <c r="A588" s="61" t="n">
        <v>587</v>
      </c>
      <c r="B588" s="62" t="n">
        <v>42244.40625</v>
      </c>
      <c r="C588" s="63" t="n">
        <f aca="false">YEAR(B588)</f>
        <v>2015</v>
      </c>
      <c r="D588" s="32" t="s">
        <v>277</v>
      </c>
      <c r="E588" s="64" t="n">
        <v>8052.4</v>
      </c>
      <c r="F588" s="65" t="n">
        <v>-0.0064</v>
      </c>
      <c r="G588" s="66" t="n">
        <v>-51.53536</v>
      </c>
      <c r="H588" s="67" t="n">
        <f aca="false">E588+IF(D588="Long",1,-1)*G588</f>
        <v>8000.86464</v>
      </c>
      <c r="I588" s="68" t="n">
        <f aca="false">Assumptions!$B$58</f>
        <v>5.35750011455817</v>
      </c>
      <c r="J588" s="68" t="n">
        <f aca="false">INDEX(Yearly!$T$5:$T$22,MATCH(C588,Yearly!$A$5:$A$22,0))</f>
        <v>0.714333348607756</v>
      </c>
      <c r="K588" s="68" t="n">
        <f aca="false">G588-I588-J588</f>
        <v>-57.6071934631659</v>
      </c>
      <c r="L588" s="69" t="n">
        <f aca="false">(I588+J588)/Assumptions!$B$8</f>
        <v>0.00026772991973464</v>
      </c>
      <c r="M588" s="70" t="n">
        <f aca="false">F588-L588</f>
        <v>-0.00666772991973464</v>
      </c>
      <c r="N588" s="71" t="n">
        <f aca="false">G588*Assumptions!$B$7</f>
        <v>-405325.6064</v>
      </c>
      <c r="O588" s="71" t="n">
        <f aca="false">K588*Assumptions!$B$7</f>
        <v>-453080.5765878</v>
      </c>
      <c r="P588" s="68" t="n">
        <f aca="false">P587+G588</f>
        <v>8831.316955</v>
      </c>
      <c r="Q588" s="68" t="n">
        <f aca="false">MAX(Q587,P588)</f>
        <v>8882.852315</v>
      </c>
      <c r="R588" s="68" t="n">
        <f aca="false">Q588-P588</f>
        <v>51.5353599999999</v>
      </c>
      <c r="S588" s="68" t="n">
        <f aca="false">S587+K588</f>
        <v>5262.50754535565</v>
      </c>
      <c r="T588" s="68" t="n">
        <f aca="false">MAX(T587,S588)</f>
        <v>5583.83563429294</v>
      </c>
      <c r="U588" s="68" t="n">
        <f aca="false">T588-S588</f>
        <v>321.328088937292</v>
      </c>
      <c r="V588" s="70" t="n">
        <f aca="false">V587+F588</f>
        <v>1.7806</v>
      </c>
      <c r="W588" s="70" t="n">
        <f aca="false">MAX(W587,V588)</f>
        <v>1.787</v>
      </c>
      <c r="X588" s="70" t="n">
        <f aca="false">W588-V588</f>
        <v>0.00639999999999996</v>
      </c>
      <c r="Y588" s="70" t="n">
        <f aca="false">Y587+M588</f>
        <v>1.62323780247126</v>
      </c>
      <c r="Z588" s="70" t="n">
        <f aca="false">MAX(Z587,Y588)</f>
        <v>1.6348306779764</v>
      </c>
      <c r="AA588" s="70" t="n">
        <f aca="false">Z588-Y588</f>
        <v>0.0115928755051395</v>
      </c>
      <c r="AB588" s="72" t="n">
        <f aca="false">AB587*(1+F588)</f>
        <v>5.39352209390384</v>
      </c>
      <c r="AC588" s="73" t="n">
        <f aca="false">MAX(AC587,AB588)</f>
        <v>5.42826297695636</v>
      </c>
      <c r="AD588" s="70" t="n">
        <f aca="false">1-AB588/AC588</f>
        <v>0.00639999999999996</v>
      </c>
      <c r="AE588" s="73" t="n">
        <f aca="false">AE587*(1+M588)</f>
        <v>4.61011323476626</v>
      </c>
      <c r="AF588" s="73" t="n">
        <f aca="false">MAX(AF587,AE588)</f>
        <v>4.67957811590947</v>
      </c>
      <c r="AG588" s="70" t="n">
        <f aca="false">1-AE588/AF588</f>
        <v>0.0148442614745656</v>
      </c>
      <c r="AH588" s="74" t="n">
        <f aca="false">IF(R588&gt;0,AH587+1,0)</f>
        <v>1</v>
      </c>
      <c r="AI588" s="74" t="n">
        <f aca="false">IF(U588&gt;0,AI587+1,0)</f>
        <v>56</v>
      </c>
      <c r="AJ588" s="74" t="n">
        <f aca="false">IF(G588&gt;0,AJ587+1,0)</f>
        <v>0</v>
      </c>
      <c r="AK588" s="74" t="n">
        <f aca="false">IF(G588&lt;=0,AK587+1,0)</f>
        <v>1</v>
      </c>
      <c r="AL588" s="74" t="n">
        <f aca="false">IF(K588&gt;0,AL587+1,0)</f>
        <v>0</v>
      </c>
      <c r="AM588" s="74" t="n">
        <f aca="false">IF(K588&lt;=0,AM587+1,0)</f>
        <v>1</v>
      </c>
    </row>
    <row r="589" customFormat="false" ht="15" hidden="false" customHeight="false" outlineLevel="0" collapsed="false">
      <c r="A589" s="61" t="n">
        <v>588</v>
      </c>
      <c r="B589" s="62" t="n">
        <v>42244.59375</v>
      </c>
      <c r="C589" s="63" t="n">
        <f aca="false">YEAR(B589)</f>
        <v>2015</v>
      </c>
      <c r="D589" s="32" t="s">
        <v>276</v>
      </c>
      <c r="E589" s="64" t="n">
        <v>8001.1</v>
      </c>
      <c r="F589" s="65" t="n">
        <v>-0.0015</v>
      </c>
      <c r="G589" s="66" t="n">
        <v>-12.00165</v>
      </c>
      <c r="H589" s="67" t="n">
        <f aca="false">E589+IF(D589="Long",1,-1)*G589</f>
        <v>8013.10165</v>
      </c>
      <c r="I589" s="68" t="n">
        <f aca="false">Assumptions!$B$58</f>
        <v>5.35750011455817</v>
      </c>
      <c r="J589" s="68" t="n">
        <f aca="false">INDEX(Yearly!$T$5:$T$22,MATCH(C589,Yearly!$A$5:$A$22,0))</f>
        <v>0.714333348607756</v>
      </c>
      <c r="K589" s="68" t="n">
        <f aca="false">G589-I589-J589</f>
        <v>-18.0734834631659</v>
      </c>
      <c r="L589" s="69" t="n">
        <f aca="false">(I589+J589)/Assumptions!$B$8</f>
        <v>0.00026772991973464</v>
      </c>
      <c r="M589" s="70" t="n">
        <f aca="false">F589-L589</f>
        <v>-0.00176772991973464</v>
      </c>
      <c r="N589" s="71" t="n">
        <f aca="false">G589*Assumptions!$B$7</f>
        <v>-94392.97725</v>
      </c>
      <c r="O589" s="71" t="n">
        <f aca="false">K589*Assumptions!$B$7</f>
        <v>-142147.9474378</v>
      </c>
      <c r="P589" s="68" t="n">
        <f aca="false">P588+G589</f>
        <v>8819.315305</v>
      </c>
      <c r="Q589" s="68" t="n">
        <f aca="false">MAX(Q588,P589)</f>
        <v>8882.852315</v>
      </c>
      <c r="R589" s="68" t="n">
        <f aca="false">Q589-P589</f>
        <v>63.53701</v>
      </c>
      <c r="S589" s="68" t="n">
        <f aca="false">S588+K589</f>
        <v>5244.43406189249</v>
      </c>
      <c r="T589" s="68" t="n">
        <f aca="false">MAX(T588,S589)</f>
        <v>5583.83563429294</v>
      </c>
      <c r="U589" s="68" t="n">
        <f aca="false">T589-S589</f>
        <v>339.401572400458</v>
      </c>
      <c r="V589" s="70" t="n">
        <f aca="false">V588+F589</f>
        <v>1.7791</v>
      </c>
      <c r="W589" s="70" t="n">
        <f aca="false">MAX(W588,V589)</f>
        <v>1.787</v>
      </c>
      <c r="X589" s="70" t="n">
        <f aca="false">W589-V589</f>
        <v>0.00790000000000002</v>
      </c>
      <c r="Y589" s="70" t="n">
        <f aca="false">Y588+M589</f>
        <v>1.62147007255153</v>
      </c>
      <c r="Z589" s="70" t="n">
        <f aca="false">MAX(Z588,Y589)</f>
        <v>1.6348306779764</v>
      </c>
      <c r="AA589" s="70" t="n">
        <f aca="false">Z589-Y589</f>
        <v>0.0133606054248743</v>
      </c>
      <c r="AB589" s="72" t="n">
        <f aca="false">AB588*(1+F589)</f>
        <v>5.38543181076298</v>
      </c>
      <c r="AC589" s="73" t="n">
        <f aca="false">MAX(AC588,AB589)</f>
        <v>5.42826297695636</v>
      </c>
      <c r="AD589" s="70" t="n">
        <f aca="false">1-AB589/AC589</f>
        <v>0.00789039999999996</v>
      </c>
      <c r="AE589" s="73" t="n">
        <f aca="false">AE588*(1+M589)</f>
        <v>4.60196379966779</v>
      </c>
      <c r="AF589" s="73" t="n">
        <f aca="false">MAX(AF588,AE589)</f>
        <v>4.67957811590947</v>
      </c>
      <c r="AG589" s="70" t="n">
        <f aca="false">1-AE589/AF589</f>
        <v>0.0165857507491552</v>
      </c>
      <c r="AH589" s="74" t="n">
        <f aca="false">IF(R589&gt;0,AH588+1,0)</f>
        <v>2</v>
      </c>
      <c r="AI589" s="74" t="n">
        <f aca="false">IF(U589&gt;0,AI588+1,0)</f>
        <v>57</v>
      </c>
      <c r="AJ589" s="74" t="n">
        <f aca="false">IF(G589&gt;0,AJ588+1,0)</f>
        <v>0</v>
      </c>
      <c r="AK589" s="74" t="n">
        <f aca="false">IF(G589&lt;=0,AK588+1,0)</f>
        <v>2</v>
      </c>
      <c r="AL589" s="74" t="n">
        <f aca="false">IF(K589&gt;0,AL588+1,0)</f>
        <v>0</v>
      </c>
      <c r="AM589" s="74" t="n">
        <f aca="false">IF(K589&lt;=0,AM588+1,0)</f>
        <v>2</v>
      </c>
    </row>
    <row r="590" customFormat="false" ht="15" hidden="false" customHeight="false" outlineLevel="0" collapsed="false">
      <c r="A590" s="61" t="n">
        <v>589</v>
      </c>
      <c r="B590" s="62" t="n">
        <v>42247.46875</v>
      </c>
      <c r="C590" s="63" t="n">
        <f aca="false">YEAR(B590)</f>
        <v>2015</v>
      </c>
      <c r="D590" s="32" t="s">
        <v>277</v>
      </c>
      <c r="E590" s="64" t="n">
        <v>8012.85</v>
      </c>
      <c r="F590" s="65" t="n">
        <v>-0.0036</v>
      </c>
      <c r="G590" s="66" t="n">
        <v>-28.84626</v>
      </c>
      <c r="H590" s="67" t="n">
        <f aca="false">E590+IF(D590="Long",1,-1)*G590</f>
        <v>7984.00374</v>
      </c>
      <c r="I590" s="68" t="n">
        <f aca="false">Assumptions!$B$58</f>
        <v>5.35750011455817</v>
      </c>
      <c r="J590" s="68" t="n">
        <f aca="false">INDEX(Yearly!$T$5:$T$22,MATCH(C590,Yearly!$A$5:$A$22,0))</f>
        <v>0.714333348607756</v>
      </c>
      <c r="K590" s="68" t="n">
        <f aca="false">G590-I590-J590</f>
        <v>-34.9180934631659</v>
      </c>
      <c r="L590" s="69" t="n">
        <f aca="false">(I590+J590)/Assumptions!$B$8</f>
        <v>0.00026772991973464</v>
      </c>
      <c r="M590" s="70" t="n">
        <f aca="false">F590-L590</f>
        <v>-0.00386772991973464</v>
      </c>
      <c r="N590" s="71" t="n">
        <f aca="false">G590*Assumptions!$B$7</f>
        <v>-226875.8349</v>
      </c>
      <c r="O590" s="71" t="n">
        <f aca="false">K590*Assumptions!$B$7</f>
        <v>-274630.8050878</v>
      </c>
      <c r="P590" s="68" t="n">
        <f aca="false">P589+G590</f>
        <v>8790.469045</v>
      </c>
      <c r="Q590" s="68" t="n">
        <f aca="false">MAX(Q589,P590)</f>
        <v>8882.852315</v>
      </c>
      <c r="R590" s="68" t="n">
        <f aca="false">Q590-P590</f>
        <v>92.3832700000003</v>
      </c>
      <c r="S590" s="68" t="n">
        <f aca="false">S589+K590</f>
        <v>5209.51596842932</v>
      </c>
      <c r="T590" s="68" t="n">
        <f aca="false">MAX(T589,S590)</f>
        <v>5583.83563429294</v>
      </c>
      <c r="U590" s="68" t="n">
        <f aca="false">T590-S590</f>
        <v>374.319665863623</v>
      </c>
      <c r="V590" s="70" t="n">
        <f aca="false">V589+F590</f>
        <v>1.7755</v>
      </c>
      <c r="W590" s="70" t="n">
        <f aca="false">MAX(W589,V590)</f>
        <v>1.787</v>
      </c>
      <c r="X590" s="70" t="n">
        <f aca="false">W590-V590</f>
        <v>0.0115000000000001</v>
      </c>
      <c r="Y590" s="70" t="n">
        <f aca="false">Y589+M590</f>
        <v>1.61760234263179</v>
      </c>
      <c r="Z590" s="70" t="n">
        <f aca="false">MAX(Z589,Y590)</f>
        <v>1.6348306779764</v>
      </c>
      <c r="AA590" s="70" t="n">
        <f aca="false">Z590-Y590</f>
        <v>0.017228335344609</v>
      </c>
      <c r="AB590" s="72" t="n">
        <f aca="false">AB589*(1+F590)</f>
        <v>5.36604425624423</v>
      </c>
      <c r="AC590" s="73" t="n">
        <f aca="false">MAX(AC589,AB590)</f>
        <v>5.42826297695636</v>
      </c>
      <c r="AD590" s="70" t="n">
        <f aca="false">1-AB590/AC590</f>
        <v>0.0114619945600001</v>
      </c>
      <c r="AE590" s="73" t="n">
        <f aca="false">AE589*(1+M590)</f>
        <v>4.58416464659028</v>
      </c>
      <c r="AF590" s="73" t="n">
        <f aca="false">MAX(AF589,AE590)</f>
        <v>4.67957811590947</v>
      </c>
      <c r="AG590" s="70" t="n">
        <f aca="false">1-AE590/AF590</f>
        <v>0.0203893314644761</v>
      </c>
      <c r="AH590" s="74" t="n">
        <f aca="false">IF(R590&gt;0,AH589+1,0)</f>
        <v>3</v>
      </c>
      <c r="AI590" s="74" t="n">
        <f aca="false">IF(U590&gt;0,AI589+1,0)</f>
        <v>58</v>
      </c>
      <c r="AJ590" s="74" t="n">
        <f aca="false">IF(G590&gt;0,AJ589+1,0)</f>
        <v>0</v>
      </c>
      <c r="AK590" s="74" t="n">
        <f aca="false">IF(G590&lt;=0,AK589+1,0)</f>
        <v>3</v>
      </c>
      <c r="AL590" s="74" t="n">
        <f aca="false">IF(K590&gt;0,AL589+1,0)</f>
        <v>0</v>
      </c>
      <c r="AM590" s="74" t="n">
        <f aca="false">IF(K590&lt;=0,AM589+1,0)</f>
        <v>3</v>
      </c>
    </row>
    <row r="591" customFormat="false" ht="15" hidden="false" customHeight="false" outlineLevel="0" collapsed="false">
      <c r="A591" s="61" t="n">
        <v>590</v>
      </c>
      <c r="B591" s="62" t="n">
        <v>42247.5729166667</v>
      </c>
      <c r="C591" s="63" t="n">
        <f aca="false">YEAR(B591)</f>
        <v>2015</v>
      </c>
      <c r="D591" s="32" t="s">
        <v>276</v>
      </c>
      <c r="E591" s="64" t="n">
        <v>7983.7</v>
      </c>
      <c r="F591" s="65" t="n">
        <v>0.0348</v>
      </c>
      <c r="G591" s="66" t="n">
        <v>277.83276</v>
      </c>
      <c r="H591" s="67" t="n">
        <f aca="false">E591+IF(D591="Long",1,-1)*G591</f>
        <v>7705.86724</v>
      </c>
      <c r="I591" s="68" t="n">
        <f aca="false">Assumptions!$B$58</f>
        <v>5.35750011455817</v>
      </c>
      <c r="J591" s="68" t="n">
        <f aca="false">INDEX(Yearly!$T$5:$T$22,MATCH(C591,Yearly!$A$5:$A$22,0))</f>
        <v>0.714333348607756</v>
      </c>
      <c r="K591" s="68" t="n">
        <f aca="false">G591-I591-J591</f>
        <v>271.760926536834</v>
      </c>
      <c r="L591" s="69" t="n">
        <f aca="false">(I591+J591)/Assumptions!$B$8</f>
        <v>0.00026772991973464</v>
      </c>
      <c r="M591" s="70" t="n">
        <f aca="false">F591-L591</f>
        <v>0.0345322700802654</v>
      </c>
      <c r="N591" s="71" t="n">
        <f aca="false">G591*Assumptions!$B$7</f>
        <v>2185154.6574</v>
      </c>
      <c r="O591" s="71" t="n">
        <f aca="false">K591*Assumptions!$B$7</f>
        <v>2137399.6872122</v>
      </c>
      <c r="P591" s="68" t="n">
        <f aca="false">P590+G591</f>
        <v>9068.301805</v>
      </c>
      <c r="Q591" s="68" t="n">
        <f aca="false">MAX(Q590,P591)</f>
        <v>9068.301805</v>
      </c>
      <c r="R591" s="68" t="n">
        <f aca="false">Q591-P591</f>
        <v>0</v>
      </c>
      <c r="S591" s="68" t="n">
        <f aca="false">S590+K591</f>
        <v>5481.27689496615</v>
      </c>
      <c r="T591" s="68" t="n">
        <f aca="false">MAX(T590,S591)</f>
        <v>5583.83563429294</v>
      </c>
      <c r="U591" s="68" t="n">
        <f aca="false">T591-S591</f>
        <v>102.55873932679</v>
      </c>
      <c r="V591" s="70" t="n">
        <f aca="false">V590+F591</f>
        <v>1.8103</v>
      </c>
      <c r="W591" s="70" t="n">
        <f aca="false">MAX(W590,V591)</f>
        <v>1.8103</v>
      </c>
      <c r="X591" s="70" t="n">
        <f aca="false">W591-V591</f>
        <v>0</v>
      </c>
      <c r="Y591" s="70" t="n">
        <f aca="false">Y590+M591</f>
        <v>1.65213461271206</v>
      </c>
      <c r="Z591" s="70" t="n">
        <f aca="false">MAX(Z590,Y591)</f>
        <v>1.65213461271206</v>
      </c>
      <c r="AA591" s="70" t="n">
        <f aca="false">Z591-Y591</f>
        <v>0</v>
      </c>
      <c r="AB591" s="72" t="n">
        <f aca="false">AB590*(1+F591)</f>
        <v>5.55278259636153</v>
      </c>
      <c r="AC591" s="73" t="n">
        <f aca="false">MAX(AC590,AB591)</f>
        <v>5.55278259636153</v>
      </c>
      <c r="AD591" s="70" t="n">
        <f aca="false">1-AB591/AC591</f>
        <v>0</v>
      </c>
      <c r="AE591" s="73" t="n">
        <f aca="false">AE590*(1+M591)</f>
        <v>4.74246625825874</v>
      </c>
      <c r="AF591" s="73" t="n">
        <f aca="false">MAX(AF590,AE591)</f>
        <v>4.74246625825874</v>
      </c>
      <c r="AG591" s="70" t="n">
        <f aca="false">1-AE591/AF591</f>
        <v>0</v>
      </c>
      <c r="AH591" s="74" t="n">
        <f aca="false">IF(R591&gt;0,AH590+1,0)</f>
        <v>0</v>
      </c>
      <c r="AI591" s="74" t="n">
        <f aca="false">IF(U591&gt;0,AI590+1,0)</f>
        <v>59</v>
      </c>
      <c r="AJ591" s="74" t="n">
        <f aca="false">IF(G591&gt;0,AJ590+1,0)</f>
        <v>1</v>
      </c>
      <c r="AK591" s="74" t="n">
        <f aca="false">IF(G591&lt;=0,AK590+1,0)</f>
        <v>0</v>
      </c>
      <c r="AL591" s="74" t="n">
        <f aca="false">IF(K591&gt;0,AL590+1,0)</f>
        <v>1</v>
      </c>
      <c r="AM591" s="74" t="n">
        <f aca="false">IF(K591&lt;=0,AM590+1,0)</f>
        <v>0</v>
      </c>
    </row>
    <row r="592" customFormat="false" ht="15" hidden="false" customHeight="false" outlineLevel="0" collapsed="false">
      <c r="A592" s="61" t="n">
        <v>591</v>
      </c>
      <c r="B592" s="62" t="n">
        <v>42255.6145833333</v>
      </c>
      <c r="C592" s="63" t="n">
        <f aca="false">YEAR(B592)</f>
        <v>2015</v>
      </c>
      <c r="D592" s="32" t="s">
        <v>277</v>
      </c>
      <c r="E592" s="64" t="n">
        <v>7706</v>
      </c>
      <c r="F592" s="65" t="n">
        <v>0.0004</v>
      </c>
      <c r="G592" s="66" t="n">
        <v>3.0824</v>
      </c>
      <c r="H592" s="67" t="n">
        <f aca="false">E592+IF(D592="Long",1,-1)*G592</f>
        <v>7709.0824</v>
      </c>
      <c r="I592" s="68" t="n">
        <f aca="false">Assumptions!$B$58</f>
        <v>5.35750011455817</v>
      </c>
      <c r="J592" s="68" t="n">
        <f aca="false">INDEX(Yearly!$T$5:$T$22,MATCH(C592,Yearly!$A$5:$A$22,0))</f>
        <v>0.714333348607756</v>
      </c>
      <c r="K592" s="68" t="n">
        <f aca="false">G592-I592-J592</f>
        <v>-2.98943346316592</v>
      </c>
      <c r="L592" s="69" t="n">
        <f aca="false">(I592+J592)/Assumptions!$B$8</f>
        <v>0.00026772991973464</v>
      </c>
      <c r="M592" s="70" t="n">
        <f aca="false">F592-L592</f>
        <v>0.00013227008026536</v>
      </c>
      <c r="N592" s="71" t="n">
        <f aca="false">G592*Assumptions!$B$7</f>
        <v>24243.076</v>
      </c>
      <c r="O592" s="71" t="n">
        <f aca="false">K592*Assumptions!$B$7</f>
        <v>-23511.8941878</v>
      </c>
      <c r="P592" s="68" t="n">
        <f aca="false">P591+G592</f>
        <v>9071.384205</v>
      </c>
      <c r="Q592" s="68" t="n">
        <f aca="false">MAX(Q591,P592)</f>
        <v>9071.384205</v>
      </c>
      <c r="R592" s="68" t="n">
        <f aca="false">Q592-P592</f>
        <v>0</v>
      </c>
      <c r="S592" s="68" t="n">
        <f aca="false">S591+K592</f>
        <v>5478.28746150299</v>
      </c>
      <c r="T592" s="68" t="n">
        <f aca="false">MAX(T591,S592)</f>
        <v>5583.83563429294</v>
      </c>
      <c r="U592" s="68" t="n">
        <f aca="false">T592-S592</f>
        <v>105.548172789956</v>
      </c>
      <c r="V592" s="70" t="n">
        <f aca="false">V591+F592</f>
        <v>1.8107</v>
      </c>
      <c r="W592" s="70" t="n">
        <f aca="false">MAX(W591,V592)</f>
        <v>1.8107</v>
      </c>
      <c r="X592" s="70" t="n">
        <f aca="false">W592-V592</f>
        <v>0</v>
      </c>
      <c r="Y592" s="70" t="n">
        <f aca="false">Y591+M592</f>
        <v>1.65226688279233</v>
      </c>
      <c r="Z592" s="70" t="n">
        <f aca="false">MAX(Z591,Y592)</f>
        <v>1.65226688279233</v>
      </c>
      <c r="AA592" s="70" t="n">
        <f aca="false">Z592-Y592</f>
        <v>0</v>
      </c>
      <c r="AB592" s="72" t="n">
        <f aca="false">AB591*(1+F592)</f>
        <v>5.55500370940008</v>
      </c>
      <c r="AC592" s="73" t="n">
        <f aca="false">MAX(AC591,AB592)</f>
        <v>5.55500370940008</v>
      </c>
      <c r="AD592" s="70" t="n">
        <f aca="false">1-AB592/AC592</f>
        <v>0</v>
      </c>
      <c r="AE592" s="73" t="n">
        <f aca="false">AE591*(1+M592)</f>
        <v>4.74309354465138</v>
      </c>
      <c r="AF592" s="73" t="n">
        <f aca="false">MAX(AF591,AE592)</f>
        <v>4.74309354465138</v>
      </c>
      <c r="AG592" s="70" t="n">
        <f aca="false">1-AE592/AF592</f>
        <v>0</v>
      </c>
      <c r="AH592" s="74" t="n">
        <f aca="false">IF(R592&gt;0,AH591+1,0)</f>
        <v>0</v>
      </c>
      <c r="AI592" s="74" t="n">
        <f aca="false">IF(U592&gt;0,AI591+1,0)</f>
        <v>60</v>
      </c>
      <c r="AJ592" s="74" t="n">
        <f aca="false">IF(G592&gt;0,AJ591+1,0)</f>
        <v>2</v>
      </c>
      <c r="AK592" s="74" t="n">
        <f aca="false">IF(G592&lt;=0,AK591+1,0)</f>
        <v>0</v>
      </c>
      <c r="AL592" s="74" t="n">
        <f aca="false">IF(K592&gt;0,AL591+1,0)</f>
        <v>0</v>
      </c>
      <c r="AM592" s="74" t="n">
        <f aca="false">IF(K592&lt;=0,AM591+1,0)</f>
        <v>1</v>
      </c>
    </row>
    <row r="593" customFormat="false" ht="15" hidden="false" customHeight="false" outlineLevel="0" collapsed="false">
      <c r="A593" s="61" t="n">
        <v>592</v>
      </c>
      <c r="B593" s="62" t="n">
        <v>42257.40625</v>
      </c>
      <c r="C593" s="63" t="n">
        <f aca="false">YEAR(B593)</f>
        <v>2015</v>
      </c>
      <c r="D593" s="32" t="s">
        <v>276</v>
      </c>
      <c r="E593" s="64" t="n">
        <v>7709</v>
      </c>
      <c r="F593" s="65" t="n">
        <v>-0.004</v>
      </c>
      <c r="G593" s="66" t="n">
        <v>-30.836</v>
      </c>
      <c r="H593" s="67" t="n">
        <f aca="false">E593+IF(D593="Long",1,-1)*G593</f>
        <v>7739.836</v>
      </c>
      <c r="I593" s="68" t="n">
        <f aca="false">Assumptions!$B$58</f>
        <v>5.35750011455817</v>
      </c>
      <c r="J593" s="68" t="n">
        <f aca="false">INDEX(Yearly!$T$5:$T$22,MATCH(C593,Yearly!$A$5:$A$22,0))</f>
        <v>0.714333348607756</v>
      </c>
      <c r="K593" s="68" t="n">
        <f aca="false">G593-I593-J593</f>
        <v>-36.9078334631659</v>
      </c>
      <c r="L593" s="69" t="n">
        <f aca="false">(I593+J593)/Assumptions!$B$8</f>
        <v>0.00026772991973464</v>
      </c>
      <c r="M593" s="70" t="n">
        <f aca="false">F593-L593</f>
        <v>-0.00426772991973464</v>
      </c>
      <c r="N593" s="71" t="n">
        <f aca="false">G593*Assumptions!$B$7</f>
        <v>-242525.14</v>
      </c>
      <c r="O593" s="71" t="n">
        <f aca="false">K593*Assumptions!$B$7</f>
        <v>-290280.1101878</v>
      </c>
      <c r="P593" s="68" t="n">
        <f aca="false">P592+G593</f>
        <v>9040.548205</v>
      </c>
      <c r="Q593" s="68" t="n">
        <f aca="false">MAX(Q592,P593)</f>
        <v>9071.384205</v>
      </c>
      <c r="R593" s="68" t="n">
        <f aca="false">Q593-P593</f>
        <v>30.8359999999993</v>
      </c>
      <c r="S593" s="68" t="n">
        <f aca="false">S592+K593</f>
        <v>5441.37962803982</v>
      </c>
      <c r="T593" s="68" t="n">
        <f aca="false">MAX(T592,S593)</f>
        <v>5583.83563429294</v>
      </c>
      <c r="U593" s="68" t="n">
        <f aca="false">T593-S593</f>
        <v>142.456006253122</v>
      </c>
      <c r="V593" s="70" t="n">
        <f aca="false">V592+F593</f>
        <v>1.8067</v>
      </c>
      <c r="W593" s="70" t="n">
        <f aca="false">MAX(W592,V593)</f>
        <v>1.8107</v>
      </c>
      <c r="X593" s="70" t="n">
        <f aca="false">W593-V593</f>
        <v>0.004</v>
      </c>
      <c r="Y593" s="70" t="n">
        <f aca="false">Y592+M593</f>
        <v>1.64799915287259</v>
      </c>
      <c r="Z593" s="70" t="n">
        <f aca="false">MAX(Z592,Y593)</f>
        <v>1.65226688279233</v>
      </c>
      <c r="AA593" s="70" t="n">
        <f aca="false">Z593-Y593</f>
        <v>0.00426772991973468</v>
      </c>
      <c r="AB593" s="72" t="n">
        <f aca="false">AB592*(1+F593)</f>
        <v>5.53278369456248</v>
      </c>
      <c r="AC593" s="73" t="n">
        <f aca="false">MAX(AC592,AB593)</f>
        <v>5.55500370940008</v>
      </c>
      <c r="AD593" s="70" t="n">
        <f aca="false">1-AB593/AC593</f>
        <v>0.004</v>
      </c>
      <c r="AE593" s="73" t="n">
        <f aca="false">AE592*(1+M593)</f>
        <v>4.72285130241877</v>
      </c>
      <c r="AF593" s="73" t="n">
        <f aca="false">MAX(AF592,AE593)</f>
        <v>4.74309354465138</v>
      </c>
      <c r="AG593" s="70" t="n">
        <f aca="false">1-AE593/AF593</f>
        <v>0.00426772991973456</v>
      </c>
      <c r="AH593" s="74" t="n">
        <f aca="false">IF(R593&gt;0,AH592+1,0)</f>
        <v>1</v>
      </c>
      <c r="AI593" s="74" t="n">
        <f aca="false">IF(U593&gt;0,AI592+1,0)</f>
        <v>61</v>
      </c>
      <c r="AJ593" s="74" t="n">
        <f aca="false">IF(G593&gt;0,AJ592+1,0)</f>
        <v>0</v>
      </c>
      <c r="AK593" s="74" t="n">
        <f aca="false">IF(G593&lt;=0,AK592+1,0)</f>
        <v>1</v>
      </c>
      <c r="AL593" s="74" t="n">
        <f aca="false">IF(K593&gt;0,AL592+1,0)</f>
        <v>0</v>
      </c>
      <c r="AM593" s="74" t="n">
        <f aca="false">IF(K593&lt;=0,AM592+1,0)</f>
        <v>2</v>
      </c>
    </row>
    <row r="594" customFormat="false" ht="15" hidden="false" customHeight="false" outlineLevel="0" collapsed="false">
      <c r="A594" s="61" t="n">
        <v>593</v>
      </c>
      <c r="B594" s="62" t="n">
        <v>42257.5180555556</v>
      </c>
      <c r="C594" s="63" t="n">
        <f aca="false">YEAR(B594)</f>
        <v>2015</v>
      </c>
      <c r="D594" s="32" t="s">
        <v>277</v>
      </c>
      <c r="E594" s="64" t="n">
        <v>7739.9</v>
      </c>
      <c r="F594" s="65" t="n">
        <v>0.0123</v>
      </c>
      <c r="G594" s="66" t="n">
        <v>95.20077</v>
      </c>
      <c r="H594" s="67" t="n">
        <f aca="false">E594+IF(D594="Long",1,-1)*G594</f>
        <v>7835.10077</v>
      </c>
      <c r="I594" s="68" t="n">
        <f aca="false">Assumptions!$B$58</f>
        <v>5.35750011455817</v>
      </c>
      <c r="J594" s="68" t="n">
        <f aca="false">INDEX(Yearly!$T$5:$T$22,MATCH(C594,Yearly!$A$5:$A$22,0))</f>
        <v>0.714333348607756</v>
      </c>
      <c r="K594" s="68" t="n">
        <f aca="false">G594-I594-J594</f>
        <v>89.1289365368341</v>
      </c>
      <c r="L594" s="69" t="n">
        <f aca="false">(I594+J594)/Assumptions!$B$8</f>
        <v>0.00026772991973464</v>
      </c>
      <c r="M594" s="70" t="n">
        <f aca="false">F594-L594</f>
        <v>0.0120322700802654</v>
      </c>
      <c r="N594" s="71" t="n">
        <f aca="false">G594*Assumptions!$B$7</f>
        <v>748754.05605</v>
      </c>
      <c r="O594" s="71" t="n">
        <f aca="false">K594*Assumptions!$B$7</f>
        <v>700999.0858622</v>
      </c>
      <c r="P594" s="68" t="n">
        <f aca="false">P593+G594</f>
        <v>9135.748975</v>
      </c>
      <c r="Q594" s="68" t="n">
        <f aca="false">MAX(Q593,P594)</f>
        <v>9135.748975</v>
      </c>
      <c r="R594" s="68" t="n">
        <f aca="false">Q594-P594</f>
        <v>0</v>
      </c>
      <c r="S594" s="68" t="n">
        <f aca="false">S593+K594</f>
        <v>5530.50856457666</v>
      </c>
      <c r="T594" s="68" t="n">
        <f aca="false">MAX(T593,S594)</f>
        <v>5583.83563429294</v>
      </c>
      <c r="U594" s="68" t="n">
        <f aca="false">T594-S594</f>
        <v>53.327069716288</v>
      </c>
      <c r="V594" s="70" t="n">
        <f aca="false">V593+F594</f>
        <v>1.819</v>
      </c>
      <c r="W594" s="70" t="n">
        <f aca="false">MAX(W593,V594)</f>
        <v>1.819</v>
      </c>
      <c r="X594" s="70" t="n">
        <f aca="false">W594-V594</f>
        <v>0</v>
      </c>
      <c r="Y594" s="70" t="n">
        <f aca="false">Y593+M594</f>
        <v>1.66003142295286</v>
      </c>
      <c r="Z594" s="70" t="n">
        <f aca="false">MAX(Z593,Y594)</f>
        <v>1.66003142295286</v>
      </c>
      <c r="AA594" s="70" t="n">
        <f aca="false">Z594-Y594</f>
        <v>0</v>
      </c>
      <c r="AB594" s="72" t="n">
        <f aca="false">AB593*(1+F594)</f>
        <v>5.60083693400559</v>
      </c>
      <c r="AC594" s="73" t="n">
        <f aca="false">MAX(AC593,AB594)</f>
        <v>5.60083693400559</v>
      </c>
      <c r="AD594" s="70" t="n">
        <f aca="false">1-AB594/AC594</f>
        <v>0</v>
      </c>
      <c r="AE594" s="73" t="n">
        <f aca="false">AE593*(1+M594)</f>
        <v>4.7796779248384</v>
      </c>
      <c r="AF594" s="73" t="n">
        <f aca="false">MAX(AF593,AE594)</f>
        <v>4.7796779248384</v>
      </c>
      <c r="AG594" s="70" t="n">
        <f aca="false">1-AE594/AF594</f>
        <v>0</v>
      </c>
      <c r="AH594" s="74" t="n">
        <f aca="false">IF(R594&gt;0,AH593+1,0)</f>
        <v>0</v>
      </c>
      <c r="AI594" s="74" t="n">
        <f aca="false">IF(U594&gt;0,AI593+1,0)</f>
        <v>62</v>
      </c>
      <c r="AJ594" s="74" t="n">
        <f aca="false">IF(G594&gt;0,AJ593+1,0)</f>
        <v>1</v>
      </c>
      <c r="AK594" s="74" t="n">
        <f aca="false">IF(G594&lt;=0,AK593+1,0)</f>
        <v>0</v>
      </c>
      <c r="AL594" s="74" t="n">
        <f aca="false">IF(K594&gt;0,AL593+1,0)</f>
        <v>1</v>
      </c>
      <c r="AM594" s="74" t="n">
        <f aca="false">IF(K594&lt;=0,AM593+1,0)</f>
        <v>0</v>
      </c>
    </row>
    <row r="595" customFormat="false" ht="15" hidden="false" customHeight="false" outlineLevel="0" collapsed="false">
      <c r="A595" s="61" t="n">
        <v>594</v>
      </c>
      <c r="B595" s="62" t="n">
        <v>42269.59375</v>
      </c>
      <c r="C595" s="63" t="n">
        <f aca="false">YEAR(B595)</f>
        <v>2015</v>
      </c>
      <c r="D595" s="32" t="s">
        <v>276</v>
      </c>
      <c r="E595" s="64" t="n">
        <v>7834.8</v>
      </c>
      <c r="F595" s="65" t="n">
        <v>-0.0048</v>
      </c>
      <c r="G595" s="66" t="n">
        <v>-37.60704</v>
      </c>
      <c r="H595" s="67" t="n">
        <f aca="false">E595+IF(D595="Long",1,-1)*G595</f>
        <v>7872.40704</v>
      </c>
      <c r="I595" s="68" t="n">
        <f aca="false">Assumptions!$B$58</f>
        <v>5.35750011455817</v>
      </c>
      <c r="J595" s="68" t="n">
        <f aca="false">INDEX(Yearly!$T$5:$T$22,MATCH(C595,Yearly!$A$5:$A$22,0))</f>
        <v>0.714333348607756</v>
      </c>
      <c r="K595" s="68" t="n">
        <f aca="false">G595-I595-J595</f>
        <v>-43.6788734631659</v>
      </c>
      <c r="L595" s="69" t="n">
        <f aca="false">(I595+J595)/Assumptions!$B$8</f>
        <v>0.00026772991973464</v>
      </c>
      <c r="M595" s="70" t="n">
        <f aca="false">F595-L595</f>
        <v>-0.00506772991973464</v>
      </c>
      <c r="N595" s="71" t="n">
        <f aca="false">G595*Assumptions!$B$7</f>
        <v>-295779.3696</v>
      </c>
      <c r="O595" s="71" t="n">
        <f aca="false">K595*Assumptions!$B$7</f>
        <v>-343534.3397878</v>
      </c>
      <c r="P595" s="68" t="n">
        <f aca="false">P594+G595</f>
        <v>9098.14193499999</v>
      </c>
      <c r="Q595" s="68" t="n">
        <f aca="false">MAX(Q594,P595)</f>
        <v>9135.748975</v>
      </c>
      <c r="R595" s="68" t="n">
        <f aca="false">Q595-P595</f>
        <v>37.6070400000008</v>
      </c>
      <c r="S595" s="68" t="n">
        <f aca="false">S594+K595</f>
        <v>5486.82969111349</v>
      </c>
      <c r="T595" s="68" t="n">
        <f aca="false">MAX(T594,S595)</f>
        <v>5583.83563429294</v>
      </c>
      <c r="U595" s="68" t="n">
        <f aca="false">T595-S595</f>
        <v>97.0059431794534</v>
      </c>
      <c r="V595" s="70" t="n">
        <f aca="false">V594+F595</f>
        <v>1.8142</v>
      </c>
      <c r="W595" s="70" t="n">
        <f aca="false">MAX(W594,V595)</f>
        <v>1.819</v>
      </c>
      <c r="X595" s="70" t="n">
        <f aca="false">W595-V595</f>
        <v>0.00479999999999992</v>
      </c>
      <c r="Y595" s="70" t="n">
        <f aca="false">Y594+M595</f>
        <v>1.65496369303312</v>
      </c>
      <c r="Z595" s="70" t="n">
        <f aca="false">MAX(Z594,Y595)</f>
        <v>1.66003142295286</v>
      </c>
      <c r="AA595" s="70" t="n">
        <f aca="false">Z595-Y595</f>
        <v>0.00506772991973459</v>
      </c>
      <c r="AB595" s="72" t="n">
        <f aca="false">AB594*(1+F595)</f>
        <v>5.57395291672237</v>
      </c>
      <c r="AC595" s="73" t="n">
        <f aca="false">MAX(AC594,AB595)</f>
        <v>5.60083693400559</v>
      </c>
      <c r="AD595" s="70" t="n">
        <f aca="false">1-AB595/AC595</f>
        <v>0.00480000000000003</v>
      </c>
      <c r="AE595" s="73" t="n">
        <f aca="false">AE594*(1+M595)</f>
        <v>4.75545580801201</v>
      </c>
      <c r="AF595" s="73" t="n">
        <f aca="false">MAX(AF594,AE595)</f>
        <v>4.7796779248384</v>
      </c>
      <c r="AG595" s="70" t="n">
        <f aca="false">1-AE595/AF595</f>
        <v>0.00506772991973459</v>
      </c>
      <c r="AH595" s="74" t="n">
        <f aca="false">IF(R595&gt;0,AH594+1,0)</f>
        <v>1</v>
      </c>
      <c r="AI595" s="74" t="n">
        <f aca="false">IF(U595&gt;0,AI594+1,0)</f>
        <v>63</v>
      </c>
      <c r="AJ595" s="74" t="n">
        <f aca="false">IF(G595&gt;0,AJ594+1,0)</f>
        <v>0</v>
      </c>
      <c r="AK595" s="74" t="n">
        <f aca="false">IF(G595&lt;=0,AK594+1,0)</f>
        <v>1</v>
      </c>
      <c r="AL595" s="74" t="n">
        <f aca="false">IF(K595&gt;0,AL594+1,0)</f>
        <v>0</v>
      </c>
      <c r="AM595" s="74" t="n">
        <f aca="false">IF(K595&lt;=0,AM594+1,0)</f>
        <v>1</v>
      </c>
    </row>
    <row r="596" customFormat="false" ht="15" hidden="false" customHeight="false" outlineLevel="0" collapsed="false">
      <c r="A596" s="61" t="n">
        <v>595</v>
      </c>
      <c r="B596" s="62" t="n">
        <v>42271.59375</v>
      </c>
      <c r="C596" s="63" t="n">
        <f aca="false">YEAR(B596)</f>
        <v>2015</v>
      </c>
      <c r="D596" s="32" t="s">
        <v>277</v>
      </c>
      <c r="E596" s="64" t="n">
        <v>7872.75</v>
      </c>
      <c r="F596" s="65" t="n">
        <v>-0.0033</v>
      </c>
      <c r="G596" s="66" t="n">
        <v>-25.980075</v>
      </c>
      <c r="H596" s="67" t="n">
        <f aca="false">E596+IF(D596="Long",1,-1)*G596</f>
        <v>7846.769925</v>
      </c>
      <c r="I596" s="68" t="n">
        <f aca="false">Assumptions!$B$58</f>
        <v>5.35750011455817</v>
      </c>
      <c r="J596" s="68" t="n">
        <f aca="false">INDEX(Yearly!$T$5:$T$22,MATCH(C596,Yearly!$A$5:$A$22,0))</f>
        <v>0.714333348607756</v>
      </c>
      <c r="K596" s="68" t="n">
        <f aca="false">G596-I596-J596</f>
        <v>-32.0519084631659</v>
      </c>
      <c r="L596" s="69" t="n">
        <f aca="false">(I596+J596)/Assumptions!$B$8</f>
        <v>0.00026772991973464</v>
      </c>
      <c r="M596" s="70" t="n">
        <f aca="false">F596-L596</f>
        <v>-0.00356772991973464</v>
      </c>
      <c r="N596" s="71" t="n">
        <f aca="false">G596*Assumptions!$B$7</f>
        <v>-204333.289875</v>
      </c>
      <c r="O596" s="71" t="n">
        <f aca="false">K596*Assumptions!$B$7</f>
        <v>-252088.2600628</v>
      </c>
      <c r="P596" s="68" t="n">
        <f aca="false">P595+G596</f>
        <v>9072.16186</v>
      </c>
      <c r="Q596" s="68" t="n">
        <f aca="false">MAX(Q595,P596)</f>
        <v>9135.748975</v>
      </c>
      <c r="R596" s="68" t="n">
        <f aca="false">Q596-P596</f>
        <v>63.5871150000003</v>
      </c>
      <c r="S596" s="68" t="n">
        <f aca="false">S595+K596</f>
        <v>5454.77778265032</v>
      </c>
      <c r="T596" s="68" t="n">
        <f aca="false">MAX(T595,S596)</f>
        <v>5583.83563429294</v>
      </c>
      <c r="U596" s="68" t="n">
        <f aca="false">T596-S596</f>
        <v>129.057851642619</v>
      </c>
      <c r="V596" s="70" t="n">
        <f aca="false">V595+F596</f>
        <v>1.8109</v>
      </c>
      <c r="W596" s="70" t="n">
        <f aca="false">MAX(W595,V596)</f>
        <v>1.819</v>
      </c>
      <c r="X596" s="70" t="n">
        <f aca="false">W596-V596</f>
        <v>0.0081</v>
      </c>
      <c r="Y596" s="70" t="n">
        <f aca="false">Y595+M596</f>
        <v>1.65139596311339</v>
      </c>
      <c r="Z596" s="70" t="n">
        <f aca="false">MAX(Z595,Y596)</f>
        <v>1.66003142295286</v>
      </c>
      <c r="AA596" s="70" t="n">
        <f aca="false">Z596-Y596</f>
        <v>0.00863545983946912</v>
      </c>
      <c r="AB596" s="72" t="n">
        <f aca="false">AB595*(1+F596)</f>
        <v>5.55555887209718</v>
      </c>
      <c r="AC596" s="73" t="n">
        <f aca="false">MAX(AC595,AB596)</f>
        <v>5.60083693400559</v>
      </c>
      <c r="AD596" s="70" t="n">
        <f aca="false">1-AB596/AC596</f>
        <v>0.00808416000000001</v>
      </c>
      <c r="AE596" s="73" t="n">
        <f aca="false">AE595*(1+M596)</f>
        <v>4.73848962604379</v>
      </c>
      <c r="AF596" s="73" t="n">
        <f aca="false">MAX(AF595,AE596)</f>
        <v>4.7796779248384</v>
      </c>
      <c r="AG596" s="70" t="n">
        <f aca="false">1-AE596/AF596</f>
        <v>0.00861737954780939</v>
      </c>
      <c r="AH596" s="74" t="n">
        <f aca="false">IF(R596&gt;0,AH595+1,0)</f>
        <v>2</v>
      </c>
      <c r="AI596" s="74" t="n">
        <f aca="false">IF(U596&gt;0,AI595+1,0)</f>
        <v>64</v>
      </c>
      <c r="AJ596" s="74" t="n">
        <f aca="false">IF(G596&gt;0,AJ595+1,0)</f>
        <v>0</v>
      </c>
      <c r="AK596" s="74" t="n">
        <f aca="false">IF(G596&lt;=0,AK595+1,0)</f>
        <v>2</v>
      </c>
      <c r="AL596" s="74" t="n">
        <f aca="false">IF(K596&gt;0,AL595+1,0)</f>
        <v>0</v>
      </c>
      <c r="AM596" s="74" t="n">
        <f aca="false">IF(K596&lt;=0,AM595+1,0)</f>
        <v>2</v>
      </c>
    </row>
    <row r="597" customFormat="false" ht="15" hidden="false" customHeight="false" outlineLevel="0" collapsed="false">
      <c r="A597" s="61" t="n">
        <v>596</v>
      </c>
      <c r="B597" s="62" t="n">
        <v>42275.5729166667</v>
      </c>
      <c r="C597" s="63" t="n">
        <f aca="false">YEAR(B597)</f>
        <v>2015</v>
      </c>
      <c r="D597" s="32" t="s">
        <v>277</v>
      </c>
      <c r="E597" s="64" t="n">
        <v>7874.75</v>
      </c>
      <c r="F597" s="65" t="n">
        <v>-0.003</v>
      </c>
      <c r="G597" s="66" t="n">
        <v>-23.62425</v>
      </c>
      <c r="H597" s="67" t="n">
        <f aca="false">E597+IF(D597="Long",1,-1)*G597</f>
        <v>7851.12575</v>
      </c>
      <c r="I597" s="68" t="n">
        <f aca="false">Assumptions!$B$58</f>
        <v>5.35750011455817</v>
      </c>
      <c r="J597" s="68" t="n">
        <f aca="false">INDEX(Yearly!$T$5:$T$22,MATCH(C597,Yearly!$A$5:$A$22,0))</f>
        <v>0.714333348607756</v>
      </c>
      <c r="K597" s="68" t="n">
        <f aca="false">G597-I597-J597</f>
        <v>-29.6960834631659</v>
      </c>
      <c r="L597" s="69" t="n">
        <f aca="false">(I597+J597)/Assumptions!$B$8</f>
        <v>0.00026772991973464</v>
      </c>
      <c r="M597" s="70" t="n">
        <f aca="false">F597-L597</f>
        <v>-0.00326772991973464</v>
      </c>
      <c r="N597" s="71" t="n">
        <f aca="false">G597*Assumptions!$B$7</f>
        <v>-185804.72625</v>
      </c>
      <c r="O597" s="71" t="n">
        <f aca="false">K597*Assumptions!$B$7</f>
        <v>-233559.6964378</v>
      </c>
      <c r="P597" s="68" t="n">
        <f aca="false">P596+G597</f>
        <v>9048.53760999999</v>
      </c>
      <c r="Q597" s="68" t="n">
        <f aca="false">MAX(Q596,P597)</f>
        <v>9135.748975</v>
      </c>
      <c r="R597" s="68" t="n">
        <f aca="false">Q597-P597</f>
        <v>87.211365000001</v>
      </c>
      <c r="S597" s="68" t="n">
        <f aca="false">S596+K597</f>
        <v>5425.08169918716</v>
      </c>
      <c r="T597" s="68" t="n">
        <f aca="false">MAX(T596,S597)</f>
        <v>5583.83563429294</v>
      </c>
      <c r="U597" s="68" t="n">
        <f aca="false">T597-S597</f>
        <v>158.753935105786</v>
      </c>
      <c r="V597" s="70" t="n">
        <f aca="false">V596+F597</f>
        <v>1.8079</v>
      </c>
      <c r="W597" s="70" t="n">
        <f aca="false">MAX(W596,V597)</f>
        <v>1.819</v>
      </c>
      <c r="X597" s="70" t="n">
        <f aca="false">W597-V597</f>
        <v>0.0110999999999999</v>
      </c>
      <c r="Y597" s="70" t="n">
        <f aca="false">Y596+M597</f>
        <v>1.64812823319365</v>
      </c>
      <c r="Z597" s="70" t="n">
        <f aca="false">MAX(Z596,Y597)</f>
        <v>1.66003142295286</v>
      </c>
      <c r="AA597" s="70" t="n">
        <f aca="false">Z597-Y597</f>
        <v>0.0119031897592037</v>
      </c>
      <c r="AB597" s="72" t="n">
        <f aca="false">AB596*(1+F597)</f>
        <v>5.53889219548089</v>
      </c>
      <c r="AC597" s="73" t="n">
        <f aca="false">MAX(AC596,AB597)</f>
        <v>5.60083693400559</v>
      </c>
      <c r="AD597" s="70" t="n">
        <f aca="false">1-AB597/AC597</f>
        <v>0.01105990752</v>
      </c>
      <c r="AE597" s="73" t="n">
        <f aca="false">AE596*(1+M597)</f>
        <v>4.72300552171841</v>
      </c>
      <c r="AF597" s="73" t="n">
        <f aca="false">MAX(AF596,AE597)</f>
        <v>4.7796779248384</v>
      </c>
      <c r="AG597" s="70" t="n">
        <f aca="false">1-AE597/AF597</f>
        <v>0.0118569501985659</v>
      </c>
      <c r="AH597" s="74" t="n">
        <f aca="false">IF(R597&gt;0,AH596+1,0)</f>
        <v>3</v>
      </c>
      <c r="AI597" s="74" t="n">
        <f aca="false">IF(U597&gt;0,AI596+1,0)</f>
        <v>65</v>
      </c>
      <c r="AJ597" s="74" t="n">
        <f aca="false">IF(G597&gt;0,AJ596+1,0)</f>
        <v>0</v>
      </c>
      <c r="AK597" s="74" t="n">
        <f aca="false">IF(G597&lt;=0,AK596+1,0)</f>
        <v>3</v>
      </c>
      <c r="AL597" s="74" t="n">
        <f aca="false">IF(K597&gt;0,AL596+1,0)</f>
        <v>0</v>
      </c>
      <c r="AM597" s="74" t="n">
        <f aca="false">IF(K597&lt;=0,AM596+1,0)</f>
        <v>3</v>
      </c>
    </row>
    <row r="598" customFormat="false" ht="15" hidden="false" customHeight="false" outlineLevel="0" collapsed="false">
      <c r="A598" s="61" t="n">
        <v>597</v>
      </c>
      <c r="B598" s="62" t="n">
        <v>42276.5520833333</v>
      </c>
      <c r="C598" s="63" t="n">
        <f aca="false">YEAR(B598)</f>
        <v>2015</v>
      </c>
      <c r="D598" s="32" t="s">
        <v>277</v>
      </c>
      <c r="E598" s="64" t="n">
        <v>7866.7</v>
      </c>
      <c r="F598" s="65" t="n">
        <v>0.0349</v>
      </c>
      <c r="G598" s="66" t="n">
        <v>274.54783</v>
      </c>
      <c r="H598" s="67" t="n">
        <f aca="false">E598+IF(D598="Long",1,-1)*G598</f>
        <v>8141.24783</v>
      </c>
      <c r="I598" s="68" t="n">
        <f aca="false">Assumptions!$B$58</f>
        <v>5.35750011455817</v>
      </c>
      <c r="J598" s="68" t="n">
        <f aca="false">INDEX(Yearly!$T$5:$T$22,MATCH(C598,Yearly!$A$5:$A$22,0))</f>
        <v>0.714333348607756</v>
      </c>
      <c r="K598" s="68" t="n">
        <f aca="false">G598-I598-J598</f>
        <v>268.475996536834</v>
      </c>
      <c r="L598" s="69" t="n">
        <f aca="false">(I598+J598)/Assumptions!$B$8</f>
        <v>0.00026772991973464</v>
      </c>
      <c r="M598" s="70" t="n">
        <f aca="false">F598-L598</f>
        <v>0.0346322700802654</v>
      </c>
      <c r="N598" s="71" t="n">
        <f aca="false">G598*Assumptions!$B$7</f>
        <v>2159318.68295</v>
      </c>
      <c r="O598" s="71" t="n">
        <f aca="false">K598*Assumptions!$B$7</f>
        <v>2111563.7127622</v>
      </c>
      <c r="P598" s="68" t="n">
        <f aca="false">P597+G598</f>
        <v>9323.08543999999</v>
      </c>
      <c r="Q598" s="68" t="n">
        <f aca="false">MAX(Q597,P598)</f>
        <v>9323.08543999999</v>
      </c>
      <c r="R598" s="68" t="n">
        <f aca="false">Q598-P598</f>
        <v>0</v>
      </c>
      <c r="S598" s="68" t="n">
        <f aca="false">S597+K598</f>
        <v>5693.55769572399</v>
      </c>
      <c r="T598" s="68" t="n">
        <f aca="false">MAX(T597,S598)</f>
        <v>5693.55769572399</v>
      </c>
      <c r="U598" s="68" t="n">
        <f aca="false">T598-S598</f>
        <v>0</v>
      </c>
      <c r="V598" s="70" t="n">
        <f aca="false">V597+F598</f>
        <v>1.8428</v>
      </c>
      <c r="W598" s="70" t="n">
        <f aca="false">MAX(W597,V598)</f>
        <v>1.8428</v>
      </c>
      <c r="X598" s="70" t="n">
        <f aca="false">W598-V598</f>
        <v>0</v>
      </c>
      <c r="Y598" s="70" t="n">
        <f aca="false">Y597+M598</f>
        <v>1.68276050327392</v>
      </c>
      <c r="Z598" s="70" t="n">
        <f aca="false">MAX(Z597,Y598)</f>
        <v>1.68276050327392</v>
      </c>
      <c r="AA598" s="70" t="n">
        <f aca="false">Z598-Y598</f>
        <v>0</v>
      </c>
      <c r="AB598" s="72" t="n">
        <f aca="false">AB597*(1+F598)</f>
        <v>5.73219953310317</v>
      </c>
      <c r="AC598" s="73" t="n">
        <f aca="false">MAX(AC597,AB598)</f>
        <v>5.73219953310317</v>
      </c>
      <c r="AD598" s="70" t="n">
        <f aca="false">1-AB598/AC598</f>
        <v>0</v>
      </c>
      <c r="AE598" s="73" t="n">
        <f aca="false">AE597*(1+M598)</f>
        <v>4.88657392453715</v>
      </c>
      <c r="AF598" s="73" t="n">
        <f aca="false">MAX(AF597,AE598)</f>
        <v>4.88657392453715</v>
      </c>
      <c r="AG598" s="70" t="n">
        <f aca="false">1-AE598/AF598</f>
        <v>0</v>
      </c>
      <c r="AH598" s="74" t="n">
        <f aca="false">IF(R598&gt;0,AH597+1,0)</f>
        <v>0</v>
      </c>
      <c r="AI598" s="74" t="n">
        <f aca="false">IF(U598&gt;0,AI597+1,0)</f>
        <v>0</v>
      </c>
      <c r="AJ598" s="74" t="n">
        <f aca="false">IF(G598&gt;0,AJ597+1,0)</f>
        <v>1</v>
      </c>
      <c r="AK598" s="74" t="n">
        <f aca="false">IF(G598&lt;=0,AK597+1,0)</f>
        <v>0</v>
      </c>
      <c r="AL598" s="74" t="n">
        <f aca="false">IF(K598&gt;0,AL597+1,0)</f>
        <v>1</v>
      </c>
      <c r="AM598" s="74" t="n">
        <f aca="false">IF(K598&lt;=0,AM597+1,0)</f>
        <v>0</v>
      </c>
    </row>
    <row r="599" customFormat="false" ht="15" hidden="false" customHeight="false" outlineLevel="0" collapsed="false">
      <c r="A599" s="61" t="n">
        <v>598</v>
      </c>
      <c r="B599" s="62" t="n">
        <v>42292.40625</v>
      </c>
      <c r="C599" s="63" t="n">
        <f aca="false">YEAR(B599)</f>
        <v>2015</v>
      </c>
      <c r="D599" s="32" t="s">
        <v>277</v>
      </c>
      <c r="E599" s="64" t="n">
        <v>8152.65</v>
      </c>
      <c r="F599" s="65" t="n">
        <v>0.0101</v>
      </c>
      <c r="G599" s="66" t="n">
        <v>82.341765</v>
      </c>
      <c r="H599" s="67" t="n">
        <f aca="false">E599+IF(D599="Long",1,-1)*G599</f>
        <v>8234.991765</v>
      </c>
      <c r="I599" s="68" t="n">
        <f aca="false">Assumptions!$B$58</f>
        <v>5.35750011455817</v>
      </c>
      <c r="J599" s="68" t="n">
        <f aca="false">INDEX(Yearly!$T$5:$T$22,MATCH(C599,Yearly!$A$5:$A$22,0))</f>
        <v>0.714333348607756</v>
      </c>
      <c r="K599" s="68" t="n">
        <f aca="false">G599-I599-J599</f>
        <v>76.2699315368341</v>
      </c>
      <c r="L599" s="69" t="n">
        <f aca="false">(I599+J599)/Assumptions!$B$8</f>
        <v>0.00026772991973464</v>
      </c>
      <c r="M599" s="70" t="n">
        <f aca="false">F599-L599</f>
        <v>0.00983227008026536</v>
      </c>
      <c r="N599" s="71" t="n">
        <f aca="false">G599*Assumptions!$B$7</f>
        <v>647617.981725</v>
      </c>
      <c r="O599" s="71" t="n">
        <f aca="false">K599*Assumptions!$B$7</f>
        <v>599863.0115372</v>
      </c>
      <c r="P599" s="68" t="n">
        <f aca="false">P598+G599</f>
        <v>9405.42720499999</v>
      </c>
      <c r="Q599" s="68" t="n">
        <f aca="false">MAX(Q598,P599)</f>
        <v>9405.42720499999</v>
      </c>
      <c r="R599" s="68" t="n">
        <f aca="false">Q599-P599</f>
        <v>0</v>
      </c>
      <c r="S599" s="68" t="n">
        <f aca="false">S598+K599</f>
        <v>5769.82762726083</v>
      </c>
      <c r="T599" s="68" t="n">
        <f aca="false">MAX(T598,S599)</f>
        <v>5769.82762726083</v>
      </c>
      <c r="U599" s="68" t="n">
        <f aca="false">T599-S599</f>
        <v>0</v>
      </c>
      <c r="V599" s="70" t="n">
        <f aca="false">V598+F599</f>
        <v>1.8529</v>
      </c>
      <c r="W599" s="70" t="n">
        <f aca="false">MAX(W598,V599)</f>
        <v>1.8529</v>
      </c>
      <c r="X599" s="70" t="n">
        <f aca="false">W599-V599</f>
        <v>0</v>
      </c>
      <c r="Y599" s="70" t="n">
        <f aca="false">Y598+M599</f>
        <v>1.69259277335418</v>
      </c>
      <c r="Z599" s="70" t="n">
        <f aca="false">MAX(Z598,Y599)</f>
        <v>1.69259277335418</v>
      </c>
      <c r="AA599" s="70" t="n">
        <f aca="false">Z599-Y599</f>
        <v>0</v>
      </c>
      <c r="AB599" s="72" t="n">
        <f aca="false">AB598*(1+F599)</f>
        <v>5.79009474838752</v>
      </c>
      <c r="AC599" s="73" t="n">
        <f aca="false">MAX(AC598,AB599)</f>
        <v>5.79009474838752</v>
      </c>
      <c r="AD599" s="70" t="n">
        <f aca="false">1-AB599/AC599</f>
        <v>0</v>
      </c>
      <c r="AE599" s="73" t="n">
        <f aca="false">AE598*(1+M599)</f>
        <v>4.93462003913038</v>
      </c>
      <c r="AF599" s="73" t="n">
        <f aca="false">MAX(AF598,AE599)</f>
        <v>4.93462003913038</v>
      </c>
      <c r="AG599" s="70" t="n">
        <f aca="false">1-AE599/AF599</f>
        <v>0</v>
      </c>
      <c r="AH599" s="74" t="n">
        <f aca="false">IF(R599&gt;0,AH598+1,0)</f>
        <v>0</v>
      </c>
      <c r="AI599" s="74" t="n">
        <f aca="false">IF(U599&gt;0,AI598+1,0)</f>
        <v>0</v>
      </c>
      <c r="AJ599" s="74" t="n">
        <f aca="false">IF(G599&gt;0,AJ598+1,0)</f>
        <v>2</v>
      </c>
      <c r="AK599" s="74" t="n">
        <f aca="false">IF(G599&lt;=0,AK598+1,0)</f>
        <v>0</v>
      </c>
      <c r="AL599" s="74" t="n">
        <f aca="false">IF(K599&gt;0,AL598+1,0)</f>
        <v>2</v>
      </c>
      <c r="AM599" s="74" t="n">
        <f aca="false">IF(K599&lt;=0,AM598+1,0)</f>
        <v>0</v>
      </c>
    </row>
    <row r="600" customFormat="false" ht="15" hidden="false" customHeight="false" outlineLevel="0" collapsed="false">
      <c r="A600" s="61" t="n">
        <v>599</v>
      </c>
      <c r="B600" s="62" t="n">
        <v>42298.63125</v>
      </c>
      <c r="C600" s="63" t="n">
        <f aca="false">YEAR(B600)</f>
        <v>2015</v>
      </c>
      <c r="D600" s="32" t="s">
        <v>277</v>
      </c>
      <c r="E600" s="64" t="n">
        <v>8255.45</v>
      </c>
      <c r="F600" s="65" t="n">
        <v>0.0005</v>
      </c>
      <c r="G600" s="66" t="n">
        <v>4.127725</v>
      </c>
      <c r="H600" s="67" t="n">
        <f aca="false">E600+IF(D600="Long",1,-1)*G600</f>
        <v>8259.577725</v>
      </c>
      <c r="I600" s="68" t="n">
        <f aca="false">Assumptions!$B$58</f>
        <v>5.35750011455817</v>
      </c>
      <c r="J600" s="68" t="n">
        <f aca="false">INDEX(Yearly!$T$5:$T$22,MATCH(C600,Yearly!$A$5:$A$22,0))</f>
        <v>0.714333348607756</v>
      </c>
      <c r="K600" s="68" t="n">
        <f aca="false">G600-I600-J600</f>
        <v>-1.94410846316592</v>
      </c>
      <c r="L600" s="69" t="n">
        <f aca="false">(I600+J600)/Assumptions!$B$8</f>
        <v>0.00026772991973464</v>
      </c>
      <c r="M600" s="70" t="n">
        <f aca="false">F600-L600</f>
        <v>0.00023227008026536</v>
      </c>
      <c r="N600" s="71" t="n">
        <f aca="false">G600*Assumptions!$B$7</f>
        <v>32464.557125</v>
      </c>
      <c r="O600" s="71" t="n">
        <f aca="false">K600*Assumptions!$B$7</f>
        <v>-15290.4130628</v>
      </c>
      <c r="P600" s="68" t="n">
        <f aca="false">P599+G600</f>
        <v>9409.55492999999</v>
      </c>
      <c r="Q600" s="68" t="n">
        <f aca="false">MAX(Q599,P600)</f>
        <v>9409.55492999999</v>
      </c>
      <c r="R600" s="68" t="n">
        <f aca="false">Q600-P600</f>
        <v>0</v>
      </c>
      <c r="S600" s="68" t="n">
        <f aca="false">S599+K600</f>
        <v>5767.88351879766</v>
      </c>
      <c r="T600" s="68" t="n">
        <f aca="false">MAX(T599,S600)</f>
        <v>5769.82762726083</v>
      </c>
      <c r="U600" s="68" t="n">
        <f aca="false">T600-S600</f>
        <v>1.94410846316623</v>
      </c>
      <c r="V600" s="70" t="n">
        <f aca="false">V599+F600</f>
        <v>1.8534</v>
      </c>
      <c r="W600" s="70" t="n">
        <f aca="false">MAX(W599,V600)</f>
        <v>1.8534</v>
      </c>
      <c r="X600" s="70" t="n">
        <f aca="false">W600-V600</f>
        <v>0</v>
      </c>
      <c r="Y600" s="70" t="n">
        <f aca="false">Y599+M600</f>
        <v>1.69282504343445</v>
      </c>
      <c r="Z600" s="70" t="n">
        <f aca="false">MAX(Z599,Y600)</f>
        <v>1.69282504343445</v>
      </c>
      <c r="AA600" s="70" t="n">
        <f aca="false">Z600-Y600</f>
        <v>0</v>
      </c>
      <c r="AB600" s="72" t="n">
        <f aca="false">AB599*(1+F600)</f>
        <v>5.79298979576171</v>
      </c>
      <c r="AC600" s="73" t="n">
        <f aca="false">MAX(AC599,AB600)</f>
        <v>5.79298979576171</v>
      </c>
      <c r="AD600" s="70" t="n">
        <f aca="false">1-AB600/AC600</f>
        <v>0</v>
      </c>
      <c r="AE600" s="73" t="n">
        <f aca="false">AE599*(1+M600)</f>
        <v>4.93576620372295</v>
      </c>
      <c r="AF600" s="73" t="n">
        <f aca="false">MAX(AF599,AE600)</f>
        <v>4.93576620372295</v>
      </c>
      <c r="AG600" s="70" t="n">
        <f aca="false">1-AE600/AF600</f>
        <v>0</v>
      </c>
      <c r="AH600" s="74" t="n">
        <f aca="false">IF(R600&gt;0,AH599+1,0)</f>
        <v>0</v>
      </c>
      <c r="AI600" s="74" t="n">
        <f aca="false">IF(U600&gt;0,AI599+1,0)</f>
        <v>1</v>
      </c>
      <c r="AJ600" s="74" t="n">
        <f aca="false">IF(G600&gt;0,AJ599+1,0)</f>
        <v>3</v>
      </c>
      <c r="AK600" s="74" t="n">
        <f aca="false">IF(G600&lt;=0,AK599+1,0)</f>
        <v>0</v>
      </c>
      <c r="AL600" s="74" t="n">
        <f aca="false">IF(K600&gt;0,AL599+1,0)</f>
        <v>0</v>
      </c>
      <c r="AM600" s="74" t="n">
        <f aca="false">IF(K600&lt;=0,AM599+1,0)</f>
        <v>1</v>
      </c>
    </row>
    <row r="601" customFormat="false" ht="15" hidden="false" customHeight="false" outlineLevel="0" collapsed="false">
      <c r="A601" s="61" t="n">
        <v>600</v>
      </c>
      <c r="B601" s="62" t="n">
        <v>42312.40625</v>
      </c>
      <c r="C601" s="63" t="n">
        <f aca="false">YEAR(B601)</f>
        <v>2015</v>
      </c>
      <c r="D601" s="32" t="s">
        <v>277</v>
      </c>
      <c r="E601" s="64" t="n">
        <v>8093.25</v>
      </c>
      <c r="F601" s="65" t="n">
        <v>-0.0018</v>
      </c>
      <c r="G601" s="66" t="n">
        <v>-14.56785</v>
      </c>
      <c r="H601" s="67" t="n">
        <f aca="false">E601+IF(D601="Long",1,-1)*G601</f>
        <v>8078.68215</v>
      </c>
      <c r="I601" s="68" t="n">
        <f aca="false">Assumptions!$B$58</f>
        <v>5.35750011455817</v>
      </c>
      <c r="J601" s="68" t="n">
        <f aca="false">INDEX(Yearly!$T$5:$T$22,MATCH(C601,Yearly!$A$5:$A$22,0))</f>
        <v>0.714333348607756</v>
      </c>
      <c r="K601" s="68" t="n">
        <f aca="false">G601-I601-J601</f>
        <v>-20.6396834631659</v>
      </c>
      <c r="L601" s="69" t="n">
        <f aca="false">(I601+J601)/Assumptions!$B$8</f>
        <v>0.00026772991973464</v>
      </c>
      <c r="M601" s="70" t="n">
        <f aca="false">F601-L601</f>
        <v>-0.00206772991973464</v>
      </c>
      <c r="N601" s="71" t="n">
        <f aca="false">G601*Assumptions!$B$7</f>
        <v>-114576.14025</v>
      </c>
      <c r="O601" s="71" t="n">
        <f aca="false">K601*Assumptions!$B$7</f>
        <v>-162331.1104378</v>
      </c>
      <c r="P601" s="68" t="n">
        <f aca="false">P600+G601</f>
        <v>9394.98707999999</v>
      </c>
      <c r="Q601" s="68" t="n">
        <f aca="false">MAX(Q600,P601)</f>
        <v>9409.55492999999</v>
      </c>
      <c r="R601" s="68" t="n">
        <f aca="false">Q601-P601</f>
        <v>14.5678499999995</v>
      </c>
      <c r="S601" s="68" t="n">
        <f aca="false">S600+K601</f>
        <v>5747.24383533449</v>
      </c>
      <c r="T601" s="68" t="n">
        <f aca="false">MAX(T600,S601)</f>
        <v>5769.82762726083</v>
      </c>
      <c r="U601" s="68" t="n">
        <f aca="false">T601-S601</f>
        <v>22.5837919263322</v>
      </c>
      <c r="V601" s="70" t="n">
        <f aca="false">V600+F601</f>
        <v>1.8516</v>
      </c>
      <c r="W601" s="70" t="n">
        <f aca="false">MAX(W600,V601)</f>
        <v>1.8534</v>
      </c>
      <c r="X601" s="70" t="n">
        <f aca="false">W601-V601</f>
        <v>0.00180000000000002</v>
      </c>
      <c r="Y601" s="70" t="n">
        <f aca="false">Y600+M601</f>
        <v>1.69075731351471</v>
      </c>
      <c r="Z601" s="70" t="n">
        <f aca="false">MAX(Z600,Y601)</f>
        <v>1.69282504343445</v>
      </c>
      <c r="AA601" s="70" t="n">
        <f aca="false">Z601-Y601</f>
        <v>0.0020677299197347</v>
      </c>
      <c r="AB601" s="72" t="n">
        <f aca="false">AB600*(1+F601)</f>
        <v>5.78256241412934</v>
      </c>
      <c r="AC601" s="73" t="n">
        <f aca="false">MAX(AC600,AB601)</f>
        <v>5.79298979576171</v>
      </c>
      <c r="AD601" s="70" t="n">
        <f aca="false">1-AB601/AC601</f>
        <v>0.00180000000000002</v>
      </c>
      <c r="AE601" s="73" t="n">
        <f aca="false">AE600*(1+M601)</f>
        <v>4.92556037226669</v>
      </c>
      <c r="AF601" s="73" t="n">
        <f aca="false">MAX(AF600,AE601)</f>
        <v>4.93576620372295</v>
      </c>
      <c r="AG601" s="70" t="n">
        <f aca="false">1-AE601/AF601</f>
        <v>0.0020677299197347</v>
      </c>
      <c r="AH601" s="74" t="n">
        <f aca="false">IF(R601&gt;0,AH600+1,0)</f>
        <v>1</v>
      </c>
      <c r="AI601" s="74" t="n">
        <f aca="false">IF(U601&gt;0,AI600+1,0)</f>
        <v>2</v>
      </c>
      <c r="AJ601" s="74" t="n">
        <f aca="false">IF(G601&gt;0,AJ600+1,0)</f>
        <v>0</v>
      </c>
      <c r="AK601" s="74" t="n">
        <f aca="false">IF(G601&lt;=0,AK600+1,0)</f>
        <v>1</v>
      </c>
      <c r="AL601" s="74" t="n">
        <f aca="false">IF(K601&gt;0,AL600+1,0)</f>
        <v>0</v>
      </c>
      <c r="AM601" s="74" t="n">
        <f aca="false">IF(K601&lt;=0,AM600+1,0)</f>
        <v>2</v>
      </c>
    </row>
    <row r="602" customFormat="false" ht="15" hidden="false" customHeight="false" outlineLevel="0" collapsed="false">
      <c r="A602" s="61" t="n">
        <v>601</v>
      </c>
      <c r="B602" s="62" t="n">
        <v>42312.5125</v>
      </c>
      <c r="C602" s="63" t="n">
        <f aca="false">YEAR(B602)</f>
        <v>2015</v>
      </c>
      <c r="D602" s="32" t="s">
        <v>276</v>
      </c>
      <c r="E602" s="64" t="n">
        <v>8078.6</v>
      </c>
      <c r="F602" s="65" t="n">
        <v>0.0301</v>
      </c>
      <c r="G602" s="66" t="n">
        <v>243.16586</v>
      </c>
      <c r="H602" s="67" t="n">
        <f aca="false">E602+IF(D602="Long",1,-1)*G602</f>
        <v>7835.43414</v>
      </c>
      <c r="I602" s="68" t="n">
        <f aca="false">Assumptions!$B$58</f>
        <v>5.35750011455817</v>
      </c>
      <c r="J602" s="68" t="n">
        <f aca="false">INDEX(Yearly!$T$5:$T$22,MATCH(C602,Yearly!$A$5:$A$22,0))</f>
        <v>0.714333348607756</v>
      </c>
      <c r="K602" s="68" t="n">
        <f aca="false">G602-I602-J602</f>
        <v>237.094026536834</v>
      </c>
      <c r="L602" s="69" t="n">
        <f aca="false">(I602+J602)/Assumptions!$B$8</f>
        <v>0.00026772991973464</v>
      </c>
      <c r="M602" s="70" t="n">
        <f aca="false">F602-L602</f>
        <v>0.0298322700802654</v>
      </c>
      <c r="N602" s="71" t="n">
        <f aca="false">G602*Assumptions!$B$7</f>
        <v>1912499.4889</v>
      </c>
      <c r="O602" s="71" t="n">
        <f aca="false">K602*Assumptions!$B$7</f>
        <v>1864744.5187122</v>
      </c>
      <c r="P602" s="68" t="n">
        <f aca="false">P601+G602</f>
        <v>9638.15293999999</v>
      </c>
      <c r="Q602" s="68" t="n">
        <f aca="false">MAX(Q601,P602)</f>
        <v>9638.15293999999</v>
      </c>
      <c r="R602" s="68" t="n">
        <f aca="false">Q602-P602</f>
        <v>0</v>
      </c>
      <c r="S602" s="68" t="n">
        <f aca="false">S601+K602</f>
        <v>5984.33786187133</v>
      </c>
      <c r="T602" s="68" t="n">
        <f aca="false">MAX(T601,S602)</f>
        <v>5984.33786187133</v>
      </c>
      <c r="U602" s="68" t="n">
        <f aca="false">T602-S602</f>
        <v>0</v>
      </c>
      <c r="V602" s="70" t="n">
        <f aca="false">V601+F602</f>
        <v>1.8817</v>
      </c>
      <c r="W602" s="70" t="n">
        <f aca="false">MAX(W601,V602)</f>
        <v>1.8817</v>
      </c>
      <c r="X602" s="70" t="n">
        <f aca="false">W602-V602</f>
        <v>0</v>
      </c>
      <c r="Y602" s="70" t="n">
        <f aca="false">Y601+M602</f>
        <v>1.72058958359498</v>
      </c>
      <c r="Z602" s="70" t="n">
        <f aca="false">MAX(Z601,Y602)</f>
        <v>1.72058958359498</v>
      </c>
      <c r="AA602" s="70" t="n">
        <f aca="false">Z602-Y602</f>
        <v>0</v>
      </c>
      <c r="AB602" s="72" t="n">
        <f aca="false">AB601*(1+F602)</f>
        <v>5.95661754279463</v>
      </c>
      <c r="AC602" s="73" t="n">
        <f aca="false">MAX(AC601,AB602)</f>
        <v>5.95661754279463</v>
      </c>
      <c r="AD602" s="70" t="n">
        <f aca="false">1-AB602/AC602</f>
        <v>0</v>
      </c>
      <c r="AE602" s="73" t="n">
        <f aca="false">AE601*(1+M602)</f>
        <v>5.0725010195888</v>
      </c>
      <c r="AF602" s="73" t="n">
        <f aca="false">MAX(AF601,AE602)</f>
        <v>5.0725010195888</v>
      </c>
      <c r="AG602" s="70" t="n">
        <f aca="false">1-AE602/AF602</f>
        <v>0</v>
      </c>
      <c r="AH602" s="74" t="n">
        <f aca="false">IF(R602&gt;0,AH601+1,0)</f>
        <v>0</v>
      </c>
      <c r="AI602" s="74" t="n">
        <f aca="false">IF(U602&gt;0,AI601+1,0)</f>
        <v>0</v>
      </c>
      <c r="AJ602" s="74" t="n">
        <f aca="false">IF(G602&gt;0,AJ601+1,0)</f>
        <v>1</v>
      </c>
      <c r="AK602" s="74" t="n">
        <f aca="false">IF(G602&lt;=0,AK601+1,0)</f>
        <v>0</v>
      </c>
      <c r="AL602" s="74" t="n">
        <f aca="false">IF(K602&gt;0,AL601+1,0)</f>
        <v>1</v>
      </c>
      <c r="AM602" s="74" t="n">
        <f aca="false">IF(K602&lt;=0,AM601+1,0)</f>
        <v>0</v>
      </c>
    </row>
    <row r="603" customFormat="false" ht="15" hidden="false" customHeight="false" outlineLevel="0" collapsed="false">
      <c r="A603" s="61" t="n">
        <v>602</v>
      </c>
      <c r="B603" s="62" t="n">
        <v>42325.40625</v>
      </c>
      <c r="C603" s="63" t="n">
        <f aca="false">YEAR(B603)</f>
        <v>2015</v>
      </c>
      <c r="D603" s="32" t="s">
        <v>277</v>
      </c>
      <c r="E603" s="64" t="n">
        <v>7835.7</v>
      </c>
      <c r="F603" s="65" t="n">
        <v>-0.0036</v>
      </c>
      <c r="G603" s="66" t="n">
        <v>-28.20852</v>
      </c>
      <c r="H603" s="67" t="n">
        <f aca="false">E603+IF(D603="Long",1,-1)*G603</f>
        <v>7807.49148</v>
      </c>
      <c r="I603" s="68" t="n">
        <f aca="false">Assumptions!$B$58</f>
        <v>5.35750011455817</v>
      </c>
      <c r="J603" s="68" t="n">
        <f aca="false">INDEX(Yearly!$T$5:$T$22,MATCH(C603,Yearly!$A$5:$A$22,0))</f>
        <v>0.714333348607756</v>
      </c>
      <c r="K603" s="68" t="n">
        <f aca="false">G603-I603-J603</f>
        <v>-34.2803534631659</v>
      </c>
      <c r="L603" s="69" t="n">
        <f aca="false">(I603+J603)/Assumptions!$B$8</f>
        <v>0.00026772991973464</v>
      </c>
      <c r="M603" s="70" t="n">
        <f aca="false">F603-L603</f>
        <v>-0.00386772991973464</v>
      </c>
      <c r="N603" s="71" t="n">
        <f aca="false">G603*Assumptions!$B$7</f>
        <v>-221860.0098</v>
      </c>
      <c r="O603" s="71" t="n">
        <f aca="false">K603*Assumptions!$B$7</f>
        <v>-269614.9799878</v>
      </c>
      <c r="P603" s="68" t="n">
        <f aca="false">P602+G603</f>
        <v>9609.94441999999</v>
      </c>
      <c r="Q603" s="68" t="n">
        <f aca="false">MAX(Q602,P603)</f>
        <v>9638.15293999999</v>
      </c>
      <c r="R603" s="68" t="n">
        <f aca="false">Q603-P603</f>
        <v>28.2085200000001</v>
      </c>
      <c r="S603" s="68" t="n">
        <f aca="false">S602+K603</f>
        <v>5950.05750840816</v>
      </c>
      <c r="T603" s="68" t="n">
        <f aca="false">MAX(T602,S603)</f>
        <v>5984.33786187133</v>
      </c>
      <c r="U603" s="68" t="n">
        <f aca="false">T603-S603</f>
        <v>34.2803534631657</v>
      </c>
      <c r="V603" s="70" t="n">
        <f aca="false">V602+F603</f>
        <v>1.8781</v>
      </c>
      <c r="W603" s="70" t="n">
        <f aca="false">MAX(W602,V603)</f>
        <v>1.8817</v>
      </c>
      <c r="X603" s="70" t="n">
        <f aca="false">W603-V603</f>
        <v>0.00360000000000005</v>
      </c>
      <c r="Y603" s="70" t="n">
        <f aca="false">Y602+M603</f>
        <v>1.71672185367524</v>
      </c>
      <c r="Z603" s="70" t="n">
        <f aca="false">MAX(Z602,Y603)</f>
        <v>1.72058958359498</v>
      </c>
      <c r="AA603" s="70" t="n">
        <f aca="false">Z603-Y603</f>
        <v>0.00386772991973472</v>
      </c>
      <c r="AB603" s="72" t="n">
        <f aca="false">AB602*(1+F603)</f>
        <v>5.93517371964057</v>
      </c>
      <c r="AC603" s="73" t="n">
        <f aca="false">MAX(AC602,AB603)</f>
        <v>5.95661754279463</v>
      </c>
      <c r="AD603" s="70" t="n">
        <f aca="false">1-AB603/AC603</f>
        <v>0.00360000000000005</v>
      </c>
      <c r="AE603" s="73" t="n">
        <f aca="false">AE602*(1+M603)</f>
        <v>5.05288195562746</v>
      </c>
      <c r="AF603" s="73" t="n">
        <f aca="false">MAX(AF602,AE603)</f>
        <v>5.0725010195888</v>
      </c>
      <c r="AG603" s="70" t="n">
        <f aca="false">1-AE603/AF603</f>
        <v>0.00386772991973461</v>
      </c>
      <c r="AH603" s="74" t="n">
        <f aca="false">IF(R603&gt;0,AH602+1,0)</f>
        <v>1</v>
      </c>
      <c r="AI603" s="74" t="n">
        <f aca="false">IF(U603&gt;0,AI602+1,0)</f>
        <v>1</v>
      </c>
      <c r="AJ603" s="74" t="n">
        <f aca="false">IF(G603&gt;0,AJ602+1,0)</f>
        <v>0</v>
      </c>
      <c r="AK603" s="74" t="n">
        <f aca="false">IF(G603&lt;=0,AK602+1,0)</f>
        <v>1</v>
      </c>
      <c r="AL603" s="74" t="n">
        <f aca="false">IF(K603&gt;0,AL602+1,0)</f>
        <v>0</v>
      </c>
      <c r="AM603" s="74" t="n">
        <f aca="false">IF(K603&lt;=0,AM602+1,0)</f>
        <v>1</v>
      </c>
    </row>
    <row r="604" customFormat="false" ht="15" hidden="false" customHeight="false" outlineLevel="0" collapsed="false">
      <c r="A604" s="61" t="n">
        <v>603</v>
      </c>
      <c r="B604" s="62" t="n">
        <v>42325.4798611111</v>
      </c>
      <c r="C604" s="63" t="n">
        <f aca="false">YEAR(B604)</f>
        <v>2015</v>
      </c>
      <c r="D604" s="32" t="s">
        <v>276</v>
      </c>
      <c r="E604" s="64" t="n">
        <v>7807.55</v>
      </c>
      <c r="F604" s="65" t="n">
        <v>-0.0063</v>
      </c>
      <c r="G604" s="66" t="n">
        <v>-49.187565</v>
      </c>
      <c r="H604" s="67" t="n">
        <f aca="false">E604+IF(D604="Long",1,-1)*G604</f>
        <v>7856.737565</v>
      </c>
      <c r="I604" s="68" t="n">
        <f aca="false">Assumptions!$B$58</f>
        <v>5.35750011455817</v>
      </c>
      <c r="J604" s="68" t="n">
        <f aca="false">INDEX(Yearly!$T$5:$T$22,MATCH(C604,Yearly!$A$5:$A$22,0))</f>
        <v>0.714333348607756</v>
      </c>
      <c r="K604" s="68" t="n">
        <f aca="false">G604-I604-J604</f>
        <v>-55.2593984631659</v>
      </c>
      <c r="L604" s="69" t="n">
        <f aca="false">(I604+J604)/Assumptions!$B$8</f>
        <v>0.00026772991973464</v>
      </c>
      <c r="M604" s="70" t="n">
        <f aca="false">F604-L604</f>
        <v>-0.00656772991973464</v>
      </c>
      <c r="N604" s="71" t="n">
        <f aca="false">G604*Assumptions!$B$7</f>
        <v>-386860.198725</v>
      </c>
      <c r="O604" s="71" t="n">
        <f aca="false">K604*Assumptions!$B$7</f>
        <v>-434615.1689128</v>
      </c>
      <c r="P604" s="68" t="n">
        <f aca="false">P603+G604</f>
        <v>9560.75685499999</v>
      </c>
      <c r="Q604" s="68" t="n">
        <f aca="false">MAX(Q603,P604)</f>
        <v>9638.15293999999</v>
      </c>
      <c r="R604" s="68" t="n">
        <f aca="false">Q604-P604</f>
        <v>77.3960850000003</v>
      </c>
      <c r="S604" s="68" t="n">
        <f aca="false">S603+K604</f>
        <v>5894.798109945</v>
      </c>
      <c r="T604" s="68" t="n">
        <f aca="false">MAX(T603,S604)</f>
        <v>5984.33786187133</v>
      </c>
      <c r="U604" s="68" t="n">
        <f aca="false">T604-S604</f>
        <v>89.5397519263315</v>
      </c>
      <c r="V604" s="70" t="n">
        <f aca="false">V603+F604</f>
        <v>1.8718</v>
      </c>
      <c r="W604" s="70" t="n">
        <f aca="false">MAX(W603,V604)</f>
        <v>1.8817</v>
      </c>
      <c r="X604" s="70" t="n">
        <f aca="false">W604-V604</f>
        <v>0.00990000000000002</v>
      </c>
      <c r="Y604" s="70" t="n">
        <f aca="false">Y603+M604</f>
        <v>1.71015412375551</v>
      </c>
      <c r="Z604" s="70" t="n">
        <f aca="false">MAX(Z603,Y604)</f>
        <v>1.72058958359498</v>
      </c>
      <c r="AA604" s="70" t="n">
        <f aca="false">Z604-Y604</f>
        <v>0.0104354598394694</v>
      </c>
      <c r="AB604" s="72" t="n">
        <f aca="false">AB603*(1+F604)</f>
        <v>5.89778212520684</v>
      </c>
      <c r="AC604" s="73" t="n">
        <f aca="false">MAX(AC603,AB604)</f>
        <v>5.95661754279463</v>
      </c>
      <c r="AD604" s="70" t="n">
        <f aca="false">1-AB604/AC604</f>
        <v>0.00987732000000008</v>
      </c>
      <c r="AE604" s="73" t="n">
        <f aca="false">AE603*(1+M604)</f>
        <v>5.0196959916266</v>
      </c>
      <c r="AF604" s="73" t="n">
        <f aca="false">MAX(AF603,AE604)</f>
        <v>5.0725010195888</v>
      </c>
      <c r="AG604" s="70" t="n">
        <f aca="false">1-AE604/AF604</f>
        <v>0.010410057633954</v>
      </c>
      <c r="AH604" s="74" t="n">
        <f aca="false">IF(R604&gt;0,AH603+1,0)</f>
        <v>2</v>
      </c>
      <c r="AI604" s="74" t="n">
        <f aca="false">IF(U604&gt;0,AI603+1,0)</f>
        <v>2</v>
      </c>
      <c r="AJ604" s="74" t="n">
        <f aca="false">IF(G604&gt;0,AJ603+1,0)</f>
        <v>0</v>
      </c>
      <c r="AK604" s="74" t="n">
        <f aca="false">IF(G604&lt;=0,AK603+1,0)</f>
        <v>2</v>
      </c>
      <c r="AL604" s="74" t="n">
        <f aca="false">IF(K604&gt;0,AL603+1,0)</f>
        <v>0</v>
      </c>
      <c r="AM604" s="74" t="n">
        <f aca="false">IF(K604&lt;=0,AM603+1,0)</f>
        <v>2</v>
      </c>
    </row>
    <row r="605" customFormat="false" ht="15" hidden="false" customHeight="false" outlineLevel="0" collapsed="false">
      <c r="A605" s="61" t="n">
        <v>604</v>
      </c>
      <c r="B605" s="62" t="n">
        <v>42325.59375</v>
      </c>
      <c r="C605" s="63" t="n">
        <f aca="false">YEAR(B605)</f>
        <v>2015</v>
      </c>
      <c r="D605" s="32" t="s">
        <v>277</v>
      </c>
      <c r="E605" s="64" t="n">
        <v>7856.45</v>
      </c>
      <c r="F605" s="65" t="n">
        <v>-0.0052</v>
      </c>
      <c r="G605" s="66" t="n">
        <v>-40.85354</v>
      </c>
      <c r="H605" s="67" t="n">
        <f aca="false">E605+IF(D605="Long",1,-1)*G605</f>
        <v>7815.59646</v>
      </c>
      <c r="I605" s="68" t="n">
        <f aca="false">Assumptions!$B$58</f>
        <v>5.35750011455817</v>
      </c>
      <c r="J605" s="68" t="n">
        <f aca="false">INDEX(Yearly!$T$5:$T$22,MATCH(C605,Yearly!$A$5:$A$22,0))</f>
        <v>0.714333348607756</v>
      </c>
      <c r="K605" s="68" t="n">
        <f aca="false">G605-I605-J605</f>
        <v>-46.9253734631659</v>
      </c>
      <c r="L605" s="69" t="n">
        <f aca="false">(I605+J605)/Assumptions!$B$8</f>
        <v>0.00026772991973464</v>
      </c>
      <c r="M605" s="70" t="n">
        <f aca="false">F605-L605</f>
        <v>-0.00546772991973464</v>
      </c>
      <c r="N605" s="71" t="n">
        <f aca="false">G605*Assumptions!$B$7</f>
        <v>-321313.0921</v>
      </c>
      <c r="O605" s="71" t="n">
        <f aca="false">K605*Assumptions!$B$7</f>
        <v>-369068.0622878</v>
      </c>
      <c r="P605" s="68" t="n">
        <f aca="false">P604+G605</f>
        <v>9519.90331499999</v>
      </c>
      <c r="Q605" s="68" t="n">
        <f aca="false">MAX(Q604,P605)</f>
        <v>9638.15293999999</v>
      </c>
      <c r="R605" s="68" t="n">
        <f aca="false">Q605-P605</f>
        <v>118.249625</v>
      </c>
      <c r="S605" s="68" t="n">
        <f aca="false">S604+K605</f>
        <v>5847.87273648183</v>
      </c>
      <c r="T605" s="68" t="n">
        <f aca="false">MAX(T604,S605)</f>
        <v>5984.33786187133</v>
      </c>
      <c r="U605" s="68" t="n">
        <f aca="false">T605-S605</f>
        <v>136.465125389497</v>
      </c>
      <c r="V605" s="70" t="n">
        <f aca="false">V604+F605</f>
        <v>1.8666</v>
      </c>
      <c r="W605" s="70" t="n">
        <f aca="false">MAX(W604,V605)</f>
        <v>1.8817</v>
      </c>
      <c r="X605" s="70" t="n">
        <f aca="false">W605-V605</f>
        <v>0.0151000000000001</v>
      </c>
      <c r="Y605" s="70" t="n">
        <f aca="false">Y604+M605</f>
        <v>1.70468639383577</v>
      </c>
      <c r="Z605" s="70" t="n">
        <f aca="false">MAX(Z604,Y605)</f>
        <v>1.72058958359498</v>
      </c>
      <c r="AA605" s="70" t="n">
        <f aca="false">Z605-Y605</f>
        <v>0.0159031897592039</v>
      </c>
      <c r="AB605" s="72" t="n">
        <f aca="false">AB604*(1+F605)</f>
        <v>5.86711365815576</v>
      </c>
      <c r="AC605" s="73" t="n">
        <f aca="false">MAX(AC604,AB605)</f>
        <v>5.95661754279463</v>
      </c>
      <c r="AD605" s="70" t="n">
        <f aca="false">1-AB605/AC605</f>
        <v>0.015025957936</v>
      </c>
      <c r="AE605" s="73" t="n">
        <f aca="false">AE604*(1+M605)</f>
        <v>4.99224964966521</v>
      </c>
      <c r="AF605" s="73" t="n">
        <f aca="false">MAX(AF604,AE605)</f>
        <v>5.0725010195888</v>
      </c>
      <c r="AG605" s="70" t="n">
        <f aca="false">1-AE605/AF605</f>
        <v>0.0158208681700973</v>
      </c>
      <c r="AH605" s="74" t="n">
        <f aca="false">IF(R605&gt;0,AH604+1,0)</f>
        <v>3</v>
      </c>
      <c r="AI605" s="74" t="n">
        <f aca="false">IF(U605&gt;0,AI604+1,0)</f>
        <v>3</v>
      </c>
      <c r="AJ605" s="74" t="n">
        <f aca="false">IF(G605&gt;0,AJ604+1,0)</f>
        <v>0</v>
      </c>
      <c r="AK605" s="74" t="n">
        <f aca="false">IF(G605&lt;=0,AK604+1,0)</f>
        <v>3</v>
      </c>
      <c r="AL605" s="74" t="n">
        <f aca="false">IF(K605&gt;0,AL604+1,0)</f>
        <v>0</v>
      </c>
      <c r="AM605" s="74" t="n">
        <f aca="false">IF(K605&lt;=0,AM604+1,0)</f>
        <v>3</v>
      </c>
    </row>
    <row r="606" customFormat="false" ht="15" hidden="false" customHeight="false" outlineLevel="0" collapsed="false">
      <c r="A606" s="61" t="n">
        <v>605</v>
      </c>
      <c r="B606" s="62" t="n">
        <v>42326.4208333333</v>
      </c>
      <c r="C606" s="63" t="n">
        <f aca="false">YEAR(B606)</f>
        <v>2015</v>
      </c>
      <c r="D606" s="32" t="s">
        <v>276</v>
      </c>
      <c r="E606" s="64" t="n">
        <v>7815.45</v>
      </c>
      <c r="F606" s="65" t="n">
        <v>-0.0009</v>
      </c>
      <c r="G606" s="66" t="n">
        <v>-7.033905</v>
      </c>
      <c r="H606" s="67" t="n">
        <f aca="false">E606+IF(D606="Long",1,-1)*G606</f>
        <v>7822.483905</v>
      </c>
      <c r="I606" s="68" t="n">
        <f aca="false">Assumptions!$B$58</f>
        <v>5.35750011455817</v>
      </c>
      <c r="J606" s="68" t="n">
        <f aca="false">INDEX(Yearly!$T$5:$T$22,MATCH(C606,Yearly!$A$5:$A$22,0))</f>
        <v>0.714333348607756</v>
      </c>
      <c r="K606" s="68" t="n">
        <f aca="false">G606-I606-J606</f>
        <v>-13.1057384631659</v>
      </c>
      <c r="L606" s="69" t="n">
        <f aca="false">(I606+J606)/Assumptions!$B$8</f>
        <v>0.00026772991973464</v>
      </c>
      <c r="M606" s="70" t="n">
        <f aca="false">F606-L606</f>
        <v>-0.00116772991973464</v>
      </c>
      <c r="N606" s="71" t="n">
        <f aca="false">G606*Assumptions!$B$7</f>
        <v>-55321.662825</v>
      </c>
      <c r="O606" s="71" t="n">
        <f aca="false">K606*Assumptions!$B$7</f>
        <v>-103076.6330128</v>
      </c>
      <c r="P606" s="68" t="n">
        <f aca="false">P605+G606</f>
        <v>9512.86940999999</v>
      </c>
      <c r="Q606" s="68" t="n">
        <f aca="false">MAX(Q605,P606)</f>
        <v>9638.15293999999</v>
      </c>
      <c r="R606" s="68" t="n">
        <f aca="false">Q606-P606</f>
        <v>125.283530000001</v>
      </c>
      <c r="S606" s="68" t="n">
        <f aca="false">S605+K606</f>
        <v>5834.76699801867</v>
      </c>
      <c r="T606" s="68" t="n">
        <f aca="false">MAX(T605,S606)</f>
        <v>5984.33786187133</v>
      </c>
      <c r="U606" s="68" t="n">
        <f aca="false">T606-S606</f>
        <v>149.570863852663</v>
      </c>
      <c r="V606" s="70" t="n">
        <f aca="false">V605+F606</f>
        <v>1.8657</v>
      </c>
      <c r="W606" s="70" t="n">
        <f aca="false">MAX(W605,V606)</f>
        <v>1.8817</v>
      </c>
      <c r="X606" s="70" t="n">
        <f aca="false">W606-V606</f>
        <v>0.016</v>
      </c>
      <c r="Y606" s="70" t="n">
        <f aca="false">Y605+M606</f>
        <v>1.70351866391604</v>
      </c>
      <c r="Z606" s="70" t="n">
        <f aca="false">MAX(Z605,Y606)</f>
        <v>1.72058958359498</v>
      </c>
      <c r="AA606" s="70" t="n">
        <f aca="false">Z606-Y606</f>
        <v>0.0170709196789385</v>
      </c>
      <c r="AB606" s="72" t="n">
        <f aca="false">AB605*(1+F606)</f>
        <v>5.86183325586342</v>
      </c>
      <c r="AC606" s="73" t="n">
        <f aca="false">MAX(AC605,AB606)</f>
        <v>5.95661754279463</v>
      </c>
      <c r="AD606" s="70" t="n">
        <f aca="false">1-AB606/AC606</f>
        <v>0.0159124345738576</v>
      </c>
      <c r="AE606" s="73" t="n">
        <f aca="false">AE605*(1+M606)</f>
        <v>4.98642005038251</v>
      </c>
      <c r="AF606" s="73" t="n">
        <f aca="false">MAX(AF605,AE606)</f>
        <v>5.0725010195888</v>
      </c>
      <c r="AG606" s="70" t="n">
        <f aca="false">1-AE606/AF606</f>
        <v>0.0169701235887137</v>
      </c>
      <c r="AH606" s="74" t="n">
        <f aca="false">IF(R606&gt;0,AH605+1,0)</f>
        <v>4</v>
      </c>
      <c r="AI606" s="74" t="n">
        <f aca="false">IF(U606&gt;0,AI605+1,0)</f>
        <v>4</v>
      </c>
      <c r="AJ606" s="74" t="n">
        <f aca="false">IF(G606&gt;0,AJ605+1,0)</f>
        <v>0</v>
      </c>
      <c r="AK606" s="74" t="n">
        <f aca="false">IF(G606&lt;=0,AK605+1,0)</f>
        <v>4</v>
      </c>
      <c r="AL606" s="74" t="n">
        <f aca="false">IF(K606&gt;0,AL605+1,0)</f>
        <v>0</v>
      </c>
      <c r="AM606" s="74" t="n">
        <f aca="false">IF(K606&lt;=0,AM605+1,0)</f>
        <v>4</v>
      </c>
    </row>
    <row r="607" customFormat="false" ht="15" hidden="false" customHeight="false" outlineLevel="0" collapsed="false">
      <c r="A607" s="61" t="n">
        <v>606</v>
      </c>
      <c r="B607" s="62" t="n">
        <v>42327.53125</v>
      </c>
      <c r="C607" s="63" t="n">
        <f aca="false">YEAR(B607)</f>
        <v>2015</v>
      </c>
      <c r="D607" s="32" t="s">
        <v>277</v>
      </c>
      <c r="E607" s="64" t="n">
        <v>7822.1</v>
      </c>
      <c r="F607" s="65" t="n">
        <v>0.0013</v>
      </c>
      <c r="G607" s="66" t="n">
        <v>10.16873</v>
      </c>
      <c r="H607" s="67" t="n">
        <f aca="false">E607+IF(D607="Long",1,-1)*G607</f>
        <v>7832.26873</v>
      </c>
      <c r="I607" s="68" t="n">
        <f aca="false">Assumptions!$B$58</f>
        <v>5.35750011455817</v>
      </c>
      <c r="J607" s="68" t="n">
        <f aca="false">INDEX(Yearly!$T$5:$T$22,MATCH(C607,Yearly!$A$5:$A$22,0))</f>
        <v>0.714333348607756</v>
      </c>
      <c r="K607" s="68" t="n">
        <f aca="false">G607-I607-J607</f>
        <v>4.09689653683408</v>
      </c>
      <c r="L607" s="69" t="n">
        <f aca="false">(I607+J607)/Assumptions!$B$8</f>
        <v>0.00026772991973464</v>
      </c>
      <c r="M607" s="70" t="n">
        <f aca="false">F607-L607</f>
        <v>0.00103227008026536</v>
      </c>
      <c r="N607" s="71" t="n">
        <f aca="false">G607*Assumptions!$B$7</f>
        <v>79977.06145</v>
      </c>
      <c r="O607" s="71" t="n">
        <f aca="false">K607*Assumptions!$B$7</f>
        <v>32222.0912622</v>
      </c>
      <c r="P607" s="68" t="n">
        <f aca="false">P606+G607</f>
        <v>9523.03813999999</v>
      </c>
      <c r="Q607" s="68" t="n">
        <f aca="false">MAX(Q606,P607)</f>
        <v>9638.15293999999</v>
      </c>
      <c r="R607" s="68" t="n">
        <f aca="false">Q607-P607</f>
        <v>115.114800000001</v>
      </c>
      <c r="S607" s="68" t="n">
        <f aca="false">S606+K607</f>
        <v>5838.8638945555</v>
      </c>
      <c r="T607" s="68" t="n">
        <f aca="false">MAX(T606,S607)</f>
        <v>5984.33786187133</v>
      </c>
      <c r="U607" s="68" t="n">
        <f aca="false">T607-S607</f>
        <v>145.473967315829</v>
      </c>
      <c r="V607" s="70" t="n">
        <f aca="false">V606+F607</f>
        <v>1.867</v>
      </c>
      <c r="W607" s="70" t="n">
        <f aca="false">MAX(W606,V607)</f>
        <v>1.8817</v>
      </c>
      <c r="X607" s="70" t="n">
        <f aca="false">W607-V607</f>
        <v>0.0146999999999999</v>
      </c>
      <c r="Y607" s="70" t="n">
        <f aca="false">Y606+M607</f>
        <v>1.70455093399631</v>
      </c>
      <c r="Z607" s="70" t="n">
        <f aca="false">MAX(Z606,Y607)</f>
        <v>1.72058958359498</v>
      </c>
      <c r="AA607" s="70" t="n">
        <f aca="false">Z607-Y607</f>
        <v>0.0160386495986731</v>
      </c>
      <c r="AB607" s="72" t="n">
        <f aca="false">AB606*(1+F607)</f>
        <v>5.86945363909604</v>
      </c>
      <c r="AC607" s="73" t="n">
        <f aca="false">MAX(AC606,AB607)</f>
        <v>5.95661754279463</v>
      </c>
      <c r="AD607" s="70" t="n">
        <f aca="false">1-AB607/AC607</f>
        <v>0.0146331207388035</v>
      </c>
      <c r="AE607" s="73" t="n">
        <f aca="false">AE606*(1+M607)</f>
        <v>4.99156738260815</v>
      </c>
      <c r="AF607" s="73" t="n">
        <f aca="false">MAX(AF606,AE607)</f>
        <v>5.0725010195888</v>
      </c>
      <c r="AG607" s="70" t="n">
        <f aca="false">1-AE607/AF607</f>
        <v>0.0159553712592874</v>
      </c>
      <c r="AH607" s="74" t="n">
        <f aca="false">IF(R607&gt;0,AH606+1,0)</f>
        <v>5</v>
      </c>
      <c r="AI607" s="74" t="n">
        <f aca="false">IF(U607&gt;0,AI606+1,0)</f>
        <v>5</v>
      </c>
      <c r="AJ607" s="74" t="n">
        <f aca="false">IF(G607&gt;0,AJ606+1,0)</f>
        <v>1</v>
      </c>
      <c r="AK607" s="74" t="n">
        <f aca="false">IF(G607&lt;=0,AK606+1,0)</f>
        <v>0</v>
      </c>
      <c r="AL607" s="74" t="n">
        <f aca="false">IF(K607&gt;0,AL606+1,0)</f>
        <v>1</v>
      </c>
      <c r="AM607" s="74" t="n">
        <f aca="false">IF(K607&lt;=0,AM606+1,0)</f>
        <v>0</v>
      </c>
    </row>
    <row r="608" customFormat="false" ht="15" hidden="false" customHeight="false" outlineLevel="0" collapsed="false">
      <c r="A608" s="61" t="n">
        <v>607</v>
      </c>
      <c r="B608" s="62" t="n">
        <v>42331.5729166667</v>
      </c>
      <c r="C608" s="63" t="n">
        <f aca="false">YEAR(B608)</f>
        <v>2015</v>
      </c>
      <c r="D608" s="32" t="s">
        <v>276</v>
      </c>
      <c r="E608" s="64" t="n">
        <v>7832.2</v>
      </c>
      <c r="F608" s="65" t="n">
        <v>-0.0038</v>
      </c>
      <c r="G608" s="66" t="n">
        <v>-29.76236</v>
      </c>
      <c r="H608" s="67" t="n">
        <f aca="false">E608+IF(D608="Long",1,-1)*G608</f>
        <v>7861.96236</v>
      </c>
      <c r="I608" s="68" t="n">
        <f aca="false">Assumptions!$B$58</f>
        <v>5.35750011455817</v>
      </c>
      <c r="J608" s="68" t="n">
        <f aca="false">INDEX(Yearly!$T$5:$T$22,MATCH(C608,Yearly!$A$5:$A$22,0))</f>
        <v>0.714333348607756</v>
      </c>
      <c r="K608" s="68" t="n">
        <f aca="false">G608-I608-J608</f>
        <v>-35.8341934631659</v>
      </c>
      <c r="L608" s="69" t="n">
        <f aca="false">(I608+J608)/Assumptions!$B$8</f>
        <v>0.00026772991973464</v>
      </c>
      <c r="M608" s="70" t="n">
        <f aca="false">F608-L608</f>
        <v>-0.00406772991973464</v>
      </c>
      <c r="N608" s="71" t="n">
        <f aca="false">G608*Assumptions!$B$7</f>
        <v>-234080.9614</v>
      </c>
      <c r="O608" s="71" t="n">
        <f aca="false">K608*Assumptions!$B$7</f>
        <v>-281835.9315878</v>
      </c>
      <c r="P608" s="68" t="n">
        <f aca="false">P607+G608</f>
        <v>9493.27577999999</v>
      </c>
      <c r="Q608" s="68" t="n">
        <f aca="false">MAX(Q607,P608)</f>
        <v>9638.15293999999</v>
      </c>
      <c r="R608" s="68" t="n">
        <f aca="false">Q608-P608</f>
        <v>144.877160000002</v>
      </c>
      <c r="S608" s="68" t="n">
        <f aca="false">S607+K608</f>
        <v>5803.02970109233</v>
      </c>
      <c r="T608" s="68" t="n">
        <f aca="false">MAX(T607,S608)</f>
        <v>5984.33786187133</v>
      </c>
      <c r="U608" s="68" t="n">
        <f aca="false">T608-S608</f>
        <v>181.308160778995</v>
      </c>
      <c r="V608" s="70" t="n">
        <f aca="false">V607+F608</f>
        <v>1.8632</v>
      </c>
      <c r="W608" s="70" t="n">
        <f aca="false">MAX(W607,V608)</f>
        <v>1.8817</v>
      </c>
      <c r="X608" s="70" t="n">
        <f aca="false">W608-V608</f>
        <v>0.0185</v>
      </c>
      <c r="Y608" s="70" t="n">
        <f aca="false">Y607+M608</f>
        <v>1.70048320407657</v>
      </c>
      <c r="Z608" s="70" t="n">
        <f aca="false">MAX(Z607,Y608)</f>
        <v>1.72058958359498</v>
      </c>
      <c r="AA608" s="70" t="n">
        <f aca="false">Z608-Y608</f>
        <v>0.0201063795184078</v>
      </c>
      <c r="AB608" s="72" t="n">
        <f aca="false">AB607*(1+F608)</f>
        <v>5.84714971526748</v>
      </c>
      <c r="AC608" s="73" t="n">
        <f aca="false">MAX(AC607,AB608)</f>
        <v>5.95661754279463</v>
      </c>
      <c r="AD608" s="70" t="n">
        <f aca="false">1-AB608/AC608</f>
        <v>0.0183775148799961</v>
      </c>
      <c r="AE608" s="73" t="n">
        <f aca="false">AE607*(1+M608)</f>
        <v>4.97126303461955</v>
      </c>
      <c r="AF608" s="73" t="n">
        <f aca="false">MAX(AF607,AE608)</f>
        <v>5.0725010195888</v>
      </c>
      <c r="AG608" s="70" t="n">
        <f aca="false">1-AE608/AF608</f>
        <v>0.01995819903797</v>
      </c>
      <c r="AH608" s="74" t="n">
        <f aca="false">IF(R608&gt;0,AH607+1,0)</f>
        <v>6</v>
      </c>
      <c r="AI608" s="74" t="n">
        <f aca="false">IF(U608&gt;0,AI607+1,0)</f>
        <v>6</v>
      </c>
      <c r="AJ608" s="74" t="n">
        <f aca="false">IF(G608&gt;0,AJ607+1,0)</f>
        <v>0</v>
      </c>
      <c r="AK608" s="74" t="n">
        <f aca="false">IF(G608&lt;=0,AK607+1,0)</f>
        <v>1</v>
      </c>
      <c r="AL608" s="74" t="n">
        <f aca="false">IF(K608&gt;0,AL607+1,0)</f>
        <v>0</v>
      </c>
      <c r="AM608" s="74" t="n">
        <f aca="false">IF(K608&lt;=0,AM607+1,0)</f>
        <v>1</v>
      </c>
    </row>
    <row r="609" customFormat="false" ht="15" hidden="false" customHeight="false" outlineLevel="0" collapsed="false">
      <c r="A609" s="61" t="n">
        <v>608</v>
      </c>
      <c r="B609" s="62" t="n">
        <v>42332.4270833333</v>
      </c>
      <c r="C609" s="63" t="n">
        <f aca="false">YEAR(B609)</f>
        <v>2015</v>
      </c>
      <c r="D609" s="32" t="s">
        <v>277</v>
      </c>
      <c r="E609" s="64" t="n">
        <v>7861.75</v>
      </c>
      <c r="F609" s="65" t="n">
        <v>-0.0037</v>
      </c>
      <c r="G609" s="66" t="n">
        <v>-29.088475</v>
      </c>
      <c r="H609" s="67" t="n">
        <f aca="false">E609+IF(D609="Long",1,-1)*G609</f>
        <v>7832.661525</v>
      </c>
      <c r="I609" s="68" t="n">
        <f aca="false">Assumptions!$B$58</f>
        <v>5.35750011455817</v>
      </c>
      <c r="J609" s="68" t="n">
        <f aca="false">INDEX(Yearly!$T$5:$T$22,MATCH(C609,Yearly!$A$5:$A$22,0))</f>
        <v>0.714333348607756</v>
      </c>
      <c r="K609" s="68" t="n">
        <f aca="false">G609-I609-J609</f>
        <v>-35.1603084631659</v>
      </c>
      <c r="L609" s="69" t="n">
        <f aca="false">(I609+J609)/Assumptions!$B$8</f>
        <v>0.00026772991973464</v>
      </c>
      <c r="M609" s="70" t="n">
        <f aca="false">F609-L609</f>
        <v>-0.00396772991973464</v>
      </c>
      <c r="N609" s="71" t="n">
        <f aca="false">G609*Assumptions!$B$7</f>
        <v>-228780.855875</v>
      </c>
      <c r="O609" s="71" t="n">
        <f aca="false">K609*Assumptions!$B$7</f>
        <v>-276535.8260628</v>
      </c>
      <c r="P609" s="68" t="n">
        <f aca="false">P608+G609</f>
        <v>9464.18730499999</v>
      </c>
      <c r="Q609" s="68" t="n">
        <f aca="false">MAX(Q608,P609)</f>
        <v>9638.15293999999</v>
      </c>
      <c r="R609" s="68" t="n">
        <f aca="false">Q609-P609</f>
        <v>173.965635000002</v>
      </c>
      <c r="S609" s="68" t="n">
        <f aca="false">S608+K609</f>
        <v>5767.86939262917</v>
      </c>
      <c r="T609" s="68" t="n">
        <f aca="false">MAX(T608,S609)</f>
        <v>5984.33786187133</v>
      </c>
      <c r="U609" s="68" t="n">
        <f aca="false">T609-S609</f>
        <v>216.468469242162</v>
      </c>
      <c r="V609" s="70" t="n">
        <f aca="false">V608+F609</f>
        <v>1.8595</v>
      </c>
      <c r="W609" s="70" t="n">
        <f aca="false">MAX(W608,V609)</f>
        <v>1.8817</v>
      </c>
      <c r="X609" s="70" t="n">
        <f aca="false">W609-V609</f>
        <v>0.0222</v>
      </c>
      <c r="Y609" s="70" t="n">
        <f aca="false">Y608+M609</f>
        <v>1.69651547415684</v>
      </c>
      <c r="Z609" s="70" t="n">
        <f aca="false">MAX(Z608,Y609)</f>
        <v>1.72058958359498</v>
      </c>
      <c r="AA609" s="70" t="n">
        <f aca="false">Z609-Y609</f>
        <v>0.0240741094381425</v>
      </c>
      <c r="AB609" s="72" t="n">
        <f aca="false">AB608*(1+F609)</f>
        <v>5.82551526132099</v>
      </c>
      <c r="AC609" s="73" t="n">
        <f aca="false">MAX(AC608,AB609)</f>
        <v>5.95661754279463</v>
      </c>
      <c r="AD609" s="70" t="n">
        <f aca="false">1-AB609/AC609</f>
        <v>0.0220095180749401</v>
      </c>
      <c r="AE609" s="73" t="n">
        <f aca="false">AE608*(1+M609)</f>
        <v>4.95153840553822</v>
      </c>
      <c r="AF609" s="73" t="n">
        <f aca="false">MAX(AF608,AE609)</f>
        <v>5.0725010195888</v>
      </c>
      <c r="AG609" s="70" t="n">
        <f aca="false">1-AE609/AF609</f>
        <v>0.0238467402142376</v>
      </c>
      <c r="AH609" s="74" t="n">
        <f aca="false">IF(R609&gt;0,AH608+1,0)</f>
        <v>7</v>
      </c>
      <c r="AI609" s="74" t="n">
        <f aca="false">IF(U609&gt;0,AI608+1,0)</f>
        <v>7</v>
      </c>
      <c r="AJ609" s="74" t="n">
        <f aca="false">IF(G609&gt;0,AJ608+1,0)</f>
        <v>0</v>
      </c>
      <c r="AK609" s="74" t="n">
        <f aca="false">IF(G609&lt;=0,AK608+1,0)</f>
        <v>2</v>
      </c>
      <c r="AL609" s="74" t="n">
        <f aca="false">IF(K609&gt;0,AL608+1,0)</f>
        <v>0</v>
      </c>
      <c r="AM609" s="74" t="n">
        <f aca="false">IF(K609&lt;=0,AM608+1,0)</f>
        <v>2</v>
      </c>
    </row>
    <row r="610" customFormat="false" ht="15" hidden="false" customHeight="false" outlineLevel="0" collapsed="false">
      <c r="A610" s="61" t="n">
        <v>609</v>
      </c>
      <c r="B610" s="62" t="n">
        <v>42332.6145833333</v>
      </c>
      <c r="C610" s="63" t="n">
        <f aca="false">YEAR(B610)</f>
        <v>2015</v>
      </c>
      <c r="D610" s="32" t="s">
        <v>276</v>
      </c>
      <c r="E610" s="64" t="n">
        <v>7832.4</v>
      </c>
      <c r="F610" s="65" t="n">
        <v>-0.0039</v>
      </c>
      <c r="G610" s="66" t="n">
        <v>-30.54636</v>
      </c>
      <c r="H610" s="67" t="n">
        <f aca="false">E610+IF(D610="Long",1,-1)*G610</f>
        <v>7862.94636</v>
      </c>
      <c r="I610" s="68" t="n">
        <f aca="false">Assumptions!$B$58</f>
        <v>5.35750011455817</v>
      </c>
      <c r="J610" s="68" t="n">
        <f aca="false">INDEX(Yearly!$T$5:$T$22,MATCH(C610,Yearly!$A$5:$A$22,0))</f>
        <v>0.714333348607756</v>
      </c>
      <c r="K610" s="68" t="n">
        <f aca="false">G610-I610-J610</f>
        <v>-36.6181934631659</v>
      </c>
      <c r="L610" s="69" t="n">
        <f aca="false">(I610+J610)/Assumptions!$B$8</f>
        <v>0.00026772991973464</v>
      </c>
      <c r="M610" s="70" t="n">
        <f aca="false">F610-L610</f>
        <v>-0.00416772991973464</v>
      </c>
      <c r="N610" s="71" t="n">
        <f aca="false">G610*Assumptions!$B$7</f>
        <v>-240247.1214</v>
      </c>
      <c r="O610" s="71" t="n">
        <f aca="false">K610*Assumptions!$B$7</f>
        <v>-288002.0915878</v>
      </c>
      <c r="P610" s="68" t="n">
        <f aca="false">P609+G610</f>
        <v>9433.64094499999</v>
      </c>
      <c r="Q610" s="68" t="n">
        <f aca="false">MAX(Q609,P610)</f>
        <v>9638.15293999999</v>
      </c>
      <c r="R610" s="68" t="n">
        <f aca="false">Q610-P610</f>
        <v>204.511995000003</v>
      </c>
      <c r="S610" s="68" t="n">
        <f aca="false">S609+K610</f>
        <v>5731.251199166</v>
      </c>
      <c r="T610" s="68" t="n">
        <f aca="false">MAX(T609,S610)</f>
        <v>5984.33786187133</v>
      </c>
      <c r="U610" s="68" t="n">
        <f aca="false">T610-S610</f>
        <v>253.086662705327</v>
      </c>
      <c r="V610" s="70" t="n">
        <f aca="false">V609+F610</f>
        <v>1.8556</v>
      </c>
      <c r="W610" s="70" t="n">
        <f aca="false">MAX(W609,V610)</f>
        <v>1.8817</v>
      </c>
      <c r="X610" s="70" t="n">
        <f aca="false">W610-V610</f>
        <v>0.0261</v>
      </c>
      <c r="Y610" s="70" t="n">
        <f aca="false">Y609+M610</f>
        <v>1.6923477442371</v>
      </c>
      <c r="Z610" s="70" t="n">
        <f aca="false">MAX(Z609,Y610)</f>
        <v>1.72058958359498</v>
      </c>
      <c r="AA610" s="70" t="n">
        <f aca="false">Z610-Y610</f>
        <v>0.0282418393578772</v>
      </c>
      <c r="AB610" s="72" t="n">
        <f aca="false">AB609*(1+F610)</f>
        <v>5.80279575180184</v>
      </c>
      <c r="AC610" s="73" t="n">
        <f aca="false">MAX(AC609,AB610)</f>
        <v>5.95661754279463</v>
      </c>
      <c r="AD610" s="70" t="n">
        <f aca="false">1-AB610/AC610</f>
        <v>0.0258236809544478</v>
      </c>
      <c r="AE610" s="73" t="n">
        <f aca="false">AE609*(1+M610)</f>
        <v>4.93090173077674</v>
      </c>
      <c r="AF610" s="73" t="n">
        <f aca="false">MAX(AF609,AE610)</f>
        <v>5.0725010195888</v>
      </c>
      <c r="AG610" s="70" t="n">
        <f aca="false">1-AE610/AF610</f>
        <v>0.0279150833612932</v>
      </c>
      <c r="AH610" s="74" t="n">
        <f aca="false">IF(R610&gt;0,AH609+1,0)</f>
        <v>8</v>
      </c>
      <c r="AI610" s="74" t="n">
        <f aca="false">IF(U610&gt;0,AI609+1,0)</f>
        <v>8</v>
      </c>
      <c r="AJ610" s="74" t="n">
        <f aca="false">IF(G610&gt;0,AJ609+1,0)</f>
        <v>0</v>
      </c>
      <c r="AK610" s="74" t="n">
        <f aca="false">IF(G610&lt;=0,AK609+1,0)</f>
        <v>3</v>
      </c>
      <c r="AL610" s="74" t="n">
        <f aca="false">IF(K610&gt;0,AL609+1,0)</f>
        <v>0</v>
      </c>
      <c r="AM610" s="74" t="n">
        <f aca="false">IF(K610&lt;=0,AM609+1,0)</f>
        <v>3</v>
      </c>
    </row>
    <row r="611" customFormat="false" ht="15" hidden="false" customHeight="false" outlineLevel="0" collapsed="false">
      <c r="A611" s="61" t="n">
        <v>610</v>
      </c>
      <c r="B611" s="62" t="n">
        <v>42334.4090277778</v>
      </c>
      <c r="C611" s="63" t="n">
        <f aca="false">YEAR(B611)</f>
        <v>2015</v>
      </c>
      <c r="D611" s="32" t="s">
        <v>277</v>
      </c>
      <c r="E611" s="64" t="n">
        <v>7862.8</v>
      </c>
      <c r="F611" s="65" t="n">
        <v>0.0075</v>
      </c>
      <c r="G611" s="66" t="n">
        <v>58.971</v>
      </c>
      <c r="H611" s="67" t="n">
        <f aca="false">E611+IF(D611="Long",1,-1)*G611</f>
        <v>7921.771</v>
      </c>
      <c r="I611" s="68" t="n">
        <f aca="false">Assumptions!$B$58</f>
        <v>5.35750011455817</v>
      </c>
      <c r="J611" s="68" t="n">
        <f aca="false">INDEX(Yearly!$T$5:$T$22,MATCH(C611,Yearly!$A$5:$A$22,0))</f>
        <v>0.714333348607756</v>
      </c>
      <c r="K611" s="68" t="n">
        <f aca="false">G611-I611-J611</f>
        <v>52.8991665368341</v>
      </c>
      <c r="L611" s="69" t="n">
        <f aca="false">(I611+J611)/Assumptions!$B$8</f>
        <v>0.00026772991973464</v>
      </c>
      <c r="M611" s="70" t="n">
        <f aca="false">F611-L611</f>
        <v>0.00723227008026536</v>
      </c>
      <c r="N611" s="71" t="n">
        <f aca="false">G611*Assumptions!$B$7</f>
        <v>463806.915</v>
      </c>
      <c r="O611" s="71" t="n">
        <f aca="false">K611*Assumptions!$B$7</f>
        <v>416051.9448122</v>
      </c>
      <c r="P611" s="68" t="n">
        <f aca="false">P610+G611</f>
        <v>9492.61194499999</v>
      </c>
      <c r="Q611" s="68" t="n">
        <f aca="false">MAX(Q610,P611)</f>
        <v>9638.15293999999</v>
      </c>
      <c r="R611" s="68" t="n">
        <f aca="false">Q611-P611</f>
        <v>145.540995000003</v>
      </c>
      <c r="S611" s="68" t="n">
        <f aca="false">S610+K611</f>
        <v>5784.15036570283</v>
      </c>
      <c r="T611" s="68" t="n">
        <f aca="false">MAX(T610,S611)</f>
        <v>5984.33786187133</v>
      </c>
      <c r="U611" s="68" t="n">
        <f aca="false">T611-S611</f>
        <v>200.187496168493</v>
      </c>
      <c r="V611" s="70" t="n">
        <f aca="false">V610+F611</f>
        <v>1.8631</v>
      </c>
      <c r="W611" s="70" t="n">
        <f aca="false">MAX(W610,V611)</f>
        <v>1.8817</v>
      </c>
      <c r="X611" s="70" t="n">
        <f aca="false">W611-V611</f>
        <v>0.0186</v>
      </c>
      <c r="Y611" s="70" t="n">
        <f aca="false">Y610+M611</f>
        <v>1.69958001431737</v>
      </c>
      <c r="Z611" s="70" t="n">
        <f aca="false">MAX(Z610,Y611)</f>
        <v>1.72058958359498</v>
      </c>
      <c r="AA611" s="70" t="n">
        <f aca="false">Z611-Y611</f>
        <v>0.0210095692776118</v>
      </c>
      <c r="AB611" s="72" t="n">
        <f aca="false">AB610*(1+F611)</f>
        <v>5.84631671994035</v>
      </c>
      <c r="AC611" s="73" t="n">
        <f aca="false">MAX(AC610,AB611)</f>
        <v>5.95661754279463</v>
      </c>
      <c r="AD611" s="70" t="n">
        <f aca="false">1-AB611/AC611</f>
        <v>0.0185173585616061</v>
      </c>
      <c r="AE611" s="73" t="n">
        <f aca="false">AE610*(1+M611)</f>
        <v>4.96656334383296</v>
      </c>
      <c r="AF611" s="73" t="n">
        <f aca="false">MAX(AF610,AE611)</f>
        <v>5.0725010195888</v>
      </c>
      <c r="AG611" s="70" t="n">
        <f aca="false">1-AE611/AF611</f>
        <v>0.0208847027032097</v>
      </c>
      <c r="AH611" s="74" t="n">
        <f aca="false">IF(R611&gt;0,AH610+1,0)</f>
        <v>9</v>
      </c>
      <c r="AI611" s="74" t="n">
        <f aca="false">IF(U611&gt;0,AI610+1,0)</f>
        <v>9</v>
      </c>
      <c r="AJ611" s="74" t="n">
        <f aca="false">IF(G611&gt;0,AJ610+1,0)</f>
        <v>1</v>
      </c>
      <c r="AK611" s="74" t="n">
        <f aca="false">IF(G611&lt;=0,AK610+1,0)</f>
        <v>0</v>
      </c>
      <c r="AL611" s="74" t="n">
        <f aca="false">IF(K611&gt;0,AL610+1,0)</f>
        <v>1</v>
      </c>
      <c r="AM611" s="74" t="n">
        <f aca="false">IF(K611&lt;=0,AM610+1,0)</f>
        <v>0</v>
      </c>
    </row>
    <row r="612" customFormat="false" ht="15" hidden="false" customHeight="false" outlineLevel="0" collapsed="false">
      <c r="A612" s="61" t="n">
        <v>611</v>
      </c>
      <c r="B612" s="62" t="n">
        <v>42340.4895833333</v>
      </c>
      <c r="C612" s="63" t="n">
        <f aca="false">YEAR(B612)</f>
        <v>2015</v>
      </c>
      <c r="D612" s="32" t="s">
        <v>276</v>
      </c>
      <c r="E612" s="64" t="n">
        <v>7922</v>
      </c>
      <c r="F612" s="65" t="n">
        <v>-0.0013</v>
      </c>
      <c r="G612" s="66" t="n">
        <v>-10.2986</v>
      </c>
      <c r="H612" s="67" t="n">
        <f aca="false">E612+IF(D612="Long",1,-1)*G612</f>
        <v>7932.2986</v>
      </c>
      <c r="I612" s="68" t="n">
        <f aca="false">Assumptions!$B$58</f>
        <v>5.35750011455817</v>
      </c>
      <c r="J612" s="68" t="n">
        <f aca="false">INDEX(Yearly!$T$5:$T$22,MATCH(C612,Yearly!$A$5:$A$22,0))</f>
        <v>0.714333348607756</v>
      </c>
      <c r="K612" s="68" t="n">
        <f aca="false">G612-I612-J612</f>
        <v>-16.3704334631659</v>
      </c>
      <c r="L612" s="69" t="n">
        <f aca="false">(I612+J612)/Assumptions!$B$8</f>
        <v>0.00026772991973464</v>
      </c>
      <c r="M612" s="70" t="n">
        <f aca="false">F612-L612</f>
        <v>-0.00156772991973464</v>
      </c>
      <c r="N612" s="71" t="n">
        <f aca="false">G612*Assumptions!$B$7</f>
        <v>-80998.489</v>
      </c>
      <c r="O612" s="71" t="n">
        <f aca="false">K612*Assumptions!$B$7</f>
        <v>-128753.4591878</v>
      </c>
      <c r="P612" s="68" t="n">
        <f aca="false">P611+G612</f>
        <v>9482.31334499999</v>
      </c>
      <c r="Q612" s="68" t="n">
        <f aca="false">MAX(Q611,P612)</f>
        <v>9638.15293999999</v>
      </c>
      <c r="R612" s="68" t="n">
        <f aca="false">Q612-P612</f>
        <v>155.839595000003</v>
      </c>
      <c r="S612" s="68" t="n">
        <f aca="false">S611+K612</f>
        <v>5767.77993223967</v>
      </c>
      <c r="T612" s="68" t="n">
        <f aca="false">MAX(T611,S612)</f>
        <v>5984.33786187133</v>
      </c>
      <c r="U612" s="68" t="n">
        <f aca="false">T612-S612</f>
        <v>216.557929631659</v>
      </c>
      <c r="V612" s="70" t="n">
        <f aca="false">V611+F612</f>
        <v>1.8618</v>
      </c>
      <c r="W612" s="70" t="n">
        <f aca="false">MAX(W611,V612)</f>
        <v>1.8817</v>
      </c>
      <c r="X612" s="70" t="n">
        <f aca="false">W612-V612</f>
        <v>0.0199</v>
      </c>
      <c r="Y612" s="70" t="n">
        <f aca="false">Y611+M612</f>
        <v>1.69801228439763</v>
      </c>
      <c r="Z612" s="70" t="n">
        <f aca="false">MAX(Z611,Y612)</f>
        <v>1.72058958359498</v>
      </c>
      <c r="AA612" s="70" t="n">
        <f aca="false">Z612-Y612</f>
        <v>0.0225772991973465</v>
      </c>
      <c r="AB612" s="72" t="n">
        <f aca="false">AB611*(1+F612)</f>
        <v>5.83871650820443</v>
      </c>
      <c r="AC612" s="73" t="n">
        <f aca="false">MAX(AC611,AB612)</f>
        <v>5.95661754279463</v>
      </c>
      <c r="AD612" s="70" t="n">
        <f aca="false">1-AB612/AC612</f>
        <v>0.0197932859954759</v>
      </c>
      <c r="AE612" s="73" t="n">
        <f aca="false">AE611*(1+M612)</f>
        <v>4.95877711388058</v>
      </c>
      <c r="AF612" s="73" t="n">
        <f aca="false">MAX(AF611,AE612)</f>
        <v>5.0725010195888</v>
      </c>
      <c r="AG612" s="70" t="n">
        <f aca="false">1-AE612/AF612</f>
        <v>0.0224196910496519</v>
      </c>
      <c r="AH612" s="74" t="n">
        <f aca="false">IF(R612&gt;0,AH611+1,0)</f>
        <v>10</v>
      </c>
      <c r="AI612" s="74" t="n">
        <f aca="false">IF(U612&gt;0,AI611+1,0)</f>
        <v>10</v>
      </c>
      <c r="AJ612" s="74" t="n">
        <f aca="false">IF(G612&gt;0,AJ611+1,0)</f>
        <v>0</v>
      </c>
      <c r="AK612" s="74" t="n">
        <f aca="false">IF(G612&lt;=0,AK611+1,0)</f>
        <v>1</v>
      </c>
      <c r="AL612" s="74" t="n">
        <f aca="false">IF(K612&gt;0,AL611+1,0)</f>
        <v>0</v>
      </c>
      <c r="AM612" s="74" t="n">
        <f aca="false">IF(K612&lt;=0,AM611+1,0)</f>
        <v>1</v>
      </c>
    </row>
    <row r="613" customFormat="false" ht="15" hidden="false" customHeight="false" outlineLevel="0" collapsed="false">
      <c r="A613" s="61" t="n">
        <v>612</v>
      </c>
      <c r="B613" s="62" t="n">
        <v>42340.5861111111</v>
      </c>
      <c r="C613" s="63" t="n">
        <f aca="false">YEAR(B613)</f>
        <v>2015</v>
      </c>
      <c r="D613" s="32" t="s">
        <v>277</v>
      </c>
      <c r="E613" s="64" t="n">
        <v>7932.25</v>
      </c>
      <c r="F613" s="65" t="n">
        <v>-0.0042</v>
      </c>
      <c r="G613" s="66" t="n">
        <v>-33.31545</v>
      </c>
      <c r="H613" s="67" t="n">
        <f aca="false">E613+IF(D613="Long",1,-1)*G613</f>
        <v>7898.93455</v>
      </c>
      <c r="I613" s="68" t="n">
        <f aca="false">Assumptions!$B$58</f>
        <v>5.35750011455817</v>
      </c>
      <c r="J613" s="68" t="n">
        <f aca="false">INDEX(Yearly!$T$5:$T$22,MATCH(C613,Yearly!$A$5:$A$22,0))</f>
        <v>0.714333348607756</v>
      </c>
      <c r="K613" s="68" t="n">
        <f aca="false">G613-I613-J613</f>
        <v>-39.3872834631659</v>
      </c>
      <c r="L613" s="69" t="n">
        <f aca="false">(I613+J613)/Assumptions!$B$8</f>
        <v>0.00026772991973464</v>
      </c>
      <c r="M613" s="70" t="n">
        <f aca="false">F613-L613</f>
        <v>-0.00446772991973464</v>
      </c>
      <c r="N613" s="71" t="n">
        <f aca="false">G613*Assumptions!$B$7</f>
        <v>-262026.01425</v>
      </c>
      <c r="O613" s="71" t="n">
        <f aca="false">K613*Assumptions!$B$7</f>
        <v>-309780.9844378</v>
      </c>
      <c r="P613" s="68" t="n">
        <f aca="false">P612+G613</f>
        <v>9448.99789499999</v>
      </c>
      <c r="Q613" s="68" t="n">
        <f aca="false">MAX(Q612,P613)</f>
        <v>9638.15293999999</v>
      </c>
      <c r="R613" s="68" t="n">
        <f aca="false">Q613-P613</f>
        <v>189.155045000003</v>
      </c>
      <c r="S613" s="68" t="n">
        <f aca="false">S612+K613</f>
        <v>5728.3926487765</v>
      </c>
      <c r="T613" s="68" t="n">
        <f aca="false">MAX(T612,S613)</f>
        <v>5984.33786187133</v>
      </c>
      <c r="U613" s="68" t="n">
        <f aca="false">T613-S613</f>
        <v>255.945213094825</v>
      </c>
      <c r="V613" s="70" t="n">
        <f aca="false">V612+F613</f>
        <v>1.8576</v>
      </c>
      <c r="W613" s="70" t="n">
        <f aca="false">MAX(W612,V613)</f>
        <v>1.8817</v>
      </c>
      <c r="X613" s="70" t="n">
        <f aca="false">W613-V613</f>
        <v>0.0241</v>
      </c>
      <c r="Y613" s="70" t="n">
        <f aca="false">Y612+M613</f>
        <v>1.6935445544779</v>
      </c>
      <c r="Z613" s="70" t="n">
        <f aca="false">MAX(Z612,Y613)</f>
        <v>1.72058958359498</v>
      </c>
      <c r="AA613" s="70" t="n">
        <f aca="false">Z613-Y613</f>
        <v>0.0270450291170812</v>
      </c>
      <c r="AB613" s="72" t="n">
        <f aca="false">AB612*(1+F613)</f>
        <v>5.81419389886997</v>
      </c>
      <c r="AC613" s="73" t="n">
        <f aca="false">MAX(AC612,AB613)</f>
        <v>5.95661754279463</v>
      </c>
      <c r="AD613" s="70" t="n">
        <f aca="false">1-AB613/AC613</f>
        <v>0.023910154194295</v>
      </c>
      <c r="AE613" s="73" t="n">
        <f aca="false">AE612*(1+M613)</f>
        <v>4.9366226370036</v>
      </c>
      <c r="AF613" s="73" t="n">
        <f aca="false">MAX(AF612,AE613)</f>
        <v>5.0725010195888</v>
      </c>
      <c r="AG613" s="70" t="n">
        <f aca="false">1-AE613/AF613</f>
        <v>0.0267872558448928</v>
      </c>
      <c r="AH613" s="74" t="n">
        <f aca="false">IF(R613&gt;0,AH612+1,0)</f>
        <v>11</v>
      </c>
      <c r="AI613" s="74" t="n">
        <f aca="false">IF(U613&gt;0,AI612+1,0)</f>
        <v>11</v>
      </c>
      <c r="AJ613" s="74" t="n">
        <f aca="false">IF(G613&gt;0,AJ612+1,0)</f>
        <v>0</v>
      </c>
      <c r="AK613" s="74" t="n">
        <f aca="false">IF(G613&lt;=0,AK612+1,0)</f>
        <v>2</v>
      </c>
      <c r="AL613" s="74" t="n">
        <f aca="false">IF(K613&gt;0,AL612+1,0)</f>
        <v>0</v>
      </c>
      <c r="AM613" s="74" t="n">
        <f aca="false">IF(K613&lt;=0,AM612+1,0)</f>
        <v>2</v>
      </c>
    </row>
    <row r="614" customFormat="false" ht="15" hidden="false" customHeight="false" outlineLevel="0" collapsed="false">
      <c r="A614" s="61" t="n">
        <v>613</v>
      </c>
      <c r="B614" s="62" t="n">
        <v>42341.40625</v>
      </c>
      <c r="C614" s="63" t="n">
        <f aca="false">YEAR(B614)</f>
        <v>2015</v>
      </c>
      <c r="D614" s="32" t="s">
        <v>276</v>
      </c>
      <c r="E614" s="64" t="n">
        <v>7899.15</v>
      </c>
      <c r="F614" s="65" t="n">
        <v>0.03</v>
      </c>
      <c r="G614" s="66" t="n">
        <v>236.9745</v>
      </c>
      <c r="H614" s="67" t="n">
        <f aca="false">E614+IF(D614="Long",1,-1)*G614</f>
        <v>7662.1755</v>
      </c>
      <c r="I614" s="68" t="n">
        <f aca="false">Assumptions!$B$58</f>
        <v>5.35750011455817</v>
      </c>
      <c r="J614" s="68" t="n">
        <f aca="false">INDEX(Yearly!$T$5:$T$22,MATCH(C614,Yearly!$A$5:$A$22,0))</f>
        <v>0.714333348607756</v>
      </c>
      <c r="K614" s="68" t="n">
        <f aca="false">G614-I614-J614</f>
        <v>230.902666536834</v>
      </c>
      <c r="L614" s="69" t="n">
        <f aca="false">(I614+J614)/Assumptions!$B$8</f>
        <v>0.00026772991973464</v>
      </c>
      <c r="M614" s="70" t="n">
        <f aca="false">F614-L614</f>
        <v>0.0297322700802654</v>
      </c>
      <c r="N614" s="71" t="n">
        <f aca="false">G614*Assumptions!$B$7</f>
        <v>1863804.4425</v>
      </c>
      <c r="O614" s="71" t="n">
        <f aca="false">K614*Assumptions!$B$7</f>
        <v>1816049.4723122</v>
      </c>
      <c r="P614" s="68" t="n">
        <f aca="false">P613+G614</f>
        <v>9685.97239499999</v>
      </c>
      <c r="Q614" s="68" t="n">
        <f aca="false">MAX(Q613,P614)</f>
        <v>9685.97239499999</v>
      </c>
      <c r="R614" s="68" t="n">
        <f aca="false">Q614-P614</f>
        <v>0</v>
      </c>
      <c r="S614" s="68" t="n">
        <f aca="false">S613+K614</f>
        <v>5959.29531531334</v>
      </c>
      <c r="T614" s="68" t="n">
        <f aca="false">MAX(T613,S614)</f>
        <v>5984.33786187133</v>
      </c>
      <c r="U614" s="68" t="n">
        <f aca="false">T614-S614</f>
        <v>25.042546557991</v>
      </c>
      <c r="V614" s="70" t="n">
        <f aca="false">V613+F614</f>
        <v>1.8876</v>
      </c>
      <c r="W614" s="70" t="n">
        <f aca="false">MAX(W613,V614)</f>
        <v>1.8876</v>
      </c>
      <c r="X614" s="70" t="n">
        <f aca="false">W614-V614</f>
        <v>0</v>
      </c>
      <c r="Y614" s="70" t="n">
        <f aca="false">Y613+M614</f>
        <v>1.72327682455816</v>
      </c>
      <c r="Z614" s="70" t="n">
        <f aca="false">MAX(Z613,Y614)</f>
        <v>1.72327682455816</v>
      </c>
      <c r="AA614" s="70" t="n">
        <f aca="false">Z614-Y614</f>
        <v>0</v>
      </c>
      <c r="AB614" s="72" t="n">
        <f aca="false">AB613*(1+F614)</f>
        <v>5.98861971583607</v>
      </c>
      <c r="AC614" s="73" t="n">
        <f aca="false">MAX(AC613,AB614)</f>
        <v>5.98861971583607</v>
      </c>
      <c r="AD614" s="70" t="n">
        <f aca="false">1-AB614/AC614</f>
        <v>0</v>
      </c>
      <c r="AE614" s="73" t="n">
        <f aca="false">AE613*(1+M614)</f>
        <v>5.08339963453134</v>
      </c>
      <c r="AF614" s="73" t="n">
        <f aca="false">MAX(AF613,AE614)</f>
        <v>5.08339963453134</v>
      </c>
      <c r="AG614" s="70" t="n">
        <f aca="false">1-AE614/AF614</f>
        <v>0</v>
      </c>
      <c r="AH614" s="74" t="n">
        <f aca="false">IF(R614&gt;0,AH613+1,0)</f>
        <v>0</v>
      </c>
      <c r="AI614" s="74" t="n">
        <f aca="false">IF(U614&gt;0,AI613+1,0)</f>
        <v>12</v>
      </c>
      <c r="AJ614" s="74" t="n">
        <f aca="false">IF(G614&gt;0,AJ613+1,0)</f>
        <v>1</v>
      </c>
      <c r="AK614" s="74" t="n">
        <f aca="false">IF(G614&lt;=0,AK613+1,0)</f>
        <v>0</v>
      </c>
      <c r="AL614" s="74" t="n">
        <f aca="false">IF(K614&gt;0,AL613+1,0)</f>
        <v>1</v>
      </c>
      <c r="AM614" s="74" t="n">
        <f aca="false">IF(K614&lt;=0,AM613+1,0)</f>
        <v>0</v>
      </c>
    </row>
    <row r="615" customFormat="false" ht="15" hidden="false" customHeight="false" outlineLevel="0" collapsed="false">
      <c r="A615" s="61" t="n">
        <v>614</v>
      </c>
      <c r="B615" s="62" t="n">
        <v>42353.5729166667</v>
      </c>
      <c r="C615" s="63" t="n">
        <f aca="false">YEAR(B615)</f>
        <v>2015</v>
      </c>
      <c r="D615" s="32" t="s">
        <v>277</v>
      </c>
      <c r="E615" s="64" t="n">
        <v>7662.1</v>
      </c>
      <c r="F615" s="65" t="n">
        <v>0.0222</v>
      </c>
      <c r="G615" s="66" t="n">
        <v>170.09862</v>
      </c>
      <c r="H615" s="67" t="n">
        <f aca="false">E615+IF(D615="Long",1,-1)*G615</f>
        <v>7832.19862</v>
      </c>
      <c r="I615" s="68" t="n">
        <f aca="false">Assumptions!$B$58</f>
        <v>5.35750011455817</v>
      </c>
      <c r="J615" s="68" t="n">
        <f aca="false">INDEX(Yearly!$T$5:$T$22,MATCH(C615,Yearly!$A$5:$A$22,0))</f>
        <v>0.714333348607756</v>
      </c>
      <c r="K615" s="68" t="n">
        <f aca="false">G615-I615-J615</f>
        <v>164.026786536834</v>
      </c>
      <c r="L615" s="69" t="n">
        <f aca="false">(I615+J615)/Assumptions!$B$8</f>
        <v>0.00026772991973464</v>
      </c>
      <c r="M615" s="70" t="n">
        <f aca="false">F615-L615</f>
        <v>0.0219322700802654</v>
      </c>
      <c r="N615" s="71" t="n">
        <f aca="false">G615*Assumptions!$B$7</f>
        <v>1337825.6463</v>
      </c>
      <c r="O615" s="71" t="n">
        <f aca="false">K615*Assumptions!$B$7</f>
        <v>1290070.6761122</v>
      </c>
      <c r="P615" s="68" t="n">
        <f aca="false">P614+G615</f>
        <v>9856.07101499999</v>
      </c>
      <c r="Q615" s="68" t="n">
        <f aca="false">MAX(Q614,P615)</f>
        <v>9856.07101499999</v>
      </c>
      <c r="R615" s="68" t="n">
        <f aca="false">Q615-P615</f>
        <v>0</v>
      </c>
      <c r="S615" s="68" t="n">
        <f aca="false">S614+K615</f>
        <v>6123.32210185017</v>
      </c>
      <c r="T615" s="68" t="n">
        <f aca="false">MAX(T614,S615)</f>
        <v>6123.32210185017</v>
      </c>
      <c r="U615" s="68" t="n">
        <f aca="false">T615-S615</f>
        <v>0</v>
      </c>
      <c r="V615" s="70" t="n">
        <f aca="false">V614+F615</f>
        <v>1.9098</v>
      </c>
      <c r="W615" s="70" t="n">
        <f aca="false">MAX(W614,V615)</f>
        <v>1.9098</v>
      </c>
      <c r="X615" s="70" t="n">
        <f aca="false">W615-V615</f>
        <v>0</v>
      </c>
      <c r="Y615" s="70" t="n">
        <f aca="false">Y614+M615</f>
        <v>1.74520909463843</v>
      </c>
      <c r="Z615" s="70" t="n">
        <f aca="false">MAX(Z614,Y615)</f>
        <v>1.74520909463843</v>
      </c>
      <c r="AA615" s="70" t="n">
        <f aca="false">Z615-Y615</f>
        <v>0</v>
      </c>
      <c r="AB615" s="72" t="n">
        <f aca="false">AB614*(1+F615)</f>
        <v>6.12156707352763</v>
      </c>
      <c r="AC615" s="73" t="n">
        <f aca="false">MAX(AC614,AB615)</f>
        <v>6.12156707352763</v>
      </c>
      <c r="AD615" s="70" t="n">
        <f aca="false">1-AB615/AC615</f>
        <v>0</v>
      </c>
      <c r="AE615" s="73" t="n">
        <f aca="false">AE614*(1+M615)</f>
        <v>5.19489012824181</v>
      </c>
      <c r="AF615" s="73" t="n">
        <f aca="false">MAX(AF614,AE615)</f>
        <v>5.19489012824181</v>
      </c>
      <c r="AG615" s="70" t="n">
        <f aca="false">1-AE615/AF615</f>
        <v>0</v>
      </c>
      <c r="AH615" s="74" t="n">
        <f aca="false">IF(R615&gt;0,AH614+1,0)</f>
        <v>0</v>
      </c>
      <c r="AI615" s="74" t="n">
        <f aca="false">IF(U615&gt;0,AI614+1,0)</f>
        <v>0</v>
      </c>
      <c r="AJ615" s="74" t="n">
        <f aca="false">IF(G615&gt;0,AJ614+1,0)</f>
        <v>2</v>
      </c>
      <c r="AK615" s="74" t="n">
        <f aca="false">IF(G615&lt;=0,AK614+1,0)</f>
        <v>0</v>
      </c>
      <c r="AL615" s="74" t="n">
        <f aca="false">IF(K615&gt;0,AL614+1,0)</f>
        <v>2</v>
      </c>
      <c r="AM615" s="74" t="n">
        <f aca="false">IF(K615&lt;=0,AM614+1,0)</f>
        <v>0</v>
      </c>
    </row>
    <row r="616" customFormat="false" ht="15" hidden="false" customHeight="false" outlineLevel="0" collapsed="false">
      <c r="A616" s="61" t="n">
        <v>615</v>
      </c>
      <c r="B616" s="62" t="n">
        <v>42361.3854166667</v>
      </c>
      <c r="C616" s="63" t="n">
        <f aca="false">YEAR(B616)</f>
        <v>2015</v>
      </c>
      <c r="D616" s="32" t="s">
        <v>276</v>
      </c>
      <c r="E616" s="64" t="n">
        <v>7831.85</v>
      </c>
      <c r="F616" s="65" t="n">
        <v>-0.002</v>
      </c>
      <c r="G616" s="66" t="n">
        <v>-15.6637</v>
      </c>
      <c r="H616" s="67" t="n">
        <f aca="false">E616+IF(D616="Long",1,-1)*G616</f>
        <v>7847.5137</v>
      </c>
      <c r="I616" s="68" t="n">
        <f aca="false">Assumptions!$B$58</f>
        <v>5.35750011455817</v>
      </c>
      <c r="J616" s="68" t="n">
        <f aca="false">INDEX(Yearly!$T$5:$T$22,MATCH(C616,Yearly!$A$5:$A$22,0))</f>
        <v>0.714333348607756</v>
      </c>
      <c r="K616" s="68" t="n">
        <f aca="false">G616-I616-J616</f>
        <v>-21.7355334631659</v>
      </c>
      <c r="L616" s="69" t="n">
        <f aca="false">(I616+J616)/Assumptions!$B$8</f>
        <v>0.00026772991973464</v>
      </c>
      <c r="M616" s="70" t="n">
        <f aca="false">F616-L616</f>
        <v>-0.00226772991973464</v>
      </c>
      <c r="N616" s="71" t="n">
        <f aca="false">G616*Assumptions!$B$7</f>
        <v>-123195.0005</v>
      </c>
      <c r="O616" s="71" t="n">
        <f aca="false">K616*Assumptions!$B$7</f>
        <v>-170949.9706878</v>
      </c>
      <c r="P616" s="68" t="n">
        <f aca="false">P615+G616</f>
        <v>9840.40731499999</v>
      </c>
      <c r="Q616" s="68" t="n">
        <f aca="false">MAX(Q615,P616)</f>
        <v>9856.07101499999</v>
      </c>
      <c r="R616" s="68" t="n">
        <f aca="false">Q616-P616</f>
        <v>15.6636999999992</v>
      </c>
      <c r="S616" s="68" t="n">
        <f aca="false">S615+K616</f>
        <v>6101.58656838701</v>
      </c>
      <c r="T616" s="68" t="n">
        <f aca="false">MAX(T615,S616)</f>
        <v>6123.32210185017</v>
      </c>
      <c r="U616" s="68" t="n">
        <f aca="false">T616-S616</f>
        <v>21.7355334631657</v>
      </c>
      <c r="V616" s="70" t="n">
        <f aca="false">V615+F616</f>
        <v>1.9078</v>
      </c>
      <c r="W616" s="70" t="n">
        <f aca="false">MAX(W615,V616)</f>
        <v>1.9098</v>
      </c>
      <c r="X616" s="70" t="n">
        <f aca="false">W616-V616</f>
        <v>0.002</v>
      </c>
      <c r="Y616" s="70" t="n">
        <f aca="false">Y615+M616</f>
        <v>1.74294136471869</v>
      </c>
      <c r="Z616" s="70" t="n">
        <f aca="false">MAX(Z615,Y616)</f>
        <v>1.74520909463843</v>
      </c>
      <c r="AA616" s="70" t="n">
        <f aca="false">Z616-Y616</f>
        <v>0.00226772991973467</v>
      </c>
      <c r="AB616" s="72" t="n">
        <f aca="false">AB615*(1+F616)</f>
        <v>6.10932393938058</v>
      </c>
      <c r="AC616" s="73" t="n">
        <f aca="false">MAX(AC615,AB616)</f>
        <v>6.12156707352763</v>
      </c>
      <c r="AD616" s="70" t="n">
        <f aca="false">1-AB616/AC616</f>
        <v>0.002</v>
      </c>
      <c r="AE616" s="73" t="n">
        <f aca="false">AE615*(1+M616)</f>
        <v>5.18310952046826</v>
      </c>
      <c r="AF616" s="73" t="n">
        <f aca="false">MAX(AF615,AE616)</f>
        <v>5.19489012824181</v>
      </c>
      <c r="AG616" s="70" t="n">
        <f aca="false">1-AE616/AF616</f>
        <v>0.00226772991973456</v>
      </c>
      <c r="AH616" s="74" t="n">
        <f aca="false">IF(R616&gt;0,AH615+1,0)</f>
        <v>1</v>
      </c>
      <c r="AI616" s="74" t="n">
        <f aca="false">IF(U616&gt;0,AI615+1,0)</f>
        <v>1</v>
      </c>
      <c r="AJ616" s="74" t="n">
        <f aca="false">IF(G616&gt;0,AJ615+1,0)</f>
        <v>0</v>
      </c>
      <c r="AK616" s="74" t="n">
        <f aca="false">IF(G616&lt;=0,AK615+1,0)</f>
        <v>1</v>
      </c>
      <c r="AL616" s="74" t="n">
        <f aca="false">IF(K616&gt;0,AL615+1,0)</f>
        <v>0</v>
      </c>
      <c r="AM616" s="74" t="n">
        <f aca="false">IF(K616&lt;=0,AM615+1,0)</f>
        <v>1</v>
      </c>
    </row>
    <row r="617" customFormat="false" ht="15" hidden="false" customHeight="false" outlineLevel="0" collapsed="false">
      <c r="A617" s="61" t="n">
        <v>616</v>
      </c>
      <c r="B617" s="62" t="n">
        <v>42361.40625</v>
      </c>
      <c r="C617" s="63" t="n">
        <f aca="false">YEAR(B617)</f>
        <v>2015</v>
      </c>
      <c r="D617" s="32" t="s">
        <v>277</v>
      </c>
      <c r="E617" s="64" t="n">
        <v>7847.65</v>
      </c>
      <c r="F617" s="65" t="n">
        <v>0.0107</v>
      </c>
      <c r="G617" s="66" t="n">
        <v>83.969855</v>
      </c>
      <c r="H617" s="67" t="n">
        <f aca="false">E617+IF(D617="Long",1,-1)*G617</f>
        <v>7931.619855</v>
      </c>
      <c r="I617" s="68" t="n">
        <f aca="false">Assumptions!$B$58</f>
        <v>5.35750011455817</v>
      </c>
      <c r="J617" s="68" t="n">
        <f aca="false">INDEX(Yearly!$T$5:$T$22,MATCH(C617,Yearly!$A$5:$A$22,0))</f>
        <v>0.714333348607756</v>
      </c>
      <c r="K617" s="68" t="n">
        <f aca="false">G617-I617-J617</f>
        <v>77.8980215368341</v>
      </c>
      <c r="L617" s="69" t="n">
        <f aca="false">(I617+J617)/Assumptions!$B$8</f>
        <v>0.00026772991973464</v>
      </c>
      <c r="M617" s="70" t="n">
        <f aca="false">F617-L617</f>
        <v>0.0104322700802654</v>
      </c>
      <c r="N617" s="71" t="n">
        <f aca="false">G617*Assumptions!$B$7</f>
        <v>660422.909575</v>
      </c>
      <c r="O617" s="71" t="n">
        <f aca="false">K617*Assumptions!$B$7</f>
        <v>612667.9393872</v>
      </c>
      <c r="P617" s="68" t="n">
        <f aca="false">P616+G617</f>
        <v>9924.37716999999</v>
      </c>
      <c r="Q617" s="68" t="n">
        <f aca="false">MAX(Q616,P617)</f>
        <v>9924.37716999999</v>
      </c>
      <c r="R617" s="68" t="n">
        <f aca="false">Q617-P617</f>
        <v>0</v>
      </c>
      <c r="S617" s="68" t="n">
        <f aca="false">S616+K617</f>
        <v>6179.48458992384</v>
      </c>
      <c r="T617" s="68" t="n">
        <f aca="false">MAX(T616,S617)</f>
        <v>6179.48458992384</v>
      </c>
      <c r="U617" s="68" t="n">
        <f aca="false">T617-S617</f>
        <v>0</v>
      </c>
      <c r="V617" s="70" t="n">
        <f aca="false">V616+F617</f>
        <v>1.9185</v>
      </c>
      <c r="W617" s="70" t="n">
        <f aca="false">MAX(W616,V617)</f>
        <v>1.9185</v>
      </c>
      <c r="X617" s="70" t="n">
        <f aca="false">W617-V617</f>
        <v>0</v>
      </c>
      <c r="Y617" s="70" t="n">
        <f aca="false">Y616+M617</f>
        <v>1.75337363479896</v>
      </c>
      <c r="Z617" s="70" t="n">
        <f aca="false">MAX(Z616,Y617)</f>
        <v>1.75337363479896</v>
      </c>
      <c r="AA617" s="70" t="n">
        <f aca="false">Z617-Y617</f>
        <v>0</v>
      </c>
      <c r="AB617" s="72" t="n">
        <f aca="false">AB616*(1+F617)</f>
        <v>6.17469370553195</v>
      </c>
      <c r="AC617" s="73" t="n">
        <f aca="false">MAX(AC616,AB617)</f>
        <v>6.17469370553195</v>
      </c>
      <c r="AD617" s="70" t="n">
        <f aca="false">1-AB617/AC617</f>
        <v>0</v>
      </c>
      <c r="AE617" s="73" t="n">
        <f aca="false">AE616*(1+M617)</f>
        <v>5.23718111884138</v>
      </c>
      <c r="AF617" s="73" t="n">
        <f aca="false">MAX(AF616,AE617)</f>
        <v>5.23718111884138</v>
      </c>
      <c r="AG617" s="70" t="n">
        <f aca="false">1-AE617/AF617</f>
        <v>0</v>
      </c>
      <c r="AH617" s="74" t="n">
        <f aca="false">IF(R617&gt;0,AH616+1,0)</f>
        <v>0</v>
      </c>
      <c r="AI617" s="74" t="n">
        <f aca="false">IF(U617&gt;0,AI616+1,0)</f>
        <v>0</v>
      </c>
      <c r="AJ617" s="74" t="n">
        <f aca="false">IF(G617&gt;0,AJ616+1,0)</f>
        <v>1</v>
      </c>
      <c r="AK617" s="74" t="n">
        <f aca="false">IF(G617&lt;=0,AK616+1,0)</f>
        <v>0</v>
      </c>
      <c r="AL617" s="74" t="n">
        <f aca="false">IF(K617&gt;0,AL616+1,0)</f>
        <v>1</v>
      </c>
      <c r="AM617" s="74" t="n">
        <f aca="false">IF(K617&lt;=0,AM616+1,0)</f>
        <v>0</v>
      </c>
    </row>
    <row r="618" customFormat="false" ht="15" hidden="false" customHeight="false" outlineLevel="0" collapsed="false">
      <c r="A618" s="61" t="n">
        <v>617</v>
      </c>
      <c r="B618" s="62" t="n">
        <v>42383.5520833333</v>
      </c>
      <c r="C618" s="63" t="n">
        <f aca="false">YEAR(B618)</f>
        <v>2016</v>
      </c>
      <c r="D618" s="32" t="s">
        <v>277</v>
      </c>
      <c r="E618" s="64" t="n">
        <v>7579.55</v>
      </c>
      <c r="F618" s="65" t="n">
        <v>-0.0065</v>
      </c>
      <c r="G618" s="66" t="n">
        <v>-49.267075</v>
      </c>
      <c r="H618" s="67" t="n">
        <f aca="false">E618+IF(D618="Long",1,-1)*G618</f>
        <v>7530.282925</v>
      </c>
      <c r="I618" s="68" t="n">
        <f aca="false">Assumptions!$B$58</f>
        <v>5.35750011455817</v>
      </c>
      <c r="J618" s="68" t="n">
        <f aca="false">INDEX(Yearly!$T$5:$T$22,MATCH(C618,Yearly!$A$5:$A$22,0))</f>
        <v>0.706483531590088</v>
      </c>
      <c r="K618" s="68" t="n">
        <f aca="false">G618-I618-J618</f>
        <v>-55.3310586461483</v>
      </c>
      <c r="L618" s="69" t="n">
        <f aca="false">(I618+J618)/Assumptions!$B$8</f>
        <v>0.000267383791848752</v>
      </c>
      <c r="M618" s="70" t="n">
        <f aca="false">F618-L618</f>
        <v>-0.00676738379184875</v>
      </c>
      <c r="N618" s="71" t="n">
        <f aca="false">G618*Assumptions!$B$7</f>
        <v>-387485.544875</v>
      </c>
      <c r="O618" s="71" t="n">
        <f aca="false">K618*Assumptions!$B$7</f>
        <v>-435178.776251956</v>
      </c>
      <c r="P618" s="68" t="n">
        <f aca="false">P617+G618</f>
        <v>9875.11009499999</v>
      </c>
      <c r="Q618" s="68" t="n">
        <f aca="false">MAX(Q617,P618)</f>
        <v>9924.37716999999</v>
      </c>
      <c r="R618" s="68" t="n">
        <f aca="false">Q618-P618</f>
        <v>49.2670749999998</v>
      </c>
      <c r="S618" s="68" t="n">
        <f aca="false">S617+K618</f>
        <v>6124.15353127769</v>
      </c>
      <c r="T618" s="68" t="n">
        <f aca="false">MAX(T617,S618)</f>
        <v>6179.48458992384</v>
      </c>
      <c r="U618" s="68" t="n">
        <f aca="false">T618-S618</f>
        <v>55.3310586461485</v>
      </c>
      <c r="V618" s="70" t="n">
        <f aca="false">V617+F618</f>
        <v>1.912</v>
      </c>
      <c r="W618" s="70" t="n">
        <f aca="false">MAX(W617,V618)</f>
        <v>1.9185</v>
      </c>
      <c r="X618" s="70" t="n">
        <f aca="false">W618-V618</f>
        <v>0.00649999999999995</v>
      </c>
      <c r="Y618" s="70" t="n">
        <f aca="false">Y617+M618</f>
        <v>1.74660625100711</v>
      </c>
      <c r="Z618" s="70" t="n">
        <f aca="false">MAX(Z617,Y618)</f>
        <v>1.75337363479896</v>
      </c>
      <c r="AA618" s="70" t="n">
        <f aca="false">Z618-Y618</f>
        <v>0.00676738379184871</v>
      </c>
      <c r="AB618" s="72" t="n">
        <f aca="false">AB617*(1+F618)</f>
        <v>6.13455819644599</v>
      </c>
      <c r="AC618" s="73" t="n">
        <f aca="false">MAX(AC617,AB618)</f>
        <v>6.17469370553195</v>
      </c>
      <c r="AD618" s="70" t="n">
        <f aca="false">1-AB618/AC618</f>
        <v>0.00649999999999995</v>
      </c>
      <c r="AE618" s="73" t="n">
        <f aca="false">AE617*(1+M618)</f>
        <v>5.20173910422275</v>
      </c>
      <c r="AF618" s="73" t="n">
        <f aca="false">MAX(AF617,AE618)</f>
        <v>5.23718111884138</v>
      </c>
      <c r="AG618" s="70" t="n">
        <f aca="false">1-AE618/AF618</f>
        <v>0.00676738379184871</v>
      </c>
      <c r="AH618" s="74" t="n">
        <f aca="false">IF(R618&gt;0,AH617+1,0)</f>
        <v>1</v>
      </c>
      <c r="AI618" s="74" t="n">
        <f aca="false">IF(U618&gt;0,AI617+1,0)</f>
        <v>1</v>
      </c>
      <c r="AJ618" s="74" t="n">
        <f aca="false">IF(G618&gt;0,AJ617+1,0)</f>
        <v>0</v>
      </c>
      <c r="AK618" s="74" t="n">
        <f aca="false">IF(G618&lt;=0,AK617+1,0)</f>
        <v>1</v>
      </c>
      <c r="AL618" s="74" t="n">
        <f aca="false">IF(K618&gt;0,AL617+1,0)</f>
        <v>0</v>
      </c>
      <c r="AM618" s="74" t="n">
        <f aca="false">IF(K618&lt;=0,AM617+1,0)</f>
        <v>1</v>
      </c>
    </row>
    <row r="619" customFormat="false" ht="15" hidden="false" customHeight="false" outlineLevel="0" collapsed="false">
      <c r="A619" s="61" t="n">
        <v>618</v>
      </c>
      <c r="B619" s="62" t="n">
        <v>42383.6138888889</v>
      </c>
      <c r="C619" s="63" t="n">
        <f aca="false">YEAR(B619)</f>
        <v>2016</v>
      </c>
      <c r="D619" s="32" t="s">
        <v>276</v>
      </c>
      <c r="E619" s="64" t="n">
        <v>7530.5</v>
      </c>
      <c r="F619" s="65" t="n">
        <v>0.019</v>
      </c>
      <c r="G619" s="66" t="n">
        <v>143.0795</v>
      </c>
      <c r="H619" s="67" t="n">
        <f aca="false">E619+IF(D619="Long",1,-1)*G619</f>
        <v>7387.4205</v>
      </c>
      <c r="I619" s="68" t="n">
        <f aca="false">Assumptions!$B$58</f>
        <v>5.35750011455817</v>
      </c>
      <c r="J619" s="68" t="n">
        <f aca="false">INDEX(Yearly!$T$5:$T$22,MATCH(C619,Yearly!$A$5:$A$22,0))</f>
        <v>0.706483531590088</v>
      </c>
      <c r="K619" s="68" t="n">
        <f aca="false">G619-I619-J619</f>
        <v>137.015516353852</v>
      </c>
      <c r="L619" s="69" t="n">
        <f aca="false">(I619+J619)/Assumptions!$B$8</f>
        <v>0.000267383791848752</v>
      </c>
      <c r="M619" s="70" t="n">
        <f aca="false">F619-L619</f>
        <v>0.0187326162081512</v>
      </c>
      <c r="N619" s="71" t="n">
        <f aca="false">G619*Assumptions!$B$7</f>
        <v>1125320.2675</v>
      </c>
      <c r="O619" s="71" t="n">
        <f aca="false">K619*Assumptions!$B$7</f>
        <v>1077627.03612304</v>
      </c>
      <c r="P619" s="68" t="n">
        <f aca="false">P618+G619</f>
        <v>10018.189595</v>
      </c>
      <c r="Q619" s="68" t="n">
        <f aca="false">MAX(Q618,P619)</f>
        <v>10018.189595</v>
      </c>
      <c r="R619" s="68" t="n">
        <f aca="false">Q619-P619</f>
        <v>0</v>
      </c>
      <c r="S619" s="68" t="n">
        <f aca="false">S618+K619</f>
        <v>6261.16904763154</v>
      </c>
      <c r="T619" s="68" t="n">
        <f aca="false">MAX(T618,S619)</f>
        <v>6261.16904763154</v>
      </c>
      <c r="U619" s="68" t="n">
        <f aca="false">T619-S619</f>
        <v>0</v>
      </c>
      <c r="V619" s="70" t="n">
        <f aca="false">V618+F619</f>
        <v>1.931</v>
      </c>
      <c r="W619" s="70" t="n">
        <f aca="false">MAX(W618,V619)</f>
        <v>1.931</v>
      </c>
      <c r="X619" s="70" t="n">
        <f aca="false">W619-V619</f>
        <v>0</v>
      </c>
      <c r="Y619" s="70" t="n">
        <f aca="false">Y618+M619</f>
        <v>1.76533886721526</v>
      </c>
      <c r="Z619" s="70" t="n">
        <f aca="false">MAX(Z618,Y619)</f>
        <v>1.76533886721526</v>
      </c>
      <c r="AA619" s="70" t="n">
        <f aca="false">Z619-Y619</f>
        <v>0</v>
      </c>
      <c r="AB619" s="72" t="n">
        <f aca="false">AB618*(1+F619)</f>
        <v>6.25111480217846</v>
      </c>
      <c r="AC619" s="73" t="n">
        <f aca="false">MAX(AC618,AB619)</f>
        <v>6.25111480217846</v>
      </c>
      <c r="AD619" s="70" t="n">
        <f aca="false">1-AB619/AC619</f>
        <v>0</v>
      </c>
      <c r="AE619" s="73" t="n">
        <f aca="false">AE618*(1+M619)</f>
        <v>5.29918128647709</v>
      </c>
      <c r="AF619" s="73" t="n">
        <f aca="false">MAX(AF618,AE619)</f>
        <v>5.29918128647709</v>
      </c>
      <c r="AG619" s="70" t="n">
        <f aca="false">1-AE619/AF619</f>
        <v>0</v>
      </c>
      <c r="AH619" s="74" t="n">
        <f aca="false">IF(R619&gt;0,AH618+1,0)</f>
        <v>0</v>
      </c>
      <c r="AI619" s="74" t="n">
        <f aca="false">IF(U619&gt;0,AI618+1,0)</f>
        <v>0</v>
      </c>
      <c r="AJ619" s="74" t="n">
        <f aca="false">IF(G619&gt;0,AJ618+1,0)</f>
        <v>1</v>
      </c>
      <c r="AK619" s="74" t="n">
        <f aca="false">IF(G619&lt;=0,AK618+1,0)</f>
        <v>0</v>
      </c>
      <c r="AL619" s="74" t="n">
        <f aca="false">IF(K619&gt;0,AL618+1,0)</f>
        <v>1</v>
      </c>
      <c r="AM619" s="74" t="n">
        <f aca="false">IF(K619&lt;=0,AM618+1,0)</f>
        <v>0</v>
      </c>
    </row>
    <row r="620" customFormat="false" ht="15" hidden="false" customHeight="false" outlineLevel="0" collapsed="false">
      <c r="A620" s="61" t="n">
        <v>619</v>
      </c>
      <c r="B620" s="62" t="n">
        <v>42391.4479166667</v>
      </c>
      <c r="C620" s="63" t="n">
        <f aca="false">YEAR(B620)</f>
        <v>2016</v>
      </c>
      <c r="D620" s="32" t="s">
        <v>277</v>
      </c>
      <c r="E620" s="64" t="n">
        <v>7387.75</v>
      </c>
      <c r="F620" s="65" t="n">
        <v>0.0038</v>
      </c>
      <c r="G620" s="66" t="n">
        <v>28.07345</v>
      </c>
      <c r="H620" s="67" t="n">
        <f aca="false">E620+IF(D620="Long",1,-1)*G620</f>
        <v>7415.82345</v>
      </c>
      <c r="I620" s="68" t="n">
        <f aca="false">Assumptions!$B$58</f>
        <v>5.35750011455817</v>
      </c>
      <c r="J620" s="68" t="n">
        <f aca="false">INDEX(Yearly!$T$5:$T$22,MATCH(C620,Yearly!$A$5:$A$22,0))</f>
        <v>0.706483531590088</v>
      </c>
      <c r="K620" s="68" t="n">
        <f aca="false">G620-I620-J620</f>
        <v>22.0094663538517</v>
      </c>
      <c r="L620" s="69" t="n">
        <f aca="false">(I620+J620)/Assumptions!$B$8</f>
        <v>0.000267383791848752</v>
      </c>
      <c r="M620" s="70" t="n">
        <f aca="false">F620-L620</f>
        <v>0.00353261620815125</v>
      </c>
      <c r="N620" s="71" t="n">
        <f aca="false">G620*Assumptions!$B$7</f>
        <v>220797.68425</v>
      </c>
      <c r="O620" s="71" t="n">
        <f aca="false">K620*Assumptions!$B$7</f>
        <v>173104.452873044</v>
      </c>
      <c r="P620" s="68" t="n">
        <f aca="false">P619+G620</f>
        <v>10046.263045</v>
      </c>
      <c r="Q620" s="68" t="n">
        <f aca="false">MAX(Q619,P620)</f>
        <v>10046.263045</v>
      </c>
      <c r="R620" s="68" t="n">
        <f aca="false">Q620-P620</f>
        <v>0</v>
      </c>
      <c r="S620" s="68" t="n">
        <f aca="false">S619+K620</f>
        <v>6283.1785139854</v>
      </c>
      <c r="T620" s="68" t="n">
        <f aca="false">MAX(T619,S620)</f>
        <v>6283.1785139854</v>
      </c>
      <c r="U620" s="68" t="n">
        <f aca="false">T620-S620</f>
        <v>0</v>
      </c>
      <c r="V620" s="70" t="n">
        <f aca="false">V619+F620</f>
        <v>1.9348</v>
      </c>
      <c r="W620" s="70" t="n">
        <f aca="false">MAX(W619,V620)</f>
        <v>1.9348</v>
      </c>
      <c r="X620" s="70" t="n">
        <f aca="false">W620-V620</f>
        <v>0</v>
      </c>
      <c r="Y620" s="70" t="n">
        <f aca="false">Y619+M620</f>
        <v>1.76887148342341</v>
      </c>
      <c r="Z620" s="70" t="n">
        <f aca="false">MAX(Z619,Y620)</f>
        <v>1.76887148342341</v>
      </c>
      <c r="AA620" s="70" t="n">
        <f aca="false">Z620-Y620</f>
        <v>0</v>
      </c>
      <c r="AB620" s="72" t="n">
        <f aca="false">AB619*(1+F620)</f>
        <v>6.27486903842674</v>
      </c>
      <c r="AC620" s="73" t="n">
        <f aca="false">MAX(AC619,AB620)</f>
        <v>6.27486903842674</v>
      </c>
      <c r="AD620" s="70" t="n">
        <f aca="false">1-AB620/AC620</f>
        <v>0</v>
      </c>
      <c r="AE620" s="73" t="n">
        <f aca="false">AE619*(1+M620)</f>
        <v>5.31790126017963</v>
      </c>
      <c r="AF620" s="73" t="n">
        <f aca="false">MAX(AF619,AE620)</f>
        <v>5.31790126017963</v>
      </c>
      <c r="AG620" s="70" t="n">
        <f aca="false">1-AE620/AF620</f>
        <v>0</v>
      </c>
      <c r="AH620" s="74" t="n">
        <f aca="false">IF(R620&gt;0,AH619+1,0)</f>
        <v>0</v>
      </c>
      <c r="AI620" s="74" t="n">
        <f aca="false">IF(U620&gt;0,AI619+1,0)</f>
        <v>0</v>
      </c>
      <c r="AJ620" s="74" t="n">
        <f aca="false">IF(G620&gt;0,AJ619+1,0)</f>
        <v>2</v>
      </c>
      <c r="AK620" s="74" t="n">
        <f aca="false">IF(G620&lt;=0,AK619+1,0)</f>
        <v>0</v>
      </c>
      <c r="AL620" s="74" t="n">
        <f aca="false">IF(K620&gt;0,AL619+1,0)</f>
        <v>2</v>
      </c>
      <c r="AM620" s="74" t="n">
        <f aca="false">IF(K620&lt;=0,AM619+1,0)</f>
        <v>0</v>
      </c>
    </row>
    <row r="621" customFormat="false" ht="15" hidden="false" customHeight="false" outlineLevel="0" collapsed="false">
      <c r="A621" s="61" t="n">
        <v>620</v>
      </c>
      <c r="B621" s="62" t="n">
        <v>42398.3854166667</v>
      </c>
      <c r="C621" s="63" t="n">
        <f aca="false">YEAR(B621)</f>
        <v>2016</v>
      </c>
      <c r="D621" s="32" t="s">
        <v>276</v>
      </c>
      <c r="E621" s="64" t="n">
        <v>7415.85</v>
      </c>
      <c r="F621" s="65" t="n">
        <v>-0.0047</v>
      </c>
      <c r="G621" s="66" t="n">
        <v>-34.854495</v>
      </c>
      <c r="H621" s="67" t="n">
        <f aca="false">E621+IF(D621="Long",1,-1)*G621</f>
        <v>7450.704495</v>
      </c>
      <c r="I621" s="68" t="n">
        <f aca="false">Assumptions!$B$58</f>
        <v>5.35750011455817</v>
      </c>
      <c r="J621" s="68" t="n">
        <f aca="false">INDEX(Yearly!$T$5:$T$22,MATCH(C621,Yearly!$A$5:$A$22,0))</f>
        <v>0.706483531590088</v>
      </c>
      <c r="K621" s="68" t="n">
        <f aca="false">G621-I621-J621</f>
        <v>-40.9184786461483</v>
      </c>
      <c r="L621" s="69" t="n">
        <f aca="false">(I621+J621)/Assumptions!$B$8</f>
        <v>0.000267383791848752</v>
      </c>
      <c r="M621" s="70" t="n">
        <f aca="false">F621-L621</f>
        <v>-0.00496738379184875</v>
      </c>
      <c r="N621" s="71" t="n">
        <f aca="false">G621*Assumptions!$B$7</f>
        <v>-274130.603175</v>
      </c>
      <c r="O621" s="71" t="n">
        <f aca="false">K621*Assumptions!$B$7</f>
        <v>-321823.834551956</v>
      </c>
      <c r="P621" s="68" t="n">
        <f aca="false">P620+G621</f>
        <v>10011.40855</v>
      </c>
      <c r="Q621" s="68" t="n">
        <f aca="false">MAX(Q620,P621)</f>
        <v>10046.263045</v>
      </c>
      <c r="R621" s="68" t="n">
        <f aca="false">Q621-P621</f>
        <v>34.8544949999996</v>
      </c>
      <c r="S621" s="68" t="n">
        <f aca="false">S620+K621</f>
        <v>6242.26003533925</v>
      </c>
      <c r="T621" s="68" t="n">
        <f aca="false">MAX(T620,S621)</f>
        <v>6283.1785139854</v>
      </c>
      <c r="U621" s="68" t="n">
        <f aca="false">T621-S621</f>
        <v>40.9184786461483</v>
      </c>
      <c r="V621" s="70" t="n">
        <f aca="false">V620+F621</f>
        <v>1.9301</v>
      </c>
      <c r="W621" s="70" t="n">
        <f aca="false">MAX(W620,V621)</f>
        <v>1.9348</v>
      </c>
      <c r="X621" s="70" t="n">
        <f aca="false">W621-V621</f>
        <v>0.00469999999999993</v>
      </c>
      <c r="Y621" s="70" t="n">
        <f aca="false">Y620+M621</f>
        <v>1.76390409963156</v>
      </c>
      <c r="Z621" s="70" t="n">
        <f aca="false">MAX(Z620,Y621)</f>
        <v>1.76887148342341</v>
      </c>
      <c r="AA621" s="70" t="n">
        <f aca="false">Z621-Y621</f>
        <v>0.00496738379184869</v>
      </c>
      <c r="AB621" s="72" t="n">
        <f aca="false">AB620*(1+F621)</f>
        <v>6.24537715394613</v>
      </c>
      <c r="AC621" s="73" t="n">
        <f aca="false">MAX(AC620,AB621)</f>
        <v>6.27486903842674</v>
      </c>
      <c r="AD621" s="70" t="n">
        <f aca="false">1-AB621/AC621</f>
        <v>0.00470000000000004</v>
      </c>
      <c r="AE621" s="73" t="n">
        <f aca="false">AE620*(1+M621)</f>
        <v>5.29148520365316</v>
      </c>
      <c r="AF621" s="73" t="n">
        <f aca="false">MAX(AF620,AE621)</f>
        <v>5.31790126017963</v>
      </c>
      <c r="AG621" s="70" t="n">
        <f aca="false">1-AE621/AF621</f>
        <v>0.00496738379184869</v>
      </c>
      <c r="AH621" s="74" t="n">
        <f aca="false">IF(R621&gt;0,AH620+1,0)</f>
        <v>1</v>
      </c>
      <c r="AI621" s="74" t="n">
        <f aca="false">IF(U621&gt;0,AI620+1,0)</f>
        <v>1</v>
      </c>
      <c r="AJ621" s="74" t="n">
        <f aca="false">IF(G621&gt;0,AJ620+1,0)</f>
        <v>0</v>
      </c>
      <c r="AK621" s="74" t="n">
        <f aca="false">IF(G621&lt;=0,AK620+1,0)</f>
        <v>1</v>
      </c>
      <c r="AL621" s="74" t="n">
        <f aca="false">IF(K621&gt;0,AL620+1,0)</f>
        <v>0</v>
      </c>
      <c r="AM621" s="74" t="n">
        <f aca="false">IF(K621&lt;=0,AM620+1,0)</f>
        <v>1</v>
      </c>
    </row>
    <row r="622" customFormat="false" ht="15" hidden="false" customHeight="false" outlineLevel="0" collapsed="false">
      <c r="A622" s="61" t="n">
        <v>621</v>
      </c>
      <c r="B622" s="62" t="n">
        <v>42398.40625</v>
      </c>
      <c r="C622" s="63" t="n">
        <f aca="false">YEAR(B622)</f>
        <v>2016</v>
      </c>
      <c r="D622" s="32" t="s">
        <v>277</v>
      </c>
      <c r="E622" s="64" t="n">
        <v>7450.65</v>
      </c>
      <c r="F622" s="65" t="n">
        <v>0.0005</v>
      </c>
      <c r="G622" s="66" t="n">
        <v>3.725325</v>
      </c>
      <c r="H622" s="67" t="n">
        <f aca="false">E622+IF(D622="Long",1,-1)*G622</f>
        <v>7454.375325</v>
      </c>
      <c r="I622" s="68" t="n">
        <f aca="false">Assumptions!$B$58</f>
        <v>5.35750011455817</v>
      </c>
      <c r="J622" s="68" t="n">
        <f aca="false">INDEX(Yearly!$T$5:$T$22,MATCH(C622,Yearly!$A$5:$A$22,0))</f>
        <v>0.706483531590088</v>
      </c>
      <c r="K622" s="68" t="n">
        <f aca="false">G622-I622-J622</f>
        <v>-2.33865864614826</v>
      </c>
      <c r="L622" s="69" t="n">
        <f aca="false">(I622+J622)/Assumptions!$B$8</f>
        <v>0.000267383791848752</v>
      </c>
      <c r="M622" s="70" t="n">
        <f aca="false">F622-L622</f>
        <v>0.000232616208151248</v>
      </c>
      <c r="N622" s="71" t="n">
        <f aca="false">G622*Assumptions!$B$7</f>
        <v>29299.681125</v>
      </c>
      <c r="O622" s="71" t="n">
        <f aca="false">K622*Assumptions!$B$7</f>
        <v>-18393.550251956</v>
      </c>
      <c r="P622" s="68" t="n">
        <f aca="false">P621+G622</f>
        <v>10015.133875</v>
      </c>
      <c r="Q622" s="68" t="n">
        <f aca="false">MAX(Q621,P622)</f>
        <v>10046.263045</v>
      </c>
      <c r="R622" s="68" t="n">
        <f aca="false">Q622-P622</f>
        <v>31.1291700000002</v>
      </c>
      <c r="S622" s="68" t="n">
        <f aca="false">S621+K622</f>
        <v>6239.9213766931</v>
      </c>
      <c r="T622" s="68" t="n">
        <f aca="false">MAX(T621,S622)</f>
        <v>6283.1785139854</v>
      </c>
      <c r="U622" s="68" t="n">
        <f aca="false">T622-S622</f>
        <v>43.2571372922967</v>
      </c>
      <c r="V622" s="70" t="n">
        <f aca="false">V621+F622</f>
        <v>1.9306</v>
      </c>
      <c r="W622" s="70" t="n">
        <f aca="false">MAX(W621,V622)</f>
        <v>1.9348</v>
      </c>
      <c r="X622" s="70" t="n">
        <f aca="false">W622-V622</f>
        <v>0.00419999999999998</v>
      </c>
      <c r="Y622" s="70" t="n">
        <f aca="false">Y621+M622</f>
        <v>1.76413671583971</v>
      </c>
      <c r="Z622" s="70" t="n">
        <f aca="false">MAX(Z621,Y622)</f>
        <v>1.76887148342341</v>
      </c>
      <c r="AA622" s="70" t="n">
        <f aca="false">Z622-Y622</f>
        <v>0.00473476758369751</v>
      </c>
      <c r="AB622" s="72" t="n">
        <f aca="false">AB621*(1+F622)</f>
        <v>6.24849984252311</v>
      </c>
      <c r="AC622" s="73" t="n">
        <f aca="false">MAX(AC621,AB622)</f>
        <v>6.27486903842674</v>
      </c>
      <c r="AD622" s="70" t="n">
        <f aca="false">1-AB622/AC622</f>
        <v>0.00420235000000013</v>
      </c>
      <c r="AE622" s="73" t="n">
        <f aca="false">AE621*(1+M622)</f>
        <v>5.29271608887672</v>
      </c>
      <c r="AF622" s="73" t="n">
        <f aca="false">MAX(AF621,AE622)</f>
        <v>5.31790126017963</v>
      </c>
      <c r="AG622" s="70" t="n">
        <f aca="false">1-AE622/AF622</f>
        <v>0.00473592307767967</v>
      </c>
      <c r="AH622" s="74" t="n">
        <f aca="false">IF(R622&gt;0,AH621+1,0)</f>
        <v>2</v>
      </c>
      <c r="AI622" s="74" t="n">
        <f aca="false">IF(U622&gt;0,AI621+1,0)</f>
        <v>2</v>
      </c>
      <c r="AJ622" s="74" t="n">
        <f aca="false">IF(G622&gt;0,AJ621+1,0)</f>
        <v>1</v>
      </c>
      <c r="AK622" s="74" t="n">
        <f aca="false">IF(G622&lt;=0,AK621+1,0)</f>
        <v>0</v>
      </c>
      <c r="AL622" s="74" t="n">
        <f aca="false">IF(K622&gt;0,AL621+1,0)</f>
        <v>0</v>
      </c>
      <c r="AM622" s="74" t="n">
        <f aca="false">IF(K622&lt;=0,AM621+1,0)</f>
        <v>2</v>
      </c>
    </row>
    <row r="623" customFormat="false" ht="15" hidden="false" customHeight="false" outlineLevel="0" collapsed="false">
      <c r="A623" s="61" t="n">
        <v>622</v>
      </c>
      <c r="B623" s="62" t="n">
        <v>42402.6354166667</v>
      </c>
      <c r="C623" s="63" t="n">
        <f aca="false">YEAR(B623)</f>
        <v>2016</v>
      </c>
      <c r="D623" s="32" t="s">
        <v>276</v>
      </c>
      <c r="E623" s="64" t="n">
        <v>7454.3</v>
      </c>
      <c r="F623" s="65" t="n">
        <v>-0.0022</v>
      </c>
      <c r="G623" s="66" t="n">
        <v>-16.39946</v>
      </c>
      <c r="H623" s="67" t="n">
        <f aca="false">E623+IF(D623="Long",1,-1)*G623</f>
        <v>7470.69946</v>
      </c>
      <c r="I623" s="68" t="n">
        <f aca="false">Assumptions!$B$58</f>
        <v>5.35750011455817</v>
      </c>
      <c r="J623" s="68" t="n">
        <f aca="false">INDEX(Yearly!$T$5:$T$22,MATCH(C623,Yearly!$A$5:$A$22,0))</f>
        <v>0.706483531590088</v>
      </c>
      <c r="K623" s="68" t="n">
        <f aca="false">G623-I623-J623</f>
        <v>-22.4634436461483</v>
      </c>
      <c r="L623" s="69" t="n">
        <f aca="false">(I623+J623)/Assumptions!$B$8</f>
        <v>0.000267383791848752</v>
      </c>
      <c r="M623" s="70" t="n">
        <f aca="false">F623-L623</f>
        <v>-0.00246738379184875</v>
      </c>
      <c r="N623" s="71" t="n">
        <f aca="false">G623*Assumptions!$B$7</f>
        <v>-128981.7529</v>
      </c>
      <c r="O623" s="71" t="n">
        <f aca="false">K623*Assumptions!$B$7</f>
        <v>-176674.984276956</v>
      </c>
      <c r="P623" s="68" t="n">
        <f aca="false">P622+G623</f>
        <v>9998.73441499999</v>
      </c>
      <c r="Q623" s="68" t="n">
        <f aca="false">MAX(Q622,P623)</f>
        <v>10046.263045</v>
      </c>
      <c r="R623" s="68" t="n">
        <f aca="false">Q623-P623</f>
        <v>47.5286300000007</v>
      </c>
      <c r="S623" s="68" t="n">
        <f aca="false">S622+K623</f>
        <v>6217.45793304695</v>
      </c>
      <c r="T623" s="68" t="n">
        <f aca="false">MAX(T622,S623)</f>
        <v>6283.1785139854</v>
      </c>
      <c r="U623" s="68" t="n">
        <f aca="false">T623-S623</f>
        <v>65.720580938445</v>
      </c>
      <c r="V623" s="70" t="n">
        <f aca="false">V622+F623</f>
        <v>1.9284</v>
      </c>
      <c r="W623" s="70" t="n">
        <f aca="false">MAX(W622,V623)</f>
        <v>1.9348</v>
      </c>
      <c r="X623" s="70" t="n">
        <f aca="false">W623-V623</f>
        <v>0.00639999999999996</v>
      </c>
      <c r="Y623" s="70" t="n">
        <f aca="false">Y622+M623</f>
        <v>1.76166933204787</v>
      </c>
      <c r="Z623" s="70" t="n">
        <f aca="false">MAX(Z622,Y623)</f>
        <v>1.76887148342341</v>
      </c>
      <c r="AA623" s="70" t="n">
        <f aca="false">Z623-Y623</f>
        <v>0.00720215137554625</v>
      </c>
      <c r="AB623" s="72" t="n">
        <f aca="false">AB622*(1+F623)</f>
        <v>6.23475314286956</v>
      </c>
      <c r="AC623" s="73" t="n">
        <f aca="false">MAX(AC622,AB623)</f>
        <v>6.27486903842674</v>
      </c>
      <c r="AD623" s="70" t="n">
        <f aca="false">1-AB623/AC623</f>
        <v>0.00639310483000011</v>
      </c>
      <c r="AE623" s="73" t="n">
        <f aca="false">AE622*(1+M623)</f>
        <v>5.27965692698417</v>
      </c>
      <c r="AF623" s="73" t="n">
        <f aca="false">MAX(AF622,AE623)</f>
        <v>5.31790126017963</v>
      </c>
      <c r="AG623" s="70" t="n">
        <f aca="false">1-AE623/AF623</f>
        <v>0.007191621529687</v>
      </c>
      <c r="AH623" s="74" t="n">
        <f aca="false">IF(R623&gt;0,AH622+1,0)</f>
        <v>3</v>
      </c>
      <c r="AI623" s="74" t="n">
        <f aca="false">IF(U623&gt;0,AI622+1,0)</f>
        <v>3</v>
      </c>
      <c r="AJ623" s="74" t="n">
        <f aca="false">IF(G623&gt;0,AJ622+1,0)</f>
        <v>0</v>
      </c>
      <c r="AK623" s="74" t="n">
        <f aca="false">IF(G623&lt;=0,AK622+1,0)</f>
        <v>1</v>
      </c>
      <c r="AL623" s="74" t="n">
        <f aca="false">IF(K623&gt;0,AL622+1,0)</f>
        <v>0</v>
      </c>
      <c r="AM623" s="74" t="n">
        <f aca="false">IF(K623&lt;=0,AM622+1,0)</f>
        <v>3</v>
      </c>
    </row>
    <row r="624" customFormat="false" ht="15" hidden="false" customHeight="false" outlineLevel="0" collapsed="false">
      <c r="A624" s="61" t="n">
        <v>623</v>
      </c>
      <c r="B624" s="62" t="n">
        <v>42405.4479166667</v>
      </c>
      <c r="C624" s="63" t="n">
        <f aca="false">YEAR(B624)</f>
        <v>2016</v>
      </c>
      <c r="D624" s="32" t="s">
        <v>277</v>
      </c>
      <c r="E624" s="64" t="n">
        <v>7470.7</v>
      </c>
      <c r="F624" s="65" t="n">
        <v>-0.0045</v>
      </c>
      <c r="G624" s="66" t="n">
        <v>-33.61815</v>
      </c>
      <c r="H624" s="67" t="n">
        <f aca="false">E624+IF(D624="Long",1,-1)*G624</f>
        <v>7437.08185</v>
      </c>
      <c r="I624" s="68" t="n">
        <f aca="false">Assumptions!$B$58</f>
        <v>5.35750011455817</v>
      </c>
      <c r="J624" s="68" t="n">
        <f aca="false">INDEX(Yearly!$T$5:$T$22,MATCH(C624,Yearly!$A$5:$A$22,0))</f>
        <v>0.706483531590088</v>
      </c>
      <c r="K624" s="68" t="n">
        <f aca="false">G624-I624-J624</f>
        <v>-39.6821336461483</v>
      </c>
      <c r="L624" s="69" t="n">
        <f aca="false">(I624+J624)/Assumptions!$B$8</f>
        <v>0.000267383791848752</v>
      </c>
      <c r="M624" s="70" t="n">
        <f aca="false">F624-L624</f>
        <v>-0.00476738379184875</v>
      </c>
      <c r="N624" s="71" t="n">
        <f aca="false">G624*Assumptions!$B$7</f>
        <v>-264406.74975</v>
      </c>
      <c r="O624" s="71" t="n">
        <f aca="false">K624*Assumptions!$B$7</f>
        <v>-312099.981126956</v>
      </c>
      <c r="P624" s="68" t="n">
        <f aca="false">P623+G624</f>
        <v>9965.11626499999</v>
      </c>
      <c r="Q624" s="68" t="n">
        <f aca="false">MAX(Q623,P624)</f>
        <v>10046.263045</v>
      </c>
      <c r="R624" s="68" t="n">
        <f aca="false">Q624-P624</f>
        <v>81.1467800000009</v>
      </c>
      <c r="S624" s="68" t="n">
        <f aca="false">S623+K624</f>
        <v>6177.7757994008</v>
      </c>
      <c r="T624" s="68" t="n">
        <f aca="false">MAX(T623,S624)</f>
        <v>6283.1785139854</v>
      </c>
      <c r="U624" s="68" t="n">
        <f aca="false">T624-S624</f>
        <v>105.402714584593</v>
      </c>
      <c r="V624" s="70" t="n">
        <f aca="false">V623+F624</f>
        <v>1.9239</v>
      </c>
      <c r="W624" s="70" t="n">
        <f aca="false">MAX(W623,V624)</f>
        <v>1.9348</v>
      </c>
      <c r="X624" s="70" t="n">
        <f aca="false">W624-V624</f>
        <v>0.0108999999999999</v>
      </c>
      <c r="Y624" s="70" t="n">
        <f aca="false">Y623+M624</f>
        <v>1.75690194825602</v>
      </c>
      <c r="Z624" s="70" t="n">
        <f aca="false">MAX(Z623,Y624)</f>
        <v>1.76887148342341</v>
      </c>
      <c r="AA624" s="70" t="n">
        <f aca="false">Z624-Y624</f>
        <v>0.011969535167395</v>
      </c>
      <c r="AB624" s="72" t="n">
        <f aca="false">AB623*(1+F624)</f>
        <v>6.20669675372664</v>
      </c>
      <c r="AC624" s="73" t="n">
        <f aca="false">MAX(AC623,AB624)</f>
        <v>6.27486903842674</v>
      </c>
      <c r="AD624" s="70" t="n">
        <f aca="false">1-AB624/AC624</f>
        <v>0.0108643358582651</v>
      </c>
      <c r="AE624" s="73" t="n">
        <f aca="false">AE623*(1+M624)</f>
        <v>5.25448677612395</v>
      </c>
      <c r="AF624" s="73" t="n">
        <f aca="false">MAX(AF623,AE624)</f>
        <v>5.31790126017963</v>
      </c>
      <c r="AG624" s="70" t="n">
        <f aca="false">1-AE624/AF624</f>
        <v>0.0119247201016179</v>
      </c>
      <c r="AH624" s="74" t="n">
        <f aca="false">IF(R624&gt;0,AH623+1,0)</f>
        <v>4</v>
      </c>
      <c r="AI624" s="74" t="n">
        <f aca="false">IF(U624&gt;0,AI623+1,0)</f>
        <v>4</v>
      </c>
      <c r="AJ624" s="74" t="n">
        <f aca="false">IF(G624&gt;0,AJ623+1,0)</f>
        <v>0</v>
      </c>
      <c r="AK624" s="74" t="n">
        <f aca="false">IF(G624&lt;=0,AK623+1,0)</f>
        <v>2</v>
      </c>
      <c r="AL624" s="74" t="n">
        <f aca="false">IF(K624&gt;0,AL623+1,0)</f>
        <v>0</v>
      </c>
      <c r="AM624" s="74" t="n">
        <f aca="false">IF(K624&lt;=0,AM623+1,0)</f>
        <v>4</v>
      </c>
    </row>
    <row r="625" customFormat="false" ht="15" hidden="false" customHeight="false" outlineLevel="0" collapsed="false">
      <c r="A625" s="61" t="n">
        <v>624</v>
      </c>
      <c r="B625" s="62" t="n">
        <v>42408.6145833333</v>
      </c>
      <c r="C625" s="63" t="n">
        <f aca="false">YEAR(B625)</f>
        <v>2016</v>
      </c>
      <c r="D625" s="32" t="s">
        <v>276</v>
      </c>
      <c r="E625" s="64" t="n">
        <v>7437.25</v>
      </c>
      <c r="F625" s="65" t="n">
        <v>0.0375</v>
      </c>
      <c r="G625" s="66" t="n">
        <v>278.896875</v>
      </c>
      <c r="H625" s="67" t="n">
        <f aca="false">E625+IF(D625="Long",1,-1)*G625</f>
        <v>7158.353125</v>
      </c>
      <c r="I625" s="68" t="n">
        <f aca="false">Assumptions!$B$58</f>
        <v>5.35750011455817</v>
      </c>
      <c r="J625" s="68" t="n">
        <f aca="false">INDEX(Yearly!$T$5:$T$22,MATCH(C625,Yearly!$A$5:$A$22,0))</f>
        <v>0.706483531590088</v>
      </c>
      <c r="K625" s="68" t="n">
        <f aca="false">G625-I625-J625</f>
        <v>272.832891353852</v>
      </c>
      <c r="L625" s="69" t="n">
        <f aca="false">(I625+J625)/Assumptions!$B$8</f>
        <v>0.000267383791848752</v>
      </c>
      <c r="M625" s="70" t="n">
        <f aca="false">F625-L625</f>
        <v>0.0372326162081513</v>
      </c>
      <c r="N625" s="71" t="n">
        <f aca="false">G625*Assumptions!$B$7</f>
        <v>2193523.921875</v>
      </c>
      <c r="O625" s="71" t="n">
        <f aca="false">K625*Assumptions!$B$7</f>
        <v>2145830.69049804</v>
      </c>
      <c r="P625" s="68" t="n">
        <f aca="false">P624+G625</f>
        <v>10244.01314</v>
      </c>
      <c r="Q625" s="68" t="n">
        <f aca="false">MAX(Q624,P625)</f>
        <v>10244.01314</v>
      </c>
      <c r="R625" s="68" t="n">
        <f aca="false">Q625-P625</f>
        <v>0</v>
      </c>
      <c r="S625" s="68" t="n">
        <f aca="false">S624+K625</f>
        <v>6450.60869075465</v>
      </c>
      <c r="T625" s="68" t="n">
        <f aca="false">MAX(T624,S625)</f>
        <v>6450.60869075465</v>
      </c>
      <c r="U625" s="68" t="n">
        <f aca="false">T625-S625</f>
        <v>0</v>
      </c>
      <c r="V625" s="70" t="n">
        <f aca="false">V624+F625</f>
        <v>1.9614</v>
      </c>
      <c r="W625" s="70" t="n">
        <f aca="false">MAX(W624,V625)</f>
        <v>1.9614</v>
      </c>
      <c r="X625" s="70" t="n">
        <f aca="false">W625-V625</f>
        <v>0</v>
      </c>
      <c r="Y625" s="70" t="n">
        <f aca="false">Y624+M625</f>
        <v>1.79413456446417</v>
      </c>
      <c r="Z625" s="70" t="n">
        <f aca="false">MAX(Z624,Y625)</f>
        <v>1.79413456446417</v>
      </c>
      <c r="AA625" s="70" t="n">
        <f aca="false">Z625-Y625</f>
        <v>0</v>
      </c>
      <c r="AB625" s="72" t="n">
        <f aca="false">AB624*(1+F625)</f>
        <v>6.43944788199139</v>
      </c>
      <c r="AC625" s="73" t="n">
        <f aca="false">MAX(AC624,AB625)</f>
        <v>6.43944788199139</v>
      </c>
      <c r="AD625" s="70" t="n">
        <f aca="false">1-AB625/AC625</f>
        <v>0</v>
      </c>
      <c r="AE625" s="73" t="n">
        <f aca="false">AE624*(1+M625)</f>
        <v>5.45012506563018</v>
      </c>
      <c r="AF625" s="73" t="n">
        <f aca="false">MAX(AF624,AE625)</f>
        <v>5.45012506563018</v>
      </c>
      <c r="AG625" s="70" t="n">
        <f aca="false">1-AE625/AF625</f>
        <v>0</v>
      </c>
      <c r="AH625" s="74" t="n">
        <f aca="false">IF(R625&gt;0,AH624+1,0)</f>
        <v>0</v>
      </c>
      <c r="AI625" s="74" t="n">
        <f aca="false">IF(U625&gt;0,AI624+1,0)</f>
        <v>0</v>
      </c>
      <c r="AJ625" s="74" t="n">
        <f aca="false">IF(G625&gt;0,AJ624+1,0)</f>
        <v>1</v>
      </c>
      <c r="AK625" s="74" t="n">
        <f aca="false">IF(G625&lt;=0,AK624+1,0)</f>
        <v>0</v>
      </c>
      <c r="AL625" s="74" t="n">
        <f aca="false">IF(K625&gt;0,AL624+1,0)</f>
        <v>1</v>
      </c>
      <c r="AM625" s="74" t="n">
        <f aca="false">IF(K625&lt;=0,AM624+1,0)</f>
        <v>0</v>
      </c>
    </row>
    <row r="626" customFormat="false" ht="15" hidden="false" customHeight="false" outlineLevel="0" collapsed="false">
      <c r="A626" s="61" t="n">
        <v>625</v>
      </c>
      <c r="B626" s="62" t="n">
        <v>42415.4895833333</v>
      </c>
      <c r="C626" s="63" t="n">
        <f aca="false">YEAR(B626)</f>
        <v>2016</v>
      </c>
      <c r="D626" s="32" t="s">
        <v>277</v>
      </c>
      <c r="E626" s="64" t="n">
        <v>7158.05</v>
      </c>
      <c r="F626" s="65" t="n">
        <v>-0.003</v>
      </c>
      <c r="G626" s="66" t="n">
        <v>-21.47415</v>
      </c>
      <c r="H626" s="67" t="n">
        <f aca="false">E626+IF(D626="Long",1,-1)*G626</f>
        <v>7136.57585</v>
      </c>
      <c r="I626" s="68" t="n">
        <f aca="false">Assumptions!$B$58</f>
        <v>5.35750011455817</v>
      </c>
      <c r="J626" s="68" t="n">
        <f aca="false">INDEX(Yearly!$T$5:$T$22,MATCH(C626,Yearly!$A$5:$A$22,0))</f>
        <v>0.706483531590088</v>
      </c>
      <c r="K626" s="68" t="n">
        <f aca="false">G626-I626-J626</f>
        <v>-27.5381336461483</v>
      </c>
      <c r="L626" s="69" t="n">
        <f aca="false">(I626+J626)/Assumptions!$B$8</f>
        <v>0.000267383791848752</v>
      </c>
      <c r="M626" s="70" t="n">
        <f aca="false">F626-L626</f>
        <v>-0.00326738379184875</v>
      </c>
      <c r="N626" s="71" t="n">
        <f aca="false">G626*Assumptions!$B$7</f>
        <v>-168894.18975</v>
      </c>
      <c r="O626" s="71" t="n">
        <f aca="false">K626*Assumptions!$B$7</f>
        <v>-216587.421126956</v>
      </c>
      <c r="P626" s="68" t="n">
        <f aca="false">P625+G626</f>
        <v>10222.53899</v>
      </c>
      <c r="Q626" s="68" t="n">
        <f aca="false">MAX(Q625,P626)</f>
        <v>10244.01314</v>
      </c>
      <c r="R626" s="68" t="n">
        <f aca="false">Q626-P626</f>
        <v>21.47415</v>
      </c>
      <c r="S626" s="68" t="n">
        <f aca="false">S625+K626</f>
        <v>6423.0705571085</v>
      </c>
      <c r="T626" s="68" t="n">
        <f aca="false">MAX(T625,S626)</f>
        <v>6450.60869075465</v>
      </c>
      <c r="U626" s="68" t="n">
        <f aca="false">T626-S626</f>
        <v>27.5381336461487</v>
      </c>
      <c r="V626" s="70" t="n">
        <f aca="false">V625+F626</f>
        <v>1.9584</v>
      </c>
      <c r="W626" s="70" t="n">
        <f aca="false">MAX(W625,V626)</f>
        <v>1.9614</v>
      </c>
      <c r="X626" s="70" t="n">
        <f aca="false">W626-V626</f>
        <v>0.00299999999999989</v>
      </c>
      <c r="Y626" s="70" t="n">
        <f aca="false">Y625+M626</f>
        <v>1.79086718067232</v>
      </c>
      <c r="Z626" s="70" t="n">
        <f aca="false">MAX(Z625,Y626)</f>
        <v>1.79413456446417</v>
      </c>
      <c r="AA626" s="70" t="n">
        <f aca="false">Z626-Y626</f>
        <v>0.00326738379184866</v>
      </c>
      <c r="AB626" s="72" t="n">
        <f aca="false">AB625*(1+F626)</f>
        <v>6.42012953834542</v>
      </c>
      <c r="AC626" s="73" t="n">
        <f aca="false">MAX(AC625,AB626)</f>
        <v>6.43944788199139</v>
      </c>
      <c r="AD626" s="70" t="n">
        <f aca="false">1-AB626/AC626</f>
        <v>0.003</v>
      </c>
      <c r="AE626" s="73" t="n">
        <f aca="false">AE625*(1+M626)</f>
        <v>5.43231741532719</v>
      </c>
      <c r="AF626" s="73" t="n">
        <f aca="false">MAX(AF625,AE626)</f>
        <v>5.45012506563018</v>
      </c>
      <c r="AG626" s="70" t="n">
        <f aca="false">1-AE626/AF626</f>
        <v>0.00326738379184877</v>
      </c>
      <c r="AH626" s="74" t="n">
        <f aca="false">IF(R626&gt;0,AH625+1,0)</f>
        <v>1</v>
      </c>
      <c r="AI626" s="74" t="n">
        <f aca="false">IF(U626&gt;0,AI625+1,0)</f>
        <v>1</v>
      </c>
      <c r="AJ626" s="74" t="n">
        <f aca="false">IF(G626&gt;0,AJ625+1,0)</f>
        <v>0</v>
      </c>
      <c r="AK626" s="74" t="n">
        <f aca="false">IF(G626&lt;=0,AK625+1,0)</f>
        <v>1</v>
      </c>
      <c r="AL626" s="74" t="n">
        <f aca="false">IF(K626&gt;0,AL625+1,0)</f>
        <v>0</v>
      </c>
      <c r="AM626" s="74" t="n">
        <f aca="false">IF(K626&lt;=0,AM625+1,0)</f>
        <v>1</v>
      </c>
    </row>
    <row r="627" customFormat="false" ht="15" hidden="false" customHeight="false" outlineLevel="0" collapsed="false">
      <c r="A627" s="61" t="n">
        <v>626</v>
      </c>
      <c r="B627" s="62" t="n">
        <v>42416.40625</v>
      </c>
      <c r="C627" s="63" t="n">
        <f aca="false">YEAR(B627)</f>
        <v>2016</v>
      </c>
      <c r="D627" s="32" t="s">
        <v>276</v>
      </c>
      <c r="E627" s="64" t="n">
        <v>7136.65</v>
      </c>
      <c r="F627" s="65" t="n">
        <v>-0.0058</v>
      </c>
      <c r="G627" s="66" t="n">
        <v>-41.39257</v>
      </c>
      <c r="H627" s="67" t="n">
        <f aca="false">E627+IF(D627="Long",1,-1)*G627</f>
        <v>7178.04257</v>
      </c>
      <c r="I627" s="68" t="n">
        <f aca="false">Assumptions!$B$58</f>
        <v>5.35750011455817</v>
      </c>
      <c r="J627" s="68" t="n">
        <f aca="false">INDEX(Yearly!$T$5:$T$22,MATCH(C627,Yearly!$A$5:$A$22,0))</f>
        <v>0.706483531590088</v>
      </c>
      <c r="K627" s="68" t="n">
        <f aca="false">G627-I627-J627</f>
        <v>-47.4565536461483</v>
      </c>
      <c r="L627" s="69" t="n">
        <f aca="false">(I627+J627)/Assumptions!$B$8</f>
        <v>0.000267383791848752</v>
      </c>
      <c r="M627" s="70" t="n">
        <f aca="false">F627-L627</f>
        <v>-0.00606738379184875</v>
      </c>
      <c r="N627" s="71" t="n">
        <f aca="false">G627*Assumptions!$B$7</f>
        <v>-325552.56305</v>
      </c>
      <c r="O627" s="71" t="n">
        <f aca="false">K627*Assumptions!$B$7</f>
        <v>-373245.794426956</v>
      </c>
      <c r="P627" s="68" t="n">
        <f aca="false">P626+G627</f>
        <v>10181.14642</v>
      </c>
      <c r="Q627" s="68" t="n">
        <f aca="false">MAX(Q626,P627)</f>
        <v>10244.01314</v>
      </c>
      <c r="R627" s="68" t="n">
        <f aca="false">Q627-P627</f>
        <v>62.86672</v>
      </c>
      <c r="S627" s="68" t="n">
        <f aca="false">S626+K627</f>
        <v>6375.61400346236</v>
      </c>
      <c r="T627" s="68" t="n">
        <f aca="false">MAX(T626,S627)</f>
        <v>6450.60869075465</v>
      </c>
      <c r="U627" s="68" t="n">
        <f aca="false">T627-S627</f>
        <v>74.9946872922974</v>
      </c>
      <c r="V627" s="70" t="n">
        <f aca="false">V626+F627</f>
        <v>1.9526</v>
      </c>
      <c r="W627" s="70" t="n">
        <f aca="false">MAX(W626,V627)</f>
        <v>1.9614</v>
      </c>
      <c r="X627" s="70" t="n">
        <f aca="false">W627-V627</f>
        <v>0.00879999999999992</v>
      </c>
      <c r="Y627" s="70" t="n">
        <f aca="false">Y626+M627</f>
        <v>1.78479979688047</v>
      </c>
      <c r="Z627" s="70" t="n">
        <f aca="false">MAX(Z626,Y627)</f>
        <v>1.79413456446417</v>
      </c>
      <c r="AA627" s="70" t="n">
        <f aca="false">Z627-Y627</f>
        <v>0.00933476758369745</v>
      </c>
      <c r="AB627" s="72" t="n">
        <f aca="false">AB626*(1+F627)</f>
        <v>6.38289278702302</v>
      </c>
      <c r="AC627" s="73" t="n">
        <f aca="false">MAX(AC626,AB627)</f>
        <v>6.43944788199139</v>
      </c>
      <c r="AD627" s="70" t="n">
        <f aca="false">1-AB627/AC627</f>
        <v>0.00878259999999997</v>
      </c>
      <c r="AE627" s="73" t="n">
        <f aca="false">AE626*(1+M627)</f>
        <v>5.39935746068925</v>
      </c>
      <c r="AF627" s="73" t="n">
        <f aca="false">MAX(AF626,AE627)</f>
        <v>5.45012506563018</v>
      </c>
      <c r="AG627" s="70" t="n">
        <f aca="false">1-AE627/AF627</f>
        <v>0.00931494311223713</v>
      </c>
      <c r="AH627" s="74" t="n">
        <f aca="false">IF(R627&gt;0,AH626+1,0)</f>
        <v>2</v>
      </c>
      <c r="AI627" s="74" t="n">
        <f aca="false">IF(U627&gt;0,AI626+1,0)</f>
        <v>2</v>
      </c>
      <c r="AJ627" s="74" t="n">
        <f aca="false">IF(G627&gt;0,AJ626+1,0)</f>
        <v>0</v>
      </c>
      <c r="AK627" s="74" t="n">
        <f aca="false">IF(G627&lt;=0,AK626+1,0)</f>
        <v>2</v>
      </c>
      <c r="AL627" s="74" t="n">
        <f aca="false">IF(K627&gt;0,AL626+1,0)</f>
        <v>0</v>
      </c>
      <c r="AM627" s="74" t="n">
        <f aca="false">IF(K627&lt;=0,AM626+1,0)</f>
        <v>2</v>
      </c>
    </row>
    <row r="628" customFormat="false" ht="15" hidden="false" customHeight="false" outlineLevel="0" collapsed="false">
      <c r="A628" s="61" t="n">
        <v>627</v>
      </c>
      <c r="B628" s="62" t="n">
        <v>42418.3854166667</v>
      </c>
      <c r="C628" s="63" t="n">
        <f aca="false">YEAR(B628)</f>
        <v>2016</v>
      </c>
      <c r="D628" s="32" t="s">
        <v>277</v>
      </c>
      <c r="E628" s="64" t="n">
        <v>7178.35</v>
      </c>
      <c r="F628" s="65" t="n">
        <v>-0.0006</v>
      </c>
      <c r="G628" s="66" t="n">
        <v>-4.30701</v>
      </c>
      <c r="H628" s="67" t="n">
        <f aca="false">E628+IF(D628="Long",1,-1)*G628</f>
        <v>7174.04299</v>
      </c>
      <c r="I628" s="68" t="n">
        <f aca="false">Assumptions!$B$58</f>
        <v>5.35750011455817</v>
      </c>
      <c r="J628" s="68" t="n">
        <f aca="false">INDEX(Yearly!$T$5:$T$22,MATCH(C628,Yearly!$A$5:$A$22,0))</f>
        <v>0.706483531590088</v>
      </c>
      <c r="K628" s="68" t="n">
        <f aca="false">G628-I628-J628</f>
        <v>-10.3709936461483</v>
      </c>
      <c r="L628" s="69" t="n">
        <f aca="false">(I628+J628)/Assumptions!$B$8</f>
        <v>0.000267383791848752</v>
      </c>
      <c r="M628" s="70" t="n">
        <f aca="false">F628-L628</f>
        <v>-0.000867383791848752</v>
      </c>
      <c r="N628" s="71" t="n">
        <f aca="false">G628*Assumptions!$B$7</f>
        <v>-33874.63365</v>
      </c>
      <c r="O628" s="71" t="n">
        <f aca="false">K628*Assumptions!$B$7</f>
        <v>-81567.8650269561</v>
      </c>
      <c r="P628" s="68" t="n">
        <f aca="false">P627+G628</f>
        <v>10176.83941</v>
      </c>
      <c r="Q628" s="68" t="n">
        <f aca="false">MAX(Q627,P628)</f>
        <v>10244.01314</v>
      </c>
      <c r="R628" s="68" t="n">
        <f aca="false">Q628-P628</f>
        <v>67.1737300000004</v>
      </c>
      <c r="S628" s="68" t="n">
        <f aca="false">S627+K628</f>
        <v>6365.24300981621</v>
      </c>
      <c r="T628" s="68" t="n">
        <f aca="false">MAX(T627,S628)</f>
        <v>6450.60869075465</v>
      </c>
      <c r="U628" s="68" t="n">
        <f aca="false">T628-S628</f>
        <v>85.3656809384456</v>
      </c>
      <c r="V628" s="70" t="n">
        <f aca="false">V627+F628</f>
        <v>1.952</v>
      </c>
      <c r="W628" s="70" t="n">
        <f aca="false">MAX(W627,V628)</f>
        <v>1.9614</v>
      </c>
      <c r="X628" s="70" t="n">
        <f aca="false">W628-V628</f>
        <v>0.00939999999999985</v>
      </c>
      <c r="Y628" s="70" t="n">
        <f aca="false">Y627+M628</f>
        <v>1.78393241308862</v>
      </c>
      <c r="Z628" s="70" t="n">
        <f aca="false">MAX(Z627,Y628)</f>
        <v>1.79413456446417</v>
      </c>
      <c r="AA628" s="70" t="n">
        <f aca="false">Z628-Y628</f>
        <v>0.0102021513755461</v>
      </c>
      <c r="AB628" s="72" t="n">
        <f aca="false">AB627*(1+F628)</f>
        <v>6.3790630513508</v>
      </c>
      <c r="AC628" s="73" t="n">
        <f aca="false">MAX(AC627,AB628)</f>
        <v>6.43944788199139</v>
      </c>
      <c r="AD628" s="70" t="n">
        <f aca="false">1-AB628/AC628</f>
        <v>0.00937733044000011</v>
      </c>
      <c r="AE628" s="73" t="n">
        <f aca="false">AE627*(1+M628)</f>
        <v>5.39467414554146</v>
      </c>
      <c r="AF628" s="73" t="n">
        <f aca="false">MAX(AF627,AE628)</f>
        <v>5.45012506563018</v>
      </c>
      <c r="AG628" s="70" t="n">
        <f aca="false">1-AE628/AF628</f>
        <v>0.0101742472734083</v>
      </c>
      <c r="AH628" s="74" t="n">
        <f aca="false">IF(R628&gt;0,AH627+1,0)</f>
        <v>3</v>
      </c>
      <c r="AI628" s="74" t="n">
        <f aca="false">IF(U628&gt;0,AI627+1,0)</f>
        <v>3</v>
      </c>
      <c r="AJ628" s="74" t="n">
        <f aca="false">IF(G628&gt;0,AJ627+1,0)</f>
        <v>0</v>
      </c>
      <c r="AK628" s="74" t="n">
        <f aca="false">IF(G628&lt;=0,AK627+1,0)</f>
        <v>3</v>
      </c>
      <c r="AL628" s="74" t="n">
        <f aca="false">IF(K628&gt;0,AL627+1,0)</f>
        <v>0</v>
      </c>
      <c r="AM628" s="74" t="n">
        <f aca="false">IF(K628&lt;=0,AM627+1,0)</f>
        <v>3</v>
      </c>
    </row>
    <row r="629" customFormat="false" ht="15" hidden="false" customHeight="false" outlineLevel="0" collapsed="false">
      <c r="A629" s="61" t="n">
        <v>628</v>
      </c>
      <c r="B629" s="62" t="n">
        <v>42423.4270833333</v>
      </c>
      <c r="C629" s="63" t="n">
        <f aca="false">YEAR(B629)</f>
        <v>2016</v>
      </c>
      <c r="D629" s="32" t="s">
        <v>276</v>
      </c>
      <c r="E629" s="64" t="n">
        <v>7174.35</v>
      </c>
      <c r="F629" s="65" t="n">
        <v>0.0153</v>
      </c>
      <c r="G629" s="66" t="n">
        <v>109.767555</v>
      </c>
      <c r="H629" s="67" t="n">
        <f aca="false">E629+IF(D629="Long",1,-1)*G629</f>
        <v>7064.582445</v>
      </c>
      <c r="I629" s="68" t="n">
        <f aca="false">Assumptions!$B$58</f>
        <v>5.35750011455817</v>
      </c>
      <c r="J629" s="68" t="n">
        <f aca="false">INDEX(Yearly!$T$5:$T$22,MATCH(C629,Yearly!$A$5:$A$22,0))</f>
        <v>0.706483531590088</v>
      </c>
      <c r="K629" s="68" t="n">
        <f aca="false">G629-I629-J629</f>
        <v>103.703571353852</v>
      </c>
      <c r="L629" s="69" t="n">
        <f aca="false">(I629+J629)/Assumptions!$B$8</f>
        <v>0.000267383791848752</v>
      </c>
      <c r="M629" s="70" t="n">
        <f aca="false">F629-L629</f>
        <v>0.0150326162081512</v>
      </c>
      <c r="N629" s="71" t="n">
        <f aca="false">G629*Assumptions!$B$7</f>
        <v>863321.820075</v>
      </c>
      <c r="O629" s="71" t="n">
        <f aca="false">K629*Assumptions!$B$7</f>
        <v>815628.588698044</v>
      </c>
      <c r="P629" s="68" t="n">
        <f aca="false">P628+G629</f>
        <v>10286.606965</v>
      </c>
      <c r="Q629" s="68" t="n">
        <f aca="false">MAX(Q628,P629)</f>
        <v>10286.606965</v>
      </c>
      <c r="R629" s="68" t="n">
        <f aca="false">Q629-P629</f>
        <v>0</v>
      </c>
      <c r="S629" s="68" t="n">
        <f aca="false">S628+K629</f>
        <v>6468.94658117006</v>
      </c>
      <c r="T629" s="68" t="n">
        <f aca="false">MAX(T628,S629)</f>
        <v>6468.94658117006</v>
      </c>
      <c r="U629" s="68" t="n">
        <f aca="false">T629-S629</f>
        <v>0</v>
      </c>
      <c r="V629" s="70" t="n">
        <f aca="false">V628+F629</f>
        <v>1.9673</v>
      </c>
      <c r="W629" s="70" t="n">
        <f aca="false">MAX(W628,V629)</f>
        <v>1.9673</v>
      </c>
      <c r="X629" s="70" t="n">
        <f aca="false">W629-V629</f>
        <v>0</v>
      </c>
      <c r="Y629" s="70" t="n">
        <f aca="false">Y628+M629</f>
        <v>1.79896502929677</v>
      </c>
      <c r="Z629" s="70" t="n">
        <f aca="false">MAX(Z628,Y629)</f>
        <v>1.79896502929677</v>
      </c>
      <c r="AA629" s="70" t="n">
        <f aca="false">Z629-Y629</f>
        <v>0</v>
      </c>
      <c r="AB629" s="72" t="n">
        <f aca="false">AB628*(1+F629)</f>
        <v>6.47666271603647</v>
      </c>
      <c r="AC629" s="73" t="n">
        <f aca="false">MAX(AC628,AB629)</f>
        <v>6.47666271603647</v>
      </c>
      <c r="AD629" s="70" t="n">
        <f aca="false">1-AB629/AC629</f>
        <v>0</v>
      </c>
      <c r="AE629" s="73" t="n">
        <f aca="false">AE628*(1+M629)</f>
        <v>5.47577021153942</v>
      </c>
      <c r="AF629" s="73" t="n">
        <f aca="false">MAX(AF628,AE629)</f>
        <v>5.47577021153942</v>
      </c>
      <c r="AG629" s="70" t="n">
        <f aca="false">1-AE629/AF629</f>
        <v>0</v>
      </c>
      <c r="AH629" s="74" t="n">
        <f aca="false">IF(R629&gt;0,AH628+1,0)</f>
        <v>0</v>
      </c>
      <c r="AI629" s="74" t="n">
        <f aca="false">IF(U629&gt;0,AI628+1,0)</f>
        <v>0</v>
      </c>
      <c r="AJ629" s="74" t="n">
        <f aca="false">IF(G629&gt;0,AJ628+1,0)</f>
        <v>1</v>
      </c>
      <c r="AK629" s="74" t="n">
        <f aca="false">IF(G629&lt;=0,AK628+1,0)</f>
        <v>0</v>
      </c>
      <c r="AL629" s="74" t="n">
        <f aca="false">IF(K629&gt;0,AL628+1,0)</f>
        <v>1</v>
      </c>
      <c r="AM629" s="74" t="n">
        <f aca="false">IF(K629&lt;=0,AM628+1,0)</f>
        <v>0</v>
      </c>
    </row>
    <row r="630" customFormat="false" ht="15" hidden="false" customHeight="false" outlineLevel="0" collapsed="false">
      <c r="A630" s="61" t="n">
        <v>629</v>
      </c>
      <c r="B630" s="62" t="n">
        <v>42429.5729166667</v>
      </c>
      <c r="C630" s="63" t="n">
        <f aca="false">YEAR(B630)</f>
        <v>2016</v>
      </c>
      <c r="D630" s="32" t="s">
        <v>277</v>
      </c>
      <c r="E630" s="64" t="n">
        <v>7064.4</v>
      </c>
      <c r="F630" s="65" t="n">
        <v>-0.0125</v>
      </c>
      <c r="G630" s="66" t="n">
        <v>-88.305</v>
      </c>
      <c r="H630" s="67" t="n">
        <f aca="false">E630+IF(D630="Long",1,-1)*G630</f>
        <v>6976.095</v>
      </c>
      <c r="I630" s="68" t="n">
        <f aca="false">Assumptions!$B$58</f>
        <v>5.35750011455817</v>
      </c>
      <c r="J630" s="68" t="n">
        <f aca="false">INDEX(Yearly!$T$5:$T$22,MATCH(C630,Yearly!$A$5:$A$22,0))</f>
        <v>0.706483531590088</v>
      </c>
      <c r="K630" s="68" t="n">
        <f aca="false">G630-I630-J630</f>
        <v>-94.3689836461483</v>
      </c>
      <c r="L630" s="69" t="n">
        <f aca="false">(I630+J630)/Assumptions!$B$8</f>
        <v>0.000267383791848752</v>
      </c>
      <c r="M630" s="70" t="n">
        <f aca="false">F630-L630</f>
        <v>-0.0127673837918488</v>
      </c>
      <c r="N630" s="71" t="n">
        <f aca="false">G630*Assumptions!$B$7</f>
        <v>-694518.825</v>
      </c>
      <c r="O630" s="71" t="n">
        <f aca="false">K630*Assumptions!$B$7</f>
        <v>-742212.056376956</v>
      </c>
      <c r="P630" s="68" t="n">
        <f aca="false">P629+G630</f>
        <v>10198.301965</v>
      </c>
      <c r="Q630" s="68" t="n">
        <f aca="false">MAX(Q629,P630)</f>
        <v>10286.606965</v>
      </c>
      <c r="R630" s="68" t="n">
        <f aca="false">Q630-P630</f>
        <v>88.3050000000003</v>
      </c>
      <c r="S630" s="68" t="n">
        <f aca="false">S629+K630</f>
        <v>6374.57759752391</v>
      </c>
      <c r="T630" s="68" t="n">
        <f aca="false">MAX(T629,S630)</f>
        <v>6468.94658117006</v>
      </c>
      <c r="U630" s="68" t="n">
        <f aca="false">T630-S630</f>
        <v>94.3689836461481</v>
      </c>
      <c r="V630" s="70" t="n">
        <f aca="false">V629+F630</f>
        <v>1.9548</v>
      </c>
      <c r="W630" s="70" t="n">
        <f aca="false">MAX(W629,V630)</f>
        <v>1.9673</v>
      </c>
      <c r="X630" s="70" t="n">
        <f aca="false">W630-V630</f>
        <v>0.0125</v>
      </c>
      <c r="Y630" s="70" t="n">
        <f aca="false">Y629+M630</f>
        <v>1.78619764550493</v>
      </c>
      <c r="Z630" s="70" t="n">
        <f aca="false">MAX(Z629,Y630)</f>
        <v>1.79896502929677</v>
      </c>
      <c r="AA630" s="70" t="n">
        <f aca="false">Z630-Y630</f>
        <v>0.0127673837918487</v>
      </c>
      <c r="AB630" s="72" t="n">
        <f aca="false">AB629*(1+F630)</f>
        <v>6.39570443208601</v>
      </c>
      <c r="AC630" s="73" t="n">
        <f aca="false">MAX(AC629,AB630)</f>
        <v>6.47666271603647</v>
      </c>
      <c r="AD630" s="70" t="n">
        <f aca="false">1-AB630/AC630</f>
        <v>0.0125</v>
      </c>
      <c r="AE630" s="73" t="n">
        <f aca="false">AE629*(1+M630)</f>
        <v>5.40585895169272</v>
      </c>
      <c r="AF630" s="73" t="n">
        <f aca="false">MAX(AF629,AE630)</f>
        <v>5.47577021153942</v>
      </c>
      <c r="AG630" s="70" t="n">
        <f aca="false">1-AE630/AF630</f>
        <v>0.0127673837918487</v>
      </c>
      <c r="AH630" s="74" t="n">
        <f aca="false">IF(R630&gt;0,AH629+1,0)</f>
        <v>1</v>
      </c>
      <c r="AI630" s="74" t="n">
        <f aca="false">IF(U630&gt;0,AI629+1,0)</f>
        <v>1</v>
      </c>
      <c r="AJ630" s="74" t="n">
        <f aca="false">IF(G630&gt;0,AJ629+1,0)</f>
        <v>0</v>
      </c>
      <c r="AK630" s="74" t="n">
        <f aca="false">IF(G630&lt;=0,AK629+1,0)</f>
        <v>1</v>
      </c>
      <c r="AL630" s="74" t="n">
        <f aca="false">IF(K630&gt;0,AL629+1,0)</f>
        <v>0</v>
      </c>
      <c r="AM630" s="74" t="n">
        <f aca="false">IF(K630&lt;=0,AM629+1,0)</f>
        <v>1</v>
      </c>
    </row>
    <row r="631" customFormat="false" ht="15" hidden="false" customHeight="false" outlineLevel="0" collapsed="false">
      <c r="A631" s="61" t="n">
        <v>630</v>
      </c>
      <c r="B631" s="62" t="n">
        <v>42429.6347222222</v>
      </c>
      <c r="C631" s="63" t="n">
        <f aca="false">YEAR(B631)</f>
        <v>2016</v>
      </c>
      <c r="D631" s="32" t="s">
        <v>276</v>
      </c>
      <c r="E631" s="64" t="n">
        <v>6976.25</v>
      </c>
      <c r="F631" s="65" t="n">
        <v>-0.0196</v>
      </c>
      <c r="G631" s="66" t="n">
        <v>-136.7345</v>
      </c>
      <c r="H631" s="67" t="n">
        <f aca="false">E631+IF(D631="Long",1,-1)*G631</f>
        <v>7112.9845</v>
      </c>
      <c r="I631" s="68" t="n">
        <f aca="false">Assumptions!$B$58</f>
        <v>5.35750011455817</v>
      </c>
      <c r="J631" s="68" t="n">
        <f aca="false">INDEX(Yearly!$T$5:$T$22,MATCH(C631,Yearly!$A$5:$A$22,0))</f>
        <v>0.706483531590088</v>
      </c>
      <c r="K631" s="68" t="n">
        <f aca="false">G631-I631-J631</f>
        <v>-142.798483646148</v>
      </c>
      <c r="L631" s="69" t="n">
        <f aca="false">(I631+J631)/Assumptions!$B$8</f>
        <v>0.000267383791848752</v>
      </c>
      <c r="M631" s="70" t="n">
        <f aca="false">F631-L631</f>
        <v>-0.0198673837918488</v>
      </c>
      <c r="N631" s="71" t="n">
        <f aca="false">G631*Assumptions!$B$7</f>
        <v>-1075416.8425</v>
      </c>
      <c r="O631" s="71" t="n">
        <f aca="false">K631*Assumptions!$B$7</f>
        <v>-1123110.07387696</v>
      </c>
      <c r="P631" s="68" t="n">
        <f aca="false">P630+G631</f>
        <v>10061.567465</v>
      </c>
      <c r="Q631" s="68" t="n">
        <f aca="false">MAX(Q630,P631)</f>
        <v>10286.606965</v>
      </c>
      <c r="R631" s="68" t="n">
        <f aca="false">Q631-P631</f>
        <v>225.039500000001</v>
      </c>
      <c r="S631" s="68" t="n">
        <f aca="false">S630+K631</f>
        <v>6231.77911387776</v>
      </c>
      <c r="T631" s="68" t="n">
        <f aca="false">MAX(T630,S631)</f>
        <v>6468.94658117006</v>
      </c>
      <c r="U631" s="68" t="n">
        <f aca="false">T631-S631</f>
        <v>237.167467292296</v>
      </c>
      <c r="V631" s="70" t="n">
        <f aca="false">V630+F631</f>
        <v>1.9352</v>
      </c>
      <c r="W631" s="70" t="n">
        <f aca="false">MAX(W630,V631)</f>
        <v>1.9673</v>
      </c>
      <c r="X631" s="70" t="n">
        <f aca="false">W631-V631</f>
        <v>0.0321</v>
      </c>
      <c r="Y631" s="70" t="n">
        <f aca="false">Y630+M631</f>
        <v>1.76633026171308</v>
      </c>
      <c r="Z631" s="70" t="n">
        <f aca="false">MAX(Z630,Y631)</f>
        <v>1.79896502929677</v>
      </c>
      <c r="AA631" s="70" t="n">
        <f aca="false">Z631-Y631</f>
        <v>0.0326347675836975</v>
      </c>
      <c r="AB631" s="72" t="n">
        <f aca="false">AB630*(1+F631)</f>
        <v>6.27034862521713</v>
      </c>
      <c r="AC631" s="73" t="n">
        <f aca="false">MAX(AC630,AB631)</f>
        <v>6.47666271603647</v>
      </c>
      <c r="AD631" s="70" t="n">
        <f aca="false">1-AB631/AC631</f>
        <v>0.031855</v>
      </c>
      <c r="AE631" s="73" t="n">
        <f aca="false">AE630*(1+M631)</f>
        <v>5.29845867717484</v>
      </c>
      <c r="AF631" s="73" t="n">
        <f aca="false">MAX(AF630,AE631)</f>
        <v>5.47577021153942</v>
      </c>
      <c r="AG631" s="70" t="n">
        <f aca="false">1-AE631/AF631</f>
        <v>0.032381113069887</v>
      </c>
      <c r="AH631" s="74" t="n">
        <f aca="false">IF(R631&gt;0,AH630+1,0)</f>
        <v>2</v>
      </c>
      <c r="AI631" s="74" t="n">
        <f aca="false">IF(U631&gt;0,AI630+1,0)</f>
        <v>2</v>
      </c>
      <c r="AJ631" s="74" t="n">
        <f aca="false">IF(G631&gt;0,AJ630+1,0)</f>
        <v>0</v>
      </c>
      <c r="AK631" s="74" t="n">
        <f aca="false">IF(G631&lt;=0,AK630+1,0)</f>
        <v>2</v>
      </c>
      <c r="AL631" s="74" t="n">
        <f aca="false">IF(K631&gt;0,AL630+1,0)</f>
        <v>0</v>
      </c>
      <c r="AM631" s="74" t="n">
        <f aca="false">IF(K631&lt;=0,AM630+1,0)</f>
        <v>2</v>
      </c>
    </row>
    <row r="632" customFormat="false" ht="15" hidden="false" customHeight="false" outlineLevel="0" collapsed="false">
      <c r="A632" s="61" t="n">
        <v>631</v>
      </c>
      <c r="B632" s="62" t="n">
        <v>42430.40625</v>
      </c>
      <c r="C632" s="63" t="n">
        <f aca="false">YEAR(B632)</f>
        <v>2016</v>
      </c>
      <c r="D632" s="32" t="s">
        <v>277</v>
      </c>
      <c r="E632" s="64" t="n">
        <v>7113.2</v>
      </c>
      <c r="F632" s="65" t="n">
        <v>0.0537</v>
      </c>
      <c r="G632" s="66" t="n">
        <v>381.97884</v>
      </c>
      <c r="H632" s="67" t="n">
        <f aca="false">E632+IF(D632="Long",1,-1)*G632</f>
        <v>7495.17884</v>
      </c>
      <c r="I632" s="68" t="n">
        <f aca="false">Assumptions!$B$58</f>
        <v>5.35750011455817</v>
      </c>
      <c r="J632" s="68" t="n">
        <f aca="false">INDEX(Yearly!$T$5:$T$22,MATCH(C632,Yearly!$A$5:$A$22,0))</f>
        <v>0.706483531590088</v>
      </c>
      <c r="K632" s="68" t="n">
        <f aca="false">G632-I632-J632</f>
        <v>375.914856353852</v>
      </c>
      <c r="L632" s="69" t="n">
        <f aca="false">(I632+J632)/Assumptions!$B$8</f>
        <v>0.000267383791848752</v>
      </c>
      <c r="M632" s="70" t="n">
        <f aca="false">F632-L632</f>
        <v>0.0534326162081513</v>
      </c>
      <c r="N632" s="71" t="n">
        <f aca="false">G632*Assumptions!$B$7</f>
        <v>3004263.5766</v>
      </c>
      <c r="O632" s="71" t="n">
        <f aca="false">K632*Assumptions!$B$7</f>
        <v>2956570.34522304</v>
      </c>
      <c r="P632" s="68" t="n">
        <f aca="false">P631+G632</f>
        <v>10443.546305</v>
      </c>
      <c r="Q632" s="68" t="n">
        <f aca="false">MAX(Q631,P632)</f>
        <v>10443.546305</v>
      </c>
      <c r="R632" s="68" t="n">
        <f aca="false">Q632-P632</f>
        <v>0</v>
      </c>
      <c r="S632" s="68" t="n">
        <f aca="false">S631+K632</f>
        <v>6607.69397023162</v>
      </c>
      <c r="T632" s="68" t="n">
        <f aca="false">MAX(T631,S632)</f>
        <v>6607.69397023162</v>
      </c>
      <c r="U632" s="68" t="n">
        <f aca="false">T632-S632</f>
        <v>0</v>
      </c>
      <c r="V632" s="70" t="n">
        <f aca="false">V631+F632</f>
        <v>1.9889</v>
      </c>
      <c r="W632" s="70" t="n">
        <f aca="false">MAX(W631,V632)</f>
        <v>1.9889</v>
      </c>
      <c r="X632" s="70" t="n">
        <f aca="false">W632-V632</f>
        <v>0</v>
      </c>
      <c r="Y632" s="70" t="n">
        <f aca="false">Y631+M632</f>
        <v>1.81976287792123</v>
      </c>
      <c r="Z632" s="70" t="n">
        <f aca="false">MAX(Z631,Y632)</f>
        <v>1.81976287792123</v>
      </c>
      <c r="AA632" s="70" t="n">
        <f aca="false">Z632-Y632</f>
        <v>0</v>
      </c>
      <c r="AB632" s="72" t="n">
        <f aca="false">AB631*(1+F632)</f>
        <v>6.60706634639129</v>
      </c>
      <c r="AC632" s="73" t="n">
        <f aca="false">MAX(AC631,AB632)</f>
        <v>6.60706634639129</v>
      </c>
      <c r="AD632" s="70" t="n">
        <f aca="false">1-AB632/AC632</f>
        <v>0</v>
      </c>
      <c r="AE632" s="73" t="n">
        <f aca="false">AE631*(1+M632)</f>
        <v>5.58156918616707</v>
      </c>
      <c r="AF632" s="73" t="n">
        <f aca="false">MAX(AF631,AE632)</f>
        <v>5.58156918616707</v>
      </c>
      <c r="AG632" s="70" t="n">
        <f aca="false">1-AE632/AF632</f>
        <v>0</v>
      </c>
      <c r="AH632" s="74" t="n">
        <f aca="false">IF(R632&gt;0,AH631+1,0)</f>
        <v>0</v>
      </c>
      <c r="AI632" s="74" t="n">
        <f aca="false">IF(U632&gt;0,AI631+1,0)</f>
        <v>0</v>
      </c>
      <c r="AJ632" s="74" t="n">
        <f aca="false">IF(G632&gt;0,AJ631+1,0)</f>
        <v>1</v>
      </c>
      <c r="AK632" s="74" t="n">
        <f aca="false">IF(G632&lt;=0,AK631+1,0)</f>
        <v>0</v>
      </c>
      <c r="AL632" s="74" t="n">
        <f aca="false">IF(K632&gt;0,AL631+1,0)</f>
        <v>1</v>
      </c>
      <c r="AM632" s="74" t="n">
        <f aca="false">IF(K632&lt;=0,AM631+1,0)</f>
        <v>0</v>
      </c>
    </row>
    <row r="633" customFormat="false" ht="15" hidden="false" customHeight="false" outlineLevel="0" collapsed="false">
      <c r="A633" s="61" t="n">
        <v>632</v>
      </c>
      <c r="B633" s="62" t="n">
        <v>42445.6145833333</v>
      </c>
      <c r="C633" s="63" t="n">
        <f aca="false">YEAR(B633)</f>
        <v>2016</v>
      </c>
      <c r="D633" s="32" t="s">
        <v>277</v>
      </c>
      <c r="E633" s="64" t="n">
        <v>7492.45</v>
      </c>
      <c r="F633" s="65" t="n">
        <v>0.0059</v>
      </c>
      <c r="G633" s="66" t="n">
        <v>44.205455</v>
      </c>
      <c r="H633" s="67" t="n">
        <f aca="false">E633+IF(D633="Long",1,-1)*G633</f>
        <v>7536.655455</v>
      </c>
      <c r="I633" s="68" t="n">
        <f aca="false">Assumptions!$B$58</f>
        <v>5.35750011455817</v>
      </c>
      <c r="J633" s="68" t="n">
        <f aca="false">INDEX(Yearly!$T$5:$T$22,MATCH(C633,Yearly!$A$5:$A$22,0))</f>
        <v>0.706483531590088</v>
      </c>
      <c r="K633" s="68" t="n">
        <f aca="false">G633-I633-J633</f>
        <v>38.1414713538517</v>
      </c>
      <c r="L633" s="69" t="n">
        <f aca="false">(I633+J633)/Assumptions!$B$8</f>
        <v>0.000267383791848752</v>
      </c>
      <c r="M633" s="70" t="n">
        <f aca="false">F633-L633</f>
        <v>0.00563261620815125</v>
      </c>
      <c r="N633" s="71" t="n">
        <f aca="false">G633*Assumptions!$B$7</f>
        <v>347675.903575</v>
      </c>
      <c r="O633" s="71" t="n">
        <f aca="false">K633*Assumptions!$B$7</f>
        <v>299982.672198044</v>
      </c>
      <c r="P633" s="68" t="n">
        <f aca="false">P632+G633</f>
        <v>10487.75176</v>
      </c>
      <c r="Q633" s="68" t="n">
        <f aca="false">MAX(Q632,P633)</f>
        <v>10487.75176</v>
      </c>
      <c r="R633" s="68" t="n">
        <f aca="false">Q633-P633</f>
        <v>0</v>
      </c>
      <c r="S633" s="68" t="n">
        <f aca="false">S632+K633</f>
        <v>6645.83544158547</v>
      </c>
      <c r="T633" s="68" t="n">
        <f aca="false">MAX(T632,S633)</f>
        <v>6645.83544158547</v>
      </c>
      <c r="U633" s="68" t="n">
        <f aca="false">T633-S633</f>
        <v>0</v>
      </c>
      <c r="V633" s="70" t="n">
        <f aca="false">V632+F633</f>
        <v>1.9948</v>
      </c>
      <c r="W633" s="70" t="n">
        <f aca="false">MAX(W632,V633)</f>
        <v>1.9948</v>
      </c>
      <c r="X633" s="70" t="n">
        <f aca="false">W633-V633</f>
        <v>0</v>
      </c>
      <c r="Y633" s="70" t="n">
        <f aca="false">Y632+M633</f>
        <v>1.82539549412938</v>
      </c>
      <c r="Z633" s="70" t="n">
        <f aca="false">MAX(Z632,Y633)</f>
        <v>1.82539549412938</v>
      </c>
      <c r="AA633" s="70" t="n">
        <f aca="false">Z633-Y633</f>
        <v>0</v>
      </c>
      <c r="AB633" s="72" t="n">
        <f aca="false">AB632*(1+F633)</f>
        <v>6.646048037835</v>
      </c>
      <c r="AC633" s="73" t="n">
        <f aca="false">MAX(AC632,AB633)</f>
        <v>6.646048037835</v>
      </c>
      <c r="AD633" s="70" t="n">
        <f aca="false">1-AB633/AC633</f>
        <v>0</v>
      </c>
      <c r="AE633" s="73" t="n">
        <f aca="false">AE632*(1+M633)</f>
        <v>5.61300802323199</v>
      </c>
      <c r="AF633" s="73" t="n">
        <f aca="false">MAX(AF632,AE633)</f>
        <v>5.61300802323199</v>
      </c>
      <c r="AG633" s="70" t="n">
        <f aca="false">1-AE633/AF633</f>
        <v>0</v>
      </c>
      <c r="AH633" s="74" t="n">
        <f aca="false">IF(R633&gt;0,AH632+1,0)</f>
        <v>0</v>
      </c>
      <c r="AI633" s="74" t="n">
        <f aca="false">IF(U633&gt;0,AI632+1,0)</f>
        <v>0</v>
      </c>
      <c r="AJ633" s="74" t="n">
        <f aca="false">IF(G633&gt;0,AJ632+1,0)</f>
        <v>2</v>
      </c>
      <c r="AK633" s="74" t="n">
        <f aca="false">IF(G633&lt;=0,AK632+1,0)</f>
        <v>0</v>
      </c>
      <c r="AL633" s="74" t="n">
        <f aca="false">IF(K633&gt;0,AL632+1,0)</f>
        <v>2</v>
      </c>
      <c r="AM633" s="74" t="n">
        <f aca="false">IF(K633&lt;=0,AM632+1,0)</f>
        <v>0</v>
      </c>
    </row>
    <row r="634" customFormat="false" ht="15" hidden="false" customHeight="false" outlineLevel="0" collapsed="false">
      <c r="A634" s="61" t="n">
        <v>633</v>
      </c>
      <c r="B634" s="62" t="n">
        <v>42447.4326388889</v>
      </c>
      <c r="C634" s="63" t="n">
        <f aca="false">YEAR(B634)</f>
        <v>2016</v>
      </c>
      <c r="D634" s="32" t="s">
        <v>277</v>
      </c>
      <c r="E634" s="64" t="n">
        <v>7562.75</v>
      </c>
      <c r="F634" s="65" t="n">
        <v>0.0108</v>
      </c>
      <c r="G634" s="66" t="n">
        <v>81.6777</v>
      </c>
      <c r="H634" s="67" t="n">
        <f aca="false">E634+IF(D634="Long",1,-1)*G634</f>
        <v>7644.4277</v>
      </c>
      <c r="I634" s="68" t="n">
        <f aca="false">Assumptions!$B$58</f>
        <v>5.35750011455817</v>
      </c>
      <c r="J634" s="68" t="n">
        <f aca="false">INDEX(Yearly!$T$5:$T$22,MATCH(C634,Yearly!$A$5:$A$22,0))</f>
        <v>0.706483531590088</v>
      </c>
      <c r="K634" s="68" t="n">
        <f aca="false">G634-I634-J634</f>
        <v>75.6137163538517</v>
      </c>
      <c r="L634" s="69" t="n">
        <f aca="false">(I634+J634)/Assumptions!$B$8</f>
        <v>0.000267383791848752</v>
      </c>
      <c r="M634" s="70" t="n">
        <f aca="false">F634-L634</f>
        <v>0.0105326162081512</v>
      </c>
      <c r="N634" s="71" t="n">
        <f aca="false">G634*Assumptions!$B$7</f>
        <v>642395.1105</v>
      </c>
      <c r="O634" s="71" t="n">
        <f aca="false">K634*Assumptions!$B$7</f>
        <v>594701.879123044</v>
      </c>
      <c r="P634" s="68" t="n">
        <f aca="false">P633+G634</f>
        <v>10569.42946</v>
      </c>
      <c r="Q634" s="68" t="n">
        <f aca="false">MAX(Q633,P634)</f>
        <v>10569.42946</v>
      </c>
      <c r="R634" s="68" t="n">
        <f aca="false">Q634-P634</f>
        <v>0</v>
      </c>
      <c r="S634" s="68" t="n">
        <f aca="false">S633+K634</f>
        <v>6721.44915793932</v>
      </c>
      <c r="T634" s="68" t="n">
        <f aca="false">MAX(T633,S634)</f>
        <v>6721.44915793932</v>
      </c>
      <c r="U634" s="68" t="n">
        <f aca="false">T634-S634</f>
        <v>0</v>
      </c>
      <c r="V634" s="70" t="n">
        <f aca="false">V633+F634</f>
        <v>2.0056</v>
      </c>
      <c r="W634" s="70" t="n">
        <f aca="false">MAX(W633,V634)</f>
        <v>2.0056</v>
      </c>
      <c r="X634" s="70" t="n">
        <f aca="false">W634-V634</f>
        <v>0</v>
      </c>
      <c r="Y634" s="70" t="n">
        <f aca="false">Y633+M634</f>
        <v>1.83592811033753</v>
      </c>
      <c r="Z634" s="70" t="n">
        <f aca="false">MAX(Z633,Y634)</f>
        <v>1.83592811033753</v>
      </c>
      <c r="AA634" s="70" t="n">
        <f aca="false">Z634-Y634</f>
        <v>0</v>
      </c>
      <c r="AB634" s="72" t="n">
        <f aca="false">AB633*(1+F634)</f>
        <v>6.71782535664362</v>
      </c>
      <c r="AC634" s="73" t="n">
        <f aca="false">MAX(AC633,AB634)</f>
        <v>6.71782535664362</v>
      </c>
      <c r="AD634" s="70" t="n">
        <f aca="false">1-AB634/AC634</f>
        <v>0</v>
      </c>
      <c r="AE634" s="73" t="n">
        <f aca="false">AE633*(1+M634)</f>
        <v>5.67212768251397</v>
      </c>
      <c r="AF634" s="73" t="n">
        <f aca="false">MAX(AF633,AE634)</f>
        <v>5.67212768251397</v>
      </c>
      <c r="AG634" s="70" t="n">
        <f aca="false">1-AE634/AF634</f>
        <v>0</v>
      </c>
      <c r="AH634" s="74" t="n">
        <f aca="false">IF(R634&gt;0,AH633+1,0)</f>
        <v>0</v>
      </c>
      <c r="AI634" s="74" t="n">
        <f aca="false">IF(U634&gt;0,AI633+1,0)</f>
        <v>0</v>
      </c>
      <c r="AJ634" s="74" t="n">
        <f aca="false">IF(G634&gt;0,AJ633+1,0)</f>
        <v>3</v>
      </c>
      <c r="AK634" s="74" t="n">
        <f aca="false">IF(G634&lt;=0,AK633+1,0)</f>
        <v>0</v>
      </c>
      <c r="AL634" s="74" t="n">
        <f aca="false">IF(K634&gt;0,AL633+1,0)</f>
        <v>3</v>
      </c>
      <c r="AM634" s="74" t="n">
        <f aca="false">IF(K634&lt;=0,AM633+1,0)</f>
        <v>0</v>
      </c>
    </row>
    <row r="635" customFormat="false" ht="15" hidden="false" customHeight="false" outlineLevel="0" collapsed="false">
      <c r="A635" s="61" t="n">
        <v>634</v>
      </c>
      <c r="B635" s="62" t="n">
        <v>42458.6145833333</v>
      </c>
      <c r="C635" s="63" t="n">
        <f aca="false">YEAR(B635)</f>
        <v>2016</v>
      </c>
      <c r="D635" s="32" t="s">
        <v>277</v>
      </c>
      <c r="E635" s="64" t="n">
        <v>7633.35</v>
      </c>
      <c r="F635" s="65" t="n">
        <v>-0.0053</v>
      </c>
      <c r="G635" s="66" t="n">
        <v>-40.456755</v>
      </c>
      <c r="H635" s="67" t="n">
        <f aca="false">E635+IF(D635="Long",1,-1)*G635</f>
        <v>7592.893245</v>
      </c>
      <c r="I635" s="68" t="n">
        <f aca="false">Assumptions!$B$58</f>
        <v>5.35750011455817</v>
      </c>
      <c r="J635" s="68" t="n">
        <f aca="false">INDEX(Yearly!$T$5:$T$22,MATCH(C635,Yearly!$A$5:$A$22,0))</f>
        <v>0.706483531590088</v>
      </c>
      <c r="K635" s="68" t="n">
        <f aca="false">G635-I635-J635</f>
        <v>-46.5207386461483</v>
      </c>
      <c r="L635" s="69" t="n">
        <f aca="false">(I635+J635)/Assumptions!$B$8</f>
        <v>0.000267383791848752</v>
      </c>
      <c r="M635" s="70" t="n">
        <f aca="false">F635-L635</f>
        <v>-0.00556738379184875</v>
      </c>
      <c r="N635" s="71" t="n">
        <f aca="false">G635*Assumptions!$B$7</f>
        <v>-318192.378075</v>
      </c>
      <c r="O635" s="71" t="n">
        <f aca="false">K635*Assumptions!$B$7</f>
        <v>-365885.609451956</v>
      </c>
      <c r="P635" s="68" t="n">
        <f aca="false">P634+G635</f>
        <v>10528.972705</v>
      </c>
      <c r="Q635" s="68" t="n">
        <f aca="false">MAX(Q634,P635)</f>
        <v>10569.42946</v>
      </c>
      <c r="R635" s="68" t="n">
        <f aca="false">Q635-P635</f>
        <v>40.4567549999993</v>
      </c>
      <c r="S635" s="68" t="n">
        <f aca="false">S634+K635</f>
        <v>6674.92841929317</v>
      </c>
      <c r="T635" s="68" t="n">
        <f aca="false">MAX(T634,S635)</f>
        <v>6721.44915793932</v>
      </c>
      <c r="U635" s="68" t="n">
        <f aca="false">T635-S635</f>
        <v>46.520738646148</v>
      </c>
      <c r="V635" s="70" t="n">
        <f aca="false">V634+F635</f>
        <v>2.0003</v>
      </c>
      <c r="W635" s="70" t="n">
        <f aca="false">MAX(W634,V635)</f>
        <v>2.0056</v>
      </c>
      <c r="X635" s="70" t="n">
        <f aca="false">W635-V635</f>
        <v>0.00530000000000008</v>
      </c>
      <c r="Y635" s="70" t="n">
        <f aca="false">Y634+M635</f>
        <v>1.83036072654568</v>
      </c>
      <c r="Z635" s="70" t="n">
        <f aca="false">MAX(Z634,Y635)</f>
        <v>1.83592811033753</v>
      </c>
      <c r="AA635" s="70" t="n">
        <f aca="false">Z635-Y635</f>
        <v>0.00556738379184885</v>
      </c>
      <c r="AB635" s="72" t="n">
        <f aca="false">AB634*(1+F635)</f>
        <v>6.68222088225341</v>
      </c>
      <c r="AC635" s="73" t="n">
        <f aca="false">MAX(AC634,AB635)</f>
        <v>6.71782535664362</v>
      </c>
      <c r="AD635" s="70" t="n">
        <f aca="false">1-AB635/AC635</f>
        <v>0.00529999999999997</v>
      </c>
      <c r="AE635" s="73" t="n">
        <f aca="false">AE634*(1+M635)</f>
        <v>5.64054877078904</v>
      </c>
      <c r="AF635" s="73" t="n">
        <f aca="false">MAX(AF634,AE635)</f>
        <v>5.67212768251397</v>
      </c>
      <c r="AG635" s="70" t="n">
        <f aca="false">1-AE635/AF635</f>
        <v>0.00556738379184873</v>
      </c>
      <c r="AH635" s="74" t="n">
        <f aca="false">IF(R635&gt;0,AH634+1,0)</f>
        <v>1</v>
      </c>
      <c r="AI635" s="74" t="n">
        <f aca="false">IF(U635&gt;0,AI634+1,0)</f>
        <v>1</v>
      </c>
      <c r="AJ635" s="74" t="n">
        <f aca="false">IF(G635&gt;0,AJ634+1,0)</f>
        <v>0</v>
      </c>
      <c r="AK635" s="74" t="n">
        <f aca="false">IF(G635&lt;=0,AK634+1,0)</f>
        <v>1</v>
      </c>
      <c r="AL635" s="74" t="n">
        <f aca="false">IF(K635&gt;0,AL634+1,0)</f>
        <v>0</v>
      </c>
      <c r="AM635" s="74" t="n">
        <f aca="false">IF(K635&lt;=0,AM634+1,0)</f>
        <v>1</v>
      </c>
    </row>
    <row r="636" customFormat="false" ht="15" hidden="false" customHeight="false" outlineLevel="0" collapsed="false">
      <c r="A636" s="61" t="n">
        <v>635</v>
      </c>
      <c r="B636" s="62" t="n">
        <v>42459.40625</v>
      </c>
      <c r="C636" s="63" t="n">
        <f aca="false">YEAR(B636)</f>
        <v>2016</v>
      </c>
      <c r="D636" s="32" t="s">
        <v>277</v>
      </c>
      <c r="E636" s="64" t="n">
        <v>7647.35</v>
      </c>
      <c r="F636" s="65" t="n">
        <v>0.0058</v>
      </c>
      <c r="G636" s="66" t="n">
        <v>44.35463</v>
      </c>
      <c r="H636" s="67" t="n">
        <f aca="false">E636+IF(D636="Long",1,-1)*G636</f>
        <v>7691.70463</v>
      </c>
      <c r="I636" s="68" t="n">
        <f aca="false">Assumptions!$B$58</f>
        <v>5.35750011455817</v>
      </c>
      <c r="J636" s="68" t="n">
        <f aca="false">INDEX(Yearly!$T$5:$T$22,MATCH(C636,Yearly!$A$5:$A$22,0))</f>
        <v>0.706483531590088</v>
      </c>
      <c r="K636" s="68" t="n">
        <f aca="false">G636-I636-J636</f>
        <v>38.2906463538517</v>
      </c>
      <c r="L636" s="69" t="n">
        <f aca="false">(I636+J636)/Assumptions!$B$8</f>
        <v>0.000267383791848752</v>
      </c>
      <c r="M636" s="70" t="n">
        <f aca="false">F636-L636</f>
        <v>0.00553261620815125</v>
      </c>
      <c r="N636" s="71" t="n">
        <f aca="false">G636*Assumptions!$B$7</f>
        <v>348849.16495</v>
      </c>
      <c r="O636" s="71" t="n">
        <f aca="false">K636*Assumptions!$B$7</f>
        <v>301155.933573044</v>
      </c>
      <c r="P636" s="68" t="n">
        <f aca="false">P635+G636</f>
        <v>10573.327335</v>
      </c>
      <c r="Q636" s="68" t="n">
        <f aca="false">MAX(Q635,P636)</f>
        <v>10573.327335</v>
      </c>
      <c r="R636" s="68" t="n">
        <f aca="false">Q636-P636</f>
        <v>0</v>
      </c>
      <c r="S636" s="68" t="n">
        <f aca="false">S635+K636</f>
        <v>6713.21906564702</v>
      </c>
      <c r="T636" s="68" t="n">
        <f aca="false">MAX(T635,S636)</f>
        <v>6721.44915793932</v>
      </c>
      <c r="U636" s="68" t="n">
        <f aca="false">T636-S636</f>
        <v>8.23009229229592</v>
      </c>
      <c r="V636" s="70" t="n">
        <f aca="false">V635+F636</f>
        <v>2.0061</v>
      </c>
      <c r="W636" s="70" t="n">
        <f aca="false">MAX(W635,V636)</f>
        <v>2.0061</v>
      </c>
      <c r="X636" s="70" t="n">
        <f aca="false">W636-V636</f>
        <v>0</v>
      </c>
      <c r="Y636" s="70" t="n">
        <f aca="false">Y635+M636</f>
        <v>1.83589334275383</v>
      </c>
      <c r="Z636" s="70" t="n">
        <f aca="false">MAX(Z635,Y636)</f>
        <v>1.83592811033753</v>
      </c>
      <c r="AA636" s="70" t="n">
        <f aca="false">Z636-Y636</f>
        <v>3.47675836975814E-005</v>
      </c>
      <c r="AB636" s="72" t="n">
        <f aca="false">AB635*(1+F636)</f>
        <v>6.72097776337048</v>
      </c>
      <c r="AC636" s="73" t="n">
        <f aca="false">MAX(AC635,AB636)</f>
        <v>6.72097776337048</v>
      </c>
      <c r="AD636" s="70" t="n">
        <f aca="false">1-AB636/AC636</f>
        <v>0</v>
      </c>
      <c r="AE636" s="73" t="n">
        <f aca="false">AE635*(1+M636)</f>
        <v>5.67175576234118</v>
      </c>
      <c r="AF636" s="73" t="n">
        <f aca="false">MAX(AF635,AE636)</f>
        <v>5.67212768251397</v>
      </c>
      <c r="AG636" s="70" t="n">
        <f aca="false">1-AE636/AF636</f>
        <v>6.55697815011846E-005</v>
      </c>
      <c r="AH636" s="74" t="n">
        <f aca="false">IF(R636&gt;0,AH635+1,0)</f>
        <v>0</v>
      </c>
      <c r="AI636" s="74" t="n">
        <f aca="false">IF(U636&gt;0,AI635+1,0)</f>
        <v>2</v>
      </c>
      <c r="AJ636" s="74" t="n">
        <f aca="false">IF(G636&gt;0,AJ635+1,0)</f>
        <v>1</v>
      </c>
      <c r="AK636" s="74" t="n">
        <f aca="false">IF(G636&lt;=0,AK635+1,0)</f>
        <v>0</v>
      </c>
      <c r="AL636" s="74" t="n">
        <f aca="false">IF(K636&gt;0,AL635+1,0)</f>
        <v>1</v>
      </c>
      <c r="AM636" s="74" t="n">
        <f aca="false">IF(K636&lt;=0,AM635+1,0)</f>
        <v>0</v>
      </c>
    </row>
    <row r="637" customFormat="false" ht="15" hidden="false" customHeight="false" outlineLevel="0" collapsed="false">
      <c r="A637" s="61" t="n">
        <v>636</v>
      </c>
      <c r="B637" s="62" t="n">
        <v>42461.6159722222</v>
      </c>
      <c r="C637" s="63" t="n">
        <f aca="false">YEAR(B637)</f>
        <v>2016</v>
      </c>
      <c r="D637" s="32" t="s">
        <v>277</v>
      </c>
      <c r="E637" s="64" t="n">
        <v>7704.1</v>
      </c>
      <c r="F637" s="65" t="n">
        <v>0.0001</v>
      </c>
      <c r="G637" s="66" t="n">
        <v>0.77041</v>
      </c>
      <c r="H637" s="67" t="n">
        <f aca="false">E637+IF(D637="Long",1,-1)*G637</f>
        <v>7704.87041</v>
      </c>
      <c r="I637" s="68" t="n">
        <f aca="false">Assumptions!$B$58</f>
        <v>5.35750011455817</v>
      </c>
      <c r="J637" s="68" t="n">
        <f aca="false">INDEX(Yearly!$T$5:$T$22,MATCH(C637,Yearly!$A$5:$A$22,0))</f>
        <v>0.706483531590088</v>
      </c>
      <c r="K637" s="68" t="n">
        <f aca="false">G637-I637-J637</f>
        <v>-5.29357364614826</v>
      </c>
      <c r="L637" s="69" t="n">
        <f aca="false">(I637+J637)/Assumptions!$B$8</f>
        <v>0.000267383791848752</v>
      </c>
      <c r="M637" s="70" t="n">
        <f aca="false">F637-L637</f>
        <v>-0.000167383791848752</v>
      </c>
      <c r="N637" s="71" t="n">
        <f aca="false">G637*Assumptions!$B$7</f>
        <v>6059.27465</v>
      </c>
      <c r="O637" s="71" t="n">
        <f aca="false">K637*Assumptions!$B$7</f>
        <v>-41633.956726956</v>
      </c>
      <c r="P637" s="68" t="n">
        <f aca="false">P636+G637</f>
        <v>10574.097745</v>
      </c>
      <c r="Q637" s="68" t="n">
        <f aca="false">MAX(Q636,P637)</f>
        <v>10574.097745</v>
      </c>
      <c r="R637" s="68" t="n">
        <f aca="false">Q637-P637</f>
        <v>0</v>
      </c>
      <c r="S637" s="68" t="n">
        <f aca="false">S636+K637</f>
        <v>6707.92549200087</v>
      </c>
      <c r="T637" s="68" t="n">
        <f aca="false">MAX(T636,S637)</f>
        <v>6721.44915793932</v>
      </c>
      <c r="U637" s="68" t="n">
        <f aca="false">T637-S637</f>
        <v>13.5236659384445</v>
      </c>
      <c r="V637" s="70" t="n">
        <f aca="false">V636+F637</f>
        <v>2.0062</v>
      </c>
      <c r="W637" s="70" t="n">
        <f aca="false">MAX(W636,V637)</f>
        <v>2.0062</v>
      </c>
      <c r="X637" s="70" t="n">
        <f aca="false">W637-V637</f>
        <v>0</v>
      </c>
      <c r="Y637" s="70" t="n">
        <f aca="false">Y636+M637</f>
        <v>1.83572595896198</v>
      </c>
      <c r="Z637" s="70" t="n">
        <f aca="false">MAX(Z636,Y637)</f>
        <v>1.83592811033753</v>
      </c>
      <c r="AA637" s="70" t="n">
        <f aca="false">Z637-Y637</f>
        <v>0.000202151375546356</v>
      </c>
      <c r="AB637" s="72" t="n">
        <f aca="false">AB636*(1+F637)</f>
        <v>6.72164986114681</v>
      </c>
      <c r="AC637" s="73" t="n">
        <f aca="false">MAX(AC636,AB637)</f>
        <v>6.72164986114681</v>
      </c>
      <c r="AD637" s="70" t="n">
        <f aca="false">1-AB637/AC637</f>
        <v>0</v>
      </c>
      <c r="AE637" s="73" t="n">
        <f aca="false">AE636*(1+M637)</f>
        <v>5.67080640235524</v>
      </c>
      <c r="AF637" s="73" t="n">
        <f aca="false">MAX(AF636,AE637)</f>
        <v>5.67212768251397</v>
      </c>
      <c r="AG637" s="70" t="n">
        <f aca="false">1-AE637/AF637</f>
        <v>0.000232942598031305</v>
      </c>
      <c r="AH637" s="74" t="n">
        <f aca="false">IF(R637&gt;0,AH636+1,0)</f>
        <v>0</v>
      </c>
      <c r="AI637" s="74" t="n">
        <f aca="false">IF(U637&gt;0,AI636+1,0)</f>
        <v>3</v>
      </c>
      <c r="AJ637" s="74" t="n">
        <f aca="false">IF(G637&gt;0,AJ636+1,0)</f>
        <v>2</v>
      </c>
      <c r="AK637" s="74" t="n">
        <f aca="false">IF(G637&lt;=0,AK636+1,0)</f>
        <v>0</v>
      </c>
      <c r="AL637" s="74" t="n">
        <f aca="false">IF(K637&gt;0,AL636+1,0)</f>
        <v>0</v>
      </c>
      <c r="AM637" s="74" t="n">
        <f aca="false">IF(K637&lt;=0,AM636+1,0)</f>
        <v>1</v>
      </c>
    </row>
    <row r="638" customFormat="false" ht="15" hidden="false" customHeight="false" outlineLevel="0" collapsed="false">
      <c r="A638" s="61" t="n">
        <v>637</v>
      </c>
      <c r="B638" s="62" t="n">
        <v>42471.5729166667</v>
      </c>
      <c r="C638" s="63" t="n">
        <f aca="false">YEAR(B638)</f>
        <v>2016</v>
      </c>
      <c r="D638" s="32" t="s">
        <v>277</v>
      </c>
      <c r="E638" s="64" t="n">
        <v>7606.95</v>
      </c>
      <c r="F638" s="65" t="n">
        <v>0.0339</v>
      </c>
      <c r="G638" s="66" t="n">
        <v>257.875605</v>
      </c>
      <c r="H638" s="67" t="n">
        <f aca="false">E638+IF(D638="Long",1,-1)*G638</f>
        <v>7864.825605</v>
      </c>
      <c r="I638" s="68" t="n">
        <f aca="false">Assumptions!$B$58</f>
        <v>5.35750011455817</v>
      </c>
      <c r="J638" s="68" t="n">
        <f aca="false">INDEX(Yearly!$T$5:$T$22,MATCH(C638,Yearly!$A$5:$A$22,0))</f>
        <v>0.706483531590088</v>
      </c>
      <c r="K638" s="68" t="n">
        <f aca="false">G638-I638-J638</f>
        <v>251.811621353852</v>
      </c>
      <c r="L638" s="69" t="n">
        <f aca="false">(I638+J638)/Assumptions!$B$8</f>
        <v>0.000267383791848752</v>
      </c>
      <c r="M638" s="70" t="n">
        <f aca="false">F638-L638</f>
        <v>0.0336326162081513</v>
      </c>
      <c r="N638" s="71" t="n">
        <f aca="false">G638*Assumptions!$B$7</f>
        <v>2028191.633325</v>
      </c>
      <c r="O638" s="71" t="n">
        <f aca="false">K638*Assumptions!$B$7</f>
        <v>1980498.40194804</v>
      </c>
      <c r="P638" s="68" t="n">
        <f aca="false">P637+G638</f>
        <v>10831.97335</v>
      </c>
      <c r="Q638" s="68" t="n">
        <f aca="false">MAX(Q637,P638)</f>
        <v>10831.97335</v>
      </c>
      <c r="R638" s="68" t="n">
        <f aca="false">Q638-P638</f>
        <v>0</v>
      </c>
      <c r="S638" s="68" t="n">
        <f aca="false">S637+K638</f>
        <v>6959.73711335473</v>
      </c>
      <c r="T638" s="68" t="n">
        <f aca="false">MAX(T637,S638)</f>
        <v>6959.73711335473</v>
      </c>
      <c r="U638" s="68" t="n">
        <f aca="false">T638-S638</f>
        <v>0</v>
      </c>
      <c r="V638" s="70" t="n">
        <f aca="false">V637+F638</f>
        <v>2.0401</v>
      </c>
      <c r="W638" s="70" t="n">
        <f aca="false">MAX(W637,V638)</f>
        <v>2.0401</v>
      </c>
      <c r="X638" s="70" t="n">
        <f aca="false">W638-V638</f>
        <v>0</v>
      </c>
      <c r="Y638" s="70" t="n">
        <f aca="false">Y637+M638</f>
        <v>1.86935857517014</v>
      </c>
      <c r="Z638" s="70" t="n">
        <f aca="false">MAX(Z637,Y638)</f>
        <v>1.86935857517014</v>
      </c>
      <c r="AA638" s="70" t="n">
        <f aca="false">Z638-Y638</f>
        <v>0</v>
      </c>
      <c r="AB638" s="72" t="n">
        <f aca="false">AB637*(1+F638)</f>
        <v>6.94951379143969</v>
      </c>
      <c r="AC638" s="73" t="n">
        <f aca="false">MAX(AC637,AB638)</f>
        <v>6.94951379143969</v>
      </c>
      <c r="AD638" s="70" t="n">
        <f aca="false">1-AB638/AC638</f>
        <v>0</v>
      </c>
      <c r="AE638" s="73" t="n">
        <f aca="false">AE637*(1+M638)</f>
        <v>5.86153045767638</v>
      </c>
      <c r="AF638" s="73" t="n">
        <f aca="false">MAX(AF637,AE638)</f>
        <v>5.86153045767638</v>
      </c>
      <c r="AG638" s="70" t="n">
        <f aca="false">1-AE638/AF638</f>
        <v>0</v>
      </c>
      <c r="AH638" s="74" t="n">
        <f aca="false">IF(R638&gt;0,AH637+1,0)</f>
        <v>0</v>
      </c>
      <c r="AI638" s="74" t="n">
        <f aca="false">IF(U638&gt;0,AI637+1,0)</f>
        <v>0</v>
      </c>
      <c r="AJ638" s="74" t="n">
        <f aca="false">IF(G638&gt;0,AJ637+1,0)</f>
        <v>3</v>
      </c>
      <c r="AK638" s="74" t="n">
        <f aca="false">IF(G638&lt;=0,AK637+1,0)</f>
        <v>0</v>
      </c>
      <c r="AL638" s="74" t="n">
        <f aca="false">IF(K638&gt;0,AL637+1,0)</f>
        <v>1</v>
      </c>
      <c r="AM638" s="74" t="n">
        <f aca="false">IF(K638&lt;=0,AM637+1,0)</f>
        <v>0</v>
      </c>
    </row>
    <row r="639" customFormat="false" ht="15" hidden="false" customHeight="false" outlineLevel="0" collapsed="false">
      <c r="A639" s="61" t="n">
        <v>638</v>
      </c>
      <c r="B639" s="62" t="n">
        <v>42486.5104166667</v>
      </c>
      <c r="C639" s="63" t="n">
        <f aca="false">YEAR(B639)</f>
        <v>2016</v>
      </c>
      <c r="D639" s="32" t="s">
        <v>277</v>
      </c>
      <c r="E639" s="64" t="n">
        <v>7863</v>
      </c>
      <c r="F639" s="65" t="n">
        <v>0.007</v>
      </c>
      <c r="G639" s="66" t="n">
        <v>55.041</v>
      </c>
      <c r="H639" s="67" t="n">
        <f aca="false">E639+IF(D639="Long",1,-1)*G639</f>
        <v>7918.041</v>
      </c>
      <c r="I639" s="68" t="n">
        <f aca="false">Assumptions!$B$58</f>
        <v>5.35750011455817</v>
      </c>
      <c r="J639" s="68" t="n">
        <f aca="false">INDEX(Yearly!$T$5:$T$22,MATCH(C639,Yearly!$A$5:$A$22,0))</f>
        <v>0.706483531590088</v>
      </c>
      <c r="K639" s="68" t="n">
        <f aca="false">G639-I639-J639</f>
        <v>48.9770163538517</v>
      </c>
      <c r="L639" s="69" t="n">
        <f aca="false">(I639+J639)/Assumptions!$B$8</f>
        <v>0.000267383791848752</v>
      </c>
      <c r="M639" s="70" t="n">
        <f aca="false">F639-L639</f>
        <v>0.00673261620815125</v>
      </c>
      <c r="N639" s="71" t="n">
        <f aca="false">G639*Assumptions!$B$7</f>
        <v>432897.465</v>
      </c>
      <c r="O639" s="71" t="n">
        <f aca="false">K639*Assumptions!$B$7</f>
        <v>385204.233623044</v>
      </c>
      <c r="P639" s="68" t="n">
        <f aca="false">P638+G639</f>
        <v>10887.01435</v>
      </c>
      <c r="Q639" s="68" t="n">
        <f aca="false">MAX(Q638,P639)</f>
        <v>10887.01435</v>
      </c>
      <c r="R639" s="68" t="n">
        <f aca="false">Q639-P639</f>
        <v>0</v>
      </c>
      <c r="S639" s="68" t="n">
        <f aca="false">S638+K639</f>
        <v>7008.71412970858</v>
      </c>
      <c r="T639" s="68" t="n">
        <f aca="false">MAX(T638,S639)</f>
        <v>7008.71412970858</v>
      </c>
      <c r="U639" s="68" t="n">
        <f aca="false">T639-S639</f>
        <v>0</v>
      </c>
      <c r="V639" s="70" t="n">
        <f aca="false">V638+F639</f>
        <v>2.0471</v>
      </c>
      <c r="W639" s="70" t="n">
        <f aca="false">MAX(W638,V639)</f>
        <v>2.0471</v>
      </c>
      <c r="X639" s="70" t="n">
        <f aca="false">W639-V639</f>
        <v>0</v>
      </c>
      <c r="Y639" s="70" t="n">
        <f aca="false">Y638+M639</f>
        <v>1.87609119137829</v>
      </c>
      <c r="Z639" s="70" t="n">
        <f aca="false">MAX(Z638,Y639)</f>
        <v>1.87609119137829</v>
      </c>
      <c r="AA639" s="70" t="n">
        <f aca="false">Z639-Y639</f>
        <v>0</v>
      </c>
      <c r="AB639" s="72" t="n">
        <f aca="false">AB638*(1+F639)</f>
        <v>6.99816038797977</v>
      </c>
      <c r="AC639" s="73" t="n">
        <f aca="false">MAX(AC638,AB639)</f>
        <v>6.99816038797977</v>
      </c>
      <c r="AD639" s="70" t="n">
        <f aca="false">1-AB639/AC639</f>
        <v>0</v>
      </c>
      <c r="AE639" s="73" t="n">
        <f aca="false">AE638*(1+M639)</f>
        <v>5.9009938926403</v>
      </c>
      <c r="AF639" s="73" t="n">
        <f aca="false">MAX(AF638,AE639)</f>
        <v>5.9009938926403</v>
      </c>
      <c r="AG639" s="70" t="n">
        <f aca="false">1-AE639/AF639</f>
        <v>0</v>
      </c>
      <c r="AH639" s="74" t="n">
        <f aca="false">IF(R639&gt;0,AH638+1,0)</f>
        <v>0</v>
      </c>
      <c r="AI639" s="74" t="n">
        <f aca="false">IF(U639&gt;0,AI638+1,0)</f>
        <v>0</v>
      </c>
      <c r="AJ639" s="74" t="n">
        <f aca="false">IF(G639&gt;0,AJ638+1,0)</f>
        <v>4</v>
      </c>
      <c r="AK639" s="74" t="n">
        <f aca="false">IF(G639&lt;=0,AK638+1,0)</f>
        <v>0</v>
      </c>
      <c r="AL639" s="74" t="n">
        <f aca="false">IF(K639&gt;0,AL638+1,0)</f>
        <v>2</v>
      </c>
      <c r="AM639" s="74" t="n">
        <f aca="false">IF(K639&lt;=0,AM638+1,0)</f>
        <v>0</v>
      </c>
    </row>
    <row r="640" customFormat="false" ht="15" hidden="false" customHeight="false" outlineLevel="0" collapsed="false">
      <c r="A640" s="61" t="n">
        <v>639</v>
      </c>
      <c r="B640" s="62" t="n">
        <v>42493.40625</v>
      </c>
      <c r="C640" s="63" t="n">
        <f aca="false">YEAR(B640)</f>
        <v>2016</v>
      </c>
      <c r="D640" s="32" t="s">
        <v>277</v>
      </c>
      <c r="E640" s="64" t="n">
        <v>7882.75</v>
      </c>
      <c r="F640" s="65" t="n">
        <v>-0.0047</v>
      </c>
      <c r="G640" s="66" t="n">
        <v>-37.048925</v>
      </c>
      <c r="H640" s="67" t="n">
        <f aca="false">E640+IF(D640="Long",1,-1)*G640</f>
        <v>7845.701075</v>
      </c>
      <c r="I640" s="68" t="n">
        <f aca="false">Assumptions!$B$58</f>
        <v>5.35750011455817</v>
      </c>
      <c r="J640" s="68" t="n">
        <f aca="false">INDEX(Yearly!$T$5:$T$22,MATCH(C640,Yearly!$A$5:$A$22,0))</f>
        <v>0.706483531590088</v>
      </c>
      <c r="K640" s="68" t="n">
        <f aca="false">G640-I640-J640</f>
        <v>-43.1129086461483</v>
      </c>
      <c r="L640" s="69" t="n">
        <f aca="false">(I640+J640)/Assumptions!$B$8</f>
        <v>0.000267383791848752</v>
      </c>
      <c r="M640" s="70" t="n">
        <f aca="false">F640-L640</f>
        <v>-0.00496738379184875</v>
      </c>
      <c r="N640" s="71" t="n">
        <f aca="false">G640*Assumptions!$B$7</f>
        <v>-291389.795125</v>
      </c>
      <c r="O640" s="71" t="n">
        <f aca="false">K640*Assumptions!$B$7</f>
        <v>-339083.026501956</v>
      </c>
      <c r="P640" s="68" t="n">
        <f aca="false">P639+G640</f>
        <v>10849.965425</v>
      </c>
      <c r="Q640" s="68" t="n">
        <f aca="false">MAX(Q639,P640)</f>
        <v>10887.01435</v>
      </c>
      <c r="R640" s="68" t="n">
        <f aca="false">Q640-P640</f>
        <v>37.0489249999991</v>
      </c>
      <c r="S640" s="68" t="n">
        <f aca="false">S639+K640</f>
        <v>6965.60122106243</v>
      </c>
      <c r="T640" s="68" t="n">
        <f aca="false">MAX(T639,S640)</f>
        <v>7008.71412970858</v>
      </c>
      <c r="U640" s="68" t="n">
        <f aca="false">T640-S640</f>
        <v>43.1129086461478</v>
      </c>
      <c r="V640" s="70" t="n">
        <f aca="false">V639+F640</f>
        <v>2.0424</v>
      </c>
      <c r="W640" s="70" t="n">
        <f aca="false">MAX(W639,V640)</f>
        <v>2.0471</v>
      </c>
      <c r="X640" s="70" t="n">
        <f aca="false">W640-V640</f>
        <v>0.00470000000000015</v>
      </c>
      <c r="Y640" s="70" t="n">
        <f aca="false">Y639+M640</f>
        <v>1.87112380758644</v>
      </c>
      <c r="Z640" s="70" t="n">
        <f aca="false">MAX(Z639,Y640)</f>
        <v>1.87609119137829</v>
      </c>
      <c r="AA640" s="70" t="n">
        <f aca="false">Z640-Y640</f>
        <v>0.00496738379184869</v>
      </c>
      <c r="AB640" s="72" t="n">
        <f aca="false">AB639*(1+F640)</f>
        <v>6.96526903415626</v>
      </c>
      <c r="AC640" s="73" t="n">
        <f aca="false">MAX(AC639,AB640)</f>
        <v>6.99816038797977</v>
      </c>
      <c r="AD640" s="70" t="n">
        <f aca="false">1-AB640/AC640</f>
        <v>0.00470000000000004</v>
      </c>
      <c r="AE640" s="73" t="n">
        <f aca="false">AE639*(1+M640)</f>
        <v>5.87168139122221</v>
      </c>
      <c r="AF640" s="73" t="n">
        <f aca="false">MAX(AF639,AE640)</f>
        <v>5.9009938926403</v>
      </c>
      <c r="AG640" s="70" t="n">
        <f aca="false">1-AE640/AF640</f>
        <v>0.0049673837918488</v>
      </c>
      <c r="AH640" s="74" t="n">
        <f aca="false">IF(R640&gt;0,AH639+1,0)</f>
        <v>1</v>
      </c>
      <c r="AI640" s="74" t="n">
        <f aca="false">IF(U640&gt;0,AI639+1,0)</f>
        <v>1</v>
      </c>
      <c r="AJ640" s="74" t="n">
        <f aca="false">IF(G640&gt;0,AJ639+1,0)</f>
        <v>0</v>
      </c>
      <c r="AK640" s="74" t="n">
        <f aca="false">IF(G640&lt;=0,AK639+1,0)</f>
        <v>1</v>
      </c>
      <c r="AL640" s="74" t="n">
        <f aca="false">IF(K640&gt;0,AL639+1,0)</f>
        <v>0</v>
      </c>
      <c r="AM640" s="74" t="n">
        <f aca="false">IF(K640&lt;=0,AM639+1,0)</f>
        <v>1</v>
      </c>
    </row>
    <row r="641" customFormat="false" ht="15" hidden="false" customHeight="false" outlineLevel="0" collapsed="false">
      <c r="A641" s="61" t="n">
        <v>640</v>
      </c>
      <c r="B641" s="62" t="n">
        <v>42499.40625</v>
      </c>
      <c r="C641" s="63" t="n">
        <f aca="false">YEAR(B641)</f>
        <v>2016</v>
      </c>
      <c r="D641" s="32" t="s">
        <v>277</v>
      </c>
      <c r="E641" s="64" t="n">
        <v>7814.15</v>
      </c>
      <c r="F641" s="65" t="n">
        <v>0.003</v>
      </c>
      <c r="G641" s="66" t="n">
        <v>23.44245</v>
      </c>
      <c r="H641" s="67" t="n">
        <f aca="false">E641+IF(D641="Long",1,-1)*G641</f>
        <v>7837.59245</v>
      </c>
      <c r="I641" s="68" t="n">
        <f aca="false">Assumptions!$B$58</f>
        <v>5.35750011455817</v>
      </c>
      <c r="J641" s="68" t="n">
        <f aca="false">INDEX(Yearly!$T$5:$T$22,MATCH(C641,Yearly!$A$5:$A$22,0))</f>
        <v>0.706483531590088</v>
      </c>
      <c r="K641" s="68" t="n">
        <f aca="false">G641-I641-J641</f>
        <v>17.3784663538517</v>
      </c>
      <c r="L641" s="69" t="n">
        <f aca="false">(I641+J641)/Assumptions!$B$8</f>
        <v>0.000267383791848752</v>
      </c>
      <c r="M641" s="70" t="n">
        <f aca="false">F641-L641</f>
        <v>0.00273261620815125</v>
      </c>
      <c r="N641" s="71" t="n">
        <f aca="false">G641*Assumptions!$B$7</f>
        <v>184374.86925</v>
      </c>
      <c r="O641" s="71" t="n">
        <f aca="false">K641*Assumptions!$B$7</f>
        <v>136681.637873044</v>
      </c>
      <c r="P641" s="68" t="n">
        <f aca="false">P640+G641</f>
        <v>10873.407875</v>
      </c>
      <c r="Q641" s="68" t="n">
        <f aca="false">MAX(Q640,P641)</f>
        <v>10887.01435</v>
      </c>
      <c r="R641" s="68" t="n">
        <f aca="false">Q641-P641</f>
        <v>13.6064749999987</v>
      </c>
      <c r="S641" s="68" t="n">
        <f aca="false">S640+K641</f>
        <v>6982.97968741628</v>
      </c>
      <c r="T641" s="68" t="n">
        <f aca="false">MAX(T640,S641)</f>
        <v>7008.71412970858</v>
      </c>
      <c r="U641" s="68" t="n">
        <f aca="false">T641-S641</f>
        <v>25.7344422922961</v>
      </c>
      <c r="V641" s="70" t="n">
        <f aca="false">V640+F641</f>
        <v>2.0454</v>
      </c>
      <c r="W641" s="70" t="n">
        <f aca="false">MAX(W640,V641)</f>
        <v>2.0471</v>
      </c>
      <c r="X641" s="70" t="n">
        <f aca="false">W641-V641</f>
        <v>0.00170000000000003</v>
      </c>
      <c r="Y641" s="70" t="n">
        <f aca="false">Y640+M641</f>
        <v>1.87385642379459</v>
      </c>
      <c r="Z641" s="70" t="n">
        <f aca="false">MAX(Z640,Y641)</f>
        <v>1.87609119137829</v>
      </c>
      <c r="AA641" s="70" t="n">
        <f aca="false">Z641-Y641</f>
        <v>0.00223476758369734</v>
      </c>
      <c r="AB641" s="72" t="n">
        <f aca="false">AB640*(1+F641)</f>
        <v>6.98616484125873</v>
      </c>
      <c r="AC641" s="73" t="n">
        <f aca="false">MAX(AC640,AB641)</f>
        <v>6.99816038797977</v>
      </c>
      <c r="AD641" s="70" t="n">
        <f aca="false">1-AB641/AC641</f>
        <v>0.00171410000000016</v>
      </c>
      <c r="AE641" s="73" t="n">
        <f aca="false">AE640*(1+M641)</f>
        <v>5.88772644296096</v>
      </c>
      <c r="AF641" s="73" t="n">
        <f aca="false">MAX(AF640,AE641)</f>
        <v>5.9009938926403</v>
      </c>
      <c r="AG641" s="70" t="n">
        <f aca="false">1-AE641/AF641</f>
        <v>0.00224834153715903</v>
      </c>
      <c r="AH641" s="74" t="n">
        <f aca="false">IF(R641&gt;0,AH640+1,0)</f>
        <v>2</v>
      </c>
      <c r="AI641" s="74" t="n">
        <f aca="false">IF(U641&gt;0,AI640+1,0)</f>
        <v>2</v>
      </c>
      <c r="AJ641" s="74" t="n">
        <f aca="false">IF(G641&gt;0,AJ640+1,0)</f>
        <v>1</v>
      </c>
      <c r="AK641" s="74" t="n">
        <f aca="false">IF(G641&lt;=0,AK640+1,0)</f>
        <v>0</v>
      </c>
      <c r="AL641" s="74" t="n">
        <f aca="false">IF(K641&gt;0,AL640+1,0)</f>
        <v>1</v>
      </c>
      <c r="AM641" s="74" t="n">
        <f aca="false">IF(K641&lt;=0,AM640+1,0)</f>
        <v>0</v>
      </c>
    </row>
    <row r="642" customFormat="false" ht="15" hidden="false" customHeight="false" outlineLevel="0" collapsed="false">
      <c r="A642" s="61" t="n">
        <v>641</v>
      </c>
      <c r="B642" s="62" t="n">
        <v>42506.6145833333</v>
      </c>
      <c r="C642" s="63" t="n">
        <f aca="false">YEAR(B642)</f>
        <v>2016</v>
      </c>
      <c r="D642" s="32" t="s">
        <v>277</v>
      </c>
      <c r="E642" s="64" t="n">
        <v>7845.45</v>
      </c>
      <c r="F642" s="65" t="n">
        <v>-0.0006</v>
      </c>
      <c r="G642" s="66" t="n">
        <v>-4.70727</v>
      </c>
      <c r="H642" s="67" t="n">
        <f aca="false">E642+IF(D642="Long",1,-1)*G642</f>
        <v>7840.74273</v>
      </c>
      <c r="I642" s="68" t="n">
        <f aca="false">Assumptions!$B$58</f>
        <v>5.35750011455817</v>
      </c>
      <c r="J642" s="68" t="n">
        <f aca="false">INDEX(Yearly!$T$5:$T$22,MATCH(C642,Yearly!$A$5:$A$22,0))</f>
        <v>0.706483531590088</v>
      </c>
      <c r="K642" s="68" t="n">
        <f aca="false">G642-I642-J642</f>
        <v>-10.7712536461483</v>
      </c>
      <c r="L642" s="69" t="n">
        <f aca="false">(I642+J642)/Assumptions!$B$8</f>
        <v>0.000267383791848752</v>
      </c>
      <c r="M642" s="70" t="n">
        <f aca="false">F642-L642</f>
        <v>-0.000867383791848752</v>
      </c>
      <c r="N642" s="71" t="n">
        <f aca="false">G642*Assumptions!$B$7</f>
        <v>-37022.67855</v>
      </c>
      <c r="O642" s="71" t="n">
        <f aca="false">K642*Assumptions!$B$7</f>
        <v>-84715.909926956</v>
      </c>
      <c r="P642" s="68" t="n">
        <f aca="false">P641+G642</f>
        <v>10868.700605</v>
      </c>
      <c r="Q642" s="68" t="n">
        <f aca="false">MAX(Q641,P642)</f>
        <v>10887.01435</v>
      </c>
      <c r="R642" s="68" t="n">
        <f aca="false">Q642-P642</f>
        <v>18.3137449999995</v>
      </c>
      <c r="S642" s="68" t="n">
        <f aca="false">S641+K642</f>
        <v>6972.20843377013</v>
      </c>
      <c r="T642" s="68" t="n">
        <f aca="false">MAX(T641,S642)</f>
        <v>7008.71412970858</v>
      </c>
      <c r="U642" s="68" t="n">
        <f aca="false">T642-S642</f>
        <v>36.5056959384447</v>
      </c>
      <c r="V642" s="70" t="n">
        <f aca="false">V641+F642</f>
        <v>2.0448</v>
      </c>
      <c r="W642" s="70" t="n">
        <f aca="false">MAX(W641,V642)</f>
        <v>2.0471</v>
      </c>
      <c r="X642" s="70" t="n">
        <f aca="false">W642-V642</f>
        <v>0.00229999999999997</v>
      </c>
      <c r="Y642" s="70" t="n">
        <f aca="false">Y641+M642</f>
        <v>1.87298904000274</v>
      </c>
      <c r="Z642" s="70" t="n">
        <f aca="false">MAX(Z641,Y642)</f>
        <v>1.87609119137829</v>
      </c>
      <c r="AA642" s="70" t="n">
        <f aca="false">Z642-Y642</f>
        <v>0.00310215137554604</v>
      </c>
      <c r="AB642" s="72" t="n">
        <f aca="false">AB641*(1+F642)</f>
        <v>6.98197314235397</v>
      </c>
      <c r="AC642" s="73" t="n">
        <f aca="false">MAX(AC641,AB642)</f>
        <v>6.99816038797977</v>
      </c>
      <c r="AD642" s="70" t="n">
        <f aca="false">1-AB642/AC642</f>
        <v>0.00231307154000027</v>
      </c>
      <c r="AE642" s="73" t="n">
        <f aca="false">AE641*(1+M642)</f>
        <v>5.8826195244735</v>
      </c>
      <c r="AF642" s="73" t="n">
        <f aca="false">MAX(AF641,AE642)</f>
        <v>5.9009938926403</v>
      </c>
      <c r="AG642" s="70" t="n">
        <f aca="false">1-AE642/AF642</f>
        <v>0.00311377515399991</v>
      </c>
      <c r="AH642" s="74" t="n">
        <f aca="false">IF(R642&gt;0,AH641+1,0)</f>
        <v>3</v>
      </c>
      <c r="AI642" s="74" t="n">
        <f aca="false">IF(U642&gt;0,AI641+1,0)</f>
        <v>3</v>
      </c>
      <c r="AJ642" s="74" t="n">
        <f aca="false">IF(G642&gt;0,AJ641+1,0)</f>
        <v>0</v>
      </c>
      <c r="AK642" s="74" t="n">
        <f aca="false">IF(G642&lt;=0,AK641+1,0)</f>
        <v>1</v>
      </c>
      <c r="AL642" s="74" t="n">
        <f aca="false">IF(K642&gt;0,AL641+1,0)</f>
        <v>0</v>
      </c>
      <c r="AM642" s="74" t="n">
        <f aca="false">IF(K642&lt;=0,AM641+1,0)</f>
        <v>1</v>
      </c>
    </row>
    <row r="643" customFormat="false" ht="15" hidden="false" customHeight="false" outlineLevel="0" collapsed="false">
      <c r="A643" s="61" t="n">
        <v>642</v>
      </c>
      <c r="B643" s="62" t="n">
        <v>42508.5729166667</v>
      </c>
      <c r="C643" s="63" t="n">
        <f aca="false">YEAR(B643)</f>
        <v>2016</v>
      </c>
      <c r="D643" s="32" t="s">
        <v>277</v>
      </c>
      <c r="E643" s="64" t="n">
        <v>7856.3</v>
      </c>
      <c r="F643" s="65" t="n">
        <v>-0.0025</v>
      </c>
      <c r="G643" s="66" t="n">
        <v>-19.64075</v>
      </c>
      <c r="H643" s="67" t="n">
        <f aca="false">E643+IF(D643="Long",1,-1)*G643</f>
        <v>7836.65925</v>
      </c>
      <c r="I643" s="68" t="n">
        <f aca="false">Assumptions!$B$58</f>
        <v>5.35750011455817</v>
      </c>
      <c r="J643" s="68" t="n">
        <f aca="false">INDEX(Yearly!$T$5:$T$22,MATCH(C643,Yearly!$A$5:$A$22,0))</f>
        <v>0.706483531590088</v>
      </c>
      <c r="K643" s="68" t="n">
        <f aca="false">G643-I643-J643</f>
        <v>-25.7047336461483</v>
      </c>
      <c r="L643" s="69" t="n">
        <f aca="false">(I643+J643)/Assumptions!$B$8</f>
        <v>0.000267383791848752</v>
      </c>
      <c r="M643" s="70" t="n">
        <f aca="false">F643-L643</f>
        <v>-0.00276738379184875</v>
      </c>
      <c r="N643" s="71" t="n">
        <f aca="false">G643*Assumptions!$B$7</f>
        <v>-154474.49875</v>
      </c>
      <c r="O643" s="71" t="n">
        <f aca="false">K643*Assumptions!$B$7</f>
        <v>-202167.730126956</v>
      </c>
      <c r="P643" s="68" t="n">
        <f aca="false">P642+G643</f>
        <v>10849.059855</v>
      </c>
      <c r="Q643" s="68" t="n">
        <f aca="false">MAX(Q642,P643)</f>
        <v>10887.01435</v>
      </c>
      <c r="R643" s="68" t="n">
        <f aca="false">Q643-P643</f>
        <v>37.954495</v>
      </c>
      <c r="S643" s="68" t="n">
        <f aca="false">S642+K643</f>
        <v>6946.50370012398</v>
      </c>
      <c r="T643" s="68" t="n">
        <f aca="false">MAX(T642,S643)</f>
        <v>7008.71412970858</v>
      </c>
      <c r="U643" s="68" t="n">
        <f aca="false">T643-S643</f>
        <v>62.2104295845929</v>
      </c>
      <c r="V643" s="70" t="n">
        <f aca="false">V642+F643</f>
        <v>2.0423</v>
      </c>
      <c r="W643" s="70" t="n">
        <f aca="false">MAX(W642,V643)</f>
        <v>2.0471</v>
      </c>
      <c r="X643" s="70" t="n">
        <f aca="false">W643-V643</f>
        <v>0.00479999999999992</v>
      </c>
      <c r="Y643" s="70" t="n">
        <f aca="false">Y642+M643</f>
        <v>1.87022165621089</v>
      </c>
      <c r="Z643" s="70" t="n">
        <f aca="false">MAX(Z642,Y643)</f>
        <v>1.87609119137829</v>
      </c>
      <c r="AA643" s="70" t="n">
        <f aca="false">Z643-Y643</f>
        <v>0.00586953516739475</v>
      </c>
      <c r="AB643" s="72" t="n">
        <f aca="false">AB642*(1+F643)</f>
        <v>6.96451820949809</v>
      </c>
      <c r="AC643" s="73" t="n">
        <f aca="false">MAX(AC642,AB643)</f>
        <v>6.99816038797977</v>
      </c>
      <c r="AD643" s="70" t="n">
        <f aca="false">1-AB643/AC643</f>
        <v>0.00480728886115023</v>
      </c>
      <c r="AE643" s="73" t="n">
        <f aca="false">AE642*(1+M643)</f>
        <v>5.86634005854786</v>
      </c>
      <c r="AF643" s="73" t="n">
        <f aca="false">MAX(AF642,AE643)</f>
        <v>5.9009938926403</v>
      </c>
      <c r="AG643" s="70" t="n">
        <f aca="false">1-AE643/AF643</f>
        <v>0.00587254193495601</v>
      </c>
      <c r="AH643" s="74" t="n">
        <f aca="false">IF(R643&gt;0,AH642+1,0)</f>
        <v>4</v>
      </c>
      <c r="AI643" s="74" t="n">
        <f aca="false">IF(U643&gt;0,AI642+1,0)</f>
        <v>4</v>
      </c>
      <c r="AJ643" s="74" t="n">
        <f aca="false">IF(G643&gt;0,AJ642+1,0)</f>
        <v>0</v>
      </c>
      <c r="AK643" s="74" t="n">
        <f aca="false">IF(G643&lt;=0,AK642+1,0)</f>
        <v>2</v>
      </c>
      <c r="AL643" s="74" t="n">
        <f aca="false">IF(K643&gt;0,AL642+1,0)</f>
        <v>0</v>
      </c>
      <c r="AM643" s="74" t="n">
        <f aca="false">IF(K643&lt;=0,AM642+1,0)</f>
        <v>2</v>
      </c>
    </row>
    <row r="644" customFormat="false" ht="15" hidden="false" customHeight="false" outlineLevel="0" collapsed="false">
      <c r="A644" s="61" t="n">
        <v>643</v>
      </c>
      <c r="B644" s="62" t="n">
        <v>42515.40625</v>
      </c>
      <c r="C644" s="63" t="n">
        <f aca="false">YEAR(B644)</f>
        <v>2016</v>
      </c>
      <c r="D644" s="32" t="s">
        <v>277</v>
      </c>
      <c r="E644" s="64" t="n">
        <v>7858.35</v>
      </c>
      <c r="F644" s="65" t="n">
        <v>0.0466</v>
      </c>
      <c r="G644" s="66" t="n">
        <v>366.19911</v>
      </c>
      <c r="H644" s="67" t="n">
        <f aca="false">E644+IF(D644="Long",1,-1)*G644</f>
        <v>8224.54911</v>
      </c>
      <c r="I644" s="68" t="n">
        <f aca="false">Assumptions!$B$58</f>
        <v>5.35750011455817</v>
      </c>
      <c r="J644" s="68" t="n">
        <f aca="false">INDEX(Yearly!$T$5:$T$22,MATCH(C644,Yearly!$A$5:$A$22,0))</f>
        <v>0.706483531590088</v>
      </c>
      <c r="K644" s="68" t="n">
        <f aca="false">G644-I644-J644</f>
        <v>360.135126353852</v>
      </c>
      <c r="L644" s="69" t="n">
        <f aca="false">(I644+J644)/Assumptions!$B$8</f>
        <v>0.000267383791848752</v>
      </c>
      <c r="M644" s="70" t="n">
        <f aca="false">F644-L644</f>
        <v>0.0463326162081513</v>
      </c>
      <c r="N644" s="71" t="n">
        <f aca="false">G644*Assumptions!$B$7</f>
        <v>2880156.00015</v>
      </c>
      <c r="O644" s="71" t="n">
        <f aca="false">K644*Assumptions!$B$7</f>
        <v>2832462.76877304</v>
      </c>
      <c r="P644" s="68" t="n">
        <f aca="false">P643+G644</f>
        <v>11215.258965</v>
      </c>
      <c r="Q644" s="68" t="n">
        <f aca="false">MAX(Q643,P644)</f>
        <v>11215.258965</v>
      </c>
      <c r="R644" s="68" t="n">
        <f aca="false">Q644-P644</f>
        <v>0</v>
      </c>
      <c r="S644" s="68" t="n">
        <f aca="false">S643+K644</f>
        <v>7306.63882647784</v>
      </c>
      <c r="T644" s="68" t="n">
        <f aca="false">MAX(T643,S644)</f>
        <v>7306.63882647784</v>
      </c>
      <c r="U644" s="68" t="n">
        <f aca="false">T644-S644</f>
        <v>0</v>
      </c>
      <c r="V644" s="70" t="n">
        <f aca="false">V643+F644</f>
        <v>2.0889</v>
      </c>
      <c r="W644" s="70" t="n">
        <f aca="false">MAX(W643,V644)</f>
        <v>2.0889</v>
      </c>
      <c r="X644" s="70" t="n">
        <f aca="false">W644-V644</f>
        <v>0</v>
      </c>
      <c r="Y644" s="70" t="n">
        <f aca="false">Y643+M644</f>
        <v>1.91655427241904</v>
      </c>
      <c r="Z644" s="70" t="n">
        <f aca="false">MAX(Z643,Y644)</f>
        <v>1.91655427241904</v>
      </c>
      <c r="AA644" s="70" t="n">
        <f aca="false">Z644-Y644</f>
        <v>0</v>
      </c>
      <c r="AB644" s="72" t="n">
        <f aca="false">AB643*(1+F644)</f>
        <v>7.2890647580607</v>
      </c>
      <c r="AC644" s="73" t="n">
        <f aca="false">MAX(AC643,AB644)</f>
        <v>7.2890647580607</v>
      </c>
      <c r="AD644" s="70" t="n">
        <f aca="false">1-AB644/AC644</f>
        <v>0</v>
      </c>
      <c r="AE644" s="73" t="n">
        <f aca="false">AE643*(1+M644)</f>
        <v>6.13814294102706</v>
      </c>
      <c r="AF644" s="73" t="n">
        <f aca="false">MAX(AF643,AE644)</f>
        <v>6.13814294102706</v>
      </c>
      <c r="AG644" s="70" t="n">
        <f aca="false">1-AE644/AF644</f>
        <v>0</v>
      </c>
      <c r="AH644" s="74" t="n">
        <f aca="false">IF(R644&gt;0,AH643+1,0)</f>
        <v>0</v>
      </c>
      <c r="AI644" s="74" t="n">
        <f aca="false">IF(U644&gt;0,AI643+1,0)</f>
        <v>0</v>
      </c>
      <c r="AJ644" s="74" t="n">
        <f aca="false">IF(G644&gt;0,AJ643+1,0)</f>
        <v>1</v>
      </c>
      <c r="AK644" s="74" t="n">
        <f aca="false">IF(G644&lt;=0,AK643+1,0)</f>
        <v>0</v>
      </c>
      <c r="AL644" s="74" t="n">
        <f aca="false">IF(K644&gt;0,AL643+1,0)</f>
        <v>1</v>
      </c>
      <c r="AM644" s="74" t="n">
        <f aca="false">IF(K644&lt;=0,AM643+1,0)</f>
        <v>0</v>
      </c>
    </row>
    <row r="645" customFormat="false" ht="15" hidden="false" customHeight="false" outlineLevel="0" collapsed="false">
      <c r="A645" s="61" t="n">
        <v>644</v>
      </c>
      <c r="B645" s="62" t="n">
        <v>42531.46875</v>
      </c>
      <c r="C645" s="63" t="n">
        <f aca="false">YEAR(B645)</f>
        <v>2016</v>
      </c>
      <c r="D645" s="32" t="s">
        <v>277</v>
      </c>
      <c r="E645" s="64" t="n">
        <v>8261.4</v>
      </c>
      <c r="F645" s="65" t="n">
        <v>-0.009</v>
      </c>
      <c r="G645" s="66" t="n">
        <v>-74.3526</v>
      </c>
      <c r="H645" s="67" t="n">
        <f aca="false">E645+IF(D645="Long",1,-1)*G645</f>
        <v>8187.0474</v>
      </c>
      <c r="I645" s="68" t="n">
        <f aca="false">Assumptions!$B$58</f>
        <v>5.35750011455817</v>
      </c>
      <c r="J645" s="68" t="n">
        <f aca="false">INDEX(Yearly!$T$5:$T$22,MATCH(C645,Yearly!$A$5:$A$22,0))</f>
        <v>0.706483531590088</v>
      </c>
      <c r="K645" s="68" t="n">
        <f aca="false">G645-I645-J645</f>
        <v>-80.4165836461483</v>
      </c>
      <c r="L645" s="69" t="n">
        <f aca="false">(I645+J645)/Assumptions!$B$8</f>
        <v>0.000267383791848752</v>
      </c>
      <c r="M645" s="70" t="n">
        <f aca="false">F645-L645</f>
        <v>-0.00926738379184875</v>
      </c>
      <c r="N645" s="71" t="n">
        <f aca="false">G645*Assumptions!$B$7</f>
        <v>-584783.199</v>
      </c>
      <c r="O645" s="71" t="n">
        <f aca="false">K645*Assumptions!$B$7</f>
        <v>-632476.430376956</v>
      </c>
      <c r="P645" s="68" t="n">
        <f aca="false">P644+G645</f>
        <v>11140.906365</v>
      </c>
      <c r="Q645" s="68" t="n">
        <f aca="false">MAX(Q644,P645)</f>
        <v>11215.258965</v>
      </c>
      <c r="R645" s="68" t="n">
        <f aca="false">Q645-P645</f>
        <v>74.3526000000002</v>
      </c>
      <c r="S645" s="68" t="n">
        <f aca="false">S644+K645</f>
        <v>7226.22224283169</v>
      </c>
      <c r="T645" s="68" t="n">
        <f aca="false">MAX(T644,S645)</f>
        <v>7306.63882647784</v>
      </c>
      <c r="U645" s="68" t="n">
        <f aca="false">T645-S645</f>
        <v>80.416583646148</v>
      </c>
      <c r="V645" s="70" t="n">
        <f aca="false">V644+F645</f>
        <v>2.0799</v>
      </c>
      <c r="W645" s="70" t="n">
        <f aca="false">MAX(W644,V645)</f>
        <v>2.0889</v>
      </c>
      <c r="X645" s="70" t="n">
        <f aca="false">W645-V645</f>
        <v>0.0089999999999999</v>
      </c>
      <c r="Y645" s="70" t="n">
        <f aca="false">Y644+M645</f>
        <v>1.90728688862719</v>
      </c>
      <c r="Z645" s="70" t="n">
        <f aca="false">MAX(Z644,Y645)</f>
        <v>1.91655427241904</v>
      </c>
      <c r="AA645" s="70" t="n">
        <f aca="false">Z645-Y645</f>
        <v>0.00926738379184866</v>
      </c>
      <c r="AB645" s="72" t="n">
        <f aca="false">AB644*(1+F645)</f>
        <v>7.22346317523815</v>
      </c>
      <c r="AC645" s="73" t="n">
        <f aca="false">MAX(AC644,AB645)</f>
        <v>7.2890647580607</v>
      </c>
      <c r="AD645" s="70" t="n">
        <f aca="false">1-AB645/AC645</f>
        <v>0.00900000000000001</v>
      </c>
      <c r="AE645" s="73" t="n">
        <f aca="false">AE644*(1+M645)</f>
        <v>6.08125841462333</v>
      </c>
      <c r="AF645" s="73" t="n">
        <f aca="false">MAX(AF644,AE645)</f>
        <v>6.13814294102706</v>
      </c>
      <c r="AG645" s="70" t="n">
        <f aca="false">1-AE645/AF645</f>
        <v>0.00926738379184877</v>
      </c>
      <c r="AH645" s="74" t="n">
        <f aca="false">IF(R645&gt;0,AH644+1,0)</f>
        <v>1</v>
      </c>
      <c r="AI645" s="74" t="n">
        <f aca="false">IF(U645&gt;0,AI644+1,0)</f>
        <v>1</v>
      </c>
      <c r="AJ645" s="74" t="n">
        <f aca="false">IF(G645&gt;0,AJ644+1,0)</f>
        <v>0</v>
      </c>
      <c r="AK645" s="74" t="n">
        <f aca="false">IF(G645&lt;=0,AK644+1,0)</f>
        <v>1</v>
      </c>
      <c r="AL645" s="74" t="n">
        <f aca="false">IF(K645&gt;0,AL644+1,0)</f>
        <v>0</v>
      </c>
      <c r="AM645" s="74" t="n">
        <f aca="false">IF(K645&lt;=0,AM644+1,0)</f>
        <v>1</v>
      </c>
    </row>
    <row r="646" customFormat="false" ht="15" hidden="false" customHeight="false" outlineLevel="0" collapsed="false">
      <c r="A646" s="61" t="n">
        <v>645</v>
      </c>
      <c r="B646" s="62" t="n">
        <v>42536.53125</v>
      </c>
      <c r="C646" s="63" t="n">
        <f aca="false">YEAR(B646)</f>
        <v>2016</v>
      </c>
      <c r="D646" s="32" t="s">
        <v>277</v>
      </c>
      <c r="E646" s="64" t="n">
        <v>8151.45</v>
      </c>
      <c r="F646" s="65" t="n">
        <v>-0.0009</v>
      </c>
      <c r="G646" s="66" t="n">
        <v>-7.336305</v>
      </c>
      <c r="H646" s="67" t="n">
        <f aca="false">E646+IF(D646="Long",1,-1)*G646</f>
        <v>8144.113695</v>
      </c>
      <c r="I646" s="68" t="n">
        <f aca="false">Assumptions!$B$58</f>
        <v>5.35750011455817</v>
      </c>
      <c r="J646" s="68" t="n">
        <f aca="false">INDEX(Yearly!$T$5:$T$22,MATCH(C646,Yearly!$A$5:$A$22,0))</f>
        <v>0.706483531590088</v>
      </c>
      <c r="K646" s="68" t="n">
        <f aca="false">G646-I646-J646</f>
        <v>-13.4002886461483</v>
      </c>
      <c r="L646" s="69" t="n">
        <f aca="false">(I646+J646)/Assumptions!$B$8</f>
        <v>0.000267383791848752</v>
      </c>
      <c r="M646" s="70" t="n">
        <f aca="false">F646-L646</f>
        <v>-0.00116738379184875</v>
      </c>
      <c r="N646" s="71" t="n">
        <f aca="false">G646*Assumptions!$B$7</f>
        <v>-57700.038825</v>
      </c>
      <c r="O646" s="71" t="n">
        <f aca="false">K646*Assumptions!$B$7</f>
        <v>-105393.270201956</v>
      </c>
      <c r="P646" s="68" t="n">
        <f aca="false">P645+G646</f>
        <v>11133.57006</v>
      </c>
      <c r="Q646" s="68" t="n">
        <f aca="false">MAX(Q645,P646)</f>
        <v>11215.258965</v>
      </c>
      <c r="R646" s="68" t="n">
        <f aca="false">Q646-P646</f>
        <v>81.6889050000009</v>
      </c>
      <c r="S646" s="68" t="n">
        <f aca="false">S645+K646</f>
        <v>7212.82195418554</v>
      </c>
      <c r="T646" s="68" t="n">
        <f aca="false">MAX(T645,S646)</f>
        <v>7306.63882647784</v>
      </c>
      <c r="U646" s="68" t="n">
        <f aca="false">T646-S646</f>
        <v>93.8168722922965</v>
      </c>
      <c r="V646" s="70" t="n">
        <f aca="false">V645+F646</f>
        <v>2.079</v>
      </c>
      <c r="W646" s="70" t="n">
        <f aca="false">MAX(W645,V646)</f>
        <v>2.0889</v>
      </c>
      <c r="X646" s="70" t="n">
        <f aca="false">W646-V646</f>
        <v>0.00990000000000002</v>
      </c>
      <c r="Y646" s="70" t="n">
        <f aca="false">Y645+M646</f>
        <v>1.90611950483535</v>
      </c>
      <c r="Z646" s="70" t="n">
        <f aca="false">MAX(Z645,Y646)</f>
        <v>1.91655427241904</v>
      </c>
      <c r="AA646" s="70" t="n">
        <f aca="false">Z646-Y646</f>
        <v>0.0104347675836973</v>
      </c>
      <c r="AB646" s="72" t="n">
        <f aca="false">AB645*(1+F646)</f>
        <v>7.21696205838044</v>
      </c>
      <c r="AC646" s="73" t="n">
        <f aca="false">MAX(AC645,AB646)</f>
        <v>7.2890647580607</v>
      </c>
      <c r="AD646" s="70" t="n">
        <f aca="false">1-AB646/AC646</f>
        <v>0.00989190000000007</v>
      </c>
      <c r="AE646" s="73" t="n">
        <f aca="false">AE645*(1+M646)</f>
        <v>6.07415925211606</v>
      </c>
      <c r="AF646" s="73" t="n">
        <f aca="false">MAX(AF645,AE646)</f>
        <v>6.13814294102706</v>
      </c>
      <c r="AG646" s="70" t="n">
        <f aca="false">1-AE646/AF646</f>
        <v>0.0104239489900662</v>
      </c>
      <c r="AH646" s="74" t="n">
        <f aca="false">IF(R646&gt;0,AH645+1,0)</f>
        <v>2</v>
      </c>
      <c r="AI646" s="74" t="n">
        <f aca="false">IF(U646&gt;0,AI645+1,0)</f>
        <v>2</v>
      </c>
      <c r="AJ646" s="74" t="n">
        <f aca="false">IF(G646&gt;0,AJ645+1,0)</f>
        <v>0</v>
      </c>
      <c r="AK646" s="74" t="n">
        <f aca="false">IF(G646&lt;=0,AK645+1,0)</f>
        <v>2</v>
      </c>
      <c r="AL646" s="74" t="n">
        <f aca="false">IF(K646&gt;0,AL645+1,0)</f>
        <v>0</v>
      </c>
      <c r="AM646" s="74" t="n">
        <f aca="false">IF(K646&lt;=0,AM645+1,0)</f>
        <v>2</v>
      </c>
    </row>
    <row r="647" customFormat="false" ht="15" hidden="false" customHeight="false" outlineLevel="0" collapsed="false">
      <c r="A647" s="61" t="n">
        <v>646</v>
      </c>
      <c r="B647" s="62" t="n">
        <v>42537.6354166667</v>
      </c>
      <c r="C647" s="63" t="n">
        <f aca="false">YEAR(B647)</f>
        <v>2016</v>
      </c>
      <c r="D647" s="32" t="s">
        <v>277</v>
      </c>
      <c r="E647" s="64" t="n">
        <v>8140.2</v>
      </c>
      <c r="F647" s="65" t="n">
        <v>0.0001</v>
      </c>
      <c r="G647" s="66" t="n">
        <v>0.81402</v>
      </c>
      <c r="H647" s="67" t="n">
        <f aca="false">E647+IF(D647="Long",1,-1)*G647</f>
        <v>8141.01402</v>
      </c>
      <c r="I647" s="68" t="n">
        <f aca="false">Assumptions!$B$58</f>
        <v>5.35750011455817</v>
      </c>
      <c r="J647" s="68" t="n">
        <f aca="false">INDEX(Yearly!$T$5:$T$22,MATCH(C647,Yearly!$A$5:$A$22,0))</f>
        <v>0.706483531590088</v>
      </c>
      <c r="K647" s="68" t="n">
        <f aca="false">G647-I647-J647</f>
        <v>-5.24996364614826</v>
      </c>
      <c r="L647" s="69" t="n">
        <f aca="false">(I647+J647)/Assumptions!$B$8</f>
        <v>0.000267383791848752</v>
      </c>
      <c r="M647" s="70" t="n">
        <f aca="false">F647-L647</f>
        <v>-0.000167383791848752</v>
      </c>
      <c r="N647" s="71" t="n">
        <f aca="false">G647*Assumptions!$B$7</f>
        <v>6402.2673</v>
      </c>
      <c r="O647" s="71" t="n">
        <f aca="false">K647*Assumptions!$B$7</f>
        <v>-41290.964076956</v>
      </c>
      <c r="P647" s="68" t="n">
        <f aca="false">P646+G647</f>
        <v>11134.38408</v>
      </c>
      <c r="Q647" s="68" t="n">
        <f aca="false">MAX(Q646,P647)</f>
        <v>11215.258965</v>
      </c>
      <c r="R647" s="68" t="n">
        <f aca="false">Q647-P647</f>
        <v>80.8748850000011</v>
      </c>
      <c r="S647" s="68" t="n">
        <f aca="false">S646+K647</f>
        <v>7207.57199053939</v>
      </c>
      <c r="T647" s="68" t="n">
        <f aca="false">MAX(T646,S647)</f>
        <v>7306.63882647784</v>
      </c>
      <c r="U647" s="68" t="n">
        <f aca="false">T647-S647</f>
        <v>99.0668359384445</v>
      </c>
      <c r="V647" s="70" t="n">
        <f aca="false">V646+F647</f>
        <v>2.0791</v>
      </c>
      <c r="W647" s="70" t="n">
        <f aca="false">MAX(W646,V647)</f>
        <v>2.0889</v>
      </c>
      <c r="X647" s="70" t="n">
        <f aca="false">W647-V647</f>
        <v>0.00979999999999981</v>
      </c>
      <c r="Y647" s="70" t="n">
        <f aca="false">Y646+M647</f>
        <v>1.9059521210435</v>
      </c>
      <c r="Z647" s="70" t="n">
        <f aca="false">MAX(Z646,Y647)</f>
        <v>1.91655427241904</v>
      </c>
      <c r="AA647" s="70" t="n">
        <f aca="false">Z647-Y647</f>
        <v>0.0106021513755461</v>
      </c>
      <c r="AB647" s="72" t="n">
        <f aca="false">AB646*(1+F647)</f>
        <v>7.21768375458628</v>
      </c>
      <c r="AC647" s="73" t="n">
        <f aca="false">MAX(AC646,AB647)</f>
        <v>7.2890647580607</v>
      </c>
      <c r="AD647" s="70" t="n">
        <f aca="false">1-AB647/AC647</f>
        <v>0.0097928891900001</v>
      </c>
      <c r="AE647" s="73" t="n">
        <f aca="false">AE646*(1+M647)</f>
        <v>6.07314253630814</v>
      </c>
      <c r="AF647" s="73" t="n">
        <f aca="false">MAX(AF646,AE647)</f>
        <v>6.13814294102706</v>
      </c>
      <c r="AG647" s="70" t="n">
        <f aca="false">1-AE647/AF647</f>
        <v>0.0105895879818069</v>
      </c>
      <c r="AH647" s="74" t="n">
        <f aca="false">IF(R647&gt;0,AH646+1,0)</f>
        <v>3</v>
      </c>
      <c r="AI647" s="74" t="n">
        <f aca="false">IF(U647&gt;0,AI646+1,0)</f>
        <v>3</v>
      </c>
      <c r="AJ647" s="74" t="n">
        <f aca="false">IF(G647&gt;0,AJ646+1,0)</f>
        <v>1</v>
      </c>
      <c r="AK647" s="74" t="n">
        <f aca="false">IF(G647&lt;=0,AK646+1,0)</f>
        <v>0</v>
      </c>
      <c r="AL647" s="74" t="n">
        <f aca="false">IF(K647&gt;0,AL646+1,0)</f>
        <v>0</v>
      </c>
      <c r="AM647" s="74" t="n">
        <f aca="false">IF(K647&lt;=0,AM646+1,0)</f>
        <v>3</v>
      </c>
    </row>
    <row r="648" customFormat="false" ht="15" hidden="false" customHeight="false" outlineLevel="0" collapsed="false">
      <c r="A648" s="61" t="n">
        <v>647</v>
      </c>
      <c r="B648" s="62" t="n">
        <v>42541.4270833333</v>
      </c>
      <c r="C648" s="63" t="n">
        <f aca="false">YEAR(B648)</f>
        <v>2016</v>
      </c>
      <c r="D648" s="32" t="s">
        <v>277</v>
      </c>
      <c r="E648" s="64" t="n">
        <v>8187.2</v>
      </c>
      <c r="F648" s="65" t="n">
        <v>-0.0024</v>
      </c>
      <c r="G648" s="66" t="n">
        <v>-19.64928</v>
      </c>
      <c r="H648" s="67" t="n">
        <f aca="false">E648+IF(D648="Long",1,-1)*G648</f>
        <v>8167.55072</v>
      </c>
      <c r="I648" s="68" t="n">
        <f aca="false">Assumptions!$B$58</f>
        <v>5.35750011455817</v>
      </c>
      <c r="J648" s="68" t="n">
        <f aca="false">INDEX(Yearly!$T$5:$T$22,MATCH(C648,Yearly!$A$5:$A$22,0))</f>
        <v>0.706483531590088</v>
      </c>
      <c r="K648" s="68" t="n">
        <f aca="false">G648-I648-J648</f>
        <v>-25.7132636461483</v>
      </c>
      <c r="L648" s="69" t="n">
        <f aca="false">(I648+J648)/Assumptions!$B$8</f>
        <v>0.000267383791848752</v>
      </c>
      <c r="M648" s="70" t="n">
        <f aca="false">F648-L648</f>
        <v>-0.00266738379184875</v>
      </c>
      <c r="N648" s="71" t="n">
        <f aca="false">G648*Assumptions!$B$7</f>
        <v>-154541.5872</v>
      </c>
      <c r="O648" s="71" t="n">
        <f aca="false">K648*Assumptions!$B$7</f>
        <v>-202234.818576956</v>
      </c>
      <c r="P648" s="68" t="n">
        <f aca="false">P647+G648</f>
        <v>11114.7348</v>
      </c>
      <c r="Q648" s="68" t="n">
        <f aca="false">MAX(Q647,P648)</f>
        <v>11215.258965</v>
      </c>
      <c r="R648" s="68" t="n">
        <f aca="false">Q648-P648</f>
        <v>100.524165000001</v>
      </c>
      <c r="S648" s="68" t="n">
        <f aca="false">S647+K648</f>
        <v>7181.85872689324</v>
      </c>
      <c r="T648" s="68" t="n">
        <f aca="false">MAX(T647,S648)</f>
        <v>7306.63882647784</v>
      </c>
      <c r="U648" s="68" t="n">
        <f aca="false">T648-S648</f>
        <v>124.780099584593</v>
      </c>
      <c r="V648" s="70" t="n">
        <f aca="false">V647+F648</f>
        <v>2.0767</v>
      </c>
      <c r="W648" s="70" t="n">
        <f aca="false">MAX(W647,V648)</f>
        <v>2.0889</v>
      </c>
      <c r="X648" s="70" t="n">
        <f aca="false">W648-V648</f>
        <v>0.0122</v>
      </c>
      <c r="Y648" s="70" t="n">
        <f aca="false">Y647+M648</f>
        <v>1.90328473725165</v>
      </c>
      <c r="Z648" s="70" t="n">
        <f aca="false">MAX(Z647,Y648)</f>
        <v>1.91655427241904</v>
      </c>
      <c r="AA648" s="70" t="n">
        <f aca="false">Z648-Y648</f>
        <v>0.0132695351673948</v>
      </c>
      <c r="AB648" s="72" t="n">
        <f aca="false">AB647*(1+F648)</f>
        <v>7.20036131357527</v>
      </c>
      <c r="AC648" s="73" t="n">
        <f aca="false">MAX(AC647,AB648)</f>
        <v>7.2890647580607</v>
      </c>
      <c r="AD648" s="70" t="n">
        <f aca="false">1-AB648/AC648</f>
        <v>0.012169386255944</v>
      </c>
      <c r="AE648" s="73" t="n">
        <f aca="false">AE647*(1+M648)</f>
        <v>6.05694313434121</v>
      </c>
      <c r="AF648" s="73" t="n">
        <f aca="false">MAX(AF647,AE648)</f>
        <v>6.13814294102706</v>
      </c>
      <c r="AG648" s="70" t="n">
        <f aca="false">1-AE648/AF648</f>
        <v>0.0132287252783106</v>
      </c>
      <c r="AH648" s="74" t="n">
        <f aca="false">IF(R648&gt;0,AH647+1,0)</f>
        <v>4</v>
      </c>
      <c r="AI648" s="74" t="n">
        <f aca="false">IF(U648&gt;0,AI647+1,0)</f>
        <v>4</v>
      </c>
      <c r="AJ648" s="74" t="n">
        <f aca="false">IF(G648&gt;0,AJ647+1,0)</f>
        <v>0</v>
      </c>
      <c r="AK648" s="74" t="n">
        <f aca="false">IF(G648&lt;=0,AK647+1,0)</f>
        <v>1</v>
      </c>
      <c r="AL648" s="74" t="n">
        <f aca="false">IF(K648&gt;0,AL647+1,0)</f>
        <v>0</v>
      </c>
      <c r="AM648" s="74" t="n">
        <f aca="false">IF(K648&lt;=0,AM647+1,0)</f>
        <v>4</v>
      </c>
    </row>
    <row r="649" customFormat="false" ht="15" hidden="false" customHeight="false" outlineLevel="0" collapsed="false">
      <c r="A649" s="61" t="n">
        <v>648</v>
      </c>
      <c r="B649" s="62" t="n">
        <v>42544.3895833333</v>
      </c>
      <c r="C649" s="63" t="n">
        <f aca="false">YEAR(B649)</f>
        <v>2016</v>
      </c>
      <c r="D649" s="32" t="s">
        <v>277</v>
      </c>
      <c r="E649" s="64" t="n">
        <v>8208.4</v>
      </c>
      <c r="F649" s="65" t="n">
        <v>-0.0234</v>
      </c>
      <c r="G649" s="66" t="n">
        <v>-192.07656</v>
      </c>
      <c r="H649" s="67" t="n">
        <f aca="false">E649+IF(D649="Long",1,-1)*G649</f>
        <v>8016.32344</v>
      </c>
      <c r="I649" s="68" t="n">
        <f aca="false">Assumptions!$B$58</f>
        <v>5.35750011455817</v>
      </c>
      <c r="J649" s="68" t="n">
        <f aca="false">INDEX(Yearly!$T$5:$T$22,MATCH(C649,Yearly!$A$5:$A$22,0))</f>
        <v>0.706483531590088</v>
      </c>
      <c r="K649" s="68" t="n">
        <f aca="false">G649-I649-J649</f>
        <v>-198.140543646148</v>
      </c>
      <c r="L649" s="69" t="n">
        <f aca="false">(I649+J649)/Assumptions!$B$8</f>
        <v>0.000267383791848752</v>
      </c>
      <c r="M649" s="70" t="n">
        <f aca="false">F649-L649</f>
        <v>-0.0236673837918488</v>
      </c>
      <c r="N649" s="71" t="n">
        <f aca="false">G649*Assumptions!$B$7</f>
        <v>-1510682.1444</v>
      </c>
      <c r="O649" s="71" t="n">
        <f aca="false">K649*Assumptions!$B$7</f>
        <v>-1558375.37577696</v>
      </c>
      <c r="P649" s="68" t="n">
        <f aca="false">P648+G649</f>
        <v>10922.65824</v>
      </c>
      <c r="Q649" s="68" t="n">
        <f aca="false">MAX(Q648,P649)</f>
        <v>11215.258965</v>
      </c>
      <c r="R649" s="68" t="n">
        <f aca="false">Q649-P649</f>
        <v>292.600725</v>
      </c>
      <c r="S649" s="68" t="n">
        <f aca="false">S648+K649</f>
        <v>6983.71818324709</v>
      </c>
      <c r="T649" s="68" t="n">
        <f aca="false">MAX(T648,S649)</f>
        <v>7306.63882647784</v>
      </c>
      <c r="U649" s="68" t="n">
        <f aca="false">T649-S649</f>
        <v>322.920643230741</v>
      </c>
      <c r="V649" s="70" t="n">
        <f aca="false">V648+F649</f>
        <v>2.0533</v>
      </c>
      <c r="W649" s="70" t="n">
        <f aca="false">MAX(W648,V649)</f>
        <v>2.0889</v>
      </c>
      <c r="X649" s="70" t="n">
        <f aca="false">W649-V649</f>
        <v>0.0356000000000001</v>
      </c>
      <c r="Y649" s="70" t="n">
        <f aca="false">Y648+M649</f>
        <v>1.8796173534598</v>
      </c>
      <c r="Z649" s="70" t="n">
        <f aca="false">MAX(Z648,Y649)</f>
        <v>1.91655427241904</v>
      </c>
      <c r="AA649" s="70" t="n">
        <f aca="false">Z649-Y649</f>
        <v>0.0369369189592437</v>
      </c>
      <c r="AB649" s="72" t="n">
        <f aca="false">AB648*(1+F649)</f>
        <v>7.03187285883761</v>
      </c>
      <c r="AC649" s="73" t="n">
        <f aca="false">MAX(AC648,AB649)</f>
        <v>7.2890647580607</v>
      </c>
      <c r="AD649" s="70" t="n">
        <f aca="false">1-AB649/AC649</f>
        <v>0.0352846226175548</v>
      </c>
      <c r="AE649" s="73" t="n">
        <f aca="false">AE648*(1+M649)</f>
        <v>5.91359113657535</v>
      </c>
      <c r="AF649" s="73" t="n">
        <f aca="false">MAX(AF648,AE649)</f>
        <v>6.13814294102706</v>
      </c>
      <c r="AG649" s="70" t="n">
        <f aca="false">1-AE649/AF649</f>
        <v>0.0365830197519207</v>
      </c>
      <c r="AH649" s="74" t="n">
        <f aca="false">IF(R649&gt;0,AH648+1,0)</f>
        <v>5</v>
      </c>
      <c r="AI649" s="74" t="n">
        <f aca="false">IF(U649&gt;0,AI648+1,0)</f>
        <v>5</v>
      </c>
      <c r="AJ649" s="74" t="n">
        <f aca="false">IF(G649&gt;0,AJ648+1,0)</f>
        <v>0</v>
      </c>
      <c r="AK649" s="74" t="n">
        <f aca="false">IF(G649&lt;=0,AK648+1,0)</f>
        <v>2</v>
      </c>
      <c r="AL649" s="74" t="n">
        <f aca="false">IF(K649&gt;0,AL648+1,0)</f>
        <v>0</v>
      </c>
      <c r="AM649" s="74" t="n">
        <f aca="false">IF(K649&lt;=0,AM648+1,0)</f>
        <v>5</v>
      </c>
    </row>
    <row r="650" customFormat="false" ht="15" hidden="false" customHeight="false" outlineLevel="0" collapsed="false">
      <c r="A650" s="61" t="n">
        <v>649</v>
      </c>
      <c r="B650" s="62" t="n">
        <v>42545.40625</v>
      </c>
      <c r="C650" s="63" t="n">
        <f aca="false">YEAR(B650)</f>
        <v>2016</v>
      </c>
      <c r="D650" s="32" t="s">
        <v>276</v>
      </c>
      <c r="E650" s="64" t="n">
        <v>8016.6</v>
      </c>
      <c r="F650" s="65" t="n">
        <v>-0.0143</v>
      </c>
      <c r="G650" s="66" t="n">
        <v>-114.63738</v>
      </c>
      <c r="H650" s="67" t="n">
        <f aca="false">E650+IF(D650="Long",1,-1)*G650</f>
        <v>8131.23738</v>
      </c>
      <c r="I650" s="68" t="n">
        <f aca="false">Assumptions!$B$58</f>
        <v>5.35750011455817</v>
      </c>
      <c r="J650" s="68" t="n">
        <f aca="false">INDEX(Yearly!$T$5:$T$22,MATCH(C650,Yearly!$A$5:$A$22,0))</f>
        <v>0.706483531590088</v>
      </c>
      <c r="K650" s="68" t="n">
        <f aca="false">G650-I650-J650</f>
        <v>-120.701363646148</v>
      </c>
      <c r="L650" s="69" t="n">
        <f aca="false">(I650+J650)/Assumptions!$B$8</f>
        <v>0.000267383791848752</v>
      </c>
      <c r="M650" s="70" t="n">
        <f aca="false">F650-L650</f>
        <v>-0.0145673837918488</v>
      </c>
      <c r="N650" s="71" t="n">
        <f aca="false">G650*Assumptions!$B$7</f>
        <v>-901622.9937</v>
      </c>
      <c r="O650" s="71" t="n">
        <f aca="false">K650*Assumptions!$B$7</f>
        <v>-949316.225076956</v>
      </c>
      <c r="P650" s="68" t="n">
        <f aca="false">P649+G650</f>
        <v>10808.02086</v>
      </c>
      <c r="Q650" s="68" t="n">
        <f aca="false">MAX(Q649,P650)</f>
        <v>11215.258965</v>
      </c>
      <c r="R650" s="68" t="n">
        <f aca="false">Q650-P650</f>
        <v>407.238105</v>
      </c>
      <c r="S650" s="68" t="n">
        <f aca="false">S649+K650</f>
        <v>6863.01681960095</v>
      </c>
      <c r="T650" s="68" t="n">
        <f aca="false">MAX(T649,S650)</f>
        <v>7306.63882647784</v>
      </c>
      <c r="U650" s="68" t="n">
        <f aca="false">T650-S650</f>
        <v>443.622006876889</v>
      </c>
      <c r="V650" s="70" t="n">
        <f aca="false">V649+F650</f>
        <v>2.039</v>
      </c>
      <c r="W650" s="70" t="n">
        <f aca="false">MAX(W649,V650)</f>
        <v>2.0889</v>
      </c>
      <c r="X650" s="70" t="n">
        <f aca="false">W650-V650</f>
        <v>0.0499000000000001</v>
      </c>
      <c r="Y650" s="70" t="n">
        <f aca="false">Y649+M650</f>
        <v>1.86504996966795</v>
      </c>
      <c r="Z650" s="70" t="n">
        <f aca="false">MAX(Z649,Y650)</f>
        <v>1.91655427241904</v>
      </c>
      <c r="AA650" s="70" t="n">
        <f aca="false">Z650-Y650</f>
        <v>0.0515043027510924</v>
      </c>
      <c r="AB650" s="72" t="n">
        <f aca="false">AB649*(1+F650)</f>
        <v>6.93131707695623</v>
      </c>
      <c r="AC650" s="73" t="n">
        <f aca="false">MAX(AC649,AB650)</f>
        <v>7.2890647580607</v>
      </c>
      <c r="AD650" s="70" t="n">
        <f aca="false">1-AB650/AC650</f>
        <v>0.0490800525141237</v>
      </c>
      <c r="AE650" s="73" t="n">
        <f aca="false">AE649*(1+M650)</f>
        <v>5.82744558490078</v>
      </c>
      <c r="AF650" s="73" t="n">
        <f aca="false">MAX(AF649,AE650)</f>
        <v>6.13814294102706</v>
      </c>
      <c r="AG650" s="70" t="n">
        <f aca="false">1-AE650/AF650</f>
        <v>0.0506174846547784</v>
      </c>
      <c r="AH650" s="74" t="n">
        <f aca="false">IF(R650&gt;0,AH649+1,0)</f>
        <v>6</v>
      </c>
      <c r="AI650" s="74" t="n">
        <f aca="false">IF(U650&gt;0,AI649+1,0)</f>
        <v>6</v>
      </c>
      <c r="AJ650" s="74" t="n">
        <f aca="false">IF(G650&gt;0,AJ649+1,0)</f>
        <v>0</v>
      </c>
      <c r="AK650" s="74" t="n">
        <f aca="false">IF(G650&lt;=0,AK649+1,0)</f>
        <v>3</v>
      </c>
      <c r="AL650" s="74" t="n">
        <f aca="false">IF(K650&gt;0,AL649+1,0)</f>
        <v>0</v>
      </c>
      <c r="AM650" s="74" t="n">
        <f aca="false">IF(K650&lt;=0,AM649+1,0)</f>
        <v>6</v>
      </c>
    </row>
    <row r="651" customFormat="false" ht="15" hidden="false" customHeight="false" outlineLevel="0" collapsed="false">
      <c r="A651" s="61" t="n">
        <v>650</v>
      </c>
      <c r="B651" s="62" t="n">
        <v>42549.53125</v>
      </c>
      <c r="C651" s="63" t="n">
        <f aca="false">YEAR(B651)</f>
        <v>2016</v>
      </c>
      <c r="D651" s="32" t="s">
        <v>277</v>
      </c>
      <c r="E651" s="64" t="n">
        <v>8131.55</v>
      </c>
      <c r="F651" s="65" t="n">
        <v>0.0205</v>
      </c>
      <c r="G651" s="66" t="n">
        <v>166.696775</v>
      </c>
      <c r="H651" s="67" t="n">
        <f aca="false">E651+IF(D651="Long",1,-1)*G651</f>
        <v>8298.246775</v>
      </c>
      <c r="I651" s="68" t="n">
        <f aca="false">Assumptions!$B$58</f>
        <v>5.35750011455817</v>
      </c>
      <c r="J651" s="68" t="n">
        <f aca="false">INDEX(Yearly!$T$5:$T$22,MATCH(C651,Yearly!$A$5:$A$22,0))</f>
        <v>0.706483531590088</v>
      </c>
      <c r="K651" s="68" t="n">
        <f aca="false">G651-I651-J651</f>
        <v>160.632791353852</v>
      </c>
      <c r="L651" s="69" t="n">
        <f aca="false">(I651+J651)/Assumptions!$B$8</f>
        <v>0.000267383791848752</v>
      </c>
      <c r="M651" s="70" t="n">
        <f aca="false">F651-L651</f>
        <v>0.0202326162081512</v>
      </c>
      <c r="N651" s="71" t="n">
        <f aca="false">G651*Assumptions!$B$7</f>
        <v>1311070.135375</v>
      </c>
      <c r="O651" s="71" t="n">
        <f aca="false">K651*Assumptions!$B$7</f>
        <v>1263376.90399804</v>
      </c>
      <c r="P651" s="68" t="n">
        <f aca="false">P650+G651</f>
        <v>10974.717635</v>
      </c>
      <c r="Q651" s="68" t="n">
        <f aca="false">MAX(Q650,P651)</f>
        <v>11215.258965</v>
      </c>
      <c r="R651" s="68" t="n">
        <f aca="false">Q651-P651</f>
        <v>240.54133</v>
      </c>
      <c r="S651" s="68" t="n">
        <f aca="false">S650+K651</f>
        <v>7023.6496109548</v>
      </c>
      <c r="T651" s="68" t="n">
        <f aca="false">MAX(T650,S651)</f>
        <v>7306.63882647784</v>
      </c>
      <c r="U651" s="68" t="n">
        <f aca="false">T651-S651</f>
        <v>282.989215523037</v>
      </c>
      <c r="V651" s="70" t="n">
        <f aca="false">V650+F651</f>
        <v>2.0595</v>
      </c>
      <c r="W651" s="70" t="n">
        <f aca="false">MAX(W650,V651)</f>
        <v>2.0889</v>
      </c>
      <c r="X651" s="70" t="n">
        <f aca="false">W651-V651</f>
        <v>0.0293999999999999</v>
      </c>
      <c r="Y651" s="70" t="n">
        <f aca="false">Y650+M651</f>
        <v>1.8852825858761</v>
      </c>
      <c r="Z651" s="70" t="n">
        <f aca="false">MAX(Z650,Y651)</f>
        <v>1.91655427241904</v>
      </c>
      <c r="AA651" s="70" t="n">
        <f aca="false">Z651-Y651</f>
        <v>0.0312716865429412</v>
      </c>
      <c r="AB651" s="72" t="n">
        <f aca="false">AB650*(1+F651)</f>
        <v>7.07340907703384</v>
      </c>
      <c r="AC651" s="73" t="n">
        <f aca="false">MAX(AC650,AB651)</f>
        <v>7.2890647580607</v>
      </c>
      <c r="AD651" s="70" t="n">
        <f aca="false">1-AB651/AC651</f>
        <v>0.0295861935906633</v>
      </c>
      <c r="AE651" s="73" t="n">
        <f aca="false">AE650*(1+M651)</f>
        <v>5.94535005489396</v>
      </c>
      <c r="AF651" s="73" t="n">
        <f aca="false">MAX(AF650,AE651)</f>
        <v>6.13814294102706</v>
      </c>
      <c r="AG651" s="70" t="n">
        <f aca="false">1-AE651/AF651</f>
        <v>0.0314089925870694</v>
      </c>
      <c r="AH651" s="74" t="n">
        <f aca="false">IF(R651&gt;0,AH650+1,0)</f>
        <v>7</v>
      </c>
      <c r="AI651" s="74" t="n">
        <f aca="false">IF(U651&gt;0,AI650+1,0)</f>
        <v>7</v>
      </c>
      <c r="AJ651" s="74" t="n">
        <f aca="false">IF(G651&gt;0,AJ650+1,0)</f>
        <v>1</v>
      </c>
      <c r="AK651" s="74" t="n">
        <f aca="false">IF(G651&lt;=0,AK650+1,0)</f>
        <v>0</v>
      </c>
      <c r="AL651" s="74" t="n">
        <f aca="false">IF(K651&gt;0,AL650+1,0)</f>
        <v>1</v>
      </c>
      <c r="AM651" s="74" t="n">
        <f aca="false">IF(K651&lt;=0,AM650+1,0)</f>
        <v>0</v>
      </c>
    </row>
    <row r="652" customFormat="false" ht="15" hidden="false" customHeight="false" outlineLevel="0" collapsed="false">
      <c r="A652" s="61" t="n">
        <v>651</v>
      </c>
      <c r="B652" s="62" t="n">
        <v>42559.5375</v>
      </c>
      <c r="C652" s="63" t="n">
        <f aca="false">YEAR(B652)</f>
        <v>2016</v>
      </c>
      <c r="D652" s="32" t="s">
        <v>277</v>
      </c>
      <c r="E652" s="64" t="n">
        <v>8321.6</v>
      </c>
      <c r="F652" s="65" t="n">
        <v>0.0232</v>
      </c>
      <c r="G652" s="66" t="n">
        <v>193.06112</v>
      </c>
      <c r="H652" s="67" t="n">
        <f aca="false">E652+IF(D652="Long",1,-1)*G652</f>
        <v>8514.66112</v>
      </c>
      <c r="I652" s="68" t="n">
        <f aca="false">Assumptions!$B$58</f>
        <v>5.35750011455817</v>
      </c>
      <c r="J652" s="68" t="n">
        <f aca="false">INDEX(Yearly!$T$5:$T$22,MATCH(C652,Yearly!$A$5:$A$22,0))</f>
        <v>0.706483531590088</v>
      </c>
      <c r="K652" s="68" t="n">
        <f aca="false">G652-I652-J652</f>
        <v>186.997136353852</v>
      </c>
      <c r="L652" s="69" t="n">
        <f aca="false">(I652+J652)/Assumptions!$B$8</f>
        <v>0.000267383791848752</v>
      </c>
      <c r="M652" s="70" t="n">
        <f aca="false">F652-L652</f>
        <v>0.0229326162081512</v>
      </c>
      <c r="N652" s="71" t="n">
        <f aca="false">G652*Assumptions!$B$7</f>
        <v>1518425.7088</v>
      </c>
      <c r="O652" s="71" t="n">
        <f aca="false">K652*Assumptions!$B$7</f>
        <v>1470732.47742304</v>
      </c>
      <c r="P652" s="68" t="n">
        <f aca="false">P651+G652</f>
        <v>11167.778755</v>
      </c>
      <c r="Q652" s="68" t="n">
        <f aca="false">MAX(Q651,P652)</f>
        <v>11215.258965</v>
      </c>
      <c r="R652" s="68" t="n">
        <f aca="false">Q652-P652</f>
        <v>47.4802099999997</v>
      </c>
      <c r="S652" s="68" t="n">
        <f aca="false">S651+K652</f>
        <v>7210.64674730865</v>
      </c>
      <c r="T652" s="68" t="n">
        <f aca="false">MAX(T651,S652)</f>
        <v>7306.63882647784</v>
      </c>
      <c r="U652" s="68" t="n">
        <f aca="false">T652-S652</f>
        <v>95.9920791691857</v>
      </c>
      <c r="V652" s="70" t="n">
        <f aca="false">V651+F652</f>
        <v>2.0827</v>
      </c>
      <c r="W652" s="70" t="n">
        <f aca="false">MAX(W651,V652)</f>
        <v>2.0889</v>
      </c>
      <c r="X652" s="70" t="n">
        <f aca="false">W652-V652</f>
        <v>0.00619999999999976</v>
      </c>
      <c r="Y652" s="70" t="n">
        <f aca="false">Y651+M652</f>
        <v>1.90821520208425</v>
      </c>
      <c r="Z652" s="70" t="n">
        <f aca="false">MAX(Z651,Y652)</f>
        <v>1.91655427241904</v>
      </c>
      <c r="AA652" s="70" t="n">
        <f aca="false">Z652-Y652</f>
        <v>0.00833907033478987</v>
      </c>
      <c r="AB652" s="72" t="n">
        <f aca="false">AB651*(1+F652)</f>
        <v>7.23751216762102</v>
      </c>
      <c r="AC652" s="73" t="n">
        <f aca="false">MAX(AC651,AB652)</f>
        <v>7.2890647580607</v>
      </c>
      <c r="AD652" s="70" t="n">
        <f aca="false">1-AB652/AC652</f>
        <v>0.00707259328196652</v>
      </c>
      <c r="AE652" s="73" t="n">
        <f aca="false">AE651*(1+M652)</f>
        <v>6.08169248592596</v>
      </c>
      <c r="AF652" s="73" t="n">
        <f aca="false">MAX(AF651,AE652)</f>
        <v>6.13814294102706</v>
      </c>
      <c r="AG652" s="70" t="n">
        <f aca="false">1-AE652/AF652</f>
        <v>0.00919666675140196</v>
      </c>
      <c r="AH652" s="74" t="n">
        <f aca="false">IF(R652&gt;0,AH651+1,0)</f>
        <v>8</v>
      </c>
      <c r="AI652" s="74" t="n">
        <f aca="false">IF(U652&gt;0,AI651+1,0)</f>
        <v>8</v>
      </c>
      <c r="AJ652" s="74" t="n">
        <f aca="false">IF(G652&gt;0,AJ651+1,0)</f>
        <v>2</v>
      </c>
      <c r="AK652" s="74" t="n">
        <f aca="false">IF(G652&lt;=0,AK651+1,0)</f>
        <v>0</v>
      </c>
      <c r="AL652" s="74" t="n">
        <f aca="false">IF(K652&gt;0,AL651+1,0)</f>
        <v>2</v>
      </c>
      <c r="AM652" s="74" t="n">
        <f aca="false">IF(K652&lt;=0,AM651+1,0)</f>
        <v>0</v>
      </c>
    </row>
    <row r="653" customFormat="false" ht="15" hidden="false" customHeight="false" outlineLevel="0" collapsed="false">
      <c r="A653" s="61" t="n">
        <v>652</v>
      </c>
      <c r="B653" s="62" t="n">
        <v>42570.6354166667</v>
      </c>
      <c r="C653" s="63" t="n">
        <f aca="false">YEAR(B653)</f>
        <v>2016</v>
      </c>
      <c r="D653" s="32" t="s">
        <v>277</v>
      </c>
      <c r="E653" s="64" t="n">
        <v>8535.4</v>
      </c>
      <c r="F653" s="65" t="n">
        <v>-0.0005</v>
      </c>
      <c r="G653" s="66" t="n">
        <v>-4.2677</v>
      </c>
      <c r="H653" s="67" t="n">
        <f aca="false">E653+IF(D653="Long",1,-1)*G653</f>
        <v>8531.1323</v>
      </c>
      <c r="I653" s="68" t="n">
        <f aca="false">Assumptions!$B$58</f>
        <v>5.35750011455817</v>
      </c>
      <c r="J653" s="68" t="n">
        <f aca="false">INDEX(Yearly!$T$5:$T$22,MATCH(C653,Yearly!$A$5:$A$22,0))</f>
        <v>0.706483531590088</v>
      </c>
      <c r="K653" s="68" t="n">
        <f aca="false">G653-I653-J653</f>
        <v>-10.3316836461483</v>
      </c>
      <c r="L653" s="69" t="n">
        <f aca="false">(I653+J653)/Assumptions!$B$8</f>
        <v>0.000267383791848752</v>
      </c>
      <c r="M653" s="70" t="n">
        <f aca="false">F653-L653</f>
        <v>-0.000767383791848752</v>
      </c>
      <c r="N653" s="71" t="n">
        <f aca="false">G653*Assumptions!$B$7</f>
        <v>-33565.4605</v>
      </c>
      <c r="O653" s="71" t="n">
        <f aca="false">K653*Assumptions!$B$7</f>
        <v>-81258.691876956</v>
      </c>
      <c r="P653" s="68" t="n">
        <f aca="false">P652+G653</f>
        <v>11163.511055</v>
      </c>
      <c r="Q653" s="68" t="n">
        <f aca="false">MAX(Q652,P653)</f>
        <v>11215.258965</v>
      </c>
      <c r="R653" s="68" t="n">
        <f aca="false">Q653-P653</f>
        <v>51.7479100000001</v>
      </c>
      <c r="S653" s="68" t="n">
        <f aca="false">S652+K653</f>
        <v>7200.3150636625</v>
      </c>
      <c r="T653" s="68" t="n">
        <f aca="false">MAX(T652,S653)</f>
        <v>7306.63882647784</v>
      </c>
      <c r="U653" s="68" t="n">
        <f aca="false">T653-S653</f>
        <v>106.323762815334</v>
      </c>
      <c r="V653" s="70" t="n">
        <f aca="false">V652+F653</f>
        <v>2.0822</v>
      </c>
      <c r="W653" s="70" t="n">
        <f aca="false">MAX(W652,V653)</f>
        <v>2.0889</v>
      </c>
      <c r="X653" s="70" t="n">
        <f aca="false">W653-V653</f>
        <v>0.00669999999999993</v>
      </c>
      <c r="Y653" s="70" t="n">
        <f aca="false">Y652+M653</f>
        <v>1.9074478182924</v>
      </c>
      <c r="Z653" s="70" t="n">
        <f aca="false">MAX(Z652,Y653)</f>
        <v>1.91655427241904</v>
      </c>
      <c r="AA653" s="70" t="n">
        <f aca="false">Z653-Y653</f>
        <v>0.00910645412663858</v>
      </c>
      <c r="AB653" s="72" t="n">
        <f aca="false">AB652*(1+F653)</f>
        <v>7.23389341153721</v>
      </c>
      <c r="AC653" s="73" t="n">
        <f aca="false">MAX(AC652,AB653)</f>
        <v>7.2890647580607</v>
      </c>
      <c r="AD653" s="70" t="n">
        <f aca="false">1-AB653/AC653</f>
        <v>0.00756905698532551</v>
      </c>
      <c r="AE653" s="73" t="n">
        <f aca="false">AE652*(1+M653)</f>
        <v>6.07702549368525</v>
      </c>
      <c r="AF653" s="73" t="n">
        <f aca="false">MAX(AF652,AE653)</f>
        <v>6.13814294102706</v>
      </c>
      <c r="AG653" s="70" t="n">
        <f aca="false">1-AE653/AF653</f>
        <v>0.00995699317024668</v>
      </c>
      <c r="AH653" s="74" t="n">
        <f aca="false">IF(R653&gt;0,AH652+1,0)</f>
        <v>9</v>
      </c>
      <c r="AI653" s="74" t="n">
        <f aca="false">IF(U653&gt;0,AI652+1,0)</f>
        <v>9</v>
      </c>
      <c r="AJ653" s="74" t="n">
        <f aca="false">IF(G653&gt;0,AJ652+1,0)</f>
        <v>0</v>
      </c>
      <c r="AK653" s="74" t="n">
        <f aca="false">IF(G653&lt;=0,AK652+1,0)</f>
        <v>1</v>
      </c>
      <c r="AL653" s="74" t="n">
        <f aca="false">IF(K653&gt;0,AL652+1,0)</f>
        <v>0</v>
      </c>
      <c r="AM653" s="74" t="n">
        <f aca="false">IF(K653&lt;=0,AM652+1,0)</f>
        <v>1</v>
      </c>
    </row>
    <row r="654" customFormat="false" ht="15" hidden="false" customHeight="false" outlineLevel="0" collapsed="false">
      <c r="A654" s="61" t="n">
        <v>653</v>
      </c>
      <c r="B654" s="62" t="n">
        <v>42573.5104166667</v>
      </c>
      <c r="C654" s="63" t="n">
        <f aca="false">YEAR(B654)</f>
        <v>2016</v>
      </c>
      <c r="D654" s="32" t="s">
        <v>277</v>
      </c>
      <c r="E654" s="64" t="n">
        <v>8535.1</v>
      </c>
      <c r="F654" s="65" t="n">
        <v>0.005</v>
      </c>
      <c r="G654" s="66" t="n">
        <v>42.6755</v>
      </c>
      <c r="H654" s="67" t="n">
        <f aca="false">E654+IF(D654="Long",1,-1)*G654</f>
        <v>8577.7755</v>
      </c>
      <c r="I654" s="68" t="n">
        <f aca="false">Assumptions!$B$58</f>
        <v>5.35750011455817</v>
      </c>
      <c r="J654" s="68" t="n">
        <f aca="false">INDEX(Yearly!$T$5:$T$22,MATCH(C654,Yearly!$A$5:$A$22,0))</f>
        <v>0.706483531590088</v>
      </c>
      <c r="K654" s="68" t="n">
        <f aca="false">G654-I654-J654</f>
        <v>36.6115163538517</v>
      </c>
      <c r="L654" s="69" t="n">
        <f aca="false">(I654+J654)/Assumptions!$B$8</f>
        <v>0.000267383791848752</v>
      </c>
      <c r="M654" s="70" t="n">
        <f aca="false">F654-L654</f>
        <v>0.00473261620815125</v>
      </c>
      <c r="N654" s="71" t="n">
        <f aca="false">G654*Assumptions!$B$7</f>
        <v>335642.8075</v>
      </c>
      <c r="O654" s="71" t="n">
        <f aca="false">K654*Assumptions!$B$7</f>
        <v>287949.576123044</v>
      </c>
      <c r="P654" s="68" t="n">
        <f aca="false">P653+G654</f>
        <v>11206.186555</v>
      </c>
      <c r="Q654" s="68" t="n">
        <f aca="false">MAX(Q653,P654)</f>
        <v>11215.258965</v>
      </c>
      <c r="R654" s="68" t="n">
        <f aca="false">Q654-P654</f>
        <v>9.07241000000067</v>
      </c>
      <c r="S654" s="68" t="n">
        <f aca="false">S653+K654</f>
        <v>7236.92658001635</v>
      </c>
      <c r="T654" s="68" t="n">
        <f aca="false">MAX(T653,S654)</f>
        <v>7306.63882647784</v>
      </c>
      <c r="U654" s="68" t="n">
        <f aca="false">T654-S654</f>
        <v>69.7122464614822</v>
      </c>
      <c r="V654" s="70" t="n">
        <f aca="false">V653+F654</f>
        <v>2.0872</v>
      </c>
      <c r="W654" s="70" t="n">
        <f aca="false">MAX(W653,V654)</f>
        <v>2.0889</v>
      </c>
      <c r="X654" s="70" t="n">
        <f aca="false">W654-V654</f>
        <v>0.00170000000000003</v>
      </c>
      <c r="Y654" s="70" t="n">
        <f aca="false">Y653+M654</f>
        <v>1.91218043450056</v>
      </c>
      <c r="Z654" s="70" t="n">
        <f aca="false">MAX(Z653,Y654)</f>
        <v>1.91655427241904</v>
      </c>
      <c r="AA654" s="70" t="n">
        <f aca="false">Z654-Y654</f>
        <v>0.00437383791848722</v>
      </c>
      <c r="AB654" s="72" t="n">
        <f aca="false">AB653*(1+F654)</f>
        <v>7.2700628785949</v>
      </c>
      <c r="AC654" s="73" t="n">
        <f aca="false">MAX(AC653,AB654)</f>
        <v>7.2890647580607</v>
      </c>
      <c r="AD654" s="70" t="n">
        <f aca="false">1-AB654/AC654</f>
        <v>0.00260690227025229</v>
      </c>
      <c r="AE654" s="73" t="n">
        <f aca="false">AE653*(1+M654)</f>
        <v>6.10578572303402</v>
      </c>
      <c r="AF654" s="73" t="n">
        <f aca="false">MAX(AF653,AE654)</f>
        <v>6.13814294102706</v>
      </c>
      <c r="AG654" s="70" t="n">
        <f aca="false">1-AE654/AF654</f>
        <v>0.00527149958935713</v>
      </c>
      <c r="AH654" s="74" t="n">
        <f aca="false">IF(R654&gt;0,AH653+1,0)</f>
        <v>10</v>
      </c>
      <c r="AI654" s="74" t="n">
        <f aca="false">IF(U654&gt;0,AI653+1,0)</f>
        <v>10</v>
      </c>
      <c r="AJ654" s="74" t="n">
        <f aca="false">IF(G654&gt;0,AJ653+1,0)</f>
        <v>1</v>
      </c>
      <c r="AK654" s="74" t="n">
        <f aca="false">IF(G654&lt;=0,AK653+1,0)</f>
        <v>0</v>
      </c>
      <c r="AL654" s="74" t="n">
        <f aca="false">IF(K654&gt;0,AL653+1,0)</f>
        <v>1</v>
      </c>
      <c r="AM654" s="74" t="n">
        <f aca="false">IF(K654&lt;=0,AM653+1,0)</f>
        <v>0</v>
      </c>
    </row>
    <row r="655" customFormat="false" ht="15" hidden="false" customHeight="false" outlineLevel="0" collapsed="false">
      <c r="A655" s="61" t="n">
        <v>654</v>
      </c>
      <c r="B655" s="62" t="n">
        <v>42578.6347222222</v>
      </c>
      <c r="C655" s="63" t="n">
        <f aca="false">YEAR(B655)</f>
        <v>2016</v>
      </c>
      <c r="D655" s="32" t="s">
        <v>277</v>
      </c>
      <c r="E655" s="64" t="n">
        <v>8623.2</v>
      </c>
      <c r="F655" s="65" t="n">
        <v>0.0012</v>
      </c>
      <c r="G655" s="66" t="n">
        <v>10.34784</v>
      </c>
      <c r="H655" s="67" t="n">
        <f aca="false">E655+IF(D655="Long",1,-1)*G655</f>
        <v>8633.54784</v>
      </c>
      <c r="I655" s="68" t="n">
        <f aca="false">Assumptions!$B$58</f>
        <v>5.35750011455817</v>
      </c>
      <c r="J655" s="68" t="n">
        <f aca="false">INDEX(Yearly!$T$5:$T$22,MATCH(C655,Yearly!$A$5:$A$22,0))</f>
        <v>0.706483531590088</v>
      </c>
      <c r="K655" s="68" t="n">
        <f aca="false">G655-I655-J655</f>
        <v>4.28385635385174</v>
      </c>
      <c r="L655" s="69" t="n">
        <f aca="false">(I655+J655)/Assumptions!$B$8</f>
        <v>0.000267383791848752</v>
      </c>
      <c r="M655" s="70" t="n">
        <f aca="false">F655-L655</f>
        <v>0.000932616208151248</v>
      </c>
      <c r="N655" s="71" t="n">
        <f aca="false">G655*Assumptions!$B$7</f>
        <v>81385.7616</v>
      </c>
      <c r="O655" s="71" t="n">
        <f aca="false">K655*Assumptions!$B$7</f>
        <v>33692.530223044</v>
      </c>
      <c r="P655" s="68" t="n">
        <f aca="false">P654+G655</f>
        <v>11216.534395</v>
      </c>
      <c r="Q655" s="68" t="n">
        <f aca="false">MAX(Q654,P655)</f>
        <v>11216.534395</v>
      </c>
      <c r="R655" s="68" t="n">
        <f aca="false">Q655-P655</f>
        <v>0</v>
      </c>
      <c r="S655" s="68" t="n">
        <f aca="false">S654+K655</f>
        <v>7241.21043637021</v>
      </c>
      <c r="T655" s="68" t="n">
        <f aca="false">MAX(T654,S655)</f>
        <v>7306.63882647784</v>
      </c>
      <c r="U655" s="68" t="n">
        <f aca="false">T655-S655</f>
        <v>65.4283901076306</v>
      </c>
      <c r="V655" s="70" t="n">
        <f aca="false">V654+F655</f>
        <v>2.0884</v>
      </c>
      <c r="W655" s="70" t="n">
        <f aca="false">MAX(W654,V655)</f>
        <v>2.0889</v>
      </c>
      <c r="X655" s="70" t="n">
        <f aca="false">W655-V655</f>
        <v>0.000500000000000167</v>
      </c>
      <c r="Y655" s="70" t="n">
        <f aca="false">Y654+M655</f>
        <v>1.91311305070871</v>
      </c>
      <c r="Z655" s="70" t="n">
        <f aca="false">MAX(Z654,Y655)</f>
        <v>1.91655427241904</v>
      </c>
      <c r="AA655" s="70" t="n">
        <f aca="false">Z655-Y655</f>
        <v>0.0034412217103359</v>
      </c>
      <c r="AB655" s="72" t="n">
        <f aca="false">AB654*(1+F655)</f>
        <v>7.27878695404921</v>
      </c>
      <c r="AC655" s="73" t="n">
        <f aca="false">MAX(AC654,AB655)</f>
        <v>7.2890647580607</v>
      </c>
      <c r="AD655" s="70" t="n">
        <f aca="false">1-AB655/AC655</f>
        <v>0.0014100305529765</v>
      </c>
      <c r="AE655" s="73" t="n">
        <f aca="false">AE654*(1+M655)</f>
        <v>6.11148007776282</v>
      </c>
      <c r="AF655" s="73" t="n">
        <f aca="false">MAX(AF654,AE655)</f>
        <v>6.13814294102706</v>
      </c>
      <c r="AG655" s="70" t="n">
        <f aca="false">1-AE655/AF655</f>
        <v>0.00434379966716425</v>
      </c>
      <c r="AH655" s="74" t="n">
        <f aca="false">IF(R655&gt;0,AH654+1,0)</f>
        <v>0</v>
      </c>
      <c r="AI655" s="74" t="n">
        <f aca="false">IF(U655&gt;0,AI654+1,0)</f>
        <v>11</v>
      </c>
      <c r="AJ655" s="74" t="n">
        <f aca="false">IF(G655&gt;0,AJ654+1,0)</f>
        <v>2</v>
      </c>
      <c r="AK655" s="74" t="n">
        <f aca="false">IF(G655&lt;=0,AK654+1,0)</f>
        <v>0</v>
      </c>
      <c r="AL655" s="74" t="n">
        <f aca="false">IF(K655&gt;0,AL654+1,0)</f>
        <v>2</v>
      </c>
      <c r="AM655" s="74" t="n">
        <f aca="false">IF(K655&lt;=0,AM654+1,0)</f>
        <v>0</v>
      </c>
    </row>
    <row r="656" customFormat="false" ht="15" hidden="false" customHeight="false" outlineLevel="0" collapsed="false">
      <c r="A656" s="61" t="n">
        <v>655</v>
      </c>
      <c r="B656" s="62" t="n">
        <v>42584.3909722222</v>
      </c>
      <c r="C656" s="63" t="n">
        <f aca="false">YEAR(B656)</f>
        <v>2016</v>
      </c>
      <c r="D656" s="32" t="s">
        <v>277</v>
      </c>
      <c r="E656" s="64" t="n">
        <v>8671.95</v>
      </c>
      <c r="F656" s="65" t="n">
        <v>-0.0069</v>
      </c>
      <c r="G656" s="66" t="n">
        <v>-59.836455</v>
      </c>
      <c r="H656" s="67" t="n">
        <f aca="false">E656+IF(D656="Long",1,-1)*G656</f>
        <v>8612.113545</v>
      </c>
      <c r="I656" s="68" t="n">
        <f aca="false">Assumptions!$B$58</f>
        <v>5.35750011455817</v>
      </c>
      <c r="J656" s="68" t="n">
        <f aca="false">INDEX(Yearly!$T$5:$T$22,MATCH(C656,Yearly!$A$5:$A$22,0))</f>
        <v>0.706483531590088</v>
      </c>
      <c r="K656" s="68" t="n">
        <f aca="false">G656-I656-J656</f>
        <v>-65.9004386461483</v>
      </c>
      <c r="L656" s="69" t="n">
        <f aca="false">(I656+J656)/Assumptions!$B$8</f>
        <v>0.000267383791848752</v>
      </c>
      <c r="M656" s="70" t="n">
        <f aca="false">F656-L656</f>
        <v>-0.00716738379184875</v>
      </c>
      <c r="N656" s="71" t="n">
        <f aca="false">G656*Assumptions!$B$7</f>
        <v>-470613.718575</v>
      </c>
      <c r="O656" s="71" t="n">
        <f aca="false">K656*Assumptions!$B$7</f>
        <v>-518306.949951956</v>
      </c>
      <c r="P656" s="68" t="n">
        <f aca="false">P655+G656</f>
        <v>11156.69794</v>
      </c>
      <c r="Q656" s="68" t="n">
        <f aca="false">MAX(Q655,P656)</f>
        <v>11216.534395</v>
      </c>
      <c r="R656" s="68" t="n">
        <f aca="false">Q656-P656</f>
        <v>59.8364550000006</v>
      </c>
      <c r="S656" s="68" t="n">
        <f aca="false">S655+K656</f>
        <v>7175.30999772406</v>
      </c>
      <c r="T656" s="68" t="n">
        <f aca="false">MAX(T655,S656)</f>
        <v>7306.63882647784</v>
      </c>
      <c r="U656" s="68" t="n">
        <f aca="false">T656-S656</f>
        <v>131.328828753779</v>
      </c>
      <c r="V656" s="70" t="n">
        <f aca="false">V655+F656</f>
        <v>2.0815</v>
      </c>
      <c r="W656" s="70" t="n">
        <f aca="false">MAX(W655,V656)</f>
        <v>2.0889</v>
      </c>
      <c r="X656" s="70" t="n">
        <f aca="false">W656-V656</f>
        <v>0.00740000000000007</v>
      </c>
      <c r="Y656" s="70" t="n">
        <f aca="false">Y655+M656</f>
        <v>1.90594566691686</v>
      </c>
      <c r="Z656" s="70" t="n">
        <f aca="false">MAX(Z655,Y656)</f>
        <v>1.91655427241904</v>
      </c>
      <c r="AA656" s="70" t="n">
        <f aca="false">Z656-Y656</f>
        <v>0.0106086055021846</v>
      </c>
      <c r="AB656" s="72" t="n">
        <f aca="false">AB655*(1+F656)</f>
        <v>7.22856332406627</v>
      </c>
      <c r="AC656" s="73" t="n">
        <f aca="false">MAX(AC655,AB656)</f>
        <v>7.2890647580607</v>
      </c>
      <c r="AD656" s="70" t="n">
        <f aca="false">1-AB656/AC656</f>
        <v>0.00830030134216098</v>
      </c>
      <c r="AE656" s="73" t="n">
        <f aca="false">AE655*(1+M656)</f>
        <v>6.06767675450925</v>
      </c>
      <c r="AF656" s="73" t="n">
        <f aca="false">MAX(AF655,AE656)</f>
        <v>6.13814294102706</v>
      </c>
      <c r="AG656" s="70" t="n">
        <f aca="false">1-AE656/AF656</f>
        <v>0.0114800497796835</v>
      </c>
      <c r="AH656" s="74" t="n">
        <f aca="false">IF(R656&gt;0,AH655+1,0)</f>
        <v>1</v>
      </c>
      <c r="AI656" s="74" t="n">
        <f aca="false">IF(U656&gt;0,AI655+1,0)</f>
        <v>12</v>
      </c>
      <c r="AJ656" s="74" t="n">
        <f aca="false">IF(G656&gt;0,AJ655+1,0)</f>
        <v>0</v>
      </c>
      <c r="AK656" s="74" t="n">
        <f aca="false">IF(G656&lt;=0,AK655+1,0)</f>
        <v>1</v>
      </c>
      <c r="AL656" s="74" t="n">
        <f aca="false">IF(K656&gt;0,AL655+1,0)</f>
        <v>0</v>
      </c>
      <c r="AM656" s="74" t="n">
        <f aca="false">IF(K656&lt;=0,AM655+1,0)</f>
        <v>1</v>
      </c>
    </row>
    <row r="657" customFormat="false" ht="15" hidden="false" customHeight="false" outlineLevel="0" collapsed="false">
      <c r="A657" s="61" t="n">
        <v>656</v>
      </c>
      <c r="B657" s="62" t="n">
        <v>42587.40625</v>
      </c>
      <c r="C657" s="63" t="n">
        <f aca="false">YEAR(B657)</f>
        <v>2016</v>
      </c>
      <c r="D657" s="32" t="s">
        <v>277</v>
      </c>
      <c r="E657" s="64" t="n">
        <v>8624.95</v>
      </c>
      <c r="F657" s="65" t="n">
        <v>0.0034</v>
      </c>
      <c r="G657" s="66" t="n">
        <v>29.32483</v>
      </c>
      <c r="H657" s="67" t="n">
        <f aca="false">E657+IF(D657="Long",1,-1)*G657</f>
        <v>8654.27483</v>
      </c>
      <c r="I657" s="68" t="n">
        <f aca="false">Assumptions!$B$58</f>
        <v>5.35750011455817</v>
      </c>
      <c r="J657" s="68" t="n">
        <f aca="false">INDEX(Yearly!$T$5:$T$22,MATCH(C657,Yearly!$A$5:$A$22,0))</f>
        <v>0.706483531590088</v>
      </c>
      <c r="K657" s="68" t="n">
        <f aca="false">G657-I657-J657</f>
        <v>23.2608463538517</v>
      </c>
      <c r="L657" s="69" t="n">
        <f aca="false">(I657+J657)/Assumptions!$B$8</f>
        <v>0.000267383791848752</v>
      </c>
      <c r="M657" s="70" t="n">
        <f aca="false">F657-L657</f>
        <v>0.00313261620815125</v>
      </c>
      <c r="N657" s="71" t="n">
        <f aca="false">G657*Assumptions!$B$7</f>
        <v>230639.78795</v>
      </c>
      <c r="O657" s="71" t="n">
        <f aca="false">K657*Assumptions!$B$7</f>
        <v>182946.556573044</v>
      </c>
      <c r="P657" s="68" t="n">
        <f aca="false">P656+G657</f>
        <v>11186.02277</v>
      </c>
      <c r="Q657" s="68" t="n">
        <f aca="false">MAX(Q656,P657)</f>
        <v>11216.534395</v>
      </c>
      <c r="R657" s="68" t="n">
        <f aca="false">Q657-P657</f>
        <v>30.511625000001</v>
      </c>
      <c r="S657" s="68" t="n">
        <f aca="false">S656+K657</f>
        <v>7198.57084407791</v>
      </c>
      <c r="T657" s="68" t="n">
        <f aca="false">MAX(T656,S657)</f>
        <v>7306.63882647784</v>
      </c>
      <c r="U657" s="68" t="n">
        <f aca="false">T657-S657</f>
        <v>108.067982399927</v>
      </c>
      <c r="V657" s="70" t="n">
        <f aca="false">V656+F657</f>
        <v>2.0849</v>
      </c>
      <c r="W657" s="70" t="n">
        <f aca="false">MAX(W656,V657)</f>
        <v>2.0889</v>
      </c>
      <c r="X657" s="70" t="n">
        <f aca="false">W657-V657</f>
        <v>0.004</v>
      </c>
      <c r="Y657" s="70" t="n">
        <f aca="false">Y656+M657</f>
        <v>1.90907828312501</v>
      </c>
      <c r="Z657" s="70" t="n">
        <f aca="false">MAX(Z656,Y657)</f>
        <v>1.91655427241904</v>
      </c>
      <c r="AA657" s="70" t="n">
        <f aca="false">Z657-Y657</f>
        <v>0.00747598929403326</v>
      </c>
      <c r="AB657" s="72" t="n">
        <f aca="false">AB656*(1+F657)</f>
        <v>7.2531404393681</v>
      </c>
      <c r="AC657" s="73" t="n">
        <f aca="false">MAX(AC656,AB657)</f>
        <v>7.2890647580607</v>
      </c>
      <c r="AD657" s="70" t="n">
        <f aca="false">1-AB657/AC657</f>
        <v>0.00492852236672425</v>
      </c>
      <c r="AE657" s="73" t="n">
        <f aca="false">AE656*(1+M657)</f>
        <v>6.08668445705625</v>
      </c>
      <c r="AF657" s="73" t="n">
        <f aca="false">MAX(AF656,AE657)</f>
        <v>6.13814294102706</v>
      </c>
      <c r="AG657" s="70" t="n">
        <f aca="false">1-AE657/AF657</f>
        <v>0.00838339616154238</v>
      </c>
      <c r="AH657" s="74" t="n">
        <f aca="false">IF(R657&gt;0,AH656+1,0)</f>
        <v>2</v>
      </c>
      <c r="AI657" s="74" t="n">
        <f aca="false">IF(U657&gt;0,AI656+1,0)</f>
        <v>13</v>
      </c>
      <c r="AJ657" s="74" t="n">
        <f aca="false">IF(G657&gt;0,AJ656+1,0)</f>
        <v>1</v>
      </c>
      <c r="AK657" s="74" t="n">
        <f aca="false">IF(G657&lt;=0,AK656+1,0)</f>
        <v>0</v>
      </c>
      <c r="AL657" s="74" t="n">
        <f aca="false">IF(K657&gt;0,AL656+1,0)</f>
        <v>1</v>
      </c>
      <c r="AM657" s="74" t="n">
        <f aca="false">IF(K657&lt;=0,AM656+1,0)</f>
        <v>0</v>
      </c>
    </row>
    <row r="658" customFormat="false" ht="15" hidden="false" customHeight="false" outlineLevel="0" collapsed="false">
      <c r="A658" s="61" t="n">
        <v>657</v>
      </c>
      <c r="B658" s="62" t="n">
        <v>42591.6055555556</v>
      </c>
      <c r="C658" s="63" t="n">
        <f aca="false">YEAR(B658)</f>
        <v>2016</v>
      </c>
      <c r="D658" s="32" t="s">
        <v>277</v>
      </c>
      <c r="E658" s="64" t="n">
        <v>8682.75</v>
      </c>
      <c r="F658" s="65" t="n">
        <v>-0.0077</v>
      </c>
      <c r="G658" s="66" t="n">
        <v>-66.857175</v>
      </c>
      <c r="H658" s="67" t="n">
        <f aca="false">E658+IF(D658="Long",1,-1)*G658</f>
        <v>8615.892825</v>
      </c>
      <c r="I658" s="68" t="n">
        <f aca="false">Assumptions!$B$58</f>
        <v>5.35750011455817</v>
      </c>
      <c r="J658" s="68" t="n">
        <f aca="false">INDEX(Yearly!$T$5:$T$22,MATCH(C658,Yearly!$A$5:$A$22,0))</f>
        <v>0.706483531590088</v>
      </c>
      <c r="K658" s="68" t="n">
        <f aca="false">G658-I658-J658</f>
        <v>-72.9211586461483</v>
      </c>
      <c r="L658" s="69" t="n">
        <f aca="false">(I658+J658)/Assumptions!$B$8</f>
        <v>0.000267383791848752</v>
      </c>
      <c r="M658" s="70" t="n">
        <f aca="false">F658-L658</f>
        <v>-0.00796738379184875</v>
      </c>
      <c r="N658" s="71" t="n">
        <f aca="false">G658*Assumptions!$B$7</f>
        <v>-525831.681375</v>
      </c>
      <c r="O658" s="71" t="n">
        <f aca="false">K658*Assumptions!$B$7</f>
        <v>-573524.912751956</v>
      </c>
      <c r="P658" s="68" t="n">
        <f aca="false">P657+G658</f>
        <v>11119.165595</v>
      </c>
      <c r="Q658" s="68" t="n">
        <f aca="false">MAX(Q657,P658)</f>
        <v>11216.534395</v>
      </c>
      <c r="R658" s="68" t="n">
        <f aca="false">Q658-P658</f>
        <v>97.3688000000002</v>
      </c>
      <c r="S658" s="68" t="n">
        <f aca="false">S657+K658</f>
        <v>7125.64968543176</v>
      </c>
      <c r="T658" s="68" t="n">
        <f aca="false">MAX(T657,S658)</f>
        <v>7306.63882647784</v>
      </c>
      <c r="U658" s="68" t="n">
        <f aca="false">T658-S658</f>
        <v>180.989141046075</v>
      </c>
      <c r="V658" s="70" t="n">
        <f aca="false">V657+F658</f>
        <v>2.0772</v>
      </c>
      <c r="W658" s="70" t="n">
        <f aca="false">MAX(W657,V658)</f>
        <v>2.0889</v>
      </c>
      <c r="X658" s="70" t="n">
        <f aca="false">W658-V658</f>
        <v>0.0116999999999998</v>
      </c>
      <c r="Y658" s="70" t="n">
        <f aca="false">Y657+M658</f>
        <v>1.90111089933316</v>
      </c>
      <c r="Z658" s="70" t="n">
        <f aca="false">MAX(Z657,Y658)</f>
        <v>1.91655427241904</v>
      </c>
      <c r="AA658" s="70" t="n">
        <f aca="false">Z658-Y658</f>
        <v>0.0154433730858821</v>
      </c>
      <c r="AB658" s="72" t="n">
        <f aca="false">AB657*(1+F658)</f>
        <v>7.19729125798496</v>
      </c>
      <c r="AC658" s="73" t="n">
        <f aca="false">MAX(AC657,AB658)</f>
        <v>7.2890647580607</v>
      </c>
      <c r="AD658" s="70" t="n">
        <f aca="false">1-AB658/AC658</f>
        <v>0.0125905727445005</v>
      </c>
      <c r="AE658" s="73" t="n">
        <f aca="false">AE657*(1+M658)</f>
        <v>6.038189505967</v>
      </c>
      <c r="AF658" s="73" t="n">
        <f aca="false">MAX(AF657,AE658)</f>
        <v>6.13814294102706</v>
      </c>
      <c r="AG658" s="70" t="n">
        <f aca="false">1-AE658/AF658</f>
        <v>0.0162839862186931</v>
      </c>
      <c r="AH658" s="74" t="n">
        <f aca="false">IF(R658&gt;0,AH657+1,0)</f>
        <v>3</v>
      </c>
      <c r="AI658" s="74" t="n">
        <f aca="false">IF(U658&gt;0,AI657+1,0)</f>
        <v>14</v>
      </c>
      <c r="AJ658" s="74" t="n">
        <f aca="false">IF(G658&gt;0,AJ657+1,0)</f>
        <v>0</v>
      </c>
      <c r="AK658" s="74" t="n">
        <f aca="false">IF(G658&lt;=0,AK657+1,0)</f>
        <v>1</v>
      </c>
      <c r="AL658" s="74" t="n">
        <f aca="false">IF(K658&gt;0,AL657+1,0)</f>
        <v>0</v>
      </c>
      <c r="AM658" s="74" t="n">
        <f aca="false">IF(K658&lt;=0,AM657+1,0)</f>
        <v>1</v>
      </c>
    </row>
    <row r="659" customFormat="false" ht="15" hidden="false" customHeight="false" outlineLevel="0" collapsed="false">
      <c r="A659" s="61" t="n">
        <v>658</v>
      </c>
      <c r="B659" s="62" t="n">
        <v>42594.40625</v>
      </c>
      <c r="C659" s="63" t="n">
        <f aca="false">YEAR(B659)</f>
        <v>2016</v>
      </c>
      <c r="D659" s="32" t="s">
        <v>277</v>
      </c>
      <c r="E659" s="64" t="n">
        <v>8666.25</v>
      </c>
      <c r="F659" s="65" t="n">
        <v>-0.0045</v>
      </c>
      <c r="G659" s="66" t="n">
        <v>-38.998125</v>
      </c>
      <c r="H659" s="67" t="n">
        <f aca="false">E659+IF(D659="Long",1,-1)*G659</f>
        <v>8627.251875</v>
      </c>
      <c r="I659" s="68" t="n">
        <f aca="false">Assumptions!$B$58</f>
        <v>5.35750011455817</v>
      </c>
      <c r="J659" s="68" t="n">
        <f aca="false">INDEX(Yearly!$T$5:$T$22,MATCH(C659,Yearly!$A$5:$A$22,0))</f>
        <v>0.706483531590088</v>
      </c>
      <c r="K659" s="68" t="n">
        <f aca="false">G659-I659-J659</f>
        <v>-45.0621086461483</v>
      </c>
      <c r="L659" s="69" t="n">
        <f aca="false">(I659+J659)/Assumptions!$B$8</f>
        <v>0.000267383791848752</v>
      </c>
      <c r="M659" s="70" t="n">
        <f aca="false">F659-L659</f>
        <v>-0.00476738379184875</v>
      </c>
      <c r="N659" s="71" t="n">
        <f aca="false">G659*Assumptions!$B$7</f>
        <v>-306720.253125</v>
      </c>
      <c r="O659" s="71" t="n">
        <f aca="false">K659*Assumptions!$B$7</f>
        <v>-354413.484501956</v>
      </c>
      <c r="P659" s="68" t="n">
        <f aca="false">P658+G659</f>
        <v>11080.16747</v>
      </c>
      <c r="Q659" s="68" t="n">
        <f aca="false">MAX(Q658,P659)</f>
        <v>11216.534395</v>
      </c>
      <c r="R659" s="68" t="n">
        <f aca="false">Q659-P659</f>
        <v>136.366925</v>
      </c>
      <c r="S659" s="68" t="n">
        <f aca="false">S658+K659</f>
        <v>7080.58757678561</v>
      </c>
      <c r="T659" s="68" t="n">
        <f aca="false">MAX(T658,S659)</f>
        <v>7306.63882647784</v>
      </c>
      <c r="U659" s="68" t="n">
        <f aca="false">T659-S659</f>
        <v>226.051249692223</v>
      </c>
      <c r="V659" s="70" t="n">
        <f aca="false">V658+F659</f>
        <v>2.0727</v>
      </c>
      <c r="W659" s="70" t="n">
        <f aca="false">MAX(W658,V659)</f>
        <v>2.0889</v>
      </c>
      <c r="X659" s="70" t="n">
        <f aca="false">W659-V659</f>
        <v>0.0162</v>
      </c>
      <c r="Y659" s="70" t="n">
        <f aca="false">Y658+M659</f>
        <v>1.89634351554131</v>
      </c>
      <c r="Z659" s="70" t="n">
        <f aca="false">MAX(Z658,Y659)</f>
        <v>1.91655427241904</v>
      </c>
      <c r="AA659" s="70" t="n">
        <f aca="false">Z659-Y659</f>
        <v>0.0202107568777308</v>
      </c>
      <c r="AB659" s="72" t="n">
        <f aca="false">AB658*(1+F659)</f>
        <v>7.16490344732403</v>
      </c>
      <c r="AC659" s="73" t="n">
        <f aca="false">MAX(AC658,AB659)</f>
        <v>7.2890647580607</v>
      </c>
      <c r="AD659" s="70" t="n">
        <f aca="false">1-AB659/AC659</f>
        <v>0.0170339151671503</v>
      </c>
      <c r="AE659" s="73" t="n">
        <f aca="false">AE658*(1+M659)</f>
        <v>6.00940313918414</v>
      </c>
      <c r="AF659" s="73" t="n">
        <f aca="false">MAX(AF658,AE659)</f>
        <v>6.13814294102706</v>
      </c>
      <c r="AG659" s="70" t="n">
        <f aca="false">1-AE659/AF659</f>
        <v>0.0209737379985763</v>
      </c>
      <c r="AH659" s="74" t="n">
        <f aca="false">IF(R659&gt;0,AH658+1,0)</f>
        <v>4</v>
      </c>
      <c r="AI659" s="74" t="n">
        <f aca="false">IF(U659&gt;0,AI658+1,0)</f>
        <v>15</v>
      </c>
      <c r="AJ659" s="74" t="n">
        <f aca="false">IF(G659&gt;0,AJ658+1,0)</f>
        <v>0</v>
      </c>
      <c r="AK659" s="74" t="n">
        <f aca="false">IF(G659&lt;=0,AK658+1,0)</f>
        <v>2</v>
      </c>
      <c r="AL659" s="74" t="n">
        <f aca="false">IF(K659&gt;0,AL658+1,0)</f>
        <v>0</v>
      </c>
      <c r="AM659" s="74" t="n">
        <f aca="false">IF(K659&lt;=0,AM658+1,0)</f>
        <v>2</v>
      </c>
    </row>
    <row r="660" customFormat="false" ht="15" hidden="false" customHeight="false" outlineLevel="0" collapsed="false">
      <c r="A660" s="61" t="n">
        <v>659</v>
      </c>
      <c r="B660" s="62" t="n">
        <v>42598.6173611111</v>
      </c>
      <c r="C660" s="63" t="n">
        <f aca="false">YEAR(B660)</f>
        <v>2016</v>
      </c>
      <c r="D660" s="32" t="s">
        <v>277</v>
      </c>
      <c r="E660" s="64" t="n">
        <v>8646.65</v>
      </c>
      <c r="F660" s="65" t="n">
        <v>-0.0012</v>
      </c>
      <c r="G660" s="66" t="n">
        <v>-10.37598</v>
      </c>
      <c r="H660" s="67" t="n">
        <f aca="false">E660+IF(D660="Long",1,-1)*G660</f>
        <v>8636.27402</v>
      </c>
      <c r="I660" s="68" t="n">
        <f aca="false">Assumptions!$B$58</f>
        <v>5.35750011455817</v>
      </c>
      <c r="J660" s="68" t="n">
        <f aca="false">INDEX(Yearly!$T$5:$T$22,MATCH(C660,Yearly!$A$5:$A$22,0))</f>
        <v>0.706483531590088</v>
      </c>
      <c r="K660" s="68" t="n">
        <f aca="false">G660-I660-J660</f>
        <v>-16.4399636461483</v>
      </c>
      <c r="L660" s="69" t="n">
        <f aca="false">(I660+J660)/Assumptions!$B$8</f>
        <v>0.000267383791848752</v>
      </c>
      <c r="M660" s="70" t="n">
        <f aca="false">F660-L660</f>
        <v>-0.00146738379184875</v>
      </c>
      <c r="N660" s="71" t="n">
        <f aca="false">G660*Assumptions!$B$7</f>
        <v>-81607.0827</v>
      </c>
      <c r="O660" s="71" t="n">
        <f aca="false">K660*Assumptions!$B$7</f>
        <v>-129300.314076956</v>
      </c>
      <c r="P660" s="68" t="n">
        <f aca="false">P659+G660</f>
        <v>11069.79149</v>
      </c>
      <c r="Q660" s="68" t="n">
        <f aca="false">MAX(Q659,P660)</f>
        <v>11216.534395</v>
      </c>
      <c r="R660" s="68" t="n">
        <f aca="false">Q660-P660</f>
        <v>146.742905000001</v>
      </c>
      <c r="S660" s="68" t="n">
        <f aca="false">S659+K660</f>
        <v>7064.14761313946</v>
      </c>
      <c r="T660" s="68" t="n">
        <f aca="false">MAX(T659,S660)</f>
        <v>7306.63882647784</v>
      </c>
      <c r="U660" s="68" t="n">
        <f aca="false">T660-S660</f>
        <v>242.491213338371</v>
      </c>
      <c r="V660" s="70" t="n">
        <f aca="false">V659+F660</f>
        <v>2.0715</v>
      </c>
      <c r="W660" s="70" t="n">
        <f aca="false">MAX(W659,V660)</f>
        <v>2.0889</v>
      </c>
      <c r="X660" s="70" t="n">
        <f aca="false">W660-V660</f>
        <v>0.0173999999999999</v>
      </c>
      <c r="Y660" s="70" t="n">
        <f aca="false">Y659+M660</f>
        <v>1.89487613174946</v>
      </c>
      <c r="Z660" s="70" t="n">
        <f aca="false">MAX(Z659,Y660)</f>
        <v>1.91655427241904</v>
      </c>
      <c r="AA660" s="70" t="n">
        <f aca="false">Z660-Y660</f>
        <v>0.0216781406695796</v>
      </c>
      <c r="AB660" s="72" t="n">
        <f aca="false">AB659*(1+F660)</f>
        <v>7.15630556318724</v>
      </c>
      <c r="AC660" s="73" t="n">
        <f aca="false">MAX(AC659,AB660)</f>
        <v>7.2890647580607</v>
      </c>
      <c r="AD660" s="70" t="n">
        <f aca="false">1-AB660/AC660</f>
        <v>0.0182134744689496</v>
      </c>
      <c r="AE660" s="73" t="n">
        <f aca="false">AE659*(1+M660)</f>
        <v>6.00058503841902</v>
      </c>
      <c r="AF660" s="73" t="n">
        <f aca="false">MAX(AF659,AE660)</f>
        <v>6.13814294102706</v>
      </c>
      <c r="AG660" s="70" t="n">
        <f aca="false">1-AE660/AF660</f>
        <v>0.0224103452672314</v>
      </c>
      <c r="AH660" s="74" t="n">
        <f aca="false">IF(R660&gt;0,AH659+1,0)</f>
        <v>5</v>
      </c>
      <c r="AI660" s="74" t="n">
        <f aca="false">IF(U660&gt;0,AI659+1,0)</f>
        <v>16</v>
      </c>
      <c r="AJ660" s="74" t="n">
        <f aca="false">IF(G660&gt;0,AJ659+1,0)</f>
        <v>0</v>
      </c>
      <c r="AK660" s="74" t="n">
        <f aca="false">IF(G660&lt;=0,AK659+1,0)</f>
        <v>3</v>
      </c>
      <c r="AL660" s="74" t="n">
        <f aca="false">IF(K660&gt;0,AL659+1,0)</f>
        <v>0</v>
      </c>
      <c r="AM660" s="74" t="n">
        <f aca="false">IF(K660&lt;=0,AM659+1,0)</f>
        <v>3</v>
      </c>
    </row>
    <row r="661" customFormat="false" ht="15" hidden="false" customHeight="false" outlineLevel="0" collapsed="false">
      <c r="A661" s="61" t="n">
        <v>660</v>
      </c>
      <c r="B661" s="62" t="n">
        <v>42600.40625</v>
      </c>
      <c r="C661" s="63" t="n">
        <f aca="false">YEAR(B661)</f>
        <v>2016</v>
      </c>
      <c r="D661" s="32" t="s">
        <v>277</v>
      </c>
      <c r="E661" s="64" t="n">
        <v>8656</v>
      </c>
      <c r="F661" s="65" t="n">
        <v>-0.0014</v>
      </c>
      <c r="G661" s="66" t="n">
        <v>-12.1184</v>
      </c>
      <c r="H661" s="67" t="n">
        <f aca="false">E661+IF(D661="Long",1,-1)*G661</f>
        <v>8643.8816</v>
      </c>
      <c r="I661" s="68" t="n">
        <f aca="false">Assumptions!$B$58</f>
        <v>5.35750011455817</v>
      </c>
      <c r="J661" s="68" t="n">
        <f aca="false">INDEX(Yearly!$T$5:$T$22,MATCH(C661,Yearly!$A$5:$A$22,0))</f>
        <v>0.706483531590088</v>
      </c>
      <c r="K661" s="68" t="n">
        <f aca="false">G661-I661-J661</f>
        <v>-18.1823836461483</v>
      </c>
      <c r="L661" s="69" t="n">
        <f aca="false">(I661+J661)/Assumptions!$B$8</f>
        <v>0.000267383791848752</v>
      </c>
      <c r="M661" s="70" t="n">
        <f aca="false">F661-L661</f>
        <v>-0.00166738379184875</v>
      </c>
      <c r="N661" s="71" t="n">
        <f aca="false">G661*Assumptions!$B$7</f>
        <v>-95311.216</v>
      </c>
      <c r="O661" s="71" t="n">
        <f aca="false">K661*Assumptions!$B$7</f>
        <v>-143004.447376956</v>
      </c>
      <c r="P661" s="68" t="n">
        <f aca="false">P660+G661</f>
        <v>11057.67309</v>
      </c>
      <c r="Q661" s="68" t="n">
        <f aca="false">MAX(Q660,P661)</f>
        <v>11216.534395</v>
      </c>
      <c r="R661" s="68" t="n">
        <f aca="false">Q661-P661</f>
        <v>158.861305</v>
      </c>
      <c r="S661" s="68" t="n">
        <f aca="false">S660+K661</f>
        <v>7045.96522949332</v>
      </c>
      <c r="T661" s="68" t="n">
        <f aca="false">MAX(T660,S661)</f>
        <v>7306.63882647784</v>
      </c>
      <c r="U661" s="68" t="n">
        <f aca="false">T661-S661</f>
        <v>260.673596984519</v>
      </c>
      <c r="V661" s="70" t="n">
        <f aca="false">V660+F661</f>
        <v>2.0701</v>
      </c>
      <c r="W661" s="70" t="n">
        <f aca="false">MAX(W660,V661)</f>
        <v>2.0889</v>
      </c>
      <c r="X661" s="70" t="n">
        <f aca="false">W661-V661</f>
        <v>0.0187999999999997</v>
      </c>
      <c r="Y661" s="70" t="n">
        <f aca="false">Y660+M661</f>
        <v>1.89320874795761</v>
      </c>
      <c r="Z661" s="70" t="n">
        <f aca="false">MAX(Z660,Y661)</f>
        <v>1.91655427241904</v>
      </c>
      <c r="AA661" s="70" t="n">
        <f aca="false">Z661-Y661</f>
        <v>0.0233455244614285</v>
      </c>
      <c r="AB661" s="72" t="n">
        <f aca="false">AB660*(1+F661)</f>
        <v>7.14628673539878</v>
      </c>
      <c r="AC661" s="73" t="n">
        <f aca="false">MAX(AC660,AB661)</f>
        <v>7.2890647580607</v>
      </c>
      <c r="AD661" s="70" t="n">
        <f aca="false">1-AB661/AC661</f>
        <v>0.0195879756046929</v>
      </c>
      <c r="AE661" s="73" t="n">
        <f aca="false">AE660*(1+M661)</f>
        <v>5.99057976018435</v>
      </c>
      <c r="AF661" s="73" t="n">
        <f aca="false">MAX(AF660,AE661)</f>
        <v>6.13814294102706</v>
      </c>
      <c r="AG661" s="70" t="n">
        <f aca="false">1-AE661/AF661</f>
        <v>0.0240403624126118</v>
      </c>
      <c r="AH661" s="74" t="n">
        <f aca="false">IF(R661&gt;0,AH660+1,0)</f>
        <v>6</v>
      </c>
      <c r="AI661" s="74" t="n">
        <f aca="false">IF(U661&gt;0,AI660+1,0)</f>
        <v>17</v>
      </c>
      <c r="AJ661" s="74" t="n">
        <f aca="false">IF(G661&gt;0,AJ660+1,0)</f>
        <v>0</v>
      </c>
      <c r="AK661" s="74" t="n">
        <f aca="false">IF(G661&lt;=0,AK660+1,0)</f>
        <v>4</v>
      </c>
      <c r="AL661" s="74" t="n">
        <f aca="false">IF(K661&gt;0,AL660+1,0)</f>
        <v>0</v>
      </c>
      <c r="AM661" s="74" t="n">
        <f aca="false">IF(K661&lt;=0,AM660+1,0)</f>
        <v>4</v>
      </c>
    </row>
    <row r="662" customFormat="false" ht="15" hidden="false" customHeight="false" outlineLevel="0" collapsed="false">
      <c r="A662" s="61" t="n">
        <v>661</v>
      </c>
      <c r="B662" s="62" t="n">
        <v>42606.3854166667</v>
      </c>
      <c r="C662" s="63" t="n">
        <f aca="false">YEAR(B662)</f>
        <v>2016</v>
      </c>
      <c r="D662" s="32" t="s">
        <v>277</v>
      </c>
      <c r="E662" s="64" t="n">
        <v>8652.3</v>
      </c>
      <c r="F662" s="65" t="n">
        <v>-0.0031</v>
      </c>
      <c r="G662" s="66" t="n">
        <v>-26.82213</v>
      </c>
      <c r="H662" s="67" t="n">
        <f aca="false">E662+IF(D662="Long",1,-1)*G662</f>
        <v>8625.47787</v>
      </c>
      <c r="I662" s="68" t="n">
        <f aca="false">Assumptions!$B$58</f>
        <v>5.35750011455817</v>
      </c>
      <c r="J662" s="68" t="n">
        <f aca="false">INDEX(Yearly!$T$5:$T$22,MATCH(C662,Yearly!$A$5:$A$22,0))</f>
        <v>0.706483531590088</v>
      </c>
      <c r="K662" s="68" t="n">
        <f aca="false">G662-I662-J662</f>
        <v>-32.8861136461483</v>
      </c>
      <c r="L662" s="69" t="n">
        <f aca="false">(I662+J662)/Assumptions!$B$8</f>
        <v>0.000267383791848752</v>
      </c>
      <c r="M662" s="70" t="n">
        <f aca="false">F662-L662</f>
        <v>-0.00336738379184875</v>
      </c>
      <c r="N662" s="71" t="n">
        <f aca="false">G662*Assumptions!$B$7</f>
        <v>-210956.05245</v>
      </c>
      <c r="O662" s="71" t="n">
        <f aca="false">K662*Assumptions!$B$7</f>
        <v>-258649.283826956</v>
      </c>
      <c r="P662" s="68" t="n">
        <f aca="false">P661+G662</f>
        <v>11030.85096</v>
      </c>
      <c r="Q662" s="68" t="n">
        <f aca="false">MAX(Q661,P662)</f>
        <v>11216.534395</v>
      </c>
      <c r="R662" s="68" t="n">
        <f aca="false">Q662-P662</f>
        <v>185.683435000001</v>
      </c>
      <c r="S662" s="68" t="n">
        <f aca="false">S661+K662</f>
        <v>7013.07911584717</v>
      </c>
      <c r="T662" s="68" t="n">
        <f aca="false">MAX(T661,S662)</f>
        <v>7306.63882647784</v>
      </c>
      <c r="U662" s="68" t="n">
        <f aca="false">T662-S662</f>
        <v>293.559710630668</v>
      </c>
      <c r="V662" s="70" t="n">
        <f aca="false">V661+F662</f>
        <v>2.067</v>
      </c>
      <c r="W662" s="70" t="n">
        <f aca="false">MAX(W661,V662)</f>
        <v>2.0889</v>
      </c>
      <c r="X662" s="70" t="n">
        <f aca="false">W662-V662</f>
        <v>0.0218999999999996</v>
      </c>
      <c r="Y662" s="70" t="n">
        <f aca="false">Y661+M662</f>
        <v>1.88984136416577</v>
      </c>
      <c r="Z662" s="70" t="n">
        <f aca="false">MAX(Z661,Y662)</f>
        <v>1.91655427241904</v>
      </c>
      <c r="AA662" s="70" t="n">
        <f aca="false">Z662-Y662</f>
        <v>0.0267129082532771</v>
      </c>
      <c r="AB662" s="72" t="n">
        <f aca="false">AB661*(1+F662)</f>
        <v>7.12413324651904</v>
      </c>
      <c r="AC662" s="73" t="n">
        <f aca="false">MAX(AC661,AB662)</f>
        <v>7.2890647580607</v>
      </c>
      <c r="AD662" s="70" t="n">
        <f aca="false">1-AB662/AC662</f>
        <v>0.0226272528803184</v>
      </c>
      <c r="AE662" s="73" t="n">
        <f aca="false">AE661*(1+M662)</f>
        <v>5.97040717899613</v>
      </c>
      <c r="AF662" s="73" t="n">
        <f aca="false">MAX(AF661,AE662)</f>
        <v>6.13814294102706</v>
      </c>
      <c r="AG662" s="70" t="n">
        <f aca="false">1-AE662/AF662</f>
        <v>0.0273267930777221</v>
      </c>
      <c r="AH662" s="74" t="n">
        <f aca="false">IF(R662&gt;0,AH661+1,0)</f>
        <v>7</v>
      </c>
      <c r="AI662" s="74" t="n">
        <f aca="false">IF(U662&gt;0,AI661+1,0)</f>
        <v>18</v>
      </c>
      <c r="AJ662" s="74" t="n">
        <f aca="false">IF(G662&gt;0,AJ661+1,0)</f>
        <v>0</v>
      </c>
      <c r="AK662" s="74" t="n">
        <f aca="false">IF(G662&lt;=0,AK661+1,0)</f>
        <v>5</v>
      </c>
      <c r="AL662" s="74" t="n">
        <f aca="false">IF(K662&gt;0,AL661+1,0)</f>
        <v>0</v>
      </c>
      <c r="AM662" s="74" t="n">
        <f aca="false">IF(K662&lt;=0,AM661+1,0)</f>
        <v>5</v>
      </c>
    </row>
    <row r="663" customFormat="false" ht="15" hidden="false" customHeight="false" outlineLevel="0" collapsed="false">
      <c r="A663" s="61" t="n">
        <v>662</v>
      </c>
      <c r="B663" s="62" t="n">
        <v>42606.51875</v>
      </c>
      <c r="C663" s="63" t="n">
        <f aca="false">YEAR(B663)</f>
        <v>2016</v>
      </c>
      <c r="D663" s="32" t="s">
        <v>276</v>
      </c>
      <c r="E663" s="64" t="n">
        <v>8625.1</v>
      </c>
      <c r="F663" s="65" t="n">
        <v>-0.0025</v>
      </c>
      <c r="G663" s="66" t="n">
        <v>-21.56275</v>
      </c>
      <c r="H663" s="67" t="n">
        <f aca="false">E663+IF(D663="Long",1,-1)*G663</f>
        <v>8646.66275</v>
      </c>
      <c r="I663" s="68" t="n">
        <f aca="false">Assumptions!$B$58</f>
        <v>5.35750011455817</v>
      </c>
      <c r="J663" s="68" t="n">
        <f aca="false">INDEX(Yearly!$T$5:$T$22,MATCH(C663,Yearly!$A$5:$A$22,0))</f>
        <v>0.706483531590088</v>
      </c>
      <c r="K663" s="68" t="n">
        <f aca="false">G663-I663-J663</f>
        <v>-27.6267336461483</v>
      </c>
      <c r="L663" s="69" t="n">
        <f aca="false">(I663+J663)/Assumptions!$B$8</f>
        <v>0.000267383791848752</v>
      </c>
      <c r="M663" s="70" t="n">
        <f aca="false">F663-L663</f>
        <v>-0.00276738379184875</v>
      </c>
      <c r="N663" s="71" t="n">
        <f aca="false">G663*Assumptions!$B$7</f>
        <v>-169591.02875</v>
      </c>
      <c r="O663" s="71" t="n">
        <f aca="false">K663*Assumptions!$B$7</f>
        <v>-217284.260126956</v>
      </c>
      <c r="P663" s="68" t="n">
        <f aca="false">P662+G663</f>
        <v>11009.28821</v>
      </c>
      <c r="Q663" s="68" t="n">
        <f aca="false">MAX(Q662,P663)</f>
        <v>11216.534395</v>
      </c>
      <c r="R663" s="68" t="n">
        <f aca="false">Q663-P663</f>
        <v>207.246185</v>
      </c>
      <c r="S663" s="68" t="n">
        <f aca="false">S662+K663</f>
        <v>6985.45238220102</v>
      </c>
      <c r="T663" s="68" t="n">
        <f aca="false">MAX(T662,S663)</f>
        <v>7306.63882647784</v>
      </c>
      <c r="U663" s="68" t="n">
        <f aca="false">T663-S663</f>
        <v>321.186444276816</v>
      </c>
      <c r="V663" s="70" t="n">
        <f aca="false">V662+F663</f>
        <v>2.0645</v>
      </c>
      <c r="W663" s="70" t="n">
        <f aca="false">MAX(W662,V663)</f>
        <v>2.0889</v>
      </c>
      <c r="X663" s="70" t="n">
        <f aca="false">W663-V663</f>
        <v>0.0243999999999995</v>
      </c>
      <c r="Y663" s="70" t="n">
        <f aca="false">Y662+M663</f>
        <v>1.88707398037392</v>
      </c>
      <c r="Z663" s="70" t="n">
        <f aca="false">MAX(Z662,Y663)</f>
        <v>1.91655427241904</v>
      </c>
      <c r="AA663" s="70" t="n">
        <f aca="false">Z663-Y663</f>
        <v>0.0294802920451258</v>
      </c>
      <c r="AB663" s="72" t="n">
        <f aca="false">AB662*(1+F663)</f>
        <v>7.10632291340275</v>
      </c>
      <c r="AC663" s="73" t="n">
        <f aca="false">MAX(AC662,AB663)</f>
        <v>7.2890647580607</v>
      </c>
      <c r="AD663" s="70" t="n">
        <f aca="false">1-AB663/AC663</f>
        <v>0.0250706847481176</v>
      </c>
      <c r="AE663" s="73" t="n">
        <f aca="false">AE662*(1+M663)</f>
        <v>5.95388477093824</v>
      </c>
      <c r="AF663" s="73" t="n">
        <f aca="false">MAX(AF662,AE663)</f>
        <v>6.13814294102706</v>
      </c>
      <c r="AG663" s="70" t="n">
        <f aca="false">1-AE663/AF663</f>
        <v>0.0300185531453242</v>
      </c>
      <c r="AH663" s="74" t="n">
        <f aca="false">IF(R663&gt;0,AH662+1,0)</f>
        <v>8</v>
      </c>
      <c r="AI663" s="74" t="n">
        <f aca="false">IF(U663&gt;0,AI662+1,0)</f>
        <v>19</v>
      </c>
      <c r="AJ663" s="74" t="n">
        <f aca="false">IF(G663&gt;0,AJ662+1,0)</f>
        <v>0</v>
      </c>
      <c r="AK663" s="74" t="n">
        <f aca="false">IF(G663&lt;=0,AK662+1,0)</f>
        <v>6</v>
      </c>
      <c r="AL663" s="74" t="n">
        <f aca="false">IF(K663&gt;0,AL662+1,0)</f>
        <v>0</v>
      </c>
      <c r="AM663" s="74" t="n">
        <f aca="false">IF(K663&lt;=0,AM662+1,0)</f>
        <v>6</v>
      </c>
    </row>
    <row r="664" customFormat="false" ht="15" hidden="false" customHeight="false" outlineLevel="0" collapsed="false">
      <c r="A664" s="61" t="n">
        <v>663</v>
      </c>
      <c r="B664" s="62" t="n">
        <v>42606.6145833333</v>
      </c>
      <c r="C664" s="63" t="n">
        <f aca="false">YEAR(B664)</f>
        <v>2016</v>
      </c>
      <c r="D664" s="32" t="s">
        <v>277</v>
      </c>
      <c r="E664" s="64" t="n">
        <v>8647</v>
      </c>
      <c r="F664" s="65" t="n">
        <v>-0.0008</v>
      </c>
      <c r="G664" s="66" t="n">
        <v>-6.9176</v>
      </c>
      <c r="H664" s="67" t="n">
        <f aca="false">E664+IF(D664="Long",1,-1)*G664</f>
        <v>8640.0824</v>
      </c>
      <c r="I664" s="68" t="n">
        <f aca="false">Assumptions!$B$58</f>
        <v>5.35750011455817</v>
      </c>
      <c r="J664" s="68" t="n">
        <f aca="false">INDEX(Yearly!$T$5:$T$22,MATCH(C664,Yearly!$A$5:$A$22,0))</f>
        <v>0.706483531590088</v>
      </c>
      <c r="K664" s="68" t="n">
        <f aca="false">G664-I664-J664</f>
        <v>-12.9815836461483</v>
      </c>
      <c r="L664" s="69" t="n">
        <f aca="false">(I664+J664)/Assumptions!$B$8</f>
        <v>0.000267383791848752</v>
      </c>
      <c r="M664" s="70" t="n">
        <f aca="false">F664-L664</f>
        <v>-0.00106738379184875</v>
      </c>
      <c r="N664" s="71" t="n">
        <f aca="false">G664*Assumptions!$B$7</f>
        <v>-54406.924</v>
      </c>
      <c r="O664" s="71" t="n">
        <f aca="false">K664*Assumptions!$B$7</f>
        <v>-102100.155376956</v>
      </c>
      <c r="P664" s="68" t="n">
        <f aca="false">P663+G664</f>
        <v>11002.37061</v>
      </c>
      <c r="Q664" s="68" t="n">
        <f aca="false">MAX(Q663,P664)</f>
        <v>11216.534395</v>
      </c>
      <c r="R664" s="68" t="n">
        <f aca="false">Q664-P664</f>
        <v>214.163785000001</v>
      </c>
      <c r="S664" s="68" t="n">
        <f aca="false">S663+K664</f>
        <v>6972.47079855487</v>
      </c>
      <c r="T664" s="68" t="n">
        <f aca="false">MAX(T663,S664)</f>
        <v>7306.63882647784</v>
      </c>
      <c r="U664" s="68" t="n">
        <f aca="false">T664-S664</f>
        <v>334.168027922964</v>
      </c>
      <c r="V664" s="70" t="n">
        <f aca="false">V663+F664</f>
        <v>2.0637</v>
      </c>
      <c r="W664" s="70" t="n">
        <f aca="false">MAX(W663,V664)</f>
        <v>2.0889</v>
      </c>
      <c r="X664" s="70" t="n">
        <f aca="false">W664-V664</f>
        <v>0.0251999999999994</v>
      </c>
      <c r="Y664" s="70" t="n">
        <f aca="false">Y663+M664</f>
        <v>1.88600659658207</v>
      </c>
      <c r="Z664" s="70" t="n">
        <f aca="false">MAX(Z663,Y664)</f>
        <v>1.91655427241904</v>
      </c>
      <c r="AA664" s="70" t="n">
        <f aca="false">Z664-Y664</f>
        <v>0.0305476758369745</v>
      </c>
      <c r="AB664" s="72" t="n">
        <f aca="false">AB663*(1+F664)</f>
        <v>7.10063785507203</v>
      </c>
      <c r="AC664" s="73" t="n">
        <f aca="false">MAX(AC663,AB664)</f>
        <v>7.2890647580607</v>
      </c>
      <c r="AD664" s="70" t="n">
        <f aca="false">1-AB664/AC664</f>
        <v>0.025850628200319</v>
      </c>
      <c r="AE664" s="73" t="n">
        <f aca="false">AE663*(1+M664)</f>
        <v>5.9475296908352</v>
      </c>
      <c r="AF664" s="73" t="n">
        <f aca="false">MAX(AF663,AE664)</f>
        <v>6.13814294102706</v>
      </c>
      <c r="AG664" s="70" t="n">
        <f aca="false">1-AE664/AF664</f>
        <v>0.0310538956200909</v>
      </c>
      <c r="AH664" s="74" t="n">
        <f aca="false">IF(R664&gt;0,AH663+1,0)</f>
        <v>9</v>
      </c>
      <c r="AI664" s="74" t="n">
        <f aca="false">IF(U664&gt;0,AI663+1,0)</f>
        <v>20</v>
      </c>
      <c r="AJ664" s="74" t="n">
        <f aca="false">IF(G664&gt;0,AJ663+1,0)</f>
        <v>0</v>
      </c>
      <c r="AK664" s="74" t="n">
        <f aca="false">IF(G664&lt;=0,AK663+1,0)</f>
        <v>7</v>
      </c>
      <c r="AL664" s="74" t="n">
        <f aca="false">IF(K664&gt;0,AL663+1,0)</f>
        <v>0</v>
      </c>
      <c r="AM664" s="74" t="n">
        <f aca="false">IF(K664&lt;=0,AM663+1,0)</f>
        <v>7</v>
      </c>
    </row>
    <row r="665" customFormat="false" ht="15" hidden="false" customHeight="false" outlineLevel="0" collapsed="false">
      <c r="A665" s="61" t="n">
        <v>664</v>
      </c>
      <c r="B665" s="62" t="n">
        <v>42611.6354166667</v>
      </c>
      <c r="C665" s="63" t="n">
        <f aca="false">YEAR(B665)</f>
        <v>2016</v>
      </c>
      <c r="D665" s="32" t="s">
        <v>277</v>
      </c>
      <c r="E665" s="64" t="n">
        <v>8605.1</v>
      </c>
      <c r="F665" s="65" t="n">
        <v>0.0309</v>
      </c>
      <c r="G665" s="66" t="n">
        <v>265.89759</v>
      </c>
      <c r="H665" s="67" t="n">
        <f aca="false">E665+IF(D665="Long",1,-1)*G665</f>
        <v>8870.99759</v>
      </c>
      <c r="I665" s="68" t="n">
        <f aca="false">Assumptions!$B$58</f>
        <v>5.35750011455817</v>
      </c>
      <c r="J665" s="68" t="n">
        <f aca="false">INDEX(Yearly!$T$5:$T$22,MATCH(C665,Yearly!$A$5:$A$22,0))</f>
        <v>0.706483531590088</v>
      </c>
      <c r="K665" s="68" t="n">
        <f aca="false">G665-I665-J665</f>
        <v>259.833606353852</v>
      </c>
      <c r="L665" s="69" t="n">
        <f aca="false">(I665+J665)/Assumptions!$B$8</f>
        <v>0.000267383791848752</v>
      </c>
      <c r="M665" s="70" t="n">
        <f aca="false">F665-L665</f>
        <v>0.0306326162081512</v>
      </c>
      <c r="N665" s="71" t="n">
        <f aca="false">G665*Assumptions!$B$7</f>
        <v>2091284.54535</v>
      </c>
      <c r="O665" s="71" t="n">
        <f aca="false">K665*Assumptions!$B$7</f>
        <v>2043591.31397304</v>
      </c>
      <c r="P665" s="68" t="n">
        <f aca="false">P664+G665</f>
        <v>11268.2682</v>
      </c>
      <c r="Q665" s="68" t="n">
        <f aca="false">MAX(Q664,P665)</f>
        <v>11268.2682</v>
      </c>
      <c r="R665" s="68" t="n">
        <f aca="false">Q665-P665</f>
        <v>0</v>
      </c>
      <c r="S665" s="68" t="n">
        <f aca="false">S664+K665</f>
        <v>7232.30440490872</v>
      </c>
      <c r="T665" s="68" t="n">
        <f aca="false">MAX(T664,S665)</f>
        <v>7306.63882647784</v>
      </c>
      <c r="U665" s="68" t="n">
        <f aca="false">T665-S665</f>
        <v>74.3344215691122</v>
      </c>
      <c r="V665" s="70" t="n">
        <f aca="false">V664+F665</f>
        <v>2.0946</v>
      </c>
      <c r="W665" s="70" t="n">
        <f aca="false">MAX(W664,V665)</f>
        <v>2.0946</v>
      </c>
      <c r="X665" s="70" t="n">
        <f aca="false">W665-V665</f>
        <v>0</v>
      </c>
      <c r="Y665" s="70" t="n">
        <f aca="false">Y664+M665</f>
        <v>1.91663921279022</v>
      </c>
      <c r="Z665" s="70" t="n">
        <f aca="false">MAX(Z664,Y665)</f>
        <v>1.91663921279022</v>
      </c>
      <c r="AA665" s="70" t="n">
        <f aca="false">Z665-Y665</f>
        <v>0</v>
      </c>
      <c r="AB665" s="72" t="n">
        <f aca="false">AB664*(1+F665)</f>
        <v>7.32004756479375</v>
      </c>
      <c r="AC665" s="73" t="n">
        <f aca="false">MAX(AC664,AB665)</f>
        <v>7.32004756479375</v>
      </c>
      <c r="AD665" s="70" t="n">
        <f aca="false">1-AB665/AC665</f>
        <v>0</v>
      </c>
      <c r="AE665" s="73" t="n">
        <f aca="false">AE664*(1+M665)</f>
        <v>6.12971808524114</v>
      </c>
      <c r="AF665" s="73" t="n">
        <f aca="false">MAX(AF664,AE665)</f>
        <v>6.13814294102706</v>
      </c>
      <c r="AG665" s="70" t="n">
        <f aca="false">1-AE665/AF665</f>
        <v>0.00137254147823795</v>
      </c>
      <c r="AH665" s="74" t="n">
        <f aca="false">IF(R665&gt;0,AH664+1,0)</f>
        <v>0</v>
      </c>
      <c r="AI665" s="74" t="n">
        <f aca="false">IF(U665&gt;0,AI664+1,0)</f>
        <v>21</v>
      </c>
      <c r="AJ665" s="74" t="n">
        <f aca="false">IF(G665&gt;0,AJ664+1,0)</f>
        <v>1</v>
      </c>
      <c r="AK665" s="74" t="n">
        <f aca="false">IF(G665&lt;=0,AK664+1,0)</f>
        <v>0</v>
      </c>
      <c r="AL665" s="74" t="n">
        <f aca="false">IF(K665&gt;0,AL664+1,0)</f>
        <v>1</v>
      </c>
      <c r="AM665" s="74" t="n">
        <f aca="false">IF(K665&lt;=0,AM664+1,0)</f>
        <v>0</v>
      </c>
    </row>
    <row r="666" customFormat="false" ht="15" hidden="false" customHeight="false" outlineLevel="0" collapsed="false">
      <c r="A666" s="61" t="n">
        <v>665</v>
      </c>
      <c r="B666" s="62" t="n">
        <v>42622.5638888889</v>
      </c>
      <c r="C666" s="63" t="n">
        <f aca="false">YEAR(B666)</f>
        <v>2016</v>
      </c>
      <c r="D666" s="32" t="s">
        <v>277</v>
      </c>
      <c r="E666" s="64" t="n">
        <v>8893.4</v>
      </c>
      <c r="F666" s="65" t="n">
        <v>-0.0039</v>
      </c>
      <c r="G666" s="66" t="n">
        <v>-34.68426</v>
      </c>
      <c r="H666" s="67" t="n">
        <f aca="false">E666+IF(D666="Long",1,-1)*G666</f>
        <v>8858.71574</v>
      </c>
      <c r="I666" s="68" t="n">
        <f aca="false">Assumptions!$B$58</f>
        <v>5.35750011455817</v>
      </c>
      <c r="J666" s="68" t="n">
        <f aca="false">INDEX(Yearly!$T$5:$T$22,MATCH(C666,Yearly!$A$5:$A$22,0))</f>
        <v>0.706483531590088</v>
      </c>
      <c r="K666" s="68" t="n">
        <f aca="false">G666-I666-J666</f>
        <v>-40.7482436461483</v>
      </c>
      <c r="L666" s="69" t="n">
        <f aca="false">(I666+J666)/Assumptions!$B$8</f>
        <v>0.000267383791848752</v>
      </c>
      <c r="M666" s="70" t="n">
        <f aca="false">F666-L666</f>
        <v>-0.00416738379184875</v>
      </c>
      <c r="N666" s="71" t="n">
        <f aca="false">G666*Assumptions!$B$7</f>
        <v>-272791.7049</v>
      </c>
      <c r="O666" s="71" t="n">
        <f aca="false">K666*Assumptions!$B$7</f>
        <v>-320484.936276956</v>
      </c>
      <c r="P666" s="68" t="n">
        <f aca="false">P665+G666</f>
        <v>11233.58394</v>
      </c>
      <c r="Q666" s="68" t="n">
        <f aca="false">MAX(Q665,P666)</f>
        <v>11268.2682</v>
      </c>
      <c r="R666" s="68" t="n">
        <f aca="false">Q666-P666</f>
        <v>34.68426</v>
      </c>
      <c r="S666" s="68" t="n">
        <f aca="false">S665+K666</f>
        <v>7191.55616126257</v>
      </c>
      <c r="T666" s="68" t="n">
        <f aca="false">MAX(T665,S666)</f>
        <v>7306.63882647784</v>
      </c>
      <c r="U666" s="68" t="n">
        <f aca="false">T666-S666</f>
        <v>115.082665215261</v>
      </c>
      <c r="V666" s="70" t="n">
        <f aca="false">V665+F666</f>
        <v>2.0907</v>
      </c>
      <c r="W666" s="70" t="n">
        <f aca="false">MAX(W665,V666)</f>
        <v>2.0946</v>
      </c>
      <c r="X666" s="70" t="n">
        <f aca="false">W666-V666</f>
        <v>0.00389999999999979</v>
      </c>
      <c r="Y666" s="70" t="n">
        <f aca="false">Y665+M666</f>
        <v>1.91247182899837</v>
      </c>
      <c r="Z666" s="70" t="n">
        <f aca="false">MAX(Z665,Y666)</f>
        <v>1.91663921279022</v>
      </c>
      <c r="AA666" s="70" t="n">
        <f aca="false">Z666-Y666</f>
        <v>0.00416738379184878</v>
      </c>
      <c r="AB666" s="72" t="n">
        <f aca="false">AB665*(1+F666)</f>
        <v>7.29149937929105</v>
      </c>
      <c r="AC666" s="73" t="n">
        <f aca="false">MAX(AC665,AB666)</f>
        <v>7.32004756479375</v>
      </c>
      <c r="AD666" s="70" t="n">
        <f aca="false">1-AB666/AC666</f>
        <v>0.00390000000000001</v>
      </c>
      <c r="AE666" s="73" t="n">
        <f aca="false">AE665*(1+M666)</f>
        <v>6.10417319744411</v>
      </c>
      <c r="AF666" s="73" t="n">
        <f aca="false">MAX(AF665,AE666)</f>
        <v>6.13814294102706</v>
      </c>
      <c r="AG666" s="70" t="n">
        <f aca="false">1-AE666/AF666</f>
        <v>0.00553420536297655</v>
      </c>
      <c r="AH666" s="74" t="n">
        <f aca="false">IF(R666&gt;0,AH665+1,0)</f>
        <v>1</v>
      </c>
      <c r="AI666" s="74" t="n">
        <f aca="false">IF(U666&gt;0,AI665+1,0)</f>
        <v>22</v>
      </c>
      <c r="AJ666" s="74" t="n">
        <f aca="false">IF(G666&gt;0,AJ665+1,0)</f>
        <v>0</v>
      </c>
      <c r="AK666" s="74" t="n">
        <f aca="false">IF(G666&lt;=0,AK665+1,0)</f>
        <v>1</v>
      </c>
      <c r="AL666" s="74" t="n">
        <f aca="false">IF(K666&gt;0,AL665+1,0)</f>
        <v>0</v>
      </c>
      <c r="AM666" s="74" t="n">
        <f aca="false">IF(K666&lt;=0,AM665+1,0)</f>
        <v>1</v>
      </c>
    </row>
    <row r="667" customFormat="false" ht="15" hidden="false" customHeight="false" outlineLevel="0" collapsed="false">
      <c r="A667" s="61" t="n">
        <v>666</v>
      </c>
      <c r="B667" s="62" t="n">
        <v>42629.40625</v>
      </c>
      <c r="C667" s="63" t="n">
        <f aca="false">YEAR(B667)</f>
        <v>2016</v>
      </c>
      <c r="D667" s="32" t="s">
        <v>277</v>
      </c>
      <c r="E667" s="64" t="n">
        <v>8830.8</v>
      </c>
      <c r="F667" s="65" t="n">
        <v>-0.0071</v>
      </c>
      <c r="G667" s="66" t="n">
        <v>-62.69868</v>
      </c>
      <c r="H667" s="67" t="n">
        <f aca="false">E667+IF(D667="Long",1,-1)*G667</f>
        <v>8768.10132</v>
      </c>
      <c r="I667" s="68" t="n">
        <f aca="false">Assumptions!$B$58</f>
        <v>5.35750011455817</v>
      </c>
      <c r="J667" s="68" t="n">
        <f aca="false">INDEX(Yearly!$T$5:$T$22,MATCH(C667,Yearly!$A$5:$A$22,0))</f>
        <v>0.706483531590088</v>
      </c>
      <c r="K667" s="68" t="n">
        <f aca="false">G667-I667-J667</f>
        <v>-68.7626636461483</v>
      </c>
      <c r="L667" s="69" t="n">
        <f aca="false">(I667+J667)/Assumptions!$B$8</f>
        <v>0.000267383791848752</v>
      </c>
      <c r="M667" s="70" t="n">
        <f aca="false">F667-L667</f>
        <v>-0.00736738379184875</v>
      </c>
      <c r="N667" s="71" t="n">
        <f aca="false">G667*Assumptions!$B$7</f>
        <v>-493125.1182</v>
      </c>
      <c r="O667" s="71" t="n">
        <f aca="false">K667*Assumptions!$B$7</f>
        <v>-540818.349576956</v>
      </c>
      <c r="P667" s="68" t="n">
        <f aca="false">P666+G667</f>
        <v>11170.88526</v>
      </c>
      <c r="Q667" s="68" t="n">
        <f aca="false">MAX(Q666,P667)</f>
        <v>11268.2682</v>
      </c>
      <c r="R667" s="68" t="n">
        <f aca="false">Q667-P667</f>
        <v>97.3829399999995</v>
      </c>
      <c r="S667" s="68" t="n">
        <f aca="false">S666+K667</f>
        <v>7122.79349761643</v>
      </c>
      <c r="T667" s="68" t="n">
        <f aca="false">MAX(T666,S667)</f>
        <v>7306.63882647784</v>
      </c>
      <c r="U667" s="68" t="n">
        <f aca="false">T667-S667</f>
        <v>183.845328861409</v>
      </c>
      <c r="V667" s="70" t="n">
        <f aca="false">V666+F667</f>
        <v>2.0836</v>
      </c>
      <c r="W667" s="70" t="n">
        <f aca="false">MAX(W666,V667)</f>
        <v>2.0946</v>
      </c>
      <c r="X667" s="70" t="n">
        <f aca="false">W667-V667</f>
        <v>0.0109999999999997</v>
      </c>
      <c r="Y667" s="70" t="n">
        <f aca="false">Y666+M667</f>
        <v>1.90510444520652</v>
      </c>
      <c r="Z667" s="70" t="n">
        <f aca="false">MAX(Z666,Y667)</f>
        <v>1.91663921279022</v>
      </c>
      <c r="AA667" s="70" t="n">
        <f aca="false">Z667-Y667</f>
        <v>0.0115347675836974</v>
      </c>
      <c r="AB667" s="72" t="n">
        <f aca="false">AB666*(1+F667)</f>
        <v>7.23972973369809</v>
      </c>
      <c r="AC667" s="73" t="n">
        <f aca="false">MAX(AC666,AB667)</f>
        <v>7.32004756479375</v>
      </c>
      <c r="AD667" s="70" t="n">
        <f aca="false">1-AB667/AC667</f>
        <v>0.0109723100000001</v>
      </c>
      <c r="AE667" s="73" t="n">
        <f aca="false">AE666*(1+M667)</f>
        <v>6.05920141076662</v>
      </c>
      <c r="AF667" s="73" t="n">
        <f aca="false">MAX(AF666,AE667)</f>
        <v>6.13814294102706</v>
      </c>
      <c r="AG667" s="70" t="n">
        <f aca="false">1-AE667/AF667</f>
        <v>0.0128608165399333</v>
      </c>
      <c r="AH667" s="74" t="n">
        <f aca="false">IF(R667&gt;0,AH666+1,0)</f>
        <v>2</v>
      </c>
      <c r="AI667" s="74" t="n">
        <f aca="false">IF(U667&gt;0,AI666+1,0)</f>
        <v>23</v>
      </c>
      <c r="AJ667" s="74" t="n">
        <f aca="false">IF(G667&gt;0,AJ666+1,0)</f>
        <v>0</v>
      </c>
      <c r="AK667" s="74" t="n">
        <f aca="false">IF(G667&lt;=0,AK666+1,0)</f>
        <v>2</v>
      </c>
      <c r="AL667" s="74" t="n">
        <f aca="false">IF(K667&gt;0,AL666+1,0)</f>
        <v>0</v>
      </c>
      <c r="AM667" s="74" t="n">
        <f aca="false">IF(K667&lt;=0,AM666+1,0)</f>
        <v>2</v>
      </c>
    </row>
    <row r="668" customFormat="false" ht="15" hidden="false" customHeight="false" outlineLevel="0" collapsed="false">
      <c r="A668" s="61" t="n">
        <v>667</v>
      </c>
      <c r="B668" s="62" t="n">
        <v>42632.4236111111</v>
      </c>
      <c r="C668" s="63" t="n">
        <f aca="false">YEAR(B668)</f>
        <v>2016</v>
      </c>
      <c r="D668" s="32" t="s">
        <v>277</v>
      </c>
      <c r="E668" s="64" t="n">
        <v>8807.4</v>
      </c>
      <c r="F668" s="65" t="n">
        <v>-0.0036</v>
      </c>
      <c r="G668" s="66" t="n">
        <v>-31.70664</v>
      </c>
      <c r="H668" s="67" t="n">
        <f aca="false">E668+IF(D668="Long",1,-1)*G668</f>
        <v>8775.69336</v>
      </c>
      <c r="I668" s="68" t="n">
        <f aca="false">Assumptions!$B$58</f>
        <v>5.35750011455817</v>
      </c>
      <c r="J668" s="68" t="n">
        <f aca="false">INDEX(Yearly!$T$5:$T$22,MATCH(C668,Yearly!$A$5:$A$22,0))</f>
        <v>0.706483531590088</v>
      </c>
      <c r="K668" s="68" t="n">
        <f aca="false">G668-I668-J668</f>
        <v>-37.7706236461483</v>
      </c>
      <c r="L668" s="69" t="n">
        <f aca="false">(I668+J668)/Assumptions!$B$8</f>
        <v>0.000267383791848752</v>
      </c>
      <c r="M668" s="70" t="n">
        <f aca="false">F668-L668</f>
        <v>-0.00386738379184875</v>
      </c>
      <c r="N668" s="71" t="n">
        <f aca="false">G668*Assumptions!$B$7</f>
        <v>-249372.7236</v>
      </c>
      <c r="O668" s="71" t="n">
        <f aca="false">K668*Assumptions!$B$7</f>
        <v>-297065.954976956</v>
      </c>
      <c r="P668" s="68" t="n">
        <f aca="false">P667+G668</f>
        <v>11139.17862</v>
      </c>
      <c r="Q668" s="68" t="n">
        <f aca="false">MAX(Q667,P668)</f>
        <v>11268.2682</v>
      </c>
      <c r="R668" s="68" t="n">
        <f aca="false">Q668-P668</f>
        <v>129.08958</v>
      </c>
      <c r="S668" s="68" t="n">
        <f aca="false">S667+K668</f>
        <v>7085.02287397028</v>
      </c>
      <c r="T668" s="68" t="n">
        <f aca="false">MAX(T667,S668)</f>
        <v>7306.63882647784</v>
      </c>
      <c r="U668" s="68" t="n">
        <f aca="false">T668-S668</f>
        <v>221.615952507557</v>
      </c>
      <c r="V668" s="70" t="n">
        <f aca="false">V667+F668</f>
        <v>2.08</v>
      </c>
      <c r="W668" s="70" t="n">
        <f aca="false">MAX(W667,V668)</f>
        <v>2.0946</v>
      </c>
      <c r="X668" s="70" t="n">
        <f aca="false">W668-V668</f>
        <v>0.0145999999999997</v>
      </c>
      <c r="Y668" s="70" t="n">
        <f aca="false">Y667+M668</f>
        <v>1.90123706141467</v>
      </c>
      <c r="Z668" s="70" t="n">
        <f aca="false">MAX(Z667,Y668)</f>
        <v>1.91663921279022</v>
      </c>
      <c r="AA668" s="70" t="n">
        <f aca="false">Z668-Y668</f>
        <v>0.0154021513755462</v>
      </c>
      <c r="AB668" s="72" t="n">
        <f aca="false">AB667*(1+F668)</f>
        <v>7.21366670665677</v>
      </c>
      <c r="AC668" s="73" t="n">
        <f aca="false">MAX(AC667,AB668)</f>
        <v>7.32004756479375</v>
      </c>
      <c r="AD668" s="70" t="n">
        <f aca="false">1-AB668/AC668</f>
        <v>0.0145328096840002</v>
      </c>
      <c r="AE668" s="73" t="n">
        <f aca="false">AE667*(1+M668)</f>
        <v>6.03576815343907</v>
      </c>
      <c r="AF668" s="73" t="n">
        <f aca="false">MAX(AF667,AE668)</f>
        <v>6.13814294102706</v>
      </c>
      <c r="AG668" s="70" t="n">
        <f aca="false">1-AE668/AF668</f>
        <v>0.0166784626183456</v>
      </c>
      <c r="AH668" s="74" t="n">
        <f aca="false">IF(R668&gt;0,AH667+1,0)</f>
        <v>3</v>
      </c>
      <c r="AI668" s="74" t="n">
        <f aca="false">IF(U668&gt;0,AI667+1,0)</f>
        <v>24</v>
      </c>
      <c r="AJ668" s="74" t="n">
        <f aca="false">IF(G668&gt;0,AJ667+1,0)</f>
        <v>0</v>
      </c>
      <c r="AK668" s="74" t="n">
        <f aca="false">IF(G668&lt;=0,AK667+1,0)</f>
        <v>3</v>
      </c>
      <c r="AL668" s="74" t="n">
        <f aca="false">IF(K668&gt;0,AL667+1,0)</f>
        <v>0</v>
      </c>
      <c r="AM668" s="74" t="n">
        <f aca="false">IF(K668&lt;=0,AM667+1,0)</f>
        <v>3</v>
      </c>
    </row>
    <row r="669" customFormat="false" ht="15" hidden="false" customHeight="false" outlineLevel="0" collapsed="false">
      <c r="A669" s="61" t="n">
        <v>668</v>
      </c>
      <c r="B669" s="62" t="n">
        <v>42634.40625</v>
      </c>
      <c r="C669" s="63" t="n">
        <f aca="false">YEAR(B669)</f>
        <v>2016</v>
      </c>
      <c r="D669" s="32" t="s">
        <v>277</v>
      </c>
      <c r="E669" s="64" t="n">
        <v>8793.3</v>
      </c>
      <c r="F669" s="65" t="n">
        <v>-0.0009</v>
      </c>
      <c r="G669" s="66" t="n">
        <v>-7.91397</v>
      </c>
      <c r="H669" s="67" t="n">
        <f aca="false">E669+IF(D669="Long",1,-1)*G669</f>
        <v>8785.38603</v>
      </c>
      <c r="I669" s="68" t="n">
        <f aca="false">Assumptions!$B$58</f>
        <v>5.35750011455817</v>
      </c>
      <c r="J669" s="68" t="n">
        <f aca="false">INDEX(Yearly!$T$5:$T$22,MATCH(C669,Yearly!$A$5:$A$22,0))</f>
        <v>0.706483531590088</v>
      </c>
      <c r="K669" s="68" t="n">
        <f aca="false">G669-I669-J669</f>
        <v>-13.9779536461483</v>
      </c>
      <c r="L669" s="69" t="n">
        <f aca="false">(I669+J669)/Assumptions!$B$8</f>
        <v>0.000267383791848752</v>
      </c>
      <c r="M669" s="70" t="n">
        <f aca="false">F669-L669</f>
        <v>-0.00116738379184875</v>
      </c>
      <c r="N669" s="71" t="n">
        <f aca="false">G669*Assumptions!$B$7</f>
        <v>-62243.37405</v>
      </c>
      <c r="O669" s="71" t="n">
        <f aca="false">K669*Assumptions!$B$7</f>
        <v>-109936.605426956</v>
      </c>
      <c r="P669" s="68" t="n">
        <f aca="false">P668+G669</f>
        <v>11131.26465</v>
      </c>
      <c r="Q669" s="68" t="n">
        <f aca="false">MAX(Q668,P669)</f>
        <v>11268.2682</v>
      </c>
      <c r="R669" s="68" t="n">
        <f aca="false">Q669-P669</f>
        <v>137.003549999999</v>
      </c>
      <c r="S669" s="68" t="n">
        <f aca="false">S668+K669</f>
        <v>7071.04492032413</v>
      </c>
      <c r="T669" s="68" t="n">
        <f aca="false">MAX(T668,S669)</f>
        <v>7306.63882647784</v>
      </c>
      <c r="U669" s="68" t="n">
        <f aca="false">T669-S669</f>
        <v>235.593906153706</v>
      </c>
      <c r="V669" s="70" t="n">
        <f aca="false">V668+F669</f>
        <v>2.0791</v>
      </c>
      <c r="W669" s="70" t="n">
        <f aca="false">MAX(W668,V669)</f>
        <v>2.0946</v>
      </c>
      <c r="X669" s="70" t="n">
        <f aca="false">W669-V669</f>
        <v>0.0154999999999998</v>
      </c>
      <c r="Y669" s="70" t="n">
        <f aca="false">Y668+M669</f>
        <v>1.90006967762282</v>
      </c>
      <c r="Z669" s="70" t="n">
        <f aca="false">MAX(Z668,Y669)</f>
        <v>1.91663921279022</v>
      </c>
      <c r="AA669" s="70" t="n">
        <f aca="false">Z669-Y669</f>
        <v>0.0165695351673949</v>
      </c>
      <c r="AB669" s="72" t="n">
        <f aca="false">AB668*(1+F669)</f>
        <v>7.20717440662078</v>
      </c>
      <c r="AC669" s="73" t="n">
        <f aca="false">MAX(AC668,AB669)</f>
        <v>7.32004756479375</v>
      </c>
      <c r="AD669" s="70" t="n">
        <f aca="false">1-AB669/AC669</f>
        <v>0.0154197301552845</v>
      </c>
      <c r="AE669" s="73" t="n">
        <f aca="false">AE668*(1+M669)</f>
        <v>6.02872209552539</v>
      </c>
      <c r="AF669" s="73" t="n">
        <f aca="false">MAX(AF668,AE669)</f>
        <v>6.13814294102706</v>
      </c>
      <c r="AG669" s="70" t="n">
        <f aca="false">1-AE669/AF669</f>
        <v>0.0178263762432608</v>
      </c>
      <c r="AH669" s="74" t="n">
        <f aca="false">IF(R669&gt;0,AH668+1,0)</f>
        <v>4</v>
      </c>
      <c r="AI669" s="74" t="n">
        <f aca="false">IF(U669&gt;0,AI668+1,0)</f>
        <v>25</v>
      </c>
      <c r="AJ669" s="74" t="n">
        <f aca="false">IF(G669&gt;0,AJ668+1,0)</f>
        <v>0</v>
      </c>
      <c r="AK669" s="74" t="n">
        <f aca="false">IF(G669&lt;=0,AK668+1,0)</f>
        <v>4</v>
      </c>
      <c r="AL669" s="74" t="n">
        <f aca="false">IF(K669&gt;0,AL668+1,0)</f>
        <v>0</v>
      </c>
      <c r="AM669" s="74" t="n">
        <f aca="false">IF(K669&lt;=0,AM668+1,0)</f>
        <v>4</v>
      </c>
    </row>
    <row r="670" customFormat="false" ht="15" hidden="false" customHeight="false" outlineLevel="0" collapsed="false">
      <c r="A670" s="61" t="n">
        <v>669</v>
      </c>
      <c r="B670" s="62" t="n">
        <v>42635.40625</v>
      </c>
      <c r="C670" s="63" t="n">
        <f aca="false">YEAR(B670)</f>
        <v>2016</v>
      </c>
      <c r="D670" s="32" t="s">
        <v>277</v>
      </c>
      <c r="E670" s="64" t="n">
        <v>8878.1</v>
      </c>
      <c r="F670" s="65" t="n">
        <v>-0.0078</v>
      </c>
      <c r="G670" s="66" t="n">
        <v>-69.24918</v>
      </c>
      <c r="H670" s="67" t="n">
        <f aca="false">E670+IF(D670="Long",1,-1)*G670</f>
        <v>8808.85082</v>
      </c>
      <c r="I670" s="68" t="n">
        <f aca="false">Assumptions!$B$58</f>
        <v>5.35750011455817</v>
      </c>
      <c r="J670" s="68" t="n">
        <f aca="false">INDEX(Yearly!$T$5:$T$22,MATCH(C670,Yearly!$A$5:$A$22,0))</f>
        <v>0.706483531590088</v>
      </c>
      <c r="K670" s="68" t="n">
        <f aca="false">G670-I670-J670</f>
        <v>-75.3131636461483</v>
      </c>
      <c r="L670" s="69" t="n">
        <f aca="false">(I670+J670)/Assumptions!$B$8</f>
        <v>0.000267383791848752</v>
      </c>
      <c r="M670" s="70" t="n">
        <f aca="false">F670-L670</f>
        <v>-0.00806738379184875</v>
      </c>
      <c r="N670" s="71" t="n">
        <f aca="false">G670*Assumptions!$B$7</f>
        <v>-544644.8007</v>
      </c>
      <c r="O670" s="71" t="n">
        <f aca="false">K670*Assumptions!$B$7</f>
        <v>-592338.032076956</v>
      </c>
      <c r="P670" s="68" t="n">
        <f aca="false">P669+G670</f>
        <v>11062.01547</v>
      </c>
      <c r="Q670" s="68" t="n">
        <f aca="false">MAX(Q669,P670)</f>
        <v>11268.2682</v>
      </c>
      <c r="R670" s="68" t="n">
        <f aca="false">Q670-P670</f>
        <v>206.25273</v>
      </c>
      <c r="S670" s="68" t="n">
        <f aca="false">S669+K670</f>
        <v>6995.73175667798</v>
      </c>
      <c r="T670" s="68" t="n">
        <f aca="false">MAX(T669,S670)</f>
        <v>7306.63882647784</v>
      </c>
      <c r="U670" s="68" t="n">
        <f aca="false">T670-S670</f>
        <v>310.907069799854</v>
      </c>
      <c r="V670" s="70" t="n">
        <f aca="false">V669+F670</f>
        <v>2.0713</v>
      </c>
      <c r="W670" s="70" t="n">
        <f aca="false">MAX(W669,V670)</f>
        <v>2.0946</v>
      </c>
      <c r="X670" s="70" t="n">
        <f aca="false">W670-V670</f>
        <v>0.0232999999999999</v>
      </c>
      <c r="Y670" s="70" t="n">
        <f aca="false">Y669+M670</f>
        <v>1.89200229383098</v>
      </c>
      <c r="Z670" s="70" t="n">
        <f aca="false">MAX(Z669,Y670)</f>
        <v>1.91663921279022</v>
      </c>
      <c r="AA670" s="70" t="n">
        <f aca="false">Z670-Y670</f>
        <v>0.0246369189592437</v>
      </c>
      <c r="AB670" s="72" t="n">
        <f aca="false">AB669*(1+F670)</f>
        <v>7.15095844624914</v>
      </c>
      <c r="AC670" s="73" t="n">
        <f aca="false">MAX(AC669,AB670)</f>
        <v>7.32004756479375</v>
      </c>
      <c r="AD670" s="70" t="n">
        <f aca="false">1-AB670/AC670</f>
        <v>0.0230994562600734</v>
      </c>
      <c r="AE670" s="73" t="n">
        <f aca="false">AE669*(1+M670)</f>
        <v>5.98008608060639</v>
      </c>
      <c r="AF670" s="73" t="n">
        <f aca="false">MAX(AF669,AE670)</f>
        <v>6.13814294102706</v>
      </c>
      <c r="AG670" s="70" t="n">
        <f aca="false">1-AE670/AF670</f>
        <v>0.0257499478163372</v>
      </c>
      <c r="AH670" s="74" t="n">
        <f aca="false">IF(R670&gt;0,AH669+1,0)</f>
        <v>5</v>
      </c>
      <c r="AI670" s="74" t="n">
        <f aca="false">IF(U670&gt;0,AI669+1,0)</f>
        <v>26</v>
      </c>
      <c r="AJ670" s="74" t="n">
        <f aca="false">IF(G670&gt;0,AJ669+1,0)</f>
        <v>0</v>
      </c>
      <c r="AK670" s="74" t="n">
        <f aca="false">IF(G670&lt;=0,AK669+1,0)</f>
        <v>5</v>
      </c>
      <c r="AL670" s="74" t="n">
        <f aca="false">IF(K670&gt;0,AL669+1,0)</f>
        <v>0</v>
      </c>
      <c r="AM670" s="74" t="n">
        <f aca="false">IF(K670&lt;=0,AM669+1,0)</f>
        <v>5</v>
      </c>
    </row>
    <row r="671" customFormat="false" ht="15" hidden="false" customHeight="false" outlineLevel="0" collapsed="false">
      <c r="A671" s="61" t="n">
        <v>670</v>
      </c>
      <c r="B671" s="62" t="n">
        <v>42642.40625</v>
      </c>
      <c r="C671" s="63" t="n">
        <f aca="false">YEAR(B671)</f>
        <v>2016</v>
      </c>
      <c r="D671" s="32" t="s">
        <v>277</v>
      </c>
      <c r="E671" s="64" t="n">
        <v>8789</v>
      </c>
      <c r="F671" s="65" t="n">
        <v>-0.0034</v>
      </c>
      <c r="G671" s="66" t="n">
        <v>-29.8826</v>
      </c>
      <c r="H671" s="67" t="n">
        <f aca="false">E671+IF(D671="Long",1,-1)*G671</f>
        <v>8759.1174</v>
      </c>
      <c r="I671" s="68" t="n">
        <f aca="false">Assumptions!$B$58</f>
        <v>5.35750011455817</v>
      </c>
      <c r="J671" s="68" t="n">
        <f aca="false">INDEX(Yearly!$T$5:$T$22,MATCH(C671,Yearly!$A$5:$A$22,0))</f>
        <v>0.706483531590088</v>
      </c>
      <c r="K671" s="68" t="n">
        <f aca="false">G671-I671-J671</f>
        <v>-35.9465836461483</v>
      </c>
      <c r="L671" s="69" t="n">
        <f aca="false">(I671+J671)/Assumptions!$B$8</f>
        <v>0.000267383791848752</v>
      </c>
      <c r="M671" s="70" t="n">
        <f aca="false">F671-L671</f>
        <v>-0.00366738379184875</v>
      </c>
      <c r="N671" s="71" t="n">
        <f aca="false">G671*Assumptions!$B$7</f>
        <v>-235026.649</v>
      </c>
      <c r="O671" s="71" t="n">
        <f aca="false">K671*Assumptions!$B$7</f>
        <v>-282719.880376956</v>
      </c>
      <c r="P671" s="68" t="n">
        <f aca="false">P670+G671</f>
        <v>11032.13287</v>
      </c>
      <c r="Q671" s="68" t="n">
        <f aca="false">MAX(Q670,P671)</f>
        <v>11268.2682</v>
      </c>
      <c r="R671" s="68" t="n">
        <f aca="false">Q671-P671</f>
        <v>236.135330000001</v>
      </c>
      <c r="S671" s="68" t="n">
        <f aca="false">S670+K671</f>
        <v>6959.78517303183</v>
      </c>
      <c r="T671" s="68" t="n">
        <f aca="false">MAX(T670,S671)</f>
        <v>7306.63882647784</v>
      </c>
      <c r="U671" s="68" t="n">
        <f aca="false">T671-S671</f>
        <v>346.853653446003</v>
      </c>
      <c r="V671" s="70" t="n">
        <f aca="false">V670+F671</f>
        <v>2.0679</v>
      </c>
      <c r="W671" s="70" t="n">
        <f aca="false">MAX(W670,V671)</f>
        <v>2.0946</v>
      </c>
      <c r="X671" s="70" t="n">
        <f aca="false">W671-V671</f>
        <v>0.0266999999999999</v>
      </c>
      <c r="Y671" s="70" t="n">
        <f aca="false">Y670+M671</f>
        <v>1.88833491003913</v>
      </c>
      <c r="Z671" s="70" t="n">
        <f aca="false">MAX(Z670,Y671)</f>
        <v>1.91663921279022</v>
      </c>
      <c r="AA671" s="70" t="n">
        <f aca="false">Z671-Y671</f>
        <v>0.0283043027510925</v>
      </c>
      <c r="AB671" s="72" t="n">
        <f aca="false">AB670*(1+F671)</f>
        <v>7.12664518753189</v>
      </c>
      <c r="AC671" s="73" t="n">
        <f aca="false">MAX(AC670,AB671)</f>
        <v>7.32004756479375</v>
      </c>
      <c r="AD671" s="70" t="n">
        <f aca="false">1-AB671/AC671</f>
        <v>0.0264209181087891</v>
      </c>
      <c r="AE671" s="73" t="n">
        <f aca="false">AE670*(1+M671)</f>
        <v>5.95815480984051</v>
      </c>
      <c r="AF671" s="73" t="n">
        <f aca="false">MAX(AF670,AE671)</f>
        <v>6.13814294102706</v>
      </c>
      <c r="AG671" s="70" t="n">
        <f aca="false">1-AE671/AF671</f>
        <v>0.0293228966669233</v>
      </c>
      <c r="AH671" s="74" t="n">
        <f aca="false">IF(R671&gt;0,AH670+1,0)</f>
        <v>6</v>
      </c>
      <c r="AI671" s="74" t="n">
        <f aca="false">IF(U671&gt;0,AI670+1,0)</f>
        <v>27</v>
      </c>
      <c r="AJ671" s="74" t="n">
        <f aca="false">IF(G671&gt;0,AJ670+1,0)</f>
        <v>0</v>
      </c>
      <c r="AK671" s="74" t="n">
        <f aca="false">IF(G671&lt;=0,AK670+1,0)</f>
        <v>6</v>
      </c>
      <c r="AL671" s="74" t="n">
        <f aca="false">IF(K671&gt;0,AL670+1,0)</f>
        <v>0</v>
      </c>
      <c r="AM671" s="74" t="n">
        <f aca="false">IF(K671&lt;=0,AM670+1,0)</f>
        <v>6</v>
      </c>
    </row>
    <row r="672" customFormat="false" ht="15" hidden="false" customHeight="false" outlineLevel="0" collapsed="false">
      <c r="A672" s="61" t="n">
        <v>671</v>
      </c>
      <c r="B672" s="62" t="n">
        <v>42646.40625</v>
      </c>
      <c r="C672" s="63" t="n">
        <f aca="false">YEAR(B672)</f>
        <v>2016</v>
      </c>
      <c r="D672" s="32" t="s">
        <v>277</v>
      </c>
      <c r="E672" s="64" t="n">
        <v>8691.9</v>
      </c>
      <c r="F672" s="65" t="n">
        <v>0.0039</v>
      </c>
      <c r="G672" s="66" t="n">
        <v>33.89841</v>
      </c>
      <c r="H672" s="67" t="n">
        <f aca="false">E672+IF(D672="Long",1,-1)*G672</f>
        <v>8725.79841</v>
      </c>
      <c r="I672" s="68" t="n">
        <f aca="false">Assumptions!$B$58</f>
        <v>5.35750011455817</v>
      </c>
      <c r="J672" s="68" t="n">
        <f aca="false">INDEX(Yearly!$T$5:$T$22,MATCH(C672,Yearly!$A$5:$A$22,0))</f>
        <v>0.706483531590088</v>
      </c>
      <c r="K672" s="68" t="n">
        <f aca="false">G672-I672-J672</f>
        <v>27.8344263538517</v>
      </c>
      <c r="L672" s="69" t="n">
        <f aca="false">(I672+J672)/Assumptions!$B$8</f>
        <v>0.000267383791848752</v>
      </c>
      <c r="M672" s="70" t="n">
        <f aca="false">F672-L672</f>
        <v>0.00363261620815125</v>
      </c>
      <c r="N672" s="71" t="n">
        <f aca="false">G672*Assumptions!$B$7</f>
        <v>266610.99465</v>
      </c>
      <c r="O672" s="71" t="n">
        <f aca="false">K672*Assumptions!$B$7</f>
        <v>218917.763273044</v>
      </c>
      <c r="P672" s="68" t="n">
        <f aca="false">P671+G672</f>
        <v>11066.03128</v>
      </c>
      <c r="Q672" s="68" t="n">
        <f aca="false">MAX(Q671,P672)</f>
        <v>11268.2682</v>
      </c>
      <c r="R672" s="68" t="n">
        <f aca="false">Q672-P672</f>
        <v>202.236920000001</v>
      </c>
      <c r="S672" s="68" t="n">
        <f aca="false">S671+K672</f>
        <v>6987.61959938568</v>
      </c>
      <c r="T672" s="68" t="n">
        <f aca="false">MAX(T671,S672)</f>
        <v>7306.63882647784</v>
      </c>
      <c r="U672" s="68" t="n">
        <f aca="false">T672-S672</f>
        <v>319.019227092151</v>
      </c>
      <c r="V672" s="70" t="n">
        <f aca="false">V671+F672</f>
        <v>2.0718</v>
      </c>
      <c r="W672" s="70" t="n">
        <f aca="false">MAX(W671,V672)</f>
        <v>2.0946</v>
      </c>
      <c r="X672" s="70" t="n">
        <f aca="false">W672-V672</f>
        <v>0.0228000000000002</v>
      </c>
      <c r="Y672" s="70" t="n">
        <f aca="false">Y671+M672</f>
        <v>1.89196752624728</v>
      </c>
      <c r="Z672" s="70" t="n">
        <f aca="false">MAX(Z671,Y672)</f>
        <v>1.91663921279022</v>
      </c>
      <c r="AA672" s="70" t="n">
        <f aca="false">Z672-Y672</f>
        <v>0.0246716865429413</v>
      </c>
      <c r="AB672" s="72" t="n">
        <f aca="false">AB671*(1+F672)</f>
        <v>7.15443910376327</v>
      </c>
      <c r="AC672" s="73" t="n">
        <f aca="false">MAX(AC671,AB672)</f>
        <v>7.32004756479375</v>
      </c>
      <c r="AD672" s="70" t="n">
        <f aca="false">1-AB672/AC672</f>
        <v>0.0226239596894134</v>
      </c>
      <c r="AE672" s="73" t="n">
        <f aca="false">AE671*(1+M672)</f>
        <v>5.97979849957342</v>
      </c>
      <c r="AF672" s="73" t="n">
        <f aca="false">MAX(AF671,AE672)</f>
        <v>6.13814294102706</v>
      </c>
      <c r="AG672" s="70" t="n">
        <f aca="false">1-AE672/AF672</f>
        <v>0.0257967992884743</v>
      </c>
      <c r="AH672" s="74" t="n">
        <f aca="false">IF(R672&gt;0,AH671+1,0)</f>
        <v>7</v>
      </c>
      <c r="AI672" s="74" t="n">
        <f aca="false">IF(U672&gt;0,AI671+1,0)</f>
        <v>28</v>
      </c>
      <c r="AJ672" s="74" t="n">
        <f aca="false">IF(G672&gt;0,AJ671+1,0)</f>
        <v>1</v>
      </c>
      <c r="AK672" s="74" t="n">
        <f aca="false">IF(G672&lt;=0,AK671+1,0)</f>
        <v>0</v>
      </c>
      <c r="AL672" s="74" t="n">
        <f aca="false">IF(K672&gt;0,AL671+1,0)</f>
        <v>1</v>
      </c>
      <c r="AM672" s="74" t="n">
        <f aca="false">IF(K672&lt;=0,AM671+1,0)</f>
        <v>0</v>
      </c>
    </row>
    <row r="673" customFormat="false" ht="15" hidden="false" customHeight="false" outlineLevel="0" collapsed="false">
      <c r="A673" s="61" t="n">
        <v>672</v>
      </c>
      <c r="B673" s="62" t="n">
        <v>42649.59375</v>
      </c>
      <c r="C673" s="63" t="n">
        <f aca="false">YEAR(B673)</f>
        <v>2016</v>
      </c>
      <c r="D673" s="32" t="s">
        <v>276</v>
      </c>
      <c r="E673" s="64" t="n">
        <v>8725.95</v>
      </c>
      <c r="F673" s="65" t="n">
        <v>0.0003</v>
      </c>
      <c r="G673" s="66" t="n">
        <v>2.617785</v>
      </c>
      <c r="H673" s="67" t="n">
        <f aca="false">E673+IF(D673="Long",1,-1)*G673</f>
        <v>8723.332215</v>
      </c>
      <c r="I673" s="68" t="n">
        <f aca="false">Assumptions!$B$58</f>
        <v>5.35750011455817</v>
      </c>
      <c r="J673" s="68" t="n">
        <f aca="false">INDEX(Yearly!$T$5:$T$22,MATCH(C673,Yearly!$A$5:$A$22,0))</f>
        <v>0.706483531590088</v>
      </c>
      <c r="K673" s="68" t="n">
        <f aca="false">G673-I673-J673</f>
        <v>-3.44619864614826</v>
      </c>
      <c r="L673" s="69" t="n">
        <f aca="false">(I673+J673)/Assumptions!$B$8</f>
        <v>0.000267383791848752</v>
      </c>
      <c r="M673" s="70" t="n">
        <f aca="false">F673-L673</f>
        <v>3.26162081512479E-005</v>
      </c>
      <c r="N673" s="71" t="n">
        <f aca="false">G673*Assumptions!$B$7</f>
        <v>20588.879025</v>
      </c>
      <c r="O673" s="71" t="n">
        <f aca="false">K673*Assumptions!$B$7</f>
        <v>-27104.352351956</v>
      </c>
      <c r="P673" s="68" t="n">
        <f aca="false">P672+G673</f>
        <v>11068.649065</v>
      </c>
      <c r="Q673" s="68" t="n">
        <f aca="false">MAX(Q672,P673)</f>
        <v>11268.2682</v>
      </c>
      <c r="R673" s="68" t="n">
        <f aca="false">Q673-P673</f>
        <v>199.619135000001</v>
      </c>
      <c r="S673" s="68" t="n">
        <f aca="false">S672+K673</f>
        <v>6984.17340073954</v>
      </c>
      <c r="T673" s="68" t="n">
        <f aca="false">MAX(T672,S673)</f>
        <v>7306.63882647784</v>
      </c>
      <c r="U673" s="68" t="n">
        <f aca="false">T673-S673</f>
        <v>322.465425738299</v>
      </c>
      <c r="V673" s="70" t="n">
        <f aca="false">V672+F673</f>
        <v>2.0721</v>
      </c>
      <c r="W673" s="70" t="n">
        <f aca="false">MAX(W672,V673)</f>
        <v>2.0946</v>
      </c>
      <c r="X673" s="70" t="n">
        <f aca="false">W673-V673</f>
        <v>0.0225</v>
      </c>
      <c r="Y673" s="70" t="n">
        <f aca="false">Y672+M673</f>
        <v>1.89200014245543</v>
      </c>
      <c r="Z673" s="70" t="n">
        <f aca="false">MAX(Z672,Y673)</f>
        <v>1.91663921279022</v>
      </c>
      <c r="AA673" s="70" t="n">
        <f aca="false">Z673-Y673</f>
        <v>0.0246390703347901</v>
      </c>
      <c r="AB673" s="72" t="n">
        <f aca="false">AB672*(1+F673)</f>
        <v>7.1565854354944</v>
      </c>
      <c r="AC673" s="73" t="n">
        <f aca="false">MAX(AC672,AB673)</f>
        <v>7.32004756479375</v>
      </c>
      <c r="AD673" s="70" t="n">
        <f aca="false">1-AB673/AC673</f>
        <v>0.0223307468773203</v>
      </c>
      <c r="AE673" s="73" t="n">
        <f aca="false">AE672*(1+M673)</f>
        <v>5.97999353792598</v>
      </c>
      <c r="AF673" s="73" t="n">
        <f aca="false">MAX(AF672,AE673)</f>
        <v>6.13814294102706</v>
      </c>
      <c r="AG673" s="70" t="n">
        <f aca="false">1-AE673/AF673</f>
        <v>0.0257650244740983</v>
      </c>
      <c r="AH673" s="74" t="n">
        <f aca="false">IF(R673&gt;0,AH672+1,0)</f>
        <v>8</v>
      </c>
      <c r="AI673" s="74" t="n">
        <f aca="false">IF(U673&gt;0,AI672+1,0)</f>
        <v>29</v>
      </c>
      <c r="AJ673" s="74" t="n">
        <f aca="false">IF(G673&gt;0,AJ672+1,0)</f>
        <v>2</v>
      </c>
      <c r="AK673" s="74" t="n">
        <f aca="false">IF(G673&lt;=0,AK672+1,0)</f>
        <v>0</v>
      </c>
      <c r="AL673" s="74" t="n">
        <f aca="false">IF(K673&gt;0,AL672+1,0)</f>
        <v>0</v>
      </c>
      <c r="AM673" s="74" t="n">
        <f aca="false">IF(K673&lt;=0,AM672+1,0)</f>
        <v>1</v>
      </c>
    </row>
    <row r="674" customFormat="false" ht="15" hidden="false" customHeight="false" outlineLevel="0" collapsed="false">
      <c r="A674" s="61" t="n">
        <v>673</v>
      </c>
      <c r="B674" s="62" t="n">
        <v>42653.40625</v>
      </c>
      <c r="C674" s="63" t="n">
        <f aca="false">YEAR(B674)</f>
        <v>2016</v>
      </c>
      <c r="D674" s="32" t="s">
        <v>277</v>
      </c>
      <c r="E674" s="64" t="n">
        <v>8723.1</v>
      </c>
      <c r="F674" s="65" t="n">
        <v>-0.0008</v>
      </c>
      <c r="G674" s="66" t="n">
        <v>-6.97848</v>
      </c>
      <c r="H674" s="67" t="n">
        <f aca="false">E674+IF(D674="Long",1,-1)*G674</f>
        <v>8716.12152</v>
      </c>
      <c r="I674" s="68" t="n">
        <f aca="false">Assumptions!$B$58</f>
        <v>5.35750011455817</v>
      </c>
      <c r="J674" s="68" t="n">
        <f aca="false">INDEX(Yearly!$T$5:$T$22,MATCH(C674,Yearly!$A$5:$A$22,0))</f>
        <v>0.706483531590088</v>
      </c>
      <c r="K674" s="68" t="n">
        <f aca="false">G674-I674-J674</f>
        <v>-13.0424636461483</v>
      </c>
      <c r="L674" s="69" t="n">
        <f aca="false">(I674+J674)/Assumptions!$B$8</f>
        <v>0.000267383791848752</v>
      </c>
      <c r="M674" s="70" t="n">
        <f aca="false">F674-L674</f>
        <v>-0.00106738379184875</v>
      </c>
      <c r="N674" s="71" t="n">
        <f aca="false">G674*Assumptions!$B$7</f>
        <v>-54885.7452</v>
      </c>
      <c r="O674" s="71" t="n">
        <f aca="false">K674*Assumptions!$B$7</f>
        <v>-102578.976576956</v>
      </c>
      <c r="P674" s="68" t="n">
        <f aca="false">P673+G674</f>
        <v>11061.670585</v>
      </c>
      <c r="Q674" s="68" t="n">
        <f aca="false">MAX(Q673,P674)</f>
        <v>11268.2682</v>
      </c>
      <c r="R674" s="68" t="n">
        <f aca="false">Q674-P674</f>
        <v>206.597615000001</v>
      </c>
      <c r="S674" s="68" t="n">
        <f aca="false">S673+K674</f>
        <v>6971.13093709339</v>
      </c>
      <c r="T674" s="68" t="n">
        <f aca="false">MAX(T673,S674)</f>
        <v>7306.63882647784</v>
      </c>
      <c r="U674" s="68" t="n">
        <f aca="false">T674-S674</f>
        <v>335.507889384448</v>
      </c>
      <c r="V674" s="70" t="n">
        <f aca="false">V673+F674</f>
        <v>2.0713</v>
      </c>
      <c r="W674" s="70" t="n">
        <f aca="false">MAX(W673,V674)</f>
        <v>2.0946</v>
      </c>
      <c r="X674" s="70" t="n">
        <f aca="false">W674-V674</f>
        <v>0.0232999999999999</v>
      </c>
      <c r="Y674" s="70" t="n">
        <f aca="false">Y673+M674</f>
        <v>1.89093275866358</v>
      </c>
      <c r="Z674" s="70" t="n">
        <f aca="false">MAX(Z673,Y674)</f>
        <v>1.91663921279022</v>
      </c>
      <c r="AA674" s="70" t="n">
        <f aca="false">Z674-Y674</f>
        <v>0.0257064541266387</v>
      </c>
      <c r="AB674" s="72" t="n">
        <f aca="false">AB673*(1+F674)</f>
        <v>7.150860167146</v>
      </c>
      <c r="AC674" s="73" t="n">
        <f aca="false">MAX(AC673,AB674)</f>
        <v>7.32004756479375</v>
      </c>
      <c r="AD674" s="70" t="n">
        <f aca="false">1-AB674/AC674</f>
        <v>0.0231128822798186</v>
      </c>
      <c r="AE674" s="73" t="n">
        <f aca="false">AE673*(1+M674)</f>
        <v>5.97361058974824</v>
      </c>
      <c r="AF674" s="73" t="n">
        <f aca="false">MAX(AF673,AE674)</f>
        <v>6.13814294102706</v>
      </c>
      <c r="AG674" s="70" t="n">
        <f aca="false">1-AE674/AF674</f>
        <v>0.0268049070964269</v>
      </c>
      <c r="AH674" s="74" t="n">
        <f aca="false">IF(R674&gt;0,AH673+1,0)</f>
        <v>9</v>
      </c>
      <c r="AI674" s="74" t="n">
        <f aca="false">IF(U674&gt;0,AI673+1,0)</f>
        <v>30</v>
      </c>
      <c r="AJ674" s="74" t="n">
        <f aca="false">IF(G674&gt;0,AJ673+1,0)</f>
        <v>0</v>
      </c>
      <c r="AK674" s="74" t="n">
        <f aca="false">IF(G674&lt;=0,AK673+1,0)</f>
        <v>1</v>
      </c>
      <c r="AL674" s="74" t="n">
        <f aca="false">IF(K674&gt;0,AL673+1,0)</f>
        <v>0</v>
      </c>
      <c r="AM674" s="74" t="n">
        <f aca="false">IF(K674&lt;=0,AM673+1,0)</f>
        <v>2</v>
      </c>
    </row>
    <row r="675" customFormat="false" ht="15" hidden="false" customHeight="false" outlineLevel="0" collapsed="false">
      <c r="A675" s="61" t="n">
        <v>674</v>
      </c>
      <c r="B675" s="62" t="n">
        <v>42653.5805555556</v>
      </c>
      <c r="C675" s="63" t="n">
        <f aca="false">YEAR(B675)</f>
        <v>2016</v>
      </c>
      <c r="D675" s="32" t="s">
        <v>276</v>
      </c>
      <c r="E675" s="64" t="n">
        <v>8715.85</v>
      </c>
      <c r="F675" s="65" t="n">
        <v>0.0114</v>
      </c>
      <c r="G675" s="66" t="n">
        <v>99.36069</v>
      </c>
      <c r="H675" s="67" t="n">
        <f aca="false">E675+IF(D675="Long",1,-1)*G675</f>
        <v>8616.48931</v>
      </c>
      <c r="I675" s="68" t="n">
        <f aca="false">Assumptions!$B$58</f>
        <v>5.35750011455817</v>
      </c>
      <c r="J675" s="68" t="n">
        <f aca="false">INDEX(Yearly!$T$5:$T$22,MATCH(C675,Yearly!$A$5:$A$22,0))</f>
        <v>0.706483531590088</v>
      </c>
      <c r="K675" s="68" t="n">
        <f aca="false">G675-I675-J675</f>
        <v>93.2967063538518</v>
      </c>
      <c r="L675" s="69" t="n">
        <f aca="false">(I675+J675)/Assumptions!$B$8</f>
        <v>0.000267383791848752</v>
      </c>
      <c r="M675" s="70" t="n">
        <f aca="false">F675-L675</f>
        <v>0.0111326162081512</v>
      </c>
      <c r="N675" s="71" t="n">
        <f aca="false">G675*Assumptions!$B$7</f>
        <v>781471.82685</v>
      </c>
      <c r="O675" s="71" t="n">
        <f aca="false">K675*Assumptions!$B$7</f>
        <v>733778.595473044</v>
      </c>
      <c r="P675" s="68" t="n">
        <f aca="false">P674+G675</f>
        <v>11161.031275</v>
      </c>
      <c r="Q675" s="68" t="n">
        <f aca="false">MAX(Q674,P675)</f>
        <v>11268.2682</v>
      </c>
      <c r="R675" s="68" t="n">
        <f aca="false">Q675-P675</f>
        <v>107.236925000001</v>
      </c>
      <c r="S675" s="68" t="n">
        <f aca="false">S674+K675</f>
        <v>7064.42764344724</v>
      </c>
      <c r="T675" s="68" t="n">
        <f aca="false">MAX(T674,S675)</f>
        <v>7306.63882647784</v>
      </c>
      <c r="U675" s="68" t="n">
        <f aca="false">T675-S675</f>
        <v>242.211183030596</v>
      </c>
      <c r="V675" s="70" t="n">
        <f aca="false">V674+F675</f>
        <v>2.0827</v>
      </c>
      <c r="W675" s="70" t="n">
        <f aca="false">MAX(W674,V675)</f>
        <v>2.0946</v>
      </c>
      <c r="X675" s="70" t="n">
        <f aca="false">W675-V675</f>
        <v>0.0118999999999998</v>
      </c>
      <c r="Y675" s="70" t="n">
        <f aca="false">Y674+M675</f>
        <v>1.90206537487173</v>
      </c>
      <c r="Z675" s="70" t="n">
        <f aca="false">MAX(Z674,Y675)</f>
        <v>1.91663921279022</v>
      </c>
      <c r="AA675" s="70" t="n">
        <f aca="false">Z675-Y675</f>
        <v>0.0145738379184874</v>
      </c>
      <c r="AB675" s="72" t="n">
        <f aca="false">AB674*(1+F675)</f>
        <v>7.23237997305146</v>
      </c>
      <c r="AC675" s="73" t="n">
        <f aca="false">MAX(AC674,AB675)</f>
        <v>7.32004756479375</v>
      </c>
      <c r="AD675" s="70" t="n">
        <f aca="false">1-AB675/AC675</f>
        <v>0.0119763691378083</v>
      </c>
      <c r="AE675" s="73" t="n">
        <f aca="false">AE674*(1+M675)</f>
        <v>6.04011250382085</v>
      </c>
      <c r="AF675" s="73" t="n">
        <f aca="false">MAX(AF674,AE675)</f>
        <v>6.13814294102706</v>
      </c>
      <c r="AG675" s="70" t="n">
        <f aca="false">1-AE675/AF675</f>
        <v>0.0159706996314752</v>
      </c>
      <c r="AH675" s="74" t="n">
        <f aca="false">IF(R675&gt;0,AH674+1,0)</f>
        <v>10</v>
      </c>
      <c r="AI675" s="74" t="n">
        <f aca="false">IF(U675&gt;0,AI674+1,0)</f>
        <v>31</v>
      </c>
      <c r="AJ675" s="74" t="n">
        <f aca="false">IF(G675&gt;0,AJ674+1,0)</f>
        <v>1</v>
      </c>
      <c r="AK675" s="74" t="n">
        <f aca="false">IF(G675&lt;=0,AK674+1,0)</f>
        <v>0</v>
      </c>
      <c r="AL675" s="74" t="n">
        <f aca="false">IF(K675&gt;0,AL674+1,0)</f>
        <v>1</v>
      </c>
      <c r="AM675" s="74" t="n">
        <f aca="false">IF(K675&lt;=0,AM674+1,0)</f>
        <v>0</v>
      </c>
    </row>
    <row r="676" customFormat="false" ht="15" hidden="false" customHeight="false" outlineLevel="0" collapsed="false">
      <c r="A676" s="61" t="n">
        <v>675</v>
      </c>
      <c r="B676" s="62" t="n">
        <v>42661.5520833333</v>
      </c>
      <c r="C676" s="63" t="n">
        <f aca="false">YEAR(B676)</f>
        <v>2016</v>
      </c>
      <c r="D676" s="32" t="s">
        <v>277</v>
      </c>
      <c r="E676" s="64" t="n">
        <v>8616.9</v>
      </c>
      <c r="F676" s="65" t="n">
        <v>0.0061</v>
      </c>
      <c r="G676" s="66" t="n">
        <v>52.56309</v>
      </c>
      <c r="H676" s="67" t="n">
        <f aca="false">E676+IF(D676="Long",1,-1)*G676</f>
        <v>8669.46309</v>
      </c>
      <c r="I676" s="68" t="n">
        <f aca="false">Assumptions!$B$58</f>
        <v>5.35750011455817</v>
      </c>
      <c r="J676" s="68" t="n">
        <f aca="false">INDEX(Yearly!$T$5:$T$22,MATCH(C676,Yearly!$A$5:$A$22,0))</f>
        <v>0.706483531590088</v>
      </c>
      <c r="K676" s="68" t="n">
        <f aca="false">G676-I676-J676</f>
        <v>46.4991063538517</v>
      </c>
      <c r="L676" s="69" t="n">
        <f aca="false">(I676+J676)/Assumptions!$B$8</f>
        <v>0.000267383791848752</v>
      </c>
      <c r="M676" s="70" t="n">
        <f aca="false">F676-L676</f>
        <v>0.00583261620815125</v>
      </c>
      <c r="N676" s="71" t="n">
        <f aca="false">G676*Assumptions!$B$7</f>
        <v>413408.70285</v>
      </c>
      <c r="O676" s="71" t="n">
        <f aca="false">K676*Assumptions!$B$7</f>
        <v>365715.471473044</v>
      </c>
      <c r="P676" s="68" t="n">
        <f aca="false">P675+G676</f>
        <v>11213.594365</v>
      </c>
      <c r="Q676" s="68" t="n">
        <f aca="false">MAX(Q675,P676)</f>
        <v>11268.2682</v>
      </c>
      <c r="R676" s="68" t="n">
        <f aca="false">Q676-P676</f>
        <v>54.6738350000014</v>
      </c>
      <c r="S676" s="68" t="n">
        <f aca="false">S675+K676</f>
        <v>7110.92674980109</v>
      </c>
      <c r="T676" s="68" t="n">
        <f aca="false">MAX(T675,S676)</f>
        <v>7306.63882647784</v>
      </c>
      <c r="U676" s="68" t="n">
        <f aca="false">T676-S676</f>
        <v>195.712076676744</v>
      </c>
      <c r="V676" s="70" t="n">
        <f aca="false">V675+F676</f>
        <v>2.0888</v>
      </c>
      <c r="W676" s="70" t="n">
        <f aca="false">MAX(W675,V676)</f>
        <v>2.0946</v>
      </c>
      <c r="X676" s="70" t="n">
        <f aca="false">W676-V676</f>
        <v>0.00579999999999981</v>
      </c>
      <c r="Y676" s="70" t="n">
        <f aca="false">Y675+M676</f>
        <v>1.90789799107988</v>
      </c>
      <c r="Z676" s="70" t="n">
        <f aca="false">MAX(Z675,Y676)</f>
        <v>1.91663921279022</v>
      </c>
      <c r="AA676" s="70" t="n">
        <f aca="false">Z676-Y676</f>
        <v>0.0087412217103362</v>
      </c>
      <c r="AB676" s="72" t="n">
        <f aca="false">AB675*(1+F676)</f>
        <v>7.27649749088708</v>
      </c>
      <c r="AC676" s="73" t="n">
        <f aca="false">MAX(AC675,AB676)</f>
        <v>7.32004756479375</v>
      </c>
      <c r="AD676" s="70" t="n">
        <f aca="false">1-AB676/AC676</f>
        <v>0.00594942498954909</v>
      </c>
      <c r="AE676" s="73" t="n">
        <f aca="false">AE675*(1+M676)</f>
        <v>6.0753421619097</v>
      </c>
      <c r="AF676" s="73" t="n">
        <f aca="false">MAX(AF675,AE676)</f>
        <v>6.13814294102706</v>
      </c>
      <c r="AG676" s="70" t="n">
        <f aca="false">1-AE676/AF676</f>
        <v>0.0102312343848501</v>
      </c>
      <c r="AH676" s="74" t="n">
        <f aca="false">IF(R676&gt;0,AH675+1,0)</f>
        <v>11</v>
      </c>
      <c r="AI676" s="74" t="n">
        <f aca="false">IF(U676&gt;0,AI675+1,0)</f>
        <v>32</v>
      </c>
      <c r="AJ676" s="74" t="n">
        <f aca="false">IF(G676&gt;0,AJ675+1,0)</f>
        <v>2</v>
      </c>
      <c r="AK676" s="74" t="n">
        <f aca="false">IF(G676&lt;=0,AK675+1,0)</f>
        <v>0</v>
      </c>
      <c r="AL676" s="74" t="n">
        <f aca="false">IF(K676&gt;0,AL675+1,0)</f>
        <v>2</v>
      </c>
      <c r="AM676" s="74" t="n">
        <f aca="false">IF(K676&lt;=0,AM675+1,0)</f>
        <v>0</v>
      </c>
    </row>
    <row r="677" customFormat="false" ht="15" hidden="false" customHeight="false" outlineLevel="0" collapsed="false">
      <c r="A677" s="61" t="n">
        <v>676</v>
      </c>
      <c r="B677" s="62" t="n">
        <v>42668.4270833333</v>
      </c>
      <c r="C677" s="63" t="n">
        <f aca="false">YEAR(B677)</f>
        <v>2016</v>
      </c>
      <c r="D677" s="32" t="s">
        <v>276</v>
      </c>
      <c r="E677" s="64" t="n">
        <v>8669.55</v>
      </c>
      <c r="F677" s="65" t="n">
        <v>-0.0029</v>
      </c>
      <c r="G677" s="66" t="n">
        <v>-25.141695</v>
      </c>
      <c r="H677" s="67" t="n">
        <f aca="false">E677+IF(D677="Long",1,-1)*G677</f>
        <v>8694.691695</v>
      </c>
      <c r="I677" s="68" t="n">
        <f aca="false">Assumptions!$B$58</f>
        <v>5.35750011455817</v>
      </c>
      <c r="J677" s="68" t="n">
        <f aca="false">INDEX(Yearly!$T$5:$T$22,MATCH(C677,Yearly!$A$5:$A$22,0))</f>
        <v>0.706483531590088</v>
      </c>
      <c r="K677" s="68" t="n">
        <f aca="false">G677-I677-J677</f>
        <v>-31.2056786461483</v>
      </c>
      <c r="L677" s="69" t="n">
        <f aca="false">(I677+J677)/Assumptions!$B$8</f>
        <v>0.000267383791848752</v>
      </c>
      <c r="M677" s="70" t="n">
        <f aca="false">F677-L677</f>
        <v>-0.00316738379184875</v>
      </c>
      <c r="N677" s="71" t="n">
        <f aca="false">G677*Assumptions!$B$7</f>
        <v>-197739.431175</v>
      </c>
      <c r="O677" s="71" t="n">
        <f aca="false">K677*Assumptions!$B$7</f>
        <v>-245432.662551956</v>
      </c>
      <c r="P677" s="68" t="n">
        <f aca="false">P676+G677</f>
        <v>11188.45267</v>
      </c>
      <c r="Q677" s="68" t="n">
        <f aca="false">MAX(Q676,P677)</f>
        <v>11268.2682</v>
      </c>
      <c r="R677" s="68" t="n">
        <f aca="false">Q677-P677</f>
        <v>79.8155300000017</v>
      </c>
      <c r="S677" s="68" t="n">
        <f aca="false">S676+K677</f>
        <v>7079.72107115494</v>
      </c>
      <c r="T677" s="68" t="n">
        <f aca="false">MAX(T676,S677)</f>
        <v>7306.63882647784</v>
      </c>
      <c r="U677" s="68" t="n">
        <f aca="false">T677-S677</f>
        <v>226.917755322892</v>
      </c>
      <c r="V677" s="70" t="n">
        <f aca="false">V676+F677</f>
        <v>2.0859</v>
      </c>
      <c r="W677" s="70" t="n">
        <f aca="false">MAX(W676,V677)</f>
        <v>2.0946</v>
      </c>
      <c r="X677" s="70" t="n">
        <f aca="false">W677-V677</f>
        <v>0.00869999999999971</v>
      </c>
      <c r="Y677" s="70" t="n">
        <f aca="false">Y676+M677</f>
        <v>1.90473060728803</v>
      </c>
      <c r="Z677" s="70" t="n">
        <f aca="false">MAX(Z676,Y677)</f>
        <v>1.91663921279022</v>
      </c>
      <c r="AA677" s="70" t="n">
        <f aca="false">Z677-Y677</f>
        <v>0.0119086055021849</v>
      </c>
      <c r="AB677" s="72" t="n">
        <f aca="false">AB676*(1+F677)</f>
        <v>7.25539564816351</v>
      </c>
      <c r="AC677" s="73" t="n">
        <f aca="false">MAX(AC676,AB677)</f>
        <v>7.32004756479375</v>
      </c>
      <c r="AD677" s="70" t="n">
        <f aca="false">1-AB677/AC677</f>
        <v>0.00883217165707939</v>
      </c>
      <c r="AE677" s="73" t="n">
        <f aca="false">AE676*(1+M677)</f>
        <v>6.05609922161613</v>
      </c>
      <c r="AF677" s="73" t="n">
        <f aca="false">MAX(AF676,AE677)</f>
        <v>6.13814294102706</v>
      </c>
      <c r="AG677" s="70" t="n">
        <f aca="false">1-AE677/AF677</f>
        <v>0.0133662119307377</v>
      </c>
      <c r="AH677" s="74" t="n">
        <f aca="false">IF(R677&gt;0,AH676+1,0)</f>
        <v>12</v>
      </c>
      <c r="AI677" s="74" t="n">
        <f aca="false">IF(U677&gt;0,AI676+1,0)</f>
        <v>33</v>
      </c>
      <c r="AJ677" s="74" t="n">
        <f aca="false">IF(G677&gt;0,AJ676+1,0)</f>
        <v>0</v>
      </c>
      <c r="AK677" s="74" t="n">
        <f aca="false">IF(G677&lt;=0,AK676+1,0)</f>
        <v>1</v>
      </c>
      <c r="AL677" s="74" t="n">
        <f aca="false">IF(K677&gt;0,AL676+1,0)</f>
        <v>0</v>
      </c>
      <c r="AM677" s="74" t="n">
        <f aca="false">IF(K677&lt;=0,AM676+1,0)</f>
        <v>1</v>
      </c>
    </row>
    <row r="678" customFormat="false" ht="15" hidden="false" customHeight="false" outlineLevel="0" collapsed="false">
      <c r="A678" s="61" t="n">
        <v>677</v>
      </c>
      <c r="B678" s="62" t="n">
        <v>42668.5243055556</v>
      </c>
      <c r="C678" s="63" t="n">
        <f aca="false">YEAR(B678)</f>
        <v>2016</v>
      </c>
      <c r="D678" s="32" t="s">
        <v>277</v>
      </c>
      <c r="E678" s="64" t="n">
        <v>8694.95</v>
      </c>
      <c r="F678" s="65" t="n">
        <v>-0.0066</v>
      </c>
      <c r="G678" s="66" t="n">
        <v>-57.38667</v>
      </c>
      <c r="H678" s="67" t="n">
        <f aca="false">E678+IF(D678="Long",1,-1)*G678</f>
        <v>8637.56333</v>
      </c>
      <c r="I678" s="68" t="n">
        <f aca="false">Assumptions!$B$58</f>
        <v>5.35750011455817</v>
      </c>
      <c r="J678" s="68" t="n">
        <f aca="false">INDEX(Yearly!$T$5:$T$22,MATCH(C678,Yearly!$A$5:$A$22,0))</f>
        <v>0.706483531590088</v>
      </c>
      <c r="K678" s="68" t="n">
        <f aca="false">G678-I678-J678</f>
        <v>-63.4506536461483</v>
      </c>
      <c r="L678" s="69" t="n">
        <f aca="false">(I678+J678)/Assumptions!$B$8</f>
        <v>0.000267383791848752</v>
      </c>
      <c r="M678" s="70" t="n">
        <f aca="false">F678-L678</f>
        <v>-0.00686738379184875</v>
      </c>
      <c r="N678" s="71" t="n">
        <f aca="false">G678*Assumptions!$B$7</f>
        <v>-451346.15955</v>
      </c>
      <c r="O678" s="71" t="n">
        <f aca="false">K678*Assumptions!$B$7</f>
        <v>-499039.390926956</v>
      </c>
      <c r="P678" s="68" t="n">
        <f aca="false">P677+G678</f>
        <v>11131.066</v>
      </c>
      <c r="Q678" s="68" t="n">
        <f aca="false">MAX(Q677,P678)</f>
        <v>11268.2682</v>
      </c>
      <c r="R678" s="68" t="n">
        <f aca="false">Q678-P678</f>
        <v>137.202200000002</v>
      </c>
      <c r="S678" s="68" t="n">
        <f aca="false">S677+K678</f>
        <v>7016.2704175088</v>
      </c>
      <c r="T678" s="68" t="n">
        <f aca="false">MAX(T677,S678)</f>
        <v>7306.63882647784</v>
      </c>
      <c r="U678" s="68" t="n">
        <f aca="false">T678-S678</f>
        <v>290.368408969041</v>
      </c>
      <c r="V678" s="70" t="n">
        <f aca="false">V677+F678</f>
        <v>2.0793</v>
      </c>
      <c r="W678" s="70" t="n">
        <f aca="false">MAX(W677,V678)</f>
        <v>2.0946</v>
      </c>
      <c r="X678" s="70" t="n">
        <f aca="false">W678-V678</f>
        <v>0.0152999999999999</v>
      </c>
      <c r="Y678" s="70" t="n">
        <f aca="false">Y677+M678</f>
        <v>1.89786322349619</v>
      </c>
      <c r="Z678" s="70" t="n">
        <f aca="false">MAX(Z677,Y678)</f>
        <v>1.91663921279022</v>
      </c>
      <c r="AA678" s="70" t="n">
        <f aca="false">Z678-Y678</f>
        <v>0.0187759892940336</v>
      </c>
      <c r="AB678" s="72" t="n">
        <f aca="false">AB677*(1+F678)</f>
        <v>7.20751003688563</v>
      </c>
      <c r="AC678" s="73" t="n">
        <f aca="false">MAX(AC677,AB678)</f>
        <v>7.32004756479375</v>
      </c>
      <c r="AD678" s="70" t="n">
        <f aca="false">1-AB678/AC678</f>
        <v>0.0153738793241427</v>
      </c>
      <c r="AE678" s="73" t="n">
        <f aca="false">AE677*(1+M678)</f>
        <v>6.01450966397977</v>
      </c>
      <c r="AF678" s="73" t="n">
        <f aca="false">MAX(AF677,AE678)</f>
        <v>6.13814294102706</v>
      </c>
      <c r="AG678" s="70" t="n">
        <f aca="false">1-AE678/AF678</f>
        <v>0.0201418048154149</v>
      </c>
      <c r="AH678" s="74" t="n">
        <f aca="false">IF(R678&gt;0,AH677+1,0)</f>
        <v>13</v>
      </c>
      <c r="AI678" s="74" t="n">
        <f aca="false">IF(U678&gt;0,AI677+1,0)</f>
        <v>34</v>
      </c>
      <c r="AJ678" s="74" t="n">
        <f aca="false">IF(G678&gt;0,AJ677+1,0)</f>
        <v>0</v>
      </c>
      <c r="AK678" s="74" t="n">
        <f aca="false">IF(G678&lt;=0,AK677+1,0)</f>
        <v>2</v>
      </c>
      <c r="AL678" s="74" t="n">
        <f aca="false">IF(K678&gt;0,AL677+1,0)</f>
        <v>0</v>
      </c>
      <c r="AM678" s="74" t="n">
        <f aca="false">IF(K678&lt;=0,AM677+1,0)</f>
        <v>2</v>
      </c>
    </row>
    <row r="679" customFormat="false" ht="15" hidden="false" customHeight="false" outlineLevel="0" collapsed="false">
      <c r="A679" s="61" t="n">
        <v>678</v>
      </c>
      <c r="B679" s="62" t="n">
        <v>42669.40625</v>
      </c>
      <c r="C679" s="63" t="n">
        <f aca="false">YEAR(B679)</f>
        <v>2016</v>
      </c>
      <c r="D679" s="32" t="s">
        <v>276</v>
      </c>
      <c r="E679" s="64" t="n">
        <v>8637.6</v>
      </c>
      <c r="F679" s="65" t="n">
        <v>-0.0009</v>
      </c>
      <c r="G679" s="66" t="n">
        <v>-7.77384</v>
      </c>
      <c r="H679" s="67" t="n">
        <f aca="false">E679+IF(D679="Long",1,-1)*G679</f>
        <v>8645.37384</v>
      </c>
      <c r="I679" s="68" t="n">
        <f aca="false">Assumptions!$B$58</f>
        <v>5.35750011455817</v>
      </c>
      <c r="J679" s="68" t="n">
        <f aca="false">INDEX(Yearly!$T$5:$T$22,MATCH(C679,Yearly!$A$5:$A$22,0))</f>
        <v>0.706483531590088</v>
      </c>
      <c r="K679" s="68" t="n">
        <f aca="false">G679-I679-J679</f>
        <v>-13.8378236461483</v>
      </c>
      <c r="L679" s="69" t="n">
        <f aca="false">(I679+J679)/Assumptions!$B$8</f>
        <v>0.000267383791848752</v>
      </c>
      <c r="M679" s="70" t="n">
        <f aca="false">F679-L679</f>
        <v>-0.00116738379184875</v>
      </c>
      <c r="N679" s="71" t="n">
        <f aca="false">G679*Assumptions!$B$7</f>
        <v>-61141.2516</v>
      </c>
      <c r="O679" s="71" t="n">
        <f aca="false">K679*Assumptions!$B$7</f>
        <v>-108834.482976956</v>
      </c>
      <c r="P679" s="68" t="n">
        <f aca="false">P678+G679</f>
        <v>11123.29216</v>
      </c>
      <c r="Q679" s="68" t="n">
        <f aca="false">MAX(Q678,P679)</f>
        <v>11268.2682</v>
      </c>
      <c r="R679" s="68" t="n">
        <f aca="false">Q679-P679</f>
        <v>144.976040000001</v>
      </c>
      <c r="S679" s="68" t="n">
        <f aca="false">S678+K679</f>
        <v>7002.43259386265</v>
      </c>
      <c r="T679" s="68" t="n">
        <f aca="false">MAX(T678,S679)</f>
        <v>7306.63882647784</v>
      </c>
      <c r="U679" s="68" t="n">
        <f aca="false">T679-S679</f>
        <v>304.206232615189</v>
      </c>
      <c r="V679" s="70" t="n">
        <f aca="false">V678+F679</f>
        <v>2.0784</v>
      </c>
      <c r="W679" s="70" t="n">
        <f aca="false">MAX(W678,V679)</f>
        <v>2.0946</v>
      </c>
      <c r="X679" s="70" t="n">
        <f aca="false">W679-V679</f>
        <v>0.0162</v>
      </c>
      <c r="Y679" s="70" t="n">
        <f aca="false">Y678+M679</f>
        <v>1.89669583970434</v>
      </c>
      <c r="Z679" s="70" t="n">
        <f aca="false">MAX(Z678,Y679)</f>
        <v>1.91663921279022</v>
      </c>
      <c r="AA679" s="70" t="n">
        <f aca="false">Z679-Y679</f>
        <v>0.0199433730858822</v>
      </c>
      <c r="AB679" s="72" t="n">
        <f aca="false">AB678*(1+F679)</f>
        <v>7.20102327785243</v>
      </c>
      <c r="AC679" s="73" t="n">
        <f aca="false">MAX(AC678,AB679)</f>
        <v>7.32004756479375</v>
      </c>
      <c r="AD679" s="70" t="n">
        <f aca="false">1-AB679/AC679</f>
        <v>0.016260042832751</v>
      </c>
      <c r="AE679" s="73" t="n">
        <f aca="false">AE678*(1+M679)</f>
        <v>6.00748842288212</v>
      </c>
      <c r="AF679" s="73" t="n">
        <f aca="false">MAX(AF678,AE679)</f>
        <v>6.13814294102706</v>
      </c>
      <c r="AG679" s="70" t="n">
        <f aca="false">1-AE679/AF679</f>
        <v>0.0212856753907835</v>
      </c>
      <c r="AH679" s="74" t="n">
        <f aca="false">IF(R679&gt;0,AH678+1,0)</f>
        <v>14</v>
      </c>
      <c r="AI679" s="74" t="n">
        <f aca="false">IF(U679&gt;0,AI678+1,0)</f>
        <v>35</v>
      </c>
      <c r="AJ679" s="74" t="n">
        <f aca="false">IF(G679&gt;0,AJ678+1,0)</f>
        <v>0</v>
      </c>
      <c r="AK679" s="74" t="n">
        <f aca="false">IF(G679&lt;=0,AK678+1,0)</f>
        <v>3</v>
      </c>
      <c r="AL679" s="74" t="n">
        <f aca="false">IF(K679&gt;0,AL678+1,0)</f>
        <v>0</v>
      </c>
      <c r="AM679" s="74" t="n">
        <f aca="false">IF(K679&lt;=0,AM678+1,0)</f>
        <v>3</v>
      </c>
    </row>
    <row r="680" customFormat="false" ht="15" hidden="false" customHeight="false" outlineLevel="0" collapsed="false">
      <c r="A680" s="61" t="n">
        <v>679</v>
      </c>
      <c r="B680" s="62" t="n">
        <v>42671.4479166667</v>
      </c>
      <c r="C680" s="63" t="n">
        <f aca="false">YEAR(B680)</f>
        <v>2016</v>
      </c>
      <c r="D680" s="32" t="s">
        <v>277</v>
      </c>
      <c r="E680" s="64" t="n">
        <v>8645.35</v>
      </c>
      <c r="F680" s="65" t="n">
        <v>-0.0015</v>
      </c>
      <c r="G680" s="66" t="n">
        <v>-12.968025</v>
      </c>
      <c r="H680" s="67" t="n">
        <f aca="false">E680+IF(D680="Long",1,-1)*G680</f>
        <v>8632.381975</v>
      </c>
      <c r="I680" s="68" t="n">
        <f aca="false">Assumptions!$B$58</f>
        <v>5.35750011455817</v>
      </c>
      <c r="J680" s="68" t="n">
        <f aca="false">INDEX(Yearly!$T$5:$T$22,MATCH(C680,Yearly!$A$5:$A$22,0))</f>
        <v>0.706483531590088</v>
      </c>
      <c r="K680" s="68" t="n">
        <f aca="false">G680-I680-J680</f>
        <v>-19.0320086461483</v>
      </c>
      <c r="L680" s="69" t="n">
        <f aca="false">(I680+J680)/Assumptions!$B$8</f>
        <v>0.000267383791848752</v>
      </c>
      <c r="M680" s="70" t="n">
        <f aca="false">F680-L680</f>
        <v>-0.00176738379184875</v>
      </c>
      <c r="N680" s="71" t="n">
        <f aca="false">G680*Assumptions!$B$7</f>
        <v>-101993.516625</v>
      </c>
      <c r="O680" s="71" t="n">
        <f aca="false">K680*Assumptions!$B$7</f>
        <v>-149686.748001956</v>
      </c>
      <c r="P680" s="68" t="n">
        <f aca="false">P679+G680</f>
        <v>11110.324135</v>
      </c>
      <c r="Q680" s="68" t="n">
        <f aca="false">MAX(Q679,P680)</f>
        <v>11268.2682</v>
      </c>
      <c r="R680" s="68" t="n">
        <f aca="false">Q680-P680</f>
        <v>157.944065000002</v>
      </c>
      <c r="S680" s="68" t="n">
        <f aca="false">S679+K680</f>
        <v>6983.4005852165</v>
      </c>
      <c r="T680" s="68" t="n">
        <f aca="false">MAX(T679,S680)</f>
        <v>7306.63882647784</v>
      </c>
      <c r="U680" s="68" t="n">
        <f aca="false">T680-S680</f>
        <v>323.238241261337</v>
      </c>
      <c r="V680" s="70" t="n">
        <f aca="false">V679+F680</f>
        <v>2.0769</v>
      </c>
      <c r="W680" s="70" t="n">
        <f aca="false">MAX(W679,V680)</f>
        <v>2.0946</v>
      </c>
      <c r="X680" s="70" t="n">
        <f aca="false">W680-V680</f>
        <v>0.0177000000000001</v>
      </c>
      <c r="Y680" s="70" t="n">
        <f aca="false">Y679+M680</f>
        <v>1.89492845591249</v>
      </c>
      <c r="Z680" s="70" t="n">
        <f aca="false">MAX(Z679,Y680)</f>
        <v>1.91663921279022</v>
      </c>
      <c r="AA680" s="70" t="n">
        <f aca="false">Z680-Y680</f>
        <v>0.0217107568777311</v>
      </c>
      <c r="AB680" s="72" t="n">
        <f aca="false">AB679*(1+F680)</f>
        <v>7.19022174293565</v>
      </c>
      <c r="AC680" s="73" t="n">
        <f aca="false">MAX(AC679,AB680)</f>
        <v>7.32004756479375</v>
      </c>
      <c r="AD680" s="70" t="n">
        <f aca="false">1-AB680/AC680</f>
        <v>0.0177356527685019</v>
      </c>
      <c r="AE680" s="73" t="n">
        <f aca="false">AE679*(1+M680)</f>
        <v>5.9968708852138</v>
      </c>
      <c r="AF680" s="73" t="n">
        <f aca="false">MAX(AF679,AE680)</f>
        <v>6.13814294102706</v>
      </c>
      <c r="AG680" s="70" t="n">
        <f aca="false">1-AE680/AF680</f>
        <v>0.023015439224948</v>
      </c>
      <c r="AH680" s="74" t="n">
        <f aca="false">IF(R680&gt;0,AH679+1,0)</f>
        <v>15</v>
      </c>
      <c r="AI680" s="74" t="n">
        <f aca="false">IF(U680&gt;0,AI679+1,0)</f>
        <v>36</v>
      </c>
      <c r="AJ680" s="74" t="n">
        <f aca="false">IF(G680&gt;0,AJ679+1,0)</f>
        <v>0</v>
      </c>
      <c r="AK680" s="74" t="n">
        <f aca="false">IF(G680&lt;=0,AK679+1,0)</f>
        <v>4</v>
      </c>
      <c r="AL680" s="74" t="n">
        <f aca="false">IF(K680&gt;0,AL679+1,0)</f>
        <v>0</v>
      </c>
      <c r="AM680" s="74" t="n">
        <f aca="false">IF(K680&lt;=0,AM679+1,0)</f>
        <v>4</v>
      </c>
    </row>
    <row r="681" customFormat="false" ht="15" hidden="false" customHeight="false" outlineLevel="0" collapsed="false">
      <c r="A681" s="61" t="n">
        <v>680</v>
      </c>
      <c r="B681" s="62" t="n">
        <v>42671.5541666667</v>
      </c>
      <c r="C681" s="63" t="n">
        <f aca="false">YEAR(B681)</f>
        <v>2016</v>
      </c>
      <c r="D681" s="32" t="s">
        <v>276</v>
      </c>
      <c r="E681" s="64" t="n">
        <v>8632.5</v>
      </c>
      <c r="F681" s="65" t="n">
        <v>-0.002</v>
      </c>
      <c r="G681" s="66" t="n">
        <v>-17.265</v>
      </c>
      <c r="H681" s="67" t="n">
        <f aca="false">E681+IF(D681="Long",1,-1)*G681</f>
        <v>8649.765</v>
      </c>
      <c r="I681" s="68" t="n">
        <f aca="false">Assumptions!$B$58</f>
        <v>5.35750011455817</v>
      </c>
      <c r="J681" s="68" t="n">
        <f aca="false">INDEX(Yearly!$T$5:$T$22,MATCH(C681,Yearly!$A$5:$A$22,0))</f>
        <v>0.706483531590088</v>
      </c>
      <c r="K681" s="68" t="n">
        <f aca="false">G681-I681-J681</f>
        <v>-23.3289836461483</v>
      </c>
      <c r="L681" s="69" t="n">
        <f aca="false">(I681+J681)/Assumptions!$B$8</f>
        <v>0.000267383791848752</v>
      </c>
      <c r="M681" s="70" t="n">
        <f aca="false">F681-L681</f>
        <v>-0.00226738379184875</v>
      </c>
      <c r="N681" s="71" t="n">
        <f aca="false">G681*Assumptions!$B$7</f>
        <v>-135789.225</v>
      </c>
      <c r="O681" s="71" t="n">
        <f aca="false">K681*Assumptions!$B$7</f>
        <v>-183482.456376956</v>
      </c>
      <c r="P681" s="68" t="n">
        <f aca="false">P680+G681</f>
        <v>11093.059135</v>
      </c>
      <c r="Q681" s="68" t="n">
        <f aca="false">MAX(Q680,P681)</f>
        <v>11268.2682</v>
      </c>
      <c r="R681" s="68" t="n">
        <f aca="false">Q681-P681</f>
        <v>175.209065000001</v>
      </c>
      <c r="S681" s="68" t="n">
        <f aca="false">S680+K681</f>
        <v>6960.07160157035</v>
      </c>
      <c r="T681" s="68" t="n">
        <f aca="false">MAX(T680,S681)</f>
        <v>7306.63882647784</v>
      </c>
      <c r="U681" s="68" t="n">
        <f aca="false">T681-S681</f>
        <v>346.567224907485</v>
      </c>
      <c r="V681" s="70" t="n">
        <f aca="false">V680+F681</f>
        <v>2.0749</v>
      </c>
      <c r="W681" s="70" t="n">
        <f aca="false">MAX(W680,V681)</f>
        <v>2.0946</v>
      </c>
      <c r="X681" s="70" t="n">
        <f aca="false">W681-V681</f>
        <v>0.0196999999999998</v>
      </c>
      <c r="Y681" s="70" t="n">
        <f aca="false">Y680+M681</f>
        <v>1.89266107212064</v>
      </c>
      <c r="Z681" s="70" t="n">
        <f aca="false">MAX(Z680,Y681)</f>
        <v>1.91663921279022</v>
      </c>
      <c r="AA681" s="70" t="n">
        <f aca="false">Z681-Y681</f>
        <v>0.0239781406695798</v>
      </c>
      <c r="AB681" s="72" t="n">
        <f aca="false">AB680*(1+F681)</f>
        <v>7.17584129944978</v>
      </c>
      <c r="AC681" s="73" t="n">
        <f aca="false">MAX(AC680,AB681)</f>
        <v>7.32004756479375</v>
      </c>
      <c r="AD681" s="70" t="n">
        <f aca="false">1-AB681/AC681</f>
        <v>0.0197001814629648</v>
      </c>
      <c r="AE681" s="73" t="n">
        <f aca="false">AE680*(1+M681)</f>
        <v>5.98327367736686</v>
      </c>
      <c r="AF681" s="73" t="n">
        <f aca="false">MAX(AF680,AE681)</f>
        <v>6.13814294102706</v>
      </c>
      <c r="AG681" s="70" t="n">
        <f aca="false">1-AE681/AF681</f>
        <v>0.0252306381829359</v>
      </c>
      <c r="AH681" s="74" t="n">
        <f aca="false">IF(R681&gt;0,AH680+1,0)</f>
        <v>16</v>
      </c>
      <c r="AI681" s="74" t="n">
        <f aca="false">IF(U681&gt;0,AI680+1,0)</f>
        <v>37</v>
      </c>
      <c r="AJ681" s="74" t="n">
        <f aca="false">IF(G681&gt;0,AJ680+1,0)</f>
        <v>0</v>
      </c>
      <c r="AK681" s="74" t="n">
        <f aca="false">IF(G681&lt;=0,AK680+1,0)</f>
        <v>5</v>
      </c>
      <c r="AL681" s="74" t="n">
        <f aca="false">IF(K681&gt;0,AL680+1,0)</f>
        <v>0</v>
      </c>
      <c r="AM681" s="74" t="n">
        <f aca="false">IF(K681&lt;=0,AM680+1,0)</f>
        <v>5</v>
      </c>
    </row>
    <row r="682" customFormat="false" ht="15" hidden="false" customHeight="false" outlineLevel="0" collapsed="false">
      <c r="A682" s="61" t="n">
        <v>681</v>
      </c>
      <c r="B682" s="62" t="n">
        <v>42671.6145833333</v>
      </c>
      <c r="C682" s="63" t="n">
        <f aca="false">YEAR(B682)</f>
        <v>2016</v>
      </c>
      <c r="D682" s="32" t="s">
        <v>277</v>
      </c>
      <c r="E682" s="64" t="n">
        <v>8650.1</v>
      </c>
      <c r="F682" s="65" t="n">
        <v>-0.0018</v>
      </c>
      <c r="G682" s="66" t="n">
        <v>-15.57018</v>
      </c>
      <c r="H682" s="67" t="n">
        <f aca="false">E682+IF(D682="Long",1,-1)*G682</f>
        <v>8634.52982</v>
      </c>
      <c r="I682" s="68" t="n">
        <f aca="false">Assumptions!$B$58</f>
        <v>5.35750011455817</v>
      </c>
      <c r="J682" s="68" t="n">
        <f aca="false">INDEX(Yearly!$T$5:$T$22,MATCH(C682,Yearly!$A$5:$A$22,0))</f>
        <v>0.706483531590088</v>
      </c>
      <c r="K682" s="68" t="n">
        <f aca="false">G682-I682-J682</f>
        <v>-21.6341636461483</v>
      </c>
      <c r="L682" s="69" t="n">
        <f aca="false">(I682+J682)/Assumptions!$B$8</f>
        <v>0.000267383791848752</v>
      </c>
      <c r="M682" s="70" t="n">
        <f aca="false">F682-L682</f>
        <v>-0.00206738379184875</v>
      </c>
      <c r="N682" s="71" t="n">
        <f aca="false">G682*Assumptions!$B$7</f>
        <v>-122459.4657</v>
      </c>
      <c r="O682" s="71" t="n">
        <f aca="false">K682*Assumptions!$B$7</f>
        <v>-170152.697076956</v>
      </c>
      <c r="P682" s="68" t="n">
        <f aca="false">P681+G682</f>
        <v>11077.488955</v>
      </c>
      <c r="Q682" s="68" t="n">
        <f aca="false">MAX(Q681,P682)</f>
        <v>11268.2682</v>
      </c>
      <c r="R682" s="68" t="n">
        <f aca="false">Q682-P682</f>
        <v>190.779245000002</v>
      </c>
      <c r="S682" s="68" t="n">
        <f aca="false">S681+K682</f>
        <v>6938.4374379242</v>
      </c>
      <c r="T682" s="68" t="n">
        <f aca="false">MAX(T681,S682)</f>
        <v>7306.63882647784</v>
      </c>
      <c r="U682" s="68" t="n">
        <f aca="false">T682-S682</f>
        <v>368.201388553634</v>
      </c>
      <c r="V682" s="70" t="n">
        <f aca="false">V681+F682</f>
        <v>2.0731</v>
      </c>
      <c r="W682" s="70" t="n">
        <f aca="false">MAX(W681,V682)</f>
        <v>2.0946</v>
      </c>
      <c r="X682" s="70" t="n">
        <f aca="false">W682-V682</f>
        <v>0.0214999999999996</v>
      </c>
      <c r="Y682" s="70" t="n">
        <f aca="false">Y681+M682</f>
        <v>1.89059368832879</v>
      </c>
      <c r="Z682" s="70" t="n">
        <f aca="false">MAX(Z681,Y682)</f>
        <v>1.91663921279022</v>
      </c>
      <c r="AA682" s="70" t="n">
        <f aca="false">Z682-Y682</f>
        <v>0.0260455244614286</v>
      </c>
      <c r="AB682" s="72" t="n">
        <f aca="false">AB681*(1+F682)</f>
        <v>7.16292478511077</v>
      </c>
      <c r="AC682" s="73" t="n">
        <f aca="false">MAX(AC681,AB682)</f>
        <v>7.32004756479375</v>
      </c>
      <c r="AD682" s="70" t="n">
        <f aca="false">1-AB682/AC682</f>
        <v>0.0214647211363316</v>
      </c>
      <c r="AE682" s="73" t="n">
        <f aca="false">AE681*(1+M682)</f>
        <v>5.97090395434408</v>
      </c>
      <c r="AF682" s="73" t="n">
        <f aca="false">MAX(AF681,AE682)</f>
        <v>6.13814294102706</v>
      </c>
      <c r="AG682" s="70" t="n">
        <f aca="false">1-AE682/AF682</f>
        <v>0.0272458605623472</v>
      </c>
      <c r="AH682" s="74" t="n">
        <f aca="false">IF(R682&gt;0,AH681+1,0)</f>
        <v>17</v>
      </c>
      <c r="AI682" s="74" t="n">
        <f aca="false">IF(U682&gt;0,AI681+1,0)</f>
        <v>38</v>
      </c>
      <c r="AJ682" s="74" t="n">
        <f aca="false">IF(G682&gt;0,AJ681+1,0)</f>
        <v>0</v>
      </c>
      <c r="AK682" s="74" t="n">
        <f aca="false">IF(G682&lt;=0,AK681+1,0)</f>
        <v>6</v>
      </c>
      <c r="AL682" s="74" t="n">
        <f aca="false">IF(K682&gt;0,AL681+1,0)</f>
        <v>0</v>
      </c>
      <c r="AM682" s="74" t="n">
        <f aca="false">IF(K682&lt;=0,AM681+1,0)</f>
        <v>6</v>
      </c>
    </row>
    <row r="683" customFormat="false" ht="15" hidden="false" customHeight="false" outlineLevel="0" collapsed="false">
      <c r="A683" s="61" t="n">
        <v>682</v>
      </c>
      <c r="B683" s="62" t="n">
        <v>42675.40625</v>
      </c>
      <c r="C683" s="63" t="n">
        <f aca="false">YEAR(B683)</f>
        <v>2016</v>
      </c>
      <c r="D683" s="32" t="s">
        <v>276</v>
      </c>
      <c r="E683" s="64" t="n">
        <v>8634.2</v>
      </c>
      <c r="F683" s="65" t="n">
        <v>-0.0009</v>
      </c>
      <c r="G683" s="66" t="n">
        <v>-7.77078</v>
      </c>
      <c r="H683" s="67" t="n">
        <f aca="false">E683+IF(D683="Long",1,-1)*G683</f>
        <v>8641.97078</v>
      </c>
      <c r="I683" s="68" t="n">
        <f aca="false">Assumptions!$B$58</f>
        <v>5.35750011455817</v>
      </c>
      <c r="J683" s="68" t="n">
        <f aca="false">INDEX(Yearly!$T$5:$T$22,MATCH(C683,Yearly!$A$5:$A$22,0))</f>
        <v>0.706483531590088</v>
      </c>
      <c r="K683" s="68" t="n">
        <f aca="false">G683-I683-J683</f>
        <v>-13.8347636461483</v>
      </c>
      <c r="L683" s="69" t="n">
        <f aca="false">(I683+J683)/Assumptions!$B$8</f>
        <v>0.000267383791848752</v>
      </c>
      <c r="M683" s="70" t="n">
        <f aca="false">F683-L683</f>
        <v>-0.00116738379184875</v>
      </c>
      <c r="N683" s="71" t="n">
        <f aca="false">G683*Assumptions!$B$7</f>
        <v>-61117.1847</v>
      </c>
      <c r="O683" s="71" t="n">
        <f aca="false">K683*Assumptions!$B$7</f>
        <v>-108810.416076956</v>
      </c>
      <c r="P683" s="68" t="n">
        <f aca="false">P682+G683</f>
        <v>11069.718175</v>
      </c>
      <c r="Q683" s="68" t="n">
        <f aca="false">MAX(Q682,P683)</f>
        <v>11268.2682</v>
      </c>
      <c r="R683" s="68" t="n">
        <f aca="false">Q683-P683</f>
        <v>198.550025000002</v>
      </c>
      <c r="S683" s="68" t="n">
        <f aca="false">S682+K683</f>
        <v>6924.60267427805</v>
      </c>
      <c r="T683" s="68" t="n">
        <f aca="false">MAX(T682,S683)</f>
        <v>7306.63882647784</v>
      </c>
      <c r="U683" s="68" t="n">
        <f aca="false">T683-S683</f>
        <v>382.036152199782</v>
      </c>
      <c r="V683" s="70" t="n">
        <f aca="false">V682+F683</f>
        <v>2.0722</v>
      </c>
      <c r="W683" s="70" t="n">
        <f aca="false">MAX(W682,V683)</f>
        <v>2.0946</v>
      </c>
      <c r="X683" s="70" t="n">
        <f aca="false">W683-V683</f>
        <v>0.0223999999999998</v>
      </c>
      <c r="Y683" s="70" t="n">
        <f aca="false">Y682+M683</f>
        <v>1.88942630453694</v>
      </c>
      <c r="Z683" s="70" t="n">
        <f aca="false">MAX(Z682,Y683)</f>
        <v>1.91663921279022</v>
      </c>
      <c r="AA683" s="70" t="n">
        <f aca="false">Z683-Y683</f>
        <v>0.0272129082532773</v>
      </c>
      <c r="AB683" s="72" t="n">
        <f aca="false">AB682*(1+F683)</f>
        <v>7.15647815280417</v>
      </c>
      <c r="AC683" s="73" t="n">
        <f aca="false">MAX(AC682,AB683)</f>
        <v>7.32004756479375</v>
      </c>
      <c r="AD683" s="70" t="n">
        <f aca="false">1-AB683/AC683</f>
        <v>0.0223454028873088</v>
      </c>
      <c r="AE683" s="73" t="n">
        <f aca="false">AE682*(1+M683)</f>
        <v>5.96393361784509</v>
      </c>
      <c r="AF683" s="73" t="n">
        <f aca="false">MAX(AF682,AE683)</f>
        <v>6.13814294102706</v>
      </c>
      <c r="AG683" s="70" t="n">
        <f aca="false">1-AE683/AF683</f>
        <v>0.0283814379781805</v>
      </c>
      <c r="AH683" s="74" t="n">
        <f aca="false">IF(R683&gt;0,AH682+1,0)</f>
        <v>18</v>
      </c>
      <c r="AI683" s="74" t="n">
        <f aca="false">IF(U683&gt;0,AI682+1,0)</f>
        <v>39</v>
      </c>
      <c r="AJ683" s="74" t="n">
        <f aca="false">IF(G683&gt;0,AJ682+1,0)</f>
        <v>0</v>
      </c>
      <c r="AK683" s="74" t="n">
        <f aca="false">IF(G683&lt;=0,AK682+1,0)</f>
        <v>7</v>
      </c>
      <c r="AL683" s="74" t="n">
        <f aca="false">IF(K683&gt;0,AL682+1,0)</f>
        <v>0</v>
      </c>
      <c r="AM683" s="74" t="n">
        <f aca="false">IF(K683&lt;=0,AM682+1,0)</f>
        <v>7</v>
      </c>
    </row>
    <row r="684" customFormat="false" ht="15" hidden="false" customHeight="false" outlineLevel="0" collapsed="false">
      <c r="A684" s="61" t="n">
        <v>683</v>
      </c>
      <c r="B684" s="62" t="n">
        <v>42675.4895833333</v>
      </c>
      <c r="C684" s="63" t="n">
        <f aca="false">YEAR(B684)</f>
        <v>2016</v>
      </c>
      <c r="D684" s="32" t="s">
        <v>277</v>
      </c>
      <c r="E684" s="64" t="n">
        <v>8642</v>
      </c>
      <c r="F684" s="65" t="n">
        <v>0</v>
      </c>
      <c r="G684" s="66" t="n">
        <v>0</v>
      </c>
      <c r="H684" s="67" t="n">
        <f aca="false">E684+IF(D684="Long",1,-1)*G684</f>
        <v>8642</v>
      </c>
      <c r="I684" s="68" t="n">
        <f aca="false">Assumptions!$B$58</f>
        <v>5.35750011455817</v>
      </c>
      <c r="J684" s="68" t="n">
        <f aca="false">INDEX(Yearly!$T$5:$T$22,MATCH(C684,Yearly!$A$5:$A$22,0))</f>
        <v>0.706483531590088</v>
      </c>
      <c r="K684" s="68" t="n">
        <f aca="false">G684-I684-J684</f>
        <v>-6.06398364614826</v>
      </c>
      <c r="L684" s="69" t="n">
        <f aca="false">(I684+J684)/Assumptions!$B$8</f>
        <v>0.000267383791848752</v>
      </c>
      <c r="M684" s="70" t="n">
        <f aca="false">F684-L684</f>
        <v>-0.000267383791848752</v>
      </c>
      <c r="N684" s="71" t="n">
        <f aca="false">G684*Assumptions!$B$7</f>
        <v>0</v>
      </c>
      <c r="O684" s="71" t="n">
        <f aca="false">K684*Assumptions!$B$7</f>
        <v>-47693.231376956</v>
      </c>
      <c r="P684" s="68" t="n">
        <f aca="false">P683+G684</f>
        <v>11069.718175</v>
      </c>
      <c r="Q684" s="68" t="n">
        <f aca="false">MAX(Q683,P684)</f>
        <v>11268.2682</v>
      </c>
      <c r="R684" s="68" t="n">
        <f aca="false">Q684-P684</f>
        <v>198.550025000002</v>
      </c>
      <c r="S684" s="68" t="n">
        <f aca="false">S683+K684</f>
        <v>6918.5386906319</v>
      </c>
      <c r="T684" s="68" t="n">
        <f aca="false">MAX(T683,S684)</f>
        <v>7306.63882647784</v>
      </c>
      <c r="U684" s="68" t="n">
        <f aca="false">T684-S684</f>
        <v>388.100135845931</v>
      </c>
      <c r="V684" s="70" t="n">
        <f aca="false">V683+F684</f>
        <v>2.0722</v>
      </c>
      <c r="W684" s="70" t="n">
        <f aca="false">MAX(W683,V684)</f>
        <v>2.0946</v>
      </c>
      <c r="X684" s="70" t="n">
        <f aca="false">W684-V684</f>
        <v>0.0223999999999998</v>
      </c>
      <c r="Y684" s="70" t="n">
        <f aca="false">Y683+M684</f>
        <v>1.88915892074509</v>
      </c>
      <c r="Z684" s="70" t="n">
        <f aca="false">MAX(Z683,Y684)</f>
        <v>1.91663921279022</v>
      </c>
      <c r="AA684" s="70" t="n">
        <f aca="false">Z684-Y684</f>
        <v>0.027480292045126</v>
      </c>
      <c r="AB684" s="72" t="n">
        <f aca="false">AB683*(1+F684)</f>
        <v>7.15647815280417</v>
      </c>
      <c r="AC684" s="73" t="n">
        <f aca="false">MAX(AC683,AB684)</f>
        <v>7.32004756479375</v>
      </c>
      <c r="AD684" s="70" t="n">
        <f aca="false">1-AB684/AC684</f>
        <v>0.0223454028873088</v>
      </c>
      <c r="AE684" s="73" t="n">
        <f aca="false">AE683*(1+M684)</f>
        <v>5.96233895866002</v>
      </c>
      <c r="AF684" s="73" t="n">
        <f aca="false">MAX(AF683,AE684)</f>
        <v>6.13814294102706</v>
      </c>
      <c r="AG684" s="70" t="n">
        <f aca="false">1-AE684/AF684</f>
        <v>0.0286412330335245</v>
      </c>
      <c r="AH684" s="74" t="n">
        <f aca="false">IF(R684&gt;0,AH683+1,0)</f>
        <v>19</v>
      </c>
      <c r="AI684" s="74" t="n">
        <f aca="false">IF(U684&gt;0,AI683+1,0)</f>
        <v>40</v>
      </c>
      <c r="AJ684" s="74" t="n">
        <f aca="false">IF(G684&gt;0,AJ683+1,0)</f>
        <v>0</v>
      </c>
      <c r="AK684" s="74" t="n">
        <f aca="false">IF(G684&lt;=0,AK683+1,0)</f>
        <v>8</v>
      </c>
      <c r="AL684" s="74" t="n">
        <f aca="false">IF(K684&gt;0,AL683+1,0)</f>
        <v>0</v>
      </c>
      <c r="AM684" s="74" t="n">
        <f aca="false">IF(K684&lt;=0,AM683+1,0)</f>
        <v>8</v>
      </c>
    </row>
    <row r="685" customFormat="false" ht="15" hidden="false" customHeight="false" outlineLevel="0" collapsed="false">
      <c r="A685" s="61" t="n">
        <v>684</v>
      </c>
      <c r="B685" s="62" t="n">
        <v>42675.6145833333</v>
      </c>
      <c r="C685" s="63" t="n">
        <f aca="false">YEAR(B685)</f>
        <v>2016</v>
      </c>
      <c r="D685" s="32" t="s">
        <v>276</v>
      </c>
      <c r="E685" s="64" t="n">
        <v>8641.9</v>
      </c>
      <c r="F685" s="65" t="n">
        <v>0.0164</v>
      </c>
      <c r="G685" s="66" t="n">
        <v>141.72716</v>
      </c>
      <c r="H685" s="67" t="n">
        <f aca="false">E685+IF(D685="Long",1,-1)*G685</f>
        <v>8500.17284</v>
      </c>
      <c r="I685" s="68" t="n">
        <f aca="false">Assumptions!$B$58</f>
        <v>5.35750011455817</v>
      </c>
      <c r="J685" s="68" t="n">
        <f aca="false">INDEX(Yearly!$T$5:$T$22,MATCH(C685,Yearly!$A$5:$A$22,0))</f>
        <v>0.706483531590088</v>
      </c>
      <c r="K685" s="68" t="n">
        <f aca="false">G685-I685-J685</f>
        <v>135.663176353852</v>
      </c>
      <c r="L685" s="69" t="n">
        <f aca="false">(I685+J685)/Assumptions!$B$8</f>
        <v>0.000267383791848752</v>
      </c>
      <c r="M685" s="70" t="n">
        <f aca="false">F685-L685</f>
        <v>0.0161326162081513</v>
      </c>
      <c r="N685" s="71" t="n">
        <f aca="false">G685*Assumptions!$B$7</f>
        <v>1114684.1134</v>
      </c>
      <c r="O685" s="71" t="n">
        <f aca="false">K685*Assumptions!$B$7</f>
        <v>1066990.88202304</v>
      </c>
      <c r="P685" s="68" t="n">
        <f aca="false">P684+G685</f>
        <v>11211.445335</v>
      </c>
      <c r="Q685" s="68" t="n">
        <f aca="false">MAX(Q684,P685)</f>
        <v>11268.2682</v>
      </c>
      <c r="R685" s="68" t="n">
        <f aca="false">Q685-P685</f>
        <v>56.8228650000019</v>
      </c>
      <c r="S685" s="68" t="n">
        <f aca="false">S684+K685</f>
        <v>7054.20186698576</v>
      </c>
      <c r="T685" s="68" t="n">
        <f aca="false">MAX(T684,S685)</f>
        <v>7306.63882647784</v>
      </c>
      <c r="U685" s="68" t="n">
        <f aca="false">T685-S685</f>
        <v>252.436959492079</v>
      </c>
      <c r="V685" s="70" t="n">
        <f aca="false">V684+F685</f>
        <v>2.0886</v>
      </c>
      <c r="W685" s="70" t="n">
        <f aca="false">MAX(W684,V685)</f>
        <v>2.0946</v>
      </c>
      <c r="X685" s="70" t="n">
        <f aca="false">W685-V685</f>
        <v>0.00599999999999978</v>
      </c>
      <c r="Y685" s="70" t="n">
        <f aca="false">Y684+M685</f>
        <v>1.90529153695324</v>
      </c>
      <c r="Z685" s="70" t="n">
        <f aca="false">MAX(Z684,Y685)</f>
        <v>1.91663921279022</v>
      </c>
      <c r="AA685" s="70" t="n">
        <f aca="false">Z685-Y685</f>
        <v>0.0113476758369748</v>
      </c>
      <c r="AB685" s="72" t="n">
        <f aca="false">AB684*(1+F685)</f>
        <v>7.27384439451016</v>
      </c>
      <c r="AC685" s="73" t="n">
        <f aca="false">MAX(AC684,AB685)</f>
        <v>7.32004756479375</v>
      </c>
      <c r="AD685" s="70" t="n">
        <f aca="false">1-AB685/AC685</f>
        <v>0.00631186749466073</v>
      </c>
      <c r="AE685" s="73" t="n">
        <f aca="false">AE684*(1+M685)</f>
        <v>6.05852708478299</v>
      </c>
      <c r="AF685" s="73" t="n">
        <f aca="false">MAX(AF684,AE685)</f>
        <v>6.13814294102706</v>
      </c>
      <c r="AG685" s="70" t="n">
        <f aca="false">1-AE685/AF685</f>
        <v>0.0129706748456314</v>
      </c>
      <c r="AH685" s="74" t="n">
        <f aca="false">IF(R685&gt;0,AH684+1,0)</f>
        <v>20</v>
      </c>
      <c r="AI685" s="74" t="n">
        <f aca="false">IF(U685&gt;0,AI684+1,0)</f>
        <v>41</v>
      </c>
      <c r="AJ685" s="74" t="n">
        <f aca="false">IF(G685&gt;0,AJ684+1,0)</f>
        <v>1</v>
      </c>
      <c r="AK685" s="74" t="n">
        <f aca="false">IF(G685&lt;=0,AK684+1,0)</f>
        <v>0</v>
      </c>
      <c r="AL685" s="74" t="n">
        <f aca="false">IF(K685&gt;0,AL684+1,0)</f>
        <v>1</v>
      </c>
      <c r="AM685" s="74" t="n">
        <f aca="false">IF(K685&lt;=0,AM684+1,0)</f>
        <v>0</v>
      </c>
    </row>
    <row r="686" customFormat="false" ht="15" hidden="false" customHeight="false" outlineLevel="0" collapsed="false">
      <c r="A686" s="61" t="n">
        <v>685</v>
      </c>
      <c r="B686" s="62" t="n">
        <v>42681.40625</v>
      </c>
      <c r="C686" s="63" t="n">
        <f aca="false">YEAR(B686)</f>
        <v>2016</v>
      </c>
      <c r="D686" s="32" t="s">
        <v>277</v>
      </c>
      <c r="E686" s="64" t="n">
        <v>8500.4</v>
      </c>
      <c r="F686" s="65" t="n">
        <v>0.0001</v>
      </c>
      <c r="G686" s="66" t="n">
        <v>0.85004</v>
      </c>
      <c r="H686" s="67" t="n">
        <f aca="false">E686+IF(D686="Long",1,-1)*G686</f>
        <v>8501.25004</v>
      </c>
      <c r="I686" s="68" t="n">
        <f aca="false">Assumptions!$B$58</f>
        <v>5.35750011455817</v>
      </c>
      <c r="J686" s="68" t="n">
        <f aca="false">INDEX(Yearly!$T$5:$T$22,MATCH(C686,Yearly!$A$5:$A$22,0))</f>
        <v>0.706483531590088</v>
      </c>
      <c r="K686" s="68" t="n">
        <f aca="false">G686-I686-J686</f>
        <v>-5.21394364614826</v>
      </c>
      <c r="L686" s="69" t="n">
        <f aca="false">(I686+J686)/Assumptions!$B$8</f>
        <v>0.000267383791848752</v>
      </c>
      <c r="M686" s="70" t="n">
        <f aca="false">F686-L686</f>
        <v>-0.000167383791848752</v>
      </c>
      <c r="N686" s="71" t="n">
        <f aca="false">G686*Assumptions!$B$7</f>
        <v>6685.5646</v>
      </c>
      <c r="O686" s="71" t="n">
        <f aca="false">K686*Assumptions!$B$7</f>
        <v>-41007.666776956</v>
      </c>
      <c r="P686" s="68" t="n">
        <f aca="false">P685+G686</f>
        <v>11212.295375</v>
      </c>
      <c r="Q686" s="68" t="n">
        <f aca="false">MAX(Q685,P686)</f>
        <v>11268.2682</v>
      </c>
      <c r="R686" s="68" t="n">
        <f aca="false">Q686-P686</f>
        <v>55.9728250000026</v>
      </c>
      <c r="S686" s="68" t="n">
        <f aca="false">S685+K686</f>
        <v>7048.98792333961</v>
      </c>
      <c r="T686" s="68" t="n">
        <f aca="false">MAX(T685,S686)</f>
        <v>7306.63882647784</v>
      </c>
      <c r="U686" s="68" t="n">
        <f aca="false">T686-S686</f>
        <v>257.650903138228</v>
      </c>
      <c r="V686" s="70" t="n">
        <f aca="false">V685+F686</f>
        <v>2.0887</v>
      </c>
      <c r="W686" s="70" t="n">
        <f aca="false">MAX(W685,V686)</f>
        <v>2.0946</v>
      </c>
      <c r="X686" s="70" t="n">
        <f aca="false">W686-V686</f>
        <v>0.00589999999999957</v>
      </c>
      <c r="Y686" s="70" t="n">
        <f aca="false">Y685+M686</f>
        <v>1.9051241531614</v>
      </c>
      <c r="Z686" s="70" t="n">
        <f aca="false">MAX(Z685,Y686)</f>
        <v>1.91663921279022</v>
      </c>
      <c r="AA686" s="70" t="n">
        <f aca="false">Z686-Y686</f>
        <v>0.0115150596288236</v>
      </c>
      <c r="AB686" s="72" t="n">
        <f aca="false">AB685*(1+F686)</f>
        <v>7.27457177894961</v>
      </c>
      <c r="AC686" s="73" t="n">
        <f aca="false">MAX(AC685,AB686)</f>
        <v>7.32004756479375</v>
      </c>
      <c r="AD686" s="70" t="n">
        <f aca="false">1-AB686/AC686</f>
        <v>0.00621249868141016</v>
      </c>
      <c r="AE686" s="73" t="n">
        <f aca="false">AE685*(1+M686)</f>
        <v>6.05751298554652</v>
      </c>
      <c r="AF686" s="73" t="n">
        <f aca="false">MAX(AF685,AE686)</f>
        <v>6.13814294102706</v>
      </c>
      <c r="AG686" s="70" t="n">
        <f aca="false">1-AE686/AF686</f>
        <v>0.0131358875567417</v>
      </c>
      <c r="AH686" s="74" t="n">
        <f aca="false">IF(R686&gt;0,AH685+1,0)</f>
        <v>21</v>
      </c>
      <c r="AI686" s="74" t="n">
        <f aca="false">IF(U686&gt;0,AI685+1,0)</f>
        <v>42</v>
      </c>
      <c r="AJ686" s="74" t="n">
        <f aca="false">IF(G686&gt;0,AJ685+1,0)</f>
        <v>2</v>
      </c>
      <c r="AK686" s="74" t="n">
        <f aca="false">IF(G686&lt;=0,AK685+1,0)</f>
        <v>0</v>
      </c>
      <c r="AL686" s="74" t="n">
        <f aca="false">IF(K686&gt;0,AL685+1,0)</f>
        <v>0</v>
      </c>
      <c r="AM686" s="74" t="n">
        <f aca="false">IF(K686&lt;=0,AM685+1,0)</f>
        <v>1</v>
      </c>
    </row>
    <row r="687" customFormat="false" ht="15" hidden="false" customHeight="false" outlineLevel="0" collapsed="false">
      <c r="A687" s="61" t="n">
        <v>686</v>
      </c>
      <c r="B687" s="62" t="n">
        <v>42681.63125</v>
      </c>
      <c r="C687" s="63" t="n">
        <f aca="false">YEAR(B687)</f>
        <v>2016</v>
      </c>
      <c r="D687" s="32" t="s">
        <v>276</v>
      </c>
      <c r="E687" s="64" t="n">
        <v>8501</v>
      </c>
      <c r="F687" s="65" t="n">
        <v>-0.006</v>
      </c>
      <c r="G687" s="66" t="n">
        <v>-51.006</v>
      </c>
      <c r="H687" s="67" t="n">
        <f aca="false">E687+IF(D687="Long",1,-1)*G687</f>
        <v>8552.006</v>
      </c>
      <c r="I687" s="68" t="n">
        <f aca="false">Assumptions!$B$58</f>
        <v>5.35750011455817</v>
      </c>
      <c r="J687" s="68" t="n">
        <f aca="false">INDEX(Yearly!$T$5:$T$22,MATCH(C687,Yearly!$A$5:$A$22,0))</f>
        <v>0.706483531590088</v>
      </c>
      <c r="K687" s="68" t="n">
        <f aca="false">G687-I687-J687</f>
        <v>-57.0699836461483</v>
      </c>
      <c r="L687" s="69" t="n">
        <f aca="false">(I687+J687)/Assumptions!$B$8</f>
        <v>0.000267383791848752</v>
      </c>
      <c r="M687" s="70" t="n">
        <f aca="false">F687-L687</f>
        <v>-0.00626738379184875</v>
      </c>
      <c r="N687" s="71" t="n">
        <f aca="false">G687*Assumptions!$B$7</f>
        <v>-401162.19</v>
      </c>
      <c r="O687" s="71" t="n">
        <f aca="false">K687*Assumptions!$B$7</f>
        <v>-448855.421376956</v>
      </c>
      <c r="P687" s="68" t="n">
        <f aca="false">P686+G687</f>
        <v>11161.289375</v>
      </c>
      <c r="Q687" s="68" t="n">
        <f aca="false">MAX(Q686,P687)</f>
        <v>11268.2682</v>
      </c>
      <c r="R687" s="68" t="n">
        <f aca="false">Q687-P687</f>
        <v>106.978825000002</v>
      </c>
      <c r="S687" s="68" t="n">
        <f aca="false">S686+K687</f>
        <v>6991.91793969346</v>
      </c>
      <c r="T687" s="68" t="n">
        <f aca="false">MAX(T686,S687)</f>
        <v>7306.63882647784</v>
      </c>
      <c r="U687" s="68" t="n">
        <f aca="false">T687-S687</f>
        <v>314.720886784376</v>
      </c>
      <c r="V687" s="70" t="n">
        <f aca="false">V686+F687</f>
        <v>2.0827</v>
      </c>
      <c r="W687" s="70" t="n">
        <f aca="false">MAX(W686,V687)</f>
        <v>2.0946</v>
      </c>
      <c r="X687" s="70" t="n">
        <f aca="false">W687-V687</f>
        <v>0.0118999999999994</v>
      </c>
      <c r="Y687" s="70" t="n">
        <f aca="false">Y686+M687</f>
        <v>1.89885676936955</v>
      </c>
      <c r="Z687" s="70" t="n">
        <f aca="false">MAX(Z686,Y687)</f>
        <v>1.91663921279022</v>
      </c>
      <c r="AA687" s="70" t="n">
        <f aca="false">Z687-Y687</f>
        <v>0.0177824434206724</v>
      </c>
      <c r="AB687" s="72" t="n">
        <f aca="false">AB686*(1+F687)</f>
        <v>7.23092434827591</v>
      </c>
      <c r="AC687" s="73" t="n">
        <f aca="false">MAX(AC686,AB687)</f>
        <v>7.32004756479375</v>
      </c>
      <c r="AD687" s="70" t="n">
        <f aca="false">1-AB687/AC687</f>
        <v>0.0121752236893217</v>
      </c>
      <c r="AE687" s="73" t="n">
        <f aca="false">AE686*(1+M687)</f>
        <v>6.01954822684199</v>
      </c>
      <c r="AF687" s="73" t="n">
        <f aca="false">MAX(AF686,AE687)</f>
        <v>6.13814294102706</v>
      </c>
      <c r="AG687" s="70" t="n">
        <f aca="false">1-AE687/AF687</f>
        <v>0.0193209436998257</v>
      </c>
      <c r="AH687" s="74" t="n">
        <f aca="false">IF(R687&gt;0,AH686+1,0)</f>
        <v>22</v>
      </c>
      <c r="AI687" s="74" t="n">
        <f aca="false">IF(U687&gt;0,AI686+1,0)</f>
        <v>43</v>
      </c>
      <c r="AJ687" s="74" t="n">
        <f aca="false">IF(G687&gt;0,AJ686+1,0)</f>
        <v>0</v>
      </c>
      <c r="AK687" s="74" t="n">
        <f aca="false">IF(G687&lt;=0,AK686+1,0)</f>
        <v>1</v>
      </c>
      <c r="AL687" s="74" t="n">
        <f aca="false">IF(K687&gt;0,AL686+1,0)</f>
        <v>0</v>
      </c>
      <c r="AM687" s="74" t="n">
        <f aca="false">IF(K687&lt;=0,AM686+1,0)</f>
        <v>2</v>
      </c>
    </row>
    <row r="688" customFormat="false" ht="15" hidden="false" customHeight="false" outlineLevel="0" collapsed="false">
      <c r="A688" s="61" t="n">
        <v>687</v>
      </c>
      <c r="B688" s="62" t="n">
        <v>42682.6354166667</v>
      </c>
      <c r="C688" s="63" t="n">
        <f aca="false">YEAR(B688)</f>
        <v>2016</v>
      </c>
      <c r="D688" s="32" t="s">
        <v>277</v>
      </c>
      <c r="E688" s="64" t="n">
        <v>8552.1</v>
      </c>
      <c r="F688" s="65" t="n">
        <v>-0.0286</v>
      </c>
      <c r="G688" s="66" t="n">
        <v>-244.59006</v>
      </c>
      <c r="H688" s="67" t="n">
        <f aca="false">E688+IF(D688="Long",1,-1)*G688</f>
        <v>8307.50994</v>
      </c>
      <c r="I688" s="68" t="n">
        <f aca="false">Assumptions!$B$58</f>
        <v>5.35750011455817</v>
      </c>
      <c r="J688" s="68" t="n">
        <f aca="false">INDEX(Yearly!$T$5:$T$22,MATCH(C688,Yearly!$A$5:$A$22,0))</f>
        <v>0.706483531590088</v>
      </c>
      <c r="K688" s="68" t="n">
        <f aca="false">G688-I688-J688</f>
        <v>-250.654043646148</v>
      </c>
      <c r="L688" s="69" t="n">
        <f aca="false">(I688+J688)/Assumptions!$B$8</f>
        <v>0.000267383791848752</v>
      </c>
      <c r="M688" s="70" t="n">
        <f aca="false">F688-L688</f>
        <v>-0.0288673837918488</v>
      </c>
      <c r="N688" s="71" t="n">
        <f aca="false">G688*Assumptions!$B$7</f>
        <v>-1923700.8219</v>
      </c>
      <c r="O688" s="71" t="n">
        <f aca="false">K688*Assumptions!$B$7</f>
        <v>-1971394.05327696</v>
      </c>
      <c r="P688" s="68" t="n">
        <f aca="false">P687+G688</f>
        <v>10916.699315</v>
      </c>
      <c r="Q688" s="68" t="n">
        <f aca="false">MAX(Q687,P688)</f>
        <v>11268.2682</v>
      </c>
      <c r="R688" s="68" t="n">
        <f aca="false">Q688-P688</f>
        <v>351.568885000002</v>
      </c>
      <c r="S688" s="68" t="n">
        <f aca="false">S687+K688</f>
        <v>6741.26389604731</v>
      </c>
      <c r="T688" s="68" t="n">
        <f aca="false">MAX(T687,S688)</f>
        <v>7306.63882647784</v>
      </c>
      <c r="U688" s="68" t="n">
        <f aca="false">T688-S688</f>
        <v>565.374930430524</v>
      </c>
      <c r="V688" s="70" t="n">
        <f aca="false">V687+F688</f>
        <v>2.0541</v>
      </c>
      <c r="W688" s="70" t="n">
        <f aca="false">MAX(W687,V688)</f>
        <v>2.0946</v>
      </c>
      <c r="X688" s="70" t="n">
        <f aca="false">W688-V688</f>
        <v>0.0404999999999993</v>
      </c>
      <c r="Y688" s="70" t="n">
        <f aca="false">Y687+M688</f>
        <v>1.8699893855777</v>
      </c>
      <c r="Z688" s="70" t="n">
        <f aca="false">MAX(Z687,Y688)</f>
        <v>1.91663921279022</v>
      </c>
      <c r="AA688" s="70" t="n">
        <f aca="false">Z688-Y688</f>
        <v>0.0466498272125211</v>
      </c>
      <c r="AB688" s="72" t="n">
        <f aca="false">AB687*(1+F688)</f>
        <v>7.02411991191522</v>
      </c>
      <c r="AC688" s="73" t="n">
        <f aca="false">MAX(AC687,AB688)</f>
        <v>7.32004756479375</v>
      </c>
      <c r="AD688" s="70" t="n">
        <f aca="false">1-AB688/AC688</f>
        <v>0.040427012291807</v>
      </c>
      <c r="AE688" s="73" t="n">
        <f aca="false">AE687*(1+M688)</f>
        <v>5.8457796179242</v>
      </c>
      <c r="AF688" s="73" t="n">
        <f aca="false">MAX(AF687,AE688)</f>
        <v>6.13814294102706</v>
      </c>
      <c r="AG688" s="70" t="n">
        <f aca="false">1-AE688/AF688</f>
        <v>0.0476305823946709</v>
      </c>
      <c r="AH688" s="74" t="n">
        <f aca="false">IF(R688&gt;0,AH687+1,0)</f>
        <v>23</v>
      </c>
      <c r="AI688" s="74" t="n">
        <f aca="false">IF(U688&gt;0,AI687+1,0)</f>
        <v>44</v>
      </c>
      <c r="AJ688" s="74" t="n">
        <f aca="false">IF(G688&gt;0,AJ687+1,0)</f>
        <v>0</v>
      </c>
      <c r="AK688" s="74" t="n">
        <f aca="false">IF(G688&lt;=0,AK687+1,0)</f>
        <v>2</v>
      </c>
      <c r="AL688" s="74" t="n">
        <f aca="false">IF(K688&gt;0,AL687+1,0)</f>
        <v>0</v>
      </c>
      <c r="AM688" s="74" t="n">
        <f aca="false">IF(K688&lt;=0,AM687+1,0)</f>
        <v>3</v>
      </c>
    </row>
    <row r="689" customFormat="false" ht="15" hidden="false" customHeight="false" outlineLevel="0" collapsed="false">
      <c r="A689" s="61" t="n">
        <v>688</v>
      </c>
      <c r="B689" s="62" t="n">
        <v>42683.40625</v>
      </c>
      <c r="C689" s="63" t="n">
        <f aca="false">YEAR(B689)</f>
        <v>2016</v>
      </c>
      <c r="D689" s="32" t="s">
        <v>276</v>
      </c>
      <c r="E689" s="64" t="n">
        <v>8307.1</v>
      </c>
      <c r="F689" s="65" t="n">
        <v>-0.0303</v>
      </c>
      <c r="G689" s="66" t="n">
        <v>-251.70513</v>
      </c>
      <c r="H689" s="67" t="n">
        <f aca="false">E689+IF(D689="Long",1,-1)*G689</f>
        <v>8558.80513</v>
      </c>
      <c r="I689" s="68" t="n">
        <f aca="false">Assumptions!$B$58</f>
        <v>5.35750011455817</v>
      </c>
      <c r="J689" s="68" t="n">
        <f aca="false">INDEX(Yearly!$T$5:$T$22,MATCH(C689,Yearly!$A$5:$A$22,0))</f>
        <v>0.706483531590088</v>
      </c>
      <c r="K689" s="68" t="n">
        <f aca="false">G689-I689-J689</f>
        <v>-257.769113646148</v>
      </c>
      <c r="L689" s="69" t="n">
        <f aca="false">(I689+J689)/Assumptions!$B$8</f>
        <v>0.000267383791848752</v>
      </c>
      <c r="M689" s="70" t="n">
        <f aca="false">F689-L689</f>
        <v>-0.0305673837918488</v>
      </c>
      <c r="N689" s="71" t="n">
        <f aca="false">G689*Assumptions!$B$7</f>
        <v>-1979660.84745</v>
      </c>
      <c r="O689" s="71" t="n">
        <f aca="false">K689*Assumptions!$B$7</f>
        <v>-2027354.07882696</v>
      </c>
      <c r="P689" s="68" t="n">
        <f aca="false">P688+G689</f>
        <v>10664.994185</v>
      </c>
      <c r="Q689" s="68" t="n">
        <f aca="false">MAX(Q688,P689)</f>
        <v>11268.2682</v>
      </c>
      <c r="R689" s="68" t="n">
        <f aca="false">Q689-P689</f>
        <v>603.274015000003</v>
      </c>
      <c r="S689" s="68" t="n">
        <f aca="false">S688+K689</f>
        <v>6483.49478240116</v>
      </c>
      <c r="T689" s="68" t="n">
        <f aca="false">MAX(T688,S689)</f>
        <v>7306.63882647784</v>
      </c>
      <c r="U689" s="68" t="n">
        <f aca="false">T689-S689</f>
        <v>823.144044076672</v>
      </c>
      <c r="V689" s="70" t="n">
        <f aca="false">V688+F689</f>
        <v>2.0238</v>
      </c>
      <c r="W689" s="70" t="n">
        <f aca="false">MAX(W688,V689)</f>
        <v>2.0946</v>
      </c>
      <c r="X689" s="70" t="n">
        <f aca="false">W689-V689</f>
        <v>0.0707999999999993</v>
      </c>
      <c r="Y689" s="70" t="n">
        <f aca="false">Y688+M689</f>
        <v>1.83942200178585</v>
      </c>
      <c r="Z689" s="70" t="n">
        <f aca="false">MAX(Z688,Y689)</f>
        <v>1.91663921279022</v>
      </c>
      <c r="AA689" s="70" t="n">
        <f aca="false">Z689-Y689</f>
        <v>0.0772172110043699</v>
      </c>
      <c r="AB689" s="72" t="n">
        <f aca="false">AB688*(1+F689)</f>
        <v>6.81128907858419</v>
      </c>
      <c r="AC689" s="73" t="n">
        <f aca="false">MAX(AC688,AB689)</f>
        <v>7.32004756479375</v>
      </c>
      <c r="AD689" s="70" t="n">
        <f aca="false">1-AB689/AC689</f>
        <v>0.0695020738193652</v>
      </c>
      <c r="AE689" s="73" t="n">
        <f aca="false">AE688*(1+M689)</f>
        <v>5.66708942878054</v>
      </c>
      <c r="AF689" s="73" t="n">
        <f aca="false">MAX(AF688,AE689)</f>
        <v>6.13814294102706</v>
      </c>
      <c r="AG689" s="70" t="n">
        <f aca="false">1-AE689/AF689</f>
        <v>0.0767420238942325</v>
      </c>
      <c r="AH689" s="74" t="n">
        <f aca="false">IF(R689&gt;0,AH688+1,0)</f>
        <v>24</v>
      </c>
      <c r="AI689" s="74" t="n">
        <f aca="false">IF(U689&gt;0,AI688+1,0)</f>
        <v>45</v>
      </c>
      <c r="AJ689" s="74" t="n">
        <f aca="false">IF(G689&gt;0,AJ688+1,0)</f>
        <v>0</v>
      </c>
      <c r="AK689" s="74" t="n">
        <f aca="false">IF(G689&lt;=0,AK688+1,0)</f>
        <v>3</v>
      </c>
      <c r="AL689" s="74" t="n">
        <f aca="false">IF(K689&gt;0,AL688+1,0)</f>
        <v>0</v>
      </c>
      <c r="AM689" s="74" t="n">
        <f aca="false">IF(K689&lt;=0,AM688+1,0)</f>
        <v>4</v>
      </c>
    </row>
    <row r="690" customFormat="false" ht="15" hidden="false" customHeight="false" outlineLevel="0" collapsed="false">
      <c r="A690" s="61" t="n">
        <v>689</v>
      </c>
      <c r="B690" s="62" t="n">
        <v>42684.3854166667</v>
      </c>
      <c r="C690" s="63" t="n">
        <f aca="false">YEAR(B690)</f>
        <v>2016</v>
      </c>
      <c r="D690" s="32" t="s">
        <v>277</v>
      </c>
      <c r="E690" s="64" t="n">
        <v>8559</v>
      </c>
      <c r="F690" s="65" t="n">
        <v>-0.0185</v>
      </c>
      <c r="G690" s="66" t="n">
        <v>-158.3415</v>
      </c>
      <c r="H690" s="67" t="n">
        <f aca="false">E690+IF(D690="Long",1,-1)*G690</f>
        <v>8400.6585</v>
      </c>
      <c r="I690" s="68" t="n">
        <f aca="false">Assumptions!$B$58</f>
        <v>5.35750011455817</v>
      </c>
      <c r="J690" s="68" t="n">
        <f aca="false">INDEX(Yearly!$T$5:$T$22,MATCH(C690,Yearly!$A$5:$A$22,0))</f>
        <v>0.706483531590088</v>
      </c>
      <c r="K690" s="68" t="n">
        <f aca="false">G690-I690-J690</f>
        <v>-164.405483646148</v>
      </c>
      <c r="L690" s="69" t="n">
        <f aca="false">(I690+J690)/Assumptions!$B$8</f>
        <v>0.000267383791848752</v>
      </c>
      <c r="M690" s="70" t="n">
        <f aca="false">F690-L690</f>
        <v>-0.0187673837918488</v>
      </c>
      <c r="N690" s="71" t="n">
        <f aca="false">G690*Assumptions!$B$7</f>
        <v>-1245355.8975</v>
      </c>
      <c r="O690" s="71" t="n">
        <f aca="false">K690*Assumptions!$B$7</f>
        <v>-1293049.12887696</v>
      </c>
      <c r="P690" s="68" t="n">
        <f aca="false">P689+G690</f>
        <v>10506.652685</v>
      </c>
      <c r="Q690" s="68" t="n">
        <f aca="false">MAX(Q689,P690)</f>
        <v>11268.2682</v>
      </c>
      <c r="R690" s="68" t="n">
        <f aca="false">Q690-P690</f>
        <v>761.615515000003</v>
      </c>
      <c r="S690" s="68" t="n">
        <f aca="false">S689+K690</f>
        <v>6319.08929875502</v>
      </c>
      <c r="T690" s="68" t="n">
        <f aca="false">MAX(T689,S690)</f>
        <v>7306.63882647784</v>
      </c>
      <c r="U690" s="68" t="n">
        <f aca="false">T690-S690</f>
        <v>987.54952772282</v>
      </c>
      <c r="V690" s="70" t="n">
        <f aca="false">V689+F690</f>
        <v>2.0053</v>
      </c>
      <c r="W690" s="70" t="n">
        <f aca="false">MAX(W689,V690)</f>
        <v>2.0946</v>
      </c>
      <c r="X690" s="70" t="n">
        <f aca="false">W690-V690</f>
        <v>0.0892999999999993</v>
      </c>
      <c r="Y690" s="70" t="n">
        <f aca="false">Y689+M690</f>
        <v>1.820654617994</v>
      </c>
      <c r="Z690" s="70" t="n">
        <f aca="false">MAX(Z689,Y690)</f>
        <v>1.91663921279022</v>
      </c>
      <c r="AA690" s="70" t="n">
        <f aca="false">Z690-Y690</f>
        <v>0.0959845947962186</v>
      </c>
      <c r="AB690" s="72" t="n">
        <f aca="false">AB689*(1+F690)</f>
        <v>6.68528023063038</v>
      </c>
      <c r="AC690" s="73" t="n">
        <f aca="false">MAX(AC689,AB690)</f>
        <v>7.32004756479375</v>
      </c>
      <c r="AD690" s="70" t="n">
        <f aca="false">1-AB690/AC690</f>
        <v>0.0867162854537069</v>
      </c>
      <c r="AE690" s="73" t="n">
        <f aca="false">AE689*(1+M690)</f>
        <v>5.56073298648789</v>
      </c>
      <c r="AF690" s="73" t="n">
        <f aca="false">MAX(AF689,AE690)</f>
        <v>6.13814294102706</v>
      </c>
      <c r="AG690" s="70" t="n">
        <f aca="false">1-AE690/AF690</f>
        <v>0.0940691606706948</v>
      </c>
      <c r="AH690" s="74" t="n">
        <f aca="false">IF(R690&gt;0,AH689+1,0)</f>
        <v>25</v>
      </c>
      <c r="AI690" s="74" t="n">
        <f aca="false">IF(U690&gt;0,AI689+1,0)</f>
        <v>46</v>
      </c>
      <c r="AJ690" s="74" t="n">
        <f aca="false">IF(G690&gt;0,AJ689+1,0)</f>
        <v>0</v>
      </c>
      <c r="AK690" s="74" t="n">
        <f aca="false">IF(G690&lt;=0,AK689+1,0)</f>
        <v>4</v>
      </c>
      <c r="AL690" s="74" t="n">
        <f aca="false">IF(K690&gt;0,AL689+1,0)</f>
        <v>0</v>
      </c>
      <c r="AM690" s="74" t="n">
        <f aca="false">IF(K690&lt;=0,AM689+1,0)</f>
        <v>5</v>
      </c>
    </row>
    <row r="691" customFormat="false" ht="15" hidden="false" customHeight="false" outlineLevel="0" collapsed="false">
      <c r="A691" s="61" t="n">
        <v>690</v>
      </c>
      <c r="B691" s="62" t="n">
        <v>42685.40625</v>
      </c>
      <c r="C691" s="63" t="n">
        <f aca="false">YEAR(B691)</f>
        <v>2016</v>
      </c>
      <c r="D691" s="32" t="s">
        <v>276</v>
      </c>
      <c r="E691" s="64" t="n">
        <v>8400.7</v>
      </c>
      <c r="F691" s="65" t="n">
        <v>0.0418</v>
      </c>
      <c r="G691" s="66" t="n">
        <v>351.14926</v>
      </c>
      <c r="H691" s="67" t="n">
        <f aca="false">E691+IF(D691="Long",1,-1)*G691</f>
        <v>8049.55074</v>
      </c>
      <c r="I691" s="68" t="n">
        <f aca="false">Assumptions!$B$58</f>
        <v>5.35750011455817</v>
      </c>
      <c r="J691" s="68" t="n">
        <f aca="false">INDEX(Yearly!$T$5:$T$22,MATCH(C691,Yearly!$A$5:$A$22,0))</f>
        <v>0.706483531590088</v>
      </c>
      <c r="K691" s="68" t="n">
        <f aca="false">G691-I691-J691</f>
        <v>345.085276353852</v>
      </c>
      <c r="L691" s="69" t="n">
        <f aca="false">(I691+J691)/Assumptions!$B$8</f>
        <v>0.000267383791848752</v>
      </c>
      <c r="M691" s="70" t="n">
        <f aca="false">F691-L691</f>
        <v>0.0415326162081513</v>
      </c>
      <c r="N691" s="71" t="n">
        <f aca="false">G691*Assumptions!$B$7</f>
        <v>2761788.9299</v>
      </c>
      <c r="O691" s="71" t="n">
        <f aca="false">K691*Assumptions!$B$7</f>
        <v>2714095.69852304</v>
      </c>
      <c r="P691" s="68" t="n">
        <f aca="false">P690+G691</f>
        <v>10857.801945</v>
      </c>
      <c r="Q691" s="68" t="n">
        <f aca="false">MAX(Q690,P691)</f>
        <v>11268.2682</v>
      </c>
      <c r="R691" s="68" t="n">
        <f aca="false">Q691-P691</f>
        <v>410.466255000003</v>
      </c>
      <c r="S691" s="68" t="n">
        <f aca="false">S690+K691</f>
        <v>6664.17457510887</v>
      </c>
      <c r="T691" s="68" t="n">
        <f aca="false">MAX(T690,S691)</f>
        <v>7306.63882647784</v>
      </c>
      <c r="U691" s="68" t="n">
        <f aca="false">T691-S691</f>
        <v>642.464251368969</v>
      </c>
      <c r="V691" s="70" t="n">
        <f aca="false">V690+F691</f>
        <v>2.0471</v>
      </c>
      <c r="W691" s="70" t="n">
        <f aca="false">MAX(W690,V691)</f>
        <v>2.0946</v>
      </c>
      <c r="X691" s="70" t="n">
        <f aca="false">W691-V691</f>
        <v>0.0474999999999994</v>
      </c>
      <c r="Y691" s="70" t="n">
        <f aca="false">Y690+M691</f>
        <v>1.86218723420215</v>
      </c>
      <c r="Z691" s="70" t="n">
        <f aca="false">MAX(Z690,Y691)</f>
        <v>1.91663921279022</v>
      </c>
      <c r="AA691" s="70" t="n">
        <f aca="false">Z691-Y691</f>
        <v>0.0544519785880673</v>
      </c>
      <c r="AB691" s="72" t="n">
        <f aca="false">AB690*(1+F691)</f>
        <v>6.96472494427073</v>
      </c>
      <c r="AC691" s="73" t="n">
        <f aca="false">MAX(AC690,AB691)</f>
        <v>7.32004756479375</v>
      </c>
      <c r="AD691" s="70" t="n">
        <f aca="false">1-AB691/AC691</f>
        <v>0.0485410261856719</v>
      </c>
      <c r="AE691" s="73" t="n">
        <f aca="false">AE690*(1+M691)</f>
        <v>5.7916847754517</v>
      </c>
      <c r="AF691" s="73" t="n">
        <f aca="false">MAX(AF690,AE691)</f>
        <v>6.13814294102706</v>
      </c>
      <c r="AG691" s="70" t="n">
        <f aca="false">1-AE691/AF691</f>
        <v>0.0564434828097025</v>
      </c>
      <c r="AH691" s="74" t="n">
        <f aca="false">IF(R691&gt;0,AH690+1,0)</f>
        <v>26</v>
      </c>
      <c r="AI691" s="74" t="n">
        <f aca="false">IF(U691&gt;0,AI690+1,0)</f>
        <v>47</v>
      </c>
      <c r="AJ691" s="74" t="n">
        <f aca="false">IF(G691&gt;0,AJ690+1,0)</f>
        <v>1</v>
      </c>
      <c r="AK691" s="74" t="n">
        <f aca="false">IF(G691&lt;=0,AK690+1,0)</f>
        <v>0</v>
      </c>
      <c r="AL691" s="74" t="n">
        <f aca="false">IF(K691&gt;0,AL690+1,0)</f>
        <v>1</v>
      </c>
      <c r="AM691" s="74" t="n">
        <f aca="false">IF(K691&lt;=0,AM690+1,0)</f>
        <v>0</v>
      </c>
    </row>
    <row r="692" customFormat="false" ht="15" hidden="false" customHeight="false" outlineLevel="0" collapsed="false">
      <c r="A692" s="61" t="n">
        <v>691</v>
      </c>
      <c r="B692" s="62" t="n">
        <v>42699.46875</v>
      </c>
      <c r="C692" s="63" t="n">
        <f aca="false">YEAR(B692)</f>
        <v>2016</v>
      </c>
      <c r="D692" s="32" t="s">
        <v>277</v>
      </c>
      <c r="E692" s="64" t="n">
        <v>8049.9</v>
      </c>
      <c r="F692" s="65" t="n">
        <v>0.01</v>
      </c>
      <c r="G692" s="66" t="n">
        <v>80.499</v>
      </c>
      <c r="H692" s="67" t="n">
        <f aca="false">E692+IF(D692="Long",1,-1)*G692</f>
        <v>8130.399</v>
      </c>
      <c r="I692" s="68" t="n">
        <f aca="false">Assumptions!$B$58</f>
        <v>5.35750011455817</v>
      </c>
      <c r="J692" s="68" t="n">
        <f aca="false">INDEX(Yearly!$T$5:$T$22,MATCH(C692,Yearly!$A$5:$A$22,0))</f>
        <v>0.706483531590088</v>
      </c>
      <c r="K692" s="68" t="n">
        <f aca="false">G692-I692-J692</f>
        <v>74.4350163538517</v>
      </c>
      <c r="L692" s="69" t="n">
        <f aca="false">(I692+J692)/Assumptions!$B$8</f>
        <v>0.000267383791848752</v>
      </c>
      <c r="M692" s="70" t="n">
        <f aca="false">F692-L692</f>
        <v>0.00973261620815125</v>
      </c>
      <c r="N692" s="71" t="n">
        <f aca="false">G692*Assumptions!$B$7</f>
        <v>633124.635</v>
      </c>
      <c r="O692" s="71" t="n">
        <f aca="false">K692*Assumptions!$B$7</f>
        <v>585431.403623044</v>
      </c>
      <c r="P692" s="68" t="n">
        <f aca="false">P691+G692</f>
        <v>10938.300945</v>
      </c>
      <c r="Q692" s="68" t="n">
        <f aca="false">MAX(Q691,P692)</f>
        <v>11268.2682</v>
      </c>
      <c r="R692" s="68" t="n">
        <f aca="false">Q692-P692</f>
        <v>329.967255000003</v>
      </c>
      <c r="S692" s="68" t="n">
        <f aca="false">S691+K692</f>
        <v>6738.60959146272</v>
      </c>
      <c r="T692" s="68" t="n">
        <f aca="false">MAX(T691,S692)</f>
        <v>7306.63882647784</v>
      </c>
      <c r="U692" s="68" t="n">
        <f aca="false">T692-S692</f>
        <v>568.029235015117</v>
      </c>
      <c r="V692" s="70" t="n">
        <f aca="false">V691+F692</f>
        <v>2.0571</v>
      </c>
      <c r="W692" s="70" t="n">
        <f aca="false">MAX(W691,V692)</f>
        <v>2.0946</v>
      </c>
      <c r="X692" s="70" t="n">
        <f aca="false">W692-V692</f>
        <v>0.0374999999999996</v>
      </c>
      <c r="Y692" s="70" t="n">
        <f aca="false">Y691+M692</f>
        <v>1.8719198504103</v>
      </c>
      <c r="Z692" s="70" t="n">
        <f aca="false">MAX(Z691,Y692)</f>
        <v>1.91663921279022</v>
      </c>
      <c r="AA692" s="70" t="n">
        <f aca="false">Z692-Y692</f>
        <v>0.044719362379916</v>
      </c>
      <c r="AB692" s="72" t="n">
        <f aca="false">AB691*(1+F692)</f>
        <v>7.03437219371344</v>
      </c>
      <c r="AC692" s="73" t="n">
        <f aca="false">MAX(AC691,AB692)</f>
        <v>7.32004756479375</v>
      </c>
      <c r="AD692" s="70" t="n">
        <f aca="false">1-AB692/AC692</f>
        <v>0.0390264364475287</v>
      </c>
      <c r="AE692" s="73" t="n">
        <f aca="false">AE691*(1+M692)</f>
        <v>5.84805302056976</v>
      </c>
      <c r="AF692" s="73" t="n">
        <f aca="false">MAX(AF691,AE692)</f>
        <v>6.13814294102706</v>
      </c>
      <c r="AG692" s="70" t="n">
        <f aca="false">1-AE692/AF692</f>
        <v>0.0472602093571896</v>
      </c>
      <c r="AH692" s="74" t="n">
        <f aca="false">IF(R692&gt;0,AH691+1,0)</f>
        <v>27</v>
      </c>
      <c r="AI692" s="74" t="n">
        <f aca="false">IF(U692&gt;0,AI691+1,0)</f>
        <v>48</v>
      </c>
      <c r="AJ692" s="74" t="n">
        <f aca="false">IF(G692&gt;0,AJ691+1,0)</f>
        <v>2</v>
      </c>
      <c r="AK692" s="74" t="n">
        <f aca="false">IF(G692&lt;=0,AK691+1,0)</f>
        <v>0</v>
      </c>
      <c r="AL692" s="74" t="n">
        <f aca="false">IF(K692&gt;0,AL691+1,0)</f>
        <v>2</v>
      </c>
      <c r="AM692" s="74" t="n">
        <f aca="false">IF(K692&lt;=0,AM691+1,0)</f>
        <v>0</v>
      </c>
    </row>
    <row r="693" customFormat="false" ht="15" hidden="false" customHeight="false" outlineLevel="0" collapsed="false">
      <c r="A693" s="61" t="n">
        <v>692</v>
      </c>
      <c r="B693" s="62" t="n">
        <v>42706.40625</v>
      </c>
      <c r="C693" s="63" t="n">
        <f aca="false">YEAR(B693)</f>
        <v>2016</v>
      </c>
      <c r="D693" s="32" t="s">
        <v>276</v>
      </c>
      <c r="E693" s="64" t="n">
        <v>8130.4</v>
      </c>
      <c r="F693" s="65" t="n">
        <v>-0.0025</v>
      </c>
      <c r="G693" s="66" t="n">
        <v>-20.326</v>
      </c>
      <c r="H693" s="67" t="n">
        <f aca="false">E693+IF(D693="Long",1,-1)*G693</f>
        <v>8150.726</v>
      </c>
      <c r="I693" s="68" t="n">
        <f aca="false">Assumptions!$B$58</f>
        <v>5.35750011455817</v>
      </c>
      <c r="J693" s="68" t="n">
        <f aca="false">INDEX(Yearly!$T$5:$T$22,MATCH(C693,Yearly!$A$5:$A$22,0))</f>
        <v>0.706483531590088</v>
      </c>
      <c r="K693" s="68" t="n">
        <f aca="false">G693-I693-J693</f>
        <v>-26.3899836461483</v>
      </c>
      <c r="L693" s="69" t="n">
        <f aca="false">(I693+J693)/Assumptions!$B$8</f>
        <v>0.000267383791848752</v>
      </c>
      <c r="M693" s="70" t="n">
        <f aca="false">F693-L693</f>
        <v>-0.00276738379184875</v>
      </c>
      <c r="N693" s="71" t="n">
        <f aca="false">G693*Assumptions!$B$7</f>
        <v>-159863.99</v>
      </c>
      <c r="O693" s="71" t="n">
        <f aca="false">K693*Assumptions!$B$7</f>
        <v>-207557.221376956</v>
      </c>
      <c r="P693" s="68" t="n">
        <f aca="false">P692+G693</f>
        <v>10917.974945</v>
      </c>
      <c r="Q693" s="68" t="n">
        <f aca="false">MAX(Q692,P693)</f>
        <v>11268.2682</v>
      </c>
      <c r="R693" s="68" t="n">
        <f aca="false">Q693-P693</f>
        <v>350.293255000002</v>
      </c>
      <c r="S693" s="68" t="n">
        <f aca="false">S692+K693</f>
        <v>6712.21960781657</v>
      </c>
      <c r="T693" s="68" t="n">
        <f aca="false">MAX(T692,S693)</f>
        <v>7306.63882647784</v>
      </c>
      <c r="U693" s="68" t="n">
        <f aca="false">T693-S693</f>
        <v>594.419218661265</v>
      </c>
      <c r="V693" s="70" t="n">
        <f aca="false">V692+F693</f>
        <v>2.0546</v>
      </c>
      <c r="W693" s="70" t="n">
        <f aca="false">MAX(W692,V693)</f>
        <v>2.0946</v>
      </c>
      <c r="X693" s="70" t="n">
        <f aca="false">W693-V693</f>
        <v>0.0399999999999996</v>
      </c>
      <c r="Y693" s="70" t="n">
        <f aca="false">Y692+M693</f>
        <v>1.86915246661845</v>
      </c>
      <c r="Z693" s="70" t="n">
        <f aca="false">MAX(Z692,Y693)</f>
        <v>1.91663921279022</v>
      </c>
      <c r="AA693" s="70" t="n">
        <f aca="false">Z693-Y693</f>
        <v>0.0474867461717647</v>
      </c>
      <c r="AB693" s="72" t="n">
        <f aca="false">AB692*(1+F693)</f>
        <v>7.01678626322916</v>
      </c>
      <c r="AC693" s="73" t="n">
        <f aca="false">MAX(AC692,AB693)</f>
        <v>7.32004756479375</v>
      </c>
      <c r="AD693" s="70" t="n">
        <f aca="false">1-AB693/AC693</f>
        <v>0.0414288703564097</v>
      </c>
      <c r="AE693" s="73" t="n">
        <f aca="false">AE692*(1+M693)</f>
        <v>5.83186921342677</v>
      </c>
      <c r="AF693" s="73" t="n">
        <f aca="false">MAX(AF692,AE693)</f>
        <v>6.13814294102706</v>
      </c>
      <c r="AG693" s="70" t="n">
        <f aca="false">1-AE693/AF693</f>
        <v>0.0498968060116638</v>
      </c>
      <c r="AH693" s="74" t="n">
        <f aca="false">IF(R693&gt;0,AH692+1,0)</f>
        <v>28</v>
      </c>
      <c r="AI693" s="74" t="n">
        <f aca="false">IF(U693&gt;0,AI692+1,0)</f>
        <v>49</v>
      </c>
      <c r="AJ693" s="74" t="n">
        <f aca="false">IF(G693&gt;0,AJ692+1,0)</f>
        <v>0</v>
      </c>
      <c r="AK693" s="74" t="n">
        <f aca="false">IF(G693&lt;=0,AK692+1,0)</f>
        <v>1</v>
      </c>
      <c r="AL693" s="74" t="n">
        <f aca="false">IF(K693&gt;0,AL692+1,0)</f>
        <v>0</v>
      </c>
      <c r="AM693" s="74" t="n">
        <f aca="false">IF(K693&lt;=0,AM692+1,0)</f>
        <v>1</v>
      </c>
    </row>
    <row r="694" customFormat="false" ht="15" hidden="false" customHeight="false" outlineLevel="0" collapsed="false">
      <c r="A694" s="61" t="n">
        <v>693</v>
      </c>
      <c r="B694" s="62" t="n">
        <v>42710.3854166667</v>
      </c>
      <c r="C694" s="63" t="n">
        <f aca="false">YEAR(B694)</f>
        <v>2016</v>
      </c>
      <c r="D694" s="32" t="s">
        <v>277</v>
      </c>
      <c r="E694" s="64" t="n">
        <v>8150.65</v>
      </c>
      <c r="F694" s="65" t="n">
        <v>0.0025</v>
      </c>
      <c r="G694" s="66" t="n">
        <v>20.376625</v>
      </c>
      <c r="H694" s="67" t="n">
        <f aca="false">E694+IF(D694="Long",1,-1)*G694</f>
        <v>8171.026625</v>
      </c>
      <c r="I694" s="68" t="n">
        <f aca="false">Assumptions!$B$58</f>
        <v>5.35750011455817</v>
      </c>
      <c r="J694" s="68" t="n">
        <f aca="false">INDEX(Yearly!$T$5:$T$22,MATCH(C694,Yearly!$A$5:$A$22,0))</f>
        <v>0.706483531590088</v>
      </c>
      <c r="K694" s="68" t="n">
        <f aca="false">G694-I694-J694</f>
        <v>14.3126413538517</v>
      </c>
      <c r="L694" s="69" t="n">
        <f aca="false">(I694+J694)/Assumptions!$B$8</f>
        <v>0.000267383791848752</v>
      </c>
      <c r="M694" s="70" t="n">
        <f aca="false">F694-L694</f>
        <v>0.00223261620815125</v>
      </c>
      <c r="N694" s="71" t="n">
        <f aca="false">G694*Assumptions!$B$7</f>
        <v>160262.155625</v>
      </c>
      <c r="O694" s="71" t="n">
        <f aca="false">K694*Assumptions!$B$7</f>
        <v>112568.924248044</v>
      </c>
      <c r="P694" s="68" t="n">
        <f aca="false">P693+G694</f>
        <v>10938.35157</v>
      </c>
      <c r="Q694" s="68" t="n">
        <f aca="false">MAX(Q693,P694)</f>
        <v>11268.2682</v>
      </c>
      <c r="R694" s="68" t="n">
        <f aca="false">Q694-P694</f>
        <v>329.916630000002</v>
      </c>
      <c r="S694" s="68" t="n">
        <f aca="false">S693+K694</f>
        <v>6726.53224917042</v>
      </c>
      <c r="T694" s="68" t="n">
        <f aca="false">MAX(T693,S694)</f>
        <v>7306.63882647784</v>
      </c>
      <c r="U694" s="68" t="n">
        <f aca="false">T694-S694</f>
        <v>580.106577307412</v>
      </c>
      <c r="V694" s="70" t="n">
        <f aca="false">V693+F694</f>
        <v>2.0571</v>
      </c>
      <c r="W694" s="70" t="n">
        <f aca="false">MAX(W693,V694)</f>
        <v>2.0946</v>
      </c>
      <c r="X694" s="70" t="n">
        <f aca="false">W694-V694</f>
        <v>0.0374999999999996</v>
      </c>
      <c r="Y694" s="70" t="n">
        <f aca="false">Y693+M694</f>
        <v>1.87138508282661</v>
      </c>
      <c r="Z694" s="70" t="n">
        <f aca="false">MAX(Z693,Y694)</f>
        <v>1.91663921279022</v>
      </c>
      <c r="AA694" s="70" t="n">
        <f aca="false">Z694-Y694</f>
        <v>0.0452541299636136</v>
      </c>
      <c r="AB694" s="72" t="n">
        <f aca="false">AB693*(1+F694)</f>
        <v>7.03432822888723</v>
      </c>
      <c r="AC694" s="73" t="n">
        <f aca="false">MAX(AC693,AB694)</f>
        <v>7.32004756479375</v>
      </c>
      <c r="AD694" s="70" t="n">
        <f aca="false">1-AB694/AC694</f>
        <v>0.0390324425323009</v>
      </c>
      <c r="AE694" s="73" t="n">
        <f aca="false">AE693*(1+M694)</f>
        <v>5.84488953915648</v>
      </c>
      <c r="AF694" s="73" t="n">
        <f aca="false">MAX(AF693,AE694)</f>
        <v>6.13814294102706</v>
      </c>
      <c r="AG694" s="70" t="n">
        <f aca="false">1-AE694/AF694</f>
        <v>0.0477755902213493</v>
      </c>
      <c r="AH694" s="74" t="n">
        <f aca="false">IF(R694&gt;0,AH693+1,0)</f>
        <v>29</v>
      </c>
      <c r="AI694" s="74" t="n">
        <f aca="false">IF(U694&gt;0,AI693+1,0)</f>
        <v>50</v>
      </c>
      <c r="AJ694" s="74" t="n">
        <f aca="false">IF(G694&gt;0,AJ693+1,0)</f>
        <v>1</v>
      </c>
      <c r="AK694" s="74" t="n">
        <f aca="false">IF(G694&lt;=0,AK693+1,0)</f>
        <v>0</v>
      </c>
      <c r="AL694" s="74" t="n">
        <f aca="false">IF(K694&gt;0,AL693+1,0)</f>
        <v>1</v>
      </c>
      <c r="AM694" s="74" t="n">
        <f aca="false">IF(K694&lt;=0,AM693+1,0)</f>
        <v>0</v>
      </c>
    </row>
    <row r="695" customFormat="false" ht="15" hidden="false" customHeight="false" outlineLevel="0" collapsed="false">
      <c r="A695" s="61" t="n">
        <v>694</v>
      </c>
      <c r="B695" s="62" t="n">
        <v>42711.3854166667</v>
      </c>
      <c r="C695" s="63" t="n">
        <f aca="false">YEAR(B695)</f>
        <v>2016</v>
      </c>
      <c r="D695" s="32" t="s">
        <v>276</v>
      </c>
      <c r="E695" s="64" t="n">
        <v>8170.7</v>
      </c>
      <c r="F695" s="65" t="n">
        <v>0.0007</v>
      </c>
      <c r="G695" s="66" t="n">
        <v>5.71949</v>
      </c>
      <c r="H695" s="67" t="n">
        <f aca="false">E695+IF(D695="Long",1,-1)*G695</f>
        <v>8164.98051</v>
      </c>
      <c r="I695" s="68" t="n">
        <f aca="false">Assumptions!$B$58</f>
        <v>5.35750011455817</v>
      </c>
      <c r="J695" s="68" t="n">
        <f aca="false">INDEX(Yearly!$T$5:$T$22,MATCH(C695,Yearly!$A$5:$A$22,0))</f>
        <v>0.706483531590088</v>
      </c>
      <c r="K695" s="68" t="n">
        <f aca="false">G695-I695-J695</f>
        <v>-0.344493646148256</v>
      </c>
      <c r="L695" s="69" t="n">
        <f aca="false">(I695+J695)/Assumptions!$B$8</f>
        <v>0.000267383791848752</v>
      </c>
      <c r="M695" s="70" t="n">
        <f aca="false">F695-L695</f>
        <v>0.000432616208151248</v>
      </c>
      <c r="N695" s="71" t="n">
        <f aca="false">G695*Assumptions!$B$7</f>
        <v>44983.78885</v>
      </c>
      <c r="O695" s="71" t="n">
        <f aca="false">K695*Assumptions!$B$7</f>
        <v>-2709.44252695603</v>
      </c>
      <c r="P695" s="68" t="n">
        <f aca="false">P694+G695</f>
        <v>10944.07106</v>
      </c>
      <c r="Q695" s="68" t="n">
        <f aca="false">MAX(Q694,P695)</f>
        <v>11268.2682</v>
      </c>
      <c r="R695" s="68" t="n">
        <f aca="false">Q695-P695</f>
        <v>324.197140000002</v>
      </c>
      <c r="S695" s="68" t="n">
        <f aca="false">S694+K695</f>
        <v>6726.18775552427</v>
      </c>
      <c r="T695" s="68" t="n">
        <f aca="false">MAX(T694,S695)</f>
        <v>7306.63882647784</v>
      </c>
      <c r="U695" s="68" t="n">
        <f aca="false">T695-S695</f>
        <v>580.451070953561</v>
      </c>
      <c r="V695" s="70" t="n">
        <f aca="false">V694+F695</f>
        <v>2.0578</v>
      </c>
      <c r="W695" s="70" t="n">
        <f aca="false">MAX(W694,V695)</f>
        <v>2.0946</v>
      </c>
      <c r="X695" s="70" t="n">
        <f aca="false">W695-V695</f>
        <v>0.0367999999999995</v>
      </c>
      <c r="Y695" s="70" t="n">
        <f aca="false">Y694+M695</f>
        <v>1.87181769903476</v>
      </c>
      <c r="Z695" s="70" t="n">
        <f aca="false">MAX(Z694,Y695)</f>
        <v>1.91663921279022</v>
      </c>
      <c r="AA695" s="70" t="n">
        <f aca="false">Z695-Y695</f>
        <v>0.0448215137554624</v>
      </c>
      <c r="AB695" s="72" t="n">
        <f aca="false">AB694*(1+F695)</f>
        <v>7.03925225864745</v>
      </c>
      <c r="AC695" s="73" t="n">
        <f aca="false">MAX(AC694,AB695)</f>
        <v>7.32004756479375</v>
      </c>
      <c r="AD695" s="70" t="n">
        <f aca="false">1-AB695/AC695</f>
        <v>0.0383597652420735</v>
      </c>
      <c r="AE695" s="73" t="n">
        <f aca="false">AE694*(1+M695)</f>
        <v>5.84741813310597</v>
      </c>
      <c r="AF695" s="73" t="n">
        <f aca="false">MAX(AF694,AE695)</f>
        <v>6.13814294102706</v>
      </c>
      <c r="AG695" s="70" t="n">
        <f aca="false">1-AE695/AF695</f>
        <v>0.0473636425078818</v>
      </c>
      <c r="AH695" s="74" t="n">
        <f aca="false">IF(R695&gt;0,AH694+1,0)</f>
        <v>30</v>
      </c>
      <c r="AI695" s="74" t="n">
        <f aca="false">IF(U695&gt;0,AI694+1,0)</f>
        <v>51</v>
      </c>
      <c r="AJ695" s="74" t="n">
        <f aca="false">IF(G695&gt;0,AJ694+1,0)</f>
        <v>2</v>
      </c>
      <c r="AK695" s="74" t="n">
        <f aca="false">IF(G695&lt;=0,AK694+1,0)</f>
        <v>0</v>
      </c>
      <c r="AL695" s="74" t="n">
        <f aca="false">IF(K695&gt;0,AL694+1,0)</f>
        <v>0</v>
      </c>
      <c r="AM695" s="74" t="n">
        <f aca="false">IF(K695&lt;=0,AM694+1,0)</f>
        <v>1</v>
      </c>
    </row>
    <row r="696" customFormat="false" ht="15" hidden="false" customHeight="false" outlineLevel="0" collapsed="false">
      <c r="A696" s="61" t="n">
        <v>695</v>
      </c>
      <c r="B696" s="62" t="n">
        <v>42711.4680555556</v>
      </c>
      <c r="C696" s="63" t="n">
        <f aca="false">YEAR(B696)</f>
        <v>2016</v>
      </c>
      <c r="D696" s="32" t="s">
        <v>277</v>
      </c>
      <c r="E696" s="64" t="n">
        <v>8165.35</v>
      </c>
      <c r="F696" s="65" t="n">
        <v>-0.0065</v>
      </c>
      <c r="G696" s="66" t="n">
        <v>-53.074775</v>
      </c>
      <c r="H696" s="67" t="n">
        <f aca="false">E696+IF(D696="Long",1,-1)*G696</f>
        <v>8112.275225</v>
      </c>
      <c r="I696" s="68" t="n">
        <f aca="false">Assumptions!$B$58</f>
        <v>5.35750011455817</v>
      </c>
      <c r="J696" s="68" t="n">
        <f aca="false">INDEX(Yearly!$T$5:$T$22,MATCH(C696,Yearly!$A$5:$A$22,0))</f>
        <v>0.706483531590088</v>
      </c>
      <c r="K696" s="68" t="n">
        <f aca="false">G696-I696-J696</f>
        <v>-59.1387586461483</v>
      </c>
      <c r="L696" s="69" t="n">
        <f aca="false">(I696+J696)/Assumptions!$B$8</f>
        <v>0.000267383791848752</v>
      </c>
      <c r="M696" s="70" t="n">
        <f aca="false">F696-L696</f>
        <v>-0.00676738379184875</v>
      </c>
      <c r="N696" s="71" t="n">
        <f aca="false">G696*Assumptions!$B$7</f>
        <v>-417433.105375</v>
      </c>
      <c r="O696" s="71" t="n">
        <f aca="false">K696*Assumptions!$B$7</f>
        <v>-465126.336751956</v>
      </c>
      <c r="P696" s="68" t="n">
        <f aca="false">P695+G696</f>
        <v>10890.996285</v>
      </c>
      <c r="Q696" s="68" t="n">
        <f aca="false">MAX(Q695,P696)</f>
        <v>11268.2682</v>
      </c>
      <c r="R696" s="68" t="n">
        <f aca="false">Q696-P696</f>
        <v>377.271915000001</v>
      </c>
      <c r="S696" s="68" t="n">
        <f aca="false">S695+K696</f>
        <v>6667.04899687813</v>
      </c>
      <c r="T696" s="68" t="n">
        <f aca="false">MAX(T695,S696)</f>
        <v>7306.63882647784</v>
      </c>
      <c r="U696" s="68" t="n">
        <f aca="false">T696-S696</f>
        <v>639.589829599709</v>
      </c>
      <c r="V696" s="70" t="n">
        <f aca="false">V695+F696</f>
        <v>2.0513</v>
      </c>
      <c r="W696" s="70" t="n">
        <f aca="false">MAX(W695,V696)</f>
        <v>2.0946</v>
      </c>
      <c r="X696" s="70" t="n">
        <f aca="false">W696-V696</f>
        <v>0.0432999999999995</v>
      </c>
      <c r="Y696" s="70" t="n">
        <f aca="false">Y695+M696</f>
        <v>1.86505031524291</v>
      </c>
      <c r="Z696" s="70" t="n">
        <f aca="false">MAX(Z695,Y696)</f>
        <v>1.91663921279022</v>
      </c>
      <c r="AA696" s="70" t="n">
        <f aca="false">Z696-Y696</f>
        <v>0.0515888975473111</v>
      </c>
      <c r="AB696" s="72" t="n">
        <f aca="false">AB695*(1+F696)</f>
        <v>6.99349711896624</v>
      </c>
      <c r="AC696" s="73" t="n">
        <f aca="false">MAX(AC695,AB696)</f>
        <v>7.32004756479375</v>
      </c>
      <c r="AD696" s="70" t="n">
        <f aca="false">1-AB696/AC696</f>
        <v>0.0446104267679999</v>
      </c>
      <c r="AE696" s="73" t="n">
        <f aca="false">AE695*(1+M696)</f>
        <v>5.80784641040783</v>
      </c>
      <c r="AF696" s="73" t="n">
        <f aca="false">MAX(AF695,AE696)</f>
        <v>6.13814294102706</v>
      </c>
      <c r="AG696" s="70" t="n">
        <f aca="false">1-AE696/AF696</f>
        <v>0.0538104983530998</v>
      </c>
      <c r="AH696" s="74" t="n">
        <f aca="false">IF(R696&gt;0,AH695+1,0)</f>
        <v>31</v>
      </c>
      <c r="AI696" s="74" t="n">
        <f aca="false">IF(U696&gt;0,AI695+1,0)</f>
        <v>52</v>
      </c>
      <c r="AJ696" s="74" t="n">
        <f aca="false">IF(G696&gt;0,AJ695+1,0)</f>
        <v>0</v>
      </c>
      <c r="AK696" s="74" t="n">
        <f aca="false">IF(G696&lt;=0,AK695+1,0)</f>
        <v>1</v>
      </c>
      <c r="AL696" s="74" t="n">
        <f aca="false">IF(K696&gt;0,AL695+1,0)</f>
        <v>0</v>
      </c>
      <c r="AM696" s="74" t="n">
        <f aca="false">IF(K696&lt;=0,AM695+1,0)</f>
        <v>2</v>
      </c>
    </row>
    <row r="697" customFormat="false" ht="15" hidden="false" customHeight="false" outlineLevel="0" collapsed="false">
      <c r="A697" s="61" t="n">
        <v>696</v>
      </c>
      <c r="B697" s="62" t="n">
        <v>42711.6145833333</v>
      </c>
      <c r="C697" s="63" t="n">
        <f aca="false">YEAR(B697)</f>
        <v>2016</v>
      </c>
      <c r="D697" s="32" t="s">
        <v>276</v>
      </c>
      <c r="E697" s="64" t="n">
        <v>8112.6</v>
      </c>
      <c r="F697" s="65" t="n">
        <v>-0.0105</v>
      </c>
      <c r="G697" s="66" t="n">
        <v>-85.1823</v>
      </c>
      <c r="H697" s="67" t="n">
        <f aca="false">E697+IF(D697="Long",1,-1)*G697</f>
        <v>8197.7823</v>
      </c>
      <c r="I697" s="68" t="n">
        <f aca="false">Assumptions!$B$58</f>
        <v>5.35750011455817</v>
      </c>
      <c r="J697" s="68" t="n">
        <f aca="false">INDEX(Yearly!$T$5:$T$22,MATCH(C697,Yearly!$A$5:$A$22,0))</f>
        <v>0.706483531590088</v>
      </c>
      <c r="K697" s="68" t="n">
        <f aca="false">G697-I697-J697</f>
        <v>-91.2462836461483</v>
      </c>
      <c r="L697" s="69" t="n">
        <f aca="false">(I697+J697)/Assumptions!$B$8</f>
        <v>0.000267383791848752</v>
      </c>
      <c r="M697" s="70" t="n">
        <f aca="false">F697-L697</f>
        <v>-0.0107673837918488</v>
      </c>
      <c r="N697" s="71" t="n">
        <f aca="false">G697*Assumptions!$B$7</f>
        <v>-669958.7895</v>
      </c>
      <c r="O697" s="71" t="n">
        <f aca="false">K697*Assumptions!$B$7</f>
        <v>-717652.020876956</v>
      </c>
      <c r="P697" s="68" t="n">
        <f aca="false">P696+G697</f>
        <v>10805.813985</v>
      </c>
      <c r="Q697" s="68" t="n">
        <f aca="false">MAX(Q696,P697)</f>
        <v>11268.2682</v>
      </c>
      <c r="R697" s="68" t="n">
        <f aca="false">Q697-P697</f>
        <v>462.454215000002</v>
      </c>
      <c r="S697" s="68" t="n">
        <f aca="false">S696+K697</f>
        <v>6575.80271323198</v>
      </c>
      <c r="T697" s="68" t="n">
        <f aca="false">MAX(T696,S697)</f>
        <v>7306.63882647784</v>
      </c>
      <c r="U697" s="68" t="n">
        <f aca="false">T697-S697</f>
        <v>730.836113245857</v>
      </c>
      <c r="V697" s="70" t="n">
        <f aca="false">V696+F697</f>
        <v>2.0408</v>
      </c>
      <c r="W697" s="70" t="n">
        <f aca="false">MAX(W696,V697)</f>
        <v>2.0946</v>
      </c>
      <c r="X697" s="70" t="n">
        <f aca="false">W697-V697</f>
        <v>0.0537999999999994</v>
      </c>
      <c r="Y697" s="70" t="n">
        <f aca="false">Y696+M697</f>
        <v>1.85428293145106</v>
      </c>
      <c r="Z697" s="70" t="n">
        <f aca="false">MAX(Z696,Y697)</f>
        <v>1.91663921279022</v>
      </c>
      <c r="AA697" s="70" t="n">
        <f aca="false">Z697-Y697</f>
        <v>0.0623562813391598</v>
      </c>
      <c r="AB697" s="72" t="n">
        <f aca="false">AB696*(1+F697)</f>
        <v>6.9200653992171</v>
      </c>
      <c r="AC697" s="73" t="n">
        <f aca="false">MAX(AC696,AB697)</f>
        <v>7.32004756479375</v>
      </c>
      <c r="AD697" s="70" t="n">
        <f aca="false">1-AB697/AC697</f>
        <v>0.0546420172869359</v>
      </c>
      <c r="AE697" s="73" t="n">
        <f aca="false">AE696*(1+M697)</f>
        <v>5.74531109910286</v>
      </c>
      <c r="AF697" s="73" t="n">
        <f aca="false">MAX(AF696,AE697)</f>
        <v>6.13814294102706</v>
      </c>
      <c r="AG697" s="70" t="n">
        <f aca="false">1-AE697/AF697</f>
        <v>0.0639984838571499</v>
      </c>
      <c r="AH697" s="74" t="n">
        <f aca="false">IF(R697&gt;0,AH696+1,0)</f>
        <v>32</v>
      </c>
      <c r="AI697" s="74" t="n">
        <f aca="false">IF(U697&gt;0,AI696+1,0)</f>
        <v>53</v>
      </c>
      <c r="AJ697" s="74" t="n">
        <f aca="false">IF(G697&gt;0,AJ696+1,0)</f>
        <v>0</v>
      </c>
      <c r="AK697" s="74" t="n">
        <f aca="false">IF(G697&lt;=0,AK696+1,0)</f>
        <v>2</v>
      </c>
      <c r="AL697" s="74" t="n">
        <f aca="false">IF(K697&gt;0,AL696+1,0)</f>
        <v>0</v>
      </c>
      <c r="AM697" s="74" t="n">
        <f aca="false">IF(K697&lt;=0,AM696+1,0)</f>
        <v>3</v>
      </c>
    </row>
    <row r="698" customFormat="false" ht="15" hidden="false" customHeight="false" outlineLevel="0" collapsed="false">
      <c r="A698" s="61" t="n">
        <v>697</v>
      </c>
      <c r="B698" s="62" t="n">
        <v>42712.40625</v>
      </c>
      <c r="C698" s="63" t="n">
        <f aca="false">YEAR(B698)</f>
        <v>2016</v>
      </c>
      <c r="D698" s="32" t="s">
        <v>277</v>
      </c>
      <c r="E698" s="64" t="n">
        <v>8197.5</v>
      </c>
      <c r="F698" s="65" t="n">
        <v>0.0006</v>
      </c>
      <c r="G698" s="66" t="n">
        <v>4.9185</v>
      </c>
      <c r="H698" s="67" t="n">
        <f aca="false">E698+IF(D698="Long",1,-1)*G698</f>
        <v>8202.4185</v>
      </c>
      <c r="I698" s="68" t="n">
        <f aca="false">Assumptions!$B$58</f>
        <v>5.35750011455817</v>
      </c>
      <c r="J698" s="68" t="n">
        <f aca="false">INDEX(Yearly!$T$5:$T$22,MATCH(C698,Yearly!$A$5:$A$22,0))</f>
        <v>0.706483531590088</v>
      </c>
      <c r="K698" s="68" t="n">
        <f aca="false">G698-I698-J698</f>
        <v>-1.14548364614826</v>
      </c>
      <c r="L698" s="69" t="n">
        <f aca="false">(I698+J698)/Assumptions!$B$8</f>
        <v>0.000267383791848752</v>
      </c>
      <c r="M698" s="70" t="n">
        <f aca="false">F698-L698</f>
        <v>0.000332616208151248</v>
      </c>
      <c r="N698" s="71" t="n">
        <f aca="false">G698*Assumptions!$B$7</f>
        <v>38684.0025</v>
      </c>
      <c r="O698" s="71" t="n">
        <f aca="false">K698*Assumptions!$B$7</f>
        <v>-9009.22887695604</v>
      </c>
      <c r="P698" s="68" t="n">
        <f aca="false">P697+G698</f>
        <v>10810.732485</v>
      </c>
      <c r="Q698" s="68" t="n">
        <f aca="false">MAX(Q697,P698)</f>
        <v>11268.2682</v>
      </c>
      <c r="R698" s="68" t="n">
        <f aca="false">Q698-P698</f>
        <v>457.535715000002</v>
      </c>
      <c r="S698" s="68" t="n">
        <f aca="false">S697+K698</f>
        <v>6574.65722958583</v>
      </c>
      <c r="T698" s="68" t="n">
        <f aca="false">MAX(T697,S698)</f>
        <v>7306.63882647784</v>
      </c>
      <c r="U698" s="68" t="n">
        <f aca="false">T698-S698</f>
        <v>731.981596892005</v>
      </c>
      <c r="V698" s="70" t="n">
        <f aca="false">V697+F698</f>
        <v>2.0414</v>
      </c>
      <c r="W698" s="70" t="n">
        <f aca="false">MAX(W697,V698)</f>
        <v>2.0946</v>
      </c>
      <c r="X698" s="70" t="n">
        <f aca="false">W698-V698</f>
        <v>0.0531999999999995</v>
      </c>
      <c r="Y698" s="70" t="n">
        <f aca="false">Y697+M698</f>
        <v>1.85461554765921</v>
      </c>
      <c r="Z698" s="70" t="n">
        <f aca="false">MAX(Z697,Y698)</f>
        <v>1.91663921279022</v>
      </c>
      <c r="AA698" s="70" t="n">
        <f aca="false">Z698-Y698</f>
        <v>0.0620236651310087</v>
      </c>
      <c r="AB698" s="72" t="n">
        <f aca="false">AB697*(1+F698)</f>
        <v>6.92421743845663</v>
      </c>
      <c r="AC698" s="73" t="n">
        <f aca="false">MAX(AC697,AB698)</f>
        <v>7.32004756479375</v>
      </c>
      <c r="AD698" s="70" t="n">
        <f aca="false">1-AB698/AC698</f>
        <v>0.054074802497308</v>
      </c>
      <c r="AE698" s="73" t="n">
        <f aca="false">AE697*(1+M698)</f>
        <v>5.74722208269529</v>
      </c>
      <c r="AF698" s="73" t="n">
        <f aca="false">MAX(AF697,AE698)</f>
        <v>6.13814294102706</v>
      </c>
      <c r="AG698" s="70" t="n">
        <f aca="false">1-AE698/AF698</f>
        <v>0.0636871545820268</v>
      </c>
      <c r="AH698" s="74" t="n">
        <f aca="false">IF(R698&gt;0,AH697+1,0)</f>
        <v>33</v>
      </c>
      <c r="AI698" s="74" t="n">
        <f aca="false">IF(U698&gt;0,AI697+1,0)</f>
        <v>54</v>
      </c>
      <c r="AJ698" s="74" t="n">
        <f aca="false">IF(G698&gt;0,AJ697+1,0)</f>
        <v>1</v>
      </c>
      <c r="AK698" s="74" t="n">
        <f aca="false">IF(G698&lt;=0,AK697+1,0)</f>
        <v>0</v>
      </c>
      <c r="AL698" s="74" t="n">
        <f aca="false">IF(K698&gt;0,AL697+1,0)</f>
        <v>0</v>
      </c>
      <c r="AM698" s="74" t="n">
        <f aca="false">IF(K698&lt;=0,AM697+1,0)</f>
        <v>4</v>
      </c>
    </row>
    <row r="699" customFormat="false" ht="15" hidden="false" customHeight="false" outlineLevel="0" collapsed="false">
      <c r="A699" s="61" t="n">
        <v>698</v>
      </c>
      <c r="B699" s="62" t="n">
        <v>42716.5520833333</v>
      </c>
      <c r="C699" s="63" t="n">
        <f aca="false">YEAR(B699)</f>
        <v>2016</v>
      </c>
      <c r="D699" s="32" t="s">
        <v>276</v>
      </c>
      <c r="E699" s="64" t="n">
        <v>8202.4</v>
      </c>
      <c r="F699" s="65" t="n">
        <v>0.0003</v>
      </c>
      <c r="G699" s="66" t="n">
        <v>2.46072</v>
      </c>
      <c r="H699" s="67" t="n">
        <f aca="false">E699+IF(D699="Long",1,-1)*G699</f>
        <v>8199.93928</v>
      </c>
      <c r="I699" s="68" t="n">
        <f aca="false">Assumptions!$B$58</f>
        <v>5.35750011455817</v>
      </c>
      <c r="J699" s="68" t="n">
        <f aca="false">INDEX(Yearly!$T$5:$T$22,MATCH(C699,Yearly!$A$5:$A$22,0))</f>
        <v>0.706483531590088</v>
      </c>
      <c r="K699" s="68" t="n">
        <f aca="false">G699-I699-J699</f>
        <v>-3.60326364614826</v>
      </c>
      <c r="L699" s="69" t="n">
        <f aca="false">(I699+J699)/Assumptions!$B$8</f>
        <v>0.000267383791848752</v>
      </c>
      <c r="M699" s="70" t="n">
        <f aca="false">F699-L699</f>
        <v>3.26162081512479E-005</v>
      </c>
      <c r="N699" s="71" t="n">
        <f aca="false">G699*Assumptions!$B$7</f>
        <v>19353.5628</v>
      </c>
      <c r="O699" s="71" t="n">
        <f aca="false">K699*Assumptions!$B$7</f>
        <v>-28339.668576956</v>
      </c>
      <c r="P699" s="68" t="n">
        <f aca="false">P698+G699</f>
        <v>10813.193205</v>
      </c>
      <c r="Q699" s="68" t="n">
        <f aca="false">MAX(Q698,P699)</f>
        <v>11268.2682</v>
      </c>
      <c r="R699" s="68" t="n">
        <f aca="false">Q699-P699</f>
        <v>455.074995000003</v>
      </c>
      <c r="S699" s="68" t="n">
        <f aca="false">S698+K699</f>
        <v>6571.05396593968</v>
      </c>
      <c r="T699" s="68" t="n">
        <f aca="false">MAX(T698,S699)</f>
        <v>7306.63882647784</v>
      </c>
      <c r="U699" s="68" t="n">
        <f aca="false">T699-S699</f>
        <v>735.584860538153</v>
      </c>
      <c r="V699" s="70" t="n">
        <f aca="false">V698+F699</f>
        <v>2.0417</v>
      </c>
      <c r="W699" s="70" t="n">
        <f aca="false">MAX(W698,V699)</f>
        <v>2.0946</v>
      </c>
      <c r="X699" s="70" t="n">
        <f aca="false">W699-V699</f>
        <v>0.0528999999999993</v>
      </c>
      <c r="Y699" s="70" t="n">
        <f aca="false">Y698+M699</f>
        <v>1.85464816386736</v>
      </c>
      <c r="Z699" s="70" t="n">
        <f aca="false">MAX(Z698,Y699)</f>
        <v>1.91663921279022</v>
      </c>
      <c r="AA699" s="70" t="n">
        <f aca="false">Z699-Y699</f>
        <v>0.0619910489228575</v>
      </c>
      <c r="AB699" s="72" t="n">
        <f aca="false">AB698*(1+F699)</f>
        <v>6.92629470368816</v>
      </c>
      <c r="AC699" s="73" t="n">
        <f aca="false">MAX(AC698,AB699)</f>
        <v>7.32004756479375</v>
      </c>
      <c r="AD699" s="70" t="n">
        <f aca="false">1-AB699/AC699</f>
        <v>0.0537910249380572</v>
      </c>
      <c r="AE699" s="73" t="n">
        <f aca="false">AE698*(1+M699)</f>
        <v>5.74740953528703</v>
      </c>
      <c r="AF699" s="73" t="n">
        <f aca="false">MAX(AF698,AE699)</f>
        <v>6.13814294102706</v>
      </c>
      <c r="AG699" s="70" t="n">
        <f aca="false">1-AE699/AF699</f>
        <v>0.063656615607366</v>
      </c>
      <c r="AH699" s="74" t="n">
        <f aca="false">IF(R699&gt;0,AH698+1,0)</f>
        <v>34</v>
      </c>
      <c r="AI699" s="74" t="n">
        <f aca="false">IF(U699&gt;0,AI698+1,0)</f>
        <v>55</v>
      </c>
      <c r="AJ699" s="74" t="n">
        <f aca="false">IF(G699&gt;0,AJ698+1,0)</f>
        <v>2</v>
      </c>
      <c r="AK699" s="74" t="n">
        <f aca="false">IF(G699&lt;=0,AK698+1,0)</f>
        <v>0</v>
      </c>
      <c r="AL699" s="74" t="n">
        <f aca="false">IF(K699&gt;0,AL698+1,0)</f>
        <v>0</v>
      </c>
      <c r="AM699" s="74" t="n">
        <f aca="false">IF(K699&lt;=0,AM698+1,0)</f>
        <v>5</v>
      </c>
    </row>
    <row r="700" customFormat="false" ht="15" hidden="false" customHeight="false" outlineLevel="0" collapsed="false">
      <c r="A700" s="61" t="n">
        <v>699</v>
      </c>
      <c r="B700" s="62" t="n">
        <v>42717.59375</v>
      </c>
      <c r="C700" s="63" t="n">
        <f aca="false">YEAR(B700)</f>
        <v>2016</v>
      </c>
      <c r="D700" s="32" t="s">
        <v>277</v>
      </c>
      <c r="E700" s="64" t="n">
        <v>8200.2</v>
      </c>
      <c r="F700" s="65" t="n">
        <v>-0.0003</v>
      </c>
      <c r="G700" s="66" t="n">
        <v>-2.46006</v>
      </c>
      <c r="H700" s="67" t="n">
        <f aca="false">E700+IF(D700="Long",1,-1)*G700</f>
        <v>8197.73994</v>
      </c>
      <c r="I700" s="68" t="n">
        <f aca="false">Assumptions!$B$58</f>
        <v>5.35750011455817</v>
      </c>
      <c r="J700" s="68" t="n">
        <f aca="false">INDEX(Yearly!$T$5:$T$22,MATCH(C700,Yearly!$A$5:$A$22,0))</f>
        <v>0.706483531590088</v>
      </c>
      <c r="K700" s="68" t="n">
        <f aca="false">G700-I700-J700</f>
        <v>-8.52404364614826</v>
      </c>
      <c r="L700" s="69" t="n">
        <f aca="false">(I700+J700)/Assumptions!$B$8</f>
        <v>0.000267383791848752</v>
      </c>
      <c r="M700" s="70" t="n">
        <f aca="false">F700-L700</f>
        <v>-0.000567383791848752</v>
      </c>
      <c r="N700" s="71" t="n">
        <f aca="false">G700*Assumptions!$B$7</f>
        <v>-19348.3719</v>
      </c>
      <c r="O700" s="71" t="n">
        <f aca="false">K700*Assumptions!$B$7</f>
        <v>-67041.603276956</v>
      </c>
      <c r="P700" s="68" t="n">
        <f aca="false">P699+G700</f>
        <v>10810.733145</v>
      </c>
      <c r="Q700" s="68" t="n">
        <f aca="false">MAX(Q699,P700)</f>
        <v>11268.2682</v>
      </c>
      <c r="R700" s="68" t="n">
        <f aca="false">Q700-P700</f>
        <v>457.535055000002</v>
      </c>
      <c r="S700" s="68" t="n">
        <f aca="false">S699+K700</f>
        <v>6562.52992229353</v>
      </c>
      <c r="T700" s="68" t="n">
        <f aca="false">MAX(T699,S700)</f>
        <v>7306.63882647784</v>
      </c>
      <c r="U700" s="68" t="n">
        <f aca="false">T700-S700</f>
        <v>744.108904184302</v>
      </c>
      <c r="V700" s="70" t="n">
        <f aca="false">V699+F700</f>
        <v>2.0414</v>
      </c>
      <c r="W700" s="70" t="n">
        <f aca="false">MAX(W699,V700)</f>
        <v>2.0946</v>
      </c>
      <c r="X700" s="70" t="n">
        <f aca="false">W700-V700</f>
        <v>0.0531999999999995</v>
      </c>
      <c r="Y700" s="70" t="n">
        <f aca="false">Y699+M700</f>
        <v>1.85408078007551</v>
      </c>
      <c r="Z700" s="70" t="n">
        <f aca="false">MAX(Z699,Y700)</f>
        <v>1.91663921279022</v>
      </c>
      <c r="AA700" s="70" t="n">
        <f aca="false">Z700-Y700</f>
        <v>0.0625584327147062</v>
      </c>
      <c r="AB700" s="72" t="n">
        <f aca="false">AB699*(1+F700)</f>
        <v>6.92421681527706</v>
      </c>
      <c r="AC700" s="73" t="n">
        <f aca="false">MAX(AC699,AB700)</f>
        <v>7.32004756479375</v>
      </c>
      <c r="AD700" s="70" t="n">
        <f aca="false">1-AB700/AC700</f>
        <v>0.0540748876305758</v>
      </c>
      <c r="AE700" s="73" t="n">
        <f aca="false">AE699*(1+M700)</f>
        <v>5.74414854827159</v>
      </c>
      <c r="AF700" s="73" t="n">
        <f aca="false">MAX(AF699,AE700)</f>
        <v>6.13814294102706</v>
      </c>
      <c r="AG700" s="70" t="n">
        <f aca="false">1-AE700/AF700</f>
        <v>0.0641878816672752</v>
      </c>
      <c r="AH700" s="74" t="n">
        <f aca="false">IF(R700&gt;0,AH699+1,0)</f>
        <v>35</v>
      </c>
      <c r="AI700" s="74" t="n">
        <f aca="false">IF(U700&gt;0,AI699+1,0)</f>
        <v>56</v>
      </c>
      <c r="AJ700" s="74" t="n">
        <f aca="false">IF(G700&gt;0,AJ699+1,0)</f>
        <v>0</v>
      </c>
      <c r="AK700" s="74" t="n">
        <f aca="false">IF(G700&lt;=0,AK699+1,0)</f>
        <v>1</v>
      </c>
      <c r="AL700" s="74" t="n">
        <f aca="false">IF(K700&gt;0,AL699+1,0)</f>
        <v>0</v>
      </c>
      <c r="AM700" s="74" t="n">
        <f aca="false">IF(K700&lt;=0,AM699+1,0)</f>
        <v>6</v>
      </c>
    </row>
    <row r="701" customFormat="false" ht="15" hidden="false" customHeight="false" outlineLevel="0" collapsed="false">
      <c r="A701" s="61" t="n">
        <v>700</v>
      </c>
      <c r="B701" s="62" t="n">
        <v>42718.46875</v>
      </c>
      <c r="C701" s="63" t="n">
        <f aca="false">YEAR(B701)</f>
        <v>2016</v>
      </c>
      <c r="D701" s="32" t="s">
        <v>276</v>
      </c>
      <c r="E701" s="64" t="n">
        <v>8197.65</v>
      </c>
      <c r="F701" s="65" t="n">
        <v>-0.0012</v>
      </c>
      <c r="G701" s="66" t="n">
        <v>-9.83718</v>
      </c>
      <c r="H701" s="67" t="n">
        <f aca="false">E701+IF(D701="Long",1,-1)*G701</f>
        <v>8207.48718</v>
      </c>
      <c r="I701" s="68" t="n">
        <f aca="false">Assumptions!$B$58</f>
        <v>5.35750011455817</v>
      </c>
      <c r="J701" s="68" t="n">
        <f aca="false">INDEX(Yearly!$T$5:$T$22,MATCH(C701,Yearly!$A$5:$A$22,0))</f>
        <v>0.706483531590088</v>
      </c>
      <c r="K701" s="68" t="n">
        <f aca="false">G701-I701-J701</f>
        <v>-15.9011636461483</v>
      </c>
      <c r="L701" s="69" t="n">
        <f aca="false">(I701+J701)/Assumptions!$B$8</f>
        <v>0.000267383791848752</v>
      </c>
      <c r="M701" s="70" t="n">
        <f aca="false">F701-L701</f>
        <v>-0.00146738379184875</v>
      </c>
      <c r="N701" s="71" t="n">
        <f aca="false">G701*Assumptions!$B$7</f>
        <v>-77369.4207</v>
      </c>
      <c r="O701" s="71" t="n">
        <f aca="false">K701*Assumptions!$B$7</f>
        <v>-125062.652076956</v>
      </c>
      <c r="P701" s="68" t="n">
        <f aca="false">P700+G701</f>
        <v>10800.895965</v>
      </c>
      <c r="Q701" s="68" t="n">
        <f aca="false">MAX(Q700,P701)</f>
        <v>11268.2682</v>
      </c>
      <c r="R701" s="68" t="n">
        <f aca="false">Q701-P701</f>
        <v>467.372235000003</v>
      </c>
      <c r="S701" s="68" t="n">
        <f aca="false">S700+K701</f>
        <v>6546.62875864739</v>
      </c>
      <c r="T701" s="68" t="n">
        <f aca="false">MAX(T700,S701)</f>
        <v>7306.63882647784</v>
      </c>
      <c r="U701" s="68" t="n">
        <f aca="false">T701-S701</f>
        <v>760.01006783045</v>
      </c>
      <c r="V701" s="70" t="n">
        <f aca="false">V700+F701</f>
        <v>2.0402</v>
      </c>
      <c r="W701" s="70" t="n">
        <f aca="false">MAX(W700,V701)</f>
        <v>2.0946</v>
      </c>
      <c r="X701" s="70" t="n">
        <f aca="false">W701-V701</f>
        <v>0.0543999999999993</v>
      </c>
      <c r="Y701" s="70" t="n">
        <f aca="false">Y700+M701</f>
        <v>1.85261339628366</v>
      </c>
      <c r="Z701" s="70" t="n">
        <f aca="false">MAX(Z700,Y701)</f>
        <v>1.91663921279022</v>
      </c>
      <c r="AA701" s="70" t="n">
        <f aca="false">Z701-Y701</f>
        <v>0.064025816506555</v>
      </c>
      <c r="AB701" s="72" t="n">
        <f aca="false">AB700*(1+F701)</f>
        <v>6.91590775509873</v>
      </c>
      <c r="AC701" s="73" t="n">
        <f aca="false">MAX(AC700,AB701)</f>
        <v>7.32004756479375</v>
      </c>
      <c r="AD701" s="70" t="n">
        <f aca="false">1-AB701/AC701</f>
        <v>0.055209997765419</v>
      </c>
      <c r="AE701" s="73" t="n">
        <f aca="false">AE700*(1+M701)</f>
        <v>5.73571967779389</v>
      </c>
      <c r="AF701" s="73" t="n">
        <f aca="false">MAX(AF700,AE701)</f>
        <v>6.13814294102706</v>
      </c>
      <c r="AG701" s="70" t="n">
        <f aca="false">1-AE701/AF701</f>
        <v>0.0655610772019323</v>
      </c>
      <c r="AH701" s="74" t="n">
        <f aca="false">IF(R701&gt;0,AH700+1,0)</f>
        <v>36</v>
      </c>
      <c r="AI701" s="74" t="n">
        <f aca="false">IF(U701&gt;0,AI700+1,0)</f>
        <v>57</v>
      </c>
      <c r="AJ701" s="74" t="n">
        <f aca="false">IF(G701&gt;0,AJ700+1,0)</f>
        <v>0</v>
      </c>
      <c r="AK701" s="74" t="n">
        <f aca="false">IF(G701&lt;=0,AK700+1,0)</f>
        <v>2</v>
      </c>
      <c r="AL701" s="74" t="n">
        <f aca="false">IF(K701&gt;0,AL700+1,0)</f>
        <v>0</v>
      </c>
      <c r="AM701" s="74" t="n">
        <f aca="false">IF(K701&lt;=0,AM700+1,0)</f>
        <v>7</v>
      </c>
    </row>
    <row r="702" customFormat="false" ht="15" hidden="false" customHeight="false" outlineLevel="0" collapsed="false">
      <c r="A702" s="61" t="n">
        <v>701</v>
      </c>
      <c r="B702" s="62" t="n">
        <v>42718.4895833333</v>
      </c>
      <c r="C702" s="63" t="n">
        <f aca="false">YEAR(B702)</f>
        <v>2016</v>
      </c>
      <c r="D702" s="32" t="s">
        <v>277</v>
      </c>
      <c r="E702" s="64" t="n">
        <v>8207.45</v>
      </c>
      <c r="F702" s="65" t="n">
        <v>-0.0035</v>
      </c>
      <c r="G702" s="66" t="n">
        <v>-28.726075</v>
      </c>
      <c r="H702" s="67" t="n">
        <f aca="false">E702+IF(D702="Long",1,-1)*G702</f>
        <v>8178.723925</v>
      </c>
      <c r="I702" s="68" t="n">
        <f aca="false">Assumptions!$B$58</f>
        <v>5.35750011455817</v>
      </c>
      <c r="J702" s="68" t="n">
        <f aca="false">INDEX(Yearly!$T$5:$T$22,MATCH(C702,Yearly!$A$5:$A$22,0))</f>
        <v>0.706483531590088</v>
      </c>
      <c r="K702" s="68" t="n">
        <f aca="false">G702-I702-J702</f>
        <v>-34.7900586461483</v>
      </c>
      <c r="L702" s="69" t="n">
        <f aca="false">(I702+J702)/Assumptions!$B$8</f>
        <v>0.000267383791848752</v>
      </c>
      <c r="M702" s="70" t="n">
        <f aca="false">F702-L702</f>
        <v>-0.00376738379184875</v>
      </c>
      <c r="N702" s="71" t="n">
        <f aca="false">G702*Assumptions!$B$7</f>
        <v>-225930.579875</v>
      </c>
      <c r="O702" s="71" t="n">
        <f aca="false">K702*Assumptions!$B$7</f>
        <v>-273623.811251956</v>
      </c>
      <c r="P702" s="68" t="n">
        <f aca="false">P701+G702</f>
        <v>10772.16989</v>
      </c>
      <c r="Q702" s="68" t="n">
        <f aca="false">MAX(Q701,P702)</f>
        <v>11268.2682</v>
      </c>
      <c r="R702" s="68" t="n">
        <f aca="false">Q702-P702</f>
        <v>496.098310000003</v>
      </c>
      <c r="S702" s="68" t="n">
        <f aca="false">S701+K702</f>
        <v>6511.83870000124</v>
      </c>
      <c r="T702" s="68" t="n">
        <f aca="false">MAX(T701,S702)</f>
        <v>7306.63882647784</v>
      </c>
      <c r="U702" s="68" t="n">
        <f aca="false">T702-S702</f>
        <v>794.800126476598</v>
      </c>
      <c r="V702" s="70" t="n">
        <f aca="false">V701+F702</f>
        <v>2.0367</v>
      </c>
      <c r="W702" s="70" t="n">
        <f aca="false">MAX(W701,V702)</f>
        <v>2.0946</v>
      </c>
      <c r="X702" s="70" t="n">
        <f aca="false">W702-V702</f>
        <v>0.0578999999999992</v>
      </c>
      <c r="Y702" s="70" t="n">
        <f aca="false">Y701+M702</f>
        <v>1.84884601249182</v>
      </c>
      <c r="Z702" s="70" t="n">
        <f aca="false">MAX(Z701,Y702)</f>
        <v>1.91663921279022</v>
      </c>
      <c r="AA702" s="70" t="n">
        <f aca="false">Z702-Y702</f>
        <v>0.0677932002984039</v>
      </c>
      <c r="AB702" s="72" t="n">
        <f aca="false">AB701*(1+F702)</f>
        <v>6.89170207795588</v>
      </c>
      <c r="AC702" s="73" t="n">
        <f aca="false">MAX(AC701,AB702)</f>
        <v>7.32004756479375</v>
      </c>
      <c r="AD702" s="70" t="n">
        <f aca="false">1-AB702/AC702</f>
        <v>0.05851676277324</v>
      </c>
      <c r="AE702" s="73" t="n">
        <f aca="false">AE701*(1+M702)</f>
        <v>5.71411102044518</v>
      </c>
      <c r="AF702" s="73" t="n">
        <f aca="false">MAX(AF701,AE702)</f>
        <v>6.13814294102706</v>
      </c>
      <c r="AG702" s="70" t="n">
        <f aca="false">1-AE702/AF702</f>
        <v>0.0690814672541542</v>
      </c>
      <c r="AH702" s="74" t="n">
        <f aca="false">IF(R702&gt;0,AH701+1,0)</f>
        <v>37</v>
      </c>
      <c r="AI702" s="74" t="n">
        <f aca="false">IF(U702&gt;0,AI701+1,0)</f>
        <v>58</v>
      </c>
      <c r="AJ702" s="74" t="n">
        <f aca="false">IF(G702&gt;0,AJ701+1,0)</f>
        <v>0</v>
      </c>
      <c r="AK702" s="74" t="n">
        <f aca="false">IF(G702&lt;=0,AK701+1,0)</f>
        <v>3</v>
      </c>
      <c r="AL702" s="74" t="n">
        <f aca="false">IF(K702&gt;0,AL701+1,0)</f>
        <v>0</v>
      </c>
      <c r="AM702" s="74" t="n">
        <f aca="false">IF(K702&lt;=0,AM701+1,0)</f>
        <v>8</v>
      </c>
    </row>
    <row r="703" customFormat="false" ht="15" hidden="false" customHeight="false" outlineLevel="0" collapsed="false">
      <c r="A703" s="61" t="n">
        <v>702</v>
      </c>
      <c r="B703" s="62" t="n">
        <v>42718.5520833333</v>
      </c>
      <c r="C703" s="63" t="n">
        <f aca="false">YEAR(B703)</f>
        <v>2016</v>
      </c>
      <c r="D703" s="32" t="s">
        <v>276</v>
      </c>
      <c r="E703" s="64" t="n">
        <v>8178.5</v>
      </c>
      <c r="F703" s="65" t="n">
        <v>-0.0036</v>
      </c>
      <c r="G703" s="66" t="n">
        <v>-29.4426</v>
      </c>
      <c r="H703" s="67" t="n">
        <f aca="false">E703+IF(D703="Long",1,-1)*G703</f>
        <v>8207.9426</v>
      </c>
      <c r="I703" s="68" t="n">
        <f aca="false">Assumptions!$B$58</f>
        <v>5.35750011455817</v>
      </c>
      <c r="J703" s="68" t="n">
        <f aca="false">INDEX(Yearly!$T$5:$T$22,MATCH(C703,Yearly!$A$5:$A$22,0))</f>
        <v>0.706483531590088</v>
      </c>
      <c r="K703" s="68" t="n">
        <f aca="false">G703-I703-J703</f>
        <v>-35.5065836461483</v>
      </c>
      <c r="L703" s="69" t="n">
        <f aca="false">(I703+J703)/Assumptions!$B$8</f>
        <v>0.000267383791848752</v>
      </c>
      <c r="M703" s="70" t="n">
        <f aca="false">F703-L703</f>
        <v>-0.00386738379184875</v>
      </c>
      <c r="N703" s="71" t="n">
        <f aca="false">G703*Assumptions!$B$7</f>
        <v>-231566.049</v>
      </c>
      <c r="O703" s="71" t="n">
        <f aca="false">K703*Assumptions!$B$7</f>
        <v>-279259.280376956</v>
      </c>
      <c r="P703" s="68" t="n">
        <f aca="false">P702+G703</f>
        <v>10742.72729</v>
      </c>
      <c r="Q703" s="68" t="n">
        <f aca="false">MAX(Q702,P703)</f>
        <v>11268.2682</v>
      </c>
      <c r="R703" s="68" t="n">
        <f aca="false">Q703-P703</f>
        <v>525.540910000003</v>
      </c>
      <c r="S703" s="68" t="n">
        <f aca="false">S702+K703</f>
        <v>6476.33211635509</v>
      </c>
      <c r="T703" s="68" t="n">
        <f aca="false">MAX(T702,S703)</f>
        <v>7306.63882647784</v>
      </c>
      <c r="U703" s="68" t="n">
        <f aca="false">T703-S703</f>
        <v>830.306710122746</v>
      </c>
      <c r="V703" s="70" t="n">
        <f aca="false">V702+F703</f>
        <v>2.0331</v>
      </c>
      <c r="W703" s="70" t="n">
        <f aca="false">MAX(W702,V703)</f>
        <v>2.0946</v>
      </c>
      <c r="X703" s="70" t="n">
        <f aca="false">W703-V703</f>
        <v>0.0614999999999992</v>
      </c>
      <c r="Y703" s="70" t="n">
        <f aca="false">Y702+M703</f>
        <v>1.84497862869997</v>
      </c>
      <c r="Z703" s="70" t="n">
        <f aca="false">MAX(Z702,Y703)</f>
        <v>1.91663921279022</v>
      </c>
      <c r="AA703" s="70" t="n">
        <f aca="false">Z703-Y703</f>
        <v>0.0716605840902527</v>
      </c>
      <c r="AB703" s="72" t="n">
        <f aca="false">AB702*(1+F703)</f>
        <v>6.86689195047524</v>
      </c>
      <c r="AC703" s="73" t="n">
        <f aca="false">MAX(AC702,AB703)</f>
        <v>7.32004756479375</v>
      </c>
      <c r="AD703" s="70" t="n">
        <f aca="false">1-AB703/AC703</f>
        <v>0.0619061024272564</v>
      </c>
      <c r="AE703" s="73" t="n">
        <f aca="false">AE702*(1+M703)</f>
        <v>5.69201236009988</v>
      </c>
      <c r="AF703" s="73" t="n">
        <f aca="false">MAX(AF702,AE703)</f>
        <v>6.13814294102706</v>
      </c>
      <c r="AG703" s="70" t="n">
        <f aca="false">1-AE703/AF703</f>
        <v>0.0726816864992271</v>
      </c>
      <c r="AH703" s="74" t="n">
        <f aca="false">IF(R703&gt;0,AH702+1,0)</f>
        <v>38</v>
      </c>
      <c r="AI703" s="74" t="n">
        <f aca="false">IF(U703&gt;0,AI702+1,0)</f>
        <v>59</v>
      </c>
      <c r="AJ703" s="74" t="n">
        <f aca="false">IF(G703&gt;0,AJ702+1,0)</f>
        <v>0</v>
      </c>
      <c r="AK703" s="74" t="n">
        <f aca="false">IF(G703&lt;=0,AK702+1,0)</f>
        <v>4</v>
      </c>
      <c r="AL703" s="74" t="n">
        <f aca="false">IF(K703&gt;0,AL702+1,0)</f>
        <v>0</v>
      </c>
      <c r="AM703" s="74" t="n">
        <f aca="false">IF(K703&lt;=0,AM702+1,0)</f>
        <v>9</v>
      </c>
    </row>
    <row r="704" customFormat="false" ht="15" hidden="false" customHeight="false" outlineLevel="0" collapsed="false">
      <c r="A704" s="61" t="n">
        <v>703</v>
      </c>
      <c r="B704" s="62" t="n">
        <v>42718.59375</v>
      </c>
      <c r="C704" s="63" t="n">
        <f aca="false">YEAR(B704)</f>
        <v>2016</v>
      </c>
      <c r="D704" s="32" t="s">
        <v>277</v>
      </c>
      <c r="E704" s="64" t="n">
        <v>8207.85</v>
      </c>
      <c r="F704" s="65" t="n">
        <v>-0.0034</v>
      </c>
      <c r="G704" s="66" t="n">
        <v>-27.90669</v>
      </c>
      <c r="H704" s="67" t="n">
        <f aca="false">E704+IF(D704="Long",1,-1)*G704</f>
        <v>8179.94331</v>
      </c>
      <c r="I704" s="68" t="n">
        <f aca="false">Assumptions!$B$58</f>
        <v>5.35750011455817</v>
      </c>
      <c r="J704" s="68" t="n">
        <f aca="false">INDEX(Yearly!$T$5:$T$22,MATCH(C704,Yearly!$A$5:$A$22,0))</f>
        <v>0.706483531590088</v>
      </c>
      <c r="K704" s="68" t="n">
        <f aca="false">G704-I704-J704</f>
        <v>-33.9706736461483</v>
      </c>
      <c r="L704" s="69" t="n">
        <f aca="false">(I704+J704)/Assumptions!$B$8</f>
        <v>0.000267383791848752</v>
      </c>
      <c r="M704" s="70" t="n">
        <f aca="false">F704-L704</f>
        <v>-0.00366738379184875</v>
      </c>
      <c r="N704" s="71" t="n">
        <f aca="false">G704*Assumptions!$B$7</f>
        <v>-219486.11685</v>
      </c>
      <c r="O704" s="71" t="n">
        <f aca="false">K704*Assumptions!$B$7</f>
        <v>-267179.348226956</v>
      </c>
      <c r="P704" s="68" t="n">
        <f aca="false">P703+G704</f>
        <v>10714.8206</v>
      </c>
      <c r="Q704" s="68" t="n">
        <f aca="false">MAX(Q703,P704)</f>
        <v>11268.2682</v>
      </c>
      <c r="R704" s="68" t="n">
        <f aca="false">Q704-P704</f>
        <v>553.447600000003</v>
      </c>
      <c r="S704" s="68" t="n">
        <f aca="false">S703+K704</f>
        <v>6442.36144270894</v>
      </c>
      <c r="T704" s="68" t="n">
        <f aca="false">MAX(T703,S704)</f>
        <v>7306.63882647784</v>
      </c>
      <c r="U704" s="68" t="n">
        <f aca="false">T704-S704</f>
        <v>864.277383768895</v>
      </c>
      <c r="V704" s="70" t="n">
        <f aca="false">V703+F704</f>
        <v>2.0297</v>
      </c>
      <c r="W704" s="70" t="n">
        <f aca="false">MAX(W703,V704)</f>
        <v>2.0946</v>
      </c>
      <c r="X704" s="70" t="n">
        <f aca="false">W704-V704</f>
        <v>0.0648999999999993</v>
      </c>
      <c r="Y704" s="70" t="n">
        <f aca="false">Y703+M704</f>
        <v>1.84131124490812</v>
      </c>
      <c r="Z704" s="70" t="n">
        <f aca="false">MAX(Z703,Y704)</f>
        <v>1.91663921279022</v>
      </c>
      <c r="AA704" s="70" t="n">
        <f aca="false">Z704-Y704</f>
        <v>0.0753279678821015</v>
      </c>
      <c r="AB704" s="72" t="n">
        <f aca="false">AB703*(1+F704)</f>
        <v>6.84354451784362</v>
      </c>
      <c r="AC704" s="73" t="n">
        <f aca="false">MAX(AC703,AB704)</f>
        <v>7.32004756479375</v>
      </c>
      <c r="AD704" s="70" t="n">
        <f aca="false">1-AB704/AC704</f>
        <v>0.0650956216790036</v>
      </c>
      <c r="AE704" s="73" t="n">
        <f aca="false">AE703*(1+M704)</f>
        <v>5.67113756622745</v>
      </c>
      <c r="AF704" s="73" t="n">
        <f aca="false">MAX(AF703,AE704)</f>
        <v>6.13814294102706</v>
      </c>
      <c r="AG704" s="70" t="n">
        <f aca="false">1-AE704/AF704</f>
        <v>0.0760825186520443</v>
      </c>
      <c r="AH704" s="74" t="n">
        <f aca="false">IF(R704&gt;0,AH703+1,0)</f>
        <v>39</v>
      </c>
      <c r="AI704" s="74" t="n">
        <f aca="false">IF(U704&gt;0,AI703+1,0)</f>
        <v>60</v>
      </c>
      <c r="AJ704" s="74" t="n">
        <f aca="false">IF(G704&gt;0,AJ703+1,0)</f>
        <v>0</v>
      </c>
      <c r="AK704" s="74" t="n">
        <f aca="false">IF(G704&lt;=0,AK703+1,0)</f>
        <v>5</v>
      </c>
      <c r="AL704" s="74" t="n">
        <f aca="false">IF(K704&gt;0,AL703+1,0)</f>
        <v>0</v>
      </c>
      <c r="AM704" s="74" t="n">
        <f aca="false">IF(K704&lt;=0,AM703+1,0)</f>
        <v>10</v>
      </c>
    </row>
    <row r="705" customFormat="false" ht="15" hidden="false" customHeight="false" outlineLevel="0" collapsed="false">
      <c r="A705" s="61" t="n">
        <v>704</v>
      </c>
      <c r="B705" s="62" t="n">
        <v>42718.6354166667</v>
      </c>
      <c r="C705" s="63" t="n">
        <f aca="false">YEAR(B705)</f>
        <v>2016</v>
      </c>
      <c r="D705" s="32" t="s">
        <v>276</v>
      </c>
      <c r="E705" s="64" t="n">
        <v>8180.25</v>
      </c>
      <c r="F705" s="65" t="n">
        <v>-0.0037</v>
      </c>
      <c r="G705" s="66" t="n">
        <v>-30.266925</v>
      </c>
      <c r="H705" s="67" t="n">
        <f aca="false">E705+IF(D705="Long",1,-1)*G705</f>
        <v>8210.516925</v>
      </c>
      <c r="I705" s="68" t="n">
        <f aca="false">Assumptions!$B$58</f>
        <v>5.35750011455817</v>
      </c>
      <c r="J705" s="68" t="n">
        <f aca="false">INDEX(Yearly!$T$5:$T$22,MATCH(C705,Yearly!$A$5:$A$22,0))</f>
        <v>0.706483531590088</v>
      </c>
      <c r="K705" s="68" t="n">
        <f aca="false">G705-I705-J705</f>
        <v>-36.3309086461483</v>
      </c>
      <c r="L705" s="69" t="n">
        <f aca="false">(I705+J705)/Assumptions!$B$8</f>
        <v>0.000267383791848752</v>
      </c>
      <c r="M705" s="70" t="n">
        <f aca="false">F705-L705</f>
        <v>-0.00396738379184875</v>
      </c>
      <c r="N705" s="71" t="n">
        <f aca="false">G705*Assumptions!$B$7</f>
        <v>-238049.365125</v>
      </c>
      <c r="O705" s="71" t="n">
        <f aca="false">K705*Assumptions!$B$7</f>
        <v>-285742.596501956</v>
      </c>
      <c r="P705" s="68" t="n">
        <f aca="false">P704+G705</f>
        <v>10684.553675</v>
      </c>
      <c r="Q705" s="68" t="n">
        <f aca="false">MAX(Q704,P705)</f>
        <v>11268.2682</v>
      </c>
      <c r="R705" s="68" t="n">
        <f aca="false">Q705-P705</f>
        <v>583.714525000003</v>
      </c>
      <c r="S705" s="68" t="n">
        <f aca="false">S704+K705</f>
        <v>6406.03053406279</v>
      </c>
      <c r="T705" s="68" t="n">
        <f aca="false">MAX(T704,S705)</f>
        <v>7306.63882647784</v>
      </c>
      <c r="U705" s="68" t="n">
        <f aca="false">T705-S705</f>
        <v>900.608292415043</v>
      </c>
      <c r="V705" s="70" t="n">
        <f aca="false">V704+F705</f>
        <v>2.026</v>
      </c>
      <c r="W705" s="70" t="n">
        <f aca="false">MAX(W704,V705)</f>
        <v>2.0946</v>
      </c>
      <c r="X705" s="70" t="n">
        <f aca="false">W705-V705</f>
        <v>0.0685999999999991</v>
      </c>
      <c r="Y705" s="70" t="n">
        <f aca="false">Y704+M705</f>
        <v>1.83734386111627</v>
      </c>
      <c r="Z705" s="70" t="n">
        <f aca="false">MAX(Z704,Y705)</f>
        <v>1.91663921279022</v>
      </c>
      <c r="AA705" s="70" t="n">
        <f aca="false">Z705-Y705</f>
        <v>0.0792953516739503</v>
      </c>
      <c r="AB705" s="72" t="n">
        <f aca="false">AB704*(1+F705)</f>
        <v>6.8182234031276</v>
      </c>
      <c r="AC705" s="73" t="n">
        <f aca="false">MAX(AC704,AB705)</f>
        <v>7.32004756479375</v>
      </c>
      <c r="AD705" s="70" t="n">
        <f aca="false">1-AB705/AC705</f>
        <v>0.0685547678787913</v>
      </c>
      <c r="AE705" s="73" t="n">
        <f aca="false">AE704*(1+M705)</f>
        <v>5.64863798696586</v>
      </c>
      <c r="AF705" s="73" t="n">
        <f aca="false">MAX(AF704,AE705)</f>
        <v>6.13814294102706</v>
      </c>
      <c r="AG705" s="70" t="n">
        <f aca="false">1-AE705/AF705</f>
        <v>0.07974805389255</v>
      </c>
      <c r="AH705" s="74" t="n">
        <f aca="false">IF(R705&gt;0,AH704+1,0)</f>
        <v>40</v>
      </c>
      <c r="AI705" s="74" t="n">
        <f aca="false">IF(U705&gt;0,AI704+1,0)</f>
        <v>61</v>
      </c>
      <c r="AJ705" s="74" t="n">
        <f aca="false">IF(G705&gt;0,AJ704+1,0)</f>
        <v>0</v>
      </c>
      <c r="AK705" s="74" t="n">
        <f aca="false">IF(G705&lt;=0,AK704+1,0)</f>
        <v>6</v>
      </c>
      <c r="AL705" s="74" t="n">
        <f aca="false">IF(K705&gt;0,AL704+1,0)</f>
        <v>0</v>
      </c>
      <c r="AM705" s="74" t="n">
        <f aca="false">IF(K705&lt;=0,AM704+1,0)</f>
        <v>11</v>
      </c>
    </row>
    <row r="706" customFormat="false" ht="15" hidden="false" customHeight="false" outlineLevel="0" collapsed="false">
      <c r="A706" s="61" t="n">
        <v>705</v>
      </c>
      <c r="B706" s="62" t="n">
        <v>42719.4270833333</v>
      </c>
      <c r="C706" s="63" t="n">
        <f aca="false">YEAR(B706)</f>
        <v>2016</v>
      </c>
      <c r="D706" s="32" t="s">
        <v>277</v>
      </c>
      <c r="E706" s="64" t="n">
        <v>8210.9</v>
      </c>
      <c r="F706" s="65" t="n">
        <v>-0.0047</v>
      </c>
      <c r="G706" s="66" t="n">
        <v>-38.59123</v>
      </c>
      <c r="H706" s="67" t="n">
        <f aca="false">E706+IF(D706="Long",1,-1)*G706</f>
        <v>8172.30877</v>
      </c>
      <c r="I706" s="68" t="n">
        <f aca="false">Assumptions!$B$58</f>
        <v>5.35750011455817</v>
      </c>
      <c r="J706" s="68" t="n">
        <f aca="false">INDEX(Yearly!$T$5:$T$22,MATCH(C706,Yearly!$A$5:$A$22,0))</f>
        <v>0.706483531590088</v>
      </c>
      <c r="K706" s="68" t="n">
        <f aca="false">G706-I706-J706</f>
        <v>-44.6552136461483</v>
      </c>
      <c r="L706" s="69" t="n">
        <f aca="false">(I706+J706)/Assumptions!$B$8</f>
        <v>0.000267383791848752</v>
      </c>
      <c r="M706" s="70" t="n">
        <f aca="false">F706-L706</f>
        <v>-0.00496738379184875</v>
      </c>
      <c r="N706" s="71" t="n">
        <f aca="false">G706*Assumptions!$B$7</f>
        <v>-303520.02395</v>
      </c>
      <c r="O706" s="71" t="n">
        <f aca="false">K706*Assumptions!$B$7</f>
        <v>-351213.255326956</v>
      </c>
      <c r="P706" s="68" t="n">
        <f aca="false">P705+G706</f>
        <v>10645.962445</v>
      </c>
      <c r="Q706" s="68" t="n">
        <f aca="false">MAX(Q705,P706)</f>
        <v>11268.2682</v>
      </c>
      <c r="R706" s="68" t="n">
        <f aca="false">Q706-P706</f>
        <v>622.305755000003</v>
      </c>
      <c r="S706" s="68" t="n">
        <f aca="false">S705+K706</f>
        <v>6361.37532041664</v>
      </c>
      <c r="T706" s="68" t="n">
        <f aca="false">MAX(T705,S706)</f>
        <v>7306.63882647784</v>
      </c>
      <c r="U706" s="68" t="n">
        <f aca="false">T706-S706</f>
        <v>945.263506061192</v>
      </c>
      <c r="V706" s="70" t="n">
        <f aca="false">V705+F706</f>
        <v>2.0213</v>
      </c>
      <c r="W706" s="70" t="n">
        <f aca="false">MAX(W705,V706)</f>
        <v>2.0946</v>
      </c>
      <c r="X706" s="70" t="n">
        <f aca="false">W706-V706</f>
        <v>0.0732999999999993</v>
      </c>
      <c r="Y706" s="70" t="n">
        <f aca="false">Y705+M706</f>
        <v>1.83237647732442</v>
      </c>
      <c r="Z706" s="70" t="n">
        <f aca="false">MAX(Z705,Y706)</f>
        <v>1.91663921279022</v>
      </c>
      <c r="AA706" s="70" t="n">
        <f aca="false">Z706-Y706</f>
        <v>0.084262735465799</v>
      </c>
      <c r="AB706" s="72" t="n">
        <f aca="false">AB705*(1+F706)</f>
        <v>6.7861777531329</v>
      </c>
      <c r="AC706" s="73" t="n">
        <f aca="false">MAX(AC705,AB706)</f>
        <v>7.32004756479375</v>
      </c>
      <c r="AD706" s="70" t="n">
        <f aca="false">1-AB706/AC706</f>
        <v>0.072932560469761</v>
      </c>
      <c r="AE706" s="73" t="n">
        <f aca="false">AE705*(1+M706)</f>
        <v>5.62057903418338</v>
      </c>
      <c r="AF706" s="73" t="n">
        <f aca="false">MAX(AF705,AE706)</f>
        <v>6.13814294102706</v>
      </c>
      <c r="AG706" s="70" t="n">
        <f aca="false">1-AE706/AF706</f>
        <v>0.0843192984940615</v>
      </c>
      <c r="AH706" s="74" t="n">
        <f aca="false">IF(R706&gt;0,AH705+1,0)</f>
        <v>41</v>
      </c>
      <c r="AI706" s="74" t="n">
        <f aca="false">IF(U706&gt;0,AI705+1,0)</f>
        <v>62</v>
      </c>
      <c r="AJ706" s="74" t="n">
        <f aca="false">IF(G706&gt;0,AJ705+1,0)</f>
        <v>0</v>
      </c>
      <c r="AK706" s="74" t="n">
        <f aca="false">IF(G706&lt;=0,AK705+1,0)</f>
        <v>7</v>
      </c>
      <c r="AL706" s="74" t="n">
        <f aca="false">IF(K706&gt;0,AL705+1,0)</f>
        <v>0</v>
      </c>
      <c r="AM706" s="74" t="n">
        <f aca="false">IF(K706&lt;=0,AM705+1,0)</f>
        <v>12</v>
      </c>
    </row>
    <row r="707" customFormat="false" ht="15" hidden="false" customHeight="false" outlineLevel="0" collapsed="false">
      <c r="A707" s="61" t="n">
        <v>706</v>
      </c>
      <c r="B707" s="62" t="n">
        <v>42719.4770833333</v>
      </c>
      <c r="C707" s="63" t="n">
        <f aca="false">YEAR(B707)</f>
        <v>2016</v>
      </c>
      <c r="D707" s="32" t="s">
        <v>276</v>
      </c>
      <c r="E707" s="64" t="n">
        <v>8171.95</v>
      </c>
      <c r="F707" s="65" t="n">
        <v>0.0221</v>
      </c>
      <c r="G707" s="66" t="n">
        <v>180.600095</v>
      </c>
      <c r="H707" s="67" t="n">
        <f aca="false">E707+IF(D707="Long",1,-1)*G707</f>
        <v>7991.349905</v>
      </c>
      <c r="I707" s="68" t="n">
        <f aca="false">Assumptions!$B$58</f>
        <v>5.35750011455817</v>
      </c>
      <c r="J707" s="68" t="n">
        <f aca="false">INDEX(Yearly!$T$5:$T$22,MATCH(C707,Yearly!$A$5:$A$22,0))</f>
        <v>0.706483531590088</v>
      </c>
      <c r="K707" s="68" t="n">
        <f aca="false">G707-I707-J707</f>
        <v>174.536111353852</v>
      </c>
      <c r="L707" s="69" t="n">
        <f aca="false">(I707+J707)/Assumptions!$B$8</f>
        <v>0.000267383791848752</v>
      </c>
      <c r="M707" s="70" t="n">
        <f aca="false">F707-L707</f>
        <v>0.0218326162081513</v>
      </c>
      <c r="N707" s="71" t="n">
        <f aca="false">G707*Assumptions!$B$7</f>
        <v>1420419.747175</v>
      </c>
      <c r="O707" s="71" t="n">
        <f aca="false">K707*Assumptions!$B$7</f>
        <v>1372726.51579804</v>
      </c>
      <c r="P707" s="68" t="n">
        <f aca="false">P706+G707</f>
        <v>10826.56254</v>
      </c>
      <c r="Q707" s="68" t="n">
        <f aca="false">MAX(Q706,P707)</f>
        <v>11268.2682</v>
      </c>
      <c r="R707" s="68" t="n">
        <f aca="false">Q707-P707</f>
        <v>441.705660000003</v>
      </c>
      <c r="S707" s="68" t="n">
        <f aca="false">S706+K707</f>
        <v>6535.9114317705</v>
      </c>
      <c r="T707" s="68" t="n">
        <f aca="false">MAX(T706,S707)</f>
        <v>7306.63882647784</v>
      </c>
      <c r="U707" s="68" t="n">
        <f aca="false">T707-S707</f>
        <v>770.72739470734</v>
      </c>
      <c r="V707" s="70" t="n">
        <f aca="false">V706+F707</f>
        <v>2.0434</v>
      </c>
      <c r="W707" s="70" t="n">
        <f aca="false">MAX(W706,V707)</f>
        <v>2.0946</v>
      </c>
      <c r="X707" s="70" t="n">
        <f aca="false">W707-V707</f>
        <v>0.0511999999999992</v>
      </c>
      <c r="Y707" s="70" t="n">
        <f aca="false">Y706+M707</f>
        <v>1.85420909353257</v>
      </c>
      <c r="Z707" s="70" t="n">
        <f aca="false">MAX(Z706,Y707)</f>
        <v>1.91663921279022</v>
      </c>
      <c r="AA707" s="70" t="n">
        <f aca="false">Z707-Y707</f>
        <v>0.0624301192576477</v>
      </c>
      <c r="AB707" s="72" t="n">
        <f aca="false">AB706*(1+F707)</f>
        <v>6.93615228147714</v>
      </c>
      <c r="AC707" s="73" t="n">
        <f aca="false">MAX(AC706,AB707)</f>
        <v>7.32004756479375</v>
      </c>
      <c r="AD707" s="70" t="n">
        <f aca="false">1-AB707/AC707</f>
        <v>0.0524443700561428</v>
      </c>
      <c r="AE707" s="73" t="n">
        <f aca="false">AE706*(1+M707)</f>
        <v>5.74329097910429</v>
      </c>
      <c r="AF707" s="73" t="n">
        <f aca="false">MAX(AF706,AE707)</f>
        <v>6.13814294102706</v>
      </c>
      <c r="AG707" s="70" t="n">
        <f aca="false">1-AE707/AF707</f>
        <v>0.0643275931688715</v>
      </c>
      <c r="AH707" s="74" t="n">
        <f aca="false">IF(R707&gt;0,AH706+1,0)</f>
        <v>42</v>
      </c>
      <c r="AI707" s="74" t="n">
        <f aca="false">IF(U707&gt;0,AI706+1,0)</f>
        <v>63</v>
      </c>
      <c r="AJ707" s="74" t="n">
        <f aca="false">IF(G707&gt;0,AJ706+1,0)</f>
        <v>1</v>
      </c>
      <c r="AK707" s="74" t="n">
        <f aca="false">IF(G707&lt;=0,AK706+1,0)</f>
        <v>0</v>
      </c>
      <c r="AL707" s="74" t="n">
        <f aca="false">IF(K707&gt;0,AL706+1,0)</f>
        <v>1</v>
      </c>
      <c r="AM707" s="74" t="n">
        <f aca="false">IF(K707&lt;=0,AM706+1,0)</f>
        <v>0</v>
      </c>
    </row>
    <row r="708" customFormat="false" ht="15" hidden="false" customHeight="false" outlineLevel="0" collapsed="false">
      <c r="A708" s="61" t="n">
        <v>707</v>
      </c>
      <c r="B708" s="62" t="n">
        <v>42731.6145833333</v>
      </c>
      <c r="C708" s="63" t="n">
        <f aca="false">YEAR(B708)</f>
        <v>2016</v>
      </c>
      <c r="D708" s="32" t="s">
        <v>277</v>
      </c>
      <c r="E708" s="64" t="n">
        <v>7991.3</v>
      </c>
      <c r="F708" s="65" t="n">
        <v>0.0524</v>
      </c>
      <c r="G708" s="66" t="n">
        <v>418.74412</v>
      </c>
      <c r="H708" s="67" t="n">
        <f aca="false">E708+IF(D708="Long",1,-1)*G708</f>
        <v>8410.04412</v>
      </c>
      <c r="I708" s="68" t="n">
        <f aca="false">Assumptions!$B$58</f>
        <v>5.35750011455817</v>
      </c>
      <c r="J708" s="68" t="n">
        <f aca="false">INDEX(Yearly!$T$5:$T$22,MATCH(C708,Yearly!$A$5:$A$22,0))</f>
        <v>0.706483531590088</v>
      </c>
      <c r="K708" s="68" t="n">
        <f aca="false">G708-I708-J708</f>
        <v>412.680136353852</v>
      </c>
      <c r="L708" s="69" t="n">
        <f aca="false">(I708+J708)/Assumptions!$B$8</f>
        <v>0.000267383791848752</v>
      </c>
      <c r="M708" s="70" t="n">
        <f aca="false">F708-L708</f>
        <v>0.0521326162081513</v>
      </c>
      <c r="N708" s="71" t="n">
        <f aca="false">G708*Assumptions!$B$7</f>
        <v>3293422.5038</v>
      </c>
      <c r="O708" s="71" t="n">
        <f aca="false">K708*Assumptions!$B$7</f>
        <v>3245729.27242304</v>
      </c>
      <c r="P708" s="68" t="n">
        <f aca="false">P707+G708</f>
        <v>11245.30666</v>
      </c>
      <c r="Q708" s="68" t="n">
        <f aca="false">MAX(Q707,P708)</f>
        <v>11268.2682</v>
      </c>
      <c r="R708" s="68" t="n">
        <f aca="false">Q708-P708</f>
        <v>22.9615400000039</v>
      </c>
      <c r="S708" s="68" t="n">
        <f aca="false">S707+K708</f>
        <v>6948.59156812435</v>
      </c>
      <c r="T708" s="68" t="n">
        <f aca="false">MAX(T707,S708)</f>
        <v>7306.63882647784</v>
      </c>
      <c r="U708" s="68" t="n">
        <f aca="false">T708-S708</f>
        <v>358.047258353488</v>
      </c>
      <c r="V708" s="70" t="n">
        <f aca="false">V707+F708</f>
        <v>2.0958</v>
      </c>
      <c r="W708" s="70" t="n">
        <f aca="false">MAX(W707,V708)</f>
        <v>2.0958</v>
      </c>
      <c r="X708" s="70" t="n">
        <f aca="false">W708-V708</f>
        <v>0</v>
      </c>
      <c r="Y708" s="70" t="n">
        <f aca="false">Y707+M708</f>
        <v>1.90634170974072</v>
      </c>
      <c r="Z708" s="70" t="n">
        <f aca="false">MAX(Z707,Y708)</f>
        <v>1.91663921279022</v>
      </c>
      <c r="AA708" s="70" t="n">
        <f aca="false">Z708-Y708</f>
        <v>0.0102975030494965</v>
      </c>
      <c r="AB708" s="72" t="n">
        <f aca="false">AB707*(1+F708)</f>
        <v>7.29960666102654</v>
      </c>
      <c r="AC708" s="73" t="n">
        <f aca="false">MAX(AC707,AB708)</f>
        <v>7.32004756479375</v>
      </c>
      <c r="AD708" s="70" t="n">
        <f aca="false">1-AB708/AC708</f>
        <v>0.00279245504708459</v>
      </c>
      <c r="AE708" s="73" t="n">
        <f aca="false">AE707*(1+M708)</f>
        <v>6.04270376348967</v>
      </c>
      <c r="AF708" s="73" t="n">
        <f aca="false">MAX(AF707,AE708)</f>
        <v>6.13814294102706</v>
      </c>
      <c r="AG708" s="70" t="n">
        <f aca="false">1-AE708/AF708</f>
        <v>0.0155485426869871</v>
      </c>
      <c r="AH708" s="74" t="n">
        <f aca="false">IF(R708&gt;0,AH707+1,0)</f>
        <v>43</v>
      </c>
      <c r="AI708" s="74" t="n">
        <f aca="false">IF(U708&gt;0,AI707+1,0)</f>
        <v>64</v>
      </c>
      <c r="AJ708" s="74" t="n">
        <f aca="false">IF(G708&gt;0,AJ707+1,0)</f>
        <v>2</v>
      </c>
      <c r="AK708" s="74" t="n">
        <f aca="false">IF(G708&lt;=0,AK707+1,0)</f>
        <v>0</v>
      </c>
      <c r="AL708" s="74" t="n">
        <f aca="false">IF(K708&gt;0,AL707+1,0)</f>
        <v>2</v>
      </c>
      <c r="AM708" s="74" t="n">
        <f aca="false">IF(K708&lt;=0,AM707+1,0)</f>
        <v>0</v>
      </c>
    </row>
    <row r="709" customFormat="false" ht="15" hidden="false" customHeight="false" outlineLevel="0" collapsed="false">
      <c r="A709" s="61" t="n">
        <v>708</v>
      </c>
      <c r="B709" s="62" t="n">
        <v>42758.46875</v>
      </c>
      <c r="C709" s="63" t="n">
        <f aca="false">YEAR(B709)</f>
        <v>2017</v>
      </c>
      <c r="D709" s="32" t="s">
        <v>277</v>
      </c>
      <c r="E709" s="64" t="n">
        <v>8394.9</v>
      </c>
      <c r="F709" s="65" t="n">
        <v>-0.0028</v>
      </c>
      <c r="G709" s="66" t="n">
        <v>-23.50572</v>
      </c>
      <c r="H709" s="67" t="n">
        <f aca="false">E709+IF(D709="Long",1,-1)*G709</f>
        <v>8371.39428</v>
      </c>
      <c r="I709" s="68" t="n">
        <f aca="false">Assumptions!$B$58</f>
        <v>5.35750011455817</v>
      </c>
      <c r="J709" s="68" t="n">
        <f aca="false">INDEX(Yearly!$T$5:$T$22,MATCH(C709,Yearly!$A$5:$A$22,0))</f>
        <v>0.834935082788286</v>
      </c>
      <c r="K709" s="68" t="n">
        <f aca="false">G709-I709-J709</f>
        <v>-29.6981551973465</v>
      </c>
      <c r="L709" s="69" t="n">
        <f aca="false">(I709+J709)/Assumptions!$B$8</f>
        <v>0.000273047702708743</v>
      </c>
      <c r="M709" s="70" t="n">
        <f aca="false">F709-L709</f>
        <v>-0.00307304770270874</v>
      </c>
      <c r="N709" s="71" t="n">
        <f aca="false">G709*Assumptions!$B$7</f>
        <v>-184872.4878</v>
      </c>
      <c r="O709" s="71" t="n">
        <f aca="false">K709*Assumptions!$B$7</f>
        <v>-233575.99062713</v>
      </c>
      <c r="P709" s="68" t="n">
        <f aca="false">P708+G709</f>
        <v>11221.80094</v>
      </c>
      <c r="Q709" s="68" t="n">
        <f aca="false">MAX(Q708,P709)</f>
        <v>11268.2682</v>
      </c>
      <c r="R709" s="68" t="n">
        <f aca="false">Q709-P709</f>
        <v>46.4672600000031</v>
      </c>
      <c r="S709" s="68" t="n">
        <f aca="false">S708+K709</f>
        <v>6918.893412927</v>
      </c>
      <c r="T709" s="68" t="n">
        <f aca="false">MAX(T708,S709)</f>
        <v>7306.63882647784</v>
      </c>
      <c r="U709" s="68" t="n">
        <f aca="false">T709-S709</f>
        <v>387.745413550835</v>
      </c>
      <c r="V709" s="70" t="n">
        <f aca="false">V708+F709</f>
        <v>2.093</v>
      </c>
      <c r="W709" s="70" t="n">
        <f aca="false">MAX(W708,V709)</f>
        <v>2.0958</v>
      </c>
      <c r="X709" s="70" t="n">
        <f aca="false">W709-V709</f>
        <v>0.00280000000000014</v>
      </c>
      <c r="Y709" s="70" t="n">
        <f aca="false">Y708+M709</f>
        <v>1.90326866203801</v>
      </c>
      <c r="Z709" s="70" t="n">
        <f aca="false">MAX(Z708,Y709)</f>
        <v>1.91663921279022</v>
      </c>
      <c r="AA709" s="70" t="n">
        <f aca="false">Z709-Y709</f>
        <v>0.0133705507522053</v>
      </c>
      <c r="AB709" s="72" t="n">
        <f aca="false">AB708*(1+F709)</f>
        <v>7.27916776237567</v>
      </c>
      <c r="AC709" s="73" t="n">
        <f aca="false">MAX(AC708,AB709)</f>
        <v>7.32004756479375</v>
      </c>
      <c r="AD709" s="70" t="n">
        <f aca="false">1-AB709/AC709</f>
        <v>0.00558463617295268</v>
      </c>
      <c r="AE709" s="73" t="n">
        <f aca="false">AE708*(1+M709)</f>
        <v>6.02413424657113</v>
      </c>
      <c r="AF709" s="73" t="n">
        <f aca="false">MAX(AF708,AE709)</f>
        <v>6.13814294102706</v>
      </c>
      <c r="AG709" s="70" t="n">
        <f aca="false">1-AE709/AF709</f>
        <v>0.0185738089763113</v>
      </c>
      <c r="AH709" s="74" t="n">
        <f aca="false">IF(R709&gt;0,AH708+1,0)</f>
        <v>44</v>
      </c>
      <c r="AI709" s="74" t="n">
        <f aca="false">IF(U709&gt;0,AI708+1,0)</f>
        <v>65</v>
      </c>
      <c r="AJ709" s="74" t="n">
        <f aca="false">IF(G709&gt;0,AJ708+1,0)</f>
        <v>0</v>
      </c>
      <c r="AK709" s="74" t="n">
        <f aca="false">IF(G709&lt;=0,AK708+1,0)</f>
        <v>1</v>
      </c>
      <c r="AL709" s="74" t="n">
        <f aca="false">IF(K709&gt;0,AL708+1,0)</f>
        <v>0</v>
      </c>
      <c r="AM709" s="74" t="n">
        <f aca="false">IF(K709&lt;=0,AM708+1,0)</f>
        <v>1</v>
      </c>
    </row>
    <row r="710" customFormat="false" ht="15" hidden="false" customHeight="false" outlineLevel="0" collapsed="false">
      <c r="A710" s="61" t="n">
        <v>709</v>
      </c>
      <c r="B710" s="62" t="n">
        <v>42759.3854166667</v>
      </c>
      <c r="C710" s="63" t="n">
        <f aca="false">YEAR(B710)</f>
        <v>2017</v>
      </c>
      <c r="D710" s="32" t="s">
        <v>277</v>
      </c>
      <c r="E710" s="64" t="n">
        <v>8409.2</v>
      </c>
      <c r="F710" s="65" t="n">
        <v>0.0181</v>
      </c>
      <c r="G710" s="66" t="n">
        <v>152.20652</v>
      </c>
      <c r="H710" s="67" t="n">
        <f aca="false">E710+IF(D710="Long",1,-1)*G710</f>
        <v>8561.40652</v>
      </c>
      <c r="I710" s="68" t="n">
        <f aca="false">Assumptions!$B$58</f>
        <v>5.35750011455817</v>
      </c>
      <c r="J710" s="68" t="n">
        <f aca="false">INDEX(Yearly!$T$5:$T$22,MATCH(C710,Yearly!$A$5:$A$22,0))</f>
        <v>0.834935082788286</v>
      </c>
      <c r="K710" s="68" t="n">
        <f aca="false">G710-I710-J710</f>
        <v>146.014084802654</v>
      </c>
      <c r="L710" s="69" t="n">
        <f aca="false">(I710+J710)/Assumptions!$B$8</f>
        <v>0.000273047702708743</v>
      </c>
      <c r="M710" s="70" t="n">
        <f aca="false">F710-L710</f>
        <v>0.0178269522972913</v>
      </c>
      <c r="N710" s="71" t="n">
        <f aca="false">G710*Assumptions!$B$7</f>
        <v>1197104.2798</v>
      </c>
      <c r="O710" s="71" t="n">
        <f aca="false">K710*Assumptions!$B$7</f>
        <v>1148400.77697287</v>
      </c>
      <c r="P710" s="68" t="n">
        <f aca="false">P709+G710</f>
        <v>11374.00746</v>
      </c>
      <c r="Q710" s="68" t="n">
        <f aca="false">MAX(Q709,P710)</f>
        <v>11374.00746</v>
      </c>
      <c r="R710" s="68" t="n">
        <f aca="false">Q710-P710</f>
        <v>0</v>
      </c>
      <c r="S710" s="68" t="n">
        <f aca="false">S709+K710</f>
        <v>7064.90749772965</v>
      </c>
      <c r="T710" s="68" t="n">
        <f aca="false">MAX(T709,S710)</f>
        <v>7306.63882647784</v>
      </c>
      <c r="U710" s="68" t="n">
        <f aca="false">T710-S710</f>
        <v>241.731328748182</v>
      </c>
      <c r="V710" s="70" t="n">
        <f aca="false">V709+F710</f>
        <v>2.1111</v>
      </c>
      <c r="W710" s="70" t="n">
        <f aca="false">MAX(W709,V710)</f>
        <v>2.1111</v>
      </c>
      <c r="X710" s="70" t="n">
        <f aca="false">W710-V710</f>
        <v>0</v>
      </c>
      <c r="Y710" s="70" t="n">
        <f aca="false">Y709+M710</f>
        <v>1.92109561433531</v>
      </c>
      <c r="Z710" s="70" t="n">
        <f aca="false">MAX(Z709,Y710)</f>
        <v>1.92109561433531</v>
      </c>
      <c r="AA710" s="70" t="n">
        <f aca="false">Z710-Y710</f>
        <v>0</v>
      </c>
      <c r="AB710" s="72" t="n">
        <f aca="false">AB709*(1+F710)</f>
        <v>7.41092069887467</v>
      </c>
      <c r="AC710" s="73" t="n">
        <f aca="false">MAX(AC709,AB710)</f>
        <v>7.41092069887467</v>
      </c>
      <c r="AD710" s="70" t="n">
        <f aca="false">1-AB710/AC710</f>
        <v>0</v>
      </c>
      <c r="AE710" s="73" t="n">
        <f aca="false">AE709*(1+M710)</f>
        <v>6.13152620041723</v>
      </c>
      <c r="AF710" s="73" t="n">
        <f aca="false">MAX(AF709,AE710)</f>
        <v>6.13814294102706</v>
      </c>
      <c r="AG710" s="70" t="n">
        <f aca="false">1-AE710/AF710</f>
        <v>0.00107797108561969</v>
      </c>
      <c r="AH710" s="74" t="n">
        <f aca="false">IF(R710&gt;0,AH709+1,0)</f>
        <v>0</v>
      </c>
      <c r="AI710" s="74" t="n">
        <f aca="false">IF(U710&gt;0,AI709+1,0)</f>
        <v>66</v>
      </c>
      <c r="AJ710" s="74" t="n">
        <f aca="false">IF(G710&gt;0,AJ709+1,0)</f>
        <v>1</v>
      </c>
      <c r="AK710" s="74" t="n">
        <f aca="false">IF(G710&lt;=0,AK709+1,0)</f>
        <v>0</v>
      </c>
      <c r="AL710" s="74" t="n">
        <f aca="false">IF(K710&gt;0,AL709+1,0)</f>
        <v>1</v>
      </c>
      <c r="AM710" s="74" t="n">
        <f aca="false">IF(K710&lt;=0,AM709+1,0)</f>
        <v>0</v>
      </c>
    </row>
    <row r="711" customFormat="false" ht="15" hidden="false" customHeight="false" outlineLevel="0" collapsed="false">
      <c r="A711" s="61" t="n">
        <v>710</v>
      </c>
      <c r="B711" s="62" t="n">
        <v>42766.575</v>
      </c>
      <c r="C711" s="63" t="n">
        <f aca="false">YEAR(B711)</f>
        <v>2017</v>
      </c>
      <c r="D711" s="32" t="s">
        <v>277</v>
      </c>
      <c r="E711" s="64" t="n">
        <v>8595.6</v>
      </c>
      <c r="F711" s="65" t="n">
        <v>-0.0028</v>
      </c>
      <c r="G711" s="66" t="n">
        <v>-24.06768</v>
      </c>
      <c r="H711" s="67" t="n">
        <f aca="false">E711+IF(D711="Long",1,-1)*G711</f>
        <v>8571.53232</v>
      </c>
      <c r="I711" s="68" t="n">
        <f aca="false">Assumptions!$B$58</f>
        <v>5.35750011455817</v>
      </c>
      <c r="J711" s="68" t="n">
        <f aca="false">INDEX(Yearly!$T$5:$T$22,MATCH(C711,Yearly!$A$5:$A$22,0))</f>
        <v>0.834935082788286</v>
      </c>
      <c r="K711" s="68" t="n">
        <f aca="false">G711-I711-J711</f>
        <v>-30.2601151973465</v>
      </c>
      <c r="L711" s="69" t="n">
        <f aca="false">(I711+J711)/Assumptions!$B$8</f>
        <v>0.000273047702708743</v>
      </c>
      <c r="M711" s="70" t="n">
        <f aca="false">F711-L711</f>
        <v>-0.00307304770270874</v>
      </c>
      <c r="N711" s="71" t="n">
        <f aca="false">G711*Assumptions!$B$7</f>
        <v>-189292.3032</v>
      </c>
      <c r="O711" s="71" t="n">
        <f aca="false">K711*Assumptions!$B$7</f>
        <v>-237995.80602713</v>
      </c>
      <c r="P711" s="68" t="n">
        <f aca="false">P710+G711</f>
        <v>11349.93978</v>
      </c>
      <c r="Q711" s="68" t="n">
        <f aca="false">MAX(Q710,P711)</f>
        <v>11374.00746</v>
      </c>
      <c r="R711" s="68" t="n">
        <f aca="false">Q711-P711</f>
        <v>24.0676800000001</v>
      </c>
      <c r="S711" s="68" t="n">
        <f aca="false">S710+K711</f>
        <v>7034.64738253231</v>
      </c>
      <c r="T711" s="68" t="n">
        <f aca="false">MAX(T710,S711)</f>
        <v>7306.63882647784</v>
      </c>
      <c r="U711" s="68" t="n">
        <f aca="false">T711-S711</f>
        <v>271.991443945529</v>
      </c>
      <c r="V711" s="70" t="n">
        <f aca="false">V710+F711</f>
        <v>2.1083</v>
      </c>
      <c r="W711" s="70" t="n">
        <f aca="false">MAX(W710,V711)</f>
        <v>2.1111</v>
      </c>
      <c r="X711" s="70" t="n">
        <f aca="false">W711-V711</f>
        <v>0.00280000000000014</v>
      </c>
      <c r="Y711" s="70" t="n">
        <f aca="false">Y710+M711</f>
        <v>1.9180225666326</v>
      </c>
      <c r="Z711" s="70" t="n">
        <f aca="false">MAX(Z710,Y711)</f>
        <v>1.92109561433531</v>
      </c>
      <c r="AA711" s="70" t="n">
        <f aca="false">Z711-Y711</f>
        <v>0.00307304770270878</v>
      </c>
      <c r="AB711" s="72" t="n">
        <f aca="false">AB710*(1+F711)</f>
        <v>7.39017012091782</v>
      </c>
      <c r="AC711" s="73" t="n">
        <f aca="false">MAX(AC710,AB711)</f>
        <v>7.41092069887467</v>
      </c>
      <c r="AD711" s="70" t="n">
        <f aca="false">1-AB711/AC711</f>
        <v>0.00280000000000002</v>
      </c>
      <c r="AE711" s="73" t="n">
        <f aca="false">AE710*(1+M711)</f>
        <v>6.11268372791294</v>
      </c>
      <c r="AF711" s="73" t="n">
        <f aca="false">MAX(AF710,AE711)</f>
        <v>6.13814294102706</v>
      </c>
      <c r="AG711" s="70" t="n">
        <f aca="false">1-AE711/AF711</f>
        <v>0.0041477061317603</v>
      </c>
      <c r="AH711" s="74" t="n">
        <f aca="false">IF(R711&gt;0,AH710+1,0)</f>
        <v>1</v>
      </c>
      <c r="AI711" s="74" t="n">
        <f aca="false">IF(U711&gt;0,AI710+1,0)</f>
        <v>67</v>
      </c>
      <c r="AJ711" s="74" t="n">
        <f aca="false">IF(G711&gt;0,AJ710+1,0)</f>
        <v>0</v>
      </c>
      <c r="AK711" s="74" t="n">
        <f aca="false">IF(G711&lt;=0,AK710+1,0)</f>
        <v>1</v>
      </c>
      <c r="AL711" s="74" t="n">
        <f aca="false">IF(K711&gt;0,AL710+1,0)</f>
        <v>0</v>
      </c>
      <c r="AM711" s="74" t="n">
        <f aca="false">IF(K711&lt;=0,AM710+1,0)</f>
        <v>1</v>
      </c>
    </row>
    <row r="712" customFormat="false" ht="15" hidden="false" customHeight="false" outlineLevel="0" collapsed="false">
      <c r="A712" s="61" t="n">
        <v>711</v>
      </c>
      <c r="B712" s="62" t="n">
        <v>42767.5520833333</v>
      </c>
      <c r="C712" s="63" t="n">
        <f aca="false">YEAR(B712)</f>
        <v>2017</v>
      </c>
      <c r="D712" s="32" t="s">
        <v>277</v>
      </c>
      <c r="E712" s="64" t="n">
        <v>8619.05</v>
      </c>
      <c r="F712" s="65" t="n">
        <v>0.0152</v>
      </c>
      <c r="G712" s="66" t="n">
        <v>131.00956</v>
      </c>
      <c r="H712" s="67" t="n">
        <f aca="false">E712+IF(D712="Long",1,-1)*G712</f>
        <v>8750.05956</v>
      </c>
      <c r="I712" s="68" t="n">
        <f aca="false">Assumptions!$B$58</f>
        <v>5.35750011455817</v>
      </c>
      <c r="J712" s="68" t="n">
        <f aca="false">INDEX(Yearly!$T$5:$T$22,MATCH(C712,Yearly!$A$5:$A$22,0))</f>
        <v>0.834935082788286</v>
      </c>
      <c r="K712" s="68" t="n">
        <f aca="false">G712-I712-J712</f>
        <v>124.817124802654</v>
      </c>
      <c r="L712" s="69" t="n">
        <f aca="false">(I712+J712)/Assumptions!$B$8</f>
        <v>0.000273047702708743</v>
      </c>
      <c r="M712" s="70" t="n">
        <f aca="false">F712-L712</f>
        <v>0.0149269522972913</v>
      </c>
      <c r="N712" s="71" t="n">
        <f aca="false">G712*Assumptions!$B$7</f>
        <v>1030390.1894</v>
      </c>
      <c r="O712" s="71" t="n">
        <f aca="false">K712*Assumptions!$B$7</f>
        <v>981686.68657287</v>
      </c>
      <c r="P712" s="68" t="n">
        <f aca="false">P711+G712</f>
        <v>11480.94934</v>
      </c>
      <c r="Q712" s="68" t="n">
        <f aca="false">MAX(Q711,P712)</f>
        <v>11480.94934</v>
      </c>
      <c r="R712" s="68" t="n">
        <f aca="false">Q712-P712</f>
        <v>0</v>
      </c>
      <c r="S712" s="68" t="n">
        <f aca="false">S711+K712</f>
        <v>7159.46450733496</v>
      </c>
      <c r="T712" s="68" t="n">
        <f aca="false">MAX(T711,S712)</f>
        <v>7306.63882647784</v>
      </c>
      <c r="U712" s="68" t="n">
        <f aca="false">T712-S712</f>
        <v>147.174319142875</v>
      </c>
      <c r="V712" s="70" t="n">
        <f aca="false">V711+F712</f>
        <v>2.1235</v>
      </c>
      <c r="W712" s="70" t="n">
        <f aca="false">MAX(W711,V712)</f>
        <v>2.1235</v>
      </c>
      <c r="X712" s="70" t="n">
        <f aca="false">W712-V712</f>
        <v>0</v>
      </c>
      <c r="Y712" s="70" t="n">
        <f aca="false">Y711+M712</f>
        <v>1.93294951892989</v>
      </c>
      <c r="Z712" s="70" t="n">
        <f aca="false">MAX(Z711,Y712)</f>
        <v>1.93294951892989</v>
      </c>
      <c r="AA712" s="70" t="n">
        <f aca="false">Z712-Y712</f>
        <v>0</v>
      </c>
      <c r="AB712" s="72" t="n">
        <f aca="false">AB711*(1+F712)</f>
        <v>7.50250070675577</v>
      </c>
      <c r="AC712" s="73" t="n">
        <f aca="false">MAX(AC711,AB712)</f>
        <v>7.50250070675577</v>
      </c>
      <c r="AD712" s="70" t="n">
        <f aca="false">1-AB712/AC712</f>
        <v>0</v>
      </c>
      <c r="AE712" s="73" t="n">
        <f aca="false">AE711*(1+M712)</f>
        <v>6.20392746632792</v>
      </c>
      <c r="AF712" s="73" t="n">
        <f aca="false">MAX(AF711,AE712)</f>
        <v>6.20392746632792</v>
      </c>
      <c r="AG712" s="70" t="n">
        <f aca="false">1-AE712/AF712</f>
        <v>0</v>
      </c>
      <c r="AH712" s="74" t="n">
        <f aca="false">IF(R712&gt;0,AH711+1,0)</f>
        <v>0</v>
      </c>
      <c r="AI712" s="74" t="n">
        <f aca="false">IF(U712&gt;0,AI711+1,0)</f>
        <v>68</v>
      </c>
      <c r="AJ712" s="74" t="n">
        <f aca="false">IF(G712&gt;0,AJ711+1,0)</f>
        <v>1</v>
      </c>
      <c r="AK712" s="74" t="n">
        <f aca="false">IF(G712&lt;=0,AK711+1,0)</f>
        <v>0</v>
      </c>
      <c r="AL712" s="74" t="n">
        <f aca="false">IF(K712&gt;0,AL711+1,0)</f>
        <v>1</v>
      </c>
      <c r="AM712" s="74" t="n">
        <f aca="false">IF(K712&lt;=0,AM711+1,0)</f>
        <v>0</v>
      </c>
    </row>
    <row r="713" customFormat="false" ht="15" hidden="false" customHeight="false" outlineLevel="0" collapsed="false">
      <c r="A713" s="61" t="n">
        <v>712</v>
      </c>
      <c r="B713" s="62" t="n">
        <v>42774.6430555556</v>
      </c>
      <c r="C713" s="63" t="n">
        <f aca="false">YEAR(B713)</f>
        <v>2017</v>
      </c>
      <c r="D713" s="32" t="s">
        <v>277</v>
      </c>
      <c r="E713" s="64" t="n">
        <v>8777.35</v>
      </c>
      <c r="F713" s="65" t="n">
        <v>-0.0046</v>
      </c>
      <c r="G713" s="66" t="n">
        <v>-40.37581</v>
      </c>
      <c r="H713" s="67" t="n">
        <f aca="false">E713+IF(D713="Long",1,-1)*G713</f>
        <v>8736.97419</v>
      </c>
      <c r="I713" s="68" t="n">
        <f aca="false">Assumptions!$B$58</f>
        <v>5.35750011455817</v>
      </c>
      <c r="J713" s="68" t="n">
        <f aca="false">INDEX(Yearly!$T$5:$T$22,MATCH(C713,Yearly!$A$5:$A$22,0))</f>
        <v>0.834935082788286</v>
      </c>
      <c r="K713" s="68" t="n">
        <f aca="false">G713-I713-J713</f>
        <v>-46.5682451973465</v>
      </c>
      <c r="L713" s="69" t="n">
        <f aca="false">(I713+J713)/Assumptions!$B$8</f>
        <v>0.000273047702708743</v>
      </c>
      <c r="M713" s="70" t="n">
        <f aca="false">F713-L713</f>
        <v>-0.00487304770270874</v>
      </c>
      <c r="N713" s="71" t="n">
        <f aca="false">G713*Assumptions!$B$7</f>
        <v>-317555.74565</v>
      </c>
      <c r="O713" s="71" t="n">
        <f aca="false">K713*Assumptions!$B$7</f>
        <v>-366259.24847713</v>
      </c>
      <c r="P713" s="68" t="n">
        <f aca="false">P712+G713</f>
        <v>11440.57353</v>
      </c>
      <c r="Q713" s="68" t="n">
        <f aca="false">MAX(Q712,P713)</f>
        <v>11480.94934</v>
      </c>
      <c r="R713" s="68" t="n">
        <f aca="false">Q713-P713</f>
        <v>40.3758099999996</v>
      </c>
      <c r="S713" s="68" t="n">
        <f aca="false">S712+K713</f>
        <v>7112.89626213761</v>
      </c>
      <c r="T713" s="68" t="n">
        <f aca="false">MAX(T712,S713)</f>
        <v>7306.63882647784</v>
      </c>
      <c r="U713" s="68" t="n">
        <f aca="false">T713-S713</f>
        <v>193.742564340221</v>
      </c>
      <c r="V713" s="70" t="n">
        <f aca="false">V712+F713</f>
        <v>2.1189</v>
      </c>
      <c r="W713" s="70" t="n">
        <f aca="false">MAX(W712,V713)</f>
        <v>2.1235</v>
      </c>
      <c r="X713" s="70" t="n">
        <f aca="false">W713-V713</f>
        <v>0.00459999999999994</v>
      </c>
      <c r="Y713" s="70" t="n">
        <f aca="false">Y712+M713</f>
        <v>1.92807647122718</v>
      </c>
      <c r="Z713" s="70" t="n">
        <f aca="false">MAX(Z712,Y713)</f>
        <v>1.93294951892989</v>
      </c>
      <c r="AA713" s="70" t="n">
        <f aca="false">Z713-Y713</f>
        <v>0.0048730477027088</v>
      </c>
      <c r="AB713" s="72" t="n">
        <f aca="false">AB712*(1+F713)</f>
        <v>7.46798920350469</v>
      </c>
      <c r="AC713" s="73" t="n">
        <f aca="false">MAX(AC712,AB713)</f>
        <v>7.50250070675577</v>
      </c>
      <c r="AD713" s="70" t="n">
        <f aca="false">1-AB713/AC713</f>
        <v>0.00460000000000005</v>
      </c>
      <c r="AE713" s="73" t="n">
        <f aca="false">AE712*(1+M713)</f>
        <v>6.17369543184036</v>
      </c>
      <c r="AF713" s="73" t="n">
        <f aca="false">MAX(AF712,AE713)</f>
        <v>6.20392746632792</v>
      </c>
      <c r="AG713" s="70" t="n">
        <f aca="false">1-AE713/AF713</f>
        <v>0.00487304770270858</v>
      </c>
      <c r="AH713" s="74" t="n">
        <f aca="false">IF(R713&gt;0,AH712+1,0)</f>
        <v>1</v>
      </c>
      <c r="AI713" s="74" t="n">
        <f aca="false">IF(U713&gt;0,AI712+1,0)</f>
        <v>69</v>
      </c>
      <c r="AJ713" s="74" t="n">
        <f aca="false">IF(G713&gt;0,AJ712+1,0)</f>
        <v>0</v>
      </c>
      <c r="AK713" s="74" t="n">
        <f aca="false">IF(G713&lt;=0,AK712+1,0)</f>
        <v>1</v>
      </c>
      <c r="AL713" s="74" t="n">
        <f aca="false">IF(K713&gt;0,AL712+1,0)</f>
        <v>0</v>
      </c>
      <c r="AM713" s="74" t="n">
        <f aca="false">IF(K713&lt;=0,AM712+1,0)</f>
        <v>1</v>
      </c>
    </row>
    <row r="714" customFormat="false" ht="15" hidden="false" customHeight="false" outlineLevel="0" collapsed="false">
      <c r="A714" s="61" t="n">
        <v>713</v>
      </c>
      <c r="B714" s="62" t="n">
        <v>42775.55</v>
      </c>
      <c r="C714" s="63" t="n">
        <f aca="false">YEAR(B714)</f>
        <v>2017</v>
      </c>
      <c r="D714" s="32" t="s">
        <v>277</v>
      </c>
      <c r="E714" s="64" t="n">
        <v>8761.8</v>
      </c>
      <c r="F714" s="65" t="n">
        <v>0.0009</v>
      </c>
      <c r="G714" s="66" t="n">
        <v>7.88562</v>
      </c>
      <c r="H714" s="67" t="n">
        <f aca="false">E714+IF(D714="Long",1,-1)*G714</f>
        <v>8769.68562</v>
      </c>
      <c r="I714" s="68" t="n">
        <f aca="false">Assumptions!$B$58</f>
        <v>5.35750011455817</v>
      </c>
      <c r="J714" s="68" t="n">
        <f aca="false">INDEX(Yearly!$T$5:$T$22,MATCH(C714,Yearly!$A$5:$A$22,0))</f>
        <v>0.834935082788286</v>
      </c>
      <c r="K714" s="68" t="n">
        <f aca="false">G714-I714-J714</f>
        <v>1.69318480265355</v>
      </c>
      <c r="L714" s="69" t="n">
        <f aca="false">(I714+J714)/Assumptions!$B$8</f>
        <v>0.000273047702708743</v>
      </c>
      <c r="M714" s="70" t="n">
        <f aca="false">F714-L714</f>
        <v>0.000626952297291257</v>
      </c>
      <c r="N714" s="71" t="n">
        <f aca="false">G714*Assumptions!$B$7</f>
        <v>62020.4013</v>
      </c>
      <c r="O714" s="71" t="n">
        <f aca="false">K714*Assumptions!$B$7</f>
        <v>13316.8984728701</v>
      </c>
      <c r="P714" s="68" t="n">
        <f aca="false">P713+G714</f>
        <v>11448.45915</v>
      </c>
      <c r="Q714" s="68" t="n">
        <f aca="false">MAX(Q713,P714)</f>
        <v>11480.94934</v>
      </c>
      <c r="R714" s="68" t="n">
        <f aca="false">Q714-P714</f>
        <v>32.4901900000004</v>
      </c>
      <c r="S714" s="68" t="n">
        <f aca="false">S713+K714</f>
        <v>7114.58944694027</v>
      </c>
      <c r="T714" s="68" t="n">
        <f aca="false">MAX(T713,S714)</f>
        <v>7306.63882647784</v>
      </c>
      <c r="U714" s="68" t="n">
        <f aca="false">T714-S714</f>
        <v>192.049379537568</v>
      </c>
      <c r="V714" s="70" t="n">
        <f aca="false">V713+F714</f>
        <v>2.1198</v>
      </c>
      <c r="W714" s="70" t="n">
        <f aca="false">MAX(W713,V714)</f>
        <v>2.1235</v>
      </c>
      <c r="X714" s="70" t="n">
        <f aca="false">W714-V714</f>
        <v>0.00369999999999981</v>
      </c>
      <c r="Y714" s="70" t="n">
        <f aca="false">Y713+M714</f>
        <v>1.92870342352447</v>
      </c>
      <c r="Z714" s="70" t="n">
        <f aca="false">MAX(Z713,Y714)</f>
        <v>1.93294951892989</v>
      </c>
      <c r="AA714" s="70" t="n">
        <f aca="false">Z714-Y714</f>
        <v>0.00424609540541754</v>
      </c>
      <c r="AB714" s="72" t="n">
        <f aca="false">AB713*(1+F714)</f>
        <v>7.47471039378785</v>
      </c>
      <c r="AC714" s="73" t="n">
        <f aca="false">MAX(AC713,AB714)</f>
        <v>7.50250070675577</v>
      </c>
      <c r="AD714" s="70" t="n">
        <f aca="false">1-AB714/AC714</f>
        <v>0.00370414000000008</v>
      </c>
      <c r="AE714" s="73" t="n">
        <f aca="false">AE713*(1+M714)</f>
        <v>6.17756604437413</v>
      </c>
      <c r="AF714" s="73" t="n">
        <f aca="false">MAX(AF713,AE714)</f>
        <v>6.20392746632792</v>
      </c>
      <c r="AG714" s="70" t="n">
        <f aca="false">1-AE714/AF714</f>
        <v>0.00424915057386943</v>
      </c>
      <c r="AH714" s="74" t="n">
        <f aca="false">IF(R714&gt;0,AH713+1,0)</f>
        <v>2</v>
      </c>
      <c r="AI714" s="74" t="n">
        <f aca="false">IF(U714&gt;0,AI713+1,0)</f>
        <v>70</v>
      </c>
      <c r="AJ714" s="74" t="n">
        <f aca="false">IF(G714&gt;0,AJ713+1,0)</f>
        <v>1</v>
      </c>
      <c r="AK714" s="74" t="n">
        <f aca="false">IF(G714&lt;=0,AK713+1,0)</f>
        <v>0</v>
      </c>
      <c r="AL714" s="74" t="n">
        <f aca="false">IF(K714&gt;0,AL713+1,0)</f>
        <v>1</v>
      </c>
      <c r="AM714" s="74" t="n">
        <f aca="false">IF(K714&lt;=0,AM713+1,0)</f>
        <v>0</v>
      </c>
    </row>
    <row r="715" customFormat="false" ht="15" hidden="false" customHeight="false" outlineLevel="0" collapsed="false">
      <c r="A715" s="61" t="n">
        <v>714</v>
      </c>
      <c r="B715" s="62" t="n">
        <v>42779.5888888889</v>
      </c>
      <c r="C715" s="63" t="n">
        <f aca="false">YEAR(B715)</f>
        <v>2017</v>
      </c>
      <c r="D715" s="32" t="s">
        <v>277</v>
      </c>
      <c r="E715" s="64" t="n">
        <v>8803.75</v>
      </c>
      <c r="F715" s="65" t="n">
        <v>-0.0023</v>
      </c>
      <c r="G715" s="66" t="n">
        <v>-20.248625</v>
      </c>
      <c r="H715" s="67" t="n">
        <f aca="false">E715+IF(D715="Long",1,-1)*G715</f>
        <v>8783.501375</v>
      </c>
      <c r="I715" s="68" t="n">
        <f aca="false">Assumptions!$B$58</f>
        <v>5.35750011455817</v>
      </c>
      <c r="J715" s="68" t="n">
        <f aca="false">INDEX(Yearly!$T$5:$T$22,MATCH(C715,Yearly!$A$5:$A$22,0))</f>
        <v>0.834935082788286</v>
      </c>
      <c r="K715" s="68" t="n">
        <f aca="false">G715-I715-J715</f>
        <v>-26.4410601973465</v>
      </c>
      <c r="L715" s="69" t="n">
        <f aca="false">(I715+J715)/Assumptions!$B$8</f>
        <v>0.000273047702708743</v>
      </c>
      <c r="M715" s="70" t="n">
        <f aca="false">F715-L715</f>
        <v>-0.00257304770270874</v>
      </c>
      <c r="N715" s="71" t="n">
        <f aca="false">G715*Assumptions!$B$7</f>
        <v>-159255.435625</v>
      </c>
      <c r="O715" s="71" t="n">
        <f aca="false">K715*Assumptions!$B$7</f>
        <v>-207958.93845213</v>
      </c>
      <c r="P715" s="68" t="n">
        <f aca="false">P714+G715</f>
        <v>11428.210525</v>
      </c>
      <c r="Q715" s="68" t="n">
        <f aca="false">MAX(Q714,P715)</f>
        <v>11480.94934</v>
      </c>
      <c r="R715" s="68" t="n">
        <f aca="false">Q715-P715</f>
        <v>52.7388150000006</v>
      </c>
      <c r="S715" s="68" t="n">
        <f aca="false">S714+K715</f>
        <v>7088.14838674292</v>
      </c>
      <c r="T715" s="68" t="n">
        <f aca="false">MAX(T714,S715)</f>
        <v>7306.63882647784</v>
      </c>
      <c r="U715" s="68" t="n">
        <f aca="false">T715-S715</f>
        <v>218.490439734915</v>
      </c>
      <c r="V715" s="70" t="n">
        <f aca="false">V714+F715</f>
        <v>2.1175</v>
      </c>
      <c r="W715" s="70" t="n">
        <f aca="false">MAX(W714,V715)</f>
        <v>2.1235</v>
      </c>
      <c r="X715" s="70" t="n">
        <f aca="false">W715-V715</f>
        <v>0.00599999999999978</v>
      </c>
      <c r="Y715" s="70" t="n">
        <f aca="false">Y714+M715</f>
        <v>1.92613037582176</v>
      </c>
      <c r="Z715" s="70" t="n">
        <f aca="false">MAX(Z714,Y715)</f>
        <v>1.93294951892989</v>
      </c>
      <c r="AA715" s="70" t="n">
        <f aca="false">Z715-Y715</f>
        <v>0.00681914310812637</v>
      </c>
      <c r="AB715" s="72" t="n">
        <f aca="false">AB714*(1+F715)</f>
        <v>7.45751855988214</v>
      </c>
      <c r="AC715" s="73" t="n">
        <f aca="false">MAX(AC714,AB715)</f>
        <v>7.50250070675577</v>
      </c>
      <c r="AD715" s="70" t="n">
        <f aca="false">1-AB715/AC715</f>
        <v>0.00599562047800006</v>
      </c>
      <c r="AE715" s="73" t="n">
        <f aca="false">AE714*(1+M715)</f>
        <v>6.16167087225532</v>
      </c>
      <c r="AF715" s="73" t="n">
        <f aca="false">MAX(AF714,AE715)</f>
        <v>6.20392746632792</v>
      </c>
      <c r="AG715" s="70" t="n">
        <f aca="false">1-AE715/AF715</f>
        <v>0.00681126500945561</v>
      </c>
      <c r="AH715" s="74" t="n">
        <f aca="false">IF(R715&gt;0,AH714+1,0)</f>
        <v>3</v>
      </c>
      <c r="AI715" s="74" t="n">
        <f aca="false">IF(U715&gt;0,AI714+1,0)</f>
        <v>71</v>
      </c>
      <c r="AJ715" s="74" t="n">
        <f aca="false">IF(G715&gt;0,AJ714+1,0)</f>
        <v>0</v>
      </c>
      <c r="AK715" s="74" t="n">
        <f aca="false">IF(G715&lt;=0,AK714+1,0)</f>
        <v>1</v>
      </c>
      <c r="AL715" s="74" t="n">
        <f aca="false">IF(K715&gt;0,AL714+1,0)</f>
        <v>0</v>
      </c>
      <c r="AM715" s="74" t="n">
        <f aca="false">IF(K715&lt;=0,AM714+1,0)</f>
        <v>1</v>
      </c>
    </row>
    <row r="716" customFormat="false" ht="15" hidden="false" customHeight="false" outlineLevel="0" collapsed="false">
      <c r="A716" s="61" t="n">
        <v>715</v>
      </c>
      <c r="B716" s="62" t="n">
        <v>42782.4895833333</v>
      </c>
      <c r="C716" s="63" t="n">
        <f aca="false">YEAR(B716)</f>
        <v>2017</v>
      </c>
      <c r="D716" s="32" t="s">
        <v>277</v>
      </c>
      <c r="E716" s="64" t="n">
        <v>8771.6</v>
      </c>
      <c r="F716" s="65" t="n">
        <v>0.0146</v>
      </c>
      <c r="G716" s="66" t="n">
        <v>128.06536</v>
      </c>
      <c r="H716" s="67" t="n">
        <f aca="false">E716+IF(D716="Long",1,-1)*G716</f>
        <v>8899.66536</v>
      </c>
      <c r="I716" s="68" t="n">
        <f aca="false">Assumptions!$B$58</f>
        <v>5.35750011455817</v>
      </c>
      <c r="J716" s="68" t="n">
        <f aca="false">INDEX(Yearly!$T$5:$T$22,MATCH(C716,Yearly!$A$5:$A$22,0))</f>
        <v>0.834935082788286</v>
      </c>
      <c r="K716" s="68" t="n">
        <f aca="false">G716-I716-J716</f>
        <v>121.872924802654</v>
      </c>
      <c r="L716" s="69" t="n">
        <f aca="false">(I716+J716)/Assumptions!$B$8</f>
        <v>0.000273047702708743</v>
      </c>
      <c r="M716" s="70" t="n">
        <f aca="false">F716-L716</f>
        <v>0.0143269522972913</v>
      </c>
      <c r="N716" s="71" t="n">
        <f aca="false">G716*Assumptions!$B$7</f>
        <v>1007234.0564</v>
      </c>
      <c r="O716" s="71" t="n">
        <f aca="false">K716*Assumptions!$B$7</f>
        <v>958530.55357287</v>
      </c>
      <c r="P716" s="68" t="n">
        <f aca="false">P715+G716</f>
        <v>11556.275885</v>
      </c>
      <c r="Q716" s="68" t="n">
        <f aca="false">MAX(Q715,P716)</f>
        <v>11556.275885</v>
      </c>
      <c r="R716" s="68" t="n">
        <f aca="false">Q716-P716</f>
        <v>0</v>
      </c>
      <c r="S716" s="68" t="n">
        <f aca="false">S715+K716</f>
        <v>7210.02131154557</v>
      </c>
      <c r="T716" s="68" t="n">
        <f aca="false">MAX(T715,S716)</f>
        <v>7306.63882647784</v>
      </c>
      <c r="U716" s="68" t="n">
        <f aca="false">T716-S716</f>
        <v>96.6175149322608</v>
      </c>
      <c r="V716" s="70" t="n">
        <f aca="false">V715+F716</f>
        <v>2.1321</v>
      </c>
      <c r="W716" s="70" t="n">
        <f aca="false">MAX(W715,V716)</f>
        <v>2.1321</v>
      </c>
      <c r="X716" s="70" t="n">
        <f aca="false">W716-V716</f>
        <v>0</v>
      </c>
      <c r="Y716" s="70" t="n">
        <f aca="false">Y715+M716</f>
        <v>1.94045732811905</v>
      </c>
      <c r="Z716" s="70" t="n">
        <f aca="false">MAX(Z715,Y716)</f>
        <v>1.94045732811905</v>
      </c>
      <c r="AA716" s="70" t="n">
        <f aca="false">Z716-Y716</f>
        <v>0</v>
      </c>
      <c r="AB716" s="72" t="n">
        <f aca="false">AB715*(1+F716)</f>
        <v>7.56639833085641</v>
      </c>
      <c r="AC716" s="73" t="n">
        <f aca="false">MAX(AC715,AB716)</f>
        <v>7.56639833085641</v>
      </c>
      <c r="AD716" s="70" t="n">
        <f aca="false">1-AB716/AC716</f>
        <v>0</v>
      </c>
      <c r="AE716" s="73" t="n">
        <f aca="false">AE715*(1+M716)</f>
        <v>6.24994883691373</v>
      </c>
      <c r="AF716" s="73" t="n">
        <f aca="false">MAX(AF715,AE716)</f>
        <v>6.24994883691373</v>
      </c>
      <c r="AG716" s="70" t="n">
        <f aca="false">1-AE716/AF716</f>
        <v>0</v>
      </c>
      <c r="AH716" s="74" t="n">
        <f aca="false">IF(R716&gt;0,AH715+1,0)</f>
        <v>0</v>
      </c>
      <c r="AI716" s="74" t="n">
        <f aca="false">IF(U716&gt;0,AI715+1,0)</f>
        <v>72</v>
      </c>
      <c r="AJ716" s="74" t="n">
        <f aca="false">IF(G716&gt;0,AJ715+1,0)</f>
        <v>1</v>
      </c>
      <c r="AK716" s="74" t="n">
        <f aca="false">IF(G716&lt;=0,AK715+1,0)</f>
        <v>0</v>
      </c>
      <c r="AL716" s="74" t="n">
        <f aca="false">IF(K716&gt;0,AL715+1,0)</f>
        <v>1</v>
      </c>
      <c r="AM716" s="74" t="n">
        <f aca="false">IF(K716&lt;=0,AM715+1,0)</f>
        <v>0</v>
      </c>
    </row>
    <row r="717" customFormat="false" ht="15" hidden="false" customHeight="false" outlineLevel="0" collapsed="false">
      <c r="A717" s="61" t="n">
        <v>716</v>
      </c>
      <c r="B717" s="62" t="n">
        <v>42795.40625</v>
      </c>
      <c r="C717" s="63" t="n">
        <f aca="false">YEAR(B717)</f>
        <v>2017</v>
      </c>
      <c r="D717" s="32" t="s">
        <v>277</v>
      </c>
      <c r="E717" s="64" t="n">
        <v>8938.35</v>
      </c>
      <c r="F717" s="65" t="n">
        <v>-0.0055</v>
      </c>
      <c r="G717" s="66" t="n">
        <v>-49.160925</v>
      </c>
      <c r="H717" s="67" t="n">
        <f aca="false">E717+IF(D717="Long",1,-1)*G717</f>
        <v>8889.189075</v>
      </c>
      <c r="I717" s="68" t="n">
        <f aca="false">Assumptions!$B$58</f>
        <v>5.35750011455817</v>
      </c>
      <c r="J717" s="68" t="n">
        <f aca="false">INDEX(Yearly!$T$5:$T$22,MATCH(C717,Yearly!$A$5:$A$22,0))</f>
        <v>0.834935082788286</v>
      </c>
      <c r="K717" s="68" t="n">
        <f aca="false">G717-I717-J717</f>
        <v>-55.3533601973465</v>
      </c>
      <c r="L717" s="69" t="n">
        <f aca="false">(I717+J717)/Assumptions!$B$8</f>
        <v>0.000273047702708743</v>
      </c>
      <c r="M717" s="70" t="n">
        <f aca="false">F717-L717</f>
        <v>-0.00577304770270874</v>
      </c>
      <c r="N717" s="71" t="n">
        <f aca="false">G717*Assumptions!$B$7</f>
        <v>-386650.675125</v>
      </c>
      <c r="O717" s="71" t="n">
        <f aca="false">K717*Assumptions!$B$7</f>
        <v>-435354.17795213</v>
      </c>
      <c r="P717" s="68" t="n">
        <f aca="false">P716+G717</f>
        <v>11507.11496</v>
      </c>
      <c r="Q717" s="68" t="n">
        <f aca="false">MAX(Q716,P717)</f>
        <v>11556.275885</v>
      </c>
      <c r="R717" s="68" t="n">
        <f aca="false">Q717-P717</f>
        <v>49.1609250000001</v>
      </c>
      <c r="S717" s="68" t="n">
        <f aca="false">S716+K717</f>
        <v>7154.66795134823</v>
      </c>
      <c r="T717" s="68" t="n">
        <f aca="false">MAX(T716,S717)</f>
        <v>7306.63882647784</v>
      </c>
      <c r="U717" s="68" t="n">
        <f aca="false">T717-S717</f>
        <v>151.970875129608</v>
      </c>
      <c r="V717" s="70" t="n">
        <f aca="false">V716+F717</f>
        <v>2.1266</v>
      </c>
      <c r="W717" s="70" t="n">
        <f aca="false">MAX(W716,V717)</f>
        <v>2.1321</v>
      </c>
      <c r="X717" s="70" t="n">
        <f aca="false">W717-V717</f>
        <v>0.00550000000000006</v>
      </c>
      <c r="Y717" s="70" t="n">
        <f aca="false">Y716+M717</f>
        <v>1.93468428041634</v>
      </c>
      <c r="Z717" s="70" t="n">
        <f aca="false">MAX(Z716,Y717)</f>
        <v>1.94045732811905</v>
      </c>
      <c r="AA717" s="70" t="n">
        <f aca="false">Z717-Y717</f>
        <v>0.0057730477027087</v>
      </c>
      <c r="AB717" s="72" t="n">
        <f aca="false">AB716*(1+F717)</f>
        <v>7.5247831400367</v>
      </c>
      <c r="AC717" s="73" t="n">
        <f aca="false">MAX(AC716,AB717)</f>
        <v>7.56639833085641</v>
      </c>
      <c r="AD717" s="70" t="n">
        <f aca="false">1-AB717/AC717</f>
        <v>0.00549999999999995</v>
      </c>
      <c r="AE717" s="73" t="n">
        <f aca="false">AE716*(1+M717)</f>
        <v>6.21386758413874</v>
      </c>
      <c r="AF717" s="73" t="n">
        <f aca="false">MAX(AF716,AE717)</f>
        <v>6.24994883691373</v>
      </c>
      <c r="AG717" s="70" t="n">
        <f aca="false">1-AE717/AF717</f>
        <v>0.0057730477027087</v>
      </c>
      <c r="AH717" s="74" t="n">
        <f aca="false">IF(R717&gt;0,AH716+1,0)</f>
        <v>1</v>
      </c>
      <c r="AI717" s="74" t="n">
        <f aca="false">IF(U717&gt;0,AI716+1,0)</f>
        <v>73</v>
      </c>
      <c r="AJ717" s="74" t="n">
        <f aca="false">IF(G717&gt;0,AJ716+1,0)</f>
        <v>0</v>
      </c>
      <c r="AK717" s="74" t="n">
        <f aca="false">IF(G717&lt;=0,AK716+1,0)</f>
        <v>1</v>
      </c>
      <c r="AL717" s="74" t="n">
        <f aca="false">IF(K717&gt;0,AL716+1,0)</f>
        <v>0</v>
      </c>
      <c r="AM717" s="74" t="n">
        <f aca="false">IF(K717&lt;=0,AM716+1,0)</f>
        <v>1</v>
      </c>
    </row>
    <row r="718" customFormat="false" ht="15" hidden="false" customHeight="false" outlineLevel="0" collapsed="false">
      <c r="A718" s="61" t="n">
        <v>717</v>
      </c>
      <c r="B718" s="62" t="n">
        <v>42800.40625</v>
      </c>
      <c r="C718" s="63" t="n">
        <f aca="false">YEAR(B718)</f>
        <v>2017</v>
      </c>
      <c r="D718" s="32" t="s">
        <v>277</v>
      </c>
      <c r="E718" s="64" t="n">
        <v>8946.1</v>
      </c>
      <c r="F718" s="65" t="n">
        <v>-0.0042</v>
      </c>
      <c r="G718" s="66" t="n">
        <v>-37.57362</v>
      </c>
      <c r="H718" s="67" t="n">
        <f aca="false">E718+IF(D718="Long",1,-1)*G718</f>
        <v>8908.52638</v>
      </c>
      <c r="I718" s="68" t="n">
        <f aca="false">Assumptions!$B$58</f>
        <v>5.35750011455817</v>
      </c>
      <c r="J718" s="68" t="n">
        <f aca="false">INDEX(Yearly!$T$5:$T$22,MATCH(C718,Yearly!$A$5:$A$22,0))</f>
        <v>0.834935082788286</v>
      </c>
      <c r="K718" s="68" t="n">
        <f aca="false">G718-I718-J718</f>
        <v>-43.7660551973465</v>
      </c>
      <c r="L718" s="69" t="n">
        <f aca="false">(I718+J718)/Assumptions!$B$8</f>
        <v>0.000273047702708743</v>
      </c>
      <c r="M718" s="70" t="n">
        <f aca="false">F718-L718</f>
        <v>-0.00447304770270874</v>
      </c>
      <c r="N718" s="71" t="n">
        <f aca="false">G718*Assumptions!$B$7</f>
        <v>-295516.5213</v>
      </c>
      <c r="O718" s="71" t="n">
        <f aca="false">K718*Assumptions!$B$7</f>
        <v>-344220.02412713</v>
      </c>
      <c r="P718" s="68" t="n">
        <f aca="false">P717+G718</f>
        <v>11469.54134</v>
      </c>
      <c r="Q718" s="68" t="n">
        <f aca="false">MAX(Q717,P718)</f>
        <v>11556.275885</v>
      </c>
      <c r="R718" s="68" t="n">
        <f aca="false">Q718-P718</f>
        <v>86.7345449999993</v>
      </c>
      <c r="S718" s="68" t="n">
        <f aca="false">S717+K718</f>
        <v>7110.90189615088</v>
      </c>
      <c r="T718" s="68" t="n">
        <f aca="false">MAX(T717,S718)</f>
        <v>7306.63882647784</v>
      </c>
      <c r="U718" s="68" t="n">
        <f aca="false">T718-S718</f>
        <v>195.736930326954</v>
      </c>
      <c r="V718" s="70" t="n">
        <f aca="false">V717+F718</f>
        <v>2.1224</v>
      </c>
      <c r="W718" s="70" t="n">
        <f aca="false">MAX(W717,V718)</f>
        <v>2.1321</v>
      </c>
      <c r="X718" s="70" t="n">
        <f aca="false">W718-V718</f>
        <v>0.00970000000000004</v>
      </c>
      <c r="Y718" s="70" t="n">
        <f aca="false">Y717+M718</f>
        <v>1.93021123271364</v>
      </c>
      <c r="Z718" s="70" t="n">
        <f aca="false">MAX(Z717,Y718)</f>
        <v>1.94045732811905</v>
      </c>
      <c r="AA718" s="70" t="n">
        <f aca="false">Z718-Y718</f>
        <v>0.0102460954054175</v>
      </c>
      <c r="AB718" s="72" t="n">
        <f aca="false">AB717*(1+F718)</f>
        <v>7.49317905084855</v>
      </c>
      <c r="AC718" s="73" t="n">
        <f aca="false">MAX(AC717,AB718)</f>
        <v>7.56639833085641</v>
      </c>
      <c r="AD718" s="70" t="n">
        <f aca="false">1-AB718/AC718</f>
        <v>0.00967689999999999</v>
      </c>
      <c r="AE718" s="73" t="n">
        <f aca="false">AE717*(1+M718)</f>
        <v>6.18607265801657</v>
      </c>
      <c r="AF718" s="73" t="n">
        <f aca="false">MAX(AF717,AE718)</f>
        <v>6.24994883691373</v>
      </c>
      <c r="AG718" s="70" t="n">
        <f aca="false">1-AE718/AF718</f>
        <v>0.0102202722876532</v>
      </c>
      <c r="AH718" s="74" t="n">
        <f aca="false">IF(R718&gt;0,AH717+1,0)</f>
        <v>2</v>
      </c>
      <c r="AI718" s="74" t="n">
        <f aca="false">IF(U718&gt;0,AI717+1,0)</f>
        <v>74</v>
      </c>
      <c r="AJ718" s="74" t="n">
        <f aca="false">IF(G718&gt;0,AJ717+1,0)</f>
        <v>0</v>
      </c>
      <c r="AK718" s="74" t="n">
        <f aca="false">IF(G718&lt;=0,AK717+1,0)</f>
        <v>2</v>
      </c>
      <c r="AL718" s="74" t="n">
        <f aca="false">IF(K718&gt;0,AL717+1,0)</f>
        <v>0</v>
      </c>
      <c r="AM718" s="74" t="n">
        <f aca="false">IF(K718&lt;=0,AM717+1,0)</f>
        <v>2</v>
      </c>
    </row>
    <row r="719" customFormat="false" ht="15" hidden="false" customHeight="false" outlineLevel="0" collapsed="false">
      <c r="A719" s="61" t="n">
        <v>718</v>
      </c>
      <c r="B719" s="62" t="n">
        <v>42803.3854166667</v>
      </c>
      <c r="C719" s="63" t="n">
        <f aca="false">YEAR(B719)</f>
        <v>2017</v>
      </c>
      <c r="D719" s="32" t="s">
        <v>277</v>
      </c>
      <c r="E719" s="64" t="n">
        <v>8914.75</v>
      </c>
      <c r="F719" s="65" t="n">
        <v>0</v>
      </c>
      <c r="G719" s="66" t="n">
        <v>0</v>
      </c>
      <c r="H719" s="67" t="n">
        <f aca="false">E719+IF(D719="Long",1,-1)*G719</f>
        <v>8914.75</v>
      </c>
      <c r="I719" s="68" t="n">
        <f aca="false">Assumptions!$B$58</f>
        <v>5.35750011455817</v>
      </c>
      <c r="J719" s="68" t="n">
        <f aca="false">INDEX(Yearly!$T$5:$T$22,MATCH(C719,Yearly!$A$5:$A$22,0))</f>
        <v>0.834935082788286</v>
      </c>
      <c r="K719" s="68" t="n">
        <f aca="false">G719-I719-J719</f>
        <v>-6.19243519734645</v>
      </c>
      <c r="L719" s="69" t="n">
        <f aca="false">(I719+J719)/Assumptions!$B$8</f>
        <v>0.000273047702708743</v>
      </c>
      <c r="M719" s="70" t="n">
        <f aca="false">F719-L719</f>
        <v>-0.000273047702708743</v>
      </c>
      <c r="N719" s="71" t="n">
        <f aca="false">G719*Assumptions!$B$7</f>
        <v>0</v>
      </c>
      <c r="O719" s="71" t="n">
        <f aca="false">K719*Assumptions!$B$7</f>
        <v>-48703.5028271299</v>
      </c>
      <c r="P719" s="68" t="n">
        <f aca="false">P718+G719</f>
        <v>11469.54134</v>
      </c>
      <c r="Q719" s="68" t="n">
        <f aca="false">MAX(Q718,P719)</f>
        <v>11556.275885</v>
      </c>
      <c r="R719" s="68" t="n">
        <f aca="false">Q719-P719</f>
        <v>86.7345449999993</v>
      </c>
      <c r="S719" s="68" t="n">
        <f aca="false">S718+K719</f>
        <v>7104.70946095353</v>
      </c>
      <c r="T719" s="68" t="n">
        <f aca="false">MAX(T718,S719)</f>
        <v>7306.63882647784</v>
      </c>
      <c r="U719" s="68" t="n">
        <f aca="false">T719-S719</f>
        <v>201.929365524301</v>
      </c>
      <c r="V719" s="70" t="n">
        <f aca="false">V718+F719</f>
        <v>2.1224</v>
      </c>
      <c r="W719" s="70" t="n">
        <f aca="false">MAX(W718,V719)</f>
        <v>2.1321</v>
      </c>
      <c r="X719" s="70" t="n">
        <f aca="false">W719-V719</f>
        <v>0.00970000000000004</v>
      </c>
      <c r="Y719" s="70" t="n">
        <f aca="false">Y718+M719</f>
        <v>1.92993818501093</v>
      </c>
      <c r="Z719" s="70" t="n">
        <f aca="false">MAX(Z718,Y719)</f>
        <v>1.94045732811905</v>
      </c>
      <c r="AA719" s="70" t="n">
        <f aca="false">Z719-Y719</f>
        <v>0.0105191431081262</v>
      </c>
      <c r="AB719" s="72" t="n">
        <f aca="false">AB718*(1+F719)</f>
        <v>7.49317905084855</v>
      </c>
      <c r="AC719" s="73" t="n">
        <f aca="false">MAX(AC718,AB719)</f>
        <v>7.56639833085641</v>
      </c>
      <c r="AD719" s="70" t="n">
        <f aca="false">1-AB719/AC719</f>
        <v>0.00967689999999999</v>
      </c>
      <c r="AE719" s="73" t="n">
        <f aca="false">AE718*(1+M719)</f>
        <v>6.18438356508851</v>
      </c>
      <c r="AF719" s="73" t="n">
        <f aca="false">MAX(AF718,AE719)</f>
        <v>6.24994883691373</v>
      </c>
      <c r="AG719" s="70" t="n">
        <f aca="false">1-AE719/AF719</f>
        <v>0.0104905293684927</v>
      </c>
      <c r="AH719" s="74" t="n">
        <f aca="false">IF(R719&gt;0,AH718+1,0)</f>
        <v>3</v>
      </c>
      <c r="AI719" s="74" t="n">
        <f aca="false">IF(U719&gt;0,AI718+1,0)</f>
        <v>75</v>
      </c>
      <c r="AJ719" s="74" t="n">
        <f aca="false">IF(G719&gt;0,AJ718+1,0)</f>
        <v>0</v>
      </c>
      <c r="AK719" s="74" t="n">
        <f aca="false">IF(G719&lt;=0,AK718+1,0)</f>
        <v>3</v>
      </c>
      <c r="AL719" s="74" t="n">
        <f aca="false">IF(K719&gt;0,AL718+1,0)</f>
        <v>0</v>
      </c>
      <c r="AM719" s="74" t="n">
        <f aca="false">IF(K719&lt;=0,AM718+1,0)</f>
        <v>3</v>
      </c>
    </row>
    <row r="720" customFormat="false" ht="15" hidden="false" customHeight="false" outlineLevel="0" collapsed="false">
      <c r="A720" s="61" t="n">
        <v>719</v>
      </c>
      <c r="B720" s="62" t="n">
        <v>42803.6145833333</v>
      </c>
      <c r="C720" s="63" t="n">
        <f aca="false">YEAR(B720)</f>
        <v>2017</v>
      </c>
      <c r="D720" s="32" t="s">
        <v>277</v>
      </c>
      <c r="E720" s="64" t="n">
        <v>8932.75</v>
      </c>
      <c r="F720" s="65" t="n">
        <v>-0.0023</v>
      </c>
      <c r="G720" s="66" t="n">
        <v>-20.545325</v>
      </c>
      <c r="H720" s="67" t="n">
        <f aca="false">E720+IF(D720="Long",1,-1)*G720</f>
        <v>8912.204675</v>
      </c>
      <c r="I720" s="68" t="n">
        <f aca="false">Assumptions!$B$58</f>
        <v>5.35750011455817</v>
      </c>
      <c r="J720" s="68" t="n">
        <f aca="false">INDEX(Yearly!$T$5:$T$22,MATCH(C720,Yearly!$A$5:$A$22,0))</f>
        <v>0.834935082788286</v>
      </c>
      <c r="K720" s="68" t="n">
        <f aca="false">G720-I720-J720</f>
        <v>-26.7377601973465</v>
      </c>
      <c r="L720" s="69" t="n">
        <f aca="false">(I720+J720)/Assumptions!$B$8</f>
        <v>0.000273047702708743</v>
      </c>
      <c r="M720" s="70" t="n">
        <f aca="false">F720-L720</f>
        <v>-0.00257304770270874</v>
      </c>
      <c r="N720" s="71" t="n">
        <f aca="false">G720*Assumptions!$B$7</f>
        <v>-161588.981125</v>
      </c>
      <c r="O720" s="71" t="n">
        <f aca="false">K720*Assumptions!$B$7</f>
        <v>-210292.48395213</v>
      </c>
      <c r="P720" s="68" t="n">
        <f aca="false">P719+G720</f>
        <v>11448.996015</v>
      </c>
      <c r="Q720" s="68" t="n">
        <f aca="false">MAX(Q719,P720)</f>
        <v>11556.275885</v>
      </c>
      <c r="R720" s="68" t="n">
        <f aca="false">Q720-P720</f>
        <v>107.279869999998</v>
      </c>
      <c r="S720" s="68" t="n">
        <f aca="false">S719+K720</f>
        <v>7077.97170075619</v>
      </c>
      <c r="T720" s="68" t="n">
        <f aca="false">MAX(T719,S720)</f>
        <v>7306.63882647784</v>
      </c>
      <c r="U720" s="68" t="n">
        <f aca="false">T720-S720</f>
        <v>228.667125721648</v>
      </c>
      <c r="V720" s="70" t="n">
        <f aca="false">V719+F720</f>
        <v>2.1201</v>
      </c>
      <c r="W720" s="70" t="n">
        <f aca="false">MAX(W719,V720)</f>
        <v>2.1321</v>
      </c>
      <c r="X720" s="70" t="n">
        <f aca="false">W720-V720</f>
        <v>0.012</v>
      </c>
      <c r="Y720" s="70" t="n">
        <f aca="false">Y719+M720</f>
        <v>1.92736513730822</v>
      </c>
      <c r="Z720" s="70" t="n">
        <f aca="false">MAX(Z719,Y720)</f>
        <v>1.94045732811905</v>
      </c>
      <c r="AA720" s="70" t="n">
        <f aca="false">Z720-Y720</f>
        <v>0.013092190810835</v>
      </c>
      <c r="AB720" s="72" t="n">
        <f aca="false">AB719*(1+F720)</f>
        <v>7.4759447390316</v>
      </c>
      <c r="AC720" s="73" t="n">
        <f aca="false">MAX(AC719,AB720)</f>
        <v>7.56639833085641</v>
      </c>
      <c r="AD720" s="70" t="n">
        <f aca="false">1-AB720/AC720</f>
        <v>0.0119546431299998</v>
      </c>
      <c r="AE720" s="73" t="n">
        <f aca="false">AE719*(1+M720)</f>
        <v>6.16847085116369</v>
      </c>
      <c r="AF720" s="73" t="n">
        <f aca="false">MAX(AF719,AE720)</f>
        <v>6.24994883691373</v>
      </c>
      <c r="AG720" s="70" t="n">
        <f aca="false">1-AE720/AF720</f>
        <v>0.0130365844387097</v>
      </c>
      <c r="AH720" s="74" t="n">
        <f aca="false">IF(R720&gt;0,AH719+1,0)</f>
        <v>4</v>
      </c>
      <c r="AI720" s="74" t="n">
        <f aca="false">IF(U720&gt;0,AI719+1,0)</f>
        <v>76</v>
      </c>
      <c r="AJ720" s="74" t="n">
        <f aca="false">IF(G720&gt;0,AJ719+1,0)</f>
        <v>0</v>
      </c>
      <c r="AK720" s="74" t="n">
        <f aca="false">IF(G720&lt;=0,AK719+1,0)</f>
        <v>4</v>
      </c>
      <c r="AL720" s="74" t="n">
        <f aca="false">IF(K720&gt;0,AL719+1,0)</f>
        <v>0</v>
      </c>
      <c r="AM720" s="74" t="n">
        <f aca="false">IF(K720&lt;=0,AM719+1,0)</f>
        <v>4</v>
      </c>
    </row>
    <row r="721" customFormat="false" ht="15" hidden="false" customHeight="false" outlineLevel="0" collapsed="false">
      <c r="A721" s="61" t="n">
        <v>720</v>
      </c>
      <c r="B721" s="62" t="n">
        <v>42808.3861111111</v>
      </c>
      <c r="C721" s="63" t="n">
        <f aca="false">YEAR(B721)</f>
        <v>2017</v>
      </c>
      <c r="D721" s="32" t="s">
        <v>277</v>
      </c>
      <c r="E721" s="64" t="n">
        <v>9102.65</v>
      </c>
      <c r="F721" s="65" t="n">
        <v>0.0003</v>
      </c>
      <c r="G721" s="66" t="n">
        <v>2.730795</v>
      </c>
      <c r="H721" s="67" t="n">
        <f aca="false">E721+IF(D721="Long",1,-1)*G721</f>
        <v>9105.380795</v>
      </c>
      <c r="I721" s="68" t="n">
        <f aca="false">Assumptions!$B$58</f>
        <v>5.35750011455817</v>
      </c>
      <c r="J721" s="68" t="n">
        <f aca="false">INDEX(Yearly!$T$5:$T$22,MATCH(C721,Yearly!$A$5:$A$22,0))</f>
        <v>0.834935082788286</v>
      </c>
      <c r="K721" s="68" t="n">
        <f aca="false">G721-I721-J721</f>
        <v>-3.46164019734645</v>
      </c>
      <c r="L721" s="69" t="n">
        <f aca="false">(I721+J721)/Assumptions!$B$8</f>
        <v>0.000273047702708743</v>
      </c>
      <c r="M721" s="70" t="n">
        <f aca="false">F721-L721</f>
        <v>2.69522972912567E-005</v>
      </c>
      <c r="N721" s="71" t="n">
        <f aca="false">G721*Assumptions!$B$7</f>
        <v>21477.702675</v>
      </c>
      <c r="O721" s="71" t="n">
        <f aca="false">K721*Assumptions!$B$7</f>
        <v>-27225.8001521299</v>
      </c>
      <c r="P721" s="68" t="n">
        <f aca="false">P720+G721</f>
        <v>11451.72681</v>
      </c>
      <c r="Q721" s="68" t="n">
        <f aca="false">MAX(Q720,P721)</f>
        <v>11556.275885</v>
      </c>
      <c r="R721" s="68" t="n">
        <f aca="false">Q721-P721</f>
        <v>104.549074999999</v>
      </c>
      <c r="S721" s="68" t="n">
        <f aca="false">S720+K721</f>
        <v>7074.51006055884</v>
      </c>
      <c r="T721" s="68" t="n">
        <f aca="false">MAX(T720,S721)</f>
        <v>7306.63882647784</v>
      </c>
      <c r="U721" s="68" t="n">
        <f aca="false">T721-S721</f>
        <v>232.128765918994</v>
      </c>
      <c r="V721" s="70" t="n">
        <f aca="false">V720+F721</f>
        <v>2.1204</v>
      </c>
      <c r="W721" s="70" t="n">
        <f aca="false">MAX(W720,V721)</f>
        <v>2.1321</v>
      </c>
      <c r="X721" s="70" t="n">
        <f aca="false">W721-V721</f>
        <v>0.0116999999999998</v>
      </c>
      <c r="Y721" s="70" t="n">
        <f aca="false">Y720+M721</f>
        <v>1.92739208960551</v>
      </c>
      <c r="Z721" s="70" t="n">
        <f aca="false">MAX(Z720,Y721)</f>
        <v>1.94045732811905</v>
      </c>
      <c r="AA721" s="70" t="n">
        <f aca="false">Z721-Y721</f>
        <v>0.0130652385135437</v>
      </c>
      <c r="AB721" s="72" t="n">
        <f aca="false">AB720*(1+F721)</f>
        <v>7.47818752245331</v>
      </c>
      <c r="AC721" s="73" t="n">
        <f aca="false">MAX(AC720,AB721)</f>
        <v>7.56639833085641</v>
      </c>
      <c r="AD721" s="70" t="n">
        <f aca="false">1-AB721/AC721</f>
        <v>0.0116582295229388</v>
      </c>
      <c r="AE721" s="73" t="n">
        <f aca="false">AE720*(1+M721)</f>
        <v>6.16863710562391</v>
      </c>
      <c r="AF721" s="73" t="n">
        <f aca="false">MAX(AF720,AE721)</f>
        <v>6.24994883691373</v>
      </c>
      <c r="AG721" s="70" t="n">
        <f aca="false">1-AE721/AF721</f>
        <v>0.0130099835073179</v>
      </c>
      <c r="AH721" s="74" t="n">
        <f aca="false">IF(R721&gt;0,AH720+1,0)</f>
        <v>5</v>
      </c>
      <c r="AI721" s="74" t="n">
        <f aca="false">IF(U721&gt;0,AI720+1,0)</f>
        <v>77</v>
      </c>
      <c r="AJ721" s="74" t="n">
        <f aca="false">IF(G721&gt;0,AJ720+1,0)</f>
        <v>1</v>
      </c>
      <c r="AK721" s="74" t="n">
        <f aca="false">IF(G721&lt;=0,AK720+1,0)</f>
        <v>0</v>
      </c>
      <c r="AL721" s="74" t="n">
        <f aca="false">IF(K721&gt;0,AL720+1,0)</f>
        <v>0</v>
      </c>
      <c r="AM721" s="74" t="n">
        <f aca="false">IF(K721&lt;=0,AM720+1,0)</f>
        <v>5</v>
      </c>
    </row>
    <row r="722" customFormat="false" ht="15" hidden="false" customHeight="false" outlineLevel="0" collapsed="false">
      <c r="A722" s="61" t="n">
        <v>721</v>
      </c>
      <c r="B722" s="62" t="n">
        <v>42815.6145833333</v>
      </c>
      <c r="C722" s="63" t="n">
        <f aca="false">YEAR(B722)</f>
        <v>2017</v>
      </c>
      <c r="D722" s="32" t="s">
        <v>277</v>
      </c>
      <c r="E722" s="64" t="n">
        <v>9109.3</v>
      </c>
      <c r="F722" s="65" t="n">
        <v>-0.0052</v>
      </c>
      <c r="G722" s="66" t="n">
        <v>-47.36836</v>
      </c>
      <c r="H722" s="67" t="n">
        <f aca="false">E722+IF(D722="Long",1,-1)*G722</f>
        <v>9061.93164</v>
      </c>
      <c r="I722" s="68" t="n">
        <f aca="false">Assumptions!$B$58</f>
        <v>5.35750011455817</v>
      </c>
      <c r="J722" s="68" t="n">
        <f aca="false">INDEX(Yearly!$T$5:$T$22,MATCH(C722,Yearly!$A$5:$A$22,0))</f>
        <v>0.834935082788286</v>
      </c>
      <c r="K722" s="68" t="n">
        <f aca="false">G722-I722-J722</f>
        <v>-53.5607951973465</v>
      </c>
      <c r="L722" s="69" t="n">
        <f aca="false">(I722+J722)/Assumptions!$B$8</f>
        <v>0.000273047702708743</v>
      </c>
      <c r="M722" s="70" t="n">
        <f aca="false">F722-L722</f>
        <v>-0.00547304770270874</v>
      </c>
      <c r="N722" s="71" t="n">
        <f aca="false">G722*Assumptions!$B$7</f>
        <v>-372552.1514</v>
      </c>
      <c r="O722" s="71" t="n">
        <f aca="false">K722*Assumptions!$B$7</f>
        <v>-421255.65422713</v>
      </c>
      <c r="P722" s="68" t="n">
        <f aca="false">P721+G722</f>
        <v>11404.35845</v>
      </c>
      <c r="Q722" s="68" t="n">
        <f aca="false">MAX(Q721,P722)</f>
        <v>11556.275885</v>
      </c>
      <c r="R722" s="68" t="n">
        <f aca="false">Q722-P722</f>
        <v>151.917434999999</v>
      </c>
      <c r="S722" s="68" t="n">
        <f aca="false">S721+K722</f>
        <v>7020.9492653615</v>
      </c>
      <c r="T722" s="68" t="n">
        <f aca="false">MAX(T721,S722)</f>
        <v>7306.63882647784</v>
      </c>
      <c r="U722" s="68" t="n">
        <f aca="false">T722-S722</f>
        <v>285.68956111634</v>
      </c>
      <c r="V722" s="70" t="n">
        <f aca="false">V721+F722</f>
        <v>2.1152</v>
      </c>
      <c r="W722" s="70" t="n">
        <f aca="false">MAX(W721,V722)</f>
        <v>2.1321</v>
      </c>
      <c r="X722" s="70" t="n">
        <f aca="false">W722-V722</f>
        <v>0.0168999999999997</v>
      </c>
      <c r="Y722" s="70" t="n">
        <f aca="false">Y721+M722</f>
        <v>1.9219190419028</v>
      </c>
      <c r="Z722" s="70" t="n">
        <f aca="false">MAX(Z721,Y722)</f>
        <v>1.94045732811905</v>
      </c>
      <c r="AA722" s="70" t="n">
        <f aca="false">Z722-Y722</f>
        <v>0.0185382862162524</v>
      </c>
      <c r="AB722" s="72" t="n">
        <f aca="false">AB721*(1+F722)</f>
        <v>7.43930094733655</v>
      </c>
      <c r="AC722" s="73" t="n">
        <f aca="false">MAX(AC721,AB722)</f>
        <v>7.56639833085641</v>
      </c>
      <c r="AD722" s="70" t="n">
        <f aca="false">1-AB722/AC722</f>
        <v>0.0167976067294195</v>
      </c>
      <c r="AE722" s="73" t="n">
        <f aca="false">AE721*(1+M722)</f>
        <v>6.13487586048413</v>
      </c>
      <c r="AF722" s="73" t="n">
        <f aca="false">MAX(AF721,AE722)</f>
        <v>6.24994883691373</v>
      </c>
      <c r="AG722" s="70" t="n">
        <f aca="false">1-AE722/AF722</f>
        <v>0.0184118269496796</v>
      </c>
      <c r="AH722" s="74" t="n">
        <f aca="false">IF(R722&gt;0,AH721+1,0)</f>
        <v>6</v>
      </c>
      <c r="AI722" s="74" t="n">
        <f aca="false">IF(U722&gt;0,AI721+1,0)</f>
        <v>78</v>
      </c>
      <c r="AJ722" s="74" t="n">
        <f aca="false">IF(G722&gt;0,AJ721+1,0)</f>
        <v>0</v>
      </c>
      <c r="AK722" s="74" t="n">
        <f aca="false">IF(G722&lt;=0,AK721+1,0)</f>
        <v>1</v>
      </c>
      <c r="AL722" s="74" t="n">
        <f aca="false">IF(K722&gt;0,AL721+1,0)</f>
        <v>0</v>
      </c>
      <c r="AM722" s="74" t="n">
        <f aca="false">IF(K722&lt;=0,AM721+1,0)</f>
        <v>6</v>
      </c>
    </row>
    <row r="723" customFormat="false" ht="15" hidden="false" customHeight="false" outlineLevel="0" collapsed="false">
      <c r="A723" s="61" t="n">
        <v>722</v>
      </c>
      <c r="B723" s="62" t="n">
        <v>42817.6354166667</v>
      </c>
      <c r="C723" s="63" t="n">
        <f aca="false">YEAR(B723)</f>
        <v>2017</v>
      </c>
      <c r="D723" s="32" t="s">
        <v>277</v>
      </c>
      <c r="E723" s="64" t="n">
        <v>9088.95</v>
      </c>
      <c r="F723" s="65" t="n">
        <v>-0.001</v>
      </c>
      <c r="G723" s="66" t="n">
        <v>-9.08895</v>
      </c>
      <c r="H723" s="67" t="n">
        <f aca="false">E723+IF(D723="Long",1,-1)*G723</f>
        <v>9079.86105</v>
      </c>
      <c r="I723" s="68" t="n">
        <f aca="false">Assumptions!$B$58</f>
        <v>5.35750011455817</v>
      </c>
      <c r="J723" s="68" t="n">
        <f aca="false">INDEX(Yearly!$T$5:$T$22,MATCH(C723,Yearly!$A$5:$A$22,0))</f>
        <v>0.834935082788286</v>
      </c>
      <c r="K723" s="68" t="n">
        <f aca="false">G723-I723-J723</f>
        <v>-15.2813851973465</v>
      </c>
      <c r="L723" s="69" t="n">
        <f aca="false">(I723+J723)/Assumptions!$B$8</f>
        <v>0.000273047702708743</v>
      </c>
      <c r="M723" s="70" t="n">
        <f aca="false">F723-L723</f>
        <v>-0.00127304770270874</v>
      </c>
      <c r="N723" s="71" t="n">
        <f aca="false">G723*Assumptions!$B$7</f>
        <v>-71484.59175</v>
      </c>
      <c r="O723" s="71" t="n">
        <f aca="false">K723*Assumptions!$B$7</f>
        <v>-120188.09457713</v>
      </c>
      <c r="P723" s="68" t="n">
        <f aca="false">P722+G723</f>
        <v>11395.2695</v>
      </c>
      <c r="Q723" s="68" t="n">
        <f aca="false">MAX(Q722,P723)</f>
        <v>11556.275885</v>
      </c>
      <c r="R723" s="68" t="n">
        <f aca="false">Q723-P723</f>
        <v>161.006384999999</v>
      </c>
      <c r="S723" s="68" t="n">
        <f aca="false">S722+K723</f>
        <v>7005.66788016415</v>
      </c>
      <c r="T723" s="68" t="n">
        <f aca="false">MAX(T722,S723)</f>
        <v>7306.63882647784</v>
      </c>
      <c r="U723" s="68" t="n">
        <f aca="false">T723-S723</f>
        <v>300.970946313686</v>
      </c>
      <c r="V723" s="70" t="n">
        <f aca="false">V722+F723</f>
        <v>2.1142</v>
      </c>
      <c r="W723" s="70" t="n">
        <f aca="false">MAX(W722,V723)</f>
        <v>2.1321</v>
      </c>
      <c r="X723" s="70" t="n">
        <f aca="false">W723-V723</f>
        <v>0.0178999999999996</v>
      </c>
      <c r="Y723" s="70" t="n">
        <f aca="false">Y722+M723</f>
        <v>1.92064599420009</v>
      </c>
      <c r="Z723" s="70" t="n">
        <f aca="false">MAX(Z722,Y723)</f>
        <v>1.94045732811905</v>
      </c>
      <c r="AA723" s="70" t="n">
        <f aca="false">Z723-Y723</f>
        <v>0.0198113339189612</v>
      </c>
      <c r="AB723" s="72" t="n">
        <f aca="false">AB722*(1+F723)</f>
        <v>7.43186164638922</v>
      </c>
      <c r="AC723" s="73" t="n">
        <f aca="false">MAX(AC722,AB723)</f>
        <v>7.56639833085641</v>
      </c>
      <c r="AD723" s="70" t="n">
        <f aca="false">1-AB723/AC723</f>
        <v>0.01778080912269</v>
      </c>
      <c r="AE723" s="73" t="n">
        <f aca="false">AE722*(1+M723)</f>
        <v>6.12706587086353</v>
      </c>
      <c r="AF723" s="73" t="n">
        <f aca="false">MAX(AF722,AE723)</f>
        <v>6.24994883691373</v>
      </c>
      <c r="AG723" s="70" t="n">
        <f aca="false">1-AE723/AF723</f>
        <v>0.0196614355183874</v>
      </c>
      <c r="AH723" s="74" t="n">
        <f aca="false">IF(R723&gt;0,AH722+1,0)</f>
        <v>7</v>
      </c>
      <c r="AI723" s="74" t="n">
        <f aca="false">IF(U723&gt;0,AI722+1,0)</f>
        <v>79</v>
      </c>
      <c r="AJ723" s="74" t="n">
        <f aca="false">IF(G723&gt;0,AJ722+1,0)</f>
        <v>0</v>
      </c>
      <c r="AK723" s="74" t="n">
        <f aca="false">IF(G723&lt;=0,AK722+1,0)</f>
        <v>2</v>
      </c>
      <c r="AL723" s="74" t="n">
        <f aca="false">IF(K723&gt;0,AL722+1,0)</f>
        <v>0</v>
      </c>
      <c r="AM723" s="74" t="n">
        <f aca="false">IF(K723&lt;=0,AM722+1,0)</f>
        <v>7</v>
      </c>
    </row>
    <row r="724" customFormat="false" ht="15" hidden="false" customHeight="false" outlineLevel="0" collapsed="false">
      <c r="A724" s="61" t="n">
        <v>723</v>
      </c>
      <c r="B724" s="62" t="n">
        <v>42822.40625</v>
      </c>
      <c r="C724" s="63" t="n">
        <f aca="false">YEAR(B724)</f>
        <v>2017</v>
      </c>
      <c r="D724" s="32" t="s">
        <v>277</v>
      </c>
      <c r="E724" s="64" t="n">
        <v>9091.85</v>
      </c>
      <c r="F724" s="65" t="n">
        <v>0.0112</v>
      </c>
      <c r="G724" s="66" t="n">
        <v>101.82872</v>
      </c>
      <c r="H724" s="67" t="n">
        <f aca="false">E724+IF(D724="Long",1,-1)*G724</f>
        <v>9193.67872</v>
      </c>
      <c r="I724" s="68" t="n">
        <f aca="false">Assumptions!$B$58</f>
        <v>5.35750011455817</v>
      </c>
      <c r="J724" s="68" t="n">
        <f aca="false">INDEX(Yearly!$T$5:$T$22,MATCH(C724,Yearly!$A$5:$A$22,0))</f>
        <v>0.834935082788286</v>
      </c>
      <c r="K724" s="68" t="n">
        <f aca="false">G724-I724-J724</f>
        <v>95.6362848026536</v>
      </c>
      <c r="L724" s="69" t="n">
        <f aca="false">(I724+J724)/Assumptions!$B$8</f>
        <v>0.000273047702708743</v>
      </c>
      <c r="M724" s="70" t="n">
        <f aca="false">F724-L724</f>
        <v>0.0109269522972913</v>
      </c>
      <c r="N724" s="71" t="n">
        <f aca="false">G724*Assumptions!$B$7</f>
        <v>800882.8828</v>
      </c>
      <c r="O724" s="71" t="n">
        <f aca="false">K724*Assumptions!$B$7</f>
        <v>752179.37997287</v>
      </c>
      <c r="P724" s="68" t="n">
        <f aca="false">P723+G724</f>
        <v>11497.09822</v>
      </c>
      <c r="Q724" s="68" t="n">
        <f aca="false">MAX(Q723,P724)</f>
        <v>11556.275885</v>
      </c>
      <c r="R724" s="68" t="n">
        <f aca="false">Q724-P724</f>
        <v>59.1776649999993</v>
      </c>
      <c r="S724" s="68" t="n">
        <f aca="false">S723+K724</f>
        <v>7101.3041649668</v>
      </c>
      <c r="T724" s="68" t="n">
        <f aca="false">MAX(T723,S724)</f>
        <v>7306.63882647784</v>
      </c>
      <c r="U724" s="68" t="n">
        <f aca="false">T724-S724</f>
        <v>205.334661511032</v>
      </c>
      <c r="V724" s="70" t="n">
        <f aca="false">V723+F724</f>
        <v>2.1254</v>
      </c>
      <c r="W724" s="70" t="n">
        <f aca="false">MAX(W723,V724)</f>
        <v>2.1321</v>
      </c>
      <c r="X724" s="70" t="n">
        <f aca="false">W724-V724</f>
        <v>0.00669999999999948</v>
      </c>
      <c r="Y724" s="70" t="n">
        <f aca="false">Y723+M724</f>
        <v>1.93157294649738</v>
      </c>
      <c r="Z724" s="70" t="n">
        <f aca="false">MAX(Z723,Y724)</f>
        <v>1.94045732811905</v>
      </c>
      <c r="AA724" s="70" t="n">
        <f aca="false">Z724-Y724</f>
        <v>0.00888438162166994</v>
      </c>
      <c r="AB724" s="72" t="n">
        <f aca="false">AB723*(1+F724)</f>
        <v>7.51509849682878</v>
      </c>
      <c r="AC724" s="73" t="n">
        <f aca="false">MAX(AC723,AB724)</f>
        <v>7.56639833085641</v>
      </c>
      <c r="AD724" s="70" t="n">
        <f aca="false">1-AB724/AC724</f>
        <v>0.00677995418486399</v>
      </c>
      <c r="AE724" s="73" t="n">
        <f aca="false">AE723*(1+M724)</f>
        <v>6.19401602735682</v>
      </c>
      <c r="AF724" s="73" t="n">
        <f aca="false">MAX(AF723,AE724)</f>
        <v>6.24994883691373</v>
      </c>
      <c r="AG724" s="70" t="n">
        <f aca="false">1-AE724/AF724</f>
        <v>0.00894932278910177</v>
      </c>
      <c r="AH724" s="74" t="n">
        <f aca="false">IF(R724&gt;0,AH723+1,0)</f>
        <v>8</v>
      </c>
      <c r="AI724" s="74" t="n">
        <f aca="false">IF(U724&gt;0,AI723+1,0)</f>
        <v>80</v>
      </c>
      <c r="AJ724" s="74" t="n">
        <f aca="false">IF(G724&gt;0,AJ723+1,0)</f>
        <v>1</v>
      </c>
      <c r="AK724" s="74" t="n">
        <f aca="false">IF(G724&lt;=0,AK723+1,0)</f>
        <v>0</v>
      </c>
      <c r="AL724" s="74" t="n">
        <f aca="false">IF(K724&gt;0,AL723+1,0)</f>
        <v>1</v>
      </c>
      <c r="AM724" s="74" t="n">
        <f aca="false">IF(K724&lt;=0,AM723+1,0)</f>
        <v>0</v>
      </c>
    </row>
    <row r="725" customFormat="false" ht="15" hidden="false" customHeight="false" outlineLevel="0" collapsed="false">
      <c r="A725" s="61" t="n">
        <v>724</v>
      </c>
      <c r="B725" s="62" t="n">
        <v>42835.4888888889</v>
      </c>
      <c r="C725" s="63" t="n">
        <f aca="false">YEAR(B725)</f>
        <v>2017</v>
      </c>
      <c r="D725" s="32" t="s">
        <v>277</v>
      </c>
      <c r="E725" s="64" t="n">
        <v>9213.95</v>
      </c>
      <c r="F725" s="65" t="n">
        <v>-0.0005</v>
      </c>
      <c r="G725" s="66" t="n">
        <v>-4.606975</v>
      </c>
      <c r="H725" s="67" t="n">
        <f aca="false">E725+IF(D725="Long",1,-1)*G725</f>
        <v>9209.343025</v>
      </c>
      <c r="I725" s="68" t="n">
        <f aca="false">Assumptions!$B$58</f>
        <v>5.35750011455817</v>
      </c>
      <c r="J725" s="68" t="n">
        <f aca="false">INDEX(Yearly!$T$5:$T$22,MATCH(C725,Yearly!$A$5:$A$22,0))</f>
        <v>0.834935082788286</v>
      </c>
      <c r="K725" s="68" t="n">
        <f aca="false">G725-I725-J725</f>
        <v>-10.7994101973465</v>
      </c>
      <c r="L725" s="69" t="n">
        <f aca="false">(I725+J725)/Assumptions!$B$8</f>
        <v>0.000273047702708743</v>
      </c>
      <c r="M725" s="70" t="n">
        <f aca="false">F725-L725</f>
        <v>-0.000773047702708743</v>
      </c>
      <c r="N725" s="71" t="n">
        <f aca="false">G725*Assumptions!$B$7</f>
        <v>-36233.858375</v>
      </c>
      <c r="O725" s="71" t="n">
        <f aca="false">K725*Assumptions!$B$7</f>
        <v>-84937.3612021299</v>
      </c>
      <c r="P725" s="68" t="n">
        <f aca="false">P724+G725</f>
        <v>11492.491245</v>
      </c>
      <c r="Q725" s="68" t="n">
        <f aca="false">MAX(Q724,P725)</f>
        <v>11556.275885</v>
      </c>
      <c r="R725" s="68" t="n">
        <f aca="false">Q725-P725</f>
        <v>63.7846399999999</v>
      </c>
      <c r="S725" s="68" t="n">
        <f aca="false">S724+K725</f>
        <v>7090.50475476946</v>
      </c>
      <c r="T725" s="68" t="n">
        <f aca="false">MAX(T724,S725)</f>
        <v>7306.63882647784</v>
      </c>
      <c r="U725" s="68" t="n">
        <f aca="false">T725-S725</f>
        <v>216.134071708379</v>
      </c>
      <c r="V725" s="70" t="n">
        <f aca="false">V724+F725</f>
        <v>2.1249</v>
      </c>
      <c r="W725" s="70" t="n">
        <f aca="false">MAX(W724,V725)</f>
        <v>2.1321</v>
      </c>
      <c r="X725" s="70" t="n">
        <f aca="false">W725-V725</f>
        <v>0.00719999999999965</v>
      </c>
      <c r="Y725" s="70" t="n">
        <f aca="false">Y724+M725</f>
        <v>1.93079989879467</v>
      </c>
      <c r="Z725" s="70" t="n">
        <f aca="false">MAX(Z724,Y725)</f>
        <v>1.94045732811905</v>
      </c>
      <c r="AA725" s="70" t="n">
        <f aca="false">Z725-Y725</f>
        <v>0.00965742932437874</v>
      </c>
      <c r="AB725" s="72" t="n">
        <f aca="false">AB724*(1+F725)</f>
        <v>7.51134094758036</v>
      </c>
      <c r="AC725" s="73" t="n">
        <f aca="false">MAX(AC724,AB725)</f>
        <v>7.56639833085641</v>
      </c>
      <c r="AD725" s="70" t="n">
        <f aca="false">1-AB725/AC725</f>
        <v>0.00727656420777156</v>
      </c>
      <c r="AE725" s="73" t="n">
        <f aca="false">AE724*(1+M725)</f>
        <v>6.18922775749633</v>
      </c>
      <c r="AF725" s="73" t="n">
        <f aca="false">MAX(AF724,AE725)</f>
        <v>6.24994883691373</v>
      </c>
      <c r="AG725" s="70" t="n">
        <f aca="false">1-AE725/AF725</f>
        <v>0.00971545223838766</v>
      </c>
      <c r="AH725" s="74" t="n">
        <f aca="false">IF(R725&gt;0,AH724+1,0)</f>
        <v>9</v>
      </c>
      <c r="AI725" s="74" t="n">
        <f aca="false">IF(U725&gt;0,AI724+1,0)</f>
        <v>81</v>
      </c>
      <c r="AJ725" s="74" t="n">
        <f aca="false">IF(G725&gt;0,AJ724+1,0)</f>
        <v>0</v>
      </c>
      <c r="AK725" s="74" t="n">
        <f aca="false">IF(G725&lt;=0,AK724+1,0)</f>
        <v>1</v>
      </c>
      <c r="AL725" s="74" t="n">
        <f aca="false">IF(K725&gt;0,AL724+1,0)</f>
        <v>0</v>
      </c>
      <c r="AM725" s="74" t="n">
        <f aca="false">IF(K725&lt;=0,AM724+1,0)</f>
        <v>1</v>
      </c>
    </row>
    <row r="726" customFormat="false" ht="15" hidden="false" customHeight="false" outlineLevel="0" collapsed="false">
      <c r="A726" s="61" t="n">
        <v>725</v>
      </c>
      <c r="B726" s="62" t="n">
        <v>42836.4270833333</v>
      </c>
      <c r="C726" s="63" t="n">
        <f aca="false">YEAR(B726)</f>
        <v>2017</v>
      </c>
      <c r="D726" s="32" t="s">
        <v>277</v>
      </c>
      <c r="E726" s="64" t="n">
        <v>9209.4</v>
      </c>
      <c r="F726" s="65" t="n">
        <v>-0.003</v>
      </c>
      <c r="G726" s="66" t="n">
        <v>-27.6282</v>
      </c>
      <c r="H726" s="67" t="n">
        <f aca="false">E726+IF(D726="Long",1,-1)*G726</f>
        <v>9181.7718</v>
      </c>
      <c r="I726" s="68" t="n">
        <f aca="false">Assumptions!$B$58</f>
        <v>5.35750011455817</v>
      </c>
      <c r="J726" s="68" t="n">
        <f aca="false">INDEX(Yearly!$T$5:$T$22,MATCH(C726,Yearly!$A$5:$A$22,0))</f>
        <v>0.834935082788286</v>
      </c>
      <c r="K726" s="68" t="n">
        <f aca="false">G726-I726-J726</f>
        <v>-33.8206351973465</v>
      </c>
      <c r="L726" s="69" t="n">
        <f aca="false">(I726+J726)/Assumptions!$B$8</f>
        <v>0.000273047702708743</v>
      </c>
      <c r="M726" s="70" t="n">
        <f aca="false">F726-L726</f>
        <v>-0.00327304770270874</v>
      </c>
      <c r="N726" s="71" t="n">
        <f aca="false">G726*Assumptions!$B$7</f>
        <v>-217295.793</v>
      </c>
      <c r="O726" s="71" t="n">
        <f aca="false">K726*Assumptions!$B$7</f>
        <v>-265999.29582713</v>
      </c>
      <c r="P726" s="68" t="n">
        <f aca="false">P725+G726</f>
        <v>11464.863045</v>
      </c>
      <c r="Q726" s="68" t="n">
        <f aca="false">MAX(Q725,P726)</f>
        <v>11556.275885</v>
      </c>
      <c r="R726" s="68" t="n">
        <f aca="false">Q726-P726</f>
        <v>91.4128399999991</v>
      </c>
      <c r="S726" s="68" t="n">
        <f aca="false">S725+K726</f>
        <v>7056.68411957211</v>
      </c>
      <c r="T726" s="68" t="n">
        <f aca="false">MAX(T725,S726)</f>
        <v>7306.63882647784</v>
      </c>
      <c r="U726" s="68" t="n">
        <f aca="false">T726-S726</f>
        <v>249.954706905725</v>
      </c>
      <c r="V726" s="70" t="n">
        <f aca="false">V725+F726</f>
        <v>2.1219</v>
      </c>
      <c r="W726" s="70" t="n">
        <f aca="false">MAX(W725,V726)</f>
        <v>2.1321</v>
      </c>
      <c r="X726" s="70" t="n">
        <f aca="false">W726-V726</f>
        <v>0.0101999999999998</v>
      </c>
      <c r="Y726" s="70" t="n">
        <f aca="false">Y725+M726</f>
        <v>1.92752685109197</v>
      </c>
      <c r="Z726" s="70" t="n">
        <f aca="false">MAX(Z725,Y726)</f>
        <v>1.94045732811905</v>
      </c>
      <c r="AA726" s="70" t="n">
        <f aca="false">Z726-Y726</f>
        <v>0.0129304770270875</v>
      </c>
      <c r="AB726" s="72" t="n">
        <f aca="false">AB725*(1+F726)</f>
        <v>7.48880692473762</v>
      </c>
      <c r="AC726" s="73" t="n">
        <f aca="false">MAX(AC725,AB726)</f>
        <v>7.56639833085641</v>
      </c>
      <c r="AD726" s="70" t="n">
        <f aca="false">1-AB726/AC726</f>
        <v>0.0102547345151482</v>
      </c>
      <c r="AE726" s="73" t="n">
        <f aca="false">AE725*(1+M726)</f>
        <v>6.16897011980312</v>
      </c>
      <c r="AF726" s="73" t="n">
        <f aca="false">MAX(AF725,AE726)</f>
        <v>6.24994883691373</v>
      </c>
      <c r="AG726" s="70" t="n">
        <f aca="false">1-AE726/AF726</f>
        <v>0.0129567008024667</v>
      </c>
      <c r="AH726" s="74" t="n">
        <f aca="false">IF(R726&gt;0,AH725+1,0)</f>
        <v>10</v>
      </c>
      <c r="AI726" s="74" t="n">
        <f aca="false">IF(U726&gt;0,AI725+1,0)</f>
        <v>82</v>
      </c>
      <c r="AJ726" s="74" t="n">
        <f aca="false">IF(G726&gt;0,AJ725+1,0)</f>
        <v>0</v>
      </c>
      <c r="AK726" s="74" t="n">
        <f aca="false">IF(G726&lt;=0,AK725+1,0)</f>
        <v>2</v>
      </c>
      <c r="AL726" s="74" t="n">
        <f aca="false">IF(K726&gt;0,AL725+1,0)</f>
        <v>0</v>
      </c>
      <c r="AM726" s="74" t="n">
        <f aca="false">IF(K726&lt;=0,AM725+1,0)</f>
        <v>2</v>
      </c>
    </row>
    <row r="727" customFormat="false" ht="15" hidden="false" customHeight="false" outlineLevel="0" collapsed="false">
      <c r="A727" s="61" t="n">
        <v>726</v>
      </c>
      <c r="B727" s="62" t="n">
        <v>42837.5520833333</v>
      </c>
      <c r="C727" s="63" t="n">
        <f aca="false">YEAR(B727)</f>
        <v>2017</v>
      </c>
      <c r="D727" s="32" t="s">
        <v>277</v>
      </c>
      <c r="E727" s="64" t="n">
        <v>9219.4</v>
      </c>
      <c r="F727" s="65" t="n">
        <v>-0.0031</v>
      </c>
      <c r="G727" s="66" t="n">
        <v>-28.58014</v>
      </c>
      <c r="H727" s="67" t="n">
        <f aca="false">E727+IF(D727="Long",1,-1)*G727</f>
        <v>9190.81986</v>
      </c>
      <c r="I727" s="68" t="n">
        <f aca="false">Assumptions!$B$58</f>
        <v>5.35750011455817</v>
      </c>
      <c r="J727" s="68" t="n">
        <f aca="false">INDEX(Yearly!$T$5:$T$22,MATCH(C727,Yearly!$A$5:$A$22,0))</f>
        <v>0.834935082788286</v>
      </c>
      <c r="K727" s="68" t="n">
        <f aca="false">G727-I727-J727</f>
        <v>-34.7725751973465</v>
      </c>
      <c r="L727" s="69" t="n">
        <f aca="false">(I727+J727)/Assumptions!$B$8</f>
        <v>0.000273047702708743</v>
      </c>
      <c r="M727" s="70" t="n">
        <f aca="false">F727-L727</f>
        <v>-0.00337304770270874</v>
      </c>
      <c r="N727" s="71" t="n">
        <f aca="false">G727*Assumptions!$B$7</f>
        <v>-224782.8011</v>
      </c>
      <c r="O727" s="71" t="n">
        <f aca="false">K727*Assumptions!$B$7</f>
        <v>-273486.30392713</v>
      </c>
      <c r="P727" s="68" t="n">
        <f aca="false">P726+G727</f>
        <v>11436.282905</v>
      </c>
      <c r="Q727" s="68" t="n">
        <f aca="false">MAX(Q726,P727)</f>
        <v>11556.275885</v>
      </c>
      <c r="R727" s="68" t="n">
        <f aca="false">Q727-P727</f>
        <v>119.992979999999</v>
      </c>
      <c r="S727" s="68" t="n">
        <f aca="false">S726+K727</f>
        <v>7021.91154437476</v>
      </c>
      <c r="T727" s="68" t="n">
        <f aca="false">MAX(T726,S727)</f>
        <v>7306.63882647784</v>
      </c>
      <c r="U727" s="68" t="n">
        <f aca="false">T727-S727</f>
        <v>284.727282103072</v>
      </c>
      <c r="V727" s="70" t="n">
        <f aca="false">V726+F727</f>
        <v>2.1188</v>
      </c>
      <c r="W727" s="70" t="n">
        <f aca="false">MAX(W726,V727)</f>
        <v>2.1321</v>
      </c>
      <c r="X727" s="70" t="n">
        <f aca="false">W727-V727</f>
        <v>0.0132999999999996</v>
      </c>
      <c r="Y727" s="70" t="n">
        <f aca="false">Y726+M727</f>
        <v>1.92415380338926</v>
      </c>
      <c r="Z727" s="70" t="n">
        <f aca="false">MAX(Z726,Y727)</f>
        <v>1.94045732811905</v>
      </c>
      <c r="AA727" s="70" t="n">
        <f aca="false">Z727-Y727</f>
        <v>0.0163035247297962</v>
      </c>
      <c r="AB727" s="72" t="n">
        <f aca="false">AB726*(1+F727)</f>
        <v>7.46559162327093</v>
      </c>
      <c r="AC727" s="73" t="n">
        <f aca="false">MAX(AC726,AB727)</f>
        <v>7.56639833085641</v>
      </c>
      <c r="AD727" s="70" t="n">
        <f aca="false">1-AB727/AC727</f>
        <v>0.0133229448381513</v>
      </c>
      <c r="AE727" s="73" t="n">
        <f aca="false">AE726*(1+M727)</f>
        <v>6.14816188931244</v>
      </c>
      <c r="AF727" s="73" t="n">
        <f aca="false">MAX(AF726,AE727)</f>
        <v>6.24994883691373</v>
      </c>
      <c r="AG727" s="70" t="n">
        <f aca="false">1-AE727/AF727</f>
        <v>0.016286044935299</v>
      </c>
      <c r="AH727" s="74" t="n">
        <f aca="false">IF(R727&gt;0,AH726+1,0)</f>
        <v>11</v>
      </c>
      <c r="AI727" s="74" t="n">
        <f aca="false">IF(U727&gt;0,AI726+1,0)</f>
        <v>83</v>
      </c>
      <c r="AJ727" s="74" t="n">
        <f aca="false">IF(G727&gt;0,AJ726+1,0)</f>
        <v>0</v>
      </c>
      <c r="AK727" s="74" t="n">
        <f aca="false">IF(G727&lt;=0,AK726+1,0)</f>
        <v>3</v>
      </c>
      <c r="AL727" s="74" t="n">
        <f aca="false">IF(K727&gt;0,AL726+1,0)</f>
        <v>0</v>
      </c>
      <c r="AM727" s="74" t="n">
        <f aca="false">IF(K727&lt;=0,AM726+1,0)</f>
        <v>3</v>
      </c>
    </row>
    <row r="728" customFormat="false" ht="15" hidden="false" customHeight="false" outlineLevel="0" collapsed="false">
      <c r="A728" s="61" t="n">
        <v>727</v>
      </c>
      <c r="B728" s="62" t="n">
        <v>42843.40625</v>
      </c>
      <c r="C728" s="63" t="n">
        <f aca="false">YEAR(B728)</f>
        <v>2017</v>
      </c>
      <c r="D728" s="32" t="s">
        <v>277</v>
      </c>
      <c r="E728" s="64" t="n">
        <v>9209.15</v>
      </c>
      <c r="F728" s="65" t="n">
        <v>-0.0034</v>
      </c>
      <c r="G728" s="66" t="n">
        <v>-31.31111</v>
      </c>
      <c r="H728" s="67" t="n">
        <f aca="false">E728+IF(D728="Long",1,-1)*G728</f>
        <v>9177.83889</v>
      </c>
      <c r="I728" s="68" t="n">
        <f aca="false">Assumptions!$B$58</f>
        <v>5.35750011455817</v>
      </c>
      <c r="J728" s="68" t="n">
        <f aca="false">INDEX(Yearly!$T$5:$T$22,MATCH(C728,Yearly!$A$5:$A$22,0))</f>
        <v>0.834935082788286</v>
      </c>
      <c r="K728" s="68" t="n">
        <f aca="false">G728-I728-J728</f>
        <v>-37.5035451973465</v>
      </c>
      <c r="L728" s="69" t="n">
        <f aca="false">(I728+J728)/Assumptions!$B$8</f>
        <v>0.000273047702708743</v>
      </c>
      <c r="M728" s="70" t="n">
        <f aca="false">F728-L728</f>
        <v>-0.00367304770270874</v>
      </c>
      <c r="N728" s="71" t="n">
        <f aca="false">G728*Assumptions!$B$7</f>
        <v>-246261.88015</v>
      </c>
      <c r="O728" s="71" t="n">
        <f aca="false">K728*Assumptions!$B$7</f>
        <v>-294965.38297713</v>
      </c>
      <c r="P728" s="68" t="n">
        <f aca="false">P727+G728</f>
        <v>11404.971795</v>
      </c>
      <c r="Q728" s="68" t="n">
        <f aca="false">MAX(Q727,P728)</f>
        <v>11556.275885</v>
      </c>
      <c r="R728" s="68" t="n">
        <f aca="false">Q728-P728</f>
        <v>151.30409</v>
      </c>
      <c r="S728" s="68" t="n">
        <f aca="false">S727+K728</f>
        <v>6984.40799917742</v>
      </c>
      <c r="T728" s="68" t="n">
        <f aca="false">MAX(T727,S728)</f>
        <v>7306.63882647784</v>
      </c>
      <c r="U728" s="68" t="n">
        <f aca="false">T728-S728</f>
        <v>322.230827300418</v>
      </c>
      <c r="V728" s="70" t="n">
        <f aca="false">V727+F728</f>
        <v>2.1154</v>
      </c>
      <c r="W728" s="70" t="n">
        <f aca="false">MAX(W727,V728)</f>
        <v>2.1321</v>
      </c>
      <c r="X728" s="70" t="n">
        <f aca="false">W728-V728</f>
        <v>0.0166999999999997</v>
      </c>
      <c r="Y728" s="70" t="n">
        <f aca="false">Y727+M728</f>
        <v>1.92048075568655</v>
      </c>
      <c r="Z728" s="70" t="n">
        <f aca="false">MAX(Z727,Y728)</f>
        <v>1.94045732811905</v>
      </c>
      <c r="AA728" s="70" t="n">
        <f aca="false">Z728-Y728</f>
        <v>0.0199765724325049</v>
      </c>
      <c r="AB728" s="72" t="n">
        <f aca="false">AB727*(1+F728)</f>
        <v>7.44020861175181</v>
      </c>
      <c r="AC728" s="73" t="n">
        <f aca="false">MAX(AC727,AB728)</f>
        <v>7.56639833085641</v>
      </c>
      <c r="AD728" s="70" t="n">
        <f aca="false">1-AB728/AC728</f>
        <v>0.0166776468257015</v>
      </c>
      <c r="AE728" s="73" t="n">
        <f aca="false">AE727*(1+M728)</f>
        <v>6.12557939740902</v>
      </c>
      <c r="AF728" s="73" t="n">
        <f aca="false">MAX(AF727,AE728)</f>
        <v>6.24994883691373</v>
      </c>
      <c r="AG728" s="70" t="n">
        <f aca="false">1-AE728/AF728</f>
        <v>0.0198992732180718</v>
      </c>
      <c r="AH728" s="74" t="n">
        <f aca="false">IF(R728&gt;0,AH727+1,0)</f>
        <v>12</v>
      </c>
      <c r="AI728" s="74" t="n">
        <f aca="false">IF(U728&gt;0,AI727+1,0)</f>
        <v>84</v>
      </c>
      <c r="AJ728" s="74" t="n">
        <f aca="false">IF(G728&gt;0,AJ727+1,0)</f>
        <v>0</v>
      </c>
      <c r="AK728" s="74" t="n">
        <f aca="false">IF(G728&lt;=0,AK727+1,0)</f>
        <v>4</v>
      </c>
      <c r="AL728" s="74" t="n">
        <f aca="false">IF(K728&gt;0,AL727+1,0)</f>
        <v>0</v>
      </c>
      <c r="AM728" s="74" t="n">
        <f aca="false">IF(K728&lt;=0,AM727+1,0)</f>
        <v>4</v>
      </c>
    </row>
    <row r="729" customFormat="false" ht="15" hidden="false" customHeight="false" outlineLevel="0" collapsed="false">
      <c r="A729" s="61" t="n">
        <v>728</v>
      </c>
      <c r="B729" s="62" t="n">
        <v>42846.40625</v>
      </c>
      <c r="C729" s="63" t="n">
        <f aca="false">YEAR(B729)</f>
        <v>2017</v>
      </c>
      <c r="D729" s="32" t="s">
        <v>277</v>
      </c>
      <c r="E729" s="64" t="n">
        <v>9155.65</v>
      </c>
      <c r="F729" s="65" t="n">
        <v>-0.0014</v>
      </c>
      <c r="G729" s="66" t="n">
        <v>-12.81791</v>
      </c>
      <c r="H729" s="67" t="n">
        <f aca="false">E729+IF(D729="Long",1,-1)*G729</f>
        <v>9142.83209</v>
      </c>
      <c r="I729" s="68" t="n">
        <f aca="false">Assumptions!$B$58</f>
        <v>5.35750011455817</v>
      </c>
      <c r="J729" s="68" t="n">
        <f aca="false">INDEX(Yearly!$T$5:$T$22,MATCH(C729,Yearly!$A$5:$A$22,0))</f>
        <v>0.834935082788286</v>
      </c>
      <c r="K729" s="68" t="n">
        <f aca="false">G729-I729-J729</f>
        <v>-19.0103451973465</v>
      </c>
      <c r="L729" s="69" t="n">
        <f aca="false">(I729+J729)/Assumptions!$B$8</f>
        <v>0.000273047702708743</v>
      </c>
      <c r="M729" s="70" t="n">
        <f aca="false">F729-L729</f>
        <v>-0.00167304770270874</v>
      </c>
      <c r="N729" s="71" t="n">
        <f aca="false">G729*Assumptions!$B$7</f>
        <v>-100812.86215</v>
      </c>
      <c r="O729" s="71" t="n">
        <f aca="false">K729*Assumptions!$B$7</f>
        <v>-149516.36497713</v>
      </c>
      <c r="P729" s="68" t="n">
        <f aca="false">P728+G729</f>
        <v>11392.153885</v>
      </c>
      <c r="Q729" s="68" t="n">
        <f aca="false">MAX(Q728,P729)</f>
        <v>11556.275885</v>
      </c>
      <c r="R729" s="68" t="n">
        <f aca="false">Q729-P729</f>
        <v>164.121999999999</v>
      </c>
      <c r="S729" s="68" t="n">
        <f aca="false">S728+K729</f>
        <v>6965.39765398007</v>
      </c>
      <c r="T729" s="68" t="n">
        <f aca="false">MAX(T728,S729)</f>
        <v>7306.63882647784</v>
      </c>
      <c r="U729" s="68" t="n">
        <f aca="false">T729-S729</f>
        <v>341.241172497765</v>
      </c>
      <c r="V729" s="70" t="n">
        <f aca="false">V728+F729</f>
        <v>2.114</v>
      </c>
      <c r="W729" s="70" t="n">
        <f aca="false">MAX(W728,V729)</f>
        <v>2.1321</v>
      </c>
      <c r="X729" s="70" t="n">
        <f aca="false">W729-V729</f>
        <v>0.0180999999999996</v>
      </c>
      <c r="Y729" s="70" t="n">
        <f aca="false">Y728+M729</f>
        <v>1.91880770798384</v>
      </c>
      <c r="Z729" s="70" t="n">
        <f aca="false">MAX(Z728,Y729)</f>
        <v>1.94045732811905</v>
      </c>
      <c r="AA729" s="70" t="n">
        <f aca="false">Z729-Y729</f>
        <v>0.0216496201352137</v>
      </c>
      <c r="AB729" s="72" t="n">
        <f aca="false">AB728*(1+F729)</f>
        <v>7.42979231969536</v>
      </c>
      <c r="AC729" s="73" t="n">
        <f aca="false">MAX(AC728,AB729)</f>
        <v>7.56639833085641</v>
      </c>
      <c r="AD729" s="70" t="n">
        <f aca="false">1-AB729/AC729</f>
        <v>0.0180542981201455</v>
      </c>
      <c r="AE729" s="73" t="n">
        <f aca="false">AE728*(1+M729)</f>
        <v>6.11533101087042</v>
      </c>
      <c r="AF729" s="73" t="n">
        <f aca="false">MAX(AF728,AE729)</f>
        <v>6.24994883691373</v>
      </c>
      <c r="AG729" s="70" t="n">
        <f aca="false">1-AE729/AF729</f>
        <v>0.0215390284874375</v>
      </c>
      <c r="AH729" s="74" t="n">
        <f aca="false">IF(R729&gt;0,AH728+1,0)</f>
        <v>13</v>
      </c>
      <c r="AI729" s="74" t="n">
        <f aca="false">IF(U729&gt;0,AI728+1,0)</f>
        <v>85</v>
      </c>
      <c r="AJ729" s="74" t="n">
        <f aca="false">IF(G729&gt;0,AJ728+1,0)</f>
        <v>0</v>
      </c>
      <c r="AK729" s="74" t="n">
        <f aca="false">IF(G729&lt;=0,AK728+1,0)</f>
        <v>5</v>
      </c>
      <c r="AL729" s="74" t="n">
        <f aca="false">IF(K729&gt;0,AL728+1,0)</f>
        <v>0</v>
      </c>
      <c r="AM729" s="74" t="n">
        <f aca="false">IF(K729&lt;=0,AM728+1,0)</f>
        <v>5</v>
      </c>
    </row>
    <row r="730" customFormat="false" ht="15" hidden="false" customHeight="false" outlineLevel="0" collapsed="false">
      <c r="A730" s="61" t="n">
        <v>729</v>
      </c>
      <c r="B730" s="62" t="n">
        <v>42849.40625</v>
      </c>
      <c r="C730" s="63" t="n">
        <f aca="false">YEAR(B730)</f>
        <v>2017</v>
      </c>
      <c r="D730" s="32" t="s">
        <v>277</v>
      </c>
      <c r="E730" s="64" t="n">
        <v>9150.1</v>
      </c>
      <c r="F730" s="65" t="n">
        <v>0.0153</v>
      </c>
      <c r="G730" s="66" t="n">
        <v>139.99653</v>
      </c>
      <c r="H730" s="67" t="n">
        <f aca="false">E730+IF(D730="Long",1,-1)*G730</f>
        <v>9290.09653</v>
      </c>
      <c r="I730" s="68" t="n">
        <f aca="false">Assumptions!$B$58</f>
        <v>5.35750011455817</v>
      </c>
      <c r="J730" s="68" t="n">
        <f aca="false">INDEX(Yearly!$T$5:$T$22,MATCH(C730,Yearly!$A$5:$A$22,0))</f>
        <v>0.834935082788286</v>
      </c>
      <c r="K730" s="68" t="n">
        <f aca="false">G730-I730-J730</f>
        <v>133.804094802654</v>
      </c>
      <c r="L730" s="69" t="n">
        <f aca="false">(I730+J730)/Assumptions!$B$8</f>
        <v>0.000273047702708743</v>
      </c>
      <c r="M730" s="70" t="n">
        <f aca="false">F730-L730</f>
        <v>0.0150269522972913</v>
      </c>
      <c r="N730" s="71" t="n">
        <f aca="false">G730*Assumptions!$B$7</f>
        <v>1101072.70845</v>
      </c>
      <c r="O730" s="71" t="n">
        <f aca="false">K730*Assumptions!$B$7</f>
        <v>1052369.20562287</v>
      </c>
      <c r="P730" s="68" t="n">
        <f aca="false">P729+G730</f>
        <v>11532.150415</v>
      </c>
      <c r="Q730" s="68" t="n">
        <f aca="false">MAX(Q729,P730)</f>
        <v>11556.275885</v>
      </c>
      <c r="R730" s="68" t="n">
        <f aca="false">Q730-P730</f>
        <v>24.125469999999</v>
      </c>
      <c r="S730" s="68" t="n">
        <f aca="false">S729+K730</f>
        <v>7099.20174878272</v>
      </c>
      <c r="T730" s="68" t="n">
        <f aca="false">MAX(T729,S730)</f>
        <v>7306.63882647784</v>
      </c>
      <c r="U730" s="68" t="n">
        <f aca="false">T730-S730</f>
        <v>207.437077695111</v>
      </c>
      <c r="V730" s="70" t="n">
        <f aca="false">V729+F730</f>
        <v>2.1293</v>
      </c>
      <c r="W730" s="70" t="n">
        <f aca="false">MAX(W729,V730)</f>
        <v>2.1321</v>
      </c>
      <c r="X730" s="70" t="n">
        <f aca="false">W730-V730</f>
        <v>0.00279999999999969</v>
      </c>
      <c r="Y730" s="70" t="n">
        <f aca="false">Y729+M730</f>
        <v>1.93383466028113</v>
      </c>
      <c r="Z730" s="70" t="n">
        <f aca="false">MAX(Z729,Y730)</f>
        <v>1.94045732811905</v>
      </c>
      <c r="AA730" s="70" t="n">
        <f aca="false">Z730-Y730</f>
        <v>0.00662266783792243</v>
      </c>
      <c r="AB730" s="72" t="n">
        <f aca="false">AB729*(1+F730)</f>
        <v>7.5434681421867</v>
      </c>
      <c r="AC730" s="73" t="n">
        <f aca="false">MAX(AC729,AB730)</f>
        <v>7.56639833085641</v>
      </c>
      <c r="AD730" s="70" t="n">
        <f aca="false">1-AB730/AC730</f>
        <v>0.00303052888138367</v>
      </c>
      <c r="AE730" s="73" t="n">
        <f aca="false">AE729*(1+M730)</f>
        <v>6.20722579825292</v>
      </c>
      <c r="AF730" s="73" t="n">
        <f aca="false">MAX(AF729,AE730)</f>
        <v>6.24994883691373</v>
      </c>
      <c r="AG730" s="70" t="n">
        <f aca="false">1-AE730/AF730</f>
        <v>0.00683574214375693</v>
      </c>
      <c r="AH730" s="74" t="n">
        <f aca="false">IF(R730&gt;0,AH729+1,0)</f>
        <v>14</v>
      </c>
      <c r="AI730" s="74" t="n">
        <f aca="false">IF(U730&gt;0,AI729+1,0)</f>
        <v>86</v>
      </c>
      <c r="AJ730" s="74" t="n">
        <f aca="false">IF(G730&gt;0,AJ729+1,0)</f>
        <v>1</v>
      </c>
      <c r="AK730" s="74" t="n">
        <f aca="false">IF(G730&lt;=0,AK729+1,0)</f>
        <v>0</v>
      </c>
      <c r="AL730" s="74" t="n">
        <f aca="false">IF(K730&gt;0,AL729+1,0)</f>
        <v>1</v>
      </c>
      <c r="AM730" s="74" t="n">
        <f aca="false">IF(K730&lt;=0,AM729+1,0)</f>
        <v>0</v>
      </c>
    </row>
    <row r="731" customFormat="false" ht="15" hidden="false" customHeight="false" outlineLevel="0" collapsed="false">
      <c r="A731" s="61" t="n">
        <v>730</v>
      </c>
      <c r="B731" s="62" t="n">
        <v>42857.5555555556</v>
      </c>
      <c r="C731" s="63" t="n">
        <f aca="false">YEAR(B731)</f>
        <v>2017</v>
      </c>
      <c r="D731" s="32" t="s">
        <v>277</v>
      </c>
      <c r="E731" s="64" t="n">
        <v>9316.35</v>
      </c>
      <c r="F731" s="65" t="n">
        <v>0</v>
      </c>
      <c r="G731" s="66" t="n">
        <v>0</v>
      </c>
      <c r="H731" s="67" t="n">
        <f aca="false">E731+IF(D731="Long",1,-1)*G731</f>
        <v>9316.35</v>
      </c>
      <c r="I731" s="68" t="n">
        <f aca="false">Assumptions!$B$58</f>
        <v>5.35750011455817</v>
      </c>
      <c r="J731" s="68" t="n">
        <f aca="false">INDEX(Yearly!$T$5:$T$22,MATCH(C731,Yearly!$A$5:$A$22,0))</f>
        <v>0.834935082788286</v>
      </c>
      <c r="K731" s="68" t="n">
        <f aca="false">G731-I731-J731</f>
        <v>-6.19243519734645</v>
      </c>
      <c r="L731" s="69" t="n">
        <f aca="false">(I731+J731)/Assumptions!$B$8</f>
        <v>0.000273047702708743</v>
      </c>
      <c r="M731" s="70" t="n">
        <f aca="false">F731-L731</f>
        <v>-0.000273047702708743</v>
      </c>
      <c r="N731" s="71" t="n">
        <f aca="false">G731*Assumptions!$B$7</f>
        <v>0</v>
      </c>
      <c r="O731" s="71" t="n">
        <f aca="false">K731*Assumptions!$B$7</f>
        <v>-48703.5028271299</v>
      </c>
      <c r="P731" s="68" t="n">
        <f aca="false">P730+G731</f>
        <v>11532.150415</v>
      </c>
      <c r="Q731" s="68" t="n">
        <f aca="false">MAX(Q730,P731)</f>
        <v>11556.275885</v>
      </c>
      <c r="R731" s="68" t="n">
        <f aca="false">Q731-P731</f>
        <v>24.125469999999</v>
      </c>
      <c r="S731" s="68" t="n">
        <f aca="false">S730+K731</f>
        <v>7093.00931358538</v>
      </c>
      <c r="T731" s="68" t="n">
        <f aca="false">MAX(T730,S731)</f>
        <v>7306.63882647784</v>
      </c>
      <c r="U731" s="68" t="n">
        <f aca="false">T731-S731</f>
        <v>213.629512892458</v>
      </c>
      <c r="V731" s="70" t="n">
        <f aca="false">V730+F731</f>
        <v>2.1293</v>
      </c>
      <c r="W731" s="70" t="n">
        <f aca="false">MAX(W730,V731)</f>
        <v>2.1321</v>
      </c>
      <c r="X731" s="70" t="n">
        <f aca="false">W731-V731</f>
        <v>0.00279999999999969</v>
      </c>
      <c r="Y731" s="70" t="n">
        <f aca="false">Y730+M731</f>
        <v>1.93356161257842</v>
      </c>
      <c r="Z731" s="70" t="n">
        <f aca="false">MAX(Z730,Y731)</f>
        <v>1.94045732811905</v>
      </c>
      <c r="AA731" s="70" t="n">
        <f aca="false">Z731-Y731</f>
        <v>0.00689571554063106</v>
      </c>
      <c r="AB731" s="72" t="n">
        <f aca="false">AB730*(1+F731)</f>
        <v>7.5434681421867</v>
      </c>
      <c r="AC731" s="73" t="n">
        <f aca="false">MAX(AC730,AB731)</f>
        <v>7.56639833085641</v>
      </c>
      <c r="AD731" s="70" t="n">
        <f aca="false">1-AB731/AC731</f>
        <v>0.00303052888138367</v>
      </c>
      <c r="AE731" s="73" t="n">
        <f aca="false">AE730*(1+M731)</f>
        <v>6.20553092950851</v>
      </c>
      <c r="AF731" s="73" t="n">
        <f aca="false">MAX(AF730,AE731)</f>
        <v>6.24994883691373</v>
      </c>
      <c r="AG731" s="70" t="n">
        <f aca="false">1-AE731/AF731</f>
        <v>0.00710692336277696</v>
      </c>
      <c r="AH731" s="74" t="n">
        <f aca="false">IF(R731&gt;0,AH730+1,0)</f>
        <v>15</v>
      </c>
      <c r="AI731" s="74" t="n">
        <f aca="false">IF(U731&gt;0,AI730+1,0)</f>
        <v>87</v>
      </c>
      <c r="AJ731" s="74" t="n">
        <f aca="false">IF(G731&gt;0,AJ730+1,0)</f>
        <v>0</v>
      </c>
      <c r="AK731" s="74" t="n">
        <f aca="false">IF(G731&lt;=0,AK730+1,0)</f>
        <v>1</v>
      </c>
      <c r="AL731" s="74" t="n">
        <f aca="false">IF(K731&gt;0,AL730+1,0)</f>
        <v>0</v>
      </c>
      <c r="AM731" s="74" t="n">
        <f aca="false">IF(K731&lt;=0,AM730+1,0)</f>
        <v>1</v>
      </c>
    </row>
    <row r="732" customFormat="false" ht="15" hidden="false" customHeight="false" outlineLevel="0" collapsed="false">
      <c r="A732" s="61" t="n">
        <v>731</v>
      </c>
      <c r="B732" s="62" t="n">
        <v>42863.40625</v>
      </c>
      <c r="C732" s="63" t="n">
        <f aca="false">YEAR(B732)</f>
        <v>2017</v>
      </c>
      <c r="D732" s="32" t="s">
        <v>277</v>
      </c>
      <c r="E732" s="64" t="n">
        <v>9307.95</v>
      </c>
      <c r="F732" s="65" t="n">
        <v>0.0001</v>
      </c>
      <c r="G732" s="66" t="n">
        <v>0.930795</v>
      </c>
      <c r="H732" s="67" t="n">
        <f aca="false">E732+IF(D732="Long",1,-1)*G732</f>
        <v>9308.880795</v>
      </c>
      <c r="I732" s="68" t="n">
        <f aca="false">Assumptions!$B$58</f>
        <v>5.35750011455817</v>
      </c>
      <c r="J732" s="68" t="n">
        <f aca="false">INDEX(Yearly!$T$5:$T$22,MATCH(C732,Yearly!$A$5:$A$22,0))</f>
        <v>0.834935082788286</v>
      </c>
      <c r="K732" s="68" t="n">
        <f aca="false">G732-I732-J732</f>
        <v>-5.26164019734646</v>
      </c>
      <c r="L732" s="69" t="n">
        <f aca="false">(I732+J732)/Assumptions!$B$8</f>
        <v>0.000273047702708743</v>
      </c>
      <c r="M732" s="70" t="n">
        <f aca="false">F732-L732</f>
        <v>-0.000173047702708743</v>
      </c>
      <c r="N732" s="71" t="n">
        <f aca="false">G732*Assumptions!$B$7</f>
        <v>7320.702675</v>
      </c>
      <c r="O732" s="71" t="n">
        <f aca="false">K732*Assumptions!$B$7</f>
        <v>-41382.8001521299</v>
      </c>
      <c r="P732" s="68" t="n">
        <f aca="false">P731+G732</f>
        <v>11533.08121</v>
      </c>
      <c r="Q732" s="68" t="n">
        <f aca="false">MAX(Q731,P732)</f>
        <v>11556.275885</v>
      </c>
      <c r="R732" s="68" t="n">
        <f aca="false">Q732-P732</f>
        <v>23.1946749999988</v>
      </c>
      <c r="S732" s="68" t="n">
        <f aca="false">S731+K732</f>
        <v>7087.74767338803</v>
      </c>
      <c r="T732" s="68" t="n">
        <f aca="false">MAX(T731,S732)</f>
        <v>7306.63882647784</v>
      </c>
      <c r="U732" s="68" t="n">
        <f aca="false">T732-S732</f>
        <v>218.891153089804</v>
      </c>
      <c r="V732" s="70" t="n">
        <f aca="false">V731+F732</f>
        <v>2.1294</v>
      </c>
      <c r="W732" s="70" t="n">
        <f aca="false">MAX(W731,V732)</f>
        <v>2.1321</v>
      </c>
      <c r="X732" s="70" t="n">
        <f aca="false">W732-V732</f>
        <v>0.00269999999999948</v>
      </c>
      <c r="Y732" s="70" t="n">
        <f aca="false">Y731+M732</f>
        <v>1.93338856487571</v>
      </c>
      <c r="Z732" s="70" t="n">
        <f aca="false">MAX(Z731,Y732)</f>
        <v>1.94045732811905</v>
      </c>
      <c r="AA732" s="70" t="n">
        <f aca="false">Z732-Y732</f>
        <v>0.00706876324333972</v>
      </c>
      <c r="AB732" s="72" t="n">
        <f aca="false">AB731*(1+F732)</f>
        <v>7.54422248900092</v>
      </c>
      <c r="AC732" s="73" t="n">
        <f aca="false">MAX(AC731,AB732)</f>
        <v>7.56639833085641</v>
      </c>
      <c r="AD732" s="70" t="n">
        <f aca="false">1-AB732/AC732</f>
        <v>0.00293083193427179</v>
      </c>
      <c r="AE732" s="73" t="n">
        <f aca="false">AE731*(1+M732)</f>
        <v>6.20445707663707</v>
      </c>
      <c r="AF732" s="73" t="n">
        <f aca="false">MAX(AF731,AE732)</f>
        <v>6.24994883691373</v>
      </c>
      <c r="AG732" s="70" t="n">
        <f aca="false">1-AE732/AF732</f>
        <v>0.00727874122872452</v>
      </c>
      <c r="AH732" s="74" t="n">
        <f aca="false">IF(R732&gt;0,AH731+1,0)</f>
        <v>16</v>
      </c>
      <c r="AI732" s="74" t="n">
        <f aca="false">IF(U732&gt;0,AI731+1,0)</f>
        <v>88</v>
      </c>
      <c r="AJ732" s="74" t="n">
        <f aca="false">IF(G732&gt;0,AJ731+1,0)</f>
        <v>1</v>
      </c>
      <c r="AK732" s="74" t="n">
        <f aca="false">IF(G732&lt;=0,AK731+1,0)</f>
        <v>0</v>
      </c>
      <c r="AL732" s="74" t="n">
        <f aca="false">IF(K732&gt;0,AL731+1,0)</f>
        <v>0</v>
      </c>
      <c r="AM732" s="74" t="n">
        <f aca="false">IF(K732&lt;=0,AM731+1,0)</f>
        <v>2</v>
      </c>
    </row>
    <row r="733" customFormat="false" ht="15" hidden="false" customHeight="false" outlineLevel="0" collapsed="false">
      <c r="A733" s="61" t="n">
        <v>732</v>
      </c>
      <c r="B733" s="62" t="n">
        <v>42863.5833333333</v>
      </c>
      <c r="C733" s="63" t="n">
        <f aca="false">YEAR(B733)</f>
        <v>2017</v>
      </c>
      <c r="D733" s="32" t="s">
        <v>277</v>
      </c>
      <c r="E733" s="64" t="n">
        <v>9324.1</v>
      </c>
      <c r="F733" s="65" t="n">
        <v>0.0016</v>
      </c>
      <c r="G733" s="66" t="n">
        <v>14.91856</v>
      </c>
      <c r="H733" s="67" t="n">
        <f aca="false">E733+IF(D733="Long",1,-1)*G733</f>
        <v>9339.01856</v>
      </c>
      <c r="I733" s="68" t="n">
        <f aca="false">Assumptions!$B$58</f>
        <v>5.35750011455817</v>
      </c>
      <c r="J733" s="68" t="n">
        <f aca="false">INDEX(Yearly!$T$5:$T$22,MATCH(C733,Yearly!$A$5:$A$22,0))</f>
        <v>0.834935082788286</v>
      </c>
      <c r="K733" s="68" t="n">
        <f aca="false">G733-I733-J733</f>
        <v>8.72612480265355</v>
      </c>
      <c r="L733" s="69" t="n">
        <f aca="false">(I733+J733)/Assumptions!$B$8</f>
        <v>0.000273047702708743</v>
      </c>
      <c r="M733" s="70" t="n">
        <f aca="false">F733-L733</f>
        <v>0.00132695229729126</v>
      </c>
      <c r="N733" s="71" t="n">
        <f aca="false">G733*Assumptions!$B$7</f>
        <v>117334.4744</v>
      </c>
      <c r="O733" s="71" t="n">
        <f aca="false">K733*Assumptions!$B$7</f>
        <v>68630.9715728701</v>
      </c>
      <c r="P733" s="68" t="n">
        <f aca="false">P732+G733</f>
        <v>11547.99977</v>
      </c>
      <c r="Q733" s="68" t="n">
        <f aca="false">MAX(Q732,P733)</f>
        <v>11556.275885</v>
      </c>
      <c r="R733" s="68" t="n">
        <f aca="false">Q733-P733</f>
        <v>8.27611499999875</v>
      </c>
      <c r="S733" s="68" t="n">
        <f aca="false">S732+K733</f>
        <v>7096.47379819069</v>
      </c>
      <c r="T733" s="68" t="n">
        <f aca="false">MAX(T732,S733)</f>
        <v>7306.63882647784</v>
      </c>
      <c r="U733" s="68" t="n">
        <f aca="false">T733-S733</f>
        <v>210.165028287151</v>
      </c>
      <c r="V733" s="70" t="n">
        <f aca="false">V732+F733</f>
        <v>2.131</v>
      </c>
      <c r="W733" s="70" t="n">
        <f aca="false">MAX(W732,V733)</f>
        <v>2.1321</v>
      </c>
      <c r="X733" s="70" t="n">
        <f aca="false">W733-V733</f>
        <v>0.00109999999999966</v>
      </c>
      <c r="Y733" s="70" t="n">
        <f aca="false">Y732+M733</f>
        <v>1.934715517173</v>
      </c>
      <c r="Z733" s="70" t="n">
        <f aca="false">MAX(Z732,Y733)</f>
        <v>1.94045732811905</v>
      </c>
      <c r="AA733" s="70" t="n">
        <f aca="false">Z733-Y733</f>
        <v>0.00574181094604853</v>
      </c>
      <c r="AB733" s="72" t="n">
        <f aca="false">AB732*(1+F733)</f>
        <v>7.55629324498332</v>
      </c>
      <c r="AC733" s="73" t="n">
        <f aca="false">MAX(AC732,AB733)</f>
        <v>7.56639833085641</v>
      </c>
      <c r="AD733" s="70" t="n">
        <f aca="false">1-AB733/AC733</f>
        <v>0.00133552126536662</v>
      </c>
      <c r="AE733" s="73" t="n">
        <f aca="false">AE732*(1+M733)</f>
        <v>6.21269009520836</v>
      </c>
      <c r="AF733" s="73" t="n">
        <f aca="false">MAX(AF732,AE733)</f>
        <v>6.24994883691373</v>
      </c>
      <c r="AG733" s="70" t="n">
        <f aca="false">1-AE733/AF733</f>
        <v>0.00596144747382821</v>
      </c>
      <c r="AH733" s="74" t="n">
        <f aca="false">IF(R733&gt;0,AH732+1,0)</f>
        <v>17</v>
      </c>
      <c r="AI733" s="74" t="n">
        <f aca="false">IF(U733&gt;0,AI732+1,0)</f>
        <v>89</v>
      </c>
      <c r="AJ733" s="74" t="n">
        <f aca="false">IF(G733&gt;0,AJ732+1,0)</f>
        <v>2</v>
      </c>
      <c r="AK733" s="74" t="n">
        <f aca="false">IF(G733&lt;=0,AK732+1,0)</f>
        <v>0</v>
      </c>
      <c r="AL733" s="74" t="n">
        <f aca="false">IF(K733&gt;0,AL732+1,0)</f>
        <v>1</v>
      </c>
      <c r="AM733" s="74" t="n">
        <f aca="false">IF(K733&lt;=0,AM732+1,0)</f>
        <v>0</v>
      </c>
    </row>
    <row r="734" customFormat="false" ht="15" hidden="false" customHeight="false" outlineLevel="0" collapsed="false">
      <c r="A734" s="61" t="n">
        <v>733</v>
      </c>
      <c r="B734" s="62" t="n">
        <v>42864.40625</v>
      </c>
      <c r="C734" s="63" t="n">
        <f aca="false">YEAR(B734)</f>
        <v>2017</v>
      </c>
      <c r="D734" s="32" t="s">
        <v>277</v>
      </c>
      <c r="E734" s="64" t="n">
        <v>9314.25</v>
      </c>
      <c r="F734" s="65" t="n">
        <v>0.0004</v>
      </c>
      <c r="G734" s="66" t="n">
        <v>3.7257</v>
      </c>
      <c r="H734" s="67" t="n">
        <f aca="false">E734+IF(D734="Long",1,-1)*G734</f>
        <v>9317.9757</v>
      </c>
      <c r="I734" s="68" t="n">
        <f aca="false">Assumptions!$B$58</f>
        <v>5.35750011455817</v>
      </c>
      <c r="J734" s="68" t="n">
        <f aca="false">INDEX(Yearly!$T$5:$T$22,MATCH(C734,Yearly!$A$5:$A$22,0))</f>
        <v>0.834935082788286</v>
      </c>
      <c r="K734" s="68" t="n">
        <f aca="false">G734-I734-J734</f>
        <v>-2.46673519734645</v>
      </c>
      <c r="L734" s="69" t="n">
        <f aca="false">(I734+J734)/Assumptions!$B$8</f>
        <v>0.000273047702708743</v>
      </c>
      <c r="M734" s="70" t="n">
        <f aca="false">F734-L734</f>
        <v>0.000126952297291257</v>
      </c>
      <c r="N734" s="71" t="n">
        <f aca="false">G734*Assumptions!$B$7</f>
        <v>29302.6305</v>
      </c>
      <c r="O734" s="71" t="n">
        <f aca="false">K734*Assumptions!$B$7</f>
        <v>-19400.8723271299</v>
      </c>
      <c r="P734" s="68" t="n">
        <f aca="false">P733+G734</f>
        <v>11551.72547</v>
      </c>
      <c r="Q734" s="68" t="n">
        <f aca="false">MAX(Q733,P734)</f>
        <v>11556.275885</v>
      </c>
      <c r="R734" s="68" t="n">
        <f aca="false">Q734-P734</f>
        <v>4.55041499999788</v>
      </c>
      <c r="S734" s="68" t="n">
        <f aca="false">S733+K734</f>
        <v>7094.00706299334</v>
      </c>
      <c r="T734" s="68" t="n">
        <f aca="false">MAX(T733,S734)</f>
        <v>7306.63882647784</v>
      </c>
      <c r="U734" s="68" t="n">
        <f aca="false">T734-S734</f>
        <v>212.631763484497</v>
      </c>
      <c r="V734" s="70" t="n">
        <f aca="false">V733+F734</f>
        <v>2.1314</v>
      </c>
      <c r="W734" s="70" t="n">
        <f aca="false">MAX(W733,V734)</f>
        <v>2.1321</v>
      </c>
      <c r="X734" s="70" t="n">
        <f aca="false">W734-V734</f>
        <v>0.000699999999999701</v>
      </c>
      <c r="Y734" s="70" t="n">
        <f aca="false">Y733+M734</f>
        <v>1.9348424694703</v>
      </c>
      <c r="Z734" s="70" t="n">
        <f aca="false">MAX(Z733,Y734)</f>
        <v>1.94045732811905</v>
      </c>
      <c r="AA734" s="70" t="n">
        <f aca="false">Z734-Y734</f>
        <v>0.00561485864875722</v>
      </c>
      <c r="AB734" s="72" t="n">
        <f aca="false">AB733*(1+F734)</f>
        <v>7.55931576228131</v>
      </c>
      <c r="AC734" s="73" t="n">
        <f aca="false">MAX(AC733,AB734)</f>
        <v>7.56639833085641</v>
      </c>
      <c r="AD734" s="70" t="n">
        <f aca="false">1-AB734/AC734</f>
        <v>0.000936055473872655</v>
      </c>
      <c r="AE734" s="73" t="n">
        <f aca="false">AE733*(1+M734)</f>
        <v>6.2134788104883</v>
      </c>
      <c r="AF734" s="73" t="n">
        <f aca="false">MAX(AF733,AE734)</f>
        <v>6.24994883691373</v>
      </c>
      <c r="AG734" s="70" t="n">
        <f aca="false">1-AE734/AF734</f>
        <v>0.00583525199598889</v>
      </c>
      <c r="AH734" s="74" t="n">
        <f aca="false">IF(R734&gt;0,AH733+1,0)</f>
        <v>18</v>
      </c>
      <c r="AI734" s="74" t="n">
        <f aca="false">IF(U734&gt;0,AI733+1,0)</f>
        <v>90</v>
      </c>
      <c r="AJ734" s="74" t="n">
        <f aca="false">IF(G734&gt;0,AJ733+1,0)</f>
        <v>3</v>
      </c>
      <c r="AK734" s="74" t="n">
        <f aca="false">IF(G734&lt;=0,AK733+1,0)</f>
        <v>0</v>
      </c>
      <c r="AL734" s="74" t="n">
        <f aca="false">IF(K734&gt;0,AL733+1,0)</f>
        <v>0</v>
      </c>
      <c r="AM734" s="74" t="n">
        <f aca="false">IF(K734&lt;=0,AM733+1,0)</f>
        <v>1</v>
      </c>
    </row>
    <row r="735" customFormat="false" ht="15" hidden="false" customHeight="false" outlineLevel="0" collapsed="false">
      <c r="A735" s="61" t="n">
        <v>734</v>
      </c>
      <c r="B735" s="62" t="n">
        <v>42865.3909722222</v>
      </c>
      <c r="C735" s="63" t="n">
        <f aca="false">YEAR(B735)</f>
        <v>2017</v>
      </c>
      <c r="D735" s="32" t="s">
        <v>277</v>
      </c>
      <c r="E735" s="64" t="n">
        <v>9352.45</v>
      </c>
      <c r="F735" s="65" t="n">
        <v>0.0112</v>
      </c>
      <c r="G735" s="66" t="n">
        <v>104.74744</v>
      </c>
      <c r="H735" s="67" t="n">
        <f aca="false">E735+IF(D735="Long",1,-1)*G735</f>
        <v>9457.19744</v>
      </c>
      <c r="I735" s="68" t="n">
        <f aca="false">Assumptions!$B$58</f>
        <v>5.35750011455817</v>
      </c>
      <c r="J735" s="68" t="n">
        <f aca="false">INDEX(Yearly!$T$5:$T$22,MATCH(C735,Yearly!$A$5:$A$22,0))</f>
        <v>0.834935082788286</v>
      </c>
      <c r="K735" s="68" t="n">
        <f aca="false">G735-I735-J735</f>
        <v>98.5550048026535</v>
      </c>
      <c r="L735" s="69" t="n">
        <f aca="false">(I735+J735)/Assumptions!$B$8</f>
        <v>0.000273047702708743</v>
      </c>
      <c r="M735" s="70" t="n">
        <f aca="false">F735-L735</f>
        <v>0.0109269522972913</v>
      </c>
      <c r="N735" s="71" t="n">
        <f aca="false">G735*Assumptions!$B$7</f>
        <v>823838.6156</v>
      </c>
      <c r="O735" s="71" t="n">
        <f aca="false">K735*Assumptions!$B$7</f>
        <v>775135.11277287</v>
      </c>
      <c r="P735" s="68" t="n">
        <f aca="false">P734+G735</f>
        <v>11656.47291</v>
      </c>
      <c r="Q735" s="68" t="n">
        <f aca="false">MAX(Q734,P735)</f>
        <v>11656.47291</v>
      </c>
      <c r="R735" s="68" t="n">
        <f aca="false">Q735-P735</f>
        <v>0</v>
      </c>
      <c r="S735" s="68" t="n">
        <f aca="false">S734+K735</f>
        <v>7192.56206779599</v>
      </c>
      <c r="T735" s="68" t="n">
        <f aca="false">MAX(T734,S735)</f>
        <v>7306.63882647784</v>
      </c>
      <c r="U735" s="68" t="n">
        <f aca="false">T735-S735</f>
        <v>114.076758681844</v>
      </c>
      <c r="V735" s="70" t="n">
        <f aca="false">V734+F735</f>
        <v>2.1426</v>
      </c>
      <c r="W735" s="70" t="n">
        <f aca="false">MAX(W734,V735)</f>
        <v>2.1426</v>
      </c>
      <c r="X735" s="70" t="n">
        <f aca="false">W735-V735</f>
        <v>0</v>
      </c>
      <c r="Y735" s="70" t="n">
        <f aca="false">Y734+M735</f>
        <v>1.94576942176759</v>
      </c>
      <c r="Z735" s="70" t="n">
        <f aca="false">MAX(Z734,Y735)</f>
        <v>1.94576942176759</v>
      </c>
      <c r="AA735" s="70" t="n">
        <f aca="false">Z735-Y735</f>
        <v>0</v>
      </c>
      <c r="AB735" s="72" t="n">
        <f aca="false">AB734*(1+F735)</f>
        <v>7.64398009881887</v>
      </c>
      <c r="AC735" s="73" t="n">
        <f aca="false">MAX(AC734,AB735)</f>
        <v>7.64398009881887</v>
      </c>
      <c r="AD735" s="70" t="n">
        <f aca="false">1-AB735/AC735</f>
        <v>0</v>
      </c>
      <c r="AE735" s="73" t="n">
        <f aca="false">AE734*(1+M735)</f>
        <v>6.28137319705074</v>
      </c>
      <c r="AF735" s="73" t="n">
        <f aca="false">MAX(AF734,AE735)</f>
        <v>6.28137319705074</v>
      </c>
      <c r="AG735" s="70" t="n">
        <f aca="false">1-AE735/AF735</f>
        <v>0</v>
      </c>
      <c r="AH735" s="74" t="n">
        <f aca="false">IF(R735&gt;0,AH734+1,0)</f>
        <v>0</v>
      </c>
      <c r="AI735" s="74" t="n">
        <f aca="false">IF(U735&gt;0,AI734+1,0)</f>
        <v>91</v>
      </c>
      <c r="AJ735" s="74" t="n">
        <f aca="false">IF(G735&gt;0,AJ734+1,0)</f>
        <v>4</v>
      </c>
      <c r="AK735" s="74" t="n">
        <f aca="false">IF(G735&lt;=0,AK734+1,0)</f>
        <v>0</v>
      </c>
      <c r="AL735" s="74" t="n">
        <f aca="false">IF(K735&gt;0,AL734+1,0)</f>
        <v>1</v>
      </c>
      <c r="AM735" s="74" t="n">
        <f aca="false">IF(K735&lt;=0,AM734+1,0)</f>
        <v>0</v>
      </c>
    </row>
    <row r="736" customFormat="false" ht="15" hidden="false" customHeight="false" outlineLevel="0" collapsed="false">
      <c r="A736" s="61" t="n">
        <v>735</v>
      </c>
      <c r="B736" s="62" t="n">
        <v>42874.40625</v>
      </c>
      <c r="C736" s="63" t="n">
        <f aca="false">YEAR(B736)</f>
        <v>2017</v>
      </c>
      <c r="D736" s="32" t="s">
        <v>277</v>
      </c>
      <c r="E736" s="64" t="n">
        <v>9491.3</v>
      </c>
      <c r="F736" s="65" t="n">
        <v>-0.0061</v>
      </c>
      <c r="G736" s="66" t="n">
        <v>-57.89693</v>
      </c>
      <c r="H736" s="67" t="n">
        <f aca="false">E736+IF(D736="Long",1,-1)*G736</f>
        <v>9433.40307</v>
      </c>
      <c r="I736" s="68" t="n">
        <f aca="false">Assumptions!$B$58</f>
        <v>5.35750011455817</v>
      </c>
      <c r="J736" s="68" t="n">
        <f aca="false">INDEX(Yearly!$T$5:$T$22,MATCH(C736,Yearly!$A$5:$A$22,0))</f>
        <v>0.834935082788286</v>
      </c>
      <c r="K736" s="68" t="n">
        <f aca="false">G736-I736-J736</f>
        <v>-64.0893651973465</v>
      </c>
      <c r="L736" s="69" t="n">
        <f aca="false">(I736+J736)/Assumptions!$B$8</f>
        <v>0.000273047702708743</v>
      </c>
      <c r="M736" s="70" t="n">
        <f aca="false">F736-L736</f>
        <v>-0.00637304770270874</v>
      </c>
      <c r="N736" s="71" t="n">
        <f aca="false">G736*Assumptions!$B$7</f>
        <v>-455359.35445</v>
      </c>
      <c r="O736" s="71" t="n">
        <f aca="false">K736*Assumptions!$B$7</f>
        <v>-504062.85727713</v>
      </c>
      <c r="P736" s="68" t="n">
        <f aca="false">P735+G736</f>
        <v>11598.57598</v>
      </c>
      <c r="Q736" s="68" t="n">
        <f aca="false">MAX(Q735,P736)</f>
        <v>11656.47291</v>
      </c>
      <c r="R736" s="68" t="n">
        <f aca="false">Q736-P736</f>
        <v>57.8969300000008</v>
      </c>
      <c r="S736" s="68" t="n">
        <f aca="false">S735+K736</f>
        <v>7128.47270259865</v>
      </c>
      <c r="T736" s="68" t="n">
        <f aca="false">MAX(T735,S736)</f>
        <v>7306.63882647784</v>
      </c>
      <c r="U736" s="68" t="n">
        <f aca="false">T736-S736</f>
        <v>178.16612387919</v>
      </c>
      <c r="V736" s="70" t="n">
        <f aca="false">V735+F736</f>
        <v>2.1365</v>
      </c>
      <c r="W736" s="70" t="n">
        <f aca="false">MAX(W735,V736)</f>
        <v>2.1426</v>
      </c>
      <c r="X736" s="70" t="n">
        <f aca="false">W736-V736</f>
        <v>0.00609999999999999</v>
      </c>
      <c r="Y736" s="70" t="n">
        <f aca="false">Y735+M736</f>
        <v>1.93939637406488</v>
      </c>
      <c r="Z736" s="70" t="n">
        <f aca="false">MAX(Z735,Y736)</f>
        <v>1.94576942176759</v>
      </c>
      <c r="AA736" s="70" t="n">
        <f aca="false">Z736-Y736</f>
        <v>0.00637304770270863</v>
      </c>
      <c r="AB736" s="72" t="n">
        <f aca="false">AB735*(1+F736)</f>
        <v>7.59735182021607</v>
      </c>
      <c r="AC736" s="73" t="n">
        <f aca="false">MAX(AC735,AB736)</f>
        <v>7.64398009881887</v>
      </c>
      <c r="AD736" s="70" t="n">
        <f aca="false">1-AB736/AC736</f>
        <v>0.00609999999999999</v>
      </c>
      <c r="AE736" s="73" t="n">
        <f aca="false">AE735*(1+M736)</f>
        <v>6.24134170602742</v>
      </c>
      <c r="AF736" s="73" t="n">
        <f aca="false">MAX(AF735,AE736)</f>
        <v>6.28137319705074</v>
      </c>
      <c r="AG736" s="70" t="n">
        <f aca="false">1-AE736/AF736</f>
        <v>0.00637304770270875</v>
      </c>
      <c r="AH736" s="74" t="n">
        <f aca="false">IF(R736&gt;0,AH735+1,0)</f>
        <v>1</v>
      </c>
      <c r="AI736" s="74" t="n">
        <f aca="false">IF(U736&gt;0,AI735+1,0)</f>
        <v>92</v>
      </c>
      <c r="AJ736" s="74" t="n">
        <f aca="false">IF(G736&gt;0,AJ735+1,0)</f>
        <v>0</v>
      </c>
      <c r="AK736" s="74" t="n">
        <f aca="false">IF(G736&lt;=0,AK735+1,0)</f>
        <v>1</v>
      </c>
      <c r="AL736" s="74" t="n">
        <f aca="false">IF(K736&gt;0,AL735+1,0)</f>
        <v>0</v>
      </c>
      <c r="AM736" s="74" t="n">
        <f aca="false">IF(K736&lt;=0,AM735+1,0)</f>
        <v>1</v>
      </c>
    </row>
    <row r="737" customFormat="false" ht="15" hidden="false" customHeight="false" outlineLevel="0" collapsed="false">
      <c r="A737" s="61" t="n">
        <v>736</v>
      </c>
      <c r="B737" s="62" t="n">
        <v>42877.40625</v>
      </c>
      <c r="C737" s="63" t="n">
        <f aca="false">YEAR(B737)</f>
        <v>2017</v>
      </c>
      <c r="D737" s="32" t="s">
        <v>277</v>
      </c>
      <c r="E737" s="64" t="n">
        <v>9473.2</v>
      </c>
      <c r="F737" s="65" t="n">
        <v>-0.0027</v>
      </c>
      <c r="G737" s="66" t="n">
        <v>-25.57764</v>
      </c>
      <c r="H737" s="67" t="n">
        <f aca="false">E737+IF(D737="Long",1,-1)*G737</f>
        <v>9447.62236</v>
      </c>
      <c r="I737" s="68" t="n">
        <f aca="false">Assumptions!$B$58</f>
        <v>5.35750011455817</v>
      </c>
      <c r="J737" s="68" t="n">
        <f aca="false">INDEX(Yearly!$T$5:$T$22,MATCH(C737,Yearly!$A$5:$A$22,0))</f>
        <v>0.834935082788286</v>
      </c>
      <c r="K737" s="68" t="n">
        <f aca="false">G737-I737-J737</f>
        <v>-31.7700751973465</v>
      </c>
      <c r="L737" s="69" t="n">
        <f aca="false">(I737+J737)/Assumptions!$B$8</f>
        <v>0.000273047702708743</v>
      </c>
      <c r="M737" s="70" t="n">
        <f aca="false">F737-L737</f>
        <v>-0.00297304770270874</v>
      </c>
      <c r="N737" s="71" t="n">
        <f aca="false">G737*Assumptions!$B$7</f>
        <v>-201168.1386</v>
      </c>
      <c r="O737" s="71" t="n">
        <f aca="false">K737*Assumptions!$B$7</f>
        <v>-249871.64142713</v>
      </c>
      <c r="P737" s="68" t="n">
        <f aca="false">P736+G737</f>
        <v>11572.99834</v>
      </c>
      <c r="Q737" s="68" t="n">
        <f aca="false">MAX(Q736,P737)</f>
        <v>11656.47291</v>
      </c>
      <c r="R737" s="68" t="n">
        <f aca="false">Q737-P737</f>
        <v>83.4745700000003</v>
      </c>
      <c r="S737" s="68" t="n">
        <f aca="false">S736+K737</f>
        <v>7096.7026274013</v>
      </c>
      <c r="T737" s="68" t="n">
        <f aca="false">MAX(T736,S737)</f>
        <v>7306.63882647784</v>
      </c>
      <c r="U737" s="68" t="n">
        <f aca="false">T737-S737</f>
        <v>209.936199076536</v>
      </c>
      <c r="V737" s="70" t="n">
        <f aca="false">V736+F737</f>
        <v>2.1338</v>
      </c>
      <c r="W737" s="70" t="n">
        <f aca="false">MAX(W736,V737)</f>
        <v>2.1426</v>
      </c>
      <c r="X737" s="70" t="n">
        <f aca="false">W737-V737</f>
        <v>0.00879999999999992</v>
      </c>
      <c r="Y737" s="70" t="n">
        <f aca="false">Y736+M737</f>
        <v>1.93642332636217</v>
      </c>
      <c r="Z737" s="70" t="n">
        <f aca="false">MAX(Z736,Y737)</f>
        <v>1.94576942176759</v>
      </c>
      <c r="AA737" s="70" t="n">
        <f aca="false">Z737-Y737</f>
        <v>0.00934609540541742</v>
      </c>
      <c r="AB737" s="72" t="n">
        <f aca="false">AB736*(1+F737)</f>
        <v>7.57683897030149</v>
      </c>
      <c r="AC737" s="73" t="n">
        <f aca="false">MAX(AC736,AB737)</f>
        <v>7.64398009881887</v>
      </c>
      <c r="AD737" s="70" t="n">
        <f aca="false">1-AB737/AC737</f>
        <v>0.00878352999999998</v>
      </c>
      <c r="AE737" s="73" t="n">
        <f aca="false">AE736*(1+M737)</f>
        <v>6.22278589940649</v>
      </c>
      <c r="AF737" s="73" t="n">
        <f aca="false">MAX(AF736,AE737)</f>
        <v>6.28137319705074</v>
      </c>
      <c r="AG737" s="70" t="n">
        <f aca="false">1-AE737/AF737</f>
        <v>0.00932714803058576</v>
      </c>
      <c r="AH737" s="74" t="n">
        <f aca="false">IF(R737&gt;0,AH736+1,0)</f>
        <v>2</v>
      </c>
      <c r="AI737" s="74" t="n">
        <f aca="false">IF(U737&gt;0,AI736+1,0)</f>
        <v>93</v>
      </c>
      <c r="AJ737" s="74" t="n">
        <f aca="false">IF(G737&gt;0,AJ736+1,0)</f>
        <v>0</v>
      </c>
      <c r="AK737" s="74" t="n">
        <f aca="false">IF(G737&lt;=0,AK736+1,0)</f>
        <v>2</v>
      </c>
      <c r="AL737" s="74" t="n">
        <f aca="false">IF(K737&gt;0,AL736+1,0)</f>
        <v>0</v>
      </c>
      <c r="AM737" s="74" t="n">
        <f aca="false">IF(K737&lt;=0,AM736+1,0)</f>
        <v>2</v>
      </c>
    </row>
    <row r="738" customFormat="false" ht="15" hidden="false" customHeight="false" outlineLevel="0" collapsed="false">
      <c r="A738" s="61" t="n">
        <v>737</v>
      </c>
      <c r="B738" s="62" t="n">
        <v>42880.46875</v>
      </c>
      <c r="C738" s="63" t="n">
        <f aca="false">YEAR(B738)</f>
        <v>2017</v>
      </c>
      <c r="D738" s="32" t="s">
        <v>277</v>
      </c>
      <c r="E738" s="64" t="n">
        <v>9417.95</v>
      </c>
      <c r="F738" s="65" t="n">
        <v>0.023</v>
      </c>
      <c r="G738" s="66" t="n">
        <v>216.61285</v>
      </c>
      <c r="H738" s="67" t="n">
        <f aca="false">E738+IF(D738="Long",1,-1)*G738</f>
        <v>9634.56285</v>
      </c>
      <c r="I738" s="68" t="n">
        <f aca="false">Assumptions!$B$58</f>
        <v>5.35750011455817</v>
      </c>
      <c r="J738" s="68" t="n">
        <f aca="false">INDEX(Yearly!$T$5:$T$22,MATCH(C738,Yearly!$A$5:$A$22,0))</f>
        <v>0.834935082788286</v>
      </c>
      <c r="K738" s="68" t="n">
        <f aca="false">G738-I738-J738</f>
        <v>210.420414802654</v>
      </c>
      <c r="L738" s="69" t="n">
        <f aca="false">(I738+J738)/Assumptions!$B$8</f>
        <v>0.000273047702708743</v>
      </c>
      <c r="M738" s="70" t="n">
        <f aca="false">F738-L738</f>
        <v>0.0227269522972913</v>
      </c>
      <c r="N738" s="71" t="n">
        <f aca="false">G738*Assumptions!$B$7</f>
        <v>1703660.06525</v>
      </c>
      <c r="O738" s="71" t="n">
        <f aca="false">K738*Assumptions!$B$7</f>
        <v>1654956.56242287</v>
      </c>
      <c r="P738" s="68" t="n">
        <f aca="false">P737+G738</f>
        <v>11789.61119</v>
      </c>
      <c r="Q738" s="68" t="n">
        <f aca="false">MAX(Q737,P738)</f>
        <v>11789.61119</v>
      </c>
      <c r="R738" s="68" t="n">
        <f aca="false">Q738-P738</f>
        <v>0</v>
      </c>
      <c r="S738" s="68" t="n">
        <f aca="false">S737+K738</f>
        <v>7307.12304220395</v>
      </c>
      <c r="T738" s="68" t="n">
        <f aca="false">MAX(T737,S738)</f>
        <v>7307.12304220395</v>
      </c>
      <c r="U738" s="68" t="n">
        <f aca="false">T738-S738</f>
        <v>0</v>
      </c>
      <c r="V738" s="70" t="n">
        <f aca="false">V737+F738</f>
        <v>2.1568</v>
      </c>
      <c r="W738" s="70" t="n">
        <f aca="false">MAX(W737,V738)</f>
        <v>2.1568</v>
      </c>
      <c r="X738" s="70" t="n">
        <f aca="false">W738-V738</f>
        <v>0</v>
      </c>
      <c r="Y738" s="70" t="n">
        <f aca="false">Y737+M738</f>
        <v>1.95915027865946</v>
      </c>
      <c r="Z738" s="70" t="n">
        <f aca="false">MAX(Z737,Y738)</f>
        <v>1.95915027865946</v>
      </c>
      <c r="AA738" s="70" t="n">
        <f aca="false">Z738-Y738</f>
        <v>0</v>
      </c>
      <c r="AB738" s="72" t="n">
        <f aca="false">AB737*(1+F738)</f>
        <v>7.75110626661842</v>
      </c>
      <c r="AC738" s="73" t="n">
        <f aca="false">MAX(AC737,AB738)</f>
        <v>7.75110626661842</v>
      </c>
      <c r="AD738" s="70" t="n">
        <f aca="false">1-AB738/AC738</f>
        <v>0</v>
      </c>
      <c r="AE738" s="73" t="n">
        <f aca="false">AE737*(1+M738)</f>
        <v>6.36421085769856</v>
      </c>
      <c r="AF738" s="73" t="n">
        <f aca="false">MAX(AF737,AE738)</f>
        <v>6.36421085769856</v>
      </c>
      <c r="AG738" s="70" t="n">
        <f aca="false">1-AE738/AF738</f>
        <v>0</v>
      </c>
      <c r="AH738" s="74" t="n">
        <f aca="false">IF(R738&gt;0,AH737+1,0)</f>
        <v>0</v>
      </c>
      <c r="AI738" s="74" t="n">
        <f aca="false">IF(U738&gt;0,AI737+1,0)</f>
        <v>0</v>
      </c>
      <c r="AJ738" s="74" t="n">
        <f aca="false">IF(G738&gt;0,AJ737+1,0)</f>
        <v>1</v>
      </c>
      <c r="AK738" s="74" t="n">
        <f aca="false">IF(G738&lt;=0,AK737+1,0)</f>
        <v>0</v>
      </c>
      <c r="AL738" s="74" t="n">
        <f aca="false">IF(K738&gt;0,AL737+1,0)</f>
        <v>1</v>
      </c>
      <c r="AM738" s="74" t="n">
        <f aca="false">IF(K738&lt;=0,AM737+1,0)</f>
        <v>0</v>
      </c>
    </row>
    <row r="739" customFormat="false" ht="15" hidden="false" customHeight="false" outlineLevel="0" collapsed="false">
      <c r="A739" s="61" t="n">
        <v>738</v>
      </c>
      <c r="B739" s="62" t="n">
        <v>42893.40625</v>
      </c>
      <c r="C739" s="63" t="n">
        <f aca="false">YEAR(B739)</f>
        <v>2017</v>
      </c>
      <c r="D739" s="32" t="s">
        <v>277</v>
      </c>
      <c r="E739" s="64" t="n">
        <v>9662.4</v>
      </c>
      <c r="F739" s="65" t="n">
        <v>-0.0027</v>
      </c>
      <c r="G739" s="66" t="n">
        <v>-26.08848</v>
      </c>
      <c r="H739" s="67" t="n">
        <f aca="false">E739+IF(D739="Long",1,-1)*G739</f>
        <v>9636.31152</v>
      </c>
      <c r="I739" s="68" t="n">
        <f aca="false">Assumptions!$B$58</f>
        <v>5.35750011455817</v>
      </c>
      <c r="J739" s="68" t="n">
        <f aca="false">INDEX(Yearly!$T$5:$T$22,MATCH(C739,Yearly!$A$5:$A$22,0))</f>
        <v>0.834935082788286</v>
      </c>
      <c r="K739" s="68" t="n">
        <f aca="false">G739-I739-J739</f>
        <v>-32.2809151973465</v>
      </c>
      <c r="L739" s="69" t="n">
        <f aca="false">(I739+J739)/Assumptions!$B$8</f>
        <v>0.000273047702708743</v>
      </c>
      <c r="M739" s="70" t="n">
        <f aca="false">F739-L739</f>
        <v>-0.00297304770270874</v>
      </c>
      <c r="N739" s="71" t="n">
        <f aca="false">G739*Assumptions!$B$7</f>
        <v>-205185.8952</v>
      </c>
      <c r="O739" s="71" t="n">
        <f aca="false">K739*Assumptions!$B$7</f>
        <v>-253889.39802713</v>
      </c>
      <c r="P739" s="68" t="n">
        <f aca="false">P738+G739</f>
        <v>11763.52271</v>
      </c>
      <c r="Q739" s="68" t="n">
        <f aca="false">MAX(Q738,P739)</f>
        <v>11789.61119</v>
      </c>
      <c r="R739" s="68" t="n">
        <f aca="false">Q739-P739</f>
        <v>26.0884800000003</v>
      </c>
      <c r="S739" s="68" t="n">
        <f aca="false">S738+K739</f>
        <v>7274.84212700661</v>
      </c>
      <c r="T739" s="68" t="n">
        <f aca="false">MAX(T738,S739)</f>
        <v>7307.12304220395</v>
      </c>
      <c r="U739" s="68" t="n">
        <f aca="false">T739-S739</f>
        <v>32.2809151973461</v>
      </c>
      <c r="V739" s="70" t="n">
        <f aca="false">V738+F739</f>
        <v>2.1541</v>
      </c>
      <c r="W739" s="70" t="n">
        <f aca="false">MAX(W738,V739)</f>
        <v>2.1568</v>
      </c>
      <c r="X739" s="70" t="n">
        <f aca="false">W739-V739</f>
        <v>0.00269999999999992</v>
      </c>
      <c r="Y739" s="70" t="n">
        <f aca="false">Y738+M739</f>
        <v>1.95617723095675</v>
      </c>
      <c r="Z739" s="70" t="n">
        <f aca="false">MAX(Z738,Y739)</f>
        <v>1.95915027865946</v>
      </c>
      <c r="AA739" s="70" t="n">
        <f aca="false">Z739-Y739</f>
        <v>0.00297304770270879</v>
      </c>
      <c r="AB739" s="72" t="n">
        <f aca="false">AB738*(1+F739)</f>
        <v>7.73017827969855</v>
      </c>
      <c r="AC739" s="73" t="n">
        <f aca="false">MAX(AC738,AB739)</f>
        <v>7.75110626661842</v>
      </c>
      <c r="AD739" s="70" t="n">
        <f aca="false">1-AB739/AC739</f>
        <v>0.00270000000000004</v>
      </c>
      <c r="AE739" s="73" t="n">
        <f aca="false">AE738*(1+M739)</f>
        <v>6.34528975522853</v>
      </c>
      <c r="AF739" s="73" t="n">
        <f aca="false">MAX(AF738,AE739)</f>
        <v>6.36421085769856</v>
      </c>
      <c r="AG739" s="70" t="n">
        <f aca="false">1-AE739/AF739</f>
        <v>0.00297304770270879</v>
      </c>
      <c r="AH739" s="74" t="n">
        <f aca="false">IF(R739&gt;0,AH738+1,0)</f>
        <v>1</v>
      </c>
      <c r="AI739" s="74" t="n">
        <f aca="false">IF(U739&gt;0,AI738+1,0)</f>
        <v>1</v>
      </c>
      <c r="AJ739" s="74" t="n">
        <f aca="false">IF(G739&gt;0,AJ738+1,0)</f>
        <v>0</v>
      </c>
      <c r="AK739" s="74" t="n">
        <f aca="false">IF(G739&lt;=0,AK738+1,0)</f>
        <v>1</v>
      </c>
      <c r="AL739" s="74" t="n">
        <f aca="false">IF(K739&gt;0,AL738+1,0)</f>
        <v>0</v>
      </c>
      <c r="AM739" s="74" t="n">
        <f aca="false">IF(K739&lt;=0,AM738+1,0)</f>
        <v>1</v>
      </c>
    </row>
    <row r="740" customFormat="false" ht="15" hidden="false" customHeight="false" outlineLevel="0" collapsed="false">
      <c r="A740" s="61" t="n">
        <v>739</v>
      </c>
      <c r="B740" s="62" t="n">
        <v>42893.6354166667</v>
      </c>
      <c r="C740" s="63" t="n">
        <f aca="false">YEAR(B740)</f>
        <v>2017</v>
      </c>
      <c r="D740" s="32" t="s">
        <v>277</v>
      </c>
      <c r="E740" s="64" t="n">
        <v>9665.05</v>
      </c>
      <c r="F740" s="65" t="n">
        <v>-0.002</v>
      </c>
      <c r="G740" s="66" t="n">
        <v>-19.3301</v>
      </c>
      <c r="H740" s="67" t="n">
        <f aca="false">E740+IF(D740="Long",1,-1)*G740</f>
        <v>9645.7199</v>
      </c>
      <c r="I740" s="68" t="n">
        <f aca="false">Assumptions!$B$58</f>
        <v>5.35750011455817</v>
      </c>
      <c r="J740" s="68" t="n">
        <f aca="false">INDEX(Yearly!$T$5:$T$22,MATCH(C740,Yearly!$A$5:$A$22,0))</f>
        <v>0.834935082788286</v>
      </c>
      <c r="K740" s="68" t="n">
        <f aca="false">G740-I740-J740</f>
        <v>-25.5225351973465</v>
      </c>
      <c r="L740" s="69" t="n">
        <f aca="false">(I740+J740)/Assumptions!$B$8</f>
        <v>0.000273047702708743</v>
      </c>
      <c r="M740" s="70" t="n">
        <f aca="false">F740-L740</f>
        <v>-0.00227304770270874</v>
      </c>
      <c r="N740" s="71" t="n">
        <f aca="false">G740*Assumptions!$B$7</f>
        <v>-152031.2365</v>
      </c>
      <c r="O740" s="71" t="n">
        <f aca="false">K740*Assumptions!$B$7</f>
        <v>-200734.73932713</v>
      </c>
      <c r="P740" s="68" t="n">
        <f aca="false">P739+G740</f>
        <v>11744.19261</v>
      </c>
      <c r="Q740" s="68" t="n">
        <f aca="false">MAX(Q739,P740)</f>
        <v>11789.61119</v>
      </c>
      <c r="R740" s="68" t="n">
        <f aca="false">Q740-P740</f>
        <v>45.4185799999996</v>
      </c>
      <c r="S740" s="68" t="n">
        <f aca="false">S739+K740</f>
        <v>7249.31959180926</v>
      </c>
      <c r="T740" s="68" t="n">
        <f aca="false">MAX(T739,S740)</f>
        <v>7307.12304220395</v>
      </c>
      <c r="U740" s="68" t="n">
        <f aca="false">T740-S740</f>
        <v>57.8034503946928</v>
      </c>
      <c r="V740" s="70" t="n">
        <f aca="false">V739+F740</f>
        <v>2.1521</v>
      </c>
      <c r="W740" s="70" t="n">
        <f aca="false">MAX(W739,V740)</f>
        <v>2.1568</v>
      </c>
      <c r="X740" s="70" t="n">
        <f aca="false">W740-V740</f>
        <v>0.0046999999999997</v>
      </c>
      <c r="Y740" s="70" t="n">
        <f aca="false">Y739+M740</f>
        <v>1.95390418325404</v>
      </c>
      <c r="Z740" s="70" t="n">
        <f aca="false">MAX(Z739,Y740)</f>
        <v>1.95915027865946</v>
      </c>
      <c r="AA740" s="70" t="n">
        <f aca="false">Z740-Y740</f>
        <v>0.00524609540541743</v>
      </c>
      <c r="AB740" s="72" t="n">
        <f aca="false">AB739*(1+F740)</f>
        <v>7.71471792313915</v>
      </c>
      <c r="AC740" s="73" t="n">
        <f aca="false">MAX(AC739,AB740)</f>
        <v>7.75110626661842</v>
      </c>
      <c r="AD740" s="70" t="n">
        <f aca="false">1-AB740/AC740</f>
        <v>0.00469459999999999</v>
      </c>
      <c r="AE740" s="73" t="n">
        <f aca="false">AE739*(1+M740)</f>
        <v>6.33086660892738</v>
      </c>
      <c r="AF740" s="73" t="n">
        <f aca="false">MAX(AF739,AE740)</f>
        <v>6.36421085769856</v>
      </c>
      <c r="AG740" s="70" t="n">
        <f aca="false">1-AE740/AF740</f>
        <v>0.00523933752616679</v>
      </c>
      <c r="AH740" s="74" t="n">
        <f aca="false">IF(R740&gt;0,AH739+1,0)</f>
        <v>2</v>
      </c>
      <c r="AI740" s="74" t="n">
        <f aca="false">IF(U740&gt;0,AI739+1,0)</f>
        <v>2</v>
      </c>
      <c r="AJ740" s="74" t="n">
        <f aca="false">IF(G740&gt;0,AJ739+1,0)</f>
        <v>0</v>
      </c>
      <c r="AK740" s="74" t="n">
        <f aca="false">IF(G740&lt;=0,AK739+1,0)</f>
        <v>2</v>
      </c>
      <c r="AL740" s="74" t="n">
        <f aca="false">IF(K740&gt;0,AL739+1,0)</f>
        <v>0</v>
      </c>
      <c r="AM740" s="74" t="n">
        <f aca="false">IF(K740&lt;=0,AM739+1,0)</f>
        <v>2</v>
      </c>
    </row>
    <row r="741" customFormat="false" ht="15" hidden="false" customHeight="false" outlineLevel="0" collapsed="false">
      <c r="A741" s="61" t="n">
        <v>740</v>
      </c>
      <c r="B741" s="62" t="n">
        <v>42895.6145833333</v>
      </c>
      <c r="C741" s="63" t="n">
        <f aca="false">YEAR(B741)</f>
        <v>2017</v>
      </c>
      <c r="D741" s="32" t="s">
        <v>277</v>
      </c>
      <c r="E741" s="64" t="n">
        <v>9651.45</v>
      </c>
      <c r="F741" s="65" t="n">
        <v>-0.0024</v>
      </c>
      <c r="G741" s="66" t="n">
        <v>-23.16348</v>
      </c>
      <c r="H741" s="67" t="n">
        <f aca="false">E741+IF(D741="Long",1,-1)*G741</f>
        <v>9628.28652</v>
      </c>
      <c r="I741" s="68" t="n">
        <f aca="false">Assumptions!$B$58</f>
        <v>5.35750011455817</v>
      </c>
      <c r="J741" s="68" t="n">
        <f aca="false">INDEX(Yearly!$T$5:$T$22,MATCH(C741,Yearly!$A$5:$A$22,0))</f>
        <v>0.834935082788286</v>
      </c>
      <c r="K741" s="68" t="n">
        <f aca="false">G741-I741-J741</f>
        <v>-29.3559151973465</v>
      </c>
      <c r="L741" s="69" t="n">
        <f aca="false">(I741+J741)/Assumptions!$B$8</f>
        <v>0.000273047702708743</v>
      </c>
      <c r="M741" s="70" t="n">
        <f aca="false">F741-L741</f>
        <v>-0.00267304770270874</v>
      </c>
      <c r="N741" s="71" t="n">
        <f aca="false">G741*Assumptions!$B$7</f>
        <v>-182180.7702</v>
      </c>
      <c r="O741" s="71" t="n">
        <f aca="false">K741*Assumptions!$B$7</f>
        <v>-230884.27302713</v>
      </c>
      <c r="P741" s="68" t="n">
        <f aca="false">P740+G741</f>
        <v>11721.02913</v>
      </c>
      <c r="Q741" s="68" t="n">
        <f aca="false">MAX(Q740,P741)</f>
        <v>11789.61119</v>
      </c>
      <c r="R741" s="68" t="n">
        <f aca="false">Q741-P741</f>
        <v>68.5820599999988</v>
      </c>
      <c r="S741" s="68" t="n">
        <f aca="false">S740+K741</f>
        <v>7219.96367661191</v>
      </c>
      <c r="T741" s="68" t="n">
        <f aca="false">MAX(T740,S741)</f>
        <v>7307.12304220395</v>
      </c>
      <c r="U741" s="68" t="n">
        <f aca="false">T741-S741</f>
        <v>87.1593655920397</v>
      </c>
      <c r="V741" s="70" t="n">
        <f aca="false">V740+F741</f>
        <v>2.1497</v>
      </c>
      <c r="W741" s="70" t="n">
        <f aca="false">MAX(W740,V741)</f>
        <v>2.1568</v>
      </c>
      <c r="X741" s="70" t="n">
        <f aca="false">W741-V741</f>
        <v>0.00709999999999988</v>
      </c>
      <c r="Y741" s="70" t="n">
        <f aca="false">Y740+M741</f>
        <v>1.95123113555133</v>
      </c>
      <c r="Z741" s="70" t="n">
        <f aca="false">MAX(Z740,Y741)</f>
        <v>1.95915027865946</v>
      </c>
      <c r="AA741" s="70" t="n">
        <f aca="false">Z741-Y741</f>
        <v>0.00791914310812625</v>
      </c>
      <c r="AB741" s="72" t="n">
        <f aca="false">AB740*(1+F741)</f>
        <v>7.69620260012362</v>
      </c>
      <c r="AC741" s="73" t="n">
        <f aca="false">MAX(AC740,AB741)</f>
        <v>7.75110626661842</v>
      </c>
      <c r="AD741" s="70" t="n">
        <f aca="false">1-AB741/AC741</f>
        <v>0.00708333295999997</v>
      </c>
      <c r="AE741" s="73" t="n">
        <f aca="false">AE740*(1+M741)</f>
        <v>6.31394390048223</v>
      </c>
      <c r="AF741" s="73" t="n">
        <f aca="false">MAX(AF740,AE741)</f>
        <v>6.36421085769856</v>
      </c>
      <c r="AG741" s="70" t="n">
        <f aca="false">1-AE741/AF741</f>
        <v>0.00789838022973755</v>
      </c>
      <c r="AH741" s="74" t="n">
        <f aca="false">IF(R741&gt;0,AH740+1,0)</f>
        <v>3</v>
      </c>
      <c r="AI741" s="74" t="n">
        <f aca="false">IF(U741&gt;0,AI740+1,0)</f>
        <v>3</v>
      </c>
      <c r="AJ741" s="74" t="n">
        <f aca="false">IF(G741&gt;0,AJ740+1,0)</f>
        <v>0</v>
      </c>
      <c r="AK741" s="74" t="n">
        <f aca="false">IF(G741&lt;=0,AK740+1,0)</f>
        <v>3</v>
      </c>
      <c r="AL741" s="74" t="n">
        <f aca="false">IF(K741&gt;0,AL740+1,0)</f>
        <v>0</v>
      </c>
      <c r="AM741" s="74" t="n">
        <f aca="false">IF(K741&lt;=0,AM740+1,0)</f>
        <v>3</v>
      </c>
    </row>
    <row r="742" customFormat="false" ht="15" hidden="false" customHeight="false" outlineLevel="0" collapsed="false">
      <c r="A742" s="61" t="n">
        <v>741</v>
      </c>
      <c r="B742" s="62" t="n">
        <v>42899.40625</v>
      </c>
      <c r="C742" s="63" t="n">
        <f aca="false">YEAR(B742)</f>
        <v>2017</v>
      </c>
      <c r="D742" s="32" t="s">
        <v>277</v>
      </c>
      <c r="E742" s="64" t="n">
        <v>9638.4</v>
      </c>
      <c r="F742" s="65" t="n">
        <v>-0.0005</v>
      </c>
      <c r="G742" s="66" t="n">
        <v>-4.8192</v>
      </c>
      <c r="H742" s="67" t="n">
        <f aca="false">E742+IF(D742="Long",1,-1)*G742</f>
        <v>9633.5808</v>
      </c>
      <c r="I742" s="68" t="n">
        <f aca="false">Assumptions!$B$58</f>
        <v>5.35750011455817</v>
      </c>
      <c r="J742" s="68" t="n">
        <f aca="false">INDEX(Yearly!$T$5:$T$22,MATCH(C742,Yearly!$A$5:$A$22,0))</f>
        <v>0.834935082788286</v>
      </c>
      <c r="K742" s="68" t="n">
        <f aca="false">G742-I742-J742</f>
        <v>-11.0116351973465</v>
      </c>
      <c r="L742" s="69" t="n">
        <f aca="false">(I742+J742)/Assumptions!$B$8</f>
        <v>0.000273047702708743</v>
      </c>
      <c r="M742" s="70" t="n">
        <f aca="false">F742-L742</f>
        <v>-0.000773047702708743</v>
      </c>
      <c r="N742" s="71" t="n">
        <f aca="false">G742*Assumptions!$B$7</f>
        <v>-37903.008</v>
      </c>
      <c r="O742" s="71" t="n">
        <f aca="false">K742*Assumptions!$B$7</f>
        <v>-86606.5108271299</v>
      </c>
      <c r="P742" s="68" t="n">
        <f aca="false">P741+G742</f>
        <v>11716.20993</v>
      </c>
      <c r="Q742" s="68" t="n">
        <f aca="false">MAX(Q741,P742)</f>
        <v>11789.61119</v>
      </c>
      <c r="R742" s="68" t="n">
        <f aca="false">Q742-P742</f>
        <v>73.4012599999987</v>
      </c>
      <c r="S742" s="68" t="n">
        <f aca="false">S741+K742</f>
        <v>7208.95204141457</v>
      </c>
      <c r="T742" s="68" t="n">
        <f aca="false">MAX(T741,S742)</f>
        <v>7307.12304220395</v>
      </c>
      <c r="U742" s="68" t="n">
        <f aca="false">T742-S742</f>
        <v>98.1710007893862</v>
      </c>
      <c r="V742" s="70" t="n">
        <f aca="false">V741+F742</f>
        <v>2.1492</v>
      </c>
      <c r="W742" s="70" t="n">
        <f aca="false">MAX(W741,V742)</f>
        <v>2.1568</v>
      </c>
      <c r="X742" s="70" t="n">
        <f aca="false">W742-V742</f>
        <v>0.00760000000000005</v>
      </c>
      <c r="Y742" s="70" t="n">
        <f aca="false">Y741+M742</f>
        <v>1.95045808784863</v>
      </c>
      <c r="Z742" s="70" t="n">
        <f aca="false">MAX(Z741,Y742)</f>
        <v>1.95915027865946</v>
      </c>
      <c r="AA742" s="70" t="n">
        <f aca="false">Z742-Y742</f>
        <v>0.00869219081083505</v>
      </c>
      <c r="AB742" s="72" t="n">
        <f aca="false">AB741*(1+F742)</f>
        <v>7.69235449882356</v>
      </c>
      <c r="AC742" s="73" t="n">
        <f aca="false">MAX(AC741,AB742)</f>
        <v>7.75110626661842</v>
      </c>
      <c r="AD742" s="70" t="n">
        <f aca="false">1-AB742/AC742</f>
        <v>0.00757979129351982</v>
      </c>
      <c r="AE742" s="73" t="n">
        <f aca="false">AE741*(1+M742)</f>
        <v>6.30906292065493</v>
      </c>
      <c r="AF742" s="73" t="n">
        <f aca="false">MAX(AF741,AE742)</f>
        <v>6.36421085769856</v>
      </c>
      <c r="AG742" s="70" t="n">
        <f aca="false">1-AE742/AF742</f>
        <v>0.0086653221077545</v>
      </c>
      <c r="AH742" s="74" t="n">
        <f aca="false">IF(R742&gt;0,AH741+1,0)</f>
        <v>4</v>
      </c>
      <c r="AI742" s="74" t="n">
        <f aca="false">IF(U742&gt;0,AI741+1,0)</f>
        <v>4</v>
      </c>
      <c r="AJ742" s="74" t="n">
        <f aca="false">IF(G742&gt;0,AJ741+1,0)</f>
        <v>0</v>
      </c>
      <c r="AK742" s="74" t="n">
        <f aca="false">IF(G742&lt;=0,AK741+1,0)</f>
        <v>4</v>
      </c>
      <c r="AL742" s="74" t="n">
        <f aca="false">IF(K742&gt;0,AL741+1,0)</f>
        <v>0</v>
      </c>
      <c r="AM742" s="74" t="n">
        <f aca="false">IF(K742&lt;=0,AM741+1,0)</f>
        <v>4</v>
      </c>
    </row>
    <row r="743" customFormat="false" ht="15" hidden="false" customHeight="false" outlineLevel="0" collapsed="false">
      <c r="A743" s="61" t="n">
        <v>742</v>
      </c>
      <c r="B743" s="62" t="n">
        <v>42905.40625</v>
      </c>
      <c r="C743" s="63" t="n">
        <f aca="false">YEAR(B743)</f>
        <v>2017</v>
      </c>
      <c r="D743" s="32" t="s">
        <v>277</v>
      </c>
      <c r="E743" s="64" t="n">
        <v>9631.8</v>
      </c>
      <c r="F743" s="65" t="n">
        <v>-0.0014</v>
      </c>
      <c r="G743" s="66" t="n">
        <v>-13.48452</v>
      </c>
      <c r="H743" s="67" t="n">
        <f aca="false">E743+IF(D743="Long",1,-1)*G743</f>
        <v>9618.31548</v>
      </c>
      <c r="I743" s="68" t="n">
        <f aca="false">Assumptions!$B$58</f>
        <v>5.35750011455817</v>
      </c>
      <c r="J743" s="68" t="n">
        <f aca="false">INDEX(Yearly!$T$5:$T$22,MATCH(C743,Yearly!$A$5:$A$22,0))</f>
        <v>0.834935082788286</v>
      </c>
      <c r="K743" s="68" t="n">
        <f aca="false">G743-I743-J743</f>
        <v>-19.6769551973465</v>
      </c>
      <c r="L743" s="69" t="n">
        <f aca="false">(I743+J743)/Assumptions!$B$8</f>
        <v>0.000273047702708743</v>
      </c>
      <c r="M743" s="70" t="n">
        <f aca="false">F743-L743</f>
        <v>-0.00167304770270874</v>
      </c>
      <c r="N743" s="71" t="n">
        <f aca="false">G743*Assumptions!$B$7</f>
        <v>-106055.7498</v>
      </c>
      <c r="O743" s="71" t="n">
        <f aca="false">K743*Assumptions!$B$7</f>
        <v>-154759.25262713</v>
      </c>
      <c r="P743" s="68" t="n">
        <f aca="false">P742+G743</f>
        <v>11702.72541</v>
      </c>
      <c r="Q743" s="68" t="n">
        <f aca="false">MAX(Q742,P743)</f>
        <v>11789.61119</v>
      </c>
      <c r="R743" s="68" t="n">
        <f aca="false">Q743-P743</f>
        <v>86.8857799999987</v>
      </c>
      <c r="S743" s="68" t="n">
        <f aca="false">S742+K743</f>
        <v>7189.27508621722</v>
      </c>
      <c r="T743" s="68" t="n">
        <f aca="false">MAX(T742,S743)</f>
        <v>7307.12304220395</v>
      </c>
      <c r="U743" s="68" t="n">
        <f aca="false">T743-S743</f>
        <v>117.847955986733</v>
      </c>
      <c r="V743" s="70" t="n">
        <f aca="false">V742+F743</f>
        <v>2.1478</v>
      </c>
      <c r="W743" s="70" t="n">
        <f aca="false">MAX(W742,V743)</f>
        <v>2.1568</v>
      </c>
      <c r="X743" s="70" t="n">
        <f aca="false">W743-V743</f>
        <v>0.0089999999999999</v>
      </c>
      <c r="Y743" s="70" t="n">
        <f aca="false">Y742+M743</f>
        <v>1.94878504014592</v>
      </c>
      <c r="Z743" s="70" t="n">
        <f aca="false">MAX(Z742,Y743)</f>
        <v>1.95915027865946</v>
      </c>
      <c r="AA743" s="70" t="n">
        <f aca="false">Z743-Y743</f>
        <v>0.0103652385135438</v>
      </c>
      <c r="AB743" s="72" t="n">
        <f aca="false">AB742*(1+F743)</f>
        <v>7.68158520252521</v>
      </c>
      <c r="AC743" s="73" t="n">
        <f aca="false">MAX(AC742,AB743)</f>
        <v>7.75110626661842</v>
      </c>
      <c r="AD743" s="70" t="n">
        <f aca="false">1-AB743/AC743</f>
        <v>0.00896917958570886</v>
      </c>
      <c r="AE743" s="73" t="n">
        <f aca="false">AE742*(1+M743)</f>
        <v>6.29850755742929</v>
      </c>
      <c r="AF743" s="73" t="n">
        <f aca="false">MAX(AF742,AE743)</f>
        <v>6.36421085769856</v>
      </c>
      <c r="AG743" s="70" t="n">
        <f aca="false">1-AE743/AF743</f>
        <v>0.0103238723132175</v>
      </c>
      <c r="AH743" s="74" t="n">
        <f aca="false">IF(R743&gt;0,AH742+1,0)</f>
        <v>5</v>
      </c>
      <c r="AI743" s="74" t="n">
        <f aca="false">IF(U743&gt;0,AI742+1,0)</f>
        <v>5</v>
      </c>
      <c r="AJ743" s="74" t="n">
        <f aca="false">IF(G743&gt;0,AJ742+1,0)</f>
        <v>0</v>
      </c>
      <c r="AK743" s="74" t="n">
        <f aca="false">IF(G743&lt;=0,AK742+1,0)</f>
        <v>5</v>
      </c>
      <c r="AL743" s="74" t="n">
        <f aca="false">IF(K743&gt;0,AL742+1,0)</f>
        <v>0</v>
      </c>
      <c r="AM743" s="74" t="n">
        <f aca="false">IF(K743&lt;=0,AM742+1,0)</f>
        <v>5</v>
      </c>
    </row>
    <row r="744" customFormat="false" ht="15" hidden="false" customHeight="false" outlineLevel="0" collapsed="false">
      <c r="A744" s="61" t="n">
        <v>743</v>
      </c>
      <c r="B744" s="62" t="n">
        <v>42907.6145833333</v>
      </c>
      <c r="C744" s="63" t="n">
        <f aca="false">YEAR(B744)</f>
        <v>2017</v>
      </c>
      <c r="D744" s="32" t="s">
        <v>277</v>
      </c>
      <c r="E744" s="64" t="n">
        <v>9634.1</v>
      </c>
      <c r="F744" s="65" t="n">
        <v>0.0001</v>
      </c>
      <c r="G744" s="66" t="n">
        <v>0.96341</v>
      </c>
      <c r="H744" s="67" t="n">
        <f aca="false">E744+IF(D744="Long",1,-1)*G744</f>
        <v>9635.06341</v>
      </c>
      <c r="I744" s="68" t="n">
        <f aca="false">Assumptions!$B$58</f>
        <v>5.35750011455817</v>
      </c>
      <c r="J744" s="68" t="n">
        <f aca="false">INDEX(Yearly!$T$5:$T$22,MATCH(C744,Yearly!$A$5:$A$22,0))</f>
        <v>0.834935082788286</v>
      </c>
      <c r="K744" s="68" t="n">
        <f aca="false">G744-I744-J744</f>
        <v>-5.22902519734646</v>
      </c>
      <c r="L744" s="69" t="n">
        <f aca="false">(I744+J744)/Assumptions!$B$8</f>
        <v>0.000273047702708743</v>
      </c>
      <c r="M744" s="70" t="n">
        <f aca="false">F744-L744</f>
        <v>-0.000173047702708743</v>
      </c>
      <c r="N744" s="71" t="n">
        <f aca="false">G744*Assumptions!$B$7</f>
        <v>7577.21965</v>
      </c>
      <c r="O744" s="71" t="n">
        <f aca="false">K744*Assumptions!$B$7</f>
        <v>-41126.2831771299</v>
      </c>
      <c r="P744" s="68" t="n">
        <f aca="false">P743+G744</f>
        <v>11703.68882</v>
      </c>
      <c r="Q744" s="68" t="n">
        <f aca="false">MAX(Q743,P744)</f>
        <v>11789.61119</v>
      </c>
      <c r="R744" s="68" t="n">
        <f aca="false">Q744-P744</f>
        <v>85.9223699999984</v>
      </c>
      <c r="S744" s="68" t="n">
        <f aca="false">S743+K744</f>
        <v>7184.04606101987</v>
      </c>
      <c r="T744" s="68" t="n">
        <f aca="false">MAX(T743,S744)</f>
        <v>7307.12304220395</v>
      </c>
      <c r="U744" s="68" t="n">
        <f aca="false">T744-S744</f>
        <v>123.076981184079</v>
      </c>
      <c r="V744" s="70" t="n">
        <f aca="false">V743+F744</f>
        <v>2.1479</v>
      </c>
      <c r="W744" s="70" t="n">
        <f aca="false">MAX(W743,V744)</f>
        <v>2.1568</v>
      </c>
      <c r="X744" s="70" t="n">
        <f aca="false">W744-V744</f>
        <v>0.00889999999999969</v>
      </c>
      <c r="Y744" s="70" t="n">
        <f aca="false">Y743+M744</f>
        <v>1.94861199244321</v>
      </c>
      <c r="Z744" s="70" t="n">
        <f aca="false">MAX(Z743,Y744)</f>
        <v>1.95915027865946</v>
      </c>
      <c r="AA744" s="70" t="n">
        <f aca="false">Z744-Y744</f>
        <v>0.0105382862162524</v>
      </c>
      <c r="AB744" s="72" t="n">
        <f aca="false">AB743*(1+F744)</f>
        <v>7.68235336104546</v>
      </c>
      <c r="AC744" s="73" t="n">
        <f aca="false">MAX(AC743,AB744)</f>
        <v>7.75110626661842</v>
      </c>
      <c r="AD744" s="70" t="n">
        <f aca="false">1-AB744/AC744</f>
        <v>0.00887007650366745</v>
      </c>
      <c r="AE744" s="73" t="n">
        <f aca="false">AE743*(1+M744)</f>
        <v>6.29741761516598</v>
      </c>
      <c r="AF744" s="73" t="n">
        <f aca="false">MAX(AF743,AE744)</f>
        <v>6.36421085769856</v>
      </c>
      <c r="AG744" s="70" t="n">
        <f aca="false">1-AE744/AF744</f>
        <v>0.0104951334935395</v>
      </c>
      <c r="AH744" s="74" t="n">
        <f aca="false">IF(R744&gt;0,AH743+1,0)</f>
        <v>6</v>
      </c>
      <c r="AI744" s="74" t="n">
        <f aca="false">IF(U744&gt;0,AI743+1,0)</f>
        <v>6</v>
      </c>
      <c r="AJ744" s="74" t="n">
        <f aca="false">IF(G744&gt;0,AJ743+1,0)</f>
        <v>1</v>
      </c>
      <c r="AK744" s="74" t="n">
        <f aca="false">IF(G744&lt;=0,AK743+1,0)</f>
        <v>0</v>
      </c>
      <c r="AL744" s="74" t="n">
        <f aca="false">IF(K744&gt;0,AL743+1,0)</f>
        <v>0</v>
      </c>
      <c r="AM744" s="74" t="n">
        <f aca="false">IF(K744&lt;=0,AM743+1,0)</f>
        <v>6</v>
      </c>
    </row>
    <row r="745" customFormat="false" ht="15" hidden="false" customHeight="false" outlineLevel="0" collapsed="false">
      <c r="A745" s="61" t="n">
        <v>744</v>
      </c>
      <c r="B745" s="62" t="n">
        <v>42915.4895833333</v>
      </c>
      <c r="C745" s="63" t="n">
        <f aca="false">YEAR(B745)</f>
        <v>2017</v>
      </c>
      <c r="D745" s="32" t="s">
        <v>277</v>
      </c>
      <c r="E745" s="64" t="n">
        <v>9565.25</v>
      </c>
      <c r="F745" s="65" t="n">
        <v>-0.0051</v>
      </c>
      <c r="G745" s="66" t="n">
        <v>-48.782775</v>
      </c>
      <c r="H745" s="67" t="n">
        <f aca="false">E745+IF(D745="Long",1,-1)*G745</f>
        <v>9516.467225</v>
      </c>
      <c r="I745" s="68" t="n">
        <f aca="false">Assumptions!$B$58</f>
        <v>5.35750011455817</v>
      </c>
      <c r="J745" s="68" t="n">
        <f aca="false">INDEX(Yearly!$T$5:$T$22,MATCH(C745,Yearly!$A$5:$A$22,0))</f>
        <v>0.834935082788286</v>
      </c>
      <c r="K745" s="68" t="n">
        <f aca="false">G745-I745-J745</f>
        <v>-54.9752101973465</v>
      </c>
      <c r="L745" s="69" t="n">
        <f aca="false">(I745+J745)/Assumptions!$B$8</f>
        <v>0.000273047702708743</v>
      </c>
      <c r="M745" s="70" t="n">
        <f aca="false">F745-L745</f>
        <v>-0.00537304770270874</v>
      </c>
      <c r="N745" s="71" t="n">
        <f aca="false">G745*Assumptions!$B$7</f>
        <v>-383676.525375</v>
      </c>
      <c r="O745" s="71" t="n">
        <f aca="false">K745*Assumptions!$B$7</f>
        <v>-432380.02820213</v>
      </c>
      <c r="P745" s="68" t="n">
        <f aca="false">P744+G745</f>
        <v>11654.906045</v>
      </c>
      <c r="Q745" s="68" t="n">
        <f aca="false">MAX(Q744,P745)</f>
        <v>11789.61119</v>
      </c>
      <c r="R745" s="68" t="n">
        <f aca="false">Q745-P745</f>
        <v>134.705144999998</v>
      </c>
      <c r="S745" s="68" t="n">
        <f aca="false">S744+K745</f>
        <v>7129.07085082253</v>
      </c>
      <c r="T745" s="68" t="n">
        <f aca="false">MAX(T744,S745)</f>
        <v>7307.12304220395</v>
      </c>
      <c r="U745" s="68" t="n">
        <f aca="false">T745-S745</f>
        <v>178.052191381425</v>
      </c>
      <c r="V745" s="70" t="n">
        <f aca="false">V744+F745</f>
        <v>2.1428</v>
      </c>
      <c r="W745" s="70" t="n">
        <f aca="false">MAX(W744,V745)</f>
        <v>2.1568</v>
      </c>
      <c r="X745" s="70" t="n">
        <f aca="false">W745-V745</f>
        <v>0.0139999999999998</v>
      </c>
      <c r="Y745" s="70" t="n">
        <f aca="false">Y744+M745</f>
        <v>1.9432389447405</v>
      </c>
      <c r="Z745" s="70" t="n">
        <f aca="false">MAX(Z744,Y745)</f>
        <v>1.95915027865946</v>
      </c>
      <c r="AA745" s="70" t="n">
        <f aca="false">Z745-Y745</f>
        <v>0.0159113339189612</v>
      </c>
      <c r="AB745" s="72" t="n">
        <f aca="false">AB744*(1+F745)</f>
        <v>7.64317335890413</v>
      </c>
      <c r="AC745" s="73" t="n">
        <f aca="false">MAX(AC744,AB745)</f>
        <v>7.75110626661842</v>
      </c>
      <c r="AD745" s="70" t="n">
        <f aca="false">1-AB745/AC745</f>
        <v>0.0139248391134987</v>
      </c>
      <c r="AE745" s="73" t="n">
        <f aca="false">AE744*(1+M745)</f>
        <v>6.26358128991582</v>
      </c>
      <c r="AF745" s="73" t="n">
        <f aca="false">MAX(AF744,AE745)</f>
        <v>6.36421085769856</v>
      </c>
      <c r="AG745" s="70" t="n">
        <f aca="false">1-AE745/AF745</f>
        <v>0.0158117903433411</v>
      </c>
      <c r="AH745" s="74" t="n">
        <f aca="false">IF(R745&gt;0,AH744+1,0)</f>
        <v>7</v>
      </c>
      <c r="AI745" s="74" t="n">
        <f aca="false">IF(U745&gt;0,AI744+1,0)</f>
        <v>7</v>
      </c>
      <c r="AJ745" s="74" t="n">
        <f aca="false">IF(G745&gt;0,AJ744+1,0)</f>
        <v>0</v>
      </c>
      <c r="AK745" s="74" t="n">
        <f aca="false">IF(G745&lt;=0,AK744+1,0)</f>
        <v>1</v>
      </c>
      <c r="AL745" s="74" t="n">
        <f aca="false">IF(K745&gt;0,AL744+1,0)</f>
        <v>0</v>
      </c>
      <c r="AM745" s="74" t="n">
        <f aca="false">IF(K745&lt;=0,AM744+1,0)</f>
        <v>7</v>
      </c>
    </row>
    <row r="746" customFormat="false" ht="15" hidden="false" customHeight="false" outlineLevel="0" collapsed="false">
      <c r="A746" s="61" t="n">
        <v>745</v>
      </c>
      <c r="B746" s="62" t="n">
        <v>42915.5520833333</v>
      </c>
      <c r="C746" s="63" t="n">
        <f aca="false">YEAR(B746)</f>
        <v>2017</v>
      </c>
      <c r="D746" s="32" t="s">
        <v>276</v>
      </c>
      <c r="E746" s="64" t="n">
        <v>9516.85</v>
      </c>
      <c r="F746" s="65" t="n">
        <v>-0.004</v>
      </c>
      <c r="G746" s="66" t="n">
        <v>-38.0674</v>
      </c>
      <c r="H746" s="67" t="n">
        <f aca="false">E746+IF(D746="Long",1,-1)*G746</f>
        <v>9554.9174</v>
      </c>
      <c r="I746" s="68" t="n">
        <f aca="false">Assumptions!$B$58</f>
        <v>5.35750011455817</v>
      </c>
      <c r="J746" s="68" t="n">
        <f aca="false">INDEX(Yearly!$T$5:$T$22,MATCH(C746,Yearly!$A$5:$A$22,0))</f>
        <v>0.834935082788286</v>
      </c>
      <c r="K746" s="68" t="n">
        <f aca="false">G746-I746-J746</f>
        <v>-44.2598351973465</v>
      </c>
      <c r="L746" s="69" t="n">
        <f aca="false">(I746+J746)/Assumptions!$B$8</f>
        <v>0.000273047702708743</v>
      </c>
      <c r="M746" s="70" t="n">
        <f aca="false">F746-L746</f>
        <v>-0.00427304770270874</v>
      </c>
      <c r="N746" s="71" t="n">
        <f aca="false">G746*Assumptions!$B$7</f>
        <v>-299400.101</v>
      </c>
      <c r="O746" s="71" t="n">
        <f aca="false">K746*Assumptions!$B$7</f>
        <v>-348103.60382713</v>
      </c>
      <c r="P746" s="68" t="n">
        <f aca="false">P745+G746</f>
        <v>11616.838645</v>
      </c>
      <c r="Q746" s="68" t="n">
        <f aca="false">MAX(Q745,P746)</f>
        <v>11789.61119</v>
      </c>
      <c r="R746" s="68" t="n">
        <f aca="false">Q746-P746</f>
        <v>172.772544999998</v>
      </c>
      <c r="S746" s="68" t="n">
        <f aca="false">S745+K746</f>
        <v>7084.81101562518</v>
      </c>
      <c r="T746" s="68" t="n">
        <f aca="false">MAX(T745,S746)</f>
        <v>7307.12304220395</v>
      </c>
      <c r="U746" s="68" t="n">
        <f aca="false">T746-S746</f>
        <v>222.312026578772</v>
      </c>
      <c r="V746" s="70" t="n">
        <f aca="false">V745+F746</f>
        <v>2.1388</v>
      </c>
      <c r="W746" s="70" t="n">
        <f aca="false">MAX(W745,V746)</f>
        <v>2.1568</v>
      </c>
      <c r="X746" s="70" t="n">
        <f aca="false">W746-V746</f>
        <v>0.0179999999999998</v>
      </c>
      <c r="Y746" s="70" t="n">
        <f aca="false">Y745+M746</f>
        <v>1.93896589703779</v>
      </c>
      <c r="Z746" s="70" t="n">
        <f aca="false">MAX(Z745,Y746)</f>
        <v>1.95915027865946</v>
      </c>
      <c r="AA746" s="70" t="n">
        <f aca="false">Z746-Y746</f>
        <v>0.0201843816216698</v>
      </c>
      <c r="AB746" s="72" t="n">
        <f aca="false">AB745*(1+F746)</f>
        <v>7.61260066546851</v>
      </c>
      <c r="AC746" s="73" t="n">
        <f aca="false">MAX(AC745,AB746)</f>
        <v>7.75110626661842</v>
      </c>
      <c r="AD746" s="70" t="n">
        <f aca="false">1-AB746/AC746</f>
        <v>0.0178691397570447</v>
      </c>
      <c r="AE746" s="73" t="n">
        <f aca="false">AE745*(1+M746)</f>
        <v>6.23681670827421</v>
      </c>
      <c r="AF746" s="73" t="n">
        <f aca="false">MAX(AF745,AE746)</f>
        <v>6.36421085769856</v>
      </c>
      <c r="AG746" s="70" t="n">
        <f aca="false">1-AE746/AF746</f>
        <v>0.0200172735116475</v>
      </c>
      <c r="AH746" s="74" t="n">
        <f aca="false">IF(R746&gt;0,AH745+1,0)</f>
        <v>8</v>
      </c>
      <c r="AI746" s="74" t="n">
        <f aca="false">IF(U746&gt;0,AI745+1,0)</f>
        <v>8</v>
      </c>
      <c r="AJ746" s="74" t="n">
        <f aca="false">IF(G746&gt;0,AJ745+1,0)</f>
        <v>0</v>
      </c>
      <c r="AK746" s="74" t="n">
        <f aca="false">IF(G746&lt;=0,AK745+1,0)</f>
        <v>2</v>
      </c>
      <c r="AL746" s="74" t="n">
        <f aca="false">IF(K746&gt;0,AL745+1,0)</f>
        <v>0</v>
      </c>
      <c r="AM746" s="74" t="n">
        <f aca="false">IF(K746&lt;=0,AM745+1,0)</f>
        <v>8</v>
      </c>
    </row>
    <row r="747" customFormat="false" ht="15" hidden="false" customHeight="false" outlineLevel="0" collapsed="false">
      <c r="A747" s="61" t="n">
        <v>746</v>
      </c>
      <c r="B747" s="62" t="n">
        <v>42919.40625</v>
      </c>
      <c r="C747" s="63" t="n">
        <f aca="false">YEAR(B747)</f>
        <v>2017</v>
      </c>
      <c r="D747" s="32" t="s">
        <v>277</v>
      </c>
      <c r="E747" s="64" t="n">
        <v>9554.75</v>
      </c>
      <c r="F747" s="65" t="n">
        <v>0.0332</v>
      </c>
      <c r="G747" s="66" t="n">
        <v>317.2177</v>
      </c>
      <c r="H747" s="67" t="n">
        <f aca="false">E747+IF(D747="Long",1,-1)*G747</f>
        <v>9871.9677</v>
      </c>
      <c r="I747" s="68" t="n">
        <f aca="false">Assumptions!$B$58</f>
        <v>5.35750011455817</v>
      </c>
      <c r="J747" s="68" t="n">
        <f aca="false">INDEX(Yearly!$T$5:$T$22,MATCH(C747,Yearly!$A$5:$A$22,0))</f>
        <v>0.834935082788286</v>
      </c>
      <c r="K747" s="68" t="n">
        <f aca="false">G747-I747-J747</f>
        <v>311.025264802654</v>
      </c>
      <c r="L747" s="69" t="n">
        <f aca="false">(I747+J747)/Assumptions!$B$8</f>
        <v>0.000273047702708743</v>
      </c>
      <c r="M747" s="70" t="n">
        <f aca="false">F747-L747</f>
        <v>0.0329269522972913</v>
      </c>
      <c r="N747" s="71" t="n">
        <f aca="false">G747*Assumptions!$B$7</f>
        <v>2494917.2105</v>
      </c>
      <c r="O747" s="71" t="n">
        <f aca="false">K747*Assumptions!$B$7</f>
        <v>2446213.70767287</v>
      </c>
      <c r="P747" s="68" t="n">
        <f aca="false">P746+G747</f>
        <v>11934.056345</v>
      </c>
      <c r="Q747" s="68" t="n">
        <f aca="false">MAX(Q746,P747)</f>
        <v>11934.056345</v>
      </c>
      <c r="R747" s="68" t="n">
        <f aca="false">Q747-P747</f>
        <v>0</v>
      </c>
      <c r="S747" s="68" t="n">
        <f aca="false">S746+K747</f>
        <v>7395.83628042783</v>
      </c>
      <c r="T747" s="68" t="n">
        <f aca="false">MAX(T746,S747)</f>
        <v>7395.83628042783</v>
      </c>
      <c r="U747" s="68" t="n">
        <f aca="false">T747-S747</f>
        <v>0</v>
      </c>
      <c r="V747" s="70" t="n">
        <f aca="false">V746+F747</f>
        <v>2.172</v>
      </c>
      <c r="W747" s="70" t="n">
        <f aca="false">MAX(W746,V747)</f>
        <v>2.172</v>
      </c>
      <c r="X747" s="70" t="n">
        <f aca="false">W747-V747</f>
        <v>0</v>
      </c>
      <c r="Y747" s="70" t="n">
        <f aca="false">Y746+M747</f>
        <v>1.97189284933508</v>
      </c>
      <c r="Z747" s="70" t="n">
        <f aca="false">MAX(Z746,Y747)</f>
        <v>1.97189284933508</v>
      </c>
      <c r="AA747" s="70" t="n">
        <f aca="false">Z747-Y747</f>
        <v>0</v>
      </c>
      <c r="AB747" s="72" t="n">
        <f aca="false">AB746*(1+F747)</f>
        <v>7.86533900756206</v>
      </c>
      <c r="AC747" s="73" t="n">
        <f aca="false">MAX(AC746,AB747)</f>
        <v>7.86533900756206</v>
      </c>
      <c r="AD747" s="70" t="n">
        <f aca="false">1-AB747/AC747</f>
        <v>0</v>
      </c>
      <c r="AE747" s="73" t="n">
        <f aca="false">AE746*(1+M747)</f>
        <v>6.44217607451451</v>
      </c>
      <c r="AF747" s="73" t="n">
        <f aca="false">MAX(AF746,AE747)</f>
        <v>6.44217607451451</v>
      </c>
      <c r="AG747" s="70" t="n">
        <f aca="false">1-AE747/AF747</f>
        <v>0</v>
      </c>
      <c r="AH747" s="74" t="n">
        <f aca="false">IF(R747&gt;0,AH746+1,0)</f>
        <v>0</v>
      </c>
      <c r="AI747" s="74" t="n">
        <f aca="false">IF(U747&gt;0,AI746+1,0)</f>
        <v>0</v>
      </c>
      <c r="AJ747" s="74" t="n">
        <f aca="false">IF(G747&gt;0,AJ746+1,0)</f>
        <v>1</v>
      </c>
      <c r="AK747" s="74" t="n">
        <f aca="false">IF(G747&lt;=0,AK746+1,0)</f>
        <v>0</v>
      </c>
      <c r="AL747" s="74" t="n">
        <f aca="false">IF(K747&gt;0,AL746+1,0)</f>
        <v>1</v>
      </c>
      <c r="AM747" s="74" t="n">
        <f aca="false">IF(K747&lt;=0,AM746+1,0)</f>
        <v>0</v>
      </c>
    </row>
    <row r="748" customFormat="false" ht="15" hidden="false" customHeight="false" outlineLevel="0" collapsed="false">
      <c r="A748" s="61" t="n">
        <v>747</v>
      </c>
      <c r="B748" s="62" t="n">
        <v>42934.59375</v>
      </c>
      <c r="C748" s="63" t="n">
        <f aca="false">YEAR(B748)</f>
        <v>2017</v>
      </c>
      <c r="D748" s="32" t="s">
        <v>277</v>
      </c>
      <c r="E748" s="64" t="n">
        <v>9867.5</v>
      </c>
      <c r="F748" s="65" t="n">
        <v>-0.0031</v>
      </c>
      <c r="G748" s="66" t="n">
        <v>-30.58925</v>
      </c>
      <c r="H748" s="67" t="n">
        <f aca="false">E748+IF(D748="Long",1,-1)*G748</f>
        <v>9836.91075</v>
      </c>
      <c r="I748" s="68" t="n">
        <f aca="false">Assumptions!$B$58</f>
        <v>5.35750011455817</v>
      </c>
      <c r="J748" s="68" t="n">
        <f aca="false">INDEX(Yearly!$T$5:$T$22,MATCH(C748,Yearly!$A$5:$A$22,0))</f>
        <v>0.834935082788286</v>
      </c>
      <c r="K748" s="68" t="n">
        <f aca="false">G748-I748-J748</f>
        <v>-36.7816851973465</v>
      </c>
      <c r="L748" s="69" t="n">
        <f aca="false">(I748+J748)/Assumptions!$B$8</f>
        <v>0.000273047702708743</v>
      </c>
      <c r="M748" s="70" t="n">
        <f aca="false">F748-L748</f>
        <v>-0.00337304770270874</v>
      </c>
      <c r="N748" s="71" t="n">
        <f aca="false">G748*Assumptions!$B$7</f>
        <v>-240584.45125</v>
      </c>
      <c r="O748" s="71" t="n">
        <f aca="false">K748*Assumptions!$B$7</f>
        <v>-289287.95407713</v>
      </c>
      <c r="P748" s="68" t="n">
        <f aca="false">P747+G748</f>
        <v>11903.467095</v>
      </c>
      <c r="Q748" s="68" t="n">
        <f aca="false">MAX(Q747,P748)</f>
        <v>11934.056345</v>
      </c>
      <c r="R748" s="68" t="n">
        <f aca="false">Q748-P748</f>
        <v>30.5892500000009</v>
      </c>
      <c r="S748" s="68" t="n">
        <f aca="false">S747+K748</f>
        <v>7359.05459523049</v>
      </c>
      <c r="T748" s="68" t="n">
        <f aca="false">MAX(T747,S748)</f>
        <v>7395.83628042783</v>
      </c>
      <c r="U748" s="68" t="n">
        <f aca="false">T748-S748</f>
        <v>36.7816851973466</v>
      </c>
      <c r="V748" s="70" t="n">
        <f aca="false">V747+F748</f>
        <v>2.1689</v>
      </c>
      <c r="W748" s="70" t="n">
        <f aca="false">MAX(W747,V748)</f>
        <v>2.172</v>
      </c>
      <c r="X748" s="70" t="n">
        <f aca="false">W748-V748</f>
        <v>0.00309999999999988</v>
      </c>
      <c r="Y748" s="70" t="n">
        <f aca="false">Y747+M748</f>
        <v>1.96851980163237</v>
      </c>
      <c r="Z748" s="70" t="n">
        <f aca="false">MAX(Z747,Y748)</f>
        <v>1.97189284933508</v>
      </c>
      <c r="AA748" s="70" t="n">
        <f aca="false">Z748-Y748</f>
        <v>0.00337304770270874</v>
      </c>
      <c r="AB748" s="72" t="n">
        <f aca="false">AB747*(1+F748)</f>
        <v>7.84095645663862</v>
      </c>
      <c r="AC748" s="73" t="n">
        <f aca="false">MAX(AC747,AB748)</f>
        <v>7.86533900756206</v>
      </c>
      <c r="AD748" s="70" t="n">
        <f aca="false">1-AB748/AC748</f>
        <v>0.00309999999999999</v>
      </c>
      <c r="AE748" s="73" t="n">
        <f aca="false">AE747*(1+M748)</f>
        <v>6.42044630730592</v>
      </c>
      <c r="AF748" s="73" t="n">
        <f aca="false">MAX(AF747,AE748)</f>
        <v>6.44217607451451</v>
      </c>
      <c r="AG748" s="70" t="n">
        <f aca="false">1-AE748/AF748</f>
        <v>0.00337304770270874</v>
      </c>
      <c r="AH748" s="74" t="n">
        <f aca="false">IF(R748&gt;0,AH747+1,0)</f>
        <v>1</v>
      </c>
      <c r="AI748" s="74" t="n">
        <f aca="false">IF(U748&gt;0,AI747+1,0)</f>
        <v>1</v>
      </c>
      <c r="AJ748" s="74" t="n">
        <f aca="false">IF(G748&gt;0,AJ747+1,0)</f>
        <v>0</v>
      </c>
      <c r="AK748" s="74" t="n">
        <f aca="false">IF(G748&lt;=0,AK747+1,0)</f>
        <v>1</v>
      </c>
      <c r="AL748" s="74" t="n">
        <f aca="false">IF(K748&gt;0,AL747+1,0)</f>
        <v>0</v>
      </c>
      <c r="AM748" s="74" t="n">
        <f aca="false">IF(K748&lt;=0,AM747+1,0)</f>
        <v>1</v>
      </c>
    </row>
    <row r="749" customFormat="false" ht="15" hidden="false" customHeight="false" outlineLevel="0" collapsed="false">
      <c r="A749" s="61" t="n">
        <v>748</v>
      </c>
      <c r="B749" s="62" t="n">
        <v>42935.40625</v>
      </c>
      <c r="C749" s="63" t="n">
        <f aca="false">YEAR(B749)</f>
        <v>2017</v>
      </c>
      <c r="D749" s="32" t="s">
        <v>277</v>
      </c>
      <c r="E749" s="64" t="n">
        <v>9863.25</v>
      </c>
      <c r="F749" s="65" t="n">
        <v>-0.0011</v>
      </c>
      <c r="G749" s="66" t="n">
        <v>-10.849575</v>
      </c>
      <c r="H749" s="67" t="n">
        <f aca="false">E749+IF(D749="Long",1,-1)*G749</f>
        <v>9852.400425</v>
      </c>
      <c r="I749" s="68" t="n">
        <f aca="false">Assumptions!$B$58</f>
        <v>5.35750011455817</v>
      </c>
      <c r="J749" s="68" t="n">
        <f aca="false">INDEX(Yearly!$T$5:$T$22,MATCH(C749,Yearly!$A$5:$A$22,0))</f>
        <v>0.834935082788286</v>
      </c>
      <c r="K749" s="68" t="n">
        <f aca="false">G749-I749-J749</f>
        <v>-17.0420101973465</v>
      </c>
      <c r="L749" s="69" t="n">
        <f aca="false">(I749+J749)/Assumptions!$B$8</f>
        <v>0.000273047702708743</v>
      </c>
      <c r="M749" s="70" t="n">
        <f aca="false">F749-L749</f>
        <v>-0.00137304770270874</v>
      </c>
      <c r="N749" s="71" t="n">
        <f aca="false">G749*Assumptions!$B$7</f>
        <v>-85331.907375</v>
      </c>
      <c r="O749" s="71" t="n">
        <f aca="false">K749*Assumptions!$B$7</f>
        <v>-134035.41020213</v>
      </c>
      <c r="P749" s="68" t="n">
        <f aca="false">P748+G749</f>
        <v>11892.61752</v>
      </c>
      <c r="Q749" s="68" t="n">
        <f aca="false">MAX(Q748,P749)</f>
        <v>11934.056345</v>
      </c>
      <c r="R749" s="68" t="n">
        <f aca="false">Q749-P749</f>
        <v>41.4388250000011</v>
      </c>
      <c r="S749" s="68" t="n">
        <f aca="false">S748+K749</f>
        <v>7342.01258503314</v>
      </c>
      <c r="T749" s="68" t="n">
        <f aca="false">MAX(T748,S749)</f>
        <v>7395.83628042783</v>
      </c>
      <c r="U749" s="68" t="n">
        <f aca="false">T749-S749</f>
        <v>53.8236953946935</v>
      </c>
      <c r="V749" s="70" t="n">
        <f aca="false">V748+F749</f>
        <v>2.1678</v>
      </c>
      <c r="W749" s="70" t="n">
        <f aca="false">MAX(W748,V749)</f>
        <v>2.172</v>
      </c>
      <c r="X749" s="70" t="n">
        <f aca="false">W749-V749</f>
        <v>0.00419999999999998</v>
      </c>
      <c r="Y749" s="70" t="n">
        <f aca="false">Y748+M749</f>
        <v>1.96714675392966</v>
      </c>
      <c r="Z749" s="70" t="n">
        <f aca="false">MAX(Z748,Y749)</f>
        <v>1.97189284933508</v>
      </c>
      <c r="AA749" s="70" t="n">
        <f aca="false">Z749-Y749</f>
        <v>0.00474609540541748</v>
      </c>
      <c r="AB749" s="72" t="n">
        <f aca="false">AB748*(1+F749)</f>
        <v>7.83233140453632</v>
      </c>
      <c r="AC749" s="73" t="n">
        <f aca="false">MAX(AC748,AB749)</f>
        <v>7.86533900756206</v>
      </c>
      <c r="AD749" s="70" t="n">
        <f aca="false">1-AB749/AC749</f>
        <v>0.00419658999999994</v>
      </c>
      <c r="AE749" s="73" t="n">
        <f aca="false">AE748*(1+M749)</f>
        <v>6.41163072825331</v>
      </c>
      <c r="AF749" s="73" t="n">
        <f aca="false">MAX(AF748,AE749)</f>
        <v>6.44217607451451</v>
      </c>
      <c r="AG749" s="70" t="n">
        <f aca="false">1-AE749/AF749</f>
        <v>0.00474146405001819</v>
      </c>
      <c r="AH749" s="74" t="n">
        <f aca="false">IF(R749&gt;0,AH748+1,0)</f>
        <v>2</v>
      </c>
      <c r="AI749" s="74" t="n">
        <f aca="false">IF(U749&gt;0,AI748+1,0)</f>
        <v>2</v>
      </c>
      <c r="AJ749" s="74" t="n">
        <f aca="false">IF(G749&gt;0,AJ748+1,0)</f>
        <v>0</v>
      </c>
      <c r="AK749" s="74" t="n">
        <f aca="false">IF(G749&lt;=0,AK748+1,0)</f>
        <v>2</v>
      </c>
      <c r="AL749" s="74" t="n">
        <f aca="false">IF(K749&gt;0,AL748+1,0)</f>
        <v>0</v>
      </c>
      <c r="AM749" s="74" t="n">
        <f aca="false">IF(K749&lt;=0,AM748+1,0)</f>
        <v>2</v>
      </c>
    </row>
    <row r="750" customFormat="false" ht="15" hidden="false" customHeight="false" outlineLevel="0" collapsed="false">
      <c r="A750" s="61" t="n">
        <v>749</v>
      </c>
      <c r="B750" s="62" t="n">
        <v>42937.6145833333</v>
      </c>
      <c r="C750" s="63" t="n">
        <f aca="false">YEAR(B750)</f>
        <v>2017</v>
      </c>
      <c r="D750" s="32" t="s">
        <v>277</v>
      </c>
      <c r="E750" s="64" t="n">
        <v>9904.95</v>
      </c>
      <c r="F750" s="65" t="n">
        <v>0.0074</v>
      </c>
      <c r="G750" s="66" t="n">
        <v>73.29663</v>
      </c>
      <c r="H750" s="67" t="n">
        <f aca="false">E750+IF(D750="Long",1,-1)*G750</f>
        <v>9978.24663</v>
      </c>
      <c r="I750" s="68" t="n">
        <f aca="false">Assumptions!$B$58</f>
        <v>5.35750011455817</v>
      </c>
      <c r="J750" s="68" t="n">
        <f aca="false">INDEX(Yearly!$T$5:$T$22,MATCH(C750,Yearly!$A$5:$A$22,0))</f>
        <v>0.834935082788286</v>
      </c>
      <c r="K750" s="68" t="n">
        <f aca="false">G750-I750-J750</f>
        <v>67.1041948026535</v>
      </c>
      <c r="L750" s="69" t="n">
        <f aca="false">(I750+J750)/Assumptions!$B$8</f>
        <v>0.000273047702708743</v>
      </c>
      <c r="M750" s="70" t="n">
        <f aca="false">F750-L750</f>
        <v>0.00712695229729126</v>
      </c>
      <c r="N750" s="71" t="n">
        <f aca="false">G750*Assumptions!$B$7</f>
        <v>576477.99495</v>
      </c>
      <c r="O750" s="71" t="n">
        <f aca="false">K750*Assumptions!$B$7</f>
        <v>527774.49212287</v>
      </c>
      <c r="P750" s="68" t="n">
        <f aca="false">P749+G750</f>
        <v>11965.91415</v>
      </c>
      <c r="Q750" s="68" t="n">
        <f aca="false">MAX(Q749,P750)</f>
        <v>11965.91415</v>
      </c>
      <c r="R750" s="68" t="n">
        <f aca="false">Q750-P750</f>
        <v>0</v>
      </c>
      <c r="S750" s="68" t="n">
        <f aca="false">S749+K750</f>
        <v>7409.11677983579</v>
      </c>
      <c r="T750" s="68" t="n">
        <f aca="false">MAX(T749,S750)</f>
        <v>7409.11677983579</v>
      </c>
      <c r="U750" s="68" t="n">
        <f aca="false">T750-S750</f>
        <v>0</v>
      </c>
      <c r="V750" s="70" t="n">
        <f aca="false">V749+F750</f>
        <v>2.1752</v>
      </c>
      <c r="W750" s="70" t="n">
        <f aca="false">MAX(W749,V750)</f>
        <v>2.1752</v>
      </c>
      <c r="X750" s="70" t="n">
        <f aca="false">W750-V750</f>
        <v>0</v>
      </c>
      <c r="Y750" s="70" t="n">
        <f aca="false">Y749+M750</f>
        <v>1.97427370622696</v>
      </c>
      <c r="Z750" s="70" t="n">
        <f aca="false">MAX(Z749,Y750)</f>
        <v>1.97427370622696</v>
      </c>
      <c r="AA750" s="70" t="n">
        <f aca="false">Z750-Y750</f>
        <v>0</v>
      </c>
      <c r="AB750" s="72" t="n">
        <f aca="false">AB749*(1+F750)</f>
        <v>7.89029065692989</v>
      </c>
      <c r="AC750" s="73" t="n">
        <f aca="false">MAX(AC749,AB750)</f>
        <v>7.89029065692989</v>
      </c>
      <c r="AD750" s="70" t="n">
        <f aca="false">1-AB750/AC750</f>
        <v>0</v>
      </c>
      <c r="AE750" s="73" t="n">
        <f aca="false">AE749*(1+M750)</f>
        <v>6.45732611460142</v>
      </c>
      <c r="AF750" s="73" t="n">
        <f aca="false">MAX(AF749,AE750)</f>
        <v>6.45732611460142</v>
      </c>
      <c r="AG750" s="70" t="n">
        <f aca="false">1-AE750/AF750</f>
        <v>0</v>
      </c>
      <c r="AH750" s="74" t="n">
        <f aca="false">IF(R750&gt;0,AH749+1,0)</f>
        <v>0</v>
      </c>
      <c r="AI750" s="74" t="n">
        <f aca="false">IF(U750&gt;0,AI749+1,0)</f>
        <v>0</v>
      </c>
      <c r="AJ750" s="74" t="n">
        <f aca="false">IF(G750&gt;0,AJ749+1,0)</f>
        <v>1</v>
      </c>
      <c r="AK750" s="74" t="n">
        <f aca="false">IF(G750&lt;=0,AK749+1,0)</f>
        <v>0</v>
      </c>
      <c r="AL750" s="74" t="n">
        <f aca="false">IF(K750&gt;0,AL749+1,0)</f>
        <v>1</v>
      </c>
      <c r="AM750" s="74" t="n">
        <f aca="false">IF(K750&lt;=0,AM749+1,0)</f>
        <v>0</v>
      </c>
    </row>
    <row r="751" customFormat="false" ht="15" hidden="false" customHeight="false" outlineLevel="0" collapsed="false">
      <c r="A751" s="61" t="n">
        <v>750</v>
      </c>
      <c r="B751" s="62" t="n">
        <v>42944.6354166667</v>
      </c>
      <c r="C751" s="63" t="n">
        <f aca="false">YEAR(B751)</f>
        <v>2017</v>
      </c>
      <c r="D751" s="32" t="s">
        <v>277</v>
      </c>
      <c r="E751" s="64" t="n">
        <v>10014.8</v>
      </c>
      <c r="F751" s="65" t="n">
        <v>0.0018</v>
      </c>
      <c r="G751" s="66" t="n">
        <v>18.02664</v>
      </c>
      <c r="H751" s="67" t="n">
        <f aca="false">E751+IF(D751="Long",1,-1)*G751</f>
        <v>10032.82664</v>
      </c>
      <c r="I751" s="68" t="n">
        <f aca="false">Assumptions!$B$58</f>
        <v>5.35750011455817</v>
      </c>
      <c r="J751" s="68" t="n">
        <f aca="false">INDEX(Yearly!$T$5:$T$22,MATCH(C751,Yearly!$A$5:$A$22,0))</f>
        <v>0.834935082788286</v>
      </c>
      <c r="K751" s="68" t="n">
        <f aca="false">G751-I751-J751</f>
        <v>11.8342048026535</v>
      </c>
      <c r="L751" s="69" t="n">
        <f aca="false">(I751+J751)/Assumptions!$B$8</f>
        <v>0.000273047702708743</v>
      </c>
      <c r="M751" s="70" t="n">
        <f aca="false">F751-L751</f>
        <v>0.00152695229729126</v>
      </c>
      <c r="N751" s="71" t="n">
        <f aca="false">G751*Assumptions!$B$7</f>
        <v>141779.5236</v>
      </c>
      <c r="O751" s="71" t="n">
        <f aca="false">K751*Assumptions!$B$7</f>
        <v>93076.0207728702</v>
      </c>
      <c r="P751" s="68" t="n">
        <f aca="false">P750+G751</f>
        <v>11983.94079</v>
      </c>
      <c r="Q751" s="68" t="n">
        <f aca="false">MAX(Q750,P751)</f>
        <v>11983.94079</v>
      </c>
      <c r="R751" s="68" t="n">
        <f aca="false">Q751-P751</f>
        <v>0</v>
      </c>
      <c r="S751" s="68" t="n">
        <f aca="false">S750+K751</f>
        <v>7420.95098463845</v>
      </c>
      <c r="T751" s="68" t="n">
        <f aca="false">MAX(T750,S751)</f>
        <v>7420.95098463845</v>
      </c>
      <c r="U751" s="68" t="n">
        <f aca="false">T751-S751</f>
        <v>0</v>
      </c>
      <c r="V751" s="70" t="n">
        <f aca="false">V750+F751</f>
        <v>2.177</v>
      </c>
      <c r="W751" s="70" t="n">
        <f aca="false">MAX(W750,V751)</f>
        <v>2.177</v>
      </c>
      <c r="X751" s="70" t="n">
        <f aca="false">W751-V751</f>
        <v>0</v>
      </c>
      <c r="Y751" s="70" t="n">
        <f aca="false">Y750+M751</f>
        <v>1.97580065852425</v>
      </c>
      <c r="Z751" s="70" t="n">
        <f aca="false">MAX(Z750,Y751)</f>
        <v>1.97580065852425</v>
      </c>
      <c r="AA751" s="70" t="n">
        <f aca="false">Z751-Y751</f>
        <v>0</v>
      </c>
      <c r="AB751" s="72" t="n">
        <f aca="false">AB750*(1+F751)</f>
        <v>7.90449318011236</v>
      </c>
      <c r="AC751" s="73" t="n">
        <f aca="false">MAX(AC750,AB751)</f>
        <v>7.90449318011236</v>
      </c>
      <c r="AD751" s="70" t="n">
        <f aca="false">1-AB751/AC751</f>
        <v>0</v>
      </c>
      <c r="AE751" s="73" t="n">
        <f aca="false">AE750*(1+M751)</f>
        <v>6.46718614354646</v>
      </c>
      <c r="AF751" s="73" t="n">
        <f aca="false">MAX(AF750,AE751)</f>
        <v>6.46718614354646</v>
      </c>
      <c r="AG751" s="70" t="n">
        <f aca="false">1-AE751/AF751</f>
        <v>0</v>
      </c>
      <c r="AH751" s="74" t="n">
        <f aca="false">IF(R751&gt;0,AH750+1,0)</f>
        <v>0</v>
      </c>
      <c r="AI751" s="74" t="n">
        <f aca="false">IF(U751&gt;0,AI750+1,0)</f>
        <v>0</v>
      </c>
      <c r="AJ751" s="74" t="n">
        <f aca="false">IF(G751&gt;0,AJ750+1,0)</f>
        <v>2</v>
      </c>
      <c r="AK751" s="74" t="n">
        <f aca="false">IF(G751&lt;=0,AK750+1,0)</f>
        <v>0</v>
      </c>
      <c r="AL751" s="74" t="n">
        <f aca="false">IF(K751&gt;0,AL750+1,0)</f>
        <v>2</v>
      </c>
      <c r="AM751" s="74" t="n">
        <f aca="false">IF(K751&lt;=0,AM750+1,0)</f>
        <v>0</v>
      </c>
    </row>
    <row r="752" customFormat="false" ht="15" hidden="false" customHeight="false" outlineLevel="0" collapsed="false">
      <c r="A752" s="61" t="n">
        <v>751</v>
      </c>
      <c r="B752" s="62" t="n">
        <v>42951.59375</v>
      </c>
      <c r="C752" s="63" t="n">
        <f aca="false">YEAR(B752)</f>
        <v>2017</v>
      </c>
      <c r="D752" s="32" t="s">
        <v>277</v>
      </c>
      <c r="E752" s="64" t="n">
        <v>10046.45</v>
      </c>
      <c r="F752" s="65" t="n">
        <v>0.0022</v>
      </c>
      <c r="G752" s="66" t="n">
        <v>22.10219</v>
      </c>
      <c r="H752" s="67" t="n">
        <f aca="false">E752+IF(D752="Long",1,-1)*G752</f>
        <v>10068.55219</v>
      </c>
      <c r="I752" s="68" t="n">
        <f aca="false">Assumptions!$B$58</f>
        <v>5.35750011455817</v>
      </c>
      <c r="J752" s="68" t="n">
        <f aca="false">INDEX(Yearly!$T$5:$T$22,MATCH(C752,Yearly!$A$5:$A$22,0))</f>
        <v>0.834935082788286</v>
      </c>
      <c r="K752" s="68" t="n">
        <f aca="false">G752-I752-J752</f>
        <v>15.9097548026535</v>
      </c>
      <c r="L752" s="69" t="n">
        <f aca="false">(I752+J752)/Assumptions!$B$8</f>
        <v>0.000273047702708743</v>
      </c>
      <c r="M752" s="70" t="n">
        <f aca="false">F752-L752</f>
        <v>0.00192695229729126</v>
      </c>
      <c r="N752" s="71" t="n">
        <f aca="false">G752*Assumptions!$B$7</f>
        <v>173833.72435</v>
      </c>
      <c r="O752" s="71" t="n">
        <f aca="false">K752*Assumptions!$B$7</f>
        <v>125130.22152287</v>
      </c>
      <c r="P752" s="68" t="n">
        <f aca="false">P751+G752</f>
        <v>12006.04298</v>
      </c>
      <c r="Q752" s="68" t="n">
        <f aca="false">MAX(Q751,P752)</f>
        <v>12006.04298</v>
      </c>
      <c r="R752" s="68" t="n">
        <f aca="false">Q752-P752</f>
        <v>0</v>
      </c>
      <c r="S752" s="68" t="n">
        <f aca="false">S751+K752</f>
        <v>7436.8607394411</v>
      </c>
      <c r="T752" s="68" t="n">
        <f aca="false">MAX(T751,S752)</f>
        <v>7436.8607394411</v>
      </c>
      <c r="U752" s="68" t="n">
        <f aca="false">T752-S752</f>
        <v>0</v>
      </c>
      <c r="V752" s="70" t="n">
        <f aca="false">V751+F752</f>
        <v>2.1792</v>
      </c>
      <c r="W752" s="70" t="n">
        <f aca="false">MAX(W751,V752)</f>
        <v>2.1792</v>
      </c>
      <c r="X752" s="70" t="n">
        <f aca="false">W752-V752</f>
        <v>0</v>
      </c>
      <c r="Y752" s="70" t="n">
        <f aca="false">Y751+M752</f>
        <v>1.97772761082154</v>
      </c>
      <c r="Z752" s="70" t="n">
        <f aca="false">MAX(Z751,Y752)</f>
        <v>1.97772761082154</v>
      </c>
      <c r="AA752" s="70" t="n">
        <f aca="false">Z752-Y752</f>
        <v>0</v>
      </c>
      <c r="AB752" s="72" t="n">
        <f aca="false">AB751*(1+F752)</f>
        <v>7.92188306510861</v>
      </c>
      <c r="AC752" s="73" t="n">
        <f aca="false">MAX(AC751,AB752)</f>
        <v>7.92188306510861</v>
      </c>
      <c r="AD752" s="70" t="n">
        <f aca="false">1-AB752/AC752</f>
        <v>0</v>
      </c>
      <c r="AE752" s="73" t="n">
        <f aca="false">AE751*(1+M752)</f>
        <v>6.47964810274278</v>
      </c>
      <c r="AF752" s="73" t="n">
        <f aca="false">MAX(AF751,AE752)</f>
        <v>6.47964810274278</v>
      </c>
      <c r="AG752" s="70" t="n">
        <f aca="false">1-AE752/AF752</f>
        <v>0</v>
      </c>
      <c r="AH752" s="74" t="n">
        <f aca="false">IF(R752&gt;0,AH751+1,0)</f>
        <v>0</v>
      </c>
      <c r="AI752" s="74" t="n">
        <f aca="false">IF(U752&gt;0,AI751+1,0)</f>
        <v>0</v>
      </c>
      <c r="AJ752" s="74" t="n">
        <f aca="false">IF(G752&gt;0,AJ751+1,0)</f>
        <v>3</v>
      </c>
      <c r="AK752" s="74" t="n">
        <f aca="false">IF(G752&lt;=0,AK751+1,0)</f>
        <v>0</v>
      </c>
      <c r="AL752" s="74" t="n">
        <f aca="false">IF(K752&gt;0,AL751+1,0)</f>
        <v>3</v>
      </c>
      <c r="AM752" s="74" t="n">
        <f aca="false">IF(K752&lt;=0,AM751+1,0)</f>
        <v>0</v>
      </c>
    </row>
    <row r="753" customFormat="false" ht="15" hidden="false" customHeight="false" outlineLevel="0" collapsed="false">
      <c r="A753" s="61" t="n">
        <v>752</v>
      </c>
      <c r="B753" s="62" t="n">
        <v>42963.5520833333</v>
      </c>
      <c r="C753" s="63" t="n">
        <f aca="false">YEAR(B753)</f>
        <v>2017</v>
      </c>
      <c r="D753" s="32" t="s">
        <v>277</v>
      </c>
      <c r="E753" s="64" t="n">
        <v>9848.2</v>
      </c>
      <c r="F753" s="65" t="n">
        <v>-0.0014</v>
      </c>
      <c r="G753" s="66" t="n">
        <v>-13.78748</v>
      </c>
      <c r="H753" s="67" t="n">
        <f aca="false">E753+IF(D753="Long",1,-1)*G753</f>
        <v>9834.41252</v>
      </c>
      <c r="I753" s="68" t="n">
        <f aca="false">Assumptions!$B$58</f>
        <v>5.35750011455817</v>
      </c>
      <c r="J753" s="68" t="n">
        <f aca="false">INDEX(Yearly!$T$5:$T$22,MATCH(C753,Yearly!$A$5:$A$22,0))</f>
        <v>0.834935082788286</v>
      </c>
      <c r="K753" s="68" t="n">
        <f aca="false">G753-I753-J753</f>
        <v>-19.9799151973465</v>
      </c>
      <c r="L753" s="69" t="n">
        <f aca="false">(I753+J753)/Assumptions!$B$8</f>
        <v>0.000273047702708743</v>
      </c>
      <c r="M753" s="70" t="n">
        <f aca="false">F753-L753</f>
        <v>-0.00167304770270874</v>
      </c>
      <c r="N753" s="71" t="n">
        <f aca="false">G753*Assumptions!$B$7</f>
        <v>-108438.5302</v>
      </c>
      <c r="O753" s="71" t="n">
        <f aca="false">K753*Assumptions!$B$7</f>
        <v>-157142.03302713</v>
      </c>
      <c r="P753" s="68" t="n">
        <f aca="false">P752+G753</f>
        <v>11992.2555</v>
      </c>
      <c r="Q753" s="68" t="n">
        <f aca="false">MAX(Q752,P753)</f>
        <v>12006.04298</v>
      </c>
      <c r="R753" s="68" t="n">
        <f aca="false">Q753-P753</f>
        <v>13.7874800000009</v>
      </c>
      <c r="S753" s="68" t="n">
        <f aca="false">S752+K753</f>
        <v>7416.88082424375</v>
      </c>
      <c r="T753" s="68" t="n">
        <f aca="false">MAX(T752,S753)</f>
        <v>7436.8607394411</v>
      </c>
      <c r="U753" s="68" t="n">
        <f aca="false">T753-S753</f>
        <v>19.9799151973466</v>
      </c>
      <c r="V753" s="70" t="n">
        <f aca="false">V752+F753</f>
        <v>2.1778</v>
      </c>
      <c r="W753" s="70" t="n">
        <f aca="false">MAX(W752,V753)</f>
        <v>2.1792</v>
      </c>
      <c r="X753" s="70" t="n">
        <f aca="false">W753-V753</f>
        <v>0.00139999999999985</v>
      </c>
      <c r="Y753" s="70" t="n">
        <f aca="false">Y752+M753</f>
        <v>1.97605456311883</v>
      </c>
      <c r="Z753" s="70" t="n">
        <f aca="false">MAX(Z752,Y753)</f>
        <v>1.97772761082154</v>
      </c>
      <c r="AA753" s="70" t="n">
        <f aca="false">Z753-Y753</f>
        <v>0.00167304770270871</v>
      </c>
      <c r="AB753" s="72" t="n">
        <f aca="false">AB752*(1+F753)</f>
        <v>7.91079242881746</v>
      </c>
      <c r="AC753" s="73" t="n">
        <f aca="false">MAX(AC752,AB753)</f>
        <v>7.92188306510861</v>
      </c>
      <c r="AD753" s="70" t="n">
        <f aca="false">1-AB753/AC753</f>
        <v>0.00139999999999996</v>
      </c>
      <c r="AE753" s="73" t="n">
        <f aca="false">AE752*(1+M753)</f>
        <v>6.46880734237013</v>
      </c>
      <c r="AF753" s="73" t="n">
        <f aca="false">MAX(AF752,AE753)</f>
        <v>6.47964810274278</v>
      </c>
      <c r="AG753" s="70" t="n">
        <f aca="false">1-AE753/AF753</f>
        <v>0.00167304770270871</v>
      </c>
      <c r="AH753" s="74" t="n">
        <f aca="false">IF(R753&gt;0,AH752+1,0)</f>
        <v>1</v>
      </c>
      <c r="AI753" s="74" t="n">
        <f aca="false">IF(U753&gt;0,AI752+1,0)</f>
        <v>1</v>
      </c>
      <c r="AJ753" s="74" t="n">
        <f aca="false">IF(G753&gt;0,AJ752+1,0)</f>
        <v>0</v>
      </c>
      <c r="AK753" s="74" t="n">
        <f aca="false">IF(G753&lt;=0,AK752+1,0)</f>
        <v>1</v>
      </c>
      <c r="AL753" s="74" t="n">
        <f aca="false">IF(K753&gt;0,AL752+1,0)</f>
        <v>0</v>
      </c>
      <c r="AM753" s="74" t="n">
        <f aca="false">IF(K753&lt;=0,AM752+1,0)</f>
        <v>1</v>
      </c>
    </row>
    <row r="754" customFormat="false" ht="15" hidden="false" customHeight="false" outlineLevel="0" collapsed="false">
      <c r="A754" s="61" t="n">
        <v>753</v>
      </c>
      <c r="B754" s="62" t="n">
        <v>42965.40625</v>
      </c>
      <c r="C754" s="63" t="n">
        <f aca="false">YEAR(B754)</f>
        <v>2017</v>
      </c>
      <c r="D754" s="32" t="s">
        <v>276</v>
      </c>
      <c r="E754" s="64" t="n">
        <v>9834.9</v>
      </c>
      <c r="F754" s="65" t="n">
        <v>-0.0034</v>
      </c>
      <c r="G754" s="66" t="n">
        <v>-33.43866</v>
      </c>
      <c r="H754" s="67" t="n">
        <f aca="false">E754+IF(D754="Long",1,-1)*G754</f>
        <v>9868.33866</v>
      </c>
      <c r="I754" s="68" t="n">
        <f aca="false">Assumptions!$B$58</f>
        <v>5.35750011455817</v>
      </c>
      <c r="J754" s="68" t="n">
        <f aca="false">INDEX(Yearly!$T$5:$T$22,MATCH(C754,Yearly!$A$5:$A$22,0))</f>
        <v>0.834935082788286</v>
      </c>
      <c r="K754" s="68" t="n">
        <f aca="false">G754-I754-J754</f>
        <v>-39.6310951973465</v>
      </c>
      <c r="L754" s="69" t="n">
        <f aca="false">(I754+J754)/Assumptions!$B$8</f>
        <v>0.000273047702708743</v>
      </c>
      <c r="M754" s="70" t="n">
        <f aca="false">F754-L754</f>
        <v>-0.00367304770270874</v>
      </c>
      <c r="N754" s="71" t="n">
        <f aca="false">G754*Assumptions!$B$7</f>
        <v>-262995.0609</v>
      </c>
      <c r="O754" s="71" t="n">
        <f aca="false">K754*Assumptions!$B$7</f>
        <v>-311698.56372713</v>
      </c>
      <c r="P754" s="68" t="n">
        <f aca="false">P753+G754</f>
        <v>11958.81684</v>
      </c>
      <c r="Q754" s="68" t="n">
        <f aca="false">MAX(Q753,P754)</f>
        <v>12006.04298</v>
      </c>
      <c r="R754" s="68" t="n">
        <f aca="false">Q754-P754</f>
        <v>47.2261400000007</v>
      </c>
      <c r="S754" s="68" t="n">
        <f aca="false">S753+K754</f>
        <v>7377.24972904641</v>
      </c>
      <c r="T754" s="68" t="n">
        <f aca="false">MAX(T753,S754)</f>
        <v>7436.8607394411</v>
      </c>
      <c r="U754" s="68" t="n">
        <f aca="false">T754-S754</f>
        <v>59.611010394693</v>
      </c>
      <c r="V754" s="70" t="n">
        <f aca="false">V753+F754</f>
        <v>2.1744</v>
      </c>
      <c r="W754" s="70" t="n">
        <f aca="false">MAX(W753,V754)</f>
        <v>2.1792</v>
      </c>
      <c r="X754" s="70" t="n">
        <f aca="false">W754-V754</f>
        <v>0.00479999999999992</v>
      </c>
      <c r="Y754" s="70" t="n">
        <f aca="false">Y753+M754</f>
        <v>1.97238151541612</v>
      </c>
      <c r="Z754" s="70" t="n">
        <f aca="false">MAX(Z753,Y754)</f>
        <v>1.97772761082154</v>
      </c>
      <c r="AA754" s="70" t="n">
        <f aca="false">Z754-Y754</f>
        <v>0.00534609540541742</v>
      </c>
      <c r="AB754" s="72" t="n">
        <f aca="false">AB753*(1+F754)</f>
        <v>7.88389573455948</v>
      </c>
      <c r="AC754" s="73" t="n">
        <f aca="false">MAX(AC753,AB754)</f>
        <v>7.92188306510861</v>
      </c>
      <c r="AD754" s="70" t="n">
        <f aca="false">1-AB754/AC754</f>
        <v>0.00479523999999987</v>
      </c>
      <c r="AE754" s="73" t="n">
        <f aca="false">AE753*(1+M754)</f>
        <v>6.44504710442197</v>
      </c>
      <c r="AF754" s="73" t="n">
        <f aca="false">MAX(AF753,AE754)</f>
        <v>6.47964810274278</v>
      </c>
      <c r="AG754" s="70" t="n">
        <f aca="false">1-AE754/AF754</f>
        <v>0.00533995022139644</v>
      </c>
      <c r="AH754" s="74" t="n">
        <f aca="false">IF(R754&gt;0,AH753+1,0)</f>
        <v>2</v>
      </c>
      <c r="AI754" s="74" t="n">
        <f aca="false">IF(U754&gt;0,AI753+1,0)</f>
        <v>2</v>
      </c>
      <c r="AJ754" s="74" t="n">
        <f aca="false">IF(G754&gt;0,AJ753+1,0)</f>
        <v>0</v>
      </c>
      <c r="AK754" s="74" t="n">
        <f aca="false">IF(G754&lt;=0,AK753+1,0)</f>
        <v>2</v>
      </c>
      <c r="AL754" s="74" t="n">
        <f aca="false">IF(K754&gt;0,AL753+1,0)</f>
        <v>0</v>
      </c>
      <c r="AM754" s="74" t="n">
        <f aca="false">IF(K754&lt;=0,AM753+1,0)</f>
        <v>2</v>
      </c>
    </row>
    <row r="755" customFormat="false" ht="15" hidden="false" customHeight="false" outlineLevel="0" collapsed="false">
      <c r="A755" s="61" t="n">
        <v>754</v>
      </c>
      <c r="B755" s="62" t="n">
        <v>42968.40625</v>
      </c>
      <c r="C755" s="63" t="n">
        <f aca="false">YEAR(B755)</f>
        <v>2017</v>
      </c>
      <c r="D755" s="32" t="s">
        <v>277</v>
      </c>
      <c r="E755" s="64" t="n">
        <v>9868</v>
      </c>
      <c r="F755" s="65" t="n">
        <v>-0.0024</v>
      </c>
      <c r="G755" s="66" t="n">
        <v>-23.6832</v>
      </c>
      <c r="H755" s="67" t="n">
        <f aca="false">E755+IF(D755="Long",1,-1)*G755</f>
        <v>9844.3168</v>
      </c>
      <c r="I755" s="68" t="n">
        <f aca="false">Assumptions!$B$58</f>
        <v>5.35750011455817</v>
      </c>
      <c r="J755" s="68" t="n">
        <f aca="false">INDEX(Yearly!$T$5:$T$22,MATCH(C755,Yearly!$A$5:$A$22,0))</f>
        <v>0.834935082788286</v>
      </c>
      <c r="K755" s="68" t="n">
        <f aca="false">G755-I755-J755</f>
        <v>-29.8756351973465</v>
      </c>
      <c r="L755" s="69" t="n">
        <f aca="false">(I755+J755)/Assumptions!$B$8</f>
        <v>0.000273047702708743</v>
      </c>
      <c r="M755" s="70" t="n">
        <f aca="false">F755-L755</f>
        <v>-0.00267304770270874</v>
      </c>
      <c r="N755" s="71" t="n">
        <f aca="false">G755*Assumptions!$B$7</f>
        <v>-186268.368</v>
      </c>
      <c r="O755" s="71" t="n">
        <f aca="false">K755*Assumptions!$B$7</f>
        <v>-234971.87082713</v>
      </c>
      <c r="P755" s="68" t="n">
        <f aca="false">P754+G755</f>
        <v>11935.13364</v>
      </c>
      <c r="Q755" s="68" t="n">
        <f aca="false">MAX(Q754,P755)</f>
        <v>12006.04298</v>
      </c>
      <c r="R755" s="68" t="n">
        <f aca="false">Q755-P755</f>
        <v>70.9093400000002</v>
      </c>
      <c r="S755" s="68" t="n">
        <f aca="false">S754+K755</f>
        <v>7347.37409384906</v>
      </c>
      <c r="T755" s="68" t="n">
        <f aca="false">MAX(T754,S755)</f>
        <v>7436.8607394411</v>
      </c>
      <c r="U755" s="68" t="n">
        <f aca="false">T755-S755</f>
        <v>89.4866455920392</v>
      </c>
      <c r="V755" s="70" t="n">
        <f aca="false">V754+F755</f>
        <v>2.172</v>
      </c>
      <c r="W755" s="70" t="n">
        <f aca="false">MAX(W754,V755)</f>
        <v>2.1792</v>
      </c>
      <c r="X755" s="70" t="n">
        <f aca="false">W755-V755</f>
        <v>0.0072000000000001</v>
      </c>
      <c r="Y755" s="70" t="n">
        <f aca="false">Y754+M755</f>
        <v>1.96970846771341</v>
      </c>
      <c r="Z755" s="70" t="n">
        <f aca="false">MAX(Z754,Y755)</f>
        <v>1.97772761082154</v>
      </c>
      <c r="AA755" s="70" t="n">
        <f aca="false">Z755-Y755</f>
        <v>0.00801914310812624</v>
      </c>
      <c r="AB755" s="72" t="n">
        <f aca="false">AB754*(1+F755)</f>
        <v>7.86497438479654</v>
      </c>
      <c r="AC755" s="73" t="n">
        <f aca="false">MAX(AC754,AB755)</f>
        <v>7.92188306510861</v>
      </c>
      <c r="AD755" s="70" t="n">
        <f aca="false">1-AB755/AC755</f>
        <v>0.00718373142399986</v>
      </c>
      <c r="AE755" s="73" t="n">
        <f aca="false">AE754*(1+M755)</f>
        <v>6.42781918606565</v>
      </c>
      <c r="AF755" s="73" t="n">
        <f aca="false">MAX(AF754,AE755)</f>
        <v>6.47964810274278</v>
      </c>
      <c r="AG755" s="70" t="n">
        <f aca="false">1-AE755/AF755</f>
        <v>0.00799872398243318</v>
      </c>
      <c r="AH755" s="74" t="n">
        <f aca="false">IF(R755&gt;0,AH754+1,0)</f>
        <v>3</v>
      </c>
      <c r="AI755" s="74" t="n">
        <f aca="false">IF(U755&gt;0,AI754+1,0)</f>
        <v>3</v>
      </c>
      <c r="AJ755" s="74" t="n">
        <f aca="false">IF(G755&gt;0,AJ754+1,0)</f>
        <v>0</v>
      </c>
      <c r="AK755" s="74" t="n">
        <f aca="false">IF(G755&lt;=0,AK754+1,0)</f>
        <v>3</v>
      </c>
      <c r="AL755" s="74" t="n">
        <f aca="false">IF(K755&gt;0,AL754+1,0)</f>
        <v>0</v>
      </c>
      <c r="AM755" s="74" t="n">
        <f aca="false">IF(K755&lt;=0,AM754+1,0)</f>
        <v>3</v>
      </c>
    </row>
    <row r="756" customFormat="false" ht="15" hidden="false" customHeight="false" outlineLevel="0" collapsed="false">
      <c r="A756" s="61" t="n">
        <v>755</v>
      </c>
      <c r="B756" s="62" t="n">
        <v>42968.4805555556</v>
      </c>
      <c r="C756" s="63" t="n">
        <f aca="false">YEAR(B756)</f>
        <v>2017</v>
      </c>
      <c r="D756" s="32" t="s">
        <v>276</v>
      </c>
      <c r="E756" s="64" t="n">
        <v>9844.3</v>
      </c>
      <c r="F756" s="65" t="n">
        <v>0.0008</v>
      </c>
      <c r="G756" s="66" t="n">
        <v>7.87544</v>
      </c>
      <c r="H756" s="67" t="n">
        <f aca="false">E756+IF(D756="Long",1,-1)*G756</f>
        <v>9836.42456</v>
      </c>
      <c r="I756" s="68" t="n">
        <f aca="false">Assumptions!$B$58</f>
        <v>5.35750011455817</v>
      </c>
      <c r="J756" s="68" t="n">
        <f aca="false">INDEX(Yearly!$T$5:$T$22,MATCH(C756,Yearly!$A$5:$A$22,0))</f>
        <v>0.834935082788286</v>
      </c>
      <c r="K756" s="68" t="n">
        <f aca="false">G756-I756-J756</f>
        <v>1.68300480265355</v>
      </c>
      <c r="L756" s="69" t="n">
        <f aca="false">(I756+J756)/Assumptions!$B$8</f>
        <v>0.000273047702708743</v>
      </c>
      <c r="M756" s="70" t="n">
        <f aca="false">F756-L756</f>
        <v>0.000526952297291257</v>
      </c>
      <c r="N756" s="71" t="n">
        <f aca="false">G756*Assumptions!$B$7</f>
        <v>61940.3356</v>
      </c>
      <c r="O756" s="71" t="n">
        <f aca="false">K756*Assumptions!$B$7</f>
        <v>13236.8327728701</v>
      </c>
      <c r="P756" s="68" t="n">
        <f aca="false">P755+G756</f>
        <v>11943.00908</v>
      </c>
      <c r="Q756" s="68" t="n">
        <f aca="false">MAX(Q755,P756)</f>
        <v>12006.04298</v>
      </c>
      <c r="R756" s="68" t="n">
        <f aca="false">Q756-P756</f>
        <v>63.0339000000004</v>
      </c>
      <c r="S756" s="68" t="n">
        <f aca="false">S755+K756</f>
        <v>7349.05709865172</v>
      </c>
      <c r="T756" s="68" t="n">
        <f aca="false">MAX(T755,S756)</f>
        <v>7436.8607394411</v>
      </c>
      <c r="U756" s="68" t="n">
        <f aca="false">T756-S756</f>
        <v>87.803640789386</v>
      </c>
      <c r="V756" s="70" t="n">
        <f aca="false">V755+F756</f>
        <v>2.1728</v>
      </c>
      <c r="W756" s="70" t="n">
        <f aca="false">MAX(W755,V756)</f>
        <v>2.1792</v>
      </c>
      <c r="X756" s="70" t="n">
        <f aca="false">W756-V756</f>
        <v>0.00640000000000018</v>
      </c>
      <c r="Y756" s="70" t="n">
        <f aca="false">Y755+M756</f>
        <v>1.9702354200107</v>
      </c>
      <c r="Z756" s="70" t="n">
        <f aca="false">MAX(Z755,Y756)</f>
        <v>1.97772761082154</v>
      </c>
      <c r="AA756" s="70" t="n">
        <f aca="false">Z756-Y756</f>
        <v>0.00749219081083496</v>
      </c>
      <c r="AB756" s="72" t="n">
        <f aca="false">AB755*(1+F756)</f>
        <v>7.87126636430437</v>
      </c>
      <c r="AC756" s="73" t="n">
        <f aca="false">MAX(AC755,AB756)</f>
        <v>7.92188306510861</v>
      </c>
      <c r="AD756" s="70" t="n">
        <f aca="false">1-AB756/AC756</f>
        <v>0.00638947840913917</v>
      </c>
      <c r="AE756" s="73" t="n">
        <f aca="false">AE755*(1+M756)</f>
        <v>6.43120634015232</v>
      </c>
      <c r="AF756" s="73" t="n">
        <f aca="false">MAX(AF755,AE756)</f>
        <v>6.47964810274278</v>
      </c>
      <c r="AG756" s="70" t="n">
        <f aca="false">1-AE756/AF756</f>
        <v>0.00747598663111981</v>
      </c>
      <c r="AH756" s="74" t="n">
        <f aca="false">IF(R756&gt;0,AH755+1,0)</f>
        <v>4</v>
      </c>
      <c r="AI756" s="74" t="n">
        <f aca="false">IF(U756&gt;0,AI755+1,0)</f>
        <v>4</v>
      </c>
      <c r="AJ756" s="74" t="n">
        <f aca="false">IF(G756&gt;0,AJ755+1,0)</f>
        <v>1</v>
      </c>
      <c r="AK756" s="74" t="n">
        <f aca="false">IF(G756&lt;=0,AK755+1,0)</f>
        <v>0</v>
      </c>
      <c r="AL756" s="74" t="n">
        <f aca="false">IF(K756&gt;0,AL755+1,0)</f>
        <v>1</v>
      </c>
      <c r="AM756" s="74" t="n">
        <f aca="false">IF(K756&lt;=0,AM755+1,0)</f>
        <v>0</v>
      </c>
    </row>
    <row r="757" customFormat="false" ht="15" hidden="false" customHeight="false" outlineLevel="0" collapsed="false">
      <c r="A757" s="61" t="n">
        <v>756</v>
      </c>
      <c r="B757" s="62" t="n">
        <v>42970.6145833333</v>
      </c>
      <c r="C757" s="63" t="n">
        <f aca="false">YEAR(B757)</f>
        <v>2017</v>
      </c>
      <c r="D757" s="32" t="s">
        <v>277</v>
      </c>
      <c r="E757" s="64" t="n">
        <v>9835.95</v>
      </c>
      <c r="F757" s="65" t="n">
        <v>0.0026</v>
      </c>
      <c r="G757" s="66" t="n">
        <v>25.57347</v>
      </c>
      <c r="H757" s="67" t="n">
        <f aca="false">E757+IF(D757="Long",1,-1)*G757</f>
        <v>9861.52347</v>
      </c>
      <c r="I757" s="68" t="n">
        <f aca="false">Assumptions!$B$58</f>
        <v>5.35750011455817</v>
      </c>
      <c r="J757" s="68" t="n">
        <f aca="false">INDEX(Yearly!$T$5:$T$22,MATCH(C757,Yearly!$A$5:$A$22,0))</f>
        <v>0.834935082788286</v>
      </c>
      <c r="K757" s="68" t="n">
        <f aca="false">G757-I757-J757</f>
        <v>19.3810348026536</v>
      </c>
      <c r="L757" s="69" t="n">
        <f aca="false">(I757+J757)/Assumptions!$B$8</f>
        <v>0.000273047702708743</v>
      </c>
      <c r="M757" s="70" t="n">
        <f aca="false">F757-L757</f>
        <v>0.00232695229729126</v>
      </c>
      <c r="N757" s="71" t="n">
        <f aca="false">G757*Assumptions!$B$7</f>
        <v>201135.34155</v>
      </c>
      <c r="O757" s="71" t="n">
        <f aca="false">K757*Assumptions!$B$7</f>
        <v>152431.83872287</v>
      </c>
      <c r="P757" s="68" t="n">
        <f aca="false">P756+G757</f>
        <v>11968.58255</v>
      </c>
      <c r="Q757" s="68" t="n">
        <f aca="false">MAX(Q756,P757)</f>
        <v>12006.04298</v>
      </c>
      <c r="R757" s="68" t="n">
        <f aca="false">Q757-P757</f>
        <v>37.460430000001</v>
      </c>
      <c r="S757" s="68" t="n">
        <f aca="false">S756+K757</f>
        <v>7368.43813345437</v>
      </c>
      <c r="T757" s="68" t="n">
        <f aca="false">MAX(T756,S757)</f>
        <v>7436.8607394411</v>
      </c>
      <c r="U757" s="68" t="n">
        <f aca="false">T757-S757</f>
        <v>68.4226059867324</v>
      </c>
      <c r="V757" s="70" t="n">
        <f aca="false">V756+F757</f>
        <v>2.1754</v>
      </c>
      <c r="W757" s="70" t="n">
        <f aca="false">MAX(W756,V757)</f>
        <v>2.1792</v>
      </c>
      <c r="X757" s="70" t="n">
        <f aca="false">W757-V757</f>
        <v>0.00380000000000003</v>
      </c>
      <c r="Y757" s="70" t="n">
        <f aca="false">Y756+M757</f>
        <v>1.97256237230799</v>
      </c>
      <c r="Z757" s="70" t="n">
        <f aca="false">MAX(Z756,Y757)</f>
        <v>1.97772761082154</v>
      </c>
      <c r="AA757" s="70" t="n">
        <f aca="false">Z757-Y757</f>
        <v>0.00516523851354367</v>
      </c>
      <c r="AB757" s="72" t="n">
        <f aca="false">AB756*(1+F757)</f>
        <v>7.89173165685156</v>
      </c>
      <c r="AC757" s="73" t="n">
        <f aca="false">MAX(AC756,AB757)</f>
        <v>7.92188306510861</v>
      </c>
      <c r="AD757" s="70" t="n">
        <f aca="false">1-AB757/AC757</f>
        <v>0.003806091053003</v>
      </c>
      <c r="AE757" s="73" t="n">
        <f aca="false">AE756*(1+M757)</f>
        <v>6.44617145051989</v>
      </c>
      <c r="AF757" s="73" t="n">
        <f aca="false">MAX(AF756,AE757)</f>
        <v>6.47964810274278</v>
      </c>
      <c r="AG757" s="70" t="n">
        <f aca="false">1-AE757/AF757</f>
        <v>0.0051664305980943</v>
      </c>
      <c r="AH757" s="74" t="n">
        <f aca="false">IF(R757&gt;0,AH756+1,0)</f>
        <v>5</v>
      </c>
      <c r="AI757" s="74" t="n">
        <f aca="false">IF(U757&gt;0,AI756+1,0)</f>
        <v>5</v>
      </c>
      <c r="AJ757" s="74" t="n">
        <f aca="false">IF(G757&gt;0,AJ756+1,0)</f>
        <v>2</v>
      </c>
      <c r="AK757" s="74" t="n">
        <f aca="false">IF(G757&lt;=0,AK756+1,0)</f>
        <v>0</v>
      </c>
      <c r="AL757" s="74" t="n">
        <f aca="false">IF(K757&gt;0,AL756+1,0)</f>
        <v>2</v>
      </c>
      <c r="AM757" s="74" t="n">
        <f aca="false">IF(K757&lt;=0,AM756+1,0)</f>
        <v>0</v>
      </c>
    </row>
    <row r="758" customFormat="false" ht="15" hidden="false" customHeight="false" outlineLevel="0" collapsed="false">
      <c r="A758" s="61" t="n">
        <v>757</v>
      </c>
      <c r="B758" s="62" t="n">
        <v>42976.40625</v>
      </c>
      <c r="C758" s="63" t="n">
        <f aca="false">YEAR(B758)</f>
        <v>2017</v>
      </c>
      <c r="D758" s="32" t="s">
        <v>276</v>
      </c>
      <c r="E758" s="64" t="n">
        <v>9861.5</v>
      </c>
      <c r="F758" s="65" t="n">
        <v>-0.0014</v>
      </c>
      <c r="G758" s="66" t="n">
        <v>-13.8061</v>
      </c>
      <c r="H758" s="67" t="n">
        <f aca="false">E758+IF(D758="Long",1,-1)*G758</f>
        <v>9875.3061</v>
      </c>
      <c r="I758" s="68" t="n">
        <f aca="false">Assumptions!$B$58</f>
        <v>5.35750011455817</v>
      </c>
      <c r="J758" s="68" t="n">
        <f aca="false">INDEX(Yearly!$T$5:$T$22,MATCH(C758,Yearly!$A$5:$A$22,0))</f>
        <v>0.834935082788286</v>
      </c>
      <c r="K758" s="68" t="n">
        <f aca="false">G758-I758-J758</f>
        <v>-19.9985351973465</v>
      </c>
      <c r="L758" s="69" t="n">
        <f aca="false">(I758+J758)/Assumptions!$B$8</f>
        <v>0.000273047702708743</v>
      </c>
      <c r="M758" s="70" t="n">
        <f aca="false">F758-L758</f>
        <v>-0.00167304770270874</v>
      </c>
      <c r="N758" s="71" t="n">
        <f aca="false">G758*Assumptions!$B$7</f>
        <v>-108584.9765</v>
      </c>
      <c r="O758" s="71" t="n">
        <f aca="false">K758*Assumptions!$B$7</f>
        <v>-157288.47932713</v>
      </c>
      <c r="P758" s="68" t="n">
        <f aca="false">P757+G758</f>
        <v>11954.77645</v>
      </c>
      <c r="Q758" s="68" t="n">
        <f aca="false">MAX(Q757,P758)</f>
        <v>12006.04298</v>
      </c>
      <c r="R758" s="68" t="n">
        <f aca="false">Q758-P758</f>
        <v>51.2665300000008</v>
      </c>
      <c r="S758" s="68" t="n">
        <f aca="false">S757+K758</f>
        <v>7348.43959825702</v>
      </c>
      <c r="T758" s="68" t="n">
        <f aca="false">MAX(T757,S758)</f>
        <v>7436.8607394411</v>
      </c>
      <c r="U758" s="68" t="n">
        <f aca="false">T758-S758</f>
        <v>88.4211411840788</v>
      </c>
      <c r="V758" s="70" t="n">
        <f aca="false">V757+F758</f>
        <v>2.174</v>
      </c>
      <c r="W758" s="70" t="n">
        <f aca="false">MAX(W757,V758)</f>
        <v>2.1792</v>
      </c>
      <c r="X758" s="70" t="n">
        <f aca="false">W758-V758</f>
        <v>0.00519999999999987</v>
      </c>
      <c r="Y758" s="70" t="n">
        <f aca="false">Y757+M758</f>
        <v>1.97088932460529</v>
      </c>
      <c r="Z758" s="70" t="n">
        <f aca="false">MAX(Z757,Y758)</f>
        <v>1.97772761082154</v>
      </c>
      <c r="AA758" s="70" t="n">
        <f aca="false">Z758-Y758</f>
        <v>0.00683828621625238</v>
      </c>
      <c r="AB758" s="72" t="n">
        <f aca="false">AB757*(1+F758)</f>
        <v>7.88068323253197</v>
      </c>
      <c r="AC758" s="73" t="n">
        <f aca="false">MAX(AC757,AB758)</f>
        <v>7.92188306510861</v>
      </c>
      <c r="AD758" s="70" t="n">
        <f aca="false">1-AB758/AC758</f>
        <v>0.0052007625255287</v>
      </c>
      <c r="AE758" s="73" t="n">
        <f aca="false">AE757*(1+M758)</f>
        <v>6.43538669818333</v>
      </c>
      <c r="AF758" s="73" t="n">
        <f aca="false">MAX(AF757,AE758)</f>
        <v>6.47964810274278</v>
      </c>
      <c r="AG758" s="70" t="n">
        <f aca="false">1-AE758/AF758</f>
        <v>0.00683083461595957</v>
      </c>
      <c r="AH758" s="74" t="n">
        <f aca="false">IF(R758&gt;0,AH757+1,0)</f>
        <v>6</v>
      </c>
      <c r="AI758" s="74" t="n">
        <f aca="false">IF(U758&gt;0,AI757+1,0)</f>
        <v>6</v>
      </c>
      <c r="AJ758" s="74" t="n">
        <f aca="false">IF(G758&gt;0,AJ757+1,0)</f>
        <v>0</v>
      </c>
      <c r="AK758" s="74" t="n">
        <f aca="false">IF(G758&lt;=0,AK757+1,0)</f>
        <v>1</v>
      </c>
      <c r="AL758" s="74" t="n">
        <f aca="false">IF(K758&gt;0,AL757+1,0)</f>
        <v>0</v>
      </c>
      <c r="AM758" s="74" t="n">
        <f aca="false">IF(K758&lt;=0,AM757+1,0)</f>
        <v>1</v>
      </c>
    </row>
    <row r="759" customFormat="false" ht="15" hidden="false" customHeight="false" outlineLevel="0" collapsed="false">
      <c r="A759" s="61" t="n">
        <v>758</v>
      </c>
      <c r="B759" s="62" t="n">
        <v>42977.40625</v>
      </c>
      <c r="C759" s="63" t="n">
        <f aca="false">YEAR(B759)</f>
        <v>2017</v>
      </c>
      <c r="D759" s="32" t="s">
        <v>277</v>
      </c>
      <c r="E759" s="64" t="n">
        <v>9875.65</v>
      </c>
      <c r="F759" s="65" t="n">
        <v>0.0006</v>
      </c>
      <c r="G759" s="66" t="n">
        <v>5.92539</v>
      </c>
      <c r="H759" s="67" t="n">
        <f aca="false">E759+IF(D759="Long",1,-1)*G759</f>
        <v>9881.57539</v>
      </c>
      <c r="I759" s="68" t="n">
        <f aca="false">Assumptions!$B$58</f>
        <v>5.35750011455817</v>
      </c>
      <c r="J759" s="68" t="n">
        <f aca="false">INDEX(Yearly!$T$5:$T$22,MATCH(C759,Yearly!$A$5:$A$22,0))</f>
        <v>0.834935082788286</v>
      </c>
      <c r="K759" s="68" t="n">
        <f aca="false">G759-I759-J759</f>
        <v>-0.267045197346454</v>
      </c>
      <c r="L759" s="69" t="n">
        <f aca="false">(I759+J759)/Assumptions!$B$8</f>
        <v>0.000273047702708743</v>
      </c>
      <c r="M759" s="70" t="n">
        <f aca="false">F759-L759</f>
        <v>0.000326952297291257</v>
      </c>
      <c r="N759" s="71" t="n">
        <f aca="false">G759*Assumptions!$B$7</f>
        <v>46603.19235</v>
      </c>
      <c r="O759" s="71" t="n">
        <f aca="false">K759*Assumptions!$B$7</f>
        <v>-2100.31047712986</v>
      </c>
      <c r="P759" s="68" t="n">
        <f aca="false">P758+G759</f>
        <v>11960.70184</v>
      </c>
      <c r="Q759" s="68" t="n">
        <f aca="false">MAX(Q758,P759)</f>
        <v>12006.04298</v>
      </c>
      <c r="R759" s="68" t="n">
        <f aca="false">Q759-P759</f>
        <v>45.3411400000005</v>
      </c>
      <c r="S759" s="68" t="n">
        <f aca="false">S758+K759</f>
        <v>7348.17255305968</v>
      </c>
      <c r="T759" s="68" t="n">
        <f aca="false">MAX(T758,S759)</f>
        <v>7436.8607394411</v>
      </c>
      <c r="U759" s="68" t="n">
        <f aca="false">T759-S759</f>
        <v>88.6881863814251</v>
      </c>
      <c r="V759" s="70" t="n">
        <f aca="false">V758+F759</f>
        <v>2.1746</v>
      </c>
      <c r="W759" s="70" t="n">
        <f aca="false">MAX(W758,V759)</f>
        <v>2.1792</v>
      </c>
      <c r="X759" s="70" t="n">
        <f aca="false">W759-V759</f>
        <v>0.00459999999999994</v>
      </c>
      <c r="Y759" s="70" t="n">
        <f aca="false">Y758+M759</f>
        <v>1.97121627690258</v>
      </c>
      <c r="Z759" s="70" t="n">
        <f aca="false">MAX(Z758,Y759)</f>
        <v>1.97772761082154</v>
      </c>
      <c r="AA759" s="70" t="n">
        <f aca="false">Z759-Y759</f>
        <v>0.00651133391896108</v>
      </c>
      <c r="AB759" s="72" t="n">
        <f aca="false">AB758*(1+F759)</f>
        <v>7.88541164247149</v>
      </c>
      <c r="AC759" s="73" t="n">
        <f aca="false">MAX(AC758,AB759)</f>
        <v>7.92188306510861</v>
      </c>
      <c r="AD759" s="70" t="n">
        <f aca="false">1-AB759/AC759</f>
        <v>0.00460388298304415</v>
      </c>
      <c r="AE759" s="73" t="n">
        <f aca="false">AE758*(1+M759)</f>
        <v>6.43749076264826</v>
      </c>
      <c r="AF759" s="73" t="n">
        <f aca="false">MAX(AF758,AE759)</f>
        <v>6.47964810274278</v>
      </c>
      <c r="AG759" s="70" t="n">
        <f aca="false">1-AE759/AF759</f>
        <v>0.00650611567573844</v>
      </c>
      <c r="AH759" s="74" t="n">
        <f aca="false">IF(R759&gt;0,AH758+1,0)</f>
        <v>7</v>
      </c>
      <c r="AI759" s="74" t="n">
        <f aca="false">IF(U759&gt;0,AI758+1,0)</f>
        <v>7</v>
      </c>
      <c r="AJ759" s="74" t="n">
        <f aca="false">IF(G759&gt;0,AJ758+1,0)</f>
        <v>1</v>
      </c>
      <c r="AK759" s="74" t="n">
        <f aca="false">IF(G759&lt;=0,AK758+1,0)</f>
        <v>0</v>
      </c>
      <c r="AL759" s="74" t="n">
        <f aca="false">IF(K759&gt;0,AL758+1,0)</f>
        <v>0</v>
      </c>
      <c r="AM759" s="74" t="n">
        <f aca="false">IF(K759&lt;=0,AM758+1,0)</f>
        <v>2</v>
      </c>
    </row>
    <row r="760" customFormat="false" ht="15" hidden="false" customHeight="false" outlineLevel="0" collapsed="false">
      <c r="A760" s="61" t="n">
        <v>759</v>
      </c>
      <c r="B760" s="62" t="n">
        <v>42982.5104166667</v>
      </c>
      <c r="C760" s="63" t="n">
        <f aca="false">YEAR(B760)</f>
        <v>2017</v>
      </c>
      <c r="D760" s="32" t="s">
        <v>276</v>
      </c>
      <c r="E760" s="64" t="n">
        <v>9881.4</v>
      </c>
      <c r="F760" s="65" t="n">
        <v>-0.0025</v>
      </c>
      <c r="G760" s="66" t="n">
        <v>-24.7035</v>
      </c>
      <c r="H760" s="67" t="n">
        <f aca="false">E760+IF(D760="Long",1,-1)*G760</f>
        <v>9906.1035</v>
      </c>
      <c r="I760" s="68" t="n">
        <f aca="false">Assumptions!$B$58</f>
        <v>5.35750011455817</v>
      </c>
      <c r="J760" s="68" t="n">
        <f aca="false">INDEX(Yearly!$T$5:$T$22,MATCH(C760,Yearly!$A$5:$A$22,0))</f>
        <v>0.834935082788286</v>
      </c>
      <c r="K760" s="68" t="n">
        <f aca="false">G760-I760-J760</f>
        <v>-30.8959351973465</v>
      </c>
      <c r="L760" s="69" t="n">
        <f aca="false">(I760+J760)/Assumptions!$B$8</f>
        <v>0.000273047702708743</v>
      </c>
      <c r="M760" s="70" t="n">
        <f aca="false">F760-L760</f>
        <v>-0.00277304770270874</v>
      </c>
      <c r="N760" s="71" t="n">
        <f aca="false">G760*Assumptions!$B$7</f>
        <v>-194293.0275</v>
      </c>
      <c r="O760" s="71" t="n">
        <f aca="false">K760*Assumptions!$B$7</f>
        <v>-242996.53032713</v>
      </c>
      <c r="P760" s="68" t="n">
        <f aca="false">P759+G760</f>
        <v>11935.99834</v>
      </c>
      <c r="Q760" s="68" t="n">
        <f aca="false">MAX(Q759,P760)</f>
        <v>12006.04298</v>
      </c>
      <c r="R760" s="68" t="n">
        <f aca="false">Q760-P760</f>
        <v>70.0446400000001</v>
      </c>
      <c r="S760" s="68" t="n">
        <f aca="false">S759+K760</f>
        <v>7317.27661786233</v>
      </c>
      <c r="T760" s="68" t="n">
        <f aca="false">MAX(T759,S760)</f>
        <v>7436.8607394411</v>
      </c>
      <c r="U760" s="68" t="n">
        <f aca="false">T760-S760</f>
        <v>119.584121578771</v>
      </c>
      <c r="V760" s="70" t="n">
        <f aca="false">V759+F760</f>
        <v>2.1721</v>
      </c>
      <c r="W760" s="70" t="n">
        <f aca="false">MAX(W759,V760)</f>
        <v>2.1792</v>
      </c>
      <c r="X760" s="70" t="n">
        <f aca="false">W760-V760</f>
        <v>0.00709999999999988</v>
      </c>
      <c r="Y760" s="70" t="n">
        <f aca="false">Y759+M760</f>
        <v>1.96844322919987</v>
      </c>
      <c r="Z760" s="70" t="n">
        <f aca="false">MAX(Z759,Y760)</f>
        <v>1.97772761082154</v>
      </c>
      <c r="AA760" s="70" t="n">
        <f aca="false">Z760-Y760</f>
        <v>0.00928438162166989</v>
      </c>
      <c r="AB760" s="72" t="n">
        <f aca="false">AB759*(1+F760)</f>
        <v>7.86569811336531</v>
      </c>
      <c r="AC760" s="73" t="n">
        <f aca="false">MAX(AC759,AB760)</f>
        <v>7.92188306510861</v>
      </c>
      <c r="AD760" s="70" t="n">
        <f aca="false">1-AB760/AC760</f>
        <v>0.00709237327558654</v>
      </c>
      <c r="AE760" s="73" t="n">
        <f aca="false">AE759*(1+M760)</f>
        <v>6.41963929367769</v>
      </c>
      <c r="AF760" s="73" t="n">
        <f aca="false">MAX(AF759,AE760)</f>
        <v>6.47964810274278</v>
      </c>
      <c r="AG760" s="70" t="n">
        <f aca="false">1-AE760/AF760</f>
        <v>0.00926112160931902</v>
      </c>
      <c r="AH760" s="74" t="n">
        <f aca="false">IF(R760&gt;0,AH759+1,0)</f>
        <v>8</v>
      </c>
      <c r="AI760" s="74" t="n">
        <f aca="false">IF(U760&gt;0,AI759+1,0)</f>
        <v>8</v>
      </c>
      <c r="AJ760" s="74" t="n">
        <f aca="false">IF(G760&gt;0,AJ759+1,0)</f>
        <v>0</v>
      </c>
      <c r="AK760" s="74" t="n">
        <f aca="false">IF(G760&lt;=0,AK759+1,0)</f>
        <v>1</v>
      </c>
      <c r="AL760" s="74" t="n">
        <f aca="false">IF(K760&gt;0,AL759+1,0)</f>
        <v>0</v>
      </c>
      <c r="AM760" s="74" t="n">
        <f aca="false">IF(K760&lt;=0,AM759+1,0)</f>
        <v>3</v>
      </c>
    </row>
    <row r="761" customFormat="false" ht="15" hidden="false" customHeight="false" outlineLevel="0" collapsed="false">
      <c r="A761" s="61" t="n">
        <v>760</v>
      </c>
      <c r="B761" s="62" t="n">
        <v>42982.6236111111</v>
      </c>
      <c r="C761" s="63" t="n">
        <f aca="false">YEAR(B761)</f>
        <v>2017</v>
      </c>
      <c r="D761" s="32" t="s">
        <v>277</v>
      </c>
      <c r="E761" s="64" t="n">
        <v>9906.05</v>
      </c>
      <c r="F761" s="65" t="n">
        <v>-0.0001</v>
      </c>
      <c r="G761" s="66" t="n">
        <v>-0.990605</v>
      </c>
      <c r="H761" s="67" t="n">
        <f aca="false">E761+IF(D761="Long",1,-1)*G761</f>
        <v>9905.059395</v>
      </c>
      <c r="I761" s="68" t="n">
        <f aca="false">Assumptions!$B$58</f>
        <v>5.35750011455817</v>
      </c>
      <c r="J761" s="68" t="n">
        <f aca="false">INDEX(Yearly!$T$5:$T$22,MATCH(C761,Yearly!$A$5:$A$22,0))</f>
        <v>0.834935082788286</v>
      </c>
      <c r="K761" s="68" t="n">
        <f aca="false">G761-I761-J761</f>
        <v>-7.18304019734645</v>
      </c>
      <c r="L761" s="69" t="n">
        <f aca="false">(I761+J761)/Assumptions!$B$8</f>
        <v>0.000273047702708743</v>
      </c>
      <c r="M761" s="70" t="n">
        <f aca="false">F761-L761</f>
        <v>-0.000373047702708743</v>
      </c>
      <c r="N761" s="71" t="n">
        <f aca="false">G761*Assumptions!$B$7</f>
        <v>-7791.108325</v>
      </c>
      <c r="O761" s="71" t="n">
        <f aca="false">K761*Assumptions!$B$7</f>
        <v>-56494.6111521299</v>
      </c>
      <c r="P761" s="68" t="n">
        <f aca="false">P760+G761</f>
        <v>11935.007735</v>
      </c>
      <c r="Q761" s="68" t="n">
        <f aca="false">MAX(Q760,P761)</f>
        <v>12006.04298</v>
      </c>
      <c r="R761" s="68" t="n">
        <f aca="false">Q761-P761</f>
        <v>71.0352450000009</v>
      </c>
      <c r="S761" s="68" t="n">
        <f aca="false">S760+K761</f>
        <v>7310.09357766498</v>
      </c>
      <c r="T761" s="68" t="n">
        <f aca="false">MAX(T760,S761)</f>
        <v>7436.8607394411</v>
      </c>
      <c r="U761" s="68" t="n">
        <f aca="false">T761-S761</f>
        <v>126.767161776118</v>
      </c>
      <c r="V761" s="70" t="n">
        <f aca="false">V760+F761</f>
        <v>2.172</v>
      </c>
      <c r="W761" s="70" t="n">
        <f aca="false">MAX(W760,V761)</f>
        <v>2.1792</v>
      </c>
      <c r="X761" s="70" t="n">
        <f aca="false">W761-V761</f>
        <v>0.0072000000000001</v>
      </c>
      <c r="Y761" s="70" t="n">
        <f aca="false">Y760+M761</f>
        <v>1.96807018149716</v>
      </c>
      <c r="Z761" s="70" t="n">
        <f aca="false">MAX(Z760,Y761)</f>
        <v>1.97772761082154</v>
      </c>
      <c r="AA761" s="70" t="n">
        <f aca="false">Z761-Y761</f>
        <v>0.00965742932437874</v>
      </c>
      <c r="AB761" s="72" t="n">
        <f aca="false">AB760*(1+F761)</f>
        <v>7.86491154355398</v>
      </c>
      <c r="AC761" s="73" t="n">
        <f aca="false">MAX(AC760,AB761)</f>
        <v>7.92188306510861</v>
      </c>
      <c r="AD761" s="70" t="n">
        <f aca="false">1-AB761/AC761</f>
        <v>0.00719166403825888</v>
      </c>
      <c r="AE761" s="73" t="n">
        <f aca="false">AE760*(1+M761)</f>
        <v>6.41724446198696</v>
      </c>
      <c r="AF761" s="73" t="n">
        <f aca="false">MAX(AF760,AE761)</f>
        <v>6.47964810274278</v>
      </c>
      <c r="AG761" s="70" t="n">
        <f aca="false">1-AE761/AF761</f>
        <v>0.00963071447188679</v>
      </c>
      <c r="AH761" s="74" t="n">
        <f aca="false">IF(R761&gt;0,AH760+1,0)</f>
        <v>9</v>
      </c>
      <c r="AI761" s="74" t="n">
        <f aca="false">IF(U761&gt;0,AI760+1,0)</f>
        <v>9</v>
      </c>
      <c r="AJ761" s="74" t="n">
        <f aca="false">IF(G761&gt;0,AJ760+1,0)</f>
        <v>0</v>
      </c>
      <c r="AK761" s="74" t="n">
        <f aca="false">IF(G761&lt;=0,AK760+1,0)</f>
        <v>2</v>
      </c>
      <c r="AL761" s="74" t="n">
        <f aca="false">IF(K761&gt;0,AL760+1,0)</f>
        <v>0</v>
      </c>
      <c r="AM761" s="74" t="n">
        <f aca="false">IF(K761&lt;=0,AM760+1,0)</f>
        <v>4</v>
      </c>
    </row>
    <row r="762" customFormat="false" ht="15" hidden="false" customHeight="false" outlineLevel="0" collapsed="false">
      <c r="A762" s="61" t="n">
        <v>761</v>
      </c>
      <c r="B762" s="62" t="n">
        <v>42984.40625</v>
      </c>
      <c r="C762" s="63" t="n">
        <f aca="false">YEAR(B762)</f>
        <v>2017</v>
      </c>
      <c r="D762" s="32" t="s">
        <v>276</v>
      </c>
      <c r="E762" s="64" t="n">
        <v>9905.15</v>
      </c>
      <c r="F762" s="65" t="n">
        <v>-0.0009</v>
      </c>
      <c r="G762" s="66" t="n">
        <v>-8.914635</v>
      </c>
      <c r="H762" s="67" t="n">
        <f aca="false">E762+IF(D762="Long",1,-1)*G762</f>
        <v>9914.064635</v>
      </c>
      <c r="I762" s="68" t="n">
        <f aca="false">Assumptions!$B$58</f>
        <v>5.35750011455817</v>
      </c>
      <c r="J762" s="68" t="n">
        <f aca="false">INDEX(Yearly!$T$5:$T$22,MATCH(C762,Yearly!$A$5:$A$22,0))</f>
        <v>0.834935082788286</v>
      </c>
      <c r="K762" s="68" t="n">
        <f aca="false">G762-I762-J762</f>
        <v>-15.1070701973465</v>
      </c>
      <c r="L762" s="69" t="n">
        <f aca="false">(I762+J762)/Assumptions!$B$8</f>
        <v>0.000273047702708743</v>
      </c>
      <c r="M762" s="70" t="n">
        <f aca="false">F762-L762</f>
        <v>-0.00117304770270874</v>
      </c>
      <c r="N762" s="71" t="n">
        <f aca="false">G762*Assumptions!$B$7</f>
        <v>-70113.604275</v>
      </c>
      <c r="O762" s="71" t="n">
        <f aca="false">K762*Assumptions!$B$7</f>
        <v>-118817.10710213</v>
      </c>
      <c r="P762" s="68" t="n">
        <f aca="false">P761+G762</f>
        <v>11926.0931</v>
      </c>
      <c r="Q762" s="68" t="n">
        <f aca="false">MAX(Q761,P762)</f>
        <v>12006.04298</v>
      </c>
      <c r="R762" s="68" t="n">
        <f aca="false">Q762-P762</f>
        <v>79.9498800000001</v>
      </c>
      <c r="S762" s="68" t="n">
        <f aca="false">S761+K762</f>
        <v>7294.98650746764</v>
      </c>
      <c r="T762" s="68" t="n">
        <f aca="false">MAX(T761,S762)</f>
        <v>7436.8607394411</v>
      </c>
      <c r="U762" s="68" t="n">
        <f aca="false">T762-S762</f>
        <v>141.874231973465</v>
      </c>
      <c r="V762" s="70" t="n">
        <f aca="false">V761+F762</f>
        <v>2.1711</v>
      </c>
      <c r="W762" s="70" t="n">
        <f aca="false">MAX(W761,V762)</f>
        <v>2.1792</v>
      </c>
      <c r="X762" s="70" t="n">
        <f aca="false">W762-V762</f>
        <v>0.00810000000000022</v>
      </c>
      <c r="Y762" s="70" t="n">
        <f aca="false">Y761+M762</f>
        <v>1.96689713379445</v>
      </c>
      <c r="Z762" s="70" t="n">
        <f aca="false">MAX(Z761,Y762)</f>
        <v>1.97772761082154</v>
      </c>
      <c r="AA762" s="70" t="n">
        <f aca="false">Z762-Y762</f>
        <v>0.0108304770270875</v>
      </c>
      <c r="AB762" s="72" t="n">
        <f aca="false">AB761*(1+F762)</f>
        <v>7.85783312316478</v>
      </c>
      <c r="AC762" s="73" t="n">
        <f aca="false">MAX(AC761,AB762)</f>
        <v>7.92188306510861</v>
      </c>
      <c r="AD762" s="70" t="n">
        <f aca="false">1-AB762/AC762</f>
        <v>0.00808519154062459</v>
      </c>
      <c r="AE762" s="73" t="n">
        <f aca="false">AE761*(1+M762)</f>
        <v>6.40971672811311</v>
      </c>
      <c r="AF762" s="73" t="n">
        <f aca="false">MAX(AF761,AE762)</f>
        <v>6.47964810274278</v>
      </c>
      <c r="AG762" s="70" t="n">
        <f aca="false">1-AE762/AF762</f>
        <v>0.0107924648871089</v>
      </c>
      <c r="AH762" s="74" t="n">
        <f aca="false">IF(R762&gt;0,AH761+1,0)</f>
        <v>10</v>
      </c>
      <c r="AI762" s="74" t="n">
        <f aca="false">IF(U762&gt;0,AI761+1,0)</f>
        <v>10</v>
      </c>
      <c r="AJ762" s="74" t="n">
        <f aca="false">IF(G762&gt;0,AJ761+1,0)</f>
        <v>0</v>
      </c>
      <c r="AK762" s="74" t="n">
        <f aca="false">IF(G762&lt;=0,AK761+1,0)</f>
        <v>3</v>
      </c>
      <c r="AL762" s="74" t="n">
        <f aca="false">IF(K762&gt;0,AL761+1,0)</f>
        <v>0</v>
      </c>
      <c r="AM762" s="74" t="n">
        <f aca="false">IF(K762&lt;=0,AM761+1,0)</f>
        <v>5</v>
      </c>
    </row>
    <row r="763" customFormat="false" ht="15" hidden="false" customHeight="false" outlineLevel="0" collapsed="false">
      <c r="A763" s="61" t="n">
        <v>762</v>
      </c>
      <c r="B763" s="62" t="n">
        <v>42984.53125</v>
      </c>
      <c r="C763" s="63" t="n">
        <f aca="false">YEAR(B763)</f>
        <v>2017</v>
      </c>
      <c r="D763" s="32" t="s">
        <v>277</v>
      </c>
      <c r="E763" s="64" t="n">
        <v>9913.9</v>
      </c>
      <c r="F763" s="65" t="n">
        <v>0.0036</v>
      </c>
      <c r="G763" s="66" t="n">
        <v>35.69004</v>
      </c>
      <c r="H763" s="67" t="n">
        <f aca="false">E763+IF(D763="Long",1,-1)*G763</f>
        <v>9949.59004</v>
      </c>
      <c r="I763" s="68" t="n">
        <f aca="false">Assumptions!$B$58</f>
        <v>5.35750011455817</v>
      </c>
      <c r="J763" s="68" t="n">
        <f aca="false">INDEX(Yearly!$T$5:$T$22,MATCH(C763,Yearly!$A$5:$A$22,0))</f>
        <v>0.834935082788286</v>
      </c>
      <c r="K763" s="68" t="n">
        <f aca="false">G763-I763-J763</f>
        <v>29.4976048026536</v>
      </c>
      <c r="L763" s="69" t="n">
        <f aca="false">(I763+J763)/Assumptions!$B$8</f>
        <v>0.000273047702708743</v>
      </c>
      <c r="M763" s="70" t="n">
        <f aca="false">F763-L763</f>
        <v>0.00332695229729126</v>
      </c>
      <c r="N763" s="71" t="n">
        <f aca="false">G763*Assumptions!$B$7</f>
        <v>280702.1646</v>
      </c>
      <c r="O763" s="71" t="n">
        <f aca="false">K763*Assumptions!$B$7</f>
        <v>231998.66177287</v>
      </c>
      <c r="P763" s="68" t="n">
        <f aca="false">P762+G763</f>
        <v>11961.78314</v>
      </c>
      <c r="Q763" s="68" t="n">
        <f aca="false">MAX(Q762,P763)</f>
        <v>12006.04298</v>
      </c>
      <c r="R763" s="68" t="n">
        <f aca="false">Q763-P763</f>
        <v>44.2598400000006</v>
      </c>
      <c r="S763" s="68" t="n">
        <f aca="false">S762+K763</f>
        <v>7324.48411227029</v>
      </c>
      <c r="T763" s="68" t="n">
        <f aca="false">MAX(T762,S763)</f>
        <v>7436.8607394411</v>
      </c>
      <c r="U763" s="68" t="n">
        <f aca="false">T763-S763</f>
        <v>112.376627170811</v>
      </c>
      <c r="V763" s="70" t="n">
        <f aca="false">V762+F763</f>
        <v>2.1747</v>
      </c>
      <c r="W763" s="70" t="n">
        <f aca="false">MAX(W762,V763)</f>
        <v>2.1792</v>
      </c>
      <c r="X763" s="70" t="n">
        <f aca="false">W763-V763</f>
        <v>0.00450000000000017</v>
      </c>
      <c r="Y763" s="70" t="n">
        <f aca="false">Y762+M763</f>
        <v>1.97022408609174</v>
      </c>
      <c r="Z763" s="70" t="n">
        <f aca="false">MAX(Z762,Y763)</f>
        <v>1.97772761082154</v>
      </c>
      <c r="AA763" s="70" t="n">
        <f aca="false">Z763-Y763</f>
        <v>0.00750352472979632</v>
      </c>
      <c r="AB763" s="72" t="n">
        <f aca="false">AB762*(1+F763)</f>
        <v>7.88612132240817</v>
      </c>
      <c r="AC763" s="73" t="n">
        <f aca="false">MAX(AC762,AB763)</f>
        <v>7.92188306510861</v>
      </c>
      <c r="AD763" s="70" t="n">
        <f aca="false">1-AB763/AC763</f>
        <v>0.0045142982301708</v>
      </c>
      <c r="AE763" s="73" t="n">
        <f aca="false">AE762*(1+M763)</f>
        <v>6.43104154990669</v>
      </c>
      <c r="AF763" s="73" t="n">
        <f aca="false">MAX(AF762,AE763)</f>
        <v>6.47964810274278</v>
      </c>
      <c r="AG763" s="70" t="n">
        <f aca="false">1-AE763/AF763</f>
        <v>0.00750141860566733</v>
      </c>
      <c r="AH763" s="74" t="n">
        <f aca="false">IF(R763&gt;0,AH762+1,0)</f>
        <v>11</v>
      </c>
      <c r="AI763" s="74" t="n">
        <f aca="false">IF(U763&gt;0,AI762+1,0)</f>
        <v>11</v>
      </c>
      <c r="AJ763" s="74" t="n">
        <f aca="false">IF(G763&gt;0,AJ762+1,0)</f>
        <v>1</v>
      </c>
      <c r="AK763" s="74" t="n">
        <f aca="false">IF(G763&lt;=0,AK762+1,0)</f>
        <v>0</v>
      </c>
      <c r="AL763" s="74" t="n">
        <f aca="false">IF(K763&gt;0,AL762+1,0)</f>
        <v>1</v>
      </c>
      <c r="AM763" s="74" t="n">
        <f aca="false">IF(K763&lt;=0,AM762+1,0)</f>
        <v>0</v>
      </c>
    </row>
    <row r="764" customFormat="false" ht="15" hidden="false" customHeight="false" outlineLevel="0" collapsed="false">
      <c r="A764" s="61" t="n">
        <v>763</v>
      </c>
      <c r="B764" s="62" t="n">
        <v>42985.3854166667</v>
      </c>
      <c r="C764" s="63" t="n">
        <f aca="false">YEAR(B764)</f>
        <v>2017</v>
      </c>
      <c r="D764" s="32" t="s">
        <v>276</v>
      </c>
      <c r="E764" s="64" t="n">
        <v>9949.35</v>
      </c>
      <c r="F764" s="65" t="n">
        <v>0.0005</v>
      </c>
      <c r="G764" s="66" t="n">
        <v>4.974675</v>
      </c>
      <c r="H764" s="67" t="n">
        <f aca="false">E764+IF(D764="Long",1,-1)*G764</f>
        <v>9944.375325</v>
      </c>
      <c r="I764" s="68" t="n">
        <f aca="false">Assumptions!$B$58</f>
        <v>5.35750011455817</v>
      </c>
      <c r="J764" s="68" t="n">
        <f aca="false">INDEX(Yearly!$T$5:$T$22,MATCH(C764,Yearly!$A$5:$A$22,0))</f>
        <v>0.834935082788286</v>
      </c>
      <c r="K764" s="68" t="n">
        <f aca="false">G764-I764-J764</f>
        <v>-1.21776019734645</v>
      </c>
      <c r="L764" s="69" t="n">
        <f aca="false">(I764+J764)/Assumptions!$B$8</f>
        <v>0.000273047702708743</v>
      </c>
      <c r="M764" s="70" t="n">
        <f aca="false">F764-L764</f>
        <v>0.000226952297291257</v>
      </c>
      <c r="N764" s="71" t="n">
        <f aca="false">G764*Assumptions!$B$7</f>
        <v>39125.818875</v>
      </c>
      <c r="O764" s="71" t="n">
        <f aca="false">K764*Assumptions!$B$7</f>
        <v>-9577.68395212986</v>
      </c>
      <c r="P764" s="68" t="n">
        <f aca="false">P763+G764</f>
        <v>11966.757815</v>
      </c>
      <c r="Q764" s="68" t="n">
        <f aca="false">MAX(Q763,P764)</f>
        <v>12006.04298</v>
      </c>
      <c r="R764" s="68" t="n">
        <f aca="false">Q764-P764</f>
        <v>39.2851650000011</v>
      </c>
      <c r="S764" s="68" t="n">
        <f aca="false">S763+K764</f>
        <v>7323.26635207294</v>
      </c>
      <c r="T764" s="68" t="n">
        <f aca="false">MAX(T763,S764)</f>
        <v>7436.8607394411</v>
      </c>
      <c r="U764" s="68" t="n">
        <f aca="false">T764-S764</f>
        <v>113.594387368157</v>
      </c>
      <c r="V764" s="70" t="n">
        <f aca="false">V763+F764</f>
        <v>2.1752</v>
      </c>
      <c r="W764" s="70" t="n">
        <f aca="false">MAX(W763,V764)</f>
        <v>2.1792</v>
      </c>
      <c r="X764" s="70" t="n">
        <f aca="false">W764-V764</f>
        <v>0.004</v>
      </c>
      <c r="Y764" s="70" t="n">
        <f aca="false">Y763+M764</f>
        <v>1.97045103838903</v>
      </c>
      <c r="Z764" s="70" t="n">
        <f aca="false">MAX(Z763,Y764)</f>
        <v>1.97772761082154</v>
      </c>
      <c r="AA764" s="70" t="n">
        <f aca="false">Z764-Y764</f>
        <v>0.00727657243250501</v>
      </c>
      <c r="AB764" s="72" t="n">
        <f aca="false">AB763*(1+F764)</f>
        <v>7.89006438306937</v>
      </c>
      <c r="AC764" s="73" t="n">
        <f aca="false">MAX(AC763,AB764)</f>
        <v>7.92188306510861</v>
      </c>
      <c r="AD764" s="70" t="n">
        <f aca="false">1-AB764/AC764</f>
        <v>0.00401655537928591</v>
      </c>
      <c r="AE764" s="73" t="n">
        <f aca="false">AE763*(1+M764)</f>
        <v>6.43250108956042</v>
      </c>
      <c r="AF764" s="73" t="n">
        <f aca="false">MAX(AF763,AE764)</f>
        <v>6.47964810274278</v>
      </c>
      <c r="AG764" s="70" t="n">
        <f aca="false">1-AE764/AF764</f>
        <v>0.00727616877256154</v>
      </c>
      <c r="AH764" s="74" t="n">
        <f aca="false">IF(R764&gt;0,AH763+1,0)</f>
        <v>12</v>
      </c>
      <c r="AI764" s="74" t="n">
        <f aca="false">IF(U764&gt;0,AI763+1,0)</f>
        <v>12</v>
      </c>
      <c r="AJ764" s="74" t="n">
        <f aca="false">IF(G764&gt;0,AJ763+1,0)</f>
        <v>2</v>
      </c>
      <c r="AK764" s="74" t="n">
        <f aca="false">IF(G764&lt;=0,AK763+1,0)</f>
        <v>0</v>
      </c>
      <c r="AL764" s="74" t="n">
        <f aca="false">IF(K764&gt;0,AL763+1,0)</f>
        <v>0</v>
      </c>
      <c r="AM764" s="74" t="n">
        <f aca="false">IF(K764&lt;=0,AM763+1,0)</f>
        <v>1</v>
      </c>
    </row>
    <row r="765" customFormat="false" ht="15" hidden="false" customHeight="false" outlineLevel="0" collapsed="false">
      <c r="A765" s="61" t="n">
        <v>764</v>
      </c>
      <c r="B765" s="62" t="n">
        <v>42985.40625</v>
      </c>
      <c r="C765" s="63" t="n">
        <f aca="false">YEAR(B765)</f>
        <v>2017</v>
      </c>
      <c r="D765" s="32" t="s">
        <v>277</v>
      </c>
      <c r="E765" s="64" t="n">
        <v>9944.35</v>
      </c>
      <c r="F765" s="65" t="n">
        <v>-0.0027</v>
      </c>
      <c r="G765" s="66" t="n">
        <v>-26.849745</v>
      </c>
      <c r="H765" s="67" t="n">
        <f aca="false">E765+IF(D765="Long",1,-1)*G765</f>
        <v>9917.500255</v>
      </c>
      <c r="I765" s="68" t="n">
        <f aca="false">Assumptions!$B$58</f>
        <v>5.35750011455817</v>
      </c>
      <c r="J765" s="68" t="n">
        <f aca="false">INDEX(Yearly!$T$5:$T$22,MATCH(C765,Yearly!$A$5:$A$22,0))</f>
        <v>0.834935082788286</v>
      </c>
      <c r="K765" s="68" t="n">
        <f aca="false">G765-I765-J765</f>
        <v>-33.0421801973465</v>
      </c>
      <c r="L765" s="69" t="n">
        <f aca="false">(I765+J765)/Assumptions!$B$8</f>
        <v>0.000273047702708743</v>
      </c>
      <c r="M765" s="70" t="n">
        <f aca="false">F765-L765</f>
        <v>-0.00297304770270874</v>
      </c>
      <c r="N765" s="71" t="n">
        <f aca="false">G765*Assumptions!$B$7</f>
        <v>-211173.244425</v>
      </c>
      <c r="O765" s="71" t="n">
        <f aca="false">K765*Assumptions!$B$7</f>
        <v>-259876.74725213</v>
      </c>
      <c r="P765" s="68" t="n">
        <f aca="false">P764+G765</f>
        <v>11939.90807</v>
      </c>
      <c r="Q765" s="68" t="n">
        <f aca="false">MAX(Q764,P765)</f>
        <v>12006.04298</v>
      </c>
      <c r="R765" s="68" t="n">
        <f aca="false">Q765-P765</f>
        <v>66.1349100000007</v>
      </c>
      <c r="S765" s="68" t="n">
        <f aca="false">S764+K765</f>
        <v>7290.2241718756</v>
      </c>
      <c r="T765" s="68" t="n">
        <f aca="false">MAX(T764,S765)</f>
        <v>7436.8607394411</v>
      </c>
      <c r="U765" s="68" t="n">
        <f aca="false">T765-S765</f>
        <v>146.636567565503</v>
      </c>
      <c r="V765" s="70" t="n">
        <f aca="false">V764+F765</f>
        <v>2.1725</v>
      </c>
      <c r="W765" s="70" t="n">
        <f aca="false">MAX(W764,V765)</f>
        <v>2.1792</v>
      </c>
      <c r="X765" s="70" t="n">
        <f aca="false">W765-V765</f>
        <v>0.00669999999999993</v>
      </c>
      <c r="Y765" s="70" t="n">
        <f aca="false">Y764+M765</f>
        <v>1.96747799068632</v>
      </c>
      <c r="Z765" s="70" t="n">
        <f aca="false">MAX(Z764,Y765)</f>
        <v>1.97772761082154</v>
      </c>
      <c r="AA765" s="70" t="n">
        <f aca="false">Z765-Y765</f>
        <v>0.0102496201352138</v>
      </c>
      <c r="AB765" s="72" t="n">
        <f aca="false">AB764*(1+F765)</f>
        <v>7.86876120923509</v>
      </c>
      <c r="AC765" s="73" t="n">
        <f aca="false">MAX(AC764,AB765)</f>
        <v>7.92188306510861</v>
      </c>
      <c r="AD765" s="70" t="n">
        <f aca="false">1-AB765/AC765</f>
        <v>0.00670571067976189</v>
      </c>
      <c r="AE765" s="73" t="n">
        <f aca="false">AE764*(1+M765)</f>
        <v>6.41337695697343</v>
      </c>
      <c r="AF765" s="73" t="n">
        <f aca="false">MAX(AF764,AE765)</f>
        <v>6.47964810274278</v>
      </c>
      <c r="AG765" s="70" t="n">
        <f aca="false">1-AE765/AF765</f>
        <v>0.0102275840784165</v>
      </c>
      <c r="AH765" s="74" t="n">
        <f aca="false">IF(R765&gt;0,AH764+1,0)</f>
        <v>13</v>
      </c>
      <c r="AI765" s="74" t="n">
        <f aca="false">IF(U765&gt;0,AI764+1,0)</f>
        <v>13</v>
      </c>
      <c r="AJ765" s="74" t="n">
        <f aca="false">IF(G765&gt;0,AJ764+1,0)</f>
        <v>0</v>
      </c>
      <c r="AK765" s="74" t="n">
        <f aca="false">IF(G765&lt;=0,AK764+1,0)</f>
        <v>1</v>
      </c>
      <c r="AL765" s="74" t="n">
        <f aca="false">IF(K765&gt;0,AL764+1,0)</f>
        <v>0</v>
      </c>
      <c r="AM765" s="74" t="n">
        <f aca="false">IF(K765&lt;=0,AM764+1,0)</f>
        <v>2</v>
      </c>
    </row>
    <row r="766" customFormat="false" ht="15" hidden="false" customHeight="false" outlineLevel="0" collapsed="false">
      <c r="A766" s="61" t="n">
        <v>765</v>
      </c>
      <c r="B766" s="62" t="n">
        <v>42986.6347222222</v>
      </c>
      <c r="C766" s="63" t="n">
        <f aca="false">YEAR(B766)</f>
        <v>2017</v>
      </c>
      <c r="D766" s="32" t="s">
        <v>277</v>
      </c>
      <c r="E766" s="64" t="n">
        <v>9936.75</v>
      </c>
      <c r="F766" s="65" t="n">
        <v>0.0042</v>
      </c>
      <c r="G766" s="66" t="n">
        <v>41.73435</v>
      </c>
      <c r="H766" s="67" t="n">
        <f aca="false">E766+IF(D766="Long",1,-1)*G766</f>
        <v>9978.48435</v>
      </c>
      <c r="I766" s="68" t="n">
        <f aca="false">Assumptions!$B$58</f>
        <v>5.35750011455817</v>
      </c>
      <c r="J766" s="68" t="n">
        <f aca="false">INDEX(Yearly!$T$5:$T$22,MATCH(C766,Yearly!$A$5:$A$22,0))</f>
        <v>0.834935082788286</v>
      </c>
      <c r="K766" s="68" t="n">
        <f aca="false">G766-I766-J766</f>
        <v>35.5419148026535</v>
      </c>
      <c r="L766" s="69" t="n">
        <f aca="false">(I766+J766)/Assumptions!$B$8</f>
        <v>0.000273047702708743</v>
      </c>
      <c r="M766" s="70" t="n">
        <f aca="false">F766-L766</f>
        <v>0.00392695229729126</v>
      </c>
      <c r="N766" s="71" t="n">
        <f aca="false">G766*Assumptions!$B$7</f>
        <v>328240.66275</v>
      </c>
      <c r="O766" s="71" t="n">
        <f aca="false">K766*Assumptions!$B$7</f>
        <v>279537.15992287</v>
      </c>
      <c r="P766" s="68" t="n">
        <f aca="false">P765+G766</f>
        <v>11981.64242</v>
      </c>
      <c r="Q766" s="68" t="n">
        <f aca="false">MAX(Q765,P766)</f>
        <v>12006.04298</v>
      </c>
      <c r="R766" s="68" t="n">
        <f aca="false">Q766-P766</f>
        <v>24.40056</v>
      </c>
      <c r="S766" s="68" t="n">
        <f aca="false">S765+K766</f>
        <v>7325.76608667825</v>
      </c>
      <c r="T766" s="68" t="n">
        <f aca="false">MAX(T765,S766)</f>
        <v>7436.8607394411</v>
      </c>
      <c r="U766" s="68" t="n">
        <f aca="false">T766-S766</f>
        <v>111.094652762849</v>
      </c>
      <c r="V766" s="70" t="n">
        <f aca="false">V765+F766</f>
        <v>2.1767</v>
      </c>
      <c r="W766" s="70" t="n">
        <f aca="false">MAX(W765,V766)</f>
        <v>2.1792</v>
      </c>
      <c r="X766" s="70" t="n">
        <f aca="false">W766-V766</f>
        <v>0.00249999999999995</v>
      </c>
      <c r="Y766" s="70" t="n">
        <f aca="false">Y765+M766</f>
        <v>1.97140494298362</v>
      </c>
      <c r="Z766" s="70" t="n">
        <f aca="false">MAX(Z765,Y766)</f>
        <v>1.97772761082154</v>
      </c>
      <c r="AA766" s="70" t="n">
        <f aca="false">Z766-Y766</f>
        <v>0.00632266783792246</v>
      </c>
      <c r="AB766" s="72" t="n">
        <f aca="false">AB765*(1+F766)</f>
        <v>7.90181000631387</v>
      </c>
      <c r="AC766" s="73" t="n">
        <f aca="false">MAX(AC765,AB766)</f>
        <v>7.92188306510861</v>
      </c>
      <c r="AD766" s="70" t="n">
        <f aca="false">1-AB766/AC766</f>
        <v>0.00253387466461696</v>
      </c>
      <c r="AE766" s="73" t="n">
        <f aca="false">AE765*(1+M766)</f>
        <v>6.43856198234801</v>
      </c>
      <c r="AF766" s="73" t="n">
        <f aca="false">MAX(AF765,AE766)</f>
        <v>6.47964810274278</v>
      </c>
      <c r="AG766" s="70" t="n">
        <f aca="false">1-AE766/AF766</f>
        <v>0.00634079501591767</v>
      </c>
      <c r="AH766" s="74" t="n">
        <f aca="false">IF(R766&gt;0,AH765+1,0)</f>
        <v>14</v>
      </c>
      <c r="AI766" s="74" t="n">
        <f aca="false">IF(U766&gt;0,AI765+1,0)</f>
        <v>14</v>
      </c>
      <c r="AJ766" s="74" t="n">
        <f aca="false">IF(G766&gt;0,AJ765+1,0)</f>
        <v>1</v>
      </c>
      <c r="AK766" s="74" t="n">
        <f aca="false">IF(G766&lt;=0,AK765+1,0)</f>
        <v>0</v>
      </c>
      <c r="AL766" s="74" t="n">
        <f aca="false">IF(K766&gt;0,AL765+1,0)</f>
        <v>1</v>
      </c>
      <c r="AM766" s="74" t="n">
        <f aca="false">IF(K766&lt;=0,AM765+1,0)</f>
        <v>0</v>
      </c>
    </row>
    <row r="767" customFormat="false" ht="15" hidden="false" customHeight="false" outlineLevel="0" collapsed="false">
      <c r="A767" s="61" t="n">
        <v>766</v>
      </c>
      <c r="B767" s="62" t="n">
        <v>42989.40625</v>
      </c>
      <c r="C767" s="63" t="n">
        <f aca="false">YEAR(B767)</f>
        <v>2017</v>
      </c>
      <c r="D767" s="32" t="s">
        <v>277</v>
      </c>
      <c r="E767" s="64" t="n">
        <v>9981.55</v>
      </c>
      <c r="F767" s="65" t="n">
        <v>0.0064</v>
      </c>
      <c r="G767" s="66" t="n">
        <v>63.88192</v>
      </c>
      <c r="H767" s="67" t="n">
        <f aca="false">E767+IF(D767="Long",1,-1)*G767</f>
        <v>10045.43192</v>
      </c>
      <c r="I767" s="68" t="n">
        <f aca="false">Assumptions!$B$58</f>
        <v>5.35750011455817</v>
      </c>
      <c r="J767" s="68" t="n">
        <f aca="false">INDEX(Yearly!$T$5:$T$22,MATCH(C767,Yearly!$A$5:$A$22,0))</f>
        <v>0.834935082788286</v>
      </c>
      <c r="K767" s="68" t="n">
        <f aca="false">G767-I767-J767</f>
        <v>57.6894848026535</v>
      </c>
      <c r="L767" s="69" t="n">
        <f aca="false">(I767+J767)/Assumptions!$B$8</f>
        <v>0.000273047702708743</v>
      </c>
      <c r="M767" s="70" t="n">
        <f aca="false">F767-L767</f>
        <v>0.00612695229729126</v>
      </c>
      <c r="N767" s="71" t="n">
        <f aca="false">G767*Assumptions!$B$7</f>
        <v>502431.3008</v>
      </c>
      <c r="O767" s="71" t="n">
        <f aca="false">K767*Assumptions!$B$7</f>
        <v>453727.79797287</v>
      </c>
      <c r="P767" s="68" t="n">
        <f aca="false">P766+G767</f>
        <v>12045.52434</v>
      </c>
      <c r="Q767" s="68" t="n">
        <f aca="false">MAX(Q766,P767)</f>
        <v>12045.52434</v>
      </c>
      <c r="R767" s="68" t="n">
        <f aca="false">Q767-P767</f>
        <v>0</v>
      </c>
      <c r="S767" s="68" t="n">
        <f aca="false">S766+K767</f>
        <v>7383.45557148091</v>
      </c>
      <c r="T767" s="68" t="n">
        <f aca="false">MAX(T766,S767)</f>
        <v>7436.8607394411</v>
      </c>
      <c r="U767" s="68" t="n">
        <f aca="false">T767-S767</f>
        <v>53.4051679601962</v>
      </c>
      <c r="V767" s="70" t="n">
        <f aca="false">V766+F767</f>
        <v>2.1831</v>
      </c>
      <c r="W767" s="70" t="n">
        <f aca="false">MAX(W766,V767)</f>
        <v>2.1831</v>
      </c>
      <c r="X767" s="70" t="n">
        <f aca="false">W767-V767</f>
        <v>0</v>
      </c>
      <c r="Y767" s="70" t="n">
        <f aca="false">Y766+M767</f>
        <v>1.97753189528091</v>
      </c>
      <c r="Z767" s="70" t="n">
        <f aca="false">MAX(Z766,Y767)</f>
        <v>1.97772761082154</v>
      </c>
      <c r="AA767" s="70" t="n">
        <f aca="false">Z767-Y767</f>
        <v>0.000195715540631136</v>
      </c>
      <c r="AB767" s="72" t="n">
        <f aca="false">AB766*(1+F767)</f>
        <v>7.95238159035428</v>
      </c>
      <c r="AC767" s="73" t="n">
        <f aca="false">MAX(AC766,AB767)</f>
        <v>7.95238159035428</v>
      </c>
      <c r="AD767" s="70" t="n">
        <f aca="false">1-AB767/AC767</f>
        <v>0</v>
      </c>
      <c r="AE767" s="73" t="n">
        <f aca="false">AE766*(1+M767)</f>
        <v>6.47801074447701</v>
      </c>
      <c r="AF767" s="73" t="n">
        <f aca="false">MAX(AF766,AE767)</f>
        <v>6.47964810274278</v>
      </c>
      <c r="AG767" s="70" t="n">
        <f aca="false">1-AE767/AF767</f>
        <v>0.000252692467215709</v>
      </c>
      <c r="AH767" s="74" t="n">
        <f aca="false">IF(R767&gt;0,AH766+1,0)</f>
        <v>0</v>
      </c>
      <c r="AI767" s="74" t="n">
        <f aca="false">IF(U767&gt;0,AI766+1,0)</f>
        <v>15</v>
      </c>
      <c r="AJ767" s="74" t="n">
        <f aca="false">IF(G767&gt;0,AJ766+1,0)</f>
        <v>2</v>
      </c>
      <c r="AK767" s="74" t="n">
        <f aca="false">IF(G767&lt;=0,AK766+1,0)</f>
        <v>0</v>
      </c>
      <c r="AL767" s="74" t="n">
        <f aca="false">IF(K767&gt;0,AL766+1,0)</f>
        <v>2</v>
      </c>
      <c r="AM767" s="74" t="n">
        <f aca="false">IF(K767&lt;=0,AM766+1,0)</f>
        <v>0</v>
      </c>
    </row>
    <row r="768" customFormat="false" ht="15" hidden="false" customHeight="false" outlineLevel="0" collapsed="false">
      <c r="A768" s="61" t="n">
        <v>767</v>
      </c>
      <c r="B768" s="62" t="n">
        <v>42993.5486111111</v>
      </c>
      <c r="C768" s="63" t="n">
        <f aca="false">YEAR(B768)</f>
        <v>2017</v>
      </c>
      <c r="D768" s="32" t="s">
        <v>277</v>
      </c>
      <c r="E768" s="64" t="n">
        <v>10062.7</v>
      </c>
      <c r="F768" s="65" t="n">
        <v>0.0027</v>
      </c>
      <c r="G768" s="66" t="n">
        <v>27.16929</v>
      </c>
      <c r="H768" s="67" t="n">
        <f aca="false">E768+IF(D768="Long",1,-1)*G768</f>
        <v>10089.86929</v>
      </c>
      <c r="I768" s="68" t="n">
        <f aca="false">Assumptions!$B$58</f>
        <v>5.35750011455817</v>
      </c>
      <c r="J768" s="68" t="n">
        <f aca="false">INDEX(Yearly!$T$5:$T$22,MATCH(C768,Yearly!$A$5:$A$22,0))</f>
        <v>0.834935082788286</v>
      </c>
      <c r="K768" s="68" t="n">
        <f aca="false">G768-I768-J768</f>
        <v>20.9768548026536</v>
      </c>
      <c r="L768" s="69" t="n">
        <f aca="false">(I768+J768)/Assumptions!$B$8</f>
        <v>0.000273047702708743</v>
      </c>
      <c r="M768" s="70" t="n">
        <f aca="false">F768-L768</f>
        <v>0.00242695229729126</v>
      </c>
      <c r="N768" s="71" t="n">
        <f aca="false">G768*Assumptions!$B$7</f>
        <v>213686.46585</v>
      </c>
      <c r="O768" s="71" t="n">
        <f aca="false">K768*Assumptions!$B$7</f>
        <v>164982.96302287</v>
      </c>
      <c r="P768" s="68" t="n">
        <f aca="false">P767+G768</f>
        <v>12072.69363</v>
      </c>
      <c r="Q768" s="68" t="n">
        <f aca="false">MAX(Q767,P768)</f>
        <v>12072.69363</v>
      </c>
      <c r="R768" s="68" t="n">
        <f aca="false">Q768-P768</f>
        <v>0</v>
      </c>
      <c r="S768" s="68" t="n">
        <f aca="false">S767+K768</f>
        <v>7404.43242628356</v>
      </c>
      <c r="T768" s="68" t="n">
        <f aca="false">MAX(T767,S768)</f>
        <v>7436.8607394411</v>
      </c>
      <c r="U768" s="68" t="n">
        <f aca="false">T768-S768</f>
        <v>32.428313157543</v>
      </c>
      <c r="V768" s="70" t="n">
        <f aca="false">V767+F768</f>
        <v>2.1858</v>
      </c>
      <c r="W768" s="70" t="n">
        <f aca="false">MAX(W767,V768)</f>
        <v>2.1858</v>
      </c>
      <c r="X768" s="70" t="n">
        <f aca="false">W768-V768</f>
        <v>0</v>
      </c>
      <c r="Y768" s="70" t="n">
        <f aca="false">Y767+M768</f>
        <v>1.9799588475782</v>
      </c>
      <c r="Z768" s="70" t="n">
        <f aca="false">MAX(Z767,Y768)</f>
        <v>1.9799588475782</v>
      </c>
      <c r="AA768" s="70" t="n">
        <f aca="false">Z768-Y768</f>
        <v>0</v>
      </c>
      <c r="AB768" s="72" t="n">
        <f aca="false">AB767*(1+F768)</f>
        <v>7.97385302064824</v>
      </c>
      <c r="AC768" s="73" t="n">
        <f aca="false">MAX(AC767,AB768)</f>
        <v>7.97385302064824</v>
      </c>
      <c r="AD768" s="70" t="n">
        <f aca="false">1-AB768/AC768</f>
        <v>0</v>
      </c>
      <c r="AE768" s="73" t="n">
        <f aca="false">AE767*(1+M768)</f>
        <v>6.4937325675352</v>
      </c>
      <c r="AF768" s="73" t="n">
        <f aca="false">MAX(AF767,AE768)</f>
        <v>6.4937325675352</v>
      </c>
      <c r="AG768" s="70" t="n">
        <f aca="false">1-AE768/AF768</f>
        <v>0</v>
      </c>
      <c r="AH768" s="74" t="n">
        <f aca="false">IF(R768&gt;0,AH767+1,0)</f>
        <v>0</v>
      </c>
      <c r="AI768" s="74" t="n">
        <f aca="false">IF(U768&gt;0,AI767+1,0)</f>
        <v>16</v>
      </c>
      <c r="AJ768" s="74" t="n">
        <f aca="false">IF(G768&gt;0,AJ767+1,0)</f>
        <v>3</v>
      </c>
      <c r="AK768" s="74" t="n">
        <f aca="false">IF(G768&lt;=0,AK767+1,0)</f>
        <v>0</v>
      </c>
      <c r="AL768" s="74" t="n">
        <f aca="false">IF(K768&gt;0,AL767+1,0)</f>
        <v>3</v>
      </c>
      <c r="AM768" s="74" t="n">
        <f aca="false">IF(K768&lt;=0,AM767+1,0)</f>
        <v>0</v>
      </c>
    </row>
    <row r="769" customFormat="false" ht="15" hidden="false" customHeight="false" outlineLevel="0" collapsed="false">
      <c r="A769" s="61" t="n">
        <v>768</v>
      </c>
      <c r="B769" s="62" t="n">
        <v>42999.6145833333</v>
      </c>
      <c r="C769" s="63" t="n">
        <f aca="false">YEAR(B769)</f>
        <v>2017</v>
      </c>
      <c r="D769" s="32" t="s">
        <v>277</v>
      </c>
      <c r="E769" s="64" t="n">
        <v>10132.85</v>
      </c>
      <c r="F769" s="65" t="n">
        <v>-0.0087</v>
      </c>
      <c r="G769" s="66" t="n">
        <v>-88.155795</v>
      </c>
      <c r="H769" s="67" t="n">
        <f aca="false">E769+IF(D769="Long",1,-1)*G769</f>
        <v>10044.694205</v>
      </c>
      <c r="I769" s="68" t="n">
        <f aca="false">Assumptions!$B$58</f>
        <v>5.35750011455817</v>
      </c>
      <c r="J769" s="68" t="n">
        <f aca="false">INDEX(Yearly!$T$5:$T$22,MATCH(C769,Yearly!$A$5:$A$22,0))</f>
        <v>0.834935082788286</v>
      </c>
      <c r="K769" s="68" t="n">
        <f aca="false">G769-I769-J769</f>
        <v>-94.3482301973465</v>
      </c>
      <c r="L769" s="69" t="n">
        <f aca="false">(I769+J769)/Assumptions!$B$8</f>
        <v>0.000273047702708743</v>
      </c>
      <c r="M769" s="70" t="n">
        <f aca="false">F769-L769</f>
        <v>-0.00897304770270874</v>
      </c>
      <c r="N769" s="71" t="n">
        <f aca="false">G769*Assumptions!$B$7</f>
        <v>-693345.327675</v>
      </c>
      <c r="O769" s="71" t="n">
        <f aca="false">K769*Assumptions!$B$7</f>
        <v>-742048.83050213</v>
      </c>
      <c r="P769" s="68" t="n">
        <f aca="false">P768+G769</f>
        <v>11984.537835</v>
      </c>
      <c r="Q769" s="68" t="n">
        <f aca="false">MAX(Q768,P769)</f>
        <v>12072.69363</v>
      </c>
      <c r="R769" s="68" t="n">
        <f aca="false">Q769-P769</f>
        <v>88.1557950000006</v>
      </c>
      <c r="S769" s="68" t="n">
        <f aca="false">S768+K769</f>
        <v>7310.08419608621</v>
      </c>
      <c r="T769" s="68" t="n">
        <f aca="false">MAX(T768,S769)</f>
        <v>7436.8607394411</v>
      </c>
      <c r="U769" s="68" t="n">
        <f aca="false">T769-S769</f>
        <v>126.776543354889</v>
      </c>
      <c r="V769" s="70" t="n">
        <f aca="false">V768+F769</f>
        <v>2.1771</v>
      </c>
      <c r="W769" s="70" t="n">
        <f aca="false">MAX(W768,V769)</f>
        <v>2.1858</v>
      </c>
      <c r="X769" s="70" t="n">
        <f aca="false">W769-V769</f>
        <v>0.00870000000000015</v>
      </c>
      <c r="Y769" s="70" t="n">
        <f aca="false">Y768+M769</f>
        <v>1.97098579987549</v>
      </c>
      <c r="Z769" s="70" t="n">
        <f aca="false">MAX(Z768,Y769)</f>
        <v>1.9799588475782</v>
      </c>
      <c r="AA769" s="70" t="n">
        <f aca="false">Z769-Y769</f>
        <v>0.00897304770270879</v>
      </c>
      <c r="AB769" s="72" t="n">
        <f aca="false">AB768*(1+F769)</f>
        <v>7.9044804993686</v>
      </c>
      <c r="AC769" s="73" t="n">
        <f aca="false">MAX(AC768,AB769)</f>
        <v>7.97385302064824</v>
      </c>
      <c r="AD769" s="70" t="n">
        <f aca="false">1-AB769/AC769</f>
        <v>0.00870000000000004</v>
      </c>
      <c r="AE769" s="73" t="n">
        <f aca="false">AE768*(1+M769)</f>
        <v>6.43546399543807</v>
      </c>
      <c r="AF769" s="73" t="n">
        <f aca="false">MAX(AF768,AE769)</f>
        <v>6.4937325675352</v>
      </c>
      <c r="AG769" s="70" t="n">
        <f aca="false">1-AE769/AF769</f>
        <v>0.00897304770270879</v>
      </c>
      <c r="AH769" s="74" t="n">
        <f aca="false">IF(R769&gt;0,AH768+1,0)</f>
        <v>1</v>
      </c>
      <c r="AI769" s="74" t="n">
        <f aca="false">IF(U769&gt;0,AI768+1,0)</f>
        <v>17</v>
      </c>
      <c r="AJ769" s="74" t="n">
        <f aca="false">IF(G769&gt;0,AJ768+1,0)</f>
        <v>0</v>
      </c>
      <c r="AK769" s="74" t="n">
        <f aca="false">IF(G769&lt;=0,AK768+1,0)</f>
        <v>1</v>
      </c>
      <c r="AL769" s="74" t="n">
        <f aca="false">IF(K769&gt;0,AL768+1,0)</f>
        <v>0</v>
      </c>
      <c r="AM769" s="74" t="n">
        <f aca="false">IF(K769&lt;=0,AM768+1,0)</f>
        <v>1</v>
      </c>
    </row>
    <row r="770" customFormat="false" ht="15" hidden="false" customHeight="false" outlineLevel="0" collapsed="false">
      <c r="A770" s="61" t="n">
        <v>769</v>
      </c>
      <c r="B770" s="62" t="n">
        <v>43007.5729166667</v>
      </c>
      <c r="C770" s="63" t="n">
        <f aca="false">YEAR(B770)</f>
        <v>2017</v>
      </c>
      <c r="D770" s="32" t="s">
        <v>277</v>
      </c>
      <c r="E770" s="64" t="n">
        <v>9850.35</v>
      </c>
      <c r="F770" s="65" t="n">
        <v>-0.0034</v>
      </c>
      <c r="G770" s="66" t="n">
        <v>-33.49119</v>
      </c>
      <c r="H770" s="67" t="n">
        <f aca="false">E770+IF(D770="Long",1,-1)*G770</f>
        <v>9816.85881</v>
      </c>
      <c r="I770" s="68" t="n">
        <f aca="false">Assumptions!$B$58</f>
        <v>5.35750011455817</v>
      </c>
      <c r="J770" s="68" t="n">
        <f aca="false">INDEX(Yearly!$T$5:$T$22,MATCH(C770,Yearly!$A$5:$A$22,0))</f>
        <v>0.834935082788286</v>
      </c>
      <c r="K770" s="68" t="n">
        <f aca="false">G770-I770-J770</f>
        <v>-39.6836251973465</v>
      </c>
      <c r="L770" s="69" t="n">
        <f aca="false">(I770+J770)/Assumptions!$B$8</f>
        <v>0.000273047702708743</v>
      </c>
      <c r="M770" s="70" t="n">
        <f aca="false">F770-L770</f>
        <v>-0.00367304770270874</v>
      </c>
      <c r="N770" s="71" t="n">
        <f aca="false">G770*Assumptions!$B$7</f>
        <v>-263408.20935</v>
      </c>
      <c r="O770" s="71" t="n">
        <f aca="false">K770*Assumptions!$B$7</f>
        <v>-312111.71217713</v>
      </c>
      <c r="P770" s="68" t="n">
        <f aca="false">P769+G770</f>
        <v>11951.046645</v>
      </c>
      <c r="Q770" s="68" t="n">
        <f aca="false">MAX(Q769,P770)</f>
        <v>12072.69363</v>
      </c>
      <c r="R770" s="68" t="n">
        <f aca="false">Q770-P770</f>
        <v>121.646985000001</v>
      </c>
      <c r="S770" s="68" t="n">
        <f aca="false">S769+K770</f>
        <v>7270.40057088887</v>
      </c>
      <c r="T770" s="68" t="n">
        <f aca="false">MAX(T769,S770)</f>
        <v>7436.8607394411</v>
      </c>
      <c r="U770" s="68" t="n">
        <f aca="false">T770-S770</f>
        <v>166.460168552236</v>
      </c>
      <c r="V770" s="70" t="n">
        <f aca="false">V769+F770</f>
        <v>2.1737</v>
      </c>
      <c r="W770" s="70" t="n">
        <f aca="false">MAX(W769,V770)</f>
        <v>2.1858</v>
      </c>
      <c r="X770" s="70" t="n">
        <f aca="false">W770-V770</f>
        <v>0.0121000000000002</v>
      </c>
      <c r="Y770" s="70" t="n">
        <f aca="false">Y769+M770</f>
        <v>1.96731275217278</v>
      </c>
      <c r="Z770" s="70" t="n">
        <f aca="false">MAX(Z769,Y770)</f>
        <v>1.9799588475782</v>
      </c>
      <c r="AA770" s="70" t="n">
        <f aca="false">Z770-Y770</f>
        <v>0.0126460954054175</v>
      </c>
      <c r="AB770" s="72" t="n">
        <f aca="false">AB769*(1+F770)</f>
        <v>7.87760526567075</v>
      </c>
      <c r="AC770" s="73" t="n">
        <f aca="false">MAX(AC769,AB770)</f>
        <v>7.97385302064824</v>
      </c>
      <c r="AD770" s="70" t="n">
        <f aca="false">1-AB770/AC770</f>
        <v>0.01207042</v>
      </c>
      <c r="AE770" s="73" t="n">
        <f aca="false">AE769*(1+M770)</f>
        <v>6.41182622919376</v>
      </c>
      <c r="AF770" s="73" t="n">
        <f aca="false">MAX(AF769,AE770)</f>
        <v>6.4937325675352</v>
      </c>
      <c r="AG770" s="70" t="n">
        <f aca="false">1-AE770/AF770</f>
        <v>0.0126131369731668</v>
      </c>
      <c r="AH770" s="74" t="n">
        <f aca="false">IF(R770&gt;0,AH769+1,0)</f>
        <v>2</v>
      </c>
      <c r="AI770" s="74" t="n">
        <f aca="false">IF(U770&gt;0,AI769+1,0)</f>
        <v>18</v>
      </c>
      <c r="AJ770" s="74" t="n">
        <f aca="false">IF(G770&gt;0,AJ769+1,0)</f>
        <v>0</v>
      </c>
      <c r="AK770" s="74" t="n">
        <f aca="false">IF(G770&lt;=0,AK769+1,0)</f>
        <v>2</v>
      </c>
      <c r="AL770" s="74" t="n">
        <f aca="false">IF(K770&gt;0,AL769+1,0)</f>
        <v>0</v>
      </c>
      <c r="AM770" s="74" t="n">
        <f aca="false">IF(K770&lt;=0,AM769+1,0)</f>
        <v>2</v>
      </c>
    </row>
    <row r="771" customFormat="false" ht="15" hidden="false" customHeight="false" outlineLevel="0" collapsed="false">
      <c r="A771" s="61" t="n">
        <v>770</v>
      </c>
      <c r="B771" s="62" t="n">
        <v>43007.6145833333</v>
      </c>
      <c r="C771" s="63" t="n">
        <f aca="false">YEAR(B771)</f>
        <v>2017</v>
      </c>
      <c r="D771" s="32" t="s">
        <v>276</v>
      </c>
      <c r="E771" s="64" t="n">
        <v>9816.65</v>
      </c>
      <c r="F771" s="65" t="n">
        <v>-0.0036</v>
      </c>
      <c r="G771" s="66" t="n">
        <v>-35.33994</v>
      </c>
      <c r="H771" s="67" t="n">
        <f aca="false">E771+IF(D771="Long",1,-1)*G771</f>
        <v>9851.98994</v>
      </c>
      <c r="I771" s="68" t="n">
        <f aca="false">Assumptions!$B$58</f>
        <v>5.35750011455817</v>
      </c>
      <c r="J771" s="68" t="n">
        <f aca="false">INDEX(Yearly!$T$5:$T$22,MATCH(C771,Yearly!$A$5:$A$22,0))</f>
        <v>0.834935082788286</v>
      </c>
      <c r="K771" s="68" t="n">
        <f aca="false">G771-I771-J771</f>
        <v>-41.5323751973465</v>
      </c>
      <c r="L771" s="69" t="n">
        <f aca="false">(I771+J771)/Assumptions!$B$8</f>
        <v>0.000273047702708743</v>
      </c>
      <c r="M771" s="70" t="n">
        <f aca="false">F771-L771</f>
        <v>-0.00387304770270874</v>
      </c>
      <c r="N771" s="71" t="n">
        <f aca="false">G771*Assumptions!$B$7</f>
        <v>-277948.6281</v>
      </c>
      <c r="O771" s="71" t="n">
        <f aca="false">K771*Assumptions!$B$7</f>
        <v>-326652.13092713</v>
      </c>
      <c r="P771" s="68" t="n">
        <f aca="false">P770+G771</f>
        <v>11915.706705</v>
      </c>
      <c r="Q771" s="68" t="n">
        <f aca="false">MAX(Q770,P771)</f>
        <v>12072.69363</v>
      </c>
      <c r="R771" s="68" t="n">
        <f aca="false">Q771-P771</f>
        <v>156.986925000001</v>
      </c>
      <c r="S771" s="68" t="n">
        <f aca="false">S770+K771</f>
        <v>7228.86819569152</v>
      </c>
      <c r="T771" s="68" t="n">
        <f aca="false">MAX(T770,S771)</f>
        <v>7436.8607394411</v>
      </c>
      <c r="U771" s="68" t="n">
        <f aca="false">T771-S771</f>
        <v>207.992543749582</v>
      </c>
      <c r="V771" s="70" t="n">
        <f aca="false">V770+F771</f>
        <v>2.1701</v>
      </c>
      <c r="W771" s="70" t="n">
        <f aca="false">MAX(W770,V771)</f>
        <v>2.1858</v>
      </c>
      <c r="X771" s="70" t="n">
        <f aca="false">W771-V771</f>
        <v>0.0157000000000003</v>
      </c>
      <c r="Y771" s="70" t="n">
        <f aca="false">Y770+M771</f>
        <v>1.96343970447007</v>
      </c>
      <c r="Z771" s="70" t="n">
        <f aca="false">MAX(Z770,Y771)</f>
        <v>1.9799588475782</v>
      </c>
      <c r="AA771" s="70" t="n">
        <f aca="false">Z771-Y771</f>
        <v>0.0165191431081262</v>
      </c>
      <c r="AB771" s="72" t="n">
        <f aca="false">AB770*(1+F771)</f>
        <v>7.84924588671433</v>
      </c>
      <c r="AC771" s="73" t="n">
        <f aca="false">MAX(AC770,AB771)</f>
        <v>7.97385302064824</v>
      </c>
      <c r="AD771" s="70" t="n">
        <f aca="false">1-AB771/AC771</f>
        <v>0.015626966488</v>
      </c>
      <c r="AE771" s="73" t="n">
        <f aca="false">AE770*(1+M771)</f>
        <v>6.38699292034661</v>
      </c>
      <c r="AF771" s="73" t="n">
        <f aca="false">MAX(AF770,AE771)</f>
        <v>6.4937325675352</v>
      </c>
      <c r="AG771" s="70" t="n">
        <f aca="false">1-AE771/AF771</f>
        <v>0.0164373333946978</v>
      </c>
      <c r="AH771" s="74" t="n">
        <f aca="false">IF(R771&gt;0,AH770+1,0)</f>
        <v>3</v>
      </c>
      <c r="AI771" s="74" t="n">
        <f aca="false">IF(U771&gt;0,AI770+1,0)</f>
        <v>19</v>
      </c>
      <c r="AJ771" s="74" t="n">
        <f aca="false">IF(G771&gt;0,AJ770+1,0)</f>
        <v>0</v>
      </c>
      <c r="AK771" s="74" t="n">
        <f aca="false">IF(G771&lt;=0,AK770+1,0)</f>
        <v>3</v>
      </c>
      <c r="AL771" s="74" t="n">
        <f aca="false">IF(K771&gt;0,AL770+1,0)</f>
        <v>0</v>
      </c>
      <c r="AM771" s="74" t="n">
        <f aca="false">IF(K771&lt;=0,AM770+1,0)</f>
        <v>3</v>
      </c>
    </row>
    <row r="772" customFormat="false" ht="15" hidden="false" customHeight="false" outlineLevel="0" collapsed="false">
      <c r="A772" s="61" t="n">
        <v>771</v>
      </c>
      <c r="B772" s="62" t="n">
        <v>43011.40625</v>
      </c>
      <c r="C772" s="63" t="n">
        <f aca="false">YEAR(B772)</f>
        <v>2017</v>
      </c>
      <c r="D772" s="32" t="s">
        <v>277</v>
      </c>
      <c r="E772" s="64" t="n">
        <v>9852.35</v>
      </c>
      <c r="F772" s="65" t="n">
        <v>0.0139</v>
      </c>
      <c r="G772" s="66" t="n">
        <v>136.947665</v>
      </c>
      <c r="H772" s="67" t="n">
        <f aca="false">E772+IF(D772="Long",1,-1)*G772</f>
        <v>9989.297665</v>
      </c>
      <c r="I772" s="68" t="n">
        <f aca="false">Assumptions!$B$58</f>
        <v>5.35750011455817</v>
      </c>
      <c r="J772" s="68" t="n">
        <f aca="false">INDEX(Yearly!$T$5:$T$22,MATCH(C772,Yearly!$A$5:$A$22,0))</f>
        <v>0.834935082788286</v>
      </c>
      <c r="K772" s="68" t="n">
        <f aca="false">G772-I772-J772</f>
        <v>130.755229802654</v>
      </c>
      <c r="L772" s="69" t="n">
        <f aca="false">(I772+J772)/Assumptions!$B$8</f>
        <v>0.000273047702708743</v>
      </c>
      <c r="M772" s="70" t="n">
        <f aca="false">F772-L772</f>
        <v>0.0136269522972913</v>
      </c>
      <c r="N772" s="71" t="n">
        <f aca="false">G772*Assumptions!$B$7</f>
        <v>1077093.385225</v>
      </c>
      <c r="O772" s="71" t="n">
        <f aca="false">K772*Assumptions!$B$7</f>
        <v>1028389.88239787</v>
      </c>
      <c r="P772" s="68" t="n">
        <f aca="false">P771+G772</f>
        <v>12052.65437</v>
      </c>
      <c r="Q772" s="68" t="n">
        <f aca="false">MAX(Q771,P772)</f>
        <v>12072.69363</v>
      </c>
      <c r="R772" s="68" t="n">
        <f aca="false">Q772-P772</f>
        <v>20.0392600000014</v>
      </c>
      <c r="S772" s="68" t="n">
        <f aca="false">S771+K772</f>
        <v>7359.62342549417</v>
      </c>
      <c r="T772" s="68" t="n">
        <f aca="false">MAX(T771,S772)</f>
        <v>7436.8607394411</v>
      </c>
      <c r="U772" s="68" t="n">
        <f aca="false">T772-S772</f>
        <v>77.2373139469282</v>
      </c>
      <c r="V772" s="70" t="n">
        <f aca="false">V771+F772</f>
        <v>2.184</v>
      </c>
      <c r="W772" s="70" t="n">
        <f aca="false">MAX(W771,V772)</f>
        <v>2.1858</v>
      </c>
      <c r="X772" s="70" t="n">
        <f aca="false">W772-V772</f>
        <v>0.00180000000000025</v>
      </c>
      <c r="Y772" s="70" t="n">
        <f aca="false">Y771+M772</f>
        <v>1.97706665676736</v>
      </c>
      <c r="Z772" s="70" t="n">
        <f aca="false">MAX(Z771,Y772)</f>
        <v>1.9799588475782</v>
      </c>
      <c r="AA772" s="70" t="n">
        <f aca="false">Z772-Y772</f>
        <v>0.00289219081083503</v>
      </c>
      <c r="AB772" s="72" t="n">
        <f aca="false">AB771*(1+F772)</f>
        <v>7.95835040453966</v>
      </c>
      <c r="AC772" s="73" t="n">
        <f aca="false">MAX(AC771,AB772)</f>
        <v>7.97385302064824</v>
      </c>
      <c r="AD772" s="70" t="n">
        <f aca="false">1-AB772/AC772</f>
        <v>0.0019441813221831</v>
      </c>
      <c r="AE772" s="73" t="n">
        <f aca="false">AE771*(1+M772)</f>
        <v>6.47402816819531</v>
      </c>
      <c r="AF772" s="73" t="n">
        <f aca="false">MAX(AF771,AE772)</f>
        <v>6.4937325675352</v>
      </c>
      <c r="AG772" s="70" t="n">
        <f aca="false">1-AE772/AF772</f>
        <v>0.00303437185547084</v>
      </c>
      <c r="AH772" s="74" t="n">
        <f aca="false">IF(R772&gt;0,AH771+1,0)</f>
        <v>4</v>
      </c>
      <c r="AI772" s="74" t="n">
        <f aca="false">IF(U772&gt;0,AI771+1,0)</f>
        <v>20</v>
      </c>
      <c r="AJ772" s="74" t="n">
        <f aca="false">IF(G772&gt;0,AJ771+1,0)</f>
        <v>1</v>
      </c>
      <c r="AK772" s="74" t="n">
        <f aca="false">IF(G772&lt;=0,AK771+1,0)</f>
        <v>0</v>
      </c>
      <c r="AL772" s="74" t="n">
        <f aca="false">IF(K772&gt;0,AL771+1,0)</f>
        <v>1</v>
      </c>
      <c r="AM772" s="74" t="n">
        <f aca="false">IF(K772&lt;=0,AM771+1,0)</f>
        <v>0</v>
      </c>
    </row>
    <row r="773" customFormat="false" ht="15" hidden="false" customHeight="false" outlineLevel="0" collapsed="false">
      <c r="A773" s="61" t="n">
        <v>772</v>
      </c>
      <c r="B773" s="62" t="n">
        <v>43020.4256944444</v>
      </c>
      <c r="C773" s="63" t="n">
        <f aca="false">YEAR(B773)</f>
        <v>2017</v>
      </c>
      <c r="D773" s="32" t="s">
        <v>277</v>
      </c>
      <c r="E773" s="64" t="n">
        <v>10013.9</v>
      </c>
      <c r="F773" s="65" t="n">
        <v>0.0153</v>
      </c>
      <c r="G773" s="66" t="n">
        <v>153.21267</v>
      </c>
      <c r="H773" s="67" t="n">
        <f aca="false">E773+IF(D773="Long",1,-1)*G773</f>
        <v>10167.11267</v>
      </c>
      <c r="I773" s="68" t="n">
        <f aca="false">Assumptions!$B$58</f>
        <v>5.35750011455817</v>
      </c>
      <c r="J773" s="68" t="n">
        <f aca="false">INDEX(Yearly!$T$5:$T$22,MATCH(C773,Yearly!$A$5:$A$22,0))</f>
        <v>0.834935082788286</v>
      </c>
      <c r="K773" s="68" t="n">
        <f aca="false">G773-I773-J773</f>
        <v>147.020234802654</v>
      </c>
      <c r="L773" s="69" t="n">
        <f aca="false">(I773+J773)/Assumptions!$B$8</f>
        <v>0.000273047702708743</v>
      </c>
      <c r="M773" s="70" t="n">
        <f aca="false">F773-L773</f>
        <v>0.0150269522972913</v>
      </c>
      <c r="N773" s="71" t="n">
        <f aca="false">G773*Assumptions!$B$7</f>
        <v>1205017.64955</v>
      </c>
      <c r="O773" s="71" t="n">
        <f aca="false">K773*Assumptions!$B$7</f>
        <v>1156314.14672287</v>
      </c>
      <c r="P773" s="68" t="n">
        <f aca="false">P772+G773</f>
        <v>12205.86704</v>
      </c>
      <c r="Q773" s="68" t="n">
        <f aca="false">MAX(Q772,P773)</f>
        <v>12205.86704</v>
      </c>
      <c r="R773" s="68" t="n">
        <f aca="false">Q773-P773</f>
        <v>0</v>
      </c>
      <c r="S773" s="68" t="n">
        <f aca="false">S772+K773</f>
        <v>7506.64366029683</v>
      </c>
      <c r="T773" s="68" t="n">
        <f aca="false">MAX(T772,S773)</f>
        <v>7506.64366029683</v>
      </c>
      <c r="U773" s="68" t="n">
        <f aca="false">T773-S773</f>
        <v>0</v>
      </c>
      <c r="V773" s="70" t="n">
        <f aca="false">V772+F773</f>
        <v>2.1993</v>
      </c>
      <c r="W773" s="70" t="n">
        <f aca="false">MAX(W772,V773)</f>
        <v>2.1993</v>
      </c>
      <c r="X773" s="70" t="n">
        <f aca="false">W773-V773</f>
        <v>0</v>
      </c>
      <c r="Y773" s="70" t="n">
        <f aca="false">Y772+M773</f>
        <v>1.99209360906465</v>
      </c>
      <c r="Z773" s="70" t="n">
        <f aca="false">MAX(Z772,Y773)</f>
        <v>1.99209360906465</v>
      </c>
      <c r="AA773" s="70" t="n">
        <f aca="false">Z773-Y773</f>
        <v>0</v>
      </c>
      <c r="AB773" s="72" t="n">
        <f aca="false">AB772*(1+F773)</f>
        <v>8.08011316572912</v>
      </c>
      <c r="AC773" s="73" t="n">
        <f aca="false">MAX(AC772,AB773)</f>
        <v>8.08011316572912</v>
      </c>
      <c r="AD773" s="70" t="n">
        <f aca="false">1-AB773/AC773</f>
        <v>0</v>
      </c>
      <c r="AE773" s="73" t="n">
        <f aca="false">AE772*(1+M773)</f>
        <v>6.5713130806501</v>
      </c>
      <c r="AF773" s="73" t="n">
        <f aca="false">MAX(AF772,AE773)</f>
        <v>6.5713130806501</v>
      </c>
      <c r="AG773" s="70" t="n">
        <f aca="false">1-AE773/AF773</f>
        <v>0</v>
      </c>
      <c r="AH773" s="74" t="n">
        <f aca="false">IF(R773&gt;0,AH772+1,0)</f>
        <v>0</v>
      </c>
      <c r="AI773" s="74" t="n">
        <f aca="false">IF(U773&gt;0,AI772+1,0)</f>
        <v>0</v>
      </c>
      <c r="AJ773" s="74" t="n">
        <f aca="false">IF(G773&gt;0,AJ772+1,0)</f>
        <v>2</v>
      </c>
      <c r="AK773" s="74" t="n">
        <f aca="false">IF(G773&lt;=0,AK772+1,0)</f>
        <v>0</v>
      </c>
      <c r="AL773" s="74" t="n">
        <f aca="false">IF(K773&gt;0,AL772+1,0)</f>
        <v>2</v>
      </c>
      <c r="AM773" s="74" t="n">
        <f aca="false">IF(K773&lt;=0,AM772+1,0)</f>
        <v>0</v>
      </c>
    </row>
    <row r="774" customFormat="false" ht="15" hidden="false" customHeight="false" outlineLevel="0" collapsed="false">
      <c r="A774" s="61" t="n">
        <v>773</v>
      </c>
      <c r="B774" s="62" t="n">
        <v>43031.6145833333</v>
      </c>
      <c r="C774" s="63" t="n">
        <f aca="false">YEAR(B774)</f>
        <v>2017</v>
      </c>
      <c r="D774" s="32" t="s">
        <v>277</v>
      </c>
      <c r="E774" s="64" t="n">
        <v>10177</v>
      </c>
      <c r="F774" s="65" t="n">
        <v>0.0238</v>
      </c>
      <c r="G774" s="66" t="n">
        <v>242.2126</v>
      </c>
      <c r="H774" s="67" t="n">
        <f aca="false">E774+IF(D774="Long",1,-1)*G774</f>
        <v>10419.2126</v>
      </c>
      <c r="I774" s="68" t="n">
        <f aca="false">Assumptions!$B$58</f>
        <v>5.35750011455817</v>
      </c>
      <c r="J774" s="68" t="n">
        <f aca="false">INDEX(Yearly!$T$5:$T$22,MATCH(C774,Yearly!$A$5:$A$22,0))</f>
        <v>0.834935082788286</v>
      </c>
      <c r="K774" s="68" t="n">
        <f aca="false">G774-I774-J774</f>
        <v>236.020164802654</v>
      </c>
      <c r="L774" s="69" t="n">
        <f aca="false">(I774+J774)/Assumptions!$B$8</f>
        <v>0.000273047702708743</v>
      </c>
      <c r="M774" s="70" t="n">
        <f aca="false">F774-L774</f>
        <v>0.0235269522972913</v>
      </c>
      <c r="N774" s="71" t="n">
        <f aca="false">G774*Assumptions!$B$7</f>
        <v>1905002.099</v>
      </c>
      <c r="O774" s="71" t="n">
        <f aca="false">K774*Assumptions!$B$7</f>
        <v>1856298.59617287</v>
      </c>
      <c r="P774" s="68" t="n">
        <f aca="false">P773+G774</f>
        <v>12448.07964</v>
      </c>
      <c r="Q774" s="68" t="n">
        <f aca="false">MAX(Q773,P774)</f>
        <v>12448.07964</v>
      </c>
      <c r="R774" s="68" t="n">
        <f aca="false">Q774-P774</f>
        <v>0</v>
      </c>
      <c r="S774" s="68" t="n">
        <f aca="false">S773+K774</f>
        <v>7742.66382509948</v>
      </c>
      <c r="T774" s="68" t="n">
        <f aca="false">MAX(T773,S774)</f>
        <v>7742.66382509948</v>
      </c>
      <c r="U774" s="68" t="n">
        <f aca="false">T774-S774</f>
        <v>0</v>
      </c>
      <c r="V774" s="70" t="n">
        <f aca="false">V773+F774</f>
        <v>2.2231</v>
      </c>
      <c r="W774" s="70" t="n">
        <f aca="false">MAX(W773,V774)</f>
        <v>2.2231</v>
      </c>
      <c r="X774" s="70" t="n">
        <f aca="false">W774-V774</f>
        <v>0</v>
      </c>
      <c r="Y774" s="70" t="n">
        <f aca="false">Y773+M774</f>
        <v>2.01562056136195</v>
      </c>
      <c r="Z774" s="70" t="n">
        <f aca="false">MAX(Z773,Y774)</f>
        <v>2.01562056136195</v>
      </c>
      <c r="AA774" s="70" t="n">
        <f aca="false">Z774-Y774</f>
        <v>0</v>
      </c>
      <c r="AB774" s="72" t="n">
        <f aca="false">AB773*(1+F774)</f>
        <v>8.27241985907347</v>
      </c>
      <c r="AC774" s="73" t="n">
        <f aca="false">MAX(AC773,AB774)</f>
        <v>8.27241985907347</v>
      </c>
      <c r="AD774" s="70" t="n">
        <f aca="false">1-AB774/AC774</f>
        <v>0</v>
      </c>
      <c r="AE774" s="73" t="n">
        <f aca="false">AE773*(1+M774)</f>
        <v>6.72591605002913</v>
      </c>
      <c r="AF774" s="73" t="n">
        <f aca="false">MAX(AF773,AE774)</f>
        <v>6.72591605002913</v>
      </c>
      <c r="AG774" s="70" t="n">
        <f aca="false">1-AE774/AF774</f>
        <v>0</v>
      </c>
      <c r="AH774" s="74" t="n">
        <f aca="false">IF(R774&gt;0,AH773+1,0)</f>
        <v>0</v>
      </c>
      <c r="AI774" s="74" t="n">
        <f aca="false">IF(U774&gt;0,AI773+1,0)</f>
        <v>0</v>
      </c>
      <c r="AJ774" s="74" t="n">
        <f aca="false">IF(G774&gt;0,AJ773+1,0)</f>
        <v>3</v>
      </c>
      <c r="AK774" s="74" t="n">
        <f aca="false">IF(G774&lt;=0,AK773+1,0)</f>
        <v>0</v>
      </c>
      <c r="AL774" s="74" t="n">
        <f aca="false">IF(K774&gt;0,AL773+1,0)</f>
        <v>3</v>
      </c>
      <c r="AM774" s="74" t="n">
        <f aca="false">IF(K774&lt;=0,AM773+1,0)</f>
        <v>0</v>
      </c>
    </row>
    <row r="775" customFormat="false" ht="15" hidden="false" customHeight="false" outlineLevel="0" collapsed="false">
      <c r="A775" s="61" t="n">
        <v>774</v>
      </c>
      <c r="B775" s="62" t="n">
        <v>43056.3854166667</v>
      </c>
      <c r="C775" s="63" t="n">
        <f aca="false">YEAR(B775)</f>
        <v>2017</v>
      </c>
      <c r="D775" s="32" t="s">
        <v>277</v>
      </c>
      <c r="E775" s="64" t="n">
        <v>10327.6</v>
      </c>
      <c r="F775" s="65" t="n">
        <v>-0.0017</v>
      </c>
      <c r="G775" s="66" t="n">
        <v>-17.55692</v>
      </c>
      <c r="H775" s="67" t="n">
        <f aca="false">E775+IF(D775="Long",1,-1)*G775</f>
        <v>10310.04308</v>
      </c>
      <c r="I775" s="68" t="n">
        <f aca="false">Assumptions!$B$58</f>
        <v>5.35750011455817</v>
      </c>
      <c r="J775" s="68" t="n">
        <f aca="false">INDEX(Yearly!$T$5:$T$22,MATCH(C775,Yearly!$A$5:$A$22,0))</f>
        <v>0.834935082788286</v>
      </c>
      <c r="K775" s="68" t="n">
        <f aca="false">G775-I775-J775</f>
        <v>-23.7493551973465</v>
      </c>
      <c r="L775" s="69" t="n">
        <f aca="false">(I775+J775)/Assumptions!$B$8</f>
        <v>0.000273047702708743</v>
      </c>
      <c r="M775" s="70" t="n">
        <f aca="false">F775-L775</f>
        <v>-0.00197304770270874</v>
      </c>
      <c r="N775" s="71" t="n">
        <f aca="false">G775*Assumptions!$B$7</f>
        <v>-138085.1758</v>
      </c>
      <c r="O775" s="71" t="n">
        <f aca="false">K775*Assumptions!$B$7</f>
        <v>-186788.67862713</v>
      </c>
      <c r="P775" s="68" t="n">
        <f aca="false">P774+G775</f>
        <v>12430.52272</v>
      </c>
      <c r="Q775" s="68" t="n">
        <f aca="false">MAX(Q774,P775)</f>
        <v>12448.07964</v>
      </c>
      <c r="R775" s="68" t="n">
        <f aca="false">Q775-P775</f>
        <v>17.5569200000009</v>
      </c>
      <c r="S775" s="68" t="n">
        <f aca="false">S774+K775</f>
        <v>7718.91446990213</v>
      </c>
      <c r="T775" s="68" t="n">
        <f aca="false">MAX(T774,S775)</f>
        <v>7742.66382509948</v>
      </c>
      <c r="U775" s="68" t="n">
        <f aca="false">T775-S775</f>
        <v>23.7493551973466</v>
      </c>
      <c r="V775" s="70" t="n">
        <f aca="false">V774+F775</f>
        <v>2.2214</v>
      </c>
      <c r="W775" s="70" t="n">
        <f aca="false">MAX(W774,V775)</f>
        <v>2.2231</v>
      </c>
      <c r="X775" s="70" t="n">
        <f aca="false">W775-V775</f>
        <v>0.00170000000000003</v>
      </c>
      <c r="Y775" s="70" t="n">
        <f aca="false">Y774+M775</f>
        <v>2.01364751365924</v>
      </c>
      <c r="Z775" s="70" t="n">
        <f aca="false">MAX(Z774,Y775)</f>
        <v>2.01562056136195</v>
      </c>
      <c r="AA775" s="70" t="n">
        <f aca="false">Z775-Y775</f>
        <v>0.0019730477027089</v>
      </c>
      <c r="AB775" s="72" t="n">
        <f aca="false">AB774*(1+F775)</f>
        <v>8.25835674531304</v>
      </c>
      <c r="AC775" s="73" t="n">
        <f aca="false">MAX(AC774,AB775)</f>
        <v>8.27241985907347</v>
      </c>
      <c r="AD775" s="70" t="n">
        <f aca="false">1-AB775/AC775</f>
        <v>0.00170000000000003</v>
      </c>
      <c r="AE775" s="73" t="n">
        <f aca="false">AE774*(1+M775)</f>
        <v>6.712645496818</v>
      </c>
      <c r="AF775" s="73" t="n">
        <f aca="false">MAX(AF774,AE775)</f>
        <v>6.72591605002913</v>
      </c>
      <c r="AG775" s="70" t="n">
        <f aca="false">1-AE775/AF775</f>
        <v>0.00197304770270867</v>
      </c>
      <c r="AH775" s="74" t="n">
        <f aca="false">IF(R775&gt;0,AH774+1,0)</f>
        <v>1</v>
      </c>
      <c r="AI775" s="74" t="n">
        <f aca="false">IF(U775&gt;0,AI774+1,0)</f>
        <v>1</v>
      </c>
      <c r="AJ775" s="74" t="n">
        <f aca="false">IF(G775&gt;0,AJ774+1,0)</f>
        <v>0</v>
      </c>
      <c r="AK775" s="74" t="n">
        <f aca="false">IF(G775&lt;=0,AK774+1,0)</f>
        <v>1</v>
      </c>
      <c r="AL775" s="74" t="n">
        <f aca="false">IF(K775&gt;0,AL774+1,0)</f>
        <v>0</v>
      </c>
      <c r="AM775" s="74" t="n">
        <f aca="false">IF(K775&lt;=0,AM774+1,0)</f>
        <v>1</v>
      </c>
    </row>
    <row r="776" customFormat="false" ht="15" hidden="false" customHeight="false" outlineLevel="0" collapsed="false">
      <c r="A776" s="61" t="n">
        <v>775</v>
      </c>
      <c r="B776" s="62" t="n">
        <v>43062.6354166667</v>
      </c>
      <c r="C776" s="63" t="n">
        <f aca="false">YEAR(B776)</f>
        <v>2017</v>
      </c>
      <c r="D776" s="32" t="s">
        <v>277</v>
      </c>
      <c r="E776" s="64" t="n">
        <v>10348</v>
      </c>
      <c r="F776" s="65" t="n">
        <v>-0.0001</v>
      </c>
      <c r="G776" s="66" t="n">
        <v>-1.0348</v>
      </c>
      <c r="H776" s="67" t="n">
        <f aca="false">E776+IF(D776="Long",1,-1)*G776</f>
        <v>10346.9652</v>
      </c>
      <c r="I776" s="68" t="n">
        <f aca="false">Assumptions!$B$58</f>
        <v>5.35750011455817</v>
      </c>
      <c r="J776" s="68" t="n">
        <f aca="false">INDEX(Yearly!$T$5:$T$22,MATCH(C776,Yearly!$A$5:$A$22,0))</f>
        <v>0.834935082788286</v>
      </c>
      <c r="K776" s="68" t="n">
        <f aca="false">G776-I776-J776</f>
        <v>-7.22723519734645</v>
      </c>
      <c r="L776" s="69" t="n">
        <f aca="false">(I776+J776)/Assumptions!$B$8</f>
        <v>0.000273047702708743</v>
      </c>
      <c r="M776" s="70" t="n">
        <f aca="false">F776-L776</f>
        <v>-0.000373047702708743</v>
      </c>
      <c r="N776" s="71" t="n">
        <f aca="false">G776*Assumptions!$B$7</f>
        <v>-8138.702</v>
      </c>
      <c r="O776" s="71" t="n">
        <f aca="false">K776*Assumptions!$B$7</f>
        <v>-56842.2048271299</v>
      </c>
      <c r="P776" s="68" t="n">
        <f aca="false">P775+G776</f>
        <v>12429.48792</v>
      </c>
      <c r="Q776" s="68" t="n">
        <f aca="false">MAX(Q775,P776)</f>
        <v>12448.07964</v>
      </c>
      <c r="R776" s="68" t="n">
        <f aca="false">Q776-P776</f>
        <v>18.5917200000004</v>
      </c>
      <c r="S776" s="68" t="n">
        <f aca="false">S775+K776</f>
        <v>7711.68723470479</v>
      </c>
      <c r="T776" s="68" t="n">
        <f aca="false">MAX(T775,S776)</f>
        <v>7742.66382509948</v>
      </c>
      <c r="U776" s="68" t="n">
        <f aca="false">T776-S776</f>
        <v>30.9765903946927</v>
      </c>
      <c r="V776" s="70" t="n">
        <f aca="false">V775+F776</f>
        <v>2.2213</v>
      </c>
      <c r="W776" s="70" t="n">
        <f aca="false">MAX(W775,V776)</f>
        <v>2.2231</v>
      </c>
      <c r="X776" s="70" t="n">
        <f aca="false">W776-V776</f>
        <v>0.00180000000000025</v>
      </c>
      <c r="Y776" s="70" t="n">
        <f aca="false">Y775+M776</f>
        <v>2.01327446595653</v>
      </c>
      <c r="Z776" s="70" t="n">
        <f aca="false">MAX(Z775,Y776)</f>
        <v>2.01562056136195</v>
      </c>
      <c r="AA776" s="70" t="n">
        <f aca="false">Z776-Y776</f>
        <v>0.00234609540541753</v>
      </c>
      <c r="AB776" s="72" t="n">
        <f aca="false">AB775*(1+F776)</f>
        <v>8.25753090963851</v>
      </c>
      <c r="AC776" s="73" t="n">
        <f aca="false">MAX(AC775,AB776)</f>
        <v>8.27241985907347</v>
      </c>
      <c r="AD776" s="70" t="n">
        <f aca="false">1-AB776/AC776</f>
        <v>0.00179983000000006</v>
      </c>
      <c r="AE776" s="73" t="n">
        <f aca="false">AE775*(1+M776)</f>
        <v>6.71014135983632</v>
      </c>
      <c r="AF776" s="73" t="n">
        <f aca="false">MAX(AF775,AE776)</f>
        <v>6.72591605002913</v>
      </c>
      <c r="AG776" s="70" t="n">
        <f aca="false">1-AE776/AF776</f>
        <v>0.00234535936450464</v>
      </c>
      <c r="AH776" s="74" t="n">
        <f aca="false">IF(R776&gt;0,AH775+1,0)</f>
        <v>2</v>
      </c>
      <c r="AI776" s="74" t="n">
        <f aca="false">IF(U776&gt;0,AI775+1,0)</f>
        <v>2</v>
      </c>
      <c r="AJ776" s="74" t="n">
        <f aca="false">IF(G776&gt;0,AJ775+1,0)</f>
        <v>0</v>
      </c>
      <c r="AK776" s="74" t="n">
        <f aca="false">IF(G776&lt;=0,AK775+1,0)</f>
        <v>2</v>
      </c>
      <c r="AL776" s="74" t="n">
        <f aca="false">IF(K776&gt;0,AL775+1,0)</f>
        <v>0</v>
      </c>
      <c r="AM776" s="74" t="n">
        <f aca="false">IF(K776&lt;=0,AM775+1,0)</f>
        <v>2</v>
      </c>
    </row>
    <row r="777" customFormat="false" ht="15" hidden="false" customHeight="false" outlineLevel="0" collapsed="false">
      <c r="A777" s="61" t="n">
        <v>776</v>
      </c>
      <c r="B777" s="62" t="n">
        <v>43066.5833333333</v>
      </c>
      <c r="C777" s="63" t="n">
        <f aca="false">YEAR(B777)</f>
        <v>2017</v>
      </c>
      <c r="D777" s="32" t="s">
        <v>277</v>
      </c>
      <c r="E777" s="64" t="n">
        <v>10364.65</v>
      </c>
      <c r="F777" s="65" t="n">
        <v>-0.0002</v>
      </c>
      <c r="G777" s="66" t="n">
        <v>-2.07293</v>
      </c>
      <c r="H777" s="67" t="n">
        <f aca="false">E777+IF(D777="Long",1,-1)*G777</f>
        <v>10362.57707</v>
      </c>
      <c r="I777" s="68" t="n">
        <f aca="false">Assumptions!$B$58</f>
        <v>5.35750011455817</v>
      </c>
      <c r="J777" s="68" t="n">
        <f aca="false">INDEX(Yearly!$T$5:$T$22,MATCH(C777,Yearly!$A$5:$A$22,0))</f>
        <v>0.834935082788286</v>
      </c>
      <c r="K777" s="68" t="n">
        <f aca="false">G777-I777-J777</f>
        <v>-8.26536519734646</v>
      </c>
      <c r="L777" s="69" t="n">
        <f aca="false">(I777+J777)/Assumptions!$B$8</f>
        <v>0.000273047702708743</v>
      </c>
      <c r="M777" s="70" t="n">
        <f aca="false">F777-L777</f>
        <v>-0.000473047702708743</v>
      </c>
      <c r="N777" s="71" t="n">
        <f aca="false">G777*Assumptions!$B$7</f>
        <v>-16303.59445</v>
      </c>
      <c r="O777" s="71" t="n">
        <f aca="false">K777*Assumptions!$B$7</f>
        <v>-65007.0972771299</v>
      </c>
      <c r="P777" s="68" t="n">
        <f aca="false">P776+G777</f>
        <v>12427.41499</v>
      </c>
      <c r="Q777" s="68" t="n">
        <f aca="false">MAX(Q776,P777)</f>
        <v>12448.07964</v>
      </c>
      <c r="R777" s="68" t="n">
        <f aca="false">Q777-P777</f>
        <v>20.6646500000006</v>
      </c>
      <c r="S777" s="68" t="n">
        <f aca="false">S776+K777</f>
        <v>7703.42186950744</v>
      </c>
      <c r="T777" s="68" t="n">
        <f aca="false">MAX(T776,S777)</f>
        <v>7742.66382509948</v>
      </c>
      <c r="U777" s="68" t="n">
        <f aca="false">T777-S777</f>
        <v>39.2419555920396</v>
      </c>
      <c r="V777" s="70" t="n">
        <f aca="false">V776+F777</f>
        <v>2.2211</v>
      </c>
      <c r="W777" s="70" t="n">
        <f aca="false">MAX(W776,V777)</f>
        <v>2.2231</v>
      </c>
      <c r="X777" s="70" t="n">
        <f aca="false">W777-V777</f>
        <v>0.00200000000000022</v>
      </c>
      <c r="Y777" s="70" t="n">
        <f aca="false">Y776+M777</f>
        <v>2.01280141825382</v>
      </c>
      <c r="Z777" s="70" t="n">
        <f aca="false">MAX(Z776,Y777)</f>
        <v>2.01562056136195</v>
      </c>
      <c r="AA777" s="70" t="n">
        <f aca="false">Z777-Y777</f>
        <v>0.00281914310812637</v>
      </c>
      <c r="AB777" s="72" t="n">
        <f aca="false">AB776*(1+F777)</f>
        <v>8.25587940345659</v>
      </c>
      <c r="AC777" s="73" t="n">
        <f aca="false">MAX(AC776,AB777)</f>
        <v>8.27241985907347</v>
      </c>
      <c r="AD777" s="70" t="n">
        <f aca="false">1-AB777/AC777</f>
        <v>0.00199947003400003</v>
      </c>
      <c r="AE777" s="73" t="n">
        <f aca="false">AE776*(1+M777)</f>
        <v>6.7069671428812</v>
      </c>
      <c r="AF777" s="73" t="n">
        <f aca="false">MAX(AF776,AE777)</f>
        <v>6.72591605002913</v>
      </c>
      <c r="AG777" s="70" t="n">
        <f aca="false">1-AE777/AF777</f>
        <v>0.00281729760035399</v>
      </c>
      <c r="AH777" s="74" t="n">
        <f aca="false">IF(R777&gt;0,AH776+1,0)</f>
        <v>3</v>
      </c>
      <c r="AI777" s="74" t="n">
        <f aca="false">IF(U777&gt;0,AI776+1,0)</f>
        <v>3</v>
      </c>
      <c r="AJ777" s="74" t="n">
        <f aca="false">IF(G777&gt;0,AJ776+1,0)</f>
        <v>0</v>
      </c>
      <c r="AK777" s="74" t="n">
        <f aca="false">IF(G777&lt;=0,AK776+1,0)</f>
        <v>3</v>
      </c>
      <c r="AL777" s="74" t="n">
        <f aca="false">IF(K777&gt;0,AL776+1,0)</f>
        <v>0</v>
      </c>
      <c r="AM777" s="74" t="n">
        <f aca="false">IF(K777&lt;=0,AM776+1,0)</f>
        <v>3</v>
      </c>
    </row>
    <row r="778" customFormat="false" ht="15" hidden="false" customHeight="false" outlineLevel="0" collapsed="false">
      <c r="A778" s="61" t="n">
        <v>777</v>
      </c>
      <c r="B778" s="62" t="n">
        <v>43068.4611111111</v>
      </c>
      <c r="C778" s="63" t="n">
        <f aca="false">YEAR(B778)</f>
        <v>2017</v>
      </c>
      <c r="D778" s="32" t="s">
        <v>277</v>
      </c>
      <c r="E778" s="64" t="n">
        <v>10380</v>
      </c>
      <c r="F778" s="65" t="n">
        <v>-0.0013</v>
      </c>
      <c r="G778" s="66" t="n">
        <v>-13.494</v>
      </c>
      <c r="H778" s="67" t="n">
        <f aca="false">E778+IF(D778="Long",1,-1)*G778</f>
        <v>10366.506</v>
      </c>
      <c r="I778" s="68" t="n">
        <f aca="false">Assumptions!$B$58</f>
        <v>5.35750011455817</v>
      </c>
      <c r="J778" s="68" t="n">
        <f aca="false">INDEX(Yearly!$T$5:$T$22,MATCH(C778,Yearly!$A$5:$A$22,0))</f>
        <v>0.834935082788286</v>
      </c>
      <c r="K778" s="68" t="n">
        <f aca="false">G778-I778-J778</f>
        <v>-19.6864351973465</v>
      </c>
      <c r="L778" s="69" t="n">
        <f aca="false">(I778+J778)/Assumptions!$B$8</f>
        <v>0.000273047702708743</v>
      </c>
      <c r="M778" s="70" t="n">
        <f aca="false">F778-L778</f>
        <v>-0.00157304770270874</v>
      </c>
      <c r="N778" s="71" t="n">
        <f aca="false">G778*Assumptions!$B$7</f>
        <v>-106130.31</v>
      </c>
      <c r="O778" s="71" t="n">
        <f aca="false">K778*Assumptions!$B$7</f>
        <v>-154833.81282713</v>
      </c>
      <c r="P778" s="68" t="n">
        <f aca="false">P777+G778</f>
        <v>12413.92099</v>
      </c>
      <c r="Q778" s="68" t="n">
        <f aca="false">MAX(Q777,P778)</f>
        <v>12448.07964</v>
      </c>
      <c r="R778" s="68" t="n">
        <f aca="false">Q778-P778</f>
        <v>34.1586500000012</v>
      </c>
      <c r="S778" s="68" t="n">
        <f aca="false">S777+K778</f>
        <v>7683.73543431009</v>
      </c>
      <c r="T778" s="68" t="n">
        <f aca="false">MAX(T777,S778)</f>
        <v>7742.66382509948</v>
      </c>
      <c r="U778" s="68" t="n">
        <f aca="false">T778-S778</f>
        <v>58.928390789386</v>
      </c>
      <c r="V778" s="70" t="n">
        <f aca="false">V777+F778</f>
        <v>2.2198</v>
      </c>
      <c r="W778" s="70" t="n">
        <f aca="false">MAX(W777,V778)</f>
        <v>2.2231</v>
      </c>
      <c r="X778" s="70" t="n">
        <f aca="false">W778-V778</f>
        <v>0.0033000000000003</v>
      </c>
      <c r="Y778" s="70" t="n">
        <f aca="false">Y777+M778</f>
        <v>2.01122837055111</v>
      </c>
      <c r="Z778" s="70" t="n">
        <f aca="false">MAX(Z777,Y778)</f>
        <v>2.01562056136195</v>
      </c>
      <c r="AA778" s="70" t="n">
        <f aca="false">Z778-Y778</f>
        <v>0.00439219081083531</v>
      </c>
      <c r="AB778" s="72" t="n">
        <f aca="false">AB777*(1+F778)</f>
        <v>8.24514676023209</v>
      </c>
      <c r="AC778" s="73" t="n">
        <f aca="false">MAX(AC777,AB778)</f>
        <v>8.27241985907347</v>
      </c>
      <c r="AD778" s="70" t="n">
        <f aca="false">1-AB778/AC778</f>
        <v>0.0032968707229557</v>
      </c>
      <c r="AE778" s="73" t="n">
        <f aca="false">AE777*(1+M778)</f>
        <v>6.69641676362494</v>
      </c>
      <c r="AF778" s="73" t="n">
        <f aca="false">MAX(AF777,AE778)</f>
        <v>6.72591605002913</v>
      </c>
      <c r="AG778" s="70" t="n">
        <f aca="false">1-AE778/AF778</f>
        <v>0.00438591355954465</v>
      </c>
      <c r="AH778" s="74" t="n">
        <f aca="false">IF(R778&gt;0,AH777+1,0)</f>
        <v>4</v>
      </c>
      <c r="AI778" s="74" t="n">
        <f aca="false">IF(U778&gt;0,AI777+1,0)</f>
        <v>4</v>
      </c>
      <c r="AJ778" s="74" t="n">
        <f aca="false">IF(G778&gt;0,AJ777+1,0)</f>
        <v>0</v>
      </c>
      <c r="AK778" s="74" t="n">
        <f aca="false">IF(G778&lt;=0,AK777+1,0)</f>
        <v>4</v>
      </c>
      <c r="AL778" s="74" t="n">
        <f aca="false">IF(K778&gt;0,AL777+1,0)</f>
        <v>0</v>
      </c>
      <c r="AM778" s="74" t="n">
        <f aca="false">IF(K778&lt;=0,AM777+1,0)</f>
        <v>4</v>
      </c>
    </row>
    <row r="779" customFormat="false" ht="15" hidden="false" customHeight="false" outlineLevel="0" collapsed="false">
      <c r="A779" s="61" t="n">
        <v>778</v>
      </c>
      <c r="B779" s="62" t="n">
        <v>43076.6145833333</v>
      </c>
      <c r="C779" s="63" t="n">
        <f aca="false">YEAR(B779)</f>
        <v>2017</v>
      </c>
      <c r="D779" s="32" t="s">
        <v>277</v>
      </c>
      <c r="E779" s="64" t="n">
        <v>10143.55</v>
      </c>
      <c r="F779" s="65" t="n">
        <v>0.0085</v>
      </c>
      <c r="G779" s="66" t="n">
        <v>86.220175</v>
      </c>
      <c r="H779" s="67" t="n">
        <f aca="false">E779+IF(D779="Long",1,-1)*G779</f>
        <v>10229.770175</v>
      </c>
      <c r="I779" s="68" t="n">
        <f aca="false">Assumptions!$B$58</f>
        <v>5.35750011455817</v>
      </c>
      <c r="J779" s="68" t="n">
        <f aca="false">INDEX(Yearly!$T$5:$T$22,MATCH(C779,Yearly!$A$5:$A$22,0))</f>
        <v>0.834935082788286</v>
      </c>
      <c r="K779" s="68" t="n">
        <f aca="false">G779-I779-J779</f>
        <v>80.0277398026535</v>
      </c>
      <c r="L779" s="69" t="n">
        <f aca="false">(I779+J779)/Assumptions!$B$8</f>
        <v>0.000273047702708743</v>
      </c>
      <c r="M779" s="70" t="n">
        <f aca="false">F779-L779</f>
        <v>0.00822695229729126</v>
      </c>
      <c r="N779" s="71" t="n">
        <f aca="false">G779*Assumptions!$B$7</f>
        <v>678121.676375</v>
      </c>
      <c r="O779" s="71" t="n">
        <f aca="false">K779*Assumptions!$B$7</f>
        <v>629418.17354787</v>
      </c>
      <c r="P779" s="68" t="n">
        <f aca="false">P778+G779</f>
        <v>12500.141165</v>
      </c>
      <c r="Q779" s="68" t="n">
        <f aca="false">MAX(Q778,P779)</f>
        <v>12500.141165</v>
      </c>
      <c r="R779" s="68" t="n">
        <f aca="false">Q779-P779</f>
        <v>0</v>
      </c>
      <c r="S779" s="68" t="n">
        <f aca="false">S778+K779</f>
        <v>7763.76317411275</v>
      </c>
      <c r="T779" s="68" t="n">
        <f aca="false">MAX(T778,S779)</f>
        <v>7763.76317411275</v>
      </c>
      <c r="U779" s="68" t="n">
        <f aca="false">T779-S779</f>
        <v>0</v>
      </c>
      <c r="V779" s="70" t="n">
        <f aca="false">V778+F779</f>
        <v>2.2283</v>
      </c>
      <c r="W779" s="70" t="n">
        <f aca="false">MAX(W778,V779)</f>
        <v>2.2283</v>
      </c>
      <c r="X779" s="70" t="n">
        <f aca="false">W779-V779</f>
        <v>0</v>
      </c>
      <c r="Y779" s="70" t="n">
        <f aca="false">Y778+M779</f>
        <v>2.0194553228484</v>
      </c>
      <c r="Z779" s="70" t="n">
        <f aca="false">MAX(Z778,Y779)</f>
        <v>2.0194553228484</v>
      </c>
      <c r="AA779" s="70" t="n">
        <f aca="false">Z779-Y779</f>
        <v>0</v>
      </c>
      <c r="AB779" s="72" t="n">
        <f aca="false">AB778*(1+F779)</f>
        <v>8.31523050769406</v>
      </c>
      <c r="AC779" s="73" t="n">
        <f aca="false">MAX(AC778,AB779)</f>
        <v>8.31523050769406</v>
      </c>
      <c r="AD779" s="70" t="n">
        <f aca="false">1-AB779/AC779</f>
        <v>0</v>
      </c>
      <c r="AE779" s="73" t="n">
        <f aca="false">AE778*(1+M779)</f>
        <v>6.75150786490207</v>
      </c>
      <c r="AF779" s="73" t="n">
        <f aca="false">MAX(AF778,AE779)</f>
        <v>6.75150786490207</v>
      </c>
      <c r="AG779" s="70" t="n">
        <f aca="false">1-AE779/AF779</f>
        <v>0</v>
      </c>
      <c r="AH779" s="74" t="n">
        <f aca="false">IF(R779&gt;0,AH778+1,0)</f>
        <v>0</v>
      </c>
      <c r="AI779" s="74" t="n">
        <f aca="false">IF(U779&gt;0,AI778+1,0)</f>
        <v>0</v>
      </c>
      <c r="AJ779" s="74" t="n">
        <f aca="false">IF(G779&gt;0,AJ778+1,0)</f>
        <v>1</v>
      </c>
      <c r="AK779" s="74" t="n">
        <f aca="false">IF(G779&lt;=0,AK778+1,0)</f>
        <v>0</v>
      </c>
      <c r="AL779" s="74" t="n">
        <f aca="false">IF(K779&gt;0,AL778+1,0)</f>
        <v>1</v>
      </c>
      <c r="AM779" s="74" t="n">
        <f aca="false">IF(K779&lt;=0,AM778+1,0)</f>
        <v>0</v>
      </c>
    </row>
    <row r="780" customFormat="false" ht="15" hidden="false" customHeight="false" outlineLevel="0" collapsed="false">
      <c r="A780" s="61" t="n">
        <v>779</v>
      </c>
      <c r="B780" s="62" t="n">
        <v>43082.40625</v>
      </c>
      <c r="C780" s="63" t="n">
        <f aca="false">YEAR(B780)</f>
        <v>2017</v>
      </c>
      <c r="D780" s="32" t="s">
        <v>276</v>
      </c>
      <c r="E780" s="64" t="n">
        <v>10229.9</v>
      </c>
      <c r="F780" s="65" t="n">
        <v>-0.0054</v>
      </c>
      <c r="G780" s="66" t="n">
        <v>-55.24146</v>
      </c>
      <c r="H780" s="67" t="n">
        <f aca="false">E780+IF(D780="Long",1,-1)*G780</f>
        <v>10285.14146</v>
      </c>
      <c r="I780" s="68" t="n">
        <f aca="false">Assumptions!$B$58</f>
        <v>5.35750011455817</v>
      </c>
      <c r="J780" s="68" t="n">
        <f aca="false">INDEX(Yearly!$T$5:$T$22,MATCH(C780,Yearly!$A$5:$A$22,0))</f>
        <v>0.834935082788286</v>
      </c>
      <c r="K780" s="68" t="n">
        <f aca="false">G780-I780-J780</f>
        <v>-61.4338951973465</v>
      </c>
      <c r="L780" s="69" t="n">
        <f aca="false">(I780+J780)/Assumptions!$B$8</f>
        <v>0.000273047702708743</v>
      </c>
      <c r="M780" s="70" t="n">
        <f aca="false">F780-L780</f>
        <v>-0.00567304770270874</v>
      </c>
      <c r="N780" s="71" t="n">
        <f aca="false">G780*Assumptions!$B$7</f>
        <v>-434474.0829</v>
      </c>
      <c r="O780" s="71" t="n">
        <f aca="false">K780*Assumptions!$B$7</f>
        <v>-483177.58572713</v>
      </c>
      <c r="P780" s="68" t="n">
        <f aca="false">P779+G780</f>
        <v>12444.899705</v>
      </c>
      <c r="Q780" s="68" t="n">
        <f aca="false">MAX(Q779,P780)</f>
        <v>12500.141165</v>
      </c>
      <c r="R780" s="68" t="n">
        <f aca="false">Q780-P780</f>
        <v>55.2414599999993</v>
      </c>
      <c r="S780" s="68" t="n">
        <f aca="false">S779+K780</f>
        <v>7702.3292789154</v>
      </c>
      <c r="T780" s="68" t="n">
        <f aca="false">MAX(T779,S780)</f>
        <v>7763.76317411275</v>
      </c>
      <c r="U780" s="68" t="n">
        <f aca="false">T780-S780</f>
        <v>61.4338951973468</v>
      </c>
      <c r="V780" s="70" t="n">
        <f aca="false">V779+F780</f>
        <v>2.2229</v>
      </c>
      <c r="W780" s="70" t="n">
        <f aca="false">MAX(W779,V780)</f>
        <v>2.2283</v>
      </c>
      <c r="X780" s="70" t="n">
        <f aca="false">W780-V780</f>
        <v>0.00539999999999985</v>
      </c>
      <c r="Y780" s="70" t="n">
        <f aca="false">Y779+M780</f>
        <v>2.01378227514569</v>
      </c>
      <c r="Z780" s="70" t="n">
        <f aca="false">MAX(Z779,Y780)</f>
        <v>2.0194553228484</v>
      </c>
      <c r="AA780" s="70" t="n">
        <f aca="false">Z780-Y780</f>
        <v>0.00567304770270871</v>
      </c>
      <c r="AB780" s="72" t="n">
        <f aca="false">AB779*(1+F780)</f>
        <v>8.27032826295252</v>
      </c>
      <c r="AC780" s="73" t="n">
        <f aca="false">MAX(AC779,AB780)</f>
        <v>8.31523050769406</v>
      </c>
      <c r="AD780" s="70" t="n">
        <f aca="false">1-AB780/AC780</f>
        <v>0.00540000000000007</v>
      </c>
      <c r="AE780" s="73" t="n">
        <f aca="false">AE779*(1+M780)</f>
        <v>6.71320623871927</v>
      </c>
      <c r="AF780" s="73" t="n">
        <f aca="false">MAX(AF779,AE780)</f>
        <v>6.75150786490207</v>
      </c>
      <c r="AG780" s="70" t="n">
        <f aca="false">1-AE780/AF780</f>
        <v>0.00567304770270871</v>
      </c>
      <c r="AH780" s="74" t="n">
        <f aca="false">IF(R780&gt;0,AH779+1,0)</f>
        <v>1</v>
      </c>
      <c r="AI780" s="74" t="n">
        <f aca="false">IF(U780&gt;0,AI779+1,0)</f>
        <v>1</v>
      </c>
      <c r="AJ780" s="74" t="n">
        <f aca="false">IF(G780&gt;0,AJ779+1,0)</f>
        <v>0</v>
      </c>
      <c r="AK780" s="74" t="n">
        <f aca="false">IF(G780&lt;=0,AK779+1,0)</f>
        <v>1</v>
      </c>
      <c r="AL780" s="74" t="n">
        <f aca="false">IF(K780&gt;0,AL779+1,0)</f>
        <v>0</v>
      </c>
      <c r="AM780" s="74" t="n">
        <f aca="false">IF(K780&lt;=0,AM779+1,0)</f>
        <v>1</v>
      </c>
    </row>
    <row r="781" customFormat="false" ht="15" hidden="false" customHeight="false" outlineLevel="0" collapsed="false">
      <c r="A781" s="61" t="n">
        <v>780</v>
      </c>
      <c r="B781" s="62" t="n">
        <v>43082.46875</v>
      </c>
      <c r="C781" s="63" t="n">
        <f aca="false">YEAR(B781)</f>
        <v>2017</v>
      </c>
      <c r="D781" s="32" t="s">
        <v>277</v>
      </c>
      <c r="E781" s="64" t="n">
        <v>10285.6</v>
      </c>
      <c r="F781" s="65" t="n">
        <v>-0.0074</v>
      </c>
      <c r="G781" s="66" t="n">
        <v>-76.11344</v>
      </c>
      <c r="H781" s="67" t="n">
        <f aca="false">E781+IF(D781="Long",1,-1)*G781</f>
        <v>10209.48656</v>
      </c>
      <c r="I781" s="68" t="n">
        <f aca="false">Assumptions!$B$58</f>
        <v>5.35750011455817</v>
      </c>
      <c r="J781" s="68" t="n">
        <f aca="false">INDEX(Yearly!$T$5:$T$22,MATCH(C781,Yearly!$A$5:$A$22,0))</f>
        <v>0.834935082788286</v>
      </c>
      <c r="K781" s="68" t="n">
        <f aca="false">G781-I781-J781</f>
        <v>-82.3058751973465</v>
      </c>
      <c r="L781" s="69" t="n">
        <f aca="false">(I781+J781)/Assumptions!$B$8</f>
        <v>0.000273047702708743</v>
      </c>
      <c r="M781" s="70" t="n">
        <f aca="false">F781-L781</f>
        <v>-0.00767304770270874</v>
      </c>
      <c r="N781" s="71" t="n">
        <f aca="false">G781*Assumptions!$B$7</f>
        <v>-598632.2056</v>
      </c>
      <c r="O781" s="71" t="n">
        <f aca="false">K781*Assumptions!$B$7</f>
        <v>-647335.70842713</v>
      </c>
      <c r="P781" s="68" t="n">
        <f aca="false">P780+G781</f>
        <v>12368.786265</v>
      </c>
      <c r="Q781" s="68" t="n">
        <f aca="false">MAX(Q780,P781)</f>
        <v>12500.141165</v>
      </c>
      <c r="R781" s="68" t="n">
        <f aca="false">Q781-P781</f>
        <v>131.354899999998</v>
      </c>
      <c r="S781" s="68" t="n">
        <f aca="false">S780+K781</f>
        <v>7620.02340371805</v>
      </c>
      <c r="T781" s="68" t="n">
        <f aca="false">MAX(T780,S781)</f>
        <v>7763.76317411275</v>
      </c>
      <c r="U781" s="68" t="n">
        <f aca="false">T781-S781</f>
        <v>143.739770394694</v>
      </c>
      <c r="V781" s="70" t="n">
        <f aca="false">V780+F781</f>
        <v>2.2155</v>
      </c>
      <c r="W781" s="70" t="n">
        <f aca="false">MAX(W780,V781)</f>
        <v>2.2283</v>
      </c>
      <c r="X781" s="70" t="n">
        <f aca="false">W781-V781</f>
        <v>0.0127999999999999</v>
      </c>
      <c r="Y781" s="70" t="n">
        <f aca="false">Y780+M781</f>
        <v>2.00610922744298</v>
      </c>
      <c r="Z781" s="70" t="n">
        <f aca="false">MAX(Z780,Y781)</f>
        <v>2.0194553228484</v>
      </c>
      <c r="AA781" s="70" t="n">
        <f aca="false">Z781-Y781</f>
        <v>0.0133460954054176</v>
      </c>
      <c r="AB781" s="72" t="n">
        <f aca="false">AB780*(1+F781)</f>
        <v>8.20912783380667</v>
      </c>
      <c r="AC781" s="73" t="n">
        <f aca="false">MAX(AC780,AB781)</f>
        <v>8.31523050769406</v>
      </c>
      <c r="AD781" s="70" t="n">
        <f aca="false">1-AB781/AC781</f>
        <v>0.0127600400000001</v>
      </c>
      <c r="AE781" s="73" t="n">
        <f aca="false">AE780*(1+M781)</f>
        <v>6.66169548701145</v>
      </c>
      <c r="AF781" s="73" t="n">
        <f aca="false">MAX(AF780,AE781)</f>
        <v>6.75150786490207</v>
      </c>
      <c r="AG781" s="70" t="n">
        <f aca="false">1-AE781/AF781</f>
        <v>0.0133025658397747</v>
      </c>
      <c r="AH781" s="74" t="n">
        <f aca="false">IF(R781&gt;0,AH780+1,0)</f>
        <v>2</v>
      </c>
      <c r="AI781" s="74" t="n">
        <f aca="false">IF(U781&gt;0,AI780+1,0)</f>
        <v>2</v>
      </c>
      <c r="AJ781" s="74" t="n">
        <f aca="false">IF(G781&gt;0,AJ780+1,0)</f>
        <v>0</v>
      </c>
      <c r="AK781" s="74" t="n">
        <f aca="false">IF(G781&lt;=0,AK780+1,0)</f>
        <v>2</v>
      </c>
      <c r="AL781" s="74" t="n">
        <f aca="false">IF(K781&gt;0,AL780+1,0)</f>
        <v>0</v>
      </c>
      <c r="AM781" s="74" t="n">
        <f aca="false">IF(K781&lt;=0,AM780+1,0)</f>
        <v>2</v>
      </c>
    </row>
    <row r="782" customFormat="false" ht="15" hidden="false" customHeight="false" outlineLevel="0" collapsed="false">
      <c r="A782" s="61" t="n">
        <v>781</v>
      </c>
      <c r="B782" s="62" t="n">
        <v>43082.59375</v>
      </c>
      <c r="C782" s="63" t="n">
        <f aca="false">YEAR(B782)</f>
        <v>2017</v>
      </c>
      <c r="D782" s="32" t="s">
        <v>276</v>
      </c>
      <c r="E782" s="64" t="n">
        <v>10210</v>
      </c>
      <c r="F782" s="65" t="n">
        <v>-0.0042</v>
      </c>
      <c r="G782" s="66" t="n">
        <v>-42.882</v>
      </c>
      <c r="H782" s="67" t="n">
        <f aca="false">E782+IF(D782="Long",1,-1)*G782</f>
        <v>10252.882</v>
      </c>
      <c r="I782" s="68" t="n">
        <f aca="false">Assumptions!$B$58</f>
        <v>5.35750011455817</v>
      </c>
      <c r="J782" s="68" t="n">
        <f aca="false">INDEX(Yearly!$T$5:$T$22,MATCH(C782,Yearly!$A$5:$A$22,0))</f>
        <v>0.834935082788286</v>
      </c>
      <c r="K782" s="68" t="n">
        <f aca="false">G782-I782-J782</f>
        <v>-49.0744351973465</v>
      </c>
      <c r="L782" s="69" t="n">
        <f aca="false">(I782+J782)/Assumptions!$B$8</f>
        <v>0.000273047702708743</v>
      </c>
      <c r="M782" s="70" t="n">
        <f aca="false">F782-L782</f>
        <v>-0.00447304770270874</v>
      </c>
      <c r="N782" s="71" t="n">
        <f aca="false">G782*Assumptions!$B$7</f>
        <v>-337266.93</v>
      </c>
      <c r="O782" s="71" t="n">
        <f aca="false">K782*Assumptions!$B$7</f>
        <v>-385970.43282713</v>
      </c>
      <c r="P782" s="68" t="n">
        <f aca="false">P781+G782</f>
        <v>12325.904265</v>
      </c>
      <c r="Q782" s="68" t="n">
        <f aca="false">MAX(Q781,P782)</f>
        <v>12500.141165</v>
      </c>
      <c r="R782" s="68" t="n">
        <f aca="false">Q782-P782</f>
        <v>174.236899999998</v>
      </c>
      <c r="S782" s="68" t="n">
        <f aca="false">S781+K782</f>
        <v>7570.94896852071</v>
      </c>
      <c r="T782" s="68" t="n">
        <f aca="false">MAX(T781,S782)</f>
        <v>7763.76317411275</v>
      </c>
      <c r="U782" s="68" t="n">
        <f aca="false">T782-S782</f>
        <v>192.81420559204</v>
      </c>
      <c r="V782" s="70" t="n">
        <f aca="false">V781+F782</f>
        <v>2.2113</v>
      </c>
      <c r="W782" s="70" t="n">
        <f aca="false">MAX(W781,V782)</f>
        <v>2.2283</v>
      </c>
      <c r="X782" s="70" t="n">
        <f aca="false">W782-V782</f>
        <v>0.0169999999999999</v>
      </c>
      <c r="Y782" s="70" t="n">
        <f aca="false">Y781+M782</f>
        <v>2.00163617974028</v>
      </c>
      <c r="Z782" s="70" t="n">
        <f aca="false">MAX(Z781,Y782)</f>
        <v>2.0194553228484</v>
      </c>
      <c r="AA782" s="70" t="n">
        <f aca="false">Z782-Y782</f>
        <v>0.0178191431081265</v>
      </c>
      <c r="AB782" s="72" t="n">
        <f aca="false">AB781*(1+F782)</f>
        <v>8.17464949690468</v>
      </c>
      <c r="AC782" s="73" t="n">
        <f aca="false">MAX(AC781,AB782)</f>
        <v>8.31523050769406</v>
      </c>
      <c r="AD782" s="70" t="n">
        <f aca="false">1-AB782/AC782</f>
        <v>0.016906447832</v>
      </c>
      <c r="AE782" s="73" t="n">
        <f aca="false">AE781*(1+M782)</f>
        <v>6.63189740531713</v>
      </c>
      <c r="AF782" s="73" t="n">
        <f aca="false">MAX(AF781,AE782)</f>
        <v>6.75150786490207</v>
      </c>
      <c r="AG782" s="70" t="n">
        <f aca="false">1-AE782/AF782</f>
        <v>0.0177161105309138</v>
      </c>
      <c r="AH782" s="74" t="n">
        <f aca="false">IF(R782&gt;0,AH781+1,0)</f>
        <v>3</v>
      </c>
      <c r="AI782" s="74" t="n">
        <f aca="false">IF(U782&gt;0,AI781+1,0)</f>
        <v>3</v>
      </c>
      <c r="AJ782" s="74" t="n">
        <f aca="false">IF(G782&gt;0,AJ781+1,0)</f>
        <v>0</v>
      </c>
      <c r="AK782" s="74" t="n">
        <f aca="false">IF(G782&lt;=0,AK781+1,0)</f>
        <v>3</v>
      </c>
      <c r="AL782" s="74" t="n">
        <f aca="false">IF(K782&gt;0,AL781+1,0)</f>
        <v>0</v>
      </c>
      <c r="AM782" s="74" t="n">
        <f aca="false">IF(K782&lt;=0,AM781+1,0)</f>
        <v>3</v>
      </c>
    </row>
    <row r="783" customFormat="false" ht="15" hidden="false" customHeight="false" outlineLevel="0" collapsed="false">
      <c r="A783" s="61" t="n">
        <v>782</v>
      </c>
      <c r="B783" s="62" t="n">
        <v>43083.6354166667</v>
      </c>
      <c r="C783" s="63" t="n">
        <f aca="false">YEAR(B783)</f>
        <v>2017</v>
      </c>
      <c r="D783" s="32" t="s">
        <v>277</v>
      </c>
      <c r="E783" s="64" t="n">
        <v>10253.3</v>
      </c>
      <c r="F783" s="65" t="n">
        <v>0.0053</v>
      </c>
      <c r="G783" s="66" t="n">
        <v>54.34249</v>
      </c>
      <c r="H783" s="67" t="n">
        <f aca="false">E783+IF(D783="Long",1,-1)*G783</f>
        <v>10307.64249</v>
      </c>
      <c r="I783" s="68" t="n">
        <f aca="false">Assumptions!$B$58</f>
        <v>5.35750011455817</v>
      </c>
      <c r="J783" s="68" t="n">
        <f aca="false">INDEX(Yearly!$T$5:$T$22,MATCH(C783,Yearly!$A$5:$A$22,0))</f>
        <v>0.834935082788286</v>
      </c>
      <c r="K783" s="68" t="n">
        <f aca="false">G783-I783-J783</f>
        <v>48.1500548026535</v>
      </c>
      <c r="L783" s="69" t="n">
        <f aca="false">(I783+J783)/Assumptions!$B$8</f>
        <v>0.000273047702708743</v>
      </c>
      <c r="M783" s="70" t="n">
        <f aca="false">F783-L783</f>
        <v>0.00502695229729126</v>
      </c>
      <c r="N783" s="71" t="n">
        <f aca="false">G783*Assumptions!$B$7</f>
        <v>427403.68385</v>
      </c>
      <c r="O783" s="71" t="n">
        <f aca="false">K783*Assumptions!$B$7</f>
        <v>378700.18102287</v>
      </c>
      <c r="P783" s="68" t="n">
        <f aca="false">P782+G783</f>
        <v>12380.246755</v>
      </c>
      <c r="Q783" s="68" t="n">
        <f aca="false">MAX(Q782,P783)</f>
        <v>12500.141165</v>
      </c>
      <c r="R783" s="68" t="n">
        <f aca="false">Q783-P783</f>
        <v>119.894409999997</v>
      </c>
      <c r="S783" s="68" t="n">
        <f aca="false">S782+K783</f>
        <v>7619.09902332336</v>
      </c>
      <c r="T783" s="68" t="n">
        <f aca="false">MAX(T782,S783)</f>
        <v>7763.76317411275</v>
      </c>
      <c r="U783" s="68" t="n">
        <f aca="false">T783-S783</f>
        <v>144.664150789386</v>
      </c>
      <c r="V783" s="70" t="n">
        <f aca="false">V782+F783</f>
        <v>2.2166</v>
      </c>
      <c r="W783" s="70" t="n">
        <f aca="false">MAX(W782,V783)</f>
        <v>2.2283</v>
      </c>
      <c r="X783" s="70" t="n">
        <f aca="false">W783-V783</f>
        <v>0.0116999999999998</v>
      </c>
      <c r="Y783" s="70" t="n">
        <f aca="false">Y782+M783</f>
        <v>2.00666313203757</v>
      </c>
      <c r="Z783" s="70" t="n">
        <f aca="false">MAX(Z782,Y783)</f>
        <v>2.0194553228484</v>
      </c>
      <c r="AA783" s="70" t="n">
        <f aca="false">Z783-Y783</f>
        <v>0.0127921908108353</v>
      </c>
      <c r="AB783" s="72" t="n">
        <f aca="false">AB782*(1+F783)</f>
        <v>8.21797513923828</v>
      </c>
      <c r="AC783" s="73" t="n">
        <f aca="false">MAX(AC782,AB783)</f>
        <v>8.31523050769406</v>
      </c>
      <c r="AD783" s="70" t="n">
        <f aca="false">1-AB783/AC783</f>
        <v>0.0116960520055095</v>
      </c>
      <c r="AE783" s="73" t="n">
        <f aca="false">AE782*(1+M783)</f>
        <v>6.66523563721419</v>
      </c>
      <c r="AF783" s="73" t="n">
        <f aca="false">MAX(AF782,AE783)</f>
        <v>6.75150786490207</v>
      </c>
      <c r="AG783" s="70" t="n">
        <f aca="false">1-AE783/AF783</f>
        <v>0.0127782162761551</v>
      </c>
      <c r="AH783" s="74" t="n">
        <f aca="false">IF(R783&gt;0,AH782+1,0)</f>
        <v>4</v>
      </c>
      <c r="AI783" s="74" t="n">
        <f aca="false">IF(U783&gt;0,AI782+1,0)</f>
        <v>4</v>
      </c>
      <c r="AJ783" s="74" t="n">
        <f aca="false">IF(G783&gt;0,AJ782+1,0)</f>
        <v>1</v>
      </c>
      <c r="AK783" s="74" t="n">
        <f aca="false">IF(G783&lt;=0,AK782+1,0)</f>
        <v>0</v>
      </c>
      <c r="AL783" s="74" t="n">
        <f aca="false">IF(K783&gt;0,AL782+1,0)</f>
        <v>1</v>
      </c>
      <c r="AM783" s="74" t="n">
        <f aca="false">IF(K783&lt;=0,AM782+1,0)</f>
        <v>0</v>
      </c>
    </row>
    <row r="784" customFormat="false" ht="15" hidden="false" customHeight="false" outlineLevel="0" collapsed="false">
      <c r="A784" s="61" t="n">
        <v>783</v>
      </c>
      <c r="B784" s="62" t="n">
        <v>43087.4277777778</v>
      </c>
      <c r="C784" s="63" t="n">
        <f aca="false">YEAR(B784)</f>
        <v>2017</v>
      </c>
      <c r="D784" s="32" t="s">
        <v>277</v>
      </c>
      <c r="E784" s="64" t="n">
        <v>10377.2</v>
      </c>
      <c r="F784" s="65" t="n">
        <v>0.0089</v>
      </c>
      <c r="G784" s="66" t="n">
        <v>92.35708</v>
      </c>
      <c r="H784" s="67" t="n">
        <f aca="false">E784+IF(D784="Long",1,-1)*G784</f>
        <v>10469.55708</v>
      </c>
      <c r="I784" s="68" t="n">
        <f aca="false">Assumptions!$B$58</f>
        <v>5.35750011455817</v>
      </c>
      <c r="J784" s="68" t="n">
        <f aca="false">INDEX(Yearly!$T$5:$T$22,MATCH(C784,Yearly!$A$5:$A$22,0))</f>
        <v>0.834935082788286</v>
      </c>
      <c r="K784" s="68" t="n">
        <f aca="false">G784-I784-J784</f>
        <v>86.1646448026535</v>
      </c>
      <c r="L784" s="69" t="n">
        <f aca="false">(I784+J784)/Assumptions!$B$8</f>
        <v>0.000273047702708743</v>
      </c>
      <c r="M784" s="70" t="n">
        <f aca="false">F784-L784</f>
        <v>0.00862695229729126</v>
      </c>
      <c r="N784" s="71" t="n">
        <f aca="false">G784*Assumptions!$B$7</f>
        <v>726388.4342</v>
      </c>
      <c r="O784" s="71" t="n">
        <f aca="false">K784*Assumptions!$B$7</f>
        <v>677684.93137287</v>
      </c>
      <c r="P784" s="68" t="n">
        <f aca="false">P783+G784</f>
        <v>12472.603835</v>
      </c>
      <c r="Q784" s="68" t="n">
        <f aca="false">MAX(Q783,P784)</f>
        <v>12500.141165</v>
      </c>
      <c r="R784" s="68" t="n">
        <f aca="false">Q784-P784</f>
        <v>27.5373299999974</v>
      </c>
      <c r="S784" s="68" t="n">
        <f aca="false">S783+K784</f>
        <v>7705.26366812601</v>
      </c>
      <c r="T784" s="68" t="n">
        <f aca="false">MAX(T783,S784)</f>
        <v>7763.76317411275</v>
      </c>
      <c r="U784" s="68" t="n">
        <f aca="false">T784-S784</f>
        <v>58.4995059867333</v>
      </c>
      <c r="V784" s="70" t="n">
        <f aca="false">V783+F784</f>
        <v>2.2255</v>
      </c>
      <c r="W784" s="70" t="n">
        <f aca="false">MAX(W783,V784)</f>
        <v>2.2283</v>
      </c>
      <c r="X784" s="70" t="n">
        <f aca="false">W784-V784</f>
        <v>0.00279999999999969</v>
      </c>
      <c r="Y784" s="70" t="n">
        <f aca="false">Y783+M784</f>
        <v>2.01529008433486</v>
      </c>
      <c r="Z784" s="70" t="n">
        <f aca="false">MAX(Z783,Y784)</f>
        <v>2.0194553228484</v>
      </c>
      <c r="AA784" s="70" t="n">
        <f aca="false">Z784-Y784</f>
        <v>0.004165238513544</v>
      </c>
      <c r="AB784" s="72" t="n">
        <f aca="false">AB783*(1+F784)</f>
        <v>8.2911151179775</v>
      </c>
      <c r="AC784" s="73" t="n">
        <f aca="false">MAX(AC783,AB784)</f>
        <v>8.31523050769406</v>
      </c>
      <c r="AD784" s="70" t="n">
        <f aca="false">1-AB784/AC784</f>
        <v>0.0029001468683586</v>
      </c>
      <c r="AE784" s="73" t="n">
        <f aca="false">AE783*(1+M784)</f>
        <v>6.72273630710664</v>
      </c>
      <c r="AF784" s="73" t="n">
        <f aca="false">MAX(AF783,AE784)</f>
        <v>6.75150786490207</v>
      </c>
      <c r="AG784" s="70" t="n">
        <f aca="false">1-AE784/AF784</f>
        <v>0.00426150104112255</v>
      </c>
      <c r="AH784" s="74" t="n">
        <f aca="false">IF(R784&gt;0,AH783+1,0)</f>
        <v>5</v>
      </c>
      <c r="AI784" s="74" t="n">
        <f aca="false">IF(U784&gt;0,AI783+1,0)</f>
        <v>5</v>
      </c>
      <c r="AJ784" s="74" t="n">
        <f aca="false">IF(G784&gt;0,AJ783+1,0)</f>
        <v>2</v>
      </c>
      <c r="AK784" s="74" t="n">
        <f aca="false">IF(G784&lt;=0,AK783+1,0)</f>
        <v>0</v>
      </c>
      <c r="AL784" s="74" t="n">
        <f aca="false">IF(K784&gt;0,AL783+1,0)</f>
        <v>2</v>
      </c>
      <c r="AM784" s="74" t="n">
        <f aca="false">IF(K784&lt;=0,AM783+1,0)</f>
        <v>0</v>
      </c>
    </row>
    <row r="785" customFormat="false" ht="15" hidden="false" customHeight="false" outlineLevel="0" collapsed="false">
      <c r="A785" s="61" t="n">
        <v>784</v>
      </c>
      <c r="B785" s="62" t="n">
        <v>43098.4152777778</v>
      </c>
      <c r="C785" s="63" t="n">
        <f aca="false">YEAR(B785)</f>
        <v>2017</v>
      </c>
      <c r="D785" s="32" t="s">
        <v>277</v>
      </c>
      <c r="E785" s="64" t="n">
        <v>10506.05</v>
      </c>
      <c r="F785" s="65" t="n">
        <v>-0.006</v>
      </c>
      <c r="G785" s="66" t="n">
        <v>-63.0363</v>
      </c>
      <c r="H785" s="67" t="n">
        <f aca="false">E785+IF(D785="Long",1,-1)*G785</f>
        <v>10443.0137</v>
      </c>
      <c r="I785" s="68" t="n">
        <f aca="false">Assumptions!$B$58</f>
        <v>5.35750011455817</v>
      </c>
      <c r="J785" s="68" t="n">
        <f aca="false">INDEX(Yearly!$T$5:$T$22,MATCH(C785,Yearly!$A$5:$A$22,0))</f>
        <v>0.834935082788286</v>
      </c>
      <c r="K785" s="68" t="n">
        <f aca="false">G785-I785-J785</f>
        <v>-69.2287351973465</v>
      </c>
      <c r="L785" s="69" t="n">
        <f aca="false">(I785+J785)/Assumptions!$B$8</f>
        <v>0.000273047702708743</v>
      </c>
      <c r="M785" s="70" t="n">
        <f aca="false">F785-L785</f>
        <v>-0.00627304770270874</v>
      </c>
      <c r="N785" s="71" t="n">
        <f aca="false">G785*Assumptions!$B$7</f>
        <v>-495780.4995</v>
      </c>
      <c r="O785" s="71" t="n">
        <f aca="false">K785*Assumptions!$B$7</f>
        <v>-544484.00232713</v>
      </c>
      <c r="P785" s="68" t="n">
        <f aca="false">P784+G785</f>
        <v>12409.567535</v>
      </c>
      <c r="Q785" s="68" t="n">
        <f aca="false">MAX(Q784,P785)</f>
        <v>12500.141165</v>
      </c>
      <c r="R785" s="68" t="n">
        <f aca="false">Q785-P785</f>
        <v>90.5736299999971</v>
      </c>
      <c r="S785" s="68" t="n">
        <f aca="false">S784+K785</f>
        <v>7636.03493292867</v>
      </c>
      <c r="T785" s="68" t="n">
        <f aca="false">MAX(T784,S785)</f>
        <v>7763.76317411275</v>
      </c>
      <c r="U785" s="68" t="n">
        <f aca="false">T785-S785</f>
        <v>127.72824118408</v>
      </c>
      <c r="V785" s="70" t="n">
        <f aca="false">V784+F785</f>
        <v>2.2195</v>
      </c>
      <c r="W785" s="70" t="n">
        <f aca="false">MAX(W784,V785)</f>
        <v>2.2283</v>
      </c>
      <c r="X785" s="70" t="n">
        <f aca="false">W785-V785</f>
        <v>0.00879999999999948</v>
      </c>
      <c r="Y785" s="70" t="n">
        <f aca="false">Y784+M785</f>
        <v>2.00901703663215</v>
      </c>
      <c r="Z785" s="70" t="n">
        <f aca="false">MAX(Z784,Y785)</f>
        <v>2.0194553228484</v>
      </c>
      <c r="AA785" s="70" t="n">
        <f aca="false">Z785-Y785</f>
        <v>0.0104382862162526</v>
      </c>
      <c r="AB785" s="72" t="n">
        <f aca="false">AB784*(1+F785)</f>
        <v>8.24136842726963</v>
      </c>
      <c r="AC785" s="73" t="n">
        <f aca="false">MAX(AC784,AB785)</f>
        <v>8.31523050769406</v>
      </c>
      <c r="AD785" s="70" t="n">
        <f aca="false">1-AB785/AC785</f>
        <v>0.00888274598714844</v>
      </c>
      <c r="AE785" s="73" t="n">
        <f aca="false">AE784*(1+M785)</f>
        <v>6.68056426155943</v>
      </c>
      <c r="AF785" s="73" t="n">
        <f aca="false">MAX(AF784,AE785)</f>
        <v>6.75150786490207</v>
      </c>
      <c r="AG785" s="70" t="n">
        <f aca="false">1-AE785/AF785</f>
        <v>0.0105078161445152</v>
      </c>
      <c r="AH785" s="74" t="n">
        <f aca="false">IF(R785&gt;0,AH784+1,0)</f>
        <v>6</v>
      </c>
      <c r="AI785" s="74" t="n">
        <f aca="false">IF(U785&gt;0,AI784+1,0)</f>
        <v>6</v>
      </c>
      <c r="AJ785" s="74" t="n">
        <f aca="false">IF(G785&gt;0,AJ784+1,0)</f>
        <v>0</v>
      </c>
      <c r="AK785" s="74" t="n">
        <f aca="false">IF(G785&lt;=0,AK784+1,0)</f>
        <v>1</v>
      </c>
      <c r="AL785" s="74" t="n">
        <f aca="false">IF(K785&gt;0,AL784+1,0)</f>
        <v>0</v>
      </c>
      <c r="AM785" s="74" t="n">
        <f aca="false">IF(K785&lt;=0,AM784+1,0)</f>
        <v>1</v>
      </c>
    </row>
    <row r="786" customFormat="false" ht="15" hidden="false" customHeight="false" outlineLevel="0" collapsed="false">
      <c r="A786" s="61" t="n">
        <v>785</v>
      </c>
      <c r="B786" s="62" t="n">
        <v>43103.4270833333</v>
      </c>
      <c r="C786" s="63" t="n">
        <f aca="false">YEAR(B786)</f>
        <v>2018</v>
      </c>
      <c r="D786" s="32" t="s">
        <v>277</v>
      </c>
      <c r="E786" s="64" t="n">
        <v>10495.55</v>
      </c>
      <c r="F786" s="65" t="n">
        <v>-0.0033</v>
      </c>
      <c r="G786" s="66" t="n">
        <v>-34.635315</v>
      </c>
      <c r="H786" s="67" t="n">
        <f aca="false">E786+IF(D786="Long",1,-1)*G786</f>
        <v>10460.914685</v>
      </c>
      <c r="I786" s="68" t="n">
        <f aca="false">Assumptions!$B$58</f>
        <v>5.35750011455817</v>
      </c>
      <c r="J786" s="68" t="n">
        <f aca="false">INDEX(Yearly!$T$5:$T$22,MATCH(C786,Yearly!$A$5:$A$22,0))</f>
        <v>0.774578329815639</v>
      </c>
      <c r="K786" s="68" t="n">
        <f aca="false">G786-I786-J786</f>
        <v>-40.7673934443738</v>
      </c>
      <c r="L786" s="69" t="n">
        <f aca="false">(I786+J786)/Assumptions!$B$8</f>
        <v>0.000270386347003446</v>
      </c>
      <c r="M786" s="70" t="n">
        <f aca="false">F786-L786</f>
        <v>-0.00357038634700345</v>
      </c>
      <c r="N786" s="71" t="n">
        <f aca="false">G786*Assumptions!$B$7</f>
        <v>-272406.752475</v>
      </c>
      <c r="O786" s="71" t="n">
        <f aca="false">K786*Assumptions!$B$7</f>
        <v>-320635.54944</v>
      </c>
      <c r="P786" s="68" t="n">
        <f aca="false">P785+G786</f>
        <v>12374.93222</v>
      </c>
      <c r="Q786" s="68" t="n">
        <f aca="false">MAX(Q785,P786)</f>
        <v>12500.141165</v>
      </c>
      <c r="R786" s="68" t="n">
        <f aca="false">Q786-P786</f>
        <v>125.208944999997</v>
      </c>
      <c r="S786" s="68" t="n">
        <f aca="false">S785+K786</f>
        <v>7595.26753948429</v>
      </c>
      <c r="T786" s="68" t="n">
        <f aca="false">MAX(T785,S786)</f>
        <v>7763.76317411275</v>
      </c>
      <c r="U786" s="68" t="n">
        <f aca="false">T786-S786</f>
        <v>168.495634628453</v>
      </c>
      <c r="V786" s="70" t="n">
        <f aca="false">V785+F786</f>
        <v>2.2162</v>
      </c>
      <c r="W786" s="70" t="n">
        <f aca="false">MAX(W785,V786)</f>
        <v>2.2283</v>
      </c>
      <c r="X786" s="70" t="n">
        <f aca="false">W786-V786</f>
        <v>0.0120999999999993</v>
      </c>
      <c r="Y786" s="70" t="n">
        <f aca="false">Y785+M786</f>
        <v>2.00544665028515</v>
      </c>
      <c r="Z786" s="70" t="n">
        <f aca="false">MAX(Z785,Y786)</f>
        <v>2.0194553228484</v>
      </c>
      <c r="AA786" s="70" t="n">
        <f aca="false">Z786-Y786</f>
        <v>0.0140086725632562</v>
      </c>
      <c r="AB786" s="72" t="n">
        <f aca="false">AB785*(1+F786)</f>
        <v>8.21417191145964</v>
      </c>
      <c r="AC786" s="73" t="n">
        <f aca="false">MAX(AC785,AB786)</f>
        <v>8.31523050769406</v>
      </c>
      <c r="AD786" s="70" t="n">
        <f aca="false">1-AB786/AC786</f>
        <v>0.0121534329253908</v>
      </c>
      <c r="AE786" s="73" t="n">
        <f aca="false">AE785*(1+M786)</f>
        <v>6.65671206612968</v>
      </c>
      <c r="AF786" s="73" t="n">
        <f aca="false">MAX(AF785,AE786)</f>
        <v>6.75150786490207</v>
      </c>
      <c r="AG786" s="70" t="n">
        <f aca="false">1-AE786/AF786</f>
        <v>0.0140406855282196</v>
      </c>
      <c r="AH786" s="74" t="n">
        <f aca="false">IF(R786&gt;0,AH785+1,0)</f>
        <v>7</v>
      </c>
      <c r="AI786" s="74" t="n">
        <f aca="false">IF(U786&gt;0,AI785+1,0)</f>
        <v>7</v>
      </c>
      <c r="AJ786" s="74" t="n">
        <f aca="false">IF(G786&gt;0,AJ785+1,0)</f>
        <v>0</v>
      </c>
      <c r="AK786" s="74" t="n">
        <f aca="false">IF(G786&lt;=0,AK785+1,0)</f>
        <v>2</v>
      </c>
      <c r="AL786" s="74" t="n">
        <f aca="false">IF(K786&gt;0,AL785+1,0)</f>
        <v>0</v>
      </c>
      <c r="AM786" s="74" t="n">
        <f aca="false">IF(K786&lt;=0,AM785+1,0)</f>
        <v>2</v>
      </c>
    </row>
    <row r="787" customFormat="false" ht="15" hidden="false" customHeight="false" outlineLevel="0" collapsed="false">
      <c r="A787" s="61" t="n">
        <v>786</v>
      </c>
      <c r="B787" s="62" t="n">
        <v>43104.53125</v>
      </c>
      <c r="C787" s="63" t="n">
        <f aca="false">YEAR(B787)</f>
        <v>2018</v>
      </c>
      <c r="D787" s="32" t="s">
        <v>277</v>
      </c>
      <c r="E787" s="64" t="n">
        <v>10475.1</v>
      </c>
      <c r="F787" s="65" t="n">
        <v>0.0121</v>
      </c>
      <c r="G787" s="66" t="n">
        <v>126.74871</v>
      </c>
      <c r="H787" s="67" t="n">
        <f aca="false">E787+IF(D787="Long",1,-1)*G787</f>
        <v>10601.84871</v>
      </c>
      <c r="I787" s="68" t="n">
        <f aca="false">Assumptions!$B$58</f>
        <v>5.35750011455817</v>
      </c>
      <c r="J787" s="68" t="n">
        <f aca="false">INDEX(Yearly!$T$5:$T$22,MATCH(C787,Yearly!$A$5:$A$22,0))</f>
        <v>0.774578329815639</v>
      </c>
      <c r="K787" s="68" t="n">
        <f aca="false">G787-I787-J787</f>
        <v>120.616631555626</v>
      </c>
      <c r="L787" s="69" t="n">
        <f aca="false">(I787+J787)/Assumptions!$B$8</f>
        <v>0.000270386347003446</v>
      </c>
      <c r="M787" s="70" t="n">
        <f aca="false">F787-L787</f>
        <v>0.0118296136529966</v>
      </c>
      <c r="N787" s="71" t="n">
        <f aca="false">G787*Assumptions!$B$7</f>
        <v>996878.60415</v>
      </c>
      <c r="O787" s="71" t="n">
        <f aca="false">K787*Assumptions!$B$7</f>
        <v>948649.807185</v>
      </c>
      <c r="P787" s="68" t="n">
        <f aca="false">P786+G787</f>
        <v>12501.68093</v>
      </c>
      <c r="Q787" s="68" t="n">
        <f aca="false">MAX(Q786,P787)</f>
        <v>12501.68093</v>
      </c>
      <c r="R787" s="68" t="n">
        <f aca="false">Q787-P787</f>
        <v>0</v>
      </c>
      <c r="S787" s="68" t="n">
        <f aca="false">S786+K787</f>
        <v>7715.88417103992</v>
      </c>
      <c r="T787" s="68" t="n">
        <f aca="false">MAX(T786,S787)</f>
        <v>7763.76317411275</v>
      </c>
      <c r="U787" s="68" t="n">
        <f aca="false">T787-S787</f>
        <v>47.8790030728269</v>
      </c>
      <c r="V787" s="70" t="n">
        <f aca="false">V786+F787</f>
        <v>2.2283</v>
      </c>
      <c r="W787" s="70" t="n">
        <f aca="false">MAX(W786,V787)</f>
        <v>2.2283</v>
      </c>
      <c r="X787" s="70" t="n">
        <f aca="false">W787-V787</f>
        <v>0</v>
      </c>
      <c r="Y787" s="70" t="n">
        <f aca="false">Y786+M787</f>
        <v>2.01727626393814</v>
      </c>
      <c r="Z787" s="70" t="n">
        <f aca="false">MAX(Z786,Y787)</f>
        <v>2.0194553228484</v>
      </c>
      <c r="AA787" s="70" t="n">
        <f aca="false">Z787-Y787</f>
        <v>0.00217905891025971</v>
      </c>
      <c r="AB787" s="72" t="n">
        <f aca="false">AB786*(1+F787)</f>
        <v>8.3135633915883</v>
      </c>
      <c r="AC787" s="73" t="n">
        <f aca="false">MAX(AC786,AB787)</f>
        <v>8.31523050769406</v>
      </c>
      <c r="AD787" s="70" t="n">
        <f aca="false">1-AB787/AC787</f>
        <v>0.000200489463788145</v>
      </c>
      <c r="AE787" s="73" t="n">
        <f aca="false">AE786*(1+M787)</f>
        <v>6.73545839807123</v>
      </c>
      <c r="AF787" s="73" t="n">
        <f aca="false">MAX(AF786,AE787)</f>
        <v>6.75150786490207</v>
      </c>
      <c r="AG787" s="70" t="n">
        <f aca="false">1-AE787/AF787</f>
        <v>0.00237716776044516</v>
      </c>
      <c r="AH787" s="74" t="n">
        <f aca="false">IF(R787&gt;0,AH786+1,0)</f>
        <v>0</v>
      </c>
      <c r="AI787" s="74" t="n">
        <f aca="false">IF(U787&gt;0,AI786+1,0)</f>
        <v>8</v>
      </c>
      <c r="AJ787" s="74" t="n">
        <f aca="false">IF(G787&gt;0,AJ786+1,0)</f>
        <v>1</v>
      </c>
      <c r="AK787" s="74" t="n">
        <f aca="false">IF(G787&lt;=0,AK786+1,0)</f>
        <v>0</v>
      </c>
      <c r="AL787" s="74" t="n">
        <f aca="false">IF(K787&gt;0,AL786+1,0)</f>
        <v>1</v>
      </c>
      <c r="AM787" s="74" t="n">
        <f aca="false">IF(K787&lt;=0,AM786+1,0)</f>
        <v>0</v>
      </c>
    </row>
    <row r="788" customFormat="false" ht="15" hidden="false" customHeight="false" outlineLevel="0" collapsed="false">
      <c r="A788" s="61" t="n">
        <v>787</v>
      </c>
      <c r="B788" s="62" t="n">
        <v>43112.60625</v>
      </c>
      <c r="C788" s="63" t="n">
        <f aca="false">YEAR(B788)</f>
        <v>2018</v>
      </c>
      <c r="D788" s="32" t="s">
        <v>277</v>
      </c>
      <c r="E788" s="64" t="n">
        <v>10659.05</v>
      </c>
      <c r="F788" s="65" t="n">
        <v>0.0358</v>
      </c>
      <c r="G788" s="66" t="n">
        <v>381.59399</v>
      </c>
      <c r="H788" s="67" t="n">
        <f aca="false">E788+IF(D788="Long",1,-1)*G788</f>
        <v>11040.64399</v>
      </c>
      <c r="I788" s="68" t="n">
        <f aca="false">Assumptions!$B$58</f>
        <v>5.35750011455817</v>
      </c>
      <c r="J788" s="68" t="n">
        <f aca="false">INDEX(Yearly!$T$5:$T$22,MATCH(C788,Yearly!$A$5:$A$22,0))</f>
        <v>0.774578329815639</v>
      </c>
      <c r="K788" s="68" t="n">
        <f aca="false">G788-I788-J788</f>
        <v>375.461911555626</v>
      </c>
      <c r="L788" s="69" t="n">
        <f aca="false">(I788+J788)/Assumptions!$B$8</f>
        <v>0.000270386347003446</v>
      </c>
      <c r="M788" s="70" t="n">
        <f aca="false">F788-L788</f>
        <v>0.0355296136529966</v>
      </c>
      <c r="N788" s="71" t="n">
        <f aca="false">G788*Assumptions!$B$7</f>
        <v>3001236.73135</v>
      </c>
      <c r="O788" s="71" t="n">
        <f aca="false">K788*Assumptions!$B$7</f>
        <v>2953007.934385</v>
      </c>
      <c r="P788" s="68" t="n">
        <f aca="false">P787+G788</f>
        <v>12883.27492</v>
      </c>
      <c r="Q788" s="68" t="n">
        <f aca="false">MAX(Q787,P788)</f>
        <v>12883.27492</v>
      </c>
      <c r="R788" s="68" t="n">
        <f aca="false">Q788-P788</f>
        <v>0</v>
      </c>
      <c r="S788" s="68" t="n">
        <f aca="false">S787+K788</f>
        <v>8091.34608259555</v>
      </c>
      <c r="T788" s="68" t="n">
        <f aca="false">MAX(T787,S788)</f>
        <v>8091.34608259555</v>
      </c>
      <c r="U788" s="68" t="n">
        <f aca="false">T788-S788</f>
        <v>0</v>
      </c>
      <c r="V788" s="70" t="n">
        <f aca="false">V787+F788</f>
        <v>2.2641</v>
      </c>
      <c r="W788" s="70" t="n">
        <f aca="false">MAX(W787,V788)</f>
        <v>2.2641</v>
      </c>
      <c r="X788" s="70" t="n">
        <f aca="false">W788-V788</f>
        <v>0</v>
      </c>
      <c r="Y788" s="70" t="n">
        <f aca="false">Y787+M788</f>
        <v>2.05280587759114</v>
      </c>
      <c r="Z788" s="70" t="n">
        <f aca="false">MAX(Z787,Y788)</f>
        <v>2.05280587759114</v>
      </c>
      <c r="AA788" s="70" t="n">
        <f aca="false">Z788-Y788</f>
        <v>0</v>
      </c>
      <c r="AB788" s="72" t="n">
        <f aca="false">AB787*(1+F788)</f>
        <v>8.61118896100716</v>
      </c>
      <c r="AC788" s="73" t="n">
        <f aca="false">MAX(AC787,AB788)</f>
        <v>8.61118896100716</v>
      </c>
      <c r="AD788" s="70" t="n">
        <f aca="false">1-AB788/AC788</f>
        <v>0</v>
      </c>
      <c r="AE788" s="73" t="n">
        <f aca="false">AE787*(1+M788)</f>
        <v>6.97476663273053</v>
      </c>
      <c r="AF788" s="73" t="n">
        <f aca="false">MAX(AF787,AE788)</f>
        <v>6.97476663273053</v>
      </c>
      <c r="AG788" s="70" t="n">
        <f aca="false">1-AE788/AF788</f>
        <v>0</v>
      </c>
      <c r="AH788" s="74" t="n">
        <f aca="false">IF(R788&gt;0,AH787+1,0)</f>
        <v>0</v>
      </c>
      <c r="AI788" s="74" t="n">
        <f aca="false">IF(U788&gt;0,AI787+1,0)</f>
        <v>0</v>
      </c>
      <c r="AJ788" s="74" t="n">
        <f aca="false">IF(G788&gt;0,AJ787+1,0)</f>
        <v>2</v>
      </c>
      <c r="AK788" s="74" t="n">
        <f aca="false">IF(G788&lt;=0,AK787+1,0)</f>
        <v>0</v>
      </c>
      <c r="AL788" s="74" t="n">
        <f aca="false">IF(K788&gt;0,AL787+1,0)</f>
        <v>2</v>
      </c>
      <c r="AM788" s="74" t="n">
        <f aca="false">IF(K788&lt;=0,AM787+1,0)</f>
        <v>0</v>
      </c>
    </row>
    <row r="789" customFormat="false" ht="15" hidden="false" customHeight="false" outlineLevel="0" collapsed="false">
      <c r="A789" s="61" t="n">
        <v>788</v>
      </c>
      <c r="B789" s="62" t="n">
        <v>43132.40625</v>
      </c>
      <c r="C789" s="63" t="n">
        <f aca="false">YEAR(B789)</f>
        <v>2018</v>
      </c>
      <c r="D789" s="32" t="s">
        <v>277</v>
      </c>
      <c r="E789" s="64" t="n">
        <v>11067.5</v>
      </c>
      <c r="F789" s="65" t="n">
        <v>-0.0058</v>
      </c>
      <c r="G789" s="66" t="n">
        <v>-64.1915</v>
      </c>
      <c r="H789" s="67" t="n">
        <f aca="false">E789+IF(D789="Long",1,-1)*G789</f>
        <v>11003.3085</v>
      </c>
      <c r="I789" s="68" t="n">
        <f aca="false">Assumptions!$B$58</f>
        <v>5.35750011455817</v>
      </c>
      <c r="J789" s="68" t="n">
        <f aca="false">INDEX(Yearly!$T$5:$T$22,MATCH(C789,Yearly!$A$5:$A$22,0))</f>
        <v>0.774578329815639</v>
      </c>
      <c r="K789" s="68" t="n">
        <f aca="false">G789-I789-J789</f>
        <v>-70.3235784443738</v>
      </c>
      <c r="L789" s="69" t="n">
        <f aca="false">(I789+J789)/Assumptions!$B$8</f>
        <v>0.000270386347003446</v>
      </c>
      <c r="M789" s="70" t="n">
        <f aca="false">F789-L789</f>
        <v>-0.00607038634700345</v>
      </c>
      <c r="N789" s="71" t="n">
        <f aca="false">G789*Assumptions!$B$7</f>
        <v>-504866.1475</v>
      </c>
      <c r="O789" s="71" t="n">
        <f aca="false">K789*Assumptions!$B$7</f>
        <v>-553094.944465</v>
      </c>
      <c r="P789" s="68" t="n">
        <f aca="false">P788+G789</f>
        <v>12819.08342</v>
      </c>
      <c r="Q789" s="68" t="n">
        <f aca="false">MAX(Q788,P789)</f>
        <v>12883.27492</v>
      </c>
      <c r="R789" s="68" t="n">
        <f aca="false">Q789-P789</f>
        <v>64.1915000000008</v>
      </c>
      <c r="S789" s="68" t="n">
        <f aca="false">S788+K789</f>
        <v>8021.02250415117</v>
      </c>
      <c r="T789" s="68" t="n">
        <f aca="false">MAX(T788,S789)</f>
        <v>8091.34608259555</v>
      </c>
      <c r="U789" s="68" t="n">
        <f aca="false">T789-S789</f>
        <v>70.3235784443741</v>
      </c>
      <c r="V789" s="70" t="n">
        <f aca="false">V788+F789</f>
        <v>2.2583</v>
      </c>
      <c r="W789" s="70" t="n">
        <f aca="false">MAX(W788,V789)</f>
        <v>2.2641</v>
      </c>
      <c r="X789" s="70" t="n">
        <f aca="false">W789-V789</f>
        <v>0.00579999999999981</v>
      </c>
      <c r="Y789" s="70" t="n">
        <f aca="false">Y788+M789</f>
        <v>2.04673549124414</v>
      </c>
      <c r="Z789" s="70" t="n">
        <f aca="false">MAX(Z788,Y789)</f>
        <v>2.05280587759114</v>
      </c>
      <c r="AA789" s="70" t="n">
        <f aca="false">Z789-Y789</f>
        <v>0.00607038634700352</v>
      </c>
      <c r="AB789" s="72" t="n">
        <f aca="false">AB788*(1+F789)</f>
        <v>8.56124406503332</v>
      </c>
      <c r="AC789" s="73" t="n">
        <f aca="false">MAX(AC788,AB789)</f>
        <v>8.61118896100716</v>
      </c>
      <c r="AD789" s="70" t="n">
        <f aca="false">1-AB789/AC789</f>
        <v>0.00580000000000014</v>
      </c>
      <c r="AE789" s="73" t="n">
        <f aca="false">AE788*(1+M789)</f>
        <v>6.93242710458967</v>
      </c>
      <c r="AF789" s="73" t="n">
        <f aca="false">MAX(AF788,AE789)</f>
        <v>6.97476663273053</v>
      </c>
      <c r="AG789" s="70" t="n">
        <f aca="false">1-AE789/AF789</f>
        <v>0.00607038634700341</v>
      </c>
      <c r="AH789" s="74" t="n">
        <f aca="false">IF(R789&gt;0,AH788+1,0)</f>
        <v>1</v>
      </c>
      <c r="AI789" s="74" t="n">
        <f aca="false">IF(U789&gt;0,AI788+1,0)</f>
        <v>1</v>
      </c>
      <c r="AJ789" s="74" t="n">
        <f aca="false">IF(G789&gt;0,AJ788+1,0)</f>
        <v>0</v>
      </c>
      <c r="AK789" s="74" t="n">
        <f aca="false">IF(G789&lt;=0,AK788+1,0)</f>
        <v>1</v>
      </c>
      <c r="AL789" s="74" t="n">
        <f aca="false">IF(K789&gt;0,AL788+1,0)</f>
        <v>0</v>
      </c>
      <c r="AM789" s="74" t="n">
        <f aca="false">IF(K789&lt;=0,AM788+1,0)</f>
        <v>1</v>
      </c>
    </row>
    <row r="790" customFormat="false" ht="15" hidden="false" customHeight="false" outlineLevel="0" collapsed="false">
      <c r="A790" s="61" t="n">
        <v>789</v>
      </c>
      <c r="B790" s="62" t="n">
        <v>43132.5729166667</v>
      </c>
      <c r="C790" s="63" t="n">
        <f aca="false">YEAR(B790)</f>
        <v>2018</v>
      </c>
      <c r="D790" s="32" t="s">
        <v>277</v>
      </c>
      <c r="E790" s="64" t="n">
        <v>11095</v>
      </c>
      <c r="F790" s="65" t="n">
        <v>-0.0053</v>
      </c>
      <c r="G790" s="66" t="n">
        <v>-58.8035</v>
      </c>
      <c r="H790" s="67" t="n">
        <f aca="false">E790+IF(D790="Long",1,-1)*G790</f>
        <v>11036.1965</v>
      </c>
      <c r="I790" s="68" t="n">
        <f aca="false">Assumptions!$B$58</f>
        <v>5.35750011455817</v>
      </c>
      <c r="J790" s="68" t="n">
        <f aca="false">INDEX(Yearly!$T$5:$T$22,MATCH(C790,Yearly!$A$5:$A$22,0))</f>
        <v>0.774578329815639</v>
      </c>
      <c r="K790" s="68" t="n">
        <f aca="false">G790-I790-J790</f>
        <v>-64.9355784443738</v>
      </c>
      <c r="L790" s="69" t="n">
        <f aca="false">(I790+J790)/Assumptions!$B$8</f>
        <v>0.000270386347003446</v>
      </c>
      <c r="M790" s="70" t="n">
        <f aca="false">F790-L790</f>
        <v>-0.00557038634700345</v>
      </c>
      <c r="N790" s="71" t="n">
        <f aca="false">G790*Assumptions!$B$7</f>
        <v>-462489.5275</v>
      </c>
      <c r="O790" s="71" t="n">
        <f aca="false">K790*Assumptions!$B$7</f>
        <v>-510718.324465</v>
      </c>
      <c r="P790" s="68" t="n">
        <f aca="false">P789+G790</f>
        <v>12760.27992</v>
      </c>
      <c r="Q790" s="68" t="n">
        <f aca="false">MAX(Q789,P790)</f>
        <v>12883.27492</v>
      </c>
      <c r="R790" s="68" t="n">
        <f aca="false">Q790-P790</f>
        <v>122.995000000001</v>
      </c>
      <c r="S790" s="68" t="n">
        <f aca="false">S789+K790</f>
        <v>7956.0869257068</v>
      </c>
      <c r="T790" s="68" t="n">
        <f aca="false">MAX(T789,S790)</f>
        <v>8091.34608259555</v>
      </c>
      <c r="U790" s="68" t="n">
        <f aca="false">T790-S790</f>
        <v>135.259156888748</v>
      </c>
      <c r="V790" s="70" t="n">
        <f aca="false">V789+F790</f>
        <v>2.253</v>
      </c>
      <c r="W790" s="70" t="n">
        <f aca="false">MAX(W789,V790)</f>
        <v>2.2641</v>
      </c>
      <c r="X790" s="70" t="n">
        <f aca="false">W790-V790</f>
        <v>0.0110999999999999</v>
      </c>
      <c r="Y790" s="70" t="n">
        <f aca="false">Y789+M790</f>
        <v>2.04116510489713</v>
      </c>
      <c r="Z790" s="70" t="n">
        <f aca="false">MAX(Z789,Y790)</f>
        <v>2.05280587759114</v>
      </c>
      <c r="AA790" s="70" t="n">
        <f aca="false">Z790-Y790</f>
        <v>0.0116407726940069</v>
      </c>
      <c r="AB790" s="72" t="n">
        <f aca="false">AB789*(1+F790)</f>
        <v>8.51586947148864</v>
      </c>
      <c r="AC790" s="73" t="n">
        <f aca="false">MAX(AC789,AB790)</f>
        <v>8.61118896100716</v>
      </c>
      <c r="AD790" s="70" t="n">
        <f aca="false">1-AB790/AC790</f>
        <v>0.0110692600000002</v>
      </c>
      <c r="AE790" s="73" t="n">
        <f aca="false">AE789*(1+M790)</f>
        <v>6.89381080729467</v>
      </c>
      <c r="AF790" s="73" t="n">
        <f aca="false">MAX(AF789,AE790)</f>
        <v>6.97476663273053</v>
      </c>
      <c r="AG790" s="70" t="n">
        <f aca="false">1-AE790/AF790</f>
        <v>0.0116069582967785</v>
      </c>
      <c r="AH790" s="74" t="n">
        <f aca="false">IF(R790&gt;0,AH789+1,0)</f>
        <v>2</v>
      </c>
      <c r="AI790" s="74" t="n">
        <f aca="false">IF(U790&gt;0,AI789+1,0)</f>
        <v>2</v>
      </c>
      <c r="AJ790" s="74" t="n">
        <f aca="false">IF(G790&gt;0,AJ789+1,0)</f>
        <v>0</v>
      </c>
      <c r="AK790" s="74" t="n">
        <f aca="false">IF(G790&lt;=0,AK789+1,0)</f>
        <v>2</v>
      </c>
      <c r="AL790" s="74" t="n">
        <f aca="false">IF(K790&gt;0,AL789+1,0)</f>
        <v>0</v>
      </c>
      <c r="AM790" s="74" t="n">
        <f aca="false">IF(K790&lt;=0,AM789+1,0)</f>
        <v>2</v>
      </c>
    </row>
    <row r="791" customFormat="false" ht="15" hidden="false" customHeight="false" outlineLevel="0" collapsed="false">
      <c r="A791" s="61" t="n">
        <v>790</v>
      </c>
      <c r="B791" s="62" t="n">
        <v>43145.40625</v>
      </c>
      <c r="C791" s="63" t="n">
        <f aca="false">YEAR(B791)</f>
        <v>2018</v>
      </c>
      <c r="D791" s="32" t="s">
        <v>277</v>
      </c>
      <c r="E791" s="64" t="n">
        <v>10544.25</v>
      </c>
      <c r="F791" s="65" t="n">
        <v>-0.0005</v>
      </c>
      <c r="G791" s="66" t="n">
        <v>-5.272125</v>
      </c>
      <c r="H791" s="67" t="n">
        <f aca="false">E791+IF(D791="Long",1,-1)*G791</f>
        <v>10538.977875</v>
      </c>
      <c r="I791" s="68" t="n">
        <f aca="false">Assumptions!$B$58</f>
        <v>5.35750011455817</v>
      </c>
      <c r="J791" s="68" t="n">
        <f aca="false">INDEX(Yearly!$T$5:$T$22,MATCH(C791,Yearly!$A$5:$A$22,0))</f>
        <v>0.774578329815639</v>
      </c>
      <c r="K791" s="68" t="n">
        <f aca="false">G791-I791-J791</f>
        <v>-11.4042034443738</v>
      </c>
      <c r="L791" s="69" t="n">
        <f aca="false">(I791+J791)/Assumptions!$B$8</f>
        <v>0.000270386347003446</v>
      </c>
      <c r="M791" s="70" t="n">
        <f aca="false">F791-L791</f>
        <v>-0.000770386347003446</v>
      </c>
      <c r="N791" s="71" t="n">
        <f aca="false">G791*Assumptions!$B$7</f>
        <v>-41465.263125</v>
      </c>
      <c r="O791" s="71" t="n">
        <f aca="false">K791*Assumptions!$B$7</f>
        <v>-89694.06009</v>
      </c>
      <c r="P791" s="68" t="n">
        <f aca="false">P790+G791</f>
        <v>12755.007795</v>
      </c>
      <c r="Q791" s="68" t="n">
        <f aca="false">MAX(Q790,P791)</f>
        <v>12883.27492</v>
      </c>
      <c r="R791" s="68" t="n">
        <f aca="false">Q791-P791</f>
        <v>128.267125</v>
      </c>
      <c r="S791" s="68" t="n">
        <f aca="false">S790+K791</f>
        <v>7944.68272226242</v>
      </c>
      <c r="T791" s="68" t="n">
        <f aca="false">MAX(T790,S791)</f>
        <v>8091.34608259555</v>
      </c>
      <c r="U791" s="68" t="n">
        <f aca="false">T791-S791</f>
        <v>146.663360333122</v>
      </c>
      <c r="V791" s="70" t="n">
        <f aca="false">V790+F791</f>
        <v>2.2525</v>
      </c>
      <c r="W791" s="70" t="n">
        <f aca="false">MAX(W790,V791)</f>
        <v>2.2641</v>
      </c>
      <c r="X791" s="70" t="n">
        <f aca="false">W791-V791</f>
        <v>0.0116000000000001</v>
      </c>
      <c r="Y791" s="70" t="n">
        <f aca="false">Y790+M791</f>
        <v>2.04039471855013</v>
      </c>
      <c r="Z791" s="70" t="n">
        <f aca="false">MAX(Z790,Y791)</f>
        <v>2.05280587759114</v>
      </c>
      <c r="AA791" s="70" t="n">
        <f aca="false">Z791-Y791</f>
        <v>0.0124111590410103</v>
      </c>
      <c r="AB791" s="72" t="n">
        <f aca="false">AB790*(1+F791)</f>
        <v>8.5116115367529</v>
      </c>
      <c r="AC791" s="73" t="n">
        <f aca="false">MAX(AC790,AB791)</f>
        <v>8.61118896100716</v>
      </c>
      <c r="AD791" s="70" t="n">
        <f aca="false">1-AB791/AC791</f>
        <v>0.0115637253700002</v>
      </c>
      <c r="AE791" s="73" t="n">
        <f aca="false">AE790*(1+M791)</f>
        <v>6.8884999095699</v>
      </c>
      <c r="AF791" s="73" t="n">
        <f aca="false">MAX(AF790,AE791)</f>
        <v>6.97476663273053</v>
      </c>
      <c r="AG791" s="70" t="n">
        <f aca="false">1-AE791/AF791</f>
        <v>0.0123684028015799</v>
      </c>
      <c r="AH791" s="74" t="n">
        <f aca="false">IF(R791&gt;0,AH790+1,0)</f>
        <v>3</v>
      </c>
      <c r="AI791" s="74" t="n">
        <f aca="false">IF(U791&gt;0,AI790+1,0)</f>
        <v>3</v>
      </c>
      <c r="AJ791" s="74" t="n">
        <f aca="false">IF(G791&gt;0,AJ790+1,0)</f>
        <v>0</v>
      </c>
      <c r="AK791" s="74" t="n">
        <f aca="false">IF(G791&lt;=0,AK790+1,0)</f>
        <v>3</v>
      </c>
      <c r="AL791" s="74" t="n">
        <f aca="false">IF(K791&gt;0,AL790+1,0)</f>
        <v>0</v>
      </c>
      <c r="AM791" s="74" t="n">
        <f aca="false">IF(K791&lt;=0,AM790+1,0)</f>
        <v>3</v>
      </c>
    </row>
    <row r="792" customFormat="false" ht="15" hidden="false" customHeight="false" outlineLevel="0" collapsed="false">
      <c r="A792" s="61" t="n">
        <v>791</v>
      </c>
      <c r="B792" s="62" t="n">
        <v>43145.4923611111</v>
      </c>
      <c r="C792" s="63" t="n">
        <f aca="false">YEAR(B792)</f>
        <v>2018</v>
      </c>
      <c r="D792" s="32" t="s">
        <v>276</v>
      </c>
      <c r="E792" s="64" t="n">
        <v>10538.6</v>
      </c>
      <c r="F792" s="65" t="n">
        <v>-0.0015</v>
      </c>
      <c r="G792" s="66" t="n">
        <v>-15.8079</v>
      </c>
      <c r="H792" s="67" t="n">
        <f aca="false">E792+IF(D792="Long",1,-1)*G792</f>
        <v>10554.4079</v>
      </c>
      <c r="I792" s="68" t="n">
        <f aca="false">Assumptions!$B$58</f>
        <v>5.35750011455817</v>
      </c>
      <c r="J792" s="68" t="n">
        <f aca="false">INDEX(Yearly!$T$5:$T$22,MATCH(C792,Yearly!$A$5:$A$22,0))</f>
        <v>0.774578329815639</v>
      </c>
      <c r="K792" s="68" t="n">
        <f aca="false">G792-I792-J792</f>
        <v>-21.9399784443738</v>
      </c>
      <c r="L792" s="69" t="n">
        <f aca="false">(I792+J792)/Assumptions!$B$8</f>
        <v>0.000270386347003446</v>
      </c>
      <c r="M792" s="70" t="n">
        <f aca="false">F792-L792</f>
        <v>-0.00177038634700345</v>
      </c>
      <c r="N792" s="71" t="n">
        <f aca="false">G792*Assumptions!$B$7</f>
        <v>-124329.1335</v>
      </c>
      <c r="O792" s="71" t="n">
        <f aca="false">K792*Assumptions!$B$7</f>
        <v>-172557.930465</v>
      </c>
      <c r="P792" s="68" t="n">
        <f aca="false">P791+G792</f>
        <v>12739.199895</v>
      </c>
      <c r="Q792" s="68" t="n">
        <f aca="false">MAX(Q791,P792)</f>
        <v>12883.27492</v>
      </c>
      <c r="R792" s="68" t="n">
        <f aca="false">Q792-P792</f>
        <v>144.075025</v>
      </c>
      <c r="S792" s="68" t="n">
        <f aca="false">S791+K792</f>
        <v>7922.74274381805</v>
      </c>
      <c r="T792" s="68" t="n">
        <f aca="false">MAX(T791,S792)</f>
        <v>8091.34608259555</v>
      </c>
      <c r="U792" s="68" t="n">
        <f aca="false">T792-S792</f>
        <v>168.603338777496</v>
      </c>
      <c r="V792" s="70" t="n">
        <f aca="false">V791+F792</f>
        <v>2.251</v>
      </c>
      <c r="W792" s="70" t="n">
        <f aca="false">MAX(W791,V792)</f>
        <v>2.2641</v>
      </c>
      <c r="X792" s="70" t="n">
        <f aca="false">W792-V792</f>
        <v>0.0131000000000001</v>
      </c>
      <c r="Y792" s="70" t="n">
        <f aca="false">Y791+M792</f>
        <v>2.03862433220313</v>
      </c>
      <c r="Z792" s="70" t="n">
        <f aca="false">MAX(Z791,Y792)</f>
        <v>2.05280587759114</v>
      </c>
      <c r="AA792" s="70" t="n">
        <f aca="false">Z792-Y792</f>
        <v>0.0141815453880136</v>
      </c>
      <c r="AB792" s="72" t="n">
        <f aca="false">AB791*(1+F792)</f>
        <v>8.49884411944777</v>
      </c>
      <c r="AC792" s="73" t="n">
        <f aca="false">MAX(AC791,AB792)</f>
        <v>8.61118896100716</v>
      </c>
      <c r="AD792" s="70" t="n">
        <f aca="false">1-AB792/AC792</f>
        <v>0.0130463797819451</v>
      </c>
      <c r="AE792" s="73" t="n">
        <f aca="false">AE791*(1+M792)</f>
        <v>6.87630460337867</v>
      </c>
      <c r="AF792" s="73" t="n">
        <f aca="false">MAX(AF791,AE792)</f>
        <v>6.97476663273053</v>
      </c>
      <c r="AG792" s="70" t="n">
        <f aca="false">1-AE792/AF792</f>
        <v>0.0141168922971292</v>
      </c>
      <c r="AH792" s="74" t="n">
        <f aca="false">IF(R792&gt;0,AH791+1,0)</f>
        <v>4</v>
      </c>
      <c r="AI792" s="74" t="n">
        <f aca="false">IF(U792&gt;0,AI791+1,0)</f>
        <v>4</v>
      </c>
      <c r="AJ792" s="74" t="n">
        <f aca="false">IF(G792&gt;0,AJ791+1,0)</f>
        <v>0</v>
      </c>
      <c r="AK792" s="74" t="n">
        <f aca="false">IF(G792&lt;=0,AK791+1,0)</f>
        <v>4</v>
      </c>
      <c r="AL792" s="74" t="n">
        <f aca="false">IF(K792&gt;0,AL791+1,0)</f>
        <v>0</v>
      </c>
      <c r="AM792" s="74" t="n">
        <f aca="false">IF(K792&lt;=0,AM791+1,0)</f>
        <v>4</v>
      </c>
    </row>
    <row r="793" customFormat="false" ht="15" hidden="false" customHeight="false" outlineLevel="0" collapsed="false">
      <c r="A793" s="61" t="n">
        <v>792</v>
      </c>
      <c r="B793" s="62" t="n">
        <v>43145.5645833333</v>
      </c>
      <c r="C793" s="63" t="n">
        <f aca="false">YEAR(B793)</f>
        <v>2018</v>
      </c>
      <c r="D793" s="32" t="s">
        <v>277</v>
      </c>
      <c r="E793" s="64" t="n">
        <v>10554.3</v>
      </c>
      <c r="F793" s="65" t="n">
        <v>-0.0017</v>
      </c>
      <c r="G793" s="66" t="n">
        <v>-17.94231</v>
      </c>
      <c r="H793" s="67" t="n">
        <f aca="false">E793+IF(D793="Long",1,-1)*G793</f>
        <v>10536.35769</v>
      </c>
      <c r="I793" s="68" t="n">
        <f aca="false">Assumptions!$B$58</f>
        <v>5.35750011455817</v>
      </c>
      <c r="J793" s="68" t="n">
        <f aca="false">INDEX(Yearly!$T$5:$T$22,MATCH(C793,Yearly!$A$5:$A$22,0))</f>
        <v>0.774578329815639</v>
      </c>
      <c r="K793" s="68" t="n">
        <f aca="false">G793-I793-J793</f>
        <v>-24.0743884443738</v>
      </c>
      <c r="L793" s="69" t="n">
        <f aca="false">(I793+J793)/Assumptions!$B$8</f>
        <v>0.000270386347003446</v>
      </c>
      <c r="M793" s="70" t="n">
        <f aca="false">F793-L793</f>
        <v>-0.00197038634700345</v>
      </c>
      <c r="N793" s="71" t="n">
        <f aca="false">G793*Assumptions!$B$7</f>
        <v>-141116.26815</v>
      </c>
      <c r="O793" s="71" t="n">
        <f aca="false">K793*Assumptions!$B$7</f>
        <v>-189345.065115</v>
      </c>
      <c r="P793" s="68" t="n">
        <f aca="false">P792+G793</f>
        <v>12721.257585</v>
      </c>
      <c r="Q793" s="68" t="n">
        <f aca="false">MAX(Q792,P793)</f>
        <v>12883.27492</v>
      </c>
      <c r="R793" s="68" t="n">
        <f aca="false">Q793-P793</f>
        <v>162.017335</v>
      </c>
      <c r="S793" s="68" t="n">
        <f aca="false">S792+K793</f>
        <v>7898.66835537368</v>
      </c>
      <c r="T793" s="68" t="n">
        <f aca="false">MAX(T792,S793)</f>
        <v>8091.34608259555</v>
      </c>
      <c r="U793" s="68" t="n">
        <f aca="false">T793-S793</f>
        <v>192.67772722187</v>
      </c>
      <c r="V793" s="70" t="n">
        <f aca="false">V792+F793</f>
        <v>2.2493</v>
      </c>
      <c r="W793" s="70" t="n">
        <f aca="false">MAX(W792,V793)</f>
        <v>2.2641</v>
      </c>
      <c r="X793" s="70" t="n">
        <f aca="false">W793-V793</f>
        <v>0.0148000000000001</v>
      </c>
      <c r="Y793" s="70" t="n">
        <f aca="false">Y792+M793</f>
        <v>2.03665394585612</v>
      </c>
      <c r="Z793" s="70" t="n">
        <f aca="false">MAX(Z792,Y793)</f>
        <v>2.05280587759114</v>
      </c>
      <c r="AA793" s="70" t="n">
        <f aca="false">Z793-Y793</f>
        <v>0.0161519317350169</v>
      </c>
      <c r="AB793" s="72" t="n">
        <f aca="false">AB792*(1+F793)</f>
        <v>8.48439608444471</v>
      </c>
      <c r="AC793" s="73" t="n">
        <f aca="false">MAX(AC792,AB793)</f>
        <v>8.61118896100716</v>
      </c>
      <c r="AD793" s="70" t="n">
        <f aca="false">1-AB793/AC793</f>
        <v>0.0147242009363159</v>
      </c>
      <c r="AE793" s="73" t="n">
        <f aca="false">AE792*(1+M793)</f>
        <v>6.86275562667033</v>
      </c>
      <c r="AF793" s="73" t="n">
        <f aca="false">MAX(AF792,AE793)</f>
        <v>6.97476663273053</v>
      </c>
      <c r="AG793" s="70" t="n">
        <f aca="false">1-AE793/AF793</f>
        <v>0.0160594629122882</v>
      </c>
      <c r="AH793" s="74" t="n">
        <f aca="false">IF(R793&gt;0,AH792+1,0)</f>
        <v>5</v>
      </c>
      <c r="AI793" s="74" t="n">
        <f aca="false">IF(U793&gt;0,AI792+1,0)</f>
        <v>5</v>
      </c>
      <c r="AJ793" s="74" t="n">
        <f aca="false">IF(G793&gt;0,AJ792+1,0)</f>
        <v>0</v>
      </c>
      <c r="AK793" s="74" t="n">
        <f aca="false">IF(G793&lt;=0,AK792+1,0)</f>
        <v>5</v>
      </c>
      <c r="AL793" s="74" t="n">
        <f aca="false">IF(K793&gt;0,AL792+1,0)</f>
        <v>0</v>
      </c>
      <c r="AM793" s="74" t="n">
        <f aca="false">IF(K793&lt;=0,AM792+1,0)</f>
        <v>5</v>
      </c>
    </row>
    <row r="794" customFormat="false" ht="15" hidden="false" customHeight="false" outlineLevel="0" collapsed="false">
      <c r="A794" s="61" t="n">
        <v>793</v>
      </c>
      <c r="B794" s="62" t="n">
        <v>43145.6215277778</v>
      </c>
      <c r="C794" s="63" t="n">
        <f aca="false">YEAR(B794)</f>
        <v>2018</v>
      </c>
      <c r="D794" s="32" t="s">
        <v>276</v>
      </c>
      <c r="E794" s="64" t="n">
        <v>10535.85</v>
      </c>
      <c r="F794" s="65" t="n">
        <v>-0.0037</v>
      </c>
      <c r="G794" s="66" t="n">
        <v>-38.982645</v>
      </c>
      <c r="H794" s="67" t="n">
        <f aca="false">E794+IF(D794="Long",1,-1)*G794</f>
        <v>10574.832645</v>
      </c>
      <c r="I794" s="68" t="n">
        <f aca="false">Assumptions!$B$58</f>
        <v>5.35750011455817</v>
      </c>
      <c r="J794" s="68" t="n">
        <f aca="false">INDEX(Yearly!$T$5:$T$22,MATCH(C794,Yearly!$A$5:$A$22,0))</f>
        <v>0.774578329815639</v>
      </c>
      <c r="K794" s="68" t="n">
        <f aca="false">G794-I794-J794</f>
        <v>-45.1147234443738</v>
      </c>
      <c r="L794" s="69" t="n">
        <f aca="false">(I794+J794)/Assumptions!$B$8</f>
        <v>0.000270386347003446</v>
      </c>
      <c r="M794" s="70" t="n">
        <f aca="false">F794-L794</f>
        <v>-0.00397038634700345</v>
      </c>
      <c r="N794" s="71" t="n">
        <f aca="false">G794*Assumptions!$B$7</f>
        <v>-306598.502925</v>
      </c>
      <c r="O794" s="71" t="n">
        <f aca="false">K794*Assumptions!$B$7</f>
        <v>-354827.29989</v>
      </c>
      <c r="P794" s="68" t="n">
        <f aca="false">P793+G794</f>
        <v>12682.27494</v>
      </c>
      <c r="Q794" s="68" t="n">
        <f aca="false">MAX(Q793,P794)</f>
        <v>12883.27492</v>
      </c>
      <c r="R794" s="68" t="n">
        <f aca="false">Q794-P794</f>
        <v>200.999980000001</v>
      </c>
      <c r="S794" s="68" t="n">
        <f aca="false">S793+K794</f>
        <v>7853.5536319293</v>
      </c>
      <c r="T794" s="68" t="n">
        <f aca="false">MAX(T793,S794)</f>
        <v>8091.34608259555</v>
      </c>
      <c r="U794" s="68" t="n">
        <f aca="false">T794-S794</f>
        <v>237.792450666244</v>
      </c>
      <c r="V794" s="70" t="n">
        <f aca="false">V793+F794</f>
        <v>2.2456</v>
      </c>
      <c r="W794" s="70" t="n">
        <f aca="false">MAX(W793,V794)</f>
        <v>2.2641</v>
      </c>
      <c r="X794" s="70" t="n">
        <f aca="false">W794-V794</f>
        <v>0.0185</v>
      </c>
      <c r="Y794" s="70" t="n">
        <f aca="false">Y793+M794</f>
        <v>2.03268355950912</v>
      </c>
      <c r="Z794" s="70" t="n">
        <f aca="false">MAX(Z793,Y794)</f>
        <v>2.05280587759114</v>
      </c>
      <c r="AA794" s="70" t="n">
        <f aca="false">Z794-Y794</f>
        <v>0.0201223180820205</v>
      </c>
      <c r="AB794" s="72" t="n">
        <f aca="false">AB793*(1+F794)</f>
        <v>8.45300381893226</v>
      </c>
      <c r="AC794" s="73" t="n">
        <f aca="false">MAX(AC793,AB794)</f>
        <v>8.61118896100716</v>
      </c>
      <c r="AD794" s="70" t="n">
        <f aca="false">1-AB794/AC794</f>
        <v>0.0183697213928515</v>
      </c>
      <c r="AE794" s="73" t="n">
        <f aca="false">AE793*(1+M794)</f>
        <v>6.83550783542738</v>
      </c>
      <c r="AF794" s="73" t="n">
        <f aca="false">MAX(AF793,AE794)</f>
        <v>6.97476663273053</v>
      </c>
      <c r="AG794" s="70" t="n">
        <f aca="false">1-AE794/AF794</f>
        <v>0.0199660869870044</v>
      </c>
      <c r="AH794" s="74" t="n">
        <f aca="false">IF(R794&gt;0,AH793+1,0)</f>
        <v>6</v>
      </c>
      <c r="AI794" s="74" t="n">
        <f aca="false">IF(U794&gt;0,AI793+1,0)</f>
        <v>6</v>
      </c>
      <c r="AJ794" s="74" t="n">
        <f aca="false">IF(G794&gt;0,AJ793+1,0)</f>
        <v>0</v>
      </c>
      <c r="AK794" s="74" t="n">
        <f aca="false">IF(G794&lt;=0,AK793+1,0)</f>
        <v>6</v>
      </c>
      <c r="AL794" s="74" t="n">
        <f aca="false">IF(K794&gt;0,AL793+1,0)</f>
        <v>0</v>
      </c>
      <c r="AM794" s="74" t="n">
        <f aca="false">IF(K794&lt;=0,AM793+1,0)</f>
        <v>6</v>
      </c>
    </row>
    <row r="795" customFormat="false" ht="15" hidden="false" customHeight="false" outlineLevel="0" collapsed="false">
      <c r="A795" s="61" t="n">
        <v>794</v>
      </c>
      <c r="B795" s="62" t="n">
        <v>43146.4173611111</v>
      </c>
      <c r="C795" s="63" t="n">
        <f aca="false">YEAR(B795)</f>
        <v>2018</v>
      </c>
      <c r="D795" s="32" t="s">
        <v>277</v>
      </c>
      <c r="E795" s="64" t="n">
        <v>10575.15</v>
      </c>
      <c r="F795" s="65" t="n">
        <v>-0.002</v>
      </c>
      <c r="G795" s="66" t="n">
        <v>-21.1503</v>
      </c>
      <c r="H795" s="67" t="n">
        <f aca="false">E795+IF(D795="Long",1,-1)*G795</f>
        <v>10553.9997</v>
      </c>
      <c r="I795" s="68" t="n">
        <f aca="false">Assumptions!$B$58</f>
        <v>5.35750011455817</v>
      </c>
      <c r="J795" s="68" t="n">
        <f aca="false">INDEX(Yearly!$T$5:$T$22,MATCH(C795,Yearly!$A$5:$A$22,0))</f>
        <v>0.774578329815639</v>
      </c>
      <c r="K795" s="68" t="n">
        <f aca="false">G795-I795-J795</f>
        <v>-27.2823784443738</v>
      </c>
      <c r="L795" s="69" t="n">
        <f aca="false">(I795+J795)/Assumptions!$B$8</f>
        <v>0.000270386347003446</v>
      </c>
      <c r="M795" s="70" t="n">
        <f aca="false">F795-L795</f>
        <v>-0.00227038634700345</v>
      </c>
      <c r="N795" s="71" t="n">
        <f aca="false">G795*Assumptions!$B$7</f>
        <v>-166347.1095</v>
      </c>
      <c r="O795" s="71" t="n">
        <f aca="false">K795*Assumptions!$B$7</f>
        <v>-214575.906465</v>
      </c>
      <c r="P795" s="68" t="n">
        <f aca="false">P794+G795</f>
        <v>12661.12464</v>
      </c>
      <c r="Q795" s="68" t="n">
        <f aca="false">MAX(Q794,P795)</f>
        <v>12883.27492</v>
      </c>
      <c r="R795" s="68" t="n">
        <f aca="false">Q795-P795</f>
        <v>222.15028</v>
      </c>
      <c r="S795" s="68" t="n">
        <f aca="false">S794+K795</f>
        <v>7826.27125348493</v>
      </c>
      <c r="T795" s="68" t="n">
        <f aca="false">MAX(T794,S795)</f>
        <v>8091.34608259555</v>
      </c>
      <c r="U795" s="68" t="n">
        <f aca="false">T795-S795</f>
        <v>265.074829110617</v>
      </c>
      <c r="V795" s="70" t="n">
        <f aca="false">V794+F795</f>
        <v>2.2436</v>
      </c>
      <c r="W795" s="70" t="n">
        <f aca="false">MAX(W794,V795)</f>
        <v>2.2641</v>
      </c>
      <c r="X795" s="70" t="n">
        <f aca="false">W795-V795</f>
        <v>0.0204999999999997</v>
      </c>
      <c r="Y795" s="70" t="n">
        <f aca="false">Y794+M795</f>
        <v>2.03041317316211</v>
      </c>
      <c r="Z795" s="70" t="n">
        <f aca="false">MAX(Z794,Y795)</f>
        <v>2.05280587759114</v>
      </c>
      <c r="AA795" s="70" t="n">
        <f aca="false">Z795-Y795</f>
        <v>0.022392704429024</v>
      </c>
      <c r="AB795" s="72" t="n">
        <f aca="false">AB794*(1+F795)</f>
        <v>8.4360978112944</v>
      </c>
      <c r="AC795" s="73" t="n">
        <f aca="false">MAX(AC794,AB795)</f>
        <v>8.61118896100716</v>
      </c>
      <c r="AD795" s="70" t="n">
        <f aca="false">1-AB795/AC795</f>
        <v>0.0203329819500658</v>
      </c>
      <c r="AE795" s="73" t="n">
        <f aca="false">AE794*(1+M795)</f>
        <v>6.81998859176299</v>
      </c>
      <c r="AF795" s="73" t="n">
        <f aca="false">MAX(AF794,AE795)</f>
        <v>6.97476663273053</v>
      </c>
      <c r="AG795" s="70" t="n">
        <f aca="false">1-AE795/AF795</f>
        <v>0.0221911426027095</v>
      </c>
      <c r="AH795" s="74" t="n">
        <f aca="false">IF(R795&gt;0,AH794+1,0)</f>
        <v>7</v>
      </c>
      <c r="AI795" s="74" t="n">
        <f aca="false">IF(U795&gt;0,AI794+1,0)</f>
        <v>7</v>
      </c>
      <c r="AJ795" s="74" t="n">
        <f aca="false">IF(G795&gt;0,AJ794+1,0)</f>
        <v>0</v>
      </c>
      <c r="AK795" s="74" t="n">
        <f aca="false">IF(G795&lt;=0,AK794+1,0)</f>
        <v>7</v>
      </c>
      <c r="AL795" s="74" t="n">
        <f aca="false">IF(K795&gt;0,AL794+1,0)</f>
        <v>0</v>
      </c>
      <c r="AM795" s="74" t="n">
        <f aca="false">IF(K795&lt;=0,AM794+1,0)</f>
        <v>7</v>
      </c>
    </row>
    <row r="796" customFormat="false" ht="15" hidden="false" customHeight="false" outlineLevel="0" collapsed="false">
      <c r="A796" s="61" t="n">
        <v>795</v>
      </c>
      <c r="B796" s="62" t="n">
        <v>43146.5729166667</v>
      </c>
      <c r="C796" s="63" t="n">
        <f aca="false">YEAR(B796)</f>
        <v>2018</v>
      </c>
      <c r="D796" s="32" t="s">
        <v>276</v>
      </c>
      <c r="E796" s="64" t="n">
        <v>10553.9</v>
      </c>
      <c r="F796" s="65" t="n">
        <v>-0.0045</v>
      </c>
      <c r="G796" s="66" t="n">
        <v>-47.49255</v>
      </c>
      <c r="H796" s="67" t="n">
        <f aca="false">E796+IF(D796="Long",1,-1)*G796</f>
        <v>10601.39255</v>
      </c>
      <c r="I796" s="68" t="n">
        <f aca="false">Assumptions!$B$58</f>
        <v>5.35750011455817</v>
      </c>
      <c r="J796" s="68" t="n">
        <f aca="false">INDEX(Yearly!$T$5:$T$22,MATCH(C796,Yearly!$A$5:$A$22,0))</f>
        <v>0.774578329815639</v>
      </c>
      <c r="K796" s="68" t="n">
        <f aca="false">G796-I796-J796</f>
        <v>-53.6246284443738</v>
      </c>
      <c r="L796" s="69" t="n">
        <f aca="false">(I796+J796)/Assumptions!$B$8</f>
        <v>0.000270386347003446</v>
      </c>
      <c r="M796" s="70" t="n">
        <f aca="false">F796-L796</f>
        <v>-0.00477038634700345</v>
      </c>
      <c r="N796" s="71" t="n">
        <f aca="false">G796*Assumptions!$B$7</f>
        <v>-373528.90575</v>
      </c>
      <c r="O796" s="71" t="n">
        <f aca="false">K796*Assumptions!$B$7</f>
        <v>-421757.702715</v>
      </c>
      <c r="P796" s="68" t="n">
        <f aca="false">P795+G796</f>
        <v>12613.63209</v>
      </c>
      <c r="Q796" s="68" t="n">
        <f aca="false">MAX(Q795,P796)</f>
        <v>12883.27492</v>
      </c>
      <c r="R796" s="68" t="n">
        <f aca="false">Q796-P796</f>
        <v>269.642830000001</v>
      </c>
      <c r="S796" s="68" t="n">
        <f aca="false">S795+K796</f>
        <v>7772.64662504056</v>
      </c>
      <c r="T796" s="68" t="n">
        <f aca="false">MAX(T795,S796)</f>
        <v>8091.34608259555</v>
      </c>
      <c r="U796" s="68" t="n">
        <f aca="false">T796-S796</f>
        <v>318.699457554992</v>
      </c>
      <c r="V796" s="70" t="n">
        <f aca="false">V795+F796</f>
        <v>2.2391</v>
      </c>
      <c r="W796" s="70" t="n">
        <f aca="false">MAX(W795,V796)</f>
        <v>2.2641</v>
      </c>
      <c r="X796" s="70" t="n">
        <f aca="false">W796-V796</f>
        <v>0.0249999999999999</v>
      </c>
      <c r="Y796" s="70" t="n">
        <f aca="false">Y795+M796</f>
        <v>2.02564278681511</v>
      </c>
      <c r="Z796" s="70" t="n">
        <f aca="false">MAX(Z795,Y796)</f>
        <v>2.05280587759114</v>
      </c>
      <c r="AA796" s="70" t="n">
        <f aca="false">Z796-Y796</f>
        <v>0.0271630907760274</v>
      </c>
      <c r="AB796" s="72" t="n">
        <f aca="false">AB795*(1+F796)</f>
        <v>8.39813537114357</v>
      </c>
      <c r="AC796" s="73" t="n">
        <f aca="false">MAX(AC795,AB796)</f>
        <v>8.61118896100716</v>
      </c>
      <c r="AD796" s="70" t="n">
        <f aca="false">1-AB796/AC796</f>
        <v>0.0247414835312905</v>
      </c>
      <c r="AE796" s="73" t="n">
        <f aca="false">AE795*(1+M796)</f>
        <v>6.78745461129812</v>
      </c>
      <c r="AF796" s="73" t="n">
        <f aca="false">MAX(AF795,AE796)</f>
        <v>6.97476663273053</v>
      </c>
      <c r="AG796" s="70" t="n">
        <f aca="false">1-AE796/AF796</f>
        <v>0.0268556686260166</v>
      </c>
      <c r="AH796" s="74" t="n">
        <f aca="false">IF(R796&gt;0,AH795+1,0)</f>
        <v>8</v>
      </c>
      <c r="AI796" s="74" t="n">
        <f aca="false">IF(U796&gt;0,AI795+1,0)</f>
        <v>8</v>
      </c>
      <c r="AJ796" s="74" t="n">
        <f aca="false">IF(G796&gt;0,AJ795+1,0)</f>
        <v>0</v>
      </c>
      <c r="AK796" s="74" t="n">
        <f aca="false">IF(G796&lt;=0,AK795+1,0)</f>
        <v>8</v>
      </c>
      <c r="AL796" s="74" t="n">
        <f aca="false">IF(K796&gt;0,AL795+1,0)</f>
        <v>0</v>
      </c>
      <c r="AM796" s="74" t="n">
        <f aca="false">IF(K796&lt;=0,AM795+1,0)</f>
        <v>8</v>
      </c>
    </row>
    <row r="797" customFormat="false" ht="15" hidden="false" customHeight="false" outlineLevel="0" collapsed="false">
      <c r="A797" s="61" t="n">
        <v>796</v>
      </c>
      <c r="B797" s="62" t="n">
        <v>43147.3965277778</v>
      </c>
      <c r="C797" s="63" t="n">
        <f aca="false">YEAR(B797)</f>
        <v>2018</v>
      </c>
      <c r="D797" s="32" t="s">
        <v>277</v>
      </c>
      <c r="E797" s="64" t="n">
        <v>10601.4</v>
      </c>
      <c r="F797" s="65" t="n">
        <v>-0.0054</v>
      </c>
      <c r="G797" s="66" t="n">
        <v>-57.24756</v>
      </c>
      <c r="H797" s="67" t="n">
        <f aca="false">E797+IF(D797="Long",1,-1)*G797</f>
        <v>10544.15244</v>
      </c>
      <c r="I797" s="68" t="n">
        <f aca="false">Assumptions!$B$58</f>
        <v>5.35750011455817</v>
      </c>
      <c r="J797" s="68" t="n">
        <f aca="false">INDEX(Yearly!$T$5:$T$22,MATCH(C797,Yearly!$A$5:$A$22,0))</f>
        <v>0.774578329815639</v>
      </c>
      <c r="K797" s="68" t="n">
        <f aca="false">G797-I797-J797</f>
        <v>-63.3796384443738</v>
      </c>
      <c r="L797" s="69" t="n">
        <f aca="false">(I797+J797)/Assumptions!$B$8</f>
        <v>0.000270386347003446</v>
      </c>
      <c r="M797" s="70" t="n">
        <f aca="false">F797-L797</f>
        <v>-0.00567038634700345</v>
      </c>
      <c r="N797" s="71" t="n">
        <f aca="false">G797*Assumptions!$B$7</f>
        <v>-450252.0594</v>
      </c>
      <c r="O797" s="71" t="n">
        <f aca="false">K797*Assumptions!$B$7</f>
        <v>-498480.856365</v>
      </c>
      <c r="P797" s="68" t="n">
        <f aca="false">P796+G797</f>
        <v>12556.38453</v>
      </c>
      <c r="Q797" s="68" t="n">
        <f aca="false">MAX(Q796,P797)</f>
        <v>12883.27492</v>
      </c>
      <c r="R797" s="68" t="n">
        <f aca="false">Q797-P797</f>
        <v>326.890390000001</v>
      </c>
      <c r="S797" s="68" t="n">
        <f aca="false">S796+K797</f>
        <v>7709.26698659618</v>
      </c>
      <c r="T797" s="68" t="n">
        <f aca="false">MAX(T796,S797)</f>
        <v>8091.34608259555</v>
      </c>
      <c r="U797" s="68" t="n">
        <f aca="false">T797-S797</f>
        <v>382.079095999366</v>
      </c>
      <c r="V797" s="70" t="n">
        <f aca="false">V796+F797</f>
        <v>2.2337</v>
      </c>
      <c r="W797" s="70" t="n">
        <f aca="false">MAX(W796,V797)</f>
        <v>2.2641</v>
      </c>
      <c r="X797" s="70" t="n">
        <f aca="false">W797-V797</f>
        <v>0.0303999999999998</v>
      </c>
      <c r="Y797" s="70" t="n">
        <f aca="false">Y796+M797</f>
        <v>2.01997240046811</v>
      </c>
      <c r="Z797" s="70" t="n">
        <f aca="false">MAX(Z796,Y797)</f>
        <v>2.05280587759114</v>
      </c>
      <c r="AA797" s="70" t="n">
        <f aca="false">Z797-Y797</f>
        <v>0.032833477123031</v>
      </c>
      <c r="AB797" s="72" t="n">
        <f aca="false">AB796*(1+F797)</f>
        <v>8.3527854401394</v>
      </c>
      <c r="AC797" s="73" t="n">
        <f aca="false">MAX(AC796,AB797)</f>
        <v>8.61118896100716</v>
      </c>
      <c r="AD797" s="70" t="n">
        <f aca="false">1-AB797/AC797</f>
        <v>0.0300078795202215</v>
      </c>
      <c r="AE797" s="73" t="n">
        <f aca="false">AE796*(1+M797)</f>
        <v>6.74896712133931</v>
      </c>
      <c r="AF797" s="73" t="n">
        <f aca="false">MAX(AF796,AE797)</f>
        <v>6.97476663273053</v>
      </c>
      <c r="AG797" s="70" t="n">
        <f aca="false">1-AE797/AF797</f>
        <v>0.0323737729563035</v>
      </c>
      <c r="AH797" s="74" t="n">
        <f aca="false">IF(R797&gt;0,AH796+1,0)</f>
        <v>9</v>
      </c>
      <c r="AI797" s="74" t="n">
        <f aca="false">IF(U797&gt;0,AI796+1,0)</f>
        <v>9</v>
      </c>
      <c r="AJ797" s="74" t="n">
        <f aca="false">IF(G797&gt;0,AJ796+1,0)</f>
        <v>0</v>
      </c>
      <c r="AK797" s="74" t="n">
        <f aca="false">IF(G797&lt;=0,AK796+1,0)</f>
        <v>9</v>
      </c>
      <c r="AL797" s="74" t="n">
        <f aca="false">IF(K797&gt;0,AL796+1,0)</f>
        <v>0</v>
      </c>
      <c r="AM797" s="74" t="n">
        <f aca="false">IF(K797&lt;=0,AM796+1,0)</f>
        <v>9</v>
      </c>
    </row>
    <row r="798" customFormat="false" ht="15" hidden="false" customHeight="false" outlineLevel="0" collapsed="false">
      <c r="A798" s="61" t="n">
        <v>797</v>
      </c>
      <c r="B798" s="62" t="n">
        <v>43147.46875</v>
      </c>
      <c r="C798" s="63" t="n">
        <f aca="false">YEAR(B798)</f>
        <v>2018</v>
      </c>
      <c r="D798" s="32" t="s">
        <v>276</v>
      </c>
      <c r="E798" s="64" t="n">
        <v>10544.05</v>
      </c>
      <c r="F798" s="65" t="n">
        <v>0.0125</v>
      </c>
      <c r="G798" s="66" t="n">
        <v>131.800625</v>
      </c>
      <c r="H798" s="67" t="n">
        <f aca="false">E798+IF(D798="Long",1,-1)*G798</f>
        <v>10412.249375</v>
      </c>
      <c r="I798" s="68" t="n">
        <f aca="false">Assumptions!$B$58</f>
        <v>5.35750011455817</v>
      </c>
      <c r="J798" s="68" t="n">
        <f aca="false">INDEX(Yearly!$T$5:$T$22,MATCH(C798,Yearly!$A$5:$A$22,0))</f>
        <v>0.774578329815639</v>
      </c>
      <c r="K798" s="68" t="n">
        <f aca="false">G798-I798-J798</f>
        <v>125.668546555626</v>
      </c>
      <c r="L798" s="69" t="n">
        <f aca="false">(I798+J798)/Assumptions!$B$8</f>
        <v>0.000270386347003446</v>
      </c>
      <c r="M798" s="70" t="n">
        <f aca="false">F798-L798</f>
        <v>0.0122296136529966</v>
      </c>
      <c r="N798" s="71" t="n">
        <f aca="false">G798*Assumptions!$B$7</f>
        <v>1036611.915625</v>
      </c>
      <c r="O798" s="71" t="n">
        <f aca="false">K798*Assumptions!$B$7</f>
        <v>988383.11866</v>
      </c>
      <c r="P798" s="68" t="n">
        <f aca="false">P797+G798</f>
        <v>12688.185155</v>
      </c>
      <c r="Q798" s="68" t="n">
        <f aca="false">MAX(Q797,P798)</f>
        <v>12883.27492</v>
      </c>
      <c r="R798" s="68" t="n">
        <f aca="false">Q798-P798</f>
        <v>195.089765000001</v>
      </c>
      <c r="S798" s="68" t="n">
        <f aca="false">S797+K798</f>
        <v>7834.93553315181</v>
      </c>
      <c r="T798" s="68" t="n">
        <f aca="false">MAX(T797,S798)</f>
        <v>8091.34608259555</v>
      </c>
      <c r="U798" s="68" t="n">
        <f aca="false">T798-S798</f>
        <v>256.410549443739</v>
      </c>
      <c r="V798" s="70" t="n">
        <f aca="false">V797+F798</f>
        <v>2.2462</v>
      </c>
      <c r="W798" s="70" t="n">
        <f aca="false">MAX(W797,V798)</f>
        <v>2.2641</v>
      </c>
      <c r="X798" s="70" t="n">
        <f aca="false">W798-V798</f>
        <v>0.0178999999999996</v>
      </c>
      <c r="Y798" s="70" t="n">
        <f aca="false">Y797+M798</f>
        <v>2.0322020141211</v>
      </c>
      <c r="Z798" s="70" t="n">
        <f aca="false">MAX(Z797,Y798)</f>
        <v>2.05280587759114</v>
      </c>
      <c r="AA798" s="70" t="n">
        <f aca="false">Z798-Y798</f>
        <v>0.0206038634700345</v>
      </c>
      <c r="AB798" s="72" t="n">
        <f aca="false">AB797*(1+F798)</f>
        <v>8.45719525814114</v>
      </c>
      <c r="AC798" s="73" t="n">
        <f aca="false">MAX(AC797,AB798)</f>
        <v>8.61118896100716</v>
      </c>
      <c r="AD798" s="70" t="n">
        <f aca="false">1-AB798/AC798</f>
        <v>0.0178829780142245</v>
      </c>
      <c r="AE798" s="73" t="n">
        <f aca="false">AE797*(1+M798)</f>
        <v>6.83150438179007</v>
      </c>
      <c r="AF798" s="73" t="n">
        <f aca="false">MAX(AF797,AE798)</f>
        <v>6.97476663273053</v>
      </c>
      <c r="AG798" s="70" t="n">
        <f aca="false">1-AE798/AF798</f>
        <v>0.0205400780390524</v>
      </c>
      <c r="AH798" s="74" t="n">
        <f aca="false">IF(R798&gt;0,AH797+1,0)</f>
        <v>10</v>
      </c>
      <c r="AI798" s="74" t="n">
        <f aca="false">IF(U798&gt;0,AI797+1,0)</f>
        <v>10</v>
      </c>
      <c r="AJ798" s="74" t="n">
        <f aca="false">IF(G798&gt;0,AJ797+1,0)</f>
        <v>1</v>
      </c>
      <c r="AK798" s="74" t="n">
        <f aca="false">IF(G798&lt;=0,AK797+1,0)</f>
        <v>0</v>
      </c>
      <c r="AL798" s="74" t="n">
        <f aca="false">IF(K798&gt;0,AL797+1,0)</f>
        <v>1</v>
      </c>
      <c r="AM798" s="74" t="n">
        <f aca="false">IF(K798&lt;=0,AM797+1,0)</f>
        <v>0</v>
      </c>
    </row>
    <row r="799" customFormat="false" ht="15" hidden="false" customHeight="false" outlineLevel="0" collapsed="false">
      <c r="A799" s="61" t="n">
        <v>798</v>
      </c>
      <c r="B799" s="62" t="n">
        <v>43154.40625</v>
      </c>
      <c r="C799" s="63" t="n">
        <f aca="false">YEAR(B799)</f>
        <v>2018</v>
      </c>
      <c r="D799" s="32" t="s">
        <v>277</v>
      </c>
      <c r="E799" s="64" t="n">
        <v>10412</v>
      </c>
      <c r="F799" s="65" t="n">
        <v>0.0079</v>
      </c>
      <c r="G799" s="66" t="n">
        <v>82.2548</v>
      </c>
      <c r="H799" s="67" t="n">
        <f aca="false">E799+IF(D799="Long",1,-1)*G799</f>
        <v>10494.2548</v>
      </c>
      <c r="I799" s="68" t="n">
        <f aca="false">Assumptions!$B$58</f>
        <v>5.35750011455817</v>
      </c>
      <c r="J799" s="68" t="n">
        <f aca="false">INDEX(Yearly!$T$5:$T$22,MATCH(C799,Yearly!$A$5:$A$22,0))</f>
        <v>0.774578329815639</v>
      </c>
      <c r="K799" s="68" t="n">
        <f aca="false">G799-I799-J799</f>
        <v>76.1227215556262</v>
      </c>
      <c r="L799" s="69" t="n">
        <f aca="false">(I799+J799)/Assumptions!$B$8</f>
        <v>0.000270386347003446</v>
      </c>
      <c r="M799" s="70" t="n">
        <f aca="false">F799-L799</f>
        <v>0.00762961365299656</v>
      </c>
      <c r="N799" s="71" t="n">
        <f aca="false">G799*Assumptions!$B$7</f>
        <v>646934.002</v>
      </c>
      <c r="O799" s="71" t="n">
        <f aca="false">K799*Assumptions!$B$7</f>
        <v>598705.205035</v>
      </c>
      <c r="P799" s="68" t="n">
        <f aca="false">P798+G799</f>
        <v>12770.439955</v>
      </c>
      <c r="Q799" s="68" t="n">
        <f aca="false">MAX(Q798,P799)</f>
        <v>12883.27492</v>
      </c>
      <c r="R799" s="68" t="n">
        <f aca="false">Q799-P799</f>
        <v>112.834965</v>
      </c>
      <c r="S799" s="68" t="n">
        <f aca="false">S798+K799</f>
        <v>7911.05825470743</v>
      </c>
      <c r="T799" s="68" t="n">
        <f aca="false">MAX(T798,S799)</f>
        <v>8091.34608259555</v>
      </c>
      <c r="U799" s="68" t="n">
        <f aca="false">T799-S799</f>
        <v>180.287827888113</v>
      </c>
      <c r="V799" s="70" t="n">
        <f aca="false">V798+F799</f>
        <v>2.2541</v>
      </c>
      <c r="W799" s="70" t="n">
        <f aca="false">MAX(W798,V799)</f>
        <v>2.2641</v>
      </c>
      <c r="X799" s="70" t="n">
        <f aca="false">W799-V799</f>
        <v>0.00999999999999979</v>
      </c>
      <c r="Y799" s="70" t="n">
        <f aca="false">Y798+M799</f>
        <v>2.0398316277741</v>
      </c>
      <c r="Z799" s="70" t="n">
        <f aca="false">MAX(Z798,Y799)</f>
        <v>2.05280587759114</v>
      </c>
      <c r="AA799" s="70" t="n">
        <f aca="false">Z799-Y799</f>
        <v>0.012974249817038</v>
      </c>
      <c r="AB799" s="72" t="n">
        <f aca="false">AB798*(1+F799)</f>
        <v>8.52400710068046</v>
      </c>
      <c r="AC799" s="73" t="n">
        <f aca="false">MAX(AC798,AB799)</f>
        <v>8.61118896100716</v>
      </c>
      <c r="AD799" s="70" t="n">
        <f aca="false">1-AB799/AC799</f>
        <v>0.0101242535405367</v>
      </c>
      <c r="AE799" s="73" t="n">
        <f aca="false">AE798*(1+M799)</f>
        <v>6.88362612089188</v>
      </c>
      <c r="AF799" s="73" t="n">
        <f aca="false">MAX(AF798,AE799)</f>
        <v>6.97476663273053</v>
      </c>
      <c r="AG799" s="70" t="n">
        <f aca="false">1-AE799/AF799</f>
        <v>0.0130671772458962</v>
      </c>
      <c r="AH799" s="74" t="n">
        <f aca="false">IF(R799&gt;0,AH798+1,0)</f>
        <v>11</v>
      </c>
      <c r="AI799" s="74" t="n">
        <f aca="false">IF(U799&gt;0,AI798+1,0)</f>
        <v>11</v>
      </c>
      <c r="AJ799" s="74" t="n">
        <f aca="false">IF(G799&gt;0,AJ798+1,0)</f>
        <v>2</v>
      </c>
      <c r="AK799" s="74" t="n">
        <f aca="false">IF(G799&lt;=0,AK798+1,0)</f>
        <v>0</v>
      </c>
      <c r="AL799" s="74" t="n">
        <f aca="false">IF(K799&gt;0,AL798+1,0)</f>
        <v>2</v>
      </c>
      <c r="AM799" s="74" t="n">
        <f aca="false">IF(K799&lt;=0,AM798+1,0)</f>
        <v>0</v>
      </c>
    </row>
    <row r="800" customFormat="false" ht="15" hidden="false" customHeight="false" outlineLevel="0" collapsed="false">
      <c r="A800" s="61" t="n">
        <v>799</v>
      </c>
      <c r="B800" s="62" t="n">
        <v>43159.40625</v>
      </c>
      <c r="C800" s="63" t="n">
        <f aca="false">YEAR(B800)</f>
        <v>2018</v>
      </c>
      <c r="D800" s="32" t="s">
        <v>276</v>
      </c>
      <c r="E800" s="64" t="n">
        <v>10493.9</v>
      </c>
      <c r="F800" s="65" t="n">
        <v>-0.002</v>
      </c>
      <c r="G800" s="66" t="n">
        <v>-20.9878</v>
      </c>
      <c r="H800" s="67" t="n">
        <f aca="false">E800+IF(D800="Long",1,-1)*G800</f>
        <v>10514.8878</v>
      </c>
      <c r="I800" s="68" t="n">
        <f aca="false">Assumptions!$B$58</f>
        <v>5.35750011455817</v>
      </c>
      <c r="J800" s="68" t="n">
        <f aca="false">INDEX(Yearly!$T$5:$T$22,MATCH(C800,Yearly!$A$5:$A$22,0))</f>
        <v>0.774578329815639</v>
      </c>
      <c r="K800" s="68" t="n">
        <f aca="false">G800-I800-J800</f>
        <v>-27.1198784443738</v>
      </c>
      <c r="L800" s="69" t="n">
        <f aca="false">(I800+J800)/Assumptions!$B$8</f>
        <v>0.000270386347003446</v>
      </c>
      <c r="M800" s="70" t="n">
        <f aca="false">F800-L800</f>
        <v>-0.00227038634700345</v>
      </c>
      <c r="N800" s="71" t="n">
        <f aca="false">G800*Assumptions!$B$7</f>
        <v>-165069.047</v>
      </c>
      <c r="O800" s="71" t="n">
        <f aca="false">K800*Assumptions!$B$7</f>
        <v>-213297.843965</v>
      </c>
      <c r="P800" s="68" t="n">
        <f aca="false">P799+G800</f>
        <v>12749.452155</v>
      </c>
      <c r="Q800" s="68" t="n">
        <f aca="false">MAX(Q799,P800)</f>
        <v>12883.27492</v>
      </c>
      <c r="R800" s="68" t="n">
        <f aca="false">Q800-P800</f>
        <v>133.822765000001</v>
      </c>
      <c r="S800" s="68" t="n">
        <f aca="false">S799+K800</f>
        <v>7883.93837626306</v>
      </c>
      <c r="T800" s="68" t="n">
        <f aca="false">MAX(T799,S800)</f>
        <v>8091.34608259555</v>
      </c>
      <c r="U800" s="68" t="n">
        <f aca="false">T800-S800</f>
        <v>207.407706332487</v>
      </c>
      <c r="V800" s="70" t="n">
        <f aca="false">V799+F800</f>
        <v>2.2521</v>
      </c>
      <c r="W800" s="70" t="n">
        <f aca="false">MAX(W799,V800)</f>
        <v>2.2641</v>
      </c>
      <c r="X800" s="70" t="n">
        <f aca="false">W800-V800</f>
        <v>0.0119999999999996</v>
      </c>
      <c r="Y800" s="70" t="n">
        <f aca="false">Y799+M800</f>
        <v>2.0375612414271</v>
      </c>
      <c r="Z800" s="70" t="n">
        <f aca="false">MAX(Z799,Y800)</f>
        <v>2.05280587759114</v>
      </c>
      <c r="AA800" s="70" t="n">
        <f aca="false">Z800-Y800</f>
        <v>0.0152446361640415</v>
      </c>
      <c r="AB800" s="72" t="n">
        <f aca="false">AB799*(1+F800)</f>
        <v>8.5069590864791</v>
      </c>
      <c r="AC800" s="73" t="n">
        <f aca="false">MAX(AC799,AB800)</f>
        <v>8.61118896100716</v>
      </c>
      <c r="AD800" s="70" t="n">
        <f aca="false">1-AB800/AC800</f>
        <v>0.0121040050334555</v>
      </c>
      <c r="AE800" s="73" t="n">
        <f aca="false">AE799*(1+M800)</f>
        <v>6.86799763012913</v>
      </c>
      <c r="AF800" s="73" t="n">
        <f aca="false">MAX(AF799,AE800)</f>
        <v>6.97476663273053</v>
      </c>
      <c r="AG800" s="70" t="n">
        <f aca="false">1-AE800/AF800</f>
        <v>0.0153078960520868</v>
      </c>
      <c r="AH800" s="74" t="n">
        <f aca="false">IF(R800&gt;0,AH799+1,0)</f>
        <v>12</v>
      </c>
      <c r="AI800" s="74" t="n">
        <f aca="false">IF(U800&gt;0,AI799+1,0)</f>
        <v>12</v>
      </c>
      <c r="AJ800" s="74" t="n">
        <f aca="false">IF(G800&gt;0,AJ799+1,0)</f>
        <v>0</v>
      </c>
      <c r="AK800" s="74" t="n">
        <f aca="false">IF(G800&lt;=0,AK799+1,0)</f>
        <v>1</v>
      </c>
      <c r="AL800" s="74" t="n">
        <f aca="false">IF(K800&gt;0,AL799+1,0)</f>
        <v>0</v>
      </c>
      <c r="AM800" s="74" t="n">
        <f aca="false">IF(K800&lt;=0,AM799+1,0)</f>
        <v>1</v>
      </c>
    </row>
    <row r="801" customFormat="false" ht="15" hidden="false" customHeight="false" outlineLevel="0" collapsed="false">
      <c r="A801" s="61" t="n">
        <v>800</v>
      </c>
      <c r="B801" s="62" t="n">
        <v>43159.6145833333</v>
      </c>
      <c r="C801" s="63" t="n">
        <f aca="false">YEAR(B801)</f>
        <v>2018</v>
      </c>
      <c r="D801" s="32" t="s">
        <v>277</v>
      </c>
      <c r="E801" s="64" t="n">
        <v>10515.3</v>
      </c>
      <c r="F801" s="65" t="n">
        <v>-0.0032</v>
      </c>
      <c r="G801" s="66" t="n">
        <v>-33.64896</v>
      </c>
      <c r="H801" s="67" t="n">
        <f aca="false">E801+IF(D801="Long",1,-1)*G801</f>
        <v>10481.65104</v>
      </c>
      <c r="I801" s="68" t="n">
        <f aca="false">Assumptions!$B$58</f>
        <v>5.35750011455817</v>
      </c>
      <c r="J801" s="68" t="n">
        <f aca="false">INDEX(Yearly!$T$5:$T$22,MATCH(C801,Yearly!$A$5:$A$22,0))</f>
        <v>0.774578329815639</v>
      </c>
      <c r="K801" s="68" t="n">
        <f aca="false">G801-I801-J801</f>
        <v>-39.7810384443738</v>
      </c>
      <c r="L801" s="69" t="n">
        <f aca="false">(I801+J801)/Assumptions!$B$8</f>
        <v>0.000270386347003446</v>
      </c>
      <c r="M801" s="70" t="n">
        <f aca="false">F801-L801</f>
        <v>-0.00347038634700345</v>
      </c>
      <c r="N801" s="71" t="n">
        <f aca="false">G801*Assumptions!$B$7</f>
        <v>-264649.0704</v>
      </c>
      <c r="O801" s="71" t="n">
        <f aca="false">K801*Assumptions!$B$7</f>
        <v>-312877.867365</v>
      </c>
      <c r="P801" s="68" t="n">
        <f aca="false">P800+G801</f>
        <v>12715.803195</v>
      </c>
      <c r="Q801" s="68" t="n">
        <f aca="false">MAX(Q800,P801)</f>
        <v>12883.27492</v>
      </c>
      <c r="R801" s="68" t="n">
        <f aca="false">Q801-P801</f>
        <v>167.471725000001</v>
      </c>
      <c r="S801" s="68" t="n">
        <f aca="false">S800+K801</f>
        <v>7844.15733781869</v>
      </c>
      <c r="T801" s="68" t="n">
        <f aca="false">MAX(T800,S801)</f>
        <v>8091.34608259555</v>
      </c>
      <c r="U801" s="68" t="n">
        <f aca="false">T801-S801</f>
        <v>247.18874477686</v>
      </c>
      <c r="V801" s="70" t="n">
        <f aca="false">V800+F801</f>
        <v>2.2489</v>
      </c>
      <c r="W801" s="70" t="n">
        <f aca="false">MAX(W800,V801)</f>
        <v>2.2641</v>
      </c>
      <c r="X801" s="70" t="n">
        <f aca="false">W801-V801</f>
        <v>0.0151999999999997</v>
      </c>
      <c r="Y801" s="70" t="n">
        <f aca="false">Y800+M801</f>
        <v>2.03409085508009</v>
      </c>
      <c r="Z801" s="70" t="n">
        <f aca="false">MAX(Z800,Y801)</f>
        <v>2.05280587759114</v>
      </c>
      <c r="AA801" s="70" t="n">
        <f aca="false">Z801-Y801</f>
        <v>0.0187150225110448</v>
      </c>
      <c r="AB801" s="72" t="n">
        <f aca="false">AB800*(1+F801)</f>
        <v>8.47973681740236</v>
      </c>
      <c r="AC801" s="73" t="n">
        <f aca="false">MAX(AC800,AB801)</f>
        <v>8.61118896100716</v>
      </c>
      <c r="AD801" s="70" t="n">
        <f aca="false">1-AB801/AC801</f>
        <v>0.0152652722173484</v>
      </c>
      <c r="AE801" s="73" t="n">
        <f aca="false">AE800*(1+M801)</f>
        <v>6.84416302492228</v>
      </c>
      <c r="AF801" s="73" t="n">
        <f aca="false">MAX(AF800,AE801)</f>
        <v>6.97476663273053</v>
      </c>
      <c r="AG801" s="70" t="n">
        <f aca="false">1-AE801/AF801</f>
        <v>0.0187251580856298</v>
      </c>
      <c r="AH801" s="74" t="n">
        <f aca="false">IF(R801&gt;0,AH800+1,0)</f>
        <v>13</v>
      </c>
      <c r="AI801" s="74" t="n">
        <f aca="false">IF(U801&gt;0,AI800+1,0)</f>
        <v>13</v>
      </c>
      <c r="AJ801" s="74" t="n">
        <f aca="false">IF(G801&gt;0,AJ800+1,0)</f>
        <v>0</v>
      </c>
      <c r="AK801" s="74" t="n">
        <f aca="false">IF(G801&lt;=0,AK800+1,0)</f>
        <v>2</v>
      </c>
      <c r="AL801" s="74" t="n">
        <f aca="false">IF(K801&gt;0,AL800+1,0)</f>
        <v>0</v>
      </c>
      <c r="AM801" s="74" t="n">
        <f aca="false">IF(K801&lt;=0,AM800+1,0)</f>
        <v>2</v>
      </c>
    </row>
    <row r="802" customFormat="false" ht="15" hidden="false" customHeight="false" outlineLevel="0" collapsed="false">
      <c r="A802" s="61" t="n">
        <v>801</v>
      </c>
      <c r="B802" s="62" t="n">
        <v>43160.4270833333</v>
      </c>
      <c r="C802" s="63" t="n">
        <f aca="false">YEAR(B802)</f>
        <v>2018</v>
      </c>
      <c r="D802" s="32" t="s">
        <v>276</v>
      </c>
      <c r="E802" s="64" t="n">
        <v>10481.85</v>
      </c>
      <c r="F802" s="65" t="n">
        <v>-0.0016</v>
      </c>
      <c r="G802" s="66" t="n">
        <v>-16.77096</v>
      </c>
      <c r="H802" s="67" t="n">
        <f aca="false">E802+IF(D802="Long",1,-1)*G802</f>
        <v>10498.62096</v>
      </c>
      <c r="I802" s="68" t="n">
        <f aca="false">Assumptions!$B$58</f>
        <v>5.35750011455817</v>
      </c>
      <c r="J802" s="68" t="n">
        <f aca="false">INDEX(Yearly!$T$5:$T$22,MATCH(C802,Yearly!$A$5:$A$22,0))</f>
        <v>0.774578329815639</v>
      </c>
      <c r="K802" s="68" t="n">
        <f aca="false">G802-I802-J802</f>
        <v>-22.9030384443738</v>
      </c>
      <c r="L802" s="69" t="n">
        <f aca="false">(I802+J802)/Assumptions!$B$8</f>
        <v>0.000270386347003446</v>
      </c>
      <c r="M802" s="70" t="n">
        <f aca="false">F802-L802</f>
        <v>-0.00187038634700345</v>
      </c>
      <c r="N802" s="71" t="n">
        <f aca="false">G802*Assumptions!$B$7</f>
        <v>-131903.6004</v>
      </c>
      <c r="O802" s="71" t="n">
        <f aca="false">K802*Assumptions!$B$7</f>
        <v>-180132.397365</v>
      </c>
      <c r="P802" s="68" t="n">
        <f aca="false">P801+G802</f>
        <v>12699.032235</v>
      </c>
      <c r="Q802" s="68" t="n">
        <f aca="false">MAX(Q801,P802)</f>
        <v>12883.27492</v>
      </c>
      <c r="R802" s="68" t="n">
        <f aca="false">Q802-P802</f>
        <v>184.242685000001</v>
      </c>
      <c r="S802" s="68" t="n">
        <f aca="false">S801+K802</f>
        <v>7821.25429937431</v>
      </c>
      <c r="T802" s="68" t="n">
        <f aca="false">MAX(T801,S802)</f>
        <v>8091.34608259555</v>
      </c>
      <c r="U802" s="68" t="n">
        <f aca="false">T802-S802</f>
        <v>270.091783221234</v>
      </c>
      <c r="V802" s="70" t="n">
        <f aca="false">V801+F802</f>
        <v>2.2473</v>
      </c>
      <c r="W802" s="70" t="n">
        <f aca="false">MAX(W801,V802)</f>
        <v>2.2641</v>
      </c>
      <c r="X802" s="70" t="n">
        <f aca="false">W802-V802</f>
        <v>0.0167999999999995</v>
      </c>
      <c r="Y802" s="70" t="n">
        <f aca="false">Y801+M802</f>
        <v>2.03222046873309</v>
      </c>
      <c r="Z802" s="70" t="n">
        <f aca="false">MAX(Z801,Y802)</f>
        <v>2.05280587759114</v>
      </c>
      <c r="AA802" s="70" t="n">
        <f aca="false">Z802-Y802</f>
        <v>0.0205854088580484</v>
      </c>
      <c r="AB802" s="72" t="n">
        <f aca="false">AB801*(1+F802)</f>
        <v>8.46616923849452</v>
      </c>
      <c r="AC802" s="73" t="n">
        <f aca="false">MAX(AC801,AB802)</f>
        <v>8.61118896100716</v>
      </c>
      <c r="AD802" s="70" t="n">
        <f aca="false">1-AB802/AC802</f>
        <v>0.0168408477818007</v>
      </c>
      <c r="AE802" s="73" t="n">
        <f aca="false">AE801*(1+M802)</f>
        <v>6.8313617958438</v>
      </c>
      <c r="AF802" s="73" t="n">
        <f aca="false">MAX(AF801,AE802)</f>
        <v>6.97476663273053</v>
      </c>
      <c r="AG802" s="70" t="n">
        <f aca="false">1-AE802/AF802</f>
        <v>0.0205605211526044</v>
      </c>
      <c r="AH802" s="74" t="n">
        <f aca="false">IF(R802&gt;0,AH801+1,0)</f>
        <v>14</v>
      </c>
      <c r="AI802" s="74" t="n">
        <f aca="false">IF(U802&gt;0,AI801+1,0)</f>
        <v>14</v>
      </c>
      <c r="AJ802" s="74" t="n">
        <f aca="false">IF(G802&gt;0,AJ801+1,0)</f>
        <v>0</v>
      </c>
      <c r="AK802" s="74" t="n">
        <f aca="false">IF(G802&lt;=0,AK801+1,0)</f>
        <v>3</v>
      </c>
      <c r="AL802" s="74" t="n">
        <f aca="false">IF(K802&gt;0,AL801+1,0)</f>
        <v>0</v>
      </c>
      <c r="AM802" s="74" t="n">
        <f aca="false">IF(K802&lt;=0,AM801+1,0)</f>
        <v>3</v>
      </c>
    </row>
    <row r="803" customFormat="false" ht="15" hidden="false" customHeight="false" outlineLevel="0" collapsed="false">
      <c r="A803" s="61" t="n">
        <v>802</v>
      </c>
      <c r="B803" s="62" t="n">
        <v>43160.5729166667</v>
      </c>
      <c r="C803" s="63" t="n">
        <f aca="false">YEAR(B803)</f>
        <v>2018</v>
      </c>
      <c r="D803" s="32" t="s">
        <v>277</v>
      </c>
      <c r="E803" s="64" t="n">
        <v>10498.55</v>
      </c>
      <c r="F803" s="65" t="n">
        <v>-0.002</v>
      </c>
      <c r="G803" s="66" t="n">
        <v>-20.9971</v>
      </c>
      <c r="H803" s="67" t="n">
        <f aca="false">E803+IF(D803="Long",1,-1)*G803</f>
        <v>10477.5529</v>
      </c>
      <c r="I803" s="68" t="n">
        <f aca="false">Assumptions!$B$58</f>
        <v>5.35750011455817</v>
      </c>
      <c r="J803" s="68" t="n">
        <f aca="false">INDEX(Yearly!$T$5:$T$22,MATCH(C803,Yearly!$A$5:$A$22,0))</f>
        <v>0.774578329815639</v>
      </c>
      <c r="K803" s="68" t="n">
        <f aca="false">G803-I803-J803</f>
        <v>-27.1291784443738</v>
      </c>
      <c r="L803" s="69" t="n">
        <f aca="false">(I803+J803)/Assumptions!$B$8</f>
        <v>0.000270386347003446</v>
      </c>
      <c r="M803" s="70" t="n">
        <f aca="false">F803-L803</f>
        <v>-0.00227038634700345</v>
      </c>
      <c r="N803" s="71" t="n">
        <f aca="false">G803*Assumptions!$B$7</f>
        <v>-165142.1915</v>
      </c>
      <c r="O803" s="71" t="n">
        <f aca="false">K803*Assumptions!$B$7</f>
        <v>-213370.988465</v>
      </c>
      <c r="P803" s="68" t="n">
        <f aca="false">P802+G803</f>
        <v>12678.035135</v>
      </c>
      <c r="Q803" s="68" t="n">
        <f aca="false">MAX(Q802,P803)</f>
        <v>12883.27492</v>
      </c>
      <c r="R803" s="68" t="n">
        <f aca="false">Q803-P803</f>
        <v>205.239785000002</v>
      </c>
      <c r="S803" s="68" t="n">
        <f aca="false">S802+K803</f>
        <v>7794.12512092994</v>
      </c>
      <c r="T803" s="68" t="n">
        <f aca="false">MAX(T802,S803)</f>
        <v>8091.34608259555</v>
      </c>
      <c r="U803" s="68" t="n">
        <f aca="false">T803-S803</f>
        <v>297.220961665608</v>
      </c>
      <c r="V803" s="70" t="n">
        <f aca="false">V802+F803</f>
        <v>2.2453</v>
      </c>
      <c r="W803" s="70" t="n">
        <f aca="false">MAX(W802,V803)</f>
        <v>2.2641</v>
      </c>
      <c r="X803" s="70" t="n">
        <f aca="false">W803-V803</f>
        <v>0.0187999999999993</v>
      </c>
      <c r="Y803" s="70" t="n">
        <f aca="false">Y802+M803</f>
        <v>2.02995008238609</v>
      </c>
      <c r="Z803" s="70" t="n">
        <f aca="false">MAX(Z802,Y803)</f>
        <v>2.05280587759114</v>
      </c>
      <c r="AA803" s="70" t="n">
        <f aca="false">Z803-Y803</f>
        <v>0.0228557952050519</v>
      </c>
      <c r="AB803" s="72" t="n">
        <f aca="false">AB802*(1+F803)</f>
        <v>8.44923690001753</v>
      </c>
      <c r="AC803" s="73" t="n">
        <f aca="false">MAX(AC802,AB803)</f>
        <v>8.61118896100716</v>
      </c>
      <c r="AD803" s="70" t="n">
        <f aca="false">1-AB803/AC803</f>
        <v>0.0188071660862372</v>
      </c>
      <c r="AE803" s="73" t="n">
        <f aca="false">AE802*(1+M803)</f>
        <v>6.81585196529107</v>
      </c>
      <c r="AF803" s="73" t="n">
        <f aca="false">MAX(AF802,AE803)</f>
        <v>6.97476663273053</v>
      </c>
      <c r="AG803" s="70" t="n">
        <f aca="false">1-AE803/AF803</f>
        <v>0.0227842271730957</v>
      </c>
      <c r="AH803" s="74" t="n">
        <f aca="false">IF(R803&gt;0,AH802+1,0)</f>
        <v>15</v>
      </c>
      <c r="AI803" s="74" t="n">
        <f aca="false">IF(U803&gt;0,AI802+1,0)</f>
        <v>15</v>
      </c>
      <c r="AJ803" s="74" t="n">
        <f aca="false">IF(G803&gt;0,AJ802+1,0)</f>
        <v>0</v>
      </c>
      <c r="AK803" s="74" t="n">
        <f aca="false">IF(G803&lt;=0,AK802+1,0)</f>
        <v>4</v>
      </c>
      <c r="AL803" s="74" t="n">
        <f aca="false">IF(K803&gt;0,AL802+1,0)</f>
        <v>0</v>
      </c>
      <c r="AM803" s="74" t="n">
        <f aca="false">IF(K803&lt;=0,AM802+1,0)</f>
        <v>4</v>
      </c>
    </row>
    <row r="804" customFormat="false" ht="15" hidden="false" customHeight="false" outlineLevel="0" collapsed="false">
      <c r="A804" s="61" t="n">
        <v>803</v>
      </c>
      <c r="B804" s="62" t="n">
        <v>43160.6166666667</v>
      </c>
      <c r="C804" s="63" t="n">
        <f aca="false">YEAR(B804)</f>
        <v>2018</v>
      </c>
      <c r="D804" s="32" t="s">
        <v>276</v>
      </c>
      <c r="E804" s="64" t="n">
        <v>10477.9</v>
      </c>
      <c r="F804" s="65" t="n">
        <v>0.0043</v>
      </c>
      <c r="G804" s="66" t="n">
        <v>45.05497</v>
      </c>
      <c r="H804" s="67" t="n">
        <f aca="false">E804+IF(D804="Long",1,-1)*G804</f>
        <v>10432.84503</v>
      </c>
      <c r="I804" s="68" t="n">
        <f aca="false">Assumptions!$B$58</f>
        <v>5.35750011455817</v>
      </c>
      <c r="J804" s="68" t="n">
        <f aca="false">INDEX(Yearly!$T$5:$T$22,MATCH(C804,Yearly!$A$5:$A$22,0))</f>
        <v>0.774578329815639</v>
      </c>
      <c r="K804" s="68" t="n">
        <f aca="false">G804-I804-J804</f>
        <v>38.9228915556262</v>
      </c>
      <c r="L804" s="69" t="n">
        <f aca="false">(I804+J804)/Assumptions!$B$8</f>
        <v>0.000270386347003446</v>
      </c>
      <c r="M804" s="70" t="n">
        <f aca="false">F804-L804</f>
        <v>0.00402961365299655</v>
      </c>
      <c r="N804" s="71" t="n">
        <f aca="false">G804*Assumptions!$B$7</f>
        <v>354357.33905</v>
      </c>
      <c r="O804" s="71" t="n">
        <f aca="false">K804*Assumptions!$B$7</f>
        <v>306128.542085</v>
      </c>
      <c r="P804" s="68" t="n">
        <f aca="false">P803+G804</f>
        <v>12723.090105</v>
      </c>
      <c r="Q804" s="68" t="n">
        <f aca="false">MAX(Q803,P804)</f>
        <v>12883.27492</v>
      </c>
      <c r="R804" s="68" t="n">
        <f aca="false">Q804-P804</f>
        <v>160.184815000002</v>
      </c>
      <c r="S804" s="68" t="n">
        <f aca="false">S803+K804</f>
        <v>7833.04801248556</v>
      </c>
      <c r="T804" s="68" t="n">
        <f aca="false">MAX(T803,S804)</f>
        <v>8091.34608259555</v>
      </c>
      <c r="U804" s="68" t="n">
        <f aca="false">T804-S804</f>
        <v>258.298070109982</v>
      </c>
      <c r="V804" s="70" t="n">
        <f aca="false">V803+F804</f>
        <v>2.2496</v>
      </c>
      <c r="W804" s="70" t="n">
        <f aca="false">MAX(W803,V804)</f>
        <v>2.2641</v>
      </c>
      <c r="X804" s="70" t="n">
        <f aca="false">W804-V804</f>
        <v>0.0144999999999991</v>
      </c>
      <c r="Y804" s="70" t="n">
        <f aca="false">Y803+M804</f>
        <v>2.03397969603908</v>
      </c>
      <c r="Z804" s="70" t="n">
        <f aca="false">MAX(Z803,Y804)</f>
        <v>2.05280587759114</v>
      </c>
      <c r="AA804" s="70" t="n">
        <f aca="false">Z804-Y804</f>
        <v>0.0188261815520554</v>
      </c>
      <c r="AB804" s="72" t="n">
        <f aca="false">AB803*(1+F804)</f>
        <v>8.48556861868761</v>
      </c>
      <c r="AC804" s="73" t="n">
        <f aca="false">MAX(AC803,AB804)</f>
        <v>8.61118896100716</v>
      </c>
      <c r="AD804" s="70" t="n">
        <f aca="false">1-AB804/AC804</f>
        <v>0.0145880369004081</v>
      </c>
      <c r="AE804" s="73" t="n">
        <f aca="false">AE803*(1+M804)</f>
        <v>6.84331721542721</v>
      </c>
      <c r="AF804" s="73" t="n">
        <f aca="false">MAX(AF803,AE804)</f>
        <v>6.97476663273053</v>
      </c>
      <c r="AG804" s="70" t="n">
        <f aca="false">1-AE804/AF804</f>
        <v>0.018846425152989</v>
      </c>
      <c r="AH804" s="74" t="n">
        <f aca="false">IF(R804&gt;0,AH803+1,0)</f>
        <v>16</v>
      </c>
      <c r="AI804" s="74" t="n">
        <f aca="false">IF(U804&gt;0,AI803+1,0)</f>
        <v>16</v>
      </c>
      <c r="AJ804" s="74" t="n">
        <f aca="false">IF(G804&gt;0,AJ803+1,0)</f>
        <v>1</v>
      </c>
      <c r="AK804" s="74" t="n">
        <f aca="false">IF(G804&lt;=0,AK803+1,0)</f>
        <v>0</v>
      </c>
      <c r="AL804" s="74" t="n">
        <f aca="false">IF(K804&gt;0,AL803+1,0)</f>
        <v>1</v>
      </c>
      <c r="AM804" s="74" t="n">
        <f aca="false">IF(K804&lt;=0,AM803+1,0)</f>
        <v>0</v>
      </c>
    </row>
    <row r="805" customFormat="false" ht="15" hidden="false" customHeight="false" outlineLevel="0" collapsed="false">
      <c r="A805" s="61" t="n">
        <v>804</v>
      </c>
      <c r="B805" s="62" t="n">
        <v>43165.40625</v>
      </c>
      <c r="C805" s="63" t="n">
        <f aca="false">YEAR(B805)</f>
        <v>2018</v>
      </c>
      <c r="D805" s="32" t="s">
        <v>277</v>
      </c>
      <c r="E805" s="64" t="n">
        <v>10432.5</v>
      </c>
      <c r="F805" s="65" t="n">
        <v>-0.0047</v>
      </c>
      <c r="G805" s="66" t="n">
        <v>-49.03275</v>
      </c>
      <c r="H805" s="67" t="n">
        <f aca="false">E805+IF(D805="Long",1,-1)*G805</f>
        <v>10383.46725</v>
      </c>
      <c r="I805" s="68" t="n">
        <f aca="false">Assumptions!$B$58</f>
        <v>5.35750011455817</v>
      </c>
      <c r="J805" s="68" t="n">
        <f aca="false">INDEX(Yearly!$T$5:$T$22,MATCH(C805,Yearly!$A$5:$A$22,0))</f>
        <v>0.774578329815639</v>
      </c>
      <c r="K805" s="68" t="n">
        <f aca="false">G805-I805-J805</f>
        <v>-55.1648284443738</v>
      </c>
      <c r="L805" s="69" t="n">
        <f aca="false">(I805+J805)/Assumptions!$B$8</f>
        <v>0.000270386347003446</v>
      </c>
      <c r="M805" s="70" t="n">
        <f aca="false">F805-L805</f>
        <v>-0.00497038634700345</v>
      </c>
      <c r="N805" s="71" t="n">
        <f aca="false">G805*Assumptions!$B$7</f>
        <v>-385642.57875</v>
      </c>
      <c r="O805" s="71" t="n">
        <f aca="false">K805*Assumptions!$B$7</f>
        <v>-433871.375715</v>
      </c>
      <c r="P805" s="68" t="n">
        <f aca="false">P804+G805</f>
        <v>12674.057355</v>
      </c>
      <c r="Q805" s="68" t="n">
        <f aca="false">MAX(Q804,P805)</f>
        <v>12883.27492</v>
      </c>
      <c r="R805" s="68" t="n">
        <f aca="false">Q805-P805</f>
        <v>209.217565000003</v>
      </c>
      <c r="S805" s="68" t="n">
        <f aca="false">S804+K805</f>
        <v>7777.88318404119</v>
      </c>
      <c r="T805" s="68" t="n">
        <f aca="false">MAX(T804,S805)</f>
        <v>8091.34608259555</v>
      </c>
      <c r="U805" s="68" t="n">
        <f aca="false">T805-S805</f>
        <v>313.462898554356</v>
      </c>
      <c r="V805" s="70" t="n">
        <f aca="false">V804+F805</f>
        <v>2.2449</v>
      </c>
      <c r="W805" s="70" t="n">
        <f aca="false">MAX(W804,V805)</f>
        <v>2.2641</v>
      </c>
      <c r="X805" s="70" t="n">
        <f aca="false">W805-V805</f>
        <v>0.0191999999999992</v>
      </c>
      <c r="Y805" s="70" t="n">
        <f aca="false">Y804+M805</f>
        <v>2.02900930969208</v>
      </c>
      <c r="Z805" s="70" t="n">
        <f aca="false">MAX(Z804,Y805)</f>
        <v>2.05280587759114</v>
      </c>
      <c r="AA805" s="70" t="n">
        <f aca="false">Z805-Y805</f>
        <v>0.0237965678990588</v>
      </c>
      <c r="AB805" s="72" t="n">
        <f aca="false">AB804*(1+F805)</f>
        <v>8.44568644617977</v>
      </c>
      <c r="AC805" s="73" t="n">
        <f aca="false">MAX(AC804,AB805)</f>
        <v>8.61118896100716</v>
      </c>
      <c r="AD805" s="70" t="n">
        <f aca="false">1-AB805/AC805</f>
        <v>0.0192194731269763</v>
      </c>
      <c r="AE805" s="73" t="n">
        <f aca="false">AE804*(1+M805)</f>
        <v>6.80930328497144</v>
      </c>
      <c r="AF805" s="73" t="n">
        <f aca="false">MAX(AF804,AE805)</f>
        <v>6.97476663273053</v>
      </c>
      <c r="AG805" s="70" t="n">
        <f aca="false">1-AE805/AF805</f>
        <v>0.0237231374857221</v>
      </c>
      <c r="AH805" s="74" t="n">
        <f aca="false">IF(R805&gt;0,AH804+1,0)</f>
        <v>17</v>
      </c>
      <c r="AI805" s="74" t="n">
        <f aca="false">IF(U805&gt;0,AI804+1,0)</f>
        <v>17</v>
      </c>
      <c r="AJ805" s="74" t="n">
        <f aca="false">IF(G805&gt;0,AJ804+1,0)</f>
        <v>0</v>
      </c>
      <c r="AK805" s="74" t="n">
        <f aca="false">IF(G805&lt;=0,AK804+1,0)</f>
        <v>1</v>
      </c>
      <c r="AL805" s="74" t="n">
        <f aca="false">IF(K805&gt;0,AL804+1,0)</f>
        <v>0</v>
      </c>
      <c r="AM805" s="74" t="n">
        <f aca="false">IF(K805&lt;=0,AM804+1,0)</f>
        <v>1</v>
      </c>
    </row>
    <row r="806" customFormat="false" ht="15" hidden="false" customHeight="false" outlineLevel="0" collapsed="false">
      <c r="A806" s="61" t="n">
        <v>805</v>
      </c>
      <c r="B806" s="62" t="n">
        <v>43165.4916666667</v>
      </c>
      <c r="C806" s="63" t="n">
        <f aca="false">YEAR(B806)</f>
        <v>2018</v>
      </c>
      <c r="D806" s="32" t="s">
        <v>276</v>
      </c>
      <c r="E806" s="64" t="n">
        <v>10383.6</v>
      </c>
      <c r="F806" s="65" t="n">
        <v>0.0065</v>
      </c>
      <c r="G806" s="66" t="n">
        <v>67.4934</v>
      </c>
      <c r="H806" s="67" t="n">
        <f aca="false">E806+IF(D806="Long",1,-1)*G806</f>
        <v>10316.1066</v>
      </c>
      <c r="I806" s="68" t="n">
        <f aca="false">Assumptions!$B$58</f>
        <v>5.35750011455817</v>
      </c>
      <c r="J806" s="68" t="n">
        <f aca="false">INDEX(Yearly!$T$5:$T$22,MATCH(C806,Yearly!$A$5:$A$22,0))</f>
        <v>0.774578329815639</v>
      </c>
      <c r="K806" s="68" t="n">
        <f aca="false">G806-I806-J806</f>
        <v>61.3613215556262</v>
      </c>
      <c r="L806" s="69" t="n">
        <f aca="false">(I806+J806)/Assumptions!$B$8</f>
        <v>0.000270386347003446</v>
      </c>
      <c r="M806" s="70" t="n">
        <f aca="false">F806-L806</f>
        <v>0.00622961365299655</v>
      </c>
      <c r="N806" s="71" t="n">
        <f aca="false">G806*Assumptions!$B$7</f>
        <v>530835.591</v>
      </c>
      <c r="O806" s="71" t="n">
        <f aca="false">K806*Assumptions!$B$7</f>
        <v>482606.794035</v>
      </c>
      <c r="P806" s="68" t="n">
        <f aca="false">P805+G806</f>
        <v>12741.550755</v>
      </c>
      <c r="Q806" s="68" t="n">
        <f aca="false">MAX(Q805,P806)</f>
        <v>12883.27492</v>
      </c>
      <c r="R806" s="68" t="n">
        <f aca="false">Q806-P806</f>
        <v>141.724165000003</v>
      </c>
      <c r="S806" s="68" t="n">
        <f aca="false">S805+K806</f>
        <v>7839.24450559682</v>
      </c>
      <c r="T806" s="68" t="n">
        <f aca="false">MAX(T805,S806)</f>
        <v>8091.34608259555</v>
      </c>
      <c r="U806" s="68" t="n">
        <f aca="false">T806-S806</f>
        <v>252.10157699873</v>
      </c>
      <c r="V806" s="70" t="n">
        <f aca="false">V805+F806</f>
        <v>2.2514</v>
      </c>
      <c r="W806" s="70" t="n">
        <f aca="false">MAX(W805,V806)</f>
        <v>2.2641</v>
      </c>
      <c r="X806" s="70" t="n">
        <f aca="false">W806-V806</f>
        <v>0.0126999999999993</v>
      </c>
      <c r="Y806" s="70" t="n">
        <f aca="false">Y805+M806</f>
        <v>2.03523892334508</v>
      </c>
      <c r="Z806" s="70" t="n">
        <f aca="false">MAX(Z805,Y806)</f>
        <v>2.05280587759114</v>
      </c>
      <c r="AA806" s="70" t="n">
        <f aca="false">Z806-Y806</f>
        <v>0.0175669542460621</v>
      </c>
      <c r="AB806" s="72" t="n">
        <f aca="false">AB805*(1+F806)</f>
        <v>8.50058340807994</v>
      </c>
      <c r="AC806" s="73" t="n">
        <f aca="false">MAX(AC805,AB806)</f>
        <v>8.61118896100716</v>
      </c>
      <c r="AD806" s="70" t="n">
        <f aca="false">1-AB806/AC806</f>
        <v>0.0128443997023017</v>
      </c>
      <c r="AE806" s="73" t="n">
        <f aca="false">AE805*(1+M806)</f>
        <v>6.85172261368289</v>
      </c>
      <c r="AF806" s="73" t="n">
        <f aca="false">MAX(AF805,AE806)</f>
        <v>6.97476663273053</v>
      </c>
      <c r="AG806" s="70" t="n">
        <f aca="false">1-AE806/AF806</f>
        <v>0.0176413098138987</v>
      </c>
      <c r="AH806" s="74" t="n">
        <f aca="false">IF(R806&gt;0,AH805+1,0)</f>
        <v>18</v>
      </c>
      <c r="AI806" s="74" t="n">
        <f aca="false">IF(U806&gt;0,AI805+1,0)</f>
        <v>18</v>
      </c>
      <c r="AJ806" s="74" t="n">
        <f aca="false">IF(G806&gt;0,AJ805+1,0)</f>
        <v>1</v>
      </c>
      <c r="AK806" s="74" t="n">
        <f aca="false">IF(G806&lt;=0,AK805+1,0)</f>
        <v>0</v>
      </c>
      <c r="AL806" s="74" t="n">
        <f aca="false">IF(K806&gt;0,AL805+1,0)</f>
        <v>1</v>
      </c>
      <c r="AM806" s="74" t="n">
        <f aca="false">IF(K806&lt;=0,AM805+1,0)</f>
        <v>0</v>
      </c>
    </row>
    <row r="807" customFormat="false" ht="15" hidden="false" customHeight="false" outlineLevel="0" collapsed="false">
      <c r="A807" s="61" t="n">
        <v>806</v>
      </c>
      <c r="B807" s="62" t="n">
        <v>43171.40625</v>
      </c>
      <c r="C807" s="63" t="n">
        <f aca="false">YEAR(B807)</f>
        <v>2018</v>
      </c>
      <c r="D807" s="32" t="s">
        <v>277</v>
      </c>
      <c r="E807" s="64" t="n">
        <v>10316.45</v>
      </c>
      <c r="F807" s="65" t="n">
        <v>0.0035</v>
      </c>
      <c r="G807" s="66" t="n">
        <v>36.107575</v>
      </c>
      <c r="H807" s="67" t="n">
        <f aca="false">E807+IF(D807="Long",1,-1)*G807</f>
        <v>10352.557575</v>
      </c>
      <c r="I807" s="68" t="n">
        <f aca="false">Assumptions!$B$58</f>
        <v>5.35750011455817</v>
      </c>
      <c r="J807" s="68" t="n">
        <f aca="false">INDEX(Yearly!$T$5:$T$22,MATCH(C807,Yearly!$A$5:$A$22,0))</f>
        <v>0.774578329815639</v>
      </c>
      <c r="K807" s="68" t="n">
        <f aca="false">G807-I807-J807</f>
        <v>29.9754965556262</v>
      </c>
      <c r="L807" s="69" t="n">
        <f aca="false">(I807+J807)/Assumptions!$B$8</f>
        <v>0.000270386347003446</v>
      </c>
      <c r="M807" s="70" t="n">
        <f aca="false">F807-L807</f>
        <v>0.00322961365299655</v>
      </c>
      <c r="N807" s="71" t="n">
        <f aca="false">G807*Assumptions!$B$7</f>
        <v>283986.077375</v>
      </c>
      <c r="O807" s="71" t="n">
        <f aca="false">K807*Assumptions!$B$7</f>
        <v>235757.28041</v>
      </c>
      <c r="P807" s="68" t="n">
        <f aca="false">P806+G807</f>
        <v>12777.65833</v>
      </c>
      <c r="Q807" s="68" t="n">
        <f aca="false">MAX(Q806,P807)</f>
        <v>12883.27492</v>
      </c>
      <c r="R807" s="68" t="n">
        <f aca="false">Q807-P807</f>
        <v>105.616590000003</v>
      </c>
      <c r="S807" s="68" t="n">
        <f aca="false">S806+K807</f>
        <v>7869.22000215244</v>
      </c>
      <c r="T807" s="68" t="n">
        <f aca="false">MAX(T806,S807)</f>
        <v>8091.34608259555</v>
      </c>
      <c r="U807" s="68" t="n">
        <f aca="false">T807-S807</f>
        <v>222.126080443104</v>
      </c>
      <c r="V807" s="70" t="n">
        <f aca="false">V806+F807</f>
        <v>2.2549</v>
      </c>
      <c r="W807" s="70" t="n">
        <f aca="false">MAX(W806,V807)</f>
        <v>2.2641</v>
      </c>
      <c r="X807" s="70" t="n">
        <f aca="false">W807-V807</f>
        <v>0.00919999999999943</v>
      </c>
      <c r="Y807" s="70" t="n">
        <f aca="false">Y806+M807</f>
        <v>2.03846853699807</v>
      </c>
      <c r="Z807" s="70" t="n">
        <f aca="false">MAX(Z806,Y807)</f>
        <v>2.05280587759114</v>
      </c>
      <c r="AA807" s="70" t="n">
        <f aca="false">Z807-Y807</f>
        <v>0.0143373405930656</v>
      </c>
      <c r="AB807" s="72" t="n">
        <f aca="false">AB806*(1+F807)</f>
        <v>8.53033545000822</v>
      </c>
      <c r="AC807" s="73" t="n">
        <f aca="false">MAX(AC806,AB807)</f>
        <v>8.61118896100716</v>
      </c>
      <c r="AD807" s="70" t="n">
        <f aca="false">1-AB807/AC807</f>
        <v>0.00938935510125971</v>
      </c>
      <c r="AE807" s="73" t="n">
        <f aca="false">AE806*(1+M807)</f>
        <v>6.87385103058259</v>
      </c>
      <c r="AF807" s="73" t="n">
        <f aca="false">MAX(AF806,AE807)</f>
        <v>6.97476663273053</v>
      </c>
      <c r="AG807" s="70" t="n">
        <f aca="false">1-AE807/AF807</f>
        <v>0.0144686707759337</v>
      </c>
      <c r="AH807" s="74" t="n">
        <f aca="false">IF(R807&gt;0,AH806+1,0)</f>
        <v>19</v>
      </c>
      <c r="AI807" s="74" t="n">
        <f aca="false">IF(U807&gt;0,AI806+1,0)</f>
        <v>19</v>
      </c>
      <c r="AJ807" s="74" t="n">
        <f aca="false">IF(G807&gt;0,AJ806+1,0)</f>
        <v>2</v>
      </c>
      <c r="AK807" s="74" t="n">
        <f aca="false">IF(G807&lt;=0,AK806+1,0)</f>
        <v>0</v>
      </c>
      <c r="AL807" s="74" t="n">
        <f aca="false">IF(K807&gt;0,AL806+1,0)</f>
        <v>2</v>
      </c>
      <c r="AM807" s="74" t="n">
        <f aca="false">IF(K807&lt;=0,AM806+1,0)</f>
        <v>0</v>
      </c>
    </row>
    <row r="808" customFormat="false" ht="15" hidden="false" customHeight="false" outlineLevel="0" collapsed="false">
      <c r="A808" s="61" t="n">
        <v>807</v>
      </c>
      <c r="B808" s="62" t="n">
        <v>43173.53125</v>
      </c>
      <c r="C808" s="63" t="n">
        <f aca="false">YEAR(B808)</f>
        <v>2018</v>
      </c>
      <c r="D808" s="32" t="s">
        <v>276</v>
      </c>
      <c r="E808" s="64" t="n">
        <v>10352.1</v>
      </c>
      <c r="F808" s="65" t="n">
        <v>-0.0023</v>
      </c>
      <c r="G808" s="66" t="n">
        <v>-23.80983</v>
      </c>
      <c r="H808" s="67" t="n">
        <f aca="false">E808+IF(D808="Long",1,-1)*G808</f>
        <v>10375.90983</v>
      </c>
      <c r="I808" s="68" t="n">
        <f aca="false">Assumptions!$B$58</f>
        <v>5.35750011455817</v>
      </c>
      <c r="J808" s="68" t="n">
        <f aca="false">INDEX(Yearly!$T$5:$T$22,MATCH(C808,Yearly!$A$5:$A$22,0))</f>
        <v>0.774578329815639</v>
      </c>
      <c r="K808" s="68" t="n">
        <f aca="false">G808-I808-J808</f>
        <v>-29.9419084443738</v>
      </c>
      <c r="L808" s="69" t="n">
        <f aca="false">(I808+J808)/Assumptions!$B$8</f>
        <v>0.000270386347003446</v>
      </c>
      <c r="M808" s="70" t="n">
        <f aca="false">F808-L808</f>
        <v>-0.00257038634700345</v>
      </c>
      <c r="N808" s="71" t="n">
        <f aca="false">G808*Assumptions!$B$7</f>
        <v>-187264.31295</v>
      </c>
      <c r="O808" s="71" t="n">
        <f aca="false">K808*Assumptions!$B$7</f>
        <v>-235493.109915</v>
      </c>
      <c r="P808" s="68" t="n">
        <f aca="false">P807+G808</f>
        <v>12753.8485</v>
      </c>
      <c r="Q808" s="68" t="n">
        <f aca="false">MAX(Q807,P808)</f>
        <v>12883.27492</v>
      </c>
      <c r="R808" s="68" t="n">
        <f aca="false">Q808-P808</f>
        <v>129.426420000003</v>
      </c>
      <c r="S808" s="68" t="n">
        <f aca="false">S807+K808</f>
        <v>7839.27809370807</v>
      </c>
      <c r="T808" s="68" t="n">
        <f aca="false">MAX(T807,S808)</f>
        <v>8091.34608259555</v>
      </c>
      <c r="U808" s="68" t="n">
        <f aca="false">T808-S808</f>
        <v>252.067988887477</v>
      </c>
      <c r="V808" s="70" t="n">
        <f aca="false">V807+F808</f>
        <v>2.2526</v>
      </c>
      <c r="W808" s="70" t="n">
        <f aca="false">MAX(W807,V808)</f>
        <v>2.2641</v>
      </c>
      <c r="X808" s="70" t="n">
        <f aca="false">W808-V808</f>
        <v>0.0114999999999994</v>
      </c>
      <c r="Y808" s="70" t="n">
        <f aca="false">Y807+M808</f>
        <v>2.03589815065107</v>
      </c>
      <c r="Z808" s="70" t="n">
        <f aca="false">MAX(Z807,Y808)</f>
        <v>2.05280587759114</v>
      </c>
      <c r="AA808" s="70" t="n">
        <f aca="false">Z808-Y808</f>
        <v>0.0169077269400688</v>
      </c>
      <c r="AB808" s="72" t="n">
        <f aca="false">AB807*(1+F808)</f>
        <v>8.5107156784732</v>
      </c>
      <c r="AC808" s="73" t="n">
        <f aca="false">MAX(AC807,AB808)</f>
        <v>8.61118896100716</v>
      </c>
      <c r="AD808" s="70" t="n">
        <f aca="false">1-AB808/AC808</f>
        <v>0.0116677595845269</v>
      </c>
      <c r="AE808" s="73" t="n">
        <f aca="false">AE807*(1+M808)</f>
        <v>6.85618257774224</v>
      </c>
      <c r="AF808" s="73" t="n">
        <f aca="false">MAX(AF807,AE808)</f>
        <v>6.97476663273053</v>
      </c>
      <c r="AG808" s="70" t="n">
        <f aca="false">1-AE808/AF808</f>
        <v>0.0170018670491156</v>
      </c>
      <c r="AH808" s="74" t="n">
        <f aca="false">IF(R808&gt;0,AH807+1,0)</f>
        <v>20</v>
      </c>
      <c r="AI808" s="74" t="n">
        <f aca="false">IF(U808&gt;0,AI807+1,0)</f>
        <v>20</v>
      </c>
      <c r="AJ808" s="74" t="n">
        <f aca="false">IF(G808&gt;0,AJ807+1,0)</f>
        <v>0</v>
      </c>
      <c r="AK808" s="74" t="n">
        <f aca="false">IF(G808&lt;=0,AK807+1,0)</f>
        <v>1</v>
      </c>
      <c r="AL808" s="74" t="n">
        <f aca="false">IF(K808&gt;0,AL807+1,0)</f>
        <v>0</v>
      </c>
      <c r="AM808" s="74" t="n">
        <f aca="false">IF(K808&lt;=0,AM807+1,0)</f>
        <v>1</v>
      </c>
    </row>
    <row r="809" customFormat="false" ht="15" hidden="false" customHeight="false" outlineLevel="0" collapsed="false">
      <c r="A809" s="61" t="n">
        <v>808</v>
      </c>
      <c r="B809" s="62" t="n">
        <v>43173.5770833333</v>
      </c>
      <c r="C809" s="63" t="n">
        <f aca="false">YEAR(B809)</f>
        <v>2018</v>
      </c>
      <c r="D809" s="32" t="s">
        <v>277</v>
      </c>
      <c r="E809" s="64" t="n">
        <v>10375.7</v>
      </c>
      <c r="F809" s="65" t="n">
        <v>-0.0009</v>
      </c>
      <c r="G809" s="66" t="n">
        <v>-9.33813</v>
      </c>
      <c r="H809" s="67" t="n">
        <f aca="false">E809+IF(D809="Long",1,-1)*G809</f>
        <v>10366.36187</v>
      </c>
      <c r="I809" s="68" t="n">
        <f aca="false">Assumptions!$B$58</f>
        <v>5.35750011455817</v>
      </c>
      <c r="J809" s="68" t="n">
        <f aca="false">INDEX(Yearly!$T$5:$T$22,MATCH(C809,Yearly!$A$5:$A$22,0))</f>
        <v>0.774578329815639</v>
      </c>
      <c r="K809" s="68" t="n">
        <f aca="false">G809-I809-J809</f>
        <v>-15.4702084443738</v>
      </c>
      <c r="L809" s="69" t="n">
        <f aca="false">(I809+J809)/Assumptions!$B$8</f>
        <v>0.000270386347003446</v>
      </c>
      <c r="M809" s="70" t="n">
        <f aca="false">F809-L809</f>
        <v>-0.00117038634700345</v>
      </c>
      <c r="N809" s="71" t="n">
        <f aca="false">G809*Assumptions!$B$7</f>
        <v>-73444.39245</v>
      </c>
      <c r="O809" s="71" t="n">
        <f aca="false">K809*Assumptions!$B$7</f>
        <v>-121673.189415</v>
      </c>
      <c r="P809" s="68" t="n">
        <f aca="false">P808+G809</f>
        <v>12744.51037</v>
      </c>
      <c r="Q809" s="68" t="n">
        <f aca="false">MAX(Q808,P809)</f>
        <v>12883.27492</v>
      </c>
      <c r="R809" s="68" t="n">
        <f aca="false">Q809-P809</f>
        <v>138.764550000004</v>
      </c>
      <c r="S809" s="68" t="n">
        <f aca="false">S808+K809</f>
        <v>7823.8078852637</v>
      </c>
      <c r="T809" s="68" t="n">
        <f aca="false">MAX(T808,S809)</f>
        <v>8091.34608259555</v>
      </c>
      <c r="U809" s="68" t="n">
        <f aca="false">T809-S809</f>
        <v>267.538197331851</v>
      </c>
      <c r="V809" s="70" t="n">
        <f aca="false">V808+F809</f>
        <v>2.2517</v>
      </c>
      <c r="W809" s="70" t="n">
        <f aca="false">MAX(W808,V809)</f>
        <v>2.2641</v>
      </c>
      <c r="X809" s="70" t="n">
        <f aca="false">W809-V809</f>
        <v>0.0123999999999995</v>
      </c>
      <c r="Y809" s="70" t="n">
        <f aca="false">Y808+M809</f>
        <v>2.03472776430407</v>
      </c>
      <c r="Z809" s="70" t="n">
        <f aca="false">MAX(Z808,Y809)</f>
        <v>2.05280587759114</v>
      </c>
      <c r="AA809" s="70" t="n">
        <f aca="false">Z809-Y809</f>
        <v>0.0180781132870722</v>
      </c>
      <c r="AB809" s="72" t="n">
        <f aca="false">AB808*(1+F809)</f>
        <v>8.50305603436257</v>
      </c>
      <c r="AC809" s="73" t="n">
        <f aca="false">MAX(AC808,AB809)</f>
        <v>8.61118896100716</v>
      </c>
      <c r="AD809" s="70" t="n">
        <f aca="false">1-AB809/AC809</f>
        <v>0.0125572586009008</v>
      </c>
      <c r="AE809" s="73" t="n">
        <f aca="false">AE808*(1+M809)</f>
        <v>6.84815819526069</v>
      </c>
      <c r="AF809" s="73" t="n">
        <f aca="false">MAX(AF808,AE809)</f>
        <v>6.97476663273053</v>
      </c>
      <c r="AG809" s="70" t="n">
        <f aca="false">1-AE809/AF809</f>
        <v>0.018152354643051</v>
      </c>
      <c r="AH809" s="74" t="n">
        <f aca="false">IF(R809&gt;0,AH808+1,0)</f>
        <v>21</v>
      </c>
      <c r="AI809" s="74" t="n">
        <f aca="false">IF(U809&gt;0,AI808+1,0)</f>
        <v>21</v>
      </c>
      <c r="AJ809" s="74" t="n">
        <f aca="false">IF(G809&gt;0,AJ808+1,0)</f>
        <v>0</v>
      </c>
      <c r="AK809" s="74" t="n">
        <f aca="false">IF(G809&lt;=0,AK808+1,0)</f>
        <v>2</v>
      </c>
      <c r="AL809" s="74" t="n">
        <f aca="false">IF(K809&gt;0,AL808+1,0)</f>
        <v>0</v>
      </c>
      <c r="AM809" s="74" t="n">
        <f aca="false">IF(K809&lt;=0,AM808+1,0)</f>
        <v>2</v>
      </c>
    </row>
    <row r="810" customFormat="false" ht="15" hidden="false" customHeight="false" outlineLevel="0" collapsed="false">
      <c r="A810" s="61" t="n">
        <v>809</v>
      </c>
      <c r="B810" s="62" t="n">
        <v>43174.59375</v>
      </c>
      <c r="C810" s="63" t="n">
        <f aca="false">YEAR(B810)</f>
        <v>2018</v>
      </c>
      <c r="D810" s="32" t="s">
        <v>276</v>
      </c>
      <c r="E810" s="64" t="n">
        <v>10366</v>
      </c>
      <c r="F810" s="65" t="n">
        <v>0.0144</v>
      </c>
      <c r="G810" s="66" t="n">
        <v>149.2704</v>
      </c>
      <c r="H810" s="67" t="n">
        <f aca="false">E810+IF(D810="Long",1,-1)*G810</f>
        <v>10216.7296</v>
      </c>
      <c r="I810" s="68" t="n">
        <f aca="false">Assumptions!$B$58</f>
        <v>5.35750011455817</v>
      </c>
      <c r="J810" s="68" t="n">
        <f aca="false">INDEX(Yearly!$T$5:$T$22,MATCH(C810,Yearly!$A$5:$A$22,0))</f>
        <v>0.774578329815639</v>
      </c>
      <c r="K810" s="68" t="n">
        <f aca="false">G810-I810-J810</f>
        <v>143.138321555626</v>
      </c>
      <c r="L810" s="69" t="n">
        <f aca="false">(I810+J810)/Assumptions!$B$8</f>
        <v>0.000270386347003446</v>
      </c>
      <c r="M810" s="70" t="n">
        <f aca="false">F810-L810</f>
        <v>0.0141296136529966</v>
      </c>
      <c r="N810" s="71" t="n">
        <f aca="false">G810*Assumptions!$B$7</f>
        <v>1174011.696</v>
      </c>
      <c r="O810" s="71" t="n">
        <f aca="false">K810*Assumptions!$B$7</f>
        <v>1125782.899035</v>
      </c>
      <c r="P810" s="68" t="n">
        <f aca="false">P809+G810</f>
        <v>12893.78077</v>
      </c>
      <c r="Q810" s="68" t="n">
        <f aca="false">MAX(Q809,P810)</f>
        <v>12893.78077</v>
      </c>
      <c r="R810" s="68" t="n">
        <f aca="false">Q810-P810</f>
        <v>0</v>
      </c>
      <c r="S810" s="68" t="n">
        <f aca="false">S809+K810</f>
        <v>7966.94620681932</v>
      </c>
      <c r="T810" s="68" t="n">
        <f aca="false">MAX(T809,S810)</f>
        <v>8091.34608259555</v>
      </c>
      <c r="U810" s="68" t="n">
        <f aca="false">T810-S810</f>
        <v>124.399875776225</v>
      </c>
      <c r="V810" s="70" t="n">
        <f aca="false">V809+F810</f>
        <v>2.2661</v>
      </c>
      <c r="W810" s="70" t="n">
        <f aca="false">MAX(W809,V810)</f>
        <v>2.2661</v>
      </c>
      <c r="X810" s="70" t="n">
        <f aca="false">W810-V810</f>
        <v>0</v>
      </c>
      <c r="Y810" s="70" t="n">
        <f aca="false">Y809+M810</f>
        <v>2.04885737795706</v>
      </c>
      <c r="Z810" s="70" t="n">
        <f aca="false">MAX(Z809,Y810)</f>
        <v>2.05280587759114</v>
      </c>
      <c r="AA810" s="70" t="n">
        <f aca="false">Z810-Y810</f>
        <v>0.00394849963407573</v>
      </c>
      <c r="AB810" s="72" t="n">
        <f aca="false">AB809*(1+F810)</f>
        <v>8.6255000412574</v>
      </c>
      <c r="AC810" s="73" t="n">
        <f aca="false">MAX(AC809,AB810)</f>
        <v>8.6255000412574</v>
      </c>
      <c r="AD810" s="70" t="n">
        <f aca="false">1-AB810/AC810</f>
        <v>0</v>
      </c>
      <c r="AE810" s="73" t="n">
        <f aca="false">AE809*(1+M810)</f>
        <v>6.94492002479433</v>
      </c>
      <c r="AF810" s="73" t="n">
        <f aca="false">MAX(AF809,AE810)</f>
        <v>6.97476663273053</v>
      </c>
      <c r="AG810" s="70" t="n">
        <f aca="false">1-AE810/AF810</f>
        <v>0.00427922674805303</v>
      </c>
      <c r="AH810" s="74" t="n">
        <f aca="false">IF(R810&gt;0,AH809+1,0)</f>
        <v>0</v>
      </c>
      <c r="AI810" s="74" t="n">
        <f aca="false">IF(U810&gt;0,AI809+1,0)</f>
        <v>22</v>
      </c>
      <c r="AJ810" s="74" t="n">
        <f aca="false">IF(G810&gt;0,AJ809+1,0)</f>
        <v>1</v>
      </c>
      <c r="AK810" s="74" t="n">
        <f aca="false">IF(G810&lt;=0,AK809+1,0)</f>
        <v>0</v>
      </c>
      <c r="AL810" s="74" t="n">
        <f aca="false">IF(K810&gt;0,AL809+1,0)</f>
        <v>1</v>
      </c>
      <c r="AM810" s="74" t="n">
        <f aca="false">IF(K810&lt;=0,AM809+1,0)</f>
        <v>0</v>
      </c>
    </row>
    <row r="811" customFormat="false" ht="15" hidden="false" customHeight="false" outlineLevel="0" collapsed="false">
      <c r="A811" s="61" t="n">
        <v>810</v>
      </c>
      <c r="B811" s="62" t="n">
        <v>43180.4479166667</v>
      </c>
      <c r="C811" s="63" t="n">
        <f aca="false">YEAR(B811)</f>
        <v>2018</v>
      </c>
      <c r="D811" s="32" t="s">
        <v>277</v>
      </c>
      <c r="E811" s="64" t="n">
        <v>10216.45</v>
      </c>
      <c r="F811" s="65" t="n">
        <v>-0.0035</v>
      </c>
      <c r="G811" s="66" t="n">
        <v>-35.757575</v>
      </c>
      <c r="H811" s="67" t="n">
        <f aca="false">E811+IF(D811="Long",1,-1)*G811</f>
        <v>10180.692425</v>
      </c>
      <c r="I811" s="68" t="n">
        <f aca="false">Assumptions!$B$58</f>
        <v>5.35750011455817</v>
      </c>
      <c r="J811" s="68" t="n">
        <f aca="false">INDEX(Yearly!$T$5:$T$22,MATCH(C811,Yearly!$A$5:$A$22,0))</f>
        <v>0.774578329815639</v>
      </c>
      <c r="K811" s="68" t="n">
        <f aca="false">G811-I811-J811</f>
        <v>-41.8896534443738</v>
      </c>
      <c r="L811" s="69" t="n">
        <f aca="false">(I811+J811)/Assumptions!$B$8</f>
        <v>0.000270386347003446</v>
      </c>
      <c r="M811" s="70" t="n">
        <f aca="false">F811-L811</f>
        <v>-0.00377038634700345</v>
      </c>
      <c r="N811" s="71" t="n">
        <f aca="false">G811*Assumptions!$B$7</f>
        <v>-281233.327375</v>
      </c>
      <c r="O811" s="71" t="n">
        <f aca="false">K811*Assumptions!$B$7</f>
        <v>-329462.12434</v>
      </c>
      <c r="P811" s="68" t="n">
        <f aca="false">P810+G811</f>
        <v>12858.023195</v>
      </c>
      <c r="Q811" s="68" t="n">
        <f aca="false">MAX(Q810,P811)</f>
        <v>12893.78077</v>
      </c>
      <c r="R811" s="68" t="n">
        <f aca="false">Q811-P811</f>
        <v>35.7575749999996</v>
      </c>
      <c r="S811" s="68" t="n">
        <f aca="false">S810+K811</f>
        <v>7925.05655337495</v>
      </c>
      <c r="T811" s="68" t="n">
        <f aca="false">MAX(T810,S811)</f>
        <v>8091.34608259555</v>
      </c>
      <c r="U811" s="68" t="n">
        <f aca="false">T811-S811</f>
        <v>166.289529220599</v>
      </c>
      <c r="V811" s="70" t="n">
        <f aca="false">V810+F811</f>
        <v>2.2626</v>
      </c>
      <c r="W811" s="70" t="n">
        <f aca="false">MAX(W810,V811)</f>
        <v>2.2661</v>
      </c>
      <c r="X811" s="70" t="n">
        <f aca="false">W811-V811</f>
        <v>0.00349999999999984</v>
      </c>
      <c r="Y811" s="70" t="n">
        <f aca="false">Y810+M811</f>
        <v>2.04508699161006</v>
      </c>
      <c r="Z811" s="70" t="n">
        <f aca="false">MAX(Z810,Y811)</f>
        <v>2.05280587759114</v>
      </c>
      <c r="AA811" s="70" t="n">
        <f aca="false">Z811-Y811</f>
        <v>0.00771888598107928</v>
      </c>
      <c r="AB811" s="72" t="n">
        <f aca="false">AB810*(1+F811)</f>
        <v>8.59531079111299</v>
      </c>
      <c r="AC811" s="73" t="n">
        <f aca="false">MAX(AC810,AB811)</f>
        <v>8.6255000412574</v>
      </c>
      <c r="AD811" s="70" t="n">
        <f aca="false">1-AB811/AC811</f>
        <v>0.00350000000000006</v>
      </c>
      <c r="AE811" s="73" t="n">
        <f aca="false">AE810*(1+M811)</f>
        <v>6.91873499315181</v>
      </c>
      <c r="AF811" s="73" t="n">
        <f aca="false">MAX(AF810,AE811)</f>
        <v>6.97476663273053</v>
      </c>
      <c r="AG811" s="70" t="n">
        <f aca="false">1-AE811/AF811</f>
        <v>0.00803347875694982</v>
      </c>
      <c r="AH811" s="74" t="n">
        <f aca="false">IF(R811&gt;0,AH810+1,0)</f>
        <v>1</v>
      </c>
      <c r="AI811" s="74" t="n">
        <f aca="false">IF(U811&gt;0,AI810+1,0)</f>
        <v>23</v>
      </c>
      <c r="AJ811" s="74" t="n">
        <f aca="false">IF(G811&gt;0,AJ810+1,0)</f>
        <v>0</v>
      </c>
      <c r="AK811" s="74" t="n">
        <f aca="false">IF(G811&lt;=0,AK810+1,0)</f>
        <v>1</v>
      </c>
      <c r="AL811" s="74" t="n">
        <f aca="false">IF(K811&gt;0,AL810+1,0)</f>
        <v>0</v>
      </c>
      <c r="AM811" s="74" t="n">
        <f aca="false">IF(K811&lt;=0,AM810+1,0)</f>
        <v>1</v>
      </c>
    </row>
    <row r="812" customFormat="false" ht="15" hidden="false" customHeight="false" outlineLevel="0" collapsed="false">
      <c r="A812" s="61" t="n">
        <v>811</v>
      </c>
      <c r="B812" s="62" t="n">
        <v>43180.5236111111</v>
      </c>
      <c r="C812" s="63" t="n">
        <f aca="false">YEAR(B812)</f>
        <v>2018</v>
      </c>
      <c r="D812" s="32" t="s">
        <v>276</v>
      </c>
      <c r="E812" s="64" t="n">
        <v>10180.5</v>
      </c>
      <c r="F812" s="65" t="n">
        <v>0.008</v>
      </c>
      <c r="G812" s="66" t="n">
        <v>81.444</v>
      </c>
      <c r="H812" s="67" t="n">
        <f aca="false">E812+IF(D812="Long",1,-1)*G812</f>
        <v>10099.056</v>
      </c>
      <c r="I812" s="68" t="n">
        <f aca="false">Assumptions!$B$58</f>
        <v>5.35750011455817</v>
      </c>
      <c r="J812" s="68" t="n">
        <f aca="false">INDEX(Yearly!$T$5:$T$22,MATCH(C812,Yearly!$A$5:$A$22,0))</f>
        <v>0.774578329815639</v>
      </c>
      <c r="K812" s="68" t="n">
        <f aca="false">G812-I812-J812</f>
        <v>75.3119215556262</v>
      </c>
      <c r="L812" s="69" t="n">
        <f aca="false">(I812+J812)/Assumptions!$B$8</f>
        <v>0.000270386347003446</v>
      </c>
      <c r="M812" s="70" t="n">
        <f aca="false">F812-L812</f>
        <v>0.00772961365299655</v>
      </c>
      <c r="N812" s="71" t="n">
        <f aca="false">G812*Assumptions!$B$7</f>
        <v>640557.06</v>
      </c>
      <c r="O812" s="71" t="n">
        <f aca="false">K812*Assumptions!$B$7</f>
        <v>592328.263035</v>
      </c>
      <c r="P812" s="68" t="n">
        <f aca="false">P811+G812</f>
        <v>12939.467195</v>
      </c>
      <c r="Q812" s="68" t="n">
        <f aca="false">MAX(Q811,P812)</f>
        <v>12939.467195</v>
      </c>
      <c r="R812" s="68" t="n">
        <f aca="false">Q812-P812</f>
        <v>0</v>
      </c>
      <c r="S812" s="68" t="n">
        <f aca="false">S811+K812</f>
        <v>8000.36847493057</v>
      </c>
      <c r="T812" s="68" t="n">
        <f aca="false">MAX(T811,S812)</f>
        <v>8091.34608259555</v>
      </c>
      <c r="U812" s="68" t="n">
        <f aca="false">T812-S812</f>
        <v>90.9776076649723</v>
      </c>
      <c r="V812" s="70" t="n">
        <f aca="false">V811+F812</f>
        <v>2.2706</v>
      </c>
      <c r="W812" s="70" t="n">
        <f aca="false">MAX(W811,V812)</f>
        <v>2.2706</v>
      </c>
      <c r="X812" s="70" t="n">
        <f aca="false">W812-V812</f>
        <v>0</v>
      </c>
      <c r="Y812" s="70" t="n">
        <f aca="false">Y811+M812</f>
        <v>2.05281660526306</v>
      </c>
      <c r="Z812" s="70" t="n">
        <f aca="false">MAX(Z811,Y812)</f>
        <v>2.05281660526306</v>
      </c>
      <c r="AA812" s="70" t="n">
        <f aca="false">Z812-Y812</f>
        <v>0</v>
      </c>
      <c r="AB812" s="72" t="n">
        <f aca="false">AB811*(1+F812)</f>
        <v>8.6640732774419</v>
      </c>
      <c r="AC812" s="73" t="n">
        <f aca="false">MAX(AC811,AB812)</f>
        <v>8.6640732774419</v>
      </c>
      <c r="AD812" s="70" t="n">
        <f aca="false">1-AB812/AC812</f>
        <v>0</v>
      </c>
      <c r="AE812" s="73" t="n">
        <f aca="false">AE811*(1+M812)</f>
        <v>6.97221414161634</v>
      </c>
      <c r="AF812" s="73" t="n">
        <f aca="false">MAX(AF811,AE812)</f>
        <v>6.97476663273053</v>
      </c>
      <c r="AG812" s="70" t="n">
        <f aca="false">1-AE812/AF812</f>
        <v>0.000365960791034126</v>
      </c>
      <c r="AH812" s="74" t="n">
        <f aca="false">IF(R812&gt;0,AH811+1,0)</f>
        <v>0</v>
      </c>
      <c r="AI812" s="74" t="n">
        <f aca="false">IF(U812&gt;0,AI811+1,0)</f>
        <v>24</v>
      </c>
      <c r="AJ812" s="74" t="n">
        <f aca="false">IF(G812&gt;0,AJ811+1,0)</f>
        <v>1</v>
      </c>
      <c r="AK812" s="74" t="n">
        <f aca="false">IF(G812&lt;=0,AK811+1,0)</f>
        <v>0</v>
      </c>
      <c r="AL812" s="74" t="n">
        <f aca="false">IF(K812&gt;0,AL811+1,0)</f>
        <v>1</v>
      </c>
      <c r="AM812" s="74" t="n">
        <f aca="false">IF(K812&lt;=0,AM811+1,0)</f>
        <v>0</v>
      </c>
    </row>
    <row r="813" customFormat="false" ht="15" hidden="false" customHeight="false" outlineLevel="0" collapsed="false">
      <c r="A813" s="61" t="n">
        <v>812</v>
      </c>
      <c r="B813" s="62" t="n">
        <v>43185.6145833333</v>
      </c>
      <c r="C813" s="63" t="n">
        <f aca="false">YEAR(B813)</f>
        <v>2018</v>
      </c>
      <c r="D813" s="32" t="s">
        <v>277</v>
      </c>
      <c r="E813" s="64" t="n">
        <v>10099.35</v>
      </c>
      <c r="F813" s="65" t="n">
        <v>0.0036</v>
      </c>
      <c r="G813" s="66" t="n">
        <v>36.35766</v>
      </c>
      <c r="H813" s="67" t="n">
        <f aca="false">E813+IF(D813="Long",1,-1)*G813</f>
        <v>10135.70766</v>
      </c>
      <c r="I813" s="68" t="n">
        <f aca="false">Assumptions!$B$58</f>
        <v>5.35750011455817</v>
      </c>
      <c r="J813" s="68" t="n">
        <f aca="false">INDEX(Yearly!$T$5:$T$22,MATCH(C813,Yearly!$A$5:$A$22,0))</f>
        <v>0.774578329815639</v>
      </c>
      <c r="K813" s="68" t="n">
        <f aca="false">G813-I813-J813</f>
        <v>30.2255815556262</v>
      </c>
      <c r="L813" s="69" t="n">
        <f aca="false">(I813+J813)/Assumptions!$B$8</f>
        <v>0.000270386347003446</v>
      </c>
      <c r="M813" s="70" t="n">
        <f aca="false">F813-L813</f>
        <v>0.00332961365299655</v>
      </c>
      <c r="N813" s="71" t="n">
        <f aca="false">G813*Assumptions!$B$7</f>
        <v>285952.9959</v>
      </c>
      <c r="O813" s="71" t="n">
        <f aca="false">K813*Assumptions!$B$7</f>
        <v>237724.198935</v>
      </c>
      <c r="P813" s="68" t="n">
        <f aca="false">P812+G813</f>
        <v>12975.824855</v>
      </c>
      <c r="Q813" s="68" t="n">
        <f aca="false">MAX(Q812,P813)</f>
        <v>12975.824855</v>
      </c>
      <c r="R813" s="68" t="n">
        <f aca="false">Q813-P813</f>
        <v>0</v>
      </c>
      <c r="S813" s="68" t="n">
        <f aca="false">S812+K813</f>
        <v>8030.5940564862</v>
      </c>
      <c r="T813" s="68" t="n">
        <f aca="false">MAX(T812,S813)</f>
        <v>8091.34608259555</v>
      </c>
      <c r="U813" s="68" t="n">
        <f aca="false">T813-S813</f>
        <v>60.7520261093459</v>
      </c>
      <c r="V813" s="70" t="n">
        <f aca="false">V812+F813</f>
        <v>2.2742</v>
      </c>
      <c r="W813" s="70" t="n">
        <f aca="false">MAX(W812,V813)</f>
        <v>2.2742</v>
      </c>
      <c r="X813" s="70" t="n">
        <f aca="false">W813-V813</f>
        <v>0</v>
      </c>
      <c r="Y813" s="70" t="n">
        <f aca="false">Y812+M813</f>
        <v>2.05614621891605</v>
      </c>
      <c r="Z813" s="70" t="n">
        <f aca="false">MAX(Z812,Y813)</f>
        <v>2.05614621891605</v>
      </c>
      <c r="AA813" s="70" t="n">
        <f aca="false">Z813-Y813</f>
        <v>0</v>
      </c>
      <c r="AB813" s="72" t="n">
        <f aca="false">AB812*(1+F813)</f>
        <v>8.69526394124069</v>
      </c>
      <c r="AC813" s="73" t="n">
        <f aca="false">MAX(AC812,AB813)</f>
        <v>8.69526394124069</v>
      </c>
      <c r="AD813" s="70" t="n">
        <f aca="false">1-AB813/AC813</f>
        <v>0</v>
      </c>
      <c r="AE813" s="73" t="n">
        <f aca="false">AE812*(1+M813)</f>
        <v>6.99542892101388</v>
      </c>
      <c r="AF813" s="73" t="n">
        <f aca="false">MAX(AF812,AE813)</f>
        <v>6.99542892101388</v>
      </c>
      <c r="AG813" s="70" t="n">
        <f aca="false">1-AE813/AF813</f>
        <v>0</v>
      </c>
      <c r="AH813" s="74" t="n">
        <f aca="false">IF(R813&gt;0,AH812+1,0)</f>
        <v>0</v>
      </c>
      <c r="AI813" s="74" t="n">
        <f aca="false">IF(U813&gt;0,AI812+1,0)</f>
        <v>25</v>
      </c>
      <c r="AJ813" s="74" t="n">
        <f aca="false">IF(G813&gt;0,AJ812+1,0)</f>
        <v>2</v>
      </c>
      <c r="AK813" s="74" t="n">
        <f aca="false">IF(G813&lt;=0,AK812+1,0)</f>
        <v>0</v>
      </c>
      <c r="AL813" s="74" t="n">
        <f aca="false">IF(K813&gt;0,AL812+1,0)</f>
        <v>2</v>
      </c>
      <c r="AM813" s="74" t="n">
        <f aca="false">IF(K813&lt;=0,AM812+1,0)</f>
        <v>0</v>
      </c>
    </row>
    <row r="814" customFormat="false" ht="15" hidden="false" customHeight="false" outlineLevel="0" collapsed="false">
      <c r="A814" s="61" t="n">
        <v>813</v>
      </c>
      <c r="B814" s="62" t="n">
        <v>43187.40625</v>
      </c>
      <c r="C814" s="63" t="n">
        <f aca="false">YEAR(B814)</f>
        <v>2018</v>
      </c>
      <c r="D814" s="32" t="s">
        <v>276</v>
      </c>
      <c r="E814" s="64" t="n">
        <v>10135.75</v>
      </c>
      <c r="F814" s="65" t="n">
        <v>-0.0018</v>
      </c>
      <c r="G814" s="66" t="n">
        <v>-18.24435</v>
      </c>
      <c r="H814" s="67" t="n">
        <f aca="false">E814+IF(D814="Long",1,-1)*G814</f>
        <v>10153.99435</v>
      </c>
      <c r="I814" s="68" t="n">
        <f aca="false">Assumptions!$B$58</f>
        <v>5.35750011455817</v>
      </c>
      <c r="J814" s="68" t="n">
        <f aca="false">INDEX(Yearly!$T$5:$T$22,MATCH(C814,Yearly!$A$5:$A$22,0))</f>
        <v>0.774578329815639</v>
      </c>
      <c r="K814" s="68" t="n">
        <f aca="false">G814-I814-J814</f>
        <v>-24.3764284443738</v>
      </c>
      <c r="L814" s="69" t="n">
        <f aca="false">(I814+J814)/Assumptions!$B$8</f>
        <v>0.000270386347003446</v>
      </c>
      <c r="M814" s="70" t="n">
        <f aca="false">F814-L814</f>
        <v>-0.00207038634700345</v>
      </c>
      <c r="N814" s="71" t="n">
        <f aca="false">G814*Assumptions!$B$7</f>
        <v>-143491.81275</v>
      </c>
      <c r="O814" s="71" t="n">
        <f aca="false">K814*Assumptions!$B$7</f>
        <v>-191720.609715</v>
      </c>
      <c r="P814" s="68" t="n">
        <f aca="false">P813+G814</f>
        <v>12957.580505</v>
      </c>
      <c r="Q814" s="68" t="n">
        <f aca="false">MAX(Q813,P814)</f>
        <v>12975.824855</v>
      </c>
      <c r="R814" s="68" t="n">
        <f aca="false">Q814-P814</f>
        <v>18.2443500000009</v>
      </c>
      <c r="S814" s="68" t="n">
        <f aca="false">S813+K814</f>
        <v>8006.21762804183</v>
      </c>
      <c r="T814" s="68" t="n">
        <f aca="false">MAX(T813,S814)</f>
        <v>8091.34608259555</v>
      </c>
      <c r="U814" s="68" t="n">
        <f aca="false">T814-S814</f>
        <v>85.1284545537201</v>
      </c>
      <c r="V814" s="70" t="n">
        <f aca="false">V813+F814</f>
        <v>2.2724</v>
      </c>
      <c r="W814" s="70" t="n">
        <f aca="false">MAX(W813,V814)</f>
        <v>2.2742</v>
      </c>
      <c r="X814" s="70" t="n">
        <f aca="false">W814-V814</f>
        <v>0.0017999999999998</v>
      </c>
      <c r="Y814" s="70" t="n">
        <f aca="false">Y813+M814</f>
        <v>2.05407583256905</v>
      </c>
      <c r="Z814" s="70" t="n">
        <f aca="false">MAX(Z813,Y814)</f>
        <v>2.05614621891605</v>
      </c>
      <c r="AA814" s="70" t="n">
        <f aca="false">Z814-Y814</f>
        <v>0.00207038634700352</v>
      </c>
      <c r="AB814" s="72" t="n">
        <f aca="false">AB813*(1+F814)</f>
        <v>8.67961246614645</v>
      </c>
      <c r="AC814" s="73" t="n">
        <f aca="false">MAX(AC813,AB814)</f>
        <v>8.69526394124069</v>
      </c>
      <c r="AD814" s="70" t="n">
        <f aca="false">1-AB814/AC814</f>
        <v>0.00180000000000013</v>
      </c>
      <c r="AE814" s="73" t="n">
        <f aca="false">AE813*(1+M814)</f>
        <v>6.98094568048438</v>
      </c>
      <c r="AF814" s="73" t="n">
        <f aca="false">MAX(AF813,AE814)</f>
        <v>6.99542892101388</v>
      </c>
      <c r="AG814" s="70" t="n">
        <f aca="false">1-AE814/AF814</f>
        <v>0.00207038634700341</v>
      </c>
      <c r="AH814" s="74" t="n">
        <f aca="false">IF(R814&gt;0,AH813+1,0)</f>
        <v>1</v>
      </c>
      <c r="AI814" s="74" t="n">
        <f aca="false">IF(U814&gt;0,AI813+1,0)</f>
        <v>26</v>
      </c>
      <c r="AJ814" s="74" t="n">
        <f aca="false">IF(G814&gt;0,AJ813+1,0)</f>
        <v>0</v>
      </c>
      <c r="AK814" s="74" t="n">
        <f aca="false">IF(G814&lt;=0,AK813+1,0)</f>
        <v>1</v>
      </c>
      <c r="AL814" s="74" t="n">
        <f aca="false">IF(K814&gt;0,AL813+1,0)</f>
        <v>0</v>
      </c>
      <c r="AM814" s="74" t="n">
        <f aca="false">IF(K814&lt;=0,AM813+1,0)</f>
        <v>1</v>
      </c>
    </row>
    <row r="815" customFormat="false" ht="15" hidden="false" customHeight="false" outlineLevel="0" collapsed="false">
      <c r="A815" s="61" t="n">
        <v>814</v>
      </c>
      <c r="B815" s="62" t="n">
        <v>43187.5125</v>
      </c>
      <c r="C815" s="63" t="n">
        <f aca="false">YEAR(B815)</f>
        <v>2018</v>
      </c>
      <c r="D815" s="32" t="s">
        <v>277</v>
      </c>
      <c r="E815" s="64" t="n">
        <v>10153.6</v>
      </c>
      <c r="F815" s="65" t="n">
        <v>-0.005</v>
      </c>
      <c r="G815" s="66" t="n">
        <v>-50.768</v>
      </c>
      <c r="H815" s="67" t="n">
        <f aca="false">E815+IF(D815="Long",1,-1)*G815</f>
        <v>10102.832</v>
      </c>
      <c r="I815" s="68" t="n">
        <f aca="false">Assumptions!$B$58</f>
        <v>5.35750011455817</v>
      </c>
      <c r="J815" s="68" t="n">
        <f aca="false">INDEX(Yearly!$T$5:$T$22,MATCH(C815,Yearly!$A$5:$A$22,0))</f>
        <v>0.774578329815639</v>
      </c>
      <c r="K815" s="68" t="n">
        <f aca="false">G815-I815-J815</f>
        <v>-56.9000784443738</v>
      </c>
      <c r="L815" s="69" t="n">
        <f aca="false">(I815+J815)/Assumptions!$B$8</f>
        <v>0.000270386347003446</v>
      </c>
      <c r="M815" s="70" t="n">
        <f aca="false">F815-L815</f>
        <v>-0.00527038634700345</v>
      </c>
      <c r="N815" s="71" t="n">
        <f aca="false">G815*Assumptions!$B$7</f>
        <v>-399290.32</v>
      </c>
      <c r="O815" s="71" t="n">
        <f aca="false">K815*Assumptions!$B$7</f>
        <v>-447519.116965</v>
      </c>
      <c r="P815" s="68" t="n">
        <f aca="false">P814+G815</f>
        <v>12906.812505</v>
      </c>
      <c r="Q815" s="68" t="n">
        <f aca="false">MAX(Q814,P815)</f>
        <v>12975.824855</v>
      </c>
      <c r="R815" s="68" t="n">
        <f aca="false">Q815-P815</f>
        <v>69.0123500000009</v>
      </c>
      <c r="S815" s="68" t="n">
        <f aca="false">S814+K815</f>
        <v>7949.31754959745</v>
      </c>
      <c r="T815" s="68" t="n">
        <f aca="false">MAX(T814,S815)</f>
        <v>8091.34608259555</v>
      </c>
      <c r="U815" s="68" t="n">
        <f aca="false">T815-S815</f>
        <v>142.028532998094</v>
      </c>
      <c r="V815" s="70" t="n">
        <f aca="false">V814+F815</f>
        <v>2.2674</v>
      </c>
      <c r="W815" s="70" t="n">
        <f aca="false">MAX(W814,V815)</f>
        <v>2.2742</v>
      </c>
      <c r="X815" s="70" t="n">
        <f aca="false">W815-V815</f>
        <v>0.0067999999999997</v>
      </c>
      <c r="Y815" s="70" t="n">
        <f aca="false">Y814+M815</f>
        <v>2.04880544622205</v>
      </c>
      <c r="Z815" s="70" t="n">
        <f aca="false">MAX(Z814,Y815)</f>
        <v>2.05614621891605</v>
      </c>
      <c r="AA815" s="70" t="n">
        <f aca="false">Z815-Y815</f>
        <v>0.00734077269400713</v>
      </c>
      <c r="AB815" s="72" t="n">
        <f aca="false">AB814*(1+F815)</f>
        <v>8.63621440381572</v>
      </c>
      <c r="AC815" s="73" t="n">
        <f aca="false">MAX(AC814,AB815)</f>
        <v>8.69526394124069</v>
      </c>
      <c r="AD815" s="70" t="n">
        <f aca="false">1-AB815/AC815</f>
        <v>0.0067910000000001</v>
      </c>
      <c r="AE815" s="73" t="n">
        <f aca="false">AE814*(1+M815)</f>
        <v>6.94415339968078</v>
      </c>
      <c r="AF815" s="73" t="n">
        <f aca="false">MAX(AF814,AE815)</f>
        <v>6.99542892101388</v>
      </c>
      <c r="AG815" s="70" t="n">
        <f aca="false">1-AE815/AF815</f>
        <v>0.00732986095807064</v>
      </c>
      <c r="AH815" s="74" t="n">
        <f aca="false">IF(R815&gt;0,AH814+1,0)</f>
        <v>2</v>
      </c>
      <c r="AI815" s="74" t="n">
        <f aca="false">IF(U815&gt;0,AI814+1,0)</f>
        <v>27</v>
      </c>
      <c r="AJ815" s="74" t="n">
        <f aca="false">IF(G815&gt;0,AJ814+1,0)</f>
        <v>0</v>
      </c>
      <c r="AK815" s="74" t="n">
        <f aca="false">IF(G815&lt;=0,AK814+1,0)</f>
        <v>2</v>
      </c>
      <c r="AL815" s="74" t="n">
        <f aca="false">IF(K815&gt;0,AL814+1,0)</f>
        <v>0</v>
      </c>
      <c r="AM815" s="74" t="n">
        <f aca="false">IF(K815&lt;=0,AM814+1,0)</f>
        <v>2</v>
      </c>
    </row>
    <row r="816" customFormat="false" ht="15" hidden="false" customHeight="false" outlineLevel="0" collapsed="false">
      <c r="A816" s="61" t="n">
        <v>815</v>
      </c>
      <c r="B816" s="62" t="n">
        <v>43187.6354166667</v>
      </c>
      <c r="C816" s="63" t="n">
        <f aca="false">YEAR(B816)</f>
        <v>2018</v>
      </c>
      <c r="D816" s="32" t="s">
        <v>276</v>
      </c>
      <c r="E816" s="64" t="n">
        <v>10103.05</v>
      </c>
      <c r="F816" s="65" t="n">
        <v>-0.0046</v>
      </c>
      <c r="G816" s="66" t="n">
        <v>-46.47403</v>
      </c>
      <c r="H816" s="67" t="n">
        <f aca="false">E816+IF(D816="Long",1,-1)*G816</f>
        <v>10149.52403</v>
      </c>
      <c r="I816" s="68" t="n">
        <f aca="false">Assumptions!$B$58</f>
        <v>5.35750011455817</v>
      </c>
      <c r="J816" s="68" t="n">
        <f aca="false">INDEX(Yearly!$T$5:$T$22,MATCH(C816,Yearly!$A$5:$A$22,0))</f>
        <v>0.774578329815639</v>
      </c>
      <c r="K816" s="68" t="n">
        <f aca="false">G816-I816-J816</f>
        <v>-52.6061084443738</v>
      </c>
      <c r="L816" s="69" t="n">
        <f aca="false">(I816+J816)/Assumptions!$B$8</f>
        <v>0.000270386347003446</v>
      </c>
      <c r="M816" s="70" t="n">
        <f aca="false">F816-L816</f>
        <v>-0.00487038634700345</v>
      </c>
      <c r="N816" s="71" t="n">
        <f aca="false">G816*Assumptions!$B$7</f>
        <v>-365518.24595</v>
      </c>
      <c r="O816" s="71" t="n">
        <f aca="false">K816*Assumptions!$B$7</f>
        <v>-413747.042915</v>
      </c>
      <c r="P816" s="68" t="n">
        <f aca="false">P815+G816</f>
        <v>12860.338475</v>
      </c>
      <c r="Q816" s="68" t="n">
        <f aca="false">MAX(Q815,P816)</f>
        <v>12975.824855</v>
      </c>
      <c r="R816" s="68" t="n">
        <f aca="false">Q816-P816</f>
        <v>115.48638</v>
      </c>
      <c r="S816" s="68" t="n">
        <f aca="false">S815+K816</f>
        <v>7896.71144115308</v>
      </c>
      <c r="T816" s="68" t="n">
        <f aca="false">MAX(T815,S816)</f>
        <v>8091.34608259555</v>
      </c>
      <c r="U816" s="68" t="n">
        <f aca="false">T816-S816</f>
        <v>194.634641442468</v>
      </c>
      <c r="V816" s="70" t="n">
        <f aca="false">V815+F816</f>
        <v>2.2628</v>
      </c>
      <c r="W816" s="70" t="n">
        <f aca="false">MAX(W815,V816)</f>
        <v>2.2742</v>
      </c>
      <c r="X816" s="70" t="n">
        <f aca="false">W816-V816</f>
        <v>0.0113999999999996</v>
      </c>
      <c r="Y816" s="70" t="n">
        <f aca="false">Y815+M816</f>
        <v>2.04393505987504</v>
      </c>
      <c r="Z816" s="70" t="n">
        <f aca="false">MAX(Z815,Y816)</f>
        <v>2.05614621891605</v>
      </c>
      <c r="AA816" s="70" t="n">
        <f aca="false">Z816-Y816</f>
        <v>0.0122111590410108</v>
      </c>
      <c r="AB816" s="72" t="n">
        <f aca="false">AB815*(1+F816)</f>
        <v>8.59648781755817</v>
      </c>
      <c r="AC816" s="73" t="n">
        <f aca="false">MAX(AC815,AB816)</f>
        <v>8.69526394124069</v>
      </c>
      <c r="AD816" s="70" t="n">
        <f aca="false">1-AB816/AC816</f>
        <v>0.0113597614000002</v>
      </c>
      <c r="AE816" s="73" t="n">
        <f aca="false">AE815*(1+M816)</f>
        <v>6.91033268977148</v>
      </c>
      <c r="AF816" s="73" t="n">
        <f aca="false">MAX(AF815,AE816)</f>
        <v>6.99542892101388</v>
      </c>
      <c r="AG816" s="70" t="n">
        <f aca="false">1-AE816/AF816</f>
        <v>0.0121645480503384</v>
      </c>
      <c r="AH816" s="74" t="n">
        <f aca="false">IF(R816&gt;0,AH815+1,0)</f>
        <v>3</v>
      </c>
      <c r="AI816" s="74" t="n">
        <f aca="false">IF(U816&gt;0,AI815+1,0)</f>
        <v>28</v>
      </c>
      <c r="AJ816" s="74" t="n">
        <f aca="false">IF(G816&gt;0,AJ815+1,0)</f>
        <v>0</v>
      </c>
      <c r="AK816" s="74" t="n">
        <f aca="false">IF(G816&lt;=0,AK815+1,0)</f>
        <v>3</v>
      </c>
      <c r="AL816" s="74" t="n">
        <f aca="false">IF(K816&gt;0,AL815+1,0)</f>
        <v>0</v>
      </c>
      <c r="AM816" s="74" t="n">
        <f aca="false">IF(K816&lt;=0,AM815+1,0)</f>
        <v>3</v>
      </c>
    </row>
    <row r="817" customFormat="false" ht="15" hidden="false" customHeight="false" outlineLevel="0" collapsed="false">
      <c r="A817" s="61" t="n">
        <v>816</v>
      </c>
      <c r="B817" s="62" t="n">
        <v>43192.40625</v>
      </c>
      <c r="C817" s="63" t="n">
        <f aca="false">YEAR(B817)</f>
        <v>2018</v>
      </c>
      <c r="D817" s="32" t="s">
        <v>277</v>
      </c>
      <c r="E817" s="64" t="n">
        <v>10149.75</v>
      </c>
      <c r="F817" s="65" t="n">
        <v>-0.0007</v>
      </c>
      <c r="G817" s="66" t="n">
        <v>-7.104825</v>
      </c>
      <c r="H817" s="67" t="n">
        <f aca="false">E817+IF(D817="Long",1,-1)*G817</f>
        <v>10142.645175</v>
      </c>
      <c r="I817" s="68" t="n">
        <f aca="false">Assumptions!$B$58</f>
        <v>5.35750011455817</v>
      </c>
      <c r="J817" s="68" t="n">
        <f aca="false">INDEX(Yearly!$T$5:$T$22,MATCH(C817,Yearly!$A$5:$A$22,0))</f>
        <v>0.774578329815639</v>
      </c>
      <c r="K817" s="68" t="n">
        <f aca="false">G817-I817-J817</f>
        <v>-13.2369034443738</v>
      </c>
      <c r="L817" s="69" t="n">
        <f aca="false">(I817+J817)/Assumptions!$B$8</f>
        <v>0.000270386347003446</v>
      </c>
      <c r="M817" s="70" t="n">
        <f aca="false">F817-L817</f>
        <v>-0.000970386347003446</v>
      </c>
      <c r="N817" s="71" t="n">
        <f aca="false">G817*Assumptions!$B$7</f>
        <v>-55879.448625</v>
      </c>
      <c r="O817" s="71" t="n">
        <f aca="false">K817*Assumptions!$B$7</f>
        <v>-104108.24559</v>
      </c>
      <c r="P817" s="68" t="n">
        <f aca="false">P816+G817</f>
        <v>12853.23365</v>
      </c>
      <c r="Q817" s="68" t="n">
        <f aca="false">MAX(Q816,P817)</f>
        <v>12975.824855</v>
      </c>
      <c r="R817" s="68" t="n">
        <f aca="false">Q817-P817</f>
        <v>122.591205000001</v>
      </c>
      <c r="S817" s="68" t="n">
        <f aca="false">S816+K817</f>
        <v>7883.47453770871</v>
      </c>
      <c r="T817" s="68" t="n">
        <f aca="false">MAX(T816,S817)</f>
        <v>8091.34608259555</v>
      </c>
      <c r="U817" s="68" t="n">
        <f aca="false">T817-S817</f>
        <v>207.871544886842</v>
      </c>
      <c r="V817" s="70" t="n">
        <f aca="false">V816+F817</f>
        <v>2.2621</v>
      </c>
      <c r="W817" s="70" t="n">
        <f aca="false">MAX(W816,V817)</f>
        <v>2.2742</v>
      </c>
      <c r="X817" s="70" t="n">
        <f aca="false">W817-V817</f>
        <v>0.0120999999999998</v>
      </c>
      <c r="Y817" s="70" t="n">
        <f aca="false">Y816+M817</f>
        <v>2.04296467352804</v>
      </c>
      <c r="Z817" s="70" t="n">
        <f aca="false">MAX(Z816,Y817)</f>
        <v>2.05614621891605</v>
      </c>
      <c r="AA817" s="70" t="n">
        <f aca="false">Z817-Y817</f>
        <v>0.0131815453880142</v>
      </c>
      <c r="AB817" s="72" t="n">
        <f aca="false">AB816*(1+F817)</f>
        <v>8.59047027608588</v>
      </c>
      <c r="AC817" s="73" t="n">
        <f aca="false">MAX(AC816,AB817)</f>
        <v>8.69526394124069</v>
      </c>
      <c r="AD817" s="70" t="n">
        <f aca="false">1-AB817/AC817</f>
        <v>0.0120518095670202</v>
      </c>
      <c r="AE817" s="73" t="n">
        <f aca="false">AE816*(1+M817)</f>
        <v>6.90362699727608</v>
      </c>
      <c r="AF817" s="73" t="n">
        <f aca="false">MAX(AF816,AE817)</f>
        <v>6.99542892101388</v>
      </c>
      <c r="AG817" s="70" t="n">
        <f aca="false">1-AE817/AF817</f>
        <v>0.0131231300859963</v>
      </c>
      <c r="AH817" s="74" t="n">
        <f aca="false">IF(R817&gt;0,AH816+1,0)</f>
        <v>4</v>
      </c>
      <c r="AI817" s="74" t="n">
        <f aca="false">IF(U817&gt;0,AI816+1,0)</f>
        <v>29</v>
      </c>
      <c r="AJ817" s="74" t="n">
        <f aca="false">IF(G817&gt;0,AJ816+1,0)</f>
        <v>0</v>
      </c>
      <c r="AK817" s="74" t="n">
        <f aca="false">IF(G817&lt;=0,AK816+1,0)</f>
        <v>4</v>
      </c>
      <c r="AL817" s="74" t="n">
        <f aca="false">IF(K817&gt;0,AL816+1,0)</f>
        <v>0</v>
      </c>
      <c r="AM817" s="74" t="n">
        <f aca="false">IF(K817&lt;=0,AM816+1,0)</f>
        <v>4</v>
      </c>
    </row>
    <row r="818" customFormat="false" ht="15" hidden="false" customHeight="false" outlineLevel="0" collapsed="false">
      <c r="A818" s="61" t="n">
        <v>817</v>
      </c>
      <c r="B818" s="62" t="n">
        <v>43194.5729166667</v>
      </c>
      <c r="C818" s="63" t="n">
        <f aca="false">YEAR(B818)</f>
        <v>2018</v>
      </c>
      <c r="D818" s="32" t="s">
        <v>276</v>
      </c>
      <c r="E818" s="64" t="n">
        <v>10143.15</v>
      </c>
      <c r="F818" s="65" t="n">
        <v>-0.0094</v>
      </c>
      <c r="G818" s="66" t="n">
        <v>-95.34561</v>
      </c>
      <c r="H818" s="67" t="n">
        <f aca="false">E818+IF(D818="Long",1,-1)*G818</f>
        <v>10238.49561</v>
      </c>
      <c r="I818" s="68" t="n">
        <f aca="false">Assumptions!$B$58</f>
        <v>5.35750011455817</v>
      </c>
      <c r="J818" s="68" t="n">
        <f aca="false">INDEX(Yearly!$T$5:$T$22,MATCH(C818,Yearly!$A$5:$A$22,0))</f>
        <v>0.774578329815639</v>
      </c>
      <c r="K818" s="68" t="n">
        <f aca="false">G818-I818-J818</f>
        <v>-101.477688444374</v>
      </c>
      <c r="L818" s="69" t="n">
        <f aca="false">(I818+J818)/Assumptions!$B$8</f>
        <v>0.000270386347003446</v>
      </c>
      <c r="M818" s="70" t="n">
        <f aca="false">F818-L818</f>
        <v>-0.00967038634700345</v>
      </c>
      <c r="N818" s="71" t="n">
        <f aca="false">G818*Assumptions!$B$7</f>
        <v>-749893.22265</v>
      </c>
      <c r="O818" s="71" t="n">
        <f aca="false">K818*Assumptions!$B$7</f>
        <v>-798122.019615</v>
      </c>
      <c r="P818" s="68" t="n">
        <f aca="false">P817+G818</f>
        <v>12757.88804</v>
      </c>
      <c r="Q818" s="68" t="n">
        <f aca="false">MAX(Q817,P818)</f>
        <v>12975.824855</v>
      </c>
      <c r="R818" s="68" t="n">
        <f aca="false">Q818-P818</f>
        <v>217.936815000001</v>
      </c>
      <c r="S818" s="68" t="n">
        <f aca="false">S817+K818</f>
        <v>7781.99684926433</v>
      </c>
      <c r="T818" s="68" t="n">
        <f aca="false">MAX(T817,S818)</f>
        <v>8091.34608259555</v>
      </c>
      <c r="U818" s="68" t="n">
        <f aca="false">T818-S818</f>
        <v>309.349233331215</v>
      </c>
      <c r="V818" s="70" t="n">
        <f aca="false">V817+F818</f>
        <v>2.2527</v>
      </c>
      <c r="W818" s="70" t="n">
        <f aca="false">MAX(W817,V818)</f>
        <v>2.2742</v>
      </c>
      <c r="X818" s="70" t="n">
        <f aca="false">W818-V818</f>
        <v>0.0214999999999996</v>
      </c>
      <c r="Y818" s="70" t="n">
        <f aca="false">Y817+M818</f>
        <v>2.03329428718103</v>
      </c>
      <c r="Z818" s="70" t="n">
        <f aca="false">MAX(Z817,Y818)</f>
        <v>2.05614621891605</v>
      </c>
      <c r="AA818" s="70" t="n">
        <f aca="false">Z818-Y818</f>
        <v>0.0228519317350178</v>
      </c>
      <c r="AB818" s="72" t="n">
        <f aca="false">AB817*(1+F818)</f>
        <v>8.50971985549067</v>
      </c>
      <c r="AC818" s="73" t="n">
        <f aca="false">MAX(AC817,AB818)</f>
        <v>8.69526394124069</v>
      </c>
      <c r="AD818" s="70" t="n">
        <f aca="false">1-AB818/AC818</f>
        <v>0.0213385225570901</v>
      </c>
      <c r="AE818" s="73" t="n">
        <f aca="false">AE817*(1+M818)</f>
        <v>6.83686625701681</v>
      </c>
      <c r="AF818" s="73" t="n">
        <f aca="false">MAX(AF817,AE818)</f>
        <v>6.99542892101388</v>
      </c>
      <c r="AG818" s="70" t="n">
        <f aca="false">1-AE818/AF818</f>
        <v>0.0226666106949862</v>
      </c>
      <c r="AH818" s="74" t="n">
        <f aca="false">IF(R818&gt;0,AH817+1,0)</f>
        <v>5</v>
      </c>
      <c r="AI818" s="74" t="n">
        <f aca="false">IF(U818&gt;0,AI817+1,0)</f>
        <v>30</v>
      </c>
      <c r="AJ818" s="74" t="n">
        <f aca="false">IF(G818&gt;0,AJ817+1,0)</f>
        <v>0</v>
      </c>
      <c r="AK818" s="74" t="n">
        <f aca="false">IF(G818&lt;=0,AK817+1,0)</f>
        <v>5</v>
      </c>
      <c r="AL818" s="74" t="n">
        <f aca="false">IF(K818&gt;0,AL817+1,0)</f>
        <v>0</v>
      </c>
      <c r="AM818" s="74" t="n">
        <f aca="false">IF(K818&lt;=0,AM817+1,0)</f>
        <v>5</v>
      </c>
    </row>
    <row r="819" customFormat="false" ht="15" hidden="false" customHeight="false" outlineLevel="0" collapsed="false">
      <c r="A819" s="61" t="n">
        <v>818</v>
      </c>
      <c r="B819" s="62" t="n">
        <v>43195.40625</v>
      </c>
      <c r="C819" s="63" t="n">
        <f aca="false">YEAR(B819)</f>
        <v>2018</v>
      </c>
      <c r="D819" s="32" t="s">
        <v>277</v>
      </c>
      <c r="E819" s="64" t="n">
        <v>10238.9</v>
      </c>
      <c r="F819" s="65" t="n">
        <v>0.0308</v>
      </c>
      <c r="G819" s="66" t="n">
        <v>315.35812</v>
      </c>
      <c r="H819" s="67" t="n">
        <f aca="false">E819+IF(D819="Long",1,-1)*G819</f>
        <v>10554.25812</v>
      </c>
      <c r="I819" s="68" t="n">
        <f aca="false">Assumptions!$B$58</f>
        <v>5.35750011455817</v>
      </c>
      <c r="J819" s="68" t="n">
        <f aca="false">INDEX(Yearly!$T$5:$T$22,MATCH(C819,Yearly!$A$5:$A$22,0))</f>
        <v>0.774578329815639</v>
      </c>
      <c r="K819" s="68" t="n">
        <f aca="false">G819-I819-J819</f>
        <v>309.226041555626</v>
      </c>
      <c r="L819" s="69" t="n">
        <f aca="false">(I819+J819)/Assumptions!$B$8</f>
        <v>0.000270386347003446</v>
      </c>
      <c r="M819" s="70" t="n">
        <f aca="false">F819-L819</f>
        <v>0.0305296136529966</v>
      </c>
      <c r="N819" s="71" t="n">
        <f aca="false">G819*Assumptions!$B$7</f>
        <v>2480291.6138</v>
      </c>
      <c r="O819" s="71" t="n">
        <f aca="false">K819*Assumptions!$B$7</f>
        <v>2432062.816835</v>
      </c>
      <c r="P819" s="68" t="n">
        <f aca="false">P818+G819</f>
        <v>13073.24616</v>
      </c>
      <c r="Q819" s="68" t="n">
        <f aca="false">MAX(Q818,P819)</f>
        <v>13073.24616</v>
      </c>
      <c r="R819" s="68" t="n">
        <f aca="false">Q819-P819</f>
        <v>0</v>
      </c>
      <c r="S819" s="68" t="n">
        <f aca="false">S818+K819</f>
        <v>8091.22289081996</v>
      </c>
      <c r="T819" s="68" t="n">
        <f aca="false">MAX(T818,S819)</f>
        <v>8091.34608259555</v>
      </c>
      <c r="U819" s="68" t="n">
        <f aca="false">T819-S819</f>
        <v>0.123191775588566</v>
      </c>
      <c r="V819" s="70" t="n">
        <f aca="false">V818+F819</f>
        <v>2.2835</v>
      </c>
      <c r="W819" s="70" t="n">
        <f aca="false">MAX(W818,V819)</f>
        <v>2.2835</v>
      </c>
      <c r="X819" s="70" t="n">
        <f aca="false">W819-V819</f>
        <v>0</v>
      </c>
      <c r="Y819" s="70" t="n">
        <f aca="false">Y818+M819</f>
        <v>2.06382390083403</v>
      </c>
      <c r="Z819" s="70" t="n">
        <f aca="false">MAX(Z818,Y819)</f>
        <v>2.06382390083403</v>
      </c>
      <c r="AA819" s="70" t="n">
        <f aca="false">Z819-Y819</f>
        <v>0</v>
      </c>
      <c r="AB819" s="72" t="n">
        <f aca="false">AB818*(1+F819)</f>
        <v>8.77181922703978</v>
      </c>
      <c r="AC819" s="73" t="n">
        <f aca="false">MAX(AC818,AB819)</f>
        <v>8.77181922703978</v>
      </c>
      <c r="AD819" s="70" t="n">
        <f aca="false">1-AB819/AC819</f>
        <v>0</v>
      </c>
      <c r="AE819" s="73" t="n">
        <f aca="false">AE818*(1+M819)</f>
        <v>7.04559314244074</v>
      </c>
      <c r="AF819" s="73" t="n">
        <f aca="false">MAX(AF818,AE819)</f>
        <v>7.04559314244074</v>
      </c>
      <c r="AG819" s="70" t="n">
        <f aca="false">1-AE819/AF819</f>
        <v>0</v>
      </c>
      <c r="AH819" s="74" t="n">
        <f aca="false">IF(R819&gt;0,AH818+1,0)</f>
        <v>0</v>
      </c>
      <c r="AI819" s="74" t="n">
        <f aca="false">IF(U819&gt;0,AI818+1,0)</f>
        <v>31</v>
      </c>
      <c r="AJ819" s="74" t="n">
        <f aca="false">IF(G819&gt;0,AJ818+1,0)</f>
        <v>1</v>
      </c>
      <c r="AK819" s="74" t="n">
        <f aca="false">IF(G819&lt;=0,AK818+1,0)</f>
        <v>0</v>
      </c>
      <c r="AL819" s="74" t="n">
        <f aca="false">IF(K819&gt;0,AL818+1,0)</f>
        <v>1</v>
      </c>
      <c r="AM819" s="74" t="n">
        <f aca="false">IF(K819&lt;=0,AM818+1,0)</f>
        <v>0</v>
      </c>
    </row>
    <row r="820" customFormat="false" ht="15" hidden="false" customHeight="false" outlineLevel="0" collapsed="false">
      <c r="A820" s="61" t="n">
        <v>819</v>
      </c>
      <c r="B820" s="62" t="n">
        <v>43216.40625</v>
      </c>
      <c r="C820" s="63" t="n">
        <f aca="false">YEAR(B820)</f>
        <v>2018</v>
      </c>
      <c r="D820" s="32" t="s">
        <v>277</v>
      </c>
      <c r="E820" s="64" t="n">
        <v>10585.1</v>
      </c>
      <c r="F820" s="65" t="n">
        <v>-0.001</v>
      </c>
      <c r="G820" s="66" t="n">
        <v>-10.5851</v>
      </c>
      <c r="H820" s="67" t="n">
        <f aca="false">E820+IF(D820="Long",1,-1)*G820</f>
        <v>10574.5149</v>
      </c>
      <c r="I820" s="68" t="n">
        <f aca="false">Assumptions!$B$58</f>
        <v>5.35750011455817</v>
      </c>
      <c r="J820" s="68" t="n">
        <f aca="false">INDEX(Yearly!$T$5:$T$22,MATCH(C820,Yearly!$A$5:$A$22,0))</f>
        <v>0.774578329815639</v>
      </c>
      <c r="K820" s="68" t="n">
        <f aca="false">G820-I820-J820</f>
        <v>-16.7171784443738</v>
      </c>
      <c r="L820" s="69" t="n">
        <f aca="false">(I820+J820)/Assumptions!$B$8</f>
        <v>0.000270386347003446</v>
      </c>
      <c r="M820" s="70" t="n">
        <f aca="false">F820-L820</f>
        <v>-0.00127038634700345</v>
      </c>
      <c r="N820" s="71" t="n">
        <f aca="false">G820*Assumptions!$B$7</f>
        <v>-83251.8115</v>
      </c>
      <c r="O820" s="71" t="n">
        <f aca="false">K820*Assumptions!$B$7</f>
        <v>-131480.608465</v>
      </c>
      <c r="P820" s="68" t="n">
        <f aca="false">P819+G820</f>
        <v>13062.66106</v>
      </c>
      <c r="Q820" s="68" t="n">
        <f aca="false">MAX(Q819,P820)</f>
        <v>13073.24616</v>
      </c>
      <c r="R820" s="68" t="n">
        <f aca="false">Q820-P820</f>
        <v>10.5851000000002</v>
      </c>
      <c r="S820" s="68" t="n">
        <f aca="false">S819+K820</f>
        <v>8074.50571237558</v>
      </c>
      <c r="T820" s="68" t="n">
        <f aca="false">MAX(T819,S820)</f>
        <v>8091.34608259555</v>
      </c>
      <c r="U820" s="68" t="n">
        <f aca="false">T820-S820</f>
        <v>16.8403702199621</v>
      </c>
      <c r="V820" s="70" t="n">
        <f aca="false">V819+F820</f>
        <v>2.2825</v>
      </c>
      <c r="W820" s="70" t="n">
        <f aca="false">MAX(W819,V820)</f>
        <v>2.2835</v>
      </c>
      <c r="X820" s="70" t="n">
        <f aca="false">W820-V820</f>
        <v>0.00099999999999989</v>
      </c>
      <c r="Y820" s="70" t="n">
        <f aca="false">Y819+M820</f>
        <v>2.06255351448703</v>
      </c>
      <c r="Z820" s="70" t="n">
        <f aca="false">MAX(Z819,Y820)</f>
        <v>2.06382390083403</v>
      </c>
      <c r="AA820" s="70" t="n">
        <f aca="false">Z820-Y820</f>
        <v>0.0012703863470036</v>
      </c>
      <c r="AB820" s="72" t="n">
        <f aca="false">AB819*(1+F820)</f>
        <v>8.76304740781274</v>
      </c>
      <c r="AC820" s="73" t="n">
        <f aca="false">MAX(AC819,AB820)</f>
        <v>8.77181922703978</v>
      </c>
      <c r="AD820" s="70" t="n">
        <f aca="false">1-AB820/AC820</f>
        <v>0.001</v>
      </c>
      <c r="AE820" s="73" t="n">
        <f aca="false">AE819*(1+M820)</f>
        <v>7.03664251710605</v>
      </c>
      <c r="AF820" s="73" t="n">
        <f aca="false">MAX(AF819,AE820)</f>
        <v>7.04559314244074</v>
      </c>
      <c r="AG820" s="70" t="n">
        <f aca="false">1-AE820/AF820</f>
        <v>0.00127038634700349</v>
      </c>
      <c r="AH820" s="74" t="n">
        <f aca="false">IF(R820&gt;0,AH819+1,0)</f>
        <v>1</v>
      </c>
      <c r="AI820" s="74" t="n">
        <f aca="false">IF(U820&gt;0,AI819+1,0)</f>
        <v>32</v>
      </c>
      <c r="AJ820" s="74" t="n">
        <f aca="false">IF(G820&gt;0,AJ819+1,0)</f>
        <v>0</v>
      </c>
      <c r="AK820" s="74" t="n">
        <f aca="false">IF(G820&lt;=0,AK819+1,0)</f>
        <v>1</v>
      </c>
      <c r="AL820" s="74" t="n">
        <f aca="false">IF(K820&gt;0,AL819+1,0)</f>
        <v>0</v>
      </c>
      <c r="AM820" s="74" t="n">
        <f aca="false">IF(K820&lt;=0,AM819+1,0)</f>
        <v>1</v>
      </c>
    </row>
    <row r="821" customFormat="false" ht="15" hidden="false" customHeight="false" outlineLevel="0" collapsed="false">
      <c r="A821" s="61" t="n">
        <v>820</v>
      </c>
      <c r="B821" s="62" t="n">
        <v>43216.5763888889</v>
      </c>
      <c r="C821" s="63" t="n">
        <f aca="false">YEAR(B821)</f>
        <v>2018</v>
      </c>
      <c r="D821" s="32" t="s">
        <v>277</v>
      </c>
      <c r="E821" s="64" t="n">
        <v>10575.9</v>
      </c>
      <c r="F821" s="65" t="n">
        <v>0.0101</v>
      </c>
      <c r="G821" s="66" t="n">
        <v>106.81659</v>
      </c>
      <c r="H821" s="67" t="n">
        <f aca="false">E821+IF(D821="Long",1,-1)*G821</f>
        <v>10682.71659</v>
      </c>
      <c r="I821" s="68" t="n">
        <f aca="false">Assumptions!$B$58</f>
        <v>5.35750011455817</v>
      </c>
      <c r="J821" s="68" t="n">
        <f aca="false">INDEX(Yearly!$T$5:$T$22,MATCH(C821,Yearly!$A$5:$A$22,0))</f>
        <v>0.774578329815639</v>
      </c>
      <c r="K821" s="68" t="n">
        <f aca="false">G821-I821-J821</f>
        <v>100.684511555626</v>
      </c>
      <c r="L821" s="69" t="n">
        <f aca="false">(I821+J821)/Assumptions!$B$8</f>
        <v>0.000270386347003446</v>
      </c>
      <c r="M821" s="70" t="n">
        <f aca="false">F821-L821</f>
        <v>0.00982961365299655</v>
      </c>
      <c r="N821" s="71" t="n">
        <f aca="false">G821*Assumptions!$B$7</f>
        <v>840112.48035</v>
      </c>
      <c r="O821" s="71" t="n">
        <f aca="false">K821*Assumptions!$B$7</f>
        <v>791883.683385</v>
      </c>
      <c r="P821" s="68" t="n">
        <f aca="false">P820+G821</f>
        <v>13169.47765</v>
      </c>
      <c r="Q821" s="68" t="n">
        <f aca="false">MAX(Q820,P821)</f>
        <v>13169.47765</v>
      </c>
      <c r="R821" s="68" t="n">
        <f aca="false">Q821-P821</f>
        <v>0</v>
      </c>
      <c r="S821" s="68" t="n">
        <f aca="false">S820+K821</f>
        <v>8175.19022393121</v>
      </c>
      <c r="T821" s="68" t="n">
        <f aca="false">MAX(T820,S821)</f>
        <v>8175.19022393121</v>
      </c>
      <c r="U821" s="68" t="n">
        <f aca="false">T821-S821</f>
        <v>0</v>
      </c>
      <c r="V821" s="70" t="n">
        <f aca="false">V820+F821</f>
        <v>2.2926</v>
      </c>
      <c r="W821" s="70" t="n">
        <f aca="false">MAX(W820,V821)</f>
        <v>2.2926</v>
      </c>
      <c r="X821" s="70" t="n">
        <f aca="false">W821-V821</f>
        <v>0</v>
      </c>
      <c r="Y821" s="70" t="n">
        <f aca="false">Y820+M821</f>
        <v>2.07238312814002</v>
      </c>
      <c r="Z821" s="70" t="n">
        <f aca="false">MAX(Z820,Y821)</f>
        <v>2.07238312814002</v>
      </c>
      <c r="AA821" s="70" t="n">
        <f aca="false">Z821-Y821</f>
        <v>0</v>
      </c>
      <c r="AB821" s="72" t="n">
        <f aca="false">AB820*(1+F821)</f>
        <v>8.85155418663165</v>
      </c>
      <c r="AC821" s="73" t="n">
        <f aca="false">MAX(AC820,AB821)</f>
        <v>8.85155418663165</v>
      </c>
      <c r="AD821" s="70" t="n">
        <f aca="false">1-AB821/AC821</f>
        <v>0</v>
      </c>
      <c r="AE821" s="73" t="n">
        <f aca="false">AE820*(1+M821)</f>
        <v>7.10580999446345</v>
      </c>
      <c r="AF821" s="73" t="n">
        <f aca="false">MAX(AF820,AE821)</f>
        <v>7.10580999446345</v>
      </c>
      <c r="AG821" s="70" t="n">
        <f aca="false">1-AE821/AF821</f>
        <v>0</v>
      </c>
      <c r="AH821" s="74" t="n">
        <f aca="false">IF(R821&gt;0,AH820+1,0)</f>
        <v>0</v>
      </c>
      <c r="AI821" s="74" t="n">
        <f aca="false">IF(U821&gt;0,AI820+1,0)</f>
        <v>0</v>
      </c>
      <c r="AJ821" s="74" t="n">
        <f aca="false">IF(G821&gt;0,AJ820+1,0)</f>
        <v>1</v>
      </c>
      <c r="AK821" s="74" t="n">
        <f aca="false">IF(G821&lt;=0,AK820+1,0)</f>
        <v>0</v>
      </c>
      <c r="AL821" s="74" t="n">
        <f aca="false">IF(K821&gt;0,AL820+1,0)</f>
        <v>1</v>
      </c>
      <c r="AM821" s="74" t="n">
        <f aca="false">IF(K821&lt;=0,AM820+1,0)</f>
        <v>0</v>
      </c>
    </row>
    <row r="822" customFormat="false" ht="15" hidden="false" customHeight="false" outlineLevel="0" collapsed="false">
      <c r="A822" s="61" t="n">
        <v>821</v>
      </c>
      <c r="B822" s="62" t="n">
        <v>43223.5729166667</v>
      </c>
      <c r="C822" s="63" t="n">
        <f aca="false">YEAR(B822)</f>
        <v>2018</v>
      </c>
      <c r="D822" s="32" t="s">
        <v>277</v>
      </c>
      <c r="E822" s="64" t="n">
        <v>10694.15</v>
      </c>
      <c r="F822" s="65" t="n">
        <v>-0.0029</v>
      </c>
      <c r="G822" s="66" t="n">
        <v>-31.013035</v>
      </c>
      <c r="H822" s="67" t="n">
        <f aca="false">E822+IF(D822="Long",1,-1)*G822</f>
        <v>10663.136965</v>
      </c>
      <c r="I822" s="68" t="n">
        <f aca="false">Assumptions!$B$58</f>
        <v>5.35750011455817</v>
      </c>
      <c r="J822" s="68" t="n">
        <f aca="false">INDEX(Yearly!$T$5:$T$22,MATCH(C822,Yearly!$A$5:$A$22,0))</f>
        <v>0.774578329815639</v>
      </c>
      <c r="K822" s="68" t="n">
        <f aca="false">G822-I822-J822</f>
        <v>-37.1451134443738</v>
      </c>
      <c r="L822" s="69" t="n">
        <f aca="false">(I822+J822)/Assumptions!$B$8</f>
        <v>0.000270386347003446</v>
      </c>
      <c r="M822" s="70" t="n">
        <f aca="false">F822-L822</f>
        <v>-0.00317038634700345</v>
      </c>
      <c r="N822" s="71" t="n">
        <f aca="false">G822*Assumptions!$B$7</f>
        <v>-243917.520275</v>
      </c>
      <c r="O822" s="71" t="n">
        <f aca="false">K822*Assumptions!$B$7</f>
        <v>-292146.31724</v>
      </c>
      <c r="P822" s="68" t="n">
        <f aca="false">P821+G822</f>
        <v>13138.464615</v>
      </c>
      <c r="Q822" s="68" t="n">
        <f aca="false">MAX(Q821,P822)</f>
        <v>13169.47765</v>
      </c>
      <c r="R822" s="68" t="n">
        <f aca="false">Q822-P822</f>
        <v>31.0130349999999</v>
      </c>
      <c r="S822" s="68" t="n">
        <f aca="false">S821+K822</f>
        <v>8138.04511048684</v>
      </c>
      <c r="T822" s="68" t="n">
        <f aca="false">MAX(T821,S822)</f>
        <v>8175.19022393121</v>
      </c>
      <c r="U822" s="68" t="n">
        <f aca="false">T822-S822</f>
        <v>37.1451134443742</v>
      </c>
      <c r="V822" s="70" t="n">
        <f aca="false">V821+F822</f>
        <v>2.2897</v>
      </c>
      <c r="W822" s="70" t="n">
        <f aca="false">MAX(W821,V822)</f>
        <v>2.2926</v>
      </c>
      <c r="X822" s="70" t="n">
        <f aca="false">W822-V822</f>
        <v>0.0028999999999999</v>
      </c>
      <c r="Y822" s="70" t="n">
        <f aca="false">Y821+M822</f>
        <v>2.06921274179302</v>
      </c>
      <c r="Z822" s="70" t="n">
        <f aca="false">MAX(Z821,Y822)</f>
        <v>2.07238312814002</v>
      </c>
      <c r="AA822" s="70" t="n">
        <f aca="false">Z822-Y822</f>
        <v>0.00317038634700362</v>
      </c>
      <c r="AB822" s="72" t="n">
        <f aca="false">AB821*(1+F822)</f>
        <v>8.82588467949042</v>
      </c>
      <c r="AC822" s="73" t="n">
        <f aca="false">MAX(AC821,AB822)</f>
        <v>8.85155418663165</v>
      </c>
      <c r="AD822" s="70" t="n">
        <f aca="false">1-AB822/AC822</f>
        <v>0.00290000000000012</v>
      </c>
      <c r="AE822" s="73" t="n">
        <f aca="false">AE821*(1+M822)</f>
        <v>7.0832818314726</v>
      </c>
      <c r="AF822" s="73" t="n">
        <f aca="false">MAX(AF821,AE822)</f>
        <v>7.10580999446345</v>
      </c>
      <c r="AG822" s="70" t="n">
        <f aca="false">1-AE822/AF822</f>
        <v>0.0031703863470034</v>
      </c>
      <c r="AH822" s="74" t="n">
        <f aca="false">IF(R822&gt;0,AH821+1,0)</f>
        <v>1</v>
      </c>
      <c r="AI822" s="74" t="n">
        <f aca="false">IF(U822&gt;0,AI821+1,0)</f>
        <v>1</v>
      </c>
      <c r="AJ822" s="74" t="n">
        <f aca="false">IF(G822&gt;0,AJ821+1,0)</f>
        <v>0</v>
      </c>
      <c r="AK822" s="74" t="n">
        <f aca="false">IF(G822&lt;=0,AK821+1,0)</f>
        <v>1</v>
      </c>
      <c r="AL822" s="74" t="n">
        <f aca="false">IF(K822&gt;0,AL821+1,0)</f>
        <v>0</v>
      </c>
      <c r="AM822" s="74" t="n">
        <f aca="false">IF(K822&lt;=0,AM821+1,0)</f>
        <v>1</v>
      </c>
    </row>
    <row r="823" customFormat="false" ht="15" hidden="false" customHeight="false" outlineLevel="0" collapsed="false">
      <c r="A823" s="61" t="n">
        <v>822</v>
      </c>
      <c r="B823" s="62" t="n">
        <v>43227.53125</v>
      </c>
      <c r="C823" s="63" t="n">
        <f aca="false">YEAR(B823)</f>
        <v>2018</v>
      </c>
      <c r="D823" s="32" t="s">
        <v>277</v>
      </c>
      <c r="E823" s="64" t="n">
        <v>10670.9</v>
      </c>
      <c r="F823" s="65" t="n">
        <v>0.0068</v>
      </c>
      <c r="G823" s="66" t="n">
        <v>72.56212</v>
      </c>
      <c r="H823" s="67" t="n">
        <f aca="false">E823+IF(D823="Long",1,-1)*G823</f>
        <v>10743.46212</v>
      </c>
      <c r="I823" s="68" t="n">
        <f aca="false">Assumptions!$B$58</f>
        <v>5.35750011455817</v>
      </c>
      <c r="J823" s="68" t="n">
        <f aca="false">INDEX(Yearly!$T$5:$T$22,MATCH(C823,Yearly!$A$5:$A$22,0))</f>
        <v>0.774578329815639</v>
      </c>
      <c r="K823" s="68" t="n">
        <f aca="false">G823-I823-J823</f>
        <v>66.4300415556262</v>
      </c>
      <c r="L823" s="69" t="n">
        <f aca="false">(I823+J823)/Assumptions!$B$8</f>
        <v>0.000270386347003446</v>
      </c>
      <c r="M823" s="70" t="n">
        <f aca="false">F823-L823</f>
        <v>0.00652961365299655</v>
      </c>
      <c r="N823" s="71" t="n">
        <f aca="false">G823*Assumptions!$B$7</f>
        <v>570701.0738</v>
      </c>
      <c r="O823" s="71" t="n">
        <f aca="false">K823*Assumptions!$B$7</f>
        <v>522472.276835</v>
      </c>
      <c r="P823" s="68" t="n">
        <f aca="false">P822+G823</f>
        <v>13211.026735</v>
      </c>
      <c r="Q823" s="68" t="n">
        <f aca="false">MAX(Q822,P823)</f>
        <v>13211.026735</v>
      </c>
      <c r="R823" s="68" t="n">
        <f aca="false">Q823-P823</f>
        <v>0</v>
      </c>
      <c r="S823" s="68" t="n">
        <f aca="false">S822+K823</f>
        <v>8204.47515204246</v>
      </c>
      <c r="T823" s="68" t="n">
        <f aca="false">MAX(T822,S823)</f>
        <v>8204.47515204246</v>
      </c>
      <c r="U823" s="68" t="n">
        <f aca="false">T823-S823</f>
        <v>0</v>
      </c>
      <c r="V823" s="70" t="n">
        <f aca="false">V822+F823</f>
        <v>2.2965</v>
      </c>
      <c r="W823" s="70" t="n">
        <f aca="false">MAX(W822,V823)</f>
        <v>2.2965</v>
      </c>
      <c r="X823" s="70" t="n">
        <f aca="false">W823-V823</f>
        <v>0</v>
      </c>
      <c r="Y823" s="70" t="n">
        <f aca="false">Y822+M823</f>
        <v>2.07574235544602</v>
      </c>
      <c r="Z823" s="70" t="n">
        <f aca="false">MAX(Z822,Y823)</f>
        <v>2.07574235544602</v>
      </c>
      <c r="AA823" s="70" t="n">
        <f aca="false">Z823-Y823</f>
        <v>0</v>
      </c>
      <c r="AB823" s="72" t="n">
        <f aca="false">AB822*(1+F823)</f>
        <v>8.88590069531095</v>
      </c>
      <c r="AC823" s="73" t="n">
        <f aca="false">MAX(AC822,AB823)</f>
        <v>8.88590069531095</v>
      </c>
      <c r="AD823" s="70" t="n">
        <f aca="false">1-AB823/AC823</f>
        <v>0</v>
      </c>
      <c r="AE823" s="73" t="n">
        <f aca="false">AE822*(1+M823)</f>
        <v>7.12953292522741</v>
      </c>
      <c r="AF823" s="73" t="n">
        <f aca="false">MAX(AF822,AE823)</f>
        <v>7.12953292522741</v>
      </c>
      <c r="AG823" s="70" t="n">
        <f aca="false">1-AE823/AF823</f>
        <v>0</v>
      </c>
      <c r="AH823" s="74" t="n">
        <f aca="false">IF(R823&gt;0,AH822+1,0)</f>
        <v>0</v>
      </c>
      <c r="AI823" s="74" t="n">
        <f aca="false">IF(U823&gt;0,AI822+1,0)</f>
        <v>0</v>
      </c>
      <c r="AJ823" s="74" t="n">
        <f aca="false">IF(G823&gt;0,AJ822+1,0)</f>
        <v>1</v>
      </c>
      <c r="AK823" s="74" t="n">
        <f aca="false">IF(G823&lt;=0,AK822+1,0)</f>
        <v>0</v>
      </c>
      <c r="AL823" s="74" t="n">
        <f aca="false">IF(K823&gt;0,AL822+1,0)</f>
        <v>1</v>
      </c>
      <c r="AM823" s="74" t="n">
        <f aca="false">IF(K823&lt;=0,AM822+1,0)</f>
        <v>0</v>
      </c>
    </row>
    <row r="824" customFormat="false" ht="15" hidden="false" customHeight="false" outlineLevel="0" collapsed="false">
      <c r="A824" s="61" t="n">
        <v>823</v>
      </c>
      <c r="B824" s="62" t="n">
        <v>43231.4131944445</v>
      </c>
      <c r="C824" s="63" t="n">
        <f aca="false">YEAR(B824)</f>
        <v>2018</v>
      </c>
      <c r="D824" s="32" t="s">
        <v>277</v>
      </c>
      <c r="E824" s="64" t="n">
        <v>10741.15</v>
      </c>
      <c r="F824" s="65" t="n">
        <v>-0.0023</v>
      </c>
      <c r="G824" s="66" t="n">
        <v>-24.704645</v>
      </c>
      <c r="H824" s="67" t="n">
        <f aca="false">E824+IF(D824="Long",1,-1)*G824</f>
        <v>10716.445355</v>
      </c>
      <c r="I824" s="68" t="n">
        <f aca="false">Assumptions!$B$58</f>
        <v>5.35750011455817</v>
      </c>
      <c r="J824" s="68" t="n">
        <f aca="false">INDEX(Yearly!$T$5:$T$22,MATCH(C824,Yearly!$A$5:$A$22,0))</f>
        <v>0.774578329815639</v>
      </c>
      <c r="K824" s="68" t="n">
        <f aca="false">G824-I824-J824</f>
        <v>-30.8367234443738</v>
      </c>
      <c r="L824" s="69" t="n">
        <f aca="false">(I824+J824)/Assumptions!$B$8</f>
        <v>0.000270386347003446</v>
      </c>
      <c r="M824" s="70" t="n">
        <f aca="false">F824-L824</f>
        <v>-0.00257038634700345</v>
      </c>
      <c r="N824" s="71" t="n">
        <f aca="false">G824*Assumptions!$B$7</f>
        <v>-194302.032925</v>
      </c>
      <c r="O824" s="71" t="n">
        <f aca="false">K824*Assumptions!$B$7</f>
        <v>-242530.82989</v>
      </c>
      <c r="P824" s="68" t="n">
        <f aca="false">P823+G824</f>
        <v>13186.32209</v>
      </c>
      <c r="Q824" s="68" t="n">
        <f aca="false">MAX(Q823,P824)</f>
        <v>13211.026735</v>
      </c>
      <c r="R824" s="68" t="n">
        <f aca="false">Q824-P824</f>
        <v>24.7046449999998</v>
      </c>
      <c r="S824" s="68" t="n">
        <f aca="false">S823+K824</f>
        <v>8173.63842859809</v>
      </c>
      <c r="T824" s="68" t="n">
        <f aca="false">MAX(T823,S824)</f>
        <v>8204.47515204246</v>
      </c>
      <c r="U824" s="68" t="n">
        <f aca="false">T824-S824</f>
        <v>30.836723444374</v>
      </c>
      <c r="V824" s="70" t="n">
        <f aca="false">V823+F824</f>
        <v>2.2942</v>
      </c>
      <c r="W824" s="70" t="n">
        <f aca="false">MAX(W823,V824)</f>
        <v>2.2965</v>
      </c>
      <c r="X824" s="70" t="n">
        <f aca="false">W824-V824</f>
        <v>0.00229999999999997</v>
      </c>
      <c r="Y824" s="70" t="n">
        <f aca="false">Y823+M824</f>
        <v>2.07317196909901</v>
      </c>
      <c r="Z824" s="70" t="n">
        <f aca="false">MAX(Z823,Y824)</f>
        <v>2.07574235544602</v>
      </c>
      <c r="AA824" s="70" t="n">
        <f aca="false">Z824-Y824</f>
        <v>0.00257038634700324</v>
      </c>
      <c r="AB824" s="72" t="n">
        <f aca="false">AB823*(1+F824)</f>
        <v>8.86546312371174</v>
      </c>
      <c r="AC824" s="73" t="n">
        <f aca="false">MAX(AC823,AB824)</f>
        <v>8.88590069531095</v>
      </c>
      <c r="AD824" s="70" t="n">
        <f aca="false">1-AB824/AC824</f>
        <v>0.00229999999999997</v>
      </c>
      <c r="AE824" s="73" t="n">
        <f aca="false">AE823*(1+M824)</f>
        <v>7.11120727113589</v>
      </c>
      <c r="AF824" s="73" t="n">
        <f aca="false">MAX(AF823,AE824)</f>
        <v>7.12953292522741</v>
      </c>
      <c r="AG824" s="70" t="n">
        <f aca="false">1-AE824/AF824</f>
        <v>0.00257038634700346</v>
      </c>
      <c r="AH824" s="74" t="n">
        <f aca="false">IF(R824&gt;0,AH823+1,0)</f>
        <v>1</v>
      </c>
      <c r="AI824" s="74" t="n">
        <f aca="false">IF(U824&gt;0,AI823+1,0)</f>
        <v>1</v>
      </c>
      <c r="AJ824" s="74" t="n">
        <f aca="false">IF(G824&gt;0,AJ823+1,0)</f>
        <v>0</v>
      </c>
      <c r="AK824" s="74" t="n">
        <f aca="false">IF(G824&lt;=0,AK823+1,0)</f>
        <v>1</v>
      </c>
      <c r="AL824" s="74" t="n">
        <f aca="false">IF(K824&gt;0,AL823+1,0)</f>
        <v>0</v>
      </c>
      <c r="AM824" s="74" t="n">
        <f aca="false">IF(K824&lt;=0,AM823+1,0)</f>
        <v>1</v>
      </c>
    </row>
    <row r="825" customFormat="false" ht="15" hidden="false" customHeight="false" outlineLevel="0" collapsed="false">
      <c r="A825" s="61" t="n">
        <v>824</v>
      </c>
      <c r="B825" s="62" t="n">
        <v>43236.5729166667</v>
      </c>
      <c r="C825" s="63" t="n">
        <f aca="false">YEAR(B825)</f>
        <v>2018</v>
      </c>
      <c r="D825" s="32" t="s">
        <v>277</v>
      </c>
      <c r="E825" s="64" t="n">
        <v>10778.7</v>
      </c>
      <c r="F825" s="65" t="n">
        <v>-0.0032</v>
      </c>
      <c r="G825" s="66" t="n">
        <v>-34.49184</v>
      </c>
      <c r="H825" s="67" t="n">
        <f aca="false">E825+IF(D825="Long",1,-1)*G825</f>
        <v>10744.20816</v>
      </c>
      <c r="I825" s="68" t="n">
        <f aca="false">Assumptions!$B$58</f>
        <v>5.35750011455817</v>
      </c>
      <c r="J825" s="68" t="n">
        <f aca="false">INDEX(Yearly!$T$5:$T$22,MATCH(C825,Yearly!$A$5:$A$22,0))</f>
        <v>0.774578329815639</v>
      </c>
      <c r="K825" s="68" t="n">
        <f aca="false">G825-I825-J825</f>
        <v>-40.6239184443738</v>
      </c>
      <c r="L825" s="69" t="n">
        <f aca="false">(I825+J825)/Assumptions!$B$8</f>
        <v>0.000270386347003446</v>
      </c>
      <c r="M825" s="70" t="n">
        <f aca="false">F825-L825</f>
        <v>-0.00347038634700345</v>
      </c>
      <c r="N825" s="71" t="n">
        <f aca="false">G825*Assumptions!$B$7</f>
        <v>-271278.3216</v>
      </c>
      <c r="O825" s="71" t="n">
        <f aca="false">K825*Assumptions!$B$7</f>
        <v>-319507.118565</v>
      </c>
      <c r="P825" s="68" t="n">
        <f aca="false">P824+G825</f>
        <v>13151.83025</v>
      </c>
      <c r="Q825" s="68" t="n">
        <f aca="false">MAX(Q824,P825)</f>
        <v>13211.026735</v>
      </c>
      <c r="R825" s="68" t="n">
        <f aca="false">Q825-P825</f>
        <v>59.1964850000004</v>
      </c>
      <c r="S825" s="68" t="n">
        <f aca="false">S824+K825</f>
        <v>8133.01451015371</v>
      </c>
      <c r="T825" s="68" t="n">
        <f aca="false">MAX(T824,S825)</f>
        <v>8204.47515204246</v>
      </c>
      <c r="U825" s="68" t="n">
        <f aca="false">T825-S825</f>
        <v>71.4606418887479</v>
      </c>
      <c r="V825" s="70" t="n">
        <f aca="false">V824+F825</f>
        <v>2.291</v>
      </c>
      <c r="W825" s="70" t="n">
        <f aca="false">MAX(W824,V825)</f>
        <v>2.2965</v>
      </c>
      <c r="X825" s="70" t="n">
        <f aca="false">W825-V825</f>
        <v>0.00550000000000006</v>
      </c>
      <c r="Y825" s="70" t="n">
        <f aca="false">Y824+M825</f>
        <v>2.06970158275201</v>
      </c>
      <c r="Z825" s="70" t="n">
        <f aca="false">MAX(Z824,Y825)</f>
        <v>2.07574235544602</v>
      </c>
      <c r="AA825" s="70" t="n">
        <f aca="false">Z825-Y825</f>
        <v>0.0060407726940066</v>
      </c>
      <c r="AB825" s="72" t="n">
        <f aca="false">AB824*(1+F825)</f>
        <v>8.83709364171586</v>
      </c>
      <c r="AC825" s="73" t="n">
        <f aca="false">MAX(AC824,AB825)</f>
        <v>8.88590069531095</v>
      </c>
      <c r="AD825" s="70" t="n">
        <f aca="false">1-AB825/AC825</f>
        <v>0.00549264000000005</v>
      </c>
      <c r="AE825" s="73" t="n">
        <f aca="false">AE824*(1+M825)</f>
        <v>7.08652863451143</v>
      </c>
      <c r="AF825" s="73" t="n">
        <f aca="false">MAX(AF824,AE825)</f>
        <v>7.12953292522741</v>
      </c>
      <c r="AG825" s="70" t="n">
        <f aca="false">1-AE825/AF825</f>
        <v>0.00603185246032179</v>
      </c>
      <c r="AH825" s="74" t="n">
        <f aca="false">IF(R825&gt;0,AH824+1,0)</f>
        <v>2</v>
      </c>
      <c r="AI825" s="74" t="n">
        <f aca="false">IF(U825&gt;0,AI824+1,0)</f>
        <v>2</v>
      </c>
      <c r="AJ825" s="74" t="n">
        <f aca="false">IF(G825&gt;0,AJ824+1,0)</f>
        <v>0</v>
      </c>
      <c r="AK825" s="74" t="n">
        <f aca="false">IF(G825&lt;=0,AK824+1,0)</f>
        <v>2</v>
      </c>
      <c r="AL825" s="74" t="n">
        <f aca="false">IF(K825&gt;0,AL824+1,0)</f>
        <v>0</v>
      </c>
      <c r="AM825" s="74" t="n">
        <f aca="false">IF(K825&lt;=0,AM824+1,0)</f>
        <v>2</v>
      </c>
    </row>
    <row r="826" customFormat="false" ht="15" hidden="false" customHeight="false" outlineLevel="0" collapsed="false">
      <c r="A826" s="61" t="n">
        <v>825</v>
      </c>
      <c r="B826" s="62" t="n">
        <v>43245.40625</v>
      </c>
      <c r="C826" s="63" t="n">
        <f aca="false">YEAR(B826)</f>
        <v>2018</v>
      </c>
      <c r="D826" s="32" t="s">
        <v>277</v>
      </c>
      <c r="E826" s="64" t="n">
        <v>10555</v>
      </c>
      <c r="F826" s="65" t="n">
        <v>0.0023</v>
      </c>
      <c r="G826" s="66" t="n">
        <v>24.2765</v>
      </c>
      <c r="H826" s="67" t="n">
        <f aca="false">E826+IF(D826="Long",1,-1)*G826</f>
        <v>10579.2765</v>
      </c>
      <c r="I826" s="68" t="n">
        <f aca="false">Assumptions!$B$58</f>
        <v>5.35750011455817</v>
      </c>
      <c r="J826" s="68" t="n">
        <f aca="false">INDEX(Yearly!$T$5:$T$22,MATCH(C826,Yearly!$A$5:$A$22,0))</f>
        <v>0.774578329815639</v>
      </c>
      <c r="K826" s="68" t="n">
        <f aca="false">G826-I826-J826</f>
        <v>18.1444215556262</v>
      </c>
      <c r="L826" s="69" t="n">
        <f aca="false">(I826+J826)/Assumptions!$B$8</f>
        <v>0.000270386347003446</v>
      </c>
      <c r="M826" s="70" t="n">
        <f aca="false">F826-L826</f>
        <v>0.00202961365299655</v>
      </c>
      <c r="N826" s="71" t="n">
        <f aca="false">G826*Assumptions!$B$7</f>
        <v>190934.6725</v>
      </c>
      <c r="O826" s="71" t="n">
        <f aca="false">K826*Assumptions!$B$7</f>
        <v>142705.875535</v>
      </c>
      <c r="P826" s="68" t="n">
        <f aca="false">P825+G826</f>
        <v>13176.10675</v>
      </c>
      <c r="Q826" s="68" t="n">
        <f aca="false">MAX(Q825,P826)</f>
        <v>13211.026735</v>
      </c>
      <c r="R826" s="68" t="n">
        <f aca="false">Q826-P826</f>
        <v>34.9199850000005</v>
      </c>
      <c r="S826" s="68" t="n">
        <f aca="false">S825+K826</f>
        <v>8151.15893170934</v>
      </c>
      <c r="T826" s="68" t="n">
        <f aca="false">MAX(T825,S826)</f>
        <v>8204.47515204246</v>
      </c>
      <c r="U826" s="68" t="n">
        <f aca="false">T826-S826</f>
        <v>53.3162203331221</v>
      </c>
      <c r="V826" s="70" t="n">
        <f aca="false">V825+F826</f>
        <v>2.2933</v>
      </c>
      <c r="W826" s="70" t="n">
        <f aca="false">MAX(W825,V826)</f>
        <v>2.2965</v>
      </c>
      <c r="X826" s="70" t="n">
        <f aca="false">W826-V826</f>
        <v>0.00320000000000009</v>
      </c>
      <c r="Y826" s="70" t="n">
        <f aca="false">Y825+M826</f>
        <v>2.07173119640501</v>
      </c>
      <c r="Z826" s="70" t="n">
        <f aca="false">MAX(Z825,Y826)</f>
        <v>2.07574235544602</v>
      </c>
      <c r="AA826" s="70" t="n">
        <f aca="false">Z826-Y826</f>
        <v>0.0040111590410099</v>
      </c>
      <c r="AB826" s="72" t="n">
        <f aca="false">AB825*(1+F826)</f>
        <v>8.85741895709181</v>
      </c>
      <c r="AC826" s="73" t="n">
        <f aca="false">MAX(AC825,AB826)</f>
        <v>8.88590069531095</v>
      </c>
      <c r="AD826" s="70" t="n">
        <f aca="false">1-AB826/AC826</f>
        <v>0.00320527307200014</v>
      </c>
      <c r="AE826" s="73" t="n">
        <f aca="false">AE825*(1+M826)</f>
        <v>7.10091154978038</v>
      </c>
      <c r="AF826" s="73" t="n">
        <f aca="false">MAX(AF825,AE826)</f>
        <v>7.12953292522741</v>
      </c>
      <c r="AG826" s="70" t="n">
        <f aca="false">1-AE826/AF826</f>
        <v>0.00401448113743164</v>
      </c>
      <c r="AH826" s="74" t="n">
        <f aca="false">IF(R826&gt;0,AH825+1,0)</f>
        <v>3</v>
      </c>
      <c r="AI826" s="74" t="n">
        <f aca="false">IF(U826&gt;0,AI825+1,0)</f>
        <v>3</v>
      </c>
      <c r="AJ826" s="74" t="n">
        <f aca="false">IF(G826&gt;0,AJ825+1,0)</f>
        <v>1</v>
      </c>
      <c r="AK826" s="74" t="n">
        <f aca="false">IF(G826&lt;=0,AK825+1,0)</f>
        <v>0</v>
      </c>
      <c r="AL826" s="74" t="n">
        <f aca="false">IF(K826&gt;0,AL825+1,0)</f>
        <v>1</v>
      </c>
      <c r="AM826" s="74" t="n">
        <f aca="false">IF(K826&lt;=0,AM825+1,0)</f>
        <v>0</v>
      </c>
    </row>
    <row r="827" customFormat="false" ht="15" hidden="false" customHeight="false" outlineLevel="0" collapsed="false">
      <c r="A827" s="61" t="n">
        <v>826</v>
      </c>
      <c r="B827" s="62" t="n">
        <v>43250.40625</v>
      </c>
      <c r="C827" s="63" t="n">
        <f aca="false">YEAR(B827)</f>
        <v>2018</v>
      </c>
      <c r="D827" s="32" t="s">
        <v>276</v>
      </c>
      <c r="E827" s="64" t="n">
        <v>10578.85</v>
      </c>
      <c r="F827" s="65" t="n">
        <v>-0.0062</v>
      </c>
      <c r="G827" s="66" t="n">
        <v>-65.58887</v>
      </c>
      <c r="H827" s="67" t="n">
        <f aca="false">E827+IF(D827="Long",1,-1)*G827</f>
        <v>10644.43887</v>
      </c>
      <c r="I827" s="68" t="n">
        <f aca="false">Assumptions!$B$58</f>
        <v>5.35750011455817</v>
      </c>
      <c r="J827" s="68" t="n">
        <f aca="false">INDEX(Yearly!$T$5:$T$22,MATCH(C827,Yearly!$A$5:$A$22,0))</f>
        <v>0.774578329815639</v>
      </c>
      <c r="K827" s="68" t="n">
        <f aca="false">G827-I827-J827</f>
        <v>-71.7209484443738</v>
      </c>
      <c r="L827" s="69" t="n">
        <f aca="false">(I827+J827)/Assumptions!$B$8</f>
        <v>0.000270386347003446</v>
      </c>
      <c r="M827" s="70" t="n">
        <f aca="false">F827-L827</f>
        <v>-0.00647038634700345</v>
      </c>
      <c r="N827" s="71" t="n">
        <f aca="false">G827*Assumptions!$B$7</f>
        <v>-515856.46255</v>
      </c>
      <c r="O827" s="71" t="n">
        <f aca="false">K827*Assumptions!$B$7</f>
        <v>-564085.259515</v>
      </c>
      <c r="P827" s="68" t="n">
        <f aca="false">P826+G827</f>
        <v>13110.51788</v>
      </c>
      <c r="Q827" s="68" t="n">
        <f aca="false">MAX(Q826,P827)</f>
        <v>13211.026735</v>
      </c>
      <c r="R827" s="68" t="n">
        <f aca="false">Q827-P827</f>
        <v>100.508855</v>
      </c>
      <c r="S827" s="68" t="n">
        <f aca="false">S826+K827</f>
        <v>8079.43798326497</v>
      </c>
      <c r="T827" s="68" t="n">
        <f aca="false">MAX(T826,S827)</f>
        <v>8204.47515204246</v>
      </c>
      <c r="U827" s="68" t="n">
        <f aca="false">T827-S827</f>
        <v>125.037168777496</v>
      </c>
      <c r="V827" s="70" t="n">
        <f aca="false">V826+F827</f>
        <v>2.2871</v>
      </c>
      <c r="W827" s="70" t="n">
        <f aca="false">MAX(W826,V827)</f>
        <v>2.2965</v>
      </c>
      <c r="X827" s="70" t="n">
        <f aca="false">W827-V827</f>
        <v>0.0094000000000003</v>
      </c>
      <c r="Y827" s="70" t="n">
        <f aca="false">Y826+M827</f>
        <v>2.065260810058</v>
      </c>
      <c r="Z827" s="70" t="n">
        <f aca="false">MAX(Z826,Y827)</f>
        <v>2.07574235544602</v>
      </c>
      <c r="AA827" s="70" t="n">
        <f aca="false">Z827-Y827</f>
        <v>0.0104815453880134</v>
      </c>
      <c r="AB827" s="72" t="n">
        <f aca="false">AB826*(1+F827)</f>
        <v>8.80250295955784</v>
      </c>
      <c r="AC827" s="73" t="n">
        <f aca="false">MAX(AC826,AB827)</f>
        <v>8.88590069531095</v>
      </c>
      <c r="AD827" s="70" t="n">
        <f aca="false">1-AB827/AC827</f>
        <v>0.00938540037895375</v>
      </c>
      <c r="AE827" s="73" t="n">
        <f aca="false">AE826*(1+M827)</f>
        <v>7.05496590863741</v>
      </c>
      <c r="AF827" s="73" t="n">
        <f aca="false">MAX(AF826,AE827)</f>
        <v>7.12953292522741</v>
      </c>
      <c r="AG827" s="70" t="n">
        <f aca="false">1-AE827/AF827</f>
        <v>0.0104588922404931</v>
      </c>
      <c r="AH827" s="74" t="n">
        <f aca="false">IF(R827&gt;0,AH826+1,0)</f>
        <v>4</v>
      </c>
      <c r="AI827" s="74" t="n">
        <f aca="false">IF(U827&gt;0,AI826+1,0)</f>
        <v>4</v>
      </c>
      <c r="AJ827" s="74" t="n">
        <f aca="false">IF(G827&gt;0,AJ826+1,0)</f>
        <v>0</v>
      </c>
      <c r="AK827" s="74" t="n">
        <f aca="false">IF(G827&lt;=0,AK826+1,0)</f>
        <v>1</v>
      </c>
      <c r="AL827" s="74" t="n">
        <f aca="false">IF(K827&gt;0,AL826+1,0)</f>
        <v>0</v>
      </c>
      <c r="AM827" s="74" t="n">
        <f aca="false">IF(K827&lt;=0,AM826+1,0)</f>
        <v>1</v>
      </c>
    </row>
    <row r="828" customFormat="false" ht="15" hidden="false" customHeight="false" outlineLevel="0" collapsed="false">
      <c r="A828" s="61" t="n">
        <v>827</v>
      </c>
      <c r="B828" s="62" t="n">
        <v>43250.5520833333</v>
      </c>
      <c r="C828" s="63" t="n">
        <f aca="false">YEAR(B828)</f>
        <v>2018</v>
      </c>
      <c r="D828" s="32" t="s">
        <v>277</v>
      </c>
      <c r="E828" s="64" t="n">
        <v>10644.1</v>
      </c>
      <c r="F828" s="65" t="n">
        <v>0.0033</v>
      </c>
      <c r="G828" s="66" t="n">
        <v>35.12553</v>
      </c>
      <c r="H828" s="67" t="n">
        <f aca="false">E828+IF(D828="Long",1,-1)*G828</f>
        <v>10679.22553</v>
      </c>
      <c r="I828" s="68" t="n">
        <f aca="false">Assumptions!$B$58</f>
        <v>5.35750011455817</v>
      </c>
      <c r="J828" s="68" t="n">
        <f aca="false">INDEX(Yearly!$T$5:$T$22,MATCH(C828,Yearly!$A$5:$A$22,0))</f>
        <v>0.774578329815639</v>
      </c>
      <c r="K828" s="68" t="n">
        <f aca="false">G828-I828-J828</f>
        <v>28.9934515556262</v>
      </c>
      <c r="L828" s="69" t="n">
        <f aca="false">(I828+J828)/Assumptions!$B$8</f>
        <v>0.000270386347003446</v>
      </c>
      <c r="M828" s="70" t="n">
        <f aca="false">F828-L828</f>
        <v>0.00302961365299655</v>
      </c>
      <c r="N828" s="71" t="n">
        <f aca="false">G828*Assumptions!$B$7</f>
        <v>276262.29345</v>
      </c>
      <c r="O828" s="71" t="n">
        <f aca="false">K828*Assumptions!$B$7</f>
        <v>228033.496485</v>
      </c>
      <c r="P828" s="68" t="n">
        <f aca="false">P827+G828</f>
        <v>13145.64341</v>
      </c>
      <c r="Q828" s="68" t="n">
        <f aca="false">MAX(Q827,P828)</f>
        <v>13211.026735</v>
      </c>
      <c r="R828" s="68" t="n">
        <f aca="false">Q828-P828</f>
        <v>65.3833250000007</v>
      </c>
      <c r="S828" s="68" t="n">
        <f aca="false">S827+K828</f>
        <v>8108.43143482059</v>
      </c>
      <c r="T828" s="68" t="n">
        <f aca="false">MAX(T827,S828)</f>
        <v>8204.47515204246</v>
      </c>
      <c r="U828" s="68" t="n">
        <f aca="false">T828-S828</f>
        <v>96.0437172218699</v>
      </c>
      <c r="V828" s="70" t="n">
        <f aca="false">V827+F828</f>
        <v>2.2904</v>
      </c>
      <c r="W828" s="70" t="n">
        <f aca="false">MAX(W827,V828)</f>
        <v>2.2965</v>
      </c>
      <c r="X828" s="70" t="n">
        <f aca="false">W828-V828</f>
        <v>0.00610000000000044</v>
      </c>
      <c r="Y828" s="70" t="n">
        <f aca="false">Y827+M828</f>
        <v>2.068290423711</v>
      </c>
      <c r="Z828" s="70" t="n">
        <f aca="false">MAX(Z827,Y828)</f>
        <v>2.07574235544602</v>
      </c>
      <c r="AA828" s="70" t="n">
        <f aca="false">Z828-Y828</f>
        <v>0.00745193173501679</v>
      </c>
      <c r="AB828" s="72" t="n">
        <f aca="false">AB827*(1+F828)</f>
        <v>8.83155121932438</v>
      </c>
      <c r="AC828" s="73" t="n">
        <f aca="false">MAX(AC827,AB828)</f>
        <v>8.88590069531095</v>
      </c>
      <c r="AD828" s="70" t="n">
        <f aca="false">1-AB828/AC828</f>
        <v>0.00611637220020422</v>
      </c>
      <c r="AE828" s="73" t="n">
        <f aca="false">AE827*(1+M828)</f>
        <v>7.07633972967564</v>
      </c>
      <c r="AF828" s="73" t="n">
        <f aca="false">MAX(AF827,AE828)</f>
        <v>7.12953292522741</v>
      </c>
      <c r="AG828" s="70" t="n">
        <f aca="false">1-AE828/AF828</f>
        <v>0.00746096499022353</v>
      </c>
      <c r="AH828" s="74" t="n">
        <f aca="false">IF(R828&gt;0,AH827+1,0)</f>
        <v>5</v>
      </c>
      <c r="AI828" s="74" t="n">
        <f aca="false">IF(U828&gt;0,AI827+1,0)</f>
        <v>5</v>
      </c>
      <c r="AJ828" s="74" t="n">
        <f aca="false">IF(G828&gt;0,AJ827+1,0)</f>
        <v>1</v>
      </c>
      <c r="AK828" s="74" t="n">
        <f aca="false">IF(G828&lt;=0,AK827+1,0)</f>
        <v>0</v>
      </c>
      <c r="AL828" s="74" t="n">
        <f aca="false">IF(K828&gt;0,AL827+1,0)</f>
        <v>1</v>
      </c>
      <c r="AM828" s="74" t="n">
        <f aca="false">IF(K828&lt;=0,AM827+1,0)</f>
        <v>0</v>
      </c>
    </row>
    <row r="829" customFormat="false" ht="15" hidden="false" customHeight="false" outlineLevel="0" collapsed="false">
      <c r="A829" s="61" t="n">
        <v>828</v>
      </c>
      <c r="B829" s="62" t="n">
        <v>43255.4270833333</v>
      </c>
      <c r="C829" s="63" t="n">
        <f aca="false">YEAR(B829)</f>
        <v>2018</v>
      </c>
      <c r="D829" s="32" t="s">
        <v>276</v>
      </c>
      <c r="E829" s="64" t="n">
        <v>10679.45</v>
      </c>
      <c r="F829" s="65" t="n">
        <v>-0.0019</v>
      </c>
      <c r="G829" s="66" t="n">
        <v>-20.290955</v>
      </c>
      <c r="H829" s="67" t="n">
        <f aca="false">E829+IF(D829="Long",1,-1)*G829</f>
        <v>10699.740955</v>
      </c>
      <c r="I829" s="68" t="n">
        <f aca="false">Assumptions!$B$58</f>
        <v>5.35750011455817</v>
      </c>
      <c r="J829" s="68" t="n">
        <f aca="false">INDEX(Yearly!$T$5:$T$22,MATCH(C829,Yearly!$A$5:$A$22,0))</f>
        <v>0.774578329815639</v>
      </c>
      <c r="K829" s="68" t="n">
        <f aca="false">G829-I829-J829</f>
        <v>-26.4230334443738</v>
      </c>
      <c r="L829" s="69" t="n">
        <f aca="false">(I829+J829)/Assumptions!$B$8</f>
        <v>0.000270386347003446</v>
      </c>
      <c r="M829" s="70" t="n">
        <f aca="false">F829-L829</f>
        <v>-0.00217038634700345</v>
      </c>
      <c r="N829" s="71" t="n">
        <f aca="false">G829*Assumptions!$B$7</f>
        <v>-159588.361075</v>
      </c>
      <c r="O829" s="71" t="n">
        <f aca="false">K829*Assumptions!$B$7</f>
        <v>-207817.15804</v>
      </c>
      <c r="P829" s="68" t="n">
        <f aca="false">P828+G829</f>
        <v>13125.352455</v>
      </c>
      <c r="Q829" s="68" t="n">
        <f aca="false">MAX(Q828,P829)</f>
        <v>13211.026735</v>
      </c>
      <c r="R829" s="68" t="n">
        <f aca="false">Q829-P829</f>
        <v>85.6742800000011</v>
      </c>
      <c r="S829" s="68" t="n">
        <f aca="false">S828+K829</f>
        <v>8082.00840137622</v>
      </c>
      <c r="T829" s="68" t="n">
        <f aca="false">MAX(T828,S829)</f>
        <v>8204.47515204246</v>
      </c>
      <c r="U829" s="68" t="n">
        <f aca="false">T829-S829</f>
        <v>122.466750666244</v>
      </c>
      <c r="V829" s="70" t="n">
        <f aca="false">V828+F829</f>
        <v>2.2885</v>
      </c>
      <c r="W829" s="70" t="n">
        <f aca="false">MAX(W828,V829)</f>
        <v>2.2965</v>
      </c>
      <c r="X829" s="70" t="n">
        <f aca="false">W829-V829</f>
        <v>0.00800000000000045</v>
      </c>
      <c r="Y829" s="70" t="n">
        <f aca="false">Y828+M829</f>
        <v>2.066120037364</v>
      </c>
      <c r="Z829" s="70" t="n">
        <f aca="false">MAX(Z828,Y829)</f>
        <v>2.07574235544602</v>
      </c>
      <c r="AA829" s="70" t="n">
        <f aca="false">Z829-Y829</f>
        <v>0.00962231808202008</v>
      </c>
      <c r="AB829" s="72" t="n">
        <f aca="false">AB828*(1+F829)</f>
        <v>8.81477127200766</v>
      </c>
      <c r="AC829" s="73" t="n">
        <f aca="false">MAX(AC828,AB829)</f>
        <v>8.88590069531095</v>
      </c>
      <c r="AD829" s="70" t="n">
        <f aca="false">1-AB829/AC829</f>
        <v>0.0080047510930239</v>
      </c>
      <c r="AE829" s="73" t="n">
        <f aca="false">AE828*(1+M829)</f>
        <v>7.06098133853959</v>
      </c>
      <c r="AF829" s="73" t="n">
        <f aca="false">MAX(AF828,AE829)</f>
        <v>7.12953292522741</v>
      </c>
      <c r="AG829" s="70" t="n">
        <f aca="false">1-AE829/AF829</f>
        <v>0.00961515816067671</v>
      </c>
      <c r="AH829" s="74" t="n">
        <f aca="false">IF(R829&gt;0,AH828+1,0)</f>
        <v>6</v>
      </c>
      <c r="AI829" s="74" t="n">
        <f aca="false">IF(U829&gt;0,AI828+1,0)</f>
        <v>6</v>
      </c>
      <c r="AJ829" s="74" t="n">
        <f aca="false">IF(G829&gt;0,AJ828+1,0)</f>
        <v>0</v>
      </c>
      <c r="AK829" s="74" t="n">
        <f aca="false">IF(G829&lt;=0,AK828+1,0)</f>
        <v>1</v>
      </c>
      <c r="AL829" s="74" t="n">
        <f aca="false">IF(K829&gt;0,AL828+1,0)</f>
        <v>0</v>
      </c>
      <c r="AM829" s="74" t="n">
        <f aca="false">IF(K829&lt;=0,AM828+1,0)</f>
        <v>1</v>
      </c>
    </row>
    <row r="830" customFormat="false" ht="15" hidden="false" customHeight="false" outlineLevel="0" collapsed="false">
      <c r="A830" s="61" t="n">
        <v>829</v>
      </c>
      <c r="B830" s="62" t="n">
        <v>43255.5229166667</v>
      </c>
      <c r="C830" s="63" t="n">
        <f aca="false">YEAR(B830)</f>
        <v>2018</v>
      </c>
      <c r="D830" s="32" t="s">
        <v>277</v>
      </c>
      <c r="E830" s="64" t="n">
        <v>10699.85</v>
      </c>
      <c r="F830" s="65" t="n">
        <v>-0.004</v>
      </c>
      <c r="G830" s="66" t="n">
        <v>-42.7994</v>
      </c>
      <c r="H830" s="67" t="n">
        <f aca="false">E830+IF(D830="Long",1,-1)*G830</f>
        <v>10657.0506</v>
      </c>
      <c r="I830" s="68" t="n">
        <f aca="false">Assumptions!$B$58</f>
        <v>5.35750011455817</v>
      </c>
      <c r="J830" s="68" t="n">
        <f aca="false">INDEX(Yearly!$T$5:$T$22,MATCH(C830,Yearly!$A$5:$A$22,0))</f>
        <v>0.774578329815639</v>
      </c>
      <c r="K830" s="68" t="n">
        <f aca="false">G830-I830-J830</f>
        <v>-48.9314784443738</v>
      </c>
      <c r="L830" s="69" t="n">
        <f aca="false">(I830+J830)/Assumptions!$B$8</f>
        <v>0.000270386347003446</v>
      </c>
      <c r="M830" s="70" t="n">
        <f aca="false">F830-L830</f>
        <v>-0.00427038634700345</v>
      </c>
      <c r="N830" s="71" t="n">
        <f aca="false">G830*Assumptions!$B$7</f>
        <v>-336617.281</v>
      </c>
      <c r="O830" s="71" t="n">
        <f aca="false">K830*Assumptions!$B$7</f>
        <v>-384846.077965</v>
      </c>
      <c r="P830" s="68" t="n">
        <f aca="false">P829+G830</f>
        <v>13082.553055</v>
      </c>
      <c r="Q830" s="68" t="n">
        <f aca="false">MAX(Q829,P830)</f>
        <v>13211.026735</v>
      </c>
      <c r="R830" s="68" t="n">
        <f aca="false">Q830-P830</f>
        <v>128.473680000001</v>
      </c>
      <c r="S830" s="68" t="n">
        <f aca="false">S829+K830</f>
        <v>8033.07692293184</v>
      </c>
      <c r="T830" s="68" t="n">
        <f aca="false">MAX(T829,S830)</f>
        <v>8204.47515204246</v>
      </c>
      <c r="U830" s="68" t="n">
        <f aca="false">T830-S830</f>
        <v>171.398229110618</v>
      </c>
      <c r="V830" s="70" t="n">
        <f aca="false">V829+F830</f>
        <v>2.2845</v>
      </c>
      <c r="W830" s="70" t="n">
        <f aca="false">MAX(W829,V830)</f>
        <v>2.2965</v>
      </c>
      <c r="X830" s="70" t="n">
        <f aca="false">W830-V830</f>
        <v>0.0120000000000005</v>
      </c>
      <c r="Y830" s="70" t="n">
        <f aca="false">Y829+M830</f>
        <v>2.06184965101699</v>
      </c>
      <c r="Z830" s="70" t="n">
        <f aca="false">MAX(Z829,Y830)</f>
        <v>2.07574235544602</v>
      </c>
      <c r="AA830" s="70" t="n">
        <f aca="false">Z830-Y830</f>
        <v>0.0138927044290234</v>
      </c>
      <c r="AB830" s="72" t="n">
        <f aca="false">AB829*(1+F830)</f>
        <v>8.77951218691963</v>
      </c>
      <c r="AC830" s="73" t="n">
        <f aca="false">MAX(AC829,AB830)</f>
        <v>8.88590069531095</v>
      </c>
      <c r="AD830" s="70" t="n">
        <f aca="false">1-AB830/AC830</f>
        <v>0.0119727320886518</v>
      </c>
      <c r="AE830" s="73" t="n">
        <f aca="false">AE829*(1+M830)</f>
        <v>7.03082822023505</v>
      </c>
      <c r="AF830" s="73" t="n">
        <f aca="false">MAX(AF829,AE830)</f>
        <v>7.12953292522741</v>
      </c>
      <c r="AG830" s="70" t="n">
        <f aca="false">1-AE830/AF830</f>
        <v>0.0138444840675466</v>
      </c>
      <c r="AH830" s="74" t="n">
        <f aca="false">IF(R830&gt;0,AH829+1,0)</f>
        <v>7</v>
      </c>
      <c r="AI830" s="74" t="n">
        <f aca="false">IF(U830&gt;0,AI829+1,0)</f>
        <v>7</v>
      </c>
      <c r="AJ830" s="74" t="n">
        <f aca="false">IF(G830&gt;0,AJ829+1,0)</f>
        <v>0</v>
      </c>
      <c r="AK830" s="74" t="n">
        <f aca="false">IF(G830&lt;=0,AK829+1,0)</f>
        <v>2</v>
      </c>
      <c r="AL830" s="74" t="n">
        <f aca="false">IF(K830&gt;0,AL829+1,0)</f>
        <v>0</v>
      </c>
      <c r="AM830" s="74" t="n">
        <f aca="false">IF(K830&lt;=0,AM829+1,0)</f>
        <v>2</v>
      </c>
    </row>
    <row r="831" customFormat="false" ht="15" hidden="false" customHeight="false" outlineLevel="0" collapsed="false">
      <c r="A831" s="61" t="n">
        <v>830</v>
      </c>
      <c r="B831" s="62" t="n">
        <v>43255.5520833333</v>
      </c>
      <c r="C831" s="63" t="n">
        <f aca="false">YEAR(B831)</f>
        <v>2018</v>
      </c>
      <c r="D831" s="32" t="s">
        <v>276</v>
      </c>
      <c r="E831" s="64" t="n">
        <v>10657.4</v>
      </c>
      <c r="F831" s="65" t="n">
        <v>0.0024</v>
      </c>
      <c r="G831" s="66" t="n">
        <v>25.57776</v>
      </c>
      <c r="H831" s="67" t="n">
        <f aca="false">E831+IF(D831="Long",1,-1)*G831</f>
        <v>10631.82224</v>
      </c>
      <c r="I831" s="68" t="n">
        <f aca="false">Assumptions!$B$58</f>
        <v>5.35750011455817</v>
      </c>
      <c r="J831" s="68" t="n">
        <f aca="false">INDEX(Yearly!$T$5:$T$22,MATCH(C831,Yearly!$A$5:$A$22,0))</f>
        <v>0.774578329815639</v>
      </c>
      <c r="K831" s="68" t="n">
        <f aca="false">G831-I831-J831</f>
        <v>19.4456815556262</v>
      </c>
      <c r="L831" s="69" t="n">
        <f aca="false">(I831+J831)/Assumptions!$B$8</f>
        <v>0.000270386347003446</v>
      </c>
      <c r="M831" s="70" t="n">
        <f aca="false">F831-L831</f>
        <v>0.00212961365299655</v>
      </c>
      <c r="N831" s="71" t="n">
        <f aca="false">G831*Assumptions!$B$7</f>
        <v>201169.0824</v>
      </c>
      <c r="O831" s="71" t="n">
        <f aca="false">K831*Assumptions!$B$7</f>
        <v>152940.285435</v>
      </c>
      <c r="P831" s="68" t="n">
        <f aca="false">P830+G831</f>
        <v>13108.130815</v>
      </c>
      <c r="Q831" s="68" t="n">
        <f aca="false">MAX(Q830,P831)</f>
        <v>13211.026735</v>
      </c>
      <c r="R831" s="68" t="n">
        <f aca="false">Q831-P831</f>
        <v>102.895920000001</v>
      </c>
      <c r="S831" s="68" t="n">
        <f aca="false">S830+K831</f>
        <v>8052.52260448747</v>
      </c>
      <c r="T831" s="68" t="n">
        <f aca="false">MAX(T830,S831)</f>
        <v>8204.47515204246</v>
      </c>
      <c r="U831" s="68" t="n">
        <f aca="false">T831-S831</f>
        <v>151.952547554992</v>
      </c>
      <c r="V831" s="70" t="n">
        <f aca="false">V830+F831</f>
        <v>2.2869</v>
      </c>
      <c r="W831" s="70" t="n">
        <f aca="false">MAX(W830,V831)</f>
        <v>2.2965</v>
      </c>
      <c r="X831" s="70" t="n">
        <f aca="false">W831-V831</f>
        <v>0.00960000000000028</v>
      </c>
      <c r="Y831" s="70" t="n">
        <f aca="false">Y830+M831</f>
        <v>2.06397926466999</v>
      </c>
      <c r="Z831" s="70" t="n">
        <f aca="false">MAX(Z830,Y831)</f>
        <v>2.07574235544602</v>
      </c>
      <c r="AA831" s="70" t="n">
        <f aca="false">Z831-Y831</f>
        <v>0.0117630907760269</v>
      </c>
      <c r="AB831" s="72" t="n">
        <f aca="false">AB830*(1+F831)</f>
        <v>8.80058301616824</v>
      </c>
      <c r="AC831" s="73" t="n">
        <f aca="false">MAX(AC830,AB831)</f>
        <v>8.88590069531095</v>
      </c>
      <c r="AD831" s="70" t="n">
        <f aca="false">1-AB831/AC831</f>
        <v>0.00960146664566453</v>
      </c>
      <c r="AE831" s="73" t="n">
        <f aca="false">AE830*(1+M831)</f>
        <v>7.04580116800473</v>
      </c>
      <c r="AF831" s="73" t="n">
        <f aca="false">MAX(AF830,AE831)</f>
        <v>7.12953292522741</v>
      </c>
      <c r="AG831" s="70" t="n">
        <f aca="false">1-AE831/AF831</f>
        <v>0.011744353816839</v>
      </c>
      <c r="AH831" s="74" t="n">
        <f aca="false">IF(R831&gt;0,AH830+1,0)</f>
        <v>8</v>
      </c>
      <c r="AI831" s="74" t="n">
        <f aca="false">IF(U831&gt;0,AI830+1,0)</f>
        <v>8</v>
      </c>
      <c r="AJ831" s="74" t="n">
        <f aca="false">IF(G831&gt;0,AJ830+1,0)</f>
        <v>1</v>
      </c>
      <c r="AK831" s="74" t="n">
        <f aca="false">IF(G831&lt;=0,AK830+1,0)</f>
        <v>0</v>
      </c>
      <c r="AL831" s="74" t="n">
        <f aca="false">IF(K831&gt;0,AL830+1,0)</f>
        <v>1</v>
      </c>
      <c r="AM831" s="74" t="n">
        <f aca="false">IF(K831&lt;=0,AM830+1,0)</f>
        <v>0</v>
      </c>
    </row>
    <row r="832" customFormat="false" ht="15" hidden="false" customHeight="false" outlineLevel="0" collapsed="false">
      <c r="A832" s="61" t="n">
        <v>831</v>
      </c>
      <c r="B832" s="62" t="n">
        <v>43257.4479166667</v>
      </c>
      <c r="C832" s="63" t="n">
        <f aca="false">YEAR(B832)</f>
        <v>2018</v>
      </c>
      <c r="D832" s="32" t="s">
        <v>277</v>
      </c>
      <c r="E832" s="64" t="n">
        <v>10631.8</v>
      </c>
      <c r="F832" s="65" t="n">
        <v>0.0154</v>
      </c>
      <c r="G832" s="66" t="n">
        <v>163.72972</v>
      </c>
      <c r="H832" s="67" t="n">
        <f aca="false">E832+IF(D832="Long",1,-1)*G832</f>
        <v>10795.52972</v>
      </c>
      <c r="I832" s="68" t="n">
        <f aca="false">Assumptions!$B$58</f>
        <v>5.35750011455817</v>
      </c>
      <c r="J832" s="68" t="n">
        <f aca="false">INDEX(Yearly!$T$5:$T$22,MATCH(C832,Yearly!$A$5:$A$22,0))</f>
        <v>0.774578329815639</v>
      </c>
      <c r="K832" s="68" t="n">
        <f aca="false">G832-I832-J832</f>
        <v>157.597641555626</v>
      </c>
      <c r="L832" s="69" t="n">
        <f aca="false">(I832+J832)/Assumptions!$B$8</f>
        <v>0.000270386347003446</v>
      </c>
      <c r="M832" s="70" t="n">
        <f aca="false">F832-L832</f>
        <v>0.0151296136529966</v>
      </c>
      <c r="N832" s="71" t="n">
        <f aca="false">G832*Assumptions!$B$7</f>
        <v>1287734.2478</v>
      </c>
      <c r="O832" s="71" t="n">
        <f aca="false">K832*Assumptions!$B$7</f>
        <v>1239505.450835</v>
      </c>
      <c r="P832" s="68" t="n">
        <f aca="false">P831+G832</f>
        <v>13271.860535</v>
      </c>
      <c r="Q832" s="68" t="n">
        <f aca="false">MAX(Q831,P832)</f>
        <v>13271.860535</v>
      </c>
      <c r="R832" s="68" t="n">
        <f aca="false">Q832-P832</f>
        <v>0</v>
      </c>
      <c r="S832" s="68" t="n">
        <f aca="false">S831+K832</f>
        <v>8210.1202460431</v>
      </c>
      <c r="T832" s="68" t="n">
        <f aca="false">MAX(T831,S832)</f>
        <v>8210.1202460431</v>
      </c>
      <c r="U832" s="68" t="n">
        <f aca="false">T832-S832</f>
        <v>0</v>
      </c>
      <c r="V832" s="70" t="n">
        <f aca="false">V831+F832</f>
        <v>2.3023</v>
      </c>
      <c r="W832" s="70" t="n">
        <f aca="false">MAX(W831,V832)</f>
        <v>2.3023</v>
      </c>
      <c r="X832" s="70" t="n">
        <f aca="false">W832-V832</f>
        <v>0</v>
      </c>
      <c r="Y832" s="70" t="n">
        <f aca="false">Y831+M832</f>
        <v>2.07910887832299</v>
      </c>
      <c r="Z832" s="70" t="n">
        <f aca="false">MAX(Z831,Y832)</f>
        <v>2.07910887832299</v>
      </c>
      <c r="AA832" s="70" t="n">
        <f aca="false">Z832-Y832</f>
        <v>0</v>
      </c>
      <c r="AB832" s="72" t="n">
        <f aca="false">AB831*(1+F832)</f>
        <v>8.93611199461723</v>
      </c>
      <c r="AC832" s="73" t="n">
        <f aca="false">MAX(AC831,AB832)</f>
        <v>8.93611199461723</v>
      </c>
      <c r="AD832" s="70" t="n">
        <f aca="false">1-AB832/AC832</f>
        <v>0</v>
      </c>
      <c r="AE832" s="73" t="n">
        <f aca="false">AE831*(1+M832)</f>
        <v>7.15240141755248</v>
      </c>
      <c r="AF832" s="73" t="n">
        <f aca="false">MAX(AF831,AE832)</f>
        <v>7.15240141755248</v>
      </c>
      <c r="AG832" s="70" t="n">
        <f aca="false">1-AE832/AF832</f>
        <v>0</v>
      </c>
      <c r="AH832" s="74" t="n">
        <f aca="false">IF(R832&gt;0,AH831+1,0)</f>
        <v>0</v>
      </c>
      <c r="AI832" s="74" t="n">
        <f aca="false">IF(U832&gt;0,AI831+1,0)</f>
        <v>0</v>
      </c>
      <c r="AJ832" s="74" t="n">
        <f aca="false">IF(G832&gt;0,AJ831+1,0)</f>
        <v>2</v>
      </c>
      <c r="AK832" s="74" t="n">
        <f aca="false">IF(G832&lt;=0,AK831+1,0)</f>
        <v>0</v>
      </c>
      <c r="AL832" s="74" t="n">
        <f aca="false">IF(K832&gt;0,AL831+1,0)</f>
        <v>2</v>
      </c>
      <c r="AM832" s="74" t="n">
        <f aca="false">IF(K832&lt;=0,AM831+1,0)</f>
        <v>0</v>
      </c>
    </row>
    <row r="833" customFormat="false" ht="15" hidden="false" customHeight="false" outlineLevel="0" collapsed="false">
      <c r="A833" s="61" t="n">
        <v>832</v>
      </c>
      <c r="B833" s="62" t="n">
        <v>43265.59375</v>
      </c>
      <c r="C833" s="63" t="n">
        <f aca="false">YEAR(B833)</f>
        <v>2018</v>
      </c>
      <c r="D833" s="32" t="s">
        <v>277</v>
      </c>
      <c r="E833" s="64" t="n">
        <v>10805.6</v>
      </c>
      <c r="F833" s="65" t="n">
        <v>-0.0009</v>
      </c>
      <c r="G833" s="66" t="n">
        <v>-9.72504</v>
      </c>
      <c r="H833" s="67" t="n">
        <f aca="false">E833+IF(D833="Long",1,-1)*G833</f>
        <v>10795.87496</v>
      </c>
      <c r="I833" s="68" t="n">
        <f aca="false">Assumptions!$B$58</f>
        <v>5.35750011455817</v>
      </c>
      <c r="J833" s="68" t="n">
        <f aca="false">INDEX(Yearly!$T$5:$T$22,MATCH(C833,Yearly!$A$5:$A$22,0))</f>
        <v>0.774578329815639</v>
      </c>
      <c r="K833" s="68" t="n">
        <f aca="false">G833-I833-J833</f>
        <v>-15.8571184443738</v>
      </c>
      <c r="L833" s="69" t="n">
        <f aca="false">(I833+J833)/Assumptions!$B$8</f>
        <v>0.000270386347003446</v>
      </c>
      <c r="M833" s="70" t="n">
        <f aca="false">F833-L833</f>
        <v>-0.00117038634700345</v>
      </c>
      <c r="N833" s="71" t="n">
        <f aca="false">G833*Assumptions!$B$7</f>
        <v>-76487.4396</v>
      </c>
      <c r="O833" s="71" t="n">
        <f aca="false">K833*Assumptions!$B$7</f>
        <v>-124716.236565</v>
      </c>
      <c r="P833" s="68" t="n">
        <f aca="false">P832+G833</f>
        <v>13262.135495</v>
      </c>
      <c r="Q833" s="68" t="n">
        <f aca="false">MAX(Q832,P833)</f>
        <v>13271.860535</v>
      </c>
      <c r="R833" s="68" t="n">
        <f aca="false">Q833-P833</f>
        <v>9.72503999999935</v>
      </c>
      <c r="S833" s="68" t="n">
        <f aca="false">S832+K833</f>
        <v>8194.26312759872</v>
      </c>
      <c r="T833" s="68" t="n">
        <f aca="false">MAX(T832,S833)</f>
        <v>8210.1202460431</v>
      </c>
      <c r="U833" s="68" t="n">
        <f aca="false">T833-S833</f>
        <v>15.8571184443736</v>
      </c>
      <c r="V833" s="70" t="n">
        <f aca="false">V832+F833</f>
        <v>2.3014</v>
      </c>
      <c r="W833" s="70" t="n">
        <f aca="false">MAX(W832,V833)</f>
        <v>2.3023</v>
      </c>
      <c r="X833" s="70" t="n">
        <f aca="false">W833-V833</f>
        <v>0.000900000000000123</v>
      </c>
      <c r="Y833" s="70" t="n">
        <f aca="false">Y832+M833</f>
        <v>2.07793849197598</v>
      </c>
      <c r="Z833" s="70" t="n">
        <f aca="false">MAX(Z832,Y833)</f>
        <v>2.07910887832299</v>
      </c>
      <c r="AA833" s="70" t="n">
        <f aca="false">Z833-Y833</f>
        <v>0.00117038634700339</v>
      </c>
      <c r="AB833" s="72" t="n">
        <f aca="false">AB832*(1+F833)</f>
        <v>8.92806949382207</v>
      </c>
      <c r="AC833" s="73" t="n">
        <f aca="false">MAX(AC832,AB833)</f>
        <v>8.93611199461723</v>
      </c>
      <c r="AD833" s="70" t="n">
        <f aca="false">1-AB833/AC833</f>
        <v>0.000900000000000123</v>
      </c>
      <c r="AE833" s="73" t="n">
        <f aca="false">AE832*(1+M833)</f>
        <v>7.14403034458509</v>
      </c>
      <c r="AF833" s="73" t="n">
        <f aca="false">MAX(AF832,AE833)</f>
        <v>7.15240141755248</v>
      </c>
      <c r="AG833" s="70" t="n">
        <f aca="false">1-AE833/AF833</f>
        <v>0.00117038634700328</v>
      </c>
      <c r="AH833" s="74" t="n">
        <f aca="false">IF(R833&gt;0,AH832+1,0)</f>
        <v>1</v>
      </c>
      <c r="AI833" s="74" t="n">
        <f aca="false">IF(U833&gt;0,AI832+1,0)</f>
        <v>1</v>
      </c>
      <c r="AJ833" s="74" t="n">
        <f aca="false">IF(G833&gt;0,AJ832+1,0)</f>
        <v>0</v>
      </c>
      <c r="AK833" s="74" t="n">
        <f aca="false">IF(G833&lt;=0,AK832+1,0)</f>
        <v>1</v>
      </c>
      <c r="AL833" s="74" t="n">
        <f aca="false">IF(K833&gt;0,AL832+1,0)</f>
        <v>0</v>
      </c>
      <c r="AM833" s="74" t="n">
        <f aca="false">IF(K833&lt;=0,AM832+1,0)</f>
        <v>1</v>
      </c>
    </row>
    <row r="834" customFormat="false" ht="15" hidden="false" customHeight="false" outlineLevel="0" collapsed="false">
      <c r="A834" s="61" t="n">
        <v>833</v>
      </c>
      <c r="B834" s="62" t="n">
        <v>43266.6354166667</v>
      </c>
      <c r="C834" s="63" t="n">
        <f aca="false">YEAR(B834)</f>
        <v>2018</v>
      </c>
      <c r="D834" s="32" t="s">
        <v>277</v>
      </c>
      <c r="E834" s="64" t="n">
        <v>10825</v>
      </c>
      <c r="F834" s="65" t="n">
        <v>-0.0018</v>
      </c>
      <c r="G834" s="66" t="n">
        <v>-19.485</v>
      </c>
      <c r="H834" s="67" t="n">
        <f aca="false">E834+IF(D834="Long",1,-1)*G834</f>
        <v>10805.515</v>
      </c>
      <c r="I834" s="68" t="n">
        <f aca="false">Assumptions!$B$58</f>
        <v>5.35750011455817</v>
      </c>
      <c r="J834" s="68" t="n">
        <f aca="false">INDEX(Yearly!$T$5:$T$22,MATCH(C834,Yearly!$A$5:$A$22,0))</f>
        <v>0.774578329815639</v>
      </c>
      <c r="K834" s="68" t="n">
        <f aca="false">G834-I834-J834</f>
        <v>-25.6170784443738</v>
      </c>
      <c r="L834" s="69" t="n">
        <f aca="false">(I834+J834)/Assumptions!$B$8</f>
        <v>0.000270386347003446</v>
      </c>
      <c r="M834" s="70" t="n">
        <f aca="false">F834-L834</f>
        <v>-0.00207038634700345</v>
      </c>
      <c r="N834" s="71" t="n">
        <f aca="false">G834*Assumptions!$B$7</f>
        <v>-153249.525</v>
      </c>
      <c r="O834" s="71" t="n">
        <f aca="false">K834*Assumptions!$B$7</f>
        <v>-201478.321965</v>
      </c>
      <c r="P834" s="68" t="n">
        <f aca="false">P833+G834</f>
        <v>13242.650495</v>
      </c>
      <c r="Q834" s="68" t="n">
        <f aca="false">MAX(Q833,P834)</f>
        <v>13271.860535</v>
      </c>
      <c r="R834" s="68" t="n">
        <f aca="false">Q834-P834</f>
        <v>29.2100399999999</v>
      </c>
      <c r="S834" s="68" t="n">
        <f aca="false">S833+K834</f>
        <v>8168.64604915435</v>
      </c>
      <c r="T834" s="68" t="n">
        <f aca="false">MAX(T833,S834)</f>
        <v>8210.1202460431</v>
      </c>
      <c r="U834" s="68" t="n">
        <f aca="false">T834-S834</f>
        <v>41.4741968887474</v>
      </c>
      <c r="V834" s="70" t="n">
        <f aca="false">V833+F834</f>
        <v>2.2996</v>
      </c>
      <c r="W834" s="70" t="n">
        <f aca="false">MAX(W833,V834)</f>
        <v>2.3023</v>
      </c>
      <c r="X834" s="70" t="n">
        <f aca="false">W834-V834</f>
        <v>0.00269999999999992</v>
      </c>
      <c r="Y834" s="70" t="n">
        <f aca="false">Y833+M834</f>
        <v>2.07586810562898</v>
      </c>
      <c r="Z834" s="70" t="n">
        <f aca="false">MAX(Z833,Y834)</f>
        <v>2.07910887832299</v>
      </c>
      <c r="AA834" s="70" t="n">
        <f aca="false">Z834-Y834</f>
        <v>0.00324077269400691</v>
      </c>
      <c r="AB834" s="72" t="n">
        <f aca="false">AB833*(1+F834)</f>
        <v>8.91199896873319</v>
      </c>
      <c r="AC834" s="73" t="n">
        <f aca="false">MAX(AC833,AB834)</f>
        <v>8.93611199461723</v>
      </c>
      <c r="AD834" s="70" t="n">
        <f aca="false">1-AB834/AC834</f>
        <v>0.00269838000000011</v>
      </c>
      <c r="AE834" s="73" t="n">
        <f aca="false">AE833*(1+M834)</f>
        <v>7.12923944169708</v>
      </c>
      <c r="AF834" s="73" t="n">
        <f aca="false">MAX(AF833,AE834)</f>
        <v>7.15240141755248</v>
      </c>
      <c r="AG834" s="70" t="n">
        <f aca="false">1-AE834/AF834</f>
        <v>0.00323834954209312</v>
      </c>
      <c r="AH834" s="74" t="n">
        <f aca="false">IF(R834&gt;0,AH833+1,0)</f>
        <v>2</v>
      </c>
      <c r="AI834" s="74" t="n">
        <f aca="false">IF(U834&gt;0,AI833+1,0)</f>
        <v>2</v>
      </c>
      <c r="AJ834" s="74" t="n">
        <f aca="false">IF(G834&gt;0,AJ833+1,0)</f>
        <v>0</v>
      </c>
      <c r="AK834" s="74" t="n">
        <f aca="false">IF(G834&lt;=0,AK833+1,0)</f>
        <v>2</v>
      </c>
      <c r="AL834" s="74" t="n">
        <f aca="false">IF(K834&gt;0,AL833+1,0)</f>
        <v>0</v>
      </c>
      <c r="AM834" s="74" t="n">
        <f aca="false">IF(K834&lt;=0,AM833+1,0)</f>
        <v>2</v>
      </c>
    </row>
    <row r="835" customFormat="false" ht="15" hidden="false" customHeight="false" outlineLevel="0" collapsed="false">
      <c r="A835" s="61" t="n">
        <v>834</v>
      </c>
      <c r="B835" s="62" t="n">
        <v>43269.5895833333</v>
      </c>
      <c r="C835" s="63" t="n">
        <f aca="false">YEAR(B835)</f>
        <v>2018</v>
      </c>
      <c r="D835" s="32" t="s">
        <v>277</v>
      </c>
      <c r="E835" s="64" t="n">
        <v>10817.05</v>
      </c>
      <c r="F835" s="65" t="n">
        <v>-0.0018</v>
      </c>
      <c r="G835" s="66" t="n">
        <v>-19.47069</v>
      </c>
      <c r="H835" s="67" t="n">
        <f aca="false">E835+IF(D835="Long",1,-1)*G835</f>
        <v>10797.57931</v>
      </c>
      <c r="I835" s="68" t="n">
        <f aca="false">Assumptions!$B$58</f>
        <v>5.35750011455817</v>
      </c>
      <c r="J835" s="68" t="n">
        <f aca="false">INDEX(Yearly!$T$5:$T$22,MATCH(C835,Yearly!$A$5:$A$22,0))</f>
        <v>0.774578329815639</v>
      </c>
      <c r="K835" s="68" t="n">
        <f aca="false">G835-I835-J835</f>
        <v>-25.6027684443738</v>
      </c>
      <c r="L835" s="69" t="n">
        <f aca="false">(I835+J835)/Assumptions!$B$8</f>
        <v>0.000270386347003446</v>
      </c>
      <c r="M835" s="70" t="n">
        <f aca="false">F835-L835</f>
        <v>-0.00207038634700345</v>
      </c>
      <c r="N835" s="71" t="n">
        <f aca="false">G835*Assumptions!$B$7</f>
        <v>-153136.97685</v>
      </c>
      <c r="O835" s="71" t="n">
        <f aca="false">K835*Assumptions!$B$7</f>
        <v>-201365.773815</v>
      </c>
      <c r="P835" s="68" t="n">
        <f aca="false">P834+G835</f>
        <v>13223.179805</v>
      </c>
      <c r="Q835" s="68" t="n">
        <f aca="false">MAX(Q834,P835)</f>
        <v>13271.860535</v>
      </c>
      <c r="R835" s="68" t="n">
        <f aca="false">Q835-P835</f>
        <v>48.68073</v>
      </c>
      <c r="S835" s="68" t="n">
        <f aca="false">S834+K835</f>
        <v>8143.04328070998</v>
      </c>
      <c r="T835" s="68" t="n">
        <f aca="false">MAX(T834,S835)</f>
        <v>8210.1202460431</v>
      </c>
      <c r="U835" s="68" t="n">
        <f aca="false">T835-S835</f>
        <v>67.0769653331208</v>
      </c>
      <c r="V835" s="70" t="n">
        <f aca="false">V834+F835</f>
        <v>2.2978</v>
      </c>
      <c r="W835" s="70" t="n">
        <f aca="false">MAX(W834,V835)</f>
        <v>2.3023</v>
      </c>
      <c r="X835" s="70" t="n">
        <f aca="false">W835-V835</f>
        <v>0.00449999999999973</v>
      </c>
      <c r="Y835" s="70" t="n">
        <f aca="false">Y834+M835</f>
        <v>2.07379771928198</v>
      </c>
      <c r="Z835" s="70" t="n">
        <f aca="false">MAX(Z834,Y835)</f>
        <v>2.07910887832299</v>
      </c>
      <c r="AA835" s="70" t="n">
        <f aca="false">Z835-Y835</f>
        <v>0.00531115904101043</v>
      </c>
      <c r="AB835" s="72" t="n">
        <f aca="false">AB834*(1+F835)</f>
        <v>8.89595737058947</v>
      </c>
      <c r="AC835" s="73" t="n">
        <f aca="false">MAX(AC834,AB835)</f>
        <v>8.93611199461723</v>
      </c>
      <c r="AD835" s="70" t="n">
        <f aca="false">1-AB835/AC835</f>
        <v>0.00449352291600025</v>
      </c>
      <c r="AE835" s="73" t="n">
        <f aca="false">AE834*(1+M835)</f>
        <v>7.11447916169247</v>
      </c>
      <c r="AF835" s="73" t="n">
        <f aca="false">MAX(AF834,AE835)</f>
        <v>7.15240141755248</v>
      </c>
      <c r="AG835" s="70" t="n">
        <f aca="false">1-AE835/AF835</f>
        <v>0.00530203125441775</v>
      </c>
      <c r="AH835" s="74" t="n">
        <f aca="false">IF(R835&gt;0,AH834+1,0)</f>
        <v>3</v>
      </c>
      <c r="AI835" s="74" t="n">
        <f aca="false">IF(U835&gt;0,AI834+1,0)</f>
        <v>3</v>
      </c>
      <c r="AJ835" s="74" t="n">
        <f aca="false">IF(G835&gt;0,AJ834+1,0)</f>
        <v>0</v>
      </c>
      <c r="AK835" s="74" t="n">
        <f aca="false">IF(G835&lt;=0,AK834+1,0)</f>
        <v>3</v>
      </c>
      <c r="AL835" s="74" t="n">
        <f aca="false">IF(K835&gt;0,AL834+1,0)</f>
        <v>0</v>
      </c>
      <c r="AM835" s="74" t="n">
        <f aca="false">IF(K835&lt;=0,AM834+1,0)</f>
        <v>3</v>
      </c>
    </row>
    <row r="836" customFormat="false" ht="15" hidden="false" customHeight="false" outlineLevel="0" collapsed="false">
      <c r="A836" s="61" t="n">
        <v>835</v>
      </c>
      <c r="B836" s="62" t="n">
        <v>43271.6354166667</v>
      </c>
      <c r="C836" s="63" t="n">
        <f aca="false">YEAR(B836)</f>
        <v>2018</v>
      </c>
      <c r="D836" s="32" t="s">
        <v>277</v>
      </c>
      <c r="E836" s="64" t="n">
        <v>10774.7</v>
      </c>
      <c r="F836" s="65" t="n">
        <v>-0.0007</v>
      </c>
      <c r="G836" s="66" t="n">
        <v>-7.54229</v>
      </c>
      <c r="H836" s="67" t="n">
        <f aca="false">E836+IF(D836="Long",1,-1)*G836</f>
        <v>10767.15771</v>
      </c>
      <c r="I836" s="68" t="n">
        <f aca="false">Assumptions!$B$58</f>
        <v>5.35750011455817</v>
      </c>
      <c r="J836" s="68" t="n">
        <f aca="false">INDEX(Yearly!$T$5:$T$22,MATCH(C836,Yearly!$A$5:$A$22,0))</f>
        <v>0.774578329815639</v>
      </c>
      <c r="K836" s="68" t="n">
        <f aca="false">G836-I836-J836</f>
        <v>-13.6743684443738</v>
      </c>
      <c r="L836" s="69" t="n">
        <f aca="false">(I836+J836)/Assumptions!$B$8</f>
        <v>0.000270386347003446</v>
      </c>
      <c r="M836" s="70" t="n">
        <f aca="false">F836-L836</f>
        <v>-0.000970386347003446</v>
      </c>
      <c r="N836" s="71" t="n">
        <f aca="false">G836*Assumptions!$B$7</f>
        <v>-59320.11085</v>
      </c>
      <c r="O836" s="71" t="n">
        <f aca="false">K836*Assumptions!$B$7</f>
        <v>-107548.907815</v>
      </c>
      <c r="P836" s="68" t="n">
        <f aca="false">P835+G836</f>
        <v>13215.637515</v>
      </c>
      <c r="Q836" s="68" t="n">
        <f aca="false">MAX(Q835,P836)</f>
        <v>13271.860535</v>
      </c>
      <c r="R836" s="68" t="n">
        <f aca="false">Q836-P836</f>
        <v>56.2230199999995</v>
      </c>
      <c r="S836" s="68" t="n">
        <f aca="false">S835+K836</f>
        <v>8129.3689122656</v>
      </c>
      <c r="T836" s="68" t="n">
        <f aca="false">MAX(T835,S836)</f>
        <v>8210.1202460431</v>
      </c>
      <c r="U836" s="68" t="n">
        <f aca="false">T836-S836</f>
        <v>80.7513337774944</v>
      </c>
      <c r="V836" s="70" t="n">
        <f aca="false">V835+F836</f>
        <v>2.2971</v>
      </c>
      <c r="W836" s="70" t="n">
        <f aca="false">MAX(W835,V836)</f>
        <v>2.3023</v>
      </c>
      <c r="X836" s="70" t="n">
        <f aca="false">W836-V836</f>
        <v>0.00519999999999987</v>
      </c>
      <c r="Y836" s="70" t="n">
        <f aca="false">Y835+M836</f>
        <v>2.07282733293497</v>
      </c>
      <c r="Z836" s="70" t="n">
        <f aca="false">MAX(Z835,Y836)</f>
        <v>2.07910887832299</v>
      </c>
      <c r="AA836" s="70" t="n">
        <f aca="false">Z836-Y836</f>
        <v>0.00628154538801384</v>
      </c>
      <c r="AB836" s="72" t="n">
        <f aca="false">AB835*(1+F836)</f>
        <v>8.88973020043006</v>
      </c>
      <c r="AC836" s="73" t="n">
        <f aca="false">MAX(AC835,AB836)</f>
        <v>8.93611199461723</v>
      </c>
      <c r="AD836" s="70" t="n">
        <f aca="false">1-AB836/AC836</f>
        <v>0.00519037744995898</v>
      </c>
      <c r="AE836" s="73" t="n">
        <f aca="false">AE835*(1+M836)</f>
        <v>7.10757536824792</v>
      </c>
      <c r="AF836" s="73" t="n">
        <f aca="false">MAX(AF835,AE836)</f>
        <v>7.15240141755248</v>
      </c>
      <c r="AG836" s="70" t="n">
        <f aca="false">1-AE836/AF836</f>
        <v>0.00626727258268056</v>
      </c>
      <c r="AH836" s="74" t="n">
        <f aca="false">IF(R836&gt;0,AH835+1,0)</f>
        <v>4</v>
      </c>
      <c r="AI836" s="74" t="n">
        <f aca="false">IF(U836&gt;0,AI835+1,0)</f>
        <v>4</v>
      </c>
      <c r="AJ836" s="74" t="n">
        <f aca="false">IF(G836&gt;0,AJ835+1,0)</f>
        <v>0</v>
      </c>
      <c r="AK836" s="74" t="n">
        <f aca="false">IF(G836&lt;=0,AK835+1,0)</f>
        <v>4</v>
      </c>
      <c r="AL836" s="74" t="n">
        <f aca="false">IF(K836&gt;0,AL835+1,0)</f>
        <v>0</v>
      </c>
      <c r="AM836" s="74" t="n">
        <f aca="false">IF(K836&lt;=0,AM835+1,0)</f>
        <v>4</v>
      </c>
    </row>
    <row r="837" customFormat="false" ht="15" hidden="false" customHeight="false" outlineLevel="0" collapsed="false">
      <c r="A837" s="61" t="n">
        <v>836</v>
      </c>
      <c r="B837" s="62" t="n">
        <v>43272.5520833333</v>
      </c>
      <c r="C837" s="63" t="n">
        <f aca="false">YEAR(B837)</f>
        <v>2018</v>
      </c>
      <c r="D837" s="32" t="s">
        <v>277</v>
      </c>
      <c r="E837" s="64" t="n">
        <v>10779.35</v>
      </c>
      <c r="F837" s="65" t="n">
        <v>-0.0037</v>
      </c>
      <c r="G837" s="66" t="n">
        <v>-39.883595</v>
      </c>
      <c r="H837" s="67" t="n">
        <f aca="false">E837+IF(D837="Long",1,-1)*G837</f>
        <v>10739.466405</v>
      </c>
      <c r="I837" s="68" t="n">
        <f aca="false">Assumptions!$B$58</f>
        <v>5.35750011455817</v>
      </c>
      <c r="J837" s="68" t="n">
        <f aca="false">INDEX(Yearly!$T$5:$T$22,MATCH(C837,Yearly!$A$5:$A$22,0))</f>
        <v>0.774578329815639</v>
      </c>
      <c r="K837" s="68" t="n">
        <f aca="false">G837-I837-J837</f>
        <v>-46.0156734443738</v>
      </c>
      <c r="L837" s="69" t="n">
        <f aca="false">(I837+J837)/Assumptions!$B$8</f>
        <v>0.000270386347003446</v>
      </c>
      <c r="M837" s="70" t="n">
        <f aca="false">F837-L837</f>
        <v>-0.00397038634700345</v>
      </c>
      <c r="N837" s="71" t="n">
        <f aca="false">G837*Assumptions!$B$7</f>
        <v>-313684.474675</v>
      </c>
      <c r="O837" s="71" t="n">
        <f aca="false">K837*Assumptions!$B$7</f>
        <v>-361913.27164</v>
      </c>
      <c r="P837" s="68" t="n">
        <f aca="false">P836+G837</f>
        <v>13175.75392</v>
      </c>
      <c r="Q837" s="68" t="n">
        <f aca="false">MAX(Q836,P837)</f>
        <v>13271.860535</v>
      </c>
      <c r="R837" s="68" t="n">
        <f aca="false">Q837-P837</f>
        <v>96.1066149999988</v>
      </c>
      <c r="S837" s="68" t="n">
        <f aca="false">S836+K837</f>
        <v>8083.35323882123</v>
      </c>
      <c r="T837" s="68" t="n">
        <f aca="false">MAX(T836,S837)</f>
        <v>8210.1202460431</v>
      </c>
      <c r="U837" s="68" t="n">
        <f aca="false">T837-S837</f>
        <v>126.767007221868</v>
      </c>
      <c r="V837" s="70" t="n">
        <f aca="false">V836+F837</f>
        <v>2.2934</v>
      </c>
      <c r="W837" s="70" t="n">
        <f aca="false">MAX(W836,V837)</f>
        <v>2.3023</v>
      </c>
      <c r="X837" s="70" t="n">
        <f aca="false">W837-V837</f>
        <v>0.00889999999999969</v>
      </c>
      <c r="Y837" s="70" t="n">
        <f aca="false">Y836+M837</f>
        <v>2.06885694658797</v>
      </c>
      <c r="Z837" s="70" t="n">
        <f aca="false">MAX(Z836,Y837)</f>
        <v>2.07910887832299</v>
      </c>
      <c r="AA837" s="70" t="n">
        <f aca="false">Z837-Y837</f>
        <v>0.0102519317350174</v>
      </c>
      <c r="AB837" s="72" t="n">
        <f aca="false">AB836*(1+F837)</f>
        <v>8.85683819868847</v>
      </c>
      <c r="AC837" s="73" t="n">
        <f aca="false">MAX(AC836,AB837)</f>
        <v>8.93611199461723</v>
      </c>
      <c r="AD837" s="70" t="n">
        <f aca="false">1-AB837/AC837</f>
        <v>0.00887117305339424</v>
      </c>
      <c r="AE837" s="73" t="n">
        <f aca="false">AE836*(1+M837)</f>
        <v>7.07935554804553</v>
      </c>
      <c r="AF837" s="73" t="n">
        <f aca="false">MAX(AF836,AE837)</f>
        <v>7.15240141755248</v>
      </c>
      <c r="AG837" s="70" t="n">
        <f aca="false">1-AE837/AF837</f>
        <v>0.0102127754361888</v>
      </c>
      <c r="AH837" s="74" t="n">
        <f aca="false">IF(R837&gt;0,AH836+1,0)</f>
        <v>5</v>
      </c>
      <c r="AI837" s="74" t="n">
        <f aca="false">IF(U837&gt;0,AI836+1,0)</f>
        <v>5</v>
      </c>
      <c r="AJ837" s="74" t="n">
        <f aca="false">IF(G837&gt;0,AJ836+1,0)</f>
        <v>0</v>
      </c>
      <c r="AK837" s="74" t="n">
        <f aca="false">IF(G837&lt;=0,AK836+1,0)</f>
        <v>5</v>
      </c>
      <c r="AL837" s="74" t="n">
        <f aca="false">IF(K837&gt;0,AL836+1,0)</f>
        <v>0</v>
      </c>
      <c r="AM837" s="74" t="n">
        <f aca="false">IF(K837&lt;=0,AM836+1,0)</f>
        <v>5</v>
      </c>
    </row>
    <row r="838" customFormat="false" ht="15" hidden="false" customHeight="false" outlineLevel="0" collapsed="false">
      <c r="A838" s="61" t="n">
        <v>837</v>
      </c>
      <c r="B838" s="62" t="n">
        <v>43273.59375</v>
      </c>
      <c r="C838" s="63" t="n">
        <f aca="false">YEAR(B838)</f>
        <v>2018</v>
      </c>
      <c r="D838" s="32" t="s">
        <v>277</v>
      </c>
      <c r="E838" s="64" t="n">
        <v>10765.8</v>
      </c>
      <c r="F838" s="65" t="n">
        <v>0.0005</v>
      </c>
      <c r="G838" s="66" t="n">
        <v>5.3829</v>
      </c>
      <c r="H838" s="67" t="n">
        <f aca="false">E838+IF(D838="Long",1,-1)*G838</f>
        <v>10771.1829</v>
      </c>
      <c r="I838" s="68" t="n">
        <f aca="false">Assumptions!$B$58</f>
        <v>5.35750011455817</v>
      </c>
      <c r="J838" s="68" t="n">
        <f aca="false">INDEX(Yearly!$T$5:$T$22,MATCH(C838,Yearly!$A$5:$A$22,0))</f>
        <v>0.774578329815639</v>
      </c>
      <c r="K838" s="68" t="n">
        <f aca="false">G838-I838-J838</f>
        <v>-0.749178444373807</v>
      </c>
      <c r="L838" s="69" t="n">
        <f aca="false">(I838+J838)/Assumptions!$B$8</f>
        <v>0.000270386347003446</v>
      </c>
      <c r="M838" s="70" t="n">
        <f aca="false">F838-L838</f>
        <v>0.000229613652996554</v>
      </c>
      <c r="N838" s="71" t="n">
        <f aca="false">G838*Assumptions!$B$7</f>
        <v>42336.5085</v>
      </c>
      <c r="O838" s="71" t="n">
        <f aca="false">K838*Assumptions!$B$7</f>
        <v>-5892.28846499999</v>
      </c>
      <c r="P838" s="68" t="n">
        <f aca="false">P837+G838</f>
        <v>13181.13682</v>
      </c>
      <c r="Q838" s="68" t="n">
        <f aca="false">MAX(Q837,P838)</f>
        <v>13271.860535</v>
      </c>
      <c r="R838" s="68" t="n">
        <f aca="false">Q838-P838</f>
        <v>90.7237149999983</v>
      </c>
      <c r="S838" s="68" t="n">
        <f aca="false">S837+K838</f>
        <v>8082.60406037685</v>
      </c>
      <c r="T838" s="68" t="n">
        <f aca="false">MAX(T837,S838)</f>
        <v>8210.1202460431</v>
      </c>
      <c r="U838" s="68" t="n">
        <f aca="false">T838-S838</f>
        <v>127.516185666242</v>
      </c>
      <c r="V838" s="70" t="n">
        <f aca="false">V837+F838</f>
        <v>2.2939</v>
      </c>
      <c r="W838" s="70" t="n">
        <f aca="false">MAX(W837,V838)</f>
        <v>2.3023</v>
      </c>
      <c r="X838" s="70" t="n">
        <f aca="false">W838-V838</f>
        <v>0.00839999999999952</v>
      </c>
      <c r="Y838" s="70" t="n">
        <f aca="false">Y837+M838</f>
        <v>2.06908656024097</v>
      </c>
      <c r="Z838" s="70" t="n">
        <f aca="false">MAX(Z837,Y838)</f>
        <v>2.07910887832299</v>
      </c>
      <c r="AA838" s="70" t="n">
        <f aca="false">Z838-Y838</f>
        <v>0.0100223180820209</v>
      </c>
      <c r="AB838" s="72" t="n">
        <f aca="false">AB837*(1+F838)</f>
        <v>8.86126661778781</v>
      </c>
      <c r="AC838" s="73" t="n">
        <f aca="false">MAX(AC837,AB838)</f>
        <v>8.93611199461723</v>
      </c>
      <c r="AD838" s="70" t="n">
        <f aca="false">1-AB838/AC838</f>
        <v>0.00837560863992093</v>
      </c>
      <c r="AE838" s="73" t="n">
        <f aca="false">AE837*(1+M838)</f>
        <v>7.08098106473378</v>
      </c>
      <c r="AF838" s="73" t="n">
        <f aca="false">MAX(AF837,AE838)</f>
        <v>7.15240141755248</v>
      </c>
      <c r="AG838" s="70" t="n">
        <f aca="false">1-AE838/AF838</f>
        <v>0.0099855067758674</v>
      </c>
      <c r="AH838" s="74" t="n">
        <f aca="false">IF(R838&gt;0,AH837+1,0)</f>
        <v>6</v>
      </c>
      <c r="AI838" s="74" t="n">
        <f aca="false">IF(U838&gt;0,AI837+1,0)</f>
        <v>6</v>
      </c>
      <c r="AJ838" s="74" t="n">
        <f aca="false">IF(G838&gt;0,AJ837+1,0)</f>
        <v>1</v>
      </c>
      <c r="AK838" s="74" t="n">
        <f aca="false">IF(G838&lt;=0,AK837+1,0)</f>
        <v>0</v>
      </c>
      <c r="AL838" s="74" t="n">
        <f aca="false">IF(K838&gt;0,AL837+1,0)</f>
        <v>0</v>
      </c>
      <c r="AM838" s="74" t="n">
        <f aca="false">IF(K838&lt;=0,AM837+1,0)</f>
        <v>6</v>
      </c>
    </row>
    <row r="839" customFormat="false" ht="15" hidden="false" customHeight="false" outlineLevel="0" collapsed="false">
      <c r="A839" s="61" t="n">
        <v>838</v>
      </c>
      <c r="B839" s="62" t="n">
        <v>43277.46875</v>
      </c>
      <c r="C839" s="63" t="n">
        <f aca="false">YEAR(B839)</f>
        <v>2018</v>
      </c>
      <c r="D839" s="32" t="s">
        <v>277</v>
      </c>
      <c r="E839" s="64" t="n">
        <v>10790.3</v>
      </c>
      <c r="F839" s="65" t="n">
        <v>-0.0022</v>
      </c>
      <c r="G839" s="66" t="n">
        <v>-23.73866</v>
      </c>
      <c r="H839" s="67" t="n">
        <f aca="false">E839+IF(D839="Long",1,-1)*G839</f>
        <v>10766.56134</v>
      </c>
      <c r="I839" s="68" t="n">
        <f aca="false">Assumptions!$B$58</f>
        <v>5.35750011455817</v>
      </c>
      <c r="J839" s="68" t="n">
        <f aca="false">INDEX(Yearly!$T$5:$T$22,MATCH(C839,Yearly!$A$5:$A$22,0))</f>
        <v>0.774578329815639</v>
      </c>
      <c r="K839" s="68" t="n">
        <f aca="false">G839-I839-J839</f>
        <v>-29.8707384443738</v>
      </c>
      <c r="L839" s="69" t="n">
        <f aca="false">(I839+J839)/Assumptions!$B$8</f>
        <v>0.000270386347003446</v>
      </c>
      <c r="M839" s="70" t="n">
        <f aca="false">F839-L839</f>
        <v>-0.00247038634700345</v>
      </c>
      <c r="N839" s="71" t="n">
        <f aca="false">G839*Assumptions!$B$7</f>
        <v>-186704.5609</v>
      </c>
      <c r="O839" s="71" t="n">
        <f aca="false">K839*Assumptions!$B$7</f>
        <v>-234933.357865</v>
      </c>
      <c r="P839" s="68" t="n">
        <f aca="false">P838+G839</f>
        <v>13157.39816</v>
      </c>
      <c r="Q839" s="68" t="n">
        <f aca="false">MAX(Q838,P839)</f>
        <v>13271.860535</v>
      </c>
      <c r="R839" s="68" t="n">
        <f aca="false">Q839-P839</f>
        <v>114.462374999999</v>
      </c>
      <c r="S839" s="68" t="n">
        <f aca="false">S838+K839</f>
        <v>8052.73332193248</v>
      </c>
      <c r="T839" s="68" t="n">
        <f aca="false">MAX(T838,S839)</f>
        <v>8210.1202460431</v>
      </c>
      <c r="U839" s="68" t="n">
        <f aca="false">T839-S839</f>
        <v>157.386924110616</v>
      </c>
      <c r="V839" s="70" t="n">
        <f aca="false">V838+F839</f>
        <v>2.2917</v>
      </c>
      <c r="W839" s="70" t="n">
        <f aca="false">MAX(W838,V839)</f>
        <v>2.3023</v>
      </c>
      <c r="X839" s="70" t="n">
        <f aca="false">W839-V839</f>
        <v>0.0105999999999997</v>
      </c>
      <c r="Y839" s="70" t="n">
        <f aca="false">Y838+M839</f>
        <v>2.06661617389396</v>
      </c>
      <c r="Z839" s="70" t="n">
        <f aca="false">MAX(Z838,Y839)</f>
        <v>2.07910887832299</v>
      </c>
      <c r="AA839" s="70" t="n">
        <f aca="false">Z839-Y839</f>
        <v>0.0124927044290244</v>
      </c>
      <c r="AB839" s="72" t="n">
        <f aca="false">AB838*(1+F839)</f>
        <v>8.84177183122868</v>
      </c>
      <c r="AC839" s="73" t="n">
        <f aca="false">MAX(AC838,AB839)</f>
        <v>8.93611199461723</v>
      </c>
      <c r="AD839" s="70" t="n">
        <f aca="false">1-AB839/AC839</f>
        <v>0.0105571823009131</v>
      </c>
      <c r="AE839" s="73" t="n">
        <f aca="false">AE838*(1+M839)</f>
        <v>7.06348830578807</v>
      </c>
      <c r="AF839" s="73" t="n">
        <f aca="false">MAX(AF838,AE839)</f>
        <v>7.15240141755248</v>
      </c>
      <c r="AG839" s="70" t="n">
        <f aca="false">1-AE839/AF839</f>
        <v>0.0124312250632639</v>
      </c>
      <c r="AH839" s="74" t="n">
        <f aca="false">IF(R839&gt;0,AH838+1,0)</f>
        <v>7</v>
      </c>
      <c r="AI839" s="74" t="n">
        <f aca="false">IF(U839&gt;0,AI838+1,0)</f>
        <v>7</v>
      </c>
      <c r="AJ839" s="74" t="n">
        <f aca="false">IF(G839&gt;0,AJ838+1,0)</f>
        <v>0</v>
      </c>
      <c r="AK839" s="74" t="n">
        <f aca="false">IF(G839&lt;=0,AK838+1,0)</f>
        <v>1</v>
      </c>
      <c r="AL839" s="74" t="n">
        <f aca="false">IF(K839&gt;0,AL838+1,0)</f>
        <v>0</v>
      </c>
      <c r="AM839" s="74" t="n">
        <f aca="false">IF(K839&lt;=0,AM838+1,0)</f>
        <v>7</v>
      </c>
    </row>
    <row r="840" customFormat="false" ht="15" hidden="false" customHeight="false" outlineLevel="0" collapsed="false">
      <c r="A840" s="61" t="n">
        <v>839</v>
      </c>
      <c r="B840" s="62" t="n">
        <v>43277.6201388889</v>
      </c>
      <c r="C840" s="63" t="n">
        <f aca="false">YEAR(B840)</f>
        <v>2018</v>
      </c>
      <c r="D840" s="32" t="s">
        <v>277</v>
      </c>
      <c r="E840" s="64" t="n">
        <v>10789.2</v>
      </c>
      <c r="F840" s="65" t="n">
        <v>-0.002</v>
      </c>
      <c r="G840" s="66" t="n">
        <v>-21.5784</v>
      </c>
      <c r="H840" s="67" t="n">
        <f aca="false">E840+IF(D840="Long",1,-1)*G840</f>
        <v>10767.6216</v>
      </c>
      <c r="I840" s="68" t="n">
        <f aca="false">Assumptions!$B$58</f>
        <v>5.35750011455817</v>
      </c>
      <c r="J840" s="68" t="n">
        <f aca="false">INDEX(Yearly!$T$5:$T$22,MATCH(C840,Yearly!$A$5:$A$22,0))</f>
        <v>0.774578329815639</v>
      </c>
      <c r="K840" s="68" t="n">
        <f aca="false">G840-I840-J840</f>
        <v>-27.7104784443738</v>
      </c>
      <c r="L840" s="69" t="n">
        <f aca="false">(I840+J840)/Assumptions!$B$8</f>
        <v>0.000270386347003446</v>
      </c>
      <c r="M840" s="70" t="n">
        <f aca="false">F840-L840</f>
        <v>-0.00227038634700345</v>
      </c>
      <c r="N840" s="71" t="n">
        <f aca="false">G840*Assumptions!$B$7</f>
        <v>-169714.116</v>
      </c>
      <c r="O840" s="71" t="n">
        <f aca="false">K840*Assumptions!$B$7</f>
        <v>-217942.912965</v>
      </c>
      <c r="P840" s="68" t="n">
        <f aca="false">P839+G840</f>
        <v>13135.81976</v>
      </c>
      <c r="Q840" s="68" t="n">
        <f aca="false">MAX(Q839,P840)</f>
        <v>13271.860535</v>
      </c>
      <c r="R840" s="68" t="n">
        <f aca="false">Q840-P840</f>
        <v>136.040774999999</v>
      </c>
      <c r="S840" s="68" t="n">
        <f aca="false">S839+K840</f>
        <v>8025.02284348811</v>
      </c>
      <c r="T840" s="68" t="n">
        <f aca="false">MAX(T839,S840)</f>
        <v>8210.1202460431</v>
      </c>
      <c r="U840" s="68" t="n">
        <f aca="false">T840-S840</f>
        <v>185.097402554989</v>
      </c>
      <c r="V840" s="70" t="n">
        <f aca="false">V839+F840</f>
        <v>2.2897</v>
      </c>
      <c r="W840" s="70" t="n">
        <f aca="false">MAX(W839,V840)</f>
        <v>2.3023</v>
      </c>
      <c r="X840" s="70" t="n">
        <f aca="false">W840-V840</f>
        <v>0.0125999999999995</v>
      </c>
      <c r="Y840" s="70" t="n">
        <f aca="false">Y839+M840</f>
        <v>2.06434578754696</v>
      </c>
      <c r="Z840" s="70" t="n">
        <f aca="false">MAX(Z839,Y840)</f>
        <v>2.07910887832299</v>
      </c>
      <c r="AA840" s="70" t="n">
        <f aca="false">Z840-Y840</f>
        <v>0.0147630907760279</v>
      </c>
      <c r="AB840" s="72" t="n">
        <f aca="false">AB839*(1+F840)</f>
        <v>8.82408828756622</v>
      </c>
      <c r="AC840" s="73" t="n">
        <f aca="false">MAX(AC839,AB840)</f>
        <v>8.93611199461723</v>
      </c>
      <c r="AD840" s="70" t="n">
        <f aca="false">1-AB840/AC840</f>
        <v>0.0125360679363112</v>
      </c>
      <c r="AE840" s="73" t="n">
        <f aca="false">AE839*(1+M840)</f>
        <v>7.04745145837639</v>
      </c>
      <c r="AF840" s="73" t="n">
        <f aca="false">MAX(AF839,AE840)</f>
        <v>7.15240141755248</v>
      </c>
      <c r="AG840" s="70" t="n">
        <f aca="false">1-AE840/AF840</f>
        <v>0.0146733877266073</v>
      </c>
      <c r="AH840" s="74" t="n">
        <f aca="false">IF(R840&gt;0,AH839+1,0)</f>
        <v>8</v>
      </c>
      <c r="AI840" s="74" t="n">
        <f aca="false">IF(U840&gt;0,AI839+1,0)</f>
        <v>8</v>
      </c>
      <c r="AJ840" s="74" t="n">
        <f aca="false">IF(G840&gt;0,AJ839+1,0)</f>
        <v>0</v>
      </c>
      <c r="AK840" s="74" t="n">
        <f aca="false">IF(G840&lt;=0,AK839+1,0)</f>
        <v>2</v>
      </c>
      <c r="AL840" s="74" t="n">
        <f aca="false">IF(K840&gt;0,AL839+1,0)</f>
        <v>0</v>
      </c>
      <c r="AM840" s="74" t="n">
        <f aca="false">IF(K840&lt;=0,AM839+1,0)</f>
        <v>8</v>
      </c>
    </row>
    <row r="841" customFormat="false" ht="15" hidden="false" customHeight="false" outlineLevel="0" collapsed="false">
      <c r="A841" s="61" t="n">
        <v>840</v>
      </c>
      <c r="B841" s="62" t="n">
        <v>43280.59375</v>
      </c>
      <c r="C841" s="63" t="n">
        <f aca="false">YEAR(B841)</f>
        <v>2018</v>
      </c>
      <c r="D841" s="32" t="s">
        <v>277</v>
      </c>
      <c r="E841" s="64" t="n">
        <v>10700.15</v>
      </c>
      <c r="F841" s="65" t="n">
        <v>-0.0028</v>
      </c>
      <c r="G841" s="66" t="n">
        <v>-29.96042</v>
      </c>
      <c r="H841" s="67" t="n">
        <f aca="false">E841+IF(D841="Long",1,-1)*G841</f>
        <v>10670.18958</v>
      </c>
      <c r="I841" s="68" t="n">
        <f aca="false">Assumptions!$B$58</f>
        <v>5.35750011455817</v>
      </c>
      <c r="J841" s="68" t="n">
        <f aca="false">INDEX(Yearly!$T$5:$T$22,MATCH(C841,Yearly!$A$5:$A$22,0))</f>
        <v>0.774578329815639</v>
      </c>
      <c r="K841" s="68" t="n">
        <f aca="false">G841-I841-J841</f>
        <v>-36.0924984443738</v>
      </c>
      <c r="L841" s="69" t="n">
        <f aca="false">(I841+J841)/Assumptions!$B$8</f>
        <v>0.000270386347003446</v>
      </c>
      <c r="M841" s="70" t="n">
        <f aca="false">F841-L841</f>
        <v>-0.00307038634700345</v>
      </c>
      <c r="N841" s="71" t="n">
        <f aca="false">G841*Assumptions!$B$7</f>
        <v>-235638.7033</v>
      </c>
      <c r="O841" s="71" t="n">
        <f aca="false">K841*Assumptions!$B$7</f>
        <v>-283867.500265</v>
      </c>
      <c r="P841" s="68" t="n">
        <f aca="false">P840+G841</f>
        <v>13105.85934</v>
      </c>
      <c r="Q841" s="68" t="n">
        <f aca="false">MAX(Q840,P841)</f>
        <v>13271.860535</v>
      </c>
      <c r="R841" s="68" t="n">
        <f aca="false">Q841-P841</f>
        <v>166.001194999999</v>
      </c>
      <c r="S841" s="68" t="n">
        <f aca="false">S840+K841</f>
        <v>7988.93034504373</v>
      </c>
      <c r="T841" s="68" t="n">
        <f aca="false">MAX(T840,S841)</f>
        <v>8210.1202460431</v>
      </c>
      <c r="U841" s="68" t="n">
        <f aca="false">T841-S841</f>
        <v>221.189900999363</v>
      </c>
      <c r="V841" s="70" t="n">
        <f aca="false">V840+F841</f>
        <v>2.2869</v>
      </c>
      <c r="W841" s="70" t="n">
        <f aca="false">MAX(W840,V841)</f>
        <v>2.3023</v>
      </c>
      <c r="X841" s="70" t="n">
        <f aca="false">W841-V841</f>
        <v>0.0153999999999996</v>
      </c>
      <c r="Y841" s="70" t="n">
        <f aca="false">Y840+M841</f>
        <v>2.06127540119996</v>
      </c>
      <c r="Z841" s="70" t="n">
        <f aca="false">MAX(Z840,Y841)</f>
        <v>2.07910887832299</v>
      </c>
      <c r="AA841" s="70" t="n">
        <f aca="false">Z841-Y841</f>
        <v>0.0178334771230313</v>
      </c>
      <c r="AB841" s="72" t="n">
        <f aca="false">AB840*(1+F841)</f>
        <v>8.79938084036104</v>
      </c>
      <c r="AC841" s="73" t="n">
        <f aca="false">MAX(AC840,AB841)</f>
        <v>8.93611199461723</v>
      </c>
      <c r="AD841" s="70" t="n">
        <f aca="false">1-AB841/AC841</f>
        <v>0.0153009669460896</v>
      </c>
      <c r="AE841" s="73" t="n">
        <f aca="false">AE840*(1+M841)</f>
        <v>7.02581305963742</v>
      </c>
      <c r="AF841" s="73" t="n">
        <f aca="false">MAX(AF840,AE841)</f>
        <v>7.15240141755248</v>
      </c>
      <c r="AG841" s="70" t="n">
        <f aca="false">1-AE841/AF841</f>
        <v>0.0176987211042706</v>
      </c>
      <c r="AH841" s="74" t="n">
        <f aca="false">IF(R841&gt;0,AH840+1,0)</f>
        <v>9</v>
      </c>
      <c r="AI841" s="74" t="n">
        <f aca="false">IF(U841&gt;0,AI840+1,0)</f>
        <v>9</v>
      </c>
      <c r="AJ841" s="74" t="n">
        <f aca="false">IF(G841&gt;0,AJ840+1,0)</f>
        <v>0</v>
      </c>
      <c r="AK841" s="74" t="n">
        <f aca="false">IF(G841&lt;=0,AK840+1,0)</f>
        <v>3</v>
      </c>
      <c r="AL841" s="74" t="n">
        <f aca="false">IF(K841&gt;0,AL840+1,0)</f>
        <v>0</v>
      </c>
      <c r="AM841" s="74" t="n">
        <f aca="false">IF(K841&lt;=0,AM840+1,0)</f>
        <v>9</v>
      </c>
    </row>
    <row r="842" customFormat="false" ht="15" hidden="false" customHeight="false" outlineLevel="0" collapsed="false">
      <c r="A842" s="61" t="n">
        <v>841</v>
      </c>
      <c r="B842" s="62" t="n">
        <v>43283.40625</v>
      </c>
      <c r="C842" s="63" t="n">
        <f aca="false">YEAR(B842)</f>
        <v>2018</v>
      </c>
      <c r="D842" s="32" t="s">
        <v>276</v>
      </c>
      <c r="E842" s="64" t="n">
        <v>10670.25</v>
      </c>
      <c r="F842" s="65" t="n">
        <v>-0.0019</v>
      </c>
      <c r="G842" s="66" t="n">
        <v>-20.273475</v>
      </c>
      <c r="H842" s="67" t="n">
        <f aca="false">E842+IF(D842="Long",1,-1)*G842</f>
        <v>10690.523475</v>
      </c>
      <c r="I842" s="68" t="n">
        <f aca="false">Assumptions!$B$58</f>
        <v>5.35750011455817</v>
      </c>
      <c r="J842" s="68" t="n">
        <f aca="false">INDEX(Yearly!$T$5:$T$22,MATCH(C842,Yearly!$A$5:$A$22,0))</f>
        <v>0.774578329815639</v>
      </c>
      <c r="K842" s="68" t="n">
        <f aca="false">G842-I842-J842</f>
        <v>-26.4055534443738</v>
      </c>
      <c r="L842" s="69" t="n">
        <f aca="false">(I842+J842)/Assumptions!$B$8</f>
        <v>0.000270386347003446</v>
      </c>
      <c r="M842" s="70" t="n">
        <f aca="false">F842-L842</f>
        <v>-0.00217038634700345</v>
      </c>
      <c r="N842" s="71" t="n">
        <f aca="false">G842*Assumptions!$B$7</f>
        <v>-159450.880875</v>
      </c>
      <c r="O842" s="71" t="n">
        <f aca="false">K842*Assumptions!$B$7</f>
        <v>-207679.67784</v>
      </c>
      <c r="P842" s="68" t="n">
        <f aca="false">P841+G842</f>
        <v>13085.585865</v>
      </c>
      <c r="Q842" s="68" t="n">
        <f aca="false">MAX(Q841,P842)</f>
        <v>13271.860535</v>
      </c>
      <c r="R842" s="68" t="n">
        <f aca="false">Q842-P842</f>
        <v>186.274669999999</v>
      </c>
      <c r="S842" s="68" t="n">
        <f aca="false">S841+K842</f>
        <v>7962.52479159936</v>
      </c>
      <c r="T842" s="68" t="n">
        <f aca="false">MAX(T841,S842)</f>
        <v>8210.1202460431</v>
      </c>
      <c r="U842" s="68" t="n">
        <f aca="false">T842-S842</f>
        <v>247.595454443737</v>
      </c>
      <c r="V842" s="70" t="n">
        <f aca="false">V841+F842</f>
        <v>2.285</v>
      </c>
      <c r="W842" s="70" t="n">
        <f aca="false">MAX(W841,V842)</f>
        <v>2.3023</v>
      </c>
      <c r="X842" s="70" t="n">
        <f aca="false">W842-V842</f>
        <v>0.0172999999999997</v>
      </c>
      <c r="Y842" s="70" t="n">
        <f aca="false">Y841+M842</f>
        <v>2.05910501485295</v>
      </c>
      <c r="Z842" s="70" t="n">
        <f aca="false">MAX(Z841,Y842)</f>
        <v>2.07910887832299</v>
      </c>
      <c r="AA842" s="70" t="n">
        <f aca="false">Z842-Y842</f>
        <v>0.0200038634700346</v>
      </c>
      <c r="AB842" s="72" t="n">
        <f aca="false">AB841*(1+F842)</f>
        <v>8.78266201676435</v>
      </c>
      <c r="AC842" s="73" t="n">
        <f aca="false">MAX(AC841,AB842)</f>
        <v>8.93611199461723</v>
      </c>
      <c r="AD842" s="70" t="n">
        <f aca="false">1-AB842/AC842</f>
        <v>0.0171718951088921</v>
      </c>
      <c r="AE842" s="73" t="n">
        <f aca="false">AE841*(1+M842)</f>
        <v>7.01056433089619</v>
      </c>
      <c r="AF842" s="73" t="n">
        <f aca="false">MAX(AF841,AE842)</f>
        <v>7.15240141755248</v>
      </c>
      <c r="AG842" s="70" t="n">
        <f aca="false">1-AE842/AF842</f>
        <v>0.0198306943886299</v>
      </c>
      <c r="AH842" s="74" t="n">
        <f aca="false">IF(R842&gt;0,AH841+1,0)</f>
        <v>10</v>
      </c>
      <c r="AI842" s="74" t="n">
        <f aca="false">IF(U842&gt;0,AI841+1,0)</f>
        <v>10</v>
      </c>
      <c r="AJ842" s="74" t="n">
        <f aca="false">IF(G842&gt;0,AJ841+1,0)</f>
        <v>0</v>
      </c>
      <c r="AK842" s="74" t="n">
        <f aca="false">IF(G842&lt;=0,AK841+1,0)</f>
        <v>4</v>
      </c>
      <c r="AL842" s="74" t="n">
        <f aca="false">IF(K842&gt;0,AL841+1,0)</f>
        <v>0</v>
      </c>
      <c r="AM842" s="74" t="n">
        <f aca="false">IF(K842&lt;=0,AM841+1,0)</f>
        <v>10</v>
      </c>
    </row>
    <row r="843" customFormat="false" ht="15" hidden="false" customHeight="false" outlineLevel="0" collapsed="false">
      <c r="A843" s="61" t="n">
        <v>842</v>
      </c>
      <c r="B843" s="62" t="n">
        <v>43284.46875</v>
      </c>
      <c r="C843" s="63" t="n">
        <f aca="false">YEAR(B843)</f>
        <v>2018</v>
      </c>
      <c r="D843" s="32" t="s">
        <v>277</v>
      </c>
      <c r="E843" s="64" t="n">
        <v>10690.75</v>
      </c>
      <c r="F843" s="65" t="n">
        <v>0.0256</v>
      </c>
      <c r="G843" s="66" t="n">
        <v>273.6832</v>
      </c>
      <c r="H843" s="67" t="n">
        <f aca="false">E843+IF(D843="Long",1,-1)*G843</f>
        <v>10964.4332</v>
      </c>
      <c r="I843" s="68" t="n">
        <f aca="false">Assumptions!$B$58</f>
        <v>5.35750011455817</v>
      </c>
      <c r="J843" s="68" t="n">
        <f aca="false">INDEX(Yearly!$T$5:$T$22,MATCH(C843,Yearly!$A$5:$A$22,0))</f>
        <v>0.774578329815639</v>
      </c>
      <c r="K843" s="68" t="n">
        <f aca="false">G843-I843-J843</f>
        <v>267.551121555626</v>
      </c>
      <c r="L843" s="69" t="n">
        <f aca="false">(I843+J843)/Assumptions!$B$8</f>
        <v>0.000270386347003446</v>
      </c>
      <c r="M843" s="70" t="n">
        <f aca="false">F843-L843</f>
        <v>0.0253296136529966</v>
      </c>
      <c r="N843" s="71" t="n">
        <f aca="false">G843*Assumptions!$B$7</f>
        <v>2152518.368</v>
      </c>
      <c r="O843" s="71" t="n">
        <f aca="false">K843*Assumptions!$B$7</f>
        <v>2104289.571035</v>
      </c>
      <c r="P843" s="68" t="n">
        <f aca="false">P842+G843</f>
        <v>13359.269065</v>
      </c>
      <c r="Q843" s="68" t="n">
        <f aca="false">MAX(Q842,P843)</f>
        <v>13359.269065</v>
      </c>
      <c r="R843" s="68" t="n">
        <f aca="false">Q843-P843</f>
        <v>0</v>
      </c>
      <c r="S843" s="68" t="n">
        <f aca="false">S842+K843</f>
        <v>8230.07591315499</v>
      </c>
      <c r="T843" s="68" t="n">
        <f aca="false">MAX(T842,S843)</f>
        <v>8230.07591315499</v>
      </c>
      <c r="U843" s="68" t="n">
        <f aca="false">T843-S843</f>
        <v>0</v>
      </c>
      <c r="V843" s="70" t="n">
        <f aca="false">V842+F843</f>
        <v>2.3106</v>
      </c>
      <c r="W843" s="70" t="n">
        <f aca="false">MAX(W842,V843)</f>
        <v>2.3106</v>
      </c>
      <c r="X843" s="70" t="n">
        <f aca="false">W843-V843</f>
        <v>0</v>
      </c>
      <c r="Y843" s="70" t="n">
        <f aca="false">Y842+M843</f>
        <v>2.08443462850595</v>
      </c>
      <c r="Z843" s="70" t="n">
        <f aca="false">MAX(Z842,Y843)</f>
        <v>2.08443462850595</v>
      </c>
      <c r="AA843" s="70" t="n">
        <f aca="false">Z843-Y843</f>
        <v>0</v>
      </c>
      <c r="AB843" s="72" t="n">
        <f aca="false">AB842*(1+F843)</f>
        <v>9.00749816439352</v>
      </c>
      <c r="AC843" s="73" t="n">
        <f aca="false">MAX(AC842,AB843)</f>
        <v>9.00749816439352</v>
      </c>
      <c r="AD843" s="70" t="n">
        <f aca="false">1-AB843/AC843</f>
        <v>0</v>
      </c>
      <c r="AE843" s="73" t="n">
        <f aca="false">AE842*(1+M843)</f>
        <v>7.18813921688727</v>
      </c>
      <c r="AF843" s="73" t="n">
        <f aca="false">MAX(AF842,AE843)</f>
        <v>7.18813921688727</v>
      </c>
      <c r="AG843" s="70" t="n">
        <f aca="false">1-AE843/AF843</f>
        <v>0</v>
      </c>
      <c r="AH843" s="74" t="n">
        <f aca="false">IF(R843&gt;0,AH842+1,0)</f>
        <v>0</v>
      </c>
      <c r="AI843" s="74" t="n">
        <f aca="false">IF(U843&gt;0,AI842+1,0)</f>
        <v>0</v>
      </c>
      <c r="AJ843" s="74" t="n">
        <f aca="false">IF(G843&gt;0,AJ842+1,0)</f>
        <v>1</v>
      </c>
      <c r="AK843" s="74" t="n">
        <f aca="false">IF(G843&lt;=0,AK842+1,0)</f>
        <v>0</v>
      </c>
      <c r="AL843" s="74" t="n">
        <f aca="false">IF(K843&gt;0,AL842+1,0)</f>
        <v>1</v>
      </c>
      <c r="AM843" s="74" t="n">
        <f aca="false">IF(K843&lt;=0,AM842+1,0)</f>
        <v>0</v>
      </c>
    </row>
    <row r="844" customFormat="false" ht="15" hidden="false" customHeight="false" outlineLevel="0" collapsed="false">
      <c r="A844" s="61" t="n">
        <v>843</v>
      </c>
      <c r="B844" s="62" t="n">
        <v>43298.4201388889</v>
      </c>
      <c r="C844" s="63" t="n">
        <f aca="false">YEAR(B844)</f>
        <v>2018</v>
      </c>
      <c r="D844" s="32" t="s">
        <v>277</v>
      </c>
      <c r="E844" s="64" t="n">
        <v>10967.75</v>
      </c>
      <c r="F844" s="65" t="n">
        <v>-0.0016</v>
      </c>
      <c r="G844" s="66" t="n">
        <v>-17.5484</v>
      </c>
      <c r="H844" s="67" t="n">
        <f aca="false">E844+IF(D844="Long",1,-1)*G844</f>
        <v>10950.2016</v>
      </c>
      <c r="I844" s="68" t="n">
        <f aca="false">Assumptions!$B$58</f>
        <v>5.35750011455817</v>
      </c>
      <c r="J844" s="68" t="n">
        <f aca="false">INDEX(Yearly!$T$5:$T$22,MATCH(C844,Yearly!$A$5:$A$22,0))</f>
        <v>0.774578329815639</v>
      </c>
      <c r="K844" s="68" t="n">
        <f aca="false">G844-I844-J844</f>
        <v>-23.6804784443738</v>
      </c>
      <c r="L844" s="69" t="n">
        <f aca="false">(I844+J844)/Assumptions!$B$8</f>
        <v>0.000270386347003446</v>
      </c>
      <c r="M844" s="70" t="n">
        <f aca="false">F844-L844</f>
        <v>-0.00187038634700345</v>
      </c>
      <c r="N844" s="71" t="n">
        <f aca="false">G844*Assumptions!$B$7</f>
        <v>-138018.166</v>
      </c>
      <c r="O844" s="71" t="n">
        <f aca="false">K844*Assumptions!$B$7</f>
        <v>-186246.962965</v>
      </c>
      <c r="P844" s="68" t="n">
        <f aca="false">P843+G844</f>
        <v>13341.720665</v>
      </c>
      <c r="Q844" s="68" t="n">
        <f aca="false">MAX(Q843,P844)</f>
        <v>13359.269065</v>
      </c>
      <c r="R844" s="68" t="n">
        <f aca="false">Q844-P844</f>
        <v>17.5483999999997</v>
      </c>
      <c r="S844" s="68" t="n">
        <f aca="false">S843+K844</f>
        <v>8206.39543471061</v>
      </c>
      <c r="T844" s="68" t="n">
        <f aca="false">MAX(T843,S844)</f>
        <v>8230.07591315499</v>
      </c>
      <c r="U844" s="68" t="n">
        <f aca="false">T844-S844</f>
        <v>23.6804784443739</v>
      </c>
      <c r="V844" s="70" t="n">
        <f aca="false">V843+F844</f>
        <v>2.309</v>
      </c>
      <c r="W844" s="70" t="n">
        <f aca="false">MAX(W843,V844)</f>
        <v>2.3106</v>
      </c>
      <c r="X844" s="70" t="n">
        <f aca="false">W844-V844</f>
        <v>0.00159999999999982</v>
      </c>
      <c r="Y844" s="70" t="n">
        <f aca="false">Y843+M844</f>
        <v>2.08256424215895</v>
      </c>
      <c r="Z844" s="70" t="n">
        <f aca="false">MAX(Z843,Y844)</f>
        <v>2.08443462850595</v>
      </c>
      <c r="AA844" s="70" t="n">
        <f aca="false">Z844-Y844</f>
        <v>0.00187038634700354</v>
      </c>
      <c r="AB844" s="72" t="n">
        <f aca="false">AB843*(1+F844)</f>
        <v>8.99308616733049</v>
      </c>
      <c r="AC844" s="73" t="n">
        <f aca="false">MAX(AC843,AB844)</f>
        <v>9.00749816439352</v>
      </c>
      <c r="AD844" s="70" t="n">
        <f aca="false">1-AB844/AC844</f>
        <v>0.00160000000000005</v>
      </c>
      <c r="AE844" s="73" t="n">
        <f aca="false">AE843*(1+M844)</f>
        <v>7.17469461943564</v>
      </c>
      <c r="AF844" s="73" t="n">
        <f aca="false">MAX(AF843,AE844)</f>
        <v>7.18813921688727</v>
      </c>
      <c r="AG844" s="70" t="n">
        <f aca="false">1-AE844/AF844</f>
        <v>0.00187038634700343</v>
      </c>
      <c r="AH844" s="74" t="n">
        <f aca="false">IF(R844&gt;0,AH843+1,0)</f>
        <v>1</v>
      </c>
      <c r="AI844" s="74" t="n">
        <f aca="false">IF(U844&gt;0,AI843+1,0)</f>
        <v>1</v>
      </c>
      <c r="AJ844" s="74" t="n">
        <f aca="false">IF(G844&gt;0,AJ843+1,0)</f>
        <v>0</v>
      </c>
      <c r="AK844" s="74" t="n">
        <f aca="false">IF(G844&lt;=0,AK843+1,0)</f>
        <v>1</v>
      </c>
      <c r="AL844" s="74" t="n">
        <f aca="false">IF(K844&gt;0,AL843+1,0)</f>
        <v>0</v>
      </c>
      <c r="AM844" s="74" t="n">
        <f aca="false">IF(K844&lt;=0,AM843+1,0)</f>
        <v>1</v>
      </c>
    </row>
    <row r="845" customFormat="false" ht="15" hidden="false" customHeight="false" outlineLevel="0" collapsed="false">
      <c r="A845" s="61" t="n">
        <v>844</v>
      </c>
      <c r="B845" s="62" t="n">
        <v>43298.4895833333</v>
      </c>
      <c r="C845" s="63" t="n">
        <f aca="false">YEAR(B845)</f>
        <v>2018</v>
      </c>
      <c r="D845" s="32" t="s">
        <v>277</v>
      </c>
      <c r="E845" s="64" t="n">
        <v>10965.35</v>
      </c>
      <c r="F845" s="65" t="n">
        <v>0.0018</v>
      </c>
      <c r="G845" s="66" t="n">
        <v>19.73763</v>
      </c>
      <c r="H845" s="67" t="n">
        <f aca="false">E845+IF(D845="Long",1,-1)*G845</f>
        <v>10985.08763</v>
      </c>
      <c r="I845" s="68" t="n">
        <f aca="false">Assumptions!$B$58</f>
        <v>5.35750011455817</v>
      </c>
      <c r="J845" s="68" t="n">
        <f aca="false">INDEX(Yearly!$T$5:$T$22,MATCH(C845,Yearly!$A$5:$A$22,0))</f>
        <v>0.774578329815639</v>
      </c>
      <c r="K845" s="68" t="n">
        <f aca="false">G845-I845-J845</f>
        <v>13.6055515556262</v>
      </c>
      <c r="L845" s="69" t="n">
        <f aca="false">(I845+J845)/Assumptions!$B$8</f>
        <v>0.000270386347003446</v>
      </c>
      <c r="M845" s="70" t="n">
        <f aca="false">F845-L845</f>
        <v>0.00152961365299655</v>
      </c>
      <c r="N845" s="71" t="n">
        <f aca="false">G845*Assumptions!$B$7</f>
        <v>155236.45995</v>
      </c>
      <c r="O845" s="71" t="n">
        <f aca="false">K845*Assumptions!$B$7</f>
        <v>107007.662985</v>
      </c>
      <c r="P845" s="68" t="n">
        <f aca="false">P844+G845</f>
        <v>13361.458295</v>
      </c>
      <c r="Q845" s="68" t="n">
        <f aca="false">MAX(Q844,P845)</f>
        <v>13361.458295</v>
      </c>
      <c r="R845" s="68" t="n">
        <f aca="false">Q845-P845</f>
        <v>0</v>
      </c>
      <c r="S845" s="68" t="n">
        <f aca="false">S844+K845</f>
        <v>8220.00098626624</v>
      </c>
      <c r="T845" s="68" t="n">
        <f aca="false">MAX(T844,S845)</f>
        <v>8230.07591315499</v>
      </c>
      <c r="U845" s="68" t="n">
        <f aca="false">T845-S845</f>
        <v>10.0749268887485</v>
      </c>
      <c r="V845" s="70" t="n">
        <f aca="false">V844+F845</f>
        <v>2.3108</v>
      </c>
      <c r="W845" s="70" t="n">
        <f aca="false">MAX(W844,V845)</f>
        <v>2.3108</v>
      </c>
      <c r="X845" s="70" t="n">
        <f aca="false">W845-V845</f>
        <v>0</v>
      </c>
      <c r="Y845" s="70" t="n">
        <f aca="false">Y844+M845</f>
        <v>2.08409385581194</v>
      </c>
      <c r="Z845" s="70" t="n">
        <f aca="false">MAX(Z844,Y845)</f>
        <v>2.08443462850595</v>
      </c>
      <c r="AA845" s="70" t="n">
        <f aca="false">Z845-Y845</f>
        <v>0.000340772694007008</v>
      </c>
      <c r="AB845" s="72" t="n">
        <f aca="false">AB844*(1+F845)</f>
        <v>9.00927372243168</v>
      </c>
      <c r="AC845" s="73" t="n">
        <f aca="false">MAX(AC844,AB845)</f>
        <v>9.00927372243168</v>
      </c>
      <c r="AD845" s="70" t="n">
        <f aca="false">1-AB845/AC845</f>
        <v>0</v>
      </c>
      <c r="AE845" s="73" t="n">
        <f aca="false">AE844*(1+M845)</f>
        <v>7.18566913028161</v>
      </c>
      <c r="AF845" s="73" t="n">
        <f aca="false">MAX(AF844,AE845)</f>
        <v>7.18813921688727</v>
      </c>
      <c r="AG845" s="70" t="n">
        <f aca="false">1-AE845/AF845</f>
        <v>0.000343633662499676</v>
      </c>
      <c r="AH845" s="74" t="n">
        <f aca="false">IF(R845&gt;0,AH844+1,0)</f>
        <v>0</v>
      </c>
      <c r="AI845" s="74" t="n">
        <f aca="false">IF(U845&gt;0,AI844+1,0)</f>
        <v>2</v>
      </c>
      <c r="AJ845" s="74" t="n">
        <f aca="false">IF(G845&gt;0,AJ844+1,0)</f>
        <v>1</v>
      </c>
      <c r="AK845" s="74" t="n">
        <f aca="false">IF(G845&lt;=0,AK844+1,0)</f>
        <v>0</v>
      </c>
      <c r="AL845" s="74" t="n">
        <f aca="false">IF(K845&gt;0,AL844+1,0)</f>
        <v>1</v>
      </c>
      <c r="AM845" s="74" t="n">
        <f aca="false">IF(K845&lt;=0,AM844+1,0)</f>
        <v>0</v>
      </c>
    </row>
    <row r="846" customFormat="false" ht="15" hidden="false" customHeight="false" outlineLevel="0" collapsed="false">
      <c r="A846" s="61" t="n">
        <v>845</v>
      </c>
      <c r="B846" s="62" t="n">
        <v>43300.46875</v>
      </c>
      <c r="C846" s="63" t="n">
        <f aca="false">YEAR(B846)</f>
        <v>2018</v>
      </c>
      <c r="D846" s="32" t="s">
        <v>277</v>
      </c>
      <c r="E846" s="64" t="n">
        <v>10994.85</v>
      </c>
      <c r="F846" s="65" t="n">
        <v>-0.002</v>
      </c>
      <c r="G846" s="66" t="n">
        <v>-21.9897</v>
      </c>
      <c r="H846" s="67" t="n">
        <f aca="false">E846+IF(D846="Long",1,-1)*G846</f>
        <v>10972.8603</v>
      </c>
      <c r="I846" s="68" t="n">
        <f aca="false">Assumptions!$B$58</f>
        <v>5.35750011455817</v>
      </c>
      <c r="J846" s="68" t="n">
        <f aca="false">INDEX(Yearly!$T$5:$T$22,MATCH(C846,Yearly!$A$5:$A$22,0))</f>
        <v>0.774578329815639</v>
      </c>
      <c r="K846" s="68" t="n">
        <f aca="false">G846-I846-J846</f>
        <v>-28.1217784443738</v>
      </c>
      <c r="L846" s="69" t="n">
        <f aca="false">(I846+J846)/Assumptions!$B$8</f>
        <v>0.000270386347003446</v>
      </c>
      <c r="M846" s="70" t="n">
        <f aca="false">F846-L846</f>
        <v>-0.00227038634700345</v>
      </c>
      <c r="N846" s="71" t="n">
        <f aca="false">G846*Assumptions!$B$7</f>
        <v>-172948.9905</v>
      </c>
      <c r="O846" s="71" t="n">
        <f aca="false">K846*Assumptions!$B$7</f>
        <v>-221177.787465</v>
      </c>
      <c r="P846" s="68" t="n">
        <f aca="false">P845+G846</f>
        <v>13339.468595</v>
      </c>
      <c r="Q846" s="68" t="n">
        <f aca="false">MAX(Q845,P846)</f>
        <v>13361.458295</v>
      </c>
      <c r="R846" s="68" t="n">
        <f aca="false">Q846-P846</f>
        <v>21.9897000000001</v>
      </c>
      <c r="S846" s="68" t="n">
        <f aca="false">S845+K846</f>
        <v>8191.87920782186</v>
      </c>
      <c r="T846" s="68" t="n">
        <f aca="false">MAX(T845,S846)</f>
        <v>8230.07591315499</v>
      </c>
      <c r="U846" s="68" t="n">
        <f aca="false">T846-S846</f>
        <v>38.1967053331218</v>
      </c>
      <c r="V846" s="70" t="n">
        <f aca="false">V845+F846</f>
        <v>2.3088</v>
      </c>
      <c r="W846" s="70" t="n">
        <f aca="false">MAX(W845,V846)</f>
        <v>2.3108</v>
      </c>
      <c r="X846" s="70" t="n">
        <f aca="false">W846-V846</f>
        <v>0.00199999999999978</v>
      </c>
      <c r="Y846" s="70" t="n">
        <f aca="false">Y845+M846</f>
        <v>2.08182346946494</v>
      </c>
      <c r="Z846" s="70" t="n">
        <f aca="false">MAX(Z845,Y846)</f>
        <v>2.08443462850595</v>
      </c>
      <c r="AA846" s="70" t="n">
        <f aca="false">Z846-Y846</f>
        <v>0.0026111590410105</v>
      </c>
      <c r="AB846" s="72" t="n">
        <f aca="false">AB845*(1+F846)</f>
        <v>8.99125517498682</v>
      </c>
      <c r="AC846" s="73" t="n">
        <f aca="false">MAX(AC845,AB846)</f>
        <v>9.00927372243168</v>
      </c>
      <c r="AD846" s="70" t="n">
        <f aca="false">1-AB846/AC846</f>
        <v>0.00200000000000011</v>
      </c>
      <c r="AE846" s="73" t="n">
        <f aca="false">AE845*(1+M846)</f>
        <v>7.16935488519414</v>
      </c>
      <c r="AF846" s="73" t="n">
        <f aca="false">MAX(AF845,AE846)</f>
        <v>7.18813921688727</v>
      </c>
      <c r="AG846" s="70" t="n">
        <f aca="false">1-AE846/AF846</f>
        <v>0.00261323982832751</v>
      </c>
      <c r="AH846" s="74" t="n">
        <f aca="false">IF(R846&gt;0,AH845+1,0)</f>
        <v>1</v>
      </c>
      <c r="AI846" s="74" t="n">
        <f aca="false">IF(U846&gt;0,AI845+1,0)</f>
        <v>3</v>
      </c>
      <c r="AJ846" s="74" t="n">
        <f aca="false">IF(G846&gt;0,AJ845+1,0)</f>
        <v>0</v>
      </c>
      <c r="AK846" s="74" t="n">
        <f aca="false">IF(G846&lt;=0,AK845+1,0)</f>
        <v>1</v>
      </c>
      <c r="AL846" s="74" t="n">
        <f aca="false">IF(K846&gt;0,AL845+1,0)</f>
        <v>0</v>
      </c>
      <c r="AM846" s="74" t="n">
        <f aca="false">IF(K846&lt;=0,AM845+1,0)</f>
        <v>1</v>
      </c>
    </row>
    <row r="847" customFormat="false" ht="15" hidden="false" customHeight="false" outlineLevel="0" collapsed="false">
      <c r="A847" s="61" t="n">
        <v>846</v>
      </c>
      <c r="B847" s="62" t="n">
        <v>43301.4270833333</v>
      </c>
      <c r="C847" s="63" t="n">
        <f aca="false">YEAR(B847)</f>
        <v>2018</v>
      </c>
      <c r="D847" s="32" t="s">
        <v>277</v>
      </c>
      <c r="E847" s="64" t="n">
        <v>11007.15</v>
      </c>
      <c r="F847" s="65" t="n">
        <v>0.0242</v>
      </c>
      <c r="G847" s="66" t="n">
        <v>266.37303</v>
      </c>
      <c r="H847" s="67" t="n">
        <f aca="false">E847+IF(D847="Long",1,-1)*G847</f>
        <v>11273.52303</v>
      </c>
      <c r="I847" s="68" t="n">
        <f aca="false">Assumptions!$B$58</f>
        <v>5.35750011455817</v>
      </c>
      <c r="J847" s="68" t="n">
        <f aca="false">INDEX(Yearly!$T$5:$T$22,MATCH(C847,Yearly!$A$5:$A$22,0))</f>
        <v>0.774578329815639</v>
      </c>
      <c r="K847" s="68" t="n">
        <f aca="false">G847-I847-J847</f>
        <v>260.240951555626</v>
      </c>
      <c r="L847" s="69" t="n">
        <f aca="false">(I847+J847)/Assumptions!$B$8</f>
        <v>0.000270386347003446</v>
      </c>
      <c r="M847" s="70" t="n">
        <f aca="false">F847-L847</f>
        <v>0.0239296136529966</v>
      </c>
      <c r="N847" s="71" t="n">
        <f aca="false">G847*Assumptions!$B$7</f>
        <v>2095023.88095</v>
      </c>
      <c r="O847" s="71" t="n">
        <f aca="false">K847*Assumptions!$B$7</f>
        <v>2046795.083985</v>
      </c>
      <c r="P847" s="68" t="n">
        <f aca="false">P846+G847</f>
        <v>13605.841625</v>
      </c>
      <c r="Q847" s="68" t="n">
        <f aca="false">MAX(Q846,P847)</f>
        <v>13605.841625</v>
      </c>
      <c r="R847" s="68" t="n">
        <f aca="false">Q847-P847</f>
        <v>0</v>
      </c>
      <c r="S847" s="68" t="n">
        <f aca="false">S846+K847</f>
        <v>8452.12015937749</v>
      </c>
      <c r="T847" s="68" t="n">
        <f aca="false">MAX(T846,S847)</f>
        <v>8452.12015937749</v>
      </c>
      <c r="U847" s="68" t="n">
        <f aca="false">T847-S847</f>
        <v>0</v>
      </c>
      <c r="V847" s="70" t="n">
        <f aca="false">V846+F847</f>
        <v>2.333</v>
      </c>
      <c r="W847" s="70" t="n">
        <f aca="false">MAX(W846,V847)</f>
        <v>2.333</v>
      </c>
      <c r="X847" s="70" t="n">
        <f aca="false">W847-V847</f>
        <v>0</v>
      </c>
      <c r="Y847" s="70" t="n">
        <f aca="false">Y846+M847</f>
        <v>2.10575308311793</v>
      </c>
      <c r="Z847" s="70" t="n">
        <f aca="false">MAX(Z846,Y847)</f>
        <v>2.10575308311793</v>
      </c>
      <c r="AA847" s="70" t="n">
        <f aca="false">Z847-Y847</f>
        <v>0</v>
      </c>
      <c r="AB847" s="72" t="n">
        <f aca="false">AB846*(1+F847)</f>
        <v>9.2088435502215</v>
      </c>
      <c r="AC847" s="73" t="n">
        <f aca="false">MAX(AC846,AB847)</f>
        <v>9.2088435502215</v>
      </c>
      <c r="AD847" s="70" t="n">
        <f aca="false">1-AB847/AC847</f>
        <v>0</v>
      </c>
      <c r="AE847" s="73" t="n">
        <f aca="false">AE846*(1+M847)</f>
        <v>7.34091477773805</v>
      </c>
      <c r="AF847" s="73" t="n">
        <f aca="false">MAX(AF846,AE847)</f>
        <v>7.34091477773805</v>
      </c>
      <c r="AG847" s="70" t="n">
        <f aca="false">1-AE847/AF847</f>
        <v>0</v>
      </c>
      <c r="AH847" s="74" t="n">
        <f aca="false">IF(R847&gt;0,AH846+1,0)</f>
        <v>0</v>
      </c>
      <c r="AI847" s="74" t="n">
        <f aca="false">IF(U847&gt;0,AI846+1,0)</f>
        <v>0</v>
      </c>
      <c r="AJ847" s="74" t="n">
        <f aca="false">IF(G847&gt;0,AJ846+1,0)</f>
        <v>1</v>
      </c>
      <c r="AK847" s="74" t="n">
        <f aca="false">IF(G847&lt;=0,AK846+1,0)</f>
        <v>0</v>
      </c>
      <c r="AL847" s="74" t="n">
        <f aca="false">IF(K847&gt;0,AL846+1,0)</f>
        <v>1</v>
      </c>
      <c r="AM847" s="74" t="n">
        <f aca="false">IF(K847&lt;=0,AM846+1,0)</f>
        <v>0</v>
      </c>
    </row>
    <row r="848" customFormat="false" ht="15" hidden="false" customHeight="false" outlineLevel="0" collapsed="false">
      <c r="A848" s="61" t="n">
        <v>847</v>
      </c>
      <c r="B848" s="62" t="n">
        <v>43315.40625</v>
      </c>
      <c r="C848" s="63" t="n">
        <f aca="false">YEAR(B848)</f>
        <v>2018</v>
      </c>
      <c r="D848" s="32" t="s">
        <v>277</v>
      </c>
      <c r="E848" s="64" t="n">
        <v>11318.7</v>
      </c>
      <c r="F848" s="65" t="n">
        <v>0.003</v>
      </c>
      <c r="G848" s="66" t="n">
        <v>33.9561</v>
      </c>
      <c r="H848" s="67" t="n">
        <f aca="false">E848+IF(D848="Long",1,-1)*G848</f>
        <v>11352.6561</v>
      </c>
      <c r="I848" s="68" t="n">
        <f aca="false">Assumptions!$B$58</f>
        <v>5.35750011455817</v>
      </c>
      <c r="J848" s="68" t="n">
        <f aca="false">INDEX(Yearly!$T$5:$T$22,MATCH(C848,Yearly!$A$5:$A$22,0))</f>
        <v>0.774578329815639</v>
      </c>
      <c r="K848" s="68" t="n">
        <f aca="false">G848-I848-J848</f>
        <v>27.8240215556262</v>
      </c>
      <c r="L848" s="69" t="n">
        <f aca="false">(I848+J848)/Assumptions!$B$8</f>
        <v>0.000270386347003446</v>
      </c>
      <c r="M848" s="70" t="n">
        <f aca="false">F848-L848</f>
        <v>0.00272961365299655</v>
      </c>
      <c r="N848" s="71" t="n">
        <f aca="false">G848*Assumptions!$B$7</f>
        <v>267064.7265</v>
      </c>
      <c r="O848" s="71" t="n">
        <f aca="false">K848*Assumptions!$B$7</f>
        <v>218835.929535</v>
      </c>
      <c r="P848" s="68" t="n">
        <f aca="false">P847+G848</f>
        <v>13639.797725</v>
      </c>
      <c r="Q848" s="68" t="n">
        <f aca="false">MAX(Q847,P848)</f>
        <v>13639.797725</v>
      </c>
      <c r="R848" s="68" t="n">
        <f aca="false">Q848-P848</f>
        <v>0</v>
      </c>
      <c r="S848" s="68" t="n">
        <f aca="false">S847+K848</f>
        <v>8479.94418093312</v>
      </c>
      <c r="T848" s="68" t="n">
        <f aca="false">MAX(T847,S848)</f>
        <v>8479.94418093312</v>
      </c>
      <c r="U848" s="68" t="n">
        <f aca="false">T848-S848</f>
        <v>0</v>
      </c>
      <c r="V848" s="70" t="n">
        <f aca="false">V847+F848</f>
        <v>2.336</v>
      </c>
      <c r="W848" s="70" t="n">
        <f aca="false">MAX(W847,V848)</f>
        <v>2.336</v>
      </c>
      <c r="X848" s="70" t="n">
        <f aca="false">W848-V848</f>
        <v>0</v>
      </c>
      <c r="Y848" s="70" t="n">
        <f aca="false">Y847+M848</f>
        <v>2.10848269677093</v>
      </c>
      <c r="Z848" s="70" t="n">
        <f aca="false">MAX(Z847,Y848)</f>
        <v>2.10848269677093</v>
      </c>
      <c r="AA848" s="70" t="n">
        <f aca="false">Z848-Y848</f>
        <v>0</v>
      </c>
      <c r="AB848" s="72" t="n">
        <f aca="false">AB847*(1+F848)</f>
        <v>9.23647008087216</v>
      </c>
      <c r="AC848" s="73" t="n">
        <f aca="false">MAX(AC847,AB848)</f>
        <v>9.23647008087216</v>
      </c>
      <c r="AD848" s="70" t="n">
        <f aca="false">1-AB848/AC848</f>
        <v>0</v>
      </c>
      <c r="AE848" s="73" t="n">
        <f aca="false">AE847*(1+M848)</f>
        <v>7.36095263894085</v>
      </c>
      <c r="AF848" s="73" t="n">
        <f aca="false">MAX(AF847,AE848)</f>
        <v>7.36095263894085</v>
      </c>
      <c r="AG848" s="70" t="n">
        <f aca="false">1-AE848/AF848</f>
        <v>0</v>
      </c>
      <c r="AH848" s="74" t="n">
        <f aca="false">IF(R848&gt;0,AH847+1,0)</f>
        <v>0</v>
      </c>
      <c r="AI848" s="74" t="n">
        <f aca="false">IF(U848&gt;0,AI847+1,0)</f>
        <v>0</v>
      </c>
      <c r="AJ848" s="74" t="n">
        <f aca="false">IF(G848&gt;0,AJ847+1,0)</f>
        <v>2</v>
      </c>
      <c r="AK848" s="74" t="n">
        <f aca="false">IF(G848&lt;=0,AK847+1,0)</f>
        <v>0</v>
      </c>
      <c r="AL848" s="74" t="n">
        <f aca="false">IF(K848&gt;0,AL847+1,0)</f>
        <v>2</v>
      </c>
      <c r="AM848" s="74" t="n">
        <f aca="false">IF(K848&lt;=0,AM847+1,0)</f>
        <v>0</v>
      </c>
    </row>
    <row r="849" customFormat="false" ht="15" hidden="false" customHeight="false" outlineLevel="0" collapsed="false">
      <c r="A849" s="61" t="n">
        <v>848</v>
      </c>
      <c r="B849" s="62" t="n">
        <v>43326.40625</v>
      </c>
      <c r="C849" s="63" t="n">
        <f aca="false">YEAR(B849)</f>
        <v>2018</v>
      </c>
      <c r="D849" s="32" t="s">
        <v>277</v>
      </c>
      <c r="E849" s="64" t="n">
        <v>11405.75</v>
      </c>
      <c r="F849" s="65" t="n">
        <v>0.0002</v>
      </c>
      <c r="G849" s="66" t="n">
        <v>2.28115</v>
      </c>
      <c r="H849" s="67" t="n">
        <f aca="false">E849+IF(D849="Long",1,-1)*G849</f>
        <v>11408.03115</v>
      </c>
      <c r="I849" s="68" t="n">
        <f aca="false">Assumptions!$B$58</f>
        <v>5.35750011455817</v>
      </c>
      <c r="J849" s="68" t="n">
        <f aca="false">INDEX(Yearly!$T$5:$T$22,MATCH(C849,Yearly!$A$5:$A$22,0))</f>
        <v>0.774578329815639</v>
      </c>
      <c r="K849" s="68" t="n">
        <f aca="false">G849-I849-J849</f>
        <v>-3.85092844437381</v>
      </c>
      <c r="L849" s="69" t="n">
        <f aca="false">(I849+J849)/Assumptions!$B$8</f>
        <v>0.000270386347003446</v>
      </c>
      <c r="M849" s="70" t="n">
        <f aca="false">F849-L849</f>
        <v>-7.03863470034462E-005</v>
      </c>
      <c r="N849" s="71" t="n">
        <f aca="false">G849*Assumptions!$B$7</f>
        <v>17941.24475</v>
      </c>
      <c r="O849" s="71" t="n">
        <f aca="false">K849*Assumptions!$B$7</f>
        <v>-30287.552215</v>
      </c>
      <c r="P849" s="68" t="n">
        <f aca="false">P848+G849</f>
        <v>13642.078875</v>
      </c>
      <c r="Q849" s="68" t="n">
        <f aca="false">MAX(Q848,P849)</f>
        <v>13642.078875</v>
      </c>
      <c r="R849" s="68" t="n">
        <f aca="false">Q849-P849</f>
        <v>0</v>
      </c>
      <c r="S849" s="68" t="n">
        <f aca="false">S848+K849</f>
        <v>8476.09325248874</v>
      </c>
      <c r="T849" s="68" t="n">
        <f aca="false">MAX(T848,S849)</f>
        <v>8479.94418093312</v>
      </c>
      <c r="U849" s="68" t="n">
        <f aca="false">T849-S849</f>
        <v>3.85092844437349</v>
      </c>
      <c r="V849" s="70" t="n">
        <f aca="false">V848+F849</f>
        <v>2.3362</v>
      </c>
      <c r="W849" s="70" t="n">
        <f aca="false">MAX(W848,V849)</f>
        <v>2.3362</v>
      </c>
      <c r="X849" s="70" t="n">
        <f aca="false">W849-V849</f>
        <v>0</v>
      </c>
      <c r="Y849" s="70" t="n">
        <f aca="false">Y848+M849</f>
        <v>2.10841231042393</v>
      </c>
      <c r="Z849" s="70" t="n">
        <f aca="false">MAX(Z848,Y849)</f>
        <v>2.10848269677093</v>
      </c>
      <c r="AA849" s="70" t="n">
        <f aca="false">Z849-Y849</f>
        <v>7.03863470032928E-005</v>
      </c>
      <c r="AB849" s="72" t="n">
        <f aca="false">AB848*(1+F849)</f>
        <v>9.23831737488834</v>
      </c>
      <c r="AC849" s="73" t="n">
        <f aca="false">MAX(AC848,AB849)</f>
        <v>9.23831737488834</v>
      </c>
      <c r="AD849" s="70" t="n">
        <f aca="false">1-AB849/AC849</f>
        <v>0</v>
      </c>
      <c r="AE849" s="73" t="n">
        <f aca="false">AE848*(1+M849)</f>
        <v>7.36043452837413</v>
      </c>
      <c r="AF849" s="73" t="n">
        <f aca="false">MAX(AF848,AE849)</f>
        <v>7.36095263894085</v>
      </c>
      <c r="AG849" s="70" t="n">
        <f aca="false">1-AE849/AF849</f>
        <v>7.03863470034039E-005</v>
      </c>
      <c r="AH849" s="74" t="n">
        <f aca="false">IF(R849&gt;0,AH848+1,0)</f>
        <v>0</v>
      </c>
      <c r="AI849" s="74" t="n">
        <f aca="false">IF(U849&gt;0,AI848+1,0)</f>
        <v>1</v>
      </c>
      <c r="AJ849" s="74" t="n">
        <f aca="false">IF(G849&gt;0,AJ848+1,0)</f>
        <v>3</v>
      </c>
      <c r="AK849" s="74" t="n">
        <f aca="false">IF(G849&lt;=0,AK848+1,0)</f>
        <v>0</v>
      </c>
      <c r="AL849" s="74" t="n">
        <f aca="false">IF(K849&gt;0,AL848+1,0)</f>
        <v>0</v>
      </c>
      <c r="AM849" s="74" t="n">
        <f aca="false">IF(K849&lt;=0,AM848+1,0)</f>
        <v>1</v>
      </c>
    </row>
    <row r="850" customFormat="false" ht="15" hidden="false" customHeight="false" outlineLevel="0" collapsed="false">
      <c r="A850" s="61" t="n">
        <v>849</v>
      </c>
      <c r="B850" s="62" t="n">
        <v>43328.4569444444</v>
      </c>
      <c r="C850" s="63" t="n">
        <f aca="false">YEAR(B850)</f>
        <v>2018</v>
      </c>
      <c r="D850" s="32" t="s">
        <v>277</v>
      </c>
      <c r="E850" s="64" t="n">
        <v>11430.35</v>
      </c>
      <c r="F850" s="65" t="n">
        <v>-0.0019</v>
      </c>
      <c r="G850" s="66" t="n">
        <v>-21.717665</v>
      </c>
      <c r="H850" s="67" t="n">
        <f aca="false">E850+IF(D850="Long",1,-1)*G850</f>
        <v>11408.632335</v>
      </c>
      <c r="I850" s="68" t="n">
        <f aca="false">Assumptions!$B$58</f>
        <v>5.35750011455817</v>
      </c>
      <c r="J850" s="68" t="n">
        <f aca="false">INDEX(Yearly!$T$5:$T$22,MATCH(C850,Yearly!$A$5:$A$22,0))</f>
        <v>0.774578329815639</v>
      </c>
      <c r="K850" s="68" t="n">
        <f aca="false">G850-I850-J850</f>
        <v>-27.8497434443738</v>
      </c>
      <c r="L850" s="69" t="n">
        <f aca="false">(I850+J850)/Assumptions!$B$8</f>
        <v>0.000270386347003446</v>
      </c>
      <c r="M850" s="70" t="n">
        <f aca="false">F850-L850</f>
        <v>-0.00217038634700345</v>
      </c>
      <c r="N850" s="71" t="n">
        <f aca="false">G850*Assumptions!$B$7</f>
        <v>-170809.435225</v>
      </c>
      <c r="O850" s="71" t="n">
        <f aca="false">K850*Assumptions!$B$7</f>
        <v>-219038.23219</v>
      </c>
      <c r="P850" s="68" t="n">
        <f aca="false">P849+G850</f>
        <v>13620.36121</v>
      </c>
      <c r="Q850" s="68" t="n">
        <f aca="false">MAX(Q849,P850)</f>
        <v>13642.078875</v>
      </c>
      <c r="R850" s="68" t="n">
        <f aca="false">Q850-P850</f>
        <v>21.7176650000001</v>
      </c>
      <c r="S850" s="68" t="n">
        <f aca="false">S849+K850</f>
        <v>8448.24350904437</v>
      </c>
      <c r="T850" s="68" t="n">
        <f aca="false">MAX(T849,S850)</f>
        <v>8479.94418093312</v>
      </c>
      <c r="U850" s="68" t="n">
        <f aca="false">T850-S850</f>
        <v>31.7006718887478</v>
      </c>
      <c r="V850" s="70" t="n">
        <f aca="false">V849+F850</f>
        <v>2.3343</v>
      </c>
      <c r="W850" s="70" t="n">
        <f aca="false">MAX(W849,V850)</f>
        <v>2.3362</v>
      </c>
      <c r="X850" s="70" t="n">
        <f aca="false">W850-V850</f>
        <v>0.00190000000000001</v>
      </c>
      <c r="Y850" s="70" t="n">
        <f aca="false">Y849+M850</f>
        <v>2.10624192407692</v>
      </c>
      <c r="Z850" s="70" t="n">
        <f aca="false">MAX(Z849,Y850)</f>
        <v>2.10848269677093</v>
      </c>
      <c r="AA850" s="70" t="n">
        <f aca="false">Z850-Y850</f>
        <v>0.00224077269400658</v>
      </c>
      <c r="AB850" s="72" t="n">
        <f aca="false">AB849*(1+F850)</f>
        <v>9.22076457187605</v>
      </c>
      <c r="AC850" s="73" t="n">
        <f aca="false">MAX(AC849,AB850)</f>
        <v>9.23831737488834</v>
      </c>
      <c r="AD850" s="70" t="n">
        <f aca="false">1-AB850/AC850</f>
        <v>0.00190000000000001</v>
      </c>
      <c r="AE850" s="73" t="n">
        <f aca="false">AE849*(1+M850)</f>
        <v>7.34445954176574</v>
      </c>
      <c r="AF850" s="73" t="n">
        <f aca="false">MAX(AF849,AE850)</f>
        <v>7.36095263894085</v>
      </c>
      <c r="AG850" s="70" t="n">
        <f aca="false">1-AE850/AF850</f>
        <v>0.00224061992844027</v>
      </c>
      <c r="AH850" s="74" t="n">
        <f aca="false">IF(R850&gt;0,AH849+1,0)</f>
        <v>1</v>
      </c>
      <c r="AI850" s="74" t="n">
        <f aca="false">IF(U850&gt;0,AI849+1,0)</f>
        <v>2</v>
      </c>
      <c r="AJ850" s="74" t="n">
        <f aca="false">IF(G850&gt;0,AJ849+1,0)</f>
        <v>0</v>
      </c>
      <c r="AK850" s="74" t="n">
        <f aca="false">IF(G850&lt;=0,AK849+1,0)</f>
        <v>1</v>
      </c>
      <c r="AL850" s="74" t="n">
        <f aca="false">IF(K850&gt;0,AL849+1,0)</f>
        <v>0</v>
      </c>
      <c r="AM850" s="74" t="n">
        <f aca="false">IF(K850&lt;=0,AM849+1,0)</f>
        <v>2</v>
      </c>
    </row>
    <row r="851" customFormat="false" ht="15" hidden="false" customHeight="false" outlineLevel="0" collapsed="false">
      <c r="A851" s="61" t="n">
        <v>850</v>
      </c>
      <c r="B851" s="62" t="n">
        <v>43329.40625</v>
      </c>
      <c r="C851" s="63" t="n">
        <f aca="false">YEAR(B851)</f>
        <v>2018</v>
      </c>
      <c r="D851" s="32" t="s">
        <v>277</v>
      </c>
      <c r="E851" s="64" t="n">
        <v>11458.95</v>
      </c>
      <c r="F851" s="65" t="n">
        <v>0.018</v>
      </c>
      <c r="G851" s="66" t="n">
        <v>206.2611</v>
      </c>
      <c r="H851" s="67" t="n">
        <f aca="false">E851+IF(D851="Long",1,-1)*G851</f>
        <v>11665.2111</v>
      </c>
      <c r="I851" s="68" t="n">
        <f aca="false">Assumptions!$B$58</f>
        <v>5.35750011455817</v>
      </c>
      <c r="J851" s="68" t="n">
        <f aca="false">INDEX(Yearly!$T$5:$T$22,MATCH(C851,Yearly!$A$5:$A$22,0))</f>
        <v>0.774578329815639</v>
      </c>
      <c r="K851" s="68" t="n">
        <f aca="false">G851-I851-J851</f>
        <v>200.129021555626</v>
      </c>
      <c r="L851" s="69" t="n">
        <f aca="false">(I851+J851)/Assumptions!$B$8</f>
        <v>0.000270386347003446</v>
      </c>
      <c r="M851" s="70" t="n">
        <f aca="false">F851-L851</f>
        <v>0.0177296136529966</v>
      </c>
      <c r="N851" s="71" t="n">
        <f aca="false">G851*Assumptions!$B$7</f>
        <v>1622243.5515</v>
      </c>
      <c r="O851" s="71" t="n">
        <f aca="false">K851*Assumptions!$B$7</f>
        <v>1574014.754535</v>
      </c>
      <c r="P851" s="68" t="n">
        <f aca="false">P850+G851</f>
        <v>13826.62231</v>
      </c>
      <c r="Q851" s="68" t="n">
        <f aca="false">MAX(Q850,P851)</f>
        <v>13826.62231</v>
      </c>
      <c r="R851" s="68" t="n">
        <f aca="false">Q851-P851</f>
        <v>0</v>
      </c>
      <c r="S851" s="68" t="n">
        <f aca="false">S850+K851</f>
        <v>8648.37253059999</v>
      </c>
      <c r="T851" s="68" t="n">
        <f aca="false">MAX(T850,S851)</f>
        <v>8648.37253059999</v>
      </c>
      <c r="U851" s="68" t="n">
        <f aca="false">T851-S851</f>
        <v>0</v>
      </c>
      <c r="V851" s="70" t="n">
        <f aca="false">V850+F851</f>
        <v>2.3523</v>
      </c>
      <c r="W851" s="70" t="n">
        <f aca="false">MAX(W850,V851)</f>
        <v>2.3523</v>
      </c>
      <c r="X851" s="70" t="n">
        <f aca="false">W851-V851</f>
        <v>0</v>
      </c>
      <c r="Y851" s="70" t="n">
        <f aca="false">Y850+M851</f>
        <v>2.12397153772992</v>
      </c>
      <c r="Z851" s="70" t="n">
        <f aca="false">MAX(Z850,Y851)</f>
        <v>2.12397153772992</v>
      </c>
      <c r="AA851" s="70" t="n">
        <f aca="false">Z851-Y851</f>
        <v>0</v>
      </c>
      <c r="AB851" s="72" t="n">
        <f aca="false">AB850*(1+F851)</f>
        <v>9.38673833416982</v>
      </c>
      <c r="AC851" s="73" t="n">
        <f aca="false">MAX(AC850,AB851)</f>
        <v>9.38673833416982</v>
      </c>
      <c r="AD851" s="70" t="n">
        <f aca="false">1-AB851/AC851</f>
        <v>0</v>
      </c>
      <c r="AE851" s="73" t="n">
        <f aca="false">AE850*(1+M851)</f>
        <v>7.47467397193131</v>
      </c>
      <c r="AF851" s="73" t="n">
        <f aca="false">MAX(AF850,AE851)</f>
        <v>7.47467397193131</v>
      </c>
      <c r="AG851" s="70" t="n">
        <f aca="false">1-AE851/AF851</f>
        <v>0</v>
      </c>
      <c r="AH851" s="74" t="n">
        <f aca="false">IF(R851&gt;0,AH850+1,0)</f>
        <v>0</v>
      </c>
      <c r="AI851" s="74" t="n">
        <f aca="false">IF(U851&gt;0,AI850+1,0)</f>
        <v>0</v>
      </c>
      <c r="AJ851" s="74" t="n">
        <f aca="false">IF(G851&gt;0,AJ850+1,0)</f>
        <v>1</v>
      </c>
      <c r="AK851" s="74" t="n">
        <f aca="false">IF(G851&lt;=0,AK850+1,0)</f>
        <v>0</v>
      </c>
      <c r="AL851" s="74" t="n">
        <f aca="false">IF(K851&gt;0,AL850+1,0)</f>
        <v>1</v>
      </c>
      <c r="AM851" s="74" t="n">
        <f aca="false">IF(K851&lt;=0,AM850+1,0)</f>
        <v>0</v>
      </c>
    </row>
    <row r="852" customFormat="false" ht="15" hidden="false" customHeight="false" outlineLevel="0" collapsed="false">
      <c r="A852" s="61" t="n">
        <v>851</v>
      </c>
      <c r="B852" s="62" t="n">
        <v>43342.5277777778</v>
      </c>
      <c r="C852" s="63" t="n">
        <f aca="false">YEAR(B852)</f>
        <v>2018</v>
      </c>
      <c r="D852" s="32" t="s">
        <v>277</v>
      </c>
      <c r="E852" s="64" t="n">
        <v>11681.15</v>
      </c>
      <c r="F852" s="65" t="n">
        <v>-0.0024</v>
      </c>
      <c r="G852" s="66" t="n">
        <v>-28.03476</v>
      </c>
      <c r="H852" s="67" t="n">
        <f aca="false">E852+IF(D852="Long",1,-1)*G852</f>
        <v>11653.11524</v>
      </c>
      <c r="I852" s="68" t="n">
        <f aca="false">Assumptions!$B$58</f>
        <v>5.35750011455817</v>
      </c>
      <c r="J852" s="68" t="n">
        <f aca="false">INDEX(Yearly!$T$5:$T$22,MATCH(C852,Yearly!$A$5:$A$22,0))</f>
        <v>0.774578329815639</v>
      </c>
      <c r="K852" s="68" t="n">
        <f aca="false">G852-I852-J852</f>
        <v>-34.1668384443738</v>
      </c>
      <c r="L852" s="69" t="n">
        <f aca="false">(I852+J852)/Assumptions!$B$8</f>
        <v>0.000270386347003446</v>
      </c>
      <c r="M852" s="70" t="n">
        <f aca="false">F852-L852</f>
        <v>-0.00267038634700345</v>
      </c>
      <c r="N852" s="71" t="n">
        <f aca="false">G852*Assumptions!$B$7</f>
        <v>-220493.3874</v>
      </c>
      <c r="O852" s="71" t="n">
        <f aca="false">K852*Assumptions!$B$7</f>
        <v>-268722.184365</v>
      </c>
      <c r="P852" s="68" t="n">
        <f aca="false">P851+G852</f>
        <v>13798.58755</v>
      </c>
      <c r="Q852" s="68" t="n">
        <f aca="false">MAX(Q851,P852)</f>
        <v>13826.62231</v>
      </c>
      <c r="R852" s="68" t="n">
        <f aca="false">Q852-P852</f>
        <v>28.0347600000005</v>
      </c>
      <c r="S852" s="68" t="n">
        <f aca="false">S851+K852</f>
        <v>8614.20569215562</v>
      </c>
      <c r="T852" s="68" t="n">
        <f aca="false">MAX(T851,S852)</f>
        <v>8648.37253059999</v>
      </c>
      <c r="U852" s="68" t="n">
        <f aca="false">T852-S852</f>
        <v>34.1668384443747</v>
      </c>
      <c r="V852" s="70" t="n">
        <f aca="false">V851+F852</f>
        <v>2.3499</v>
      </c>
      <c r="W852" s="70" t="n">
        <f aca="false">MAX(W851,V852)</f>
        <v>2.3523</v>
      </c>
      <c r="X852" s="70" t="n">
        <f aca="false">W852-V852</f>
        <v>0.00240000000000018</v>
      </c>
      <c r="Y852" s="70" t="n">
        <f aca="false">Y851+M852</f>
        <v>2.12130115138292</v>
      </c>
      <c r="Z852" s="70" t="n">
        <f aca="false">MAX(Z851,Y852)</f>
        <v>2.12397153772992</v>
      </c>
      <c r="AA852" s="70" t="n">
        <f aca="false">Z852-Y852</f>
        <v>0.00267038634700345</v>
      </c>
      <c r="AB852" s="72" t="n">
        <f aca="false">AB851*(1+F852)</f>
        <v>9.36421016216781</v>
      </c>
      <c r="AC852" s="73" t="n">
        <f aca="false">MAX(AC851,AB852)</f>
        <v>9.38673833416982</v>
      </c>
      <c r="AD852" s="70" t="n">
        <f aca="false">1-AB852/AC852</f>
        <v>0.00239999999999996</v>
      </c>
      <c r="AE852" s="73" t="n">
        <f aca="false">AE851*(1+M852)</f>
        <v>7.45471370460836</v>
      </c>
      <c r="AF852" s="73" t="n">
        <f aca="false">MAX(AF851,AE852)</f>
        <v>7.47467397193131</v>
      </c>
      <c r="AG852" s="70" t="n">
        <f aca="false">1-AE852/AF852</f>
        <v>0.00267038634700345</v>
      </c>
      <c r="AH852" s="74" t="n">
        <f aca="false">IF(R852&gt;0,AH851+1,0)</f>
        <v>1</v>
      </c>
      <c r="AI852" s="74" t="n">
        <f aca="false">IF(U852&gt;0,AI851+1,0)</f>
        <v>1</v>
      </c>
      <c r="AJ852" s="74" t="n">
        <f aca="false">IF(G852&gt;0,AJ851+1,0)</f>
        <v>0</v>
      </c>
      <c r="AK852" s="74" t="n">
        <f aca="false">IF(G852&lt;=0,AK851+1,0)</f>
        <v>1</v>
      </c>
      <c r="AL852" s="74" t="n">
        <f aca="false">IF(K852&gt;0,AL851+1,0)</f>
        <v>0</v>
      </c>
      <c r="AM852" s="74" t="n">
        <f aca="false">IF(K852&lt;=0,AM851+1,0)</f>
        <v>1</v>
      </c>
    </row>
    <row r="853" customFormat="false" ht="15" hidden="false" customHeight="false" outlineLevel="0" collapsed="false">
      <c r="A853" s="61" t="n">
        <v>852</v>
      </c>
      <c r="B853" s="62" t="n">
        <v>43342.6381944444</v>
      </c>
      <c r="C853" s="63" t="n">
        <f aca="false">YEAR(B853)</f>
        <v>2018</v>
      </c>
      <c r="D853" s="32" t="s">
        <v>277</v>
      </c>
      <c r="E853" s="64" t="n">
        <v>11679.4</v>
      </c>
      <c r="F853" s="65" t="n">
        <v>-0.0024</v>
      </c>
      <c r="G853" s="66" t="n">
        <v>-28.03056</v>
      </c>
      <c r="H853" s="67" t="n">
        <f aca="false">E853+IF(D853="Long",1,-1)*G853</f>
        <v>11651.36944</v>
      </c>
      <c r="I853" s="68" t="n">
        <f aca="false">Assumptions!$B$58</f>
        <v>5.35750011455817</v>
      </c>
      <c r="J853" s="68" t="n">
        <f aca="false">INDEX(Yearly!$T$5:$T$22,MATCH(C853,Yearly!$A$5:$A$22,0))</f>
        <v>0.774578329815639</v>
      </c>
      <c r="K853" s="68" t="n">
        <f aca="false">G853-I853-J853</f>
        <v>-34.1626384443738</v>
      </c>
      <c r="L853" s="69" t="n">
        <f aca="false">(I853+J853)/Assumptions!$B$8</f>
        <v>0.000270386347003446</v>
      </c>
      <c r="M853" s="70" t="n">
        <f aca="false">F853-L853</f>
        <v>-0.00267038634700345</v>
      </c>
      <c r="N853" s="71" t="n">
        <f aca="false">G853*Assumptions!$B$7</f>
        <v>-220460.3544</v>
      </c>
      <c r="O853" s="71" t="n">
        <f aca="false">K853*Assumptions!$B$7</f>
        <v>-268689.151365</v>
      </c>
      <c r="P853" s="68" t="n">
        <f aca="false">P852+G853</f>
        <v>13770.55699</v>
      </c>
      <c r="Q853" s="68" t="n">
        <f aca="false">MAX(Q852,P853)</f>
        <v>13826.62231</v>
      </c>
      <c r="R853" s="68" t="n">
        <f aca="false">Q853-P853</f>
        <v>56.0653199999997</v>
      </c>
      <c r="S853" s="68" t="n">
        <f aca="false">S852+K853</f>
        <v>8580.04305371125</v>
      </c>
      <c r="T853" s="68" t="n">
        <f aca="false">MAX(T852,S853)</f>
        <v>8648.37253059999</v>
      </c>
      <c r="U853" s="68" t="n">
        <f aca="false">T853-S853</f>
        <v>68.3294768887481</v>
      </c>
      <c r="V853" s="70" t="n">
        <f aca="false">V852+F853</f>
        <v>2.3475</v>
      </c>
      <c r="W853" s="70" t="n">
        <f aca="false">MAX(W852,V853)</f>
        <v>2.3523</v>
      </c>
      <c r="X853" s="70" t="n">
        <f aca="false">W853-V853</f>
        <v>0.00480000000000036</v>
      </c>
      <c r="Y853" s="70" t="n">
        <f aca="false">Y852+M853</f>
        <v>2.11863076503591</v>
      </c>
      <c r="Z853" s="70" t="n">
        <f aca="false">MAX(Z852,Y853)</f>
        <v>2.12397153772992</v>
      </c>
      <c r="AA853" s="70" t="n">
        <f aca="false">Z853-Y853</f>
        <v>0.0053407726940069</v>
      </c>
      <c r="AB853" s="72" t="n">
        <f aca="false">AB852*(1+F853)</f>
        <v>9.34173605777861</v>
      </c>
      <c r="AC853" s="73" t="n">
        <f aca="false">MAX(AC852,AB853)</f>
        <v>9.38673833416982</v>
      </c>
      <c r="AD853" s="70" t="n">
        <f aca="false">1-AB853/AC853</f>
        <v>0.00479423999999984</v>
      </c>
      <c r="AE853" s="73" t="n">
        <f aca="false">AE852*(1+M853)</f>
        <v>7.43480673891075</v>
      </c>
      <c r="AF853" s="73" t="n">
        <f aca="false">MAX(AF852,AE853)</f>
        <v>7.47467397193131</v>
      </c>
      <c r="AG853" s="70" t="n">
        <f aca="false">1-AE853/AF853</f>
        <v>0.00533364173076467</v>
      </c>
      <c r="AH853" s="74" t="n">
        <f aca="false">IF(R853&gt;0,AH852+1,0)</f>
        <v>2</v>
      </c>
      <c r="AI853" s="74" t="n">
        <f aca="false">IF(U853&gt;0,AI852+1,0)</f>
        <v>2</v>
      </c>
      <c r="AJ853" s="74" t="n">
        <f aca="false">IF(G853&gt;0,AJ852+1,0)</f>
        <v>0</v>
      </c>
      <c r="AK853" s="74" t="n">
        <f aca="false">IF(G853&lt;=0,AK852+1,0)</f>
        <v>2</v>
      </c>
      <c r="AL853" s="74" t="n">
        <f aca="false">IF(K853&gt;0,AL852+1,0)</f>
        <v>0</v>
      </c>
      <c r="AM853" s="74" t="n">
        <f aca="false">IF(K853&lt;=0,AM852+1,0)</f>
        <v>2</v>
      </c>
    </row>
    <row r="854" customFormat="false" ht="15" hidden="false" customHeight="false" outlineLevel="0" collapsed="false">
      <c r="A854" s="61" t="n">
        <v>853</v>
      </c>
      <c r="B854" s="62" t="n">
        <v>43343.5993055556</v>
      </c>
      <c r="C854" s="63" t="n">
        <f aca="false">YEAR(B854)</f>
        <v>2018</v>
      </c>
      <c r="D854" s="32" t="s">
        <v>277</v>
      </c>
      <c r="E854" s="64" t="n">
        <v>11673.6</v>
      </c>
      <c r="F854" s="65" t="n">
        <v>-0.0015</v>
      </c>
      <c r="G854" s="66" t="n">
        <v>-17.5104</v>
      </c>
      <c r="H854" s="67" t="n">
        <f aca="false">E854+IF(D854="Long",1,-1)*G854</f>
        <v>11656.0896</v>
      </c>
      <c r="I854" s="68" t="n">
        <f aca="false">Assumptions!$B$58</f>
        <v>5.35750011455817</v>
      </c>
      <c r="J854" s="68" t="n">
        <f aca="false">INDEX(Yearly!$T$5:$T$22,MATCH(C854,Yearly!$A$5:$A$22,0))</f>
        <v>0.774578329815639</v>
      </c>
      <c r="K854" s="68" t="n">
        <f aca="false">G854-I854-J854</f>
        <v>-23.6424784443738</v>
      </c>
      <c r="L854" s="69" t="n">
        <f aca="false">(I854+J854)/Assumptions!$B$8</f>
        <v>0.000270386347003446</v>
      </c>
      <c r="M854" s="70" t="n">
        <f aca="false">F854-L854</f>
        <v>-0.00177038634700345</v>
      </c>
      <c r="N854" s="71" t="n">
        <f aca="false">G854*Assumptions!$B$7</f>
        <v>-137719.296</v>
      </c>
      <c r="O854" s="71" t="n">
        <f aca="false">K854*Assumptions!$B$7</f>
        <v>-185948.092965</v>
      </c>
      <c r="P854" s="68" t="n">
        <f aca="false">P853+G854</f>
        <v>13753.04659</v>
      </c>
      <c r="Q854" s="68" t="n">
        <f aca="false">MAX(Q853,P854)</f>
        <v>13826.62231</v>
      </c>
      <c r="R854" s="68" t="n">
        <f aca="false">Q854-P854</f>
        <v>73.5757199999989</v>
      </c>
      <c r="S854" s="68" t="n">
        <f aca="false">S853+K854</f>
        <v>8556.40057526687</v>
      </c>
      <c r="T854" s="68" t="n">
        <f aca="false">MAX(T853,S854)</f>
        <v>8648.37253059999</v>
      </c>
      <c r="U854" s="68" t="n">
        <f aca="false">T854-S854</f>
        <v>91.9719553331215</v>
      </c>
      <c r="V854" s="70" t="n">
        <f aca="false">V853+F854</f>
        <v>2.346</v>
      </c>
      <c r="W854" s="70" t="n">
        <f aca="false">MAX(W853,V854)</f>
        <v>2.3523</v>
      </c>
      <c r="X854" s="70" t="n">
        <f aca="false">W854-V854</f>
        <v>0.00630000000000042</v>
      </c>
      <c r="Y854" s="70" t="n">
        <f aca="false">Y853+M854</f>
        <v>2.11686037868891</v>
      </c>
      <c r="Z854" s="70" t="n">
        <f aca="false">MAX(Z853,Y854)</f>
        <v>2.12397153772992</v>
      </c>
      <c r="AA854" s="70" t="n">
        <f aca="false">Z854-Y854</f>
        <v>0.00711115904101023</v>
      </c>
      <c r="AB854" s="72" t="n">
        <f aca="false">AB853*(1+F854)</f>
        <v>9.32772345369194</v>
      </c>
      <c r="AC854" s="73" t="n">
        <f aca="false">MAX(AC853,AB854)</f>
        <v>9.38673833416982</v>
      </c>
      <c r="AD854" s="70" t="n">
        <f aca="false">1-AB854/AC854</f>
        <v>0.00628704863999985</v>
      </c>
      <c r="AE854" s="73" t="n">
        <f aca="false">AE853*(1+M854)</f>
        <v>7.42164425856758</v>
      </c>
      <c r="AF854" s="73" t="n">
        <f aca="false">MAX(AF853,AE854)</f>
        <v>7.47467397193131</v>
      </c>
      <c r="AG854" s="70" t="n">
        <f aca="false">1-AE854/AF854</f>
        <v>0.00709458547126818</v>
      </c>
      <c r="AH854" s="74" t="n">
        <f aca="false">IF(R854&gt;0,AH853+1,0)</f>
        <v>3</v>
      </c>
      <c r="AI854" s="74" t="n">
        <f aca="false">IF(U854&gt;0,AI853+1,0)</f>
        <v>3</v>
      </c>
      <c r="AJ854" s="74" t="n">
        <f aca="false">IF(G854&gt;0,AJ853+1,0)</f>
        <v>0</v>
      </c>
      <c r="AK854" s="74" t="n">
        <f aca="false">IF(G854&lt;=0,AK853+1,0)</f>
        <v>3</v>
      </c>
      <c r="AL854" s="74" t="n">
        <f aca="false">IF(K854&gt;0,AL853+1,0)</f>
        <v>0</v>
      </c>
      <c r="AM854" s="74" t="n">
        <f aca="false">IF(K854&lt;=0,AM853+1,0)</f>
        <v>3</v>
      </c>
    </row>
    <row r="855" customFormat="false" ht="15" hidden="false" customHeight="false" outlineLevel="0" collapsed="false">
      <c r="A855" s="61" t="n">
        <v>854</v>
      </c>
      <c r="B855" s="62" t="n">
        <v>43350.4479166667</v>
      </c>
      <c r="C855" s="63" t="n">
        <f aca="false">YEAR(B855)</f>
        <v>2018</v>
      </c>
      <c r="D855" s="32" t="s">
        <v>277</v>
      </c>
      <c r="E855" s="64" t="n">
        <v>11551.65</v>
      </c>
      <c r="F855" s="65" t="n">
        <v>-0.0014</v>
      </c>
      <c r="G855" s="66" t="n">
        <v>-16.17231</v>
      </c>
      <c r="H855" s="67" t="n">
        <f aca="false">E855+IF(D855="Long",1,-1)*G855</f>
        <v>11535.47769</v>
      </c>
      <c r="I855" s="68" t="n">
        <f aca="false">Assumptions!$B$58</f>
        <v>5.35750011455817</v>
      </c>
      <c r="J855" s="68" t="n">
        <f aca="false">INDEX(Yearly!$T$5:$T$22,MATCH(C855,Yearly!$A$5:$A$22,0))</f>
        <v>0.774578329815639</v>
      </c>
      <c r="K855" s="68" t="n">
        <f aca="false">G855-I855-J855</f>
        <v>-22.3043884443738</v>
      </c>
      <c r="L855" s="69" t="n">
        <f aca="false">(I855+J855)/Assumptions!$B$8</f>
        <v>0.000270386347003446</v>
      </c>
      <c r="M855" s="70" t="n">
        <f aca="false">F855-L855</f>
        <v>-0.00167038634700345</v>
      </c>
      <c r="N855" s="71" t="n">
        <f aca="false">G855*Assumptions!$B$7</f>
        <v>-127195.21815</v>
      </c>
      <c r="O855" s="71" t="n">
        <f aca="false">K855*Assumptions!$B$7</f>
        <v>-175424.015115</v>
      </c>
      <c r="P855" s="68" t="n">
        <f aca="false">P854+G855</f>
        <v>13736.87428</v>
      </c>
      <c r="Q855" s="68" t="n">
        <f aca="false">MAX(Q854,P855)</f>
        <v>13826.62231</v>
      </c>
      <c r="R855" s="68" t="n">
        <f aca="false">Q855-P855</f>
        <v>89.7480299999988</v>
      </c>
      <c r="S855" s="68" t="n">
        <f aca="false">S854+K855</f>
        <v>8534.0961868225</v>
      </c>
      <c r="T855" s="68" t="n">
        <f aca="false">MAX(T854,S855)</f>
        <v>8648.37253059999</v>
      </c>
      <c r="U855" s="68" t="n">
        <f aca="false">T855-S855</f>
        <v>114.276343777496</v>
      </c>
      <c r="V855" s="70" t="n">
        <f aca="false">V854+F855</f>
        <v>2.3446</v>
      </c>
      <c r="W855" s="70" t="n">
        <f aca="false">MAX(W854,V855)</f>
        <v>2.3523</v>
      </c>
      <c r="X855" s="70" t="n">
        <f aca="false">W855-V855</f>
        <v>0.00770000000000026</v>
      </c>
      <c r="Y855" s="70" t="n">
        <f aca="false">Y854+M855</f>
        <v>2.11518999234191</v>
      </c>
      <c r="Z855" s="70" t="n">
        <f aca="false">MAX(Z854,Y855)</f>
        <v>2.12397153772992</v>
      </c>
      <c r="AA855" s="70" t="n">
        <f aca="false">Z855-Y855</f>
        <v>0.00878154538801379</v>
      </c>
      <c r="AB855" s="72" t="n">
        <f aca="false">AB854*(1+F855)</f>
        <v>9.31466464085677</v>
      </c>
      <c r="AC855" s="73" t="n">
        <f aca="false">MAX(AC854,AB855)</f>
        <v>9.38673833416982</v>
      </c>
      <c r="AD855" s="70" t="n">
        <f aca="false">1-AB855/AC855</f>
        <v>0.00767824677190387</v>
      </c>
      <c r="AE855" s="73" t="n">
        <f aca="false">AE854*(1+M855)</f>
        <v>7.40924724532575</v>
      </c>
      <c r="AF855" s="73" t="n">
        <f aca="false">MAX(AF854,AE855)</f>
        <v>7.47467397193131</v>
      </c>
      <c r="AG855" s="70" t="n">
        <f aca="false">1-AE855/AF855</f>
        <v>0.00875312111956283</v>
      </c>
      <c r="AH855" s="74" t="n">
        <f aca="false">IF(R855&gt;0,AH854+1,0)</f>
        <v>4</v>
      </c>
      <c r="AI855" s="74" t="n">
        <f aca="false">IF(U855&gt;0,AI854+1,0)</f>
        <v>4</v>
      </c>
      <c r="AJ855" s="74" t="n">
        <f aca="false">IF(G855&gt;0,AJ854+1,0)</f>
        <v>0</v>
      </c>
      <c r="AK855" s="74" t="n">
        <f aca="false">IF(G855&lt;=0,AK854+1,0)</f>
        <v>4</v>
      </c>
      <c r="AL855" s="74" t="n">
        <f aca="false">IF(K855&gt;0,AL854+1,0)</f>
        <v>0</v>
      </c>
      <c r="AM855" s="74" t="n">
        <f aca="false">IF(K855&lt;=0,AM854+1,0)</f>
        <v>4</v>
      </c>
    </row>
    <row r="856" customFormat="false" ht="15" hidden="false" customHeight="false" outlineLevel="0" collapsed="false">
      <c r="A856" s="61" t="n">
        <v>855</v>
      </c>
      <c r="B856" s="62" t="n">
        <v>43357.40625</v>
      </c>
      <c r="C856" s="63" t="n">
        <f aca="false">YEAR(B856)</f>
        <v>2018</v>
      </c>
      <c r="D856" s="32" t="s">
        <v>277</v>
      </c>
      <c r="E856" s="64" t="n">
        <v>11438.3</v>
      </c>
      <c r="F856" s="65" t="n">
        <v>-0.0021</v>
      </c>
      <c r="G856" s="66" t="n">
        <v>-24.02043</v>
      </c>
      <c r="H856" s="67" t="n">
        <f aca="false">E856+IF(D856="Long",1,-1)*G856</f>
        <v>11414.27957</v>
      </c>
      <c r="I856" s="68" t="n">
        <f aca="false">Assumptions!$B$58</f>
        <v>5.35750011455817</v>
      </c>
      <c r="J856" s="68" t="n">
        <f aca="false">INDEX(Yearly!$T$5:$T$22,MATCH(C856,Yearly!$A$5:$A$22,0))</f>
        <v>0.774578329815639</v>
      </c>
      <c r="K856" s="68" t="n">
        <f aca="false">G856-I856-J856</f>
        <v>-30.1525084443738</v>
      </c>
      <c r="L856" s="69" t="n">
        <f aca="false">(I856+J856)/Assumptions!$B$8</f>
        <v>0.000270386347003446</v>
      </c>
      <c r="M856" s="70" t="n">
        <f aca="false">F856-L856</f>
        <v>-0.00237038634700345</v>
      </c>
      <c r="N856" s="71" t="n">
        <f aca="false">G856*Assumptions!$B$7</f>
        <v>-188920.68195</v>
      </c>
      <c r="O856" s="71" t="n">
        <f aca="false">K856*Assumptions!$B$7</f>
        <v>-237149.478915</v>
      </c>
      <c r="P856" s="68" t="n">
        <f aca="false">P855+G856</f>
        <v>13712.85385</v>
      </c>
      <c r="Q856" s="68" t="n">
        <f aca="false">MAX(Q855,P856)</f>
        <v>13826.62231</v>
      </c>
      <c r="R856" s="68" t="n">
        <f aca="false">Q856-P856</f>
        <v>113.768459999999</v>
      </c>
      <c r="S856" s="68" t="n">
        <f aca="false">S855+K856</f>
        <v>8503.94367837812</v>
      </c>
      <c r="T856" s="68" t="n">
        <f aca="false">MAX(T855,S856)</f>
        <v>8648.37253059999</v>
      </c>
      <c r="U856" s="68" t="n">
        <f aca="false">T856-S856</f>
        <v>144.42885222187</v>
      </c>
      <c r="V856" s="70" t="n">
        <f aca="false">V855+F856</f>
        <v>2.3425</v>
      </c>
      <c r="W856" s="70" t="n">
        <f aca="false">MAX(W855,V856)</f>
        <v>2.3523</v>
      </c>
      <c r="X856" s="70" t="n">
        <f aca="false">W856-V856</f>
        <v>0.00980000000000025</v>
      </c>
      <c r="Y856" s="70" t="n">
        <f aca="false">Y855+M856</f>
        <v>2.1128196059949</v>
      </c>
      <c r="Z856" s="70" t="n">
        <f aca="false">MAX(Z855,Y856)</f>
        <v>2.12397153772992</v>
      </c>
      <c r="AA856" s="70" t="n">
        <f aca="false">Z856-Y856</f>
        <v>0.0111519317350171</v>
      </c>
      <c r="AB856" s="72" t="n">
        <f aca="false">AB855*(1+F856)</f>
        <v>9.29510384511097</v>
      </c>
      <c r="AC856" s="73" t="n">
        <f aca="false">MAX(AC855,AB856)</f>
        <v>9.38673833416982</v>
      </c>
      <c r="AD856" s="70" t="n">
        <f aca="false">1-AB856/AC856</f>
        <v>0.0097621224536828</v>
      </c>
      <c r="AE856" s="73" t="n">
        <f aca="false">AE855*(1+M856)</f>
        <v>7.39168446681386</v>
      </c>
      <c r="AF856" s="73" t="n">
        <f aca="false">MAX(AF855,AE856)</f>
        <v>7.47467397193131</v>
      </c>
      <c r="AG856" s="70" t="n">
        <f aca="false">1-AE856/AF856</f>
        <v>0.0111027591877708</v>
      </c>
      <c r="AH856" s="74" t="n">
        <f aca="false">IF(R856&gt;0,AH855+1,0)</f>
        <v>5</v>
      </c>
      <c r="AI856" s="74" t="n">
        <f aca="false">IF(U856&gt;0,AI855+1,0)</f>
        <v>5</v>
      </c>
      <c r="AJ856" s="74" t="n">
        <f aca="false">IF(G856&gt;0,AJ855+1,0)</f>
        <v>0</v>
      </c>
      <c r="AK856" s="74" t="n">
        <f aca="false">IF(G856&lt;=0,AK855+1,0)</f>
        <v>5</v>
      </c>
      <c r="AL856" s="74" t="n">
        <f aca="false">IF(K856&gt;0,AL855+1,0)</f>
        <v>0</v>
      </c>
      <c r="AM856" s="74" t="n">
        <f aca="false">IF(K856&lt;=0,AM855+1,0)</f>
        <v>5</v>
      </c>
    </row>
    <row r="857" customFormat="false" ht="15" hidden="false" customHeight="false" outlineLevel="0" collapsed="false">
      <c r="A857" s="61" t="n">
        <v>856</v>
      </c>
      <c r="B857" s="62" t="n">
        <v>43360.40625</v>
      </c>
      <c r="C857" s="63" t="n">
        <f aca="false">YEAR(B857)</f>
        <v>2018</v>
      </c>
      <c r="D857" s="32" t="s">
        <v>276</v>
      </c>
      <c r="E857" s="64" t="n">
        <v>11414.25</v>
      </c>
      <c r="F857" s="65" t="n">
        <v>0.0357</v>
      </c>
      <c r="G857" s="66" t="n">
        <v>407.488725</v>
      </c>
      <c r="H857" s="67" t="n">
        <f aca="false">E857+IF(D857="Long",1,-1)*G857</f>
        <v>11006.761275</v>
      </c>
      <c r="I857" s="68" t="n">
        <f aca="false">Assumptions!$B$58</f>
        <v>5.35750011455817</v>
      </c>
      <c r="J857" s="68" t="n">
        <f aca="false">INDEX(Yearly!$T$5:$T$22,MATCH(C857,Yearly!$A$5:$A$22,0))</f>
        <v>0.774578329815639</v>
      </c>
      <c r="K857" s="68" t="n">
        <f aca="false">G857-I857-J857</f>
        <v>401.356646555626</v>
      </c>
      <c r="L857" s="69" t="n">
        <f aca="false">(I857+J857)/Assumptions!$B$8</f>
        <v>0.000270386347003446</v>
      </c>
      <c r="M857" s="70" t="n">
        <f aca="false">F857-L857</f>
        <v>0.0354296136529966</v>
      </c>
      <c r="N857" s="71" t="n">
        <f aca="false">G857*Assumptions!$B$7</f>
        <v>3204898.822125</v>
      </c>
      <c r="O857" s="71" t="n">
        <f aca="false">K857*Assumptions!$B$7</f>
        <v>3156670.02516</v>
      </c>
      <c r="P857" s="68" t="n">
        <f aca="false">P856+G857</f>
        <v>14120.342575</v>
      </c>
      <c r="Q857" s="68" t="n">
        <f aca="false">MAX(Q856,P857)</f>
        <v>14120.342575</v>
      </c>
      <c r="R857" s="68" t="n">
        <f aca="false">Q857-P857</f>
        <v>0</v>
      </c>
      <c r="S857" s="68" t="n">
        <f aca="false">S856+K857</f>
        <v>8905.30032493375</v>
      </c>
      <c r="T857" s="68" t="n">
        <f aca="false">MAX(T856,S857)</f>
        <v>8905.30032493375</v>
      </c>
      <c r="U857" s="68" t="n">
        <f aca="false">T857-S857</f>
        <v>0</v>
      </c>
      <c r="V857" s="70" t="n">
        <f aca="false">V856+F857</f>
        <v>2.3782</v>
      </c>
      <c r="W857" s="70" t="n">
        <f aca="false">MAX(W856,V857)</f>
        <v>2.3782</v>
      </c>
      <c r="X857" s="70" t="n">
        <f aca="false">W857-V857</f>
        <v>0</v>
      </c>
      <c r="Y857" s="70" t="n">
        <f aca="false">Y856+M857</f>
        <v>2.1482492196479</v>
      </c>
      <c r="Z857" s="70" t="n">
        <f aca="false">MAX(Z856,Y857)</f>
        <v>2.1482492196479</v>
      </c>
      <c r="AA857" s="70" t="n">
        <f aca="false">Z857-Y857</f>
        <v>0</v>
      </c>
      <c r="AB857" s="72" t="n">
        <f aca="false">AB856*(1+F857)</f>
        <v>9.62693905238144</v>
      </c>
      <c r="AC857" s="73" t="n">
        <f aca="false">MAX(AC856,AB857)</f>
        <v>9.62693905238144</v>
      </c>
      <c r="AD857" s="70" t="n">
        <f aca="false">1-AB857/AC857</f>
        <v>0</v>
      </c>
      <c r="AE857" s="73" t="n">
        <f aca="false">AE856*(1+M857)</f>
        <v>7.65356899171793</v>
      </c>
      <c r="AF857" s="73" t="n">
        <f aca="false">MAX(AF856,AE857)</f>
        <v>7.65356899171793</v>
      </c>
      <c r="AG857" s="70" t="n">
        <f aca="false">1-AE857/AF857</f>
        <v>0</v>
      </c>
      <c r="AH857" s="74" t="n">
        <f aca="false">IF(R857&gt;0,AH856+1,0)</f>
        <v>0</v>
      </c>
      <c r="AI857" s="74" t="n">
        <f aca="false">IF(U857&gt;0,AI856+1,0)</f>
        <v>0</v>
      </c>
      <c r="AJ857" s="74" t="n">
        <f aca="false">IF(G857&gt;0,AJ856+1,0)</f>
        <v>1</v>
      </c>
      <c r="AK857" s="74" t="n">
        <f aca="false">IF(G857&lt;=0,AK856+1,0)</f>
        <v>0</v>
      </c>
      <c r="AL857" s="74" t="n">
        <f aca="false">IF(K857&gt;0,AL856+1,0)</f>
        <v>1</v>
      </c>
      <c r="AM857" s="74" t="n">
        <f aca="false">IF(K857&lt;=0,AM856+1,0)</f>
        <v>0</v>
      </c>
    </row>
    <row r="858" customFormat="false" ht="15" hidden="false" customHeight="false" outlineLevel="0" collapsed="false">
      <c r="A858" s="61" t="n">
        <v>857</v>
      </c>
      <c r="B858" s="62" t="n">
        <v>43374.6354166667</v>
      </c>
      <c r="C858" s="63" t="n">
        <f aca="false">YEAR(B858)</f>
        <v>2018</v>
      </c>
      <c r="D858" s="32" t="s">
        <v>277</v>
      </c>
      <c r="E858" s="64" t="n">
        <v>11006.9</v>
      </c>
      <c r="F858" s="65" t="n">
        <v>-0.0082</v>
      </c>
      <c r="G858" s="66" t="n">
        <v>-90.25658</v>
      </c>
      <c r="H858" s="67" t="n">
        <f aca="false">E858+IF(D858="Long",1,-1)*G858</f>
        <v>10916.64342</v>
      </c>
      <c r="I858" s="68" t="n">
        <f aca="false">Assumptions!$B$58</f>
        <v>5.35750011455817</v>
      </c>
      <c r="J858" s="68" t="n">
        <f aca="false">INDEX(Yearly!$T$5:$T$22,MATCH(C858,Yearly!$A$5:$A$22,0))</f>
        <v>0.774578329815639</v>
      </c>
      <c r="K858" s="68" t="n">
        <f aca="false">G858-I858-J858</f>
        <v>-96.3886584443738</v>
      </c>
      <c r="L858" s="69" t="n">
        <f aca="false">(I858+J858)/Assumptions!$B$8</f>
        <v>0.000270386347003446</v>
      </c>
      <c r="M858" s="70" t="n">
        <f aca="false">F858-L858</f>
        <v>-0.00847038634700345</v>
      </c>
      <c r="N858" s="71" t="n">
        <f aca="false">G858*Assumptions!$B$7</f>
        <v>-709868.0017</v>
      </c>
      <c r="O858" s="71" t="n">
        <f aca="false">K858*Assumptions!$B$7</f>
        <v>-758096.798665</v>
      </c>
      <c r="P858" s="68" t="n">
        <f aca="false">P857+G858</f>
        <v>14030.085995</v>
      </c>
      <c r="Q858" s="68" t="n">
        <f aca="false">MAX(Q857,P858)</f>
        <v>14120.342575</v>
      </c>
      <c r="R858" s="68" t="n">
        <f aca="false">Q858-P858</f>
        <v>90.2565799999993</v>
      </c>
      <c r="S858" s="68" t="n">
        <f aca="false">S857+K858</f>
        <v>8808.91166648938</v>
      </c>
      <c r="T858" s="68" t="n">
        <f aca="false">MAX(T857,S858)</f>
        <v>8905.30032493375</v>
      </c>
      <c r="U858" s="68" t="n">
        <f aca="false">T858-S858</f>
        <v>96.3886584443735</v>
      </c>
      <c r="V858" s="70" t="n">
        <f aca="false">V857+F858</f>
        <v>2.37</v>
      </c>
      <c r="W858" s="70" t="n">
        <f aca="false">MAX(W857,V858)</f>
        <v>2.3782</v>
      </c>
      <c r="X858" s="70" t="n">
        <f aca="false">W858-V858</f>
        <v>0.00819999999999999</v>
      </c>
      <c r="Y858" s="70" t="n">
        <f aca="false">Y857+M858</f>
        <v>2.1397788333009</v>
      </c>
      <c r="Z858" s="70" t="n">
        <f aca="false">MAX(Z857,Y858)</f>
        <v>2.1482492196479</v>
      </c>
      <c r="AA858" s="70" t="n">
        <f aca="false">Z858-Y858</f>
        <v>0.00847038634700326</v>
      </c>
      <c r="AB858" s="72" t="n">
        <f aca="false">AB857*(1+F858)</f>
        <v>9.54799815215191</v>
      </c>
      <c r="AC858" s="73" t="n">
        <f aca="false">MAX(AC857,AB858)</f>
        <v>9.62693905238144</v>
      </c>
      <c r="AD858" s="70" t="n">
        <f aca="false">1-AB858/AC858</f>
        <v>0.00819999999999999</v>
      </c>
      <c r="AE858" s="73" t="n">
        <f aca="false">AE857*(1+M858)</f>
        <v>7.58874030542463</v>
      </c>
      <c r="AF858" s="73" t="n">
        <f aca="false">MAX(AF857,AE858)</f>
        <v>7.65356899171793</v>
      </c>
      <c r="AG858" s="70" t="n">
        <f aca="false">1-AE858/AF858</f>
        <v>0.00847038634700348</v>
      </c>
      <c r="AH858" s="74" t="n">
        <f aca="false">IF(R858&gt;0,AH857+1,0)</f>
        <v>1</v>
      </c>
      <c r="AI858" s="74" t="n">
        <f aca="false">IF(U858&gt;0,AI857+1,0)</f>
        <v>1</v>
      </c>
      <c r="AJ858" s="74" t="n">
        <f aca="false">IF(G858&gt;0,AJ857+1,0)</f>
        <v>0</v>
      </c>
      <c r="AK858" s="74" t="n">
        <f aca="false">IF(G858&lt;=0,AK857+1,0)</f>
        <v>1</v>
      </c>
      <c r="AL858" s="74" t="n">
        <f aca="false">IF(K858&gt;0,AL857+1,0)</f>
        <v>0</v>
      </c>
      <c r="AM858" s="74" t="n">
        <f aca="false">IF(K858&lt;=0,AM857+1,0)</f>
        <v>1</v>
      </c>
    </row>
    <row r="859" customFormat="false" ht="15" hidden="false" customHeight="false" outlineLevel="0" collapsed="false">
      <c r="A859" s="61" t="n">
        <v>858</v>
      </c>
      <c r="B859" s="62" t="n">
        <v>43376.4354166667</v>
      </c>
      <c r="C859" s="63" t="n">
        <f aca="false">YEAR(B859)</f>
        <v>2018</v>
      </c>
      <c r="D859" s="32" t="s">
        <v>276</v>
      </c>
      <c r="E859" s="64" t="n">
        <v>10916.3</v>
      </c>
      <c r="F859" s="65" t="n">
        <v>0.0477</v>
      </c>
      <c r="G859" s="66" t="n">
        <v>520.70751</v>
      </c>
      <c r="H859" s="67" t="n">
        <f aca="false">E859+IF(D859="Long",1,-1)*G859</f>
        <v>10395.59249</v>
      </c>
      <c r="I859" s="68" t="n">
        <f aca="false">Assumptions!$B$58</f>
        <v>5.35750011455817</v>
      </c>
      <c r="J859" s="68" t="n">
        <f aca="false">INDEX(Yearly!$T$5:$T$22,MATCH(C859,Yearly!$A$5:$A$22,0))</f>
        <v>0.774578329815639</v>
      </c>
      <c r="K859" s="68" t="n">
        <f aca="false">G859-I859-J859</f>
        <v>514.575431555626</v>
      </c>
      <c r="L859" s="69" t="n">
        <f aca="false">(I859+J859)/Assumptions!$B$8</f>
        <v>0.000270386347003446</v>
      </c>
      <c r="M859" s="70" t="n">
        <f aca="false">F859-L859</f>
        <v>0.0474296136529966</v>
      </c>
      <c r="N859" s="71" t="n">
        <f aca="false">G859*Assumptions!$B$7</f>
        <v>4095364.56615</v>
      </c>
      <c r="O859" s="71" t="n">
        <f aca="false">K859*Assumptions!$B$7</f>
        <v>4047135.769185</v>
      </c>
      <c r="P859" s="68" t="n">
        <f aca="false">P858+G859</f>
        <v>14550.793505</v>
      </c>
      <c r="Q859" s="68" t="n">
        <f aca="false">MAX(Q858,P859)</f>
        <v>14550.793505</v>
      </c>
      <c r="R859" s="68" t="n">
        <f aca="false">Q859-P859</f>
        <v>0</v>
      </c>
      <c r="S859" s="68" t="n">
        <f aca="false">S858+K859</f>
        <v>9323.487098045</v>
      </c>
      <c r="T859" s="68" t="n">
        <f aca="false">MAX(T858,S859)</f>
        <v>9323.487098045</v>
      </c>
      <c r="U859" s="68" t="n">
        <f aca="false">T859-S859</f>
        <v>0</v>
      </c>
      <c r="V859" s="70" t="n">
        <f aca="false">V858+F859</f>
        <v>2.4177</v>
      </c>
      <c r="W859" s="70" t="n">
        <f aca="false">MAX(W858,V859)</f>
        <v>2.4177</v>
      </c>
      <c r="X859" s="70" t="n">
        <f aca="false">W859-V859</f>
        <v>0</v>
      </c>
      <c r="Y859" s="70" t="n">
        <f aca="false">Y858+M859</f>
        <v>2.18720844695389</v>
      </c>
      <c r="Z859" s="70" t="n">
        <f aca="false">MAX(Z858,Y859)</f>
        <v>2.18720844695389</v>
      </c>
      <c r="AA859" s="70" t="n">
        <f aca="false">Z859-Y859</f>
        <v>0</v>
      </c>
      <c r="AB859" s="72" t="n">
        <f aca="false">AB858*(1+F859)</f>
        <v>10.0034376640096</v>
      </c>
      <c r="AC859" s="73" t="n">
        <f aca="false">MAX(AC858,AB859)</f>
        <v>10.0034376640096</v>
      </c>
      <c r="AD859" s="70" t="n">
        <f aca="false">1-AB859/AC859</f>
        <v>0</v>
      </c>
      <c r="AE859" s="73" t="n">
        <f aca="false">AE858*(1+M859)</f>
        <v>7.94867132622384</v>
      </c>
      <c r="AF859" s="73" t="n">
        <f aca="false">MAX(AF858,AE859)</f>
        <v>7.94867132622384</v>
      </c>
      <c r="AG859" s="70" t="n">
        <f aca="false">1-AE859/AF859</f>
        <v>0</v>
      </c>
      <c r="AH859" s="74" t="n">
        <f aca="false">IF(R859&gt;0,AH858+1,0)</f>
        <v>0</v>
      </c>
      <c r="AI859" s="74" t="n">
        <f aca="false">IF(U859&gt;0,AI858+1,0)</f>
        <v>0</v>
      </c>
      <c r="AJ859" s="74" t="n">
        <f aca="false">IF(G859&gt;0,AJ858+1,0)</f>
        <v>1</v>
      </c>
      <c r="AK859" s="74" t="n">
        <f aca="false">IF(G859&lt;=0,AK858+1,0)</f>
        <v>0</v>
      </c>
      <c r="AL859" s="74" t="n">
        <f aca="false">IF(K859&gt;0,AL858+1,0)</f>
        <v>1</v>
      </c>
      <c r="AM859" s="74" t="n">
        <f aca="false">IF(K859&lt;=0,AM858+1,0)</f>
        <v>0</v>
      </c>
    </row>
    <row r="860" customFormat="false" ht="15" hidden="false" customHeight="false" outlineLevel="0" collapsed="false">
      <c r="A860" s="61" t="n">
        <v>859</v>
      </c>
      <c r="B860" s="62" t="n">
        <v>43385.40625</v>
      </c>
      <c r="C860" s="63" t="n">
        <f aca="false">YEAR(B860)</f>
        <v>2018</v>
      </c>
      <c r="D860" s="32" t="s">
        <v>277</v>
      </c>
      <c r="E860" s="64" t="n">
        <v>10395.15</v>
      </c>
      <c r="F860" s="65" t="n">
        <v>0.0112</v>
      </c>
      <c r="G860" s="66" t="n">
        <v>116.42568</v>
      </c>
      <c r="H860" s="67" t="n">
        <f aca="false">E860+IF(D860="Long",1,-1)*G860</f>
        <v>10511.57568</v>
      </c>
      <c r="I860" s="68" t="n">
        <f aca="false">Assumptions!$B$58</f>
        <v>5.35750011455817</v>
      </c>
      <c r="J860" s="68" t="n">
        <f aca="false">INDEX(Yearly!$T$5:$T$22,MATCH(C860,Yearly!$A$5:$A$22,0))</f>
        <v>0.774578329815639</v>
      </c>
      <c r="K860" s="68" t="n">
        <f aca="false">G860-I860-J860</f>
        <v>110.293601555626</v>
      </c>
      <c r="L860" s="69" t="n">
        <f aca="false">(I860+J860)/Assumptions!$B$8</f>
        <v>0.000270386347003446</v>
      </c>
      <c r="M860" s="70" t="n">
        <f aca="false">F860-L860</f>
        <v>0.0109296136529966</v>
      </c>
      <c r="N860" s="71" t="n">
        <f aca="false">G860*Assumptions!$B$7</f>
        <v>915687.9732</v>
      </c>
      <c r="O860" s="71" t="n">
        <f aca="false">K860*Assumptions!$B$7</f>
        <v>867459.176235</v>
      </c>
      <c r="P860" s="68" t="n">
        <f aca="false">P859+G860</f>
        <v>14667.219185</v>
      </c>
      <c r="Q860" s="68" t="n">
        <f aca="false">MAX(Q859,P860)</f>
        <v>14667.219185</v>
      </c>
      <c r="R860" s="68" t="n">
        <f aca="false">Q860-P860</f>
        <v>0</v>
      </c>
      <c r="S860" s="68" t="n">
        <f aca="false">S859+K860</f>
        <v>9433.78069960063</v>
      </c>
      <c r="T860" s="68" t="n">
        <f aca="false">MAX(T859,S860)</f>
        <v>9433.78069960063</v>
      </c>
      <c r="U860" s="68" t="n">
        <f aca="false">T860-S860</f>
        <v>0</v>
      </c>
      <c r="V860" s="70" t="n">
        <f aca="false">V859+F860</f>
        <v>2.4289</v>
      </c>
      <c r="W860" s="70" t="n">
        <f aca="false">MAX(W859,V860)</f>
        <v>2.4289</v>
      </c>
      <c r="X860" s="70" t="n">
        <f aca="false">W860-V860</f>
        <v>0</v>
      </c>
      <c r="Y860" s="70" t="n">
        <f aca="false">Y859+M860</f>
        <v>2.19813806060689</v>
      </c>
      <c r="Z860" s="70" t="n">
        <f aca="false">MAX(Z859,Y860)</f>
        <v>2.19813806060689</v>
      </c>
      <c r="AA860" s="70" t="n">
        <f aca="false">Z860-Y860</f>
        <v>0</v>
      </c>
      <c r="AB860" s="72" t="n">
        <f aca="false">AB859*(1+F860)</f>
        <v>10.1154761658465</v>
      </c>
      <c r="AC860" s="73" t="n">
        <f aca="false">MAX(AC859,AB860)</f>
        <v>10.1154761658465</v>
      </c>
      <c r="AD860" s="70" t="n">
        <f aca="false">1-AB860/AC860</f>
        <v>0</v>
      </c>
      <c r="AE860" s="73" t="n">
        <f aca="false">AE859*(1+M860)</f>
        <v>8.03554723287412</v>
      </c>
      <c r="AF860" s="73" t="n">
        <f aca="false">MAX(AF859,AE860)</f>
        <v>8.03554723287412</v>
      </c>
      <c r="AG860" s="70" t="n">
        <f aca="false">1-AE860/AF860</f>
        <v>0</v>
      </c>
      <c r="AH860" s="74" t="n">
        <f aca="false">IF(R860&gt;0,AH859+1,0)</f>
        <v>0</v>
      </c>
      <c r="AI860" s="74" t="n">
        <f aca="false">IF(U860&gt;0,AI859+1,0)</f>
        <v>0</v>
      </c>
      <c r="AJ860" s="74" t="n">
        <f aca="false">IF(G860&gt;0,AJ859+1,0)</f>
        <v>2</v>
      </c>
      <c r="AK860" s="74" t="n">
        <f aca="false">IF(G860&lt;=0,AK859+1,0)</f>
        <v>0</v>
      </c>
      <c r="AL860" s="74" t="n">
        <f aca="false">IF(K860&gt;0,AL859+1,0)</f>
        <v>2</v>
      </c>
      <c r="AM860" s="74" t="n">
        <f aca="false">IF(K860&lt;=0,AM859+1,0)</f>
        <v>0</v>
      </c>
    </row>
    <row r="861" customFormat="false" ht="15" hidden="false" customHeight="false" outlineLevel="0" collapsed="false">
      <c r="A861" s="61" t="n">
        <v>860</v>
      </c>
      <c r="B861" s="62" t="n">
        <v>43390.6145833333</v>
      </c>
      <c r="C861" s="63" t="n">
        <f aca="false">YEAR(B861)</f>
        <v>2018</v>
      </c>
      <c r="D861" s="32" t="s">
        <v>276</v>
      </c>
      <c r="E861" s="64" t="n">
        <v>10511.7</v>
      </c>
      <c r="F861" s="65" t="n">
        <v>0.0323</v>
      </c>
      <c r="G861" s="66" t="n">
        <v>339.52791</v>
      </c>
      <c r="H861" s="67" t="n">
        <f aca="false">E861+IF(D861="Long",1,-1)*G861</f>
        <v>10172.17209</v>
      </c>
      <c r="I861" s="68" t="n">
        <f aca="false">Assumptions!$B$58</f>
        <v>5.35750011455817</v>
      </c>
      <c r="J861" s="68" t="n">
        <f aca="false">INDEX(Yearly!$T$5:$T$22,MATCH(C861,Yearly!$A$5:$A$22,0))</f>
        <v>0.774578329815639</v>
      </c>
      <c r="K861" s="68" t="n">
        <f aca="false">G861-I861-J861</f>
        <v>333.395831555626</v>
      </c>
      <c r="L861" s="69" t="n">
        <f aca="false">(I861+J861)/Assumptions!$B$8</f>
        <v>0.000270386347003446</v>
      </c>
      <c r="M861" s="70" t="n">
        <f aca="false">F861-L861</f>
        <v>0.0320296136529966</v>
      </c>
      <c r="N861" s="71" t="n">
        <f aca="false">G861*Assumptions!$B$7</f>
        <v>2670387.01215</v>
      </c>
      <c r="O861" s="71" t="n">
        <f aca="false">K861*Assumptions!$B$7</f>
        <v>2622158.215185</v>
      </c>
      <c r="P861" s="68" t="n">
        <f aca="false">P860+G861</f>
        <v>15006.747095</v>
      </c>
      <c r="Q861" s="68" t="n">
        <f aca="false">MAX(Q860,P861)</f>
        <v>15006.747095</v>
      </c>
      <c r="R861" s="68" t="n">
        <f aca="false">Q861-P861</f>
        <v>0</v>
      </c>
      <c r="S861" s="68" t="n">
        <f aca="false">S860+K861</f>
        <v>9767.17653115626</v>
      </c>
      <c r="T861" s="68" t="n">
        <f aca="false">MAX(T860,S861)</f>
        <v>9767.17653115626</v>
      </c>
      <c r="U861" s="68" t="n">
        <f aca="false">T861-S861</f>
        <v>0</v>
      </c>
      <c r="V861" s="70" t="n">
        <f aca="false">V860+F861</f>
        <v>2.4612</v>
      </c>
      <c r="W861" s="70" t="n">
        <f aca="false">MAX(W860,V861)</f>
        <v>2.4612</v>
      </c>
      <c r="X861" s="70" t="n">
        <f aca="false">W861-V861</f>
        <v>0</v>
      </c>
      <c r="Y861" s="70" t="n">
        <f aca="false">Y860+M861</f>
        <v>2.23016767425989</v>
      </c>
      <c r="Z861" s="70" t="n">
        <f aca="false">MAX(Z860,Y861)</f>
        <v>2.23016767425989</v>
      </c>
      <c r="AA861" s="70" t="n">
        <f aca="false">Z861-Y861</f>
        <v>0</v>
      </c>
      <c r="AB861" s="72" t="n">
        <f aca="false">AB860*(1+F861)</f>
        <v>10.4422060460033</v>
      </c>
      <c r="AC861" s="73" t="n">
        <f aca="false">MAX(AC860,AB861)</f>
        <v>10.4422060460033</v>
      </c>
      <c r="AD861" s="70" t="n">
        <f aca="false">1-AB861/AC861</f>
        <v>0</v>
      </c>
      <c r="AE861" s="73" t="n">
        <f aca="false">AE860*(1+M861)</f>
        <v>8.29292270623349</v>
      </c>
      <c r="AF861" s="73" t="n">
        <f aca="false">MAX(AF860,AE861)</f>
        <v>8.29292270623349</v>
      </c>
      <c r="AG861" s="70" t="n">
        <f aca="false">1-AE861/AF861</f>
        <v>0</v>
      </c>
      <c r="AH861" s="74" t="n">
        <f aca="false">IF(R861&gt;0,AH860+1,0)</f>
        <v>0</v>
      </c>
      <c r="AI861" s="74" t="n">
        <f aca="false">IF(U861&gt;0,AI860+1,0)</f>
        <v>0</v>
      </c>
      <c r="AJ861" s="74" t="n">
        <f aca="false">IF(G861&gt;0,AJ860+1,0)</f>
        <v>3</v>
      </c>
      <c r="AK861" s="74" t="n">
        <f aca="false">IF(G861&lt;=0,AK860+1,0)</f>
        <v>0</v>
      </c>
      <c r="AL861" s="74" t="n">
        <f aca="false">IF(K861&gt;0,AL860+1,0)</f>
        <v>3</v>
      </c>
      <c r="AM861" s="74" t="n">
        <f aca="false">IF(K861&lt;=0,AM860+1,0)</f>
        <v>0</v>
      </c>
    </row>
    <row r="862" customFormat="false" ht="15" hidden="false" customHeight="false" outlineLevel="0" collapsed="false">
      <c r="A862" s="61" t="n">
        <v>861</v>
      </c>
      <c r="B862" s="62" t="n">
        <v>43402.5520833333</v>
      </c>
      <c r="C862" s="63" t="n">
        <f aca="false">YEAR(B862)</f>
        <v>2018</v>
      </c>
      <c r="D862" s="32" t="s">
        <v>277</v>
      </c>
      <c r="E862" s="64" t="n">
        <v>10172.65</v>
      </c>
      <c r="F862" s="65" t="n">
        <v>-0.0027</v>
      </c>
      <c r="G862" s="66" t="n">
        <v>-27.466155</v>
      </c>
      <c r="H862" s="67" t="n">
        <f aca="false">E862+IF(D862="Long",1,-1)*G862</f>
        <v>10145.183845</v>
      </c>
      <c r="I862" s="68" t="n">
        <f aca="false">Assumptions!$B$58</f>
        <v>5.35750011455817</v>
      </c>
      <c r="J862" s="68" t="n">
        <f aca="false">INDEX(Yearly!$T$5:$T$22,MATCH(C862,Yearly!$A$5:$A$22,0))</f>
        <v>0.774578329815639</v>
      </c>
      <c r="K862" s="68" t="n">
        <f aca="false">G862-I862-J862</f>
        <v>-33.5982334443738</v>
      </c>
      <c r="L862" s="69" t="n">
        <f aca="false">(I862+J862)/Assumptions!$B$8</f>
        <v>0.000270386347003446</v>
      </c>
      <c r="M862" s="70" t="n">
        <f aca="false">F862-L862</f>
        <v>-0.00297038634700345</v>
      </c>
      <c r="N862" s="71" t="n">
        <f aca="false">G862*Assumptions!$B$7</f>
        <v>-216021.309075</v>
      </c>
      <c r="O862" s="71" t="n">
        <f aca="false">K862*Assumptions!$B$7</f>
        <v>-264250.10604</v>
      </c>
      <c r="P862" s="68" t="n">
        <f aca="false">P861+G862</f>
        <v>14979.28094</v>
      </c>
      <c r="Q862" s="68" t="n">
        <f aca="false">MAX(Q861,P862)</f>
        <v>15006.747095</v>
      </c>
      <c r="R862" s="68" t="n">
        <f aca="false">Q862-P862</f>
        <v>27.4661550000001</v>
      </c>
      <c r="S862" s="68" t="n">
        <f aca="false">S861+K862</f>
        <v>9733.57829771188</v>
      </c>
      <c r="T862" s="68" t="n">
        <f aca="false">MAX(T861,S862)</f>
        <v>9767.17653115626</v>
      </c>
      <c r="U862" s="68" t="n">
        <f aca="false">T862-S862</f>
        <v>33.5982334443743</v>
      </c>
      <c r="V862" s="70" t="n">
        <f aca="false">V861+F862</f>
        <v>2.4585</v>
      </c>
      <c r="W862" s="70" t="n">
        <f aca="false">MAX(W861,V862)</f>
        <v>2.4612</v>
      </c>
      <c r="X862" s="70" t="n">
        <f aca="false">W862-V862</f>
        <v>0.00269999999999992</v>
      </c>
      <c r="Y862" s="70" t="n">
        <f aca="false">Y861+M862</f>
        <v>2.22719728791288</v>
      </c>
      <c r="Z862" s="70" t="n">
        <f aca="false">MAX(Z861,Y862)</f>
        <v>2.23016767425989</v>
      </c>
      <c r="AA862" s="70" t="n">
        <f aca="false">Z862-Y862</f>
        <v>0.00297038634700364</v>
      </c>
      <c r="AB862" s="72" t="n">
        <f aca="false">AB861*(1+F862)</f>
        <v>10.4140120896791</v>
      </c>
      <c r="AC862" s="73" t="n">
        <f aca="false">MAX(AC861,AB862)</f>
        <v>10.4422060460033</v>
      </c>
      <c r="AD862" s="70" t="n">
        <f aca="false">1-AB862/AC862</f>
        <v>0.00270000000000004</v>
      </c>
      <c r="AE862" s="73" t="n">
        <f aca="false">AE861*(1+M862)</f>
        <v>8.26828952185014</v>
      </c>
      <c r="AF862" s="73" t="n">
        <f aca="false">MAX(AF861,AE862)</f>
        <v>8.29292270623349</v>
      </c>
      <c r="AG862" s="70" t="n">
        <f aca="false">1-AE862/AF862</f>
        <v>0.00297038634700342</v>
      </c>
      <c r="AH862" s="74" t="n">
        <f aca="false">IF(R862&gt;0,AH861+1,0)</f>
        <v>1</v>
      </c>
      <c r="AI862" s="74" t="n">
        <f aca="false">IF(U862&gt;0,AI861+1,0)</f>
        <v>1</v>
      </c>
      <c r="AJ862" s="74" t="n">
        <f aca="false">IF(G862&gt;0,AJ861+1,0)</f>
        <v>0</v>
      </c>
      <c r="AK862" s="74" t="n">
        <f aca="false">IF(G862&lt;=0,AK861+1,0)</f>
        <v>1</v>
      </c>
      <c r="AL862" s="74" t="n">
        <f aca="false">IF(K862&gt;0,AL861+1,0)</f>
        <v>0</v>
      </c>
      <c r="AM862" s="74" t="n">
        <f aca="false">IF(K862&lt;=0,AM861+1,0)</f>
        <v>1</v>
      </c>
    </row>
    <row r="863" customFormat="false" ht="15" hidden="false" customHeight="false" outlineLevel="0" collapsed="false">
      <c r="A863" s="61" t="n">
        <v>862</v>
      </c>
      <c r="B863" s="62" t="n">
        <v>43404.4270833333</v>
      </c>
      <c r="C863" s="63" t="n">
        <f aca="false">YEAR(B863)</f>
        <v>2018</v>
      </c>
      <c r="D863" s="32" t="s">
        <v>276</v>
      </c>
      <c r="E863" s="64" t="n">
        <v>10145.65</v>
      </c>
      <c r="F863" s="65" t="n">
        <v>-0.0057</v>
      </c>
      <c r="G863" s="66" t="n">
        <v>-57.830205</v>
      </c>
      <c r="H863" s="67" t="n">
        <f aca="false">E863+IF(D863="Long",1,-1)*G863</f>
        <v>10203.480205</v>
      </c>
      <c r="I863" s="68" t="n">
        <f aca="false">Assumptions!$B$58</f>
        <v>5.35750011455817</v>
      </c>
      <c r="J863" s="68" t="n">
        <f aca="false">INDEX(Yearly!$T$5:$T$22,MATCH(C863,Yearly!$A$5:$A$22,0))</f>
        <v>0.774578329815639</v>
      </c>
      <c r="K863" s="68" t="n">
        <f aca="false">G863-I863-J863</f>
        <v>-63.9622834443738</v>
      </c>
      <c r="L863" s="69" t="n">
        <f aca="false">(I863+J863)/Assumptions!$B$8</f>
        <v>0.000270386347003446</v>
      </c>
      <c r="M863" s="70" t="n">
        <f aca="false">F863-L863</f>
        <v>-0.00597038634700345</v>
      </c>
      <c r="N863" s="71" t="n">
        <f aca="false">G863*Assumptions!$B$7</f>
        <v>-454834.562325</v>
      </c>
      <c r="O863" s="71" t="n">
        <f aca="false">K863*Assumptions!$B$7</f>
        <v>-503063.35929</v>
      </c>
      <c r="P863" s="68" t="n">
        <f aca="false">P862+G863</f>
        <v>14921.450735</v>
      </c>
      <c r="Q863" s="68" t="n">
        <f aca="false">MAX(Q862,P863)</f>
        <v>15006.747095</v>
      </c>
      <c r="R863" s="68" t="n">
        <f aca="false">Q863-P863</f>
        <v>85.2963600000003</v>
      </c>
      <c r="S863" s="68" t="n">
        <f aca="false">S862+K863</f>
        <v>9669.61601426751</v>
      </c>
      <c r="T863" s="68" t="n">
        <f aca="false">MAX(T862,S863)</f>
        <v>9767.17653115626</v>
      </c>
      <c r="U863" s="68" t="n">
        <f aca="false">T863-S863</f>
        <v>97.5605168887487</v>
      </c>
      <c r="V863" s="70" t="n">
        <f aca="false">V862+F863</f>
        <v>2.4528</v>
      </c>
      <c r="W863" s="70" t="n">
        <f aca="false">MAX(W862,V863)</f>
        <v>2.4612</v>
      </c>
      <c r="X863" s="70" t="n">
        <f aca="false">W863-V863</f>
        <v>0.00839999999999996</v>
      </c>
      <c r="Y863" s="70" t="n">
        <f aca="false">Y862+M863</f>
        <v>2.22122690156588</v>
      </c>
      <c r="Z863" s="70" t="n">
        <f aca="false">MAX(Z862,Y863)</f>
        <v>2.23016767425989</v>
      </c>
      <c r="AA863" s="70" t="n">
        <f aca="false">Z863-Y863</f>
        <v>0.00894077269400695</v>
      </c>
      <c r="AB863" s="72" t="n">
        <f aca="false">AB862*(1+F863)</f>
        <v>10.3546522207679</v>
      </c>
      <c r="AC863" s="73" t="n">
        <f aca="false">MAX(AC862,AB863)</f>
        <v>10.4422060460033</v>
      </c>
      <c r="AD863" s="70" t="n">
        <f aca="false">1-AB863/AC863</f>
        <v>0.00838461000000002</v>
      </c>
      <c r="AE863" s="73" t="n">
        <f aca="false">AE862*(1+M863)</f>
        <v>8.21892463897581</v>
      </c>
      <c r="AF863" s="73" t="n">
        <f aca="false">MAX(AF862,AE863)</f>
        <v>8.29292270623349</v>
      </c>
      <c r="AG863" s="70" t="n">
        <f aca="false">1-AE863/AF863</f>
        <v>0.00892303833991537</v>
      </c>
      <c r="AH863" s="74" t="n">
        <f aca="false">IF(R863&gt;0,AH862+1,0)</f>
        <v>2</v>
      </c>
      <c r="AI863" s="74" t="n">
        <f aca="false">IF(U863&gt;0,AI862+1,0)</f>
        <v>2</v>
      </c>
      <c r="AJ863" s="74" t="n">
        <f aca="false">IF(G863&gt;0,AJ862+1,0)</f>
        <v>0</v>
      </c>
      <c r="AK863" s="74" t="n">
        <f aca="false">IF(G863&lt;=0,AK862+1,0)</f>
        <v>2</v>
      </c>
      <c r="AL863" s="74" t="n">
        <f aca="false">IF(K863&gt;0,AL862+1,0)</f>
        <v>0</v>
      </c>
      <c r="AM863" s="74" t="n">
        <f aca="false">IF(K863&lt;=0,AM862+1,0)</f>
        <v>2</v>
      </c>
    </row>
    <row r="864" customFormat="false" ht="15" hidden="false" customHeight="false" outlineLevel="0" collapsed="false">
      <c r="A864" s="61" t="n">
        <v>863</v>
      </c>
      <c r="B864" s="62" t="n">
        <v>43404.4972222222</v>
      </c>
      <c r="C864" s="63" t="n">
        <f aca="false">YEAR(B864)</f>
        <v>2018</v>
      </c>
      <c r="D864" s="32" t="s">
        <v>277</v>
      </c>
      <c r="E864" s="64" t="n">
        <v>10203.15</v>
      </c>
      <c r="F864" s="65" t="n">
        <v>0.0311</v>
      </c>
      <c r="G864" s="66" t="n">
        <v>317.317965</v>
      </c>
      <c r="H864" s="67" t="n">
        <f aca="false">E864+IF(D864="Long",1,-1)*G864</f>
        <v>10520.467965</v>
      </c>
      <c r="I864" s="68" t="n">
        <f aca="false">Assumptions!$B$58</f>
        <v>5.35750011455817</v>
      </c>
      <c r="J864" s="68" t="n">
        <f aca="false">INDEX(Yearly!$T$5:$T$22,MATCH(C864,Yearly!$A$5:$A$22,0))</f>
        <v>0.774578329815639</v>
      </c>
      <c r="K864" s="68" t="n">
        <f aca="false">G864-I864-J864</f>
        <v>311.185886555626</v>
      </c>
      <c r="L864" s="69" t="n">
        <f aca="false">(I864+J864)/Assumptions!$B$8</f>
        <v>0.000270386347003446</v>
      </c>
      <c r="M864" s="70" t="n">
        <f aca="false">F864-L864</f>
        <v>0.0308296136529966</v>
      </c>
      <c r="N864" s="71" t="n">
        <f aca="false">G864*Assumptions!$B$7</f>
        <v>2495705.794725</v>
      </c>
      <c r="O864" s="71" t="n">
        <f aca="false">K864*Assumptions!$B$7</f>
        <v>2447476.99776</v>
      </c>
      <c r="P864" s="68" t="n">
        <f aca="false">P863+G864</f>
        <v>15238.7687</v>
      </c>
      <c r="Q864" s="68" t="n">
        <f aca="false">MAX(Q863,P864)</f>
        <v>15238.7687</v>
      </c>
      <c r="R864" s="68" t="n">
        <f aca="false">Q864-P864</f>
        <v>0</v>
      </c>
      <c r="S864" s="68" t="n">
        <f aca="false">S863+K864</f>
        <v>9980.80190082313</v>
      </c>
      <c r="T864" s="68" t="n">
        <f aca="false">MAX(T863,S864)</f>
        <v>9980.80190082313</v>
      </c>
      <c r="U864" s="68" t="n">
        <f aca="false">T864-S864</f>
        <v>0</v>
      </c>
      <c r="V864" s="70" t="n">
        <f aca="false">V863+F864</f>
        <v>2.4839</v>
      </c>
      <c r="W864" s="70" t="n">
        <f aca="false">MAX(W863,V864)</f>
        <v>2.4839</v>
      </c>
      <c r="X864" s="70" t="n">
        <f aca="false">W864-V864</f>
        <v>0</v>
      </c>
      <c r="Y864" s="70" t="n">
        <f aca="false">Y863+M864</f>
        <v>2.25205651521888</v>
      </c>
      <c r="Z864" s="70" t="n">
        <f aca="false">MAX(Z863,Y864)</f>
        <v>2.25205651521888</v>
      </c>
      <c r="AA864" s="70" t="n">
        <f aca="false">Z864-Y864</f>
        <v>0</v>
      </c>
      <c r="AB864" s="72" t="n">
        <f aca="false">AB863*(1+F864)</f>
        <v>10.6766819048338</v>
      </c>
      <c r="AC864" s="73" t="n">
        <f aca="false">MAX(AC863,AB864)</f>
        <v>10.6766819048338</v>
      </c>
      <c r="AD864" s="70" t="n">
        <f aca="false">1-AB864/AC864</f>
        <v>0</v>
      </c>
      <c r="AE864" s="73" t="n">
        <f aca="false">AE863*(1+M864)</f>
        <v>8.47231091023853</v>
      </c>
      <c r="AF864" s="73" t="n">
        <f aca="false">MAX(AF863,AE864)</f>
        <v>8.47231091023853</v>
      </c>
      <c r="AG864" s="70" t="n">
        <f aca="false">1-AE864/AF864</f>
        <v>0</v>
      </c>
      <c r="AH864" s="74" t="n">
        <f aca="false">IF(R864&gt;0,AH863+1,0)</f>
        <v>0</v>
      </c>
      <c r="AI864" s="74" t="n">
        <f aca="false">IF(U864&gt;0,AI863+1,0)</f>
        <v>0</v>
      </c>
      <c r="AJ864" s="74" t="n">
        <f aca="false">IF(G864&gt;0,AJ863+1,0)</f>
        <v>1</v>
      </c>
      <c r="AK864" s="74" t="n">
        <f aca="false">IF(G864&lt;=0,AK863+1,0)</f>
        <v>0</v>
      </c>
      <c r="AL864" s="74" t="n">
        <f aca="false">IF(K864&gt;0,AL863+1,0)</f>
        <v>1</v>
      </c>
      <c r="AM864" s="74" t="n">
        <f aca="false">IF(K864&lt;=0,AM863+1,0)</f>
        <v>0</v>
      </c>
    </row>
    <row r="865" customFormat="false" ht="15" hidden="false" customHeight="false" outlineLevel="0" collapsed="false">
      <c r="A865" s="61" t="n">
        <v>864</v>
      </c>
      <c r="B865" s="62" t="n">
        <v>43417.5729166667</v>
      </c>
      <c r="C865" s="63" t="n">
        <f aca="false">YEAR(B865)</f>
        <v>2018</v>
      </c>
      <c r="D865" s="32" t="s">
        <v>277</v>
      </c>
      <c r="E865" s="64" t="n">
        <v>10541</v>
      </c>
      <c r="F865" s="65" t="n">
        <v>0.0099</v>
      </c>
      <c r="G865" s="66" t="n">
        <v>104.3559</v>
      </c>
      <c r="H865" s="67" t="n">
        <f aca="false">E865+IF(D865="Long",1,-1)*G865</f>
        <v>10645.3559</v>
      </c>
      <c r="I865" s="68" t="n">
        <f aca="false">Assumptions!$B$58</f>
        <v>5.35750011455817</v>
      </c>
      <c r="J865" s="68" t="n">
        <f aca="false">INDEX(Yearly!$T$5:$T$22,MATCH(C865,Yearly!$A$5:$A$22,0))</f>
        <v>0.774578329815639</v>
      </c>
      <c r="K865" s="68" t="n">
        <f aca="false">G865-I865-J865</f>
        <v>98.2238215556262</v>
      </c>
      <c r="L865" s="69" t="n">
        <f aca="false">(I865+J865)/Assumptions!$B$8</f>
        <v>0.000270386347003446</v>
      </c>
      <c r="M865" s="70" t="n">
        <f aca="false">F865-L865</f>
        <v>0.00962961365299655</v>
      </c>
      <c r="N865" s="71" t="n">
        <f aca="false">G865*Assumptions!$B$7</f>
        <v>820759.1535</v>
      </c>
      <c r="O865" s="71" t="n">
        <f aca="false">K865*Assumptions!$B$7</f>
        <v>772530.356535</v>
      </c>
      <c r="P865" s="68" t="n">
        <f aca="false">P864+G865</f>
        <v>15343.1246</v>
      </c>
      <c r="Q865" s="68" t="n">
        <f aca="false">MAX(Q864,P865)</f>
        <v>15343.1246</v>
      </c>
      <c r="R865" s="68" t="n">
        <f aca="false">Q865-P865</f>
        <v>0</v>
      </c>
      <c r="S865" s="68" t="n">
        <f aca="false">S864+K865</f>
        <v>10079.0257223788</v>
      </c>
      <c r="T865" s="68" t="n">
        <f aca="false">MAX(T864,S865)</f>
        <v>10079.0257223788</v>
      </c>
      <c r="U865" s="68" t="n">
        <f aca="false">T865-S865</f>
        <v>0</v>
      </c>
      <c r="V865" s="70" t="n">
        <f aca="false">V864+F865</f>
        <v>2.4938</v>
      </c>
      <c r="W865" s="70" t="n">
        <f aca="false">MAX(W864,V865)</f>
        <v>2.4938</v>
      </c>
      <c r="X865" s="70" t="n">
        <f aca="false">W865-V865</f>
        <v>0</v>
      </c>
      <c r="Y865" s="70" t="n">
        <f aca="false">Y864+M865</f>
        <v>2.26168612887187</v>
      </c>
      <c r="Z865" s="70" t="n">
        <f aca="false">MAX(Z864,Y865)</f>
        <v>2.26168612887187</v>
      </c>
      <c r="AA865" s="70" t="n">
        <f aca="false">Z865-Y865</f>
        <v>0</v>
      </c>
      <c r="AB865" s="72" t="n">
        <f aca="false">AB864*(1+F865)</f>
        <v>10.7823810556917</v>
      </c>
      <c r="AC865" s="73" t="n">
        <f aca="false">MAX(AC864,AB865)</f>
        <v>10.7823810556917</v>
      </c>
      <c r="AD865" s="70" t="n">
        <f aca="false">1-AB865/AC865</f>
        <v>0</v>
      </c>
      <c r="AE865" s="73" t="n">
        <f aca="false">AE864*(1+M865)</f>
        <v>8.55389599105219</v>
      </c>
      <c r="AF865" s="73" t="n">
        <f aca="false">MAX(AF864,AE865)</f>
        <v>8.55389599105219</v>
      </c>
      <c r="AG865" s="70" t="n">
        <f aca="false">1-AE865/AF865</f>
        <v>0</v>
      </c>
      <c r="AH865" s="74" t="n">
        <f aca="false">IF(R865&gt;0,AH864+1,0)</f>
        <v>0</v>
      </c>
      <c r="AI865" s="74" t="n">
        <f aca="false">IF(U865&gt;0,AI864+1,0)</f>
        <v>0</v>
      </c>
      <c r="AJ865" s="74" t="n">
        <f aca="false">IF(G865&gt;0,AJ864+1,0)</f>
        <v>2</v>
      </c>
      <c r="AK865" s="74" t="n">
        <f aca="false">IF(G865&lt;=0,AK864+1,0)</f>
        <v>0</v>
      </c>
      <c r="AL865" s="74" t="n">
        <f aca="false">IF(K865&gt;0,AL864+1,0)</f>
        <v>2</v>
      </c>
      <c r="AM865" s="74" t="n">
        <f aca="false">IF(K865&lt;=0,AM864+1,0)</f>
        <v>0</v>
      </c>
    </row>
    <row r="866" customFormat="false" ht="15" hidden="false" customHeight="false" outlineLevel="0" collapsed="false">
      <c r="A866" s="61" t="n">
        <v>865</v>
      </c>
      <c r="B866" s="62" t="n">
        <v>43430.6145833333</v>
      </c>
      <c r="C866" s="63" t="n">
        <f aca="false">YEAR(B866)</f>
        <v>2018</v>
      </c>
      <c r="D866" s="32" t="s">
        <v>277</v>
      </c>
      <c r="E866" s="64" t="n">
        <v>10619.5</v>
      </c>
      <c r="F866" s="65" t="n">
        <v>0.0171</v>
      </c>
      <c r="G866" s="66" t="n">
        <v>181.59345</v>
      </c>
      <c r="H866" s="67" t="n">
        <f aca="false">E866+IF(D866="Long",1,-1)*G866</f>
        <v>10801.09345</v>
      </c>
      <c r="I866" s="68" t="n">
        <f aca="false">Assumptions!$B$58</f>
        <v>5.35750011455817</v>
      </c>
      <c r="J866" s="68" t="n">
        <f aca="false">INDEX(Yearly!$T$5:$T$22,MATCH(C866,Yearly!$A$5:$A$22,0))</f>
        <v>0.774578329815639</v>
      </c>
      <c r="K866" s="68" t="n">
        <f aca="false">G866-I866-J866</f>
        <v>175.461371555626</v>
      </c>
      <c r="L866" s="69" t="n">
        <f aca="false">(I866+J866)/Assumptions!$B$8</f>
        <v>0.000270386347003446</v>
      </c>
      <c r="M866" s="70" t="n">
        <f aca="false">F866-L866</f>
        <v>0.0168296136529966</v>
      </c>
      <c r="N866" s="71" t="n">
        <f aca="false">G866*Assumptions!$B$7</f>
        <v>1428232.48425</v>
      </c>
      <c r="O866" s="71" t="n">
        <f aca="false">K866*Assumptions!$B$7</f>
        <v>1380003.687285</v>
      </c>
      <c r="P866" s="68" t="n">
        <f aca="false">P865+G866</f>
        <v>15524.71805</v>
      </c>
      <c r="Q866" s="68" t="n">
        <f aca="false">MAX(Q865,P866)</f>
        <v>15524.71805</v>
      </c>
      <c r="R866" s="68" t="n">
        <f aca="false">Q866-P866</f>
        <v>0</v>
      </c>
      <c r="S866" s="68" t="n">
        <f aca="false">S865+K866</f>
        <v>10254.4870939344</v>
      </c>
      <c r="T866" s="68" t="n">
        <f aca="false">MAX(T865,S866)</f>
        <v>10254.4870939344</v>
      </c>
      <c r="U866" s="68" t="n">
        <f aca="false">T866-S866</f>
        <v>0</v>
      </c>
      <c r="V866" s="70" t="n">
        <f aca="false">V865+F866</f>
        <v>2.5109</v>
      </c>
      <c r="W866" s="70" t="n">
        <f aca="false">MAX(W865,V866)</f>
        <v>2.5109</v>
      </c>
      <c r="X866" s="70" t="n">
        <f aca="false">W866-V866</f>
        <v>0</v>
      </c>
      <c r="Y866" s="70" t="n">
        <f aca="false">Y865+M866</f>
        <v>2.27851574252487</v>
      </c>
      <c r="Z866" s="70" t="n">
        <f aca="false">MAX(Z865,Y866)</f>
        <v>2.27851574252487</v>
      </c>
      <c r="AA866" s="70" t="n">
        <f aca="false">Z866-Y866</f>
        <v>0</v>
      </c>
      <c r="AB866" s="72" t="n">
        <f aca="false">AB865*(1+F866)</f>
        <v>10.966759771744</v>
      </c>
      <c r="AC866" s="73" t="n">
        <f aca="false">MAX(AC865,AB866)</f>
        <v>10.966759771744</v>
      </c>
      <c r="AD866" s="70" t="n">
        <f aca="false">1-AB866/AC866</f>
        <v>0</v>
      </c>
      <c r="AE866" s="73" t="n">
        <f aca="false">AE865*(1+M866)</f>
        <v>8.69785475580952</v>
      </c>
      <c r="AF866" s="73" t="n">
        <f aca="false">MAX(AF865,AE866)</f>
        <v>8.69785475580952</v>
      </c>
      <c r="AG866" s="70" t="n">
        <f aca="false">1-AE866/AF866</f>
        <v>0</v>
      </c>
      <c r="AH866" s="74" t="n">
        <f aca="false">IF(R866&gt;0,AH865+1,0)</f>
        <v>0</v>
      </c>
      <c r="AI866" s="74" t="n">
        <f aca="false">IF(U866&gt;0,AI865+1,0)</f>
        <v>0</v>
      </c>
      <c r="AJ866" s="74" t="n">
        <f aca="false">IF(G866&gt;0,AJ865+1,0)</f>
        <v>3</v>
      </c>
      <c r="AK866" s="74" t="n">
        <f aca="false">IF(G866&lt;=0,AK865+1,0)</f>
        <v>0</v>
      </c>
      <c r="AL866" s="74" t="n">
        <f aca="false">IF(K866&gt;0,AL865+1,0)</f>
        <v>3</v>
      </c>
      <c r="AM866" s="74" t="n">
        <f aca="false">IF(K866&lt;=0,AM865+1,0)</f>
        <v>0</v>
      </c>
    </row>
    <row r="867" customFormat="false" ht="15" hidden="false" customHeight="false" outlineLevel="0" collapsed="false">
      <c r="A867" s="61" t="n">
        <v>866</v>
      </c>
      <c r="B867" s="62" t="n">
        <v>43446.40625</v>
      </c>
      <c r="C867" s="63" t="n">
        <f aca="false">YEAR(B867)</f>
        <v>2018</v>
      </c>
      <c r="D867" s="32" t="s">
        <v>277</v>
      </c>
      <c r="E867" s="64" t="n">
        <v>10635.8</v>
      </c>
      <c r="F867" s="65" t="n">
        <v>0.0193</v>
      </c>
      <c r="G867" s="66" t="n">
        <v>205.27094</v>
      </c>
      <c r="H867" s="67" t="n">
        <f aca="false">E867+IF(D867="Long",1,-1)*G867</f>
        <v>10841.07094</v>
      </c>
      <c r="I867" s="68" t="n">
        <f aca="false">Assumptions!$B$58</f>
        <v>5.35750011455817</v>
      </c>
      <c r="J867" s="68" t="n">
        <f aca="false">INDEX(Yearly!$T$5:$T$22,MATCH(C867,Yearly!$A$5:$A$22,0))</f>
        <v>0.774578329815639</v>
      </c>
      <c r="K867" s="68" t="n">
        <f aca="false">G867-I867-J867</f>
        <v>199.138861555626</v>
      </c>
      <c r="L867" s="69" t="n">
        <f aca="false">(I867+J867)/Assumptions!$B$8</f>
        <v>0.000270386347003446</v>
      </c>
      <c r="M867" s="70" t="n">
        <f aca="false">F867-L867</f>
        <v>0.0190296136529966</v>
      </c>
      <c r="N867" s="71" t="n">
        <f aca="false">G867*Assumptions!$B$7</f>
        <v>1614455.9431</v>
      </c>
      <c r="O867" s="71" t="n">
        <f aca="false">K867*Assumptions!$B$7</f>
        <v>1566227.146135</v>
      </c>
      <c r="P867" s="68" t="n">
        <f aca="false">P866+G867</f>
        <v>15729.98899</v>
      </c>
      <c r="Q867" s="68" t="n">
        <f aca="false">MAX(Q866,P867)</f>
        <v>15729.98899</v>
      </c>
      <c r="R867" s="68" t="n">
        <f aca="false">Q867-P867</f>
        <v>0</v>
      </c>
      <c r="S867" s="68" t="n">
        <f aca="false">S866+K867</f>
        <v>10453.62595549</v>
      </c>
      <c r="T867" s="68" t="n">
        <f aca="false">MAX(T866,S867)</f>
        <v>10453.62595549</v>
      </c>
      <c r="U867" s="68" t="n">
        <f aca="false">T867-S867</f>
        <v>0</v>
      </c>
      <c r="V867" s="70" t="n">
        <f aca="false">V866+F867</f>
        <v>2.5302</v>
      </c>
      <c r="W867" s="70" t="n">
        <f aca="false">MAX(W866,V867)</f>
        <v>2.5302</v>
      </c>
      <c r="X867" s="70" t="n">
        <f aca="false">W867-V867</f>
        <v>0</v>
      </c>
      <c r="Y867" s="70" t="n">
        <f aca="false">Y866+M867</f>
        <v>2.29754535617787</v>
      </c>
      <c r="Z867" s="70" t="n">
        <f aca="false">MAX(Z866,Y867)</f>
        <v>2.29754535617787</v>
      </c>
      <c r="AA867" s="70" t="n">
        <f aca="false">Z867-Y867</f>
        <v>0</v>
      </c>
      <c r="AB867" s="72" t="n">
        <f aca="false">AB866*(1+F867)</f>
        <v>11.1784182353386</v>
      </c>
      <c r="AC867" s="73" t="n">
        <f aca="false">MAX(AC866,AB867)</f>
        <v>11.1784182353386</v>
      </c>
      <c r="AD867" s="70" t="n">
        <f aca="false">1-AB867/AC867</f>
        <v>0</v>
      </c>
      <c r="AE867" s="73" t="n">
        <f aca="false">AE866*(1+M867)</f>
        <v>8.86337157142245</v>
      </c>
      <c r="AF867" s="73" t="n">
        <f aca="false">MAX(AF866,AE867)</f>
        <v>8.86337157142245</v>
      </c>
      <c r="AG867" s="70" t="n">
        <f aca="false">1-AE867/AF867</f>
        <v>0</v>
      </c>
      <c r="AH867" s="74" t="n">
        <f aca="false">IF(R867&gt;0,AH866+1,0)</f>
        <v>0</v>
      </c>
      <c r="AI867" s="74" t="n">
        <f aca="false">IF(U867&gt;0,AI866+1,0)</f>
        <v>0</v>
      </c>
      <c r="AJ867" s="74" t="n">
        <f aca="false">IF(G867&gt;0,AJ866+1,0)</f>
        <v>4</v>
      </c>
      <c r="AK867" s="74" t="n">
        <f aca="false">IF(G867&lt;=0,AK866+1,0)</f>
        <v>0</v>
      </c>
      <c r="AL867" s="74" t="n">
        <f aca="false">IF(K867&gt;0,AL866+1,0)</f>
        <v>4</v>
      </c>
      <c r="AM867" s="74" t="n">
        <f aca="false">IF(K867&lt;=0,AM866+1,0)</f>
        <v>0</v>
      </c>
    </row>
    <row r="868" customFormat="false" ht="15" hidden="false" customHeight="false" outlineLevel="0" collapsed="false">
      <c r="A868" s="61" t="n">
        <v>867</v>
      </c>
      <c r="B868" s="62" t="n">
        <v>43461.40625</v>
      </c>
      <c r="C868" s="63" t="n">
        <f aca="false">YEAR(B868)</f>
        <v>2018</v>
      </c>
      <c r="D868" s="32" t="s">
        <v>277</v>
      </c>
      <c r="E868" s="64" t="n">
        <v>10800.65</v>
      </c>
      <c r="F868" s="65" t="n">
        <v>0.0024</v>
      </c>
      <c r="G868" s="66" t="n">
        <v>25.92156</v>
      </c>
      <c r="H868" s="67" t="n">
        <f aca="false">E868+IF(D868="Long",1,-1)*G868</f>
        <v>10826.57156</v>
      </c>
      <c r="I868" s="68" t="n">
        <f aca="false">Assumptions!$B$58</f>
        <v>5.35750011455817</v>
      </c>
      <c r="J868" s="68" t="n">
        <f aca="false">INDEX(Yearly!$T$5:$T$22,MATCH(C868,Yearly!$A$5:$A$22,0))</f>
        <v>0.774578329815639</v>
      </c>
      <c r="K868" s="68" t="n">
        <f aca="false">G868-I868-J868</f>
        <v>19.7894815556262</v>
      </c>
      <c r="L868" s="69" t="n">
        <f aca="false">(I868+J868)/Assumptions!$B$8</f>
        <v>0.000270386347003446</v>
      </c>
      <c r="M868" s="70" t="n">
        <f aca="false">F868-L868</f>
        <v>0.00212961365299655</v>
      </c>
      <c r="N868" s="71" t="n">
        <f aca="false">G868*Assumptions!$B$7</f>
        <v>203873.0694</v>
      </c>
      <c r="O868" s="71" t="n">
        <f aca="false">K868*Assumptions!$B$7</f>
        <v>155644.272435</v>
      </c>
      <c r="P868" s="68" t="n">
        <f aca="false">P867+G868</f>
        <v>15755.91055</v>
      </c>
      <c r="Q868" s="68" t="n">
        <f aca="false">MAX(Q867,P868)</f>
        <v>15755.91055</v>
      </c>
      <c r="R868" s="68" t="n">
        <f aca="false">Q868-P868</f>
        <v>0</v>
      </c>
      <c r="S868" s="68" t="n">
        <f aca="false">S867+K868</f>
        <v>10473.4154370456</v>
      </c>
      <c r="T868" s="68" t="n">
        <f aca="false">MAX(T867,S868)</f>
        <v>10473.4154370456</v>
      </c>
      <c r="U868" s="68" t="n">
        <f aca="false">T868-S868</f>
        <v>0</v>
      </c>
      <c r="V868" s="70" t="n">
        <f aca="false">V867+F868</f>
        <v>2.5326</v>
      </c>
      <c r="W868" s="70" t="n">
        <f aca="false">MAX(W867,V868)</f>
        <v>2.5326</v>
      </c>
      <c r="X868" s="70" t="n">
        <f aca="false">W868-V868</f>
        <v>0</v>
      </c>
      <c r="Y868" s="70" t="n">
        <f aca="false">Y867+M868</f>
        <v>2.29967496983086</v>
      </c>
      <c r="Z868" s="70" t="n">
        <f aca="false">MAX(Z867,Y868)</f>
        <v>2.29967496983086</v>
      </c>
      <c r="AA868" s="70" t="n">
        <f aca="false">Z868-Y868</f>
        <v>0</v>
      </c>
      <c r="AB868" s="72" t="n">
        <f aca="false">AB867*(1+F868)</f>
        <v>11.2052464391035</v>
      </c>
      <c r="AC868" s="73" t="n">
        <f aca="false">MAX(AC867,AB868)</f>
        <v>11.2052464391035</v>
      </c>
      <c r="AD868" s="70" t="n">
        <f aca="false">1-AB868/AC868</f>
        <v>0</v>
      </c>
      <c r="AE868" s="73" t="n">
        <f aca="false">AE867*(1+M868)</f>
        <v>8.88224712853254</v>
      </c>
      <c r="AF868" s="73" t="n">
        <f aca="false">MAX(AF867,AE868)</f>
        <v>8.88224712853254</v>
      </c>
      <c r="AG868" s="70" t="n">
        <f aca="false">1-AE868/AF868</f>
        <v>0</v>
      </c>
      <c r="AH868" s="74" t="n">
        <f aca="false">IF(R868&gt;0,AH867+1,0)</f>
        <v>0</v>
      </c>
      <c r="AI868" s="74" t="n">
        <f aca="false">IF(U868&gt;0,AI867+1,0)</f>
        <v>0</v>
      </c>
      <c r="AJ868" s="74" t="n">
        <f aca="false">IF(G868&gt;0,AJ867+1,0)</f>
        <v>5</v>
      </c>
      <c r="AK868" s="74" t="n">
        <f aca="false">IF(G868&lt;=0,AK867+1,0)</f>
        <v>0</v>
      </c>
      <c r="AL868" s="74" t="n">
        <f aca="false">IF(K868&gt;0,AL867+1,0)</f>
        <v>5</v>
      </c>
      <c r="AM868" s="74" t="n">
        <f aca="false">IF(K868&lt;=0,AM867+1,0)</f>
        <v>0</v>
      </c>
    </row>
    <row r="869" customFormat="false" ht="15" hidden="false" customHeight="false" outlineLevel="0" collapsed="false">
      <c r="A869" s="61" t="n">
        <v>868</v>
      </c>
      <c r="B869" s="62" t="n">
        <v>43466.6145833333</v>
      </c>
      <c r="C869" s="63" t="n">
        <f aca="false">YEAR(B869)</f>
        <v>2019</v>
      </c>
      <c r="D869" s="32" t="s">
        <v>277</v>
      </c>
      <c r="E869" s="64" t="n">
        <v>10883.4</v>
      </c>
      <c r="F869" s="65" t="n">
        <v>-0.0067</v>
      </c>
      <c r="G869" s="66" t="n">
        <v>-72.91878</v>
      </c>
      <c r="H869" s="67" t="n">
        <f aca="false">E869+IF(D869="Long",1,-1)*G869</f>
        <v>10810.48122</v>
      </c>
      <c r="I869" s="68" t="n">
        <f aca="false">Assumptions!$B$58</f>
        <v>5.35750011455817</v>
      </c>
      <c r="J869" s="68" t="n">
        <f aca="false">INDEX(Yearly!$T$5:$T$22,MATCH(C869,Yearly!$A$5:$A$22,0))</f>
        <v>0.662783519326784</v>
      </c>
      <c r="K869" s="68" t="n">
        <f aca="false">G869-I869-J869</f>
        <v>-78.9390636338849</v>
      </c>
      <c r="L869" s="69" t="n">
        <f aca="false">(I869+J869)/Assumptions!$B$8</f>
        <v>0.000265456894339683</v>
      </c>
      <c r="M869" s="70" t="n">
        <f aca="false">F869-L869</f>
        <v>-0.00696545689433968</v>
      </c>
      <c r="N869" s="71" t="n">
        <f aca="false">G869*Assumptions!$B$7</f>
        <v>-573506.2047</v>
      </c>
      <c r="O869" s="71" t="n">
        <f aca="false">K869*Assumptions!$B$7</f>
        <v>-620855.735480505</v>
      </c>
      <c r="P869" s="68" t="n">
        <f aca="false">P868+G869</f>
        <v>15682.99177</v>
      </c>
      <c r="Q869" s="68" t="n">
        <f aca="false">MAX(Q868,P869)</f>
        <v>15755.91055</v>
      </c>
      <c r="R869" s="68" t="n">
        <f aca="false">Q869-P869</f>
        <v>72.91878</v>
      </c>
      <c r="S869" s="68" t="n">
        <f aca="false">S868+K869</f>
        <v>10394.4763734118</v>
      </c>
      <c r="T869" s="68" t="n">
        <f aca="false">MAX(T868,S869)</f>
        <v>10473.4154370456</v>
      </c>
      <c r="U869" s="68" t="n">
        <f aca="false">T869-S869</f>
        <v>78.9390636338849</v>
      </c>
      <c r="V869" s="70" t="n">
        <f aca="false">V868+F869</f>
        <v>2.5259</v>
      </c>
      <c r="W869" s="70" t="n">
        <f aca="false">MAX(W868,V869)</f>
        <v>2.5326</v>
      </c>
      <c r="X869" s="70" t="n">
        <f aca="false">W869-V869</f>
        <v>0.00669999999999993</v>
      </c>
      <c r="Y869" s="70" t="n">
        <f aca="false">Y868+M869</f>
        <v>2.29270951293652</v>
      </c>
      <c r="Z869" s="70" t="n">
        <f aca="false">MAX(Z868,Y869)</f>
        <v>2.29967496983086</v>
      </c>
      <c r="AA869" s="70" t="n">
        <f aca="false">Z869-Y869</f>
        <v>0.00696545689433981</v>
      </c>
      <c r="AB869" s="72" t="n">
        <f aca="false">AB868*(1+F869)</f>
        <v>11.1301712879615</v>
      </c>
      <c r="AC869" s="73" t="n">
        <f aca="false">MAX(AC868,AB869)</f>
        <v>11.2052464391035</v>
      </c>
      <c r="AD869" s="70" t="n">
        <f aca="false">1-AB869/AC869</f>
        <v>0.00670000000000004</v>
      </c>
      <c r="AE869" s="73" t="n">
        <f aca="false">AE868*(1+M869)</f>
        <v>8.82037821903387</v>
      </c>
      <c r="AF869" s="73" t="n">
        <f aca="false">MAX(AF868,AE869)</f>
        <v>8.88224712853254</v>
      </c>
      <c r="AG869" s="70" t="n">
        <f aca="false">1-AE869/AF869</f>
        <v>0.00696545689433958</v>
      </c>
      <c r="AH869" s="74" t="n">
        <f aca="false">IF(R869&gt;0,AH868+1,0)</f>
        <v>1</v>
      </c>
      <c r="AI869" s="74" t="n">
        <f aca="false">IF(U869&gt;0,AI868+1,0)</f>
        <v>1</v>
      </c>
      <c r="AJ869" s="74" t="n">
        <f aca="false">IF(G869&gt;0,AJ868+1,0)</f>
        <v>0</v>
      </c>
      <c r="AK869" s="74" t="n">
        <f aca="false">IF(G869&lt;=0,AK868+1,0)</f>
        <v>1</v>
      </c>
      <c r="AL869" s="74" t="n">
        <f aca="false">IF(K869&gt;0,AL868+1,0)</f>
        <v>0</v>
      </c>
      <c r="AM869" s="74" t="n">
        <f aca="false">IF(K869&lt;=0,AM868+1,0)</f>
        <v>1</v>
      </c>
    </row>
    <row r="870" customFormat="false" ht="15" hidden="false" customHeight="false" outlineLevel="0" collapsed="false">
      <c r="A870" s="61" t="n">
        <v>869</v>
      </c>
      <c r="B870" s="62" t="n">
        <v>43472.40625</v>
      </c>
      <c r="C870" s="63" t="n">
        <f aca="false">YEAR(B870)</f>
        <v>2019</v>
      </c>
      <c r="D870" s="32" t="s">
        <v>277</v>
      </c>
      <c r="E870" s="64" t="n">
        <v>10794.85</v>
      </c>
      <c r="F870" s="65" t="n">
        <v>-0.0019</v>
      </c>
      <c r="G870" s="66" t="n">
        <v>-20.510215</v>
      </c>
      <c r="H870" s="67" t="n">
        <f aca="false">E870+IF(D870="Long",1,-1)*G870</f>
        <v>10774.339785</v>
      </c>
      <c r="I870" s="68" t="n">
        <f aca="false">Assumptions!$B$58</f>
        <v>5.35750011455817</v>
      </c>
      <c r="J870" s="68" t="n">
        <f aca="false">INDEX(Yearly!$T$5:$T$22,MATCH(C870,Yearly!$A$5:$A$22,0))</f>
        <v>0.662783519326784</v>
      </c>
      <c r="K870" s="68" t="n">
        <f aca="false">G870-I870-J870</f>
        <v>-26.530498633885</v>
      </c>
      <c r="L870" s="69" t="n">
        <f aca="false">(I870+J870)/Assumptions!$B$8</f>
        <v>0.000265456894339683</v>
      </c>
      <c r="M870" s="70" t="n">
        <f aca="false">F870-L870</f>
        <v>-0.00216545689433968</v>
      </c>
      <c r="N870" s="71" t="n">
        <f aca="false">G870*Assumptions!$B$7</f>
        <v>-161312.840975</v>
      </c>
      <c r="O870" s="71" t="n">
        <f aca="false">K870*Assumptions!$B$7</f>
        <v>-208662.371755505</v>
      </c>
      <c r="P870" s="68" t="n">
        <f aca="false">P869+G870</f>
        <v>15662.481555</v>
      </c>
      <c r="Q870" s="68" t="n">
        <f aca="false">MAX(Q869,P870)</f>
        <v>15755.91055</v>
      </c>
      <c r="R870" s="68" t="n">
        <f aca="false">Q870-P870</f>
        <v>93.4289950000002</v>
      </c>
      <c r="S870" s="68" t="n">
        <f aca="false">S869+K870</f>
        <v>10367.9458747779</v>
      </c>
      <c r="T870" s="68" t="n">
        <f aca="false">MAX(T869,S870)</f>
        <v>10473.4154370456</v>
      </c>
      <c r="U870" s="68" t="n">
        <f aca="false">T870-S870</f>
        <v>105.46956226777</v>
      </c>
      <c r="V870" s="70" t="n">
        <f aca="false">V869+F870</f>
        <v>2.524</v>
      </c>
      <c r="W870" s="70" t="n">
        <f aca="false">MAX(W869,V870)</f>
        <v>2.5326</v>
      </c>
      <c r="X870" s="70" t="n">
        <f aca="false">W870-V870</f>
        <v>0.00859999999999994</v>
      </c>
      <c r="Y870" s="70" t="n">
        <f aca="false">Y869+M870</f>
        <v>2.29054405604218</v>
      </c>
      <c r="Z870" s="70" t="n">
        <f aca="false">MAX(Z869,Y870)</f>
        <v>2.29967496983086</v>
      </c>
      <c r="AA870" s="70" t="n">
        <f aca="false">Z870-Y870</f>
        <v>0.0091309137886797</v>
      </c>
      <c r="AB870" s="72" t="n">
        <f aca="false">AB869*(1+F870)</f>
        <v>11.1090239625143</v>
      </c>
      <c r="AC870" s="73" t="n">
        <f aca="false">MAX(AC869,AB870)</f>
        <v>11.2052464391035</v>
      </c>
      <c r="AD870" s="70" t="n">
        <f aca="false">1-AB870/AC870</f>
        <v>0.00858726999999993</v>
      </c>
      <c r="AE870" s="73" t="n">
        <f aca="false">AE869*(1+M870)</f>
        <v>8.80127807020878</v>
      </c>
      <c r="AF870" s="73" t="n">
        <f aca="false">MAX(AF869,AE870)</f>
        <v>8.88224712853254</v>
      </c>
      <c r="AG870" s="70" t="n">
        <f aca="false">1-AE870/AF870</f>
        <v>0.00911583039202524</v>
      </c>
      <c r="AH870" s="74" t="n">
        <f aca="false">IF(R870&gt;0,AH869+1,0)</f>
        <v>2</v>
      </c>
      <c r="AI870" s="74" t="n">
        <f aca="false">IF(U870&gt;0,AI869+1,0)</f>
        <v>2</v>
      </c>
      <c r="AJ870" s="74" t="n">
        <f aca="false">IF(G870&gt;0,AJ869+1,0)</f>
        <v>0</v>
      </c>
      <c r="AK870" s="74" t="n">
        <f aca="false">IF(G870&lt;=0,AK869+1,0)</f>
        <v>2</v>
      </c>
      <c r="AL870" s="74" t="n">
        <f aca="false">IF(K870&gt;0,AL869+1,0)</f>
        <v>0</v>
      </c>
      <c r="AM870" s="74" t="n">
        <f aca="false">IF(K870&lt;=0,AM869+1,0)</f>
        <v>2</v>
      </c>
    </row>
    <row r="871" customFormat="false" ht="15" hidden="false" customHeight="false" outlineLevel="0" collapsed="false">
      <c r="A871" s="61" t="n">
        <v>870</v>
      </c>
      <c r="B871" s="62" t="n">
        <v>43473.4458333333</v>
      </c>
      <c r="C871" s="63" t="n">
        <f aca="false">YEAR(B871)</f>
        <v>2019</v>
      </c>
      <c r="D871" s="32" t="s">
        <v>277</v>
      </c>
      <c r="E871" s="64" t="n">
        <v>10789</v>
      </c>
      <c r="F871" s="65" t="n">
        <v>-0.0024</v>
      </c>
      <c r="G871" s="66" t="n">
        <v>-25.8936</v>
      </c>
      <c r="H871" s="67" t="n">
        <f aca="false">E871+IF(D871="Long",1,-1)*G871</f>
        <v>10763.1064</v>
      </c>
      <c r="I871" s="68" t="n">
        <f aca="false">Assumptions!$B$58</f>
        <v>5.35750011455817</v>
      </c>
      <c r="J871" s="68" t="n">
        <f aca="false">INDEX(Yearly!$T$5:$T$22,MATCH(C871,Yearly!$A$5:$A$22,0))</f>
        <v>0.662783519326784</v>
      </c>
      <c r="K871" s="68" t="n">
        <f aca="false">G871-I871-J871</f>
        <v>-31.913883633885</v>
      </c>
      <c r="L871" s="69" t="n">
        <f aca="false">(I871+J871)/Assumptions!$B$8</f>
        <v>0.000265456894339683</v>
      </c>
      <c r="M871" s="70" t="n">
        <f aca="false">F871-L871</f>
        <v>-0.00266545689433968</v>
      </c>
      <c r="N871" s="71" t="n">
        <f aca="false">G871*Assumptions!$B$7</f>
        <v>-203653.164</v>
      </c>
      <c r="O871" s="71" t="n">
        <f aca="false">K871*Assumptions!$B$7</f>
        <v>-251002.694780505</v>
      </c>
      <c r="P871" s="68" t="n">
        <f aca="false">P870+G871</f>
        <v>15636.587955</v>
      </c>
      <c r="Q871" s="68" t="n">
        <f aca="false">MAX(Q870,P871)</f>
        <v>15755.91055</v>
      </c>
      <c r="R871" s="68" t="n">
        <f aca="false">Q871-P871</f>
        <v>119.322595</v>
      </c>
      <c r="S871" s="68" t="n">
        <f aca="false">S870+K871</f>
        <v>10336.031991144</v>
      </c>
      <c r="T871" s="68" t="n">
        <f aca="false">MAX(T870,S871)</f>
        <v>10473.4154370456</v>
      </c>
      <c r="U871" s="68" t="n">
        <f aca="false">T871-S871</f>
        <v>137.383445901654</v>
      </c>
      <c r="V871" s="70" t="n">
        <f aca="false">V870+F871</f>
        <v>2.5216</v>
      </c>
      <c r="W871" s="70" t="n">
        <f aca="false">MAX(W870,V871)</f>
        <v>2.5326</v>
      </c>
      <c r="X871" s="70" t="n">
        <f aca="false">W871-V871</f>
        <v>0.0110000000000001</v>
      </c>
      <c r="Y871" s="70" t="n">
        <f aca="false">Y870+M871</f>
        <v>2.28787859914784</v>
      </c>
      <c r="Z871" s="70" t="n">
        <f aca="false">MAX(Z870,Y871)</f>
        <v>2.29967496983086</v>
      </c>
      <c r="AA871" s="70" t="n">
        <f aca="false">Z871-Y871</f>
        <v>0.0117963706830193</v>
      </c>
      <c r="AB871" s="72" t="n">
        <f aca="false">AB870*(1+F871)</f>
        <v>11.0823623050043</v>
      </c>
      <c r="AC871" s="73" t="n">
        <f aca="false">MAX(AC870,AB871)</f>
        <v>11.2052464391035</v>
      </c>
      <c r="AD871" s="70" t="n">
        <f aca="false">1-AB871/AC871</f>
        <v>0.010966660552</v>
      </c>
      <c r="AE871" s="73" t="n">
        <f aca="false">AE870*(1+M871)</f>
        <v>8.77781864289754</v>
      </c>
      <c r="AF871" s="73" t="n">
        <f aca="false">MAX(AF870,AE871)</f>
        <v>8.88224712853254</v>
      </c>
      <c r="AG871" s="70" t="n">
        <f aca="false">1-AE871/AF871</f>
        <v>0.011756989433399</v>
      </c>
      <c r="AH871" s="74" t="n">
        <f aca="false">IF(R871&gt;0,AH870+1,0)</f>
        <v>3</v>
      </c>
      <c r="AI871" s="74" t="n">
        <f aca="false">IF(U871&gt;0,AI870+1,0)</f>
        <v>3</v>
      </c>
      <c r="AJ871" s="74" t="n">
        <f aca="false">IF(G871&gt;0,AJ870+1,0)</f>
        <v>0</v>
      </c>
      <c r="AK871" s="74" t="n">
        <f aca="false">IF(G871&lt;=0,AK870+1,0)</f>
        <v>3</v>
      </c>
      <c r="AL871" s="74" t="n">
        <f aca="false">IF(K871&gt;0,AL870+1,0)</f>
        <v>0</v>
      </c>
      <c r="AM871" s="74" t="n">
        <f aca="false">IF(K871&lt;=0,AM870+1,0)</f>
        <v>3</v>
      </c>
    </row>
    <row r="872" customFormat="false" ht="15" hidden="false" customHeight="false" outlineLevel="0" collapsed="false">
      <c r="A872" s="61" t="n">
        <v>871</v>
      </c>
      <c r="B872" s="62" t="n">
        <v>43473.5729166667</v>
      </c>
      <c r="C872" s="63" t="n">
        <f aca="false">YEAR(B872)</f>
        <v>2019</v>
      </c>
      <c r="D872" s="32" t="s">
        <v>277</v>
      </c>
      <c r="E872" s="64" t="n">
        <v>10777.15</v>
      </c>
      <c r="F872" s="65" t="n">
        <v>0.0018</v>
      </c>
      <c r="G872" s="66" t="n">
        <v>19.39887</v>
      </c>
      <c r="H872" s="67" t="n">
        <f aca="false">E872+IF(D872="Long",1,-1)*G872</f>
        <v>10796.54887</v>
      </c>
      <c r="I872" s="68" t="n">
        <f aca="false">Assumptions!$B$58</f>
        <v>5.35750011455817</v>
      </c>
      <c r="J872" s="68" t="n">
        <f aca="false">INDEX(Yearly!$T$5:$T$22,MATCH(C872,Yearly!$A$5:$A$22,0))</f>
        <v>0.662783519326784</v>
      </c>
      <c r="K872" s="68" t="n">
        <f aca="false">G872-I872-J872</f>
        <v>13.378586366115</v>
      </c>
      <c r="L872" s="69" t="n">
        <f aca="false">(I872+J872)/Assumptions!$B$8</f>
        <v>0.000265456894339683</v>
      </c>
      <c r="M872" s="70" t="n">
        <f aca="false">F872-L872</f>
        <v>0.00153454310566032</v>
      </c>
      <c r="N872" s="71" t="n">
        <f aca="false">G872*Assumptions!$B$7</f>
        <v>152572.11255</v>
      </c>
      <c r="O872" s="71" t="n">
        <f aca="false">K872*Assumptions!$B$7</f>
        <v>105222.581769495</v>
      </c>
      <c r="P872" s="68" t="n">
        <f aca="false">P871+G872</f>
        <v>15655.986825</v>
      </c>
      <c r="Q872" s="68" t="n">
        <f aca="false">MAX(Q871,P872)</f>
        <v>15755.91055</v>
      </c>
      <c r="R872" s="68" t="n">
        <f aca="false">Q872-P872</f>
        <v>99.9237249999987</v>
      </c>
      <c r="S872" s="68" t="n">
        <f aca="false">S871+K872</f>
        <v>10349.4105775101</v>
      </c>
      <c r="T872" s="68" t="n">
        <f aca="false">MAX(T871,S872)</f>
        <v>10473.4154370456</v>
      </c>
      <c r="U872" s="68" t="n">
        <f aca="false">T872-S872</f>
        <v>124.00485953554</v>
      </c>
      <c r="V872" s="70" t="n">
        <f aca="false">V871+F872</f>
        <v>2.5234</v>
      </c>
      <c r="W872" s="70" t="n">
        <f aca="false">MAX(W871,V872)</f>
        <v>2.5326</v>
      </c>
      <c r="X872" s="70" t="n">
        <f aca="false">W872-V872</f>
        <v>0.00920000000000032</v>
      </c>
      <c r="Y872" s="70" t="n">
        <f aca="false">Y871+M872</f>
        <v>2.2894131422535</v>
      </c>
      <c r="Z872" s="70" t="n">
        <f aca="false">MAX(Z871,Y872)</f>
        <v>2.29967496983086</v>
      </c>
      <c r="AA872" s="70" t="n">
        <f aca="false">Z872-Y872</f>
        <v>0.0102618275773589</v>
      </c>
      <c r="AB872" s="72" t="n">
        <f aca="false">AB871*(1+F872)</f>
        <v>11.1023105571533</v>
      </c>
      <c r="AC872" s="73" t="n">
        <f aca="false">MAX(AC871,AB872)</f>
        <v>11.2052464391035</v>
      </c>
      <c r="AD872" s="70" t="n">
        <f aca="false">1-AB872/AC872</f>
        <v>0.00918640054099351</v>
      </c>
      <c r="AE872" s="73" t="n">
        <f aca="false">AE871*(1+M872)</f>
        <v>8.79128858397874</v>
      </c>
      <c r="AF872" s="73" t="n">
        <f aca="false">MAX(AF871,AE872)</f>
        <v>8.88224712853254</v>
      </c>
      <c r="AG872" s="70" t="n">
        <f aca="false">1-AE872/AF872</f>
        <v>0.0102404879348169</v>
      </c>
      <c r="AH872" s="74" t="n">
        <f aca="false">IF(R872&gt;0,AH871+1,0)</f>
        <v>4</v>
      </c>
      <c r="AI872" s="74" t="n">
        <f aca="false">IF(U872&gt;0,AI871+1,0)</f>
        <v>4</v>
      </c>
      <c r="AJ872" s="74" t="n">
        <f aca="false">IF(G872&gt;0,AJ871+1,0)</f>
        <v>1</v>
      </c>
      <c r="AK872" s="74" t="n">
        <f aca="false">IF(G872&lt;=0,AK871+1,0)</f>
        <v>0</v>
      </c>
      <c r="AL872" s="74" t="n">
        <f aca="false">IF(K872&gt;0,AL871+1,0)</f>
        <v>1</v>
      </c>
      <c r="AM872" s="74" t="n">
        <f aca="false">IF(K872&lt;=0,AM871+1,0)</f>
        <v>0</v>
      </c>
    </row>
    <row r="873" customFormat="false" ht="15" hidden="false" customHeight="false" outlineLevel="0" collapsed="false">
      <c r="A873" s="61" t="n">
        <v>872</v>
      </c>
      <c r="B873" s="62" t="n">
        <v>43474.6375</v>
      </c>
      <c r="C873" s="63" t="n">
        <f aca="false">YEAR(B873)</f>
        <v>2019</v>
      </c>
      <c r="D873" s="32" t="s">
        <v>277</v>
      </c>
      <c r="E873" s="64" t="n">
        <v>10857.2</v>
      </c>
      <c r="F873" s="65" t="n">
        <v>-0.0048</v>
      </c>
      <c r="G873" s="66" t="n">
        <v>-52.11456</v>
      </c>
      <c r="H873" s="67" t="n">
        <f aca="false">E873+IF(D873="Long",1,-1)*G873</f>
        <v>10805.08544</v>
      </c>
      <c r="I873" s="68" t="n">
        <f aca="false">Assumptions!$B$58</f>
        <v>5.35750011455817</v>
      </c>
      <c r="J873" s="68" t="n">
        <f aca="false">INDEX(Yearly!$T$5:$T$22,MATCH(C873,Yearly!$A$5:$A$22,0))</f>
        <v>0.662783519326784</v>
      </c>
      <c r="K873" s="68" t="n">
        <f aca="false">G873-I873-J873</f>
        <v>-58.134843633885</v>
      </c>
      <c r="L873" s="69" t="n">
        <f aca="false">(I873+J873)/Assumptions!$B$8</f>
        <v>0.000265456894339683</v>
      </c>
      <c r="M873" s="70" t="n">
        <f aca="false">F873-L873</f>
        <v>-0.00506545689433968</v>
      </c>
      <c r="N873" s="71" t="n">
        <f aca="false">G873*Assumptions!$B$7</f>
        <v>-409881.0144</v>
      </c>
      <c r="O873" s="71" t="n">
        <f aca="false">K873*Assumptions!$B$7</f>
        <v>-457230.545180505</v>
      </c>
      <c r="P873" s="68" t="n">
        <f aca="false">P872+G873</f>
        <v>15603.872265</v>
      </c>
      <c r="Q873" s="68" t="n">
        <f aca="false">MAX(Q872,P873)</f>
        <v>15755.91055</v>
      </c>
      <c r="R873" s="68" t="n">
        <f aca="false">Q873-P873</f>
        <v>152.038284999999</v>
      </c>
      <c r="S873" s="68" t="n">
        <f aca="false">S872+K873</f>
        <v>10291.2757338762</v>
      </c>
      <c r="T873" s="68" t="n">
        <f aca="false">MAX(T872,S873)</f>
        <v>10473.4154370456</v>
      </c>
      <c r="U873" s="68" t="n">
        <f aca="false">T873-S873</f>
        <v>182.139703169425</v>
      </c>
      <c r="V873" s="70" t="n">
        <f aca="false">V872+F873</f>
        <v>2.5186</v>
      </c>
      <c r="W873" s="70" t="n">
        <f aca="false">MAX(W872,V873)</f>
        <v>2.5326</v>
      </c>
      <c r="X873" s="70" t="n">
        <f aca="false">W873-V873</f>
        <v>0.0140000000000002</v>
      </c>
      <c r="Y873" s="70" t="n">
        <f aca="false">Y872+M873</f>
        <v>2.28434768535916</v>
      </c>
      <c r="Z873" s="70" t="n">
        <f aca="false">MAX(Z872,Y873)</f>
        <v>2.29967496983086</v>
      </c>
      <c r="AA873" s="70" t="n">
        <f aca="false">Z873-Y873</f>
        <v>0.0153272844716987</v>
      </c>
      <c r="AB873" s="72" t="n">
        <f aca="false">AB872*(1+F873)</f>
        <v>11.049019466479</v>
      </c>
      <c r="AC873" s="73" t="n">
        <f aca="false">MAX(AC872,AB873)</f>
        <v>11.2052464391035</v>
      </c>
      <c r="AD873" s="70" t="n">
        <f aca="false">1-AB873/AC873</f>
        <v>0.0139423058183966</v>
      </c>
      <c r="AE873" s="73" t="n">
        <f aca="false">AE872*(1+M873)</f>
        <v>8.74675669061089</v>
      </c>
      <c r="AF873" s="73" t="n">
        <f aca="false">MAX(AF872,AE873)</f>
        <v>8.88224712853254</v>
      </c>
      <c r="AG873" s="70" t="n">
        <f aca="false">1-AE873/AF873</f>
        <v>0.0152540720789458</v>
      </c>
      <c r="AH873" s="74" t="n">
        <f aca="false">IF(R873&gt;0,AH872+1,0)</f>
        <v>5</v>
      </c>
      <c r="AI873" s="74" t="n">
        <f aca="false">IF(U873&gt;0,AI872+1,0)</f>
        <v>5</v>
      </c>
      <c r="AJ873" s="74" t="n">
        <f aca="false">IF(G873&gt;0,AJ872+1,0)</f>
        <v>0</v>
      </c>
      <c r="AK873" s="74" t="n">
        <f aca="false">IF(G873&lt;=0,AK872+1,0)</f>
        <v>1</v>
      </c>
      <c r="AL873" s="74" t="n">
        <f aca="false">IF(K873&gt;0,AL872+1,0)</f>
        <v>0</v>
      </c>
      <c r="AM873" s="74" t="n">
        <f aca="false">IF(K873&lt;=0,AM872+1,0)</f>
        <v>1</v>
      </c>
    </row>
    <row r="874" customFormat="false" ht="15" hidden="false" customHeight="false" outlineLevel="0" collapsed="false">
      <c r="A874" s="61" t="n">
        <v>873</v>
      </c>
      <c r="B874" s="62" t="n">
        <v>43476.6354166667</v>
      </c>
      <c r="C874" s="63" t="n">
        <f aca="false">YEAR(B874)</f>
        <v>2019</v>
      </c>
      <c r="D874" s="32" t="s">
        <v>277</v>
      </c>
      <c r="E874" s="64" t="n">
        <v>10805.55</v>
      </c>
      <c r="F874" s="65" t="n">
        <v>-0.0063</v>
      </c>
      <c r="G874" s="66" t="n">
        <v>-68.074965</v>
      </c>
      <c r="H874" s="67" t="n">
        <f aca="false">E874+IF(D874="Long",1,-1)*G874</f>
        <v>10737.475035</v>
      </c>
      <c r="I874" s="68" t="n">
        <f aca="false">Assumptions!$B$58</f>
        <v>5.35750011455817</v>
      </c>
      <c r="J874" s="68" t="n">
        <f aca="false">INDEX(Yearly!$T$5:$T$22,MATCH(C874,Yearly!$A$5:$A$22,0))</f>
        <v>0.662783519326784</v>
      </c>
      <c r="K874" s="68" t="n">
        <f aca="false">G874-I874-J874</f>
        <v>-74.095248633885</v>
      </c>
      <c r="L874" s="69" t="n">
        <f aca="false">(I874+J874)/Assumptions!$B$8</f>
        <v>0.000265456894339683</v>
      </c>
      <c r="M874" s="70" t="n">
        <f aca="false">F874-L874</f>
        <v>-0.00656545689433968</v>
      </c>
      <c r="N874" s="71" t="n">
        <f aca="false">G874*Assumptions!$B$7</f>
        <v>-535409.599725</v>
      </c>
      <c r="O874" s="71" t="n">
        <f aca="false">K874*Assumptions!$B$7</f>
        <v>-582759.130505505</v>
      </c>
      <c r="P874" s="68" t="n">
        <f aca="false">P873+G874</f>
        <v>15535.7973</v>
      </c>
      <c r="Q874" s="68" t="n">
        <f aca="false">MAX(Q873,P874)</f>
        <v>15755.91055</v>
      </c>
      <c r="R874" s="68" t="n">
        <f aca="false">Q874-P874</f>
        <v>220.113249999999</v>
      </c>
      <c r="S874" s="68" t="n">
        <f aca="false">S873+K874</f>
        <v>10217.1804852423</v>
      </c>
      <c r="T874" s="68" t="n">
        <f aca="false">MAX(T873,S874)</f>
        <v>10473.4154370456</v>
      </c>
      <c r="U874" s="68" t="n">
        <f aca="false">T874-S874</f>
        <v>256.23495180331</v>
      </c>
      <c r="V874" s="70" t="n">
        <f aca="false">V873+F874</f>
        <v>2.5123</v>
      </c>
      <c r="W874" s="70" t="n">
        <f aca="false">MAX(W873,V874)</f>
        <v>2.5326</v>
      </c>
      <c r="X874" s="70" t="n">
        <f aca="false">W874-V874</f>
        <v>0.0203000000000002</v>
      </c>
      <c r="Y874" s="70" t="n">
        <f aca="false">Y873+M874</f>
        <v>2.27778222846482</v>
      </c>
      <c r="Z874" s="70" t="n">
        <f aca="false">MAX(Z873,Y874)</f>
        <v>2.29967496983086</v>
      </c>
      <c r="AA874" s="70" t="n">
        <f aca="false">Z874-Y874</f>
        <v>0.0218927413660386</v>
      </c>
      <c r="AB874" s="72" t="n">
        <f aca="false">AB873*(1+F874)</f>
        <v>10.9794106438402</v>
      </c>
      <c r="AC874" s="73" t="n">
        <f aca="false">MAX(AC873,AB874)</f>
        <v>11.2052464391035</v>
      </c>
      <c r="AD874" s="70" t="n">
        <f aca="false">1-AB874/AC874</f>
        <v>0.0201544692917408</v>
      </c>
      <c r="AE874" s="73" t="n">
        <f aca="false">AE873*(1+M874)</f>
        <v>8.68933023659341</v>
      </c>
      <c r="AF874" s="73" t="n">
        <f aca="false">MAX(AF873,AE874)</f>
        <v>8.88224712853254</v>
      </c>
      <c r="AG874" s="70" t="n">
        <f aca="false">1-AE874/AF874</f>
        <v>0.021719379020588</v>
      </c>
      <c r="AH874" s="74" t="n">
        <f aca="false">IF(R874&gt;0,AH873+1,0)</f>
        <v>6</v>
      </c>
      <c r="AI874" s="74" t="n">
        <f aca="false">IF(U874&gt;0,AI873+1,0)</f>
        <v>6</v>
      </c>
      <c r="AJ874" s="74" t="n">
        <f aca="false">IF(G874&gt;0,AJ873+1,0)</f>
        <v>0</v>
      </c>
      <c r="AK874" s="74" t="n">
        <f aca="false">IF(G874&lt;=0,AK873+1,0)</f>
        <v>2</v>
      </c>
      <c r="AL874" s="74" t="n">
        <f aca="false">IF(K874&gt;0,AL873+1,0)</f>
        <v>0</v>
      </c>
      <c r="AM874" s="74" t="n">
        <f aca="false">IF(K874&lt;=0,AM873+1,0)</f>
        <v>2</v>
      </c>
    </row>
    <row r="875" customFormat="false" ht="15" hidden="false" customHeight="false" outlineLevel="0" collapsed="false">
      <c r="A875" s="61" t="n">
        <v>874</v>
      </c>
      <c r="B875" s="62" t="n">
        <v>43479.3951388889</v>
      </c>
      <c r="C875" s="63" t="n">
        <f aca="false">YEAR(B875)</f>
        <v>2019</v>
      </c>
      <c r="D875" s="32" t="s">
        <v>276</v>
      </c>
      <c r="E875" s="64" t="n">
        <v>10737.75</v>
      </c>
      <c r="F875" s="65" t="n">
        <v>-0.0078</v>
      </c>
      <c r="G875" s="66" t="n">
        <v>-83.75445</v>
      </c>
      <c r="H875" s="67" t="n">
        <f aca="false">E875+IF(D875="Long",1,-1)*G875</f>
        <v>10821.50445</v>
      </c>
      <c r="I875" s="68" t="n">
        <f aca="false">Assumptions!$B$58</f>
        <v>5.35750011455817</v>
      </c>
      <c r="J875" s="68" t="n">
        <f aca="false">INDEX(Yearly!$T$5:$T$22,MATCH(C875,Yearly!$A$5:$A$22,0))</f>
        <v>0.662783519326784</v>
      </c>
      <c r="K875" s="68" t="n">
        <f aca="false">G875-I875-J875</f>
        <v>-89.774733633885</v>
      </c>
      <c r="L875" s="69" t="n">
        <f aca="false">(I875+J875)/Assumptions!$B$8</f>
        <v>0.000265456894339683</v>
      </c>
      <c r="M875" s="70" t="n">
        <f aca="false">F875-L875</f>
        <v>-0.00806545689433968</v>
      </c>
      <c r="N875" s="71" t="n">
        <f aca="false">G875*Assumptions!$B$7</f>
        <v>-658728.74925</v>
      </c>
      <c r="O875" s="71" t="n">
        <f aca="false">K875*Assumptions!$B$7</f>
        <v>-706078.280030505</v>
      </c>
      <c r="P875" s="68" t="n">
        <f aca="false">P874+G875</f>
        <v>15452.04285</v>
      </c>
      <c r="Q875" s="68" t="n">
        <f aca="false">MAX(Q874,P875)</f>
        <v>15755.91055</v>
      </c>
      <c r="R875" s="68" t="n">
        <f aca="false">Q875-P875</f>
        <v>303.867699999999</v>
      </c>
      <c r="S875" s="68" t="n">
        <f aca="false">S874+K875</f>
        <v>10127.4057516084</v>
      </c>
      <c r="T875" s="68" t="n">
        <f aca="false">MAX(T874,S875)</f>
        <v>10473.4154370456</v>
      </c>
      <c r="U875" s="68" t="n">
        <f aca="false">T875-S875</f>
        <v>346.009685437195</v>
      </c>
      <c r="V875" s="70" t="n">
        <f aca="false">V874+F875</f>
        <v>2.5045</v>
      </c>
      <c r="W875" s="70" t="n">
        <f aca="false">MAX(W874,V875)</f>
        <v>2.5326</v>
      </c>
      <c r="X875" s="70" t="n">
        <f aca="false">W875-V875</f>
        <v>0.0281000000000002</v>
      </c>
      <c r="Y875" s="70" t="n">
        <f aca="false">Y874+M875</f>
        <v>2.26971677157048</v>
      </c>
      <c r="Z875" s="70" t="n">
        <f aca="false">MAX(Z874,Y875)</f>
        <v>2.29967496983086</v>
      </c>
      <c r="AA875" s="70" t="n">
        <f aca="false">Z875-Y875</f>
        <v>0.029958198260378</v>
      </c>
      <c r="AB875" s="72" t="n">
        <f aca="false">AB874*(1+F875)</f>
        <v>10.8937712408182</v>
      </c>
      <c r="AC875" s="73" t="n">
        <f aca="false">MAX(AC874,AB875)</f>
        <v>11.2052464391035</v>
      </c>
      <c r="AD875" s="70" t="n">
        <f aca="false">1-AB875/AC875</f>
        <v>0.0277972644312653</v>
      </c>
      <c r="AE875" s="73" t="n">
        <f aca="false">AE874*(1+M875)</f>
        <v>8.61924681812948</v>
      </c>
      <c r="AF875" s="73" t="n">
        <f aca="false">MAX(AF874,AE875)</f>
        <v>8.88224712853254</v>
      </c>
      <c r="AG875" s="70" t="n">
        <f aca="false">1-AE875/AF875</f>
        <v>0.0296096591996653</v>
      </c>
      <c r="AH875" s="74" t="n">
        <f aca="false">IF(R875&gt;0,AH874+1,0)</f>
        <v>7</v>
      </c>
      <c r="AI875" s="74" t="n">
        <f aca="false">IF(U875&gt;0,AI874+1,0)</f>
        <v>7</v>
      </c>
      <c r="AJ875" s="74" t="n">
        <f aca="false">IF(G875&gt;0,AJ874+1,0)</f>
        <v>0</v>
      </c>
      <c r="AK875" s="74" t="n">
        <f aca="false">IF(G875&lt;=0,AK874+1,0)</f>
        <v>3</v>
      </c>
      <c r="AL875" s="74" t="n">
        <f aca="false">IF(K875&gt;0,AL874+1,0)</f>
        <v>0</v>
      </c>
      <c r="AM875" s="74" t="n">
        <f aca="false">IF(K875&lt;=0,AM874+1,0)</f>
        <v>3</v>
      </c>
    </row>
    <row r="876" customFormat="false" ht="15" hidden="false" customHeight="false" outlineLevel="0" collapsed="false">
      <c r="A876" s="61" t="n">
        <v>875</v>
      </c>
      <c r="B876" s="62" t="n">
        <v>43480.40625</v>
      </c>
      <c r="C876" s="63" t="n">
        <f aca="false">YEAR(B876)</f>
        <v>2019</v>
      </c>
      <c r="D876" s="32" t="s">
        <v>277</v>
      </c>
      <c r="E876" s="64" t="n">
        <v>10821</v>
      </c>
      <c r="F876" s="65" t="n">
        <v>0.0068</v>
      </c>
      <c r="G876" s="66" t="n">
        <v>73.5828</v>
      </c>
      <c r="H876" s="67" t="n">
        <f aca="false">E876+IF(D876="Long",1,-1)*G876</f>
        <v>10894.5828</v>
      </c>
      <c r="I876" s="68" t="n">
        <f aca="false">Assumptions!$B$58</f>
        <v>5.35750011455817</v>
      </c>
      <c r="J876" s="68" t="n">
        <f aca="false">INDEX(Yearly!$T$5:$T$22,MATCH(C876,Yearly!$A$5:$A$22,0))</f>
        <v>0.662783519326784</v>
      </c>
      <c r="K876" s="68" t="n">
        <f aca="false">G876-I876-J876</f>
        <v>67.5625163661151</v>
      </c>
      <c r="L876" s="69" t="n">
        <f aca="false">(I876+J876)/Assumptions!$B$8</f>
        <v>0.000265456894339683</v>
      </c>
      <c r="M876" s="70" t="n">
        <f aca="false">F876-L876</f>
        <v>0.00653454310566032</v>
      </c>
      <c r="N876" s="71" t="n">
        <f aca="false">G876*Assumptions!$B$7</f>
        <v>578728.722</v>
      </c>
      <c r="O876" s="71" t="n">
        <f aca="false">K876*Assumptions!$B$7</f>
        <v>531379.191219495</v>
      </c>
      <c r="P876" s="68" t="n">
        <f aca="false">P875+G876</f>
        <v>15525.62565</v>
      </c>
      <c r="Q876" s="68" t="n">
        <f aca="false">MAX(Q875,P876)</f>
        <v>15755.91055</v>
      </c>
      <c r="R876" s="68" t="n">
        <f aca="false">Q876-P876</f>
        <v>230.284899999999</v>
      </c>
      <c r="S876" s="68" t="n">
        <f aca="false">S875+K876</f>
        <v>10194.9682679746</v>
      </c>
      <c r="T876" s="68" t="n">
        <f aca="false">MAX(T875,S876)</f>
        <v>10473.4154370456</v>
      </c>
      <c r="U876" s="68" t="n">
        <f aca="false">T876-S876</f>
        <v>278.44716907108</v>
      </c>
      <c r="V876" s="70" t="n">
        <f aca="false">V875+F876</f>
        <v>2.5113</v>
      </c>
      <c r="W876" s="70" t="n">
        <f aca="false">MAX(W875,V876)</f>
        <v>2.5326</v>
      </c>
      <c r="X876" s="70" t="n">
        <f aca="false">W876-V876</f>
        <v>0.0213000000000001</v>
      </c>
      <c r="Y876" s="70" t="n">
        <f aca="false">Y875+M876</f>
        <v>2.27625131467615</v>
      </c>
      <c r="Z876" s="70" t="n">
        <f aca="false">MAX(Z875,Y876)</f>
        <v>2.29967496983086</v>
      </c>
      <c r="AA876" s="70" t="n">
        <f aca="false">Z876-Y876</f>
        <v>0.0234236551547178</v>
      </c>
      <c r="AB876" s="72" t="n">
        <f aca="false">AB875*(1+F876)</f>
        <v>10.9678488852558</v>
      </c>
      <c r="AC876" s="73" t="n">
        <f aca="false">MAX(AC875,AB876)</f>
        <v>11.2052464391035</v>
      </c>
      <c r="AD876" s="70" t="n">
        <f aca="false">1-AB876/AC876</f>
        <v>0.021186285829398</v>
      </c>
      <c r="AE876" s="73" t="n">
        <f aca="false">AE875*(1+M876)</f>
        <v>8.67556965800087</v>
      </c>
      <c r="AF876" s="73" t="n">
        <f aca="false">MAX(AF875,AE876)</f>
        <v>8.88224712853254</v>
      </c>
      <c r="AG876" s="70" t="n">
        <f aca="false">1-AE876/AF876</f>
        <v>0.0232686016883892</v>
      </c>
      <c r="AH876" s="74" t="n">
        <f aca="false">IF(R876&gt;0,AH875+1,0)</f>
        <v>8</v>
      </c>
      <c r="AI876" s="74" t="n">
        <f aca="false">IF(U876&gt;0,AI875+1,0)</f>
        <v>8</v>
      </c>
      <c r="AJ876" s="74" t="n">
        <f aca="false">IF(G876&gt;0,AJ875+1,0)</f>
        <v>1</v>
      </c>
      <c r="AK876" s="74" t="n">
        <f aca="false">IF(G876&lt;=0,AK875+1,0)</f>
        <v>0</v>
      </c>
      <c r="AL876" s="74" t="n">
        <f aca="false">IF(K876&gt;0,AL875+1,0)</f>
        <v>1</v>
      </c>
      <c r="AM876" s="74" t="n">
        <f aca="false">IF(K876&lt;=0,AM875+1,0)</f>
        <v>0</v>
      </c>
    </row>
    <row r="877" customFormat="false" ht="15" hidden="false" customHeight="false" outlineLevel="0" collapsed="false">
      <c r="A877" s="61" t="n">
        <v>876</v>
      </c>
      <c r="B877" s="62" t="n">
        <v>43487.59375</v>
      </c>
      <c r="C877" s="63" t="n">
        <f aca="false">YEAR(B877)</f>
        <v>2019</v>
      </c>
      <c r="D877" s="32" t="s">
        <v>277</v>
      </c>
      <c r="E877" s="64" t="n">
        <v>10916</v>
      </c>
      <c r="F877" s="65" t="n">
        <v>-0.0037</v>
      </c>
      <c r="G877" s="66" t="n">
        <v>-40.3892</v>
      </c>
      <c r="H877" s="67" t="n">
        <f aca="false">E877+IF(D877="Long",1,-1)*G877</f>
        <v>10875.6108</v>
      </c>
      <c r="I877" s="68" t="n">
        <f aca="false">Assumptions!$B$58</f>
        <v>5.35750011455817</v>
      </c>
      <c r="J877" s="68" t="n">
        <f aca="false">INDEX(Yearly!$T$5:$T$22,MATCH(C877,Yearly!$A$5:$A$22,0))</f>
        <v>0.662783519326784</v>
      </c>
      <c r="K877" s="68" t="n">
        <f aca="false">G877-I877-J877</f>
        <v>-46.409483633885</v>
      </c>
      <c r="L877" s="69" t="n">
        <f aca="false">(I877+J877)/Assumptions!$B$8</f>
        <v>0.000265456894339683</v>
      </c>
      <c r="M877" s="70" t="n">
        <f aca="false">F877-L877</f>
        <v>-0.00396545689433968</v>
      </c>
      <c r="N877" s="71" t="n">
        <f aca="false">G877*Assumptions!$B$7</f>
        <v>-317661.058</v>
      </c>
      <c r="O877" s="71" t="n">
        <f aca="false">K877*Assumptions!$B$7</f>
        <v>-365010.588780505</v>
      </c>
      <c r="P877" s="68" t="n">
        <f aca="false">P876+G877</f>
        <v>15485.23645</v>
      </c>
      <c r="Q877" s="68" t="n">
        <f aca="false">MAX(Q876,P877)</f>
        <v>15755.91055</v>
      </c>
      <c r="R877" s="68" t="n">
        <f aca="false">Q877-P877</f>
        <v>270.674099999998</v>
      </c>
      <c r="S877" s="68" t="n">
        <f aca="false">S876+K877</f>
        <v>10148.5587843407</v>
      </c>
      <c r="T877" s="68" t="n">
        <f aca="false">MAX(T876,S877)</f>
        <v>10473.4154370456</v>
      </c>
      <c r="U877" s="68" t="n">
        <f aca="false">T877-S877</f>
        <v>324.856652704964</v>
      </c>
      <c r="V877" s="70" t="n">
        <f aca="false">V876+F877</f>
        <v>2.5076</v>
      </c>
      <c r="W877" s="70" t="n">
        <f aca="false">MAX(W876,V877)</f>
        <v>2.5326</v>
      </c>
      <c r="X877" s="70" t="n">
        <f aca="false">W877-V877</f>
        <v>0.0249999999999999</v>
      </c>
      <c r="Y877" s="70" t="n">
        <f aca="false">Y876+M877</f>
        <v>2.27228585778181</v>
      </c>
      <c r="Z877" s="70" t="n">
        <f aca="false">MAX(Z876,Y877)</f>
        <v>2.29967496983086</v>
      </c>
      <c r="AA877" s="70" t="n">
        <f aca="false">Z877-Y877</f>
        <v>0.0273891120490575</v>
      </c>
      <c r="AB877" s="72" t="n">
        <f aca="false">AB876*(1+F877)</f>
        <v>10.9272678443803</v>
      </c>
      <c r="AC877" s="73" t="n">
        <f aca="false">MAX(AC876,AB877)</f>
        <v>11.2052464391035</v>
      </c>
      <c r="AD877" s="70" t="n">
        <f aca="false">1-AB877/AC877</f>
        <v>0.0248078965718291</v>
      </c>
      <c r="AE877" s="73" t="n">
        <f aca="false">AE876*(1+M877)</f>
        <v>8.64116706048823</v>
      </c>
      <c r="AF877" s="73" t="n">
        <f aca="false">MAX(AF876,AE877)</f>
        <v>8.88224712853254</v>
      </c>
      <c r="AG877" s="70" t="n">
        <f aca="false">1-AE877/AF877</f>
        <v>0.0271417879457421</v>
      </c>
      <c r="AH877" s="74" t="n">
        <f aca="false">IF(R877&gt;0,AH876+1,0)</f>
        <v>9</v>
      </c>
      <c r="AI877" s="74" t="n">
        <f aca="false">IF(U877&gt;0,AI876+1,0)</f>
        <v>9</v>
      </c>
      <c r="AJ877" s="74" t="n">
        <f aca="false">IF(G877&gt;0,AJ876+1,0)</f>
        <v>0</v>
      </c>
      <c r="AK877" s="74" t="n">
        <f aca="false">IF(G877&lt;=0,AK876+1,0)</f>
        <v>1</v>
      </c>
      <c r="AL877" s="74" t="n">
        <f aca="false">IF(K877&gt;0,AL876+1,0)</f>
        <v>0</v>
      </c>
      <c r="AM877" s="74" t="n">
        <f aca="false">IF(K877&lt;=0,AM876+1,0)</f>
        <v>1</v>
      </c>
    </row>
    <row r="878" customFormat="false" ht="15" hidden="false" customHeight="false" outlineLevel="0" collapsed="false">
      <c r="A878" s="61" t="n">
        <v>877</v>
      </c>
      <c r="B878" s="62" t="n">
        <v>43490.40625</v>
      </c>
      <c r="C878" s="63" t="n">
        <f aca="false">YEAR(B878)</f>
        <v>2019</v>
      </c>
      <c r="D878" s="32" t="s">
        <v>277</v>
      </c>
      <c r="E878" s="64" t="n">
        <v>10913.3</v>
      </c>
      <c r="F878" s="65" t="n">
        <v>-0.0043</v>
      </c>
      <c r="G878" s="66" t="n">
        <v>-46.92719</v>
      </c>
      <c r="H878" s="67" t="n">
        <f aca="false">E878+IF(D878="Long",1,-1)*G878</f>
        <v>10866.37281</v>
      </c>
      <c r="I878" s="68" t="n">
        <f aca="false">Assumptions!$B$58</f>
        <v>5.35750011455817</v>
      </c>
      <c r="J878" s="68" t="n">
        <f aca="false">INDEX(Yearly!$T$5:$T$22,MATCH(C878,Yearly!$A$5:$A$22,0))</f>
        <v>0.662783519326784</v>
      </c>
      <c r="K878" s="68" t="n">
        <f aca="false">G878-I878-J878</f>
        <v>-52.947473633885</v>
      </c>
      <c r="L878" s="69" t="n">
        <f aca="false">(I878+J878)/Assumptions!$B$8</f>
        <v>0.000265456894339683</v>
      </c>
      <c r="M878" s="70" t="n">
        <f aca="false">F878-L878</f>
        <v>-0.00456545689433968</v>
      </c>
      <c r="N878" s="71" t="n">
        <f aca="false">G878*Assumptions!$B$7</f>
        <v>-369082.34935</v>
      </c>
      <c r="O878" s="71" t="n">
        <f aca="false">K878*Assumptions!$B$7</f>
        <v>-416431.880130505</v>
      </c>
      <c r="P878" s="68" t="n">
        <f aca="false">P877+G878</f>
        <v>15438.30926</v>
      </c>
      <c r="Q878" s="68" t="n">
        <f aca="false">MAX(Q877,P878)</f>
        <v>15755.91055</v>
      </c>
      <c r="R878" s="68" t="n">
        <f aca="false">Q878-P878</f>
        <v>317.601289999999</v>
      </c>
      <c r="S878" s="68" t="n">
        <f aca="false">S877+K878</f>
        <v>10095.6113107068</v>
      </c>
      <c r="T878" s="68" t="n">
        <f aca="false">MAX(T877,S878)</f>
        <v>10473.4154370456</v>
      </c>
      <c r="U878" s="68" t="n">
        <f aca="false">T878-S878</f>
        <v>377.80412633885</v>
      </c>
      <c r="V878" s="70" t="n">
        <f aca="false">V877+F878</f>
        <v>2.5033</v>
      </c>
      <c r="W878" s="70" t="n">
        <f aca="false">MAX(W877,V878)</f>
        <v>2.5326</v>
      </c>
      <c r="X878" s="70" t="n">
        <f aca="false">W878-V878</f>
        <v>0.0293000000000001</v>
      </c>
      <c r="Y878" s="70" t="n">
        <f aca="false">Y877+M878</f>
        <v>2.26772040088747</v>
      </c>
      <c r="Z878" s="70" t="n">
        <f aca="false">MAX(Z877,Y878)</f>
        <v>2.29967496983086</v>
      </c>
      <c r="AA878" s="70" t="n">
        <f aca="false">Z878-Y878</f>
        <v>0.0319545689433971</v>
      </c>
      <c r="AB878" s="72" t="n">
        <f aca="false">AB877*(1+F878)</f>
        <v>10.8802805926495</v>
      </c>
      <c r="AC878" s="73" t="n">
        <f aca="false">MAX(AC877,AB878)</f>
        <v>11.2052464391035</v>
      </c>
      <c r="AD878" s="70" t="n">
        <f aca="false">1-AB878/AC878</f>
        <v>0.0290012226165702</v>
      </c>
      <c r="AE878" s="73" t="n">
        <f aca="false">AE877*(1+M878)</f>
        <v>8.60171618475678</v>
      </c>
      <c r="AF878" s="73" t="n">
        <f aca="false">MAX(AF877,AE878)</f>
        <v>8.88224712853254</v>
      </c>
      <c r="AG878" s="70" t="n">
        <f aca="false">1-AE878/AF878</f>
        <v>0.0315833301771802</v>
      </c>
      <c r="AH878" s="74" t="n">
        <f aca="false">IF(R878&gt;0,AH877+1,0)</f>
        <v>10</v>
      </c>
      <c r="AI878" s="74" t="n">
        <f aca="false">IF(U878&gt;0,AI877+1,0)</f>
        <v>10</v>
      </c>
      <c r="AJ878" s="74" t="n">
        <f aca="false">IF(G878&gt;0,AJ877+1,0)</f>
        <v>0</v>
      </c>
      <c r="AK878" s="74" t="n">
        <f aca="false">IF(G878&lt;=0,AK877+1,0)</f>
        <v>2</v>
      </c>
      <c r="AL878" s="74" t="n">
        <f aca="false">IF(K878&gt;0,AL877+1,0)</f>
        <v>0</v>
      </c>
      <c r="AM878" s="74" t="n">
        <f aca="false">IF(K878&lt;=0,AM877+1,0)</f>
        <v>2</v>
      </c>
    </row>
    <row r="879" customFormat="false" ht="15" hidden="false" customHeight="false" outlineLevel="0" collapsed="false">
      <c r="A879" s="61" t="n">
        <v>878</v>
      </c>
      <c r="B879" s="62" t="n">
        <v>43496.4479166667</v>
      </c>
      <c r="C879" s="63" t="n">
        <f aca="false">YEAR(B879)</f>
        <v>2019</v>
      </c>
      <c r="D879" s="32" t="s">
        <v>277</v>
      </c>
      <c r="E879" s="64" t="n">
        <v>10729.6</v>
      </c>
      <c r="F879" s="65" t="n">
        <v>0.022</v>
      </c>
      <c r="G879" s="66" t="n">
        <v>236.0512</v>
      </c>
      <c r="H879" s="67" t="n">
        <f aca="false">E879+IF(D879="Long",1,-1)*G879</f>
        <v>10965.6512</v>
      </c>
      <c r="I879" s="68" t="n">
        <f aca="false">Assumptions!$B$58</f>
        <v>5.35750011455817</v>
      </c>
      <c r="J879" s="68" t="n">
        <f aca="false">INDEX(Yearly!$T$5:$T$22,MATCH(C879,Yearly!$A$5:$A$22,0))</f>
        <v>0.662783519326784</v>
      </c>
      <c r="K879" s="68" t="n">
        <f aca="false">G879-I879-J879</f>
        <v>230.030916366115</v>
      </c>
      <c r="L879" s="69" t="n">
        <f aca="false">(I879+J879)/Assumptions!$B$8</f>
        <v>0.000265456894339683</v>
      </c>
      <c r="M879" s="70" t="n">
        <f aca="false">F879-L879</f>
        <v>0.0217345431056603</v>
      </c>
      <c r="N879" s="71" t="n">
        <f aca="false">G879*Assumptions!$B$7</f>
        <v>1856542.688</v>
      </c>
      <c r="O879" s="71" t="n">
        <f aca="false">K879*Assumptions!$B$7</f>
        <v>1809193.15721949</v>
      </c>
      <c r="P879" s="68" t="n">
        <f aca="false">P878+G879</f>
        <v>15674.36046</v>
      </c>
      <c r="Q879" s="68" t="n">
        <f aca="false">MAX(Q878,P879)</f>
        <v>15755.91055</v>
      </c>
      <c r="R879" s="68" t="n">
        <f aca="false">Q879-P879</f>
        <v>81.5500899999988</v>
      </c>
      <c r="S879" s="68" t="n">
        <f aca="false">S878+K879</f>
        <v>10325.6422270729</v>
      </c>
      <c r="T879" s="68" t="n">
        <f aca="false">MAX(T878,S879)</f>
        <v>10473.4154370456</v>
      </c>
      <c r="U879" s="68" t="n">
        <f aca="false">T879-S879</f>
        <v>147.773209972735</v>
      </c>
      <c r="V879" s="70" t="n">
        <f aca="false">V878+F879</f>
        <v>2.5253</v>
      </c>
      <c r="W879" s="70" t="n">
        <f aca="false">MAX(W878,V879)</f>
        <v>2.5326</v>
      </c>
      <c r="X879" s="70" t="n">
        <f aca="false">W879-V879</f>
        <v>0.00730000000000031</v>
      </c>
      <c r="Y879" s="70" t="n">
        <f aca="false">Y878+M879</f>
        <v>2.28945494399313</v>
      </c>
      <c r="Z879" s="70" t="n">
        <f aca="false">MAX(Z878,Y879)</f>
        <v>2.29967496983086</v>
      </c>
      <c r="AA879" s="70" t="n">
        <f aca="false">Z879-Y879</f>
        <v>0.0102200258377367</v>
      </c>
      <c r="AB879" s="72" t="n">
        <f aca="false">AB878*(1+F879)</f>
        <v>11.1196467656878</v>
      </c>
      <c r="AC879" s="73" t="n">
        <f aca="false">MAX(AC878,AB879)</f>
        <v>11.2052464391035</v>
      </c>
      <c r="AD879" s="70" t="n">
        <f aca="false">1-AB879/AC879</f>
        <v>0.00763924951413486</v>
      </c>
      <c r="AE879" s="73" t="n">
        <f aca="false">AE878*(1+M879)</f>
        <v>8.78867055595704</v>
      </c>
      <c r="AF879" s="73" t="n">
        <f aca="false">MAX(AF878,AE879)</f>
        <v>8.88224712853254</v>
      </c>
      <c r="AG879" s="70" t="n">
        <f aca="false">1-AE879/AF879</f>
        <v>0.0105352363226759</v>
      </c>
      <c r="AH879" s="74" t="n">
        <f aca="false">IF(R879&gt;0,AH878+1,0)</f>
        <v>11</v>
      </c>
      <c r="AI879" s="74" t="n">
        <f aca="false">IF(U879&gt;0,AI878+1,0)</f>
        <v>11</v>
      </c>
      <c r="AJ879" s="74" t="n">
        <f aca="false">IF(G879&gt;0,AJ878+1,0)</f>
        <v>1</v>
      </c>
      <c r="AK879" s="74" t="n">
        <f aca="false">IF(G879&lt;=0,AK878+1,0)</f>
        <v>0</v>
      </c>
      <c r="AL879" s="74" t="n">
        <f aca="false">IF(K879&gt;0,AL878+1,0)</f>
        <v>1</v>
      </c>
      <c r="AM879" s="74" t="n">
        <f aca="false">IF(K879&lt;=0,AM878+1,0)</f>
        <v>0</v>
      </c>
    </row>
    <row r="880" customFormat="false" ht="15" hidden="false" customHeight="false" outlineLevel="0" collapsed="false">
      <c r="A880" s="61" t="n">
        <v>879</v>
      </c>
      <c r="B880" s="62" t="n">
        <v>43504.5902777778</v>
      </c>
      <c r="C880" s="63" t="n">
        <f aca="false">YEAR(B880)</f>
        <v>2019</v>
      </c>
      <c r="D880" s="32" t="s">
        <v>277</v>
      </c>
      <c r="E880" s="64" t="n">
        <v>11017.05</v>
      </c>
      <c r="F880" s="65" t="n">
        <v>-0.0073</v>
      </c>
      <c r="G880" s="66" t="n">
        <v>-80.424465</v>
      </c>
      <c r="H880" s="67" t="n">
        <f aca="false">E880+IF(D880="Long",1,-1)*G880</f>
        <v>10936.625535</v>
      </c>
      <c r="I880" s="68" t="n">
        <f aca="false">Assumptions!$B$58</f>
        <v>5.35750011455817</v>
      </c>
      <c r="J880" s="68" t="n">
        <f aca="false">INDEX(Yearly!$T$5:$T$22,MATCH(C880,Yearly!$A$5:$A$22,0))</f>
        <v>0.662783519326784</v>
      </c>
      <c r="K880" s="68" t="n">
        <f aca="false">G880-I880-J880</f>
        <v>-86.4447486338849</v>
      </c>
      <c r="L880" s="69" t="n">
        <f aca="false">(I880+J880)/Assumptions!$B$8</f>
        <v>0.000265456894339683</v>
      </c>
      <c r="M880" s="70" t="n">
        <f aca="false">F880-L880</f>
        <v>-0.00756545689433968</v>
      </c>
      <c r="N880" s="71" t="n">
        <f aca="false">G880*Assumptions!$B$7</f>
        <v>-632538.417225</v>
      </c>
      <c r="O880" s="71" t="n">
        <f aca="false">K880*Assumptions!$B$7</f>
        <v>-679887.948005505</v>
      </c>
      <c r="P880" s="68" t="n">
        <f aca="false">P879+G880</f>
        <v>15593.935995</v>
      </c>
      <c r="Q880" s="68" t="n">
        <f aca="false">MAX(Q879,P880)</f>
        <v>15755.91055</v>
      </c>
      <c r="R880" s="68" t="n">
        <f aca="false">Q880-P880</f>
        <v>161.974554999999</v>
      </c>
      <c r="S880" s="68" t="n">
        <f aca="false">S879+K880</f>
        <v>10239.197478439</v>
      </c>
      <c r="T880" s="68" t="n">
        <f aca="false">MAX(T879,S880)</f>
        <v>10473.4154370456</v>
      </c>
      <c r="U880" s="68" t="n">
        <f aca="false">T880-S880</f>
        <v>234.21795860662</v>
      </c>
      <c r="V880" s="70" t="n">
        <f aca="false">V879+F880</f>
        <v>2.518</v>
      </c>
      <c r="W880" s="70" t="n">
        <f aca="false">MAX(W879,V880)</f>
        <v>2.5326</v>
      </c>
      <c r="X880" s="70" t="n">
        <f aca="false">W880-V880</f>
        <v>0.0146000000000002</v>
      </c>
      <c r="Y880" s="70" t="n">
        <f aca="false">Y879+M880</f>
        <v>2.28188948709879</v>
      </c>
      <c r="Z880" s="70" t="n">
        <f aca="false">MAX(Z879,Y880)</f>
        <v>2.29967496983086</v>
      </c>
      <c r="AA880" s="70" t="n">
        <f aca="false">Z880-Y880</f>
        <v>0.0177854827320765</v>
      </c>
      <c r="AB880" s="72" t="n">
        <f aca="false">AB879*(1+F880)</f>
        <v>11.0384733442983</v>
      </c>
      <c r="AC880" s="73" t="n">
        <f aca="false">MAX(AC879,AB880)</f>
        <v>11.2052464391035</v>
      </c>
      <c r="AD880" s="70" t="n">
        <f aca="false">1-AB880/AC880</f>
        <v>0.0148834829926816</v>
      </c>
      <c r="AE880" s="73" t="n">
        <f aca="false">AE879*(1+M880)</f>
        <v>8.72218024770739</v>
      </c>
      <c r="AF880" s="73" t="n">
        <f aca="false">MAX(AF879,AE880)</f>
        <v>8.88224712853254</v>
      </c>
      <c r="AG880" s="70" t="n">
        <f aca="false">1-AE880/AF880</f>
        <v>0.0180209893407447</v>
      </c>
      <c r="AH880" s="74" t="n">
        <f aca="false">IF(R880&gt;0,AH879+1,0)</f>
        <v>12</v>
      </c>
      <c r="AI880" s="74" t="n">
        <f aca="false">IF(U880&gt;0,AI879+1,0)</f>
        <v>12</v>
      </c>
      <c r="AJ880" s="74" t="n">
        <f aca="false">IF(G880&gt;0,AJ879+1,0)</f>
        <v>0</v>
      </c>
      <c r="AK880" s="74" t="n">
        <f aca="false">IF(G880&lt;=0,AK879+1,0)</f>
        <v>1</v>
      </c>
      <c r="AL880" s="74" t="n">
        <f aca="false">IF(K880&gt;0,AL879+1,0)</f>
        <v>0</v>
      </c>
      <c r="AM880" s="74" t="n">
        <f aca="false">IF(K880&lt;=0,AM879+1,0)</f>
        <v>1</v>
      </c>
    </row>
    <row r="881" customFormat="false" ht="15" hidden="false" customHeight="false" outlineLevel="0" collapsed="false">
      <c r="A881" s="61" t="n">
        <v>880</v>
      </c>
      <c r="B881" s="62" t="n">
        <v>43516.6354166667</v>
      </c>
      <c r="C881" s="63" t="n">
        <f aca="false">YEAR(B881)</f>
        <v>2019</v>
      </c>
      <c r="D881" s="32" t="s">
        <v>277</v>
      </c>
      <c r="E881" s="64" t="n">
        <v>10736.7</v>
      </c>
      <c r="F881" s="65" t="n">
        <v>0.0041</v>
      </c>
      <c r="G881" s="66" t="n">
        <v>44.02047</v>
      </c>
      <c r="H881" s="67" t="n">
        <f aca="false">E881+IF(D881="Long",1,-1)*G881</f>
        <v>10780.72047</v>
      </c>
      <c r="I881" s="68" t="n">
        <f aca="false">Assumptions!$B$58</f>
        <v>5.35750011455817</v>
      </c>
      <c r="J881" s="68" t="n">
        <f aca="false">INDEX(Yearly!$T$5:$T$22,MATCH(C881,Yearly!$A$5:$A$22,0))</f>
        <v>0.662783519326784</v>
      </c>
      <c r="K881" s="68" t="n">
        <f aca="false">G881-I881-J881</f>
        <v>38.000186366115</v>
      </c>
      <c r="L881" s="69" t="n">
        <f aca="false">(I881+J881)/Assumptions!$B$8</f>
        <v>0.000265456894339683</v>
      </c>
      <c r="M881" s="70" t="n">
        <f aca="false">F881-L881</f>
        <v>0.00383454310566032</v>
      </c>
      <c r="N881" s="71" t="n">
        <f aca="false">G881*Assumptions!$B$7</f>
        <v>346220.99655</v>
      </c>
      <c r="O881" s="71" t="n">
        <f aca="false">K881*Assumptions!$B$7</f>
        <v>298871.465769495</v>
      </c>
      <c r="P881" s="68" t="n">
        <f aca="false">P880+G881</f>
        <v>15637.956465</v>
      </c>
      <c r="Q881" s="68" t="n">
        <f aca="false">MAX(Q880,P881)</f>
        <v>15755.91055</v>
      </c>
      <c r="R881" s="68" t="n">
        <f aca="false">Q881-P881</f>
        <v>117.954084999999</v>
      </c>
      <c r="S881" s="68" t="n">
        <f aca="false">S880+K881</f>
        <v>10277.1976648051</v>
      </c>
      <c r="T881" s="68" t="n">
        <f aca="false">MAX(T880,S881)</f>
        <v>10473.4154370456</v>
      </c>
      <c r="U881" s="68" t="n">
        <f aca="false">T881-S881</f>
        <v>196.217772240505</v>
      </c>
      <c r="V881" s="70" t="n">
        <f aca="false">V880+F881</f>
        <v>2.5221</v>
      </c>
      <c r="W881" s="70" t="n">
        <f aca="false">MAX(W880,V881)</f>
        <v>2.5326</v>
      </c>
      <c r="X881" s="70" t="n">
        <f aca="false">W881-V881</f>
        <v>0.0105</v>
      </c>
      <c r="Y881" s="70" t="n">
        <f aca="false">Y880+M881</f>
        <v>2.28572403020445</v>
      </c>
      <c r="Z881" s="70" t="n">
        <f aca="false">MAX(Z880,Y881)</f>
        <v>2.29967496983086</v>
      </c>
      <c r="AA881" s="70" t="n">
        <f aca="false">Z881-Y881</f>
        <v>0.0139509396264161</v>
      </c>
      <c r="AB881" s="72" t="n">
        <f aca="false">AB880*(1+F881)</f>
        <v>11.0837310850099</v>
      </c>
      <c r="AC881" s="73" t="n">
        <f aca="false">MAX(AC880,AB881)</f>
        <v>11.2052464391035</v>
      </c>
      <c r="AD881" s="70" t="n">
        <f aca="false">1-AB881/AC881</f>
        <v>0.0108445052729517</v>
      </c>
      <c r="AE881" s="73" t="n">
        <f aca="false">AE880*(1+M881)</f>
        <v>8.75562582384256</v>
      </c>
      <c r="AF881" s="73" t="n">
        <f aca="false">MAX(AF880,AE881)</f>
        <v>8.88224712853254</v>
      </c>
      <c r="AG881" s="70" t="n">
        <f aca="false">1-AE881/AF881</f>
        <v>0.014255548495518</v>
      </c>
      <c r="AH881" s="74" t="n">
        <f aca="false">IF(R881&gt;0,AH880+1,0)</f>
        <v>13</v>
      </c>
      <c r="AI881" s="74" t="n">
        <f aca="false">IF(U881&gt;0,AI880+1,0)</f>
        <v>13</v>
      </c>
      <c r="AJ881" s="74" t="n">
        <f aca="false">IF(G881&gt;0,AJ880+1,0)</f>
        <v>1</v>
      </c>
      <c r="AK881" s="74" t="n">
        <f aca="false">IF(G881&lt;=0,AK880+1,0)</f>
        <v>0</v>
      </c>
      <c r="AL881" s="74" t="n">
        <f aca="false">IF(K881&gt;0,AL880+1,0)</f>
        <v>1</v>
      </c>
      <c r="AM881" s="74" t="n">
        <f aca="false">IF(K881&lt;=0,AM880+1,0)</f>
        <v>0</v>
      </c>
    </row>
    <row r="882" customFormat="false" ht="15" hidden="false" customHeight="false" outlineLevel="0" collapsed="false">
      <c r="A882" s="61" t="n">
        <v>881</v>
      </c>
      <c r="B882" s="62" t="n">
        <v>43522.40625</v>
      </c>
      <c r="C882" s="63" t="n">
        <f aca="false">YEAR(B882)</f>
        <v>2019</v>
      </c>
      <c r="D882" s="32" t="s">
        <v>276</v>
      </c>
      <c r="E882" s="64" t="n">
        <v>10780.7</v>
      </c>
      <c r="F882" s="65" t="n">
        <v>-0.0044</v>
      </c>
      <c r="G882" s="66" t="n">
        <v>-47.43508</v>
      </c>
      <c r="H882" s="67" t="n">
        <f aca="false">E882+IF(D882="Long",1,-1)*G882</f>
        <v>10828.13508</v>
      </c>
      <c r="I882" s="68" t="n">
        <f aca="false">Assumptions!$B$58</f>
        <v>5.35750011455817</v>
      </c>
      <c r="J882" s="68" t="n">
        <f aca="false">INDEX(Yearly!$T$5:$T$22,MATCH(C882,Yearly!$A$5:$A$22,0))</f>
        <v>0.662783519326784</v>
      </c>
      <c r="K882" s="68" t="n">
        <f aca="false">G882-I882-J882</f>
        <v>-53.455363633885</v>
      </c>
      <c r="L882" s="69" t="n">
        <f aca="false">(I882+J882)/Assumptions!$B$8</f>
        <v>0.000265456894339683</v>
      </c>
      <c r="M882" s="70" t="n">
        <f aca="false">F882-L882</f>
        <v>-0.00466545689433968</v>
      </c>
      <c r="N882" s="71" t="n">
        <f aca="false">G882*Assumptions!$B$7</f>
        <v>-373076.9042</v>
      </c>
      <c r="O882" s="71" t="n">
        <f aca="false">K882*Assumptions!$B$7</f>
        <v>-420426.434980505</v>
      </c>
      <c r="P882" s="68" t="n">
        <f aca="false">P881+G882</f>
        <v>15590.521385</v>
      </c>
      <c r="Q882" s="68" t="n">
        <f aca="false">MAX(Q881,P882)</f>
        <v>15755.91055</v>
      </c>
      <c r="R882" s="68" t="n">
        <f aca="false">Q882-P882</f>
        <v>165.389164999999</v>
      </c>
      <c r="S882" s="68" t="n">
        <f aca="false">S881+K882</f>
        <v>10223.7423011712</v>
      </c>
      <c r="T882" s="68" t="n">
        <f aca="false">MAX(T881,S882)</f>
        <v>10473.4154370456</v>
      </c>
      <c r="U882" s="68" t="n">
        <f aca="false">T882-S882</f>
        <v>249.673135874389</v>
      </c>
      <c r="V882" s="70" t="n">
        <f aca="false">V881+F882</f>
        <v>2.5177</v>
      </c>
      <c r="W882" s="70" t="n">
        <f aca="false">MAX(W881,V882)</f>
        <v>2.5326</v>
      </c>
      <c r="X882" s="70" t="n">
        <f aca="false">W882-V882</f>
        <v>0.0148999999999999</v>
      </c>
      <c r="Y882" s="70" t="n">
        <f aca="false">Y881+M882</f>
        <v>2.28105857331011</v>
      </c>
      <c r="Z882" s="70" t="n">
        <f aca="false">MAX(Z881,Y882)</f>
        <v>2.29967496983086</v>
      </c>
      <c r="AA882" s="70" t="n">
        <f aca="false">Z882-Y882</f>
        <v>0.018616396520756</v>
      </c>
      <c r="AB882" s="72" t="n">
        <f aca="false">AB881*(1+F882)</f>
        <v>11.0349626682358</v>
      </c>
      <c r="AC882" s="73" t="n">
        <f aca="false">MAX(AC881,AB882)</f>
        <v>11.2052464391035</v>
      </c>
      <c r="AD882" s="70" t="n">
        <f aca="false">1-AB882/AC882</f>
        <v>0.0151967894497507</v>
      </c>
      <c r="AE882" s="73" t="n">
        <f aca="false">AE881*(1+M882)</f>
        <v>8.71477682897846</v>
      </c>
      <c r="AF882" s="73" t="n">
        <f aca="false">MAX(AF881,AE882)</f>
        <v>8.88224712853254</v>
      </c>
      <c r="AG882" s="70" t="n">
        <f aca="false">1-AE882/AF882</f>
        <v>0.0188544967428467</v>
      </c>
      <c r="AH882" s="74" t="n">
        <f aca="false">IF(R882&gt;0,AH881+1,0)</f>
        <v>14</v>
      </c>
      <c r="AI882" s="74" t="n">
        <f aca="false">IF(U882&gt;0,AI881+1,0)</f>
        <v>14</v>
      </c>
      <c r="AJ882" s="74" t="n">
        <f aca="false">IF(G882&gt;0,AJ881+1,0)</f>
        <v>0</v>
      </c>
      <c r="AK882" s="74" t="n">
        <f aca="false">IF(G882&lt;=0,AK881+1,0)</f>
        <v>1</v>
      </c>
      <c r="AL882" s="74" t="n">
        <f aca="false">IF(K882&gt;0,AL881+1,0)</f>
        <v>0</v>
      </c>
      <c r="AM882" s="74" t="n">
        <f aca="false">IF(K882&lt;=0,AM881+1,0)</f>
        <v>1</v>
      </c>
    </row>
    <row r="883" customFormat="false" ht="15" hidden="false" customHeight="false" outlineLevel="0" collapsed="false">
      <c r="A883" s="61" t="n">
        <v>882</v>
      </c>
      <c r="B883" s="62" t="n">
        <v>43522.4930555556</v>
      </c>
      <c r="C883" s="63" t="n">
        <f aca="false">YEAR(B883)</f>
        <v>2019</v>
      </c>
      <c r="D883" s="32" t="s">
        <v>277</v>
      </c>
      <c r="E883" s="64" t="n">
        <v>10828.6</v>
      </c>
      <c r="F883" s="65" t="n">
        <v>-0.0062</v>
      </c>
      <c r="G883" s="66" t="n">
        <v>-67.13732</v>
      </c>
      <c r="H883" s="67" t="n">
        <f aca="false">E883+IF(D883="Long",1,-1)*G883</f>
        <v>10761.46268</v>
      </c>
      <c r="I883" s="68" t="n">
        <f aca="false">Assumptions!$B$58</f>
        <v>5.35750011455817</v>
      </c>
      <c r="J883" s="68" t="n">
        <f aca="false">INDEX(Yearly!$T$5:$T$22,MATCH(C883,Yearly!$A$5:$A$22,0))</f>
        <v>0.662783519326784</v>
      </c>
      <c r="K883" s="68" t="n">
        <f aca="false">G883-I883-J883</f>
        <v>-73.157603633885</v>
      </c>
      <c r="L883" s="69" t="n">
        <f aca="false">(I883+J883)/Assumptions!$B$8</f>
        <v>0.000265456894339683</v>
      </c>
      <c r="M883" s="70" t="n">
        <f aca="false">F883-L883</f>
        <v>-0.00646545689433968</v>
      </c>
      <c r="N883" s="71" t="n">
        <f aca="false">G883*Assumptions!$B$7</f>
        <v>-528035.0218</v>
      </c>
      <c r="O883" s="71" t="n">
        <f aca="false">K883*Assumptions!$B$7</f>
        <v>-575384.552580505</v>
      </c>
      <c r="P883" s="68" t="n">
        <f aca="false">P882+G883</f>
        <v>15523.384065</v>
      </c>
      <c r="Q883" s="68" t="n">
        <f aca="false">MAX(Q882,P883)</f>
        <v>15755.91055</v>
      </c>
      <c r="R883" s="68" t="n">
        <f aca="false">Q883-P883</f>
        <v>232.526484999999</v>
      </c>
      <c r="S883" s="68" t="n">
        <f aca="false">S882+K883</f>
        <v>10150.5846975374</v>
      </c>
      <c r="T883" s="68" t="n">
        <f aca="false">MAX(T882,S883)</f>
        <v>10473.4154370456</v>
      </c>
      <c r="U883" s="68" t="n">
        <f aca="false">T883-S883</f>
        <v>322.830739508274</v>
      </c>
      <c r="V883" s="70" t="n">
        <f aca="false">V882+F883</f>
        <v>2.5115</v>
      </c>
      <c r="W883" s="70" t="n">
        <f aca="false">MAX(W882,V883)</f>
        <v>2.5326</v>
      </c>
      <c r="X883" s="70" t="n">
        <f aca="false">W883-V883</f>
        <v>0.0211000000000001</v>
      </c>
      <c r="Y883" s="70" t="n">
        <f aca="false">Y882+M883</f>
        <v>2.27459311641577</v>
      </c>
      <c r="Z883" s="70" t="n">
        <f aca="false">MAX(Z882,Y883)</f>
        <v>2.29967496983086</v>
      </c>
      <c r="AA883" s="70" t="n">
        <f aca="false">Z883-Y883</f>
        <v>0.0250818534150956</v>
      </c>
      <c r="AB883" s="72" t="n">
        <f aca="false">AB882*(1+F883)</f>
        <v>10.9665458996928</v>
      </c>
      <c r="AC883" s="73" t="n">
        <f aca="false">MAX(AC882,AB883)</f>
        <v>11.2052464391035</v>
      </c>
      <c r="AD883" s="70" t="n">
        <f aca="false">1-AB883/AC883</f>
        <v>0.0213025693551621</v>
      </c>
      <c r="AE883" s="73" t="n">
        <f aca="false">AE882*(1+M883)</f>
        <v>8.65843181504691</v>
      </c>
      <c r="AF883" s="73" t="n">
        <f aca="false">MAX(AF882,AE883)</f>
        <v>8.88224712853254</v>
      </c>
      <c r="AG883" s="70" t="n">
        <f aca="false">1-AE883/AF883</f>
        <v>0.0251980507012308</v>
      </c>
      <c r="AH883" s="74" t="n">
        <f aca="false">IF(R883&gt;0,AH882+1,0)</f>
        <v>15</v>
      </c>
      <c r="AI883" s="74" t="n">
        <f aca="false">IF(U883&gt;0,AI882+1,0)</f>
        <v>15</v>
      </c>
      <c r="AJ883" s="74" t="n">
        <f aca="false">IF(G883&gt;0,AJ882+1,0)</f>
        <v>0</v>
      </c>
      <c r="AK883" s="74" t="n">
        <f aca="false">IF(G883&lt;=0,AK882+1,0)</f>
        <v>2</v>
      </c>
      <c r="AL883" s="74" t="n">
        <f aca="false">IF(K883&gt;0,AL882+1,0)</f>
        <v>0</v>
      </c>
      <c r="AM883" s="74" t="n">
        <f aca="false">IF(K883&lt;=0,AM882+1,0)</f>
        <v>2</v>
      </c>
    </row>
    <row r="884" customFormat="false" ht="15" hidden="false" customHeight="false" outlineLevel="0" collapsed="false">
      <c r="A884" s="61" t="n">
        <v>883</v>
      </c>
      <c r="B884" s="62" t="n">
        <v>43523.5104166667</v>
      </c>
      <c r="C884" s="63" t="n">
        <f aca="false">YEAR(B884)</f>
        <v>2019</v>
      </c>
      <c r="D884" s="32" t="s">
        <v>276</v>
      </c>
      <c r="E884" s="64" t="n">
        <v>10761.95</v>
      </c>
      <c r="F884" s="65" t="n">
        <v>-0.0052</v>
      </c>
      <c r="G884" s="66" t="n">
        <v>-55.96214</v>
      </c>
      <c r="H884" s="67" t="n">
        <f aca="false">E884+IF(D884="Long",1,-1)*G884</f>
        <v>10817.91214</v>
      </c>
      <c r="I884" s="68" t="n">
        <f aca="false">Assumptions!$B$58</f>
        <v>5.35750011455817</v>
      </c>
      <c r="J884" s="68" t="n">
        <f aca="false">INDEX(Yearly!$T$5:$T$22,MATCH(C884,Yearly!$A$5:$A$22,0))</f>
        <v>0.662783519326784</v>
      </c>
      <c r="K884" s="68" t="n">
        <f aca="false">G884-I884-J884</f>
        <v>-61.982423633885</v>
      </c>
      <c r="L884" s="69" t="n">
        <f aca="false">(I884+J884)/Assumptions!$B$8</f>
        <v>0.000265456894339683</v>
      </c>
      <c r="M884" s="70" t="n">
        <f aca="false">F884-L884</f>
        <v>-0.00546545689433968</v>
      </c>
      <c r="N884" s="71" t="n">
        <f aca="false">G884*Assumptions!$B$7</f>
        <v>-440142.2311</v>
      </c>
      <c r="O884" s="71" t="n">
        <f aca="false">K884*Assumptions!$B$7</f>
        <v>-487491.761880505</v>
      </c>
      <c r="P884" s="68" t="n">
        <f aca="false">P883+G884</f>
        <v>15467.421925</v>
      </c>
      <c r="Q884" s="68" t="n">
        <f aca="false">MAX(Q883,P884)</f>
        <v>15755.91055</v>
      </c>
      <c r="R884" s="68" t="n">
        <f aca="false">Q884-P884</f>
        <v>288.488624999998</v>
      </c>
      <c r="S884" s="68" t="n">
        <f aca="false">S883+K884</f>
        <v>10088.6022739035</v>
      </c>
      <c r="T884" s="68" t="n">
        <f aca="false">MAX(T883,S884)</f>
        <v>10473.4154370456</v>
      </c>
      <c r="U884" s="68" t="n">
        <f aca="false">T884-S884</f>
        <v>384.813163142158</v>
      </c>
      <c r="V884" s="70" t="n">
        <f aca="false">V883+F884</f>
        <v>2.5063</v>
      </c>
      <c r="W884" s="70" t="n">
        <f aca="false">MAX(W883,V884)</f>
        <v>2.5326</v>
      </c>
      <c r="X884" s="70" t="n">
        <f aca="false">W884-V884</f>
        <v>0.0263</v>
      </c>
      <c r="Y884" s="70" t="n">
        <f aca="false">Y883+M884</f>
        <v>2.26912765952143</v>
      </c>
      <c r="Z884" s="70" t="n">
        <f aca="false">MAX(Z883,Y884)</f>
        <v>2.29967496983086</v>
      </c>
      <c r="AA884" s="70" t="n">
        <f aca="false">Z884-Y884</f>
        <v>0.0305473103094354</v>
      </c>
      <c r="AB884" s="72" t="n">
        <f aca="false">AB883*(1+F884)</f>
        <v>10.9095198610144</v>
      </c>
      <c r="AC884" s="73" t="n">
        <f aca="false">MAX(AC883,AB884)</f>
        <v>11.2052464391035</v>
      </c>
      <c r="AD884" s="70" t="n">
        <f aca="false">1-AB884/AC884</f>
        <v>0.0263917959945151</v>
      </c>
      <c r="AE884" s="73" t="n">
        <f aca="false">AE883*(1+M884)</f>
        <v>8.61110952918919</v>
      </c>
      <c r="AF884" s="73" t="n">
        <f aca="false">MAX(AF883,AE884)</f>
        <v>8.88224712853254</v>
      </c>
      <c r="AG884" s="70" t="n">
        <f aca="false">1-AE884/AF884</f>
        <v>0.0305257887356415</v>
      </c>
      <c r="AH884" s="74" t="n">
        <f aca="false">IF(R884&gt;0,AH883+1,0)</f>
        <v>16</v>
      </c>
      <c r="AI884" s="74" t="n">
        <f aca="false">IF(U884&gt;0,AI883+1,0)</f>
        <v>16</v>
      </c>
      <c r="AJ884" s="74" t="n">
        <f aca="false">IF(G884&gt;0,AJ883+1,0)</f>
        <v>0</v>
      </c>
      <c r="AK884" s="74" t="n">
        <f aca="false">IF(G884&lt;=0,AK883+1,0)</f>
        <v>3</v>
      </c>
      <c r="AL884" s="74" t="n">
        <f aca="false">IF(K884&gt;0,AL883+1,0)</f>
        <v>0</v>
      </c>
      <c r="AM884" s="74" t="n">
        <f aca="false">IF(K884&lt;=0,AM883+1,0)</f>
        <v>3</v>
      </c>
    </row>
    <row r="885" customFormat="false" ht="15" hidden="false" customHeight="false" outlineLevel="0" collapsed="false">
      <c r="A885" s="61" t="n">
        <v>884</v>
      </c>
      <c r="B885" s="62" t="n">
        <v>43524.40625</v>
      </c>
      <c r="C885" s="63" t="n">
        <f aca="false">YEAR(B885)</f>
        <v>2019</v>
      </c>
      <c r="D885" s="32" t="s">
        <v>277</v>
      </c>
      <c r="E885" s="64" t="n">
        <v>10818.15</v>
      </c>
      <c r="F885" s="65" t="n">
        <v>-0.0013</v>
      </c>
      <c r="G885" s="66" t="n">
        <v>-14.063595</v>
      </c>
      <c r="H885" s="67" t="n">
        <f aca="false">E885+IF(D885="Long",1,-1)*G885</f>
        <v>10804.086405</v>
      </c>
      <c r="I885" s="68" t="n">
        <f aca="false">Assumptions!$B$58</f>
        <v>5.35750011455817</v>
      </c>
      <c r="J885" s="68" t="n">
        <f aca="false">INDEX(Yearly!$T$5:$T$22,MATCH(C885,Yearly!$A$5:$A$22,0))</f>
        <v>0.662783519326784</v>
      </c>
      <c r="K885" s="68" t="n">
        <f aca="false">G885-I885-J885</f>
        <v>-20.083878633885</v>
      </c>
      <c r="L885" s="69" t="n">
        <f aca="false">(I885+J885)/Assumptions!$B$8</f>
        <v>0.000265456894339683</v>
      </c>
      <c r="M885" s="70" t="n">
        <f aca="false">F885-L885</f>
        <v>-0.00156545689433968</v>
      </c>
      <c r="N885" s="71" t="n">
        <f aca="false">G885*Assumptions!$B$7</f>
        <v>-110610.174675</v>
      </c>
      <c r="O885" s="71" t="n">
        <f aca="false">K885*Assumptions!$B$7</f>
        <v>-157959.705455505</v>
      </c>
      <c r="P885" s="68" t="n">
        <f aca="false">P884+G885</f>
        <v>15453.35833</v>
      </c>
      <c r="Q885" s="68" t="n">
        <f aca="false">MAX(Q884,P885)</f>
        <v>15755.91055</v>
      </c>
      <c r="R885" s="68" t="n">
        <f aca="false">Q885-P885</f>
        <v>302.552219999998</v>
      </c>
      <c r="S885" s="68" t="n">
        <f aca="false">S884+K885</f>
        <v>10068.5183952696</v>
      </c>
      <c r="T885" s="68" t="n">
        <f aca="false">MAX(T884,S885)</f>
        <v>10473.4154370456</v>
      </c>
      <c r="U885" s="68" t="n">
        <f aca="false">T885-S885</f>
        <v>404.897041776043</v>
      </c>
      <c r="V885" s="70" t="n">
        <f aca="false">V884+F885</f>
        <v>2.505</v>
      </c>
      <c r="W885" s="70" t="n">
        <f aca="false">MAX(W884,V885)</f>
        <v>2.5326</v>
      </c>
      <c r="X885" s="70" t="n">
        <f aca="false">W885-V885</f>
        <v>0.0276000000000001</v>
      </c>
      <c r="Y885" s="70" t="n">
        <f aca="false">Y884+M885</f>
        <v>2.26756220262709</v>
      </c>
      <c r="Z885" s="70" t="n">
        <f aca="false">MAX(Z884,Y885)</f>
        <v>2.29967496983086</v>
      </c>
      <c r="AA885" s="70" t="n">
        <f aca="false">Z885-Y885</f>
        <v>0.0321127672037749</v>
      </c>
      <c r="AB885" s="72" t="n">
        <f aca="false">AB884*(1+F885)</f>
        <v>10.8953374851951</v>
      </c>
      <c r="AC885" s="73" t="n">
        <f aca="false">MAX(AC884,AB885)</f>
        <v>11.2052464391035</v>
      </c>
      <c r="AD885" s="70" t="n">
        <f aca="false">1-AB885/AC885</f>
        <v>0.0276574866597223</v>
      </c>
      <c r="AE885" s="73" t="n">
        <f aca="false">AE884*(1+M885)</f>
        <v>8.59762920840881</v>
      </c>
      <c r="AF885" s="73" t="n">
        <f aca="false">MAX(AF884,AE885)</f>
        <v>8.88224712853254</v>
      </c>
      <c r="AG885" s="70" t="n">
        <f aca="false">1-AE885/AF885</f>
        <v>0.0320434588235498</v>
      </c>
      <c r="AH885" s="74" t="n">
        <f aca="false">IF(R885&gt;0,AH884+1,0)</f>
        <v>17</v>
      </c>
      <c r="AI885" s="74" t="n">
        <f aca="false">IF(U885&gt;0,AI884+1,0)</f>
        <v>17</v>
      </c>
      <c r="AJ885" s="74" t="n">
        <f aca="false">IF(G885&gt;0,AJ884+1,0)</f>
        <v>0</v>
      </c>
      <c r="AK885" s="74" t="n">
        <f aca="false">IF(G885&lt;=0,AK884+1,0)</f>
        <v>4</v>
      </c>
      <c r="AL885" s="74" t="n">
        <f aca="false">IF(K885&gt;0,AL884+1,0)</f>
        <v>0</v>
      </c>
      <c r="AM885" s="74" t="n">
        <f aca="false">IF(K885&lt;=0,AM884+1,0)</f>
        <v>4</v>
      </c>
    </row>
    <row r="886" customFormat="false" ht="15" hidden="false" customHeight="false" outlineLevel="0" collapsed="false">
      <c r="A886" s="61" t="n">
        <v>885</v>
      </c>
      <c r="B886" s="62" t="n">
        <v>43524.5104166667</v>
      </c>
      <c r="C886" s="63" t="n">
        <f aca="false">YEAR(B886)</f>
        <v>2019</v>
      </c>
      <c r="D886" s="32" t="s">
        <v>276</v>
      </c>
      <c r="E886" s="64" t="n">
        <v>10804.25</v>
      </c>
      <c r="F886" s="65" t="n">
        <v>-0.0027</v>
      </c>
      <c r="G886" s="66" t="n">
        <v>-29.171475</v>
      </c>
      <c r="H886" s="67" t="n">
        <f aca="false">E886+IF(D886="Long",1,-1)*G886</f>
        <v>10833.421475</v>
      </c>
      <c r="I886" s="68" t="n">
        <f aca="false">Assumptions!$B$58</f>
        <v>5.35750011455817</v>
      </c>
      <c r="J886" s="68" t="n">
        <f aca="false">INDEX(Yearly!$T$5:$T$22,MATCH(C886,Yearly!$A$5:$A$22,0))</f>
        <v>0.662783519326784</v>
      </c>
      <c r="K886" s="68" t="n">
        <f aca="false">G886-I886-J886</f>
        <v>-35.191758633885</v>
      </c>
      <c r="L886" s="69" t="n">
        <f aca="false">(I886+J886)/Assumptions!$B$8</f>
        <v>0.000265456894339683</v>
      </c>
      <c r="M886" s="70" t="n">
        <f aca="false">F886-L886</f>
        <v>-0.00296545689433968</v>
      </c>
      <c r="N886" s="71" t="n">
        <f aca="false">G886*Assumptions!$B$7</f>
        <v>-229433.650875</v>
      </c>
      <c r="O886" s="71" t="n">
        <f aca="false">K886*Assumptions!$B$7</f>
        <v>-276783.181655505</v>
      </c>
      <c r="P886" s="68" t="n">
        <f aca="false">P885+G886</f>
        <v>15424.186855</v>
      </c>
      <c r="Q886" s="68" t="n">
        <f aca="false">MAX(Q885,P886)</f>
        <v>15755.91055</v>
      </c>
      <c r="R886" s="68" t="n">
        <f aca="false">Q886-P886</f>
        <v>331.723694999997</v>
      </c>
      <c r="S886" s="68" t="n">
        <f aca="false">S885+K886</f>
        <v>10033.3266366357</v>
      </c>
      <c r="T886" s="68" t="n">
        <f aca="false">MAX(T885,S886)</f>
        <v>10473.4154370456</v>
      </c>
      <c r="U886" s="68" t="n">
        <f aca="false">T886-S886</f>
        <v>440.088800409927</v>
      </c>
      <c r="V886" s="70" t="n">
        <f aca="false">V885+F886</f>
        <v>2.5023</v>
      </c>
      <c r="W886" s="70" t="n">
        <f aca="false">MAX(W885,V886)</f>
        <v>2.5326</v>
      </c>
      <c r="X886" s="70" t="n">
        <f aca="false">W886-V886</f>
        <v>0.0303</v>
      </c>
      <c r="Y886" s="70" t="n">
        <f aca="false">Y885+M886</f>
        <v>2.26459674573275</v>
      </c>
      <c r="Z886" s="70" t="n">
        <f aca="false">MAX(Z885,Y886)</f>
        <v>2.29967496983086</v>
      </c>
      <c r="AA886" s="70" t="n">
        <f aca="false">Z886-Y886</f>
        <v>0.0350782240981147</v>
      </c>
      <c r="AB886" s="72" t="n">
        <f aca="false">AB885*(1+F886)</f>
        <v>10.865920073985</v>
      </c>
      <c r="AC886" s="73" t="n">
        <f aca="false">MAX(AC885,AB886)</f>
        <v>11.2052464391035</v>
      </c>
      <c r="AD886" s="70" t="n">
        <f aca="false">1-AB886/AC886</f>
        <v>0.0302828114457411</v>
      </c>
      <c r="AE886" s="73" t="n">
        <f aca="false">AE885*(1+M886)</f>
        <v>8.57213330959776</v>
      </c>
      <c r="AF886" s="73" t="n">
        <f aca="false">MAX(AF885,AE886)</f>
        <v>8.88224712853254</v>
      </c>
      <c r="AG886" s="70" t="n">
        <f aca="false">1-AE886/AF886</f>
        <v>0.0349138922220026</v>
      </c>
      <c r="AH886" s="74" t="n">
        <f aca="false">IF(R886&gt;0,AH885+1,0)</f>
        <v>18</v>
      </c>
      <c r="AI886" s="74" t="n">
        <f aca="false">IF(U886&gt;0,AI885+1,0)</f>
        <v>18</v>
      </c>
      <c r="AJ886" s="74" t="n">
        <f aca="false">IF(G886&gt;0,AJ885+1,0)</f>
        <v>0</v>
      </c>
      <c r="AK886" s="74" t="n">
        <f aca="false">IF(G886&lt;=0,AK885+1,0)</f>
        <v>5</v>
      </c>
      <c r="AL886" s="74" t="n">
        <f aca="false">IF(K886&gt;0,AL885+1,0)</f>
        <v>0</v>
      </c>
      <c r="AM886" s="74" t="n">
        <f aca="false">IF(K886&lt;=0,AM885+1,0)</f>
        <v>5</v>
      </c>
    </row>
    <row r="887" customFormat="false" ht="15" hidden="false" customHeight="false" outlineLevel="0" collapsed="false">
      <c r="A887" s="61" t="n">
        <v>886</v>
      </c>
      <c r="B887" s="62" t="n">
        <v>43524.5881944444</v>
      </c>
      <c r="C887" s="63" t="n">
        <f aca="false">YEAR(B887)</f>
        <v>2019</v>
      </c>
      <c r="D887" s="32" t="s">
        <v>277</v>
      </c>
      <c r="E887" s="64" t="n">
        <v>10833.65</v>
      </c>
      <c r="F887" s="65" t="n">
        <v>-0.0041</v>
      </c>
      <c r="G887" s="66" t="n">
        <v>-44.417965</v>
      </c>
      <c r="H887" s="67" t="n">
        <f aca="false">E887+IF(D887="Long",1,-1)*G887</f>
        <v>10789.232035</v>
      </c>
      <c r="I887" s="68" t="n">
        <f aca="false">Assumptions!$B$58</f>
        <v>5.35750011455817</v>
      </c>
      <c r="J887" s="68" t="n">
        <f aca="false">INDEX(Yearly!$T$5:$T$22,MATCH(C887,Yearly!$A$5:$A$22,0))</f>
        <v>0.662783519326784</v>
      </c>
      <c r="K887" s="68" t="n">
        <f aca="false">G887-I887-J887</f>
        <v>-50.438248633885</v>
      </c>
      <c r="L887" s="69" t="n">
        <f aca="false">(I887+J887)/Assumptions!$B$8</f>
        <v>0.000265456894339683</v>
      </c>
      <c r="M887" s="70" t="n">
        <f aca="false">F887-L887</f>
        <v>-0.00436545689433968</v>
      </c>
      <c r="N887" s="71" t="n">
        <f aca="false">G887*Assumptions!$B$7</f>
        <v>-349347.294725</v>
      </c>
      <c r="O887" s="71" t="n">
        <f aca="false">K887*Assumptions!$B$7</f>
        <v>-396696.825505505</v>
      </c>
      <c r="P887" s="68" t="n">
        <f aca="false">P886+G887</f>
        <v>15379.76889</v>
      </c>
      <c r="Q887" s="68" t="n">
        <f aca="false">MAX(Q886,P887)</f>
        <v>15755.91055</v>
      </c>
      <c r="R887" s="68" t="n">
        <f aca="false">Q887-P887</f>
        <v>376.141659999998</v>
      </c>
      <c r="S887" s="68" t="n">
        <f aca="false">S886+K887</f>
        <v>9982.88838800183</v>
      </c>
      <c r="T887" s="68" t="n">
        <f aca="false">MAX(T886,S887)</f>
        <v>10473.4154370456</v>
      </c>
      <c r="U887" s="68" t="n">
        <f aca="false">T887-S887</f>
        <v>490.527049043812</v>
      </c>
      <c r="V887" s="70" t="n">
        <f aca="false">V886+F887</f>
        <v>2.4982</v>
      </c>
      <c r="W887" s="70" t="n">
        <f aca="false">MAX(W886,V887)</f>
        <v>2.5326</v>
      </c>
      <c r="X887" s="70" t="n">
        <f aca="false">W887-V887</f>
        <v>0.0344000000000002</v>
      </c>
      <c r="Y887" s="70" t="n">
        <f aca="false">Y886+M887</f>
        <v>2.26023128883841</v>
      </c>
      <c r="Z887" s="70" t="n">
        <f aca="false">MAX(Z886,Y887)</f>
        <v>2.29967496983086</v>
      </c>
      <c r="AA887" s="70" t="n">
        <f aca="false">Z887-Y887</f>
        <v>0.0394436809924543</v>
      </c>
      <c r="AB887" s="72" t="n">
        <f aca="false">AB886*(1+F887)</f>
        <v>10.8213698016817</v>
      </c>
      <c r="AC887" s="73" t="n">
        <f aca="false">MAX(AC886,AB887)</f>
        <v>11.2052464391035</v>
      </c>
      <c r="AD887" s="70" t="n">
        <f aca="false">1-AB887/AC887</f>
        <v>0.0342586519188135</v>
      </c>
      <c r="AE887" s="73" t="n">
        <f aca="false">AE886*(1+M887)</f>
        <v>8.53471203114218</v>
      </c>
      <c r="AF887" s="73" t="n">
        <f aca="false">MAX(AF886,AE887)</f>
        <v>8.88224712853254</v>
      </c>
      <c r="AG887" s="70" t="n">
        <f aca="false">1-AE887/AF887</f>
        <v>0.0391269340248335</v>
      </c>
      <c r="AH887" s="74" t="n">
        <f aca="false">IF(R887&gt;0,AH886+1,0)</f>
        <v>19</v>
      </c>
      <c r="AI887" s="74" t="n">
        <f aca="false">IF(U887&gt;0,AI886+1,0)</f>
        <v>19</v>
      </c>
      <c r="AJ887" s="74" t="n">
        <f aca="false">IF(G887&gt;0,AJ886+1,0)</f>
        <v>0</v>
      </c>
      <c r="AK887" s="74" t="n">
        <f aca="false">IF(G887&lt;=0,AK886+1,0)</f>
        <v>6</v>
      </c>
      <c r="AL887" s="74" t="n">
        <f aca="false">IF(K887&gt;0,AL886+1,0)</f>
        <v>0</v>
      </c>
      <c r="AM887" s="74" t="n">
        <f aca="false">IF(K887&lt;=0,AM886+1,0)</f>
        <v>6</v>
      </c>
    </row>
    <row r="888" customFormat="false" ht="15" hidden="false" customHeight="false" outlineLevel="0" collapsed="false">
      <c r="A888" s="61" t="n">
        <v>887</v>
      </c>
      <c r="B888" s="62" t="n">
        <v>43524.6354166667</v>
      </c>
      <c r="C888" s="63" t="n">
        <f aca="false">YEAR(B888)</f>
        <v>2019</v>
      </c>
      <c r="D888" s="32" t="s">
        <v>276</v>
      </c>
      <c r="E888" s="64" t="n">
        <v>10789.5</v>
      </c>
      <c r="F888" s="65" t="n">
        <v>-0.0063</v>
      </c>
      <c r="G888" s="66" t="n">
        <v>-67.97385</v>
      </c>
      <c r="H888" s="67" t="n">
        <f aca="false">E888+IF(D888="Long",1,-1)*G888</f>
        <v>10857.47385</v>
      </c>
      <c r="I888" s="68" t="n">
        <f aca="false">Assumptions!$B$58</f>
        <v>5.35750011455817</v>
      </c>
      <c r="J888" s="68" t="n">
        <f aca="false">INDEX(Yearly!$T$5:$T$22,MATCH(C888,Yearly!$A$5:$A$22,0))</f>
        <v>0.662783519326784</v>
      </c>
      <c r="K888" s="68" t="n">
        <f aca="false">G888-I888-J888</f>
        <v>-73.9941336338849</v>
      </c>
      <c r="L888" s="69" t="n">
        <f aca="false">(I888+J888)/Assumptions!$B$8</f>
        <v>0.000265456894339683</v>
      </c>
      <c r="M888" s="70" t="n">
        <f aca="false">F888-L888</f>
        <v>-0.00656545689433968</v>
      </c>
      <c r="N888" s="71" t="n">
        <f aca="false">G888*Assumptions!$B$7</f>
        <v>-534614.33025</v>
      </c>
      <c r="O888" s="71" t="n">
        <f aca="false">K888*Assumptions!$B$7</f>
        <v>-581963.861030505</v>
      </c>
      <c r="P888" s="68" t="n">
        <f aca="false">P887+G888</f>
        <v>15311.79504</v>
      </c>
      <c r="Q888" s="68" t="n">
        <f aca="false">MAX(Q887,P888)</f>
        <v>15755.91055</v>
      </c>
      <c r="R888" s="68" t="n">
        <f aca="false">Q888-P888</f>
        <v>444.115509999998</v>
      </c>
      <c r="S888" s="68" t="n">
        <f aca="false">S887+K888</f>
        <v>9908.89425436794</v>
      </c>
      <c r="T888" s="68" t="n">
        <f aca="false">MAX(T887,S888)</f>
        <v>10473.4154370456</v>
      </c>
      <c r="U888" s="68" t="n">
        <f aca="false">T888-S888</f>
        <v>564.521182677698</v>
      </c>
      <c r="V888" s="70" t="n">
        <f aca="false">V887+F888</f>
        <v>2.4919</v>
      </c>
      <c r="W888" s="70" t="n">
        <f aca="false">MAX(W887,V888)</f>
        <v>2.5326</v>
      </c>
      <c r="X888" s="70" t="n">
        <f aca="false">W888-V888</f>
        <v>0.0407000000000002</v>
      </c>
      <c r="Y888" s="70" t="n">
        <f aca="false">Y887+M888</f>
        <v>2.25366583194407</v>
      </c>
      <c r="Z888" s="70" t="n">
        <f aca="false">MAX(Z887,Y888)</f>
        <v>2.29967496983086</v>
      </c>
      <c r="AA888" s="70" t="n">
        <f aca="false">Z888-Y888</f>
        <v>0.0460091378867942</v>
      </c>
      <c r="AB888" s="72" t="n">
        <f aca="false">AB887*(1+F888)</f>
        <v>10.7531951719311</v>
      </c>
      <c r="AC888" s="73" t="n">
        <f aca="false">MAX(AC887,AB888)</f>
        <v>11.2052464391035</v>
      </c>
      <c r="AD888" s="70" t="n">
        <f aca="false">1-AB888/AC888</f>
        <v>0.0403428224117248</v>
      </c>
      <c r="AE888" s="73" t="n">
        <f aca="false">AE887*(1+M888)</f>
        <v>8.47867774719611</v>
      </c>
      <c r="AF888" s="73" t="n">
        <f aca="false">MAX(AF887,AE888)</f>
        <v>8.88224712853254</v>
      </c>
      <c r="AG888" s="70" t="n">
        <f aca="false">1-AE888/AF888</f>
        <v>0.0454355047204253</v>
      </c>
      <c r="AH888" s="74" t="n">
        <f aca="false">IF(R888&gt;0,AH887+1,0)</f>
        <v>20</v>
      </c>
      <c r="AI888" s="74" t="n">
        <f aca="false">IF(U888&gt;0,AI887+1,0)</f>
        <v>20</v>
      </c>
      <c r="AJ888" s="74" t="n">
        <f aca="false">IF(G888&gt;0,AJ887+1,0)</f>
        <v>0</v>
      </c>
      <c r="AK888" s="74" t="n">
        <f aca="false">IF(G888&lt;=0,AK887+1,0)</f>
        <v>7</v>
      </c>
      <c r="AL888" s="74" t="n">
        <f aca="false">IF(K888&gt;0,AL887+1,0)</f>
        <v>0</v>
      </c>
      <c r="AM888" s="74" t="n">
        <f aca="false">IF(K888&lt;=0,AM887+1,0)</f>
        <v>7</v>
      </c>
    </row>
    <row r="889" customFormat="false" ht="15" hidden="false" customHeight="false" outlineLevel="0" collapsed="false">
      <c r="A889" s="61" t="n">
        <v>888</v>
      </c>
      <c r="B889" s="62" t="n">
        <v>43525.40625</v>
      </c>
      <c r="C889" s="63" t="n">
        <f aca="false">YEAR(B889)</f>
        <v>2019</v>
      </c>
      <c r="D889" s="32" t="s">
        <v>277</v>
      </c>
      <c r="E889" s="64" t="n">
        <v>10857.2</v>
      </c>
      <c r="F889" s="65" t="n">
        <v>0.0556</v>
      </c>
      <c r="G889" s="66" t="n">
        <v>603.66032</v>
      </c>
      <c r="H889" s="67" t="n">
        <f aca="false">E889+IF(D889="Long",1,-1)*G889</f>
        <v>11460.86032</v>
      </c>
      <c r="I889" s="68" t="n">
        <f aca="false">Assumptions!$B$58</f>
        <v>5.35750011455817</v>
      </c>
      <c r="J889" s="68" t="n">
        <f aca="false">INDEX(Yearly!$T$5:$T$22,MATCH(C889,Yearly!$A$5:$A$22,0))</f>
        <v>0.662783519326784</v>
      </c>
      <c r="K889" s="68" t="n">
        <f aca="false">G889-I889-J889</f>
        <v>597.640036366115</v>
      </c>
      <c r="L889" s="69" t="n">
        <f aca="false">(I889+J889)/Assumptions!$B$8</f>
        <v>0.000265456894339683</v>
      </c>
      <c r="M889" s="70" t="n">
        <f aca="false">F889-L889</f>
        <v>0.0553345431056603</v>
      </c>
      <c r="N889" s="71" t="n">
        <f aca="false">G889*Assumptions!$B$7</f>
        <v>4747788.4168</v>
      </c>
      <c r="O889" s="71" t="n">
        <f aca="false">K889*Assumptions!$B$7</f>
        <v>4700438.88601949</v>
      </c>
      <c r="P889" s="68" t="n">
        <f aca="false">P888+G889</f>
        <v>15915.45536</v>
      </c>
      <c r="Q889" s="68" t="n">
        <f aca="false">MAX(Q888,P889)</f>
        <v>15915.45536</v>
      </c>
      <c r="R889" s="68" t="n">
        <f aca="false">Q889-P889</f>
        <v>0</v>
      </c>
      <c r="S889" s="68" t="n">
        <f aca="false">S888+K889</f>
        <v>10506.5342907341</v>
      </c>
      <c r="T889" s="68" t="n">
        <f aca="false">MAX(T888,S889)</f>
        <v>10506.5342907341</v>
      </c>
      <c r="U889" s="68" t="n">
        <f aca="false">T889-S889</f>
        <v>0</v>
      </c>
      <c r="V889" s="70" t="n">
        <f aca="false">V888+F889</f>
        <v>2.5475</v>
      </c>
      <c r="W889" s="70" t="n">
        <f aca="false">MAX(W888,V889)</f>
        <v>2.5475</v>
      </c>
      <c r="X889" s="70" t="n">
        <f aca="false">W889-V889</f>
        <v>0</v>
      </c>
      <c r="Y889" s="70" t="n">
        <f aca="false">Y888+M889</f>
        <v>2.30900037504973</v>
      </c>
      <c r="Z889" s="70" t="n">
        <f aca="false">MAX(Z888,Y889)</f>
        <v>2.30900037504973</v>
      </c>
      <c r="AA889" s="70" t="n">
        <f aca="false">Z889-Y889</f>
        <v>0</v>
      </c>
      <c r="AB889" s="72" t="n">
        <f aca="false">AB888*(1+F889)</f>
        <v>11.3510728234905</v>
      </c>
      <c r="AC889" s="73" t="n">
        <f aca="false">MAX(AC888,AB889)</f>
        <v>11.3510728234905</v>
      </c>
      <c r="AD889" s="70" t="n">
        <f aca="false">1-AB889/AC889</f>
        <v>0</v>
      </c>
      <c r="AE889" s="73" t="n">
        <f aca="false">AE888*(1+M889)</f>
        <v>8.94784150647734</v>
      </c>
      <c r="AF889" s="73" t="n">
        <f aca="false">MAX(AF888,AE889)</f>
        <v>8.94784150647734</v>
      </c>
      <c r="AG889" s="70" t="n">
        <f aca="false">1-AE889/AF889</f>
        <v>0</v>
      </c>
      <c r="AH889" s="74" t="n">
        <f aca="false">IF(R889&gt;0,AH888+1,0)</f>
        <v>0</v>
      </c>
      <c r="AI889" s="74" t="n">
        <f aca="false">IF(U889&gt;0,AI888+1,0)</f>
        <v>0</v>
      </c>
      <c r="AJ889" s="74" t="n">
        <f aca="false">IF(G889&gt;0,AJ888+1,0)</f>
        <v>1</v>
      </c>
      <c r="AK889" s="74" t="n">
        <f aca="false">IF(G889&lt;=0,AK888+1,0)</f>
        <v>0</v>
      </c>
      <c r="AL889" s="74" t="n">
        <f aca="false">IF(K889&gt;0,AL888+1,0)</f>
        <v>1</v>
      </c>
      <c r="AM889" s="74" t="n">
        <f aca="false">IF(K889&lt;=0,AM888+1,0)</f>
        <v>0</v>
      </c>
    </row>
    <row r="890" customFormat="false" ht="15" hidden="false" customHeight="false" outlineLevel="0" collapsed="false">
      <c r="A890" s="61" t="n">
        <v>889</v>
      </c>
      <c r="B890" s="62" t="n">
        <v>43550.6145833333</v>
      </c>
      <c r="C890" s="63" t="n">
        <f aca="false">YEAR(B890)</f>
        <v>2019</v>
      </c>
      <c r="D890" s="32" t="s">
        <v>277</v>
      </c>
      <c r="E890" s="64" t="n">
        <v>11467.55</v>
      </c>
      <c r="F890" s="65" t="n">
        <v>-0.0019</v>
      </c>
      <c r="G890" s="66" t="n">
        <v>-21.788345</v>
      </c>
      <c r="H890" s="67" t="n">
        <f aca="false">E890+IF(D890="Long",1,-1)*G890</f>
        <v>11445.761655</v>
      </c>
      <c r="I890" s="68" t="n">
        <f aca="false">Assumptions!$B$58</f>
        <v>5.35750011455817</v>
      </c>
      <c r="J890" s="68" t="n">
        <f aca="false">INDEX(Yearly!$T$5:$T$22,MATCH(C890,Yearly!$A$5:$A$22,0))</f>
        <v>0.662783519326784</v>
      </c>
      <c r="K890" s="68" t="n">
        <f aca="false">G890-I890-J890</f>
        <v>-27.808628633885</v>
      </c>
      <c r="L890" s="69" t="n">
        <f aca="false">(I890+J890)/Assumptions!$B$8</f>
        <v>0.000265456894339683</v>
      </c>
      <c r="M890" s="70" t="n">
        <f aca="false">F890-L890</f>
        <v>-0.00216545689433968</v>
      </c>
      <c r="N890" s="71" t="n">
        <f aca="false">G890*Assumptions!$B$7</f>
        <v>-171365.333425</v>
      </c>
      <c r="O890" s="71" t="n">
        <f aca="false">K890*Assumptions!$B$7</f>
        <v>-218714.864205505</v>
      </c>
      <c r="P890" s="68" t="n">
        <f aca="false">P889+G890</f>
        <v>15893.667015</v>
      </c>
      <c r="Q890" s="68" t="n">
        <f aca="false">MAX(Q889,P890)</f>
        <v>15915.45536</v>
      </c>
      <c r="R890" s="68" t="n">
        <f aca="false">Q890-P890</f>
        <v>21.7883450000008</v>
      </c>
      <c r="S890" s="68" t="n">
        <f aca="false">S889+K890</f>
        <v>10478.7256621002</v>
      </c>
      <c r="T890" s="68" t="n">
        <f aca="false">MAX(T889,S890)</f>
        <v>10506.5342907341</v>
      </c>
      <c r="U890" s="68" t="n">
        <f aca="false">T890-S890</f>
        <v>27.8086286338857</v>
      </c>
      <c r="V890" s="70" t="n">
        <f aca="false">V889+F890</f>
        <v>2.5456</v>
      </c>
      <c r="W890" s="70" t="n">
        <f aca="false">MAX(W889,V890)</f>
        <v>2.5475</v>
      </c>
      <c r="X890" s="70" t="n">
        <f aca="false">W890-V890</f>
        <v>0.00190000000000001</v>
      </c>
      <c r="Y890" s="70" t="n">
        <f aca="false">Y889+M890</f>
        <v>2.30683491815539</v>
      </c>
      <c r="Z890" s="70" t="n">
        <f aca="false">MAX(Z889,Y890)</f>
        <v>2.30900037504973</v>
      </c>
      <c r="AA890" s="70" t="n">
        <f aca="false">Z890-Y890</f>
        <v>0.00216545689433989</v>
      </c>
      <c r="AB890" s="72" t="n">
        <f aca="false">AB889*(1+F890)</f>
        <v>11.3295057851258</v>
      </c>
      <c r="AC890" s="73" t="n">
        <f aca="false">MAX(AC889,AB890)</f>
        <v>11.3510728234905</v>
      </c>
      <c r="AD890" s="70" t="n">
        <f aca="false">1-AB890/AC890</f>
        <v>0.00190000000000001</v>
      </c>
      <c r="AE890" s="73" t="n">
        <f aca="false">AE889*(1+M890)</f>
        <v>8.92846534139768</v>
      </c>
      <c r="AF890" s="73" t="n">
        <f aca="false">MAX(AF889,AE890)</f>
        <v>8.94784150647734</v>
      </c>
      <c r="AG890" s="70" t="n">
        <f aca="false">1-AE890/AF890</f>
        <v>0.00216545689433967</v>
      </c>
      <c r="AH890" s="74" t="n">
        <f aca="false">IF(R890&gt;0,AH889+1,0)</f>
        <v>1</v>
      </c>
      <c r="AI890" s="74" t="n">
        <f aca="false">IF(U890&gt;0,AI889+1,0)</f>
        <v>1</v>
      </c>
      <c r="AJ890" s="74" t="n">
        <f aca="false">IF(G890&gt;0,AJ889+1,0)</f>
        <v>0</v>
      </c>
      <c r="AK890" s="74" t="n">
        <f aca="false">IF(G890&lt;=0,AK889+1,0)</f>
        <v>1</v>
      </c>
      <c r="AL890" s="74" t="n">
        <f aca="false">IF(K890&gt;0,AL889+1,0)</f>
        <v>0</v>
      </c>
      <c r="AM890" s="74" t="n">
        <f aca="false">IF(K890&lt;=0,AM889+1,0)</f>
        <v>1</v>
      </c>
    </row>
    <row r="891" customFormat="false" ht="15" hidden="false" customHeight="false" outlineLevel="0" collapsed="false">
      <c r="A891" s="61" t="n">
        <v>890</v>
      </c>
      <c r="B891" s="62" t="n">
        <v>43552.4173611111</v>
      </c>
      <c r="C891" s="63" t="n">
        <f aca="false">YEAR(B891)</f>
        <v>2019</v>
      </c>
      <c r="D891" s="32" t="s">
        <v>277</v>
      </c>
      <c r="E891" s="64" t="n">
        <v>11514.2</v>
      </c>
      <c r="F891" s="65" t="n">
        <v>0.0128</v>
      </c>
      <c r="G891" s="66" t="n">
        <v>147.38176</v>
      </c>
      <c r="H891" s="67" t="n">
        <f aca="false">E891+IF(D891="Long",1,-1)*G891</f>
        <v>11661.58176</v>
      </c>
      <c r="I891" s="68" t="n">
        <f aca="false">Assumptions!$B$58</f>
        <v>5.35750011455817</v>
      </c>
      <c r="J891" s="68" t="n">
        <f aca="false">INDEX(Yearly!$T$5:$T$22,MATCH(C891,Yearly!$A$5:$A$22,0))</f>
        <v>0.662783519326784</v>
      </c>
      <c r="K891" s="68" t="n">
        <f aca="false">G891-I891-J891</f>
        <v>141.361476366115</v>
      </c>
      <c r="L891" s="69" t="n">
        <f aca="false">(I891+J891)/Assumptions!$B$8</f>
        <v>0.000265456894339683</v>
      </c>
      <c r="M891" s="70" t="n">
        <f aca="false">F891-L891</f>
        <v>0.0125345431056603</v>
      </c>
      <c r="N891" s="71" t="n">
        <f aca="false">G891*Assumptions!$B$7</f>
        <v>1159157.5424</v>
      </c>
      <c r="O891" s="71" t="n">
        <f aca="false">K891*Assumptions!$B$7</f>
        <v>1111808.0116195</v>
      </c>
      <c r="P891" s="68" t="n">
        <f aca="false">P890+G891</f>
        <v>16041.048775</v>
      </c>
      <c r="Q891" s="68" t="n">
        <f aca="false">MAX(Q890,P891)</f>
        <v>16041.048775</v>
      </c>
      <c r="R891" s="68" t="n">
        <f aca="false">Q891-P891</f>
        <v>0</v>
      </c>
      <c r="S891" s="68" t="n">
        <f aca="false">S890+K891</f>
        <v>10620.0871384663</v>
      </c>
      <c r="T891" s="68" t="n">
        <f aca="false">MAX(T890,S891)</f>
        <v>10620.0871384663</v>
      </c>
      <c r="U891" s="68" t="n">
        <f aca="false">T891-S891</f>
        <v>0</v>
      </c>
      <c r="V891" s="70" t="n">
        <f aca="false">V890+F891</f>
        <v>2.5584</v>
      </c>
      <c r="W891" s="70" t="n">
        <f aca="false">MAX(W890,V891)</f>
        <v>2.5584</v>
      </c>
      <c r="X891" s="70" t="n">
        <f aca="false">W891-V891</f>
        <v>0</v>
      </c>
      <c r="Y891" s="70" t="n">
        <f aca="false">Y890+M891</f>
        <v>2.31936946126105</v>
      </c>
      <c r="Z891" s="70" t="n">
        <f aca="false">MAX(Z890,Y891)</f>
        <v>2.31936946126105</v>
      </c>
      <c r="AA891" s="70" t="n">
        <f aca="false">Z891-Y891</f>
        <v>0</v>
      </c>
      <c r="AB891" s="72" t="n">
        <f aca="false">AB890*(1+F891)</f>
        <v>11.4745234591754</v>
      </c>
      <c r="AC891" s="73" t="n">
        <f aca="false">MAX(AC890,AB891)</f>
        <v>11.4745234591754</v>
      </c>
      <c r="AD891" s="70" t="n">
        <f aca="false">1-AB891/AC891</f>
        <v>0</v>
      </c>
      <c r="AE891" s="73" t="n">
        <f aca="false">AE890*(1+M891)</f>
        <v>9.04037957508682</v>
      </c>
      <c r="AF891" s="73" t="n">
        <f aca="false">MAX(AF890,AE891)</f>
        <v>9.04037957508682</v>
      </c>
      <c r="AG891" s="70" t="n">
        <f aca="false">1-AE891/AF891</f>
        <v>0</v>
      </c>
      <c r="AH891" s="74" t="n">
        <f aca="false">IF(R891&gt;0,AH890+1,0)</f>
        <v>0</v>
      </c>
      <c r="AI891" s="74" t="n">
        <f aca="false">IF(U891&gt;0,AI890+1,0)</f>
        <v>0</v>
      </c>
      <c r="AJ891" s="74" t="n">
        <f aca="false">IF(G891&gt;0,AJ890+1,0)</f>
        <v>1</v>
      </c>
      <c r="AK891" s="74" t="n">
        <f aca="false">IF(G891&lt;=0,AK890+1,0)</f>
        <v>0</v>
      </c>
      <c r="AL891" s="74" t="n">
        <f aca="false">IF(K891&gt;0,AL890+1,0)</f>
        <v>1</v>
      </c>
      <c r="AM891" s="74" t="n">
        <f aca="false">IF(K891&lt;=0,AM890+1,0)</f>
        <v>0</v>
      </c>
    </row>
    <row r="892" customFormat="false" ht="15" hidden="false" customHeight="false" outlineLevel="0" collapsed="false">
      <c r="A892" s="61" t="n">
        <v>891</v>
      </c>
      <c r="B892" s="62" t="n">
        <v>43559.5729166667</v>
      </c>
      <c r="C892" s="63" t="n">
        <f aca="false">YEAR(B892)</f>
        <v>2019</v>
      </c>
      <c r="D892" s="32" t="s">
        <v>277</v>
      </c>
      <c r="E892" s="64" t="n">
        <v>11647.05</v>
      </c>
      <c r="F892" s="65" t="n">
        <v>-0.0029</v>
      </c>
      <c r="G892" s="66" t="n">
        <v>-33.776445</v>
      </c>
      <c r="H892" s="67" t="n">
        <f aca="false">E892+IF(D892="Long",1,-1)*G892</f>
        <v>11613.273555</v>
      </c>
      <c r="I892" s="68" t="n">
        <f aca="false">Assumptions!$B$58</f>
        <v>5.35750011455817</v>
      </c>
      <c r="J892" s="68" t="n">
        <f aca="false">INDEX(Yearly!$T$5:$T$22,MATCH(C892,Yearly!$A$5:$A$22,0))</f>
        <v>0.662783519326784</v>
      </c>
      <c r="K892" s="68" t="n">
        <f aca="false">G892-I892-J892</f>
        <v>-39.796728633885</v>
      </c>
      <c r="L892" s="69" t="n">
        <f aca="false">(I892+J892)/Assumptions!$B$8</f>
        <v>0.000265456894339683</v>
      </c>
      <c r="M892" s="70" t="n">
        <f aca="false">F892-L892</f>
        <v>-0.00316545689433968</v>
      </c>
      <c r="N892" s="71" t="n">
        <f aca="false">G892*Assumptions!$B$7</f>
        <v>-265651.739925</v>
      </c>
      <c r="O892" s="71" t="n">
        <f aca="false">K892*Assumptions!$B$7</f>
        <v>-313001.270705505</v>
      </c>
      <c r="P892" s="68" t="n">
        <f aca="false">P891+G892</f>
        <v>16007.27233</v>
      </c>
      <c r="Q892" s="68" t="n">
        <f aca="false">MAX(Q891,P892)</f>
        <v>16041.048775</v>
      </c>
      <c r="R892" s="68" t="n">
        <f aca="false">Q892-P892</f>
        <v>33.7764449999995</v>
      </c>
      <c r="S892" s="68" t="n">
        <f aca="false">S891+K892</f>
        <v>10580.2904098324</v>
      </c>
      <c r="T892" s="68" t="n">
        <f aca="false">MAX(T891,S892)</f>
        <v>10620.0871384663</v>
      </c>
      <c r="U892" s="68" t="n">
        <f aca="false">T892-S892</f>
        <v>39.7967286338844</v>
      </c>
      <c r="V892" s="70" t="n">
        <f aca="false">V891+F892</f>
        <v>2.5555</v>
      </c>
      <c r="W892" s="70" t="n">
        <f aca="false">MAX(W891,V892)</f>
        <v>2.5584</v>
      </c>
      <c r="X892" s="70" t="n">
        <f aca="false">W892-V892</f>
        <v>0.0028999999999999</v>
      </c>
      <c r="Y892" s="70" t="n">
        <f aca="false">Y891+M892</f>
        <v>2.31620400436671</v>
      </c>
      <c r="Z892" s="70" t="n">
        <f aca="false">MAX(Z891,Y892)</f>
        <v>2.31936946126105</v>
      </c>
      <c r="AA892" s="70" t="n">
        <f aca="false">Z892-Y892</f>
        <v>0.00316545689433978</v>
      </c>
      <c r="AB892" s="72" t="n">
        <f aca="false">AB891*(1+F892)</f>
        <v>11.4412473411438</v>
      </c>
      <c r="AC892" s="73" t="n">
        <f aca="false">MAX(AC891,AB892)</f>
        <v>11.4745234591754</v>
      </c>
      <c r="AD892" s="70" t="n">
        <f aca="false">1-AB892/AC892</f>
        <v>0.00290000000000001</v>
      </c>
      <c r="AE892" s="73" t="n">
        <f aca="false">AE891*(1+M892)</f>
        <v>9.01176264323341</v>
      </c>
      <c r="AF892" s="73" t="n">
        <f aca="false">MAX(AF891,AE892)</f>
        <v>9.04037957508682</v>
      </c>
      <c r="AG892" s="70" t="n">
        <f aca="false">1-AE892/AF892</f>
        <v>0.00316545689433967</v>
      </c>
      <c r="AH892" s="74" t="n">
        <f aca="false">IF(R892&gt;0,AH891+1,0)</f>
        <v>1</v>
      </c>
      <c r="AI892" s="74" t="n">
        <f aca="false">IF(U892&gt;0,AI891+1,0)</f>
        <v>1</v>
      </c>
      <c r="AJ892" s="74" t="n">
        <f aca="false">IF(G892&gt;0,AJ891+1,0)</f>
        <v>0</v>
      </c>
      <c r="AK892" s="74" t="n">
        <f aca="false">IF(G892&lt;=0,AK891+1,0)</f>
        <v>1</v>
      </c>
      <c r="AL892" s="74" t="n">
        <f aca="false">IF(K892&gt;0,AL891+1,0)</f>
        <v>0</v>
      </c>
      <c r="AM892" s="74" t="n">
        <f aca="false">IF(K892&lt;=0,AM891+1,0)</f>
        <v>1</v>
      </c>
    </row>
    <row r="893" customFormat="false" ht="15" hidden="false" customHeight="false" outlineLevel="0" collapsed="false">
      <c r="A893" s="61" t="n">
        <v>892</v>
      </c>
      <c r="B893" s="62" t="n">
        <v>43560.40625</v>
      </c>
      <c r="C893" s="63" t="n">
        <f aca="false">YEAR(B893)</f>
        <v>2019</v>
      </c>
      <c r="D893" s="32" t="s">
        <v>277</v>
      </c>
      <c r="E893" s="64" t="n">
        <v>11648.1</v>
      </c>
      <c r="F893" s="65" t="n">
        <v>-0.0019</v>
      </c>
      <c r="G893" s="66" t="n">
        <v>-22.13139</v>
      </c>
      <c r="H893" s="67" t="n">
        <f aca="false">E893+IF(D893="Long",1,-1)*G893</f>
        <v>11625.96861</v>
      </c>
      <c r="I893" s="68" t="n">
        <f aca="false">Assumptions!$B$58</f>
        <v>5.35750011455817</v>
      </c>
      <c r="J893" s="68" t="n">
        <f aca="false">INDEX(Yearly!$T$5:$T$22,MATCH(C893,Yearly!$A$5:$A$22,0))</f>
        <v>0.662783519326784</v>
      </c>
      <c r="K893" s="68" t="n">
        <f aca="false">G893-I893-J893</f>
        <v>-28.151673633885</v>
      </c>
      <c r="L893" s="69" t="n">
        <f aca="false">(I893+J893)/Assumptions!$B$8</f>
        <v>0.000265456894339683</v>
      </c>
      <c r="M893" s="70" t="n">
        <f aca="false">F893-L893</f>
        <v>-0.00216545689433968</v>
      </c>
      <c r="N893" s="71" t="n">
        <f aca="false">G893*Assumptions!$B$7</f>
        <v>-174063.38235</v>
      </c>
      <c r="O893" s="71" t="n">
        <f aca="false">K893*Assumptions!$B$7</f>
        <v>-221412.913130505</v>
      </c>
      <c r="P893" s="68" t="n">
        <f aca="false">P892+G893</f>
        <v>15985.14094</v>
      </c>
      <c r="Q893" s="68" t="n">
        <f aca="false">MAX(Q892,P893)</f>
        <v>16041.048775</v>
      </c>
      <c r="R893" s="68" t="n">
        <f aca="false">Q893-P893</f>
        <v>55.907835</v>
      </c>
      <c r="S893" s="68" t="n">
        <f aca="false">S892+K893</f>
        <v>10552.1387361985</v>
      </c>
      <c r="T893" s="68" t="n">
        <f aca="false">MAX(T892,S893)</f>
        <v>10620.0871384663</v>
      </c>
      <c r="U893" s="68" t="n">
        <f aca="false">T893-S893</f>
        <v>67.9484022677698</v>
      </c>
      <c r="V893" s="70" t="n">
        <f aca="false">V892+F893</f>
        <v>2.5536</v>
      </c>
      <c r="W893" s="70" t="n">
        <f aca="false">MAX(W892,V893)</f>
        <v>2.5584</v>
      </c>
      <c r="X893" s="70" t="n">
        <f aca="false">W893-V893</f>
        <v>0.00479999999999992</v>
      </c>
      <c r="Y893" s="70" t="n">
        <f aca="false">Y892+M893</f>
        <v>2.31403854747237</v>
      </c>
      <c r="Z893" s="70" t="n">
        <f aca="false">MAX(Z892,Y893)</f>
        <v>2.31936946126105</v>
      </c>
      <c r="AA893" s="70" t="n">
        <f aca="false">Z893-Y893</f>
        <v>0.00533091378867967</v>
      </c>
      <c r="AB893" s="72" t="n">
        <f aca="false">AB892*(1+F893)</f>
        <v>11.4195089711957</v>
      </c>
      <c r="AC893" s="73" t="n">
        <f aca="false">MAX(AC892,AB893)</f>
        <v>11.4745234591754</v>
      </c>
      <c r="AD893" s="70" t="n">
        <f aca="false">1-AB893/AC893</f>
        <v>0.00479448999999987</v>
      </c>
      <c r="AE893" s="73" t="n">
        <f aca="false">AE892*(1+M893)</f>
        <v>8.99224805968747</v>
      </c>
      <c r="AF893" s="73" t="n">
        <f aca="false">MAX(AF892,AE893)</f>
        <v>9.04037957508682</v>
      </c>
      <c r="AG893" s="70" t="n">
        <f aca="false">1-AE893/AF893</f>
        <v>0.00532405912822387</v>
      </c>
      <c r="AH893" s="74" t="n">
        <f aca="false">IF(R893&gt;0,AH892+1,0)</f>
        <v>2</v>
      </c>
      <c r="AI893" s="74" t="n">
        <f aca="false">IF(U893&gt;0,AI892+1,0)</f>
        <v>2</v>
      </c>
      <c r="AJ893" s="74" t="n">
        <f aca="false">IF(G893&gt;0,AJ892+1,0)</f>
        <v>0</v>
      </c>
      <c r="AK893" s="74" t="n">
        <f aca="false">IF(G893&lt;=0,AK892+1,0)</f>
        <v>2</v>
      </c>
      <c r="AL893" s="74" t="n">
        <f aca="false">IF(K893&gt;0,AL892+1,0)</f>
        <v>0</v>
      </c>
      <c r="AM893" s="74" t="n">
        <f aca="false">IF(K893&lt;=0,AM892+1,0)</f>
        <v>2</v>
      </c>
    </row>
    <row r="894" customFormat="false" ht="15" hidden="false" customHeight="false" outlineLevel="0" collapsed="false">
      <c r="A894" s="61" t="n">
        <v>893</v>
      </c>
      <c r="B894" s="62" t="n">
        <v>43560.5729166667</v>
      </c>
      <c r="C894" s="63" t="n">
        <f aca="false">YEAR(B894)</f>
        <v>2019</v>
      </c>
      <c r="D894" s="32" t="s">
        <v>277</v>
      </c>
      <c r="E894" s="64" t="n">
        <v>11648.55</v>
      </c>
      <c r="F894" s="65" t="n">
        <v>-0.0009</v>
      </c>
      <c r="G894" s="66" t="n">
        <v>-10.483695</v>
      </c>
      <c r="H894" s="67" t="n">
        <f aca="false">E894+IF(D894="Long",1,-1)*G894</f>
        <v>11638.066305</v>
      </c>
      <c r="I894" s="68" t="n">
        <f aca="false">Assumptions!$B$58</f>
        <v>5.35750011455817</v>
      </c>
      <c r="J894" s="68" t="n">
        <f aca="false">INDEX(Yearly!$T$5:$T$22,MATCH(C894,Yearly!$A$5:$A$22,0))</f>
        <v>0.662783519326784</v>
      </c>
      <c r="K894" s="68" t="n">
        <f aca="false">G894-I894-J894</f>
        <v>-16.503978633885</v>
      </c>
      <c r="L894" s="69" t="n">
        <f aca="false">(I894+J894)/Assumptions!$B$8</f>
        <v>0.000265456894339683</v>
      </c>
      <c r="M894" s="70" t="n">
        <f aca="false">F894-L894</f>
        <v>-0.00116545689433968</v>
      </c>
      <c r="N894" s="71" t="n">
        <f aca="false">G894*Assumptions!$B$7</f>
        <v>-82454.261175</v>
      </c>
      <c r="O894" s="71" t="n">
        <f aca="false">K894*Assumptions!$B$7</f>
        <v>-129803.791955505</v>
      </c>
      <c r="P894" s="68" t="n">
        <f aca="false">P893+G894</f>
        <v>15974.657245</v>
      </c>
      <c r="Q894" s="68" t="n">
        <f aca="false">MAX(Q893,P894)</f>
        <v>16041.048775</v>
      </c>
      <c r="R894" s="68" t="n">
        <f aca="false">Q894-P894</f>
        <v>66.3915300000008</v>
      </c>
      <c r="S894" s="68" t="n">
        <f aca="false">S893+K894</f>
        <v>10535.6347575646</v>
      </c>
      <c r="T894" s="68" t="n">
        <f aca="false">MAX(T893,S894)</f>
        <v>10620.0871384663</v>
      </c>
      <c r="U894" s="68" t="n">
        <f aca="false">T894-S894</f>
        <v>84.4523809016555</v>
      </c>
      <c r="V894" s="70" t="n">
        <f aca="false">V893+F894</f>
        <v>2.5527</v>
      </c>
      <c r="W894" s="70" t="n">
        <f aca="false">MAX(W893,V894)</f>
        <v>2.5584</v>
      </c>
      <c r="X894" s="70" t="n">
        <f aca="false">W894-V894</f>
        <v>0.00570000000000004</v>
      </c>
      <c r="Y894" s="70" t="n">
        <f aca="false">Y893+M894</f>
        <v>2.31287309057803</v>
      </c>
      <c r="Z894" s="70" t="n">
        <f aca="false">MAX(Z893,Y894)</f>
        <v>2.31936946126105</v>
      </c>
      <c r="AA894" s="70" t="n">
        <f aca="false">Z894-Y894</f>
        <v>0.00649637068301923</v>
      </c>
      <c r="AB894" s="72" t="n">
        <f aca="false">AB893*(1+F894)</f>
        <v>11.4092314131216</v>
      </c>
      <c r="AC894" s="73" t="n">
        <f aca="false">MAX(AC893,AB894)</f>
        <v>11.4745234591754</v>
      </c>
      <c r="AD894" s="70" t="n">
        <f aca="false">1-AB894/AC894</f>
        <v>0.00569017495899993</v>
      </c>
      <c r="AE894" s="73" t="n">
        <f aca="false">AE893*(1+M894)</f>
        <v>8.9817679821907</v>
      </c>
      <c r="AF894" s="73" t="n">
        <f aca="false">MAX(AF893,AE894)</f>
        <v>9.04037957508682</v>
      </c>
      <c r="AG894" s="70" t="n">
        <f aca="false">1-AE894/AF894</f>
        <v>0.00648331106114664</v>
      </c>
      <c r="AH894" s="74" t="n">
        <f aca="false">IF(R894&gt;0,AH893+1,0)</f>
        <v>3</v>
      </c>
      <c r="AI894" s="74" t="n">
        <f aca="false">IF(U894&gt;0,AI893+1,0)</f>
        <v>3</v>
      </c>
      <c r="AJ894" s="74" t="n">
        <f aca="false">IF(G894&gt;0,AJ893+1,0)</f>
        <v>0</v>
      </c>
      <c r="AK894" s="74" t="n">
        <f aca="false">IF(G894&lt;=0,AK893+1,0)</f>
        <v>3</v>
      </c>
      <c r="AL894" s="74" t="n">
        <f aca="false">IF(K894&gt;0,AL893+1,0)</f>
        <v>0</v>
      </c>
      <c r="AM894" s="74" t="n">
        <f aca="false">IF(K894&lt;=0,AM893+1,0)</f>
        <v>3</v>
      </c>
    </row>
    <row r="895" customFormat="false" ht="15" hidden="false" customHeight="false" outlineLevel="0" collapsed="false">
      <c r="A895" s="61" t="n">
        <v>894</v>
      </c>
      <c r="B895" s="62" t="n">
        <v>43564.59375</v>
      </c>
      <c r="C895" s="63" t="n">
        <f aca="false">YEAR(B895)</f>
        <v>2019</v>
      </c>
      <c r="D895" s="32" t="s">
        <v>277</v>
      </c>
      <c r="E895" s="64" t="n">
        <v>11636.2</v>
      </c>
      <c r="F895" s="65" t="n">
        <v>-0.0012</v>
      </c>
      <c r="G895" s="66" t="n">
        <v>-13.96344</v>
      </c>
      <c r="H895" s="67" t="n">
        <f aca="false">E895+IF(D895="Long",1,-1)*G895</f>
        <v>11622.23656</v>
      </c>
      <c r="I895" s="68" t="n">
        <f aca="false">Assumptions!$B$58</f>
        <v>5.35750011455817</v>
      </c>
      <c r="J895" s="68" t="n">
        <f aca="false">INDEX(Yearly!$T$5:$T$22,MATCH(C895,Yearly!$A$5:$A$22,0))</f>
        <v>0.662783519326784</v>
      </c>
      <c r="K895" s="68" t="n">
        <f aca="false">G895-I895-J895</f>
        <v>-19.983723633885</v>
      </c>
      <c r="L895" s="69" t="n">
        <f aca="false">(I895+J895)/Assumptions!$B$8</f>
        <v>0.000265456894339683</v>
      </c>
      <c r="M895" s="70" t="n">
        <f aca="false">F895-L895</f>
        <v>-0.00146545689433968</v>
      </c>
      <c r="N895" s="71" t="n">
        <f aca="false">G895*Assumptions!$B$7</f>
        <v>-109822.4556</v>
      </c>
      <c r="O895" s="71" t="n">
        <f aca="false">K895*Assumptions!$B$7</f>
        <v>-157171.986380505</v>
      </c>
      <c r="P895" s="68" t="n">
        <f aca="false">P894+G895</f>
        <v>15960.693805</v>
      </c>
      <c r="Q895" s="68" t="n">
        <f aca="false">MAX(Q894,P895)</f>
        <v>16041.048775</v>
      </c>
      <c r="R895" s="68" t="n">
        <f aca="false">Q895-P895</f>
        <v>80.3549700000003</v>
      </c>
      <c r="S895" s="68" t="n">
        <f aca="false">S894+K895</f>
        <v>10515.6510339307</v>
      </c>
      <c r="T895" s="68" t="n">
        <f aca="false">MAX(T894,S895)</f>
        <v>10620.0871384663</v>
      </c>
      <c r="U895" s="68" t="n">
        <f aca="false">T895-S895</f>
        <v>104.43610453554</v>
      </c>
      <c r="V895" s="70" t="n">
        <f aca="false">V894+F895</f>
        <v>2.5515</v>
      </c>
      <c r="W895" s="70" t="n">
        <f aca="false">MAX(W894,V895)</f>
        <v>2.5584</v>
      </c>
      <c r="X895" s="70" t="n">
        <f aca="false">W895-V895</f>
        <v>0.00689999999999991</v>
      </c>
      <c r="Y895" s="70" t="n">
        <f aca="false">Y894+M895</f>
        <v>2.31140763368369</v>
      </c>
      <c r="Z895" s="70" t="n">
        <f aca="false">MAX(Z894,Y895)</f>
        <v>2.31936946126105</v>
      </c>
      <c r="AA895" s="70" t="n">
        <f aca="false">Z895-Y895</f>
        <v>0.00796182757735897</v>
      </c>
      <c r="AB895" s="72" t="n">
        <f aca="false">AB894*(1+F895)</f>
        <v>11.3955403354258</v>
      </c>
      <c r="AC895" s="73" t="n">
        <f aca="false">MAX(AC894,AB895)</f>
        <v>11.4745234591754</v>
      </c>
      <c r="AD895" s="70" t="n">
        <f aca="false">1-AB895/AC895</f>
        <v>0.00688334674904911</v>
      </c>
      <c r="AE895" s="73" t="n">
        <f aca="false">AE894*(1+M895)</f>
        <v>8.96860558837783</v>
      </c>
      <c r="AF895" s="73" t="n">
        <f aca="false">MAX(AF894,AE895)</f>
        <v>9.04037957508682</v>
      </c>
      <c r="AG895" s="70" t="n">
        <f aca="false">1-AE895/AF895</f>
        <v>0.00793926694259362</v>
      </c>
      <c r="AH895" s="74" t="n">
        <f aca="false">IF(R895&gt;0,AH894+1,0)</f>
        <v>4</v>
      </c>
      <c r="AI895" s="74" t="n">
        <f aca="false">IF(U895&gt;0,AI894+1,0)</f>
        <v>4</v>
      </c>
      <c r="AJ895" s="74" t="n">
        <f aca="false">IF(G895&gt;0,AJ894+1,0)</f>
        <v>0</v>
      </c>
      <c r="AK895" s="74" t="n">
        <f aca="false">IF(G895&lt;=0,AK894+1,0)</f>
        <v>4</v>
      </c>
      <c r="AL895" s="74" t="n">
        <f aca="false">IF(K895&gt;0,AL894+1,0)</f>
        <v>0</v>
      </c>
      <c r="AM895" s="74" t="n">
        <f aca="false">IF(K895&lt;=0,AM894+1,0)</f>
        <v>4</v>
      </c>
    </row>
    <row r="896" customFormat="false" ht="15" hidden="false" customHeight="false" outlineLevel="0" collapsed="false">
      <c r="A896" s="61" t="n">
        <v>895</v>
      </c>
      <c r="B896" s="62" t="n">
        <v>43567.40625</v>
      </c>
      <c r="C896" s="63" t="n">
        <f aca="false">YEAR(B896)</f>
        <v>2019</v>
      </c>
      <c r="D896" s="32" t="s">
        <v>277</v>
      </c>
      <c r="E896" s="64" t="n">
        <v>11617.1</v>
      </c>
      <c r="F896" s="65" t="n">
        <v>-0.0025</v>
      </c>
      <c r="G896" s="66" t="n">
        <v>-29.04275</v>
      </c>
      <c r="H896" s="67" t="n">
        <f aca="false">E896+IF(D896="Long",1,-1)*G896</f>
        <v>11588.05725</v>
      </c>
      <c r="I896" s="68" t="n">
        <f aca="false">Assumptions!$B$58</f>
        <v>5.35750011455817</v>
      </c>
      <c r="J896" s="68" t="n">
        <f aca="false">INDEX(Yearly!$T$5:$T$22,MATCH(C896,Yearly!$A$5:$A$22,0))</f>
        <v>0.662783519326784</v>
      </c>
      <c r="K896" s="68" t="n">
        <f aca="false">G896-I896-J896</f>
        <v>-35.063033633885</v>
      </c>
      <c r="L896" s="69" t="n">
        <f aca="false">(I896+J896)/Assumptions!$B$8</f>
        <v>0.000265456894339683</v>
      </c>
      <c r="M896" s="70" t="n">
        <f aca="false">F896-L896</f>
        <v>-0.00276545689433968</v>
      </c>
      <c r="N896" s="71" t="n">
        <f aca="false">G896*Assumptions!$B$7</f>
        <v>-228421.22875</v>
      </c>
      <c r="O896" s="71" t="n">
        <f aca="false">K896*Assumptions!$B$7</f>
        <v>-275770.759530505</v>
      </c>
      <c r="P896" s="68" t="n">
        <f aca="false">P895+G896</f>
        <v>15931.651055</v>
      </c>
      <c r="Q896" s="68" t="n">
        <f aca="false">MAX(Q895,P896)</f>
        <v>16041.048775</v>
      </c>
      <c r="R896" s="68" t="n">
        <f aca="false">Q896-P896</f>
        <v>109.397720000001</v>
      </c>
      <c r="S896" s="68" t="n">
        <f aca="false">S895+K896</f>
        <v>10480.5880002969</v>
      </c>
      <c r="T896" s="68" t="n">
        <f aca="false">MAX(T895,S896)</f>
        <v>10620.0871384663</v>
      </c>
      <c r="U896" s="68" t="n">
        <f aca="false">T896-S896</f>
        <v>139.499138169425</v>
      </c>
      <c r="V896" s="70" t="n">
        <f aca="false">V895+F896</f>
        <v>2.549</v>
      </c>
      <c r="W896" s="70" t="n">
        <f aca="false">MAX(W895,V896)</f>
        <v>2.5584</v>
      </c>
      <c r="X896" s="70" t="n">
        <f aca="false">W896-V896</f>
        <v>0.00939999999999985</v>
      </c>
      <c r="Y896" s="70" t="n">
        <f aca="false">Y895+M896</f>
        <v>2.30864217678935</v>
      </c>
      <c r="Z896" s="70" t="n">
        <f aca="false">MAX(Z895,Y896)</f>
        <v>2.31936946126105</v>
      </c>
      <c r="AA896" s="70" t="n">
        <f aca="false">Z896-Y896</f>
        <v>0.0107272844716988</v>
      </c>
      <c r="AB896" s="72" t="n">
        <f aca="false">AB895*(1+F896)</f>
        <v>11.3670514845873</v>
      </c>
      <c r="AC896" s="73" t="n">
        <f aca="false">MAX(AC895,AB896)</f>
        <v>11.4745234591754</v>
      </c>
      <c r="AD896" s="70" t="n">
        <f aca="false">1-AB896/AC896</f>
        <v>0.00936613838217637</v>
      </c>
      <c r="AE896" s="73" t="n">
        <f aca="false">AE895*(1+M896)</f>
        <v>8.94380329622084</v>
      </c>
      <c r="AF896" s="73" t="n">
        <f aca="false">MAX(AF895,AE896)</f>
        <v>9.04037957508682</v>
      </c>
      <c r="AG896" s="70" t="n">
        <f aca="false">1-AE896/AF896</f>
        <v>0.0106827681364309</v>
      </c>
      <c r="AH896" s="74" t="n">
        <f aca="false">IF(R896&gt;0,AH895+1,0)</f>
        <v>5</v>
      </c>
      <c r="AI896" s="74" t="n">
        <f aca="false">IF(U896&gt;0,AI895+1,0)</f>
        <v>5</v>
      </c>
      <c r="AJ896" s="74" t="n">
        <f aca="false">IF(G896&gt;0,AJ895+1,0)</f>
        <v>0</v>
      </c>
      <c r="AK896" s="74" t="n">
        <f aca="false">IF(G896&lt;=0,AK895+1,0)</f>
        <v>5</v>
      </c>
      <c r="AL896" s="74" t="n">
        <f aca="false">IF(K896&gt;0,AL895+1,0)</f>
        <v>0</v>
      </c>
      <c r="AM896" s="74" t="n">
        <f aca="false">IF(K896&lt;=0,AM895+1,0)</f>
        <v>5</v>
      </c>
    </row>
    <row r="897" customFormat="false" ht="15" hidden="false" customHeight="false" outlineLevel="0" collapsed="false">
      <c r="A897" s="61" t="n">
        <v>896</v>
      </c>
      <c r="B897" s="62" t="n">
        <v>43567.5729166667</v>
      </c>
      <c r="C897" s="63" t="n">
        <f aca="false">YEAR(B897)</f>
        <v>2019</v>
      </c>
      <c r="D897" s="32" t="s">
        <v>277</v>
      </c>
      <c r="E897" s="64" t="n">
        <v>11618.3</v>
      </c>
      <c r="F897" s="65" t="n">
        <v>0.0034</v>
      </c>
      <c r="G897" s="66" t="n">
        <v>39.50222</v>
      </c>
      <c r="H897" s="67" t="n">
        <f aca="false">E897+IF(D897="Long",1,-1)*G897</f>
        <v>11657.80222</v>
      </c>
      <c r="I897" s="68" t="n">
        <f aca="false">Assumptions!$B$58</f>
        <v>5.35750011455817</v>
      </c>
      <c r="J897" s="68" t="n">
        <f aca="false">INDEX(Yearly!$T$5:$T$22,MATCH(C897,Yearly!$A$5:$A$22,0))</f>
        <v>0.662783519326784</v>
      </c>
      <c r="K897" s="68" t="n">
        <f aca="false">G897-I897-J897</f>
        <v>33.481936366115</v>
      </c>
      <c r="L897" s="69" t="n">
        <f aca="false">(I897+J897)/Assumptions!$B$8</f>
        <v>0.000265456894339683</v>
      </c>
      <c r="M897" s="70" t="n">
        <f aca="false">F897-L897</f>
        <v>0.00313454310566032</v>
      </c>
      <c r="N897" s="71" t="n">
        <f aca="false">G897*Assumptions!$B$7</f>
        <v>310684.9603</v>
      </c>
      <c r="O897" s="71" t="n">
        <f aca="false">K897*Assumptions!$B$7</f>
        <v>263335.429519495</v>
      </c>
      <c r="P897" s="68" t="n">
        <f aca="false">P896+G897</f>
        <v>15971.153275</v>
      </c>
      <c r="Q897" s="68" t="n">
        <f aca="false">MAX(Q896,P897)</f>
        <v>16041.048775</v>
      </c>
      <c r="R897" s="68" t="n">
        <f aca="false">Q897-P897</f>
        <v>69.8955000000005</v>
      </c>
      <c r="S897" s="68" t="n">
        <f aca="false">S896+K897</f>
        <v>10514.069936663</v>
      </c>
      <c r="T897" s="68" t="n">
        <f aca="false">MAX(T896,S897)</f>
        <v>10620.0871384663</v>
      </c>
      <c r="U897" s="68" t="n">
        <f aca="false">T897-S897</f>
        <v>106.01720180331</v>
      </c>
      <c r="V897" s="70" t="n">
        <f aca="false">V896+F897</f>
        <v>2.5524</v>
      </c>
      <c r="W897" s="70" t="n">
        <f aca="false">MAX(W896,V897)</f>
        <v>2.5584</v>
      </c>
      <c r="X897" s="70" t="n">
        <f aca="false">W897-V897</f>
        <v>0.00599999999999978</v>
      </c>
      <c r="Y897" s="70" t="n">
        <f aca="false">Y896+M897</f>
        <v>2.31177671989501</v>
      </c>
      <c r="Z897" s="70" t="n">
        <f aca="false">MAX(Z896,Y897)</f>
        <v>2.31936946126105</v>
      </c>
      <c r="AA897" s="70" t="n">
        <f aca="false">Z897-Y897</f>
        <v>0.0075927413660386</v>
      </c>
      <c r="AB897" s="72" t="n">
        <f aca="false">AB896*(1+F897)</f>
        <v>11.4056994596349</v>
      </c>
      <c r="AC897" s="73" t="n">
        <f aca="false">MAX(AC896,AB897)</f>
        <v>11.4745234591754</v>
      </c>
      <c r="AD897" s="70" t="n">
        <f aca="false">1-AB897/AC897</f>
        <v>0.00599798325267575</v>
      </c>
      <c r="AE897" s="73" t="n">
        <f aca="false">AE896*(1+M897)</f>
        <v>8.97183803318139</v>
      </c>
      <c r="AF897" s="73" t="n">
        <f aca="false">MAX(AF896,AE897)</f>
        <v>9.04037957508682</v>
      </c>
      <c r="AG897" s="70" t="n">
        <f aca="false">1-AE897/AF897</f>
        <v>0.00758171062798196</v>
      </c>
      <c r="AH897" s="74" t="n">
        <f aca="false">IF(R897&gt;0,AH896+1,0)</f>
        <v>6</v>
      </c>
      <c r="AI897" s="74" t="n">
        <f aca="false">IF(U897&gt;0,AI896+1,0)</f>
        <v>6</v>
      </c>
      <c r="AJ897" s="74" t="n">
        <f aca="false">IF(G897&gt;0,AJ896+1,0)</f>
        <v>1</v>
      </c>
      <c r="AK897" s="74" t="n">
        <f aca="false">IF(G897&lt;=0,AK896+1,0)</f>
        <v>0</v>
      </c>
      <c r="AL897" s="74" t="n">
        <f aca="false">IF(K897&gt;0,AL896+1,0)</f>
        <v>1</v>
      </c>
      <c r="AM897" s="74" t="n">
        <f aca="false">IF(K897&lt;=0,AM896+1,0)</f>
        <v>0</v>
      </c>
    </row>
    <row r="898" customFormat="false" ht="15" hidden="false" customHeight="false" outlineLevel="0" collapsed="false">
      <c r="A898" s="61" t="n">
        <v>897</v>
      </c>
      <c r="B898" s="62" t="n">
        <v>43579.59375</v>
      </c>
      <c r="C898" s="63" t="n">
        <f aca="false">YEAR(B898)</f>
        <v>2019</v>
      </c>
      <c r="D898" s="32" t="s">
        <v>277</v>
      </c>
      <c r="E898" s="64" t="n">
        <v>11657.65</v>
      </c>
      <c r="F898" s="65" t="n">
        <v>-0.002</v>
      </c>
      <c r="G898" s="66" t="n">
        <v>-23.3153</v>
      </c>
      <c r="H898" s="67" t="n">
        <f aca="false">E898+IF(D898="Long",1,-1)*G898</f>
        <v>11634.3347</v>
      </c>
      <c r="I898" s="68" t="n">
        <f aca="false">Assumptions!$B$58</f>
        <v>5.35750011455817</v>
      </c>
      <c r="J898" s="68" t="n">
        <f aca="false">INDEX(Yearly!$T$5:$T$22,MATCH(C898,Yearly!$A$5:$A$22,0))</f>
        <v>0.662783519326784</v>
      </c>
      <c r="K898" s="68" t="n">
        <f aca="false">G898-I898-J898</f>
        <v>-29.335583633885</v>
      </c>
      <c r="L898" s="69" t="n">
        <f aca="false">(I898+J898)/Assumptions!$B$8</f>
        <v>0.000265456894339683</v>
      </c>
      <c r="M898" s="70" t="n">
        <f aca="false">F898-L898</f>
        <v>-0.00226545689433968</v>
      </c>
      <c r="N898" s="71" t="n">
        <f aca="false">G898*Assumptions!$B$7</f>
        <v>-183374.8345</v>
      </c>
      <c r="O898" s="71" t="n">
        <f aca="false">K898*Assumptions!$B$7</f>
        <v>-230724.365280505</v>
      </c>
      <c r="P898" s="68" t="n">
        <f aca="false">P897+G898</f>
        <v>15947.837975</v>
      </c>
      <c r="Q898" s="68" t="n">
        <f aca="false">MAX(Q897,P898)</f>
        <v>16041.048775</v>
      </c>
      <c r="R898" s="68" t="n">
        <f aca="false">Q898-P898</f>
        <v>93.2108000000008</v>
      </c>
      <c r="S898" s="68" t="n">
        <f aca="false">S897+K898</f>
        <v>10484.7343530291</v>
      </c>
      <c r="T898" s="68" t="n">
        <f aca="false">MAX(T897,S898)</f>
        <v>10620.0871384663</v>
      </c>
      <c r="U898" s="68" t="n">
        <f aca="false">T898-S898</f>
        <v>135.352785437195</v>
      </c>
      <c r="V898" s="70" t="n">
        <f aca="false">V897+F898</f>
        <v>2.5504</v>
      </c>
      <c r="W898" s="70" t="n">
        <f aca="false">MAX(W897,V898)</f>
        <v>2.5584</v>
      </c>
      <c r="X898" s="70" t="n">
        <f aca="false">W898-V898</f>
        <v>0.00799999999999956</v>
      </c>
      <c r="Y898" s="70" t="n">
        <f aca="false">Y897+M898</f>
        <v>2.30951126300067</v>
      </c>
      <c r="Z898" s="70" t="n">
        <f aca="false">MAX(Z897,Y898)</f>
        <v>2.31936946126105</v>
      </c>
      <c r="AA898" s="70" t="n">
        <f aca="false">Z898-Y898</f>
        <v>0.00985819826037826</v>
      </c>
      <c r="AB898" s="72" t="n">
        <f aca="false">AB897*(1+F898)</f>
        <v>11.3828880607156</v>
      </c>
      <c r="AC898" s="73" t="n">
        <f aca="false">MAX(AC897,AB898)</f>
        <v>11.4745234591754</v>
      </c>
      <c r="AD898" s="70" t="n">
        <f aca="false">1-AB898/AC898</f>
        <v>0.00798598728617039</v>
      </c>
      <c r="AE898" s="73" t="n">
        <f aca="false">AE897*(1+M898)</f>
        <v>8.95151272085422</v>
      </c>
      <c r="AF898" s="73" t="n">
        <f aca="false">MAX(AF897,AE898)</f>
        <v>9.04037957508682</v>
      </c>
      <c r="AG898" s="70" t="n">
        <f aca="false">1-AE898/AF898</f>
        <v>0.00982999148370867</v>
      </c>
      <c r="AH898" s="74" t="n">
        <f aca="false">IF(R898&gt;0,AH897+1,0)</f>
        <v>7</v>
      </c>
      <c r="AI898" s="74" t="n">
        <f aca="false">IF(U898&gt;0,AI897+1,0)</f>
        <v>7</v>
      </c>
      <c r="AJ898" s="74" t="n">
        <f aca="false">IF(G898&gt;0,AJ897+1,0)</f>
        <v>0</v>
      </c>
      <c r="AK898" s="74" t="n">
        <f aca="false">IF(G898&lt;=0,AK897+1,0)</f>
        <v>1</v>
      </c>
      <c r="AL898" s="74" t="n">
        <f aca="false">IF(K898&gt;0,AL897+1,0)</f>
        <v>0</v>
      </c>
      <c r="AM898" s="74" t="n">
        <f aca="false">IF(K898&lt;=0,AM897+1,0)</f>
        <v>1</v>
      </c>
    </row>
    <row r="899" customFormat="false" ht="15" hidden="false" customHeight="false" outlineLevel="0" collapsed="false">
      <c r="A899" s="61" t="n">
        <v>898</v>
      </c>
      <c r="B899" s="62" t="n">
        <v>43581.5173611111</v>
      </c>
      <c r="C899" s="63" t="n">
        <f aca="false">YEAR(B899)</f>
        <v>2019</v>
      </c>
      <c r="D899" s="32" t="s">
        <v>277</v>
      </c>
      <c r="E899" s="64" t="n">
        <v>11681.05</v>
      </c>
      <c r="F899" s="65" t="n">
        <v>-0.0006</v>
      </c>
      <c r="G899" s="66" t="n">
        <v>-7.00863</v>
      </c>
      <c r="H899" s="67" t="n">
        <f aca="false">E899+IF(D899="Long",1,-1)*G899</f>
        <v>11674.04137</v>
      </c>
      <c r="I899" s="68" t="n">
        <f aca="false">Assumptions!$B$58</f>
        <v>5.35750011455817</v>
      </c>
      <c r="J899" s="68" t="n">
        <f aca="false">INDEX(Yearly!$T$5:$T$22,MATCH(C899,Yearly!$A$5:$A$22,0))</f>
        <v>0.662783519326784</v>
      </c>
      <c r="K899" s="68" t="n">
        <f aca="false">G899-I899-J899</f>
        <v>-13.028913633885</v>
      </c>
      <c r="L899" s="69" t="n">
        <f aca="false">(I899+J899)/Assumptions!$B$8</f>
        <v>0.000265456894339683</v>
      </c>
      <c r="M899" s="70" t="n">
        <f aca="false">F899-L899</f>
        <v>-0.000865456894339683</v>
      </c>
      <c r="N899" s="71" t="n">
        <f aca="false">G899*Assumptions!$B$7</f>
        <v>-55122.87495</v>
      </c>
      <c r="O899" s="71" t="n">
        <f aca="false">K899*Assumptions!$B$7</f>
        <v>-102472.405730505</v>
      </c>
      <c r="P899" s="68" t="n">
        <f aca="false">P898+G899</f>
        <v>15940.829345</v>
      </c>
      <c r="Q899" s="68" t="n">
        <f aca="false">MAX(Q898,P899)</f>
        <v>16041.048775</v>
      </c>
      <c r="R899" s="68" t="n">
        <f aca="false">Q899-P899</f>
        <v>100.219430000001</v>
      </c>
      <c r="S899" s="68" t="n">
        <f aca="false">S898+K899</f>
        <v>10471.7054393952</v>
      </c>
      <c r="T899" s="68" t="n">
        <f aca="false">MAX(T898,S899)</f>
        <v>10620.0871384663</v>
      </c>
      <c r="U899" s="68" t="n">
        <f aca="false">T899-S899</f>
        <v>148.38169907108</v>
      </c>
      <c r="V899" s="70" t="n">
        <f aca="false">V898+F899</f>
        <v>2.5498</v>
      </c>
      <c r="W899" s="70" t="n">
        <f aca="false">MAX(W898,V899)</f>
        <v>2.5584</v>
      </c>
      <c r="X899" s="70" t="n">
        <f aca="false">W899-V899</f>
        <v>0.0085999999999995</v>
      </c>
      <c r="Y899" s="70" t="n">
        <f aca="false">Y898+M899</f>
        <v>2.30864580610633</v>
      </c>
      <c r="Z899" s="70" t="n">
        <f aca="false">MAX(Z898,Y899)</f>
        <v>2.31936946126105</v>
      </c>
      <c r="AA899" s="70" t="n">
        <f aca="false">Z899-Y899</f>
        <v>0.0107236551547181</v>
      </c>
      <c r="AB899" s="72" t="n">
        <f aca="false">AB898*(1+F899)</f>
        <v>11.3760583278792</v>
      </c>
      <c r="AC899" s="73" t="n">
        <f aca="false">MAX(AC898,AB899)</f>
        <v>11.4745234591754</v>
      </c>
      <c r="AD899" s="70" t="n">
        <f aca="false">1-AB899/AC899</f>
        <v>0.00858119569379878</v>
      </c>
      <c r="AE899" s="73" t="n">
        <f aca="false">AE898*(1+M899)</f>
        <v>8.94376557245519</v>
      </c>
      <c r="AF899" s="73" t="n">
        <f aca="false">MAX(AF898,AE899)</f>
        <v>9.04037957508682</v>
      </c>
      <c r="AG899" s="70" t="n">
        <f aca="false">1-AE899/AF899</f>
        <v>0.0106869409441476</v>
      </c>
      <c r="AH899" s="74" t="n">
        <f aca="false">IF(R899&gt;0,AH898+1,0)</f>
        <v>8</v>
      </c>
      <c r="AI899" s="74" t="n">
        <f aca="false">IF(U899&gt;0,AI898+1,0)</f>
        <v>8</v>
      </c>
      <c r="AJ899" s="74" t="n">
        <f aca="false">IF(G899&gt;0,AJ898+1,0)</f>
        <v>0</v>
      </c>
      <c r="AK899" s="74" t="n">
        <f aca="false">IF(G899&lt;=0,AK898+1,0)</f>
        <v>2</v>
      </c>
      <c r="AL899" s="74" t="n">
        <f aca="false">IF(K899&gt;0,AL898+1,0)</f>
        <v>0</v>
      </c>
      <c r="AM899" s="74" t="n">
        <f aca="false">IF(K899&lt;=0,AM898+1,0)</f>
        <v>2</v>
      </c>
    </row>
    <row r="900" customFormat="false" ht="15" hidden="false" customHeight="false" outlineLevel="0" collapsed="false">
      <c r="A900" s="61" t="n">
        <v>899</v>
      </c>
      <c r="B900" s="62" t="n">
        <v>43581.5729166667</v>
      </c>
      <c r="C900" s="63" t="n">
        <f aca="false">YEAR(B900)</f>
        <v>2019</v>
      </c>
      <c r="D900" s="32" t="s">
        <v>277</v>
      </c>
      <c r="E900" s="64" t="n">
        <v>11688.6</v>
      </c>
      <c r="F900" s="65" t="n">
        <v>-0.0018</v>
      </c>
      <c r="G900" s="66" t="n">
        <v>-21.03948</v>
      </c>
      <c r="H900" s="67" t="n">
        <f aca="false">E900+IF(D900="Long",1,-1)*G900</f>
        <v>11667.56052</v>
      </c>
      <c r="I900" s="68" t="n">
        <f aca="false">Assumptions!$B$58</f>
        <v>5.35750011455817</v>
      </c>
      <c r="J900" s="68" t="n">
        <f aca="false">INDEX(Yearly!$T$5:$T$22,MATCH(C900,Yearly!$A$5:$A$22,0))</f>
        <v>0.662783519326784</v>
      </c>
      <c r="K900" s="68" t="n">
        <f aca="false">G900-I900-J900</f>
        <v>-27.059763633885</v>
      </c>
      <c r="L900" s="69" t="n">
        <f aca="false">(I900+J900)/Assumptions!$B$8</f>
        <v>0.000265456894339683</v>
      </c>
      <c r="M900" s="70" t="n">
        <f aca="false">F900-L900</f>
        <v>-0.00206545689433968</v>
      </c>
      <c r="N900" s="71" t="n">
        <f aca="false">G900*Assumptions!$B$7</f>
        <v>-165475.5102</v>
      </c>
      <c r="O900" s="71" t="n">
        <f aca="false">K900*Assumptions!$B$7</f>
        <v>-212825.040980505</v>
      </c>
      <c r="P900" s="68" t="n">
        <f aca="false">P899+G900</f>
        <v>15919.789865</v>
      </c>
      <c r="Q900" s="68" t="n">
        <f aca="false">MAX(Q899,P900)</f>
        <v>16041.048775</v>
      </c>
      <c r="R900" s="68" t="n">
        <f aca="false">Q900-P900</f>
        <v>121.25891</v>
      </c>
      <c r="S900" s="68" t="n">
        <f aca="false">S899+K900</f>
        <v>10444.6456757613</v>
      </c>
      <c r="T900" s="68" t="n">
        <f aca="false">MAX(T899,S900)</f>
        <v>10620.0871384663</v>
      </c>
      <c r="U900" s="68" t="n">
        <f aca="false">T900-S900</f>
        <v>175.441462704965</v>
      </c>
      <c r="V900" s="70" t="n">
        <f aca="false">V899+F900</f>
        <v>2.548</v>
      </c>
      <c r="W900" s="70" t="n">
        <f aca="false">MAX(W899,V900)</f>
        <v>2.5584</v>
      </c>
      <c r="X900" s="70" t="n">
        <f aca="false">W900-V900</f>
        <v>0.0103999999999993</v>
      </c>
      <c r="Y900" s="70" t="n">
        <f aca="false">Y899+M900</f>
        <v>2.30658034921199</v>
      </c>
      <c r="Z900" s="70" t="n">
        <f aca="false">MAX(Z899,Y900)</f>
        <v>2.31936946126105</v>
      </c>
      <c r="AA900" s="70" t="n">
        <f aca="false">Z900-Y900</f>
        <v>0.0127891120490578</v>
      </c>
      <c r="AB900" s="72" t="n">
        <f aca="false">AB899*(1+F900)</f>
        <v>11.355581422889</v>
      </c>
      <c r="AC900" s="73" t="n">
        <f aca="false">MAX(AC899,AB900)</f>
        <v>11.4745234591754</v>
      </c>
      <c r="AD900" s="70" t="n">
        <f aca="false">1-AB900/AC900</f>
        <v>0.0103657495415499</v>
      </c>
      <c r="AE900" s="73" t="n">
        <f aca="false">AE899*(1+M900)</f>
        <v>8.9252926101922</v>
      </c>
      <c r="AF900" s="73" t="n">
        <f aca="false">MAX(AF899,AE900)</f>
        <v>9.04037957508682</v>
      </c>
      <c r="AG900" s="70" t="n">
        <f aca="false">1-AE900/AF900</f>
        <v>0.0127303244226347</v>
      </c>
      <c r="AH900" s="74" t="n">
        <f aca="false">IF(R900&gt;0,AH899+1,0)</f>
        <v>9</v>
      </c>
      <c r="AI900" s="74" t="n">
        <f aca="false">IF(U900&gt;0,AI899+1,0)</f>
        <v>9</v>
      </c>
      <c r="AJ900" s="74" t="n">
        <f aca="false">IF(G900&gt;0,AJ899+1,0)</f>
        <v>0</v>
      </c>
      <c r="AK900" s="74" t="n">
        <f aca="false">IF(G900&lt;=0,AK899+1,0)</f>
        <v>3</v>
      </c>
      <c r="AL900" s="74" t="n">
        <f aca="false">IF(K900&gt;0,AL899+1,0)</f>
        <v>0</v>
      </c>
      <c r="AM900" s="74" t="n">
        <f aca="false">IF(K900&lt;=0,AM899+1,0)</f>
        <v>3</v>
      </c>
    </row>
    <row r="901" customFormat="false" ht="15" hidden="false" customHeight="false" outlineLevel="0" collapsed="false">
      <c r="A901" s="61" t="n">
        <v>900</v>
      </c>
      <c r="B901" s="62" t="n">
        <v>43585.5118055556</v>
      </c>
      <c r="C901" s="63" t="n">
        <f aca="false">YEAR(B901)</f>
        <v>2019</v>
      </c>
      <c r="D901" s="32" t="s">
        <v>277</v>
      </c>
      <c r="E901" s="64" t="n">
        <v>11700.95</v>
      </c>
      <c r="F901" s="65" t="n">
        <v>0.0005</v>
      </c>
      <c r="G901" s="66" t="n">
        <v>5.850475</v>
      </c>
      <c r="H901" s="67" t="n">
        <f aca="false">E901+IF(D901="Long",1,-1)*G901</f>
        <v>11706.800475</v>
      </c>
      <c r="I901" s="68" t="n">
        <f aca="false">Assumptions!$B$58</f>
        <v>5.35750011455817</v>
      </c>
      <c r="J901" s="68" t="n">
        <f aca="false">INDEX(Yearly!$T$5:$T$22,MATCH(C901,Yearly!$A$5:$A$22,0))</f>
        <v>0.662783519326784</v>
      </c>
      <c r="K901" s="68" t="n">
        <f aca="false">G901-I901-J901</f>
        <v>-0.169808633884952</v>
      </c>
      <c r="L901" s="69" t="n">
        <f aca="false">(I901+J901)/Assumptions!$B$8</f>
        <v>0.000265456894339683</v>
      </c>
      <c r="M901" s="70" t="n">
        <f aca="false">F901-L901</f>
        <v>0.000234543105660317</v>
      </c>
      <c r="N901" s="71" t="n">
        <f aca="false">G901*Assumptions!$B$7</f>
        <v>46013.985875</v>
      </c>
      <c r="O901" s="71" t="n">
        <f aca="false">K901*Assumptions!$B$7</f>
        <v>-1335.54490550514</v>
      </c>
      <c r="P901" s="68" t="n">
        <f aca="false">P900+G901</f>
        <v>15925.64034</v>
      </c>
      <c r="Q901" s="68" t="n">
        <f aca="false">MAX(Q900,P901)</f>
        <v>16041.048775</v>
      </c>
      <c r="R901" s="68" t="n">
        <f aca="false">Q901-P901</f>
        <v>115.408435000001</v>
      </c>
      <c r="S901" s="68" t="n">
        <f aca="false">S900+K901</f>
        <v>10444.4758671274</v>
      </c>
      <c r="T901" s="68" t="n">
        <f aca="false">MAX(T900,S901)</f>
        <v>10620.0871384663</v>
      </c>
      <c r="U901" s="68" t="n">
        <f aca="false">T901-S901</f>
        <v>175.61127133885</v>
      </c>
      <c r="V901" s="70" t="n">
        <f aca="false">V900+F901</f>
        <v>2.5485</v>
      </c>
      <c r="W901" s="70" t="n">
        <f aca="false">MAX(W900,V901)</f>
        <v>2.5584</v>
      </c>
      <c r="X901" s="70" t="n">
        <f aca="false">W901-V901</f>
        <v>0.00989999999999913</v>
      </c>
      <c r="Y901" s="70" t="n">
        <f aca="false">Y900+M901</f>
        <v>2.30681489231765</v>
      </c>
      <c r="Z901" s="70" t="n">
        <f aca="false">MAX(Z900,Y901)</f>
        <v>2.31936946126105</v>
      </c>
      <c r="AA901" s="70" t="n">
        <f aca="false">Z901-Y901</f>
        <v>0.0125545689433975</v>
      </c>
      <c r="AB901" s="72" t="n">
        <f aca="false">AB900*(1+F901)</f>
        <v>11.3612592136004</v>
      </c>
      <c r="AC901" s="73" t="n">
        <f aca="false">MAX(AC900,AB901)</f>
        <v>11.4745234591754</v>
      </c>
      <c r="AD901" s="70" t="n">
        <f aca="false">1-AB901/AC901</f>
        <v>0.00987093241632076</v>
      </c>
      <c r="AE901" s="73" t="n">
        <f aca="false">AE900*(1+M901)</f>
        <v>8.92738597603992</v>
      </c>
      <c r="AF901" s="73" t="n">
        <f aca="false">MAX(AF900,AE901)</f>
        <v>9.04037957508682</v>
      </c>
      <c r="AG901" s="70" t="n">
        <f aca="false">1-AE901/AF901</f>
        <v>0.0124987671268006</v>
      </c>
      <c r="AH901" s="74" t="n">
        <f aca="false">IF(R901&gt;0,AH900+1,0)</f>
        <v>10</v>
      </c>
      <c r="AI901" s="74" t="n">
        <f aca="false">IF(U901&gt;0,AI900+1,0)</f>
        <v>10</v>
      </c>
      <c r="AJ901" s="74" t="n">
        <f aca="false">IF(G901&gt;0,AJ900+1,0)</f>
        <v>1</v>
      </c>
      <c r="AK901" s="74" t="n">
        <f aca="false">IF(G901&lt;=0,AK900+1,0)</f>
        <v>0</v>
      </c>
      <c r="AL901" s="74" t="n">
        <f aca="false">IF(K901&gt;0,AL900+1,0)</f>
        <v>0</v>
      </c>
      <c r="AM901" s="74" t="n">
        <f aca="false">IF(K901&lt;=0,AM900+1,0)</f>
        <v>4</v>
      </c>
    </row>
    <row r="902" customFormat="false" ht="15" hidden="false" customHeight="false" outlineLevel="0" collapsed="false">
      <c r="A902" s="61" t="n">
        <v>901</v>
      </c>
      <c r="B902" s="62" t="n">
        <v>43602.3854166667</v>
      </c>
      <c r="C902" s="63" t="n">
        <f aca="false">YEAR(B902)</f>
        <v>2019</v>
      </c>
      <c r="D902" s="32" t="s">
        <v>277</v>
      </c>
      <c r="E902" s="64" t="n">
        <v>11269.95</v>
      </c>
      <c r="F902" s="65" t="n">
        <v>0.0327</v>
      </c>
      <c r="G902" s="66" t="n">
        <v>368.527365</v>
      </c>
      <c r="H902" s="67" t="n">
        <f aca="false">E902+IF(D902="Long",1,-1)*G902</f>
        <v>11638.477365</v>
      </c>
      <c r="I902" s="68" t="n">
        <f aca="false">Assumptions!$B$58</f>
        <v>5.35750011455817</v>
      </c>
      <c r="J902" s="68" t="n">
        <f aca="false">INDEX(Yearly!$T$5:$T$22,MATCH(C902,Yearly!$A$5:$A$22,0))</f>
        <v>0.662783519326784</v>
      </c>
      <c r="K902" s="68" t="n">
        <f aca="false">G902-I902-J902</f>
        <v>362.507081366115</v>
      </c>
      <c r="L902" s="69" t="n">
        <f aca="false">(I902+J902)/Assumptions!$B$8</f>
        <v>0.000265456894339683</v>
      </c>
      <c r="M902" s="70" t="n">
        <f aca="false">F902-L902</f>
        <v>0.0324345431056603</v>
      </c>
      <c r="N902" s="71" t="n">
        <f aca="false">G902*Assumptions!$B$7</f>
        <v>2898467.725725</v>
      </c>
      <c r="O902" s="71" t="n">
        <f aca="false">K902*Assumptions!$B$7</f>
        <v>2851118.19494449</v>
      </c>
      <c r="P902" s="68" t="n">
        <f aca="false">P901+G902</f>
        <v>16294.167705</v>
      </c>
      <c r="Q902" s="68" t="n">
        <f aca="false">MAX(Q901,P902)</f>
        <v>16294.167705</v>
      </c>
      <c r="R902" s="68" t="n">
        <f aca="false">Q902-P902</f>
        <v>0</v>
      </c>
      <c r="S902" s="68" t="n">
        <f aca="false">S901+K902</f>
        <v>10806.9829484935</v>
      </c>
      <c r="T902" s="68" t="n">
        <f aca="false">MAX(T901,S902)</f>
        <v>10806.9829484935</v>
      </c>
      <c r="U902" s="68" t="n">
        <f aca="false">T902-S902</f>
        <v>0</v>
      </c>
      <c r="V902" s="70" t="n">
        <f aca="false">V901+F902</f>
        <v>2.5812</v>
      </c>
      <c r="W902" s="70" t="n">
        <f aca="false">MAX(W901,V902)</f>
        <v>2.5812</v>
      </c>
      <c r="X902" s="70" t="n">
        <f aca="false">W902-V902</f>
        <v>0</v>
      </c>
      <c r="Y902" s="70" t="n">
        <f aca="false">Y901+M902</f>
        <v>2.33924943542331</v>
      </c>
      <c r="Z902" s="70" t="n">
        <f aca="false">MAX(Z901,Y902)</f>
        <v>2.33924943542331</v>
      </c>
      <c r="AA902" s="70" t="n">
        <f aca="false">Z902-Y902</f>
        <v>0</v>
      </c>
      <c r="AB902" s="72" t="n">
        <f aca="false">AB901*(1+F902)</f>
        <v>11.7327723898852</v>
      </c>
      <c r="AC902" s="73" t="n">
        <f aca="false">MAX(AC901,AB902)</f>
        <v>11.7327723898852</v>
      </c>
      <c r="AD902" s="70" t="n">
        <f aca="false">1-AB902/AC902</f>
        <v>0</v>
      </c>
      <c r="AE902" s="73" t="n">
        <f aca="false">AE901*(1+M902)</f>
        <v>9.21694166130066</v>
      </c>
      <c r="AF902" s="73" t="n">
        <f aca="false">MAX(AF901,AE902)</f>
        <v>9.21694166130066</v>
      </c>
      <c r="AG902" s="70" t="n">
        <f aca="false">1-AE902/AF902</f>
        <v>0</v>
      </c>
      <c r="AH902" s="74" t="n">
        <f aca="false">IF(R902&gt;0,AH901+1,0)</f>
        <v>0</v>
      </c>
      <c r="AI902" s="74" t="n">
        <f aca="false">IF(U902&gt;0,AI901+1,0)</f>
        <v>0</v>
      </c>
      <c r="AJ902" s="74" t="n">
        <f aca="false">IF(G902&gt;0,AJ901+1,0)</f>
        <v>2</v>
      </c>
      <c r="AK902" s="74" t="n">
        <f aca="false">IF(G902&lt;=0,AK901+1,0)</f>
        <v>0</v>
      </c>
      <c r="AL902" s="74" t="n">
        <f aca="false">IF(K902&gt;0,AL901+1,0)</f>
        <v>1</v>
      </c>
      <c r="AM902" s="74" t="n">
        <f aca="false">IF(K902&lt;=0,AM901+1,0)</f>
        <v>0</v>
      </c>
    </row>
    <row r="903" customFormat="false" ht="15" hidden="false" customHeight="false" outlineLevel="0" collapsed="false">
      <c r="A903" s="61" t="n">
        <v>902</v>
      </c>
      <c r="B903" s="62" t="n">
        <v>43609.4923611111</v>
      </c>
      <c r="C903" s="63" t="n">
        <f aca="false">YEAR(B903)</f>
        <v>2019</v>
      </c>
      <c r="D903" s="32" t="s">
        <v>277</v>
      </c>
      <c r="E903" s="64" t="n">
        <v>11736.75</v>
      </c>
      <c r="F903" s="65" t="n">
        <v>0.015</v>
      </c>
      <c r="G903" s="66" t="n">
        <v>176.05125</v>
      </c>
      <c r="H903" s="67" t="n">
        <f aca="false">E903+IF(D903="Long",1,-1)*G903</f>
        <v>11912.80125</v>
      </c>
      <c r="I903" s="68" t="n">
        <f aca="false">Assumptions!$B$58</f>
        <v>5.35750011455817</v>
      </c>
      <c r="J903" s="68" t="n">
        <f aca="false">INDEX(Yearly!$T$5:$T$22,MATCH(C903,Yearly!$A$5:$A$22,0))</f>
        <v>0.662783519326784</v>
      </c>
      <c r="K903" s="68" t="n">
        <f aca="false">G903-I903-J903</f>
        <v>170.030966366115</v>
      </c>
      <c r="L903" s="69" t="n">
        <f aca="false">(I903+J903)/Assumptions!$B$8</f>
        <v>0.000265456894339683</v>
      </c>
      <c r="M903" s="70" t="n">
        <f aca="false">F903-L903</f>
        <v>0.0147345431056603</v>
      </c>
      <c r="N903" s="71" t="n">
        <f aca="false">G903*Assumptions!$B$7</f>
        <v>1384643.08125</v>
      </c>
      <c r="O903" s="71" t="n">
        <f aca="false">K903*Assumptions!$B$7</f>
        <v>1337293.5504695</v>
      </c>
      <c r="P903" s="68" t="n">
        <f aca="false">P902+G903</f>
        <v>16470.218955</v>
      </c>
      <c r="Q903" s="68" t="n">
        <f aca="false">MAX(Q902,P903)</f>
        <v>16470.218955</v>
      </c>
      <c r="R903" s="68" t="n">
        <f aca="false">Q903-P903</f>
        <v>0</v>
      </c>
      <c r="S903" s="68" t="n">
        <f aca="false">S902+K903</f>
        <v>10977.0139148597</v>
      </c>
      <c r="T903" s="68" t="n">
        <f aca="false">MAX(T902,S903)</f>
        <v>10977.0139148597</v>
      </c>
      <c r="U903" s="68" t="n">
        <f aca="false">T903-S903</f>
        <v>0</v>
      </c>
      <c r="V903" s="70" t="n">
        <f aca="false">V902+F903</f>
        <v>2.5962</v>
      </c>
      <c r="W903" s="70" t="n">
        <f aca="false">MAX(W902,V903)</f>
        <v>2.5962</v>
      </c>
      <c r="X903" s="70" t="n">
        <f aca="false">W903-V903</f>
        <v>0</v>
      </c>
      <c r="Y903" s="70" t="n">
        <f aca="false">Y902+M903</f>
        <v>2.35398397852897</v>
      </c>
      <c r="Z903" s="70" t="n">
        <f aca="false">MAX(Z902,Y903)</f>
        <v>2.35398397852897</v>
      </c>
      <c r="AA903" s="70" t="n">
        <f aca="false">Z903-Y903</f>
        <v>0</v>
      </c>
      <c r="AB903" s="72" t="n">
        <f aca="false">AB902*(1+F903)</f>
        <v>11.9087639757334</v>
      </c>
      <c r="AC903" s="73" t="n">
        <f aca="false">MAX(AC902,AB903)</f>
        <v>11.9087639757334</v>
      </c>
      <c r="AD903" s="70" t="n">
        <f aca="false">1-AB903/AC903</f>
        <v>0</v>
      </c>
      <c r="AE903" s="73" t="n">
        <f aca="false">AE902*(1+M903)</f>
        <v>9.35274908551145</v>
      </c>
      <c r="AF903" s="73" t="n">
        <f aca="false">MAX(AF902,AE903)</f>
        <v>9.35274908551145</v>
      </c>
      <c r="AG903" s="70" t="n">
        <f aca="false">1-AE903/AF903</f>
        <v>0</v>
      </c>
      <c r="AH903" s="74" t="n">
        <f aca="false">IF(R903&gt;0,AH902+1,0)</f>
        <v>0</v>
      </c>
      <c r="AI903" s="74" t="n">
        <f aca="false">IF(U903&gt;0,AI902+1,0)</f>
        <v>0</v>
      </c>
      <c r="AJ903" s="74" t="n">
        <f aca="false">IF(G903&gt;0,AJ902+1,0)</f>
        <v>3</v>
      </c>
      <c r="AK903" s="74" t="n">
        <f aca="false">IF(G903&lt;=0,AK902+1,0)</f>
        <v>0</v>
      </c>
      <c r="AL903" s="74" t="n">
        <f aca="false">IF(K903&gt;0,AL902+1,0)</f>
        <v>2</v>
      </c>
      <c r="AM903" s="74" t="n">
        <f aca="false">IF(K903&lt;=0,AM902+1,0)</f>
        <v>0</v>
      </c>
    </row>
    <row r="904" customFormat="false" ht="15" hidden="false" customHeight="false" outlineLevel="0" collapsed="false">
      <c r="A904" s="61" t="n">
        <v>903</v>
      </c>
      <c r="B904" s="62" t="n">
        <v>43619.3923611111</v>
      </c>
      <c r="C904" s="63" t="n">
        <f aca="false">YEAR(B904)</f>
        <v>2019</v>
      </c>
      <c r="D904" s="32" t="s">
        <v>277</v>
      </c>
      <c r="E904" s="64" t="n">
        <v>11962.5</v>
      </c>
      <c r="F904" s="65" t="n">
        <v>0.0003</v>
      </c>
      <c r="G904" s="66" t="n">
        <v>3.58875</v>
      </c>
      <c r="H904" s="67" t="n">
        <f aca="false">E904+IF(D904="Long",1,-1)*G904</f>
        <v>11966.08875</v>
      </c>
      <c r="I904" s="68" t="n">
        <f aca="false">Assumptions!$B$58</f>
        <v>5.35750011455817</v>
      </c>
      <c r="J904" s="68" t="n">
        <f aca="false">INDEX(Yearly!$T$5:$T$22,MATCH(C904,Yearly!$A$5:$A$22,0))</f>
        <v>0.662783519326784</v>
      </c>
      <c r="K904" s="68" t="n">
        <f aca="false">G904-I904-J904</f>
        <v>-2.43153363388495</v>
      </c>
      <c r="L904" s="69" t="n">
        <f aca="false">(I904+J904)/Assumptions!$B$8</f>
        <v>0.000265456894339683</v>
      </c>
      <c r="M904" s="70" t="n">
        <f aca="false">F904-L904</f>
        <v>3.45431056603171E-005</v>
      </c>
      <c r="N904" s="71" t="n">
        <f aca="false">G904*Assumptions!$B$7</f>
        <v>28225.51875</v>
      </c>
      <c r="O904" s="71" t="n">
        <f aca="false">K904*Assumptions!$B$7</f>
        <v>-19124.0120305051</v>
      </c>
      <c r="P904" s="68" t="n">
        <f aca="false">P903+G904</f>
        <v>16473.807705</v>
      </c>
      <c r="Q904" s="68" t="n">
        <f aca="false">MAX(Q903,P904)</f>
        <v>16473.807705</v>
      </c>
      <c r="R904" s="68" t="n">
        <f aca="false">Q904-P904</f>
        <v>0</v>
      </c>
      <c r="S904" s="68" t="n">
        <f aca="false">S903+K904</f>
        <v>10974.5823812258</v>
      </c>
      <c r="T904" s="68" t="n">
        <f aca="false">MAX(T903,S904)</f>
        <v>10977.0139148597</v>
      </c>
      <c r="U904" s="68" t="n">
        <f aca="false">T904-S904</f>
        <v>2.4315336338841</v>
      </c>
      <c r="V904" s="70" t="n">
        <f aca="false">V903+F904</f>
        <v>2.5965</v>
      </c>
      <c r="W904" s="70" t="n">
        <f aca="false">MAX(W903,V904)</f>
        <v>2.5965</v>
      </c>
      <c r="X904" s="70" t="n">
        <f aca="false">W904-V904</f>
        <v>0</v>
      </c>
      <c r="Y904" s="70" t="n">
        <f aca="false">Y903+M904</f>
        <v>2.35401852163463</v>
      </c>
      <c r="Z904" s="70" t="n">
        <f aca="false">MAX(Z903,Y904)</f>
        <v>2.35401852163463</v>
      </c>
      <c r="AA904" s="70" t="n">
        <f aca="false">Z904-Y904</f>
        <v>0</v>
      </c>
      <c r="AB904" s="72" t="n">
        <f aca="false">AB903*(1+F904)</f>
        <v>11.9123366049262</v>
      </c>
      <c r="AC904" s="73" t="n">
        <f aca="false">MAX(AC903,AB904)</f>
        <v>11.9123366049262</v>
      </c>
      <c r="AD904" s="70" t="n">
        <f aca="false">1-AB904/AC904</f>
        <v>0</v>
      </c>
      <c r="AE904" s="73" t="n">
        <f aca="false">AE903*(1+M904)</f>
        <v>9.35307215851132</v>
      </c>
      <c r="AF904" s="73" t="n">
        <f aca="false">MAX(AF903,AE904)</f>
        <v>9.35307215851132</v>
      </c>
      <c r="AG904" s="70" t="n">
        <f aca="false">1-AE904/AF904</f>
        <v>0</v>
      </c>
      <c r="AH904" s="74" t="n">
        <f aca="false">IF(R904&gt;0,AH903+1,0)</f>
        <v>0</v>
      </c>
      <c r="AI904" s="74" t="n">
        <f aca="false">IF(U904&gt;0,AI903+1,0)</f>
        <v>1</v>
      </c>
      <c r="AJ904" s="74" t="n">
        <f aca="false">IF(G904&gt;0,AJ903+1,0)</f>
        <v>4</v>
      </c>
      <c r="AK904" s="74" t="n">
        <f aca="false">IF(G904&lt;=0,AK903+1,0)</f>
        <v>0</v>
      </c>
      <c r="AL904" s="74" t="n">
        <f aca="false">IF(K904&gt;0,AL903+1,0)</f>
        <v>0</v>
      </c>
      <c r="AM904" s="74" t="n">
        <f aca="false">IF(K904&lt;=0,AM903+1,0)</f>
        <v>1</v>
      </c>
    </row>
    <row r="905" customFormat="false" ht="15" hidden="false" customHeight="false" outlineLevel="0" collapsed="false">
      <c r="A905" s="61" t="n">
        <v>904</v>
      </c>
      <c r="B905" s="62" t="n">
        <v>43626.40625</v>
      </c>
      <c r="C905" s="63" t="n">
        <f aca="false">YEAR(B905)</f>
        <v>2019</v>
      </c>
      <c r="D905" s="32" t="s">
        <v>277</v>
      </c>
      <c r="E905" s="64" t="n">
        <v>11938.9</v>
      </c>
      <c r="F905" s="65" t="n">
        <v>-0.0031</v>
      </c>
      <c r="G905" s="66" t="n">
        <v>-37.01059</v>
      </c>
      <c r="H905" s="67" t="n">
        <f aca="false">E905+IF(D905="Long",1,-1)*G905</f>
        <v>11901.88941</v>
      </c>
      <c r="I905" s="68" t="n">
        <f aca="false">Assumptions!$B$58</f>
        <v>5.35750011455817</v>
      </c>
      <c r="J905" s="68" t="n">
        <f aca="false">INDEX(Yearly!$T$5:$T$22,MATCH(C905,Yearly!$A$5:$A$22,0))</f>
        <v>0.662783519326784</v>
      </c>
      <c r="K905" s="68" t="n">
        <f aca="false">G905-I905-J905</f>
        <v>-43.030873633885</v>
      </c>
      <c r="L905" s="69" t="n">
        <f aca="false">(I905+J905)/Assumptions!$B$8</f>
        <v>0.000265456894339683</v>
      </c>
      <c r="M905" s="70" t="n">
        <f aca="false">F905-L905</f>
        <v>-0.00336545689433968</v>
      </c>
      <c r="N905" s="71" t="n">
        <f aca="false">G905*Assumptions!$B$7</f>
        <v>-291088.29035</v>
      </c>
      <c r="O905" s="71" t="n">
        <f aca="false">K905*Assumptions!$B$7</f>
        <v>-338437.821130505</v>
      </c>
      <c r="P905" s="68" t="n">
        <f aca="false">P904+G905</f>
        <v>16436.797115</v>
      </c>
      <c r="Q905" s="68" t="n">
        <f aca="false">MAX(Q904,P905)</f>
        <v>16473.807705</v>
      </c>
      <c r="R905" s="68" t="n">
        <f aca="false">Q905-P905</f>
        <v>37.0105900000017</v>
      </c>
      <c r="S905" s="68" t="n">
        <f aca="false">S904+K905</f>
        <v>10931.5515075919</v>
      </c>
      <c r="T905" s="68" t="n">
        <f aca="false">MAX(T904,S905)</f>
        <v>10977.0139148597</v>
      </c>
      <c r="U905" s="68" t="n">
        <f aca="false">T905-S905</f>
        <v>45.4624072677689</v>
      </c>
      <c r="V905" s="70" t="n">
        <f aca="false">V904+F905</f>
        <v>2.59340000000001</v>
      </c>
      <c r="W905" s="70" t="n">
        <f aca="false">MAX(W904,V905)</f>
        <v>2.5965</v>
      </c>
      <c r="X905" s="70" t="n">
        <f aca="false">W905-V905</f>
        <v>0.00309999999999988</v>
      </c>
      <c r="Y905" s="70" t="n">
        <f aca="false">Y904+M905</f>
        <v>2.35065306474029</v>
      </c>
      <c r="Z905" s="70" t="n">
        <f aca="false">MAX(Z904,Y905)</f>
        <v>2.35401852163463</v>
      </c>
      <c r="AA905" s="70" t="n">
        <f aca="false">Z905-Y905</f>
        <v>0.00336545689433976</v>
      </c>
      <c r="AB905" s="72" t="n">
        <f aca="false">AB904*(1+F905)</f>
        <v>11.8754083614509</v>
      </c>
      <c r="AC905" s="73" t="n">
        <f aca="false">MAX(AC904,AB905)</f>
        <v>11.9123366049262</v>
      </c>
      <c r="AD905" s="70" t="n">
        <f aca="false">1-AB905/AC905</f>
        <v>0.00309999999999999</v>
      </c>
      <c r="AE905" s="73" t="n">
        <f aca="false">AE904*(1+M905)</f>
        <v>9.32159479733221</v>
      </c>
      <c r="AF905" s="73" t="n">
        <f aca="false">MAX(AF904,AE905)</f>
        <v>9.35307215851132</v>
      </c>
      <c r="AG905" s="70" t="n">
        <f aca="false">1-AE905/AF905</f>
        <v>0.00336545689433954</v>
      </c>
      <c r="AH905" s="74" t="n">
        <f aca="false">IF(R905&gt;0,AH904+1,0)</f>
        <v>1</v>
      </c>
      <c r="AI905" s="74" t="n">
        <f aca="false">IF(U905&gt;0,AI904+1,0)</f>
        <v>2</v>
      </c>
      <c r="AJ905" s="74" t="n">
        <f aca="false">IF(G905&gt;0,AJ904+1,0)</f>
        <v>0</v>
      </c>
      <c r="AK905" s="74" t="n">
        <f aca="false">IF(G905&lt;=0,AK904+1,0)</f>
        <v>1</v>
      </c>
      <c r="AL905" s="74" t="n">
        <f aca="false">IF(K905&gt;0,AL904+1,0)</f>
        <v>0</v>
      </c>
      <c r="AM905" s="74" t="n">
        <f aca="false">IF(K905&lt;=0,AM904+1,0)</f>
        <v>2</v>
      </c>
    </row>
    <row r="906" customFormat="false" ht="15" hidden="false" customHeight="false" outlineLevel="0" collapsed="false">
      <c r="A906" s="61" t="n">
        <v>905</v>
      </c>
      <c r="B906" s="62" t="n">
        <v>43627.3854166667</v>
      </c>
      <c r="C906" s="63" t="n">
        <f aca="false">YEAR(B906)</f>
        <v>2019</v>
      </c>
      <c r="D906" s="32" t="s">
        <v>277</v>
      </c>
      <c r="E906" s="64" t="n">
        <v>11959.95</v>
      </c>
      <c r="F906" s="65" t="n">
        <v>-0.0031</v>
      </c>
      <c r="G906" s="66" t="n">
        <v>-37.075845</v>
      </c>
      <c r="H906" s="67" t="n">
        <f aca="false">E906+IF(D906="Long",1,-1)*G906</f>
        <v>11922.874155</v>
      </c>
      <c r="I906" s="68" t="n">
        <f aca="false">Assumptions!$B$58</f>
        <v>5.35750011455817</v>
      </c>
      <c r="J906" s="68" t="n">
        <f aca="false">INDEX(Yearly!$T$5:$T$22,MATCH(C906,Yearly!$A$5:$A$22,0))</f>
        <v>0.662783519326784</v>
      </c>
      <c r="K906" s="68" t="n">
        <f aca="false">G906-I906-J906</f>
        <v>-43.096128633885</v>
      </c>
      <c r="L906" s="69" t="n">
        <f aca="false">(I906+J906)/Assumptions!$B$8</f>
        <v>0.000265456894339683</v>
      </c>
      <c r="M906" s="70" t="n">
        <f aca="false">F906-L906</f>
        <v>-0.00336545689433968</v>
      </c>
      <c r="N906" s="71" t="n">
        <f aca="false">G906*Assumptions!$B$7</f>
        <v>-291601.520925</v>
      </c>
      <c r="O906" s="71" t="n">
        <f aca="false">K906*Assumptions!$B$7</f>
        <v>-338951.051705505</v>
      </c>
      <c r="P906" s="68" t="n">
        <f aca="false">P905+G906</f>
        <v>16399.72127</v>
      </c>
      <c r="Q906" s="68" t="n">
        <f aca="false">MAX(Q905,P906)</f>
        <v>16473.807705</v>
      </c>
      <c r="R906" s="68" t="n">
        <f aca="false">Q906-P906</f>
        <v>74.0864350000011</v>
      </c>
      <c r="S906" s="68" t="n">
        <f aca="false">S905+K906</f>
        <v>10888.455378958</v>
      </c>
      <c r="T906" s="68" t="n">
        <f aca="false">MAX(T905,S906)</f>
        <v>10977.0139148597</v>
      </c>
      <c r="U906" s="68" t="n">
        <f aca="false">T906-S906</f>
        <v>88.5585359016532</v>
      </c>
      <c r="V906" s="70" t="n">
        <f aca="false">V905+F906</f>
        <v>2.59030000000001</v>
      </c>
      <c r="W906" s="70" t="n">
        <f aca="false">MAX(W905,V906)</f>
        <v>2.5965</v>
      </c>
      <c r="X906" s="70" t="n">
        <f aca="false">W906-V906</f>
        <v>0.00619999999999976</v>
      </c>
      <c r="Y906" s="70" t="n">
        <f aca="false">Y905+M906</f>
        <v>2.34728760784595</v>
      </c>
      <c r="Z906" s="70" t="n">
        <f aca="false">MAX(Z905,Y906)</f>
        <v>2.35401852163463</v>
      </c>
      <c r="AA906" s="70" t="n">
        <f aca="false">Z906-Y906</f>
        <v>0.00673091378867952</v>
      </c>
      <c r="AB906" s="72" t="n">
        <f aca="false">AB905*(1+F906)</f>
        <v>11.8385945955304</v>
      </c>
      <c r="AC906" s="73" t="n">
        <f aca="false">MAX(AC905,AB906)</f>
        <v>11.9123366049262</v>
      </c>
      <c r="AD906" s="70" t="n">
        <f aca="false">1-AB906/AC906</f>
        <v>0.00619038999999999</v>
      </c>
      <c r="AE906" s="73" t="n">
        <f aca="false">AE905*(1+M906)</f>
        <v>9.29022337185528</v>
      </c>
      <c r="AF906" s="73" t="n">
        <f aca="false">MAX(AF905,AE906)</f>
        <v>9.35307215851132</v>
      </c>
      <c r="AG906" s="70" t="n">
        <f aca="false">1-AE906/AF906</f>
        <v>0.0067195874885716</v>
      </c>
      <c r="AH906" s="74" t="n">
        <f aca="false">IF(R906&gt;0,AH905+1,0)</f>
        <v>2</v>
      </c>
      <c r="AI906" s="74" t="n">
        <f aca="false">IF(U906&gt;0,AI905+1,0)</f>
        <v>3</v>
      </c>
      <c r="AJ906" s="74" t="n">
        <f aca="false">IF(G906&gt;0,AJ905+1,0)</f>
        <v>0</v>
      </c>
      <c r="AK906" s="74" t="n">
        <f aca="false">IF(G906&lt;=0,AK905+1,0)</f>
        <v>2</v>
      </c>
      <c r="AL906" s="74" t="n">
        <f aca="false">IF(K906&gt;0,AL905+1,0)</f>
        <v>0</v>
      </c>
      <c r="AM906" s="74" t="n">
        <f aca="false">IF(K906&lt;=0,AM905+1,0)</f>
        <v>3</v>
      </c>
    </row>
    <row r="907" customFormat="false" ht="15" hidden="false" customHeight="false" outlineLevel="0" collapsed="false">
      <c r="A907" s="61" t="n">
        <v>906</v>
      </c>
      <c r="B907" s="62" t="n">
        <v>43629.6145833333</v>
      </c>
      <c r="C907" s="63" t="n">
        <f aca="false">YEAR(B907)</f>
        <v>2019</v>
      </c>
      <c r="D907" s="32" t="s">
        <v>277</v>
      </c>
      <c r="E907" s="64" t="n">
        <v>11899.95</v>
      </c>
      <c r="F907" s="65" t="n">
        <v>-0.0025</v>
      </c>
      <c r="G907" s="66" t="n">
        <v>-29.749875</v>
      </c>
      <c r="H907" s="67" t="n">
        <f aca="false">E907+IF(D907="Long",1,-1)*G907</f>
        <v>11870.200125</v>
      </c>
      <c r="I907" s="68" t="n">
        <f aca="false">Assumptions!$B$58</f>
        <v>5.35750011455817</v>
      </c>
      <c r="J907" s="68" t="n">
        <f aca="false">INDEX(Yearly!$T$5:$T$22,MATCH(C907,Yearly!$A$5:$A$22,0))</f>
        <v>0.662783519326784</v>
      </c>
      <c r="K907" s="68" t="n">
        <f aca="false">G907-I907-J907</f>
        <v>-35.770158633885</v>
      </c>
      <c r="L907" s="69" t="n">
        <f aca="false">(I907+J907)/Assumptions!$B$8</f>
        <v>0.000265456894339683</v>
      </c>
      <c r="M907" s="70" t="n">
        <f aca="false">F907-L907</f>
        <v>-0.00276545689433968</v>
      </c>
      <c r="N907" s="71" t="n">
        <f aca="false">G907*Assumptions!$B$7</f>
        <v>-233982.766875</v>
      </c>
      <c r="O907" s="71" t="n">
        <f aca="false">K907*Assumptions!$B$7</f>
        <v>-281332.297655505</v>
      </c>
      <c r="P907" s="68" t="n">
        <f aca="false">P906+G907</f>
        <v>16369.971395</v>
      </c>
      <c r="Q907" s="68" t="n">
        <f aca="false">MAX(Q906,P907)</f>
        <v>16473.807705</v>
      </c>
      <c r="R907" s="68" t="n">
        <f aca="false">Q907-P907</f>
        <v>103.836310000001</v>
      </c>
      <c r="S907" s="68" t="n">
        <f aca="false">S906+K907</f>
        <v>10852.6852203241</v>
      </c>
      <c r="T907" s="68" t="n">
        <f aca="false">MAX(T906,S907)</f>
        <v>10977.0139148597</v>
      </c>
      <c r="U907" s="68" t="n">
        <f aca="false">T907-S907</f>
        <v>124.328694535538</v>
      </c>
      <c r="V907" s="70" t="n">
        <f aca="false">V906+F907</f>
        <v>2.58780000000001</v>
      </c>
      <c r="W907" s="70" t="n">
        <f aca="false">MAX(W906,V907)</f>
        <v>2.5965</v>
      </c>
      <c r="X907" s="70" t="n">
        <f aca="false">W907-V907</f>
        <v>0.00869999999999971</v>
      </c>
      <c r="Y907" s="70" t="n">
        <f aca="false">Y906+M907</f>
        <v>2.34452215095161</v>
      </c>
      <c r="Z907" s="70" t="n">
        <f aca="false">MAX(Z906,Y907)</f>
        <v>2.35401852163463</v>
      </c>
      <c r="AA907" s="70" t="n">
        <f aca="false">Z907-Y907</f>
        <v>0.00949637068301934</v>
      </c>
      <c r="AB907" s="72" t="n">
        <f aca="false">AB906*(1+F907)</f>
        <v>11.8089981090416</v>
      </c>
      <c r="AC907" s="73" t="n">
        <f aca="false">MAX(AC906,AB907)</f>
        <v>11.9123366049262</v>
      </c>
      <c r="AD907" s="70" t="n">
        <f aca="false">1-AB907/AC907</f>
        <v>0.00867491402499998</v>
      </c>
      <c r="AE907" s="73" t="n">
        <f aca="false">AE906*(1+M907)</f>
        <v>9.26453165958163</v>
      </c>
      <c r="AF907" s="73" t="n">
        <f aca="false">MAX(AF906,AE907)</f>
        <v>9.35307215851132</v>
      </c>
      <c r="AG907" s="70" t="n">
        <f aca="false">1-AE907/AF907</f>
        <v>0.00946646165336407</v>
      </c>
      <c r="AH907" s="74" t="n">
        <f aca="false">IF(R907&gt;0,AH906+1,0)</f>
        <v>3</v>
      </c>
      <c r="AI907" s="74" t="n">
        <f aca="false">IF(U907&gt;0,AI906+1,0)</f>
        <v>4</v>
      </c>
      <c r="AJ907" s="74" t="n">
        <f aca="false">IF(G907&gt;0,AJ906+1,0)</f>
        <v>0</v>
      </c>
      <c r="AK907" s="74" t="n">
        <f aca="false">IF(G907&lt;=0,AK906+1,0)</f>
        <v>3</v>
      </c>
      <c r="AL907" s="74" t="n">
        <f aca="false">IF(K907&gt;0,AL906+1,0)</f>
        <v>0</v>
      </c>
      <c r="AM907" s="74" t="n">
        <f aca="false">IF(K907&lt;=0,AM906+1,0)</f>
        <v>4</v>
      </c>
    </row>
    <row r="908" customFormat="false" ht="15" hidden="false" customHeight="false" outlineLevel="0" collapsed="false">
      <c r="A908" s="61" t="n">
        <v>907</v>
      </c>
      <c r="B908" s="62" t="n">
        <v>43635.40625</v>
      </c>
      <c r="C908" s="63" t="n">
        <f aca="false">YEAR(B908)</f>
        <v>2019</v>
      </c>
      <c r="D908" s="32" t="s">
        <v>277</v>
      </c>
      <c r="E908" s="64" t="n">
        <v>11781.8</v>
      </c>
      <c r="F908" s="65" t="n">
        <v>-0.0054</v>
      </c>
      <c r="G908" s="66" t="n">
        <v>-63.62172</v>
      </c>
      <c r="H908" s="67" t="n">
        <f aca="false">E908+IF(D908="Long",1,-1)*G908</f>
        <v>11718.17828</v>
      </c>
      <c r="I908" s="68" t="n">
        <f aca="false">Assumptions!$B$58</f>
        <v>5.35750011455817</v>
      </c>
      <c r="J908" s="68" t="n">
        <f aca="false">INDEX(Yearly!$T$5:$T$22,MATCH(C908,Yearly!$A$5:$A$22,0))</f>
        <v>0.662783519326784</v>
      </c>
      <c r="K908" s="68" t="n">
        <f aca="false">G908-I908-J908</f>
        <v>-69.642003633885</v>
      </c>
      <c r="L908" s="69" t="n">
        <f aca="false">(I908+J908)/Assumptions!$B$8</f>
        <v>0.000265456894339683</v>
      </c>
      <c r="M908" s="70" t="n">
        <f aca="false">F908-L908</f>
        <v>-0.00566545689433968</v>
      </c>
      <c r="N908" s="71" t="n">
        <f aca="false">G908*Assumptions!$B$7</f>
        <v>-500384.8278</v>
      </c>
      <c r="O908" s="71" t="n">
        <f aca="false">K908*Assumptions!$B$7</f>
        <v>-547734.358580505</v>
      </c>
      <c r="P908" s="68" t="n">
        <f aca="false">P907+G908</f>
        <v>16306.349675</v>
      </c>
      <c r="Q908" s="68" t="n">
        <f aca="false">MAX(Q907,P908)</f>
        <v>16473.807705</v>
      </c>
      <c r="R908" s="68" t="n">
        <f aca="false">Q908-P908</f>
        <v>167.45803</v>
      </c>
      <c r="S908" s="68" t="n">
        <f aca="false">S907+K908</f>
        <v>10783.0432166902</v>
      </c>
      <c r="T908" s="68" t="n">
        <f aca="false">MAX(T907,S908)</f>
        <v>10977.0139148597</v>
      </c>
      <c r="U908" s="68" t="n">
        <f aca="false">T908-S908</f>
        <v>193.970698169422</v>
      </c>
      <c r="V908" s="70" t="n">
        <f aca="false">V907+F908</f>
        <v>2.58240000000001</v>
      </c>
      <c r="W908" s="70" t="n">
        <f aca="false">MAX(W907,V908)</f>
        <v>2.5965</v>
      </c>
      <c r="X908" s="70" t="n">
        <f aca="false">W908-V908</f>
        <v>0.0140999999999996</v>
      </c>
      <c r="Y908" s="70" t="n">
        <f aca="false">Y907+M908</f>
        <v>2.33885669405727</v>
      </c>
      <c r="Z908" s="70" t="n">
        <f aca="false">MAX(Z907,Y908)</f>
        <v>2.35401852163463</v>
      </c>
      <c r="AA908" s="70" t="n">
        <f aca="false">Z908-Y908</f>
        <v>0.0151618275773591</v>
      </c>
      <c r="AB908" s="72" t="n">
        <f aca="false">AB907*(1+F908)</f>
        <v>11.7452295192527</v>
      </c>
      <c r="AC908" s="73" t="n">
        <f aca="false">MAX(AC907,AB908)</f>
        <v>11.9123366049262</v>
      </c>
      <c r="AD908" s="70" t="n">
        <f aca="false">1-AB908/AC908</f>
        <v>0.0140280694892649</v>
      </c>
      <c r="AE908" s="73" t="n">
        <f aca="false">AE907*(1+M908)</f>
        <v>9.21204385481802</v>
      </c>
      <c r="AF908" s="73" t="n">
        <f aca="false">MAX(AF907,AE908)</f>
        <v>9.35307215851132</v>
      </c>
      <c r="AG908" s="70" t="n">
        <f aca="false">1-AE908/AF908</f>
        <v>0.0150782867172647</v>
      </c>
      <c r="AH908" s="74" t="n">
        <f aca="false">IF(R908&gt;0,AH907+1,0)</f>
        <v>4</v>
      </c>
      <c r="AI908" s="74" t="n">
        <f aca="false">IF(U908&gt;0,AI907+1,0)</f>
        <v>5</v>
      </c>
      <c r="AJ908" s="74" t="n">
        <f aca="false">IF(G908&gt;0,AJ907+1,0)</f>
        <v>0</v>
      </c>
      <c r="AK908" s="74" t="n">
        <f aca="false">IF(G908&lt;=0,AK907+1,0)</f>
        <v>4</v>
      </c>
      <c r="AL908" s="74" t="n">
        <f aca="false">IF(K908&gt;0,AL907+1,0)</f>
        <v>0</v>
      </c>
      <c r="AM908" s="74" t="n">
        <f aca="false">IF(K908&lt;=0,AM907+1,0)</f>
        <v>5</v>
      </c>
    </row>
    <row r="909" customFormat="false" ht="15" hidden="false" customHeight="false" outlineLevel="0" collapsed="false">
      <c r="A909" s="61" t="n">
        <v>908</v>
      </c>
      <c r="B909" s="62" t="n">
        <v>43635.4930555556</v>
      </c>
      <c r="C909" s="63" t="n">
        <f aca="false">YEAR(B909)</f>
        <v>2019</v>
      </c>
      <c r="D909" s="32" t="s">
        <v>276</v>
      </c>
      <c r="E909" s="64" t="n">
        <v>11718.6</v>
      </c>
      <c r="F909" s="65" t="n">
        <v>-0.0043</v>
      </c>
      <c r="G909" s="66" t="n">
        <v>-50.38998</v>
      </c>
      <c r="H909" s="67" t="n">
        <f aca="false">E909+IF(D909="Long",1,-1)*G909</f>
        <v>11768.98998</v>
      </c>
      <c r="I909" s="68" t="n">
        <f aca="false">Assumptions!$B$58</f>
        <v>5.35750011455817</v>
      </c>
      <c r="J909" s="68" t="n">
        <f aca="false">INDEX(Yearly!$T$5:$T$22,MATCH(C909,Yearly!$A$5:$A$22,0))</f>
        <v>0.662783519326784</v>
      </c>
      <c r="K909" s="68" t="n">
        <f aca="false">G909-I909-J909</f>
        <v>-56.410263633885</v>
      </c>
      <c r="L909" s="69" t="n">
        <f aca="false">(I909+J909)/Assumptions!$B$8</f>
        <v>0.000265456894339683</v>
      </c>
      <c r="M909" s="70" t="n">
        <f aca="false">F909-L909</f>
        <v>-0.00456545689433968</v>
      </c>
      <c r="N909" s="71" t="n">
        <f aca="false">G909*Assumptions!$B$7</f>
        <v>-396317.1927</v>
      </c>
      <c r="O909" s="71" t="n">
        <f aca="false">K909*Assumptions!$B$7</f>
        <v>-443666.723480505</v>
      </c>
      <c r="P909" s="68" t="n">
        <f aca="false">P908+G909</f>
        <v>16255.959695</v>
      </c>
      <c r="Q909" s="68" t="n">
        <f aca="false">MAX(Q908,P909)</f>
        <v>16473.807705</v>
      </c>
      <c r="R909" s="68" t="n">
        <f aca="false">Q909-P909</f>
        <v>217.84801</v>
      </c>
      <c r="S909" s="68" t="n">
        <f aca="false">S908+K909</f>
        <v>10726.6329530564</v>
      </c>
      <c r="T909" s="68" t="n">
        <f aca="false">MAX(T908,S909)</f>
        <v>10977.0139148597</v>
      </c>
      <c r="U909" s="68" t="n">
        <f aca="false">T909-S909</f>
        <v>250.380961803307</v>
      </c>
      <c r="V909" s="70" t="n">
        <f aca="false">V908+F909</f>
        <v>2.57810000000001</v>
      </c>
      <c r="W909" s="70" t="n">
        <f aca="false">MAX(W908,V909)</f>
        <v>2.5965</v>
      </c>
      <c r="X909" s="70" t="n">
        <f aca="false">W909-V909</f>
        <v>0.0183999999999998</v>
      </c>
      <c r="Y909" s="70" t="n">
        <f aca="false">Y908+M909</f>
        <v>2.33429123716293</v>
      </c>
      <c r="Z909" s="70" t="n">
        <f aca="false">MAX(Z908,Y909)</f>
        <v>2.35401852163463</v>
      </c>
      <c r="AA909" s="70" t="n">
        <f aca="false">Z909-Y909</f>
        <v>0.0197272844716987</v>
      </c>
      <c r="AB909" s="72" t="n">
        <f aca="false">AB908*(1+F909)</f>
        <v>11.69472503232</v>
      </c>
      <c r="AC909" s="73" t="n">
        <f aca="false">MAX(AC908,AB909)</f>
        <v>11.9123366049262</v>
      </c>
      <c r="AD909" s="70" t="n">
        <f aca="false">1-AB909/AC909</f>
        <v>0.018267748790461</v>
      </c>
      <c r="AE909" s="73" t="n">
        <f aca="false">AE908*(1+M909)</f>
        <v>9.16998666569008</v>
      </c>
      <c r="AF909" s="73" t="n">
        <f aca="false">MAX(AF908,AE909)</f>
        <v>9.35307215851132</v>
      </c>
      <c r="AG909" s="70" t="n">
        <f aca="false">1-AE909/AF909</f>
        <v>0.0195749043435565</v>
      </c>
      <c r="AH909" s="74" t="n">
        <f aca="false">IF(R909&gt;0,AH908+1,0)</f>
        <v>5</v>
      </c>
      <c r="AI909" s="74" t="n">
        <f aca="false">IF(U909&gt;0,AI908+1,0)</f>
        <v>6</v>
      </c>
      <c r="AJ909" s="74" t="n">
        <f aca="false">IF(G909&gt;0,AJ908+1,0)</f>
        <v>0</v>
      </c>
      <c r="AK909" s="74" t="n">
        <f aca="false">IF(G909&lt;=0,AK908+1,0)</f>
        <v>5</v>
      </c>
      <c r="AL909" s="74" t="n">
        <f aca="false">IF(K909&gt;0,AL908+1,0)</f>
        <v>0</v>
      </c>
      <c r="AM909" s="74" t="n">
        <f aca="false">IF(K909&lt;=0,AM908+1,0)</f>
        <v>6</v>
      </c>
    </row>
    <row r="910" customFormat="false" ht="15" hidden="false" customHeight="false" outlineLevel="0" collapsed="false">
      <c r="A910" s="61" t="n">
        <v>909</v>
      </c>
      <c r="B910" s="62" t="n">
        <v>43636.59375</v>
      </c>
      <c r="C910" s="63" t="n">
        <f aca="false">YEAR(B910)</f>
        <v>2019</v>
      </c>
      <c r="D910" s="32" t="s">
        <v>277</v>
      </c>
      <c r="E910" s="64" t="n">
        <v>11769.3</v>
      </c>
      <c r="F910" s="65" t="n">
        <v>-0.0035</v>
      </c>
      <c r="G910" s="66" t="n">
        <v>-41.19255</v>
      </c>
      <c r="H910" s="67" t="n">
        <f aca="false">E910+IF(D910="Long",1,-1)*G910</f>
        <v>11728.10745</v>
      </c>
      <c r="I910" s="68" t="n">
        <f aca="false">Assumptions!$B$58</f>
        <v>5.35750011455817</v>
      </c>
      <c r="J910" s="68" t="n">
        <f aca="false">INDEX(Yearly!$T$5:$T$22,MATCH(C910,Yearly!$A$5:$A$22,0))</f>
        <v>0.662783519326784</v>
      </c>
      <c r="K910" s="68" t="n">
        <f aca="false">G910-I910-J910</f>
        <v>-47.212833633885</v>
      </c>
      <c r="L910" s="69" t="n">
        <f aca="false">(I910+J910)/Assumptions!$B$8</f>
        <v>0.000265456894339683</v>
      </c>
      <c r="M910" s="70" t="n">
        <f aca="false">F910-L910</f>
        <v>-0.00376545689433968</v>
      </c>
      <c r="N910" s="71" t="n">
        <f aca="false">G910*Assumptions!$B$7</f>
        <v>-323979.40575</v>
      </c>
      <c r="O910" s="71" t="n">
        <f aca="false">K910*Assumptions!$B$7</f>
        <v>-371328.936530505</v>
      </c>
      <c r="P910" s="68" t="n">
        <f aca="false">P909+G910</f>
        <v>16214.767145</v>
      </c>
      <c r="Q910" s="68" t="n">
        <f aca="false">MAX(Q909,P910)</f>
        <v>16473.807705</v>
      </c>
      <c r="R910" s="68" t="n">
        <f aca="false">Q910-P910</f>
        <v>259.040559999999</v>
      </c>
      <c r="S910" s="68" t="n">
        <f aca="false">S909+K910</f>
        <v>10679.4201194225</v>
      </c>
      <c r="T910" s="68" t="n">
        <f aca="false">MAX(T909,S910)</f>
        <v>10977.0139148597</v>
      </c>
      <c r="U910" s="68" t="n">
        <f aca="false">T910-S910</f>
        <v>297.593795437191</v>
      </c>
      <c r="V910" s="70" t="n">
        <f aca="false">V909+F910</f>
        <v>2.57460000000001</v>
      </c>
      <c r="W910" s="70" t="n">
        <f aca="false">MAX(W909,V910)</f>
        <v>2.5965</v>
      </c>
      <c r="X910" s="70" t="n">
        <f aca="false">W910-V910</f>
        <v>0.0218999999999996</v>
      </c>
      <c r="Y910" s="70" t="n">
        <f aca="false">Y909+M910</f>
        <v>2.33052578026859</v>
      </c>
      <c r="Z910" s="70" t="n">
        <f aca="false">MAX(Z909,Y910)</f>
        <v>2.35401852163463</v>
      </c>
      <c r="AA910" s="70" t="n">
        <f aca="false">Z910-Y910</f>
        <v>0.0234927413660384</v>
      </c>
      <c r="AB910" s="72" t="n">
        <f aca="false">AB909*(1+F910)</f>
        <v>11.6537934947068</v>
      </c>
      <c r="AC910" s="73" t="n">
        <f aca="false">MAX(AC909,AB910)</f>
        <v>11.9123366049262</v>
      </c>
      <c r="AD910" s="70" t="n">
        <f aca="false">1-AB910/AC910</f>
        <v>0.0217038116696943</v>
      </c>
      <c r="AE910" s="73" t="n">
        <f aca="false">AE909*(1+M910)</f>
        <v>9.13545747617876</v>
      </c>
      <c r="AF910" s="73" t="n">
        <f aca="false">MAX(AF909,AE910)</f>
        <v>9.35307215851132</v>
      </c>
      <c r="AG910" s="70" t="n">
        <f aca="false">1-AE910/AF910</f>
        <v>0.0232666527793798</v>
      </c>
      <c r="AH910" s="74" t="n">
        <f aca="false">IF(R910&gt;0,AH909+1,0)</f>
        <v>6</v>
      </c>
      <c r="AI910" s="74" t="n">
        <f aca="false">IF(U910&gt;0,AI909+1,0)</f>
        <v>7</v>
      </c>
      <c r="AJ910" s="74" t="n">
        <f aca="false">IF(G910&gt;0,AJ909+1,0)</f>
        <v>0</v>
      </c>
      <c r="AK910" s="74" t="n">
        <f aca="false">IF(G910&lt;=0,AK909+1,0)</f>
        <v>6</v>
      </c>
      <c r="AL910" s="74" t="n">
        <f aca="false">IF(K910&gt;0,AL909+1,0)</f>
        <v>0</v>
      </c>
      <c r="AM910" s="74" t="n">
        <f aca="false">IF(K910&lt;=0,AM909+1,0)</f>
        <v>7</v>
      </c>
    </row>
    <row r="911" customFormat="false" ht="15" hidden="false" customHeight="false" outlineLevel="0" collapsed="false">
      <c r="A911" s="61" t="n">
        <v>910</v>
      </c>
      <c r="B911" s="62" t="n">
        <v>43637.59375</v>
      </c>
      <c r="C911" s="63" t="n">
        <f aca="false">YEAR(B911)</f>
        <v>2019</v>
      </c>
      <c r="D911" s="32" t="s">
        <v>276</v>
      </c>
      <c r="E911" s="64" t="n">
        <v>11728</v>
      </c>
      <c r="F911" s="65" t="n">
        <v>-0.0017</v>
      </c>
      <c r="G911" s="66" t="n">
        <v>-19.9376</v>
      </c>
      <c r="H911" s="67" t="n">
        <f aca="false">E911+IF(D911="Long",1,-1)*G911</f>
        <v>11747.9376</v>
      </c>
      <c r="I911" s="68" t="n">
        <f aca="false">Assumptions!$B$58</f>
        <v>5.35750011455817</v>
      </c>
      <c r="J911" s="68" t="n">
        <f aca="false">INDEX(Yearly!$T$5:$T$22,MATCH(C911,Yearly!$A$5:$A$22,0))</f>
        <v>0.662783519326784</v>
      </c>
      <c r="K911" s="68" t="n">
        <f aca="false">G911-I911-J911</f>
        <v>-25.957883633885</v>
      </c>
      <c r="L911" s="69" t="n">
        <f aca="false">(I911+J911)/Assumptions!$B$8</f>
        <v>0.000265456894339683</v>
      </c>
      <c r="M911" s="70" t="n">
        <f aca="false">F911-L911</f>
        <v>-0.00196545689433968</v>
      </c>
      <c r="N911" s="71" t="n">
        <f aca="false">G911*Assumptions!$B$7</f>
        <v>-156809.224</v>
      </c>
      <c r="O911" s="71" t="n">
        <f aca="false">K911*Assumptions!$B$7</f>
        <v>-204158.754780505</v>
      </c>
      <c r="P911" s="68" t="n">
        <f aca="false">P910+G911</f>
        <v>16194.829545</v>
      </c>
      <c r="Q911" s="68" t="n">
        <f aca="false">MAX(Q910,P911)</f>
        <v>16473.807705</v>
      </c>
      <c r="R911" s="68" t="n">
        <f aca="false">Q911-P911</f>
        <v>278.978159999999</v>
      </c>
      <c r="S911" s="68" t="n">
        <f aca="false">S910+K911</f>
        <v>10653.4622357886</v>
      </c>
      <c r="T911" s="68" t="n">
        <f aca="false">MAX(T910,S911)</f>
        <v>10977.0139148597</v>
      </c>
      <c r="U911" s="68" t="n">
        <f aca="false">T911-S911</f>
        <v>323.551679071075</v>
      </c>
      <c r="V911" s="70" t="n">
        <f aca="false">V910+F911</f>
        <v>2.57290000000001</v>
      </c>
      <c r="W911" s="70" t="n">
        <f aca="false">MAX(W910,V911)</f>
        <v>2.5965</v>
      </c>
      <c r="X911" s="70" t="n">
        <f aca="false">W911-V911</f>
        <v>0.0235999999999996</v>
      </c>
      <c r="Y911" s="70" t="n">
        <f aca="false">Y910+M911</f>
        <v>2.32856032337426</v>
      </c>
      <c r="Z911" s="70" t="n">
        <f aca="false">MAX(Z910,Y911)</f>
        <v>2.35401852163463</v>
      </c>
      <c r="AA911" s="70" t="n">
        <f aca="false">Z911-Y911</f>
        <v>0.0254581982603779</v>
      </c>
      <c r="AB911" s="72" t="n">
        <f aca="false">AB910*(1+F911)</f>
        <v>11.6339820457658</v>
      </c>
      <c r="AC911" s="73" t="n">
        <f aca="false">MAX(AC910,AB911)</f>
        <v>11.9123366049262</v>
      </c>
      <c r="AD911" s="70" t="n">
        <f aca="false">1-AB911/AC911</f>
        <v>0.0233669151898559</v>
      </c>
      <c r="AE911" s="73" t="n">
        <f aca="false">AE910*(1+M911)</f>
        <v>9.11750212829925</v>
      </c>
      <c r="AF911" s="73" t="n">
        <f aca="false">MAX(AF910,AE911)</f>
        <v>9.35307215851132</v>
      </c>
      <c r="AG911" s="70" t="n">
        <f aca="false">1-AE911/AF911</f>
        <v>0.0251863800706059</v>
      </c>
      <c r="AH911" s="74" t="n">
        <f aca="false">IF(R911&gt;0,AH910+1,0)</f>
        <v>7</v>
      </c>
      <c r="AI911" s="74" t="n">
        <f aca="false">IF(U911&gt;0,AI910+1,0)</f>
        <v>8</v>
      </c>
      <c r="AJ911" s="74" t="n">
        <f aca="false">IF(G911&gt;0,AJ910+1,0)</f>
        <v>0</v>
      </c>
      <c r="AK911" s="74" t="n">
        <f aca="false">IF(G911&lt;=0,AK910+1,0)</f>
        <v>7</v>
      </c>
      <c r="AL911" s="74" t="n">
        <f aca="false">IF(K911&gt;0,AL910+1,0)</f>
        <v>0</v>
      </c>
      <c r="AM911" s="74" t="n">
        <f aca="false">IF(K911&lt;=0,AM910+1,0)</f>
        <v>8</v>
      </c>
    </row>
    <row r="912" customFormat="false" ht="15" hidden="false" customHeight="false" outlineLevel="0" collapsed="false">
      <c r="A912" s="61" t="n">
        <v>911</v>
      </c>
      <c r="B912" s="62" t="n">
        <v>43641.5520833333</v>
      </c>
      <c r="C912" s="63" t="n">
        <f aca="false">YEAR(B912)</f>
        <v>2019</v>
      </c>
      <c r="D912" s="32" t="s">
        <v>277</v>
      </c>
      <c r="E912" s="64" t="n">
        <v>11747.9</v>
      </c>
      <c r="F912" s="65" t="n">
        <v>0.0056</v>
      </c>
      <c r="G912" s="66" t="n">
        <v>65.78824</v>
      </c>
      <c r="H912" s="67" t="n">
        <f aca="false">E912+IF(D912="Long",1,-1)*G912</f>
        <v>11813.68824</v>
      </c>
      <c r="I912" s="68" t="n">
        <f aca="false">Assumptions!$B$58</f>
        <v>5.35750011455817</v>
      </c>
      <c r="J912" s="68" t="n">
        <f aca="false">INDEX(Yearly!$T$5:$T$22,MATCH(C912,Yearly!$A$5:$A$22,0))</f>
        <v>0.662783519326784</v>
      </c>
      <c r="K912" s="68" t="n">
        <f aca="false">G912-I912-J912</f>
        <v>59.767956366115</v>
      </c>
      <c r="L912" s="69" t="n">
        <f aca="false">(I912+J912)/Assumptions!$B$8</f>
        <v>0.000265456894339683</v>
      </c>
      <c r="M912" s="70" t="n">
        <f aca="false">F912-L912</f>
        <v>0.00533454310566032</v>
      </c>
      <c r="N912" s="71" t="n">
        <f aca="false">G912*Assumptions!$B$7</f>
        <v>517424.5076</v>
      </c>
      <c r="O912" s="71" t="n">
        <f aca="false">K912*Assumptions!$B$7</f>
        <v>470074.976819495</v>
      </c>
      <c r="P912" s="68" t="n">
        <f aca="false">P911+G912</f>
        <v>16260.617785</v>
      </c>
      <c r="Q912" s="68" t="n">
        <f aca="false">MAX(Q911,P912)</f>
        <v>16473.807705</v>
      </c>
      <c r="R912" s="68" t="n">
        <f aca="false">Q912-P912</f>
        <v>213.189919999999</v>
      </c>
      <c r="S912" s="68" t="n">
        <f aca="false">S911+K912</f>
        <v>10713.2301921547</v>
      </c>
      <c r="T912" s="68" t="n">
        <f aca="false">MAX(T911,S912)</f>
        <v>10977.0139148597</v>
      </c>
      <c r="U912" s="68" t="n">
        <f aca="false">T912-S912</f>
        <v>263.78372270496</v>
      </c>
      <c r="V912" s="70" t="n">
        <f aca="false">V911+F912</f>
        <v>2.57850000000001</v>
      </c>
      <c r="W912" s="70" t="n">
        <f aca="false">MAX(W911,V912)</f>
        <v>2.5965</v>
      </c>
      <c r="X912" s="70" t="n">
        <f aca="false">W912-V912</f>
        <v>0.0179999999999998</v>
      </c>
      <c r="Y912" s="70" t="n">
        <f aca="false">Y911+M912</f>
        <v>2.33389486647992</v>
      </c>
      <c r="Z912" s="70" t="n">
        <f aca="false">MAX(Z911,Y912)</f>
        <v>2.35401852163463</v>
      </c>
      <c r="AA912" s="70" t="n">
        <f aca="false">Z912-Y912</f>
        <v>0.0201236551547175</v>
      </c>
      <c r="AB912" s="72" t="n">
        <f aca="false">AB911*(1+F912)</f>
        <v>11.6991323452221</v>
      </c>
      <c r="AC912" s="73" t="n">
        <f aca="false">MAX(AC911,AB912)</f>
        <v>11.9123366049262</v>
      </c>
      <c r="AD912" s="70" t="n">
        <f aca="false">1-AB912/AC912</f>
        <v>0.017897769914919</v>
      </c>
      <c r="AE912" s="73" t="n">
        <f aca="false">AE911*(1+M912)</f>
        <v>9.16613983641862</v>
      </c>
      <c r="AF912" s="73" t="n">
        <f aca="false">MAX(AF911,AE912)</f>
        <v>9.35307215851132</v>
      </c>
      <c r="AG912" s="70" t="n">
        <f aca="false">1-AE912/AF912</f>
        <v>0.0199861947951077</v>
      </c>
      <c r="AH912" s="74" t="n">
        <f aca="false">IF(R912&gt;0,AH911+1,0)</f>
        <v>8</v>
      </c>
      <c r="AI912" s="74" t="n">
        <f aca="false">IF(U912&gt;0,AI911+1,0)</f>
        <v>9</v>
      </c>
      <c r="AJ912" s="74" t="n">
        <f aca="false">IF(G912&gt;0,AJ911+1,0)</f>
        <v>1</v>
      </c>
      <c r="AK912" s="74" t="n">
        <f aca="false">IF(G912&lt;=0,AK911+1,0)</f>
        <v>0</v>
      </c>
      <c r="AL912" s="74" t="n">
        <f aca="false">IF(K912&gt;0,AL911+1,0)</f>
        <v>1</v>
      </c>
      <c r="AM912" s="74" t="n">
        <f aca="false">IF(K912&lt;=0,AM911+1,0)</f>
        <v>0</v>
      </c>
    </row>
    <row r="913" customFormat="false" ht="15" hidden="false" customHeight="false" outlineLevel="0" collapsed="false">
      <c r="A913" s="61" t="n">
        <v>912</v>
      </c>
      <c r="B913" s="62" t="n">
        <v>43644.5104166667</v>
      </c>
      <c r="C913" s="63" t="n">
        <f aca="false">YEAR(B913)</f>
        <v>2019</v>
      </c>
      <c r="D913" s="32" t="s">
        <v>276</v>
      </c>
      <c r="E913" s="64" t="n">
        <v>11813.55</v>
      </c>
      <c r="F913" s="65" t="n">
        <v>-0.0026</v>
      </c>
      <c r="G913" s="66" t="n">
        <v>-30.71523</v>
      </c>
      <c r="H913" s="67" t="n">
        <f aca="false">E913+IF(D913="Long",1,-1)*G913</f>
        <v>11844.26523</v>
      </c>
      <c r="I913" s="68" t="n">
        <f aca="false">Assumptions!$B$58</f>
        <v>5.35750011455817</v>
      </c>
      <c r="J913" s="68" t="n">
        <f aca="false">INDEX(Yearly!$T$5:$T$22,MATCH(C913,Yearly!$A$5:$A$22,0))</f>
        <v>0.662783519326784</v>
      </c>
      <c r="K913" s="68" t="n">
        <f aca="false">G913-I913-J913</f>
        <v>-36.735513633885</v>
      </c>
      <c r="L913" s="69" t="n">
        <f aca="false">(I913+J913)/Assumptions!$B$8</f>
        <v>0.000265456894339683</v>
      </c>
      <c r="M913" s="70" t="n">
        <f aca="false">F913-L913</f>
        <v>-0.00286545689433968</v>
      </c>
      <c r="N913" s="71" t="n">
        <f aca="false">G913*Assumptions!$B$7</f>
        <v>-241575.28395</v>
      </c>
      <c r="O913" s="71" t="n">
        <f aca="false">K913*Assumptions!$B$7</f>
        <v>-288924.814730505</v>
      </c>
      <c r="P913" s="68" t="n">
        <f aca="false">P912+G913</f>
        <v>16229.902555</v>
      </c>
      <c r="Q913" s="68" t="n">
        <f aca="false">MAX(Q912,P913)</f>
        <v>16473.807705</v>
      </c>
      <c r="R913" s="68" t="n">
        <f aca="false">Q913-P913</f>
        <v>243.905149999999</v>
      </c>
      <c r="S913" s="68" t="n">
        <f aca="false">S912+K913</f>
        <v>10676.4946785208</v>
      </c>
      <c r="T913" s="68" t="n">
        <f aca="false">MAX(T912,S913)</f>
        <v>10977.0139148597</v>
      </c>
      <c r="U913" s="68" t="n">
        <f aca="false">T913-S913</f>
        <v>300.519236338845</v>
      </c>
      <c r="V913" s="70" t="n">
        <f aca="false">V912+F913</f>
        <v>2.5759</v>
      </c>
      <c r="W913" s="70" t="n">
        <f aca="false">MAX(W912,V913)</f>
        <v>2.5965</v>
      </c>
      <c r="X913" s="70" t="n">
        <f aca="false">W913-V913</f>
        <v>0.0206</v>
      </c>
      <c r="Y913" s="70" t="n">
        <f aca="false">Y912+M913</f>
        <v>2.33102940958558</v>
      </c>
      <c r="Z913" s="70" t="n">
        <f aca="false">MAX(Z912,Y913)</f>
        <v>2.35401852163463</v>
      </c>
      <c r="AA913" s="70" t="n">
        <f aca="false">Z913-Y913</f>
        <v>0.0229891120490571</v>
      </c>
      <c r="AB913" s="72" t="n">
        <f aca="false">AB912*(1+F913)</f>
        <v>11.6687146011246</v>
      </c>
      <c r="AC913" s="73" t="n">
        <f aca="false">MAX(AC912,AB913)</f>
        <v>11.9123366049262</v>
      </c>
      <c r="AD913" s="70" t="n">
        <f aca="false">1-AB913/AC913</f>
        <v>0.0204512357131402</v>
      </c>
      <c r="AE913" s="73" t="n">
        <f aca="false">AE912*(1+M913)</f>
        <v>9.13987465782987</v>
      </c>
      <c r="AF913" s="73" t="n">
        <f aca="false">MAX(AF912,AE913)</f>
        <v>9.35307215851132</v>
      </c>
      <c r="AG913" s="70" t="n">
        <f aca="false">1-AE913/AF913</f>
        <v>0.0227943821097801</v>
      </c>
      <c r="AH913" s="74" t="n">
        <f aca="false">IF(R913&gt;0,AH912+1,0)</f>
        <v>9</v>
      </c>
      <c r="AI913" s="74" t="n">
        <f aca="false">IF(U913&gt;0,AI912+1,0)</f>
        <v>10</v>
      </c>
      <c r="AJ913" s="74" t="n">
        <f aca="false">IF(G913&gt;0,AJ912+1,0)</f>
        <v>0</v>
      </c>
      <c r="AK913" s="74" t="n">
        <f aca="false">IF(G913&lt;=0,AK912+1,0)</f>
        <v>1</v>
      </c>
      <c r="AL913" s="74" t="n">
        <f aca="false">IF(K913&gt;0,AL912+1,0)</f>
        <v>0</v>
      </c>
      <c r="AM913" s="74" t="n">
        <f aca="false">IF(K913&lt;=0,AM912+1,0)</f>
        <v>1</v>
      </c>
    </row>
    <row r="914" customFormat="false" ht="15" hidden="false" customHeight="false" outlineLevel="0" collapsed="false">
      <c r="A914" s="61" t="n">
        <v>913</v>
      </c>
      <c r="B914" s="62" t="n">
        <v>43647.40625</v>
      </c>
      <c r="C914" s="63" t="n">
        <f aca="false">YEAR(B914)</f>
        <v>2019</v>
      </c>
      <c r="D914" s="32" t="s">
        <v>277</v>
      </c>
      <c r="E914" s="64" t="n">
        <v>11844.6</v>
      </c>
      <c r="F914" s="65" t="n">
        <v>-0.0014</v>
      </c>
      <c r="G914" s="66" t="n">
        <v>-16.58244</v>
      </c>
      <c r="H914" s="67" t="n">
        <f aca="false">E914+IF(D914="Long",1,-1)*G914</f>
        <v>11828.01756</v>
      </c>
      <c r="I914" s="68" t="n">
        <f aca="false">Assumptions!$B$58</f>
        <v>5.35750011455817</v>
      </c>
      <c r="J914" s="68" t="n">
        <f aca="false">INDEX(Yearly!$T$5:$T$22,MATCH(C914,Yearly!$A$5:$A$22,0))</f>
        <v>0.662783519326784</v>
      </c>
      <c r="K914" s="68" t="n">
        <f aca="false">G914-I914-J914</f>
        <v>-22.602723633885</v>
      </c>
      <c r="L914" s="69" t="n">
        <f aca="false">(I914+J914)/Assumptions!$B$8</f>
        <v>0.000265456894339683</v>
      </c>
      <c r="M914" s="70" t="n">
        <f aca="false">F914-L914</f>
        <v>-0.00166545689433968</v>
      </c>
      <c r="N914" s="71" t="n">
        <f aca="false">G914*Assumptions!$B$7</f>
        <v>-130420.8906</v>
      </c>
      <c r="O914" s="71" t="n">
        <f aca="false">K914*Assumptions!$B$7</f>
        <v>-177770.421380505</v>
      </c>
      <c r="P914" s="68" t="n">
        <f aca="false">P913+G914</f>
        <v>16213.320115</v>
      </c>
      <c r="Q914" s="68" t="n">
        <f aca="false">MAX(Q913,P914)</f>
        <v>16473.807705</v>
      </c>
      <c r="R914" s="68" t="n">
        <f aca="false">Q914-P914</f>
        <v>260.487589999999</v>
      </c>
      <c r="S914" s="68" t="n">
        <f aca="false">S913+K914</f>
        <v>10653.8919548869</v>
      </c>
      <c r="T914" s="68" t="n">
        <f aca="false">MAX(T913,S914)</f>
        <v>10977.0139148597</v>
      </c>
      <c r="U914" s="68" t="n">
        <f aca="false">T914-S914</f>
        <v>323.12195997273</v>
      </c>
      <c r="V914" s="70" t="n">
        <f aca="false">V913+F914</f>
        <v>2.57450000000001</v>
      </c>
      <c r="W914" s="70" t="n">
        <f aca="false">MAX(W913,V914)</f>
        <v>2.5965</v>
      </c>
      <c r="X914" s="70" t="n">
        <f aca="false">W914-V914</f>
        <v>0.0219999999999998</v>
      </c>
      <c r="Y914" s="70" t="n">
        <f aca="false">Y913+M914</f>
        <v>2.32936395269124</v>
      </c>
      <c r="Z914" s="70" t="n">
        <f aca="false">MAX(Z913,Y914)</f>
        <v>2.35401852163463</v>
      </c>
      <c r="AA914" s="70" t="n">
        <f aca="false">Z914-Y914</f>
        <v>0.0246545689433968</v>
      </c>
      <c r="AB914" s="72" t="n">
        <f aca="false">AB913*(1+F914)</f>
        <v>11.652378400683</v>
      </c>
      <c r="AC914" s="73" t="n">
        <f aca="false">MAX(AC913,AB914)</f>
        <v>11.9123366049262</v>
      </c>
      <c r="AD914" s="70" t="n">
        <f aca="false">1-AB914/AC914</f>
        <v>0.0218226039831417</v>
      </c>
      <c r="AE914" s="73" t="n">
        <f aca="false">AE913*(1+M914)</f>
        <v>9.12465259056759</v>
      </c>
      <c r="AF914" s="73" t="n">
        <f aca="false">MAX(AF913,AE914)</f>
        <v>9.35307215851132</v>
      </c>
      <c r="AG914" s="70" t="n">
        <f aca="false">1-AE914/AF914</f>
        <v>0.0244218759432829</v>
      </c>
      <c r="AH914" s="74" t="n">
        <f aca="false">IF(R914&gt;0,AH913+1,0)</f>
        <v>10</v>
      </c>
      <c r="AI914" s="74" t="n">
        <f aca="false">IF(U914&gt;0,AI913+1,0)</f>
        <v>11</v>
      </c>
      <c r="AJ914" s="74" t="n">
        <f aca="false">IF(G914&gt;0,AJ913+1,0)</f>
        <v>0</v>
      </c>
      <c r="AK914" s="74" t="n">
        <f aca="false">IF(G914&lt;=0,AK913+1,0)</f>
        <v>2</v>
      </c>
      <c r="AL914" s="74" t="n">
        <f aca="false">IF(K914&gt;0,AL913+1,0)</f>
        <v>0</v>
      </c>
      <c r="AM914" s="74" t="n">
        <f aca="false">IF(K914&lt;=0,AM913+1,0)</f>
        <v>2</v>
      </c>
    </row>
    <row r="915" customFormat="false" ht="15" hidden="false" customHeight="false" outlineLevel="0" collapsed="false">
      <c r="A915" s="61" t="n">
        <v>914</v>
      </c>
      <c r="B915" s="62" t="n">
        <v>43648.46875</v>
      </c>
      <c r="C915" s="63" t="n">
        <f aca="false">YEAR(B915)</f>
        <v>2019</v>
      </c>
      <c r="D915" s="32" t="s">
        <v>276</v>
      </c>
      <c r="E915" s="64" t="n">
        <v>11828.6</v>
      </c>
      <c r="F915" s="65" t="n">
        <v>-0.0031</v>
      </c>
      <c r="G915" s="66" t="n">
        <v>-36.66866</v>
      </c>
      <c r="H915" s="67" t="n">
        <f aca="false">E915+IF(D915="Long",1,-1)*G915</f>
        <v>11865.26866</v>
      </c>
      <c r="I915" s="68" t="n">
        <f aca="false">Assumptions!$B$58</f>
        <v>5.35750011455817</v>
      </c>
      <c r="J915" s="68" t="n">
        <f aca="false">INDEX(Yearly!$T$5:$T$22,MATCH(C915,Yearly!$A$5:$A$22,0))</f>
        <v>0.662783519326784</v>
      </c>
      <c r="K915" s="68" t="n">
        <f aca="false">G915-I915-J915</f>
        <v>-42.688943633885</v>
      </c>
      <c r="L915" s="69" t="n">
        <f aca="false">(I915+J915)/Assumptions!$B$8</f>
        <v>0.000265456894339683</v>
      </c>
      <c r="M915" s="70" t="n">
        <f aca="false">F915-L915</f>
        <v>-0.00336545689433968</v>
      </c>
      <c r="N915" s="71" t="n">
        <f aca="false">G915*Assumptions!$B$7</f>
        <v>-288399.0109</v>
      </c>
      <c r="O915" s="71" t="n">
        <f aca="false">K915*Assumptions!$B$7</f>
        <v>-335748.541680505</v>
      </c>
      <c r="P915" s="68" t="n">
        <f aca="false">P914+G915</f>
        <v>16176.651455</v>
      </c>
      <c r="Q915" s="68" t="n">
        <f aca="false">MAX(Q914,P915)</f>
        <v>16473.807705</v>
      </c>
      <c r="R915" s="68" t="n">
        <f aca="false">Q915-P915</f>
        <v>297.156249999998</v>
      </c>
      <c r="S915" s="68" t="n">
        <f aca="false">S914+K915</f>
        <v>10611.2030112531</v>
      </c>
      <c r="T915" s="68" t="n">
        <f aca="false">MAX(T914,S915)</f>
        <v>10977.0139148597</v>
      </c>
      <c r="U915" s="68" t="n">
        <f aca="false">T915-S915</f>
        <v>365.810903606614</v>
      </c>
      <c r="V915" s="70" t="n">
        <f aca="false">V914+F915</f>
        <v>2.57140000000001</v>
      </c>
      <c r="W915" s="70" t="n">
        <f aca="false">MAX(W914,V915)</f>
        <v>2.5965</v>
      </c>
      <c r="X915" s="70" t="n">
        <f aca="false">W915-V915</f>
        <v>0.0250999999999997</v>
      </c>
      <c r="Y915" s="70" t="n">
        <f aca="false">Y914+M915</f>
        <v>2.3259984957969</v>
      </c>
      <c r="Z915" s="70" t="n">
        <f aca="false">MAX(Z914,Y915)</f>
        <v>2.35401852163463</v>
      </c>
      <c r="AA915" s="70" t="n">
        <f aca="false">Z915-Y915</f>
        <v>0.0280200258377366</v>
      </c>
      <c r="AB915" s="72" t="n">
        <f aca="false">AB914*(1+F915)</f>
        <v>11.6162560276409</v>
      </c>
      <c r="AC915" s="73" t="n">
        <f aca="false">MAX(AC914,AB915)</f>
        <v>11.9123366049262</v>
      </c>
      <c r="AD915" s="70" t="n">
        <f aca="false">1-AB915/AC915</f>
        <v>0.024854953910794</v>
      </c>
      <c r="AE915" s="73" t="n">
        <f aca="false">AE914*(1+M915)</f>
        <v>9.09394396559821</v>
      </c>
      <c r="AF915" s="73" t="n">
        <f aca="false">MAX(AF914,AE915)</f>
        <v>9.35307215851132</v>
      </c>
      <c r="AG915" s="70" t="n">
        <f aca="false">1-AE915/AF915</f>
        <v>0.0277051420668566</v>
      </c>
      <c r="AH915" s="74" t="n">
        <f aca="false">IF(R915&gt;0,AH914+1,0)</f>
        <v>11</v>
      </c>
      <c r="AI915" s="74" t="n">
        <f aca="false">IF(U915&gt;0,AI914+1,0)</f>
        <v>12</v>
      </c>
      <c r="AJ915" s="74" t="n">
        <f aca="false">IF(G915&gt;0,AJ914+1,0)</f>
        <v>0</v>
      </c>
      <c r="AK915" s="74" t="n">
        <f aca="false">IF(G915&lt;=0,AK914+1,0)</f>
        <v>3</v>
      </c>
      <c r="AL915" s="74" t="n">
        <f aca="false">IF(K915&gt;0,AL914+1,0)</f>
        <v>0</v>
      </c>
      <c r="AM915" s="74" t="n">
        <f aca="false">IF(K915&lt;=0,AM914+1,0)</f>
        <v>3</v>
      </c>
    </row>
    <row r="916" customFormat="false" ht="15" hidden="false" customHeight="false" outlineLevel="0" collapsed="false">
      <c r="A916" s="61" t="n">
        <v>915</v>
      </c>
      <c r="B916" s="62" t="n">
        <v>43648.5479166667</v>
      </c>
      <c r="C916" s="63" t="n">
        <f aca="false">YEAR(B916)</f>
        <v>2019</v>
      </c>
      <c r="D916" s="32" t="s">
        <v>277</v>
      </c>
      <c r="E916" s="64" t="n">
        <v>11865.7</v>
      </c>
      <c r="F916" s="65" t="n">
        <v>0.0031</v>
      </c>
      <c r="G916" s="66" t="n">
        <v>36.78367</v>
      </c>
      <c r="H916" s="67" t="n">
        <f aca="false">E916+IF(D916="Long",1,-1)*G916</f>
        <v>11902.48367</v>
      </c>
      <c r="I916" s="68" t="n">
        <f aca="false">Assumptions!$B$58</f>
        <v>5.35750011455817</v>
      </c>
      <c r="J916" s="68" t="n">
        <f aca="false">INDEX(Yearly!$T$5:$T$22,MATCH(C916,Yearly!$A$5:$A$22,0))</f>
        <v>0.662783519326784</v>
      </c>
      <c r="K916" s="68" t="n">
        <f aca="false">G916-I916-J916</f>
        <v>30.7633863661151</v>
      </c>
      <c r="L916" s="69" t="n">
        <f aca="false">(I916+J916)/Assumptions!$B$8</f>
        <v>0.000265456894339683</v>
      </c>
      <c r="M916" s="70" t="n">
        <f aca="false">F916-L916</f>
        <v>0.00283454310566032</v>
      </c>
      <c r="N916" s="71" t="n">
        <f aca="false">G916*Assumptions!$B$7</f>
        <v>289303.56455</v>
      </c>
      <c r="O916" s="71" t="n">
        <f aca="false">K916*Assumptions!$B$7</f>
        <v>241954.033769495</v>
      </c>
      <c r="P916" s="68" t="n">
        <f aca="false">P915+G916</f>
        <v>16213.435125</v>
      </c>
      <c r="Q916" s="68" t="n">
        <f aca="false">MAX(Q915,P916)</f>
        <v>16473.807705</v>
      </c>
      <c r="R916" s="68" t="n">
        <f aca="false">Q916-P916</f>
        <v>260.372579999997</v>
      </c>
      <c r="S916" s="68" t="n">
        <f aca="false">S915+K916</f>
        <v>10641.9663976192</v>
      </c>
      <c r="T916" s="68" t="n">
        <f aca="false">MAX(T915,S916)</f>
        <v>10977.0139148597</v>
      </c>
      <c r="U916" s="68" t="n">
        <f aca="false">T916-S916</f>
        <v>335.047517240499</v>
      </c>
      <c r="V916" s="70" t="n">
        <f aca="false">V915+F916</f>
        <v>2.57450000000001</v>
      </c>
      <c r="W916" s="70" t="n">
        <f aca="false">MAX(W915,V916)</f>
        <v>2.5965</v>
      </c>
      <c r="X916" s="70" t="n">
        <f aca="false">W916-V916</f>
        <v>0.0219999999999998</v>
      </c>
      <c r="Y916" s="70" t="n">
        <f aca="false">Y915+M916</f>
        <v>2.32883303890256</v>
      </c>
      <c r="Z916" s="70" t="n">
        <f aca="false">MAX(Z915,Y916)</f>
        <v>2.35401852163463</v>
      </c>
      <c r="AA916" s="70" t="n">
        <f aca="false">Z916-Y916</f>
        <v>0.0251854827320761</v>
      </c>
      <c r="AB916" s="72" t="n">
        <f aca="false">AB915*(1+F916)</f>
        <v>11.6522664213266</v>
      </c>
      <c r="AC916" s="73" t="n">
        <f aca="false">MAX(AC915,AB916)</f>
        <v>11.9123366049262</v>
      </c>
      <c r="AD916" s="70" t="n">
        <f aca="false">1-AB916/AC916</f>
        <v>0.0218320042679173</v>
      </c>
      <c r="AE916" s="73" t="n">
        <f aca="false">AE915*(1+M916)</f>
        <v>9.11972114176915</v>
      </c>
      <c r="AF916" s="73" t="n">
        <f aca="false">MAX(AF915,AE916)</f>
        <v>9.35307215851132</v>
      </c>
      <c r="AG916" s="70" t="n">
        <f aca="false">1-AE916/AF916</f>
        <v>0.0249491303806334</v>
      </c>
      <c r="AH916" s="74" t="n">
        <f aca="false">IF(R916&gt;0,AH915+1,0)</f>
        <v>12</v>
      </c>
      <c r="AI916" s="74" t="n">
        <f aca="false">IF(U916&gt;0,AI915+1,0)</f>
        <v>13</v>
      </c>
      <c r="AJ916" s="74" t="n">
        <f aca="false">IF(G916&gt;0,AJ915+1,0)</f>
        <v>1</v>
      </c>
      <c r="AK916" s="74" t="n">
        <f aca="false">IF(G916&lt;=0,AK915+1,0)</f>
        <v>0</v>
      </c>
      <c r="AL916" s="74" t="n">
        <f aca="false">IF(K916&gt;0,AL915+1,0)</f>
        <v>1</v>
      </c>
      <c r="AM916" s="74" t="n">
        <f aca="false">IF(K916&lt;=0,AM915+1,0)</f>
        <v>0</v>
      </c>
    </row>
    <row r="917" customFormat="false" ht="15" hidden="false" customHeight="false" outlineLevel="0" collapsed="false">
      <c r="A917" s="61" t="n">
        <v>916</v>
      </c>
      <c r="B917" s="62" t="n">
        <v>43658.5520833333</v>
      </c>
      <c r="C917" s="63" t="n">
        <f aca="false">YEAR(B917)</f>
        <v>2019</v>
      </c>
      <c r="D917" s="32" t="s">
        <v>277</v>
      </c>
      <c r="E917" s="64" t="n">
        <v>11616</v>
      </c>
      <c r="F917" s="65" t="n">
        <v>-0.004</v>
      </c>
      <c r="G917" s="66" t="n">
        <v>-46.464</v>
      </c>
      <c r="H917" s="67" t="n">
        <f aca="false">E917+IF(D917="Long",1,-1)*G917</f>
        <v>11569.536</v>
      </c>
      <c r="I917" s="68" t="n">
        <f aca="false">Assumptions!$B$58</f>
        <v>5.35750011455817</v>
      </c>
      <c r="J917" s="68" t="n">
        <f aca="false">INDEX(Yearly!$T$5:$T$22,MATCH(C917,Yearly!$A$5:$A$22,0))</f>
        <v>0.662783519326784</v>
      </c>
      <c r="K917" s="68" t="n">
        <f aca="false">G917-I917-J917</f>
        <v>-52.484283633885</v>
      </c>
      <c r="L917" s="69" t="n">
        <f aca="false">(I917+J917)/Assumptions!$B$8</f>
        <v>0.000265456894339683</v>
      </c>
      <c r="M917" s="70" t="n">
        <f aca="false">F917-L917</f>
        <v>-0.00426545689433968</v>
      </c>
      <c r="N917" s="71" t="n">
        <f aca="false">G917*Assumptions!$B$7</f>
        <v>-365439.36</v>
      </c>
      <c r="O917" s="71" t="n">
        <f aca="false">K917*Assumptions!$B$7</f>
        <v>-412788.890780505</v>
      </c>
      <c r="P917" s="68" t="n">
        <f aca="false">P916+G917</f>
        <v>16166.971125</v>
      </c>
      <c r="Q917" s="68" t="n">
        <f aca="false">MAX(Q916,P917)</f>
        <v>16473.807705</v>
      </c>
      <c r="R917" s="68" t="n">
        <f aca="false">Q917-P917</f>
        <v>306.836579999997</v>
      </c>
      <c r="S917" s="68" t="n">
        <f aca="false">S916+K917</f>
        <v>10589.4821139853</v>
      </c>
      <c r="T917" s="68" t="n">
        <f aca="false">MAX(T916,S917)</f>
        <v>10977.0139148597</v>
      </c>
      <c r="U917" s="68" t="n">
        <f aca="false">T917-S917</f>
        <v>387.531800874383</v>
      </c>
      <c r="V917" s="70" t="n">
        <f aca="false">V916+F917</f>
        <v>2.57050000000001</v>
      </c>
      <c r="W917" s="70" t="n">
        <f aca="false">MAX(W916,V917)</f>
        <v>2.5965</v>
      </c>
      <c r="X917" s="70" t="n">
        <f aca="false">W917-V917</f>
        <v>0.0259999999999998</v>
      </c>
      <c r="Y917" s="70" t="n">
        <f aca="false">Y916+M917</f>
        <v>2.32456758200822</v>
      </c>
      <c r="Z917" s="70" t="n">
        <f aca="false">MAX(Z916,Y917)</f>
        <v>2.35401852163463</v>
      </c>
      <c r="AA917" s="70" t="n">
        <f aca="false">Z917-Y917</f>
        <v>0.029450939626416</v>
      </c>
      <c r="AB917" s="72" t="n">
        <f aca="false">AB916*(1+F917)</f>
        <v>11.6056573556412</v>
      </c>
      <c r="AC917" s="73" t="n">
        <f aca="false">MAX(AC916,AB917)</f>
        <v>11.9123366049262</v>
      </c>
      <c r="AD917" s="70" t="n">
        <f aca="false">1-AB917/AC917</f>
        <v>0.0257446762508456</v>
      </c>
      <c r="AE917" s="73" t="n">
        <f aca="false">AE916*(1+M917)</f>
        <v>9.08082136435054</v>
      </c>
      <c r="AF917" s="73" t="n">
        <f aca="false">MAX(AF916,AE917)</f>
        <v>9.35307215851132</v>
      </c>
      <c r="AG917" s="70" t="n">
        <f aca="false">1-AE917/AF917</f>
        <v>0.0291081678347831</v>
      </c>
      <c r="AH917" s="74" t="n">
        <f aca="false">IF(R917&gt;0,AH916+1,0)</f>
        <v>13</v>
      </c>
      <c r="AI917" s="74" t="n">
        <f aca="false">IF(U917&gt;0,AI916+1,0)</f>
        <v>14</v>
      </c>
      <c r="AJ917" s="74" t="n">
        <f aca="false">IF(G917&gt;0,AJ916+1,0)</f>
        <v>0</v>
      </c>
      <c r="AK917" s="74" t="n">
        <f aca="false">IF(G917&lt;=0,AK916+1,0)</f>
        <v>1</v>
      </c>
      <c r="AL917" s="74" t="n">
        <f aca="false">IF(K917&gt;0,AL916+1,0)</f>
        <v>0</v>
      </c>
      <c r="AM917" s="74" t="n">
        <f aca="false">IF(K917&lt;=0,AM916+1,0)</f>
        <v>1</v>
      </c>
    </row>
    <row r="918" customFormat="false" ht="15" hidden="false" customHeight="false" outlineLevel="0" collapsed="false">
      <c r="A918" s="61" t="n">
        <v>917</v>
      </c>
      <c r="B918" s="62" t="n">
        <v>43658.6208333333</v>
      </c>
      <c r="C918" s="63" t="n">
        <f aca="false">YEAR(B918)</f>
        <v>2019</v>
      </c>
      <c r="D918" s="32" t="s">
        <v>276</v>
      </c>
      <c r="E918" s="64" t="n">
        <v>11569.15</v>
      </c>
      <c r="F918" s="65" t="n">
        <v>-0.0042</v>
      </c>
      <c r="G918" s="66" t="n">
        <v>-48.59043</v>
      </c>
      <c r="H918" s="67" t="n">
        <f aca="false">E918+IF(D918="Long",1,-1)*G918</f>
        <v>11617.74043</v>
      </c>
      <c r="I918" s="68" t="n">
        <f aca="false">Assumptions!$B$58</f>
        <v>5.35750011455817</v>
      </c>
      <c r="J918" s="68" t="n">
        <f aca="false">INDEX(Yearly!$T$5:$T$22,MATCH(C918,Yearly!$A$5:$A$22,0))</f>
        <v>0.662783519326784</v>
      </c>
      <c r="K918" s="68" t="n">
        <f aca="false">G918-I918-J918</f>
        <v>-54.610713633885</v>
      </c>
      <c r="L918" s="69" t="n">
        <f aca="false">(I918+J918)/Assumptions!$B$8</f>
        <v>0.000265456894339683</v>
      </c>
      <c r="M918" s="70" t="n">
        <f aca="false">F918-L918</f>
        <v>-0.00446545689433968</v>
      </c>
      <c r="N918" s="71" t="n">
        <f aca="false">G918*Assumptions!$B$7</f>
        <v>-382163.73195</v>
      </c>
      <c r="O918" s="71" t="n">
        <f aca="false">K918*Assumptions!$B$7</f>
        <v>-429513.262730505</v>
      </c>
      <c r="P918" s="68" t="n">
        <f aca="false">P917+G918</f>
        <v>16118.380695</v>
      </c>
      <c r="Q918" s="68" t="n">
        <f aca="false">MAX(Q917,P918)</f>
        <v>16473.807705</v>
      </c>
      <c r="R918" s="68" t="n">
        <f aca="false">Q918-P918</f>
        <v>355.427009999998</v>
      </c>
      <c r="S918" s="68" t="n">
        <f aca="false">S917+K918</f>
        <v>10534.8714003514</v>
      </c>
      <c r="T918" s="68" t="n">
        <f aca="false">MAX(T917,S918)</f>
        <v>10977.0139148597</v>
      </c>
      <c r="U918" s="68" t="n">
        <f aca="false">T918-S918</f>
        <v>442.142514508269</v>
      </c>
      <c r="V918" s="70" t="n">
        <f aca="false">V917+F918</f>
        <v>2.56630000000001</v>
      </c>
      <c r="W918" s="70" t="n">
        <f aca="false">MAX(W917,V918)</f>
        <v>2.5965</v>
      </c>
      <c r="X918" s="70" t="n">
        <f aca="false">W918-V918</f>
        <v>0.0301999999999998</v>
      </c>
      <c r="Y918" s="70" t="n">
        <f aca="false">Y917+M918</f>
        <v>2.32010212511388</v>
      </c>
      <c r="Z918" s="70" t="n">
        <f aca="false">MAX(Z917,Y918)</f>
        <v>2.35401852163463</v>
      </c>
      <c r="AA918" s="70" t="n">
        <f aca="false">Z918-Y918</f>
        <v>0.0339163965207558</v>
      </c>
      <c r="AB918" s="72" t="n">
        <f aca="false">AB917*(1+F918)</f>
        <v>11.5569135947476</v>
      </c>
      <c r="AC918" s="73" t="n">
        <f aca="false">MAX(AC917,AB918)</f>
        <v>11.9123366049262</v>
      </c>
      <c r="AD918" s="70" t="n">
        <f aca="false">1-AB918/AC918</f>
        <v>0.0298365486105922</v>
      </c>
      <c r="AE918" s="73" t="n">
        <f aca="false">AE917*(1+M918)</f>
        <v>9.04027134798283</v>
      </c>
      <c r="AF918" s="73" t="n">
        <f aca="false">MAX(AF917,AE918)</f>
        <v>9.35307215851132</v>
      </c>
      <c r="AG918" s="70" t="n">
        <f aca="false">1-AE918/AF918</f>
        <v>0.0334436434603832</v>
      </c>
      <c r="AH918" s="74" t="n">
        <f aca="false">IF(R918&gt;0,AH917+1,0)</f>
        <v>14</v>
      </c>
      <c r="AI918" s="74" t="n">
        <f aca="false">IF(U918&gt;0,AI917+1,0)</f>
        <v>15</v>
      </c>
      <c r="AJ918" s="74" t="n">
        <f aca="false">IF(G918&gt;0,AJ917+1,0)</f>
        <v>0</v>
      </c>
      <c r="AK918" s="74" t="n">
        <f aca="false">IF(G918&lt;=0,AK917+1,0)</f>
        <v>2</v>
      </c>
      <c r="AL918" s="74" t="n">
        <f aca="false">IF(K918&gt;0,AL917+1,0)</f>
        <v>0</v>
      </c>
      <c r="AM918" s="74" t="n">
        <f aca="false">IF(K918&lt;=0,AM917+1,0)</f>
        <v>2</v>
      </c>
    </row>
    <row r="919" customFormat="false" ht="15" hidden="false" customHeight="false" outlineLevel="0" collapsed="false">
      <c r="A919" s="61" t="n">
        <v>918</v>
      </c>
      <c r="B919" s="62" t="n">
        <v>43662.40625</v>
      </c>
      <c r="C919" s="63" t="n">
        <f aca="false">YEAR(B919)</f>
        <v>2019</v>
      </c>
      <c r="D919" s="32" t="s">
        <v>277</v>
      </c>
      <c r="E919" s="64" t="n">
        <v>11617.8</v>
      </c>
      <c r="F919" s="65" t="n">
        <v>0.0012</v>
      </c>
      <c r="G919" s="66" t="n">
        <v>13.94136</v>
      </c>
      <c r="H919" s="67" t="n">
        <f aca="false">E919+IF(D919="Long",1,-1)*G919</f>
        <v>11631.74136</v>
      </c>
      <c r="I919" s="68" t="n">
        <f aca="false">Assumptions!$B$58</f>
        <v>5.35750011455817</v>
      </c>
      <c r="J919" s="68" t="n">
        <f aca="false">INDEX(Yearly!$T$5:$T$22,MATCH(C919,Yearly!$A$5:$A$22,0))</f>
        <v>0.662783519326784</v>
      </c>
      <c r="K919" s="68" t="n">
        <f aca="false">G919-I919-J919</f>
        <v>7.92107636611505</v>
      </c>
      <c r="L919" s="69" t="n">
        <f aca="false">(I919+J919)/Assumptions!$B$8</f>
        <v>0.000265456894339683</v>
      </c>
      <c r="M919" s="70" t="n">
        <f aca="false">F919-L919</f>
        <v>0.000934543105660317</v>
      </c>
      <c r="N919" s="71" t="n">
        <f aca="false">G919*Assumptions!$B$7</f>
        <v>109648.7964</v>
      </c>
      <c r="O919" s="71" t="n">
        <f aca="false">K919*Assumptions!$B$7</f>
        <v>62299.2656194949</v>
      </c>
      <c r="P919" s="68" t="n">
        <f aca="false">P918+G919</f>
        <v>16132.322055</v>
      </c>
      <c r="Q919" s="68" t="n">
        <f aca="false">MAX(Q918,P919)</f>
        <v>16473.807705</v>
      </c>
      <c r="R919" s="68" t="n">
        <f aca="false">Q919-P919</f>
        <v>341.485649999997</v>
      </c>
      <c r="S919" s="68" t="n">
        <f aca="false">S918+K919</f>
        <v>10542.7924767175</v>
      </c>
      <c r="T919" s="68" t="n">
        <f aca="false">MAX(T918,S919)</f>
        <v>10977.0139148597</v>
      </c>
      <c r="U919" s="68" t="n">
        <f aca="false">T919-S919</f>
        <v>434.221438142153</v>
      </c>
      <c r="V919" s="70" t="n">
        <f aca="false">V918+F919</f>
        <v>2.56750000000001</v>
      </c>
      <c r="W919" s="70" t="n">
        <f aca="false">MAX(W918,V919)</f>
        <v>2.5965</v>
      </c>
      <c r="X919" s="70" t="n">
        <f aca="false">W919-V919</f>
        <v>0.0289999999999999</v>
      </c>
      <c r="Y919" s="70" t="n">
        <f aca="false">Y918+M919</f>
        <v>2.32103666821954</v>
      </c>
      <c r="Z919" s="70" t="n">
        <f aca="false">MAX(Z918,Y919)</f>
        <v>2.35401852163463</v>
      </c>
      <c r="AA919" s="70" t="n">
        <f aca="false">Z919-Y919</f>
        <v>0.0329818534150954</v>
      </c>
      <c r="AB919" s="72" t="n">
        <f aca="false">AB918*(1+F919)</f>
        <v>11.5707818910612</v>
      </c>
      <c r="AC919" s="73" t="n">
        <f aca="false">MAX(AC918,AB919)</f>
        <v>11.9123366049262</v>
      </c>
      <c r="AD919" s="70" t="n">
        <f aca="false">1-AB919/AC919</f>
        <v>0.0286723524689247</v>
      </c>
      <c r="AE919" s="73" t="n">
        <f aca="false">AE918*(1+M919)</f>
        <v>9.04871987124439</v>
      </c>
      <c r="AF919" s="73" t="n">
        <f aca="false">MAX(AF918,AE919)</f>
        <v>9.35307215851132</v>
      </c>
      <c r="AG919" s="70" t="n">
        <f aca="false">1-AE919/AF919</f>
        <v>0.0325403548811472</v>
      </c>
      <c r="AH919" s="74" t="n">
        <f aca="false">IF(R919&gt;0,AH918+1,0)</f>
        <v>15</v>
      </c>
      <c r="AI919" s="74" t="n">
        <f aca="false">IF(U919&gt;0,AI918+1,0)</f>
        <v>16</v>
      </c>
      <c r="AJ919" s="74" t="n">
        <f aca="false">IF(G919&gt;0,AJ918+1,0)</f>
        <v>1</v>
      </c>
      <c r="AK919" s="74" t="n">
        <f aca="false">IF(G919&lt;=0,AK918+1,0)</f>
        <v>0</v>
      </c>
      <c r="AL919" s="74" t="n">
        <f aca="false">IF(K919&gt;0,AL918+1,0)</f>
        <v>1</v>
      </c>
      <c r="AM919" s="74" t="n">
        <f aca="false">IF(K919&lt;=0,AM918+1,0)</f>
        <v>0</v>
      </c>
    </row>
    <row r="920" customFormat="false" ht="15" hidden="false" customHeight="false" outlineLevel="0" collapsed="false">
      <c r="A920" s="61" t="n">
        <v>919</v>
      </c>
      <c r="B920" s="62" t="n">
        <v>43664.59375</v>
      </c>
      <c r="C920" s="63" t="n">
        <f aca="false">YEAR(B920)</f>
        <v>2019</v>
      </c>
      <c r="D920" s="32" t="s">
        <v>276</v>
      </c>
      <c r="E920" s="64" t="n">
        <v>11631.75</v>
      </c>
      <c r="F920" s="65" t="n">
        <v>0.0548</v>
      </c>
      <c r="G920" s="66" t="n">
        <v>637.4199</v>
      </c>
      <c r="H920" s="67" t="n">
        <f aca="false">E920+IF(D920="Long",1,-1)*G920</f>
        <v>10994.3301</v>
      </c>
      <c r="I920" s="68" t="n">
        <f aca="false">Assumptions!$B$58</f>
        <v>5.35750011455817</v>
      </c>
      <c r="J920" s="68" t="n">
        <f aca="false">INDEX(Yearly!$T$5:$T$22,MATCH(C920,Yearly!$A$5:$A$22,0))</f>
        <v>0.662783519326784</v>
      </c>
      <c r="K920" s="68" t="n">
        <f aca="false">G920-I920-J920</f>
        <v>631.399616366115</v>
      </c>
      <c r="L920" s="69" t="n">
        <f aca="false">(I920+J920)/Assumptions!$B$8</f>
        <v>0.000265456894339683</v>
      </c>
      <c r="M920" s="70" t="n">
        <f aca="false">F920-L920</f>
        <v>0.0545345431056603</v>
      </c>
      <c r="N920" s="71" t="n">
        <f aca="false">G920*Assumptions!$B$7</f>
        <v>5013307.5135</v>
      </c>
      <c r="O920" s="71" t="n">
        <f aca="false">K920*Assumptions!$B$7</f>
        <v>4965957.98271949</v>
      </c>
      <c r="P920" s="68" t="n">
        <f aca="false">P919+G920</f>
        <v>16769.741955</v>
      </c>
      <c r="Q920" s="68" t="n">
        <f aca="false">MAX(Q919,P920)</f>
        <v>16769.741955</v>
      </c>
      <c r="R920" s="68" t="n">
        <f aca="false">Q920-P920</f>
        <v>0</v>
      </c>
      <c r="S920" s="68" t="n">
        <f aca="false">S919+K920</f>
        <v>11174.1920930836</v>
      </c>
      <c r="T920" s="68" t="n">
        <f aca="false">MAX(T919,S920)</f>
        <v>11174.1920930836</v>
      </c>
      <c r="U920" s="68" t="n">
        <f aca="false">T920-S920</f>
        <v>0</v>
      </c>
      <c r="V920" s="70" t="n">
        <f aca="false">V919+F920</f>
        <v>2.62230000000001</v>
      </c>
      <c r="W920" s="70" t="n">
        <f aca="false">MAX(W919,V920)</f>
        <v>2.62230000000001</v>
      </c>
      <c r="X920" s="70" t="n">
        <f aca="false">W920-V920</f>
        <v>0</v>
      </c>
      <c r="Y920" s="70" t="n">
        <f aca="false">Y919+M920</f>
        <v>2.3755712113252</v>
      </c>
      <c r="Z920" s="70" t="n">
        <f aca="false">MAX(Z919,Y920)</f>
        <v>2.3755712113252</v>
      </c>
      <c r="AA920" s="70" t="n">
        <f aca="false">Z920-Y920</f>
        <v>0</v>
      </c>
      <c r="AB920" s="72" t="n">
        <f aca="false">AB919*(1+F920)</f>
        <v>12.2048607386914</v>
      </c>
      <c r="AC920" s="73" t="n">
        <f aca="false">MAX(AC919,AB920)</f>
        <v>12.2048607386914</v>
      </c>
      <c r="AD920" s="70" t="n">
        <f aca="false">1-AB920/AC920</f>
        <v>0</v>
      </c>
      <c r="AE920" s="73" t="n">
        <f aca="false">AE919*(1+M920)</f>
        <v>9.54218767511381</v>
      </c>
      <c r="AF920" s="73" t="n">
        <f aca="false">MAX(AF919,AE920)</f>
        <v>9.54218767511381</v>
      </c>
      <c r="AG920" s="70" t="n">
        <f aca="false">1-AE920/AF920</f>
        <v>0</v>
      </c>
      <c r="AH920" s="74" t="n">
        <f aca="false">IF(R920&gt;0,AH919+1,0)</f>
        <v>0</v>
      </c>
      <c r="AI920" s="74" t="n">
        <f aca="false">IF(U920&gt;0,AI919+1,0)</f>
        <v>0</v>
      </c>
      <c r="AJ920" s="74" t="n">
        <f aca="false">IF(G920&gt;0,AJ919+1,0)</f>
        <v>2</v>
      </c>
      <c r="AK920" s="74" t="n">
        <f aca="false">IF(G920&lt;=0,AK919+1,0)</f>
        <v>0</v>
      </c>
      <c r="AL920" s="74" t="n">
        <f aca="false">IF(K920&gt;0,AL919+1,0)</f>
        <v>2</v>
      </c>
      <c r="AM920" s="74" t="n">
        <f aca="false">IF(K920&lt;=0,AM919+1,0)</f>
        <v>0</v>
      </c>
    </row>
    <row r="921" customFormat="false" ht="15" hidden="false" customHeight="false" outlineLevel="0" collapsed="false">
      <c r="A921" s="61" t="n">
        <v>920</v>
      </c>
      <c r="B921" s="62" t="n">
        <v>43683.59375</v>
      </c>
      <c r="C921" s="63" t="n">
        <f aca="false">YEAR(B921)</f>
        <v>2019</v>
      </c>
      <c r="D921" s="32" t="s">
        <v>277</v>
      </c>
      <c r="E921" s="64" t="n">
        <v>10993.95</v>
      </c>
      <c r="F921" s="65" t="n">
        <v>-0.0065</v>
      </c>
      <c r="G921" s="66" t="n">
        <v>-71.460675</v>
      </c>
      <c r="H921" s="67" t="n">
        <f aca="false">E921+IF(D921="Long",1,-1)*G921</f>
        <v>10922.489325</v>
      </c>
      <c r="I921" s="68" t="n">
        <f aca="false">Assumptions!$B$58</f>
        <v>5.35750011455817</v>
      </c>
      <c r="J921" s="68" t="n">
        <f aca="false">INDEX(Yearly!$T$5:$T$22,MATCH(C921,Yearly!$A$5:$A$22,0))</f>
        <v>0.662783519326784</v>
      </c>
      <c r="K921" s="68" t="n">
        <f aca="false">G921-I921-J921</f>
        <v>-77.4809586338849</v>
      </c>
      <c r="L921" s="69" t="n">
        <f aca="false">(I921+J921)/Assumptions!$B$8</f>
        <v>0.000265456894339683</v>
      </c>
      <c r="M921" s="70" t="n">
        <f aca="false">F921-L921</f>
        <v>-0.00676545689433968</v>
      </c>
      <c r="N921" s="71" t="n">
        <f aca="false">G921*Assumptions!$B$7</f>
        <v>-562038.208875</v>
      </c>
      <c r="O921" s="71" t="n">
        <f aca="false">K921*Assumptions!$B$7</f>
        <v>-609387.739655505</v>
      </c>
      <c r="P921" s="68" t="n">
        <f aca="false">P920+G921</f>
        <v>16698.28128</v>
      </c>
      <c r="Q921" s="68" t="n">
        <f aca="false">MAX(Q920,P921)</f>
        <v>16769.741955</v>
      </c>
      <c r="R921" s="68" t="n">
        <f aca="false">Q921-P921</f>
        <v>71.4606749999985</v>
      </c>
      <c r="S921" s="68" t="n">
        <f aca="false">S920+K921</f>
        <v>11096.7111344497</v>
      </c>
      <c r="T921" s="68" t="n">
        <f aca="false">MAX(T920,S921)</f>
        <v>11174.1920930836</v>
      </c>
      <c r="U921" s="68" t="n">
        <f aca="false">T921-S921</f>
        <v>77.4809586338852</v>
      </c>
      <c r="V921" s="70" t="n">
        <f aca="false">V920+F921</f>
        <v>2.61580000000001</v>
      </c>
      <c r="W921" s="70" t="n">
        <f aca="false">MAX(W920,V921)</f>
        <v>2.62230000000001</v>
      </c>
      <c r="X921" s="70" t="n">
        <f aca="false">W921-V921</f>
        <v>0.00649999999999995</v>
      </c>
      <c r="Y921" s="70" t="n">
        <f aca="false">Y920+M921</f>
        <v>2.36880575443086</v>
      </c>
      <c r="Z921" s="70" t="n">
        <f aca="false">MAX(Z920,Y921)</f>
        <v>2.3755712113252</v>
      </c>
      <c r="AA921" s="70" t="n">
        <f aca="false">Z921-Y921</f>
        <v>0.00676545689433983</v>
      </c>
      <c r="AB921" s="72" t="n">
        <f aca="false">AB920*(1+F921)</f>
        <v>12.1255291438899</v>
      </c>
      <c r="AC921" s="73" t="n">
        <f aca="false">MAX(AC920,AB921)</f>
        <v>12.2048607386914</v>
      </c>
      <c r="AD921" s="70" t="n">
        <f aca="false">1-AB921/AC921</f>
        <v>0.00649999999999995</v>
      </c>
      <c r="AE921" s="73" t="n">
        <f aca="false">AE920*(1+M921)</f>
        <v>9.47763041572013</v>
      </c>
      <c r="AF921" s="73" t="n">
        <f aca="false">MAX(AF920,AE921)</f>
        <v>9.54218767511381</v>
      </c>
      <c r="AG921" s="70" t="n">
        <f aca="false">1-AE921/AF921</f>
        <v>0.00676545689433972</v>
      </c>
      <c r="AH921" s="74" t="n">
        <f aca="false">IF(R921&gt;0,AH920+1,0)</f>
        <v>1</v>
      </c>
      <c r="AI921" s="74" t="n">
        <f aca="false">IF(U921&gt;0,AI920+1,0)</f>
        <v>1</v>
      </c>
      <c r="AJ921" s="74" t="n">
        <f aca="false">IF(G921&gt;0,AJ920+1,0)</f>
        <v>0</v>
      </c>
      <c r="AK921" s="74" t="n">
        <f aca="false">IF(G921&lt;=0,AK920+1,0)</f>
        <v>1</v>
      </c>
      <c r="AL921" s="74" t="n">
        <f aca="false">IF(K921&gt;0,AL920+1,0)</f>
        <v>0</v>
      </c>
      <c r="AM921" s="74" t="n">
        <f aca="false">IF(K921&lt;=0,AM920+1,0)</f>
        <v>1</v>
      </c>
    </row>
    <row r="922" customFormat="false" ht="15" hidden="false" customHeight="false" outlineLevel="0" collapsed="false">
      <c r="A922" s="61" t="n">
        <v>921</v>
      </c>
      <c r="B922" s="62" t="n">
        <v>43684.3930555556</v>
      </c>
      <c r="C922" s="63" t="n">
        <f aca="false">YEAR(B922)</f>
        <v>2019</v>
      </c>
      <c r="D922" s="32" t="s">
        <v>276</v>
      </c>
      <c r="E922" s="64" t="n">
        <v>10922</v>
      </c>
      <c r="F922" s="65" t="n">
        <v>-0.0059</v>
      </c>
      <c r="G922" s="66" t="n">
        <v>-64.4398</v>
      </c>
      <c r="H922" s="67" t="n">
        <f aca="false">E922+IF(D922="Long",1,-1)*G922</f>
        <v>10986.4398</v>
      </c>
      <c r="I922" s="68" t="n">
        <f aca="false">Assumptions!$B$58</f>
        <v>5.35750011455817</v>
      </c>
      <c r="J922" s="68" t="n">
        <f aca="false">INDEX(Yearly!$T$5:$T$22,MATCH(C922,Yearly!$A$5:$A$22,0))</f>
        <v>0.662783519326784</v>
      </c>
      <c r="K922" s="68" t="n">
        <f aca="false">G922-I922-J922</f>
        <v>-70.460083633885</v>
      </c>
      <c r="L922" s="69" t="n">
        <f aca="false">(I922+J922)/Assumptions!$B$8</f>
        <v>0.000265456894339683</v>
      </c>
      <c r="M922" s="70" t="n">
        <f aca="false">F922-L922</f>
        <v>-0.00616545689433968</v>
      </c>
      <c r="N922" s="71" t="n">
        <f aca="false">G922*Assumptions!$B$7</f>
        <v>-506819.027</v>
      </c>
      <c r="O922" s="71" t="n">
        <f aca="false">K922*Assumptions!$B$7</f>
        <v>-554168.557780505</v>
      </c>
      <c r="P922" s="68" t="n">
        <f aca="false">P921+G922</f>
        <v>16633.84148</v>
      </c>
      <c r="Q922" s="68" t="n">
        <f aca="false">MAX(Q921,P922)</f>
        <v>16769.741955</v>
      </c>
      <c r="R922" s="68" t="n">
        <f aca="false">Q922-P922</f>
        <v>135.900474999999</v>
      </c>
      <c r="S922" s="68" t="n">
        <f aca="false">S921+K922</f>
        <v>11026.2510508159</v>
      </c>
      <c r="T922" s="68" t="n">
        <f aca="false">MAX(T921,S922)</f>
        <v>11174.1920930836</v>
      </c>
      <c r="U922" s="68" t="n">
        <f aca="false">T922-S922</f>
        <v>147.94104226777</v>
      </c>
      <c r="V922" s="70" t="n">
        <f aca="false">V921+F922</f>
        <v>2.60990000000001</v>
      </c>
      <c r="W922" s="70" t="n">
        <f aca="false">MAX(W921,V922)</f>
        <v>2.62230000000001</v>
      </c>
      <c r="X922" s="70" t="n">
        <f aca="false">W922-V922</f>
        <v>0.0124</v>
      </c>
      <c r="Y922" s="70" t="n">
        <f aca="false">Y921+M922</f>
        <v>2.36264029753652</v>
      </c>
      <c r="Z922" s="70" t="n">
        <f aca="false">MAX(Z921,Y922)</f>
        <v>2.3755712113252</v>
      </c>
      <c r="AA922" s="70" t="n">
        <f aca="false">Z922-Y922</f>
        <v>0.0129309137886797</v>
      </c>
      <c r="AB922" s="72" t="n">
        <f aca="false">AB921*(1+F922)</f>
        <v>12.053988521941</v>
      </c>
      <c r="AC922" s="73" t="n">
        <f aca="false">MAX(AC921,AB922)</f>
        <v>12.2048607386914</v>
      </c>
      <c r="AD922" s="70" t="n">
        <f aca="false">1-AB922/AC922</f>
        <v>0.0123616499999999</v>
      </c>
      <c r="AE922" s="73" t="n">
        <f aca="false">AE921*(1+M922)</f>
        <v>9.41919649393152</v>
      </c>
      <c r="AF922" s="73" t="n">
        <f aca="false">MAX(AF921,AE922)</f>
        <v>9.54218767511381</v>
      </c>
      <c r="AG922" s="70" t="n">
        <f aca="false">1-AE922/AF922</f>
        <v>0.0128892016558269</v>
      </c>
      <c r="AH922" s="74" t="n">
        <f aca="false">IF(R922&gt;0,AH921+1,0)</f>
        <v>2</v>
      </c>
      <c r="AI922" s="74" t="n">
        <f aca="false">IF(U922&gt;0,AI921+1,0)</f>
        <v>2</v>
      </c>
      <c r="AJ922" s="74" t="n">
        <f aca="false">IF(G922&gt;0,AJ921+1,0)</f>
        <v>0</v>
      </c>
      <c r="AK922" s="74" t="n">
        <f aca="false">IF(G922&lt;=0,AK921+1,0)</f>
        <v>2</v>
      </c>
      <c r="AL922" s="74" t="n">
        <f aca="false">IF(K922&gt;0,AL921+1,0)</f>
        <v>0</v>
      </c>
      <c r="AM922" s="74" t="n">
        <f aca="false">IF(K922&lt;=0,AM921+1,0)</f>
        <v>2</v>
      </c>
    </row>
    <row r="923" customFormat="false" ht="15" hidden="false" customHeight="false" outlineLevel="0" collapsed="false">
      <c r="A923" s="61" t="n">
        <v>922</v>
      </c>
      <c r="B923" s="62" t="n">
        <v>43685.6145833333</v>
      </c>
      <c r="C923" s="63" t="n">
        <f aca="false">YEAR(B923)</f>
        <v>2019</v>
      </c>
      <c r="D923" s="32" t="s">
        <v>277</v>
      </c>
      <c r="E923" s="64" t="n">
        <v>10986.2</v>
      </c>
      <c r="F923" s="65" t="n">
        <v>-0.002</v>
      </c>
      <c r="G923" s="66" t="n">
        <v>-21.9724</v>
      </c>
      <c r="H923" s="67" t="n">
        <f aca="false">E923+IF(D923="Long",1,-1)*G923</f>
        <v>10964.2276</v>
      </c>
      <c r="I923" s="68" t="n">
        <f aca="false">Assumptions!$B$58</f>
        <v>5.35750011455817</v>
      </c>
      <c r="J923" s="68" t="n">
        <f aca="false">INDEX(Yearly!$T$5:$T$22,MATCH(C923,Yearly!$A$5:$A$22,0))</f>
        <v>0.662783519326784</v>
      </c>
      <c r="K923" s="68" t="n">
        <f aca="false">G923-I923-J923</f>
        <v>-27.992683633885</v>
      </c>
      <c r="L923" s="69" t="n">
        <f aca="false">(I923+J923)/Assumptions!$B$8</f>
        <v>0.000265456894339683</v>
      </c>
      <c r="M923" s="70" t="n">
        <f aca="false">F923-L923</f>
        <v>-0.00226545689433968</v>
      </c>
      <c r="N923" s="71" t="n">
        <f aca="false">G923*Assumptions!$B$7</f>
        <v>-172812.926</v>
      </c>
      <c r="O923" s="71" t="n">
        <f aca="false">K923*Assumptions!$B$7</f>
        <v>-220162.456780505</v>
      </c>
      <c r="P923" s="68" t="n">
        <f aca="false">P922+G923</f>
        <v>16611.86908</v>
      </c>
      <c r="Q923" s="68" t="n">
        <f aca="false">MAX(Q922,P923)</f>
        <v>16769.741955</v>
      </c>
      <c r="R923" s="68" t="n">
        <f aca="false">Q923-P923</f>
        <v>157.872874999997</v>
      </c>
      <c r="S923" s="68" t="n">
        <f aca="false">S922+K923</f>
        <v>10998.258367182</v>
      </c>
      <c r="T923" s="68" t="n">
        <f aca="false">MAX(T922,S923)</f>
        <v>11174.1920930836</v>
      </c>
      <c r="U923" s="68" t="n">
        <f aca="false">T923-S923</f>
        <v>175.933725901656</v>
      </c>
      <c r="V923" s="70" t="n">
        <f aca="false">V922+F923</f>
        <v>2.60790000000001</v>
      </c>
      <c r="W923" s="70" t="n">
        <f aca="false">MAX(W922,V923)</f>
        <v>2.62230000000001</v>
      </c>
      <c r="X923" s="70" t="n">
        <f aca="false">W923-V923</f>
        <v>0.0143999999999997</v>
      </c>
      <c r="Y923" s="70" t="n">
        <f aca="false">Y922+M923</f>
        <v>2.36037484064218</v>
      </c>
      <c r="Z923" s="70" t="n">
        <f aca="false">MAX(Z922,Y923)</f>
        <v>2.3755712113252</v>
      </c>
      <c r="AA923" s="70" t="n">
        <f aca="false">Z923-Y923</f>
        <v>0.0151963706830194</v>
      </c>
      <c r="AB923" s="72" t="n">
        <f aca="false">AB922*(1+F923)</f>
        <v>12.0298805448971</v>
      </c>
      <c r="AC923" s="73" t="n">
        <f aca="false">MAX(AC922,AB923)</f>
        <v>12.2048607386914</v>
      </c>
      <c r="AD923" s="70" t="n">
        <f aca="false">1-AB923/AC923</f>
        <v>0.0143369266999999</v>
      </c>
      <c r="AE923" s="73" t="n">
        <f aca="false">AE922*(1+M923)</f>
        <v>9.3978577102952</v>
      </c>
      <c r="AF923" s="73" t="n">
        <f aca="false">MAX(AF922,AE923)</f>
        <v>9.54218767511381</v>
      </c>
      <c r="AG923" s="70" t="n">
        <f aca="false">1-AE923/AF923</f>
        <v>0.0151254586194127</v>
      </c>
      <c r="AH923" s="74" t="n">
        <f aca="false">IF(R923&gt;0,AH922+1,0)</f>
        <v>3</v>
      </c>
      <c r="AI923" s="74" t="n">
        <f aca="false">IF(U923&gt;0,AI922+1,0)</f>
        <v>3</v>
      </c>
      <c r="AJ923" s="74" t="n">
        <f aca="false">IF(G923&gt;0,AJ922+1,0)</f>
        <v>0</v>
      </c>
      <c r="AK923" s="74" t="n">
        <f aca="false">IF(G923&lt;=0,AK922+1,0)</f>
        <v>3</v>
      </c>
      <c r="AL923" s="74" t="n">
        <f aca="false">IF(K923&gt;0,AL922+1,0)</f>
        <v>0</v>
      </c>
      <c r="AM923" s="74" t="n">
        <f aca="false">IF(K923&lt;=0,AM922+1,0)</f>
        <v>3</v>
      </c>
    </row>
    <row r="924" customFormat="false" ht="15" hidden="false" customHeight="false" outlineLevel="0" collapsed="false">
      <c r="A924" s="61" t="n">
        <v>923</v>
      </c>
      <c r="B924" s="62" t="n">
        <v>43690.6145833333</v>
      </c>
      <c r="C924" s="63" t="n">
        <f aca="false">YEAR(B924)</f>
        <v>2019</v>
      </c>
      <c r="D924" s="32" t="s">
        <v>276</v>
      </c>
      <c r="E924" s="64" t="n">
        <v>10964.2</v>
      </c>
      <c r="F924" s="65" t="n">
        <v>-0.0066</v>
      </c>
      <c r="G924" s="66" t="n">
        <v>-72.36372</v>
      </c>
      <c r="H924" s="67" t="n">
        <f aca="false">E924+IF(D924="Long",1,-1)*G924</f>
        <v>11036.56372</v>
      </c>
      <c r="I924" s="68" t="n">
        <f aca="false">Assumptions!$B$58</f>
        <v>5.35750011455817</v>
      </c>
      <c r="J924" s="68" t="n">
        <f aca="false">INDEX(Yearly!$T$5:$T$22,MATCH(C924,Yearly!$A$5:$A$22,0))</f>
        <v>0.662783519326784</v>
      </c>
      <c r="K924" s="68" t="n">
        <f aca="false">G924-I924-J924</f>
        <v>-78.3840036338849</v>
      </c>
      <c r="L924" s="69" t="n">
        <f aca="false">(I924+J924)/Assumptions!$B$8</f>
        <v>0.000265456894339683</v>
      </c>
      <c r="M924" s="70" t="n">
        <f aca="false">F924-L924</f>
        <v>-0.00686545689433968</v>
      </c>
      <c r="N924" s="71" t="n">
        <f aca="false">G924*Assumptions!$B$7</f>
        <v>-569140.6578</v>
      </c>
      <c r="O924" s="71" t="n">
        <f aca="false">K924*Assumptions!$B$7</f>
        <v>-616490.188580505</v>
      </c>
      <c r="P924" s="68" t="n">
        <f aca="false">P923+G924</f>
        <v>16539.50536</v>
      </c>
      <c r="Q924" s="68" t="n">
        <f aca="false">MAX(Q923,P924)</f>
        <v>16769.741955</v>
      </c>
      <c r="R924" s="68" t="n">
        <f aca="false">Q924-P924</f>
        <v>230.236594999999</v>
      </c>
      <c r="S924" s="68" t="n">
        <f aca="false">S923+K924</f>
        <v>10919.8743635481</v>
      </c>
      <c r="T924" s="68" t="n">
        <f aca="false">MAX(T923,S924)</f>
        <v>11174.1920930836</v>
      </c>
      <c r="U924" s="68" t="n">
        <f aca="false">T924-S924</f>
        <v>254.31772953554</v>
      </c>
      <c r="V924" s="70" t="n">
        <f aca="false">V923+F924</f>
        <v>2.60130000000001</v>
      </c>
      <c r="W924" s="70" t="n">
        <f aca="false">MAX(W923,V924)</f>
        <v>2.62230000000001</v>
      </c>
      <c r="X924" s="70" t="n">
        <f aca="false">W924-V924</f>
        <v>0.0209999999999999</v>
      </c>
      <c r="Y924" s="70" t="n">
        <f aca="false">Y923+M924</f>
        <v>2.35350938374784</v>
      </c>
      <c r="Z924" s="70" t="n">
        <f aca="false">MAX(Z923,Y924)</f>
        <v>2.3755712113252</v>
      </c>
      <c r="AA924" s="70" t="n">
        <f aca="false">Z924-Y924</f>
        <v>0.022061827577359</v>
      </c>
      <c r="AB924" s="72" t="n">
        <f aca="false">AB923*(1+F924)</f>
        <v>11.9504833333008</v>
      </c>
      <c r="AC924" s="73" t="n">
        <f aca="false">MAX(AC923,AB924)</f>
        <v>12.2048607386914</v>
      </c>
      <c r="AD924" s="70" t="n">
        <f aca="false">1-AB924/AC924</f>
        <v>0.0208423029837799</v>
      </c>
      <c r="AE924" s="73" t="n">
        <f aca="false">AE923*(1+M924)</f>
        <v>9.33333712328603</v>
      </c>
      <c r="AF924" s="73" t="n">
        <f aca="false">MAX(AF923,AE924)</f>
        <v>9.54218767511381</v>
      </c>
      <c r="AG924" s="70" t="n">
        <f aca="false">1-AE924/AF924</f>
        <v>0.0218870723295939</v>
      </c>
      <c r="AH924" s="74" t="n">
        <f aca="false">IF(R924&gt;0,AH923+1,0)</f>
        <v>4</v>
      </c>
      <c r="AI924" s="74" t="n">
        <f aca="false">IF(U924&gt;0,AI923+1,0)</f>
        <v>4</v>
      </c>
      <c r="AJ924" s="74" t="n">
        <f aca="false">IF(G924&gt;0,AJ923+1,0)</f>
        <v>0</v>
      </c>
      <c r="AK924" s="74" t="n">
        <f aca="false">IF(G924&lt;=0,AK923+1,0)</f>
        <v>4</v>
      </c>
      <c r="AL924" s="74" t="n">
        <f aca="false">IF(K924&gt;0,AL923+1,0)</f>
        <v>0</v>
      </c>
      <c r="AM924" s="74" t="n">
        <f aca="false">IF(K924&lt;=0,AM923+1,0)</f>
        <v>4</v>
      </c>
    </row>
    <row r="925" customFormat="false" ht="15" hidden="false" customHeight="false" outlineLevel="0" collapsed="false">
      <c r="A925" s="61" t="n">
        <v>924</v>
      </c>
      <c r="B925" s="62" t="n">
        <v>43691.4479166667</v>
      </c>
      <c r="C925" s="63" t="n">
        <f aca="false">YEAR(B925)</f>
        <v>2019</v>
      </c>
      <c r="D925" s="32" t="s">
        <v>277</v>
      </c>
      <c r="E925" s="64" t="n">
        <v>11036.5</v>
      </c>
      <c r="F925" s="65" t="n">
        <v>0.0007</v>
      </c>
      <c r="G925" s="66" t="n">
        <v>7.72555</v>
      </c>
      <c r="H925" s="67" t="n">
        <f aca="false">E925+IF(D925="Long",1,-1)*G925</f>
        <v>11044.22555</v>
      </c>
      <c r="I925" s="68" t="n">
        <f aca="false">Assumptions!$B$58</f>
        <v>5.35750011455817</v>
      </c>
      <c r="J925" s="68" t="n">
        <f aca="false">INDEX(Yearly!$T$5:$T$22,MATCH(C925,Yearly!$A$5:$A$22,0))</f>
        <v>0.662783519326784</v>
      </c>
      <c r="K925" s="68" t="n">
        <f aca="false">G925-I925-J925</f>
        <v>1.70526636611505</v>
      </c>
      <c r="L925" s="69" t="n">
        <f aca="false">(I925+J925)/Assumptions!$B$8</f>
        <v>0.000265456894339683</v>
      </c>
      <c r="M925" s="70" t="n">
        <f aca="false">F925-L925</f>
        <v>0.000434543105660317</v>
      </c>
      <c r="N925" s="71" t="n">
        <f aca="false">G925*Assumptions!$B$7</f>
        <v>60761.45075</v>
      </c>
      <c r="O925" s="71" t="n">
        <f aca="false">K925*Assumptions!$B$7</f>
        <v>13411.9199694949</v>
      </c>
      <c r="P925" s="68" t="n">
        <f aca="false">P924+G925</f>
        <v>16547.23091</v>
      </c>
      <c r="Q925" s="68" t="n">
        <f aca="false">MAX(Q924,P925)</f>
        <v>16769.741955</v>
      </c>
      <c r="R925" s="68" t="n">
        <f aca="false">Q925-P925</f>
        <v>222.511044999999</v>
      </c>
      <c r="S925" s="68" t="n">
        <f aca="false">S924+K925</f>
        <v>10921.5796299142</v>
      </c>
      <c r="T925" s="68" t="n">
        <f aca="false">MAX(T924,S925)</f>
        <v>11174.1920930836</v>
      </c>
      <c r="U925" s="68" t="n">
        <f aca="false">T925-S925</f>
        <v>252.612463169426</v>
      </c>
      <c r="V925" s="70" t="n">
        <f aca="false">V924+F925</f>
        <v>2.60200000000001</v>
      </c>
      <c r="W925" s="70" t="n">
        <f aca="false">MAX(W924,V925)</f>
        <v>2.62230000000001</v>
      </c>
      <c r="X925" s="70" t="n">
        <f aca="false">W925-V925</f>
        <v>0.0202999999999998</v>
      </c>
      <c r="Y925" s="70" t="n">
        <f aca="false">Y924+M925</f>
        <v>2.3539439268535</v>
      </c>
      <c r="Z925" s="70" t="n">
        <f aca="false">MAX(Z924,Y925)</f>
        <v>2.3755712113252</v>
      </c>
      <c r="AA925" s="70" t="n">
        <f aca="false">Z925-Y925</f>
        <v>0.0216272844716987</v>
      </c>
      <c r="AB925" s="72" t="n">
        <f aca="false">AB924*(1+F925)</f>
        <v>11.9588486716341</v>
      </c>
      <c r="AC925" s="73" t="n">
        <f aca="false">MAX(AC924,AB925)</f>
        <v>12.2048607386914</v>
      </c>
      <c r="AD925" s="70" t="n">
        <f aca="false">1-AB925/AC925</f>
        <v>0.0201568925958686</v>
      </c>
      <c r="AE925" s="73" t="n">
        <f aca="false">AE924*(1+M925)</f>
        <v>9.33739286058576</v>
      </c>
      <c r="AF925" s="73" t="n">
        <f aca="false">MAX(AF924,AE925)</f>
        <v>9.54218767511381</v>
      </c>
      <c r="AG925" s="70" t="n">
        <f aca="false">1-AE925/AF925</f>
        <v>0.0214620401003175</v>
      </c>
      <c r="AH925" s="74" t="n">
        <f aca="false">IF(R925&gt;0,AH924+1,0)</f>
        <v>5</v>
      </c>
      <c r="AI925" s="74" t="n">
        <f aca="false">IF(U925&gt;0,AI924+1,0)</f>
        <v>5</v>
      </c>
      <c r="AJ925" s="74" t="n">
        <f aca="false">IF(G925&gt;0,AJ924+1,0)</f>
        <v>1</v>
      </c>
      <c r="AK925" s="74" t="n">
        <f aca="false">IF(G925&lt;=0,AK924+1,0)</f>
        <v>0</v>
      </c>
      <c r="AL925" s="74" t="n">
        <f aca="false">IF(K925&gt;0,AL924+1,0)</f>
        <v>1</v>
      </c>
      <c r="AM925" s="74" t="n">
        <f aca="false">IF(K925&lt;=0,AM924+1,0)</f>
        <v>0</v>
      </c>
    </row>
    <row r="926" customFormat="false" ht="15" hidden="false" customHeight="false" outlineLevel="0" collapsed="false">
      <c r="A926" s="61" t="n">
        <v>925</v>
      </c>
      <c r="B926" s="62" t="n">
        <v>43693.3854166667</v>
      </c>
      <c r="C926" s="63" t="n">
        <f aca="false">YEAR(B926)</f>
        <v>2019</v>
      </c>
      <c r="D926" s="32" t="s">
        <v>276</v>
      </c>
      <c r="E926" s="64" t="n">
        <v>11043.95</v>
      </c>
      <c r="F926" s="65" t="n">
        <v>0.0028</v>
      </c>
      <c r="G926" s="66" t="n">
        <v>30.92306</v>
      </c>
      <c r="H926" s="67" t="n">
        <f aca="false">E926+IF(D926="Long",1,-1)*G926</f>
        <v>11013.02694</v>
      </c>
      <c r="I926" s="68" t="n">
        <f aca="false">Assumptions!$B$58</f>
        <v>5.35750011455817</v>
      </c>
      <c r="J926" s="68" t="n">
        <f aca="false">INDEX(Yearly!$T$5:$T$22,MATCH(C926,Yearly!$A$5:$A$22,0))</f>
        <v>0.662783519326784</v>
      </c>
      <c r="K926" s="68" t="n">
        <f aca="false">G926-I926-J926</f>
        <v>24.9027763661151</v>
      </c>
      <c r="L926" s="69" t="n">
        <f aca="false">(I926+J926)/Assumptions!$B$8</f>
        <v>0.000265456894339683</v>
      </c>
      <c r="M926" s="70" t="n">
        <f aca="false">F926-L926</f>
        <v>0.00253454310566032</v>
      </c>
      <c r="N926" s="71" t="n">
        <f aca="false">G926*Assumptions!$B$7</f>
        <v>243209.8669</v>
      </c>
      <c r="O926" s="71" t="n">
        <f aca="false">K926*Assumptions!$B$7</f>
        <v>195860.336119495</v>
      </c>
      <c r="P926" s="68" t="n">
        <f aca="false">P925+G926</f>
        <v>16578.15397</v>
      </c>
      <c r="Q926" s="68" t="n">
        <f aca="false">MAX(Q925,P926)</f>
        <v>16769.741955</v>
      </c>
      <c r="R926" s="68" t="n">
        <f aca="false">Q926-P926</f>
        <v>191.587984999998</v>
      </c>
      <c r="S926" s="68" t="n">
        <f aca="false">S925+K926</f>
        <v>10946.4824062803</v>
      </c>
      <c r="T926" s="68" t="n">
        <f aca="false">MAX(T925,S926)</f>
        <v>11174.1920930836</v>
      </c>
      <c r="U926" s="68" t="n">
        <f aca="false">T926-S926</f>
        <v>227.709686803311</v>
      </c>
      <c r="V926" s="70" t="n">
        <f aca="false">V925+F926</f>
        <v>2.60480000000001</v>
      </c>
      <c r="W926" s="70" t="n">
        <f aca="false">MAX(W925,V926)</f>
        <v>2.62230000000001</v>
      </c>
      <c r="X926" s="70" t="n">
        <f aca="false">W926-V926</f>
        <v>0.0174999999999996</v>
      </c>
      <c r="Y926" s="70" t="n">
        <f aca="false">Y925+M926</f>
        <v>2.35647846995916</v>
      </c>
      <c r="Z926" s="70" t="n">
        <f aca="false">MAX(Z925,Y926)</f>
        <v>2.3755712113252</v>
      </c>
      <c r="AA926" s="70" t="n">
        <f aca="false">Z926-Y926</f>
        <v>0.0190927413660384</v>
      </c>
      <c r="AB926" s="72" t="n">
        <f aca="false">AB925*(1+F926)</f>
        <v>11.9923334479146</v>
      </c>
      <c r="AC926" s="73" t="n">
        <f aca="false">MAX(AC925,AB926)</f>
        <v>12.2048607386914</v>
      </c>
      <c r="AD926" s="70" t="n">
        <f aca="false">1-AB926/AC926</f>
        <v>0.0174133318951372</v>
      </c>
      <c r="AE926" s="73" t="n">
        <f aca="false">AE925*(1+M926)</f>
        <v>9.3610588852854</v>
      </c>
      <c r="AF926" s="73" t="n">
        <f aca="false">MAX(AF925,AE926)</f>
        <v>9.54218767511381</v>
      </c>
      <c r="AG926" s="70" t="n">
        <f aca="false">1-AE926/AF926</f>
        <v>0.018981893460427</v>
      </c>
      <c r="AH926" s="74" t="n">
        <f aca="false">IF(R926&gt;0,AH925+1,0)</f>
        <v>6</v>
      </c>
      <c r="AI926" s="74" t="n">
        <f aca="false">IF(U926&gt;0,AI925+1,0)</f>
        <v>6</v>
      </c>
      <c r="AJ926" s="74" t="n">
        <f aca="false">IF(G926&gt;0,AJ925+1,0)</f>
        <v>2</v>
      </c>
      <c r="AK926" s="74" t="n">
        <f aca="false">IF(G926&lt;=0,AK925+1,0)</f>
        <v>0</v>
      </c>
      <c r="AL926" s="74" t="n">
        <f aca="false">IF(K926&gt;0,AL925+1,0)</f>
        <v>2</v>
      </c>
      <c r="AM926" s="74" t="n">
        <f aca="false">IF(K926&lt;=0,AM925+1,0)</f>
        <v>0</v>
      </c>
    </row>
    <row r="927" customFormat="false" ht="15" hidden="false" customHeight="false" outlineLevel="0" collapsed="false">
      <c r="A927" s="61" t="n">
        <v>926</v>
      </c>
      <c r="B927" s="62" t="n">
        <v>43693.4895833333</v>
      </c>
      <c r="C927" s="63" t="n">
        <f aca="false">YEAR(B927)</f>
        <v>2019</v>
      </c>
      <c r="D927" s="32" t="s">
        <v>277</v>
      </c>
      <c r="E927" s="64" t="n">
        <v>11012.95</v>
      </c>
      <c r="F927" s="65" t="n">
        <v>-0.0009</v>
      </c>
      <c r="G927" s="66" t="n">
        <v>-9.911655</v>
      </c>
      <c r="H927" s="67" t="n">
        <f aca="false">E927+IF(D927="Long",1,-1)*G927</f>
        <v>11003.038345</v>
      </c>
      <c r="I927" s="68" t="n">
        <f aca="false">Assumptions!$B$58</f>
        <v>5.35750011455817</v>
      </c>
      <c r="J927" s="68" t="n">
        <f aca="false">INDEX(Yearly!$T$5:$T$22,MATCH(C927,Yearly!$A$5:$A$22,0))</f>
        <v>0.662783519326784</v>
      </c>
      <c r="K927" s="68" t="n">
        <f aca="false">G927-I927-J927</f>
        <v>-15.931938633885</v>
      </c>
      <c r="L927" s="69" t="n">
        <f aca="false">(I927+J927)/Assumptions!$B$8</f>
        <v>0.000265456894339683</v>
      </c>
      <c r="M927" s="70" t="n">
        <f aca="false">F927-L927</f>
        <v>-0.00116545689433968</v>
      </c>
      <c r="N927" s="71" t="n">
        <f aca="false">G927*Assumptions!$B$7</f>
        <v>-77955.166575</v>
      </c>
      <c r="O927" s="71" t="n">
        <f aca="false">K927*Assumptions!$B$7</f>
        <v>-125304.697355505</v>
      </c>
      <c r="P927" s="68" t="n">
        <f aca="false">P926+G927</f>
        <v>16568.242315</v>
      </c>
      <c r="Q927" s="68" t="n">
        <f aca="false">MAX(Q926,P927)</f>
        <v>16769.741955</v>
      </c>
      <c r="R927" s="68" t="n">
        <f aca="false">Q927-P927</f>
        <v>201.499639999998</v>
      </c>
      <c r="S927" s="68" t="n">
        <f aca="false">S926+K927</f>
        <v>10930.5504676464</v>
      </c>
      <c r="T927" s="68" t="n">
        <f aca="false">MAX(T926,S927)</f>
        <v>11174.1920930836</v>
      </c>
      <c r="U927" s="68" t="n">
        <f aca="false">T927-S927</f>
        <v>243.641625437196</v>
      </c>
      <c r="V927" s="70" t="n">
        <f aca="false">V926+F927</f>
        <v>2.60390000000001</v>
      </c>
      <c r="W927" s="70" t="n">
        <f aca="false">MAX(W926,V927)</f>
        <v>2.62230000000001</v>
      </c>
      <c r="X927" s="70" t="n">
        <f aca="false">W927-V927</f>
        <v>0.0183999999999998</v>
      </c>
      <c r="Y927" s="70" t="n">
        <f aca="false">Y926+M927</f>
        <v>2.35531301306482</v>
      </c>
      <c r="Z927" s="70" t="n">
        <f aca="false">MAX(Z926,Y927)</f>
        <v>2.3755712113252</v>
      </c>
      <c r="AA927" s="70" t="n">
        <f aca="false">Z927-Y927</f>
        <v>0.020258198260378</v>
      </c>
      <c r="AB927" s="72" t="n">
        <f aca="false">AB926*(1+F927)</f>
        <v>11.9815403478115</v>
      </c>
      <c r="AC927" s="73" t="n">
        <f aca="false">MAX(AC926,AB927)</f>
        <v>12.2048607386914</v>
      </c>
      <c r="AD927" s="70" t="n">
        <f aca="false">1-AB927/AC927</f>
        <v>0.0182976598964316</v>
      </c>
      <c r="AE927" s="73" t="n">
        <f aca="false">AE926*(1+M927)</f>
        <v>9.35014897466922</v>
      </c>
      <c r="AF927" s="73" t="n">
        <f aca="false">MAX(AF926,AE927)</f>
        <v>9.54218767511381</v>
      </c>
      <c r="AG927" s="70" t="n">
        <f aca="false">1-AE927/AF927</f>
        <v>0.0201252277761657</v>
      </c>
      <c r="AH927" s="74" t="n">
        <f aca="false">IF(R927&gt;0,AH926+1,0)</f>
        <v>7</v>
      </c>
      <c r="AI927" s="74" t="n">
        <f aca="false">IF(U927&gt;0,AI926+1,0)</f>
        <v>7</v>
      </c>
      <c r="AJ927" s="74" t="n">
        <f aca="false">IF(G927&gt;0,AJ926+1,0)</f>
        <v>0</v>
      </c>
      <c r="AK927" s="74" t="n">
        <f aca="false">IF(G927&lt;=0,AK926+1,0)</f>
        <v>1</v>
      </c>
      <c r="AL927" s="74" t="n">
        <f aca="false">IF(K927&gt;0,AL926+1,0)</f>
        <v>0</v>
      </c>
      <c r="AM927" s="74" t="n">
        <f aca="false">IF(K927&lt;=0,AM926+1,0)</f>
        <v>1</v>
      </c>
    </row>
    <row r="928" customFormat="false" ht="15" hidden="false" customHeight="false" outlineLevel="0" collapsed="false">
      <c r="A928" s="61" t="n">
        <v>927</v>
      </c>
      <c r="B928" s="62" t="n">
        <v>43697.4270833333</v>
      </c>
      <c r="C928" s="63" t="n">
        <f aca="false">YEAR(B928)</f>
        <v>2019</v>
      </c>
      <c r="D928" s="32" t="s">
        <v>276</v>
      </c>
      <c r="E928" s="64" t="n">
        <v>11002.9</v>
      </c>
      <c r="F928" s="65" t="n">
        <v>-0.0039</v>
      </c>
      <c r="G928" s="66" t="n">
        <v>-42.91131</v>
      </c>
      <c r="H928" s="67" t="n">
        <f aca="false">E928+IF(D928="Long",1,-1)*G928</f>
        <v>11045.81131</v>
      </c>
      <c r="I928" s="68" t="n">
        <f aca="false">Assumptions!$B$58</f>
        <v>5.35750011455817</v>
      </c>
      <c r="J928" s="68" t="n">
        <f aca="false">INDEX(Yearly!$T$5:$T$22,MATCH(C928,Yearly!$A$5:$A$22,0))</f>
        <v>0.662783519326784</v>
      </c>
      <c r="K928" s="68" t="n">
        <f aca="false">G928-I928-J928</f>
        <v>-48.931593633885</v>
      </c>
      <c r="L928" s="69" t="n">
        <f aca="false">(I928+J928)/Assumptions!$B$8</f>
        <v>0.000265456894339683</v>
      </c>
      <c r="M928" s="70" t="n">
        <f aca="false">F928-L928</f>
        <v>-0.00416545689433968</v>
      </c>
      <c r="N928" s="71" t="n">
        <f aca="false">G928*Assumptions!$B$7</f>
        <v>-337497.45315</v>
      </c>
      <c r="O928" s="71" t="n">
        <f aca="false">K928*Assumptions!$B$7</f>
        <v>-384846.983930505</v>
      </c>
      <c r="P928" s="68" t="n">
        <f aca="false">P927+G928</f>
        <v>16525.331005</v>
      </c>
      <c r="Q928" s="68" t="n">
        <f aca="false">MAX(Q927,P928)</f>
        <v>16769.741955</v>
      </c>
      <c r="R928" s="68" t="n">
        <f aca="false">Q928-P928</f>
        <v>244.410949999998</v>
      </c>
      <c r="S928" s="68" t="n">
        <f aca="false">S927+K928</f>
        <v>10881.6188740125</v>
      </c>
      <c r="T928" s="68" t="n">
        <f aca="false">MAX(T927,S928)</f>
        <v>11174.1920930836</v>
      </c>
      <c r="U928" s="68" t="n">
        <f aca="false">T928-S928</f>
        <v>292.573219071081</v>
      </c>
      <c r="V928" s="70" t="n">
        <f aca="false">V927+F928</f>
        <v>2.60000000000001</v>
      </c>
      <c r="W928" s="70" t="n">
        <f aca="false">MAX(W927,V928)</f>
        <v>2.62230000000001</v>
      </c>
      <c r="X928" s="70" t="n">
        <f aca="false">W928-V928</f>
        <v>0.0222999999999995</v>
      </c>
      <c r="Y928" s="70" t="n">
        <f aca="false">Y927+M928</f>
        <v>2.35114755617048</v>
      </c>
      <c r="Z928" s="70" t="n">
        <f aca="false">MAX(Z927,Y928)</f>
        <v>2.3755712113252</v>
      </c>
      <c r="AA928" s="70" t="n">
        <f aca="false">Z928-Y928</f>
        <v>0.0244236551547177</v>
      </c>
      <c r="AB928" s="72" t="n">
        <f aca="false">AB927*(1+F928)</f>
        <v>11.9348123404551</v>
      </c>
      <c r="AC928" s="73" t="n">
        <f aca="false">MAX(AC927,AB928)</f>
        <v>12.2048607386914</v>
      </c>
      <c r="AD928" s="70" t="n">
        <f aca="false">1-AB928/AC928</f>
        <v>0.0221262990228356</v>
      </c>
      <c r="AE928" s="73" t="n">
        <f aca="false">AE927*(1+M928)</f>
        <v>9.31120133215958</v>
      </c>
      <c r="AF928" s="73" t="n">
        <f aca="false">MAX(AF927,AE928)</f>
        <v>9.54218767511381</v>
      </c>
      <c r="AG928" s="70" t="n">
        <f aca="false">1-AE928/AF928</f>
        <v>0.024206853901715</v>
      </c>
      <c r="AH928" s="74" t="n">
        <f aca="false">IF(R928&gt;0,AH927+1,0)</f>
        <v>8</v>
      </c>
      <c r="AI928" s="74" t="n">
        <f aca="false">IF(U928&gt;0,AI927+1,0)</f>
        <v>8</v>
      </c>
      <c r="AJ928" s="74" t="n">
        <f aca="false">IF(G928&gt;0,AJ927+1,0)</f>
        <v>0</v>
      </c>
      <c r="AK928" s="74" t="n">
        <f aca="false">IF(G928&lt;=0,AK927+1,0)</f>
        <v>2</v>
      </c>
      <c r="AL928" s="74" t="n">
        <f aca="false">IF(K928&gt;0,AL927+1,0)</f>
        <v>0</v>
      </c>
      <c r="AM928" s="74" t="n">
        <f aca="false">IF(K928&lt;=0,AM927+1,0)</f>
        <v>2</v>
      </c>
    </row>
    <row r="929" customFormat="false" ht="15" hidden="false" customHeight="false" outlineLevel="0" collapsed="false">
      <c r="A929" s="61" t="n">
        <v>928</v>
      </c>
      <c r="B929" s="62" t="n">
        <v>43697.59375</v>
      </c>
      <c r="C929" s="63" t="n">
        <f aca="false">YEAR(B929)</f>
        <v>2019</v>
      </c>
      <c r="D929" s="32" t="s">
        <v>277</v>
      </c>
      <c r="E929" s="64" t="n">
        <v>11046.2</v>
      </c>
      <c r="F929" s="65" t="n">
        <v>-0.0028</v>
      </c>
      <c r="G929" s="66" t="n">
        <v>-30.92936</v>
      </c>
      <c r="H929" s="67" t="n">
        <f aca="false">E929+IF(D929="Long",1,-1)*G929</f>
        <v>11015.27064</v>
      </c>
      <c r="I929" s="68" t="n">
        <f aca="false">Assumptions!$B$58</f>
        <v>5.35750011455817</v>
      </c>
      <c r="J929" s="68" t="n">
        <f aca="false">INDEX(Yearly!$T$5:$T$22,MATCH(C929,Yearly!$A$5:$A$22,0))</f>
        <v>0.662783519326784</v>
      </c>
      <c r="K929" s="68" t="n">
        <f aca="false">G929-I929-J929</f>
        <v>-36.949643633885</v>
      </c>
      <c r="L929" s="69" t="n">
        <f aca="false">(I929+J929)/Assumptions!$B$8</f>
        <v>0.000265456894339683</v>
      </c>
      <c r="M929" s="70" t="n">
        <f aca="false">F929-L929</f>
        <v>-0.00306545689433968</v>
      </c>
      <c r="N929" s="71" t="n">
        <f aca="false">G929*Assumptions!$B$7</f>
        <v>-243259.4164</v>
      </c>
      <c r="O929" s="71" t="n">
        <f aca="false">K929*Assumptions!$B$7</f>
        <v>-290608.947180505</v>
      </c>
      <c r="P929" s="68" t="n">
        <f aca="false">P928+G929</f>
        <v>16494.401645</v>
      </c>
      <c r="Q929" s="68" t="n">
        <f aca="false">MAX(Q928,P929)</f>
        <v>16769.741955</v>
      </c>
      <c r="R929" s="68" t="n">
        <f aca="false">Q929-P929</f>
        <v>275.340309999996</v>
      </c>
      <c r="S929" s="68" t="n">
        <f aca="false">S928+K929</f>
        <v>10844.6692303787</v>
      </c>
      <c r="T929" s="68" t="n">
        <f aca="false">MAX(T928,S929)</f>
        <v>11174.1920930836</v>
      </c>
      <c r="U929" s="68" t="n">
        <f aca="false">T929-S929</f>
        <v>329.522862704966</v>
      </c>
      <c r="V929" s="70" t="n">
        <f aca="false">V928+F929</f>
        <v>2.59720000000001</v>
      </c>
      <c r="W929" s="70" t="n">
        <f aca="false">MAX(W928,V929)</f>
        <v>2.62230000000001</v>
      </c>
      <c r="X929" s="70" t="n">
        <f aca="false">W929-V929</f>
        <v>0.0250999999999997</v>
      </c>
      <c r="Y929" s="70" t="n">
        <f aca="false">Y928+M929</f>
        <v>2.34808209927614</v>
      </c>
      <c r="Z929" s="70" t="n">
        <f aca="false">MAX(Z928,Y929)</f>
        <v>2.3755712113252</v>
      </c>
      <c r="AA929" s="70" t="n">
        <f aca="false">Z929-Y929</f>
        <v>0.0274891120490572</v>
      </c>
      <c r="AB929" s="72" t="n">
        <f aca="false">AB928*(1+F929)</f>
        <v>11.9013948659018</v>
      </c>
      <c r="AC929" s="73" t="n">
        <f aca="false">MAX(AC928,AB929)</f>
        <v>12.2048607386914</v>
      </c>
      <c r="AD929" s="70" t="n">
        <f aca="false">1-AB929/AC929</f>
        <v>0.0248643453855717</v>
      </c>
      <c r="AE929" s="73" t="n">
        <f aca="false">AE928*(1+M929)</f>
        <v>9.28265824584133</v>
      </c>
      <c r="AF929" s="73" t="n">
        <f aca="false">MAX(AF928,AE929)</f>
        <v>9.54218767511381</v>
      </c>
      <c r="AG929" s="70" t="n">
        <f aca="false">1-AE929/AF929</f>
        <v>0.0271981057288713</v>
      </c>
      <c r="AH929" s="74" t="n">
        <f aca="false">IF(R929&gt;0,AH928+1,0)</f>
        <v>9</v>
      </c>
      <c r="AI929" s="74" t="n">
        <f aca="false">IF(U929&gt;0,AI928+1,0)</f>
        <v>9</v>
      </c>
      <c r="AJ929" s="74" t="n">
        <f aca="false">IF(G929&gt;0,AJ928+1,0)</f>
        <v>0</v>
      </c>
      <c r="AK929" s="74" t="n">
        <f aca="false">IF(G929&lt;=0,AK928+1,0)</f>
        <v>3</v>
      </c>
      <c r="AL929" s="74" t="n">
        <f aca="false">IF(K929&gt;0,AL928+1,0)</f>
        <v>0</v>
      </c>
      <c r="AM929" s="74" t="n">
        <f aca="false">IF(K929&lt;=0,AM928+1,0)</f>
        <v>3</v>
      </c>
    </row>
    <row r="930" customFormat="false" ht="15" hidden="false" customHeight="false" outlineLevel="0" collapsed="false">
      <c r="A930" s="61" t="n">
        <v>929</v>
      </c>
      <c r="B930" s="62" t="n">
        <v>43697.6368055556</v>
      </c>
      <c r="C930" s="63" t="n">
        <f aca="false">YEAR(B930)</f>
        <v>2019</v>
      </c>
      <c r="D930" s="32" t="s">
        <v>276</v>
      </c>
      <c r="E930" s="64" t="n">
        <v>11015.55</v>
      </c>
      <c r="F930" s="65" t="n">
        <v>0.0139</v>
      </c>
      <c r="G930" s="66" t="n">
        <v>153.116145</v>
      </c>
      <c r="H930" s="67" t="n">
        <f aca="false">E930+IF(D930="Long",1,-1)*G930</f>
        <v>10862.433855</v>
      </c>
      <c r="I930" s="68" t="n">
        <f aca="false">Assumptions!$B$58</f>
        <v>5.35750011455817</v>
      </c>
      <c r="J930" s="68" t="n">
        <f aca="false">INDEX(Yearly!$T$5:$T$22,MATCH(C930,Yearly!$A$5:$A$22,0))</f>
        <v>0.662783519326784</v>
      </c>
      <c r="K930" s="68" t="n">
        <f aca="false">G930-I930-J930</f>
        <v>147.095861366115</v>
      </c>
      <c r="L930" s="69" t="n">
        <f aca="false">(I930+J930)/Assumptions!$B$8</f>
        <v>0.000265456894339683</v>
      </c>
      <c r="M930" s="70" t="n">
        <f aca="false">F930-L930</f>
        <v>0.0136345431056603</v>
      </c>
      <c r="N930" s="71" t="n">
        <f aca="false">G930*Assumptions!$B$7</f>
        <v>1204258.480425</v>
      </c>
      <c r="O930" s="71" t="n">
        <f aca="false">K930*Assumptions!$B$7</f>
        <v>1156908.94964449</v>
      </c>
      <c r="P930" s="68" t="n">
        <f aca="false">P929+G930</f>
        <v>16647.51779</v>
      </c>
      <c r="Q930" s="68" t="n">
        <f aca="false">MAX(Q929,P930)</f>
        <v>16769.741955</v>
      </c>
      <c r="R930" s="68" t="n">
        <f aca="false">Q930-P930</f>
        <v>122.224164999996</v>
      </c>
      <c r="S930" s="68" t="n">
        <f aca="false">S929+K930</f>
        <v>10991.7650917448</v>
      </c>
      <c r="T930" s="68" t="n">
        <f aca="false">MAX(T929,S930)</f>
        <v>11174.1920930836</v>
      </c>
      <c r="U930" s="68" t="n">
        <f aca="false">T930-S930</f>
        <v>182.42700133885</v>
      </c>
      <c r="V930" s="70" t="n">
        <f aca="false">V929+F930</f>
        <v>2.61110000000001</v>
      </c>
      <c r="W930" s="70" t="n">
        <f aca="false">MAX(W929,V930)</f>
        <v>2.62230000000001</v>
      </c>
      <c r="X930" s="70" t="n">
        <f aca="false">W930-V930</f>
        <v>0.0111999999999997</v>
      </c>
      <c r="Y930" s="70" t="n">
        <f aca="false">Y929+M930</f>
        <v>2.3617166423818</v>
      </c>
      <c r="Z930" s="70" t="n">
        <f aca="false">MAX(Z929,Y930)</f>
        <v>2.3755712113252</v>
      </c>
      <c r="AA930" s="70" t="n">
        <f aca="false">Z930-Y930</f>
        <v>0.0138545689433971</v>
      </c>
      <c r="AB930" s="72" t="n">
        <f aca="false">AB929*(1+F930)</f>
        <v>12.0668242545378</v>
      </c>
      <c r="AC930" s="73" t="n">
        <f aca="false">MAX(AC929,AB930)</f>
        <v>12.2048607386914</v>
      </c>
      <c r="AD930" s="70" t="n">
        <f aca="false">1-AB930/AC930</f>
        <v>0.0113099597864311</v>
      </c>
      <c r="AE930" s="73" t="n">
        <f aca="false">AE929*(1+M930)</f>
        <v>9.40922304982937</v>
      </c>
      <c r="AF930" s="73" t="n">
        <f aca="false">MAX(AF929,AE930)</f>
        <v>9.54218767511381</v>
      </c>
      <c r="AG930" s="70" t="n">
        <f aca="false">1-AE930/AF930</f>
        <v>0.0139343963681635</v>
      </c>
      <c r="AH930" s="74" t="n">
        <f aca="false">IF(R930&gt;0,AH929+1,0)</f>
        <v>10</v>
      </c>
      <c r="AI930" s="74" t="n">
        <f aca="false">IF(U930&gt;0,AI929+1,0)</f>
        <v>10</v>
      </c>
      <c r="AJ930" s="74" t="n">
        <f aca="false">IF(G930&gt;0,AJ929+1,0)</f>
        <v>1</v>
      </c>
      <c r="AK930" s="74" t="n">
        <f aca="false">IF(G930&lt;=0,AK929+1,0)</f>
        <v>0</v>
      </c>
      <c r="AL930" s="74" t="n">
        <f aca="false">IF(K930&gt;0,AL929+1,0)</f>
        <v>1</v>
      </c>
      <c r="AM930" s="74" t="n">
        <f aca="false">IF(K930&lt;=0,AM929+1,0)</f>
        <v>0</v>
      </c>
    </row>
    <row r="931" customFormat="false" ht="15" hidden="false" customHeight="false" outlineLevel="0" collapsed="false">
      <c r="A931" s="61" t="n">
        <v>930</v>
      </c>
      <c r="B931" s="62" t="n">
        <v>43703.40625</v>
      </c>
      <c r="C931" s="63" t="n">
        <f aca="false">YEAR(B931)</f>
        <v>2019</v>
      </c>
      <c r="D931" s="32" t="s">
        <v>277</v>
      </c>
      <c r="E931" s="64" t="n">
        <v>10862.65</v>
      </c>
      <c r="F931" s="65" t="n">
        <v>-0.0069</v>
      </c>
      <c r="G931" s="66" t="n">
        <v>-74.952285</v>
      </c>
      <c r="H931" s="67" t="n">
        <f aca="false">E931+IF(D931="Long",1,-1)*G931</f>
        <v>10787.697715</v>
      </c>
      <c r="I931" s="68" t="n">
        <f aca="false">Assumptions!$B$58</f>
        <v>5.35750011455817</v>
      </c>
      <c r="J931" s="68" t="n">
        <f aca="false">INDEX(Yearly!$T$5:$T$22,MATCH(C931,Yearly!$A$5:$A$22,0))</f>
        <v>0.662783519326784</v>
      </c>
      <c r="K931" s="68" t="n">
        <f aca="false">G931-I931-J931</f>
        <v>-80.972568633885</v>
      </c>
      <c r="L931" s="69" t="n">
        <f aca="false">(I931+J931)/Assumptions!$B$8</f>
        <v>0.000265456894339683</v>
      </c>
      <c r="M931" s="70" t="n">
        <f aca="false">F931-L931</f>
        <v>-0.00716545689433968</v>
      </c>
      <c r="N931" s="71" t="n">
        <f aca="false">G931*Assumptions!$B$7</f>
        <v>-589499.721525</v>
      </c>
      <c r="O931" s="71" t="n">
        <f aca="false">K931*Assumptions!$B$7</f>
        <v>-636849.252305505</v>
      </c>
      <c r="P931" s="68" t="n">
        <f aca="false">P930+G931</f>
        <v>16572.565505</v>
      </c>
      <c r="Q931" s="68" t="n">
        <f aca="false">MAX(Q930,P931)</f>
        <v>16769.741955</v>
      </c>
      <c r="R931" s="68" t="n">
        <f aca="false">Q931-P931</f>
        <v>197.176449999995</v>
      </c>
      <c r="S931" s="68" t="n">
        <f aca="false">S930+K931</f>
        <v>10910.7925231109</v>
      </c>
      <c r="T931" s="68" t="n">
        <f aca="false">MAX(T930,S931)</f>
        <v>11174.1920930836</v>
      </c>
      <c r="U931" s="68" t="n">
        <f aca="false">T931-S931</f>
        <v>263.399569972735</v>
      </c>
      <c r="V931" s="70" t="n">
        <f aca="false">V930+F931</f>
        <v>2.60420000000001</v>
      </c>
      <c r="W931" s="70" t="n">
        <f aca="false">MAX(W930,V931)</f>
        <v>2.62230000000001</v>
      </c>
      <c r="X931" s="70" t="n">
        <f aca="false">W931-V931</f>
        <v>0.0180999999999996</v>
      </c>
      <c r="Y931" s="70" t="n">
        <f aca="false">Y930+M931</f>
        <v>2.35455118548746</v>
      </c>
      <c r="Z931" s="70" t="n">
        <f aca="false">MAX(Z930,Y931)</f>
        <v>2.3755712113252</v>
      </c>
      <c r="AA931" s="70" t="n">
        <f aca="false">Z931-Y931</f>
        <v>0.0210200258377369</v>
      </c>
      <c r="AB931" s="72" t="n">
        <f aca="false">AB930*(1+F931)</f>
        <v>11.9835631671815</v>
      </c>
      <c r="AC931" s="73" t="n">
        <f aca="false">MAX(AC930,AB931)</f>
        <v>12.2048607386914</v>
      </c>
      <c r="AD931" s="70" t="n">
        <f aca="false">1-AB931/AC931</f>
        <v>0.0181319210639047</v>
      </c>
      <c r="AE931" s="73" t="n">
        <f aca="false">AE930*(1+M931)</f>
        <v>9.34180166765659</v>
      </c>
      <c r="AF931" s="73" t="n">
        <f aca="false">MAX(AF930,AE931)</f>
        <v>9.54218767511381</v>
      </c>
      <c r="AG931" s="70" t="n">
        <f aca="false">1-AE931/AF931</f>
        <v>0.0210000069459785</v>
      </c>
      <c r="AH931" s="74" t="n">
        <f aca="false">IF(R931&gt;0,AH930+1,0)</f>
        <v>11</v>
      </c>
      <c r="AI931" s="74" t="n">
        <f aca="false">IF(U931&gt;0,AI930+1,0)</f>
        <v>11</v>
      </c>
      <c r="AJ931" s="74" t="n">
        <f aca="false">IF(G931&gt;0,AJ930+1,0)</f>
        <v>0</v>
      </c>
      <c r="AK931" s="74" t="n">
        <f aca="false">IF(G931&lt;=0,AK930+1,0)</f>
        <v>1</v>
      </c>
      <c r="AL931" s="74" t="n">
        <f aca="false">IF(K931&gt;0,AL930+1,0)</f>
        <v>0</v>
      </c>
      <c r="AM931" s="74" t="n">
        <f aca="false">IF(K931&lt;=0,AM930+1,0)</f>
        <v>1</v>
      </c>
    </row>
    <row r="932" customFormat="false" ht="15" hidden="false" customHeight="false" outlineLevel="0" collapsed="false">
      <c r="A932" s="61" t="n">
        <v>931</v>
      </c>
      <c r="B932" s="62" t="n">
        <v>43703.4270833333</v>
      </c>
      <c r="C932" s="63" t="n">
        <f aca="false">YEAR(B932)</f>
        <v>2019</v>
      </c>
      <c r="D932" s="32" t="s">
        <v>276</v>
      </c>
      <c r="E932" s="64" t="n">
        <v>10788.2</v>
      </c>
      <c r="F932" s="65" t="n">
        <v>-0.0102</v>
      </c>
      <c r="G932" s="66" t="n">
        <v>-110.03964</v>
      </c>
      <c r="H932" s="67" t="n">
        <f aca="false">E932+IF(D932="Long",1,-1)*G932</f>
        <v>10898.23964</v>
      </c>
      <c r="I932" s="68" t="n">
        <f aca="false">Assumptions!$B$58</f>
        <v>5.35750011455817</v>
      </c>
      <c r="J932" s="68" t="n">
        <f aca="false">INDEX(Yearly!$T$5:$T$22,MATCH(C932,Yearly!$A$5:$A$22,0))</f>
        <v>0.662783519326784</v>
      </c>
      <c r="K932" s="68" t="n">
        <f aca="false">G932-I932-J932</f>
        <v>-116.059923633885</v>
      </c>
      <c r="L932" s="69" t="n">
        <f aca="false">(I932+J932)/Assumptions!$B$8</f>
        <v>0.000265456894339683</v>
      </c>
      <c r="M932" s="70" t="n">
        <f aca="false">F932-L932</f>
        <v>-0.0104654568943397</v>
      </c>
      <c r="N932" s="71" t="n">
        <f aca="false">G932*Assumptions!$B$7</f>
        <v>-865461.7686</v>
      </c>
      <c r="O932" s="71" t="n">
        <f aca="false">K932*Assumptions!$B$7</f>
        <v>-912811.299380505</v>
      </c>
      <c r="P932" s="68" t="n">
        <f aca="false">P931+G932</f>
        <v>16462.525865</v>
      </c>
      <c r="Q932" s="68" t="n">
        <f aca="false">MAX(Q931,P932)</f>
        <v>16769.741955</v>
      </c>
      <c r="R932" s="68" t="n">
        <f aca="false">Q932-P932</f>
        <v>307.216089999994</v>
      </c>
      <c r="S932" s="68" t="n">
        <f aca="false">S931+K932</f>
        <v>10794.732599477</v>
      </c>
      <c r="T932" s="68" t="n">
        <f aca="false">MAX(T931,S932)</f>
        <v>11174.1920930836</v>
      </c>
      <c r="U932" s="68" t="n">
        <f aca="false">T932-S932</f>
        <v>379.459493606621</v>
      </c>
      <c r="V932" s="70" t="n">
        <f aca="false">V931+F932</f>
        <v>2.59400000000001</v>
      </c>
      <c r="W932" s="70" t="n">
        <f aca="false">MAX(W931,V932)</f>
        <v>2.62230000000001</v>
      </c>
      <c r="X932" s="70" t="n">
        <f aca="false">W932-V932</f>
        <v>0.0282999999999998</v>
      </c>
      <c r="Y932" s="70" t="n">
        <f aca="false">Y931+M932</f>
        <v>2.34408572859312</v>
      </c>
      <c r="Z932" s="70" t="n">
        <f aca="false">MAX(Z931,Y932)</f>
        <v>2.3755712113252</v>
      </c>
      <c r="AA932" s="70" t="n">
        <f aca="false">Z932-Y932</f>
        <v>0.0314854827320765</v>
      </c>
      <c r="AB932" s="72" t="n">
        <f aca="false">AB931*(1+F932)</f>
        <v>11.8613308228763</v>
      </c>
      <c r="AC932" s="73" t="n">
        <f aca="false">MAX(AC931,AB932)</f>
        <v>12.2048607386914</v>
      </c>
      <c r="AD932" s="70" t="n">
        <f aca="false">1-AB932/AC932</f>
        <v>0.0281469754690529</v>
      </c>
      <c r="AE932" s="73" t="n">
        <f aca="false">AE931*(1+M932)</f>
        <v>9.24403544498826</v>
      </c>
      <c r="AF932" s="73" t="n">
        <f aca="false">MAX(AF931,AE932)</f>
        <v>9.54218767511381</v>
      </c>
      <c r="AG932" s="70" t="n">
        <f aca="false">1-AE932/AF932</f>
        <v>0.0312456891728442</v>
      </c>
      <c r="AH932" s="74" t="n">
        <f aca="false">IF(R932&gt;0,AH931+1,0)</f>
        <v>12</v>
      </c>
      <c r="AI932" s="74" t="n">
        <f aca="false">IF(U932&gt;0,AI931+1,0)</f>
        <v>12</v>
      </c>
      <c r="AJ932" s="74" t="n">
        <f aca="false">IF(G932&gt;0,AJ931+1,0)</f>
        <v>0</v>
      </c>
      <c r="AK932" s="74" t="n">
        <f aca="false">IF(G932&lt;=0,AK931+1,0)</f>
        <v>2</v>
      </c>
      <c r="AL932" s="74" t="n">
        <f aca="false">IF(K932&gt;0,AL931+1,0)</f>
        <v>0</v>
      </c>
      <c r="AM932" s="74" t="n">
        <f aca="false">IF(K932&lt;=0,AM931+1,0)</f>
        <v>2</v>
      </c>
    </row>
    <row r="933" customFormat="false" ht="15" hidden="false" customHeight="false" outlineLevel="0" collapsed="false">
      <c r="A933" s="61" t="n">
        <v>932</v>
      </c>
      <c r="B933" s="62" t="n">
        <v>43703.4895833333</v>
      </c>
      <c r="C933" s="63" t="n">
        <f aca="false">YEAR(B933)</f>
        <v>2019</v>
      </c>
      <c r="D933" s="32" t="s">
        <v>277</v>
      </c>
      <c r="E933" s="64" t="n">
        <v>10898.7</v>
      </c>
      <c r="F933" s="65" t="n">
        <v>0.009</v>
      </c>
      <c r="G933" s="66" t="n">
        <v>98.0883</v>
      </c>
      <c r="H933" s="67" t="n">
        <f aca="false">E933+IF(D933="Long",1,-1)*G933</f>
        <v>10996.7883</v>
      </c>
      <c r="I933" s="68" t="n">
        <f aca="false">Assumptions!$B$58</f>
        <v>5.35750011455817</v>
      </c>
      <c r="J933" s="68" t="n">
        <f aca="false">INDEX(Yearly!$T$5:$T$22,MATCH(C933,Yearly!$A$5:$A$22,0))</f>
        <v>0.662783519326784</v>
      </c>
      <c r="K933" s="68" t="n">
        <f aca="false">G933-I933-J933</f>
        <v>92.0680163661151</v>
      </c>
      <c r="L933" s="69" t="n">
        <f aca="false">(I933+J933)/Assumptions!$B$8</f>
        <v>0.000265456894339683</v>
      </c>
      <c r="M933" s="70" t="n">
        <f aca="false">F933-L933</f>
        <v>0.00873454310566032</v>
      </c>
      <c r="N933" s="71" t="n">
        <f aca="false">G933*Assumptions!$B$7</f>
        <v>771464.4795</v>
      </c>
      <c r="O933" s="71" t="n">
        <f aca="false">K933*Assumptions!$B$7</f>
        <v>724114.948719495</v>
      </c>
      <c r="P933" s="68" t="n">
        <f aca="false">P932+G933</f>
        <v>16560.614165</v>
      </c>
      <c r="Q933" s="68" t="n">
        <f aca="false">MAX(Q932,P933)</f>
        <v>16769.741955</v>
      </c>
      <c r="R933" s="68" t="n">
        <f aca="false">Q933-P933</f>
        <v>209.127789999995</v>
      </c>
      <c r="S933" s="68" t="n">
        <f aca="false">S932+K933</f>
        <v>10886.8006158431</v>
      </c>
      <c r="T933" s="68" t="n">
        <f aca="false">MAX(T932,S933)</f>
        <v>11174.1920930836</v>
      </c>
      <c r="U933" s="68" t="n">
        <f aca="false">T933-S933</f>
        <v>287.391477240506</v>
      </c>
      <c r="V933" s="70" t="n">
        <f aca="false">V932+F933</f>
        <v>2.60300000000001</v>
      </c>
      <c r="W933" s="70" t="n">
        <f aca="false">MAX(W932,V933)</f>
        <v>2.62230000000001</v>
      </c>
      <c r="X933" s="70" t="n">
        <f aca="false">W933-V933</f>
        <v>0.0192999999999999</v>
      </c>
      <c r="Y933" s="70" t="n">
        <f aca="false">Y932+M933</f>
        <v>2.35282027169878</v>
      </c>
      <c r="Z933" s="70" t="n">
        <f aca="false">MAX(Z932,Y933)</f>
        <v>2.3755712113252</v>
      </c>
      <c r="AA933" s="70" t="n">
        <f aca="false">Z933-Y933</f>
        <v>0.0227509396264161</v>
      </c>
      <c r="AB933" s="72" t="n">
        <f aca="false">AB932*(1+F933)</f>
        <v>11.9680828002821</v>
      </c>
      <c r="AC933" s="73" t="n">
        <f aca="false">MAX(AC932,AB933)</f>
        <v>12.2048607386914</v>
      </c>
      <c r="AD933" s="70" t="n">
        <f aca="false">1-AB933/AC933</f>
        <v>0.0194002982482745</v>
      </c>
      <c r="AE933" s="73" t="n">
        <f aca="false">AE932*(1+M933)</f>
        <v>9.32477787105276</v>
      </c>
      <c r="AF933" s="73" t="n">
        <f aca="false">MAX(AF932,AE933)</f>
        <v>9.54218767511381</v>
      </c>
      <c r="AG933" s="70" t="n">
        <f aca="false">1-AE933/AF933</f>
        <v>0.0227840628861301</v>
      </c>
      <c r="AH933" s="74" t="n">
        <f aca="false">IF(R933&gt;0,AH932+1,0)</f>
        <v>13</v>
      </c>
      <c r="AI933" s="74" t="n">
        <f aca="false">IF(U933&gt;0,AI932+1,0)</f>
        <v>13</v>
      </c>
      <c r="AJ933" s="74" t="n">
        <f aca="false">IF(G933&gt;0,AJ932+1,0)</f>
        <v>1</v>
      </c>
      <c r="AK933" s="74" t="n">
        <f aca="false">IF(G933&lt;=0,AK932+1,0)</f>
        <v>0</v>
      </c>
      <c r="AL933" s="74" t="n">
        <f aca="false">IF(K933&gt;0,AL932+1,0)</f>
        <v>1</v>
      </c>
      <c r="AM933" s="74" t="n">
        <f aca="false">IF(K933&lt;=0,AM932+1,0)</f>
        <v>0</v>
      </c>
    </row>
    <row r="934" customFormat="false" ht="15" hidden="false" customHeight="false" outlineLevel="0" collapsed="false">
      <c r="A934" s="61" t="n">
        <v>933</v>
      </c>
      <c r="B934" s="62" t="n">
        <v>43705.6145833333</v>
      </c>
      <c r="C934" s="63" t="n">
        <f aca="false">YEAR(B934)</f>
        <v>2019</v>
      </c>
      <c r="D934" s="32" t="s">
        <v>276</v>
      </c>
      <c r="E934" s="64" t="n">
        <v>10996.45</v>
      </c>
      <c r="F934" s="65" t="n">
        <v>-0.0014</v>
      </c>
      <c r="G934" s="66" t="n">
        <v>-15.39503</v>
      </c>
      <c r="H934" s="67" t="n">
        <f aca="false">E934+IF(D934="Long",1,-1)*G934</f>
        <v>11011.84503</v>
      </c>
      <c r="I934" s="68" t="n">
        <f aca="false">Assumptions!$B$58</f>
        <v>5.35750011455817</v>
      </c>
      <c r="J934" s="68" t="n">
        <f aca="false">INDEX(Yearly!$T$5:$T$22,MATCH(C934,Yearly!$A$5:$A$22,0))</f>
        <v>0.662783519326784</v>
      </c>
      <c r="K934" s="68" t="n">
        <f aca="false">G934-I934-J934</f>
        <v>-21.415313633885</v>
      </c>
      <c r="L934" s="69" t="n">
        <f aca="false">(I934+J934)/Assumptions!$B$8</f>
        <v>0.000265456894339683</v>
      </c>
      <c r="M934" s="70" t="n">
        <f aca="false">F934-L934</f>
        <v>-0.00166545689433968</v>
      </c>
      <c r="N934" s="71" t="n">
        <f aca="false">G934*Assumptions!$B$7</f>
        <v>-121081.91095</v>
      </c>
      <c r="O934" s="71" t="n">
        <f aca="false">K934*Assumptions!$B$7</f>
        <v>-168431.441730505</v>
      </c>
      <c r="P934" s="68" t="n">
        <f aca="false">P933+G934</f>
        <v>16545.219135</v>
      </c>
      <c r="Q934" s="68" t="n">
        <f aca="false">MAX(Q933,P934)</f>
        <v>16769.741955</v>
      </c>
      <c r="R934" s="68" t="n">
        <f aca="false">Q934-P934</f>
        <v>224.522819999995</v>
      </c>
      <c r="S934" s="68" t="n">
        <f aca="false">S933+K934</f>
        <v>10865.3853022092</v>
      </c>
      <c r="T934" s="68" t="n">
        <f aca="false">MAX(T933,S934)</f>
        <v>11174.1920930836</v>
      </c>
      <c r="U934" s="68" t="n">
        <f aca="false">T934-S934</f>
        <v>308.806790874391</v>
      </c>
      <c r="V934" s="70" t="n">
        <f aca="false">V933+F934</f>
        <v>2.60160000000001</v>
      </c>
      <c r="W934" s="70" t="n">
        <f aca="false">MAX(W933,V934)</f>
        <v>2.62230000000001</v>
      </c>
      <c r="X934" s="70" t="n">
        <f aca="false">W934-V934</f>
        <v>0.0206999999999997</v>
      </c>
      <c r="Y934" s="70" t="n">
        <f aca="false">Y933+M934</f>
        <v>2.35115481480444</v>
      </c>
      <c r="Z934" s="70" t="n">
        <f aca="false">MAX(Z933,Y934)</f>
        <v>2.3755712113252</v>
      </c>
      <c r="AA934" s="70" t="n">
        <f aca="false">Z934-Y934</f>
        <v>0.0244163965207558</v>
      </c>
      <c r="AB934" s="72" t="n">
        <f aca="false">AB933*(1+F934)</f>
        <v>11.9513274843617</v>
      </c>
      <c r="AC934" s="73" t="n">
        <f aca="false">MAX(AC933,AB934)</f>
        <v>12.2048607386914</v>
      </c>
      <c r="AD934" s="70" t="n">
        <f aca="false">1-AB934/AC934</f>
        <v>0.0207731378307268</v>
      </c>
      <c r="AE934" s="73" t="n">
        <f aca="false">AE933*(1+M934)</f>
        <v>9.30924785545923</v>
      </c>
      <c r="AF934" s="73" t="n">
        <f aca="false">MAX(AF933,AE934)</f>
        <v>9.54218767511381</v>
      </c>
      <c r="AG934" s="70" t="n">
        <f aca="false">1-AE934/AF934</f>
        <v>0.0244115739058551</v>
      </c>
      <c r="AH934" s="74" t="n">
        <f aca="false">IF(R934&gt;0,AH933+1,0)</f>
        <v>14</v>
      </c>
      <c r="AI934" s="74" t="n">
        <f aca="false">IF(U934&gt;0,AI933+1,0)</f>
        <v>14</v>
      </c>
      <c r="AJ934" s="74" t="n">
        <f aca="false">IF(G934&gt;0,AJ933+1,0)</f>
        <v>0</v>
      </c>
      <c r="AK934" s="74" t="n">
        <f aca="false">IF(G934&lt;=0,AK933+1,0)</f>
        <v>1</v>
      </c>
      <c r="AL934" s="74" t="n">
        <f aca="false">IF(K934&gt;0,AL933+1,0)</f>
        <v>0</v>
      </c>
      <c r="AM934" s="74" t="n">
        <f aca="false">IF(K934&lt;=0,AM933+1,0)</f>
        <v>1</v>
      </c>
    </row>
    <row r="935" customFormat="false" ht="15" hidden="false" customHeight="false" outlineLevel="0" collapsed="false">
      <c r="A935" s="61" t="n">
        <v>934</v>
      </c>
      <c r="B935" s="62" t="n">
        <v>43706.59375</v>
      </c>
      <c r="C935" s="63" t="n">
        <f aca="false">YEAR(B935)</f>
        <v>2019</v>
      </c>
      <c r="D935" s="32" t="s">
        <v>277</v>
      </c>
      <c r="E935" s="64" t="n">
        <v>11011.55</v>
      </c>
      <c r="F935" s="65" t="n">
        <v>-0.0062</v>
      </c>
      <c r="G935" s="66" t="n">
        <v>-68.27161</v>
      </c>
      <c r="H935" s="67" t="n">
        <f aca="false">E935+IF(D935="Long",1,-1)*G935</f>
        <v>10943.27839</v>
      </c>
      <c r="I935" s="68" t="n">
        <f aca="false">Assumptions!$B$58</f>
        <v>5.35750011455817</v>
      </c>
      <c r="J935" s="68" t="n">
        <f aca="false">INDEX(Yearly!$T$5:$T$22,MATCH(C935,Yearly!$A$5:$A$22,0))</f>
        <v>0.662783519326784</v>
      </c>
      <c r="K935" s="68" t="n">
        <f aca="false">G935-I935-J935</f>
        <v>-74.2918936338849</v>
      </c>
      <c r="L935" s="69" t="n">
        <f aca="false">(I935+J935)/Assumptions!$B$8</f>
        <v>0.000265456894339683</v>
      </c>
      <c r="M935" s="70" t="n">
        <f aca="false">F935-L935</f>
        <v>-0.00646545689433968</v>
      </c>
      <c r="N935" s="71" t="n">
        <f aca="false">G935*Assumptions!$B$7</f>
        <v>-536956.21265</v>
      </c>
      <c r="O935" s="71" t="n">
        <f aca="false">K935*Assumptions!$B$7</f>
        <v>-584305.743430505</v>
      </c>
      <c r="P935" s="68" t="n">
        <f aca="false">P934+G935</f>
        <v>16476.947525</v>
      </c>
      <c r="Q935" s="68" t="n">
        <f aca="false">MAX(Q934,P935)</f>
        <v>16769.741955</v>
      </c>
      <c r="R935" s="68" t="n">
        <f aca="false">Q935-P935</f>
        <v>292.794429999994</v>
      </c>
      <c r="S935" s="68" t="n">
        <f aca="false">S934+K935</f>
        <v>10791.0934085754</v>
      </c>
      <c r="T935" s="68" t="n">
        <f aca="false">MAX(T934,S935)</f>
        <v>11174.1920930836</v>
      </c>
      <c r="U935" s="68" t="n">
        <f aca="false">T935-S935</f>
        <v>383.098684508275</v>
      </c>
      <c r="V935" s="70" t="n">
        <f aca="false">V934+F935</f>
        <v>2.59540000000001</v>
      </c>
      <c r="W935" s="70" t="n">
        <f aca="false">MAX(W934,V935)</f>
        <v>2.62230000000001</v>
      </c>
      <c r="X935" s="70" t="n">
        <f aca="false">W935-V935</f>
        <v>0.0268999999999999</v>
      </c>
      <c r="Y935" s="70" t="n">
        <f aca="false">Y934+M935</f>
        <v>2.3446893579101</v>
      </c>
      <c r="Z935" s="70" t="n">
        <f aca="false">MAX(Z934,Y935)</f>
        <v>2.3755712113252</v>
      </c>
      <c r="AA935" s="70" t="n">
        <f aca="false">Z935-Y935</f>
        <v>0.0308818534150954</v>
      </c>
      <c r="AB935" s="72" t="n">
        <f aca="false">AB934*(1+F935)</f>
        <v>11.8772292539587</v>
      </c>
      <c r="AC935" s="73" t="n">
        <f aca="false">MAX(AC934,AB935)</f>
        <v>12.2048607386914</v>
      </c>
      <c r="AD935" s="70" t="n">
        <f aca="false">1-AB935/AC935</f>
        <v>0.0268443443761762</v>
      </c>
      <c r="AE935" s="73" t="n">
        <f aca="false">AE934*(1+M935)</f>
        <v>9.24905931473103</v>
      </c>
      <c r="AF935" s="73" t="n">
        <f aca="false">MAX(AF934,AE935)</f>
        <v>9.54218767511381</v>
      </c>
      <c r="AG935" s="70" t="n">
        <f aca="false">1-AE935/AF935</f>
        <v>0.0307191988213834</v>
      </c>
      <c r="AH935" s="74" t="n">
        <f aca="false">IF(R935&gt;0,AH934+1,0)</f>
        <v>15</v>
      </c>
      <c r="AI935" s="74" t="n">
        <f aca="false">IF(U935&gt;0,AI934+1,0)</f>
        <v>15</v>
      </c>
      <c r="AJ935" s="74" t="n">
        <f aca="false">IF(G935&gt;0,AJ934+1,0)</f>
        <v>0</v>
      </c>
      <c r="AK935" s="74" t="n">
        <f aca="false">IF(G935&lt;=0,AK934+1,0)</f>
        <v>2</v>
      </c>
      <c r="AL935" s="74" t="n">
        <f aca="false">IF(K935&gt;0,AL934+1,0)</f>
        <v>0</v>
      </c>
      <c r="AM935" s="74" t="n">
        <f aca="false">IF(K935&lt;=0,AM934+1,0)</f>
        <v>2</v>
      </c>
    </row>
    <row r="936" customFormat="false" ht="15" hidden="false" customHeight="false" outlineLevel="0" collapsed="false">
      <c r="A936" s="61" t="n">
        <v>935</v>
      </c>
      <c r="B936" s="62" t="n">
        <v>43706.6361111111</v>
      </c>
      <c r="C936" s="63" t="n">
        <f aca="false">YEAR(B936)</f>
        <v>2019</v>
      </c>
      <c r="D936" s="32" t="s">
        <v>276</v>
      </c>
      <c r="E936" s="64" t="n">
        <v>10943.3</v>
      </c>
      <c r="F936" s="65" t="n">
        <v>-0.0069</v>
      </c>
      <c r="G936" s="66" t="n">
        <v>-75.50877</v>
      </c>
      <c r="H936" s="67" t="n">
        <f aca="false">E936+IF(D936="Long",1,-1)*G936</f>
        <v>11018.80877</v>
      </c>
      <c r="I936" s="68" t="n">
        <f aca="false">Assumptions!$B$58</f>
        <v>5.35750011455817</v>
      </c>
      <c r="J936" s="68" t="n">
        <f aca="false">INDEX(Yearly!$T$5:$T$22,MATCH(C936,Yearly!$A$5:$A$22,0))</f>
        <v>0.662783519326784</v>
      </c>
      <c r="K936" s="68" t="n">
        <f aca="false">G936-I936-J936</f>
        <v>-81.5290536338849</v>
      </c>
      <c r="L936" s="69" t="n">
        <f aca="false">(I936+J936)/Assumptions!$B$8</f>
        <v>0.000265456894339683</v>
      </c>
      <c r="M936" s="70" t="n">
        <f aca="false">F936-L936</f>
        <v>-0.00716545689433968</v>
      </c>
      <c r="N936" s="71" t="n">
        <f aca="false">G936*Assumptions!$B$7</f>
        <v>-593876.47605</v>
      </c>
      <c r="O936" s="71" t="n">
        <f aca="false">K936*Assumptions!$B$7</f>
        <v>-641226.006830505</v>
      </c>
      <c r="P936" s="68" t="n">
        <f aca="false">P935+G936</f>
        <v>16401.438755</v>
      </c>
      <c r="Q936" s="68" t="n">
        <f aca="false">MAX(Q935,P936)</f>
        <v>16769.741955</v>
      </c>
      <c r="R936" s="68" t="n">
        <f aca="false">Q936-P936</f>
        <v>368.303199999995</v>
      </c>
      <c r="S936" s="68" t="n">
        <f aca="false">S935+K936</f>
        <v>10709.5643549415</v>
      </c>
      <c r="T936" s="68" t="n">
        <f aca="false">MAX(T935,S936)</f>
        <v>11174.1920930836</v>
      </c>
      <c r="U936" s="68" t="n">
        <f aca="false">T936-S936</f>
        <v>464.627738142161</v>
      </c>
      <c r="V936" s="70" t="n">
        <f aca="false">V935+F936</f>
        <v>2.58850000000001</v>
      </c>
      <c r="W936" s="70" t="n">
        <f aca="false">MAX(W935,V936)</f>
        <v>2.62230000000001</v>
      </c>
      <c r="X936" s="70" t="n">
        <f aca="false">W936-V936</f>
        <v>0.0337999999999998</v>
      </c>
      <c r="Y936" s="70" t="n">
        <f aca="false">Y935+M936</f>
        <v>2.33752390101576</v>
      </c>
      <c r="Z936" s="70" t="n">
        <f aca="false">MAX(Z935,Y936)</f>
        <v>2.3755712113252</v>
      </c>
      <c r="AA936" s="70" t="n">
        <f aca="false">Z936-Y936</f>
        <v>0.0380473103094352</v>
      </c>
      <c r="AB936" s="72" t="n">
        <f aca="false">AB935*(1+F936)</f>
        <v>11.7952763721064</v>
      </c>
      <c r="AC936" s="73" t="n">
        <f aca="false">MAX(AC935,AB936)</f>
        <v>12.2048607386914</v>
      </c>
      <c r="AD936" s="70" t="n">
        <f aca="false">1-AB936/AC936</f>
        <v>0.0335591183999806</v>
      </c>
      <c r="AE936" s="73" t="n">
        <f aca="false">AE935*(1+M936)</f>
        <v>9.18278557889814</v>
      </c>
      <c r="AF936" s="73" t="n">
        <f aca="false">MAX(AF935,AE936)</f>
        <v>9.54218767511381</v>
      </c>
      <c r="AG936" s="70" t="n">
        <f aca="false">1-AE936/AF936</f>
        <v>0.0376645386207398</v>
      </c>
      <c r="AH936" s="74" t="n">
        <f aca="false">IF(R936&gt;0,AH935+1,0)</f>
        <v>16</v>
      </c>
      <c r="AI936" s="74" t="n">
        <f aca="false">IF(U936&gt;0,AI935+1,0)</f>
        <v>16</v>
      </c>
      <c r="AJ936" s="74" t="n">
        <f aca="false">IF(G936&gt;0,AJ935+1,0)</f>
        <v>0</v>
      </c>
      <c r="AK936" s="74" t="n">
        <f aca="false">IF(G936&lt;=0,AK935+1,0)</f>
        <v>3</v>
      </c>
      <c r="AL936" s="74" t="n">
        <f aca="false">IF(K936&gt;0,AL935+1,0)</f>
        <v>0</v>
      </c>
      <c r="AM936" s="74" t="n">
        <f aca="false">IF(K936&lt;=0,AM935+1,0)</f>
        <v>3</v>
      </c>
    </row>
    <row r="937" customFormat="false" ht="15" hidden="false" customHeight="false" outlineLevel="0" collapsed="false">
      <c r="A937" s="61" t="n">
        <v>936</v>
      </c>
      <c r="B937" s="62" t="n">
        <v>43707.40625</v>
      </c>
      <c r="C937" s="63" t="n">
        <f aca="false">YEAR(B937)</f>
        <v>2019</v>
      </c>
      <c r="D937" s="32" t="s">
        <v>277</v>
      </c>
      <c r="E937" s="64" t="n">
        <v>11019</v>
      </c>
      <c r="F937" s="65" t="n">
        <v>-0.0075</v>
      </c>
      <c r="G937" s="66" t="n">
        <v>-82.6425</v>
      </c>
      <c r="H937" s="67" t="n">
        <f aca="false">E937+IF(D937="Long",1,-1)*G937</f>
        <v>10936.3575</v>
      </c>
      <c r="I937" s="68" t="n">
        <f aca="false">Assumptions!$B$58</f>
        <v>5.35750011455817</v>
      </c>
      <c r="J937" s="68" t="n">
        <f aca="false">INDEX(Yearly!$T$5:$T$22,MATCH(C937,Yearly!$A$5:$A$22,0))</f>
        <v>0.662783519326784</v>
      </c>
      <c r="K937" s="68" t="n">
        <f aca="false">G937-I937-J937</f>
        <v>-88.6627836338849</v>
      </c>
      <c r="L937" s="69" t="n">
        <f aca="false">(I937+J937)/Assumptions!$B$8</f>
        <v>0.000265456894339683</v>
      </c>
      <c r="M937" s="70" t="n">
        <f aca="false">F937-L937</f>
        <v>-0.00776545689433968</v>
      </c>
      <c r="N937" s="71" t="n">
        <f aca="false">G937*Assumptions!$B$7</f>
        <v>-649983.2625</v>
      </c>
      <c r="O937" s="71" t="n">
        <f aca="false">K937*Assumptions!$B$7</f>
        <v>-697332.793280505</v>
      </c>
      <c r="P937" s="68" t="n">
        <f aca="false">P936+G937</f>
        <v>16318.796255</v>
      </c>
      <c r="Q937" s="68" t="n">
        <f aca="false">MAX(Q936,P937)</f>
        <v>16769.741955</v>
      </c>
      <c r="R937" s="68" t="n">
        <f aca="false">Q937-P937</f>
        <v>450.945699999995</v>
      </c>
      <c r="S937" s="68" t="n">
        <f aca="false">S936+K937</f>
        <v>10620.9015713076</v>
      </c>
      <c r="T937" s="68" t="n">
        <f aca="false">MAX(T936,S937)</f>
        <v>11174.1920930836</v>
      </c>
      <c r="U937" s="68" t="n">
        <f aca="false">T937-S937</f>
        <v>553.290521776045</v>
      </c>
      <c r="V937" s="70" t="n">
        <f aca="false">V936+F937</f>
        <v>2.58100000000001</v>
      </c>
      <c r="W937" s="70" t="n">
        <f aca="false">MAX(W936,V937)</f>
        <v>2.62230000000001</v>
      </c>
      <c r="X937" s="70" t="n">
        <f aca="false">W937-V937</f>
        <v>0.0412999999999997</v>
      </c>
      <c r="Y937" s="70" t="n">
        <f aca="false">Y936+M937</f>
        <v>2.32975844412142</v>
      </c>
      <c r="Z937" s="70" t="n">
        <f aca="false">MAX(Z936,Y937)</f>
        <v>2.3755712113252</v>
      </c>
      <c r="AA937" s="70" t="n">
        <f aca="false">Z937-Y937</f>
        <v>0.0458127672037749</v>
      </c>
      <c r="AB937" s="72" t="n">
        <f aca="false">AB936*(1+F937)</f>
        <v>11.7068117993156</v>
      </c>
      <c r="AC937" s="73" t="n">
        <f aca="false">MAX(AC936,AB937)</f>
        <v>12.2048607386914</v>
      </c>
      <c r="AD937" s="70" t="n">
        <f aca="false">1-AB937/AC937</f>
        <v>0.0408074250119808</v>
      </c>
      <c r="AE937" s="73" t="n">
        <f aca="false">AE936*(1+M937)</f>
        <v>9.11147705331524</v>
      </c>
      <c r="AF937" s="73" t="n">
        <f aca="false">MAX(AF936,AE937)</f>
        <v>9.54218767511381</v>
      </c>
      <c r="AG937" s="70" t="n">
        <f aca="false">1-AE937/AF937</f>
        <v>0.045137513163975</v>
      </c>
      <c r="AH937" s="74" t="n">
        <f aca="false">IF(R937&gt;0,AH936+1,0)</f>
        <v>17</v>
      </c>
      <c r="AI937" s="74" t="n">
        <f aca="false">IF(U937&gt;0,AI936+1,0)</f>
        <v>17</v>
      </c>
      <c r="AJ937" s="74" t="n">
        <f aca="false">IF(G937&gt;0,AJ936+1,0)</f>
        <v>0</v>
      </c>
      <c r="AK937" s="74" t="n">
        <f aca="false">IF(G937&lt;=0,AK936+1,0)</f>
        <v>4</v>
      </c>
      <c r="AL937" s="74" t="n">
        <f aca="false">IF(K937&gt;0,AL936+1,0)</f>
        <v>0</v>
      </c>
      <c r="AM937" s="74" t="n">
        <f aca="false">IF(K937&lt;=0,AM936+1,0)</f>
        <v>4</v>
      </c>
    </row>
    <row r="938" customFormat="false" ht="15" hidden="false" customHeight="false" outlineLevel="0" collapsed="false">
      <c r="A938" s="61" t="n">
        <v>937</v>
      </c>
      <c r="B938" s="62" t="n">
        <v>43707.4388888889</v>
      </c>
      <c r="C938" s="63" t="n">
        <f aca="false">YEAR(B938)</f>
        <v>2019</v>
      </c>
      <c r="D938" s="32" t="s">
        <v>276</v>
      </c>
      <c r="E938" s="64" t="n">
        <v>10936.6</v>
      </c>
      <c r="F938" s="65" t="n">
        <v>-0.0038</v>
      </c>
      <c r="G938" s="66" t="n">
        <v>-41.55908</v>
      </c>
      <c r="H938" s="67" t="n">
        <f aca="false">E938+IF(D938="Long",1,-1)*G938</f>
        <v>10978.15908</v>
      </c>
      <c r="I938" s="68" t="n">
        <f aca="false">Assumptions!$B$58</f>
        <v>5.35750011455817</v>
      </c>
      <c r="J938" s="68" t="n">
        <f aca="false">INDEX(Yearly!$T$5:$T$22,MATCH(C938,Yearly!$A$5:$A$22,0))</f>
        <v>0.662783519326784</v>
      </c>
      <c r="K938" s="68" t="n">
        <f aca="false">G938-I938-J938</f>
        <v>-47.579363633885</v>
      </c>
      <c r="L938" s="69" t="n">
        <f aca="false">(I938+J938)/Assumptions!$B$8</f>
        <v>0.000265456894339683</v>
      </c>
      <c r="M938" s="70" t="n">
        <f aca="false">F938-L938</f>
        <v>-0.00406545689433968</v>
      </c>
      <c r="N938" s="71" t="n">
        <f aca="false">G938*Assumptions!$B$7</f>
        <v>-326862.1642</v>
      </c>
      <c r="O938" s="71" t="n">
        <f aca="false">K938*Assumptions!$B$7</f>
        <v>-374211.694980505</v>
      </c>
      <c r="P938" s="68" t="n">
        <f aca="false">P937+G938</f>
        <v>16277.237175</v>
      </c>
      <c r="Q938" s="68" t="n">
        <f aca="false">MAX(Q937,P938)</f>
        <v>16769.741955</v>
      </c>
      <c r="R938" s="68" t="n">
        <f aca="false">Q938-P938</f>
        <v>492.504779999996</v>
      </c>
      <c r="S938" s="68" t="n">
        <f aca="false">S937+K938</f>
        <v>10573.3222076737</v>
      </c>
      <c r="T938" s="68" t="n">
        <f aca="false">MAX(T937,S938)</f>
        <v>11174.1920930836</v>
      </c>
      <c r="U938" s="68" t="n">
        <f aca="false">T938-S938</f>
        <v>600.869885409931</v>
      </c>
      <c r="V938" s="70" t="n">
        <f aca="false">V937+F938</f>
        <v>2.57720000000001</v>
      </c>
      <c r="W938" s="70" t="n">
        <f aca="false">MAX(W937,V938)</f>
        <v>2.62230000000001</v>
      </c>
      <c r="X938" s="70" t="n">
        <f aca="false">W938-V938</f>
        <v>0.0450999999999997</v>
      </c>
      <c r="Y938" s="70" t="n">
        <f aca="false">Y937+M938</f>
        <v>2.32569298722708</v>
      </c>
      <c r="Z938" s="70" t="n">
        <f aca="false">MAX(Z937,Y938)</f>
        <v>2.3755712113252</v>
      </c>
      <c r="AA938" s="70" t="n">
        <f aca="false">Z938-Y938</f>
        <v>0.0498782240981148</v>
      </c>
      <c r="AB938" s="72" t="n">
        <f aca="false">AB937*(1+F938)</f>
        <v>11.6623259144782</v>
      </c>
      <c r="AC938" s="73" t="n">
        <f aca="false">MAX(AC937,AB938)</f>
        <v>12.2048607386914</v>
      </c>
      <c r="AD938" s="70" t="n">
        <f aca="false">1-AB938/AC938</f>
        <v>0.0444523567969353</v>
      </c>
      <c r="AE938" s="73" t="n">
        <f aca="false">AE937*(1+M938)</f>
        <v>9.07443473611122</v>
      </c>
      <c r="AF938" s="73" t="n">
        <f aca="false">MAX(AF937,AE938)</f>
        <v>9.54218767511381</v>
      </c>
      <c r="AG938" s="70" t="n">
        <f aca="false">1-AE938/AF938</f>
        <v>0.049019465444229</v>
      </c>
      <c r="AH938" s="74" t="n">
        <f aca="false">IF(R938&gt;0,AH937+1,0)</f>
        <v>18</v>
      </c>
      <c r="AI938" s="74" t="n">
        <f aca="false">IF(U938&gt;0,AI937+1,0)</f>
        <v>18</v>
      </c>
      <c r="AJ938" s="74" t="n">
        <f aca="false">IF(G938&gt;0,AJ937+1,0)</f>
        <v>0</v>
      </c>
      <c r="AK938" s="74" t="n">
        <f aca="false">IF(G938&lt;=0,AK937+1,0)</f>
        <v>5</v>
      </c>
      <c r="AL938" s="74" t="n">
        <f aca="false">IF(K938&gt;0,AL937+1,0)</f>
        <v>0</v>
      </c>
      <c r="AM938" s="74" t="n">
        <f aca="false">IF(K938&lt;=0,AM937+1,0)</f>
        <v>5</v>
      </c>
    </row>
    <row r="939" customFormat="false" ht="15" hidden="false" customHeight="false" outlineLevel="0" collapsed="false">
      <c r="A939" s="61" t="n">
        <v>938</v>
      </c>
      <c r="B939" s="62" t="n">
        <v>43707.59375</v>
      </c>
      <c r="C939" s="63" t="n">
        <f aca="false">YEAR(B939)</f>
        <v>2019</v>
      </c>
      <c r="D939" s="32" t="s">
        <v>277</v>
      </c>
      <c r="E939" s="64" t="n">
        <v>10977.8</v>
      </c>
      <c r="F939" s="65" t="n">
        <v>-0.0073</v>
      </c>
      <c r="G939" s="66" t="n">
        <v>-80.13794</v>
      </c>
      <c r="H939" s="67" t="n">
        <f aca="false">E939+IF(D939="Long",1,-1)*G939</f>
        <v>10897.66206</v>
      </c>
      <c r="I939" s="68" t="n">
        <f aca="false">Assumptions!$B$58</f>
        <v>5.35750011455817</v>
      </c>
      <c r="J939" s="68" t="n">
        <f aca="false">INDEX(Yearly!$T$5:$T$22,MATCH(C939,Yearly!$A$5:$A$22,0))</f>
        <v>0.662783519326784</v>
      </c>
      <c r="K939" s="68" t="n">
        <f aca="false">G939-I939-J939</f>
        <v>-86.1582236338849</v>
      </c>
      <c r="L939" s="69" t="n">
        <f aca="false">(I939+J939)/Assumptions!$B$8</f>
        <v>0.000265456894339683</v>
      </c>
      <c r="M939" s="70" t="n">
        <f aca="false">F939-L939</f>
        <v>-0.00756545689433968</v>
      </c>
      <c r="N939" s="71" t="n">
        <f aca="false">G939*Assumptions!$B$7</f>
        <v>-630284.8981</v>
      </c>
      <c r="O939" s="71" t="n">
        <f aca="false">K939*Assumptions!$B$7</f>
        <v>-677634.428880505</v>
      </c>
      <c r="P939" s="68" t="n">
        <f aca="false">P938+G939</f>
        <v>16197.099235</v>
      </c>
      <c r="Q939" s="68" t="n">
        <f aca="false">MAX(Q938,P939)</f>
        <v>16769.741955</v>
      </c>
      <c r="R939" s="68" t="n">
        <f aca="false">Q939-P939</f>
        <v>572.642719999996</v>
      </c>
      <c r="S939" s="68" t="n">
        <f aca="false">S938+K939</f>
        <v>10487.1639840398</v>
      </c>
      <c r="T939" s="68" t="n">
        <f aca="false">MAX(T938,S939)</f>
        <v>11174.1920930836</v>
      </c>
      <c r="U939" s="68" t="n">
        <f aca="false">T939-S939</f>
        <v>687.028109043817</v>
      </c>
      <c r="V939" s="70" t="n">
        <f aca="false">V938+F939</f>
        <v>2.56990000000001</v>
      </c>
      <c r="W939" s="70" t="n">
        <f aca="false">MAX(W938,V939)</f>
        <v>2.62230000000001</v>
      </c>
      <c r="X939" s="70" t="n">
        <f aca="false">W939-V939</f>
        <v>0.0523999999999996</v>
      </c>
      <c r="Y939" s="70" t="n">
        <f aca="false">Y938+M939</f>
        <v>2.31812753033274</v>
      </c>
      <c r="Z939" s="70" t="n">
        <f aca="false">MAX(Z938,Y939)</f>
        <v>2.3755712113252</v>
      </c>
      <c r="AA939" s="70" t="n">
        <f aca="false">Z939-Y939</f>
        <v>0.0574436809924546</v>
      </c>
      <c r="AB939" s="72" t="n">
        <f aca="false">AB938*(1+F939)</f>
        <v>11.5771909353025</v>
      </c>
      <c r="AC939" s="73" t="n">
        <f aca="false">MAX(AC938,AB939)</f>
        <v>12.2048607386914</v>
      </c>
      <c r="AD939" s="70" t="n">
        <f aca="false">1-AB939/AC939</f>
        <v>0.0514278545923176</v>
      </c>
      <c r="AE939" s="73" t="n">
        <f aca="false">AE938*(1+M939)</f>
        <v>9.00578249127467</v>
      </c>
      <c r="AF939" s="73" t="n">
        <f aca="false">MAX(AF938,AE939)</f>
        <v>9.54218767511381</v>
      </c>
      <c r="AG939" s="70" t="n">
        <f aca="false">1-AE939/AF939</f>
        <v>0.0562140676857666</v>
      </c>
      <c r="AH939" s="74" t="n">
        <f aca="false">IF(R939&gt;0,AH938+1,0)</f>
        <v>19</v>
      </c>
      <c r="AI939" s="74" t="n">
        <f aca="false">IF(U939&gt;0,AI938+1,0)</f>
        <v>19</v>
      </c>
      <c r="AJ939" s="74" t="n">
        <f aca="false">IF(G939&gt;0,AJ938+1,0)</f>
        <v>0</v>
      </c>
      <c r="AK939" s="74" t="n">
        <f aca="false">IF(G939&lt;=0,AK938+1,0)</f>
        <v>6</v>
      </c>
      <c r="AL939" s="74" t="n">
        <f aca="false">IF(K939&gt;0,AL938+1,0)</f>
        <v>0</v>
      </c>
      <c r="AM939" s="74" t="n">
        <f aca="false">IF(K939&lt;=0,AM938+1,0)</f>
        <v>6</v>
      </c>
    </row>
    <row r="940" customFormat="false" ht="15" hidden="false" customHeight="false" outlineLevel="0" collapsed="false">
      <c r="A940" s="61" t="n">
        <v>939</v>
      </c>
      <c r="B940" s="62" t="n">
        <v>43711.40625</v>
      </c>
      <c r="C940" s="63" t="n">
        <f aca="false">YEAR(B940)</f>
        <v>2019</v>
      </c>
      <c r="D940" s="32" t="s">
        <v>276</v>
      </c>
      <c r="E940" s="64" t="n">
        <v>10897.95</v>
      </c>
      <c r="F940" s="65" t="n">
        <v>-0.0012</v>
      </c>
      <c r="G940" s="66" t="n">
        <v>-13.07754</v>
      </c>
      <c r="H940" s="67" t="n">
        <f aca="false">E940+IF(D940="Long",1,-1)*G940</f>
        <v>10911.02754</v>
      </c>
      <c r="I940" s="68" t="n">
        <f aca="false">Assumptions!$B$58</f>
        <v>5.35750011455817</v>
      </c>
      <c r="J940" s="68" t="n">
        <f aca="false">INDEX(Yearly!$T$5:$T$22,MATCH(C940,Yearly!$A$5:$A$22,0))</f>
        <v>0.662783519326784</v>
      </c>
      <c r="K940" s="68" t="n">
        <f aca="false">G940-I940-J940</f>
        <v>-19.097823633885</v>
      </c>
      <c r="L940" s="69" t="n">
        <f aca="false">(I940+J940)/Assumptions!$B$8</f>
        <v>0.000265456894339683</v>
      </c>
      <c r="M940" s="70" t="n">
        <f aca="false">F940-L940</f>
        <v>-0.00146545689433968</v>
      </c>
      <c r="N940" s="71" t="n">
        <f aca="false">G940*Assumptions!$B$7</f>
        <v>-102854.8521</v>
      </c>
      <c r="O940" s="71" t="n">
        <f aca="false">K940*Assumptions!$B$7</f>
        <v>-150204.382880505</v>
      </c>
      <c r="P940" s="68" t="n">
        <f aca="false">P939+G940</f>
        <v>16184.021695</v>
      </c>
      <c r="Q940" s="68" t="n">
        <f aca="false">MAX(Q939,P940)</f>
        <v>16769.741955</v>
      </c>
      <c r="R940" s="68" t="n">
        <f aca="false">Q940-P940</f>
        <v>585.720259999996</v>
      </c>
      <c r="S940" s="68" t="n">
        <f aca="false">S939+K940</f>
        <v>10468.0661604059</v>
      </c>
      <c r="T940" s="68" t="n">
        <f aca="false">MAX(T939,S940)</f>
        <v>11174.1920930836</v>
      </c>
      <c r="U940" s="68" t="n">
        <f aca="false">T940-S940</f>
        <v>706.125932677702</v>
      </c>
      <c r="V940" s="70" t="n">
        <f aca="false">V939+F940</f>
        <v>2.56870000000001</v>
      </c>
      <c r="W940" s="70" t="n">
        <f aca="false">MAX(W939,V940)</f>
        <v>2.62230000000001</v>
      </c>
      <c r="X940" s="70" t="n">
        <f aca="false">W940-V940</f>
        <v>0.0535999999999994</v>
      </c>
      <c r="Y940" s="70" t="n">
        <f aca="false">Y939+M940</f>
        <v>2.3166620734384</v>
      </c>
      <c r="Z940" s="70" t="n">
        <f aca="false">MAX(Z939,Y940)</f>
        <v>2.3755712113252</v>
      </c>
      <c r="AA940" s="70" t="n">
        <f aca="false">Z940-Y940</f>
        <v>0.0589091378867943</v>
      </c>
      <c r="AB940" s="72" t="n">
        <f aca="false">AB939*(1+F940)</f>
        <v>11.5632983061801</v>
      </c>
      <c r="AC940" s="73" t="n">
        <f aca="false">MAX(AC939,AB940)</f>
        <v>12.2048607386914</v>
      </c>
      <c r="AD940" s="70" t="n">
        <f aca="false">1-AB940/AC940</f>
        <v>0.0525661411668068</v>
      </c>
      <c r="AE940" s="73" t="n">
        <f aca="false">AE939*(1+M940)</f>
        <v>8.99258490523391</v>
      </c>
      <c r="AF940" s="73" t="n">
        <f aca="false">MAX(AF939,AE940)</f>
        <v>9.54218767511381</v>
      </c>
      <c r="AG940" s="70" t="n">
        <f aca="false">1-AE940/AF940</f>
        <v>0.0575971452870574</v>
      </c>
      <c r="AH940" s="74" t="n">
        <f aca="false">IF(R940&gt;0,AH939+1,0)</f>
        <v>20</v>
      </c>
      <c r="AI940" s="74" t="n">
        <f aca="false">IF(U940&gt;0,AI939+1,0)</f>
        <v>20</v>
      </c>
      <c r="AJ940" s="74" t="n">
        <f aca="false">IF(G940&gt;0,AJ939+1,0)</f>
        <v>0</v>
      </c>
      <c r="AK940" s="74" t="n">
        <f aca="false">IF(G940&lt;=0,AK939+1,0)</f>
        <v>7</v>
      </c>
      <c r="AL940" s="74" t="n">
        <f aca="false">IF(K940&gt;0,AL939+1,0)</f>
        <v>0</v>
      </c>
      <c r="AM940" s="74" t="n">
        <f aca="false">IF(K940&lt;=0,AM939+1,0)</f>
        <v>7</v>
      </c>
    </row>
    <row r="941" customFormat="false" ht="15" hidden="false" customHeight="false" outlineLevel="0" collapsed="false">
      <c r="A941" s="61" t="n">
        <v>940</v>
      </c>
      <c r="B941" s="62" t="n">
        <v>43713.4479166667</v>
      </c>
      <c r="C941" s="63" t="n">
        <f aca="false">YEAR(B941)</f>
        <v>2019</v>
      </c>
      <c r="D941" s="32" t="s">
        <v>277</v>
      </c>
      <c r="E941" s="64" t="n">
        <v>10911.15</v>
      </c>
      <c r="F941" s="65" t="n">
        <v>-0.007</v>
      </c>
      <c r="G941" s="66" t="n">
        <v>-76.37805</v>
      </c>
      <c r="H941" s="67" t="n">
        <f aca="false">E941+IF(D941="Long",1,-1)*G941</f>
        <v>10834.77195</v>
      </c>
      <c r="I941" s="68" t="n">
        <f aca="false">Assumptions!$B$58</f>
        <v>5.35750011455817</v>
      </c>
      <c r="J941" s="68" t="n">
        <f aca="false">INDEX(Yearly!$T$5:$T$22,MATCH(C941,Yearly!$A$5:$A$22,0))</f>
        <v>0.662783519326784</v>
      </c>
      <c r="K941" s="68" t="n">
        <f aca="false">G941-I941-J941</f>
        <v>-82.398333633885</v>
      </c>
      <c r="L941" s="69" t="n">
        <f aca="false">(I941+J941)/Assumptions!$B$8</f>
        <v>0.000265456894339683</v>
      </c>
      <c r="M941" s="70" t="n">
        <f aca="false">F941-L941</f>
        <v>-0.00726545689433968</v>
      </c>
      <c r="N941" s="71" t="n">
        <f aca="false">G941*Assumptions!$B$7</f>
        <v>-600713.36325</v>
      </c>
      <c r="O941" s="71" t="n">
        <f aca="false">K941*Assumptions!$B$7</f>
        <v>-648062.894030505</v>
      </c>
      <c r="P941" s="68" t="n">
        <f aca="false">P940+G941</f>
        <v>16107.643645</v>
      </c>
      <c r="Q941" s="68" t="n">
        <f aca="false">MAX(Q940,P941)</f>
        <v>16769.741955</v>
      </c>
      <c r="R941" s="68" t="n">
        <f aca="false">Q941-P941</f>
        <v>662.098309999996</v>
      </c>
      <c r="S941" s="68" t="n">
        <f aca="false">S940+K941</f>
        <v>10385.667826772</v>
      </c>
      <c r="T941" s="68" t="n">
        <f aca="false">MAX(T940,S941)</f>
        <v>11174.1920930836</v>
      </c>
      <c r="U941" s="68" t="n">
        <f aca="false">T941-S941</f>
        <v>788.524266311586</v>
      </c>
      <c r="V941" s="70" t="n">
        <f aca="false">V940+F941</f>
        <v>2.56170000000001</v>
      </c>
      <c r="W941" s="70" t="n">
        <f aca="false">MAX(W940,V941)</f>
        <v>2.62230000000001</v>
      </c>
      <c r="X941" s="70" t="n">
        <f aca="false">W941-V941</f>
        <v>0.0605999999999995</v>
      </c>
      <c r="Y941" s="70" t="n">
        <f aca="false">Y940+M941</f>
        <v>2.30939661654406</v>
      </c>
      <c r="Z941" s="70" t="n">
        <f aca="false">MAX(Z940,Y941)</f>
        <v>2.3755712113252</v>
      </c>
      <c r="AA941" s="70" t="n">
        <f aca="false">Z941-Y941</f>
        <v>0.0661745947811339</v>
      </c>
      <c r="AB941" s="72" t="n">
        <f aca="false">AB940*(1+F941)</f>
        <v>11.4823552180369</v>
      </c>
      <c r="AC941" s="73" t="n">
        <f aca="false">MAX(AC940,AB941)</f>
        <v>12.2048607386914</v>
      </c>
      <c r="AD941" s="70" t="n">
        <f aca="false">1-AB941/AC941</f>
        <v>0.0591981781786392</v>
      </c>
      <c r="AE941" s="73" t="n">
        <f aca="false">AE940*(1+M941)</f>
        <v>8.92724966723624</v>
      </c>
      <c r="AF941" s="73" t="n">
        <f aca="false">MAX(AF940,AE941)</f>
        <v>9.54218767511381</v>
      </c>
      <c r="AG941" s="70" t="n">
        <f aca="false">1-AE941/AF941</f>
        <v>0.064444132605077</v>
      </c>
      <c r="AH941" s="74" t="n">
        <f aca="false">IF(R941&gt;0,AH940+1,0)</f>
        <v>21</v>
      </c>
      <c r="AI941" s="74" t="n">
        <f aca="false">IF(U941&gt;0,AI940+1,0)</f>
        <v>21</v>
      </c>
      <c r="AJ941" s="74" t="n">
        <f aca="false">IF(G941&gt;0,AJ940+1,0)</f>
        <v>0</v>
      </c>
      <c r="AK941" s="74" t="n">
        <f aca="false">IF(G941&lt;=0,AK940+1,0)</f>
        <v>8</v>
      </c>
      <c r="AL941" s="74" t="n">
        <f aca="false">IF(K941&gt;0,AL940+1,0)</f>
        <v>0</v>
      </c>
      <c r="AM941" s="74" t="n">
        <f aca="false">IF(K941&lt;=0,AM940+1,0)</f>
        <v>8</v>
      </c>
    </row>
    <row r="942" customFormat="false" ht="15" hidden="false" customHeight="false" outlineLevel="0" collapsed="false">
      <c r="A942" s="61" t="n">
        <v>941</v>
      </c>
      <c r="B942" s="62" t="n">
        <v>43713.4972222222</v>
      </c>
      <c r="C942" s="63" t="n">
        <f aca="false">YEAR(B942)</f>
        <v>2019</v>
      </c>
      <c r="D942" s="32" t="s">
        <v>276</v>
      </c>
      <c r="E942" s="64" t="n">
        <v>10835.25</v>
      </c>
      <c r="F942" s="65" t="n">
        <v>-0.0055</v>
      </c>
      <c r="G942" s="66" t="n">
        <v>-59.593875</v>
      </c>
      <c r="H942" s="67" t="n">
        <f aca="false">E942+IF(D942="Long",1,-1)*G942</f>
        <v>10894.843875</v>
      </c>
      <c r="I942" s="68" t="n">
        <f aca="false">Assumptions!$B$58</f>
        <v>5.35750011455817</v>
      </c>
      <c r="J942" s="68" t="n">
        <f aca="false">INDEX(Yearly!$T$5:$T$22,MATCH(C942,Yearly!$A$5:$A$22,0))</f>
        <v>0.662783519326784</v>
      </c>
      <c r="K942" s="68" t="n">
        <f aca="false">G942-I942-J942</f>
        <v>-65.6141586338849</v>
      </c>
      <c r="L942" s="69" t="n">
        <f aca="false">(I942+J942)/Assumptions!$B$8</f>
        <v>0.000265456894339683</v>
      </c>
      <c r="M942" s="70" t="n">
        <f aca="false">F942-L942</f>
        <v>-0.00576545689433968</v>
      </c>
      <c r="N942" s="71" t="n">
        <f aca="false">G942*Assumptions!$B$7</f>
        <v>-468705.826875</v>
      </c>
      <c r="O942" s="71" t="n">
        <f aca="false">K942*Assumptions!$B$7</f>
        <v>-516055.357655505</v>
      </c>
      <c r="P942" s="68" t="n">
        <f aca="false">P941+G942</f>
        <v>16048.04977</v>
      </c>
      <c r="Q942" s="68" t="n">
        <f aca="false">MAX(Q941,P942)</f>
        <v>16769.741955</v>
      </c>
      <c r="R942" s="68" t="n">
        <f aca="false">Q942-P942</f>
        <v>721.692184999996</v>
      </c>
      <c r="S942" s="68" t="n">
        <f aca="false">S941+K942</f>
        <v>10320.0536681382</v>
      </c>
      <c r="T942" s="68" t="n">
        <f aca="false">MAX(T941,S942)</f>
        <v>11174.1920930836</v>
      </c>
      <c r="U942" s="68" t="n">
        <f aca="false">T942-S942</f>
        <v>854.138424945471</v>
      </c>
      <c r="V942" s="70" t="n">
        <f aca="false">V941+F942</f>
        <v>2.55620000000001</v>
      </c>
      <c r="W942" s="70" t="n">
        <f aca="false">MAX(W941,V942)</f>
        <v>2.62230000000001</v>
      </c>
      <c r="X942" s="70" t="n">
        <f aca="false">W942-V942</f>
        <v>0.0660999999999996</v>
      </c>
      <c r="Y942" s="70" t="n">
        <f aca="false">Y941+M942</f>
        <v>2.30363115964972</v>
      </c>
      <c r="Z942" s="70" t="n">
        <f aca="false">MAX(Z941,Y942)</f>
        <v>2.3755712113252</v>
      </c>
      <c r="AA942" s="70" t="n">
        <f aca="false">Z942-Y942</f>
        <v>0.0719400516754734</v>
      </c>
      <c r="AB942" s="72" t="n">
        <f aca="false">AB941*(1+F942)</f>
        <v>11.4192022643377</v>
      </c>
      <c r="AC942" s="73" t="n">
        <f aca="false">MAX(AC941,AB942)</f>
        <v>12.2048607386914</v>
      </c>
      <c r="AD942" s="70" t="n">
        <f aca="false">1-AB942/AC942</f>
        <v>0.0643725881986565</v>
      </c>
      <c r="AE942" s="73" t="n">
        <f aca="false">AE941*(1+M942)</f>
        <v>8.87577999409478</v>
      </c>
      <c r="AF942" s="73" t="n">
        <f aca="false">MAX(AF941,AE942)</f>
        <v>9.54218767511381</v>
      </c>
      <c r="AG942" s="70" t="n">
        <f aca="false">1-AE942/AF942</f>
        <v>0.0698380396307892</v>
      </c>
      <c r="AH942" s="74" t="n">
        <f aca="false">IF(R942&gt;0,AH941+1,0)</f>
        <v>22</v>
      </c>
      <c r="AI942" s="74" t="n">
        <f aca="false">IF(U942&gt;0,AI941+1,0)</f>
        <v>22</v>
      </c>
      <c r="AJ942" s="74" t="n">
        <f aca="false">IF(G942&gt;0,AJ941+1,0)</f>
        <v>0</v>
      </c>
      <c r="AK942" s="74" t="n">
        <f aca="false">IF(G942&lt;=0,AK941+1,0)</f>
        <v>9</v>
      </c>
      <c r="AL942" s="74" t="n">
        <f aca="false">IF(K942&gt;0,AL941+1,0)</f>
        <v>0</v>
      </c>
      <c r="AM942" s="74" t="n">
        <f aca="false">IF(K942&lt;=0,AM941+1,0)</f>
        <v>9</v>
      </c>
    </row>
    <row r="943" customFormat="false" ht="15" hidden="false" customHeight="false" outlineLevel="0" collapsed="false">
      <c r="A943" s="61" t="n">
        <v>942</v>
      </c>
      <c r="B943" s="62" t="n">
        <v>43714.40625</v>
      </c>
      <c r="C943" s="63" t="n">
        <f aca="false">YEAR(B943)</f>
        <v>2019</v>
      </c>
      <c r="D943" s="32" t="s">
        <v>277</v>
      </c>
      <c r="E943" s="64" t="n">
        <v>10894.85</v>
      </c>
      <c r="F943" s="65" t="n">
        <v>0.0075</v>
      </c>
      <c r="G943" s="66" t="n">
        <v>81.711375</v>
      </c>
      <c r="H943" s="67" t="n">
        <f aca="false">E943+IF(D943="Long",1,-1)*G943</f>
        <v>10976.561375</v>
      </c>
      <c r="I943" s="68" t="n">
        <f aca="false">Assumptions!$B$58</f>
        <v>5.35750011455817</v>
      </c>
      <c r="J943" s="68" t="n">
        <f aca="false">INDEX(Yearly!$T$5:$T$22,MATCH(C943,Yearly!$A$5:$A$22,0))</f>
        <v>0.662783519326784</v>
      </c>
      <c r="K943" s="68" t="n">
        <f aca="false">G943-I943-J943</f>
        <v>75.6910913661151</v>
      </c>
      <c r="L943" s="69" t="n">
        <f aca="false">(I943+J943)/Assumptions!$B$8</f>
        <v>0.000265456894339683</v>
      </c>
      <c r="M943" s="70" t="n">
        <f aca="false">F943-L943</f>
        <v>0.00723454310566032</v>
      </c>
      <c r="N943" s="71" t="n">
        <f aca="false">G943*Assumptions!$B$7</f>
        <v>642659.964375</v>
      </c>
      <c r="O943" s="71" t="n">
        <f aca="false">K943*Assumptions!$B$7</f>
        <v>595310.433594495</v>
      </c>
      <c r="P943" s="68" t="n">
        <f aca="false">P942+G943</f>
        <v>16129.761145</v>
      </c>
      <c r="Q943" s="68" t="n">
        <f aca="false">MAX(Q942,P943)</f>
        <v>16769.741955</v>
      </c>
      <c r="R943" s="68" t="n">
        <f aca="false">Q943-P943</f>
        <v>639.980809999996</v>
      </c>
      <c r="S943" s="68" t="n">
        <f aca="false">S942+K943</f>
        <v>10395.7447595043</v>
      </c>
      <c r="T943" s="68" t="n">
        <f aca="false">MAX(T942,S943)</f>
        <v>11174.1920930836</v>
      </c>
      <c r="U943" s="68" t="n">
        <f aca="false">T943-S943</f>
        <v>778.447333579356</v>
      </c>
      <c r="V943" s="70" t="n">
        <f aca="false">V942+F943</f>
        <v>2.56370000000001</v>
      </c>
      <c r="W943" s="70" t="n">
        <f aca="false">MAX(W942,V943)</f>
        <v>2.62230000000001</v>
      </c>
      <c r="X943" s="70" t="n">
        <f aca="false">W943-V943</f>
        <v>0.0585999999999998</v>
      </c>
      <c r="Y943" s="70" t="n">
        <f aca="false">Y942+M943</f>
        <v>2.31086570275538</v>
      </c>
      <c r="Z943" s="70" t="n">
        <f aca="false">MAX(Z942,Y943)</f>
        <v>2.3755712113252</v>
      </c>
      <c r="AA943" s="70" t="n">
        <f aca="false">Z943-Y943</f>
        <v>0.0647055085698129</v>
      </c>
      <c r="AB943" s="72" t="n">
        <f aca="false">AB942*(1+F943)</f>
        <v>11.5048462813202</v>
      </c>
      <c r="AC943" s="73" t="n">
        <f aca="false">MAX(AC942,AB943)</f>
        <v>12.2048607386914</v>
      </c>
      <c r="AD943" s="70" t="n">
        <f aca="false">1-AB943/AC943</f>
        <v>0.0573553826101464</v>
      </c>
      <c r="AE943" s="73" t="n">
        <f aca="false">AE942*(1+M943)</f>
        <v>8.93999220705842</v>
      </c>
      <c r="AF943" s="73" t="n">
        <f aca="false">MAX(AF942,AE943)</f>
        <v>9.54218767511381</v>
      </c>
      <c r="AG943" s="70" t="n">
        <f aca="false">1-AE943/AF943</f>
        <v>0.0631087428332524</v>
      </c>
      <c r="AH943" s="74" t="n">
        <f aca="false">IF(R943&gt;0,AH942+1,0)</f>
        <v>23</v>
      </c>
      <c r="AI943" s="74" t="n">
        <f aca="false">IF(U943&gt;0,AI942+1,0)</f>
        <v>23</v>
      </c>
      <c r="AJ943" s="74" t="n">
        <f aca="false">IF(G943&gt;0,AJ942+1,0)</f>
        <v>1</v>
      </c>
      <c r="AK943" s="74" t="n">
        <f aca="false">IF(G943&lt;=0,AK942+1,0)</f>
        <v>0</v>
      </c>
      <c r="AL943" s="74" t="n">
        <f aca="false">IF(K943&gt;0,AL942+1,0)</f>
        <v>1</v>
      </c>
      <c r="AM943" s="74" t="n">
        <f aca="false">IF(K943&lt;=0,AM942+1,0)</f>
        <v>0</v>
      </c>
    </row>
    <row r="944" customFormat="false" ht="15" hidden="false" customHeight="false" outlineLevel="0" collapsed="false">
      <c r="A944" s="61" t="n">
        <v>943</v>
      </c>
      <c r="B944" s="62" t="n">
        <v>43721.5729166667</v>
      </c>
      <c r="C944" s="63" t="n">
        <f aca="false">YEAR(B944)</f>
        <v>2019</v>
      </c>
      <c r="D944" s="32" t="s">
        <v>277</v>
      </c>
      <c r="E944" s="64" t="n">
        <v>11008.4</v>
      </c>
      <c r="F944" s="65" t="n">
        <v>-0.0023</v>
      </c>
      <c r="G944" s="66" t="n">
        <v>-25.31932</v>
      </c>
      <c r="H944" s="67" t="n">
        <f aca="false">E944+IF(D944="Long",1,-1)*G944</f>
        <v>10983.08068</v>
      </c>
      <c r="I944" s="68" t="n">
        <f aca="false">Assumptions!$B$58</f>
        <v>5.35750011455817</v>
      </c>
      <c r="J944" s="68" t="n">
        <f aca="false">INDEX(Yearly!$T$5:$T$22,MATCH(C944,Yearly!$A$5:$A$22,0))</f>
        <v>0.662783519326784</v>
      </c>
      <c r="K944" s="68" t="n">
        <f aca="false">G944-I944-J944</f>
        <v>-31.339603633885</v>
      </c>
      <c r="L944" s="69" t="n">
        <f aca="false">(I944+J944)/Assumptions!$B$8</f>
        <v>0.000265456894339683</v>
      </c>
      <c r="M944" s="70" t="n">
        <f aca="false">F944-L944</f>
        <v>-0.00256545689433968</v>
      </c>
      <c r="N944" s="71" t="n">
        <f aca="false">G944*Assumptions!$B$7</f>
        <v>-199136.4518</v>
      </c>
      <c r="O944" s="71" t="n">
        <f aca="false">K944*Assumptions!$B$7</f>
        <v>-246485.982580505</v>
      </c>
      <c r="P944" s="68" t="n">
        <f aca="false">P943+G944</f>
        <v>16104.441825</v>
      </c>
      <c r="Q944" s="68" t="n">
        <f aca="false">MAX(Q943,P944)</f>
        <v>16769.741955</v>
      </c>
      <c r="R944" s="68" t="n">
        <f aca="false">Q944-P944</f>
        <v>665.300129999996</v>
      </c>
      <c r="S944" s="68" t="n">
        <f aca="false">S943+K944</f>
        <v>10364.4051558704</v>
      </c>
      <c r="T944" s="68" t="n">
        <f aca="false">MAX(T943,S944)</f>
        <v>11174.1920930836</v>
      </c>
      <c r="U944" s="68" t="n">
        <f aca="false">T944-S944</f>
        <v>809.786937213241</v>
      </c>
      <c r="V944" s="70" t="n">
        <f aca="false">V943+F944</f>
        <v>2.56140000000001</v>
      </c>
      <c r="W944" s="70" t="n">
        <f aca="false">MAX(W943,V944)</f>
        <v>2.62230000000001</v>
      </c>
      <c r="X944" s="70" t="n">
        <f aca="false">W944-V944</f>
        <v>0.0608999999999997</v>
      </c>
      <c r="Y944" s="70" t="n">
        <f aca="false">Y943+M944</f>
        <v>2.30830024586105</v>
      </c>
      <c r="Z944" s="70" t="n">
        <f aca="false">MAX(Z943,Y944)</f>
        <v>2.3755712113252</v>
      </c>
      <c r="AA944" s="70" t="n">
        <f aca="false">Z944-Y944</f>
        <v>0.0672709654641528</v>
      </c>
      <c r="AB944" s="72" t="n">
        <f aca="false">AB943*(1+F944)</f>
        <v>11.4783851348732</v>
      </c>
      <c r="AC944" s="73" t="n">
        <f aca="false">MAX(AC943,AB944)</f>
        <v>12.2048607386914</v>
      </c>
      <c r="AD944" s="70" t="n">
        <f aca="false">1-AB944/AC944</f>
        <v>0.059523465230143</v>
      </c>
      <c r="AE944" s="73" t="n">
        <f aca="false">AE943*(1+M944)</f>
        <v>8.91705704241548</v>
      </c>
      <c r="AF944" s="73" t="n">
        <f aca="false">MAX(AF943,AE944)</f>
        <v>9.54218767511381</v>
      </c>
      <c r="AG944" s="70" t="n">
        <f aca="false">1-AE944/AF944</f>
        <v>0.0655122969681975</v>
      </c>
      <c r="AH944" s="74" t="n">
        <f aca="false">IF(R944&gt;0,AH943+1,0)</f>
        <v>24</v>
      </c>
      <c r="AI944" s="74" t="n">
        <f aca="false">IF(U944&gt;0,AI943+1,0)</f>
        <v>24</v>
      </c>
      <c r="AJ944" s="74" t="n">
        <f aca="false">IF(G944&gt;0,AJ943+1,0)</f>
        <v>0</v>
      </c>
      <c r="AK944" s="74" t="n">
        <f aca="false">IF(G944&lt;=0,AK943+1,0)</f>
        <v>1</v>
      </c>
      <c r="AL944" s="74" t="n">
        <f aca="false">IF(K944&gt;0,AL943+1,0)</f>
        <v>0</v>
      </c>
      <c r="AM944" s="74" t="n">
        <f aca="false">IF(K944&lt;=0,AM943+1,0)</f>
        <v>1</v>
      </c>
    </row>
    <row r="945" customFormat="false" ht="15" hidden="false" customHeight="false" outlineLevel="0" collapsed="false">
      <c r="A945" s="61" t="n">
        <v>944</v>
      </c>
      <c r="B945" s="62" t="n">
        <v>43728.46875</v>
      </c>
      <c r="C945" s="63" t="n">
        <f aca="false">YEAR(B945)</f>
        <v>2019</v>
      </c>
      <c r="D945" s="32" t="s">
        <v>277</v>
      </c>
      <c r="E945" s="64" t="n">
        <v>11054.1</v>
      </c>
      <c r="F945" s="65" t="n">
        <v>0.0334</v>
      </c>
      <c r="G945" s="66" t="n">
        <v>369.20694</v>
      </c>
      <c r="H945" s="67" t="n">
        <f aca="false">E945+IF(D945="Long",1,-1)*G945</f>
        <v>11423.30694</v>
      </c>
      <c r="I945" s="68" t="n">
        <f aca="false">Assumptions!$B$58</f>
        <v>5.35750011455817</v>
      </c>
      <c r="J945" s="68" t="n">
        <f aca="false">INDEX(Yearly!$T$5:$T$22,MATCH(C945,Yearly!$A$5:$A$22,0))</f>
        <v>0.662783519326784</v>
      </c>
      <c r="K945" s="68" t="n">
        <f aca="false">G945-I945-J945</f>
        <v>363.186656366115</v>
      </c>
      <c r="L945" s="69" t="n">
        <f aca="false">(I945+J945)/Assumptions!$B$8</f>
        <v>0.000265456894339683</v>
      </c>
      <c r="M945" s="70" t="n">
        <f aca="false">F945-L945</f>
        <v>0.0331345431056603</v>
      </c>
      <c r="N945" s="71" t="n">
        <f aca="false">G945*Assumptions!$B$7</f>
        <v>2903812.5831</v>
      </c>
      <c r="O945" s="71" t="n">
        <f aca="false">K945*Assumptions!$B$7</f>
        <v>2856463.05231949</v>
      </c>
      <c r="P945" s="68" t="n">
        <f aca="false">P944+G945</f>
        <v>16473.648765</v>
      </c>
      <c r="Q945" s="68" t="n">
        <f aca="false">MAX(Q944,P945)</f>
        <v>16769.741955</v>
      </c>
      <c r="R945" s="68" t="n">
        <f aca="false">Q945-P945</f>
        <v>296.093189999996</v>
      </c>
      <c r="S945" s="68" t="n">
        <f aca="false">S944+K945</f>
        <v>10727.5918122365</v>
      </c>
      <c r="T945" s="68" t="n">
        <f aca="false">MAX(T944,S945)</f>
        <v>11174.1920930836</v>
      </c>
      <c r="U945" s="68" t="n">
        <f aca="false">T945-S945</f>
        <v>446.600280847126</v>
      </c>
      <c r="V945" s="70" t="n">
        <f aca="false">V944+F945</f>
        <v>2.59480000000001</v>
      </c>
      <c r="W945" s="70" t="n">
        <f aca="false">MAX(W944,V945)</f>
        <v>2.62230000000001</v>
      </c>
      <c r="X945" s="70" t="n">
        <f aca="false">W945-V945</f>
        <v>0.0274999999999999</v>
      </c>
      <c r="Y945" s="70" t="n">
        <f aca="false">Y944+M945</f>
        <v>2.34143478896671</v>
      </c>
      <c r="Z945" s="70" t="n">
        <f aca="false">MAX(Z944,Y945)</f>
        <v>2.3755712113252</v>
      </c>
      <c r="AA945" s="70" t="n">
        <f aca="false">Z945-Y945</f>
        <v>0.0341364223584923</v>
      </c>
      <c r="AB945" s="72" t="n">
        <f aca="false">AB944*(1+F945)</f>
        <v>11.8617631983779</v>
      </c>
      <c r="AC945" s="73" t="n">
        <f aca="false">MAX(AC944,AB945)</f>
        <v>12.2048607386914</v>
      </c>
      <c r="AD945" s="70" t="n">
        <f aca="false">1-AB945/AC945</f>
        <v>0.0281115489688297</v>
      </c>
      <c r="AE945" s="73" t="n">
        <f aca="false">AE944*(1+M945)</f>
        <v>9.21251965336303</v>
      </c>
      <c r="AF945" s="73" t="n">
        <f aca="false">MAX(AF944,AE945)</f>
        <v>9.54218767511381</v>
      </c>
      <c r="AG945" s="70" t="n">
        <f aca="false">1-AE945/AF945</f>
        <v>0.0345484738903807</v>
      </c>
      <c r="AH945" s="74" t="n">
        <f aca="false">IF(R945&gt;0,AH944+1,0)</f>
        <v>25</v>
      </c>
      <c r="AI945" s="74" t="n">
        <f aca="false">IF(U945&gt;0,AI944+1,0)</f>
        <v>25</v>
      </c>
      <c r="AJ945" s="74" t="n">
        <f aca="false">IF(G945&gt;0,AJ944+1,0)</f>
        <v>1</v>
      </c>
      <c r="AK945" s="74" t="n">
        <f aca="false">IF(G945&lt;=0,AK944+1,0)</f>
        <v>0</v>
      </c>
      <c r="AL945" s="74" t="n">
        <f aca="false">IF(K945&gt;0,AL944+1,0)</f>
        <v>1</v>
      </c>
      <c r="AM945" s="74" t="n">
        <f aca="false">IF(K945&lt;=0,AM944+1,0)</f>
        <v>0</v>
      </c>
    </row>
    <row r="946" customFormat="false" ht="15" hidden="false" customHeight="false" outlineLevel="0" collapsed="false">
      <c r="A946" s="61" t="n">
        <v>945</v>
      </c>
      <c r="B946" s="62" t="n">
        <v>43738.6145833333</v>
      </c>
      <c r="C946" s="63" t="n">
        <f aca="false">YEAR(B946)</f>
        <v>2019</v>
      </c>
      <c r="D946" s="32" t="s">
        <v>277</v>
      </c>
      <c r="E946" s="64" t="n">
        <v>11464.65</v>
      </c>
      <c r="F946" s="65" t="n">
        <v>-0.0014</v>
      </c>
      <c r="G946" s="66" t="n">
        <v>-16.05051</v>
      </c>
      <c r="H946" s="67" t="n">
        <f aca="false">E946+IF(D946="Long",1,-1)*G946</f>
        <v>11448.59949</v>
      </c>
      <c r="I946" s="68" t="n">
        <f aca="false">Assumptions!$B$58</f>
        <v>5.35750011455817</v>
      </c>
      <c r="J946" s="68" t="n">
        <f aca="false">INDEX(Yearly!$T$5:$T$22,MATCH(C946,Yearly!$A$5:$A$22,0))</f>
        <v>0.662783519326784</v>
      </c>
      <c r="K946" s="68" t="n">
        <f aca="false">G946-I946-J946</f>
        <v>-22.070793633885</v>
      </c>
      <c r="L946" s="69" t="n">
        <f aca="false">(I946+J946)/Assumptions!$B$8</f>
        <v>0.000265456894339683</v>
      </c>
      <c r="M946" s="70" t="n">
        <f aca="false">F946-L946</f>
        <v>-0.00166545689433968</v>
      </c>
      <c r="N946" s="71" t="n">
        <f aca="false">G946*Assumptions!$B$7</f>
        <v>-126237.26115</v>
      </c>
      <c r="O946" s="71" t="n">
        <f aca="false">K946*Assumptions!$B$7</f>
        <v>-173586.791930505</v>
      </c>
      <c r="P946" s="68" t="n">
        <f aca="false">P945+G946</f>
        <v>16457.598255</v>
      </c>
      <c r="Q946" s="68" t="n">
        <f aca="false">MAX(Q945,P946)</f>
        <v>16769.741955</v>
      </c>
      <c r="R946" s="68" t="n">
        <f aca="false">Q946-P946</f>
        <v>312.143699999997</v>
      </c>
      <c r="S946" s="68" t="n">
        <f aca="false">S945+K946</f>
        <v>10705.5210186026</v>
      </c>
      <c r="T946" s="68" t="n">
        <f aca="false">MAX(T945,S946)</f>
        <v>11174.1920930836</v>
      </c>
      <c r="U946" s="68" t="n">
        <f aca="false">T946-S946</f>
        <v>468.671074481012</v>
      </c>
      <c r="V946" s="70" t="n">
        <f aca="false">V945+F946</f>
        <v>2.59340000000001</v>
      </c>
      <c r="W946" s="70" t="n">
        <f aca="false">MAX(W945,V946)</f>
        <v>2.62230000000001</v>
      </c>
      <c r="X946" s="70" t="n">
        <f aca="false">W946-V946</f>
        <v>0.0288999999999997</v>
      </c>
      <c r="Y946" s="70" t="n">
        <f aca="false">Y945+M946</f>
        <v>2.33976933207237</v>
      </c>
      <c r="Z946" s="70" t="n">
        <f aca="false">MAX(Z945,Y946)</f>
        <v>2.3755712113252</v>
      </c>
      <c r="AA946" s="70" t="n">
        <f aca="false">Z946-Y946</f>
        <v>0.0358018792528321</v>
      </c>
      <c r="AB946" s="72" t="n">
        <f aca="false">AB945*(1+F946)</f>
        <v>11.8451567299002</v>
      </c>
      <c r="AC946" s="73" t="n">
        <f aca="false">MAX(AC945,AB946)</f>
        <v>12.2048607386914</v>
      </c>
      <c r="AD946" s="70" t="n">
        <f aca="false">1-AB946/AC946</f>
        <v>0.0294721928002734</v>
      </c>
      <c r="AE946" s="73" t="n">
        <f aca="false">AE945*(1+M946)</f>
        <v>9.19717659899209</v>
      </c>
      <c r="AF946" s="73" t="n">
        <f aca="false">MAX(AF945,AE946)</f>
        <v>9.54218767511381</v>
      </c>
      <c r="AG946" s="70" t="n">
        <f aca="false">1-AE946/AF946</f>
        <v>0.0361563917906909</v>
      </c>
      <c r="AH946" s="74" t="n">
        <f aca="false">IF(R946&gt;0,AH945+1,0)</f>
        <v>26</v>
      </c>
      <c r="AI946" s="74" t="n">
        <f aca="false">IF(U946&gt;0,AI945+1,0)</f>
        <v>26</v>
      </c>
      <c r="AJ946" s="74" t="n">
        <f aca="false">IF(G946&gt;0,AJ945+1,0)</f>
        <v>0</v>
      </c>
      <c r="AK946" s="74" t="n">
        <f aca="false">IF(G946&lt;=0,AK945+1,0)</f>
        <v>1</v>
      </c>
      <c r="AL946" s="74" t="n">
        <f aca="false">IF(K946&gt;0,AL945+1,0)</f>
        <v>0</v>
      </c>
      <c r="AM946" s="74" t="n">
        <f aca="false">IF(K946&lt;=0,AM945+1,0)</f>
        <v>1</v>
      </c>
    </row>
    <row r="947" customFormat="false" ht="15" hidden="false" customHeight="false" outlineLevel="0" collapsed="false">
      <c r="A947" s="61" t="n">
        <v>946</v>
      </c>
      <c r="B947" s="62" t="n">
        <v>43739.4486111111</v>
      </c>
      <c r="C947" s="63" t="n">
        <f aca="false">YEAR(B947)</f>
        <v>2019</v>
      </c>
      <c r="D947" s="32" t="s">
        <v>277</v>
      </c>
      <c r="E947" s="64" t="n">
        <v>11488.7</v>
      </c>
      <c r="F947" s="65" t="n">
        <v>-0.0083</v>
      </c>
      <c r="G947" s="66" t="n">
        <v>-95.35621</v>
      </c>
      <c r="H947" s="67" t="n">
        <f aca="false">E947+IF(D947="Long",1,-1)*G947</f>
        <v>11393.34379</v>
      </c>
      <c r="I947" s="68" t="n">
        <f aca="false">Assumptions!$B$58</f>
        <v>5.35750011455817</v>
      </c>
      <c r="J947" s="68" t="n">
        <f aca="false">INDEX(Yearly!$T$5:$T$22,MATCH(C947,Yearly!$A$5:$A$22,0))</f>
        <v>0.662783519326784</v>
      </c>
      <c r="K947" s="68" t="n">
        <f aca="false">G947-I947-J947</f>
        <v>-101.376493633885</v>
      </c>
      <c r="L947" s="69" t="n">
        <f aca="false">(I947+J947)/Assumptions!$B$8</f>
        <v>0.000265456894339683</v>
      </c>
      <c r="M947" s="70" t="n">
        <f aca="false">F947-L947</f>
        <v>-0.00856545689433968</v>
      </c>
      <c r="N947" s="71" t="n">
        <f aca="false">G947*Assumptions!$B$7</f>
        <v>-749976.59165</v>
      </c>
      <c r="O947" s="71" t="n">
        <f aca="false">K947*Assumptions!$B$7</f>
        <v>-797326.122430505</v>
      </c>
      <c r="P947" s="68" t="n">
        <f aca="false">P946+G947</f>
        <v>16362.242045</v>
      </c>
      <c r="Q947" s="68" t="n">
        <f aca="false">MAX(Q946,P947)</f>
        <v>16769.741955</v>
      </c>
      <c r="R947" s="68" t="n">
        <f aca="false">Q947-P947</f>
        <v>407.499909999997</v>
      </c>
      <c r="S947" s="68" t="n">
        <f aca="false">S946+K947</f>
        <v>10604.1445249687</v>
      </c>
      <c r="T947" s="68" t="n">
        <f aca="false">MAX(T946,S947)</f>
        <v>11174.1920930836</v>
      </c>
      <c r="U947" s="68" t="n">
        <f aca="false">T947-S947</f>
        <v>570.047568114896</v>
      </c>
      <c r="V947" s="70" t="n">
        <f aca="false">V946+F947</f>
        <v>2.58510000000001</v>
      </c>
      <c r="W947" s="70" t="n">
        <f aca="false">MAX(W946,V947)</f>
        <v>2.62230000000001</v>
      </c>
      <c r="X947" s="70" t="n">
        <f aca="false">W947-V947</f>
        <v>0.0371999999999999</v>
      </c>
      <c r="Y947" s="70" t="n">
        <f aca="false">Y946+M947</f>
        <v>2.33120387517803</v>
      </c>
      <c r="Z947" s="70" t="n">
        <f aca="false">MAX(Z946,Y947)</f>
        <v>2.3755712113252</v>
      </c>
      <c r="AA947" s="70" t="n">
        <f aca="false">Z947-Y947</f>
        <v>0.0443673361471717</v>
      </c>
      <c r="AB947" s="72" t="n">
        <f aca="false">AB946*(1+F947)</f>
        <v>11.746841929042</v>
      </c>
      <c r="AC947" s="73" t="n">
        <f aca="false">MAX(AC946,AB947)</f>
        <v>12.2048607386914</v>
      </c>
      <c r="AD947" s="70" t="n">
        <f aca="false">1-AB947/AC947</f>
        <v>0.037527573600031</v>
      </c>
      <c r="AE947" s="73" t="n">
        <f aca="false">AE946*(1+M947)</f>
        <v>9.1183985792838</v>
      </c>
      <c r="AF947" s="73" t="n">
        <f aca="false">MAX(AF946,AE947)</f>
        <v>9.54218767511381</v>
      </c>
      <c r="AG947" s="70" t="n">
        <f aca="false">1-AE947/AF947</f>
        <v>0.0444121526696925</v>
      </c>
      <c r="AH947" s="74" t="n">
        <f aca="false">IF(R947&gt;0,AH946+1,0)</f>
        <v>27</v>
      </c>
      <c r="AI947" s="74" t="n">
        <f aca="false">IF(U947&gt;0,AI946+1,0)</f>
        <v>27</v>
      </c>
      <c r="AJ947" s="74" t="n">
        <f aca="false">IF(G947&gt;0,AJ946+1,0)</f>
        <v>0</v>
      </c>
      <c r="AK947" s="74" t="n">
        <f aca="false">IF(G947&lt;=0,AK946+1,0)</f>
        <v>2</v>
      </c>
      <c r="AL947" s="74" t="n">
        <f aca="false">IF(K947&gt;0,AL946+1,0)</f>
        <v>0</v>
      </c>
      <c r="AM947" s="74" t="n">
        <f aca="false">IF(K947&lt;=0,AM946+1,0)</f>
        <v>2</v>
      </c>
    </row>
    <row r="948" customFormat="false" ht="15" hidden="false" customHeight="false" outlineLevel="0" collapsed="false">
      <c r="A948" s="61" t="n">
        <v>947</v>
      </c>
      <c r="B948" s="62" t="n">
        <v>43747.6145833333</v>
      </c>
      <c r="C948" s="63" t="n">
        <f aca="false">YEAR(B948)</f>
        <v>2019</v>
      </c>
      <c r="D948" s="32" t="s">
        <v>277</v>
      </c>
      <c r="E948" s="64" t="n">
        <v>11284.65</v>
      </c>
      <c r="F948" s="65" t="n">
        <v>-0.0049</v>
      </c>
      <c r="G948" s="66" t="n">
        <v>-55.294785</v>
      </c>
      <c r="H948" s="67" t="n">
        <f aca="false">E948+IF(D948="Long",1,-1)*G948</f>
        <v>11229.355215</v>
      </c>
      <c r="I948" s="68" t="n">
        <f aca="false">Assumptions!$B$58</f>
        <v>5.35750011455817</v>
      </c>
      <c r="J948" s="68" t="n">
        <f aca="false">INDEX(Yearly!$T$5:$T$22,MATCH(C948,Yearly!$A$5:$A$22,0))</f>
        <v>0.662783519326784</v>
      </c>
      <c r="K948" s="68" t="n">
        <f aca="false">G948-I948-J948</f>
        <v>-61.315068633885</v>
      </c>
      <c r="L948" s="69" t="n">
        <f aca="false">(I948+J948)/Assumptions!$B$8</f>
        <v>0.000265456894339683</v>
      </c>
      <c r="M948" s="70" t="n">
        <f aca="false">F948-L948</f>
        <v>-0.00516545689433968</v>
      </c>
      <c r="N948" s="71" t="n">
        <f aca="false">G948*Assumptions!$B$7</f>
        <v>-434893.484025</v>
      </c>
      <c r="O948" s="71" t="n">
        <f aca="false">K948*Assumptions!$B$7</f>
        <v>-482243.014805505</v>
      </c>
      <c r="P948" s="68" t="n">
        <f aca="false">P947+G948</f>
        <v>16306.94726</v>
      </c>
      <c r="Q948" s="68" t="n">
        <f aca="false">MAX(Q947,P948)</f>
        <v>16769.741955</v>
      </c>
      <c r="R948" s="68" t="n">
        <f aca="false">Q948-P948</f>
        <v>462.794694999997</v>
      </c>
      <c r="S948" s="68" t="n">
        <f aca="false">S947+K948</f>
        <v>10542.8294563348</v>
      </c>
      <c r="T948" s="68" t="n">
        <f aca="false">MAX(T947,S948)</f>
        <v>11174.1920930836</v>
      </c>
      <c r="U948" s="68" t="n">
        <f aca="false">T948-S948</f>
        <v>631.362636748781</v>
      </c>
      <c r="V948" s="70" t="n">
        <f aca="false">V947+F948</f>
        <v>2.58020000000001</v>
      </c>
      <c r="W948" s="70" t="n">
        <f aca="false">MAX(W947,V948)</f>
        <v>2.62230000000001</v>
      </c>
      <c r="X948" s="70" t="n">
        <f aca="false">W948-V948</f>
        <v>0.0421</v>
      </c>
      <c r="Y948" s="70" t="n">
        <f aca="false">Y947+M948</f>
        <v>2.32603841828369</v>
      </c>
      <c r="Z948" s="70" t="n">
        <f aca="false">MAX(Z947,Y948)</f>
        <v>2.3755712113252</v>
      </c>
      <c r="AA948" s="70" t="n">
        <f aca="false">Z948-Y948</f>
        <v>0.0495327930415113</v>
      </c>
      <c r="AB948" s="72" t="n">
        <f aca="false">AB947*(1+F948)</f>
        <v>11.6892824035897</v>
      </c>
      <c r="AC948" s="73" t="n">
        <f aca="false">MAX(AC947,AB948)</f>
        <v>12.2048607386914</v>
      </c>
      <c r="AD948" s="70" t="n">
        <f aca="false">1-AB948/AC948</f>
        <v>0.042243688489391</v>
      </c>
      <c r="AE948" s="73" t="n">
        <f aca="false">AE947*(1+M948)</f>
        <v>9.0712978844771</v>
      </c>
      <c r="AF948" s="73" t="n">
        <f aca="false">MAX(AF947,AE948)</f>
        <v>9.54218767511381</v>
      </c>
      <c r="AG948" s="70" t="n">
        <f aca="false">1-AE948/AF948</f>
        <v>0.0493482005038319</v>
      </c>
      <c r="AH948" s="74" t="n">
        <f aca="false">IF(R948&gt;0,AH947+1,0)</f>
        <v>28</v>
      </c>
      <c r="AI948" s="74" t="n">
        <f aca="false">IF(U948&gt;0,AI947+1,0)</f>
        <v>28</v>
      </c>
      <c r="AJ948" s="74" t="n">
        <f aca="false">IF(G948&gt;0,AJ947+1,0)</f>
        <v>0</v>
      </c>
      <c r="AK948" s="74" t="n">
        <f aca="false">IF(G948&lt;=0,AK947+1,0)</f>
        <v>3</v>
      </c>
      <c r="AL948" s="74" t="n">
        <f aca="false">IF(K948&gt;0,AL947+1,0)</f>
        <v>0</v>
      </c>
      <c r="AM948" s="74" t="n">
        <f aca="false">IF(K948&lt;=0,AM947+1,0)</f>
        <v>3</v>
      </c>
    </row>
    <row r="949" customFormat="false" ht="15" hidden="false" customHeight="false" outlineLevel="0" collapsed="false">
      <c r="A949" s="61" t="n">
        <v>948</v>
      </c>
      <c r="B949" s="62" t="n">
        <v>43749.40625</v>
      </c>
      <c r="C949" s="63" t="n">
        <f aca="false">YEAR(B949)</f>
        <v>2019</v>
      </c>
      <c r="D949" s="32" t="s">
        <v>277</v>
      </c>
      <c r="E949" s="64" t="n">
        <v>11340.8</v>
      </c>
      <c r="F949" s="65" t="n">
        <v>-0.0082</v>
      </c>
      <c r="G949" s="66" t="n">
        <v>-92.99456</v>
      </c>
      <c r="H949" s="67" t="n">
        <f aca="false">E949+IF(D949="Long",1,-1)*G949</f>
        <v>11247.80544</v>
      </c>
      <c r="I949" s="68" t="n">
        <f aca="false">Assumptions!$B$58</f>
        <v>5.35750011455817</v>
      </c>
      <c r="J949" s="68" t="n">
        <f aca="false">INDEX(Yearly!$T$5:$T$22,MATCH(C949,Yearly!$A$5:$A$22,0))</f>
        <v>0.662783519326784</v>
      </c>
      <c r="K949" s="68" t="n">
        <f aca="false">G949-I949-J949</f>
        <v>-99.014843633885</v>
      </c>
      <c r="L949" s="69" t="n">
        <f aca="false">(I949+J949)/Assumptions!$B$8</f>
        <v>0.000265456894339683</v>
      </c>
      <c r="M949" s="70" t="n">
        <f aca="false">F949-L949</f>
        <v>-0.00846545689433968</v>
      </c>
      <c r="N949" s="71" t="n">
        <f aca="false">G949*Assumptions!$B$7</f>
        <v>-731402.2144</v>
      </c>
      <c r="O949" s="71" t="n">
        <f aca="false">K949*Assumptions!$B$7</f>
        <v>-778751.745180505</v>
      </c>
      <c r="P949" s="68" t="n">
        <f aca="false">P948+G949</f>
        <v>16213.9527</v>
      </c>
      <c r="Q949" s="68" t="n">
        <f aca="false">MAX(Q948,P949)</f>
        <v>16769.741955</v>
      </c>
      <c r="R949" s="68" t="n">
        <f aca="false">Q949-P949</f>
        <v>555.789254999996</v>
      </c>
      <c r="S949" s="68" t="n">
        <f aca="false">S948+K949</f>
        <v>10443.814612701</v>
      </c>
      <c r="T949" s="68" t="n">
        <f aca="false">MAX(T948,S949)</f>
        <v>11174.1920930836</v>
      </c>
      <c r="U949" s="68" t="n">
        <f aca="false">T949-S949</f>
        <v>730.377480382666</v>
      </c>
      <c r="V949" s="70" t="n">
        <f aca="false">V948+F949</f>
        <v>2.57200000000001</v>
      </c>
      <c r="W949" s="70" t="n">
        <f aca="false">MAX(W948,V949)</f>
        <v>2.62230000000001</v>
      </c>
      <c r="X949" s="70" t="n">
        <f aca="false">W949-V949</f>
        <v>0.0503</v>
      </c>
      <c r="Y949" s="70" t="n">
        <f aca="false">Y948+M949</f>
        <v>2.31757296138935</v>
      </c>
      <c r="Z949" s="70" t="n">
        <f aca="false">MAX(Z948,Y949)</f>
        <v>2.3755712113252</v>
      </c>
      <c r="AA949" s="70" t="n">
        <f aca="false">Z949-Y949</f>
        <v>0.0579982499358511</v>
      </c>
      <c r="AB949" s="72" t="n">
        <f aca="false">AB948*(1+F949)</f>
        <v>11.5934302878803</v>
      </c>
      <c r="AC949" s="73" t="n">
        <f aca="false">MAX(AC948,AB949)</f>
        <v>12.2048607386914</v>
      </c>
      <c r="AD949" s="70" t="n">
        <f aca="false">1-AB949/AC949</f>
        <v>0.050097290243778</v>
      </c>
      <c r="AE949" s="73" t="n">
        <f aca="false">AE948*(1+M949)</f>
        <v>8.99450520326034</v>
      </c>
      <c r="AF949" s="73" t="n">
        <f aca="false">MAX(AF948,AE949)</f>
        <v>9.54218767511381</v>
      </c>
      <c r="AG949" s="70" t="n">
        <f aca="false">1-AE949/AF949</f>
        <v>0.0573959023339931</v>
      </c>
      <c r="AH949" s="74" t="n">
        <f aca="false">IF(R949&gt;0,AH948+1,0)</f>
        <v>29</v>
      </c>
      <c r="AI949" s="74" t="n">
        <f aca="false">IF(U949&gt;0,AI948+1,0)</f>
        <v>29</v>
      </c>
      <c r="AJ949" s="74" t="n">
        <f aca="false">IF(G949&gt;0,AJ948+1,0)</f>
        <v>0</v>
      </c>
      <c r="AK949" s="74" t="n">
        <f aca="false">IF(G949&lt;=0,AK948+1,0)</f>
        <v>4</v>
      </c>
      <c r="AL949" s="74" t="n">
        <f aca="false">IF(K949&gt;0,AL948+1,0)</f>
        <v>0</v>
      </c>
      <c r="AM949" s="74" t="n">
        <f aca="false">IF(K949&lt;=0,AM948+1,0)</f>
        <v>4</v>
      </c>
    </row>
    <row r="950" customFormat="false" ht="15" hidden="false" customHeight="false" outlineLevel="0" collapsed="false">
      <c r="A950" s="61" t="n">
        <v>949</v>
      </c>
      <c r="B950" s="62" t="n">
        <v>43749.59375</v>
      </c>
      <c r="C950" s="63" t="n">
        <f aca="false">YEAR(B950)</f>
        <v>2019</v>
      </c>
      <c r="D950" s="32" t="s">
        <v>277</v>
      </c>
      <c r="E950" s="64" t="n">
        <v>11310.8</v>
      </c>
      <c r="F950" s="65" t="n">
        <v>0.0228</v>
      </c>
      <c r="G950" s="66" t="n">
        <v>257.88624</v>
      </c>
      <c r="H950" s="67" t="n">
        <f aca="false">E950+IF(D950="Long",1,-1)*G950</f>
        <v>11568.68624</v>
      </c>
      <c r="I950" s="68" t="n">
        <f aca="false">Assumptions!$B$58</f>
        <v>5.35750011455817</v>
      </c>
      <c r="J950" s="68" t="n">
        <f aca="false">INDEX(Yearly!$T$5:$T$22,MATCH(C950,Yearly!$A$5:$A$22,0))</f>
        <v>0.662783519326784</v>
      </c>
      <c r="K950" s="68" t="n">
        <f aca="false">G950-I950-J950</f>
        <v>251.865956366115</v>
      </c>
      <c r="L950" s="69" t="n">
        <f aca="false">(I950+J950)/Assumptions!$B$8</f>
        <v>0.000265456894339683</v>
      </c>
      <c r="M950" s="70" t="n">
        <f aca="false">F950-L950</f>
        <v>0.0225345431056603</v>
      </c>
      <c r="N950" s="71" t="n">
        <f aca="false">G950*Assumptions!$B$7</f>
        <v>2028275.2776</v>
      </c>
      <c r="O950" s="71" t="n">
        <f aca="false">K950*Assumptions!$B$7</f>
        <v>1980925.74681949</v>
      </c>
      <c r="P950" s="68" t="n">
        <f aca="false">P949+G950</f>
        <v>16471.83894</v>
      </c>
      <c r="Q950" s="68" t="n">
        <f aca="false">MAX(Q949,P950)</f>
        <v>16769.741955</v>
      </c>
      <c r="R950" s="68" t="n">
        <f aca="false">Q950-P950</f>
        <v>297.903014999996</v>
      </c>
      <c r="S950" s="68" t="n">
        <f aca="false">S949+K950</f>
        <v>10695.6805690671</v>
      </c>
      <c r="T950" s="68" t="n">
        <f aca="false">MAX(T949,S950)</f>
        <v>11174.1920930836</v>
      </c>
      <c r="U950" s="68" t="n">
        <f aca="false">T950-S950</f>
        <v>478.511524016551</v>
      </c>
      <c r="V950" s="70" t="n">
        <f aca="false">V949+F950</f>
        <v>2.59480000000001</v>
      </c>
      <c r="W950" s="70" t="n">
        <f aca="false">MAX(W949,V950)</f>
        <v>2.62230000000001</v>
      </c>
      <c r="X950" s="70" t="n">
        <f aca="false">W950-V950</f>
        <v>0.0274999999999999</v>
      </c>
      <c r="Y950" s="70" t="n">
        <f aca="false">Y949+M950</f>
        <v>2.34010750449501</v>
      </c>
      <c r="Z950" s="70" t="n">
        <f aca="false">MAX(Z949,Y950)</f>
        <v>2.3755712113252</v>
      </c>
      <c r="AA950" s="70" t="n">
        <f aca="false">Z950-Y950</f>
        <v>0.0354637068301908</v>
      </c>
      <c r="AB950" s="72" t="n">
        <f aca="false">AB949*(1+F950)</f>
        <v>11.857760498444</v>
      </c>
      <c r="AC950" s="73" t="n">
        <f aca="false">MAX(AC949,AB950)</f>
        <v>12.2048607386914</v>
      </c>
      <c r="AD950" s="70" t="n">
        <f aca="false">1-AB950/AC950</f>
        <v>0.028439508461336</v>
      </c>
      <c r="AE950" s="73" t="n">
        <f aca="false">AE949*(1+M950)</f>
        <v>9.1971922684773</v>
      </c>
      <c r="AF950" s="73" t="n">
        <f aca="false">MAX(AF949,AE950)</f>
        <v>9.54218767511381</v>
      </c>
      <c r="AG950" s="70" t="n">
        <f aca="false">1-AE950/AF950</f>
        <v>0.0361547496635664</v>
      </c>
      <c r="AH950" s="74" t="n">
        <f aca="false">IF(R950&gt;0,AH949+1,0)</f>
        <v>30</v>
      </c>
      <c r="AI950" s="74" t="n">
        <f aca="false">IF(U950&gt;0,AI949+1,0)</f>
        <v>30</v>
      </c>
      <c r="AJ950" s="74" t="n">
        <f aca="false">IF(G950&gt;0,AJ949+1,0)</f>
        <v>1</v>
      </c>
      <c r="AK950" s="74" t="n">
        <f aca="false">IF(G950&lt;=0,AK949+1,0)</f>
        <v>0</v>
      </c>
      <c r="AL950" s="74" t="n">
        <f aca="false">IF(K950&gt;0,AL949+1,0)</f>
        <v>1</v>
      </c>
      <c r="AM950" s="74" t="n">
        <f aca="false">IF(K950&lt;=0,AM949+1,0)</f>
        <v>0</v>
      </c>
    </row>
    <row r="951" customFormat="false" ht="15" hidden="false" customHeight="false" outlineLevel="0" collapsed="false">
      <c r="A951" s="61" t="n">
        <v>950</v>
      </c>
      <c r="B951" s="62" t="n">
        <v>43762.5375</v>
      </c>
      <c r="C951" s="63" t="n">
        <f aca="false">YEAR(B951)</f>
        <v>2019</v>
      </c>
      <c r="D951" s="32" t="s">
        <v>277</v>
      </c>
      <c r="E951" s="64" t="n">
        <v>11611.95</v>
      </c>
      <c r="F951" s="65" t="n">
        <v>-0.0052</v>
      </c>
      <c r="G951" s="66" t="n">
        <v>-60.38214</v>
      </c>
      <c r="H951" s="67" t="n">
        <f aca="false">E951+IF(D951="Long",1,-1)*G951</f>
        <v>11551.56786</v>
      </c>
      <c r="I951" s="68" t="n">
        <f aca="false">Assumptions!$B$58</f>
        <v>5.35750011455817</v>
      </c>
      <c r="J951" s="68" t="n">
        <f aca="false">INDEX(Yearly!$T$5:$T$22,MATCH(C951,Yearly!$A$5:$A$22,0))</f>
        <v>0.662783519326784</v>
      </c>
      <c r="K951" s="68" t="n">
        <f aca="false">G951-I951-J951</f>
        <v>-66.402423633885</v>
      </c>
      <c r="L951" s="69" t="n">
        <f aca="false">(I951+J951)/Assumptions!$B$8</f>
        <v>0.000265456894339683</v>
      </c>
      <c r="M951" s="70" t="n">
        <f aca="false">F951-L951</f>
        <v>-0.00546545689433968</v>
      </c>
      <c r="N951" s="71" t="n">
        <f aca="false">G951*Assumptions!$B$7</f>
        <v>-474905.5311</v>
      </c>
      <c r="O951" s="71" t="n">
        <f aca="false">K951*Assumptions!$B$7</f>
        <v>-522255.061880505</v>
      </c>
      <c r="P951" s="68" t="n">
        <f aca="false">P950+G951</f>
        <v>16411.4568</v>
      </c>
      <c r="Q951" s="68" t="n">
        <f aca="false">MAX(Q950,P951)</f>
        <v>16769.741955</v>
      </c>
      <c r="R951" s="68" t="n">
        <f aca="false">Q951-P951</f>
        <v>358.285154999998</v>
      </c>
      <c r="S951" s="68" t="n">
        <f aca="false">S950+K951</f>
        <v>10629.2781454332</v>
      </c>
      <c r="T951" s="68" t="n">
        <f aca="false">MAX(T950,S951)</f>
        <v>11174.1920930836</v>
      </c>
      <c r="U951" s="68" t="n">
        <f aca="false">T951-S951</f>
        <v>544.913947650435</v>
      </c>
      <c r="V951" s="70" t="n">
        <f aca="false">V950+F951</f>
        <v>2.58960000000001</v>
      </c>
      <c r="W951" s="70" t="n">
        <f aca="false">MAX(W950,V951)</f>
        <v>2.62230000000001</v>
      </c>
      <c r="X951" s="70" t="n">
        <f aca="false">W951-V951</f>
        <v>0.0326999999999997</v>
      </c>
      <c r="Y951" s="70" t="n">
        <f aca="false">Y950+M951</f>
        <v>2.33464204760067</v>
      </c>
      <c r="Z951" s="70" t="n">
        <f aca="false">MAX(Z950,Y951)</f>
        <v>2.3755712113252</v>
      </c>
      <c r="AA951" s="70" t="n">
        <f aca="false">Z951-Y951</f>
        <v>0.0409291637245306</v>
      </c>
      <c r="AB951" s="72" t="n">
        <f aca="false">AB950*(1+F951)</f>
        <v>11.7961001438521</v>
      </c>
      <c r="AC951" s="73" t="n">
        <f aca="false">MAX(AC950,AB951)</f>
        <v>12.2048607386914</v>
      </c>
      <c r="AD951" s="70" t="n">
        <f aca="false">1-AB951/AC951</f>
        <v>0.0334916230173371</v>
      </c>
      <c r="AE951" s="73" t="n">
        <f aca="false">AE950*(1+M951)</f>
        <v>9.14692541058498</v>
      </c>
      <c r="AF951" s="73" t="n">
        <f aca="false">MAX(AF950,AE951)</f>
        <v>9.54218767511381</v>
      </c>
      <c r="AG951" s="70" t="n">
        <f aca="false">1-AE951/AF951</f>
        <v>0.0414226043320941</v>
      </c>
      <c r="AH951" s="74" t="n">
        <f aca="false">IF(R951&gt;0,AH950+1,0)</f>
        <v>31</v>
      </c>
      <c r="AI951" s="74" t="n">
        <f aca="false">IF(U951&gt;0,AI950+1,0)</f>
        <v>31</v>
      </c>
      <c r="AJ951" s="74" t="n">
        <f aca="false">IF(G951&gt;0,AJ950+1,0)</f>
        <v>0</v>
      </c>
      <c r="AK951" s="74" t="n">
        <f aca="false">IF(G951&lt;=0,AK950+1,0)</f>
        <v>1</v>
      </c>
      <c r="AL951" s="74" t="n">
        <f aca="false">IF(K951&gt;0,AL950+1,0)</f>
        <v>0</v>
      </c>
      <c r="AM951" s="74" t="n">
        <f aca="false">IF(K951&lt;=0,AM950+1,0)</f>
        <v>1</v>
      </c>
    </row>
    <row r="952" customFormat="false" ht="15" hidden="false" customHeight="false" outlineLevel="0" collapsed="false">
      <c r="A952" s="61" t="n">
        <v>951</v>
      </c>
      <c r="B952" s="62" t="n">
        <v>43762.6444444444</v>
      </c>
      <c r="C952" s="63" t="n">
        <f aca="false">YEAR(B952)</f>
        <v>2019</v>
      </c>
      <c r="D952" s="32" t="s">
        <v>277</v>
      </c>
      <c r="E952" s="64" t="n">
        <v>11582.7</v>
      </c>
      <c r="F952" s="65" t="n">
        <v>-0.0009</v>
      </c>
      <c r="G952" s="66" t="n">
        <v>-10.42443</v>
      </c>
      <c r="H952" s="67" t="n">
        <f aca="false">E952+IF(D952="Long",1,-1)*G952</f>
        <v>11572.27557</v>
      </c>
      <c r="I952" s="68" t="n">
        <f aca="false">Assumptions!$B$58</f>
        <v>5.35750011455817</v>
      </c>
      <c r="J952" s="68" t="n">
        <f aca="false">INDEX(Yearly!$T$5:$T$22,MATCH(C952,Yearly!$A$5:$A$22,0))</f>
        <v>0.662783519326784</v>
      </c>
      <c r="K952" s="68" t="n">
        <f aca="false">G952-I952-J952</f>
        <v>-16.444713633885</v>
      </c>
      <c r="L952" s="69" t="n">
        <f aca="false">(I952+J952)/Assumptions!$B$8</f>
        <v>0.000265456894339683</v>
      </c>
      <c r="M952" s="70" t="n">
        <f aca="false">F952-L952</f>
        <v>-0.00116545689433968</v>
      </c>
      <c r="N952" s="71" t="n">
        <f aca="false">G952*Assumptions!$B$7</f>
        <v>-81988.14195</v>
      </c>
      <c r="O952" s="71" t="n">
        <f aca="false">K952*Assumptions!$B$7</f>
        <v>-129337.672730505</v>
      </c>
      <c r="P952" s="68" t="n">
        <f aca="false">P951+G952</f>
        <v>16401.03237</v>
      </c>
      <c r="Q952" s="68" t="n">
        <f aca="false">MAX(Q951,P952)</f>
        <v>16769.741955</v>
      </c>
      <c r="R952" s="68" t="n">
        <f aca="false">Q952-P952</f>
        <v>368.709584999997</v>
      </c>
      <c r="S952" s="68" t="n">
        <f aca="false">S951+K952</f>
        <v>10612.8334317993</v>
      </c>
      <c r="T952" s="68" t="n">
        <f aca="false">MAX(T951,S952)</f>
        <v>11174.1920930836</v>
      </c>
      <c r="U952" s="68" t="n">
        <f aca="false">T952-S952</f>
        <v>561.358661284321</v>
      </c>
      <c r="V952" s="70" t="n">
        <f aca="false">V951+F952</f>
        <v>2.58870000000001</v>
      </c>
      <c r="W952" s="70" t="n">
        <f aca="false">MAX(W951,V952)</f>
        <v>2.62230000000001</v>
      </c>
      <c r="X952" s="70" t="n">
        <f aca="false">W952-V952</f>
        <v>0.0335999999999999</v>
      </c>
      <c r="Y952" s="70" t="n">
        <f aca="false">Y951+M952</f>
        <v>2.33347659070633</v>
      </c>
      <c r="Z952" s="70" t="n">
        <f aca="false">MAX(Z951,Y952)</f>
        <v>2.3755712113252</v>
      </c>
      <c r="AA952" s="70" t="n">
        <f aca="false">Z952-Y952</f>
        <v>0.0420946206188702</v>
      </c>
      <c r="AB952" s="72" t="n">
        <f aca="false">AB951*(1+F952)</f>
        <v>11.7854836537226</v>
      </c>
      <c r="AC952" s="73" t="n">
        <f aca="false">MAX(AC951,AB952)</f>
        <v>12.2048607386914</v>
      </c>
      <c r="AD952" s="70" t="n">
        <f aca="false">1-AB952/AC952</f>
        <v>0.0343614805566215</v>
      </c>
      <c r="AE952" s="73" t="n">
        <f aca="false">AE951*(1+M952)</f>
        <v>9.13626506330321</v>
      </c>
      <c r="AF952" s="73" t="n">
        <f aca="false">MAX(AF951,AE952)</f>
        <v>9.54218767511381</v>
      </c>
      <c r="AG952" s="70" t="n">
        <f aca="false">1-AE952/AF952</f>
        <v>0.0425397849666334</v>
      </c>
      <c r="AH952" s="74" t="n">
        <f aca="false">IF(R952&gt;0,AH951+1,0)</f>
        <v>32</v>
      </c>
      <c r="AI952" s="74" t="n">
        <f aca="false">IF(U952&gt;0,AI951+1,0)</f>
        <v>32</v>
      </c>
      <c r="AJ952" s="74" t="n">
        <f aca="false">IF(G952&gt;0,AJ951+1,0)</f>
        <v>0</v>
      </c>
      <c r="AK952" s="74" t="n">
        <f aca="false">IF(G952&lt;=0,AK951+1,0)</f>
        <v>2</v>
      </c>
      <c r="AL952" s="74" t="n">
        <f aca="false">IF(K952&gt;0,AL951+1,0)</f>
        <v>0</v>
      </c>
      <c r="AM952" s="74" t="n">
        <f aca="false">IF(K952&lt;=0,AM951+1,0)</f>
        <v>2</v>
      </c>
    </row>
    <row r="953" customFormat="false" ht="15" hidden="false" customHeight="false" outlineLevel="0" collapsed="false">
      <c r="A953" s="61" t="n">
        <v>952</v>
      </c>
      <c r="B953" s="62" t="n">
        <v>43763.6145833333</v>
      </c>
      <c r="C953" s="63" t="n">
        <f aca="false">YEAR(B953)</f>
        <v>2019</v>
      </c>
      <c r="D953" s="32" t="s">
        <v>277</v>
      </c>
      <c r="E953" s="64" t="n">
        <v>11605.05</v>
      </c>
      <c r="F953" s="65" t="n">
        <v>0.0227</v>
      </c>
      <c r="G953" s="66" t="n">
        <v>263.434635</v>
      </c>
      <c r="H953" s="67" t="n">
        <f aca="false">E953+IF(D953="Long",1,-1)*G953</f>
        <v>11868.484635</v>
      </c>
      <c r="I953" s="68" t="n">
        <f aca="false">Assumptions!$B$58</f>
        <v>5.35750011455817</v>
      </c>
      <c r="J953" s="68" t="n">
        <f aca="false">INDEX(Yearly!$T$5:$T$22,MATCH(C953,Yearly!$A$5:$A$22,0))</f>
        <v>0.662783519326784</v>
      </c>
      <c r="K953" s="68" t="n">
        <f aca="false">G953-I953-J953</f>
        <v>257.414351366115</v>
      </c>
      <c r="L953" s="69" t="n">
        <f aca="false">(I953+J953)/Assumptions!$B$8</f>
        <v>0.000265456894339683</v>
      </c>
      <c r="M953" s="70" t="n">
        <f aca="false">F953-L953</f>
        <v>0.0224345431056603</v>
      </c>
      <c r="N953" s="71" t="n">
        <f aca="false">G953*Assumptions!$B$7</f>
        <v>2071913.404275</v>
      </c>
      <c r="O953" s="71" t="n">
        <f aca="false">K953*Assumptions!$B$7</f>
        <v>2024563.8734945</v>
      </c>
      <c r="P953" s="68" t="n">
        <f aca="false">P952+G953</f>
        <v>16664.467005</v>
      </c>
      <c r="Q953" s="68" t="n">
        <f aca="false">MAX(Q952,P953)</f>
        <v>16769.741955</v>
      </c>
      <c r="R953" s="68" t="n">
        <f aca="false">Q953-P953</f>
        <v>105.274949999995</v>
      </c>
      <c r="S953" s="68" t="n">
        <f aca="false">S952+K953</f>
        <v>10870.2477831654</v>
      </c>
      <c r="T953" s="68" t="n">
        <f aca="false">MAX(T952,S953)</f>
        <v>11174.1920930836</v>
      </c>
      <c r="U953" s="68" t="n">
        <f aca="false">T953-S953</f>
        <v>303.944309918206</v>
      </c>
      <c r="V953" s="70" t="n">
        <f aca="false">V952+F953</f>
        <v>2.61140000000001</v>
      </c>
      <c r="W953" s="70" t="n">
        <f aca="false">MAX(W952,V953)</f>
        <v>2.62230000000001</v>
      </c>
      <c r="X953" s="70" t="n">
        <f aca="false">W953-V953</f>
        <v>0.0108999999999999</v>
      </c>
      <c r="Y953" s="70" t="n">
        <f aca="false">Y952+M953</f>
        <v>2.35591113381199</v>
      </c>
      <c r="Z953" s="70" t="n">
        <f aca="false">MAX(Z952,Y953)</f>
        <v>2.3755712113252</v>
      </c>
      <c r="AA953" s="70" t="n">
        <f aca="false">Z953-Y953</f>
        <v>0.0196600775132096</v>
      </c>
      <c r="AB953" s="72" t="n">
        <f aca="false">AB952*(1+F953)</f>
        <v>12.0530141326621</v>
      </c>
      <c r="AC953" s="73" t="n">
        <f aca="false">MAX(AC952,AB953)</f>
        <v>12.2048607386914</v>
      </c>
      <c r="AD953" s="70" t="n">
        <f aca="false">1-AB953/AC953</f>
        <v>0.0124414861652568</v>
      </c>
      <c r="AE953" s="73" t="n">
        <f aca="false">AE952*(1+M953)</f>
        <v>9.34123299569062</v>
      </c>
      <c r="AF953" s="73" t="n">
        <f aca="false">MAX(AF952,AE953)</f>
        <v>9.54218767511381</v>
      </c>
      <c r="AG953" s="70" t="n">
        <f aca="false">1-AE953/AF953</f>
        <v>0.0210596025005126</v>
      </c>
      <c r="AH953" s="74" t="n">
        <f aca="false">IF(R953&gt;0,AH952+1,0)</f>
        <v>33</v>
      </c>
      <c r="AI953" s="74" t="n">
        <f aca="false">IF(U953&gt;0,AI952+1,0)</f>
        <v>33</v>
      </c>
      <c r="AJ953" s="74" t="n">
        <f aca="false">IF(G953&gt;0,AJ952+1,0)</f>
        <v>1</v>
      </c>
      <c r="AK953" s="74" t="n">
        <f aca="false">IF(G953&lt;=0,AK952+1,0)</f>
        <v>0</v>
      </c>
      <c r="AL953" s="74" t="n">
        <f aca="false">IF(K953&gt;0,AL952+1,0)</f>
        <v>1</v>
      </c>
      <c r="AM953" s="74" t="n">
        <f aca="false">IF(K953&lt;=0,AM952+1,0)</f>
        <v>0</v>
      </c>
    </row>
    <row r="954" customFormat="false" ht="15" hidden="false" customHeight="false" outlineLevel="0" collapsed="false">
      <c r="A954" s="61" t="n">
        <v>953</v>
      </c>
      <c r="B954" s="62" t="n">
        <v>43775.4895833333</v>
      </c>
      <c r="C954" s="63" t="n">
        <f aca="false">YEAR(B954)</f>
        <v>2019</v>
      </c>
      <c r="D954" s="32" t="s">
        <v>277</v>
      </c>
      <c r="E954" s="64" t="n">
        <v>11945.1</v>
      </c>
      <c r="F954" s="65" t="n">
        <v>-0.003</v>
      </c>
      <c r="G954" s="66" t="n">
        <v>-35.8353</v>
      </c>
      <c r="H954" s="67" t="n">
        <f aca="false">E954+IF(D954="Long",1,-1)*G954</f>
        <v>11909.2647</v>
      </c>
      <c r="I954" s="68" t="n">
        <f aca="false">Assumptions!$B$58</f>
        <v>5.35750011455817</v>
      </c>
      <c r="J954" s="68" t="n">
        <f aca="false">INDEX(Yearly!$T$5:$T$22,MATCH(C954,Yearly!$A$5:$A$22,0))</f>
        <v>0.662783519326784</v>
      </c>
      <c r="K954" s="68" t="n">
        <f aca="false">G954-I954-J954</f>
        <v>-41.855583633885</v>
      </c>
      <c r="L954" s="69" t="n">
        <f aca="false">(I954+J954)/Assumptions!$B$8</f>
        <v>0.000265456894339683</v>
      </c>
      <c r="M954" s="70" t="n">
        <f aca="false">F954-L954</f>
        <v>-0.00326545689433968</v>
      </c>
      <c r="N954" s="71" t="n">
        <f aca="false">G954*Assumptions!$B$7</f>
        <v>-281844.6345</v>
      </c>
      <c r="O954" s="71" t="n">
        <f aca="false">K954*Assumptions!$B$7</f>
        <v>-329194.165280505</v>
      </c>
      <c r="P954" s="68" t="n">
        <f aca="false">P953+G954</f>
        <v>16628.631705</v>
      </c>
      <c r="Q954" s="68" t="n">
        <f aca="false">MAX(Q953,P954)</f>
        <v>16769.741955</v>
      </c>
      <c r="R954" s="68" t="n">
        <f aca="false">Q954-P954</f>
        <v>141.110249999994</v>
      </c>
      <c r="S954" s="68" t="n">
        <f aca="false">S953+K954</f>
        <v>10828.3921995315</v>
      </c>
      <c r="T954" s="68" t="n">
        <f aca="false">MAX(T953,S954)</f>
        <v>11174.1920930836</v>
      </c>
      <c r="U954" s="68" t="n">
        <f aca="false">T954-S954</f>
        <v>345.799893552092</v>
      </c>
      <c r="V954" s="70" t="n">
        <f aca="false">V953+F954</f>
        <v>2.60840000000001</v>
      </c>
      <c r="W954" s="70" t="n">
        <f aca="false">MAX(W953,V954)</f>
        <v>2.62230000000001</v>
      </c>
      <c r="X954" s="70" t="n">
        <f aca="false">W954-V954</f>
        <v>0.0139</v>
      </c>
      <c r="Y954" s="70" t="n">
        <f aca="false">Y953+M954</f>
        <v>2.35264567691765</v>
      </c>
      <c r="Z954" s="70" t="n">
        <f aca="false">MAX(Z953,Y954)</f>
        <v>2.3755712113252</v>
      </c>
      <c r="AA954" s="70" t="n">
        <f aca="false">Z954-Y954</f>
        <v>0.0229255344075492</v>
      </c>
      <c r="AB954" s="72" t="n">
        <f aca="false">AB953*(1+F954)</f>
        <v>12.0168550902641</v>
      </c>
      <c r="AC954" s="73" t="n">
        <f aca="false">MAX(AC953,AB954)</f>
        <v>12.2048607386914</v>
      </c>
      <c r="AD954" s="70" t="n">
        <f aca="false">1-AB954/AC954</f>
        <v>0.0154041617067611</v>
      </c>
      <c r="AE954" s="73" t="n">
        <f aca="false">AE953*(1+M954)</f>
        <v>9.31072960200321</v>
      </c>
      <c r="AF954" s="73" t="n">
        <f aca="false">MAX(AF953,AE954)</f>
        <v>9.54218767511381</v>
      </c>
      <c r="AG954" s="70" t="n">
        <f aca="false">1-AE954/AF954</f>
        <v>0.0242562901706749</v>
      </c>
      <c r="AH954" s="74" t="n">
        <f aca="false">IF(R954&gt;0,AH953+1,0)</f>
        <v>34</v>
      </c>
      <c r="AI954" s="74" t="n">
        <f aca="false">IF(U954&gt;0,AI953+1,0)</f>
        <v>34</v>
      </c>
      <c r="AJ954" s="74" t="n">
        <f aca="false">IF(G954&gt;0,AJ953+1,0)</f>
        <v>0</v>
      </c>
      <c r="AK954" s="74" t="n">
        <f aca="false">IF(G954&lt;=0,AK953+1,0)</f>
        <v>1</v>
      </c>
      <c r="AL954" s="74" t="n">
        <f aca="false">IF(K954&gt;0,AL953+1,0)</f>
        <v>0</v>
      </c>
      <c r="AM954" s="74" t="n">
        <f aca="false">IF(K954&lt;=0,AM953+1,0)</f>
        <v>1</v>
      </c>
    </row>
    <row r="955" customFormat="false" ht="15" hidden="false" customHeight="false" outlineLevel="0" collapsed="false">
      <c r="A955" s="61" t="n">
        <v>954</v>
      </c>
      <c r="B955" s="62" t="n">
        <v>43782.40625</v>
      </c>
      <c r="C955" s="63" t="n">
        <f aca="false">YEAR(B955)</f>
        <v>2019</v>
      </c>
      <c r="D955" s="32" t="s">
        <v>277</v>
      </c>
      <c r="E955" s="64" t="n">
        <v>11928.2</v>
      </c>
      <c r="F955" s="65" t="n">
        <v>-0.0021</v>
      </c>
      <c r="G955" s="66" t="n">
        <v>-25.04922</v>
      </c>
      <c r="H955" s="67" t="n">
        <f aca="false">E955+IF(D955="Long",1,-1)*G955</f>
        <v>11903.15078</v>
      </c>
      <c r="I955" s="68" t="n">
        <f aca="false">Assumptions!$B$58</f>
        <v>5.35750011455817</v>
      </c>
      <c r="J955" s="68" t="n">
        <f aca="false">INDEX(Yearly!$T$5:$T$22,MATCH(C955,Yearly!$A$5:$A$22,0))</f>
        <v>0.662783519326784</v>
      </c>
      <c r="K955" s="68" t="n">
        <f aca="false">G955-I955-J955</f>
        <v>-31.069503633885</v>
      </c>
      <c r="L955" s="69" t="n">
        <f aca="false">(I955+J955)/Assumptions!$B$8</f>
        <v>0.000265456894339683</v>
      </c>
      <c r="M955" s="70" t="n">
        <f aca="false">F955-L955</f>
        <v>-0.00236545689433968</v>
      </c>
      <c r="N955" s="71" t="n">
        <f aca="false">G955*Assumptions!$B$7</f>
        <v>-197012.1153</v>
      </c>
      <c r="O955" s="71" t="n">
        <f aca="false">K955*Assumptions!$B$7</f>
        <v>-244361.646080505</v>
      </c>
      <c r="P955" s="68" t="n">
        <f aca="false">P954+G955</f>
        <v>16603.582485</v>
      </c>
      <c r="Q955" s="68" t="n">
        <f aca="false">MAX(Q954,P955)</f>
        <v>16769.741955</v>
      </c>
      <c r="R955" s="68" t="n">
        <f aca="false">Q955-P955</f>
        <v>166.159469999995</v>
      </c>
      <c r="S955" s="68" t="n">
        <f aca="false">S954+K955</f>
        <v>10797.3226958977</v>
      </c>
      <c r="T955" s="68" t="n">
        <f aca="false">MAX(T954,S955)</f>
        <v>11174.1920930836</v>
      </c>
      <c r="U955" s="68" t="n">
        <f aca="false">T955-S955</f>
        <v>376.869397185978</v>
      </c>
      <c r="V955" s="70" t="n">
        <f aca="false">V954+F955</f>
        <v>2.60630000000001</v>
      </c>
      <c r="W955" s="70" t="n">
        <f aca="false">MAX(W954,V955)</f>
        <v>2.62230000000001</v>
      </c>
      <c r="X955" s="70" t="n">
        <f aca="false">W955-V955</f>
        <v>0.016</v>
      </c>
      <c r="Y955" s="70" t="n">
        <f aca="false">Y954+M955</f>
        <v>2.35028022002331</v>
      </c>
      <c r="Z955" s="70" t="n">
        <f aca="false">MAX(Z954,Y955)</f>
        <v>2.3755712113252</v>
      </c>
      <c r="AA955" s="70" t="n">
        <f aca="false">Z955-Y955</f>
        <v>0.0252909913018891</v>
      </c>
      <c r="AB955" s="72" t="n">
        <f aca="false">AB954*(1+F955)</f>
        <v>11.9916196945745</v>
      </c>
      <c r="AC955" s="73" t="n">
        <f aca="false">MAX(AC954,AB955)</f>
        <v>12.2048607386914</v>
      </c>
      <c r="AD955" s="70" t="n">
        <f aca="false">1-AB955/AC955</f>
        <v>0.0174718129671768</v>
      </c>
      <c r="AE955" s="73" t="n">
        <f aca="false">AE954*(1+M955)</f>
        <v>9.28870547247482</v>
      </c>
      <c r="AF955" s="73" t="n">
        <f aca="false">MAX(AF954,AE955)</f>
        <v>9.54218767511381</v>
      </c>
      <c r="AG955" s="70" t="n">
        <f aca="false">1-AE955/AF955</f>
        <v>0.0265643698561991</v>
      </c>
      <c r="AH955" s="74" t="n">
        <f aca="false">IF(R955&gt;0,AH954+1,0)</f>
        <v>35</v>
      </c>
      <c r="AI955" s="74" t="n">
        <f aca="false">IF(U955&gt;0,AI954+1,0)</f>
        <v>35</v>
      </c>
      <c r="AJ955" s="74" t="n">
        <f aca="false">IF(G955&gt;0,AJ954+1,0)</f>
        <v>0</v>
      </c>
      <c r="AK955" s="74" t="n">
        <f aca="false">IF(G955&lt;=0,AK954+1,0)</f>
        <v>2</v>
      </c>
      <c r="AL955" s="74" t="n">
        <f aca="false">IF(K955&gt;0,AL954+1,0)</f>
        <v>0</v>
      </c>
      <c r="AM955" s="74" t="n">
        <f aca="false">IF(K955&lt;=0,AM954+1,0)</f>
        <v>2</v>
      </c>
    </row>
    <row r="956" customFormat="false" ht="15" hidden="false" customHeight="false" outlineLevel="0" collapsed="false">
      <c r="A956" s="61" t="n">
        <v>955</v>
      </c>
      <c r="B956" s="62" t="n">
        <v>43784.40625</v>
      </c>
      <c r="C956" s="63" t="n">
        <f aca="false">YEAR(B956)</f>
        <v>2019</v>
      </c>
      <c r="D956" s="32" t="s">
        <v>277</v>
      </c>
      <c r="E956" s="64" t="n">
        <v>11927</v>
      </c>
      <c r="F956" s="65" t="n">
        <v>-0.0031</v>
      </c>
      <c r="G956" s="66" t="n">
        <v>-36.9737</v>
      </c>
      <c r="H956" s="67" t="n">
        <f aca="false">E956+IF(D956="Long",1,-1)*G956</f>
        <v>11890.0263</v>
      </c>
      <c r="I956" s="68" t="n">
        <f aca="false">Assumptions!$B$58</f>
        <v>5.35750011455817</v>
      </c>
      <c r="J956" s="68" t="n">
        <f aca="false">INDEX(Yearly!$T$5:$T$22,MATCH(C956,Yearly!$A$5:$A$22,0))</f>
        <v>0.662783519326784</v>
      </c>
      <c r="K956" s="68" t="n">
        <f aca="false">G956-I956-J956</f>
        <v>-42.993983633885</v>
      </c>
      <c r="L956" s="69" t="n">
        <f aca="false">(I956+J956)/Assumptions!$B$8</f>
        <v>0.000265456894339683</v>
      </c>
      <c r="M956" s="70" t="n">
        <f aca="false">F956-L956</f>
        <v>-0.00336545689433968</v>
      </c>
      <c r="N956" s="71" t="n">
        <f aca="false">G956*Assumptions!$B$7</f>
        <v>-290798.1505</v>
      </c>
      <c r="O956" s="71" t="n">
        <f aca="false">K956*Assumptions!$B$7</f>
        <v>-338147.681280505</v>
      </c>
      <c r="P956" s="68" t="n">
        <f aca="false">P955+G956</f>
        <v>16566.608785</v>
      </c>
      <c r="Q956" s="68" t="n">
        <f aca="false">MAX(Q955,P956)</f>
        <v>16769.741955</v>
      </c>
      <c r="R956" s="68" t="n">
        <f aca="false">Q956-P956</f>
        <v>203.133169999994</v>
      </c>
      <c r="S956" s="68" t="n">
        <f aca="false">S955+K956</f>
        <v>10754.3287122638</v>
      </c>
      <c r="T956" s="68" t="n">
        <f aca="false">MAX(T955,S956)</f>
        <v>11174.1920930836</v>
      </c>
      <c r="U956" s="68" t="n">
        <f aca="false">T956-S956</f>
        <v>419.863380819863</v>
      </c>
      <c r="V956" s="70" t="n">
        <f aca="false">V955+F956</f>
        <v>2.60320000000001</v>
      </c>
      <c r="W956" s="70" t="n">
        <f aca="false">MAX(W955,V956)</f>
        <v>2.62230000000001</v>
      </c>
      <c r="X956" s="70" t="n">
        <f aca="false">W956-V956</f>
        <v>0.0190999999999999</v>
      </c>
      <c r="Y956" s="70" t="n">
        <f aca="false">Y955+M956</f>
        <v>2.34691476312897</v>
      </c>
      <c r="Z956" s="70" t="n">
        <f aca="false">MAX(Z955,Y956)</f>
        <v>2.3755712113252</v>
      </c>
      <c r="AA956" s="70" t="n">
        <f aca="false">Z956-Y956</f>
        <v>0.0286564481962288</v>
      </c>
      <c r="AB956" s="72" t="n">
        <f aca="false">AB955*(1+F956)</f>
        <v>11.9544456735214</v>
      </c>
      <c r="AC956" s="73" t="n">
        <f aca="false">MAX(AC955,AB956)</f>
        <v>12.2048607386914</v>
      </c>
      <c r="AD956" s="70" t="n">
        <f aca="false">1-AB956/AC956</f>
        <v>0.0205176503469786</v>
      </c>
      <c r="AE956" s="73" t="n">
        <f aca="false">AE955*(1+M956)</f>
        <v>9.25744473460299</v>
      </c>
      <c r="AF956" s="73" t="n">
        <f aca="false">MAX(AF955,AE956)</f>
        <v>9.54218767511381</v>
      </c>
      <c r="AG956" s="70" t="n">
        <f aca="false">1-AE956/AF956</f>
        <v>0.0298404255088625</v>
      </c>
      <c r="AH956" s="74" t="n">
        <f aca="false">IF(R956&gt;0,AH955+1,0)</f>
        <v>36</v>
      </c>
      <c r="AI956" s="74" t="n">
        <f aca="false">IF(U956&gt;0,AI955+1,0)</f>
        <v>36</v>
      </c>
      <c r="AJ956" s="74" t="n">
        <f aca="false">IF(G956&gt;0,AJ955+1,0)</f>
        <v>0</v>
      </c>
      <c r="AK956" s="74" t="n">
        <f aca="false">IF(G956&lt;=0,AK955+1,0)</f>
        <v>3</v>
      </c>
      <c r="AL956" s="74" t="n">
        <f aca="false">IF(K956&gt;0,AL955+1,0)</f>
        <v>0</v>
      </c>
      <c r="AM956" s="74" t="n">
        <f aca="false">IF(K956&lt;=0,AM955+1,0)</f>
        <v>3</v>
      </c>
    </row>
    <row r="957" customFormat="false" ht="15" hidden="false" customHeight="false" outlineLevel="0" collapsed="false">
      <c r="A957" s="61" t="n">
        <v>956</v>
      </c>
      <c r="B957" s="62" t="n">
        <v>43788.40625</v>
      </c>
      <c r="C957" s="63" t="n">
        <f aca="false">YEAR(B957)</f>
        <v>2019</v>
      </c>
      <c r="D957" s="32" t="s">
        <v>277</v>
      </c>
      <c r="E957" s="64" t="n">
        <v>11899.1</v>
      </c>
      <c r="F957" s="65" t="n">
        <v>0.0038</v>
      </c>
      <c r="G957" s="66" t="n">
        <v>45.21658</v>
      </c>
      <c r="H957" s="67" t="n">
        <f aca="false">E957+IF(D957="Long",1,-1)*G957</f>
        <v>11944.31658</v>
      </c>
      <c r="I957" s="68" t="n">
        <f aca="false">Assumptions!$B$58</f>
        <v>5.35750011455817</v>
      </c>
      <c r="J957" s="68" t="n">
        <f aca="false">INDEX(Yearly!$T$5:$T$22,MATCH(C957,Yearly!$A$5:$A$22,0))</f>
        <v>0.662783519326784</v>
      </c>
      <c r="K957" s="68" t="n">
        <f aca="false">G957-I957-J957</f>
        <v>39.196296366115</v>
      </c>
      <c r="L957" s="69" t="n">
        <f aca="false">(I957+J957)/Assumptions!$B$8</f>
        <v>0.000265456894339683</v>
      </c>
      <c r="M957" s="70" t="n">
        <f aca="false">F957-L957</f>
        <v>0.00353454310566032</v>
      </c>
      <c r="N957" s="71" t="n">
        <f aca="false">G957*Assumptions!$B$7</f>
        <v>355628.4017</v>
      </c>
      <c r="O957" s="71" t="n">
        <f aca="false">K957*Assumptions!$B$7</f>
        <v>308278.870919495</v>
      </c>
      <c r="P957" s="68" t="n">
        <f aca="false">P956+G957</f>
        <v>16611.825365</v>
      </c>
      <c r="Q957" s="68" t="n">
        <f aca="false">MAX(Q956,P957)</f>
        <v>16769.741955</v>
      </c>
      <c r="R957" s="68" t="n">
        <f aca="false">Q957-P957</f>
        <v>157.916589999993</v>
      </c>
      <c r="S957" s="68" t="n">
        <f aca="false">S956+K957</f>
        <v>10793.5250086299</v>
      </c>
      <c r="T957" s="68" t="n">
        <f aca="false">MAX(T956,S957)</f>
        <v>11174.1920930836</v>
      </c>
      <c r="U957" s="68" t="n">
        <f aca="false">T957-S957</f>
        <v>380.667084453748</v>
      </c>
      <c r="V957" s="70" t="n">
        <f aca="false">V956+F957</f>
        <v>2.60700000000001</v>
      </c>
      <c r="W957" s="70" t="n">
        <f aca="false">MAX(W956,V957)</f>
        <v>2.62230000000001</v>
      </c>
      <c r="X957" s="70" t="n">
        <f aca="false">W957-V957</f>
        <v>0.0152999999999999</v>
      </c>
      <c r="Y957" s="70" t="n">
        <f aca="false">Y956+M957</f>
        <v>2.35044930623463</v>
      </c>
      <c r="Z957" s="70" t="n">
        <f aca="false">MAX(Z956,Y957)</f>
        <v>2.3755712113252</v>
      </c>
      <c r="AA957" s="70" t="n">
        <f aca="false">Z957-Y957</f>
        <v>0.0251219050905687</v>
      </c>
      <c r="AB957" s="72" t="n">
        <f aca="false">AB956*(1+F957)</f>
        <v>11.9998725670807</v>
      </c>
      <c r="AC957" s="73" t="n">
        <f aca="false">MAX(AC956,AB957)</f>
        <v>12.2048607386914</v>
      </c>
      <c r="AD957" s="70" t="n">
        <f aca="false">1-AB957/AC957</f>
        <v>0.0167956174182971</v>
      </c>
      <c r="AE957" s="73" t="n">
        <f aca="false">AE956*(1+M957)</f>
        <v>9.29016557206571</v>
      </c>
      <c r="AF957" s="73" t="n">
        <f aca="false">MAX(AF956,AE957)</f>
        <v>9.54218767511381</v>
      </c>
      <c r="AG957" s="70" t="n">
        <f aca="false">1-AE957/AF957</f>
        <v>0.0264113546734545</v>
      </c>
      <c r="AH957" s="74" t="n">
        <f aca="false">IF(R957&gt;0,AH956+1,0)</f>
        <v>37</v>
      </c>
      <c r="AI957" s="74" t="n">
        <f aca="false">IF(U957&gt;0,AI956+1,0)</f>
        <v>37</v>
      </c>
      <c r="AJ957" s="74" t="n">
        <f aca="false">IF(G957&gt;0,AJ956+1,0)</f>
        <v>1</v>
      </c>
      <c r="AK957" s="74" t="n">
        <f aca="false">IF(G957&lt;=0,AK956+1,0)</f>
        <v>0</v>
      </c>
      <c r="AL957" s="74" t="n">
        <f aca="false">IF(K957&gt;0,AL956+1,0)</f>
        <v>1</v>
      </c>
      <c r="AM957" s="74" t="n">
        <f aca="false">IF(K957&lt;=0,AM956+1,0)</f>
        <v>0</v>
      </c>
    </row>
    <row r="958" customFormat="false" ht="15" hidden="false" customHeight="false" outlineLevel="0" collapsed="false">
      <c r="A958" s="61" t="n">
        <v>957</v>
      </c>
      <c r="B958" s="62" t="n">
        <v>43794.40625</v>
      </c>
      <c r="C958" s="63" t="n">
        <f aca="false">YEAR(B958)</f>
        <v>2019</v>
      </c>
      <c r="D958" s="32" t="s">
        <v>277</v>
      </c>
      <c r="E958" s="64" t="n">
        <v>11969.05</v>
      </c>
      <c r="F958" s="65" t="n">
        <v>0.0079</v>
      </c>
      <c r="G958" s="66" t="n">
        <v>94.555495</v>
      </c>
      <c r="H958" s="67" t="n">
        <f aca="false">E958+IF(D958="Long",1,-1)*G958</f>
        <v>12063.605495</v>
      </c>
      <c r="I958" s="68" t="n">
        <f aca="false">Assumptions!$B$58</f>
        <v>5.35750011455817</v>
      </c>
      <c r="J958" s="68" t="n">
        <f aca="false">INDEX(Yearly!$T$5:$T$22,MATCH(C958,Yearly!$A$5:$A$22,0))</f>
        <v>0.662783519326784</v>
      </c>
      <c r="K958" s="68" t="n">
        <f aca="false">G958-I958-J958</f>
        <v>88.5352113661151</v>
      </c>
      <c r="L958" s="69" t="n">
        <f aca="false">(I958+J958)/Assumptions!$B$8</f>
        <v>0.000265456894339683</v>
      </c>
      <c r="M958" s="70" t="n">
        <f aca="false">F958-L958</f>
        <v>0.00763454310566032</v>
      </c>
      <c r="N958" s="71" t="n">
        <f aca="false">G958*Assumptions!$B$7</f>
        <v>743678.968175</v>
      </c>
      <c r="O958" s="71" t="n">
        <f aca="false">K958*Assumptions!$B$7</f>
        <v>696329.437394495</v>
      </c>
      <c r="P958" s="68" t="n">
        <f aca="false">P957+G958</f>
        <v>16706.38086</v>
      </c>
      <c r="Q958" s="68" t="n">
        <f aca="false">MAX(Q957,P958)</f>
        <v>16769.741955</v>
      </c>
      <c r="R958" s="68" t="n">
        <f aca="false">Q958-P958</f>
        <v>63.3610949999929</v>
      </c>
      <c r="S958" s="68" t="n">
        <f aca="false">S957+K958</f>
        <v>10882.060219996</v>
      </c>
      <c r="T958" s="68" t="n">
        <f aca="false">MAX(T957,S958)</f>
        <v>11174.1920930836</v>
      </c>
      <c r="U958" s="68" t="n">
        <f aca="false">T958-S958</f>
        <v>292.131873087632</v>
      </c>
      <c r="V958" s="70" t="n">
        <f aca="false">V957+F958</f>
        <v>2.61490000000001</v>
      </c>
      <c r="W958" s="70" t="n">
        <f aca="false">MAX(W957,V958)</f>
        <v>2.62230000000001</v>
      </c>
      <c r="X958" s="70" t="n">
        <f aca="false">W958-V958</f>
        <v>0.00740000000000007</v>
      </c>
      <c r="Y958" s="70" t="n">
        <f aca="false">Y957+M958</f>
        <v>2.35808384934029</v>
      </c>
      <c r="Z958" s="70" t="n">
        <f aca="false">MAX(Z957,Y958)</f>
        <v>2.3755712113252</v>
      </c>
      <c r="AA958" s="70" t="n">
        <f aca="false">Z958-Y958</f>
        <v>0.0174873619849083</v>
      </c>
      <c r="AB958" s="72" t="n">
        <f aca="false">AB957*(1+F958)</f>
        <v>12.0946715603607</v>
      </c>
      <c r="AC958" s="73" t="n">
        <f aca="false">MAX(AC957,AB958)</f>
        <v>12.2048607386914</v>
      </c>
      <c r="AD958" s="70" t="n">
        <f aca="false">1-AB958/AC958</f>
        <v>0.00902830279590161</v>
      </c>
      <c r="AE958" s="73" t="n">
        <f aca="false">AE957*(1+M958)</f>
        <v>9.36109174158437</v>
      </c>
      <c r="AF958" s="73" t="n">
        <f aca="false">MAX(AF957,AE958)</f>
        <v>9.54218767511381</v>
      </c>
      <c r="AG958" s="70" t="n">
        <f aca="false">1-AE958/AF958</f>
        <v>0.0189784501935275</v>
      </c>
      <c r="AH958" s="74" t="n">
        <f aca="false">IF(R958&gt;0,AH957+1,0)</f>
        <v>38</v>
      </c>
      <c r="AI958" s="74" t="n">
        <f aca="false">IF(U958&gt;0,AI957+1,0)</f>
        <v>38</v>
      </c>
      <c r="AJ958" s="74" t="n">
        <f aca="false">IF(G958&gt;0,AJ957+1,0)</f>
        <v>2</v>
      </c>
      <c r="AK958" s="74" t="n">
        <f aca="false">IF(G958&lt;=0,AK957+1,0)</f>
        <v>0</v>
      </c>
      <c r="AL958" s="74" t="n">
        <f aca="false">IF(K958&gt;0,AL957+1,0)</f>
        <v>2</v>
      </c>
      <c r="AM958" s="74" t="n">
        <f aca="false">IF(K958&lt;=0,AM957+1,0)</f>
        <v>0</v>
      </c>
    </row>
    <row r="959" customFormat="false" ht="15" hidden="false" customHeight="false" outlineLevel="0" collapsed="false">
      <c r="A959" s="61" t="n">
        <v>958</v>
      </c>
      <c r="B959" s="62" t="n">
        <v>43801.40625</v>
      </c>
      <c r="C959" s="63" t="n">
        <f aca="false">YEAR(B959)</f>
        <v>2019</v>
      </c>
      <c r="D959" s="32" t="s">
        <v>277</v>
      </c>
      <c r="E959" s="64" t="n">
        <v>12106.7</v>
      </c>
      <c r="F959" s="65" t="n">
        <v>-0.0048</v>
      </c>
      <c r="G959" s="66" t="n">
        <v>-58.11216</v>
      </c>
      <c r="H959" s="67" t="n">
        <f aca="false">E959+IF(D959="Long",1,-1)*G959</f>
        <v>12048.58784</v>
      </c>
      <c r="I959" s="68" t="n">
        <f aca="false">Assumptions!$B$58</f>
        <v>5.35750011455817</v>
      </c>
      <c r="J959" s="68" t="n">
        <f aca="false">INDEX(Yearly!$T$5:$T$22,MATCH(C959,Yearly!$A$5:$A$22,0))</f>
        <v>0.662783519326784</v>
      </c>
      <c r="K959" s="68" t="n">
        <f aca="false">G959-I959-J959</f>
        <v>-64.132443633885</v>
      </c>
      <c r="L959" s="69" t="n">
        <f aca="false">(I959+J959)/Assumptions!$B$8</f>
        <v>0.000265456894339683</v>
      </c>
      <c r="M959" s="70" t="n">
        <f aca="false">F959-L959</f>
        <v>-0.00506545689433968</v>
      </c>
      <c r="N959" s="71" t="n">
        <f aca="false">G959*Assumptions!$B$7</f>
        <v>-457052.1384</v>
      </c>
      <c r="O959" s="71" t="n">
        <f aca="false">K959*Assumptions!$B$7</f>
        <v>-504401.669180505</v>
      </c>
      <c r="P959" s="68" t="n">
        <f aca="false">P958+G959</f>
        <v>16648.2687</v>
      </c>
      <c r="Q959" s="68" t="n">
        <f aca="false">MAX(Q958,P959)</f>
        <v>16769.741955</v>
      </c>
      <c r="R959" s="68" t="n">
        <f aca="false">Q959-P959</f>
        <v>121.473254999994</v>
      </c>
      <c r="S959" s="68" t="n">
        <f aca="false">S958+K959</f>
        <v>10817.9277763621</v>
      </c>
      <c r="T959" s="68" t="n">
        <f aca="false">MAX(T958,S959)</f>
        <v>11174.1920930836</v>
      </c>
      <c r="U959" s="68" t="n">
        <f aca="false">T959-S959</f>
        <v>356.264316721517</v>
      </c>
      <c r="V959" s="70" t="n">
        <f aca="false">V958+F959</f>
        <v>2.61010000000001</v>
      </c>
      <c r="W959" s="70" t="n">
        <f aca="false">MAX(W958,V959)</f>
        <v>2.62230000000001</v>
      </c>
      <c r="X959" s="70" t="n">
        <f aca="false">W959-V959</f>
        <v>0.0122</v>
      </c>
      <c r="Y959" s="70" t="n">
        <f aca="false">Y958+M959</f>
        <v>2.35301839244595</v>
      </c>
      <c r="Z959" s="70" t="n">
        <f aca="false">MAX(Z958,Y959)</f>
        <v>2.3755712113252</v>
      </c>
      <c r="AA959" s="70" t="n">
        <f aca="false">Z959-Y959</f>
        <v>0.0225528188792481</v>
      </c>
      <c r="AB959" s="72" t="n">
        <f aca="false">AB958*(1+F959)</f>
        <v>12.036617136871</v>
      </c>
      <c r="AC959" s="73" t="n">
        <f aca="false">MAX(AC958,AB959)</f>
        <v>12.2048607386914</v>
      </c>
      <c r="AD959" s="70" t="n">
        <f aca="false">1-AB959/AC959</f>
        <v>0.0137849669424813</v>
      </c>
      <c r="AE959" s="73" t="n">
        <f aca="false">AE958*(1+M959)</f>
        <v>9.31367353488341</v>
      </c>
      <c r="AF959" s="73" t="n">
        <f aca="false">MAX(AF958,AE959)</f>
        <v>9.54218767511381</v>
      </c>
      <c r="AG959" s="70" t="n">
        <f aca="false">1-AE959/AF959</f>
        <v>0.0239477725664906</v>
      </c>
      <c r="AH959" s="74" t="n">
        <f aca="false">IF(R959&gt;0,AH958+1,0)</f>
        <v>39</v>
      </c>
      <c r="AI959" s="74" t="n">
        <f aca="false">IF(U959&gt;0,AI958+1,0)</f>
        <v>39</v>
      </c>
      <c r="AJ959" s="74" t="n">
        <f aca="false">IF(G959&gt;0,AJ958+1,0)</f>
        <v>0</v>
      </c>
      <c r="AK959" s="74" t="n">
        <f aca="false">IF(G959&lt;=0,AK958+1,0)</f>
        <v>1</v>
      </c>
      <c r="AL959" s="74" t="n">
        <f aca="false">IF(K959&gt;0,AL958+1,0)</f>
        <v>0</v>
      </c>
      <c r="AM959" s="74" t="n">
        <f aca="false">IF(K959&lt;=0,AM958+1,0)</f>
        <v>1</v>
      </c>
    </row>
    <row r="960" customFormat="false" ht="15" hidden="false" customHeight="false" outlineLevel="0" collapsed="false">
      <c r="A960" s="61" t="n">
        <v>959</v>
      </c>
      <c r="B960" s="62" t="n">
        <v>43803.6354166667</v>
      </c>
      <c r="C960" s="63" t="n">
        <f aca="false">YEAR(B960)</f>
        <v>2019</v>
      </c>
      <c r="D960" s="32" t="s">
        <v>277</v>
      </c>
      <c r="E960" s="64" t="n">
        <v>12044.15</v>
      </c>
      <c r="F960" s="65" t="n">
        <v>-0.0013</v>
      </c>
      <c r="G960" s="66" t="n">
        <v>-15.657395</v>
      </c>
      <c r="H960" s="67" t="n">
        <f aca="false">E960+IF(D960="Long",1,-1)*G960</f>
        <v>12028.492605</v>
      </c>
      <c r="I960" s="68" t="n">
        <f aca="false">Assumptions!$B$58</f>
        <v>5.35750011455817</v>
      </c>
      <c r="J960" s="68" t="n">
        <f aca="false">INDEX(Yearly!$T$5:$T$22,MATCH(C960,Yearly!$A$5:$A$22,0))</f>
        <v>0.662783519326784</v>
      </c>
      <c r="K960" s="68" t="n">
        <f aca="false">G960-I960-J960</f>
        <v>-21.677678633885</v>
      </c>
      <c r="L960" s="69" t="n">
        <f aca="false">(I960+J960)/Assumptions!$B$8</f>
        <v>0.000265456894339683</v>
      </c>
      <c r="M960" s="70" t="n">
        <f aca="false">F960-L960</f>
        <v>-0.00156545689433968</v>
      </c>
      <c r="N960" s="71" t="n">
        <f aca="false">G960*Assumptions!$B$7</f>
        <v>-123145.411675</v>
      </c>
      <c r="O960" s="71" t="n">
        <f aca="false">K960*Assumptions!$B$7</f>
        <v>-170494.942455505</v>
      </c>
      <c r="P960" s="68" t="n">
        <f aca="false">P959+G960</f>
        <v>16632.611305</v>
      </c>
      <c r="Q960" s="68" t="n">
        <f aca="false">MAX(Q959,P960)</f>
        <v>16769.741955</v>
      </c>
      <c r="R960" s="68" t="n">
        <f aca="false">Q960-P960</f>
        <v>137.130649999992</v>
      </c>
      <c r="S960" s="68" t="n">
        <f aca="false">S959+K960</f>
        <v>10796.2500977282</v>
      </c>
      <c r="T960" s="68" t="n">
        <f aca="false">MAX(T959,S960)</f>
        <v>11174.1920930836</v>
      </c>
      <c r="U960" s="68" t="n">
        <f aca="false">T960-S960</f>
        <v>377.941995355402</v>
      </c>
      <c r="V960" s="70" t="n">
        <f aca="false">V959+F960</f>
        <v>2.60880000000001</v>
      </c>
      <c r="W960" s="70" t="n">
        <f aca="false">MAX(W959,V960)</f>
        <v>2.62230000000001</v>
      </c>
      <c r="X960" s="70" t="n">
        <f aca="false">W960-V960</f>
        <v>0.0135000000000001</v>
      </c>
      <c r="Y960" s="70" t="n">
        <f aca="false">Y959+M960</f>
        <v>2.35145293555161</v>
      </c>
      <c r="Z960" s="70" t="n">
        <f aca="false">MAX(Z959,Y960)</f>
        <v>2.3755712113252</v>
      </c>
      <c r="AA960" s="70" t="n">
        <f aca="false">Z960-Y960</f>
        <v>0.0241182757735876</v>
      </c>
      <c r="AB960" s="72" t="n">
        <f aca="false">AB959*(1+F960)</f>
        <v>12.020969534593</v>
      </c>
      <c r="AC960" s="73" t="n">
        <f aca="false">MAX(AC959,AB960)</f>
        <v>12.2048607386914</v>
      </c>
      <c r="AD960" s="70" t="n">
        <f aca="false">1-AB960/AC960</f>
        <v>0.0150670464854561</v>
      </c>
      <c r="AE960" s="73" t="n">
        <f aca="false">AE959*(1+M960)</f>
        <v>9.2990933804366</v>
      </c>
      <c r="AF960" s="73" t="n">
        <f aca="false">MAX(AF959,AE960)</f>
        <v>9.54218767511381</v>
      </c>
      <c r="AG960" s="70" t="n">
        <f aca="false">1-AE960/AF960</f>
        <v>0.0254757402551621</v>
      </c>
      <c r="AH960" s="74" t="n">
        <f aca="false">IF(R960&gt;0,AH959+1,0)</f>
        <v>40</v>
      </c>
      <c r="AI960" s="74" t="n">
        <f aca="false">IF(U960&gt;0,AI959+1,0)</f>
        <v>40</v>
      </c>
      <c r="AJ960" s="74" t="n">
        <f aca="false">IF(G960&gt;0,AJ959+1,0)</f>
        <v>0</v>
      </c>
      <c r="AK960" s="74" t="n">
        <f aca="false">IF(G960&lt;=0,AK959+1,0)</f>
        <v>2</v>
      </c>
      <c r="AL960" s="74" t="n">
        <f aca="false">IF(K960&gt;0,AL959+1,0)</f>
        <v>0</v>
      </c>
      <c r="AM960" s="74" t="n">
        <f aca="false">IF(K960&lt;=0,AM959+1,0)</f>
        <v>2</v>
      </c>
    </row>
    <row r="961" customFormat="false" ht="15" hidden="false" customHeight="false" outlineLevel="0" collapsed="false">
      <c r="A961" s="61" t="n">
        <v>960</v>
      </c>
      <c r="B961" s="62" t="n">
        <v>43804.5666666667</v>
      </c>
      <c r="C961" s="63" t="n">
        <f aca="false">YEAR(B961)</f>
        <v>2019</v>
      </c>
      <c r="D961" s="32" t="s">
        <v>277</v>
      </c>
      <c r="E961" s="64" t="n">
        <v>12058.35</v>
      </c>
      <c r="F961" s="65" t="n">
        <v>-0.0035</v>
      </c>
      <c r="G961" s="66" t="n">
        <v>-42.204225</v>
      </c>
      <c r="H961" s="67" t="n">
        <f aca="false">E961+IF(D961="Long",1,-1)*G961</f>
        <v>12016.145775</v>
      </c>
      <c r="I961" s="68" t="n">
        <f aca="false">Assumptions!$B$58</f>
        <v>5.35750011455817</v>
      </c>
      <c r="J961" s="68" t="n">
        <f aca="false">INDEX(Yearly!$T$5:$T$22,MATCH(C961,Yearly!$A$5:$A$22,0))</f>
        <v>0.662783519326784</v>
      </c>
      <c r="K961" s="68" t="n">
        <f aca="false">G961-I961-J961</f>
        <v>-48.224508633885</v>
      </c>
      <c r="L961" s="69" t="n">
        <f aca="false">(I961+J961)/Assumptions!$B$8</f>
        <v>0.000265456894339683</v>
      </c>
      <c r="M961" s="70" t="n">
        <f aca="false">F961-L961</f>
        <v>-0.00376545689433968</v>
      </c>
      <c r="N961" s="71" t="n">
        <f aca="false">G961*Assumptions!$B$7</f>
        <v>-331936.229625</v>
      </c>
      <c r="O961" s="71" t="n">
        <f aca="false">K961*Assumptions!$B$7</f>
        <v>-379285.760405505</v>
      </c>
      <c r="P961" s="68" t="n">
        <f aca="false">P960+G961</f>
        <v>16590.40708</v>
      </c>
      <c r="Q961" s="68" t="n">
        <f aca="false">MAX(Q960,P961)</f>
        <v>16769.741955</v>
      </c>
      <c r="R961" s="68" t="n">
        <f aca="false">Q961-P961</f>
        <v>179.334874999993</v>
      </c>
      <c r="S961" s="68" t="n">
        <f aca="false">S960+K961</f>
        <v>10748.0255890943</v>
      </c>
      <c r="T961" s="68" t="n">
        <f aca="false">MAX(T960,S961)</f>
        <v>11174.1920930836</v>
      </c>
      <c r="U961" s="68" t="n">
        <f aca="false">T961-S961</f>
        <v>426.166503989287</v>
      </c>
      <c r="V961" s="70" t="n">
        <f aca="false">V960+F961</f>
        <v>2.60530000000001</v>
      </c>
      <c r="W961" s="70" t="n">
        <f aca="false">MAX(W960,V961)</f>
        <v>2.62230000000001</v>
      </c>
      <c r="X961" s="70" t="n">
        <f aca="false">W961-V961</f>
        <v>0.0169999999999999</v>
      </c>
      <c r="Y961" s="70" t="n">
        <f aca="false">Y960+M961</f>
        <v>2.34768747865727</v>
      </c>
      <c r="Z961" s="70" t="n">
        <f aca="false">MAX(Z960,Y961)</f>
        <v>2.3755712113252</v>
      </c>
      <c r="AA961" s="70" t="n">
        <f aca="false">Z961-Y961</f>
        <v>0.0278837326679273</v>
      </c>
      <c r="AB961" s="72" t="n">
        <f aca="false">AB960*(1+F961)</f>
        <v>11.9788961412219</v>
      </c>
      <c r="AC961" s="73" t="n">
        <f aca="false">MAX(AC960,AB961)</f>
        <v>12.2048607386914</v>
      </c>
      <c r="AD961" s="70" t="n">
        <f aca="false">1-AB961/AC961</f>
        <v>0.018514311822757</v>
      </c>
      <c r="AE961" s="73" t="n">
        <f aca="false">AE960*(1+M961)</f>
        <v>9.26407804515613</v>
      </c>
      <c r="AF961" s="73" t="n">
        <f aca="false">MAX(AF960,AE961)</f>
        <v>9.54218767511381</v>
      </c>
      <c r="AG961" s="70" t="n">
        <f aca="false">1-AE961/AF961</f>
        <v>0.0291452693477196</v>
      </c>
      <c r="AH961" s="74" t="n">
        <f aca="false">IF(R961&gt;0,AH960+1,0)</f>
        <v>41</v>
      </c>
      <c r="AI961" s="74" t="n">
        <f aca="false">IF(U961&gt;0,AI960+1,0)</f>
        <v>41</v>
      </c>
      <c r="AJ961" s="74" t="n">
        <f aca="false">IF(G961&gt;0,AJ960+1,0)</f>
        <v>0</v>
      </c>
      <c r="AK961" s="74" t="n">
        <f aca="false">IF(G961&lt;=0,AK960+1,0)</f>
        <v>3</v>
      </c>
      <c r="AL961" s="74" t="n">
        <f aca="false">IF(K961&gt;0,AL960+1,0)</f>
        <v>0</v>
      </c>
      <c r="AM961" s="74" t="n">
        <f aca="false">IF(K961&lt;=0,AM960+1,0)</f>
        <v>3</v>
      </c>
    </row>
    <row r="962" customFormat="false" ht="15" hidden="false" customHeight="false" outlineLevel="0" collapsed="false">
      <c r="A962" s="61" t="n">
        <v>961</v>
      </c>
      <c r="B962" s="62" t="n">
        <v>43811.40625</v>
      </c>
      <c r="C962" s="63" t="n">
        <f aca="false">YEAR(B962)</f>
        <v>2019</v>
      </c>
      <c r="D962" s="32" t="s">
        <v>277</v>
      </c>
      <c r="E962" s="64" t="n">
        <v>11968.35</v>
      </c>
      <c r="F962" s="65" t="n">
        <v>0.0203</v>
      </c>
      <c r="G962" s="66" t="n">
        <v>242.957505</v>
      </c>
      <c r="H962" s="67" t="n">
        <f aca="false">E962+IF(D962="Long",1,-1)*G962</f>
        <v>12211.307505</v>
      </c>
      <c r="I962" s="68" t="n">
        <f aca="false">Assumptions!$B$58</f>
        <v>5.35750011455817</v>
      </c>
      <c r="J962" s="68" t="n">
        <f aca="false">INDEX(Yearly!$T$5:$T$22,MATCH(C962,Yearly!$A$5:$A$22,0))</f>
        <v>0.662783519326784</v>
      </c>
      <c r="K962" s="68" t="n">
        <f aca="false">G962-I962-J962</f>
        <v>236.937221366115</v>
      </c>
      <c r="L962" s="69" t="n">
        <f aca="false">(I962+J962)/Assumptions!$B$8</f>
        <v>0.000265456894339683</v>
      </c>
      <c r="M962" s="70" t="n">
        <f aca="false">F962-L962</f>
        <v>0.0200345431056603</v>
      </c>
      <c r="N962" s="71" t="n">
        <f aca="false">G962*Assumptions!$B$7</f>
        <v>1910860.776825</v>
      </c>
      <c r="O962" s="71" t="n">
        <f aca="false">K962*Assumptions!$B$7</f>
        <v>1863511.24604449</v>
      </c>
      <c r="P962" s="68" t="n">
        <f aca="false">P961+G962</f>
        <v>16833.364585</v>
      </c>
      <c r="Q962" s="68" t="n">
        <f aca="false">MAX(Q961,P962)</f>
        <v>16833.364585</v>
      </c>
      <c r="R962" s="68" t="n">
        <f aca="false">Q962-P962</f>
        <v>0</v>
      </c>
      <c r="S962" s="68" t="n">
        <f aca="false">S961+K962</f>
        <v>10984.9628104605</v>
      </c>
      <c r="T962" s="68" t="n">
        <f aca="false">MAX(T961,S962)</f>
        <v>11174.1920930836</v>
      </c>
      <c r="U962" s="68" t="n">
        <f aca="false">T962-S962</f>
        <v>189.229282623171</v>
      </c>
      <c r="V962" s="70" t="n">
        <f aca="false">V961+F962</f>
        <v>2.62560000000001</v>
      </c>
      <c r="W962" s="70" t="n">
        <f aca="false">MAX(W961,V962)</f>
        <v>2.62560000000001</v>
      </c>
      <c r="X962" s="70" t="n">
        <f aca="false">W962-V962</f>
        <v>0</v>
      </c>
      <c r="Y962" s="70" t="n">
        <f aca="false">Y961+M962</f>
        <v>2.36772202176293</v>
      </c>
      <c r="Z962" s="70" t="n">
        <f aca="false">MAX(Z961,Y962)</f>
        <v>2.3755712113252</v>
      </c>
      <c r="AA962" s="70" t="n">
        <f aca="false">Z962-Y962</f>
        <v>0.00784918956226699</v>
      </c>
      <c r="AB962" s="72" t="n">
        <f aca="false">AB961*(1+F962)</f>
        <v>12.2220677328888</v>
      </c>
      <c r="AC962" s="73" t="n">
        <f aca="false">MAX(AC961,AB962)</f>
        <v>12.2220677328888</v>
      </c>
      <c r="AD962" s="70" t="n">
        <f aca="false">1-AB962/AC962</f>
        <v>0</v>
      </c>
      <c r="AE962" s="73" t="n">
        <f aca="false">AE961*(1+M962)</f>
        <v>9.44967961608601</v>
      </c>
      <c r="AF962" s="73" t="n">
        <f aca="false">MAX(AF961,AE962)</f>
        <v>9.54218767511381</v>
      </c>
      <c r="AG962" s="70" t="n">
        <f aca="false">1-AE962/AF962</f>
        <v>0.00969463839713225</v>
      </c>
      <c r="AH962" s="74" t="n">
        <f aca="false">IF(R962&gt;0,AH961+1,0)</f>
        <v>0</v>
      </c>
      <c r="AI962" s="74" t="n">
        <f aca="false">IF(U962&gt;0,AI961+1,0)</f>
        <v>42</v>
      </c>
      <c r="AJ962" s="74" t="n">
        <f aca="false">IF(G962&gt;0,AJ961+1,0)</f>
        <v>1</v>
      </c>
      <c r="AK962" s="74" t="n">
        <f aca="false">IF(G962&lt;=0,AK961+1,0)</f>
        <v>0</v>
      </c>
      <c r="AL962" s="74" t="n">
        <f aca="false">IF(K962&gt;0,AL961+1,0)</f>
        <v>1</v>
      </c>
      <c r="AM962" s="74" t="n">
        <f aca="false">IF(K962&lt;=0,AM961+1,0)</f>
        <v>0</v>
      </c>
    </row>
    <row r="963" customFormat="false" ht="15" hidden="false" customHeight="false" outlineLevel="0" collapsed="false">
      <c r="A963" s="61" t="n">
        <v>962</v>
      </c>
      <c r="B963" s="62" t="n">
        <v>43826.46875</v>
      </c>
      <c r="C963" s="63" t="n">
        <f aca="false">YEAR(B963)</f>
        <v>2019</v>
      </c>
      <c r="D963" s="32" t="s">
        <v>277</v>
      </c>
      <c r="E963" s="64" t="n">
        <v>12213.2</v>
      </c>
      <c r="F963" s="65" t="n">
        <v>0.0004</v>
      </c>
      <c r="G963" s="66" t="n">
        <v>4.88528</v>
      </c>
      <c r="H963" s="67" t="n">
        <f aca="false">E963+IF(D963="Long",1,-1)*G963</f>
        <v>12218.08528</v>
      </c>
      <c r="I963" s="68" t="n">
        <f aca="false">Assumptions!$B$58</f>
        <v>5.35750011455817</v>
      </c>
      <c r="J963" s="68" t="n">
        <f aca="false">INDEX(Yearly!$T$5:$T$22,MATCH(C963,Yearly!$A$5:$A$22,0))</f>
        <v>0.662783519326784</v>
      </c>
      <c r="K963" s="68" t="n">
        <f aca="false">G963-I963-J963</f>
        <v>-1.13500363388495</v>
      </c>
      <c r="L963" s="69" t="n">
        <f aca="false">(I963+J963)/Assumptions!$B$8</f>
        <v>0.000265456894339683</v>
      </c>
      <c r="M963" s="70" t="n">
        <f aca="false">F963-L963</f>
        <v>0.000134543105660317</v>
      </c>
      <c r="N963" s="71" t="n">
        <f aca="false">G963*Assumptions!$B$7</f>
        <v>38422.7272</v>
      </c>
      <c r="O963" s="71" t="n">
        <f aca="false">K963*Assumptions!$B$7</f>
        <v>-8926.80358050515</v>
      </c>
      <c r="P963" s="68" t="n">
        <f aca="false">P962+G963</f>
        <v>16838.249865</v>
      </c>
      <c r="Q963" s="68" t="n">
        <f aca="false">MAX(Q962,P963)</f>
        <v>16838.249865</v>
      </c>
      <c r="R963" s="68" t="n">
        <f aca="false">Q963-P963</f>
        <v>0</v>
      </c>
      <c r="S963" s="68" t="n">
        <f aca="false">S962+K963</f>
        <v>10983.8278068266</v>
      </c>
      <c r="T963" s="68" t="n">
        <f aca="false">MAX(T962,S963)</f>
        <v>11174.1920930836</v>
      </c>
      <c r="U963" s="68" t="n">
        <f aca="false">T963-S963</f>
        <v>190.364286257056</v>
      </c>
      <c r="V963" s="70" t="n">
        <f aca="false">V962+F963</f>
        <v>2.62600000000001</v>
      </c>
      <c r="W963" s="70" t="n">
        <f aca="false">MAX(W962,V963)</f>
        <v>2.62600000000001</v>
      </c>
      <c r="X963" s="70" t="n">
        <f aca="false">W963-V963</f>
        <v>0</v>
      </c>
      <c r="Y963" s="70" t="n">
        <f aca="false">Y962+M963</f>
        <v>2.36785656486859</v>
      </c>
      <c r="Z963" s="70" t="n">
        <f aca="false">MAX(Z962,Y963)</f>
        <v>2.3755712113252</v>
      </c>
      <c r="AA963" s="70" t="n">
        <f aca="false">Z963-Y963</f>
        <v>0.00771464645660647</v>
      </c>
      <c r="AB963" s="72" t="n">
        <f aca="false">AB962*(1+F963)</f>
        <v>12.2269565599819</v>
      </c>
      <c r="AC963" s="73" t="n">
        <f aca="false">MAX(AC962,AB963)</f>
        <v>12.2269565599819</v>
      </c>
      <c r="AD963" s="70" t="n">
        <f aca="false">1-AB963/AC963</f>
        <v>0</v>
      </c>
      <c r="AE963" s="73" t="n">
        <f aca="false">AE962*(1+M963)</f>
        <v>9.45095100532905</v>
      </c>
      <c r="AF963" s="73" t="n">
        <f aca="false">MAX(AF962,AE963)</f>
        <v>9.54218767511381</v>
      </c>
      <c r="AG963" s="70" t="n">
        <f aca="false">1-AE963/AF963</f>
        <v>0.00956139963823022</v>
      </c>
      <c r="AH963" s="74" t="n">
        <f aca="false">IF(R963&gt;0,AH962+1,0)</f>
        <v>0</v>
      </c>
      <c r="AI963" s="74" t="n">
        <f aca="false">IF(U963&gt;0,AI962+1,0)</f>
        <v>43</v>
      </c>
      <c r="AJ963" s="74" t="n">
        <f aca="false">IF(G963&gt;0,AJ962+1,0)</f>
        <v>2</v>
      </c>
      <c r="AK963" s="74" t="n">
        <f aca="false">IF(G963&lt;=0,AK962+1,0)</f>
        <v>0</v>
      </c>
      <c r="AL963" s="74" t="n">
        <f aca="false">IF(K963&gt;0,AL962+1,0)</f>
        <v>0</v>
      </c>
      <c r="AM963" s="74" t="n">
        <f aca="false">IF(K963&lt;=0,AM962+1,0)</f>
        <v>1</v>
      </c>
    </row>
    <row r="964" customFormat="false" ht="15" hidden="false" customHeight="false" outlineLevel="0" collapsed="false">
      <c r="A964" s="61" t="n">
        <v>963</v>
      </c>
      <c r="B964" s="62" t="n">
        <v>43829.6166666667</v>
      </c>
      <c r="C964" s="63" t="n">
        <f aca="false">YEAR(B964)</f>
        <v>2019</v>
      </c>
      <c r="D964" s="32" t="s">
        <v>277</v>
      </c>
      <c r="E964" s="64" t="n">
        <v>12238.7</v>
      </c>
      <c r="F964" s="65" t="n">
        <v>-0.002</v>
      </c>
      <c r="G964" s="66" t="n">
        <v>-24.4774</v>
      </c>
      <c r="H964" s="67" t="n">
        <f aca="false">E964+IF(D964="Long",1,-1)*G964</f>
        <v>12214.2226</v>
      </c>
      <c r="I964" s="68" t="n">
        <f aca="false">Assumptions!$B$58</f>
        <v>5.35750011455817</v>
      </c>
      <c r="J964" s="68" t="n">
        <f aca="false">INDEX(Yearly!$T$5:$T$22,MATCH(C964,Yearly!$A$5:$A$22,0))</f>
        <v>0.662783519326784</v>
      </c>
      <c r="K964" s="68" t="n">
        <f aca="false">G964-I964-J964</f>
        <v>-30.497683633885</v>
      </c>
      <c r="L964" s="69" t="n">
        <f aca="false">(I964+J964)/Assumptions!$B$8</f>
        <v>0.000265456894339683</v>
      </c>
      <c r="M964" s="70" t="n">
        <f aca="false">F964-L964</f>
        <v>-0.00226545689433968</v>
      </c>
      <c r="N964" s="71" t="n">
        <f aca="false">G964*Assumptions!$B$7</f>
        <v>-192514.751</v>
      </c>
      <c r="O964" s="71" t="n">
        <f aca="false">K964*Assumptions!$B$7</f>
        <v>-239864.281780505</v>
      </c>
      <c r="P964" s="68" t="n">
        <f aca="false">P963+G964</f>
        <v>16813.772465</v>
      </c>
      <c r="Q964" s="68" t="n">
        <f aca="false">MAX(Q963,P964)</f>
        <v>16838.249865</v>
      </c>
      <c r="R964" s="68" t="n">
        <f aca="false">Q964-P964</f>
        <v>24.4773999999998</v>
      </c>
      <c r="S964" s="68" t="n">
        <f aca="false">S963+K964</f>
        <v>10953.3301231927</v>
      </c>
      <c r="T964" s="68" t="n">
        <f aca="false">MAX(T963,S964)</f>
        <v>11174.1920930836</v>
      </c>
      <c r="U964" s="68" t="n">
        <f aca="false">T964-S964</f>
        <v>220.861969890941</v>
      </c>
      <c r="V964" s="70" t="n">
        <f aca="false">V963+F964</f>
        <v>2.62400000000001</v>
      </c>
      <c r="W964" s="70" t="n">
        <f aca="false">MAX(W963,V964)</f>
        <v>2.62600000000001</v>
      </c>
      <c r="X964" s="70" t="n">
        <f aca="false">W964-V964</f>
        <v>0.00199999999999978</v>
      </c>
      <c r="Y964" s="70" t="n">
        <f aca="false">Y963+M964</f>
        <v>2.36559110797425</v>
      </c>
      <c r="Z964" s="70" t="n">
        <f aca="false">MAX(Z963,Y964)</f>
        <v>2.3755712113252</v>
      </c>
      <c r="AA964" s="70" t="n">
        <f aca="false">Z964-Y964</f>
        <v>0.00998010335094612</v>
      </c>
      <c r="AB964" s="72" t="n">
        <f aca="false">AB963*(1+F964)</f>
        <v>12.2025026468619</v>
      </c>
      <c r="AC964" s="73" t="n">
        <f aca="false">MAX(AC963,AB964)</f>
        <v>12.2269565599819</v>
      </c>
      <c r="AD964" s="70" t="n">
        <f aca="false">1-AB964/AC964</f>
        <v>0.00199999999999989</v>
      </c>
      <c r="AE964" s="73" t="n">
        <f aca="false">AE963*(1+M964)</f>
        <v>9.42954028321596</v>
      </c>
      <c r="AF964" s="73" t="n">
        <f aca="false">MAX(AF963,AE964)</f>
        <v>9.54218767511381</v>
      </c>
      <c r="AG964" s="70" t="n">
        <f aca="false">1-AE964/AF964</f>
        <v>0.0118051955938399</v>
      </c>
      <c r="AH964" s="74" t="n">
        <f aca="false">IF(R964&gt;0,AH963+1,0)</f>
        <v>1</v>
      </c>
      <c r="AI964" s="74" t="n">
        <f aca="false">IF(U964&gt;0,AI963+1,0)</f>
        <v>44</v>
      </c>
      <c r="AJ964" s="74" t="n">
        <f aca="false">IF(G964&gt;0,AJ963+1,0)</f>
        <v>0</v>
      </c>
      <c r="AK964" s="74" t="n">
        <f aca="false">IF(G964&lt;=0,AK963+1,0)</f>
        <v>1</v>
      </c>
      <c r="AL964" s="74" t="n">
        <f aca="false">IF(K964&gt;0,AL963+1,0)</f>
        <v>0</v>
      </c>
      <c r="AM964" s="74" t="n">
        <f aca="false">IF(K964&lt;=0,AM963+1,0)</f>
        <v>2</v>
      </c>
    </row>
    <row r="965" customFormat="false" ht="15" hidden="false" customHeight="false" outlineLevel="0" collapsed="false">
      <c r="A965" s="61" t="n">
        <v>964</v>
      </c>
      <c r="B965" s="62" t="n">
        <v>43830.5152777778</v>
      </c>
      <c r="C965" s="63" t="n">
        <f aca="false">YEAR(B965)</f>
        <v>2019</v>
      </c>
      <c r="D965" s="32" t="s">
        <v>277</v>
      </c>
      <c r="E965" s="64" t="n">
        <v>12223.55</v>
      </c>
      <c r="F965" s="65" t="n">
        <v>-0.0012</v>
      </c>
      <c r="G965" s="66" t="n">
        <v>-14.66826</v>
      </c>
      <c r="H965" s="67" t="n">
        <f aca="false">E965+IF(D965="Long",1,-1)*G965</f>
        <v>12208.88174</v>
      </c>
      <c r="I965" s="68" t="n">
        <f aca="false">Assumptions!$B$58</f>
        <v>5.35750011455817</v>
      </c>
      <c r="J965" s="68" t="n">
        <f aca="false">INDEX(Yearly!$T$5:$T$22,MATCH(C965,Yearly!$A$5:$A$22,0))</f>
        <v>0.662783519326784</v>
      </c>
      <c r="K965" s="68" t="n">
        <f aca="false">G965-I965-J965</f>
        <v>-20.688543633885</v>
      </c>
      <c r="L965" s="69" t="n">
        <f aca="false">(I965+J965)/Assumptions!$B$8</f>
        <v>0.000265456894339683</v>
      </c>
      <c r="M965" s="70" t="n">
        <f aca="false">F965-L965</f>
        <v>-0.00146545689433968</v>
      </c>
      <c r="N965" s="71" t="n">
        <f aca="false">G965*Assumptions!$B$7</f>
        <v>-115365.8649</v>
      </c>
      <c r="O965" s="71" t="n">
        <f aca="false">K965*Assumptions!$B$7</f>
        <v>-162715.395680505</v>
      </c>
      <c r="P965" s="68" t="n">
        <f aca="false">P964+G965</f>
        <v>16799.104205</v>
      </c>
      <c r="Q965" s="68" t="n">
        <f aca="false">MAX(Q964,P965)</f>
        <v>16838.249865</v>
      </c>
      <c r="R965" s="68" t="n">
        <f aca="false">Q965-P965</f>
        <v>39.1456599999983</v>
      </c>
      <c r="S965" s="68" t="n">
        <f aca="false">S964+K965</f>
        <v>10932.6415795588</v>
      </c>
      <c r="T965" s="68" t="n">
        <f aca="false">MAX(T964,S965)</f>
        <v>11174.1920930836</v>
      </c>
      <c r="U965" s="68" t="n">
        <f aca="false">T965-S965</f>
        <v>241.550513524826</v>
      </c>
      <c r="V965" s="70" t="n">
        <f aca="false">V964+F965</f>
        <v>2.62280000000001</v>
      </c>
      <c r="W965" s="70" t="n">
        <f aca="false">MAX(W964,V965)</f>
        <v>2.62600000000001</v>
      </c>
      <c r="X965" s="70" t="n">
        <f aca="false">W965-V965</f>
        <v>0.00319999999999965</v>
      </c>
      <c r="Y965" s="70" t="n">
        <f aca="false">Y964+M965</f>
        <v>2.36412565107991</v>
      </c>
      <c r="Z965" s="70" t="n">
        <f aca="false">MAX(Z964,Y965)</f>
        <v>2.3755712113252</v>
      </c>
      <c r="AA965" s="70" t="n">
        <f aca="false">Z965-Y965</f>
        <v>0.0114455602452859</v>
      </c>
      <c r="AB965" s="72" t="n">
        <f aca="false">AB964*(1+F965)</f>
        <v>12.1878596436857</v>
      </c>
      <c r="AC965" s="73" t="n">
        <f aca="false">MAX(AC964,AB965)</f>
        <v>12.2269565599819</v>
      </c>
      <c r="AD965" s="70" t="n">
        <f aca="false">1-AB965/AC965</f>
        <v>0.00319759999999991</v>
      </c>
      <c r="AE965" s="73" t="n">
        <f aca="false">AE964*(1+M965)</f>
        <v>9.41572169839747</v>
      </c>
      <c r="AF965" s="73" t="n">
        <f aca="false">MAX(AF964,AE965)</f>
        <v>9.54218767511381</v>
      </c>
      <c r="AG965" s="70" t="n">
        <f aca="false">1-AE965/AF965</f>
        <v>0.0132533524829076</v>
      </c>
      <c r="AH965" s="74" t="n">
        <f aca="false">IF(R965&gt;0,AH964+1,0)</f>
        <v>2</v>
      </c>
      <c r="AI965" s="74" t="n">
        <f aca="false">IF(U965&gt;0,AI964+1,0)</f>
        <v>45</v>
      </c>
      <c r="AJ965" s="74" t="n">
        <f aca="false">IF(G965&gt;0,AJ964+1,0)</f>
        <v>0</v>
      </c>
      <c r="AK965" s="74" t="n">
        <f aca="false">IF(G965&lt;=0,AK964+1,0)</f>
        <v>2</v>
      </c>
      <c r="AL965" s="74" t="n">
        <f aca="false">IF(K965&gt;0,AL964+1,0)</f>
        <v>0</v>
      </c>
      <c r="AM965" s="74" t="n">
        <f aca="false">IF(K965&lt;=0,AM964+1,0)</f>
        <v>3</v>
      </c>
    </row>
    <row r="966" customFormat="false" ht="15" hidden="false" customHeight="false" outlineLevel="0" collapsed="false">
      <c r="A966" s="61" t="n">
        <v>965</v>
      </c>
      <c r="B966" s="62" t="n">
        <v>43832.40625</v>
      </c>
      <c r="C966" s="63" t="n">
        <f aca="false">YEAR(B966)</f>
        <v>2020</v>
      </c>
      <c r="D966" s="32" t="s">
        <v>277</v>
      </c>
      <c r="E966" s="64" t="n">
        <v>12213.7</v>
      </c>
      <c r="F966" s="65" t="n">
        <v>0.0008</v>
      </c>
      <c r="G966" s="66" t="n">
        <v>9.77096</v>
      </c>
      <c r="H966" s="67" t="n">
        <f aca="false">E966+IF(D966="Long",1,-1)*G966</f>
        <v>12223.47096</v>
      </c>
      <c r="I966" s="68" t="n">
        <f aca="false">Assumptions!$B$58</f>
        <v>5.35750011455817</v>
      </c>
      <c r="J966" s="68" t="n">
        <f aca="false">INDEX(Yearly!$T$5:$T$22,MATCH(C966,Yearly!$A$5:$A$22,0))</f>
        <v>0.959552259323851</v>
      </c>
      <c r="K966" s="68" t="n">
        <f aca="false">G966-I966-J966</f>
        <v>3.45390762611798</v>
      </c>
      <c r="L966" s="69" t="n">
        <f aca="false">(I966+J966)/Assumptions!$B$8</f>
        <v>0.000278542541602765</v>
      </c>
      <c r="M966" s="70" t="n">
        <f aca="false">F966-L966</f>
        <v>0.000521457458397235</v>
      </c>
      <c r="N966" s="71" t="n">
        <f aca="false">G966*Assumptions!$B$7</f>
        <v>76848.6004</v>
      </c>
      <c r="O966" s="71" t="n">
        <f aca="false">K966*Assumptions!$B$7</f>
        <v>27164.9834794179</v>
      </c>
      <c r="P966" s="68" t="n">
        <f aca="false">P965+G966</f>
        <v>16808.875165</v>
      </c>
      <c r="Q966" s="68" t="n">
        <f aca="false">MAX(Q965,P966)</f>
        <v>16838.249865</v>
      </c>
      <c r="R966" s="68" t="n">
        <f aca="false">Q966-P966</f>
        <v>29.3746999999967</v>
      </c>
      <c r="S966" s="68" t="n">
        <f aca="false">S965+K966</f>
        <v>10936.0954871849</v>
      </c>
      <c r="T966" s="68" t="n">
        <f aca="false">MAX(T965,S966)</f>
        <v>11174.1920930836</v>
      </c>
      <c r="U966" s="68" t="n">
        <f aca="false">T966-S966</f>
        <v>238.096605898709</v>
      </c>
      <c r="V966" s="70" t="n">
        <f aca="false">V965+F966</f>
        <v>2.62360000000001</v>
      </c>
      <c r="W966" s="70" t="n">
        <f aca="false">MAX(W965,V966)</f>
        <v>2.62600000000001</v>
      </c>
      <c r="X966" s="70" t="n">
        <f aca="false">W966-V966</f>
        <v>0.00239999999999974</v>
      </c>
      <c r="Y966" s="70" t="n">
        <f aca="false">Y965+M966</f>
        <v>2.36464710853831</v>
      </c>
      <c r="Z966" s="70" t="n">
        <f aca="false">MAX(Z965,Y966)</f>
        <v>2.3755712113252</v>
      </c>
      <c r="AA966" s="70" t="n">
        <f aca="false">Z966-Y966</f>
        <v>0.0109241027868885</v>
      </c>
      <c r="AB966" s="72" t="n">
        <f aca="false">AB965*(1+F966)</f>
        <v>12.1976099314007</v>
      </c>
      <c r="AC966" s="73" t="n">
        <f aca="false">MAX(AC965,AB966)</f>
        <v>12.2269565599819</v>
      </c>
      <c r="AD966" s="70" t="n">
        <f aca="false">1-AB966/AC966</f>
        <v>0.00240015808000005</v>
      </c>
      <c r="AE966" s="73" t="n">
        <f aca="false">AE965*(1+M966)</f>
        <v>9.42063159670329</v>
      </c>
      <c r="AF966" s="73" t="n">
        <f aca="false">MAX(AF965,AE966)</f>
        <v>9.54218767511381</v>
      </c>
      <c r="AG966" s="70" t="n">
        <f aca="false">1-AE966/AF966</f>
        <v>0.0127388060840115</v>
      </c>
      <c r="AH966" s="74" t="n">
        <f aca="false">IF(R966&gt;0,AH965+1,0)</f>
        <v>3</v>
      </c>
      <c r="AI966" s="74" t="n">
        <f aca="false">IF(U966&gt;0,AI965+1,0)</f>
        <v>46</v>
      </c>
      <c r="AJ966" s="74" t="n">
        <f aca="false">IF(G966&gt;0,AJ965+1,0)</f>
        <v>1</v>
      </c>
      <c r="AK966" s="74" t="n">
        <f aca="false">IF(G966&lt;=0,AK965+1,0)</f>
        <v>0</v>
      </c>
      <c r="AL966" s="74" t="n">
        <f aca="false">IF(K966&gt;0,AL965+1,0)</f>
        <v>1</v>
      </c>
      <c r="AM966" s="74" t="n">
        <f aca="false">IF(K966&lt;=0,AM965+1,0)</f>
        <v>0</v>
      </c>
    </row>
    <row r="967" customFormat="false" ht="15" hidden="false" customHeight="false" outlineLevel="0" collapsed="false">
      <c r="A967" s="61" t="n">
        <v>966</v>
      </c>
      <c r="B967" s="62" t="n">
        <v>43837.40625</v>
      </c>
      <c r="C967" s="63" t="n">
        <f aca="false">YEAR(B967)</f>
        <v>2020</v>
      </c>
      <c r="D967" s="32" t="s">
        <v>277</v>
      </c>
      <c r="E967" s="64" t="n">
        <v>12148.75</v>
      </c>
      <c r="F967" s="65" t="n">
        <v>-0.0065</v>
      </c>
      <c r="G967" s="66" t="n">
        <v>-78.966875</v>
      </c>
      <c r="H967" s="67" t="n">
        <f aca="false">E967+IF(D967="Long",1,-1)*G967</f>
        <v>12069.783125</v>
      </c>
      <c r="I967" s="68" t="n">
        <f aca="false">Assumptions!$B$58</f>
        <v>5.35750011455817</v>
      </c>
      <c r="J967" s="68" t="n">
        <f aca="false">INDEX(Yearly!$T$5:$T$22,MATCH(C967,Yearly!$A$5:$A$22,0))</f>
        <v>0.959552259323851</v>
      </c>
      <c r="K967" s="68" t="n">
        <f aca="false">G967-I967-J967</f>
        <v>-85.283927373882</v>
      </c>
      <c r="L967" s="69" t="n">
        <f aca="false">(I967+J967)/Assumptions!$B$8</f>
        <v>0.000278542541602765</v>
      </c>
      <c r="M967" s="70" t="n">
        <f aca="false">F967-L967</f>
        <v>-0.00677854254160277</v>
      </c>
      <c r="N967" s="71" t="n">
        <f aca="false">G967*Assumptions!$B$7</f>
        <v>-621074.471875</v>
      </c>
      <c r="O967" s="71" t="n">
        <f aca="false">K967*Assumptions!$B$7</f>
        <v>-670758.088795582</v>
      </c>
      <c r="P967" s="68" t="n">
        <f aca="false">P966+G967</f>
        <v>16729.90829</v>
      </c>
      <c r="Q967" s="68" t="n">
        <f aca="false">MAX(Q966,P967)</f>
        <v>16838.249865</v>
      </c>
      <c r="R967" s="68" t="n">
        <f aca="false">Q967-P967</f>
        <v>108.341574999995</v>
      </c>
      <c r="S967" s="68" t="n">
        <f aca="false">S966+K967</f>
        <v>10850.811559811</v>
      </c>
      <c r="T967" s="68" t="n">
        <f aca="false">MAX(T966,S967)</f>
        <v>11174.1920930836</v>
      </c>
      <c r="U967" s="68" t="n">
        <f aca="false">T967-S967</f>
        <v>323.380533272592</v>
      </c>
      <c r="V967" s="70" t="n">
        <f aca="false">V966+F967</f>
        <v>2.61710000000001</v>
      </c>
      <c r="W967" s="70" t="n">
        <f aca="false">MAX(W966,V967)</f>
        <v>2.62600000000001</v>
      </c>
      <c r="X967" s="70" t="n">
        <f aca="false">W967-V967</f>
        <v>0.00889999999999969</v>
      </c>
      <c r="Y967" s="70" t="n">
        <f aca="false">Y966+M967</f>
        <v>2.35786856599671</v>
      </c>
      <c r="Z967" s="70" t="n">
        <f aca="false">MAX(Z966,Y967)</f>
        <v>2.3755712113252</v>
      </c>
      <c r="AA967" s="70" t="n">
        <f aca="false">Z967-Y967</f>
        <v>0.0177026453284914</v>
      </c>
      <c r="AB967" s="72" t="n">
        <f aca="false">AB966*(1+F967)</f>
        <v>12.1183254668466</v>
      </c>
      <c r="AC967" s="73" t="n">
        <f aca="false">MAX(AC966,AB967)</f>
        <v>12.2269565599819</v>
      </c>
      <c r="AD967" s="70" t="n">
        <f aca="false">1-AB967/AC967</f>
        <v>0.00888455705247992</v>
      </c>
      <c r="AE967" s="73" t="n">
        <f aca="false">AE966*(1+M967)</f>
        <v>9.35677344465627</v>
      </c>
      <c r="AF967" s="73" t="n">
        <f aca="false">MAX(AF966,AE967)</f>
        <v>9.54218767511381</v>
      </c>
      <c r="AG967" s="70" t="n">
        <f aca="false">1-AE967/AF967</f>
        <v>0.0194309980866445</v>
      </c>
      <c r="AH967" s="74" t="n">
        <f aca="false">IF(R967&gt;0,AH966+1,0)</f>
        <v>4</v>
      </c>
      <c r="AI967" s="74" t="n">
        <f aca="false">IF(U967&gt;0,AI966+1,0)</f>
        <v>47</v>
      </c>
      <c r="AJ967" s="74" t="n">
        <f aca="false">IF(G967&gt;0,AJ966+1,0)</f>
        <v>0</v>
      </c>
      <c r="AK967" s="74" t="n">
        <f aca="false">IF(G967&lt;=0,AK966+1,0)</f>
        <v>1</v>
      </c>
      <c r="AL967" s="74" t="n">
        <f aca="false">IF(K967&gt;0,AL966+1,0)</f>
        <v>0</v>
      </c>
      <c r="AM967" s="74" t="n">
        <f aca="false">IF(K967&lt;=0,AM966+1,0)</f>
        <v>1</v>
      </c>
    </row>
    <row r="968" customFormat="false" ht="15" hidden="false" customHeight="false" outlineLevel="0" collapsed="false">
      <c r="A968" s="61" t="n">
        <v>967</v>
      </c>
      <c r="B968" s="62" t="n">
        <v>43837.4993055556</v>
      </c>
      <c r="C968" s="63" t="n">
        <f aca="false">YEAR(B968)</f>
        <v>2020</v>
      </c>
      <c r="D968" s="32" t="s">
        <v>276</v>
      </c>
      <c r="E968" s="64" t="n">
        <v>12070.25</v>
      </c>
      <c r="F968" s="65" t="n">
        <v>-0.0071</v>
      </c>
      <c r="G968" s="66" t="n">
        <v>-85.698775</v>
      </c>
      <c r="H968" s="67" t="n">
        <f aca="false">E968+IF(D968="Long",1,-1)*G968</f>
        <v>12155.948775</v>
      </c>
      <c r="I968" s="68" t="n">
        <f aca="false">Assumptions!$B$58</f>
        <v>5.35750011455817</v>
      </c>
      <c r="J968" s="68" t="n">
        <f aca="false">INDEX(Yearly!$T$5:$T$22,MATCH(C968,Yearly!$A$5:$A$22,0))</f>
        <v>0.959552259323851</v>
      </c>
      <c r="K968" s="68" t="n">
        <f aca="false">G968-I968-J968</f>
        <v>-92.015827373882</v>
      </c>
      <c r="L968" s="69" t="n">
        <f aca="false">(I968+J968)/Assumptions!$B$8</f>
        <v>0.000278542541602765</v>
      </c>
      <c r="M968" s="70" t="n">
        <f aca="false">F968-L968</f>
        <v>-0.00737854254160277</v>
      </c>
      <c r="N968" s="71" t="n">
        <f aca="false">G968*Assumptions!$B$7</f>
        <v>-674020.865375</v>
      </c>
      <c r="O968" s="71" t="n">
        <f aca="false">K968*Assumptions!$B$7</f>
        <v>-723704.482295582</v>
      </c>
      <c r="P968" s="68" t="n">
        <f aca="false">P967+G968</f>
        <v>16644.209515</v>
      </c>
      <c r="Q968" s="68" t="n">
        <f aca="false">MAX(Q967,P968)</f>
        <v>16838.249865</v>
      </c>
      <c r="R968" s="68" t="n">
        <f aca="false">Q968-P968</f>
        <v>194.040349999996</v>
      </c>
      <c r="S968" s="68" t="n">
        <f aca="false">S967+K968</f>
        <v>10758.7957324372</v>
      </c>
      <c r="T968" s="68" t="n">
        <f aca="false">MAX(T967,S968)</f>
        <v>11174.1920930836</v>
      </c>
      <c r="U968" s="68" t="n">
        <f aca="false">T968-S968</f>
        <v>415.396360646473</v>
      </c>
      <c r="V968" s="70" t="n">
        <f aca="false">V967+F968</f>
        <v>2.61000000000001</v>
      </c>
      <c r="W968" s="70" t="n">
        <f aca="false">MAX(W967,V968)</f>
        <v>2.62600000000001</v>
      </c>
      <c r="X968" s="70" t="n">
        <f aca="false">W968-V968</f>
        <v>0.0159999999999996</v>
      </c>
      <c r="Y968" s="70" t="n">
        <f aca="false">Y967+M968</f>
        <v>2.3504900234551</v>
      </c>
      <c r="Z968" s="70" t="n">
        <f aca="false">MAX(Z967,Y968)</f>
        <v>2.3755712113252</v>
      </c>
      <c r="AA968" s="70" t="n">
        <f aca="false">Z968-Y968</f>
        <v>0.0250811878700943</v>
      </c>
      <c r="AB968" s="72" t="n">
        <f aca="false">AB967*(1+F968)</f>
        <v>12.0322853560319</v>
      </c>
      <c r="AC968" s="73" t="n">
        <f aca="false">MAX(AC967,AB968)</f>
        <v>12.2269565599819</v>
      </c>
      <c r="AD968" s="70" t="n">
        <f aca="false">1-AB968/AC968</f>
        <v>0.0159214766974072</v>
      </c>
      <c r="AE968" s="73" t="n">
        <f aca="false">AE967*(1+M968)</f>
        <v>9.28773409374274</v>
      </c>
      <c r="AF968" s="73" t="n">
        <f aca="false">MAX(AF967,AE968)</f>
        <v>9.54218767511381</v>
      </c>
      <c r="AG968" s="70" t="n">
        <f aca="false">1-AE968/AF968</f>
        <v>0.0266661681822391</v>
      </c>
      <c r="AH968" s="74" t="n">
        <f aca="false">IF(R968&gt;0,AH967+1,0)</f>
        <v>5</v>
      </c>
      <c r="AI968" s="74" t="n">
        <f aca="false">IF(U968&gt;0,AI967+1,0)</f>
        <v>48</v>
      </c>
      <c r="AJ968" s="74" t="n">
        <f aca="false">IF(G968&gt;0,AJ967+1,0)</f>
        <v>0</v>
      </c>
      <c r="AK968" s="74" t="n">
        <f aca="false">IF(G968&lt;=0,AK967+1,0)</f>
        <v>2</v>
      </c>
      <c r="AL968" s="74" t="n">
        <f aca="false">IF(K968&gt;0,AL967+1,0)</f>
        <v>0</v>
      </c>
      <c r="AM968" s="74" t="n">
        <f aca="false">IF(K968&lt;=0,AM967+1,0)</f>
        <v>2</v>
      </c>
    </row>
    <row r="969" customFormat="false" ht="15" hidden="false" customHeight="false" outlineLevel="0" collapsed="false">
      <c r="A969" s="61" t="n">
        <v>968</v>
      </c>
      <c r="B969" s="62" t="n">
        <v>43839.40625</v>
      </c>
      <c r="C969" s="63" t="n">
        <f aca="false">YEAR(B969)</f>
        <v>2020</v>
      </c>
      <c r="D969" s="32" t="s">
        <v>277</v>
      </c>
      <c r="E969" s="64" t="n">
        <v>12156.45</v>
      </c>
      <c r="F969" s="65" t="n">
        <v>0.0127</v>
      </c>
      <c r="G969" s="66" t="n">
        <v>154.386915</v>
      </c>
      <c r="H969" s="67" t="n">
        <f aca="false">E969+IF(D969="Long",1,-1)*G969</f>
        <v>12310.836915</v>
      </c>
      <c r="I969" s="68" t="n">
        <f aca="false">Assumptions!$B$58</f>
        <v>5.35750011455817</v>
      </c>
      <c r="J969" s="68" t="n">
        <f aca="false">INDEX(Yearly!$T$5:$T$22,MATCH(C969,Yearly!$A$5:$A$22,0))</f>
        <v>0.959552259323851</v>
      </c>
      <c r="K969" s="68" t="n">
        <f aca="false">G969-I969-J969</f>
        <v>148.069862626118</v>
      </c>
      <c r="L969" s="69" t="n">
        <f aca="false">(I969+J969)/Assumptions!$B$8</f>
        <v>0.000278542541602765</v>
      </c>
      <c r="M969" s="70" t="n">
        <f aca="false">F969-L969</f>
        <v>0.0124214574583972</v>
      </c>
      <c r="N969" s="71" t="n">
        <f aca="false">G969*Assumptions!$B$7</f>
        <v>1214253.086475</v>
      </c>
      <c r="O969" s="71" t="n">
        <f aca="false">K969*Assumptions!$B$7</f>
        <v>1164569.46955442</v>
      </c>
      <c r="P969" s="68" t="n">
        <f aca="false">P968+G969</f>
        <v>16798.59643</v>
      </c>
      <c r="Q969" s="68" t="n">
        <f aca="false">MAX(Q968,P969)</f>
        <v>16838.249865</v>
      </c>
      <c r="R969" s="68" t="n">
        <f aca="false">Q969-P969</f>
        <v>39.6534349999965</v>
      </c>
      <c r="S969" s="68" t="n">
        <f aca="false">S968+K969</f>
        <v>10906.8655950633</v>
      </c>
      <c r="T969" s="68" t="n">
        <f aca="false">MAX(T968,S969)</f>
        <v>11174.1920930836</v>
      </c>
      <c r="U969" s="68" t="n">
        <f aca="false">T969-S969</f>
        <v>267.326498020355</v>
      </c>
      <c r="V969" s="70" t="n">
        <f aca="false">V968+F969</f>
        <v>2.62270000000001</v>
      </c>
      <c r="W969" s="70" t="n">
        <f aca="false">MAX(W968,V969)</f>
        <v>2.62600000000001</v>
      </c>
      <c r="X969" s="70" t="n">
        <f aca="false">W969-V969</f>
        <v>0.00329999999999941</v>
      </c>
      <c r="Y969" s="70" t="n">
        <f aca="false">Y968+M969</f>
        <v>2.3629114809135</v>
      </c>
      <c r="Z969" s="70" t="n">
        <f aca="false">MAX(Z968,Y969)</f>
        <v>2.3755712113252</v>
      </c>
      <c r="AA969" s="70" t="n">
        <f aca="false">Z969-Y969</f>
        <v>0.0126597304116971</v>
      </c>
      <c r="AB969" s="72" t="n">
        <f aca="false">AB968*(1+F969)</f>
        <v>12.1850953800535</v>
      </c>
      <c r="AC969" s="73" t="n">
        <f aca="false">MAX(AC968,AB969)</f>
        <v>12.2269565599819</v>
      </c>
      <c r="AD969" s="70" t="n">
        <f aca="false">1-AB969/AC969</f>
        <v>0.00342367945146438</v>
      </c>
      <c r="AE969" s="73" t="n">
        <f aca="false">AE968*(1+M969)</f>
        <v>9.40310128767307</v>
      </c>
      <c r="AF969" s="73" t="n">
        <f aca="false">MAX(AF968,AE969)</f>
        <v>9.54218767511381</v>
      </c>
      <c r="AG969" s="70" t="n">
        <f aca="false">1-AE969/AF969</f>
        <v>0.014575943397496</v>
      </c>
      <c r="AH969" s="74" t="n">
        <f aca="false">IF(R969&gt;0,AH968+1,0)</f>
        <v>6</v>
      </c>
      <c r="AI969" s="74" t="n">
        <f aca="false">IF(U969&gt;0,AI968+1,0)</f>
        <v>49</v>
      </c>
      <c r="AJ969" s="74" t="n">
        <f aca="false">IF(G969&gt;0,AJ968+1,0)</f>
        <v>1</v>
      </c>
      <c r="AK969" s="74" t="n">
        <f aca="false">IF(G969&lt;=0,AK968+1,0)</f>
        <v>0</v>
      </c>
      <c r="AL969" s="74" t="n">
        <f aca="false">IF(K969&gt;0,AL968+1,0)</f>
        <v>1</v>
      </c>
      <c r="AM969" s="74" t="n">
        <f aca="false">IF(K969&lt;=0,AM968+1,0)</f>
        <v>0</v>
      </c>
    </row>
    <row r="970" customFormat="false" ht="15" hidden="false" customHeight="false" outlineLevel="0" collapsed="false">
      <c r="A970" s="61" t="n">
        <v>969</v>
      </c>
      <c r="B970" s="62" t="n">
        <v>43854.40625</v>
      </c>
      <c r="C970" s="63" t="n">
        <f aca="false">YEAR(B970)</f>
        <v>2020</v>
      </c>
      <c r="D970" s="32" t="s">
        <v>277</v>
      </c>
      <c r="E970" s="64" t="n">
        <v>12217.3</v>
      </c>
      <c r="F970" s="65" t="n">
        <v>-0.0017</v>
      </c>
      <c r="G970" s="66" t="n">
        <v>-20.76941</v>
      </c>
      <c r="H970" s="67" t="n">
        <f aca="false">E970+IF(D970="Long",1,-1)*G970</f>
        <v>12196.53059</v>
      </c>
      <c r="I970" s="68" t="n">
        <f aca="false">Assumptions!$B$58</f>
        <v>5.35750011455817</v>
      </c>
      <c r="J970" s="68" t="n">
        <f aca="false">INDEX(Yearly!$T$5:$T$22,MATCH(C970,Yearly!$A$5:$A$22,0))</f>
        <v>0.959552259323851</v>
      </c>
      <c r="K970" s="68" t="n">
        <f aca="false">G970-I970-J970</f>
        <v>-27.086462373882</v>
      </c>
      <c r="L970" s="69" t="n">
        <f aca="false">(I970+J970)/Assumptions!$B$8</f>
        <v>0.000278542541602765</v>
      </c>
      <c r="M970" s="70" t="n">
        <f aca="false">F970-L970</f>
        <v>-0.00197854254160276</v>
      </c>
      <c r="N970" s="71" t="n">
        <f aca="false">G970*Assumptions!$B$7</f>
        <v>-163351.40965</v>
      </c>
      <c r="O970" s="71" t="n">
        <f aca="false">K970*Assumptions!$B$7</f>
        <v>-213035.026570582</v>
      </c>
      <c r="P970" s="68" t="n">
        <f aca="false">P969+G970</f>
        <v>16777.82702</v>
      </c>
      <c r="Q970" s="68" t="n">
        <f aca="false">MAX(Q969,P970)</f>
        <v>16838.249865</v>
      </c>
      <c r="R970" s="68" t="n">
        <f aca="false">Q970-P970</f>
        <v>60.4228449999973</v>
      </c>
      <c r="S970" s="68" t="n">
        <f aca="false">S969+K970</f>
        <v>10879.7791326894</v>
      </c>
      <c r="T970" s="68" t="n">
        <f aca="false">MAX(T969,S970)</f>
        <v>11174.1920930836</v>
      </c>
      <c r="U970" s="68" t="n">
        <f aca="false">T970-S970</f>
        <v>294.412960394237</v>
      </c>
      <c r="V970" s="70" t="n">
        <f aca="false">V969+F970</f>
        <v>2.62100000000001</v>
      </c>
      <c r="W970" s="70" t="n">
        <f aca="false">MAX(W969,V970)</f>
        <v>2.62600000000001</v>
      </c>
      <c r="X970" s="70" t="n">
        <f aca="false">W970-V970</f>
        <v>0.00499999999999945</v>
      </c>
      <c r="Y970" s="70" t="n">
        <f aca="false">Y969+M970</f>
        <v>2.3609329383719</v>
      </c>
      <c r="Z970" s="70" t="n">
        <f aca="false">MAX(Z969,Y970)</f>
        <v>2.3755712113252</v>
      </c>
      <c r="AA970" s="70" t="n">
        <f aca="false">Z970-Y970</f>
        <v>0.0146382729532997</v>
      </c>
      <c r="AB970" s="72" t="n">
        <f aca="false">AB969*(1+F970)</f>
        <v>12.1643807179075</v>
      </c>
      <c r="AC970" s="73" t="n">
        <f aca="false">MAX(AC969,AB970)</f>
        <v>12.2269565599819</v>
      </c>
      <c r="AD970" s="70" t="n">
        <f aca="false">1-AB970/AC970</f>
        <v>0.00511785919639685</v>
      </c>
      <c r="AE970" s="73" t="n">
        <f aca="false">AE969*(1+M970)</f>
        <v>9.3844968517524</v>
      </c>
      <c r="AF970" s="73" t="n">
        <f aca="false">MAX(AF969,AE970)</f>
        <v>9.54218767511381</v>
      </c>
      <c r="AG970" s="70" t="n">
        <f aca="false">1-AE970/AF970</f>
        <v>0.0165256468150029</v>
      </c>
      <c r="AH970" s="74" t="n">
        <f aca="false">IF(R970&gt;0,AH969+1,0)</f>
        <v>7</v>
      </c>
      <c r="AI970" s="74" t="n">
        <f aca="false">IF(U970&gt;0,AI969+1,0)</f>
        <v>50</v>
      </c>
      <c r="AJ970" s="74" t="n">
        <f aca="false">IF(G970&gt;0,AJ969+1,0)</f>
        <v>0</v>
      </c>
      <c r="AK970" s="74" t="n">
        <f aca="false">IF(G970&lt;=0,AK969+1,0)</f>
        <v>1</v>
      </c>
      <c r="AL970" s="74" t="n">
        <f aca="false">IF(K970&gt;0,AL969+1,0)</f>
        <v>0</v>
      </c>
      <c r="AM970" s="74" t="n">
        <f aca="false">IF(K970&lt;=0,AM969+1,0)</f>
        <v>1</v>
      </c>
    </row>
    <row r="971" customFormat="false" ht="15" hidden="false" customHeight="false" outlineLevel="0" collapsed="false">
      <c r="A971" s="61" t="n">
        <v>970</v>
      </c>
      <c r="B971" s="62" t="n">
        <v>43865.46875</v>
      </c>
      <c r="C971" s="63" t="n">
        <f aca="false">YEAR(B971)</f>
        <v>2020</v>
      </c>
      <c r="D971" s="32" t="s">
        <v>277</v>
      </c>
      <c r="E971" s="64" t="n">
        <v>11910.25</v>
      </c>
      <c r="F971" s="65" t="n">
        <v>0.0095</v>
      </c>
      <c r="G971" s="66" t="n">
        <v>113.147375</v>
      </c>
      <c r="H971" s="67" t="n">
        <f aca="false">E971+IF(D971="Long",1,-1)*G971</f>
        <v>12023.397375</v>
      </c>
      <c r="I971" s="68" t="n">
        <f aca="false">Assumptions!$B$58</f>
        <v>5.35750011455817</v>
      </c>
      <c r="J971" s="68" t="n">
        <f aca="false">INDEX(Yearly!$T$5:$T$22,MATCH(C971,Yearly!$A$5:$A$22,0))</f>
        <v>0.959552259323851</v>
      </c>
      <c r="K971" s="68" t="n">
        <f aca="false">G971-I971-J971</f>
        <v>106.830322626118</v>
      </c>
      <c r="L971" s="69" t="n">
        <f aca="false">(I971+J971)/Assumptions!$B$8</f>
        <v>0.000278542541602765</v>
      </c>
      <c r="M971" s="70" t="n">
        <f aca="false">F971-L971</f>
        <v>0.00922145745839724</v>
      </c>
      <c r="N971" s="71" t="n">
        <f aca="false">G971*Assumptions!$B$7</f>
        <v>889904.104375</v>
      </c>
      <c r="O971" s="71" t="n">
        <f aca="false">K971*Assumptions!$B$7</f>
        <v>840220.487454418</v>
      </c>
      <c r="P971" s="68" t="n">
        <f aca="false">P970+G971</f>
        <v>16890.974395</v>
      </c>
      <c r="Q971" s="68" t="n">
        <f aca="false">MAX(Q970,P971)</f>
        <v>16890.974395</v>
      </c>
      <c r="R971" s="68" t="n">
        <f aca="false">Q971-P971</f>
        <v>0</v>
      </c>
      <c r="S971" s="68" t="n">
        <f aca="false">S970+K971</f>
        <v>10986.6094553155</v>
      </c>
      <c r="T971" s="68" t="n">
        <f aca="false">MAX(T970,S971)</f>
        <v>11174.1920930836</v>
      </c>
      <c r="U971" s="68" t="n">
        <f aca="false">T971-S971</f>
        <v>187.582637768119</v>
      </c>
      <c r="V971" s="70" t="n">
        <f aca="false">V970+F971</f>
        <v>2.63050000000001</v>
      </c>
      <c r="W971" s="70" t="n">
        <f aca="false">MAX(W970,V971)</f>
        <v>2.63050000000001</v>
      </c>
      <c r="X971" s="70" t="n">
        <f aca="false">W971-V971</f>
        <v>0</v>
      </c>
      <c r="Y971" s="70" t="n">
        <f aca="false">Y970+M971</f>
        <v>2.3701543958303</v>
      </c>
      <c r="Z971" s="70" t="n">
        <f aca="false">MAX(Z970,Y971)</f>
        <v>2.3755712113252</v>
      </c>
      <c r="AA971" s="70" t="n">
        <f aca="false">Z971-Y971</f>
        <v>0.00541681549490258</v>
      </c>
      <c r="AB971" s="72" t="n">
        <f aca="false">AB970*(1+F971)</f>
        <v>12.2799423347276</v>
      </c>
      <c r="AC971" s="73" t="n">
        <f aca="false">MAX(AC970,AB971)</f>
        <v>12.2799423347276</v>
      </c>
      <c r="AD971" s="70" t="n">
        <f aca="false">1-AB971/AC971</f>
        <v>0</v>
      </c>
      <c r="AE971" s="73" t="n">
        <f aca="false">AE970*(1+M971)</f>
        <v>9.4710355902393</v>
      </c>
      <c r="AF971" s="73" t="n">
        <f aca="false">MAX(AF970,AE971)</f>
        <v>9.54218767511381</v>
      </c>
      <c r="AG971" s="70" t="n">
        <f aca="false">1-AE971/AF971</f>
        <v>0.00745657990568271</v>
      </c>
      <c r="AH971" s="74" t="n">
        <f aca="false">IF(R971&gt;0,AH970+1,0)</f>
        <v>0</v>
      </c>
      <c r="AI971" s="74" t="n">
        <f aca="false">IF(U971&gt;0,AI970+1,0)</f>
        <v>51</v>
      </c>
      <c r="AJ971" s="74" t="n">
        <f aca="false">IF(G971&gt;0,AJ970+1,0)</f>
        <v>1</v>
      </c>
      <c r="AK971" s="74" t="n">
        <f aca="false">IF(G971&lt;=0,AK970+1,0)</f>
        <v>0</v>
      </c>
      <c r="AL971" s="74" t="n">
        <f aca="false">IF(K971&gt;0,AL970+1,0)</f>
        <v>1</v>
      </c>
      <c r="AM971" s="74" t="n">
        <f aca="false">IF(K971&lt;=0,AM970+1,0)</f>
        <v>0</v>
      </c>
    </row>
    <row r="972" customFormat="false" ht="15" hidden="false" customHeight="false" outlineLevel="0" collapsed="false">
      <c r="A972" s="61" t="n">
        <v>971</v>
      </c>
      <c r="B972" s="62" t="n">
        <v>43871.4270833333</v>
      </c>
      <c r="C972" s="63" t="n">
        <f aca="false">YEAR(B972)</f>
        <v>2020</v>
      </c>
      <c r="D972" s="32" t="s">
        <v>276</v>
      </c>
      <c r="E972" s="64" t="n">
        <v>12023.8</v>
      </c>
      <c r="F972" s="65" t="n">
        <v>-0.0071</v>
      </c>
      <c r="G972" s="66" t="n">
        <v>-85.36898</v>
      </c>
      <c r="H972" s="67" t="n">
        <f aca="false">E972+IF(D972="Long",1,-1)*G972</f>
        <v>12109.16898</v>
      </c>
      <c r="I972" s="68" t="n">
        <f aca="false">Assumptions!$B$58</f>
        <v>5.35750011455817</v>
      </c>
      <c r="J972" s="68" t="n">
        <f aca="false">INDEX(Yearly!$T$5:$T$22,MATCH(C972,Yearly!$A$5:$A$22,0))</f>
        <v>0.959552259323851</v>
      </c>
      <c r="K972" s="68" t="n">
        <f aca="false">G972-I972-J972</f>
        <v>-91.686032373882</v>
      </c>
      <c r="L972" s="69" t="n">
        <f aca="false">(I972+J972)/Assumptions!$B$8</f>
        <v>0.000278542541602765</v>
      </c>
      <c r="M972" s="70" t="n">
        <f aca="false">F972-L972</f>
        <v>-0.00737854254160277</v>
      </c>
      <c r="N972" s="71" t="n">
        <f aca="false">G972*Assumptions!$B$7</f>
        <v>-671427.0277</v>
      </c>
      <c r="O972" s="71" t="n">
        <f aca="false">K972*Assumptions!$B$7</f>
        <v>-721110.644620582</v>
      </c>
      <c r="P972" s="68" t="n">
        <f aca="false">P971+G972</f>
        <v>16805.605415</v>
      </c>
      <c r="Q972" s="68" t="n">
        <f aca="false">MAX(Q971,P972)</f>
        <v>16890.974395</v>
      </c>
      <c r="R972" s="68" t="n">
        <f aca="false">Q972-P972</f>
        <v>85.3689799999993</v>
      </c>
      <c r="S972" s="68" t="n">
        <f aca="false">S971+K972</f>
        <v>10894.9234229416</v>
      </c>
      <c r="T972" s="68" t="n">
        <f aca="false">MAX(T971,S972)</f>
        <v>11174.1920930836</v>
      </c>
      <c r="U972" s="68" t="n">
        <f aca="false">T972-S972</f>
        <v>279.268670142001</v>
      </c>
      <c r="V972" s="70" t="n">
        <f aca="false">V971+F972</f>
        <v>2.62340000000001</v>
      </c>
      <c r="W972" s="70" t="n">
        <f aca="false">MAX(W971,V972)</f>
        <v>2.63050000000001</v>
      </c>
      <c r="X972" s="70" t="n">
        <f aca="false">W972-V972</f>
        <v>0.00709999999999988</v>
      </c>
      <c r="Y972" s="70" t="n">
        <f aca="false">Y971+M972</f>
        <v>2.36277585328869</v>
      </c>
      <c r="Z972" s="70" t="n">
        <f aca="false">MAX(Z971,Y972)</f>
        <v>2.3755712113252</v>
      </c>
      <c r="AA972" s="70" t="n">
        <f aca="false">Z972-Y972</f>
        <v>0.0127953580365054</v>
      </c>
      <c r="AB972" s="72" t="n">
        <f aca="false">AB971*(1+F972)</f>
        <v>12.192754744151</v>
      </c>
      <c r="AC972" s="73" t="n">
        <f aca="false">MAX(AC971,AB972)</f>
        <v>12.2799423347276</v>
      </c>
      <c r="AD972" s="70" t="n">
        <f aca="false">1-AB972/AC972</f>
        <v>0.0071</v>
      </c>
      <c r="AE972" s="73" t="n">
        <f aca="false">AE971*(1+M972)</f>
        <v>9.40115315122369</v>
      </c>
      <c r="AF972" s="73" t="n">
        <f aca="false">MAX(AF971,AE972)</f>
        <v>9.54218767511381</v>
      </c>
      <c r="AG972" s="70" t="n">
        <f aca="false">1-AE972/AF972</f>
        <v>0.0147801037552365</v>
      </c>
      <c r="AH972" s="74" t="n">
        <f aca="false">IF(R972&gt;0,AH971+1,0)</f>
        <v>1</v>
      </c>
      <c r="AI972" s="74" t="n">
        <f aca="false">IF(U972&gt;0,AI971+1,0)</f>
        <v>52</v>
      </c>
      <c r="AJ972" s="74" t="n">
        <f aca="false">IF(G972&gt;0,AJ971+1,0)</f>
        <v>0</v>
      </c>
      <c r="AK972" s="74" t="n">
        <f aca="false">IF(G972&lt;=0,AK971+1,0)</f>
        <v>1</v>
      </c>
      <c r="AL972" s="74" t="n">
        <f aca="false">IF(K972&gt;0,AL971+1,0)</f>
        <v>0</v>
      </c>
      <c r="AM972" s="74" t="n">
        <f aca="false">IF(K972&lt;=0,AM971+1,0)</f>
        <v>1</v>
      </c>
    </row>
    <row r="973" customFormat="false" ht="15" hidden="false" customHeight="false" outlineLevel="0" collapsed="false">
      <c r="A973" s="61" t="n">
        <v>972</v>
      </c>
      <c r="B973" s="62" t="n">
        <v>43872.3854166667</v>
      </c>
      <c r="C973" s="63" t="n">
        <f aca="false">YEAR(B973)</f>
        <v>2020</v>
      </c>
      <c r="D973" s="32" t="s">
        <v>277</v>
      </c>
      <c r="E973" s="64" t="n">
        <v>12109.2</v>
      </c>
      <c r="F973" s="65" t="n">
        <v>0.0011</v>
      </c>
      <c r="G973" s="66" t="n">
        <v>13.32012</v>
      </c>
      <c r="H973" s="67" t="n">
        <f aca="false">E973+IF(D973="Long",1,-1)*G973</f>
        <v>12122.52012</v>
      </c>
      <c r="I973" s="68" t="n">
        <f aca="false">Assumptions!$B$58</f>
        <v>5.35750011455817</v>
      </c>
      <c r="J973" s="68" t="n">
        <f aca="false">INDEX(Yearly!$T$5:$T$22,MATCH(C973,Yearly!$A$5:$A$22,0))</f>
        <v>0.959552259323851</v>
      </c>
      <c r="K973" s="68" t="n">
        <f aca="false">G973-I973-J973</f>
        <v>7.00306762611798</v>
      </c>
      <c r="L973" s="69" t="n">
        <f aca="false">(I973+J973)/Assumptions!$B$8</f>
        <v>0.000278542541602765</v>
      </c>
      <c r="M973" s="70" t="n">
        <f aca="false">F973-L973</f>
        <v>0.000821457458397235</v>
      </c>
      <c r="N973" s="71" t="n">
        <f aca="false">G973*Assumptions!$B$7</f>
        <v>104762.7438</v>
      </c>
      <c r="O973" s="71" t="n">
        <f aca="false">K973*Assumptions!$B$7</f>
        <v>55079.1268794179</v>
      </c>
      <c r="P973" s="68" t="n">
        <f aca="false">P972+G973</f>
        <v>16818.925535</v>
      </c>
      <c r="Q973" s="68" t="n">
        <f aca="false">MAX(Q972,P973)</f>
        <v>16890.974395</v>
      </c>
      <c r="R973" s="68" t="n">
        <f aca="false">Q973-P973</f>
        <v>72.048859999999</v>
      </c>
      <c r="S973" s="68" t="n">
        <f aca="false">S972+K973</f>
        <v>10901.9264905677</v>
      </c>
      <c r="T973" s="68" t="n">
        <f aca="false">MAX(T972,S973)</f>
        <v>11174.1920930836</v>
      </c>
      <c r="U973" s="68" t="n">
        <f aca="false">T973-S973</f>
        <v>272.265602515883</v>
      </c>
      <c r="V973" s="70" t="n">
        <f aca="false">V972+F973</f>
        <v>2.62450000000001</v>
      </c>
      <c r="W973" s="70" t="n">
        <f aca="false">MAX(W972,V973)</f>
        <v>2.63050000000001</v>
      </c>
      <c r="X973" s="70" t="n">
        <f aca="false">W973-V973</f>
        <v>0.00599999999999978</v>
      </c>
      <c r="Y973" s="70" t="n">
        <f aca="false">Y972+M973</f>
        <v>2.36359731074709</v>
      </c>
      <c r="Z973" s="70" t="n">
        <f aca="false">MAX(Z972,Y973)</f>
        <v>2.3755712113252</v>
      </c>
      <c r="AA973" s="70" t="n">
        <f aca="false">Z973-Y973</f>
        <v>0.0119739005781083</v>
      </c>
      <c r="AB973" s="72" t="n">
        <f aca="false">AB972*(1+F973)</f>
        <v>12.2061667743696</v>
      </c>
      <c r="AC973" s="73" t="n">
        <f aca="false">MAX(AC972,AB973)</f>
        <v>12.2799423347276</v>
      </c>
      <c r="AD973" s="70" t="n">
        <f aca="false">1-AB973/AC973</f>
        <v>0.00600780999999984</v>
      </c>
      <c r="AE973" s="73" t="n">
        <f aca="false">AE972*(1+M973)</f>
        <v>9.4088757985973</v>
      </c>
      <c r="AF973" s="73" t="n">
        <f aca="false">MAX(AF972,AE973)</f>
        <v>9.54218767511381</v>
      </c>
      <c r="AG973" s="70" t="n">
        <f aca="false">1-AE973/AF973</f>
        <v>0.0139707875233048</v>
      </c>
      <c r="AH973" s="74" t="n">
        <f aca="false">IF(R973&gt;0,AH972+1,0)</f>
        <v>2</v>
      </c>
      <c r="AI973" s="74" t="n">
        <f aca="false">IF(U973&gt;0,AI972+1,0)</f>
        <v>53</v>
      </c>
      <c r="AJ973" s="74" t="n">
        <f aca="false">IF(G973&gt;0,AJ972+1,0)</f>
        <v>1</v>
      </c>
      <c r="AK973" s="74" t="n">
        <f aca="false">IF(G973&lt;=0,AK972+1,0)</f>
        <v>0</v>
      </c>
      <c r="AL973" s="74" t="n">
        <f aca="false">IF(K973&gt;0,AL972+1,0)</f>
        <v>1</v>
      </c>
      <c r="AM973" s="74" t="n">
        <f aca="false">IF(K973&lt;=0,AM972+1,0)</f>
        <v>0</v>
      </c>
    </row>
    <row r="974" customFormat="false" ht="15" hidden="false" customHeight="false" outlineLevel="0" collapsed="false">
      <c r="A974" s="61" t="n">
        <v>973</v>
      </c>
      <c r="B974" s="62" t="n">
        <v>43875.46875</v>
      </c>
      <c r="C974" s="63" t="n">
        <f aca="false">YEAR(B974)</f>
        <v>2020</v>
      </c>
      <c r="D974" s="32" t="s">
        <v>276</v>
      </c>
      <c r="E974" s="64" t="n">
        <v>12122.15</v>
      </c>
      <c r="F974" s="65" t="n">
        <v>0.003</v>
      </c>
      <c r="G974" s="66" t="n">
        <v>36.36645</v>
      </c>
      <c r="H974" s="67" t="n">
        <f aca="false">E974+IF(D974="Long",1,-1)*G974</f>
        <v>12085.78355</v>
      </c>
      <c r="I974" s="68" t="n">
        <f aca="false">Assumptions!$B$58</f>
        <v>5.35750011455817</v>
      </c>
      <c r="J974" s="68" t="n">
        <f aca="false">INDEX(Yearly!$T$5:$T$22,MATCH(C974,Yearly!$A$5:$A$22,0))</f>
        <v>0.959552259323851</v>
      </c>
      <c r="K974" s="68" t="n">
        <f aca="false">G974-I974-J974</f>
        <v>30.049397626118</v>
      </c>
      <c r="L974" s="69" t="n">
        <f aca="false">(I974+J974)/Assumptions!$B$8</f>
        <v>0.000278542541602765</v>
      </c>
      <c r="M974" s="70" t="n">
        <f aca="false">F974-L974</f>
        <v>0.00272145745839724</v>
      </c>
      <c r="N974" s="71" t="n">
        <f aca="false">G974*Assumptions!$B$7</f>
        <v>286022.12925</v>
      </c>
      <c r="O974" s="71" t="n">
        <f aca="false">K974*Assumptions!$B$7</f>
        <v>236338.512329418</v>
      </c>
      <c r="P974" s="68" t="n">
        <f aca="false">P973+G974</f>
        <v>16855.291985</v>
      </c>
      <c r="Q974" s="68" t="n">
        <f aca="false">MAX(Q973,P974)</f>
        <v>16890.974395</v>
      </c>
      <c r="R974" s="68" t="n">
        <f aca="false">Q974-P974</f>
        <v>35.6824099999976</v>
      </c>
      <c r="S974" s="68" t="n">
        <f aca="false">S973+K974</f>
        <v>10931.9758881939</v>
      </c>
      <c r="T974" s="68" t="n">
        <f aca="false">MAX(T973,S974)</f>
        <v>11174.1920930836</v>
      </c>
      <c r="U974" s="68" t="n">
        <f aca="false">T974-S974</f>
        <v>242.216204889764</v>
      </c>
      <c r="V974" s="70" t="n">
        <f aca="false">V973+F974</f>
        <v>2.62750000000001</v>
      </c>
      <c r="W974" s="70" t="n">
        <f aca="false">MAX(W973,V974)</f>
        <v>2.63050000000001</v>
      </c>
      <c r="X974" s="70" t="n">
        <f aca="false">W974-V974</f>
        <v>0.00299999999999967</v>
      </c>
      <c r="Y974" s="70" t="n">
        <f aca="false">Y973+M974</f>
        <v>2.36631876820549</v>
      </c>
      <c r="Z974" s="70" t="n">
        <f aca="false">MAX(Z973,Y974)</f>
        <v>2.3755712113252</v>
      </c>
      <c r="AA974" s="70" t="n">
        <f aca="false">Z974-Y974</f>
        <v>0.00925244311971118</v>
      </c>
      <c r="AB974" s="72" t="n">
        <f aca="false">AB973*(1+F974)</f>
        <v>12.2427852746927</v>
      </c>
      <c r="AC974" s="73" t="n">
        <f aca="false">MAX(AC973,AB974)</f>
        <v>12.2799423347276</v>
      </c>
      <c r="AD974" s="70" t="n">
        <f aca="false">1-AB974/AC974</f>
        <v>0.00302583342999985</v>
      </c>
      <c r="AE974" s="73" t="n">
        <f aca="false">AE973*(1+M974)</f>
        <v>9.43448165381452</v>
      </c>
      <c r="AF974" s="73" t="n">
        <f aca="false">MAX(AF973,AE974)</f>
        <v>9.54218767511381</v>
      </c>
      <c r="AG974" s="70" t="n">
        <f aca="false">1-AE974/AF974</f>
        <v>0.0112873509688126</v>
      </c>
      <c r="AH974" s="74" t="n">
        <f aca="false">IF(R974&gt;0,AH973+1,0)</f>
        <v>3</v>
      </c>
      <c r="AI974" s="74" t="n">
        <f aca="false">IF(U974&gt;0,AI973+1,0)</f>
        <v>54</v>
      </c>
      <c r="AJ974" s="74" t="n">
        <f aca="false">IF(G974&gt;0,AJ973+1,0)</f>
        <v>2</v>
      </c>
      <c r="AK974" s="74" t="n">
        <f aca="false">IF(G974&lt;=0,AK973+1,0)</f>
        <v>0</v>
      </c>
      <c r="AL974" s="74" t="n">
        <f aca="false">IF(K974&gt;0,AL973+1,0)</f>
        <v>2</v>
      </c>
      <c r="AM974" s="74" t="n">
        <f aca="false">IF(K974&lt;=0,AM973+1,0)</f>
        <v>0</v>
      </c>
    </row>
    <row r="975" customFormat="false" ht="15" hidden="false" customHeight="false" outlineLevel="0" collapsed="false">
      <c r="A975" s="61" t="n">
        <v>974</v>
      </c>
      <c r="B975" s="62" t="n">
        <v>43880.40625</v>
      </c>
      <c r="C975" s="63" t="n">
        <f aca="false">YEAR(B975)</f>
        <v>2020</v>
      </c>
      <c r="D975" s="32" t="s">
        <v>277</v>
      </c>
      <c r="E975" s="64" t="n">
        <v>12085.6</v>
      </c>
      <c r="F975" s="65" t="n">
        <v>-0.0001</v>
      </c>
      <c r="G975" s="66" t="n">
        <v>-1.20856</v>
      </c>
      <c r="H975" s="67" t="n">
        <f aca="false">E975+IF(D975="Long",1,-1)*G975</f>
        <v>12084.39144</v>
      </c>
      <c r="I975" s="68" t="n">
        <f aca="false">Assumptions!$B$58</f>
        <v>5.35750011455817</v>
      </c>
      <c r="J975" s="68" t="n">
        <f aca="false">INDEX(Yearly!$T$5:$T$22,MATCH(C975,Yearly!$A$5:$A$22,0))</f>
        <v>0.959552259323851</v>
      </c>
      <c r="K975" s="68" t="n">
        <f aca="false">G975-I975-J975</f>
        <v>-7.52561237388202</v>
      </c>
      <c r="L975" s="69" t="n">
        <f aca="false">(I975+J975)/Assumptions!$B$8</f>
        <v>0.000278542541602765</v>
      </c>
      <c r="M975" s="70" t="n">
        <f aca="false">F975-L975</f>
        <v>-0.000378542541602765</v>
      </c>
      <c r="N975" s="71" t="n">
        <f aca="false">G975*Assumptions!$B$7</f>
        <v>-9505.3244</v>
      </c>
      <c r="O975" s="71" t="n">
        <f aca="false">K975*Assumptions!$B$7</f>
        <v>-59188.9413205821</v>
      </c>
      <c r="P975" s="68" t="n">
        <f aca="false">P974+G975</f>
        <v>16854.083425</v>
      </c>
      <c r="Q975" s="68" t="n">
        <f aca="false">MAX(Q974,P975)</f>
        <v>16890.974395</v>
      </c>
      <c r="R975" s="68" t="n">
        <f aca="false">Q975-P975</f>
        <v>36.8909699999967</v>
      </c>
      <c r="S975" s="68" t="n">
        <f aca="false">S974+K975</f>
        <v>10924.45027582</v>
      </c>
      <c r="T975" s="68" t="n">
        <f aca="false">MAX(T974,S975)</f>
        <v>11174.1920930836</v>
      </c>
      <c r="U975" s="68" t="n">
        <f aca="false">T975-S975</f>
        <v>249.741817263646</v>
      </c>
      <c r="V975" s="70" t="n">
        <f aca="false">V974+F975</f>
        <v>2.62740000000001</v>
      </c>
      <c r="W975" s="70" t="n">
        <f aca="false">MAX(W974,V975)</f>
        <v>2.63050000000001</v>
      </c>
      <c r="X975" s="70" t="n">
        <f aca="false">W975-V975</f>
        <v>0.00309999999999988</v>
      </c>
      <c r="Y975" s="70" t="n">
        <f aca="false">Y974+M975</f>
        <v>2.36594022566388</v>
      </c>
      <c r="Z975" s="70" t="n">
        <f aca="false">MAX(Z974,Y975)</f>
        <v>2.3755712113252</v>
      </c>
      <c r="AA975" s="70" t="n">
        <f aca="false">Z975-Y975</f>
        <v>0.00963098566131393</v>
      </c>
      <c r="AB975" s="72" t="n">
        <f aca="false">AB974*(1+F975)</f>
        <v>12.2415609961652</v>
      </c>
      <c r="AC975" s="73" t="n">
        <f aca="false">MAX(AC974,AB975)</f>
        <v>12.2799423347276</v>
      </c>
      <c r="AD975" s="70" t="n">
        <f aca="false">1-AB975/AC975</f>
        <v>0.00312553084665679</v>
      </c>
      <c r="AE975" s="73" t="n">
        <f aca="false">AE974*(1+M975)</f>
        <v>9.43091030115058</v>
      </c>
      <c r="AF975" s="73" t="n">
        <f aca="false">MAX(AF974,AE975)</f>
        <v>9.54218767511381</v>
      </c>
      <c r="AG975" s="70" t="n">
        <f aca="false">1-AE975/AF975</f>
        <v>0.0116616207678918</v>
      </c>
      <c r="AH975" s="74" t="n">
        <f aca="false">IF(R975&gt;0,AH974+1,0)</f>
        <v>4</v>
      </c>
      <c r="AI975" s="74" t="n">
        <f aca="false">IF(U975&gt;0,AI974+1,0)</f>
        <v>55</v>
      </c>
      <c r="AJ975" s="74" t="n">
        <f aca="false">IF(G975&gt;0,AJ974+1,0)</f>
        <v>0</v>
      </c>
      <c r="AK975" s="74" t="n">
        <f aca="false">IF(G975&lt;=0,AK974+1,0)</f>
        <v>1</v>
      </c>
      <c r="AL975" s="74" t="n">
        <f aca="false">IF(K975&gt;0,AL974+1,0)</f>
        <v>0</v>
      </c>
      <c r="AM975" s="74" t="n">
        <f aca="false">IF(K975&lt;=0,AM974+1,0)</f>
        <v>1</v>
      </c>
    </row>
    <row r="976" customFormat="false" ht="15" hidden="false" customHeight="false" outlineLevel="0" collapsed="false">
      <c r="A976" s="61" t="n">
        <v>975</v>
      </c>
      <c r="B976" s="62" t="n">
        <v>43881.6354166667</v>
      </c>
      <c r="C976" s="63" t="n">
        <f aca="false">YEAR(B976)</f>
        <v>2020</v>
      </c>
      <c r="D976" s="32" t="s">
        <v>276</v>
      </c>
      <c r="E976" s="64" t="n">
        <v>12084.35</v>
      </c>
      <c r="F976" s="65" t="n">
        <v>0.061</v>
      </c>
      <c r="G976" s="66" t="n">
        <v>737.14535</v>
      </c>
      <c r="H976" s="67" t="n">
        <f aca="false">E976+IF(D976="Long",1,-1)*G976</f>
        <v>11347.20465</v>
      </c>
      <c r="I976" s="68" t="n">
        <f aca="false">Assumptions!$B$58</f>
        <v>5.35750011455817</v>
      </c>
      <c r="J976" s="68" t="n">
        <f aca="false">INDEX(Yearly!$T$5:$T$22,MATCH(C976,Yearly!$A$5:$A$22,0))</f>
        <v>0.959552259323851</v>
      </c>
      <c r="K976" s="68" t="n">
        <f aca="false">G976-I976-J976</f>
        <v>730.828297626118</v>
      </c>
      <c r="L976" s="69" t="n">
        <f aca="false">(I976+J976)/Assumptions!$B$8</f>
        <v>0.000278542541602765</v>
      </c>
      <c r="M976" s="70" t="n">
        <f aca="false">F976-L976</f>
        <v>0.0607214574583972</v>
      </c>
      <c r="N976" s="71" t="n">
        <f aca="false">G976*Assumptions!$B$7</f>
        <v>5797648.17775</v>
      </c>
      <c r="O976" s="71" t="n">
        <f aca="false">K976*Assumptions!$B$7</f>
        <v>5747964.56082942</v>
      </c>
      <c r="P976" s="68" t="n">
        <f aca="false">P975+G976</f>
        <v>17591.228775</v>
      </c>
      <c r="Q976" s="68" t="n">
        <f aca="false">MAX(Q975,P976)</f>
        <v>17591.228775</v>
      </c>
      <c r="R976" s="68" t="n">
        <f aca="false">Q976-P976</f>
        <v>0</v>
      </c>
      <c r="S976" s="68" t="n">
        <f aca="false">S975+K976</f>
        <v>11655.2785734461</v>
      </c>
      <c r="T976" s="68" t="n">
        <f aca="false">MAX(T975,S976)</f>
        <v>11655.2785734461</v>
      </c>
      <c r="U976" s="68" t="n">
        <f aca="false">T976-S976</f>
        <v>0</v>
      </c>
      <c r="V976" s="70" t="n">
        <f aca="false">V975+F976</f>
        <v>2.68840000000001</v>
      </c>
      <c r="W976" s="70" t="n">
        <f aca="false">MAX(W975,V976)</f>
        <v>2.68840000000001</v>
      </c>
      <c r="X976" s="70" t="n">
        <f aca="false">W976-V976</f>
        <v>0</v>
      </c>
      <c r="Y976" s="70" t="n">
        <f aca="false">Y975+M976</f>
        <v>2.42666168312228</v>
      </c>
      <c r="Z976" s="70" t="n">
        <f aca="false">MAX(Z975,Y976)</f>
        <v>2.42666168312228</v>
      </c>
      <c r="AA976" s="70" t="n">
        <f aca="false">Z976-Y976</f>
        <v>0</v>
      </c>
      <c r="AB976" s="72" t="n">
        <f aca="false">AB975*(1+F976)</f>
        <v>12.9882962169313</v>
      </c>
      <c r="AC976" s="73" t="n">
        <f aca="false">MAX(AC975,AB976)</f>
        <v>12.9882962169313</v>
      </c>
      <c r="AD976" s="70" t="n">
        <f aca="false">1-AB976/AC976</f>
        <v>0</v>
      </c>
      <c r="AE976" s="73" t="n">
        <f aca="false">AE975*(1+M976)</f>
        <v>10.0035689197959</v>
      </c>
      <c r="AF976" s="73" t="n">
        <f aca="false">MAX(AF975,AE976)</f>
        <v>10.0035689197959</v>
      </c>
      <c r="AG976" s="70" t="n">
        <f aca="false">1-AE976/AF976</f>
        <v>0</v>
      </c>
      <c r="AH976" s="74" t="n">
        <f aca="false">IF(R976&gt;0,AH975+1,0)</f>
        <v>0</v>
      </c>
      <c r="AI976" s="74" t="n">
        <f aca="false">IF(U976&gt;0,AI975+1,0)</f>
        <v>0</v>
      </c>
      <c r="AJ976" s="74" t="n">
        <f aca="false">IF(G976&gt;0,AJ975+1,0)</f>
        <v>1</v>
      </c>
      <c r="AK976" s="74" t="n">
        <f aca="false">IF(G976&lt;=0,AK975+1,0)</f>
        <v>0</v>
      </c>
      <c r="AL976" s="74" t="n">
        <f aca="false">IF(K976&gt;0,AL975+1,0)</f>
        <v>1</v>
      </c>
      <c r="AM976" s="74" t="n">
        <f aca="false">IF(K976&lt;=0,AM975+1,0)</f>
        <v>0</v>
      </c>
    </row>
    <row r="977" customFormat="false" ht="15" hidden="false" customHeight="false" outlineLevel="0" collapsed="false">
      <c r="A977" s="61" t="n">
        <v>976</v>
      </c>
      <c r="B977" s="62" t="n">
        <v>43895.46875</v>
      </c>
      <c r="C977" s="63" t="n">
        <f aca="false">YEAR(B977)</f>
        <v>2020</v>
      </c>
      <c r="D977" s="32" t="s">
        <v>277</v>
      </c>
      <c r="E977" s="64" t="n">
        <v>11347.05</v>
      </c>
      <c r="F977" s="65" t="n">
        <v>-0.0015</v>
      </c>
      <c r="G977" s="66" t="n">
        <v>-17.020575</v>
      </c>
      <c r="H977" s="67" t="n">
        <f aca="false">E977+IF(D977="Long",1,-1)*G977</f>
        <v>11330.029425</v>
      </c>
      <c r="I977" s="68" t="n">
        <f aca="false">Assumptions!$B$58</f>
        <v>5.35750011455817</v>
      </c>
      <c r="J977" s="68" t="n">
        <f aca="false">INDEX(Yearly!$T$5:$T$22,MATCH(C977,Yearly!$A$5:$A$22,0))</f>
        <v>0.959552259323851</v>
      </c>
      <c r="K977" s="68" t="n">
        <f aca="false">G977-I977-J977</f>
        <v>-23.337627373882</v>
      </c>
      <c r="L977" s="69" t="n">
        <f aca="false">(I977+J977)/Assumptions!$B$8</f>
        <v>0.000278542541602765</v>
      </c>
      <c r="M977" s="70" t="n">
        <f aca="false">F977-L977</f>
        <v>-0.00177854254160276</v>
      </c>
      <c r="N977" s="71" t="n">
        <f aca="false">G977*Assumptions!$B$7</f>
        <v>-133866.822375</v>
      </c>
      <c r="O977" s="71" t="n">
        <f aca="false">K977*Assumptions!$B$7</f>
        <v>-183550.439295582</v>
      </c>
      <c r="P977" s="68" t="n">
        <f aca="false">P976+G977</f>
        <v>17574.2082</v>
      </c>
      <c r="Q977" s="68" t="n">
        <f aca="false">MAX(Q976,P977)</f>
        <v>17591.228775</v>
      </c>
      <c r="R977" s="68" t="n">
        <f aca="false">Q977-P977</f>
        <v>17.0205749999986</v>
      </c>
      <c r="S977" s="68" t="n">
        <f aca="false">S976+K977</f>
        <v>11631.9409460722</v>
      </c>
      <c r="T977" s="68" t="n">
        <f aca="false">MAX(T976,S977)</f>
        <v>11655.2785734461</v>
      </c>
      <c r="U977" s="68" t="n">
        <f aca="false">T977-S977</f>
        <v>23.3376273738813</v>
      </c>
      <c r="V977" s="70" t="n">
        <f aca="false">V976+F977</f>
        <v>2.68690000000001</v>
      </c>
      <c r="W977" s="70" t="n">
        <f aca="false">MAX(W976,V977)</f>
        <v>2.68840000000001</v>
      </c>
      <c r="X977" s="70" t="n">
        <f aca="false">W977-V977</f>
        <v>0.00150000000000006</v>
      </c>
      <c r="Y977" s="70" t="n">
        <f aca="false">Y976+M977</f>
        <v>2.42488314058068</v>
      </c>
      <c r="Z977" s="70" t="n">
        <f aca="false">MAX(Z976,Y977)</f>
        <v>2.42666168312228</v>
      </c>
      <c r="AA977" s="70" t="n">
        <f aca="false">Z977-Y977</f>
        <v>0.00177854254160259</v>
      </c>
      <c r="AB977" s="72" t="n">
        <f aca="false">AB976*(1+F977)</f>
        <v>12.9688137726059</v>
      </c>
      <c r="AC977" s="73" t="n">
        <f aca="false">MAX(AC976,AB977)</f>
        <v>12.9882962169313</v>
      </c>
      <c r="AD977" s="70" t="n">
        <f aca="false">1-AB977/AC977</f>
        <v>0.00149999999999995</v>
      </c>
      <c r="AE977" s="73" t="n">
        <f aca="false">AE976*(1+M977)</f>
        <v>9.98577714690414</v>
      </c>
      <c r="AF977" s="73" t="n">
        <f aca="false">MAX(AF976,AE977)</f>
        <v>10.0035689197959</v>
      </c>
      <c r="AG977" s="70" t="n">
        <f aca="false">1-AE977/AF977</f>
        <v>0.00177854254160281</v>
      </c>
      <c r="AH977" s="74" t="n">
        <f aca="false">IF(R977&gt;0,AH976+1,0)</f>
        <v>1</v>
      </c>
      <c r="AI977" s="74" t="n">
        <f aca="false">IF(U977&gt;0,AI976+1,0)</f>
        <v>1</v>
      </c>
      <c r="AJ977" s="74" t="n">
        <f aca="false">IF(G977&gt;0,AJ976+1,0)</f>
        <v>0</v>
      </c>
      <c r="AK977" s="74" t="n">
        <f aca="false">IF(G977&lt;=0,AK976+1,0)</f>
        <v>1</v>
      </c>
      <c r="AL977" s="74" t="n">
        <f aca="false">IF(K977&gt;0,AL976+1,0)</f>
        <v>0</v>
      </c>
      <c r="AM977" s="74" t="n">
        <f aca="false">IF(K977&lt;=0,AM976+1,0)</f>
        <v>1</v>
      </c>
    </row>
    <row r="978" customFormat="false" ht="15" hidden="false" customHeight="false" outlineLevel="0" collapsed="false">
      <c r="A978" s="61" t="n">
        <v>977</v>
      </c>
      <c r="B978" s="62" t="n">
        <v>43895.5805555556</v>
      </c>
      <c r="C978" s="63" t="n">
        <f aca="false">YEAR(B978)</f>
        <v>2020</v>
      </c>
      <c r="D978" s="32" t="s">
        <v>276</v>
      </c>
      <c r="E978" s="64" t="n">
        <v>11330.1</v>
      </c>
      <c r="F978" s="65" t="n">
        <v>0.2703</v>
      </c>
      <c r="G978" s="66" t="n">
        <v>3062.52603</v>
      </c>
      <c r="H978" s="67" t="n">
        <f aca="false">E978+IF(D978="Long",1,-1)*G978</f>
        <v>8267.57397</v>
      </c>
      <c r="I978" s="68" t="n">
        <f aca="false">Assumptions!$B$58</f>
        <v>5.35750011455817</v>
      </c>
      <c r="J978" s="68" t="n">
        <f aca="false">INDEX(Yearly!$T$5:$T$22,MATCH(C978,Yearly!$A$5:$A$22,0))</f>
        <v>0.959552259323851</v>
      </c>
      <c r="K978" s="68" t="n">
        <f aca="false">G978-I978-J978</f>
        <v>3056.20897762612</v>
      </c>
      <c r="L978" s="69" t="n">
        <f aca="false">(I978+J978)/Assumptions!$B$8</f>
        <v>0.000278542541602765</v>
      </c>
      <c r="M978" s="70" t="n">
        <f aca="false">F978-L978</f>
        <v>0.270021457458397</v>
      </c>
      <c r="N978" s="71" t="n">
        <f aca="false">G978*Assumptions!$B$7</f>
        <v>24086767.22595</v>
      </c>
      <c r="O978" s="71" t="n">
        <f aca="false">K978*Assumptions!$B$7</f>
        <v>24037083.6090294</v>
      </c>
      <c r="P978" s="68" t="n">
        <f aca="false">P977+G978</f>
        <v>20636.73423</v>
      </c>
      <c r="Q978" s="68" t="n">
        <f aca="false">MAX(Q977,P978)</f>
        <v>20636.73423</v>
      </c>
      <c r="R978" s="68" t="n">
        <f aca="false">Q978-P978</f>
        <v>0</v>
      </c>
      <c r="S978" s="68" t="n">
        <f aca="false">S977+K978</f>
        <v>14688.1499236983</v>
      </c>
      <c r="T978" s="68" t="n">
        <f aca="false">MAX(T977,S978)</f>
        <v>14688.1499236983</v>
      </c>
      <c r="U978" s="68" t="n">
        <f aca="false">T978-S978</f>
        <v>0</v>
      </c>
      <c r="V978" s="70" t="n">
        <f aca="false">V977+F978</f>
        <v>2.95720000000001</v>
      </c>
      <c r="W978" s="70" t="n">
        <f aca="false">MAX(W977,V978)</f>
        <v>2.95720000000001</v>
      </c>
      <c r="X978" s="70" t="n">
        <f aca="false">W978-V978</f>
        <v>0</v>
      </c>
      <c r="Y978" s="70" t="n">
        <f aca="false">Y977+M978</f>
        <v>2.69490459803908</v>
      </c>
      <c r="Z978" s="70" t="n">
        <f aca="false">MAX(Z977,Y978)</f>
        <v>2.69490459803908</v>
      </c>
      <c r="AA978" s="70" t="n">
        <f aca="false">Z978-Y978</f>
        <v>0</v>
      </c>
      <c r="AB978" s="72" t="n">
        <f aca="false">AB977*(1+F978)</f>
        <v>16.4742841353413</v>
      </c>
      <c r="AC978" s="73" t="n">
        <f aca="false">MAX(AC977,AB978)</f>
        <v>16.4742841353413</v>
      </c>
      <c r="AD978" s="70" t="n">
        <f aca="false">1-AB978/AC978</f>
        <v>0</v>
      </c>
      <c r="AE978" s="73" t="n">
        <f aca="false">AE977*(1+M978)</f>
        <v>12.682151245966</v>
      </c>
      <c r="AF978" s="73" t="n">
        <f aca="false">MAX(AF977,AE978)</f>
        <v>12.682151245966</v>
      </c>
      <c r="AG978" s="70" t="n">
        <f aca="false">1-AE978/AF978</f>
        <v>0</v>
      </c>
      <c r="AH978" s="74" t="n">
        <f aca="false">IF(R978&gt;0,AH977+1,0)</f>
        <v>0</v>
      </c>
      <c r="AI978" s="74" t="n">
        <f aca="false">IF(U978&gt;0,AI977+1,0)</f>
        <v>0</v>
      </c>
      <c r="AJ978" s="74" t="n">
        <f aca="false">IF(G978&gt;0,AJ977+1,0)</f>
        <v>1</v>
      </c>
      <c r="AK978" s="74" t="n">
        <f aca="false">IF(G978&lt;=0,AK977+1,0)</f>
        <v>0</v>
      </c>
      <c r="AL978" s="74" t="n">
        <f aca="false">IF(K978&gt;0,AL977+1,0)</f>
        <v>1</v>
      </c>
      <c r="AM978" s="74" t="n">
        <f aca="false">IF(K978&lt;=0,AM977+1,0)</f>
        <v>0</v>
      </c>
    </row>
    <row r="979" customFormat="false" ht="15" hidden="false" customHeight="false" outlineLevel="0" collapsed="false">
      <c r="A979" s="61" t="n">
        <v>978</v>
      </c>
      <c r="B979" s="62" t="n">
        <v>43915.5729166667</v>
      </c>
      <c r="C979" s="63" t="n">
        <f aca="false">YEAR(B979)</f>
        <v>2020</v>
      </c>
      <c r="D979" s="32" t="s">
        <v>277</v>
      </c>
      <c r="E979" s="64" t="n">
        <v>8267.15</v>
      </c>
      <c r="F979" s="65" t="n">
        <v>0.0282</v>
      </c>
      <c r="G979" s="66" t="n">
        <v>233.13363</v>
      </c>
      <c r="H979" s="67" t="n">
        <f aca="false">E979+IF(D979="Long",1,-1)*G979</f>
        <v>8500.28363</v>
      </c>
      <c r="I979" s="68" t="n">
        <f aca="false">Assumptions!$B$58</f>
        <v>5.35750011455817</v>
      </c>
      <c r="J979" s="68" t="n">
        <f aca="false">INDEX(Yearly!$T$5:$T$22,MATCH(C979,Yearly!$A$5:$A$22,0))</f>
        <v>0.959552259323851</v>
      </c>
      <c r="K979" s="68" t="n">
        <f aca="false">G979-I979-J979</f>
        <v>226.816577626118</v>
      </c>
      <c r="L979" s="69" t="n">
        <f aca="false">(I979+J979)/Assumptions!$B$8</f>
        <v>0.000278542541602765</v>
      </c>
      <c r="M979" s="70" t="n">
        <f aca="false">F979-L979</f>
        <v>0.0279214574583972</v>
      </c>
      <c r="N979" s="71" t="n">
        <f aca="false">G979*Assumptions!$B$7</f>
        <v>1833595.99995</v>
      </c>
      <c r="O979" s="71" t="n">
        <f aca="false">K979*Assumptions!$B$7</f>
        <v>1783912.38302942</v>
      </c>
      <c r="P979" s="68" t="n">
        <f aca="false">P978+G979</f>
        <v>20869.86786</v>
      </c>
      <c r="Q979" s="68" t="n">
        <f aca="false">MAX(Q978,P979)</f>
        <v>20869.86786</v>
      </c>
      <c r="R979" s="68" t="n">
        <f aca="false">Q979-P979</f>
        <v>0</v>
      </c>
      <c r="S979" s="68" t="n">
        <f aca="false">S978+K979</f>
        <v>14914.9665013245</v>
      </c>
      <c r="T979" s="68" t="n">
        <f aca="false">MAX(T978,S979)</f>
        <v>14914.9665013245</v>
      </c>
      <c r="U979" s="68" t="n">
        <f aca="false">T979-S979</f>
        <v>0</v>
      </c>
      <c r="V979" s="70" t="n">
        <f aca="false">V978+F979</f>
        <v>2.98540000000001</v>
      </c>
      <c r="W979" s="70" t="n">
        <f aca="false">MAX(W978,V979)</f>
        <v>2.98540000000001</v>
      </c>
      <c r="X979" s="70" t="n">
        <f aca="false">W979-V979</f>
        <v>0</v>
      </c>
      <c r="Y979" s="70" t="n">
        <f aca="false">Y978+M979</f>
        <v>2.72282605549747</v>
      </c>
      <c r="Z979" s="70" t="n">
        <f aca="false">MAX(Z978,Y979)</f>
        <v>2.72282605549747</v>
      </c>
      <c r="AA979" s="70" t="n">
        <f aca="false">Z979-Y979</f>
        <v>0</v>
      </c>
      <c r="AB979" s="72" t="n">
        <f aca="false">AB978*(1+F979)</f>
        <v>16.9388589479579</v>
      </c>
      <c r="AC979" s="73" t="n">
        <f aca="false">MAX(AC978,AB979)</f>
        <v>16.9388589479579</v>
      </c>
      <c r="AD979" s="70" t="n">
        <f aca="false">1-AB979/AC979</f>
        <v>0</v>
      </c>
      <c r="AE979" s="73" t="n">
        <f aca="false">AE978*(1+M979)</f>
        <v>13.0362553924612</v>
      </c>
      <c r="AF979" s="73" t="n">
        <f aca="false">MAX(AF978,AE979)</f>
        <v>13.0362553924612</v>
      </c>
      <c r="AG979" s="70" t="n">
        <f aca="false">1-AE979/AF979</f>
        <v>0</v>
      </c>
      <c r="AH979" s="74" t="n">
        <f aca="false">IF(R979&gt;0,AH978+1,0)</f>
        <v>0</v>
      </c>
      <c r="AI979" s="74" t="n">
        <f aca="false">IF(U979&gt;0,AI978+1,0)</f>
        <v>0</v>
      </c>
      <c r="AJ979" s="74" t="n">
        <f aca="false">IF(G979&gt;0,AJ978+1,0)</f>
        <v>2</v>
      </c>
      <c r="AK979" s="74" t="n">
        <f aca="false">IF(G979&lt;=0,AK978+1,0)</f>
        <v>0</v>
      </c>
      <c r="AL979" s="74" t="n">
        <f aca="false">IF(K979&gt;0,AL978+1,0)</f>
        <v>2</v>
      </c>
      <c r="AM979" s="74" t="n">
        <f aca="false">IF(K979&lt;=0,AM978+1,0)</f>
        <v>0</v>
      </c>
    </row>
    <row r="980" customFormat="false" ht="15" hidden="false" customHeight="false" outlineLevel="0" collapsed="false">
      <c r="A980" s="61" t="n">
        <v>979</v>
      </c>
      <c r="B980" s="62" t="n">
        <v>43920.40625</v>
      </c>
      <c r="C980" s="63" t="n">
        <f aca="false">YEAR(B980)</f>
        <v>2020</v>
      </c>
      <c r="D980" s="32" t="s">
        <v>276</v>
      </c>
      <c r="E980" s="64" t="n">
        <v>8500.1</v>
      </c>
      <c r="F980" s="65" t="n">
        <v>0.0073</v>
      </c>
      <c r="G980" s="66" t="n">
        <v>62.05073</v>
      </c>
      <c r="H980" s="67" t="n">
        <f aca="false">E980+IF(D980="Long",1,-1)*G980</f>
        <v>8438.04927</v>
      </c>
      <c r="I980" s="68" t="n">
        <f aca="false">Assumptions!$B$58</f>
        <v>5.35750011455817</v>
      </c>
      <c r="J980" s="68" t="n">
        <f aca="false">INDEX(Yearly!$T$5:$T$22,MATCH(C980,Yearly!$A$5:$A$22,0))</f>
        <v>0.959552259323851</v>
      </c>
      <c r="K980" s="68" t="n">
        <f aca="false">G980-I980-J980</f>
        <v>55.733677626118</v>
      </c>
      <c r="L980" s="69" t="n">
        <f aca="false">(I980+J980)/Assumptions!$B$8</f>
        <v>0.000278542541602765</v>
      </c>
      <c r="M980" s="70" t="n">
        <f aca="false">F980-L980</f>
        <v>0.00702145745839724</v>
      </c>
      <c r="N980" s="71" t="n">
        <f aca="false">G980*Assumptions!$B$7</f>
        <v>488028.99145</v>
      </c>
      <c r="O980" s="71" t="n">
        <f aca="false">K980*Assumptions!$B$7</f>
        <v>438345.374529418</v>
      </c>
      <c r="P980" s="68" t="n">
        <f aca="false">P979+G980</f>
        <v>20931.91859</v>
      </c>
      <c r="Q980" s="68" t="n">
        <f aca="false">MAX(Q979,P980)</f>
        <v>20931.91859</v>
      </c>
      <c r="R980" s="68" t="n">
        <f aca="false">Q980-P980</f>
        <v>0</v>
      </c>
      <c r="S980" s="68" t="n">
        <f aca="false">S979+K980</f>
        <v>14970.7001789506</v>
      </c>
      <c r="T980" s="68" t="n">
        <f aca="false">MAX(T979,S980)</f>
        <v>14970.7001789506</v>
      </c>
      <c r="U980" s="68" t="n">
        <f aca="false">T980-S980</f>
        <v>0</v>
      </c>
      <c r="V980" s="70" t="n">
        <f aca="false">V979+F980</f>
        <v>2.99270000000001</v>
      </c>
      <c r="W980" s="70" t="n">
        <f aca="false">MAX(W979,V980)</f>
        <v>2.99270000000001</v>
      </c>
      <c r="X980" s="70" t="n">
        <f aca="false">W980-V980</f>
        <v>0</v>
      </c>
      <c r="Y980" s="70" t="n">
        <f aca="false">Y979+M980</f>
        <v>2.72984751295587</v>
      </c>
      <c r="Z980" s="70" t="n">
        <f aca="false">MAX(Z979,Y980)</f>
        <v>2.72984751295587</v>
      </c>
      <c r="AA980" s="70" t="n">
        <f aca="false">Z980-Y980</f>
        <v>0</v>
      </c>
      <c r="AB980" s="72" t="n">
        <f aca="false">AB979*(1+F980)</f>
        <v>17.062512618278</v>
      </c>
      <c r="AC980" s="73" t="n">
        <f aca="false">MAX(AC979,AB980)</f>
        <v>17.062512618278</v>
      </c>
      <c r="AD980" s="70" t="n">
        <f aca="false">1-AB980/AC980</f>
        <v>0</v>
      </c>
      <c r="AE980" s="73" t="n">
        <f aca="false">AE979*(1+M980)</f>
        <v>13.1277889051161</v>
      </c>
      <c r="AF980" s="73" t="n">
        <f aca="false">MAX(AF979,AE980)</f>
        <v>13.1277889051161</v>
      </c>
      <c r="AG980" s="70" t="n">
        <f aca="false">1-AE980/AF980</f>
        <v>0</v>
      </c>
      <c r="AH980" s="74" t="n">
        <f aca="false">IF(R980&gt;0,AH979+1,0)</f>
        <v>0</v>
      </c>
      <c r="AI980" s="74" t="n">
        <f aca="false">IF(U980&gt;0,AI979+1,0)</f>
        <v>0</v>
      </c>
      <c r="AJ980" s="74" t="n">
        <f aca="false">IF(G980&gt;0,AJ979+1,0)</f>
        <v>3</v>
      </c>
      <c r="AK980" s="74" t="n">
        <f aca="false">IF(G980&lt;=0,AK979+1,0)</f>
        <v>0</v>
      </c>
      <c r="AL980" s="74" t="n">
        <f aca="false">IF(K980&gt;0,AL979+1,0)</f>
        <v>3</v>
      </c>
      <c r="AM980" s="74" t="n">
        <f aca="false">IF(K980&lt;=0,AM979+1,0)</f>
        <v>0</v>
      </c>
    </row>
    <row r="981" customFormat="false" ht="15" hidden="false" customHeight="false" outlineLevel="0" collapsed="false">
      <c r="A981" s="61" t="n">
        <v>980</v>
      </c>
      <c r="B981" s="62" t="n">
        <v>43921.4097222222</v>
      </c>
      <c r="C981" s="63" t="n">
        <f aca="false">YEAR(B981)</f>
        <v>2020</v>
      </c>
      <c r="D981" s="32" t="s">
        <v>277</v>
      </c>
      <c r="E981" s="64" t="n">
        <v>8438.05</v>
      </c>
      <c r="F981" s="65" t="n">
        <v>-0.0029</v>
      </c>
      <c r="G981" s="66" t="n">
        <v>-24.470345</v>
      </c>
      <c r="H981" s="67" t="n">
        <f aca="false">E981+IF(D981="Long",1,-1)*G981</f>
        <v>8413.579655</v>
      </c>
      <c r="I981" s="68" t="n">
        <f aca="false">Assumptions!$B$58</f>
        <v>5.35750011455817</v>
      </c>
      <c r="J981" s="68" t="n">
        <f aca="false">INDEX(Yearly!$T$5:$T$22,MATCH(C981,Yearly!$A$5:$A$22,0))</f>
        <v>0.959552259323851</v>
      </c>
      <c r="K981" s="68" t="n">
        <f aca="false">G981-I981-J981</f>
        <v>-30.787397373882</v>
      </c>
      <c r="L981" s="69" t="n">
        <f aca="false">(I981+J981)/Assumptions!$B$8</f>
        <v>0.000278542541602765</v>
      </c>
      <c r="M981" s="70" t="n">
        <f aca="false">F981-L981</f>
        <v>-0.00317854254160276</v>
      </c>
      <c r="N981" s="71" t="n">
        <f aca="false">G981*Assumptions!$B$7</f>
        <v>-192459.263425</v>
      </c>
      <c r="O981" s="71" t="n">
        <f aca="false">K981*Assumptions!$B$7</f>
        <v>-242142.880345582</v>
      </c>
      <c r="P981" s="68" t="n">
        <f aca="false">P980+G981</f>
        <v>20907.448245</v>
      </c>
      <c r="Q981" s="68" t="n">
        <f aca="false">MAX(Q980,P981)</f>
        <v>20931.91859</v>
      </c>
      <c r="R981" s="68" t="n">
        <f aca="false">Q981-P981</f>
        <v>24.4703450000015</v>
      </c>
      <c r="S981" s="68" t="n">
        <f aca="false">S980+K981</f>
        <v>14939.9127815767</v>
      </c>
      <c r="T981" s="68" t="n">
        <f aca="false">MAX(T980,S981)</f>
        <v>14970.7001789506</v>
      </c>
      <c r="U981" s="68" t="n">
        <f aca="false">T981-S981</f>
        <v>30.7873973738824</v>
      </c>
      <c r="V981" s="70" t="n">
        <f aca="false">V980+F981</f>
        <v>2.98980000000001</v>
      </c>
      <c r="W981" s="70" t="n">
        <f aca="false">MAX(W980,V981)</f>
        <v>2.99270000000001</v>
      </c>
      <c r="X981" s="70" t="n">
        <f aca="false">W981-V981</f>
        <v>0.0028999999999999</v>
      </c>
      <c r="Y981" s="70" t="n">
        <f aca="false">Y980+M981</f>
        <v>2.72666897041427</v>
      </c>
      <c r="Z981" s="70" t="n">
        <f aca="false">MAX(Z980,Y981)</f>
        <v>2.72984751295587</v>
      </c>
      <c r="AA981" s="70" t="n">
        <f aca="false">Z981-Y981</f>
        <v>0.00317854254160288</v>
      </c>
      <c r="AB981" s="72" t="n">
        <f aca="false">AB980*(1+F981)</f>
        <v>17.013031331685</v>
      </c>
      <c r="AC981" s="73" t="n">
        <f aca="false">MAX(AC980,AB981)</f>
        <v>17.062512618278</v>
      </c>
      <c r="AD981" s="70" t="n">
        <f aca="false">1-AB981/AC981</f>
        <v>0.00290000000000001</v>
      </c>
      <c r="AE981" s="73" t="n">
        <f aca="false">AE980*(1+M981)</f>
        <v>13.086061669604</v>
      </c>
      <c r="AF981" s="73" t="n">
        <f aca="false">MAX(AF980,AE981)</f>
        <v>13.1277889051161</v>
      </c>
      <c r="AG981" s="70" t="n">
        <f aca="false">1-AE981/AF981</f>
        <v>0.00317854254160288</v>
      </c>
      <c r="AH981" s="74" t="n">
        <f aca="false">IF(R981&gt;0,AH980+1,0)</f>
        <v>1</v>
      </c>
      <c r="AI981" s="74" t="n">
        <f aca="false">IF(U981&gt;0,AI980+1,0)</f>
        <v>1</v>
      </c>
      <c r="AJ981" s="74" t="n">
        <f aca="false">IF(G981&gt;0,AJ980+1,0)</f>
        <v>0</v>
      </c>
      <c r="AK981" s="74" t="n">
        <f aca="false">IF(G981&lt;=0,AK980+1,0)</f>
        <v>1</v>
      </c>
      <c r="AL981" s="74" t="n">
        <f aca="false">IF(K981&gt;0,AL980+1,0)</f>
        <v>0</v>
      </c>
      <c r="AM981" s="74" t="n">
        <f aca="false">IF(K981&lt;=0,AM980+1,0)</f>
        <v>1</v>
      </c>
    </row>
    <row r="982" customFormat="false" ht="15" hidden="false" customHeight="false" outlineLevel="0" collapsed="false">
      <c r="A982" s="61" t="n">
        <v>981</v>
      </c>
      <c r="B982" s="62" t="n">
        <v>43922.40625</v>
      </c>
      <c r="C982" s="63" t="n">
        <f aca="false">YEAR(B982)</f>
        <v>2020</v>
      </c>
      <c r="D982" s="32" t="s">
        <v>276</v>
      </c>
      <c r="E982" s="64" t="n">
        <v>8414</v>
      </c>
      <c r="F982" s="65" t="n">
        <v>-0.0038</v>
      </c>
      <c r="G982" s="66" t="n">
        <v>-31.9732</v>
      </c>
      <c r="H982" s="67" t="n">
        <f aca="false">E982+IF(D982="Long",1,-1)*G982</f>
        <v>8445.9732</v>
      </c>
      <c r="I982" s="68" t="n">
        <f aca="false">Assumptions!$B$58</f>
        <v>5.35750011455817</v>
      </c>
      <c r="J982" s="68" t="n">
        <f aca="false">INDEX(Yearly!$T$5:$T$22,MATCH(C982,Yearly!$A$5:$A$22,0))</f>
        <v>0.959552259323851</v>
      </c>
      <c r="K982" s="68" t="n">
        <f aca="false">G982-I982-J982</f>
        <v>-38.290252373882</v>
      </c>
      <c r="L982" s="69" t="n">
        <f aca="false">(I982+J982)/Assumptions!$B$8</f>
        <v>0.000278542541602765</v>
      </c>
      <c r="M982" s="70" t="n">
        <f aca="false">F982-L982</f>
        <v>-0.00407854254160276</v>
      </c>
      <c r="N982" s="71" t="n">
        <f aca="false">G982*Assumptions!$B$7</f>
        <v>-251469.218</v>
      </c>
      <c r="O982" s="71" t="n">
        <f aca="false">K982*Assumptions!$B$7</f>
        <v>-301152.834920582</v>
      </c>
      <c r="P982" s="68" t="n">
        <f aca="false">P981+G982</f>
        <v>20875.475045</v>
      </c>
      <c r="Q982" s="68" t="n">
        <f aca="false">MAX(Q981,P982)</f>
        <v>20931.91859</v>
      </c>
      <c r="R982" s="68" t="n">
        <f aca="false">Q982-P982</f>
        <v>56.4435450000019</v>
      </c>
      <c r="S982" s="68" t="n">
        <f aca="false">S981+K982</f>
        <v>14901.6225292028</v>
      </c>
      <c r="T982" s="68" t="n">
        <f aca="false">MAX(T981,S982)</f>
        <v>14970.7001789506</v>
      </c>
      <c r="U982" s="68" t="n">
        <f aca="false">T982-S982</f>
        <v>69.0776497477636</v>
      </c>
      <c r="V982" s="70" t="n">
        <f aca="false">V981+F982</f>
        <v>2.98600000000001</v>
      </c>
      <c r="W982" s="70" t="n">
        <f aca="false">MAX(W981,V982)</f>
        <v>2.99270000000001</v>
      </c>
      <c r="X982" s="70" t="n">
        <f aca="false">W982-V982</f>
        <v>0.00669999999999993</v>
      </c>
      <c r="Y982" s="70" t="n">
        <f aca="false">Y981+M982</f>
        <v>2.72259042787266</v>
      </c>
      <c r="Z982" s="70" t="n">
        <f aca="false">MAX(Z981,Y982)</f>
        <v>2.72984751295587</v>
      </c>
      <c r="AA982" s="70" t="n">
        <f aca="false">Z982-Y982</f>
        <v>0.00725708508320544</v>
      </c>
      <c r="AB982" s="72" t="n">
        <f aca="false">AB981*(1+F982)</f>
        <v>16.9483818126246</v>
      </c>
      <c r="AC982" s="73" t="n">
        <f aca="false">MAX(AC981,AB982)</f>
        <v>17.062512618278</v>
      </c>
      <c r="AD982" s="70" t="n">
        <f aca="false">1-AB982/AC982</f>
        <v>0.00668898000000007</v>
      </c>
      <c r="AE982" s="73" t="n">
        <f aca="false">AE981*(1+M982)</f>
        <v>13.0326896103825</v>
      </c>
      <c r="AF982" s="73" t="n">
        <f aca="false">MAX(AF981,AE982)</f>
        <v>13.1277889051161</v>
      </c>
      <c r="AG982" s="70" t="n">
        <f aca="false">1-AE982/AF982</f>
        <v>0.0072441212622294</v>
      </c>
      <c r="AH982" s="74" t="n">
        <f aca="false">IF(R982&gt;0,AH981+1,0)</f>
        <v>2</v>
      </c>
      <c r="AI982" s="74" t="n">
        <f aca="false">IF(U982&gt;0,AI981+1,0)</f>
        <v>2</v>
      </c>
      <c r="AJ982" s="74" t="n">
        <f aca="false">IF(G982&gt;0,AJ981+1,0)</f>
        <v>0</v>
      </c>
      <c r="AK982" s="74" t="n">
        <f aca="false">IF(G982&lt;=0,AK981+1,0)</f>
        <v>2</v>
      </c>
      <c r="AL982" s="74" t="n">
        <f aca="false">IF(K982&gt;0,AL981+1,0)</f>
        <v>0</v>
      </c>
      <c r="AM982" s="74" t="n">
        <f aca="false">IF(K982&lt;=0,AM981+1,0)</f>
        <v>2</v>
      </c>
    </row>
    <row r="983" customFormat="false" ht="15" hidden="false" customHeight="false" outlineLevel="0" collapsed="false">
      <c r="A983" s="61" t="n">
        <v>982</v>
      </c>
      <c r="B983" s="62" t="n">
        <v>43928.40625</v>
      </c>
      <c r="C983" s="63" t="n">
        <f aca="false">YEAR(B983)</f>
        <v>2020</v>
      </c>
      <c r="D983" s="32" t="s">
        <v>277</v>
      </c>
      <c r="E983" s="64" t="n">
        <v>8445.6</v>
      </c>
      <c r="F983" s="65" t="n">
        <v>0.0559</v>
      </c>
      <c r="G983" s="66" t="n">
        <v>472.10904</v>
      </c>
      <c r="H983" s="67" t="n">
        <f aca="false">E983+IF(D983="Long",1,-1)*G983</f>
        <v>8917.70904</v>
      </c>
      <c r="I983" s="68" t="n">
        <f aca="false">Assumptions!$B$58</f>
        <v>5.35750011455817</v>
      </c>
      <c r="J983" s="68" t="n">
        <f aca="false">INDEX(Yearly!$T$5:$T$22,MATCH(C983,Yearly!$A$5:$A$22,0))</f>
        <v>0.959552259323851</v>
      </c>
      <c r="K983" s="68" t="n">
        <f aca="false">G983-I983-J983</f>
        <v>465.791987626118</v>
      </c>
      <c r="L983" s="69" t="n">
        <f aca="false">(I983+J983)/Assumptions!$B$8</f>
        <v>0.000278542541602765</v>
      </c>
      <c r="M983" s="70" t="n">
        <f aca="false">F983-L983</f>
        <v>0.0556214574583972</v>
      </c>
      <c r="N983" s="71" t="n">
        <f aca="false">G983*Assumptions!$B$7</f>
        <v>3713137.5996</v>
      </c>
      <c r="O983" s="71" t="n">
        <f aca="false">K983*Assumptions!$B$7</f>
        <v>3663453.98267942</v>
      </c>
      <c r="P983" s="68" t="n">
        <f aca="false">P982+G983</f>
        <v>21347.584085</v>
      </c>
      <c r="Q983" s="68" t="n">
        <f aca="false">MAX(Q982,P983)</f>
        <v>21347.584085</v>
      </c>
      <c r="R983" s="68" t="n">
        <f aca="false">Q983-P983</f>
        <v>0</v>
      </c>
      <c r="S983" s="68" t="n">
        <f aca="false">S982+K983</f>
        <v>15367.4145168289</v>
      </c>
      <c r="T983" s="68" t="n">
        <f aca="false">MAX(T982,S983)</f>
        <v>15367.4145168289</v>
      </c>
      <c r="U983" s="68" t="n">
        <f aca="false">T983-S983</f>
        <v>0</v>
      </c>
      <c r="V983" s="70" t="n">
        <f aca="false">V982+F983</f>
        <v>3.04190000000001</v>
      </c>
      <c r="W983" s="70" t="n">
        <f aca="false">MAX(W982,V983)</f>
        <v>3.04190000000001</v>
      </c>
      <c r="X983" s="70" t="n">
        <f aca="false">W983-V983</f>
        <v>0</v>
      </c>
      <c r="Y983" s="70" t="n">
        <f aca="false">Y982+M983</f>
        <v>2.77821188533106</v>
      </c>
      <c r="Z983" s="70" t="n">
        <f aca="false">MAX(Z982,Y983)</f>
        <v>2.77821188533106</v>
      </c>
      <c r="AA983" s="70" t="n">
        <f aca="false">Z983-Y983</f>
        <v>0</v>
      </c>
      <c r="AB983" s="72" t="n">
        <f aca="false">AB982*(1+F983)</f>
        <v>17.8957963559503</v>
      </c>
      <c r="AC983" s="73" t="n">
        <f aca="false">MAX(AC982,AB983)</f>
        <v>17.8957963559503</v>
      </c>
      <c r="AD983" s="70" t="n">
        <f aca="false">1-AB983/AC983</f>
        <v>0</v>
      </c>
      <c r="AE983" s="73" t="n">
        <f aca="false">AE982*(1+M983)</f>
        <v>13.7575868011149</v>
      </c>
      <c r="AF983" s="73" t="n">
        <f aca="false">MAX(AF982,AE983)</f>
        <v>13.7575868011149</v>
      </c>
      <c r="AG983" s="70" t="n">
        <f aca="false">1-AE983/AF983</f>
        <v>0</v>
      </c>
      <c r="AH983" s="74" t="n">
        <f aca="false">IF(R983&gt;0,AH982+1,0)</f>
        <v>0</v>
      </c>
      <c r="AI983" s="74" t="n">
        <f aca="false">IF(U983&gt;0,AI982+1,0)</f>
        <v>0</v>
      </c>
      <c r="AJ983" s="74" t="n">
        <f aca="false">IF(G983&gt;0,AJ982+1,0)</f>
        <v>1</v>
      </c>
      <c r="AK983" s="74" t="n">
        <f aca="false">IF(G983&lt;=0,AK982+1,0)</f>
        <v>0</v>
      </c>
      <c r="AL983" s="74" t="n">
        <f aca="false">IF(K983&gt;0,AL982+1,0)</f>
        <v>1</v>
      </c>
      <c r="AM983" s="74" t="n">
        <f aca="false">IF(K983&lt;=0,AM982+1,0)</f>
        <v>0</v>
      </c>
    </row>
    <row r="984" customFormat="false" ht="15" hidden="false" customHeight="false" outlineLevel="0" collapsed="false">
      <c r="A984" s="61" t="n">
        <v>983</v>
      </c>
      <c r="B984" s="62" t="n">
        <v>43937.40625</v>
      </c>
      <c r="C984" s="63" t="n">
        <f aca="false">YEAR(B984)</f>
        <v>2020</v>
      </c>
      <c r="D984" s="32" t="s">
        <v>276</v>
      </c>
      <c r="E984" s="64" t="n">
        <v>8917.4</v>
      </c>
      <c r="F984" s="65" t="n">
        <v>-0.0073</v>
      </c>
      <c r="G984" s="66" t="n">
        <v>-65.09702</v>
      </c>
      <c r="H984" s="67" t="n">
        <f aca="false">E984+IF(D984="Long",1,-1)*G984</f>
        <v>8982.49702</v>
      </c>
      <c r="I984" s="68" t="n">
        <f aca="false">Assumptions!$B$58</f>
        <v>5.35750011455817</v>
      </c>
      <c r="J984" s="68" t="n">
        <f aca="false">INDEX(Yearly!$T$5:$T$22,MATCH(C984,Yearly!$A$5:$A$22,0))</f>
        <v>0.959552259323851</v>
      </c>
      <c r="K984" s="68" t="n">
        <f aca="false">G984-I984-J984</f>
        <v>-71.414072373882</v>
      </c>
      <c r="L984" s="69" t="n">
        <f aca="false">(I984+J984)/Assumptions!$B$8</f>
        <v>0.000278542541602765</v>
      </c>
      <c r="M984" s="70" t="n">
        <f aca="false">F984-L984</f>
        <v>-0.00757854254160277</v>
      </c>
      <c r="N984" s="71" t="n">
        <f aca="false">G984*Assumptions!$B$7</f>
        <v>-511988.0623</v>
      </c>
      <c r="O984" s="71" t="n">
        <f aca="false">K984*Assumptions!$B$7</f>
        <v>-561671.679220582</v>
      </c>
      <c r="P984" s="68" t="n">
        <f aca="false">P983+G984</f>
        <v>21282.487065</v>
      </c>
      <c r="Q984" s="68" t="n">
        <f aca="false">MAX(Q983,P984)</f>
        <v>21347.584085</v>
      </c>
      <c r="R984" s="68" t="n">
        <f aca="false">Q984-P984</f>
        <v>65.0970200000011</v>
      </c>
      <c r="S984" s="68" t="n">
        <f aca="false">S983+K984</f>
        <v>15296.000444455</v>
      </c>
      <c r="T984" s="68" t="n">
        <f aca="false">MAX(T983,S984)</f>
        <v>15367.4145168289</v>
      </c>
      <c r="U984" s="68" t="n">
        <f aca="false">T984-S984</f>
        <v>71.4140723738819</v>
      </c>
      <c r="V984" s="70" t="n">
        <f aca="false">V983+F984</f>
        <v>3.03460000000001</v>
      </c>
      <c r="W984" s="70" t="n">
        <f aca="false">MAX(W983,V984)</f>
        <v>3.04190000000001</v>
      </c>
      <c r="X984" s="70" t="n">
        <f aca="false">W984-V984</f>
        <v>0.00729999999999986</v>
      </c>
      <c r="Y984" s="70" t="n">
        <f aca="false">Y983+M984</f>
        <v>2.77063334278946</v>
      </c>
      <c r="Z984" s="70" t="n">
        <f aca="false">MAX(Z983,Y984)</f>
        <v>2.77821188533106</v>
      </c>
      <c r="AA984" s="70" t="n">
        <f aca="false">Z984-Y984</f>
        <v>0.00757854254160284</v>
      </c>
      <c r="AB984" s="72" t="n">
        <f aca="false">AB983*(1+F984)</f>
        <v>17.7651570425519</v>
      </c>
      <c r="AC984" s="73" t="n">
        <f aca="false">MAX(AC983,AB984)</f>
        <v>17.8957963559503</v>
      </c>
      <c r="AD984" s="70" t="n">
        <f aca="false">1-AB984/AC984</f>
        <v>0.00729999999999997</v>
      </c>
      <c r="AE984" s="73" t="n">
        <f aca="false">AE983*(1+M984)</f>
        <v>13.6533243442729</v>
      </c>
      <c r="AF984" s="73" t="n">
        <f aca="false">MAX(AF983,AE984)</f>
        <v>13.7575868011149</v>
      </c>
      <c r="AG984" s="70" t="n">
        <f aca="false">1-AE984/AF984</f>
        <v>0.00757854254160273</v>
      </c>
      <c r="AH984" s="74" t="n">
        <f aca="false">IF(R984&gt;0,AH983+1,0)</f>
        <v>1</v>
      </c>
      <c r="AI984" s="74" t="n">
        <f aca="false">IF(U984&gt;0,AI983+1,0)</f>
        <v>1</v>
      </c>
      <c r="AJ984" s="74" t="n">
        <f aca="false">IF(G984&gt;0,AJ983+1,0)</f>
        <v>0</v>
      </c>
      <c r="AK984" s="74" t="n">
        <f aca="false">IF(G984&lt;=0,AK983+1,0)</f>
        <v>1</v>
      </c>
      <c r="AL984" s="74" t="n">
        <f aca="false">IF(K984&gt;0,AL983+1,0)</f>
        <v>0</v>
      </c>
      <c r="AM984" s="74" t="n">
        <f aca="false">IF(K984&lt;=0,AM983+1,0)</f>
        <v>1</v>
      </c>
    </row>
    <row r="985" customFormat="false" ht="15" hidden="false" customHeight="false" outlineLevel="0" collapsed="false">
      <c r="A985" s="61" t="n">
        <v>984</v>
      </c>
      <c r="B985" s="62" t="n">
        <v>43937.4805555556</v>
      </c>
      <c r="C985" s="63" t="n">
        <f aca="false">YEAR(B985)</f>
        <v>2020</v>
      </c>
      <c r="D985" s="32" t="s">
        <v>277</v>
      </c>
      <c r="E985" s="64" t="n">
        <v>8982.2</v>
      </c>
      <c r="F985" s="65" t="n">
        <v>0.0052</v>
      </c>
      <c r="G985" s="66" t="n">
        <v>46.70744</v>
      </c>
      <c r="H985" s="67" t="n">
        <f aca="false">E985+IF(D985="Long",1,-1)*G985</f>
        <v>9028.90744</v>
      </c>
      <c r="I985" s="68" t="n">
        <f aca="false">Assumptions!$B$58</f>
        <v>5.35750011455817</v>
      </c>
      <c r="J985" s="68" t="n">
        <f aca="false">INDEX(Yearly!$T$5:$T$22,MATCH(C985,Yearly!$A$5:$A$22,0))</f>
        <v>0.959552259323851</v>
      </c>
      <c r="K985" s="68" t="n">
        <f aca="false">G985-I985-J985</f>
        <v>40.390387626118</v>
      </c>
      <c r="L985" s="69" t="n">
        <f aca="false">(I985+J985)/Assumptions!$B$8</f>
        <v>0.000278542541602765</v>
      </c>
      <c r="M985" s="70" t="n">
        <f aca="false">F985-L985</f>
        <v>0.00492145745839724</v>
      </c>
      <c r="N985" s="71" t="n">
        <f aca="false">G985*Assumptions!$B$7</f>
        <v>367354.0156</v>
      </c>
      <c r="O985" s="71" t="n">
        <f aca="false">K985*Assumptions!$B$7</f>
        <v>317670.398679418</v>
      </c>
      <c r="P985" s="68" t="n">
        <f aca="false">P984+G985</f>
        <v>21329.194505</v>
      </c>
      <c r="Q985" s="68" t="n">
        <f aca="false">MAX(Q984,P985)</f>
        <v>21347.584085</v>
      </c>
      <c r="R985" s="68" t="n">
        <f aca="false">Q985-P985</f>
        <v>18.3895800000028</v>
      </c>
      <c r="S985" s="68" t="n">
        <f aca="false">S984+K985</f>
        <v>15336.3908320812</v>
      </c>
      <c r="T985" s="68" t="n">
        <f aca="false">MAX(T984,S985)</f>
        <v>15367.4145168289</v>
      </c>
      <c r="U985" s="68" t="n">
        <f aca="false">T985-S985</f>
        <v>31.0236847477645</v>
      </c>
      <c r="V985" s="70" t="n">
        <f aca="false">V984+F985</f>
        <v>3.03980000000001</v>
      </c>
      <c r="W985" s="70" t="n">
        <f aca="false">MAX(W984,V985)</f>
        <v>3.04190000000001</v>
      </c>
      <c r="X985" s="70" t="n">
        <f aca="false">W985-V985</f>
        <v>0.00209999999999999</v>
      </c>
      <c r="Y985" s="70" t="n">
        <f aca="false">Y984+M985</f>
        <v>2.77555480024786</v>
      </c>
      <c r="Z985" s="70" t="n">
        <f aca="false">MAX(Z984,Y985)</f>
        <v>2.77821188533106</v>
      </c>
      <c r="AA985" s="70" t="n">
        <f aca="false">Z985-Y985</f>
        <v>0.0026570850832055</v>
      </c>
      <c r="AB985" s="72" t="n">
        <f aca="false">AB984*(1+F985)</f>
        <v>17.8575358591731</v>
      </c>
      <c r="AC985" s="73" t="n">
        <f aca="false">MAX(AC984,AB985)</f>
        <v>17.8957963559503</v>
      </c>
      <c r="AD985" s="70" t="n">
        <f aca="false">1-AB985/AC985</f>
        <v>0.00213795999999988</v>
      </c>
      <c r="AE985" s="73" t="n">
        <f aca="false">AE984*(1+M985)</f>
        <v>13.7205185991989</v>
      </c>
      <c r="AF985" s="73" t="n">
        <f aca="false">MAX(AF984,AE985)</f>
        <v>13.7575868011149</v>
      </c>
      <c r="AG985" s="70" t="n">
        <f aca="false">1-AE985/AF985</f>
        <v>0.00269438255792054</v>
      </c>
      <c r="AH985" s="74" t="n">
        <f aca="false">IF(R985&gt;0,AH984+1,0)</f>
        <v>2</v>
      </c>
      <c r="AI985" s="74" t="n">
        <f aca="false">IF(U985&gt;0,AI984+1,0)</f>
        <v>2</v>
      </c>
      <c r="AJ985" s="74" t="n">
        <f aca="false">IF(G985&gt;0,AJ984+1,0)</f>
        <v>1</v>
      </c>
      <c r="AK985" s="74" t="n">
        <f aca="false">IF(G985&lt;=0,AK984+1,0)</f>
        <v>0</v>
      </c>
      <c r="AL985" s="74" t="n">
        <f aca="false">IF(K985&gt;0,AL984+1,0)</f>
        <v>1</v>
      </c>
      <c r="AM985" s="74" t="n">
        <f aca="false">IF(K985&lt;=0,AM984+1,0)</f>
        <v>0</v>
      </c>
    </row>
    <row r="986" customFormat="false" ht="15" hidden="false" customHeight="false" outlineLevel="0" collapsed="false">
      <c r="A986" s="61" t="n">
        <v>985</v>
      </c>
      <c r="B986" s="62" t="n">
        <v>43943.4479166667</v>
      </c>
      <c r="C986" s="63" t="n">
        <f aca="false">YEAR(B986)</f>
        <v>2020</v>
      </c>
      <c r="D986" s="32" t="s">
        <v>277</v>
      </c>
      <c r="E986" s="64" t="n">
        <v>9074.9</v>
      </c>
      <c r="F986" s="65" t="n">
        <v>0.0133</v>
      </c>
      <c r="G986" s="66" t="n">
        <v>120.69617</v>
      </c>
      <c r="H986" s="67" t="n">
        <f aca="false">E986+IF(D986="Long",1,-1)*G986</f>
        <v>9195.59617</v>
      </c>
      <c r="I986" s="68" t="n">
        <f aca="false">Assumptions!$B$58</f>
        <v>5.35750011455817</v>
      </c>
      <c r="J986" s="68" t="n">
        <f aca="false">INDEX(Yearly!$T$5:$T$22,MATCH(C986,Yearly!$A$5:$A$22,0))</f>
        <v>0.959552259323851</v>
      </c>
      <c r="K986" s="68" t="n">
        <f aca="false">G986-I986-J986</f>
        <v>114.379117626118</v>
      </c>
      <c r="L986" s="69" t="n">
        <f aca="false">(I986+J986)/Assumptions!$B$8</f>
        <v>0.000278542541602765</v>
      </c>
      <c r="M986" s="70" t="n">
        <f aca="false">F986-L986</f>
        <v>0.0130214574583972</v>
      </c>
      <c r="N986" s="71" t="n">
        <f aca="false">G986*Assumptions!$B$7</f>
        <v>949275.37705</v>
      </c>
      <c r="O986" s="71" t="n">
        <f aca="false">K986*Assumptions!$B$7</f>
        <v>899591.760129418</v>
      </c>
      <c r="P986" s="68" t="n">
        <f aca="false">P985+G986</f>
        <v>21449.890675</v>
      </c>
      <c r="Q986" s="68" t="n">
        <f aca="false">MAX(Q985,P986)</f>
        <v>21449.890675</v>
      </c>
      <c r="R986" s="68" t="n">
        <f aca="false">Q986-P986</f>
        <v>0</v>
      </c>
      <c r="S986" s="68" t="n">
        <f aca="false">S985+K986</f>
        <v>15450.7699497073</v>
      </c>
      <c r="T986" s="68" t="n">
        <f aca="false">MAX(T985,S986)</f>
        <v>15450.7699497073</v>
      </c>
      <c r="U986" s="68" t="n">
        <f aca="false">T986-S986</f>
        <v>0</v>
      </c>
      <c r="V986" s="70" t="n">
        <f aca="false">V985+F986</f>
        <v>3.05310000000001</v>
      </c>
      <c r="W986" s="70" t="n">
        <f aca="false">MAX(W985,V986)</f>
        <v>3.05310000000001</v>
      </c>
      <c r="X986" s="70" t="n">
        <f aca="false">W986-V986</f>
        <v>0</v>
      </c>
      <c r="Y986" s="70" t="n">
        <f aca="false">Y985+M986</f>
        <v>2.78857625770625</v>
      </c>
      <c r="Z986" s="70" t="n">
        <f aca="false">MAX(Z985,Y986)</f>
        <v>2.78857625770625</v>
      </c>
      <c r="AA986" s="70" t="n">
        <f aca="false">Z986-Y986</f>
        <v>0</v>
      </c>
      <c r="AB986" s="72" t="n">
        <f aca="false">AB985*(1+F986)</f>
        <v>18.0950410861001</v>
      </c>
      <c r="AC986" s="73" t="n">
        <f aca="false">MAX(AC985,AB986)</f>
        <v>18.0950410861001</v>
      </c>
      <c r="AD986" s="70" t="n">
        <f aca="false">1-AB986/AC986</f>
        <v>0</v>
      </c>
      <c r="AE986" s="73" t="n">
        <f aca="false">AE985*(1+M986)</f>
        <v>13.8991797484455</v>
      </c>
      <c r="AF986" s="73" t="n">
        <f aca="false">MAX(AF985,AE986)</f>
        <v>13.8991797484455</v>
      </c>
      <c r="AG986" s="70" t="n">
        <f aca="false">1-AE986/AF986</f>
        <v>0</v>
      </c>
      <c r="AH986" s="74" t="n">
        <f aca="false">IF(R986&gt;0,AH985+1,0)</f>
        <v>0</v>
      </c>
      <c r="AI986" s="74" t="n">
        <f aca="false">IF(U986&gt;0,AI985+1,0)</f>
        <v>0</v>
      </c>
      <c r="AJ986" s="74" t="n">
        <f aca="false">IF(G986&gt;0,AJ985+1,0)</f>
        <v>2</v>
      </c>
      <c r="AK986" s="74" t="n">
        <f aca="false">IF(G986&lt;=0,AK985+1,0)</f>
        <v>0</v>
      </c>
      <c r="AL986" s="74" t="n">
        <f aca="false">IF(K986&gt;0,AL985+1,0)</f>
        <v>2</v>
      </c>
      <c r="AM986" s="74" t="n">
        <f aca="false">IF(K986&lt;=0,AM985+1,0)</f>
        <v>0</v>
      </c>
    </row>
    <row r="987" customFormat="false" ht="15" hidden="false" customHeight="false" outlineLevel="0" collapsed="false">
      <c r="A987" s="61" t="n">
        <v>986</v>
      </c>
      <c r="B987" s="62" t="n">
        <v>43945.5201388889</v>
      </c>
      <c r="C987" s="63" t="n">
        <f aca="false">YEAR(B987)</f>
        <v>2020</v>
      </c>
      <c r="D987" s="32" t="s">
        <v>277</v>
      </c>
      <c r="E987" s="64" t="n">
        <v>9259.75</v>
      </c>
      <c r="F987" s="65" t="n">
        <v>-0.0124</v>
      </c>
      <c r="G987" s="66" t="n">
        <v>-114.8209</v>
      </c>
      <c r="H987" s="67" t="n">
        <f aca="false">E987+IF(D987="Long",1,-1)*G987</f>
        <v>9144.9291</v>
      </c>
      <c r="I987" s="68" t="n">
        <f aca="false">Assumptions!$B$58</f>
        <v>5.35750011455817</v>
      </c>
      <c r="J987" s="68" t="n">
        <f aca="false">INDEX(Yearly!$T$5:$T$22,MATCH(C987,Yearly!$A$5:$A$22,0))</f>
        <v>0.959552259323851</v>
      </c>
      <c r="K987" s="68" t="n">
        <f aca="false">G987-I987-J987</f>
        <v>-121.137952373882</v>
      </c>
      <c r="L987" s="69" t="n">
        <f aca="false">(I987+J987)/Assumptions!$B$8</f>
        <v>0.000278542541602765</v>
      </c>
      <c r="M987" s="70" t="n">
        <f aca="false">F987-L987</f>
        <v>-0.0126785425416028</v>
      </c>
      <c r="N987" s="71" t="n">
        <f aca="false">G987*Assumptions!$B$7</f>
        <v>-903066.3785</v>
      </c>
      <c r="O987" s="71" t="n">
        <f aca="false">K987*Assumptions!$B$7</f>
        <v>-952749.995420582</v>
      </c>
      <c r="P987" s="68" t="n">
        <f aca="false">P986+G987</f>
        <v>21335.069775</v>
      </c>
      <c r="Q987" s="68" t="n">
        <f aca="false">MAX(Q986,P987)</f>
        <v>21449.890675</v>
      </c>
      <c r="R987" s="68" t="n">
        <f aca="false">Q987-P987</f>
        <v>114.820899999999</v>
      </c>
      <c r="S987" s="68" t="n">
        <f aca="false">S986+K987</f>
        <v>15329.6319973334</v>
      </c>
      <c r="T987" s="68" t="n">
        <f aca="false">MAX(T986,S987)</f>
        <v>15450.7699497073</v>
      </c>
      <c r="U987" s="68" t="n">
        <f aca="false">T987-S987</f>
        <v>121.137952373881</v>
      </c>
      <c r="V987" s="70" t="n">
        <f aca="false">V986+F987</f>
        <v>3.04070000000001</v>
      </c>
      <c r="W987" s="70" t="n">
        <f aca="false">MAX(W986,V987)</f>
        <v>3.05310000000001</v>
      </c>
      <c r="X987" s="70" t="n">
        <f aca="false">W987-V987</f>
        <v>0.0124</v>
      </c>
      <c r="Y987" s="70" t="n">
        <f aca="false">Y986+M987</f>
        <v>2.77589771516465</v>
      </c>
      <c r="Z987" s="70" t="n">
        <f aca="false">MAX(Z986,Y987)</f>
        <v>2.78857625770625</v>
      </c>
      <c r="AA987" s="70" t="n">
        <f aca="false">Z987-Y987</f>
        <v>0.0126785425416029</v>
      </c>
      <c r="AB987" s="72" t="n">
        <f aca="false">AB986*(1+F987)</f>
        <v>17.8706625766325</v>
      </c>
      <c r="AC987" s="73" t="n">
        <f aca="false">MAX(AC986,AB987)</f>
        <v>18.0950410861001</v>
      </c>
      <c r="AD987" s="70" t="n">
        <f aca="false">1-AB987/AC987</f>
        <v>0.0124</v>
      </c>
      <c r="AE987" s="73" t="n">
        <f aca="false">AE986*(1+M987)</f>
        <v>13.7229584067115</v>
      </c>
      <c r="AF987" s="73" t="n">
        <f aca="false">MAX(AF986,AE987)</f>
        <v>13.8991797484455</v>
      </c>
      <c r="AG987" s="70" t="n">
        <f aca="false">1-AE987/AF987</f>
        <v>0.0126785425416027</v>
      </c>
      <c r="AH987" s="74" t="n">
        <f aca="false">IF(R987&gt;0,AH986+1,0)</f>
        <v>1</v>
      </c>
      <c r="AI987" s="74" t="n">
        <f aca="false">IF(U987&gt;0,AI986+1,0)</f>
        <v>1</v>
      </c>
      <c r="AJ987" s="74" t="n">
        <f aca="false">IF(G987&gt;0,AJ986+1,0)</f>
        <v>0</v>
      </c>
      <c r="AK987" s="74" t="n">
        <f aca="false">IF(G987&lt;=0,AK986+1,0)</f>
        <v>1</v>
      </c>
      <c r="AL987" s="74" t="n">
        <f aca="false">IF(K987&gt;0,AL986+1,0)</f>
        <v>0</v>
      </c>
      <c r="AM987" s="74" t="n">
        <f aca="false">IF(K987&lt;=0,AM986+1,0)</f>
        <v>1</v>
      </c>
    </row>
    <row r="988" customFormat="false" ht="15" hidden="false" customHeight="false" outlineLevel="0" collapsed="false">
      <c r="A988" s="61" t="n">
        <v>987</v>
      </c>
      <c r="B988" s="62" t="n">
        <v>43948.40625</v>
      </c>
      <c r="C988" s="63" t="n">
        <f aca="false">YEAR(B988)</f>
        <v>2020</v>
      </c>
      <c r="D988" s="32" t="s">
        <v>277</v>
      </c>
      <c r="E988" s="64" t="n">
        <v>9332.95</v>
      </c>
      <c r="F988" s="65" t="n">
        <v>0.0089</v>
      </c>
      <c r="G988" s="66" t="n">
        <v>83.063255</v>
      </c>
      <c r="H988" s="67" t="n">
        <f aca="false">E988+IF(D988="Long",1,-1)*G988</f>
        <v>9416.013255</v>
      </c>
      <c r="I988" s="68" t="n">
        <f aca="false">Assumptions!$B$58</f>
        <v>5.35750011455817</v>
      </c>
      <c r="J988" s="68" t="n">
        <f aca="false">INDEX(Yearly!$T$5:$T$22,MATCH(C988,Yearly!$A$5:$A$22,0))</f>
        <v>0.959552259323851</v>
      </c>
      <c r="K988" s="68" t="n">
        <f aca="false">G988-I988-J988</f>
        <v>76.746202626118</v>
      </c>
      <c r="L988" s="69" t="n">
        <f aca="false">(I988+J988)/Assumptions!$B$8</f>
        <v>0.000278542541602765</v>
      </c>
      <c r="M988" s="70" t="n">
        <f aca="false">F988-L988</f>
        <v>0.00862145745839724</v>
      </c>
      <c r="N988" s="71" t="n">
        <f aca="false">G988*Assumptions!$B$7</f>
        <v>653292.500575</v>
      </c>
      <c r="O988" s="71" t="n">
        <f aca="false">K988*Assumptions!$B$7</f>
        <v>603608.883654418</v>
      </c>
      <c r="P988" s="68" t="n">
        <f aca="false">P987+G988</f>
        <v>21418.13303</v>
      </c>
      <c r="Q988" s="68" t="n">
        <f aca="false">MAX(Q987,P988)</f>
        <v>21449.890675</v>
      </c>
      <c r="R988" s="68" t="n">
        <f aca="false">Q988-P988</f>
        <v>31.7576449999979</v>
      </c>
      <c r="S988" s="68" t="n">
        <f aca="false">S987+K988</f>
        <v>15406.3781999595</v>
      </c>
      <c r="T988" s="68" t="n">
        <f aca="false">MAX(T987,S988)</f>
        <v>15450.7699497073</v>
      </c>
      <c r="U988" s="68" t="n">
        <f aca="false">T988-S988</f>
        <v>44.3917497477632</v>
      </c>
      <c r="V988" s="70" t="n">
        <f aca="false">V987+F988</f>
        <v>3.04960000000001</v>
      </c>
      <c r="W988" s="70" t="n">
        <f aca="false">MAX(W987,V988)</f>
        <v>3.05310000000001</v>
      </c>
      <c r="X988" s="70" t="n">
        <f aca="false">W988-V988</f>
        <v>0.00349999999999984</v>
      </c>
      <c r="Y988" s="70" t="n">
        <f aca="false">Y987+M988</f>
        <v>2.78451917262305</v>
      </c>
      <c r="Z988" s="70" t="n">
        <f aca="false">MAX(Z987,Y988)</f>
        <v>2.78857625770625</v>
      </c>
      <c r="AA988" s="70" t="n">
        <f aca="false">Z988-Y988</f>
        <v>0.00405708508320579</v>
      </c>
      <c r="AB988" s="72" t="n">
        <f aca="false">AB987*(1+F988)</f>
        <v>18.0297114735645</v>
      </c>
      <c r="AC988" s="73" t="n">
        <f aca="false">MAX(AC987,AB988)</f>
        <v>18.0950410861001</v>
      </c>
      <c r="AD988" s="70" t="n">
        <f aca="false">1-AB988/AC988</f>
        <v>0.00361036000000003</v>
      </c>
      <c r="AE988" s="73" t="n">
        <f aca="false">AE987*(1+M988)</f>
        <v>13.8412703088183</v>
      </c>
      <c r="AF988" s="73" t="n">
        <f aca="false">MAX(AF987,AE988)</f>
        <v>13.8991797484455</v>
      </c>
      <c r="AG988" s="70" t="n">
        <f aca="false">1-AE988/AF988</f>
        <v>0.00416639259836249</v>
      </c>
      <c r="AH988" s="74" t="n">
        <f aca="false">IF(R988&gt;0,AH987+1,0)</f>
        <v>2</v>
      </c>
      <c r="AI988" s="74" t="n">
        <f aca="false">IF(U988&gt;0,AI987+1,0)</f>
        <v>2</v>
      </c>
      <c r="AJ988" s="74" t="n">
        <f aca="false">IF(G988&gt;0,AJ987+1,0)</f>
        <v>1</v>
      </c>
      <c r="AK988" s="74" t="n">
        <f aca="false">IF(G988&lt;=0,AK987+1,0)</f>
        <v>0</v>
      </c>
      <c r="AL988" s="74" t="n">
        <f aca="false">IF(K988&gt;0,AL987+1,0)</f>
        <v>1</v>
      </c>
      <c r="AM988" s="74" t="n">
        <f aca="false">IF(K988&lt;=0,AM987+1,0)</f>
        <v>0</v>
      </c>
    </row>
    <row r="989" customFormat="false" ht="15" hidden="false" customHeight="false" outlineLevel="0" collapsed="false">
      <c r="A989" s="61" t="n">
        <v>988</v>
      </c>
      <c r="B989" s="62" t="n">
        <v>43959.40625</v>
      </c>
      <c r="C989" s="63" t="n">
        <f aca="false">YEAR(B989)</f>
        <v>2020</v>
      </c>
      <c r="D989" s="32" t="s">
        <v>277</v>
      </c>
      <c r="E989" s="64" t="n">
        <v>9331.85</v>
      </c>
      <c r="F989" s="65" t="n">
        <v>-0.0039</v>
      </c>
      <c r="G989" s="66" t="n">
        <v>-36.394215</v>
      </c>
      <c r="H989" s="67" t="n">
        <f aca="false">E989+IF(D989="Long",1,-1)*G989</f>
        <v>9295.455785</v>
      </c>
      <c r="I989" s="68" t="n">
        <f aca="false">Assumptions!$B$58</f>
        <v>5.35750011455817</v>
      </c>
      <c r="J989" s="68" t="n">
        <f aca="false">INDEX(Yearly!$T$5:$T$22,MATCH(C989,Yearly!$A$5:$A$22,0))</f>
        <v>0.959552259323851</v>
      </c>
      <c r="K989" s="68" t="n">
        <f aca="false">G989-I989-J989</f>
        <v>-42.711267373882</v>
      </c>
      <c r="L989" s="69" t="n">
        <f aca="false">(I989+J989)/Assumptions!$B$8</f>
        <v>0.000278542541602765</v>
      </c>
      <c r="M989" s="70" t="n">
        <f aca="false">F989-L989</f>
        <v>-0.00417854254160277</v>
      </c>
      <c r="N989" s="71" t="n">
        <f aca="false">G989*Assumptions!$B$7</f>
        <v>-286240.500975</v>
      </c>
      <c r="O989" s="71" t="n">
        <f aca="false">K989*Assumptions!$B$7</f>
        <v>-335924.117895582</v>
      </c>
      <c r="P989" s="68" t="n">
        <f aca="false">P988+G989</f>
        <v>21381.738815</v>
      </c>
      <c r="Q989" s="68" t="n">
        <f aca="false">MAX(Q988,P989)</f>
        <v>21449.890675</v>
      </c>
      <c r="R989" s="68" t="n">
        <f aca="false">Q989-P989</f>
        <v>68.1518599999981</v>
      </c>
      <c r="S989" s="68" t="n">
        <f aca="false">S988+K989</f>
        <v>15363.6669325856</v>
      </c>
      <c r="T989" s="68" t="n">
        <f aca="false">MAX(T988,S989)</f>
        <v>15450.7699497073</v>
      </c>
      <c r="U989" s="68" t="n">
        <f aca="false">T989-S989</f>
        <v>87.1030171216444</v>
      </c>
      <c r="V989" s="70" t="n">
        <f aca="false">V988+F989</f>
        <v>3.04570000000001</v>
      </c>
      <c r="W989" s="70" t="n">
        <f aca="false">MAX(W988,V989)</f>
        <v>3.05310000000001</v>
      </c>
      <c r="X989" s="70" t="n">
        <f aca="false">W989-V989</f>
        <v>0.00739999999999963</v>
      </c>
      <c r="Y989" s="70" t="n">
        <f aca="false">Y988+M989</f>
        <v>2.78034063008145</v>
      </c>
      <c r="Z989" s="70" t="n">
        <f aca="false">MAX(Z988,Y989)</f>
        <v>2.78857625770625</v>
      </c>
      <c r="AA989" s="70" t="n">
        <f aca="false">Z989-Y989</f>
        <v>0.00823562762480856</v>
      </c>
      <c r="AB989" s="72" t="n">
        <f aca="false">AB988*(1+F989)</f>
        <v>17.9593955988176</v>
      </c>
      <c r="AC989" s="73" t="n">
        <f aca="false">MAX(AC988,AB989)</f>
        <v>18.0950410861001</v>
      </c>
      <c r="AD989" s="70" t="n">
        <f aca="false">1-AB989/AC989</f>
        <v>0.00749627959600019</v>
      </c>
      <c r="AE989" s="73" t="n">
        <f aca="false">AE988*(1+M989)</f>
        <v>13.7834339720031</v>
      </c>
      <c r="AF989" s="73" t="n">
        <f aca="false">MAX(AF988,AE989)</f>
        <v>13.8991797484455</v>
      </c>
      <c r="AG989" s="70" t="n">
        <f aca="false">1-AE989/AF989</f>
        <v>0.00832752569124795</v>
      </c>
      <c r="AH989" s="74" t="n">
        <f aca="false">IF(R989&gt;0,AH988+1,0)</f>
        <v>3</v>
      </c>
      <c r="AI989" s="74" t="n">
        <f aca="false">IF(U989&gt;0,AI988+1,0)</f>
        <v>3</v>
      </c>
      <c r="AJ989" s="74" t="n">
        <f aca="false">IF(G989&gt;0,AJ988+1,0)</f>
        <v>0</v>
      </c>
      <c r="AK989" s="74" t="n">
        <f aca="false">IF(G989&lt;=0,AK988+1,0)</f>
        <v>1</v>
      </c>
      <c r="AL989" s="74" t="n">
        <f aca="false">IF(K989&gt;0,AL988+1,0)</f>
        <v>0</v>
      </c>
      <c r="AM989" s="74" t="n">
        <f aca="false">IF(K989&lt;=0,AM988+1,0)</f>
        <v>1</v>
      </c>
    </row>
    <row r="990" customFormat="false" ht="15" hidden="false" customHeight="false" outlineLevel="0" collapsed="false">
      <c r="A990" s="61" t="n">
        <v>989</v>
      </c>
      <c r="B990" s="62" t="n">
        <v>43962.40625</v>
      </c>
      <c r="C990" s="63" t="n">
        <f aca="false">YEAR(B990)</f>
        <v>2020</v>
      </c>
      <c r="D990" s="32" t="s">
        <v>277</v>
      </c>
      <c r="E990" s="64" t="n">
        <v>9422.55</v>
      </c>
      <c r="F990" s="65" t="n">
        <v>-0.0138</v>
      </c>
      <c r="G990" s="66" t="n">
        <v>-130.03119</v>
      </c>
      <c r="H990" s="67" t="n">
        <f aca="false">E990+IF(D990="Long",1,-1)*G990</f>
        <v>9292.51881</v>
      </c>
      <c r="I990" s="68" t="n">
        <f aca="false">Assumptions!$B$58</f>
        <v>5.35750011455817</v>
      </c>
      <c r="J990" s="68" t="n">
        <f aca="false">INDEX(Yearly!$T$5:$T$22,MATCH(C990,Yearly!$A$5:$A$22,0))</f>
        <v>0.959552259323851</v>
      </c>
      <c r="K990" s="68" t="n">
        <f aca="false">G990-I990-J990</f>
        <v>-136.348242373882</v>
      </c>
      <c r="L990" s="69" t="n">
        <f aca="false">(I990+J990)/Assumptions!$B$8</f>
        <v>0.000278542541602765</v>
      </c>
      <c r="M990" s="70" t="n">
        <f aca="false">F990-L990</f>
        <v>-0.0140785425416028</v>
      </c>
      <c r="N990" s="71" t="n">
        <f aca="false">G990*Assumptions!$B$7</f>
        <v>-1022695.30935</v>
      </c>
      <c r="O990" s="71" t="n">
        <f aca="false">K990*Assumptions!$B$7</f>
        <v>-1072378.92627058</v>
      </c>
      <c r="P990" s="68" t="n">
        <f aca="false">P989+G990</f>
        <v>21251.707625</v>
      </c>
      <c r="Q990" s="68" t="n">
        <f aca="false">MAX(Q989,P990)</f>
        <v>21449.890675</v>
      </c>
      <c r="R990" s="68" t="n">
        <f aca="false">Q990-P990</f>
        <v>198.18305</v>
      </c>
      <c r="S990" s="68" t="n">
        <f aca="false">S989+K990</f>
        <v>15227.3186902118</v>
      </c>
      <c r="T990" s="68" t="n">
        <f aca="false">MAX(T989,S990)</f>
        <v>15450.7699497073</v>
      </c>
      <c r="U990" s="68" t="n">
        <f aca="false">T990-S990</f>
        <v>223.451259495527</v>
      </c>
      <c r="V990" s="70" t="n">
        <f aca="false">V989+F990</f>
        <v>3.03190000000001</v>
      </c>
      <c r="W990" s="70" t="n">
        <f aca="false">MAX(W989,V990)</f>
        <v>3.05310000000001</v>
      </c>
      <c r="X990" s="70" t="n">
        <f aca="false">W990-V990</f>
        <v>0.0211999999999994</v>
      </c>
      <c r="Y990" s="70" t="n">
        <f aca="false">Y989+M990</f>
        <v>2.76626208753984</v>
      </c>
      <c r="Z990" s="70" t="n">
        <f aca="false">MAX(Z989,Y990)</f>
        <v>2.78857625770625</v>
      </c>
      <c r="AA990" s="70" t="n">
        <f aca="false">Z990-Y990</f>
        <v>0.0223141701664114</v>
      </c>
      <c r="AB990" s="72" t="n">
        <f aca="false">AB989*(1+F990)</f>
        <v>17.7115559395539</v>
      </c>
      <c r="AC990" s="73" t="n">
        <f aca="false">MAX(AC989,AB990)</f>
        <v>18.0950410861001</v>
      </c>
      <c r="AD990" s="70" t="n">
        <f aca="false">1-AB990/AC990</f>
        <v>0.0211928309375753</v>
      </c>
      <c r="AE990" s="73" t="n">
        <f aca="false">AE989*(1+M990)</f>
        <v>13.5893833104588</v>
      </c>
      <c r="AF990" s="73" t="n">
        <f aca="false">MAX(AF989,AE990)</f>
        <v>13.8991797484455</v>
      </c>
      <c r="AG990" s="70" t="n">
        <f aca="false">1-AE990/AF990</f>
        <v>0.0222888288081402</v>
      </c>
      <c r="AH990" s="74" t="n">
        <f aca="false">IF(R990&gt;0,AH989+1,0)</f>
        <v>4</v>
      </c>
      <c r="AI990" s="74" t="n">
        <f aca="false">IF(U990&gt;0,AI989+1,0)</f>
        <v>4</v>
      </c>
      <c r="AJ990" s="74" t="n">
        <f aca="false">IF(G990&gt;0,AJ989+1,0)</f>
        <v>0</v>
      </c>
      <c r="AK990" s="74" t="n">
        <f aca="false">IF(G990&lt;=0,AK989+1,0)</f>
        <v>2</v>
      </c>
      <c r="AL990" s="74" t="n">
        <f aca="false">IF(K990&gt;0,AL989+1,0)</f>
        <v>0</v>
      </c>
      <c r="AM990" s="74" t="n">
        <f aca="false">IF(K990&lt;=0,AM989+1,0)</f>
        <v>2</v>
      </c>
    </row>
    <row r="991" customFormat="false" ht="15" hidden="false" customHeight="false" outlineLevel="0" collapsed="false">
      <c r="A991" s="61" t="n">
        <v>990</v>
      </c>
      <c r="B991" s="62" t="n">
        <v>43964.40625</v>
      </c>
      <c r="C991" s="63" t="n">
        <f aca="false">YEAR(B991)</f>
        <v>2020</v>
      </c>
      <c r="D991" s="32" t="s">
        <v>277</v>
      </c>
      <c r="E991" s="64" t="n">
        <v>9376.95</v>
      </c>
      <c r="F991" s="65" t="n">
        <v>-0.0104</v>
      </c>
      <c r="G991" s="66" t="n">
        <v>-97.52028</v>
      </c>
      <c r="H991" s="67" t="n">
        <f aca="false">E991+IF(D991="Long",1,-1)*G991</f>
        <v>9279.42972</v>
      </c>
      <c r="I991" s="68" t="n">
        <f aca="false">Assumptions!$B$58</f>
        <v>5.35750011455817</v>
      </c>
      <c r="J991" s="68" t="n">
        <f aca="false">INDEX(Yearly!$T$5:$T$22,MATCH(C991,Yearly!$A$5:$A$22,0))</f>
        <v>0.959552259323851</v>
      </c>
      <c r="K991" s="68" t="n">
        <f aca="false">G991-I991-J991</f>
        <v>-103.837332373882</v>
      </c>
      <c r="L991" s="69" t="n">
        <f aca="false">(I991+J991)/Assumptions!$B$8</f>
        <v>0.000278542541602765</v>
      </c>
      <c r="M991" s="70" t="n">
        <f aca="false">F991-L991</f>
        <v>-0.0106785425416028</v>
      </c>
      <c r="N991" s="71" t="n">
        <f aca="false">G991*Assumptions!$B$7</f>
        <v>-766997.0022</v>
      </c>
      <c r="O991" s="71" t="n">
        <f aca="false">K991*Assumptions!$B$7</f>
        <v>-816680.619120582</v>
      </c>
      <c r="P991" s="68" t="n">
        <f aca="false">P990+G991</f>
        <v>21154.187345</v>
      </c>
      <c r="Q991" s="68" t="n">
        <f aca="false">MAX(Q990,P991)</f>
        <v>21449.890675</v>
      </c>
      <c r="R991" s="68" t="n">
        <f aca="false">Q991-P991</f>
        <v>295.70333</v>
      </c>
      <c r="S991" s="68" t="n">
        <f aca="false">S990+K991</f>
        <v>15123.4813578379</v>
      </c>
      <c r="T991" s="68" t="n">
        <f aca="false">MAX(T990,S991)</f>
        <v>15450.7699497073</v>
      </c>
      <c r="U991" s="68" t="n">
        <f aca="false">T991-S991</f>
        <v>327.288591869408</v>
      </c>
      <c r="V991" s="70" t="n">
        <f aca="false">V990+F991</f>
        <v>3.02150000000001</v>
      </c>
      <c r="W991" s="70" t="n">
        <f aca="false">MAX(W990,V991)</f>
        <v>3.05310000000001</v>
      </c>
      <c r="X991" s="70" t="n">
        <f aca="false">W991-V991</f>
        <v>0.0315999999999996</v>
      </c>
      <c r="Y991" s="70" t="n">
        <f aca="false">Y990+M991</f>
        <v>2.75558354499824</v>
      </c>
      <c r="Z991" s="70" t="n">
        <f aca="false">MAX(Z990,Y991)</f>
        <v>2.78857625770625</v>
      </c>
      <c r="AA991" s="70" t="n">
        <f aca="false">Z991-Y991</f>
        <v>0.0329927127080141</v>
      </c>
      <c r="AB991" s="72" t="n">
        <f aca="false">AB990*(1+F991)</f>
        <v>17.5273557577826</v>
      </c>
      <c r="AC991" s="73" t="n">
        <f aca="false">MAX(AC990,AB991)</f>
        <v>18.0950410861001</v>
      </c>
      <c r="AD991" s="70" t="n">
        <f aca="false">1-AB991/AC991</f>
        <v>0.0313724254958244</v>
      </c>
      <c r="AE991" s="73" t="n">
        <f aca="false">AE990*(1+M991)</f>
        <v>13.444268502664</v>
      </c>
      <c r="AF991" s="73" t="n">
        <f aca="false">MAX(AF990,AE991)</f>
        <v>13.8991797484455</v>
      </c>
      <c r="AG991" s="70" t="n">
        <f aca="false">1-AE991/AF991</f>
        <v>0.0327293591431127</v>
      </c>
      <c r="AH991" s="74" t="n">
        <f aca="false">IF(R991&gt;0,AH990+1,0)</f>
        <v>5</v>
      </c>
      <c r="AI991" s="74" t="n">
        <f aca="false">IF(U991&gt;0,AI990+1,0)</f>
        <v>5</v>
      </c>
      <c r="AJ991" s="74" t="n">
        <f aca="false">IF(G991&gt;0,AJ990+1,0)</f>
        <v>0</v>
      </c>
      <c r="AK991" s="74" t="n">
        <f aca="false">IF(G991&lt;=0,AK990+1,0)</f>
        <v>3</v>
      </c>
      <c r="AL991" s="74" t="n">
        <f aca="false">IF(K991&gt;0,AL990+1,0)</f>
        <v>0</v>
      </c>
      <c r="AM991" s="74" t="n">
        <f aca="false">IF(K991&lt;=0,AM990+1,0)</f>
        <v>3</v>
      </c>
    </row>
    <row r="992" customFormat="false" ht="15" hidden="false" customHeight="false" outlineLevel="0" collapsed="false">
      <c r="A992" s="61" t="n">
        <v>991</v>
      </c>
      <c r="B992" s="62" t="n">
        <v>43971.6145833333</v>
      </c>
      <c r="C992" s="63" t="n">
        <f aca="false">YEAR(B992)</f>
        <v>2020</v>
      </c>
      <c r="D992" s="32" t="s">
        <v>277</v>
      </c>
      <c r="E992" s="64" t="n">
        <v>9061.65</v>
      </c>
      <c r="F992" s="65" t="n">
        <v>-0.0068</v>
      </c>
      <c r="G992" s="66" t="n">
        <v>-61.61922</v>
      </c>
      <c r="H992" s="67" t="n">
        <f aca="false">E992+IF(D992="Long",1,-1)*G992</f>
        <v>9000.03078</v>
      </c>
      <c r="I992" s="68" t="n">
        <f aca="false">Assumptions!$B$58</f>
        <v>5.35750011455817</v>
      </c>
      <c r="J992" s="68" t="n">
        <f aca="false">INDEX(Yearly!$T$5:$T$22,MATCH(C992,Yearly!$A$5:$A$22,0))</f>
        <v>0.959552259323851</v>
      </c>
      <c r="K992" s="68" t="n">
        <f aca="false">G992-I992-J992</f>
        <v>-67.936272373882</v>
      </c>
      <c r="L992" s="69" t="n">
        <f aca="false">(I992+J992)/Assumptions!$B$8</f>
        <v>0.000278542541602765</v>
      </c>
      <c r="M992" s="70" t="n">
        <f aca="false">F992-L992</f>
        <v>-0.00707854254160276</v>
      </c>
      <c r="N992" s="71" t="n">
        <f aca="false">G992*Assumptions!$B$7</f>
        <v>-484635.1653</v>
      </c>
      <c r="O992" s="71" t="n">
        <f aca="false">K992*Assumptions!$B$7</f>
        <v>-534318.782220582</v>
      </c>
      <c r="P992" s="68" t="n">
        <f aca="false">P991+G992</f>
        <v>21092.568125</v>
      </c>
      <c r="Q992" s="68" t="n">
        <f aca="false">MAX(Q991,P992)</f>
        <v>21449.890675</v>
      </c>
      <c r="R992" s="68" t="n">
        <f aca="false">Q992-P992</f>
        <v>357.322550000001</v>
      </c>
      <c r="S992" s="68" t="n">
        <f aca="false">S991+K992</f>
        <v>15055.545085464</v>
      </c>
      <c r="T992" s="68" t="n">
        <f aca="false">MAX(T991,S992)</f>
        <v>15450.7699497073</v>
      </c>
      <c r="U992" s="68" t="n">
        <f aca="false">T992-S992</f>
        <v>395.22486424329</v>
      </c>
      <c r="V992" s="70" t="n">
        <f aca="false">V991+F992</f>
        <v>3.01470000000001</v>
      </c>
      <c r="W992" s="70" t="n">
        <f aca="false">MAX(W991,V992)</f>
        <v>3.05310000000001</v>
      </c>
      <c r="X992" s="70" t="n">
        <f aca="false">W992-V992</f>
        <v>0.0383999999999998</v>
      </c>
      <c r="Y992" s="70" t="n">
        <f aca="false">Y991+M992</f>
        <v>2.74850500245664</v>
      </c>
      <c r="Z992" s="70" t="n">
        <f aca="false">MAX(Z991,Y992)</f>
        <v>2.78857625770625</v>
      </c>
      <c r="AA992" s="70" t="n">
        <f aca="false">Z992-Y992</f>
        <v>0.0400712552496167</v>
      </c>
      <c r="AB992" s="72" t="n">
        <f aca="false">AB991*(1+F992)</f>
        <v>17.4081697386297</v>
      </c>
      <c r="AC992" s="73" t="n">
        <f aca="false">MAX(AC991,AB992)</f>
        <v>18.0950410861001</v>
      </c>
      <c r="AD992" s="70" t="n">
        <f aca="false">1-AB992/AC992</f>
        <v>0.0379590930024529</v>
      </c>
      <c r="AE992" s="73" t="n">
        <f aca="false">AE991*(1+M992)</f>
        <v>13.3491026761271</v>
      </c>
      <c r="AF992" s="73" t="n">
        <f aca="false">MAX(AF991,AE992)</f>
        <v>13.8991797484455</v>
      </c>
      <c r="AG992" s="70" t="n">
        <f aca="false">1-AE992/AF992</f>
        <v>0.0395762255236616</v>
      </c>
      <c r="AH992" s="74" t="n">
        <f aca="false">IF(R992&gt;0,AH991+1,0)</f>
        <v>6</v>
      </c>
      <c r="AI992" s="74" t="n">
        <f aca="false">IF(U992&gt;0,AI991+1,0)</f>
        <v>6</v>
      </c>
      <c r="AJ992" s="74" t="n">
        <f aca="false">IF(G992&gt;0,AJ991+1,0)</f>
        <v>0</v>
      </c>
      <c r="AK992" s="74" t="n">
        <f aca="false">IF(G992&lt;=0,AK991+1,0)</f>
        <v>4</v>
      </c>
      <c r="AL992" s="74" t="n">
        <f aca="false">IF(K992&gt;0,AL991+1,0)</f>
        <v>0</v>
      </c>
      <c r="AM992" s="74" t="n">
        <f aca="false">IF(K992&lt;=0,AM991+1,0)</f>
        <v>4</v>
      </c>
    </row>
    <row r="993" customFormat="false" ht="15" hidden="false" customHeight="false" outlineLevel="0" collapsed="false">
      <c r="A993" s="61" t="n">
        <v>992</v>
      </c>
      <c r="B993" s="62" t="n">
        <v>43973.4479166667</v>
      </c>
      <c r="C993" s="63" t="n">
        <f aca="false">YEAR(B993)</f>
        <v>2020</v>
      </c>
      <c r="D993" s="32" t="s">
        <v>276</v>
      </c>
      <c r="E993" s="64" t="n">
        <v>8999.7</v>
      </c>
      <c r="F993" s="65" t="n">
        <v>-0.0118</v>
      </c>
      <c r="G993" s="66" t="n">
        <v>-106.19646</v>
      </c>
      <c r="H993" s="67" t="n">
        <f aca="false">E993+IF(D993="Long",1,-1)*G993</f>
        <v>9105.89646</v>
      </c>
      <c r="I993" s="68" t="n">
        <f aca="false">Assumptions!$B$58</f>
        <v>5.35750011455817</v>
      </c>
      <c r="J993" s="68" t="n">
        <f aca="false">INDEX(Yearly!$T$5:$T$22,MATCH(C993,Yearly!$A$5:$A$22,0))</f>
        <v>0.959552259323851</v>
      </c>
      <c r="K993" s="68" t="n">
        <f aca="false">G993-I993-J993</f>
        <v>-112.513512373882</v>
      </c>
      <c r="L993" s="69" t="n">
        <f aca="false">(I993+J993)/Assumptions!$B$8</f>
        <v>0.000278542541602765</v>
      </c>
      <c r="M993" s="70" t="n">
        <f aca="false">F993-L993</f>
        <v>-0.0120785425416028</v>
      </c>
      <c r="N993" s="71" t="n">
        <f aca="false">G993*Assumptions!$B$7</f>
        <v>-835235.1579</v>
      </c>
      <c r="O993" s="71" t="n">
        <f aca="false">K993*Assumptions!$B$7</f>
        <v>-884918.774820582</v>
      </c>
      <c r="P993" s="68" t="n">
        <f aca="false">P992+G993</f>
        <v>20986.371665</v>
      </c>
      <c r="Q993" s="68" t="n">
        <f aca="false">MAX(Q992,P993)</f>
        <v>21449.890675</v>
      </c>
      <c r="R993" s="68" t="n">
        <f aca="false">Q993-P993</f>
        <v>463.51901</v>
      </c>
      <c r="S993" s="68" t="n">
        <f aca="false">S992+K993</f>
        <v>14943.0315730901</v>
      </c>
      <c r="T993" s="68" t="n">
        <f aca="false">MAX(T992,S993)</f>
        <v>15450.7699497073</v>
      </c>
      <c r="U993" s="68" t="n">
        <f aca="false">T993-S993</f>
        <v>507.738376617172</v>
      </c>
      <c r="V993" s="70" t="n">
        <f aca="false">V992+F993</f>
        <v>3.00290000000001</v>
      </c>
      <c r="W993" s="70" t="n">
        <f aca="false">MAX(W992,V993)</f>
        <v>3.05310000000001</v>
      </c>
      <c r="X993" s="70" t="n">
        <f aca="false">W993-V993</f>
        <v>0.0501999999999998</v>
      </c>
      <c r="Y993" s="70" t="n">
        <f aca="false">Y992+M993</f>
        <v>2.73642645991503</v>
      </c>
      <c r="Z993" s="70" t="n">
        <f aca="false">MAX(Z992,Y993)</f>
        <v>2.78857625770625</v>
      </c>
      <c r="AA993" s="70" t="n">
        <f aca="false">Z993-Y993</f>
        <v>0.0521497977912193</v>
      </c>
      <c r="AB993" s="72" t="n">
        <f aca="false">AB992*(1+F993)</f>
        <v>17.2027533357138</v>
      </c>
      <c r="AC993" s="73" t="n">
        <f aca="false">MAX(AC992,AB993)</f>
        <v>18.0950410861001</v>
      </c>
      <c r="AD993" s="70" t="n">
        <f aca="false">1-AB993/AC993</f>
        <v>0.049311175705024</v>
      </c>
      <c r="AE993" s="73" t="n">
        <f aca="false">AE992*(1+M993)</f>
        <v>13.1878649715613</v>
      </c>
      <c r="AF993" s="73" t="n">
        <f aca="false">MAX(AF992,AE993)</f>
        <v>13.8991797484455</v>
      </c>
      <c r="AG993" s="70" t="n">
        <f aca="false">1-AE993/AF993</f>
        <v>0.0511767449416408</v>
      </c>
      <c r="AH993" s="74" t="n">
        <f aca="false">IF(R993&gt;0,AH992+1,0)</f>
        <v>7</v>
      </c>
      <c r="AI993" s="74" t="n">
        <f aca="false">IF(U993&gt;0,AI992+1,0)</f>
        <v>7</v>
      </c>
      <c r="AJ993" s="74" t="n">
        <f aca="false">IF(G993&gt;0,AJ992+1,0)</f>
        <v>0</v>
      </c>
      <c r="AK993" s="74" t="n">
        <f aca="false">IF(G993&lt;=0,AK992+1,0)</f>
        <v>5</v>
      </c>
      <c r="AL993" s="74" t="n">
        <f aca="false">IF(K993&gt;0,AL992+1,0)</f>
        <v>0</v>
      </c>
      <c r="AM993" s="74" t="n">
        <f aca="false">IF(K993&lt;=0,AM992+1,0)</f>
        <v>5</v>
      </c>
    </row>
    <row r="994" customFormat="false" ht="15" hidden="false" customHeight="false" outlineLevel="0" collapsed="false">
      <c r="A994" s="61" t="n">
        <v>993</v>
      </c>
      <c r="B994" s="62" t="n">
        <v>43977.3854166667</v>
      </c>
      <c r="C994" s="63" t="n">
        <f aca="false">YEAR(B994)</f>
        <v>2020</v>
      </c>
      <c r="D994" s="32" t="s">
        <v>277</v>
      </c>
      <c r="E994" s="64" t="n">
        <v>9106.25</v>
      </c>
      <c r="F994" s="65" t="n">
        <v>-0.0064</v>
      </c>
      <c r="G994" s="66" t="n">
        <v>-58.28</v>
      </c>
      <c r="H994" s="67" t="n">
        <f aca="false">E994+IF(D994="Long",1,-1)*G994</f>
        <v>9047.97</v>
      </c>
      <c r="I994" s="68" t="n">
        <f aca="false">Assumptions!$B$58</f>
        <v>5.35750011455817</v>
      </c>
      <c r="J994" s="68" t="n">
        <f aca="false">INDEX(Yearly!$T$5:$T$22,MATCH(C994,Yearly!$A$5:$A$22,0))</f>
        <v>0.959552259323851</v>
      </c>
      <c r="K994" s="68" t="n">
        <f aca="false">G994-I994-J994</f>
        <v>-64.597052373882</v>
      </c>
      <c r="L994" s="69" t="n">
        <f aca="false">(I994+J994)/Assumptions!$B$8</f>
        <v>0.000278542541602765</v>
      </c>
      <c r="M994" s="70" t="n">
        <f aca="false">F994-L994</f>
        <v>-0.00667854254160277</v>
      </c>
      <c r="N994" s="71" t="n">
        <f aca="false">G994*Assumptions!$B$7</f>
        <v>-458372.2</v>
      </c>
      <c r="O994" s="71" t="n">
        <f aca="false">K994*Assumptions!$B$7</f>
        <v>-508055.816920582</v>
      </c>
      <c r="P994" s="68" t="n">
        <f aca="false">P993+G994</f>
        <v>20928.091665</v>
      </c>
      <c r="Q994" s="68" t="n">
        <f aca="false">MAX(Q993,P994)</f>
        <v>21449.890675</v>
      </c>
      <c r="R994" s="68" t="n">
        <f aca="false">Q994-P994</f>
        <v>521.799009999999</v>
      </c>
      <c r="S994" s="68" t="n">
        <f aca="false">S993+K994</f>
        <v>14878.4345207162</v>
      </c>
      <c r="T994" s="68" t="n">
        <f aca="false">MAX(T993,S994)</f>
        <v>15450.7699497073</v>
      </c>
      <c r="U994" s="68" t="n">
        <f aca="false">T994-S994</f>
        <v>572.335428991053</v>
      </c>
      <c r="V994" s="70" t="n">
        <f aca="false">V993+F994</f>
        <v>2.99650000000001</v>
      </c>
      <c r="W994" s="70" t="n">
        <f aca="false">MAX(W993,V994)</f>
        <v>3.05310000000001</v>
      </c>
      <c r="X994" s="70" t="n">
        <f aca="false">W994-V994</f>
        <v>0.0566</v>
      </c>
      <c r="Y994" s="70" t="n">
        <f aca="false">Y993+M994</f>
        <v>2.72974791737343</v>
      </c>
      <c r="Z994" s="70" t="n">
        <f aca="false">MAX(Z993,Y994)</f>
        <v>2.78857625770625</v>
      </c>
      <c r="AA994" s="70" t="n">
        <f aca="false">Z994-Y994</f>
        <v>0.058828340332822</v>
      </c>
      <c r="AB994" s="72" t="n">
        <f aca="false">AB993*(1+F994)</f>
        <v>17.0926557143653</v>
      </c>
      <c r="AC994" s="73" t="n">
        <f aca="false">MAX(AC993,AB994)</f>
        <v>18.0950410861001</v>
      </c>
      <c r="AD994" s="70" t="n">
        <f aca="false">1-AB994/AC994</f>
        <v>0.0553955841805118</v>
      </c>
      <c r="AE994" s="73" t="n">
        <f aca="false">AE993*(1+M994)</f>
        <v>13.0997892543158</v>
      </c>
      <c r="AF994" s="73" t="n">
        <f aca="false">MAX(AF993,AE994)</f>
        <v>13.8991797484455</v>
      </c>
      <c r="AG994" s="70" t="n">
        <f aca="false">1-AE994/AF994</f>
        <v>0.05751350141501</v>
      </c>
      <c r="AH994" s="74" t="n">
        <f aca="false">IF(R994&gt;0,AH993+1,0)</f>
        <v>8</v>
      </c>
      <c r="AI994" s="74" t="n">
        <f aca="false">IF(U994&gt;0,AI993+1,0)</f>
        <v>8</v>
      </c>
      <c r="AJ994" s="74" t="n">
        <f aca="false">IF(G994&gt;0,AJ993+1,0)</f>
        <v>0</v>
      </c>
      <c r="AK994" s="74" t="n">
        <f aca="false">IF(G994&lt;=0,AK993+1,0)</f>
        <v>6</v>
      </c>
      <c r="AL994" s="74" t="n">
        <f aca="false">IF(K994&gt;0,AL993+1,0)</f>
        <v>0</v>
      </c>
      <c r="AM994" s="74" t="n">
        <f aca="false">IF(K994&lt;=0,AM993+1,0)</f>
        <v>6</v>
      </c>
    </row>
    <row r="995" customFormat="false" ht="15" hidden="false" customHeight="false" outlineLevel="0" collapsed="false">
      <c r="A995" s="61" t="n">
        <v>994</v>
      </c>
      <c r="B995" s="62" t="n">
        <v>43977.5729166667</v>
      </c>
      <c r="C995" s="63" t="n">
        <f aca="false">YEAR(B995)</f>
        <v>2020</v>
      </c>
      <c r="D995" s="32" t="s">
        <v>276</v>
      </c>
      <c r="E995" s="64" t="n">
        <v>9047.75</v>
      </c>
      <c r="F995" s="65" t="n">
        <v>-0.0059</v>
      </c>
      <c r="G995" s="66" t="n">
        <v>-53.381725</v>
      </c>
      <c r="H995" s="67" t="n">
        <f aca="false">E995+IF(D995="Long",1,-1)*G995</f>
        <v>9101.131725</v>
      </c>
      <c r="I995" s="68" t="n">
        <f aca="false">Assumptions!$B$58</f>
        <v>5.35750011455817</v>
      </c>
      <c r="J995" s="68" t="n">
        <f aca="false">INDEX(Yearly!$T$5:$T$22,MATCH(C995,Yearly!$A$5:$A$22,0))</f>
        <v>0.959552259323851</v>
      </c>
      <c r="K995" s="68" t="n">
        <f aca="false">G995-I995-J995</f>
        <v>-59.698777373882</v>
      </c>
      <c r="L995" s="69" t="n">
        <f aca="false">(I995+J995)/Assumptions!$B$8</f>
        <v>0.000278542541602765</v>
      </c>
      <c r="M995" s="70" t="n">
        <f aca="false">F995-L995</f>
        <v>-0.00617854254160277</v>
      </c>
      <c r="N995" s="71" t="n">
        <f aca="false">G995*Assumptions!$B$7</f>
        <v>-419847.267125</v>
      </c>
      <c r="O995" s="71" t="n">
        <f aca="false">K995*Assumptions!$B$7</f>
        <v>-469530.884045582</v>
      </c>
      <c r="P995" s="68" t="n">
        <f aca="false">P994+G995</f>
        <v>20874.70994</v>
      </c>
      <c r="Q995" s="68" t="n">
        <f aca="false">MAX(Q994,P995)</f>
        <v>21449.890675</v>
      </c>
      <c r="R995" s="68" t="n">
        <f aca="false">Q995-P995</f>
        <v>575.180734999998</v>
      </c>
      <c r="S995" s="68" t="n">
        <f aca="false">S994+K995</f>
        <v>14818.7357433423</v>
      </c>
      <c r="T995" s="68" t="n">
        <f aca="false">MAX(T994,S995)</f>
        <v>15450.7699497073</v>
      </c>
      <c r="U995" s="68" t="n">
        <f aca="false">T995-S995</f>
        <v>632.034206364935</v>
      </c>
      <c r="V995" s="70" t="n">
        <f aca="false">V994+F995</f>
        <v>2.99060000000001</v>
      </c>
      <c r="W995" s="70" t="n">
        <f aca="false">MAX(W994,V995)</f>
        <v>3.05310000000001</v>
      </c>
      <c r="X995" s="70" t="n">
        <f aca="false">W995-V995</f>
        <v>0.0625</v>
      </c>
      <c r="Y995" s="70" t="n">
        <f aca="false">Y994+M995</f>
        <v>2.72356937483183</v>
      </c>
      <c r="Z995" s="70" t="n">
        <f aca="false">MAX(Z994,Y995)</f>
        <v>2.78857625770625</v>
      </c>
      <c r="AA995" s="70" t="n">
        <f aca="false">Z995-Y995</f>
        <v>0.0650068828744246</v>
      </c>
      <c r="AB995" s="72" t="n">
        <f aca="false">AB994*(1+F995)</f>
        <v>16.9918090456505</v>
      </c>
      <c r="AC995" s="73" t="n">
        <f aca="false">MAX(AC994,AB995)</f>
        <v>18.0950410861001</v>
      </c>
      <c r="AD995" s="70" t="n">
        <f aca="false">1-AB995/AC995</f>
        <v>0.0609687502338469</v>
      </c>
      <c r="AE995" s="73" t="n">
        <f aca="false">AE994*(1+M995)</f>
        <v>13.018851649122</v>
      </c>
      <c r="AF995" s="73" t="n">
        <f aca="false">MAX(AF994,AE995)</f>
        <v>13.8991797484455</v>
      </c>
      <c r="AG995" s="70" t="n">
        <f aca="false">1-AE995/AF995</f>
        <v>0.0633366943414037</v>
      </c>
      <c r="AH995" s="74" t="n">
        <f aca="false">IF(R995&gt;0,AH994+1,0)</f>
        <v>9</v>
      </c>
      <c r="AI995" s="74" t="n">
        <f aca="false">IF(U995&gt;0,AI994+1,0)</f>
        <v>9</v>
      </c>
      <c r="AJ995" s="74" t="n">
        <f aca="false">IF(G995&gt;0,AJ994+1,0)</f>
        <v>0</v>
      </c>
      <c r="AK995" s="74" t="n">
        <f aca="false">IF(G995&lt;=0,AK994+1,0)</f>
        <v>7</v>
      </c>
      <c r="AL995" s="74" t="n">
        <f aca="false">IF(K995&gt;0,AL994+1,0)</f>
        <v>0</v>
      </c>
      <c r="AM995" s="74" t="n">
        <f aca="false">IF(K995&lt;=0,AM994+1,0)</f>
        <v>7</v>
      </c>
    </row>
    <row r="996" customFormat="false" ht="15" hidden="false" customHeight="false" outlineLevel="0" collapsed="false">
      <c r="A996" s="61" t="n">
        <v>995</v>
      </c>
      <c r="B996" s="62" t="n">
        <v>43978.4479166667</v>
      </c>
      <c r="C996" s="63" t="n">
        <f aca="false">YEAR(B996)</f>
        <v>2020</v>
      </c>
      <c r="D996" s="32" t="s">
        <v>277</v>
      </c>
      <c r="E996" s="64" t="n">
        <v>9101.35</v>
      </c>
      <c r="F996" s="65" t="n">
        <v>0.103</v>
      </c>
      <c r="G996" s="66" t="n">
        <v>937.43905</v>
      </c>
      <c r="H996" s="67" t="n">
        <f aca="false">E996+IF(D996="Long",1,-1)*G996</f>
        <v>10038.78905</v>
      </c>
      <c r="I996" s="68" t="n">
        <f aca="false">Assumptions!$B$58</f>
        <v>5.35750011455817</v>
      </c>
      <c r="J996" s="68" t="n">
        <f aca="false">INDEX(Yearly!$T$5:$T$22,MATCH(C996,Yearly!$A$5:$A$22,0))</f>
        <v>0.959552259323851</v>
      </c>
      <c r="K996" s="68" t="n">
        <f aca="false">G996-I996-J996</f>
        <v>931.121997626118</v>
      </c>
      <c r="L996" s="69" t="n">
        <f aca="false">(I996+J996)/Assumptions!$B$8</f>
        <v>0.000278542541602765</v>
      </c>
      <c r="M996" s="70" t="n">
        <f aca="false">F996-L996</f>
        <v>0.102721457458397</v>
      </c>
      <c r="N996" s="71" t="n">
        <f aca="false">G996*Assumptions!$B$7</f>
        <v>7372958.12825</v>
      </c>
      <c r="O996" s="71" t="n">
        <f aca="false">K996*Assumptions!$B$7</f>
        <v>7323274.51132942</v>
      </c>
      <c r="P996" s="68" t="n">
        <f aca="false">P995+G996</f>
        <v>21812.14899</v>
      </c>
      <c r="Q996" s="68" t="n">
        <f aca="false">MAX(Q995,P996)</f>
        <v>21812.14899</v>
      </c>
      <c r="R996" s="68" t="n">
        <f aca="false">Q996-P996</f>
        <v>0</v>
      </c>
      <c r="S996" s="68" t="n">
        <f aca="false">S995+K996</f>
        <v>15749.8577409685</v>
      </c>
      <c r="T996" s="68" t="n">
        <f aca="false">MAX(T995,S996)</f>
        <v>15749.8577409685</v>
      </c>
      <c r="U996" s="68" t="n">
        <f aca="false">T996-S996</f>
        <v>0</v>
      </c>
      <c r="V996" s="70" t="n">
        <f aca="false">V995+F996</f>
        <v>3.09360000000001</v>
      </c>
      <c r="W996" s="70" t="n">
        <f aca="false">MAX(W995,V996)</f>
        <v>3.09360000000001</v>
      </c>
      <c r="X996" s="70" t="n">
        <f aca="false">W996-V996</f>
        <v>0</v>
      </c>
      <c r="Y996" s="70" t="n">
        <f aca="false">Y995+M996</f>
        <v>2.82629083229023</v>
      </c>
      <c r="Z996" s="70" t="n">
        <f aca="false">MAX(Z995,Y996)</f>
        <v>2.82629083229023</v>
      </c>
      <c r="AA996" s="70" t="n">
        <f aca="false">Z996-Y996</f>
        <v>0</v>
      </c>
      <c r="AB996" s="72" t="n">
        <f aca="false">AB995*(1+F996)</f>
        <v>18.7419653773525</v>
      </c>
      <c r="AC996" s="73" t="n">
        <f aca="false">MAX(AC995,AB996)</f>
        <v>18.7419653773525</v>
      </c>
      <c r="AD996" s="70" t="n">
        <f aca="false">1-AB996/AC996</f>
        <v>0</v>
      </c>
      <c r="AE996" s="73" t="n">
        <f aca="false">AE995*(1+M996)</f>
        <v>14.3561670649545</v>
      </c>
      <c r="AF996" s="73" t="n">
        <f aca="false">MAX(AF995,AE996)</f>
        <v>14.3561670649545</v>
      </c>
      <c r="AG996" s="70" t="n">
        <f aca="false">1-AE996/AF996</f>
        <v>0</v>
      </c>
      <c r="AH996" s="74" t="n">
        <f aca="false">IF(R996&gt;0,AH995+1,0)</f>
        <v>0</v>
      </c>
      <c r="AI996" s="74" t="n">
        <f aca="false">IF(U996&gt;0,AI995+1,0)</f>
        <v>0</v>
      </c>
      <c r="AJ996" s="74" t="n">
        <f aca="false">IF(G996&gt;0,AJ995+1,0)</f>
        <v>1</v>
      </c>
      <c r="AK996" s="74" t="n">
        <f aca="false">IF(G996&lt;=0,AK995+1,0)</f>
        <v>0</v>
      </c>
      <c r="AL996" s="74" t="n">
        <f aca="false">IF(K996&gt;0,AL995+1,0)</f>
        <v>1</v>
      </c>
      <c r="AM996" s="74" t="n">
        <f aca="false">IF(K996&lt;=0,AM995+1,0)</f>
        <v>0</v>
      </c>
    </row>
    <row r="997" customFormat="false" ht="15" hidden="false" customHeight="false" outlineLevel="0" collapsed="false">
      <c r="A997" s="61" t="n">
        <v>996</v>
      </c>
      <c r="B997" s="62" t="n">
        <v>43992.4520833333</v>
      </c>
      <c r="C997" s="63" t="n">
        <f aca="false">YEAR(B997)</f>
        <v>2020</v>
      </c>
      <c r="D997" s="32" t="s">
        <v>277</v>
      </c>
      <c r="E997" s="64" t="n">
        <v>10120.9</v>
      </c>
      <c r="F997" s="65" t="n">
        <v>-0.0032</v>
      </c>
      <c r="G997" s="66" t="n">
        <v>-32.38688</v>
      </c>
      <c r="H997" s="67" t="n">
        <f aca="false">E997+IF(D997="Long",1,-1)*G997</f>
        <v>10088.51312</v>
      </c>
      <c r="I997" s="68" t="n">
        <f aca="false">Assumptions!$B$58</f>
        <v>5.35750011455817</v>
      </c>
      <c r="J997" s="68" t="n">
        <f aca="false">INDEX(Yearly!$T$5:$T$22,MATCH(C997,Yearly!$A$5:$A$22,0))</f>
        <v>0.959552259323851</v>
      </c>
      <c r="K997" s="68" t="n">
        <f aca="false">G997-I997-J997</f>
        <v>-38.703932373882</v>
      </c>
      <c r="L997" s="69" t="n">
        <f aca="false">(I997+J997)/Assumptions!$B$8</f>
        <v>0.000278542541602765</v>
      </c>
      <c r="M997" s="70" t="n">
        <f aca="false">F997-L997</f>
        <v>-0.00347854254160276</v>
      </c>
      <c r="N997" s="71" t="n">
        <f aca="false">G997*Assumptions!$B$7</f>
        <v>-254722.8112</v>
      </c>
      <c r="O997" s="71" t="n">
        <f aca="false">K997*Assumptions!$B$7</f>
        <v>-304406.428120582</v>
      </c>
      <c r="P997" s="68" t="n">
        <f aca="false">P996+G997</f>
        <v>21779.76211</v>
      </c>
      <c r="Q997" s="68" t="n">
        <f aca="false">MAX(Q996,P997)</f>
        <v>21812.14899</v>
      </c>
      <c r="R997" s="68" t="n">
        <f aca="false">Q997-P997</f>
        <v>32.3868799999982</v>
      </c>
      <c r="S997" s="68" t="n">
        <f aca="false">S996+K997</f>
        <v>15711.1538085946</v>
      </c>
      <c r="T997" s="68" t="n">
        <f aca="false">MAX(T996,S997)</f>
        <v>15749.8577409685</v>
      </c>
      <c r="U997" s="68" t="n">
        <f aca="false">T997-S997</f>
        <v>38.7039323738827</v>
      </c>
      <c r="V997" s="70" t="n">
        <f aca="false">V996+F997</f>
        <v>3.09040000000001</v>
      </c>
      <c r="W997" s="70" t="n">
        <f aca="false">MAX(W996,V997)</f>
        <v>3.09360000000001</v>
      </c>
      <c r="X997" s="70" t="n">
        <f aca="false">W997-V997</f>
        <v>0.00320000000000009</v>
      </c>
      <c r="Y997" s="70" t="n">
        <f aca="false">Y996+M997</f>
        <v>2.82281228974862</v>
      </c>
      <c r="Z997" s="70" t="n">
        <f aca="false">MAX(Z996,Y997)</f>
        <v>2.82629083229023</v>
      </c>
      <c r="AA997" s="70" t="n">
        <f aca="false">Z997-Y997</f>
        <v>0.00347854254160263</v>
      </c>
      <c r="AB997" s="72" t="n">
        <f aca="false">AB996*(1+F997)</f>
        <v>18.681991088145</v>
      </c>
      <c r="AC997" s="73" t="n">
        <f aca="false">MAX(AC996,AB997)</f>
        <v>18.7419653773525</v>
      </c>
      <c r="AD997" s="70" t="n">
        <f aca="false">1-AB997/AC997</f>
        <v>0.00319999999999998</v>
      </c>
      <c r="AE997" s="73" t="n">
        <f aca="false">AE996*(1+M997)</f>
        <v>14.3062285270847</v>
      </c>
      <c r="AF997" s="73" t="n">
        <f aca="false">MAX(AF996,AE997)</f>
        <v>14.3561670649545</v>
      </c>
      <c r="AG997" s="70" t="n">
        <f aca="false">1-AE997/AF997</f>
        <v>0.00347854254160274</v>
      </c>
      <c r="AH997" s="74" t="n">
        <f aca="false">IF(R997&gt;0,AH996+1,0)</f>
        <v>1</v>
      </c>
      <c r="AI997" s="74" t="n">
        <f aca="false">IF(U997&gt;0,AI996+1,0)</f>
        <v>1</v>
      </c>
      <c r="AJ997" s="74" t="n">
        <f aca="false">IF(G997&gt;0,AJ996+1,0)</f>
        <v>0</v>
      </c>
      <c r="AK997" s="74" t="n">
        <f aca="false">IF(G997&lt;=0,AK996+1,0)</f>
        <v>1</v>
      </c>
      <c r="AL997" s="74" t="n">
        <f aca="false">IF(K997&gt;0,AL996+1,0)</f>
        <v>0</v>
      </c>
      <c r="AM997" s="74" t="n">
        <f aca="false">IF(K997&lt;=0,AM996+1,0)</f>
        <v>1</v>
      </c>
    </row>
    <row r="998" customFormat="false" ht="15" hidden="false" customHeight="false" outlineLevel="0" collapsed="false">
      <c r="A998" s="61" t="n">
        <v>997</v>
      </c>
      <c r="B998" s="62" t="n">
        <v>43992.53125</v>
      </c>
      <c r="C998" s="63" t="n">
        <f aca="false">YEAR(B998)</f>
        <v>2020</v>
      </c>
      <c r="D998" s="32" t="s">
        <v>277</v>
      </c>
      <c r="E998" s="64" t="n">
        <v>10116.05</v>
      </c>
      <c r="F998" s="65" t="n">
        <v>-0.0051</v>
      </c>
      <c r="G998" s="66" t="n">
        <v>-51.591855</v>
      </c>
      <c r="H998" s="67" t="n">
        <f aca="false">E998+IF(D998="Long",1,-1)*G998</f>
        <v>10064.458145</v>
      </c>
      <c r="I998" s="68" t="n">
        <f aca="false">Assumptions!$B$58</f>
        <v>5.35750011455817</v>
      </c>
      <c r="J998" s="68" t="n">
        <f aca="false">INDEX(Yearly!$T$5:$T$22,MATCH(C998,Yearly!$A$5:$A$22,0))</f>
        <v>0.959552259323851</v>
      </c>
      <c r="K998" s="68" t="n">
        <f aca="false">G998-I998-J998</f>
        <v>-57.908907373882</v>
      </c>
      <c r="L998" s="69" t="n">
        <f aca="false">(I998+J998)/Assumptions!$B$8</f>
        <v>0.000278542541602765</v>
      </c>
      <c r="M998" s="70" t="n">
        <f aca="false">F998-L998</f>
        <v>-0.00537854254160277</v>
      </c>
      <c r="N998" s="71" t="n">
        <f aca="false">G998*Assumptions!$B$7</f>
        <v>-405769.939575</v>
      </c>
      <c r="O998" s="71" t="n">
        <f aca="false">K998*Assumptions!$B$7</f>
        <v>-455453.556495582</v>
      </c>
      <c r="P998" s="68" t="n">
        <f aca="false">P997+G998</f>
        <v>21728.170255</v>
      </c>
      <c r="Q998" s="68" t="n">
        <f aca="false">MAX(Q997,P998)</f>
        <v>21812.14899</v>
      </c>
      <c r="R998" s="68" t="n">
        <f aca="false">Q998-P998</f>
        <v>83.978734999997</v>
      </c>
      <c r="S998" s="68" t="n">
        <f aca="false">S997+K998</f>
        <v>15653.2449012207</v>
      </c>
      <c r="T998" s="68" t="n">
        <f aca="false">MAX(T997,S998)</f>
        <v>15749.8577409685</v>
      </c>
      <c r="U998" s="68" t="n">
        <f aca="false">T998-S998</f>
        <v>96.6128397477642</v>
      </c>
      <c r="V998" s="70" t="n">
        <f aca="false">V997+F998</f>
        <v>3.08530000000001</v>
      </c>
      <c r="W998" s="70" t="n">
        <f aca="false">MAX(W997,V998)</f>
        <v>3.09360000000001</v>
      </c>
      <c r="X998" s="70" t="n">
        <f aca="false">W998-V998</f>
        <v>0.0083000000000002</v>
      </c>
      <c r="Y998" s="70" t="n">
        <f aca="false">Y997+M998</f>
        <v>2.81743374720702</v>
      </c>
      <c r="Z998" s="70" t="n">
        <f aca="false">MAX(Z997,Y998)</f>
        <v>2.82629083229023</v>
      </c>
      <c r="AA998" s="70" t="n">
        <f aca="false">Z998-Y998</f>
        <v>0.00885708508320526</v>
      </c>
      <c r="AB998" s="72" t="n">
        <f aca="false">AB997*(1+F998)</f>
        <v>18.5867129335954</v>
      </c>
      <c r="AC998" s="73" t="n">
        <f aca="false">MAX(AC997,AB998)</f>
        <v>18.7419653773525</v>
      </c>
      <c r="AD998" s="70" t="n">
        <f aca="false">1-AB998/AC998</f>
        <v>0.00828368000000002</v>
      </c>
      <c r="AE998" s="73" t="n">
        <f aca="false">AE997*(1+M998)</f>
        <v>14.2292818683418</v>
      </c>
      <c r="AF998" s="73" t="n">
        <f aca="false">MAX(AF997,AE998)</f>
        <v>14.3561670649545</v>
      </c>
      <c r="AG998" s="70" t="n">
        <f aca="false">1-AE998/AF998</f>
        <v>0.00883837559416267</v>
      </c>
      <c r="AH998" s="74" t="n">
        <f aca="false">IF(R998&gt;0,AH997+1,0)</f>
        <v>2</v>
      </c>
      <c r="AI998" s="74" t="n">
        <f aca="false">IF(U998&gt;0,AI997+1,0)</f>
        <v>2</v>
      </c>
      <c r="AJ998" s="74" t="n">
        <f aca="false">IF(G998&gt;0,AJ997+1,0)</f>
        <v>0</v>
      </c>
      <c r="AK998" s="74" t="n">
        <f aca="false">IF(G998&lt;=0,AK997+1,0)</f>
        <v>2</v>
      </c>
      <c r="AL998" s="74" t="n">
        <f aca="false">IF(K998&gt;0,AL997+1,0)</f>
        <v>0</v>
      </c>
      <c r="AM998" s="74" t="n">
        <f aca="false">IF(K998&lt;=0,AM997+1,0)</f>
        <v>2</v>
      </c>
    </row>
    <row r="999" customFormat="false" ht="15" hidden="false" customHeight="false" outlineLevel="0" collapsed="false">
      <c r="A999" s="61" t="n">
        <v>998</v>
      </c>
      <c r="B999" s="62" t="n">
        <v>43992.6416666667</v>
      </c>
      <c r="C999" s="63" t="n">
        <f aca="false">YEAR(B999)</f>
        <v>2020</v>
      </c>
      <c r="D999" s="32" t="s">
        <v>277</v>
      </c>
      <c r="E999" s="64" t="n">
        <v>10139.55</v>
      </c>
      <c r="F999" s="65" t="n">
        <v>-0.005</v>
      </c>
      <c r="G999" s="66" t="n">
        <v>-50.69775</v>
      </c>
      <c r="H999" s="67" t="n">
        <f aca="false">E999+IF(D999="Long",1,-1)*G999</f>
        <v>10088.85225</v>
      </c>
      <c r="I999" s="68" t="n">
        <f aca="false">Assumptions!$B$58</f>
        <v>5.35750011455817</v>
      </c>
      <c r="J999" s="68" t="n">
        <f aca="false">INDEX(Yearly!$T$5:$T$22,MATCH(C999,Yearly!$A$5:$A$22,0))</f>
        <v>0.959552259323851</v>
      </c>
      <c r="K999" s="68" t="n">
        <f aca="false">G999-I999-J999</f>
        <v>-57.014802373882</v>
      </c>
      <c r="L999" s="69" t="n">
        <f aca="false">(I999+J999)/Assumptions!$B$8</f>
        <v>0.000278542541602765</v>
      </c>
      <c r="M999" s="70" t="n">
        <f aca="false">F999-L999</f>
        <v>-0.00527854254160277</v>
      </c>
      <c r="N999" s="71" t="n">
        <f aca="false">G999*Assumptions!$B$7</f>
        <v>-398737.80375</v>
      </c>
      <c r="O999" s="71" t="n">
        <f aca="false">K999*Assumptions!$B$7</f>
        <v>-448421.420670582</v>
      </c>
      <c r="P999" s="68" t="n">
        <f aca="false">P998+G999</f>
        <v>21677.472505</v>
      </c>
      <c r="Q999" s="68" t="n">
        <f aca="false">MAX(Q998,P999)</f>
        <v>21812.14899</v>
      </c>
      <c r="R999" s="68" t="n">
        <f aca="false">Q999-P999</f>
        <v>134.676484999996</v>
      </c>
      <c r="S999" s="68" t="n">
        <f aca="false">S998+K999</f>
        <v>15596.2300988468</v>
      </c>
      <c r="T999" s="68" t="n">
        <f aca="false">MAX(T998,S999)</f>
        <v>15749.8577409685</v>
      </c>
      <c r="U999" s="68" t="n">
        <f aca="false">T999-S999</f>
        <v>153.627642121646</v>
      </c>
      <c r="V999" s="70" t="n">
        <f aca="false">V998+F999</f>
        <v>3.08030000000001</v>
      </c>
      <c r="W999" s="70" t="n">
        <f aca="false">MAX(W998,V999)</f>
        <v>3.09360000000001</v>
      </c>
      <c r="X999" s="70" t="n">
        <f aca="false">W999-V999</f>
        <v>0.0133000000000001</v>
      </c>
      <c r="Y999" s="70" t="n">
        <f aca="false">Y998+M999</f>
        <v>2.81215520466542</v>
      </c>
      <c r="Z999" s="70" t="n">
        <f aca="false">MAX(Z998,Y999)</f>
        <v>2.82629083229023</v>
      </c>
      <c r="AA999" s="70" t="n">
        <f aca="false">Z999-Y999</f>
        <v>0.0141356276248081</v>
      </c>
      <c r="AB999" s="72" t="n">
        <f aca="false">AB998*(1+F999)</f>
        <v>18.4937793689275</v>
      </c>
      <c r="AC999" s="73" t="n">
        <f aca="false">MAX(AC998,AB999)</f>
        <v>18.7419653773525</v>
      </c>
      <c r="AD999" s="70" t="n">
        <f aca="false">1-AB999/AC999</f>
        <v>0.0132422616</v>
      </c>
      <c r="AE999" s="73" t="n">
        <f aca="false">AE998*(1+M999)</f>
        <v>14.1541719986633</v>
      </c>
      <c r="AF999" s="73" t="n">
        <f aca="false">MAX(AF998,AE999)</f>
        <v>14.3561670649545</v>
      </c>
      <c r="AG999" s="70" t="n">
        <f aca="false">1-AE999/AF999</f>
        <v>0.014070264394193</v>
      </c>
      <c r="AH999" s="74" t="n">
        <f aca="false">IF(R999&gt;0,AH998+1,0)</f>
        <v>3</v>
      </c>
      <c r="AI999" s="74" t="n">
        <f aca="false">IF(U999&gt;0,AI998+1,0)</f>
        <v>3</v>
      </c>
      <c r="AJ999" s="74" t="n">
        <f aca="false">IF(G999&gt;0,AJ998+1,0)</f>
        <v>0</v>
      </c>
      <c r="AK999" s="74" t="n">
        <f aca="false">IF(G999&lt;=0,AK998+1,0)</f>
        <v>3</v>
      </c>
      <c r="AL999" s="74" t="n">
        <f aca="false">IF(K999&gt;0,AL998+1,0)</f>
        <v>0</v>
      </c>
      <c r="AM999" s="74" t="n">
        <f aca="false">IF(K999&lt;=0,AM998+1,0)</f>
        <v>3</v>
      </c>
    </row>
    <row r="1000" customFormat="false" ht="15" hidden="false" customHeight="false" outlineLevel="0" collapsed="false">
      <c r="A1000" s="61" t="n">
        <v>999</v>
      </c>
      <c r="B1000" s="62" t="n">
        <v>43994.6354166667</v>
      </c>
      <c r="C1000" s="63" t="n">
        <f aca="false">YEAR(B1000)</f>
        <v>2020</v>
      </c>
      <c r="D1000" s="32" t="s">
        <v>277</v>
      </c>
      <c r="E1000" s="64" t="n">
        <v>9974.7</v>
      </c>
      <c r="F1000" s="65" t="n">
        <v>-0.0142</v>
      </c>
      <c r="G1000" s="66" t="n">
        <v>-141.64074</v>
      </c>
      <c r="H1000" s="67" t="n">
        <f aca="false">E1000+IF(D1000="Long",1,-1)*G1000</f>
        <v>9833.05926</v>
      </c>
      <c r="I1000" s="68" t="n">
        <f aca="false">Assumptions!$B$58</f>
        <v>5.35750011455817</v>
      </c>
      <c r="J1000" s="68" t="n">
        <f aca="false">INDEX(Yearly!$T$5:$T$22,MATCH(C1000,Yearly!$A$5:$A$22,0))</f>
        <v>0.959552259323851</v>
      </c>
      <c r="K1000" s="68" t="n">
        <f aca="false">G1000-I1000-J1000</f>
        <v>-147.957792373882</v>
      </c>
      <c r="L1000" s="69" t="n">
        <f aca="false">(I1000+J1000)/Assumptions!$B$8</f>
        <v>0.000278542541602765</v>
      </c>
      <c r="M1000" s="70" t="n">
        <f aca="false">F1000-L1000</f>
        <v>-0.0144785425416028</v>
      </c>
      <c r="N1000" s="71" t="n">
        <f aca="false">G1000*Assumptions!$B$7</f>
        <v>-1114004.4201</v>
      </c>
      <c r="O1000" s="71" t="n">
        <f aca="false">K1000*Assumptions!$B$7</f>
        <v>-1163688.03702058</v>
      </c>
      <c r="P1000" s="68" t="n">
        <f aca="false">P999+G1000</f>
        <v>21535.831765</v>
      </c>
      <c r="Q1000" s="68" t="n">
        <f aca="false">MAX(Q999,P1000)</f>
        <v>21812.14899</v>
      </c>
      <c r="R1000" s="68" t="n">
        <f aca="false">Q1000-P1000</f>
        <v>276.317224999995</v>
      </c>
      <c r="S1000" s="68" t="n">
        <f aca="false">S999+K1000</f>
        <v>15448.2723064729</v>
      </c>
      <c r="T1000" s="68" t="n">
        <f aca="false">MAX(T999,S1000)</f>
        <v>15749.8577409685</v>
      </c>
      <c r="U1000" s="68" t="n">
        <f aca="false">T1000-S1000</f>
        <v>301.585434495528</v>
      </c>
      <c r="V1000" s="70" t="n">
        <f aca="false">V999+F1000</f>
        <v>3.06610000000001</v>
      </c>
      <c r="W1000" s="70" t="n">
        <f aca="false">MAX(W999,V1000)</f>
        <v>3.09360000000001</v>
      </c>
      <c r="X1000" s="70" t="n">
        <f aca="false">W1000-V1000</f>
        <v>0.0275000000000003</v>
      </c>
      <c r="Y1000" s="70" t="n">
        <f aca="false">Y999+M1000</f>
        <v>2.79767666212382</v>
      </c>
      <c r="Z1000" s="70" t="n">
        <f aca="false">MAX(Z999,Y1000)</f>
        <v>2.82629083229023</v>
      </c>
      <c r="AA1000" s="70" t="n">
        <f aca="false">Z1000-Y1000</f>
        <v>0.0286141701664109</v>
      </c>
      <c r="AB1000" s="72" t="n">
        <f aca="false">AB999*(1+F1000)</f>
        <v>18.2311677018887</v>
      </c>
      <c r="AC1000" s="73" t="n">
        <f aca="false">MAX(AC999,AB1000)</f>
        <v>18.7419653773525</v>
      </c>
      <c r="AD1000" s="70" t="n">
        <f aca="false">1-AB1000/AC1000</f>
        <v>0.0272542214852799</v>
      </c>
      <c r="AE1000" s="73" t="n">
        <f aca="false">AE999*(1+M1000)</f>
        <v>13.9492402172395</v>
      </c>
      <c r="AF1000" s="73" t="n">
        <f aca="false">MAX(AF999,AE1000)</f>
        <v>14.3561670649545</v>
      </c>
      <c r="AG1000" s="70" t="n">
        <f aca="false">1-AE1000/AF1000</f>
        <v>0.0283450900141928</v>
      </c>
      <c r="AH1000" s="74" t="n">
        <f aca="false">IF(R1000&gt;0,AH999+1,0)</f>
        <v>4</v>
      </c>
      <c r="AI1000" s="74" t="n">
        <f aca="false">IF(U1000&gt;0,AI999+1,0)</f>
        <v>4</v>
      </c>
      <c r="AJ1000" s="74" t="n">
        <f aca="false">IF(G1000&gt;0,AJ999+1,0)</f>
        <v>0</v>
      </c>
      <c r="AK1000" s="74" t="n">
        <f aca="false">IF(G1000&lt;=0,AK999+1,0)</f>
        <v>4</v>
      </c>
      <c r="AL1000" s="74" t="n">
        <f aca="false">IF(K1000&gt;0,AL999+1,0)</f>
        <v>0</v>
      </c>
      <c r="AM1000" s="74" t="n">
        <f aca="false">IF(K1000&lt;=0,AM999+1,0)</f>
        <v>4</v>
      </c>
    </row>
    <row r="1001" customFormat="false" ht="15" hidden="false" customHeight="false" outlineLevel="0" collapsed="false">
      <c r="A1001" s="61" t="n">
        <v>1000</v>
      </c>
      <c r="B1001" s="62" t="n">
        <v>43998.40625</v>
      </c>
      <c r="C1001" s="63" t="n">
        <f aca="false">YEAR(B1001)</f>
        <v>2020</v>
      </c>
      <c r="D1001" s="32" t="s">
        <v>277</v>
      </c>
      <c r="E1001" s="64" t="n">
        <v>9994.6</v>
      </c>
      <c r="F1001" s="65" t="n">
        <v>-0.0075</v>
      </c>
      <c r="G1001" s="66" t="n">
        <v>-74.9595</v>
      </c>
      <c r="H1001" s="67" t="n">
        <f aca="false">E1001+IF(D1001="Long",1,-1)*G1001</f>
        <v>9919.6405</v>
      </c>
      <c r="I1001" s="68" t="n">
        <f aca="false">Assumptions!$B$58</f>
        <v>5.35750011455817</v>
      </c>
      <c r="J1001" s="68" t="n">
        <f aca="false">INDEX(Yearly!$T$5:$T$22,MATCH(C1001,Yearly!$A$5:$A$22,0))</f>
        <v>0.959552259323851</v>
      </c>
      <c r="K1001" s="68" t="n">
        <f aca="false">G1001-I1001-J1001</f>
        <v>-81.276552373882</v>
      </c>
      <c r="L1001" s="69" t="n">
        <f aca="false">(I1001+J1001)/Assumptions!$B$8</f>
        <v>0.000278542541602765</v>
      </c>
      <c r="M1001" s="70" t="n">
        <f aca="false">F1001-L1001</f>
        <v>-0.00777854254160277</v>
      </c>
      <c r="N1001" s="71" t="n">
        <f aca="false">G1001*Assumptions!$B$7</f>
        <v>-589556.4675</v>
      </c>
      <c r="O1001" s="71" t="n">
        <f aca="false">K1001*Assumptions!$B$7</f>
        <v>-639240.084420582</v>
      </c>
      <c r="P1001" s="68" t="n">
        <f aca="false">P1000+G1001</f>
        <v>21460.872265</v>
      </c>
      <c r="Q1001" s="68" t="n">
        <f aca="false">MAX(Q1000,P1001)</f>
        <v>21812.14899</v>
      </c>
      <c r="R1001" s="68" t="n">
        <f aca="false">Q1001-P1001</f>
        <v>351.276724999996</v>
      </c>
      <c r="S1001" s="68" t="n">
        <f aca="false">S1000+K1001</f>
        <v>15366.9957540991</v>
      </c>
      <c r="T1001" s="68" t="n">
        <f aca="false">MAX(T1000,S1001)</f>
        <v>15749.8577409685</v>
      </c>
      <c r="U1001" s="68" t="n">
        <f aca="false">T1001-S1001</f>
        <v>382.86198686941</v>
      </c>
      <c r="V1001" s="70" t="n">
        <f aca="false">V1000+F1001</f>
        <v>3.05860000000001</v>
      </c>
      <c r="W1001" s="70" t="n">
        <f aca="false">MAX(W1000,V1001)</f>
        <v>3.09360000000001</v>
      </c>
      <c r="X1001" s="70" t="n">
        <f aca="false">W1001-V1001</f>
        <v>0.0350000000000001</v>
      </c>
      <c r="Y1001" s="70" t="n">
        <f aca="false">Y1000+M1001</f>
        <v>2.78989811958221</v>
      </c>
      <c r="Z1001" s="70" t="n">
        <f aca="false">MAX(Z1000,Y1001)</f>
        <v>2.82629083229023</v>
      </c>
      <c r="AA1001" s="70" t="n">
        <f aca="false">Z1001-Y1001</f>
        <v>0.0363927127080137</v>
      </c>
      <c r="AB1001" s="72" t="n">
        <f aca="false">AB1000*(1+F1001)</f>
        <v>18.0944339441245</v>
      </c>
      <c r="AC1001" s="73" t="n">
        <f aca="false">MAX(AC1000,AB1001)</f>
        <v>18.7419653773525</v>
      </c>
      <c r="AD1001" s="70" t="n">
        <f aca="false">1-AB1001/AC1001</f>
        <v>0.0345498148241403</v>
      </c>
      <c r="AE1001" s="73" t="n">
        <f aca="false">AE1000*(1+M1001)</f>
        <v>13.8407354587867</v>
      </c>
      <c r="AF1001" s="73" t="n">
        <f aca="false">MAX(AF1000,AE1001)</f>
        <v>14.3561670649545</v>
      </c>
      <c r="AG1001" s="70" t="n">
        <f aca="false">1-AE1001/AF1001</f>
        <v>0.0359031490672747</v>
      </c>
      <c r="AH1001" s="74" t="n">
        <f aca="false">IF(R1001&gt;0,AH1000+1,0)</f>
        <v>5</v>
      </c>
      <c r="AI1001" s="74" t="n">
        <f aca="false">IF(U1001&gt;0,AI1000+1,0)</f>
        <v>5</v>
      </c>
      <c r="AJ1001" s="74" t="n">
        <f aca="false">IF(G1001&gt;0,AJ1000+1,0)</f>
        <v>0</v>
      </c>
      <c r="AK1001" s="74" t="n">
        <f aca="false">IF(G1001&lt;=0,AK1000+1,0)</f>
        <v>5</v>
      </c>
      <c r="AL1001" s="74" t="n">
        <f aca="false">IF(K1001&gt;0,AL1000+1,0)</f>
        <v>0</v>
      </c>
      <c r="AM1001" s="74" t="n">
        <f aca="false">IF(K1001&lt;=0,AM1000+1,0)</f>
        <v>5</v>
      </c>
    </row>
    <row r="1002" customFormat="false" ht="15" hidden="false" customHeight="false" outlineLevel="0" collapsed="false">
      <c r="A1002" s="61" t="n">
        <v>1001</v>
      </c>
      <c r="B1002" s="62" t="n">
        <v>43999.4270833333</v>
      </c>
      <c r="C1002" s="63" t="n">
        <f aca="false">YEAR(B1002)</f>
        <v>2020</v>
      </c>
      <c r="D1002" s="32" t="s">
        <v>277</v>
      </c>
      <c r="E1002" s="64" t="n">
        <v>9937.7</v>
      </c>
      <c r="F1002" s="65" t="n">
        <v>-0.0067</v>
      </c>
      <c r="G1002" s="66" t="n">
        <v>-66.58259</v>
      </c>
      <c r="H1002" s="67" t="n">
        <f aca="false">E1002+IF(D1002="Long",1,-1)*G1002</f>
        <v>9871.11741</v>
      </c>
      <c r="I1002" s="68" t="n">
        <f aca="false">Assumptions!$B$58</f>
        <v>5.35750011455817</v>
      </c>
      <c r="J1002" s="68" t="n">
        <f aca="false">INDEX(Yearly!$T$5:$T$22,MATCH(C1002,Yearly!$A$5:$A$22,0))</f>
        <v>0.959552259323851</v>
      </c>
      <c r="K1002" s="68" t="n">
        <f aca="false">G1002-I1002-J1002</f>
        <v>-72.899642373882</v>
      </c>
      <c r="L1002" s="69" t="n">
        <f aca="false">(I1002+J1002)/Assumptions!$B$8</f>
        <v>0.000278542541602765</v>
      </c>
      <c r="M1002" s="70" t="n">
        <f aca="false">F1002-L1002</f>
        <v>-0.00697854254160277</v>
      </c>
      <c r="N1002" s="71" t="n">
        <f aca="false">G1002*Assumptions!$B$7</f>
        <v>-523672.07035</v>
      </c>
      <c r="O1002" s="71" t="n">
        <f aca="false">K1002*Assumptions!$B$7</f>
        <v>-573355.687270582</v>
      </c>
      <c r="P1002" s="68" t="n">
        <f aca="false">P1001+G1002</f>
        <v>21394.289675</v>
      </c>
      <c r="Q1002" s="68" t="n">
        <f aca="false">MAX(Q1001,P1002)</f>
        <v>21812.14899</v>
      </c>
      <c r="R1002" s="68" t="n">
        <f aca="false">Q1002-P1002</f>
        <v>417.859314999998</v>
      </c>
      <c r="S1002" s="68" t="n">
        <f aca="false">S1001+K1002</f>
        <v>15294.0961117252</v>
      </c>
      <c r="T1002" s="68" t="n">
        <f aca="false">MAX(T1001,S1002)</f>
        <v>15749.8577409685</v>
      </c>
      <c r="U1002" s="68" t="n">
        <f aca="false">T1002-S1002</f>
        <v>455.761629243292</v>
      </c>
      <c r="V1002" s="70" t="n">
        <f aca="false">V1001+F1002</f>
        <v>3.05190000000001</v>
      </c>
      <c r="W1002" s="70" t="n">
        <f aca="false">MAX(W1001,V1002)</f>
        <v>3.09360000000001</v>
      </c>
      <c r="X1002" s="70" t="n">
        <f aca="false">W1002-V1002</f>
        <v>0.0417000000000001</v>
      </c>
      <c r="Y1002" s="70" t="n">
        <f aca="false">Y1001+M1002</f>
        <v>2.78291957704061</v>
      </c>
      <c r="Z1002" s="70" t="n">
        <f aca="false">MAX(Z1001,Y1002)</f>
        <v>2.82629083229023</v>
      </c>
      <c r="AA1002" s="70" t="n">
        <f aca="false">Z1002-Y1002</f>
        <v>0.0433712552496166</v>
      </c>
      <c r="AB1002" s="72" t="n">
        <f aca="false">AB1001*(1+F1002)</f>
        <v>17.9732012366989</v>
      </c>
      <c r="AC1002" s="73" t="n">
        <f aca="false">MAX(AC1001,AB1002)</f>
        <v>18.7419653773525</v>
      </c>
      <c r="AD1002" s="70" t="n">
        <f aca="false">1-AB1002/AC1002</f>
        <v>0.0410183310648186</v>
      </c>
      <c r="AE1002" s="73" t="n">
        <f aca="false">AE1001*(1+M1002)</f>
        <v>13.7441472975805</v>
      </c>
      <c r="AF1002" s="73" t="n">
        <f aca="false">MAX(AF1001,AE1002)</f>
        <v>14.3561670649545</v>
      </c>
      <c r="AG1002" s="70" t="n">
        <f aca="false">1-AE1002/AF1002</f>
        <v>0.042631139955734</v>
      </c>
      <c r="AH1002" s="74" t="n">
        <f aca="false">IF(R1002&gt;0,AH1001+1,0)</f>
        <v>6</v>
      </c>
      <c r="AI1002" s="74" t="n">
        <f aca="false">IF(U1002&gt;0,AI1001+1,0)</f>
        <v>6</v>
      </c>
      <c r="AJ1002" s="74" t="n">
        <f aca="false">IF(G1002&gt;0,AJ1001+1,0)</f>
        <v>0</v>
      </c>
      <c r="AK1002" s="74" t="n">
        <f aca="false">IF(G1002&lt;=0,AK1001+1,0)</f>
        <v>6</v>
      </c>
      <c r="AL1002" s="74" t="n">
        <f aca="false">IF(K1002&gt;0,AL1001+1,0)</f>
        <v>0</v>
      </c>
      <c r="AM1002" s="74" t="n">
        <f aca="false">IF(K1002&lt;=0,AM1001+1,0)</f>
        <v>6</v>
      </c>
    </row>
    <row r="1003" customFormat="false" ht="15" hidden="false" customHeight="false" outlineLevel="0" collapsed="false">
      <c r="A1003" s="61" t="n">
        <v>1002</v>
      </c>
      <c r="B1003" s="62" t="n">
        <v>43999.5104166667</v>
      </c>
      <c r="C1003" s="63" t="n">
        <f aca="false">YEAR(B1003)</f>
        <v>2020</v>
      </c>
      <c r="D1003" s="32" t="s">
        <v>277</v>
      </c>
      <c r="E1003" s="64" t="n">
        <v>9939.25</v>
      </c>
      <c r="F1003" s="65" t="n">
        <v>-0.0059</v>
      </c>
      <c r="G1003" s="66" t="n">
        <v>-58.641575</v>
      </c>
      <c r="H1003" s="67" t="n">
        <f aca="false">E1003+IF(D1003="Long",1,-1)*G1003</f>
        <v>9880.608425</v>
      </c>
      <c r="I1003" s="68" t="n">
        <f aca="false">Assumptions!$B$58</f>
        <v>5.35750011455817</v>
      </c>
      <c r="J1003" s="68" t="n">
        <f aca="false">INDEX(Yearly!$T$5:$T$22,MATCH(C1003,Yearly!$A$5:$A$22,0))</f>
        <v>0.959552259323851</v>
      </c>
      <c r="K1003" s="68" t="n">
        <f aca="false">G1003-I1003-J1003</f>
        <v>-64.958627373882</v>
      </c>
      <c r="L1003" s="69" t="n">
        <f aca="false">(I1003+J1003)/Assumptions!$B$8</f>
        <v>0.000278542541602765</v>
      </c>
      <c r="M1003" s="70" t="n">
        <f aca="false">F1003-L1003</f>
        <v>-0.00617854254160277</v>
      </c>
      <c r="N1003" s="71" t="n">
        <f aca="false">G1003*Assumptions!$B$7</f>
        <v>-461215.987375</v>
      </c>
      <c r="O1003" s="71" t="n">
        <f aca="false">K1003*Assumptions!$B$7</f>
        <v>-510899.604295582</v>
      </c>
      <c r="P1003" s="68" t="n">
        <f aca="false">P1002+G1003</f>
        <v>21335.6481</v>
      </c>
      <c r="Q1003" s="68" t="n">
        <f aca="false">MAX(Q1002,P1003)</f>
        <v>21812.14899</v>
      </c>
      <c r="R1003" s="68" t="n">
        <f aca="false">Q1003-P1003</f>
        <v>476.500889999999</v>
      </c>
      <c r="S1003" s="68" t="n">
        <f aca="false">S1002+K1003</f>
        <v>15229.1374843513</v>
      </c>
      <c r="T1003" s="68" t="n">
        <f aca="false">MAX(T1002,S1003)</f>
        <v>15749.8577409685</v>
      </c>
      <c r="U1003" s="68" t="n">
        <f aca="false">T1003-S1003</f>
        <v>520.720256617175</v>
      </c>
      <c r="V1003" s="70" t="n">
        <f aca="false">V1002+F1003</f>
        <v>3.04600000000001</v>
      </c>
      <c r="W1003" s="70" t="n">
        <f aca="false">MAX(W1002,V1003)</f>
        <v>3.09360000000001</v>
      </c>
      <c r="X1003" s="70" t="n">
        <f aca="false">W1003-V1003</f>
        <v>0.0476000000000001</v>
      </c>
      <c r="Y1003" s="70" t="n">
        <f aca="false">Y1002+M1003</f>
        <v>2.77674103449901</v>
      </c>
      <c r="Z1003" s="70" t="n">
        <f aca="false">MAX(Z1002,Y1003)</f>
        <v>2.82629083229023</v>
      </c>
      <c r="AA1003" s="70" t="n">
        <f aca="false">Z1003-Y1003</f>
        <v>0.0495497977912192</v>
      </c>
      <c r="AB1003" s="72" t="n">
        <f aca="false">AB1002*(1+F1003)</f>
        <v>17.8671593494024</v>
      </c>
      <c r="AC1003" s="73" t="n">
        <f aca="false">MAX(AC1002,AB1003)</f>
        <v>18.7419653773525</v>
      </c>
      <c r="AD1003" s="70" t="n">
        <f aca="false">1-AB1003/AC1003</f>
        <v>0.0466763229115361</v>
      </c>
      <c r="AE1003" s="73" t="n">
        <f aca="false">AE1002*(1+M1003)</f>
        <v>13.6592284988043</v>
      </c>
      <c r="AF1003" s="73" t="n">
        <f aca="false">MAX(AF1002,AE1003)</f>
        <v>14.3561670649545</v>
      </c>
      <c r="AG1003" s="70" t="n">
        <f aca="false">1-AE1003/AF1003</f>
        <v>0.0485462841855233</v>
      </c>
      <c r="AH1003" s="74" t="n">
        <f aca="false">IF(R1003&gt;0,AH1002+1,0)</f>
        <v>7</v>
      </c>
      <c r="AI1003" s="74" t="n">
        <f aca="false">IF(U1003&gt;0,AI1002+1,0)</f>
        <v>7</v>
      </c>
      <c r="AJ1003" s="74" t="n">
        <f aca="false">IF(G1003&gt;0,AJ1002+1,0)</f>
        <v>0</v>
      </c>
      <c r="AK1003" s="74" t="n">
        <f aca="false">IF(G1003&lt;=0,AK1002+1,0)</f>
        <v>7</v>
      </c>
      <c r="AL1003" s="74" t="n">
        <f aca="false">IF(K1003&gt;0,AL1002+1,0)</f>
        <v>0</v>
      </c>
      <c r="AM1003" s="74" t="n">
        <f aca="false">IF(K1003&lt;=0,AM1002+1,0)</f>
        <v>7</v>
      </c>
    </row>
    <row r="1004" customFormat="false" ht="15" hidden="false" customHeight="false" outlineLevel="0" collapsed="false">
      <c r="A1004" s="61" t="n">
        <v>1003</v>
      </c>
      <c r="B1004" s="62" t="n">
        <v>44000.4895833333</v>
      </c>
      <c r="C1004" s="63" t="n">
        <f aca="false">YEAR(B1004)</f>
        <v>2020</v>
      </c>
      <c r="D1004" s="32" t="s">
        <v>277</v>
      </c>
      <c r="E1004" s="64" t="n">
        <v>9922.4</v>
      </c>
      <c r="F1004" s="65" t="n">
        <v>0.0352</v>
      </c>
      <c r="G1004" s="66" t="n">
        <v>349.26848</v>
      </c>
      <c r="H1004" s="67" t="n">
        <f aca="false">E1004+IF(D1004="Long",1,-1)*G1004</f>
        <v>10271.66848</v>
      </c>
      <c r="I1004" s="68" t="n">
        <f aca="false">Assumptions!$B$58</f>
        <v>5.35750011455817</v>
      </c>
      <c r="J1004" s="68" t="n">
        <f aca="false">INDEX(Yearly!$T$5:$T$22,MATCH(C1004,Yearly!$A$5:$A$22,0))</f>
        <v>0.959552259323851</v>
      </c>
      <c r="K1004" s="68" t="n">
        <f aca="false">G1004-I1004-J1004</f>
        <v>342.951427626118</v>
      </c>
      <c r="L1004" s="69" t="n">
        <f aca="false">(I1004+J1004)/Assumptions!$B$8</f>
        <v>0.000278542541602765</v>
      </c>
      <c r="M1004" s="70" t="n">
        <f aca="false">F1004-L1004</f>
        <v>0.0349214574583972</v>
      </c>
      <c r="N1004" s="71" t="n">
        <f aca="false">G1004*Assumptions!$B$7</f>
        <v>2746996.5952</v>
      </c>
      <c r="O1004" s="71" t="n">
        <f aca="false">K1004*Assumptions!$B$7</f>
        <v>2697312.97827942</v>
      </c>
      <c r="P1004" s="68" t="n">
        <f aca="false">P1003+G1004</f>
        <v>21684.91658</v>
      </c>
      <c r="Q1004" s="68" t="n">
        <f aca="false">MAX(Q1003,P1004)</f>
        <v>21812.14899</v>
      </c>
      <c r="R1004" s="68" t="n">
        <f aca="false">Q1004-P1004</f>
        <v>127.232410000001</v>
      </c>
      <c r="S1004" s="68" t="n">
        <f aca="false">S1003+K1004</f>
        <v>15572.0889119774</v>
      </c>
      <c r="T1004" s="68" t="n">
        <f aca="false">MAX(T1003,S1004)</f>
        <v>15749.8577409685</v>
      </c>
      <c r="U1004" s="68" t="n">
        <f aca="false">T1004-S1004</f>
        <v>177.768828991057</v>
      </c>
      <c r="V1004" s="70" t="n">
        <f aca="false">V1003+F1004</f>
        <v>3.08120000000001</v>
      </c>
      <c r="W1004" s="70" t="n">
        <f aca="false">MAX(W1003,V1004)</f>
        <v>3.09360000000001</v>
      </c>
      <c r="X1004" s="70" t="n">
        <f aca="false">W1004-V1004</f>
        <v>0.0124</v>
      </c>
      <c r="Y1004" s="70" t="n">
        <f aca="false">Y1003+M1004</f>
        <v>2.8116624919574</v>
      </c>
      <c r="Z1004" s="70" t="n">
        <f aca="false">MAX(Z1003,Y1004)</f>
        <v>2.82629083229023</v>
      </c>
      <c r="AA1004" s="70" t="n">
        <f aca="false">Z1004-Y1004</f>
        <v>0.014628340332822</v>
      </c>
      <c r="AB1004" s="72" t="n">
        <f aca="false">AB1003*(1+F1004)</f>
        <v>18.4960833585013</v>
      </c>
      <c r="AC1004" s="73" t="n">
        <f aca="false">MAX(AC1003,AB1004)</f>
        <v>18.7419653773525</v>
      </c>
      <c r="AD1004" s="70" t="n">
        <f aca="false">1-AB1004/AC1004</f>
        <v>0.0131193294780222</v>
      </c>
      <c r="AE1004" s="73" t="n">
        <f aca="false">AE1003*(1+M1004)</f>
        <v>14.1362286657399</v>
      </c>
      <c r="AF1004" s="73" t="n">
        <f aca="false">MAX(AF1003,AE1004)</f>
        <v>14.3561670649545</v>
      </c>
      <c r="AG1004" s="70" t="n">
        <f aca="false">1-AE1004/AF1004</f>
        <v>0.0153201337250741</v>
      </c>
      <c r="AH1004" s="74" t="n">
        <f aca="false">IF(R1004&gt;0,AH1003+1,0)</f>
        <v>8</v>
      </c>
      <c r="AI1004" s="74" t="n">
        <f aca="false">IF(U1004&gt;0,AI1003+1,0)</f>
        <v>8</v>
      </c>
      <c r="AJ1004" s="74" t="n">
        <f aca="false">IF(G1004&gt;0,AJ1003+1,0)</f>
        <v>1</v>
      </c>
      <c r="AK1004" s="74" t="n">
        <f aca="false">IF(G1004&lt;=0,AK1003+1,0)</f>
        <v>0</v>
      </c>
      <c r="AL1004" s="74" t="n">
        <f aca="false">IF(K1004&gt;0,AL1003+1,0)</f>
        <v>1</v>
      </c>
      <c r="AM1004" s="74" t="n">
        <f aca="false">IF(K1004&lt;=0,AM1003+1,0)</f>
        <v>0</v>
      </c>
    </row>
    <row r="1005" customFormat="false" ht="15" hidden="false" customHeight="false" outlineLevel="0" collapsed="false">
      <c r="A1005" s="61" t="n">
        <v>1004</v>
      </c>
      <c r="B1005" s="62" t="n">
        <v>44007.4722222222</v>
      </c>
      <c r="C1005" s="63" t="n">
        <f aca="false">YEAR(B1005)</f>
        <v>2020</v>
      </c>
      <c r="D1005" s="32" t="s">
        <v>277</v>
      </c>
      <c r="E1005" s="64" t="n">
        <v>10330</v>
      </c>
      <c r="F1005" s="65" t="n">
        <v>-0.0059</v>
      </c>
      <c r="G1005" s="66" t="n">
        <v>-60.947</v>
      </c>
      <c r="H1005" s="67" t="n">
        <f aca="false">E1005+IF(D1005="Long",1,-1)*G1005</f>
        <v>10269.053</v>
      </c>
      <c r="I1005" s="68" t="n">
        <f aca="false">Assumptions!$B$58</f>
        <v>5.35750011455817</v>
      </c>
      <c r="J1005" s="68" t="n">
        <f aca="false">INDEX(Yearly!$T$5:$T$22,MATCH(C1005,Yearly!$A$5:$A$22,0))</f>
        <v>0.959552259323851</v>
      </c>
      <c r="K1005" s="68" t="n">
        <f aca="false">G1005-I1005-J1005</f>
        <v>-67.264052373882</v>
      </c>
      <c r="L1005" s="69" t="n">
        <f aca="false">(I1005+J1005)/Assumptions!$B$8</f>
        <v>0.000278542541602765</v>
      </c>
      <c r="M1005" s="70" t="n">
        <f aca="false">F1005-L1005</f>
        <v>-0.00617854254160277</v>
      </c>
      <c r="N1005" s="71" t="n">
        <f aca="false">G1005*Assumptions!$B$7</f>
        <v>-479348.155</v>
      </c>
      <c r="O1005" s="71" t="n">
        <f aca="false">K1005*Assumptions!$B$7</f>
        <v>-529031.771920582</v>
      </c>
      <c r="P1005" s="68" t="n">
        <f aca="false">P1004+G1005</f>
        <v>21623.96958</v>
      </c>
      <c r="Q1005" s="68" t="n">
        <f aca="false">MAX(Q1004,P1005)</f>
        <v>21812.14899</v>
      </c>
      <c r="R1005" s="68" t="n">
        <f aca="false">Q1005-P1005</f>
        <v>188.179410000001</v>
      </c>
      <c r="S1005" s="68" t="n">
        <f aca="false">S1004+K1005</f>
        <v>15504.8248596035</v>
      </c>
      <c r="T1005" s="68" t="n">
        <f aca="false">MAX(T1004,S1005)</f>
        <v>15749.8577409685</v>
      </c>
      <c r="U1005" s="68" t="n">
        <f aca="false">T1005-S1005</f>
        <v>245.032881364939</v>
      </c>
      <c r="V1005" s="70" t="n">
        <f aca="false">V1004+F1005</f>
        <v>3.07530000000001</v>
      </c>
      <c r="W1005" s="70" t="n">
        <f aca="false">MAX(W1004,V1005)</f>
        <v>3.09360000000001</v>
      </c>
      <c r="X1005" s="70" t="n">
        <f aca="false">W1005-V1005</f>
        <v>0.0183</v>
      </c>
      <c r="Y1005" s="70" t="n">
        <f aca="false">Y1004+M1005</f>
        <v>2.8054839494158</v>
      </c>
      <c r="Z1005" s="70" t="n">
        <f aca="false">MAX(Z1004,Y1005)</f>
        <v>2.82629083229023</v>
      </c>
      <c r="AA1005" s="70" t="n">
        <f aca="false">Z1005-Y1005</f>
        <v>0.0208068828744246</v>
      </c>
      <c r="AB1005" s="72" t="n">
        <f aca="false">AB1004*(1+F1005)</f>
        <v>18.3869564666862</v>
      </c>
      <c r="AC1005" s="73" t="n">
        <f aca="false">MAX(AC1004,AB1005)</f>
        <v>18.7419653773525</v>
      </c>
      <c r="AD1005" s="70" t="n">
        <f aca="false">1-AB1005/AC1005</f>
        <v>0.0189419254341019</v>
      </c>
      <c r="AE1005" s="73" t="n">
        <f aca="false">AE1004*(1+M1005)</f>
        <v>14.0488873755508</v>
      </c>
      <c r="AF1005" s="73" t="n">
        <f aca="false">MAX(AF1004,AE1005)</f>
        <v>14.3561670649545</v>
      </c>
      <c r="AG1005" s="70" t="n">
        <f aca="false">1-AE1005/AF1005</f>
        <v>0.0214040201687135</v>
      </c>
      <c r="AH1005" s="74" t="n">
        <f aca="false">IF(R1005&gt;0,AH1004+1,0)</f>
        <v>9</v>
      </c>
      <c r="AI1005" s="74" t="n">
        <f aca="false">IF(U1005&gt;0,AI1004+1,0)</f>
        <v>9</v>
      </c>
      <c r="AJ1005" s="74" t="n">
        <f aca="false">IF(G1005&gt;0,AJ1004+1,0)</f>
        <v>0</v>
      </c>
      <c r="AK1005" s="74" t="n">
        <f aca="false">IF(G1005&lt;=0,AK1004+1,0)</f>
        <v>1</v>
      </c>
      <c r="AL1005" s="74" t="n">
        <f aca="false">IF(K1005&gt;0,AL1004+1,0)</f>
        <v>0</v>
      </c>
      <c r="AM1005" s="74" t="n">
        <f aca="false">IF(K1005&lt;=0,AM1004+1,0)</f>
        <v>1</v>
      </c>
    </row>
    <row r="1006" customFormat="false" ht="15" hidden="false" customHeight="false" outlineLevel="0" collapsed="false">
      <c r="A1006" s="61" t="n">
        <v>1005</v>
      </c>
      <c r="B1006" s="62" t="n">
        <v>44007.5826388889</v>
      </c>
      <c r="C1006" s="63" t="n">
        <f aca="false">YEAR(B1006)</f>
        <v>2020</v>
      </c>
      <c r="D1006" s="32" t="s">
        <v>277</v>
      </c>
      <c r="E1006" s="64" t="n">
        <v>10300</v>
      </c>
      <c r="F1006" s="65" t="n">
        <v>-0.0034</v>
      </c>
      <c r="G1006" s="66" t="n">
        <v>-35.02</v>
      </c>
      <c r="H1006" s="67" t="n">
        <f aca="false">E1006+IF(D1006="Long",1,-1)*G1006</f>
        <v>10264.98</v>
      </c>
      <c r="I1006" s="68" t="n">
        <f aca="false">Assumptions!$B$58</f>
        <v>5.35750011455817</v>
      </c>
      <c r="J1006" s="68" t="n">
        <f aca="false">INDEX(Yearly!$T$5:$T$22,MATCH(C1006,Yearly!$A$5:$A$22,0))</f>
        <v>0.959552259323851</v>
      </c>
      <c r="K1006" s="68" t="n">
        <f aca="false">G1006-I1006-J1006</f>
        <v>-41.337052373882</v>
      </c>
      <c r="L1006" s="69" t="n">
        <f aca="false">(I1006+J1006)/Assumptions!$B$8</f>
        <v>0.000278542541602765</v>
      </c>
      <c r="M1006" s="70" t="n">
        <f aca="false">F1006-L1006</f>
        <v>-0.00367854254160276</v>
      </c>
      <c r="N1006" s="71" t="n">
        <f aca="false">G1006*Assumptions!$B$7</f>
        <v>-275432.3</v>
      </c>
      <c r="O1006" s="71" t="n">
        <f aca="false">K1006*Assumptions!$B$7</f>
        <v>-325115.916920582</v>
      </c>
      <c r="P1006" s="68" t="n">
        <f aca="false">P1005+G1006</f>
        <v>21588.94958</v>
      </c>
      <c r="Q1006" s="68" t="n">
        <f aca="false">MAX(Q1005,P1006)</f>
        <v>21812.14899</v>
      </c>
      <c r="R1006" s="68" t="n">
        <f aca="false">Q1006-P1006</f>
        <v>223.199410000001</v>
      </c>
      <c r="S1006" s="68" t="n">
        <f aca="false">S1005+K1006</f>
        <v>15463.4878072296</v>
      </c>
      <c r="T1006" s="68" t="n">
        <f aca="false">MAX(T1005,S1006)</f>
        <v>15749.8577409685</v>
      </c>
      <c r="U1006" s="68" t="n">
        <f aca="false">T1006-S1006</f>
        <v>286.369933738821</v>
      </c>
      <c r="V1006" s="70" t="n">
        <f aca="false">V1005+F1006</f>
        <v>3.07190000000001</v>
      </c>
      <c r="W1006" s="70" t="n">
        <f aca="false">MAX(W1005,V1006)</f>
        <v>3.09360000000001</v>
      </c>
      <c r="X1006" s="70" t="n">
        <f aca="false">W1006-V1006</f>
        <v>0.0217000000000001</v>
      </c>
      <c r="Y1006" s="70" t="n">
        <f aca="false">Y1005+M1006</f>
        <v>2.8018054068742</v>
      </c>
      <c r="Z1006" s="70" t="n">
        <f aca="false">MAX(Z1005,Y1006)</f>
        <v>2.82629083229023</v>
      </c>
      <c r="AA1006" s="70" t="n">
        <f aca="false">Z1006-Y1006</f>
        <v>0.0244854254160272</v>
      </c>
      <c r="AB1006" s="72" t="n">
        <f aca="false">AB1005*(1+F1006)</f>
        <v>18.3244408146994</v>
      </c>
      <c r="AC1006" s="73" t="n">
        <f aca="false">MAX(AC1005,AB1006)</f>
        <v>18.7419653773525</v>
      </c>
      <c r="AD1006" s="70" t="n">
        <f aca="false">1-AB1006/AC1006</f>
        <v>0.022277522887626</v>
      </c>
      <c r="AE1006" s="73" t="n">
        <f aca="false">AE1005*(1+M1006)</f>
        <v>13.9972079456776</v>
      </c>
      <c r="AF1006" s="73" t="n">
        <f aca="false">MAX(AF1005,AE1006)</f>
        <v>14.3561670649545</v>
      </c>
      <c r="AG1006" s="70" t="n">
        <f aca="false">1-AE1006/AF1006</f>
        <v>0.0250038271115642</v>
      </c>
      <c r="AH1006" s="74" t="n">
        <f aca="false">IF(R1006&gt;0,AH1005+1,0)</f>
        <v>10</v>
      </c>
      <c r="AI1006" s="74" t="n">
        <f aca="false">IF(U1006&gt;0,AI1005+1,0)</f>
        <v>10</v>
      </c>
      <c r="AJ1006" s="74" t="n">
        <f aca="false">IF(G1006&gt;0,AJ1005+1,0)</f>
        <v>0</v>
      </c>
      <c r="AK1006" s="74" t="n">
        <f aca="false">IF(G1006&lt;=0,AK1005+1,0)</f>
        <v>2</v>
      </c>
      <c r="AL1006" s="74" t="n">
        <f aca="false">IF(K1006&gt;0,AL1005+1,0)</f>
        <v>0</v>
      </c>
      <c r="AM1006" s="74" t="n">
        <f aca="false">IF(K1006&lt;=0,AM1005+1,0)</f>
        <v>2</v>
      </c>
    </row>
    <row r="1007" customFormat="false" ht="15" hidden="false" customHeight="false" outlineLevel="0" collapsed="false">
      <c r="A1007" s="61" t="n">
        <v>1006</v>
      </c>
      <c r="B1007" s="62" t="n">
        <v>44011.6354166667</v>
      </c>
      <c r="C1007" s="63" t="n">
        <f aca="false">YEAR(B1007)</f>
        <v>2020</v>
      </c>
      <c r="D1007" s="32" t="s">
        <v>277</v>
      </c>
      <c r="E1007" s="64" t="n">
        <v>10326.05</v>
      </c>
      <c r="F1007" s="65" t="n">
        <v>-0.0026</v>
      </c>
      <c r="G1007" s="66" t="n">
        <v>-26.84773</v>
      </c>
      <c r="H1007" s="67" t="n">
        <f aca="false">E1007+IF(D1007="Long",1,-1)*G1007</f>
        <v>10299.20227</v>
      </c>
      <c r="I1007" s="68" t="n">
        <f aca="false">Assumptions!$B$58</f>
        <v>5.35750011455817</v>
      </c>
      <c r="J1007" s="68" t="n">
        <f aca="false">INDEX(Yearly!$T$5:$T$22,MATCH(C1007,Yearly!$A$5:$A$22,0))</f>
        <v>0.959552259323851</v>
      </c>
      <c r="K1007" s="68" t="n">
        <f aca="false">G1007-I1007-J1007</f>
        <v>-33.164782373882</v>
      </c>
      <c r="L1007" s="69" t="n">
        <f aca="false">(I1007+J1007)/Assumptions!$B$8</f>
        <v>0.000278542541602765</v>
      </c>
      <c r="M1007" s="70" t="n">
        <f aca="false">F1007-L1007</f>
        <v>-0.00287854254160276</v>
      </c>
      <c r="N1007" s="71" t="n">
        <f aca="false">G1007*Assumptions!$B$7</f>
        <v>-211157.39645</v>
      </c>
      <c r="O1007" s="71" t="n">
        <f aca="false">K1007*Assumptions!$B$7</f>
        <v>-260841.013370582</v>
      </c>
      <c r="P1007" s="68" t="n">
        <f aca="false">P1006+G1007</f>
        <v>21562.10185</v>
      </c>
      <c r="Q1007" s="68" t="n">
        <f aca="false">MAX(Q1006,P1007)</f>
        <v>21812.14899</v>
      </c>
      <c r="R1007" s="68" t="n">
        <f aca="false">Q1007-P1007</f>
        <v>250.047140000002</v>
      </c>
      <c r="S1007" s="68" t="n">
        <f aca="false">S1006+K1007</f>
        <v>15430.3230248558</v>
      </c>
      <c r="T1007" s="68" t="n">
        <f aca="false">MAX(T1006,S1007)</f>
        <v>15749.8577409685</v>
      </c>
      <c r="U1007" s="68" t="n">
        <f aca="false">T1007-S1007</f>
        <v>319.534716112703</v>
      </c>
      <c r="V1007" s="70" t="n">
        <f aca="false">V1006+F1007</f>
        <v>3.06930000000001</v>
      </c>
      <c r="W1007" s="70" t="n">
        <f aca="false">MAX(W1006,V1007)</f>
        <v>3.09360000000001</v>
      </c>
      <c r="X1007" s="70" t="n">
        <f aca="false">W1007-V1007</f>
        <v>0.0243000000000002</v>
      </c>
      <c r="Y1007" s="70" t="n">
        <f aca="false">Y1006+M1007</f>
        <v>2.7989268643326</v>
      </c>
      <c r="Z1007" s="70" t="n">
        <f aca="false">MAX(Z1006,Y1007)</f>
        <v>2.82629083229023</v>
      </c>
      <c r="AA1007" s="70" t="n">
        <f aca="false">Z1007-Y1007</f>
        <v>0.0273639679576299</v>
      </c>
      <c r="AB1007" s="72" t="n">
        <f aca="false">AB1006*(1+F1007)</f>
        <v>18.2767972685812</v>
      </c>
      <c r="AC1007" s="73" t="n">
        <f aca="false">MAX(AC1006,AB1007)</f>
        <v>18.7419653773525</v>
      </c>
      <c r="AD1007" s="70" t="n">
        <f aca="false">1-AB1007/AC1007</f>
        <v>0.0248196013281182</v>
      </c>
      <c r="AE1007" s="73" t="n">
        <f aca="false">AE1006*(1+M1007)</f>
        <v>13.9569163871423</v>
      </c>
      <c r="AF1007" s="73" t="n">
        <f aca="false">MAX(AF1006,AE1007)</f>
        <v>14.3561670649545</v>
      </c>
      <c r="AG1007" s="70" t="n">
        <f aca="false">1-AE1007/AF1007</f>
        <v>0.0278103950731236</v>
      </c>
      <c r="AH1007" s="74" t="n">
        <f aca="false">IF(R1007&gt;0,AH1006+1,0)</f>
        <v>11</v>
      </c>
      <c r="AI1007" s="74" t="n">
        <f aca="false">IF(U1007&gt;0,AI1006+1,0)</f>
        <v>11</v>
      </c>
      <c r="AJ1007" s="74" t="n">
        <f aca="false">IF(G1007&gt;0,AJ1006+1,0)</f>
        <v>0</v>
      </c>
      <c r="AK1007" s="74" t="n">
        <f aca="false">IF(G1007&lt;=0,AK1006+1,0)</f>
        <v>3</v>
      </c>
      <c r="AL1007" s="74" t="n">
        <f aca="false">IF(K1007&gt;0,AL1006+1,0)</f>
        <v>0</v>
      </c>
      <c r="AM1007" s="74" t="n">
        <f aca="false">IF(K1007&lt;=0,AM1006+1,0)</f>
        <v>3</v>
      </c>
    </row>
    <row r="1008" customFormat="false" ht="15" hidden="false" customHeight="false" outlineLevel="0" collapsed="false">
      <c r="A1008" s="61" t="n">
        <v>1007</v>
      </c>
      <c r="B1008" s="62" t="n">
        <v>44013.4215277778</v>
      </c>
      <c r="C1008" s="63" t="n">
        <f aca="false">YEAR(B1008)</f>
        <v>2020</v>
      </c>
      <c r="D1008" s="32" t="s">
        <v>277</v>
      </c>
      <c r="E1008" s="64" t="n">
        <v>10344.4</v>
      </c>
      <c r="F1008" s="65" t="n">
        <v>0.035</v>
      </c>
      <c r="G1008" s="66" t="n">
        <v>362.054</v>
      </c>
      <c r="H1008" s="67" t="n">
        <f aca="false">E1008+IF(D1008="Long",1,-1)*G1008</f>
        <v>10706.454</v>
      </c>
      <c r="I1008" s="68" t="n">
        <f aca="false">Assumptions!$B$58</f>
        <v>5.35750011455817</v>
      </c>
      <c r="J1008" s="68" t="n">
        <f aca="false">INDEX(Yearly!$T$5:$T$22,MATCH(C1008,Yearly!$A$5:$A$22,0))</f>
        <v>0.959552259323851</v>
      </c>
      <c r="K1008" s="68" t="n">
        <f aca="false">G1008-I1008-J1008</f>
        <v>355.736947626118</v>
      </c>
      <c r="L1008" s="69" t="n">
        <f aca="false">(I1008+J1008)/Assumptions!$B$8</f>
        <v>0.000278542541602765</v>
      </c>
      <c r="M1008" s="70" t="n">
        <f aca="false">F1008-L1008</f>
        <v>0.0347214574583972</v>
      </c>
      <c r="N1008" s="71" t="n">
        <f aca="false">G1008*Assumptions!$B$7</f>
        <v>2847554.71</v>
      </c>
      <c r="O1008" s="71" t="n">
        <f aca="false">K1008*Assumptions!$B$7</f>
        <v>2797871.09307942</v>
      </c>
      <c r="P1008" s="68" t="n">
        <f aca="false">P1007+G1008</f>
        <v>21924.15585</v>
      </c>
      <c r="Q1008" s="68" t="n">
        <f aca="false">MAX(Q1007,P1008)</f>
        <v>21924.15585</v>
      </c>
      <c r="R1008" s="68" t="n">
        <f aca="false">Q1008-P1008</f>
        <v>0</v>
      </c>
      <c r="S1008" s="68" t="n">
        <f aca="false">S1007+K1008</f>
        <v>15786.0599724819</v>
      </c>
      <c r="T1008" s="68" t="n">
        <f aca="false">MAX(T1007,S1008)</f>
        <v>15786.0599724819</v>
      </c>
      <c r="U1008" s="68" t="n">
        <f aca="false">T1008-S1008</f>
        <v>0</v>
      </c>
      <c r="V1008" s="70" t="n">
        <f aca="false">V1007+F1008</f>
        <v>3.10430000000001</v>
      </c>
      <c r="W1008" s="70" t="n">
        <f aca="false">MAX(W1007,V1008)</f>
        <v>3.10430000000001</v>
      </c>
      <c r="X1008" s="70" t="n">
        <f aca="false">W1008-V1008</f>
        <v>0</v>
      </c>
      <c r="Y1008" s="70" t="n">
        <f aca="false">Y1007+M1008</f>
        <v>2.83364832179099</v>
      </c>
      <c r="Z1008" s="70" t="n">
        <f aca="false">MAX(Z1007,Y1008)</f>
        <v>2.83364832179099</v>
      </c>
      <c r="AA1008" s="70" t="n">
        <f aca="false">Z1008-Y1008</f>
        <v>0</v>
      </c>
      <c r="AB1008" s="72" t="n">
        <f aca="false">AB1007*(1+F1008)</f>
        <v>18.9164851729816</v>
      </c>
      <c r="AC1008" s="73" t="n">
        <f aca="false">MAX(AC1007,AB1008)</f>
        <v>18.9164851729816</v>
      </c>
      <c r="AD1008" s="70" t="n">
        <f aca="false">1-AB1008/AC1008</f>
        <v>0</v>
      </c>
      <c r="AE1008" s="73" t="n">
        <f aca="false">AE1007*(1+M1008)</f>
        <v>14.4415208657289</v>
      </c>
      <c r="AF1008" s="73" t="n">
        <f aca="false">MAX(AF1007,AE1008)</f>
        <v>14.4415208657289</v>
      </c>
      <c r="AG1008" s="70" t="n">
        <f aca="false">1-AE1008/AF1008</f>
        <v>0</v>
      </c>
      <c r="AH1008" s="74" t="n">
        <f aca="false">IF(R1008&gt;0,AH1007+1,0)</f>
        <v>0</v>
      </c>
      <c r="AI1008" s="74" t="n">
        <f aca="false">IF(U1008&gt;0,AI1007+1,0)</f>
        <v>0</v>
      </c>
      <c r="AJ1008" s="74" t="n">
        <f aca="false">IF(G1008&gt;0,AJ1007+1,0)</f>
        <v>1</v>
      </c>
      <c r="AK1008" s="74" t="n">
        <f aca="false">IF(G1008&lt;=0,AK1007+1,0)</f>
        <v>0</v>
      </c>
      <c r="AL1008" s="74" t="n">
        <f aca="false">IF(K1008&gt;0,AL1007+1,0)</f>
        <v>1</v>
      </c>
      <c r="AM1008" s="74" t="n">
        <f aca="false">IF(K1008&lt;=0,AM1007+1,0)</f>
        <v>0</v>
      </c>
    </row>
    <row r="1009" customFormat="false" ht="15" hidden="false" customHeight="false" outlineLevel="0" collapsed="false">
      <c r="A1009" s="61" t="n">
        <v>1008</v>
      </c>
      <c r="B1009" s="62" t="n">
        <v>44027.40625</v>
      </c>
      <c r="C1009" s="63" t="n">
        <f aca="false">YEAR(B1009)</f>
        <v>2020</v>
      </c>
      <c r="D1009" s="32" t="s">
        <v>277</v>
      </c>
      <c r="E1009" s="64" t="n">
        <v>10728.75</v>
      </c>
      <c r="F1009" s="65" t="n">
        <v>-0.0037</v>
      </c>
      <c r="G1009" s="66" t="n">
        <v>-39.696375</v>
      </c>
      <c r="H1009" s="67" t="n">
        <f aca="false">E1009+IF(D1009="Long",1,-1)*G1009</f>
        <v>10689.053625</v>
      </c>
      <c r="I1009" s="68" t="n">
        <f aca="false">Assumptions!$B$58</f>
        <v>5.35750011455817</v>
      </c>
      <c r="J1009" s="68" t="n">
        <f aca="false">INDEX(Yearly!$T$5:$T$22,MATCH(C1009,Yearly!$A$5:$A$22,0))</f>
        <v>0.959552259323851</v>
      </c>
      <c r="K1009" s="68" t="n">
        <f aca="false">G1009-I1009-J1009</f>
        <v>-46.013427373882</v>
      </c>
      <c r="L1009" s="69" t="n">
        <f aca="false">(I1009+J1009)/Assumptions!$B$8</f>
        <v>0.000278542541602765</v>
      </c>
      <c r="M1009" s="70" t="n">
        <f aca="false">F1009-L1009</f>
        <v>-0.00397854254160277</v>
      </c>
      <c r="N1009" s="71" t="n">
        <f aca="false">G1009*Assumptions!$B$7</f>
        <v>-312211.989375</v>
      </c>
      <c r="O1009" s="71" t="n">
        <f aca="false">K1009*Assumptions!$B$7</f>
        <v>-361895.606295582</v>
      </c>
      <c r="P1009" s="68" t="n">
        <f aca="false">P1008+G1009</f>
        <v>21884.459475</v>
      </c>
      <c r="Q1009" s="68" t="n">
        <f aca="false">MAX(Q1008,P1009)</f>
        <v>21924.15585</v>
      </c>
      <c r="R1009" s="68" t="n">
        <f aca="false">Q1009-P1009</f>
        <v>39.6963749999995</v>
      </c>
      <c r="S1009" s="68" t="n">
        <f aca="false">S1008+K1009</f>
        <v>15740.046545108</v>
      </c>
      <c r="T1009" s="68" t="n">
        <f aca="false">MAX(T1008,S1009)</f>
        <v>15786.0599724819</v>
      </c>
      <c r="U1009" s="68" t="n">
        <f aca="false">T1009-S1009</f>
        <v>46.0134273738822</v>
      </c>
      <c r="V1009" s="70" t="n">
        <f aca="false">V1008+F1009</f>
        <v>3.10060000000001</v>
      </c>
      <c r="W1009" s="70" t="n">
        <f aca="false">MAX(W1008,V1009)</f>
        <v>3.10430000000001</v>
      </c>
      <c r="X1009" s="70" t="n">
        <f aca="false">W1009-V1009</f>
        <v>0.00369999999999981</v>
      </c>
      <c r="Y1009" s="70" t="n">
        <f aca="false">Y1008+M1009</f>
        <v>2.82966977924939</v>
      </c>
      <c r="Z1009" s="70" t="n">
        <f aca="false">MAX(Z1008,Y1009)</f>
        <v>2.83364832179099</v>
      </c>
      <c r="AA1009" s="70" t="n">
        <f aca="false">Z1009-Y1009</f>
        <v>0.00397854254160279</v>
      </c>
      <c r="AB1009" s="72" t="n">
        <f aca="false">AB1008*(1+F1009)</f>
        <v>18.8464941778415</v>
      </c>
      <c r="AC1009" s="73" t="n">
        <f aca="false">MAX(AC1008,AB1009)</f>
        <v>18.9164851729816</v>
      </c>
      <c r="AD1009" s="70" t="n">
        <f aca="false">1-AB1009/AC1009</f>
        <v>0.00370000000000004</v>
      </c>
      <c r="AE1009" s="73" t="n">
        <f aca="false">AE1008*(1+M1009)</f>
        <v>14.3840646605991</v>
      </c>
      <c r="AF1009" s="73" t="n">
        <f aca="false">MAX(AF1008,AE1009)</f>
        <v>14.4415208657289</v>
      </c>
      <c r="AG1009" s="70" t="n">
        <f aca="false">1-AE1009/AF1009</f>
        <v>0.00397854254160279</v>
      </c>
      <c r="AH1009" s="74" t="n">
        <f aca="false">IF(R1009&gt;0,AH1008+1,0)</f>
        <v>1</v>
      </c>
      <c r="AI1009" s="74" t="n">
        <f aca="false">IF(U1009&gt;0,AI1008+1,0)</f>
        <v>1</v>
      </c>
      <c r="AJ1009" s="74" t="n">
        <f aca="false">IF(G1009&gt;0,AJ1008+1,0)</f>
        <v>0</v>
      </c>
      <c r="AK1009" s="74" t="n">
        <f aca="false">IF(G1009&lt;=0,AK1008+1,0)</f>
        <v>1</v>
      </c>
      <c r="AL1009" s="74" t="n">
        <f aca="false">IF(K1009&gt;0,AL1008+1,0)</f>
        <v>0</v>
      </c>
      <c r="AM1009" s="74" t="n">
        <f aca="false">IF(K1009&lt;=0,AM1008+1,0)</f>
        <v>1</v>
      </c>
    </row>
    <row r="1010" customFormat="false" ht="15" hidden="false" customHeight="false" outlineLevel="0" collapsed="false">
      <c r="A1010" s="61" t="n">
        <v>1009</v>
      </c>
      <c r="B1010" s="62" t="n">
        <v>44028.6354166667</v>
      </c>
      <c r="C1010" s="63" t="n">
        <f aca="false">YEAR(B1010)</f>
        <v>2020</v>
      </c>
      <c r="D1010" s="32" t="s">
        <v>277</v>
      </c>
      <c r="E1010" s="64" t="n">
        <v>10746.05</v>
      </c>
      <c r="F1010" s="65" t="n">
        <v>0.0408</v>
      </c>
      <c r="G1010" s="66" t="n">
        <v>438.43884</v>
      </c>
      <c r="H1010" s="67" t="n">
        <f aca="false">E1010+IF(D1010="Long",1,-1)*G1010</f>
        <v>11184.48884</v>
      </c>
      <c r="I1010" s="68" t="n">
        <f aca="false">Assumptions!$B$58</f>
        <v>5.35750011455817</v>
      </c>
      <c r="J1010" s="68" t="n">
        <f aca="false">INDEX(Yearly!$T$5:$T$22,MATCH(C1010,Yearly!$A$5:$A$22,0))</f>
        <v>0.959552259323851</v>
      </c>
      <c r="K1010" s="68" t="n">
        <f aca="false">G1010-I1010-J1010</f>
        <v>432.121787626118</v>
      </c>
      <c r="L1010" s="69" t="n">
        <f aca="false">(I1010+J1010)/Assumptions!$B$8</f>
        <v>0.000278542541602765</v>
      </c>
      <c r="M1010" s="70" t="n">
        <f aca="false">F1010-L1010</f>
        <v>0.0405214574583972</v>
      </c>
      <c r="N1010" s="71" t="n">
        <f aca="false">G1010*Assumptions!$B$7</f>
        <v>3448321.4766</v>
      </c>
      <c r="O1010" s="71" t="n">
        <f aca="false">K1010*Assumptions!$B$7</f>
        <v>3398637.85967942</v>
      </c>
      <c r="P1010" s="68" t="n">
        <f aca="false">P1009+G1010</f>
        <v>22322.898315</v>
      </c>
      <c r="Q1010" s="68" t="n">
        <f aca="false">MAX(Q1009,P1010)</f>
        <v>22322.898315</v>
      </c>
      <c r="R1010" s="68" t="n">
        <f aca="false">Q1010-P1010</f>
        <v>0</v>
      </c>
      <c r="S1010" s="68" t="n">
        <f aca="false">S1009+K1010</f>
        <v>16172.1683327341</v>
      </c>
      <c r="T1010" s="68" t="n">
        <f aca="false">MAX(T1009,S1010)</f>
        <v>16172.1683327341</v>
      </c>
      <c r="U1010" s="68" t="n">
        <f aca="false">T1010-S1010</f>
        <v>0</v>
      </c>
      <c r="V1010" s="70" t="n">
        <f aca="false">V1009+F1010</f>
        <v>3.14140000000001</v>
      </c>
      <c r="W1010" s="70" t="n">
        <f aca="false">MAX(W1009,V1010)</f>
        <v>3.14140000000001</v>
      </c>
      <c r="X1010" s="70" t="n">
        <f aca="false">W1010-V1010</f>
        <v>0</v>
      </c>
      <c r="Y1010" s="70" t="n">
        <f aca="false">Y1009+M1010</f>
        <v>2.87019123670779</v>
      </c>
      <c r="Z1010" s="70" t="n">
        <f aca="false">MAX(Z1009,Y1010)</f>
        <v>2.87019123670779</v>
      </c>
      <c r="AA1010" s="70" t="n">
        <f aca="false">Z1010-Y1010</f>
        <v>0</v>
      </c>
      <c r="AB1010" s="72" t="n">
        <f aca="false">AB1009*(1+F1010)</f>
        <v>19.6154311402975</v>
      </c>
      <c r="AC1010" s="73" t="n">
        <f aca="false">MAX(AC1009,AB1010)</f>
        <v>19.6154311402975</v>
      </c>
      <c r="AD1010" s="70" t="n">
        <f aca="false">1-AB1010/AC1010</f>
        <v>0</v>
      </c>
      <c r="AE1010" s="73" t="n">
        <f aca="false">AE1009*(1+M1010)</f>
        <v>14.9669279248224</v>
      </c>
      <c r="AF1010" s="73" t="n">
        <f aca="false">MAX(AF1009,AE1010)</f>
        <v>14.9669279248224</v>
      </c>
      <c r="AG1010" s="70" t="n">
        <f aca="false">1-AE1010/AF1010</f>
        <v>0</v>
      </c>
      <c r="AH1010" s="74" t="n">
        <f aca="false">IF(R1010&gt;0,AH1009+1,0)</f>
        <v>0</v>
      </c>
      <c r="AI1010" s="74" t="n">
        <f aca="false">IF(U1010&gt;0,AI1009+1,0)</f>
        <v>0</v>
      </c>
      <c r="AJ1010" s="74" t="n">
        <f aca="false">IF(G1010&gt;0,AJ1009+1,0)</f>
        <v>1</v>
      </c>
      <c r="AK1010" s="74" t="n">
        <f aca="false">IF(G1010&lt;=0,AK1009+1,0)</f>
        <v>0</v>
      </c>
      <c r="AL1010" s="74" t="n">
        <f aca="false">IF(K1010&gt;0,AL1009+1,0)</f>
        <v>1</v>
      </c>
      <c r="AM1010" s="74" t="n">
        <f aca="false">IF(K1010&lt;=0,AM1009+1,0)</f>
        <v>0</v>
      </c>
    </row>
    <row r="1011" customFormat="false" ht="15" hidden="false" customHeight="false" outlineLevel="0" collapsed="false">
      <c r="A1011" s="61" t="n">
        <v>1010</v>
      </c>
      <c r="B1011" s="62" t="n">
        <v>44047.6145833333</v>
      </c>
      <c r="C1011" s="63" t="n">
        <f aca="false">YEAR(B1011)</f>
        <v>2020</v>
      </c>
      <c r="D1011" s="32" t="s">
        <v>277</v>
      </c>
      <c r="E1011" s="64" t="n">
        <v>11094.55</v>
      </c>
      <c r="F1011" s="65" t="n">
        <v>0.0165</v>
      </c>
      <c r="G1011" s="66" t="n">
        <v>183.060075</v>
      </c>
      <c r="H1011" s="67" t="n">
        <f aca="false">E1011+IF(D1011="Long",1,-1)*G1011</f>
        <v>11277.610075</v>
      </c>
      <c r="I1011" s="68" t="n">
        <f aca="false">Assumptions!$B$58</f>
        <v>5.35750011455817</v>
      </c>
      <c r="J1011" s="68" t="n">
        <f aca="false">INDEX(Yearly!$T$5:$T$22,MATCH(C1011,Yearly!$A$5:$A$22,0))</f>
        <v>0.959552259323851</v>
      </c>
      <c r="K1011" s="68" t="n">
        <f aca="false">G1011-I1011-J1011</f>
        <v>176.743022626118</v>
      </c>
      <c r="L1011" s="69" t="n">
        <f aca="false">(I1011+J1011)/Assumptions!$B$8</f>
        <v>0.000278542541602765</v>
      </c>
      <c r="M1011" s="70" t="n">
        <f aca="false">F1011-L1011</f>
        <v>0.0162214574583972</v>
      </c>
      <c r="N1011" s="71" t="n">
        <f aca="false">G1011*Assumptions!$B$7</f>
        <v>1439767.489875</v>
      </c>
      <c r="O1011" s="71" t="n">
        <f aca="false">K1011*Assumptions!$B$7</f>
        <v>1390083.87295442</v>
      </c>
      <c r="P1011" s="68" t="n">
        <f aca="false">P1010+G1011</f>
        <v>22505.95839</v>
      </c>
      <c r="Q1011" s="68" t="n">
        <f aca="false">MAX(Q1010,P1011)</f>
        <v>22505.95839</v>
      </c>
      <c r="R1011" s="68" t="n">
        <f aca="false">Q1011-P1011</f>
        <v>0</v>
      </c>
      <c r="S1011" s="68" t="n">
        <f aca="false">S1010+K1011</f>
        <v>16348.9113553602</v>
      </c>
      <c r="T1011" s="68" t="n">
        <f aca="false">MAX(T1010,S1011)</f>
        <v>16348.9113553602</v>
      </c>
      <c r="U1011" s="68" t="n">
        <f aca="false">T1011-S1011</f>
        <v>0</v>
      </c>
      <c r="V1011" s="70" t="n">
        <f aca="false">V1010+F1011</f>
        <v>3.15790000000001</v>
      </c>
      <c r="W1011" s="70" t="n">
        <f aca="false">MAX(W1010,V1011)</f>
        <v>3.15790000000001</v>
      </c>
      <c r="X1011" s="70" t="n">
        <f aca="false">W1011-V1011</f>
        <v>0</v>
      </c>
      <c r="Y1011" s="70" t="n">
        <f aca="false">Y1010+M1011</f>
        <v>2.88641269416619</v>
      </c>
      <c r="Z1011" s="70" t="n">
        <f aca="false">MAX(Z1010,Y1011)</f>
        <v>2.88641269416619</v>
      </c>
      <c r="AA1011" s="70" t="n">
        <f aca="false">Z1011-Y1011</f>
        <v>0</v>
      </c>
      <c r="AB1011" s="72" t="n">
        <f aca="false">AB1010*(1+F1011)</f>
        <v>19.9390857541124</v>
      </c>
      <c r="AC1011" s="73" t="n">
        <f aca="false">MAX(AC1010,AB1011)</f>
        <v>19.9390857541124</v>
      </c>
      <c r="AD1011" s="70" t="n">
        <f aca="false">1-AB1011/AC1011</f>
        <v>0</v>
      </c>
      <c r="AE1011" s="73" t="n">
        <f aca="false">AE1010*(1+M1011)</f>
        <v>15.2097133094378</v>
      </c>
      <c r="AF1011" s="73" t="n">
        <f aca="false">MAX(AF1010,AE1011)</f>
        <v>15.2097133094378</v>
      </c>
      <c r="AG1011" s="70" t="n">
        <f aca="false">1-AE1011/AF1011</f>
        <v>0</v>
      </c>
      <c r="AH1011" s="74" t="n">
        <f aca="false">IF(R1011&gt;0,AH1010+1,0)</f>
        <v>0</v>
      </c>
      <c r="AI1011" s="74" t="n">
        <f aca="false">IF(U1011&gt;0,AI1010+1,0)</f>
        <v>0</v>
      </c>
      <c r="AJ1011" s="74" t="n">
        <f aca="false">IF(G1011&gt;0,AJ1010+1,0)</f>
        <v>2</v>
      </c>
      <c r="AK1011" s="74" t="n">
        <f aca="false">IF(G1011&lt;=0,AK1010+1,0)</f>
        <v>0</v>
      </c>
      <c r="AL1011" s="74" t="n">
        <f aca="false">IF(K1011&gt;0,AL1010+1,0)</f>
        <v>2</v>
      </c>
      <c r="AM1011" s="74" t="n">
        <f aca="false">IF(K1011&lt;=0,AM1010+1,0)</f>
        <v>0</v>
      </c>
    </row>
    <row r="1012" customFormat="false" ht="15" hidden="false" customHeight="false" outlineLevel="0" collapsed="false">
      <c r="A1012" s="61" t="n">
        <v>1011</v>
      </c>
      <c r="B1012" s="62" t="n">
        <v>44061.3854166667</v>
      </c>
      <c r="C1012" s="63" t="n">
        <f aca="false">YEAR(B1012)</f>
        <v>2020</v>
      </c>
      <c r="D1012" s="32" t="s">
        <v>277</v>
      </c>
      <c r="E1012" s="64" t="n">
        <v>11256.7</v>
      </c>
      <c r="F1012" s="65" t="n">
        <v>0.0071</v>
      </c>
      <c r="G1012" s="66" t="n">
        <v>79.92257</v>
      </c>
      <c r="H1012" s="67" t="n">
        <f aca="false">E1012+IF(D1012="Long",1,-1)*G1012</f>
        <v>11336.62257</v>
      </c>
      <c r="I1012" s="68" t="n">
        <f aca="false">Assumptions!$B$58</f>
        <v>5.35750011455817</v>
      </c>
      <c r="J1012" s="68" t="n">
        <f aca="false">INDEX(Yearly!$T$5:$T$22,MATCH(C1012,Yearly!$A$5:$A$22,0))</f>
        <v>0.959552259323851</v>
      </c>
      <c r="K1012" s="68" t="n">
        <f aca="false">G1012-I1012-J1012</f>
        <v>73.605517626118</v>
      </c>
      <c r="L1012" s="69" t="n">
        <f aca="false">(I1012+J1012)/Assumptions!$B$8</f>
        <v>0.000278542541602765</v>
      </c>
      <c r="M1012" s="70" t="n">
        <f aca="false">F1012-L1012</f>
        <v>0.00682145745839724</v>
      </c>
      <c r="N1012" s="71" t="n">
        <f aca="false">G1012*Assumptions!$B$7</f>
        <v>628591.01305</v>
      </c>
      <c r="O1012" s="71" t="n">
        <f aca="false">K1012*Assumptions!$B$7</f>
        <v>578907.396129418</v>
      </c>
      <c r="P1012" s="68" t="n">
        <f aca="false">P1011+G1012</f>
        <v>22585.88096</v>
      </c>
      <c r="Q1012" s="68" t="n">
        <f aca="false">MAX(Q1011,P1012)</f>
        <v>22585.88096</v>
      </c>
      <c r="R1012" s="68" t="n">
        <f aca="false">Q1012-P1012</f>
        <v>0</v>
      </c>
      <c r="S1012" s="68" t="n">
        <f aca="false">S1011+K1012</f>
        <v>16422.5168729864</v>
      </c>
      <c r="T1012" s="68" t="n">
        <f aca="false">MAX(T1011,S1012)</f>
        <v>16422.5168729864</v>
      </c>
      <c r="U1012" s="68" t="n">
        <f aca="false">T1012-S1012</f>
        <v>0</v>
      </c>
      <c r="V1012" s="70" t="n">
        <f aca="false">V1011+F1012</f>
        <v>3.16500000000001</v>
      </c>
      <c r="W1012" s="70" t="n">
        <f aca="false">MAX(W1011,V1012)</f>
        <v>3.16500000000001</v>
      </c>
      <c r="X1012" s="70" t="n">
        <f aca="false">W1012-V1012</f>
        <v>0</v>
      </c>
      <c r="Y1012" s="70" t="n">
        <f aca="false">Y1011+M1012</f>
        <v>2.89323415162458</v>
      </c>
      <c r="Z1012" s="70" t="n">
        <f aca="false">MAX(Z1011,Y1012)</f>
        <v>2.89323415162458</v>
      </c>
      <c r="AA1012" s="70" t="n">
        <f aca="false">Z1012-Y1012</f>
        <v>0</v>
      </c>
      <c r="AB1012" s="72" t="n">
        <f aca="false">AB1011*(1+F1012)</f>
        <v>20.0806532629666</v>
      </c>
      <c r="AC1012" s="73" t="n">
        <f aca="false">MAX(AC1011,AB1012)</f>
        <v>20.0806532629666</v>
      </c>
      <c r="AD1012" s="70" t="n">
        <f aca="false">1-AB1012/AC1012</f>
        <v>0</v>
      </c>
      <c r="AE1012" s="73" t="n">
        <f aca="false">AE1011*(1+M1012)</f>
        <v>15.3134657217326</v>
      </c>
      <c r="AF1012" s="73" t="n">
        <f aca="false">MAX(AF1011,AE1012)</f>
        <v>15.3134657217326</v>
      </c>
      <c r="AG1012" s="70" t="n">
        <f aca="false">1-AE1012/AF1012</f>
        <v>0</v>
      </c>
      <c r="AH1012" s="74" t="n">
        <f aca="false">IF(R1012&gt;0,AH1011+1,0)</f>
        <v>0</v>
      </c>
      <c r="AI1012" s="74" t="n">
        <f aca="false">IF(U1012&gt;0,AI1011+1,0)</f>
        <v>0</v>
      </c>
      <c r="AJ1012" s="74" t="n">
        <f aca="false">IF(G1012&gt;0,AJ1011+1,0)</f>
        <v>3</v>
      </c>
      <c r="AK1012" s="74" t="n">
        <f aca="false">IF(G1012&lt;=0,AK1011+1,0)</f>
        <v>0</v>
      </c>
      <c r="AL1012" s="74" t="n">
        <f aca="false">IF(K1012&gt;0,AL1011+1,0)</f>
        <v>3</v>
      </c>
      <c r="AM1012" s="74" t="n">
        <f aca="false">IF(K1012&lt;=0,AM1011+1,0)</f>
        <v>0</v>
      </c>
    </row>
    <row r="1013" customFormat="false" ht="15" hidden="false" customHeight="false" outlineLevel="0" collapsed="false">
      <c r="A1013" s="61" t="n">
        <v>1012</v>
      </c>
      <c r="B1013" s="62" t="n">
        <v>44064.40625</v>
      </c>
      <c r="C1013" s="63" t="n">
        <f aca="false">YEAR(B1013)</f>
        <v>2020</v>
      </c>
      <c r="D1013" s="32" t="s">
        <v>277</v>
      </c>
      <c r="E1013" s="64" t="n">
        <v>11413.05</v>
      </c>
      <c r="F1013" s="65" t="n">
        <v>0.0086</v>
      </c>
      <c r="G1013" s="66" t="n">
        <v>98.15223</v>
      </c>
      <c r="H1013" s="67" t="n">
        <f aca="false">E1013+IF(D1013="Long",1,-1)*G1013</f>
        <v>11511.20223</v>
      </c>
      <c r="I1013" s="68" t="n">
        <f aca="false">Assumptions!$B$58</f>
        <v>5.35750011455817</v>
      </c>
      <c r="J1013" s="68" t="n">
        <f aca="false">INDEX(Yearly!$T$5:$T$22,MATCH(C1013,Yearly!$A$5:$A$22,0))</f>
        <v>0.959552259323851</v>
      </c>
      <c r="K1013" s="68" t="n">
        <f aca="false">G1013-I1013-J1013</f>
        <v>91.835177626118</v>
      </c>
      <c r="L1013" s="69" t="n">
        <f aca="false">(I1013+J1013)/Assumptions!$B$8</f>
        <v>0.000278542541602765</v>
      </c>
      <c r="M1013" s="70" t="n">
        <f aca="false">F1013-L1013</f>
        <v>0.00832145745839724</v>
      </c>
      <c r="N1013" s="71" t="n">
        <f aca="false">G1013*Assumptions!$B$7</f>
        <v>771967.28895</v>
      </c>
      <c r="O1013" s="71" t="n">
        <f aca="false">K1013*Assumptions!$B$7</f>
        <v>722283.672029418</v>
      </c>
      <c r="P1013" s="68" t="n">
        <f aca="false">P1012+G1013</f>
        <v>22684.03319</v>
      </c>
      <c r="Q1013" s="68" t="n">
        <f aca="false">MAX(Q1012,P1013)</f>
        <v>22684.03319</v>
      </c>
      <c r="R1013" s="68" t="n">
        <f aca="false">Q1013-P1013</f>
        <v>0</v>
      </c>
      <c r="S1013" s="68" t="n">
        <f aca="false">S1012+K1013</f>
        <v>16514.3520506125</v>
      </c>
      <c r="T1013" s="68" t="n">
        <f aca="false">MAX(T1012,S1013)</f>
        <v>16514.3520506125</v>
      </c>
      <c r="U1013" s="68" t="n">
        <f aca="false">T1013-S1013</f>
        <v>0</v>
      </c>
      <c r="V1013" s="70" t="n">
        <f aca="false">V1012+F1013</f>
        <v>3.17360000000001</v>
      </c>
      <c r="W1013" s="70" t="n">
        <f aca="false">MAX(W1012,V1013)</f>
        <v>3.17360000000001</v>
      </c>
      <c r="X1013" s="70" t="n">
        <f aca="false">W1013-V1013</f>
        <v>0</v>
      </c>
      <c r="Y1013" s="70" t="n">
        <f aca="false">Y1012+M1013</f>
        <v>2.90155560908298</v>
      </c>
      <c r="Z1013" s="70" t="n">
        <f aca="false">MAX(Z1012,Y1013)</f>
        <v>2.90155560908298</v>
      </c>
      <c r="AA1013" s="70" t="n">
        <f aca="false">Z1013-Y1013</f>
        <v>0</v>
      </c>
      <c r="AB1013" s="72" t="n">
        <f aca="false">AB1012*(1+F1013)</f>
        <v>20.2533468810281</v>
      </c>
      <c r="AC1013" s="73" t="n">
        <f aca="false">MAX(AC1012,AB1013)</f>
        <v>20.2533468810281</v>
      </c>
      <c r="AD1013" s="70" t="n">
        <f aca="false">1-AB1013/AC1013</f>
        <v>0</v>
      </c>
      <c r="AE1013" s="73" t="n">
        <f aca="false">AE1012*(1+M1013)</f>
        <v>15.4408960752766</v>
      </c>
      <c r="AF1013" s="73" t="n">
        <f aca="false">MAX(AF1012,AE1013)</f>
        <v>15.4408960752766</v>
      </c>
      <c r="AG1013" s="70" t="n">
        <f aca="false">1-AE1013/AF1013</f>
        <v>0</v>
      </c>
      <c r="AH1013" s="74" t="n">
        <f aca="false">IF(R1013&gt;0,AH1012+1,0)</f>
        <v>0</v>
      </c>
      <c r="AI1013" s="74" t="n">
        <f aca="false">IF(U1013&gt;0,AI1012+1,0)</f>
        <v>0</v>
      </c>
      <c r="AJ1013" s="74" t="n">
        <f aca="false">IF(G1013&gt;0,AJ1012+1,0)</f>
        <v>4</v>
      </c>
      <c r="AK1013" s="74" t="n">
        <f aca="false">IF(G1013&lt;=0,AK1012+1,0)</f>
        <v>0</v>
      </c>
      <c r="AL1013" s="74" t="n">
        <f aca="false">IF(K1013&gt;0,AL1012+1,0)</f>
        <v>4</v>
      </c>
      <c r="AM1013" s="74" t="n">
        <f aca="false">IF(K1013&lt;=0,AM1012+1,0)</f>
        <v>0</v>
      </c>
    </row>
    <row r="1014" customFormat="false" ht="15" hidden="false" customHeight="false" outlineLevel="0" collapsed="false">
      <c r="A1014" s="61" t="n">
        <v>1013</v>
      </c>
      <c r="B1014" s="62" t="n">
        <v>44075.5520833333</v>
      </c>
      <c r="C1014" s="63" t="n">
        <f aca="false">YEAR(B1014)</f>
        <v>2020</v>
      </c>
      <c r="D1014" s="32" t="s">
        <v>277</v>
      </c>
      <c r="E1014" s="64" t="n">
        <v>11537.65</v>
      </c>
      <c r="F1014" s="65" t="n">
        <v>-0.0108</v>
      </c>
      <c r="G1014" s="66" t="n">
        <v>-124.60662</v>
      </c>
      <c r="H1014" s="67" t="n">
        <f aca="false">E1014+IF(D1014="Long",1,-1)*G1014</f>
        <v>11413.04338</v>
      </c>
      <c r="I1014" s="68" t="n">
        <f aca="false">Assumptions!$B$58</f>
        <v>5.35750011455817</v>
      </c>
      <c r="J1014" s="68" t="n">
        <f aca="false">INDEX(Yearly!$T$5:$T$22,MATCH(C1014,Yearly!$A$5:$A$22,0))</f>
        <v>0.959552259323851</v>
      </c>
      <c r="K1014" s="68" t="n">
        <f aca="false">G1014-I1014-J1014</f>
        <v>-130.923672373882</v>
      </c>
      <c r="L1014" s="69" t="n">
        <f aca="false">(I1014+J1014)/Assumptions!$B$8</f>
        <v>0.000278542541602765</v>
      </c>
      <c r="M1014" s="70" t="n">
        <f aca="false">F1014-L1014</f>
        <v>-0.0110785425416028</v>
      </c>
      <c r="N1014" s="71" t="n">
        <f aca="false">G1014*Assumptions!$B$7</f>
        <v>-980031.0663</v>
      </c>
      <c r="O1014" s="71" t="n">
        <f aca="false">K1014*Assumptions!$B$7</f>
        <v>-1029714.68322058</v>
      </c>
      <c r="P1014" s="68" t="n">
        <f aca="false">P1013+G1014</f>
        <v>22559.42657</v>
      </c>
      <c r="Q1014" s="68" t="n">
        <f aca="false">MAX(Q1013,P1014)</f>
        <v>22684.03319</v>
      </c>
      <c r="R1014" s="68" t="n">
        <f aca="false">Q1014-P1014</f>
        <v>124.606619999999</v>
      </c>
      <c r="S1014" s="68" t="n">
        <f aca="false">S1013+K1014</f>
        <v>16383.4283782386</v>
      </c>
      <c r="T1014" s="68" t="n">
        <f aca="false">MAX(T1013,S1014)</f>
        <v>16514.3520506125</v>
      </c>
      <c r="U1014" s="68" t="n">
        <f aca="false">T1014-S1014</f>
        <v>130.923672373881</v>
      </c>
      <c r="V1014" s="70" t="n">
        <f aca="false">V1013+F1014</f>
        <v>3.16280000000001</v>
      </c>
      <c r="W1014" s="70" t="n">
        <f aca="false">MAX(W1013,V1014)</f>
        <v>3.17360000000001</v>
      </c>
      <c r="X1014" s="70" t="n">
        <f aca="false">W1014-V1014</f>
        <v>0.0108000000000001</v>
      </c>
      <c r="Y1014" s="70" t="n">
        <f aca="false">Y1013+M1014</f>
        <v>2.89047706654138</v>
      </c>
      <c r="Z1014" s="70" t="n">
        <f aca="false">MAX(Z1013,Y1014)</f>
        <v>2.90155560908298</v>
      </c>
      <c r="AA1014" s="70" t="n">
        <f aca="false">Z1014-Y1014</f>
        <v>0.0110785425416027</v>
      </c>
      <c r="AB1014" s="72" t="n">
        <f aca="false">AB1013*(1+F1014)</f>
        <v>20.034610734713</v>
      </c>
      <c r="AC1014" s="73" t="n">
        <f aca="false">MAX(AC1013,AB1014)</f>
        <v>20.2533468810281</v>
      </c>
      <c r="AD1014" s="70" t="n">
        <f aca="false">1-AB1014/AC1014</f>
        <v>0.0108000000000001</v>
      </c>
      <c r="AE1014" s="73" t="n">
        <f aca="false">AE1013*(1+M1014)</f>
        <v>15.2698334512262</v>
      </c>
      <c r="AF1014" s="73" t="n">
        <f aca="false">MAX(AF1013,AE1014)</f>
        <v>15.4408960752766</v>
      </c>
      <c r="AG1014" s="70" t="n">
        <f aca="false">1-AE1014/AF1014</f>
        <v>0.0110785425416028</v>
      </c>
      <c r="AH1014" s="74" t="n">
        <f aca="false">IF(R1014&gt;0,AH1013+1,0)</f>
        <v>1</v>
      </c>
      <c r="AI1014" s="74" t="n">
        <f aca="false">IF(U1014&gt;0,AI1013+1,0)</f>
        <v>1</v>
      </c>
      <c r="AJ1014" s="74" t="n">
        <f aca="false">IF(G1014&gt;0,AJ1013+1,0)</f>
        <v>0</v>
      </c>
      <c r="AK1014" s="74" t="n">
        <f aca="false">IF(G1014&lt;=0,AK1013+1,0)</f>
        <v>1</v>
      </c>
      <c r="AL1014" s="74" t="n">
        <f aca="false">IF(K1014&gt;0,AL1013+1,0)</f>
        <v>0</v>
      </c>
      <c r="AM1014" s="74" t="n">
        <f aca="false">IF(K1014&lt;=0,AM1013+1,0)</f>
        <v>1</v>
      </c>
    </row>
    <row r="1015" customFormat="false" ht="15" hidden="false" customHeight="false" outlineLevel="0" collapsed="false">
      <c r="A1015" s="61" t="n">
        <v>1014</v>
      </c>
      <c r="B1015" s="62" t="n">
        <v>44076.6145833333</v>
      </c>
      <c r="C1015" s="63" t="n">
        <f aca="false">YEAR(B1015)</f>
        <v>2020</v>
      </c>
      <c r="D1015" s="32" t="s">
        <v>277</v>
      </c>
      <c r="E1015" s="64" t="n">
        <v>11525.35</v>
      </c>
      <c r="F1015" s="65" t="n">
        <v>-0.0128</v>
      </c>
      <c r="G1015" s="66" t="n">
        <v>-147.52448</v>
      </c>
      <c r="H1015" s="67" t="n">
        <f aca="false">E1015+IF(D1015="Long",1,-1)*G1015</f>
        <v>11377.82552</v>
      </c>
      <c r="I1015" s="68" t="n">
        <f aca="false">Assumptions!$B$58</f>
        <v>5.35750011455817</v>
      </c>
      <c r="J1015" s="68" t="n">
        <f aca="false">INDEX(Yearly!$T$5:$T$22,MATCH(C1015,Yearly!$A$5:$A$22,0))</f>
        <v>0.959552259323851</v>
      </c>
      <c r="K1015" s="68" t="n">
        <f aca="false">G1015-I1015-J1015</f>
        <v>-153.841532373882</v>
      </c>
      <c r="L1015" s="69" t="n">
        <f aca="false">(I1015+J1015)/Assumptions!$B$8</f>
        <v>0.000278542541602765</v>
      </c>
      <c r="M1015" s="70" t="n">
        <f aca="false">F1015-L1015</f>
        <v>-0.0130785425416028</v>
      </c>
      <c r="N1015" s="71" t="n">
        <f aca="false">G1015*Assumptions!$B$7</f>
        <v>-1160280.0352</v>
      </c>
      <c r="O1015" s="71" t="n">
        <f aca="false">K1015*Assumptions!$B$7</f>
        <v>-1209963.65212058</v>
      </c>
      <c r="P1015" s="68" t="n">
        <f aca="false">P1014+G1015</f>
        <v>22411.90209</v>
      </c>
      <c r="Q1015" s="68" t="n">
        <f aca="false">MAX(Q1014,P1015)</f>
        <v>22684.03319</v>
      </c>
      <c r="R1015" s="68" t="n">
        <f aca="false">Q1015-P1015</f>
        <v>272.131099999999</v>
      </c>
      <c r="S1015" s="68" t="n">
        <f aca="false">S1014+K1015</f>
        <v>16229.5868458647</v>
      </c>
      <c r="T1015" s="68" t="n">
        <f aca="false">MAX(T1014,S1015)</f>
        <v>16514.3520506125</v>
      </c>
      <c r="U1015" s="68" t="n">
        <f aca="false">T1015-S1015</f>
        <v>284.765204747764</v>
      </c>
      <c r="V1015" s="70" t="n">
        <f aca="false">V1014+F1015</f>
        <v>3.15000000000001</v>
      </c>
      <c r="W1015" s="70" t="n">
        <f aca="false">MAX(W1014,V1015)</f>
        <v>3.17360000000001</v>
      </c>
      <c r="X1015" s="70" t="n">
        <f aca="false">W1015-V1015</f>
        <v>0.0236000000000001</v>
      </c>
      <c r="Y1015" s="70" t="n">
        <f aca="false">Y1014+M1015</f>
        <v>2.87739852399977</v>
      </c>
      <c r="Z1015" s="70" t="n">
        <f aca="false">MAX(Z1014,Y1015)</f>
        <v>2.90155560908298</v>
      </c>
      <c r="AA1015" s="70" t="n">
        <f aca="false">Z1015-Y1015</f>
        <v>0.0241570850832056</v>
      </c>
      <c r="AB1015" s="72" t="n">
        <f aca="false">AB1014*(1+F1015)</f>
        <v>19.7781677173087</v>
      </c>
      <c r="AC1015" s="73" t="n">
        <f aca="false">MAX(AC1014,AB1015)</f>
        <v>20.2533468810281</v>
      </c>
      <c r="AD1015" s="70" t="n">
        <f aca="false">1-AB1015/AC1015</f>
        <v>0.0234617600000001</v>
      </c>
      <c r="AE1015" s="73" t="n">
        <f aca="false">AE1014*(1+M1015)</f>
        <v>15.0701262848311</v>
      </c>
      <c r="AF1015" s="73" t="n">
        <f aca="false">MAX(AF1014,AE1015)</f>
        <v>15.4408960752766</v>
      </c>
      <c r="AG1015" s="70" t="n">
        <f aca="false">1-AE1015/AF1015</f>
        <v>0.0240121938932762</v>
      </c>
      <c r="AH1015" s="74" t="n">
        <f aca="false">IF(R1015&gt;0,AH1014+1,0)</f>
        <v>2</v>
      </c>
      <c r="AI1015" s="74" t="n">
        <f aca="false">IF(U1015&gt;0,AI1014+1,0)</f>
        <v>2</v>
      </c>
      <c r="AJ1015" s="74" t="n">
        <f aca="false">IF(G1015&gt;0,AJ1014+1,0)</f>
        <v>0</v>
      </c>
      <c r="AK1015" s="74" t="n">
        <f aca="false">IF(G1015&lt;=0,AK1014+1,0)</f>
        <v>2</v>
      </c>
      <c r="AL1015" s="74" t="n">
        <f aca="false">IF(K1015&gt;0,AL1014+1,0)</f>
        <v>0</v>
      </c>
      <c r="AM1015" s="74" t="n">
        <f aca="false">IF(K1015&lt;=0,AM1014+1,0)</f>
        <v>2</v>
      </c>
    </row>
    <row r="1016" customFormat="false" ht="15" hidden="false" customHeight="false" outlineLevel="0" collapsed="false">
      <c r="A1016" s="61" t="n">
        <v>1015</v>
      </c>
      <c r="B1016" s="62" t="n">
        <v>44082.53125</v>
      </c>
      <c r="C1016" s="63" t="n">
        <f aca="false">YEAR(B1016)</f>
        <v>2020</v>
      </c>
      <c r="D1016" s="32" t="s">
        <v>277</v>
      </c>
      <c r="E1016" s="64" t="n">
        <v>11429.6</v>
      </c>
      <c r="F1016" s="65" t="n">
        <v>-0.0034</v>
      </c>
      <c r="G1016" s="66" t="n">
        <v>-38.86064</v>
      </c>
      <c r="H1016" s="67" t="n">
        <f aca="false">E1016+IF(D1016="Long",1,-1)*G1016</f>
        <v>11390.73936</v>
      </c>
      <c r="I1016" s="68" t="n">
        <f aca="false">Assumptions!$B$58</f>
        <v>5.35750011455817</v>
      </c>
      <c r="J1016" s="68" t="n">
        <f aca="false">INDEX(Yearly!$T$5:$T$22,MATCH(C1016,Yearly!$A$5:$A$22,0))</f>
        <v>0.959552259323851</v>
      </c>
      <c r="K1016" s="68" t="n">
        <f aca="false">G1016-I1016-J1016</f>
        <v>-45.177692373882</v>
      </c>
      <c r="L1016" s="69" t="n">
        <f aca="false">(I1016+J1016)/Assumptions!$B$8</f>
        <v>0.000278542541602765</v>
      </c>
      <c r="M1016" s="70" t="n">
        <f aca="false">F1016-L1016</f>
        <v>-0.00367854254160276</v>
      </c>
      <c r="N1016" s="71" t="n">
        <f aca="false">G1016*Assumptions!$B$7</f>
        <v>-305638.9336</v>
      </c>
      <c r="O1016" s="71" t="n">
        <f aca="false">K1016*Assumptions!$B$7</f>
        <v>-355322.550520582</v>
      </c>
      <c r="P1016" s="68" t="n">
        <f aca="false">P1015+G1016</f>
        <v>22373.04145</v>
      </c>
      <c r="Q1016" s="68" t="n">
        <f aca="false">MAX(Q1015,P1016)</f>
        <v>22684.03319</v>
      </c>
      <c r="R1016" s="68" t="n">
        <f aca="false">Q1016-P1016</f>
        <v>310.991739999998</v>
      </c>
      <c r="S1016" s="68" t="n">
        <f aca="false">S1015+K1016</f>
        <v>16184.4091534908</v>
      </c>
      <c r="T1016" s="68" t="n">
        <f aca="false">MAX(T1015,S1016)</f>
        <v>16514.3520506125</v>
      </c>
      <c r="U1016" s="68" t="n">
        <f aca="false">T1016-S1016</f>
        <v>329.942897121646</v>
      </c>
      <c r="V1016" s="70" t="n">
        <f aca="false">V1015+F1016</f>
        <v>3.14660000000001</v>
      </c>
      <c r="W1016" s="70" t="n">
        <f aca="false">MAX(W1015,V1016)</f>
        <v>3.17360000000001</v>
      </c>
      <c r="X1016" s="70" t="n">
        <f aca="false">W1016-V1016</f>
        <v>0.0270000000000001</v>
      </c>
      <c r="Y1016" s="70" t="n">
        <f aca="false">Y1015+M1016</f>
        <v>2.87371998145817</v>
      </c>
      <c r="Z1016" s="70" t="n">
        <f aca="false">MAX(Z1015,Y1016)</f>
        <v>2.90155560908298</v>
      </c>
      <c r="AA1016" s="70" t="n">
        <f aca="false">Z1016-Y1016</f>
        <v>0.0278356276248082</v>
      </c>
      <c r="AB1016" s="72" t="n">
        <f aca="false">AB1015*(1+F1016)</f>
        <v>19.7109219470698</v>
      </c>
      <c r="AC1016" s="73" t="n">
        <f aca="false">MAX(AC1015,AB1016)</f>
        <v>20.2533468810281</v>
      </c>
      <c r="AD1016" s="70" t="n">
        <f aca="false">1-AB1016/AC1016</f>
        <v>0.026781990016</v>
      </c>
      <c r="AE1016" s="73" t="n">
        <f aca="false">AE1015*(1+M1016)</f>
        <v>15.0146901841851</v>
      </c>
      <c r="AF1016" s="73" t="n">
        <f aca="false">MAX(AF1015,AE1016)</f>
        <v>15.4408960752766</v>
      </c>
      <c r="AG1016" s="70" t="n">
        <f aca="false">1-AE1016/AF1016</f>
        <v>0.0276024065581253</v>
      </c>
      <c r="AH1016" s="74" t="n">
        <f aca="false">IF(R1016&gt;0,AH1015+1,0)</f>
        <v>3</v>
      </c>
      <c r="AI1016" s="74" t="n">
        <f aca="false">IF(U1016&gt;0,AI1015+1,0)</f>
        <v>3</v>
      </c>
      <c r="AJ1016" s="74" t="n">
        <f aca="false">IF(G1016&gt;0,AJ1015+1,0)</f>
        <v>0</v>
      </c>
      <c r="AK1016" s="74" t="n">
        <f aca="false">IF(G1016&lt;=0,AK1015+1,0)</f>
        <v>3</v>
      </c>
      <c r="AL1016" s="74" t="n">
        <f aca="false">IF(K1016&gt;0,AL1015+1,0)</f>
        <v>0</v>
      </c>
      <c r="AM1016" s="74" t="n">
        <f aca="false">IF(K1016&lt;=0,AM1015+1,0)</f>
        <v>3</v>
      </c>
    </row>
    <row r="1017" customFormat="false" ht="15" hidden="false" customHeight="false" outlineLevel="0" collapsed="false">
      <c r="A1017" s="61" t="n">
        <v>1016</v>
      </c>
      <c r="B1017" s="62" t="n">
        <v>44084.40625</v>
      </c>
      <c r="C1017" s="63" t="n">
        <f aca="false">YEAR(B1017)</f>
        <v>2020</v>
      </c>
      <c r="D1017" s="32" t="s">
        <v>277</v>
      </c>
      <c r="E1017" s="64" t="n">
        <v>11352.35</v>
      </c>
      <c r="F1017" s="65" t="n">
        <v>0.0063</v>
      </c>
      <c r="G1017" s="66" t="n">
        <v>71.519805</v>
      </c>
      <c r="H1017" s="67" t="n">
        <f aca="false">E1017+IF(D1017="Long",1,-1)*G1017</f>
        <v>11423.869805</v>
      </c>
      <c r="I1017" s="68" t="n">
        <f aca="false">Assumptions!$B$58</f>
        <v>5.35750011455817</v>
      </c>
      <c r="J1017" s="68" t="n">
        <f aca="false">INDEX(Yearly!$T$5:$T$22,MATCH(C1017,Yearly!$A$5:$A$22,0))</f>
        <v>0.959552259323851</v>
      </c>
      <c r="K1017" s="68" t="n">
        <f aca="false">G1017-I1017-J1017</f>
        <v>65.202752626118</v>
      </c>
      <c r="L1017" s="69" t="n">
        <f aca="false">(I1017+J1017)/Assumptions!$B$8</f>
        <v>0.000278542541602765</v>
      </c>
      <c r="M1017" s="70" t="n">
        <f aca="false">F1017-L1017</f>
        <v>0.00602145745839724</v>
      </c>
      <c r="N1017" s="71" t="n">
        <f aca="false">G1017*Assumptions!$B$7</f>
        <v>562503.266325</v>
      </c>
      <c r="O1017" s="71" t="n">
        <f aca="false">K1017*Assumptions!$B$7</f>
        <v>512819.649404418</v>
      </c>
      <c r="P1017" s="68" t="n">
        <f aca="false">P1016+G1017</f>
        <v>22444.561255</v>
      </c>
      <c r="Q1017" s="68" t="n">
        <f aca="false">MAX(Q1016,P1017)</f>
        <v>22684.03319</v>
      </c>
      <c r="R1017" s="68" t="n">
        <f aca="false">Q1017-P1017</f>
        <v>239.471934999998</v>
      </c>
      <c r="S1017" s="68" t="n">
        <f aca="false">S1016+K1017</f>
        <v>16249.6119061169</v>
      </c>
      <c r="T1017" s="68" t="n">
        <f aca="false">MAX(T1016,S1017)</f>
        <v>16514.3520506125</v>
      </c>
      <c r="U1017" s="68" t="n">
        <f aca="false">T1017-S1017</f>
        <v>264.740144495529</v>
      </c>
      <c r="V1017" s="70" t="n">
        <f aca="false">V1016+F1017</f>
        <v>3.15290000000001</v>
      </c>
      <c r="W1017" s="70" t="n">
        <f aca="false">MAX(W1016,V1017)</f>
        <v>3.17360000000001</v>
      </c>
      <c r="X1017" s="70" t="n">
        <f aca="false">W1017-V1017</f>
        <v>0.0207000000000002</v>
      </c>
      <c r="Y1017" s="70" t="n">
        <f aca="false">Y1016+M1017</f>
        <v>2.87974143891657</v>
      </c>
      <c r="Z1017" s="70" t="n">
        <f aca="false">MAX(Z1016,Y1017)</f>
        <v>2.90155560908298</v>
      </c>
      <c r="AA1017" s="70" t="n">
        <f aca="false">Z1017-Y1017</f>
        <v>0.0218141701664107</v>
      </c>
      <c r="AB1017" s="72" t="n">
        <f aca="false">AB1016*(1+F1017)</f>
        <v>19.8351007553363</v>
      </c>
      <c r="AC1017" s="73" t="n">
        <f aca="false">MAX(AC1016,AB1017)</f>
        <v>20.2533468810281</v>
      </c>
      <c r="AD1017" s="70" t="n">
        <f aca="false">1-AB1017/AC1017</f>
        <v>0.0206507165531009</v>
      </c>
      <c r="AE1017" s="73" t="n">
        <f aca="false">AE1016*(1+M1017)</f>
        <v>15.1051005023801</v>
      </c>
      <c r="AF1017" s="73" t="n">
        <f aca="false">MAX(AF1016,AE1017)</f>
        <v>15.4408960752766</v>
      </c>
      <c r="AG1017" s="70" t="n">
        <f aca="false">1-AE1017/AF1017</f>
        <v>0.0217471558165673</v>
      </c>
      <c r="AH1017" s="74" t="n">
        <f aca="false">IF(R1017&gt;0,AH1016+1,0)</f>
        <v>4</v>
      </c>
      <c r="AI1017" s="74" t="n">
        <f aca="false">IF(U1017&gt;0,AI1016+1,0)</f>
        <v>4</v>
      </c>
      <c r="AJ1017" s="74" t="n">
        <f aca="false">IF(G1017&gt;0,AJ1016+1,0)</f>
        <v>1</v>
      </c>
      <c r="AK1017" s="74" t="n">
        <f aca="false">IF(G1017&lt;=0,AK1016+1,0)</f>
        <v>0</v>
      </c>
      <c r="AL1017" s="74" t="n">
        <f aca="false">IF(K1017&gt;0,AL1016+1,0)</f>
        <v>1</v>
      </c>
      <c r="AM1017" s="74" t="n">
        <f aca="false">IF(K1017&lt;=0,AM1016+1,0)</f>
        <v>0</v>
      </c>
    </row>
    <row r="1018" customFormat="false" ht="15" hidden="false" customHeight="false" outlineLevel="0" collapsed="false">
      <c r="A1018" s="61" t="n">
        <v>1017</v>
      </c>
      <c r="B1018" s="62" t="n">
        <v>44089.4180555556</v>
      </c>
      <c r="C1018" s="63" t="n">
        <f aca="false">YEAR(B1018)</f>
        <v>2020</v>
      </c>
      <c r="D1018" s="32" t="s">
        <v>277</v>
      </c>
      <c r="E1018" s="64" t="n">
        <v>11481.85</v>
      </c>
      <c r="F1018" s="65" t="n">
        <v>-0.0002</v>
      </c>
      <c r="G1018" s="66" t="n">
        <v>-2.29637</v>
      </c>
      <c r="H1018" s="67" t="n">
        <f aca="false">E1018+IF(D1018="Long",1,-1)*G1018</f>
        <v>11479.55363</v>
      </c>
      <c r="I1018" s="68" t="n">
        <f aca="false">Assumptions!$B$58</f>
        <v>5.35750011455817</v>
      </c>
      <c r="J1018" s="68" t="n">
        <f aca="false">INDEX(Yearly!$T$5:$T$22,MATCH(C1018,Yearly!$A$5:$A$22,0))</f>
        <v>0.959552259323851</v>
      </c>
      <c r="K1018" s="68" t="n">
        <f aca="false">G1018-I1018-J1018</f>
        <v>-8.61342237388202</v>
      </c>
      <c r="L1018" s="69" t="n">
        <f aca="false">(I1018+J1018)/Assumptions!$B$8</f>
        <v>0.000278542541602765</v>
      </c>
      <c r="M1018" s="70" t="n">
        <f aca="false">F1018-L1018</f>
        <v>-0.000478542541602765</v>
      </c>
      <c r="N1018" s="71" t="n">
        <f aca="false">G1018*Assumptions!$B$7</f>
        <v>-18060.95005</v>
      </c>
      <c r="O1018" s="71" t="n">
        <f aca="false">K1018*Assumptions!$B$7</f>
        <v>-67744.5669705821</v>
      </c>
      <c r="P1018" s="68" t="n">
        <f aca="false">P1017+G1018</f>
        <v>22442.264885</v>
      </c>
      <c r="Q1018" s="68" t="n">
        <f aca="false">MAX(Q1017,P1018)</f>
        <v>22684.03319</v>
      </c>
      <c r="R1018" s="68" t="n">
        <f aca="false">Q1018-P1018</f>
        <v>241.768304999998</v>
      </c>
      <c r="S1018" s="68" t="n">
        <f aca="false">S1017+K1018</f>
        <v>16240.9984837431</v>
      </c>
      <c r="T1018" s="68" t="n">
        <f aca="false">MAX(T1017,S1018)</f>
        <v>16514.3520506125</v>
      </c>
      <c r="U1018" s="68" t="n">
        <f aca="false">T1018-S1018</f>
        <v>273.353566869411</v>
      </c>
      <c r="V1018" s="70" t="n">
        <f aca="false">V1017+F1018</f>
        <v>3.15270000000001</v>
      </c>
      <c r="W1018" s="70" t="n">
        <f aca="false">MAX(W1017,V1018)</f>
        <v>3.17360000000001</v>
      </c>
      <c r="X1018" s="70" t="n">
        <f aca="false">W1018-V1018</f>
        <v>0.0209000000000001</v>
      </c>
      <c r="Y1018" s="70" t="n">
        <f aca="false">Y1017+M1018</f>
        <v>2.87926289637497</v>
      </c>
      <c r="Z1018" s="70" t="n">
        <f aca="false">MAX(Z1017,Y1018)</f>
        <v>2.90155560908298</v>
      </c>
      <c r="AA1018" s="70" t="n">
        <f aca="false">Z1018-Y1018</f>
        <v>0.0222927127080137</v>
      </c>
      <c r="AB1018" s="72" t="n">
        <f aca="false">AB1017*(1+F1018)</f>
        <v>19.8311337351853</v>
      </c>
      <c r="AC1018" s="73" t="n">
        <f aca="false">MAX(AC1017,AB1018)</f>
        <v>20.2533468810281</v>
      </c>
      <c r="AD1018" s="70" t="n">
        <f aca="false">1-AB1018/AC1018</f>
        <v>0.0208465864097902</v>
      </c>
      <c r="AE1018" s="73" t="n">
        <f aca="false">AE1017*(1+M1018)</f>
        <v>15.0978720691946</v>
      </c>
      <c r="AF1018" s="73" t="n">
        <f aca="false">MAX(AF1017,AE1018)</f>
        <v>15.4408960752766</v>
      </c>
      <c r="AG1018" s="70" t="n">
        <f aca="false">1-AE1018/AF1018</f>
        <v>0.022215291418953</v>
      </c>
      <c r="AH1018" s="74" t="n">
        <f aca="false">IF(R1018&gt;0,AH1017+1,0)</f>
        <v>5</v>
      </c>
      <c r="AI1018" s="74" t="n">
        <f aca="false">IF(U1018&gt;0,AI1017+1,0)</f>
        <v>5</v>
      </c>
      <c r="AJ1018" s="74" t="n">
        <f aca="false">IF(G1018&gt;0,AJ1017+1,0)</f>
        <v>0</v>
      </c>
      <c r="AK1018" s="74" t="n">
        <f aca="false">IF(G1018&lt;=0,AK1017+1,0)</f>
        <v>1</v>
      </c>
      <c r="AL1018" s="74" t="n">
        <f aca="false">IF(K1018&gt;0,AL1017+1,0)</f>
        <v>0</v>
      </c>
      <c r="AM1018" s="74" t="n">
        <f aca="false">IF(K1018&lt;=0,AM1017+1,0)</f>
        <v>1</v>
      </c>
    </row>
    <row r="1019" customFormat="false" ht="15" hidden="false" customHeight="false" outlineLevel="0" collapsed="false">
      <c r="A1019" s="61" t="n">
        <v>1018</v>
      </c>
      <c r="B1019" s="62" t="n">
        <v>44102.40625</v>
      </c>
      <c r="C1019" s="63" t="n">
        <f aca="false">YEAR(B1019)</f>
        <v>2020</v>
      </c>
      <c r="D1019" s="32" t="s">
        <v>277</v>
      </c>
      <c r="E1019" s="64" t="n">
        <v>11157.7</v>
      </c>
      <c r="F1019" s="65" t="n">
        <v>0.0622</v>
      </c>
      <c r="G1019" s="66" t="n">
        <v>694.00894</v>
      </c>
      <c r="H1019" s="67" t="n">
        <f aca="false">E1019+IF(D1019="Long",1,-1)*G1019</f>
        <v>11851.70894</v>
      </c>
      <c r="I1019" s="68" t="n">
        <f aca="false">Assumptions!$B$58</f>
        <v>5.35750011455817</v>
      </c>
      <c r="J1019" s="68" t="n">
        <f aca="false">INDEX(Yearly!$T$5:$T$22,MATCH(C1019,Yearly!$A$5:$A$22,0))</f>
        <v>0.959552259323851</v>
      </c>
      <c r="K1019" s="68" t="n">
        <f aca="false">G1019-I1019-J1019</f>
        <v>687.691887626118</v>
      </c>
      <c r="L1019" s="69" t="n">
        <f aca="false">(I1019+J1019)/Assumptions!$B$8</f>
        <v>0.000278542541602765</v>
      </c>
      <c r="M1019" s="70" t="n">
        <f aca="false">F1019-L1019</f>
        <v>0.0619214574583972</v>
      </c>
      <c r="N1019" s="71" t="n">
        <f aca="false">G1019*Assumptions!$B$7</f>
        <v>5458380.3131</v>
      </c>
      <c r="O1019" s="71" t="n">
        <f aca="false">K1019*Assumptions!$B$7</f>
        <v>5408696.69617942</v>
      </c>
      <c r="P1019" s="68" t="n">
        <f aca="false">P1018+G1019</f>
        <v>23136.273825</v>
      </c>
      <c r="Q1019" s="68" t="n">
        <f aca="false">MAX(Q1018,P1019)</f>
        <v>23136.273825</v>
      </c>
      <c r="R1019" s="68" t="n">
        <f aca="false">Q1019-P1019</f>
        <v>0</v>
      </c>
      <c r="S1019" s="68" t="n">
        <f aca="false">S1018+K1019</f>
        <v>16928.6903713692</v>
      </c>
      <c r="T1019" s="68" t="n">
        <f aca="false">MAX(T1018,S1019)</f>
        <v>16928.6903713692</v>
      </c>
      <c r="U1019" s="68" t="n">
        <f aca="false">T1019-S1019</f>
        <v>0</v>
      </c>
      <c r="V1019" s="70" t="n">
        <f aca="false">V1018+F1019</f>
        <v>3.21490000000001</v>
      </c>
      <c r="W1019" s="70" t="n">
        <f aca="false">MAX(W1018,V1019)</f>
        <v>3.21490000000001</v>
      </c>
      <c r="X1019" s="70" t="n">
        <f aca="false">W1019-V1019</f>
        <v>0</v>
      </c>
      <c r="Y1019" s="70" t="n">
        <f aca="false">Y1018+M1019</f>
        <v>2.94118435383336</v>
      </c>
      <c r="Z1019" s="70" t="n">
        <f aca="false">MAX(Z1018,Y1019)</f>
        <v>2.94118435383336</v>
      </c>
      <c r="AA1019" s="70" t="n">
        <f aca="false">Z1019-Y1019</f>
        <v>0</v>
      </c>
      <c r="AB1019" s="72" t="n">
        <f aca="false">AB1018*(1+F1019)</f>
        <v>21.0646302535138</v>
      </c>
      <c r="AC1019" s="73" t="n">
        <f aca="false">MAX(AC1018,AB1019)</f>
        <v>21.0646302535138</v>
      </c>
      <c r="AD1019" s="70" t="n">
        <f aca="false">1-AB1019/AC1019</f>
        <v>0</v>
      </c>
      <c r="AE1019" s="73" t="n">
        <f aca="false">AE1018*(1+M1019)</f>
        <v>16.0327543122395</v>
      </c>
      <c r="AF1019" s="73" t="n">
        <f aca="false">MAX(AF1018,AE1019)</f>
        <v>16.0327543122395</v>
      </c>
      <c r="AG1019" s="70" t="n">
        <f aca="false">1-AE1019/AF1019</f>
        <v>0</v>
      </c>
      <c r="AH1019" s="74" t="n">
        <f aca="false">IF(R1019&gt;0,AH1018+1,0)</f>
        <v>0</v>
      </c>
      <c r="AI1019" s="74" t="n">
        <f aca="false">IF(U1019&gt;0,AI1018+1,0)</f>
        <v>0</v>
      </c>
      <c r="AJ1019" s="74" t="n">
        <f aca="false">IF(G1019&gt;0,AJ1018+1,0)</f>
        <v>1</v>
      </c>
      <c r="AK1019" s="74" t="n">
        <f aca="false">IF(G1019&lt;=0,AK1018+1,0)</f>
        <v>0</v>
      </c>
      <c r="AL1019" s="74" t="n">
        <f aca="false">IF(K1019&gt;0,AL1018+1,0)</f>
        <v>1</v>
      </c>
      <c r="AM1019" s="74" t="n">
        <f aca="false">IF(K1019&lt;=0,AM1018+1,0)</f>
        <v>0</v>
      </c>
    </row>
    <row r="1020" customFormat="false" ht="15" hidden="false" customHeight="false" outlineLevel="0" collapsed="false">
      <c r="A1020" s="61" t="n">
        <v>1019</v>
      </c>
      <c r="B1020" s="62" t="n">
        <v>44118.5430555556</v>
      </c>
      <c r="C1020" s="63" t="n">
        <f aca="false">YEAR(B1020)</f>
        <v>2020</v>
      </c>
      <c r="D1020" s="32" t="s">
        <v>277</v>
      </c>
      <c r="E1020" s="64" t="n">
        <v>11866.35</v>
      </c>
      <c r="F1020" s="65" t="n">
        <v>-0.0019</v>
      </c>
      <c r="G1020" s="66" t="n">
        <v>-22.546065</v>
      </c>
      <c r="H1020" s="67" t="n">
        <f aca="false">E1020+IF(D1020="Long",1,-1)*G1020</f>
        <v>11843.803935</v>
      </c>
      <c r="I1020" s="68" t="n">
        <f aca="false">Assumptions!$B$58</f>
        <v>5.35750011455817</v>
      </c>
      <c r="J1020" s="68" t="n">
        <f aca="false">INDEX(Yearly!$T$5:$T$22,MATCH(C1020,Yearly!$A$5:$A$22,0))</f>
        <v>0.959552259323851</v>
      </c>
      <c r="K1020" s="68" t="n">
        <f aca="false">G1020-I1020-J1020</f>
        <v>-28.863117373882</v>
      </c>
      <c r="L1020" s="69" t="n">
        <f aca="false">(I1020+J1020)/Assumptions!$B$8</f>
        <v>0.000278542541602765</v>
      </c>
      <c r="M1020" s="70" t="n">
        <f aca="false">F1020-L1020</f>
        <v>-0.00217854254160276</v>
      </c>
      <c r="N1020" s="71" t="n">
        <f aca="false">G1020*Assumptions!$B$7</f>
        <v>-177324.801225</v>
      </c>
      <c r="O1020" s="71" t="n">
        <f aca="false">K1020*Assumptions!$B$7</f>
        <v>-227008.418145582</v>
      </c>
      <c r="P1020" s="68" t="n">
        <f aca="false">P1019+G1020</f>
        <v>23113.72776</v>
      </c>
      <c r="Q1020" s="68" t="n">
        <f aca="false">MAX(Q1019,P1020)</f>
        <v>23136.273825</v>
      </c>
      <c r="R1020" s="68" t="n">
        <f aca="false">Q1020-P1020</f>
        <v>22.5460649999986</v>
      </c>
      <c r="S1020" s="68" t="n">
        <f aca="false">S1019+K1020</f>
        <v>16899.8272539953</v>
      </c>
      <c r="T1020" s="68" t="n">
        <f aca="false">MAX(T1019,S1020)</f>
        <v>16928.6903713692</v>
      </c>
      <c r="U1020" s="68" t="n">
        <f aca="false">T1020-S1020</f>
        <v>28.8631173738831</v>
      </c>
      <c r="V1020" s="70" t="n">
        <f aca="false">V1019+F1020</f>
        <v>3.21300000000001</v>
      </c>
      <c r="W1020" s="70" t="n">
        <f aca="false">MAX(W1019,V1020)</f>
        <v>3.21490000000001</v>
      </c>
      <c r="X1020" s="70" t="n">
        <f aca="false">W1020-V1020</f>
        <v>0.00190000000000001</v>
      </c>
      <c r="Y1020" s="70" t="n">
        <f aca="false">Y1019+M1020</f>
        <v>2.93900581129176</v>
      </c>
      <c r="Z1020" s="70" t="n">
        <f aca="false">MAX(Z1019,Y1020)</f>
        <v>2.94118435383336</v>
      </c>
      <c r="AA1020" s="70" t="n">
        <f aca="false">Z1020-Y1020</f>
        <v>0.00217854254160255</v>
      </c>
      <c r="AB1020" s="72" t="n">
        <f aca="false">AB1019*(1+F1020)</f>
        <v>21.0246074560321</v>
      </c>
      <c r="AC1020" s="73" t="n">
        <f aca="false">MAX(AC1019,AB1020)</f>
        <v>21.0646302535138</v>
      </c>
      <c r="AD1020" s="70" t="n">
        <f aca="false">1-AB1020/AC1020</f>
        <v>0.00190000000000001</v>
      </c>
      <c r="AE1020" s="73" t="n">
        <f aca="false">AE1019*(1+M1020)</f>
        <v>15.9978262749113</v>
      </c>
      <c r="AF1020" s="73" t="n">
        <f aca="false">MAX(AF1019,AE1020)</f>
        <v>16.0327543122395</v>
      </c>
      <c r="AG1020" s="70" t="n">
        <f aca="false">1-AE1020/AF1020</f>
        <v>0.00217854254160277</v>
      </c>
      <c r="AH1020" s="74" t="n">
        <f aca="false">IF(R1020&gt;0,AH1019+1,0)</f>
        <v>1</v>
      </c>
      <c r="AI1020" s="74" t="n">
        <f aca="false">IF(U1020&gt;0,AI1019+1,0)</f>
        <v>1</v>
      </c>
      <c r="AJ1020" s="74" t="n">
        <f aca="false">IF(G1020&gt;0,AJ1019+1,0)</f>
        <v>0</v>
      </c>
      <c r="AK1020" s="74" t="n">
        <f aca="false">IF(G1020&lt;=0,AK1019+1,0)</f>
        <v>1</v>
      </c>
      <c r="AL1020" s="74" t="n">
        <f aca="false">IF(K1020&gt;0,AL1019+1,0)</f>
        <v>0</v>
      </c>
      <c r="AM1020" s="74" t="n">
        <f aca="false">IF(K1020&lt;=0,AM1019+1,0)</f>
        <v>1</v>
      </c>
    </row>
    <row r="1021" customFormat="false" ht="15" hidden="false" customHeight="false" outlineLevel="0" collapsed="false">
      <c r="A1021" s="61" t="n">
        <v>1020</v>
      </c>
      <c r="B1021" s="62" t="n">
        <v>44118.5965277778</v>
      </c>
      <c r="C1021" s="63" t="n">
        <f aca="false">YEAR(B1021)</f>
        <v>2020</v>
      </c>
      <c r="D1021" s="32" t="s">
        <v>277</v>
      </c>
      <c r="E1021" s="64" t="n">
        <v>11869.35</v>
      </c>
      <c r="F1021" s="65" t="n">
        <v>-0.0017</v>
      </c>
      <c r="G1021" s="66" t="n">
        <v>-20.177895</v>
      </c>
      <c r="H1021" s="67" t="n">
        <f aca="false">E1021+IF(D1021="Long",1,-1)*G1021</f>
        <v>11849.172105</v>
      </c>
      <c r="I1021" s="68" t="n">
        <f aca="false">Assumptions!$B$58</f>
        <v>5.35750011455817</v>
      </c>
      <c r="J1021" s="68" t="n">
        <f aca="false">INDEX(Yearly!$T$5:$T$22,MATCH(C1021,Yearly!$A$5:$A$22,0))</f>
        <v>0.959552259323851</v>
      </c>
      <c r="K1021" s="68" t="n">
        <f aca="false">G1021-I1021-J1021</f>
        <v>-26.494947373882</v>
      </c>
      <c r="L1021" s="69" t="n">
        <f aca="false">(I1021+J1021)/Assumptions!$B$8</f>
        <v>0.000278542541602765</v>
      </c>
      <c r="M1021" s="70" t="n">
        <f aca="false">F1021-L1021</f>
        <v>-0.00197854254160276</v>
      </c>
      <c r="N1021" s="71" t="n">
        <f aca="false">G1021*Assumptions!$B$7</f>
        <v>-158699.144175</v>
      </c>
      <c r="O1021" s="71" t="n">
        <f aca="false">K1021*Assumptions!$B$7</f>
        <v>-208382.761095582</v>
      </c>
      <c r="P1021" s="68" t="n">
        <f aca="false">P1020+G1021</f>
        <v>23093.549865</v>
      </c>
      <c r="Q1021" s="68" t="n">
        <f aca="false">MAX(Q1020,P1021)</f>
        <v>23136.273825</v>
      </c>
      <c r="R1021" s="68" t="n">
        <f aca="false">Q1021-P1021</f>
        <v>42.7239599999994</v>
      </c>
      <c r="S1021" s="68" t="n">
        <f aca="false">S1020+K1021</f>
        <v>16873.3323066214</v>
      </c>
      <c r="T1021" s="68" t="n">
        <f aca="false">MAX(T1020,S1021)</f>
        <v>16928.6903713692</v>
      </c>
      <c r="U1021" s="68" t="n">
        <f aca="false">T1021-S1021</f>
        <v>55.3580647477647</v>
      </c>
      <c r="V1021" s="70" t="n">
        <f aca="false">V1020+F1021</f>
        <v>3.21130000000001</v>
      </c>
      <c r="W1021" s="70" t="n">
        <f aca="false">MAX(W1020,V1021)</f>
        <v>3.21490000000001</v>
      </c>
      <c r="X1021" s="70" t="n">
        <f aca="false">W1021-V1021</f>
        <v>0.00360000000000005</v>
      </c>
      <c r="Y1021" s="70" t="n">
        <f aca="false">Y1020+M1021</f>
        <v>2.93702726875016</v>
      </c>
      <c r="Z1021" s="70" t="n">
        <f aca="false">MAX(Z1020,Y1021)</f>
        <v>2.94118435383336</v>
      </c>
      <c r="AA1021" s="70" t="n">
        <f aca="false">Z1021-Y1021</f>
        <v>0.00415708508320511</v>
      </c>
      <c r="AB1021" s="72" t="n">
        <f aca="false">AB1020*(1+F1021)</f>
        <v>20.9888656233569</v>
      </c>
      <c r="AC1021" s="73" t="n">
        <f aca="false">MAX(AC1020,AB1021)</f>
        <v>21.0646302535138</v>
      </c>
      <c r="AD1021" s="70" t="n">
        <f aca="false">1-AB1021/AC1021</f>
        <v>0.00359677000000003</v>
      </c>
      <c r="AE1021" s="73" t="n">
        <f aca="false">AE1020*(1+M1021)</f>
        <v>15.9661738950532</v>
      </c>
      <c r="AF1021" s="73" t="n">
        <f aca="false">MAX(AF1020,AE1021)</f>
        <v>16.0327543122395</v>
      </c>
      <c r="AG1021" s="70" t="n">
        <f aca="false">1-AE1021/AF1021</f>
        <v>0.00415277474410836</v>
      </c>
      <c r="AH1021" s="74" t="n">
        <f aca="false">IF(R1021&gt;0,AH1020+1,0)</f>
        <v>2</v>
      </c>
      <c r="AI1021" s="74" t="n">
        <f aca="false">IF(U1021&gt;0,AI1020+1,0)</f>
        <v>2</v>
      </c>
      <c r="AJ1021" s="74" t="n">
        <f aca="false">IF(G1021&gt;0,AJ1020+1,0)</f>
        <v>0</v>
      </c>
      <c r="AK1021" s="74" t="n">
        <f aca="false">IF(G1021&lt;=0,AK1020+1,0)</f>
        <v>2</v>
      </c>
      <c r="AL1021" s="74" t="n">
        <f aca="false">IF(K1021&gt;0,AL1020+1,0)</f>
        <v>0</v>
      </c>
      <c r="AM1021" s="74" t="n">
        <f aca="false">IF(K1021&lt;=0,AM1020+1,0)</f>
        <v>2</v>
      </c>
    </row>
    <row r="1022" customFormat="false" ht="15" hidden="false" customHeight="false" outlineLevel="0" collapsed="false">
      <c r="A1022" s="61" t="n">
        <v>1021</v>
      </c>
      <c r="B1022" s="62" t="n">
        <v>44123.40625</v>
      </c>
      <c r="C1022" s="63" t="n">
        <f aca="false">YEAR(B1022)</f>
        <v>2020</v>
      </c>
      <c r="D1022" s="32" t="s">
        <v>277</v>
      </c>
      <c r="E1022" s="64" t="n">
        <v>11843.35</v>
      </c>
      <c r="F1022" s="65" t="n">
        <v>0.0022</v>
      </c>
      <c r="G1022" s="66" t="n">
        <v>26.05537</v>
      </c>
      <c r="H1022" s="67" t="n">
        <f aca="false">E1022+IF(D1022="Long",1,-1)*G1022</f>
        <v>11869.40537</v>
      </c>
      <c r="I1022" s="68" t="n">
        <f aca="false">Assumptions!$B$58</f>
        <v>5.35750011455817</v>
      </c>
      <c r="J1022" s="68" t="n">
        <f aca="false">INDEX(Yearly!$T$5:$T$22,MATCH(C1022,Yearly!$A$5:$A$22,0))</f>
        <v>0.959552259323851</v>
      </c>
      <c r="K1022" s="68" t="n">
        <f aca="false">G1022-I1022-J1022</f>
        <v>19.738317626118</v>
      </c>
      <c r="L1022" s="69" t="n">
        <f aca="false">(I1022+J1022)/Assumptions!$B$8</f>
        <v>0.000278542541602765</v>
      </c>
      <c r="M1022" s="70" t="n">
        <f aca="false">F1022-L1022</f>
        <v>0.00192145745839724</v>
      </c>
      <c r="N1022" s="71" t="n">
        <f aca="false">G1022*Assumptions!$B$7</f>
        <v>204925.48505</v>
      </c>
      <c r="O1022" s="71" t="n">
        <f aca="false">K1022*Assumptions!$B$7</f>
        <v>155241.868129418</v>
      </c>
      <c r="P1022" s="68" t="n">
        <f aca="false">P1021+G1022</f>
        <v>23119.605235</v>
      </c>
      <c r="Q1022" s="68" t="n">
        <f aca="false">MAX(Q1021,P1022)</f>
        <v>23136.273825</v>
      </c>
      <c r="R1022" s="68" t="n">
        <f aca="false">Q1022-P1022</f>
        <v>16.6685900000011</v>
      </c>
      <c r="S1022" s="68" t="n">
        <f aca="false">S1021+K1022</f>
        <v>16893.0706242475</v>
      </c>
      <c r="T1022" s="68" t="n">
        <f aca="false">MAX(T1021,S1022)</f>
        <v>16928.6903713692</v>
      </c>
      <c r="U1022" s="68" t="n">
        <f aca="false">T1022-S1022</f>
        <v>35.6197471216474</v>
      </c>
      <c r="V1022" s="70" t="n">
        <f aca="false">V1021+F1022</f>
        <v>3.21350000000001</v>
      </c>
      <c r="W1022" s="70" t="n">
        <f aca="false">MAX(W1021,V1022)</f>
        <v>3.21490000000001</v>
      </c>
      <c r="X1022" s="70" t="n">
        <f aca="false">W1022-V1022</f>
        <v>0.00139999999999985</v>
      </c>
      <c r="Y1022" s="70" t="n">
        <f aca="false">Y1021+M1022</f>
        <v>2.93894872620856</v>
      </c>
      <c r="Z1022" s="70" t="n">
        <f aca="false">MAX(Z1021,Y1022)</f>
        <v>2.94118435383336</v>
      </c>
      <c r="AA1022" s="70" t="n">
        <f aca="false">Z1022-Y1022</f>
        <v>0.00223562762480789</v>
      </c>
      <c r="AB1022" s="72" t="n">
        <f aca="false">AB1021*(1+F1022)</f>
        <v>21.0350411277283</v>
      </c>
      <c r="AC1022" s="73" t="n">
        <f aca="false">MAX(AC1021,AB1022)</f>
        <v>21.0646302535138</v>
      </c>
      <c r="AD1022" s="70" t="n">
        <f aca="false">1-AB1022/AC1022</f>
        <v>0.0014046828940002</v>
      </c>
      <c r="AE1022" s="73" t="n">
        <f aca="false">AE1021*(1+M1022)</f>
        <v>15.9968522189659</v>
      </c>
      <c r="AF1022" s="73" t="n">
        <f aca="false">MAX(AF1021,AE1022)</f>
        <v>16.0327543122395</v>
      </c>
      <c r="AG1022" s="70" t="n">
        <f aca="false">1-AE1022/AF1022</f>
        <v>0.00223929666571621</v>
      </c>
      <c r="AH1022" s="74" t="n">
        <f aca="false">IF(R1022&gt;0,AH1021+1,0)</f>
        <v>3</v>
      </c>
      <c r="AI1022" s="74" t="n">
        <f aca="false">IF(U1022&gt;0,AI1021+1,0)</f>
        <v>3</v>
      </c>
      <c r="AJ1022" s="74" t="n">
        <f aca="false">IF(G1022&gt;0,AJ1021+1,0)</f>
        <v>1</v>
      </c>
      <c r="AK1022" s="74" t="n">
        <f aca="false">IF(G1022&lt;=0,AK1021+1,0)</f>
        <v>0</v>
      </c>
      <c r="AL1022" s="74" t="n">
        <f aca="false">IF(K1022&gt;0,AL1021+1,0)</f>
        <v>1</v>
      </c>
      <c r="AM1022" s="74" t="n">
        <f aca="false">IF(K1022&lt;=0,AM1021+1,0)</f>
        <v>0</v>
      </c>
    </row>
    <row r="1023" customFormat="false" ht="15" hidden="false" customHeight="false" outlineLevel="0" collapsed="false">
      <c r="A1023" s="61" t="n">
        <v>1022</v>
      </c>
      <c r="B1023" s="62" t="n">
        <v>44126.4270833333</v>
      </c>
      <c r="C1023" s="63" t="n">
        <f aca="false">YEAR(B1023)</f>
        <v>2020</v>
      </c>
      <c r="D1023" s="32" t="s">
        <v>277</v>
      </c>
      <c r="E1023" s="64" t="n">
        <v>11897.8</v>
      </c>
      <c r="F1023" s="65" t="n">
        <v>-0.0004</v>
      </c>
      <c r="G1023" s="66" t="n">
        <v>-4.75912</v>
      </c>
      <c r="H1023" s="67" t="n">
        <f aca="false">E1023+IF(D1023="Long",1,-1)*G1023</f>
        <v>11893.04088</v>
      </c>
      <c r="I1023" s="68" t="n">
        <f aca="false">Assumptions!$B$58</f>
        <v>5.35750011455817</v>
      </c>
      <c r="J1023" s="68" t="n">
        <f aca="false">INDEX(Yearly!$T$5:$T$22,MATCH(C1023,Yearly!$A$5:$A$22,0))</f>
        <v>0.959552259323851</v>
      </c>
      <c r="K1023" s="68" t="n">
        <f aca="false">G1023-I1023-J1023</f>
        <v>-11.076172373882</v>
      </c>
      <c r="L1023" s="69" t="n">
        <f aca="false">(I1023+J1023)/Assumptions!$B$8</f>
        <v>0.000278542541602765</v>
      </c>
      <c r="M1023" s="70" t="n">
        <f aca="false">F1023-L1023</f>
        <v>-0.000678542541602765</v>
      </c>
      <c r="N1023" s="71" t="n">
        <f aca="false">G1023*Assumptions!$B$7</f>
        <v>-37430.4788</v>
      </c>
      <c r="O1023" s="71" t="n">
        <f aca="false">K1023*Assumptions!$B$7</f>
        <v>-87114.0957205821</v>
      </c>
      <c r="P1023" s="68" t="n">
        <f aca="false">P1022+G1023</f>
        <v>23114.846115</v>
      </c>
      <c r="Q1023" s="68" t="n">
        <f aca="false">MAX(Q1022,P1023)</f>
        <v>23136.273825</v>
      </c>
      <c r="R1023" s="68" t="n">
        <f aca="false">Q1023-P1023</f>
        <v>21.4277099999999</v>
      </c>
      <c r="S1023" s="68" t="n">
        <f aca="false">S1022+K1023</f>
        <v>16881.9944518736</v>
      </c>
      <c r="T1023" s="68" t="n">
        <f aca="false">MAX(T1022,S1023)</f>
        <v>16928.6903713692</v>
      </c>
      <c r="U1023" s="68" t="n">
        <f aca="false">T1023-S1023</f>
        <v>46.6959194955307</v>
      </c>
      <c r="V1023" s="70" t="n">
        <f aca="false">V1022+F1023</f>
        <v>3.21310000000001</v>
      </c>
      <c r="W1023" s="70" t="n">
        <f aca="false">MAX(W1022,V1023)</f>
        <v>3.21490000000001</v>
      </c>
      <c r="X1023" s="70" t="n">
        <f aca="false">W1023-V1023</f>
        <v>0.0017999999999998</v>
      </c>
      <c r="Y1023" s="70" t="n">
        <f aca="false">Y1022+M1023</f>
        <v>2.93827018366695</v>
      </c>
      <c r="Z1023" s="70" t="n">
        <f aca="false">MAX(Z1022,Y1023)</f>
        <v>2.94118435383336</v>
      </c>
      <c r="AA1023" s="70" t="n">
        <f aca="false">Z1023-Y1023</f>
        <v>0.00291417016641082</v>
      </c>
      <c r="AB1023" s="72" t="n">
        <f aca="false">AB1022*(1+F1023)</f>
        <v>21.0266271112772</v>
      </c>
      <c r="AC1023" s="73" t="n">
        <f aca="false">MAX(AC1022,AB1023)</f>
        <v>21.0646302535138</v>
      </c>
      <c r="AD1023" s="70" t="n">
        <f aca="false">1-AB1023/AC1023</f>
        <v>0.0018041210208426</v>
      </c>
      <c r="AE1023" s="73" t="n">
        <f aca="false">AE1022*(1+M1023)</f>
        <v>15.9859976742036</v>
      </c>
      <c r="AF1023" s="73" t="n">
        <f aca="false">MAX(AF1022,AE1023)</f>
        <v>16.0327543122395</v>
      </c>
      <c r="AG1023" s="70" t="n">
        <f aca="false">1-AE1023/AF1023</f>
        <v>0.00291631974926787</v>
      </c>
      <c r="AH1023" s="74" t="n">
        <f aca="false">IF(R1023&gt;0,AH1022+1,0)</f>
        <v>4</v>
      </c>
      <c r="AI1023" s="74" t="n">
        <f aca="false">IF(U1023&gt;0,AI1022+1,0)</f>
        <v>4</v>
      </c>
      <c r="AJ1023" s="74" t="n">
        <f aca="false">IF(G1023&gt;0,AJ1022+1,0)</f>
        <v>0</v>
      </c>
      <c r="AK1023" s="74" t="n">
        <f aca="false">IF(G1023&lt;=0,AK1022+1,0)</f>
        <v>1</v>
      </c>
      <c r="AL1023" s="74" t="n">
        <f aca="false">IF(K1023&gt;0,AL1022+1,0)</f>
        <v>0</v>
      </c>
      <c r="AM1023" s="74" t="n">
        <f aca="false">IF(K1023&lt;=0,AM1022+1,0)</f>
        <v>1</v>
      </c>
    </row>
    <row r="1024" customFormat="false" ht="15" hidden="false" customHeight="false" outlineLevel="0" collapsed="false">
      <c r="A1024" s="61" t="n">
        <v>1023</v>
      </c>
      <c r="B1024" s="62" t="n">
        <v>44126.46875</v>
      </c>
      <c r="C1024" s="63" t="n">
        <f aca="false">YEAR(B1024)</f>
        <v>2020</v>
      </c>
      <c r="D1024" s="32" t="s">
        <v>277</v>
      </c>
      <c r="E1024" s="64" t="n">
        <v>11906.35</v>
      </c>
      <c r="F1024" s="65" t="n">
        <v>-0.0006</v>
      </c>
      <c r="G1024" s="66" t="n">
        <v>-7.14381</v>
      </c>
      <c r="H1024" s="67" t="n">
        <f aca="false">E1024+IF(D1024="Long",1,-1)*G1024</f>
        <v>11899.20619</v>
      </c>
      <c r="I1024" s="68" t="n">
        <f aca="false">Assumptions!$B$58</f>
        <v>5.35750011455817</v>
      </c>
      <c r="J1024" s="68" t="n">
        <f aca="false">INDEX(Yearly!$T$5:$T$22,MATCH(C1024,Yearly!$A$5:$A$22,0))</f>
        <v>0.959552259323851</v>
      </c>
      <c r="K1024" s="68" t="n">
        <f aca="false">G1024-I1024-J1024</f>
        <v>-13.460862373882</v>
      </c>
      <c r="L1024" s="69" t="n">
        <f aca="false">(I1024+J1024)/Assumptions!$B$8</f>
        <v>0.000278542541602765</v>
      </c>
      <c r="M1024" s="70" t="n">
        <f aca="false">F1024-L1024</f>
        <v>-0.000878542541602765</v>
      </c>
      <c r="N1024" s="71" t="n">
        <f aca="false">G1024*Assumptions!$B$7</f>
        <v>-56186.06565</v>
      </c>
      <c r="O1024" s="71" t="n">
        <f aca="false">K1024*Assumptions!$B$7</f>
        <v>-105869.682570582</v>
      </c>
      <c r="P1024" s="68" t="n">
        <f aca="false">P1023+G1024</f>
        <v>23107.702305</v>
      </c>
      <c r="Q1024" s="68" t="n">
        <f aca="false">MAX(Q1023,P1024)</f>
        <v>23136.273825</v>
      </c>
      <c r="R1024" s="68" t="n">
        <f aca="false">Q1024-P1024</f>
        <v>28.5715200000013</v>
      </c>
      <c r="S1024" s="68" t="n">
        <f aca="false">S1023+K1024</f>
        <v>16868.5335894998</v>
      </c>
      <c r="T1024" s="68" t="n">
        <f aca="false">MAX(T1023,S1024)</f>
        <v>16928.6903713692</v>
      </c>
      <c r="U1024" s="68" t="n">
        <f aca="false">T1024-S1024</f>
        <v>60.156781869413</v>
      </c>
      <c r="V1024" s="70" t="n">
        <f aca="false">V1023+F1024</f>
        <v>3.21250000000001</v>
      </c>
      <c r="W1024" s="70" t="n">
        <f aca="false">MAX(W1023,V1024)</f>
        <v>3.21490000000001</v>
      </c>
      <c r="X1024" s="70" t="n">
        <f aca="false">W1024-V1024</f>
        <v>0.00239999999999974</v>
      </c>
      <c r="Y1024" s="70" t="n">
        <f aca="false">Y1023+M1024</f>
        <v>2.93739164112535</v>
      </c>
      <c r="Z1024" s="70" t="n">
        <f aca="false">MAX(Z1023,Y1024)</f>
        <v>2.94118435383336</v>
      </c>
      <c r="AA1024" s="70" t="n">
        <f aca="false">Z1024-Y1024</f>
        <v>0.00379271270801373</v>
      </c>
      <c r="AB1024" s="72" t="n">
        <f aca="false">AB1023*(1+F1024)</f>
        <v>21.0140111350104</v>
      </c>
      <c r="AC1024" s="73" t="n">
        <f aca="false">MAX(AC1023,AB1024)</f>
        <v>21.0646302535138</v>
      </c>
      <c r="AD1024" s="70" t="n">
        <f aca="false">1-AB1024/AC1024</f>
        <v>0.00240303854822999</v>
      </c>
      <c r="AE1024" s="73" t="n">
        <f aca="false">AE1023*(1+M1024)</f>
        <v>15.9719532951768</v>
      </c>
      <c r="AF1024" s="73" t="n">
        <f aca="false">MAX(AF1023,AE1024)</f>
        <v>16.0327543122395</v>
      </c>
      <c r="AG1024" s="70" t="n">
        <f aca="false">1-AE1024/AF1024</f>
        <v>0.00379230017990606</v>
      </c>
      <c r="AH1024" s="74" t="n">
        <f aca="false">IF(R1024&gt;0,AH1023+1,0)</f>
        <v>5</v>
      </c>
      <c r="AI1024" s="74" t="n">
        <f aca="false">IF(U1024&gt;0,AI1023+1,0)</f>
        <v>5</v>
      </c>
      <c r="AJ1024" s="74" t="n">
        <f aca="false">IF(G1024&gt;0,AJ1023+1,0)</f>
        <v>0</v>
      </c>
      <c r="AK1024" s="74" t="n">
        <f aca="false">IF(G1024&lt;=0,AK1023+1,0)</f>
        <v>2</v>
      </c>
      <c r="AL1024" s="74" t="n">
        <f aca="false">IF(K1024&gt;0,AL1023+1,0)</f>
        <v>0</v>
      </c>
      <c r="AM1024" s="74" t="n">
        <f aca="false">IF(K1024&lt;=0,AM1023+1,0)</f>
        <v>2</v>
      </c>
    </row>
    <row r="1025" customFormat="false" ht="15" hidden="false" customHeight="false" outlineLevel="0" collapsed="false">
      <c r="A1025" s="61" t="n">
        <v>1024</v>
      </c>
      <c r="B1025" s="62" t="n">
        <v>44126.5104166667</v>
      </c>
      <c r="C1025" s="63" t="n">
        <f aca="false">YEAR(B1025)</f>
        <v>2020</v>
      </c>
      <c r="D1025" s="32" t="s">
        <v>277</v>
      </c>
      <c r="E1025" s="64" t="n">
        <v>11903.55</v>
      </c>
      <c r="F1025" s="65" t="n">
        <v>-0.0043</v>
      </c>
      <c r="G1025" s="66" t="n">
        <v>-51.185265</v>
      </c>
      <c r="H1025" s="67" t="n">
        <f aca="false">E1025+IF(D1025="Long",1,-1)*G1025</f>
        <v>11852.364735</v>
      </c>
      <c r="I1025" s="68" t="n">
        <f aca="false">Assumptions!$B$58</f>
        <v>5.35750011455817</v>
      </c>
      <c r="J1025" s="68" t="n">
        <f aca="false">INDEX(Yearly!$T$5:$T$22,MATCH(C1025,Yearly!$A$5:$A$22,0))</f>
        <v>0.959552259323851</v>
      </c>
      <c r="K1025" s="68" t="n">
        <f aca="false">G1025-I1025-J1025</f>
        <v>-57.502317373882</v>
      </c>
      <c r="L1025" s="69" t="n">
        <f aca="false">(I1025+J1025)/Assumptions!$B$8</f>
        <v>0.000278542541602765</v>
      </c>
      <c r="M1025" s="70" t="n">
        <f aca="false">F1025-L1025</f>
        <v>-0.00457854254160277</v>
      </c>
      <c r="N1025" s="71" t="n">
        <f aca="false">G1025*Assumptions!$B$7</f>
        <v>-402572.109225</v>
      </c>
      <c r="O1025" s="71" t="n">
        <f aca="false">K1025*Assumptions!$B$7</f>
        <v>-452255.726145582</v>
      </c>
      <c r="P1025" s="68" t="n">
        <f aca="false">P1024+G1025</f>
        <v>23056.51704</v>
      </c>
      <c r="Q1025" s="68" t="n">
        <f aca="false">MAX(Q1024,P1025)</f>
        <v>23136.273825</v>
      </c>
      <c r="R1025" s="68" t="n">
        <f aca="false">Q1025-P1025</f>
        <v>79.7567850000014</v>
      </c>
      <c r="S1025" s="68" t="n">
        <f aca="false">S1024+K1025</f>
        <v>16811.0312721259</v>
      </c>
      <c r="T1025" s="68" t="n">
        <f aca="false">MAX(T1024,S1025)</f>
        <v>16928.6903713692</v>
      </c>
      <c r="U1025" s="68" t="n">
        <f aca="false">T1025-S1025</f>
        <v>117.659099243294</v>
      </c>
      <c r="V1025" s="70" t="n">
        <f aca="false">V1024+F1025</f>
        <v>3.20820000000001</v>
      </c>
      <c r="W1025" s="70" t="n">
        <f aca="false">MAX(W1024,V1025)</f>
        <v>3.21490000000001</v>
      </c>
      <c r="X1025" s="70" t="n">
        <f aca="false">W1025-V1025</f>
        <v>0.00669999999999993</v>
      </c>
      <c r="Y1025" s="70" t="n">
        <f aca="false">Y1024+M1025</f>
        <v>2.93281309858375</v>
      </c>
      <c r="Z1025" s="70" t="n">
        <f aca="false">MAX(Z1024,Y1025)</f>
        <v>2.94118435383336</v>
      </c>
      <c r="AA1025" s="70" t="n">
        <f aca="false">Z1025-Y1025</f>
        <v>0.00837125524961646</v>
      </c>
      <c r="AB1025" s="72" t="n">
        <f aca="false">AB1024*(1+F1025)</f>
        <v>20.9236508871299</v>
      </c>
      <c r="AC1025" s="73" t="n">
        <f aca="false">MAX(AC1024,AB1025)</f>
        <v>21.0646302535138</v>
      </c>
      <c r="AD1025" s="70" t="n">
        <f aca="false">1-AB1025/AC1025</f>
        <v>0.00669270548247258</v>
      </c>
      <c r="AE1025" s="73" t="n">
        <f aca="false">AE1024*(1+M1025)</f>
        <v>15.8988250275424</v>
      </c>
      <c r="AF1025" s="73" t="n">
        <f aca="false">MAX(AF1024,AE1025)</f>
        <v>16.0327543122395</v>
      </c>
      <c r="AG1025" s="70" t="n">
        <f aca="false">1-AE1025/AF1025</f>
        <v>0.00835347951380461</v>
      </c>
      <c r="AH1025" s="74" t="n">
        <f aca="false">IF(R1025&gt;0,AH1024+1,0)</f>
        <v>6</v>
      </c>
      <c r="AI1025" s="74" t="n">
        <f aca="false">IF(U1025&gt;0,AI1024+1,0)</f>
        <v>6</v>
      </c>
      <c r="AJ1025" s="74" t="n">
        <f aca="false">IF(G1025&gt;0,AJ1024+1,0)</f>
        <v>0</v>
      </c>
      <c r="AK1025" s="74" t="n">
        <f aca="false">IF(G1025&lt;=0,AK1024+1,0)</f>
        <v>3</v>
      </c>
      <c r="AL1025" s="74" t="n">
        <f aca="false">IF(K1025&gt;0,AL1024+1,0)</f>
        <v>0</v>
      </c>
      <c r="AM1025" s="74" t="n">
        <f aca="false">IF(K1025&lt;=0,AM1024+1,0)</f>
        <v>3</v>
      </c>
    </row>
    <row r="1026" customFormat="false" ht="15" hidden="false" customHeight="false" outlineLevel="0" collapsed="false">
      <c r="A1026" s="61" t="n">
        <v>1025</v>
      </c>
      <c r="B1026" s="62" t="n">
        <v>44127.3854166667</v>
      </c>
      <c r="C1026" s="63" t="n">
        <f aca="false">YEAR(B1026)</f>
        <v>2020</v>
      </c>
      <c r="D1026" s="32" t="s">
        <v>277</v>
      </c>
      <c r="E1026" s="64" t="n">
        <v>11960.85</v>
      </c>
      <c r="F1026" s="65" t="n">
        <v>-0.0048</v>
      </c>
      <c r="G1026" s="66" t="n">
        <v>-57.41208</v>
      </c>
      <c r="H1026" s="67" t="n">
        <f aca="false">E1026+IF(D1026="Long",1,-1)*G1026</f>
        <v>11903.43792</v>
      </c>
      <c r="I1026" s="68" t="n">
        <f aca="false">Assumptions!$B$58</f>
        <v>5.35750011455817</v>
      </c>
      <c r="J1026" s="68" t="n">
        <f aca="false">INDEX(Yearly!$T$5:$T$22,MATCH(C1026,Yearly!$A$5:$A$22,0))</f>
        <v>0.959552259323851</v>
      </c>
      <c r="K1026" s="68" t="n">
        <f aca="false">G1026-I1026-J1026</f>
        <v>-63.729132373882</v>
      </c>
      <c r="L1026" s="69" t="n">
        <f aca="false">(I1026+J1026)/Assumptions!$B$8</f>
        <v>0.000278542541602765</v>
      </c>
      <c r="M1026" s="70" t="n">
        <f aca="false">F1026-L1026</f>
        <v>-0.00507854254160276</v>
      </c>
      <c r="N1026" s="71" t="n">
        <f aca="false">G1026*Assumptions!$B$7</f>
        <v>-451546.0092</v>
      </c>
      <c r="O1026" s="71" t="n">
        <f aca="false">K1026*Assumptions!$B$7</f>
        <v>-501229.626120582</v>
      </c>
      <c r="P1026" s="68" t="n">
        <f aca="false">P1025+G1026</f>
        <v>22999.10496</v>
      </c>
      <c r="Q1026" s="68" t="n">
        <f aca="false">MAX(Q1025,P1026)</f>
        <v>23136.273825</v>
      </c>
      <c r="R1026" s="68" t="n">
        <f aca="false">Q1026-P1026</f>
        <v>137.168865</v>
      </c>
      <c r="S1026" s="68" t="n">
        <f aca="false">S1025+K1026</f>
        <v>16747.302139752</v>
      </c>
      <c r="T1026" s="68" t="n">
        <f aca="false">MAX(T1025,S1026)</f>
        <v>16928.6903713692</v>
      </c>
      <c r="U1026" s="68" t="n">
        <f aca="false">T1026-S1026</f>
        <v>181.388231617177</v>
      </c>
      <c r="V1026" s="70" t="n">
        <f aca="false">V1025+F1026</f>
        <v>3.20340000000001</v>
      </c>
      <c r="W1026" s="70" t="n">
        <f aca="false">MAX(W1025,V1026)</f>
        <v>3.21490000000001</v>
      </c>
      <c r="X1026" s="70" t="n">
        <f aca="false">W1026-V1026</f>
        <v>0.0114999999999998</v>
      </c>
      <c r="Y1026" s="70" t="n">
        <f aca="false">Y1025+M1026</f>
        <v>2.92773455604214</v>
      </c>
      <c r="Z1026" s="70" t="n">
        <f aca="false">MAX(Z1025,Y1026)</f>
        <v>2.94118435383336</v>
      </c>
      <c r="AA1026" s="70" t="n">
        <f aca="false">Z1026-Y1026</f>
        <v>0.0134497977912194</v>
      </c>
      <c r="AB1026" s="72" t="n">
        <f aca="false">AB1025*(1+F1026)</f>
        <v>20.8232173628716</v>
      </c>
      <c r="AC1026" s="73" t="n">
        <f aca="false">MAX(AC1025,AB1026)</f>
        <v>21.0646302535138</v>
      </c>
      <c r="AD1026" s="70" t="n">
        <f aca="false">1-AB1026/AC1026</f>
        <v>0.0114605804961567</v>
      </c>
      <c r="AE1026" s="73" t="n">
        <f aca="false">AE1025*(1+M1026)</f>
        <v>15.8180821682785</v>
      </c>
      <c r="AF1026" s="73" t="n">
        <f aca="false">MAX(AF1025,AE1026)</f>
        <v>16.0327543122395</v>
      </c>
      <c r="AG1026" s="70" t="n">
        <f aca="false">1-AE1026/AF1026</f>
        <v>0.0133895985543261</v>
      </c>
      <c r="AH1026" s="74" t="n">
        <f aca="false">IF(R1026&gt;0,AH1025+1,0)</f>
        <v>7</v>
      </c>
      <c r="AI1026" s="74" t="n">
        <f aca="false">IF(U1026&gt;0,AI1025+1,0)</f>
        <v>7</v>
      </c>
      <c r="AJ1026" s="74" t="n">
        <f aca="false">IF(G1026&gt;0,AJ1025+1,0)</f>
        <v>0</v>
      </c>
      <c r="AK1026" s="74" t="n">
        <f aca="false">IF(G1026&lt;=0,AK1025+1,0)</f>
        <v>4</v>
      </c>
      <c r="AL1026" s="74" t="n">
        <f aca="false">IF(K1026&gt;0,AL1025+1,0)</f>
        <v>0</v>
      </c>
      <c r="AM1026" s="74" t="n">
        <f aca="false">IF(K1026&lt;=0,AM1025+1,0)</f>
        <v>4</v>
      </c>
    </row>
    <row r="1027" customFormat="false" ht="15" hidden="false" customHeight="false" outlineLevel="0" collapsed="false">
      <c r="A1027" s="61" t="n">
        <v>1026</v>
      </c>
      <c r="B1027" s="62" t="n">
        <v>44131.6145833333</v>
      </c>
      <c r="C1027" s="63" t="n">
        <f aca="false">YEAR(B1027)</f>
        <v>2020</v>
      </c>
      <c r="D1027" s="32" t="s">
        <v>277</v>
      </c>
      <c r="E1027" s="64" t="n">
        <v>11868.75</v>
      </c>
      <c r="F1027" s="65" t="n">
        <v>-0.0032</v>
      </c>
      <c r="G1027" s="66" t="n">
        <v>-37.98</v>
      </c>
      <c r="H1027" s="67" t="n">
        <f aca="false">E1027+IF(D1027="Long",1,-1)*G1027</f>
        <v>11830.77</v>
      </c>
      <c r="I1027" s="68" t="n">
        <f aca="false">Assumptions!$B$58</f>
        <v>5.35750011455817</v>
      </c>
      <c r="J1027" s="68" t="n">
        <f aca="false">INDEX(Yearly!$T$5:$T$22,MATCH(C1027,Yearly!$A$5:$A$22,0))</f>
        <v>0.959552259323851</v>
      </c>
      <c r="K1027" s="68" t="n">
        <f aca="false">G1027-I1027-J1027</f>
        <v>-44.297052373882</v>
      </c>
      <c r="L1027" s="69" t="n">
        <f aca="false">(I1027+J1027)/Assumptions!$B$8</f>
        <v>0.000278542541602765</v>
      </c>
      <c r="M1027" s="70" t="n">
        <f aca="false">F1027-L1027</f>
        <v>-0.00347854254160276</v>
      </c>
      <c r="N1027" s="71" t="n">
        <f aca="false">G1027*Assumptions!$B$7</f>
        <v>-298712.7</v>
      </c>
      <c r="O1027" s="71" t="n">
        <f aca="false">K1027*Assumptions!$B$7</f>
        <v>-348396.316920582</v>
      </c>
      <c r="P1027" s="68" t="n">
        <f aca="false">P1026+G1027</f>
        <v>22961.12496</v>
      </c>
      <c r="Q1027" s="68" t="n">
        <f aca="false">MAX(Q1026,P1027)</f>
        <v>23136.273825</v>
      </c>
      <c r="R1027" s="68" t="n">
        <f aca="false">Q1027-P1027</f>
        <v>175.148864999999</v>
      </c>
      <c r="S1027" s="68" t="n">
        <f aca="false">S1026+K1027</f>
        <v>16703.0050873781</v>
      </c>
      <c r="T1027" s="68" t="n">
        <f aca="false">MAX(T1026,S1027)</f>
        <v>16928.6903713692</v>
      </c>
      <c r="U1027" s="68" t="n">
        <f aca="false">T1027-S1027</f>
        <v>225.685283991057</v>
      </c>
      <c r="V1027" s="70" t="n">
        <f aca="false">V1026+F1027</f>
        <v>3.20020000000001</v>
      </c>
      <c r="W1027" s="70" t="n">
        <f aca="false">MAX(W1026,V1027)</f>
        <v>3.21490000000001</v>
      </c>
      <c r="X1027" s="70" t="n">
        <f aca="false">W1027-V1027</f>
        <v>0.0146999999999999</v>
      </c>
      <c r="Y1027" s="70" t="n">
        <f aca="false">Y1026+M1027</f>
        <v>2.92425601350054</v>
      </c>
      <c r="Z1027" s="70" t="n">
        <f aca="false">MAX(Z1026,Y1027)</f>
        <v>2.94118435383336</v>
      </c>
      <c r="AA1027" s="70" t="n">
        <f aca="false">Z1027-Y1027</f>
        <v>0.016928340332822</v>
      </c>
      <c r="AB1027" s="72" t="n">
        <f aca="false">AB1026*(1+F1027)</f>
        <v>20.7565830673104</v>
      </c>
      <c r="AC1027" s="73" t="n">
        <f aca="false">MAX(AC1026,AB1027)</f>
        <v>21.0646302535138</v>
      </c>
      <c r="AD1027" s="70" t="n">
        <f aca="false">1-AB1027/AC1027</f>
        <v>0.0146239066385691</v>
      </c>
      <c r="AE1027" s="73" t="n">
        <f aca="false">AE1026*(1+M1027)</f>
        <v>15.7630582965296</v>
      </c>
      <c r="AF1027" s="73" t="n">
        <f aca="false">MAX(AF1026,AE1027)</f>
        <v>16.0327543122395</v>
      </c>
      <c r="AG1027" s="70" t="n">
        <f aca="false">1-AE1027/AF1027</f>
        <v>0.0168215648077427</v>
      </c>
      <c r="AH1027" s="74" t="n">
        <f aca="false">IF(R1027&gt;0,AH1026+1,0)</f>
        <v>8</v>
      </c>
      <c r="AI1027" s="74" t="n">
        <f aca="false">IF(U1027&gt;0,AI1026+1,0)</f>
        <v>8</v>
      </c>
      <c r="AJ1027" s="74" t="n">
        <f aca="false">IF(G1027&gt;0,AJ1026+1,0)</f>
        <v>0</v>
      </c>
      <c r="AK1027" s="74" t="n">
        <f aca="false">IF(G1027&lt;=0,AK1026+1,0)</f>
        <v>5</v>
      </c>
      <c r="AL1027" s="74" t="n">
        <f aca="false">IF(K1027&gt;0,AL1026+1,0)</f>
        <v>0</v>
      </c>
      <c r="AM1027" s="74" t="n">
        <f aca="false">IF(K1027&lt;=0,AM1026+1,0)</f>
        <v>5</v>
      </c>
    </row>
    <row r="1028" customFormat="false" ht="15" hidden="false" customHeight="false" outlineLevel="0" collapsed="false">
      <c r="A1028" s="61" t="n">
        <v>1027</v>
      </c>
      <c r="B1028" s="62" t="n">
        <v>44137.6145833333</v>
      </c>
      <c r="C1028" s="63" t="n">
        <f aca="false">YEAR(B1028)</f>
        <v>2020</v>
      </c>
      <c r="D1028" s="32" t="s">
        <v>277</v>
      </c>
      <c r="E1028" s="64" t="n">
        <v>11715.45</v>
      </c>
      <c r="F1028" s="65" t="n">
        <v>0.0901</v>
      </c>
      <c r="G1028" s="66" t="n">
        <v>1055.562045</v>
      </c>
      <c r="H1028" s="67" t="n">
        <f aca="false">E1028+IF(D1028="Long",1,-1)*G1028</f>
        <v>12771.012045</v>
      </c>
      <c r="I1028" s="68" t="n">
        <f aca="false">Assumptions!$B$58</f>
        <v>5.35750011455817</v>
      </c>
      <c r="J1028" s="68" t="n">
        <f aca="false">INDEX(Yearly!$T$5:$T$22,MATCH(C1028,Yearly!$A$5:$A$22,0))</f>
        <v>0.959552259323851</v>
      </c>
      <c r="K1028" s="68" t="n">
        <f aca="false">G1028-I1028-J1028</f>
        <v>1049.24499262612</v>
      </c>
      <c r="L1028" s="69" t="n">
        <f aca="false">(I1028+J1028)/Assumptions!$B$8</f>
        <v>0.000278542541602765</v>
      </c>
      <c r="M1028" s="70" t="n">
        <f aca="false">F1028-L1028</f>
        <v>0.0898214574583972</v>
      </c>
      <c r="N1028" s="71" t="n">
        <f aca="false">G1028*Assumptions!$B$7</f>
        <v>8301995.483925</v>
      </c>
      <c r="O1028" s="71" t="n">
        <f aca="false">K1028*Assumptions!$B$7</f>
        <v>8252311.86700442</v>
      </c>
      <c r="P1028" s="68" t="n">
        <f aca="false">P1027+G1028</f>
        <v>24016.687005</v>
      </c>
      <c r="Q1028" s="68" t="n">
        <f aca="false">MAX(Q1027,P1028)</f>
        <v>24016.687005</v>
      </c>
      <c r="R1028" s="68" t="n">
        <f aca="false">Q1028-P1028</f>
        <v>0</v>
      </c>
      <c r="S1028" s="68" t="n">
        <f aca="false">S1027+K1028</f>
        <v>17752.2500800042</v>
      </c>
      <c r="T1028" s="68" t="n">
        <f aca="false">MAX(T1027,S1028)</f>
        <v>17752.2500800042</v>
      </c>
      <c r="U1028" s="68" t="n">
        <f aca="false">T1028-S1028</f>
        <v>0</v>
      </c>
      <c r="V1028" s="70" t="n">
        <f aca="false">V1027+F1028</f>
        <v>3.29030000000001</v>
      </c>
      <c r="W1028" s="70" t="n">
        <f aca="false">MAX(W1027,V1028)</f>
        <v>3.29030000000001</v>
      </c>
      <c r="X1028" s="70" t="n">
        <f aca="false">W1028-V1028</f>
        <v>0</v>
      </c>
      <c r="Y1028" s="70" t="n">
        <f aca="false">Y1027+M1028</f>
        <v>3.01407747095894</v>
      </c>
      <c r="Z1028" s="70" t="n">
        <f aca="false">MAX(Z1027,Y1028)</f>
        <v>3.01407747095894</v>
      </c>
      <c r="AA1028" s="70" t="n">
        <f aca="false">Z1028-Y1028</f>
        <v>0</v>
      </c>
      <c r="AB1028" s="72" t="n">
        <f aca="false">AB1027*(1+F1028)</f>
        <v>22.6267512016751</v>
      </c>
      <c r="AC1028" s="73" t="n">
        <f aca="false">MAX(AC1027,AB1028)</f>
        <v>22.6267512016751</v>
      </c>
      <c r="AD1028" s="70" t="n">
        <f aca="false">1-AB1028/AC1028</f>
        <v>0</v>
      </c>
      <c r="AE1028" s="73" t="n">
        <f aca="false">AE1027*(1+M1028)</f>
        <v>17.1789191667255</v>
      </c>
      <c r="AF1028" s="73" t="n">
        <f aca="false">MAX(AF1027,AE1028)</f>
        <v>17.1789191667255</v>
      </c>
      <c r="AG1028" s="70" t="n">
        <f aca="false">1-AE1028/AF1028</f>
        <v>0</v>
      </c>
      <c r="AH1028" s="74" t="n">
        <f aca="false">IF(R1028&gt;0,AH1027+1,0)</f>
        <v>0</v>
      </c>
      <c r="AI1028" s="74" t="n">
        <f aca="false">IF(U1028&gt;0,AI1027+1,0)</f>
        <v>0</v>
      </c>
      <c r="AJ1028" s="74" t="n">
        <f aca="false">IF(G1028&gt;0,AJ1027+1,0)</f>
        <v>1</v>
      </c>
      <c r="AK1028" s="74" t="n">
        <f aca="false">IF(G1028&lt;=0,AK1027+1,0)</f>
        <v>0</v>
      </c>
      <c r="AL1028" s="74" t="n">
        <f aca="false">IF(K1028&gt;0,AL1027+1,0)</f>
        <v>1</v>
      </c>
      <c r="AM1028" s="74" t="n">
        <f aca="false">IF(K1028&lt;=0,AM1027+1,0)</f>
        <v>0</v>
      </c>
    </row>
    <row r="1029" customFormat="false" ht="15" hidden="false" customHeight="false" outlineLevel="0" collapsed="false">
      <c r="A1029" s="61" t="n">
        <v>1028</v>
      </c>
      <c r="B1029" s="62" t="n">
        <v>44155.5520833333</v>
      </c>
      <c r="C1029" s="63" t="n">
        <f aca="false">YEAR(B1029)</f>
        <v>2020</v>
      </c>
      <c r="D1029" s="32" t="s">
        <v>277</v>
      </c>
      <c r="E1029" s="64" t="n">
        <v>12813.45</v>
      </c>
      <c r="F1029" s="65" t="n">
        <v>0.0049</v>
      </c>
      <c r="G1029" s="66" t="n">
        <v>62.785905</v>
      </c>
      <c r="H1029" s="67" t="n">
        <f aca="false">E1029+IF(D1029="Long",1,-1)*G1029</f>
        <v>12876.235905</v>
      </c>
      <c r="I1029" s="68" t="n">
        <f aca="false">Assumptions!$B$58</f>
        <v>5.35750011455817</v>
      </c>
      <c r="J1029" s="68" t="n">
        <f aca="false">INDEX(Yearly!$T$5:$T$22,MATCH(C1029,Yearly!$A$5:$A$22,0))</f>
        <v>0.959552259323851</v>
      </c>
      <c r="K1029" s="68" t="n">
        <f aca="false">G1029-I1029-J1029</f>
        <v>56.468852626118</v>
      </c>
      <c r="L1029" s="69" t="n">
        <f aca="false">(I1029+J1029)/Assumptions!$B$8</f>
        <v>0.000278542541602765</v>
      </c>
      <c r="M1029" s="70" t="n">
        <f aca="false">F1029-L1029</f>
        <v>0.00462145745839724</v>
      </c>
      <c r="N1029" s="71" t="n">
        <f aca="false">G1029*Assumptions!$B$7</f>
        <v>493811.142825</v>
      </c>
      <c r="O1029" s="71" t="n">
        <f aca="false">K1029*Assumptions!$B$7</f>
        <v>444127.525904418</v>
      </c>
      <c r="P1029" s="68" t="n">
        <f aca="false">P1028+G1029</f>
        <v>24079.47291</v>
      </c>
      <c r="Q1029" s="68" t="n">
        <f aca="false">MAX(Q1028,P1029)</f>
        <v>24079.47291</v>
      </c>
      <c r="R1029" s="68" t="n">
        <f aca="false">Q1029-P1029</f>
        <v>0</v>
      </c>
      <c r="S1029" s="68" t="n">
        <f aca="false">S1028+K1029</f>
        <v>17808.7189326304</v>
      </c>
      <c r="T1029" s="68" t="n">
        <f aca="false">MAX(T1028,S1029)</f>
        <v>17808.7189326304</v>
      </c>
      <c r="U1029" s="68" t="n">
        <f aca="false">T1029-S1029</f>
        <v>0</v>
      </c>
      <c r="V1029" s="70" t="n">
        <f aca="false">V1028+F1029</f>
        <v>3.29520000000001</v>
      </c>
      <c r="W1029" s="70" t="n">
        <f aca="false">MAX(W1028,V1029)</f>
        <v>3.29520000000001</v>
      </c>
      <c r="X1029" s="70" t="n">
        <f aca="false">W1029-V1029</f>
        <v>0</v>
      </c>
      <c r="Y1029" s="70" t="n">
        <f aca="false">Y1028+M1029</f>
        <v>3.01869892841734</v>
      </c>
      <c r="Z1029" s="70" t="n">
        <f aca="false">MAX(Z1028,Y1029)</f>
        <v>3.01869892841734</v>
      </c>
      <c r="AA1029" s="70" t="n">
        <f aca="false">Z1029-Y1029</f>
        <v>0</v>
      </c>
      <c r="AB1029" s="72" t="n">
        <f aca="false">AB1028*(1+F1029)</f>
        <v>22.7376222825633</v>
      </c>
      <c r="AC1029" s="73" t="n">
        <f aca="false">MAX(AC1028,AB1029)</f>
        <v>22.7376222825633</v>
      </c>
      <c r="AD1029" s="70" t="n">
        <f aca="false">1-AB1029/AC1029</f>
        <v>0</v>
      </c>
      <c r="AE1029" s="73" t="n">
        <f aca="false">AE1028*(1+M1029)</f>
        <v>17.2583108108358</v>
      </c>
      <c r="AF1029" s="73" t="n">
        <f aca="false">MAX(AF1028,AE1029)</f>
        <v>17.2583108108358</v>
      </c>
      <c r="AG1029" s="70" t="n">
        <f aca="false">1-AE1029/AF1029</f>
        <v>0</v>
      </c>
      <c r="AH1029" s="74" t="n">
        <f aca="false">IF(R1029&gt;0,AH1028+1,0)</f>
        <v>0</v>
      </c>
      <c r="AI1029" s="74" t="n">
        <f aca="false">IF(U1029&gt;0,AI1028+1,0)</f>
        <v>0</v>
      </c>
      <c r="AJ1029" s="74" t="n">
        <f aca="false">IF(G1029&gt;0,AJ1028+1,0)</f>
        <v>2</v>
      </c>
      <c r="AK1029" s="74" t="n">
        <f aca="false">IF(G1029&lt;=0,AK1028+1,0)</f>
        <v>0</v>
      </c>
      <c r="AL1029" s="74" t="n">
        <f aca="false">IF(K1029&gt;0,AL1028+1,0)</f>
        <v>2</v>
      </c>
      <c r="AM1029" s="74" t="n">
        <f aca="false">IF(K1029&lt;=0,AM1028+1,0)</f>
        <v>0</v>
      </c>
    </row>
    <row r="1030" customFormat="false" ht="15" hidden="false" customHeight="false" outlineLevel="0" collapsed="false">
      <c r="A1030" s="61" t="n">
        <v>1029</v>
      </c>
      <c r="B1030" s="62" t="n">
        <v>44161.59375</v>
      </c>
      <c r="C1030" s="63" t="n">
        <f aca="false">YEAR(B1030)</f>
        <v>2020</v>
      </c>
      <c r="D1030" s="32" t="s">
        <v>277</v>
      </c>
      <c r="E1030" s="64" t="n">
        <v>12934.5</v>
      </c>
      <c r="F1030" s="65" t="n">
        <v>0.0057</v>
      </c>
      <c r="G1030" s="66" t="n">
        <v>73.72665</v>
      </c>
      <c r="H1030" s="67" t="n">
        <f aca="false">E1030+IF(D1030="Long",1,-1)*G1030</f>
        <v>13008.22665</v>
      </c>
      <c r="I1030" s="68" t="n">
        <f aca="false">Assumptions!$B$58</f>
        <v>5.35750011455817</v>
      </c>
      <c r="J1030" s="68" t="n">
        <f aca="false">INDEX(Yearly!$T$5:$T$22,MATCH(C1030,Yearly!$A$5:$A$22,0))</f>
        <v>0.959552259323851</v>
      </c>
      <c r="K1030" s="68" t="n">
        <f aca="false">G1030-I1030-J1030</f>
        <v>67.409597626118</v>
      </c>
      <c r="L1030" s="69" t="n">
        <f aca="false">(I1030+J1030)/Assumptions!$B$8</f>
        <v>0.000278542541602765</v>
      </c>
      <c r="M1030" s="70" t="n">
        <f aca="false">F1030-L1030</f>
        <v>0.00542145745839723</v>
      </c>
      <c r="N1030" s="71" t="n">
        <f aca="false">G1030*Assumptions!$B$7</f>
        <v>579860.10225</v>
      </c>
      <c r="O1030" s="71" t="n">
        <f aca="false">K1030*Assumptions!$B$7</f>
        <v>530176.485329418</v>
      </c>
      <c r="P1030" s="68" t="n">
        <f aca="false">P1029+G1030</f>
        <v>24153.19956</v>
      </c>
      <c r="Q1030" s="68" t="n">
        <f aca="false">MAX(Q1029,P1030)</f>
        <v>24153.19956</v>
      </c>
      <c r="R1030" s="68" t="n">
        <f aca="false">Q1030-P1030</f>
        <v>0</v>
      </c>
      <c r="S1030" s="68" t="n">
        <f aca="false">S1029+K1030</f>
        <v>17876.1285302565</v>
      </c>
      <c r="T1030" s="68" t="n">
        <f aca="false">MAX(T1029,S1030)</f>
        <v>17876.1285302565</v>
      </c>
      <c r="U1030" s="68" t="n">
        <f aca="false">T1030-S1030</f>
        <v>0</v>
      </c>
      <c r="V1030" s="70" t="n">
        <f aca="false">V1029+F1030</f>
        <v>3.30090000000001</v>
      </c>
      <c r="W1030" s="70" t="n">
        <f aca="false">MAX(W1029,V1030)</f>
        <v>3.30090000000001</v>
      </c>
      <c r="X1030" s="70" t="n">
        <f aca="false">W1030-V1030</f>
        <v>0</v>
      </c>
      <c r="Y1030" s="70" t="n">
        <f aca="false">Y1029+M1030</f>
        <v>3.02412038587573</v>
      </c>
      <c r="Z1030" s="70" t="n">
        <f aca="false">MAX(Z1029,Y1030)</f>
        <v>3.02412038587573</v>
      </c>
      <c r="AA1030" s="70" t="n">
        <f aca="false">Z1030-Y1030</f>
        <v>0</v>
      </c>
      <c r="AB1030" s="72" t="n">
        <f aca="false">AB1029*(1+F1030)</f>
        <v>22.8672267295739</v>
      </c>
      <c r="AC1030" s="73" t="n">
        <f aca="false">MAX(AC1029,AB1030)</f>
        <v>22.8672267295739</v>
      </c>
      <c r="AD1030" s="70" t="n">
        <f aca="false">1-AB1030/AC1030</f>
        <v>0</v>
      </c>
      <c r="AE1030" s="73" t="n">
        <f aca="false">AE1029*(1+M1030)</f>
        <v>17.3518760087006</v>
      </c>
      <c r="AF1030" s="73" t="n">
        <f aca="false">MAX(AF1029,AE1030)</f>
        <v>17.3518760087006</v>
      </c>
      <c r="AG1030" s="70" t="n">
        <f aca="false">1-AE1030/AF1030</f>
        <v>0</v>
      </c>
      <c r="AH1030" s="74" t="n">
        <f aca="false">IF(R1030&gt;0,AH1029+1,0)</f>
        <v>0</v>
      </c>
      <c r="AI1030" s="74" t="n">
        <f aca="false">IF(U1030&gt;0,AI1029+1,0)</f>
        <v>0</v>
      </c>
      <c r="AJ1030" s="74" t="n">
        <f aca="false">IF(G1030&gt;0,AJ1029+1,0)</f>
        <v>3</v>
      </c>
      <c r="AK1030" s="74" t="n">
        <f aca="false">IF(G1030&lt;=0,AK1029+1,0)</f>
        <v>0</v>
      </c>
      <c r="AL1030" s="74" t="n">
        <f aca="false">IF(K1030&gt;0,AL1029+1,0)</f>
        <v>3</v>
      </c>
      <c r="AM1030" s="74" t="n">
        <f aca="false">IF(K1030&lt;=0,AM1029+1,0)</f>
        <v>0</v>
      </c>
    </row>
    <row r="1031" customFormat="false" ht="15" hidden="false" customHeight="false" outlineLevel="0" collapsed="false">
      <c r="A1031" s="61" t="n">
        <v>1030</v>
      </c>
      <c r="B1031" s="62" t="n">
        <v>44167.6270833333</v>
      </c>
      <c r="C1031" s="63" t="n">
        <f aca="false">YEAR(B1031)</f>
        <v>2020</v>
      </c>
      <c r="D1031" s="32" t="s">
        <v>277</v>
      </c>
      <c r="E1031" s="64" t="n">
        <v>13115.3</v>
      </c>
      <c r="F1031" s="65" t="n">
        <v>0.0392</v>
      </c>
      <c r="G1031" s="66" t="n">
        <v>514.11976</v>
      </c>
      <c r="H1031" s="67" t="n">
        <f aca="false">E1031+IF(D1031="Long",1,-1)*G1031</f>
        <v>13629.41976</v>
      </c>
      <c r="I1031" s="68" t="n">
        <f aca="false">Assumptions!$B$58</f>
        <v>5.35750011455817</v>
      </c>
      <c r="J1031" s="68" t="n">
        <f aca="false">INDEX(Yearly!$T$5:$T$22,MATCH(C1031,Yearly!$A$5:$A$22,0))</f>
        <v>0.959552259323851</v>
      </c>
      <c r="K1031" s="68" t="n">
        <f aca="false">G1031-I1031-J1031</f>
        <v>507.802707626118</v>
      </c>
      <c r="L1031" s="69" t="n">
        <f aca="false">(I1031+J1031)/Assumptions!$B$8</f>
        <v>0.000278542541602765</v>
      </c>
      <c r="M1031" s="70" t="n">
        <f aca="false">F1031-L1031</f>
        <v>0.0389214574583972</v>
      </c>
      <c r="N1031" s="71" t="n">
        <f aca="false">G1031*Assumptions!$B$7</f>
        <v>4043551.9124</v>
      </c>
      <c r="O1031" s="71" t="n">
        <f aca="false">K1031*Assumptions!$B$7</f>
        <v>3993868.29547942</v>
      </c>
      <c r="P1031" s="68" t="n">
        <f aca="false">P1030+G1031</f>
        <v>24667.31932</v>
      </c>
      <c r="Q1031" s="68" t="n">
        <f aca="false">MAX(Q1030,P1031)</f>
        <v>24667.31932</v>
      </c>
      <c r="R1031" s="68" t="n">
        <f aca="false">Q1031-P1031</f>
        <v>0</v>
      </c>
      <c r="S1031" s="68" t="n">
        <f aca="false">S1030+K1031</f>
        <v>18383.9312378826</v>
      </c>
      <c r="T1031" s="68" t="n">
        <f aca="false">MAX(T1030,S1031)</f>
        <v>18383.9312378826</v>
      </c>
      <c r="U1031" s="68" t="n">
        <f aca="false">T1031-S1031</f>
        <v>0</v>
      </c>
      <c r="V1031" s="70" t="n">
        <f aca="false">V1030+F1031</f>
        <v>3.34010000000001</v>
      </c>
      <c r="W1031" s="70" t="n">
        <f aca="false">MAX(W1030,V1031)</f>
        <v>3.34010000000001</v>
      </c>
      <c r="X1031" s="70" t="n">
        <f aca="false">W1031-V1031</f>
        <v>0</v>
      </c>
      <c r="Y1031" s="70" t="n">
        <f aca="false">Y1030+M1031</f>
        <v>3.06304184333413</v>
      </c>
      <c r="Z1031" s="70" t="n">
        <f aca="false">MAX(Z1030,Y1031)</f>
        <v>3.06304184333413</v>
      </c>
      <c r="AA1031" s="70" t="n">
        <f aca="false">Z1031-Y1031</f>
        <v>0</v>
      </c>
      <c r="AB1031" s="72" t="n">
        <f aca="false">AB1030*(1+F1031)</f>
        <v>23.7636220173732</v>
      </c>
      <c r="AC1031" s="73" t="n">
        <f aca="false">MAX(AC1030,AB1031)</f>
        <v>23.7636220173732</v>
      </c>
      <c r="AD1031" s="70" t="n">
        <f aca="false">1-AB1031/AC1031</f>
        <v>0</v>
      </c>
      <c r="AE1031" s="73" t="n">
        <f aca="false">AE1030*(1+M1031)</f>
        <v>18.0272363125966</v>
      </c>
      <c r="AF1031" s="73" t="n">
        <f aca="false">MAX(AF1030,AE1031)</f>
        <v>18.0272363125966</v>
      </c>
      <c r="AG1031" s="70" t="n">
        <f aca="false">1-AE1031/AF1031</f>
        <v>0</v>
      </c>
      <c r="AH1031" s="74" t="n">
        <f aca="false">IF(R1031&gt;0,AH1030+1,0)</f>
        <v>0</v>
      </c>
      <c r="AI1031" s="74" t="n">
        <f aca="false">IF(U1031&gt;0,AI1030+1,0)</f>
        <v>0</v>
      </c>
      <c r="AJ1031" s="74" t="n">
        <f aca="false">IF(G1031&gt;0,AJ1030+1,0)</f>
        <v>4</v>
      </c>
      <c r="AK1031" s="74" t="n">
        <f aca="false">IF(G1031&lt;=0,AK1030+1,0)</f>
        <v>0</v>
      </c>
      <c r="AL1031" s="74" t="n">
        <f aca="false">IF(K1031&gt;0,AL1030+1,0)</f>
        <v>4</v>
      </c>
      <c r="AM1031" s="74" t="n">
        <f aca="false">IF(K1031&lt;=0,AM1030+1,0)</f>
        <v>0</v>
      </c>
    </row>
    <row r="1032" customFormat="false" ht="15" hidden="false" customHeight="false" outlineLevel="0" collapsed="false">
      <c r="A1032" s="61" t="n">
        <v>1031</v>
      </c>
      <c r="B1032" s="62" t="n">
        <v>44188.5104166667</v>
      </c>
      <c r="C1032" s="63" t="n">
        <f aca="false">YEAR(B1032)</f>
        <v>2020</v>
      </c>
      <c r="D1032" s="32" t="s">
        <v>277</v>
      </c>
      <c r="E1032" s="64" t="n">
        <v>13538.1</v>
      </c>
      <c r="F1032" s="65" t="n">
        <v>0.0396</v>
      </c>
      <c r="G1032" s="66" t="n">
        <v>536.10876</v>
      </c>
      <c r="H1032" s="67" t="n">
        <f aca="false">E1032+IF(D1032="Long",1,-1)*G1032</f>
        <v>14074.20876</v>
      </c>
      <c r="I1032" s="68" t="n">
        <f aca="false">Assumptions!$B$58</f>
        <v>5.35750011455817</v>
      </c>
      <c r="J1032" s="68" t="n">
        <f aca="false">INDEX(Yearly!$T$5:$T$22,MATCH(C1032,Yearly!$A$5:$A$22,0))</f>
        <v>0.959552259323851</v>
      </c>
      <c r="K1032" s="68" t="n">
        <f aca="false">G1032-I1032-J1032</f>
        <v>529.791707626118</v>
      </c>
      <c r="L1032" s="69" t="n">
        <f aca="false">(I1032+J1032)/Assumptions!$B$8</f>
        <v>0.000278542541602765</v>
      </c>
      <c r="M1032" s="70" t="n">
        <f aca="false">F1032-L1032</f>
        <v>0.0393214574583972</v>
      </c>
      <c r="N1032" s="71" t="n">
        <f aca="false">G1032*Assumptions!$B$7</f>
        <v>4216495.3974</v>
      </c>
      <c r="O1032" s="71" t="n">
        <f aca="false">K1032*Assumptions!$B$7</f>
        <v>4166811.78047942</v>
      </c>
      <c r="P1032" s="68" t="n">
        <f aca="false">P1031+G1032</f>
        <v>25203.42808</v>
      </c>
      <c r="Q1032" s="68" t="n">
        <f aca="false">MAX(Q1031,P1032)</f>
        <v>25203.42808</v>
      </c>
      <c r="R1032" s="68" t="n">
        <f aca="false">Q1032-P1032</f>
        <v>0</v>
      </c>
      <c r="S1032" s="68" t="n">
        <f aca="false">S1031+K1032</f>
        <v>18913.7229455087</v>
      </c>
      <c r="T1032" s="68" t="n">
        <f aca="false">MAX(T1031,S1032)</f>
        <v>18913.7229455087</v>
      </c>
      <c r="U1032" s="68" t="n">
        <f aca="false">T1032-S1032</f>
        <v>0</v>
      </c>
      <c r="V1032" s="70" t="n">
        <f aca="false">V1031+F1032</f>
        <v>3.37970000000001</v>
      </c>
      <c r="W1032" s="70" t="n">
        <f aca="false">MAX(W1031,V1032)</f>
        <v>3.37970000000001</v>
      </c>
      <c r="X1032" s="70" t="n">
        <f aca="false">W1032-V1032</f>
        <v>0</v>
      </c>
      <c r="Y1032" s="70" t="n">
        <f aca="false">Y1031+M1032</f>
        <v>3.10236330079253</v>
      </c>
      <c r="Z1032" s="70" t="n">
        <f aca="false">MAX(Z1031,Y1032)</f>
        <v>3.10236330079253</v>
      </c>
      <c r="AA1032" s="70" t="n">
        <f aca="false">Z1032-Y1032</f>
        <v>0</v>
      </c>
      <c r="AB1032" s="72" t="n">
        <f aca="false">AB1031*(1+F1032)</f>
        <v>24.7046614492612</v>
      </c>
      <c r="AC1032" s="73" t="n">
        <f aca="false">MAX(AC1031,AB1032)</f>
        <v>24.7046614492612</v>
      </c>
      <c r="AD1032" s="70" t="n">
        <f aca="false">1-AB1032/AC1032</f>
        <v>0</v>
      </c>
      <c r="AE1032" s="73" t="n">
        <f aca="false">AE1031*(1+M1032)</f>
        <v>18.7360935183548</v>
      </c>
      <c r="AF1032" s="73" t="n">
        <f aca="false">MAX(AF1031,AE1032)</f>
        <v>18.7360935183548</v>
      </c>
      <c r="AG1032" s="70" t="n">
        <f aca="false">1-AE1032/AF1032</f>
        <v>0</v>
      </c>
      <c r="AH1032" s="74" t="n">
        <f aca="false">IF(R1032&gt;0,AH1031+1,0)</f>
        <v>0</v>
      </c>
      <c r="AI1032" s="74" t="n">
        <f aca="false">IF(U1032&gt;0,AI1031+1,0)</f>
        <v>0</v>
      </c>
      <c r="AJ1032" s="74" t="n">
        <f aca="false">IF(G1032&gt;0,AJ1031+1,0)</f>
        <v>5</v>
      </c>
      <c r="AK1032" s="74" t="n">
        <f aca="false">IF(G1032&lt;=0,AK1031+1,0)</f>
        <v>0</v>
      </c>
      <c r="AL1032" s="74" t="n">
        <f aca="false">IF(K1032&gt;0,AL1031+1,0)</f>
        <v>5</v>
      </c>
      <c r="AM1032" s="74" t="n">
        <f aca="false">IF(K1032&lt;=0,AM1031+1,0)</f>
        <v>0</v>
      </c>
    </row>
    <row r="1033" customFormat="false" ht="15" hidden="false" customHeight="false" outlineLevel="0" collapsed="false">
      <c r="A1033" s="61" t="n">
        <v>1032</v>
      </c>
      <c r="B1033" s="62" t="n">
        <v>44203.3916666667</v>
      </c>
      <c r="C1033" s="63" t="n">
        <f aca="false">YEAR(B1033)</f>
        <v>2021</v>
      </c>
      <c r="D1033" s="32" t="s">
        <v>277</v>
      </c>
      <c r="E1033" s="64" t="n">
        <v>14223.6</v>
      </c>
      <c r="F1033" s="65" t="n">
        <v>0.0129</v>
      </c>
      <c r="G1033" s="66" t="n">
        <v>183.48444</v>
      </c>
      <c r="H1033" s="67" t="n">
        <f aca="false">E1033+IF(D1033="Long",1,-1)*G1033</f>
        <v>14407.08444</v>
      </c>
      <c r="I1033" s="68" t="n">
        <f aca="false">Assumptions!$B$58</f>
        <v>5.35750011455817</v>
      </c>
      <c r="J1033" s="68" t="n">
        <f aca="false">INDEX(Yearly!$T$5:$T$22,MATCH(C1033,Yearly!$A$5:$A$22,0))</f>
        <v>0.683936184837213</v>
      </c>
      <c r="K1033" s="68" t="n">
        <f aca="false">G1033-I1033-J1033</f>
        <v>177.443003700605</v>
      </c>
      <c r="L1033" s="69" t="n">
        <f aca="false">(I1033+J1033)/Assumptions!$B$8</f>
        <v>0.000266389594729711</v>
      </c>
      <c r="M1033" s="70" t="n">
        <f aca="false">F1033-L1033</f>
        <v>0.0126336104052703</v>
      </c>
      <c r="N1033" s="71" t="n">
        <f aca="false">G1033*Assumptions!$B$7</f>
        <v>1443105.1206</v>
      </c>
      <c r="O1033" s="71" t="n">
        <f aca="false">K1033*Assumptions!$B$7</f>
        <v>1395589.22410526</v>
      </c>
      <c r="P1033" s="68" t="n">
        <f aca="false">P1032+G1033</f>
        <v>25386.91252</v>
      </c>
      <c r="Q1033" s="68" t="n">
        <f aca="false">MAX(Q1032,P1033)</f>
        <v>25386.91252</v>
      </c>
      <c r="R1033" s="68" t="n">
        <f aca="false">Q1033-P1033</f>
        <v>0</v>
      </c>
      <c r="S1033" s="68" t="n">
        <f aca="false">S1032+K1033</f>
        <v>19091.1659492093</v>
      </c>
      <c r="T1033" s="68" t="n">
        <f aca="false">MAX(T1032,S1033)</f>
        <v>19091.1659492093</v>
      </c>
      <c r="U1033" s="68" t="n">
        <f aca="false">T1033-S1033</f>
        <v>0</v>
      </c>
      <c r="V1033" s="70" t="n">
        <f aca="false">V1032+F1033</f>
        <v>3.39260000000001</v>
      </c>
      <c r="W1033" s="70" t="n">
        <f aca="false">MAX(W1032,V1033)</f>
        <v>3.39260000000001</v>
      </c>
      <c r="X1033" s="70" t="n">
        <f aca="false">W1033-V1033</f>
        <v>0</v>
      </c>
      <c r="Y1033" s="70" t="n">
        <f aca="false">Y1032+M1033</f>
        <v>3.1149969111978</v>
      </c>
      <c r="Z1033" s="70" t="n">
        <f aca="false">MAX(Z1032,Y1033)</f>
        <v>3.1149969111978</v>
      </c>
      <c r="AA1033" s="70" t="n">
        <f aca="false">Z1033-Y1033</f>
        <v>0</v>
      </c>
      <c r="AB1033" s="72" t="n">
        <f aca="false">AB1032*(1+F1033)</f>
        <v>25.0233515819567</v>
      </c>
      <c r="AC1033" s="73" t="n">
        <f aca="false">MAX(AC1032,AB1033)</f>
        <v>25.0233515819567</v>
      </c>
      <c r="AD1033" s="70" t="n">
        <f aca="false">1-AB1033/AC1033</f>
        <v>0</v>
      </c>
      <c r="AE1033" s="73" t="n">
        <f aca="false">AE1032*(1+M1033)</f>
        <v>18.9727980243824</v>
      </c>
      <c r="AF1033" s="73" t="n">
        <f aca="false">MAX(AF1032,AE1033)</f>
        <v>18.9727980243824</v>
      </c>
      <c r="AG1033" s="70" t="n">
        <f aca="false">1-AE1033/AF1033</f>
        <v>0</v>
      </c>
      <c r="AH1033" s="74" t="n">
        <f aca="false">IF(R1033&gt;0,AH1032+1,0)</f>
        <v>0</v>
      </c>
      <c r="AI1033" s="74" t="n">
        <f aca="false">IF(U1033&gt;0,AI1032+1,0)</f>
        <v>0</v>
      </c>
      <c r="AJ1033" s="74" t="n">
        <f aca="false">IF(G1033&gt;0,AJ1032+1,0)</f>
        <v>6</v>
      </c>
      <c r="AK1033" s="74" t="n">
        <f aca="false">IF(G1033&lt;=0,AK1032+1,0)</f>
        <v>0</v>
      </c>
      <c r="AL1033" s="74" t="n">
        <f aca="false">IF(K1033&gt;0,AL1032+1,0)</f>
        <v>6</v>
      </c>
      <c r="AM1033" s="74" t="n">
        <f aca="false">IF(K1033&lt;=0,AM1032+1,0)</f>
        <v>0</v>
      </c>
    </row>
    <row r="1034" customFormat="false" ht="15" hidden="false" customHeight="false" outlineLevel="0" collapsed="false">
      <c r="A1034" s="61" t="n">
        <v>1033</v>
      </c>
      <c r="B1034" s="62" t="n">
        <v>44215.4479166667</v>
      </c>
      <c r="C1034" s="63" t="n">
        <f aca="false">YEAR(B1034)</f>
        <v>2021</v>
      </c>
      <c r="D1034" s="32" t="s">
        <v>277</v>
      </c>
      <c r="E1034" s="64" t="n">
        <v>14441.75</v>
      </c>
      <c r="F1034" s="65" t="n">
        <v>0.0103</v>
      </c>
      <c r="G1034" s="66" t="n">
        <v>148.750025</v>
      </c>
      <c r="H1034" s="67" t="n">
        <f aca="false">E1034+IF(D1034="Long",1,-1)*G1034</f>
        <v>14590.500025</v>
      </c>
      <c r="I1034" s="68" t="n">
        <f aca="false">Assumptions!$B$58</f>
        <v>5.35750011455817</v>
      </c>
      <c r="J1034" s="68" t="n">
        <f aca="false">INDEX(Yearly!$T$5:$T$22,MATCH(C1034,Yearly!$A$5:$A$22,0))</f>
        <v>0.683936184837213</v>
      </c>
      <c r="K1034" s="68" t="n">
        <f aca="false">G1034-I1034-J1034</f>
        <v>142.708588700605</v>
      </c>
      <c r="L1034" s="69" t="n">
        <f aca="false">(I1034+J1034)/Assumptions!$B$8</f>
        <v>0.000266389594729711</v>
      </c>
      <c r="M1034" s="70" t="n">
        <f aca="false">F1034-L1034</f>
        <v>0.0100336104052703</v>
      </c>
      <c r="N1034" s="71" t="n">
        <f aca="false">G1034*Assumptions!$B$7</f>
        <v>1169918.946625</v>
      </c>
      <c r="O1034" s="71" t="n">
        <f aca="false">K1034*Assumptions!$B$7</f>
        <v>1122403.05013026</v>
      </c>
      <c r="P1034" s="68" t="n">
        <f aca="false">P1033+G1034</f>
        <v>25535.662545</v>
      </c>
      <c r="Q1034" s="68" t="n">
        <f aca="false">MAX(Q1033,P1034)</f>
        <v>25535.662545</v>
      </c>
      <c r="R1034" s="68" t="n">
        <f aca="false">Q1034-P1034</f>
        <v>0</v>
      </c>
      <c r="S1034" s="68" t="n">
        <f aca="false">S1033+K1034</f>
        <v>19233.8745379099</v>
      </c>
      <c r="T1034" s="68" t="n">
        <f aca="false">MAX(T1033,S1034)</f>
        <v>19233.8745379099</v>
      </c>
      <c r="U1034" s="68" t="n">
        <f aca="false">T1034-S1034</f>
        <v>0</v>
      </c>
      <c r="V1034" s="70" t="n">
        <f aca="false">V1033+F1034</f>
        <v>3.40290000000001</v>
      </c>
      <c r="W1034" s="70" t="n">
        <f aca="false">MAX(W1033,V1034)</f>
        <v>3.40290000000001</v>
      </c>
      <c r="X1034" s="70" t="n">
        <f aca="false">W1034-V1034</f>
        <v>0</v>
      </c>
      <c r="Y1034" s="70" t="n">
        <f aca="false">Y1033+M1034</f>
        <v>3.12503052160307</v>
      </c>
      <c r="Z1034" s="70" t="n">
        <f aca="false">MAX(Z1033,Y1034)</f>
        <v>3.12503052160307</v>
      </c>
      <c r="AA1034" s="70" t="n">
        <f aca="false">Z1034-Y1034</f>
        <v>0</v>
      </c>
      <c r="AB1034" s="72" t="n">
        <f aca="false">AB1033*(1+F1034)</f>
        <v>25.2810921032508</v>
      </c>
      <c r="AC1034" s="73" t="n">
        <f aca="false">MAX(AC1033,AB1034)</f>
        <v>25.2810921032508</v>
      </c>
      <c r="AD1034" s="70" t="n">
        <f aca="false">1-AB1034/AC1034</f>
        <v>0</v>
      </c>
      <c r="AE1034" s="73" t="n">
        <f aca="false">AE1033*(1+M1034)</f>
        <v>19.163163688057</v>
      </c>
      <c r="AF1034" s="73" t="n">
        <f aca="false">MAX(AF1033,AE1034)</f>
        <v>19.163163688057</v>
      </c>
      <c r="AG1034" s="70" t="n">
        <f aca="false">1-AE1034/AF1034</f>
        <v>0</v>
      </c>
      <c r="AH1034" s="74" t="n">
        <f aca="false">IF(R1034&gt;0,AH1033+1,0)</f>
        <v>0</v>
      </c>
      <c r="AI1034" s="74" t="n">
        <f aca="false">IF(U1034&gt;0,AI1033+1,0)</f>
        <v>0</v>
      </c>
      <c r="AJ1034" s="74" t="n">
        <f aca="false">IF(G1034&gt;0,AJ1033+1,0)</f>
        <v>7</v>
      </c>
      <c r="AK1034" s="74" t="n">
        <f aca="false">IF(G1034&lt;=0,AK1033+1,0)</f>
        <v>0</v>
      </c>
      <c r="AL1034" s="74" t="n">
        <f aca="false">IF(K1034&gt;0,AL1033+1,0)</f>
        <v>7</v>
      </c>
      <c r="AM1034" s="74" t="n">
        <f aca="false">IF(K1034&lt;=0,AM1033+1,0)</f>
        <v>0</v>
      </c>
    </row>
    <row r="1035" customFormat="false" ht="15" hidden="false" customHeight="false" outlineLevel="0" collapsed="false">
      <c r="A1035" s="61" t="n">
        <v>1034</v>
      </c>
      <c r="B1035" s="62" t="n">
        <v>44228.5520833333</v>
      </c>
      <c r="C1035" s="63" t="n">
        <f aca="false">YEAR(B1035)</f>
        <v>2021</v>
      </c>
      <c r="D1035" s="32" t="s">
        <v>277</v>
      </c>
      <c r="E1035" s="64" t="n">
        <v>14024.65</v>
      </c>
      <c r="F1035" s="65" t="n">
        <v>0.0859</v>
      </c>
      <c r="G1035" s="66" t="n">
        <v>1204.717435</v>
      </c>
      <c r="H1035" s="67" t="n">
        <f aca="false">E1035+IF(D1035="Long",1,-1)*G1035</f>
        <v>15229.367435</v>
      </c>
      <c r="I1035" s="68" t="n">
        <f aca="false">Assumptions!$B$58</f>
        <v>5.35750011455817</v>
      </c>
      <c r="J1035" s="68" t="n">
        <f aca="false">INDEX(Yearly!$T$5:$T$22,MATCH(C1035,Yearly!$A$5:$A$22,0))</f>
        <v>0.683936184837213</v>
      </c>
      <c r="K1035" s="68" t="n">
        <f aca="false">G1035-I1035-J1035</f>
        <v>1198.6759987006</v>
      </c>
      <c r="L1035" s="69" t="n">
        <f aca="false">(I1035+J1035)/Assumptions!$B$8</f>
        <v>0.000266389594729711</v>
      </c>
      <c r="M1035" s="70" t="n">
        <f aca="false">F1035-L1035</f>
        <v>0.0856336104052703</v>
      </c>
      <c r="N1035" s="71" t="n">
        <f aca="false">G1035*Assumptions!$B$7</f>
        <v>9475102.626275</v>
      </c>
      <c r="O1035" s="71" t="n">
        <f aca="false">K1035*Assumptions!$B$7</f>
        <v>9427586.72978026</v>
      </c>
      <c r="P1035" s="68" t="n">
        <f aca="false">P1034+G1035</f>
        <v>26740.37998</v>
      </c>
      <c r="Q1035" s="68" t="n">
        <f aca="false">MAX(Q1034,P1035)</f>
        <v>26740.37998</v>
      </c>
      <c r="R1035" s="68" t="n">
        <f aca="false">Q1035-P1035</f>
        <v>0</v>
      </c>
      <c r="S1035" s="68" t="n">
        <f aca="false">S1034+K1035</f>
        <v>20432.5505366105</v>
      </c>
      <c r="T1035" s="68" t="n">
        <f aca="false">MAX(T1034,S1035)</f>
        <v>20432.5505366105</v>
      </c>
      <c r="U1035" s="68" t="n">
        <f aca="false">T1035-S1035</f>
        <v>0</v>
      </c>
      <c r="V1035" s="70" t="n">
        <f aca="false">V1034+F1035</f>
        <v>3.48880000000001</v>
      </c>
      <c r="W1035" s="70" t="n">
        <f aca="false">MAX(W1034,V1035)</f>
        <v>3.48880000000001</v>
      </c>
      <c r="X1035" s="70" t="n">
        <f aca="false">W1035-V1035</f>
        <v>0</v>
      </c>
      <c r="Y1035" s="70" t="n">
        <f aca="false">Y1034+M1035</f>
        <v>3.21066413200834</v>
      </c>
      <c r="Z1035" s="70" t="n">
        <f aca="false">MAX(Z1034,Y1035)</f>
        <v>3.21066413200834</v>
      </c>
      <c r="AA1035" s="70" t="n">
        <f aca="false">Z1035-Y1035</f>
        <v>0</v>
      </c>
      <c r="AB1035" s="72" t="n">
        <f aca="false">AB1034*(1+F1035)</f>
        <v>27.4527379149201</v>
      </c>
      <c r="AC1035" s="73" t="n">
        <f aca="false">MAX(AC1034,AB1035)</f>
        <v>27.4527379149201</v>
      </c>
      <c r="AD1035" s="70" t="n">
        <f aca="false">1-AB1035/AC1035</f>
        <v>0</v>
      </c>
      <c r="AE1035" s="73" t="n">
        <f aca="false">AE1034*(1+M1035)</f>
        <v>20.8041745814525</v>
      </c>
      <c r="AF1035" s="73" t="n">
        <f aca="false">MAX(AF1034,AE1035)</f>
        <v>20.8041745814525</v>
      </c>
      <c r="AG1035" s="70" t="n">
        <f aca="false">1-AE1035/AF1035</f>
        <v>0</v>
      </c>
      <c r="AH1035" s="74" t="n">
        <f aca="false">IF(R1035&gt;0,AH1034+1,0)</f>
        <v>0</v>
      </c>
      <c r="AI1035" s="74" t="n">
        <f aca="false">IF(U1035&gt;0,AI1034+1,0)</f>
        <v>0</v>
      </c>
      <c r="AJ1035" s="74" t="n">
        <f aca="false">IF(G1035&gt;0,AJ1034+1,0)</f>
        <v>8</v>
      </c>
      <c r="AK1035" s="74" t="n">
        <f aca="false">IF(G1035&lt;=0,AK1034+1,0)</f>
        <v>0</v>
      </c>
      <c r="AL1035" s="74" t="n">
        <f aca="false">IF(K1035&gt;0,AL1034+1,0)</f>
        <v>8</v>
      </c>
      <c r="AM1035" s="74" t="n">
        <f aca="false">IF(K1035&lt;=0,AM1034+1,0)</f>
        <v>0</v>
      </c>
    </row>
    <row r="1036" customFormat="false" ht="15" hidden="false" customHeight="false" outlineLevel="0" collapsed="false">
      <c r="A1036" s="61" t="n">
        <v>1035</v>
      </c>
      <c r="B1036" s="62" t="n">
        <v>44245.4479166667</v>
      </c>
      <c r="C1036" s="63" t="n">
        <f aca="false">YEAR(B1036)</f>
        <v>2021</v>
      </c>
      <c r="D1036" s="32" t="s">
        <v>277</v>
      </c>
      <c r="E1036" s="64" t="n">
        <v>15235.25</v>
      </c>
      <c r="F1036" s="65" t="n">
        <v>-0.0023</v>
      </c>
      <c r="G1036" s="66" t="n">
        <v>-35.041075</v>
      </c>
      <c r="H1036" s="67" t="n">
        <f aca="false">E1036+IF(D1036="Long",1,-1)*G1036</f>
        <v>15200.208925</v>
      </c>
      <c r="I1036" s="68" t="n">
        <f aca="false">Assumptions!$B$58</f>
        <v>5.35750011455817</v>
      </c>
      <c r="J1036" s="68" t="n">
        <f aca="false">INDEX(Yearly!$T$5:$T$22,MATCH(C1036,Yearly!$A$5:$A$22,0))</f>
        <v>0.683936184837213</v>
      </c>
      <c r="K1036" s="68" t="n">
        <f aca="false">G1036-I1036-J1036</f>
        <v>-41.0825112993954</v>
      </c>
      <c r="L1036" s="69" t="n">
        <f aca="false">(I1036+J1036)/Assumptions!$B$8</f>
        <v>0.000266389594729711</v>
      </c>
      <c r="M1036" s="70" t="n">
        <f aca="false">F1036-L1036</f>
        <v>-0.00256638959472971</v>
      </c>
      <c r="N1036" s="71" t="n">
        <f aca="false">G1036*Assumptions!$B$7</f>
        <v>-275598.054875</v>
      </c>
      <c r="O1036" s="71" t="n">
        <f aca="false">K1036*Assumptions!$B$7</f>
        <v>-323113.951369745</v>
      </c>
      <c r="P1036" s="68" t="n">
        <f aca="false">P1035+G1036</f>
        <v>26705.338905</v>
      </c>
      <c r="Q1036" s="68" t="n">
        <f aca="false">MAX(Q1035,P1036)</f>
        <v>26740.37998</v>
      </c>
      <c r="R1036" s="68" t="n">
        <f aca="false">Q1036-P1036</f>
        <v>35.041075000001</v>
      </c>
      <c r="S1036" s="68" t="n">
        <f aca="false">S1035+K1036</f>
        <v>20391.4680253111</v>
      </c>
      <c r="T1036" s="68" t="n">
        <f aca="false">MAX(T1035,S1036)</f>
        <v>20432.5505366105</v>
      </c>
      <c r="U1036" s="68" t="n">
        <f aca="false">T1036-S1036</f>
        <v>41.0825112993953</v>
      </c>
      <c r="V1036" s="70" t="n">
        <f aca="false">V1035+F1036</f>
        <v>3.48650000000001</v>
      </c>
      <c r="W1036" s="70" t="n">
        <f aca="false">MAX(W1035,V1036)</f>
        <v>3.48880000000001</v>
      </c>
      <c r="X1036" s="70" t="n">
        <f aca="false">W1036-V1036</f>
        <v>0.00229999999999997</v>
      </c>
      <c r="Y1036" s="70" t="n">
        <f aca="false">Y1035+M1036</f>
        <v>3.20809774241361</v>
      </c>
      <c r="Z1036" s="70" t="n">
        <f aca="false">MAX(Z1035,Y1036)</f>
        <v>3.21066413200834</v>
      </c>
      <c r="AA1036" s="70" t="n">
        <f aca="false">Z1036-Y1036</f>
        <v>0.00256638959472966</v>
      </c>
      <c r="AB1036" s="72" t="n">
        <f aca="false">AB1035*(1+F1036)</f>
        <v>27.3895966177158</v>
      </c>
      <c r="AC1036" s="73" t="n">
        <f aca="false">MAX(AC1035,AB1036)</f>
        <v>27.4527379149201</v>
      </c>
      <c r="AD1036" s="70" t="n">
        <f aca="false">1-AB1036/AC1036</f>
        <v>0.00229999999999997</v>
      </c>
      <c r="AE1036" s="73" t="n">
        <f aca="false">AE1035*(1+M1036)</f>
        <v>20.7507829642797</v>
      </c>
      <c r="AF1036" s="73" t="n">
        <f aca="false">MAX(AF1035,AE1036)</f>
        <v>20.8041745814525</v>
      </c>
      <c r="AG1036" s="70" t="n">
        <f aca="false">1-AE1036/AF1036</f>
        <v>0.00256638959472966</v>
      </c>
      <c r="AH1036" s="74" t="n">
        <f aca="false">IF(R1036&gt;0,AH1035+1,0)</f>
        <v>1</v>
      </c>
      <c r="AI1036" s="74" t="n">
        <f aca="false">IF(U1036&gt;0,AI1035+1,0)</f>
        <v>1</v>
      </c>
      <c r="AJ1036" s="74" t="n">
        <f aca="false">IF(G1036&gt;0,AJ1035+1,0)</f>
        <v>0</v>
      </c>
      <c r="AK1036" s="74" t="n">
        <f aca="false">IF(G1036&lt;=0,AK1035+1,0)</f>
        <v>1</v>
      </c>
      <c r="AL1036" s="74" t="n">
        <f aca="false">IF(K1036&gt;0,AL1035+1,0)</f>
        <v>0</v>
      </c>
      <c r="AM1036" s="74" t="n">
        <f aca="false">IF(K1036&lt;=0,AM1035+1,0)</f>
        <v>1</v>
      </c>
    </row>
    <row r="1037" customFormat="false" ht="15" hidden="false" customHeight="false" outlineLevel="0" collapsed="false">
      <c r="A1037" s="61" t="n">
        <v>1036</v>
      </c>
      <c r="B1037" s="62" t="n">
        <v>44251.6979166667</v>
      </c>
      <c r="C1037" s="63" t="n">
        <f aca="false">YEAR(B1037)</f>
        <v>2021</v>
      </c>
      <c r="D1037" s="32" t="s">
        <v>277</v>
      </c>
      <c r="E1037" s="64" t="n">
        <v>14998.25</v>
      </c>
      <c r="F1037" s="65" t="n">
        <v>-0.0083</v>
      </c>
      <c r="G1037" s="66" t="n">
        <v>-124.485475</v>
      </c>
      <c r="H1037" s="67" t="n">
        <f aca="false">E1037+IF(D1037="Long",1,-1)*G1037</f>
        <v>14873.764525</v>
      </c>
      <c r="I1037" s="68" t="n">
        <f aca="false">Assumptions!$B$58</f>
        <v>5.35750011455817</v>
      </c>
      <c r="J1037" s="68" t="n">
        <f aca="false">INDEX(Yearly!$T$5:$T$22,MATCH(C1037,Yearly!$A$5:$A$22,0))</f>
        <v>0.683936184837213</v>
      </c>
      <c r="K1037" s="68" t="n">
        <f aca="false">G1037-I1037-J1037</f>
        <v>-130.526911299395</v>
      </c>
      <c r="L1037" s="69" t="n">
        <f aca="false">(I1037+J1037)/Assumptions!$B$8</f>
        <v>0.000266389594729711</v>
      </c>
      <c r="M1037" s="70" t="n">
        <f aca="false">F1037-L1037</f>
        <v>-0.00856638959472971</v>
      </c>
      <c r="N1037" s="71" t="n">
        <f aca="false">G1037*Assumptions!$B$7</f>
        <v>-979078.260875</v>
      </c>
      <c r="O1037" s="71" t="n">
        <f aca="false">K1037*Assumptions!$B$7</f>
        <v>-1026594.15736974</v>
      </c>
      <c r="P1037" s="68" t="n">
        <f aca="false">P1036+G1037</f>
        <v>26580.85343</v>
      </c>
      <c r="Q1037" s="68" t="n">
        <f aca="false">MAX(Q1036,P1037)</f>
        <v>26740.37998</v>
      </c>
      <c r="R1037" s="68" t="n">
        <f aca="false">Q1037-P1037</f>
        <v>159.526550000002</v>
      </c>
      <c r="S1037" s="68" t="n">
        <f aca="false">S1036+K1037</f>
        <v>20260.9411140117</v>
      </c>
      <c r="T1037" s="68" t="n">
        <f aca="false">MAX(T1036,S1037)</f>
        <v>20432.5505366105</v>
      </c>
      <c r="U1037" s="68" t="n">
        <f aca="false">T1037-S1037</f>
        <v>171.609422598791</v>
      </c>
      <c r="V1037" s="70" t="n">
        <f aca="false">V1036+F1037</f>
        <v>3.47820000000001</v>
      </c>
      <c r="W1037" s="70" t="n">
        <f aca="false">MAX(W1036,V1037)</f>
        <v>3.48880000000001</v>
      </c>
      <c r="X1037" s="70" t="n">
        <f aca="false">W1037-V1037</f>
        <v>0.0106000000000002</v>
      </c>
      <c r="Y1037" s="70" t="n">
        <f aca="false">Y1036+M1037</f>
        <v>3.19953135281888</v>
      </c>
      <c r="Z1037" s="70" t="n">
        <f aca="false">MAX(Z1036,Y1037)</f>
        <v>3.21066413200834</v>
      </c>
      <c r="AA1037" s="70" t="n">
        <f aca="false">Z1037-Y1037</f>
        <v>0.0111327791894595</v>
      </c>
      <c r="AB1037" s="72" t="n">
        <f aca="false">AB1036*(1+F1037)</f>
        <v>27.1622629657887</v>
      </c>
      <c r="AC1037" s="73" t="n">
        <f aca="false">MAX(AC1036,AB1037)</f>
        <v>27.4527379149201</v>
      </c>
      <c r="AD1037" s="70" t="n">
        <f aca="false">1-AB1037/AC1037</f>
        <v>0.0105809099999999</v>
      </c>
      <c r="AE1037" s="73" t="n">
        <f aca="false">AE1036*(1+M1037)</f>
        <v>20.573023673012</v>
      </c>
      <c r="AF1037" s="73" t="n">
        <f aca="false">MAX(AF1036,AE1037)</f>
        <v>20.8041745814525</v>
      </c>
      <c r="AG1037" s="70" t="n">
        <f aca="false">1-AE1037/AF1037</f>
        <v>0.0111107944963389</v>
      </c>
      <c r="AH1037" s="74" t="n">
        <f aca="false">IF(R1037&gt;0,AH1036+1,0)</f>
        <v>2</v>
      </c>
      <c r="AI1037" s="74" t="n">
        <f aca="false">IF(U1037&gt;0,AI1036+1,0)</f>
        <v>2</v>
      </c>
      <c r="AJ1037" s="74" t="n">
        <f aca="false">IF(G1037&gt;0,AJ1036+1,0)</f>
        <v>0</v>
      </c>
      <c r="AK1037" s="74" t="n">
        <f aca="false">IF(G1037&lt;=0,AK1036+1,0)</f>
        <v>2</v>
      </c>
      <c r="AL1037" s="74" t="n">
        <f aca="false">IF(K1037&gt;0,AL1036+1,0)</f>
        <v>0</v>
      </c>
      <c r="AM1037" s="74" t="n">
        <f aca="false">IF(K1037&lt;=0,AM1036+1,0)</f>
        <v>2</v>
      </c>
    </row>
    <row r="1038" customFormat="false" ht="15" hidden="false" customHeight="false" outlineLevel="0" collapsed="false">
      <c r="A1038" s="61" t="n">
        <v>1037</v>
      </c>
      <c r="B1038" s="62" t="n">
        <v>44257.40625</v>
      </c>
      <c r="C1038" s="63" t="n">
        <f aca="false">YEAR(B1038)</f>
        <v>2021</v>
      </c>
      <c r="D1038" s="32" t="s">
        <v>277</v>
      </c>
      <c r="E1038" s="64" t="n">
        <v>14882.6</v>
      </c>
      <c r="F1038" s="65" t="n">
        <v>-0.0053</v>
      </c>
      <c r="G1038" s="66" t="n">
        <v>-78.87778</v>
      </c>
      <c r="H1038" s="67" t="n">
        <f aca="false">E1038+IF(D1038="Long",1,-1)*G1038</f>
        <v>14803.72222</v>
      </c>
      <c r="I1038" s="68" t="n">
        <f aca="false">Assumptions!$B$58</f>
        <v>5.35750011455817</v>
      </c>
      <c r="J1038" s="68" t="n">
        <f aca="false">INDEX(Yearly!$T$5:$T$22,MATCH(C1038,Yearly!$A$5:$A$22,0))</f>
        <v>0.683936184837213</v>
      </c>
      <c r="K1038" s="68" t="n">
        <f aca="false">G1038-I1038-J1038</f>
        <v>-84.9192162993954</v>
      </c>
      <c r="L1038" s="69" t="n">
        <f aca="false">(I1038+J1038)/Assumptions!$B$8</f>
        <v>0.000266389594729711</v>
      </c>
      <c r="M1038" s="70" t="n">
        <f aca="false">F1038-L1038</f>
        <v>-0.00556638959472971</v>
      </c>
      <c r="N1038" s="71" t="n">
        <f aca="false">G1038*Assumptions!$B$7</f>
        <v>-620373.7397</v>
      </c>
      <c r="O1038" s="71" t="n">
        <f aca="false">K1038*Assumptions!$B$7</f>
        <v>-667889.636194745</v>
      </c>
      <c r="P1038" s="68" t="n">
        <f aca="false">P1037+G1038</f>
        <v>26501.97565</v>
      </c>
      <c r="Q1038" s="68" t="n">
        <f aca="false">MAX(Q1037,P1038)</f>
        <v>26740.37998</v>
      </c>
      <c r="R1038" s="68" t="n">
        <f aca="false">Q1038-P1038</f>
        <v>238.404330000001</v>
      </c>
      <c r="S1038" s="68" t="n">
        <f aca="false">S1037+K1038</f>
        <v>20176.0218977123</v>
      </c>
      <c r="T1038" s="68" t="n">
        <f aca="false">MAX(T1037,S1038)</f>
        <v>20432.5505366105</v>
      </c>
      <c r="U1038" s="68" t="n">
        <f aca="false">T1038-S1038</f>
        <v>256.528638898188</v>
      </c>
      <c r="V1038" s="70" t="n">
        <f aca="false">V1037+F1038</f>
        <v>3.47290000000001</v>
      </c>
      <c r="W1038" s="70" t="n">
        <f aca="false">MAX(W1037,V1038)</f>
        <v>3.48880000000001</v>
      </c>
      <c r="X1038" s="70" t="n">
        <f aca="false">W1038-V1038</f>
        <v>0.0159000000000002</v>
      </c>
      <c r="Y1038" s="70" t="n">
        <f aca="false">Y1037+M1038</f>
        <v>3.19396496322415</v>
      </c>
      <c r="Z1038" s="70" t="n">
        <f aca="false">MAX(Z1037,Y1038)</f>
        <v>3.21066413200834</v>
      </c>
      <c r="AA1038" s="70" t="n">
        <f aca="false">Z1038-Y1038</f>
        <v>0.0166991687841893</v>
      </c>
      <c r="AB1038" s="72" t="n">
        <f aca="false">AB1037*(1+F1038)</f>
        <v>27.01830297207</v>
      </c>
      <c r="AC1038" s="73" t="n">
        <f aca="false">MAX(AC1037,AB1038)</f>
        <v>27.4527379149201</v>
      </c>
      <c r="AD1038" s="70" t="n">
        <f aca="false">1-AB1038/AC1038</f>
        <v>0.0158248311769998</v>
      </c>
      <c r="AE1038" s="73" t="n">
        <f aca="false">AE1037*(1+M1038)</f>
        <v>20.4585062081064</v>
      </c>
      <c r="AF1038" s="73" t="n">
        <f aca="false">MAX(AF1037,AE1038)</f>
        <v>20.8041745814525</v>
      </c>
      <c r="AG1038" s="70" t="n">
        <f aca="false">1-AE1038/AF1038</f>
        <v>0.016615337080195</v>
      </c>
      <c r="AH1038" s="74" t="n">
        <f aca="false">IF(R1038&gt;0,AH1037+1,0)</f>
        <v>3</v>
      </c>
      <c r="AI1038" s="74" t="n">
        <f aca="false">IF(U1038&gt;0,AI1037+1,0)</f>
        <v>3</v>
      </c>
      <c r="AJ1038" s="74" t="n">
        <f aca="false">IF(G1038&gt;0,AJ1037+1,0)</f>
        <v>0</v>
      </c>
      <c r="AK1038" s="74" t="n">
        <f aca="false">IF(G1038&lt;=0,AK1037+1,0)</f>
        <v>3</v>
      </c>
      <c r="AL1038" s="74" t="n">
        <f aca="false">IF(K1038&gt;0,AL1037+1,0)</f>
        <v>0</v>
      </c>
      <c r="AM1038" s="74" t="n">
        <f aca="false">IF(K1038&lt;=0,AM1037+1,0)</f>
        <v>3</v>
      </c>
    </row>
    <row r="1039" customFormat="false" ht="15" hidden="false" customHeight="false" outlineLevel="0" collapsed="false">
      <c r="A1039" s="61" t="n">
        <v>1038</v>
      </c>
      <c r="B1039" s="62" t="n">
        <v>44257.59375</v>
      </c>
      <c r="C1039" s="63" t="n">
        <f aca="false">YEAR(B1039)</f>
        <v>2021</v>
      </c>
      <c r="D1039" s="32" t="s">
        <v>277</v>
      </c>
      <c r="E1039" s="64" t="n">
        <v>14856.95</v>
      </c>
      <c r="F1039" s="65" t="n">
        <v>0.0118</v>
      </c>
      <c r="G1039" s="66" t="n">
        <v>175.31201</v>
      </c>
      <c r="H1039" s="67" t="n">
        <f aca="false">E1039+IF(D1039="Long",1,-1)*G1039</f>
        <v>15032.26201</v>
      </c>
      <c r="I1039" s="68" t="n">
        <f aca="false">Assumptions!$B$58</f>
        <v>5.35750011455817</v>
      </c>
      <c r="J1039" s="68" t="n">
        <f aca="false">INDEX(Yearly!$T$5:$T$22,MATCH(C1039,Yearly!$A$5:$A$22,0))</f>
        <v>0.683936184837213</v>
      </c>
      <c r="K1039" s="68" t="n">
        <f aca="false">G1039-I1039-J1039</f>
        <v>169.270573700605</v>
      </c>
      <c r="L1039" s="69" t="n">
        <f aca="false">(I1039+J1039)/Assumptions!$B$8</f>
        <v>0.000266389594729711</v>
      </c>
      <c r="M1039" s="70" t="n">
        <f aca="false">F1039-L1039</f>
        <v>0.0115336104052703</v>
      </c>
      <c r="N1039" s="71" t="n">
        <f aca="false">G1039*Assumptions!$B$7</f>
        <v>1378828.95865</v>
      </c>
      <c r="O1039" s="71" t="n">
        <f aca="false">K1039*Assumptions!$B$7</f>
        <v>1331313.06215526</v>
      </c>
      <c r="P1039" s="68" t="n">
        <f aca="false">P1038+G1039</f>
        <v>26677.28766</v>
      </c>
      <c r="Q1039" s="68" t="n">
        <f aca="false">MAX(Q1038,P1039)</f>
        <v>26740.37998</v>
      </c>
      <c r="R1039" s="68" t="n">
        <f aca="false">Q1039-P1039</f>
        <v>63.0923199999997</v>
      </c>
      <c r="S1039" s="68" t="n">
        <f aca="false">S1038+K1039</f>
        <v>20345.2924714129</v>
      </c>
      <c r="T1039" s="68" t="n">
        <f aca="false">MAX(T1038,S1039)</f>
        <v>20432.5505366105</v>
      </c>
      <c r="U1039" s="68" t="n">
        <f aca="false">T1039-S1039</f>
        <v>87.2580651975841</v>
      </c>
      <c r="V1039" s="70" t="n">
        <f aca="false">V1038+F1039</f>
        <v>3.48470000000001</v>
      </c>
      <c r="W1039" s="70" t="n">
        <f aca="false">MAX(W1038,V1039)</f>
        <v>3.48880000000001</v>
      </c>
      <c r="X1039" s="70" t="n">
        <f aca="false">W1039-V1039</f>
        <v>0.00410000000000022</v>
      </c>
      <c r="Y1039" s="70" t="n">
        <f aca="false">Y1038+M1039</f>
        <v>3.20549857362942</v>
      </c>
      <c r="Z1039" s="70" t="n">
        <f aca="false">MAX(Z1038,Y1039)</f>
        <v>3.21066413200834</v>
      </c>
      <c r="AA1039" s="70" t="n">
        <f aca="false">Z1039-Y1039</f>
        <v>0.00516555837891897</v>
      </c>
      <c r="AB1039" s="72" t="n">
        <f aca="false">AB1038*(1+F1039)</f>
        <v>27.3371189471405</v>
      </c>
      <c r="AC1039" s="73" t="n">
        <f aca="false">MAX(AC1038,AB1039)</f>
        <v>27.4527379149201</v>
      </c>
      <c r="AD1039" s="70" t="n">
        <f aca="false">1-AB1039/AC1039</f>
        <v>0.00421156418488833</v>
      </c>
      <c r="AE1039" s="73" t="n">
        <f aca="false">AE1038*(1+M1039)</f>
        <v>20.6944666481845</v>
      </c>
      <c r="AF1039" s="73" t="n">
        <f aca="false">MAX(AF1038,AE1039)</f>
        <v>20.8041745814525</v>
      </c>
      <c r="AG1039" s="70" t="n">
        <f aca="false">1-AE1039/AF1039</f>
        <v>0.00527336149955993</v>
      </c>
      <c r="AH1039" s="74" t="n">
        <f aca="false">IF(R1039&gt;0,AH1038+1,0)</f>
        <v>4</v>
      </c>
      <c r="AI1039" s="74" t="n">
        <f aca="false">IF(U1039&gt;0,AI1038+1,0)</f>
        <v>4</v>
      </c>
      <c r="AJ1039" s="74" t="n">
        <f aca="false">IF(G1039&gt;0,AJ1038+1,0)</f>
        <v>1</v>
      </c>
      <c r="AK1039" s="74" t="n">
        <f aca="false">IF(G1039&lt;=0,AK1038+1,0)</f>
        <v>0</v>
      </c>
      <c r="AL1039" s="74" t="n">
        <f aca="false">IF(K1039&gt;0,AL1038+1,0)</f>
        <v>1</v>
      </c>
      <c r="AM1039" s="74" t="n">
        <f aca="false">IF(K1039&lt;=0,AM1038+1,0)</f>
        <v>0</v>
      </c>
    </row>
    <row r="1040" customFormat="false" ht="15" hidden="false" customHeight="false" outlineLevel="0" collapsed="false">
      <c r="A1040" s="61" t="n">
        <v>1039</v>
      </c>
      <c r="B1040" s="62" t="n">
        <v>44263.40625</v>
      </c>
      <c r="C1040" s="63" t="n">
        <f aca="false">YEAR(B1040)</f>
        <v>2021</v>
      </c>
      <c r="D1040" s="32" t="s">
        <v>277</v>
      </c>
      <c r="E1040" s="64" t="n">
        <v>15032.8</v>
      </c>
      <c r="F1040" s="65" t="n">
        <v>-0.0035</v>
      </c>
      <c r="G1040" s="66" t="n">
        <v>-52.6148</v>
      </c>
      <c r="H1040" s="67" t="n">
        <f aca="false">E1040+IF(D1040="Long",1,-1)*G1040</f>
        <v>14980.1852</v>
      </c>
      <c r="I1040" s="68" t="n">
        <f aca="false">Assumptions!$B$58</f>
        <v>5.35750011455817</v>
      </c>
      <c r="J1040" s="68" t="n">
        <f aca="false">INDEX(Yearly!$T$5:$T$22,MATCH(C1040,Yearly!$A$5:$A$22,0))</f>
        <v>0.683936184837213</v>
      </c>
      <c r="K1040" s="68" t="n">
        <f aca="false">G1040-I1040-J1040</f>
        <v>-58.6562362993954</v>
      </c>
      <c r="L1040" s="69" t="n">
        <f aca="false">(I1040+J1040)/Assumptions!$B$8</f>
        <v>0.000266389594729711</v>
      </c>
      <c r="M1040" s="70" t="n">
        <f aca="false">F1040-L1040</f>
        <v>-0.00376638959472971</v>
      </c>
      <c r="N1040" s="71" t="n">
        <f aca="false">G1040*Assumptions!$B$7</f>
        <v>-413815.402</v>
      </c>
      <c r="O1040" s="71" t="n">
        <f aca="false">K1040*Assumptions!$B$7</f>
        <v>-461331.298494745</v>
      </c>
      <c r="P1040" s="68" t="n">
        <f aca="false">P1039+G1040</f>
        <v>26624.67286</v>
      </c>
      <c r="Q1040" s="68" t="n">
        <f aca="false">MAX(Q1039,P1040)</f>
        <v>26740.37998</v>
      </c>
      <c r="R1040" s="68" t="n">
        <f aca="false">Q1040-P1040</f>
        <v>115.707119999999</v>
      </c>
      <c r="S1040" s="68" t="n">
        <f aca="false">S1039+K1040</f>
        <v>20286.6362351135</v>
      </c>
      <c r="T1040" s="68" t="n">
        <f aca="false">MAX(T1039,S1040)</f>
        <v>20432.5505366105</v>
      </c>
      <c r="U1040" s="68" t="n">
        <f aca="false">T1040-S1040</f>
        <v>145.914301496978</v>
      </c>
      <c r="V1040" s="70" t="n">
        <f aca="false">V1039+F1040</f>
        <v>3.48120000000001</v>
      </c>
      <c r="W1040" s="70" t="n">
        <f aca="false">MAX(W1039,V1040)</f>
        <v>3.48880000000001</v>
      </c>
      <c r="X1040" s="70" t="n">
        <f aca="false">W1040-V1040</f>
        <v>0.00760000000000005</v>
      </c>
      <c r="Y1040" s="70" t="n">
        <f aca="false">Y1039+M1040</f>
        <v>3.20173218403469</v>
      </c>
      <c r="Z1040" s="70" t="n">
        <f aca="false">MAX(Z1039,Y1040)</f>
        <v>3.21066413200834</v>
      </c>
      <c r="AA1040" s="70" t="n">
        <f aca="false">Z1040-Y1040</f>
        <v>0.00893194797364849</v>
      </c>
      <c r="AB1040" s="72" t="n">
        <f aca="false">AB1039*(1+F1040)</f>
        <v>27.2414390308255</v>
      </c>
      <c r="AC1040" s="73" t="n">
        <f aca="false">MAX(AC1039,AB1040)</f>
        <v>27.4527379149201</v>
      </c>
      <c r="AD1040" s="70" t="n">
        <f aca="false">1-AB1040/AC1040</f>
        <v>0.00769682371024116</v>
      </c>
      <c r="AE1040" s="73" t="n">
        <f aca="false">AE1039*(1+M1040)</f>
        <v>20.6165232243323</v>
      </c>
      <c r="AF1040" s="73" t="n">
        <f aca="false">MAX(AF1039,AE1040)</f>
        <v>20.8041745814525</v>
      </c>
      <c r="AG1040" s="70" t="n">
        <f aca="false">1-AE1040/AF1040</f>
        <v>0.00901988956040856</v>
      </c>
      <c r="AH1040" s="74" t="n">
        <f aca="false">IF(R1040&gt;0,AH1039+1,0)</f>
        <v>5</v>
      </c>
      <c r="AI1040" s="74" t="n">
        <f aca="false">IF(U1040&gt;0,AI1039+1,0)</f>
        <v>5</v>
      </c>
      <c r="AJ1040" s="74" t="n">
        <f aca="false">IF(G1040&gt;0,AJ1039+1,0)</f>
        <v>0</v>
      </c>
      <c r="AK1040" s="74" t="n">
        <f aca="false">IF(G1040&lt;=0,AK1039+1,0)</f>
        <v>1</v>
      </c>
      <c r="AL1040" s="74" t="n">
        <f aca="false">IF(K1040&gt;0,AL1039+1,0)</f>
        <v>0</v>
      </c>
      <c r="AM1040" s="74" t="n">
        <f aca="false">IF(K1040&lt;=0,AM1039+1,0)</f>
        <v>1</v>
      </c>
    </row>
    <row r="1041" customFormat="false" ht="15" hidden="false" customHeight="false" outlineLevel="0" collapsed="false">
      <c r="A1041" s="61" t="n">
        <v>1040</v>
      </c>
      <c r="B1041" s="62" t="n">
        <v>44263.6145833333</v>
      </c>
      <c r="C1041" s="63" t="n">
        <f aca="false">YEAR(B1041)</f>
        <v>2021</v>
      </c>
      <c r="D1041" s="32" t="s">
        <v>277</v>
      </c>
      <c r="E1041" s="64" t="n">
        <v>15029.05</v>
      </c>
      <c r="F1041" s="65" t="n">
        <v>-0.0044</v>
      </c>
      <c r="G1041" s="66" t="n">
        <v>-66.12782</v>
      </c>
      <c r="H1041" s="67" t="n">
        <f aca="false">E1041+IF(D1041="Long",1,-1)*G1041</f>
        <v>14962.92218</v>
      </c>
      <c r="I1041" s="68" t="n">
        <f aca="false">Assumptions!$B$58</f>
        <v>5.35750011455817</v>
      </c>
      <c r="J1041" s="68" t="n">
        <f aca="false">INDEX(Yearly!$T$5:$T$22,MATCH(C1041,Yearly!$A$5:$A$22,0))</f>
        <v>0.683936184837213</v>
      </c>
      <c r="K1041" s="68" t="n">
        <f aca="false">G1041-I1041-J1041</f>
        <v>-72.1692562993954</v>
      </c>
      <c r="L1041" s="69" t="n">
        <f aca="false">(I1041+J1041)/Assumptions!$B$8</f>
        <v>0.000266389594729711</v>
      </c>
      <c r="M1041" s="70" t="n">
        <f aca="false">F1041-L1041</f>
        <v>-0.00466638959472971</v>
      </c>
      <c r="N1041" s="71" t="n">
        <f aca="false">G1041*Assumptions!$B$7</f>
        <v>-520095.3043</v>
      </c>
      <c r="O1041" s="71" t="n">
        <f aca="false">K1041*Assumptions!$B$7</f>
        <v>-567611.200794745</v>
      </c>
      <c r="P1041" s="68" t="n">
        <f aca="false">P1040+G1041</f>
        <v>26558.54504</v>
      </c>
      <c r="Q1041" s="68" t="n">
        <f aca="false">MAX(Q1040,P1041)</f>
        <v>26740.37998</v>
      </c>
      <c r="R1041" s="68" t="n">
        <f aca="false">Q1041-P1041</f>
        <v>181.834940000001</v>
      </c>
      <c r="S1041" s="68" t="n">
        <f aca="false">S1040+K1041</f>
        <v>20214.4669788142</v>
      </c>
      <c r="T1041" s="68" t="n">
        <f aca="false">MAX(T1040,S1041)</f>
        <v>20432.5505366105</v>
      </c>
      <c r="U1041" s="68" t="n">
        <f aca="false">T1041-S1041</f>
        <v>218.083557796374</v>
      </c>
      <c r="V1041" s="70" t="n">
        <f aca="false">V1040+F1041</f>
        <v>3.47680000000001</v>
      </c>
      <c r="W1041" s="70" t="n">
        <f aca="false">MAX(W1040,V1041)</f>
        <v>3.48880000000001</v>
      </c>
      <c r="X1041" s="70" t="n">
        <f aca="false">W1041-V1041</f>
        <v>0.012</v>
      </c>
      <c r="Y1041" s="70" t="n">
        <f aca="false">Y1040+M1041</f>
        <v>3.19706579443996</v>
      </c>
      <c r="Z1041" s="70" t="n">
        <f aca="false">MAX(Z1040,Y1041)</f>
        <v>3.21066413200834</v>
      </c>
      <c r="AA1041" s="70" t="n">
        <f aca="false">Z1041-Y1041</f>
        <v>0.0135983375683781</v>
      </c>
      <c r="AB1041" s="72" t="n">
        <f aca="false">AB1040*(1+F1041)</f>
        <v>27.1215766990899</v>
      </c>
      <c r="AC1041" s="73" t="n">
        <f aca="false">MAX(AC1040,AB1041)</f>
        <v>27.4527379149201</v>
      </c>
      <c r="AD1041" s="70" t="n">
        <f aca="false">1-AB1041/AC1041</f>
        <v>0.012062957685916</v>
      </c>
      <c r="AE1041" s="73" t="n">
        <f aca="false">AE1040*(1+M1041)</f>
        <v>20.5203184948788</v>
      </c>
      <c r="AF1041" s="73" t="n">
        <f aca="false">MAX(AF1040,AE1041)</f>
        <v>20.8041745814525</v>
      </c>
      <c r="AG1041" s="70" t="n">
        <f aca="false">1-AE1041/AF1041</f>
        <v>0.013644188836348</v>
      </c>
      <c r="AH1041" s="74" t="n">
        <f aca="false">IF(R1041&gt;0,AH1040+1,0)</f>
        <v>6</v>
      </c>
      <c r="AI1041" s="74" t="n">
        <f aca="false">IF(U1041&gt;0,AI1040+1,0)</f>
        <v>6</v>
      </c>
      <c r="AJ1041" s="74" t="n">
        <f aca="false">IF(G1041&gt;0,AJ1040+1,0)</f>
        <v>0</v>
      </c>
      <c r="AK1041" s="74" t="n">
        <f aca="false">IF(G1041&lt;=0,AK1040+1,0)</f>
        <v>2</v>
      </c>
      <c r="AL1041" s="74" t="n">
        <f aca="false">IF(K1041&gt;0,AL1040+1,0)</f>
        <v>0</v>
      </c>
      <c r="AM1041" s="74" t="n">
        <f aca="false">IF(K1041&lt;=0,AM1040+1,0)</f>
        <v>2</v>
      </c>
    </row>
    <row r="1042" customFormat="false" ht="15" hidden="false" customHeight="false" outlineLevel="0" collapsed="false">
      <c r="A1042" s="61" t="n">
        <v>1041</v>
      </c>
      <c r="B1042" s="62" t="n">
        <v>44264.40625</v>
      </c>
      <c r="C1042" s="63" t="n">
        <f aca="false">YEAR(B1042)</f>
        <v>2021</v>
      </c>
      <c r="D1042" s="32" t="s">
        <v>277</v>
      </c>
      <c r="E1042" s="64" t="n">
        <v>15073.1</v>
      </c>
      <c r="F1042" s="65" t="n">
        <v>-0.0067</v>
      </c>
      <c r="G1042" s="66" t="n">
        <v>-100.98977</v>
      </c>
      <c r="H1042" s="67" t="n">
        <f aca="false">E1042+IF(D1042="Long",1,-1)*G1042</f>
        <v>14972.11023</v>
      </c>
      <c r="I1042" s="68" t="n">
        <f aca="false">Assumptions!$B$58</f>
        <v>5.35750011455817</v>
      </c>
      <c r="J1042" s="68" t="n">
        <f aca="false">INDEX(Yearly!$T$5:$T$22,MATCH(C1042,Yearly!$A$5:$A$22,0))</f>
        <v>0.683936184837213</v>
      </c>
      <c r="K1042" s="68" t="n">
        <f aca="false">G1042-I1042-J1042</f>
        <v>-107.031206299395</v>
      </c>
      <c r="L1042" s="69" t="n">
        <f aca="false">(I1042+J1042)/Assumptions!$B$8</f>
        <v>0.000266389594729711</v>
      </c>
      <c r="M1042" s="70" t="n">
        <f aca="false">F1042-L1042</f>
        <v>-0.00696638959472971</v>
      </c>
      <c r="N1042" s="71" t="n">
        <f aca="false">G1042*Assumptions!$B$7</f>
        <v>-794284.54105</v>
      </c>
      <c r="O1042" s="71" t="n">
        <f aca="false">K1042*Assumptions!$B$7</f>
        <v>-841800.437544745</v>
      </c>
      <c r="P1042" s="68" t="n">
        <f aca="false">P1041+G1042</f>
        <v>26457.55527</v>
      </c>
      <c r="Q1042" s="68" t="n">
        <f aca="false">MAX(Q1041,P1042)</f>
        <v>26740.37998</v>
      </c>
      <c r="R1042" s="68" t="n">
        <f aca="false">Q1042-P1042</f>
        <v>282.824710000001</v>
      </c>
      <c r="S1042" s="68" t="n">
        <f aca="false">S1041+K1042</f>
        <v>20107.4357725148</v>
      </c>
      <c r="T1042" s="68" t="n">
        <f aca="false">MAX(T1041,S1042)</f>
        <v>20432.5505366105</v>
      </c>
      <c r="U1042" s="68" t="n">
        <f aca="false">T1042-S1042</f>
        <v>325.114764095768</v>
      </c>
      <c r="V1042" s="70" t="n">
        <f aca="false">V1041+F1042</f>
        <v>3.47010000000001</v>
      </c>
      <c r="W1042" s="70" t="n">
        <f aca="false">MAX(W1041,V1042)</f>
        <v>3.48880000000001</v>
      </c>
      <c r="X1042" s="70" t="n">
        <f aca="false">W1042-V1042</f>
        <v>0.0186999999999999</v>
      </c>
      <c r="Y1042" s="70" t="n">
        <f aca="false">Y1041+M1042</f>
        <v>3.19009940484523</v>
      </c>
      <c r="Z1042" s="70" t="n">
        <f aca="false">MAX(Z1041,Y1042)</f>
        <v>3.21066413200834</v>
      </c>
      <c r="AA1042" s="70" t="n">
        <f aca="false">Z1042-Y1042</f>
        <v>0.0205647271631078</v>
      </c>
      <c r="AB1042" s="72" t="n">
        <f aca="false">AB1041*(1+F1042)</f>
        <v>26.939862135206</v>
      </c>
      <c r="AC1042" s="73" t="n">
        <f aca="false">MAX(AC1041,AB1042)</f>
        <v>27.4527379149201</v>
      </c>
      <c r="AD1042" s="70" t="n">
        <f aca="false">1-AB1042/AC1042</f>
        <v>0.0186821358694205</v>
      </c>
      <c r="AE1042" s="73" t="n">
        <f aca="false">AE1041*(1+M1042)</f>
        <v>20.3773659616355</v>
      </c>
      <c r="AF1042" s="73" t="n">
        <f aca="false">MAX(AF1041,AE1042)</f>
        <v>20.8041745814525</v>
      </c>
      <c r="AG1042" s="70" t="n">
        <f aca="false">1-AE1042/AF1042</f>
        <v>0.0205155276959397</v>
      </c>
      <c r="AH1042" s="74" t="n">
        <f aca="false">IF(R1042&gt;0,AH1041+1,0)</f>
        <v>7</v>
      </c>
      <c r="AI1042" s="74" t="n">
        <f aca="false">IF(U1042&gt;0,AI1041+1,0)</f>
        <v>7</v>
      </c>
      <c r="AJ1042" s="74" t="n">
        <f aca="false">IF(G1042&gt;0,AJ1041+1,0)</f>
        <v>0</v>
      </c>
      <c r="AK1042" s="74" t="n">
        <f aca="false">IF(G1042&lt;=0,AK1041+1,0)</f>
        <v>3</v>
      </c>
      <c r="AL1042" s="74" t="n">
        <f aca="false">IF(K1042&gt;0,AL1041+1,0)</f>
        <v>0</v>
      </c>
      <c r="AM1042" s="74" t="n">
        <f aca="false">IF(K1042&lt;=0,AM1041+1,0)</f>
        <v>3</v>
      </c>
    </row>
    <row r="1043" customFormat="false" ht="15" hidden="false" customHeight="false" outlineLevel="0" collapsed="false">
      <c r="A1043" s="61" t="n">
        <v>1042</v>
      </c>
      <c r="B1043" s="62" t="n">
        <v>44264.6270833333</v>
      </c>
      <c r="C1043" s="63" t="n">
        <f aca="false">YEAR(B1043)</f>
        <v>2021</v>
      </c>
      <c r="D1043" s="32" t="s">
        <v>277</v>
      </c>
      <c r="E1043" s="64" t="n">
        <v>15062</v>
      </c>
      <c r="F1043" s="65" t="n">
        <v>0.0005</v>
      </c>
      <c r="G1043" s="66" t="n">
        <v>7.531</v>
      </c>
      <c r="H1043" s="67" t="n">
        <f aca="false">E1043+IF(D1043="Long",1,-1)*G1043</f>
        <v>15069.531</v>
      </c>
      <c r="I1043" s="68" t="n">
        <f aca="false">Assumptions!$B$58</f>
        <v>5.35750011455817</v>
      </c>
      <c r="J1043" s="68" t="n">
        <f aca="false">INDEX(Yearly!$T$5:$T$22,MATCH(C1043,Yearly!$A$5:$A$22,0))</f>
        <v>0.683936184837213</v>
      </c>
      <c r="K1043" s="68" t="n">
        <f aca="false">G1043-I1043-J1043</f>
        <v>1.48956370060462</v>
      </c>
      <c r="L1043" s="69" t="n">
        <f aca="false">(I1043+J1043)/Assumptions!$B$8</f>
        <v>0.000266389594729711</v>
      </c>
      <c r="M1043" s="70" t="n">
        <f aca="false">F1043-L1043</f>
        <v>0.000233610405270289</v>
      </c>
      <c r="N1043" s="71" t="n">
        <f aca="false">G1043*Assumptions!$B$7</f>
        <v>59231.315</v>
      </c>
      <c r="O1043" s="71" t="n">
        <f aca="false">K1043*Assumptions!$B$7</f>
        <v>11715.4185052553</v>
      </c>
      <c r="P1043" s="68" t="n">
        <f aca="false">P1042+G1043</f>
        <v>26465.08627</v>
      </c>
      <c r="Q1043" s="68" t="n">
        <f aca="false">MAX(Q1042,P1043)</f>
        <v>26740.37998</v>
      </c>
      <c r="R1043" s="68" t="n">
        <f aca="false">Q1043-P1043</f>
        <v>275.293710000002</v>
      </c>
      <c r="S1043" s="68" t="n">
        <f aca="false">S1042+K1043</f>
        <v>20108.9253362154</v>
      </c>
      <c r="T1043" s="68" t="n">
        <f aca="false">MAX(T1042,S1043)</f>
        <v>20432.5505366105</v>
      </c>
      <c r="U1043" s="68" t="n">
        <f aca="false">T1043-S1043</f>
        <v>323.625200395163</v>
      </c>
      <c r="V1043" s="70" t="n">
        <f aca="false">V1042+F1043</f>
        <v>3.47060000000001</v>
      </c>
      <c r="W1043" s="70" t="n">
        <f aca="false">MAX(W1042,V1043)</f>
        <v>3.48880000000001</v>
      </c>
      <c r="X1043" s="70" t="n">
        <f aca="false">W1043-V1043</f>
        <v>0.0181999999999998</v>
      </c>
      <c r="Y1043" s="70" t="n">
        <f aca="false">Y1042+M1043</f>
        <v>3.1903330152505</v>
      </c>
      <c r="Z1043" s="70" t="n">
        <f aca="false">MAX(Z1042,Y1043)</f>
        <v>3.21066413200834</v>
      </c>
      <c r="AA1043" s="70" t="n">
        <f aca="false">Z1043-Y1043</f>
        <v>0.0203311167578373</v>
      </c>
      <c r="AB1043" s="72" t="n">
        <f aca="false">AB1042*(1+F1043)</f>
        <v>26.9533320662736</v>
      </c>
      <c r="AC1043" s="73" t="n">
        <f aca="false">MAX(AC1042,AB1043)</f>
        <v>27.4527379149201</v>
      </c>
      <c r="AD1043" s="70" t="n">
        <f aca="false">1-AB1043/AC1043</f>
        <v>0.0181914769373553</v>
      </c>
      <c r="AE1043" s="73" t="n">
        <f aca="false">AE1042*(1+M1043)</f>
        <v>20.3821263263561</v>
      </c>
      <c r="AF1043" s="73" t="n">
        <f aca="false">MAX(AF1042,AE1043)</f>
        <v>20.8041745814525</v>
      </c>
      <c r="AG1043" s="70" t="n">
        <f aca="false">1-AE1043/AF1043</f>
        <v>0.0202867099314088</v>
      </c>
      <c r="AH1043" s="74" t="n">
        <f aca="false">IF(R1043&gt;0,AH1042+1,0)</f>
        <v>8</v>
      </c>
      <c r="AI1043" s="74" t="n">
        <f aca="false">IF(U1043&gt;0,AI1042+1,0)</f>
        <v>8</v>
      </c>
      <c r="AJ1043" s="74" t="n">
        <f aca="false">IF(G1043&gt;0,AJ1042+1,0)</f>
        <v>1</v>
      </c>
      <c r="AK1043" s="74" t="n">
        <f aca="false">IF(G1043&lt;=0,AK1042+1,0)</f>
        <v>0</v>
      </c>
      <c r="AL1043" s="74" t="n">
        <f aca="false">IF(K1043&gt;0,AL1042+1,0)</f>
        <v>1</v>
      </c>
      <c r="AM1043" s="74" t="n">
        <f aca="false">IF(K1043&lt;=0,AM1042+1,0)</f>
        <v>0</v>
      </c>
    </row>
    <row r="1044" customFormat="false" ht="15" hidden="false" customHeight="false" outlineLevel="0" collapsed="false">
      <c r="A1044" s="61" t="n">
        <v>1043</v>
      </c>
      <c r="B1044" s="62" t="n">
        <v>44271.4479166667</v>
      </c>
      <c r="C1044" s="63" t="n">
        <f aca="false">YEAR(B1044)</f>
        <v>2021</v>
      </c>
      <c r="D1044" s="32" t="s">
        <v>277</v>
      </c>
      <c r="E1044" s="64" t="n">
        <v>15046.8</v>
      </c>
      <c r="F1044" s="65" t="n">
        <v>-0.006</v>
      </c>
      <c r="G1044" s="66" t="n">
        <v>-90.2808</v>
      </c>
      <c r="H1044" s="67" t="n">
        <f aca="false">E1044+IF(D1044="Long",1,-1)*G1044</f>
        <v>14956.5192</v>
      </c>
      <c r="I1044" s="68" t="n">
        <f aca="false">Assumptions!$B$58</f>
        <v>5.35750011455817</v>
      </c>
      <c r="J1044" s="68" t="n">
        <f aca="false">INDEX(Yearly!$T$5:$T$22,MATCH(C1044,Yearly!$A$5:$A$22,0))</f>
        <v>0.683936184837213</v>
      </c>
      <c r="K1044" s="68" t="n">
        <f aca="false">G1044-I1044-J1044</f>
        <v>-96.3222362993954</v>
      </c>
      <c r="L1044" s="69" t="n">
        <f aca="false">(I1044+J1044)/Assumptions!$B$8</f>
        <v>0.000266389594729711</v>
      </c>
      <c r="M1044" s="70" t="n">
        <f aca="false">F1044-L1044</f>
        <v>-0.00626638959472971</v>
      </c>
      <c r="N1044" s="71" t="n">
        <f aca="false">G1044*Assumptions!$B$7</f>
        <v>-710058.492</v>
      </c>
      <c r="O1044" s="71" t="n">
        <f aca="false">K1044*Assumptions!$B$7</f>
        <v>-757574.388494745</v>
      </c>
      <c r="P1044" s="68" t="n">
        <f aca="false">P1043+G1044</f>
        <v>26374.80547</v>
      </c>
      <c r="Q1044" s="68" t="n">
        <f aca="false">MAX(Q1043,P1044)</f>
        <v>26740.37998</v>
      </c>
      <c r="R1044" s="68" t="n">
        <f aca="false">Q1044-P1044</f>
        <v>365.574510000002</v>
      </c>
      <c r="S1044" s="68" t="n">
        <f aca="false">S1043+K1044</f>
        <v>20012.603099916</v>
      </c>
      <c r="T1044" s="68" t="n">
        <f aca="false">MAX(T1043,S1044)</f>
        <v>20432.5505366105</v>
      </c>
      <c r="U1044" s="68" t="n">
        <f aca="false">T1044-S1044</f>
        <v>419.947436694558</v>
      </c>
      <c r="V1044" s="70" t="n">
        <f aca="false">V1043+F1044</f>
        <v>3.46460000000001</v>
      </c>
      <c r="W1044" s="70" t="n">
        <f aca="false">MAX(W1043,V1044)</f>
        <v>3.48880000000001</v>
      </c>
      <c r="X1044" s="70" t="n">
        <f aca="false">W1044-V1044</f>
        <v>0.0241999999999996</v>
      </c>
      <c r="Y1044" s="70" t="n">
        <f aca="false">Y1043+M1044</f>
        <v>3.18406662565577</v>
      </c>
      <c r="Z1044" s="70" t="n">
        <f aca="false">MAX(Z1043,Y1044)</f>
        <v>3.21066413200834</v>
      </c>
      <c r="AA1044" s="70" t="n">
        <f aca="false">Z1044-Y1044</f>
        <v>0.0265975063525672</v>
      </c>
      <c r="AB1044" s="72" t="n">
        <f aca="false">AB1043*(1+F1044)</f>
        <v>26.7916120738759</v>
      </c>
      <c r="AC1044" s="73" t="n">
        <f aca="false">MAX(AC1043,AB1044)</f>
        <v>27.4527379149201</v>
      </c>
      <c r="AD1044" s="70" t="n">
        <f aca="false">1-AB1044/AC1044</f>
        <v>0.0240823280757313</v>
      </c>
      <c r="AE1044" s="73" t="n">
        <f aca="false">AE1043*(1+M1044)</f>
        <v>20.2544039820262</v>
      </c>
      <c r="AF1044" s="73" t="n">
        <f aca="false">MAX(AF1043,AE1044)</f>
        <v>20.8041745814525</v>
      </c>
      <c r="AG1044" s="70" t="n">
        <f aca="false">1-AE1044/AF1044</f>
        <v>0.026425975098113</v>
      </c>
      <c r="AH1044" s="74" t="n">
        <f aca="false">IF(R1044&gt;0,AH1043+1,0)</f>
        <v>9</v>
      </c>
      <c r="AI1044" s="74" t="n">
        <f aca="false">IF(U1044&gt;0,AI1043+1,0)</f>
        <v>9</v>
      </c>
      <c r="AJ1044" s="74" t="n">
        <f aca="false">IF(G1044&gt;0,AJ1043+1,0)</f>
        <v>0</v>
      </c>
      <c r="AK1044" s="74" t="n">
        <f aca="false">IF(G1044&lt;=0,AK1043+1,0)</f>
        <v>1</v>
      </c>
      <c r="AL1044" s="74" t="n">
        <f aca="false">IF(K1044&gt;0,AL1043+1,0)</f>
        <v>0</v>
      </c>
      <c r="AM1044" s="74" t="n">
        <f aca="false">IF(K1044&lt;=0,AM1043+1,0)</f>
        <v>1</v>
      </c>
    </row>
    <row r="1045" customFormat="false" ht="15" hidden="false" customHeight="false" outlineLevel="0" collapsed="false">
      <c r="A1045" s="61" t="n">
        <v>1044</v>
      </c>
      <c r="B1045" s="62" t="n">
        <v>44278.3854166667</v>
      </c>
      <c r="C1045" s="63" t="n">
        <f aca="false">YEAR(B1045)</f>
        <v>2021</v>
      </c>
      <c r="D1045" s="32" t="s">
        <v>277</v>
      </c>
      <c r="E1045" s="64" t="n">
        <v>14772.45</v>
      </c>
      <c r="F1045" s="65" t="n">
        <v>-0.0022</v>
      </c>
      <c r="G1045" s="66" t="n">
        <v>-32.49939</v>
      </c>
      <c r="H1045" s="67" t="n">
        <f aca="false">E1045+IF(D1045="Long",1,-1)*G1045</f>
        <v>14739.95061</v>
      </c>
      <c r="I1045" s="68" t="n">
        <f aca="false">Assumptions!$B$58</f>
        <v>5.35750011455817</v>
      </c>
      <c r="J1045" s="68" t="n">
        <f aca="false">INDEX(Yearly!$T$5:$T$22,MATCH(C1045,Yearly!$A$5:$A$22,0))</f>
        <v>0.683936184837213</v>
      </c>
      <c r="K1045" s="68" t="n">
        <f aca="false">G1045-I1045-J1045</f>
        <v>-38.5408262993954</v>
      </c>
      <c r="L1045" s="69" t="n">
        <f aca="false">(I1045+J1045)/Assumptions!$B$8</f>
        <v>0.000266389594729711</v>
      </c>
      <c r="M1045" s="70" t="n">
        <f aca="false">F1045-L1045</f>
        <v>-0.00246638959472971</v>
      </c>
      <c r="N1045" s="71" t="n">
        <f aca="false">G1045*Assumptions!$B$7</f>
        <v>-255607.70235</v>
      </c>
      <c r="O1045" s="71" t="n">
        <f aca="false">K1045*Assumptions!$B$7</f>
        <v>-303123.598844745</v>
      </c>
      <c r="P1045" s="68" t="n">
        <f aca="false">P1044+G1045</f>
        <v>26342.30608</v>
      </c>
      <c r="Q1045" s="68" t="n">
        <f aca="false">MAX(Q1044,P1045)</f>
        <v>26740.37998</v>
      </c>
      <c r="R1045" s="68" t="n">
        <f aca="false">Q1045-P1045</f>
        <v>398.073900000003</v>
      </c>
      <c r="S1045" s="68" t="n">
        <f aca="false">S1044+K1045</f>
        <v>19974.0622736166</v>
      </c>
      <c r="T1045" s="68" t="n">
        <f aca="false">MAX(T1044,S1045)</f>
        <v>20432.5505366105</v>
      </c>
      <c r="U1045" s="68" t="n">
        <f aca="false">T1045-S1045</f>
        <v>458.488262993953</v>
      </c>
      <c r="V1045" s="70" t="n">
        <f aca="false">V1044+F1045</f>
        <v>3.46240000000001</v>
      </c>
      <c r="W1045" s="70" t="n">
        <f aca="false">MAX(W1044,V1045)</f>
        <v>3.48880000000001</v>
      </c>
      <c r="X1045" s="70" t="n">
        <f aca="false">W1045-V1045</f>
        <v>0.0263999999999998</v>
      </c>
      <c r="Y1045" s="70" t="n">
        <f aca="false">Y1044+M1045</f>
        <v>3.18160023606104</v>
      </c>
      <c r="Z1045" s="70" t="n">
        <f aca="false">MAX(Z1044,Y1045)</f>
        <v>3.21066413200834</v>
      </c>
      <c r="AA1045" s="70" t="n">
        <f aca="false">Z1045-Y1045</f>
        <v>0.0290638959472971</v>
      </c>
      <c r="AB1045" s="72" t="n">
        <f aca="false">AB1044*(1+F1045)</f>
        <v>26.7326705273134</v>
      </c>
      <c r="AC1045" s="73" t="n">
        <f aca="false">MAX(AC1044,AB1045)</f>
        <v>27.4527379149201</v>
      </c>
      <c r="AD1045" s="70" t="n">
        <f aca="false">1-AB1045/AC1045</f>
        <v>0.0262293469539646</v>
      </c>
      <c r="AE1045" s="73" t="n">
        <f aca="false">AE1044*(1+M1045)</f>
        <v>20.2044487307975</v>
      </c>
      <c r="AF1045" s="73" t="n">
        <f aca="false">MAX(AF1044,AE1045)</f>
        <v>20.8041745814525</v>
      </c>
      <c r="AG1045" s="70" t="n">
        <f aca="false">1-AE1045/AF1045</f>
        <v>0.02882718794283</v>
      </c>
      <c r="AH1045" s="74" t="n">
        <f aca="false">IF(R1045&gt;0,AH1044+1,0)</f>
        <v>10</v>
      </c>
      <c r="AI1045" s="74" t="n">
        <f aca="false">IF(U1045&gt;0,AI1044+1,0)</f>
        <v>10</v>
      </c>
      <c r="AJ1045" s="74" t="n">
        <f aca="false">IF(G1045&gt;0,AJ1044+1,0)</f>
        <v>0</v>
      </c>
      <c r="AK1045" s="74" t="n">
        <f aca="false">IF(G1045&lt;=0,AK1044+1,0)</f>
        <v>2</v>
      </c>
      <c r="AL1045" s="74" t="n">
        <f aca="false">IF(K1045&gt;0,AL1044+1,0)</f>
        <v>0</v>
      </c>
      <c r="AM1045" s="74" t="n">
        <f aca="false">IF(K1045&lt;=0,AM1044+1,0)</f>
        <v>2</v>
      </c>
    </row>
    <row r="1046" customFormat="false" ht="15" hidden="false" customHeight="false" outlineLevel="0" collapsed="false">
      <c r="A1046" s="61" t="n">
        <v>1045</v>
      </c>
      <c r="B1046" s="62" t="n">
        <v>44278.4979166667</v>
      </c>
      <c r="C1046" s="63" t="n">
        <f aca="false">YEAR(B1046)</f>
        <v>2021</v>
      </c>
      <c r="D1046" s="32" t="s">
        <v>276</v>
      </c>
      <c r="E1046" s="64" t="n">
        <v>14740.55</v>
      </c>
      <c r="F1046" s="65" t="n">
        <v>-0.0031</v>
      </c>
      <c r="G1046" s="66" t="n">
        <v>-45.695705</v>
      </c>
      <c r="H1046" s="67" t="n">
        <f aca="false">E1046+IF(D1046="Long",1,-1)*G1046</f>
        <v>14786.245705</v>
      </c>
      <c r="I1046" s="68" t="n">
        <f aca="false">Assumptions!$B$58</f>
        <v>5.35750011455817</v>
      </c>
      <c r="J1046" s="68" t="n">
        <f aca="false">INDEX(Yearly!$T$5:$T$22,MATCH(C1046,Yearly!$A$5:$A$22,0))</f>
        <v>0.683936184837213</v>
      </c>
      <c r="K1046" s="68" t="n">
        <f aca="false">G1046-I1046-J1046</f>
        <v>-51.7371412993954</v>
      </c>
      <c r="L1046" s="69" t="n">
        <f aca="false">(I1046+J1046)/Assumptions!$B$8</f>
        <v>0.000266389594729711</v>
      </c>
      <c r="M1046" s="70" t="n">
        <f aca="false">F1046-L1046</f>
        <v>-0.00336638959472971</v>
      </c>
      <c r="N1046" s="71" t="n">
        <f aca="false">G1046*Assumptions!$B$7</f>
        <v>-359396.719825</v>
      </c>
      <c r="O1046" s="71" t="n">
        <f aca="false">K1046*Assumptions!$B$7</f>
        <v>-406912.616319745</v>
      </c>
      <c r="P1046" s="68" t="n">
        <f aca="false">P1045+G1046</f>
        <v>26296.610375</v>
      </c>
      <c r="Q1046" s="68" t="n">
        <f aca="false">MAX(Q1045,P1046)</f>
        <v>26740.37998</v>
      </c>
      <c r="R1046" s="68" t="n">
        <f aca="false">Q1046-P1046</f>
        <v>443.769605000001</v>
      </c>
      <c r="S1046" s="68" t="n">
        <f aca="false">S1045+K1046</f>
        <v>19922.3251323172</v>
      </c>
      <c r="T1046" s="68" t="n">
        <f aca="false">MAX(T1045,S1046)</f>
        <v>20432.5505366105</v>
      </c>
      <c r="U1046" s="68" t="n">
        <f aca="false">T1046-S1046</f>
        <v>510.225404293349</v>
      </c>
      <c r="V1046" s="70" t="n">
        <f aca="false">V1045+F1046</f>
        <v>3.45930000000001</v>
      </c>
      <c r="W1046" s="70" t="n">
        <f aca="false">MAX(W1045,V1046)</f>
        <v>3.48880000000001</v>
      </c>
      <c r="X1046" s="70" t="n">
        <f aca="false">W1046-V1046</f>
        <v>0.0294999999999996</v>
      </c>
      <c r="Y1046" s="70" t="n">
        <f aca="false">Y1045+M1046</f>
        <v>3.17823384646631</v>
      </c>
      <c r="Z1046" s="70" t="n">
        <f aca="false">MAX(Z1045,Y1046)</f>
        <v>3.21066413200834</v>
      </c>
      <c r="AA1046" s="70" t="n">
        <f aca="false">Z1046-Y1046</f>
        <v>0.0324302855420267</v>
      </c>
      <c r="AB1046" s="72" t="n">
        <f aca="false">AB1045*(1+F1046)</f>
        <v>26.6497992486787</v>
      </c>
      <c r="AC1046" s="73" t="n">
        <f aca="false">MAX(AC1045,AB1046)</f>
        <v>27.4527379149201</v>
      </c>
      <c r="AD1046" s="70" t="n">
        <f aca="false">1-AB1046/AC1046</f>
        <v>0.0292480359784072</v>
      </c>
      <c r="AE1046" s="73" t="n">
        <f aca="false">AE1045*(1+M1046)</f>
        <v>20.1364326848229</v>
      </c>
      <c r="AF1046" s="73" t="n">
        <f aca="false">MAX(AF1045,AE1046)</f>
        <v>20.8041745814525</v>
      </c>
      <c r="AG1046" s="70" t="n">
        <f aca="false">1-AE1046/AF1046</f>
        <v>0.0320965339920236</v>
      </c>
      <c r="AH1046" s="74" t="n">
        <f aca="false">IF(R1046&gt;0,AH1045+1,0)</f>
        <v>11</v>
      </c>
      <c r="AI1046" s="74" t="n">
        <f aca="false">IF(U1046&gt;0,AI1045+1,0)</f>
        <v>11</v>
      </c>
      <c r="AJ1046" s="74" t="n">
        <f aca="false">IF(G1046&gt;0,AJ1045+1,0)</f>
        <v>0</v>
      </c>
      <c r="AK1046" s="74" t="n">
        <f aca="false">IF(G1046&lt;=0,AK1045+1,0)</f>
        <v>3</v>
      </c>
      <c r="AL1046" s="74" t="n">
        <f aca="false">IF(K1046&gt;0,AL1045+1,0)</f>
        <v>0</v>
      </c>
      <c r="AM1046" s="74" t="n">
        <f aca="false">IF(K1046&lt;=0,AM1045+1,0)</f>
        <v>3</v>
      </c>
    </row>
    <row r="1047" customFormat="false" ht="15" hidden="false" customHeight="false" outlineLevel="0" collapsed="false">
      <c r="A1047" s="61" t="n">
        <v>1046</v>
      </c>
      <c r="B1047" s="62" t="n">
        <v>44278.5506944444</v>
      </c>
      <c r="C1047" s="63" t="n">
        <f aca="false">YEAR(B1047)</f>
        <v>2021</v>
      </c>
      <c r="D1047" s="32" t="s">
        <v>277</v>
      </c>
      <c r="E1047" s="64" t="n">
        <v>14786</v>
      </c>
      <c r="F1047" s="65" t="n">
        <v>-0.0034</v>
      </c>
      <c r="G1047" s="66" t="n">
        <v>-50.2724</v>
      </c>
      <c r="H1047" s="67" t="n">
        <f aca="false">E1047+IF(D1047="Long",1,-1)*G1047</f>
        <v>14735.7276</v>
      </c>
      <c r="I1047" s="68" t="n">
        <f aca="false">Assumptions!$B$58</f>
        <v>5.35750011455817</v>
      </c>
      <c r="J1047" s="68" t="n">
        <f aca="false">INDEX(Yearly!$T$5:$T$22,MATCH(C1047,Yearly!$A$5:$A$22,0))</f>
        <v>0.683936184837213</v>
      </c>
      <c r="K1047" s="68" t="n">
        <f aca="false">G1047-I1047-J1047</f>
        <v>-56.3138362993954</v>
      </c>
      <c r="L1047" s="69" t="n">
        <f aca="false">(I1047+J1047)/Assumptions!$B$8</f>
        <v>0.000266389594729711</v>
      </c>
      <c r="M1047" s="70" t="n">
        <f aca="false">F1047-L1047</f>
        <v>-0.00366638959472971</v>
      </c>
      <c r="N1047" s="71" t="n">
        <f aca="false">G1047*Assumptions!$B$7</f>
        <v>-395392.426</v>
      </c>
      <c r="O1047" s="71" t="n">
        <f aca="false">K1047*Assumptions!$B$7</f>
        <v>-442908.322494745</v>
      </c>
      <c r="P1047" s="68" t="n">
        <f aca="false">P1046+G1047</f>
        <v>26246.337975</v>
      </c>
      <c r="Q1047" s="68" t="n">
        <f aca="false">MAX(Q1046,P1047)</f>
        <v>26740.37998</v>
      </c>
      <c r="R1047" s="68" t="n">
        <f aca="false">Q1047-P1047</f>
        <v>494.042005000003</v>
      </c>
      <c r="S1047" s="68" t="n">
        <f aca="false">S1046+K1047</f>
        <v>19866.0112960178</v>
      </c>
      <c r="T1047" s="68" t="n">
        <f aca="false">MAX(T1046,S1047)</f>
        <v>20432.5505366105</v>
      </c>
      <c r="U1047" s="68" t="n">
        <f aca="false">T1047-S1047</f>
        <v>566.539240592745</v>
      </c>
      <c r="V1047" s="70" t="n">
        <f aca="false">V1046+F1047</f>
        <v>3.45590000000001</v>
      </c>
      <c r="W1047" s="70" t="n">
        <f aca="false">MAX(W1046,V1047)</f>
        <v>3.48880000000001</v>
      </c>
      <c r="X1047" s="70" t="n">
        <f aca="false">W1047-V1047</f>
        <v>0.0328999999999997</v>
      </c>
      <c r="Y1047" s="70" t="n">
        <f aca="false">Y1046+M1047</f>
        <v>3.17456745687158</v>
      </c>
      <c r="Z1047" s="70" t="n">
        <f aca="false">MAX(Z1046,Y1047)</f>
        <v>3.21066413200834</v>
      </c>
      <c r="AA1047" s="70" t="n">
        <f aca="false">Z1047-Y1047</f>
        <v>0.0360966751367564</v>
      </c>
      <c r="AB1047" s="72" t="n">
        <f aca="false">AB1046*(1+F1047)</f>
        <v>26.5591899312332</v>
      </c>
      <c r="AC1047" s="73" t="n">
        <f aca="false">MAX(AC1046,AB1047)</f>
        <v>27.4527379149201</v>
      </c>
      <c r="AD1047" s="70" t="n">
        <f aca="false">1-AB1047/AC1047</f>
        <v>0.0325485926560806</v>
      </c>
      <c r="AE1047" s="73" t="n">
        <f aca="false">AE1046*(1+M1047)</f>
        <v>20.0626046775523</v>
      </c>
      <c r="AF1047" s="73" t="n">
        <f aca="false">MAX(AF1046,AE1047)</f>
        <v>20.8041745814525</v>
      </c>
      <c r="AG1047" s="70" t="n">
        <f aca="false">1-AE1047/AF1047</f>
        <v>0.0356452451884981</v>
      </c>
      <c r="AH1047" s="74" t="n">
        <f aca="false">IF(R1047&gt;0,AH1046+1,0)</f>
        <v>12</v>
      </c>
      <c r="AI1047" s="74" t="n">
        <f aca="false">IF(U1047&gt;0,AI1046+1,0)</f>
        <v>12</v>
      </c>
      <c r="AJ1047" s="74" t="n">
        <f aca="false">IF(G1047&gt;0,AJ1046+1,0)</f>
        <v>0</v>
      </c>
      <c r="AK1047" s="74" t="n">
        <f aca="false">IF(G1047&lt;=0,AK1046+1,0)</f>
        <v>4</v>
      </c>
      <c r="AL1047" s="74" t="n">
        <f aca="false">IF(K1047&gt;0,AL1046+1,0)</f>
        <v>0</v>
      </c>
      <c r="AM1047" s="74" t="n">
        <f aca="false">IF(K1047&lt;=0,AM1046+1,0)</f>
        <v>4</v>
      </c>
    </row>
    <row r="1048" customFormat="false" ht="15" hidden="false" customHeight="false" outlineLevel="0" collapsed="false">
      <c r="A1048" s="61" t="n">
        <v>1047</v>
      </c>
      <c r="B1048" s="62" t="n">
        <v>44279.40625</v>
      </c>
      <c r="C1048" s="63" t="n">
        <f aca="false">YEAR(B1048)</f>
        <v>2021</v>
      </c>
      <c r="D1048" s="32" t="s">
        <v>276</v>
      </c>
      <c r="E1048" s="64" t="n">
        <v>14735.9</v>
      </c>
      <c r="F1048" s="65" t="n">
        <v>0.0032</v>
      </c>
      <c r="G1048" s="66" t="n">
        <v>47.15488</v>
      </c>
      <c r="H1048" s="67" t="n">
        <f aca="false">E1048+IF(D1048="Long",1,-1)*G1048</f>
        <v>14688.74512</v>
      </c>
      <c r="I1048" s="68" t="n">
        <f aca="false">Assumptions!$B$58</f>
        <v>5.35750011455817</v>
      </c>
      <c r="J1048" s="68" t="n">
        <f aca="false">INDEX(Yearly!$T$5:$T$22,MATCH(C1048,Yearly!$A$5:$A$22,0))</f>
        <v>0.683936184837213</v>
      </c>
      <c r="K1048" s="68" t="n">
        <f aca="false">G1048-I1048-J1048</f>
        <v>41.1134437006046</v>
      </c>
      <c r="L1048" s="69" t="n">
        <f aca="false">(I1048+J1048)/Assumptions!$B$8</f>
        <v>0.000266389594729711</v>
      </c>
      <c r="M1048" s="70" t="n">
        <f aca="false">F1048-L1048</f>
        <v>0.00293361040527029</v>
      </c>
      <c r="N1048" s="71" t="n">
        <f aca="false">G1048*Assumptions!$B$7</f>
        <v>370873.1312</v>
      </c>
      <c r="O1048" s="71" t="n">
        <f aca="false">K1048*Assumptions!$B$7</f>
        <v>323357.234705255</v>
      </c>
      <c r="P1048" s="68" t="n">
        <f aca="false">P1047+G1048</f>
        <v>26293.492855</v>
      </c>
      <c r="Q1048" s="68" t="n">
        <f aca="false">MAX(Q1047,P1048)</f>
        <v>26740.37998</v>
      </c>
      <c r="R1048" s="68" t="n">
        <f aca="false">Q1048-P1048</f>
        <v>446.887125000005</v>
      </c>
      <c r="S1048" s="68" t="n">
        <f aca="false">S1047+K1048</f>
        <v>19907.1247397184</v>
      </c>
      <c r="T1048" s="68" t="n">
        <f aca="false">MAX(T1047,S1048)</f>
        <v>20432.5505366105</v>
      </c>
      <c r="U1048" s="68" t="n">
        <f aca="false">T1048-S1048</f>
        <v>525.425796892141</v>
      </c>
      <c r="V1048" s="70" t="n">
        <f aca="false">V1047+F1048</f>
        <v>3.45910000000001</v>
      </c>
      <c r="W1048" s="70" t="n">
        <f aca="false">MAX(W1047,V1048)</f>
        <v>3.48880000000001</v>
      </c>
      <c r="X1048" s="70" t="n">
        <f aca="false">W1048-V1048</f>
        <v>0.0296999999999996</v>
      </c>
      <c r="Y1048" s="70" t="n">
        <f aca="false">Y1047+M1048</f>
        <v>3.17750106727685</v>
      </c>
      <c r="Z1048" s="70" t="n">
        <f aca="false">MAX(Z1047,Y1048)</f>
        <v>3.21066413200834</v>
      </c>
      <c r="AA1048" s="70" t="n">
        <f aca="false">Z1048-Y1048</f>
        <v>0.033163064731486</v>
      </c>
      <c r="AB1048" s="72" t="n">
        <f aca="false">AB1047*(1+F1048)</f>
        <v>26.6441793390132</v>
      </c>
      <c r="AC1048" s="73" t="n">
        <f aca="false">MAX(AC1047,AB1048)</f>
        <v>27.4527379149201</v>
      </c>
      <c r="AD1048" s="70" t="n">
        <f aca="false">1-AB1048/AC1048</f>
        <v>0.0294527481525799</v>
      </c>
      <c r="AE1048" s="73" t="n">
        <f aca="false">AE1047*(1+M1048)</f>
        <v>20.1214605433912</v>
      </c>
      <c r="AF1048" s="73" t="n">
        <f aca="false">MAX(AF1047,AE1048)</f>
        <v>20.8041745814525</v>
      </c>
      <c r="AG1048" s="70" t="n">
        <f aca="false">1-AE1048/AF1048</f>
        <v>0.0328162040454113</v>
      </c>
      <c r="AH1048" s="74" t="n">
        <f aca="false">IF(R1048&gt;0,AH1047+1,0)</f>
        <v>13</v>
      </c>
      <c r="AI1048" s="74" t="n">
        <f aca="false">IF(U1048&gt;0,AI1047+1,0)</f>
        <v>13</v>
      </c>
      <c r="AJ1048" s="74" t="n">
        <f aca="false">IF(G1048&gt;0,AJ1047+1,0)</f>
        <v>1</v>
      </c>
      <c r="AK1048" s="74" t="n">
        <f aca="false">IF(G1048&lt;=0,AK1047+1,0)</f>
        <v>0</v>
      </c>
      <c r="AL1048" s="74" t="n">
        <f aca="false">IF(K1048&gt;0,AL1047+1,0)</f>
        <v>1</v>
      </c>
      <c r="AM1048" s="74" t="n">
        <f aca="false">IF(K1048&lt;=0,AM1047+1,0)</f>
        <v>0</v>
      </c>
    </row>
    <row r="1049" customFormat="false" ht="15" hidden="false" customHeight="false" outlineLevel="0" collapsed="false">
      <c r="A1049" s="61" t="n">
        <v>1048</v>
      </c>
      <c r="B1049" s="62" t="n">
        <v>44285.40625</v>
      </c>
      <c r="C1049" s="63" t="n">
        <f aca="false">YEAR(B1049)</f>
        <v>2021</v>
      </c>
      <c r="D1049" s="32" t="s">
        <v>277</v>
      </c>
      <c r="E1049" s="64" t="n">
        <v>14688.45</v>
      </c>
      <c r="F1049" s="65" t="n">
        <v>-0.0078</v>
      </c>
      <c r="G1049" s="66" t="n">
        <v>-114.56991</v>
      </c>
      <c r="H1049" s="67" t="n">
        <f aca="false">E1049+IF(D1049="Long",1,-1)*G1049</f>
        <v>14573.88009</v>
      </c>
      <c r="I1049" s="68" t="n">
        <f aca="false">Assumptions!$B$58</f>
        <v>5.35750011455817</v>
      </c>
      <c r="J1049" s="68" t="n">
        <f aca="false">INDEX(Yearly!$T$5:$T$22,MATCH(C1049,Yearly!$A$5:$A$22,0))</f>
        <v>0.683936184837213</v>
      </c>
      <c r="K1049" s="68" t="n">
        <f aca="false">G1049-I1049-J1049</f>
        <v>-120.611346299395</v>
      </c>
      <c r="L1049" s="69" t="n">
        <f aca="false">(I1049+J1049)/Assumptions!$B$8</f>
        <v>0.000266389594729711</v>
      </c>
      <c r="M1049" s="70" t="n">
        <f aca="false">F1049-L1049</f>
        <v>-0.00806638959472971</v>
      </c>
      <c r="N1049" s="71" t="n">
        <f aca="false">G1049*Assumptions!$B$7</f>
        <v>-901092.34215</v>
      </c>
      <c r="O1049" s="71" t="n">
        <f aca="false">K1049*Assumptions!$B$7</f>
        <v>-948608.238644745</v>
      </c>
      <c r="P1049" s="68" t="n">
        <f aca="false">P1048+G1049</f>
        <v>26178.922945</v>
      </c>
      <c r="Q1049" s="68" t="n">
        <f aca="false">MAX(Q1048,P1049)</f>
        <v>26740.37998</v>
      </c>
      <c r="R1049" s="68" t="n">
        <f aca="false">Q1049-P1049</f>
        <v>561.457035000003</v>
      </c>
      <c r="S1049" s="68" t="n">
        <f aca="false">S1048+K1049</f>
        <v>19786.513393419</v>
      </c>
      <c r="T1049" s="68" t="n">
        <f aca="false">MAX(T1048,S1049)</f>
        <v>20432.5505366105</v>
      </c>
      <c r="U1049" s="68" t="n">
        <f aca="false">T1049-S1049</f>
        <v>646.037143191537</v>
      </c>
      <c r="V1049" s="70" t="n">
        <f aca="false">V1048+F1049</f>
        <v>3.45130000000001</v>
      </c>
      <c r="W1049" s="70" t="n">
        <f aca="false">MAX(W1048,V1049)</f>
        <v>3.48880000000001</v>
      </c>
      <c r="X1049" s="70" t="n">
        <f aca="false">W1049-V1049</f>
        <v>0.0374999999999996</v>
      </c>
      <c r="Y1049" s="70" t="n">
        <f aca="false">Y1048+M1049</f>
        <v>3.16943467768212</v>
      </c>
      <c r="Z1049" s="70" t="n">
        <f aca="false">MAX(Z1048,Y1049)</f>
        <v>3.21066413200834</v>
      </c>
      <c r="AA1049" s="70" t="n">
        <f aca="false">Z1049-Y1049</f>
        <v>0.0412294543262157</v>
      </c>
      <c r="AB1049" s="72" t="n">
        <f aca="false">AB1048*(1+F1049)</f>
        <v>26.4363547401689</v>
      </c>
      <c r="AC1049" s="73" t="n">
        <f aca="false">MAX(AC1048,AB1049)</f>
        <v>27.4527379149201</v>
      </c>
      <c r="AD1049" s="70" t="n">
        <f aca="false">1-AB1049/AC1049</f>
        <v>0.0370230167169898</v>
      </c>
      <c r="AE1049" s="73" t="n">
        <f aca="false">AE1048*(1+M1049)</f>
        <v>19.9591530034332</v>
      </c>
      <c r="AF1049" s="73" t="n">
        <f aca="false">MAX(AF1048,AE1049)</f>
        <v>20.8041745814525</v>
      </c>
      <c r="AG1049" s="70" t="n">
        <f aca="false">1-AE1049/AF1049</f>
        <v>0.0406178853532906</v>
      </c>
      <c r="AH1049" s="74" t="n">
        <f aca="false">IF(R1049&gt;0,AH1048+1,0)</f>
        <v>14</v>
      </c>
      <c r="AI1049" s="74" t="n">
        <f aca="false">IF(U1049&gt;0,AI1048+1,0)</f>
        <v>14</v>
      </c>
      <c r="AJ1049" s="74" t="n">
        <f aca="false">IF(G1049&gt;0,AJ1048+1,0)</f>
        <v>0</v>
      </c>
      <c r="AK1049" s="74" t="n">
        <f aca="false">IF(G1049&lt;=0,AK1048+1,0)</f>
        <v>1</v>
      </c>
      <c r="AL1049" s="74" t="n">
        <f aca="false">IF(K1049&gt;0,AL1048+1,0)</f>
        <v>0</v>
      </c>
      <c r="AM1049" s="74" t="n">
        <f aca="false">IF(K1049&lt;=0,AM1048+1,0)</f>
        <v>1</v>
      </c>
    </row>
    <row r="1050" customFormat="false" ht="15" hidden="false" customHeight="false" outlineLevel="0" collapsed="false">
      <c r="A1050" s="61" t="n">
        <v>1049</v>
      </c>
      <c r="B1050" s="62" t="n">
        <v>44291.4270833333</v>
      </c>
      <c r="C1050" s="63" t="n">
        <f aca="false">YEAR(B1050)</f>
        <v>2021</v>
      </c>
      <c r="D1050" s="32" t="s">
        <v>276</v>
      </c>
      <c r="E1050" s="64" t="n">
        <v>14574.45</v>
      </c>
      <c r="F1050" s="65" t="n">
        <v>-0.0106</v>
      </c>
      <c r="G1050" s="66" t="n">
        <v>-154.48917</v>
      </c>
      <c r="H1050" s="67" t="n">
        <f aca="false">E1050+IF(D1050="Long",1,-1)*G1050</f>
        <v>14728.93917</v>
      </c>
      <c r="I1050" s="68" t="n">
        <f aca="false">Assumptions!$B$58</f>
        <v>5.35750011455817</v>
      </c>
      <c r="J1050" s="68" t="n">
        <f aca="false">INDEX(Yearly!$T$5:$T$22,MATCH(C1050,Yearly!$A$5:$A$22,0))</f>
        <v>0.683936184837213</v>
      </c>
      <c r="K1050" s="68" t="n">
        <f aca="false">G1050-I1050-J1050</f>
        <v>-160.530606299395</v>
      </c>
      <c r="L1050" s="69" t="n">
        <f aca="false">(I1050+J1050)/Assumptions!$B$8</f>
        <v>0.000266389594729711</v>
      </c>
      <c r="M1050" s="70" t="n">
        <f aca="false">F1050-L1050</f>
        <v>-0.0108663895947297</v>
      </c>
      <c r="N1050" s="71" t="n">
        <f aca="false">G1050*Assumptions!$B$7</f>
        <v>-1215057.32205</v>
      </c>
      <c r="O1050" s="71" t="n">
        <f aca="false">K1050*Assumptions!$B$7</f>
        <v>-1262573.21854475</v>
      </c>
      <c r="P1050" s="68" t="n">
        <f aca="false">P1049+G1050</f>
        <v>26024.433775</v>
      </c>
      <c r="Q1050" s="68" t="n">
        <f aca="false">MAX(Q1049,P1050)</f>
        <v>26740.37998</v>
      </c>
      <c r="R1050" s="68" t="n">
        <f aca="false">Q1050-P1050</f>
        <v>715.946205000004</v>
      </c>
      <c r="S1050" s="68" t="n">
        <f aca="false">S1049+K1050</f>
        <v>19625.9827871196</v>
      </c>
      <c r="T1050" s="68" t="n">
        <f aca="false">MAX(T1049,S1050)</f>
        <v>20432.5505366105</v>
      </c>
      <c r="U1050" s="68" t="n">
        <f aca="false">T1050-S1050</f>
        <v>806.567749490932</v>
      </c>
      <c r="V1050" s="70" t="n">
        <f aca="false">V1049+F1050</f>
        <v>3.44070000000001</v>
      </c>
      <c r="W1050" s="70" t="n">
        <f aca="false">MAX(W1049,V1050)</f>
        <v>3.48880000000001</v>
      </c>
      <c r="X1050" s="70" t="n">
        <f aca="false">W1050-V1050</f>
        <v>0.0480999999999998</v>
      </c>
      <c r="Y1050" s="70" t="n">
        <f aca="false">Y1049+M1050</f>
        <v>3.15856828808739</v>
      </c>
      <c r="Z1050" s="70" t="n">
        <f aca="false">MAX(Z1049,Y1050)</f>
        <v>3.21066413200834</v>
      </c>
      <c r="AA1050" s="70" t="n">
        <f aca="false">Z1050-Y1050</f>
        <v>0.0520958439209456</v>
      </c>
      <c r="AB1050" s="72" t="n">
        <f aca="false">AB1049*(1+F1050)</f>
        <v>26.1561293799231</v>
      </c>
      <c r="AC1050" s="73" t="n">
        <f aca="false">MAX(AC1049,AB1050)</f>
        <v>27.4527379149201</v>
      </c>
      <c r="AD1050" s="70" t="n">
        <f aca="false">1-AB1050/AC1050</f>
        <v>0.0472305727397897</v>
      </c>
      <c r="AE1050" s="73" t="n">
        <f aca="false">AE1049*(1+M1050)</f>
        <v>19.7422690709171</v>
      </c>
      <c r="AF1050" s="73" t="n">
        <f aca="false">MAX(AF1049,AE1050)</f>
        <v>20.8041745814525</v>
      </c>
      <c r="AG1050" s="70" t="n">
        <f aca="false">1-AE1050/AF1050</f>
        <v>0.0510429051812574</v>
      </c>
      <c r="AH1050" s="74" t="n">
        <f aca="false">IF(R1050&gt;0,AH1049+1,0)</f>
        <v>15</v>
      </c>
      <c r="AI1050" s="74" t="n">
        <f aca="false">IF(U1050&gt;0,AI1049+1,0)</f>
        <v>15</v>
      </c>
      <c r="AJ1050" s="74" t="n">
        <f aca="false">IF(G1050&gt;0,AJ1049+1,0)</f>
        <v>0</v>
      </c>
      <c r="AK1050" s="74" t="n">
        <f aca="false">IF(G1050&lt;=0,AK1049+1,0)</f>
        <v>2</v>
      </c>
      <c r="AL1050" s="74" t="n">
        <f aca="false">IF(K1050&gt;0,AL1049+1,0)</f>
        <v>0</v>
      </c>
      <c r="AM1050" s="74" t="n">
        <f aca="false">IF(K1050&lt;=0,AM1049+1,0)</f>
        <v>2</v>
      </c>
    </row>
    <row r="1051" customFormat="false" ht="15" hidden="false" customHeight="false" outlineLevel="0" collapsed="false">
      <c r="A1051" s="61" t="n">
        <v>1050</v>
      </c>
      <c r="B1051" s="62" t="n">
        <v>44292.40625</v>
      </c>
      <c r="C1051" s="63" t="n">
        <f aca="false">YEAR(B1051)</f>
        <v>2021</v>
      </c>
      <c r="D1051" s="32" t="s">
        <v>277</v>
      </c>
      <c r="E1051" s="64" t="n">
        <v>14729.55</v>
      </c>
      <c r="F1051" s="65" t="n">
        <v>-0.0066</v>
      </c>
      <c r="G1051" s="66" t="n">
        <v>-97.21503</v>
      </c>
      <c r="H1051" s="67" t="n">
        <f aca="false">E1051+IF(D1051="Long",1,-1)*G1051</f>
        <v>14632.33497</v>
      </c>
      <c r="I1051" s="68" t="n">
        <f aca="false">Assumptions!$B$58</f>
        <v>5.35750011455817</v>
      </c>
      <c r="J1051" s="68" t="n">
        <f aca="false">INDEX(Yearly!$T$5:$T$22,MATCH(C1051,Yearly!$A$5:$A$22,0))</f>
        <v>0.683936184837213</v>
      </c>
      <c r="K1051" s="68" t="n">
        <f aca="false">G1051-I1051-J1051</f>
        <v>-103.256466299395</v>
      </c>
      <c r="L1051" s="69" t="n">
        <f aca="false">(I1051+J1051)/Assumptions!$B$8</f>
        <v>0.000266389594729711</v>
      </c>
      <c r="M1051" s="70" t="n">
        <f aca="false">F1051-L1051</f>
        <v>-0.00686638959472971</v>
      </c>
      <c r="N1051" s="71" t="n">
        <f aca="false">G1051*Assumptions!$B$7</f>
        <v>-764596.21095</v>
      </c>
      <c r="O1051" s="71" t="n">
        <f aca="false">K1051*Assumptions!$B$7</f>
        <v>-812112.107444745</v>
      </c>
      <c r="P1051" s="68" t="n">
        <f aca="false">P1050+G1051</f>
        <v>25927.218745</v>
      </c>
      <c r="Q1051" s="68" t="n">
        <f aca="false">MAX(Q1050,P1051)</f>
        <v>26740.37998</v>
      </c>
      <c r="R1051" s="68" t="n">
        <f aca="false">Q1051-P1051</f>
        <v>813.161235000003</v>
      </c>
      <c r="S1051" s="68" t="n">
        <f aca="false">S1050+K1051</f>
        <v>19522.7263208202</v>
      </c>
      <c r="T1051" s="68" t="n">
        <f aca="false">MAX(T1050,S1051)</f>
        <v>20432.5505366105</v>
      </c>
      <c r="U1051" s="68" t="n">
        <f aca="false">T1051-S1051</f>
        <v>909.824215790326</v>
      </c>
      <c r="V1051" s="70" t="n">
        <f aca="false">V1050+F1051</f>
        <v>3.43410000000001</v>
      </c>
      <c r="W1051" s="70" t="n">
        <f aca="false">MAX(W1050,V1051)</f>
        <v>3.48880000000001</v>
      </c>
      <c r="X1051" s="70" t="n">
        <f aca="false">W1051-V1051</f>
        <v>0.0547</v>
      </c>
      <c r="Y1051" s="70" t="n">
        <f aca="false">Y1050+M1051</f>
        <v>3.15170189849266</v>
      </c>
      <c r="Z1051" s="70" t="n">
        <f aca="false">MAX(Z1050,Y1051)</f>
        <v>3.21066413200834</v>
      </c>
      <c r="AA1051" s="70" t="n">
        <f aca="false">Z1051-Y1051</f>
        <v>0.0589622335156754</v>
      </c>
      <c r="AB1051" s="72" t="n">
        <f aca="false">AB1050*(1+F1051)</f>
        <v>25.9834989260156</v>
      </c>
      <c r="AC1051" s="73" t="n">
        <f aca="false">MAX(AC1050,AB1051)</f>
        <v>27.4527379149201</v>
      </c>
      <c r="AD1051" s="70" t="n">
        <f aca="false">1-AB1051/AC1051</f>
        <v>0.0535188509597072</v>
      </c>
      <c r="AE1051" s="73" t="n">
        <f aca="false">AE1050*(1+M1051)</f>
        <v>19.6067109599922</v>
      </c>
      <c r="AF1051" s="73" t="n">
        <f aca="false">MAX(AF1050,AE1051)</f>
        <v>20.8041745814525</v>
      </c>
      <c r="AG1051" s="70" t="n">
        <f aca="false">1-AE1051/AF1051</f>
        <v>0.0575588143029658</v>
      </c>
      <c r="AH1051" s="74" t="n">
        <f aca="false">IF(R1051&gt;0,AH1050+1,0)</f>
        <v>16</v>
      </c>
      <c r="AI1051" s="74" t="n">
        <f aca="false">IF(U1051&gt;0,AI1050+1,0)</f>
        <v>16</v>
      </c>
      <c r="AJ1051" s="74" t="n">
        <f aca="false">IF(G1051&gt;0,AJ1050+1,0)</f>
        <v>0</v>
      </c>
      <c r="AK1051" s="74" t="n">
        <f aca="false">IF(G1051&lt;=0,AK1050+1,0)</f>
        <v>3</v>
      </c>
      <c r="AL1051" s="74" t="n">
        <f aca="false">IF(K1051&gt;0,AL1050+1,0)</f>
        <v>0</v>
      </c>
      <c r="AM1051" s="74" t="n">
        <f aca="false">IF(K1051&lt;=0,AM1050+1,0)</f>
        <v>3</v>
      </c>
    </row>
    <row r="1052" customFormat="false" ht="15" hidden="false" customHeight="false" outlineLevel="0" collapsed="false">
      <c r="A1052" s="61" t="n">
        <v>1051</v>
      </c>
      <c r="B1052" s="62" t="n">
        <v>44292.53125</v>
      </c>
      <c r="C1052" s="63" t="n">
        <f aca="false">YEAR(B1052)</f>
        <v>2021</v>
      </c>
      <c r="D1052" s="32" t="s">
        <v>276</v>
      </c>
      <c r="E1052" s="64" t="n">
        <v>14633.05</v>
      </c>
      <c r="F1052" s="65" t="n">
        <v>-0.0051</v>
      </c>
      <c r="G1052" s="66" t="n">
        <v>-74.628555</v>
      </c>
      <c r="H1052" s="67" t="n">
        <f aca="false">E1052+IF(D1052="Long",1,-1)*G1052</f>
        <v>14707.678555</v>
      </c>
      <c r="I1052" s="68" t="n">
        <f aca="false">Assumptions!$B$58</f>
        <v>5.35750011455817</v>
      </c>
      <c r="J1052" s="68" t="n">
        <f aca="false">INDEX(Yearly!$T$5:$T$22,MATCH(C1052,Yearly!$A$5:$A$22,0))</f>
        <v>0.683936184837213</v>
      </c>
      <c r="K1052" s="68" t="n">
        <f aca="false">G1052-I1052-J1052</f>
        <v>-80.6699912993954</v>
      </c>
      <c r="L1052" s="69" t="n">
        <f aca="false">(I1052+J1052)/Assumptions!$B$8</f>
        <v>0.000266389594729711</v>
      </c>
      <c r="M1052" s="70" t="n">
        <f aca="false">F1052-L1052</f>
        <v>-0.00536638959472971</v>
      </c>
      <c r="N1052" s="71" t="n">
        <f aca="false">G1052*Assumptions!$B$7</f>
        <v>-586953.585075</v>
      </c>
      <c r="O1052" s="71" t="n">
        <f aca="false">K1052*Assumptions!$B$7</f>
        <v>-634469.481569745</v>
      </c>
      <c r="P1052" s="68" t="n">
        <f aca="false">P1051+G1052</f>
        <v>25852.59019</v>
      </c>
      <c r="Q1052" s="68" t="n">
        <f aca="false">MAX(Q1051,P1052)</f>
        <v>26740.37998</v>
      </c>
      <c r="R1052" s="68" t="n">
        <f aca="false">Q1052-P1052</f>
        <v>887.789790000003</v>
      </c>
      <c r="S1052" s="68" t="n">
        <f aca="false">S1051+K1052</f>
        <v>19442.0563295208</v>
      </c>
      <c r="T1052" s="68" t="n">
        <f aca="false">MAX(T1051,S1052)</f>
        <v>20432.5505366105</v>
      </c>
      <c r="U1052" s="68" t="n">
        <f aca="false">T1052-S1052</f>
        <v>990.49420708972</v>
      </c>
      <c r="V1052" s="70" t="n">
        <f aca="false">V1051+F1052</f>
        <v>3.42900000000001</v>
      </c>
      <c r="W1052" s="70" t="n">
        <f aca="false">MAX(W1051,V1052)</f>
        <v>3.48880000000001</v>
      </c>
      <c r="X1052" s="70" t="n">
        <f aca="false">W1052-V1052</f>
        <v>0.0598000000000001</v>
      </c>
      <c r="Y1052" s="70" t="n">
        <f aca="false">Y1051+M1052</f>
        <v>3.14633550889793</v>
      </c>
      <c r="Z1052" s="70" t="n">
        <f aca="false">MAX(Z1051,Y1052)</f>
        <v>3.21066413200834</v>
      </c>
      <c r="AA1052" s="70" t="n">
        <f aca="false">Z1052-Y1052</f>
        <v>0.0643286231104052</v>
      </c>
      <c r="AB1052" s="72" t="n">
        <f aca="false">AB1051*(1+F1052)</f>
        <v>25.8509830814929</v>
      </c>
      <c r="AC1052" s="73" t="n">
        <f aca="false">MAX(AC1051,AB1052)</f>
        <v>27.4527379149201</v>
      </c>
      <c r="AD1052" s="70" t="n">
        <f aca="false">1-AB1052/AC1052</f>
        <v>0.0583459048198127</v>
      </c>
      <c r="AE1052" s="73" t="n">
        <f aca="false">AE1051*(1+M1052)</f>
        <v>19.5014937103096</v>
      </c>
      <c r="AF1052" s="73" t="n">
        <f aca="false">MAX(AF1051,AE1052)</f>
        <v>20.8041745814525</v>
      </c>
      <c r="AG1052" s="70" t="n">
        <f aca="false">1-AE1052/AF1052</f>
        <v>0.0626163208755352</v>
      </c>
      <c r="AH1052" s="74" t="n">
        <f aca="false">IF(R1052&gt;0,AH1051+1,0)</f>
        <v>17</v>
      </c>
      <c r="AI1052" s="74" t="n">
        <f aca="false">IF(U1052&gt;0,AI1051+1,0)</f>
        <v>17</v>
      </c>
      <c r="AJ1052" s="74" t="n">
        <f aca="false">IF(G1052&gt;0,AJ1051+1,0)</f>
        <v>0</v>
      </c>
      <c r="AK1052" s="74" t="n">
        <f aca="false">IF(G1052&lt;=0,AK1051+1,0)</f>
        <v>4</v>
      </c>
      <c r="AL1052" s="74" t="n">
        <f aca="false">IF(K1052&gt;0,AL1051+1,0)</f>
        <v>0</v>
      </c>
      <c r="AM1052" s="74" t="n">
        <f aca="false">IF(K1052&lt;=0,AM1051+1,0)</f>
        <v>4</v>
      </c>
    </row>
    <row r="1053" customFormat="false" ht="15" hidden="false" customHeight="false" outlineLevel="0" collapsed="false">
      <c r="A1053" s="61" t="n">
        <v>1052</v>
      </c>
      <c r="B1053" s="62" t="n">
        <v>44293.3868055556</v>
      </c>
      <c r="C1053" s="63" t="n">
        <f aca="false">YEAR(B1053)</f>
        <v>2021</v>
      </c>
      <c r="D1053" s="32" t="s">
        <v>277</v>
      </c>
      <c r="E1053" s="64" t="n">
        <v>14707</v>
      </c>
      <c r="F1053" s="65" t="n">
        <v>0.0079</v>
      </c>
      <c r="G1053" s="66" t="n">
        <v>116.1853</v>
      </c>
      <c r="H1053" s="67" t="n">
        <f aca="false">E1053+IF(D1053="Long",1,-1)*G1053</f>
        <v>14823.1853</v>
      </c>
      <c r="I1053" s="68" t="n">
        <f aca="false">Assumptions!$B$58</f>
        <v>5.35750011455817</v>
      </c>
      <c r="J1053" s="68" t="n">
        <f aca="false">INDEX(Yearly!$T$5:$T$22,MATCH(C1053,Yearly!$A$5:$A$22,0))</f>
        <v>0.683936184837213</v>
      </c>
      <c r="K1053" s="68" t="n">
        <f aca="false">G1053-I1053-J1053</f>
        <v>110.143863700605</v>
      </c>
      <c r="L1053" s="69" t="n">
        <f aca="false">(I1053+J1053)/Assumptions!$B$8</f>
        <v>0.000266389594729711</v>
      </c>
      <c r="M1053" s="70" t="n">
        <f aca="false">F1053-L1053</f>
        <v>0.00763361040527029</v>
      </c>
      <c r="N1053" s="71" t="n">
        <f aca="false">G1053*Assumptions!$B$7</f>
        <v>913797.3845</v>
      </c>
      <c r="O1053" s="71" t="n">
        <f aca="false">K1053*Assumptions!$B$7</f>
        <v>866281.488005255</v>
      </c>
      <c r="P1053" s="68" t="n">
        <f aca="false">P1052+G1053</f>
        <v>25968.77549</v>
      </c>
      <c r="Q1053" s="68" t="n">
        <f aca="false">MAX(Q1052,P1053)</f>
        <v>26740.37998</v>
      </c>
      <c r="R1053" s="68" t="n">
        <f aca="false">Q1053-P1053</f>
        <v>771.604490000002</v>
      </c>
      <c r="S1053" s="68" t="n">
        <f aca="false">S1052+K1053</f>
        <v>19552.2001932214</v>
      </c>
      <c r="T1053" s="68" t="n">
        <f aca="false">MAX(T1052,S1053)</f>
        <v>20432.5505366105</v>
      </c>
      <c r="U1053" s="68" t="n">
        <f aca="false">T1053-S1053</f>
        <v>880.350343389117</v>
      </c>
      <c r="V1053" s="70" t="n">
        <f aca="false">V1052+F1053</f>
        <v>3.43690000000001</v>
      </c>
      <c r="W1053" s="70" t="n">
        <f aca="false">MAX(W1052,V1053)</f>
        <v>3.48880000000001</v>
      </c>
      <c r="X1053" s="70" t="n">
        <f aca="false">W1053-V1053</f>
        <v>0.0519000000000003</v>
      </c>
      <c r="Y1053" s="70" t="n">
        <f aca="false">Y1052+M1053</f>
        <v>3.1539691193032</v>
      </c>
      <c r="Z1053" s="70" t="n">
        <f aca="false">MAX(Z1052,Y1053)</f>
        <v>3.21066413200834</v>
      </c>
      <c r="AA1053" s="70" t="n">
        <f aca="false">Z1053-Y1053</f>
        <v>0.0566950127051351</v>
      </c>
      <c r="AB1053" s="72" t="n">
        <f aca="false">AB1052*(1+F1053)</f>
        <v>26.0552058478367</v>
      </c>
      <c r="AC1053" s="73" t="n">
        <f aca="false">MAX(AC1052,AB1053)</f>
        <v>27.4527379149201</v>
      </c>
      <c r="AD1053" s="70" t="n">
        <f aca="false">1-AB1053/AC1053</f>
        <v>0.0509068374678893</v>
      </c>
      <c r="AE1053" s="73" t="n">
        <f aca="false">AE1052*(1+M1053)</f>
        <v>19.6503605156149</v>
      </c>
      <c r="AF1053" s="73" t="n">
        <f aca="false">MAX(AF1052,AE1053)</f>
        <v>20.8041745814525</v>
      </c>
      <c r="AG1053" s="70" t="n">
        <f aca="false">1-AE1053/AF1053</f>
        <v>0.0554606990688401</v>
      </c>
      <c r="AH1053" s="74" t="n">
        <f aca="false">IF(R1053&gt;0,AH1052+1,0)</f>
        <v>18</v>
      </c>
      <c r="AI1053" s="74" t="n">
        <f aca="false">IF(U1053&gt;0,AI1052+1,0)</f>
        <v>18</v>
      </c>
      <c r="AJ1053" s="74" t="n">
        <f aca="false">IF(G1053&gt;0,AJ1052+1,0)</f>
        <v>1</v>
      </c>
      <c r="AK1053" s="74" t="n">
        <f aca="false">IF(G1053&lt;=0,AK1052+1,0)</f>
        <v>0</v>
      </c>
      <c r="AL1053" s="74" t="n">
        <f aca="false">IF(K1053&gt;0,AL1052+1,0)</f>
        <v>1</v>
      </c>
      <c r="AM1053" s="74" t="n">
        <f aca="false">IF(K1053&lt;=0,AM1052+1,0)</f>
        <v>0</v>
      </c>
    </row>
    <row r="1054" customFormat="false" ht="15" hidden="false" customHeight="false" outlineLevel="0" collapsed="false">
      <c r="A1054" s="61" t="n">
        <v>1053</v>
      </c>
      <c r="B1054" s="62" t="n">
        <v>44295.59375</v>
      </c>
      <c r="C1054" s="63" t="n">
        <f aca="false">YEAR(B1054)</f>
        <v>2021</v>
      </c>
      <c r="D1054" s="32" t="s">
        <v>276</v>
      </c>
      <c r="E1054" s="64" t="n">
        <v>14822.6</v>
      </c>
      <c r="F1054" s="65" t="n">
        <v>0.0158</v>
      </c>
      <c r="G1054" s="66" t="n">
        <v>234.19708</v>
      </c>
      <c r="H1054" s="67" t="n">
        <f aca="false">E1054+IF(D1054="Long",1,-1)*G1054</f>
        <v>14588.40292</v>
      </c>
      <c r="I1054" s="68" t="n">
        <f aca="false">Assumptions!$B$58</f>
        <v>5.35750011455817</v>
      </c>
      <c r="J1054" s="68" t="n">
        <f aca="false">INDEX(Yearly!$T$5:$T$22,MATCH(C1054,Yearly!$A$5:$A$22,0))</f>
        <v>0.683936184837213</v>
      </c>
      <c r="K1054" s="68" t="n">
        <f aca="false">G1054-I1054-J1054</f>
        <v>228.155643700605</v>
      </c>
      <c r="L1054" s="69" t="n">
        <f aca="false">(I1054+J1054)/Assumptions!$B$8</f>
        <v>0.000266389594729711</v>
      </c>
      <c r="M1054" s="70" t="n">
        <f aca="false">F1054-L1054</f>
        <v>0.0155336104052703</v>
      </c>
      <c r="N1054" s="71" t="n">
        <f aca="false">G1054*Assumptions!$B$7</f>
        <v>1841960.0342</v>
      </c>
      <c r="O1054" s="71" t="n">
        <f aca="false">K1054*Assumptions!$B$7</f>
        <v>1794444.13770526</v>
      </c>
      <c r="P1054" s="68" t="n">
        <f aca="false">P1053+G1054</f>
        <v>26202.97257</v>
      </c>
      <c r="Q1054" s="68" t="n">
        <f aca="false">MAX(Q1053,P1054)</f>
        <v>26740.37998</v>
      </c>
      <c r="R1054" s="68" t="n">
        <f aca="false">Q1054-P1054</f>
        <v>537.40741</v>
      </c>
      <c r="S1054" s="68" t="n">
        <f aca="false">S1053+K1054</f>
        <v>19780.355836922</v>
      </c>
      <c r="T1054" s="68" t="n">
        <f aca="false">MAX(T1053,S1054)</f>
        <v>20432.5505366105</v>
      </c>
      <c r="U1054" s="68" t="n">
        <f aca="false">T1054-S1054</f>
        <v>652.194699688513</v>
      </c>
      <c r="V1054" s="70" t="n">
        <f aca="false">V1053+F1054</f>
        <v>3.45270000000001</v>
      </c>
      <c r="W1054" s="70" t="n">
        <f aca="false">MAX(W1053,V1054)</f>
        <v>3.48880000000001</v>
      </c>
      <c r="X1054" s="70" t="n">
        <f aca="false">W1054-V1054</f>
        <v>0.0361000000000002</v>
      </c>
      <c r="Y1054" s="70" t="n">
        <f aca="false">Y1053+M1054</f>
        <v>3.16950272970847</v>
      </c>
      <c r="Z1054" s="70" t="n">
        <f aca="false">MAX(Z1053,Y1054)</f>
        <v>3.21066413200834</v>
      </c>
      <c r="AA1054" s="70" t="n">
        <f aca="false">Z1054-Y1054</f>
        <v>0.0411614022998648</v>
      </c>
      <c r="AB1054" s="72" t="n">
        <f aca="false">AB1053*(1+F1054)</f>
        <v>26.4668781002325</v>
      </c>
      <c r="AC1054" s="73" t="n">
        <f aca="false">MAX(AC1053,AB1054)</f>
        <v>27.4527379149201</v>
      </c>
      <c r="AD1054" s="70" t="n">
        <f aca="false">1-AB1054/AC1054</f>
        <v>0.0359111654998818</v>
      </c>
      <c r="AE1054" s="73" t="n">
        <f aca="false">AE1053*(1+M1054)</f>
        <v>19.9556015601876</v>
      </c>
      <c r="AF1054" s="73" t="n">
        <f aca="false">MAX(AF1053,AE1054)</f>
        <v>20.8041745814525</v>
      </c>
      <c r="AG1054" s="70" t="n">
        <f aca="false">1-AE1054/AF1054</f>
        <v>0.0407885935557092</v>
      </c>
      <c r="AH1054" s="74" t="n">
        <f aca="false">IF(R1054&gt;0,AH1053+1,0)</f>
        <v>19</v>
      </c>
      <c r="AI1054" s="74" t="n">
        <f aca="false">IF(U1054&gt;0,AI1053+1,0)</f>
        <v>19</v>
      </c>
      <c r="AJ1054" s="74" t="n">
        <f aca="false">IF(G1054&gt;0,AJ1053+1,0)</f>
        <v>2</v>
      </c>
      <c r="AK1054" s="74" t="n">
        <f aca="false">IF(G1054&lt;=0,AK1053+1,0)</f>
        <v>0</v>
      </c>
      <c r="AL1054" s="74" t="n">
        <f aca="false">IF(K1054&gt;0,AL1053+1,0)</f>
        <v>2</v>
      </c>
      <c r="AM1054" s="74" t="n">
        <f aca="false">IF(K1054&lt;=0,AM1053+1,0)</f>
        <v>0</v>
      </c>
    </row>
    <row r="1055" customFormat="false" ht="15" hidden="false" customHeight="false" outlineLevel="0" collapsed="false">
      <c r="A1055" s="61" t="n">
        <v>1054</v>
      </c>
      <c r="B1055" s="62" t="n">
        <v>44301.6354166667</v>
      </c>
      <c r="C1055" s="63" t="n">
        <f aca="false">YEAR(B1055)</f>
        <v>2021</v>
      </c>
      <c r="D1055" s="32" t="s">
        <v>277</v>
      </c>
      <c r="E1055" s="64" t="n">
        <v>14587.7</v>
      </c>
      <c r="F1055" s="65" t="n">
        <v>-0.0263</v>
      </c>
      <c r="G1055" s="66" t="n">
        <v>-383.65651</v>
      </c>
      <c r="H1055" s="67" t="n">
        <f aca="false">E1055+IF(D1055="Long",1,-1)*G1055</f>
        <v>14204.04349</v>
      </c>
      <c r="I1055" s="68" t="n">
        <f aca="false">Assumptions!$B$58</f>
        <v>5.35750011455817</v>
      </c>
      <c r="J1055" s="68" t="n">
        <f aca="false">INDEX(Yearly!$T$5:$T$22,MATCH(C1055,Yearly!$A$5:$A$22,0))</f>
        <v>0.683936184837213</v>
      </c>
      <c r="K1055" s="68" t="n">
        <f aca="false">G1055-I1055-J1055</f>
        <v>-389.697946299395</v>
      </c>
      <c r="L1055" s="69" t="n">
        <f aca="false">(I1055+J1055)/Assumptions!$B$8</f>
        <v>0.000266389594729711</v>
      </c>
      <c r="M1055" s="70" t="n">
        <f aca="false">F1055-L1055</f>
        <v>-0.0265663895947297</v>
      </c>
      <c r="N1055" s="71" t="n">
        <f aca="false">G1055*Assumptions!$B$7</f>
        <v>-3017458.45115</v>
      </c>
      <c r="O1055" s="71" t="n">
        <f aca="false">K1055*Assumptions!$B$7</f>
        <v>-3064974.34764474</v>
      </c>
      <c r="P1055" s="68" t="n">
        <f aca="false">P1054+G1055</f>
        <v>25819.31606</v>
      </c>
      <c r="Q1055" s="68" t="n">
        <f aca="false">MAX(Q1054,P1055)</f>
        <v>26740.37998</v>
      </c>
      <c r="R1055" s="68" t="n">
        <f aca="false">Q1055-P1055</f>
        <v>921.063920000001</v>
      </c>
      <c r="S1055" s="68" t="n">
        <f aca="false">S1054+K1055</f>
        <v>19390.6578906226</v>
      </c>
      <c r="T1055" s="68" t="n">
        <f aca="false">MAX(T1054,S1055)</f>
        <v>20432.5505366105</v>
      </c>
      <c r="U1055" s="68" t="n">
        <f aca="false">T1055-S1055</f>
        <v>1041.89264598791</v>
      </c>
      <c r="V1055" s="70" t="n">
        <f aca="false">V1054+F1055</f>
        <v>3.42640000000001</v>
      </c>
      <c r="W1055" s="70" t="n">
        <f aca="false">MAX(W1054,V1055)</f>
        <v>3.48880000000001</v>
      </c>
      <c r="X1055" s="70" t="n">
        <f aca="false">W1055-V1055</f>
        <v>0.0624000000000002</v>
      </c>
      <c r="Y1055" s="70" t="n">
        <f aca="false">Y1054+M1055</f>
        <v>3.14293634011374</v>
      </c>
      <c r="Z1055" s="70" t="n">
        <f aca="false">MAX(Z1054,Y1055)</f>
        <v>3.21066413200834</v>
      </c>
      <c r="AA1055" s="70" t="n">
        <f aca="false">Z1055-Y1055</f>
        <v>0.0677277918945944</v>
      </c>
      <c r="AB1055" s="72" t="n">
        <f aca="false">AB1054*(1+F1055)</f>
        <v>25.7707992061964</v>
      </c>
      <c r="AC1055" s="73" t="n">
        <f aca="false">MAX(AC1054,AB1055)</f>
        <v>27.4527379149201</v>
      </c>
      <c r="AD1055" s="70" t="n">
        <f aca="false">1-AB1055/AC1055</f>
        <v>0.061266701847235</v>
      </c>
      <c r="AE1055" s="73" t="n">
        <f aca="false">AE1054*(1+M1055)</f>
        <v>19.4254532745424</v>
      </c>
      <c r="AF1055" s="73" t="n">
        <f aca="false">MAX(AF1054,AE1055)</f>
        <v>20.8041745814525</v>
      </c>
      <c r="AG1055" s="70" t="n">
        <f aca="false">1-AE1055/AF1055</f>
        <v>0.0662713774830168</v>
      </c>
      <c r="AH1055" s="74" t="n">
        <f aca="false">IF(R1055&gt;0,AH1054+1,0)</f>
        <v>20</v>
      </c>
      <c r="AI1055" s="74" t="n">
        <f aca="false">IF(U1055&gt;0,AI1054+1,0)</f>
        <v>20</v>
      </c>
      <c r="AJ1055" s="74" t="n">
        <f aca="false">IF(G1055&gt;0,AJ1054+1,0)</f>
        <v>0</v>
      </c>
      <c r="AK1055" s="74" t="n">
        <f aca="false">IF(G1055&lt;=0,AK1054+1,0)</f>
        <v>1</v>
      </c>
      <c r="AL1055" s="74" t="n">
        <f aca="false">IF(K1055&gt;0,AL1054+1,0)</f>
        <v>0</v>
      </c>
      <c r="AM1055" s="74" t="n">
        <f aca="false">IF(K1055&lt;=0,AM1054+1,0)</f>
        <v>1</v>
      </c>
    </row>
    <row r="1056" customFormat="false" ht="15" hidden="false" customHeight="false" outlineLevel="0" collapsed="false">
      <c r="A1056" s="61" t="n">
        <v>1055</v>
      </c>
      <c r="B1056" s="62" t="n">
        <v>44305.40625</v>
      </c>
      <c r="C1056" s="63" t="n">
        <f aca="false">YEAR(B1056)</f>
        <v>2021</v>
      </c>
      <c r="D1056" s="32" t="s">
        <v>276</v>
      </c>
      <c r="E1056" s="64" t="n">
        <v>14203.9</v>
      </c>
      <c r="F1056" s="65" t="n">
        <v>-0.0199</v>
      </c>
      <c r="G1056" s="66" t="n">
        <v>-282.65761</v>
      </c>
      <c r="H1056" s="67" t="n">
        <f aca="false">E1056+IF(D1056="Long",1,-1)*G1056</f>
        <v>14486.55761</v>
      </c>
      <c r="I1056" s="68" t="n">
        <f aca="false">Assumptions!$B$58</f>
        <v>5.35750011455817</v>
      </c>
      <c r="J1056" s="68" t="n">
        <f aca="false">INDEX(Yearly!$T$5:$T$22,MATCH(C1056,Yearly!$A$5:$A$22,0))</f>
        <v>0.683936184837213</v>
      </c>
      <c r="K1056" s="68" t="n">
        <f aca="false">G1056-I1056-J1056</f>
        <v>-288.699046299395</v>
      </c>
      <c r="L1056" s="69" t="n">
        <f aca="false">(I1056+J1056)/Assumptions!$B$8</f>
        <v>0.000266389594729711</v>
      </c>
      <c r="M1056" s="70" t="n">
        <f aca="false">F1056-L1056</f>
        <v>-0.0201663895947297</v>
      </c>
      <c r="N1056" s="71" t="n">
        <f aca="false">G1056*Assumptions!$B$7</f>
        <v>-2223102.10265</v>
      </c>
      <c r="O1056" s="71" t="n">
        <f aca="false">K1056*Assumptions!$B$7</f>
        <v>-2270617.99914474</v>
      </c>
      <c r="P1056" s="68" t="n">
        <f aca="false">P1055+G1056</f>
        <v>25536.65845</v>
      </c>
      <c r="Q1056" s="68" t="n">
        <f aca="false">MAX(Q1055,P1056)</f>
        <v>26740.37998</v>
      </c>
      <c r="R1056" s="68" t="n">
        <f aca="false">Q1056-P1056</f>
        <v>1203.72153</v>
      </c>
      <c r="S1056" s="68" t="n">
        <f aca="false">S1055+K1056</f>
        <v>19101.9588443232</v>
      </c>
      <c r="T1056" s="68" t="n">
        <f aca="false">MAX(T1055,S1056)</f>
        <v>20432.5505366105</v>
      </c>
      <c r="U1056" s="68" t="n">
        <f aca="false">T1056-S1056</f>
        <v>1330.5916922873</v>
      </c>
      <c r="V1056" s="70" t="n">
        <f aca="false">V1055+F1056</f>
        <v>3.40650000000001</v>
      </c>
      <c r="W1056" s="70" t="n">
        <f aca="false">MAX(W1055,V1056)</f>
        <v>3.48880000000001</v>
      </c>
      <c r="X1056" s="70" t="n">
        <f aca="false">W1056-V1056</f>
        <v>0.0823</v>
      </c>
      <c r="Y1056" s="70" t="n">
        <f aca="false">Y1055+M1056</f>
        <v>3.12276995051901</v>
      </c>
      <c r="Z1056" s="70" t="n">
        <f aca="false">MAX(Z1055,Y1056)</f>
        <v>3.21066413200834</v>
      </c>
      <c r="AA1056" s="70" t="n">
        <f aca="false">Z1056-Y1056</f>
        <v>0.0878941814893239</v>
      </c>
      <c r="AB1056" s="72" t="n">
        <f aca="false">AB1055*(1+F1056)</f>
        <v>25.2579603019931</v>
      </c>
      <c r="AC1056" s="73" t="n">
        <f aca="false">MAX(AC1055,AB1056)</f>
        <v>27.4527379149201</v>
      </c>
      <c r="AD1056" s="70" t="n">
        <f aca="false">1-AB1056/AC1056</f>
        <v>0.0799474944804751</v>
      </c>
      <c r="AE1056" s="73" t="n">
        <f aca="false">AE1055*(1+M1056)</f>
        <v>19.0337120157538</v>
      </c>
      <c r="AF1056" s="73" t="n">
        <f aca="false">MAX(AF1055,AE1056)</f>
        <v>20.8041745814525</v>
      </c>
      <c r="AG1056" s="70" t="n">
        <f aca="false">1-AE1056/AF1056</f>
        <v>0.0851013126604447</v>
      </c>
      <c r="AH1056" s="74" t="n">
        <f aca="false">IF(R1056&gt;0,AH1055+1,0)</f>
        <v>21</v>
      </c>
      <c r="AI1056" s="74" t="n">
        <f aca="false">IF(U1056&gt;0,AI1055+1,0)</f>
        <v>21</v>
      </c>
      <c r="AJ1056" s="74" t="n">
        <f aca="false">IF(G1056&gt;0,AJ1055+1,0)</f>
        <v>0</v>
      </c>
      <c r="AK1056" s="74" t="n">
        <f aca="false">IF(G1056&lt;=0,AK1055+1,0)</f>
        <v>2</v>
      </c>
      <c r="AL1056" s="74" t="n">
        <f aca="false">IF(K1056&gt;0,AL1055+1,0)</f>
        <v>0</v>
      </c>
      <c r="AM1056" s="74" t="n">
        <f aca="false">IF(K1056&lt;=0,AM1055+1,0)</f>
        <v>2</v>
      </c>
    </row>
    <row r="1057" customFormat="false" ht="15" hidden="false" customHeight="false" outlineLevel="0" collapsed="false">
      <c r="A1057" s="61" t="n">
        <v>1056</v>
      </c>
      <c r="B1057" s="62" t="n">
        <v>44306.40625</v>
      </c>
      <c r="C1057" s="63" t="n">
        <f aca="false">YEAR(B1057)</f>
        <v>2021</v>
      </c>
      <c r="D1057" s="32" t="s">
        <v>277</v>
      </c>
      <c r="E1057" s="64" t="n">
        <v>14486.85</v>
      </c>
      <c r="F1057" s="65" t="n">
        <v>-0.0056</v>
      </c>
      <c r="G1057" s="66" t="n">
        <v>-81.12636</v>
      </c>
      <c r="H1057" s="67" t="n">
        <f aca="false">E1057+IF(D1057="Long",1,-1)*G1057</f>
        <v>14405.72364</v>
      </c>
      <c r="I1057" s="68" t="n">
        <f aca="false">Assumptions!$B$58</f>
        <v>5.35750011455817</v>
      </c>
      <c r="J1057" s="68" t="n">
        <f aca="false">INDEX(Yearly!$T$5:$T$22,MATCH(C1057,Yearly!$A$5:$A$22,0))</f>
        <v>0.683936184837213</v>
      </c>
      <c r="K1057" s="68" t="n">
        <f aca="false">G1057-I1057-J1057</f>
        <v>-87.1677962993954</v>
      </c>
      <c r="L1057" s="69" t="n">
        <f aca="false">(I1057+J1057)/Assumptions!$B$8</f>
        <v>0.000266389594729711</v>
      </c>
      <c r="M1057" s="70" t="n">
        <f aca="false">F1057-L1057</f>
        <v>-0.00586638959472971</v>
      </c>
      <c r="N1057" s="71" t="n">
        <f aca="false">G1057*Assumptions!$B$7</f>
        <v>-638058.8214</v>
      </c>
      <c r="O1057" s="71" t="n">
        <f aca="false">K1057*Assumptions!$B$7</f>
        <v>-685574.717894745</v>
      </c>
      <c r="P1057" s="68" t="n">
        <f aca="false">P1056+G1057</f>
        <v>25455.53209</v>
      </c>
      <c r="Q1057" s="68" t="n">
        <f aca="false">MAX(Q1056,P1057)</f>
        <v>26740.37998</v>
      </c>
      <c r="R1057" s="68" t="n">
        <f aca="false">Q1057-P1057</f>
        <v>1284.84789</v>
      </c>
      <c r="S1057" s="68" t="n">
        <f aca="false">S1056+K1057</f>
        <v>19014.7910480238</v>
      </c>
      <c r="T1057" s="68" t="n">
        <f aca="false">MAX(T1056,S1057)</f>
        <v>20432.5505366105</v>
      </c>
      <c r="U1057" s="68" t="n">
        <f aca="false">T1057-S1057</f>
        <v>1417.7594885867</v>
      </c>
      <c r="V1057" s="70" t="n">
        <f aca="false">V1056+F1057</f>
        <v>3.40090000000001</v>
      </c>
      <c r="W1057" s="70" t="n">
        <f aca="false">MAX(W1056,V1057)</f>
        <v>3.48880000000001</v>
      </c>
      <c r="X1057" s="70" t="n">
        <f aca="false">W1057-V1057</f>
        <v>0.0878999999999999</v>
      </c>
      <c r="Y1057" s="70" t="n">
        <f aca="false">Y1056+M1057</f>
        <v>3.11690356092429</v>
      </c>
      <c r="Z1057" s="70" t="n">
        <f aca="false">MAX(Z1056,Y1057)</f>
        <v>3.21066413200834</v>
      </c>
      <c r="AA1057" s="70" t="n">
        <f aca="false">Z1057-Y1057</f>
        <v>0.0937605710840535</v>
      </c>
      <c r="AB1057" s="72" t="n">
        <f aca="false">AB1056*(1+F1057)</f>
        <v>25.1165157243019</v>
      </c>
      <c r="AC1057" s="73" t="n">
        <f aca="false">MAX(AC1056,AB1057)</f>
        <v>27.4527379149201</v>
      </c>
      <c r="AD1057" s="70" t="n">
        <f aca="false">1-AB1057/AC1057</f>
        <v>0.0850997885113846</v>
      </c>
      <c r="AE1057" s="73" t="n">
        <f aca="false">AE1056*(1+M1057)</f>
        <v>18.9220528456355</v>
      </c>
      <c r="AF1057" s="73" t="n">
        <f aca="false">MAX(AF1056,AE1057)</f>
        <v>20.8041745814525</v>
      </c>
      <c r="AG1057" s="70" t="n">
        <f aca="false">1-AE1057/AF1057</f>
        <v>0.0904684648000854</v>
      </c>
      <c r="AH1057" s="74" t="n">
        <f aca="false">IF(R1057&gt;0,AH1056+1,0)</f>
        <v>22</v>
      </c>
      <c r="AI1057" s="74" t="n">
        <f aca="false">IF(U1057&gt;0,AI1056+1,0)</f>
        <v>22</v>
      </c>
      <c r="AJ1057" s="74" t="n">
        <f aca="false">IF(G1057&gt;0,AJ1056+1,0)</f>
        <v>0</v>
      </c>
      <c r="AK1057" s="74" t="n">
        <f aca="false">IF(G1057&lt;=0,AK1056+1,0)</f>
        <v>3</v>
      </c>
      <c r="AL1057" s="74" t="n">
        <f aca="false">IF(K1057&gt;0,AL1056+1,0)</f>
        <v>0</v>
      </c>
      <c r="AM1057" s="74" t="n">
        <f aca="false">IF(K1057&lt;=0,AM1056+1,0)</f>
        <v>3</v>
      </c>
    </row>
    <row r="1058" customFormat="false" ht="15" hidden="false" customHeight="false" outlineLevel="0" collapsed="false">
      <c r="A1058" s="61" t="n">
        <v>1057</v>
      </c>
      <c r="B1058" s="62" t="n">
        <v>44306.4923611111</v>
      </c>
      <c r="C1058" s="63" t="n">
        <f aca="false">YEAR(B1058)</f>
        <v>2021</v>
      </c>
      <c r="D1058" s="32" t="s">
        <v>276</v>
      </c>
      <c r="E1058" s="64" t="n">
        <v>14405.3</v>
      </c>
      <c r="F1058" s="65" t="n">
        <v>-0.0001</v>
      </c>
      <c r="G1058" s="66" t="n">
        <v>-1.44053</v>
      </c>
      <c r="H1058" s="67" t="n">
        <f aca="false">E1058+IF(D1058="Long",1,-1)*G1058</f>
        <v>14406.74053</v>
      </c>
      <c r="I1058" s="68" t="n">
        <f aca="false">Assumptions!$B$58</f>
        <v>5.35750011455817</v>
      </c>
      <c r="J1058" s="68" t="n">
        <f aca="false">INDEX(Yearly!$T$5:$T$22,MATCH(C1058,Yearly!$A$5:$A$22,0))</f>
        <v>0.683936184837213</v>
      </c>
      <c r="K1058" s="68" t="n">
        <f aca="false">G1058-I1058-J1058</f>
        <v>-7.48196629939538</v>
      </c>
      <c r="L1058" s="69" t="n">
        <f aca="false">(I1058+J1058)/Assumptions!$B$8</f>
        <v>0.000266389594729711</v>
      </c>
      <c r="M1058" s="70" t="n">
        <f aca="false">F1058-L1058</f>
        <v>-0.000366389594729711</v>
      </c>
      <c r="N1058" s="71" t="n">
        <f aca="false">G1058*Assumptions!$B$7</f>
        <v>-11329.76845</v>
      </c>
      <c r="O1058" s="71" t="n">
        <f aca="false">K1058*Assumptions!$B$7</f>
        <v>-58845.6649447447</v>
      </c>
      <c r="P1058" s="68" t="n">
        <f aca="false">P1057+G1058</f>
        <v>25454.09156</v>
      </c>
      <c r="Q1058" s="68" t="n">
        <f aca="false">MAX(Q1057,P1058)</f>
        <v>26740.37998</v>
      </c>
      <c r="R1058" s="68" t="n">
        <f aca="false">Q1058-P1058</f>
        <v>1286.28842</v>
      </c>
      <c r="S1058" s="68" t="n">
        <f aca="false">S1057+K1058</f>
        <v>19007.3090817244</v>
      </c>
      <c r="T1058" s="68" t="n">
        <f aca="false">MAX(T1057,S1058)</f>
        <v>20432.5505366105</v>
      </c>
      <c r="U1058" s="68" t="n">
        <f aca="false">T1058-S1058</f>
        <v>1425.24145488609</v>
      </c>
      <c r="V1058" s="70" t="n">
        <f aca="false">V1057+F1058</f>
        <v>3.40080000000001</v>
      </c>
      <c r="W1058" s="70" t="n">
        <f aca="false">MAX(W1057,V1058)</f>
        <v>3.48880000000001</v>
      </c>
      <c r="X1058" s="70" t="n">
        <f aca="false">W1058-V1058</f>
        <v>0.0880000000000001</v>
      </c>
      <c r="Y1058" s="70" t="n">
        <f aca="false">Y1057+M1058</f>
        <v>3.11653717132956</v>
      </c>
      <c r="Z1058" s="70" t="n">
        <f aca="false">MAX(Z1057,Y1058)</f>
        <v>3.21066413200834</v>
      </c>
      <c r="AA1058" s="70" t="n">
        <f aca="false">Z1058-Y1058</f>
        <v>0.0941269606787833</v>
      </c>
      <c r="AB1058" s="72" t="n">
        <f aca="false">AB1057*(1+F1058)</f>
        <v>25.1140040727295</v>
      </c>
      <c r="AC1058" s="73" t="n">
        <f aca="false">MAX(AC1057,AB1058)</f>
        <v>27.4527379149201</v>
      </c>
      <c r="AD1058" s="70" t="n">
        <f aca="false">1-AB1058/AC1058</f>
        <v>0.0851912785325334</v>
      </c>
      <c r="AE1058" s="73" t="n">
        <f aca="false">AE1057*(1+M1058)</f>
        <v>18.9151200023619</v>
      </c>
      <c r="AF1058" s="73" t="n">
        <f aca="false">MAX(AF1057,AE1058)</f>
        <v>20.8041745814525</v>
      </c>
      <c r="AG1058" s="70" t="n">
        <f aca="false">1-AE1058/AF1058</f>
        <v>0.0908017076906612</v>
      </c>
      <c r="AH1058" s="74" t="n">
        <f aca="false">IF(R1058&gt;0,AH1057+1,0)</f>
        <v>23</v>
      </c>
      <c r="AI1058" s="74" t="n">
        <f aca="false">IF(U1058&gt;0,AI1057+1,0)</f>
        <v>23</v>
      </c>
      <c r="AJ1058" s="74" t="n">
        <f aca="false">IF(G1058&gt;0,AJ1057+1,0)</f>
        <v>0</v>
      </c>
      <c r="AK1058" s="74" t="n">
        <f aca="false">IF(G1058&lt;=0,AK1057+1,0)</f>
        <v>4</v>
      </c>
      <c r="AL1058" s="74" t="n">
        <f aca="false">IF(K1058&gt;0,AL1057+1,0)</f>
        <v>0</v>
      </c>
      <c r="AM1058" s="74" t="n">
        <f aca="false">IF(K1058&lt;=0,AM1057+1,0)</f>
        <v>4</v>
      </c>
    </row>
    <row r="1059" customFormat="false" ht="15" hidden="false" customHeight="false" outlineLevel="0" collapsed="false">
      <c r="A1059" s="61" t="n">
        <v>1058</v>
      </c>
      <c r="B1059" s="62" t="n">
        <v>44308.6354166667</v>
      </c>
      <c r="C1059" s="63" t="n">
        <f aca="false">YEAR(B1059)</f>
        <v>2021</v>
      </c>
      <c r="D1059" s="32" t="s">
        <v>277</v>
      </c>
      <c r="E1059" s="64" t="n">
        <v>14406.3</v>
      </c>
      <c r="F1059" s="65" t="n">
        <v>-0.0041</v>
      </c>
      <c r="G1059" s="66" t="n">
        <v>-59.06583</v>
      </c>
      <c r="H1059" s="67" t="n">
        <f aca="false">E1059+IF(D1059="Long",1,-1)*G1059</f>
        <v>14347.23417</v>
      </c>
      <c r="I1059" s="68" t="n">
        <f aca="false">Assumptions!$B$58</f>
        <v>5.35750011455817</v>
      </c>
      <c r="J1059" s="68" t="n">
        <f aca="false">INDEX(Yearly!$T$5:$T$22,MATCH(C1059,Yearly!$A$5:$A$22,0))</f>
        <v>0.683936184837213</v>
      </c>
      <c r="K1059" s="68" t="n">
        <f aca="false">G1059-I1059-J1059</f>
        <v>-65.1072662993954</v>
      </c>
      <c r="L1059" s="69" t="n">
        <f aca="false">(I1059+J1059)/Assumptions!$B$8</f>
        <v>0.000266389594729711</v>
      </c>
      <c r="M1059" s="70" t="n">
        <f aca="false">F1059-L1059</f>
        <v>-0.00436638959472971</v>
      </c>
      <c r="N1059" s="71" t="n">
        <f aca="false">G1059*Assumptions!$B$7</f>
        <v>-464552.75295</v>
      </c>
      <c r="O1059" s="71" t="n">
        <f aca="false">K1059*Assumptions!$B$7</f>
        <v>-512068.649444745</v>
      </c>
      <c r="P1059" s="68" t="n">
        <f aca="false">P1058+G1059</f>
        <v>25395.02573</v>
      </c>
      <c r="Q1059" s="68" t="n">
        <f aca="false">MAX(Q1058,P1059)</f>
        <v>26740.37998</v>
      </c>
      <c r="R1059" s="68" t="n">
        <f aca="false">Q1059-P1059</f>
        <v>1345.35425</v>
      </c>
      <c r="S1059" s="68" t="n">
        <f aca="false">S1058+K1059</f>
        <v>18942.201815425</v>
      </c>
      <c r="T1059" s="68" t="n">
        <f aca="false">MAX(T1058,S1059)</f>
        <v>20432.5505366105</v>
      </c>
      <c r="U1059" s="68" t="n">
        <f aca="false">T1059-S1059</f>
        <v>1490.34872118549</v>
      </c>
      <c r="V1059" s="70" t="n">
        <f aca="false">V1058+F1059</f>
        <v>3.39670000000001</v>
      </c>
      <c r="W1059" s="70" t="n">
        <f aca="false">MAX(W1058,V1059)</f>
        <v>3.48880000000001</v>
      </c>
      <c r="X1059" s="70" t="n">
        <f aca="false">W1059-V1059</f>
        <v>0.0921000000000003</v>
      </c>
      <c r="Y1059" s="70" t="n">
        <f aca="false">Y1058+M1059</f>
        <v>3.11217078173483</v>
      </c>
      <c r="Z1059" s="70" t="n">
        <f aca="false">MAX(Z1058,Y1059)</f>
        <v>3.21066413200834</v>
      </c>
      <c r="AA1059" s="70" t="n">
        <f aca="false">Z1059-Y1059</f>
        <v>0.0984933502735133</v>
      </c>
      <c r="AB1059" s="72" t="n">
        <f aca="false">AB1058*(1+F1059)</f>
        <v>25.0110366560313</v>
      </c>
      <c r="AC1059" s="73" t="n">
        <f aca="false">MAX(AC1058,AB1059)</f>
        <v>27.4527379149201</v>
      </c>
      <c r="AD1059" s="70" t="n">
        <f aca="false">1-AB1059/AC1059</f>
        <v>0.0889419942905501</v>
      </c>
      <c r="AE1059" s="73" t="n">
        <f aca="false">AE1058*(1+M1059)</f>
        <v>18.8325292192006</v>
      </c>
      <c r="AF1059" s="73" t="n">
        <f aca="false">MAX(AF1058,AE1059)</f>
        <v>20.8041745814525</v>
      </c>
      <c r="AG1059" s="70" t="n">
        <f aca="false">1-AE1059/AF1059</f>
        <v>0.0947716216537466</v>
      </c>
      <c r="AH1059" s="74" t="n">
        <f aca="false">IF(R1059&gt;0,AH1058+1,0)</f>
        <v>24</v>
      </c>
      <c r="AI1059" s="74" t="n">
        <f aca="false">IF(U1059&gt;0,AI1058+1,0)</f>
        <v>24</v>
      </c>
      <c r="AJ1059" s="74" t="n">
        <f aca="false">IF(G1059&gt;0,AJ1058+1,0)</f>
        <v>0</v>
      </c>
      <c r="AK1059" s="74" t="n">
        <f aca="false">IF(G1059&lt;=0,AK1058+1,0)</f>
        <v>5</v>
      </c>
      <c r="AL1059" s="74" t="n">
        <f aca="false">IF(K1059&gt;0,AL1058+1,0)</f>
        <v>0</v>
      </c>
      <c r="AM1059" s="74" t="n">
        <f aca="false">IF(K1059&lt;=0,AM1058+1,0)</f>
        <v>5</v>
      </c>
    </row>
    <row r="1060" customFormat="false" ht="15" hidden="false" customHeight="false" outlineLevel="0" collapsed="false">
      <c r="A1060" s="61" t="n">
        <v>1059</v>
      </c>
      <c r="B1060" s="62" t="n">
        <v>44309.4125</v>
      </c>
      <c r="C1060" s="63" t="n">
        <f aca="false">YEAR(B1060)</f>
        <v>2021</v>
      </c>
      <c r="D1060" s="32" t="s">
        <v>276</v>
      </c>
      <c r="E1060" s="64" t="n">
        <v>14346.95</v>
      </c>
      <c r="F1060" s="65" t="n">
        <v>-0.0038</v>
      </c>
      <c r="G1060" s="66" t="n">
        <v>-54.51841</v>
      </c>
      <c r="H1060" s="67" t="n">
        <f aca="false">E1060+IF(D1060="Long",1,-1)*G1060</f>
        <v>14401.46841</v>
      </c>
      <c r="I1060" s="68" t="n">
        <f aca="false">Assumptions!$B$58</f>
        <v>5.35750011455817</v>
      </c>
      <c r="J1060" s="68" t="n">
        <f aca="false">INDEX(Yearly!$T$5:$T$22,MATCH(C1060,Yearly!$A$5:$A$22,0))</f>
        <v>0.683936184837213</v>
      </c>
      <c r="K1060" s="68" t="n">
        <f aca="false">G1060-I1060-J1060</f>
        <v>-60.5598462993954</v>
      </c>
      <c r="L1060" s="69" t="n">
        <f aca="false">(I1060+J1060)/Assumptions!$B$8</f>
        <v>0.000266389594729711</v>
      </c>
      <c r="M1060" s="70" t="n">
        <f aca="false">F1060-L1060</f>
        <v>-0.00406638959472971</v>
      </c>
      <c r="N1060" s="71" t="n">
        <f aca="false">G1060*Assumptions!$B$7</f>
        <v>-428787.29465</v>
      </c>
      <c r="O1060" s="71" t="n">
        <f aca="false">K1060*Assumptions!$B$7</f>
        <v>-476303.191144745</v>
      </c>
      <c r="P1060" s="68" t="n">
        <f aca="false">P1059+G1060</f>
        <v>25340.50732</v>
      </c>
      <c r="Q1060" s="68" t="n">
        <f aca="false">MAX(Q1059,P1060)</f>
        <v>26740.37998</v>
      </c>
      <c r="R1060" s="68" t="n">
        <f aca="false">Q1060-P1060</f>
        <v>1399.87266</v>
      </c>
      <c r="S1060" s="68" t="n">
        <f aca="false">S1059+K1060</f>
        <v>18881.6419691256</v>
      </c>
      <c r="T1060" s="68" t="n">
        <f aca="false">MAX(T1059,S1060)</f>
        <v>20432.5505366105</v>
      </c>
      <c r="U1060" s="68" t="n">
        <f aca="false">T1060-S1060</f>
        <v>1550.90856748488</v>
      </c>
      <c r="V1060" s="70" t="n">
        <f aca="false">V1059+F1060</f>
        <v>3.39290000000001</v>
      </c>
      <c r="W1060" s="70" t="n">
        <f aca="false">MAX(W1059,V1060)</f>
        <v>3.48880000000001</v>
      </c>
      <c r="X1060" s="70" t="n">
        <f aca="false">W1060-V1060</f>
        <v>0.0959000000000003</v>
      </c>
      <c r="Y1060" s="70" t="n">
        <f aca="false">Y1059+M1060</f>
        <v>3.1081043921401</v>
      </c>
      <c r="Z1060" s="70" t="n">
        <f aca="false">MAX(Z1059,Y1060)</f>
        <v>3.21066413200834</v>
      </c>
      <c r="AA1060" s="70" t="n">
        <f aca="false">Z1060-Y1060</f>
        <v>0.102559739868243</v>
      </c>
      <c r="AB1060" s="72" t="n">
        <f aca="false">AB1059*(1+F1060)</f>
        <v>24.9159947167384</v>
      </c>
      <c r="AC1060" s="73" t="n">
        <f aca="false">MAX(AC1059,AB1060)</f>
        <v>27.4527379149201</v>
      </c>
      <c r="AD1060" s="70" t="n">
        <f aca="false">1-AB1060/AC1060</f>
        <v>0.0924040147122459</v>
      </c>
      <c r="AE1060" s="73" t="n">
        <f aca="false">AE1059*(1+M1060)</f>
        <v>18.7559488183412</v>
      </c>
      <c r="AF1060" s="73" t="n">
        <f aca="false">MAX(AF1059,AE1060)</f>
        <v>20.8041745814525</v>
      </c>
      <c r="AG1060" s="70" t="n">
        <f aca="false">1-AE1060/AF1060</f>
        <v>0.0984526329123079</v>
      </c>
      <c r="AH1060" s="74" t="n">
        <f aca="false">IF(R1060&gt;0,AH1059+1,0)</f>
        <v>25</v>
      </c>
      <c r="AI1060" s="74" t="n">
        <f aca="false">IF(U1060&gt;0,AI1059+1,0)</f>
        <v>25</v>
      </c>
      <c r="AJ1060" s="74" t="n">
        <f aca="false">IF(G1060&gt;0,AJ1059+1,0)</f>
        <v>0</v>
      </c>
      <c r="AK1060" s="74" t="n">
        <f aca="false">IF(G1060&lt;=0,AK1059+1,0)</f>
        <v>6</v>
      </c>
      <c r="AL1060" s="74" t="n">
        <f aca="false">IF(K1060&gt;0,AL1059+1,0)</f>
        <v>0</v>
      </c>
      <c r="AM1060" s="74" t="n">
        <f aca="false">IF(K1060&lt;=0,AM1059+1,0)</f>
        <v>6</v>
      </c>
    </row>
    <row r="1061" customFormat="false" ht="15" hidden="false" customHeight="false" outlineLevel="0" collapsed="false">
      <c r="A1061" s="61" t="n">
        <v>1060</v>
      </c>
      <c r="B1061" s="62" t="n">
        <v>44309.4479166667</v>
      </c>
      <c r="C1061" s="63" t="n">
        <f aca="false">YEAR(B1061)</f>
        <v>2021</v>
      </c>
      <c r="D1061" s="32" t="s">
        <v>277</v>
      </c>
      <c r="E1061" s="64" t="n">
        <v>14400.9</v>
      </c>
      <c r="F1061" s="65" t="n">
        <v>-0.0007</v>
      </c>
      <c r="G1061" s="66" t="n">
        <v>-10.08063</v>
      </c>
      <c r="H1061" s="67" t="n">
        <f aca="false">E1061+IF(D1061="Long",1,-1)*G1061</f>
        <v>14390.81937</v>
      </c>
      <c r="I1061" s="68" t="n">
        <f aca="false">Assumptions!$B$58</f>
        <v>5.35750011455817</v>
      </c>
      <c r="J1061" s="68" t="n">
        <f aca="false">INDEX(Yearly!$T$5:$T$22,MATCH(C1061,Yearly!$A$5:$A$22,0))</f>
        <v>0.683936184837213</v>
      </c>
      <c r="K1061" s="68" t="n">
        <f aca="false">G1061-I1061-J1061</f>
        <v>-16.1220662993954</v>
      </c>
      <c r="L1061" s="69" t="n">
        <f aca="false">(I1061+J1061)/Assumptions!$B$8</f>
        <v>0.000266389594729711</v>
      </c>
      <c r="M1061" s="70" t="n">
        <f aca="false">F1061-L1061</f>
        <v>-0.000966389594729711</v>
      </c>
      <c r="N1061" s="71" t="n">
        <f aca="false">G1061*Assumptions!$B$7</f>
        <v>-79284.15495</v>
      </c>
      <c r="O1061" s="71" t="n">
        <f aca="false">K1061*Assumptions!$B$7</f>
        <v>-126800.051444745</v>
      </c>
      <c r="P1061" s="68" t="n">
        <f aca="false">P1060+G1061</f>
        <v>25330.42669</v>
      </c>
      <c r="Q1061" s="68" t="n">
        <f aca="false">MAX(Q1060,P1061)</f>
        <v>26740.37998</v>
      </c>
      <c r="R1061" s="68" t="n">
        <f aca="false">Q1061-P1061</f>
        <v>1409.95329</v>
      </c>
      <c r="S1061" s="68" t="n">
        <f aca="false">S1060+K1061</f>
        <v>18865.5199028262</v>
      </c>
      <c r="T1061" s="68" t="n">
        <f aca="false">MAX(T1060,S1061)</f>
        <v>20432.5505366105</v>
      </c>
      <c r="U1061" s="68" t="n">
        <f aca="false">T1061-S1061</f>
        <v>1567.03063378428</v>
      </c>
      <c r="V1061" s="70" t="n">
        <f aca="false">V1060+F1061</f>
        <v>3.39220000000001</v>
      </c>
      <c r="W1061" s="70" t="n">
        <f aca="false">MAX(W1060,V1061)</f>
        <v>3.48880000000001</v>
      </c>
      <c r="X1061" s="70" t="n">
        <f aca="false">W1061-V1061</f>
        <v>0.0966000000000005</v>
      </c>
      <c r="Y1061" s="70" t="n">
        <f aca="false">Y1060+M1061</f>
        <v>3.10713800254537</v>
      </c>
      <c r="Z1061" s="70" t="n">
        <f aca="false">MAX(Z1060,Y1061)</f>
        <v>3.21066413200834</v>
      </c>
      <c r="AA1061" s="70" t="n">
        <f aca="false">Z1061-Y1061</f>
        <v>0.103526129462973</v>
      </c>
      <c r="AB1061" s="72" t="n">
        <f aca="false">AB1060*(1+F1061)</f>
        <v>24.8985535204367</v>
      </c>
      <c r="AC1061" s="73" t="n">
        <f aca="false">MAX(AC1060,AB1061)</f>
        <v>27.4527379149201</v>
      </c>
      <c r="AD1061" s="70" t="n">
        <f aca="false">1-AB1061/AC1061</f>
        <v>0.0930393319019475</v>
      </c>
      <c r="AE1061" s="73" t="n">
        <f aca="false">AE1060*(1+M1061)</f>
        <v>18.7378232645638</v>
      </c>
      <c r="AF1061" s="73" t="n">
        <f aca="false">MAX(AF1060,AE1061)</f>
        <v>20.8041745814525</v>
      </c>
      <c r="AG1061" s="70" t="n">
        <f aca="false">1-AE1061/AF1061</f>
        <v>0.0993238789070173</v>
      </c>
      <c r="AH1061" s="74" t="n">
        <f aca="false">IF(R1061&gt;0,AH1060+1,0)</f>
        <v>26</v>
      </c>
      <c r="AI1061" s="74" t="n">
        <f aca="false">IF(U1061&gt;0,AI1060+1,0)</f>
        <v>26</v>
      </c>
      <c r="AJ1061" s="74" t="n">
        <f aca="false">IF(G1061&gt;0,AJ1060+1,0)</f>
        <v>0</v>
      </c>
      <c r="AK1061" s="74" t="n">
        <f aca="false">IF(G1061&lt;=0,AK1060+1,0)</f>
        <v>7</v>
      </c>
      <c r="AL1061" s="74" t="n">
        <f aca="false">IF(K1061&gt;0,AL1060+1,0)</f>
        <v>0</v>
      </c>
      <c r="AM1061" s="74" t="n">
        <f aca="false">IF(K1061&lt;=0,AM1060+1,0)</f>
        <v>7</v>
      </c>
    </row>
    <row r="1062" customFormat="false" ht="15" hidden="false" customHeight="false" outlineLevel="0" collapsed="false">
      <c r="A1062" s="61" t="n">
        <v>1061</v>
      </c>
      <c r="B1062" s="62" t="n">
        <v>44309.5368055556</v>
      </c>
      <c r="C1062" s="63" t="n">
        <f aca="false">YEAR(B1062)</f>
        <v>2021</v>
      </c>
      <c r="D1062" s="32" t="s">
        <v>276</v>
      </c>
      <c r="E1062" s="64" t="n">
        <v>14391.25</v>
      </c>
      <c r="F1062" s="65" t="n">
        <v>-0.0084</v>
      </c>
      <c r="G1062" s="66" t="n">
        <v>-120.8865</v>
      </c>
      <c r="H1062" s="67" t="n">
        <f aca="false">E1062+IF(D1062="Long",1,-1)*G1062</f>
        <v>14512.1365</v>
      </c>
      <c r="I1062" s="68" t="n">
        <f aca="false">Assumptions!$B$58</f>
        <v>5.35750011455817</v>
      </c>
      <c r="J1062" s="68" t="n">
        <f aca="false">INDEX(Yearly!$T$5:$T$22,MATCH(C1062,Yearly!$A$5:$A$22,0))</f>
        <v>0.683936184837213</v>
      </c>
      <c r="K1062" s="68" t="n">
        <f aca="false">G1062-I1062-J1062</f>
        <v>-126.927936299395</v>
      </c>
      <c r="L1062" s="69" t="n">
        <f aca="false">(I1062+J1062)/Assumptions!$B$8</f>
        <v>0.000266389594729711</v>
      </c>
      <c r="M1062" s="70" t="n">
        <f aca="false">F1062-L1062</f>
        <v>-0.00866638959472971</v>
      </c>
      <c r="N1062" s="71" t="n">
        <f aca="false">G1062*Assumptions!$B$7</f>
        <v>-950772.3225</v>
      </c>
      <c r="O1062" s="71" t="n">
        <f aca="false">K1062*Assumptions!$B$7</f>
        <v>-998288.218994745</v>
      </c>
      <c r="P1062" s="68" t="n">
        <f aca="false">P1061+G1062</f>
        <v>25209.54019</v>
      </c>
      <c r="Q1062" s="68" t="n">
        <f aca="false">MAX(Q1061,P1062)</f>
        <v>26740.37998</v>
      </c>
      <c r="R1062" s="68" t="n">
        <f aca="false">Q1062-P1062</f>
        <v>1530.83979</v>
      </c>
      <c r="S1062" s="68" t="n">
        <f aca="false">S1061+K1062</f>
        <v>18738.5919665269</v>
      </c>
      <c r="T1062" s="68" t="n">
        <f aca="false">MAX(T1061,S1062)</f>
        <v>20432.5505366105</v>
      </c>
      <c r="U1062" s="68" t="n">
        <f aca="false">T1062-S1062</f>
        <v>1693.95857008367</v>
      </c>
      <c r="V1062" s="70" t="n">
        <f aca="false">V1061+F1062</f>
        <v>3.38380000000001</v>
      </c>
      <c r="W1062" s="70" t="n">
        <f aca="false">MAX(W1061,V1062)</f>
        <v>3.48880000000001</v>
      </c>
      <c r="X1062" s="70" t="n">
        <f aca="false">W1062-V1062</f>
        <v>0.105</v>
      </c>
      <c r="Y1062" s="70" t="n">
        <f aca="false">Y1061+M1062</f>
        <v>3.09847161295064</v>
      </c>
      <c r="Z1062" s="70" t="n">
        <f aca="false">MAX(Z1061,Y1062)</f>
        <v>3.21066413200834</v>
      </c>
      <c r="AA1062" s="70" t="n">
        <f aca="false">Z1062-Y1062</f>
        <v>0.112192519057702</v>
      </c>
      <c r="AB1062" s="72" t="n">
        <f aca="false">AB1061*(1+F1062)</f>
        <v>24.689405670865</v>
      </c>
      <c r="AC1062" s="73" t="n">
        <f aca="false">MAX(AC1061,AB1062)</f>
        <v>27.4527379149201</v>
      </c>
      <c r="AD1062" s="70" t="n">
        <f aca="false">1-AB1062/AC1062</f>
        <v>0.100657801513971</v>
      </c>
      <c r="AE1062" s="73" t="n">
        <f aca="false">AE1061*(1+M1062)</f>
        <v>18.5754339879959</v>
      </c>
      <c r="AF1062" s="73" t="n">
        <f aca="false">MAX(AF1061,AE1062)</f>
        <v>20.8041745814525</v>
      </c>
      <c r="AG1062" s="70" t="n">
        <f aca="false">1-AE1062/AF1062</f>
        <v>0.107129489071079</v>
      </c>
      <c r="AH1062" s="74" t="n">
        <f aca="false">IF(R1062&gt;0,AH1061+1,0)</f>
        <v>27</v>
      </c>
      <c r="AI1062" s="74" t="n">
        <f aca="false">IF(U1062&gt;0,AI1061+1,0)</f>
        <v>27</v>
      </c>
      <c r="AJ1062" s="74" t="n">
        <f aca="false">IF(G1062&gt;0,AJ1061+1,0)</f>
        <v>0</v>
      </c>
      <c r="AK1062" s="74" t="n">
        <f aca="false">IF(G1062&lt;=0,AK1061+1,0)</f>
        <v>8</v>
      </c>
      <c r="AL1062" s="74" t="n">
        <f aca="false">IF(K1062&gt;0,AL1061+1,0)</f>
        <v>0</v>
      </c>
      <c r="AM1062" s="74" t="n">
        <f aca="false">IF(K1062&lt;=0,AM1061+1,0)</f>
        <v>8</v>
      </c>
    </row>
    <row r="1063" customFormat="false" ht="15" hidden="false" customHeight="false" outlineLevel="0" collapsed="false">
      <c r="A1063" s="61" t="n">
        <v>1062</v>
      </c>
      <c r="B1063" s="62" t="n">
        <v>44312.40625</v>
      </c>
      <c r="C1063" s="63" t="n">
        <f aca="false">YEAR(B1063)</f>
        <v>2021</v>
      </c>
      <c r="D1063" s="32" t="s">
        <v>277</v>
      </c>
      <c r="E1063" s="64" t="n">
        <v>14512.2</v>
      </c>
      <c r="F1063" s="65" t="n">
        <v>0.013</v>
      </c>
      <c r="G1063" s="66" t="n">
        <v>188.6586</v>
      </c>
      <c r="H1063" s="67" t="n">
        <f aca="false">E1063+IF(D1063="Long",1,-1)*G1063</f>
        <v>14700.8586</v>
      </c>
      <c r="I1063" s="68" t="n">
        <f aca="false">Assumptions!$B$58</f>
        <v>5.35750011455817</v>
      </c>
      <c r="J1063" s="68" t="n">
        <f aca="false">INDEX(Yearly!$T$5:$T$22,MATCH(C1063,Yearly!$A$5:$A$22,0))</f>
        <v>0.683936184837213</v>
      </c>
      <c r="K1063" s="68" t="n">
        <f aca="false">G1063-I1063-J1063</f>
        <v>182.617163700605</v>
      </c>
      <c r="L1063" s="69" t="n">
        <f aca="false">(I1063+J1063)/Assumptions!$B$8</f>
        <v>0.000266389594729711</v>
      </c>
      <c r="M1063" s="70" t="n">
        <f aca="false">F1063-L1063</f>
        <v>0.0127336104052703</v>
      </c>
      <c r="N1063" s="71" t="n">
        <f aca="false">G1063*Assumptions!$B$7</f>
        <v>1483799.889</v>
      </c>
      <c r="O1063" s="71" t="n">
        <f aca="false">K1063*Assumptions!$B$7</f>
        <v>1436283.99250526</v>
      </c>
      <c r="P1063" s="68" t="n">
        <f aca="false">P1062+G1063</f>
        <v>25398.19879</v>
      </c>
      <c r="Q1063" s="68" t="n">
        <f aca="false">MAX(Q1062,P1063)</f>
        <v>26740.37998</v>
      </c>
      <c r="R1063" s="68" t="n">
        <f aca="false">Q1063-P1063</f>
        <v>1342.18119</v>
      </c>
      <c r="S1063" s="68" t="n">
        <f aca="false">S1062+K1063</f>
        <v>18921.2091302275</v>
      </c>
      <c r="T1063" s="68" t="n">
        <f aca="false">MAX(T1062,S1063)</f>
        <v>20432.5505366105</v>
      </c>
      <c r="U1063" s="68" t="n">
        <f aca="false">T1063-S1063</f>
        <v>1511.34140638307</v>
      </c>
      <c r="V1063" s="70" t="n">
        <f aca="false">V1062+F1063</f>
        <v>3.39680000000001</v>
      </c>
      <c r="W1063" s="70" t="n">
        <f aca="false">MAX(W1062,V1063)</f>
        <v>3.48880000000001</v>
      </c>
      <c r="X1063" s="70" t="n">
        <f aca="false">W1063-V1063</f>
        <v>0.0920000000000005</v>
      </c>
      <c r="Y1063" s="70" t="n">
        <f aca="false">Y1062+M1063</f>
        <v>3.11120522335591</v>
      </c>
      <c r="Z1063" s="70" t="n">
        <f aca="false">MAX(Z1062,Y1063)</f>
        <v>3.21066413200834</v>
      </c>
      <c r="AA1063" s="70" t="n">
        <f aca="false">Z1063-Y1063</f>
        <v>0.0994589086524322</v>
      </c>
      <c r="AB1063" s="72" t="n">
        <f aca="false">AB1062*(1+F1063)</f>
        <v>25.0103679445862</v>
      </c>
      <c r="AC1063" s="73" t="n">
        <f aca="false">MAX(AC1062,AB1063)</f>
        <v>27.4527379149201</v>
      </c>
      <c r="AD1063" s="70" t="n">
        <f aca="false">1-AB1063/AC1063</f>
        <v>0.0889663529336527</v>
      </c>
      <c r="AE1063" s="73" t="n">
        <f aca="false">AE1062*(1+M1063)</f>
        <v>18.8119663275079</v>
      </c>
      <c r="AF1063" s="73" t="n">
        <f aca="false">MAX(AF1062,AE1063)</f>
        <v>20.8041745814525</v>
      </c>
      <c r="AG1063" s="70" t="n">
        <f aca="false">1-AE1063/AF1063</f>
        <v>0.0957600238425558</v>
      </c>
      <c r="AH1063" s="74" t="n">
        <f aca="false">IF(R1063&gt;0,AH1062+1,0)</f>
        <v>28</v>
      </c>
      <c r="AI1063" s="74" t="n">
        <f aca="false">IF(U1063&gt;0,AI1062+1,0)</f>
        <v>28</v>
      </c>
      <c r="AJ1063" s="74" t="n">
        <f aca="false">IF(G1063&gt;0,AJ1062+1,0)</f>
        <v>1</v>
      </c>
      <c r="AK1063" s="74" t="n">
        <f aca="false">IF(G1063&lt;=0,AK1062+1,0)</f>
        <v>0</v>
      </c>
      <c r="AL1063" s="74" t="n">
        <f aca="false">IF(K1063&gt;0,AL1062+1,0)</f>
        <v>1</v>
      </c>
      <c r="AM1063" s="74" t="n">
        <f aca="false">IF(K1063&lt;=0,AM1062+1,0)</f>
        <v>0</v>
      </c>
    </row>
    <row r="1064" customFormat="false" ht="15" hidden="false" customHeight="false" outlineLevel="0" collapsed="false">
      <c r="A1064" s="61" t="n">
        <v>1063</v>
      </c>
      <c r="B1064" s="62" t="n">
        <v>44320.46875</v>
      </c>
      <c r="C1064" s="63" t="n">
        <f aca="false">YEAR(B1064)</f>
        <v>2021</v>
      </c>
      <c r="D1064" s="32" t="s">
        <v>277</v>
      </c>
      <c r="E1064" s="64" t="n">
        <v>14686.25</v>
      </c>
      <c r="F1064" s="65" t="n">
        <v>-0.0044</v>
      </c>
      <c r="G1064" s="66" t="n">
        <v>-64.6195</v>
      </c>
      <c r="H1064" s="67" t="n">
        <f aca="false">E1064+IF(D1064="Long",1,-1)*G1064</f>
        <v>14621.6305</v>
      </c>
      <c r="I1064" s="68" t="n">
        <f aca="false">Assumptions!$B$58</f>
        <v>5.35750011455817</v>
      </c>
      <c r="J1064" s="68" t="n">
        <f aca="false">INDEX(Yearly!$T$5:$T$22,MATCH(C1064,Yearly!$A$5:$A$22,0))</f>
        <v>0.683936184837213</v>
      </c>
      <c r="K1064" s="68" t="n">
        <f aca="false">G1064-I1064-J1064</f>
        <v>-70.6609362993954</v>
      </c>
      <c r="L1064" s="69" t="n">
        <f aca="false">(I1064+J1064)/Assumptions!$B$8</f>
        <v>0.000266389594729711</v>
      </c>
      <c r="M1064" s="70" t="n">
        <f aca="false">F1064-L1064</f>
        <v>-0.00466638959472971</v>
      </c>
      <c r="N1064" s="71" t="n">
        <f aca="false">G1064*Assumptions!$B$7</f>
        <v>-508232.3675</v>
      </c>
      <c r="O1064" s="71" t="n">
        <f aca="false">K1064*Assumptions!$B$7</f>
        <v>-555748.263994745</v>
      </c>
      <c r="P1064" s="68" t="n">
        <f aca="false">P1063+G1064</f>
        <v>25333.57929</v>
      </c>
      <c r="Q1064" s="68" t="n">
        <f aca="false">MAX(Q1063,P1064)</f>
        <v>26740.37998</v>
      </c>
      <c r="R1064" s="68" t="n">
        <f aca="false">Q1064-P1064</f>
        <v>1406.80069</v>
      </c>
      <c r="S1064" s="68" t="n">
        <f aca="false">S1063+K1064</f>
        <v>18850.5481939281</v>
      </c>
      <c r="T1064" s="68" t="n">
        <f aca="false">MAX(T1063,S1064)</f>
        <v>20432.5505366105</v>
      </c>
      <c r="U1064" s="68" t="n">
        <f aca="false">T1064-S1064</f>
        <v>1582.00234268246</v>
      </c>
      <c r="V1064" s="70" t="n">
        <f aca="false">V1063+F1064</f>
        <v>3.39240000000001</v>
      </c>
      <c r="W1064" s="70" t="n">
        <f aca="false">MAX(W1063,V1064)</f>
        <v>3.48880000000001</v>
      </c>
      <c r="X1064" s="70" t="n">
        <f aca="false">W1064-V1064</f>
        <v>0.0964000000000005</v>
      </c>
      <c r="Y1064" s="70" t="n">
        <f aca="false">Y1063+M1064</f>
        <v>3.10653883376118</v>
      </c>
      <c r="Z1064" s="70" t="n">
        <f aca="false">MAX(Z1063,Y1064)</f>
        <v>3.21066413200834</v>
      </c>
      <c r="AA1064" s="70" t="n">
        <f aca="false">Z1064-Y1064</f>
        <v>0.104125298247162</v>
      </c>
      <c r="AB1064" s="72" t="n">
        <f aca="false">AB1063*(1+F1064)</f>
        <v>24.9003223256301</v>
      </c>
      <c r="AC1064" s="73" t="n">
        <f aca="false">MAX(AC1063,AB1064)</f>
        <v>27.4527379149201</v>
      </c>
      <c r="AD1064" s="70" t="n">
        <f aca="false">1-AB1064/AC1064</f>
        <v>0.0929749009807447</v>
      </c>
      <c r="AE1064" s="73" t="n">
        <f aca="false">AE1063*(1+M1064)</f>
        <v>18.7241823635808</v>
      </c>
      <c r="AF1064" s="73" t="n">
        <f aca="false">MAX(AF1063,AE1064)</f>
        <v>20.8041745814525</v>
      </c>
      <c r="AG1064" s="70" t="n">
        <f aca="false">1-AE1064/AF1064</f>
        <v>0.0999795598584355</v>
      </c>
      <c r="AH1064" s="74" t="n">
        <f aca="false">IF(R1064&gt;0,AH1063+1,0)</f>
        <v>29</v>
      </c>
      <c r="AI1064" s="74" t="n">
        <f aca="false">IF(U1064&gt;0,AI1063+1,0)</f>
        <v>29</v>
      </c>
      <c r="AJ1064" s="74" t="n">
        <f aca="false">IF(G1064&gt;0,AJ1063+1,0)</f>
        <v>0</v>
      </c>
      <c r="AK1064" s="74" t="n">
        <f aca="false">IF(G1064&lt;=0,AK1063+1,0)</f>
        <v>1</v>
      </c>
      <c r="AL1064" s="74" t="n">
        <f aca="false">IF(K1064&gt;0,AL1063+1,0)</f>
        <v>0</v>
      </c>
      <c r="AM1064" s="74" t="n">
        <f aca="false">IF(K1064&lt;=0,AM1063+1,0)</f>
        <v>1</v>
      </c>
    </row>
    <row r="1065" customFormat="false" ht="15" hidden="false" customHeight="false" outlineLevel="0" collapsed="false">
      <c r="A1065" s="61" t="n">
        <v>1064</v>
      </c>
      <c r="B1065" s="62" t="n">
        <v>44322.3854166667</v>
      </c>
      <c r="C1065" s="63" t="n">
        <f aca="false">YEAR(B1065)</f>
        <v>2021</v>
      </c>
      <c r="D1065" s="32" t="s">
        <v>277</v>
      </c>
      <c r="E1065" s="64" t="n">
        <v>14668.6</v>
      </c>
      <c r="F1065" s="65" t="n">
        <v>0.0106</v>
      </c>
      <c r="G1065" s="66" t="n">
        <v>155.48716</v>
      </c>
      <c r="H1065" s="67" t="n">
        <f aca="false">E1065+IF(D1065="Long",1,-1)*G1065</f>
        <v>14824.08716</v>
      </c>
      <c r="I1065" s="68" t="n">
        <f aca="false">Assumptions!$B$58</f>
        <v>5.35750011455817</v>
      </c>
      <c r="J1065" s="68" t="n">
        <f aca="false">INDEX(Yearly!$T$5:$T$22,MATCH(C1065,Yearly!$A$5:$A$22,0))</f>
        <v>0.683936184837213</v>
      </c>
      <c r="K1065" s="68" t="n">
        <f aca="false">G1065-I1065-J1065</f>
        <v>149.445723700605</v>
      </c>
      <c r="L1065" s="69" t="n">
        <f aca="false">(I1065+J1065)/Assumptions!$B$8</f>
        <v>0.000266389594729711</v>
      </c>
      <c r="M1065" s="70" t="n">
        <f aca="false">F1065-L1065</f>
        <v>0.0103336104052703</v>
      </c>
      <c r="N1065" s="71" t="n">
        <f aca="false">G1065*Assumptions!$B$7</f>
        <v>1222906.5134</v>
      </c>
      <c r="O1065" s="71" t="n">
        <f aca="false">K1065*Assumptions!$B$7</f>
        <v>1175390.61690526</v>
      </c>
      <c r="P1065" s="68" t="n">
        <f aca="false">P1064+G1065</f>
        <v>25489.06645</v>
      </c>
      <c r="Q1065" s="68" t="n">
        <f aca="false">MAX(Q1064,P1065)</f>
        <v>26740.37998</v>
      </c>
      <c r="R1065" s="68" t="n">
        <f aca="false">Q1065-P1065</f>
        <v>1251.31353</v>
      </c>
      <c r="S1065" s="68" t="n">
        <f aca="false">S1064+K1065</f>
        <v>18999.9939176287</v>
      </c>
      <c r="T1065" s="68" t="n">
        <f aca="false">MAX(T1064,S1065)</f>
        <v>20432.5505366105</v>
      </c>
      <c r="U1065" s="68" t="n">
        <f aca="false">T1065-S1065</f>
        <v>1432.55661898186</v>
      </c>
      <c r="V1065" s="70" t="n">
        <f aca="false">V1064+F1065</f>
        <v>3.40300000000001</v>
      </c>
      <c r="W1065" s="70" t="n">
        <f aca="false">MAX(W1064,V1065)</f>
        <v>3.48880000000001</v>
      </c>
      <c r="X1065" s="70" t="n">
        <f aca="false">W1065-V1065</f>
        <v>0.0858000000000003</v>
      </c>
      <c r="Y1065" s="70" t="n">
        <f aca="false">Y1064+M1065</f>
        <v>3.11687244416645</v>
      </c>
      <c r="Z1065" s="70" t="n">
        <f aca="false">MAX(Z1064,Y1065)</f>
        <v>3.21066413200834</v>
      </c>
      <c r="AA1065" s="70" t="n">
        <f aca="false">Z1065-Y1065</f>
        <v>0.0937916878418914</v>
      </c>
      <c r="AB1065" s="72" t="n">
        <f aca="false">AB1064*(1+F1065)</f>
        <v>25.1642657422817</v>
      </c>
      <c r="AC1065" s="73" t="n">
        <f aca="false">MAX(AC1064,AB1065)</f>
        <v>27.4527379149201</v>
      </c>
      <c r="AD1065" s="70" t="n">
        <f aca="false">1-AB1065/AC1065</f>
        <v>0.0833604349311405</v>
      </c>
      <c r="AE1065" s="73" t="n">
        <f aca="false">AE1064*(1+M1065)</f>
        <v>18.9176707692833</v>
      </c>
      <c r="AF1065" s="73" t="n">
        <f aca="false">MAX(AF1064,AE1065)</f>
        <v>20.8041745814525</v>
      </c>
      <c r="AG1065" s="70" t="n">
        <f aca="false">1-AE1065/AF1065</f>
        <v>0.0906790992732329</v>
      </c>
      <c r="AH1065" s="74" t="n">
        <f aca="false">IF(R1065&gt;0,AH1064+1,0)</f>
        <v>30</v>
      </c>
      <c r="AI1065" s="74" t="n">
        <f aca="false">IF(U1065&gt;0,AI1064+1,0)</f>
        <v>30</v>
      </c>
      <c r="AJ1065" s="74" t="n">
        <f aca="false">IF(G1065&gt;0,AJ1064+1,0)</f>
        <v>1</v>
      </c>
      <c r="AK1065" s="74" t="n">
        <f aca="false">IF(G1065&lt;=0,AK1064+1,0)</f>
        <v>0</v>
      </c>
      <c r="AL1065" s="74" t="n">
        <f aca="false">IF(K1065&gt;0,AL1064+1,0)</f>
        <v>1</v>
      </c>
      <c r="AM1065" s="74" t="n">
        <f aca="false">IF(K1065&lt;=0,AM1064+1,0)</f>
        <v>0</v>
      </c>
    </row>
    <row r="1066" customFormat="false" ht="15" hidden="false" customHeight="false" outlineLevel="0" collapsed="false">
      <c r="A1066" s="61" t="n">
        <v>1065</v>
      </c>
      <c r="B1066" s="62" t="n">
        <v>44327.5055555556</v>
      </c>
      <c r="C1066" s="63" t="n">
        <f aca="false">YEAR(B1066)</f>
        <v>2021</v>
      </c>
      <c r="D1066" s="32" t="s">
        <v>277</v>
      </c>
      <c r="E1066" s="64" t="n">
        <v>14879.15</v>
      </c>
      <c r="F1066" s="65" t="n">
        <v>-0.0074</v>
      </c>
      <c r="G1066" s="66" t="n">
        <v>-110.10571</v>
      </c>
      <c r="H1066" s="67" t="n">
        <f aca="false">E1066+IF(D1066="Long",1,-1)*G1066</f>
        <v>14769.04429</v>
      </c>
      <c r="I1066" s="68" t="n">
        <f aca="false">Assumptions!$B$58</f>
        <v>5.35750011455817</v>
      </c>
      <c r="J1066" s="68" t="n">
        <f aca="false">INDEX(Yearly!$T$5:$T$22,MATCH(C1066,Yearly!$A$5:$A$22,0))</f>
        <v>0.683936184837213</v>
      </c>
      <c r="K1066" s="68" t="n">
        <f aca="false">G1066-I1066-J1066</f>
        <v>-116.147146299395</v>
      </c>
      <c r="L1066" s="69" t="n">
        <f aca="false">(I1066+J1066)/Assumptions!$B$8</f>
        <v>0.000266389594729711</v>
      </c>
      <c r="M1066" s="70" t="n">
        <f aca="false">F1066-L1066</f>
        <v>-0.00766638959472971</v>
      </c>
      <c r="N1066" s="71" t="n">
        <f aca="false">G1066*Assumptions!$B$7</f>
        <v>-865981.40915</v>
      </c>
      <c r="O1066" s="71" t="n">
        <f aca="false">K1066*Assumptions!$B$7</f>
        <v>-913497.305644745</v>
      </c>
      <c r="P1066" s="68" t="n">
        <f aca="false">P1065+G1066</f>
        <v>25378.96074</v>
      </c>
      <c r="Q1066" s="68" t="n">
        <f aca="false">MAX(Q1065,P1066)</f>
        <v>26740.37998</v>
      </c>
      <c r="R1066" s="68" t="n">
        <f aca="false">Q1066-P1066</f>
        <v>1361.41924</v>
      </c>
      <c r="S1066" s="68" t="n">
        <f aca="false">S1065+K1066</f>
        <v>18883.8467713293</v>
      </c>
      <c r="T1066" s="68" t="n">
        <f aca="false">MAX(T1065,S1066)</f>
        <v>20432.5505366105</v>
      </c>
      <c r="U1066" s="68" t="n">
        <f aca="false">T1066-S1066</f>
        <v>1548.70376528125</v>
      </c>
      <c r="V1066" s="70" t="n">
        <f aca="false">V1065+F1066</f>
        <v>3.39560000000001</v>
      </c>
      <c r="W1066" s="70" t="n">
        <f aca="false">MAX(W1065,V1066)</f>
        <v>3.48880000000001</v>
      </c>
      <c r="X1066" s="70" t="n">
        <f aca="false">W1066-V1066</f>
        <v>0.0932000000000004</v>
      </c>
      <c r="Y1066" s="70" t="n">
        <f aca="false">Y1065+M1066</f>
        <v>3.10920605457172</v>
      </c>
      <c r="Z1066" s="70" t="n">
        <f aca="false">MAX(Z1065,Y1066)</f>
        <v>3.21066413200834</v>
      </c>
      <c r="AA1066" s="70" t="n">
        <f aca="false">Z1066-Y1066</f>
        <v>0.101458077436621</v>
      </c>
      <c r="AB1066" s="72" t="n">
        <f aca="false">AB1065*(1+F1066)</f>
        <v>24.9780501757888</v>
      </c>
      <c r="AC1066" s="73" t="n">
        <f aca="false">MAX(AC1065,AB1066)</f>
        <v>27.4527379149201</v>
      </c>
      <c r="AD1066" s="70" t="n">
        <f aca="false">1-AB1066/AC1066</f>
        <v>0.0901435677126501</v>
      </c>
      <c r="AE1066" s="73" t="n">
        <f aca="false">AE1065*(1+M1066)</f>
        <v>18.7726405349411</v>
      </c>
      <c r="AF1066" s="73" t="n">
        <f aca="false">MAX(AF1065,AE1066)</f>
        <v>20.8041745814525</v>
      </c>
      <c r="AG1066" s="70" t="n">
        <f aca="false">1-AE1066/AF1066</f>
        <v>0.0976503075648348</v>
      </c>
      <c r="AH1066" s="74" t="n">
        <f aca="false">IF(R1066&gt;0,AH1065+1,0)</f>
        <v>31</v>
      </c>
      <c r="AI1066" s="74" t="n">
        <f aca="false">IF(U1066&gt;0,AI1065+1,0)</f>
        <v>31</v>
      </c>
      <c r="AJ1066" s="74" t="n">
        <f aca="false">IF(G1066&gt;0,AJ1065+1,0)</f>
        <v>0</v>
      </c>
      <c r="AK1066" s="74" t="n">
        <f aca="false">IF(G1066&lt;=0,AK1065+1,0)</f>
        <v>1</v>
      </c>
      <c r="AL1066" s="74" t="n">
        <f aca="false">IF(K1066&gt;0,AL1065+1,0)</f>
        <v>0</v>
      </c>
      <c r="AM1066" s="74" t="n">
        <f aca="false">IF(K1066&lt;=0,AM1065+1,0)</f>
        <v>1</v>
      </c>
    </row>
    <row r="1067" customFormat="false" ht="15" hidden="false" customHeight="false" outlineLevel="0" collapsed="false">
      <c r="A1067" s="61" t="n">
        <v>1066</v>
      </c>
      <c r="B1067" s="62" t="n">
        <v>44333.40625</v>
      </c>
      <c r="C1067" s="63" t="n">
        <f aca="false">YEAR(B1067)</f>
        <v>2021</v>
      </c>
      <c r="D1067" s="32" t="s">
        <v>277</v>
      </c>
      <c r="E1067" s="64" t="n">
        <v>14768.2</v>
      </c>
      <c r="F1067" s="65" t="n">
        <v>0.0118</v>
      </c>
      <c r="G1067" s="66" t="n">
        <v>174.26476</v>
      </c>
      <c r="H1067" s="67" t="n">
        <f aca="false">E1067+IF(D1067="Long",1,-1)*G1067</f>
        <v>14942.46476</v>
      </c>
      <c r="I1067" s="68" t="n">
        <f aca="false">Assumptions!$B$58</f>
        <v>5.35750011455817</v>
      </c>
      <c r="J1067" s="68" t="n">
        <f aca="false">INDEX(Yearly!$T$5:$T$22,MATCH(C1067,Yearly!$A$5:$A$22,0))</f>
        <v>0.683936184837213</v>
      </c>
      <c r="K1067" s="68" t="n">
        <f aca="false">G1067-I1067-J1067</f>
        <v>168.223323700605</v>
      </c>
      <c r="L1067" s="69" t="n">
        <f aca="false">(I1067+J1067)/Assumptions!$B$8</f>
        <v>0.000266389594729711</v>
      </c>
      <c r="M1067" s="70" t="n">
        <f aca="false">F1067-L1067</f>
        <v>0.0115336104052703</v>
      </c>
      <c r="N1067" s="71" t="n">
        <f aca="false">G1067*Assumptions!$B$7</f>
        <v>1370592.3374</v>
      </c>
      <c r="O1067" s="71" t="n">
        <f aca="false">K1067*Assumptions!$B$7</f>
        <v>1323076.44090526</v>
      </c>
      <c r="P1067" s="68" t="n">
        <f aca="false">P1066+G1067</f>
        <v>25553.2255</v>
      </c>
      <c r="Q1067" s="68" t="n">
        <f aca="false">MAX(Q1066,P1067)</f>
        <v>26740.37998</v>
      </c>
      <c r="R1067" s="68" t="n">
        <f aca="false">Q1067-P1067</f>
        <v>1187.15448</v>
      </c>
      <c r="S1067" s="68" t="n">
        <f aca="false">S1066+K1067</f>
        <v>19052.0700950299</v>
      </c>
      <c r="T1067" s="68" t="n">
        <f aca="false">MAX(T1066,S1067)</f>
        <v>20432.5505366105</v>
      </c>
      <c r="U1067" s="68" t="n">
        <f aca="false">T1067-S1067</f>
        <v>1380.48044158065</v>
      </c>
      <c r="V1067" s="70" t="n">
        <f aca="false">V1066+F1067</f>
        <v>3.40740000000001</v>
      </c>
      <c r="W1067" s="70" t="n">
        <f aca="false">MAX(W1066,V1067)</f>
        <v>3.48880000000001</v>
      </c>
      <c r="X1067" s="70" t="n">
        <f aca="false">W1067-V1067</f>
        <v>0.0814000000000004</v>
      </c>
      <c r="Y1067" s="70" t="n">
        <f aca="false">Y1066+M1067</f>
        <v>3.12073966497699</v>
      </c>
      <c r="Z1067" s="70" t="n">
        <f aca="false">MAX(Z1066,Y1067)</f>
        <v>3.21066413200834</v>
      </c>
      <c r="AA1067" s="70" t="n">
        <f aca="false">Z1067-Y1067</f>
        <v>0.0899244670313508</v>
      </c>
      <c r="AB1067" s="72" t="n">
        <f aca="false">AB1066*(1+F1067)</f>
        <v>25.2727911678632</v>
      </c>
      <c r="AC1067" s="73" t="n">
        <f aca="false">MAX(AC1066,AB1067)</f>
        <v>27.4527379149201</v>
      </c>
      <c r="AD1067" s="70" t="n">
        <f aca="false">1-AB1067/AC1067</f>
        <v>0.0794072618116593</v>
      </c>
      <c r="AE1067" s="73" t="n">
        <f aca="false">AE1066*(1+M1067)</f>
        <v>18.9891568571493</v>
      </c>
      <c r="AF1067" s="73" t="n">
        <f aca="false">MAX(AF1066,AE1067)</f>
        <v>20.8041745814525</v>
      </c>
      <c r="AG1067" s="70" t="n">
        <f aca="false">1-AE1067/AF1067</f>
        <v>0.0872429577629721</v>
      </c>
      <c r="AH1067" s="74" t="n">
        <f aca="false">IF(R1067&gt;0,AH1066+1,0)</f>
        <v>32</v>
      </c>
      <c r="AI1067" s="74" t="n">
        <f aca="false">IF(U1067&gt;0,AI1066+1,0)</f>
        <v>32</v>
      </c>
      <c r="AJ1067" s="74" t="n">
        <f aca="false">IF(G1067&gt;0,AJ1066+1,0)</f>
        <v>1</v>
      </c>
      <c r="AK1067" s="74" t="n">
        <f aca="false">IF(G1067&lt;=0,AK1066+1,0)</f>
        <v>0</v>
      </c>
      <c r="AL1067" s="74" t="n">
        <f aca="false">IF(K1067&gt;0,AL1066+1,0)</f>
        <v>1</v>
      </c>
      <c r="AM1067" s="74" t="n">
        <f aca="false">IF(K1067&lt;=0,AM1066+1,0)</f>
        <v>0</v>
      </c>
    </row>
    <row r="1068" customFormat="false" ht="15" hidden="false" customHeight="false" outlineLevel="0" collapsed="false">
      <c r="A1068" s="61" t="n">
        <v>1067</v>
      </c>
      <c r="B1068" s="62" t="n">
        <v>44337.40625</v>
      </c>
      <c r="C1068" s="63" t="n">
        <f aca="false">YEAR(B1068)</f>
        <v>2021</v>
      </c>
      <c r="D1068" s="32" t="s">
        <v>277</v>
      </c>
      <c r="E1068" s="64" t="n">
        <v>15040.65</v>
      </c>
      <c r="F1068" s="65" t="n">
        <v>0.0412</v>
      </c>
      <c r="G1068" s="66" t="n">
        <v>619.67478</v>
      </c>
      <c r="H1068" s="67" t="n">
        <f aca="false">E1068+IF(D1068="Long",1,-1)*G1068</f>
        <v>15660.32478</v>
      </c>
      <c r="I1068" s="68" t="n">
        <f aca="false">Assumptions!$B$58</f>
        <v>5.35750011455817</v>
      </c>
      <c r="J1068" s="68" t="n">
        <f aca="false">INDEX(Yearly!$T$5:$T$22,MATCH(C1068,Yearly!$A$5:$A$22,0))</f>
        <v>0.683936184837213</v>
      </c>
      <c r="K1068" s="68" t="n">
        <f aca="false">G1068-I1068-J1068</f>
        <v>613.633343700605</v>
      </c>
      <c r="L1068" s="69" t="n">
        <f aca="false">(I1068+J1068)/Assumptions!$B$8</f>
        <v>0.000266389594729711</v>
      </c>
      <c r="M1068" s="70" t="n">
        <f aca="false">F1068-L1068</f>
        <v>0.0409336104052703</v>
      </c>
      <c r="N1068" s="71" t="n">
        <f aca="false">G1068*Assumptions!$B$7</f>
        <v>4873742.1447</v>
      </c>
      <c r="O1068" s="71" t="n">
        <f aca="false">K1068*Assumptions!$B$7</f>
        <v>4826226.24820526</v>
      </c>
      <c r="P1068" s="68" t="n">
        <f aca="false">P1067+G1068</f>
        <v>26172.90028</v>
      </c>
      <c r="Q1068" s="68" t="n">
        <f aca="false">MAX(Q1067,P1068)</f>
        <v>26740.37998</v>
      </c>
      <c r="R1068" s="68" t="n">
        <f aca="false">Q1068-P1068</f>
        <v>567.4797</v>
      </c>
      <c r="S1068" s="68" t="n">
        <f aca="false">S1067+K1068</f>
        <v>19665.7034387305</v>
      </c>
      <c r="T1068" s="68" t="n">
        <f aca="false">MAX(T1067,S1068)</f>
        <v>20432.5505366105</v>
      </c>
      <c r="U1068" s="68" t="n">
        <f aca="false">T1068-S1068</f>
        <v>766.847097880043</v>
      </c>
      <c r="V1068" s="70" t="n">
        <f aca="false">V1067+F1068</f>
        <v>3.44860000000001</v>
      </c>
      <c r="W1068" s="70" t="n">
        <f aca="false">MAX(W1067,V1068)</f>
        <v>3.48880000000001</v>
      </c>
      <c r="X1068" s="70" t="n">
        <f aca="false">W1068-V1068</f>
        <v>0.0402000000000005</v>
      </c>
      <c r="Y1068" s="70" t="n">
        <f aca="false">Y1067+M1068</f>
        <v>3.16167327538226</v>
      </c>
      <c r="Z1068" s="70" t="n">
        <f aca="false">MAX(Z1067,Y1068)</f>
        <v>3.21066413200834</v>
      </c>
      <c r="AA1068" s="70" t="n">
        <f aca="false">Z1068-Y1068</f>
        <v>0.0489908566260806</v>
      </c>
      <c r="AB1068" s="72" t="n">
        <f aca="false">AB1067*(1+F1068)</f>
        <v>26.3140301639791</v>
      </c>
      <c r="AC1068" s="73" t="n">
        <f aca="false">MAX(AC1067,AB1068)</f>
        <v>27.4527379149201</v>
      </c>
      <c r="AD1068" s="70" t="n">
        <f aca="false">1-AB1068/AC1068</f>
        <v>0.0414788409982997</v>
      </c>
      <c r="AE1068" s="73" t="n">
        <f aca="false">AE1067*(1+M1068)</f>
        <v>19.7664516058644</v>
      </c>
      <c r="AF1068" s="73" t="n">
        <f aca="false">MAX(AF1067,AE1068)</f>
        <v>20.8041745814525</v>
      </c>
      <c r="AG1068" s="70" t="n">
        <f aca="false">1-AE1068/AF1068</f>
        <v>0.0498805166013748</v>
      </c>
      <c r="AH1068" s="74" t="n">
        <f aca="false">IF(R1068&gt;0,AH1067+1,0)</f>
        <v>33</v>
      </c>
      <c r="AI1068" s="74" t="n">
        <f aca="false">IF(U1068&gt;0,AI1067+1,0)</f>
        <v>33</v>
      </c>
      <c r="AJ1068" s="74" t="n">
        <f aca="false">IF(G1068&gt;0,AJ1067+1,0)</f>
        <v>2</v>
      </c>
      <c r="AK1068" s="74" t="n">
        <f aca="false">IF(G1068&lt;=0,AK1067+1,0)</f>
        <v>0</v>
      </c>
      <c r="AL1068" s="74" t="n">
        <f aca="false">IF(K1068&gt;0,AL1067+1,0)</f>
        <v>2</v>
      </c>
      <c r="AM1068" s="74" t="n">
        <f aca="false">IF(K1068&lt;=0,AM1067+1,0)</f>
        <v>0</v>
      </c>
    </row>
    <row r="1069" customFormat="false" ht="15" hidden="false" customHeight="false" outlineLevel="0" collapsed="false">
      <c r="A1069" s="61" t="n">
        <v>1068</v>
      </c>
      <c r="B1069" s="62" t="n">
        <v>44357.4180555556</v>
      </c>
      <c r="C1069" s="63" t="n">
        <f aca="false">YEAR(B1069)</f>
        <v>2021</v>
      </c>
      <c r="D1069" s="32" t="s">
        <v>277</v>
      </c>
      <c r="E1069" s="64" t="n">
        <v>15700.6</v>
      </c>
      <c r="F1069" s="65" t="n">
        <v>-0.0013</v>
      </c>
      <c r="G1069" s="66" t="n">
        <v>-20.41078</v>
      </c>
      <c r="H1069" s="67" t="n">
        <f aca="false">E1069+IF(D1069="Long",1,-1)*G1069</f>
        <v>15680.18922</v>
      </c>
      <c r="I1069" s="68" t="n">
        <f aca="false">Assumptions!$B$58</f>
        <v>5.35750011455817</v>
      </c>
      <c r="J1069" s="68" t="n">
        <f aca="false">INDEX(Yearly!$T$5:$T$22,MATCH(C1069,Yearly!$A$5:$A$22,0))</f>
        <v>0.683936184837213</v>
      </c>
      <c r="K1069" s="68" t="n">
        <f aca="false">G1069-I1069-J1069</f>
        <v>-26.4522162993954</v>
      </c>
      <c r="L1069" s="69" t="n">
        <f aca="false">(I1069+J1069)/Assumptions!$B$8</f>
        <v>0.000266389594729711</v>
      </c>
      <c r="M1069" s="70" t="n">
        <f aca="false">F1069-L1069</f>
        <v>-0.00156638959472971</v>
      </c>
      <c r="N1069" s="71" t="n">
        <f aca="false">G1069*Assumptions!$B$7</f>
        <v>-160530.7847</v>
      </c>
      <c r="O1069" s="71" t="n">
        <f aca="false">K1069*Assumptions!$B$7</f>
        <v>-208046.681194745</v>
      </c>
      <c r="P1069" s="68" t="n">
        <f aca="false">P1068+G1069</f>
        <v>26152.4895</v>
      </c>
      <c r="Q1069" s="68" t="n">
        <f aca="false">MAX(Q1068,P1069)</f>
        <v>26740.37998</v>
      </c>
      <c r="R1069" s="68" t="n">
        <f aca="false">Q1069-P1069</f>
        <v>587.890479999998</v>
      </c>
      <c r="S1069" s="68" t="n">
        <f aca="false">S1068+K1069</f>
        <v>19639.2512224311</v>
      </c>
      <c r="T1069" s="68" t="n">
        <f aca="false">MAX(T1068,S1069)</f>
        <v>20432.5505366105</v>
      </c>
      <c r="U1069" s="68" t="n">
        <f aca="false">T1069-S1069</f>
        <v>793.29931417944</v>
      </c>
      <c r="V1069" s="70" t="n">
        <f aca="false">V1068+F1069</f>
        <v>3.44730000000001</v>
      </c>
      <c r="W1069" s="70" t="n">
        <f aca="false">MAX(W1068,V1069)</f>
        <v>3.48880000000001</v>
      </c>
      <c r="X1069" s="70" t="n">
        <f aca="false">W1069-V1069</f>
        <v>0.0415000000000005</v>
      </c>
      <c r="Y1069" s="70" t="n">
        <f aca="false">Y1068+M1069</f>
        <v>3.16010688578753</v>
      </c>
      <c r="Z1069" s="70" t="n">
        <f aca="false">MAX(Z1068,Y1069)</f>
        <v>3.21066413200834</v>
      </c>
      <c r="AA1069" s="70" t="n">
        <f aca="false">Z1069-Y1069</f>
        <v>0.0505572462208104</v>
      </c>
      <c r="AB1069" s="72" t="n">
        <f aca="false">AB1068*(1+F1069)</f>
        <v>26.2798219247659</v>
      </c>
      <c r="AC1069" s="73" t="n">
        <f aca="false">MAX(AC1068,AB1069)</f>
        <v>27.4527379149201</v>
      </c>
      <c r="AD1069" s="70" t="n">
        <f aca="false">1-AB1069/AC1069</f>
        <v>0.0427249185050018</v>
      </c>
      <c r="AE1069" s="73" t="n">
        <f aca="false">AE1068*(1+M1069)</f>
        <v>19.7354896417443</v>
      </c>
      <c r="AF1069" s="73" t="n">
        <f aca="false">MAX(AF1068,AE1069)</f>
        <v>20.8041745814525</v>
      </c>
      <c r="AG1069" s="70" t="n">
        <f aca="false">1-AE1069/AF1069</f>
        <v>0.0513687738739203</v>
      </c>
      <c r="AH1069" s="74" t="n">
        <f aca="false">IF(R1069&gt;0,AH1068+1,0)</f>
        <v>34</v>
      </c>
      <c r="AI1069" s="74" t="n">
        <f aca="false">IF(U1069&gt;0,AI1068+1,0)</f>
        <v>34</v>
      </c>
      <c r="AJ1069" s="74" t="n">
        <f aca="false">IF(G1069&gt;0,AJ1068+1,0)</f>
        <v>0</v>
      </c>
      <c r="AK1069" s="74" t="n">
        <f aca="false">IF(G1069&lt;=0,AK1068+1,0)</f>
        <v>1</v>
      </c>
      <c r="AL1069" s="74" t="n">
        <f aca="false">IF(K1069&gt;0,AL1068+1,0)</f>
        <v>0</v>
      </c>
      <c r="AM1069" s="74" t="n">
        <f aca="false">IF(K1069&lt;=0,AM1068+1,0)</f>
        <v>1</v>
      </c>
    </row>
    <row r="1070" customFormat="false" ht="15" hidden="false" customHeight="false" outlineLevel="0" collapsed="false">
      <c r="A1070" s="61" t="n">
        <v>1069</v>
      </c>
      <c r="B1070" s="62" t="n">
        <v>44361.53125</v>
      </c>
      <c r="C1070" s="63" t="n">
        <f aca="false">YEAR(B1070)</f>
        <v>2021</v>
      </c>
      <c r="D1070" s="32" t="s">
        <v>277</v>
      </c>
      <c r="E1070" s="64" t="n">
        <v>15736.1</v>
      </c>
      <c r="F1070" s="65" t="n">
        <v>0.003</v>
      </c>
      <c r="G1070" s="66" t="n">
        <v>47.2083</v>
      </c>
      <c r="H1070" s="67" t="n">
        <f aca="false">E1070+IF(D1070="Long",1,-1)*G1070</f>
        <v>15783.3083</v>
      </c>
      <c r="I1070" s="68" t="n">
        <f aca="false">Assumptions!$B$58</f>
        <v>5.35750011455817</v>
      </c>
      <c r="J1070" s="68" t="n">
        <f aca="false">INDEX(Yearly!$T$5:$T$22,MATCH(C1070,Yearly!$A$5:$A$22,0))</f>
        <v>0.683936184837213</v>
      </c>
      <c r="K1070" s="68" t="n">
        <f aca="false">G1070-I1070-J1070</f>
        <v>41.1668637006046</v>
      </c>
      <c r="L1070" s="69" t="n">
        <f aca="false">(I1070+J1070)/Assumptions!$B$8</f>
        <v>0.000266389594729711</v>
      </c>
      <c r="M1070" s="70" t="n">
        <f aca="false">F1070-L1070</f>
        <v>0.00273361040527029</v>
      </c>
      <c r="N1070" s="71" t="n">
        <f aca="false">G1070*Assumptions!$B$7</f>
        <v>371293.2795</v>
      </c>
      <c r="O1070" s="71" t="n">
        <f aca="false">K1070*Assumptions!$B$7</f>
        <v>323777.383005255</v>
      </c>
      <c r="P1070" s="68" t="n">
        <f aca="false">P1069+G1070</f>
        <v>26199.6978</v>
      </c>
      <c r="Q1070" s="68" t="n">
        <f aca="false">MAX(Q1069,P1070)</f>
        <v>26740.37998</v>
      </c>
      <c r="R1070" s="68" t="n">
        <f aca="false">Q1070-P1070</f>
        <v>540.68218</v>
      </c>
      <c r="S1070" s="68" t="n">
        <f aca="false">S1069+K1070</f>
        <v>19680.4180861317</v>
      </c>
      <c r="T1070" s="68" t="n">
        <f aca="false">MAX(T1069,S1070)</f>
        <v>20432.5505366105</v>
      </c>
      <c r="U1070" s="68" t="n">
        <f aca="false">T1070-S1070</f>
        <v>752.132450478835</v>
      </c>
      <c r="V1070" s="70" t="n">
        <f aca="false">V1069+F1070</f>
        <v>3.45030000000001</v>
      </c>
      <c r="W1070" s="70" t="n">
        <f aca="false">MAX(W1069,V1070)</f>
        <v>3.48880000000001</v>
      </c>
      <c r="X1070" s="70" t="n">
        <f aca="false">W1070-V1070</f>
        <v>0.0385000000000004</v>
      </c>
      <c r="Y1070" s="70" t="n">
        <f aca="false">Y1069+M1070</f>
        <v>3.1628404961928</v>
      </c>
      <c r="Z1070" s="70" t="n">
        <f aca="false">MAX(Z1069,Y1070)</f>
        <v>3.21066413200834</v>
      </c>
      <c r="AA1070" s="70" t="n">
        <f aca="false">Z1070-Y1070</f>
        <v>0.0478236358155399</v>
      </c>
      <c r="AB1070" s="72" t="n">
        <f aca="false">AB1069*(1+F1070)</f>
        <v>26.3586613905402</v>
      </c>
      <c r="AC1070" s="73" t="n">
        <f aca="false">MAX(AC1069,AB1070)</f>
        <v>27.4527379149201</v>
      </c>
      <c r="AD1070" s="70" t="n">
        <f aca="false">1-AB1070/AC1070</f>
        <v>0.039853093260517</v>
      </c>
      <c r="AE1070" s="73" t="n">
        <f aca="false">AE1069*(1+M1070)</f>
        <v>19.789438781582</v>
      </c>
      <c r="AF1070" s="73" t="n">
        <f aca="false">MAX(AF1069,AE1070)</f>
        <v>20.8041745814525</v>
      </c>
      <c r="AG1070" s="70" t="n">
        <f aca="false">1-AE1070/AF1070</f>
        <v>0.0487755856834179</v>
      </c>
      <c r="AH1070" s="74" t="n">
        <f aca="false">IF(R1070&gt;0,AH1069+1,0)</f>
        <v>35</v>
      </c>
      <c r="AI1070" s="74" t="n">
        <f aca="false">IF(U1070&gt;0,AI1069+1,0)</f>
        <v>35</v>
      </c>
      <c r="AJ1070" s="74" t="n">
        <f aca="false">IF(G1070&gt;0,AJ1069+1,0)</f>
        <v>1</v>
      </c>
      <c r="AK1070" s="74" t="n">
        <f aca="false">IF(G1070&lt;=0,AK1069+1,0)</f>
        <v>0</v>
      </c>
      <c r="AL1070" s="74" t="n">
        <f aca="false">IF(K1070&gt;0,AL1069+1,0)</f>
        <v>1</v>
      </c>
      <c r="AM1070" s="74" t="n">
        <f aca="false">IF(K1070&lt;=0,AM1069+1,0)</f>
        <v>0</v>
      </c>
    </row>
    <row r="1071" customFormat="false" ht="15" hidden="false" customHeight="false" outlineLevel="0" collapsed="false">
      <c r="A1071" s="61" t="n">
        <v>1070</v>
      </c>
      <c r="B1071" s="62" t="n">
        <v>44363.5854166667</v>
      </c>
      <c r="C1071" s="63" t="n">
        <f aca="false">YEAR(B1071)</f>
        <v>2021</v>
      </c>
      <c r="D1071" s="32" t="s">
        <v>277</v>
      </c>
      <c r="E1071" s="64" t="n">
        <v>15806.1</v>
      </c>
      <c r="F1071" s="65" t="n">
        <v>-0.002</v>
      </c>
      <c r="G1071" s="66" t="n">
        <v>-31.6122</v>
      </c>
      <c r="H1071" s="67" t="n">
        <f aca="false">E1071+IF(D1071="Long",1,-1)*G1071</f>
        <v>15774.4878</v>
      </c>
      <c r="I1071" s="68" t="n">
        <f aca="false">Assumptions!$B$58</f>
        <v>5.35750011455817</v>
      </c>
      <c r="J1071" s="68" t="n">
        <f aca="false">INDEX(Yearly!$T$5:$T$22,MATCH(C1071,Yearly!$A$5:$A$22,0))</f>
        <v>0.683936184837213</v>
      </c>
      <c r="K1071" s="68" t="n">
        <f aca="false">G1071-I1071-J1071</f>
        <v>-37.6536362993954</v>
      </c>
      <c r="L1071" s="69" t="n">
        <f aca="false">(I1071+J1071)/Assumptions!$B$8</f>
        <v>0.000266389594729711</v>
      </c>
      <c r="M1071" s="70" t="n">
        <f aca="false">F1071-L1071</f>
        <v>-0.00226638959472971</v>
      </c>
      <c r="N1071" s="71" t="n">
        <f aca="false">G1071*Assumptions!$B$7</f>
        <v>-248629.953</v>
      </c>
      <c r="O1071" s="71" t="n">
        <f aca="false">K1071*Assumptions!$B$7</f>
        <v>-296145.849494745</v>
      </c>
      <c r="P1071" s="68" t="n">
        <f aca="false">P1070+G1071</f>
        <v>26168.0856</v>
      </c>
      <c r="Q1071" s="68" t="n">
        <f aca="false">MAX(Q1070,P1071)</f>
        <v>26740.37998</v>
      </c>
      <c r="R1071" s="68" t="n">
        <f aca="false">Q1071-P1071</f>
        <v>572.294379999999</v>
      </c>
      <c r="S1071" s="68" t="n">
        <f aca="false">S1070+K1071</f>
        <v>19642.7644498323</v>
      </c>
      <c r="T1071" s="68" t="n">
        <f aca="false">MAX(T1070,S1071)</f>
        <v>20432.5505366105</v>
      </c>
      <c r="U1071" s="68" t="n">
        <f aca="false">T1071-S1071</f>
        <v>789.786086778229</v>
      </c>
      <c r="V1071" s="70" t="n">
        <f aca="false">V1070+F1071</f>
        <v>3.44830000000001</v>
      </c>
      <c r="W1071" s="70" t="n">
        <f aca="false">MAX(W1070,V1071)</f>
        <v>3.48880000000001</v>
      </c>
      <c r="X1071" s="70" t="n">
        <f aca="false">W1071-V1071</f>
        <v>0.0405000000000002</v>
      </c>
      <c r="Y1071" s="70" t="n">
        <f aca="false">Y1070+M1071</f>
        <v>3.16057410659807</v>
      </c>
      <c r="Z1071" s="70" t="n">
        <f aca="false">MAX(Z1070,Y1071)</f>
        <v>3.21066413200834</v>
      </c>
      <c r="AA1071" s="70" t="n">
        <f aca="false">Z1071-Y1071</f>
        <v>0.0500900254102699</v>
      </c>
      <c r="AB1071" s="72" t="n">
        <f aca="false">AB1070*(1+F1071)</f>
        <v>26.3059440677592</v>
      </c>
      <c r="AC1071" s="73" t="n">
        <f aca="false">MAX(AC1070,AB1071)</f>
        <v>27.4527379149201</v>
      </c>
      <c r="AD1071" s="70" t="n">
        <f aca="false">1-AB1071/AC1071</f>
        <v>0.041773387073996</v>
      </c>
      <c r="AE1071" s="73" t="n">
        <f aca="false">AE1070*(1+M1071)</f>
        <v>19.7445882034419</v>
      </c>
      <c r="AF1071" s="73" t="n">
        <f aca="false">MAX(AF1070,AE1071)</f>
        <v>20.8041745814525</v>
      </c>
      <c r="AG1071" s="70" t="n">
        <f aca="false">1-AE1071/AF1071</f>
        <v>0.0509314307982778</v>
      </c>
      <c r="AH1071" s="74" t="n">
        <f aca="false">IF(R1071&gt;0,AH1070+1,0)</f>
        <v>36</v>
      </c>
      <c r="AI1071" s="74" t="n">
        <f aca="false">IF(U1071&gt;0,AI1070+1,0)</f>
        <v>36</v>
      </c>
      <c r="AJ1071" s="74" t="n">
        <f aca="false">IF(G1071&gt;0,AJ1070+1,0)</f>
        <v>0</v>
      </c>
      <c r="AK1071" s="74" t="n">
        <f aca="false">IF(G1071&lt;=0,AK1070+1,0)</f>
        <v>1</v>
      </c>
      <c r="AL1071" s="74" t="n">
        <f aca="false">IF(K1071&gt;0,AL1070+1,0)</f>
        <v>0</v>
      </c>
      <c r="AM1071" s="74" t="n">
        <f aca="false">IF(K1071&lt;=0,AM1070+1,0)</f>
        <v>1</v>
      </c>
    </row>
    <row r="1072" customFormat="false" ht="15" hidden="false" customHeight="false" outlineLevel="0" collapsed="false">
      <c r="A1072" s="61" t="n">
        <v>1071</v>
      </c>
      <c r="B1072" s="62" t="n">
        <v>44368.3854166667</v>
      </c>
      <c r="C1072" s="63" t="n">
        <f aca="false">YEAR(B1072)</f>
        <v>2021</v>
      </c>
      <c r="D1072" s="32" t="s">
        <v>277</v>
      </c>
      <c r="E1072" s="64" t="n">
        <v>15533.1</v>
      </c>
      <c r="F1072" s="65" t="n">
        <v>0.0032</v>
      </c>
      <c r="G1072" s="66" t="n">
        <v>49.70592</v>
      </c>
      <c r="H1072" s="67" t="n">
        <f aca="false">E1072+IF(D1072="Long",1,-1)*G1072</f>
        <v>15582.80592</v>
      </c>
      <c r="I1072" s="68" t="n">
        <f aca="false">Assumptions!$B$58</f>
        <v>5.35750011455817</v>
      </c>
      <c r="J1072" s="68" t="n">
        <f aca="false">INDEX(Yearly!$T$5:$T$22,MATCH(C1072,Yearly!$A$5:$A$22,0))</f>
        <v>0.683936184837213</v>
      </c>
      <c r="K1072" s="68" t="n">
        <f aca="false">G1072-I1072-J1072</f>
        <v>43.6644837006046</v>
      </c>
      <c r="L1072" s="69" t="n">
        <f aca="false">(I1072+J1072)/Assumptions!$B$8</f>
        <v>0.000266389594729711</v>
      </c>
      <c r="M1072" s="70" t="n">
        <f aca="false">F1072-L1072</f>
        <v>0.00293361040527029</v>
      </c>
      <c r="N1072" s="71" t="n">
        <f aca="false">G1072*Assumptions!$B$7</f>
        <v>390937.0608</v>
      </c>
      <c r="O1072" s="71" t="n">
        <f aca="false">K1072*Assumptions!$B$7</f>
        <v>343421.164305255</v>
      </c>
      <c r="P1072" s="68" t="n">
        <f aca="false">P1071+G1072</f>
        <v>26217.79152</v>
      </c>
      <c r="Q1072" s="68" t="n">
        <f aca="false">MAX(Q1071,P1072)</f>
        <v>26740.37998</v>
      </c>
      <c r="R1072" s="68" t="n">
        <f aca="false">Q1072-P1072</f>
        <v>522.588459999999</v>
      </c>
      <c r="S1072" s="68" t="n">
        <f aca="false">S1071+K1072</f>
        <v>19686.4289335329</v>
      </c>
      <c r="T1072" s="68" t="n">
        <f aca="false">MAX(T1071,S1072)</f>
        <v>20432.5505366105</v>
      </c>
      <c r="U1072" s="68" t="n">
        <f aca="false">T1072-S1072</f>
        <v>746.121603077623</v>
      </c>
      <c r="V1072" s="70" t="n">
        <f aca="false">V1071+F1072</f>
        <v>3.45150000000001</v>
      </c>
      <c r="W1072" s="70" t="n">
        <f aca="false">MAX(W1071,V1072)</f>
        <v>3.48880000000001</v>
      </c>
      <c r="X1072" s="70" t="n">
        <f aca="false">W1072-V1072</f>
        <v>0.0373000000000001</v>
      </c>
      <c r="Y1072" s="70" t="n">
        <f aca="false">Y1071+M1072</f>
        <v>3.16350771700334</v>
      </c>
      <c r="Z1072" s="70" t="n">
        <f aca="false">MAX(Z1071,Y1072)</f>
        <v>3.21066413200834</v>
      </c>
      <c r="AA1072" s="70" t="n">
        <f aca="false">Z1072-Y1072</f>
        <v>0.0471564150049995</v>
      </c>
      <c r="AB1072" s="72" t="n">
        <f aca="false">AB1071*(1+F1072)</f>
        <v>26.390123088776</v>
      </c>
      <c r="AC1072" s="73" t="n">
        <f aca="false">MAX(AC1071,AB1072)</f>
        <v>27.4527379149201</v>
      </c>
      <c r="AD1072" s="70" t="n">
        <f aca="false">1-AB1072/AC1072</f>
        <v>0.0387070619126326</v>
      </c>
      <c r="AE1072" s="73" t="n">
        <f aca="false">AE1071*(1+M1072)</f>
        <v>19.8025111328433</v>
      </c>
      <c r="AF1072" s="73" t="n">
        <f aca="false">MAX(AF1071,AE1072)</f>
        <v>20.8041745814525</v>
      </c>
      <c r="AG1072" s="70" t="n">
        <f aca="false">1-AE1072/AF1072</f>
        <v>0.0481472333683527</v>
      </c>
      <c r="AH1072" s="74" t="n">
        <f aca="false">IF(R1072&gt;0,AH1071+1,0)</f>
        <v>37</v>
      </c>
      <c r="AI1072" s="74" t="n">
        <f aca="false">IF(U1072&gt;0,AI1071+1,0)</f>
        <v>37</v>
      </c>
      <c r="AJ1072" s="74" t="n">
        <f aca="false">IF(G1072&gt;0,AJ1071+1,0)</f>
        <v>1</v>
      </c>
      <c r="AK1072" s="74" t="n">
        <f aca="false">IF(G1072&lt;=0,AK1071+1,0)</f>
        <v>0</v>
      </c>
      <c r="AL1072" s="74" t="n">
        <f aca="false">IF(K1072&gt;0,AL1071+1,0)</f>
        <v>1</v>
      </c>
      <c r="AM1072" s="74" t="n">
        <f aca="false">IF(K1072&lt;=0,AM1071+1,0)</f>
        <v>0</v>
      </c>
    </row>
    <row r="1073" customFormat="false" ht="15" hidden="false" customHeight="false" outlineLevel="0" collapsed="false">
      <c r="A1073" s="61" t="n">
        <v>1072</v>
      </c>
      <c r="B1073" s="62" t="n">
        <v>44368.59375</v>
      </c>
      <c r="C1073" s="63" t="n">
        <f aca="false">YEAR(B1073)</f>
        <v>2021</v>
      </c>
      <c r="D1073" s="32" t="s">
        <v>277</v>
      </c>
      <c r="E1073" s="64" t="n">
        <v>15715.75</v>
      </c>
      <c r="F1073" s="65" t="n">
        <v>0.001</v>
      </c>
      <c r="G1073" s="66" t="n">
        <v>15.71575</v>
      </c>
      <c r="H1073" s="67" t="n">
        <f aca="false">E1073+IF(D1073="Long",1,-1)*G1073</f>
        <v>15731.46575</v>
      </c>
      <c r="I1073" s="68" t="n">
        <f aca="false">Assumptions!$B$58</f>
        <v>5.35750011455817</v>
      </c>
      <c r="J1073" s="68" t="n">
        <f aca="false">INDEX(Yearly!$T$5:$T$22,MATCH(C1073,Yearly!$A$5:$A$22,0))</f>
        <v>0.683936184837213</v>
      </c>
      <c r="K1073" s="68" t="n">
        <f aca="false">G1073-I1073-J1073</f>
        <v>9.67431370060462</v>
      </c>
      <c r="L1073" s="69" t="n">
        <f aca="false">(I1073+J1073)/Assumptions!$B$8</f>
        <v>0.000266389594729711</v>
      </c>
      <c r="M1073" s="70" t="n">
        <f aca="false">F1073-L1073</f>
        <v>0.000733610405270289</v>
      </c>
      <c r="N1073" s="71" t="n">
        <f aca="false">G1073*Assumptions!$B$7</f>
        <v>123604.37375</v>
      </c>
      <c r="O1073" s="71" t="n">
        <f aca="false">K1073*Assumptions!$B$7</f>
        <v>76088.4772552553</v>
      </c>
      <c r="P1073" s="68" t="n">
        <f aca="false">P1072+G1073</f>
        <v>26233.50727</v>
      </c>
      <c r="Q1073" s="68" t="n">
        <f aca="false">MAX(Q1072,P1073)</f>
        <v>26740.37998</v>
      </c>
      <c r="R1073" s="68" t="n">
        <f aca="false">Q1073-P1073</f>
        <v>506.87271</v>
      </c>
      <c r="S1073" s="68" t="n">
        <f aca="false">S1072+K1073</f>
        <v>19696.1032472335</v>
      </c>
      <c r="T1073" s="68" t="n">
        <f aca="false">MAX(T1072,S1073)</f>
        <v>20432.5505366105</v>
      </c>
      <c r="U1073" s="68" t="n">
        <f aca="false">T1073-S1073</f>
        <v>736.447289377018</v>
      </c>
      <c r="V1073" s="70" t="n">
        <f aca="false">V1072+F1073</f>
        <v>3.45250000000001</v>
      </c>
      <c r="W1073" s="70" t="n">
        <f aca="false">MAX(W1072,V1073)</f>
        <v>3.48880000000001</v>
      </c>
      <c r="X1073" s="70" t="n">
        <f aca="false">W1073-V1073</f>
        <v>0.0363000000000002</v>
      </c>
      <c r="Y1073" s="70" t="n">
        <f aca="false">Y1072+M1073</f>
        <v>3.16424132740861</v>
      </c>
      <c r="Z1073" s="70" t="n">
        <f aca="false">MAX(Z1072,Y1073)</f>
        <v>3.21066413200834</v>
      </c>
      <c r="AA1073" s="70" t="n">
        <f aca="false">Z1073-Y1073</f>
        <v>0.0464228045997293</v>
      </c>
      <c r="AB1073" s="72" t="n">
        <f aca="false">AB1072*(1+F1073)</f>
        <v>26.4165132118648</v>
      </c>
      <c r="AC1073" s="73" t="n">
        <f aca="false">MAX(AC1072,AB1073)</f>
        <v>27.4527379149201</v>
      </c>
      <c r="AD1073" s="70" t="n">
        <f aca="false">1-AB1073/AC1073</f>
        <v>0.0377457689745453</v>
      </c>
      <c r="AE1073" s="73" t="n">
        <f aca="false">AE1072*(1+M1073)</f>
        <v>19.8170384610608</v>
      </c>
      <c r="AF1073" s="73" t="n">
        <f aca="false">MAX(AF1072,AE1073)</f>
        <v>20.8041745814525</v>
      </c>
      <c r="AG1073" s="70" t="n">
        <f aca="false">1-AE1073/AF1073</f>
        <v>0.0474489442744666</v>
      </c>
      <c r="AH1073" s="74" t="n">
        <f aca="false">IF(R1073&gt;0,AH1072+1,0)</f>
        <v>38</v>
      </c>
      <c r="AI1073" s="74" t="n">
        <f aca="false">IF(U1073&gt;0,AI1072+1,0)</f>
        <v>38</v>
      </c>
      <c r="AJ1073" s="74" t="n">
        <f aca="false">IF(G1073&gt;0,AJ1072+1,0)</f>
        <v>2</v>
      </c>
      <c r="AK1073" s="74" t="n">
        <f aca="false">IF(G1073&lt;=0,AK1072+1,0)</f>
        <v>0</v>
      </c>
      <c r="AL1073" s="74" t="n">
        <f aca="false">IF(K1073&gt;0,AL1072+1,0)</f>
        <v>2</v>
      </c>
      <c r="AM1073" s="74" t="n">
        <f aca="false">IF(K1073&lt;=0,AM1072+1,0)</f>
        <v>0</v>
      </c>
    </row>
    <row r="1074" customFormat="false" ht="15" hidden="false" customHeight="false" outlineLevel="0" collapsed="false">
      <c r="A1074" s="61" t="n">
        <v>1073</v>
      </c>
      <c r="B1074" s="62" t="n">
        <v>44370.59375</v>
      </c>
      <c r="C1074" s="63" t="n">
        <f aca="false">YEAR(B1074)</f>
        <v>2021</v>
      </c>
      <c r="D1074" s="32" t="s">
        <v>277</v>
      </c>
      <c r="E1074" s="64" t="n">
        <v>15748.6</v>
      </c>
      <c r="F1074" s="65" t="n">
        <v>-0.003</v>
      </c>
      <c r="G1074" s="66" t="n">
        <v>-47.2458</v>
      </c>
      <c r="H1074" s="67" t="n">
        <f aca="false">E1074+IF(D1074="Long",1,-1)*G1074</f>
        <v>15701.3542</v>
      </c>
      <c r="I1074" s="68" t="n">
        <f aca="false">Assumptions!$B$58</f>
        <v>5.35750011455817</v>
      </c>
      <c r="J1074" s="68" t="n">
        <f aca="false">INDEX(Yearly!$T$5:$T$22,MATCH(C1074,Yearly!$A$5:$A$22,0))</f>
        <v>0.683936184837213</v>
      </c>
      <c r="K1074" s="68" t="n">
        <f aca="false">G1074-I1074-J1074</f>
        <v>-53.2872362993954</v>
      </c>
      <c r="L1074" s="69" t="n">
        <f aca="false">(I1074+J1074)/Assumptions!$B$8</f>
        <v>0.000266389594729711</v>
      </c>
      <c r="M1074" s="70" t="n">
        <f aca="false">F1074-L1074</f>
        <v>-0.00326638959472971</v>
      </c>
      <c r="N1074" s="71" t="n">
        <f aca="false">G1074*Assumptions!$B$7</f>
        <v>-371588.217</v>
      </c>
      <c r="O1074" s="71" t="n">
        <f aca="false">K1074*Assumptions!$B$7</f>
        <v>-419104.113494745</v>
      </c>
      <c r="P1074" s="68" t="n">
        <f aca="false">P1073+G1074</f>
        <v>26186.26147</v>
      </c>
      <c r="Q1074" s="68" t="n">
        <f aca="false">MAX(Q1073,P1074)</f>
        <v>26740.37998</v>
      </c>
      <c r="R1074" s="68" t="n">
        <f aca="false">Q1074-P1074</f>
        <v>554.11851</v>
      </c>
      <c r="S1074" s="68" t="n">
        <f aca="false">S1073+K1074</f>
        <v>19642.8160109341</v>
      </c>
      <c r="T1074" s="68" t="n">
        <f aca="false">MAX(T1073,S1074)</f>
        <v>20432.5505366105</v>
      </c>
      <c r="U1074" s="68" t="n">
        <f aca="false">T1074-S1074</f>
        <v>789.734525676413</v>
      </c>
      <c r="V1074" s="70" t="n">
        <f aca="false">V1073+F1074</f>
        <v>3.44950000000001</v>
      </c>
      <c r="W1074" s="70" t="n">
        <f aca="false">MAX(W1073,V1074)</f>
        <v>3.48880000000001</v>
      </c>
      <c r="X1074" s="70" t="n">
        <f aca="false">W1074-V1074</f>
        <v>0.0393000000000003</v>
      </c>
      <c r="Y1074" s="70" t="n">
        <f aca="false">Y1073+M1074</f>
        <v>3.16097493781388</v>
      </c>
      <c r="Z1074" s="70" t="n">
        <f aca="false">MAX(Z1073,Y1074)</f>
        <v>3.21066413200834</v>
      </c>
      <c r="AA1074" s="70" t="n">
        <f aca="false">Z1074-Y1074</f>
        <v>0.0496891941944591</v>
      </c>
      <c r="AB1074" s="72" t="n">
        <f aca="false">AB1073*(1+F1074)</f>
        <v>26.3372636722292</v>
      </c>
      <c r="AC1074" s="73" t="n">
        <f aca="false">MAX(AC1073,AB1074)</f>
        <v>27.4527379149201</v>
      </c>
      <c r="AD1074" s="70" t="n">
        <f aca="false">1-AB1074/AC1074</f>
        <v>0.0406325316676217</v>
      </c>
      <c r="AE1074" s="73" t="n">
        <f aca="false">AE1073*(1+M1074)</f>
        <v>19.7523082928333</v>
      </c>
      <c r="AF1074" s="73" t="n">
        <f aca="false">MAX(AF1073,AE1074)</f>
        <v>20.8041745814525</v>
      </c>
      <c r="AG1074" s="70" t="n">
        <f aca="false">1-AE1074/AF1074</f>
        <v>0.0505603471313372</v>
      </c>
      <c r="AH1074" s="74" t="n">
        <f aca="false">IF(R1074&gt;0,AH1073+1,0)</f>
        <v>39</v>
      </c>
      <c r="AI1074" s="74" t="n">
        <f aca="false">IF(U1074&gt;0,AI1073+1,0)</f>
        <v>39</v>
      </c>
      <c r="AJ1074" s="74" t="n">
        <f aca="false">IF(G1074&gt;0,AJ1073+1,0)</f>
        <v>0</v>
      </c>
      <c r="AK1074" s="74" t="n">
        <f aca="false">IF(G1074&lt;=0,AK1073+1,0)</f>
        <v>1</v>
      </c>
      <c r="AL1074" s="74" t="n">
        <f aca="false">IF(K1074&gt;0,AL1073+1,0)</f>
        <v>0</v>
      </c>
      <c r="AM1074" s="74" t="n">
        <f aca="false">IF(K1074&lt;=0,AM1073+1,0)</f>
        <v>1</v>
      </c>
    </row>
    <row r="1075" customFormat="false" ht="15" hidden="false" customHeight="false" outlineLevel="0" collapsed="false">
      <c r="A1075" s="61" t="n">
        <v>1074</v>
      </c>
      <c r="B1075" s="62" t="n">
        <v>44371.4145833333</v>
      </c>
      <c r="C1075" s="63" t="n">
        <f aca="false">YEAR(B1075)</f>
        <v>2021</v>
      </c>
      <c r="D1075" s="32" t="s">
        <v>277</v>
      </c>
      <c r="E1075" s="64" t="n">
        <v>15737.5</v>
      </c>
      <c r="F1075" s="65" t="n">
        <v>0.002</v>
      </c>
      <c r="G1075" s="66" t="n">
        <v>31.475</v>
      </c>
      <c r="H1075" s="67" t="n">
        <f aca="false">E1075+IF(D1075="Long",1,-1)*G1075</f>
        <v>15768.975</v>
      </c>
      <c r="I1075" s="68" t="n">
        <f aca="false">Assumptions!$B$58</f>
        <v>5.35750011455817</v>
      </c>
      <c r="J1075" s="68" t="n">
        <f aca="false">INDEX(Yearly!$T$5:$T$22,MATCH(C1075,Yearly!$A$5:$A$22,0))</f>
        <v>0.683936184837213</v>
      </c>
      <c r="K1075" s="68" t="n">
        <f aca="false">G1075-I1075-J1075</f>
        <v>25.4335637006046</v>
      </c>
      <c r="L1075" s="69" t="n">
        <f aca="false">(I1075+J1075)/Assumptions!$B$8</f>
        <v>0.000266389594729711</v>
      </c>
      <c r="M1075" s="70" t="n">
        <f aca="false">F1075-L1075</f>
        <v>0.00173361040527029</v>
      </c>
      <c r="N1075" s="71" t="n">
        <f aca="false">G1075*Assumptions!$B$7</f>
        <v>247550.875</v>
      </c>
      <c r="O1075" s="71" t="n">
        <f aca="false">K1075*Assumptions!$B$7</f>
        <v>200034.978505255</v>
      </c>
      <c r="P1075" s="68" t="n">
        <f aca="false">P1074+G1075</f>
        <v>26217.73647</v>
      </c>
      <c r="Q1075" s="68" t="n">
        <f aca="false">MAX(Q1074,P1075)</f>
        <v>26740.37998</v>
      </c>
      <c r="R1075" s="68" t="n">
        <f aca="false">Q1075-P1075</f>
        <v>522.643510000002</v>
      </c>
      <c r="S1075" s="68" t="n">
        <f aca="false">S1074+K1075</f>
        <v>19668.2495746347</v>
      </c>
      <c r="T1075" s="68" t="n">
        <f aca="false">MAX(T1074,S1075)</f>
        <v>20432.5505366105</v>
      </c>
      <c r="U1075" s="68" t="n">
        <f aca="false">T1075-S1075</f>
        <v>764.300961975809</v>
      </c>
      <c r="V1075" s="70" t="n">
        <f aca="false">V1074+F1075</f>
        <v>3.45150000000001</v>
      </c>
      <c r="W1075" s="70" t="n">
        <f aca="false">MAX(W1074,V1075)</f>
        <v>3.48880000000001</v>
      </c>
      <c r="X1075" s="70" t="n">
        <f aca="false">W1075-V1075</f>
        <v>0.0373000000000006</v>
      </c>
      <c r="Y1075" s="70" t="n">
        <f aca="false">Y1074+M1075</f>
        <v>3.16270854821915</v>
      </c>
      <c r="Z1075" s="70" t="n">
        <f aca="false">MAX(Z1074,Y1075)</f>
        <v>3.21066413200834</v>
      </c>
      <c r="AA1075" s="70" t="n">
        <f aca="false">Z1075-Y1075</f>
        <v>0.047955583789189</v>
      </c>
      <c r="AB1075" s="72" t="n">
        <f aca="false">AB1074*(1+F1075)</f>
        <v>26.3899381995736</v>
      </c>
      <c r="AC1075" s="73" t="n">
        <f aca="false">MAX(AC1074,AB1075)</f>
        <v>27.4527379149201</v>
      </c>
      <c r="AD1075" s="70" t="n">
        <f aca="false">1-AB1075/AC1075</f>
        <v>0.038713796730957</v>
      </c>
      <c r="AE1075" s="73" t="n">
        <f aca="false">AE1074*(1+M1075)</f>
        <v>19.7865511000178</v>
      </c>
      <c r="AF1075" s="73" t="n">
        <f aca="false">MAX(AF1074,AE1075)</f>
        <v>20.8041745814525</v>
      </c>
      <c r="AG1075" s="70" t="n">
        <f aca="false">1-AE1075/AF1075</f>
        <v>0.0489143886699479</v>
      </c>
      <c r="AH1075" s="74" t="n">
        <f aca="false">IF(R1075&gt;0,AH1074+1,0)</f>
        <v>40</v>
      </c>
      <c r="AI1075" s="74" t="n">
        <f aca="false">IF(U1075&gt;0,AI1074+1,0)</f>
        <v>40</v>
      </c>
      <c r="AJ1075" s="74" t="n">
        <f aca="false">IF(G1075&gt;0,AJ1074+1,0)</f>
        <v>1</v>
      </c>
      <c r="AK1075" s="74" t="n">
        <f aca="false">IF(G1075&lt;=0,AK1074+1,0)</f>
        <v>0</v>
      </c>
      <c r="AL1075" s="74" t="n">
        <f aca="false">IF(K1075&gt;0,AL1074+1,0)</f>
        <v>1</v>
      </c>
      <c r="AM1075" s="74" t="n">
        <f aca="false">IF(K1075&lt;=0,AM1074+1,0)</f>
        <v>0</v>
      </c>
    </row>
    <row r="1076" customFormat="false" ht="15" hidden="false" customHeight="false" outlineLevel="0" collapsed="false">
      <c r="A1076" s="61" t="n">
        <v>1075</v>
      </c>
      <c r="B1076" s="62" t="n">
        <v>44377.40625</v>
      </c>
      <c r="C1076" s="63" t="n">
        <f aca="false">YEAR(B1076)</f>
        <v>2021</v>
      </c>
      <c r="D1076" s="32" t="s">
        <v>277</v>
      </c>
      <c r="E1076" s="64" t="n">
        <v>15781.05</v>
      </c>
      <c r="F1076" s="65" t="n">
        <v>0.0001</v>
      </c>
      <c r="G1076" s="66" t="n">
        <v>1.578105</v>
      </c>
      <c r="H1076" s="67" t="n">
        <f aca="false">E1076+IF(D1076="Long",1,-1)*G1076</f>
        <v>15782.628105</v>
      </c>
      <c r="I1076" s="68" t="n">
        <f aca="false">Assumptions!$B$58</f>
        <v>5.35750011455817</v>
      </c>
      <c r="J1076" s="68" t="n">
        <f aca="false">INDEX(Yearly!$T$5:$T$22,MATCH(C1076,Yearly!$A$5:$A$22,0))</f>
        <v>0.683936184837213</v>
      </c>
      <c r="K1076" s="68" t="n">
        <f aca="false">G1076-I1076-J1076</f>
        <v>-4.46333129939538</v>
      </c>
      <c r="L1076" s="69" t="n">
        <f aca="false">(I1076+J1076)/Assumptions!$B$8</f>
        <v>0.000266389594729711</v>
      </c>
      <c r="M1076" s="70" t="n">
        <f aca="false">F1076-L1076</f>
        <v>-0.000166389594729711</v>
      </c>
      <c r="N1076" s="71" t="n">
        <f aca="false">G1076*Assumptions!$B$7</f>
        <v>12411.795825</v>
      </c>
      <c r="O1076" s="71" t="n">
        <f aca="false">K1076*Assumptions!$B$7</f>
        <v>-35104.1006697447</v>
      </c>
      <c r="P1076" s="68" t="n">
        <f aca="false">P1075+G1076</f>
        <v>26219.314575</v>
      </c>
      <c r="Q1076" s="68" t="n">
        <f aca="false">MAX(Q1075,P1076)</f>
        <v>26740.37998</v>
      </c>
      <c r="R1076" s="68" t="n">
        <f aca="false">Q1076-P1076</f>
        <v>521.065405000001</v>
      </c>
      <c r="S1076" s="68" t="n">
        <f aca="false">S1075+K1076</f>
        <v>19663.7862433353</v>
      </c>
      <c r="T1076" s="68" t="n">
        <f aca="false">MAX(T1075,S1076)</f>
        <v>20432.5505366105</v>
      </c>
      <c r="U1076" s="68" t="n">
        <f aca="false">T1076-S1076</f>
        <v>768.764293275202</v>
      </c>
      <c r="V1076" s="70" t="n">
        <f aca="false">V1075+F1076</f>
        <v>3.45160000000001</v>
      </c>
      <c r="W1076" s="70" t="n">
        <f aca="false">MAX(W1075,V1076)</f>
        <v>3.48880000000001</v>
      </c>
      <c r="X1076" s="70" t="n">
        <f aca="false">W1076-V1076</f>
        <v>0.0372000000000003</v>
      </c>
      <c r="Y1076" s="70" t="n">
        <f aca="false">Y1075+M1076</f>
        <v>3.16254215862442</v>
      </c>
      <c r="Z1076" s="70" t="n">
        <f aca="false">MAX(Z1075,Y1076)</f>
        <v>3.21066413200834</v>
      </c>
      <c r="AA1076" s="70" t="n">
        <f aca="false">Z1076-Y1076</f>
        <v>0.0481219733839189</v>
      </c>
      <c r="AB1076" s="72" t="n">
        <f aca="false">AB1075*(1+F1076)</f>
        <v>26.3925771933936</v>
      </c>
      <c r="AC1076" s="73" t="n">
        <f aca="false">MAX(AC1075,AB1076)</f>
        <v>27.4527379149201</v>
      </c>
      <c r="AD1076" s="70" t="n">
        <f aca="false">1-AB1076/AC1076</f>
        <v>0.0386176681106301</v>
      </c>
      <c r="AE1076" s="73" t="n">
        <f aca="false">AE1075*(1+M1076)</f>
        <v>19.7832588237992</v>
      </c>
      <c r="AF1076" s="73" t="n">
        <f aca="false">MAX(AF1075,AE1076)</f>
        <v>20.8041745814525</v>
      </c>
      <c r="AG1076" s="70" t="n">
        <f aca="false">1-AE1076/AF1076</f>
        <v>0.0490726394193703</v>
      </c>
      <c r="AH1076" s="74" t="n">
        <f aca="false">IF(R1076&gt;0,AH1075+1,0)</f>
        <v>41</v>
      </c>
      <c r="AI1076" s="74" t="n">
        <f aca="false">IF(U1076&gt;0,AI1075+1,0)</f>
        <v>41</v>
      </c>
      <c r="AJ1076" s="74" t="n">
        <f aca="false">IF(G1076&gt;0,AJ1075+1,0)</f>
        <v>2</v>
      </c>
      <c r="AK1076" s="74" t="n">
        <f aca="false">IF(G1076&lt;=0,AK1075+1,0)</f>
        <v>0</v>
      </c>
      <c r="AL1076" s="74" t="n">
        <f aca="false">IF(K1076&gt;0,AL1075+1,0)</f>
        <v>0</v>
      </c>
      <c r="AM1076" s="74" t="n">
        <f aca="false">IF(K1076&lt;=0,AM1075+1,0)</f>
        <v>1</v>
      </c>
    </row>
    <row r="1077" customFormat="false" ht="15" hidden="false" customHeight="false" outlineLevel="0" collapsed="false">
      <c r="A1077" s="61" t="n">
        <v>1076</v>
      </c>
      <c r="B1077" s="62" t="n">
        <v>44382.40625</v>
      </c>
      <c r="C1077" s="63" t="n">
        <f aca="false">YEAR(B1077)</f>
        <v>2021</v>
      </c>
      <c r="D1077" s="32" t="s">
        <v>277</v>
      </c>
      <c r="E1077" s="64" t="n">
        <v>15813.85</v>
      </c>
      <c r="F1077" s="65" t="n">
        <v>-0.0013</v>
      </c>
      <c r="G1077" s="66" t="n">
        <v>-20.558005</v>
      </c>
      <c r="H1077" s="67" t="n">
        <f aca="false">E1077+IF(D1077="Long",1,-1)*G1077</f>
        <v>15793.291995</v>
      </c>
      <c r="I1077" s="68" t="n">
        <f aca="false">Assumptions!$B$58</f>
        <v>5.35750011455817</v>
      </c>
      <c r="J1077" s="68" t="n">
        <f aca="false">INDEX(Yearly!$T$5:$T$22,MATCH(C1077,Yearly!$A$5:$A$22,0))</f>
        <v>0.683936184837213</v>
      </c>
      <c r="K1077" s="68" t="n">
        <f aca="false">G1077-I1077-J1077</f>
        <v>-26.5994412993954</v>
      </c>
      <c r="L1077" s="69" t="n">
        <f aca="false">(I1077+J1077)/Assumptions!$B$8</f>
        <v>0.000266389594729711</v>
      </c>
      <c r="M1077" s="70" t="n">
        <f aca="false">F1077-L1077</f>
        <v>-0.00156638959472971</v>
      </c>
      <c r="N1077" s="71" t="n">
        <f aca="false">G1077*Assumptions!$B$7</f>
        <v>-161688.709325</v>
      </c>
      <c r="O1077" s="71" t="n">
        <f aca="false">K1077*Assumptions!$B$7</f>
        <v>-209204.605819745</v>
      </c>
      <c r="P1077" s="68" t="n">
        <f aca="false">P1076+G1077</f>
        <v>26198.75657</v>
      </c>
      <c r="Q1077" s="68" t="n">
        <f aca="false">MAX(Q1076,P1077)</f>
        <v>26740.37998</v>
      </c>
      <c r="R1077" s="68" t="n">
        <f aca="false">Q1077-P1077</f>
        <v>541.62341</v>
      </c>
      <c r="S1077" s="68" t="n">
        <f aca="false">S1076+K1077</f>
        <v>19637.1868020359</v>
      </c>
      <c r="T1077" s="68" t="n">
        <f aca="false">MAX(T1076,S1077)</f>
        <v>20432.5505366105</v>
      </c>
      <c r="U1077" s="68" t="n">
        <f aca="false">T1077-S1077</f>
        <v>795.363734574599</v>
      </c>
      <c r="V1077" s="70" t="n">
        <f aca="false">V1076+F1077</f>
        <v>3.45030000000001</v>
      </c>
      <c r="W1077" s="70" t="n">
        <f aca="false">MAX(W1076,V1077)</f>
        <v>3.48880000000001</v>
      </c>
      <c r="X1077" s="70" t="n">
        <f aca="false">W1077-V1077</f>
        <v>0.0385000000000004</v>
      </c>
      <c r="Y1077" s="70" t="n">
        <f aca="false">Y1076+M1077</f>
        <v>3.16097576902969</v>
      </c>
      <c r="Z1077" s="70" t="n">
        <f aca="false">MAX(Z1076,Y1077)</f>
        <v>3.21066413200834</v>
      </c>
      <c r="AA1077" s="70" t="n">
        <f aca="false">Z1077-Y1077</f>
        <v>0.0496883629786487</v>
      </c>
      <c r="AB1077" s="72" t="n">
        <f aca="false">AB1076*(1+F1077)</f>
        <v>26.3582668430422</v>
      </c>
      <c r="AC1077" s="73" t="n">
        <f aca="false">MAX(AC1076,AB1077)</f>
        <v>27.4527379149201</v>
      </c>
      <c r="AD1077" s="70" t="n">
        <f aca="false">1-AB1077/AC1077</f>
        <v>0.0398674651420862</v>
      </c>
      <c r="AE1077" s="73" t="n">
        <f aca="false">AE1076*(1+M1077)</f>
        <v>19.7522705330278</v>
      </c>
      <c r="AF1077" s="73" t="n">
        <f aca="false">MAX(AF1076,AE1077)</f>
        <v>20.8041745814525</v>
      </c>
      <c r="AG1077" s="70" t="n">
        <f aca="false">1-AE1077/AF1077</f>
        <v>0.0505621621423276</v>
      </c>
      <c r="AH1077" s="74" t="n">
        <f aca="false">IF(R1077&gt;0,AH1076+1,0)</f>
        <v>42</v>
      </c>
      <c r="AI1077" s="74" t="n">
        <f aca="false">IF(U1077&gt;0,AI1076+1,0)</f>
        <v>42</v>
      </c>
      <c r="AJ1077" s="74" t="n">
        <f aca="false">IF(G1077&gt;0,AJ1076+1,0)</f>
        <v>0</v>
      </c>
      <c r="AK1077" s="74" t="n">
        <f aca="false">IF(G1077&lt;=0,AK1076+1,0)</f>
        <v>1</v>
      </c>
      <c r="AL1077" s="74" t="n">
        <f aca="false">IF(K1077&gt;0,AL1076+1,0)</f>
        <v>0</v>
      </c>
      <c r="AM1077" s="74" t="n">
        <f aca="false">IF(K1077&lt;=0,AM1076+1,0)</f>
        <v>2</v>
      </c>
    </row>
    <row r="1078" customFormat="false" ht="15" hidden="false" customHeight="false" outlineLevel="0" collapsed="false">
      <c r="A1078" s="61" t="n">
        <v>1077</v>
      </c>
      <c r="B1078" s="62" t="n">
        <v>44389.40625</v>
      </c>
      <c r="C1078" s="63" t="n">
        <f aca="false">YEAR(B1078)</f>
        <v>2021</v>
      </c>
      <c r="D1078" s="32" t="s">
        <v>277</v>
      </c>
      <c r="E1078" s="64" t="n">
        <v>15756.2</v>
      </c>
      <c r="F1078" s="65" t="n">
        <v>-0.0018</v>
      </c>
      <c r="G1078" s="66" t="n">
        <v>-28.36116</v>
      </c>
      <c r="H1078" s="67" t="n">
        <f aca="false">E1078+IF(D1078="Long",1,-1)*G1078</f>
        <v>15727.83884</v>
      </c>
      <c r="I1078" s="68" t="n">
        <f aca="false">Assumptions!$B$58</f>
        <v>5.35750011455817</v>
      </c>
      <c r="J1078" s="68" t="n">
        <f aca="false">INDEX(Yearly!$T$5:$T$22,MATCH(C1078,Yearly!$A$5:$A$22,0))</f>
        <v>0.683936184837213</v>
      </c>
      <c r="K1078" s="68" t="n">
        <f aca="false">G1078-I1078-J1078</f>
        <v>-34.4025962993954</v>
      </c>
      <c r="L1078" s="69" t="n">
        <f aca="false">(I1078+J1078)/Assumptions!$B$8</f>
        <v>0.000266389594729711</v>
      </c>
      <c r="M1078" s="70" t="n">
        <f aca="false">F1078-L1078</f>
        <v>-0.00206638959472971</v>
      </c>
      <c r="N1078" s="71" t="n">
        <f aca="false">G1078*Assumptions!$B$7</f>
        <v>-223060.5234</v>
      </c>
      <c r="O1078" s="71" t="n">
        <f aca="false">K1078*Assumptions!$B$7</f>
        <v>-270576.419894745</v>
      </c>
      <c r="P1078" s="68" t="n">
        <f aca="false">P1077+G1078</f>
        <v>26170.39541</v>
      </c>
      <c r="Q1078" s="68" t="n">
        <f aca="false">MAX(Q1077,P1078)</f>
        <v>26740.37998</v>
      </c>
      <c r="R1078" s="68" t="n">
        <f aca="false">Q1078-P1078</f>
        <v>569.984570000001</v>
      </c>
      <c r="S1078" s="68" t="n">
        <f aca="false">S1077+K1078</f>
        <v>19602.7842057365</v>
      </c>
      <c r="T1078" s="68" t="n">
        <f aca="false">MAX(T1077,S1078)</f>
        <v>20432.5505366105</v>
      </c>
      <c r="U1078" s="68" t="n">
        <f aca="false">T1078-S1078</f>
        <v>829.766330873994</v>
      </c>
      <c r="V1078" s="70" t="n">
        <f aca="false">V1077+F1078</f>
        <v>3.44850000000001</v>
      </c>
      <c r="W1078" s="70" t="n">
        <f aca="false">MAX(W1077,V1078)</f>
        <v>3.48880000000001</v>
      </c>
      <c r="X1078" s="70" t="n">
        <f aca="false">W1078-V1078</f>
        <v>0.0403000000000002</v>
      </c>
      <c r="Y1078" s="70" t="n">
        <f aca="false">Y1077+M1078</f>
        <v>3.15890937943496</v>
      </c>
      <c r="Z1078" s="70" t="n">
        <f aca="false">MAX(Z1077,Y1078)</f>
        <v>3.21066413200834</v>
      </c>
      <c r="AA1078" s="70" t="n">
        <f aca="false">Z1078-Y1078</f>
        <v>0.0517547525733781</v>
      </c>
      <c r="AB1078" s="72" t="n">
        <f aca="false">AB1077*(1+F1078)</f>
        <v>26.3108219627247</v>
      </c>
      <c r="AC1078" s="73" t="n">
        <f aca="false">MAX(AC1077,AB1078)</f>
        <v>27.4527379149201</v>
      </c>
      <c r="AD1078" s="70" t="n">
        <f aca="false">1-AB1078/AC1078</f>
        <v>0.0415957037048306</v>
      </c>
      <c r="AE1078" s="73" t="n">
        <f aca="false">AE1077*(1+M1078)</f>
        <v>19.711454646726</v>
      </c>
      <c r="AF1078" s="73" t="n">
        <f aca="false">MAX(AF1077,AE1078)</f>
        <v>20.8041745814525</v>
      </c>
      <c r="AG1078" s="70" t="n">
        <f aca="false">1-AE1078/AF1078</f>
        <v>0.0525240706113194</v>
      </c>
      <c r="AH1078" s="74" t="n">
        <f aca="false">IF(R1078&gt;0,AH1077+1,0)</f>
        <v>43</v>
      </c>
      <c r="AI1078" s="74" t="n">
        <f aca="false">IF(U1078&gt;0,AI1077+1,0)</f>
        <v>43</v>
      </c>
      <c r="AJ1078" s="74" t="n">
        <f aca="false">IF(G1078&gt;0,AJ1077+1,0)</f>
        <v>0</v>
      </c>
      <c r="AK1078" s="74" t="n">
        <f aca="false">IF(G1078&lt;=0,AK1077+1,0)</f>
        <v>2</v>
      </c>
      <c r="AL1078" s="74" t="n">
        <f aca="false">IF(K1078&gt;0,AL1077+1,0)</f>
        <v>0</v>
      </c>
      <c r="AM1078" s="74" t="n">
        <f aca="false">IF(K1078&lt;=0,AM1077+1,0)</f>
        <v>3</v>
      </c>
    </row>
    <row r="1079" customFormat="false" ht="15" hidden="false" customHeight="false" outlineLevel="0" collapsed="false">
      <c r="A1079" s="61" t="n">
        <v>1078</v>
      </c>
      <c r="B1079" s="62" t="n">
        <v>44389.5493055556</v>
      </c>
      <c r="C1079" s="63" t="n">
        <f aca="false">YEAR(B1079)</f>
        <v>2021</v>
      </c>
      <c r="D1079" s="32" t="s">
        <v>276</v>
      </c>
      <c r="E1079" s="64" t="n">
        <v>15728.3</v>
      </c>
      <c r="F1079" s="65" t="n">
        <v>-0.0026</v>
      </c>
      <c r="G1079" s="66" t="n">
        <v>-40.89358</v>
      </c>
      <c r="H1079" s="67" t="n">
        <f aca="false">E1079+IF(D1079="Long",1,-1)*G1079</f>
        <v>15769.19358</v>
      </c>
      <c r="I1079" s="68" t="n">
        <f aca="false">Assumptions!$B$58</f>
        <v>5.35750011455817</v>
      </c>
      <c r="J1079" s="68" t="n">
        <f aca="false">INDEX(Yearly!$T$5:$T$22,MATCH(C1079,Yearly!$A$5:$A$22,0))</f>
        <v>0.683936184837213</v>
      </c>
      <c r="K1079" s="68" t="n">
        <f aca="false">G1079-I1079-J1079</f>
        <v>-46.9350162993954</v>
      </c>
      <c r="L1079" s="69" t="n">
        <f aca="false">(I1079+J1079)/Assumptions!$B$8</f>
        <v>0.000266389594729711</v>
      </c>
      <c r="M1079" s="70" t="n">
        <f aca="false">F1079-L1079</f>
        <v>-0.00286638959472971</v>
      </c>
      <c r="N1079" s="71" t="n">
        <f aca="false">G1079*Assumptions!$B$7</f>
        <v>-321628.0067</v>
      </c>
      <c r="O1079" s="71" t="n">
        <f aca="false">K1079*Assumptions!$B$7</f>
        <v>-369143.903194745</v>
      </c>
      <c r="P1079" s="68" t="n">
        <f aca="false">P1078+G1079</f>
        <v>26129.50183</v>
      </c>
      <c r="Q1079" s="68" t="n">
        <f aca="false">MAX(Q1078,P1079)</f>
        <v>26740.37998</v>
      </c>
      <c r="R1079" s="68" t="n">
        <f aca="false">Q1079-P1079</f>
        <v>610.878150000001</v>
      </c>
      <c r="S1079" s="68" t="n">
        <f aca="false">S1078+K1079</f>
        <v>19555.8491894371</v>
      </c>
      <c r="T1079" s="68" t="n">
        <f aca="false">MAX(T1078,S1079)</f>
        <v>20432.5505366105</v>
      </c>
      <c r="U1079" s="68" t="n">
        <f aca="false">T1079-S1079</f>
        <v>876.701347173388</v>
      </c>
      <c r="V1079" s="70" t="n">
        <f aca="false">V1078+F1079</f>
        <v>3.44590000000001</v>
      </c>
      <c r="W1079" s="70" t="n">
        <f aca="false">MAX(W1078,V1079)</f>
        <v>3.48880000000001</v>
      </c>
      <c r="X1079" s="70" t="n">
        <f aca="false">W1079-V1079</f>
        <v>0.0429000000000004</v>
      </c>
      <c r="Y1079" s="70" t="n">
        <f aca="false">Y1078+M1079</f>
        <v>3.15604298984023</v>
      </c>
      <c r="Z1079" s="70" t="n">
        <f aca="false">MAX(Z1078,Y1079)</f>
        <v>3.21066413200834</v>
      </c>
      <c r="AA1079" s="70" t="n">
        <f aca="false">Z1079-Y1079</f>
        <v>0.054621142168108</v>
      </c>
      <c r="AB1079" s="72" t="n">
        <f aca="false">AB1078*(1+F1079)</f>
        <v>26.2424138256216</v>
      </c>
      <c r="AC1079" s="73" t="n">
        <f aca="false">MAX(AC1078,AB1079)</f>
        <v>27.4527379149201</v>
      </c>
      <c r="AD1079" s="70" t="n">
        <f aca="false">1-AB1079/AC1079</f>
        <v>0.044087554875198</v>
      </c>
      <c r="AE1079" s="73" t="n">
        <f aca="false">AE1078*(1+M1079)</f>
        <v>19.6549539382297</v>
      </c>
      <c r="AF1079" s="73" t="n">
        <f aca="false">MAX(AF1078,AE1079)</f>
        <v>20.8041745814525</v>
      </c>
      <c r="AG1079" s="70" t="n">
        <f aca="false">1-AE1079/AF1079</f>
        <v>0.055239905756576</v>
      </c>
      <c r="AH1079" s="74" t="n">
        <f aca="false">IF(R1079&gt;0,AH1078+1,0)</f>
        <v>44</v>
      </c>
      <c r="AI1079" s="74" t="n">
        <f aca="false">IF(U1079&gt;0,AI1078+1,0)</f>
        <v>44</v>
      </c>
      <c r="AJ1079" s="74" t="n">
        <f aca="false">IF(G1079&gt;0,AJ1078+1,0)</f>
        <v>0</v>
      </c>
      <c r="AK1079" s="74" t="n">
        <f aca="false">IF(G1079&lt;=0,AK1078+1,0)</f>
        <v>3</v>
      </c>
      <c r="AL1079" s="74" t="n">
        <f aca="false">IF(K1079&gt;0,AL1078+1,0)</f>
        <v>0</v>
      </c>
      <c r="AM1079" s="74" t="n">
        <f aca="false">IF(K1079&lt;=0,AM1078+1,0)</f>
        <v>4</v>
      </c>
    </row>
    <row r="1080" customFormat="false" ht="15" hidden="false" customHeight="false" outlineLevel="0" collapsed="false">
      <c r="A1080" s="61" t="n">
        <v>1079</v>
      </c>
      <c r="B1080" s="62" t="n">
        <v>44390.40625</v>
      </c>
      <c r="C1080" s="63" t="n">
        <f aca="false">YEAR(B1080)</f>
        <v>2021</v>
      </c>
      <c r="D1080" s="32" t="s">
        <v>277</v>
      </c>
      <c r="E1080" s="64" t="n">
        <v>15768.75</v>
      </c>
      <c r="F1080" s="65" t="n">
        <v>0.0032</v>
      </c>
      <c r="G1080" s="66" t="n">
        <v>50.46</v>
      </c>
      <c r="H1080" s="67" t="n">
        <f aca="false">E1080+IF(D1080="Long",1,-1)*G1080</f>
        <v>15819.21</v>
      </c>
      <c r="I1080" s="68" t="n">
        <f aca="false">Assumptions!$B$58</f>
        <v>5.35750011455817</v>
      </c>
      <c r="J1080" s="68" t="n">
        <f aca="false">INDEX(Yearly!$T$5:$T$22,MATCH(C1080,Yearly!$A$5:$A$22,0))</f>
        <v>0.683936184837213</v>
      </c>
      <c r="K1080" s="68" t="n">
        <f aca="false">G1080-I1080-J1080</f>
        <v>44.4185637006046</v>
      </c>
      <c r="L1080" s="69" t="n">
        <f aca="false">(I1080+J1080)/Assumptions!$B$8</f>
        <v>0.000266389594729711</v>
      </c>
      <c r="M1080" s="70" t="n">
        <f aca="false">F1080-L1080</f>
        <v>0.00293361040527029</v>
      </c>
      <c r="N1080" s="71" t="n">
        <f aca="false">G1080*Assumptions!$B$7</f>
        <v>396867.9</v>
      </c>
      <c r="O1080" s="71" t="n">
        <f aca="false">K1080*Assumptions!$B$7</f>
        <v>349352.003505255</v>
      </c>
      <c r="P1080" s="68" t="n">
        <f aca="false">P1079+G1080</f>
        <v>26179.96183</v>
      </c>
      <c r="Q1080" s="68" t="n">
        <f aca="false">MAX(Q1079,P1080)</f>
        <v>26740.37998</v>
      </c>
      <c r="R1080" s="68" t="n">
        <f aca="false">Q1080-P1080</f>
        <v>560.418150000001</v>
      </c>
      <c r="S1080" s="68" t="n">
        <f aca="false">S1079+K1080</f>
        <v>19600.2677531377</v>
      </c>
      <c r="T1080" s="68" t="n">
        <f aca="false">MAX(T1079,S1080)</f>
        <v>20432.5505366105</v>
      </c>
      <c r="U1080" s="68" t="n">
        <f aca="false">T1080-S1080</f>
        <v>832.282783472783</v>
      </c>
      <c r="V1080" s="70" t="n">
        <f aca="false">V1079+F1080</f>
        <v>3.44910000000001</v>
      </c>
      <c r="W1080" s="70" t="n">
        <f aca="false">MAX(W1079,V1080)</f>
        <v>3.48880000000001</v>
      </c>
      <c r="X1080" s="70" t="n">
        <f aca="false">W1080-V1080</f>
        <v>0.0397000000000003</v>
      </c>
      <c r="Y1080" s="70" t="n">
        <f aca="false">Y1079+M1080</f>
        <v>3.1589766002455</v>
      </c>
      <c r="Z1080" s="70" t="n">
        <f aca="false">MAX(Z1079,Y1080)</f>
        <v>3.21066413200834</v>
      </c>
      <c r="AA1080" s="70" t="n">
        <f aca="false">Z1080-Y1080</f>
        <v>0.0516875317628376</v>
      </c>
      <c r="AB1080" s="72" t="n">
        <f aca="false">AB1079*(1+F1080)</f>
        <v>26.3263895498636</v>
      </c>
      <c r="AC1080" s="73" t="n">
        <f aca="false">MAX(AC1079,AB1080)</f>
        <v>27.4527379149201</v>
      </c>
      <c r="AD1080" s="70" t="n">
        <f aca="false">1-AB1080/AC1080</f>
        <v>0.0410286350507986</v>
      </c>
      <c r="AE1080" s="73" t="n">
        <f aca="false">AE1079*(1+M1080)</f>
        <v>19.712613915618</v>
      </c>
      <c r="AF1080" s="73" t="n">
        <f aca="false">MAX(AF1079,AE1080)</f>
        <v>20.8041745814525</v>
      </c>
      <c r="AG1080" s="70" t="n">
        <f aca="false">1-AE1080/AF1080</f>
        <v>0.0524683477136194</v>
      </c>
      <c r="AH1080" s="74" t="n">
        <f aca="false">IF(R1080&gt;0,AH1079+1,0)</f>
        <v>45</v>
      </c>
      <c r="AI1080" s="74" t="n">
        <f aca="false">IF(U1080&gt;0,AI1079+1,0)</f>
        <v>45</v>
      </c>
      <c r="AJ1080" s="74" t="n">
        <f aca="false">IF(G1080&gt;0,AJ1079+1,0)</f>
        <v>1</v>
      </c>
      <c r="AK1080" s="74" t="n">
        <f aca="false">IF(G1080&lt;=0,AK1079+1,0)</f>
        <v>0</v>
      </c>
      <c r="AL1080" s="74" t="n">
        <f aca="false">IF(K1080&gt;0,AL1079+1,0)</f>
        <v>1</v>
      </c>
      <c r="AM1080" s="74" t="n">
        <f aca="false">IF(K1080&lt;=0,AM1079+1,0)</f>
        <v>0</v>
      </c>
    </row>
    <row r="1081" customFormat="false" ht="15" hidden="false" customHeight="false" outlineLevel="0" collapsed="false">
      <c r="A1081" s="61" t="n">
        <v>1080</v>
      </c>
      <c r="B1081" s="62" t="n">
        <v>44399.40625</v>
      </c>
      <c r="C1081" s="63" t="n">
        <f aca="false">YEAR(B1081)</f>
        <v>2021</v>
      </c>
      <c r="D1081" s="32" t="s">
        <v>277</v>
      </c>
      <c r="E1081" s="64" t="n">
        <v>15765.5</v>
      </c>
      <c r="F1081" s="65" t="n">
        <v>0.0004</v>
      </c>
      <c r="G1081" s="66" t="n">
        <v>6.3062</v>
      </c>
      <c r="H1081" s="67" t="n">
        <f aca="false">E1081+IF(D1081="Long",1,-1)*G1081</f>
        <v>15771.8062</v>
      </c>
      <c r="I1081" s="68" t="n">
        <f aca="false">Assumptions!$B$58</f>
        <v>5.35750011455817</v>
      </c>
      <c r="J1081" s="68" t="n">
        <f aca="false">INDEX(Yearly!$T$5:$T$22,MATCH(C1081,Yearly!$A$5:$A$22,0))</f>
        <v>0.683936184837213</v>
      </c>
      <c r="K1081" s="68" t="n">
        <f aca="false">G1081-I1081-J1081</f>
        <v>0.264763700604618</v>
      </c>
      <c r="L1081" s="69" t="n">
        <f aca="false">(I1081+J1081)/Assumptions!$B$8</f>
        <v>0.000266389594729711</v>
      </c>
      <c r="M1081" s="70" t="n">
        <f aca="false">F1081-L1081</f>
        <v>0.000133610405270289</v>
      </c>
      <c r="N1081" s="71" t="n">
        <f aca="false">G1081*Assumptions!$B$7</f>
        <v>49598.263</v>
      </c>
      <c r="O1081" s="71" t="n">
        <f aca="false">K1081*Assumptions!$B$7</f>
        <v>2082.36650525532</v>
      </c>
      <c r="P1081" s="68" t="n">
        <f aca="false">P1080+G1081</f>
        <v>26186.26803</v>
      </c>
      <c r="Q1081" s="68" t="n">
        <f aca="false">MAX(Q1080,P1081)</f>
        <v>26740.37998</v>
      </c>
      <c r="R1081" s="68" t="n">
        <f aca="false">Q1081-P1081</f>
        <v>554.111950000002</v>
      </c>
      <c r="S1081" s="68" t="n">
        <f aca="false">S1080+K1081</f>
        <v>19600.5325168383</v>
      </c>
      <c r="T1081" s="68" t="n">
        <f aca="false">MAX(T1080,S1081)</f>
        <v>20432.5505366105</v>
      </c>
      <c r="U1081" s="68" t="n">
        <f aca="false">T1081-S1081</f>
        <v>832.018019772178</v>
      </c>
      <c r="V1081" s="70" t="n">
        <f aca="false">V1080+F1081</f>
        <v>3.44950000000001</v>
      </c>
      <c r="W1081" s="70" t="n">
        <f aca="false">MAX(W1080,V1081)</f>
        <v>3.48880000000001</v>
      </c>
      <c r="X1081" s="70" t="n">
        <f aca="false">W1081-V1081</f>
        <v>0.0393000000000003</v>
      </c>
      <c r="Y1081" s="70" t="n">
        <f aca="false">Y1080+M1081</f>
        <v>3.15911021065077</v>
      </c>
      <c r="Z1081" s="70" t="n">
        <f aca="false">MAX(Z1080,Y1081)</f>
        <v>3.21066413200834</v>
      </c>
      <c r="AA1081" s="70" t="n">
        <f aca="false">Z1081-Y1081</f>
        <v>0.0515539213575673</v>
      </c>
      <c r="AB1081" s="72" t="n">
        <f aca="false">AB1080*(1+F1081)</f>
        <v>26.3369201056835</v>
      </c>
      <c r="AC1081" s="73" t="n">
        <f aca="false">MAX(AC1080,AB1081)</f>
        <v>27.4527379149201</v>
      </c>
      <c r="AD1081" s="70" t="n">
        <f aca="false">1-AB1081/AC1081</f>
        <v>0.0406450465048189</v>
      </c>
      <c r="AE1081" s="73" t="n">
        <f aca="false">AE1080*(1+M1081)</f>
        <v>19.7152477259522</v>
      </c>
      <c r="AF1081" s="73" t="n">
        <f aca="false">MAX(AF1080,AE1081)</f>
        <v>20.8041745814525</v>
      </c>
      <c r="AG1081" s="70" t="n">
        <f aca="false">1-AE1081/AF1081</f>
        <v>0.052341747625551</v>
      </c>
      <c r="AH1081" s="74" t="n">
        <f aca="false">IF(R1081&gt;0,AH1080+1,0)</f>
        <v>46</v>
      </c>
      <c r="AI1081" s="74" t="n">
        <f aca="false">IF(U1081&gt;0,AI1080+1,0)</f>
        <v>46</v>
      </c>
      <c r="AJ1081" s="74" t="n">
        <f aca="false">IF(G1081&gt;0,AJ1080+1,0)</f>
        <v>2</v>
      </c>
      <c r="AK1081" s="74" t="n">
        <f aca="false">IF(G1081&lt;=0,AK1080+1,0)</f>
        <v>0</v>
      </c>
      <c r="AL1081" s="74" t="n">
        <f aca="false">IF(K1081&gt;0,AL1080+1,0)</f>
        <v>2</v>
      </c>
      <c r="AM1081" s="74" t="n">
        <f aca="false">IF(K1081&lt;=0,AM1080+1,0)</f>
        <v>0</v>
      </c>
    </row>
    <row r="1082" customFormat="false" ht="15" hidden="false" customHeight="false" outlineLevel="0" collapsed="false">
      <c r="A1082" s="61" t="n">
        <v>1081</v>
      </c>
      <c r="B1082" s="62" t="n">
        <v>44404.53125</v>
      </c>
      <c r="C1082" s="63" t="n">
        <f aca="false">YEAR(B1082)</f>
        <v>2021</v>
      </c>
      <c r="D1082" s="32" t="s">
        <v>276</v>
      </c>
      <c r="E1082" s="64" t="n">
        <v>15772.25</v>
      </c>
      <c r="F1082" s="65" t="n">
        <v>0.0015</v>
      </c>
      <c r="G1082" s="66" t="n">
        <v>23.658375</v>
      </c>
      <c r="H1082" s="67" t="n">
        <f aca="false">E1082+IF(D1082="Long",1,-1)*G1082</f>
        <v>15748.591625</v>
      </c>
      <c r="I1082" s="68" t="n">
        <f aca="false">Assumptions!$B$58</f>
        <v>5.35750011455817</v>
      </c>
      <c r="J1082" s="68" t="n">
        <f aca="false">INDEX(Yearly!$T$5:$T$22,MATCH(C1082,Yearly!$A$5:$A$22,0))</f>
        <v>0.683936184837213</v>
      </c>
      <c r="K1082" s="68" t="n">
        <f aca="false">G1082-I1082-J1082</f>
        <v>17.6169387006046</v>
      </c>
      <c r="L1082" s="69" t="n">
        <f aca="false">(I1082+J1082)/Assumptions!$B$8</f>
        <v>0.000266389594729711</v>
      </c>
      <c r="M1082" s="70" t="n">
        <f aca="false">F1082-L1082</f>
        <v>0.00123361040527029</v>
      </c>
      <c r="N1082" s="71" t="n">
        <f aca="false">G1082*Assumptions!$B$7</f>
        <v>186073.119375</v>
      </c>
      <c r="O1082" s="71" t="n">
        <f aca="false">K1082*Assumptions!$B$7</f>
        <v>138557.222880255</v>
      </c>
      <c r="P1082" s="68" t="n">
        <f aca="false">P1081+G1082</f>
        <v>26209.926405</v>
      </c>
      <c r="Q1082" s="68" t="n">
        <f aca="false">MAX(Q1081,P1082)</f>
        <v>26740.37998</v>
      </c>
      <c r="R1082" s="68" t="n">
        <f aca="false">Q1082-P1082</f>
        <v>530.453575000003</v>
      </c>
      <c r="S1082" s="68" t="n">
        <f aca="false">S1081+K1082</f>
        <v>19618.149455539</v>
      </c>
      <c r="T1082" s="68" t="n">
        <f aca="false">MAX(T1081,S1082)</f>
        <v>20432.5505366105</v>
      </c>
      <c r="U1082" s="68" t="n">
        <f aca="false">T1082-S1082</f>
        <v>814.401081071574</v>
      </c>
      <c r="V1082" s="70" t="n">
        <f aca="false">V1081+F1082</f>
        <v>3.45100000000001</v>
      </c>
      <c r="W1082" s="70" t="n">
        <f aca="false">MAX(W1081,V1082)</f>
        <v>3.48880000000001</v>
      </c>
      <c r="X1082" s="70" t="n">
        <f aca="false">W1082-V1082</f>
        <v>0.0378000000000003</v>
      </c>
      <c r="Y1082" s="70" t="n">
        <f aca="false">Y1081+M1082</f>
        <v>3.16034382105604</v>
      </c>
      <c r="Z1082" s="70" t="n">
        <f aca="false">MAX(Z1081,Y1082)</f>
        <v>3.21066413200834</v>
      </c>
      <c r="AA1082" s="70" t="n">
        <f aca="false">Z1082-Y1082</f>
        <v>0.0503203109522969</v>
      </c>
      <c r="AB1082" s="72" t="n">
        <f aca="false">AB1081*(1+F1082)</f>
        <v>26.3764254858421</v>
      </c>
      <c r="AC1082" s="73" t="n">
        <f aca="false">MAX(AC1081,AB1082)</f>
        <v>27.4527379149201</v>
      </c>
      <c r="AD1082" s="70" t="n">
        <f aca="false">1-AB1082/AC1082</f>
        <v>0.039206014074576</v>
      </c>
      <c r="AE1082" s="73" t="n">
        <f aca="false">AE1081*(1+M1082)</f>
        <v>19.7395686606894</v>
      </c>
      <c r="AF1082" s="73" t="n">
        <f aca="false">MAX(AF1081,AE1082)</f>
        <v>20.8041745814525</v>
      </c>
      <c r="AG1082" s="70" t="n">
        <f aca="false">1-AE1082/AF1082</f>
        <v>0.0511727065447815</v>
      </c>
      <c r="AH1082" s="74" t="n">
        <f aca="false">IF(R1082&gt;0,AH1081+1,0)</f>
        <v>47</v>
      </c>
      <c r="AI1082" s="74" t="n">
        <f aca="false">IF(U1082&gt;0,AI1081+1,0)</f>
        <v>47</v>
      </c>
      <c r="AJ1082" s="74" t="n">
        <f aca="false">IF(G1082&gt;0,AJ1081+1,0)</f>
        <v>3</v>
      </c>
      <c r="AK1082" s="74" t="n">
        <f aca="false">IF(G1082&lt;=0,AK1081+1,0)</f>
        <v>0</v>
      </c>
      <c r="AL1082" s="74" t="n">
        <f aca="false">IF(K1082&gt;0,AL1081+1,0)</f>
        <v>3</v>
      </c>
      <c r="AM1082" s="74" t="n">
        <f aca="false">IF(K1082&lt;=0,AM1081+1,0)</f>
        <v>0</v>
      </c>
    </row>
    <row r="1083" customFormat="false" ht="15" hidden="false" customHeight="false" outlineLevel="0" collapsed="false">
      <c r="A1083" s="61" t="n">
        <v>1082</v>
      </c>
      <c r="B1083" s="62" t="n">
        <v>44406.40625</v>
      </c>
      <c r="C1083" s="63" t="n">
        <f aca="false">YEAR(B1083)</f>
        <v>2021</v>
      </c>
      <c r="D1083" s="32" t="s">
        <v>277</v>
      </c>
      <c r="E1083" s="64" t="n">
        <v>15748</v>
      </c>
      <c r="F1083" s="65" t="n">
        <v>0.0001</v>
      </c>
      <c r="G1083" s="66" t="n">
        <v>1.5748</v>
      </c>
      <c r="H1083" s="67" t="n">
        <f aca="false">E1083+IF(D1083="Long",1,-1)*G1083</f>
        <v>15749.5748</v>
      </c>
      <c r="I1083" s="68" t="n">
        <f aca="false">Assumptions!$B$58</f>
        <v>5.35750011455817</v>
      </c>
      <c r="J1083" s="68" t="n">
        <f aca="false">INDEX(Yearly!$T$5:$T$22,MATCH(C1083,Yearly!$A$5:$A$22,0))</f>
        <v>0.683936184837213</v>
      </c>
      <c r="K1083" s="68" t="n">
        <f aca="false">G1083-I1083-J1083</f>
        <v>-4.46663629939538</v>
      </c>
      <c r="L1083" s="69" t="n">
        <f aca="false">(I1083+J1083)/Assumptions!$B$8</f>
        <v>0.000266389594729711</v>
      </c>
      <c r="M1083" s="70" t="n">
        <f aca="false">F1083-L1083</f>
        <v>-0.000166389594729711</v>
      </c>
      <c r="N1083" s="71" t="n">
        <f aca="false">G1083*Assumptions!$B$7</f>
        <v>12385.802</v>
      </c>
      <c r="O1083" s="71" t="n">
        <f aca="false">K1083*Assumptions!$B$7</f>
        <v>-35130.0944947447</v>
      </c>
      <c r="P1083" s="68" t="n">
        <f aca="false">P1082+G1083</f>
        <v>26211.501205</v>
      </c>
      <c r="Q1083" s="68" t="n">
        <f aca="false">MAX(Q1082,P1083)</f>
        <v>26740.37998</v>
      </c>
      <c r="R1083" s="68" t="n">
        <f aca="false">Q1083-P1083</f>
        <v>528.878775000005</v>
      </c>
      <c r="S1083" s="68" t="n">
        <f aca="false">S1082+K1083</f>
        <v>19613.6828192396</v>
      </c>
      <c r="T1083" s="68" t="n">
        <f aca="false">MAX(T1082,S1083)</f>
        <v>20432.5505366105</v>
      </c>
      <c r="U1083" s="68" t="n">
        <f aca="false">T1083-S1083</f>
        <v>818.867717370969</v>
      </c>
      <c r="V1083" s="70" t="n">
        <f aca="false">V1082+F1083</f>
        <v>3.45110000000001</v>
      </c>
      <c r="W1083" s="70" t="n">
        <f aca="false">MAX(W1082,V1083)</f>
        <v>3.48880000000001</v>
      </c>
      <c r="X1083" s="70" t="n">
        <f aca="false">W1083-V1083</f>
        <v>0.0377000000000001</v>
      </c>
      <c r="Y1083" s="70" t="n">
        <f aca="false">Y1082+M1083</f>
        <v>3.16017743146131</v>
      </c>
      <c r="Z1083" s="70" t="n">
        <f aca="false">MAX(Z1082,Y1083)</f>
        <v>3.21066413200834</v>
      </c>
      <c r="AA1083" s="70" t="n">
        <f aca="false">Z1083-Y1083</f>
        <v>0.0504867005470269</v>
      </c>
      <c r="AB1083" s="72" t="n">
        <f aca="false">AB1082*(1+F1083)</f>
        <v>26.3790631283907</v>
      </c>
      <c r="AC1083" s="73" t="n">
        <f aca="false">MAX(AC1082,AB1083)</f>
        <v>27.4527379149201</v>
      </c>
      <c r="AD1083" s="70" t="n">
        <f aca="false">1-AB1083/AC1083</f>
        <v>0.0391099346759835</v>
      </c>
      <c r="AE1083" s="73" t="n">
        <f aca="false">AE1082*(1+M1083)</f>
        <v>19.7362842018598</v>
      </c>
      <c r="AF1083" s="73" t="n">
        <f aca="false">MAX(AF1082,AE1083)</f>
        <v>20.8041745814525</v>
      </c>
      <c r="AG1083" s="70" t="n">
        <f aca="false">1-AE1083/AF1083</f>
        <v>0.0513305815336079</v>
      </c>
      <c r="AH1083" s="74" t="n">
        <f aca="false">IF(R1083&gt;0,AH1082+1,0)</f>
        <v>48</v>
      </c>
      <c r="AI1083" s="74" t="n">
        <f aca="false">IF(U1083&gt;0,AI1082+1,0)</f>
        <v>48</v>
      </c>
      <c r="AJ1083" s="74" t="n">
        <f aca="false">IF(G1083&gt;0,AJ1082+1,0)</f>
        <v>4</v>
      </c>
      <c r="AK1083" s="74" t="n">
        <f aca="false">IF(G1083&lt;=0,AK1082+1,0)</f>
        <v>0</v>
      </c>
      <c r="AL1083" s="74" t="n">
        <f aca="false">IF(K1083&gt;0,AL1082+1,0)</f>
        <v>0</v>
      </c>
      <c r="AM1083" s="74" t="n">
        <f aca="false">IF(K1083&lt;=0,AM1082+1,0)</f>
        <v>1</v>
      </c>
    </row>
    <row r="1084" customFormat="false" ht="15" hidden="false" customHeight="false" outlineLevel="0" collapsed="false">
      <c r="A1084" s="61" t="n">
        <v>1083</v>
      </c>
      <c r="B1084" s="62" t="n">
        <v>44407.6354166667</v>
      </c>
      <c r="C1084" s="63" t="n">
        <f aca="false">YEAR(B1084)</f>
        <v>2021</v>
      </c>
      <c r="D1084" s="32" t="s">
        <v>276</v>
      </c>
      <c r="E1084" s="64" t="n">
        <v>15749.05</v>
      </c>
      <c r="F1084" s="65" t="n">
        <v>-0.0066</v>
      </c>
      <c r="G1084" s="66" t="n">
        <v>-103.94373</v>
      </c>
      <c r="H1084" s="67" t="n">
        <f aca="false">E1084+IF(D1084="Long",1,-1)*G1084</f>
        <v>15852.99373</v>
      </c>
      <c r="I1084" s="68" t="n">
        <f aca="false">Assumptions!$B$58</f>
        <v>5.35750011455817</v>
      </c>
      <c r="J1084" s="68" t="n">
        <f aca="false">INDEX(Yearly!$T$5:$T$22,MATCH(C1084,Yearly!$A$5:$A$22,0))</f>
        <v>0.683936184837213</v>
      </c>
      <c r="K1084" s="68" t="n">
        <f aca="false">G1084-I1084-J1084</f>
        <v>-109.985166299395</v>
      </c>
      <c r="L1084" s="69" t="n">
        <f aca="false">(I1084+J1084)/Assumptions!$B$8</f>
        <v>0.000266389594729711</v>
      </c>
      <c r="M1084" s="70" t="n">
        <f aca="false">F1084-L1084</f>
        <v>-0.00686638959472971</v>
      </c>
      <c r="N1084" s="71" t="n">
        <f aca="false">G1084*Assumptions!$B$7</f>
        <v>-817517.43645</v>
      </c>
      <c r="O1084" s="71" t="n">
        <f aca="false">K1084*Assumptions!$B$7</f>
        <v>-865033.332944745</v>
      </c>
      <c r="P1084" s="68" t="n">
        <f aca="false">P1083+G1084</f>
        <v>26107.557475</v>
      </c>
      <c r="Q1084" s="68" t="n">
        <f aca="false">MAX(Q1083,P1084)</f>
        <v>26740.37998</v>
      </c>
      <c r="R1084" s="68" t="n">
        <f aca="false">Q1084-P1084</f>
        <v>632.822505000004</v>
      </c>
      <c r="S1084" s="68" t="n">
        <f aca="false">S1083+K1084</f>
        <v>19503.6976529402</v>
      </c>
      <c r="T1084" s="68" t="n">
        <f aca="false">MAX(T1083,S1084)</f>
        <v>20432.5505366105</v>
      </c>
      <c r="U1084" s="68" t="n">
        <f aca="false">T1084-S1084</f>
        <v>928.852883670366</v>
      </c>
      <c r="V1084" s="70" t="n">
        <f aca="false">V1083+F1084</f>
        <v>3.44450000000001</v>
      </c>
      <c r="W1084" s="70" t="n">
        <f aca="false">MAX(W1083,V1084)</f>
        <v>3.48880000000001</v>
      </c>
      <c r="X1084" s="70" t="n">
        <f aca="false">W1084-V1084</f>
        <v>0.0443000000000002</v>
      </c>
      <c r="Y1084" s="70" t="n">
        <f aca="false">Y1083+M1084</f>
        <v>3.15331104186658</v>
      </c>
      <c r="Z1084" s="70" t="n">
        <f aca="false">MAX(Z1083,Y1084)</f>
        <v>3.21066413200834</v>
      </c>
      <c r="AA1084" s="70" t="n">
        <f aca="false">Z1084-Y1084</f>
        <v>0.0573530901417567</v>
      </c>
      <c r="AB1084" s="72" t="n">
        <f aca="false">AB1083*(1+F1084)</f>
        <v>26.2049613117433</v>
      </c>
      <c r="AC1084" s="73" t="n">
        <f aca="false">MAX(AC1083,AB1084)</f>
        <v>27.4527379149201</v>
      </c>
      <c r="AD1084" s="70" t="n">
        <f aca="false">1-AB1084/AC1084</f>
        <v>0.0454518091071221</v>
      </c>
      <c r="AE1084" s="73" t="n">
        <f aca="false">AE1083*(1+M1084)</f>
        <v>19.6007671853775</v>
      </c>
      <c r="AF1084" s="73" t="n">
        <f aca="false">MAX(AF1083,AE1084)</f>
        <v>20.8041745814525</v>
      </c>
      <c r="AG1084" s="70" t="n">
        <f aca="false">1-AE1084/AF1084</f>
        <v>0.0578445153574039</v>
      </c>
      <c r="AH1084" s="74" t="n">
        <f aca="false">IF(R1084&gt;0,AH1083+1,0)</f>
        <v>49</v>
      </c>
      <c r="AI1084" s="74" t="n">
        <f aca="false">IF(U1084&gt;0,AI1083+1,0)</f>
        <v>49</v>
      </c>
      <c r="AJ1084" s="74" t="n">
        <f aca="false">IF(G1084&gt;0,AJ1083+1,0)</f>
        <v>0</v>
      </c>
      <c r="AK1084" s="74" t="n">
        <f aca="false">IF(G1084&lt;=0,AK1083+1,0)</f>
        <v>1</v>
      </c>
      <c r="AL1084" s="74" t="n">
        <f aca="false">IF(K1084&gt;0,AL1083+1,0)</f>
        <v>0</v>
      </c>
      <c r="AM1084" s="74" t="n">
        <f aca="false">IF(K1084&lt;=0,AM1083+1,0)</f>
        <v>2</v>
      </c>
    </row>
    <row r="1085" customFormat="false" ht="15" hidden="false" customHeight="false" outlineLevel="0" collapsed="false">
      <c r="A1085" s="61" t="n">
        <v>1084</v>
      </c>
      <c r="B1085" s="62" t="n">
        <v>44410.40625</v>
      </c>
      <c r="C1085" s="63" t="n">
        <f aca="false">YEAR(B1085)</f>
        <v>2021</v>
      </c>
      <c r="D1085" s="32" t="s">
        <v>277</v>
      </c>
      <c r="E1085" s="64" t="n">
        <v>15852.65</v>
      </c>
      <c r="F1085" s="65" t="n">
        <v>0.023</v>
      </c>
      <c r="G1085" s="66" t="n">
        <v>364.61095</v>
      </c>
      <c r="H1085" s="67" t="n">
        <f aca="false">E1085+IF(D1085="Long",1,-1)*G1085</f>
        <v>16217.26095</v>
      </c>
      <c r="I1085" s="68" t="n">
        <f aca="false">Assumptions!$B$58</f>
        <v>5.35750011455817</v>
      </c>
      <c r="J1085" s="68" t="n">
        <f aca="false">INDEX(Yearly!$T$5:$T$22,MATCH(C1085,Yearly!$A$5:$A$22,0))</f>
        <v>0.683936184837213</v>
      </c>
      <c r="K1085" s="68" t="n">
        <f aca="false">G1085-I1085-J1085</f>
        <v>358.569513700605</v>
      </c>
      <c r="L1085" s="69" t="n">
        <f aca="false">(I1085+J1085)/Assumptions!$B$8</f>
        <v>0.000266389594729711</v>
      </c>
      <c r="M1085" s="70" t="n">
        <f aca="false">F1085-L1085</f>
        <v>0.0227336104052703</v>
      </c>
      <c r="N1085" s="71" t="n">
        <f aca="false">G1085*Assumptions!$B$7</f>
        <v>2867665.12175</v>
      </c>
      <c r="O1085" s="71" t="n">
        <f aca="false">K1085*Assumptions!$B$7</f>
        <v>2820149.22525526</v>
      </c>
      <c r="P1085" s="68" t="n">
        <f aca="false">P1084+G1085</f>
        <v>26472.168425</v>
      </c>
      <c r="Q1085" s="68" t="n">
        <f aca="false">MAX(Q1084,P1085)</f>
        <v>26740.37998</v>
      </c>
      <c r="R1085" s="68" t="n">
        <f aca="false">Q1085-P1085</f>
        <v>268.211555000005</v>
      </c>
      <c r="S1085" s="68" t="n">
        <f aca="false">S1084+K1085</f>
        <v>19862.2671666408</v>
      </c>
      <c r="T1085" s="68" t="n">
        <f aca="false">MAX(T1084,S1085)</f>
        <v>20432.5505366105</v>
      </c>
      <c r="U1085" s="68" t="n">
        <f aca="false">T1085-S1085</f>
        <v>570.283369969762</v>
      </c>
      <c r="V1085" s="70" t="n">
        <f aca="false">V1084+F1085</f>
        <v>3.46750000000001</v>
      </c>
      <c r="W1085" s="70" t="n">
        <f aca="false">MAX(W1084,V1085)</f>
        <v>3.48880000000001</v>
      </c>
      <c r="X1085" s="70" t="n">
        <f aca="false">W1085-V1085</f>
        <v>0.0213000000000001</v>
      </c>
      <c r="Y1085" s="70" t="n">
        <f aca="false">Y1084+M1085</f>
        <v>3.17604465227185</v>
      </c>
      <c r="Z1085" s="70" t="n">
        <f aca="false">MAX(Z1084,Y1085)</f>
        <v>3.21066413200834</v>
      </c>
      <c r="AA1085" s="70" t="n">
        <f aca="false">Z1085-Y1085</f>
        <v>0.0346194797364863</v>
      </c>
      <c r="AB1085" s="72" t="n">
        <f aca="false">AB1084*(1+F1085)</f>
        <v>26.8076754219134</v>
      </c>
      <c r="AC1085" s="73" t="n">
        <f aca="false">MAX(AC1084,AB1085)</f>
        <v>27.4527379149201</v>
      </c>
      <c r="AD1085" s="70" t="n">
        <f aca="false">1-AB1085/AC1085</f>
        <v>0.0234972007165859</v>
      </c>
      <c r="AE1085" s="73" t="n">
        <f aca="false">AE1084*(1+M1085)</f>
        <v>20.0463633902143</v>
      </c>
      <c r="AF1085" s="73" t="n">
        <f aca="false">MAX(AF1084,AE1085)</f>
        <v>20.8041745814525</v>
      </c>
      <c r="AG1085" s="70" t="n">
        <f aca="false">1-AE1085/AF1085</f>
        <v>0.0364259196283504</v>
      </c>
      <c r="AH1085" s="74" t="n">
        <f aca="false">IF(R1085&gt;0,AH1084+1,0)</f>
        <v>50</v>
      </c>
      <c r="AI1085" s="74" t="n">
        <f aca="false">IF(U1085&gt;0,AI1084+1,0)</f>
        <v>50</v>
      </c>
      <c r="AJ1085" s="74" t="n">
        <f aca="false">IF(G1085&gt;0,AJ1084+1,0)</f>
        <v>1</v>
      </c>
      <c r="AK1085" s="74" t="n">
        <f aca="false">IF(G1085&lt;=0,AK1084+1,0)</f>
        <v>0</v>
      </c>
      <c r="AL1085" s="74" t="n">
        <f aca="false">IF(K1085&gt;0,AL1084+1,0)</f>
        <v>1</v>
      </c>
      <c r="AM1085" s="74" t="n">
        <f aca="false">IF(K1085&lt;=0,AM1084+1,0)</f>
        <v>0</v>
      </c>
    </row>
    <row r="1086" customFormat="false" ht="15" hidden="false" customHeight="false" outlineLevel="0" collapsed="false">
      <c r="A1086" s="61" t="n">
        <v>1085</v>
      </c>
      <c r="B1086" s="62" t="n">
        <v>44419.5520833333</v>
      </c>
      <c r="C1086" s="63" t="n">
        <f aca="false">YEAR(B1086)</f>
        <v>2021</v>
      </c>
      <c r="D1086" s="32" t="s">
        <v>277</v>
      </c>
      <c r="E1086" s="64" t="n">
        <v>16232.1</v>
      </c>
      <c r="F1086" s="65" t="n">
        <v>0.0159</v>
      </c>
      <c r="G1086" s="66" t="n">
        <v>258.09039</v>
      </c>
      <c r="H1086" s="67" t="n">
        <f aca="false">E1086+IF(D1086="Long",1,-1)*G1086</f>
        <v>16490.19039</v>
      </c>
      <c r="I1086" s="68" t="n">
        <f aca="false">Assumptions!$B$58</f>
        <v>5.35750011455817</v>
      </c>
      <c r="J1086" s="68" t="n">
        <f aca="false">INDEX(Yearly!$T$5:$T$22,MATCH(C1086,Yearly!$A$5:$A$22,0))</f>
        <v>0.683936184837213</v>
      </c>
      <c r="K1086" s="68" t="n">
        <f aca="false">G1086-I1086-J1086</f>
        <v>252.048953700605</v>
      </c>
      <c r="L1086" s="69" t="n">
        <f aca="false">(I1086+J1086)/Assumptions!$B$8</f>
        <v>0.000266389594729711</v>
      </c>
      <c r="M1086" s="70" t="n">
        <f aca="false">F1086-L1086</f>
        <v>0.0156336104052703</v>
      </c>
      <c r="N1086" s="71" t="n">
        <f aca="false">G1086*Assumptions!$B$7</f>
        <v>2029880.91735</v>
      </c>
      <c r="O1086" s="71" t="n">
        <f aca="false">K1086*Assumptions!$B$7</f>
        <v>1982365.02085526</v>
      </c>
      <c r="P1086" s="68" t="n">
        <f aca="false">P1085+G1086</f>
        <v>26730.258815</v>
      </c>
      <c r="Q1086" s="68" t="n">
        <f aca="false">MAX(Q1085,P1086)</f>
        <v>26740.37998</v>
      </c>
      <c r="R1086" s="68" t="n">
        <f aca="false">Q1086-P1086</f>
        <v>10.1211650000041</v>
      </c>
      <c r="S1086" s="68" t="n">
        <f aca="false">S1085+K1086</f>
        <v>20114.3161203414</v>
      </c>
      <c r="T1086" s="68" t="n">
        <f aca="false">MAX(T1085,S1086)</f>
        <v>20432.5505366105</v>
      </c>
      <c r="U1086" s="68" t="n">
        <f aca="false">T1086-S1086</f>
        <v>318.234416269159</v>
      </c>
      <c r="V1086" s="70" t="n">
        <f aca="false">V1085+F1086</f>
        <v>3.48340000000001</v>
      </c>
      <c r="W1086" s="70" t="n">
        <f aca="false">MAX(W1085,V1086)</f>
        <v>3.48880000000001</v>
      </c>
      <c r="X1086" s="70" t="n">
        <f aca="false">W1086-V1086</f>
        <v>0.00540000000000029</v>
      </c>
      <c r="Y1086" s="70" t="n">
        <f aca="false">Y1085+M1086</f>
        <v>3.19167826267712</v>
      </c>
      <c r="Z1086" s="70" t="n">
        <f aca="false">MAX(Z1085,Y1086)</f>
        <v>3.21066413200834</v>
      </c>
      <c r="AA1086" s="70" t="n">
        <f aca="false">Z1086-Y1086</f>
        <v>0.0189858693312162</v>
      </c>
      <c r="AB1086" s="72" t="n">
        <f aca="false">AB1085*(1+F1086)</f>
        <v>27.2339174611218</v>
      </c>
      <c r="AC1086" s="73" t="n">
        <f aca="false">MAX(AC1085,AB1086)</f>
        <v>27.4527379149201</v>
      </c>
      <c r="AD1086" s="70" t="n">
        <f aca="false">1-AB1086/AC1086</f>
        <v>0.00797080620797963</v>
      </c>
      <c r="AE1086" s="73" t="n">
        <f aca="false">AE1085*(1+M1086)</f>
        <v>20.3597604254994</v>
      </c>
      <c r="AF1086" s="73" t="n">
        <f aca="false">MAX(AF1085,AE1086)</f>
        <v>20.8041745814525</v>
      </c>
      <c r="AG1086" s="70" t="n">
        <f aca="false">1-AE1086/AF1086</f>
        <v>0.0213617778592033</v>
      </c>
      <c r="AH1086" s="74" t="n">
        <f aca="false">IF(R1086&gt;0,AH1085+1,0)</f>
        <v>51</v>
      </c>
      <c r="AI1086" s="74" t="n">
        <f aca="false">IF(U1086&gt;0,AI1085+1,0)</f>
        <v>51</v>
      </c>
      <c r="AJ1086" s="74" t="n">
        <f aca="false">IF(G1086&gt;0,AJ1085+1,0)</f>
        <v>2</v>
      </c>
      <c r="AK1086" s="74" t="n">
        <f aca="false">IF(G1086&lt;=0,AK1085+1,0)</f>
        <v>0</v>
      </c>
      <c r="AL1086" s="74" t="n">
        <f aca="false">IF(K1086&gt;0,AL1085+1,0)</f>
        <v>2</v>
      </c>
      <c r="AM1086" s="74" t="n">
        <f aca="false">IF(K1086&lt;=0,AM1085+1,0)</f>
        <v>0</v>
      </c>
    </row>
    <row r="1087" customFormat="false" ht="15" hidden="false" customHeight="false" outlineLevel="0" collapsed="false">
      <c r="A1087" s="61" t="n">
        <v>1086</v>
      </c>
      <c r="B1087" s="62" t="n">
        <v>44431.40625</v>
      </c>
      <c r="C1087" s="63" t="n">
        <f aca="false">YEAR(B1087)</f>
        <v>2021</v>
      </c>
      <c r="D1087" s="32" t="s">
        <v>277</v>
      </c>
      <c r="E1087" s="64" t="n">
        <v>16532.15</v>
      </c>
      <c r="F1087" s="65" t="n">
        <v>-0.0067</v>
      </c>
      <c r="G1087" s="66" t="n">
        <v>-110.765405</v>
      </c>
      <c r="H1087" s="67" t="n">
        <f aca="false">E1087+IF(D1087="Long",1,-1)*G1087</f>
        <v>16421.384595</v>
      </c>
      <c r="I1087" s="68" t="n">
        <f aca="false">Assumptions!$B$58</f>
        <v>5.35750011455817</v>
      </c>
      <c r="J1087" s="68" t="n">
        <f aca="false">INDEX(Yearly!$T$5:$T$22,MATCH(C1087,Yearly!$A$5:$A$22,0))</f>
        <v>0.683936184837213</v>
      </c>
      <c r="K1087" s="68" t="n">
        <f aca="false">G1087-I1087-J1087</f>
        <v>-116.806841299395</v>
      </c>
      <c r="L1087" s="69" t="n">
        <f aca="false">(I1087+J1087)/Assumptions!$B$8</f>
        <v>0.000266389594729711</v>
      </c>
      <c r="M1087" s="70" t="n">
        <f aca="false">F1087-L1087</f>
        <v>-0.00696638959472971</v>
      </c>
      <c r="N1087" s="71" t="n">
        <f aca="false">G1087*Assumptions!$B$7</f>
        <v>-871169.910325</v>
      </c>
      <c r="O1087" s="71" t="n">
        <f aca="false">K1087*Assumptions!$B$7</f>
        <v>-918685.806819745</v>
      </c>
      <c r="P1087" s="68" t="n">
        <f aca="false">P1086+G1087</f>
        <v>26619.49341</v>
      </c>
      <c r="Q1087" s="68" t="n">
        <f aca="false">MAX(Q1086,P1087)</f>
        <v>26740.37998</v>
      </c>
      <c r="R1087" s="68" t="n">
        <f aca="false">Q1087-P1087</f>
        <v>120.886570000002</v>
      </c>
      <c r="S1087" s="68" t="n">
        <f aca="false">S1086+K1087</f>
        <v>19997.509279042</v>
      </c>
      <c r="T1087" s="68" t="n">
        <f aca="false">MAX(T1086,S1087)</f>
        <v>20432.5505366105</v>
      </c>
      <c r="U1087" s="68" t="n">
        <f aca="false">T1087-S1087</f>
        <v>435.041257568555</v>
      </c>
      <c r="V1087" s="70" t="n">
        <f aca="false">V1086+F1087</f>
        <v>3.47670000000001</v>
      </c>
      <c r="W1087" s="70" t="n">
        <f aca="false">MAX(W1086,V1087)</f>
        <v>3.48880000000001</v>
      </c>
      <c r="X1087" s="70" t="n">
        <f aca="false">W1087-V1087</f>
        <v>0.0121000000000002</v>
      </c>
      <c r="Y1087" s="70" t="n">
        <f aca="false">Y1086+M1087</f>
        <v>3.18471187308239</v>
      </c>
      <c r="Z1087" s="70" t="n">
        <f aca="false">MAX(Z1086,Y1087)</f>
        <v>3.21066413200834</v>
      </c>
      <c r="AA1087" s="70" t="n">
        <f aca="false">Z1087-Y1087</f>
        <v>0.0259522589259458</v>
      </c>
      <c r="AB1087" s="72" t="n">
        <f aca="false">AB1086*(1+F1087)</f>
        <v>27.0514502141323</v>
      </c>
      <c r="AC1087" s="73" t="n">
        <f aca="false">MAX(AC1086,AB1087)</f>
        <v>27.4527379149201</v>
      </c>
      <c r="AD1087" s="70" t="n">
        <f aca="false">1-AB1087/AC1087</f>
        <v>0.0146174018063863</v>
      </c>
      <c r="AE1087" s="73" t="n">
        <f aca="false">AE1086*(1+M1087)</f>
        <v>20.21792640232</v>
      </c>
      <c r="AF1087" s="73" t="n">
        <f aca="false">MAX(AF1086,AE1087)</f>
        <v>20.8041745814525</v>
      </c>
      <c r="AG1087" s="70" t="n">
        <f aca="false">1-AE1087/AF1087</f>
        <v>0.0281793529869298</v>
      </c>
      <c r="AH1087" s="74" t="n">
        <f aca="false">IF(R1087&gt;0,AH1086+1,0)</f>
        <v>52</v>
      </c>
      <c r="AI1087" s="74" t="n">
        <f aca="false">IF(U1087&gt;0,AI1086+1,0)</f>
        <v>52</v>
      </c>
      <c r="AJ1087" s="74" t="n">
        <f aca="false">IF(G1087&gt;0,AJ1086+1,0)</f>
        <v>0</v>
      </c>
      <c r="AK1087" s="74" t="n">
        <f aca="false">IF(G1087&lt;=0,AK1086+1,0)</f>
        <v>1</v>
      </c>
      <c r="AL1087" s="74" t="n">
        <f aca="false">IF(K1087&gt;0,AL1086+1,0)</f>
        <v>0</v>
      </c>
      <c r="AM1087" s="74" t="n">
        <f aca="false">IF(K1087&lt;=0,AM1086+1,0)</f>
        <v>1</v>
      </c>
    </row>
    <row r="1088" customFormat="false" ht="15" hidden="false" customHeight="false" outlineLevel="0" collapsed="false">
      <c r="A1088" s="61" t="n">
        <v>1087</v>
      </c>
      <c r="B1088" s="62" t="n">
        <v>44431.5104166667</v>
      </c>
      <c r="C1088" s="63" t="n">
        <f aca="false">YEAR(B1088)</f>
        <v>2021</v>
      </c>
      <c r="D1088" s="32" t="s">
        <v>277</v>
      </c>
      <c r="E1088" s="64" t="n">
        <v>16513.9</v>
      </c>
      <c r="F1088" s="65" t="n">
        <v>0.0032</v>
      </c>
      <c r="G1088" s="66" t="n">
        <v>52.84448</v>
      </c>
      <c r="H1088" s="67" t="n">
        <f aca="false">E1088+IF(D1088="Long",1,-1)*G1088</f>
        <v>16566.74448</v>
      </c>
      <c r="I1088" s="68" t="n">
        <f aca="false">Assumptions!$B$58</f>
        <v>5.35750011455817</v>
      </c>
      <c r="J1088" s="68" t="n">
        <f aca="false">INDEX(Yearly!$T$5:$T$22,MATCH(C1088,Yearly!$A$5:$A$22,0))</f>
        <v>0.683936184837213</v>
      </c>
      <c r="K1088" s="68" t="n">
        <f aca="false">G1088-I1088-J1088</f>
        <v>46.8030437006046</v>
      </c>
      <c r="L1088" s="69" t="n">
        <f aca="false">(I1088+J1088)/Assumptions!$B$8</f>
        <v>0.000266389594729711</v>
      </c>
      <c r="M1088" s="70" t="n">
        <f aca="false">F1088-L1088</f>
        <v>0.00293361040527029</v>
      </c>
      <c r="N1088" s="71" t="n">
        <f aca="false">G1088*Assumptions!$B$7</f>
        <v>415621.8352</v>
      </c>
      <c r="O1088" s="71" t="n">
        <f aca="false">K1088*Assumptions!$B$7</f>
        <v>368105.938705255</v>
      </c>
      <c r="P1088" s="68" t="n">
        <f aca="false">P1087+G1088</f>
        <v>26672.33789</v>
      </c>
      <c r="Q1088" s="68" t="n">
        <f aca="false">MAX(Q1087,P1088)</f>
        <v>26740.37998</v>
      </c>
      <c r="R1088" s="68" t="n">
        <f aca="false">Q1088-P1088</f>
        <v>68.0420900000026</v>
      </c>
      <c r="S1088" s="68" t="n">
        <f aca="false">S1087+K1088</f>
        <v>20044.3123227426</v>
      </c>
      <c r="T1088" s="68" t="n">
        <f aca="false">MAX(T1087,S1088)</f>
        <v>20432.5505366105</v>
      </c>
      <c r="U1088" s="68" t="n">
        <f aca="false">T1088-S1088</f>
        <v>388.23821386795</v>
      </c>
      <c r="V1088" s="70" t="n">
        <f aca="false">V1087+F1088</f>
        <v>3.47990000000001</v>
      </c>
      <c r="W1088" s="70" t="n">
        <f aca="false">MAX(W1087,V1088)</f>
        <v>3.48880000000001</v>
      </c>
      <c r="X1088" s="70" t="n">
        <f aca="false">W1088-V1088</f>
        <v>0.00890000000000013</v>
      </c>
      <c r="Y1088" s="70" t="n">
        <f aca="false">Y1087+M1088</f>
        <v>3.18764548348766</v>
      </c>
      <c r="Z1088" s="70" t="n">
        <f aca="false">MAX(Z1087,Y1088)</f>
        <v>3.21066413200834</v>
      </c>
      <c r="AA1088" s="70" t="n">
        <f aca="false">Z1088-Y1088</f>
        <v>0.0230186485206754</v>
      </c>
      <c r="AB1088" s="72" t="n">
        <f aca="false">AB1087*(1+F1088)</f>
        <v>27.1380148548175</v>
      </c>
      <c r="AC1088" s="73" t="n">
        <f aca="false">MAX(AC1087,AB1088)</f>
        <v>27.4527379149201</v>
      </c>
      <c r="AD1088" s="70" t="n">
        <f aca="false">1-AB1088/AC1088</f>
        <v>0.0114641774921667</v>
      </c>
      <c r="AE1088" s="73" t="n">
        <f aca="false">AE1087*(1+M1088)</f>
        <v>20.2772379215868</v>
      </c>
      <c r="AF1088" s="73" t="n">
        <f aca="false">MAX(AF1087,AE1088)</f>
        <v>20.8041745814525</v>
      </c>
      <c r="AG1088" s="70" t="n">
        <f aca="false">1-AE1088/AF1088</f>
        <v>0.0253284098247959</v>
      </c>
      <c r="AH1088" s="74" t="n">
        <f aca="false">IF(R1088&gt;0,AH1087+1,0)</f>
        <v>53</v>
      </c>
      <c r="AI1088" s="74" t="n">
        <f aca="false">IF(U1088&gt;0,AI1087+1,0)</f>
        <v>53</v>
      </c>
      <c r="AJ1088" s="74" t="n">
        <f aca="false">IF(G1088&gt;0,AJ1087+1,0)</f>
        <v>1</v>
      </c>
      <c r="AK1088" s="74" t="n">
        <f aca="false">IF(G1088&lt;=0,AK1087+1,0)</f>
        <v>0</v>
      </c>
      <c r="AL1088" s="74" t="n">
        <f aca="false">IF(K1088&gt;0,AL1087+1,0)</f>
        <v>1</v>
      </c>
      <c r="AM1088" s="74" t="n">
        <f aca="false">IF(K1088&lt;=0,AM1087+1,0)</f>
        <v>0</v>
      </c>
    </row>
    <row r="1089" customFormat="false" ht="15" hidden="false" customHeight="false" outlineLevel="0" collapsed="false">
      <c r="A1089" s="61" t="n">
        <v>1088</v>
      </c>
      <c r="B1089" s="62" t="n">
        <v>44432.40625</v>
      </c>
      <c r="C1089" s="63" t="n">
        <f aca="false">YEAR(B1089)</f>
        <v>2021</v>
      </c>
      <c r="D1089" s="32" t="s">
        <v>277</v>
      </c>
      <c r="E1089" s="64" t="n">
        <v>16533.05</v>
      </c>
      <c r="F1089" s="65" t="n">
        <v>0.0441</v>
      </c>
      <c r="G1089" s="66" t="n">
        <v>729.107505</v>
      </c>
      <c r="H1089" s="67" t="n">
        <f aca="false">E1089+IF(D1089="Long",1,-1)*G1089</f>
        <v>17262.157505</v>
      </c>
      <c r="I1089" s="68" t="n">
        <f aca="false">Assumptions!$B$58</f>
        <v>5.35750011455817</v>
      </c>
      <c r="J1089" s="68" t="n">
        <f aca="false">INDEX(Yearly!$T$5:$T$22,MATCH(C1089,Yearly!$A$5:$A$22,0))</f>
        <v>0.683936184837213</v>
      </c>
      <c r="K1089" s="68" t="n">
        <f aca="false">G1089-I1089-J1089</f>
        <v>723.066068700605</v>
      </c>
      <c r="L1089" s="69" t="n">
        <f aca="false">(I1089+J1089)/Assumptions!$B$8</f>
        <v>0.000266389594729711</v>
      </c>
      <c r="M1089" s="70" t="n">
        <f aca="false">F1089-L1089</f>
        <v>0.0438336104052703</v>
      </c>
      <c r="N1089" s="71" t="n">
        <f aca="false">G1089*Assumptions!$B$7</f>
        <v>5734430.526825</v>
      </c>
      <c r="O1089" s="71" t="n">
        <f aca="false">K1089*Assumptions!$B$7</f>
        <v>5686914.63033025</v>
      </c>
      <c r="P1089" s="68" t="n">
        <f aca="false">P1088+G1089</f>
        <v>27401.445395</v>
      </c>
      <c r="Q1089" s="68" t="n">
        <f aca="false">MAX(Q1088,P1089)</f>
        <v>27401.445395</v>
      </c>
      <c r="R1089" s="68" t="n">
        <f aca="false">Q1089-P1089</f>
        <v>0</v>
      </c>
      <c r="S1089" s="68" t="n">
        <f aca="false">S1088+K1089</f>
        <v>20767.3783914432</v>
      </c>
      <c r="T1089" s="68" t="n">
        <f aca="false">MAX(T1088,S1089)</f>
        <v>20767.3783914432</v>
      </c>
      <c r="U1089" s="68" t="n">
        <f aca="false">T1089-S1089</f>
        <v>0</v>
      </c>
      <c r="V1089" s="70" t="n">
        <f aca="false">V1088+F1089</f>
        <v>3.52400000000001</v>
      </c>
      <c r="W1089" s="70" t="n">
        <f aca="false">MAX(W1088,V1089)</f>
        <v>3.52400000000001</v>
      </c>
      <c r="X1089" s="70" t="n">
        <f aca="false">W1089-V1089</f>
        <v>0</v>
      </c>
      <c r="Y1089" s="70" t="n">
        <f aca="false">Y1088+M1089</f>
        <v>3.23147909389293</v>
      </c>
      <c r="Z1089" s="70" t="n">
        <f aca="false">MAX(Z1088,Y1089)</f>
        <v>3.23147909389293</v>
      </c>
      <c r="AA1089" s="70" t="n">
        <f aca="false">Z1089-Y1089</f>
        <v>0</v>
      </c>
      <c r="AB1089" s="72" t="n">
        <f aca="false">AB1088*(1+F1089)</f>
        <v>28.334801309915</v>
      </c>
      <c r="AC1089" s="73" t="n">
        <f aca="false">MAX(AC1088,AB1089)</f>
        <v>28.334801309915</v>
      </c>
      <c r="AD1089" s="70" t="n">
        <f aca="false">1-AB1089/AC1089</f>
        <v>0</v>
      </c>
      <c r="AE1089" s="73" t="n">
        <f aca="false">AE1088*(1+M1089)</f>
        <v>21.1660624687366</v>
      </c>
      <c r="AF1089" s="73" t="n">
        <f aca="false">MAX(AF1088,AE1089)</f>
        <v>21.1660624687366</v>
      </c>
      <c r="AG1089" s="70" t="n">
        <f aca="false">1-AE1089/AF1089</f>
        <v>0</v>
      </c>
      <c r="AH1089" s="74" t="n">
        <f aca="false">IF(R1089&gt;0,AH1088+1,0)</f>
        <v>0</v>
      </c>
      <c r="AI1089" s="74" t="n">
        <f aca="false">IF(U1089&gt;0,AI1088+1,0)</f>
        <v>0</v>
      </c>
      <c r="AJ1089" s="74" t="n">
        <f aca="false">IF(G1089&gt;0,AJ1088+1,0)</f>
        <v>2</v>
      </c>
      <c r="AK1089" s="74" t="n">
        <f aca="false">IF(G1089&lt;=0,AK1088+1,0)</f>
        <v>0</v>
      </c>
      <c r="AL1089" s="74" t="n">
        <f aca="false">IF(K1089&gt;0,AL1088+1,0)</f>
        <v>2</v>
      </c>
      <c r="AM1089" s="74" t="n">
        <f aca="false">IF(K1089&lt;=0,AM1088+1,0)</f>
        <v>0</v>
      </c>
    </row>
    <row r="1090" customFormat="false" ht="15" hidden="false" customHeight="false" outlineLevel="0" collapsed="false">
      <c r="A1090" s="61" t="n">
        <v>1089</v>
      </c>
      <c r="B1090" s="62" t="n">
        <v>44447.6291666667</v>
      </c>
      <c r="C1090" s="63" t="n">
        <f aca="false">YEAR(B1090)</f>
        <v>2021</v>
      </c>
      <c r="D1090" s="32" t="s">
        <v>277</v>
      </c>
      <c r="E1090" s="64" t="n">
        <v>17333.25</v>
      </c>
      <c r="F1090" s="65" t="n">
        <v>-0.0027</v>
      </c>
      <c r="G1090" s="66" t="n">
        <v>-46.799775</v>
      </c>
      <c r="H1090" s="67" t="n">
        <f aca="false">E1090+IF(D1090="Long",1,-1)*G1090</f>
        <v>17286.450225</v>
      </c>
      <c r="I1090" s="68" t="n">
        <f aca="false">Assumptions!$B$58</f>
        <v>5.35750011455817</v>
      </c>
      <c r="J1090" s="68" t="n">
        <f aca="false">INDEX(Yearly!$T$5:$T$22,MATCH(C1090,Yearly!$A$5:$A$22,0))</f>
        <v>0.683936184837213</v>
      </c>
      <c r="K1090" s="68" t="n">
        <f aca="false">G1090-I1090-J1090</f>
        <v>-52.8412112993954</v>
      </c>
      <c r="L1090" s="69" t="n">
        <f aca="false">(I1090+J1090)/Assumptions!$B$8</f>
        <v>0.000266389594729711</v>
      </c>
      <c r="M1090" s="70" t="n">
        <f aca="false">F1090-L1090</f>
        <v>-0.00296638959472971</v>
      </c>
      <c r="N1090" s="71" t="n">
        <f aca="false">G1090*Assumptions!$B$7</f>
        <v>-368080.230375</v>
      </c>
      <c r="O1090" s="71" t="n">
        <f aca="false">K1090*Assumptions!$B$7</f>
        <v>-415596.126869745</v>
      </c>
      <c r="P1090" s="68" t="n">
        <f aca="false">P1089+G1090</f>
        <v>27354.64562</v>
      </c>
      <c r="Q1090" s="68" t="n">
        <f aca="false">MAX(Q1089,P1090)</f>
        <v>27401.445395</v>
      </c>
      <c r="R1090" s="68" t="n">
        <f aca="false">Q1090-P1090</f>
        <v>46.7997749999995</v>
      </c>
      <c r="S1090" s="68" t="n">
        <f aca="false">S1089+K1090</f>
        <v>20714.5371801438</v>
      </c>
      <c r="T1090" s="68" t="n">
        <f aca="false">MAX(T1089,S1090)</f>
        <v>20767.3783914432</v>
      </c>
      <c r="U1090" s="68" t="n">
        <f aca="false">T1090-S1090</f>
        <v>52.8412112993938</v>
      </c>
      <c r="V1090" s="70" t="n">
        <f aca="false">V1089+F1090</f>
        <v>3.52130000000001</v>
      </c>
      <c r="W1090" s="70" t="n">
        <f aca="false">MAX(W1089,V1090)</f>
        <v>3.52400000000001</v>
      </c>
      <c r="X1090" s="70" t="n">
        <f aca="false">W1090-V1090</f>
        <v>0.00269999999999992</v>
      </c>
      <c r="Y1090" s="70" t="n">
        <f aca="false">Y1089+M1090</f>
        <v>3.2285127042982</v>
      </c>
      <c r="Z1090" s="70" t="n">
        <f aca="false">MAX(Z1089,Y1090)</f>
        <v>3.23147909389293</v>
      </c>
      <c r="AA1090" s="70" t="n">
        <f aca="false">Z1090-Y1090</f>
        <v>0.00296638959472961</v>
      </c>
      <c r="AB1090" s="72" t="n">
        <f aca="false">AB1089*(1+F1090)</f>
        <v>28.2582973463782</v>
      </c>
      <c r="AC1090" s="73" t="n">
        <f aca="false">MAX(AC1089,AB1090)</f>
        <v>28.334801309915</v>
      </c>
      <c r="AD1090" s="70" t="n">
        <f aca="false">1-AB1090/AC1090</f>
        <v>0.00270000000000004</v>
      </c>
      <c r="AE1090" s="73" t="n">
        <f aca="false">AE1089*(1+M1090)</f>
        <v>21.103275681268</v>
      </c>
      <c r="AF1090" s="73" t="n">
        <f aca="false">MAX(AF1089,AE1090)</f>
        <v>21.1660624687366</v>
      </c>
      <c r="AG1090" s="70" t="n">
        <f aca="false">1-AE1090/AF1090</f>
        <v>0.00296638959472972</v>
      </c>
      <c r="AH1090" s="74" t="n">
        <f aca="false">IF(R1090&gt;0,AH1089+1,0)</f>
        <v>1</v>
      </c>
      <c r="AI1090" s="74" t="n">
        <f aca="false">IF(U1090&gt;0,AI1089+1,0)</f>
        <v>1</v>
      </c>
      <c r="AJ1090" s="74" t="n">
        <f aca="false">IF(G1090&gt;0,AJ1089+1,0)</f>
        <v>0</v>
      </c>
      <c r="AK1090" s="74" t="n">
        <f aca="false">IF(G1090&lt;=0,AK1089+1,0)</f>
        <v>1</v>
      </c>
      <c r="AL1090" s="74" t="n">
        <f aca="false">IF(K1090&gt;0,AL1089+1,0)</f>
        <v>0</v>
      </c>
      <c r="AM1090" s="74" t="n">
        <f aca="false">IF(K1090&lt;=0,AM1089+1,0)</f>
        <v>1</v>
      </c>
    </row>
    <row r="1091" customFormat="false" ht="15" hidden="false" customHeight="false" outlineLevel="0" collapsed="false">
      <c r="A1091" s="61" t="n">
        <v>1090</v>
      </c>
      <c r="B1091" s="62" t="n">
        <v>44452.5013888889</v>
      </c>
      <c r="C1091" s="63" t="n">
        <f aca="false">YEAR(B1091)</f>
        <v>2021</v>
      </c>
      <c r="D1091" s="32" t="s">
        <v>277</v>
      </c>
      <c r="E1091" s="64" t="n">
        <v>17331.1</v>
      </c>
      <c r="F1091" s="65" t="n">
        <v>0.0119</v>
      </c>
      <c r="G1091" s="66" t="n">
        <v>206.24009</v>
      </c>
      <c r="H1091" s="67" t="n">
        <f aca="false">E1091+IF(D1091="Long",1,-1)*G1091</f>
        <v>17537.34009</v>
      </c>
      <c r="I1091" s="68" t="n">
        <f aca="false">Assumptions!$B$58</f>
        <v>5.35750011455817</v>
      </c>
      <c r="J1091" s="68" t="n">
        <f aca="false">INDEX(Yearly!$T$5:$T$22,MATCH(C1091,Yearly!$A$5:$A$22,0))</f>
        <v>0.683936184837213</v>
      </c>
      <c r="K1091" s="68" t="n">
        <f aca="false">G1091-I1091-J1091</f>
        <v>200.198653700605</v>
      </c>
      <c r="L1091" s="69" t="n">
        <f aca="false">(I1091+J1091)/Assumptions!$B$8</f>
        <v>0.000266389594729711</v>
      </c>
      <c r="M1091" s="70" t="n">
        <f aca="false">F1091-L1091</f>
        <v>0.0116336104052703</v>
      </c>
      <c r="N1091" s="71" t="n">
        <f aca="false">G1091*Assumptions!$B$7</f>
        <v>1622078.30785</v>
      </c>
      <c r="O1091" s="71" t="n">
        <f aca="false">K1091*Assumptions!$B$7</f>
        <v>1574562.41135526</v>
      </c>
      <c r="P1091" s="68" t="n">
        <f aca="false">P1090+G1091</f>
        <v>27560.88571</v>
      </c>
      <c r="Q1091" s="68" t="n">
        <f aca="false">MAX(Q1090,P1091)</f>
        <v>27560.88571</v>
      </c>
      <c r="R1091" s="68" t="n">
        <f aca="false">Q1091-P1091</f>
        <v>0</v>
      </c>
      <c r="S1091" s="68" t="n">
        <f aca="false">S1090+K1091</f>
        <v>20914.7358338444</v>
      </c>
      <c r="T1091" s="68" t="n">
        <f aca="false">MAX(T1090,S1091)</f>
        <v>20914.7358338444</v>
      </c>
      <c r="U1091" s="68" t="n">
        <f aca="false">T1091-S1091</f>
        <v>0</v>
      </c>
      <c r="V1091" s="70" t="n">
        <f aca="false">V1090+F1091</f>
        <v>3.53320000000001</v>
      </c>
      <c r="W1091" s="70" t="n">
        <f aca="false">MAX(W1090,V1091)</f>
        <v>3.53320000000001</v>
      </c>
      <c r="X1091" s="70" t="n">
        <f aca="false">W1091-V1091</f>
        <v>0</v>
      </c>
      <c r="Y1091" s="70" t="n">
        <f aca="false">Y1090+M1091</f>
        <v>3.24014631470347</v>
      </c>
      <c r="Z1091" s="70" t="n">
        <f aca="false">MAX(Z1090,Y1091)</f>
        <v>3.24014631470347</v>
      </c>
      <c r="AA1091" s="70" t="n">
        <f aca="false">Z1091-Y1091</f>
        <v>0</v>
      </c>
      <c r="AB1091" s="72" t="n">
        <f aca="false">AB1090*(1+F1091)</f>
        <v>28.5945710848001</v>
      </c>
      <c r="AC1091" s="73" t="n">
        <f aca="false">MAX(AC1090,AB1091)</f>
        <v>28.5945710848001</v>
      </c>
      <c r="AD1091" s="70" t="n">
        <f aca="false">1-AB1091/AC1091</f>
        <v>0</v>
      </c>
      <c r="AE1091" s="73" t="n">
        <f aca="false">AE1090*(1+M1091)</f>
        <v>21.3487829688189</v>
      </c>
      <c r="AF1091" s="73" t="n">
        <f aca="false">MAX(AF1090,AE1091)</f>
        <v>21.3487829688189</v>
      </c>
      <c r="AG1091" s="70" t="n">
        <f aca="false">1-AE1091/AF1091</f>
        <v>0</v>
      </c>
      <c r="AH1091" s="74" t="n">
        <f aca="false">IF(R1091&gt;0,AH1090+1,0)</f>
        <v>0</v>
      </c>
      <c r="AI1091" s="74" t="n">
        <f aca="false">IF(U1091&gt;0,AI1090+1,0)</f>
        <v>0</v>
      </c>
      <c r="AJ1091" s="74" t="n">
        <f aca="false">IF(G1091&gt;0,AJ1090+1,0)</f>
        <v>1</v>
      </c>
      <c r="AK1091" s="74" t="n">
        <f aca="false">IF(G1091&lt;=0,AK1090+1,0)</f>
        <v>0</v>
      </c>
      <c r="AL1091" s="74" t="n">
        <f aca="false">IF(K1091&gt;0,AL1090+1,0)</f>
        <v>1</v>
      </c>
      <c r="AM1091" s="74" t="n">
        <f aca="false">IF(K1091&lt;=0,AM1090+1,0)</f>
        <v>0</v>
      </c>
    </row>
    <row r="1092" customFormat="false" ht="15" hidden="false" customHeight="false" outlineLevel="0" collapsed="false">
      <c r="A1092" s="61" t="n">
        <v>1091</v>
      </c>
      <c r="B1092" s="62" t="n">
        <v>44459.4625</v>
      </c>
      <c r="C1092" s="63" t="n">
        <f aca="false">YEAR(B1092)</f>
        <v>2021</v>
      </c>
      <c r="D1092" s="32" t="s">
        <v>277</v>
      </c>
      <c r="E1092" s="64" t="n">
        <v>17591.85</v>
      </c>
      <c r="F1092" s="65" t="n">
        <v>-0.0045</v>
      </c>
      <c r="G1092" s="66" t="n">
        <v>-79.163325</v>
      </c>
      <c r="H1092" s="67" t="n">
        <f aca="false">E1092+IF(D1092="Long",1,-1)*G1092</f>
        <v>17512.686675</v>
      </c>
      <c r="I1092" s="68" t="n">
        <f aca="false">Assumptions!$B$58</f>
        <v>5.35750011455817</v>
      </c>
      <c r="J1092" s="68" t="n">
        <f aca="false">INDEX(Yearly!$T$5:$T$22,MATCH(C1092,Yearly!$A$5:$A$22,0))</f>
        <v>0.683936184837213</v>
      </c>
      <c r="K1092" s="68" t="n">
        <f aca="false">G1092-I1092-J1092</f>
        <v>-85.2047612993954</v>
      </c>
      <c r="L1092" s="69" t="n">
        <f aca="false">(I1092+J1092)/Assumptions!$B$8</f>
        <v>0.000266389594729711</v>
      </c>
      <c r="M1092" s="70" t="n">
        <f aca="false">F1092-L1092</f>
        <v>-0.00476638959472971</v>
      </c>
      <c r="N1092" s="71" t="n">
        <f aca="false">G1092*Assumptions!$B$7</f>
        <v>-622619.551125</v>
      </c>
      <c r="O1092" s="71" t="n">
        <f aca="false">K1092*Assumptions!$B$7</f>
        <v>-670135.447619745</v>
      </c>
      <c r="P1092" s="68" t="n">
        <f aca="false">P1091+G1092</f>
        <v>27481.722385</v>
      </c>
      <c r="Q1092" s="68" t="n">
        <f aca="false">MAX(Q1091,P1092)</f>
        <v>27560.88571</v>
      </c>
      <c r="R1092" s="68" t="n">
        <f aca="false">Q1092-P1092</f>
        <v>79.1633250000014</v>
      </c>
      <c r="S1092" s="68" t="n">
        <f aca="false">S1091+K1092</f>
        <v>20829.531072545</v>
      </c>
      <c r="T1092" s="68" t="n">
        <f aca="false">MAX(T1091,S1092)</f>
        <v>20914.7358338444</v>
      </c>
      <c r="U1092" s="68" t="n">
        <f aca="false">T1092-S1092</f>
        <v>85.2047612993956</v>
      </c>
      <c r="V1092" s="70" t="n">
        <f aca="false">V1091+F1092</f>
        <v>3.52870000000001</v>
      </c>
      <c r="W1092" s="70" t="n">
        <f aca="false">MAX(W1091,V1092)</f>
        <v>3.53320000000001</v>
      </c>
      <c r="X1092" s="70" t="n">
        <f aca="false">W1092-V1092</f>
        <v>0.00450000000000017</v>
      </c>
      <c r="Y1092" s="70" t="n">
        <f aca="false">Y1091+M1092</f>
        <v>3.23537992510874</v>
      </c>
      <c r="Z1092" s="70" t="n">
        <f aca="false">MAX(Z1091,Y1092)</f>
        <v>3.24014631470347</v>
      </c>
      <c r="AA1092" s="70" t="n">
        <f aca="false">Z1092-Y1092</f>
        <v>0.00476638959472986</v>
      </c>
      <c r="AB1092" s="72" t="n">
        <f aca="false">AB1091*(1+F1092)</f>
        <v>28.4658955149185</v>
      </c>
      <c r="AC1092" s="73" t="n">
        <f aca="false">MAX(AC1091,AB1092)</f>
        <v>28.5945710848001</v>
      </c>
      <c r="AD1092" s="70" t="n">
        <f aca="false">1-AB1092/AC1092</f>
        <v>0.00449999999999995</v>
      </c>
      <c r="AE1092" s="73" t="n">
        <f aca="false">AE1091*(1+M1092)</f>
        <v>21.2470263518161</v>
      </c>
      <c r="AF1092" s="73" t="n">
        <f aca="false">MAX(AF1091,AE1092)</f>
        <v>21.3487829688189</v>
      </c>
      <c r="AG1092" s="70" t="n">
        <f aca="false">1-AE1092/AF1092</f>
        <v>0.00476638959472975</v>
      </c>
      <c r="AH1092" s="74" t="n">
        <f aca="false">IF(R1092&gt;0,AH1091+1,0)</f>
        <v>1</v>
      </c>
      <c r="AI1092" s="74" t="n">
        <f aca="false">IF(U1092&gt;0,AI1091+1,0)</f>
        <v>1</v>
      </c>
      <c r="AJ1092" s="74" t="n">
        <f aca="false">IF(G1092&gt;0,AJ1091+1,0)</f>
        <v>0</v>
      </c>
      <c r="AK1092" s="74" t="n">
        <f aca="false">IF(G1092&lt;=0,AK1091+1,0)</f>
        <v>1</v>
      </c>
      <c r="AL1092" s="74" t="n">
        <f aca="false">IF(K1092&gt;0,AL1091+1,0)</f>
        <v>0</v>
      </c>
      <c r="AM1092" s="74" t="n">
        <f aca="false">IF(K1092&lt;=0,AM1091+1,0)</f>
        <v>1</v>
      </c>
    </row>
    <row r="1093" customFormat="false" ht="15" hidden="false" customHeight="false" outlineLevel="0" collapsed="false">
      <c r="A1093" s="61" t="n">
        <v>1092</v>
      </c>
      <c r="B1093" s="62" t="n">
        <v>44460.6145833333</v>
      </c>
      <c r="C1093" s="63" t="n">
        <f aca="false">YEAR(B1093)</f>
        <v>2021</v>
      </c>
      <c r="D1093" s="32" t="s">
        <v>277</v>
      </c>
      <c r="E1093" s="64" t="n">
        <v>17531.2</v>
      </c>
      <c r="F1093" s="65" t="n">
        <v>0.0114</v>
      </c>
      <c r="G1093" s="66" t="n">
        <v>199.85568</v>
      </c>
      <c r="H1093" s="67" t="n">
        <f aca="false">E1093+IF(D1093="Long",1,-1)*G1093</f>
        <v>17731.05568</v>
      </c>
      <c r="I1093" s="68" t="n">
        <f aca="false">Assumptions!$B$58</f>
        <v>5.35750011455817</v>
      </c>
      <c r="J1093" s="68" t="n">
        <f aca="false">INDEX(Yearly!$T$5:$T$22,MATCH(C1093,Yearly!$A$5:$A$22,0))</f>
        <v>0.683936184837213</v>
      </c>
      <c r="K1093" s="68" t="n">
        <f aca="false">G1093-I1093-J1093</f>
        <v>193.814243700605</v>
      </c>
      <c r="L1093" s="69" t="n">
        <f aca="false">(I1093+J1093)/Assumptions!$B$8</f>
        <v>0.000266389594729711</v>
      </c>
      <c r="M1093" s="70" t="n">
        <f aca="false">F1093-L1093</f>
        <v>0.0111336104052703</v>
      </c>
      <c r="N1093" s="71" t="n">
        <f aca="false">G1093*Assumptions!$B$7</f>
        <v>1571864.9232</v>
      </c>
      <c r="O1093" s="71" t="n">
        <f aca="false">K1093*Assumptions!$B$7</f>
        <v>1524349.02670526</v>
      </c>
      <c r="P1093" s="68" t="n">
        <f aca="false">P1092+G1093</f>
        <v>27681.578065</v>
      </c>
      <c r="Q1093" s="68" t="n">
        <f aca="false">MAX(Q1092,P1093)</f>
        <v>27681.578065</v>
      </c>
      <c r="R1093" s="68" t="n">
        <f aca="false">Q1093-P1093</f>
        <v>0</v>
      </c>
      <c r="S1093" s="68" t="n">
        <f aca="false">S1092+K1093</f>
        <v>21023.3453162456</v>
      </c>
      <c r="T1093" s="68" t="n">
        <f aca="false">MAX(T1092,S1093)</f>
        <v>21023.3453162456</v>
      </c>
      <c r="U1093" s="68" t="n">
        <f aca="false">T1093-S1093</f>
        <v>0</v>
      </c>
      <c r="V1093" s="70" t="n">
        <f aca="false">V1092+F1093</f>
        <v>3.54010000000001</v>
      </c>
      <c r="W1093" s="70" t="n">
        <f aca="false">MAX(W1092,V1093)</f>
        <v>3.54010000000001</v>
      </c>
      <c r="X1093" s="70" t="n">
        <f aca="false">W1093-V1093</f>
        <v>0</v>
      </c>
      <c r="Y1093" s="70" t="n">
        <f aca="false">Y1092+M1093</f>
        <v>3.24651353551401</v>
      </c>
      <c r="Z1093" s="70" t="n">
        <f aca="false">MAX(Z1092,Y1093)</f>
        <v>3.24651353551401</v>
      </c>
      <c r="AA1093" s="70" t="n">
        <f aca="false">Z1093-Y1093</f>
        <v>0</v>
      </c>
      <c r="AB1093" s="72" t="n">
        <f aca="false">AB1092*(1+F1093)</f>
        <v>28.7904067237886</v>
      </c>
      <c r="AC1093" s="73" t="n">
        <f aca="false">MAX(AC1092,AB1093)</f>
        <v>28.7904067237886</v>
      </c>
      <c r="AD1093" s="70" t="n">
        <f aca="false">1-AB1093/AC1093</f>
        <v>0</v>
      </c>
      <c r="AE1093" s="73" t="n">
        <f aca="false">AE1092*(1+M1093)</f>
        <v>21.4835824654878</v>
      </c>
      <c r="AF1093" s="73" t="n">
        <f aca="false">MAX(AF1092,AE1093)</f>
        <v>21.4835824654878</v>
      </c>
      <c r="AG1093" s="70" t="n">
        <f aca="false">1-AE1093/AF1093</f>
        <v>0</v>
      </c>
      <c r="AH1093" s="74" t="n">
        <f aca="false">IF(R1093&gt;0,AH1092+1,0)</f>
        <v>0</v>
      </c>
      <c r="AI1093" s="74" t="n">
        <f aca="false">IF(U1093&gt;0,AI1092+1,0)</f>
        <v>0</v>
      </c>
      <c r="AJ1093" s="74" t="n">
        <f aca="false">IF(G1093&gt;0,AJ1092+1,0)</f>
        <v>1</v>
      </c>
      <c r="AK1093" s="74" t="n">
        <f aca="false">IF(G1093&lt;=0,AK1092+1,0)</f>
        <v>0</v>
      </c>
      <c r="AL1093" s="74" t="n">
        <f aca="false">IF(K1093&gt;0,AL1092+1,0)</f>
        <v>1</v>
      </c>
      <c r="AM1093" s="74" t="n">
        <f aca="false">IF(K1093&lt;=0,AM1092+1,0)</f>
        <v>0</v>
      </c>
    </row>
    <row r="1094" customFormat="false" ht="15" hidden="false" customHeight="false" outlineLevel="0" collapsed="false">
      <c r="A1094" s="61" t="n">
        <v>1093</v>
      </c>
      <c r="B1094" s="62" t="n">
        <v>44467.6368055556</v>
      </c>
      <c r="C1094" s="63" t="n">
        <f aca="false">YEAR(B1094)</f>
        <v>2021</v>
      </c>
      <c r="D1094" s="32" t="s">
        <v>277</v>
      </c>
      <c r="E1094" s="64" t="n">
        <v>17746.3</v>
      </c>
      <c r="F1094" s="65" t="n">
        <v>-0.0076</v>
      </c>
      <c r="G1094" s="66" t="n">
        <v>-134.87188</v>
      </c>
      <c r="H1094" s="67" t="n">
        <f aca="false">E1094+IF(D1094="Long",1,-1)*G1094</f>
        <v>17611.42812</v>
      </c>
      <c r="I1094" s="68" t="n">
        <f aca="false">Assumptions!$B$58</f>
        <v>5.35750011455817</v>
      </c>
      <c r="J1094" s="68" t="n">
        <f aca="false">INDEX(Yearly!$T$5:$T$22,MATCH(C1094,Yearly!$A$5:$A$22,0))</f>
        <v>0.683936184837213</v>
      </c>
      <c r="K1094" s="68" t="n">
        <f aca="false">G1094-I1094-J1094</f>
        <v>-140.913316299395</v>
      </c>
      <c r="L1094" s="69" t="n">
        <f aca="false">(I1094+J1094)/Assumptions!$B$8</f>
        <v>0.000266389594729711</v>
      </c>
      <c r="M1094" s="70" t="n">
        <f aca="false">F1094-L1094</f>
        <v>-0.00786638959472971</v>
      </c>
      <c r="N1094" s="71" t="n">
        <f aca="false">G1094*Assumptions!$B$7</f>
        <v>-1060767.3362</v>
      </c>
      <c r="O1094" s="71" t="n">
        <f aca="false">K1094*Assumptions!$B$7</f>
        <v>-1108283.23269474</v>
      </c>
      <c r="P1094" s="68" t="n">
        <f aca="false">P1093+G1094</f>
        <v>27546.706185</v>
      </c>
      <c r="Q1094" s="68" t="n">
        <f aca="false">MAX(Q1093,P1094)</f>
        <v>27681.578065</v>
      </c>
      <c r="R1094" s="68" t="n">
        <f aca="false">Q1094-P1094</f>
        <v>134.871879999999</v>
      </c>
      <c r="S1094" s="68" t="n">
        <f aca="false">S1093+K1094</f>
        <v>20882.4319999462</v>
      </c>
      <c r="T1094" s="68" t="n">
        <f aca="false">MAX(T1093,S1094)</f>
        <v>21023.3453162456</v>
      </c>
      <c r="U1094" s="68" t="n">
        <f aca="false">T1094-S1094</f>
        <v>140.913316299397</v>
      </c>
      <c r="V1094" s="70" t="n">
        <f aca="false">V1093+F1094</f>
        <v>3.53250000000001</v>
      </c>
      <c r="W1094" s="70" t="n">
        <f aca="false">MAX(W1093,V1094)</f>
        <v>3.54010000000001</v>
      </c>
      <c r="X1094" s="70" t="n">
        <f aca="false">W1094-V1094</f>
        <v>0.00760000000000005</v>
      </c>
      <c r="Y1094" s="70" t="n">
        <f aca="false">Y1093+M1094</f>
        <v>3.23864714591928</v>
      </c>
      <c r="Z1094" s="70" t="n">
        <f aca="false">MAX(Z1093,Y1094)</f>
        <v>3.24651353551401</v>
      </c>
      <c r="AA1094" s="70" t="n">
        <f aca="false">Z1094-Y1094</f>
        <v>0.00786638959472974</v>
      </c>
      <c r="AB1094" s="72" t="n">
        <f aca="false">AB1093*(1+F1094)</f>
        <v>28.5715996326878</v>
      </c>
      <c r="AC1094" s="73" t="n">
        <f aca="false">MAX(AC1093,AB1094)</f>
        <v>28.7904067237886</v>
      </c>
      <c r="AD1094" s="70" t="n">
        <f aca="false">1-AB1094/AC1094</f>
        <v>0.00760000000000016</v>
      </c>
      <c r="AE1094" s="73" t="n">
        <f aca="false">AE1093*(1+M1094)</f>
        <v>21.3145842359237</v>
      </c>
      <c r="AF1094" s="73" t="n">
        <f aca="false">MAX(AF1093,AE1094)</f>
        <v>21.4835824654878</v>
      </c>
      <c r="AG1094" s="70" t="n">
        <f aca="false">1-AE1094/AF1094</f>
        <v>0.00786638959472974</v>
      </c>
      <c r="AH1094" s="74" t="n">
        <f aca="false">IF(R1094&gt;0,AH1093+1,0)</f>
        <v>1</v>
      </c>
      <c r="AI1094" s="74" t="n">
        <f aca="false">IF(U1094&gt;0,AI1093+1,0)</f>
        <v>1</v>
      </c>
      <c r="AJ1094" s="74" t="n">
        <f aca="false">IF(G1094&gt;0,AJ1093+1,0)</f>
        <v>0</v>
      </c>
      <c r="AK1094" s="74" t="n">
        <f aca="false">IF(G1094&lt;=0,AK1093+1,0)</f>
        <v>1</v>
      </c>
      <c r="AL1094" s="74" t="n">
        <f aca="false">IF(K1094&gt;0,AL1093+1,0)</f>
        <v>0</v>
      </c>
      <c r="AM1094" s="74" t="n">
        <f aca="false">IF(K1094&lt;=0,AM1093+1,0)</f>
        <v>1</v>
      </c>
    </row>
    <row r="1095" customFormat="false" ht="15" hidden="false" customHeight="false" outlineLevel="0" collapsed="false">
      <c r="A1095" s="61" t="n">
        <v>1094</v>
      </c>
      <c r="B1095" s="62" t="n">
        <v>44468.6145833333</v>
      </c>
      <c r="C1095" s="63" t="n">
        <f aca="false">YEAR(B1095)</f>
        <v>2021</v>
      </c>
      <c r="D1095" s="32" t="s">
        <v>277</v>
      </c>
      <c r="E1095" s="64" t="n">
        <v>17770.7</v>
      </c>
      <c r="F1095" s="65" t="n">
        <v>-0.0049</v>
      </c>
      <c r="G1095" s="66" t="n">
        <v>-87.07643</v>
      </c>
      <c r="H1095" s="67" t="n">
        <f aca="false">E1095+IF(D1095="Long",1,-1)*G1095</f>
        <v>17683.62357</v>
      </c>
      <c r="I1095" s="68" t="n">
        <f aca="false">Assumptions!$B$58</f>
        <v>5.35750011455817</v>
      </c>
      <c r="J1095" s="68" t="n">
        <f aca="false">INDEX(Yearly!$T$5:$T$22,MATCH(C1095,Yearly!$A$5:$A$22,0))</f>
        <v>0.683936184837213</v>
      </c>
      <c r="K1095" s="68" t="n">
        <f aca="false">G1095-I1095-J1095</f>
        <v>-93.1178662993954</v>
      </c>
      <c r="L1095" s="69" t="n">
        <f aca="false">(I1095+J1095)/Assumptions!$B$8</f>
        <v>0.000266389594729711</v>
      </c>
      <c r="M1095" s="70" t="n">
        <f aca="false">F1095-L1095</f>
        <v>-0.00516638959472971</v>
      </c>
      <c r="N1095" s="71" t="n">
        <f aca="false">G1095*Assumptions!$B$7</f>
        <v>-684856.12195</v>
      </c>
      <c r="O1095" s="71" t="n">
        <f aca="false">K1095*Assumptions!$B$7</f>
        <v>-732372.018444745</v>
      </c>
      <c r="P1095" s="68" t="n">
        <f aca="false">P1094+G1095</f>
        <v>27459.629755</v>
      </c>
      <c r="Q1095" s="68" t="n">
        <f aca="false">MAX(Q1094,P1095)</f>
        <v>27681.578065</v>
      </c>
      <c r="R1095" s="68" t="n">
        <f aca="false">Q1095-P1095</f>
        <v>221.94831</v>
      </c>
      <c r="S1095" s="68" t="n">
        <f aca="false">S1094+K1095</f>
        <v>20789.3141336468</v>
      </c>
      <c r="T1095" s="68" t="n">
        <f aca="false">MAX(T1094,S1095)</f>
        <v>21023.3453162456</v>
      </c>
      <c r="U1095" s="68" t="n">
        <f aca="false">T1095-S1095</f>
        <v>234.031182598792</v>
      </c>
      <c r="V1095" s="70" t="n">
        <f aca="false">V1094+F1095</f>
        <v>3.52760000000001</v>
      </c>
      <c r="W1095" s="70" t="n">
        <f aca="false">MAX(W1094,V1095)</f>
        <v>3.54010000000001</v>
      </c>
      <c r="X1095" s="70" t="n">
        <f aca="false">W1095-V1095</f>
        <v>0.0125000000000002</v>
      </c>
      <c r="Y1095" s="70" t="n">
        <f aca="false">Y1094+M1095</f>
        <v>3.23348075632455</v>
      </c>
      <c r="Z1095" s="70" t="n">
        <f aca="false">MAX(Z1094,Y1095)</f>
        <v>3.24651353551401</v>
      </c>
      <c r="AA1095" s="70" t="n">
        <f aca="false">Z1095-Y1095</f>
        <v>0.0130327791894596</v>
      </c>
      <c r="AB1095" s="72" t="n">
        <f aca="false">AB1094*(1+F1095)</f>
        <v>28.4315987944876</v>
      </c>
      <c r="AC1095" s="73" t="n">
        <f aca="false">MAX(AC1094,AB1095)</f>
        <v>28.7904067237886</v>
      </c>
      <c r="AD1095" s="70" t="n">
        <f aca="false">1-AB1095/AC1095</f>
        <v>0.0124627600000001</v>
      </c>
      <c r="AE1095" s="73" t="n">
        <f aca="false">AE1094*(1+M1095)</f>
        <v>21.2044647897113</v>
      </c>
      <c r="AF1095" s="73" t="n">
        <f aca="false">MAX(AF1094,AE1095)</f>
        <v>21.4835824654878</v>
      </c>
      <c r="AG1095" s="70" t="n">
        <f aca="false">1-AE1095/AF1095</f>
        <v>0.0129921383561091</v>
      </c>
      <c r="AH1095" s="74" t="n">
        <f aca="false">IF(R1095&gt;0,AH1094+1,0)</f>
        <v>2</v>
      </c>
      <c r="AI1095" s="74" t="n">
        <f aca="false">IF(U1095&gt;0,AI1094+1,0)</f>
        <v>2</v>
      </c>
      <c r="AJ1095" s="74" t="n">
        <f aca="false">IF(G1095&gt;0,AJ1094+1,0)</f>
        <v>0</v>
      </c>
      <c r="AK1095" s="74" t="n">
        <f aca="false">IF(G1095&lt;=0,AK1094+1,0)</f>
        <v>2</v>
      </c>
      <c r="AL1095" s="74" t="n">
        <f aca="false">IF(K1095&gt;0,AL1094+1,0)</f>
        <v>0</v>
      </c>
      <c r="AM1095" s="74" t="n">
        <f aca="false">IF(K1095&lt;=0,AM1094+1,0)</f>
        <v>2</v>
      </c>
    </row>
    <row r="1096" customFormat="false" ht="15" hidden="false" customHeight="false" outlineLevel="0" collapsed="false">
      <c r="A1096" s="61" t="n">
        <v>1095</v>
      </c>
      <c r="B1096" s="62" t="n">
        <v>44469.5104166667</v>
      </c>
      <c r="C1096" s="63" t="n">
        <f aca="false">YEAR(B1096)</f>
        <v>2021</v>
      </c>
      <c r="D1096" s="32" t="s">
        <v>277</v>
      </c>
      <c r="E1096" s="64" t="n">
        <v>17729.8</v>
      </c>
      <c r="F1096" s="65" t="n">
        <v>-0.0043</v>
      </c>
      <c r="G1096" s="66" t="n">
        <v>-76.23814</v>
      </c>
      <c r="H1096" s="67" t="n">
        <f aca="false">E1096+IF(D1096="Long",1,-1)*G1096</f>
        <v>17653.56186</v>
      </c>
      <c r="I1096" s="68" t="n">
        <f aca="false">Assumptions!$B$58</f>
        <v>5.35750011455817</v>
      </c>
      <c r="J1096" s="68" t="n">
        <f aca="false">INDEX(Yearly!$T$5:$T$22,MATCH(C1096,Yearly!$A$5:$A$22,0))</f>
        <v>0.683936184837213</v>
      </c>
      <c r="K1096" s="68" t="n">
        <f aca="false">G1096-I1096-J1096</f>
        <v>-82.2795762993954</v>
      </c>
      <c r="L1096" s="69" t="n">
        <f aca="false">(I1096+J1096)/Assumptions!$B$8</f>
        <v>0.000266389594729711</v>
      </c>
      <c r="M1096" s="70" t="n">
        <f aca="false">F1096-L1096</f>
        <v>-0.00456638959472971</v>
      </c>
      <c r="N1096" s="71" t="n">
        <f aca="false">G1096*Assumptions!$B$7</f>
        <v>-599612.9711</v>
      </c>
      <c r="O1096" s="71" t="n">
        <f aca="false">K1096*Assumptions!$B$7</f>
        <v>-647128.867594745</v>
      </c>
      <c r="P1096" s="68" t="n">
        <f aca="false">P1095+G1096</f>
        <v>27383.391615</v>
      </c>
      <c r="Q1096" s="68" t="n">
        <f aca="false">MAX(Q1095,P1096)</f>
        <v>27681.578065</v>
      </c>
      <c r="R1096" s="68" t="n">
        <f aca="false">Q1096-P1096</f>
        <v>298.186450000001</v>
      </c>
      <c r="S1096" s="68" t="n">
        <f aca="false">S1095+K1096</f>
        <v>20707.0345573474</v>
      </c>
      <c r="T1096" s="68" t="n">
        <f aca="false">MAX(T1095,S1096)</f>
        <v>21023.3453162456</v>
      </c>
      <c r="U1096" s="68" t="n">
        <f aca="false">T1096-S1096</f>
        <v>316.310758898188</v>
      </c>
      <c r="V1096" s="70" t="n">
        <f aca="false">V1095+F1096</f>
        <v>3.52330000000001</v>
      </c>
      <c r="W1096" s="70" t="n">
        <f aca="false">MAX(W1095,V1096)</f>
        <v>3.54010000000001</v>
      </c>
      <c r="X1096" s="70" t="n">
        <f aca="false">W1096-V1096</f>
        <v>0.0168000000000004</v>
      </c>
      <c r="Y1096" s="70" t="n">
        <f aca="false">Y1095+M1096</f>
        <v>3.22891436672983</v>
      </c>
      <c r="Z1096" s="70" t="n">
        <f aca="false">MAX(Z1095,Y1096)</f>
        <v>3.24651353551401</v>
      </c>
      <c r="AA1096" s="70" t="n">
        <f aca="false">Z1096-Y1096</f>
        <v>0.0175991687841894</v>
      </c>
      <c r="AB1096" s="72" t="n">
        <f aca="false">AB1095*(1+F1096)</f>
        <v>28.3093429196713</v>
      </c>
      <c r="AC1096" s="73" t="n">
        <f aca="false">MAX(AC1095,AB1096)</f>
        <v>28.7904067237886</v>
      </c>
      <c r="AD1096" s="70" t="n">
        <f aca="false">1-AB1096/AC1096</f>
        <v>0.0167091701320001</v>
      </c>
      <c r="AE1096" s="73" t="n">
        <f aca="false">AE1095*(1+M1096)</f>
        <v>21.1076369423337</v>
      </c>
      <c r="AF1096" s="73" t="n">
        <f aca="false">MAX(AF1095,AE1096)</f>
        <v>21.4835824654878</v>
      </c>
      <c r="AG1096" s="70" t="n">
        <f aca="false">1-AE1096/AF1096</f>
        <v>0.0174992007854362</v>
      </c>
      <c r="AH1096" s="74" t="n">
        <f aca="false">IF(R1096&gt;0,AH1095+1,0)</f>
        <v>3</v>
      </c>
      <c r="AI1096" s="74" t="n">
        <f aca="false">IF(U1096&gt;0,AI1095+1,0)</f>
        <v>3</v>
      </c>
      <c r="AJ1096" s="74" t="n">
        <f aca="false">IF(G1096&gt;0,AJ1095+1,0)</f>
        <v>0</v>
      </c>
      <c r="AK1096" s="74" t="n">
        <f aca="false">IF(G1096&lt;=0,AK1095+1,0)</f>
        <v>3</v>
      </c>
      <c r="AL1096" s="74" t="n">
        <f aca="false">IF(K1096&gt;0,AL1095+1,0)</f>
        <v>0</v>
      </c>
      <c r="AM1096" s="74" t="n">
        <f aca="false">IF(K1096&lt;=0,AM1095+1,0)</f>
        <v>3</v>
      </c>
    </row>
    <row r="1097" customFormat="false" ht="15" hidden="false" customHeight="false" outlineLevel="0" collapsed="false">
      <c r="A1097" s="61" t="n">
        <v>1096</v>
      </c>
      <c r="B1097" s="62" t="n">
        <v>44473.40625</v>
      </c>
      <c r="C1097" s="63" t="n">
        <f aca="false">YEAR(B1097)</f>
        <v>2021</v>
      </c>
      <c r="D1097" s="32" t="s">
        <v>277</v>
      </c>
      <c r="E1097" s="64" t="n">
        <v>17652.6</v>
      </c>
      <c r="F1097" s="65" t="n">
        <v>0.0012</v>
      </c>
      <c r="G1097" s="66" t="n">
        <v>21.18312</v>
      </c>
      <c r="H1097" s="67" t="n">
        <f aca="false">E1097+IF(D1097="Long",1,-1)*G1097</f>
        <v>17673.78312</v>
      </c>
      <c r="I1097" s="68" t="n">
        <f aca="false">Assumptions!$B$58</f>
        <v>5.35750011455817</v>
      </c>
      <c r="J1097" s="68" t="n">
        <f aca="false">INDEX(Yearly!$T$5:$T$22,MATCH(C1097,Yearly!$A$5:$A$22,0))</f>
        <v>0.683936184837213</v>
      </c>
      <c r="K1097" s="68" t="n">
        <f aca="false">G1097-I1097-J1097</f>
        <v>15.1416837006046</v>
      </c>
      <c r="L1097" s="69" t="n">
        <f aca="false">(I1097+J1097)/Assumptions!$B$8</f>
        <v>0.000266389594729711</v>
      </c>
      <c r="M1097" s="70" t="n">
        <f aca="false">F1097-L1097</f>
        <v>0.000933610405270289</v>
      </c>
      <c r="N1097" s="71" t="n">
        <f aca="false">G1097*Assumptions!$B$7</f>
        <v>166605.2388</v>
      </c>
      <c r="O1097" s="71" t="n">
        <f aca="false">K1097*Assumptions!$B$7</f>
        <v>119089.342305255</v>
      </c>
      <c r="P1097" s="68" t="n">
        <f aca="false">P1096+G1097</f>
        <v>27404.574735</v>
      </c>
      <c r="Q1097" s="68" t="n">
        <f aca="false">MAX(Q1096,P1097)</f>
        <v>27681.578065</v>
      </c>
      <c r="R1097" s="68" t="n">
        <f aca="false">Q1097-P1097</f>
        <v>277.00333</v>
      </c>
      <c r="S1097" s="68" t="n">
        <f aca="false">S1096+K1097</f>
        <v>20722.176241048</v>
      </c>
      <c r="T1097" s="68" t="n">
        <f aca="false">MAX(T1096,S1097)</f>
        <v>21023.3453162456</v>
      </c>
      <c r="U1097" s="68" t="n">
        <f aca="false">T1097-S1097</f>
        <v>301.169075197584</v>
      </c>
      <c r="V1097" s="70" t="n">
        <f aca="false">V1096+F1097</f>
        <v>3.52450000000001</v>
      </c>
      <c r="W1097" s="70" t="n">
        <f aca="false">MAX(W1096,V1097)</f>
        <v>3.54010000000001</v>
      </c>
      <c r="X1097" s="70" t="n">
        <f aca="false">W1097-V1097</f>
        <v>0.0156000000000005</v>
      </c>
      <c r="Y1097" s="70" t="n">
        <f aca="false">Y1096+M1097</f>
        <v>3.2298479771351</v>
      </c>
      <c r="Z1097" s="70" t="n">
        <f aca="false">MAX(Z1096,Y1097)</f>
        <v>3.24651353551401</v>
      </c>
      <c r="AA1097" s="70" t="n">
        <f aca="false">Z1097-Y1097</f>
        <v>0.0166655583789193</v>
      </c>
      <c r="AB1097" s="72" t="n">
        <f aca="false">AB1096*(1+F1097)</f>
        <v>28.3433141311749</v>
      </c>
      <c r="AC1097" s="73" t="n">
        <f aca="false">MAX(AC1096,AB1097)</f>
        <v>28.7904067237886</v>
      </c>
      <c r="AD1097" s="70" t="n">
        <f aca="false">1-AB1097/AC1097</f>
        <v>0.0155292211361584</v>
      </c>
      <c r="AE1097" s="73" t="n">
        <f aca="false">AE1096*(1+M1097)</f>
        <v>21.1273432518138</v>
      </c>
      <c r="AF1097" s="73" t="n">
        <f aca="false">MAX(AF1096,AE1097)</f>
        <v>21.4835824654878</v>
      </c>
      <c r="AG1097" s="70" t="n">
        <f aca="false">1-AE1097/AF1097</f>
        <v>0.0165819278161032</v>
      </c>
      <c r="AH1097" s="74" t="n">
        <f aca="false">IF(R1097&gt;0,AH1096+1,0)</f>
        <v>4</v>
      </c>
      <c r="AI1097" s="74" t="n">
        <f aca="false">IF(U1097&gt;0,AI1096+1,0)</f>
        <v>4</v>
      </c>
      <c r="AJ1097" s="74" t="n">
        <f aca="false">IF(G1097&gt;0,AJ1096+1,0)</f>
        <v>1</v>
      </c>
      <c r="AK1097" s="74" t="n">
        <f aca="false">IF(G1097&lt;=0,AK1096+1,0)</f>
        <v>0</v>
      </c>
      <c r="AL1097" s="74" t="n">
        <f aca="false">IF(K1097&gt;0,AL1096+1,0)</f>
        <v>1</v>
      </c>
      <c r="AM1097" s="74" t="n">
        <f aca="false">IF(K1097&lt;=0,AM1096+1,0)</f>
        <v>0</v>
      </c>
    </row>
    <row r="1098" customFormat="false" ht="15" hidden="false" customHeight="false" outlineLevel="0" collapsed="false">
      <c r="A1098" s="61" t="n">
        <v>1097</v>
      </c>
      <c r="B1098" s="62" t="n">
        <v>44476.4069444445</v>
      </c>
      <c r="C1098" s="63" t="n">
        <f aca="false">YEAR(B1098)</f>
        <v>2021</v>
      </c>
      <c r="D1098" s="32" t="s">
        <v>277</v>
      </c>
      <c r="E1098" s="64" t="n">
        <v>17817.65</v>
      </c>
      <c r="F1098" s="65" t="n">
        <v>0.0272</v>
      </c>
      <c r="G1098" s="66" t="n">
        <v>484.64008</v>
      </c>
      <c r="H1098" s="67" t="n">
        <f aca="false">E1098+IF(D1098="Long",1,-1)*G1098</f>
        <v>18302.29008</v>
      </c>
      <c r="I1098" s="68" t="n">
        <f aca="false">Assumptions!$B$58</f>
        <v>5.35750011455817</v>
      </c>
      <c r="J1098" s="68" t="n">
        <f aca="false">INDEX(Yearly!$T$5:$T$22,MATCH(C1098,Yearly!$A$5:$A$22,0))</f>
        <v>0.683936184837213</v>
      </c>
      <c r="K1098" s="68" t="n">
        <f aca="false">G1098-I1098-J1098</f>
        <v>478.598643700605</v>
      </c>
      <c r="L1098" s="69" t="n">
        <f aca="false">(I1098+J1098)/Assumptions!$B$8</f>
        <v>0.000266389594729711</v>
      </c>
      <c r="M1098" s="70" t="n">
        <f aca="false">F1098-L1098</f>
        <v>0.0269336104052703</v>
      </c>
      <c r="N1098" s="71" t="n">
        <f aca="false">G1098*Assumptions!$B$7</f>
        <v>3811694.2292</v>
      </c>
      <c r="O1098" s="71" t="n">
        <f aca="false">K1098*Assumptions!$B$7</f>
        <v>3764178.33270526</v>
      </c>
      <c r="P1098" s="68" t="n">
        <f aca="false">P1097+G1098</f>
        <v>27889.214815</v>
      </c>
      <c r="Q1098" s="68" t="n">
        <f aca="false">MAX(Q1097,P1098)</f>
        <v>27889.214815</v>
      </c>
      <c r="R1098" s="68" t="n">
        <f aca="false">Q1098-P1098</f>
        <v>0</v>
      </c>
      <c r="S1098" s="68" t="n">
        <f aca="false">S1097+K1098</f>
        <v>21200.7748847486</v>
      </c>
      <c r="T1098" s="68" t="n">
        <f aca="false">MAX(T1097,S1098)</f>
        <v>21200.7748847486</v>
      </c>
      <c r="U1098" s="68" t="n">
        <f aca="false">T1098-S1098</f>
        <v>0</v>
      </c>
      <c r="V1098" s="70" t="n">
        <f aca="false">V1097+F1098</f>
        <v>3.55170000000001</v>
      </c>
      <c r="W1098" s="70" t="n">
        <f aca="false">MAX(W1097,V1098)</f>
        <v>3.55170000000001</v>
      </c>
      <c r="X1098" s="70" t="n">
        <f aca="false">W1098-V1098</f>
        <v>0</v>
      </c>
      <c r="Y1098" s="70" t="n">
        <f aca="false">Y1097+M1098</f>
        <v>3.25678158754037</v>
      </c>
      <c r="Z1098" s="70" t="n">
        <f aca="false">MAX(Z1097,Y1098)</f>
        <v>3.25678158754037</v>
      </c>
      <c r="AA1098" s="70" t="n">
        <f aca="false">Z1098-Y1098</f>
        <v>0</v>
      </c>
      <c r="AB1098" s="72" t="n">
        <f aca="false">AB1097*(1+F1098)</f>
        <v>29.1142522755429</v>
      </c>
      <c r="AC1098" s="73" t="n">
        <f aca="false">MAX(AC1097,AB1098)</f>
        <v>29.1142522755429</v>
      </c>
      <c r="AD1098" s="70" t="n">
        <f aca="false">1-AB1098/AC1098</f>
        <v>0</v>
      </c>
      <c r="AE1098" s="73" t="n">
        <f aca="false">AE1097*(1+M1098)</f>
        <v>21.6963788838565</v>
      </c>
      <c r="AF1098" s="73" t="n">
        <f aca="false">MAX(AF1097,AE1098)</f>
        <v>21.6963788838565</v>
      </c>
      <c r="AG1098" s="70" t="n">
        <f aca="false">1-AE1098/AF1098</f>
        <v>0</v>
      </c>
      <c r="AH1098" s="74" t="n">
        <f aca="false">IF(R1098&gt;0,AH1097+1,0)</f>
        <v>0</v>
      </c>
      <c r="AI1098" s="74" t="n">
        <f aca="false">IF(U1098&gt;0,AI1097+1,0)</f>
        <v>0</v>
      </c>
      <c r="AJ1098" s="74" t="n">
        <f aca="false">IF(G1098&gt;0,AJ1097+1,0)</f>
        <v>2</v>
      </c>
      <c r="AK1098" s="74" t="n">
        <f aca="false">IF(G1098&lt;=0,AK1097+1,0)</f>
        <v>0</v>
      </c>
      <c r="AL1098" s="74" t="n">
        <f aca="false">IF(K1098&gt;0,AL1097+1,0)</f>
        <v>2</v>
      </c>
      <c r="AM1098" s="74" t="n">
        <f aca="false">IF(K1098&lt;=0,AM1097+1,0)</f>
        <v>0</v>
      </c>
    </row>
    <row r="1099" customFormat="false" ht="15" hidden="false" customHeight="false" outlineLevel="0" collapsed="false">
      <c r="A1099" s="61" t="n">
        <v>1098</v>
      </c>
      <c r="B1099" s="62" t="n">
        <v>44491.40625</v>
      </c>
      <c r="C1099" s="63" t="n">
        <f aca="false">YEAR(B1099)</f>
        <v>2021</v>
      </c>
      <c r="D1099" s="32" t="s">
        <v>277</v>
      </c>
      <c r="E1099" s="64" t="n">
        <v>18308.25</v>
      </c>
      <c r="F1099" s="65" t="n">
        <v>-0.006</v>
      </c>
      <c r="G1099" s="66" t="n">
        <v>-109.8495</v>
      </c>
      <c r="H1099" s="67" t="n">
        <f aca="false">E1099+IF(D1099="Long",1,-1)*G1099</f>
        <v>18198.4005</v>
      </c>
      <c r="I1099" s="68" t="n">
        <f aca="false">Assumptions!$B$58</f>
        <v>5.35750011455817</v>
      </c>
      <c r="J1099" s="68" t="n">
        <f aca="false">INDEX(Yearly!$T$5:$T$22,MATCH(C1099,Yearly!$A$5:$A$22,0))</f>
        <v>0.683936184837213</v>
      </c>
      <c r="K1099" s="68" t="n">
        <f aca="false">G1099-I1099-J1099</f>
        <v>-115.890936299395</v>
      </c>
      <c r="L1099" s="69" t="n">
        <f aca="false">(I1099+J1099)/Assumptions!$B$8</f>
        <v>0.000266389594729711</v>
      </c>
      <c r="M1099" s="70" t="n">
        <f aca="false">F1099-L1099</f>
        <v>-0.00626638959472971</v>
      </c>
      <c r="N1099" s="71" t="n">
        <f aca="false">G1099*Assumptions!$B$7</f>
        <v>-863966.3175</v>
      </c>
      <c r="O1099" s="71" t="n">
        <f aca="false">K1099*Assumptions!$B$7</f>
        <v>-911482.213994745</v>
      </c>
      <c r="P1099" s="68" t="n">
        <f aca="false">P1098+G1099</f>
        <v>27779.365315</v>
      </c>
      <c r="Q1099" s="68" t="n">
        <f aca="false">MAX(Q1098,P1099)</f>
        <v>27889.214815</v>
      </c>
      <c r="R1099" s="68" t="n">
        <f aca="false">Q1099-P1099</f>
        <v>109.8495</v>
      </c>
      <c r="S1099" s="68" t="n">
        <f aca="false">S1098+K1099</f>
        <v>21084.8839484492</v>
      </c>
      <c r="T1099" s="68" t="n">
        <f aca="false">MAX(T1098,S1099)</f>
        <v>21200.7748847486</v>
      </c>
      <c r="U1099" s="68" t="n">
        <f aca="false">T1099-S1099</f>
        <v>115.890936299395</v>
      </c>
      <c r="V1099" s="70" t="n">
        <f aca="false">V1098+F1099</f>
        <v>3.54570000000001</v>
      </c>
      <c r="W1099" s="70" t="n">
        <f aca="false">MAX(W1098,V1099)</f>
        <v>3.55170000000001</v>
      </c>
      <c r="X1099" s="70" t="n">
        <f aca="false">W1099-V1099</f>
        <v>0.00599999999999978</v>
      </c>
      <c r="Y1099" s="70" t="n">
        <f aca="false">Y1098+M1099</f>
        <v>3.25051519794564</v>
      </c>
      <c r="Z1099" s="70" t="n">
        <f aca="false">MAX(Z1098,Y1099)</f>
        <v>3.25678158754037</v>
      </c>
      <c r="AA1099" s="70" t="n">
        <f aca="false">Z1099-Y1099</f>
        <v>0.00626638959472992</v>
      </c>
      <c r="AB1099" s="72" t="n">
        <f aca="false">AB1098*(1+F1099)</f>
        <v>28.9395667618896</v>
      </c>
      <c r="AC1099" s="73" t="n">
        <f aca="false">MAX(AC1098,AB1099)</f>
        <v>29.1142522755429</v>
      </c>
      <c r="AD1099" s="70" t="n">
        <f aca="false">1-AB1099/AC1099</f>
        <v>0.00600000000000001</v>
      </c>
      <c r="AE1099" s="73" t="n">
        <f aca="false">AE1098*(1+M1099)</f>
        <v>21.5604209209754</v>
      </c>
      <c r="AF1099" s="73" t="n">
        <f aca="false">MAX(AF1098,AE1099)</f>
        <v>21.6963788838565</v>
      </c>
      <c r="AG1099" s="70" t="n">
        <f aca="false">1-AE1099/AF1099</f>
        <v>0.00626638959472969</v>
      </c>
      <c r="AH1099" s="74" t="n">
        <f aca="false">IF(R1099&gt;0,AH1098+1,0)</f>
        <v>1</v>
      </c>
      <c r="AI1099" s="74" t="n">
        <f aca="false">IF(U1099&gt;0,AI1098+1,0)</f>
        <v>1</v>
      </c>
      <c r="AJ1099" s="74" t="n">
        <f aca="false">IF(G1099&gt;0,AJ1098+1,0)</f>
        <v>0</v>
      </c>
      <c r="AK1099" s="74" t="n">
        <f aca="false">IF(G1099&lt;=0,AK1098+1,0)</f>
        <v>1</v>
      </c>
      <c r="AL1099" s="74" t="n">
        <f aca="false">IF(K1099&gt;0,AL1098+1,0)</f>
        <v>0</v>
      </c>
      <c r="AM1099" s="74" t="n">
        <f aca="false">IF(K1099&lt;=0,AM1098+1,0)</f>
        <v>1</v>
      </c>
    </row>
    <row r="1100" customFormat="false" ht="15" hidden="false" customHeight="false" outlineLevel="0" collapsed="false">
      <c r="A1100" s="61" t="n">
        <v>1099</v>
      </c>
      <c r="B1100" s="62" t="n">
        <v>44495.40625</v>
      </c>
      <c r="C1100" s="63" t="n">
        <f aca="false">YEAR(B1100)</f>
        <v>2021</v>
      </c>
      <c r="D1100" s="32" t="s">
        <v>277</v>
      </c>
      <c r="E1100" s="64" t="n">
        <v>18223.75</v>
      </c>
      <c r="F1100" s="65" t="n">
        <v>-0.0043</v>
      </c>
      <c r="G1100" s="66" t="n">
        <v>-78.362125</v>
      </c>
      <c r="H1100" s="67" t="n">
        <f aca="false">E1100+IF(D1100="Long",1,-1)*G1100</f>
        <v>18145.387875</v>
      </c>
      <c r="I1100" s="68" t="n">
        <f aca="false">Assumptions!$B$58</f>
        <v>5.35750011455817</v>
      </c>
      <c r="J1100" s="68" t="n">
        <f aca="false">INDEX(Yearly!$T$5:$T$22,MATCH(C1100,Yearly!$A$5:$A$22,0))</f>
        <v>0.683936184837213</v>
      </c>
      <c r="K1100" s="68" t="n">
        <f aca="false">G1100-I1100-J1100</f>
        <v>-84.4035612993954</v>
      </c>
      <c r="L1100" s="69" t="n">
        <f aca="false">(I1100+J1100)/Assumptions!$B$8</f>
        <v>0.000266389594729711</v>
      </c>
      <c r="M1100" s="70" t="n">
        <f aca="false">F1100-L1100</f>
        <v>-0.00456638959472971</v>
      </c>
      <c r="N1100" s="71" t="n">
        <f aca="false">G1100*Assumptions!$B$7</f>
        <v>-616318.113125</v>
      </c>
      <c r="O1100" s="71" t="n">
        <f aca="false">K1100*Assumptions!$B$7</f>
        <v>-663834.009619745</v>
      </c>
      <c r="P1100" s="68" t="n">
        <f aca="false">P1099+G1100</f>
        <v>27701.00319</v>
      </c>
      <c r="Q1100" s="68" t="n">
        <f aca="false">MAX(Q1099,P1100)</f>
        <v>27889.214815</v>
      </c>
      <c r="R1100" s="68" t="n">
        <f aca="false">Q1100-P1100</f>
        <v>188.211625</v>
      </c>
      <c r="S1100" s="68" t="n">
        <f aca="false">S1099+K1100</f>
        <v>21000.4803871498</v>
      </c>
      <c r="T1100" s="68" t="n">
        <f aca="false">MAX(T1099,S1100)</f>
        <v>21200.7748847486</v>
      </c>
      <c r="U1100" s="68" t="n">
        <f aca="false">T1100-S1100</f>
        <v>200.294497598788</v>
      </c>
      <c r="V1100" s="70" t="n">
        <f aca="false">V1099+F1100</f>
        <v>3.54140000000001</v>
      </c>
      <c r="W1100" s="70" t="n">
        <f aca="false">MAX(W1099,V1100)</f>
        <v>3.55170000000001</v>
      </c>
      <c r="X1100" s="70" t="n">
        <f aca="false">W1100-V1100</f>
        <v>0.0103</v>
      </c>
      <c r="Y1100" s="70" t="n">
        <f aca="false">Y1099+M1100</f>
        <v>3.24594880835091</v>
      </c>
      <c r="Z1100" s="70" t="n">
        <f aca="false">MAX(Z1099,Y1100)</f>
        <v>3.25678158754037</v>
      </c>
      <c r="AA1100" s="70" t="n">
        <f aca="false">Z1100-Y1100</f>
        <v>0.0108327791894598</v>
      </c>
      <c r="AB1100" s="72" t="n">
        <f aca="false">AB1099*(1+F1100)</f>
        <v>28.8151266248135</v>
      </c>
      <c r="AC1100" s="73" t="n">
        <f aca="false">MAX(AC1099,AB1100)</f>
        <v>29.1142522755429</v>
      </c>
      <c r="AD1100" s="70" t="n">
        <f aca="false">1-AB1100/AC1100</f>
        <v>0.0102742</v>
      </c>
      <c r="AE1100" s="73" t="n">
        <f aca="false">AE1099*(1+M1100)</f>
        <v>21.4619676392239</v>
      </c>
      <c r="AF1100" s="73" t="n">
        <f aca="false">MAX(AF1099,AE1100)</f>
        <v>21.6963788838565</v>
      </c>
      <c r="AG1100" s="70" t="n">
        <f aca="false">1-AE1100/AF1100</f>
        <v>0.0108041644132175</v>
      </c>
      <c r="AH1100" s="74" t="n">
        <f aca="false">IF(R1100&gt;0,AH1099+1,0)</f>
        <v>2</v>
      </c>
      <c r="AI1100" s="74" t="n">
        <f aca="false">IF(U1100&gt;0,AI1099+1,0)</f>
        <v>2</v>
      </c>
      <c r="AJ1100" s="74" t="n">
        <f aca="false">IF(G1100&gt;0,AJ1099+1,0)</f>
        <v>0</v>
      </c>
      <c r="AK1100" s="74" t="n">
        <f aca="false">IF(G1100&lt;=0,AK1099+1,0)</f>
        <v>2</v>
      </c>
      <c r="AL1100" s="74" t="n">
        <f aca="false">IF(K1100&gt;0,AL1099+1,0)</f>
        <v>0</v>
      </c>
      <c r="AM1100" s="74" t="n">
        <f aca="false">IF(K1100&lt;=0,AM1099+1,0)</f>
        <v>2</v>
      </c>
    </row>
    <row r="1101" customFormat="false" ht="15" hidden="false" customHeight="false" outlineLevel="0" collapsed="false">
      <c r="A1101" s="61" t="n">
        <v>1100</v>
      </c>
      <c r="B1101" s="62" t="n">
        <v>44495.5729166667</v>
      </c>
      <c r="C1101" s="63" t="n">
        <f aca="false">YEAR(B1101)</f>
        <v>2021</v>
      </c>
      <c r="D1101" s="32" t="s">
        <v>277</v>
      </c>
      <c r="E1101" s="64" t="n">
        <v>18230.6</v>
      </c>
      <c r="F1101" s="65" t="n">
        <v>-0.0002</v>
      </c>
      <c r="G1101" s="66" t="n">
        <v>-3.64612</v>
      </c>
      <c r="H1101" s="67" t="n">
        <f aca="false">E1101+IF(D1101="Long",1,-1)*G1101</f>
        <v>18226.95388</v>
      </c>
      <c r="I1101" s="68" t="n">
        <f aca="false">Assumptions!$B$58</f>
        <v>5.35750011455817</v>
      </c>
      <c r="J1101" s="68" t="n">
        <f aca="false">INDEX(Yearly!$T$5:$T$22,MATCH(C1101,Yearly!$A$5:$A$22,0))</f>
        <v>0.683936184837213</v>
      </c>
      <c r="K1101" s="68" t="n">
        <f aca="false">G1101-I1101-J1101</f>
        <v>-9.68755629939538</v>
      </c>
      <c r="L1101" s="69" t="n">
        <f aca="false">(I1101+J1101)/Assumptions!$B$8</f>
        <v>0.000266389594729711</v>
      </c>
      <c r="M1101" s="70" t="n">
        <f aca="false">F1101-L1101</f>
        <v>-0.000466389594729711</v>
      </c>
      <c r="N1101" s="71" t="n">
        <f aca="false">G1101*Assumptions!$B$7</f>
        <v>-28676.7338</v>
      </c>
      <c r="O1101" s="71" t="n">
        <f aca="false">K1101*Assumptions!$B$7</f>
        <v>-76192.6302947447</v>
      </c>
      <c r="P1101" s="68" t="n">
        <f aca="false">P1100+G1101</f>
        <v>27697.35707</v>
      </c>
      <c r="Q1101" s="68" t="n">
        <f aca="false">MAX(Q1100,P1101)</f>
        <v>27889.214815</v>
      </c>
      <c r="R1101" s="68" t="n">
        <f aca="false">Q1101-P1101</f>
        <v>191.857745000001</v>
      </c>
      <c r="S1101" s="68" t="n">
        <f aca="false">S1100+K1101</f>
        <v>20990.7928308504</v>
      </c>
      <c r="T1101" s="68" t="n">
        <f aca="false">MAX(T1100,S1101)</f>
        <v>21200.7748847486</v>
      </c>
      <c r="U1101" s="68" t="n">
        <f aca="false">T1101-S1101</f>
        <v>209.982053898184</v>
      </c>
      <c r="V1101" s="70" t="n">
        <f aca="false">V1100+F1101</f>
        <v>3.54120000000001</v>
      </c>
      <c r="W1101" s="70" t="n">
        <f aca="false">MAX(W1100,V1101)</f>
        <v>3.55170000000001</v>
      </c>
      <c r="X1101" s="70" t="n">
        <f aca="false">W1101-V1101</f>
        <v>0.0105</v>
      </c>
      <c r="Y1101" s="70" t="n">
        <f aca="false">Y1100+M1101</f>
        <v>3.24548241875618</v>
      </c>
      <c r="Z1101" s="70" t="n">
        <f aca="false">MAX(Z1100,Y1101)</f>
        <v>3.25678158754037</v>
      </c>
      <c r="AA1101" s="70" t="n">
        <f aca="false">Z1101-Y1101</f>
        <v>0.0112991687841895</v>
      </c>
      <c r="AB1101" s="72" t="n">
        <f aca="false">AB1100*(1+F1101)</f>
        <v>28.8093635994885</v>
      </c>
      <c r="AC1101" s="73" t="n">
        <f aca="false">MAX(AC1100,AB1101)</f>
        <v>29.1142522755429</v>
      </c>
      <c r="AD1101" s="70" t="n">
        <f aca="false">1-AB1101/AC1101</f>
        <v>0.0104721451600001</v>
      </c>
      <c r="AE1101" s="73" t="n">
        <f aca="false">AE1100*(1+M1101)</f>
        <v>21.4519580008345</v>
      </c>
      <c r="AF1101" s="73" t="n">
        <f aca="false">MAX(AF1100,AE1101)</f>
        <v>21.6963788838565</v>
      </c>
      <c r="AG1101" s="70" t="n">
        <f aca="false">1-AE1101/AF1101</f>
        <v>0.0112655150580852</v>
      </c>
      <c r="AH1101" s="74" t="n">
        <f aca="false">IF(R1101&gt;0,AH1100+1,0)</f>
        <v>3</v>
      </c>
      <c r="AI1101" s="74" t="n">
        <f aca="false">IF(U1101&gt;0,AI1100+1,0)</f>
        <v>3</v>
      </c>
      <c r="AJ1101" s="74" t="n">
        <f aca="false">IF(G1101&gt;0,AJ1100+1,0)</f>
        <v>0</v>
      </c>
      <c r="AK1101" s="74" t="n">
        <f aca="false">IF(G1101&lt;=0,AK1100+1,0)</f>
        <v>3</v>
      </c>
      <c r="AL1101" s="74" t="n">
        <f aca="false">IF(K1101&gt;0,AL1100+1,0)</f>
        <v>0</v>
      </c>
      <c r="AM1101" s="74" t="n">
        <f aca="false">IF(K1101&lt;=0,AM1100+1,0)</f>
        <v>3</v>
      </c>
    </row>
    <row r="1102" customFormat="false" ht="15" hidden="false" customHeight="false" outlineLevel="0" collapsed="false">
      <c r="A1102" s="61" t="n">
        <v>1101</v>
      </c>
      <c r="B1102" s="62" t="n">
        <v>44502.40625</v>
      </c>
      <c r="C1102" s="63" t="n">
        <f aca="false">YEAR(B1102)</f>
        <v>2021</v>
      </c>
      <c r="D1102" s="32" t="s">
        <v>277</v>
      </c>
      <c r="E1102" s="64" t="n">
        <v>17953.1</v>
      </c>
      <c r="F1102" s="65" t="n">
        <v>-0.003</v>
      </c>
      <c r="G1102" s="66" t="n">
        <v>-53.8593</v>
      </c>
      <c r="H1102" s="67" t="n">
        <f aca="false">E1102+IF(D1102="Long",1,-1)*G1102</f>
        <v>17899.2407</v>
      </c>
      <c r="I1102" s="68" t="n">
        <f aca="false">Assumptions!$B$58</f>
        <v>5.35750011455817</v>
      </c>
      <c r="J1102" s="68" t="n">
        <f aca="false">INDEX(Yearly!$T$5:$T$22,MATCH(C1102,Yearly!$A$5:$A$22,0))</f>
        <v>0.683936184837213</v>
      </c>
      <c r="K1102" s="68" t="n">
        <f aca="false">G1102-I1102-J1102</f>
        <v>-59.9007362993954</v>
      </c>
      <c r="L1102" s="69" t="n">
        <f aca="false">(I1102+J1102)/Assumptions!$B$8</f>
        <v>0.000266389594729711</v>
      </c>
      <c r="M1102" s="70" t="n">
        <f aca="false">F1102-L1102</f>
        <v>-0.00326638959472971</v>
      </c>
      <c r="N1102" s="71" t="n">
        <f aca="false">G1102*Assumptions!$B$7</f>
        <v>-423603.3945</v>
      </c>
      <c r="O1102" s="71" t="n">
        <f aca="false">K1102*Assumptions!$B$7</f>
        <v>-471119.290994745</v>
      </c>
      <c r="P1102" s="68" t="n">
        <f aca="false">P1101+G1102</f>
        <v>27643.49777</v>
      </c>
      <c r="Q1102" s="68" t="n">
        <f aca="false">MAX(Q1101,P1102)</f>
        <v>27889.214815</v>
      </c>
      <c r="R1102" s="68" t="n">
        <f aca="false">Q1102-P1102</f>
        <v>245.717045000001</v>
      </c>
      <c r="S1102" s="68" t="n">
        <f aca="false">S1101+K1102</f>
        <v>20930.892094551</v>
      </c>
      <c r="T1102" s="68" t="n">
        <f aca="false">MAX(T1101,S1102)</f>
        <v>21200.7748847486</v>
      </c>
      <c r="U1102" s="68" t="n">
        <f aca="false">T1102-S1102</f>
        <v>269.882790197578</v>
      </c>
      <c r="V1102" s="70" t="n">
        <f aca="false">V1101+F1102</f>
        <v>3.53820000000001</v>
      </c>
      <c r="W1102" s="70" t="n">
        <f aca="false">MAX(W1101,V1102)</f>
        <v>3.55170000000001</v>
      </c>
      <c r="X1102" s="70" t="n">
        <f aca="false">W1102-V1102</f>
        <v>0.0135000000000001</v>
      </c>
      <c r="Y1102" s="70" t="n">
        <f aca="false">Y1101+M1102</f>
        <v>3.24221602916145</v>
      </c>
      <c r="Z1102" s="70" t="n">
        <f aca="false">MAX(Z1101,Y1102)</f>
        <v>3.25678158754037</v>
      </c>
      <c r="AA1102" s="70" t="n">
        <f aca="false">Z1102-Y1102</f>
        <v>0.0145655583789193</v>
      </c>
      <c r="AB1102" s="72" t="n">
        <f aca="false">AB1101*(1+F1102)</f>
        <v>28.72293550869</v>
      </c>
      <c r="AC1102" s="73" t="n">
        <f aca="false">MAX(AC1101,AB1102)</f>
        <v>29.1142522755429</v>
      </c>
      <c r="AD1102" s="70" t="n">
        <f aca="false">1-AB1102/AC1102</f>
        <v>0.0134407287245201</v>
      </c>
      <c r="AE1102" s="73" t="n">
        <f aca="false">AE1101*(1+M1102)</f>
        <v>21.381887548434</v>
      </c>
      <c r="AF1102" s="73" t="n">
        <f aca="false">MAX(AF1101,AE1102)</f>
        <v>21.6963788838565</v>
      </c>
      <c r="AG1102" s="70" t="n">
        <f aca="false">1-AE1102/AF1102</f>
        <v>0.0144951070916498</v>
      </c>
      <c r="AH1102" s="74" t="n">
        <f aca="false">IF(R1102&gt;0,AH1101+1,0)</f>
        <v>4</v>
      </c>
      <c r="AI1102" s="74" t="n">
        <f aca="false">IF(U1102&gt;0,AI1101+1,0)</f>
        <v>4</v>
      </c>
      <c r="AJ1102" s="74" t="n">
        <f aca="false">IF(G1102&gt;0,AJ1101+1,0)</f>
        <v>0</v>
      </c>
      <c r="AK1102" s="74" t="n">
        <f aca="false">IF(G1102&lt;=0,AK1101+1,0)</f>
        <v>4</v>
      </c>
      <c r="AL1102" s="74" t="n">
        <f aca="false">IF(K1102&gt;0,AL1101+1,0)</f>
        <v>0</v>
      </c>
      <c r="AM1102" s="74" t="n">
        <f aca="false">IF(K1102&lt;=0,AM1101+1,0)</f>
        <v>4</v>
      </c>
    </row>
    <row r="1103" customFormat="false" ht="15" hidden="false" customHeight="false" outlineLevel="0" collapsed="false">
      <c r="A1103" s="61" t="n">
        <v>1102</v>
      </c>
      <c r="B1103" s="62" t="n">
        <v>44502.4569444444</v>
      </c>
      <c r="C1103" s="63" t="n">
        <f aca="false">YEAR(B1103)</f>
        <v>2021</v>
      </c>
      <c r="D1103" s="32" t="s">
        <v>276</v>
      </c>
      <c r="E1103" s="64" t="n">
        <v>17899.85</v>
      </c>
      <c r="F1103" s="65" t="n">
        <v>-0.004</v>
      </c>
      <c r="G1103" s="66" t="n">
        <v>-71.5994</v>
      </c>
      <c r="H1103" s="67" t="n">
        <f aca="false">E1103+IF(D1103="Long",1,-1)*G1103</f>
        <v>17971.4494</v>
      </c>
      <c r="I1103" s="68" t="n">
        <f aca="false">Assumptions!$B$58</f>
        <v>5.35750011455817</v>
      </c>
      <c r="J1103" s="68" t="n">
        <f aca="false">INDEX(Yearly!$T$5:$T$22,MATCH(C1103,Yearly!$A$5:$A$22,0))</f>
        <v>0.683936184837213</v>
      </c>
      <c r="K1103" s="68" t="n">
        <f aca="false">G1103-I1103-J1103</f>
        <v>-77.6408362993954</v>
      </c>
      <c r="L1103" s="69" t="n">
        <f aca="false">(I1103+J1103)/Assumptions!$B$8</f>
        <v>0.000266389594729711</v>
      </c>
      <c r="M1103" s="70" t="n">
        <f aca="false">F1103-L1103</f>
        <v>-0.00426638959472971</v>
      </c>
      <c r="N1103" s="71" t="n">
        <f aca="false">G1103*Assumptions!$B$7</f>
        <v>-563129.281</v>
      </c>
      <c r="O1103" s="71" t="n">
        <f aca="false">K1103*Assumptions!$B$7</f>
        <v>-610645.177494745</v>
      </c>
      <c r="P1103" s="68" t="n">
        <f aca="false">P1102+G1103</f>
        <v>27571.89837</v>
      </c>
      <c r="Q1103" s="68" t="n">
        <f aca="false">MAX(Q1102,P1103)</f>
        <v>27889.214815</v>
      </c>
      <c r="R1103" s="68" t="n">
        <f aca="false">Q1103-P1103</f>
        <v>317.316445</v>
      </c>
      <c r="S1103" s="68" t="n">
        <f aca="false">S1102+K1103</f>
        <v>20853.2512582516</v>
      </c>
      <c r="T1103" s="68" t="n">
        <f aca="false">MAX(T1102,S1103)</f>
        <v>21200.7748847486</v>
      </c>
      <c r="U1103" s="68" t="n">
        <f aca="false">T1103-S1103</f>
        <v>347.523626496975</v>
      </c>
      <c r="V1103" s="70" t="n">
        <f aca="false">V1102+F1103</f>
        <v>3.53420000000001</v>
      </c>
      <c r="W1103" s="70" t="n">
        <f aca="false">MAX(W1102,V1103)</f>
        <v>3.55170000000001</v>
      </c>
      <c r="X1103" s="70" t="n">
        <f aca="false">W1103-V1103</f>
        <v>0.0175000000000001</v>
      </c>
      <c r="Y1103" s="70" t="n">
        <f aca="false">Y1102+M1103</f>
        <v>3.23794963956672</v>
      </c>
      <c r="Z1103" s="70" t="n">
        <f aca="false">MAX(Z1102,Y1103)</f>
        <v>3.25678158754037</v>
      </c>
      <c r="AA1103" s="70" t="n">
        <f aca="false">Z1103-Y1103</f>
        <v>0.018831947973649</v>
      </c>
      <c r="AB1103" s="72" t="n">
        <f aca="false">AB1102*(1+F1103)</f>
        <v>28.6080437666553</v>
      </c>
      <c r="AC1103" s="73" t="n">
        <f aca="false">MAX(AC1102,AB1103)</f>
        <v>29.1142522755429</v>
      </c>
      <c r="AD1103" s="70" t="n">
        <f aca="false">1-AB1103/AC1103</f>
        <v>0.0173869658096221</v>
      </c>
      <c r="AE1103" s="73" t="n">
        <f aca="false">AE1102*(1+M1103)</f>
        <v>21.2906640858817</v>
      </c>
      <c r="AF1103" s="73" t="n">
        <f aca="false">MAX(AF1102,AE1103)</f>
        <v>21.6963788838565</v>
      </c>
      <c r="AG1103" s="70" t="n">
        <f aca="false">1-AE1103/AF1103</f>
        <v>0.0186996549123091</v>
      </c>
      <c r="AH1103" s="74" t="n">
        <f aca="false">IF(R1103&gt;0,AH1102+1,0)</f>
        <v>5</v>
      </c>
      <c r="AI1103" s="74" t="n">
        <f aca="false">IF(U1103&gt;0,AI1102+1,0)</f>
        <v>5</v>
      </c>
      <c r="AJ1103" s="74" t="n">
        <f aca="false">IF(G1103&gt;0,AJ1102+1,0)</f>
        <v>0</v>
      </c>
      <c r="AK1103" s="74" t="n">
        <f aca="false">IF(G1103&lt;=0,AK1102+1,0)</f>
        <v>5</v>
      </c>
      <c r="AL1103" s="74" t="n">
        <f aca="false">IF(K1103&gt;0,AL1102+1,0)</f>
        <v>0</v>
      </c>
      <c r="AM1103" s="74" t="n">
        <f aca="false">IF(K1103&lt;=0,AM1102+1,0)</f>
        <v>5</v>
      </c>
    </row>
    <row r="1104" customFormat="false" ht="15" hidden="false" customHeight="false" outlineLevel="0" collapsed="false">
      <c r="A1104" s="61" t="n">
        <v>1103</v>
      </c>
      <c r="B1104" s="62" t="n">
        <v>44503.40625</v>
      </c>
      <c r="C1104" s="63" t="n">
        <f aca="false">YEAR(B1104)</f>
        <v>2021</v>
      </c>
      <c r="D1104" s="32" t="s">
        <v>277</v>
      </c>
      <c r="E1104" s="64" t="n">
        <v>17971.7</v>
      </c>
      <c r="F1104" s="65" t="n">
        <v>-0.0041</v>
      </c>
      <c r="G1104" s="66" t="n">
        <v>-73.68397</v>
      </c>
      <c r="H1104" s="67" t="n">
        <f aca="false">E1104+IF(D1104="Long",1,-1)*G1104</f>
        <v>17898.01603</v>
      </c>
      <c r="I1104" s="68" t="n">
        <f aca="false">Assumptions!$B$58</f>
        <v>5.35750011455817</v>
      </c>
      <c r="J1104" s="68" t="n">
        <f aca="false">INDEX(Yearly!$T$5:$T$22,MATCH(C1104,Yearly!$A$5:$A$22,0))</f>
        <v>0.683936184837213</v>
      </c>
      <c r="K1104" s="68" t="n">
        <f aca="false">G1104-I1104-J1104</f>
        <v>-79.7254062993954</v>
      </c>
      <c r="L1104" s="69" t="n">
        <f aca="false">(I1104+J1104)/Assumptions!$B$8</f>
        <v>0.000266389594729711</v>
      </c>
      <c r="M1104" s="70" t="n">
        <f aca="false">F1104-L1104</f>
        <v>-0.00436638959472971</v>
      </c>
      <c r="N1104" s="71" t="n">
        <f aca="false">G1104*Assumptions!$B$7</f>
        <v>-579524.42405</v>
      </c>
      <c r="O1104" s="71" t="n">
        <f aca="false">K1104*Assumptions!$B$7</f>
        <v>-627040.320544745</v>
      </c>
      <c r="P1104" s="68" t="n">
        <f aca="false">P1103+G1104</f>
        <v>27498.2144</v>
      </c>
      <c r="Q1104" s="68" t="n">
        <f aca="false">MAX(Q1103,P1104)</f>
        <v>27889.214815</v>
      </c>
      <c r="R1104" s="68" t="n">
        <f aca="false">Q1104-P1104</f>
        <v>391.000414999999</v>
      </c>
      <c r="S1104" s="68" t="n">
        <f aca="false">S1103+K1104</f>
        <v>20773.5258519523</v>
      </c>
      <c r="T1104" s="68" t="n">
        <f aca="false">MAX(T1103,S1104)</f>
        <v>21200.7748847486</v>
      </c>
      <c r="U1104" s="68" t="n">
        <f aca="false">T1104-S1104</f>
        <v>427.249032796371</v>
      </c>
      <c r="V1104" s="70" t="n">
        <f aca="false">V1103+F1104</f>
        <v>3.53010000000001</v>
      </c>
      <c r="W1104" s="70" t="n">
        <f aca="false">MAX(W1103,V1104)</f>
        <v>3.55170000000001</v>
      </c>
      <c r="X1104" s="70" t="n">
        <f aca="false">W1104-V1104</f>
        <v>0.0216000000000003</v>
      </c>
      <c r="Y1104" s="70" t="n">
        <f aca="false">Y1103+M1104</f>
        <v>3.23358324997199</v>
      </c>
      <c r="Z1104" s="70" t="n">
        <f aca="false">MAX(Z1103,Y1104)</f>
        <v>3.25678158754037</v>
      </c>
      <c r="AA1104" s="70" t="n">
        <f aca="false">Z1104-Y1104</f>
        <v>0.0231983375683789</v>
      </c>
      <c r="AB1104" s="72" t="n">
        <f aca="false">AB1103*(1+F1104)</f>
        <v>28.490750787212</v>
      </c>
      <c r="AC1104" s="73" t="n">
        <f aca="false">MAX(AC1103,AB1104)</f>
        <v>29.1142522755429</v>
      </c>
      <c r="AD1104" s="70" t="n">
        <f aca="false">1-AB1104/AC1104</f>
        <v>0.0214156792498027</v>
      </c>
      <c r="AE1104" s="73" t="n">
        <f aca="false">AE1103*(1+M1104)</f>
        <v>21.1977007517522</v>
      </c>
      <c r="AF1104" s="73" t="n">
        <f aca="false">MAX(AF1103,AE1104)</f>
        <v>21.6963788838565</v>
      </c>
      <c r="AG1104" s="70" t="n">
        <f aca="false">1-AE1104/AF1104</f>
        <v>0.0229843945284046</v>
      </c>
      <c r="AH1104" s="74" t="n">
        <f aca="false">IF(R1104&gt;0,AH1103+1,0)</f>
        <v>6</v>
      </c>
      <c r="AI1104" s="74" t="n">
        <f aca="false">IF(U1104&gt;0,AI1103+1,0)</f>
        <v>6</v>
      </c>
      <c r="AJ1104" s="74" t="n">
        <f aca="false">IF(G1104&gt;0,AJ1103+1,0)</f>
        <v>0</v>
      </c>
      <c r="AK1104" s="74" t="n">
        <f aca="false">IF(G1104&lt;=0,AK1103+1,0)</f>
        <v>6</v>
      </c>
      <c r="AL1104" s="74" t="n">
        <f aca="false">IF(K1104&gt;0,AL1103+1,0)</f>
        <v>0</v>
      </c>
      <c r="AM1104" s="74" t="n">
        <f aca="false">IF(K1104&lt;=0,AM1103+1,0)</f>
        <v>6</v>
      </c>
    </row>
    <row r="1105" customFormat="false" ht="15" hidden="false" customHeight="false" outlineLevel="0" collapsed="false">
      <c r="A1105" s="61" t="n">
        <v>1104</v>
      </c>
      <c r="B1105" s="62" t="n">
        <v>44503.5104166667</v>
      </c>
      <c r="C1105" s="63" t="n">
        <f aca="false">YEAR(B1105)</f>
        <v>2021</v>
      </c>
      <c r="D1105" s="32" t="s">
        <v>276</v>
      </c>
      <c r="E1105" s="64" t="n">
        <v>17897.3</v>
      </c>
      <c r="F1105" s="65" t="n">
        <v>-0.0017</v>
      </c>
      <c r="G1105" s="66" t="n">
        <v>-30.42541</v>
      </c>
      <c r="H1105" s="67" t="n">
        <f aca="false">E1105+IF(D1105="Long",1,-1)*G1105</f>
        <v>17927.72541</v>
      </c>
      <c r="I1105" s="68" t="n">
        <f aca="false">Assumptions!$B$58</f>
        <v>5.35750011455817</v>
      </c>
      <c r="J1105" s="68" t="n">
        <f aca="false">INDEX(Yearly!$T$5:$T$22,MATCH(C1105,Yearly!$A$5:$A$22,0))</f>
        <v>0.683936184837213</v>
      </c>
      <c r="K1105" s="68" t="n">
        <f aca="false">G1105-I1105-J1105</f>
        <v>-36.4668462993954</v>
      </c>
      <c r="L1105" s="69" t="n">
        <f aca="false">(I1105+J1105)/Assumptions!$B$8</f>
        <v>0.000266389594729711</v>
      </c>
      <c r="M1105" s="70" t="n">
        <f aca="false">F1105-L1105</f>
        <v>-0.00196638959472971</v>
      </c>
      <c r="N1105" s="71" t="n">
        <f aca="false">G1105*Assumptions!$B$7</f>
        <v>-239295.84965</v>
      </c>
      <c r="O1105" s="71" t="n">
        <f aca="false">K1105*Assumptions!$B$7</f>
        <v>-286811.746144745</v>
      </c>
      <c r="P1105" s="68" t="n">
        <f aca="false">P1104+G1105</f>
        <v>27467.78899</v>
      </c>
      <c r="Q1105" s="68" t="n">
        <f aca="false">MAX(Q1104,P1105)</f>
        <v>27889.214815</v>
      </c>
      <c r="R1105" s="68" t="n">
        <f aca="false">Q1105-P1105</f>
        <v>421.425824999998</v>
      </c>
      <c r="S1105" s="68" t="n">
        <f aca="false">S1104+K1105</f>
        <v>20737.0590056529</v>
      </c>
      <c r="T1105" s="68" t="n">
        <f aca="false">MAX(T1104,S1105)</f>
        <v>21200.7748847486</v>
      </c>
      <c r="U1105" s="68" t="n">
        <f aca="false">T1105-S1105</f>
        <v>463.715879095766</v>
      </c>
      <c r="V1105" s="70" t="n">
        <f aca="false">V1104+F1105</f>
        <v>3.52840000000001</v>
      </c>
      <c r="W1105" s="70" t="n">
        <f aca="false">MAX(W1104,V1105)</f>
        <v>3.55170000000001</v>
      </c>
      <c r="X1105" s="70" t="n">
        <f aca="false">W1105-V1105</f>
        <v>0.0233000000000003</v>
      </c>
      <c r="Y1105" s="70" t="n">
        <f aca="false">Y1104+M1105</f>
        <v>3.23161686037726</v>
      </c>
      <c r="Z1105" s="70" t="n">
        <f aca="false">MAX(Z1104,Y1105)</f>
        <v>3.25678158754037</v>
      </c>
      <c r="AA1105" s="70" t="n">
        <f aca="false">Z1105-Y1105</f>
        <v>0.0251647271631086</v>
      </c>
      <c r="AB1105" s="72" t="n">
        <f aca="false">AB1104*(1+F1105)</f>
        <v>28.4423165108737</v>
      </c>
      <c r="AC1105" s="73" t="n">
        <f aca="false">MAX(AC1104,AB1105)</f>
        <v>29.1142522755429</v>
      </c>
      <c r="AD1105" s="70" t="n">
        <f aca="false">1-AB1105/AC1105</f>
        <v>0.023079272595078</v>
      </c>
      <c r="AE1105" s="73" t="n">
        <f aca="false">AE1104*(1+M1105)</f>
        <v>21.1560178135618</v>
      </c>
      <c r="AF1105" s="73" t="n">
        <f aca="false">MAX(AF1104,AE1105)</f>
        <v>21.6963788838565</v>
      </c>
      <c r="AG1105" s="70" t="n">
        <f aca="false">1-AE1105/AF1105</f>
        <v>0.0249055878488926</v>
      </c>
      <c r="AH1105" s="74" t="n">
        <f aca="false">IF(R1105&gt;0,AH1104+1,0)</f>
        <v>7</v>
      </c>
      <c r="AI1105" s="74" t="n">
        <f aca="false">IF(U1105&gt;0,AI1104+1,0)</f>
        <v>7</v>
      </c>
      <c r="AJ1105" s="74" t="n">
        <f aca="false">IF(G1105&gt;0,AJ1104+1,0)</f>
        <v>0</v>
      </c>
      <c r="AK1105" s="74" t="n">
        <f aca="false">IF(G1105&lt;=0,AK1104+1,0)</f>
        <v>7</v>
      </c>
      <c r="AL1105" s="74" t="n">
        <f aca="false">IF(K1105&gt;0,AL1104+1,0)</f>
        <v>0</v>
      </c>
      <c r="AM1105" s="74" t="n">
        <f aca="false">IF(K1105&lt;=0,AM1104+1,0)</f>
        <v>7</v>
      </c>
    </row>
    <row r="1106" customFormat="false" ht="15" hidden="false" customHeight="false" outlineLevel="0" collapsed="false">
      <c r="A1106" s="61" t="n">
        <v>1105</v>
      </c>
      <c r="B1106" s="62" t="n">
        <v>44504.7708333333</v>
      </c>
      <c r="C1106" s="63" t="n">
        <f aca="false">YEAR(B1106)</f>
        <v>2021</v>
      </c>
      <c r="D1106" s="32" t="s">
        <v>277</v>
      </c>
      <c r="E1106" s="64" t="n">
        <v>17927.25</v>
      </c>
      <c r="F1106" s="65" t="n">
        <v>-0.0048</v>
      </c>
      <c r="G1106" s="66" t="n">
        <v>-86.0508</v>
      </c>
      <c r="H1106" s="67" t="n">
        <f aca="false">E1106+IF(D1106="Long",1,-1)*G1106</f>
        <v>17841.1992</v>
      </c>
      <c r="I1106" s="68" t="n">
        <f aca="false">Assumptions!$B$58</f>
        <v>5.35750011455817</v>
      </c>
      <c r="J1106" s="68" t="n">
        <f aca="false">INDEX(Yearly!$T$5:$T$22,MATCH(C1106,Yearly!$A$5:$A$22,0))</f>
        <v>0.683936184837213</v>
      </c>
      <c r="K1106" s="68" t="n">
        <f aca="false">G1106-I1106-J1106</f>
        <v>-92.0922362993954</v>
      </c>
      <c r="L1106" s="69" t="n">
        <f aca="false">(I1106+J1106)/Assumptions!$B$8</f>
        <v>0.000266389594729711</v>
      </c>
      <c r="M1106" s="70" t="n">
        <f aca="false">F1106-L1106</f>
        <v>-0.00506638959472971</v>
      </c>
      <c r="N1106" s="71" t="n">
        <f aca="false">G1106*Assumptions!$B$7</f>
        <v>-676789.542</v>
      </c>
      <c r="O1106" s="71" t="n">
        <f aca="false">K1106*Assumptions!$B$7</f>
        <v>-724305.438494745</v>
      </c>
      <c r="P1106" s="68" t="n">
        <f aca="false">P1105+G1106</f>
        <v>27381.73819</v>
      </c>
      <c r="Q1106" s="68" t="n">
        <f aca="false">MAX(Q1105,P1106)</f>
        <v>27889.214815</v>
      </c>
      <c r="R1106" s="68" t="n">
        <f aca="false">Q1106-P1106</f>
        <v>507.476624999999</v>
      </c>
      <c r="S1106" s="68" t="n">
        <f aca="false">S1105+K1106</f>
        <v>20644.9667693535</v>
      </c>
      <c r="T1106" s="68" t="n">
        <f aca="false">MAX(T1105,S1106)</f>
        <v>21200.7748847486</v>
      </c>
      <c r="U1106" s="68" t="n">
        <f aca="false">T1106-S1106</f>
        <v>555.808115395161</v>
      </c>
      <c r="V1106" s="70" t="n">
        <f aca="false">V1105+F1106</f>
        <v>3.52360000000001</v>
      </c>
      <c r="W1106" s="70" t="n">
        <f aca="false">MAX(W1105,V1106)</f>
        <v>3.55170000000001</v>
      </c>
      <c r="X1106" s="70" t="n">
        <f aca="false">W1106-V1106</f>
        <v>0.0281000000000002</v>
      </c>
      <c r="Y1106" s="70" t="n">
        <f aca="false">Y1105+M1106</f>
        <v>3.22655047078253</v>
      </c>
      <c r="Z1106" s="70" t="n">
        <f aca="false">MAX(Z1105,Y1106)</f>
        <v>3.25678158754037</v>
      </c>
      <c r="AA1106" s="70" t="n">
        <f aca="false">Z1106-Y1106</f>
        <v>0.0302311167578382</v>
      </c>
      <c r="AB1106" s="72" t="n">
        <f aca="false">AB1105*(1+F1106)</f>
        <v>28.3057933916215</v>
      </c>
      <c r="AC1106" s="73" t="n">
        <f aca="false">MAX(AC1105,AB1106)</f>
        <v>29.1142522755429</v>
      </c>
      <c r="AD1106" s="70" t="n">
        <f aca="false">1-AB1106/AC1106</f>
        <v>0.0277684920866218</v>
      </c>
      <c r="AE1106" s="73" t="n">
        <f aca="false">AE1105*(1+M1106)</f>
        <v>21.0488331850452</v>
      </c>
      <c r="AF1106" s="73" t="n">
        <f aca="false">MAX(AF1105,AE1106)</f>
        <v>21.6963788838565</v>
      </c>
      <c r="AG1106" s="70" t="n">
        <f aca="false">1-AE1106/AF1106</f>
        <v>0.029845796032494</v>
      </c>
      <c r="AH1106" s="74" t="n">
        <f aca="false">IF(R1106&gt;0,AH1105+1,0)</f>
        <v>8</v>
      </c>
      <c r="AI1106" s="74" t="n">
        <f aca="false">IF(U1106&gt;0,AI1105+1,0)</f>
        <v>8</v>
      </c>
      <c r="AJ1106" s="74" t="n">
        <f aca="false">IF(G1106&gt;0,AJ1105+1,0)</f>
        <v>0</v>
      </c>
      <c r="AK1106" s="74" t="n">
        <f aca="false">IF(G1106&lt;=0,AK1105+1,0)</f>
        <v>8</v>
      </c>
      <c r="AL1106" s="74" t="n">
        <f aca="false">IF(K1106&gt;0,AL1105+1,0)</f>
        <v>0</v>
      </c>
      <c r="AM1106" s="74" t="n">
        <f aca="false">IF(K1106&lt;=0,AM1105+1,0)</f>
        <v>8</v>
      </c>
    </row>
    <row r="1107" customFormat="false" ht="15" hidden="false" customHeight="false" outlineLevel="0" collapsed="false">
      <c r="A1107" s="61" t="n">
        <v>1106</v>
      </c>
      <c r="B1107" s="62" t="n">
        <v>44508.4277777778</v>
      </c>
      <c r="C1107" s="63" t="n">
        <f aca="false">YEAR(B1107)</f>
        <v>2021</v>
      </c>
      <c r="D1107" s="32" t="s">
        <v>276</v>
      </c>
      <c r="E1107" s="64" t="n">
        <v>17841.1</v>
      </c>
      <c r="F1107" s="65" t="n">
        <v>-0.007</v>
      </c>
      <c r="G1107" s="66" t="n">
        <v>-124.8877</v>
      </c>
      <c r="H1107" s="67" t="n">
        <f aca="false">E1107+IF(D1107="Long",1,-1)*G1107</f>
        <v>17965.9877</v>
      </c>
      <c r="I1107" s="68" t="n">
        <f aca="false">Assumptions!$B$58</f>
        <v>5.35750011455817</v>
      </c>
      <c r="J1107" s="68" t="n">
        <f aca="false">INDEX(Yearly!$T$5:$T$22,MATCH(C1107,Yearly!$A$5:$A$22,0))</f>
        <v>0.683936184837213</v>
      </c>
      <c r="K1107" s="68" t="n">
        <f aca="false">G1107-I1107-J1107</f>
        <v>-130.929136299395</v>
      </c>
      <c r="L1107" s="69" t="n">
        <f aca="false">(I1107+J1107)/Assumptions!$B$8</f>
        <v>0.000266389594729711</v>
      </c>
      <c r="M1107" s="70" t="n">
        <f aca="false">F1107-L1107</f>
        <v>-0.00726638959472971</v>
      </c>
      <c r="N1107" s="71" t="n">
        <f aca="false">G1107*Assumptions!$B$7</f>
        <v>-982241.7605</v>
      </c>
      <c r="O1107" s="71" t="n">
        <f aca="false">K1107*Assumptions!$B$7</f>
        <v>-1029757.65699474</v>
      </c>
      <c r="P1107" s="68" t="n">
        <f aca="false">P1106+G1107</f>
        <v>27256.85049</v>
      </c>
      <c r="Q1107" s="68" t="n">
        <f aca="false">MAX(Q1106,P1107)</f>
        <v>27889.214815</v>
      </c>
      <c r="R1107" s="68" t="n">
        <f aca="false">Q1107-P1107</f>
        <v>632.364324999999</v>
      </c>
      <c r="S1107" s="68" t="n">
        <f aca="false">S1106+K1107</f>
        <v>20514.0376330541</v>
      </c>
      <c r="T1107" s="68" t="n">
        <f aca="false">MAX(T1106,S1107)</f>
        <v>21200.7748847486</v>
      </c>
      <c r="U1107" s="68" t="n">
        <f aca="false">T1107-S1107</f>
        <v>686.737251694554</v>
      </c>
      <c r="V1107" s="70" t="n">
        <f aca="false">V1106+F1107</f>
        <v>3.51660000000001</v>
      </c>
      <c r="W1107" s="70" t="n">
        <f aca="false">MAX(W1106,V1107)</f>
        <v>3.55170000000001</v>
      </c>
      <c r="X1107" s="70" t="n">
        <f aca="false">W1107-V1107</f>
        <v>0.0351000000000004</v>
      </c>
      <c r="Y1107" s="70" t="n">
        <f aca="false">Y1106+M1107</f>
        <v>3.2192840811878</v>
      </c>
      <c r="Z1107" s="70" t="n">
        <f aca="false">MAX(Z1106,Y1107)</f>
        <v>3.25678158754037</v>
      </c>
      <c r="AA1107" s="70" t="n">
        <f aca="false">Z1107-Y1107</f>
        <v>0.037497506352568</v>
      </c>
      <c r="AB1107" s="72" t="n">
        <f aca="false">AB1106*(1+F1107)</f>
        <v>28.1076528378802</v>
      </c>
      <c r="AC1107" s="73" t="n">
        <f aca="false">MAX(AC1106,AB1107)</f>
        <v>29.1142522755429</v>
      </c>
      <c r="AD1107" s="70" t="n">
        <f aca="false">1-AB1107/AC1107</f>
        <v>0.0345741126420154</v>
      </c>
      <c r="AE1107" s="73" t="n">
        <f aca="false">AE1106*(1+M1107)</f>
        <v>20.8958841626082</v>
      </c>
      <c r="AF1107" s="73" t="n">
        <f aca="false">MAX(AF1106,AE1107)</f>
        <v>21.6963788838565</v>
      </c>
      <c r="AG1107" s="70" t="n">
        <f aca="false">1-AE1107/AF1107</f>
        <v>0.0368953144454868</v>
      </c>
      <c r="AH1107" s="74" t="n">
        <f aca="false">IF(R1107&gt;0,AH1106+1,0)</f>
        <v>9</v>
      </c>
      <c r="AI1107" s="74" t="n">
        <f aca="false">IF(U1107&gt;0,AI1106+1,0)</f>
        <v>9</v>
      </c>
      <c r="AJ1107" s="74" t="n">
        <f aca="false">IF(G1107&gt;0,AJ1106+1,0)</f>
        <v>0</v>
      </c>
      <c r="AK1107" s="74" t="n">
        <f aca="false">IF(G1107&lt;=0,AK1106+1,0)</f>
        <v>9</v>
      </c>
      <c r="AL1107" s="74" t="n">
        <f aca="false">IF(K1107&gt;0,AL1106+1,0)</f>
        <v>0</v>
      </c>
      <c r="AM1107" s="74" t="n">
        <f aca="false">IF(K1107&lt;=0,AM1106+1,0)</f>
        <v>9</v>
      </c>
    </row>
    <row r="1108" customFormat="false" ht="15" hidden="false" customHeight="false" outlineLevel="0" collapsed="false">
      <c r="A1108" s="61" t="n">
        <v>1107</v>
      </c>
      <c r="B1108" s="62" t="n">
        <v>44508.5104166667</v>
      </c>
      <c r="C1108" s="63" t="n">
        <f aca="false">YEAR(B1108)</f>
        <v>2021</v>
      </c>
      <c r="D1108" s="32" t="s">
        <v>277</v>
      </c>
      <c r="E1108" s="64" t="n">
        <v>17966.8</v>
      </c>
      <c r="F1108" s="65" t="n">
        <v>-0.0019</v>
      </c>
      <c r="G1108" s="66" t="n">
        <v>-34.13692</v>
      </c>
      <c r="H1108" s="67" t="n">
        <f aca="false">E1108+IF(D1108="Long",1,-1)*G1108</f>
        <v>17932.66308</v>
      </c>
      <c r="I1108" s="68" t="n">
        <f aca="false">Assumptions!$B$58</f>
        <v>5.35750011455817</v>
      </c>
      <c r="J1108" s="68" t="n">
        <f aca="false">INDEX(Yearly!$T$5:$T$22,MATCH(C1108,Yearly!$A$5:$A$22,0))</f>
        <v>0.683936184837213</v>
      </c>
      <c r="K1108" s="68" t="n">
        <f aca="false">G1108-I1108-J1108</f>
        <v>-40.1783562993954</v>
      </c>
      <c r="L1108" s="69" t="n">
        <f aca="false">(I1108+J1108)/Assumptions!$B$8</f>
        <v>0.000266389594729711</v>
      </c>
      <c r="M1108" s="70" t="n">
        <f aca="false">F1108-L1108</f>
        <v>-0.00216638959472971</v>
      </c>
      <c r="N1108" s="71" t="n">
        <f aca="false">G1108*Assumptions!$B$7</f>
        <v>-268486.8758</v>
      </c>
      <c r="O1108" s="71" t="n">
        <f aca="false">K1108*Assumptions!$B$7</f>
        <v>-316002.772294745</v>
      </c>
      <c r="P1108" s="68" t="n">
        <f aca="false">P1107+G1108</f>
        <v>27222.71357</v>
      </c>
      <c r="Q1108" s="68" t="n">
        <f aca="false">MAX(Q1107,P1108)</f>
        <v>27889.214815</v>
      </c>
      <c r="R1108" s="68" t="n">
        <f aca="false">Q1108-P1108</f>
        <v>666.501245</v>
      </c>
      <c r="S1108" s="68" t="n">
        <f aca="false">S1107+K1108</f>
        <v>20473.8592767547</v>
      </c>
      <c r="T1108" s="68" t="n">
        <f aca="false">MAX(T1107,S1108)</f>
        <v>21200.7748847486</v>
      </c>
      <c r="U1108" s="68" t="n">
        <f aca="false">T1108-S1108</f>
        <v>726.915607993949</v>
      </c>
      <c r="V1108" s="70" t="n">
        <f aca="false">V1107+F1108</f>
        <v>3.51470000000001</v>
      </c>
      <c r="W1108" s="70" t="n">
        <f aca="false">MAX(W1107,V1108)</f>
        <v>3.55170000000001</v>
      </c>
      <c r="X1108" s="70" t="n">
        <f aca="false">W1108-V1108</f>
        <v>0.0370000000000004</v>
      </c>
      <c r="Y1108" s="70" t="n">
        <f aca="false">Y1107+M1108</f>
        <v>3.21711769159307</v>
      </c>
      <c r="Z1108" s="70" t="n">
        <f aca="false">MAX(Z1107,Y1108)</f>
        <v>3.25678158754037</v>
      </c>
      <c r="AA1108" s="70" t="n">
        <f aca="false">Z1108-Y1108</f>
        <v>0.0396638959472977</v>
      </c>
      <c r="AB1108" s="72" t="n">
        <f aca="false">AB1107*(1+F1108)</f>
        <v>28.0542482974882</v>
      </c>
      <c r="AC1108" s="73" t="n">
        <f aca="false">MAX(AC1107,AB1108)</f>
        <v>29.1142522755429</v>
      </c>
      <c r="AD1108" s="70" t="n">
        <f aca="false">1-AB1108/AC1108</f>
        <v>0.0364084218279956</v>
      </c>
      <c r="AE1108" s="73" t="n">
        <f aca="false">AE1107*(1+M1108)</f>
        <v>20.8506155365857</v>
      </c>
      <c r="AF1108" s="73" t="n">
        <f aca="false">MAX(AF1107,AE1108)</f>
        <v>21.6963788838565</v>
      </c>
      <c r="AG1108" s="70" t="n">
        <f aca="false">1-AE1108/AF1108</f>
        <v>0.0389817744149075</v>
      </c>
      <c r="AH1108" s="74" t="n">
        <f aca="false">IF(R1108&gt;0,AH1107+1,0)</f>
        <v>10</v>
      </c>
      <c r="AI1108" s="74" t="n">
        <f aca="false">IF(U1108&gt;0,AI1107+1,0)</f>
        <v>10</v>
      </c>
      <c r="AJ1108" s="74" t="n">
        <f aca="false">IF(G1108&gt;0,AJ1107+1,0)</f>
        <v>0</v>
      </c>
      <c r="AK1108" s="74" t="n">
        <f aca="false">IF(G1108&lt;=0,AK1107+1,0)</f>
        <v>10</v>
      </c>
      <c r="AL1108" s="74" t="n">
        <f aca="false">IF(K1108&gt;0,AL1107+1,0)</f>
        <v>0</v>
      </c>
      <c r="AM1108" s="74" t="n">
        <f aca="false">IF(K1108&lt;=0,AM1107+1,0)</f>
        <v>10</v>
      </c>
    </row>
    <row r="1109" customFormat="false" ht="15" hidden="false" customHeight="false" outlineLevel="0" collapsed="false">
      <c r="A1109" s="61" t="n">
        <v>1108</v>
      </c>
      <c r="B1109" s="62" t="n">
        <v>44510.40625</v>
      </c>
      <c r="C1109" s="63" t="n">
        <f aca="false">YEAR(B1109)</f>
        <v>2021</v>
      </c>
      <c r="D1109" s="32" t="s">
        <v>276</v>
      </c>
      <c r="E1109" s="64" t="n">
        <v>17932</v>
      </c>
      <c r="F1109" s="65" t="n">
        <v>-0.0025</v>
      </c>
      <c r="G1109" s="66" t="n">
        <v>-44.83</v>
      </c>
      <c r="H1109" s="67" t="n">
        <f aca="false">E1109+IF(D1109="Long",1,-1)*G1109</f>
        <v>17976.83</v>
      </c>
      <c r="I1109" s="68" t="n">
        <f aca="false">Assumptions!$B$58</f>
        <v>5.35750011455817</v>
      </c>
      <c r="J1109" s="68" t="n">
        <f aca="false">INDEX(Yearly!$T$5:$T$22,MATCH(C1109,Yearly!$A$5:$A$22,0))</f>
        <v>0.683936184837213</v>
      </c>
      <c r="K1109" s="68" t="n">
        <f aca="false">G1109-I1109-J1109</f>
        <v>-50.8714362993954</v>
      </c>
      <c r="L1109" s="69" t="n">
        <f aca="false">(I1109+J1109)/Assumptions!$B$8</f>
        <v>0.000266389594729711</v>
      </c>
      <c r="M1109" s="70" t="n">
        <f aca="false">F1109-L1109</f>
        <v>-0.00276638959472971</v>
      </c>
      <c r="N1109" s="71" t="n">
        <f aca="false">G1109*Assumptions!$B$7</f>
        <v>-352587.95</v>
      </c>
      <c r="O1109" s="71" t="n">
        <f aca="false">K1109*Assumptions!$B$7</f>
        <v>-400103.846494745</v>
      </c>
      <c r="P1109" s="68" t="n">
        <f aca="false">P1108+G1109</f>
        <v>27177.88357</v>
      </c>
      <c r="Q1109" s="68" t="n">
        <f aca="false">MAX(Q1108,P1109)</f>
        <v>27889.214815</v>
      </c>
      <c r="R1109" s="68" t="n">
        <f aca="false">Q1109-P1109</f>
        <v>711.331245000001</v>
      </c>
      <c r="S1109" s="68" t="n">
        <f aca="false">S1108+K1109</f>
        <v>20422.9878404553</v>
      </c>
      <c r="T1109" s="68" t="n">
        <f aca="false">MAX(T1108,S1109)</f>
        <v>21200.7748847486</v>
      </c>
      <c r="U1109" s="68" t="n">
        <f aca="false">T1109-S1109</f>
        <v>777.787044293345</v>
      </c>
      <c r="V1109" s="70" t="n">
        <f aca="false">V1108+F1109</f>
        <v>3.51220000000001</v>
      </c>
      <c r="W1109" s="70" t="n">
        <f aca="false">MAX(W1108,V1109)</f>
        <v>3.55170000000001</v>
      </c>
      <c r="X1109" s="70" t="n">
        <f aca="false">W1109-V1109</f>
        <v>0.0395000000000003</v>
      </c>
      <c r="Y1109" s="70" t="n">
        <f aca="false">Y1108+M1109</f>
        <v>3.21435130199834</v>
      </c>
      <c r="Z1109" s="70" t="n">
        <f aca="false">MAX(Z1108,Y1109)</f>
        <v>3.25678158754037</v>
      </c>
      <c r="AA1109" s="70" t="n">
        <f aca="false">Z1109-Y1109</f>
        <v>0.0424302855420273</v>
      </c>
      <c r="AB1109" s="72" t="n">
        <f aca="false">AB1108*(1+F1109)</f>
        <v>27.9841126767445</v>
      </c>
      <c r="AC1109" s="73" t="n">
        <f aca="false">MAX(AC1108,AB1109)</f>
        <v>29.1142522755429</v>
      </c>
      <c r="AD1109" s="70" t="n">
        <f aca="false">1-AB1109/AC1109</f>
        <v>0.0388174007734256</v>
      </c>
      <c r="AE1109" s="73" t="n">
        <f aca="false">AE1108*(1+M1109)</f>
        <v>20.7929346107215</v>
      </c>
      <c r="AF1109" s="73" t="n">
        <f aca="false">MAX(AF1108,AE1109)</f>
        <v>21.6963788838565</v>
      </c>
      <c r="AG1109" s="70" t="n">
        <f aca="false">1-AE1109/AF1109</f>
        <v>0.0416403252345118</v>
      </c>
      <c r="AH1109" s="74" t="n">
        <f aca="false">IF(R1109&gt;0,AH1108+1,0)</f>
        <v>11</v>
      </c>
      <c r="AI1109" s="74" t="n">
        <f aca="false">IF(U1109&gt;0,AI1108+1,0)</f>
        <v>11</v>
      </c>
      <c r="AJ1109" s="74" t="n">
        <f aca="false">IF(G1109&gt;0,AJ1108+1,0)</f>
        <v>0</v>
      </c>
      <c r="AK1109" s="74" t="n">
        <f aca="false">IF(G1109&lt;=0,AK1108+1,0)</f>
        <v>11</v>
      </c>
      <c r="AL1109" s="74" t="n">
        <f aca="false">IF(K1109&gt;0,AL1108+1,0)</f>
        <v>0</v>
      </c>
      <c r="AM1109" s="74" t="n">
        <f aca="false">IF(K1109&lt;=0,AM1108+1,0)</f>
        <v>11</v>
      </c>
    </row>
    <row r="1110" customFormat="false" ht="15" hidden="false" customHeight="false" outlineLevel="0" collapsed="false">
      <c r="A1110" s="61" t="n">
        <v>1109</v>
      </c>
      <c r="B1110" s="62" t="n">
        <v>44510.5340277778</v>
      </c>
      <c r="C1110" s="63" t="n">
        <f aca="false">YEAR(B1110)</f>
        <v>2021</v>
      </c>
      <c r="D1110" s="32" t="s">
        <v>277</v>
      </c>
      <c r="E1110" s="64" t="n">
        <v>17977.6</v>
      </c>
      <c r="F1110" s="65" t="n">
        <v>-0.0028</v>
      </c>
      <c r="G1110" s="66" t="n">
        <v>-50.33728</v>
      </c>
      <c r="H1110" s="67" t="n">
        <f aca="false">E1110+IF(D1110="Long",1,-1)*G1110</f>
        <v>17927.26272</v>
      </c>
      <c r="I1110" s="68" t="n">
        <f aca="false">Assumptions!$B$58</f>
        <v>5.35750011455817</v>
      </c>
      <c r="J1110" s="68" t="n">
        <f aca="false">INDEX(Yearly!$T$5:$T$22,MATCH(C1110,Yearly!$A$5:$A$22,0))</f>
        <v>0.683936184837213</v>
      </c>
      <c r="K1110" s="68" t="n">
        <f aca="false">G1110-I1110-J1110</f>
        <v>-56.3787162993954</v>
      </c>
      <c r="L1110" s="69" t="n">
        <f aca="false">(I1110+J1110)/Assumptions!$B$8</f>
        <v>0.000266389594729711</v>
      </c>
      <c r="M1110" s="70" t="n">
        <f aca="false">F1110-L1110</f>
        <v>-0.00306638959472971</v>
      </c>
      <c r="N1110" s="71" t="n">
        <f aca="false">G1110*Assumptions!$B$7</f>
        <v>-395902.7072</v>
      </c>
      <c r="O1110" s="71" t="n">
        <f aca="false">K1110*Assumptions!$B$7</f>
        <v>-443418.603694745</v>
      </c>
      <c r="P1110" s="68" t="n">
        <f aca="false">P1109+G1110</f>
        <v>27127.54629</v>
      </c>
      <c r="Q1110" s="68" t="n">
        <f aca="false">MAX(Q1109,P1110)</f>
        <v>27889.214815</v>
      </c>
      <c r="R1110" s="68" t="n">
        <f aca="false">Q1110-P1110</f>
        <v>761.668525000001</v>
      </c>
      <c r="S1110" s="68" t="n">
        <f aca="false">S1109+K1110</f>
        <v>20366.6091241559</v>
      </c>
      <c r="T1110" s="68" t="n">
        <f aca="false">MAX(T1109,S1110)</f>
        <v>21200.7748847486</v>
      </c>
      <c r="U1110" s="68" t="n">
        <f aca="false">T1110-S1110</f>
        <v>834.165760592739</v>
      </c>
      <c r="V1110" s="70" t="n">
        <f aca="false">V1109+F1110</f>
        <v>3.5094</v>
      </c>
      <c r="W1110" s="70" t="n">
        <f aca="false">MAX(W1109,V1110)</f>
        <v>3.55170000000001</v>
      </c>
      <c r="X1110" s="70" t="n">
        <f aca="false">W1110-V1110</f>
        <v>0.0423000000000005</v>
      </c>
      <c r="Y1110" s="70" t="n">
        <f aca="false">Y1109+M1110</f>
        <v>3.21128491240361</v>
      </c>
      <c r="Z1110" s="70" t="n">
        <f aca="false">MAX(Z1109,Y1110)</f>
        <v>3.25678158754037</v>
      </c>
      <c r="AA1110" s="70" t="n">
        <f aca="false">Z1110-Y1110</f>
        <v>0.0454966751367572</v>
      </c>
      <c r="AB1110" s="72" t="n">
        <f aca="false">AB1109*(1+F1110)</f>
        <v>27.9057571612496</v>
      </c>
      <c r="AC1110" s="73" t="n">
        <f aca="false">MAX(AC1109,AB1110)</f>
        <v>29.1142522755429</v>
      </c>
      <c r="AD1110" s="70" t="n">
        <f aca="false">1-AB1110/AC1110</f>
        <v>0.0415087120512599</v>
      </c>
      <c r="AE1110" s="73" t="n">
        <f aca="false">AE1109*(1+M1110)</f>
        <v>20.7291753723873</v>
      </c>
      <c r="AF1110" s="73" t="n">
        <f aca="false">MAX(AF1109,AE1110)</f>
        <v>21.6963788838565</v>
      </c>
      <c r="AG1110" s="70" t="n">
        <f aca="false">1-AE1110/AF1110</f>
        <v>0.0445790293692212</v>
      </c>
      <c r="AH1110" s="74" t="n">
        <f aca="false">IF(R1110&gt;0,AH1109+1,0)</f>
        <v>12</v>
      </c>
      <c r="AI1110" s="74" t="n">
        <f aca="false">IF(U1110&gt;0,AI1109+1,0)</f>
        <v>12</v>
      </c>
      <c r="AJ1110" s="74" t="n">
        <f aca="false">IF(G1110&gt;0,AJ1109+1,0)</f>
        <v>0</v>
      </c>
      <c r="AK1110" s="74" t="n">
        <f aca="false">IF(G1110&lt;=0,AK1109+1,0)</f>
        <v>12</v>
      </c>
      <c r="AL1110" s="74" t="n">
        <f aca="false">IF(K1110&gt;0,AL1109+1,0)</f>
        <v>0</v>
      </c>
      <c r="AM1110" s="74" t="n">
        <f aca="false">IF(K1110&lt;=0,AM1109+1,0)</f>
        <v>12</v>
      </c>
    </row>
    <row r="1111" customFormat="false" ht="15" hidden="false" customHeight="false" outlineLevel="0" collapsed="false">
      <c r="A1111" s="61" t="n">
        <v>1110</v>
      </c>
      <c r="B1111" s="62" t="n">
        <v>44511.40625</v>
      </c>
      <c r="C1111" s="63" t="n">
        <f aca="false">YEAR(B1111)</f>
        <v>2021</v>
      </c>
      <c r="D1111" s="32" t="s">
        <v>276</v>
      </c>
      <c r="E1111" s="64" t="n">
        <v>17926.5</v>
      </c>
      <c r="F1111" s="65" t="n">
        <v>-0.0014</v>
      </c>
      <c r="G1111" s="66" t="n">
        <v>-25.0971</v>
      </c>
      <c r="H1111" s="67" t="n">
        <f aca="false">E1111+IF(D1111="Long",1,-1)*G1111</f>
        <v>17951.5971</v>
      </c>
      <c r="I1111" s="68" t="n">
        <f aca="false">Assumptions!$B$58</f>
        <v>5.35750011455817</v>
      </c>
      <c r="J1111" s="68" t="n">
        <f aca="false">INDEX(Yearly!$T$5:$T$22,MATCH(C1111,Yearly!$A$5:$A$22,0))</f>
        <v>0.683936184837213</v>
      </c>
      <c r="K1111" s="68" t="n">
        <f aca="false">G1111-I1111-J1111</f>
        <v>-31.1385362993954</v>
      </c>
      <c r="L1111" s="69" t="n">
        <f aca="false">(I1111+J1111)/Assumptions!$B$8</f>
        <v>0.000266389594729711</v>
      </c>
      <c r="M1111" s="70" t="n">
        <f aca="false">F1111-L1111</f>
        <v>-0.00166638959472971</v>
      </c>
      <c r="N1111" s="71" t="n">
        <f aca="false">G1111*Assumptions!$B$7</f>
        <v>-197388.6915</v>
      </c>
      <c r="O1111" s="71" t="n">
        <f aca="false">K1111*Assumptions!$B$7</f>
        <v>-244904.587994745</v>
      </c>
      <c r="P1111" s="68" t="n">
        <f aca="false">P1110+G1111</f>
        <v>27102.44919</v>
      </c>
      <c r="Q1111" s="68" t="n">
        <f aca="false">MAX(Q1110,P1111)</f>
        <v>27889.214815</v>
      </c>
      <c r="R1111" s="68" t="n">
        <f aca="false">Q1111-P1111</f>
        <v>786.765625</v>
      </c>
      <c r="S1111" s="68" t="n">
        <f aca="false">S1110+K1111</f>
        <v>20335.4705878565</v>
      </c>
      <c r="T1111" s="68" t="n">
        <f aca="false">MAX(T1110,S1111)</f>
        <v>21200.7748847486</v>
      </c>
      <c r="U1111" s="68" t="n">
        <f aca="false">T1111-S1111</f>
        <v>865.304296892136</v>
      </c>
      <c r="V1111" s="70" t="n">
        <f aca="false">V1110+F1111</f>
        <v>3.50800000000001</v>
      </c>
      <c r="W1111" s="70" t="n">
        <f aca="false">MAX(W1110,V1111)</f>
        <v>3.55170000000001</v>
      </c>
      <c r="X1111" s="70" t="n">
        <f aca="false">W1111-V1111</f>
        <v>0.0437000000000003</v>
      </c>
      <c r="Y1111" s="70" t="n">
        <f aca="false">Y1110+M1111</f>
        <v>3.20961852280888</v>
      </c>
      <c r="Z1111" s="70" t="n">
        <f aca="false">MAX(Z1110,Y1111)</f>
        <v>3.25678158754037</v>
      </c>
      <c r="AA1111" s="70" t="n">
        <f aca="false">Z1111-Y1111</f>
        <v>0.0471630647314867</v>
      </c>
      <c r="AB1111" s="72" t="n">
        <f aca="false">AB1110*(1+F1111)</f>
        <v>27.8666891012239</v>
      </c>
      <c r="AC1111" s="73" t="n">
        <f aca="false">MAX(AC1110,AB1111)</f>
        <v>29.1142522755429</v>
      </c>
      <c r="AD1111" s="70" t="n">
        <f aca="false">1-AB1111/AC1111</f>
        <v>0.0428505998543882</v>
      </c>
      <c r="AE1111" s="73" t="n">
        <f aca="false">AE1110*(1+M1111)</f>
        <v>20.6946324902395</v>
      </c>
      <c r="AF1111" s="73" t="n">
        <f aca="false">MAX(AF1110,AE1111)</f>
        <v>21.6963788838565</v>
      </c>
      <c r="AG1111" s="70" t="n">
        <f aca="false">1-AE1111/AF1111</f>
        <v>0.0461711329332669</v>
      </c>
      <c r="AH1111" s="74" t="n">
        <f aca="false">IF(R1111&gt;0,AH1110+1,0)</f>
        <v>13</v>
      </c>
      <c r="AI1111" s="74" t="n">
        <f aca="false">IF(U1111&gt;0,AI1110+1,0)</f>
        <v>13</v>
      </c>
      <c r="AJ1111" s="74" t="n">
        <f aca="false">IF(G1111&gt;0,AJ1110+1,0)</f>
        <v>0</v>
      </c>
      <c r="AK1111" s="74" t="n">
        <f aca="false">IF(G1111&lt;=0,AK1110+1,0)</f>
        <v>13</v>
      </c>
      <c r="AL1111" s="74" t="n">
        <f aca="false">IF(K1111&gt;0,AL1110+1,0)</f>
        <v>0</v>
      </c>
      <c r="AM1111" s="74" t="n">
        <f aca="false">IF(K1111&lt;=0,AM1110+1,0)</f>
        <v>13</v>
      </c>
    </row>
    <row r="1112" customFormat="false" ht="15" hidden="false" customHeight="false" outlineLevel="0" collapsed="false">
      <c r="A1112" s="61" t="n">
        <v>1111</v>
      </c>
      <c r="B1112" s="62" t="n">
        <v>44512.40625</v>
      </c>
      <c r="C1112" s="63" t="n">
        <f aca="false">YEAR(B1112)</f>
        <v>2021</v>
      </c>
      <c r="D1112" s="32" t="s">
        <v>277</v>
      </c>
      <c r="E1112" s="64" t="n">
        <v>17952.35</v>
      </c>
      <c r="F1112" s="65" t="n">
        <v>0.0038</v>
      </c>
      <c r="G1112" s="66" t="n">
        <v>68.21893</v>
      </c>
      <c r="H1112" s="67" t="n">
        <f aca="false">E1112+IF(D1112="Long",1,-1)*G1112</f>
        <v>18020.56893</v>
      </c>
      <c r="I1112" s="68" t="n">
        <f aca="false">Assumptions!$B$58</f>
        <v>5.35750011455817</v>
      </c>
      <c r="J1112" s="68" t="n">
        <f aca="false">INDEX(Yearly!$T$5:$T$22,MATCH(C1112,Yearly!$A$5:$A$22,0))</f>
        <v>0.683936184837213</v>
      </c>
      <c r="K1112" s="68" t="n">
        <f aca="false">G1112-I1112-J1112</f>
        <v>62.1774937006046</v>
      </c>
      <c r="L1112" s="69" t="n">
        <f aca="false">(I1112+J1112)/Assumptions!$B$8</f>
        <v>0.000266389594729711</v>
      </c>
      <c r="M1112" s="70" t="n">
        <f aca="false">F1112-L1112</f>
        <v>0.00353361040527029</v>
      </c>
      <c r="N1112" s="71" t="n">
        <f aca="false">G1112*Assumptions!$B$7</f>
        <v>536541.88445</v>
      </c>
      <c r="O1112" s="71" t="n">
        <f aca="false">K1112*Assumptions!$B$7</f>
        <v>489025.987955255</v>
      </c>
      <c r="P1112" s="68" t="n">
        <f aca="false">P1111+G1112</f>
        <v>27170.66812</v>
      </c>
      <c r="Q1112" s="68" t="n">
        <f aca="false">MAX(Q1111,P1112)</f>
        <v>27889.214815</v>
      </c>
      <c r="R1112" s="68" t="n">
        <f aca="false">Q1112-P1112</f>
        <v>718.546695000001</v>
      </c>
      <c r="S1112" s="68" t="n">
        <f aca="false">S1111+K1112</f>
        <v>20397.6480815571</v>
      </c>
      <c r="T1112" s="68" t="n">
        <f aca="false">MAX(T1111,S1112)</f>
        <v>21200.7748847486</v>
      </c>
      <c r="U1112" s="68" t="n">
        <f aca="false">T1112-S1112</f>
        <v>803.126803191532</v>
      </c>
      <c r="V1112" s="70" t="n">
        <f aca="false">V1111+F1112</f>
        <v>3.51180000000001</v>
      </c>
      <c r="W1112" s="70" t="n">
        <f aca="false">MAX(W1111,V1112)</f>
        <v>3.55170000000001</v>
      </c>
      <c r="X1112" s="70" t="n">
        <f aca="false">W1112-V1112</f>
        <v>0.0399000000000003</v>
      </c>
      <c r="Y1112" s="70" t="n">
        <f aca="false">Y1111+M1112</f>
        <v>3.21315213321415</v>
      </c>
      <c r="Z1112" s="70" t="n">
        <f aca="false">MAX(Z1111,Y1112)</f>
        <v>3.25678158754037</v>
      </c>
      <c r="AA1112" s="70" t="n">
        <f aca="false">Z1112-Y1112</f>
        <v>0.0436294543262163</v>
      </c>
      <c r="AB1112" s="72" t="n">
        <f aca="false">AB1111*(1+F1112)</f>
        <v>27.9725825198085</v>
      </c>
      <c r="AC1112" s="73" t="n">
        <f aca="false">MAX(AC1111,AB1112)</f>
        <v>29.1142522755429</v>
      </c>
      <c r="AD1112" s="70" t="n">
        <f aca="false">1-AB1112/AC1112</f>
        <v>0.0392134321338349</v>
      </c>
      <c r="AE1112" s="73" t="n">
        <f aca="false">AE1111*(1+M1112)</f>
        <v>20.7677592589402</v>
      </c>
      <c r="AF1112" s="73" t="n">
        <f aca="false">MAX(AF1111,AE1112)</f>
        <v>21.6963788838565</v>
      </c>
      <c r="AG1112" s="70" t="n">
        <f aca="false">1-AE1112/AF1112</f>
        <v>0.0428006733237527</v>
      </c>
      <c r="AH1112" s="74" t="n">
        <f aca="false">IF(R1112&gt;0,AH1111+1,0)</f>
        <v>14</v>
      </c>
      <c r="AI1112" s="74" t="n">
        <f aca="false">IF(U1112&gt;0,AI1111+1,0)</f>
        <v>14</v>
      </c>
      <c r="AJ1112" s="74" t="n">
        <f aca="false">IF(G1112&gt;0,AJ1111+1,0)</f>
        <v>1</v>
      </c>
      <c r="AK1112" s="74" t="n">
        <f aca="false">IF(G1112&lt;=0,AK1111+1,0)</f>
        <v>0</v>
      </c>
      <c r="AL1112" s="74" t="n">
        <f aca="false">IF(K1112&gt;0,AL1111+1,0)</f>
        <v>1</v>
      </c>
      <c r="AM1112" s="74" t="n">
        <f aca="false">IF(K1112&lt;=0,AM1111+1,0)</f>
        <v>0</v>
      </c>
    </row>
    <row r="1113" customFormat="false" ht="15" hidden="false" customHeight="false" outlineLevel="0" collapsed="false">
      <c r="A1113" s="61" t="n">
        <v>1112</v>
      </c>
      <c r="B1113" s="62" t="n">
        <v>44516.6145833333</v>
      </c>
      <c r="C1113" s="63" t="n">
        <f aca="false">YEAR(B1113)</f>
        <v>2021</v>
      </c>
      <c r="D1113" s="32" t="s">
        <v>276</v>
      </c>
      <c r="E1113" s="64" t="n">
        <v>18021.1</v>
      </c>
      <c r="F1113" s="65" t="n">
        <v>0.042</v>
      </c>
      <c r="G1113" s="66" t="n">
        <v>756.8862</v>
      </c>
      <c r="H1113" s="67" t="n">
        <f aca="false">E1113+IF(D1113="Long",1,-1)*G1113</f>
        <v>17264.2138</v>
      </c>
      <c r="I1113" s="68" t="n">
        <f aca="false">Assumptions!$B$58</f>
        <v>5.35750011455817</v>
      </c>
      <c r="J1113" s="68" t="n">
        <f aca="false">INDEX(Yearly!$T$5:$T$22,MATCH(C1113,Yearly!$A$5:$A$22,0))</f>
        <v>0.683936184837213</v>
      </c>
      <c r="K1113" s="68" t="n">
        <f aca="false">G1113-I1113-J1113</f>
        <v>750.844763700605</v>
      </c>
      <c r="L1113" s="69" t="n">
        <f aca="false">(I1113+J1113)/Assumptions!$B$8</f>
        <v>0.000266389594729711</v>
      </c>
      <c r="M1113" s="70" t="n">
        <f aca="false">F1113-L1113</f>
        <v>0.0417336104052703</v>
      </c>
      <c r="N1113" s="71" t="n">
        <f aca="false">G1113*Assumptions!$B$7</f>
        <v>5952909.963</v>
      </c>
      <c r="O1113" s="71" t="n">
        <f aca="false">K1113*Assumptions!$B$7</f>
        <v>5905394.06650526</v>
      </c>
      <c r="P1113" s="68" t="n">
        <f aca="false">P1112+G1113</f>
        <v>27927.55432</v>
      </c>
      <c r="Q1113" s="68" t="n">
        <f aca="false">MAX(Q1112,P1113)</f>
        <v>27927.55432</v>
      </c>
      <c r="R1113" s="68" t="n">
        <f aca="false">Q1113-P1113</f>
        <v>0</v>
      </c>
      <c r="S1113" s="68" t="n">
        <f aca="false">S1112+K1113</f>
        <v>21148.4928452577</v>
      </c>
      <c r="T1113" s="68" t="n">
        <f aca="false">MAX(T1112,S1113)</f>
        <v>21200.7748847486</v>
      </c>
      <c r="U1113" s="68" t="n">
        <f aca="false">T1113-S1113</f>
        <v>52.2820394909286</v>
      </c>
      <c r="V1113" s="70" t="n">
        <f aca="false">V1112+F1113</f>
        <v>3.5538</v>
      </c>
      <c r="W1113" s="70" t="n">
        <f aca="false">MAX(W1112,V1113)</f>
        <v>3.5538</v>
      </c>
      <c r="X1113" s="70" t="n">
        <f aca="false">W1113-V1113</f>
        <v>0</v>
      </c>
      <c r="Y1113" s="70" t="n">
        <f aca="false">Y1112+M1113</f>
        <v>3.25488574361942</v>
      </c>
      <c r="Z1113" s="70" t="n">
        <f aca="false">MAX(Z1112,Y1113)</f>
        <v>3.25678158754037</v>
      </c>
      <c r="AA1113" s="70" t="n">
        <f aca="false">Z1113-Y1113</f>
        <v>0.00189584392094622</v>
      </c>
      <c r="AB1113" s="72" t="n">
        <f aca="false">AB1112*(1+F1113)</f>
        <v>29.1474309856405</v>
      </c>
      <c r="AC1113" s="73" t="n">
        <f aca="false">MAX(AC1112,AB1113)</f>
        <v>29.1474309856405</v>
      </c>
      <c r="AD1113" s="70" t="n">
        <f aca="false">1-AB1113/AC1113</f>
        <v>0</v>
      </c>
      <c r="AE1113" s="73" t="n">
        <f aca="false">AE1112*(1+M1113)</f>
        <v>21.6344728328433</v>
      </c>
      <c r="AF1113" s="73" t="n">
        <f aca="false">MAX(AF1112,AE1113)</f>
        <v>21.6963788838565</v>
      </c>
      <c r="AG1113" s="70" t="n">
        <f aca="false">1-AE1113/AF1113</f>
        <v>0.00285328954405917</v>
      </c>
      <c r="AH1113" s="74" t="n">
        <f aca="false">IF(R1113&gt;0,AH1112+1,0)</f>
        <v>0</v>
      </c>
      <c r="AI1113" s="74" t="n">
        <f aca="false">IF(U1113&gt;0,AI1112+1,0)</f>
        <v>15</v>
      </c>
      <c r="AJ1113" s="74" t="n">
        <f aca="false">IF(G1113&gt;0,AJ1112+1,0)</f>
        <v>2</v>
      </c>
      <c r="AK1113" s="74" t="n">
        <f aca="false">IF(G1113&lt;=0,AK1112+1,0)</f>
        <v>0</v>
      </c>
      <c r="AL1113" s="74" t="n">
        <f aca="false">IF(K1113&gt;0,AL1112+1,0)</f>
        <v>2</v>
      </c>
      <c r="AM1113" s="74" t="n">
        <f aca="false">IF(K1113&lt;=0,AM1112+1,0)</f>
        <v>0</v>
      </c>
    </row>
    <row r="1114" customFormat="false" ht="15" hidden="false" customHeight="false" outlineLevel="0" collapsed="false">
      <c r="A1114" s="61" t="n">
        <v>1113</v>
      </c>
      <c r="B1114" s="62" t="n">
        <v>44532.40625</v>
      </c>
      <c r="C1114" s="63" t="n">
        <f aca="false">YEAR(B1114)</f>
        <v>2021</v>
      </c>
      <c r="D1114" s="32" t="s">
        <v>277</v>
      </c>
      <c r="E1114" s="64" t="n">
        <v>17263.5</v>
      </c>
      <c r="F1114" s="65" t="n">
        <v>0.0001</v>
      </c>
      <c r="G1114" s="66" t="n">
        <v>1.72635</v>
      </c>
      <c r="H1114" s="67" t="n">
        <f aca="false">E1114+IF(D1114="Long",1,-1)*G1114</f>
        <v>17265.22635</v>
      </c>
      <c r="I1114" s="68" t="n">
        <f aca="false">Assumptions!$B$58</f>
        <v>5.35750011455817</v>
      </c>
      <c r="J1114" s="68" t="n">
        <f aca="false">INDEX(Yearly!$T$5:$T$22,MATCH(C1114,Yearly!$A$5:$A$22,0))</f>
        <v>0.683936184837213</v>
      </c>
      <c r="K1114" s="68" t="n">
        <f aca="false">G1114-I1114-J1114</f>
        <v>-4.31508629939538</v>
      </c>
      <c r="L1114" s="69" t="n">
        <f aca="false">(I1114+J1114)/Assumptions!$B$8</f>
        <v>0.000266389594729711</v>
      </c>
      <c r="M1114" s="70" t="n">
        <f aca="false">F1114-L1114</f>
        <v>-0.000166389594729711</v>
      </c>
      <c r="N1114" s="71" t="n">
        <f aca="false">G1114*Assumptions!$B$7</f>
        <v>13577.74275</v>
      </c>
      <c r="O1114" s="71" t="n">
        <f aca="false">K1114*Assumptions!$B$7</f>
        <v>-33938.1537447447</v>
      </c>
      <c r="P1114" s="68" t="n">
        <f aca="false">P1113+G1114</f>
        <v>27929.28067</v>
      </c>
      <c r="Q1114" s="68" t="n">
        <f aca="false">MAX(Q1113,P1114)</f>
        <v>27929.28067</v>
      </c>
      <c r="R1114" s="68" t="n">
        <f aca="false">Q1114-P1114</f>
        <v>0</v>
      </c>
      <c r="S1114" s="68" t="n">
        <f aca="false">S1113+K1114</f>
        <v>21144.1777589583</v>
      </c>
      <c r="T1114" s="68" t="n">
        <f aca="false">MAX(T1113,S1114)</f>
        <v>21200.7748847486</v>
      </c>
      <c r="U1114" s="68" t="n">
        <f aca="false">T1114-S1114</f>
        <v>56.5971257903257</v>
      </c>
      <c r="V1114" s="70" t="n">
        <f aca="false">V1113+F1114</f>
        <v>3.55390000000001</v>
      </c>
      <c r="W1114" s="70" t="n">
        <f aca="false">MAX(W1113,V1114)</f>
        <v>3.55390000000001</v>
      </c>
      <c r="X1114" s="70" t="n">
        <f aca="false">W1114-V1114</f>
        <v>0</v>
      </c>
      <c r="Y1114" s="70" t="n">
        <f aca="false">Y1113+M1114</f>
        <v>3.25471935402469</v>
      </c>
      <c r="Z1114" s="70" t="n">
        <f aca="false">MAX(Z1113,Y1114)</f>
        <v>3.25678158754037</v>
      </c>
      <c r="AA1114" s="70" t="n">
        <f aca="false">Z1114-Y1114</f>
        <v>0.00206223351567614</v>
      </c>
      <c r="AB1114" s="72" t="n">
        <f aca="false">AB1113*(1+F1114)</f>
        <v>29.150345728739</v>
      </c>
      <c r="AC1114" s="73" t="n">
        <f aca="false">MAX(AC1113,AB1114)</f>
        <v>29.150345728739</v>
      </c>
      <c r="AD1114" s="70" t="n">
        <f aca="false">1-AB1114/AC1114</f>
        <v>0</v>
      </c>
      <c r="AE1114" s="73" t="n">
        <f aca="false">AE1113*(1+M1114)</f>
        <v>21.6308730816764</v>
      </c>
      <c r="AF1114" s="73" t="n">
        <f aca="false">MAX(AF1113,AE1114)</f>
        <v>21.6963788838565</v>
      </c>
      <c r="AG1114" s="70" t="n">
        <f aca="false">1-AE1114/AF1114</f>
        <v>0.00301920438109804</v>
      </c>
      <c r="AH1114" s="74" t="n">
        <f aca="false">IF(R1114&gt;0,AH1113+1,0)</f>
        <v>0</v>
      </c>
      <c r="AI1114" s="74" t="n">
        <f aca="false">IF(U1114&gt;0,AI1113+1,0)</f>
        <v>16</v>
      </c>
      <c r="AJ1114" s="74" t="n">
        <f aca="false">IF(G1114&gt;0,AJ1113+1,0)</f>
        <v>3</v>
      </c>
      <c r="AK1114" s="74" t="n">
        <f aca="false">IF(G1114&lt;=0,AK1113+1,0)</f>
        <v>0</v>
      </c>
      <c r="AL1114" s="74" t="n">
        <f aca="false">IF(K1114&gt;0,AL1113+1,0)</f>
        <v>0</v>
      </c>
      <c r="AM1114" s="74" t="n">
        <f aca="false">IF(K1114&lt;=0,AM1113+1,0)</f>
        <v>1</v>
      </c>
    </row>
    <row r="1115" customFormat="false" ht="15" hidden="false" customHeight="false" outlineLevel="0" collapsed="false">
      <c r="A1115" s="61" t="n">
        <v>1114</v>
      </c>
      <c r="B1115" s="62" t="n">
        <v>44533.5729166667</v>
      </c>
      <c r="C1115" s="63" t="n">
        <f aca="false">YEAR(B1115)</f>
        <v>2021</v>
      </c>
      <c r="D1115" s="32" t="s">
        <v>276</v>
      </c>
      <c r="E1115" s="64" t="n">
        <v>17265.6</v>
      </c>
      <c r="F1115" s="65" t="n">
        <v>0.0041</v>
      </c>
      <c r="G1115" s="66" t="n">
        <v>70.78896</v>
      </c>
      <c r="H1115" s="67" t="n">
        <f aca="false">E1115+IF(D1115="Long",1,-1)*G1115</f>
        <v>17194.81104</v>
      </c>
      <c r="I1115" s="68" t="n">
        <f aca="false">Assumptions!$B$58</f>
        <v>5.35750011455817</v>
      </c>
      <c r="J1115" s="68" t="n">
        <f aca="false">INDEX(Yearly!$T$5:$T$22,MATCH(C1115,Yearly!$A$5:$A$22,0))</f>
        <v>0.683936184837213</v>
      </c>
      <c r="K1115" s="68" t="n">
        <f aca="false">G1115-I1115-J1115</f>
        <v>64.7475237006046</v>
      </c>
      <c r="L1115" s="69" t="n">
        <f aca="false">(I1115+J1115)/Assumptions!$B$8</f>
        <v>0.000266389594729711</v>
      </c>
      <c r="M1115" s="70" t="n">
        <f aca="false">F1115-L1115</f>
        <v>0.00383361040527029</v>
      </c>
      <c r="N1115" s="71" t="n">
        <f aca="false">G1115*Assumptions!$B$7</f>
        <v>556755.1704</v>
      </c>
      <c r="O1115" s="71" t="n">
        <f aca="false">K1115*Assumptions!$B$7</f>
        <v>509239.273905255</v>
      </c>
      <c r="P1115" s="68" t="n">
        <f aca="false">P1114+G1115</f>
        <v>28000.06963</v>
      </c>
      <c r="Q1115" s="68" t="n">
        <f aca="false">MAX(Q1114,P1115)</f>
        <v>28000.06963</v>
      </c>
      <c r="R1115" s="68" t="n">
        <f aca="false">Q1115-P1115</f>
        <v>0</v>
      </c>
      <c r="S1115" s="68" t="n">
        <f aca="false">S1114+K1115</f>
        <v>21208.9252826589</v>
      </c>
      <c r="T1115" s="68" t="n">
        <f aca="false">MAX(T1114,S1115)</f>
        <v>21208.9252826589</v>
      </c>
      <c r="U1115" s="68" t="n">
        <f aca="false">T1115-S1115</f>
        <v>0</v>
      </c>
      <c r="V1115" s="70" t="n">
        <f aca="false">V1114+F1115</f>
        <v>3.55800000000001</v>
      </c>
      <c r="W1115" s="70" t="n">
        <f aca="false">MAX(W1114,V1115)</f>
        <v>3.55800000000001</v>
      </c>
      <c r="X1115" s="70" t="n">
        <f aca="false">W1115-V1115</f>
        <v>0</v>
      </c>
      <c r="Y1115" s="70" t="n">
        <f aca="false">Y1114+M1115</f>
        <v>3.25855296442996</v>
      </c>
      <c r="Z1115" s="70" t="n">
        <f aca="false">MAX(Z1114,Y1115)</f>
        <v>3.25855296442996</v>
      </c>
      <c r="AA1115" s="70" t="n">
        <f aca="false">Z1115-Y1115</f>
        <v>0</v>
      </c>
      <c r="AB1115" s="72" t="n">
        <f aca="false">AB1114*(1+F1115)</f>
        <v>29.2698621462269</v>
      </c>
      <c r="AC1115" s="73" t="n">
        <f aca="false">MAX(AC1114,AB1115)</f>
        <v>29.2698621462269</v>
      </c>
      <c r="AD1115" s="70" t="n">
        <f aca="false">1-AB1115/AC1115</f>
        <v>0</v>
      </c>
      <c r="AE1115" s="73" t="n">
        <f aca="false">AE1114*(1+M1115)</f>
        <v>21.7137974217974</v>
      </c>
      <c r="AF1115" s="73" t="n">
        <f aca="false">MAX(AF1114,AE1115)</f>
        <v>21.7137974217974</v>
      </c>
      <c r="AG1115" s="70" t="n">
        <f aca="false">1-AE1115/AF1115</f>
        <v>0</v>
      </c>
      <c r="AH1115" s="74" t="n">
        <f aca="false">IF(R1115&gt;0,AH1114+1,0)</f>
        <v>0</v>
      </c>
      <c r="AI1115" s="74" t="n">
        <f aca="false">IF(U1115&gt;0,AI1114+1,0)</f>
        <v>0</v>
      </c>
      <c r="AJ1115" s="74" t="n">
        <f aca="false">IF(G1115&gt;0,AJ1114+1,0)</f>
        <v>4</v>
      </c>
      <c r="AK1115" s="74" t="n">
        <f aca="false">IF(G1115&lt;=0,AK1114+1,0)</f>
        <v>0</v>
      </c>
      <c r="AL1115" s="74" t="n">
        <f aca="false">IF(K1115&gt;0,AL1114+1,0)</f>
        <v>1</v>
      </c>
      <c r="AM1115" s="74" t="n">
        <f aca="false">IF(K1115&lt;=0,AM1114+1,0)</f>
        <v>0</v>
      </c>
    </row>
    <row r="1116" customFormat="false" ht="15" hidden="false" customHeight="false" outlineLevel="0" collapsed="false">
      <c r="A1116" s="61" t="n">
        <v>1115</v>
      </c>
      <c r="B1116" s="62" t="n">
        <v>44537.5104166667</v>
      </c>
      <c r="C1116" s="63" t="n">
        <f aca="false">YEAR(B1116)</f>
        <v>2021</v>
      </c>
      <c r="D1116" s="32" t="s">
        <v>277</v>
      </c>
      <c r="E1116" s="64" t="n">
        <v>17195</v>
      </c>
      <c r="F1116" s="65" t="n">
        <v>-0.0013</v>
      </c>
      <c r="G1116" s="66" t="n">
        <v>-22.3535</v>
      </c>
      <c r="H1116" s="67" t="n">
        <f aca="false">E1116+IF(D1116="Long",1,-1)*G1116</f>
        <v>17172.6465</v>
      </c>
      <c r="I1116" s="68" t="n">
        <f aca="false">Assumptions!$B$58</f>
        <v>5.35750011455817</v>
      </c>
      <c r="J1116" s="68" t="n">
        <f aca="false">INDEX(Yearly!$T$5:$T$22,MATCH(C1116,Yearly!$A$5:$A$22,0))</f>
        <v>0.683936184837213</v>
      </c>
      <c r="K1116" s="68" t="n">
        <f aca="false">G1116-I1116-J1116</f>
        <v>-28.3949362993954</v>
      </c>
      <c r="L1116" s="69" t="n">
        <f aca="false">(I1116+J1116)/Assumptions!$B$8</f>
        <v>0.000266389594729711</v>
      </c>
      <c r="M1116" s="70" t="n">
        <f aca="false">F1116-L1116</f>
        <v>-0.00156638959472971</v>
      </c>
      <c r="N1116" s="71" t="n">
        <f aca="false">G1116*Assumptions!$B$7</f>
        <v>-175810.2775</v>
      </c>
      <c r="O1116" s="71" t="n">
        <f aca="false">K1116*Assumptions!$B$7</f>
        <v>-223326.173994745</v>
      </c>
      <c r="P1116" s="68" t="n">
        <f aca="false">P1115+G1116</f>
        <v>27977.71613</v>
      </c>
      <c r="Q1116" s="68" t="n">
        <f aca="false">MAX(Q1115,P1116)</f>
        <v>28000.06963</v>
      </c>
      <c r="R1116" s="68" t="n">
        <f aca="false">Q1116-P1116</f>
        <v>22.3535000000011</v>
      </c>
      <c r="S1116" s="68" t="n">
        <f aca="false">S1115+K1116</f>
        <v>21180.5303463595</v>
      </c>
      <c r="T1116" s="68" t="n">
        <f aca="false">MAX(T1115,S1116)</f>
        <v>21208.9252826589</v>
      </c>
      <c r="U1116" s="68" t="n">
        <f aca="false">T1116-S1116</f>
        <v>28.3949362993953</v>
      </c>
      <c r="V1116" s="70" t="n">
        <f aca="false">V1115+F1116</f>
        <v>3.55670000000001</v>
      </c>
      <c r="W1116" s="70" t="n">
        <f aca="false">MAX(W1115,V1116)</f>
        <v>3.55800000000001</v>
      </c>
      <c r="X1116" s="70" t="n">
        <f aca="false">W1116-V1116</f>
        <v>0.00130000000000008</v>
      </c>
      <c r="Y1116" s="70" t="n">
        <f aca="false">Y1115+M1116</f>
        <v>3.25698657483523</v>
      </c>
      <c r="Z1116" s="70" t="n">
        <f aca="false">MAX(Z1115,Y1116)</f>
        <v>3.25855296442996</v>
      </c>
      <c r="AA1116" s="70" t="n">
        <f aca="false">Z1116-Y1116</f>
        <v>0.00156638959472977</v>
      </c>
      <c r="AB1116" s="72" t="n">
        <f aca="false">AB1115*(1+F1116)</f>
        <v>29.2318113254368</v>
      </c>
      <c r="AC1116" s="73" t="n">
        <f aca="false">MAX(AC1115,AB1116)</f>
        <v>29.2698621462269</v>
      </c>
      <c r="AD1116" s="70" t="n">
        <f aca="false">1-AB1116/AC1116</f>
        <v>0.00129999999999997</v>
      </c>
      <c r="AE1116" s="73" t="n">
        <f aca="false">AE1115*(1+M1116)</f>
        <v>21.6797851554538</v>
      </c>
      <c r="AF1116" s="73" t="n">
        <f aca="false">MAX(AF1115,AE1116)</f>
        <v>21.7137974217974</v>
      </c>
      <c r="AG1116" s="70" t="n">
        <f aca="false">1-AE1116/AF1116</f>
        <v>0.00156638959472966</v>
      </c>
      <c r="AH1116" s="74" t="n">
        <f aca="false">IF(R1116&gt;0,AH1115+1,0)</f>
        <v>1</v>
      </c>
      <c r="AI1116" s="74" t="n">
        <f aca="false">IF(U1116&gt;0,AI1115+1,0)</f>
        <v>1</v>
      </c>
      <c r="AJ1116" s="74" t="n">
        <f aca="false">IF(G1116&gt;0,AJ1115+1,0)</f>
        <v>0</v>
      </c>
      <c r="AK1116" s="74" t="n">
        <f aca="false">IF(G1116&lt;=0,AK1115+1,0)</f>
        <v>1</v>
      </c>
      <c r="AL1116" s="74" t="n">
        <f aca="false">IF(K1116&gt;0,AL1115+1,0)</f>
        <v>0</v>
      </c>
      <c r="AM1116" s="74" t="n">
        <f aca="false">IF(K1116&lt;=0,AM1115+1,0)</f>
        <v>1</v>
      </c>
    </row>
    <row r="1117" customFormat="false" ht="15" hidden="false" customHeight="false" outlineLevel="0" collapsed="false">
      <c r="A1117" s="61" t="n">
        <v>1116</v>
      </c>
      <c r="B1117" s="62" t="n">
        <v>44537.6451388889</v>
      </c>
      <c r="C1117" s="63" t="n">
        <f aca="false">YEAR(B1117)</f>
        <v>2021</v>
      </c>
      <c r="D1117" s="32" t="s">
        <v>276</v>
      </c>
      <c r="E1117" s="64" t="n">
        <v>17172.45</v>
      </c>
      <c r="F1117" s="65" t="n">
        <v>-0.0134</v>
      </c>
      <c r="G1117" s="66" t="n">
        <v>-230.11083</v>
      </c>
      <c r="H1117" s="67" t="n">
        <f aca="false">E1117+IF(D1117="Long",1,-1)*G1117</f>
        <v>17402.56083</v>
      </c>
      <c r="I1117" s="68" t="n">
        <f aca="false">Assumptions!$B$58</f>
        <v>5.35750011455817</v>
      </c>
      <c r="J1117" s="68" t="n">
        <f aca="false">INDEX(Yearly!$T$5:$T$22,MATCH(C1117,Yearly!$A$5:$A$22,0))</f>
        <v>0.683936184837213</v>
      </c>
      <c r="K1117" s="68" t="n">
        <f aca="false">G1117-I1117-J1117</f>
        <v>-236.152266299395</v>
      </c>
      <c r="L1117" s="69" t="n">
        <f aca="false">(I1117+J1117)/Assumptions!$B$8</f>
        <v>0.000266389594729711</v>
      </c>
      <c r="M1117" s="70" t="n">
        <f aca="false">F1117-L1117</f>
        <v>-0.0136663895947297</v>
      </c>
      <c r="N1117" s="71" t="n">
        <f aca="false">G1117*Assumptions!$B$7</f>
        <v>-1809821.67795</v>
      </c>
      <c r="O1117" s="71" t="n">
        <f aca="false">K1117*Assumptions!$B$7</f>
        <v>-1857337.57444474</v>
      </c>
      <c r="P1117" s="68" t="n">
        <f aca="false">P1116+G1117</f>
        <v>27747.6053</v>
      </c>
      <c r="Q1117" s="68" t="n">
        <f aca="false">MAX(Q1116,P1117)</f>
        <v>28000.06963</v>
      </c>
      <c r="R1117" s="68" t="n">
        <f aca="false">Q1117-P1117</f>
        <v>252.464330000003</v>
      </c>
      <c r="S1117" s="68" t="n">
        <f aca="false">S1116+K1117</f>
        <v>20944.3780800601</v>
      </c>
      <c r="T1117" s="68" t="n">
        <f aca="false">MAX(T1116,S1117)</f>
        <v>21208.9252826589</v>
      </c>
      <c r="U1117" s="68" t="n">
        <f aca="false">T1117-S1117</f>
        <v>264.547202598791</v>
      </c>
      <c r="V1117" s="70" t="n">
        <f aca="false">V1116+F1117</f>
        <v>3.54330000000001</v>
      </c>
      <c r="W1117" s="70" t="n">
        <f aca="false">MAX(W1116,V1117)</f>
        <v>3.55800000000001</v>
      </c>
      <c r="X1117" s="70" t="n">
        <f aca="false">W1117-V1117</f>
        <v>0.0146999999999999</v>
      </c>
      <c r="Y1117" s="70" t="n">
        <f aca="false">Y1116+M1117</f>
        <v>3.2433201852405</v>
      </c>
      <c r="Z1117" s="70" t="n">
        <f aca="false">MAX(Z1116,Y1117)</f>
        <v>3.25855296442996</v>
      </c>
      <c r="AA1117" s="70" t="n">
        <f aca="false">Z1117-Y1117</f>
        <v>0.0152327791894593</v>
      </c>
      <c r="AB1117" s="72" t="n">
        <f aca="false">AB1116*(1+F1117)</f>
        <v>28.8401050536759</v>
      </c>
      <c r="AC1117" s="73" t="n">
        <f aca="false">MAX(AC1116,AB1117)</f>
        <v>29.2698621462269</v>
      </c>
      <c r="AD1117" s="70" t="n">
        <f aca="false">1-AB1117/AC1117</f>
        <v>0.01468258</v>
      </c>
      <c r="AE1117" s="73" t="n">
        <f aca="false">AE1116*(1+M1117)</f>
        <v>21.3835007651894</v>
      </c>
      <c r="AF1117" s="73" t="n">
        <f aca="false">MAX(AF1116,AE1117)</f>
        <v>21.7137974217974</v>
      </c>
      <c r="AG1117" s="70" t="n">
        <f aca="false">1-AE1117/AF1117</f>
        <v>0.0152113722990007</v>
      </c>
      <c r="AH1117" s="74" t="n">
        <f aca="false">IF(R1117&gt;0,AH1116+1,0)</f>
        <v>2</v>
      </c>
      <c r="AI1117" s="74" t="n">
        <f aca="false">IF(U1117&gt;0,AI1116+1,0)</f>
        <v>2</v>
      </c>
      <c r="AJ1117" s="74" t="n">
        <f aca="false">IF(G1117&gt;0,AJ1116+1,0)</f>
        <v>0</v>
      </c>
      <c r="AK1117" s="74" t="n">
        <f aca="false">IF(G1117&lt;=0,AK1116+1,0)</f>
        <v>2</v>
      </c>
      <c r="AL1117" s="74" t="n">
        <f aca="false">IF(K1117&gt;0,AL1116+1,0)</f>
        <v>0</v>
      </c>
      <c r="AM1117" s="74" t="n">
        <f aca="false">IF(K1117&lt;=0,AM1116+1,0)</f>
        <v>2</v>
      </c>
    </row>
    <row r="1118" customFormat="false" ht="15" hidden="false" customHeight="false" outlineLevel="0" collapsed="false">
      <c r="A1118" s="61" t="n">
        <v>1117</v>
      </c>
      <c r="B1118" s="62" t="n">
        <v>44538.40625</v>
      </c>
      <c r="C1118" s="63" t="n">
        <f aca="false">YEAR(B1118)</f>
        <v>2021</v>
      </c>
      <c r="D1118" s="32" t="s">
        <v>277</v>
      </c>
      <c r="E1118" s="64" t="n">
        <v>17402.6</v>
      </c>
      <c r="F1118" s="65" t="n">
        <v>-0.0005</v>
      </c>
      <c r="G1118" s="66" t="n">
        <v>-8.7013</v>
      </c>
      <c r="H1118" s="67" t="n">
        <f aca="false">E1118+IF(D1118="Long",1,-1)*G1118</f>
        <v>17393.8987</v>
      </c>
      <c r="I1118" s="68" t="n">
        <f aca="false">Assumptions!$B$58</f>
        <v>5.35750011455817</v>
      </c>
      <c r="J1118" s="68" t="n">
        <f aca="false">INDEX(Yearly!$T$5:$T$22,MATCH(C1118,Yearly!$A$5:$A$22,0))</f>
        <v>0.683936184837213</v>
      </c>
      <c r="K1118" s="68" t="n">
        <f aca="false">G1118-I1118-J1118</f>
        <v>-14.7427362993954</v>
      </c>
      <c r="L1118" s="69" t="n">
        <f aca="false">(I1118+J1118)/Assumptions!$B$8</f>
        <v>0.000266389594729711</v>
      </c>
      <c r="M1118" s="70" t="n">
        <f aca="false">F1118-L1118</f>
        <v>-0.000766389594729711</v>
      </c>
      <c r="N1118" s="71" t="n">
        <f aca="false">G1118*Assumptions!$B$7</f>
        <v>-68435.7245</v>
      </c>
      <c r="O1118" s="71" t="n">
        <f aca="false">K1118*Assumptions!$B$7</f>
        <v>-115951.620994745</v>
      </c>
      <c r="P1118" s="68" t="n">
        <f aca="false">P1117+G1118</f>
        <v>27738.904</v>
      </c>
      <c r="Q1118" s="68" t="n">
        <f aca="false">MAX(Q1117,P1118)</f>
        <v>28000.06963</v>
      </c>
      <c r="R1118" s="68" t="n">
        <f aca="false">Q1118-P1118</f>
        <v>261.165630000003</v>
      </c>
      <c r="S1118" s="68" t="n">
        <f aca="false">S1117+K1118</f>
        <v>20929.6353437607</v>
      </c>
      <c r="T1118" s="68" t="n">
        <f aca="false">MAX(T1117,S1118)</f>
        <v>21208.9252826589</v>
      </c>
      <c r="U1118" s="68" t="n">
        <f aca="false">T1118-S1118</f>
        <v>279.289938898186</v>
      </c>
      <c r="V1118" s="70" t="n">
        <f aca="false">V1117+F1118</f>
        <v>3.54280000000001</v>
      </c>
      <c r="W1118" s="70" t="n">
        <f aca="false">MAX(W1117,V1118)</f>
        <v>3.55800000000001</v>
      </c>
      <c r="X1118" s="70" t="n">
        <f aca="false">W1118-V1118</f>
        <v>0.0152000000000001</v>
      </c>
      <c r="Y1118" s="70" t="n">
        <f aca="false">Y1117+M1118</f>
        <v>3.24255379564577</v>
      </c>
      <c r="Z1118" s="70" t="n">
        <f aca="false">MAX(Z1117,Y1118)</f>
        <v>3.25855296442996</v>
      </c>
      <c r="AA1118" s="70" t="n">
        <f aca="false">Z1118-Y1118</f>
        <v>0.0159991687841892</v>
      </c>
      <c r="AB1118" s="72" t="n">
        <f aca="false">AB1117*(1+F1118)</f>
        <v>28.8256850011491</v>
      </c>
      <c r="AC1118" s="73" t="n">
        <f aca="false">MAX(AC1117,AB1118)</f>
        <v>29.2698621462269</v>
      </c>
      <c r="AD1118" s="70" t="n">
        <f aca="false">1-AB1118/AC1118</f>
        <v>0.0151752387099999</v>
      </c>
      <c r="AE1118" s="73" t="n">
        <f aca="false">AE1117*(1+M1118)</f>
        <v>21.367112672704</v>
      </c>
      <c r="AF1118" s="73" t="n">
        <f aca="false">MAX(AF1117,AE1118)</f>
        <v>21.7137974217974</v>
      </c>
      <c r="AG1118" s="70" t="n">
        <f aca="false">1-AE1118/AF1118</f>
        <v>0.0159661040562789</v>
      </c>
      <c r="AH1118" s="74" t="n">
        <f aca="false">IF(R1118&gt;0,AH1117+1,0)</f>
        <v>3</v>
      </c>
      <c r="AI1118" s="74" t="n">
        <f aca="false">IF(U1118&gt;0,AI1117+1,0)</f>
        <v>3</v>
      </c>
      <c r="AJ1118" s="74" t="n">
        <f aca="false">IF(G1118&gt;0,AJ1117+1,0)</f>
        <v>0</v>
      </c>
      <c r="AK1118" s="74" t="n">
        <f aca="false">IF(G1118&lt;=0,AK1117+1,0)</f>
        <v>3</v>
      </c>
      <c r="AL1118" s="74" t="n">
        <f aca="false">IF(K1118&gt;0,AL1117+1,0)</f>
        <v>0</v>
      </c>
      <c r="AM1118" s="74" t="n">
        <f aca="false">IF(K1118&lt;=0,AM1117+1,0)</f>
        <v>3</v>
      </c>
    </row>
    <row r="1119" customFormat="false" ht="15" hidden="false" customHeight="false" outlineLevel="0" collapsed="false">
      <c r="A1119" s="61" t="n">
        <v>1118</v>
      </c>
      <c r="B1119" s="62" t="n">
        <v>44543.5520833333</v>
      </c>
      <c r="C1119" s="63" t="n">
        <f aca="false">YEAR(B1119)</f>
        <v>2021</v>
      </c>
      <c r="D1119" s="32" t="s">
        <v>276</v>
      </c>
      <c r="E1119" s="64" t="n">
        <v>17393.65</v>
      </c>
      <c r="F1119" s="65" t="n">
        <v>0.0053</v>
      </c>
      <c r="G1119" s="66" t="n">
        <v>92.186345</v>
      </c>
      <c r="H1119" s="67" t="n">
        <f aca="false">E1119+IF(D1119="Long",1,-1)*G1119</f>
        <v>17301.463655</v>
      </c>
      <c r="I1119" s="68" t="n">
        <f aca="false">Assumptions!$B$58</f>
        <v>5.35750011455817</v>
      </c>
      <c r="J1119" s="68" t="n">
        <f aca="false">INDEX(Yearly!$T$5:$T$22,MATCH(C1119,Yearly!$A$5:$A$22,0))</f>
        <v>0.683936184837213</v>
      </c>
      <c r="K1119" s="68" t="n">
        <f aca="false">G1119-I1119-J1119</f>
        <v>86.1449087006046</v>
      </c>
      <c r="L1119" s="69" t="n">
        <f aca="false">(I1119+J1119)/Assumptions!$B$8</f>
        <v>0.000266389594729711</v>
      </c>
      <c r="M1119" s="70" t="n">
        <f aca="false">F1119-L1119</f>
        <v>0.00503361040527029</v>
      </c>
      <c r="N1119" s="71" t="n">
        <f aca="false">G1119*Assumptions!$B$7</f>
        <v>725045.603425</v>
      </c>
      <c r="O1119" s="71" t="n">
        <f aca="false">K1119*Assumptions!$B$7</f>
        <v>677529.706930255</v>
      </c>
      <c r="P1119" s="68" t="n">
        <f aca="false">P1118+G1119</f>
        <v>27831.090345</v>
      </c>
      <c r="Q1119" s="68" t="n">
        <f aca="false">MAX(Q1118,P1119)</f>
        <v>28000.06963</v>
      </c>
      <c r="R1119" s="68" t="n">
        <f aca="false">Q1119-P1119</f>
        <v>168.979285000005</v>
      </c>
      <c r="S1119" s="68" t="n">
        <f aca="false">S1118+K1119</f>
        <v>21015.7802524613</v>
      </c>
      <c r="T1119" s="68" t="n">
        <f aca="false">MAX(T1118,S1119)</f>
        <v>21208.9252826589</v>
      </c>
      <c r="U1119" s="68" t="n">
        <f aca="false">T1119-S1119</f>
        <v>193.145030197582</v>
      </c>
      <c r="V1119" s="70" t="n">
        <f aca="false">V1118+F1119</f>
        <v>3.54810000000001</v>
      </c>
      <c r="W1119" s="70" t="n">
        <f aca="false">MAX(W1118,V1119)</f>
        <v>3.55800000000001</v>
      </c>
      <c r="X1119" s="70" t="n">
        <f aca="false">W1119-V1119</f>
        <v>0.00990000000000002</v>
      </c>
      <c r="Y1119" s="70" t="n">
        <f aca="false">Y1118+M1119</f>
        <v>3.24758740605104</v>
      </c>
      <c r="Z1119" s="70" t="n">
        <f aca="false">MAX(Z1118,Y1119)</f>
        <v>3.25855296442996</v>
      </c>
      <c r="AA1119" s="70" t="n">
        <f aca="false">Z1119-Y1119</f>
        <v>0.0109655583789188</v>
      </c>
      <c r="AB1119" s="72" t="n">
        <f aca="false">AB1118*(1+F1119)</f>
        <v>28.9784611316552</v>
      </c>
      <c r="AC1119" s="73" t="n">
        <f aca="false">MAX(AC1118,AB1119)</f>
        <v>29.2698621462269</v>
      </c>
      <c r="AD1119" s="70" t="n">
        <f aca="false">1-AB1119/AC1119</f>
        <v>0.00995566747516286</v>
      </c>
      <c r="AE1119" s="73" t="n">
        <f aca="false">AE1118*(1+M1119)</f>
        <v>21.4746663933839</v>
      </c>
      <c r="AF1119" s="73" t="n">
        <f aca="false">MAX(AF1118,AE1119)</f>
        <v>21.7137974217974</v>
      </c>
      <c r="AG1119" s="70" t="n">
        <f aca="false">1-AE1119/AF1119</f>
        <v>0.0110128607985178</v>
      </c>
      <c r="AH1119" s="74" t="n">
        <f aca="false">IF(R1119&gt;0,AH1118+1,0)</f>
        <v>4</v>
      </c>
      <c r="AI1119" s="74" t="n">
        <f aca="false">IF(U1119&gt;0,AI1118+1,0)</f>
        <v>4</v>
      </c>
      <c r="AJ1119" s="74" t="n">
        <f aca="false">IF(G1119&gt;0,AJ1118+1,0)</f>
        <v>1</v>
      </c>
      <c r="AK1119" s="74" t="n">
        <f aca="false">IF(G1119&lt;=0,AK1118+1,0)</f>
        <v>0</v>
      </c>
      <c r="AL1119" s="74" t="n">
        <f aca="false">IF(K1119&gt;0,AL1118+1,0)</f>
        <v>1</v>
      </c>
      <c r="AM1119" s="74" t="n">
        <f aca="false">IF(K1119&lt;=0,AM1118+1,0)</f>
        <v>0</v>
      </c>
    </row>
    <row r="1120" customFormat="false" ht="15" hidden="false" customHeight="false" outlineLevel="0" collapsed="false">
      <c r="A1120" s="61" t="n">
        <v>1119</v>
      </c>
      <c r="B1120" s="62" t="n">
        <v>44546.40625</v>
      </c>
      <c r="C1120" s="63" t="n">
        <f aca="false">YEAR(B1120)</f>
        <v>2021</v>
      </c>
      <c r="D1120" s="32" t="s">
        <v>277</v>
      </c>
      <c r="E1120" s="64" t="n">
        <v>17301.05</v>
      </c>
      <c r="F1120" s="65" t="n">
        <v>-0.0035</v>
      </c>
      <c r="G1120" s="66" t="n">
        <v>-60.553675</v>
      </c>
      <c r="H1120" s="67" t="n">
        <f aca="false">E1120+IF(D1120="Long",1,-1)*G1120</f>
        <v>17240.496325</v>
      </c>
      <c r="I1120" s="68" t="n">
        <f aca="false">Assumptions!$B$58</f>
        <v>5.35750011455817</v>
      </c>
      <c r="J1120" s="68" t="n">
        <f aca="false">INDEX(Yearly!$T$5:$T$22,MATCH(C1120,Yearly!$A$5:$A$22,0))</f>
        <v>0.683936184837213</v>
      </c>
      <c r="K1120" s="68" t="n">
        <f aca="false">G1120-I1120-J1120</f>
        <v>-66.5951112993954</v>
      </c>
      <c r="L1120" s="69" t="n">
        <f aca="false">(I1120+J1120)/Assumptions!$B$8</f>
        <v>0.000266389594729711</v>
      </c>
      <c r="M1120" s="70" t="n">
        <f aca="false">F1120-L1120</f>
        <v>-0.00376638959472971</v>
      </c>
      <c r="N1120" s="71" t="n">
        <f aca="false">G1120*Assumptions!$B$7</f>
        <v>-476254.653875</v>
      </c>
      <c r="O1120" s="71" t="n">
        <f aca="false">K1120*Assumptions!$B$7</f>
        <v>-523770.550369745</v>
      </c>
      <c r="P1120" s="68" t="n">
        <f aca="false">P1119+G1120</f>
        <v>27770.53667</v>
      </c>
      <c r="Q1120" s="68" t="n">
        <f aca="false">MAX(Q1119,P1120)</f>
        <v>28000.06963</v>
      </c>
      <c r="R1120" s="68" t="n">
        <f aca="false">Q1120-P1120</f>
        <v>229.532960000004</v>
      </c>
      <c r="S1120" s="68" t="n">
        <f aca="false">S1119+K1120</f>
        <v>20949.1851411619</v>
      </c>
      <c r="T1120" s="68" t="n">
        <f aca="false">MAX(T1119,S1120)</f>
        <v>21208.9252826589</v>
      </c>
      <c r="U1120" s="68" t="n">
        <f aca="false">T1120-S1120</f>
        <v>259.740141496979</v>
      </c>
      <c r="V1120" s="70" t="n">
        <f aca="false">V1119+F1120</f>
        <v>3.54460000000001</v>
      </c>
      <c r="W1120" s="70" t="n">
        <f aca="false">MAX(W1119,V1120)</f>
        <v>3.55800000000001</v>
      </c>
      <c r="X1120" s="70" t="n">
        <f aca="false">W1120-V1120</f>
        <v>0.0133999999999999</v>
      </c>
      <c r="Y1120" s="70" t="n">
        <f aca="false">Y1119+M1120</f>
        <v>3.24382101645631</v>
      </c>
      <c r="Z1120" s="70" t="n">
        <f aca="false">MAX(Z1119,Y1120)</f>
        <v>3.25855296442996</v>
      </c>
      <c r="AA1120" s="70" t="n">
        <f aca="false">Z1120-Y1120</f>
        <v>0.0147319479736483</v>
      </c>
      <c r="AB1120" s="72" t="n">
        <f aca="false">AB1119*(1+F1120)</f>
        <v>28.8770365176944</v>
      </c>
      <c r="AC1120" s="73" t="n">
        <f aca="false">MAX(AC1119,AB1120)</f>
        <v>29.2698621462269</v>
      </c>
      <c r="AD1120" s="70" t="n">
        <f aca="false">1-AB1120/AC1120</f>
        <v>0.0134208226389997</v>
      </c>
      <c r="AE1120" s="73" t="n">
        <f aca="false">AE1119*(1+M1120)</f>
        <v>21.3937844333296</v>
      </c>
      <c r="AF1120" s="73" t="n">
        <f aca="false">MAX(AF1119,AE1120)</f>
        <v>21.7137974217974</v>
      </c>
      <c r="AG1120" s="70" t="n">
        <f aca="false">1-AE1120/AF1120</f>
        <v>0.0147377716689279</v>
      </c>
      <c r="AH1120" s="74" t="n">
        <f aca="false">IF(R1120&gt;0,AH1119+1,0)</f>
        <v>5</v>
      </c>
      <c r="AI1120" s="74" t="n">
        <f aca="false">IF(U1120&gt;0,AI1119+1,0)</f>
        <v>5</v>
      </c>
      <c r="AJ1120" s="74" t="n">
        <f aca="false">IF(G1120&gt;0,AJ1119+1,0)</f>
        <v>0</v>
      </c>
      <c r="AK1120" s="74" t="n">
        <f aca="false">IF(G1120&lt;=0,AK1119+1,0)</f>
        <v>1</v>
      </c>
      <c r="AL1120" s="74" t="n">
        <f aca="false">IF(K1120&gt;0,AL1119+1,0)</f>
        <v>0</v>
      </c>
      <c r="AM1120" s="74" t="n">
        <f aca="false">IF(K1120&lt;=0,AM1119+1,0)</f>
        <v>1</v>
      </c>
    </row>
    <row r="1121" customFormat="false" ht="15" hidden="false" customHeight="false" outlineLevel="0" collapsed="false">
      <c r="A1121" s="61" t="n">
        <v>1120</v>
      </c>
      <c r="B1121" s="62" t="n">
        <v>44546.4798611111</v>
      </c>
      <c r="C1121" s="63" t="n">
        <f aca="false">YEAR(B1121)</f>
        <v>2021</v>
      </c>
      <c r="D1121" s="32" t="s">
        <v>276</v>
      </c>
      <c r="E1121" s="64" t="n">
        <v>17240.5</v>
      </c>
      <c r="F1121" s="65" t="n">
        <v>0.017</v>
      </c>
      <c r="G1121" s="66" t="n">
        <v>293.0885</v>
      </c>
      <c r="H1121" s="67" t="n">
        <f aca="false">E1121+IF(D1121="Long",1,-1)*G1121</f>
        <v>16947.4115</v>
      </c>
      <c r="I1121" s="68" t="n">
        <f aca="false">Assumptions!$B$58</f>
        <v>5.35750011455817</v>
      </c>
      <c r="J1121" s="68" t="n">
        <f aca="false">INDEX(Yearly!$T$5:$T$22,MATCH(C1121,Yearly!$A$5:$A$22,0))</f>
        <v>0.683936184837213</v>
      </c>
      <c r="K1121" s="68" t="n">
        <f aca="false">G1121-I1121-J1121</f>
        <v>287.047063700605</v>
      </c>
      <c r="L1121" s="69" t="n">
        <f aca="false">(I1121+J1121)/Assumptions!$B$8</f>
        <v>0.000266389594729711</v>
      </c>
      <c r="M1121" s="70" t="n">
        <f aca="false">F1121-L1121</f>
        <v>0.0167336104052703</v>
      </c>
      <c r="N1121" s="71" t="n">
        <f aca="false">G1121*Assumptions!$B$7</f>
        <v>2305141.0525</v>
      </c>
      <c r="O1121" s="71" t="n">
        <f aca="false">K1121*Assumptions!$B$7</f>
        <v>2257625.15600526</v>
      </c>
      <c r="P1121" s="68" t="n">
        <f aca="false">P1120+G1121</f>
        <v>28063.62517</v>
      </c>
      <c r="Q1121" s="68" t="n">
        <f aca="false">MAX(Q1120,P1121)</f>
        <v>28063.62517</v>
      </c>
      <c r="R1121" s="68" t="n">
        <f aca="false">Q1121-P1121</f>
        <v>0</v>
      </c>
      <c r="S1121" s="68" t="n">
        <f aca="false">S1120+K1121</f>
        <v>21236.2322048625</v>
      </c>
      <c r="T1121" s="68" t="n">
        <f aca="false">MAX(T1120,S1121)</f>
        <v>21236.2322048625</v>
      </c>
      <c r="U1121" s="68" t="n">
        <f aca="false">T1121-S1121</f>
        <v>0</v>
      </c>
      <c r="V1121" s="70" t="n">
        <f aca="false">V1120+F1121</f>
        <v>3.56160000000001</v>
      </c>
      <c r="W1121" s="70" t="n">
        <f aca="false">MAX(W1120,V1121)</f>
        <v>3.56160000000001</v>
      </c>
      <c r="X1121" s="70" t="n">
        <f aca="false">W1121-V1121</f>
        <v>0</v>
      </c>
      <c r="Y1121" s="70" t="n">
        <f aca="false">Y1120+M1121</f>
        <v>3.26055462686158</v>
      </c>
      <c r="Z1121" s="70" t="n">
        <f aca="false">MAX(Z1120,Y1121)</f>
        <v>3.26055462686158</v>
      </c>
      <c r="AA1121" s="70" t="n">
        <f aca="false">Z1121-Y1121</f>
        <v>0</v>
      </c>
      <c r="AB1121" s="72" t="n">
        <f aca="false">AB1120*(1+F1121)</f>
        <v>29.3679461384952</v>
      </c>
      <c r="AC1121" s="73" t="n">
        <f aca="false">MAX(AC1120,AB1121)</f>
        <v>29.3679461384952</v>
      </c>
      <c r="AD1121" s="70" t="n">
        <f aca="false">1-AB1121/AC1121</f>
        <v>0</v>
      </c>
      <c r="AE1121" s="73" t="n">
        <f aca="false">AE1120*(1+M1121)</f>
        <v>21.7517796871313</v>
      </c>
      <c r="AF1121" s="73" t="n">
        <f aca="false">MAX(AF1120,AE1121)</f>
        <v>21.7517796871313</v>
      </c>
      <c r="AG1121" s="70" t="n">
        <f aca="false">1-AE1121/AF1121</f>
        <v>0</v>
      </c>
      <c r="AH1121" s="74" t="n">
        <f aca="false">IF(R1121&gt;0,AH1120+1,0)</f>
        <v>0</v>
      </c>
      <c r="AI1121" s="74" t="n">
        <f aca="false">IF(U1121&gt;0,AI1120+1,0)</f>
        <v>0</v>
      </c>
      <c r="AJ1121" s="74" t="n">
        <f aca="false">IF(G1121&gt;0,AJ1120+1,0)</f>
        <v>1</v>
      </c>
      <c r="AK1121" s="74" t="n">
        <f aca="false">IF(G1121&lt;=0,AK1120+1,0)</f>
        <v>0</v>
      </c>
      <c r="AL1121" s="74" t="n">
        <f aca="false">IF(K1121&gt;0,AL1120+1,0)</f>
        <v>1</v>
      </c>
      <c r="AM1121" s="74" t="n">
        <f aca="false">IF(K1121&lt;=0,AM1120+1,0)</f>
        <v>0</v>
      </c>
    </row>
    <row r="1122" customFormat="false" ht="15" hidden="false" customHeight="false" outlineLevel="0" collapsed="false">
      <c r="A1122" s="61" t="n">
        <v>1121</v>
      </c>
      <c r="B1122" s="62" t="n">
        <v>44552.6354166667</v>
      </c>
      <c r="C1122" s="63" t="n">
        <f aca="false">YEAR(B1122)</f>
        <v>2021</v>
      </c>
      <c r="D1122" s="32" t="s">
        <v>277</v>
      </c>
      <c r="E1122" s="64" t="n">
        <v>16947.65</v>
      </c>
      <c r="F1122" s="65" t="n">
        <v>-0.0002</v>
      </c>
      <c r="G1122" s="66" t="n">
        <v>-3.38953</v>
      </c>
      <c r="H1122" s="67" t="n">
        <f aca="false">E1122+IF(D1122="Long",1,-1)*G1122</f>
        <v>16944.26047</v>
      </c>
      <c r="I1122" s="68" t="n">
        <f aca="false">Assumptions!$B$58</f>
        <v>5.35750011455817</v>
      </c>
      <c r="J1122" s="68" t="n">
        <f aca="false">INDEX(Yearly!$T$5:$T$22,MATCH(C1122,Yearly!$A$5:$A$22,0))</f>
        <v>0.683936184837213</v>
      </c>
      <c r="K1122" s="68" t="n">
        <f aca="false">G1122-I1122-J1122</f>
        <v>-9.43096629939538</v>
      </c>
      <c r="L1122" s="69" t="n">
        <f aca="false">(I1122+J1122)/Assumptions!$B$8</f>
        <v>0.000266389594729711</v>
      </c>
      <c r="M1122" s="70" t="n">
        <f aca="false">F1122-L1122</f>
        <v>-0.000466389594729711</v>
      </c>
      <c r="N1122" s="71" t="n">
        <f aca="false">G1122*Assumptions!$B$7</f>
        <v>-26658.65345</v>
      </c>
      <c r="O1122" s="71" t="n">
        <f aca="false">K1122*Assumptions!$B$7</f>
        <v>-74174.5499447447</v>
      </c>
      <c r="P1122" s="68" t="n">
        <f aca="false">P1121+G1122</f>
        <v>28060.23564</v>
      </c>
      <c r="Q1122" s="68" t="n">
        <f aca="false">MAX(Q1121,P1122)</f>
        <v>28063.62517</v>
      </c>
      <c r="R1122" s="68" t="n">
        <f aca="false">Q1122-P1122</f>
        <v>3.38953000000038</v>
      </c>
      <c r="S1122" s="68" t="n">
        <f aca="false">S1121+K1122</f>
        <v>21226.8012385631</v>
      </c>
      <c r="T1122" s="68" t="n">
        <f aca="false">MAX(T1121,S1122)</f>
        <v>21236.2322048625</v>
      </c>
      <c r="U1122" s="68" t="n">
        <f aca="false">T1122-S1122</f>
        <v>9.43096629939464</v>
      </c>
      <c r="V1122" s="70" t="n">
        <f aca="false">V1121+F1122</f>
        <v>3.56140000000001</v>
      </c>
      <c r="W1122" s="70" t="n">
        <f aca="false">MAX(W1121,V1122)</f>
        <v>3.56160000000001</v>
      </c>
      <c r="X1122" s="70" t="n">
        <f aca="false">W1122-V1122</f>
        <v>0.000199999999999978</v>
      </c>
      <c r="Y1122" s="70" t="n">
        <f aca="false">Y1121+M1122</f>
        <v>3.26008823726685</v>
      </c>
      <c r="Z1122" s="70" t="n">
        <f aca="false">MAX(Z1121,Y1122)</f>
        <v>3.26055462686158</v>
      </c>
      <c r="AA1122" s="70" t="n">
        <f aca="false">Z1122-Y1122</f>
        <v>0.000466389594729666</v>
      </c>
      <c r="AB1122" s="72" t="n">
        <f aca="false">AB1121*(1+F1122)</f>
        <v>29.3620725492675</v>
      </c>
      <c r="AC1122" s="73" t="n">
        <f aca="false">MAX(AC1121,AB1122)</f>
        <v>29.3679461384952</v>
      </c>
      <c r="AD1122" s="70" t="n">
        <f aca="false">1-AB1122/AC1122</f>
        <v>0.000199999999999978</v>
      </c>
      <c r="AE1122" s="73" t="n">
        <f aca="false">AE1121*(1+M1122)</f>
        <v>21.7416348834184</v>
      </c>
      <c r="AF1122" s="73" t="n">
        <f aca="false">MAX(AF1121,AE1122)</f>
        <v>21.7517796871313</v>
      </c>
      <c r="AG1122" s="70" t="n">
        <f aca="false">1-AE1122/AF1122</f>
        <v>0.000466389594729666</v>
      </c>
      <c r="AH1122" s="74" t="n">
        <f aca="false">IF(R1122&gt;0,AH1121+1,0)</f>
        <v>1</v>
      </c>
      <c r="AI1122" s="74" t="n">
        <f aca="false">IF(U1122&gt;0,AI1121+1,0)</f>
        <v>1</v>
      </c>
      <c r="AJ1122" s="74" t="n">
        <f aca="false">IF(G1122&gt;0,AJ1121+1,0)</f>
        <v>0</v>
      </c>
      <c r="AK1122" s="74" t="n">
        <f aca="false">IF(G1122&lt;=0,AK1121+1,0)</f>
        <v>1</v>
      </c>
      <c r="AL1122" s="74" t="n">
        <f aca="false">IF(K1122&gt;0,AL1121+1,0)</f>
        <v>0</v>
      </c>
      <c r="AM1122" s="74" t="n">
        <f aca="false">IF(K1122&lt;=0,AM1121+1,0)</f>
        <v>1</v>
      </c>
    </row>
    <row r="1123" customFormat="false" ht="15" hidden="false" customHeight="false" outlineLevel="0" collapsed="false">
      <c r="A1123" s="61" t="n">
        <v>1122</v>
      </c>
      <c r="B1123" s="62" t="n">
        <v>44554.4270833333</v>
      </c>
      <c r="C1123" s="63" t="n">
        <f aca="false">YEAR(B1123)</f>
        <v>2021</v>
      </c>
      <c r="D1123" s="32" t="s">
        <v>276</v>
      </c>
      <c r="E1123" s="64" t="n">
        <v>16944.7</v>
      </c>
      <c r="F1123" s="65" t="n">
        <v>-0.0031</v>
      </c>
      <c r="G1123" s="66" t="n">
        <v>-52.52857</v>
      </c>
      <c r="H1123" s="67" t="n">
        <f aca="false">E1123+IF(D1123="Long",1,-1)*G1123</f>
        <v>16997.22857</v>
      </c>
      <c r="I1123" s="68" t="n">
        <f aca="false">Assumptions!$B$58</f>
        <v>5.35750011455817</v>
      </c>
      <c r="J1123" s="68" t="n">
        <f aca="false">INDEX(Yearly!$T$5:$T$22,MATCH(C1123,Yearly!$A$5:$A$22,0))</f>
        <v>0.683936184837213</v>
      </c>
      <c r="K1123" s="68" t="n">
        <f aca="false">G1123-I1123-J1123</f>
        <v>-58.5700062993954</v>
      </c>
      <c r="L1123" s="69" t="n">
        <f aca="false">(I1123+J1123)/Assumptions!$B$8</f>
        <v>0.000266389594729711</v>
      </c>
      <c r="M1123" s="70" t="n">
        <f aca="false">F1123-L1123</f>
        <v>-0.00336638959472971</v>
      </c>
      <c r="N1123" s="71" t="n">
        <f aca="false">G1123*Assumptions!$B$7</f>
        <v>-413137.20305</v>
      </c>
      <c r="O1123" s="71" t="n">
        <f aca="false">K1123*Assumptions!$B$7</f>
        <v>-460653.099544745</v>
      </c>
      <c r="P1123" s="68" t="n">
        <f aca="false">P1122+G1123</f>
        <v>28007.70707</v>
      </c>
      <c r="Q1123" s="68" t="n">
        <f aca="false">MAX(Q1122,P1123)</f>
        <v>28063.62517</v>
      </c>
      <c r="R1123" s="68" t="n">
        <f aca="false">Q1123-P1123</f>
        <v>55.918099999999</v>
      </c>
      <c r="S1123" s="68" t="n">
        <f aca="false">S1122+K1123</f>
        <v>21168.2312322637</v>
      </c>
      <c r="T1123" s="68" t="n">
        <f aca="false">MAX(T1122,S1123)</f>
        <v>21236.2322048625</v>
      </c>
      <c r="U1123" s="68" t="n">
        <f aca="false">T1123-S1123</f>
        <v>68.0009725987911</v>
      </c>
      <c r="V1123" s="70" t="n">
        <f aca="false">V1122+F1123</f>
        <v>3.55830000000001</v>
      </c>
      <c r="W1123" s="70" t="n">
        <f aca="false">MAX(W1122,V1123)</f>
        <v>3.56160000000001</v>
      </c>
      <c r="X1123" s="70" t="n">
        <f aca="false">W1123-V1123</f>
        <v>0.00329999999999986</v>
      </c>
      <c r="Y1123" s="70" t="n">
        <f aca="false">Y1122+M1123</f>
        <v>3.25672184767212</v>
      </c>
      <c r="Z1123" s="70" t="n">
        <f aca="false">MAX(Z1122,Y1123)</f>
        <v>3.26055462686158</v>
      </c>
      <c r="AA1123" s="70" t="n">
        <f aca="false">Z1123-Y1123</f>
        <v>0.00383277918945923</v>
      </c>
      <c r="AB1123" s="72" t="n">
        <f aca="false">AB1122*(1+F1123)</f>
        <v>29.2710501243648</v>
      </c>
      <c r="AC1123" s="73" t="n">
        <f aca="false">MAX(AC1122,AB1123)</f>
        <v>29.3679461384952</v>
      </c>
      <c r="AD1123" s="70" t="n">
        <f aca="false">1-AB1123/AC1123</f>
        <v>0.00329937999999996</v>
      </c>
      <c r="AE1123" s="73" t="n">
        <f aca="false">AE1122*(1+M1123)</f>
        <v>21.6684440699744</v>
      </c>
      <c r="AF1123" s="73" t="n">
        <f aca="false">MAX(AF1122,AE1123)</f>
        <v>21.7517796871313</v>
      </c>
      <c r="AG1123" s="70" t="n">
        <f aca="false">1-AE1123/AF1123</f>
        <v>0.00383120914038049</v>
      </c>
      <c r="AH1123" s="74" t="n">
        <f aca="false">IF(R1123&gt;0,AH1122+1,0)</f>
        <v>2</v>
      </c>
      <c r="AI1123" s="74" t="n">
        <f aca="false">IF(U1123&gt;0,AI1122+1,0)</f>
        <v>2</v>
      </c>
      <c r="AJ1123" s="74" t="n">
        <f aca="false">IF(G1123&gt;0,AJ1122+1,0)</f>
        <v>0</v>
      </c>
      <c r="AK1123" s="74" t="n">
        <f aca="false">IF(G1123&lt;=0,AK1122+1,0)</f>
        <v>2</v>
      </c>
      <c r="AL1123" s="74" t="n">
        <f aca="false">IF(K1123&gt;0,AL1122+1,0)</f>
        <v>0</v>
      </c>
      <c r="AM1123" s="74" t="n">
        <f aca="false">IF(K1123&lt;=0,AM1122+1,0)</f>
        <v>2</v>
      </c>
    </row>
    <row r="1124" customFormat="false" ht="15" hidden="false" customHeight="false" outlineLevel="0" collapsed="false">
      <c r="A1124" s="61" t="n">
        <v>1123</v>
      </c>
      <c r="B1124" s="62" t="n">
        <v>44554.5729166667</v>
      </c>
      <c r="C1124" s="63" t="n">
        <f aca="false">YEAR(B1124)</f>
        <v>2021</v>
      </c>
      <c r="D1124" s="32" t="s">
        <v>277</v>
      </c>
      <c r="E1124" s="64" t="n">
        <v>16997</v>
      </c>
      <c r="F1124" s="65" t="n">
        <v>-0.0051</v>
      </c>
      <c r="G1124" s="66" t="n">
        <v>-86.6847</v>
      </c>
      <c r="H1124" s="67" t="n">
        <f aca="false">E1124+IF(D1124="Long",1,-1)*G1124</f>
        <v>16910.3153</v>
      </c>
      <c r="I1124" s="68" t="n">
        <f aca="false">Assumptions!$B$58</f>
        <v>5.35750011455817</v>
      </c>
      <c r="J1124" s="68" t="n">
        <f aca="false">INDEX(Yearly!$T$5:$T$22,MATCH(C1124,Yearly!$A$5:$A$22,0))</f>
        <v>0.683936184837213</v>
      </c>
      <c r="K1124" s="68" t="n">
        <f aca="false">G1124-I1124-J1124</f>
        <v>-92.7261362993954</v>
      </c>
      <c r="L1124" s="69" t="n">
        <f aca="false">(I1124+J1124)/Assumptions!$B$8</f>
        <v>0.000266389594729711</v>
      </c>
      <c r="M1124" s="70" t="n">
        <f aca="false">F1124-L1124</f>
        <v>-0.00536638959472971</v>
      </c>
      <c r="N1124" s="71" t="n">
        <f aca="false">G1124*Assumptions!$B$7</f>
        <v>-681775.1655</v>
      </c>
      <c r="O1124" s="71" t="n">
        <f aca="false">K1124*Assumptions!$B$7</f>
        <v>-729291.061994745</v>
      </c>
      <c r="P1124" s="68" t="n">
        <f aca="false">P1123+G1124</f>
        <v>27921.02237</v>
      </c>
      <c r="Q1124" s="68" t="n">
        <f aca="false">MAX(Q1123,P1124)</f>
        <v>28063.62517</v>
      </c>
      <c r="R1124" s="68" t="n">
        <f aca="false">Q1124-P1124</f>
        <v>142.602800000001</v>
      </c>
      <c r="S1124" s="68" t="n">
        <f aca="false">S1123+K1124</f>
        <v>21075.5050959643</v>
      </c>
      <c r="T1124" s="68" t="n">
        <f aca="false">MAX(T1123,S1124)</f>
        <v>21236.2322048625</v>
      </c>
      <c r="U1124" s="68" t="n">
        <f aca="false">T1124-S1124</f>
        <v>160.727108898187</v>
      </c>
      <c r="V1124" s="70" t="n">
        <f aca="false">V1123+F1124</f>
        <v>3.55320000000001</v>
      </c>
      <c r="W1124" s="70" t="n">
        <f aca="false">MAX(W1123,V1124)</f>
        <v>3.56160000000001</v>
      </c>
      <c r="X1124" s="70" t="n">
        <f aca="false">W1124-V1124</f>
        <v>0.00839999999999996</v>
      </c>
      <c r="Y1124" s="70" t="n">
        <f aca="false">Y1123+M1124</f>
        <v>3.25135545807739</v>
      </c>
      <c r="Z1124" s="70" t="n">
        <f aca="false">MAX(Z1123,Y1124)</f>
        <v>3.26055462686158</v>
      </c>
      <c r="AA1124" s="70" t="n">
        <f aca="false">Z1124-Y1124</f>
        <v>0.00919916878418903</v>
      </c>
      <c r="AB1124" s="72" t="n">
        <f aca="false">AB1123*(1+F1124)</f>
        <v>29.1217677687305</v>
      </c>
      <c r="AC1124" s="73" t="n">
        <f aca="false">MAX(AC1123,AB1124)</f>
        <v>29.3679461384952</v>
      </c>
      <c r="AD1124" s="70" t="n">
        <f aca="false">1-AB1124/AC1124</f>
        <v>0.00838255316199987</v>
      </c>
      <c r="AE1124" s="73" t="n">
        <f aca="false">AE1123*(1+M1124)</f>
        <v>21.5521627571833</v>
      </c>
      <c r="AF1124" s="73" t="n">
        <f aca="false">MAX(AF1123,AE1124)</f>
        <v>21.7517796871313</v>
      </c>
      <c r="AG1124" s="70" t="n">
        <f aca="false">1-AE1124/AF1124</f>
        <v>0.00917703897424393</v>
      </c>
      <c r="AH1124" s="74" t="n">
        <f aca="false">IF(R1124&gt;0,AH1123+1,0)</f>
        <v>3</v>
      </c>
      <c r="AI1124" s="74" t="n">
        <f aca="false">IF(U1124&gt;0,AI1123+1,0)</f>
        <v>3</v>
      </c>
      <c r="AJ1124" s="74" t="n">
        <f aca="false">IF(G1124&gt;0,AJ1123+1,0)</f>
        <v>0</v>
      </c>
      <c r="AK1124" s="74" t="n">
        <f aca="false">IF(G1124&lt;=0,AK1123+1,0)</f>
        <v>3</v>
      </c>
      <c r="AL1124" s="74" t="n">
        <f aca="false">IF(K1124&gt;0,AL1123+1,0)</f>
        <v>0</v>
      </c>
      <c r="AM1124" s="74" t="n">
        <f aca="false">IF(K1124&lt;=0,AM1123+1,0)</f>
        <v>3</v>
      </c>
    </row>
    <row r="1125" customFormat="false" ht="15" hidden="false" customHeight="false" outlineLevel="0" collapsed="false">
      <c r="A1125" s="61" t="n">
        <v>1124</v>
      </c>
      <c r="B1125" s="62" t="n">
        <v>44557.40625</v>
      </c>
      <c r="C1125" s="63" t="n">
        <f aca="false">YEAR(B1125)</f>
        <v>2021</v>
      </c>
      <c r="D1125" s="32" t="s">
        <v>276</v>
      </c>
      <c r="E1125" s="64" t="n">
        <v>16910.65</v>
      </c>
      <c r="F1125" s="65" t="n">
        <v>-0.0069</v>
      </c>
      <c r="G1125" s="66" t="n">
        <v>-116.683485</v>
      </c>
      <c r="H1125" s="67" t="n">
        <f aca="false">E1125+IF(D1125="Long",1,-1)*G1125</f>
        <v>17027.333485</v>
      </c>
      <c r="I1125" s="68" t="n">
        <f aca="false">Assumptions!$B$58</f>
        <v>5.35750011455817</v>
      </c>
      <c r="J1125" s="68" t="n">
        <f aca="false">INDEX(Yearly!$T$5:$T$22,MATCH(C1125,Yearly!$A$5:$A$22,0))</f>
        <v>0.683936184837213</v>
      </c>
      <c r="K1125" s="68" t="n">
        <f aca="false">G1125-I1125-J1125</f>
        <v>-122.724921299395</v>
      </c>
      <c r="L1125" s="69" t="n">
        <f aca="false">(I1125+J1125)/Assumptions!$B$8</f>
        <v>0.000266389594729711</v>
      </c>
      <c r="M1125" s="70" t="n">
        <f aca="false">F1125-L1125</f>
        <v>-0.00716638959472971</v>
      </c>
      <c r="N1125" s="71" t="n">
        <f aca="false">G1125*Assumptions!$B$7</f>
        <v>-917715.609525</v>
      </c>
      <c r="O1125" s="71" t="n">
        <f aca="false">K1125*Assumptions!$B$7</f>
        <v>-965231.506019745</v>
      </c>
      <c r="P1125" s="68" t="n">
        <f aca="false">P1124+G1125</f>
        <v>27804.338885</v>
      </c>
      <c r="Q1125" s="68" t="n">
        <f aca="false">MAX(Q1124,P1125)</f>
        <v>28063.62517</v>
      </c>
      <c r="R1125" s="68" t="n">
        <f aca="false">Q1125-P1125</f>
        <v>259.286285000002</v>
      </c>
      <c r="S1125" s="68" t="n">
        <f aca="false">S1124+K1125</f>
        <v>20952.7801746649</v>
      </c>
      <c r="T1125" s="68" t="n">
        <f aca="false">MAX(T1124,S1125)</f>
        <v>21236.2322048625</v>
      </c>
      <c r="U1125" s="68" t="n">
        <f aca="false">T1125-S1125</f>
        <v>283.452030197583</v>
      </c>
      <c r="V1125" s="70" t="n">
        <f aca="false">V1124+F1125</f>
        <v>3.54630000000001</v>
      </c>
      <c r="W1125" s="70" t="n">
        <f aca="false">MAX(W1124,V1125)</f>
        <v>3.56160000000001</v>
      </c>
      <c r="X1125" s="70" t="n">
        <f aca="false">W1125-V1125</f>
        <v>0.0152999999999999</v>
      </c>
      <c r="Y1125" s="70" t="n">
        <f aca="false">Y1124+M1125</f>
        <v>3.24418906848266</v>
      </c>
      <c r="Z1125" s="70" t="n">
        <f aca="false">MAX(Z1124,Y1125)</f>
        <v>3.26055462686158</v>
      </c>
      <c r="AA1125" s="70" t="n">
        <f aca="false">Z1125-Y1125</f>
        <v>0.0163655583789186</v>
      </c>
      <c r="AB1125" s="72" t="n">
        <f aca="false">AB1124*(1+F1125)</f>
        <v>28.9208275711263</v>
      </c>
      <c r="AC1125" s="73" t="n">
        <f aca="false">MAX(AC1124,AB1125)</f>
        <v>29.3679461384952</v>
      </c>
      <c r="AD1125" s="70" t="n">
        <f aca="false">1-AB1125/AC1125</f>
        <v>0.0152247135451821</v>
      </c>
      <c r="AE1125" s="73" t="n">
        <f aca="false">AE1124*(1+M1125)</f>
        <v>21.3977115622563</v>
      </c>
      <c r="AF1125" s="73" t="n">
        <f aca="false">MAX(AF1124,AE1125)</f>
        <v>21.7517796871313</v>
      </c>
      <c r="AG1125" s="70" t="n">
        <f aca="false">1-AE1125/AF1125</f>
        <v>0.0162776623323582</v>
      </c>
      <c r="AH1125" s="74" t="n">
        <f aca="false">IF(R1125&gt;0,AH1124+1,0)</f>
        <v>4</v>
      </c>
      <c r="AI1125" s="74" t="n">
        <f aca="false">IF(U1125&gt;0,AI1124+1,0)</f>
        <v>4</v>
      </c>
      <c r="AJ1125" s="74" t="n">
        <f aca="false">IF(G1125&gt;0,AJ1124+1,0)</f>
        <v>0</v>
      </c>
      <c r="AK1125" s="74" t="n">
        <f aca="false">IF(G1125&lt;=0,AK1124+1,0)</f>
        <v>4</v>
      </c>
      <c r="AL1125" s="74" t="n">
        <f aca="false">IF(K1125&gt;0,AL1124+1,0)</f>
        <v>0</v>
      </c>
      <c r="AM1125" s="74" t="n">
        <f aca="false">IF(K1125&lt;=0,AM1124+1,0)</f>
        <v>4</v>
      </c>
    </row>
    <row r="1126" customFormat="false" ht="15" hidden="false" customHeight="false" outlineLevel="0" collapsed="false">
      <c r="A1126" s="61" t="n">
        <v>1125</v>
      </c>
      <c r="B1126" s="62" t="n">
        <v>44557.4493055556</v>
      </c>
      <c r="C1126" s="63" t="n">
        <f aca="false">YEAR(B1126)</f>
        <v>2021</v>
      </c>
      <c r="D1126" s="32" t="s">
        <v>277</v>
      </c>
      <c r="E1126" s="64" t="n">
        <v>17027.2</v>
      </c>
      <c r="F1126" s="65" t="n">
        <v>0.0628</v>
      </c>
      <c r="G1126" s="66" t="n">
        <v>1069.30816</v>
      </c>
      <c r="H1126" s="67" t="n">
        <f aca="false">E1126+IF(D1126="Long",1,-1)*G1126</f>
        <v>18096.50816</v>
      </c>
      <c r="I1126" s="68" t="n">
        <f aca="false">Assumptions!$B$58</f>
        <v>5.35750011455817</v>
      </c>
      <c r="J1126" s="68" t="n">
        <f aca="false">INDEX(Yearly!$T$5:$T$22,MATCH(C1126,Yearly!$A$5:$A$22,0))</f>
        <v>0.683936184837213</v>
      </c>
      <c r="K1126" s="68" t="n">
        <f aca="false">G1126-I1126-J1126</f>
        <v>1063.2667237006</v>
      </c>
      <c r="L1126" s="69" t="n">
        <f aca="false">(I1126+J1126)/Assumptions!$B$8</f>
        <v>0.000266389594729711</v>
      </c>
      <c r="M1126" s="70" t="n">
        <f aca="false">F1126-L1126</f>
        <v>0.0625336104052703</v>
      </c>
      <c r="N1126" s="71" t="n">
        <f aca="false">G1126*Assumptions!$B$7</f>
        <v>8410108.6784</v>
      </c>
      <c r="O1126" s="71" t="n">
        <f aca="false">K1126*Assumptions!$B$7</f>
        <v>8362592.78190526</v>
      </c>
      <c r="P1126" s="68" t="n">
        <f aca="false">P1125+G1126</f>
        <v>28873.647045</v>
      </c>
      <c r="Q1126" s="68" t="n">
        <f aca="false">MAX(Q1125,P1126)</f>
        <v>28873.647045</v>
      </c>
      <c r="R1126" s="68" t="n">
        <f aca="false">Q1126-P1126</f>
        <v>0</v>
      </c>
      <c r="S1126" s="68" t="n">
        <f aca="false">S1125+K1126</f>
        <v>22016.0468983656</v>
      </c>
      <c r="T1126" s="68" t="n">
        <f aca="false">MAX(T1125,S1126)</f>
        <v>22016.0468983656</v>
      </c>
      <c r="U1126" s="68" t="n">
        <f aca="false">T1126-S1126</f>
        <v>0</v>
      </c>
      <c r="V1126" s="70" t="n">
        <f aca="false">V1125+F1126</f>
        <v>3.60910000000001</v>
      </c>
      <c r="W1126" s="70" t="n">
        <f aca="false">MAX(W1125,V1126)</f>
        <v>3.60910000000001</v>
      </c>
      <c r="X1126" s="70" t="n">
        <f aca="false">W1126-V1126</f>
        <v>0</v>
      </c>
      <c r="Y1126" s="70" t="n">
        <f aca="false">Y1125+M1126</f>
        <v>3.30672267888793</v>
      </c>
      <c r="Z1126" s="70" t="n">
        <f aca="false">MAX(Z1125,Y1126)</f>
        <v>3.30672267888793</v>
      </c>
      <c r="AA1126" s="70" t="n">
        <f aca="false">Z1126-Y1126</f>
        <v>0</v>
      </c>
      <c r="AB1126" s="72" t="n">
        <f aca="false">AB1125*(1+F1126)</f>
        <v>30.737055542593</v>
      </c>
      <c r="AC1126" s="73" t="n">
        <f aca="false">MAX(AC1125,AB1126)</f>
        <v>30.737055542593</v>
      </c>
      <c r="AD1126" s="70" t="n">
        <f aca="false">1-AB1126/AC1126</f>
        <v>0</v>
      </c>
      <c r="AE1126" s="73" t="n">
        <f aca="false">AE1125*(1+M1126)</f>
        <v>22.7357877206548</v>
      </c>
      <c r="AF1126" s="73" t="n">
        <f aca="false">MAX(AF1125,AE1126)</f>
        <v>22.7357877206548</v>
      </c>
      <c r="AG1126" s="70" t="n">
        <f aca="false">1-AE1126/AF1126</f>
        <v>0</v>
      </c>
      <c r="AH1126" s="74" t="n">
        <f aca="false">IF(R1126&gt;0,AH1125+1,0)</f>
        <v>0</v>
      </c>
      <c r="AI1126" s="74" t="n">
        <f aca="false">IF(U1126&gt;0,AI1125+1,0)</f>
        <v>0</v>
      </c>
      <c r="AJ1126" s="74" t="n">
        <f aca="false">IF(G1126&gt;0,AJ1125+1,0)</f>
        <v>1</v>
      </c>
      <c r="AK1126" s="74" t="n">
        <f aca="false">IF(G1126&lt;=0,AK1125+1,0)</f>
        <v>0</v>
      </c>
      <c r="AL1126" s="74" t="n">
        <f aca="false">IF(K1126&gt;0,AL1125+1,0)</f>
        <v>1</v>
      </c>
      <c r="AM1126" s="74" t="n">
        <f aca="false">IF(K1126&lt;=0,AM1125+1,0)</f>
        <v>0</v>
      </c>
    </row>
    <row r="1127" customFormat="false" ht="15" hidden="false" customHeight="false" outlineLevel="0" collapsed="false">
      <c r="A1127" s="61" t="n">
        <v>1126</v>
      </c>
      <c r="B1127" s="62" t="n">
        <v>44589.40625</v>
      </c>
      <c r="C1127" s="63" t="n">
        <f aca="false">YEAR(B1127)</f>
        <v>2022</v>
      </c>
      <c r="D1127" s="32" t="s">
        <v>277</v>
      </c>
      <c r="E1127" s="64" t="n">
        <v>17338.95</v>
      </c>
      <c r="F1127" s="65" t="n">
        <v>-0.0048</v>
      </c>
      <c r="G1127" s="66" t="n">
        <v>-83.22696</v>
      </c>
      <c r="H1127" s="67" t="n">
        <f aca="false">E1127+IF(D1127="Long",1,-1)*G1127</f>
        <v>17255.72304</v>
      </c>
      <c r="I1127" s="68" t="n">
        <f aca="false">Assumptions!$B$58</f>
        <v>5.35750011455817</v>
      </c>
      <c r="J1127" s="68" t="n">
        <f aca="false">INDEX(Yearly!$T$5:$T$22,MATCH(C1127,Yearly!$A$5:$A$22,0))</f>
        <v>0.568938065262814</v>
      </c>
      <c r="K1127" s="68" t="n">
        <f aca="false">G1127-I1127-J1127</f>
        <v>-89.153398179821</v>
      </c>
      <c r="L1127" s="69" t="n">
        <f aca="false">(I1127+J1127)/Assumptions!$B$8</f>
        <v>0.000261318896149115</v>
      </c>
      <c r="M1127" s="70" t="n">
        <f aca="false">F1127-L1127</f>
        <v>-0.00506131889614912</v>
      </c>
      <c r="N1127" s="71" t="n">
        <f aca="false">G1127*Assumptions!$B$7</f>
        <v>-654580.0404</v>
      </c>
      <c r="O1127" s="71" t="n">
        <f aca="false">K1127*Assumptions!$B$7</f>
        <v>-701191.476684292</v>
      </c>
      <c r="P1127" s="68" t="n">
        <f aca="false">P1126+G1127</f>
        <v>28790.420085</v>
      </c>
      <c r="Q1127" s="68" t="n">
        <f aca="false">MAX(Q1126,P1127)</f>
        <v>28873.647045</v>
      </c>
      <c r="R1127" s="68" t="n">
        <f aca="false">Q1127-P1127</f>
        <v>83.22696</v>
      </c>
      <c r="S1127" s="68" t="n">
        <f aca="false">S1126+K1127</f>
        <v>21926.8935001857</v>
      </c>
      <c r="T1127" s="68" t="n">
        <f aca="false">MAX(T1126,S1127)</f>
        <v>22016.0468983656</v>
      </c>
      <c r="U1127" s="68" t="n">
        <f aca="false">T1127-S1127</f>
        <v>89.1533981798202</v>
      </c>
      <c r="V1127" s="70" t="n">
        <f aca="false">V1126+F1127</f>
        <v>3.60430000000001</v>
      </c>
      <c r="W1127" s="70" t="n">
        <f aca="false">MAX(W1126,V1127)</f>
        <v>3.60910000000001</v>
      </c>
      <c r="X1127" s="70" t="n">
        <f aca="false">W1127-V1127</f>
        <v>0.00479999999999992</v>
      </c>
      <c r="Y1127" s="70" t="n">
        <f aca="false">Y1126+M1127</f>
        <v>3.30166135999178</v>
      </c>
      <c r="Z1127" s="70" t="n">
        <f aca="false">MAX(Z1126,Y1127)</f>
        <v>3.30672267888793</v>
      </c>
      <c r="AA1127" s="70" t="n">
        <f aca="false">Z1127-Y1127</f>
        <v>0.00506131889614903</v>
      </c>
      <c r="AB1127" s="72" t="n">
        <f aca="false">AB1126*(1+F1127)</f>
        <v>30.5895176759885</v>
      </c>
      <c r="AC1127" s="73" t="n">
        <f aca="false">MAX(AC1126,AB1127)</f>
        <v>30.737055542593</v>
      </c>
      <c r="AD1127" s="70" t="n">
        <f aca="false">1-AB1127/AC1127</f>
        <v>0.00480000000000003</v>
      </c>
      <c r="AE1127" s="73" t="n">
        <f aca="false">AE1126*(1+M1127)</f>
        <v>22.6207146486454</v>
      </c>
      <c r="AF1127" s="73" t="n">
        <f aca="false">MAX(AF1126,AE1127)</f>
        <v>22.7357877206548</v>
      </c>
      <c r="AG1127" s="70" t="n">
        <f aca="false">1-AE1127/AF1127</f>
        <v>0.00506131889614903</v>
      </c>
      <c r="AH1127" s="74" t="n">
        <f aca="false">IF(R1127&gt;0,AH1126+1,0)</f>
        <v>1</v>
      </c>
      <c r="AI1127" s="74" t="n">
        <f aca="false">IF(U1127&gt;0,AI1126+1,0)</f>
        <v>1</v>
      </c>
      <c r="AJ1127" s="74" t="n">
        <f aca="false">IF(G1127&gt;0,AJ1126+1,0)</f>
        <v>0</v>
      </c>
      <c r="AK1127" s="74" t="n">
        <f aca="false">IF(G1127&lt;=0,AK1126+1,0)</f>
        <v>1</v>
      </c>
      <c r="AL1127" s="74" t="n">
        <f aca="false">IF(K1127&gt;0,AL1126+1,0)</f>
        <v>0</v>
      </c>
      <c r="AM1127" s="74" t="n">
        <f aca="false">IF(K1127&lt;=0,AM1126+1,0)</f>
        <v>1</v>
      </c>
    </row>
    <row r="1128" customFormat="false" ht="15" hidden="false" customHeight="false" outlineLevel="0" collapsed="false">
      <c r="A1128" s="61" t="n">
        <v>1127</v>
      </c>
      <c r="B1128" s="62" t="n">
        <v>44589.575</v>
      </c>
      <c r="C1128" s="63" t="n">
        <f aca="false">YEAR(B1128)</f>
        <v>2022</v>
      </c>
      <c r="D1128" s="32" t="s">
        <v>276</v>
      </c>
      <c r="E1128" s="64" t="n">
        <v>17255.3</v>
      </c>
      <c r="F1128" s="65" t="n">
        <v>-0.0051</v>
      </c>
      <c r="G1128" s="66" t="n">
        <v>-88.00203</v>
      </c>
      <c r="H1128" s="67" t="n">
        <f aca="false">E1128+IF(D1128="Long",1,-1)*G1128</f>
        <v>17343.30203</v>
      </c>
      <c r="I1128" s="68" t="n">
        <f aca="false">Assumptions!$B$58</f>
        <v>5.35750011455817</v>
      </c>
      <c r="J1128" s="68" t="n">
        <f aca="false">INDEX(Yearly!$T$5:$T$22,MATCH(C1128,Yearly!$A$5:$A$22,0))</f>
        <v>0.568938065262814</v>
      </c>
      <c r="K1128" s="68" t="n">
        <f aca="false">G1128-I1128-J1128</f>
        <v>-93.928468179821</v>
      </c>
      <c r="L1128" s="69" t="n">
        <f aca="false">(I1128+J1128)/Assumptions!$B$8</f>
        <v>0.000261318896149115</v>
      </c>
      <c r="M1128" s="70" t="n">
        <f aca="false">F1128-L1128</f>
        <v>-0.00536131889614912</v>
      </c>
      <c r="N1128" s="71" t="n">
        <f aca="false">G1128*Assumptions!$B$7</f>
        <v>-692135.96595</v>
      </c>
      <c r="O1128" s="71" t="n">
        <f aca="false">K1128*Assumptions!$B$7</f>
        <v>-738747.402234292</v>
      </c>
      <c r="P1128" s="68" t="n">
        <f aca="false">P1127+G1128</f>
        <v>28702.418055</v>
      </c>
      <c r="Q1128" s="68" t="n">
        <f aca="false">MAX(Q1127,P1128)</f>
        <v>28873.647045</v>
      </c>
      <c r="R1128" s="68" t="n">
        <f aca="false">Q1128-P1128</f>
        <v>171.22899</v>
      </c>
      <c r="S1128" s="68" t="n">
        <f aca="false">S1127+K1128</f>
        <v>21832.9650320059</v>
      </c>
      <c r="T1128" s="68" t="n">
        <f aca="false">MAX(T1127,S1128)</f>
        <v>22016.0468983656</v>
      </c>
      <c r="U1128" s="68" t="n">
        <f aca="false">T1128-S1128</f>
        <v>183.08186635964</v>
      </c>
      <c r="V1128" s="70" t="n">
        <f aca="false">V1127+F1128</f>
        <v>3.59920000000001</v>
      </c>
      <c r="W1128" s="70" t="n">
        <f aca="false">MAX(W1127,V1128)</f>
        <v>3.60910000000001</v>
      </c>
      <c r="X1128" s="70" t="n">
        <f aca="false">W1128-V1128</f>
        <v>0.00990000000000002</v>
      </c>
      <c r="Y1128" s="70" t="n">
        <f aca="false">Y1127+M1128</f>
        <v>3.29630004109564</v>
      </c>
      <c r="Z1128" s="70" t="n">
        <f aca="false">MAX(Z1127,Y1128)</f>
        <v>3.30672267888793</v>
      </c>
      <c r="AA1128" s="70" t="n">
        <f aca="false">Z1128-Y1128</f>
        <v>0.0104226377922982</v>
      </c>
      <c r="AB1128" s="72" t="n">
        <f aca="false">AB1127*(1+F1128)</f>
        <v>30.433511135841</v>
      </c>
      <c r="AC1128" s="73" t="n">
        <f aca="false">MAX(AC1127,AB1128)</f>
        <v>30.737055542593</v>
      </c>
      <c r="AD1128" s="70" t="n">
        <f aca="false">1-AB1128/AC1128</f>
        <v>0.00987552000000003</v>
      </c>
      <c r="AE1128" s="73" t="n">
        <f aca="false">AE1127*(1+M1128)</f>
        <v>22.4994377837552</v>
      </c>
      <c r="AF1128" s="73" t="n">
        <f aca="false">MAX(AF1127,AE1128)</f>
        <v>22.7357877206548</v>
      </c>
      <c r="AG1128" s="70" t="n">
        <f aca="false">1-AE1128/AF1128</f>
        <v>0.0103955024476609</v>
      </c>
      <c r="AH1128" s="74" t="n">
        <f aca="false">IF(R1128&gt;0,AH1127+1,0)</f>
        <v>2</v>
      </c>
      <c r="AI1128" s="74" t="n">
        <f aca="false">IF(U1128&gt;0,AI1127+1,0)</f>
        <v>2</v>
      </c>
      <c r="AJ1128" s="74" t="n">
        <f aca="false">IF(G1128&gt;0,AJ1127+1,0)</f>
        <v>0</v>
      </c>
      <c r="AK1128" s="74" t="n">
        <f aca="false">IF(G1128&lt;=0,AK1127+1,0)</f>
        <v>2</v>
      </c>
      <c r="AL1128" s="74" t="n">
        <f aca="false">IF(K1128&gt;0,AL1127+1,0)</f>
        <v>0</v>
      </c>
      <c r="AM1128" s="74" t="n">
        <f aca="false">IF(K1128&lt;=0,AM1127+1,0)</f>
        <v>2</v>
      </c>
    </row>
    <row r="1129" customFormat="false" ht="15" hidden="false" customHeight="false" outlineLevel="0" collapsed="false">
      <c r="A1129" s="61" t="n">
        <v>1128</v>
      </c>
      <c r="B1129" s="62" t="n">
        <v>44592.40625</v>
      </c>
      <c r="C1129" s="63" t="n">
        <f aca="false">YEAR(B1129)</f>
        <v>2022</v>
      </c>
      <c r="D1129" s="32" t="s">
        <v>277</v>
      </c>
      <c r="E1129" s="64" t="n">
        <v>17343.95</v>
      </c>
      <c r="F1129" s="65" t="n">
        <v>-0.0038</v>
      </c>
      <c r="G1129" s="66" t="n">
        <v>-65.90701</v>
      </c>
      <c r="H1129" s="67" t="n">
        <f aca="false">E1129+IF(D1129="Long",1,-1)*G1129</f>
        <v>17278.04299</v>
      </c>
      <c r="I1129" s="68" t="n">
        <f aca="false">Assumptions!$B$58</f>
        <v>5.35750011455817</v>
      </c>
      <c r="J1129" s="68" t="n">
        <f aca="false">INDEX(Yearly!$T$5:$T$22,MATCH(C1129,Yearly!$A$5:$A$22,0))</f>
        <v>0.568938065262814</v>
      </c>
      <c r="K1129" s="68" t="n">
        <f aca="false">G1129-I1129-J1129</f>
        <v>-71.833448179821</v>
      </c>
      <c r="L1129" s="69" t="n">
        <f aca="false">(I1129+J1129)/Assumptions!$B$8</f>
        <v>0.000261318896149115</v>
      </c>
      <c r="M1129" s="70" t="n">
        <f aca="false">F1129-L1129</f>
        <v>-0.00406131889614912</v>
      </c>
      <c r="N1129" s="71" t="n">
        <f aca="false">G1129*Assumptions!$B$7</f>
        <v>-518358.63365</v>
      </c>
      <c r="O1129" s="71" t="n">
        <f aca="false">K1129*Assumptions!$B$7</f>
        <v>-564970.069934292</v>
      </c>
      <c r="P1129" s="68" t="n">
        <f aca="false">P1128+G1129</f>
        <v>28636.511045</v>
      </c>
      <c r="Q1129" s="68" t="n">
        <f aca="false">MAX(Q1128,P1129)</f>
        <v>28873.647045</v>
      </c>
      <c r="R1129" s="68" t="n">
        <f aca="false">Q1129-P1129</f>
        <v>237.135999999999</v>
      </c>
      <c r="S1129" s="68" t="n">
        <f aca="false">S1128+K1129</f>
        <v>21761.1315838261</v>
      </c>
      <c r="T1129" s="68" t="n">
        <f aca="false">MAX(T1128,S1129)</f>
        <v>22016.0468983656</v>
      </c>
      <c r="U1129" s="68" t="n">
        <f aca="false">T1129-S1129</f>
        <v>254.915314539459</v>
      </c>
      <c r="V1129" s="70" t="n">
        <f aca="false">V1128+F1129</f>
        <v>3.59540000000001</v>
      </c>
      <c r="W1129" s="70" t="n">
        <f aca="false">MAX(W1128,V1129)</f>
        <v>3.60910000000001</v>
      </c>
      <c r="X1129" s="70" t="n">
        <f aca="false">W1129-V1129</f>
        <v>0.0137</v>
      </c>
      <c r="Y1129" s="70" t="n">
        <f aca="false">Y1128+M1129</f>
        <v>3.29223872219949</v>
      </c>
      <c r="Z1129" s="70" t="n">
        <f aca="false">MAX(Z1128,Y1129)</f>
        <v>3.30672267888793</v>
      </c>
      <c r="AA1129" s="70" t="n">
        <f aca="false">Z1129-Y1129</f>
        <v>0.0144839566884474</v>
      </c>
      <c r="AB1129" s="72" t="n">
        <f aca="false">AB1128*(1+F1129)</f>
        <v>30.3178637935248</v>
      </c>
      <c r="AC1129" s="73" t="n">
        <f aca="false">MAX(AC1128,AB1129)</f>
        <v>30.737055542593</v>
      </c>
      <c r="AD1129" s="70" t="n">
        <f aca="false">1-AB1129/AC1129</f>
        <v>0.0136379930240002</v>
      </c>
      <c r="AE1129" s="73" t="n">
        <f aca="false">AE1128*(1+M1129)</f>
        <v>22.4080603919313</v>
      </c>
      <c r="AF1129" s="73" t="n">
        <f aca="false">MAX(AF1128,AE1129)</f>
        <v>22.7357877206548</v>
      </c>
      <c r="AG1129" s="70" t="n">
        <f aca="false">1-AE1129/AF1129</f>
        <v>0.0144146018932844</v>
      </c>
      <c r="AH1129" s="74" t="n">
        <f aca="false">IF(R1129&gt;0,AH1128+1,0)</f>
        <v>3</v>
      </c>
      <c r="AI1129" s="74" t="n">
        <f aca="false">IF(U1129&gt;0,AI1128+1,0)</f>
        <v>3</v>
      </c>
      <c r="AJ1129" s="74" t="n">
        <f aca="false">IF(G1129&gt;0,AJ1128+1,0)</f>
        <v>0</v>
      </c>
      <c r="AK1129" s="74" t="n">
        <f aca="false">IF(G1129&lt;=0,AK1128+1,0)</f>
        <v>3</v>
      </c>
      <c r="AL1129" s="74" t="n">
        <f aca="false">IF(K1129&gt;0,AL1128+1,0)</f>
        <v>0</v>
      </c>
      <c r="AM1129" s="74" t="n">
        <f aca="false">IF(K1129&lt;=0,AM1128+1,0)</f>
        <v>3</v>
      </c>
    </row>
    <row r="1130" customFormat="false" ht="15" hidden="false" customHeight="false" outlineLevel="0" collapsed="false">
      <c r="A1130" s="61" t="n">
        <v>1129</v>
      </c>
      <c r="B1130" s="62" t="n">
        <v>44593.5520833333</v>
      </c>
      <c r="C1130" s="63" t="n">
        <f aca="false">YEAR(B1130)</f>
        <v>2022</v>
      </c>
      <c r="D1130" s="32" t="s">
        <v>276</v>
      </c>
      <c r="E1130" s="64" t="n">
        <v>17277.6</v>
      </c>
      <c r="F1130" s="65" t="n">
        <v>-0.0186</v>
      </c>
      <c r="G1130" s="66" t="n">
        <v>-321.36336</v>
      </c>
      <c r="H1130" s="67" t="n">
        <f aca="false">E1130+IF(D1130="Long",1,-1)*G1130</f>
        <v>17598.96336</v>
      </c>
      <c r="I1130" s="68" t="n">
        <f aca="false">Assumptions!$B$58</f>
        <v>5.35750011455817</v>
      </c>
      <c r="J1130" s="68" t="n">
        <f aca="false">INDEX(Yearly!$T$5:$T$22,MATCH(C1130,Yearly!$A$5:$A$22,0))</f>
        <v>0.568938065262814</v>
      </c>
      <c r="K1130" s="68" t="n">
        <f aca="false">G1130-I1130-J1130</f>
        <v>-327.289798179821</v>
      </c>
      <c r="L1130" s="69" t="n">
        <f aca="false">(I1130+J1130)/Assumptions!$B$8</f>
        <v>0.000261318896149115</v>
      </c>
      <c r="M1130" s="70" t="n">
        <f aca="false">F1130-L1130</f>
        <v>-0.0188613188961491</v>
      </c>
      <c r="N1130" s="71" t="n">
        <f aca="false">G1130*Assumptions!$B$7</f>
        <v>-2527522.8264</v>
      </c>
      <c r="O1130" s="71" t="n">
        <f aca="false">K1130*Assumptions!$B$7</f>
        <v>-2574134.26268429</v>
      </c>
      <c r="P1130" s="68" t="n">
        <f aca="false">P1129+G1130</f>
        <v>28315.147685</v>
      </c>
      <c r="Q1130" s="68" t="n">
        <f aca="false">MAX(Q1129,P1130)</f>
        <v>28873.647045</v>
      </c>
      <c r="R1130" s="68" t="n">
        <f aca="false">Q1130-P1130</f>
        <v>558.499359999998</v>
      </c>
      <c r="S1130" s="68" t="n">
        <f aca="false">S1129+K1130</f>
        <v>21433.8417856463</v>
      </c>
      <c r="T1130" s="68" t="n">
        <f aca="false">MAX(T1129,S1130)</f>
        <v>22016.0468983656</v>
      </c>
      <c r="U1130" s="68" t="n">
        <f aca="false">T1130-S1130</f>
        <v>582.205112719279</v>
      </c>
      <c r="V1130" s="70" t="n">
        <f aca="false">V1129+F1130</f>
        <v>3.57680000000001</v>
      </c>
      <c r="W1130" s="70" t="n">
        <f aca="false">MAX(W1129,V1130)</f>
        <v>3.60910000000001</v>
      </c>
      <c r="X1130" s="70" t="n">
        <f aca="false">W1130-V1130</f>
        <v>0.0323000000000002</v>
      </c>
      <c r="Y1130" s="70" t="n">
        <f aca="false">Y1129+M1130</f>
        <v>3.27337740330334</v>
      </c>
      <c r="Z1130" s="70" t="n">
        <f aca="false">MAX(Z1129,Y1130)</f>
        <v>3.30672267888793</v>
      </c>
      <c r="AA1130" s="70" t="n">
        <f aca="false">Z1130-Y1130</f>
        <v>0.0333452755845967</v>
      </c>
      <c r="AB1130" s="72" t="n">
        <f aca="false">AB1129*(1+F1130)</f>
        <v>29.7539515269652</v>
      </c>
      <c r="AC1130" s="73" t="n">
        <f aca="false">MAX(AC1129,AB1130)</f>
        <v>30.737055542593</v>
      </c>
      <c r="AD1130" s="70" t="n">
        <f aca="false">1-AB1130/AC1130</f>
        <v>0.0319843263537536</v>
      </c>
      <c r="AE1130" s="73" t="n">
        <f aca="false">AE1129*(1+M1130)</f>
        <v>21.985414819035</v>
      </c>
      <c r="AF1130" s="73" t="n">
        <f aca="false">MAX(AF1129,AE1130)</f>
        <v>22.7357877206548</v>
      </c>
      <c r="AG1130" s="70" t="n">
        <f aca="false">1-AE1130/AF1130</f>
        <v>0.0330040423863631</v>
      </c>
      <c r="AH1130" s="74" t="n">
        <f aca="false">IF(R1130&gt;0,AH1129+1,0)</f>
        <v>4</v>
      </c>
      <c r="AI1130" s="74" t="n">
        <f aca="false">IF(U1130&gt;0,AI1129+1,0)</f>
        <v>4</v>
      </c>
      <c r="AJ1130" s="74" t="n">
        <f aca="false">IF(G1130&gt;0,AJ1129+1,0)</f>
        <v>0</v>
      </c>
      <c r="AK1130" s="74" t="n">
        <f aca="false">IF(G1130&lt;=0,AK1129+1,0)</f>
        <v>4</v>
      </c>
      <c r="AL1130" s="74" t="n">
        <f aca="false">IF(K1130&gt;0,AL1129+1,0)</f>
        <v>0</v>
      </c>
      <c r="AM1130" s="74" t="n">
        <f aca="false">IF(K1130&lt;=0,AM1129+1,0)</f>
        <v>4</v>
      </c>
    </row>
    <row r="1131" customFormat="false" ht="15" hidden="false" customHeight="false" outlineLevel="0" collapsed="false">
      <c r="A1131" s="61" t="n">
        <v>1130</v>
      </c>
      <c r="B1131" s="62" t="n">
        <v>44593.6048611111</v>
      </c>
      <c r="C1131" s="63" t="n">
        <f aca="false">YEAR(B1131)</f>
        <v>2022</v>
      </c>
      <c r="D1131" s="32" t="s">
        <v>277</v>
      </c>
      <c r="E1131" s="64" t="n">
        <v>17599.75</v>
      </c>
      <c r="F1131" s="65" t="n">
        <v>-0.0003</v>
      </c>
      <c r="G1131" s="66" t="n">
        <v>-5.279925</v>
      </c>
      <c r="H1131" s="67" t="n">
        <f aca="false">E1131+IF(D1131="Long",1,-1)*G1131</f>
        <v>17594.470075</v>
      </c>
      <c r="I1131" s="68" t="n">
        <f aca="false">Assumptions!$B$58</f>
        <v>5.35750011455817</v>
      </c>
      <c r="J1131" s="68" t="n">
        <f aca="false">INDEX(Yearly!$T$5:$T$22,MATCH(C1131,Yearly!$A$5:$A$22,0))</f>
        <v>0.568938065262814</v>
      </c>
      <c r="K1131" s="68" t="n">
        <f aca="false">G1131-I1131-J1131</f>
        <v>-11.206363179821</v>
      </c>
      <c r="L1131" s="69" t="n">
        <f aca="false">(I1131+J1131)/Assumptions!$B$8</f>
        <v>0.000261318896149115</v>
      </c>
      <c r="M1131" s="70" t="n">
        <f aca="false">F1131-L1131</f>
        <v>-0.000561318896149115</v>
      </c>
      <c r="N1131" s="71" t="n">
        <f aca="false">G1131*Assumptions!$B$7</f>
        <v>-41526.610125</v>
      </c>
      <c r="O1131" s="71" t="n">
        <f aca="false">K1131*Assumptions!$B$7</f>
        <v>-88138.046409292</v>
      </c>
      <c r="P1131" s="68" t="n">
        <f aca="false">P1130+G1131</f>
        <v>28309.86776</v>
      </c>
      <c r="Q1131" s="68" t="n">
        <f aca="false">MAX(Q1130,P1131)</f>
        <v>28873.647045</v>
      </c>
      <c r="R1131" s="68" t="n">
        <f aca="false">Q1131-P1131</f>
        <v>563.779284999997</v>
      </c>
      <c r="S1131" s="68" t="n">
        <f aca="false">S1130+K1131</f>
        <v>21422.6354224664</v>
      </c>
      <c r="T1131" s="68" t="n">
        <f aca="false">MAX(T1130,S1131)</f>
        <v>22016.0468983656</v>
      </c>
      <c r="U1131" s="68" t="n">
        <f aca="false">T1131-S1131</f>
        <v>593.411475899102</v>
      </c>
      <c r="V1131" s="70" t="n">
        <f aca="false">V1130+F1131</f>
        <v>3.57650000000001</v>
      </c>
      <c r="W1131" s="70" t="n">
        <f aca="false">MAX(W1130,V1131)</f>
        <v>3.60910000000001</v>
      </c>
      <c r="X1131" s="70" t="n">
        <f aca="false">W1131-V1131</f>
        <v>0.0326000000000004</v>
      </c>
      <c r="Y1131" s="70" t="n">
        <f aca="false">Y1130+M1131</f>
        <v>3.27281608440719</v>
      </c>
      <c r="Z1131" s="70" t="n">
        <f aca="false">MAX(Z1130,Y1131)</f>
        <v>3.30672267888793</v>
      </c>
      <c r="AA1131" s="70" t="n">
        <f aca="false">Z1131-Y1131</f>
        <v>0.033906594480746</v>
      </c>
      <c r="AB1131" s="72" t="n">
        <f aca="false">AB1130*(1+F1131)</f>
        <v>29.7450253415072</v>
      </c>
      <c r="AC1131" s="73" t="n">
        <f aca="false">MAX(AC1130,AB1131)</f>
        <v>30.737055542593</v>
      </c>
      <c r="AD1131" s="70" t="n">
        <f aca="false">1-AB1131/AC1131</f>
        <v>0.0322747310558474</v>
      </c>
      <c r="AE1131" s="73" t="n">
        <f aca="false">AE1130*(1+M1131)</f>
        <v>21.9730739902574</v>
      </c>
      <c r="AF1131" s="73" t="n">
        <f aca="false">MAX(AF1130,AE1131)</f>
        <v>22.7357877206548</v>
      </c>
      <c r="AG1131" s="70" t="n">
        <f aca="false">1-AE1131/AF1131</f>
        <v>0.0335468354898714</v>
      </c>
      <c r="AH1131" s="74" t="n">
        <f aca="false">IF(R1131&gt;0,AH1130+1,0)</f>
        <v>5</v>
      </c>
      <c r="AI1131" s="74" t="n">
        <f aca="false">IF(U1131&gt;0,AI1130+1,0)</f>
        <v>5</v>
      </c>
      <c r="AJ1131" s="74" t="n">
        <f aca="false">IF(G1131&gt;0,AJ1130+1,0)</f>
        <v>0</v>
      </c>
      <c r="AK1131" s="74" t="n">
        <f aca="false">IF(G1131&lt;=0,AK1130+1,0)</f>
        <v>5</v>
      </c>
      <c r="AL1131" s="74" t="n">
        <f aca="false">IF(K1131&gt;0,AL1130+1,0)</f>
        <v>0</v>
      </c>
      <c r="AM1131" s="74" t="n">
        <f aca="false">IF(K1131&lt;=0,AM1130+1,0)</f>
        <v>5</v>
      </c>
    </row>
    <row r="1132" customFormat="false" ht="15" hidden="false" customHeight="false" outlineLevel="0" collapsed="false">
      <c r="A1132" s="61" t="n">
        <v>1131</v>
      </c>
      <c r="B1132" s="62" t="n">
        <v>44596.59375</v>
      </c>
      <c r="C1132" s="63" t="n">
        <f aca="false">YEAR(B1132)</f>
        <v>2022</v>
      </c>
      <c r="D1132" s="32" t="s">
        <v>277</v>
      </c>
      <c r="E1132" s="64" t="n">
        <v>17545.3</v>
      </c>
      <c r="F1132" s="65" t="n">
        <v>-0.003</v>
      </c>
      <c r="G1132" s="66" t="n">
        <v>-52.6359</v>
      </c>
      <c r="H1132" s="67" t="n">
        <f aca="false">E1132+IF(D1132="Long",1,-1)*G1132</f>
        <v>17492.6641</v>
      </c>
      <c r="I1132" s="68" t="n">
        <f aca="false">Assumptions!$B$58</f>
        <v>5.35750011455817</v>
      </c>
      <c r="J1132" s="68" t="n">
        <f aca="false">INDEX(Yearly!$T$5:$T$22,MATCH(C1132,Yearly!$A$5:$A$22,0))</f>
        <v>0.568938065262814</v>
      </c>
      <c r="K1132" s="68" t="n">
        <f aca="false">G1132-I1132-J1132</f>
        <v>-58.562338179821</v>
      </c>
      <c r="L1132" s="69" t="n">
        <f aca="false">(I1132+J1132)/Assumptions!$B$8</f>
        <v>0.000261318896149115</v>
      </c>
      <c r="M1132" s="70" t="n">
        <f aca="false">F1132-L1132</f>
        <v>-0.00326131889614912</v>
      </c>
      <c r="N1132" s="71" t="n">
        <f aca="false">G1132*Assumptions!$B$7</f>
        <v>-413981.3535</v>
      </c>
      <c r="O1132" s="71" t="n">
        <f aca="false">K1132*Assumptions!$B$7</f>
        <v>-460592.789784292</v>
      </c>
      <c r="P1132" s="68" t="n">
        <f aca="false">P1131+G1132</f>
        <v>28257.23186</v>
      </c>
      <c r="Q1132" s="68" t="n">
        <f aca="false">MAX(Q1131,P1132)</f>
        <v>28873.647045</v>
      </c>
      <c r="R1132" s="68" t="n">
        <f aca="false">Q1132-P1132</f>
        <v>616.415184999998</v>
      </c>
      <c r="S1132" s="68" t="n">
        <f aca="false">S1131+K1132</f>
        <v>21364.0730842866</v>
      </c>
      <c r="T1132" s="68" t="n">
        <f aca="false">MAX(T1131,S1132)</f>
        <v>22016.0468983656</v>
      </c>
      <c r="U1132" s="68" t="n">
        <f aca="false">T1132-S1132</f>
        <v>651.973814078923</v>
      </c>
      <c r="V1132" s="70" t="n">
        <f aca="false">V1131+F1132</f>
        <v>3.57350000000001</v>
      </c>
      <c r="W1132" s="70" t="n">
        <f aca="false">MAX(W1131,V1132)</f>
        <v>3.60910000000001</v>
      </c>
      <c r="X1132" s="70" t="n">
        <f aca="false">W1132-V1132</f>
        <v>0.0356000000000005</v>
      </c>
      <c r="Y1132" s="70" t="n">
        <f aca="false">Y1131+M1132</f>
        <v>3.26955476551104</v>
      </c>
      <c r="Z1132" s="70" t="n">
        <f aca="false">MAX(Z1131,Y1132)</f>
        <v>3.30672267888793</v>
      </c>
      <c r="AA1132" s="70" t="n">
        <f aca="false">Z1132-Y1132</f>
        <v>0.0371679133768952</v>
      </c>
      <c r="AB1132" s="72" t="n">
        <f aca="false">AB1131*(1+F1132)</f>
        <v>29.6557902654826</v>
      </c>
      <c r="AC1132" s="73" t="n">
        <f aca="false">MAX(AC1131,AB1132)</f>
        <v>30.737055542593</v>
      </c>
      <c r="AD1132" s="70" t="n">
        <f aca="false">1-AB1132/AC1132</f>
        <v>0.0351779068626799</v>
      </c>
      <c r="AE1132" s="73" t="n">
        <f aca="false">AE1131*(1+M1132)</f>
        <v>21.9014127888464</v>
      </c>
      <c r="AF1132" s="73" t="n">
        <f aca="false">MAX(AF1131,AE1132)</f>
        <v>22.7357877206548</v>
      </c>
      <c r="AG1132" s="70" t="n">
        <f aca="false">1-AE1132/AF1132</f>
        <v>0.0366987474575313</v>
      </c>
      <c r="AH1132" s="74" t="n">
        <f aca="false">IF(R1132&gt;0,AH1131+1,0)</f>
        <v>6</v>
      </c>
      <c r="AI1132" s="74" t="n">
        <f aca="false">IF(U1132&gt;0,AI1131+1,0)</f>
        <v>6</v>
      </c>
      <c r="AJ1132" s="74" t="n">
        <f aca="false">IF(G1132&gt;0,AJ1131+1,0)</f>
        <v>0</v>
      </c>
      <c r="AK1132" s="74" t="n">
        <f aca="false">IF(G1132&lt;=0,AK1131+1,0)</f>
        <v>6</v>
      </c>
      <c r="AL1132" s="74" t="n">
        <f aca="false">IF(K1132&gt;0,AL1131+1,0)</f>
        <v>0</v>
      </c>
      <c r="AM1132" s="74" t="n">
        <f aca="false">IF(K1132&lt;=0,AM1131+1,0)</f>
        <v>6</v>
      </c>
    </row>
    <row r="1133" customFormat="false" ht="15" hidden="false" customHeight="false" outlineLevel="0" collapsed="false">
      <c r="A1133" s="61" t="n">
        <v>1132</v>
      </c>
      <c r="B1133" s="62" t="n">
        <v>44601.40625</v>
      </c>
      <c r="C1133" s="63" t="n">
        <f aca="false">YEAR(B1133)</f>
        <v>2022</v>
      </c>
      <c r="D1133" s="32" t="s">
        <v>277</v>
      </c>
      <c r="E1133" s="64" t="n">
        <v>17392</v>
      </c>
      <c r="F1133" s="65" t="n">
        <v>0.0008</v>
      </c>
      <c r="G1133" s="66" t="n">
        <v>13.9136</v>
      </c>
      <c r="H1133" s="67" t="n">
        <f aca="false">E1133+IF(D1133="Long",1,-1)*G1133</f>
        <v>17405.9136</v>
      </c>
      <c r="I1133" s="68" t="n">
        <f aca="false">Assumptions!$B$58</f>
        <v>5.35750011455817</v>
      </c>
      <c r="J1133" s="68" t="n">
        <f aca="false">INDEX(Yearly!$T$5:$T$22,MATCH(C1133,Yearly!$A$5:$A$22,0))</f>
        <v>0.568938065262814</v>
      </c>
      <c r="K1133" s="68" t="n">
        <f aca="false">G1133-I1133-J1133</f>
        <v>7.98716182017902</v>
      </c>
      <c r="L1133" s="69" t="n">
        <f aca="false">(I1133+J1133)/Assumptions!$B$8</f>
        <v>0.000261318896149115</v>
      </c>
      <c r="M1133" s="70" t="n">
        <f aca="false">F1133-L1133</f>
        <v>0.000538681103850885</v>
      </c>
      <c r="N1133" s="71" t="n">
        <f aca="false">G1133*Assumptions!$B$7</f>
        <v>109430.464</v>
      </c>
      <c r="O1133" s="71" t="n">
        <f aca="false">K1133*Assumptions!$B$7</f>
        <v>62819.027715708</v>
      </c>
      <c r="P1133" s="68" t="n">
        <f aca="false">P1132+G1133</f>
        <v>28271.14546</v>
      </c>
      <c r="Q1133" s="68" t="n">
        <f aca="false">MAX(Q1132,P1133)</f>
        <v>28873.647045</v>
      </c>
      <c r="R1133" s="68" t="n">
        <f aca="false">Q1133-P1133</f>
        <v>602.501584999998</v>
      </c>
      <c r="S1133" s="68" t="n">
        <f aca="false">S1132+K1133</f>
        <v>21372.0602461068</v>
      </c>
      <c r="T1133" s="68" t="n">
        <f aca="false">MAX(T1132,S1133)</f>
        <v>22016.0468983656</v>
      </c>
      <c r="U1133" s="68" t="n">
        <f aca="false">T1133-S1133</f>
        <v>643.986652258744</v>
      </c>
      <c r="V1133" s="70" t="n">
        <f aca="false">V1132+F1133</f>
        <v>3.57430000000001</v>
      </c>
      <c r="W1133" s="70" t="n">
        <f aca="false">MAX(W1132,V1133)</f>
        <v>3.60910000000001</v>
      </c>
      <c r="X1133" s="70" t="n">
        <f aca="false">W1133-V1133</f>
        <v>0.0348000000000006</v>
      </c>
      <c r="Y1133" s="70" t="n">
        <f aca="false">Y1132+M1133</f>
        <v>3.27009344661489</v>
      </c>
      <c r="Z1133" s="70" t="n">
        <f aca="false">MAX(Z1132,Y1133)</f>
        <v>3.30672267888793</v>
      </c>
      <c r="AA1133" s="70" t="n">
        <f aca="false">Z1133-Y1133</f>
        <v>0.0366292322730444</v>
      </c>
      <c r="AB1133" s="72" t="n">
        <f aca="false">AB1132*(1+F1133)</f>
        <v>29.679514897695</v>
      </c>
      <c r="AC1133" s="73" t="n">
        <f aca="false">MAX(AC1132,AB1133)</f>
        <v>30.737055542593</v>
      </c>
      <c r="AD1133" s="70" t="n">
        <f aca="false">1-AB1133/AC1133</f>
        <v>0.03440604918817</v>
      </c>
      <c r="AE1133" s="73" t="n">
        <f aca="false">AE1132*(1+M1133)</f>
        <v>21.9132106660634</v>
      </c>
      <c r="AF1133" s="73" t="n">
        <f aca="false">MAX(AF1132,AE1133)</f>
        <v>22.7357877206548</v>
      </c>
      <c r="AG1133" s="70" t="n">
        <f aca="false">1-AE1133/AF1133</f>
        <v>0.0361798352754709</v>
      </c>
      <c r="AH1133" s="74" t="n">
        <f aca="false">IF(R1133&gt;0,AH1132+1,0)</f>
        <v>7</v>
      </c>
      <c r="AI1133" s="74" t="n">
        <f aca="false">IF(U1133&gt;0,AI1132+1,0)</f>
        <v>7</v>
      </c>
      <c r="AJ1133" s="74" t="n">
        <f aca="false">IF(G1133&gt;0,AJ1132+1,0)</f>
        <v>1</v>
      </c>
      <c r="AK1133" s="74" t="n">
        <f aca="false">IF(G1133&lt;=0,AK1132+1,0)</f>
        <v>0</v>
      </c>
      <c r="AL1133" s="74" t="n">
        <f aca="false">IF(K1133&gt;0,AL1132+1,0)</f>
        <v>1</v>
      </c>
      <c r="AM1133" s="74" t="n">
        <f aca="false">IF(K1133&lt;=0,AM1132+1,0)</f>
        <v>0</v>
      </c>
    </row>
    <row r="1134" customFormat="false" ht="15" hidden="false" customHeight="false" outlineLevel="0" collapsed="false">
      <c r="A1134" s="61" t="n">
        <v>1133</v>
      </c>
      <c r="B1134" s="62" t="n">
        <v>44603.40625</v>
      </c>
      <c r="C1134" s="63" t="n">
        <f aca="false">YEAR(B1134)</f>
        <v>2022</v>
      </c>
      <c r="D1134" s="32" t="s">
        <v>276</v>
      </c>
      <c r="E1134" s="64" t="n">
        <v>17405.7</v>
      </c>
      <c r="F1134" s="65" t="n">
        <v>-0.0022</v>
      </c>
      <c r="G1134" s="66" t="n">
        <v>-38.29254</v>
      </c>
      <c r="H1134" s="67" t="n">
        <f aca="false">E1134+IF(D1134="Long",1,-1)*G1134</f>
        <v>17443.99254</v>
      </c>
      <c r="I1134" s="68" t="n">
        <f aca="false">Assumptions!$B$58</f>
        <v>5.35750011455817</v>
      </c>
      <c r="J1134" s="68" t="n">
        <f aca="false">INDEX(Yearly!$T$5:$T$22,MATCH(C1134,Yearly!$A$5:$A$22,0))</f>
        <v>0.568938065262814</v>
      </c>
      <c r="K1134" s="68" t="n">
        <f aca="false">G1134-I1134-J1134</f>
        <v>-44.218978179821</v>
      </c>
      <c r="L1134" s="69" t="n">
        <f aca="false">(I1134+J1134)/Assumptions!$B$8</f>
        <v>0.000261318896149115</v>
      </c>
      <c r="M1134" s="70" t="n">
        <f aca="false">F1134-L1134</f>
        <v>-0.00246131889614912</v>
      </c>
      <c r="N1134" s="71" t="n">
        <f aca="false">G1134*Assumptions!$B$7</f>
        <v>-301170.8271</v>
      </c>
      <c r="O1134" s="71" t="n">
        <f aca="false">K1134*Assumptions!$B$7</f>
        <v>-347782.263384292</v>
      </c>
      <c r="P1134" s="68" t="n">
        <f aca="false">P1133+G1134</f>
        <v>28232.85292</v>
      </c>
      <c r="Q1134" s="68" t="n">
        <f aca="false">MAX(Q1133,P1134)</f>
        <v>28873.647045</v>
      </c>
      <c r="R1134" s="68" t="n">
        <f aca="false">Q1134-P1134</f>
        <v>640.794124999997</v>
      </c>
      <c r="S1134" s="68" t="n">
        <f aca="false">S1133+K1134</f>
        <v>21327.841267927</v>
      </c>
      <c r="T1134" s="68" t="n">
        <f aca="false">MAX(T1133,S1134)</f>
        <v>22016.0468983656</v>
      </c>
      <c r="U1134" s="68" t="n">
        <f aca="false">T1134-S1134</f>
        <v>688.205630438566</v>
      </c>
      <c r="V1134" s="70" t="n">
        <f aca="false">V1133+F1134</f>
        <v>3.5721</v>
      </c>
      <c r="W1134" s="70" t="n">
        <f aca="false">MAX(W1133,V1134)</f>
        <v>3.60910000000001</v>
      </c>
      <c r="X1134" s="70" t="n">
        <f aca="false">W1134-V1134</f>
        <v>0.0370000000000008</v>
      </c>
      <c r="Y1134" s="70" t="n">
        <f aca="false">Y1133+M1134</f>
        <v>3.26763212771874</v>
      </c>
      <c r="Z1134" s="70" t="n">
        <f aca="false">MAX(Z1133,Y1134)</f>
        <v>3.30672267888793</v>
      </c>
      <c r="AA1134" s="70" t="n">
        <f aca="false">Z1134-Y1134</f>
        <v>0.0390905511691937</v>
      </c>
      <c r="AB1134" s="72" t="n">
        <f aca="false">AB1133*(1+F1134)</f>
        <v>29.6142199649201</v>
      </c>
      <c r="AC1134" s="73" t="n">
        <f aca="false">MAX(AC1133,AB1134)</f>
        <v>30.737055542593</v>
      </c>
      <c r="AD1134" s="70" t="n">
        <f aca="false">1-AB1134/AC1134</f>
        <v>0.0365303558799561</v>
      </c>
      <c r="AE1134" s="73" t="n">
        <f aca="false">AE1133*(1+M1134)</f>
        <v>21.8592752665758</v>
      </c>
      <c r="AF1134" s="73" t="n">
        <f aca="false">MAX(AF1133,AE1134)</f>
        <v>22.7357877206548</v>
      </c>
      <c r="AG1134" s="70" t="n">
        <f aca="false">1-AE1134/AF1134</f>
        <v>0.0385521040593969</v>
      </c>
      <c r="AH1134" s="74" t="n">
        <f aca="false">IF(R1134&gt;0,AH1133+1,0)</f>
        <v>8</v>
      </c>
      <c r="AI1134" s="74" t="n">
        <f aca="false">IF(U1134&gt;0,AI1133+1,0)</f>
        <v>8</v>
      </c>
      <c r="AJ1134" s="74" t="n">
        <f aca="false">IF(G1134&gt;0,AJ1133+1,0)</f>
        <v>0</v>
      </c>
      <c r="AK1134" s="74" t="n">
        <f aca="false">IF(G1134&lt;=0,AK1133+1,0)</f>
        <v>1</v>
      </c>
      <c r="AL1134" s="74" t="n">
        <f aca="false">IF(K1134&gt;0,AL1133+1,0)</f>
        <v>0</v>
      </c>
      <c r="AM1134" s="74" t="n">
        <f aca="false">IF(K1134&lt;=0,AM1133+1,0)</f>
        <v>1</v>
      </c>
    </row>
    <row r="1135" customFormat="false" ht="15" hidden="false" customHeight="false" outlineLevel="0" collapsed="false">
      <c r="A1135" s="61" t="n">
        <v>1134</v>
      </c>
      <c r="B1135" s="62" t="n">
        <v>44603.5729166667</v>
      </c>
      <c r="C1135" s="63" t="n">
        <f aca="false">YEAR(B1135)</f>
        <v>2022</v>
      </c>
      <c r="D1135" s="32" t="s">
        <v>277</v>
      </c>
      <c r="E1135" s="64" t="n">
        <v>17444.1</v>
      </c>
      <c r="F1135" s="65" t="n">
        <v>-0.0055</v>
      </c>
      <c r="G1135" s="66" t="n">
        <v>-95.94255</v>
      </c>
      <c r="H1135" s="67" t="n">
        <f aca="false">E1135+IF(D1135="Long",1,-1)*G1135</f>
        <v>17348.15745</v>
      </c>
      <c r="I1135" s="68" t="n">
        <f aca="false">Assumptions!$B$58</f>
        <v>5.35750011455817</v>
      </c>
      <c r="J1135" s="68" t="n">
        <f aca="false">INDEX(Yearly!$T$5:$T$22,MATCH(C1135,Yearly!$A$5:$A$22,0))</f>
        <v>0.568938065262814</v>
      </c>
      <c r="K1135" s="68" t="n">
        <f aca="false">G1135-I1135-J1135</f>
        <v>-101.868988179821</v>
      </c>
      <c r="L1135" s="69" t="n">
        <f aca="false">(I1135+J1135)/Assumptions!$B$8</f>
        <v>0.000261318896149115</v>
      </c>
      <c r="M1135" s="70" t="n">
        <f aca="false">F1135-L1135</f>
        <v>-0.00576131889614912</v>
      </c>
      <c r="N1135" s="71" t="n">
        <f aca="false">G1135*Assumptions!$B$7</f>
        <v>-754588.15575</v>
      </c>
      <c r="O1135" s="71" t="n">
        <f aca="false">K1135*Assumptions!$B$7</f>
        <v>-801199.592034292</v>
      </c>
      <c r="P1135" s="68" t="n">
        <f aca="false">P1134+G1135</f>
        <v>28136.91037</v>
      </c>
      <c r="Q1135" s="68" t="n">
        <f aca="false">MAX(Q1134,P1135)</f>
        <v>28873.647045</v>
      </c>
      <c r="R1135" s="68" t="n">
        <f aca="false">Q1135-P1135</f>
        <v>736.736674999997</v>
      </c>
      <c r="S1135" s="68" t="n">
        <f aca="false">S1134+K1135</f>
        <v>21225.9722797472</v>
      </c>
      <c r="T1135" s="68" t="n">
        <f aca="false">MAX(T1134,S1135)</f>
        <v>22016.0468983656</v>
      </c>
      <c r="U1135" s="68" t="n">
        <f aca="false">T1135-S1135</f>
        <v>790.074618618386</v>
      </c>
      <c r="V1135" s="70" t="n">
        <f aca="false">V1134+F1135</f>
        <v>3.5666</v>
      </c>
      <c r="W1135" s="70" t="n">
        <f aca="false">MAX(W1134,V1135)</f>
        <v>3.60910000000001</v>
      </c>
      <c r="X1135" s="70" t="n">
        <f aca="false">W1135-V1135</f>
        <v>0.0425000000000009</v>
      </c>
      <c r="Y1135" s="70" t="n">
        <f aca="false">Y1134+M1135</f>
        <v>3.26187080882259</v>
      </c>
      <c r="Z1135" s="70" t="n">
        <f aca="false">MAX(Z1134,Y1135)</f>
        <v>3.30672267888793</v>
      </c>
      <c r="AA1135" s="70" t="n">
        <f aca="false">Z1135-Y1135</f>
        <v>0.0448518700653429</v>
      </c>
      <c r="AB1135" s="72" t="n">
        <f aca="false">AB1134*(1+F1135)</f>
        <v>29.451341755113</v>
      </c>
      <c r="AC1135" s="73" t="n">
        <f aca="false">MAX(AC1134,AB1135)</f>
        <v>30.737055542593</v>
      </c>
      <c r="AD1135" s="70" t="n">
        <f aca="false">1-AB1135/AC1135</f>
        <v>0.0418294389226163</v>
      </c>
      <c r="AE1135" s="73" t="n">
        <f aca="false">AE1134*(1+M1135)</f>
        <v>21.7333370109263</v>
      </c>
      <c r="AF1135" s="73" t="n">
        <f aca="false">MAX(AF1134,AE1135)</f>
        <v>22.7357877206548</v>
      </c>
      <c r="AG1135" s="70" t="n">
        <f aca="false">1-AE1135/AF1135</f>
        <v>0.0440913119899423</v>
      </c>
      <c r="AH1135" s="74" t="n">
        <f aca="false">IF(R1135&gt;0,AH1134+1,0)</f>
        <v>9</v>
      </c>
      <c r="AI1135" s="74" t="n">
        <f aca="false">IF(U1135&gt;0,AI1134+1,0)</f>
        <v>9</v>
      </c>
      <c r="AJ1135" s="74" t="n">
        <f aca="false">IF(G1135&gt;0,AJ1134+1,0)</f>
        <v>0</v>
      </c>
      <c r="AK1135" s="74" t="n">
        <f aca="false">IF(G1135&lt;=0,AK1134+1,0)</f>
        <v>2</v>
      </c>
      <c r="AL1135" s="74" t="n">
        <f aca="false">IF(K1135&gt;0,AL1134+1,0)</f>
        <v>0</v>
      </c>
      <c r="AM1135" s="74" t="n">
        <f aca="false">IF(K1135&lt;=0,AM1134+1,0)</f>
        <v>2</v>
      </c>
    </row>
    <row r="1136" customFormat="false" ht="15" hidden="false" customHeight="false" outlineLevel="0" collapsed="false">
      <c r="A1136" s="61" t="n">
        <v>1135</v>
      </c>
      <c r="B1136" s="62" t="n">
        <v>44603.61875</v>
      </c>
      <c r="C1136" s="63" t="n">
        <f aca="false">YEAR(B1136)</f>
        <v>2022</v>
      </c>
      <c r="D1136" s="32" t="s">
        <v>276</v>
      </c>
      <c r="E1136" s="64" t="n">
        <v>17348.05</v>
      </c>
      <c r="F1136" s="65" t="n">
        <v>0.0036</v>
      </c>
      <c r="G1136" s="66" t="n">
        <v>62.45298</v>
      </c>
      <c r="H1136" s="67" t="n">
        <f aca="false">E1136+IF(D1136="Long",1,-1)*G1136</f>
        <v>17285.59702</v>
      </c>
      <c r="I1136" s="68" t="n">
        <f aca="false">Assumptions!$B$58</f>
        <v>5.35750011455817</v>
      </c>
      <c r="J1136" s="68" t="n">
        <f aca="false">INDEX(Yearly!$T$5:$T$22,MATCH(C1136,Yearly!$A$5:$A$22,0))</f>
        <v>0.568938065262814</v>
      </c>
      <c r="K1136" s="68" t="n">
        <f aca="false">G1136-I1136-J1136</f>
        <v>56.526541820179</v>
      </c>
      <c r="L1136" s="69" t="n">
        <f aca="false">(I1136+J1136)/Assumptions!$B$8</f>
        <v>0.000261318896149115</v>
      </c>
      <c r="M1136" s="70" t="n">
        <f aca="false">F1136-L1136</f>
        <v>0.00333868110385088</v>
      </c>
      <c r="N1136" s="71" t="n">
        <f aca="false">G1136*Assumptions!$B$7</f>
        <v>491192.6877</v>
      </c>
      <c r="O1136" s="71" t="n">
        <f aca="false">K1136*Assumptions!$B$7</f>
        <v>444581.251415708</v>
      </c>
      <c r="P1136" s="68" t="n">
        <f aca="false">P1135+G1136</f>
        <v>28199.36335</v>
      </c>
      <c r="Q1136" s="68" t="n">
        <f aca="false">MAX(Q1135,P1136)</f>
        <v>28873.647045</v>
      </c>
      <c r="R1136" s="68" t="n">
        <f aca="false">Q1136-P1136</f>
        <v>674.283694999998</v>
      </c>
      <c r="S1136" s="68" t="n">
        <f aca="false">S1135+K1136</f>
        <v>21282.4988215673</v>
      </c>
      <c r="T1136" s="68" t="n">
        <f aca="false">MAX(T1135,S1136)</f>
        <v>22016.0468983656</v>
      </c>
      <c r="U1136" s="68" t="n">
        <f aca="false">T1136-S1136</f>
        <v>733.548076798208</v>
      </c>
      <c r="V1136" s="70" t="n">
        <f aca="false">V1135+F1136</f>
        <v>3.5702</v>
      </c>
      <c r="W1136" s="70" t="n">
        <f aca="false">MAX(W1135,V1136)</f>
        <v>3.60910000000001</v>
      </c>
      <c r="X1136" s="70" t="n">
        <f aca="false">W1136-V1136</f>
        <v>0.0389000000000008</v>
      </c>
      <c r="Y1136" s="70" t="n">
        <f aca="false">Y1135+M1136</f>
        <v>3.26520948992644</v>
      </c>
      <c r="Z1136" s="70" t="n">
        <f aca="false">MAX(Z1135,Y1136)</f>
        <v>3.30672267888793</v>
      </c>
      <c r="AA1136" s="70" t="n">
        <f aca="false">Z1136-Y1136</f>
        <v>0.0415131889614919</v>
      </c>
      <c r="AB1136" s="72" t="n">
        <f aca="false">AB1135*(1+F1136)</f>
        <v>29.5573665854314</v>
      </c>
      <c r="AC1136" s="73" t="n">
        <f aca="false">MAX(AC1135,AB1136)</f>
        <v>30.737055542593</v>
      </c>
      <c r="AD1136" s="70" t="n">
        <f aca="false">1-AB1136/AC1136</f>
        <v>0.0383800249027376</v>
      </c>
      <c r="AE1136" s="73" t="n">
        <f aca="false">AE1135*(1+M1136)</f>
        <v>21.8058976925283</v>
      </c>
      <c r="AF1136" s="73" t="n">
        <f aca="false">MAX(AF1135,AE1136)</f>
        <v>22.7357877206548</v>
      </c>
      <c r="AG1136" s="70" t="n">
        <f aca="false">1-AE1136/AF1136</f>
        <v>0.0408998377162763</v>
      </c>
      <c r="AH1136" s="74" t="n">
        <f aca="false">IF(R1136&gt;0,AH1135+1,0)</f>
        <v>10</v>
      </c>
      <c r="AI1136" s="74" t="n">
        <f aca="false">IF(U1136&gt;0,AI1135+1,0)</f>
        <v>10</v>
      </c>
      <c r="AJ1136" s="74" t="n">
        <f aca="false">IF(G1136&gt;0,AJ1135+1,0)</f>
        <v>1</v>
      </c>
      <c r="AK1136" s="74" t="n">
        <f aca="false">IF(G1136&lt;=0,AK1135+1,0)</f>
        <v>0</v>
      </c>
      <c r="AL1136" s="74" t="n">
        <f aca="false">IF(K1136&gt;0,AL1135+1,0)</f>
        <v>1</v>
      </c>
      <c r="AM1136" s="74" t="n">
        <f aca="false">IF(K1136&lt;=0,AM1135+1,0)</f>
        <v>0</v>
      </c>
    </row>
    <row r="1137" customFormat="false" ht="15" hidden="false" customHeight="false" outlineLevel="0" collapsed="false">
      <c r="A1137" s="61" t="n">
        <v>1136</v>
      </c>
      <c r="B1137" s="62" t="n">
        <v>44607.59375</v>
      </c>
      <c r="C1137" s="63" t="n">
        <f aca="false">YEAR(B1137)</f>
        <v>2022</v>
      </c>
      <c r="D1137" s="32" t="s">
        <v>277</v>
      </c>
      <c r="E1137" s="64" t="n">
        <v>17284.95</v>
      </c>
      <c r="F1137" s="65" t="n">
        <v>-0.0025</v>
      </c>
      <c r="G1137" s="66" t="n">
        <v>-43.212375</v>
      </c>
      <c r="H1137" s="67" t="n">
        <f aca="false">E1137+IF(D1137="Long",1,-1)*G1137</f>
        <v>17241.737625</v>
      </c>
      <c r="I1137" s="68" t="n">
        <f aca="false">Assumptions!$B$58</f>
        <v>5.35750011455817</v>
      </c>
      <c r="J1137" s="68" t="n">
        <f aca="false">INDEX(Yearly!$T$5:$T$22,MATCH(C1137,Yearly!$A$5:$A$22,0))</f>
        <v>0.568938065262814</v>
      </c>
      <c r="K1137" s="68" t="n">
        <f aca="false">G1137-I1137-J1137</f>
        <v>-49.138813179821</v>
      </c>
      <c r="L1137" s="69" t="n">
        <f aca="false">(I1137+J1137)/Assumptions!$B$8</f>
        <v>0.000261318896149115</v>
      </c>
      <c r="M1137" s="70" t="n">
        <f aca="false">F1137-L1137</f>
        <v>-0.00276131889614912</v>
      </c>
      <c r="N1137" s="71" t="n">
        <f aca="false">G1137*Assumptions!$B$7</f>
        <v>-339865.329375</v>
      </c>
      <c r="O1137" s="71" t="n">
        <f aca="false">K1137*Assumptions!$B$7</f>
        <v>-386476.765659292</v>
      </c>
      <c r="P1137" s="68" t="n">
        <f aca="false">P1136+G1137</f>
        <v>28156.150975</v>
      </c>
      <c r="Q1137" s="68" t="n">
        <f aca="false">MAX(Q1136,P1137)</f>
        <v>28873.647045</v>
      </c>
      <c r="R1137" s="68" t="n">
        <f aca="false">Q1137-P1137</f>
        <v>717.496069999997</v>
      </c>
      <c r="S1137" s="68" t="n">
        <f aca="false">S1136+K1137</f>
        <v>21233.3600083875</v>
      </c>
      <c r="T1137" s="68" t="n">
        <f aca="false">MAX(T1136,S1137)</f>
        <v>22016.0468983656</v>
      </c>
      <c r="U1137" s="68" t="n">
        <f aca="false">T1137-S1137</f>
        <v>782.686889978028</v>
      </c>
      <c r="V1137" s="70" t="n">
        <f aca="false">V1136+F1137</f>
        <v>3.5677</v>
      </c>
      <c r="W1137" s="70" t="n">
        <f aca="false">MAX(W1136,V1137)</f>
        <v>3.60910000000001</v>
      </c>
      <c r="X1137" s="70" t="n">
        <f aca="false">W1137-V1137</f>
        <v>0.0414000000000008</v>
      </c>
      <c r="Y1137" s="70" t="n">
        <f aca="false">Y1136+M1137</f>
        <v>3.26244817103029</v>
      </c>
      <c r="Z1137" s="70" t="n">
        <f aca="false">MAX(Z1136,Y1137)</f>
        <v>3.30672267888793</v>
      </c>
      <c r="AA1137" s="70" t="n">
        <f aca="false">Z1137-Y1137</f>
        <v>0.044274507857641</v>
      </c>
      <c r="AB1137" s="72" t="n">
        <f aca="false">AB1136*(1+F1137)</f>
        <v>29.4834731689679</v>
      </c>
      <c r="AC1137" s="73" t="n">
        <f aca="false">MAX(AC1136,AB1137)</f>
        <v>30.737055542593</v>
      </c>
      <c r="AD1137" s="70" t="n">
        <f aca="false">1-AB1137/AC1137</f>
        <v>0.0407840748404807</v>
      </c>
      <c r="AE1137" s="73" t="n">
        <f aca="false">AE1136*(1+M1137)</f>
        <v>21.7456846551824</v>
      </c>
      <c r="AF1137" s="73" t="n">
        <f aca="false">MAX(AF1136,AE1137)</f>
        <v>22.7357877206548</v>
      </c>
      <c r="AG1137" s="70" t="n">
        <f aca="false">1-AE1137/AF1137</f>
        <v>0.04354821911769</v>
      </c>
      <c r="AH1137" s="74" t="n">
        <f aca="false">IF(R1137&gt;0,AH1136+1,0)</f>
        <v>11</v>
      </c>
      <c r="AI1137" s="74" t="n">
        <f aca="false">IF(U1137&gt;0,AI1136+1,0)</f>
        <v>11</v>
      </c>
      <c r="AJ1137" s="74" t="n">
        <f aca="false">IF(G1137&gt;0,AJ1136+1,0)</f>
        <v>0</v>
      </c>
      <c r="AK1137" s="74" t="n">
        <f aca="false">IF(G1137&lt;=0,AK1136+1,0)</f>
        <v>1</v>
      </c>
      <c r="AL1137" s="74" t="n">
        <f aca="false">IF(K1137&gt;0,AL1136+1,0)</f>
        <v>0</v>
      </c>
      <c r="AM1137" s="74" t="n">
        <f aca="false">IF(K1137&lt;=0,AM1136+1,0)</f>
        <v>1</v>
      </c>
    </row>
    <row r="1138" customFormat="false" ht="15" hidden="false" customHeight="false" outlineLevel="0" collapsed="false">
      <c r="A1138" s="61" t="n">
        <v>1137</v>
      </c>
      <c r="B1138" s="62" t="n">
        <v>44610.3854166667</v>
      </c>
      <c r="C1138" s="63" t="n">
        <f aca="false">YEAR(B1138)</f>
        <v>2022</v>
      </c>
      <c r="D1138" s="32" t="s">
        <v>276</v>
      </c>
      <c r="E1138" s="64" t="n">
        <v>17241.8</v>
      </c>
      <c r="F1138" s="65" t="n">
        <v>-0.0048</v>
      </c>
      <c r="G1138" s="66" t="n">
        <v>-82.76064</v>
      </c>
      <c r="H1138" s="67" t="n">
        <f aca="false">E1138+IF(D1138="Long",1,-1)*G1138</f>
        <v>17324.56064</v>
      </c>
      <c r="I1138" s="68" t="n">
        <f aca="false">Assumptions!$B$58</f>
        <v>5.35750011455817</v>
      </c>
      <c r="J1138" s="68" t="n">
        <f aca="false">INDEX(Yearly!$T$5:$T$22,MATCH(C1138,Yearly!$A$5:$A$22,0))</f>
        <v>0.568938065262814</v>
      </c>
      <c r="K1138" s="68" t="n">
        <f aca="false">G1138-I1138-J1138</f>
        <v>-88.687078179821</v>
      </c>
      <c r="L1138" s="69" t="n">
        <f aca="false">(I1138+J1138)/Assumptions!$B$8</f>
        <v>0.000261318896149115</v>
      </c>
      <c r="M1138" s="70" t="n">
        <f aca="false">F1138-L1138</f>
        <v>-0.00506131889614912</v>
      </c>
      <c r="N1138" s="71" t="n">
        <f aca="false">G1138*Assumptions!$B$7</f>
        <v>-650912.4336</v>
      </c>
      <c r="O1138" s="71" t="n">
        <f aca="false">K1138*Assumptions!$B$7</f>
        <v>-697523.869884292</v>
      </c>
      <c r="P1138" s="68" t="n">
        <f aca="false">P1137+G1138</f>
        <v>28073.390335</v>
      </c>
      <c r="Q1138" s="68" t="n">
        <f aca="false">MAX(Q1137,P1138)</f>
        <v>28873.647045</v>
      </c>
      <c r="R1138" s="68" t="n">
        <f aca="false">Q1138-P1138</f>
        <v>800.256709999998</v>
      </c>
      <c r="S1138" s="68" t="n">
        <f aca="false">S1137+K1138</f>
        <v>21144.6729302077</v>
      </c>
      <c r="T1138" s="68" t="n">
        <f aca="false">MAX(T1137,S1138)</f>
        <v>22016.0468983656</v>
      </c>
      <c r="U1138" s="68" t="n">
        <f aca="false">T1138-S1138</f>
        <v>871.373968157848</v>
      </c>
      <c r="V1138" s="70" t="n">
        <f aca="false">V1137+F1138</f>
        <v>3.56290000000001</v>
      </c>
      <c r="W1138" s="70" t="n">
        <f aca="false">MAX(W1137,V1138)</f>
        <v>3.60910000000001</v>
      </c>
      <c r="X1138" s="70" t="n">
        <f aca="false">W1138-V1138</f>
        <v>0.0462000000000007</v>
      </c>
      <c r="Y1138" s="70" t="n">
        <f aca="false">Y1137+M1138</f>
        <v>3.25738685213414</v>
      </c>
      <c r="Z1138" s="70" t="n">
        <f aca="false">MAX(Z1137,Y1138)</f>
        <v>3.30672267888793</v>
      </c>
      <c r="AA1138" s="70" t="n">
        <f aca="false">Z1138-Y1138</f>
        <v>0.04933582675379</v>
      </c>
      <c r="AB1138" s="72" t="n">
        <f aca="false">AB1137*(1+F1138)</f>
        <v>29.3419524977568</v>
      </c>
      <c r="AC1138" s="73" t="n">
        <f aca="false">MAX(AC1137,AB1138)</f>
        <v>30.737055542593</v>
      </c>
      <c r="AD1138" s="70" t="n">
        <f aca="false">1-AB1138/AC1138</f>
        <v>0.0453883112812464</v>
      </c>
      <c r="AE1138" s="73" t="n">
        <f aca="false">AE1137*(1+M1138)</f>
        <v>21.6356228105275</v>
      </c>
      <c r="AF1138" s="73" t="n">
        <f aca="false">MAX(AF1137,AE1138)</f>
        <v>22.7357877206548</v>
      </c>
      <c r="AG1138" s="70" t="n">
        <f aca="false">1-AE1138/AF1138</f>
        <v>0.0483891265895252</v>
      </c>
      <c r="AH1138" s="74" t="n">
        <f aca="false">IF(R1138&gt;0,AH1137+1,0)</f>
        <v>12</v>
      </c>
      <c r="AI1138" s="74" t="n">
        <f aca="false">IF(U1138&gt;0,AI1137+1,0)</f>
        <v>12</v>
      </c>
      <c r="AJ1138" s="74" t="n">
        <f aca="false">IF(G1138&gt;0,AJ1137+1,0)</f>
        <v>0</v>
      </c>
      <c r="AK1138" s="74" t="n">
        <f aca="false">IF(G1138&lt;=0,AK1137+1,0)</f>
        <v>2</v>
      </c>
      <c r="AL1138" s="74" t="n">
        <f aca="false">IF(K1138&gt;0,AL1137+1,0)</f>
        <v>0</v>
      </c>
      <c r="AM1138" s="74" t="n">
        <f aca="false">IF(K1138&lt;=0,AM1137+1,0)</f>
        <v>2</v>
      </c>
    </row>
    <row r="1139" customFormat="false" ht="15" hidden="false" customHeight="false" outlineLevel="0" collapsed="false">
      <c r="A1139" s="61" t="n">
        <v>1138</v>
      </c>
      <c r="B1139" s="62" t="n">
        <v>44610.4868055556</v>
      </c>
      <c r="C1139" s="63" t="n">
        <f aca="false">YEAR(B1139)</f>
        <v>2022</v>
      </c>
      <c r="D1139" s="32" t="s">
        <v>277</v>
      </c>
      <c r="E1139" s="64" t="n">
        <v>17325.15</v>
      </c>
      <c r="F1139" s="65" t="n">
        <v>-0.0037</v>
      </c>
      <c r="G1139" s="66" t="n">
        <v>-64.103055</v>
      </c>
      <c r="H1139" s="67" t="n">
        <f aca="false">E1139+IF(D1139="Long",1,-1)*G1139</f>
        <v>17261.046945</v>
      </c>
      <c r="I1139" s="68" t="n">
        <f aca="false">Assumptions!$B$58</f>
        <v>5.35750011455817</v>
      </c>
      <c r="J1139" s="68" t="n">
        <f aca="false">INDEX(Yearly!$T$5:$T$22,MATCH(C1139,Yearly!$A$5:$A$22,0))</f>
        <v>0.568938065262814</v>
      </c>
      <c r="K1139" s="68" t="n">
        <f aca="false">G1139-I1139-J1139</f>
        <v>-70.029493179821</v>
      </c>
      <c r="L1139" s="69" t="n">
        <f aca="false">(I1139+J1139)/Assumptions!$B$8</f>
        <v>0.000261318896149115</v>
      </c>
      <c r="M1139" s="70" t="n">
        <f aca="false">F1139-L1139</f>
        <v>-0.00396131889614912</v>
      </c>
      <c r="N1139" s="71" t="n">
        <f aca="false">G1139*Assumptions!$B$7</f>
        <v>-504170.527575</v>
      </c>
      <c r="O1139" s="71" t="n">
        <f aca="false">K1139*Assumptions!$B$7</f>
        <v>-550781.963859292</v>
      </c>
      <c r="P1139" s="68" t="n">
        <f aca="false">P1138+G1139</f>
        <v>28009.28728</v>
      </c>
      <c r="Q1139" s="68" t="n">
        <f aca="false">MAX(Q1138,P1139)</f>
        <v>28873.647045</v>
      </c>
      <c r="R1139" s="68" t="n">
        <f aca="false">Q1139-P1139</f>
        <v>864.359764999997</v>
      </c>
      <c r="S1139" s="68" t="n">
        <f aca="false">S1138+K1139</f>
        <v>21074.6434370279</v>
      </c>
      <c r="T1139" s="68" t="n">
        <f aca="false">MAX(T1138,S1139)</f>
        <v>22016.0468983656</v>
      </c>
      <c r="U1139" s="68" t="n">
        <f aca="false">T1139-S1139</f>
        <v>941.403461337668</v>
      </c>
      <c r="V1139" s="70" t="n">
        <f aca="false">V1138+F1139</f>
        <v>3.55920000000001</v>
      </c>
      <c r="W1139" s="70" t="n">
        <f aca="false">MAX(W1138,V1139)</f>
        <v>3.60910000000001</v>
      </c>
      <c r="X1139" s="70" t="n">
        <f aca="false">W1139-V1139</f>
        <v>0.0499000000000005</v>
      </c>
      <c r="Y1139" s="70" t="n">
        <f aca="false">Y1138+M1139</f>
        <v>3.25342553323799</v>
      </c>
      <c r="Z1139" s="70" t="n">
        <f aca="false">MAX(Z1138,Y1139)</f>
        <v>3.30672267888793</v>
      </c>
      <c r="AA1139" s="70" t="n">
        <f aca="false">Z1139-Y1139</f>
        <v>0.0532971456499389</v>
      </c>
      <c r="AB1139" s="72" t="n">
        <f aca="false">AB1138*(1+F1139)</f>
        <v>29.2333872735151</v>
      </c>
      <c r="AC1139" s="73" t="n">
        <f aca="false">MAX(AC1138,AB1139)</f>
        <v>30.737055542593</v>
      </c>
      <c r="AD1139" s="70" t="n">
        <f aca="false">1-AB1139/AC1139</f>
        <v>0.0489203745295059</v>
      </c>
      <c r="AE1139" s="73" t="n">
        <f aca="false">AE1138*(1+M1139)</f>
        <v>21.5499172090582</v>
      </c>
      <c r="AF1139" s="73" t="n">
        <f aca="false">MAX(AF1138,AE1139)</f>
        <v>22.7357877206548</v>
      </c>
      <c r="AG1139" s="70" t="n">
        <f aca="false">1-AE1139/AF1139</f>
        <v>0.052158760724147</v>
      </c>
      <c r="AH1139" s="74" t="n">
        <f aca="false">IF(R1139&gt;0,AH1138+1,0)</f>
        <v>13</v>
      </c>
      <c r="AI1139" s="74" t="n">
        <f aca="false">IF(U1139&gt;0,AI1138+1,0)</f>
        <v>13</v>
      </c>
      <c r="AJ1139" s="74" t="n">
        <f aca="false">IF(G1139&gt;0,AJ1138+1,0)</f>
        <v>0</v>
      </c>
      <c r="AK1139" s="74" t="n">
        <f aca="false">IF(G1139&lt;=0,AK1138+1,0)</f>
        <v>3</v>
      </c>
      <c r="AL1139" s="74" t="n">
        <f aca="false">IF(K1139&gt;0,AL1138+1,0)</f>
        <v>0</v>
      </c>
      <c r="AM1139" s="74" t="n">
        <f aca="false">IF(K1139&lt;=0,AM1138+1,0)</f>
        <v>3</v>
      </c>
    </row>
    <row r="1140" customFormat="false" ht="15" hidden="false" customHeight="false" outlineLevel="0" collapsed="false">
      <c r="A1140" s="61" t="n">
        <v>1139</v>
      </c>
      <c r="B1140" s="62" t="n">
        <v>44610.6145833333</v>
      </c>
      <c r="C1140" s="63" t="n">
        <f aca="false">YEAR(B1140)</f>
        <v>2022</v>
      </c>
      <c r="D1140" s="32" t="s">
        <v>276</v>
      </c>
      <c r="E1140" s="64" t="n">
        <v>17261.2</v>
      </c>
      <c r="F1140" s="65" t="n">
        <v>-0.0023</v>
      </c>
      <c r="G1140" s="66" t="n">
        <v>-39.70076</v>
      </c>
      <c r="H1140" s="67" t="n">
        <f aca="false">E1140+IF(D1140="Long",1,-1)*G1140</f>
        <v>17300.90076</v>
      </c>
      <c r="I1140" s="68" t="n">
        <f aca="false">Assumptions!$B$58</f>
        <v>5.35750011455817</v>
      </c>
      <c r="J1140" s="68" t="n">
        <f aca="false">INDEX(Yearly!$T$5:$T$22,MATCH(C1140,Yearly!$A$5:$A$22,0))</f>
        <v>0.568938065262814</v>
      </c>
      <c r="K1140" s="68" t="n">
        <f aca="false">G1140-I1140-J1140</f>
        <v>-45.627198179821</v>
      </c>
      <c r="L1140" s="69" t="n">
        <f aca="false">(I1140+J1140)/Assumptions!$B$8</f>
        <v>0.000261318896149115</v>
      </c>
      <c r="M1140" s="70" t="n">
        <f aca="false">F1140-L1140</f>
        <v>-0.00256131889614912</v>
      </c>
      <c r="N1140" s="71" t="n">
        <f aca="false">G1140*Assumptions!$B$7</f>
        <v>-312246.4774</v>
      </c>
      <c r="O1140" s="71" t="n">
        <f aca="false">K1140*Assumptions!$B$7</f>
        <v>-358857.913684292</v>
      </c>
      <c r="P1140" s="68" t="n">
        <f aca="false">P1139+G1140</f>
        <v>27969.58652</v>
      </c>
      <c r="Q1140" s="68" t="n">
        <f aca="false">MAX(Q1139,P1140)</f>
        <v>28873.647045</v>
      </c>
      <c r="R1140" s="68" t="n">
        <f aca="false">Q1140-P1140</f>
        <v>904.060524999997</v>
      </c>
      <c r="S1140" s="68" t="n">
        <f aca="false">S1139+K1140</f>
        <v>21029.0162388481</v>
      </c>
      <c r="T1140" s="68" t="n">
        <f aca="false">MAX(T1139,S1140)</f>
        <v>22016.0468983656</v>
      </c>
      <c r="U1140" s="68" t="n">
        <f aca="false">T1140-S1140</f>
        <v>987.030659517488</v>
      </c>
      <c r="V1140" s="70" t="n">
        <f aca="false">V1139+F1140</f>
        <v>3.55690000000001</v>
      </c>
      <c r="W1140" s="70" t="n">
        <f aca="false">MAX(W1139,V1140)</f>
        <v>3.60910000000001</v>
      </c>
      <c r="X1140" s="70" t="n">
        <f aca="false">W1140-V1140</f>
        <v>0.0522000000000005</v>
      </c>
      <c r="Y1140" s="70" t="n">
        <f aca="false">Y1139+M1140</f>
        <v>3.25086421434185</v>
      </c>
      <c r="Z1140" s="70" t="n">
        <f aca="false">MAX(Z1139,Y1140)</f>
        <v>3.30672267888793</v>
      </c>
      <c r="AA1140" s="70" t="n">
        <f aca="false">Z1140-Y1140</f>
        <v>0.055858464546088</v>
      </c>
      <c r="AB1140" s="72" t="n">
        <f aca="false">AB1139*(1+F1140)</f>
        <v>29.166150482786</v>
      </c>
      <c r="AC1140" s="73" t="n">
        <f aca="false">MAX(AC1139,AB1140)</f>
        <v>30.737055542593</v>
      </c>
      <c r="AD1140" s="70" t="n">
        <f aca="false">1-AB1140/AC1140</f>
        <v>0.051107857668088</v>
      </c>
      <c r="AE1140" s="73" t="n">
        <f aca="false">AE1139*(1+M1140)</f>
        <v>21.4947209989002</v>
      </c>
      <c r="AF1140" s="73" t="n">
        <f aca="false">MAX(AF1139,AE1140)</f>
        <v>22.7357877206548</v>
      </c>
      <c r="AG1140" s="70" t="n">
        <f aca="false">1-AE1140/AF1140</f>
        <v>0.0545864844008536</v>
      </c>
      <c r="AH1140" s="74" t="n">
        <f aca="false">IF(R1140&gt;0,AH1139+1,0)</f>
        <v>14</v>
      </c>
      <c r="AI1140" s="74" t="n">
        <f aca="false">IF(U1140&gt;0,AI1139+1,0)</f>
        <v>14</v>
      </c>
      <c r="AJ1140" s="74" t="n">
        <f aca="false">IF(G1140&gt;0,AJ1139+1,0)</f>
        <v>0</v>
      </c>
      <c r="AK1140" s="74" t="n">
        <f aca="false">IF(G1140&lt;=0,AK1139+1,0)</f>
        <v>4</v>
      </c>
      <c r="AL1140" s="74" t="n">
        <f aca="false">IF(K1140&gt;0,AL1139+1,0)</f>
        <v>0</v>
      </c>
      <c r="AM1140" s="74" t="n">
        <f aca="false">IF(K1140&lt;=0,AM1139+1,0)</f>
        <v>4</v>
      </c>
    </row>
    <row r="1141" customFormat="false" ht="15" hidden="false" customHeight="false" outlineLevel="0" collapsed="false">
      <c r="A1141" s="61" t="n">
        <v>1140</v>
      </c>
      <c r="B1141" s="62" t="n">
        <v>44613.5104166667</v>
      </c>
      <c r="C1141" s="63" t="n">
        <f aca="false">YEAR(B1141)</f>
        <v>2022</v>
      </c>
      <c r="D1141" s="32" t="s">
        <v>277</v>
      </c>
      <c r="E1141" s="64" t="n">
        <v>17301.25</v>
      </c>
      <c r="F1141" s="65" t="n">
        <v>-0.0031</v>
      </c>
      <c r="G1141" s="66" t="n">
        <v>-53.633875</v>
      </c>
      <c r="H1141" s="67" t="n">
        <f aca="false">E1141+IF(D1141="Long",1,-1)*G1141</f>
        <v>17247.616125</v>
      </c>
      <c r="I1141" s="68" t="n">
        <f aca="false">Assumptions!$B$58</f>
        <v>5.35750011455817</v>
      </c>
      <c r="J1141" s="68" t="n">
        <f aca="false">INDEX(Yearly!$T$5:$T$22,MATCH(C1141,Yearly!$A$5:$A$22,0))</f>
        <v>0.568938065262814</v>
      </c>
      <c r="K1141" s="68" t="n">
        <f aca="false">G1141-I1141-J1141</f>
        <v>-59.560313179821</v>
      </c>
      <c r="L1141" s="69" t="n">
        <f aca="false">(I1141+J1141)/Assumptions!$B$8</f>
        <v>0.000261318896149115</v>
      </c>
      <c r="M1141" s="70" t="n">
        <f aca="false">F1141-L1141</f>
        <v>-0.00336131889614912</v>
      </c>
      <c r="N1141" s="71" t="n">
        <f aca="false">G1141*Assumptions!$B$7</f>
        <v>-421830.426875</v>
      </c>
      <c r="O1141" s="71" t="n">
        <f aca="false">K1141*Assumptions!$B$7</f>
        <v>-468441.863159292</v>
      </c>
      <c r="P1141" s="68" t="n">
        <f aca="false">P1140+G1141</f>
        <v>27915.952645</v>
      </c>
      <c r="Q1141" s="68" t="n">
        <f aca="false">MAX(Q1140,P1141)</f>
        <v>28873.647045</v>
      </c>
      <c r="R1141" s="68" t="n">
        <f aca="false">Q1141-P1141</f>
        <v>957.694399999997</v>
      </c>
      <c r="S1141" s="68" t="n">
        <f aca="false">S1140+K1141</f>
        <v>20969.4559256682</v>
      </c>
      <c r="T1141" s="68" t="n">
        <f aca="false">MAX(T1140,S1141)</f>
        <v>22016.0468983656</v>
      </c>
      <c r="U1141" s="68" t="n">
        <f aca="false">T1141-S1141</f>
        <v>1046.59097269731</v>
      </c>
      <c r="V1141" s="70" t="n">
        <f aca="false">V1140+F1141</f>
        <v>3.55380000000001</v>
      </c>
      <c r="W1141" s="70" t="n">
        <f aca="false">MAX(W1140,V1141)</f>
        <v>3.60910000000001</v>
      </c>
      <c r="X1141" s="70" t="n">
        <f aca="false">W1141-V1141</f>
        <v>0.0553000000000004</v>
      </c>
      <c r="Y1141" s="70" t="n">
        <f aca="false">Y1140+M1141</f>
        <v>3.2475028954457</v>
      </c>
      <c r="Z1141" s="70" t="n">
        <f aca="false">MAX(Z1140,Y1141)</f>
        <v>3.30672267888793</v>
      </c>
      <c r="AA1141" s="70" t="n">
        <f aca="false">Z1141-Y1141</f>
        <v>0.059219783442237</v>
      </c>
      <c r="AB1141" s="72" t="n">
        <f aca="false">AB1140*(1+F1141)</f>
        <v>29.0757354162894</v>
      </c>
      <c r="AC1141" s="73" t="n">
        <f aca="false">MAX(AC1140,AB1141)</f>
        <v>30.737055542593</v>
      </c>
      <c r="AD1141" s="70" t="n">
        <f aca="false">1-AB1141/AC1141</f>
        <v>0.0540494233093168</v>
      </c>
      <c r="AE1141" s="73" t="n">
        <f aca="false">AE1140*(1+M1141)</f>
        <v>21.4224703870391</v>
      </c>
      <c r="AF1141" s="73" t="n">
        <f aca="false">MAX(AF1140,AE1141)</f>
        <v>22.7357877206548</v>
      </c>
      <c r="AG1141" s="70" t="n">
        <f aca="false">1-AE1141/AF1141</f>
        <v>0.0577643207155117</v>
      </c>
      <c r="AH1141" s="74" t="n">
        <f aca="false">IF(R1141&gt;0,AH1140+1,0)</f>
        <v>15</v>
      </c>
      <c r="AI1141" s="74" t="n">
        <f aca="false">IF(U1141&gt;0,AI1140+1,0)</f>
        <v>15</v>
      </c>
      <c r="AJ1141" s="74" t="n">
        <f aca="false">IF(G1141&gt;0,AJ1140+1,0)</f>
        <v>0</v>
      </c>
      <c r="AK1141" s="74" t="n">
        <f aca="false">IF(G1141&lt;=0,AK1140+1,0)</f>
        <v>5</v>
      </c>
      <c r="AL1141" s="74" t="n">
        <f aca="false">IF(K1141&gt;0,AL1140+1,0)</f>
        <v>0</v>
      </c>
      <c r="AM1141" s="74" t="n">
        <f aca="false">IF(K1141&lt;=0,AM1140+1,0)</f>
        <v>5</v>
      </c>
    </row>
    <row r="1142" customFormat="false" ht="15" hidden="false" customHeight="false" outlineLevel="0" collapsed="false">
      <c r="A1142" s="61" t="n">
        <v>1141</v>
      </c>
      <c r="B1142" s="62" t="n">
        <v>44613.6055555556</v>
      </c>
      <c r="C1142" s="63" t="n">
        <f aca="false">YEAR(B1142)</f>
        <v>2022</v>
      </c>
      <c r="D1142" s="32" t="s">
        <v>276</v>
      </c>
      <c r="E1142" s="64" t="n">
        <v>17247.6</v>
      </c>
      <c r="F1142" s="65" t="n">
        <v>0.005</v>
      </c>
      <c r="G1142" s="66" t="n">
        <v>86.238</v>
      </c>
      <c r="H1142" s="67" t="n">
        <f aca="false">E1142+IF(D1142="Long",1,-1)*G1142</f>
        <v>17161.362</v>
      </c>
      <c r="I1142" s="68" t="n">
        <f aca="false">Assumptions!$B$58</f>
        <v>5.35750011455817</v>
      </c>
      <c r="J1142" s="68" t="n">
        <f aca="false">INDEX(Yearly!$T$5:$T$22,MATCH(C1142,Yearly!$A$5:$A$22,0))</f>
        <v>0.568938065262814</v>
      </c>
      <c r="K1142" s="68" t="n">
        <f aca="false">G1142-I1142-J1142</f>
        <v>80.311561820179</v>
      </c>
      <c r="L1142" s="69" t="n">
        <f aca="false">(I1142+J1142)/Assumptions!$B$8</f>
        <v>0.000261318896149115</v>
      </c>
      <c r="M1142" s="70" t="n">
        <f aca="false">F1142-L1142</f>
        <v>0.00473868110385088</v>
      </c>
      <c r="N1142" s="71" t="n">
        <f aca="false">G1142*Assumptions!$B$7</f>
        <v>678261.87</v>
      </c>
      <c r="O1142" s="71" t="n">
        <f aca="false">K1142*Assumptions!$B$7</f>
        <v>631650.433715708</v>
      </c>
      <c r="P1142" s="68" t="n">
        <f aca="false">P1141+G1142</f>
        <v>28002.190645</v>
      </c>
      <c r="Q1142" s="68" t="n">
        <f aca="false">MAX(Q1141,P1142)</f>
        <v>28873.647045</v>
      </c>
      <c r="R1142" s="68" t="n">
        <f aca="false">Q1142-P1142</f>
        <v>871.456399999996</v>
      </c>
      <c r="S1142" s="68" t="n">
        <f aca="false">S1141+K1142</f>
        <v>21049.7674874884</v>
      </c>
      <c r="T1142" s="68" t="n">
        <f aca="false">MAX(T1141,S1142)</f>
        <v>22016.0468983656</v>
      </c>
      <c r="U1142" s="68" t="n">
        <f aca="false">T1142-S1142</f>
        <v>966.27941087713</v>
      </c>
      <c r="V1142" s="70" t="n">
        <f aca="false">V1141+F1142</f>
        <v>3.55880000000001</v>
      </c>
      <c r="W1142" s="70" t="n">
        <f aca="false">MAX(W1141,V1142)</f>
        <v>3.60910000000001</v>
      </c>
      <c r="X1142" s="70" t="n">
        <f aca="false">W1142-V1142</f>
        <v>0.0503000000000005</v>
      </c>
      <c r="Y1142" s="70" t="n">
        <f aca="false">Y1141+M1142</f>
        <v>3.25224157654955</v>
      </c>
      <c r="Z1142" s="70" t="n">
        <f aca="false">MAX(Z1141,Y1142)</f>
        <v>3.30672267888793</v>
      </c>
      <c r="AA1142" s="70" t="n">
        <f aca="false">Z1142-Y1142</f>
        <v>0.0544811023383862</v>
      </c>
      <c r="AB1142" s="72" t="n">
        <f aca="false">AB1141*(1+F1142)</f>
        <v>29.2211140933708</v>
      </c>
      <c r="AC1142" s="73" t="n">
        <f aca="false">MAX(AC1141,AB1142)</f>
        <v>30.737055542593</v>
      </c>
      <c r="AD1142" s="70" t="n">
        <f aca="false">1-AB1142/AC1142</f>
        <v>0.0493196704258636</v>
      </c>
      <c r="AE1142" s="73" t="n">
        <f aca="false">AE1141*(1+M1142)</f>
        <v>21.52398464266</v>
      </c>
      <c r="AF1142" s="73" t="n">
        <f aca="false">MAX(AF1141,AE1142)</f>
        <v>22.7357877206548</v>
      </c>
      <c r="AG1142" s="70" t="n">
        <f aca="false">1-AE1142/AF1142</f>
        <v>0.0532993663067123</v>
      </c>
      <c r="AH1142" s="74" t="n">
        <f aca="false">IF(R1142&gt;0,AH1141+1,0)</f>
        <v>16</v>
      </c>
      <c r="AI1142" s="74" t="n">
        <f aca="false">IF(U1142&gt;0,AI1141+1,0)</f>
        <v>16</v>
      </c>
      <c r="AJ1142" s="74" t="n">
        <f aca="false">IF(G1142&gt;0,AJ1141+1,0)</f>
        <v>1</v>
      </c>
      <c r="AK1142" s="74" t="n">
        <f aca="false">IF(G1142&lt;=0,AK1141+1,0)</f>
        <v>0</v>
      </c>
      <c r="AL1142" s="74" t="n">
        <f aca="false">IF(K1142&gt;0,AL1141+1,0)</f>
        <v>1</v>
      </c>
      <c r="AM1142" s="74" t="n">
        <f aca="false">IF(K1142&lt;=0,AM1141+1,0)</f>
        <v>0</v>
      </c>
    </row>
    <row r="1143" customFormat="false" ht="15" hidden="false" customHeight="false" outlineLevel="0" collapsed="false">
      <c r="A1143" s="61" t="n">
        <v>1142</v>
      </c>
      <c r="B1143" s="62" t="n">
        <v>44615.40625</v>
      </c>
      <c r="C1143" s="63" t="n">
        <f aca="false">YEAR(B1143)</f>
        <v>2022</v>
      </c>
      <c r="D1143" s="32" t="s">
        <v>277</v>
      </c>
      <c r="E1143" s="64" t="n">
        <v>17161.75</v>
      </c>
      <c r="F1143" s="65" t="n">
        <v>-0.0011</v>
      </c>
      <c r="G1143" s="66" t="n">
        <v>-18.877925</v>
      </c>
      <c r="H1143" s="67" t="n">
        <f aca="false">E1143+IF(D1143="Long",1,-1)*G1143</f>
        <v>17142.872075</v>
      </c>
      <c r="I1143" s="68" t="n">
        <f aca="false">Assumptions!$B$58</f>
        <v>5.35750011455817</v>
      </c>
      <c r="J1143" s="68" t="n">
        <f aca="false">INDEX(Yearly!$T$5:$T$22,MATCH(C1143,Yearly!$A$5:$A$22,0))</f>
        <v>0.568938065262814</v>
      </c>
      <c r="K1143" s="68" t="n">
        <f aca="false">G1143-I1143-J1143</f>
        <v>-24.804363179821</v>
      </c>
      <c r="L1143" s="69" t="n">
        <f aca="false">(I1143+J1143)/Assumptions!$B$8</f>
        <v>0.000261318896149115</v>
      </c>
      <c r="M1143" s="70" t="n">
        <f aca="false">F1143-L1143</f>
        <v>-0.00136131889614912</v>
      </c>
      <c r="N1143" s="71" t="n">
        <f aca="false">G1143*Assumptions!$B$7</f>
        <v>-148474.880125</v>
      </c>
      <c r="O1143" s="71" t="n">
        <f aca="false">K1143*Assumptions!$B$7</f>
        <v>-195086.316409292</v>
      </c>
      <c r="P1143" s="68" t="n">
        <f aca="false">P1142+G1143</f>
        <v>27983.31272</v>
      </c>
      <c r="Q1143" s="68" t="n">
        <f aca="false">MAX(Q1142,P1143)</f>
        <v>28873.647045</v>
      </c>
      <c r="R1143" s="68" t="n">
        <f aca="false">Q1143-P1143</f>
        <v>890.334324999996</v>
      </c>
      <c r="S1143" s="68" t="n">
        <f aca="false">S1142+K1143</f>
        <v>21024.9631243086</v>
      </c>
      <c r="T1143" s="68" t="n">
        <f aca="false">MAX(T1142,S1143)</f>
        <v>22016.0468983656</v>
      </c>
      <c r="U1143" s="68" t="n">
        <f aca="false">T1143-S1143</f>
        <v>991.083774056951</v>
      </c>
      <c r="V1143" s="70" t="n">
        <f aca="false">V1142+F1143</f>
        <v>3.55770000000001</v>
      </c>
      <c r="W1143" s="70" t="n">
        <f aca="false">MAX(W1142,V1143)</f>
        <v>3.60910000000001</v>
      </c>
      <c r="X1143" s="70" t="n">
        <f aca="false">W1143-V1143</f>
        <v>0.0514000000000006</v>
      </c>
      <c r="Y1143" s="70" t="n">
        <f aca="false">Y1142+M1143</f>
        <v>3.2508802576534</v>
      </c>
      <c r="Z1143" s="70" t="n">
        <f aca="false">MAX(Z1142,Y1143)</f>
        <v>3.30672267888793</v>
      </c>
      <c r="AA1143" s="70" t="n">
        <f aca="false">Z1143-Y1143</f>
        <v>0.0558424212345354</v>
      </c>
      <c r="AB1143" s="72" t="n">
        <f aca="false">AB1142*(1+F1143)</f>
        <v>29.1889708678681</v>
      </c>
      <c r="AC1143" s="73" t="n">
        <f aca="false">MAX(AC1142,AB1143)</f>
        <v>30.737055542593</v>
      </c>
      <c r="AD1143" s="70" t="n">
        <f aca="false">1-AB1143/AC1143</f>
        <v>0.0503654187883952</v>
      </c>
      <c r="AE1143" s="73" t="n">
        <f aca="false">AE1142*(1+M1143)</f>
        <v>21.4946836356455</v>
      </c>
      <c r="AF1143" s="73" t="n">
        <f aca="false">MAX(AF1142,AE1143)</f>
        <v>22.7357877206548</v>
      </c>
      <c r="AG1143" s="70" t="n">
        <f aca="false">1-AE1143/AF1143</f>
        <v>0.0545881277683552</v>
      </c>
      <c r="AH1143" s="74" t="n">
        <f aca="false">IF(R1143&gt;0,AH1142+1,0)</f>
        <v>17</v>
      </c>
      <c r="AI1143" s="74" t="n">
        <f aca="false">IF(U1143&gt;0,AI1142+1,0)</f>
        <v>17</v>
      </c>
      <c r="AJ1143" s="74" t="n">
        <f aca="false">IF(G1143&gt;0,AJ1142+1,0)</f>
        <v>0</v>
      </c>
      <c r="AK1143" s="74" t="n">
        <f aca="false">IF(G1143&lt;=0,AK1142+1,0)</f>
        <v>1</v>
      </c>
      <c r="AL1143" s="74" t="n">
        <f aca="false">IF(K1143&gt;0,AL1142+1,0)</f>
        <v>0</v>
      </c>
      <c r="AM1143" s="74" t="n">
        <f aca="false">IF(K1143&lt;=0,AM1142+1,0)</f>
        <v>1</v>
      </c>
    </row>
    <row r="1144" customFormat="false" ht="15" hidden="false" customHeight="false" outlineLevel="0" collapsed="false">
      <c r="A1144" s="61" t="n">
        <v>1143</v>
      </c>
      <c r="B1144" s="62" t="n">
        <v>44615.5444444444</v>
      </c>
      <c r="C1144" s="63" t="n">
        <f aca="false">YEAR(B1144)</f>
        <v>2022</v>
      </c>
      <c r="D1144" s="32" t="s">
        <v>276</v>
      </c>
      <c r="E1144" s="64" t="n">
        <v>17142.05</v>
      </c>
      <c r="F1144" s="65" t="n">
        <v>0.0201</v>
      </c>
      <c r="G1144" s="66" t="n">
        <v>344.555205</v>
      </c>
      <c r="H1144" s="67" t="n">
        <f aca="false">E1144+IF(D1144="Long",1,-1)*G1144</f>
        <v>16797.494795</v>
      </c>
      <c r="I1144" s="68" t="n">
        <f aca="false">Assumptions!$B$58</f>
        <v>5.35750011455817</v>
      </c>
      <c r="J1144" s="68" t="n">
        <f aca="false">INDEX(Yearly!$T$5:$T$22,MATCH(C1144,Yearly!$A$5:$A$22,0))</f>
        <v>0.568938065262814</v>
      </c>
      <c r="K1144" s="68" t="n">
        <f aca="false">G1144-I1144-J1144</f>
        <v>338.628766820179</v>
      </c>
      <c r="L1144" s="69" t="n">
        <f aca="false">(I1144+J1144)/Assumptions!$B$8</f>
        <v>0.000261318896149115</v>
      </c>
      <c r="M1144" s="70" t="n">
        <f aca="false">F1144-L1144</f>
        <v>0.0198386811038509</v>
      </c>
      <c r="N1144" s="71" t="n">
        <f aca="false">G1144*Assumptions!$B$7</f>
        <v>2709926.687325</v>
      </c>
      <c r="O1144" s="71" t="n">
        <f aca="false">K1144*Assumptions!$B$7</f>
        <v>2663315.25104071</v>
      </c>
      <c r="P1144" s="68" t="n">
        <f aca="false">P1143+G1144</f>
        <v>28327.867925</v>
      </c>
      <c r="Q1144" s="68" t="n">
        <f aca="false">MAX(Q1143,P1144)</f>
        <v>28873.647045</v>
      </c>
      <c r="R1144" s="68" t="n">
        <f aca="false">Q1144-P1144</f>
        <v>545.779119999996</v>
      </c>
      <c r="S1144" s="68" t="n">
        <f aca="false">S1143+K1144</f>
        <v>21363.5918911288</v>
      </c>
      <c r="T1144" s="68" t="n">
        <f aca="false">MAX(T1143,S1144)</f>
        <v>22016.0468983656</v>
      </c>
      <c r="U1144" s="68" t="n">
        <f aca="false">T1144-S1144</f>
        <v>652.455007236771</v>
      </c>
      <c r="V1144" s="70" t="n">
        <f aca="false">V1143+F1144</f>
        <v>3.5778</v>
      </c>
      <c r="W1144" s="70" t="n">
        <f aca="false">MAX(W1143,V1144)</f>
        <v>3.60910000000001</v>
      </c>
      <c r="X1144" s="70" t="n">
        <f aca="false">W1144-V1144</f>
        <v>0.0313000000000008</v>
      </c>
      <c r="Y1144" s="70" t="n">
        <f aca="false">Y1143+M1144</f>
        <v>3.27071893875725</v>
      </c>
      <c r="Z1144" s="70" t="n">
        <f aca="false">MAX(Z1143,Y1144)</f>
        <v>3.30672267888793</v>
      </c>
      <c r="AA1144" s="70" t="n">
        <f aca="false">Z1144-Y1144</f>
        <v>0.0360037401306848</v>
      </c>
      <c r="AB1144" s="72" t="n">
        <f aca="false">AB1143*(1+F1144)</f>
        <v>29.7756691823123</v>
      </c>
      <c r="AC1144" s="73" t="n">
        <f aca="false">MAX(AC1143,AB1144)</f>
        <v>30.737055542593</v>
      </c>
      <c r="AD1144" s="70" t="n">
        <f aca="false">1-AB1144/AC1144</f>
        <v>0.031277763706042</v>
      </c>
      <c r="AE1144" s="73" t="n">
        <f aca="false">AE1143*(1+M1144)</f>
        <v>21.9211098097212</v>
      </c>
      <c r="AF1144" s="73" t="n">
        <f aca="false">MAX(AF1143,AE1144)</f>
        <v>22.7357877206548</v>
      </c>
      <c r="AG1144" s="70" t="n">
        <f aca="false">1-AE1144/AF1144</f>
        <v>0.035832403123357</v>
      </c>
      <c r="AH1144" s="74" t="n">
        <f aca="false">IF(R1144&gt;0,AH1143+1,0)</f>
        <v>18</v>
      </c>
      <c r="AI1144" s="74" t="n">
        <f aca="false">IF(U1144&gt;0,AI1143+1,0)</f>
        <v>18</v>
      </c>
      <c r="AJ1144" s="74" t="n">
        <f aca="false">IF(G1144&gt;0,AJ1143+1,0)</f>
        <v>1</v>
      </c>
      <c r="AK1144" s="74" t="n">
        <f aca="false">IF(G1144&lt;=0,AK1143+1,0)</f>
        <v>0</v>
      </c>
      <c r="AL1144" s="74" t="n">
        <f aca="false">IF(K1144&gt;0,AL1143+1,0)</f>
        <v>1</v>
      </c>
      <c r="AM1144" s="74" t="n">
        <f aca="false">IF(K1144&lt;=0,AM1143+1,0)</f>
        <v>0</v>
      </c>
    </row>
    <row r="1145" customFormat="false" ht="15" hidden="false" customHeight="false" outlineLevel="0" collapsed="false">
      <c r="A1145" s="61" t="n">
        <v>1144</v>
      </c>
      <c r="B1145" s="62" t="n">
        <v>44620.6354166667</v>
      </c>
      <c r="C1145" s="63" t="n">
        <f aca="false">YEAR(B1145)</f>
        <v>2022</v>
      </c>
      <c r="D1145" s="32" t="s">
        <v>277</v>
      </c>
      <c r="E1145" s="64" t="n">
        <v>16798.25</v>
      </c>
      <c r="F1145" s="65" t="n">
        <v>-0.0108</v>
      </c>
      <c r="G1145" s="66" t="n">
        <v>-181.4211</v>
      </c>
      <c r="H1145" s="67" t="n">
        <f aca="false">E1145+IF(D1145="Long",1,-1)*G1145</f>
        <v>16616.8289</v>
      </c>
      <c r="I1145" s="68" t="n">
        <f aca="false">Assumptions!$B$58</f>
        <v>5.35750011455817</v>
      </c>
      <c r="J1145" s="68" t="n">
        <f aca="false">INDEX(Yearly!$T$5:$T$22,MATCH(C1145,Yearly!$A$5:$A$22,0))</f>
        <v>0.568938065262814</v>
      </c>
      <c r="K1145" s="68" t="n">
        <f aca="false">G1145-I1145-J1145</f>
        <v>-187.347538179821</v>
      </c>
      <c r="L1145" s="69" t="n">
        <f aca="false">(I1145+J1145)/Assumptions!$B$8</f>
        <v>0.000261318896149115</v>
      </c>
      <c r="M1145" s="70" t="n">
        <f aca="false">F1145-L1145</f>
        <v>-0.0110613188961491</v>
      </c>
      <c r="N1145" s="71" t="n">
        <f aca="false">G1145*Assumptions!$B$7</f>
        <v>-1426876.9515</v>
      </c>
      <c r="O1145" s="71" t="n">
        <f aca="false">K1145*Assumptions!$B$7</f>
        <v>-1473488.38778429</v>
      </c>
      <c r="P1145" s="68" t="n">
        <f aca="false">P1144+G1145</f>
        <v>28146.446825</v>
      </c>
      <c r="Q1145" s="68" t="n">
        <f aca="false">MAX(Q1144,P1145)</f>
        <v>28873.647045</v>
      </c>
      <c r="R1145" s="68" t="n">
        <f aca="false">Q1145-P1145</f>
        <v>727.200219999995</v>
      </c>
      <c r="S1145" s="68" t="n">
        <f aca="false">S1144+K1145</f>
        <v>21176.244352949</v>
      </c>
      <c r="T1145" s="68" t="n">
        <f aca="false">MAX(T1144,S1145)</f>
        <v>22016.0468983656</v>
      </c>
      <c r="U1145" s="68" t="n">
        <f aca="false">T1145-S1145</f>
        <v>839.802545416591</v>
      </c>
      <c r="V1145" s="70" t="n">
        <f aca="false">V1144+F1145</f>
        <v>3.567</v>
      </c>
      <c r="W1145" s="70" t="n">
        <f aca="false">MAX(W1144,V1145)</f>
        <v>3.60910000000001</v>
      </c>
      <c r="X1145" s="70" t="n">
        <f aca="false">W1145-V1145</f>
        <v>0.0421000000000009</v>
      </c>
      <c r="Y1145" s="70" t="n">
        <f aca="false">Y1144+M1145</f>
        <v>3.2596576198611</v>
      </c>
      <c r="Z1145" s="70" t="n">
        <f aca="false">MAX(Z1144,Y1145)</f>
        <v>3.30672267888793</v>
      </c>
      <c r="AA1145" s="70" t="n">
        <f aca="false">Z1145-Y1145</f>
        <v>0.047065059026834</v>
      </c>
      <c r="AB1145" s="72" t="n">
        <f aca="false">AB1144*(1+F1145)</f>
        <v>29.4540919551433</v>
      </c>
      <c r="AC1145" s="73" t="n">
        <f aca="false">MAX(AC1144,AB1145)</f>
        <v>30.737055542593</v>
      </c>
      <c r="AD1145" s="70" t="n">
        <f aca="false">1-AB1145/AC1145</f>
        <v>0.0417399638580167</v>
      </c>
      <c r="AE1145" s="73" t="n">
        <f aca="false">AE1144*(1+M1145)</f>
        <v>21.6786334235584</v>
      </c>
      <c r="AF1145" s="73" t="n">
        <f aca="false">MAX(AF1144,AE1145)</f>
        <v>22.7357877206548</v>
      </c>
      <c r="AG1145" s="70" t="n">
        <f aca="false">1-AE1145/AF1145</f>
        <v>0.0464973683817433</v>
      </c>
      <c r="AH1145" s="74" t="n">
        <f aca="false">IF(R1145&gt;0,AH1144+1,0)</f>
        <v>19</v>
      </c>
      <c r="AI1145" s="74" t="n">
        <f aca="false">IF(U1145&gt;0,AI1144+1,0)</f>
        <v>19</v>
      </c>
      <c r="AJ1145" s="74" t="n">
        <f aca="false">IF(G1145&gt;0,AJ1144+1,0)</f>
        <v>0</v>
      </c>
      <c r="AK1145" s="74" t="n">
        <f aca="false">IF(G1145&lt;=0,AK1144+1,0)</f>
        <v>1</v>
      </c>
      <c r="AL1145" s="74" t="n">
        <f aca="false">IF(K1145&gt;0,AL1144+1,0)</f>
        <v>0</v>
      </c>
      <c r="AM1145" s="74" t="n">
        <f aca="false">IF(K1145&lt;=0,AM1144+1,0)</f>
        <v>1</v>
      </c>
    </row>
    <row r="1146" customFormat="false" ht="15" hidden="false" customHeight="false" outlineLevel="0" collapsed="false">
      <c r="A1146" s="61" t="n">
        <v>1145</v>
      </c>
      <c r="B1146" s="62" t="n">
        <v>44622.40625</v>
      </c>
      <c r="C1146" s="63" t="n">
        <f aca="false">YEAR(B1146)</f>
        <v>2022</v>
      </c>
      <c r="D1146" s="32" t="s">
        <v>276</v>
      </c>
      <c r="E1146" s="64" t="n">
        <v>16616.3</v>
      </c>
      <c r="F1146" s="65" t="n">
        <v>-0.0025</v>
      </c>
      <c r="G1146" s="66" t="n">
        <v>-41.54075</v>
      </c>
      <c r="H1146" s="67" t="n">
        <f aca="false">E1146+IF(D1146="Long",1,-1)*G1146</f>
        <v>16657.84075</v>
      </c>
      <c r="I1146" s="68" t="n">
        <f aca="false">Assumptions!$B$58</f>
        <v>5.35750011455817</v>
      </c>
      <c r="J1146" s="68" t="n">
        <f aca="false">INDEX(Yearly!$T$5:$T$22,MATCH(C1146,Yearly!$A$5:$A$22,0))</f>
        <v>0.568938065262814</v>
      </c>
      <c r="K1146" s="68" t="n">
        <f aca="false">G1146-I1146-J1146</f>
        <v>-47.467188179821</v>
      </c>
      <c r="L1146" s="69" t="n">
        <f aca="false">(I1146+J1146)/Assumptions!$B$8</f>
        <v>0.000261318896149115</v>
      </c>
      <c r="M1146" s="70" t="n">
        <f aca="false">F1146-L1146</f>
        <v>-0.00276131889614912</v>
      </c>
      <c r="N1146" s="71" t="n">
        <f aca="false">G1146*Assumptions!$B$7</f>
        <v>-326717.99875</v>
      </c>
      <c r="O1146" s="71" t="n">
        <f aca="false">K1146*Assumptions!$B$7</f>
        <v>-373329.435034292</v>
      </c>
      <c r="P1146" s="68" t="n">
        <f aca="false">P1145+G1146</f>
        <v>28104.906075</v>
      </c>
      <c r="Q1146" s="68" t="n">
        <f aca="false">MAX(Q1145,P1146)</f>
        <v>28873.647045</v>
      </c>
      <c r="R1146" s="68" t="n">
        <f aca="false">Q1146-P1146</f>
        <v>768.740969999995</v>
      </c>
      <c r="S1146" s="68" t="n">
        <f aca="false">S1145+K1146</f>
        <v>21128.7771647691</v>
      </c>
      <c r="T1146" s="68" t="n">
        <f aca="false">MAX(T1145,S1146)</f>
        <v>22016.0468983656</v>
      </c>
      <c r="U1146" s="68" t="n">
        <f aca="false">T1146-S1146</f>
        <v>887.269733596411</v>
      </c>
      <c r="V1146" s="70" t="n">
        <f aca="false">V1145+F1146</f>
        <v>3.5645</v>
      </c>
      <c r="W1146" s="70" t="n">
        <f aca="false">MAX(W1145,V1146)</f>
        <v>3.60910000000001</v>
      </c>
      <c r="X1146" s="70" t="n">
        <f aca="false">W1146-V1146</f>
        <v>0.0446000000000009</v>
      </c>
      <c r="Y1146" s="70" t="n">
        <f aca="false">Y1145+M1146</f>
        <v>3.25689630096495</v>
      </c>
      <c r="Z1146" s="70" t="n">
        <f aca="false">MAX(Z1145,Y1146)</f>
        <v>3.30672267888793</v>
      </c>
      <c r="AA1146" s="70" t="n">
        <f aca="false">Z1146-Y1146</f>
        <v>0.0498263779229831</v>
      </c>
      <c r="AB1146" s="72" t="n">
        <f aca="false">AB1145*(1+F1146)</f>
        <v>29.3804567252555</v>
      </c>
      <c r="AC1146" s="73" t="n">
        <f aca="false">MAX(AC1145,AB1146)</f>
        <v>30.737055542593</v>
      </c>
      <c r="AD1146" s="70" t="n">
        <f aca="false">1-AB1146/AC1146</f>
        <v>0.0441356139483715</v>
      </c>
      <c r="AE1146" s="73" t="n">
        <f aca="false">AE1145*(1+M1146)</f>
        <v>21.6187718034432</v>
      </c>
      <c r="AF1146" s="73" t="n">
        <f aca="false">MAX(AF1145,AE1146)</f>
        <v>22.7357877206548</v>
      </c>
      <c r="AG1146" s="70" t="n">
        <f aca="false">1-AE1146/AF1146</f>
        <v>0.0491302932159589</v>
      </c>
      <c r="AH1146" s="74" t="n">
        <f aca="false">IF(R1146&gt;0,AH1145+1,0)</f>
        <v>20</v>
      </c>
      <c r="AI1146" s="74" t="n">
        <f aca="false">IF(U1146&gt;0,AI1145+1,0)</f>
        <v>20</v>
      </c>
      <c r="AJ1146" s="74" t="n">
        <f aca="false">IF(G1146&gt;0,AJ1145+1,0)</f>
        <v>0</v>
      </c>
      <c r="AK1146" s="74" t="n">
        <f aca="false">IF(G1146&lt;=0,AK1145+1,0)</f>
        <v>2</v>
      </c>
      <c r="AL1146" s="74" t="n">
        <f aca="false">IF(K1146&gt;0,AL1145+1,0)</f>
        <v>0</v>
      </c>
      <c r="AM1146" s="74" t="n">
        <f aca="false">IF(K1146&lt;=0,AM1145+1,0)</f>
        <v>2</v>
      </c>
    </row>
    <row r="1147" customFormat="false" ht="15" hidden="false" customHeight="false" outlineLevel="0" collapsed="false">
      <c r="A1147" s="61" t="n">
        <v>1146</v>
      </c>
      <c r="B1147" s="62" t="n">
        <v>44623.40625</v>
      </c>
      <c r="C1147" s="63" t="n">
        <f aca="false">YEAR(B1147)</f>
        <v>2022</v>
      </c>
      <c r="D1147" s="32" t="s">
        <v>277</v>
      </c>
      <c r="E1147" s="64" t="n">
        <v>16657.2</v>
      </c>
      <c r="F1147" s="65" t="n">
        <v>-0.0046</v>
      </c>
      <c r="G1147" s="66" t="n">
        <v>-76.62312</v>
      </c>
      <c r="H1147" s="67" t="n">
        <f aca="false">E1147+IF(D1147="Long",1,-1)*G1147</f>
        <v>16580.57688</v>
      </c>
      <c r="I1147" s="68" t="n">
        <f aca="false">Assumptions!$B$58</f>
        <v>5.35750011455817</v>
      </c>
      <c r="J1147" s="68" t="n">
        <f aca="false">INDEX(Yearly!$T$5:$T$22,MATCH(C1147,Yearly!$A$5:$A$22,0))</f>
        <v>0.568938065262814</v>
      </c>
      <c r="K1147" s="68" t="n">
        <f aca="false">G1147-I1147-J1147</f>
        <v>-82.549558179821</v>
      </c>
      <c r="L1147" s="69" t="n">
        <f aca="false">(I1147+J1147)/Assumptions!$B$8</f>
        <v>0.000261318896149115</v>
      </c>
      <c r="M1147" s="70" t="n">
        <f aca="false">F1147-L1147</f>
        <v>-0.00486131889614912</v>
      </c>
      <c r="N1147" s="71" t="n">
        <f aca="false">G1147*Assumptions!$B$7</f>
        <v>-602640.8388</v>
      </c>
      <c r="O1147" s="71" t="n">
        <f aca="false">K1147*Assumptions!$B$7</f>
        <v>-649252.275084292</v>
      </c>
      <c r="P1147" s="68" t="n">
        <f aca="false">P1146+G1147</f>
        <v>28028.282955</v>
      </c>
      <c r="Q1147" s="68" t="n">
        <f aca="false">MAX(Q1146,P1147)</f>
        <v>28873.647045</v>
      </c>
      <c r="R1147" s="68" t="n">
        <f aca="false">Q1147-P1147</f>
        <v>845.364089999996</v>
      </c>
      <c r="S1147" s="68" t="n">
        <f aca="false">S1146+K1147</f>
        <v>21046.2276065893</v>
      </c>
      <c r="T1147" s="68" t="n">
        <f aca="false">MAX(T1146,S1147)</f>
        <v>22016.0468983656</v>
      </c>
      <c r="U1147" s="68" t="n">
        <f aca="false">T1147-S1147</f>
        <v>969.819291776232</v>
      </c>
      <c r="V1147" s="70" t="n">
        <f aca="false">V1146+F1147</f>
        <v>3.5599</v>
      </c>
      <c r="W1147" s="70" t="n">
        <f aca="false">MAX(W1146,V1147)</f>
        <v>3.60910000000001</v>
      </c>
      <c r="X1147" s="70" t="n">
        <f aca="false">W1147-V1147</f>
        <v>0.0492000000000008</v>
      </c>
      <c r="Y1147" s="70" t="n">
        <f aca="false">Y1146+M1147</f>
        <v>3.2520349820688</v>
      </c>
      <c r="Z1147" s="70" t="n">
        <f aca="false">MAX(Z1146,Y1147)</f>
        <v>3.30672267888793</v>
      </c>
      <c r="AA1147" s="70" t="n">
        <f aca="false">Z1147-Y1147</f>
        <v>0.0546876968191321</v>
      </c>
      <c r="AB1147" s="72" t="n">
        <f aca="false">AB1146*(1+F1147)</f>
        <v>29.2453066243193</v>
      </c>
      <c r="AC1147" s="73" t="n">
        <f aca="false">MAX(AC1146,AB1147)</f>
        <v>30.737055542593</v>
      </c>
      <c r="AD1147" s="70" t="n">
        <f aca="false">1-AB1147/AC1147</f>
        <v>0.0485325901242091</v>
      </c>
      <c r="AE1147" s="73" t="n">
        <f aca="false">AE1146*(1+M1147)</f>
        <v>21.5136760595636</v>
      </c>
      <c r="AF1147" s="73" t="n">
        <f aca="false">MAX(AF1146,AE1147)</f>
        <v>22.7357877206548</v>
      </c>
      <c r="AG1147" s="70" t="n">
        <f aca="false">1-AE1147/AF1147</f>
        <v>0.053752774089324</v>
      </c>
      <c r="AH1147" s="74" t="n">
        <f aca="false">IF(R1147&gt;0,AH1146+1,0)</f>
        <v>21</v>
      </c>
      <c r="AI1147" s="74" t="n">
        <f aca="false">IF(U1147&gt;0,AI1146+1,0)</f>
        <v>21</v>
      </c>
      <c r="AJ1147" s="74" t="n">
        <f aca="false">IF(G1147&gt;0,AJ1146+1,0)</f>
        <v>0</v>
      </c>
      <c r="AK1147" s="74" t="n">
        <f aca="false">IF(G1147&lt;=0,AK1146+1,0)</f>
        <v>3</v>
      </c>
      <c r="AL1147" s="74" t="n">
        <f aca="false">IF(K1147&gt;0,AL1146+1,0)</f>
        <v>0</v>
      </c>
      <c r="AM1147" s="74" t="n">
        <f aca="false">IF(K1147&lt;=0,AM1146+1,0)</f>
        <v>3</v>
      </c>
    </row>
    <row r="1148" customFormat="false" ht="15" hidden="false" customHeight="false" outlineLevel="0" collapsed="false">
      <c r="A1148" s="61" t="n">
        <v>1147</v>
      </c>
      <c r="B1148" s="62" t="n">
        <v>44623.5194444444</v>
      </c>
      <c r="C1148" s="63" t="n">
        <f aca="false">YEAR(B1148)</f>
        <v>2022</v>
      </c>
      <c r="D1148" s="32" t="s">
        <v>276</v>
      </c>
      <c r="E1148" s="64" t="n">
        <v>16581.3</v>
      </c>
      <c r="F1148" s="65" t="n">
        <v>0.0265</v>
      </c>
      <c r="G1148" s="66" t="n">
        <v>439.40445</v>
      </c>
      <c r="H1148" s="67" t="n">
        <f aca="false">E1148+IF(D1148="Long",1,-1)*G1148</f>
        <v>16141.89555</v>
      </c>
      <c r="I1148" s="68" t="n">
        <f aca="false">Assumptions!$B$58</f>
        <v>5.35750011455817</v>
      </c>
      <c r="J1148" s="68" t="n">
        <f aca="false">INDEX(Yearly!$T$5:$T$22,MATCH(C1148,Yearly!$A$5:$A$22,0))</f>
        <v>0.568938065262814</v>
      </c>
      <c r="K1148" s="68" t="n">
        <f aca="false">G1148-I1148-J1148</f>
        <v>433.478011820179</v>
      </c>
      <c r="L1148" s="69" t="n">
        <f aca="false">(I1148+J1148)/Assumptions!$B$8</f>
        <v>0.000261318896149115</v>
      </c>
      <c r="M1148" s="70" t="n">
        <f aca="false">F1148-L1148</f>
        <v>0.0262386811038509</v>
      </c>
      <c r="N1148" s="71" t="n">
        <f aca="false">G1148*Assumptions!$B$7</f>
        <v>3455915.99925</v>
      </c>
      <c r="O1148" s="71" t="n">
        <f aca="false">K1148*Assumptions!$B$7</f>
        <v>3409304.56296571</v>
      </c>
      <c r="P1148" s="68" t="n">
        <f aca="false">P1147+G1148</f>
        <v>28467.687405</v>
      </c>
      <c r="Q1148" s="68" t="n">
        <f aca="false">MAX(Q1147,P1148)</f>
        <v>28873.647045</v>
      </c>
      <c r="R1148" s="68" t="n">
        <f aca="false">Q1148-P1148</f>
        <v>405.959639999997</v>
      </c>
      <c r="S1148" s="68" t="n">
        <f aca="false">S1147+K1148</f>
        <v>21479.7056184095</v>
      </c>
      <c r="T1148" s="68" t="n">
        <f aca="false">MAX(T1147,S1148)</f>
        <v>22016.0468983656</v>
      </c>
      <c r="U1148" s="68" t="n">
        <f aca="false">T1148-S1148</f>
        <v>536.341279956054</v>
      </c>
      <c r="V1148" s="70" t="n">
        <f aca="false">V1147+F1148</f>
        <v>3.5864</v>
      </c>
      <c r="W1148" s="70" t="n">
        <f aca="false">MAX(W1147,V1148)</f>
        <v>3.60910000000001</v>
      </c>
      <c r="X1148" s="70" t="n">
        <f aca="false">W1148-V1148</f>
        <v>0.0227000000000008</v>
      </c>
      <c r="Y1148" s="70" t="n">
        <f aca="false">Y1147+M1148</f>
        <v>3.27827366317265</v>
      </c>
      <c r="Z1148" s="70" t="n">
        <f aca="false">MAX(Z1147,Y1148)</f>
        <v>3.30672267888793</v>
      </c>
      <c r="AA1148" s="70" t="n">
        <f aca="false">Z1148-Y1148</f>
        <v>0.0284490157152812</v>
      </c>
      <c r="AB1148" s="72" t="n">
        <f aca="false">AB1147*(1+F1148)</f>
        <v>30.0203072498637</v>
      </c>
      <c r="AC1148" s="73" t="n">
        <f aca="false">MAX(AC1147,AB1148)</f>
        <v>30.737055542593</v>
      </c>
      <c r="AD1148" s="70" t="n">
        <f aca="false">1-AB1148/AC1148</f>
        <v>0.0233187037625006</v>
      </c>
      <c r="AE1148" s="73" t="n">
        <f aca="false">AE1147*(1+M1148)</f>
        <v>22.0781665450621</v>
      </c>
      <c r="AF1148" s="73" t="n">
        <f aca="false">MAX(AF1147,AE1148)</f>
        <v>22.7357877206548</v>
      </c>
      <c r="AG1148" s="70" t="n">
        <f aca="false">1-AE1148/AF1148</f>
        <v>0.0289244948832503</v>
      </c>
      <c r="AH1148" s="74" t="n">
        <f aca="false">IF(R1148&gt;0,AH1147+1,0)</f>
        <v>22</v>
      </c>
      <c r="AI1148" s="74" t="n">
        <f aca="false">IF(U1148&gt;0,AI1147+1,0)</f>
        <v>22</v>
      </c>
      <c r="AJ1148" s="74" t="n">
        <f aca="false">IF(G1148&gt;0,AJ1147+1,0)</f>
        <v>1</v>
      </c>
      <c r="AK1148" s="74" t="n">
        <f aca="false">IF(G1148&lt;=0,AK1147+1,0)</f>
        <v>0</v>
      </c>
      <c r="AL1148" s="74" t="n">
        <f aca="false">IF(K1148&gt;0,AL1147+1,0)</f>
        <v>1</v>
      </c>
      <c r="AM1148" s="74" t="n">
        <f aca="false">IF(K1148&lt;=0,AM1147+1,0)</f>
        <v>0</v>
      </c>
    </row>
    <row r="1149" customFormat="false" ht="15" hidden="false" customHeight="false" outlineLevel="0" collapsed="false">
      <c r="A1149" s="61" t="n">
        <v>1148</v>
      </c>
      <c r="B1149" s="62" t="n">
        <v>44629.4479166667</v>
      </c>
      <c r="C1149" s="63" t="n">
        <f aca="false">YEAR(B1149)</f>
        <v>2022</v>
      </c>
      <c r="D1149" s="32" t="s">
        <v>277</v>
      </c>
      <c r="E1149" s="64" t="n">
        <v>16142.55</v>
      </c>
      <c r="F1149" s="65" t="n">
        <v>0.0286</v>
      </c>
      <c r="G1149" s="66" t="n">
        <v>461.67693</v>
      </c>
      <c r="H1149" s="67" t="n">
        <f aca="false">E1149+IF(D1149="Long",1,-1)*G1149</f>
        <v>16604.22693</v>
      </c>
      <c r="I1149" s="68" t="n">
        <f aca="false">Assumptions!$B$58</f>
        <v>5.35750011455817</v>
      </c>
      <c r="J1149" s="68" t="n">
        <f aca="false">INDEX(Yearly!$T$5:$T$22,MATCH(C1149,Yearly!$A$5:$A$22,0))</f>
        <v>0.568938065262814</v>
      </c>
      <c r="K1149" s="68" t="n">
        <f aca="false">G1149-I1149-J1149</f>
        <v>455.750491820179</v>
      </c>
      <c r="L1149" s="69" t="n">
        <f aca="false">(I1149+J1149)/Assumptions!$B$8</f>
        <v>0.000261318896149115</v>
      </c>
      <c r="M1149" s="70" t="n">
        <f aca="false">F1149-L1149</f>
        <v>0.0283386811038509</v>
      </c>
      <c r="N1149" s="71" t="n">
        <f aca="false">G1149*Assumptions!$B$7</f>
        <v>3631089.05445</v>
      </c>
      <c r="O1149" s="71" t="n">
        <f aca="false">K1149*Assumptions!$B$7</f>
        <v>3584477.61816571</v>
      </c>
      <c r="P1149" s="68" t="n">
        <f aca="false">P1148+G1149</f>
        <v>28929.364335</v>
      </c>
      <c r="Q1149" s="68" t="n">
        <f aca="false">MAX(Q1148,P1149)</f>
        <v>28929.364335</v>
      </c>
      <c r="R1149" s="68" t="n">
        <f aca="false">Q1149-P1149</f>
        <v>0</v>
      </c>
      <c r="S1149" s="68" t="n">
        <f aca="false">S1148+K1149</f>
        <v>21935.4561102297</v>
      </c>
      <c r="T1149" s="68" t="n">
        <f aca="false">MAX(T1148,S1149)</f>
        <v>22016.0468983656</v>
      </c>
      <c r="U1149" s="68" t="n">
        <f aca="false">T1149-S1149</f>
        <v>80.5907881358762</v>
      </c>
      <c r="V1149" s="70" t="n">
        <f aca="false">V1148+F1149</f>
        <v>3.615</v>
      </c>
      <c r="W1149" s="70" t="n">
        <f aca="false">MAX(W1148,V1149)</f>
        <v>3.615</v>
      </c>
      <c r="X1149" s="70" t="n">
        <f aca="false">W1149-V1149</f>
        <v>0</v>
      </c>
      <c r="Y1149" s="70" t="n">
        <f aca="false">Y1148+M1149</f>
        <v>3.3066123442765</v>
      </c>
      <c r="Z1149" s="70" t="n">
        <f aca="false">MAX(Z1148,Y1149)</f>
        <v>3.30672267888793</v>
      </c>
      <c r="AA1149" s="70" t="n">
        <f aca="false">Z1149-Y1149</f>
        <v>0.000110334611430396</v>
      </c>
      <c r="AB1149" s="72" t="n">
        <f aca="false">AB1148*(1+F1149)</f>
        <v>30.8788880372098</v>
      </c>
      <c r="AC1149" s="73" t="n">
        <f aca="false">MAX(AC1148,AB1149)</f>
        <v>30.8788880372098</v>
      </c>
      <c r="AD1149" s="70" t="n">
        <f aca="false">1-AB1149/AC1149</f>
        <v>0</v>
      </c>
      <c r="AE1149" s="73" t="n">
        <f aca="false">AE1148*(1+M1149)</f>
        <v>22.7038326661403</v>
      </c>
      <c r="AF1149" s="73" t="n">
        <f aca="false">MAX(AF1148,AE1149)</f>
        <v>22.7357877206548</v>
      </c>
      <c r="AG1149" s="70" t="n">
        <f aca="false">1-AE1149/AF1149</f>
        <v>0.00140549581598581</v>
      </c>
      <c r="AH1149" s="74" t="n">
        <f aca="false">IF(R1149&gt;0,AH1148+1,0)</f>
        <v>0</v>
      </c>
      <c r="AI1149" s="74" t="n">
        <f aca="false">IF(U1149&gt;0,AI1148+1,0)</f>
        <v>23</v>
      </c>
      <c r="AJ1149" s="74" t="n">
        <f aca="false">IF(G1149&gt;0,AJ1148+1,0)</f>
        <v>2</v>
      </c>
      <c r="AK1149" s="74" t="n">
        <f aca="false">IF(G1149&lt;=0,AK1148+1,0)</f>
        <v>0</v>
      </c>
      <c r="AL1149" s="74" t="n">
        <f aca="false">IF(K1149&gt;0,AL1148+1,0)</f>
        <v>2</v>
      </c>
      <c r="AM1149" s="74" t="n">
        <f aca="false">IF(K1149&lt;=0,AM1148+1,0)</f>
        <v>0</v>
      </c>
    </row>
    <row r="1150" customFormat="false" ht="15" hidden="false" customHeight="false" outlineLevel="0" collapsed="false">
      <c r="A1150" s="61" t="n">
        <v>1149</v>
      </c>
      <c r="B1150" s="62" t="n">
        <v>44635.6145833333</v>
      </c>
      <c r="C1150" s="63" t="n">
        <f aca="false">YEAR(B1150)</f>
        <v>2022</v>
      </c>
      <c r="D1150" s="32" t="s">
        <v>276</v>
      </c>
      <c r="E1150" s="64" t="n">
        <v>16604.9</v>
      </c>
      <c r="F1150" s="65" t="n">
        <v>-0.0187</v>
      </c>
      <c r="G1150" s="66" t="n">
        <v>-310.51163</v>
      </c>
      <c r="H1150" s="67" t="n">
        <f aca="false">E1150+IF(D1150="Long",1,-1)*G1150</f>
        <v>16915.41163</v>
      </c>
      <c r="I1150" s="68" t="n">
        <f aca="false">Assumptions!$B$58</f>
        <v>5.35750011455817</v>
      </c>
      <c r="J1150" s="68" t="n">
        <f aca="false">INDEX(Yearly!$T$5:$T$22,MATCH(C1150,Yearly!$A$5:$A$22,0))</f>
        <v>0.568938065262814</v>
      </c>
      <c r="K1150" s="68" t="n">
        <f aca="false">G1150-I1150-J1150</f>
        <v>-316.438068179821</v>
      </c>
      <c r="L1150" s="69" t="n">
        <f aca="false">(I1150+J1150)/Assumptions!$B$8</f>
        <v>0.000261318896149115</v>
      </c>
      <c r="M1150" s="70" t="n">
        <f aca="false">F1150-L1150</f>
        <v>-0.0189613188961491</v>
      </c>
      <c r="N1150" s="71" t="n">
        <f aca="false">G1150*Assumptions!$B$7</f>
        <v>-2442173.96995</v>
      </c>
      <c r="O1150" s="71" t="n">
        <f aca="false">K1150*Assumptions!$B$7</f>
        <v>-2488785.40623429</v>
      </c>
      <c r="P1150" s="68" t="n">
        <f aca="false">P1149+G1150</f>
        <v>28618.852705</v>
      </c>
      <c r="Q1150" s="68" t="n">
        <f aca="false">MAX(Q1149,P1150)</f>
        <v>28929.364335</v>
      </c>
      <c r="R1150" s="68" t="n">
        <f aca="false">Q1150-P1150</f>
        <v>310.511630000001</v>
      </c>
      <c r="S1150" s="68" t="n">
        <f aca="false">S1149+K1150</f>
        <v>21619.0180420499</v>
      </c>
      <c r="T1150" s="68" t="n">
        <f aca="false">MAX(T1149,S1150)</f>
        <v>22016.0468983656</v>
      </c>
      <c r="U1150" s="68" t="n">
        <f aca="false">T1150-S1150</f>
        <v>397.028856315697</v>
      </c>
      <c r="V1150" s="70" t="n">
        <f aca="false">V1149+F1150</f>
        <v>3.5963</v>
      </c>
      <c r="W1150" s="70" t="n">
        <f aca="false">MAX(W1149,V1150)</f>
        <v>3.615</v>
      </c>
      <c r="X1150" s="70" t="n">
        <f aca="false">W1150-V1150</f>
        <v>0.0186999999999999</v>
      </c>
      <c r="Y1150" s="70" t="n">
        <f aca="false">Y1149+M1150</f>
        <v>3.28765102538035</v>
      </c>
      <c r="Z1150" s="70" t="n">
        <f aca="false">MAX(Z1149,Y1150)</f>
        <v>3.30672267888793</v>
      </c>
      <c r="AA1150" s="70" t="n">
        <f aca="false">Z1150-Y1150</f>
        <v>0.0190716535075794</v>
      </c>
      <c r="AB1150" s="72" t="n">
        <f aca="false">AB1149*(1+F1150)</f>
        <v>30.301452830914</v>
      </c>
      <c r="AC1150" s="73" t="n">
        <f aca="false">MAX(AC1149,AB1150)</f>
        <v>30.8788880372098</v>
      </c>
      <c r="AD1150" s="70" t="n">
        <f aca="false">1-AB1150/AC1150</f>
        <v>0.0187000000000001</v>
      </c>
      <c r="AE1150" s="73" t="n">
        <f aca="false">AE1149*(1+M1150)</f>
        <v>22.2733380547928</v>
      </c>
      <c r="AF1150" s="73" t="n">
        <f aca="false">MAX(AF1149,AE1150)</f>
        <v>22.7357877206548</v>
      </c>
      <c r="AG1150" s="70" t="n">
        <f aca="false">1-AE1150/AF1150</f>
        <v>0.0203401646577609</v>
      </c>
      <c r="AH1150" s="74" t="n">
        <f aca="false">IF(R1150&gt;0,AH1149+1,0)</f>
        <v>1</v>
      </c>
      <c r="AI1150" s="74" t="n">
        <f aca="false">IF(U1150&gt;0,AI1149+1,0)</f>
        <v>24</v>
      </c>
      <c r="AJ1150" s="74" t="n">
        <f aca="false">IF(G1150&gt;0,AJ1149+1,0)</f>
        <v>0</v>
      </c>
      <c r="AK1150" s="74" t="n">
        <f aca="false">IF(G1150&lt;=0,AK1149+1,0)</f>
        <v>1</v>
      </c>
      <c r="AL1150" s="74" t="n">
        <f aca="false">IF(K1150&gt;0,AL1149+1,0)</f>
        <v>0</v>
      </c>
      <c r="AM1150" s="74" t="n">
        <f aca="false">IF(K1150&lt;=0,AM1149+1,0)</f>
        <v>1</v>
      </c>
    </row>
    <row r="1151" customFormat="false" ht="15" hidden="false" customHeight="false" outlineLevel="0" collapsed="false">
      <c r="A1151" s="61" t="n">
        <v>1150</v>
      </c>
      <c r="B1151" s="62" t="n">
        <v>44636.3930555556</v>
      </c>
      <c r="C1151" s="63" t="n">
        <f aca="false">YEAR(B1151)</f>
        <v>2022</v>
      </c>
      <c r="D1151" s="32" t="s">
        <v>277</v>
      </c>
      <c r="E1151" s="64" t="n">
        <v>16915.25</v>
      </c>
      <c r="F1151" s="65" t="n">
        <v>0.0125</v>
      </c>
      <c r="G1151" s="66" t="n">
        <v>211.440625</v>
      </c>
      <c r="H1151" s="67" t="n">
        <f aca="false">E1151+IF(D1151="Long",1,-1)*G1151</f>
        <v>17126.690625</v>
      </c>
      <c r="I1151" s="68" t="n">
        <f aca="false">Assumptions!$B$58</f>
        <v>5.35750011455817</v>
      </c>
      <c r="J1151" s="68" t="n">
        <f aca="false">INDEX(Yearly!$T$5:$T$22,MATCH(C1151,Yearly!$A$5:$A$22,0))</f>
        <v>0.568938065262814</v>
      </c>
      <c r="K1151" s="68" t="n">
        <f aca="false">G1151-I1151-J1151</f>
        <v>205.514186820179</v>
      </c>
      <c r="L1151" s="69" t="n">
        <f aca="false">(I1151+J1151)/Assumptions!$B$8</f>
        <v>0.000261318896149115</v>
      </c>
      <c r="M1151" s="70" t="n">
        <f aca="false">F1151-L1151</f>
        <v>0.0122386811038509</v>
      </c>
      <c r="N1151" s="71" t="n">
        <f aca="false">G1151*Assumptions!$B$7</f>
        <v>1662980.515625</v>
      </c>
      <c r="O1151" s="71" t="n">
        <f aca="false">K1151*Assumptions!$B$7</f>
        <v>1616369.07934071</v>
      </c>
      <c r="P1151" s="68" t="n">
        <f aca="false">P1150+G1151</f>
        <v>28830.29333</v>
      </c>
      <c r="Q1151" s="68" t="n">
        <f aca="false">MAX(Q1150,P1151)</f>
        <v>28929.364335</v>
      </c>
      <c r="R1151" s="68" t="n">
        <f aca="false">Q1151-P1151</f>
        <v>99.0710050000016</v>
      </c>
      <c r="S1151" s="68" t="n">
        <f aca="false">S1150+K1151</f>
        <v>21824.53222887</v>
      </c>
      <c r="T1151" s="68" t="n">
        <f aca="false">MAX(T1150,S1151)</f>
        <v>22016.0468983656</v>
      </c>
      <c r="U1151" s="68" t="n">
        <f aca="false">T1151-S1151</f>
        <v>191.514669495518</v>
      </c>
      <c r="V1151" s="70" t="n">
        <f aca="false">V1150+F1151</f>
        <v>3.60880000000001</v>
      </c>
      <c r="W1151" s="70" t="n">
        <f aca="false">MAX(W1150,V1151)</f>
        <v>3.615</v>
      </c>
      <c r="X1151" s="70" t="n">
        <f aca="false">W1151-V1151</f>
        <v>0.00619999999999976</v>
      </c>
      <c r="Y1151" s="70" t="n">
        <f aca="false">Y1150+M1151</f>
        <v>3.2998897064842</v>
      </c>
      <c r="Z1151" s="70" t="n">
        <f aca="false">MAX(Z1150,Y1151)</f>
        <v>3.30672267888793</v>
      </c>
      <c r="AA1151" s="70" t="n">
        <f aca="false">Z1151-Y1151</f>
        <v>0.00683297240372838</v>
      </c>
      <c r="AB1151" s="72" t="n">
        <f aca="false">AB1150*(1+F1151)</f>
        <v>30.6802209913004</v>
      </c>
      <c r="AC1151" s="73" t="n">
        <f aca="false">MAX(AC1150,AB1151)</f>
        <v>30.8788880372098</v>
      </c>
      <c r="AD1151" s="70" t="n">
        <f aca="false">1-AB1151/AC1151</f>
        <v>0.00643375000000002</v>
      </c>
      <c r="AE1151" s="73" t="n">
        <f aca="false">AE1150*(1+M1151)</f>
        <v>22.5459343363637</v>
      </c>
      <c r="AF1151" s="73" t="n">
        <f aca="false">MAX(AF1150,AE1151)</f>
        <v>22.7357877206548</v>
      </c>
      <c r="AG1151" s="70" t="n">
        <f aca="false">1-AE1151/AF1151</f>
        <v>0.00835042034275624</v>
      </c>
      <c r="AH1151" s="74" t="n">
        <f aca="false">IF(R1151&gt;0,AH1150+1,0)</f>
        <v>2</v>
      </c>
      <c r="AI1151" s="74" t="n">
        <f aca="false">IF(U1151&gt;0,AI1150+1,0)</f>
        <v>25</v>
      </c>
      <c r="AJ1151" s="74" t="n">
        <f aca="false">IF(G1151&gt;0,AJ1150+1,0)</f>
        <v>1</v>
      </c>
      <c r="AK1151" s="74" t="n">
        <f aca="false">IF(G1151&lt;=0,AK1150+1,0)</f>
        <v>0</v>
      </c>
      <c r="AL1151" s="74" t="n">
        <f aca="false">IF(K1151&gt;0,AL1150+1,0)</f>
        <v>1</v>
      </c>
      <c r="AM1151" s="74" t="n">
        <f aca="false">IF(K1151&lt;=0,AM1150+1,0)</f>
        <v>0</v>
      </c>
    </row>
    <row r="1152" customFormat="false" ht="15" hidden="false" customHeight="false" outlineLevel="0" collapsed="false">
      <c r="A1152" s="61" t="n">
        <v>1151</v>
      </c>
      <c r="B1152" s="62" t="n">
        <v>44648.3854166667</v>
      </c>
      <c r="C1152" s="63" t="n">
        <f aca="false">YEAR(B1152)</f>
        <v>2022</v>
      </c>
      <c r="D1152" s="32" t="s">
        <v>277</v>
      </c>
      <c r="E1152" s="64" t="n">
        <v>17196.6</v>
      </c>
      <c r="F1152" s="65" t="n">
        <v>-0.0075</v>
      </c>
      <c r="G1152" s="66" t="n">
        <v>-128.9745</v>
      </c>
      <c r="H1152" s="67" t="n">
        <f aca="false">E1152+IF(D1152="Long",1,-1)*G1152</f>
        <v>17067.6255</v>
      </c>
      <c r="I1152" s="68" t="n">
        <f aca="false">Assumptions!$B$58</f>
        <v>5.35750011455817</v>
      </c>
      <c r="J1152" s="68" t="n">
        <f aca="false">INDEX(Yearly!$T$5:$T$22,MATCH(C1152,Yearly!$A$5:$A$22,0))</f>
        <v>0.568938065262814</v>
      </c>
      <c r="K1152" s="68" t="n">
        <f aca="false">G1152-I1152-J1152</f>
        <v>-134.900938179821</v>
      </c>
      <c r="L1152" s="69" t="n">
        <f aca="false">(I1152+J1152)/Assumptions!$B$8</f>
        <v>0.000261318896149115</v>
      </c>
      <c r="M1152" s="70" t="n">
        <f aca="false">F1152-L1152</f>
        <v>-0.00776131889614912</v>
      </c>
      <c r="N1152" s="71" t="n">
        <f aca="false">G1152*Assumptions!$B$7</f>
        <v>-1014384.4425</v>
      </c>
      <c r="O1152" s="71" t="n">
        <f aca="false">K1152*Assumptions!$B$7</f>
        <v>-1060995.87878429</v>
      </c>
      <c r="P1152" s="68" t="n">
        <f aca="false">P1151+G1152</f>
        <v>28701.31883</v>
      </c>
      <c r="Q1152" s="68" t="n">
        <f aca="false">MAX(Q1151,P1152)</f>
        <v>28929.364335</v>
      </c>
      <c r="R1152" s="68" t="n">
        <f aca="false">Q1152-P1152</f>
        <v>228.045505000002</v>
      </c>
      <c r="S1152" s="68" t="n">
        <f aca="false">S1151+K1152</f>
        <v>21689.6312906902</v>
      </c>
      <c r="T1152" s="68" t="n">
        <f aca="false">MAX(T1151,S1152)</f>
        <v>22016.0468983656</v>
      </c>
      <c r="U1152" s="68" t="n">
        <f aca="false">T1152-S1152</f>
        <v>326.415607675339</v>
      </c>
      <c r="V1152" s="70" t="n">
        <f aca="false">V1151+F1152</f>
        <v>3.60130000000001</v>
      </c>
      <c r="W1152" s="70" t="n">
        <f aca="false">MAX(W1151,V1152)</f>
        <v>3.615</v>
      </c>
      <c r="X1152" s="70" t="n">
        <f aca="false">W1152-V1152</f>
        <v>0.0136999999999996</v>
      </c>
      <c r="Y1152" s="70" t="n">
        <f aca="false">Y1151+M1152</f>
        <v>3.29212838758806</v>
      </c>
      <c r="Z1152" s="70" t="n">
        <f aca="false">MAX(Z1151,Y1152)</f>
        <v>3.30672267888793</v>
      </c>
      <c r="AA1152" s="70" t="n">
        <f aca="false">Z1152-Y1152</f>
        <v>0.0145942912998773</v>
      </c>
      <c r="AB1152" s="72" t="n">
        <f aca="false">AB1151*(1+F1152)</f>
        <v>30.4501193338657</v>
      </c>
      <c r="AC1152" s="73" t="n">
        <f aca="false">MAX(AC1151,AB1152)</f>
        <v>30.8788880372098</v>
      </c>
      <c r="AD1152" s="70" t="n">
        <f aca="false">1-AB1152/AC1152</f>
        <v>0.013885496875</v>
      </c>
      <c r="AE1152" s="73" t="n">
        <f aca="false">AE1151*(1+M1152)</f>
        <v>22.3709481501675</v>
      </c>
      <c r="AF1152" s="73" t="n">
        <f aca="false">MAX(AF1151,AE1152)</f>
        <v>22.7357877206548</v>
      </c>
      <c r="AG1152" s="70" t="n">
        <f aca="false">1-AE1152/AF1152</f>
        <v>0.0160469289637083</v>
      </c>
      <c r="AH1152" s="74" t="n">
        <f aca="false">IF(R1152&gt;0,AH1151+1,0)</f>
        <v>3</v>
      </c>
      <c r="AI1152" s="74" t="n">
        <f aca="false">IF(U1152&gt;0,AI1151+1,0)</f>
        <v>26</v>
      </c>
      <c r="AJ1152" s="74" t="n">
        <f aca="false">IF(G1152&gt;0,AJ1151+1,0)</f>
        <v>0</v>
      </c>
      <c r="AK1152" s="74" t="n">
        <f aca="false">IF(G1152&lt;=0,AK1151+1,0)</f>
        <v>1</v>
      </c>
      <c r="AL1152" s="74" t="n">
        <f aca="false">IF(K1152&gt;0,AL1151+1,0)</f>
        <v>0</v>
      </c>
      <c r="AM1152" s="74" t="n">
        <f aca="false">IF(K1152&lt;=0,AM1151+1,0)</f>
        <v>1</v>
      </c>
    </row>
    <row r="1153" customFormat="false" ht="15" hidden="false" customHeight="false" outlineLevel="0" collapsed="false">
      <c r="A1153" s="61" t="n">
        <v>1152</v>
      </c>
      <c r="B1153" s="62" t="n">
        <v>44648.53125</v>
      </c>
      <c r="C1153" s="63" t="n">
        <f aca="false">YEAR(B1153)</f>
        <v>2022</v>
      </c>
      <c r="D1153" s="32" t="s">
        <v>277</v>
      </c>
      <c r="E1153" s="64" t="n">
        <v>17143.25</v>
      </c>
      <c r="F1153" s="65" t="n">
        <v>0.0337</v>
      </c>
      <c r="G1153" s="66" t="n">
        <v>577.727525</v>
      </c>
      <c r="H1153" s="67" t="n">
        <f aca="false">E1153+IF(D1153="Long",1,-1)*G1153</f>
        <v>17720.977525</v>
      </c>
      <c r="I1153" s="68" t="n">
        <f aca="false">Assumptions!$B$58</f>
        <v>5.35750011455817</v>
      </c>
      <c r="J1153" s="68" t="n">
        <f aca="false">INDEX(Yearly!$T$5:$T$22,MATCH(C1153,Yearly!$A$5:$A$22,0))</f>
        <v>0.568938065262814</v>
      </c>
      <c r="K1153" s="68" t="n">
        <f aca="false">G1153-I1153-J1153</f>
        <v>571.801086820179</v>
      </c>
      <c r="L1153" s="69" t="n">
        <f aca="false">(I1153+J1153)/Assumptions!$B$8</f>
        <v>0.000261318896149115</v>
      </c>
      <c r="M1153" s="70" t="n">
        <f aca="false">F1153-L1153</f>
        <v>0.0334386811038509</v>
      </c>
      <c r="N1153" s="71" t="n">
        <f aca="false">G1153*Assumptions!$B$7</f>
        <v>4543826.984125</v>
      </c>
      <c r="O1153" s="71" t="n">
        <f aca="false">K1153*Assumptions!$B$7</f>
        <v>4497215.54784071</v>
      </c>
      <c r="P1153" s="68" t="n">
        <f aca="false">P1152+G1153</f>
        <v>29279.046355</v>
      </c>
      <c r="Q1153" s="68" t="n">
        <f aca="false">MAX(Q1152,P1153)</f>
        <v>29279.046355</v>
      </c>
      <c r="R1153" s="68" t="n">
        <f aca="false">Q1153-P1153</f>
        <v>0</v>
      </c>
      <c r="S1153" s="68" t="n">
        <f aca="false">S1152+K1153</f>
        <v>22261.4323775104</v>
      </c>
      <c r="T1153" s="68" t="n">
        <f aca="false">MAX(T1152,S1153)</f>
        <v>22261.4323775104</v>
      </c>
      <c r="U1153" s="68" t="n">
        <f aca="false">T1153-S1153</f>
        <v>0</v>
      </c>
      <c r="V1153" s="70" t="n">
        <f aca="false">V1152+F1153</f>
        <v>3.63500000000001</v>
      </c>
      <c r="W1153" s="70" t="n">
        <f aca="false">MAX(W1152,V1153)</f>
        <v>3.63500000000001</v>
      </c>
      <c r="X1153" s="70" t="n">
        <f aca="false">W1153-V1153</f>
        <v>0</v>
      </c>
      <c r="Y1153" s="70" t="n">
        <f aca="false">Y1152+M1153</f>
        <v>3.32556706869191</v>
      </c>
      <c r="Z1153" s="70" t="n">
        <f aca="false">MAX(Z1152,Y1153)</f>
        <v>3.32556706869191</v>
      </c>
      <c r="AA1153" s="70" t="n">
        <f aca="false">Z1153-Y1153</f>
        <v>0</v>
      </c>
      <c r="AB1153" s="72" t="n">
        <f aca="false">AB1152*(1+F1153)</f>
        <v>31.476288355417</v>
      </c>
      <c r="AC1153" s="73" t="n">
        <f aca="false">MAX(AC1152,AB1153)</f>
        <v>31.476288355417</v>
      </c>
      <c r="AD1153" s="70" t="n">
        <f aca="false">1-AB1153/AC1153</f>
        <v>0</v>
      </c>
      <c r="AE1153" s="73" t="n">
        <f aca="false">AE1152*(1+M1153)</f>
        <v>23.1190031513517</v>
      </c>
      <c r="AF1153" s="73" t="n">
        <f aca="false">MAX(AF1152,AE1153)</f>
        <v>23.1190031513517</v>
      </c>
      <c r="AG1153" s="70" t="n">
        <f aca="false">1-AE1153/AF1153</f>
        <v>0</v>
      </c>
      <c r="AH1153" s="74" t="n">
        <f aca="false">IF(R1153&gt;0,AH1152+1,0)</f>
        <v>0</v>
      </c>
      <c r="AI1153" s="74" t="n">
        <f aca="false">IF(U1153&gt;0,AI1152+1,0)</f>
        <v>0</v>
      </c>
      <c r="AJ1153" s="74" t="n">
        <f aca="false">IF(G1153&gt;0,AJ1152+1,0)</f>
        <v>1</v>
      </c>
      <c r="AK1153" s="74" t="n">
        <f aca="false">IF(G1153&lt;=0,AK1152+1,0)</f>
        <v>0</v>
      </c>
      <c r="AL1153" s="74" t="n">
        <f aca="false">IF(K1153&gt;0,AL1152+1,0)</f>
        <v>1</v>
      </c>
      <c r="AM1153" s="74" t="n">
        <f aca="false">IF(K1153&lt;=0,AM1152+1,0)</f>
        <v>0</v>
      </c>
    </row>
    <row r="1154" customFormat="false" ht="15" hidden="false" customHeight="false" outlineLevel="0" collapsed="false">
      <c r="A1154" s="61" t="n">
        <v>1153</v>
      </c>
      <c r="B1154" s="62" t="n">
        <v>44658.53125</v>
      </c>
      <c r="C1154" s="63" t="n">
        <f aca="false">YEAR(B1154)</f>
        <v>2022</v>
      </c>
      <c r="D1154" s="32" t="s">
        <v>277</v>
      </c>
      <c r="E1154" s="64" t="n">
        <v>17779.7</v>
      </c>
      <c r="F1154" s="65" t="n">
        <v>-0.0054</v>
      </c>
      <c r="G1154" s="66" t="n">
        <v>-96.01038</v>
      </c>
      <c r="H1154" s="67" t="n">
        <f aca="false">E1154+IF(D1154="Long",1,-1)*G1154</f>
        <v>17683.68962</v>
      </c>
      <c r="I1154" s="68" t="n">
        <f aca="false">Assumptions!$B$58</f>
        <v>5.35750011455817</v>
      </c>
      <c r="J1154" s="68" t="n">
        <f aca="false">INDEX(Yearly!$T$5:$T$22,MATCH(C1154,Yearly!$A$5:$A$22,0))</f>
        <v>0.568938065262814</v>
      </c>
      <c r="K1154" s="68" t="n">
        <f aca="false">G1154-I1154-J1154</f>
        <v>-101.936818179821</v>
      </c>
      <c r="L1154" s="69" t="n">
        <f aca="false">(I1154+J1154)/Assumptions!$B$8</f>
        <v>0.000261318896149115</v>
      </c>
      <c r="M1154" s="70" t="n">
        <f aca="false">F1154-L1154</f>
        <v>-0.00566131889614912</v>
      </c>
      <c r="N1154" s="71" t="n">
        <f aca="false">G1154*Assumptions!$B$7</f>
        <v>-755121.6387</v>
      </c>
      <c r="O1154" s="71" t="n">
        <f aca="false">K1154*Assumptions!$B$7</f>
        <v>-801733.074984292</v>
      </c>
      <c r="P1154" s="68" t="n">
        <f aca="false">P1153+G1154</f>
        <v>29183.035975</v>
      </c>
      <c r="Q1154" s="68" t="n">
        <f aca="false">MAX(Q1153,P1154)</f>
        <v>29279.046355</v>
      </c>
      <c r="R1154" s="68" t="n">
        <f aca="false">Q1154-P1154</f>
        <v>96.0103799999997</v>
      </c>
      <c r="S1154" s="68" t="n">
        <f aca="false">S1153+K1154</f>
        <v>22159.4955593306</v>
      </c>
      <c r="T1154" s="68" t="n">
        <f aca="false">MAX(T1153,S1154)</f>
        <v>22261.4323775104</v>
      </c>
      <c r="U1154" s="68" t="n">
        <f aca="false">T1154-S1154</f>
        <v>101.93681817982</v>
      </c>
      <c r="V1154" s="70" t="n">
        <f aca="false">V1153+F1154</f>
        <v>3.62960000000001</v>
      </c>
      <c r="W1154" s="70" t="n">
        <f aca="false">MAX(W1153,V1154)</f>
        <v>3.63500000000001</v>
      </c>
      <c r="X1154" s="70" t="n">
        <f aca="false">W1154-V1154</f>
        <v>0.00539999999999985</v>
      </c>
      <c r="Y1154" s="70" t="n">
        <f aca="false">Y1153+M1154</f>
        <v>3.31990574979576</v>
      </c>
      <c r="Z1154" s="70" t="n">
        <f aca="false">MAX(Z1153,Y1154)</f>
        <v>3.32556706869191</v>
      </c>
      <c r="AA1154" s="70" t="n">
        <f aca="false">Z1154-Y1154</f>
        <v>0.00566131889614896</v>
      </c>
      <c r="AB1154" s="72" t="n">
        <f aca="false">AB1153*(1+F1154)</f>
        <v>31.3063163982977</v>
      </c>
      <c r="AC1154" s="73" t="n">
        <f aca="false">MAX(AC1153,AB1154)</f>
        <v>31.476288355417</v>
      </c>
      <c r="AD1154" s="70" t="n">
        <f aca="false">1-AB1154/AC1154</f>
        <v>0.00539999999999996</v>
      </c>
      <c r="AE1154" s="73" t="n">
        <f aca="false">AE1153*(1+M1154)</f>
        <v>22.9881191019509</v>
      </c>
      <c r="AF1154" s="73" t="n">
        <f aca="false">MAX(AF1153,AE1154)</f>
        <v>23.1190031513517</v>
      </c>
      <c r="AG1154" s="70" t="n">
        <f aca="false">1-AE1154/AF1154</f>
        <v>0.00566131889614907</v>
      </c>
      <c r="AH1154" s="74" t="n">
        <f aca="false">IF(R1154&gt;0,AH1153+1,0)</f>
        <v>1</v>
      </c>
      <c r="AI1154" s="74" t="n">
        <f aca="false">IF(U1154&gt;0,AI1153+1,0)</f>
        <v>1</v>
      </c>
      <c r="AJ1154" s="74" t="n">
        <f aca="false">IF(G1154&gt;0,AJ1153+1,0)</f>
        <v>0</v>
      </c>
      <c r="AK1154" s="74" t="n">
        <f aca="false">IF(G1154&lt;=0,AK1153+1,0)</f>
        <v>1</v>
      </c>
      <c r="AL1154" s="74" t="n">
        <f aca="false">IF(K1154&gt;0,AL1153+1,0)</f>
        <v>0</v>
      </c>
      <c r="AM1154" s="74" t="n">
        <f aca="false">IF(K1154&lt;=0,AM1153+1,0)</f>
        <v>1</v>
      </c>
    </row>
    <row r="1155" customFormat="false" ht="15" hidden="false" customHeight="false" outlineLevel="0" collapsed="false">
      <c r="A1155" s="61" t="n">
        <v>1154</v>
      </c>
      <c r="B1155" s="62" t="n">
        <v>44659.53125</v>
      </c>
      <c r="C1155" s="63" t="n">
        <f aca="false">YEAR(B1155)</f>
        <v>2022</v>
      </c>
      <c r="D1155" s="32" t="s">
        <v>277</v>
      </c>
      <c r="E1155" s="64" t="n">
        <v>17737.3</v>
      </c>
      <c r="F1155" s="65" t="n">
        <v>-0.0037</v>
      </c>
      <c r="G1155" s="66" t="n">
        <v>-65.62801</v>
      </c>
      <c r="H1155" s="67" t="n">
        <f aca="false">E1155+IF(D1155="Long",1,-1)*G1155</f>
        <v>17671.67199</v>
      </c>
      <c r="I1155" s="68" t="n">
        <f aca="false">Assumptions!$B$58</f>
        <v>5.35750011455817</v>
      </c>
      <c r="J1155" s="68" t="n">
        <f aca="false">INDEX(Yearly!$T$5:$T$22,MATCH(C1155,Yearly!$A$5:$A$22,0))</f>
        <v>0.568938065262814</v>
      </c>
      <c r="K1155" s="68" t="n">
        <f aca="false">G1155-I1155-J1155</f>
        <v>-71.554448179821</v>
      </c>
      <c r="L1155" s="69" t="n">
        <f aca="false">(I1155+J1155)/Assumptions!$B$8</f>
        <v>0.000261318896149115</v>
      </c>
      <c r="M1155" s="70" t="n">
        <f aca="false">F1155-L1155</f>
        <v>-0.00396131889614912</v>
      </c>
      <c r="N1155" s="71" t="n">
        <f aca="false">G1155*Assumptions!$B$7</f>
        <v>-516164.29865</v>
      </c>
      <c r="O1155" s="71" t="n">
        <f aca="false">K1155*Assumptions!$B$7</f>
        <v>-562775.734934292</v>
      </c>
      <c r="P1155" s="68" t="n">
        <f aca="false">P1154+G1155</f>
        <v>29117.407965</v>
      </c>
      <c r="Q1155" s="68" t="n">
        <f aca="false">MAX(Q1154,P1155)</f>
        <v>29279.046355</v>
      </c>
      <c r="R1155" s="68" t="n">
        <f aca="false">Q1155-P1155</f>
        <v>161.63839</v>
      </c>
      <c r="S1155" s="68" t="n">
        <f aca="false">S1154+K1155</f>
        <v>22087.9411111507</v>
      </c>
      <c r="T1155" s="68" t="n">
        <f aca="false">MAX(T1154,S1155)</f>
        <v>22261.4323775104</v>
      </c>
      <c r="U1155" s="68" t="n">
        <f aca="false">T1155-S1155</f>
        <v>173.491266359641</v>
      </c>
      <c r="V1155" s="70" t="n">
        <f aca="false">V1154+F1155</f>
        <v>3.62590000000001</v>
      </c>
      <c r="W1155" s="70" t="n">
        <f aca="false">MAX(W1154,V1155)</f>
        <v>3.63500000000001</v>
      </c>
      <c r="X1155" s="70" t="n">
        <f aca="false">W1155-V1155</f>
        <v>0.00909999999999966</v>
      </c>
      <c r="Y1155" s="70" t="n">
        <f aca="false">Y1154+M1155</f>
        <v>3.31594443089961</v>
      </c>
      <c r="Z1155" s="70" t="n">
        <f aca="false">MAX(Z1154,Y1155)</f>
        <v>3.32556706869191</v>
      </c>
      <c r="AA1155" s="70" t="n">
        <f aca="false">Z1155-Y1155</f>
        <v>0.00962263779229788</v>
      </c>
      <c r="AB1155" s="72" t="n">
        <f aca="false">AB1154*(1+F1155)</f>
        <v>31.190483027624</v>
      </c>
      <c r="AC1155" s="73" t="n">
        <f aca="false">MAX(AC1154,AB1155)</f>
        <v>31.476288355417</v>
      </c>
      <c r="AD1155" s="70" t="n">
        <f aca="false">1-AB1155/AC1155</f>
        <v>0.00908001999999997</v>
      </c>
      <c r="AE1155" s="73" t="n">
        <f aca="false">AE1154*(1+M1155)</f>
        <v>22.8970558313654</v>
      </c>
      <c r="AF1155" s="73" t="n">
        <f aca="false">MAX(AF1154,AE1155)</f>
        <v>23.1190031513517</v>
      </c>
      <c r="AG1155" s="70" t="n">
        <f aca="false">1-AE1155/AF1155</f>
        <v>0.00960021150277779</v>
      </c>
      <c r="AH1155" s="74" t="n">
        <f aca="false">IF(R1155&gt;0,AH1154+1,0)</f>
        <v>2</v>
      </c>
      <c r="AI1155" s="74" t="n">
        <f aca="false">IF(U1155&gt;0,AI1154+1,0)</f>
        <v>2</v>
      </c>
      <c r="AJ1155" s="74" t="n">
        <f aca="false">IF(G1155&gt;0,AJ1154+1,0)</f>
        <v>0</v>
      </c>
      <c r="AK1155" s="74" t="n">
        <f aca="false">IF(G1155&lt;=0,AK1154+1,0)</f>
        <v>2</v>
      </c>
      <c r="AL1155" s="74" t="n">
        <f aca="false">IF(K1155&gt;0,AL1154+1,0)</f>
        <v>0</v>
      </c>
      <c r="AM1155" s="74" t="n">
        <f aca="false">IF(K1155&lt;=0,AM1154+1,0)</f>
        <v>2</v>
      </c>
    </row>
    <row r="1156" customFormat="false" ht="15" hidden="false" customHeight="false" outlineLevel="0" collapsed="false">
      <c r="A1156" s="61" t="n">
        <v>1155</v>
      </c>
      <c r="B1156" s="62" t="n">
        <v>44662.5729166667</v>
      </c>
      <c r="C1156" s="63" t="n">
        <f aca="false">YEAR(B1156)</f>
        <v>2022</v>
      </c>
      <c r="D1156" s="32" t="s">
        <v>277</v>
      </c>
      <c r="E1156" s="64" t="n">
        <v>17744.45</v>
      </c>
      <c r="F1156" s="65" t="n">
        <v>-0.0022</v>
      </c>
      <c r="G1156" s="66" t="n">
        <v>-39.03779</v>
      </c>
      <c r="H1156" s="67" t="n">
        <f aca="false">E1156+IF(D1156="Long",1,-1)*G1156</f>
        <v>17705.41221</v>
      </c>
      <c r="I1156" s="68" t="n">
        <f aca="false">Assumptions!$B$58</f>
        <v>5.35750011455817</v>
      </c>
      <c r="J1156" s="68" t="n">
        <f aca="false">INDEX(Yearly!$T$5:$T$22,MATCH(C1156,Yearly!$A$5:$A$22,0))</f>
        <v>0.568938065262814</v>
      </c>
      <c r="K1156" s="68" t="n">
        <f aca="false">G1156-I1156-J1156</f>
        <v>-44.964228179821</v>
      </c>
      <c r="L1156" s="69" t="n">
        <f aca="false">(I1156+J1156)/Assumptions!$B$8</f>
        <v>0.000261318896149115</v>
      </c>
      <c r="M1156" s="70" t="n">
        <f aca="false">F1156-L1156</f>
        <v>-0.00246131889614912</v>
      </c>
      <c r="N1156" s="71" t="n">
        <f aca="false">G1156*Assumptions!$B$7</f>
        <v>-307032.21835</v>
      </c>
      <c r="O1156" s="71" t="n">
        <f aca="false">K1156*Assumptions!$B$7</f>
        <v>-353643.654634292</v>
      </c>
      <c r="P1156" s="68" t="n">
        <f aca="false">P1155+G1156</f>
        <v>29078.370175</v>
      </c>
      <c r="Q1156" s="68" t="n">
        <f aca="false">MAX(Q1155,P1156)</f>
        <v>29279.046355</v>
      </c>
      <c r="R1156" s="68" t="n">
        <f aca="false">Q1156-P1156</f>
        <v>200.676179999999</v>
      </c>
      <c r="S1156" s="68" t="n">
        <f aca="false">S1155+K1156</f>
        <v>22042.9768829709</v>
      </c>
      <c r="T1156" s="68" t="n">
        <f aca="false">MAX(T1155,S1156)</f>
        <v>22261.4323775104</v>
      </c>
      <c r="U1156" s="68" t="n">
        <f aca="false">T1156-S1156</f>
        <v>218.455494539463</v>
      </c>
      <c r="V1156" s="70" t="n">
        <f aca="false">V1155+F1156</f>
        <v>3.62370000000001</v>
      </c>
      <c r="W1156" s="70" t="n">
        <f aca="false">MAX(W1155,V1156)</f>
        <v>3.63500000000001</v>
      </c>
      <c r="X1156" s="70" t="n">
        <f aca="false">W1156-V1156</f>
        <v>0.0112999999999999</v>
      </c>
      <c r="Y1156" s="70" t="n">
        <f aca="false">Y1155+M1156</f>
        <v>3.31348311200346</v>
      </c>
      <c r="Z1156" s="70" t="n">
        <f aca="false">MAX(Z1155,Y1156)</f>
        <v>3.32556706869191</v>
      </c>
      <c r="AA1156" s="70" t="n">
        <f aca="false">Z1156-Y1156</f>
        <v>0.0120839566884472</v>
      </c>
      <c r="AB1156" s="72" t="n">
        <f aca="false">AB1155*(1+F1156)</f>
        <v>31.1218639649632</v>
      </c>
      <c r="AC1156" s="73" t="n">
        <f aca="false">MAX(AC1155,AB1156)</f>
        <v>31.476288355417</v>
      </c>
      <c r="AD1156" s="70" t="n">
        <f aca="false">1-AB1156/AC1156</f>
        <v>0.011260043956</v>
      </c>
      <c r="AE1156" s="73" t="n">
        <f aca="false">AE1155*(1+M1156)</f>
        <v>22.8406988751815</v>
      </c>
      <c r="AF1156" s="73" t="n">
        <f aca="false">MAX(AF1155,AE1156)</f>
        <v>23.1190031513517</v>
      </c>
      <c r="AG1156" s="70" t="n">
        <f aca="false">1-AE1156/AF1156</f>
        <v>0.012037901216948</v>
      </c>
      <c r="AH1156" s="74" t="n">
        <f aca="false">IF(R1156&gt;0,AH1155+1,0)</f>
        <v>3</v>
      </c>
      <c r="AI1156" s="74" t="n">
        <f aca="false">IF(U1156&gt;0,AI1155+1,0)</f>
        <v>3</v>
      </c>
      <c r="AJ1156" s="74" t="n">
        <f aca="false">IF(G1156&gt;0,AJ1155+1,0)</f>
        <v>0</v>
      </c>
      <c r="AK1156" s="74" t="n">
        <f aca="false">IF(G1156&lt;=0,AK1155+1,0)</f>
        <v>3</v>
      </c>
      <c r="AL1156" s="74" t="n">
        <f aca="false">IF(K1156&gt;0,AL1155+1,0)</f>
        <v>0</v>
      </c>
      <c r="AM1156" s="74" t="n">
        <f aca="false">IF(K1156&lt;=0,AM1155+1,0)</f>
        <v>3</v>
      </c>
    </row>
    <row r="1157" customFormat="false" ht="15" hidden="false" customHeight="false" outlineLevel="0" collapsed="false">
      <c r="A1157" s="61" t="n">
        <v>1156</v>
      </c>
      <c r="B1157" s="62" t="n">
        <v>44672.46875</v>
      </c>
      <c r="C1157" s="63" t="n">
        <f aca="false">YEAR(B1157)</f>
        <v>2022</v>
      </c>
      <c r="D1157" s="32" t="s">
        <v>277</v>
      </c>
      <c r="E1157" s="64" t="n">
        <v>17338.85</v>
      </c>
      <c r="F1157" s="65" t="n">
        <v>-0.0059</v>
      </c>
      <c r="G1157" s="66" t="n">
        <v>-102.299215</v>
      </c>
      <c r="H1157" s="67" t="n">
        <f aca="false">E1157+IF(D1157="Long",1,-1)*G1157</f>
        <v>17236.550785</v>
      </c>
      <c r="I1157" s="68" t="n">
        <f aca="false">Assumptions!$B$58</f>
        <v>5.35750011455817</v>
      </c>
      <c r="J1157" s="68" t="n">
        <f aca="false">INDEX(Yearly!$T$5:$T$22,MATCH(C1157,Yearly!$A$5:$A$22,0))</f>
        <v>0.568938065262814</v>
      </c>
      <c r="K1157" s="68" t="n">
        <f aca="false">G1157-I1157-J1157</f>
        <v>-108.225653179821</v>
      </c>
      <c r="L1157" s="69" t="n">
        <f aca="false">(I1157+J1157)/Assumptions!$B$8</f>
        <v>0.000261318896149115</v>
      </c>
      <c r="M1157" s="70" t="n">
        <f aca="false">F1157-L1157</f>
        <v>-0.00616131889614912</v>
      </c>
      <c r="N1157" s="71" t="n">
        <f aca="false">G1157*Assumptions!$B$7</f>
        <v>-804583.325975</v>
      </c>
      <c r="O1157" s="71" t="n">
        <f aca="false">K1157*Assumptions!$B$7</f>
        <v>-851194.762259292</v>
      </c>
      <c r="P1157" s="68" t="n">
        <f aca="false">P1156+G1157</f>
        <v>28976.07096</v>
      </c>
      <c r="Q1157" s="68" t="n">
        <f aca="false">MAX(Q1156,P1157)</f>
        <v>29279.046355</v>
      </c>
      <c r="R1157" s="68" t="n">
        <f aca="false">Q1157-P1157</f>
        <v>302.975394999998</v>
      </c>
      <c r="S1157" s="68" t="n">
        <f aca="false">S1156+K1157</f>
        <v>21934.7512297911</v>
      </c>
      <c r="T1157" s="68" t="n">
        <f aca="false">MAX(T1156,S1157)</f>
        <v>22261.4323775104</v>
      </c>
      <c r="U1157" s="68" t="n">
        <f aca="false">T1157-S1157</f>
        <v>326.681147719282</v>
      </c>
      <c r="V1157" s="70" t="n">
        <f aca="false">V1156+F1157</f>
        <v>3.61780000000001</v>
      </c>
      <c r="W1157" s="70" t="n">
        <f aca="false">MAX(W1156,V1157)</f>
        <v>3.63500000000001</v>
      </c>
      <c r="X1157" s="70" t="n">
        <f aca="false">W1157-V1157</f>
        <v>0.0171999999999999</v>
      </c>
      <c r="Y1157" s="70" t="n">
        <f aca="false">Y1156+M1157</f>
        <v>3.30732179310731</v>
      </c>
      <c r="Z1157" s="70" t="n">
        <f aca="false">MAX(Z1156,Y1157)</f>
        <v>3.32556706869191</v>
      </c>
      <c r="AA1157" s="70" t="n">
        <f aca="false">Z1157-Y1157</f>
        <v>0.0182452755845963</v>
      </c>
      <c r="AB1157" s="72" t="n">
        <f aca="false">AB1156*(1+F1157)</f>
        <v>30.93824496757</v>
      </c>
      <c r="AC1157" s="73" t="n">
        <f aca="false">MAX(AC1156,AB1157)</f>
        <v>31.476288355417</v>
      </c>
      <c r="AD1157" s="70" t="n">
        <f aca="false">1-AB1157/AC1157</f>
        <v>0.0170936096966596</v>
      </c>
      <c r="AE1157" s="73" t="n">
        <f aca="false">AE1156*(1+M1157)</f>
        <v>22.6999700456005</v>
      </c>
      <c r="AF1157" s="73" t="n">
        <f aca="false">MAX(AF1156,AE1157)</f>
        <v>23.1190031513517</v>
      </c>
      <c r="AG1157" s="70" t="n">
        <f aca="false">1-AE1157/AF1157</f>
        <v>0.0181250507648592</v>
      </c>
      <c r="AH1157" s="74" t="n">
        <f aca="false">IF(R1157&gt;0,AH1156+1,0)</f>
        <v>4</v>
      </c>
      <c r="AI1157" s="74" t="n">
        <f aca="false">IF(U1157&gt;0,AI1156+1,0)</f>
        <v>4</v>
      </c>
      <c r="AJ1157" s="74" t="n">
        <f aca="false">IF(G1157&gt;0,AJ1156+1,0)</f>
        <v>0</v>
      </c>
      <c r="AK1157" s="74" t="n">
        <f aca="false">IF(G1157&lt;=0,AK1156+1,0)</f>
        <v>4</v>
      </c>
      <c r="AL1157" s="74" t="n">
        <f aca="false">IF(K1157&gt;0,AL1156+1,0)</f>
        <v>0</v>
      </c>
      <c r="AM1157" s="74" t="n">
        <f aca="false">IF(K1157&lt;=0,AM1156+1,0)</f>
        <v>4</v>
      </c>
    </row>
    <row r="1158" customFormat="false" ht="15" hidden="false" customHeight="false" outlineLevel="0" collapsed="false">
      <c r="A1158" s="61" t="n">
        <v>1157</v>
      </c>
      <c r="B1158" s="62" t="n">
        <v>44673.40625</v>
      </c>
      <c r="C1158" s="63" t="n">
        <f aca="false">YEAR(B1158)</f>
        <v>2022</v>
      </c>
      <c r="D1158" s="32" t="s">
        <v>276</v>
      </c>
      <c r="E1158" s="64" t="n">
        <v>17237.15</v>
      </c>
      <c r="F1158" s="65" t="n">
        <v>-0.0038</v>
      </c>
      <c r="G1158" s="66" t="n">
        <v>-65.50117</v>
      </c>
      <c r="H1158" s="67" t="n">
        <f aca="false">E1158+IF(D1158="Long",1,-1)*G1158</f>
        <v>17302.65117</v>
      </c>
      <c r="I1158" s="68" t="n">
        <f aca="false">Assumptions!$B$58</f>
        <v>5.35750011455817</v>
      </c>
      <c r="J1158" s="68" t="n">
        <f aca="false">INDEX(Yearly!$T$5:$T$22,MATCH(C1158,Yearly!$A$5:$A$22,0))</f>
        <v>0.568938065262814</v>
      </c>
      <c r="K1158" s="68" t="n">
        <f aca="false">G1158-I1158-J1158</f>
        <v>-71.427608179821</v>
      </c>
      <c r="L1158" s="69" t="n">
        <f aca="false">(I1158+J1158)/Assumptions!$B$8</f>
        <v>0.000261318896149115</v>
      </c>
      <c r="M1158" s="70" t="n">
        <f aca="false">F1158-L1158</f>
        <v>-0.00406131889614912</v>
      </c>
      <c r="N1158" s="71" t="n">
        <f aca="false">G1158*Assumptions!$B$7</f>
        <v>-515166.70205</v>
      </c>
      <c r="O1158" s="71" t="n">
        <f aca="false">K1158*Assumptions!$B$7</f>
        <v>-561778.138334292</v>
      </c>
      <c r="P1158" s="68" t="n">
        <f aca="false">P1157+G1158</f>
        <v>28910.56979</v>
      </c>
      <c r="Q1158" s="68" t="n">
        <f aca="false">MAX(Q1157,P1158)</f>
        <v>29279.046355</v>
      </c>
      <c r="R1158" s="68" t="n">
        <f aca="false">Q1158-P1158</f>
        <v>368.476564999997</v>
      </c>
      <c r="S1158" s="68" t="n">
        <f aca="false">S1157+K1158</f>
        <v>21863.3236216113</v>
      </c>
      <c r="T1158" s="68" t="n">
        <f aca="false">MAX(T1157,S1158)</f>
        <v>22261.4323775104</v>
      </c>
      <c r="U1158" s="68" t="n">
        <f aca="false">T1158-S1158</f>
        <v>398.108755899102</v>
      </c>
      <c r="V1158" s="70" t="n">
        <f aca="false">V1157+F1158</f>
        <v>3.61400000000001</v>
      </c>
      <c r="W1158" s="70" t="n">
        <f aca="false">MAX(W1157,V1158)</f>
        <v>3.63500000000001</v>
      </c>
      <c r="X1158" s="70" t="n">
        <f aca="false">W1158-V1158</f>
        <v>0.0209999999999999</v>
      </c>
      <c r="Y1158" s="70" t="n">
        <f aca="false">Y1157+M1158</f>
        <v>3.30326047421116</v>
      </c>
      <c r="Z1158" s="70" t="n">
        <f aca="false">MAX(Z1157,Y1158)</f>
        <v>3.32556706869191</v>
      </c>
      <c r="AA1158" s="70" t="n">
        <f aca="false">Z1158-Y1158</f>
        <v>0.0223065944807455</v>
      </c>
      <c r="AB1158" s="72" t="n">
        <f aca="false">AB1157*(1+F1158)</f>
        <v>30.8206796366932</v>
      </c>
      <c r="AC1158" s="73" t="n">
        <f aca="false">MAX(AC1157,AB1158)</f>
        <v>31.476288355417</v>
      </c>
      <c r="AD1158" s="70" t="n">
        <f aca="false">1-AB1158/AC1158</f>
        <v>0.0208286539798124</v>
      </c>
      <c r="AE1158" s="73" t="n">
        <f aca="false">AE1157*(1+M1158)</f>
        <v>22.6077782283123</v>
      </c>
      <c r="AF1158" s="73" t="n">
        <f aca="false">MAX(AF1157,AE1158)</f>
        <v>23.1190031513517</v>
      </c>
      <c r="AG1158" s="70" t="n">
        <f aca="false">1-AE1158/AF1158</f>
        <v>0.0221127580498434</v>
      </c>
      <c r="AH1158" s="74" t="n">
        <f aca="false">IF(R1158&gt;0,AH1157+1,0)</f>
        <v>5</v>
      </c>
      <c r="AI1158" s="74" t="n">
        <f aca="false">IF(U1158&gt;0,AI1157+1,0)</f>
        <v>5</v>
      </c>
      <c r="AJ1158" s="74" t="n">
        <f aca="false">IF(G1158&gt;0,AJ1157+1,0)</f>
        <v>0</v>
      </c>
      <c r="AK1158" s="74" t="n">
        <f aca="false">IF(G1158&lt;=0,AK1157+1,0)</f>
        <v>5</v>
      </c>
      <c r="AL1158" s="74" t="n">
        <f aca="false">IF(K1158&gt;0,AL1157+1,0)</f>
        <v>0</v>
      </c>
      <c r="AM1158" s="74" t="n">
        <f aca="false">IF(K1158&lt;=0,AM1157+1,0)</f>
        <v>5</v>
      </c>
    </row>
    <row r="1159" customFormat="false" ht="15" hidden="false" customHeight="false" outlineLevel="0" collapsed="false">
      <c r="A1159" s="61" t="n">
        <v>1158</v>
      </c>
      <c r="B1159" s="62" t="n">
        <v>44673.4993055556</v>
      </c>
      <c r="C1159" s="63" t="n">
        <f aca="false">YEAR(B1159)</f>
        <v>2022</v>
      </c>
      <c r="D1159" s="32" t="s">
        <v>277</v>
      </c>
      <c r="E1159" s="64" t="n">
        <v>17302.9</v>
      </c>
      <c r="F1159" s="65" t="n">
        <v>-0.0017</v>
      </c>
      <c r="G1159" s="66" t="n">
        <v>-29.41493</v>
      </c>
      <c r="H1159" s="67" t="n">
        <f aca="false">E1159+IF(D1159="Long",1,-1)*G1159</f>
        <v>17273.48507</v>
      </c>
      <c r="I1159" s="68" t="n">
        <f aca="false">Assumptions!$B$58</f>
        <v>5.35750011455817</v>
      </c>
      <c r="J1159" s="68" t="n">
        <f aca="false">INDEX(Yearly!$T$5:$T$22,MATCH(C1159,Yearly!$A$5:$A$22,0))</f>
        <v>0.568938065262814</v>
      </c>
      <c r="K1159" s="68" t="n">
        <f aca="false">G1159-I1159-J1159</f>
        <v>-35.341368179821</v>
      </c>
      <c r="L1159" s="69" t="n">
        <f aca="false">(I1159+J1159)/Assumptions!$B$8</f>
        <v>0.000261318896149115</v>
      </c>
      <c r="M1159" s="70" t="n">
        <f aca="false">F1159-L1159</f>
        <v>-0.00196131889614912</v>
      </c>
      <c r="N1159" s="71" t="n">
        <f aca="false">G1159*Assumptions!$B$7</f>
        <v>-231348.42445</v>
      </c>
      <c r="O1159" s="71" t="n">
        <f aca="false">K1159*Assumptions!$B$7</f>
        <v>-277959.860734292</v>
      </c>
      <c r="P1159" s="68" t="n">
        <f aca="false">P1158+G1159</f>
        <v>28881.15486</v>
      </c>
      <c r="Q1159" s="68" t="n">
        <f aca="false">MAX(Q1158,P1159)</f>
        <v>29279.046355</v>
      </c>
      <c r="R1159" s="68" t="n">
        <f aca="false">Q1159-P1159</f>
        <v>397.891494999996</v>
      </c>
      <c r="S1159" s="68" t="n">
        <f aca="false">S1158+K1159</f>
        <v>21827.9822534315</v>
      </c>
      <c r="T1159" s="68" t="n">
        <f aca="false">MAX(T1158,S1159)</f>
        <v>22261.4323775104</v>
      </c>
      <c r="U1159" s="68" t="n">
        <f aca="false">T1159-S1159</f>
        <v>433.450124078921</v>
      </c>
      <c r="V1159" s="70" t="n">
        <f aca="false">V1158+F1159</f>
        <v>3.61230000000001</v>
      </c>
      <c r="W1159" s="70" t="n">
        <f aca="false">MAX(W1158,V1159)</f>
        <v>3.63500000000001</v>
      </c>
      <c r="X1159" s="70" t="n">
        <f aca="false">W1159-V1159</f>
        <v>0.0226999999999999</v>
      </c>
      <c r="Y1159" s="70" t="n">
        <f aca="false">Y1158+M1159</f>
        <v>3.30129915531501</v>
      </c>
      <c r="Z1159" s="70" t="n">
        <f aca="false">MAX(Z1158,Y1159)</f>
        <v>3.32556706869191</v>
      </c>
      <c r="AA1159" s="70" t="n">
        <f aca="false">Z1159-Y1159</f>
        <v>0.0242679133768946</v>
      </c>
      <c r="AB1159" s="72" t="n">
        <f aca="false">AB1158*(1+F1159)</f>
        <v>30.7682844813108</v>
      </c>
      <c r="AC1159" s="73" t="n">
        <f aca="false">MAX(AC1158,AB1159)</f>
        <v>31.476288355417</v>
      </c>
      <c r="AD1159" s="70" t="n">
        <f aca="false">1-AB1159/AC1159</f>
        <v>0.0224932452680466</v>
      </c>
      <c r="AE1159" s="73" t="n">
        <f aca="false">AE1158*(1+M1159)</f>
        <v>22.5634371656732</v>
      </c>
      <c r="AF1159" s="73" t="n">
        <f aca="false">MAX(AF1158,AE1159)</f>
        <v>23.1190031513517</v>
      </c>
      <c r="AG1159" s="70" t="n">
        <f aca="false">1-AE1159/AF1159</f>
        <v>0.0240307067757833</v>
      </c>
      <c r="AH1159" s="74" t="n">
        <f aca="false">IF(R1159&gt;0,AH1158+1,0)</f>
        <v>6</v>
      </c>
      <c r="AI1159" s="74" t="n">
        <f aca="false">IF(U1159&gt;0,AI1158+1,0)</f>
        <v>6</v>
      </c>
      <c r="AJ1159" s="74" t="n">
        <f aca="false">IF(G1159&gt;0,AJ1158+1,0)</f>
        <v>0</v>
      </c>
      <c r="AK1159" s="74" t="n">
        <f aca="false">IF(G1159&lt;=0,AK1158+1,0)</f>
        <v>6</v>
      </c>
      <c r="AL1159" s="74" t="n">
        <f aca="false">IF(K1159&gt;0,AL1158+1,0)</f>
        <v>0</v>
      </c>
      <c r="AM1159" s="74" t="n">
        <f aca="false">IF(K1159&lt;=0,AM1158+1,0)</f>
        <v>6</v>
      </c>
    </row>
    <row r="1160" customFormat="false" ht="15" hidden="false" customHeight="false" outlineLevel="0" collapsed="false">
      <c r="A1160" s="61" t="n">
        <v>1159</v>
      </c>
      <c r="B1160" s="62" t="n">
        <v>44673.5652777778</v>
      </c>
      <c r="C1160" s="63" t="n">
        <f aca="false">YEAR(B1160)</f>
        <v>2022</v>
      </c>
      <c r="D1160" s="32" t="s">
        <v>276</v>
      </c>
      <c r="E1160" s="64" t="n">
        <v>17273.15</v>
      </c>
      <c r="F1160" s="65" t="n">
        <v>0.0057</v>
      </c>
      <c r="G1160" s="66" t="n">
        <v>98.456955</v>
      </c>
      <c r="H1160" s="67" t="n">
        <f aca="false">E1160+IF(D1160="Long",1,-1)*G1160</f>
        <v>17174.693045</v>
      </c>
      <c r="I1160" s="68" t="n">
        <f aca="false">Assumptions!$B$58</f>
        <v>5.35750011455817</v>
      </c>
      <c r="J1160" s="68" t="n">
        <f aca="false">INDEX(Yearly!$T$5:$T$22,MATCH(C1160,Yearly!$A$5:$A$22,0))</f>
        <v>0.568938065262814</v>
      </c>
      <c r="K1160" s="68" t="n">
        <f aca="false">G1160-I1160-J1160</f>
        <v>92.530516820179</v>
      </c>
      <c r="L1160" s="69" t="n">
        <f aca="false">(I1160+J1160)/Assumptions!$B$8</f>
        <v>0.000261318896149115</v>
      </c>
      <c r="M1160" s="70" t="n">
        <f aca="false">F1160-L1160</f>
        <v>0.00543868110385088</v>
      </c>
      <c r="N1160" s="71" t="n">
        <f aca="false">G1160*Assumptions!$B$7</f>
        <v>774363.951075</v>
      </c>
      <c r="O1160" s="71" t="n">
        <f aca="false">K1160*Assumptions!$B$7</f>
        <v>727752.514790708</v>
      </c>
      <c r="P1160" s="68" t="n">
        <f aca="false">P1159+G1160</f>
        <v>28979.611815</v>
      </c>
      <c r="Q1160" s="68" t="n">
        <f aca="false">MAX(Q1159,P1160)</f>
        <v>29279.046355</v>
      </c>
      <c r="R1160" s="68" t="n">
        <f aca="false">Q1160-P1160</f>
        <v>299.434539999995</v>
      </c>
      <c r="S1160" s="68" t="n">
        <f aca="false">S1159+K1160</f>
        <v>21920.5127702516</v>
      </c>
      <c r="T1160" s="68" t="n">
        <f aca="false">MAX(T1159,S1160)</f>
        <v>22261.4323775104</v>
      </c>
      <c r="U1160" s="68" t="n">
        <f aca="false">T1160-S1160</f>
        <v>340.919607258744</v>
      </c>
      <c r="V1160" s="70" t="n">
        <f aca="false">V1159+F1160</f>
        <v>3.61800000000001</v>
      </c>
      <c r="W1160" s="70" t="n">
        <f aca="false">MAX(W1159,V1160)</f>
        <v>3.63500000000001</v>
      </c>
      <c r="X1160" s="70" t="n">
        <f aca="false">W1160-V1160</f>
        <v>0.0169999999999999</v>
      </c>
      <c r="Y1160" s="70" t="n">
        <f aca="false">Y1159+M1160</f>
        <v>3.30673783641886</v>
      </c>
      <c r="Z1160" s="70" t="n">
        <f aca="false">MAX(Z1159,Y1160)</f>
        <v>3.32556706869191</v>
      </c>
      <c r="AA1160" s="70" t="n">
        <f aca="false">Z1160-Y1160</f>
        <v>0.0188292322730437</v>
      </c>
      <c r="AB1160" s="72" t="n">
        <f aca="false">AB1159*(1+F1160)</f>
        <v>30.9436637028543</v>
      </c>
      <c r="AC1160" s="73" t="n">
        <f aca="false">MAX(AC1159,AB1160)</f>
        <v>31.476288355417</v>
      </c>
      <c r="AD1160" s="70" t="n">
        <f aca="false">1-AB1160/AC1160</f>
        <v>0.0169214567660745</v>
      </c>
      <c r="AE1160" s="73" t="n">
        <f aca="false">AE1159*(1+M1160)</f>
        <v>22.6861525050241</v>
      </c>
      <c r="AF1160" s="73" t="n">
        <f aca="false">MAX(AF1159,AE1160)</f>
        <v>23.1190031513517</v>
      </c>
      <c r="AG1160" s="70" t="n">
        <f aca="false">1-AE1160/AF1160</f>
        <v>0.0187227210227861</v>
      </c>
      <c r="AH1160" s="74" t="n">
        <f aca="false">IF(R1160&gt;0,AH1159+1,0)</f>
        <v>7</v>
      </c>
      <c r="AI1160" s="74" t="n">
        <f aca="false">IF(U1160&gt;0,AI1159+1,0)</f>
        <v>7</v>
      </c>
      <c r="AJ1160" s="74" t="n">
        <f aca="false">IF(G1160&gt;0,AJ1159+1,0)</f>
        <v>1</v>
      </c>
      <c r="AK1160" s="74" t="n">
        <f aca="false">IF(G1160&lt;=0,AK1159+1,0)</f>
        <v>0</v>
      </c>
      <c r="AL1160" s="74" t="n">
        <f aca="false">IF(K1160&gt;0,AL1159+1,0)</f>
        <v>1</v>
      </c>
      <c r="AM1160" s="74" t="n">
        <f aca="false">IF(K1160&lt;=0,AM1159+1,0)</f>
        <v>0</v>
      </c>
    </row>
    <row r="1161" customFormat="false" ht="15" hidden="false" customHeight="false" outlineLevel="0" collapsed="false">
      <c r="A1161" s="61" t="n">
        <v>1160</v>
      </c>
      <c r="B1161" s="62" t="n">
        <v>44677.40625</v>
      </c>
      <c r="C1161" s="63" t="n">
        <f aca="false">YEAR(B1161)</f>
        <v>2022</v>
      </c>
      <c r="D1161" s="32" t="s">
        <v>277</v>
      </c>
      <c r="E1161" s="64" t="n">
        <v>17174.1</v>
      </c>
      <c r="F1161" s="65" t="n">
        <v>-0.0052</v>
      </c>
      <c r="G1161" s="66" t="n">
        <v>-89.30532</v>
      </c>
      <c r="H1161" s="67" t="n">
        <f aca="false">E1161+IF(D1161="Long",1,-1)*G1161</f>
        <v>17084.79468</v>
      </c>
      <c r="I1161" s="68" t="n">
        <f aca="false">Assumptions!$B$58</f>
        <v>5.35750011455817</v>
      </c>
      <c r="J1161" s="68" t="n">
        <f aca="false">INDEX(Yearly!$T$5:$T$22,MATCH(C1161,Yearly!$A$5:$A$22,0))</f>
        <v>0.568938065262814</v>
      </c>
      <c r="K1161" s="68" t="n">
        <f aca="false">G1161-I1161-J1161</f>
        <v>-95.231758179821</v>
      </c>
      <c r="L1161" s="69" t="n">
        <f aca="false">(I1161+J1161)/Assumptions!$B$8</f>
        <v>0.000261318896149115</v>
      </c>
      <c r="M1161" s="70" t="n">
        <f aca="false">F1161-L1161</f>
        <v>-0.00546131889614912</v>
      </c>
      <c r="N1161" s="71" t="n">
        <f aca="false">G1161*Assumptions!$B$7</f>
        <v>-702386.3418</v>
      </c>
      <c r="O1161" s="71" t="n">
        <f aca="false">K1161*Assumptions!$B$7</f>
        <v>-748997.778084292</v>
      </c>
      <c r="P1161" s="68" t="n">
        <f aca="false">P1160+G1161</f>
        <v>28890.306495</v>
      </c>
      <c r="Q1161" s="68" t="n">
        <f aca="false">MAX(Q1160,P1161)</f>
        <v>29279.046355</v>
      </c>
      <c r="R1161" s="68" t="n">
        <f aca="false">Q1161-P1161</f>
        <v>388.739859999994</v>
      </c>
      <c r="S1161" s="68" t="n">
        <f aca="false">S1160+K1161</f>
        <v>21825.2810120718</v>
      </c>
      <c r="T1161" s="68" t="n">
        <f aca="false">MAX(T1160,S1161)</f>
        <v>22261.4323775104</v>
      </c>
      <c r="U1161" s="68" t="n">
        <f aca="false">T1161-S1161</f>
        <v>436.151365438564</v>
      </c>
      <c r="V1161" s="70" t="n">
        <f aca="false">V1160+F1161</f>
        <v>3.61280000000001</v>
      </c>
      <c r="W1161" s="70" t="n">
        <f aca="false">MAX(W1160,V1161)</f>
        <v>3.63500000000001</v>
      </c>
      <c r="X1161" s="70" t="n">
        <f aca="false">W1161-V1161</f>
        <v>0.0221999999999998</v>
      </c>
      <c r="Y1161" s="70" t="n">
        <f aca="false">Y1160+M1161</f>
        <v>3.30127651752271</v>
      </c>
      <c r="Z1161" s="70" t="n">
        <f aca="false">MAX(Z1160,Y1161)</f>
        <v>3.32556706869191</v>
      </c>
      <c r="AA1161" s="70" t="n">
        <f aca="false">Z1161-Y1161</f>
        <v>0.0242905511691927</v>
      </c>
      <c r="AB1161" s="72" t="n">
        <f aca="false">AB1160*(1+F1161)</f>
        <v>30.7827566515994</v>
      </c>
      <c r="AC1161" s="73" t="n">
        <f aca="false">MAX(AC1160,AB1161)</f>
        <v>31.476288355417</v>
      </c>
      <c r="AD1161" s="70" t="n">
        <f aca="false">1-AB1161/AC1161</f>
        <v>0.0220334651908909</v>
      </c>
      <c r="AE1161" s="73" t="n">
        <f aca="false">AE1160*(1+M1161)</f>
        <v>22.5622561916675</v>
      </c>
      <c r="AF1161" s="73" t="n">
        <f aca="false">MAX(AF1160,AE1161)</f>
        <v>23.1190031513517</v>
      </c>
      <c r="AG1161" s="70" t="n">
        <f aca="false">1-AE1161/AF1161</f>
        <v>0.024081789168826</v>
      </c>
      <c r="AH1161" s="74" t="n">
        <f aca="false">IF(R1161&gt;0,AH1160+1,0)</f>
        <v>8</v>
      </c>
      <c r="AI1161" s="74" t="n">
        <f aca="false">IF(U1161&gt;0,AI1160+1,0)</f>
        <v>8</v>
      </c>
      <c r="AJ1161" s="74" t="n">
        <f aca="false">IF(G1161&gt;0,AJ1160+1,0)</f>
        <v>0</v>
      </c>
      <c r="AK1161" s="74" t="n">
        <f aca="false">IF(G1161&lt;=0,AK1160+1,0)</f>
        <v>1</v>
      </c>
      <c r="AL1161" s="74" t="n">
        <f aca="false">IF(K1161&gt;0,AL1160+1,0)</f>
        <v>0</v>
      </c>
      <c r="AM1161" s="74" t="n">
        <f aca="false">IF(K1161&lt;=0,AM1160+1,0)</f>
        <v>1</v>
      </c>
    </row>
    <row r="1162" customFormat="false" ht="15" hidden="false" customHeight="false" outlineLevel="0" collapsed="false">
      <c r="A1162" s="61" t="n">
        <v>1161</v>
      </c>
      <c r="B1162" s="62" t="n">
        <v>44677.5430555556</v>
      </c>
      <c r="C1162" s="63" t="n">
        <f aca="false">YEAR(B1162)</f>
        <v>2022</v>
      </c>
      <c r="D1162" s="32" t="s">
        <v>276</v>
      </c>
      <c r="E1162" s="64" t="n">
        <v>17084.35</v>
      </c>
      <c r="F1162" s="65" t="n">
        <v>-0.0075</v>
      </c>
      <c r="G1162" s="66" t="n">
        <v>-128.132625</v>
      </c>
      <c r="H1162" s="67" t="n">
        <f aca="false">E1162+IF(D1162="Long",1,-1)*G1162</f>
        <v>17212.482625</v>
      </c>
      <c r="I1162" s="68" t="n">
        <f aca="false">Assumptions!$B$58</f>
        <v>5.35750011455817</v>
      </c>
      <c r="J1162" s="68" t="n">
        <f aca="false">INDEX(Yearly!$T$5:$T$22,MATCH(C1162,Yearly!$A$5:$A$22,0))</f>
        <v>0.568938065262814</v>
      </c>
      <c r="K1162" s="68" t="n">
        <f aca="false">G1162-I1162-J1162</f>
        <v>-134.059063179821</v>
      </c>
      <c r="L1162" s="69" t="n">
        <f aca="false">(I1162+J1162)/Assumptions!$B$8</f>
        <v>0.000261318896149115</v>
      </c>
      <c r="M1162" s="70" t="n">
        <f aca="false">F1162-L1162</f>
        <v>-0.00776131889614912</v>
      </c>
      <c r="N1162" s="71" t="n">
        <f aca="false">G1162*Assumptions!$B$7</f>
        <v>-1007763.095625</v>
      </c>
      <c r="O1162" s="71" t="n">
        <f aca="false">K1162*Assumptions!$B$7</f>
        <v>-1054374.53190929</v>
      </c>
      <c r="P1162" s="68" t="n">
        <f aca="false">P1161+G1162</f>
        <v>28762.17387</v>
      </c>
      <c r="Q1162" s="68" t="n">
        <f aca="false">MAX(Q1161,P1162)</f>
        <v>29279.046355</v>
      </c>
      <c r="R1162" s="68" t="n">
        <f aca="false">Q1162-P1162</f>
        <v>516.872484999993</v>
      </c>
      <c r="S1162" s="68" t="n">
        <f aca="false">S1161+K1162</f>
        <v>21691.221948892</v>
      </c>
      <c r="T1162" s="68" t="n">
        <f aca="false">MAX(T1161,S1162)</f>
        <v>22261.4323775104</v>
      </c>
      <c r="U1162" s="68" t="n">
        <f aca="false">T1162-S1162</f>
        <v>570.210428618386</v>
      </c>
      <c r="V1162" s="70" t="n">
        <f aca="false">V1161+F1162</f>
        <v>3.60530000000001</v>
      </c>
      <c r="W1162" s="70" t="n">
        <f aca="false">MAX(W1161,V1162)</f>
        <v>3.63500000000001</v>
      </c>
      <c r="X1162" s="70" t="n">
        <f aca="false">W1162-V1162</f>
        <v>0.0296999999999996</v>
      </c>
      <c r="Y1162" s="70" t="n">
        <f aca="false">Y1161+M1162</f>
        <v>3.29351519862657</v>
      </c>
      <c r="Z1162" s="70" t="n">
        <f aca="false">MAX(Z1161,Y1162)</f>
        <v>3.32556706869191</v>
      </c>
      <c r="AA1162" s="70" t="n">
        <f aca="false">Z1162-Y1162</f>
        <v>0.0320518700653416</v>
      </c>
      <c r="AB1162" s="72" t="n">
        <f aca="false">AB1161*(1+F1162)</f>
        <v>30.5518859767124</v>
      </c>
      <c r="AC1162" s="73" t="n">
        <f aca="false">MAX(AC1161,AB1162)</f>
        <v>31.476288355417</v>
      </c>
      <c r="AD1162" s="70" t="n">
        <f aca="false">1-AB1162/AC1162</f>
        <v>0.0293682142019591</v>
      </c>
      <c r="AE1162" s="73" t="n">
        <f aca="false">AE1161*(1+M1162)</f>
        <v>22.3871433263473</v>
      </c>
      <c r="AF1162" s="73" t="n">
        <f aca="false">MAX(AF1161,AE1162)</f>
        <v>23.1190031513517</v>
      </c>
      <c r="AG1162" s="70" t="n">
        <f aca="false">1-AE1162/AF1162</f>
        <v>0.031656201619646</v>
      </c>
      <c r="AH1162" s="74" t="n">
        <f aca="false">IF(R1162&gt;0,AH1161+1,0)</f>
        <v>9</v>
      </c>
      <c r="AI1162" s="74" t="n">
        <f aca="false">IF(U1162&gt;0,AI1161+1,0)</f>
        <v>9</v>
      </c>
      <c r="AJ1162" s="74" t="n">
        <f aca="false">IF(G1162&gt;0,AJ1161+1,0)</f>
        <v>0</v>
      </c>
      <c r="AK1162" s="74" t="n">
        <f aca="false">IF(G1162&lt;=0,AK1161+1,0)</f>
        <v>2</v>
      </c>
      <c r="AL1162" s="74" t="n">
        <f aca="false">IF(K1162&gt;0,AL1161+1,0)</f>
        <v>0</v>
      </c>
      <c r="AM1162" s="74" t="n">
        <f aca="false">IF(K1162&lt;=0,AM1161+1,0)</f>
        <v>2</v>
      </c>
    </row>
    <row r="1163" customFormat="false" ht="15" hidden="false" customHeight="false" outlineLevel="0" collapsed="false">
      <c r="A1163" s="61" t="n">
        <v>1162</v>
      </c>
      <c r="B1163" s="62" t="n">
        <v>44677.6354166667</v>
      </c>
      <c r="C1163" s="63" t="n">
        <f aca="false">YEAR(B1163)</f>
        <v>2022</v>
      </c>
      <c r="D1163" s="32" t="s">
        <v>277</v>
      </c>
      <c r="E1163" s="64" t="n">
        <v>17211.95</v>
      </c>
      <c r="F1163" s="65" t="n">
        <v>-0.0083</v>
      </c>
      <c r="G1163" s="66" t="n">
        <v>-142.859185</v>
      </c>
      <c r="H1163" s="67" t="n">
        <f aca="false">E1163+IF(D1163="Long",1,-1)*G1163</f>
        <v>17069.090815</v>
      </c>
      <c r="I1163" s="68" t="n">
        <f aca="false">Assumptions!$B$58</f>
        <v>5.35750011455817</v>
      </c>
      <c r="J1163" s="68" t="n">
        <f aca="false">INDEX(Yearly!$T$5:$T$22,MATCH(C1163,Yearly!$A$5:$A$22,0))</f>
        <v>0.568938065262814</v>
      </c>
      <c r="K1163" s="68" t="n">
        <f aca="false">G1163-I1163-J1163</f>
        <v>-148.785623179821</v>
      </c>
      <c r="L1163" s="69" t="n">
        <f aca="false">(I1163+J1163)/Assumptions!$B$8</f>
        <v>0.000261318896149115</v>
      </c>
      <c r="M1163" s="70" t="n">
        <f aca="false">F1163-L1163</f>
        <v>-0.00856131889614912</v>
      </c>
      <c r="N1163" s="71" t="n">
        <f aca="false">G1163*Assumptions!$B$7</f>
        <v>-1123587.490025</v>
      </c>
      <c r="O1163" s="71" t="n">
        <f aca="false">K1163*Assumptions!$B$7</f>
        <v>-1170198.92630929</v>
      </c>
      <c r="P1163" s="68" t="n">
        <f aca="false">P1162+G1163</f>
        <v>28619.314685</v>
      </c>
      <c r="Q1163" s="68" t="n">
        <f aca="false">MAX(Q1162,P1163)</f>
        <v>29279.046355</v>
      </c>
      <c r="R1163" s="68" t="n">
        <f aca="false">Q1163-P1163</f>
        <v>659.731669999994</v>
      </c>
      <c r="S1163" s="68" t="n">
        <f aca="false">S1162+K1163</f>
        <v>21542.4363257122</v>
      </c>
      <c r="T1163" s="68" t="n">
        <f aca="false">MAX(T1162,S1163)</f>
        <v>22261.4323775104</v>
      </c>
      <c r="U1163" s="68" t="n">
        <f aca="false">T1163-S1163</f>
        <v>718.996051798207</v>
      </c>
      <c r="V1163" s="70" t="n">
        <f aca="false">V1162+F1163</f>
        <v>3.59700000000001</v>
      </c>
      <c r="W1163" s="70" t="n">
        <f aca="false">MAX(W1162,V1163)</f>
        <v>3.63500000000001</v>
      </c>
      <c r="X1163" s="70" t="n">
        <f aca="false">W1163-V1163</f>
        <v>0.0379999999999998</v>
      </c>
      <c r="Y1163" s="70" t="n">
        <f aca="false">Y1162+M1163</f>
        <v>3.28495387973042</v>
      </c>
      <c r="Z1163" s="70" t="n">
        <f aca="false">MAX(Z1162,Y1163)</f>
        <v>3.32556706869191</v>
      </c>
      <c r="AA1163" s="70" t="n">
        <f aca="false">Z1163-Y1163</f>
        <v>0.0406131889614909</v>
      </c>
      <c r="AB1163" s="72" t="n">
        <f aca="false">AB1162*(1+F1163)</f>
        <v>30.2983053231057</v>
      </c>
      <c r="AC1163" s="73" t="n">
        <f aca="false">MAX(AC1162,AB1163)</f>
        <v>31.476288355417</v>
      </c>
      <c r="AD1163" s="70" t="n">
        <f aca="false">1-AB1163/AC1163</f>
        <v>0.0374244580240828</v>
      </c>
      <c r="AE1163" s="73" t="n">
        <f aca="false">AE1162*(1+M1163)</f>
        <v>22.1954798531567</v>
      </c>
      <c r="AF1163" s="73" t="n">
        <f aca="false">MAX(AF1162,AE1163)</f>
        <v>23.1190031513517</v>
      </c>
      <c r="AG1163" s="70" t="n">
        <f aca="false">1-AE1163/AF1163</f>
        <v>0.0399465016786884</v>
      </c>
      <c r="AH1163" s="74" t="n">
        <f aca="false">IF(R1163&gt;0,AH1162+1,0)</f>
        <v>10</v>
      </c>
      <c r="AI1163" s="74" t="n">
        <f aca="false">IF(U1163&gt;0,AI1162+1,0)</f>
        <v>10</v>
      </c>
      <c r="AJ1163" s="74" t="n">
        <f aca="false">IF(G1163&gt;0,AJ1162+1,0)</f>
        <v>0</v>
      </c>
      <c r="AK1163" s="74" t="n">
        <f aca="false">IF(G1163&lt;=0,AK1162+1,0)</f>
        <v>3</v>
      </c>
      <c r="AL1163" s="74" t="n">
        <f aca="false">IF(K1163&gt;0,AL1162+1,0)</f>
        <v>0</v>
      </c>
      <c r="AM1163" s="74" t="n">
        <f aca="false">IF(K1163&lt;=0,AM1162+1,0)</f>
        <v>3</v>
      </c>
    </row>
    <row r="1164" customFormat="false" ht="15" hidden="false" customHeight="false" outlineLevel="0" collapsed="false">
      <c r="A1164" s="61" t="n">
        <v>1163</v>
      </c>
      <c r="B1164" s="62" t="n">
        <v>44678.40625</v>
      </c>
      <c r="C1164" s="63" t="n">
        <f aca="false">YEAR(B1164)</f>
        <v>2022</v>
      </c>
      <c r="D1164" s="32" t="s">
        <v>276</v>
      </c>
      <c r="E1164" s="64" t="n">
        <v>17069.45</v>
      </c>
      <c r="F1164" s="65" t="n">
        <v>-0.0024</v>
      </c>
      <c r="G1164" s="66" t="n">
        <v>-40.96668</v>
      </c>
      <c r="H1164" s="67" t="n">
        <f aca="false">E1164+IF(D1164="Long",1,-1)*G1164</f>
        <v>17110.41668</v>
      </c>
      <c r="I1164" s="68" t="n">
        <f aca="false">Assumptions!$B$58</f>
        <v>5.35750011455817</v>
      </c>
      <c r="J1164" s="68" t="n">
        <f aca="false">INDEX(Yearly!$T$5:$T$22,MATCH(C1164,Yearly!$A$5:$A$22,0))</f>
        <v>0.568938065262814</v>
      </c>
      <c r="K1164" s="68" t="n">
        <f aca="false">G1164-I1164-J1164</f>
        <v>-46.893118179821</v>
      </c>
      <c r="L1164" s="69" t="n">
        <f aca="false">(I1164+J1164)/Assumptions!$B$8</f>
        <v>0.000261318896149115</v>
      </c>
      <c r="M1164" s="70" t="n">
        <f aca="false">F1164-L1164</f>
        <v>-0.00266131889614912</v>
      </c>
      <c r="N1164" s="71" t="n">
        <f aca="false">G1164*Assumptions!$B$7</f>
        <v>-322202.9382</v>
      </c>
      <c r="O1164" s="71" t="n">
        <f aca="false">K1164*Assumptions!$B$7</f>
        <v>-368814.374484292</v>
      </c>
      <c r="P1164" s="68" t="n">
        <f aca="false">P1163+G1164</f>
        <v>28578.348005</v>
      </c>
      <c r="Q1164" s="68" t="n">
        <f aca="false">MAX(Q1163,P1164)</f>
        <v>29279.046355</v>
      </c>
      <c r="R1164" s="68" t="n">
        <f aca="false">Q1164-P1164</f>
        <v>700.698349999995</v>
      </c>
      <c r="S1164" s="68" t="n">
        <f aca="false">S1163+K1164</f>
        <v>21495.5432075324</v>
      </c>
      <c r="T1164" s="68" t="n">
        <f aca="false">MAX(T1163,S1164)</f>
        <v>22261.4323775104</v>
      </c>
      <c r="U1164" s="68" t="n">
        <f aca="false">T1164-S1164</f>
        <v>765.889169978029</v>
      </c>
      <c r="V1164" s="70" t="n">
        <f aca="false">V1163+F1164</f>
        <v>3.59460000000001</v>
      </c>
      <c r="W1164" s="70" t="n">
        <f aca="false">MAX(W1163,V1164)</f>
        <v>3.63500000000001</v>
      </c>
      <c r="X1164" s="70" t="n">
        <f aca="false">W1164-V1164</f>
        <v>0.0404</v>
      </c>
      <c r="Y1164" s="70" t="n">
        <f aca="false">Y1163+M1164</f>
        <v>3.28229256083427</v>
      </c>
      <c r="Z1164" s="70" t="n">
        <f aca="false">MAX(Z1163,Y1164)</f>
        <v>3.32556706869191</v>
      </c>
      <c r="AA1164" s="70" t="n">
        <f aca="false">Z1164-Y1164</f>
        <v>0.0432745078576402</v>
      </c>
      <c r="AB1164" s="72" t="n">
        <f aca="false">AB1163*(1+F1164)</f>
        <v>30.2255893903303</v>
      </c>
      <c r="AC1164" s="73" t="n">
        <f aca="false">MAX(AC1163,AB1164)</f>
        <v>31.476288355417</v>
      </c>
      <c r="AD1164" s="70" t="n">
        <f aca="false">1-AB1164/AC1164</f>
        <v>0.0397346393248249</v>
      </c>
      <c r="AE1164" s="73" t="n">
        <f aca="false">AE1163*(1+M1164)</f>
        <v>22.1364106032144</v>
      </c>
      <c r="AF1164" s="73" t="n">
        <f aca="false">MAX(AF1163,AE1164)</f>
        <v>23.1190031513517</v>
      </c>
      <c r="AG1164" s="70" t="n">
        <f aca="false">1-AE1164/AF1164</f>
        <v>0.042501510195085</v>
      </c>
      <c r="AH1164" s="74" t="n">
        <f aca="false">IF(R1164&gt;0,AH1163+1,0)</f>
        <v>11</v>
      </c>
      <c r="AI1164" s="74" t="n">
        <f aca="false">IF(U1164&gt;0,AI1163+1,0)</f>
        <v>11</v>
      </c>
      <c r="AJ1164" s="74" t="n">
        <f aca="false">IF(G1164&gt;0,AJ1163+1,0)</f>
        <v>0</v>
      </c>
      <c r="AK1164" s="74" t="n">
        <f aca="false">IF(G1164&lt;=0,AK1163+1,0)</f>
        <v>4</v>
      </c>
      <c r="AL1164" s="74" t="n">
        <f aca="false">IF(K1164&gt;0,AL1163+1,0)</f>
        <v>0</v>
      </c>
      <c r="AM1164" s="74" t="n">
        <f aca="false">IF(K1164&lt;=0,AM1163+1,0)</f>
        <v>4</v>
      </c>
    </row>
    <row r="1165" customFormat="false" ht="15" hidden="false" customHeight="false" outlineLevel="0" collapsed="false">
      <c r="A1165" s="61" t="n">
        <v>1164</v>
      </c>
      <c r="B1165" s="62" t="n">
        <v>44679.40625</v>
      </c>
      <c r="C1165" s="63" t="n">
        <f aca="false">YEAR(B1165)</f>
        <v>2022</v>
      </c>
      <c r="D1165" s="32" t="s">
        <v>277</v>
      </c>
      <c r="E1165" s="64" t="n">
        <v>17110.05</v>
      </c>
      <c r="F1165" s="65" t="n">
        <v>-0.0022</v>
      </c>
      <c r="G1165" s="66" t="n">
        <v>-37.64211</v>
      </c>
      <c r="H1165" s="67" t="n">
        <f aca="false">E1165+IF(D1165="Long",1,-1)*G1165</f>
        <v>17072.40789</v>
      </c>
      <c r="I1165" s="68" t="n">
        <f aca="false">Assumptions!$B$58</f>
        <v>5.35750011455817</v>
      </c>
      <c r="J1165" s="68" t="n">
        <f aca="false">INDEX(Yearly!$T$5:$T$22,MATCH(C1165,Yearly!$A$5:$A$22,0))</f>
        <v>0.568938065262814</v>
      </c>
      <c r="K1165" s="68" t="n">
        <f aca="false">G1165-I1165-J1165</f>
        <v>-43.568548179821</v>
      </c>
      <c r="L1165" s="69" t="n">
        <f aca="false">(I1165+J1165)/Assumptions!$B$8</f>
        <v>0.000261318896149115</v>
      </c>
      <c r="M1165" s="70" t="n">
        <f aca="false">F1165-L1165</f>
        <v>-0.00246131889614912</v>
      </c>
      <c r="N1165" s="71" t="n">
        <f aca="false">G1165*Assumptions!$B$7</f>
        <v>-296055.19515</v>
      </c>
      <c r="O1165" s="71" t="n">
        <f aca="false">K1165*Assumptions!$B$7</f>
        <v>-342666.631434292</v>
      </c>
      <c r="P1165" s="68" t="n">
        <f aca="false">P1164+G1165</f>
        <v>28540.705895</v>
      </c>
      <c r="Q1165" s="68" t="n">
        <f aca="false">MAX(Q1164,P1165)</f>
        <v>29279.046355</v>
      </c>
      <c r="R1165" s="68" t="n">
        <f aca="false">Q1165-P1165</f>
        <v>738.340459999996</v>
      </c>
      <c r="S1165" s="68" t="n">
        <f aca="false">S1164+K1165</f>
        <v>21451.9746593525</v>
      </c>
      <c r="T1165" s="68" t="n">
        <f aca="false">MAX(T1164,S1165)</f>
        <v>22261.4323775104</v>
      </c>
      <c r="U1165" s="68" t="n">
        <f aca="false">T1165-S1165</f>
        <v>809.45771815785</v>
      </c>
      <c r="V1165" s="70" t="n">
        <f aca="false">V1164+F1165</f>
        <v>3.59240000000001</v>
      </c>
      <c r="W1165" s="70" t="n">
        <f aca="false">MAX(W1164,V1165)</f>
        <v>3.63500000000001</v>
      </c>
      <c r="X1165" s="70" t="n">
        <f aca="false">W1165-V1165</f>
        <v>0.0426000000000002</v>
      </c>
      <c r="Y1165" s="70" t="n">
        <f aca="false">Y1164+M1165</f>
        <v>3.27983124193812</v>
      </c>
      <c r="Z1165" s="70" t="n">
        <f aca="false">MAX(Z1164,Y1165)</f>
        <v>3.32556706869191</v>
      </c>
      <c r="AA1165" s="70" t="n">
        <f aca="false">Z1165-Y1165</f>
        <v>0.0457358267537895</v>
      </c>
      <c r="AB1165" s="72" t="n">
        <f aca="false">AB1164*(1+F1165)</f>
        <v>30.1590930936716</v>
      </c>
      <c r="AC1165" s="73" t="n">
        <f aca="false">MAX(AC1164,AB1165)</f>
        <v>31.476288355417</v>
      </c>
      <c r="AD1165" s="70" t="n">
        <f aca="false">1-AB1165/AC1165</f>
        <v>0.0418472231183104</v>
      </c>
      <c r="AE1165" s="73" t="n">
        <f aca="false">AE1164*(1+M1165)</f>
        <v>22.0819258375037</v>
      </c>
      <c r="AF1165" s="73" t="n">
        <f aca="false">MAX(AF1164,AE1165)</f>
        <v>23.1190031513517</v>
      </c>
      <c r="AG1165" s="70" t="n">
        <f aca="false">1-AE1165/AF1165</f>
        <v>0.044858219321076</v>
      </c>
      <c r="AH1165" s="74" t="n">
        <f aca="false">IF(R1165&gt;0,AH1164+1,0)</f>
        <v>12</v>
      </c>
      <c r="AI1165" s="74" t="n">
        <f aca="false">IF(U1165&gt;0,AI1164+1,0)</f>
        <v>12</v>
      </c>
      <c r="AJ1165" s="74" t="n">
        <f aca="false">IF(G1165&gt;0,AJ1164+1,0)</f>
        <v>0</v>
      </c>
      <c r="AK1165" s="74" t="n">
        <f aca="false">IF(G1165&lt;=0,AK1164+1,0)</f>
        <v>5</v>
      </c>
      <c r="AL1165" s="74" t="n">
        <f aca="false">IF(K1165&gt;0,AL1164+1,0)</f>
        <v>0</v>
      </c>
      <c r="AM1165" s="74" t="n">
        <f aca="false">IF(K1165&lt;=0,AM1164+1,0)</f>
        <v>5</v>
      </c>
    </row>
    <row r="1166" customFormat="false" ht="15" hidden="false" customHeight="false" outlineLevel="0" collapsed="false">
      <c r="A1166" s="61" t="n">
        <v>1165</v>
      </c>
      <c r="B1166" s="62" t="n">
        <v>44680.6354166667</v>
      </c>
      <c r="C1166" s="63" t="n">
        <f aca="false">YEAR(B1166)</f>
        <v>2022</v>
      </c>
      <c r="D1166" s="32" t="s">
        <v>276</v>
      </c>
      <c r="E1166" s="64" t="n">
        <v>17072.05</v>
      </c>
      <c r="F1166" s="65" t="n">
        <v>0.0586</v>
      </c>
      <c r="G1166" s="66" t="n">
        <v>1000.42213</v>
      </c>
      <c r="H1166" s="67" t="n">
        <f aca="false">E1166+IF(D1166="Long",1,-1)*G1166</f>
        <v>16071.62787</v>
      </c>
      <c r="I1166" s="68" t="n">
        <f aca="false">Assumptions!$B$58</f>
        <v>5.35750011455817</v>
      </c>
      <c r="J1166" s="68" t="n">
        <f aca="false">INDEX(Yearly!$T$5:$T$22,MATCH(C1166,Yearly!$A$5:$A$22,0))</f>
        <v>0.568938065262814</v>
      </c>
      <c r="K1166" s="68" t="n">
        <f aca="false">G1166-I1166-J1166</f>
        <v>994.495691820179</v>
      </c>
      <c r="L1166" s="69" t="n">
        <f aca="false">(I1166+J1166)/Assumptions!$B$8</f>
        <v>0.000261318896149115</v>
      </c>
      <c r="M1166" s="70" t="n">
        <f aca="false">F1166-L1166</f>
        <v>0.0583386811038509</v>
      </c>
      <c r="N1166" s="71" t="n">
        <f aca="false">G1166*Assumptions!$B$7</f>
        <v>7868320.05245</v>
      </c>
      <c r="O1166" s="71" t="n">
        <f aca="false">K1166*Assumptions!$B$7</f>
        <v>7821708.61616571</v>
      </c>
      <c r="P1166" s="68" t="n">
        <f aca="false">P1165+G1166</f>
        <v>29541.128025</v>
      </c>
      <c r="Q1166" s="68" t="n">
        <f aca="false">MAX(Q1165,P1166)</f>
        <v>29541.128025</v>
      </c>
      <c r="R1166" s="68" t="n">
        <f aca="false">Q1166-P1166</f>
        <v>0</v>
      </c>
      <c r="S1166" s="68" t="n">
        <f aca="false">S1165+K1166</f>
        <v>22446.4703511727</v>
      </c>
      <c r="T1166" s="68" t="n">
        <f aca="false">MAX(T1165,S1166)</f>
        <v>22446.4703511727</v>
      </c>
      <c r="U1166" s="68" t="n">
        <f aca="false">T1166-S1166</f>
        <v>0</v>
      </c>
      <c r="V1166" s="70" t="n">
        <f aca="false">V1165+F1166</f>
        <v>3.65100000000001</v>
      </c>
      <c r="W1166" s="70" t="n">
        <f aca="false">MAX(W1165,V1166)</f>
        <v>3.65100000000001</v>
      </c>
      <c r="X1166" s="70" t="n">
        <f aca="false">W1166-V1166</f>
        <v>0</v>
      </c>
      <c r="Y1166" s="70" t="n">
        <f aca="false">Y1165+M1166</f>
        <v>3.33816992304197</v>
      </c>
      <c r="Z1166" s="70" t="n">
        <f aca="false">MAX(Z1165,Y1166)</f>
        <v>3.33816992304197</v>
      </c>
      <c r="AA1166" s="70" t="n">
        <f aca="false">Z1166-Y1166</f>
        <v>0</v>
      </c>
      <c r="AB1166" s="72" t="n">
        <f aca="false">AB1165*(1+F1166)</f>
        <v>31.9264159489607</v>
      </c>
      <c r="AC1166" s="73" t="n">
        <f aca="false">MAX(AC1165,AB1166)</f>
        <v>31.9264159489607</v>
      </c>
      <c r="AD1166" s="70" t="n">
        <f aca="false">1-AB1166/AC1166</f>
        <v>0</v>
      </c>
      <c r="AE1166" s="73" t="n">
        <f aca="false">AE1165*(1+M1166)</f>
        <v>23.3701562670968</v>
      </c>
      <c r="AF1166" s="73" t="n">
        <f aca="false">MAX(AF1165,AE1166)</f>
        <v>23.3701562670968</v>
      </c>
      <c r="AG1166" s="70" t="n">
        <f aca="false">1-AE1166/AF1166</f>
        <v>0</v>
      </c>
      <c r="AH1166" s="74" t="n">
        <f aca="false">IF(R1166&gt;0,AH1165+1,0)</f>
        <v>0</v>
      </c>
      <c r="AI1166" s="74" t="n">
        <f aca="false">IF(U1166&gt;0,AI1165+1,0)</f>
        <v>0</v>
      </c>
      <c r="AJ1166" s="74" t="n">
        <f aca="false">IF(G1166&gt;0,AJ1165+1,0)</f>
        <v>1</v>
      </c>
      <c r="AK1166" s="74" t="n">
        <f aca="false">IF(G1166&lt;=0,AK1165+1,0)</f>
        <v>0</v>
      </c>
      <c r="AL1166" s="74" t="n">
        <f aca="false">IF(K1166&gt;0,AL1165+1,0)</f>
        <v>1</v>
      </c>
      <c r="AM1166" s="74" t="n">
        <f aca="false">IF(K1166&lt;=0,AM1165+1,0)</f>
        <v>0</v>
      </c>
    </row>
    <row r="1167" customFormat="false" ht="15" hidden="false" customHeight="false" outlineLevel="0" collapsed="false">
      <c r="A1167" s="61" t="n">
        <v>1166</v>
      </c>
      <c r="B1167" s="62" t="n">
        <v>44698.4479166667</v>
      </c>
      <c r="C1167" s="63" t="n">
        <f aca="false">YEAR(B1167)</f>
        <v>2022</v>
      </c>
      <c r="D1167" s="32" t="s">
        <v>277</v>
      </c>
      <c r="E1167" s="64" t="n">
        <v>16071.4</v>
      </c>
      <c r="F1167" s="65" t="n">
        <v>-0.0094</v>
      </c>
      <c r="G1167" s="66" t="n">
        <v>-151.07116</v>
      </c>
      <c r="H1167" s="67" t="n">
        <f aca="false">E1167+IF(D1167="Long",1,-1)*G1167</f>
        <v>15920.32884</v>
      </c>
      <c r="I1167" s="68" t="n">
        <f aca="false">Assumptions!$B$58</f>
        <v>5.35750011455817</v>
      </c>
      <c r="J1167" s="68" t="n">
        <f aca="false">INDEX(Yearly!$T$5:$T$22,MATCH(C1167,Yearly!$A$5:$A$22,0))</f>
        <v>0.568938065262814</v>
      </c>
      <c r="K1167" s="68" t="n">
        <f aca="false">G1167-I1167-J1167</f>
        <v>-156.997598179821</v>
      </c>
      <c r="L1167" s="69" t="n">
        <f aca="false">(I1167+J1167)/Assumptions!$B$8</f>
        <v>0.000261318896149115</v>
      </c>
      <c r="M1167" s="70" t="n">
        <f aca="false">F1167-L1167</f>
        <v>-0.00966131889614911</v>
      </c>
      <c r="N1167" s="71" t="n">
        <f aca="false">G1167*Assumptions!$B$7</f>
        <v>-1188174.6734</v>
      </c>
      <c r="O1167" s="71" t="n">
        <f aca="false">K1167*Assumptions!$B$7</f>
        <v>-1234786.10968429</v>
      </c>
      <c r="P1167" s="68" t="n">
        <f aca="false">P1166+G1167</f>
        <v>29390.056865</v>
      </c>
      <c r="Q1167" s="68" t="n">
        <f aca="false">MAX(Q1166,P1167)</f>
        <v>29541.128025</v>
      </c>
      <c r="R1167" s="68" t="n">
        <f aca="false">Q1167-P1167</f>
        <v>151.07116</v>
      </c>
      <c r="S1167" s="68" t="n">
        <f aca="false">S1166+K1167</f>
        <v>22289.4727529929</v>
      </c>
      <c r="T1167" s="68" t="n">
        <f aca="false">MAX(T1166,S1167)</f>
        <v>22446.4703511727</v>
      </c>
      <c r="U1167" s="68" t="n">
        <f aca="false">T1167-S1167</f>
        <v>156.99759817982</v>
      </c>
      <c r="V1167" s="70" t="n">
        <f aca="false">V1166+F1167</f>
        <v>3.64160000000001</v>
      </c>
      <c r="W1167" s="70" t="n">
        <f aca="false">MAX(W1166,V1167)</f>
        <v>3.65100000000001</v>
      </c>
      <c r="X1167" s="70" t="n">
        <f aca="false">W1167-V1167</f>
        <v>0.00939999999999985</v>
      </c>
      <c r="Y1167" s="70" t="n">
        <f aca="false">Y1166+M1167</f>
        <v>3.32850860414582</v>
      </c>
      <c r="Z1167" s="70" t="n">
        <f aca="false">MAX(Z1166,Y1167)</f>
        <v>3.33816992304197</v>
      </c>
      <c r="AA1167" s="70" t="n">
        <f aca="false">Z1167-Y1167</f>
        <v>0.00966131889614896</v>
      </c>
      <c r="AB1167" s="72" t="n">
        <f aca="false">AB1166*(1+F1167)</f>
        <v>31.6263076390405</v>
      </c>
      <c r="AC1167" s="73" t="n">
        <f aca="false">MAX(AC1166,AB1167)</f>
        <v>31.9264159489607</v>
      </c>
      <c r="AD1167" s="70" t="n">
        <f aca="false">1-AB1167/AC1167</f>
        <v>0.00939999999999996</v>
      </c>
      <c r="AE1167" s="73" t="n">
        <f aca="false">AE1166*(1+M1167)</f>
        <v>23.1443697347475</v>
      </c>
      <c r="AF1167" s="73" t="n">
        <f aca="false">MAX(AF1166,AE1167)</f>
        <v>23.3701562670968</v>
      </c>
      <c r="AG1167" s="70" t="n">
        <f aca="false">1-AE1167/AF1167</f>
        <v>0.00966131889614907</v>
      </c>
      <c r="AH1167" s="74" t="n">
        <f aca="false">IF(R1167&gt;0,AH1166+1,0)</f>
        <v>1</v>
      </c>
      <c r="AI1167" s="74" t="n">
        <f aca="false">IF(U1167&gt;0,AI1166+1,0)</f>
        <v>1</v>
      </c>
      <c r="AJ1167" s="74" t="n">
        <f aca="false">IF(G1167&gt;0,AJ1166+1,0)</f>
        <v>0</v>
      </c>
      <c r="AK1167" s="74" t="n">
        <f aca="false">IF(G1167&lt;=0,AK1166+1,0)</f>
        <v>1</v>
      </c>
      <c r="AL1167" s="74" t="n">
        <f aca="false">IF(K1167&gt;0,AL1166+1,0)</f>
        <v>0</v>
      </c>
      <c r="AM1167" s="74" t="n">
        <f aca="false">IF(K1167&lt;=0,AM1166+1,0)</f>
        <v>1</v>
      </c>
    </row>
    <row r="1168" customFormat="false" ht="15" hidden="false" customHeight="false" outlineLevel="0" collapsed="false">
      <c r="A1168" s="61" t="n">
        <v>1167</v>
      </c>
      <c r="B1168" s="62" t="n">
        <v>44700.40625</v>
      </c>
      <c r="C1168" s="63" t="n">
        <f aca="false">YEAR(B1168)</f>
        <v>2022</v>
      </c>
      <c r="D1168" s="32" t="s">
        <v>276</v>
      </c>
      <c r="E1168" s="64" t="n">
        <v>15919.7</v>
      </c>
      <c r="F1168" s="65" t="n">
        <v>-0.0124</v>
      </c>
      <c r="G1168" s="66" t="n">
        <v>-197.40428</v>
      </c>
      <c r="H1168" s="67" t="n">
        <f aca="false">E1168+IF(D1168="Long",1,-1)*G1168</f>
        <v>16117.10428</v>
      </c>
      <c r="I1168" s="68" t="n">
        <f aca="false">Assumptions!$B$58</f>
        <v>5.35750011455817</v>
      </c>
      <c r="J1168" s="68" t="n">
        <f aca="false">INDEX(Yearly!$T$5:$T$22,MATCH(C1168,Yearly!$A$5:$A$22,0))</f>
        <v>0.568938065262814</v>
      </c>
      <c r="K1168" s="68" t="n">
        <f aca="false">G1168-I1168-J1168</f>
        <v>-203.330718179821</v>
      </c>
      <c r="L1168" s="69" t="n">
        <f aca="false">(I1168+J1168)/Assumptions!$B$8</f>
        <v>0.000261318896149115</v>
      </c>
      <c r="M1168" s="70" t="n">
        <f aca="false">F1168-L1168</f>
        <v>-0.0126613188961491</v>
      </c>
      <c r="N1168" s="71" t="n">
        <f aca="false">G1168*Assumptions!$B$7</f>
        <v>-1552584.6622</v>
      </c>
      <c r="O1168" s="71" t="n">
        <f aca="false">K1168*Assumptions!$B$7</f>
        <v>-1599196.09848429</v>
      </c>
      <c r="P1168" s="68" t="n">
        <f aca="false">P1167+G1168</f>
        <v>29192.652585</v>
      </c>
      <c r="Q1168" s="68" t="n">
        <f aca="false">MAX(Q1167,P1168)</f>
        <v>29541.128025</v>
      </c>
      <c r="R1168" s="68" t="n">
        <f aca="false">Q1168-P1168</f>
        <v>348.475439999998</v>
      </c>
      <c r="S1168" s="68" t="n">
        <f aca="false">S1167+K1168</f>
        <v>22086.1420348131</v>
      </c>
      <c r="T1168" s="68" t="n">
        <f aca="false">MAX(T1167,S1168)</f>
        <v>22446.4703511727</v>
      </c>
      <c r="U1168" s="68" t="n">
        <f aca="false">T1168-S1168</f>
        <v>360.328316359643</v>
      </c>
      <c r="V1168" s="70" t="n">
        <f aca="false">V1167+F1168</f>
        <v>3.62920000000001</v>
      </c>
      <c r="W1168" s="70" t="n">
        <f aca="false">MAX(W1167,V1168)</f>
        <v>3.65100000000001</v>
      </c>
      <c r="X1168" s="70" t="n">
        <f aca="false">W1168-V1168</f>
        <v>0.0217999999999998</v>
      </c>
      <c r="Y1168" s="70" t="n">
        <f aca="false">Y1167+M1168</f>
        <v>3.31584728524967</v>
      </c>
      <c r="Z1168" s="70" t="n">
        <f aca="false">MAX(Z1167,Y1168)</f>
        <v>3.33816992304197</v>
      </c>
      <c r="AA1168" s="70" t="n">
        <f aca="false">Z1168-Y1168</f>
        <v>0.022322637792298</v>
      </c>
      <c r="AB1168" s="72" t="n">
        <f aca="false">AB1167*(1+F1168)</f>
        <v>31.2341414243164</v>
      </c>
      <c r="AC1168" s="73" t="n">
        <f aca="false">MAX(AC1167,AB1168)</f>
        <v>31.9264159489607</v>
      </c>
      <c r="AD1168" s="70" t="n">
        <f aca="false">1-AB1168/AC1168</f>
        <v>0.0216834399999999</v>
      </c>
      <c r="AE1168" s="73" t="n">
        <f aca="false">AE1167*(1+M1168)</f>
        <v>22.8513314888855</v>
      </c>
      <c r="AF1168" s="73" t="n">
        <f aca="false">MAX(AF1167,AE1168)</f>
        <v>23.3701562670968</v>
      </c>
      <c r="AG1168" s="70" t="n">
        <f aca="false">1-AE1168/AF1168</f>
        <v>0.0222003127527965</v>
      </c>
      <c r="AH1168" s="74" t="n">
        <f aca="false">IF(R1168&gt;0,AH1167+1,0)</f>
        <v>2</v>
      </c>
      <c r="AI1168" s="74" t="n">
        <f aca="false">IF(U1168&gt;0,AI1167+1,0)</f>
        <v>2</v>
      </c>
      <c r="AJ1168" s="74" t="n">
        <f aca="false">IF(G1168&gt;0,AJ1167+1,0)</f>
        <v>0</v>
      </c>
      <c r="AK1168" s="74" t="n">
        <f aca="false">IF(G1168&lt;=0,AK1167+1,0)</f>
        <v>2</v>
      </c>
      <c r="AL1168" s="74" t="n">
        <f aca="false">IF(K1168&gt;0,AL1167+1,0)</f>
        <v>0</v>
      </c>
      <c r="AM1168" s="74" t="n">
        <f aca="false">IF(K1168&lt;=0,AM1167+1,0)</f>
        <v>2</v>
      </c>
    </row>
    <row r="1169" customFormat="false" ht="15" hidden="false" customHeight="false" outlineLevel="0" collapsed="false">
      <c r="A1169" s="61" t="n">
        <v>1168</v>
      </c>
      <c r="B1169" s="62" t="n">
        <v>44701.40625</v>
      </c>
      <c r="C1169" s="63" t="n">
        <f aca="false">YEAR(B1169)</f>
        <v>2022</v>
      </c>
      <c r="D1169" s="32" t="s">
        <v>277</v>
      </c>
      <c r="E1169" s="64" t="n">
        <v>16116.45</v>
      </c>
      <c r="F1169" s="65" t="n">
        <v>0.002</v>
      </c>
      <c r="G1169" s="66" t="n">
        <v>32.2329</v>
      </c>
      <c r="H1169" s="67" t="n">
        <f aca="false">E1169+IF(D1169="Long",1,-1)*G1169</f>
        <v>16148.6829</v>
      </c>
      <c r="I1169" s="68" t="n">
        <f aca="false">Assumptions!$B$58</f>
        <v>5.35750011455817</v>
      </c>
      <c r="J1169" s="68" t="n">
        <f aca="false">INDEX(Yearly!$T$5:$T$22,MATCH(C1169,Yearly!$A$5:$A$22,0))</f>
        <v>0.568938065262814</v>
      </c>
      <c r="K1169" s="68" t="n">
        <f aca="false">G1169-I1169-J1169</f>
        <v>26.306461820179</v>
      </c>
      <c r="L1169" s="69" t="n">
        <f aca="false">(I1169+J1169)/Assumptions!$B$8</f>
        <v>0.000261318896149115</v>
      </c>
      <c r="M1169" s="70" t="n">
        <f aca="false">F1169-L1169</f>
        <v>0.00173868110385088</v>
      </c>
      <c r="N1169" s="71" t="n">
        <f aca="false">G1169*Assumptions!$B$7</f>
        <v>253511.7585</v>
      </c>
      <c r="O1169" s="71" t="n">
        <f aca="false">K1169*Assumptions!$B$7</f>
        <v>206900.322215708</v>
      </c>
      <c r="P1169" s="68" t="n">
        <f aca="false">P1168+G1169</f>
        <v>29224.885485</v>
      </c>
      <c r="Q1169" s="68" t="n">
        <f aca="false">MAX(Q1168,P1169)</f>
        <v>29541.128025</v>
      </c>
      <c r="R1169" s="68" t="n">
        <f aca="false">Q1169-P1169</f>
        <v>316.242539999999</v>
      </c>
      <c r="S1169" s="68" t="n">
        <f aca="false">S1168+K1169</f>
        <v>22112.4484966333</v>
      </c>
      <c r="T1169" s="68" t="n">
        <f aca="false">MAX(T1168,S1169)</f>
        <v>22446.4703511727</v>
      </c>
      <c r="U1169" s="68" t="n">
        <f aca="false">T1169-S1169</f>
        <v>334.021854539464</v>
      </c>
      <c r="V1169" s="70" t="n">
        <f aca="false">V1168+F1169</f>
        <v>3.63120000000001</v>
      </c>
      <c r="W1169" s="70" t="n">
        <f aca="false">MAX(W1168,V1169)</f>
        <v>3.65100000000001</v>
      </c>
      <c r="X1169" s="70" t="n">
        <f aca="false">W1169-V1169</f>
        <v>0.0198</v>
      </c>
      <c r="Y1169" s="70" t="n">
        <f aca="false">Y1168+M1169</f>
        <v>3.31758596635352</v>
      </c>
      <c r="Z1169" s="70" t="n">
        <f aca="false">MAX(Z1168,Y1169)</f>
        <v>3.33816992304197</v>
      </c>
      <c r="AA1169" s="70" t="n">
        <f aca="false">Z1169-Y1169</f>
        <v>0.0205839566884474</v>
      </c>
      <c r="AB1169" s="72" t="n">
        <f aca="false">AB1168*(1+F1169)</f>
        <v>31.296609707165</v>
      </c>
      <c r="AC1169" s="73" t="n">
        <f aca="false">MAX(AC1168,AB1169)</f>
        <v>31.9264159489607</v>
      </c>
      <c r="AD1169" s="70" t="n">
        <f aca="false">1-AB1169/AC1169</f>
        <v>0.0197268068799998</v>
      </c>
      <c r="AE1169" s="73" t="n">
        <f aca="false">AE1168*(1+M1169)</f>
        <v>22.891062667143</v>
      </c>
      <c r="AF1169" s="73" t="n">
        <f aca="false">MAX(AF1168,AE1169)</f>
        <v>23.3701562670968</v>
      </c>
      <c r="AG1169" s="70" t="n">
        <f aca="false">1-AE1169/AF1169</f>
        <v>0.0205002309132285</v>
      </c>
      <c r="AH1169" s="74" t="n">
        <f aca="false">IF(R1169&gt;0,AH1168+1,0)</f>
        <v>3</v>
      </c>
      <c r="AI1169" s="74" t="n">
        <f aca="false">IF(U1169&gt;0,AI1168+1,0)</f>
        <v>3</v>
      </c>
      <c r="AJ1169" s="74" t="n">
        <f aca="false">IF(G1169&gt;0,AJ1168+1,0)</f>
        <v>1</v>
      </c>
      <c r="AK1169" s="74" t="n">
        <f aca="false">IF(G1169&lt;=0,AK1168+1,0)</f>
        <v>0</v>
      </c>
      <c r="AL1169" s="74" t="n">
        <f aca="false">IF(K1169&gt;0,AL1168+1,0)</f>
        <v>1</v>
      </c>
      <c r="AM1169" s="74" t="n">
        <f aca="false">IF(K1169&lt;=0,AM1168+1,0)</f>
        <v>0</v>
      </c>
    </row>
    <row r="1170" customFormat="false" ht="15" hidden="false" customHeight="false" outlineLevel="0" collapsed="false">
      <c r="A1170" s="61" t="n">
        <v>1169</v>
      </c>
      <c r="B1170" s="62" t="n">
        <v>44705.4270833333</v>
      </c>
      <c r="C1170" s="63" t="n">
        <f aca="false">YEAR(B1170)</f>
        <v>2022</v>
      </c>
      <c r="D1170" s="32" t="s">
        <v>276</v>
      </c>
      <c r="E1170" s="64" t="n">
        <v>16148.8</v>
      </c>
      <c r="F1170" s="65" t="n">
        <v>-0.0035</v>
      </c>
      <c r="G1170" s="66" t="n">
        <v>-56.5208</v>
      </c>
      <c r="H1170" s="67" t="n">
        <f aca="false">E1170+IF(D1170="Long",1,-1)*G1170</f>
        <v>16205.3208</v>
      </c>
      <c r="I1170" s="68" t="n">
        <f aca="false">Assumptions!$B$58</f>
        <v>5.35750011455817</v>
      </c>
      <c r="J1170" s="68" t="n">
        <f aca="false">INDEX(Yearly!$T$5:$T$22,MATCH(C1170,Yearly!$A$5:$A$22,0))</f>
        <v>0.568938065262814</v>
      </c>
      <c r="K1170" s="68" t="n">
        <f aca="false">G1170-I1170-J1170</f>
        <v>-62.447238179821</v>
      </c>
      <c r="L1170" s="69" t="n">
        <f aca="false">(I1170+J1170)/Assumptions!$B$8</f>
        <v>0.000261318896149115</v>
      </c>
      <c r="M1170" s="70" t="n">
        <f aca="false">F1170-L1170</f>
        <v>-0.00376131889614912</v>
      </c>
      <c r="N1170" s="71" t="n">
        <f aca="false">G1170*Assumptions!$B$7</f>
        <v>-444536.092</v>
      </c>
      <c r="O1170" s="71" t="n">
        <f aca="false">K1170*Assumptions!$B$7</f>
        <v>-491147.528284292</v>
      </c>
      <c r="P1170" s="68" t="n">
        <f aca="false">P1169+G1170</f>
        <v>29168.364685</v>
      </c>
      <c r="Q1170" s="68" t="n">
        <f aca="false">MAX(Q1169,P1170)</f>
        <v>29541.128025</v>
      </c>
      <c r="R1170" s="68" t="n">
        <f aca="false">Q1170-P1170</f>
        <v>372.763339999998</v>
      </c>
      <c r="S1170" s="68" t="n">
        <f aca="false">S1169+K1170</f>
        <v>22050.0012584534</v>
      </c>
      <c r="T1170" s="68" t="n">
        <f aca="false">MAX(T1169,S1170)</f>
        <v>22446.4703511727</v>
      </c>
      <c r="U1170" s="68" t="n">
        <f aca="false">T1170-S1170</f>
        <v>396.469092719286</v>
      </c>
      <c r="V1170" s="70" t="n">
        <f aca="false">V1169+F1170</f>
        <v>3.62770000000001</v>
      </c>
      <c r="W1170" s="70" t="n">
        <f aca="false">MAX(W1169,V1170)</f>
        <v>3.65100000000001</v>
      </c>
      <c r="X1170" s="70" t="n">
        <f aca="false">W1170-V1170</f>
        <v>0.0232999999999999</v>
      </c>
      <c r="Y1170" s="70" t="n">
        <f aca="false">Y1169+M1170</f>
        <v>3.31382464745737</v>
      </c>
      <c r="Z1170" s="70" t="n">
        <f aca="false">MAX(Z1169,Y1170)</f>
        <v>3.33816992304197</v>
      </c>
      <c r="AA1170" s="70" t="n">
        <f aca="false">Z1170-Y1170</f>
        <v>0.0243452755845963</v>
      </c>
      <c r="AB1170" s="72" t="n">
        <f aca="false">AB1169*(1+F1170)</f>
        <v>31.1870715731899</v>
      </c>
      <c r="AC1170" s="73" t="n">
        <f aca="false">MAX(AC1169,AB1170)</f>
        <v>31.9264159489607</v>
      </c>
      <c r="AD1170" s="70" t="n">
        <f aca="false">1-AB1170/AC1170</f>
        <v>0.0231577630559198</v>
      </c>
      <c r="AE1170" s="73" t="n">
        <f aca="false">AE1169*(1+M1170)</f>
        <v>22.8049620805802</v>
      </c>
      <c r="AF1170" s="73" t="n">
        <f aca="false">MAX(AF1169,AE1170)</f>
        <v>23.3701562670968</v>
      </c>
      <c r="AG1170" s="70" t="n">
        <f aca="false">1-AE1170/AF1170</f>
        <v>0.0241844419034684</v>
      </c>
      <c r="AH1170" s="74" t="n">
        <f aca="false">IF(R1170&gt;0,AH1169+1,0)</f>
        <v>4</v>
      </c>
      <c r="AI1170" s="74" t="n">
        <f aca="false">IF(U1170&gt;0,AI1169+1,0)</f>
        <v>4</v>
      </c>
      <c r="AJ1170" s="74" t="n">
        <f aca="false">IF(G1170&gt;0,AJ1169+1,0)</f>
        <v>0</v>
      </c>
      <c r="AK1170" s="74" t="n">
        <f aca="false">IF(G1170&lt;=0,AK1169+1,0)</f>
        <v>1</v>
      </c>
      <c r="AL1170" s="74" t="n">
        <f aca="false">IF(K1170&gt;0,AL1169+1,0)</f>
        <v>0</v>
      </c>
      <c r="AM1170" s="74" t="n">
        <f aca="false">IF(K1170&lt;=0,AM1169+1,0)</f>
        <v>1</v>
      </c>
    </row>
    <row r="1171" customFormat="false" ht="15" hidden="false" customHeight="false" outlineLevel="0" collapsed="false">
      <c r="A1171" s="61" t="n">
        <v>1170</v>
      </c>
      <c r="B1171" s="62" t="n">
        <v>44705.5034722222</v>
      </c>
      <c r="C1171" s="63" t="n">
        <f aca="false">YEAR(B1171)</f>
        <v>2022</v>
      </c>
      <c r="D1171" s="32" t="s">
        <v>277</v>
      </c>
      <c r="E1171" s="64" t="n">
        <v>16205.8</v>
      </c>
      <c r="F1171" s="65" t="n">
        <v>-0.0036</v>
      </c>
      <c r="G1171" s="66" t="n">
        <v>-58.34088</v>
      </c>
      <c r="H1171" s="67" t="n">
        <f aca="false">E1171+IF(D1171="Long",1,-1)*G1171</f>
        <v>16147.45912</v>
      </c>
      <c r="I1171" s="68" t="n">
        <f aca="false">Assumptions!$B$58</f>
        <v>5.35750011455817</v>
      </c>
      <c r="J1171" s="68" t="n">
        <f aca="false">INDEX(Yearly!$T$5:$T$22,MATCH(C1171,Yearly!$A$5:$A$22,0))</f>
        <v>0.568938065262814</v>
      </c>
      <c r="K1171" s="68" t="n">
        <f aca="false">G1171-I1171-J1171</f>
        <v>-64.267318179821</v>
      </c>
      <c r="L1171" s="69" t="n">
        <f aca="false">(I1171+J1171)/Assumptions!$B$8</f>
        <v>0.000261318896149115</v>
      </c>
      <c r="M1171" s="70" t="n">
        <f aca="false">F1171-L1171</f>
        <v>-0.00386131889614912</v>
      </c>
      <c r="N1171" s="71" t="n">
        <f aca="false">G1171*Assumptions!$B$7</f>
        <v>-458851.0212</v>
      </c>
      <c r="O1171" s="71" t="n">
        <f aca="false">K1171*Assumptions!$B$7</f>
        <v>-505462.457484292</v>
      </c>
      <c r="P1171" s="68" t="n">
        <f aca="false">P1170+G1171</f>
        <v>29110.023805</v>
      </c>
      <c r="Q1171" s="68" t="n">
        <f aca="false">MAX(Q1170,P1171)</f>
        <v>29541.128025</v>
      </c>
      <c r="R1171" s="68" t="n">
        <f aca="false">Q1171-P1171</f>
        <v>431.104219999997</v>
      </c>
      <c r="S1171" s="68" t="n">
        <f aca="false">S1170+K1171</f>
        <v>21985.7339402736</v>
      </c>
      <c r="T1171" s="68" t="n">
        <f aca="false">MAX(T1170,S1171)</f>
        <v>22446.4703511727</v>
      </c>
      <c r="U1171" s="68" t="n">
        <f aca="false">T1171-S1171</f>
        <v>460.736410899106</v>
      </c>
      <c r="V1171" s="70" t="n">
        <f aca="false">V1170+F1171</f>
        <v>3.62410000000001</v>
      </c>
      <c r="W1171" s="70" t="n">
        <f aca="false">MAX(W1170,V1171)</f>
        <v>3.65100000000001</v>
      </c>
      <c r="X1171" s="70" t="n">
        <f aca="false">W1171-V1171</f>
        <v>0.0268999999999999</v>
      </c>
      <c r="Y1171" s="70" t="n">
        <f aca="false">Y1170+M1171</f>
        <v>3.30996332856122</v>
      </c>
      <c r="Z1171" s="70" t="n">
        <f aca="false">MAX(Z1170,Y1171)</f>
        <v>3.33816992304197</v>
      </c>
      <c r="AA1171" s="70" t="n">
        <f aca="false">Z1171-Y1171</f>
        <v>0.0282065944807455</v>
      </c>
      <c r="AB1171" s="72" t="n">
        <f aca="false">AB1170*(1+F1171)</f>
        <v>31.0747981155265</v>
      </c>
      <c r="AC1171" s="73" t="n">
        <f aca="false">MAX(AC1170,AB1171)</f>
        <v>31.9264159489607</v>
      </c>
      <c r="AD1171" s="70" t="n">
        <f aca="false">1-AB1171/AC1171</f>
        <v>0.0266743951089184</v>
      </c>
      <c r="AE1171" s="73" t="n">
        <f aca="false">AE1170*(1+M1171)</f>
        <v>22.7169048495725</v>
      </c>
      <c r="AF1171" s="73" t="n">
        <f aca="false">MAX(AF1170,AE1171)</f>
        <v>23.3701562670968</v>
      </c>
      <c r="AG1171" s="70" t="n">
        <f aca="false">1-AE1171/AF1171</f>
        <v>0.0279523769571028</v>
      </c>
      <c r="AH1171" s="74" t="n">
        <f aca="false">IF(R1171&gt;0,AH1170+1,0)</f>
        <v>5</v>
      </c>
      <c r="AI1171" s="74" t="n">
        <f aca="false">IF(U1171&gt;0,AI1170+1,0)</f>
        <v>5</v>
      </c>
      <c r="AJ1171" s="74" t="n">
        <f aca="false">IF(G1171&gt;0,AJ1170+1,0)</f>
        <v>0</v>
      </c>
      <c r="AK1171" s="74" t="n">
        <f aca="false">IF(G1171&lt;=0,AK1170+1,0)</f>
        <v>2</v>
      </c>
      <c r="AL1171" s="74" t="n">
        <f aca="false">IF(K1171&gt;0,AL1170+1,0)</f>
        <v>0</v>
      </c>
      <c r="AM1171" s="74" t="n">
        <f aca="false">IF(K1171&lt;=0,AM1170+1,0)</f>
        <v>2</v>
      </c>
    </row>
    <row r="1172" customFormat="false" ht="15" hidden="false" customHeight="false" outlineLevel="0" collapsed="false">
      <c r="A1172" s="61" t="n">
        <v>1171</v>
      </c>
      <c r="B1172" s="62" t="n">
        <v>44705.59375</v>
      </c>
      <c r="C1172" s="63" t="n">
        <f aca="false">YEAR(B1172)</f>
        <v>2022</v>
      </c>
      <c r="D1172" s="32" t="s">
        <v>276</v>
      </c>
      <c r="E1172" s="64" t="n">
        <v>16148.25</v>
      </c>
      <c r="F1172" s="65" t="n">
        <v>-0.001</v>
      </c>
      <c r="G1172" s="66" t="n">
        <v>-16.14825</v>
      </c>
      <c r="H1172" s="67" t="n">
        <f aca="false">E1172+IF(D1172="Long",1,-1)*G1172</f>
        <v>16164.39825</v>
      </c>
      <c r="I1172" s="68" t="n">
        <f aca="false">Assumptions!$B$58</f>
        <v>5.35750011455817</v>
      </c>
      <c r="J1172" s="68" t="n">
        <f aca="false">INDEX(Yearly!$T$5:$T$22,MATCH(C1172,Yearly!$A$5:$A$22,0))</f>
        <v>0.568938065262814</v>
      </c>
      <c r="K1172" s="68" t="n">
        <f aca="false">G1172-I1172-J1172</f>
        <v>-22.074688179821</v>
      </c>
      <c r="L1172" s="69" t="n">
        <f aca="false">(I1172+J1172)/Assumptions!$B$8</f>
        <v>0.000261318896149115</v>
      </c>
      <c r="M1172" s="70" t="n">
        <f aca="false">F1172-L1172</f>
        <v>-0.00126131889614912</v>
      </c>
      <c r="N1172" s="71" t="n">
        <f aca="false">G1172*Assumptions!$B$7</f>
        <v>-127005.98625</v>
      </c>
      <c r="O1172" s="71" t="n">
        <f aca="false">K1172*Assumptions!$B$7</f>
        <v>-173617.422534292</v>
      </c>
      <c r="P1172" s="68" t="n">
        <f aca="false">P1171+G1172</f>
        <v>29093.875555</v>
      </c>
      <c r="Q1172" s="68" t="n">
        <f aca="false">MAX(Q1171,P1172)</f>
        <v>29541.128025</v>
      </c>
      <c r="R1172" s="68" t="n">
        <f aca="false">Q1172-P1172</f>
        <v>447.252469999996</v>
      </c>
      <c r="S1172" s="68" t="n">
        <f aca="false">S1171+K1172</f>
        <v>21963.6592520938</v>
      </c>
      <c r="T1172" s="68" t="n">
        <f aca="false">MAX(T1171,S1172)</f>
        <v>22446.4703511727</v>
      </c>
      <c r="U1172" s="68" t="n">
        <f aca="false">T1172-S1172</f>
        <v>482.811099078928</v>
      </c>
      <c r="V1172" s="70" t="n">
        <f aca="false">V1171+F1172</f>
        <v>3.62310000000001</v>
      </c>
      <c r="W1172" s="70" t="n">
        <f aca="false">MAX(W1171,V1172)</f>
        <v>3.65100000000001</v>
      </c>
      <c r="X1172" s="70" t="n">
        <f aca="false">W1172-V1172</f>
        <v>0.0278999999999998</v>
      </c>
      <c r="Y1172" s="70" t="n">
        <f aca="false">Y1171+M1172</f>
        <v>3.30870200966507</v>
      </c>
      <c r="Z1172" s="70" t="n">
        <f aca="false">MAX(Z1171,Y1172)</f>
        <v>3.33816992304197</v>
      </c>
      <c r="AA1172" s="70" t="n">
        <f aca="false">Z1172-Y1172</f>
        <v>0.0294679133768945</v>
      </c>
      <c r="AB1172" s="72" t="n">
        <f aca="false">AB1171*(1+F1172)</f>
        <v>31.0437233174109</v>
      </c>
      <c r="AC1172" s="73" t="n">
        <f aca="false">MAX(AC1171,AB1172)</f>
        <v>31.9264159489607</v>
      </c>
      <c r="AD1172" s="70" t="n">
        <f aca="false">1-AB1172/AC1172</f>
        <v>0.0276477207138095</v>
      </c>
      <c r="AE1172" s="73" t="n">
        <f aca="false">AE1171*(1+M1172)</f>
        <v>22.6882515882237</v>
      </c>
      <c r="AF1172" s="73" t="n">
        <f aca="false">MAX(AF1171,AE1172)</f>
        <v>23.3701562670968</v>
      </c>
      <c r="AG1172" s="70" t="n">
        <f aca="false">1-AE1172/AF1172</f>
        <v>0.0291784389920037</v>
      </c>
      <c r="AH1172" s="74" t="n">
        <f aca="false">IF(R1172&gt;0,AH1171+1,0)</f>
        <v>6</v>
      </c>
      <c r="AI1172" s="74" t="n">
        <f aca="false">IF(U1172&gt;0,AI1171+1,0)</f>
        <v>6</v>
      </c>
      <c r="AJ1172" s="74" t="n">
        <f aca="false">IF(G1172&gt;0,AJ1171+1,0)</f>
        <v>0</v>
      </c>
      <c r="AK1172" s="74" t="n">
        <f aca="false">IF(G1172&lt;=0,AK1171+1,0)</f>
        <v>3</v>
      </c>
      <c r="AL1172" s="74" t="n">
        <f aca="false">IF(K1172&gt;0,AL1171+1,0)</f>
        <v>0</v>
      </c>
      <c r="AM1172" s="74" t="n">
        <f aca="false">IF(K1172&lt;=0,AM1171+1,0)</f>
        <v>3</v>
      </c>
    </row>
    <row r="1173" customFormat="false" ht="15" hidden="false" customHeight="false" outlineLevel="0" collapsed="false">
      <c r="A1173" s="61" t="n">
        <v>1172</v>
      </c>
      <c r="B1173" s="62" t="n">
        <v>44706.40625</v>
      </c>
      <c r="C1173" s="63" t="n">
        <f aca="false">YEAR(B1173)</f>
        <v>2022</v>
      </c>
      <c r="D1173" s="32" t="s">
        <v>277</v>
      </c>
      <c r="E1173" s="64" t="n">
        <v>16164.1</v>
      </c>
      <c r="F1173" s="65" t="n">
        <v>-0.0018</v>
      </c>
      <c r="G1173" s="66" t="n">
        <v>-29.09538</v>
      </c>
      <c r="H1173" s="67" t="n">
        <f aca="false">E1173+IF(D1173="Long",1,-1)*G1173</f>
        <v>16135.00462</v>
      </c>
      <c r="I1173" s="68" t="n">
        <f aca="false">Assumptions!$B$58</f>
        <v>5.35750011455817</v>
      </c>
      <c r="J1173" s="68" t="n">
        <f aca="false">INDEX(Yearly!$T$5:$T$22,MATCH(C1173,Yearly!$A$5:$A$22,0))</f>
        <v>0.568938065262814</v>
      </c>
      <c r="K1173" s="68" t="n">
        <f aca="false">G1173-I1173-J1173</f>
        <v>-35.021818179821</v>
      </c>
      <c r="L1173" s="69" t="n">
        <f aca="false">(I1173+J1173)/Assumptions!$B$8</f>
        <v>0.000261318896149115</v>
      </c>
      <c r="M1173" s="70" t="n">
        <f aca="false">F1173-L1173</f>
        <v>-0.00206131889614912</v>
      </c>
      <c r="N1173" s="71" t="n">
        <f aca="false">G1173*Assumptions!$B$7</f>
        <v>-228835.1637</v>
      </c>
      <c r="O1173" s="71" t="n">
        <f aca="false">K1173*Assumptions!$B$7</f>
        <v>-275446.599984292</v>
      </c>
      <c r="P1173" s="68" t="n">
        <f aca="false">P1172+G1173</f>
        <v>29064.780175</v>
      </c>
      <c r="Q1173" s="68" t="n">
        <f aca="false">MAX(Q1172,P1173)</f>
        <v>29541.128025</v>
      </c>
      <c r="R1173" s="68" t="n">
        <f aca="false">Q1173-P1173</f>
        <v>476.347849999995</v>
      </c>
      <c r="S1173" s="68" t="n">
        <f aca="false">S1172+K1173</f>
        <v>21928.637433914</v>
      </c>
      <c r="T1173" s="68" t="n">
        <f aca="false">MAX(T1172,S1173)</f>
        <v>22446.4703511727</v>
      </c>
      <c r="U1173" s="68" t="n">
        <f aca="false">T1173-S1173</f>
        <v>517.832917258751</v>
      </c>
      <c r="V1173" s="70" t="n">
        <f aca="false">V1172+F1173</f>
        <v>3.62130000000001</v>
      </c>
      <c r="W1173" s="70" t="n">
        <f aca="false">MAX(W1172,V1173)</f>
        <v>3.65100000000001</v>
      </c>
      <c r="X1173" s="70" t="n">
        <f aca="false">W1173-V1173</f>
        <v>0.0296999999999996</v>
      </c>
      <c r="Y1173" s="70" t="n">
        <f aca="false">Y1172+M1173</f>
        <v>3.30664069076893</v>
      </c>
      <c r="Z1173" s="70" t="n">
        <f aca="false">MAX(Z1172,Y1173)</f>
        <v>3.33816992304197</v>
      </c>
      <c r="AA1173" s="70" t="n">
        <f aca="false">Z1173-Y1173</f>
        <v>0.0315292322730434</v>
      </c>
      <c r="AB1173" s="72" t="n">
        <f aca="false">AB1172*(1+F1173)</f>
        <v>30.9878446154396</v>
      </c>
      <c r="AC1173" s="73" t="n">
        <f aca="false">MAX(AC1172,AB1173)</f>
        <v>31.9264159489607</v>
      </c>
      <c r="AD1173" s="70" t="n">
        <f aca="false">1-AB1173/AC1173</f>
        <v>0.0293979548165247</v>
      </c>
      <c r="AE1173" s="73" t="n">
        <f aca="false">AE1172*(1+M1173)</f>
        <v>22.6414838665043</v>
      </c>
      <c r="AF1173" s="73" t="n">
        <f aca="false">MAX(AF1172,AE1173)</f>
        <v>23.3701562670968</v>
      </c>
      <c r="AG1173" s="70" t="n">
        <f aca="false">1-AE1173/AF1173</f>
        <v>0.0311796118204984</v>
      </c>
      <c r="AH1173" s="74" t="n">
        <f aca="false">IF(R1173&gt;0,AH1172+1,0)</f>
        <v>7</v>
      </c>
      <c r="AI1173" s="74" t="n">
        <f aca="false">IF(U1173&gt;0,AI1172+1,0)</f>
        <v>7</v>
      </c>
      <c r="AJ1173" s="74" t="n">
        <f aca="false">IF(G1173&gt;0,AJ1172+1,0)</f>
        <v>0</v>
      </c>
      <c r="AK1173" s="74" t="n">
        <f aca="false">IF(G1173&lt;=0,AK1172+1,0)</f>
        <v>4</v>
      </c>
      <c r="AL1173" s="74" t="n">
        <f aca="false">IF(K1173&gt;0,AL1172+1,0)</f>
        <v>0</v>
      </c>
      <c r="AM1173" s="74" t="n">
        <f aca="false">IF(K1173&lt;=0,AM1172+1,0)</f>
        <v>4</v>
      </c>
    </row>
    <row r="1174" customFormat="false" ht="15" hidden="false" customHeight="false" outlineLevel="0" collapsed="false">
      <c r="A1174" s="61" t="n">
        <v>1173</v>
      </c>
      <c r="B1174" s="62" t="n">
        <v>44706.4270833333</v>
      </c>
      <c r="C1174" s="63" t="n">
        <f aca="false">YEAR(B1174)</f>
        <v>2022</v>
      </c>
      <c r="D1174" s="32" t="s">
        <v>276</v>
      </c>
      <c r="E1174" s="64" t="n">
        <v>16134.75</v>
      </c>
      <c r="F1174" s="65" t="n">
        <v>-0.0004</v>
      </c>
      <c r="G1174" s="66" t="n">
        <v>-6.4539</v>
      </c>
      <c r="H1174" s="67" t="n">
        <f aca="false">E1174+IF(D1174="Long",1,-1)*G1174</f>
        <v>16141.2039</v>
      </c>
      <c r="I1174" s="68" t="n">
        <f aca="false">Assumptions!$B$58</f>
        <v>5.35750011455817</v>
      </c>
      <c r="J1174" s="68" t="n">
        <f aca="false">INDEX(Yearly!$T$5:$T$22,MATCH(C1174,Yearly!$A$5:$A$22,0))</f>
        <v>0.568938065262814</v>
      </c>
      <c r="K1174" s="68" t="n">
        <f aca="false">G1174-I1174-J1174</f>
        <v>-12.380338179821</v>
      </c>
      <c r="L1174" s="69" t="n">
        <f aca="false">(I1174+J1174)/Assumptions!$B$8</f>
        <v>0.000261318896149115</v>
      </c>
      <c r="M1174" s="70" t="n">
        <f aca="false">F1174-L1174</f>
        <v>-0.000661318896149116</v>
      </c>
      <c r="N1174" s="71" t="n">
        <f aca="false">G1174*Assumptions!$B$7</f>
        <v>-50759.9235</v>
      </c>
      <c r="O1174" s="71" t="n">
        <f aca="false">K1174*Assumptions!$B$7</f>
        <v>-97371.359784292</v>
      </c>
      <c r="P1174" s="68" t="n">
        <f aca="false">P1173+G1174</f>
        <v>29058.326275</v>
      </c>
      <c r="Q1174" s="68" t="n">
        <f aca="false">MAX(Q1173,P1174)</f>
        <v>29541.128025</v>
      </c>
      <c r="R1174" s="68" t="n">
        <f aca="false">Q1174-P1174</f>
        <v>482.801749999995</v>
      </c>
      <c r="S1174" s="68" t="n">
        <f aca="false">S1173+K1174</f>
        <v>21916.2570957341</v>
      </c>
      <c r="T1174" s="68" t="n">
        <f aca="false">MAX(T1173,S1174)</f>
        <v>22446.4703511727</v>
      </c>
      <c r="U1174" s="68" t="n">
        <f aca="false">T1174-S1174</f>
        <v>530.213255438572</v>
      </c>
      <c r="V1174" s="70" t="n">
        <f aca="false">V1173+F1174</f>
        <v>3.62090000000001</v>
      </c>
      <c r="W1174" s="70" t="n">
        <f aca="false">MAX(W1173,V1174)</f>
        <v>3.65100000000001</v>
      </c>
      <c r="X1174" s="70" t="n">
        <f aca="false">W1174-V1174</f>
        <v>0.0300999999999996</v>
      </c>
      <c r="Y1174" s="70" t="n">
        <f aca="false">Y1173+M1174</f>
        <v>3.30597937187278</v>
      </c>
      <c r="Z1174" s="70" t="n">
        <f aca="false">MAX(Z1173,Y1174)</f>
        <v>3.33816992304197</v>
      </c>
      <c r="AA1174" s="70" t="n">
        <f aca="false">Z1174-Y1174</f>
        <v>0.0321905511691925</v>
      </c>
      <c r="AB1174" s="72" t="n">
        <f aca="false">AB1173*(1+F1174)</f>
        <v>30.9754494775934</v>
      </c>
      <c r="AC1174" s="73" t="n">
        <f aca="false">MAX(AC1173,AB1174)</f>
        <v>31.9264159489607</v>
      </c>
      <c r="AD1174" s="70" t="n">
        <f aca="false">1-AB1174/AC1174</f>
        <v>0.0297861956345981</v>
      </c>
      <c r="AE1174" s="73" t="n">
        <f aca="false">AE1173*(1+M1174)</f>
        <v>22.6265106253865</v>
      </c>
      <c r="AF1174" s="73" t="n">
        <f aca="false">MAX(AF1173,AE1174)</f>
        <v>23.3701562670968</v>
      </c>
      <c r="AG1174" s="70" t="n">
        <f aca="false">1-AE1174/AF1174</f>
        <v>0.0318203110501759</v>
      </c>
      <c r="AH1174" s="74" t="n">
        <f aca="false">IF(R1174&gt;0,AH1173+1,0)</f>
        <v>8</v>
      </c>
      <c r="AI1174" s="74" t="n">
        <f aca="false">IF(U1174&gt;0,AI1173+1,0)</f>
        <v>8</v>
      </c>
      <c r="AJ1174" s="74" t="n">
        <f aca="false">IF(G1174&gt;0,AJ1173+1,0)</f>
        <v>0</v>
      </c>
      <c r="AK1174" s="74" t="n">
        <f aca="false">IF(G1174&lt;=0,AK1173+1,0)</f>
        <v>5</v>
      </c>
      <c r="AL1174" s="74" t="n">
        <f aca="false">IF(K1174&gt;0,AL1173+1,0)</f>
        <v>0</v>
      </c>
      <c r="AM1174" s="74" t="n">
        <f aca="false">IF(K1174&lt;=0,AM1173+1,0)</f>
        <v>5</v>
      </c>
    </row>
    <row r="1175" customFormat="false" ht="15" hidden="false" customHeight="false" outlineLevel="0" collapsed="false">
      <c r="A1175" s="61" t="n">
        <v>1174</v>
      </c>
      <c r="B1175" s="62" t="n">
        <v>44707.5729166667</v>
      </c>
      <c r="C1175" s="63" t="n">
        <f aca="false">YEAR(B1175)</f>
        <v>2022</v>
      </c>
      <c r="D1175" s="32" t="s">
        <v>277</v>
      </c>
      <c r="E1175" s="64" t="n">
        <v>16142</v>
      </c>
      <c r="F1175" s="65" t="n">
        <v>0.0189</v>
      </c>
      <c r="G1175" s="66" t="n">
        <v>305.0838</v>
      </c>
      <c r="H1175" s="67" t="n">
        <f aca="false">E1175+IF(D1175="Long",1,-1)*G1175</f>
        <v>16447.0838</v>
      </c>
      <c r="I1175" s="68" t="n">
        <f aca="false">Assumptions!$B$58</f>
        <v>5.35750011455817</v>
      </c>
      <c r="J1175" s="68" t="n">
        <f aca="false">INDEX(Yearly!$T$5:$T$22,MATCH(C1175,Yearly!$A$5:$A$22,0))</f>
        <v>0.568938065262814</v>
      </c>
      <c r="K1175" s="68" t="n">
        <f aca="false">G1175-I1175-J1175</f>
        <v>299.157361820179</v>
      </c>
      <c r="L1175" s="69" t="n">
        <f aca="false">(I1175+J1175)/Assumptions!$B$8</f>
        <v>0.000261318896149115</v>
      </c>
      <c r="M1175" s="70" t="n">
        <f aca="false">F1175-L1175</f>
        <v>0.0186386811038509</v>
      </c>
      <c r="N1175" s="71" t="n">
        <f aca="false">G1175*Assumptions!$B$7</f>
        <v>2399484.087</v>
      </c>
      <c r="O1175" s="71" t="n">
        <f aca="false">K1175*Assumptions!$B$7</f>
        <v>2352872.65071571</v>
      </c>
      <c r="P1175" s="68" t="n">
        <f aca="false">P1174+G1175</f>
        <v>29363.410075</v>
      </c>
      <c r="Q1175" s="68" t="n">
        <f aca="false">MAX(Q1174,P1175)</f>
        <v>29541.128025</v>
      </c>
      <c r="R1175" s="68" t="n">
        <f aca="false">Q1175-P1175</f>
        <v>177.717949999995</v>
      </c>
      <c r="S1175" s="68" t="n">
        <f aca="false">S1174+K1175</f>
        <v>22215.4144575543</v>
      </c>
      <c r="T1175" s="68" t="n">
        <f aca="false">MAX(T1174,S1175)</f>
        <v>22446.4703511727</v>
      </c>
      <c r="U1175" s="68" t="n">
        <f aca="false">T1175-S1175</f>
        <v>231.055893618392</v>
      </c>
      <c r="V1175" s="70" t="n">
        <f aca="false">V1174+F1175</f>
        <v>3.63980000000001</v>
      </c>
      <c r="W1175" s="70" t="n">
        <f aca="false">MAX(W1174,V1175)</f>
        <v>3.65100000000001</v>
      </c>
      <c r="X1175" s="70" t="n">
        <f aca="false">W1175-V1175</f>
        <v>0.0111999999999997</v>
      </c>
      <c r="Y1175" s="70" t="n">
        <f aca="false">Y1174+M1175</f>
        <v>3.32461805297663</v>
      </c>
      <c r="Z1175" s="70" t="n">
        <f aca="false">MAX(Z1174,Y1175)</f>
        <v>3.33816992304197</v>
      </c>
      <c r="AA1175" s="70" t="n">
        <f aca="false">Z1175-Y1175</f>
        <v>0.0135518700653416</v>
      </c>
      <c r="AB1175" s="72" t="n">
        <f aca="false">AB1174*(1+F1175)</f>
        <v>31.5608854727199</v>
      </c>
      <c r="AC1175" s="73" t="n">
        <f aca="false">MAX(AC1174,AB1175)</f>
        <v>31.9264159489607</v>
      </c>
      <c r="AD1175" s="70" t="n">
        <f aca="false">1-AB1175/AC1175</f>
        <v>0.0114491547320921</v>
      </c>
      <c r="AE1175" s="73" t="n">
        <f aca="false">AE1174*(1+M1175)</f>
        <v>23.048238941426</v>
      </c>
      <c r="AF1175" s="73" t="n">
        <f aca="false">MAX(AF1174,AE1175)</f>
        <v>23.3701562670968</v>
      </c>
      <c r="AG1175" s="70" t="n">
        <f aca="false">1-AE1175/AF1175</f>
        <v>0.0137747185766147</v>
      </c>
      <c r="AH1175" s="74" t="n">
        <f aca="false">IF(R1175&gt;0,AH1174+1,0)</f>
        <v>9</v>
      </c>
      <c r="AI1175" s="74" t="n">
        <f aca="false">IF(U1175&gt;0,AI1174+1,0)</f>
        <v>9</v>
      </c>
      <c r="AJ1175" s="74" t="n">
        <f aca="false">IF(G1175&gt;0,AJ1174+1,0)</f>
        <v>1</v>
      </c>
      <c r="AK1175" s="74" t="n">
        <f aca="false">IF(G1175&lt;=0,AK1174+1,0)</f>
        <v>0</v>
      </c>
      <c r="AL1175" s="74" t="n">
        <f aca="false">IF(K1175&gt;0,AL1174+1,0)</f>
        <v>1</v>
      </c>
      <c r="AM1175" s="74" t="n">
        <f aca="false">IF(K1175&lt;=0,AM1174+1,0)</f>
        <v>0</v>
      </c>
    </row>
    <row r="1176" customFormat="false" ht="15" hidden="false" customHeight="false" outlineLevel="0" collapsed="false">
      <c r="A1176" s="61" t="n">
        <v>1175</v>
      </c>
      <c r="B1176" s="62" t="n">
        <v>44713.6145833333</v>
      </c>
      <c r="C1176" s="63" t="n">
        <f aca="false">YEAR(B1176)</f>
        <v>2022</v>
      </c>
      <c r="D1176" s="32" t="s">
        <v>276</v>
      </c>
      <c r="E1176" s="64" t="n">
        <v>16446.85</v>
      </c>
      <c r="F1176" s="65" t="n">
        <v>-0.0054</v>
      </c>
      <c r="G1176" s="66" t="n">
        <v>-88.81299</v>
      </c>
      <c r="H1176" s="67" t="n">
        <f aca="false">E1176+IF(D1176="Long",1,-1)*G1176</f>
        <v>16535.66299</v>
      </c>
      <c r="I1176" s="68" t="n">
        <f aca="false">Assumptions!$B$58</f>
        <v>5.35750011455817</v>
      </c>
      <c r="J1176" s="68" t="n">
        <f aca="false">INDEX(Yearly!$T$5:$T$22,MATCH(C1176,Yearly!$A$5:$A$22,0))</f>
        <v>0.568938065262814</v>
      </c>
      <c r="K1176" s="68" t="n">
        <f aca="false">G1176-I1176-J1176</f>
        <v>-94.739428179821</v>
      </c>
      <c r="L1176" s="69" t="n">
        <f aca="false">(I1176+J1176)/Assumptions!$B$8</f>
        <v>0.000261318896149115</v>
      </c>
      <c r="M1176" s="70" t="n">
        <f aca="false">F1176-L1176</f>
        <v>-0.00566131889614912</v>
      </c>
      <c r="N1176" s="71" t="n">
        <f aca="false">G1176*Assumptions!$B$7</f>
        <v>-698514.16635</v>
      </c>
      <c r="O1176" s="71" t="n">
        <f aca="false">K1176*Assumptions!$B$7</f>
        <v>-745125.602634292</v>
      </c>
      <c r="P1176" s="68" t="n">
        <f aca="false">P1175+G1176</f>
        <v>29274.597085</v>
      </c>
      <c r="Q1176" s="68" t="n">
        <f aca="false">MAX(Q1175,P1176)</f>
        <v>29541.128025</v>
      </c>
      <c r="R1176" s="68" t="n">
        <f aca="false">Q1176-P1176</f>
        <v>266.530939999993</v>
      </c>
      <c r="S1176" s="68" t="n">
        <f aca="false">S1175+K1176</f>
        <v>22120.6750293745</v>
      </c>
      <c r="T1176" s="68" t="n">
        <f aca="false">MAX(T1175,S1176)</f>
        <v>22446.4703511727</v>
      </c>
      <c r="U1176" s="68" t="n">
        <f aca="false">T1176-S1176</f>
        <v>325.795321798214</v>
      </c>
      <c r="V1176" s="70" t="n">
        <f aca="false">V1175+F1176</f>
        <v>3.63440000000001</v>
      </c>
      <c r="W1176" s="70" t="n">
        <f aca="false">MAX(W1175,V1176)</f>
        <v>3.65100000000001</v>
      </c>
      <c r="X1176" s="70" t="n">
        <f aca="false">W1176-V1176</f>
        <v>0.0165999999999995</v>
      </c>
      <c r="Y1176" s="70" t="n">
        <f aca="false">Y1175+M1176</f>
        <v>3.31895673408048</v>
      </c>
      <c r="Z1176" s="70" t="n">
        <f aca="false">MAX(Z1175,Y1176)</f>
        <v>3.33816992304197</v>
      </c>
      <c r="AA1176" s="70" t="n">
        <f aca="false">Z1176-Y1176</f>
        <v>0.0192131889614906</v>
      </c>
      <c r="AB1176" s="72" t="n">
        <f aca="false">AB1175*(1+F1176)</f>
        <v>31.3904566911672</v>
      </c>
      <c r="AC1176" s="73" t="n">
        <f aca="false">MAX(AC1175,AB1176)</f>
        <v>31.9264159489607</v>
      </c>
      <c r="AD1176" s="70" t="n">
        <f aca="false">1-AB1176/AC1176</f>
        <v>0.0167873292965387</v>
      </c>
      <c r="AE1176" s="73" t="n">
        <f aca="false">AE1175*(1+M1176)</f>
        <v>22.9177555107839</v>
      </c>
      <c r="AF1176" s="73" t="n">
        <f aca="false">MAX(AF1175,AE1176)</f>
        <v>23.3701562670968</v>
      </c>
      <c r="AG1176" s="70" t="n">
        <f aca="false">1-AE1176/AF1176</f>
        <v>0.0193580543981969</v>
      </c>
      <c r="AH1176" s="74" t="n">
        <f aca="false">IF(R1176&gt;0,AH1175+1,0)</f>
        <v>10</v>
      </c>
      <c r="AI1176" s="74" t="n">
        <f aca="false">IF(U1176&gt;0,AI1175+1,0)</f>
        <v>10</v>
      </c>
      <c r="AJ1176" s="74" t="n">
        <f aca="false">IF(G1176&gt;0,AJ1175+1,0)</f>
        <v>0</v>
      </c>
      <c r="AK1176" s="74" t="n">
        <f aca="false">IF(G1176&lt;=0,AK1175+1,0)</f>
        <v>1</v>
      </c>
      <c r="AL1176" s="74" t="n">
        <f aca="false">IF(K1176&gt;0,AL1175+1,0)</f>
        <v>0</v>
      </c>
      <c r="AM1176" s="74" t="n">
        <f aca="false">IF(K1176&lt;=0,AM1175+1,0)</f>
        <v>1</v>
      </c>
    </row>
    <row r="1177" customFormat="false" ht="15" hidden="false" customHeight="false" outlineLevel="0" collapsed="false">
      <c r="A1177" s="61" t="n">
        <v>1176</v>
      </c>
      <c r="B1177" s="62" t="n">
        <v>44714.4270833333</v>
      </c>
      <c r="C1177" s="63" t="n">
        <f aca="false">YEAR(B1177)</f>
        <v>2022</v>
      </c>
      <c r="D1177" s="32" t="s">
        <v>277</v>
      </c>
      <c r="E1177" s="64" t="n">
        <v>16536.2</v>
      </c>
      <c r="F1177" s="65" t="n">
        <v>-0.0033</v>
      </c>
      <c r="G1177" s="66" t="n">
        <v>-54.56946</v>
      </c>
      <c r="H1177" s="67" t="n">
        <f aca="false">E1177+IF(D1177="Long",1,-1)*G1177</f>
        <v>16481.63054</v>
      </c>
      <c r="I1177" s="68" t="n">
        <f aca="false">Assumptions!$B$58</f>
        <v>5.35750011455817</v>
      </c>
      <c r="J1177" s="68" t="n">
        <f aca="false">INDEX(Yearly!$T$5:$T$22,MATCH(C1177,Yearly!$A$5:$A$22,0))</f>
        <v>0.568938065262814</v>
      </c>
      <c r="K1177" s="68" t="n">
        <f aca="false">G1177-I1177-J1177</f>
        <v>-60.495898179821</v>
      </c>
      <c r="L1177" s="69" t="n">
        <f aca="false">(I1177+J1177)/Assumptions!$B$8</f>
        <v>0.000261318896149115</v>
      </c>
      <c r="M1177" s="70" t="n">
        <f aca="false">F1177-L1177</f>
        <v>-0.00356131889614912</v>
      </c>
      <c r="N1177" s="71" t="n">
        <f aca="false">G1177*Assumptions!$B$7</f>
        <v>-429188.8029</v>
      </c>
      <c r="O1177" s="71" t="n">
        <f aca="false">K1177*Assumptions!$B$7</f>
        <v>-475800.239184292</v>
      </c>
      <c r="P1177" s="68" t="n">
        <f aca="false">P1176+G1177</f>
        <v>29220.027625</v>
      </c>
      <c r="Q1177" s="68" t="n">
        <f aca="false">MAX(Q1176,P1177)</f>
        <v>29541.128025</v>
      </c>
      <c r="R1177" s="68" t="n">
        <f aca="false">Q1177-P1177</f>
        <v>321.100399999992</v>
      </c>
      <c r="S1177" s="68" t="n">
        <f aca="false">S1176+K1177</f>
        <v>22060.1791311947</v>
      </c>
      <c r="T1177" s="68" t="n">
        <f aca="false">MAX(T1176,S1177)</f>
        <v>22446.4703511727</v>
      </c>
      <c r="U1177" s="68" t="n">
        <f aca="false">T1177-S1177</f>
        <v>386.291219978037</v>
      </c>
      <c r="V1177" s="70" t="n">
        <f aca="false">V1176+F1177</f>
        <v>3.63110000000001</v>
      </c>
      <c r="W1177" s="70" t="n">
        <f aca="false">MAX(W1176,V1177)</f>
        <v>3.65100000000001</v>
      </c>
      <c r="X1177" s="70" t="n">
        <f aca="false">W1177-V1177</f>
        <v>0.0198999999999994</v>
      </c>
      <c r="Y1177" s="70" t="n">
        <f aca="false">Y1176+M1177</f>
        <v>3.31539541518433</v>
      </c>
      <c r="Z1177" s="70" t="n">
        <f aca="false">MAX(Z1176,Y1177)</f>
        <v>3.33816992304197</v>
      </c>
      <c r="AA1177" s="70" t="n">
        <f aca="false">Z1177-Y1177</f>
        <v>0.0227745078576396</v>
      </c>
      <c r="AB1177" s="72" t="n">
        <f aca="false">AB1176*(1+F1177)</f>
        <v>31.2868681840864</v>
      </c>
      <c r="AC1177" s="73" t="n">
        <f aca="false">MAX(AC1176,AB1177)</f>
        <v>31.9264159489607</v>
      </c>
      <c r="AD1177" s="70" t="n">
        <f aca="false">1-AB1177/AC1177</f>
        <v>0.0200319311098601</v>
      </c>
      <c r="AE1177" s="73" t="n">
        <f aca="false">AE1176*(1+M1177)</f>
        <v>22.8361380750261</v>
      </c>
      <c r="AF1177" s="73" t="n">
        <f aca="false">MAX(AF1176,AE1177)</f>
        <v>23.3701562670968</v>
      </c>
      <c r="AG1177" s="70" t="n">
        <f aca="false">1-AE1177/AF1177</f>
        <v>0.0228504330894251</v>
      </c>
      <c r="AH1177" s="74" t="n">
        <f aca="false">IF(R1177&gt;0,AH1176+1,0)</f>
        <v>11</v>
      </c>
      <c r="AI1177" s="74" t="n">
        <f aca="false">IF(U1177&gt;0,AI1176+1,0)</f>
        <v>11</v>
      </c>
      <c r="AJ1177" s="74" t="n">
        <f aca="false">IF(G1177&gt;0,AJ1176+1,0)</f>
        <v>0</v>
      </c>
      <c r="AK1177" s="74" t="n">
        <f aca="false">IF(G1177&lt;=0,AK1176+1,0)</f>
        <v>2</v>
      </c>
      <c r="AL1177" s="74" t="n">
        <f aca="false">IF(K1177&gt;0,AL1176+1,0)</f>
        <v>0</v>
      </c>
      <c r="AM1177" s="74" t="n">
        <f aca="false">IF(K1177&lt;=0,AM1176+1,0)</f>
        <v>2</v>
      </c>
    </row>
    <row r="1178" customFormat="false" ht="15" hidden="false" customHeight="false" outlineLevel="0" collapsed="false">
      <c r="A1178" s="61" t="n">
        <v>1177</v>
      </c>
      <c r="B1178" s="62" t="n">
        <v>44718.40625</v>
      </c>
      <c r="C1178" s="63" t="n">
        <f aca="false">YEAR(B1178)</f>
        <v>2022</v>
      </c>
      <c r="D1178" s="32" t="s">
        <v>276</v>
      </c>
      <c r="E1178" s="64" t="n">
        <v>16480.95</v>
      </c>
      <c r="F1178" s="65" t="n">
        <v>-0.0048</v>
      </c>
      <c r="G1178" s="66" t="n">
        <v>-79.10856</v>
      </c>
      <c r="H1178" s="67" t="n">
        <f aca="false">E1178+IF(D1178="Long",1,-1)*G1178</f>
        <v>16560.05856</v>
      </c>
      <c r="I1178" s="68" t="n">
        <f aca="false">Assumptions!$B$58</f>
        <v>5.35750011455817</v>
      </c>
      <c r="J1178" s="68" t="n">
        <f aca="false">INDEX(Yearly!$T$5:$T$22,MATCH(C1178,Yearly!$A$5:$A$22,0))</f>
        <v>0.568938065262814</v>
      </c>
      <c r="K1178" s="68" t="n">
        <f aca="false">G1178-I1178-J1178</f>
        <v>-85.034998179821</v>
      </c>
      <c r="L1178" s="69" t="n">
        <f aca="false">(I1178+J1178)/Assumptions!$B$8</f>
        <v>0.000261318896149115</v>
      </c>
      <c r="M1178" s="70" t="n">
        <f aca="false">F1178-L1178</f>
        <v>-0.00506131889614912</v>
      </c>
      <c r="N1178" s="71" t="n">
        <f aca="false">G1178*Assumptions!$B$7</f>
        <v>-622188.8244</v>
      </c>
      <c r="O1178" s="71" t="n">
        <f aca="false">K1178*Assumptions!$B$7</f>
        <v>-668800.260684292</v>
      </c>
      <c r="P1178" s="68" t="n">
        <f aca="false">P1177+G1178</f>
        <v>29140.919065</v>
      </c>
      <c r="Q1178" s="68" t="n">
        <f aca="false">MAX(Q1177,P1178)</f>
        <v>29541.128025</v>
      </c>
      <c r="R1178" s="68" t="n">
        <f aca="false">Q1178-P1178</f>
        <v>400.208959999993</v>
      </c>
      <c r="S1178" s="68" t="n">
        <f aca="false">S1177+K1178</f>
        <v>21975.1441330149</v>
      </c>
      <c r="T1178" s="68" t="n">
        <f aca="false">MAX(T1177,S1178)</f>
        <v>22446.4703511727</v>
      </c>
      <c r="U1178" s="68" t="n">
        <f aca="false">T1178-S1178</f>
        <v>471.326218157858</v>
      </c>
      <c r="V1178" s="70" t="n">
        <f aca="false">V1177+F1178</f>
        <v>3.62630000000001</v>
      </c>
      <c r="W1178" s="70" t="n">
        <f aca="false">MAX(W1177,V1178)</f>
        <v>3.65100000000001</v>
      </c>
      <c r="X1178" s="70" t="n">
        <f aca="false">W1178-V1178</f>
        <v>0.0246999999999993</v>
      </c>
      <c r="Y1178" s="70" t="n">
        <f aca="false">Y1177+M1178</f>
        <v>3.31033409628818</v>
      </c>
      <c r="Z1178" s="70" t="n">
        <f aca="false">MAX(Z1177,Y1178)</f>
        <v>3.33816992304197</v>
      </c>
      <c r="AA1178" s="70" t="n">
        <f aca="false">Z1178-Y1178</f>
        <v>0.0278358267537886</v>
      </c>
      <c r="AB1178" s="72" t="n">
        <f aca="false">AB1177*(1+F1178)</f>
        <v>31.1366912168028</v>
      </c>
      <c r="AC1178" s="73" t="n">
        <f aca="false">MAX(AC1177,AB1178)</f>
        <v>31.9264159489607</v>
      </c>
      <c r="AD1178" s="70" t="n">
        <f aca="false">1-AB1178/AC1178</f>
        <v>0.0247357778405328</v>
      </c>
      <c r="AE1178" s="73" t="n">
        <f aca="false">AE1177*(1+M1178)</f>
        <v>22.7205570978719</v>
      </c>
      <c r="AF1178" s="73" t="n">
        <f aca="false">MAX(AF1177,AE1178)</f>
        <v>23.3701562670968</v>
      </c>
      <c r="AG1178" s="70" t="n">
        <f aca="false">1-AE1178/AF1178</f>
        <v>0.0277960986567936</v>
      </c>
      <c r="AH1178" s="74" t="n">
        <f aca="false">IF(R1178&gt;0,AH1177+1,0)</f>
        <v>12</v>
      </c>
      <c r="AI1178" s="74" t="n">
        <f aca="false">IF(U1178&gt;0,AI1177+1,0)</f>
        <v>12</v>
      </c>
      <c r="AJ1178" s="74" t="n">
        <f aca="false">IF(G1178&gt;0,AJ1177+1,0)</f>
        <v>0</v>
      </c>
      <c r="AK1178" s="74" t="n">
        <f aca="false">IF(G1178&lt;=0,AK1177+1,0)</f>
        <v>3</v>
      </c>
      <c r="AL1178" s="74" t="n">
        <f aca="false">IF(K1178&gt;0,AL1177+1,0)</f>
        <v>0</v>
      </c>
      <c r="AM1178" s="74" t="n">
        <f aca="false">IF(K1178&lt;=0,AM1177+1,0)</f>
        <v>3</v>
      </c>
    </row>
    <row r="1179" customFormat="false" ht="15" hidden="false" customHeight="false" outlineLevel="0" collapsed="false">
      <c r="A1179" s="61" t="n">
        <v>1178</v>
      </c>
      <c r="B1179" s="62" t="n">
        <v>44718.5520833333</v>
      </c>
      <c r="C1179" s="63" t="n">
        <f aca="false">YEAR(B1179)</f>
        <v>2022</v>
      </c>
      <c r="D1179" s="32" t="s">
        <v>277</v>
      </c>
      <c r="E1179" s="64" t="n">
        <v>16560.7</v>
      </c>
      <c r="F1179" s="65" t="n">
        <v>-0.0088</v>
      </c>
      <c r="G1179" s="66" t="n">
        <v>-145.73416</v>
      </c>
      <c r="H1179" s="67" t="n">
        <f aca="false">E1179+IF(D1179="Long",1,-1)*G1179</f>
        <v>16414.96584</v>
      </c>
      <c r="I1179" s="68" t="n">
        <f aca="false">Assumptions!$B$58</f>
        <v>5.35750011455817</v>
      </c>
      <c r="J1179" s="68" t="n">
        <f aca="false">INDEX(Yearly!$T$5:$T$22,MATCH(C1179,Yearly!$A$5:$A$22,0))</f>
        <v>0.568938065262814</v>
      </c>
      <c r="K1179" s="68" t="n">
        <f aca="false">G1179-I1179-J1179</f>
        <v>-151.660598179821</v>
      </c>
      <c r="L1179" s="69" t="n">
        <f aca="false">(I1179+J1179)/Assumptions!$B$8</f>
        <v>0.000261318896149115</v>
      </c>
      <c r="M1179" s="70" t="n">
        <f aca="false">F1179-L1179</f>
        <v>-0.00906131889614912</v>
      </c>
      <c r="N1179" s="71" t="n">
        <f aca="false">G1179*Assumptions!$B$7</f>
        <v>-1146199.1684</v>
      </c>
      <c r="O1179" s="71" t="n">
        <f aca="false">K1179*Assumptions!$B$7</f>
        <v>-1192810.60468429</v>
      </c>
      <c r="P1179" s="68" t="n">
        <f aca="false">P1178+G1179</f>
        <v>28995.184905</v>
      </c>
      <c r="Q1179" s="68" t="n">
        <f aca="false">MAX(Q1178,P1179)</f>
        <v>29541.128025</v>
      </c>
      <c r="R1179" s="68" t="n">
        <f aca="false">Q1179-P1179</f>
        <v>545.943119999993</v>
      </c>
      <c r="S1179" s="68" t="n">
        <f aca="false">S1178+K1179</f>
        <v>21823.483534835</v>
      </c>
      <c r="T1179" s="68" t="n">
        <f aca="false">MAX(T1178,S1179)</f>
        <v>22446.4703511727</v>
      </c>
      <c r="U1179" s="68" t="n">
        <f aca="false">T1179-S1179</f>
        <v>622.986816337678</v>
      </c>
      <c r="V1179" s="70" t="n">
        <f aca="false">V1178+F1179</f>
        <v>3.61750000000001</v>
      </c>
      <c r="W1179" s="70" t="n">
        <f aca="false">MAX(W1178,V1179)</f>
        <v>3.65100000000001</v>
      </c>
      <c r="X1179" s="70" t="n">
        <f aca="false">W1179-V1179</f>
        <v>0.0334999999999992</v>
      </c>
      <c r="Y1179" s="70" t="n">
        <f aca="false">Y1178+M1179</f>
        <v>3.30127277739203</v>
      </c>
      <c r="Z1179" s="70" t="n">
        <f aca="false">MAX(Z1178,Y1179)</f>
        <v>3.33816992304197</v>
      </c>
      <c r="AA1179" s="70" t="n">
        <f aca="false">Z1179-Y1179</f>
        <v>0.0368971456499376</v>
      </c>
      <c r="AB1179" s="72" t="n">
        <f aca="false">AB1178*(1+F1179)</f>
        <v>30.8626883340949</v>
      </c>
      <c r="AC1179" s="73" t="n">
        <f aca="false">MAX(AC1178,AB1179)</f>
        <v>31.9264159489607</v>
      </c>
      <c r="AD1179" s="70" t="n">
        <f aca="false">1-AB1179/AC1179</f>
        <v>0.0333181029955362</v>
      </c>
      <c r="AE1179" s="73" t="n">
        <f aca="false">AE1178*(1+M1179)</f>
        <v>22.5146788845099</v>
      </c>
      <c r="AF1179" s="73" t="n">
        <f aca="false">MAX(AF1178,AE1179)</f>
        <v>23.3701562670968</v>
      </c>
      <c r="AG1179" s="70" t="n">
        <f aca="false">1-AE1179/AF1179</f>
        <v>0.0366055482389446</v>
      </c>
      <c r="AH1179" s="74" t="n">
        <f aca="false">IF(R1179&gt;0,AH1178+1,0)</f>
        <v>13</v>
      </c>
      <c r="AI1179" s="74" t="n">
        <f aca="false">IF(U1179&gt;0,AI1178+1,0)</f>
        <v>13</v>
      </c>
      <c r="AJ1179" s="74" t="n">
        <f aca="false">IF(G1179&gt;0,AJ1178+1,0)</f>
        <v>0</v>
      </c>
      <c r="AK1179" s="74" t="n">
        <f aca="false">IF(G1179&lt;=0,AK1178+1,0)</f>
        <v>4</v>
      </c>
      <c r="AL1179" s="74" t="n">
        <f aca="false">IF(K1179&gt;0,AL1178+1,0)</f>
        <v>0</v>
      </c>
      <c r="AM1179" s="74" t="n">
        <f aca="false">IF(K1179&lt;=0,AM1178+1,0)</f>
        <v>4</v>
      </c>
    </row>
    <row r="1180" customFormat="false" ht="15" hidden="false" customHeight="false" outlineLevel="0" collapsed="false">
      <c r="A1180" s="61" t="n">
        <v>1179</v>
      </c>
      <c r="B1180" s="62" t="n">
        <v>44719.3868055556</v>
      </c>
      <c r="C1180" s="63" t="n">
        <f aca="false">YEAR(B1180)</f>
        <v>2022</v>
      </c>
      <c r="D1180" s="32" t="s">
        <v>276</v>
      </c>
      <c r="E1180" s="64" t="n">
        <v>16414.6</v>
      </c>
      <c r="F1180" s="65" t="n">
        <v>-0.0038</v>
      </c>
      <c r="G1180" s="66" t="n">
        <v>-62.37548</v>
      </c>
      <c r="H1180" s="67" t="n">
        <f aca="false">E1180+IF(D1180="Long",1,-1)*G1180</f>
        <v>16476.97548</v>
      </c>
      <c r="I1180" s="68" t="n">
        <f aca="false">Assumptions!$B$58</f>
        <v>5.35750011455817</v>
      </c>
      <c r="J1180" s="68" t="n">
        <f aca="false">INDEX(Yearly!$T$5:$T$22,MATCH(C1180,Yearly!$A$5:$A$22,0))</f>
        <v>0.568938065262814</v>
      </c>
      <c r="K1180" s="68" t="n">
        <f aca="false">G1180-I1180-J1180</f>
        <v>-68.301918179821</v>
      </c>
      <c r="L1180" s="69" t="n">
        <f aca="false">(I1180+J1180)/Assumptions!$B$8</f>
        <v>0.000261318896149115</v>
      </c>
      <c r="M1180" s="70" t="n">
        <f aca="false">F1180-L1180</f>
        <v>-0.00406131889614912</v>
      </c>
      <c r="N1180" s="71" t="n">
        <f aca="false">G1180*Assumptions!$B$7</f>
        <v>-490583.1502</v>
      </c>
      <c r="O1180" s="71" t="n">
        <f aca="false">K1180*Assumptions!$B$7</f>
        <v>-537194.586484292</v>
      </c>
      <c r="P1180" s="68" t="n">
        <f aca="false">P1179+G1180</f>
        <v>28932.809425</v>
      </c>
      <c r="Q1180" s="68" t="n">
        <f aca="false">MAX(Q1179,P1180)</f>
        <v>29541.128025</v>
      </c>
      <c r="R1180" s="68" t="n">
        <f aca="false">Q1180-P1180</f>
        <v>608.318599999991</v>
      </c>
      <c r="S1180" s="68" t="n">
        <f aca="false">S1179+K1180</f>
        <v>21755.1816166552</v>
      </c>
      <c r="T1180" s="68" t="n">
        <f aca="false">MAX(T1179,S1180)</f>
        <v>22446.4703511727</v>
      </c>
      <c r="U1180" s="68" t="n">
        <f aca="false">T1180-S1180</f>
        <v>691.2887345175</v>
      </c>
      <c r="V1180" s="70" t="n">
        <f aca="false">V1179+F1180</f>
        <v>3.61370000000001</v>
      </c>
      <c r="W1180" s="70" t="n">
        <f aca="false">MAX(W1179,V1180)</f>
        <v>3.65100000000001</v>
      </c>
      <c r="X1180" s="70" t="n">
        <f aca="false">W1180-V1180</f>
        <v>0.0372999999999992</v>
      </c>
      <c r="Y1180" s="70" t="n">
        <f aca="false">Y1179+M1180</f>
        <v>3.29721145849588</v>
      </c>
      <c r="Z1180" s="70" t="n">
        <f aca="false">MAX(Z1179,Y1180)</f>
        <v>3.33816992304197</v>
      </c>
      <c r="AA1180" s="70" t="n">
        <f aca="false">Z1180-Y1180</f>
        <v>0.0409584645460868</v>
      </c>
      <c r="AB1180" s="72" t="n">
        <f aca="false">AB1179*(1+F1180)</f>
        <v>30.7454101184253</v>
      </c>
      <c r="AC1180" s="73" t="n">
        <f aca="false">MAX(AC1179,AB1180)</f>
        <v>31.9264159489607</v>
      </c>
      <c r="AD1180" s="70" t="n">
        <f aca="false">1-AB1180/AC1180</f>
        <v>0.0369914942041532</v>
      </c>
      <c r="AE1180" s="73" t="n">
        <f aca="false">AE1179*(1+M1180)</f>
        <v>22.4232395937155</v>
      </c>
      <c r="AF1180" s="73" t="n">
        <f aca="false">MAX(AF1179,AE1180)</f>
        <v>23.3701562670968</v>
      </c>
      <c r="AG1180" s="70" t="n">
        <f aca="false">1-AE1180/AF1180</f>
        <v>0.0405182003303271</v>
      </c>
      <c r="AH1180" s="74" t="n">
        <f aca="false">IF(R1180&gt;0,AH1179+1,0)</f>
        <v>14</v>
      </c>
      <c r="AI1180" s="74" t="n">
        <f aca="false">IF(U1180&gt;0,AI1179+1,0)</f>
        <v>14</v>
      </c>
      <c r="AJ1180" s="74" t="n">
        <f aca="false">IF(G1180&gt;0,AJ1179+1,0)</f>
        <v>0</v>
      </c>
      <c r="AK1180" s="74" t="n">
        <f aca="false">IF(G1180&lt;=0,AK1179+1,0)</f>
        <v>5</v>
      </c>
      <c r="AL1180" s="74" t="n">
        <f aca="false">IF(K1180&gt;0,AL1179+1,0)</f>
        <v>0</v>
      </c>
      <c r="AM1180" s="74" t="n">
        <f aca="false">IF(K1180&lt;=0,AM1179+1,0)</f>
        <v>5</v>
      </c>
    </row>
    <row r="1181" customFormat="false" ht="15" hidden="false" customHeight="false" outlineLevel="0" collapsed="false">
      <c r="A1181" s="61" t="n">
        <v>1180</v>
      </c>
      <c r="B1181" s="62" t="n">
        <v>44721.6354166667</v>
      </c>
      <c r="C1181" s="63" t="n">
        <f aca="false">YEAR(B1181)</f>
        <v>2022</v>
      </c>
      <c r="D1181" s="32" t="s">
        <v>277</v>
      </c>
      <c r="E1181" s="64" t="n">
        <v>16477.65</v>
      </c>
      <c r="F1181" s="65" t="n">
        <v>-0.0118</v>
      </c>
      <c r="G1181" s="66" t="n">
        <v>-194.43627</v>
      </c>
      <c r="H1181" s="67" t="n">
        <f aca="false">E1181+IF(D1181="Long",1,-1)*G1181</f>
        <v>16283.21373</v>
      </c>
      <c r="I1181" s="68" t="n">
        <f aca="false">Assumptions!$B$58</f>
        <v>5.35750011455817</v>
      </c>
      <c r="J1181" s="68" t="n">
        <f aca="false">INDEX(Yearly!$T$5:$T$22,MATCH(C1181,Yearly!$A$5:$A$22,0))</f>
        <v>0.568938065262814</v>
      </c>
      <c r="K1181" s="68" t="n">
        <f aca="false">G1181-I1181-J1181</f>
        <v>-200.362708179821</v>
      </c>
      <c r="L1181" s="69" t="n">
        <f aca="false">(I1181+J1181)/Assumptions!$B$8</f>
        <v>0.000261318896149115</v>
      </c>
      <c r="M1181" s="70" t="n">
        <f aca="false">F1181-L1181</f>
        <v>-0.0120613188961491</v>
      </c>
      <c r="N1181" s="71" t="n">
        <f aca="false">G1181*Assumptions!$B$7</f>
        <v>-1529241.26355</v>
      </c>
      <c r="O1181" s="71" t="n">
        <f aca="false">K1181*Assumptions!$B$7</f>
        <v>-1575852.69983429</v>
      </c>
      <c r="P1181" s="68" t="n">
        <f aca="false">P1180+G1181</f>
        <v>28738.373155</v>
      </c>
      <c r="Q1181" s="68" t="n">
        <f aca="false">MAX(Q1180,P1181)</f>
        <v>29541.128025</v>
      </c>
      <c r="R1181" s="68" t="n">
        <f aca="false">Q1181-P1181</f>
        <v>802.75486999999</v>
      </c>
      <c r="S1181" s="68" t="n">
        <f aca="false">S1180+K1181</f>
        <v>21554.8189084754</v>
      </c>
      <c r="T1181" s="68" t="n">
        <f aca="false">MAX(T1180,S1181)</f>
        <v>22446.4703511727</v>
      </c>
      <c r="U1181" s="68" t="n">
        <f aca="false">T1181-S1181</f>
        <v>891.651442697323</v>
      </c>
      <c r="V1181" s="70" t="n">
        <f aca="false">V1180+F1181</f>
        <v>3.60190000000001</v>
      </c>
      <c r="W1181" s="70" t="n">
        <f aca="false">MAX(W1180,V1181)</f>
        <v>3.65100000000001</v>
      </c>
      <c r="X1181" s="70" t="n">
        <f aca="false">W1181-V1181</f>
        <v>0.0490999999999993</v>
      </c>
      <c r="Y1181" s="70" t="n">
        <f aca="false">Y1180+M1181</f>
        <v>3.28515013959973</v>
      </c>
      <c r="Z1181" s="70" t="n">
        <f aca="false">MAX(Z1180,Y1181)</f>
        <v>3.33816992304197</v>
      </c>
      <c r="AA1181" s="70" t="n">
        <f aca="false">Z1181-Y1181</f>
        <v>0.0530197834422359</v>
      </c>
      <c r="AB1181" s="72" t="n">
        <f aca="false">AB1180*(1+F1181)</f>
        <v>30.3826142790279</v>
      </c>
      <c r="AC1181" s="73" t="n">
        <f aca="false">MAX(AC1180,AB1181)</f>
        <v>31.9264159489607</v>
      </c>
      <c r="AD1181" s="70" t="n">
        <f aca="false">1-AB1181/AC1181</f>
        <v>0.0483549945725442</v>
      </c>
      <c r="AE1181" s="73" t="n">
        <f aca="false">AE1180*(1+M1181)</f>
        <v>22.1527857502909</v>
      </c>
      <c r="AF1181" s="73" t="n">
        <f aca="false">MAX(AF1180,AE1181)</f>
        <v>23.3701562670968</v>
      </c>
      <c r="AG1181" s="70" t="n">
        <f aca="false">1-AE1181/AF1181</f>
        <v>0.0520908162911941</v>
      </c>
      <c r="AH1181" s="74" t="n">
        <f aca="false">IF(R1181&gt;0,AH1180+1,0)</f>
        <v>15</v>
      </c>
      <c r="AI1181" s="74" t="n">
        <f aca="false">IF(U1181&gt;0,AI1180+1,0)</f>
        <v>15</v>
      </c>
      <c r="AJ1181" s="74" t="n">
        <f aca="false">IF(G1181&gt;0,AJ1180+1,0)</f>
        <v>0</v>
      </c>
      <c r="AK1181" s="74" t="n">
        <f aca="false">IF(G1181&lt;=0,AK1180+1,0)</f>
        <v>6</v>
      </c>
      <c r="AL1181" s="74" t="n">
        <f aca="false">IF(K1181&gt;0,AL1180+1,0)</f>
        <v>0</v>
      </c>
      <c r="AM1181" s="74" t="n">
        <f aca="false">IF(K1181&lt;=0,AM1180+1,0)</f>
        <v>6</v>
      </c>
    </row>
    <row r="1182" customFormat="false" ht="15" hidden="false" customHeight="false" outlineLevel="0" collapsed="false">
      <c r="A1182" s="61" t="n">
        <v>1181</v>
      </c>
      <c r="B1182" s="62" t="n">
        <v>44722.40625</v>
      </c>
      <c r="C1182" s="63" t="n">
        <f aca="false">YEAR(B1182)</f>
        <v>2022</v>
      </c>
      <c r="D1182" s="32" t="s">
        <v>276</v>
      </c>
      <c r="E1182" s="64" t="n">
        <v>16282.7</v>
      </c>
      <c r="F1182" s="65" t="n">
        <v>0.0446</v>
      </c>
      <c r="G1182" s="66" t="n">
        <v>726.20842</v>
      </c>
      <c r="H1182" s="67" t="n">
        <f aca="false">E1182+IF(D1182="Long",1,-1)*G1182</f>
        <v>15556.49158</v>
      </c>
      <c r="I1182" s="68" t="n">
        <f aca="false">Assumptions!$B$58</f>
        <v>5.35750011455817</v>
      </c>
      <c r="J1182" s="68" t="n">
        <f aca="false">INDEX(Yearly!$T$5:$T$22,MATCH(C1182,Yearly!$A$5:$A$22,0))</f>
        <v>0.568938065262814</v>
      </c>
      <c r="K1182" s="68" t="n">
        <f aca="false">G1182-I1182-J1182</f>
        <v>720.281981820179</v>
      </c>
      <c r="L1182" s="69" t="n">
        <f aca="false">(I1182+J1182)/Assumptions!$B$8</f>
        <v>0.000261318896149115</v>
      </c>
      <c r="M1182" s="70" t="n">
        <f aca="false">F1182-L1182</f>
        <v>0.0443386811038509</v>
      </c>
      <c r="N1182" s="71" t="n">
        <f aca="false">G1182*Assumptions!$B$7</f>
        <v>5711629.2233</v>
      </c>
      <c r="O1182" s="71" t="n">
        <f aca="false">K1182*Assumptions!$B$7</f>
        <v>5665017.78701571</v>
      </c>
      <c r="P1182" s="68" t="n">
        <f aca="false">P1181+G1182</f>
        <v>29464.581575</v>
      </c>
      <c r="Q1182" s="68" t="n">
        <f aca="false">MAX(Q1181,P1182)</f>
        <v>29541.128025</v>
      </c>
      <c r="R1182" s="68" t="n">
        <f aca="false">Q1182-P1182</f>
        <v>76.5464499999907</v>
      </c>
      <c r="S1182" s="68" t="n">
        <f aca="false">S1181+K1182</f>
        <v>22275.1008902956</v>
      </c>
      <c r="T1182" s="68" t="n">
        <f aca="false">MAX(T1181,S1182)</f>
        <v>22446.4703511727</v>
      </c>
      <c r="U1182" s="68" t="n">
        <f aca="false">T1182-S1182</f>
        <v>171.369460877144</v>
      </c>
      <c r="V1182" s="70" t="n">
        <f aca="false">V1181+F1182</f>
        <v>3.64650000000001</v>
      </c>
      <c r="W1182" s="70" t="n">
        <f aca="false">MAX(W1181,V1182)</f>
        <v>3.65100000000001</v>
      </c>
      <c r="X1182" s="70" t="n">
        <f aca="false">W1182-V1182</f>
        <v>0.00449999999999928</v>
      </c>
      <c r="Y1182" s="70" t="n">
        <f aca="false">Y1181+M1182</f>
        <v>3.32948882070358</v>
      </c>
      <c r="Z1182" s="70" t="n">
        <f aca="false">MAX(Z1181,Y1182)</f>
        <v>3.33816992304197</v>
      </c>
      <c r="AA1182" s="70" t="n">
        <f aca="false">Z1182-Y1182</f>
        <v>0.00868110233838504</v>
      </c>
      <c r="AB1182" s="72" t="n">
        <f aca="false">AB1181*(1+F1182)</f>
        <v>31.7376788758726</v>
      </c>
      <c r="AC1182" s="73" t="n">
        <f aca="false">MAX(AC1181,AB1182)</f>
        <v>31.9264159489607</v>
      </c>
      <c r="AD1182" s="70" t="n">
        <f aca="false">1-AB1182/AC1182</f>
        <v>0.00591162733047967</v>
      </c>
      <c r="AE1182" s="73" t="n">
        <f aca="false">AE1181*(1+M1182)</f>
        <v>23.135011053235</v>
      </c>
      <c r="AF1182" s="73" t="n">
        <f aca="false">MAX(AF1181,AE1182)</f>
        <v>23.3701562670968</v>
      </c>
      <c r="AG1182" s="70" t="n">
        <f aca="false">1-AE1182/AF1182</f>
        <v>0.0100617732793178</v>
      </c>
      <c r="AH1182" s="74" t="n">
        <f aca="false">IF(R1182&gt;0,AH1181+1,0)</f>
        <v>16</v>
      </c>
      <c r="AI1182" s="74" t="n">
        <f aca="false">IF(U1182&gt;0,AI1181+1,0)</f>
        <v>16</v>
      </c>
      <c r="AJ1182" s="74" t="n">
        <f aca="false">IF(G1182&gt;0,AJ1181+1,0)</f>
        <v>1</v>
      </c>
      <c r="AK1182" s="74" t="n">
        <f aca="false">IF(G1182&lt;=0,AK1181+1,0)</f>
        <v>0</v>
      </c>
      <c r="AL1182" s="74" t="n">
        <f aca="false">IF(K1182&gt;0,AL1181+1,0)</f>
        <v>1</v>
      </c>
      <c r="AM1182" s="74" t="n">
        <f aca="false">IF(K1182&lt;=0,AM1181+1,0)</f>
        <v>0</v>
      </c>
    </row>
    <row r="1183" customFormat="false" ht="15" hidden="false" customHeight="false" outlineLevel="0" collapsed="false">
      <c r="A1183" s="61" t="n">
        <v>1182</v>
      </c>
      <c r="B1183" s="62" t="n">
        <v>44733.4270833333</v>
      </c>
      <c r="C1183" s="63" t="n">
        <f aca="false">YEAR(B1183)</f>
        <v>2022</v>
      </c>
      <c r="D1183" s="32" t="s">
        <v>277</v>
      </c>
      <c r="E1183" s="64" t="n">
        <v>15556.3</v>
      </c>
      <c r="F1183" s="65" t="n">
        <v>-0.0064</v>
      </c>
      <c r="G1183" s="66" t="n">
        <v>-99.56032</v>
      </c>
      <c r="H1183" s="67" t="n">
        <f aca="false">E1183+IF(D1183="Long",1,-1)*G1183</f>
        <v>15456.73968</v>
      </c>
      <c r="I1183" s="68" t="n">
        <f aca="false">Assumptions!$B$58</f>
        <v>5.35750011455817</v>
      </c>
      <c r="J1183" s="68" t="n">
        <f aca="false">INDEX(Yearly!$T$5:$T$22,MATCH(C1183,Yearly!$A$5:$A$22,0))</f>
        <v>0.568938065262814</v>
      </c>
      <c r="K1183" s="68" t="n">
        <f aca="false">G1183-I1183-J1183</f>
        <v>-105.486758179821</v>
      </c>
      <c r="L1183" s="69" t="n">
        <f aca="false">(I1183+J1183)/Assumptions!$B$8</f>
        <v>0.000261318896149115</v>
      </c>
      <c r="M1183" s="70" t="n">
        <f aca="false">F1183-L1183</f>
        <v>-0.00666131889614912</v>
      </c>
      <c r="N1183" s="71" t="n">
        <f aca="false">G1183*Assumptions!$B$7</f>
        <v>-783041.9168</v>
      </c>
      <c r="O1183" s="71" t="n">
        <f aca="false">K1183*Assumptions!$B$7</f>
        <v>-829653.353084292</v>
      </c>
      <c r="P1183" s="68" t="n">
        <f aca="false">P1182+G1183</f>
        <v>29365.021255</v>
      </c>
      <c r="Q1183" s="68" t="n">
        <f aca="false">MAX(Q1182,P1183)</f>
        <v>29541.128025</v>
      </c>
      <c r="R1183" s="68" t="n">
        <f aca="false">Q1183-P1183</f>
        <v>176.106769999991</v>
      </c>
      <c r="S1183" s="68" t="n">
        <f aca="false">S1182+K1183</f>
        <v>22169.6141321158</v>
      </c>
      <c r="T1183" s="68" t="n">
        <f aca="false">MAX(T1182,S1183)</f>
        <v>22446.4703511727</v>
      </c>
      <c r="U1183" s="68" t="n">
        <f aca="false">T1183-S1183</f>
        <v>276.856219056965</v>
      </c>
      <c r="V1183" s="70" t="n">
        <f aca="false">V1182+F1183</f>
        <v>3.64010000000001</v>
      </c>
      <c r="W1183" s="70" t="n">
        <f aca="false">MAX(W1182,V1183)</f>
        <v>3.65100000000001</v>
      </c>
      <c r="X1183" s="70" t="n">
        <f aca="false">W1183-V1183</f>
        <v>0.0108999999999995</v>
      </c>
      <c r="Y1183" s="70" t="n">
        <f aca="false">Y1182+M1183</f>
        <v>3.32282750180743</v>
      </c>
      <c r="Z1183" s="70" t="n">
        <f aca="false">MAX(Z1182,Y1183)</f>
        <v>3.33816992304197</v>
      </c>
      <c r="AA1183" s="70" t="n">
        <f aca="false">Z1183-Y1183</f>
        <v>0.0153424212345343</v>
      </c>
      <c r="AB1183" s="72" t="n">
        <f aca="false">AB1182*(1+F1183)</f>
        <v>31.534557731067</v>
      </c>
      <c r="AC1183" s="73" t="n">
        <f aca="false">MAX(AC1182,AB1183)</f>
        <v>31.9264159489607</v>
      </c>
      <c r="AD1183" s="70" t="n">
        <f aca="false">1-AB1183/AC1183</f>
        <v>0.0122737929155645</v>
      </c>
      <c r="AE1183" s="73" t="n">
        <f aca="false">AE1182*(1+M1183)</f>
        <v>22.9809013669435</v>
      </c>
      <c r="AF1183" s="73" t="n">
        <f aca="false">MAX(AF1182,AE1183)</f>
        <v>23.3701562670968</v>
      </c>
      <c r="AG1183" s="70" t="n">
        <f aca="false">1-AE1183/AF1183</f>
        <v>0.0166560674949925</v>
      </c>
      <c r="AH1183" s="74" t="n">
        <f aca="false">IF(R1183&gt;0,AH1182+1,0)</f>
        <v>17</v>
      </c>
      <c r="AI1183" s="74" t="n">
        <f aca="false">IF(U1183&gt;0,AI1182+1,0)</f>
        <v>17</v>
      </c>
      <c r="AJ1183" s="74" t="n">
        <f aca="false">IF(G1183&gt;0,AJ1182+1,0)</f>
        <v>0</v>
      </c>
      <c r="AK1183" s="74" t="n">
        <f aca="false">IF(G1183&lt;=0,AK1182+1,0)</f>
        <v>1</v>
      </c>
      <c r="AL1183" s="74" t="n">
        <f aca="false">IF(K1183&gt;0,AL1182+1,0)</f>
        <v>0</v>
      </c>
      <c r="AM1183" s="74" t="n">
        <f aca="false">IF(K1183&lt;=0,AM1182+1,0)</f>
        <v>1</v>
      </c>
    </row>
    <row r="1184" customFormat="false" ht="15" hidden="false" customHeight="false" outlineLevel="0" collapsed="false">
      <c r="A1184" s="61" t="n">
        <v>1183</v>
      </c>
      <c r="B1184" s="62" t="n">
        <v>44734.40625</v>
      </c>
      <c r="C1184" s="63" t="n">
        <f aca="false">YEAR(B1184)</f>
        <v>2022</v>
      </c>
      <c r="D1184" s="32" t="s">
        <v>276</v>
      </c>
      <c r="E1184" s="64" t="n">
        <v>15456.1</v>
      </c>
      <c r="F1184" s="65" t="n">
        <v>-0.0059</v>
      </c>
      <c r="G1184" s="66" t="n">
        <v>-91.19099</v>
      </c>
      <c r="H1184" s="67" t="n">
        <f aca="false">E1184+IF(D1184="Long",1,-1)*G1184</f>
        <v>15547.29099</v>
      </c>
      <c r="I1184" s="68" t="n">
        <f aca="false">Assumptions!$B$58</f>
        <v>5.35750011455817</v>
      </c>
      <c r="J1184" s="68" t="n">
        <f aca="false">INDEX(Yearly!$T$5:$T$22,MATCH(C1184,Yearly!$A$5:$A$22,0))</f>
        <v>0.568938065262814</v>
      </c>
      <c r="K1184" s="68" t="n">
        <f aca="false">G1184-I1184-J1184</f>
        <v>-97.117428179821</v>
      </c>
      <c r="L1184" s="69" t="n">
        <f aca="false">(I1184+J1184)/Assumptions!$B$8</f>
        <v>0.000261318896149115</v>
      </c>
      <c r="M1184" s="70" t="n">
        <f aca="false">F1184-L1184</f>
        <v>-0.00616131889614912</v>
      </c>
      <c r="N1184" s="71" t="n">
        <f aca="false">G1184*Assumptions!$B$7</f>
        <v>-717217.13635</v>
      </c>
      <c r="O1184" s="71" t="n">
        <f aca="false">K1184*Assumptions!$B$7</f>
        <v>-763828.572634292</v>
      </c>
      <c r="P1184" s="68" t="n">
        <f aca="false">P1183+G1184</f>
        <v>29273.830265</v>
      </c>
      <c r="Q1184" s="68" t="n">
        <f aca="false">MAX(Q1183,P1184)</f>
        <v>29541.128025</v>
      </c>
      <c r="R1184" s="68" t="n">
        <f aca="false">Q1184-P1184</f>
        <v>267.29775999999</v>
      </c>
      <c r="S1184" s="68" t="n">
        <f aca="false">S1183+K1184</f>
        <v>22072.4967039359</v>
      </c>
      <c r="T1184" s="68" t="n">
        <f aca="false">MAX(T1183,S1184)</f>
        <v>22446.4703511727</v>
      </c>
      <c r="U1184" s="68" t="n">
        <f aca="false">T1184-S1184</f>
        <v>373.973647236784</v>
      </c>
      <c r="V1184" s="70" t="n">
        <f aca="false">V1183+F1184</f>
        <v>3.63420000000001</v>
      </c>
      <c r="W1184" s="70" t="n">
        <f aca="false">MAX(W1183,V1184)</f>
        <v>3.65100000000001</v>
      </c>
      <c r="X1184" s="70" t="n">
        <f aca="false">W1184-V1184</f>
        <v>0.0167999999999995</v>
      </c>
      <c r="Y1184" s="70" t="n">
        <f aca="false">Y1183+M1184</f>
        <v>3.31666618291129</v>
      </c>
      <c r="Z1184" s="70" t="n">
        <f aca="false">MAX(Z1183,Y1184)</f>
        <v>3.33816992304197</v>
      </c>
      <c r="AA1184" s="70" t="n">
        <f aca="false">Z1184-Y1184</f>
        <v>0.0215037401306835</v>
      </c>
      <c r="AB1184" s="72" t="n">
        <f aca="false">AB1183*(1+F1184)</f>
        <v>31.3485038404537</v>
      </c>
      <c r="AC1184" s="73" t="n">
        <f aca="false">MAX(AC1183,AB1184)</f>
        <v>31.9264159489607</v>
      </c>
      <c r="AD1184" s="70" t="n">
        <f aca="false">1-AB1184/AC1184</f>
        <v>0.0181013775373626</v>
      </c>
      <c r="AE1184" s="73" t="n">
        <f aca="false">AE1183*(1+M1184)</f>
        <v>22.8393087051008</v>
      </c>
      <c r="AF1184" s="73" t="n">
        <f aca="false">MAX(AF1183,AE1184)</f>
        <v>23.3701562670968</v>
      </c>
      <c r="AG1184" s="70" t="n">
        <f aca="false">1-AE1184/AF1184</f>
        <v>0.0227147630477491</v>
      </c>
      <c r="AH1184" s="74" t="n">
        <f aca="false">IF(R1184&gt;0,AH1183+1,0)</f>
        <v>18</v>
      </c>
      <c r="AI1184" s="74" t="n">
        <f aca="false">IF(U1184&gt;0,AI1183+1,0)</f>
        <v>18</v>
      </c>
      <c r="AJ1184" s="74" t="n">
        <f aca="false">IF(G1184&gt;0,AJ1183+1,0)</f>
        <v>0</v>
      </c>
      <c r="AK1184" s="74" t="n">
        <f aca="false">IF(G1184&lt;=0,AK1183+1,0)</f>
        <v>2</v>
      </c>
      <c r="AL1184" s="74" t="n">
        <f aca="false">IF(K1184&gt;0,AL1183+1,0)</f>
        <v>0</v>
      </c>
      <c r="AM1184" s="74" t="n">
        <f aca="false">IF(K1184&lt;=0,AM1183+1,0)</f>
        <v>2</v>
      </c>
    </row>
    <row r="1185" customFormat="false" ht="15" hidden="false" customHeight="false" outlineLevel="0" collapsed="false">
      <c r="A1185" s="61" t="n">
        <v>1184</v>
      </c>
      <c r="B1185" s="62" t="n">
        <v>44735.40625</v>
      </c>
      <c r="C1185" s="63" t="n">
        <f aca="false">YEAR(B1185)</f>
        <v>2022</v>
      </c>
      <c r="D1185" s="32" t="s">
        <v>277</v>
      </c>
      <c r="E1185" s="64" t="n">
        <v>15546.55</v>
      </c>
      <c r="F1185" s="65" t="n">
        <v>-0.0051</v>
      </c>
      <c r="G1185" s="66" t="n">
        <v>-79.287405</v>
      </c>
      <c r="H1185" s="67" t="n">
        <f aca="false">E1185+IF(D1185="Long",1,-1)*G1185</f>
        <v>15467.262595</v>
      </c>
      <c r="I1185" s="68" t="n">
        <f aca="false">Assumptions!$B$58</f>
        <v>5.35750011455817</v>
      </c>
      <c r="J1185" s="68" t="n">
        <f aca="false">INDEX(Yearly!$T$5:$T$22,MATCH(C1185,Yearly!$A$5:$A$22,0))</f>
        <v>0.568938065262814</v>
      </c>
      <c r="K1185" s="68" t="n">
        <f aca="false">G1185-I1185-J1185</f>
        <v>-85.213843179821</v>
      </c>
      <c r="L1185" s="69" t="n">
        <f aca="false">(I1185+J1185)/Assumptions!$B$8</f>
        <v>0.000261318896149115</v>
      </c>
      <c r="M1185" s="70" t="n">
        <f aca="false">F1185-L1185</f>
        <v>-0.00536131889614912</v>
      </c>
      <c r="N1185" s="71" t="n">
        <f aca="false">G1185*Assumptions!$B$7</f>
        <v>-623595.440325</v>
      </c>
      <c r="O1185" s="71" t="n">
        <f aca="false">K1185*Assumptions!$B$7</f>
        <v>-670206.876609292</v>
      </c>
      <c r="P1185" s="68" t="n">
        <f aca="false">P1184+G1185</f>
        <v>29194.54286</v>
      </c>
      <c r="Q1185" s="68" t="n">
        <f aca="false">MAX(Q1184,P1185)</f>
        <v>29541.128025</v>
      </c>
      <c r="R1185" s="68" t="n">
        <f aca="false">Q1185-P1185</f>
        <v>346.58516499999</v>
      </c>
      <c r="S1185" s="68" t="n">
        <f aca="false">S1184+K1185</f>
        <v>21987.2828607561</v>
      </c>
      <c r="T1185" s="68" t="n">
        <f aca="false">MAX(T1184,S1185)</f>
        <v>22446.4703511727</v>
      </c>
      <c r="U1185" s="68" t="n">
        <f aca="false">T1185-S1185</f>
        <v>459.187490416603</v>
      </c>
      <c r="V1185" s="70" t="n">
        <f aca="false">V1184+F1185</f>
        <v>3.62910000000001</v>
      </c>
      <c r="W1185" s="70" t="n">
        <f aca="false">MAX(W1184,V1185)</f>
        <v>3.65100000000001</v>
      </c>
      <c r="X1185" s="70" t="n">
        <f aca="false">W1185-V1185</f>
        <v>0.0218999999999996</v>
      </c>
      <c r="Y1185" s="70" t="n">
        <f aca="false">Y1184+M1185</f>
        <v>3.31130486401514</v>
      </c>
      <c r="Z1185" s="70" t="n">
        <f aca="false">MAX(Z1184,Y1185)</f>
        <v>3.33816992304197</v>
      </c>
      <c r="AA1185" s="70" t="n">
        <f aca="false">Z1185-Y1185</f>
        <v>0.0268650590268327</v>
      </c>
      <c r="AB1185" s="72" t="n">
        <f aca="false">AB1184*(1+F1185)</f>
        <v>31.1886264708674</v>
      </c>
      <c r="AC1185" s="73" t="n">
        <f aca="false">MAX(AC1184,AB1185)</f>
        <v>31.9264159489607</v>
      </c>
      <c r="AD1185" s="70" t="n">
        <f aca="false">1-AB1185/AC1185</f>
        <v>0.0231090605119222</v>
      </c>
      <c r="AE1185" s="73" t="n">
        <f aca="false">AE1184*(1+M1185)</f>
        <v>22.7168598877652</v>
      </c>
      <c r="AF1185" s="73" t="n">
        <f aca="false">MAX(AF1184,AE1185)</f>
        <v>23.3701562670968</v>
      </c>
      <c r="AG1185" s="70" t="n">
        <f aca="false">1-AE1185/AF1185</f>
        <v>0.0279543008555488</v>
      </c>
      <c r="AH1185" s="74" t="n">
        <f aca="false">IF(R1185&gt;0,AH1184+1,0)</f>
        <v>19</v>
      </c>
      <c r="AI1185" s="74" t="n">
        <f aca="false">IF(U1185&gt;0,AI1184+1,0)</f>
        <v>19</v>
      </c>
      <c r="AJ1185" s="74" t="n">
        <f aca="false">IF(G1185&gt;0,AJ1184+1,0)</f>
        <v>0</v>
      </c>
      <c r="AK1185" s="74" t="n">
        <f aca="false">IF(G1185&lt;=0,AK1184+1,0)</f>
        <v>3</v>
      </c>
      <c r="AL1185" s="74" t="n">
        <f aca="false">IF(K1185&gt;0,AL1184+1,0)</f>
        <v>0</v>
      </c>
      <c r="AM1185" s="74" t="n">
        <f aca="false">IF(K1185&lt;=0,AM1184+1,0)</f>
        <v>3</v>
      </c>
    </row>
    <row r="1186" customFormat="false" ht="15" hidden="false" customHeight="false" outlineLevel="0" collapsed="false">
      <c r="A1186" s="61" t="n">
        <v>1185</v>
      </c>
      <c r="B1186" s="62" t="n">
        <v>44735.53125</v>
      </c>
      <c r="C1186" s="63" t="n">
        <f aca="false">YEAR(B1186)</f>
        <v>2022</v>
      </c>
      <c r="D1186" s="32" t="s">
        <v>276</v>
      </c>
      <c r="E1186" s="64" t="n">
        <v>15467.65</v>
      </c>
      <c r="F1186" s="65" t="n">
        <v>-0.003</v>
      </c>
      <c r="G1186" s="66" t="n">
        <v>-46.40295</v>
      </c>
      <c r="H1186" s="67" t="n">
        <f aca="false">E1186+IF(D1186="Long",1,-1)*G1186</f>
        <v>15514.05295</v>
      </c>
      <c r="I1186" s="68" t="n">
        <f aca="false">Assumptions!$B$58</f>
        <v>5.35750011455817</v>
      </c>
      <c r="J1186" s="68" t="n">
        <f aca="false">INDEX(Yearly!$T$5:$T$22,MATCH(C1186,Yearly!$A$5:$A$22,0))</f>
        <v>0.568938065262814</v>
      </c>
      <c r="K1186" s="68" t="n">
        <f aca="false">G1186-I1186-J1186</f>
        <v>-52.329388179821</v>
      </c>
      <c r="L1186" s="69" t="n">
        <f aca="false">(I1186+J1186)/Assumptions!$B$8</f>
        <v>0.000261318896149115</v>
      </c>
      <c r="M1186" s="70" t="n">
        <f aca="false">F1186-L1186</f>
        <v>-0.00326131889614912</v>
      </c>
      <c r="N1186" s="71" t="n">
        <f aca="false">G1186*Assumptions!$B$7</f>
        <v>-364959.20175</v>
      </c>
      <c r="O1186" s="71" t="n">
        <f aca="false">K1186*Assumptions!$B$7</f>
        <v>-411570.638034292</v>
      </c>
      <c r="P1186" s="68" t="n">
        <f aca="false">P1185+G1186</f>
        <v>29148.13991</v>
      </c>
      <c r="Q1186" s="68" t="n">
        <f aca="false">MAX(Q1185,P1186)</f>
        <v>29541.128025</v>
      </c>
      <c r="R1186" s="68" t="n">
        <f aca="false">Q1186-P1186</f>
        <v>392.988114999989</v>
      </c>
      <c r="S1186" s="68" t="n">
        <f aca="false">S1185+K1186</f>
        <v>21934.9534725763</v>
      </c>
      <c r="T1186" s="68" t="n">
        <f aca="false">MAX(T1185,S1186)</f>
        <v>22446.4703511727</v>
      </c>
      <c r="U1186" s="68" t="n">
        <f aca="false">T1186-S1186</f>
        <v>511.516878596423</v>
      </c>
      <c r="V1186" s="70" t="n">
        <f aca="false">V1185+F1186</f>
        <v>3.62610000000001</v>
      </c>
      <c r="W1186" s="70" t="n">
        <f aca="false">MAX(W1185,V1186)</f>
        <v>3.65100000000001</v>
      </c>
      <c r="X1186" s="70" t="n">
        <f aca="false">W1186-V1186</f>
        <v>0.0248999999999997</v>
      </c>
      <c r="Y1186" s="70" t="n">
        <f aca="false">Y1185+M1186</f>
        <v>3.30804354511899</v>
      </c>
      <c r="Z1186" s="70" t="n">
        <f aca="false">MAX(Z1185,Y1186)</f>
        <v>3.33816992304197</v>
      </c>
      <c r="AA1186" s="70" t="n">
        <f aca="false">Z1186-Y1186</f>
        <v>0.0301263779229819</v>
      </c>
      <c r="AB1186" s="72" t="n">
        <f aca="false">AB1185*(1+F1186)</f>
        <v>31.0950605914548</v>
      </c>
      <c r="AC1186" s="73" t="n">
        <f aca="false">MAX(AC1185,AB1186)</f>
        <v>31.9264159489607</v>
      </c>
      <c r="AD1186" s="70" t="n">
        <f aca="false">1-AB1186/AC1186</f>
        <v>0.0260397333303863</v>
      </c>
      <c r="AE1186" s="73" t="n">
        <f aca="false">AE1185*(1+M1186)</f>
        <v>22.642772963352</v>
      </c>
      <c r="AF1186" s="73" t="n">
        <f aca="false">MAX(AF1185,AE1186)</f>
        <v>23.3701562670968</v>
      </c>
      <c r="AG1186" s="70" t="n">
        <f aca="false">1-AE1186/AF1186</f>
        <v>0.0311244518620892</v>
      </c>
      <c r="AH1186" s="74" t="n">
        <f aca="false">IF(R1186&gt;0,AH1185+1,0)</f>
        <v>20</v>
      </c>
      <c r="AI1186" s="74" t="n">
        <f aca="false">IF(U1186&gt;0,AI1185+1,0)</f>
        <v>20</v>
      </c>
      <c r="AJ1186" s="74" t="n">
        <f aca="false">IF(G1186&gt;0,AJ1185+1,0)</f>
        <v>0</v>
      </c>
      <c r="AK1186" s="74" t="n">
        <f aca="false">IF(G1186&lt;=0,AK1185+1,0)</f>
        <v>4</v>
      </c>
      <c r="AL1186" s="74" t="n">
        <f aca="false">IF(K1186&gt;0,AL1185+1,0)</f>
        <v>0</v>
      </c>
      <c r="AM1186" s="74" t="n">
        <f aca="false">IF(K1186&lt;=0,AM1185+1,0)</f>
        <v>4</v>
      </c>
    </row>
    <row r="1187" customFormat="false" ht="15" hidden="false" customHeight="false" outlineLevel="0" collapsed="false">
      <c r="A1187" s="61" t="n">
        <v>1186</v>
      </c>
      <c r="B1187" s="62" t="n">
        <v>44735.5979166667</v>
      </c>
      <c r="C1187" s="63" t="n">
        <f aca="false">YEAR(B1187)</f>
        <v>2022</v>
      </c>
      <c r="D1187" s="32" t="s">
        <v>277</v>
      </c>
      <c r="E1187" s="64" t="n">
        <v>15514.55</v>
      </c>
      <c r="F1187" s="65" t="n">
        <v>0.0147</v>
      </c>
      <c r="G1187" s="66" t="n">
        <v>228.063885</v>
      </c>
      <c r="H1187" s="67" t="n">
        <f aca="false">E1187+IF(D1187="Long",1,-1)*G1187</f>
        <v>15742.613885</v>
      </c>
      <c r="I1187" s="68" t="n">
        <f aca="false">Assumptions!$B$58</f>
        <v>5.35750011455817</v>
      </c>
      <c r="J1187" s="68" t="n">
        <f aca="false">INDEX(Yearly!$T$5:$T$22,MATCH(C1187,Yearly!$A$5:$A$22,0))</f>
        <v>0.568938065262814</v>
      </c>
      <c r="K1187" s="68" t="n">
        <f aca="false">G1187-I1187-J1187</f>
        <v>222.137446820179</v>
      </c>
      <c r="L1187" s="69" t="n">
        <f aca="false">(I1187+J1187)/Assumptions!$B$8</f>
        <v>0.000261318896149115</v>
      </c>
      <c r="M1187" s="70" t="n">
        <f aca="false">F1187-L1187</f>
        <v>0.0144386811038509</v>
      </c>
      <c r="N1187" s="71" t="n">
        <f aca="false">G1187*Assumptions!$B$7</f>
        <v>1793722.455525</v>
      </c>
      <c r="O1187" s="71" t="n">
        <f aca="false">K1187*Assumptions!$B$7</f>
        <v>1747111.01924071</v>
      </c>
      <c r="P1187" s="68" t="n">
        <f aca="false">P1186+G1187</f>
        <v>29376.203795</v>
      </c>
      <c r="Q1187" s="68" t="n">
        <f aca="false">MAX(Q1186,P1187)</f>
        <v>29541.128025</v>
      </c>
      <c r="R1187" s="68" t="n">
        <f aca="false">Q1187-P1187</f>
        <v>164.92422999999</v>
      </c>
      <c r="S1187" s="68" t="n">
        <f aca="false">S1186+K1187</f>
        <v>22157.0909193965</v>
      </c>
      <c r="T1187" s="68" t="n">
        <f aca="false">MAX(T1186,S1187)</f>
        <v>22446.4703511727</v>
      </c>
      <c r="U1187" s="68" t="n">
        <f aca="false">T1187-S1187</f>
        <v>289.379431776244</v>
      </c>
      <c r="V1187" s="70" t="n">
        <f aca="false">V1186+F1187</f>
        <v>3.64080000000001</v>
      </c>
      <c r="W1187" s="70" t="n">
        <f aca="false">MAX(W1186,V1187)</f>
        <v>3.65100000000001</v>
      </c>
      <c r="X1187" s="70" t="n">
        <f aca="false">W1187-V1187</f>
        <v>0.0101999999999998</v>
      </c>
      <c r="Y1187" s="70" t="n">
        <f aca="false">Y1186+M1187</f>
        <v>3.32248222622284</v>
      </c>
      <c r="Z1187" s="70" t="n">
        <f aca="false">MAX(Z1186,Y1187)</f>
        <v>3.33816992304197</v>
      </c>
      <c r="AA1187" s="70" t="n">
        <f aca="false">Z1187-Y1187</f>
        <v>0.0156876968191311</v>
      </c>
      <c r="AB1187" s="72" t="n">
        <f aca="false">AB1186*(1+F1187)</f>
        <v>31.5521579821492</v>
      </c>
      <c r="AC1187" s="73" t="n">
        <f aca="false">MAX(AC1186,AB1187)</f>
        <v>31.9264159489607</v>
      </c>
      <c r="AD1187" s="70" t="n">
        <f aca="false">1-AB1187/AC1187</f>
        <v>0.0117225174103431</v>
      </c>
      <c r="AE1187" s="73" t="n">
        <f aca="false">AE1186*(1+M1187)</f>
        <v>22.9697047414767</v>
      </c>
      <c r="AF1187" s="73" t="n">
        <f aca="false">MAX(AF1186,AE1187)</f>
        <v>23.3701562670968</v>
      </c>
      <c r="AG1187" s="70" t="n">
        <f aca="false">1-AE1187/AF1187</f>
        <v>0.0171351667932073</v>
      </c>
      <c r="AH1187" s="74" t="n">
        <f aca="false">IF(R1187&gt;0,AH1186+1,0)</f>
        <v>21</v>
      </c>
      <c r="AI1187" s="74" t="n">
        <f aca="false">IF(U1187&gt;0,AI1186+1,0)</f>
        <v>21</v>
      </c>
      <c r="AJ1187" s="74" t="n">
        <f aca="false">IF(G1187&gt;0,AJ1186+1,0)</f>
        <v>1</v>
      </c>
      <c r="AK1187" s="74" t="n">
        <f aca="false">IF(G1187&lt;=0,AK1186+1,0)</f>
        <v>0</v>
      </c>
      <c r="AL1187" s="74" t="n">
        <f aca="false">IF(K1187&gt;0,AL1186+1,0)</f>
        <v>1</v>
      </c>
      <c r="AM1187" s="74" t="n">
        <f aca="false">IF(K1187&lt;=0,AM1186+1,0)</f>
        <v>0</v>
      </c>
    </row>
    <row r="1188" customFormat="false" ht="15" hidden="false" customHeight="false" outlineLevel="0" collapsed="false">
      <c r="A1188" s="61" t="n">
        <v>1187</v>
      </c>
      <c r="B1188" s="62" t="n">
        <v>44741.40625</v>
      </c>
      <c r="C1188" s="63" t="n">
        <f aca="false">YEAR(B1188)</f>
        <v>2022</v>
      </c>
      <c r="D1188" s="32" t="s">
        <v>276</v>
      </c>
      <c r="E1188" s="64" t="n">
        <v>15742.3</v>
      </c>
      <c r="F1188" s="65" t="n">
        <v>-0.003</v>
      </c>
      <c r="G1188" s="66" t="n">
        <v>-47.2269</v>
      </c>
      <c r="H1188" s="67" t="n">
        <f aca="false">E1188+IF(D1188="Long",1,-1)*G1188</f>
        <v>15789.5269</v>
      </c>
      <c r="I1188" s="68" t="n">
        <f aca="false">Assumptions!$B$58</f>
        <v>5.35750011455817</v>
      </c>
      <c r="J1188" s="68" t="n">
        <f aca="false">INDEX(Yearly!$T$5:$T$22,MATCH(C1188,Yearly!$A$5:$A$22,0))</f>
        <v>0.568938065262814</v>
      </c>
      <c r="K1188" s="68" t="n">
        <f aca="false">G1188-I1188-J1188</f>
        <v>-53.153338179821</v>
      </c>
      <c r="L1188" s="69" t="n">
        <f aca="false">(I1188+J1188)/Assumptions!$B$8</f>
        <v>0.000261318896149115</v>
      </c>
      <c r="M1188" s="70" t="n">
        <f aca="false">F1188-L1188</f>
        <v>-0.00326131889614912</v>
      </c>
      <c r="N1188" s="71" t="n">
        <f aca="false">G1188*Assumptions!$B$7</f>
        <v>-371439.5685</v>
      </c>
      <c r="O1188" s="71" t="n">
        <f aca="false">K1188*Assumptions!$B$7</f>
        <v>-418051.004784292</v>
      </c>
      <c r="P1188" s="68" t="n">
        <f aca="false">P1187+G1188</f>
        <v>29328.976895</v>
      </c>
      <c r="Q1188" s="68" t="n">
        <f aca="false">MAX(Q1187,P1188)</f>
        <v>29541.128025</v>
      </c>
      <c r="R1188" s="68" t="n">
        <f aca="false">Q1188-P1188</f>
        <v>212.151129999991</v>
      </c>
      <c r="S1188" s="68" t="n">
        <f aca="false">S1187+K1188</f>
        <v>22103.9375812167</v>
      </c>
      <c r="T1188" s="68" t="n">
        <f aca="false">MAX(T1187,S1188)</f>
        <v>22446.4703511727</v>
      </c>
      <c r="U1188" s="68" t="n">
        <f aca="false">T1188-S1188</f>
        <v>342.532769956066</v>
      </c>
      <c r="V1188" s="70" t="n">
        <f aca="false">V1187+F1188</f>
        <v>3.63780000000001</v>
      </c>
      <c r="W1188" s="70" t="n">
        <f aca="false">MAX(W1187,V1188)</f>
        <v>3.65100000000001</v>
      </c>
      <c r="X1188" s="70" t="n">
        <f aca="false">W1188-V1188</f>
        <v>0.0131999999999999</v>
      </c>
      <c r="Y1188" s="70" t="n">
        <f aca="false">Y1187+M1188</f>
        <v>3.31922090732669</v>
      </c>
      <c r="Z1188" s="70" t="n">
        <f aca="false">MAX(Z1187,Y1188)</f>
        <v>3.33816992304197</v>
      </c>
      <c r="AA1188" s="70" t="n">
        <f aca="false">Z1188-Y1188</f>
        <v>0.0189490157152803</v>
      </c>
      <c r="AB1188" s="72" t="n">
        <f aca="false">AB1187*(1+F1188)</f>
        <v>31.4575015082027</v>
      </c>
      <c r="AC1188" s="73" t="n">
        <f aca="false">MAX(AC1187,AB1188)</f>
        <v>31.9264159489607</v>
      </c>
      <c r="AD1188" s="70" t="n">
        <f aca="false">1-AB1188/AC1188</f>
        <v>0.014687349858112</v>
      </c>
      <c r="AE1188" s="73" t="n">
        <f aca="false">AE1187*(1+M1188)</f>
        <v>22.8947932093644</v>
      </c>
      <c r="AF1188" s="73" t="n">
        <f aca="false">MAX(AF1187,AE1188)</f>
        <v>23.3701562670968</v>
      </c>
      <c r="AG1188" s="70" t="n">
        <f aca="false">1-AE1188/AF1188</f>
        <v>0.020340602446105</v>
      </c>
      <c r="AH1188" s="74" t="n">
        <f aca="false">IF(R1188&gt;0,AH1187+1,0)</f>
        <v>22</v>
      </c>
      <c r="AI1188" s="74" t="n">
        <f aca="false">IF(U1188&gt;0,AI1187+1,0)</f>
        <v>22</v>
      </c>
      <c r="AJ1188" s="74" t="n">
        <f aca="false">IF(G1188&gt;0,AJ1187+1,0)</f>
        <v>0</v>
      </c>
      <c r="AK1188" s="74" t="n">
        <f aca="false">IF(G1188&lt;=0,AK1187+1,0)</f>
        <v>1</v>
      </c>
      <c r="AL1188" s="74" t="n">
        <f aca="false">IF(K1188&gt;0,AL1187+1,0)</f>
        <v>0</v>
      </c>
      <c r="AM1188" s="74" t="n">
        <f aca="false">IF(K1188&lt;=0,AM1187+1,0)</f>
        <v>1</v>
      </c>
    </row>
    <row r="1189" customFormat="false" ht="15" hidden="false" customHeight="false" outlineLevel="0" collapsed="false">
      <c r="A1189" s="61" t="n">
        <v>1188</v>
      </c>
      <c r="B1189" s="62" t="n">
        <v>44741.4881944444</v>
      </c>
      <c r="C1189" s="63" t="n">
        <f aca="false">YEAR(B1189)</f>
        <v>2022</v>
      </c>
      <c r="D1189" s="32" t="s">
        <v>277</v>
      </c>
      <c r="E1189" s="64" t="n">
        <v>15789.15</v>
      </c>
      <c r="F1189" s="65" t="n">
        <v>-0.0051</v>
      </c>
      <c r="G1189" s="66" t="n">
        <v>-80.524665</v>
      </c>
      <c r="H1189" s="67" t="n">
        <f aca="false">E1189+IF(D1189="Long",1,-1)*G1189</f>
        <v>15708.625335</v>
      </c>
      <c r="I1189" s="68" t="n">
        <f aca="false">Assumptions!$B$58</f>
        <v>5.35750011455817</v>
      </c>
      <c r="J1189" s="68" t="n">
        <f aca="false">INDEX(Yearly!$T$5:$T$22,MATCH(C1189,Yearly!$A$5:$A$22,0))</f>
        <v>0.568938065262814</v>
      </c>
      <c r="K1189" s="68" t="n">
        <f aca="false">G1189-I1189-J1189</f>
        <v>-86.451103179821</v>
      </c>
      <c r="L1189" s="69" t="n">
        <f aca="false">(I1189+J1189)/Assumptions!$B$8</f>
        <v>0.000261318896149115</v>
      </c>
      <c r="M1189" s="70" t="n">
        <f aca="false">F1189-L1189</f>
        <v>-0.00536131889614912</v>
      </c>
      <c r="N1189" s="71" t="n">
        <f aca="false">G1189*Assumptions!$B$7</f>
        <v>-633326.490225</v>
      </c>
      <c r="O1189" s="71" t="n">
        <f aca="false">K1189*Assumptions!$B$7</f>
        <v>-679937.926509292</v>
      </c>
      <c r="P1189" s="68" t="n">
        <f aca="false">P1188+G1189</f>
        <v>29248.45223</v>
      </c>
      <c r="Q1189" s="68" t="n">
        <f aca="false">MAX(Q1188,P1189)</f>
        <v>29541.128025</v>
      </c>
      <c r="R1189" s="68" t="n">
        <f aca="false">Q1189-P1189</f>
        <v>292.675794999992</v>
      </c>
      <c r="S1189" s="68" t="n">
        <f aca="false">S1188+K1189</f>
        <v>22017.4864780368</v>
      </c>
      <c r="T1189" s="68" t="n">
        <f aca="false">MAX(T1188,S1189)</f>
        <v>22446.4703511727</v>
      </c>
      <c r="U1189" s="68" t="n">
        <f aca="false">T1189-S1189</f>
        <v>428.983873135887</v>
      </c>
      <c r="V1189" s="70" t="n">
        <f aca="false">V1188+F1189</f>
        <v>3.63270000000001</v>
      </c>
      <c r="W1189" s="70" t="n">
        <f aca="false">MAX(W1188,V1189)</f>
        <v>3.65100000000001</v>
      </c>
      <c r="X1189" s="70" t="n">
        <f aca="false">W1189-V1189</f>
        <v>0.0183</v>
      </c>
      <c r="Y1189" s="70" t="n">
        <f aca="false">Y1188+M1189</f>
        <v>3.31385958843054</v>
      </c>
      <c r="Z1189" s="70" t="n">
        <f aca="false">MAX(Z1188,Y1189)</f>
        <v>3.33816992304197</v>
      </c>
      <c r="AA1189" s="70" t="n">
        <f aca="false">Z1189-Y1189</f>
        <v>0.0243103346114295</v>
      </c>
      <c r="AB1189" s="72" t="n">
        <f aca="false">AB1188*(1+F1189)</f>
        <v>31.2970682505109</v>
      </c>
      <c r="AC1189" s="73" t="n">
        <f aca="false">MAX(AC1188,AB1189)</f>
        <v>31.9264159489607</v>
      </c>
      <c r="AD1189" s="70" t="n">
        <f aca="false">1-AB1189/AC1189</f>
        <v>0.0197124443738358</v>
      </c>
      <c r="AE1189" s="73" t="n">
        <f aca="false">AE1188*(1+M1189)</f>
        <v>22.7720469219076</v>
      </c>
      <c r="AF1189" s="73" t="n">
        <f aca="false">MAX(AF1188,AE1189)</f>
        <v>23.3701562670968</v>
      </c>
      <c r="AG1189" s="70" t="n">
        <f aca="false">1-AE1189/AF1189</f>
        <v>0.0255928688860009</v>
      </c>
      <c r="AH1189" s="74" t="n">
        <f aca="false">IF(R1189&gt;0,AH1188+1,0)</f>
        <v>23</v>
      </c>
      <c r="AI1189" s="74" t="n">
        <f aca="false">IF(U1189&gt;0,AI1188+1,0)</f>
        <v>23</v>
      </c>
      <c r="AJ1189" s="74" t="n">
        <f aca="false">IF(G1189&gt;0,AJ1188+1,0)</f>
        <v>0</v>
      </c>
      <c r="AK1189" s="74" t="n">
        <f aca="false">IF(G1189&lt;=0,AK1188+1,0)</f>
        <v>2</v>
      </c>
      <c r="AL1189" s="74" t="n">
        <f aca="false">IF(K1189&gt;0,AL1188+1,0)</f>
        <v>0</v>
      </c>
      <c r="AM1189" s="74" t="n">
        <f aca="false">IF(K1189&lt;=0,AM1188+1,0)</f>
        <v>2</v>
      </c>
    </row>
    <row r="1190" customFormat="false" ht="15" hidden="false" customHeight="false" outlineLevel="0" collapsed="false">
      <c r="A1190" s="61" t="n">
        <v>1189</v>
      </c>
      <c r="B1190" s="62" t="n">
        <v>44743.3854166667</v>
      </c>
      <c r="C1190" s="63" t="n">
        <f aca="false">YEAR(B1190)</f>
        <v>2022</v>
      </c>
      <c r="D1190" s="32" t="s">
        <v>276</v>
      </c>
      <c r="E1190" s="64" t="n">
        <v>15708.3</v>
      </c>
      <c r="F1190" s="65" t="n">
        <v>-0.0024</v>
      </c>
      <c r="G1190" s="66" t="n">
        <v>-37.69992</v>
      </c>
      <c r="H1190" s="67" t="n">
        <f aca="false">E1190+IF(D1190="Long",1,-1)*G1190</f>
        <v>15745.99992</v>
      </c>
      <c r="I1190" s="68" t="n">
        <f aca="false">Assumptions!$B$58</f>
        <v>5.35750011455817</v>
      </c>
      <c r="J1190" s="68" t="n">
        <f aca="false">INDEX(Yearly!$T$5:$T$22,MATCH(C1190,Yearly!$A$5:$A$22,0))</f>
        <v>0.568938065262814</v>
      </c>
      <c r="K1190" s="68" t="n">
        <f aca="false">G1190-I1190-J1190</f>
        <v>-43.626358179821</v>
      </c>
      <c r="L1190" s="69" t="n">
        <f aca="false">(I1190+J1190)/Assumptions!$B$8</f>
        <v>0.000261318896149115</v>
      </c>
      <c r="M1190" s="70" t="n">
        <f aca="false">F1190-L1190</f>
        <v>-0.00266131889614912</v>
      </c>
      <c r="N1190" s="71" t="n">
        <f aca="false">G1190*Assumptions!$B$7</f>
        <v>-296509.8708</v>
      </c>
      <c r="O1190" s="71" t="n">
        <f aca="false">K1190*Assumptions!$B$7</f>
        <v>-343121.307084292</v>
      </c>
      <c r="P1190" s="68" t="n">
        <f aca="false">P1189+G1190</f>
        <v>29210.75231</v>
      </c>
      <c r="Q1190" s="68" t="n">
        <f aca="false">MAX(Q1189,P1190)</f>
        <v>29541.128025</v>
      </c>
      <c r="R1190" s="68" t="n">
        <f aca="false">Q1190-P1190</f>
        <v>330.375714999991</v>
      </c>
      <c r="S1190" s="68" t="n">
        <f aca="false">S1189+K1190</f>
        <v>21973.860119857</v>
      </c>
      <c r="T1190" s="68" t="n">
        <f aca="false">MAX(T1189,S1190)</f>
        <v>22446.4703511727</v>
      </c>
      <c r="U1190" s="68" t="n">
        <f aca="false">T1190-S1190</f>
        <v>472.610231315706</v>
      </c>
      <c r="V1190" s="70" t="n">
        <f aca="false">V1189+F1190</f>
        <v>3.63030000000001</v>
      </c>
      <c r="W1190" s="70" t="n">
        <f aca="false">MAX(W1189,V1190)</f>
        <v>3.65100000000001</v>
      </c>
      <c r="X1190" s="70" t="n">
        <f aca="false">W1190-V1190</f>
        <v>0.0207000000000002</v>
      </c>
      <c r="Y1190" s="70" t="n">
        <f aca="false">Y1189+M1190</f>
        <v>3.31119826953439</v>
      </c>
      <c r="Z1190" s="70" t="n">
        <f aca="false">MAX(Z1189,Y1190)</f>
        <v>3.33816992304197</v>
      </c>
      <c r="AA1190" s="70" t="n">
        <f aca="false">Z1190-Y1190</f>
        <v>0.0269716535075788</v>
      </c>
      <c r="AB1190" s="72" t="n">
        <f aca="false">AB1189*(1+F1190)</f>
        <v>31.2219552867097</v>
      </c>
      <c r="AC1190" s="73" t="n">
        <f aca="false">MAX(AC1189,AB1190)</f>
        <v>31.9264159489607</v>
      </c>
      <c r="AD1190" s="70" t="n">
        <f aca="false">1-AB1190/AC1190</f>
        <v>0.0220651345073385</v>
      </c>
      <c r="AE1190" s="73" t="n">
        <f aca="false">AE1189*(1+M1190)</f>
        <v>22.7114432431303</v>
      </c>
      <c r="AF1190" s="73" t="n">
        <f aca="false">MAX(AF1189,AE1190)</f>
        <v>23.3701562670968</v>
      </c>
      <c r="AG1190" s="70" t="n">
        <f aca="false">1-AE1190/AF1190</f>
        <v>0.0281860769965769</v>
      </c>
      <c r="AH1190" s="74" t="n">
        <f aca="false">IF(R1190&gt;0,AH1189+1,0)</f>
        <v>24</v>
      </c>
      <c r="AI1190" s="74" t="n">
        <f aca="false">IF(U1190&gt;0,AI1189+1,0)</f>
        <v>24</v>
      </c>
      <c r="AJ1190" s="74" t="n">
        <f aca="false">IF(G1190&gt;0,AJ1189+1,0)</f>
        <v>0</v>
      </c>
      <c r="AK1190" s="74" t="n">
        <f aca="false">IF(G1190&lt;=0,AK1189+1,0)</f>
        <v>3</v>
      </c>
      <c r="AL1190" s="74" t="n">
        <f aca="false">IF(K1190&gt;0,AL1189+1,0)</f>
        <v>0</v>
      </c>
      <c r="AM1190" s="74" t="n">
        <f aca="false">IF(K1190&lt;=0,AM1189+1,0)</f>
        <v>3</v>
      </c>
    </row>
    <row r="1191" customFormat="false" ht="15" hidden="false" customHeight="false" outlineLevel="0" collapsed="false">
      <c r="A1191" s="61" t="n">
        <v>1190</v>
      </c>
      <c r="B1191" s="62" t="n">
        <v>44743.6354166667</v>
      </c>
      <c r="C1191" s="63" t="n">
        <f aca="false">YEAR(B1191)</f>
        <v>2022</v>
      </c>
      <c r="D1191" s="32" t="s">
        <v>277</v>
      </c>
      <c r="E1191" s="64" t="n">
        <v>15746.7</v>
      </c>
      <c r="F1191" s="65" t="n">
        <v>-0.0033</v>
      </c>
      <c r="G1191" s="66" t="n">
        <v>-51.96411</v>
      </c>
      <c r="H1191" s="67" t="n">
        <f aca="false">E1191+IF(D1191="Long",1,-1)*G1191</f>
        <v>15694.73589</v>
      </c>
      <c r="I1191" s="68" t="n">
        <f aca="false">Assumptions!$B$58</f>
        <v>5.35750011455817</v>
      </c>
      <c r="J1191" s="68" t="n">
        <f aca="false">INDEX(Yearly!$T$5:$T$22,MATCH(C1191,Yearly!$A$5:$A$22,0))</f>
        <v>0.568938065262814</v>
      </c>
      <c r="K1191" s="68" t="n">
        <f aca="false">G1191-I1191-J1191</f>
        <v>-57.890548179821</v>
      </c>
      <c r="L1191" s="69" t="n">
        <f aca="false">(I1191+J1191)/Assumptions!$B$8</f>
        <v>0.000261318896149115</v>
      </c>
      <c r="M1191" s="70" t="n">
        <f aca="false">F1191-L1191</f>
        <v>-0.00356131889614912</v>
      </c>
      <c r="N1191" s="71" t="n">
        <f aca="false">G1191*Assumptions!$B$7</f>
        <v>-408697.72515</v>
      </c>
      <c r="O1191" s="71" t="n">
        <f aca="false">K1191*Assumptions!$B$7</f>
        <v>-455309.161434292</v>
      </c>
      <c r="P1191" s="68" t="n">
        <f aca="false">P1190+G1191</f>
        <v>29158.7882</v>
      </c>
      <c r="Q1191" s="68" t="n">
        <f aca="false">MAX(Q1190,P1191)</f>
        <v>29541.128025</v>
      </c>
      <c r="R1191" s="68" t="n">
        <f aca="false">Q1191-P1191</f>
        <v>382.339824999992</v>
      </c>
      <c r="S1191" s="68" t="n">
        <f aca="false">S1190+K1191</f>
        <v>21915.9695716772</v>
      </c>
      <c r="T1191" s="68" t="n">
        <f aca="false">MAX(T1190,S1191)</f>
        <v>22446.4703511727</v>
      </c>
      <c r="U1191" s="68" t="n">
        <f aca="false">T1191-S1191</f>
        <v>530.500779495527</v>
      </c>
      <c r="V1191" s="70" t="n">
        <f aca="false">V1190+F1191</f>
        <v>3.62700000000001</v>
      </c>
      <c r="W1191" s="70" t="n">
        <f aca="false">MAX(W1190,V1191)</f>
        <v>3.65100000000001</v>
      </c>
      <c r="X1191" s="70" t="n">
        <f aca="false">W1191-V1191</f>
        <v>0.024</v>
      </c>
      <c r="Y1191" s="70" t="n">
        <f aca="false">Y1190+M1191</f>
        <v>3.30763695063824</v>
      </c>
      <c r="Z1191" s="70" t="n">
        <f aca="false">MAX(Z1190,Y1191)</f>
        <v>3.33816992304197</v>
      </c>
      <c r="AA1191" s="70" t="n">
        <f aca="false">Z1191-Y1191</f>
        <v>0.0305329724037278</v>
      </c>
      <c r="AB1191" s="72" t="n">
        <f aca="false">AB1190*(1+F1191)</f>
        <v>31.1189228342635</v>
      </c>
      <c r="AC1191" s="73" t="n">
        <f aca="false">MAX(AC1190,AB1191)</f>
        <v>31.9264159489607</v>
      </c>
      <c r="AD1191" s="70" t="n">
        <f aca="false">1-AB1191/AC1191</f>
        <v>0.0252923195634642</v>
      </c>
      <c r="AE1191" s="73" t="n">
        <f aca="false">AE1190*(1+M1191)</f>
        <v>22.6305605511498</v>
      </c>
      <c r="AF1191" s="73" t="n">
        <f aca="false">MAX(AF1190,AE1191)</f>
        <v>23.3701562670968</v>
      </c>
      <c r="AG1191" s="70" t="n">
        <f aca="false">1-AE1191/AF1191</f>
        <v>0.0316470162841097</v>
      </c>
      <c r="AH1191" s="74" t="n">
        <f aca="false">IF(R1191&gt;0,AH1190+1,0)</f>
        <v>25</v>
      </c>
      <c r="AI1191" s="74" t="n">
        <f aca="false">IF(U1191&gt;0,AI1190+1,0)</f>
        <v>25</v>
      </c>
      <c r="AJ1191" s="74" t="n">
        <f aca="false">IF(G1191&gt;0,AJ1190+1,0)</f>
        <v>0</v>
      </c>
      <c r="AK1191" s="74" t="n">
        <f aca="false">IF(G1191&lt;=0,AK1190+1,0)</f>
        <v>4</v>
      </c>
      <c r="AL1191" s="74" t="n">
        <f aca="false">IF(K1191&gt;0,AL1190+1,0)</f>
        <v>0</v>
      </c>
      <c r="AM1191" s="74" t="n">
        <f aca="false">IF(K1191&lt;=0,AM1190+1,0)</f>
        <v>4</v>
      </c>
    </row>
    <row r="1192" customFormat="false" ht="15" hidden="false" customHeight="false" outlineLevel="0" collapsed="false">
      <c r="A1192" s="61" t="n">
        <v>1191</v>
      </c>
      <c r="B1192" s="62" t="n">
        <v>44746.4416666667</v>
      </c>
      <c r="C1192" s="63" t="n">
        <f aca="false">YEAR(B1192)</f>
        <v>2022</v>
      </c>
      <c r="D1192" s="32" t="s">
        <v>276</v>
      </c>
      <c r="E1192" s="64" t="n">
        <v>15694.25</v>
      </c>
      <c r="F1192" s="65" t="n">
        <v>-0.0026</v>
      </c>
      <c r="G1192" s="66" t="n">
        <v>-40.80505</v>
      </c>
      <c r="H1192" s="67" t="n">
        <f aca="false">E1192+IF(D1192="Long",1,-1)*G1192</f>
        <v>15735.05505</v>
      </c>
      <c r="I1192" s="68" t="n">
        <f aca="false">Assumptions!$B$58</f>
        <v>5.35750011455817</v>
      </c>
      <c r="J1192" s="68" t="n">
        <f aca="false">INDEX(Yearly!$T$5:$T$22,MATCH(C1192,Yearly!$A$5:$A$22,0))</f>
        <v>0.568938065262814</v>
      </c>
      <c r="K1192" s="68" t="n">
        <f aca="false">G1192-I1192-J1192</f>
        <v>-46.731488179821</v>
      </c>
      <c r="L1192" s="69" t="n">
        <f aca="false">(I1192+J1192)/Assumptions!$B$8</f>
        <v>0.000261318896149115</v>
      </c>
      <c r="M1192" s="70" t="n">
        <f aca="false">F1192-L1192</f>
        <v>-0.00286131889614912</v>
      </c>
      <c r="N1192" s="71" t="n">
        <f aca="false">G1192*Assumptions!$B$7</f>
        <v>-320931.71825</v>
      </c>
      <c r="O1192" s="71" t="n">
        <f aca="false">K1192*Assumptions!$B$7</f>
        <v>-367543.154534292</v>
      </c>
      <c r="P1192" s="68" t="n">
        <f aca="false">P1191+G1192</f>
        <v>29117.98315</v>
      </c>
      <c r="Q1192" s="68" t="n">
        <f aca="false">MAX(Q1191,P1192)</f>
        <v>29541.128025</v>
      </c>
      <c r="R1192" s="68" t="n">
        <f aca="false">Q1192-P1192</f>
        <v>423.144874999991</v>
      </c>
      <c r="S1192" s="68" t="n">
        <f aca="false">S1191+K1192</f>
        <v>21869.2380834974</v>
      </c>
      <c r="T1192" s="68" t="n">
        <f aca="false">MAX(T1191,S1192)</f>
        <v>22446.4703511727</v>
      </c>
      <c r="U1192" s="68" t="n">
        <f aca="false">T1192-S1192</f>
        <v>577.232267675347</v>
      </c>
      <c r="V1192" s="70" t="n">
        <f aca="false">V1191+F1192</f>
        <v>3.62440000000001</v>
      </c>
      <c r="W1192" s="70" t="n">
        <f aca="false">MAX(W1191,V1192)</f>
        <v>3.65100000000001</v>
      </c>
      <c r="X1192" s="70" t="n">
        <f aca="false">W1192-V1192</f>
        <v>0.0266000000000002</v>
      </c>
      <c r="Y1192" s="70" t="n">
        <f aca="false">Y1191+M1192</f>
        <v>3.30477563174209</v>
      </c>
      <c r="Z1192" s="70" t="n">
        <f aca="false">MAX(Z1191,Y1192)</f>
        <v>3.33816992304197</v>
      </c>
      <c r="AA1192" s="70" t="n">
        <f aca="false">Z1192-Y1192</f>
        <v>0.033394291299877</v>
      </c>
      <c r="AB1192" s="72" t="n">
        <f aca="false">AB1191*(1+F1192)</f>
        <v>31.0380136348944</v>
      </c>
      <c r="AC1192" s="73" t="n">
        <f aca="false">MAX(AC1191,AB1192)</f>
        <v>31.9264159489607</v>
      </c>
      <c r="AD1192" s="70" t="n">
        <f aca="false">1-AB1192/AC1192</f>
        <v>0.0278265595325992</v>
      </c>
      <c r="AE1192" s="73" t="n">
        <f aca="false">AE1191*(1+M1192)</f>
        <v>22.5658073006143</v>
      </c>
      <c r="AF1192" s="73" t="n">
        <f aca="false">MAX(AF1191,AE1192)</f>
        <v>23.3701562670968</v>
      </c>
      <c r="AG1192" s="70" t="n">
        <f aca="false">1-AE1192/AF1192</f>
        <v>0.0344177829745584</v>
      </c>
      <c r="AH1192" s="74" t="n">
        <f aca="false">IF(R1192&gt;0,AH1191+1,0)</f>
        <v>26</v>
      </c>
      <c r="AI1192" s="74" t="n">
        <f aca="false">IF(U1192&gt;0,AI1191+1,0)</f>
        <v>26</v>
      </c>
      <c r="AJ1192" s="74" t="n">
        <f aca="false">IF(G1192&gt;0,AJ1191+1,0)</f>
        <v>0</v>
      </c>
      <c r="AK1192" s="74" t="n">
        <f aca="false">IF(G1192&lt;=0,AK1191+1,0)</f>
        <v>5</v>
      </c>
      <c r="AL1192" s="74" t="n">
        <f aca="false">IF(K1192&gt;0,AL1191+1,0)</f>
        <v>0</v>
      </c>
      <c r="AM1192" s="74" t="n">
        <f aca="false">IF(K1192&lt;=0,AM1191+1,0)</f>
        <v>5</v>
      </c>
    </row>
    <row r="1193" customFormat="false" ht="15" hidden="false" customHeight="false" outlineLevel="0" collapsed="false">
      <c r="A1193" s="61" t="n">
        <v>1192</v>
      </c>
      <c r="B1193" s="62" t="n">
        <v>44746.46875</v>
      </c>
      <c r="C1193" s="63" t="n">
        <f aca="false">YEAR(B1193)</f>
        <v>2022</v>
      </c>
      <c r="D1193" s="32" t="s">
        <v>277</v>
      </c>
      <c r="E1193" s="64" t="n">
        <v>15734.35</v>
      </c>
      <c r="F1193" s="65" t="n">
        <v>0.0061</v>
      </c>
      <c r="G1193" s="66" t="n">
        <v>95.979535</v>
      </c>
      <c r="H1193" s="67" t="n">
        <f aca="false">E1193+IF(D1193="Long",1,-1)*G1193</f>
        <v>15830.329535</v>
      </c>
      <c r="I1193" s="68" t="n">
        <f aca="false">Assumptions!$B$58</f>
        <v>5.35750011455817</v>
      </c>
      <c r="J1193" s="68" t="n">
        <f aca="false">INDEX(Yearly!$T$5:$T$22,MATCH(C1193,Yearly!$A$5:$A$22,0))</f>
        <v>0.568938065262814</v>
      </c>
      <c r="K1193" s="68" t="n">
        <f aca="false">G1193-I1193-J1193</f>
        <v>90.053096820179</v>
      </c>
      <c r="L1193" s="69" t="n">
        <f aca="false">(I1193+J1193)/Assumptions!$B$8</f>
        <v>0.000261318896149115</v>
      </c>
      <c r="M1193" s="70" t="n">
        <f aca="false">F1193-L1193</f>
        <v>0.00583868110385089</v>
      </c>
      <c r="N1193" s="71" t="n">
        <f aca="false">G1193*Assumptions!$B$7</f>
        <v>754879.042775</v>
      </c>
      <c r="O1193" s="71" t="n">
        <f aca="false">K1193*Assumptions!$B$7</f>
        <v>708267.606490708</v>
      </c>
      <c r="P1193" s="68" t="n">
        <f aca="false">P1192+G1193</f>
        <v>29213.962685</v>
      </c>
      <c r="Q1193" s="68" t="n">
        <f aca="false">MAX(Q1192,P1193)</f>
        <v>29541.128025</v>
      </c>
      <c r="R1193" s="68" t="n">
        <f aca="false">Q1193-P1193</f>
        <v>327.165339999992</v>
      </c>
      <c r="S1193" s="68" t="n">
        <f aca="false">S1192+K1193</f>
        <v>21959.2911803176</v>
      </c>
      <c r="T1193" s="68" t="n">
        <f aca="false">MAX(T1192,S1193)</f>
        <v>22446.4703511727</v>
      </c>
      <c r="U1193" s="68" t="n">
        <f aca="false">T1193-S1193</f>
        <v>487.179170855168</v>
      </c>
      <c r="V1193" s="70" t="n">
        <f aca="false">V1192+F1193</f>
        <v>3.63050000000001</v>
      </c>
      <c r="W1193" s="70" t="n">
        <f aca="false">MAX(W1192,V1193)</f>
        <v>3.65100000000001</v>
      </c>
      <c r="X1193" s="70" t="n">
        <f aca="false">W1193-V1193</f>
        <v>0.0205000000000002</v>
      </c>
      <c r="Y1193" s="70" t="n">
        <f aca="false">Y1192+M1193</f>
        <v>3.31061431284594</v>
      </c>
      <c r="Z1193" s="70" t="n">
        <f aca="false">MAX(Z1192,Y1193)</f>
        <v>3.33816992304197</v>
      </c>
      <c r="AA1193" s="70" t="n">
        <f aca="false">Z1193-Y1193</f>
        <v>0.0275556101960261</v>
      </c>
      <c r="AB1193" s="72" t="n">
        <f aca="false">AB1192*(1+F1193)</f>
        <v>31.2273455180673</v>
      </c>
      <c r="AC1193" s="73" t="n">
        <f aca="false">MAX(AC1192,AB1193)</f>
        <v>31.9264159489607</v>
      </c>
      <c r="AD1193" s="70" t="n">
        <f aca="false">1-AB1193/AC1193</f>
        <v>0.0218963015457481</v>
      </c>
      <c r="AE1193" s="73" t="n">
        <f aca="false">AE1192*(1+M1193)</f>
        <v>22.6975618532935</v>
      </c>
      <c r="AF1193" s="73" t="n">
        <f aca="false">MAX(AF1192,AE1193)</f>
        <v>23.3701562670968</v>
      </c>
      <c r="AG1193" s="70" t="n">
        <f aca="false">1-AE1193/AF1193</f>
        <v>0.0287800563297976</v>
      </c>
      <c r="AH1193" s="74" t="n">
        <f aca="false">IF(R1193&gt;0,AH1192+1,0)</f>
        <v>27</v>
      </c>
      <c r="AI1193" s="74" t="n">
        <f aca="false">IF(U1193&gt;0,AI1192+1,0)</f>
        <v>27</v>
      </c>
      <c r="AJ1193" s="74" t="n">
        <f aca="false">IF(G1193&gt;0,AJ1192+1,0)</f>
        <v>1</v>
      </c>
      <c r="AK1193" s="74" t="n">
        <f aca="false">IF(G1193&lt;=0,AK1192+1,0)</f>
        <v>0</v>
      </c>
      <c r="AL1193" s="74" t="n">
        <f aca="false">IF(K1193&gt;0,AL1192+1,0)</f>
        <v>1</v>
      </c>
      <c r="AM1193" s="74" t="n">
        <f aca="false">IF(K1193&lt;=0,AM1192+1,0)</f>
        <v>0</v>
      </c>
    </row>
    <row r="1194" customFormat="false" ht="15" hidden="false" customHeight="false" outlineLevel="0" collapsed="false">
      <c r="A1194" s="61" t="n">
        <v>1193</v>
      </c>
      <c r="B1194" s="62" t="n">
        <v>44748.3854166667</v>
      </c>
      <c r="C1194" s="63" t="n">
        <f aca="false">YEAR(B1194)</f>
        <v>2022</v>
      </c>
      <c r="D1194" s="32" t="s">
        <v>276</v>
      </c>
      <c r="E1194" s="64" t="n">
        <v>15830.05</v>
      </c>
      <c r="F1194" s="65" t="n">
        <v>-0.0046</v>
      </c>
      <c r="G1194" s="66" t="n">
        <v>-72.81823</v>
      </c>
      <c r="H1194" s="67" t="n">
        <f aca="false">E1194+IF(D1194="Long",1,-1)*G1194</f>
        <v>15902.86823</v>
      </c>
      <c r="I1194" s="68" t="n">
        <f aca="false">Assumptions!$B$58</f>
        <v>5.35750011455817</v>
      </c>
      <c r="J1194" s="68" t="n">
        <f aca="false">INDEX(Yearly!$T$5:$T$22,MATCH(C1194,Yearly!$A$5:$A$22,0))</f>
        <v>0.568938065262814</v>
      </c>
      <c r="K1194" s="68" t="n">
        <f aca="false">G1194-I1194-J1194</f>
        <v>-78.744668179821</v>
      </c>
      <c r="L1194" s="69" t="n">
        <f aca="false">(I1194+J1194)/Assumptions!$B$8</f>
        <v>0.000261318896149115</v>
      </c>
      <c r="M1194" s="70" t="n">
        <f aca="false">F1194-L1194</f>
        <v>-0.00486131889614912</v>
      </c>
      <c r="N1194" s="71" t="n">
        <f aca="false">G1194*Assumptions!$B$7</f>
        <v>-572715.37895</v>
      </c>
      <c r="O1194" s="71" t="n">
        <f aca="false">K1194*Assumptions!$B$7</f>
        <v>-619326.815234292</v>
      </c>
      <c r="P1194" s="68" t="n">
        <f aca="false">P1193+G1194</f>
        <v>29141.144455</v>
      </c>
      <c r="Q1194" s="68" t="n">
        <f aca="false">MAX(Q1193,P1194)</f>
        <v>29541.128025</v>
      </c>
      <c r="R1194" s="68" t="n">
        <f aca="false">Q1194-P1194</f>
        <v>399.983569999993</v>
      </c>
      <c r="S1194" s="68" t="n">
        <f aca="false">S1193+K1194</f>
        <v>21880.5465121377</v>
      </c>
      <c r="T1194" s="68" t="n">
        <f aca="false">MAX(T1193,S1194)</f>
        <v>22446.4703511727</v>
      </c>
      <c r="U1194" s="68" t="n">
        <f aca="false">T1194-S1194</f>
        <v>565.923839034989</v>
      </c>
      <c r="V1194" s="70" t="n">
        <f aca="false">V1193+F1194</f>
        <v>3.62590000000001</v>
      </c>
      <c r="W1194" s="70" t="n">
        <f aca="false">MAX(W1193,V1194)</f>
        <v>3.65100000000001</v>
      </c>
      <c r="X1194" s="70" t="n">
        <f aca="false">W1194-V1194</f>
        <v>0.0251000000000001</v>
      </c>
      <c r="Y1194" s="70" t="n">
        <f aca="false">Y1193+M1194</f>
        <v>3.30575299394979</v>
      </c>
      <c r="Z1194" s="70" t="n">
        <f aca="false">MAX(Z1193,Y1194)</f>
        <v>3.33816992304197</v>
      </c>
      <c r="AA1194" s="70" t="n">
        <f aca="false">Z1194-Y1194</f>
        <v>0.0324169290921752</v>
      </c>
      <c r="AB1194" s="72" t="n">
        <f aca="false">AB1193*(1+F1194)</f>
        <v>31.0836997286842</v>
      </c>
      <c r="AC1194" s="73" t="n">
        <f aca="false">MAX(AC1193,AB1194)</f>
        <v>31.9264159489607</v>
      </c>
      <c r="AD1194" s="70" t="n">
        <f aca="false">1-AB1194/AC1194</f>
        <v>0.0263955785586377</v>
      </c>
      <c r="AE1194" s="73" t="n">
        <f aca="false">AE1193*(1+M1194)</f>
        <v>22.5872217669596</v>
      </c>
      <c r="AF1194" s="73" t="n">
        <f aca="false">MAX(AF1193,AE1194)</f>
        <v>23.3701562670968</v>
      </c>
      <c r="AG1194" s="70" t="n">
        <f aca="false">1-AE1194/AF1194</f>
        <v>0.0335014661942785</v>
      </c>
      <c r="AH1194" s="74" t="n">
        <f aca="false">IF(R1194&gt;0,AH1193+1,0)</f>
        <v>28</v>
      </c>
      <c r="AI1194" s="74" t="n">
        <f aca="false">IF(U1194&gt;0,AI1193+1,0)</f>
        <v>28</v>
      </c>
      <c r="AJ1194" s="74" t="n">
        <f aca="false">IF(G1194&gt;0,AJ1193+1,0)</f>
        <v>0</v>
      </c>
      <c r="AK1194" s="74" t="n">
        <f aca="false">IF(G1194&lt;=0,AK1193+1,0)</f>
        <v>1</v>
      </c>
      <c r="AL1194" s="74" t="n">
        <f aca="false">IF(K1194&gt;0,AL1193+1,0)</f>
        <v>0</v>
      </c>
      <c r="AM1194" s="74" t="n">
        <f aca="false">IF(K1194&lt;=0,AM1193+1,0)</f>
        <v>1</v>
      </c>
    </row>
    <row r="1195" customFormat="false" ht="15" hidden="false" customHeight="false" outlineLevel="0" collapsed="false">
      <c r="A1195" s="61" t="n">
        <v>1194</v>
      </c>
      <c r="B1195" s="62" t="n">
        <v>44748.4506944444</v>
      </c>
      <c r="C1195" s="63" t="n">
        <f aca="false">YEAR(B1195)</f>
        <v>2022</v>
      </c>
      <c r="D1195" s="32" t="s">
        <v>277</v>
      </c>
      <c r="E1195" s="64" t="n">
        <v>15902.8</v>
      </c>
      <c r="F1195" s="65" t="n">
        <v>0.0112</v>
      </c>
      <c r="G1195" s="66" t="n">
        <v>178.11136</v>
      </c>
      <c r="H1195" s="67" t="n">
        <f aca="false">E1195+IF(D1195="Long",1,-1)*G1195</f>
        <v>16080.91136</v>
      </c>
      <c r="I1195" s="68" t="n">
        <f aca="false">Assumptions!$B$58</f>
        <v>5.35750011455817</v>
      </c>
      <c r="J1195" s="68" t="n">
        <f aca="false">INDEX(Yearly!$T$5:$T$22,MATCH(C1195,Yearly!$A$5:$A$22,0))</f>
        <v>0.568938065262814</v>
      </c>
      <c r="K1195" s="68" t="n">
        <f aca="false">G1195-I1195-J1195</f>
        <v>172.184921820179</v>
      </c>
      <c r="L1195" s="69" t="n">
        <f aca="false">(I1195+J1195)/Assumptions!$B$8</f>
        <v>0.000261318896149115</v>
      </c>
      <c r="M1195" s="70" t="n">
        <f aca="false">F1195-L1195</f>
        <v>0.0109386811038509</v>
      </c>
      <c r="N1195" s="71" t="n">
        <f aca="false">G1195*Assumptions!$B$7</f>
        <v>1400845.8464</v>
      </c>
      <c r="O1195" s="71" t="n">
        <f aca="false">K1195*Assumptions!$B$7</f>
        <v>1354234.41011571</v>
      </c>
      <c r="P1195" s="68" t="n">
        <f aca="false">P1194+G1195</f>
        <v>29319.255815</v>
      </c>
      <c r="Q1195" s="68" t="n">
        <f aca="false">MAX(Q1194,P1195)</f>
        <v>29541.128025</v>
      </c>
      <c r="R1195" s="68" t="n">
        <f aca="false">Q1195-P1195</f>
        <v>221.872209999994</v>
      </c>
      <c r="S1195" s="68" t="n">
        <f aca="false">S1194+K1195</f>
        <v>22052.7314339579</v>
      </c>
      <c r="T1195" s="68" t="n">
        <f aca="false">MAX(T1194,S1195)</f>
        <v>22446.4703511727</v>
      </c>
      <c r="U1195" s="68" t="n">
        <f aca="false">T1195-S1195</f>
        <v>393.738917214811</v>
      </c>
      <c r="V1195" s="70" t="n">
        <f aca="false">V1194+F1195</f>
        <v>3.63710000000001</v>
      </c>
      <c r="W1195" s="70" t="n">
        <f aca="false">MAX(W1194,V1195)</f>
        <v>3.65100000000001</v>
      </c>
      <c r="X1195" s="70" t="n">
        <f aca="false">W1195-V1195</f>
        <v>0.0139</v>
      </c>
      <c r="Y1195" s="70" t="n">
        <f aca="false">Y1194+M1195</f>
        <v>3.31669167505364</v>
      </c>
      <c r="Z1195" s="70" t="n">
        <f aca="false">MAX(Z1194,Y1195)</f>
        <v>3.33816992304197</v>
      </c>
      <c r="AA1195" s="70" t="n">
        <f aca="false">Z1195-Y1195</f>
        <v>0.0214782479883242</v>
      </c>
      <c r="AB1195" s="72" t="n">
        <f aca="false">AB1194*(1+F1195)</f>
        <v>31.4318371656454</v>
      </c>
      <c r="AC1195" s="73" t="n">
        <f aca="false">MAX(AC1194,AB1195)</f>
        <v>31.9264159489607</v>
      </c>
      <c r="AD1195" s="70" t="n">
        <f aca="false">1-AB1195/AC1195</f>
        <v>0.0154912090384943</v>
      </c>
      <c r="AE1195" s="73" t="n">
        <f aca="false">AE1194*(1+M1195)</f>
        <v>22.8342961828904</v>
      </c>
      <c r="AF1195" s="73" t="n">
        <f aca="false">MAX(AF1194,AE1195)</f>
        <v>23.3701562670968</v>
      </c>
      <c r="AG1195" s="70" t="n">
        <f aca="false">1-AE1195/AF1195</f>
        <v>0.0229292469456381</v>
      </c>
      <c r="AH1195" s="74" t="n">
        <f aca="false">IF(R1195&gt;0,AH1194+1,0)</f>
        <v>29</v>
      </c>
      <c r="AI1195" s="74" t="n">
        <f aca="false">IF(U1195&gt;0,AI1194+1,0)</f>
        <v>29</v>
      </c>
      <c r="AJ1195" s="74" t="n">
        <f aca="false">IF(G1195&gt;0,AJ1194+1,0)</f>
        <v>1</v>
      </c>
      <c r="AK1195" s="74" t="n">
        <f aca="false">IF(G1195&lt;=0,AK1194+1,0)</f>
        <v>0</v>
      </c>
      <c r="AL1195" s="74" t="n">
        <f aca="false">IF(K1195&gt;0,AL1194+1,0)</f>
        <v>1</v>
      </c>
      <c r="AM1195" s="74" t="n">
        <f aca="false">IF(K1195&lt;=0,AM1194+1,0)</f>
        <v>0</v>
      </c>
    </row>
    <row r="1196" customFormat="false" ht="15" hidden="false" customHeight="false" outlineLevel="0" collapsed="false">
      <c r="A1196" s="61" t="n">
        <v>1195</v>
      </c>
      <c r="B1196" s="62" t="n">
        <v>44754.6027777778</v>
      </c>
      <c r="C1196" s="63" t="n">
        <f aca="false">YEAR(B1196)</f>
        <v>2022</v>
      </c>
      <c r="D1196" s="32" t="s">
        <v>277</v>
      </c>
      <c r="E1196" s="64" t="n">
        <v>16129.35</v>
      </c>
      <c r="F1196" s="65" t="n">
        <v>-0.0046</v>
      </c>
      <c r="G1196" s="66" t="n">
        <v>-74.19501</v>
      </c>
      <c r="H1196" s="67" t="n">
        <f aca="false">E1196+IF(D1196="Long",1,-1)*G1196</f>
        <v>16055.15499</v>
      </c>
      <c r="I1196" s="68" t="n">
        <f aca="false">Assumptions!$B$58</f>
        <v>5.35750011455817</v>
      </c>
      <c r="J1196" s="68" t="n">
        <f aca="false">INDEX(Yearly!$T$5:$T$22,MATCH(C1196,Yearly!$A$5:$A$22,0))</f>
        <v>0.568938065262814</v>
      </c>
      <c r="K1196" s="68" t="n">
        <f aca="false">G1196-I1196-J1196</f>
        <v>-80.121448179821</v>
      </c>
      <c r="L1196" s="69" t="n">
        <f aca="false">(I1196+J1196)/Assumptions!$B$8</f>
        <v>0.000261318896149115</v>
      </c>
      <c r="M1196" s="70" t="n">
        <f aca="false">F1196-L1196</f>
        <v>-0.00486131889614912</v>
      </c>
      <c r="N1196" s="71" t="n">
        <f aca="false">G1196*Assumptions!$B$7</f>
        <v>-583543.75365</v>
      </c>
      <c r="O1196" s="71" t="n">
        <f aca="false">K1196*Assumptions!$B$7</f>
        <v>-630155.189934292</v>
      </c>
      <c r="P1196" s="68" t="n">
        <f aca="false">P1195+G1196</f>
        <v>29245.060805</v>
      </c>
      <c r="Q1196" s="68" t="n">
        <f aca="false">MAX(Q1195,P1196)</f>
        <v>29541.128025</v>
      </c>
      <c r="R1196" s="68" t="n">
        <f aca="false">Q1196-P1196</f>
        <v>296.067219999994</v>
      </c>
      <c r="S1196" s="68" t="n">
        <f aca="false">S1195+K1196</f>
        <v>21972.6099857781</v>
      </c>
      <c r="T1196" s="68" t="n">
        <f aca="false">MAX(T1195,S1196)</f>
        <v>22446.4703511727</v>
      </c>
      <c r="U1196" s="68" t="n">
        <f aca="false">T1196-S1196</f>
        <v>473.86036539463</v>
      </c>
      <c r="V1196" s="70" t="n">
        <f aca="false">V1195+F1196</f>
        <v>3.63250000000001</v>
      </c>
      <c r="W1196" s="70" t="n">
        <f aca="false">MAX(W1195,V1196)</f>
        <v>3.65100000000001</v>
      </c>
      <c r="X1196" s="70" t="n">
        <f aca="false">W1196-V1196</f>
        <v>0.0185</v>
      </c>
      <c r="Y1196" s="70" t="n">
        <f aca="false">Y1195+M1196</f>
        <v>3.3118303561575</v>
      </c>
      <c r="Z1196" s="70" t="n">
        <f aca="false">MAX(Z1195,Y1196)</f>
        <v>3.33816992304197</v>
      </c>
      <c r="AA1196" s="70" t="n">
        <f aca="false">Z1196-Y1196</f>
        <v>0.0263395668844733</v>
      </c>
      <c r="AB1196" s="72" t="n">
        <f aca="false">AB1195*(1+F1196)</f>
        <v>31.2872507146835</v>
      </c>
      <c r="AC1196" s="73" t="n">
        <f aca="false">MAX(AC1195,AB1196)</f>
        <v>31.9264159489607</v>
      </c>
      <c r="AD1196" s="70" t="n">
        <f aca="false">1-AB1196/AC1196</f>
        <v>0.0200199494769173</v>
      </c>
      <c r="AE1196" s="73" t="n">
        <f aca="false">AE1195*(1+M1196)</f>
        <v>22.7232913873762</v>
      </c>
      <c r="AF1196" s="73" t="n">
        <f aca="false">MAX(AF1195,AE1196)</f>
        <v>23.3701562670968</v>
      </c>
      <c r="AG1196" s="70" t="n">
        <f aca="false">1-AE1196/AF1196</f>
        <v>0.0276790994603361</v>
      </c>
      <c r="AH1196" s="74" t="n">
        <f aca="false">IF(R1196&gt;0,AH1195+1,0)</f>
        <v>30</v>
      </c>
      <c r="AI1196" s="74" t="n">
        <f aca="false">IF(U1196&gt;0,AI1195+1,0)</f>
        <v>30</v>
      </c>
      <c r="AJ1196" s="74" t="n">
        <f aca="false">IF(G1196&gt;0,AJ1195+1,0)</f>
        <v>0</v>
      </c>
      <c r="AK1196" s="74" t="n">
        <f aca="false">IF(G1196&lt;=0,AK1195+1,0)</f>
        <v>1</v>
      </c>
      <c r="AL1196" s="74" t="n">
        <f aca="false">IF(K1196&gt;0,AL1195+1,0)</f>
        <v>0</v>
      </c>
      <c r="AM1196" s="74" t="n">
        <f aca="false">IF(K1196&lt;=0,AM1195+1,0)</f>
        <v>1</v>
      </c>
    </row>
    <row r="1197" customFormat="false" ht="15" hidden="false" customHeight="false" outlineLevel="0" collapsed="false">
      <c r="A1197" s="61" t="n">
        <v>1196</v>
      </c>
      <c r="B1197" s="62" t="n">
        <v>44755.4097222222</v>
      </c>
      <c r="C1197" s="63" t="n">
        <f aca="false">YEAR(B1197)</f>
        <v>2022</v>
      </c>
      <c r="D1197" s="32" t="s">
        <v>277</v>
      </c>
      <c r="E1197" s="64" t="n">
        <v>16127.15</v>
      </c>
      <c r="F1197" s="65" t="n">
        <v>-0.0033</v>
      </c>
      <c r="G1197" s="66" t="n">
        <v>-53.219595</v>
      </c>
      <c r="H1197" s="67" t="n">
        <f aca="false">E1197+IF(D1197="Long",1,-1)*G1197</f>
        <v>16073.930405</v>
      </c>
      <c r="I1197" s="68" t="n">
        <f aca="false">Assumptions!$B$58</f>
        <v>5.35750011455817</v>
      </c>
      <c r="J1197" s="68" t="n">
        <f aca="false">INDEX(Yearly!$T$5:$T$22,MATCH(C1197,Yearly!$A$5:$A$22,0))</f>
        <v>0.568938065262814</v>
      </c>
      <c r="K1197" s="68" t="n">
        <f aca="false">G1197-I1197-J1197</f>
        <v>-59.146033179821</v>
      </c>
      <c r="L1197" s="69" t="n">
        <f aca="false">(I1197+J1197)/Assumptions!$B$8</f>
        <v>0.000261318896149115</v>
      </c>
      <c r="M1197" s="70" t="n">
        <f aca="false">F1197-L1197</f>
        <v>-0.00356131889614912</v>
      </c>
      <c r="N1197" s="71" t="n">
        <f aca="false">G1197*Assumptions!$B$7</f>
        <v>-418572.114675</v>
      </c>
      <c r="O1197" s="71" t="n">
        <f aca="false">K1197*Assumptions!$B$7</f>
        <v>-465183.550959292</v>
      </c>
      <c r="P1197" s="68" t="n">
        <f aca="false">P1196+G1197</f>
        <v>29191.84121</v>
      </c>
      <c r="Q1197" s="68" t="n">
        <f aca="false">MAX(Q1196,P1197)</f>
        <v>29541.128025</v>
      </c>
      <c r="R1197" s="68" t="n">
        <f aca="false">Q1197-P1197</f>
        <v>349.286814999992</v>
      </c>
      <c r="S1197" s="68" t="n">
        <f aca="false">S1196+K1197</f>
        <v>21913.4639525983</v>
      </c>
      <c r="T1197" s="68" t="n">
        <f aca="false">MAX(T1196,S1197)</f>
        <v>22446.4703511727</v>
      </c>
      <c r="U1197" s="68" t="n">
        <f aca="false">T1197-S1197</f>
        <v>533.006398574453</v>
      </c>
      <c r="V1197" s="70" t="n">
        <f aca="false">V1196+F1197</f>
        <v>3.62920000000001</v>
      </c>
      <c r="W1197" s="70" t="n">
        <f aca="false">MAX(W1196,V1197)</f>
        <v>3.65100000000001</v>
      </c>
      <c r="X1197" s="70" t="n">
        <f aca="false">W1197-V1197</f>
        <v>0.0217999999999998</v>
      </c>
      <c r="Y1197" s="70" t="n">
        <f aca="false">Y1196+M1197</f>
        <v>3.30826903726135</v>
      </c>
      <c r="Z1197" s="70" t="n">
        <f aca="false">MAX(Z1196,Y1197)</f>
        <v>3.33816992304197</v>
      </c>
      <c r="AA1197" s="70" t="n">
        <f aca="false">Z1197-Y1197</f>
        <v>0.0299008857806222</v>
      </c>
      <c r="AB1197" s="72" t="n">
        <f aca="false">AB1196*(1+F1197)</f>
        <v>31.184002787325</v>
      </c>
      <c r="AC1197" s="73" t="n">
        <f aca="false">MAX(AC1196,AB1197)</f>
        <v>31.9264159489607</v>
      </c>
      <c r="AD1197" s="70" t="n">
        <f aca="false">1-AB1197/AC1197</f>
        <v>0.0232538836436433</v>
      </c>
      <c r="AE1197" s="73" t="n">
        <f aca="false">AE1196*(1+M1197)</f>
        <v>22.6423665003756</v>
      </c>
      <c r="AF1197" s="73" t="n">
        <f aca="false">MAX(AF1196,AE1197)</f>
        <v>23.3701562670968</v>
      </c>
      <c r="AG1197" s="70" t="n">
        <f aca="false">1-AE1197/AF1197</f>
        <v>0.0311418442565486</v>
      </c>
      <c r="AH1197" s="74" t="n">
        <f aca="false">IF(R1197&gt;0,AH1196+1,0)</f>
        <v>31</v>
      </c>
      <c r="AI1197" s="74" t="n">
        <f aca="false">IF(U1197&gt;0,AI1196+1,0)</f>
        <v>31</v>
      </c>
      <c r="AJ1197" s="74" t="n">
        <f aca="false">IF(G1197&gt;0,AJ1196+1,0)</f>
        <v>0</v>
      </c>
      <c r="AK1197" s="74" t="n">
        <f aca="false">IF(G1197&lt;=0,AK1196+1,0)</f>
        <v>2</v>
      </c>
      <c r="AL1197" s="74" t="n">
        <f aca="false">IF(K1197&gt;0,AL1196+1,0)</f>
        <v>0</v>
      </c>
      <c r="AM1197" s="74" t="n">
        <f aca="false">IF(K1197&lt;=0,AM1196+1,0)</f>
        <v>2</v>
      </c>
    </row>
    <row r="1198" customFormat="false" ht="15" hidden="false" customHeight="false" outlineLevel="0" collapsed="false">
      <c r="A1198" s="61" t="n">
        <v>1197</v>
      </c>
      <c r="B1198" s="62" t="n">
        <v>44757.6145833333</v>
      </c>
      <c r="C1198" s="63" t="n">
        <f aca="false">YEAR(B1198)</f>
        <v>2022</v>
      </c>
      <c r="D1198" s="32" t="s">
        <v>277</v>
      </c>
      <c r="E1198" s="64" t="n">
        <v>16018.15</v>
      </c>
      <c r="F1198" s="65" t="n">
        <v>0.0308</v>
      </c>
      <c r="G1198" s="66" t="n">
        <v>493.35902</v>
      </c>
      <c r="H1198" s="67" t="n">
        <f aca="false">E1198+IF(D1198="Long",1,-1)*G1198</f>
        <v>16511.50902</v>
      </c>
      <c r="I1198" s="68" t="n">
        <f aca="false">Assumptions!$B$58</f>
        <v>5.35750011455817</v>
      </c>
      <c r="J1198" s="68" t="n">
        <f aca="false">INDEX(Yearly!$T$5:$T$22,MATCH(C1198,Yearly!$A$5:$A$22,0))</f>
        <v>0.568938065262814</v>
      </c>
      <c r="K1198" s="68" t="n">
        <f aca="false">G1198-I1198-J1198</f>
        <v>487.432581820179</v>
      </c>
      <c r="L1198" s="69" t="n">
        <f aca="false">(I1198+J1198)/Assumptions!$B$8</f>
        <v>0.000261318896149115</v>
      </c>
      <c r="M1198" s="70" t="n">
        <f aca="false">F1198-L1198</f>
        <v>0.0305386811038509</v>
      </c>
      <c r="N1198" s="71" t="n">
        <f aca="false">G1198*Assumptions!$B$7</f>
        <v>3880268.6923</v>
      </c>
      <c r="O1198" s="71" t="n">
        <f aca="false">K1198*Assumptions!$B$7</f>
        <v>3833657.25601571</v>
      </c>
      <c r="P1198" s="68" t="n">
        <f aca="false">P1197+G1198</f>
        <v>29685.20023</v>
      </c>
      <c r="Q1198" s="68" t="n">
        <f aca="false">MAX(Q1197,P1198)</f>
        <v>29685.20023</v>
      </c>
      <c r="R1198" s="68" t="n">
        <f aca="false">Q1198-P1198</f>
        <v>0</v>
      </c>
      <c r="S1198" s="68" t="n">
        <f aca="false">S1197+K1198</f>
        <v>22400.8965344184</v>
      </c>
      <c r="T1198" s="68" t="n">
        <f aca="false">MAX(T1197,S1198)</f>
        <v>22446.4703511727</v>
      </c>
      <c r="U1198" s="68" t="n">
        <f aca="false">T1198-S1198</f>
        <v>45.5738167542731</v>
      </c>
      <c r="V1198" s="70" t="n">
        <f aca="false">V1197+F1198</f>
        <v>3.66000000000001</v>
      </c>
      <c r="W1198" s="70" t="n">
        <f aca="false">MAX(W1197,V1198)</f>
        <v>3.66000000000001</v>
      </c>
      <c r="X1198" s="70" t="n">
        <f aca="false">W1198-V1198</f>
        <v>0</v>
      </c>
      <c r="Y1198" s="70" t="n">
        <f aca="false">Y1197+M1198</f>
        <v>3.3388077183652</v>
      </c>
      <c r="Z1198" s="70" t="n">
        <f aca="false">MAX(Z1197,Y1198)</f>
        <v>3.3388077183652</v>
      </c>
      <c r="AA1198" s="70" t="n">
        <f aca="false">Z1198-Y1198</f>
        <v>0</v>
      </c>
      <c r="AB1198" s="72" t="n">
        <f aca="false">AB1197*(1+F1198)</f>
        <v>32.1444700731746</v>
      </c>
      <c r="AC1198" s="73" t="n">
        <f aca="false">MAX(AC1197,AB1198)</f>
        <v>32.1444700731746</v>
      </c>
      <c r="AD1198" s="70" t="n">
        <f aca="false">1-AB1198/AC1198</f>
        <v>0</v>
      </c>
      <c r="AE1198" s="73" t="n">
        <f aca="false">AE1197*(1+M1198)</f>
        <v>23.3338345103671</v>
      </c>
      <c r="AF1198" s="73" t="n">
        <f aca="false">MAX(AF1197,AE1198)</f>
        <v>23.3701562670968</v>
      </c>
      <c r="AG1198" s="70" t="n">
        <f aca="false">1-AE1198/AF1198</f>
        <v>0.00155419400343437</v>
      </c>
      <c r="AH1198" s="74" t="n">
        <f aca="false">IF(R1198&gt;0,AH1197+1,0)</f>
        <v>0</v>
      </c>
      <c r="AI1198" s="74" t="n">
        <f aca="false">IF(U1198&gt;0,AI1197+1,0)</f>
        <v>32</v>
      </c>
      <c r="AJ1198" s="74" t="n">
        <f aca="false">IF(G1198&gt;0,AJ1197+1,0)</f>
        <v>1</v>
      </c>
      <c r="AK1198" s="74" t="n">
        <f aca="false">IF(G1198&lt;=0,AK1197+1,0)</f>
        <v>0</v>
      </c>
      <c r="AL1198" s="74" t="n">
        <f aca="false">IF(K1198&gt;0,AL1197+1,0)</f>
        <v>1</v>
      </c>
      <c r="AM1198" s="74" t="n">
        <f aca="false">IF(K1198&lt;=0,AM1197+1,0)</f>
        <v>0</v>
      </c>
    </row>
    <row r="1199" customFormat="false" ht="15" hidden="false" customHeight="false" outlineLevel="0" collapsed="false">
      <c r="A1199" s="61" t="n">
        <v>1198</v>
      </c>
      <c r="B1199" s="62" t="n">
        <v>44768.53125</v>
      </c>
      <c r="C1199" s="63" t="n">
        <f aca="false">YEAR(B1199)</f>
        <v>2022</v>
      </c>
      <c r="D1199" s="32" t="s">
        <v>277</v>
      </c>
      <c r="E1199" s="64" t="n">
        <v>16547.15</v>
      </c>
      <c r="F1199" s="65" t="n">
        <v>-0.0005</v>
      </c>
      <c r="G1199" s="66" t="n">
        <v>-8.273575</v>
      </c>
      <c r="H1199" s="67" t="n">
        <f aca="false">E1199+IF(D1199="Long",1,-1)*G1199</f>
        <v>16538.876425</v>
      </c>
      <c r="I1199" s="68" t="n">
        <f aca="false">Assumptions!$B$58</f>
        <v>5.35750011455817</v>
      </c>
      <c r="J1199" s="68" t="n">
        <f aca="false">INDEX(Yearly!$T$5:$T$22,MATCH(C1199,Yearly!$A$5:$A$22,0))</f>
        <v>0.568938065262814</v>
      </c>
      <c r="K1199" s="68" t="n">
        <f aca="false">G1199-I1199-J1199</f>
        <v>-14.200013179821</v>
      </c>
      <c r="L1199" s="69" t="n">
        <f aca="false">(I1199+J1199)/Assumptions!$B$8</f>
        <v>0.000261318896149115</v>
      </c>
      <c r="M1199" s="70" t="n">
        <f aca="false">F1199-L1199</f>
        <v>-0.000761318896149115</v>
      </c>
      <c r="N1199" s="71" t="n">
        <f aca="false">G1199*Assumptions!$B$7</f>
        <v>-65071.667375</v>
      </c>
      <c r="O1199" s="71" t="n">
        <f aca="false">K1199*Assumptions!$B$7</f>
        <v>-111683.103659292</v>
      </c>
      <c r="P1199" s="68" t="n">
        <f aca="false">P1198+G1199</f>
        <v>29676.926655</v>
      </c>
      <c r="Q1199" s="68" t="n">
        <f aca="false">MAX(Q1198,P1199)</f>
        <v>29685.20023</v>
      </c>
      <c r="R1199" s="68" t="n">
        <f aca="false">Q1199-P1199</f>
        <v>8.27357499999926</v>
      </c>
      <c r="S1199" s="68" t="n">
        <f aca="false">S1198+K1199</f>
        <v>22386.6965212386</v>
      </c>
      <c r="T1199" s="68" t="n">
        <f aca="false">MAX(T1198,S1199)</f>
        <v>22446.4703511727</v>
      </c>
      <c r="U1199" s="68" t="n">
        <f aca="false">T1199-S1199</f>
        <v>59.7738299340926</v>
      </c>
      <c r="V1199" s="70" t="n">
        <f aca="false">V1198+F1199</f>
        <v>3.65950000000001</v>
      </c>
      <c r="W1199" s="70" t="n">
        <f aca="false">MAX(W1198,V1199)</f>
        <v>3.66000000000001</v>
      </c>
      <c r="X1199" s="70" t="n">
        <f aca="false">W1199-V1199</f>
        <v>0.000500000000000167</v>
      </c>
      <c r="Y1199" s="70" t="n">
        <f aca="false">Y1198+M1199</f>
        <v>3.33804639946905</v>
      </c>
      <c r="Z1199" s="70" t="n">
        <f aca="false">MAX(Z1198,Y1199)</f>
        <v>3.3388077183652</v>
      </c>
      <c r="AA1199" s="70" t="n">
        <f aca="false">Z1199-Y1199</f>
        <v>0.000761318896149277</v>
      </c>
      <c r="AB1199" s="72" t="n">
        <f aca="false">AB1198*(1+F1199)</f>
        <v>32.128397838138</v>
      </c>
      <c r="AC1199" s="73" t="n">
        <f aca="false">MAX(AC1198,AB1199)</f>
        <v>32.1444700731746</v>
      </c>
      <c r="AD1199" s="70" t="n">
        <f aca="false">1-AB1199/AC1199</f>
        <v>0.000500000000000056</v>
      </c>
      <c r="AE1199" s="73" t="n">
        <f aca="false">AE1198*(1+M1199)</f>
        <v>23.3160700212348</v>
      </c>
      <c r="AF1199" s="73" t="n">
        <f aca="false">MAX(AF1198,AE1199)</f>
        <v>23.3701562670968</v>
      </c>
      <c r="AG1199" s="70" t="n">
        <f aca="false">1-AE1199/AF1199</f>
        <v>0.00231432966232048</v>
      </c>
      <c r="AH1199" s="74" t="n">
        <f aca="false">IF(R1199&gt;0,AH1198+1,0)</f>
        <v>1</v>
      </c>
      <c r="AI1199" s="74" t="n">
        <f aca="false">IF(U1199&gt;0,AI1198+1,0)</f>
        <v>33</v>
      </c>
      <c r="AJ1199" s="74" t="n">
        <f aca="false">IF(G1199&gt;0,AJ1198+1,0)</f>
        <v>0</v>
      </c>
      <c r="AK1199" s="74" t="n">
        <f aca="false">IF(G1199&lt;=0,AK1198+1,0)</f>
        <v>1</v>
      </c>
      <c r="AL1199" s="74" t="n">
        <f aca="false">IF(K1199&gt;0,AL1198+1,0)</f>
        <v>0</v>
      </c>
      <c r="AM1199" s="74" t="n">
        <f aca="false">IF(K1199&lt;=0,AM1198+1,0)</f>
        <v>1</v>
      </c>
    </row>
    <row r="1200" customFormat="false" ht="15" hidden="false" customHeight="false" outlineLevel="0" collapsed="false">
      <c r="A1200" s="61" t="n">
        <v>1199</v>
      </c>
      <c r="B1200" s="62" t="n">
        <v>44769.4479166667</v>
      </c>
      <c r="C1200" s="63" t="n">
        <f aca="false">YEAR(B1200)</f>
        <v>2022</v>
      </c>
      <c r="D1200" s="32" t="s">
        <v>277</v>
      </c>
      <c r="E1200" s="64" t="n">
        <v>16538.2</v>
      </c>
      <c r="F1200" s="65" t="n">
        <v>0.0756</v>
      </c>
      <c r="G1200" s="66" t="n">
        <v>1250.28792</v>
      </c>
      <c r="H1200" s="67" t="n">
        <f aca="false">E1200+IF(D1200="Long",1,-1)*G1200</f>
        <v>17788.48792</v>
      </c>
      <c r="I1200" s="68" t="n">
        <f aca="false">Assumptions!$B$58</f>
        <v>5.35750011455817</v>
      </c>
      <c r="J1200" s="68" t="n">
        <f aca="false">INDEX(Yearly!$T$5:$T$22,MATCH(C1200,Yearly!$A$5:$A$22,0))</f>
        <v>0.568938065262814</v>
      </c>
      <c r="K1200" s="68" t="n">
        <f aca="false">G1200-I1200-J1200</f>
        <v>1244.36148182018</v>
      </c>
      <c r="L1200" s="69" t="n">
        <f aca="false">(I1200+J1200)/Assumptions!$B$8</f>
        <v>0.000261318896149115</v>
      </c>
      <c r="M1200" s="70" t="n">
        <f aca="false">F1200-L1200</f>
        <v>0.0753386811038509</v>
      </c>
      <c r="N1200" s="71" t="n">
        <f aca="false">G1200*Assumptions!$B$7</f>
        <v>9833514.4908</v>
      </c>
      <c r="O1200" s="71" t="n">
        <f aca="false">K1200*Assumptions!$B$7</f>
        <v>9786903.05451571</v>
      </c>
      <c r="P1200" s="68" t="n">
        <f aca="false">P1199+G1200</f>
        <v>30927.214575</v>
      </c>
      <c r="Q1200" s="68" t="n">
        <f aca="false">MAX(Q1199,P1200)</f>
        <v>30927.214575</v>
      </c>
      <c r="R1200" s="68" t="n">
        <f aca="false">Q1200-P1200</f>
        <v>0</v>
      </c>
      <c r="S1200" s="68" t="n">
        <f aca="false">S1199+K1200</f>
        <v>23631.0580030588</v>
      </c>
      <c r="T1200" s="68" t="n">
        <f aca="false">MAX(T1199,S1200)</f>
        <v>23631.0580030588</v>
      </c>
      <c r="U1200" s="68" t="n">
        <f aca="false">T1200-S1200</f>
        <v>0</v>
      </c>
      <c r="V1200" s="70" t="n">
        <f aca="false">V1199+F1200</f>
        <v>3.73510000000001</v>
      </c>
      <c r="W1200" s="70" t="n">
        <f aca="false">MAX(W1199,V1200)</f>
        <v>3.73510000000001</v>
      </c>
      <c r="X1200" s="70" t="n">
        <f aca="false">W1200-V1200</f>
        <v>0</v>
      </c>
      <c r="Y1200" s="70" t="n">
        <f aca="false">Y1199+M1200</f>
        <v>3.4133850805729</v>
      </c>
      <c r="Z1200" s="70" t="n">
        <f aca="false">MAX(Z1199,Y1200)</f>
        <v>3.4133850805729</v>
      </c>
      <c r="AA1200" s="70" t="n">
        <f aca="false">Z1200-Y1200</f>
        <v>0</v>
      </c>
      <c r="AB1200" s="72" t="n">
        <f aca="false">AB1199*(1+F1200)</f>
        <v>34.5573047147013</v>
      </c>
      <c r="AC1200" s="73" t="n">
        <f aca="false">MAX(AC1199,AB1200)</f>
        <v>34.5573047147013</v>
      </c>
      <c r="AD1200" s="70" t="n">
        <f aca="false">1-AB1200/AC1200</f>
        <v>0</v>
      </c>
      <c r="AE1200" s="73" t="n">
        <f aca="false">AE1199*(1+M1200)</f>
        <v>25.0726719851596</v>
      </c>
      <c r="AF1200" s="73" t="n">
        <f aca="false">MAX(AF1199,AE1200)</f>
        <v>25.0726719851596</v>
      </c>
      <c r="AG1200" s="70" t="n">
        <f aca="false">1-AE1200/AF1200</f>
        <v>0</v>
      </c>
      <c r="AH1200" s="74" t="n">
        <f aca="false">IF(R1200&gt;0,AH1199+1,0)</f>
        <v>0</v>
      </c>
      <c r="AI1200" s="74" t="n">
        <f aca="false">IF(U1200&gt;0,AI1199+1,0)</f>
        <v>0</v>
      </c>
      <c r="AJ1200" s="74" t="n">
        <f aca="false">IF(G1200&gt;0,AJ1199+1,0)</f>
        <v>1</v>
      </c>
      <c r="AK1200" s="74" t="n">
        <f aca="false">IF(G1200&lt;=0,AK1199+1,0)</f>
        <v>0</v>
      </c>
      <c r="AL1200" s="74" t="n">
        <f aca="false">IF(K1200&gt;0,AL1199+1,0)</f>
        <v>1</v>
      </c>
      <c r="AM1200" s="74" t="n">
        <f aca="false">IF(K1200&lt;=0,AM1199+1,0)</f>
        <v>0</v>
      </c>
    </row>
    <row r="1201" customFormat="false" ht="15" hidden="false" customHeight="false" outlineLevel="0" collapsed="false">
      <c r="A1201" s="61" t="n">
        <v>1200</v>
      </c>
      <c r="B1201" s="62" t="n">
        <v>44798.40625</v>
      </c>
      <c r="C1201" s="63" t="n">
        <f aca="false">YEAR(B1201)</f>
        <v>2022</v>
      </c>
      <c r="D1201" s="32" t="s">
        <v>277</v>
      </c>
      <c r="E1201" s="64" t="n">
        <v>17703.95</v>
      </c>
      <c r="F1201" s="65" t="n">
        <v>-0.0032</v>
      </c>
      <c r="G1201" s="66" t="n">
        <v>-56.65264</v>
      </c>
      <c r="H1201" s="67" t="n">
        <f aca="false">E1201+IF(D1201="Long",1,-1)*G1201</f>
        <v>17647.29736</v>
      </c>
      <c r="I1201" s="68" t="n">
        <f aca="false">Assumptions!$B$58</f>
        <v>5.35750011455817</v>
      </c>
      <c r="J1201" s="68" t="n">
        <f aca="false">INDEX(Yearly!$T$5:$T$22,MATCH(C1201,Yearly!$A$5:$A$22,0))</f>
        <v>0.568938065262814</v>
      </c>
      <c r="K1201" s="68" t="n">
        <f aca="false">G1201-I1201-J1201</f>
        <v>-62.579078179821</v>
      </c>
      <c r="L1201" s="69" t="n">
        <f aca="false">(I1201+J1201)/Assumptions!$B$8</f>
        <v>0.000261318896149115</v>
      </c>
      <c r="M1201" s="70" t="n">
        <f aca="false">F1201-L1201</f>
        <v>-0.00346131889614912</v>
      </c>
      <c r="N1201" s="71" t="n">
        <f aca="false">G1201*Assumptions!$B$7</f>
        <v>-445573.0136</v>
      </c>
      <c r="O1201" s="71" t="n">
        <f aca="false">K1201*Assumptions!$B$7</f>
        <v>-492184.449884292</v>
      </c>
      <c r="P1201" s="68" t="n">
        <f aca="false">P1200+G1201</f>
        <v>30870.561935</v>
      </c>
      <c r="Q1201" s="68" t="n">
        <f aca="false">MAX(Q1200,P1201)</f>
        <v>30927.214575</v>
      </c>
      <c r="R1201" s="68" t="n">
        <f aca="false">Q1201-P1201</f>
        <v>56.6526400000003</v>
      </c>
      <c r="S1201" s="68" t="n">
        <f aca="false">S1200+K1201</f>
        <v>23568.478924879</v>
      </c>
      <c r="T1201" s="68" t="n">
        <f aca="false">MAX(T1200,S1201)</f>
        <v>23631.0580030588</v>
      </c>
      <c r="U1201" s="68" t="n">
        <f aca="false">T1201-S1201</f>
        <v>62.5790781798205</v>
      </c>
      <c r="V1201" s="70" t="n">
        <f aca="false">V1200+F1201</f>
        <v>3.73190000000001</v>
      </c>
      <c r="W1201" s="70" t="n">
        <f aca="false">MAX(W1200,V1201)</f>
        <v>3.73510000000001</v>
      </c>
      <c r="X1201" s="70" t="n">
        <f aca="false">W1201-V1201</f>
        <v>0.00320000000000009</v>
      </c>
      <c r="Y1201" s="70" t="n">
        <f aca="false">Y1200+M1201</f>
        <v>3.40992376167675</v>
      </c>
      <c r="Z1201" s="70" t="n">
        <f aca="false">MAX(Z1200,Y1201)</f>
        <v>3.4133850805729</v>
      </c>
      <c r="AA1201" s="70" t="n">
        <f aca="false">Z1201-Y1201</f>
        <v>0.0034613188961492</v>
      </c>
      <c r="AB1201" s="72" t="n">
        <f aca="false">AB1200*(1+F1201)</f>
        <v>34.4467213396142</v>
      </c>
      <c r="AC1201" s="73" t="n">
        <f aca="false">MAX(AC1200,AB1201)</f>
        <v>34.5573047147013</v>
      </c>
      <c r="AD1201" s="70" t="n">
        <f aca="false">1-AB1201/AC1201</f>
        <v>0.00320000000000009</v>
      </c>
      <c r="AE1201" s="73" t="n">
        <f aca="false">AE1200*(1+M1201)</f>
        <v>24.9858874718404</v>
      </c>
      <c r="AF1201" s="73" t="n">
        <f aca="false">MAX(AF1200,AE1201)</f>
        <v>25.0726719851596</v>
      </c>
      <c r="AG1201" s="70" t="n">
        <f aca="false">1-AE1201/AF1201</f>
        <v>0.00346131889614909</v>
      </c>
      <c r="AH1201" s="74" t="n">
        <f aca="false">IF(R1201&gt;0,AH1200+1,0)</f>
        <v>1</v>
      </c>
      <c r="AI1201" s="74" t="n">
        <f aca="false">IF(U1201&gt;0,AI1200+1,0)</f>
        <v>1</v>
      </c>
      <c r="AJ1201" s="74" t="n">
        <f aca="false">IF(G1201&gt;0,AJ1200+1,0)</f>
        <v>0</v>
      </c>
      <c r="AK1201" s="74" t="n">
        <f aca="false">IF(G1201&lt;=0,AK1200+1,0)</f>
        <v>1</v>
      </c>
      <c r="AL1201" s="74" t="n">
        <f aca="false">IF(K1201&gt;0,AL1200+1,0)</f>
        <v>0</v>
      </c>
      <c r="AM1201" s="74" t="n">
        <f aca="false">IF(K1201&lt;=0,AM1200+1,0)</f>
        <v>1</v>
      </c>
    </row>
    <row r="1202" customFormat="false" ht="15" hidden="false" customHeight="false" outlineLevel="0" collapsed="false">
      <c r="A1202" s="61" t="n">
        <v>1201</v>
      </c>
      <c r="B1202" s="62" t="n">
        <v>44803.46875</v>
      </c>
      <c r="C1202" s="63" t="n">
        <f aca="false">YEAR(B1202)</f>
        <v>2022</v>
      </c>
      <c r="D1202" s="32" t="s">
        <v>277</v>
      </c>
      <c r="E1202" s="64" t="n">
        <v>17543.15</v>
      </c>
      <c r="F1202" s="65" t="n">
        <v>0.0049</v>
      </c>
      <c r="G1202" s="66" t="n">
        <v>85.961435</v>
      </c>
      <c r="H1202" s="67" t="n">
        <f aca="false">E1202+IF(D1202="Long",1,-1)*G1202</f>
        <v>17629.111435</v>
      </c>
      <c r="I1202" s="68" t="n">
        <f aca="false">Assumptions!$B$58</f>
        <v>5.35750011455817</v>
      </c>
      <c r="J1202" s="68" t="n">
        <f aca="false">INDEX(Yearly!$T$5:$T$22,MATCH(C1202,Yearly!$A$5:$A$22,0))</f>
        <v>0.568938065262814</v>
      </c>
      <c r="K1202" s="68" t="n">
        <f aca="false">G1202-I1202-J1202</f>
        <v>80.034996820179</v>
      </c>
      <c r="L1202" s="69" t="n">
        <f aca="false">(I1202+J1202)/Assumptions!$B$8</f>
        <v>0.000261318896149115</v>
      </c>
      <c r="M1202" s="70" t="n">
        <f aca="false">F1202-L1202</f>
        <v>0.00463868110385088</v>
      </c>
      <c r="N1202" s="71" t="n">
        <f aca="false">G1202*Assumptions!$B$7</f>
        <v>676086.686275</v>
      </c>
      <c r="O1202" s="71" t="n">
        <f aca="false">K1202*Assumptions!$B$7</f>
        <v>629475.249990708</v>
      </c>
      <c r="P1202" s="68" t="n">
        <f aca="false">P1201+G1202</f>
        <v>30956.52337</v>
      </c>
      <c r="Q1202" s="68" t="n">
        <f aca="false">MAX(Q1201,P1202)</f>
        <v>30956.52337</v>
      </c>
      <c r="R1202" s="68" t="n">
        <f aca="false">Q1202-P1202</f>
        <v>0</v>
      </c>
      <c r="S1202" s="68" t="n">
        <f aca="false">S1201+K1202</f>
        <v>23648.5139216992</v>
      </c>
      <c r="T1202" s="68" t="n">
        <f aca="false">MAX(T1201,S1202)</f>
        <v>23648.5139216992</v>
      </c>
      <c r="U1202" s="68" t="n">
        <f aca="false">T1202-S1202</f>
        <v>0</v>
      </c>
      <c r="V1202" s="70" t="n">
        <f aca="false">V1201+F1202</f>
        <v>3.73680000000001</v>
      </c>
      <c r="W1202" s="70" t="n">
        <f aca="false">MAX(W1201,V1202)</f>
        <v>3.73680000000001</v>
      </c>
      <c r="X1202" s="70" t="n">
        <f aca="false">W1202-V1202</f>
        <v>0</v>
      </c>
      <c r="Y1202" s="70" t="n">
        <f aca="false">Y1201+M1202</f>
        <v>3.4145624427806</v>
      </c>
      <c r="Z1202" s="70" t="n">
        <f aca="false">MAX(Z1201,Y1202)</f>
        <v>3.4145624427806</v>
      </c>
      <c r="AA1202" s="70" t="n">
        <f aca="false">Z1202-Y1202</f>
        <v>0</v>
      </c>
      <c r="AB1202" s="72" t="n">
        <f aca="false">AB1201*(1+F1202)</f>
        <v>34.6155102741783</v>
      </c>
      <c r="AC1202" s="73" t="n">
        <f aca="false">MAX(AC1201,AB1202)</f>
        <v>34.6155102741783</v>
      </c>
      <c r="AD1202" s="70" t="n">
        <f aca="false">1-AB1202/AC1202</f>
        <v>0</v>
      </c>
      <c r="AE1202" s="73" t="n">
        <f aca="false">AE1201*(1+M1202)</f>
        <v>25.101789035919</v>
      </c>
      <c r="AF1202" s="73" t="n">
        <f aca="false">MAX(AF1201,AE1202)</f>
        <v>25.101789035919</v>
      </c>
      <c r="AG1202" s="70" t="n">
        <f aca="false">1-AE1202/AF1202</f>
        <v>0</v>
      </c>
      <c r="AH1202" s="74" t="n">
        <f aca="false">IF(R1202&gt;0,AH1201+1,0)</f>
        <v>0</v>
      </c>
      <c r="AI1202" s="74" t="n">
        <f aca="false">IF(U1202&gt;0,AI1201+1,0)</f>
        <v>0</v>
      </c>
      <c r="AJ1202" s="74" t="n">
        <f aca="false">IF(G1202&gt;0,AJ1201+1,0)</f>
        <v>1</v>
      </c>
      <c r="AK1202" s="74" t="n">
        <f aca="false">IF(G1202&lt;=0,AK1201+1,0)</f>
        <v>0</v>
      </c>
      <c r="AL1202" s="74" t="n">
        <f aca="false">IF(K1202&gt;0,AL1201+1,0)</f>
        <v>1</v>
      </c>
      <c r="AM1202" s="74" t="n">
        <f aca="false">IF(K1202&lt;=0,AM1201+1,0)</f>
        <v>0</v>
      </c>
    </row>
    <row r="1203" customFormat="false" ht="15" hidden="false" customHeight="false" outlineLevel="0" collapsed="false">
      <c r="A1203" s="61" t="n">
        <v>1202</v>
      </c>
      <c r="B1203" s="62" t="n">
        <v>44806.4083333333</v>
      </c>
      <c r="C1203" s="63" t="n">
        <f aca="false">YEAR(B1203)</f>
        <v>2022</v>
      </c>
      <c r="D1203" s="32" t="s">
        <v>277</v>
      </c>
      <c r="E1203" s="64" t="n">
        <v>17576.35</v>
      </c>
      <c r="F1203" s="65" t="n">
        <v>-0.0046</v>
      </c>
      <c r="G1203" s="66" t="n">
        <v>-80.85121</v>
      </c>
      <c r="H1203" s="67" t="n">
        <f aca="false">E1203+IF(D1203="Long",1,-1)*G1203</f>
        <v>17495.49879</v>
      </c>
      <c r="I1203" s="68" t="n">
        <f aca="false">Assumptions!$B$58</f>
        <v>5.35750011455817</v>
      </c>
      <c r="J1203" s="68" t="n">
        <f aca="false">INDEX(Yearly!$T$5:$T$22,MATCH(C1203,Yearly!$A$5:$A$22,0))</f>
        <v>0.568938065262814</v>
      </c>
      <c r="K1203" s="68" t="n">
        <f aca="false">G1203-I1203-J1203</f>
        <v>-86.777648179821</v>
      </c>
      <c r="L1203" s="69" t="n">
        <f aca="false">(I1203+J1203)/Assumptions!$B$8</f>
        <v>0.000261318896149115</v>
      </c>
      <c r="M1203" s="70" t="n">
        <f aca="false">F1203-L1203</f>
        <v>-0.00486131889614912</v>
      </c>
      <c r="N1203" s="71" t="n">
        <f aca="false">G1203*Assumptions!$B$7</f>
        <v>-635894.76665</v>
      </c>
      <c r="O1203" s="71" t="n">
        <f aca="false">K1203*Assumptions!$B$7</f>
        <v>-682506.202934292</v>
      </c>
      <c r="P1203" s="68" t="n">
        <f aca="false">P1202+G1203</f>
        <v>30875.67216</v>
      </c>
      <c r="Q1203" s="68" t="n">
        <f aca="false">MAX(Q1202,P1203)</f>
        <v>30956.52337</v>
      </c>
      <c r="R1203" s="68" t="n">
        <f aca="false">Q1203-P1203</f>
        <v>80.8512100000007</v>
      </c>
      <c r="S1203" s="68" t="n">
        <f aca="false">S1202+K1203</f>
        <v>23561.7362735193</v>
      </c>
      <c r="T1203" s="68" t="n">
        <f aca="false">MAX(T1202,S1203)</f>
        <v>23648.5139216992</v>
      </c>
      <c r="U1203" s="68" t="n">
        <f aca="false">T1203-S1203</f>
        <v>86.777648179821</v>
      </c>
      <c r="V1203" s="70" t="n">
        <f aca="false">V1202+F1203</f>
        <v>3.73220000000001</v>
      </c>
      <c r="W1203" s="70" t="n">
        <f aca="false">MAX(W1202,V1203)</f>
        <v>3.73680000000001</v>
      </c>
      <c r="X1203" s="70" t="n">
        <f aca="false">W1203-V1203</f>
        <v>0.00459999999999994</v>
      </c>
      <c r="Y1203" s="70" t="n">
        <f aca="false">Y1202+M1203</f>
        <v>3.40970112388445</v>
      </c>
      <c r="Z1203" s="70" t="n">
        <f aca="false">MAX(Z1202,Y1203)</f>
        <v>3.4145624427806</v>
      </c>
      <c r="AA1203" s="70" t="n">
        <f aca="false">Z1203-Y1203</f>
        <v>0.00486131889614905</v>
      </c>
      <c r="AB1203" s="72" t="n">
        <f aca="false">AB1202*(1+F1203)</f>
        <v>34.4562789269171</v>
      </c>
      <c r="AC1203" s="73" t="n">
        <f aca="false">MAX(AC1202,AB1203)</f>
        <v>34.6155102741783</v>
      </c>
      <c r="AD1203" s="70" t="n">
        <f aca="false">1-AB1203/AC1203</f>
        <v>0.00459999999999994</v>
      </c>
      <c r="AE1203" s="73" t="n">
        <f aca="false">AE1202*(1+M1203)</f>
        <v>24.9797612345516</v>
      </c>
      <c r="AF1203" s="73" t="n">
        <f aca="false">MAX(AF1202,AE1203)</f>
        <v>25.101789035919</v>
      </c>
      <c r="AG1203" s="70" t="n">
        <f aca="false">1-AE1203/AF1203</f>
        <v>0.00486131889614916</v>
      </c>
      <c r="AH1203" s="74" t="n">
        <f aca="false">IF(R1203&gt;0,AH1202+1,0)</f>
        <v>1</v>
      </c>
      <c r="AI1203" s="74" t="n">
        <f aca="false">IF(U1203&gt;0,AI1202+1,0)</f>
        <v>1</v>
      </c>
      <c r="AJ1203" s="74" t="n">
        <f aca="false">IF(G1203&gt;0,AJ1202+1,0)</f>
        <v>0</v>
      </c>
      <c r="AK1203" s="74" t="n">
        <f aca="false">IF(G1203&lt;=0,AK1202+1,0)</f>
        <v>1</v>
      </c>
      <c r="AL1203" s="74" t="n">
        <f aca="false">IF(K1203&gt;0,AL1202+1,0)</f>
        <v>0</v>
      </c>
      <c r="AM1203" s="74" t="n">
        <f aca="false">IF(K1203&lt;=0,AM1202+1,0)</f>
        <v>1</v>
      </c>
    </row>
    <row r="1204" customFormat="false" ht="15" hidden="false" customHeight="false" outlineLevel="0" collapsed="false">
      <c r="A1204" s="61" t="n">
        <v>1203</v>
      </c>
      <c r="B1204" s="62" t="n">
        <v>44806.53125</v>
      </c>
      <c r="C1204" s="63" t="n">
        <f aca="false">YEAR(B1204)</f>
        <v>2022</v>
      </c>
      <c r="D1204" s="32" t="s">
        <v>277</v>
      </c>
      <c r="E1204" s="64" t="n">
        <v>17567.55</v>
      </c>
      <c r="F1204" s="65" t="n">
        <v>-0.0009</v>
      </c>
      <c r="G1204" s="66" t="n">
        <v>-15.810795</v>
      </c>
      <c r="H1204" s="67" t="n">
        <f aca="false">E1204+IF(D1204="Long",1,-1)*G1204</f>
        <v>17551.739205</v>
      </c>
      <c r="I1204" s="68" t="n">
        <f aca="false">Assumptions!$B$58</f>
        <v>5.35750011455817</v>
      </c>
      <c r="J1204" s="68" t="n">
        <f aca="false">INDEX(Yearly!$T$5:$T$22,MATCH(C1204,Yearly!$A$5:$A$22,0))</f>
        <v>0.568938065262814</v>
      </c>
      <c r="K1204" s="68" t="n">
        <f aca="false">G1204-I1204-J1204</f>
        <v>-21.737233179821</v>
      </c>
      <c r="L1204" s="69" t="n">
        <f aca="false">(I1204+J1204)/Assumptions!$B$8</f>
        <v>0.000261318896149115</v>
      </c>
      <c r="M1204" s="70" t="n">
        <f aca="false">F1204-L1204</f>
        <v>-0.00116131889614912</v>
      </c>
      <c r="N1204" s="71" t="n">
        <f aca="false">G1204*Assumptions!$B$7</f>
        <v>-124351.902675</v>
      </c>
      <c r="O1204" s="71" t="n">
        <f aca="false">K1204*Assumptions!$B$7</f>
        <v>-170963.338959292</v>
      </c>
      <c r="P1204" s="68" t="n">
        <f aca="false">P1203+G1204</f>
        <v>30859.861365</v>
      </c>
      <c r="Q1204" s="68" t="n">
        <f aca="false">MAX(Q1203,P1204)</f>
        <v>30956.52337</v>
      </c>
      <c r="R1204" s="68" t="n">
        <f aca="false">Q1204-P1204</f>
        <v>96.662005000002</v>
      </c>
      <c r="S1204" s="68" t="n">
        <f aca="false">S1203+K1204</f>
        <v>23539.9990403395</v>
      </c>
      <c r="T1204" s="68" t="n">
        <f aca="false">MAX(T1203,S1204)</f>
        <v>23648.5139216992</v>
      </c>
      <c r="U1204" s="68" t="n">
        <f aca="false">T1204-S1204</f>
        <v>108.514881359642</v>
      </c>
      <c r="V1204" s="70" t="n">
        <f aca="false">V1203+F1204</f>
        <v>3.73130000000001</v>
      </c>
      <c r="W1204" s="70" t="n">
        <f aca="false">MAX(W1203,V1204)</f>
        <v>3.73680000000001</v>
      </c>
      <c r="X1204" s="70" t="n">
        <f aca="false">W1204-V1204</f>
        <v>0.00550000000000006</v>
      </c>
      <c r="Y1204" s="70" t="n">
        <f aca="false">Y1203+M1204</f>
        <v>3.4085398049883</v>
      </c>
      <c r="Z1204" s="70" t="n">
        <f aca="false">MAX(Z1203,Y1204)</f>
        <v>3.4145624427806</v>
      </c>
      <c r="AA1204" s="70" t="n">
        <f aca="false">Z1204-Y1204</f>
        <v>0.00602263779229828</v>
      </c>
      <c r="AB1204" s="72" t="n">
        <f aca="false">AB1203*(1+F1204)</f>
        <v>34.4252682758829</v>
      </c>
      <c r="AC1204" s="73" t="n">
        <f aca="false">MAX(AC1203,AB1204)</f>
        <v>34.6155102741783</v>
      </c>
      <c r="AD1204" s="70" t="n">
        <f aca="false">1-AB1204/AC1204</f>
        <v>0.00549585999999991</v>
      </c>
      <c r="AE1204" s="73" t="n">
        <f aca="false">AE1203*(1+M1204)</f>
        <v>24.9507517658086</v>
      </c>
      <c r="AF1204" s="73" t="n">
        <f aca="false">MAX(AF1203,AE1204)</f>
        <v>25.101789035919</v>
      </c>
      <c r="AG1204" s="70" t="n">
        <f aca="false">1-AE1204/AF1204</f>
        <v>0.00601699225080388</v>
      </c>
      <c r="AH1204" s="74" t="n">
        <f aca="false">IF(R1204&gt;0,AH1203+1,0)</f>
        <v>2</v>
      </c>
      <c r="AI1204" s="74" t="n">
        <f aca="false">IF(U1204&gt;0,AI1203+1,0)</f>
        <v>2</v>
      </c>
      <c r="AJ1204" s="74" t="n">
        <f aca="false">IF(G1204&gt;0,AJ1203+1,0)</f>
        <v>0</v>
      </c>
      <c r="AK1204" s="74" t="n">
        <f aca="false">IF(G1204&lt;=0,AK1203+1,0)</f>
        <v>2</v>
      </c>
      <c r="AL1204" s="74" t="n">
        <f aca="false">IF(K1204&gt;0,AL1203+1,0)</f>
        <v>0</v>
      </c>
      <c r="AM1204" s="74" t="n">
        <f aca="false">IF(K1204&lt;=0,AM1203+1,0)</f>
        <v>2</v>
      </c>
    </row>
    <row r="1205" customFormat="false" ht="15" hidden="false" customHeight="false" outlineLevel="0" collapsed="false">
      <c r="A1205" s="61" t="n">
        <v>1204</v>
      </c>
      <c r="B1205" s="62" t="n">
        <v>44809.40625</v>
      </c>
      <c r="C1205" s="63" t="n">
        <f aca="false">YEAR(B1205)</f>
        <v>2022</v>
      </c>
      <c r="D1205" s="32" t="s">
        <v>277</v>
      </c>
      <c r="E1205" s="64" t="n">
        <v>17638.8</v>
      </c>
      <c r="F1205" s="65" t="n">
        <v>-0.0035</v>
      </c>
      <c r="G1205" s="66" t="n">
        <v>-61.7358</v>
      </c>
      <c r="H1205" s="67" t="n">
        <f aca="false">E1205+IF(D1205="Long",1,-1)*G1205</f>
        <v>17577.0642</v>
      </c>
      <c r="I1205" s="68" t="n">
        <f aca="false">Assumptions!$B$58</f>
        <v>5.35750011455817</v>
      </c>
      <c r="J1205" s="68" t="n">
        <f aca="false">INDEX(Yearly!$T$5:$T$22,MATCH(C1205,Yearly!$A$5:$A$22,0))</f>
        <v>0.568938065262814</v>
      </c>
      <c r="K1205" s="68" t="n">
        <f aca="false">G1205-I1205-J1205</f>
        <v>-67.662238179821</v>
      </c>
      <c r="L1205" s="69" t="n">
        <f aca="false">(I1205+J1205)/Assumptions!$B$8</f>
        <v>0.000261318896149115</v>
      </c>
      <c r="M1205" s="70" t="n">
        <f aca="false">F1205-L1205</f>
        <v>-0.00376131889614912</v>
      </c>
      <c r="N1205" s="71" t="n">
        <f aca="false">G1205*Assumptions!$B$7</f>
        <v>-485552.067</v>
      </c>
      <c r="O1205" s="71" t="n">
        <f aca="false">K1205*Assumptions!$B$7</f>
        <v>-532163.503284292</v>
      </c>
      <c r="P1205" s="68" t="n">
        <f aca="false">P1204+G1205</f>
        <v>30798.125565</v>
      </c>
      <c r="Q1205" s="68" t="n">
        <f aca="false">MAX(Q1204,P1205)</f>
        <v>30956.52337</v>
      </c>
      <c r="R1205" s="68" t="n">
        <f aca="false">Q1205-P1205</f>
        <v>158.397805000001</v>
      </c>
      <c r="S1205" s="68" t="n">
        <f aca="false">S1204+K1205</f>
        <v>23472.3368021597</v>
      </c>
      <c r="T1205" s="68" t="n">
        <f aca="false">MAX(T1204,S1205)</f>
        <v>23648.5139216992</v>
      </c>
      <c r="U1205" s="68" t="n">
        <f aca="false">T1205-S1205</f>
        <v>176.177119539465</v>
      </c>
      <c r="V1205" s="70" t="n">
        <f aca="false">V1204+F1205</f>
        <v>3.72780000000001</v>
      </c>
      <c r="W1205" s="70" t="n">
        <f aca="false">MAX(W1204,V1205)</f>
        <v>3.73680000000001</v>
      </c>
      <c r="X1205" s="70" t="n">
        <f aca="false">W1205-V1205</f>
        <v>0.0089999999999999</v>
      </c>
      <c r="Y1205" s="70" t="n">
        <f aca="false">Y1204+M1205</f>
        <v>3.40477848609215</v>
      </c>
      <c r="Z1205" s="70" t="n">
        <f aca="false">MAX(Z1204,Y1205)</f>
        <v>3.4145624427806</v>
      </c>
      <c r="AA1205" s="70" t="n">
        <f aca="false">Z1205-Y1205</f>
        <v>0.00978395668844723</v>
      </c>
      <c r="AB1205" s="72" t="n">
        <f aca="false">AB1204*(1+F1205)</f>
        <v>34.3047798369173</v>
      </c>
      <c r="AC1205" s="73" t="n">
        <f aca="false">MAX(AC1204,AB1205)</f>
        <v>34.6155102741783</v>
      </c>
      <c r="AD1205" s="70" t="n">
        <f aca="false">1-AB1205/AC1205</f>
        <v>0.00897662448999981</v>
      </c>
      <c r="AE1205" s="73" t="n">
        <f aca="false">AE1204*(1+M1205)</f>
        <v>24.8569040317187</v>
      </c>
      <c r="AF1205" s="73" t="n">
        <f aca="false">MAX(AF1204,AE1205)</f>
        <v>25.101789035919</v>
      </c>
      <c r="AG1205" s="70" t="n">
        <f aca="false">1-AE1205/AF1205</f>
        <v>0.00975567932030219</v>
      </c>
      <c r="AH1205" s="74" t="n">
        <f aca="false">IF(R1205&gt;0,AH1204+1,0)</f>
        <v>3</v>
      </c>
      <c r="AI1205" s="74" t="n">
        <f aca="false">IF(U1205&gt;0,AI1204+1,0)</f>
        <v>3</v>
      </c>
      <c r="AJ1205" s="74" t="n">
        <f aca="false">IF(G1205&gt;0,AJ1204+1,0)</f>
        <v>0</v>
      </c>
      <c r="AK1205" s="74" t="n">
        <f aca="false">IF(G1205&lt;=0,AK1204+1,0)</f>
        <v>3</v>
      </c>
      <c r="AL1205" s="74" t="n">
        <f aca="false">IF(K1205&gt;0,AL1204+1,0)</f>
        <v>0</v>
      </c>
      <c r="AM1205" s="74" t="n">
        <f aca="false">IF(K1205&lt;=0,AM1204+1,0)</f>
        <v>3</v>
      </c>
    </row>
    <row r="1206" customFormat="false" ht="15" hidden="false" customHeight="false" outlineLevel="0" collapsed="false">
      <c r="A1206" s="61" t="n">
        <v>1205</v>
      </c>
      <c r="B1206" s="62" t="n">
        <v>44811.5138888889</v>
      </c>
      <c r="C1206" s="63" t="n">
        <f aca="false">YEAR(B1206)</f>
        <v>2022</v>
      </c>
      <c r="D1206" s="32" t="s">
        <v>277</v>
      </c>
      <c r="E1206" s="64" t="n">
        <v>17630.85</v>
      </c>
      <c r="F1206" s="65" t="n">
        <v>0.0167</v>
      </c>
      <c r="G1206" s="66" t="n">
        <v>294.435195</v>
      </c>
      <c r="H1206" s="67" t="n">
        <f aca="false">E1206+IF(D1206="Long",1,-1)*G1206</f>
        <v>17925.285195</v>
      </c>
      <c r="I1206" s="68" t="n">
        <f aca="false">Assumptions!$B$58</f>
        <v>5.35750011455817</v>
      </c>
      <c r="J1206" s="68" t="n">
        <f aca="false">INDEX(Yearly!$T$5:$T$22,MATCH(C1206,Yearly!$A$5:$A$22,0))</f>
        <v>0.568938065262814</v>
      </c>
      <c r="K1206" s="68" t="n">
        <f aca="false">G1206-I1206-J1206</f>
        <v>288.508756820179</v>
      </c>
      <c r="L1206" s="69" t="n">
        <f aca="false">(I1206+J1206)/Assumptions!$B$8</f>
        <v>0.000261318896149115</v>
      </c>
      <c r="M1206" s="70" t="n">
        <f aca="false">F1206-L1206</f>
        <v>0.0164386811038509</v>
      </c>
      <c r="N1206" s="71" t="n">
        <f aca="false">G1206*Assumptions!$B$7</f>
        <v>2315732.808675</v>
      </c>
      <c r="O1206" s="71" t="n">
        <f aca="false">K1206*Assumptions!$B$7</f>
        <v>2269121.37239071</v>
      </c>
      <c r="P1206" s="68" t="n">
        <f aca="false">P1205+G1206</f>
        <v>31092.56076</v>
      </c>
      <c r="Q1206" s="68" t="n">
        <f aca="false">MAX(Q1205,P1206)</f>
        <v>31092.56076</v>
      </c>
      <c r="R1206" s="68" t="n">
        <f aca="false">Q1206-P1206</f>
        <v>0</v>
      </c>
      <c r="S1206" s="68" t="n">
        <f aca="false">S1205+K1206</f>
        <v>23760.8455589799</v>
      </c>
      <c r="T1206" s="68" t="n">
        <f aca="false">MAX(T1205,S1206)</f>
        <v>23760.8455589799</v>
      </c>
      <c r="U1206" s="68" t="n">
        <f aca="false">T1206-S1206</f>
        <v>0</v>
      </c>
      <c r="V1206" s="70" t="n">
        <f aca="false">V1205+F1206</f>
        <v>3.74450000000001</v>
      </c>
      <c r="W1206" s="70" t="n">
        <f aca="false">MAX(W1205,V1206)</f>
        <v>3.74450000000001</v>
      </c>
      <c r="X1206" s="70" t="n">
        <f aca="false">W1206-V1206</f>
        <v>0</v>
      </c>
      <c r="Y1206" s="70" t="n">
        <f aca="false">Y1205+M1206</f>
        <v>3.421217167196</v>
      </c>
      <c r="Z1206" s="70" t="n">
        <f aca="false">MAX(Z1205,Y1206)</f>
        <v>3.421217167196</v>
      </c>
      <c r="AA1206" s="70" t="n">
        <f aca="false">Z1206-Y1206</f>
        <v>0</v>
      </c>
      <c r="AB1206" s="72" t="n">
        <f aca="false">AB1205*(1+F1206)</f>
        <v>34.8776696601938</v>
      </c>
      <c r="AC1206" s="73" t="n">
        <f aca="false">MAX(AC1205,AB1206)</f>
        <v>34.8776696601938</v>
      </c>
      <c r="AD1206" s="70" t="n">
        <f aca="false">1-AB1206/AC1206</f>
        <v>0</v>
      </c>
      <c r="AE1206" s="73" t="n">
        <f aca="false">AE1205*(1+M1206)</f>
        <v>25.2655187503252</v>
      </c>
      <c r="AF1206" s="73" t="n">
        <f aca="false">MAX(AF1205,AE1206)</f>
        <v>25.2655187503252</v>
      </c>
      <c r="AG1206" s="70" t="n">
        <f aca="false">1-AE1206/AF1206</f>
        <v>0</v>
      </c>
      <c r="AH1206" s="74" t="n">
        <f aca="false">IF(R1206&gt;0,AH1205+1,0)</f>
        <v>0</v>
      </c>
      <c r="AI1206" s="74" t="n">
        <f aca="false">IF(U1206&gt;0,AI1205+1,0)</f>
        <v>0</v>
      </c>
      <c r="AJ1206" s="74" t="n">
        <f aca="false">IF(G1206&gt;0,AJ1205+1,0)</f>
        <v>1</v>
      </c>
      <c r="AK1206" s="74" t="n">
        <f aca="false">IF(G1206&lt;=0,AK1205+1,0)</f>
        <v>0</v>
      </c>
      <c r="AL1206" s="74" t="n">
        <f aca="false">IF(K1206&gt;0,AL1205+1,0)</f>
        <v>1</v>
      </c>
      <c r="AM1206" s="74" t="n">
        <f aca="false">IF(K1206&lt;=0,AM1205+1,0)</f>
        <v>0</v>
      </c>
    </row>
    <row r="1207" customFormat="false" ht="15" hidden="false" customHeight="false" outlineLevel="0" collapsed="false">
      <c r="A1207" s="61" t="n">
        <v>1206</v>
      </c>
      <c r="B1207" s="62" t="n">
        <v>44818.5041666667</v>
      </c>
      <c r="C1207" s="63" t="n">
        <f aca="false">YEAR(B1207)</f>
        <v>2022</v>
      </c>
      <c r="D1207" s="32" t="s">
        <v>277</v>
      </c>
      <c r="E1207" s="64" t="n">
        <v>17998.25</v>
      </c>
      <c r="F1207" s="65" t="n">
        <v>-0.0062</v>
      </c>
      <c r="G1207" s="66" t="n">
        <v>-111.58915</v>
      </c>
      <c r="H1207" s="67" t="n">
        <f aca="false">E1207+IF(D1207="Long",1,-1)*G1207</f>
        <v>17886.66085</v>
      </c>
      <c r="I1207" s="68" t="n">
        <f aca="false">Assumptions!$B$58</f>
        <v>5.35750011455817</v>
      </c>
      <c r="J1207" s="68" t="n">
        <f aca="false">INDEX(Yearly!$T$5:$T$22,MATCH(C1207,Yearly!$A$5:$A$22,0))</f>
        <v>0.568938065262814</v>
      </c>
      <c r="K1207" s="68" t="n">
        <f aca="false">G1207-I1207-J1207</f>
        <v>-117.515588179821</v>
      </c>
      <c r="L1207" s="69" t="n">
        <f aca="false">(I1207+J1207)/Assumptions!$B$8</f>
        <v>0.000261318896149115</v>
      </c>
      <c r="M1207" s="70" t="n">
        <f aca="false">F1207-L1207</f>
        <v>-0.00646131889614912</v>
      </c>
      <c r="N1207" s="71" t="n">
        <f aca="false">G1207*Assumptions!$B$7</f>
        <v>-877648.66475</v>
      </c>
      <c r="O1207" s="71" t="n">
        <f aca="false">K1207*Assumptions!$B$7</f>
        <v>-924260.101034292</v>
      </c>
      <c r="P1207" s="68" t="n">
        <f aca="false">P1206+G1207</f>
        <v>30980.97161</v>
      </c>
      <c r="Q1207" s="68" t="n">
        <f aca="false">MAX(Q1206,P1207)</f>
        <v>31092.56076</v>
      </c>
      <c r="R1207" s="68" t="n">
        <f aca="false">Q1207-P1207</f>
        <v>111.58915</v>
      </c>
      <c r="S1207" s="68" t="n">
        <f aca="false">S1206+K1207</f>
        <v>23643.3299708001</v>
      </c>
      <c r="T1207" s="68" t="n">
        <f aca="false">MAX(T1206,S1207)</f>
        <v>23760.8455589799</v>
      </c>
      <c r="U1207" s="68" t="n">
        <f aca="false">T1207-S1207</f>
        <v>117.51558817982</v>
      </c>
      <c r="V1207" s="70" t="n">
        <f aca="false">V1206+F1207</f>
        <v>3.73830000000001</v>
      </c>
      <c r="W1207" s="70" t="n">
        <f aca="false">MAX(W1206,V1207)</f>
        <v>3.74450000000001</v>
      </c>
      <c r="X1207" s="70" t="n">
        <f aca="false">W1207-V1207</f>
        <v>0.00620000000000021</v>
      </c>
      <c r="Y1207" s="70" t="n">
        <f aca="false">Y1206+M1207</f>
        <v>3.41475584829986</v>
      </c>
      <c r="Z1207" s="70" t="n">
        <f aca="false">MAX(Z1206,Y1207)</f>
        <v>3.421217167196</v>
      </c>
      <c r="AA1207" s="70" t="n">
        <f aca="false">Z1207-Y1207</f>
        <v>0.00646131889614932</v>
      </c>
      <c r="AB1207" s="72" t="n">
        <f aca="false">AB1206*(1+F1207)</f>
        <v>34.6614281083006</v>
      </c>
      <c r="AC1207" s="73" t="n">
        <f aca="false">MAX(AC1206,AB1207)</f>
        <v>34.8776696601938</v>
      </c>
      <c r="AD1207" s="70" t="n">
        <f aca="false">1-AB1207/AC1207</f>
        <v>0.00619999999999987</v>
      </c>
      <c r="AE1207" s="73" t="n">
        <f aca="false">AE1206*(1+M1207)</f>
        <v>25.1022701766027</v>
      </c>
      <c r="AF1207" s="73" t="n">
        <f aca="false">MAX(AF1206,AE1207)</f>
        <v>25.2655187503252</v>
      </c>
      <c r="AG1207" s="70" t="n">
        <f aca="false">1-AE1207/AF1207</f>
        <v>0.00646131889614909</v>
      </c>
      <c r="AH1207" s="74" t="n">
        <f aca="false">IF(R1207&gt;0,AH1206+1,0)</f>
        <v>1</v>
      </c>
      <c r="AI1207" s="74" t="n">
        <f aca="false">IF(U1207&gt;0,AI1206+1,0)</f>
        <v>1</v>
      </c>
      <c r="AJ1207" s="74" t="n">
        <f aca="false">IF(G1207&gt;0,AJ1206+1,0)</f>
        <v>0</v>
      </c>
      <c r="AK1207" s="74" t="n">
        <f aca="false">IF(G1207&lt;=0,AK1206+1,0)</f>
        <v>1</v>
      </c>
      <c r="AL1207" s="74" t="n">
        <f aca="false">IF(K1207&gt;0,AL1206+1,0)</f>
        <v>0</v>
      </c>
      <c r="AM1207" s="74" t="n">
        <f aca="false">IF(K1207&lt;=0,AM1206+1,0)</f>
        <v>1</v>
      </c>
    </row>
    <row r="1208" customFormat="false" ht="15" hidden="false" customHeight="false" outlineLevel="0" collapsed="false">
      <c r="A1208" s="61" t="n">
        <v>1207</v>
      </c>
      <c r="B1208" s="62" t="n">
        <v>44819.6145833333</v>
      </c>
      <c r="C1208" s="63" t="n">
        <f aca="false">YEAR(B1208)</f>
        <v>2022</v>
      </c>
      <c r="D1208" s="32" t="s">
        <v>277</v>
      </c>
      <c r="E1208" s="64" t="n">
        <v>17944.95</v>
      </c>
      <c r="F1208" s="65" t="n">
        <v>-0.0038</v>
      </c>
      <c r="G1208" s="66" t="n">
        <v>-68.19081</v>
      </c>
      <c r="H1208" s="67" t="n">
        <f aca="false">E1208+IF(D1208="Long",1,-1)*G1208</f>
        <v>17876.75919</v>
      </c>
      <c r="I1208" s="68" t="n">
        <f aca="false">Assumptions!$B$58</f>
        <v>5.35750011455817</v>
      </c>
      <c r="J1208" s="68" t="n">
        <f aca="false">INDEX(Yearly!$T$5:$T$22,MATCH(C1208,Yearly!$A$5:$A$22,0))</f>
        <v>0.568938065262814</v>
      </c>
      <c r="K1208" s="68" t="n">
        <f aca="false">G1208-I1208-J1208</f>
        <v>-74.117248179821</v>
      </c>
      <c r="L1208" s="69" t="n">
        <f aca="false">(I1208+J1208)/Assumptions!$B$8</f>
        <v>0.000261318896149115</v>
      </c>
      <c r="M1208" s="70" t="n">
        <f aca="false">F1208-L1208</f>
        <v>-0.00406131889614912</v>
      </c>
      <c r="N1208" s="71" t="n">
        <f aca="false">G1208*Assumptions!$B$7</f>
        <v>-536320.72065</v>
      </c>
      <c r="O1208" s="71" t="n">
        <f aca="false">K1208*Assumptions!$B$7</f>
        <v>-582932.156934292</v>
      </c>
      <c r="P1208" s="68" t="n">
        <f aca="false">P1207+G1208</f>
        <v>30912.7808</v>
      </c>
      <c r="Q1208" s="68" t="n">
        <f aca="false">MAX(Q1207,P1208)</f>
        <v>31092.56076</v>
      </c>
      <c r="R1208" s="68" t="n">
        <f aca="false">Q1208-P1208</f>
        <v>179.77996</v>
      </c>
      <c r="S1208" s="68" t="n">
        <f aca="false">S1207+K1208</f>
        <v>23569.2127226202</v>
      </c>
      <c r="T1208" s="68" t="n">
        <f aca="false">MAX(T1207,S1208)</f>
        <v>23760.8455589799</v>
      </c>
      <c r="U1208" s="68" t="n">
        <f aca="false">T1208-S1208</f>
        <v>191.63283635964</v>
      </c>
      <c r="V1208" s="70" t="n">
        <f aca="false">V1207+F1208</f>
        <v>3.73450000000001</v>
      </c>
      <c r="W1208" s="70" t="n">
        <f aca="false">MAX(W1207,V1208)</f>
        <v>3.74450000000001</v>
      </c>
      <c r="X1208" s="70" t="n">
        <f aca="false">W1208-V1208</f>
        <v>0.0100000000000002</v>
      </c>
      <c r="Y1208" s="70" t="n">
        <f aca="false">Y1207+M1208</f>
        <v>3.41069452940371</v>
      </c>
      <c r="Z1208" s="70" t="n">
        <f aca="false">MAX(Z1207,Y1208)</f>
        <v>3.421217167196</v>
      </c>
      <c r="AA1208" s="70" t="n">
        <f aca="false">Z1208-Y1208</f>
        <v>0.0105226377922985</v>
      </c>
      <c r="AB1208" s="72" t="n">
        <f aca="false">AB1207*(1+F1208)</f>
        <v>34.5297146814891</v>
      </c>
      <c r="AC1208" s="73" t="n">
        <f aca="false">MAX(AC1207,AB1208)</f>
        <v>34.8776696601938</v>
      </c>
      <c r="AD1208" s="70" t="n">
        <f aca="false">1-AB1208/AC1208</f>
        <v>0.00997643999999998</v>
      </c>
      <c r="AE1208" s="73" t="n">
        <f aca="false">AE1207*(1+M1208)</f>
        <v>25.0003218523982</v>
      </c>
      <c r="AF1208" s="73" t="n">
        <f aca="false">MAX(AF1207,AE1208)</f>
        <v>25.2655187503252</v>
      </c>
      <c r="AG1208" s="70" t="n">
        <f aca="false">1-AE1208/AF1208</f>
        <v>0.0104963963157713</v>
      </c>
      <c r="AH1208" s="74" t="n">
        <f aca="false">IF(R1208&gt;0,AH1207+1,0)</f>
        <v>2</v>
      </c>
      <c r="AI1208" s="74" t="n">
        <f aca="false">IF(U1208&gt;0,AI1207+1,0)</f>
        <v>2</v>
      </c>
      <c r="AJ1208" s="74" t="n">
        <f aca="false">IF(G1208&gt;0,AJ1207+1,0)</f>
        <v>0</v>
      </c>
      <c r="AK1208" s="74" t="n">
        <f aca="false">IF(G1208&lt;=0,AK1207+1,0)</f>
        <v>2</v>
      </c>
      <c r="AL1208" s="74" t="n">
        <f aca="false">IF(K1208&gt;0,AL1207+1,0)</f>
        <v>0</v>
      </c>
      <c r="AM1208" s="74" t="n">
        <f aca="false">IF(K1208&lt;=0,AM1207+1,0)</f>
        <v>2</v>
      </c>
    </row>
    <row r="1209" customFormat="false" ht="15" hidden="false" customHeight="false" outlineLevel="0" collapsed="false">
      <c r="A1209" s="61" t="n">
        <v>1208</v>
      </c>
      <c r="B1209" s="62" t="n">
        <v>44824.40625</v>
      </c>
      <c r="C1209" s="63" t="n">
        <f aca="false">YEAR(B1209)</f>
        <v>2022</v>
      </c>
      <c r="D1209" s="32" t="s">
        <v>277</v>
      </c>
      <c r="E1209" s="64" t="n">
        <v>17822.25</v>
      </c>
      <c r="F1209" s="65" t="n">
        <v>-0.003</v>
      </c>
      <c r="G1209" s="66" t="n">
        <v>-53.46675</v>
      </c>
      <c r="H1209" s="67" t="n">
        <f aca="false">E1209+IF(D1209="Long",1,-1)*G1209</f>
        <v>17768.78325</v>
      </c>
      <c r="I1209" s="68" t="n">
        <f aca="false">Assumptions!$B$58</f>
        <v>5.35750011455817</v>
      </c>
      <c r="J1209" s="68" t="n">
        <f aca="false">INDEX(Yearly!$T$5:$T$22,MATCH(C1209,Yearly!$A$5:$A$22,0))</f>
        <v>0.568938065262814</v>
      </c>
      <c r="K1209" s="68" t="n">
        <f aca="false">G1209-I1209-J1209</f>
        <v>-59.393188179821</v>
      </c>
      <c r="L1209" s="69" t="n">
        <f aca="false">(I1209+J1209)/Assumptions!$B$8</f>
        <v>0.000261318896149115</v>
      </c>
      <c r="M1209" s="70" t="n">
        <f aca="false">F1209-L1209</f>
        <v>-0.00326131889614912</v>
      </c>
      <c r="N1209" s="71" t="n">
        <f aca="false">G1209*Assumptions!$B$7</f>
        <v>-420515.98875</v>
      </c>
      <c r="O1209" s="71" t="n">
        <f aca="false">K1209*Assumptions!$B$7</f>
        <v>-467127.425034292</v>
      </c>
      <c r="P1209" s="68" t="n">
        <f aca="false">P1208+G1209</f>
        <v>30859.31405</v>
      </c>
      <c r="Q1209" s="68" t="n">
        <f aca="false">MAX(Q1208,P1209)</f>
        <v>31092.56076</v>
      </c>
      <c r="R1209" s="68" t="n">
        <f aca="false">Q1209-P1209</f>
        <v>233.246709999999</v>
      </c>
      <c r="S1209" s="68" t="n">
        <f aca="false">S1208+K1209</f>
        <v>23509.8195344404</v>
      </c>
      <c r="T1209" s="68" t="n">
        <f aca="false">MAX(T1208,S1209)</f>
        <v>23760.8455589799</v>
      </c>
      <c r="U1209" s="68" t="n">
        <f aca="false">T1209-S1209</f>
        <v>251.02602453946</v>
      </c>
      <c r="V1209" s="70" t="n">
        <f aca="false">V1208+F1209</f>
        <v>3.73150000000001</v>
      </c>
      <c r="W1209" s="70" t="n">
        <f aca="false">MAX(W1208,V1209)</f>
        <v>3.74450000000001</v>
      </c>
      <c r="X1209" s="70" t="n">
        <f aca="false">W1209-V1209</f>
        <v>0.0130000000000003</v>
      </c>
      <c r="Y1209" s="70" t="n">
        <f aca="false">Y1208+M1209</f>
        <v>3.40743321050756</v>
      </c>
      <c r="Z1209" s="70" t="n">
        <f aca="false">MAX(Z1208,Y1209)</f>
        <v>3.421217167196</v>
      </c>
      <c r="AA1209" s="70" t="n">
        <f aca="false">Z1209-Y1209</f>
        <v>0.0137839566884477</v>
      </c>
      <c r="AB1209" s="72" t="n">
        <f aca="false">AB1208*(1+F1209)</f>
        <v>34.4261255374446</v>
      </c>
      <c r="AC1209" s="73" t="n">
        <f aca="false">MAX(AC1208,AB1209)</f>
        <v>34.8776696601938</v>
      </c>
      <c r="AD1209" s="70" t="n">
        <f aca="false">1-AB1209/AC1209</f>
        <v>0.01294651068</v>
      </c>
      <c r="AE1209" s="73" t="n">
        <f aca="false">AE1208*(1+M1209)</f>
        <v>24.9187878303312</v>
      </c>
      <c r="AF1209" s="73" t="n">
        <f aca="false">MAX(AF1208,AE1209)</f>
        <v>25.2655187503252</v>
      </c>
      <c r="AG1209" s="70" t="n">
        <f aca="false">1-AE1209/AF1209</f>
        <v>0.0137234831162742</v>
      </c>
      <c r="AH1209" s="74" t="n">
        <f aca="false">IF(R1209&gt;0,AH1208+1,0)</f>
        <v>3</v>
      </c>
      <c r="AI1209" s="74" t="n">
        <f aca="false">IF(U1209&gt;0,AI1208+1,0)</f>
        <v>3</v>
      </c>
      <c r="AJ1209" s="74" t="n">
        <f aca="false">IF(G1209&gt;0,AJ1208+1,0)</f>
        <v>0</v>
      </c>
      <c r="AK1209" s="74" t="n">
        <f aca="false">IF(G1209&lt;=0,AK1208+1,0)</f>
        <v>3</v>
      </c>
      <c r="AL1209" s="74" t="n">
        <f aca="false">IF(K1209&gt;0,AL1208+1,0)</f>
        <v>0</v>
      </c>
      <c r="AM1209" s="74" t="n">
        <f aca="false">IF(K1209&lt;=0,AM1208+1,0)</f>
        <v>3</v>
      </c>
    </row>
    <row r="1210" customFormat="false" ht="15" hidden="false" customHeight="false" outlineLevel="0" collapsed="false">
      <c r="A1210" s="61" t="n">
        <v>1209</v>
      </c>
      <c r="B1210" s="62" t="n">
        <v>44825.59375</v>
      </c>
      <c r="C1210" s="63" t="n">
        <f aca="false">YEAR(B1210)</f>
        <v>2022</v>
      </c>
      <c r="D1210" s="32" t="s">
        <v>277</v>
      </c>
      <c r="E1210" s="64" t="n">
        <v>17786.25</v>
      </c>
      <c r="F1210" s="65" t="n">
        <v>-0.0037</v>
      </c>
      <c r="G1210" s="66" t="n">
        <v>-65.809125</v>
      </c>
      <c r="H1210" s="67" t="n">
        <f aca="false">E1210+IF(D1210="Long",1,-1)*G1210</f>
        <v>17720.440875</v>
      </c>
      <c r="I1210" s="68" t="n">
        <f aca="false">Assumptions!$B$58</f>
        <v>5.35750011455817</v>
      </c>
      <c r="J1210" s="68" t="n">
        <f aca="false">INDEX(Yearly!$T$5:$T$22,MATCH(C1210,Yearly!$A$5:$A$22,0))</f>
        <v>0.568938065262814</v>
      </c>
      <c r="K1210" s="68" t="n">
        <f aca="false">G1210-I1210-J1210</f>
        <v>-71.735563179821</v>
      </c>
      <c r="L1210" s="69" t="n">
        <f aca="false">(I1210+J1210)/Assumptions!$B$8</f>
        <v>0.000261318896149115</v>
      </c>
      <c r="M1210" s="70" t="n">
        <f aca="false">F1210-L1210</f>
        <v>-0.00396131889614912</v>
      </c>
      <c r="N1210" s="71" t="n">
        <f aca="false">G1210*Assumptions!$B$7</f>
        <v>-517588.768125</v>
      </c>
      <c r="O1210" s="71" t="n">
        <f aca="false">K1210*Assumptions!$B$7</f>
        <v>-564200.204409292</v>
      </c>
      <c r="P1210" s="68" t="n">
        <f aca="false">P1209+G1210</f>
        <v>30793.504925</v>
      </c>
      <c r="Q1210" s="68" t="n">
        <f aca="false">MAX(Q1209,P1210)</f>
        <v>31092.56076</v>
      </c>
      <c r="R1210" s="68" t="n">
        <f aca="false">Q1210-P1210</f>
        <v>299.055834999999</v>
      </c>
      <c r="S1210" s="68" t="n">
        <f aca="false">S1209+K1210</f>
        <v>23438.0839712606</v>
      </c>
      <c r="T1210" s="68" t="n">
        <f aca="false">MAX(T1209,S1210)</f>
        <v>23760.8455589799</v>
      </c>
      <c r="U1210" s="68" t="n">
        <f aca="false">T1210-S1210</f>
        <v>322.76158771928</v>
      </c>
      <c r="V1210" s="70" t="n">
        <f aca="false">V1209+F1210</f>
        <v>3.72780000000001</v>
      </c>
      <c r="W1210" s="70" t="n">
        <f aca="false">MAX(W1209,V1210)</f>
        <v>3.74450000000001</v>
      </c>
      <c r="X1210" s="70" t="n">
        <f aca="false">W1210-V1210</f>
        <v>0.0167000000000002</v>
      </c>
      <c r="Y1210" s="70" t="n">
        <f aca="false">Y1209+M1210</f>
        <v>3.40347189161141</v>
      </c>
      <c r="Z1210" s="70" t="n">
        <f aca="false">MAX(Z1209,Y1210)</f>
        <v>3.421217167196</v>
      </c>
      <c r="AA1210" s="70" t="n">
        <f aca="false">Z1210-Y1210</f>
        <v>0.0177452755845966</v>
      </c>
      <c r="AB1210" s="72" t="n">
        <f aca="false">AB1209*(1+F1210)</f>
        <v>34.2987488729561</v>
      </c>
      <c r="AC1210" s="73" t="n">
        <f aca="false">MAX(AC1209,AB1210)</f>
        <v>34.8776696601938</v>
      </c>
      <c r="AD1210" s="70" t="n">
        <f aca="false">1-AB1210/AC1210</f>
        <v>0.016598608590484</v>
      </c>
      <c r="AE1210" s="73" t="n">
        <f aca="false">AE1209*(1+M1210)</f>
        <v>24.8200765652297</v>
      </c>
      <c r="AF1210" s="73" t="n">
        <f aca="false">MAX(AF1209,AE1210)</f>
        <v>25.2655187503252</v>
      </c>
      <c r="AG1210" s="70" t="n">
        <f aca="false">1-AE1210/AF1210</f>
        <v>0.0176304389194339</v>
      </c>
      <c r="AH1210" s="74" t="n">
        <f aca="false">IF(R1210&gt;0,AH1209+1,0)</f>
        <v>4</v>
      </c>
      <c r="AI1210" s="74" t="n">
        <f aca="false">IF(U1210&gt;0,AI1209+1,0)</f>
        <v>4</v>
      </c>
      <c r="AJ1210" s="74" t="n">
        <f aca="false">IF(G1210&gt;0,AJ1209+1,0)</f>
        <v>0</v>
      </c>
      <c r="AK1210" s="74" t="n">
        <f aca="false">IF(G1210&lt;=0,AK1209+1,0)</f>
        <v>4</v>
      </c>
      <c r="AL1210" s="74" t="n">
        <f aca="false">IF(K1210&gt;0,AL1209+1,0)</f>
        <v>0</v>
      </c>
      <c r="AM1210" s="74" t="n">
        <f aca="false">IF(K1210&lt;=0,AM1209+1,0)</f>
        <v>4</v>
      </c>
    </row>
    <row r="1211" customFormat="false" ht="15" hidden="false" customHeight="false" outlineLevel="0" collapsed="false">
      <c r="A1211" s="61" t="n">
        <v>1210</v>
      </c>
      <c r="B1211" s="62" t="n">
        <v>44834.53125</v>
      </c>
      <c r="C1211" s="63" t="n">
        <f aca="false">YEAR(B1211)</f>
        <v>2022</v>
      </c>
      <c r="D1211" s="32" t="s">
        <v>277</v>
      </c>
      <c r="E1211" s="64" t="n">
        <v>17087.3</v>
      </c>
      <c r="F1211" s="65" t="n">
        <v>-0.0056</v>
      </c>
      <c r="G1211" s="66" t="n">
        <v>-95.68888</v>
      </c>
      <c r="H1211" s="67" t="n">
        <f aca="false">E1211+IF(D1211="Long",1,-1)*G1211</f>
        <v>16991.61112</v>
      </c>
      <c r="I1211" s="68" t="n">
        <f aca="false">Assumptions!$B$58</f>
        <v>5.35750011455817</v>
      </c>
      <c r="J1211" s="68" t="n">
        <f aca="false">INDEX(Yearly!$T$5:$T$22,MATCH(C1211,Yearly!$A$5:$A$22,0))</f>
        <v>0.568938065262814</v>
      </c>
      <c r="K1211" s="68" t="n">
        <f aca="false">G1211-I1211-J1211</f>
        <v>-101.615318179821</v>
      </c>
      <c r="L1211" s="69" t="n">
        <f aca="false">(I1211+J1211)/Assumptions!$B$8</f>
        <v>0.000261318896149115</v>
      </c>
      <c r="M1211" s="70" t="n">
        <f aca="false">F1211-L1211</f>
        <v>-0.00586131889614912</v>
      </c>
      <c r="N1211" s="71" t="n">
        <f aca="false">G1211*Assumptions!$B$7</f>
        <v>-752593.0412</v>
      </c>
      <c r="O1211" s="71" t="n">
        <f aca="false">K1211*Assumptions!$B$7</f>
        <v>-799204.477484292</v>
      </c>
      <c r="P1211" s="68" t="n">
        <f aca="false">P1210+G1211</f>
        <v>30697.816045</v>
      </c>
      <c r="Q1211" s="68" t="n">
        <f aca="false">MAX(Q1210,P1211)</f>
        <v>31092.56076</v>
      </c>
      <c r="R1211" s="68" t="n">
        <f aca="false">Q1211-P1211</f>
        <v>394.744715000001</v>
      </c>
      <c r="S1211" s="68" t="n">
        <f aca="false">S1210+K1211</f>
        <v>23336.4686530808</v>
      </c>
      <c r="T1211" s="68" t="n">
        <f aca="false">MAX(T1210,S1211)</f>
        <v>23760.8455589799</v>
      </c>
      <c r="U1211" s="68" t="n">
        <f aca="false">T1211-S1211</f>
        <v>424.376905899102</v>
      </c>
      <c r="V1211" s="70" t="n">
        <f aca="false">V1210+F1211</f>
        <v>3.72220000000001</v>
      </c>
      <c r="W1211" s="70" t="n">
        <f aca="false">MAX(W1210,V1211)</f>
        <v>3.74450000000001</v>
      </c>
      <c r="X1211" s="70" t="n">
        <f aca="false">W1211-V1211</f>
        <v>0.0223</v>
      </c>
      <c r="Y1211" s="70" t="n">
        <f aca="false">Y1210+M1211</f>
        <v>3.39761057271526</v>
      </c>
      <c r="Z1211" s="70" t="n">
        <f aca="false">MAX(Z1210,Y1211)</f>
        <v>3.421217167196</v>
      </c>
      <c r="AA1211" s="70" t="n">
        <f aca="false">Z1211-Y1211</f>
        <v>0.0236065944807455</v>
      </c>
      <c r="AB1211" s="72" t="n">
        <f aca="false">AB1210*(1+F1211)</f>
        <v>34.1066758792675</v>
      </c>
      <c r="AC1211" s="73" t="n">
        <f aca="false">MAX(AC1210,AB1211)</f>
        <v>34.8776696601938</v>
      </c>
      <c r="AD1211" s="70" t="n">
        <f aca="false">1-AB1211/AC1211</f>
        <v>0.0221056563823773</v>
      </c>
      <c r="AE1211" s="73" t="n">
        <f aca="false">AE1210*(1+M1211)</f>
        <v>24.6745981814541</v>
      </c>
      <c r="AF1211" s="73" t="n">
        <f aca="false">MAX(AF1210,AE1211)</f>
        <v>25.2655187503252</v>
      </c>
      <c r="AG1211" s="70" t="n">
        <f aca="false">1-AE1211/AF1211</f>
        <v>0.0233884201907972</v>
      </c>
      <c r="AH1211" s="74" t="n">
        <f aca="false">IF(R1211&gt;0,AH1210+1,0)</f>
        <v>5</v>
      </c>
      <c r="AI1211" s="74" t="n">
        <f aca="false">IF(U1211&gt;0,AI1210+1,0)</f>
        <v>5</v>
      </c>
      <c r="AJ1211" s="74" t="n">
        <f aca="false">IF(G1211&gt;0,AJ1210+1,0)</f>
        <v>0</v>
      </c>
      <c r="AK1211" s="74" t="n">
        <f aca="false">IF(G1211&lt;=0,AK1210+1,0)</f>
        <v>5</v>
      </c>
      <c r="AL1211" s="74" t="n">
        <f aca="false">IF(K1211&gt;0,AL1210+1,0)</f>
        <v>0</v>
      </c>
      <c r="AM1211" s="74" t="n">
        <f aca="false">IF(K1211&lt;=0,AM1210+1,0)</f>
        <v>5</v>
      </c>
    </row>
    <row r="1212" customFormat="false" ht="15" hidden="false" customHeight="false" outlineLevel="0" collapsed="false">
      <c r="A1212" s="61" t="n">
        <v>1211</v>
      </c>
      <c r="B1212" s="62" t="n">
        <v>44837.40625</v>
      </c>
      <c r="C1212" s="63" t="n">
        <f aca="false">YEAR(B1212)</f>
        <v>2022</v>
      </c>
      <c r="D1212" s="32" t="s">
        <v>276</v>
      </c>
      <c r="E1212" s="64" t="n">
        <v>16991.45</v>
      </c>
      <c r="F1212" s="65" t="n">
        <v>-0.0112</v>
      </c>
      <c r="G1212" s="66" t="n">
        <v>-190.30424</v>
      </c>
      <c r="H1212" s="67" t="n">
        <f aca="false">E1212+IF(D1212="Long",1,-1)*G1212</f>
        <v>17181.75424</v>
      </c>
      <c r="I1212" s="68" t="n">
        <f aca="false">Assumptions!$B$58</f>
        <v>5.35750011455817</v>
      </c>
      <c r="J1212" s="68" t="n">
        <f aca="false">INDEX(Yearly!$T$5:$T$22,MATCH(C1212,Yearly!$A$5:$A$22,0))</f>
        <v>0.568938065262814</v>
      </c>
      <c r="K1212" s="68" t="n">
        <f aca="false">G1212-I1212-J1212</f>
        <v>-196.230678179821</v>
      </c>
      <c r="L1212" s="69" t="n">
        <f aca="false">(I1212+J1212)/Assumptions!$B$8</f>
        <v>0.000261318896149115</v>
      </c>
      <c r="M1212" s="70" t="n">
        <f aca="false">F1212-L1212</f>
        <v>-0.0114613188961491</v>
      </c>
      <c r="N1212" s="71" t="n">
        <f aca="false">G1212*Assumptions!$B$7</f>
        <v>-1496742.8476</v>
      </c>
      <c r="O1212" s="71" t="n">
        <f aca="false">K1212*Assumptions!$B$7</f>
        <v>-1543354.28388429</v>
      </c>
      <c r="P1212" s="68" t="n">
        <f aca="false">P1211+G1212</f>
        <v>30507.511805</v>
      </c>
      <c r="Q1212" s="68" t="n">
        <f aca="false">MAX(Q1211,P1212)</f>
        <v>31092.56076</v>
      </c>
      <c r="R1212" s="68" t="n">
        <f aca="false">Q1212-P1212</f>
        <v>585.048955000002</v>
      </c>
      <c r="S1212" s="68" t="n">
        <f aca="false">S1211+K1212</f>
        <v>23140.237974901</v>
      </c>
      <c r="T1212" s="68" t="n">
        <f aca="false">MAX(T1211,S1212)</f>
        <v>23760.8455589799</v>
      </c>
      <c r="U1212" s="68" t="n">
        <f aca="false">T1212-S1212</f>
        <v>620.607584078924</v>
      </c>
      <c r="V1212" s="70" t="n">
        <f aca="false">V1211+F1212</f>
        <v>3.71100000000001</v>
      </c>
      <c r="W1212" s="70" t="n">
        <f aca="false">MAX(W1211,V1212)</f>
        <v>3.74450000000001</v>
      </c>
      <c r="X1212" s="70" t="n">
        <f aca="false">W1212-V1212</f>
        <v>0.0335000000000001</v>
      </c>
      <c r="Y1212" s="70" t="n">
        <f aca="false">Y1211+M1212</f>
        <v>3.38614925381911</v>
      </c>
      <c r="Z1212" s="70" t="n">
        <f aca="false">MAX(Z1211,Y1212)</f>
        <v>3.421217167196</v>
      </c>
      <c r="AA1212" s="70" t="n">
        <f aca="false">Z1212-Y1212</f>
        <v>0.0350679133768947</v>
      </c>
      <c r="AB1212" s="72" t="n">
        <f aca="false">AB1211*(1+F1212)</f>
        <v>33.7246811094197</v>
      </c>
      <c r="AC1212" s="73" t="n">
        <f aca="false">MAX(AC1211,AB1212)</f>
        <v>34.8776696601938</v>
      </c>
      <c r="AD1212" s="70" t="n">
        <f aca="false">1-AB1212/AC1212</f>
        <v>0.0330580730308946</v>
      </c>
      <c r="AE1212" s="73" t="n">
        <f aca="false">AE1211*(1+M1212)</f>
        <v>24.3917947430621</v>
      </c>
      <c r="AF1212" s="73" t="n">
        <f aca="false">MAX(AF1211,AE1212)</f>
        <v>25.2655187503252</v>
      </c>
      <c r="AG1212" s="70" t="n">
        <f aca="false">1-AE1212/AF1212</f>
        <v>0.0345816769446625</v>
      </c>
      <c r="AH1212" s="74" t="n">
        <f aca="false">IF(R1212&gt;0,AH1211+1,0)</f>
        <v>6</v>
      </c>
      <c r="AI1212" s="74" t="n">
        <f aca="false">IF(U1212&gt;0,AI1211+1,0)</f>
        <v>6</v>
      </c>
      <c r="AJ1212" s="74" t="n">
        <f aca="false">IF(G1212&gt;0,AJ1211+1,0)</f>
        <v>0</v>
      </c>
      <c r="AK1212" s="74" t="n">
        <f aca="false">IF(G1212&lt;=0,AK1211+1,0)</f>
        <v>6</v>
      </c>
      <c r="AL1212" s="74" t="n">
        <f aca="false">IF(K1212&gt;0,AL1211+1,0)</f>
        <v>0</v>
      </c>
      <c r="AM1212" s="74" t="n">
        <f aca="false">IF(K1212&lt;=0,AM1211+1,0)</f>
        <v>6</v>
      </c>
    </row>
    <row r="1213" customFormat="false" ht="15" hidden="false" customHeight="false" outlineLevel="0" collapsed="false">
      <c r="A1213" s="61" t="n">
        <v>1212</v>
      </c>
      <c r="B1213" s="62" t="n">
        <v>44838.40625</v>
      </c>
      <c r="C1213" s="63" t="n">
        <f aca="false">YEAR(B1213)</f>
        <v>2022</v>
      </c>
      <c r="D1213" s="32" t="s">
        <v>277</v>
      </c>
      <c r="E1213" s="64" t="n">
        <v>17181.1</v>
      </c>
      <c r="F1213" s="65" t="n">
        <v>-0.0042</v>
      </c>
      <c r="G1213" s="66" t="n">
        <v>-72.16062</v>
      </c>
      <c r="H1213" s="67" t="n">
        <f aca="false">E1213+IF(D1213="Long",1,-1)*G1213</f>
        <v>17108.93938</v>
      </c>
      <c r="I1213" s="68" t="n">
        <f aca="false">Assumptions!$B$58</f>
        <v>5.35750011455817</v>
      </c>
      <c r="J1213" s="68" t="n">
        <f aca="false">INDEX(Yearly!$T$5:$T$22,MATCH(C1213,Yearly!$A$5:$A$22,0))</f>
        <v>0.568938065262814</v>
      </c>
      <c r="K1213" s="68" t="n">
        <f aca="false">G1213-I1213-J1213</f>
        <v>-78.087058179821</v>
      </c>
      <c r="L1213" s="69" t="n">
        <f aca="false">(I1213+J1213)/Assumptions!$B$8</f>
        <v>0.000261318896149115</v>
      </c>
      <c r="M1213" s="70" t="n">
        <f aca="false">F1213-L1213</f>
        <v>-0.00446131889614912</v>
      </c>
      <c r="N1213" s="71" t="n">
        <f aca="false">G1213*Assumptions!$B$7</f>
        <v>-567543.2763</v>
      </c>
      <c r="O1213" s="71" t="n">
        <f aca="false">K1213*Assumptions!$B$7</f>
        <v>-614154.712584292</v>
      </c>
      <c r="P1213" s="68" t="n">
        <f aca="false">P1212+G1213</f>
        <v>30435.351185</v>
      </c>
      <c r="Q1213" s="68" t="n">
        <f aca="false">MAX(Q1212,P1213)</f>
        <v>31092.56076</v>
      </c>
      <c r="R1213" s="68" t="n">
        <f aca="false">Q1213-P1213</f>
        <v>657.209575000001</v>
      </c>
      <c r="S1213" s="68" t="n">
        <f aca="false">S1212+K1213</f>
        <v>23062.1509167211</v>
      </c>
      <c r="T1213" s="68" t="n">
        <f aca="false">MAX(T1212,S1213)</f>
        <v>23760.8455589799</v>
      </c>
      <c r="U1213" s="68" t="n">
        <f aca="false">T1213-S1213</f>
        <v>698.694642258746</v>
      </c>
      <c r="V1213" s="70" t="n">
        <f aca="false">V1212+F1213</f>
        <v>3.70680000000001</v>
      </c>
      <c r="W1213" s="70" t="n">
        <f aca="false">MAX(W1212,V1213)</f>
        <v>3.74450000000001</v>
      </c>
      <c r="X1213" s="70" t="n">
        <f aca="false">W1213-V1213</f>
        <v>0.0377000000000001</v>
      </c>
      <c r="Y1213" s="70" t="n">
        <f aca="false">Y1212+M1213</f>
        <v>3.38168793492296</v>
      </c>
      <c r="Z1213" s="70" t="n">
        <f aca="false">MAX(Z1212,Y1213)</f>
        <v>3.421217167196</v>
      </c>
      <c r="AA1213" s="70" t="n">
        <f aca="false">Z1213-Y1213</f>
        <v>0.0395292322730438</v>
      </c>
      <c r="AB1213" s="72" t="n">
        <f aca="false">AB1212*(1+F1213)</f>
        <v>33.5830374487602</v>
      </c>
      <c r="AC1213" s="73" t="n">
        <f aca="false">MAX(AC1212,AB1213)</f>
        <v>34.8776696601938</v>
      </c>
      <c r="AD1213" s="70" t="n">
        <f aca="false">1-AB1213/AC1213</f>
        <v>0.0371192291241648</v>
      </c>
      <c r="AE1213" s="73" t="n">
        <f aca="false">AE1212*(1+M1213)</f>
        <v>24.2829751682639</v>
      </c>
      <c r="AF1213" s="73" t="n">
        <f aca="false">MAX(AF1212,AE1213)</f>
        <v>25.2655187503252</v>
      </c>
      <c r="AG1213" s="70" t="n">
        <f aca="false">1-AE1213/AF1213</f>
        <v>0.0388887159519977</v>
      </c>
      <c r="AH1213" s="74" t="n">
        <f aca="false">IF(R1213&gt;0,AH1212+1,0)</f>
        <v>7</v>
      </c>
      <c r="AI1213" s="74" t="n">
        <f aca="false">IF(U1213&gt;0,AI1212+1,0)</f>
        <v>7</v>
      </c>
      <c r="AJ1213" s="74" t="n">
        <f aca="false">IF(G1213&gt;0,AJ1212+1,0)</f>
        <v>0</v>
      </c>
      <c r="AK1213" s="74" t="n">
        <f aca="false">IF(G1213&lt;=0,AK1212+1,0)</f>
        <v>7</v>
      </c>
      <c r="AL1213" s="74" t="n">
        <f aca="false">IF(K1213&gt;0,AL1212+1,0)</f>
        <v>0</v>
      </c>
      <c r="AM1213" s="74" t="n">
        <f aca="false">IF(K1213&lt;=0,AM1212+1,0)</f>
        <v>7</v>
      </c>
    </row>
    <row r="1214" customFormat="false" ht="15" hidden="false" customHeight="false" outlineLevel="0" collapsed="false">
      <c r="A1214" s="61" t="n">
        <v>1213</v>
      </c>
      <c r="B1214" s="62" t="n">
        <v>44844.40625</v>
      </c>
      <c r="C1214" s="63" t="n">
        <f aca="false">YEAR(B1214)</f>
        <v>2022</v>
      </c>
      <c r="D1214" s="32" t="s">
        <v>276</v>
      </c>
      <c r="E1214" s="64" t="n">
        <v>17108.1</v>
      </c>
      <c r="F1214" s="65" t="n">
        <v>-0.0061</v>
      </c>
      <c r="G1214" s="66" t="n">
        <v>-104.35941</v>
      </c>
      <c r="H1214" s="67" t="n">
        <f aca="false">E1214+IF(D1214="Long",1,-1)*G1214</f>
        <v>17212.45941</v>
      </c>
      <c r="I1214" s="68" t="n">
        <f aca="false">Assumptions!$B$58</f>
        <v>5.35750011455817</v>
      </c>
      <c r="J1214" s="68" t="n">
        <f aca="false">INDEX(Yearly!$T$5:$T$22,MATCH(C1214,Yearly!$A$5:$A$22,0))</f>
        <v>0.568938065262814</v>
      </c>
      <c r="K1214" s="68" t="n">
        <f aca="false">G1214-I1214-J1214</f>
        <v>-110.285848179821</v>
      </c>
      <c r="L1214" s="69" t="n">
        <f aca="false">(I1214+J1214)/Assumptions!$B$8</f>
        <v>0.000261318896149115</v>
      </c>
      <c r="M1214" s="70" t="n">
        <f aca="false">F1214-L1214</f>
        <v>-0.00636131889614912</v>
      </c>
      <c r="N1214" s="71" t="n">
        <f aca="false">G1214*Assumptions!$B$7</f>
        <v>-820786.75965</v>
      </c>
      <c r="O1214" s="71" t="n">
        <f aca="false">K1214*Assumptions!$B$7</f>
        <v>-867398.195934292</v>
      </c>
      <c r="P1214" s="68" t="n">
        <f aca="false">P1213+G1214</f>
        <v>30330.991775</v>
      </c>
      <c r="Q1214" s="68" t="n">
        <f aca="false">MAX(Q1213,P1214)</f>
        <v>31092.56076</v>
      </c>
      <c r="R1214" s="68" t="n">
        <f aca="false">Q1214-P1214</f>
        <v>761.568985000002</v>
      </c>
      <c r="S1214" s="68" t="n">
        <f aca="false">S1213+K1214</f>
        <v>22951.8650685413</v>
      </c>
      <c r="T1214" s="68" t="n">
        <f aca="false">MAX(T1213,S1214)</f>
        <v>23760.8455589799</v>
      </c>
      <c r="U1214" s="68" t="n">
        <f aca="false">T1214-S1214</f>
        <v>808.980490438567</v>
      </c>
      <c r="V1214" s="70" t="n">
        <f aca="false">V1213+F1214</f>
        <v>3.70070000000001</v>
      </c>
      <c r="W1214" s="70" t="n">
        <f aca="false">MAX(W1213,V1214)</f>
        <v>3.74450000000001</v>
      </c>
      <c r="X1214" s="70" t="n">
        <f aca="false">W1214-V1214</f>
        <v>0.0438000000000001</v>
      </c>
      <c r="Y1214" s="70" t="n">
        <f aca="false">Y1213+M1214</f>
        <v>3.37532661602681</v>
      </c>
      <c r="Z1214" s="70" t="n">
        <f aca="false">MAX(Z1213,Y1214)</f>
        <v>3.421217167196</v>
      </c>
      <c r="AA1214" s="70" t="n">
        <f aca="false">Z1214-Y1214</f>
        <v>0.0458905511691929</v>
      </c>
      <c r="AB1214" s="72" t="n">
        <f aca="false">AB1213*(1+F1214)</f>
        <v>33.3781809203227</v>
      </c>
      <c r="AC1214" s="73" t="n">
        <f aca="false">MAX(AC1213,AB1214)</f>
        <v>34.8776696601938</v>
      </c>
      <c r="AD1214" s="70" t="n">
        <f aca="false">1-AB1214/AC1214</f>
        <v>0.0429928018265074</v>
      </c>
      <c r="AE1214" s="73" t="n">
        <f aca="false">AE1213*(1+M1214)</f>
        <v>24.1285034194713</v>
      </c>
      <c r="AF1214" s="73" t="n">
        <f aca="false">MAX(AF1213,AE1214)</f>
        <v>25.2655187503252</v>
      </c>
      <c r="AG1214" s="70" t="n">
        <f aca="false">1-AE1214/AF1214</f>
        <v>0.0450026513245144</v>
      </c>
      <c r="AH1214" s="74" t="n">
        <f aca="false">IF(R1214&gt;0,AH1213+1,0)</f>
        <v>8</v>
      </c>
      <c r="AI1214" s="74" t="n">
        <f aca="false">IF(U1214&gt;0,AI1213+1,0)</f>
        <v>8</v>
      </c>
      <c r="AJ1214" s="74" t="n">
        <f aca="false">IF(G1214&gt;0,AJ1213+1,0)</f>
        <v>0</v>
      </c>
      <c r="AK1214" s="74" t="n">
        <f aca="false">IF(G1214&lt;=0,AK1213+1,0)</f>
        <v>8</v>
      </c>
      <c r="AL1214" s="74" t="n">
        <f aca="false">IF(K1214&gt;0,AL1213+1,0)</f>
        <v>0</v>
      </c>
      <c r="AM1214" s="74" t="n">
        <f aca="false">IF(K1214&lt;=0,AM1213+1,0)</f>
        <v>8</v>
      </c>
    </row>
    <row r="1215" customFormat="false" ht="15" hidden="false" customHeight="false" outlineLevel="0" collapsed="false">
      <c r="A1215" s="61" t="n">
        <v>1214</v>
      </c>
      <c r="B1215" s="62" t="n">
        <v>44844.5104166667</v>
      </c>
      <c r="C1215" s="63" t="n">
        <f aca="false">YEAR(B1215)</f>
        <v>2022</v>
      </c>
      <c r="D1215" s="32" t="s">
        <v>277</v>
      </c>
      <c r="E1215" s="64" t="n">
        <v>17213.15</v>
      </c>
      <c r="F1215" s="65" t="n">
        <v>-0.0028</v>
      </c>
      <c r="G1215" s="66" t="n">
        <v>-48.19682</v>
      </c>
      <c r="H1215" s="67" t="n">
        <f aca="false">E1215+IF(D1215="Long",1,-1)*G1215</f>
        <v>17164.95318</v>
      </c>
      <c r="I1215" s="68" t="n">
        <f aca="false">Assumptions!$B$58</f>
        <v>5.35750011455817</v>
      </c>
      <c r="J1215" s="68" t="n">
        <f aca="false">INDEX(Yearly!$T$5:$T$22,MATCH(C1215,Yearly!$A$5:$A$22,0))</f>
        <v>0.568938065262814</v>
      </c>
      <c r="K1215" s="68" t="n">
        <f aca="false">G1215-I1215-J1215</f>
        <v>-54.123258179821</v>
      </c>
      <c r="L1215" s="69" t="n">
        <f aca="false">(I1215+J1215)/Assumptions!$B$8</f>
        <v>0.000261318896149115</v>
      </c>
      <c r="M1215" s="70" t="n">
        <f aca="false">F1215-L1215</f>
        <v>-0.00306131889614912</v>
      </c>
      <c r="N1215" s="71" t="n">
        <f aca="false">G1215*Assumptions!$B$7</f>
        <v>-379067.9893</v>
      </c>
      <c r="O1215" s="71" t="n">
        <f aca="false">K1215*Assumptions!$B$7</f>
        <v>-425679.425584292</v>
      </c>
      <c r="P1215" s="68" t="n">
        <f aca="false">P1214+G1215</f>
        <v>30282.794955</v>
      </c>
      <c r="Q1215" s="68" t="n">
        <f aca="false">MAX(Q1214,P1215)</f>
        <v>31092.56076</v>
      </c>
      <c r="R1215" s="68" t="n">
        <f aca="false">Q1215-P1215</f>
        <v>809.765805000003</v>
      </c>
      <c r="S1215" s="68" t="n">
        <f aca="false">S1214+K1215</f>
        <v>22897.7418103615</v>
      </c>
      <c r="T1215" s="68" t="n">
        <f aca="false">MAX(T1214,S1215)</f>
        <v>23760.8455589799</v>
      </c>
      <c r="U1215" s="68" t="n">
        <f aca="false">T1215-S1215</f>
        <v>863.103748618389</v>
      </c>
      <c r="V1215" s="70" t="n">
        <f aca="false">V1214+F1215</f>
        <v>3.69790000000001</v>
      </c>
      <c r="W1215" s="70" t="n">
        <f aca="false">MAX(W1214,V1215)</f>
        <v>3.74450000000001</v>
      </c>
      <c r="X1215" s="70" t="n">
        <f aca="false">W1215-V1215</f>
        <v>0.0466000000000002</v>
      </c>
      <c r="Y1215" s="70" t="n">
        <f aca="false">Y1214+M1215</f>
        <v>3.37226529713066</v>
      </c>
      <c r="Z1215" s="70" t="n">
        <f aca="false">MAX(Z1214,Y1215)</f>
        <v>3.421217167196</v>
      </c>
      <c r="AA1215" s="70" t="n">
        <f aca="false">Z1215-Y1215</f>
        <v>0.0489518700653422</v>
      </c>
      <c r="AB1215" s="72" t="n">
        <f aca="false">AB1214*(1+F1215)</f>
        <v>33.2847220137458</v>
      </c>
      <c r="AC1215" s="73" t="n">
        <f aca="false">MAX(AC1214,AB1215)</f>
        <v>34.8776696601938</v>
      </c>
      <c r="AD1215" s="70" t="n">
        <f aca="false">1-AB1215/AC1215</f>
        <v>0.0456724219813933</v>
      </c>
      <c r="AE1215" s="73" t="n">
        <f aca="false">AE1214*(1+M1215)</f>
        <v>24.0546383760175</v>
      </c>
      <c r="AF1215" s="73" t="n">
        <f aca="false">MAX(AF1214,AE1215)</f>
        <v>25.2655187503252</v>
      </c>
      <c r="AG1215" s="70" t="n">
        <f aca="false">1-AE1215/AF1215</f>
        <v>0.0479262027537869</v>
      </c>
      <c r="AH1215" s="74" t="n">
        <f aca="false">IF(R1215&gt;0,AH1214+1,0)</f>
        <v>9</v>
      </c>
      <c r="AI1215" s="74" t="n">
        <f aca="false">IF(U1215&gt;0,AI1214+1,0)</f>
        <v>9</v>
      </c>
      <c r="AJ1215" s="74" t="n">
        <f aca="false">IF(G1215&gt;0,AJ1214+1,0)</f>
        <v>0</v>
      </c>
      <c r="AK1215" s="74" t="n">
        <f aca="false">IF(G1215&lt;=0,AK1214+1,0)</f>
        <v>9</v>
      </c>
      <c r="AL1215" s="74" t="n">
        <f aca="false">IF(K1215&gt;0,AL1214+1,0)</f>
        <v>0</v>
      </c>
      <c r="AM1215" s="74" t="n">
        <f aca="false">IF(K1215&lt;=0,AM1214+1,0)</f>
        <v>9</v>
      </c>
    </row>
    <row r="1216" customFormat="false" ht="15" hidden="false" customHeight="false" outlineLevel="0" collapsed="false">
      <c r="A1216" s="61" t="n">
        <v>1215</v>
      </c>
      <c r="B1216" s="62" t="n">
        <v>44844.5944444445</v>
      </c>
      <c r="C1216" s="63" t="n">
        <f aca="false">YEAR(B1216)</f>
        <v>2022</v>
      </c>
      <c r="D1216" s="32" t="s">
        <v>276</v>
      </c>
      <c r="E1216" s="64" t="n">
        <v>17165.45</v>
      </c>
      <c r="F1216" s="65" t="n">
        <v>-0.0051</v>
      </c>
      <c r="G1216" s="66" t="n">
        <v>-87.543795</v>
      </c>
      <c r="H1216" s="67" t="n">
        <f aca="false">E1216+IF(D1216="Long",1,-1)*G1216</f>
        <v>17252.993795</v>
      </c>
      <c r="I1216" s="68" t="n">
        <f aca="false">Assumptions!$B$58</f>
        <v>5.35750011455817</v>
      </c>
      <c r="J1216" s="68" t="n">
        <f aca="false">INDEX(Yearly!$T$5:$T$22,MATCH(C1216,Yearly!$A$5:$A$22,0))</f>
        <v>0.568938065262814</v>
      </c>
      <c r="K1216" s="68" t="n">
        <f aca="false">G1216-I1216-J1216</f>
        <v>-93.470233179821</v>
      </c>
      <c r="L1216" s="69" t="n">
        <f aca="false">(I1216+J1216)/Assumptions!$B$8</f>
        <v>0.000261318896149115</v>
      </c>
      <c r="M1216" s="70" t="n">
        <f aca="false">F1216-L1216</f>
        <v>-0.00536131889614912</v>
      </c>
      <c r="N1216" s="71" t="n">
        <f aca="false">G1216*Assumptions!$B$7</f>
        <v>-688531.947675</v>
      </c>
      <c r="O1216" s="71" t="n">
        <f aca="false">K1216*Assumptions!$B$7</f>
        <v>-735143.383959292</v>
      </c>
      <c r="P1216" s="68" t="n">
        <f aca="false">P1215+G1216</f>
        <v>30195.25116</v>
      </c>
      <c r="Q1216" s="68" t="n">
        <f aca="false">MAX(Q1215,P1216)</f>
        <v>31092.56076</v>
      </c>
      <c r="R1216" s="68" t="n">
        <f aca="false">Q1216-P1216</f>
        <v>897.309600000004</v>
      </c>
      <c r="S1216" s="68" t="n">
        <f aca="false">S1215+K1216</f>
        <v>22804.2715771817</v>
      </c>
      <c r="T1216" s="68" t="n">
        <f aca="false">MAX(T1215,S1216)</f>
        <v>23760.8455589799</v>
      </c>
      <c r="U1216" s="68" t="n">
        <f aca="false">T1216-S1216</f>
        <v>956.57398179821</v>
      </c>
      <c r="V1216" s="70" t="n">
        <f aca="false">V1215+F1216</f>
        <v>3.69280000000001</v>
      </c>
      <c r="W1216" s="70" t="n">
        <f aca="false">MAX(W1215,V1216)</f>
        <v>3.74450000000001</v>
      </c>
      <c r="X1216" s="70" t="n">
        <f aca="false">W1216-V1216</f>
        <v>0.0517000000000003</v>
      </c>
      <c r="Y1216" s="70" t="n">
        <f aca="false">Y1215+M1216</f>
        <v>3.36690397823451</v>
      </c>
      <c r="Z1216" s="70" t="n">
        <f aca="false">MAX(Z1215,Y1216)</f>
        <v>3.421217167196</v>
      </c>
      <c r="AA1216" s="70" t="n">
        <f aca="false">Z1216-Y1216</f>
        <v>0.0543131889614914</v>
      </c>
      <c r="AB1216" s="72" t="n">
        <f aca="false">AB1215*(1+F1216)</f>
        <v>33.1149699314757</v>
      </c>
      <c r="AC1216" s="73" t="n">
        <f aca="false">MAX(AC1215,AB1216)</f>
        <v>34.8776696601938</v>
      </c>
      <c r="AD1216" s="70" t="n">
        <f aca="false">1-AB1216/AC1216</f>
        <v>0.0505394926292881</v>
      </c>
      <c r="AE1216" s="73" t="n">
        <f aca="false">AE1215*(1+M1216)</f>
        <v>23.9256737887521</v>
      </c>
      <c r="AF1216" s="73" t="n">
        <f aca="false">MAX(AF1215,AE1216)</f>
        <v>25.2655187503252</v>
      </c>
      <c r="AG1216" s="70" t="n">
        <f aca="false">1-AE1216/AF1216</f>
        <v>0.0530305739934914</v>
      </c>
      <c r="AH1216" s="74" t="n">
        <f aca="false">IF(R1216&gt;0,AH1215+1,0)</f>
        <v>10</v>
      </c>
      <c r="AI1216" s="74" t="n">
        <f aca="false">IF(U1216&gt;0,AI1215+1,0)</f>
        <v>10</v>
      </c>
      <c r="AJ1216" s="74" t="n">
        <f aca="false">IF(G1216&gt;0,AJ1215+1,0)</f>
        <v>0</v>
      </c>
      <c r="AK1216" s="74" t="n">
        <f aca="false">IF(G1216&lt;=0,AK1215+1,0)</f>
        <v>10</v>
      </c>
      <c r="AL1216" s="74" t="n">
        <f aca="false">IF(K1216&gt;0,AL1215+1,0)</f>
        <v>0</v>
      </c>
      <c r="AM1216" s="74" t="n">
        <f aca="false">IF(K1216&lt;=0,AM1215+1,0)</f>
        <v>10</v>
      </c>
    </row>
    <row r="1217" customFormat="false" ht="15" hidden="false" customHeight="false" outlineLevel="0" collapsed="false">
      <c r="A1217" s="61" t="n">
        <v>1216</v>
      </c>
      <c r="B1217" s="62" t="n">
        <v>44844.6354166667</v>
      </c>
      <c r="C1217" s="63" t="n">
        <f aca="false">YEAR(B1217)</f>
        <v>2022</v>
      </c>
      <c r="D1217" s="32" t="s">
        <v>277</v>
      </c>
      <c r="E1217" s="64" t="n">
        <v>17253.45</v>
      </c>
      <c r="F1217" s="65" t="n">
        <v>-0.004</v>
      </c>
      <c r="G1217" s="66" t="n">
        <v>-69.0138</v>
      </c>
      <c r="H1217" s="67" t="n">
        <f aca="false">E1217+IF(D1217="Long",1,-1)*G1217</f>
        <v>17184.4362</v>
      </c>
      <c r="I1217" s="68" t="n">
        <f aca="false">Assumptions!$B$58</f>
        <v>5.35750011455817</v>
      </c>
      <c r="J1217" s="68" t="n">
        <f aca="false">INDEX(Yearly!$T$5:$T$22,MATCH(C1217,Yearly!$A$5:$A$22,0))</f>
        <v>0.568938065262814</v>
      </c>
      <c r="K1217" s="68" t="n">
        <f aca="false">G1217-I1217-J1217</f>
        <v>-74.940238179821</v>
      </c>
      <c r="L1217" s="69" t="n">
        <f aca="false">(I1217+J1217)/Assumptions!$B$8</f>
        <v>0.000261318896149115</v>
      </c>
      <c r="M1217" s="70" t="n">
        <f aca="false">F1217-L1217</f>
        <v>-0.00426131889614912</v>
      </c>
      <c r="N1217" s="71" t="n">
        <f aca="false">G1217*Assumptions!$B$7</f>
        <v>-542793.537</v>
      </c>
      <c r="O1217" s="71" t="n">
        <f aca="false">K1217*Assumptions!$B$7</f>
        <v>-589404.973284292</v>
      </c>
      <c r="P1217" s="68" t="n">
        <f aca="false">P1216+G1217</f>
        <v>30126.23736</v>
      </c>
      <c r="Q1217" s="68" t="n">
        <f aca="false">MAX(Q1216,P1217)</f>
        <v>31092.56076</v>
      </c>
      <c r="R1217" s="68" t="n">
        <f aca="false">Q1217-P1217</f>
        <v>966.323400000005</v>
      </c>
      <c r="S1217" s="68" t="n">
        <f aca="false">S1216+K1217</f>
        <v>22729.3313390018</v>
      </c>
      <c r="T1217" s="68" t="n">
        <f aca="false">MAX(T1216,S1217)</f>
        <v>23760.8455589799</v>
      </c>
      <c r="U1217" s="68" t="n">
        <f aca="false">T1217-S1217</f>
        <v>1031.51421997803</v>
      </c>
      <c r="V1217" s="70" t="n">
        <f aca="false">V1216+F1217</f>
        <v>3.68880000000001</v>
      </c>
      <c r="W1217" s="70" t="n">
        <f aca="false">MAX(W1216,V1217)</f>
        <v>3.74450000000001</v>
      </c>
      <c r="X1217" s="70" t="n">
        <f aca="false">W1217-V1217</f>
        <v>0.0557000000000003</v>
      </c>
      <c r="Y1217" s="70" t="n">
        <f aca="false">Y1216+M1217</f>
        <v>3.36264265933836</v>
      </c>
      <c r="Z1217" s="70" t="n">
        <f aca="false">MAX(Z1216,Y1217)</f>
        <v>3.421217167196</v>
      </c>
      <c r="AA1217" s="70" t="n">
        <f aca="false">Z1217-Y1217</f>
        <v>0.0585745078576405</v>
      </c>
      <c r="AB1217" s="72" t="n">
        <f aca="false">AB1216*(1+F1217)</f>
        <v>32.9825100517498</v>
      </c>
      <c r="AC1217" s="73" t="n">
        <f aca="false">MAX(AC1216,AB1217)</f>
        <v>34.8776696601938</v>
      </c>
      <c r="AD1217" s="70" t="n">
        <f aca="false">1-AB1217/AC1217</f>
        <v>0.0543373346587709</v>
      </c>
      <c r="AE1217" s="73" t="n">
        <f aca="false">AE1216*(1+M1217)</f>
        <v>23.823718862933</v>
      </c>
      <c r="AF1217" s="73" t="n">
        <f aca="false">MAX(AF1216,AE1217)</f>
        <v>25.2655187503252</v>
      </c>
      <c r="AG1217" s="70" t="n">
        <f aca="false">1-AE1217/AF1217</f>
        <v>0.0570659127026084</v>
      </c>
      <c r="AH1217" s="74" t="n">
        <f aca="false">IF(R1217&gt;0,AH1216+1,0)</f>
        <v>11</v>
      </c>
      <c r="AI1217" s="74" t="n">
        <f aca="false">IF(U1217&gt;0,AI1216+1,0)</f>
        <v>11</v>
      </c>
      <c r="AJ1217" s="74" t="n">
        <f aca="false">IF(G1217&gt;0,AJ1216+1,0)</f>
        <v>0</v>
      </c>
      <c r="AK1217" s="74" t="n">
        <f aca="false">IF(G1217&lt;=0,AK1216+1,0)</f>
        <v>11</v>
      </c>
      <c r="AL1217" s="74" t="n">
        <f aca="false">IF(K1217&gt;0,AL1216+1,0)</f>
        <v>0</v>
      </c>
      <c r="AM1217" s="74" t="n">
        <f aca="false">IF(K1217&lt;=0,AM1216+1,0)</f>
        <v>11</v>
      </c>
    </row>
    <row r="1218" customFormat="false" ht="15" hidden="false" customHeight="false" outlineLevel="0" collapsed="false">
      <c r="A1218" s="61" t="n">
        <v>1217</v>
      </c>
      <c r="B1218" s="62" t="n">
        <v>44845.4076388889</v>
      </c>
      <c r="C1218" s="63" t="n">
        <f aca="false">YEAR(B1218)</f>
        <v>2022</v>
      </c>
      <c r="D1218" s="32" t="s">
        <v>276</v>
      </c>
      <c r="E1218" s="64" t="n">
        <v>17184.15</v>
      </c>
      <c r="F1218" s="65" t="n">
        <v>-0.001</v>
      </c>
      <c r="G1218" s="66" t="n">
        <v>-17.18415</v>
      </c>
      <c r="H1218" s="67" t="n">
        <f aca="false">E1218+IF(D1218="Long",1,-1)*G1218</f>
        <v>17201.33415</v>
      </c>
      <c r="I1218" s="68" t="n">
        <f aca="false">Assumptions!$B$58</f>
        <v>5.35750011455817</v>
      </c>
      <c r="J1218" s="68" t="n">
        <f aca="false">INDEX(Yearly!$T$5:$T$22,MATCH(C1218,Yearly!$A$5:$A$22,0))</f>
        <v>0.568938065262814</v>
      </c>
      <c r="K1218" s="68" t="n">
        <f aca="false">G1218-I1218-J1218</f>
        <v>-23.110588179821</v>
      </c>
      <c r="L1218" s="69" t="n">
        <f aca="false">(I1218+J1218)/Assumptions!$B$8</f>
        <v>0.000261318896149115</v>
      </c>
      <c r="M1218" s="70" t="n">
        <f aca="false">F1218-L1218</f>
        <v>-0.00126131889614912</v>
      </c>
      <c r="N1218" s="71" t="n">
        <f aca="false">G1218*Assumptions!$B$7</f>
        <v>-135153.33975</v>
      </c>
      <c r="O1218" s="71" t="n">
        <f aca="false">K1218*Assumptions!$B$7</f>
        <v>-181764.776034292</v>
      </c>
      <c r="P1218" s="68" t="n">
        <f aca="false">P1217+G1218</f>
        <v>30109.05321</v>
      </c>
      <c r="Q1218" s="68" t="n">
        <f aca="false">MAX(Q1217,P1218)</f>
        <v>31092.56076</v>
      </c>
      <c r="R1218" s="68" t="n">
        <f aca="false">Q1218-P1218</f>
        <v>983.507550000006</v>
      </c>
      <c r="S1218" s="68" t="n">
        <f aca="false">S1217+K1218</f>
        <v>22706.220750822</v>
      </c>
      <c r="T1218" s="68" t="n">
        <f aca="false">MAX(T1217,S1218)</f>
        <v>23760.8455589799</v>
      </c>
      <c r="U1218" s="68" t="n">
        <f aca="false">T1218-S1218</f>
        <v>1054.62480815785</v>
      </c>
      <c r="V1218" s="70" t="n">
        <f aca="false">V1217+F1218</f>
        <v>3.68780000000001</v>
      </c>
      <c r="W1218" s="70" t="n">
        <f aca="false">MAX(W1217,V1218)</f>
        <v>3.74450000000001</v>
      </c>
      <c r="X1218" s="70" t="n">
        <f aca="false">W1218-V1218</f>
        <v>0.0567000000000002</v>
      </c>
      <c r="Y1218" s="70" t="n">
        <f aca="false">Y1217+M1218</f>
        <v>3.36138134044222</v>
      </c>
      <c r="Z1218" s="70" t="n">
        <f aca="false">MAX(Z1217,Y1218)</f>
        <v>3.421217167196</v>
      </c>
      <c r="AA1218" s="70" t="n">
        <f aca="false">Z1218-Y1218</f>
        <v>0.0598358267537895</v>
      </c>
      <c r="AB1218" s="72" t="n">
        <f aca="false">AB1217*(1+F1218)</f>
        <v>32.9495275416981</v>
      </c>
      <c r="AC1218" s="73" t="n">
        <f aca="false">MAX(AC1217,AB1218)</f>
        <v>34.8776696601938</v>
      </c>
      <c r="AD1218" s="70" t="n">
        <f aca="false">1-AB1218/AC1218</f>
        <v>0.0552829973241121</v>
      </c>
      <c r="AE1218" s="73" t="n">
        <f aca="false">AE1217*(1+M1218)</f>
        <v>23.7936695561546</v>
      </c>
      <c r="AF1218" s="73" t="n">
        <f aca="false">MAX(AF1217,AE1218)</f>
        <v>25.2655187503252</v>
      </c>
      <c r="AG1218" s="70" t="n">
        <f aca="false">1-AE1218/AF1218</f>
        <v>0.0582552532847398</v>
      </c>
      <c r="AH1218" s="74" t="n">
        <f aca="false">IF(R1218&gt;0,AH1217+1,0)</f>
        <v>12</v>
      </c>
      <c r="AI1218" s="74" t="n">
        <f aca="false">IF(U1218&gt;0,AI1217+1,0)</f>
        <v>12</v>
      </c>
      <c r="AJ1218" s="74" t="n">
        <f aca="false">IF(G1218&gt;0,AJ1217+1,0)</f>
        <v>0</v>
      </c>
      <c r="AK1218" s="74" t="n">
        <f aca="false">IF(G1218&lt;=0,AK1217+1,0)</f>
        <v>12</v>
      </c>
      <c r="AL1218" s="74" t="n">
        <f aca="false">IF(K1218&gt;0,AL1217+1,0)</f>
        <v>0</v>
      </c>
      <c r="AM1218" s="74" t="n">
        <f aca="false">IF(K1218&lt;=0,AM1217+1,0)</f>
        <v>12</v>
      </c>
    </row>
    <row r="1219" customFormat="false" ht="15" hidden="false" customHeight="false" outlineLevel="0" collapsed="false">
      <c r="A1219" s="61" t="n">
        <v>1218</v>
      </c>
      <c r="B1219" s="62" t="n">
        <v>44845.5104166667</v>
      </c>
      <c r="C1219" s="63" t="n">
        <f aca="false">YEAR(B1219)</f>
        <v>2022</v>
      </c>
      <c r="D1219" s="32" t="s">
        <v>277</v>
      </c>
      <c r="E1219" s="64" t="n">
        <v>17201.5</v>
      </c>
      <c r="F1219" s="65" t="n">
        <v>-0.0051</v>
      </c>
      <c r="G1219" s="66" t="n">
        <v>-87.72765</v>
      </c>
      <c r="H1219" s="67" t="n">
        <f aca="false">E1219+IF(D1219="Long",1,-1)*G1219</f>
        <v>17113.77235</v>
      </c>
      <c r="I1219" s="68" t="n">
        <f aca="false">Assumptions!$B$58</f>
        <v>5.35750011455817</v>
      </c>
      <c r="J1219" s="68" t="n">
        <f aca="false">INDEX(Yearly!$T$5:$T$22,MATCH(C1219,Yearly!$A$5:$A$22,0))</f>
        <v>0.568938065262814</v>
      </c>
      <c r="K1219" s="68" t="n">
        <f aca="false">G1219-I1219-J1219</f>
        <v>-93.654088179821</v>
      </c>
      <c r="L1219" s="69" t="n">
        <f aca="false">(I1219+J1219)/Assumptions!$B$8</f>
        <v>0.000261318896149115</v>
      </c>
      <c r="M1219" s="70" t="n">
        <f aca="false">F1219-L1219</f>
        <v>-0.00536131889614912</v>
      </c>
      <c r="N1219" s="71" t="n">
        <f aca="false">G1219*Assumptions!$B$7</f>
        <v>-689977.96725</v>
      </c>
      <c r="O1219" s="71" t="n">
        <f aca="false">K1219*Assumptions!$B$7</f>
        <v>-736589.403534292</v>
      </c>
      <c r="P1219" s="68" t="n">
        <f aca="false">P1218+G1219</f>
        <v>30021.32556</v>
      </c>
      <c r="Q1219" s="68" t="n">
        <f aca="false">MAX(Q1218,P1219)</f>
        <v>31092.56076</v>
      </c>
      <c r="R1219" s="68" t="n">
        <f aca="false">Q1219-P1219</f>
        <v>1071.23520000001</v>
      </c>
      <c r="S1219" s="68" t="n">
        <f aca="false">S1218+K1219</f>
        <v>22612.5666626422</v>
      </c>
      <c r="T1219" s="68" t="n">
        <f aca="false">MAX(T1218,S1219)</f>
        <v>23760.8455589799</v>
      </c>
      <c r="U1219" s="68" t="n">
        <f aca="false">T1219-S1219</f>
        <v>1148.27889633767</v>
      </c>
      <c r="V1219" s="70" t="n">
        <f aca="false">V1218+F1219</f>
        <v>3.68270000000001</v>
      </c>
      <c r="W1219" s="70" t="n">
        <f aca="false">MAX(W1218,V1219)</f>
        <v>3.74450000000001</v>
      </c>
      <c r="X1219" s="70" t="n">
        <f aca="false">W1219-V1219</f>
        <v>0.0618000000000003</v>
      </c>
      <c r="Y1219" s="70" t="n">
        <f aca="false">Y1218+M1219</f>
        <v>3.35602002154607</v>
      </c>
      <c r="Z1219" s="70" t="n">
        <f aca="false">MAX(Z1218,Y1219)</f>
        <v>3.421217167196</v>
      </c>
      <c r="AA1219" s="70" t="n">
        <f aca="false">Z1219-Y1219</f>
        <v>0.0651971456499387</v>
      </c>
      <c r="AB1219" s="72" t="n">
        <f aca="false">AB1218*(1+F1219)</f>
        <v>32.7814849512354</v>
      </c>
      <c r="AC1219" s="73" t="n">
        <f aca="false">MAX(AC1218,AB1219)</f>
        <v>34.8776696601938</v>
      </c>
      <c r="AD1219" s="70" t="n">
        <f aca="false">1-AB1219/AC1219</f>
        <v>0.0601010540377592</v>
      </c>
      <c r="AE1219" s="73" t="n">
        <f aca="false">AE1218*(1+M1219)</f>
        <v>23.6661041059545</v>
      </c>
      <c r="AF1219" s="73" t="n">
        <f aca="false">MAX(AF1218,AE1219)</f>
        <v>25.2655187503252</v>
      </c>
      <c r="AG1219" s="70" t="n">
        <f aca="false">1-AE1219/AF1219</f>
        <v>0.0633042471906535</v>
      </c>
      <c r="AH1219" s="74" t="n">
        <f aca="false">IF(R1219&gt;0,AH1218+1,0)</f>
        <v>13</v>
      </c>
      <c r="AI1219" s="74" t="n">
        <f aca="false">IF(U1219&gt;0,AI1218+1,0)</f>
        <v>13</v>
      </c>
      <c r="AJ1219" s="74" t="n">
        <f aca="false">IF(G1219&gt;0,AJ1218+1,0)</f>
        <v>0</v>
      </c>
      <c r="AK1219" s="74" t="n">
        <f aca="false">IF(G1219&lt;=0,AK1218+1,0)</f>
        <v>13</v>
      </c>
      <c r="AL1219" s="74" t="n">
        <f aca="false">IF(K1219&gt;0,AL1218+1,0)</f>
        <v>0</v>
      </c>
      <c r="AM1219" s="74" t="n">
        <f aca="false">IF(K1219&lt;=0,AM1218+1,0)</f>
        <v>13</v>
      </c>
    </row>
    <row r="1220" customFormat="false" ht="15" hidden="false" customHeight="false" outlineLevel="0" collapsed="false">
      <c r="A1220" s="61" t="n">
        <v>1219</v>
      </c>
      <c r="B1220" s="62" t="n">
        <v>44845.53125</v>
      </c>
      <c r="C1220" s="63" t="n">
        <f aca="false">YEAR(B1220)</f>
        <v>2022</v>
      </c>
      <c r="D1220" s="32" t="s">
        <v>276</v>
      </c>
      <c r="E1220" s="64" t="n">
        <v>17113</v>
      </c>
      <c r="F1220" s="65" t="n">
        <v>-0.0098</v>
      </c>
      <c r="G1220" s="66" t="n">
        <v>-167.7074</v>
      </c>
      <c r="H1220" s="67" t="n">
        <f aca="false">E1220+IF(D1220="Long",1,-1)*G1220</f>
        <v>17280.7074</v>
      </c>
      <c r="I1220" s="68" t="n">
        <f aca="false">Assumptions!$B$58</f>
        <v>5.35750011455817</v>
      </c>
      <c r="J1220" s="68" t="n">
        <f aca="false">INDEX(Yearly!$T$5:$T$22,MATCH(C1220,Yearly!$A$5:$A$22,0))</f>
        <v>0.568938065262814</v>
      </c>
      <c r="K1220" s="68" t="n">
        <f aca="false">G1220-I1220-J1220</f>
        <v>-173.633838179821</v>
      </c>
      <c r="L1220" s="69" t="n">
        <f aca="false">(I1220+J1220)/Assumptions!$B$8</f>
        <v>0.000261318896149115</v>
      </c>
      <c r="M1220" s="70" t="n">
        <f aca="false">F1220-L1220</f>
        <v>-0.0100613188961491</v>
      </c>
      <c r="N1220" s="71" t="n">
        <f aca="false">G1220*Assumptions!$B$7</f>
        <v>-1319018.701</v>
      </c>
      <c r="O1220" s="71" t="n">
        <f aca="false">K1220*Assumptions!$B$7</f>
        <v>-1365630.13728429</v>
      </c>
      <c r="P1220" s="68" t="n">
        <f aca="false">P1219+G1220</f>
        <v>29853.61816</v>
      </c>
      <c r="Q1220" s="68" t="n">
        <f aca="false">MAX(Q1219,P1220)</f>
        <v>31092.56076</v>
      </c>
      <c r="R1220" s="68" t="n">
        <f aca="false">Q1220-P1220</f>
        <v>1238.94260000001</v>
      </c>
      <c r="S1220" s="68" t="n">
        <f aca="false">S1219+K1220</f>
        <v>22438.9328244624</v>
      </c>
      <c r="T1220" s="68" t="n">
        <f aca="false">MAX(T1219,S1220)</f>
        <v>23760.8455589799</v>
      </c>
      <c r="U1220" s="68" t="n">
        <f aca="false">T1220-S1220</f>
        <v>1321.91273451749</v>
      </c>
      <c r="V1220" s="70" t="n">
        <f aca="false">V1219+F1220</f>
        <v>3.67290000000001</v>
      </c>
      <c r="W1220" s="70" t="n">
        <f aca="false">MAX(W1219,V1220)</f>
        <v>3.74450000000001</v>
      </c>
      <c r="X1220" s="70" t="n">
        <f aca="false">W1220-V1220</f>
        <v>0.0716000000000001</v>
      </c>
      <c r="Y1220" s="70" t="n">
        <f aca="false">Y1219+M1220</f>
        <v>3.34595870264992</v>
      </c>
      <c r="Z1220" s="70" t="n">
        <f aca="false">MAX(Z1219,Y1220)</f>
        <v>3.421217167196</v>
      </c>
      <c r="AA1220" s="70" t="n">
        <f aca="false">Z1220-Y1220</f>
        <v>0.0752584645460876</v>
      </c>
      <c r="AB1220" s="72" t="n">
        <f aca="false">AB1219*(1+F1220)</f>
        <v>32.4602263987133</v>
      </c>
      <c r="AC1220" s="73" t="n">
        <f aca="false">MAX(AC1219,AB1220)</f>
        <v>34.8776696601938</v>
      </c>
      <c r="AD1220" s="70" t="n">
        <f aca="false">1-AB1220/AC1220</f>
        <v>0.0693120637081893</v>
      </c>
      <c r="AE1220" s="73" t="n">
        <f aca="false">AE1219*(1+M1220)</f>
        <v>23.427991885515</v>
      </c>
      <c r="AF1220" s="73" t="n">
        <f aca="false">MAX(AF1219,AE1220)</f>
        <v>25.2655187503252</v>
      </c>
      <c r="AG1220" s="70" t="n">
        <f aca="false">1-AE1220/AF1220</f>
        <v>0.0727286418683368</v>
      </c>
      <c r="AH1220" s="74" t="n">
        <f aca="false">IF(R1220&gt;0,AH1219+1,0)</f>
        <v>14</v>
      </c>
      <c r="AI1220" s="74" t="n">
        <f aca="false">IF(U1220&gt;0,AI1219+1,0)</f>
        <v>14</v>
      </c>
      <c r="AJ1220" s="74" t="n">
        <f aca="false">IF(G1220&gt;0,AJ1219+1,0)</f>
        <v>0</v>
      </c>
      <c r="AK1220" s="74" t="n">
        <f aca="false">IF(G1220&lt;=0,AK1219+1,0)</f>
        <v>14</v>
      </c>
      <c r="AL1220" s="74" t="n">
        <f aca="false">IF(K1220&gt;0,AL1219+1,0)</f>
        <v>0</v>
      </c>
      <c r="AM1220" s="74" t="n">
        <f aca="false">IF(K1220&lt;=0,AM1219+1,0)</f>
        <v>14</v>
      </c>
    </row>
    <row r="1221" customFormat="false" ht="15" hidden="false" customHeight="false" outlineLevel="0" collapsed="false">
      <c r="A1221" s="61" t="n">
        <v>1220</v>
      </c>
      <c r="B1221" s="62" t="n">
        <v>44848.40625</v>
      </c>
      <c r="C1221" s="63" t="n">
        <f aca="false">YEAR(B1221)</f>
        <v>2022</v>
      </c>
      <c r="D1221" s="32" t="s">
        <v>277</v>
      </c>
      <c r="E1221" s="64" t="n">
        <v>17280.2</v>
      </c>
      <c r="F1221" s="65" t="n">
        <v>-0.0082</v>
      </c>
      <c r="G1221" s="66" t="n">
        <v>-141.69764</v>
      </c>
      <c r="H1221" s="67" t="n">
        <f aca="false">E1221+IF(D1221="Long",1,-1)*G1221</f>
        <v>17138.50236</v>
      </c>
      <c r="I1221" s="68" t="n">
        <f aca="false">Assumptions!$B$58</f>
        <v>5.35750011455817</v>
      </c>
      <c r="J1221" s="68" t="n">
        <f aca="false">INDEX(Yearly!$T$5:$T$22,MATCH(C1221,Yearly!$A$5:$A$22,0))</f>
        <v>0.568938065262814</v>
      </c>
      <c r="K1221" s="68" t="n">
        <f aca="false">G1221-I1221-J1221</f>
        <v>-147.624078179821</v>
      </c>
      <c r="L1221" s="69" t="n">
        <f aca="false">(I1221+J1221)/Assumptions!$B$8</f>
        <v>0.000261318896149115</v>
      </c>
      <c r="M1221" s="70" t="n">
        <f aca="false">F1221-L1221</f>
        <v>-0.00846131889614911</v>
      </c>
      <c r="N1221" s="71" t="n">
        <f aca="false">G1221*Assumptions!$B$7</f>
        <v>-1114451.9386</v>
      </c>
      <c r="O1221" s="71" t="n">
        <f aca="false">K1221*Assumptions!$B$7</f>
        <v>-1161063.37488429</v>
      </c>
      <c r="P1221" s="68" t="n">
        <f aca="false">P1220+G1221</f>
        <v>29711.92052</v>
      </c>
      <c r="Q1221" s="68" t="n">
        <f aca="false">MAX(Q1220,P1221)</f>
        <v>31092.56076</v>
      </c>
      <c r="R1221" s="68" t="n">
        <f aca="false">Q1221-P1221</f>
        <v>1380.64024</v>
      </c>
      <c r="S1221" s="68" t="n">
        <f aca="false">S1220+K1221</f>
        <v>22291.3087462826</v>
      </c>
      <c r="T1221" s="68" t="n">
        <f aca="false">MAX(T1220,S1221)</f>
        <v>23760.8455589799</v>
      </c>
      <c r="U1221" s="68" t="n">
        <f aca="false">T1221-S1221</f>
        <v>1469.53681269732</v>
      </c>
      <c r="V1221" s="70" t="n">
        <f aca="false">V1220+F1221</f>
        <v>3.66470000000001</v>
      </c>
      <c r="W1221" s="70" t="n">
        <f aca="false">MAX(W1220,V1221)</f>
        <v>3.74450000000001</v>
      </c>
      <c r="X1221" s="70" t="n">
        <f aca="false">W1221-V1221</f>
        <v>0.0798000000000001</v>
      </c>
      <c r="Y1221" s="70" t="n">
        <f aca="false">Y1220+M1221</f>
        <v>3.33749738375377</v>
      </c>
      <c r="Z1221" s="70" t="n">
        <f aca="false">MAX(Z1220,Y1221)</f>
        <v>3.421217167196</v>
      </c>
      <c r="AA1221" s="70" t="n">
        <f aca="false">Z1221-Y1221</f>
        <v>0.0837197834422367</v>
      </c>
      <c r="AB1221" s="72" t="n">
        <f aca="false">AB1220*(1+F1221)</f>
        <v>32.1940525422438</v>
      </c>
      <c r="AC1221" s="73" t="n">
        <f aca="false">MAX(AC1220,AB1221)</f>
        <v>34.8776696601938</v>
      </c>
      <c r="AD1221" s="70" t="n">
        <f aca="false">1-AB1221/AC1221</f>
        <v>0.0769437047857822</v>
      </c>
      <c r="AE1221" s="73" t="n">
        <f aca="false">AE1220*(1+M1221)</f>
        <v>23.2297601750753</v>
      </c>
      <c r="AF1221" s="73" t="n">
        <f aca="false">MAX(AF1220,AE1221)</f>
        <v>25.2655187503252</v>
      </c>
      <c r="AG1221" s="70" t="n">
        <f aca="false">1-AE1221/AF1221</f>
        <v>0.0805745805327541</v>
      </c>
      <c r="AH1221" s="74" t="n">
        <f aca="false">IF(R1221&gt;0,AH1220+1,0)</f>
        <v>15</v>
      </c>
      <c r="AI1221" s="74" t="n">
        <f aca="false">IF(U1221&gt;0,AI1220+1,0)</f>
        <v>15</v>
      </c>
      <c r="AJ1221" s="74" t="n">
        <f aca="false">IF(G1221&gt;0,AJ1220+1,0)</f>
        <v>0</v>
      </c>
      <c r="AK1221" s="74" t="n">
        <f aca="false">IF(G1221&lt;=0,AK1220+1,0)</f>
        <v>15</v>
      </c>
      <c r="AL1221" s="74" t="n">
        <f aca="false">IF(K1221&gt;0,AL1220+1,0)</f>
        <v>0</v>
      </c>
      <c r="AM1221" s="74" t="n">
        <f aca="false">IF(K1221&lt;=0,AM1220+1,0)</f>
        <v>15</v>
      </c>
    </row>
    <row r="1222" customFormat="false" ht="15" hidden="false" customHeight="false" outlineLevel="0" collapsed="false">
      <c r="A1222" s="61" t="n">
        <v>1221</v>
      </c>
      <c r="B1222" s="62" t="n">
        <v>44851.40625</v>
      </c>
      <c r="C1222" s="63" t="n">
        <f aca="false">YEAR(B1222)</f>
        <v>2022</v>
      </c>
      <c r="D1222" s="32" t="s">
        <v>276</v>
      </c>
      <c r="E1222" s="64" t="n">
        <v>17139</v>
      </c>
      <c r="F1222" s="65" t="n">
        <v>-0.008</v>
      </c>
      <c r="G1222" s="66" t="n">
        <v>-137.112</v>
      </c>
      <c r="H1222" s="67" t="n">
        <f aca="false">E1222+IF(D1222="Long",1,-1)*G1222</f>
        <v>17276.112</v>
      </c>
      <c r="I1222" s="68" t="n">
        <f aca="false">Assumptions!$B$58</f>
        <v>5.35750011455817</v>
      </c>
      <c r="J1222" s="68" t="n">
        <f aca="false">INDEX(Yearly!$T$5:$T$22,MATCH(C1222,Yearly!$A$5:$A$22,0))</f>
        <v>0.568938065262814</v>
      </c>
      <c r="K1222" s="68" t="n">
        <f aca="false">G1222-I1222-J1222</f>
        <v>-143.038438179821</v>
      </c>
      <c r="L1222" s="69" t="n">
        <f aca="false">(I1222+J1222)/Assumptions!$B$8</f>
        <v>0.000261318896149115</v>
      </c>
      <c r="M1222" s="70" t="n">
        <f aca="false">F1222-L1222</f>
        <v>-0.00826131889614912</v>
      </c>
      <c r="N1222" s="71" t="n">
        <f aca="false">G1222*Assumptions!$B$7</f>
        <v>-1078385.88</v>
      </c>
      <c r="O1222" s="71" t="n">
        <f aca="false">K1222*Assumptions!$B$7</f>
        <v>-1124997.31628429</v>
      </c>
      <c r="P1222" s="68" t="n">
        <f aca="false">P1221+G1222</f>
        <v>29574.80852</v>
      </c>
      <c r="Q1222" s="68" t="n">
        <f aca="false">MAX(Q1221,P1222)</f>
        <v>31092.56076</v>
      </c>
      <c r="R1222" s="68" t="n">
        <f aca="false">Q1222-P1222</f>
        <v>1517.75224000001</v>
      </c>
      <c r="S1222" s="68" t="n">
        <f aca="false">S1221+K1222</f>
        <v>22148.2703081027</v>
      </c>
      <c r="T1222" s="68" t="n">
        <f aca="false">MAX(T1221,S1222)</f>
        <v>23760.8455589799</v>
      </c>
      <c r="U1222" s="68" t="n">
        <f aca="false">T1222-S1222</f>
        <v>1612.57525087714</v>
      </c>
      <c r="V1222" s="70" t="n">
        <f aca="false">V1221+F1222</f>
        <v>3.65670000000001</v>
      </c>
      <c r="W1222" s="70" t="n">
        <f aca="false">MAX(W1221,V1222)</f>
        <v>3.74450000000001</v>
      </c>
      <c r="X1222" s="70" t="n">
        <f aca="false">W1222-V1222</f>
        <v>0.0878000000000001</v>
      </c>
      <c r="Y1222" s="70" t="n">
        <f aca="false">Y1221+M1222</f>
        <v>3.32923606485762</v>
      </c>
      <c r="Z1222" s="70" t="n">
        <f aca="false">MAX(Z1221,Y1222)</f>
        <v>3.421217167196</v>
      </c>
      <c r="AA1222" s="70" t="n">
        <f aca="false">Z1222-Y1222</f>
        <v>0.0919811023383859</v>
      </c>
      <c r="AB1222" s="72" t="n">
        <f aca="false">AB1221*(1+F1222)</f>
        <v>31.9365001219059</v>
      </c>
      <c r="AC1222" s="73" t="n">
        <f aca="false">MAX(AC1221,AB1222)</f>
        <v>34.8776696601938</v>
      </c>
      <c r="AD1222" s="70" t="n">
        <f aca="false">1-AB1222/AC1222</f>
        <v>0.0843281551474959</v>
      </c>
      <c r="AE1222" s="73" t="n">
        <f aca="false">AE1221*(1+M1222)</f>
        <v>23.0378517183879</v>
      </c>
      <c r="AF1222" s="73" t="n">
        <f aca="false">MAX(AF1221,AE1222)</f>
        <v>25.2655187503252</v>
      </c>
      <c r="AG1222" s="70" t="n">
        <f aca="false">1-AE1222/AF1222</f>
        <v>0.0881702471241986</v>
      </c>
      <c r="AH1222" s="74" t="n">
        <f aca="false">IF(R1222&gt;0,AH1221+1,0)</f>
        <v>16</v>
      </c>
      <c r="AI1222" s="74" t="n">
        <f aca="false">IF(U1222&gt;0,AI1221+1,0)</f>
        <v>16</v>
      </c>
      <c r="AJ1222" s="74" t="n">
        <f aca="false">IF(G1222&gt;0,AJ1221+1,0)</f>
        <v>0</v>
      </c>
      <c r="AK1222" s="74" t="n">
        <f aca="false">IF(G1222&lt;=0,AK1221+1,0)</f>
        <v>16</v>
      </c>
      <c r="AL1222" s="74" t="n">
        <f aca="false">IF(K1222&gt;0,AL1221+1,0)</f>
        <v>0</v>
      </c>
      <c r="AM1222" s="74" t="n">
        <f aca="false">IF(K1222&lt;=0,AM1221+1,0)</f>
        <v>16</v>
      </c>
    </row>
    <row r="1223" customFormat="false" ht="15" hidden="false" customHeight="false" outlineLevel="0" collapsed="false">
      <c r="A1223" s="61" t="n">
        <v>1222</v>
      </c>
      <c r="B1223" s="62" t="n">
        <v>44851.4479166667</v>
      </c>
      <c r="C1223" s="63" t="n">
        <f aca="false">YEAR(B1223)</f>
        <v>2022</v>
      </c>
      <c r="D1223" s="32" t="s">
        <v>277</v>
      </c>
      <c r="E1223" s="64" t="n">
        <v>17275.95</v>
      </c>
      <c r="F1223" s="65" t="n">
        <v>0.0435</v>
      </c>
      <c r="G1223" s="66" t="n">
        <v>751.503825</v>
      </c>
      <c r="H1223" s="67" t="n">
        <f aca="false">E1223+IF(D1223="Long",1,-1)*G1223</f>
        <v>18027.453825</v>
      </c>
      <c r="I1223" s="68" t="n">
        <f aca="false">Assumptions!$B$58</f>
        <v>5.35750011455817</v>
      </c>
      <c r="J1223" s="68" t="n">
        <f aca="false">INDEX(Yearly!$T$5:$T$22,MATCH(C1223,Yearly!$A$5:$A$22,0))</f>
        <v>0.568938065262814</v>
      </c>
      <c r="K1223" s="68" t="n">
        <f aca="false">G1223-I1223-J1223</f>
        <v>745.577386820179</v>
      </c>
      <c r="L1223" s="69" t="n">
        <f aca="false">(I1223+J1223)/Assumptions!$B$8</f>
        <v>0.000261318896149115</v>
      </c>
      <c r="M1223" s="70" t="n">
        <f aca="false">F1223-L1223</f>
        <v>0.0432386811038509</v>
      </c>
      <c r="N1223" s="71" t="n">
        <f aca="false">G1223*Assumptions!$B$7</f>
        <v>5910577.583625</v>
      </c>
      <c r="O1223" s="71" t="n">
        <f aca="false">K1223*Assumptions!$B$7</f>
        <v>5863966.14734071</v>
      </c>
      <c r="P1223" s="68" t="n">
        <f aca="false">P1222+G1223</f>
        <v>30326.312345</v>
      </c>
      <c r="Q1223" s="68" t="n">
        <f aca="false">MAX(Q1222,P1223)</f>
        <v>31092.56076</v>
      </c>
      <c r="R1223" s="68" t="n">
        <f aca="false">Q1223-P1223</f>
        <v>766.248415000006</v>
      </c>
      <c r="S1223" s="68" t="n">
        <f aca="false">S1222+K1223</f>
        <v>22893.8476949229</v>
      </c>
      <c r="T1223" s="68" t="n">
        <f aca="false">MAX(T1222,S1223)</f>
        <v>23760.8455589799</v>
      </c>
      <c r="U1223" s="68" t="n">
        <f aca="false">T1223-S1223</f>
        <v>866.997864056957</v>
      </c>
      <c r="V1223" s="70" t="n">
        <f aca="false">V1222+F1223</f>
        <v>3.70020000000001</v>
      </c>
      <c r="W1223" s="70" t="n">
        <f aca="false">MAX(W1222,V1223)</f>
        <v>3.74450000000001</v>
      </c>
      <c r="X1223" s="70" t="n">
        <f aca="false">W1223-V1223</f>
        <v>0.0443000000000002</v>
      </c>
      <c r="Y1223" s="70" t="n">
        <f aca="false">Y1222+M1223</f>
        <v>3.37247474596147</v>
      </c>
      <c r="Z1223" s="70" t="n">
        <f aca="false">MAX(Z1222,Y1223)</f>
        <v>3.421217167196</v>
      </c>
      <c r="AA1223" s="70" t="n">
        <f aca="false">Z1223-Y1223</f>
        <v>0.0487424212345351</v>
      </c>
      <c r="AB1223" s="72" t="n">
        <f aca="false">AB1222*(1+F1223)</f>
        <v>33.3257378772088</v>
      </c>
      <c r="AC1223" s="73" t="n">
        <f aca="false">MAX(AC1222,AB1223)</f>
        <v>34.8776696601938</v>
      </c>
      <c r="AD1223" s="70" t="n">
        <f aca="false">1-AB1223/AC1223</f>
        <v>0.044496429896412</v>
      </c>
      <c r="AE1223" s="73" t="n">
        <f aca="false">AE1222*(1+M1223)</f>
        <v>24.0339780421571</v>
      </c>
      <c r="AF1223" s="73" t="n">
        <f aca="false">MAX(AF1222,AE1223)</f>
        <v>25.2655187503252</v>
      </c>
      <c r="AG1223" s="70" t="n">
        <f aca="false">1-AE1223/AF1223</f>
        <v>0.0487439312185987</v>
      </c>
      <c r="AH1223" s="74" t="n">
        <f aca="false">IF(R1223&gt;0,AH1222+1,0)</f>
        <v>17</v>
      </c>
      <c r="AI1223" s="74" t="n">
        <f aca="false">IF(U1223&gt;0,AI1222+1,0)</f>
        <v>17</v>
      </c>
      <c r="AJ1223" s="74" t="n">
        <f aca="false">IF(G1223&gt;0,AJ1222+1,0)</f>
        <v>1</v>
      </c>
      <c r="AK1223" s="74" t="n">
        <f aca="false">IF(G1223&lt;=0,AK1222+1,0)</f>
        <v>0</v>
      </c>
      <c r="AL1223" s="74" t="n">
        <f aca="false">IF(K1223&gt;0,AL1222+1,0)</f>
        <v>1</v>
      </c>
      <c r="AM1223" s="74" t="n">
        <f aca="false">IF(K1223&lt;=0,AM1222+1,0)</f>
        <v>0</v>
      </c>
    </row>
    <row r="1224" customFormat="false" ht="15" hidden="false" customHeight="false" outlineLevel="0" collapsed="false">
      <c r="A1224" s="61" t="n">
        <v>1223</v>
      </c>
      <c r="B1224" s="62" t="n">
        <v>44876.40625</v>
      </c>
      <c r="C1224" s="63" t="n">
        <f aca="false">YEAR(B1224)</f>
        <v>2022</v>
      </c>
      <c r="D1224" s="32" t="s">
        <v>277</v>
      </c>
      <c r="E1224" s="64" t="n">
        <v>18294.1</v>
      </c>
      <c r="F1224" s="65" t="n">
        <v>0.005</v>
      </c>
      <c r="G1224" s="66" t="n">
        <v>91.4705</v>
      </c>
      <c r="H1224" s="67" t="n">
        <f aca="false">E1224+IF(D1224="Long",1,-1)*G1224</f>
        <v>18385.5705</v>
      </c>
      <c r="I1224" s="68" t="n">
        <f aca="false">Assumptions!$B$58</f>
        <v>5.35750011455817</v>
      </c>
      <c r="J1224" s="68" t="n">
        <f aca="false">INDEX(Yearly!$T$5:$T$22,MATCH(C1224,Yearly!$A$5:$A$22,0))</f>
        <v>0.568938065262814</v>
      </c>
      <c r="K1224" s="68" t="n">
        <f aca="false">G1224-I1224-J1224</f>
        <v>85.544061820179</v>
      </c>
      <c r="L1224" s="69" t="n">
        <f aca="false">(I1224+J1224)/Assumptions!$B$8</f>
        <v>0.000261318896149115</v>
      </c>
      <c r="M1224" s="70" t="n">
        <f aca="false">F1224-L1224</f>
        <v>0.00473868110385088</v>
      </c>
      <c r="N1224" s="71" t="n">
        <f aca="false">G1224*Assumptions!$B$7</f>
        <v>719415.4825</v>
      </c>
      <c r="O1224" s="71" t="n">
        <f aca="false">K1224*Assumptions!$B$7</f>
        <v>672804.046215708</v>
      </c>
      <c r="P1224" s="68" t="n">
        <f aca="false">P1223+G1224</f>
        <v>30417.782845</v>
      </c>
      <c r="Q1224" s="68" t="n">
        <f aca="false">MAX(Q1223,P1224)</f>
        <v>31092.56076</v>
      </c>
      <c r="R1224" s="68" t="n">
        <f aca="false">Q1224-P1224</f>
        <v>674.777915000006</v>
      </c>
      <c r="S1224" s="68" t="n">
        <f aca="false">S1223+K1224</f>
        <v>22979.3917567431</v>
      </c>
      <c r="T1224" s="68" t="n">
        <f aca="false">MAX(T1223,S1224)</f>
        <v>23760.8455589799</v>
      </c>
      <c r="U1224" s="68" t="n">
        <f aca="false">T1224-S1224</f>
        <v>781.453802236778</v>
      </c>
      <c r="V1224" s="70" t="n">
        <f aca="false">V1223+F1224</f>
        <v>3.70520000000001</v>
      </c>
      <c r="W1224" s="70" t="n">
        <f aca="false">MAX(W1223,V1224)</f>
        <v>3.74450000000001</v>
      </c>
      <c r="X1224" s="70" t="n">
        <f aca="false">W1224-V1224</f>
        <v>0.0393000000000003</v>
      </c>
      <c r="Y1224" s="70" t="n">
        <f aca="false">Y1223+M1224</f>
        <v>3.37721342706532</v>
      </c>
      <c r="Z1224" s="70" t="n">
        <f aca="false">MAX(Z1223,Y1224)</f>
        <v>3.421217167196</v>
      </c>
      <c r="AA1224" s="70" t="n">
        <f aca="false">Z1224-Y1224</f>
        <v>0.0440037401306843</v>
      </c>
      <c r="AB1224" s="72" t="n">
        <f aca="false">AB1223*(1+F1224)</f>
        <v>33.4923665665948</v>
      </c>
      <c r="AC1224" s="73" t="n">
        <f aca="false">MAX(AC1223,AB1224)</f>
        <v>34.8776696601938</v>
      </c>
      <c r="AD1224" s="70" t="n">
        <f aca="false">1-AB1224/AC1224</f>
        <v>0.0397189120458942</v>
      </c>
      <c r="AE1224" s="73" t="n">
        <f aca="false">AE1223*(1+M1224)</f>
        <v>24.1478673997558</v>
      </c>
      <c r="AF1224" s="73" t="n">
        <f aca="false">MAX(AF1223,AE1224)</f>
        <v>25.2655187503252</v>
      </c>
      <c r="AG1224" s="70" t="n">
        <f aca="false">1-AE1224/AF1224</f>
        <v>0.044236232060541</v>
      </c>
      <c r="AH1224" s="74" t="n">
        <f aca="false">IF(R1224&gt;0,AH1223+1,0)</f>
        <v>18</v>
      </c>
      <c r="AI1224" s="74" t="n">
        <f aca="false">IF(U1224&gt;0,AI1223+1,0)</f>
        <v>18</v>
      </c>
      <c r="AJ1224" s="74" t="n">
        <f aca="false">IF(G1224&gt;0,AJ1223+1,0)</f>
        <v>2</v>
      </c>
      <c r="AK1224" s="74" t="n">
        <f aca="false">IF(G1224&lt;=0,AK1223+1,0)</f>
        <v>0</v>
      </c>
      <c r="AL1224" s="74" t="n">
        <f aca="false">IF(K1224&gt;0,AL1223+1,0)</f>
        <v>2</v>
      </c>
      <c r="AM1224" s="74" t="n">
        <f aca="false">IF(K1224&lt;=0,AM1223+1,0)</f>
        <v>0</v>
      </c>
    </row>
    <row r="1225" customFormat="false" ht="15" hidden="false" customHeight="false" outlineLevel="0" collapsed="false">
      <c r="A1225" s="61" t="n">
        <v>1224</v>
      </c>
      <c r="B1225" s="62" t="n">
        <v>44883.6354166667</v>
      </c>
      <c r="C1225" s="63" t="n">
        <f aca="false">YEAR(B1225)</f>
        <v>2022</v>
      </c>
      <c r="D1225" s="32" t="s">
        <v>277</v>
      </c>
      <c r="E1225" s="64" t="n">
        <v>18323.75</v>
      </c>
      <c r="F1225" s="65" t="n">
        <v>-0.0083</v>
      </c>
      <c r="G1225" s="66" t="n">
        <v>-152.087125</v>
      </c>
      <c r="H1225" s="67" t="n">
        <f aca="false">E1225+IF(D1225="Long",1,-1)*G1225</f>
        <v>18171.662875</v>
      </c>
      <c r="I1225" s="68" t="n">
        <f aca="false">Assumptions!$B$58</f>
        <v>5.35750011455817</v>
      </c>
      <c r="J1225" s="68" t="n">
        <f aca="false">INDEX(Yearly!$T$5:$T$22,MATCH(C1225,Yearly!$A$5:$A$22,0))</f>
        <v>0.568938065262814</v>
      </c>
      <c r="K1225" s="68" t="n">
        <f aca="false">G1225-I1225-J1225</f>
        <v>-158.013563179821</v>
      </c>
      <c r="L1225" s="69" t="n">
        <f aca="false">(I1225+J1225)/Assumptions!$B$8</f>
        <v>0.000261318896149115</v>
      </c>
      <c r="M1225" s="70" t="n">
        <f aca="false">F1225-L1225</f>
        <v>-0.00856131889614912</v>
      </c>
      <c r="N1225" s="71" t="n">
        <f aca="false">G1225*Assumptions!$B$7</f>
        <v>-1196165.238125</v>
      </c>
      <c r="O1225" s="71" t="n">
        <f aca="false">K1225*Assumptions!$B$7</f>
        <v>-1242776.67440929</v>
      </c>
      <c r="P1225" s="68" t="n">
        <f aca="false">P1224+G1225</f>
        <v>30265.69572</v>
      </c>
      <c r="Q1225" s="68" t="n">
        <f aca="false">MAX(Q1224,P1225)</f>
        <v>31092.56076</v>
      </c>
      <c r="R1225" s="68" t="n">
        <f aca="false">Q1225-P1225</f>
        <v>826.865040000004</v>
      </c>
      <c r="S1225" s="68" t="n">
        <f aca="false">S1224+K1225</f>
        <v>22821.3781935633</v>
      </c>
      <c r="T1225" s="68" t="n">
        <f aca="false">MAX(T1224,S1225)</f>
        <v>23760.8455589799</v>
      </c>
      <c r="U1225" s="68" t="n">
        <f aca="false">T1225-S1225</f>
        <v>939.4673654166</v>
      </c>
      <c r="V1225" s="70" t="n">
        <f aca="false">V1224+F1225</f>
        <v>3.69690000000001</v>
      </c>
      <c r="W1225" s="70" t="n">
        <f aca="false">MAX(W1224,V1225)</f>
        <v>3.74450000000001</v>
      </c>
      <c r="X1225" s="70" t="n">
        <f aca="false">W1225-V1225</f>
        <v>0.0476000000000005</v>
      </c>
      <c r="Y1225" s="70" t="n">
        <f aca="false">Y1224+M1225</f>
        <v>3.36865210816917</v>
      </c>
      <c r="Z1225" s="70" t="n">
        <f aca="false">MAX(Z1224,Y1225)</f>
        <v>3.421217167196</v>
      </c>
      <c r="AA1225" s="70" t="n">
        <f aca="false">Z1225-Y1225</f>
        <v>0.0525650590268336</v>
      </c>
      <c r="AB1225" s="72" t="n">
        <f aca="false">AB1224*(1+F1225)</f>
        <v>33.2143799240921</v>
      </c>
      <c r="AC1225" s="73" t="n">
        <f aca="false">MAX(AC1224,AB1225)</f>
        <v>34.8776696601938</v>
      </c>
      <c r="AD1225" s="70" t="n">
        <f aca="false">1-AB1225/AC1225</f>
        <v>0.0476892450759133</v>
      </c>
      <c r="AE1225" s="73" t="n">
        <f aca="false">AE1224*(1+M1225)</f>
        <v>23.9411298062846</v>
      </c>
      <c r="AF1225" s="73" t="n">
        <f aca="false">MAX(AF1224,AE1225)</f>
        <v>25.2655187503252</v>
      </c>
      <c r="AG1225" s="70" t="n">
        <f aca="false">1-AE1225/AF1225</f>
        <v>0.0524188304672557</v>
      </c>
      <c r="AH1225" s="74" t="n">
        <f aca="false">IF(R1225&gt;0,AH1224+1,0)</f>
        <v>19</v>
      </c>
      <c r="AI1225" s="74" t="n">
        <f aca="false">IF(U1225&gt;0,AI1224+1,0)</f>
        <v>19</v>
      </c>
      <c r="AJ1225" s="74" t="n">
        <f aca="false">IF(G1225&gt;0,AJ1224+1,0)</f>
        <v>0</v>
      </c>
      <c r="AK1225" s="74" t="n">
        <f aca="false">IF(G1225&lt;=0,AK1224+1,0)</f>
        <v>1</v>
      </c>
      <c r="AL1225" s="74" t="n">
        <f aca="false">IF(K1225&gt;0,AL1224+1,0)</f>
        <v>0</v>
      </c>
      <c r="AM1225" s="74" t="n">
        <f aca="false">IF(K1225&lt;=0,AM1224+1,0)</f>
        <v>1</v>
      </c>
    </row>
    <row r="1226" customFormat="false" ht="15" hidden="false" customHeight="false" outlineLevel="0" collapsed="false">
      <c r="A1226" s="61" t="n">
        <v>1225</v>
      </c>
      <c r="B1226" s="62" t="n">
        <v>44888.3854166667</v>
      </c>
      <c r="C1226" s="63" t="n">
        <f aca="false">YEAR(B1226)</f>
        <v>2022</v>
      </c>
      <c r="D1226" s="32" t="s">
        <v>277</v>
      </c>
      <c r="E1226" s="64" t="n">
        <v>18325.4</v>
      </c>
      <c r="F1226" s="65" t="n">
        <v>0.0001</v>
      </c>
      <c r="G1226" s="66" t="n">
        <v>1.83254</v>
      </c>
      <c r="H1226" s="67" t="n">
        <f aca="false">E1226+IF(D1226="Long",1,-1)*G1226</f>
        <v>18327.23254</v>
      </c>
      <c r="I1226" s="68" t="n">
        <f aca="false">Assumptions!$B$58</f>
        <v>5.35750011455817</v>
      </c>
      <c r="J1226" s="68" t="n">
        <f aca="false">INDEX(Yearly!$T$5:$T$22,MATCH(C1226,Yearly!$A$5:$A$22,0))</f>
        <v>0.568938065262814</v>
      </c>
      <c r="K1226" s="68" t="n">
        <f aca="false">G1226-I1226-J1226</f>
        <v>-4.09389817982098</v>
      </c>
      <c r="L1226" s="69" t="n">
        <f aca="false">(I1226+J1226)/Assumptions!$B$8</f>
        <v>0.000261318896149115</v>
      </c>
      <c r="M1226" s="70" t="n">
        <f aca="false">F1226-L1226</f>
        <v>-0.000161318896149115</v>
      </c>
      <c r="N1226" s="71" t="n">
        <f aca="false">G1226*Assumptions!$B$7</f>
        <v>14412.9271</v>
      </c>
      <c r="O1226" s="71" t="n">
        <f aca="false">K1226*Assumptions!$B$7</f>
        <v>-32198.509184292</v>
      </c>
      <c r="P1226" s="68" t="n">
        <f aca="false">P1225+G1226</f>
        <v>30267.52826</v>
      </c>
      <c r="Q1226" s="68" t="n">
        <f aca="false">MAX(Q1225,P1226)</f>
        <v>31092.56076</v>
      </c>
      <c r="R1226" s="68" t="n">
        <f aca="false">Q1226-P1226</f>
        <v>825.032500000005</v>
      </c>
      <c r="S1226" s="68" t="n">
        <f aca="false">S1225+K1226</f>
        <v>22817.2842953835</v>
      </c>
      <c r="T1226" s="68" t="n">
        <f aca="false">MAX(T1225,S1226)</f>
        <v>23760.8455589799</v>
      </c>
      <c r="U1226" s="68" t="n">
        <f aca="false">T1226-S1226</f>
        <v>943.561263596421</v>
      </c>
      <c r="V1226" s="70" t="n">
        <f aca="false">V1225+F1226</f>
        <v>3.69700000000001</v>
      </c>
      <c r="W1226" s="70" t="n">
        <f aca="false">MAX(W1225,V1226)</f>
        <v>3.74450000000001</v>
      </c>
      <c r="X1226" s="70" t="n">
        <f aca="false">W1226-V1226</f>
        <v>0.0475000000000003</v>
      </c>
      <c r="Y1226" s="70" t="n">
        <f aca="false">Y1225+M1226</f>
        <v>3.36849078927302</v>
      </c>
      <c r="Z1226" s="70" t="n">
        <f aca="false">MAX(Z1225,Y1226)</f>
        <v>3.421217167196</v>
      </c>
      <c r="AA1226" s="70" t="n">
        <f aca="false">Z1226-Y1226</f>
        <v>0.0527263779229825</v>
      </c>
      <c r="AB1226" s="72" t="n">
        <f aca="false">AB1225*(1+F1226)</f>
        <v>33.2177013620845</v>
      </c>
      <c r="AC1226" s="73" t="n">
        <f aca="false">MAX(AC1225,AB1226)</f>
        <v>34.8776696601938</v>
      </c>
      <c r="AD1226" s="70" t="n">
        <f aca="false">1-AB1226/AC1226</f>
        <v>0.0475940140004209</v>
      </c>
      <c r="AE1226" s="73" t="n">
        <f aca="false">AE1225*(1+M1226)</f>
        <v>23.9372676496517</v>
      </c>
      <c r="AF1226" s="73" t="n">
        <f aca="false">MAX(AF1225,AE1226)</f>
        <v>25.2655187503252</v>
      </c>
      <c r="AG1226" s="70" t="n">
        <f aca="false">1-AE1226/AF1226</f>
        <v>0.0525716932155363</v>
      </c>
      <c r="AH1226" s="74" t="n">
        <f aca="false">IF(R1226&gt;0,AH1225+1,0)</f>
        <v>20</v>
      </c>
      <c r="AI1226" s="74" t="n">
        <f aca="false">IF(U1226&gt;0,AI1225+1,0)</f>
        <v>20</v>
      </c>
      <c r="AJ1226" s="74" t="n">
        <f aca="false">IF(G1226&gt;0,AJ1225+1,0)</f>
        <v>1</v>
      </c>
      <c r="AK1226" s="74" t="n">
        <f aca="false">IF(G1226&lt;=0,AK1225+1,0)</f>
        <v>0</v>
      </c>
      <c r="AL1226" s="74" t="n">
        <f aca="false">IF(K1226&gt;0,AL1225+1,0)</f>
        <v>0</v>
      </c>
      <c r="AM1226" s="74" t="n">
        <f aca="false">IF(K1226&lt;=0,AM1225+1,0)</f>
        <v>2</v>
      </c>
    </row>
    <row r="1227" customFormat="false" ht="15" hidden="false" customHeight="false" outlineLevel="0" collapsed="false">
      <c r="A1227" s="61" t="n">
        <v>1226</v>
      </c>
      <c r="B1227" s="62" t="n">
        <v>44889.40625</v>
      </c>
      <c r="C1227" s="63" t="n">
        <f aca="false">YEAR(B1227)</f>
        <v>2022</v>
      </c>
      <c r="D1227" s="32" t="s">
        <v>277</v>
      </c>
      <c r="E1227" s="64" t="n">
        <v>18342.95</v>
      </c>
      <c r="F1227" s="65" t="n">
        <v>0.0165</v>
      </c>
      <c r="G1227" s="66" t="n">
        <v>302.658675</v>
      </c>
      <c r="H1227" s="67" t="n">
        <f aca="false">E1227+IF(D1227="Long",1,-1)*G1227</f>
        <v>18645.608675</v>
      </c>
      <c r="I1227" s="68" t="n">
        <f aca="false">Assumptions!$B$58</f>
        <v>5.35750011455817</v>
      </c>
      <c r="J1227" s="68" t="n">
        <f aca="false">INDEX(Yearly!$T$5:$T$22,MATCH(C1227,Yearly!$A$5:$A$22,0))</f>
        <v>0.568938065262814</v>
      </c>
      <c r="K1227" s="68" t="n">
        <f aca="false">G1227-I1227-J1227</f>
        <v>296.732236820179</v>
      </c>
      <c r="L1227" s="69" t="n">
        <f aca="false">(I1227+J1227)/Assumptions!$B$8</f>
        <v>0.000261318896149115</v>
      </c>
      <c r="M1227" s="70" t="n">
        <f aca="false">F1227-L1227</f>
        <v>0.0162386811038509</v>
      </c>
      <c r="N1227" s="71" t="n">
        <f aca="false">G1227*Assumptions!$B$7</f>
        <v>2380410.478875</v>
      </c>
      <c r="O1227" s="71" t="n">
        <f aca="false">K1227*Assumptions!$B$7</f>
        <v>2333799.04259071</v>
      </c>
      <c r="P1227" s="68" t="n">
        <f aca="false">P1226+G1227</f>
        <v>30570.186935</v>
      </c>
      <c r="Q1227" s="68" t="n">
        <f aca="false">MAX(Q1226,P1227)</f>
        <v>31092.56076</v>
      </c>
      <c r="R1227" s="68" t="n">
        <f aca="false">Q1227-P1227</f>
        <v>522.373825000006</v>
      </c>
      <c r="S1227" s="68" t="n">
        <f aca="false">S1226+K1227</f>
        <v>23114.0165322036</v>
      </c>
      <c r="T1227" s="68" t="n">
        <f aca="false">MAX(T1226,S1227)</f>
        <v>23760.8455589799</v>
      </c>
      <c r="U1227" s="68" t="n">
        <f aca="false">T1227-S1227</f>
        <v>646.829026776242</v>
      </c>
      <c r="V1227" s="70" t="n">
        <f aca="false">V1226+F1227</f>
        <v>3.71350000000001</v>
      </c>
      <c r="W1227" s="70" t="n">
        <f aca="false">MAX(W1226,V1227)</f>
        <v>3.74450000000001</v>
      </c>
      <c r="X1227" s="70" t="n">
        <f aca="false">W1227-V1227</f>
        <v>0.0310000000000001</v>
      </c>
      <c r="Y1227" s="70" t="n">
        <f aca="false">Y1226+M1227</f>
        <v>3.38472947037687</v>
      </c>
      <c r="Z1227" s="70" t="n">
        <f aca="false">MAX(Z1226,Y1227)</f>
        <v>3.421217167196</v>
      </c>
      <c r="AA1227" s="70" t="n">
        <f aca="false">Z1227-Y1227</f>
        <v>0.0364876968191314</v>
      </c>
      <c r="AB1227" s="72" t="n">
        <f aca="false">AB1226*(1+F1227)</f>
        <v>33.7657934345589</v>
      </c>
      <c r="AC1227" s="73" t="n">
        <f aca="false">MAX(AC1226,AB1227)</f>
        <v>34.8776696601938</v>
      </c>
      <c r="AD1227" s="70" t="n">
        <f aca="false">1-AB1227/AC1227</f>
        <v>0.031879315231428</v>
      </c>
      <c r="AE1227" s="73" t="n">
        <f aca="false">AE1226*(1+M1227)</f>
        <v>24.3259773055119</v>
      </c>
      <c r="AF1227" s="73" t="n">
        <f aca="false">MAX(AF1226,AE1227)</f>
        <v>25.2655187503252</v>
      </c>
      <c r="AG1227" s="70" t="n">
        <f aca="false">1-AE1227/AF1227</f>
        <v>0.0371867070729022</v>
      </c>
      <c r="AH1227" s="74" t="n">
        <f aca="false">IF(R1227&gt;0,AH1226+1,0)</f>
        <v>21</v>
      </c>
      <c r="AI1227" s="74" t="n">
        <f aca="false">IF(U1227&gt;0,AI1226+1,0)</f>
        <v>21</v>
      </c>
      <c r="AJ1227" s="74" t="n">
        <f aca="false">IF(G1227&gt;0,AJ1226+1,0)</f>
        <v>2</v>
      </c>
      <c r="AK1227" s="74" t="n">
        <f aca="false">IF(G1227&lt;=0,AK1226+1,0)</f>
        <v>0</v>
      </c>
      <c r="AL1227" s="74" t="n">
        <f aca="false">IF(K1227&gt;0,AL1226+1,0)</f>
        <v>1</v>
      </c>
      <c r="AM1227" s="74" t="n">
        <f aca="false">IF(K1227&lt;=0,AM1226+1,0)</f>
        <v>0</v>
      </c>
    </row>
    <row r="1228" customFormat="false" ht="15" hidden="false" customHeight="false" outlineLevel="0" collapsed="false">
      <c r="A1228" s="61" t="n">
        <v>1227</v>
      </c>
      <c r="B1228" s="62" t="n">
        <v>44897.5861111111</v>
      </c>
      <c r="C1228" s="63" t="n">
        <f aca="false">YEAR(B1228)</f>
        <v>2022</v>
      </c>
      <c r="D1228" s="32" t="s">
        <v>277</v>
      </c>
      <c r="E1228" s="64" t="n">
        <v>18691.9</v>
      </c>
      <c r="F1228" s="65" t="n">
        <v>-0.0051</v>
      </c>
      <c r="G1228" s="66" t="n">
        <v>-95.32869</v>
      </c>
      <c r="H1228" s="67" t="n">
        <f aca="false">E1228+IF(D1228="Long",1,-1)*G1228</f>
        <v>18596.57131</v>
      </c>
      <c r="I1228" s="68" t="n">
        <f aca="false">Assumptions!$B$58</f>
        <v>5.35750011455817</v>
      </c>
      <c r="J1228" s="68" t="n">
        <f aca="false">INDEX(Yearly!$T$5:$T$22,MATCH(C1228,Yearly!$A$5:$A$22,0))</f>
        <v>0.568938065262814</v>
      </c>
      <c r="K1228" s="68" t="n">
        <f aca="false">G1228-I1228-J1228</f>
        <v>-101.255128179821</v>
      </c>
      <c r="L1228" s="69" t="n">
        <f aca="false">(I1228+J1228)/Assumptions!$B$8</f>
        <v>0.000261318896149115</v>
      </c>
      <c r="M1228" s="70" t="n">
        <f aca="false">F1228-L1228</f>
        <v>-0.00536131889614912</v>
      </c>
      <c r="N1228" s="71" t="n">
        <f aca="false">G1228*Assumptions!$B$7</f>
        <v>-749760.14685</v>
      </c>
      <c r="O1228" s="71" t="n">
        <f aca="false">K1228*Assumptions!$B$7</f>
        <v>-796371.583134292</v>
      </c>
      <c r="P1228" s="68" t="n">
        <f aca="false">P1227+G1228</f>
        <v>30474.858245</v>
      </c>
      <c r="Q1228" s="68" t="n">
        <f aca="false">MAX(Q1227,P1228)</f>
        <v>31092.56076</v>
      </c>
      <c r="R1228" s="68" t="n">
        <f aca="false">Q1228-P1228</f>
        <v>617.702515000005</v>
      </c>
      <c r="S1228" s="68" t="n">
        <f aca="false">S1227+K1228</f>
        <v>23012.7614040238</v>
      </c>
      <c r="T1228" s="68" t="n">
        <f aca="false">MAX(T1227,S1228)</f>
        <v>23760.8455589799</v>
      </c>
      <c r="U1228" s="68" t="n">
        <f aca="false">T1228-S1228</f>
        <v>748.084154956065</v>
      </c>
      <c r="V1228" s="70" t="n">
        <f aca="false">V1227+F1228</f>
        <v>3.70840000000001</v>
      </c>
      <c r="W1228" s="70" t="n">
        <f aca="false">MAX(W1227,V1228)</f>
        <v>3.74450000000001</v>
      </c>
      <c r="X1228" s="70" t="n">
        <f aca="false">W1228-V1228</f>
        <v>0.0361000000000002</v>
      </c>
      <c r="Y1228" s="70" t="n">
        <f aca="false">Y1227+M1228</f>
        <v>3.37936815148072</v>
      </c>
      <c r="Z1228" s="70" t="n">
        <f aca="false">MAX(Z1227,Y1228)</f>
        <v>3.421217167196</v>
      </c>
      <c r="AA1228" s="70" t="n">
        <f aca="false">Z1228-Y1228</f>
        <v>0.0418490157152807</v>
      </c>
      <c r="AB1228" s="72" t="n">
        <f aca="false">AB1227*(1+F1228)</f>
        <v>33.5935878880426</v>
      </c>
      <c r="AC1228" s="73" t="n">
        <f aca="false">MAX(AC1227,AB1228)</f>
        <v>34.8776696601938</v>
      </c>
      <c r="AD1228" s="70" t="n">
        <f aca="false">1-AB1228/AC1228</f>
        <v>0.0368167307237477</v>
      </c>
      <c r="AE1228" s="73" t="n">
        <f aca="false">AE1227*(1+M1228)</f>
        <v>24.1955579837166</v>
      </c>
      <c r="AF1228" s="73" t="n">
        <f aca="false">MAX(AF1227,AE1228)</f>
        <v>25.2655187503252</v>
      </c>
      <c r="AG1228" s="70" t="n">
        <f aca="false">1-AE1228/AF1228</f>
        <v>0.0423486561737358</v>
      </c>
      <c r="AH1228" s="74" t="n">
        <f aca="false">IF(R1228&gt;0,AH1227+1,0)</f>
        <v>22</v>
      </c>
      <c r="AI1228" s="74" t="n">
        <f aca="false">IF(U1228&gt;0,AI1227+1,0)</f>
        <v>22</v>
      </c>
      <c r="AJ1228" s="74" t="n">
        <f aca="false">IF(G1228&gt;0,AJ1227+1,0)</f>
        <v>0</v>
      </c>
      <c r="AK1228" s="74" t="n">
        <f aca="false">IF(G1228&lt;=0,AK1227+1,0)</f>
        <v>1</v>
      </c>
      <c r="AL1228" s="74" t="n">
        <f aca="false">IF(K1228&gt;0,AL1227+1,0)</f>
        <v>0</v>
      </c>
      <c r="AM1228" s="74" t="n">
        <f aca="false">IF(K1228&lt;=0,AM1227+1,0)</f>
        <v>1</v>
      </c>
    </row>
    <row r="1229" customFormat="false" ht="15" hidden="false" customHeight="false" outlineLevel="0" collapsed="false">
      <c r="A1229" s="61" t="n">
        <v>1228</v>
      </c>
      <c r="B1229" s="62" t="n">
        <v>44900.5104166667</v>
      </c>
      <c r="C1229" s="63" t="n">
        <f aca="false">YEAR(B1229)</f>
        <v>2022</v>
      </c>
      <c r="D1229" s="32" t="s">
        <v>277</v>
      </c>
      <c r="E1229" s="64" t="n">
        <v>18667.55</v>
      </c>
      <c r="F1229" s="65" t="n">
        <v>-0.0012</v>
      </c>
      <c r="G1229" s="66" t="n">
        <v>-22.40106</v>
      </c>
      <c r="H1229" s="67" t="n">
        <f aca="false">E1229+IF(D1229="Long",1,-1)*G1229</f>
        <v>18645.14894</v>
      </c>
      <c r="I1229" s="68" t="n">
        <f aca="false">Assumptions!$B$58</f>
        <v>5.35750011455817</v>
      </c>
      <c r="J1229" s="68" t="n">
        <f aca="false">INDEX(Yearly!$T$5:$T$22,MATCH(C1229,Yearly!$A$5:$A$22,0))</f>
        <v>0.568938065262814</v>
      </c>
      <c r="K1229" s="68" t="n">
        <f aca="false">G1229-I1229-J1229</f>
        <v>-28.327498179821</v>
      </c>
      <c r="L1229" s="69" t="n">
        <f aca="false">(I1229+J1229)/Assumptions!$B$8</f>
        <v>0.000261318896149115</v>
      </c>
      <c r="M1229" s="70" t="n">
        <f aca="false">F1229-L1229</f>
        <v>-0.00146131889614912</v>
      </c>
      <c r="N1229" s="71" t="n">
        <f aca="false">G1229*Assumptions!$B$7</f>
        <v>-176184.3369</v>
      </c>
      <c r="O1229" s="71" t="n">
        <f aca="false">K1229*Assumptions!$B$7</f>
        <v>-222795.773184292</v>
      </c>
      <c r="P1229" s="68" t="n">
        <f aca="false">P1228+G1229</f>
        <v>30452.457185</v>
      </c>
      <c r="Q1229" s="68" t="n">
        <f aca="false">MAX(Q1228,P1229)</f>
        <v>31092.56076</v>
      </c>
      <c r="R1229" s="68" t="n">
        <f aca="false">Q1229-P1229</f>
        <v>640.103575000005</v>
      </c>
      <c r="S1229" s="68" t="n">
        <f aca="false">S1228+K1229</f>
        <v>22984.433905844</v>
      </c>
      <c r="T1229" s="68" t="n">
        <f aca="false">MAX(T1228,S1229)</f>
        <v>23760.8455589799</v>
      </c>
      <c r="U1229" s="68" t="n">
        <f aca="false">T1229-S1229</f>
        <v>776.411653135885</v>
      </c>
      <c r="V1229" s="70" t="n">
        <f aca="false">V1228+F1229</f>
        <v>3.70720000000001</v>
      </c>
      <c r="W1229" s="70" t="n">
        <f aca="false">MAX(W1228,V1229)</f>
        <v>3.74450000000001</v>
      </c>
      <c r="X1229" s="70" t="n">
        <f aca="false">W1229-V1229</f>
        <v>0.0373000000000001</v>
      </c>
      <c r="Y1229" s="70" t="n">
        <f aca="false">Y1228+M1229</f>
        <v>3.37790683258458</v>
      </c>
      <c r="Z1229" s="70" t="n">
        <f aca="false">MAX(Z1228,Y1229)</f>
        <v>3.421217167196</v>
      </c>
      <c r="AA1229" s="70" t="n">
        <f aca="false">Z1229-Y1229</f>
        <v>0.0433103346114296</v>
      </c>
      <c r="AB1229" s="72" t="n">
        <f aca="false">AB1228*(1+F1229)</f>
        <v>33.553275582577</v>
      </c>
      <c r="AC1229" s="73" t="n">
        <f aca="false">MAX(AC1228,AB1229)</f>
        <v>34.8776696601938</v>
      </c>
      <c r="AD1229" s="70" t="n">
        <f aca="false">1-AB1229/AC1229</f>
        <v>0.0379725506468791</v>
      </c>
      <c r="AE1229" s="73" t="n">
        <f aca="false">AE1228*(1+M1229)</f>
        <v>24.1602005576321</v>
      </c>
      <c r="AF1229" s="73" t="n">
        <f aca="false">MAX(AF1228,AE1229)</f>
        <v>25.2655187503252</v>
      </c>
      <c r="AG1229" s="70" t="n">
        <f aca="false">1-AE1229/AF1229</f>
        <v>0.0437480901783918</v>
      </c>
      <c r="AH1229" s="74" t="n">
        <f aca="false">IF(R1229&gt;0,AH1228+1,0)</f>
        <v>23</v>
      </c>
      <c r="AI1229" s="74" t="n">
        <f aca="false">IF(U1229&gt;0,AI1228+1,0)</f>
        <v>23</v>
      </c>
      <c r="AJ1229" s="74" t="n">
        <f aca="false">IF(G1229&gt;0,AJ1228+1,0)</f>
        <v>0</v>
      </c>
      <c r="AK1229" s="74" t="n">
        <f aca="false">IF(G1229&lt;=0,AK1228+1,0)</f>
        <v>2</v>
      </c>
      <c r="AL1229" s="74" t="n">
        <f aca="false">IF(K1229&gt;0,AL1228+1,0)</f>
        <v>0</v>
      </c>
      <c r="AM1229" s="74" t="n">
        <f aca="false">IF(K1229&lt;=0,AM1228+1,0)</f>
        <v>2</v>
      </c>
    </row>
    <row r="1230" customFormat="false" ht="15" hidden="false" customHeight="false" outlineLevel="0" collapsed="false">
      <c r="A1230" s="61" t="n">
        <v>1229</v>
      </c>
      <c r="B1230" s="62" t="n">
        <v>44900.6145833333</v>
      </c>
      <c r="C1230" s="63" t="n">
        <f aca="false">YEAR(B1230)</f>
        <v>2022</v>
      </c>
      <c r="D1230" s="32" t="s">
        <v>277</v>
      </c>
      <c r="E1230" s="64" t="n">
        <v>18663.9</v>
      </c>
      <c r="F1230" s="65" t="n">
        <v>-0.0038</v>
      </c>
      <c r="G1230" s="66" t="n">
        <v>-70.92282</v>
      </c>
      <c r="H1230" s="67" t="n">
        <f aca="false">E1230+IF(D1230="Long",1,-1)*G1230</f>
        <v>18592.97718</v>
      </c>
      <c r="I1230" s="68" t="n">
        <f aca="false">Assumptions!$B$58</f>
        <v>5.35750011455817</v>
      </c>
      <c r="J1230" s="68" t="n">
        <f aca="false">INDEX(Yearly!$T$5:$T$22,MATCH(C1230,Yearly!$A$5:$A$22,0))</f>
        <v>0.568938065262814</v>
      </c>
      <c r="K1230" s="68" t="n">
        <f aca="false">G1230-I1230-J1230</f>
        <v>-76.849258179821</v>
      </c>
      <c r="L1230" s="69" t="n">
        <f aca="false">(I1230+J1230)/Assumptions!$B$8</f>
        <v>0.000261318896149115</v>
      </c>
      <c r="M1230" s="70" t="n">
        <f aca="false">F1230-L1230</f>
        <v>-0.00406131889614912</v>
      </c>
      <c r="N1230" s="71" t="n">
        <f aca="false">G1230*Assumptions!$B$7</f>
        <v>-557807.9793</v>
      </c>
      <c r="O1230" s="71" t="n">
        <f aca="false">K1230*Assumptions!$B$7</f>
        <v>-604419.415584292</v>
      </c>
      <c r="P1230" s="68" t="n">
        <f aca="false">P1229+G1230</f>
        <v>30381.534365</v>
      </c>
      <c r="Q1230" s="68" t="n">
        <f aca="false">MAX(Q1229,P1230)</f>
        <v>31092.56076</v>
      </c>
      <c r="R1230" s="68" t="n">
        <f aca="false">Q1230-P1230</f>
        <v>711.026395000004</v>
      </c>
      <c r="S1230" s="68" t="n">
        <f aca="false">S1229+K1230</f>
        <v>22907.5846476642</v>
      </c>
      <c r="T1230" s="68" t="n">
        <f aca="false">MAX(T1229,S1230)</f>
        <v>23760.8455589799</v>
      </c>
      <c r="U1230" s="68" t="n">
        <f aca="false">T1230-S1230</f>
        <v>853.260911315705</v>
      </c>
      <c r="V1230" s="70" t="n">
        <f aca="false">V1229+F1230</f>
        <v>3.70340000000001</v>
      </c>
      <c r="W1230" s="70" t="n">
        <f aca="false">MAX(W1229,V1230)</f>
        <v>3.74450000000001</v>
      </c>
      <c r="X1230" s="70" t="n">
        <f aca="false">W1230-V1230</f>
        <v>0.0411000000000001</v>
      </c>
      <c r="Y1230" s="70" t="n">
        <f aca="false">Y1229+M1230</f>
        <v>3.37384551368843</v>
      </c>
      <c r="Z1230" s="70" t="n">
        <f aca="false">MAX(Z1229,Y1230)</f>
        <v>3.421217167196</v>
      </c>
      <c r="AA1230" s="70" t="n">
        <f aca="false">Z1230-Y1230</f>
        <v>0.0473716535075788</v>
      </c>
      <c r="AB1230" s="72" t="n">
        <f aca="false">AB1229*(1+F1230)</f>
        <v>33.4257731353632</v>
      </c>
      <c r="AC1230" s="73" t="n">
        <f aca="false">MAX(AC1229,AB1230)</f>
        <v>34.8776696601938</v>
      </c>
      <c r="AD1230" s="70" t="n">
        <f aca="false">1-AB1230/AC1230</f>
        <v>0.041628254954421</v>
      </c>
      <c r="AE1230" s="73" t="n">
        <f aca="false">AE1229*(1+M1230)</f>
        <v>24.0620782785726</v>
      </c>
      <c r="AF1230" s="73" t="n">
        <f aca="false">MAX(AF1229,AE1230)</f>
        <v>25.2655187503252</v>
      </c>
      <c r="AG1230" s="70" t="n">
        <f aca="false">1-AE1230/AF1230</f>
        <v>0.0476317341292289</v>
      </c>
      <c r="AH1230" s="74" t="n">
        <f aca="false">IF(R1230&gt;0,AH1229+1,0)</f>
        <v>24</v>
      </c>
      <c r="AI1230" s="74" t="n">
        <f aca="false">IF(U1230&gt;0,AI1229+1,0)</f>
        <v>24</v>
      </c>
      <c r="AJ1230" s="74" t="n">
        <f aca="false">IF(G1230&gt;0,AJ1229+1,0)</f>
        <v>0</v>
      </c>
      <c r="AK1230" s="74" t="n">
        <f aca="false">IF(G1230&lt;=0,AK1229+1,0)</f>
        <v>3</v>
      </c>
      <c r="AL1230" s="74" t="n">
        <f aca="false">IF(K1230&gt;0,AL1229+1,0)</f>
        <v>0</v>
      </c>
      <c r="AM1230" s="74" t="n">
        <f aca="false">IF(K1230&lt;=0,AM1229+1,0)</f>
        <v>3</v>
      </c>
    </row>
    <row r="1231" customFormat="false" ht="15" hidden="false" customHeight="false" outlineLevel="0" collapsed="false">
      <c r="A1231" s="61" t="n">
        <v>1230</v>
      </c>
      <c r="B1231" s="62" t="n">
        <v>44902.4270833333</v>
      </c>
      <c r="C1231" s="63" t="n">
        <f aca="false">YEAR(B1231)</f>
        <v>2022</v>
      </c>
      <c r="D1231" s="32" t="s">
        <v>277</v>
      </c>
      <c r="E1231" s="64" t="n">
        <v>18662.75</v>
      </c>
      <c r="F1231" s="65" t="n">
        <v>-0.0044</v>
      </c>
      <c r="G1231" s="66" t="n">
        <v>-82.1161</v>
      </c>
      <c r="H1231" s="67" t="n">
        <f aca="false">E1231+IF(D1231="Long",1,-1)*G1231</f>
        <v>18580.6339</v>
      </c>
      <c r="I1231" s="68" t="n">
        <f aca="false">Assumptions!$B$58</f>
        <v>5.35750011455817</v>
      </c>
      <c r="J1231" s="68" t="n">
        <f aca="false">INDEX(Yearly!$T$5:$T$22,MATCH(C1231,Yearly!$A$5:$A$22,0))</f>
        <v>0.568938065262814</v>
      </c>
      <c r="K1231" s="68" t="n">
        <f aca="false">G1231-I1231-J1231</f>
        <v>-88.042538179821</v>
      </c>
      <c r="L1231" s="69" t="n">
        <f aca="false">(I1231+J1231)/Assumptions!$B$8</f>
        <v>0.000261318896149115</v>
      </c>
      <c r="M1231" s="70" t="n">
        <f aca="false">F1231-L1231</f>
        <v>-0.00466131889614912</v>
      </c>
      <c r="N1231" s="71" t="n">
        <f aca="false">G1231*Assumptions!$B$7</f>
        <v>-645843.1265</v>
      </c>
      <c r="O1231" s="71" t="n">
        <f aca="false">K1231*Assumptions!$B$7</f>
        <v>-692454.562784292</v>
      </c>
      <c r="P1231" s="68" t="n">
        <f aca="false">P1230+G1231</f>
        <v>30299.418265</v>
      </c>
      <c r="Q1231" s="68" t="n">
        <f aca="false">MAX(Q1230,P1231)</f>
        <v>31092.56076</v>
      </c>
      <c r="R1231" s="68" t="n">
        <f aca="false">Q1231-P1231</f>
        <v>793.142495000004</v>
      </c>
      <c r="S1231" s="68" t="n">
        <f aca="false">S1230+K1231</f>
        <v>22819.5421094844</v>
      </c>
      <c r="T1231" s="68" t="n">
        <f aca="false">MAX(T1230,S1231)</f>
        <v>23760.8455589799</v>
      </c>
      <c r="U1231" s="68" t="n">
        <f aca="false">T1231-S1231</f>
        <v>941.303449495525</v>
      </c>
      <c r="V1231" s="70" t="n">
        <f aca="false">V1230+F1231</f>
        <v>3.69900000000001</v>
      </c>
      <c r="W1231" s="70" t="n">
        <f aca="false">MAX(W1230,V1231)</f>
        <v>3.74450000000001</v>
      </c>
      <c r="X1231" s="70" t="n">
        <f aca="false">W1231-V1231</f>
        <v>0.0455000000000001</v>
      </c>
      <c r="Y1231" s="70" t="n">
        <f aca="false">Y1230+M1231</f>
        <v>3.36918419479228</v>
      </c>
      <c r="Z1231" s="70" t="n">
        <f aca="false">MAX(Z1230,Y1231)</f>
        <v>3.421217167196</v>
      </c>
      <c r="AA1231" s="70" t="n">
        <f aca="false">Z1231-Y1231</f>
        <v>0.0520329724037278</v>
      </c>
      <c r="AB1231" s="72" t="n">
        <f aca="false">AB1230*(1+F1231)</f>
        <v>33.2786997335676</v>
      </c>
      <c r="AC1231" s="73" t="n">
        <f aca="false">MAX(AC1230,AB1231)</f>
        <v>34.8776696601938</v>
      </c>
      <c r="AD1231" s="70" t="n">
        <f aca="false">1-AB1231/AC1231</f>
        <v>0.0458450906326214</v>
      </c>
      <c r="AE1231" s="73" t="n">
        <f aca="false">AE1230*(1+M1231)</f>
        <v>23.9499172584121</v>
      </c>
      <c r="AF1231" s="73" t="n">
        <f aca="false">MAX(AF1230,AE1231)</f>
        <v>25.2655187503252</v>
      </c>
      <c r="AG1231" s="70" t="n">
        <f aca="false">1-AE1231/AF1231</f>
        <v>0.0520710263230251</v>
      </c>
      <c r="AH1231" s="74" t="n">
        <f aca="false">IF(R1231&gt;0,AH1230+1,0)</f>
        <v>25</v>
      </c>
      <c r="AI1231" s="74" t="n">
        <f aca="false">IF(U1231&gt;0,AI1230+1,0)</f>
        <v>25</v>
      </c>
      <c r="AJ1231" s="74" t="n">
        <f aca="false">IF(G1231&gt;0,AJ1230+1,0)</f>
        <v>0</v>
      </c>
      <c r="AK1231" s="74" t="n">
        <f aca="false">IF(G1231&lt;=0,AK1230+1,0)</f>
        <v>4</v>
      </c>
      <c r="AL1231" s="74" t="n">
        <f aca="false">IF(K1231&gt;0,AL1230+1,0)</f>
        <v>0</v>
      </c>
      <c r="AM1231" s="74" t="n">
        <f aca="false">IF(K1231&lt;=0,AM1230+1,0)</f>
        <v>4</v>
      </c>
    </row>
    <row r="1232" customFormat="false" ht="15" hidden="false" customHeight="false" outlineLevel="0" collapsed="false">
      <c r="A1232" s="61" t="n">
        <v>1231</v>
      </c>
      <c r="B1232" s="62" t="n">
        <v>44904.3854166667</v>
      </c>
      <c r="C1232" s="63" t="n">
        <f aca="false">YEAR(B1232)</f>
        <v>2022</v>
      </c>
      <c r="D1232" s="32" t="s">
        <v>277</v>
      </c>
      <c r="E1232" s="64" t="n">
        <v>18664.65</v>
      </c>
      <c r="F1232" s="65" t="n">
        <v>-0.0051</v>
      </c>
      <c r="G1232" s="66" t="n">
        <v>-95.189715</v>
      </c>
      <c r="H1232" s="67" t="n">
        <f aca="false">E1232+IF(D1232="Long",1,-1)*G1232</f>
        <v>18569.460285</v>
      </c>
      <c r="I1232" s="68" t="n">
        <f aca="false">Assumptions!$B$58</f>
        <v>5.35750011455817</v>
      </c>
      <c r="J1232" s="68" t="n">
        <f aca="false">INDEX(Yearly!$T$5:$T$22,MATCH(C1232,Yearly!$A$5:$A$22,0))</f>
        <v>0.568938065262814</v>
      </c>
      <c r="K1232" s="68" t="n">
        <f aca="false">G1232-I1232-J1232</f>
        <v>-101.116153179821</v>
      </c>
      <c r="L1232" s="69" t="n">
        <f aca="false">(I1232+J1232)/Assumptions!$B$8</f>
        <v>0.000261318896149115</v>
      </c>
      <c r="M1232" s="70" t="n">
        <f aca="false">F1232-L1232</f>
        <v>-0.00536131889614912</v>
      </c>
      <c r="N1232" s="71" t="n">
        <f aca="false">G1232*Assumptions!$B$7</f>
        <v>-748667.108475</v>
      </c>
      <c r="O1232" s="71" t="n">
        <f aca="false">K1232*Assumptions!$B$7</f>
        <v>-795278.544759292</v>
      </c>
      <c r="P1232" s="68" t="n">
        <f aca="false">P1231+G1232</f>
        <v>30204.22855</v>
      </c>
      <c r="Q1232" s="68" t="n">
        <f aca="false">MAX(Q1231,P1232)</f>
        <v>31092.56076</v>
      </c>
      <c r="R1232" s="68" t="n">
        <f aca="false">Q1232-P1232</f>
        <v>888.332210000004</v>
      </c>
      <c r="S1232" s="68" t="n">
        <f aca="false">S1231+K1232</f>
        <v>22718.4259563045</v>
      </c>
      <c r="T1232" s="68" t="n">
        <f aca="false">MAX(T1231,S1232)</f>
        <v>23760.8455589799</v>
      </c>
      <c r="U1232" s="68" t="n">
        <f aca="false">T1232-S1232</f>
        <v>1042.41960267535</v>
      </c>
      <c r="V1232" s="70" t="n">
        <f aca="false">V1231+F1232</f>
        <v>3.69390000000001</v>
      </c>
      <c r="W1232" s="70" t="n">
        <f aca="false">MAX(W1231,V1232)</f>
        <v>3.74450000000001</v>
      </c>
      <c r="X1232" s="70" t="n">
        <f aca="false">W1232-V1232</f>
        <v>0.0506000000000002</v>
      </c>
      <c r="Y1232" s="70" t="n">
        <f aca="false">Y1231+M1232</f>
        <v>3.36382287589613</v>
      </c>
      <c r="Z1232" s="70" t="n">
        <f aca="false">MAX(Z1231,Y1232)</f>
        <v>3.421217167196</v>
      </c>
      <c r="AA1232" s="70" t="n">
        <f aca="false">Z1232-Y1232</f>
        <v>0.0573942912998771</v>
      </c>
      <c r="AB1232" s="72" t="n">
        <f aca="false">AB1231*(1+F1232)</f>
        <v>33.1089783649264</v>
      </c>
      <c r="AC1232" s="73" t="n">
        <f aca="false">MAX(AC1231,AB1232)</f>
        <v>34.8776696601938</v>
      </c>
      <c r="AD1232" s="70" t="n">
        <f aca="false">1-AB1232/AC1232</f>
        <v>0.050711280670395</v>
      </c>
      <c r="AE1232" s="73" t="n">
        <f aca="false">AE1231*(1+M1232)</f>
        <v>23.8215141144534</v>
      </c>
      <c r="AF1232" s="73" t="n">
        <f aca="false">MAX(AF1231,AE1232)</f>
        <v>25.2655187503252</v>
      </c>
      <c r="AG1232" s="70" t="n">
        <f aca="false">1-AE1232/AF1232</f>
        <v>0.0571531758418066</v>
      </c>
      <c r="AH1232" s="74" t="n">
        <f aca="false">IF(R1232&gt;0,AH1231+1,0)</f>
        <v>26</v>
      </c>
      <c r="AI1232" s="74" t="n">
        <f aca="false">IF(U1232&gt;0,AI1231+1,0)</f>
        <v>26</v>
      </c>
      <c r="AJ1232" s="74" t="n">
        <f aca="false">IF(G1232&gt;0,AJ1231+1,0)</f>
        <v>0</v>
      </c>
      <c r="AK1232" s="74" t="n">
        <f aca="false">IF(G1232&lt;=0,AK1231+1,0)</f>
        <v>5</v>
      </c>
      <c r="AL1232" s="74" t="n">
        <f aca="false">IF(K1232&gt;0,AL1231+1,0)</f>
        <v>0</v>
      </c>
      <c r="AM1232" s="74" t="n">
        <f aca="false">IF(K1232&lt;=0,AM1231+1,0)</f>
        <v>5</v>
      </c>
    </row>
    <row r="1233" customFormat="false" ht="15" hidden="false" customHeight="false" outlineLevel="0" collapsed="false">
      <c r="A1233" s="61" t="n">
        <v>1232</v>
      </c>
      <c r="B1233" s="62" t="n">
        <v>44908.46875</v>
      </c>
      <c r="C1233" s="63" t="n">
        <f aca="false">YEAR(B1233)</f>
        <v>2022</v>
      </c>
      <c r="D1233" s="32" t="s">
        <v>277</v>
      </c>
      <c r="E1233" s="64" t="n">
        <v>18553</v>
      </c>
      <c r="F1233" s="65" t="n">
        <v>0.0018</v>
      </c>
      <c r="G1233" s="66" t="n">
        <v>33.3954</v>
      </c>
      <c r="H1233" s="67" t="n">
        <f aca="false">E1233+IF(D1233="Long",1,-1)*G1233</f>
        <v>18586.3954</v>
      </c>
      <c r="I1233" s="68" t="n">
        <f aca="false">Assumptions!$B$58</f>
        <v>5.35750011455817</v>
      </c>
      <c r="J1233" s="68" t="n">
        <f aca="false">INDEX(Yearly!$T$5:$T$22,MATCH(C1233,Yearly!$A$5:$A$22,0))</f>
        <v>0.568938065262814</v>
      </c>
      <c r="K1233" s="68" t="n">
        <f aca="false">G1233-I1233-J1233</f>
        <v>27.468961820179</v>
      </c>
      <c r="L1233" s="69" t="n">
        <f aca="false">(I1233+J1233)/Assumptions!$B$8</f>
        <v>0.000261318896149115</v>
      </c>
      <c r="M1233" s="70" t="n">
        <f aca="false">F1233-L1233</f>
        <v>0.00153868110385088</v>
      </c>
      <c r="N1233" s="71" t="n">
        <f aca="false">G1233*Assumptions!$B$7</f>
        <v>262654.821</v>
      </c>
      <c r="O1233" s="71" t="n">
        <f aca="false">K1233*Assumptions!$B$7</f>
        <v>216043.384715708</v>
      </c>
      <c r="P1233" s="68" t="n">
        <f aca="false">P1232+G1233</f>
        <v>30237.62395</v>
      </c>
      <c r="Q1233" s="68" t="n">
        <f aca="false">MAX(Q1232,P1233)</f>
        <v>31092.56076</v>
      </c>
      <c r="R1233" s="68" t="n">
        <f aca="false">Q1233-P1233</f>
        <v>854.936810000003</v>
      </c>
      <c r="S1233" s="68" t="n">
        <f aca="false">S1232+K1233</f>
        <v>22745.8949181247</v>
      </c>
      <c r="T1233" s="68" t="n">
        <f aca="false">MAX(T1232,S1233)</f>
        <v>23760.8455589799</v>
      </c>
      <c r="U1233" s="68" t="n">
        <f aca="false">T1233-S1233</f>
        <v>1014.95064085517</v>
      </c>
      <c r="V1233" s="70" t="n">
        <f aca="false">V1232+F1233</f>
        <v>3.69570000000001</v>
      </c>
      <c r="W1233" s="70" t="n">
        <f aca="false">MAX(W1232,V1233)</f>
        <v>3.74450000000001</v>
      </c>
      <c r="X1233" s="70" t="n">
        <f aca="false">W1233-V1233</f>
        <v>0.0488000000000004</v>
      </c>
      <c r="Y1233" s="70" t="n">
        <f aca="false">Y1232+M1233</f>
        <v>3.36536155699998</v>
      </c>
      <c r="Z1233" s="70" t="n">
        <f aca="false">MAX(Z1232,Y1233)</f>
        <v>3.421217167196</v>
      </c>
      <c r="AA1233" s="70" t="n">
        <f aca="false">Z1233-Y1233</f>
        <v>0.0558556101960264</v>
      </c>
      <c r="AB1233" s="72" t="n">
        <f aca="false">AB1232*(1+F1233)</f>
        <v>33.1685745259833</v>
      </c>
      <c r="AC1233" s="73" t="n">
        <f aca="false">MAX(AC1232,AB1233)</f>
        <v>34.8776696601938</v>
      </c>
      <c r="AD1233" s="70" t="n">
        <f aca="false">1-AB1233/AC1233</f>
        <v>0.0490025609756017</v>
      </c>
      <c r="AE1233" s="73" t="n">
        <f aca="false">AE1232*(1+M1233)</f>
        <v>23.8581678280864</v>
      </c>
      <c r="AF1233" s="73" t="n">
        <f aca="false">MAX(AF1232,AE1233)</f>
        <v>25.2655187503252</v>
      </c>
      <c r="AG1233" s="70" t="n">
        <f aca="false">1-AE1233/AF1233</f>
        <v>0.0557024352496486</v>
      </c>
      <c r="AH1233" s="74" t="n">
        <f aca="false">IF(R1233&gt;0,AH1232+1,0)</f>
        <v>27</v>
      </c>
      <c r="AI1233" s="74" t="n">
        <f aca="false">IF(U1233&gt;0,AI1232+1,0)</f>
        <v>27</v>
      </c>
      <c r="AJ1233" s="74" t="n">
        <f aca="false">IF(G1233&gt;0,AJ1232+1,0)</f>
        <v>1</v>
      </c>
      <c r="AK1233" s="74" t="n">
        <f aca="false">IF(G1233&lt;=0,AK1232+1,0)</f>
        <v>0</v>
      </c>
      <c r="AL1233" s="74" t="n">
        <f aca="false">IF(K1233&gt;0,AL1232+1,0)</f>
        <v>1</v>
      </c>
      <c r="AM1233" s="74" t="n">
        <f aca="false">IF(K1233&lt;=0,AM1232+1,0)</f>
        <v>0</v>
      </c>
    </row>
    <row r="1234" customFormat="false" ht="15" hidden="false" customHeight="false" outlineLevel="0" collapsed="false">
      <c r="A1234" s="61" t="n">
        <v>1233</v>
      </c>
      <c r="B1234" s="62" t="n">
        <v>44916.3854166667</v>
      </c>
      <c r="C1234" s="63" t="n">
        <f aca="false">YEAR(B1234)</f>
        <v>2022</v>
      </c>
      <c r="D1234" s="32" t="s">
        <v>277</v>
      </c>
      <c r="E1234" s="64" t="n">
        <v>18445.7</v>
      </c>
      <c r="F1234" s="65" t="n">
        <v>-0.0048</v>
      </c>
      <c r="G1234" s="66" t="n">
        <v>-88.53936</v>
      </c>
      <c r="H1234" s="67" t="n">
        <f aca="false">E1234+IF(D1234="Long",1,-1)*G1234</f>
        <v>18357.16064</v>
      </c>
      <c r="I1234" s="68" t="n">
        <f aca="false">Assumptions!$B$58</f>
        <v>5.35750011455817</v>
      </c>
      <c r="J1234" s="68" t="n">
        <f aca="false">INDEX(Yearly!$T$5:$T$22,MATCH(C1234,Yearly!$A$5:$A$22,0))</f>
        <v>0.568938065262814</v>
      </c>
      <c r="K1234" s="68" t="n">
        <f aca="false">G1234-I1234-J1234</f>
        <v>-94.465798179821</v>
      </c>
      <c r="L1234" s="69" t="n">
        <f aca="false">(I1234+J1234)/Assumptions!$B$8</f>
        <v>0.000261318896149115</v>
      </c>
      <c r="M1234" s="70" t="n">
        <f aca="false">F1234-L1234</f>
        <v>-0.00506131889614912</v>
      </c>
      <c r="N1234" s="71" t="n">
        <f aca="false">G1234*Assumptions!$B$7</f>
        <v>-696362.0664</v>
      </c>
      <c r="O1234" s="71" t="n">
        <f aca="false">K1234*Assumptions!$B$7</f>
        <v>-742973.502684292</v>
      </c>
      <c r="P1234" s="68" t="n">
        <f aca="false">P1233+G1234</f>
        <v>30149.08459</v>
      </c>
      <c r="Q1234" s="68" t="n">
        <f aca="false">MAX(Q1233,P1234)</f>
        <v>31092.56076</v>
      </c>
      <c r="R1234" s="68" t="n">
        <f aca="false">Q1234-P1234</f>
        <v>943.476170000002</v>
      </c>
      <c r="S1234" s="68" t="n">
        <f aca="false">S1233+K1234</f>
        <v>22651.4291199449</v>
      </c>
      <c r="T1234" s="68" t="n">
        <f aca="false">MAX(T1233,S1234)</f>
        <v>23760.8455589799</v>
      </c>
      <c r="U1234" s="68" t="n">
        <f aca="false">T1234-S1234</f>
        <v>1109.41643903499</v>
      </c>
      <c r="V1234" s="70" t="n">
        <f aca="false">V1233+F1234</f>
        <v>3.69090000000001</v>
      </c>
      <c r="W1234" s="70" t="n">
        <f aca="false">MAX(W1233,V1234)</f>
        <v>3.74450000000001</v>
      </c>
      <c r="X1234" s="70" t="n">
        <f aca="false">W1234-V1234</f>
        <v>0.0536000000000003</v>
      </c>
      <c r="Y1234" s="70" t="n">
        <f aca="false">Y1233+M1234</f>
        <v>3.36030023810383</v>
      </c>
      <c r="Z1234" s="70" t="n">
        <f aca="false">MAX(Z1233,Y1234)</f>
        <v>3.421217167196</v>
      </c>
      <c r="AA1234" s="70" t="n">
        <f aca="false">Z1234-Y1234</f>
        <v>0.0609169290921754</v>
      </c>
      <c r="AB1234" s="72" t="n">
        <f aca="false">AB1233*(1+F1234)</f>
        <v>33.0093653682586</v>
      </c>
      <c r="AC1234" s="73" t="n">
        <f aca="false">MAX(AC1233,AB1234)</f>
        <v>34.8776696601938</v>
      </c>
      <c r="AD1234" s="70" t="n">
        <f aca="false">1-AB1234/AC1234</f>
        <v>0.0535673486829188</v>
      </c>
      <c r="AE1234" s="73" t="n">
        <f aca="false">AE1233*(1+M1234)</f>
        <v>23.7374140324306</v>
      </c>
      <c r="AF1234" s="73" t="n">
        <f aca="false">MAX(AF1233,AE1234)</f>
        <v>25.2655187503252</v>
      </c>
      <c r="AG1234" s="70" t="n">
        <f aca="false">1-AE1234/AF1234</f>
        <v>0.0604818263577072</v>
      </c>
      <c r="AH1234" s="74" t="n">
        <f aca="false">IF(R1234&gt;0,AH1233+1,0)</f>
        <v>28</v>
      </c>
      <c r="AI1234" s="74" t="n">
        <f aca="false">IF(U1234&gt;0,AI1233+1,0)</f>
        <v>28</v>
      </c>
      <c r="AJ1234" s="74" t="n">
        <f aca="false">IF(G1234&gt;0,AJ1233+1,0)</f>
        <v>0</v>
      </c>
      <c r="AK1234" s="74" t="n">
        <f aca="false">IF(G1234&lt;=0,AK1233+1,0)</f>
        <v>1</v>
      </c>
      <c r="AL1234" s="74" t="n">
        <f aca="false">IF(K1234&gt;0,AL1233+1,0)</f>
        <v>0</v>
      </c>
      <c r="AM1234" s="74" t="n">
        <f aca="false">IF(K1234&lt;=0,AM1233+1,0)</f>
        <v>1</v>
      </c>
    </row>
    <row r="1235" customFormat="false" ht="15" hidden="false" customHeight="false" outlineLevel="0" collapsed="false">
      <c r="A1235" s="61" t="n">
        <v>1234</v>
      </c>
      <c r="B1235" s="62" t="n">
        <v>44916.4659722222</v>
      </c>
      <c r="C1235" s="63" t="n">
        <f aca="false">YEAR(B1235)</f>
        <v>2022</v>
      </c>
      <c r="D1235" s="32" t="s">
        <v>276</v>
      </c>
      <c r="E1235" s="64" t="n">
        <v>18357.7</v>
      </c>
      <c r="F1235" s="65" t="n">
        <v>0.0128</v>
      </c>
      <c r="G1235" s="66" t="n">
        <v>234.97856</v>
      </c>
      <c r="H1235" s="67" t="n">
        <f aca="false">E1235+IF(D1235="Long",1,-1)*G1235</f>
        <v>18122.72144</v>
      </c>
      <c r="I1235" s="68" t="n">
        <f aca="false">Assumptions!$B$58</f>
        <v>5.35750011455817</v>
      </c>
      <c r="J1235" s="68" t="n">
        <f aca="false">INDEX(Yearly!$T$5:$T$22,MATCH(C1235,Yearly!$A$5:$A$22,0))</f>
        <v>0.568938065262814</v>
      </c>
      <c r="K1235" s="68" t="n">
        <f aca="false">G1235-I1235-J1235</f>
        <v>229.052121820179</v>
      </c>
      <c r="L1235" s="69" t="n">
        <f aca="false">(I1235+J1235)/Assumptions!$B$8</f>
        <v>0.000261318896149115</v>
      </c>
      <c r="M1235" s="70" t="n">
        <f aca="false">F1235-L1235</f>
        <v>0.0125386811038509</v>
      </c>
      <c r="N1235" s="71" t="n">
        <f aca="false">G1235*Assumptions!$B$7</f>
        <v>1848106.3744</v>
      </c>
      <c r="O1235" s="71" t="n">
        <f aca="false">K1235*Assumptions!$B$7</f>
        <v>1801494.93811571</v>
      </c>
      <c r="P1235" s="68" t="n">
        <f aca="false">P1234+G1235</f>
        <v>30384.06315</v>
      </c>
      <c r="Q1235" s="68" t="n">
        <f aca="false">MAX(Q1234,P1235)</f>
        <v>31092.56076</v>
      </c>
      <c r="R1235" s="68" t="n">
        <f aca="false">Q1235-P1235</f>
        <v>708.497610000002</v>
      </c>
      <c r="S1235" s="68" t="n">
        <f aca="false">S1234+K1235</f>
        <v>22880.4812417651</v>
      </c>
      <c r="T1235" s="68" t="n">
        <f aca="false">MAX(T1234,S1235)</f>
        <v>23760.8455589799</v>
      </c>
      <c r="U1235" s="68" t="n">
        <f aca="false">T1235-S1235</f>
        <v>880.364317214811</v>
      </c>
      <c r="V1235" s="70" t="n">
        <f aca="false">V1234+F1235</f>
        <v>3.70370000000001</v>
      </c>
      <c r="W1235" s="70" t="n">
        <f aca="false">MAX(W1234,V1235)</f>
        <v>3.74450000000001</v>
      </c>
      <c r="X1235" s="70" t="n">
        <f aca="false">W1235-V1235</f>
        <v>0.0408000000000004</v>
      </c>
      <c r="Y1235" s="70" t="n">
        <f aca="false">Y1234+M1235</f>
        <v>3.37283891920768</v>
      </c>
      <c r="Z1235" s="70" t="n">
        <f aca="false">MAX(Z1234,Y1235)</f>
        <v>3.421217167196</v>
      </c>
      <c r="AA1235" s="70" t="n">
        <f aca="false">Z1235-Y1235</f>
        <v>0.0483782479883246</v>
      </c>
      <c r="AB1235" s="72" t="n">
        <f aca="false">AB1234*(1+F1235)</f>
        <v>33.4318852449723</v>
      </c>
      <c r="AC1235" s="73" t="n">
        <f aca="false">MAX(AC1234,AB1235)</f>
        <v>34.8776696601938</v>
      </c>
      <c r="AD1235" s="70" t="n">
        <f aca="false">1-AB1235/AC1235</f>
        <v>0.0414530107460602</v>
      </c>
      <c r="AE1235" s="73" t="n">
        <f aca="false">AE1234*(1+M1235)</f>
        <v>24.0350498972133</v>
      </c>
      <c r="AF1235" s="73" t="n">
        <f aca="false">MAX(AF1234,AE1235)</f>
        <v>25.2655187503252</v>
      </c>
      <c r="AG1235" s="70" t="n">
        <f aca="false">1-AE1235/AF1235</f>
        <v>0.0487015075871342</v>
      </c>
      <c r="AH1235" s="74" t="n">
        <f aca="false">IF(R1235&gt;0,AH1234+1,0)</f>
        <v>29</v>
      </c>
      <c r="AI1235" s="74" t="n">
        <f aca="false">IF(U1235&gt;0,AI1234+1,0)</f>
        <v>29</v>
      </c>
      <c r="AJ1235" s="74" t="n">
        <f aca="false">IF(G1235&gt;0,AJ1234+1,0)</f>
        <v>1</v>
      </c>
      <c r="AK1235" s="74" t="n">
        <f aca="false">IF(G1235&lt;=0,AK1234+1,0)</f>
        <v>0</v>
      </c>
      <c r="AL1235" s="74" t="n">
        <f aca="false">IF(K1235&gt;0,AL1234+1,0)</f>
        <v>1</v>
      </c>
      <c r="AM1235" s="74" t="n">
        <f aca="false">IF(K1235&lt;=0,AM1234+1,0)</f>
        <v>0</v>
      </c>
    </row>
    <row r="1236" customFormat="false" ht="15" hidden="false" customHeight="false" outlineLevel="0" collapsed="false">
      <c r="A1236" s="61" t="n">
        <v>1235</v>
      </c>
      <c r="B1236" s="62" t="n">
        <v>44922.59375</v>
      </c>
      <c r="C1236" s="63" t="n">
        <f aca="false">YEAR(B1236)</f>
        <v>2022</v>
      </c>
      <c r="D1236" s="32" t="s">
        <v>277</v>
      </c>
      <c r="E1236" s="64" t="n">
        <v>18122.8</v>
      </c>
      <c r="F1236" s="65" t="n">
        <v>-0.0062</v>
      </c>
      <c r="G1236" s="66" t="n">
        <v>-112.36136</v>
      </c>
      <c r="H1236" s="67" t="n">
        <f aca="false">E1236+IF(D1236="Long",1,-1)*G1236</f>
        <v>18010.43864</v>
      </c>
      <c r="I1236" s="68" t="n">
        <f aca="false">Assumptions!$B$58</f>
        <v>5.35750011455817</v>
      </c>
      <c r="J1236" s="68" t="n">
        <f aca="false">INDEX(Yearly!$T$5:$T$22,MATCH(C1236,Yearly!$A$5:$A$22,0))</f>
        <v>0.568938065262814</v>
      </c>
      <c r="K1236" s="68" t="n">
        <f aca="false">G1236-I1236-J1236</f>
        <v>-118.287798179821</v>
      </c>
      <c r="L1236" s="69" t="n">
        <f aca="false">(I1236+J1236)/Assumptions!$B$8</f>
        <v>0.000261318896149115</v>
      </c>
      <c r="M1236" s="70" t="n">
        <f aca="false">F1236-L1236</f>
        <v>-0.00646131889614912</v>
      </c>
      <c r="N1236" s="71" t="n">
        <f aca="false">G1236*Assumptions!$B$7</f>
        <v>-883722.0964</v>
      </c>
      <c r="O1236" s="71" t="n">
        <f aca="false">K1236*Assumptions!$B$7</f>
        <v>-930333.532684292</v>
      </c>
      <c r="P1236" s="68" t="n">
        <f aca="false">P1235+G1236</f>
        <v>30271.70179</v>
      </c>
      <c r="Q1236" s="68" t="n">
        <f aca="false">MAX(Q1235,P1236)</f>
        <v>31092.56076</v>
      </c>
      <c r="R1236" s="68" t="n">
        <f aca="false">Q1236-P1236</f>
        <v>820.858970000001</v>
      </c>
      <c r="S1236" s="68" t="n">
        <f aca="false">S1235+K1236</f>
        <v>22762.1934435852</v>
      </c>
      <c r="T1236" s="68" t="n">
        <f aca="false">MAX(T1235,S1236)</f>
        <v>23760.8455589799</v>
      </c>
      <c r="U1236" s="68" t="n">
        <f aca="false">T1236-S1236</f>
        <v>998.652115394631</v>
      </c>
      <c r="V1236" s="70" t="n">
        <f aca="false">V1235+F1236</f>
        <v>3.69750000000001</v>
      </c>
      <c r="W1236" s="70" t="n">
        <f aca="false">MAX(W1235,V1236)</f>
        <v>3.74450000000001</v>
      </c>
      <c r="X1236" s="70" t="n">
        <f aca="false">W1236-V1236</f>
        <v>0.0470000000000006</v>
      </c>
      <c r="Y1236" s="70" t="n">
        <f aca="false">Y1235+M1236</f>
        <v>3.36637760031153</v>
      </c>
      <c r="Z1236" s="70" t="n">
        <f aca="false">MAX(Z1235,Y1236)</f>
        <v>3.421217167196</v>
      </c>
      <c r="AA1236" s="70" t="n">
        <f aca="false">Z1236-Y1236</f>
        <v>0.0548395668844739</v>
      </c>
      <c r="AB1236" s="72" t="n">
        <f aca="false">AB1235*(1+F1236)</f>
        <v>33.2246075564534</v>
      </c>
      <c r="AC1236" s="73" t="n">
        <f aca="false">MAX(AC1235,AB1236)</f>
        <v>34.8776696601938</v>
      </c>
      <c r="AD1236" s="70" t="n">
        <f aca="false">1-AB1236/AC1236</f>
        <v>0.0473960020794346</v>
      </c>
      <c r="AE1236" s="73" t="n">
        <f aca="false">AE1235*(1+M1236)</f>
        <v>23.8797517751426</v>
      </c>
      <c r="AF1236" s="73" t="n">
        <f aca="false">MAX(AF1235,AE1236)</f>
        <v>25.2655187503252</v>
      </c>
      <c r="AG1236" s="70" t="n">
        <f aca="false">1-AE1236/AF1236</f>
        <v>0.0548481505120395</v>
      </c>
      <c r="AH1236" s="74" t="n">
        <f aca="false">IF(R1236&gt;0,AH1235+1,0)</f>
        <v>30</v>
      </c>
      <c r="AI1236" s="74" t="n">
        <f aca="false">IF(U1236&gt;0,AI1235+1,0)</f>
        <v>30</v>
      </c>
      <c r="AJ1236" s="74" t="n">
        <f aca="false">IF(G1236&gt;0,AJ1235+1,0)</f>
        <v>0</v>
      </c>
      <c r="AK1236" s="74" t="n">
        <f aca="false">IF(G1236&lt;=0,AK1235+1,0)</f>
        <v>1</v>
      </c>
      <c r="AL1236" s="74" t="n">
        <f aca="false">IF(K1236&gt;0,AL1235+1,0)</f>
        <v>0</v>
      </c>
      <c r="AM1236" s="74" t="n">
        <f aca="false">IF(K1236&lt;=0,AM1235+1,0)</f>
        <v>1</v>
      </c>
    </row>
    <row r="1237" customFormat="false" ht="15" hidden="false" customHeight="false" outlineLevel="0" collapsed="false">
      <c r="A1237" s="61" t="n">
        <v>1236</v>
      </c>
      <c r="B1237" s="62" t="n">
        <v>44924.40625</v>
      </c>
      <c r="C1237" s="63" t="n">
        <f aca="false">YEAR(B1237)</f>
        <v>2022</v>
      </c>
      <c r="D1237" s="32" t="s">
        <v>276</v>
      </c>
      <c r="E1237" s="64" t="n">
        <v>18010.45</v>
      </c>
      <c r="F1237" s="65" t="n">
        <v>-0.0041</v>
      </c>
      <c r="G1237" s="66" t="n">
        <v>-73.842845</v>
      </c>
      <c r="H1237" s="67" t="n">
        <f aca="false">E1237+IF(D1237="Long",1,-1)*G1237</f>
        <v>18084.292845</v>
      </c>
      <c r="I1237" s="68" t="n">
        <f aca="false">Assumptions!$B$58</f>
        <v>5.35750011455817</v>
      </c>
      <c r="J1237" s="68" t="n">
        <f aca="false">INDEX(Yearly!$T$5:$T$22,MATCH(C1237,Yearly!$A$5:$A$22,0))</f>
        <v>0.568938065262814</v>
      </c>
      <c r="K1237" s="68" t="n">
        <f aca="false">G1237-I1237-J1237</f>
        <v>-79.769283179821</v>
      </c>
      <c r="L1237" s="69" t="n">
        <f aca="false">(I1237+J1237)/Assumptions!$B$8</f>
        <v>0.000261318896149115</v>
      </c>
      <c r="M1237" s="70" t="n">
        <f aca="false">F1237-L1237</f>
        <v>-0.00436131889614911</v>
      </c>
      <c r="N1237" s="71" t="n">
        <f aca="false">G1237*Assumptions!$B$7</f>
        <v>-580773.975925</v>
      </c>
      <c r="O1237" s="71" t="n">
        <f aca="false">K1237*Assumptions!$B$7</f>
        <v>-627385.412209292</v>
      </c>
      <c r="P1237" s="68" t="n">
        <f aca="false">P1236+G1237</f>
        <v>30197.858945</v>
      </c>
      <c r="Q1237" s="68" t="n">
        <f aca="false">MAX(Q1236,P1237)</f>
        <v>31092.56076</v>
      </c>
      <c r="R1237" s="68" t="n">
        <f aca="false">Q1237-P1237</f>
        <v>894.701815</v>
      </c>
      <c r="S1237" s="68" t="n">
        <f aca="false">S1236+K1237</f>
        <v>22682.4241604054</v>
      </c>
      <c r="T1237" s="68" t="n">
        <f aca="false">MAX(T1236,S1237)</f>
        <v>23760.8455589799</v>
      </c>
      <c r="U1237" s="68" t="n">
        <f aca="false">T1237-S1237</f>
        <v>1078.42139857445</v>
      </c>
      <c r="V1237" s="70" t="n">
        <f aca="false">V1236+F1237</f>
        <v>3.69340000000001</v>
      </c>
      <c r="W1237" s="70" t="n">
        <f aca="false">MAX(W1236,V1237)</f>
        <v>3.74450000000001</v>
      </c>
      <c r="X1237" s="70" t="n">
        <f aca="false">W1237-V1237</f>
        <v>0.0511000000000008</v>
      </c>
      <c r="Y1237" s="70" t="n">
        <f aca="false">Y1236+M1237</f>
        <v>3.36201628141538</v>
      </c>
      <c r="Z1237" s="70" t="n">
        <f aca="false">MAX(Z1236,Y1237)</f>
        <v>3.421217167196</v>
      </c>
      <c r="AA1237" s="70" t="n">
        <f aca="false">Z1237-Y1237</f>
        <v>0.0592008857806232</v>
      </c>
      <c r="AB1237" s="72" t="n">
        <f aca="false">AB1236*(1+F1237)</f>
        <v>33.088386665472</v>
      </c>
      <c r="AC1237" s="73" t="n">
        <f aca="false">MAX(AC1236,AB1237)</f>
        <v>34.8776696601938</v>
      </c>
      <c r="AD1237" s="70" t="n">
        <f aca="false">1-AB1237/AC1237</f>
        <v>0.0513016784709088</v>
      </c>
      <c r="AE1237" s="73" t="n">
        <f aca="false">AE1236*(1+M1237)</f>
        <v>23.7756045624903</v>
      </c>
      <c r="AF1237" s="73" t="n">
        <f aca="false">MAX(AF1236,AE1237)</f>
        <v>25.2655187503252</v>
      </c>
      <c r="AG1237" s="70" t="n">
        <f aca="false">1-AE1237/AF1237</f>
        <v>0.0589702591329416</v>
      </c>
      <c r="AH1237" s="74" t="n">
        <f aca="false">IF(R1237&gt;0,AH1236+1,0)</f>
        <v>31</v>
      </c>
      <c r="AI1237" s="74" t="n">
        <f aca="false">IF(U1237&gt;0,AI1236+1,0)</f>
        <v>31</v>
      </c>
      <c r="AJ1237" s="74" t="n">
        <f aca="false">IF(G1237&gt;0,AJ1236+1,0)</f>
        <v>0</v>
      </c>
      <c r="AK1237" s="74" t="n">
        <f aca="false">IF(G1237&lt;=0,AK1236+1,0)</f>
        <v>2</v>
      </c>
      <c r="AL1237" s="74" t="n">
        <f aca="false">IF(K1237&gt;0,AL1236+1,0)</f>
        <v>0</v>
      </c>
      <c r="AM1237" s="74" t="n">
        <f aca="false">IF(K1237&lt;=0,AM1236+1,0)</f>
        <v>2</v>
      </c>
    </row>
    <row r="1238" customFormat="false" ht="15" hidden="false" customHeight="false" outlineLevel="0" collapsed="false">
      <c r="A1238" s="61" t="n">
        <v>1237</v>
      </c>
      <c r="B1238" s="62" t="n">
        <v>44924.59375</v>
      </c>
      <c r="C1238" s="63" t="n">
        <f aca="false">YEAR(B1238)</f>
        <v>2022</v>
      </c>
      <c r="D1238" s="32" t="s">
        <v>277</v>
      </c>
      <c r="E1238" s="64" t="n">
        <v>18084.55</v>
      </c>
      <c r="F1238" s="65" t="n">
        <v>0.0007</v>
      </c>
      <c r="G1238" s="66" t="n">
        <v>12.659185</v>
      </c>
      <c r="H1238" s="67" t="n">
        <f aca="false">E1238+IF(D1238="Long",1,-1)*G1238</f>
        <v>18097.209185</v>
      </c>
      <c r="I1238" s="68" t="n">
        <f aca="false">Assumptions!$B$58</f>
        <v>5.35750011455817</v>
      </c>
      <c r="J1238" s="68" t="n">
        <f aca="false">INDEX(Yearly!$T$5:$T$22,MATCH(C1238,Yearly!$A$5:$A$22,0))</f>
        <v>0.568938065262814</v>
      </c>
      <c r="K1238" s="68" t="n">
        <f aca="false">G1238-I1238-J1238</f>
        <v>6.73274682017902</v>
      </c>
      <c r="L1238" s="69" t="n">
        <f aca="false">(I1238+J1238)/Assumptions!$B$8</f>
        <v>0.000261318896149115</v>
      </c>
      <c r="M1238" s="70" t="n">
        <f aca="false">F1238-L1238</f>
        <v>0.000438681103850885</v>
      </c>
      <c r="N1238" s="71" t="n">
        <f aca="false">G1238*Assumptions!$B$7</f>
        <v>99564.490025</v>
      </c>
      <c r="O1238" s="71" t="n">
        <f aca="false">K1238*Assumptions!$B$7</f>
        <v>52953.053740708</v>
      </c>
      <c r="P1238" s="68" t="n">
        <f aca="false">P1237+G1238</f>
        <v>30210.51813</v>
      </c>
      <c r="Q1238" s="68" t="n">
        <f aca="false">MAX(Q1237,P1238)</f>
        <v>31092.56076</v>
      </c>
      <c r="R1238" s="68" t="n">
        <f aca="false">Q1238-P1238</f>
        <v>882.04263</v>
      </c>
      <c r="S1238" s="68" t="n">
        <f aca="false">S1237+K1238</f>
        <v>22689.1569072256</v>
      </c>
      <c r="T1238" s="68" t="n">
        <f aca="false">MAX(T1237,S1238)</f>
        <v>23760.8455589799</v>
      </c>
      <c r="U1238" s="68" t="n">
        <f aca="false">T1238-S1238</f>
        <v>1071.68865175427</v>
      </c>
      <c r="V1238" s="70" t="n">
        <f aca="false">V1237+F1238</f>
        <v>3.69410000000001</v>
      </c>
      <c r="W1238" s="70" t="n">
        <f aca="false">MAX(W1237,V1238)</f>
        <v>3.74450000000001</v>
      </c>
      <c r="X1238" s="70" t="n">
        <f aca="false">W1238-V1238</f>
        <v>0.0504000000000007</v>
      </c>
      <c r="Y1238" s="70" t="n">
        <f aca="false">Y1237+M1238</f>
        <v>3.36245496251923</v>
      </c>
      <c r="Z1238" s="70" t="n">
        <f aca="false">MAX(Z1237,Y1238)</f>
        <v>3.421217167196</v>
      </c>
      <c r="AA1238" s="70" t="n">
        <f aca="false">Z1238-Y1238</f>
        <v>0.0587622046767722</v>
      </c>
      <c r="AB1238" s="72" t="n">
        <f aca="false">AB1237*(1+F1238)</f>
        <v>33.1115485361378</v>
      </c>
      <c r="AC1238" s="73" t="n">
        <f aca="false">MAX(AC1237,AB1238)</f>
        <v>34.8776696601938</v>
      </c>
      <c r="AD1238" s="70" t="n">
        <f aca="false">1-AB1238/AC1238</f>
        <v>0.0506375896458385</v>
      </c>
      <c r="AE1238" s="73" t="n">
        <f aca="false">AE1237*(1+M1238)</f>
        <v>23.7860344709445</v>
      </c>
      <c r="AF1238" s="73" t="n">
        <f aca="false">MAX(AF1237,AE1238)</f>
        <v>25.2655187503252</v>
      </c>
      <c r="AG1238" s="70" t="n">
        <f aca="false">1-AE1238/AF1238</f>
        <v>0.0585574471674617</v>
      </c>
      <c r="AH1238" s="74" t="n">
        <f aca="false">IF(R1238&gt;0,AH1237+1,0)</f>
        <v>32</v>
      </c>
      <c r="AI1238" s="74" t="n">
        <f aca="false">IF(U1238&gt;0,AI1237+1,0)</f>
        <v>32</v>
      </c>
      <c r="AJ1238" s="74" t="n">
        <f aca="false">IF(G1238&gt;0,AJ1237+1,0)</f>
        <v>1</v>
      </c>
      <c r="AK1238" s="74" t="n">
        <f aca="false">IF(G1238&lt;=0,AK1237+1,0)</f>
        <v>0</v>
      </c>
      <c r="AL1238" s="74" t="n">
        <f aca="false">IF(K1238&gt;0,AL1237+1,0)</f>
        <v>1</v>
      </c>
      <c r="AM1238" s="74" t="n">
        <f aca="false">IF(K1238&lt;=0,AM1237+1,0)</f>
        <v>0</v>
      </c>
    </row>
    <row r="1239" customFormat="false" ht="15" hidden="false" customHeight="false" outlineLevel="0" collapsed="false">
      <c r="A1239" s="61" t="n">
        <v>1238</v>
      </c>
      <c r="B1239" s="62" t="n">
        <v>44925.6354166667</v>
      </c>
      <c r="C1239" s="63" t="n">
        <f aca="false">YEAR(B1239)</f>
        <v>2022</v>
      </c>
      <c r="D1239" s="32" t="s">
        <v>276</v>
      </c>
      <c r="E1239" s="64" t="n">
        <v>18097.95</v>
      </c>
      <c r="F1239" s="65" t="n">
        <v>-0.0049</v>
      </c>
      <c r="G1239" s="66" t="n">
        <v>-88.679955</v>
      </c>
      <c r="H1239" s="67" t="n">
        <f aca="false">E1239+IF(D1239="Long",1,-1)*G1239</f>
        <v>18186.629955</v>
      </c>
      <c r="I1239" s="68" t="n">
        <f aca="false">Assumptions!$B$58</f>
        <v>5.35750011455817</v>
      </c>
      <c r="J1239" s="68" t="n">
        <f aca="false">INDEX(Yearly!$T$5:$T$22,MATCH(C1239,Yearly!$A$5:$A$22,0))</f>
        <v>0.568938065262814</v>
      </c>
      <c r="K1239" s="68" t="n">
        <f aca="false">G1239-I1239-J1239</f>
        <v>-94.606393179821</v>
      </c>
      <c r="L1239" s="69" t="n">
        <f aca="false">(I1239+J1239)/Assumptions!$B$8</f>
        <v>0.000261318896149115</v>
      </c>
      <c r="M1239" s="70" t="n">
        <f aca="false">F1239-L1239</f>
        <v>-0.00516131889614912</v>
      </c>
      <c r="N1239" s="71" t="n">
        <f aca="false">G1239*Assumptions!$B$7</f>
        <v>-697467.846075</v>
      </c>
      <c r="O1239" s="71" t="n">
        <f aca="false">K1239*Assumptions!$B$7</f>
        <v>-744079.282359292</v>
      </c>
      <c r="P1239" s="68" t="n">
        <f aca="false">P1238+G1239</f>
        <v>30121.838175</v>
      </c>
      <c r="Q1239" s="68" t="n">
        <f aca="false">MAX(Q1238,P1239)</f>
        <v>31092.56076</v>
      </c>
      <c r="R1239" s="68" t="n">
        <f aca="false">Q1239-P1239</f>
        <v>970.722585</v>
      </c>
      <c r="S1239" s="68" t="n">
        <f aca="false">S1238+K1239</f>
        <v>22594.5505140458</v>
      </c>
      <c r="T1239" s="68" t="n">
        <f aca="false">MAX(T1238,S1239)</f>
        <v>23760.8455589799</v>
      </c>
      <c r="U1239" s="68" t="n">
        <f aca="false">T1239-S1239</f>
        <v>1166.29504493409</v>
      </c>
      <c r="V1239" s="70" t="n">
        <f aca="false">V1238+F1239</f>
        <v>3.68920000000001</v>
      </c>
      <c r="W1239" s="70" t="n">
        <f aca="false">MAX(W1238,V1239)</f>
        <v>3.74450000000001</v>
      </c>
      <c r="X1239" s="70" t="n">
        <f aca="false">W1239-V1239</f>
        <v>0.0553000000000008</v>
      </c>
      <c r="Y1239" s="70" t="n">
        <f aca="false">Y1238+M1239</f>
        <v>3.35729364362308</v>
      </c>
      <c r="Z1239" s="70" t="n">
        <f aca="false">MAX(Z1238,Y1239)</f>
        <v>3.421217167196</v>
      </c>
      <c r="AA1239" s="70" t="n">
        <f aca="false">Z1239-Y1239</f>
        <v>0.0639235235729214</v>
      </c>
      <c r="AB1239" s="72" t="n">
        <f aca="false">AB1238*(1+F1239)</f>
        <v>32.9493019483107</v>
      </c>
      <c r="AC1239" s="73" t="n">
        <f aca="false">MAX(AC1238,AB1239)</f>
        <v>34.8776696601938</v>
      </c>
      <c r="AD1239" s="70" t="n">
        <f aca="false">1-AB1239/AC1239</f>
        <v>0.055289465456574</v>
      </c>
      <c r="AE1239" s="73" t="n">
        <f aca="false">AE1238*(1+M1239)</f>
        <v>23.6632671617651</v>
      </c>
      <c r="AF1239" s="73" t="n">
        <f aca="false">MAX(AF1238,AE1239)</f>
        <v>25.2655187503252</v>
      </c>
      <c r="AG1239" s="70" t="n">
        <f aca="false">1-AE1239/AF1239</f>
        <v>0.0634165324050352</v>
      </c>
      <c r="AH1239" s="74" t="n">
        <f aca="false">IF(R1239&gt;0,AH1238+1,0)</f>
        <v>33</v>
      </c>
      <c r="AI1239" s="74" t="n">
        <f aca="false">IF(U1239&gt;0,AI1238+1,0)</f>
        <v>33</v>
      </c>
      <c r="AJ1239" s="74" t="n">
        <f aca="false">IF(G1239&gt;0,AJ1238+1,0)</f>
        <v>0</v>
      </c>
      <c r="AK1239" s="74" t="n">
        <f aca="false">IF(G1239&lt;=0,AK1238+1,0)</f>
        <v>1</v>
      </c>
      <c r="AL1239" s="74" t="n">
        <f aca="false">IF(K1239&gt;0,AL1238+1,0)</f>
        <v>0</v>
      </c>
      <c r="AM1239" s="74" t="n">
        <f aca="false">IF(K1239&lt;=0,AM1238+1,0)</f>
        <v>1</v>
      </c>
    </row>
    <row r="1240" customFormat="false" ht="15" hidden="false" customHeight="false" outlineLevel="0" collapsed="false">
      <c r="A1240" s="61" t="n">
        <v>1239</v>
      </c>
      <c r="B1240" s="62" t="n">
        <v>44928.4465277778</v>
      </c>
      <c r="C1240" s="63" t="n">
        <f aca="false">YEAR(B1240)</f>
        <v>2023</v>
      </c>
      <c r="D1240" s="32" t="s">
        <v>277</v>
      </c>
      <c r="E1240" s="64" t="n">
        <v>18186.6</v>
      </c>
      <c r="F1240" s="65" t="n">
        <v>-0.0031</v>
      </c>
      <c r="G1240" s="66" t="n">
        <v>-56.37846</v>
      </c>
      <c r="H1240" s="67" t="n">
        <f aca="false">E1240+IF(D1240="Long",1,-1)*G1240</f>
        <v>18130.22154</v>
      </c>
      <c r="I1240" s="68" t="n">
        <f aca="false">Assumptions!$B$58</f>
        <v>5.35750011455817</v>
      </c>
      <c r="J1240" s="68" t="n">
        <f aca="false">INDEX(Yearly!$T$5:$T$22,MATCH(C1240,Yearly!$A$5:$A$22,0))</f>
        <v>0.624174770628136</v>
      </c>
      <c r="K1240" s="68" t="n">
        <f aca="false">G1240-I1240-J1240</f>
        <v>-62.3601348851863</v>
      </c>
      <c r="L1240" s="69" t="n">
        <f aca="false">(I1240+J1240)/Assumptions!$B$8</f>
        <v>0.000263754489744292</v>
      </c>
      <c r="M1240" s="70" t="n">
        <f aca="false">F1240-L1240</f>
        <v>-0.00336375448974429</v>
      </c>
      <c r="N1240" s="71" t="n">
        <f aca="false">G1240*Assumptions!$B$7</f>
        <v>-443416.5879</v>
      </c>
      <c r="O1240" s="71" t="n">
        <f aca="false">K1240*Assumptions!$B$7</f>
        <v>-490462.46087199</v>
      </c>
      <c r="P1240" s="68" t="n">
        <f aca="false">P1239+G1240</f>
        <v>30065.459715</v>
      </c>
      <c r="Q1240" s="68" t="n">
        <f aca="false">MAX(Q1239,P1240)</f>
        <v>31092.56076</v>
      </c>
      <c r="R1240" s="68" t="n">
        <f aca="false">Q1240-P1240</f>
        <v>1027.101045</v>
      </c>
      <c r="S1240" s="68" t="n">
        <f aca="false">S1239+K1240</f>
        <v>22532.1903791606</v>
      </c>
      <c r="T1240" s="68" t="n">
        <f aca="false">MAX(T1239,S1240)</f>
        <v>23760.8455589799</v>
      </c>
      <c r="U1240" s="68" t="n">
        <f aca="false">T1240-S1240</f>
        <v>1228.65517981928</v>
      </c>
      <c r="V1240" s="70" t="n">
        <f aca="false">V1239+F1240</f>
        <v>3.68610000000001</v>
      </c>
      <c r="W1240" s="70" t="n">
        <f aca="false">MAX(W1239,V1240)</f>
        <v>3.74450000000001</v>
      </c>
      <c r="X1240" s="70" t="n">
        <f aca="false">W1240-V1240</f>
        <v>0.0584000000000007</v>
      </c>
      <c r="Y1240" s="70" t="n">
        <f aca="false">Y1239+M1240</f>
        <v>3.35392988913334</v>
      </c>
      <c r="Z1240" s="70" t="n">
        <f aca="false">MAX(Z1239,Y1240)</f>
        <v>3.421217167196</v>
      </c>
      <c r="AA1240" s="70" t="n">
        <f aca="false">Z1240-Y1240</f>
        <v>0.0672872780626657</v>
      </c>
      <c r="AB1240" s="72" t="n">
        <f aca="false">AB1239*(1+F1240)</f>
        <v>32.847159112271</v>
      </c>
      <c r="AC1240" s="73" t="n">
        <f aca="false">MAX(AC1239,AB1240)</f>
        <v>34.8776696601938</v>
      </c>
      <c r="AD1240" s="70" t="n">
        <f aca="false">1-AB1240/AC1240</f>
        <v>0.0582180681136585</v>
      </c>
      <c r="AE1240" s="73" t="n">
        <f aca="false">AE1239*(1+M1240)</f>
        <v>23.5836697406077</v>
      </c>
      <c r="AF1240" s="73" t="n">
        <f aca="false">MAX(AF1239,AE1240)</f>
        <v>25.2655187503252</v>
      </c>
      <c r="AG1240" s="70" t="n">
        <f aca="false">1-AE1240/AF1240</f>
        <v>0.066566969249178</v>
      </c>
      <c r="AH1240" s="74" t="n">
        <f aca="false">IF(R1240&gt;0,AH1239+1,0)</f>
        <v>34</v>
      </c>
      <c r="AI1240" s="74" t="n">
        <f aca="false">IF(U1240&gt;0,AI1239+1,0)</f>
        <v>34</v>
      </c>
      <c r="AJ1240" s="74" t="n">
        <f aca="false">IF(G1240&gt;0,AJ1239+1,0)</f>
        <v>0</v>
      </c>
      <c r="AK1240" s="74" t="n">
        <f aca="false">IF(G1240&lt;=0,AK1239+1,0)</f>
        <v>2</v>
      </c>
      <c r="AL1240" s="74" t="n">
        <f aca="false">IF(K1240&gt;0,AL1239+1,0)</f>
        <v>0</v>
      </c>
      <c r="AM1240" s="74" t="n">
        <f aca="false">IF(K1240&lt;=0,AM1239+1,0)</f>
        <v>2</v>
      </c>
    </row>
    <row r="1241" customFormat="false" ht="15" hidden="false" customHeight="false" outlineLevel="0" collapsed="false">
      <c r="A1241" s="61" t="n">
        <v>1240</v>
      </c>
      <c r="B1241" s="62" t="n">
        <v>44930.4270833333</v>
      </c>
      <c r="C1241" s="63" t="n">
        <f aca="false">YEAR(B1241)</f>
        <v>2023</v>
      </c>
      <c r="D1241" s="32" t="s">
        <v>276</v>
      </c>
      <c r="E1241" s="64" t="n">
        <v>18129.65</v>
      </c>
      <c r="F1241" s="65" t="n">
        <v>0.0057</v>
      </c>
      <c r="G1241" s="66" t="n">
        <v>103.339005</v>
      </c>
      <c r="H1241" s="67" t="n">
        <f aca="false">E1241+IF(D1241="Long",1,-1)*G1241</f>
        <v>18026.310995</v>
      </c>
      <c r="I1241" s="68" t="n">
        <f aca="false">Assumptions!$B$58</f>
        <v>5.35750011455817</v>
      </c>
      <c r="J1241" s="68" t="n">
        <f aca="false">INDEX(Yearly!$T$5:$T$22,MATCH(C1241,Yearly!$A$5:$A$22,0))</f>
        <v>0.624174770628136</v>
      </c>
      <c r="K1241" s="68" t="n">
        <f aca="false">G1241-I1241-J1241</f>
        <v>97.3573301148137</v>
      </c>
      <c r="L1241" s="69" t="n">
        <f aca="false">(I1241+J1241)/Assumptions!$B$8</f>
        <v>0.000263754489744292</v>
      </c>
      <c r="M1241" s="70" t="n">
        <f aca="false">F1241-L1241</f>
        <v>0.00543624551025571</v>
      </c>
      <c r="N1241" s="71" t="n">
        <f aca="false">G1241*Assumptions!$B$7</f>
        <v>812761.274325</v>
      </c>
      <c r="O1241" s="71" t="n">
        <f aca="false">K1241*Assumptions!$B$7</f>
        <v>765715.40135301</v>
      </c>
      <c r="P1241" s="68" t="n">
        <f aca="false">P1240+G1241</f>
        <v>30168.79872</v>
      </c>
      <c r="Q1241" s="68" t="n">
        <f aca="false">MAX(Q1240,P1241)</f>
        <v>31092.56076</v>
      </c>
      <c r="R1241" s="68" t="n">
        <f aca="false">Q1241-P1241</f>
        <v>923.762039999998</v>
      </c>
      <c r="S1241" s="68" t="n">
        <f aca="false">S1240+K1241</f>
        <v>22629.5477092754</v>
      </c>
      <c r="T1241" s="68" t="n">
        <f aca="false">MAX(T1240,S1241)</f>
        <v>23760.8455589799</v>
      </c>
      <c r="U1241" s="68" t="n">
        <f aca="false">T1241-S1241</f>
        <v>1131.29784970446</v>
      </c>
      <c r="V1241" s="70" t="n">
        <f aca="false">V1240+F1241</f>
        <v>3.69180000000001</v>
      </c>
      <c r="W1241" s="70" t="n">
        <f aca="false">MAX(W1240,V1241)</f>
        <v>3.74450000000001</v>
      </c>
      <c r="X1241" s="70" t="n">
        <f aca="false">W1241-V1241</f>
        <v>0.0527000000000006</v>
      </c>
      <c r="Y1241" s="70" t="n">
        <f aca="false">Y1240+M1241</f>
        <v>3.35936613464359</v>
      </c>
      <c r="Z1241" s="70" t="n">
        <f aca="false">MAX(Z1240,Y1241)</f>
        <v>3.421217167196</v>
      </c>
      <c r="AA1241" s="70" t="n">
        <f aca="false">Z1241-Y1241</f>
        <v>0.06185103255241</v>
      </c>
      <c r="AB1241" s="72" t="n">
        <f aca="false">AB1240*(1+F1241)</f>
        <v>33.0343879192109</v>
      </c>
      <c r="AC1241" s="73" t="n">
        <f aca="false">MAX(AC1240,AB1241)</f>
        <v>34.8776696601938</v>
      </c>
      <c r="AD1241" s="70" t="n">
        <f aca="false">1-AB1241/AC1241</f>
        <v>0.0528499111019062</v>
      </c>
      <c r="AE1241" s="73" t="n">
        <f aca="false">AE1240*(1+M1241)</f>
        <v>23.7118763593505</v>
      </c>
      <c r="AF1241" s="73" t="n">
        <f aca="false">MAX(AF1240,AE1241)</f>
        <v>25.2655187503252</v>
      </c>
      <c r="AG1241" s="70" t="n">
        <f aca="false">1-AE1241/AF1241</f>
        <v>0.0614925981266345</v>
      </c>
      <c r="AH1241" s="74" t="n">
        <f aca="false">IF(R1241&gt;0,AH1240+1,0)</f>
        <v>35</v>
      </c>
      <c r="AI1241" s="74" t="n">
        <f aca="false">IF(U1241&gt;0,AI1240+1,0)</f>
        <v>35</v>
      </c>
      <c r="AJ1241" s="74" t="n">
        <f aca="false">IF(G1241&gt;0,AJ1240+1,0)</f>
        <v>1</v>
      </c>
      <c r="AK1241" s="74" t="n">
        <f aca="false">IF(G1241&lt;=0,AK1240+1,0)</f>
        <v>0</v>
      </c>
      <c r="AL1241" s="74" t="n">
        <f aca="false">IF(K1241&gt;0,AL1240+1,0)</f>
        <v>1</v>
      </c>
      <c r="AM1241" s="74" t="n">
        <f aca="false">IF(K1241&lt;=0,AM1240+1,0)</f>
        <v>0</v>
      </c>
    </row>
    <row r="1242" customFormat="false" ht="15" hidden="false" customHeight="false" outlineLevel="0" collapsed="false">
      <c r="A1242" s="61" t="n">
        <v>1241</v>
      </c>
      <c r="B1242" s="62" t="n">
        <v>44935.40625</v>
      </c>
      <c r="C1242" s="63" t="n">
        <f aca="false">YEAR(B1242)</f>
        <v>2023</v>
      </c>
      <c r="D1242" s="32" t="s">
        <v>277</v>
      </c>
      <c r="E1242" s="64" t="n">
        <v>18026.85</v>
      </c>
      <c r="F1242" s="65" t="n">
        <v>0</v>
      </c>
      <c r="G1242" s="66" t="n">
        <v>0</v>
      </c>
      <c r="H1242" s="67" t="n">
        <f aca="false">E1242+IF(D1242="Long",1,-1)*G1242</f>
        <v>18026.85</v>
      </c>
      <c r="I1242" s="68" t="n">
        <f aca="false">Assumptions!$B$58</f>
        <v>5.35750011455817</v>
      </c>
      <c r="J1242" s="68" t="n">
        <f aca="false">INDEX(Yearly!$T$5:$T$22,MATCH(C1242,Yearly!$A$5:$A$22,0))</f>
        <v>0.624174770628136</v>
      </c>
      <c r="K1242" s="68" t="n">
        <f aca="false">G1242-I1242-J1242</f>
        <v>-5.98167488518631</v>
      </c>
      <c r="L1242" s="69" t="n">
        <f aca="false">(I1242+J1242)/Assumptions!$B$8</f>
        <v>0.000263754489744292</v>
      </c>
      <c r="M1242" s="70" t="n">
        <f aca="false">F1242-L1242</f>
        <v>-0.000263754489744292</v>
      </c>
      <c r="N1242" s="71" t="n">
        <f aca="false">G1242*Assumptions!$B$7</f>
        <v>0</v>
      </c>
      <c r="O1242" s="71" t="n">
        <f aca="false">K1242*Assumptions!$B$7</f>
        <v>-47045.8729719903</v>
      </c>
      <c r="P1242" s="68" t="n">
        <f aca="false">P1241+G1242</f>
        <v>30168.79872</v>
      </c>
      <c r="Q1242" s="68" t="n">
        <f aca="false">MAX(Q1241,P1242)</f>
        <v>31092.56076</v>
      </c>
      <c r="R1242" s="68" t="n">
        <f aca="false">Q1242-P1242</f>
        <v>923.762039999998</v>
      </c>
      <c r="S1242" s="68" t="n">
        <f aca="false">S1241+K1242</f>
        <v>22623.5660343902</v>
      </c>
      <c r="T1242" s="68" t="n">
        <f aca="false">MAX(T1241,S1242)</f>
        <v>23760.8455589799</v>
      </c>
      <c r="U1242" s="68" t="n">
        <f aca="false">T1242-S1242</f>
        <v>1137.27952458965</v>
      </c>
      <c r="V1242" s="70" t="n">
        <f aca="false">V1241+F1242</f>
        <v>3.69180000000001</v>
      </c>
      <c r="W1242" s="70" t="n">
        <f aca="false">MAX(W1241,V1242)</f>
        <v>3.74450000000001</v>
      </c>
      <c r="X1242" s="70" t="n">
        <f aca="false">W1242-V1242</f>
        <v>0.0527000000000006</v>
      </c>
      <c r="Y1242" s="70" t="n">
        <f aca="false">Y1241+M1242</f>
        <v>3.35910238015385</v>
      </c>
      <c r="Z1242" s="70" t="n">
        <f aca="false">MAX(Z1241,Y1242)</f>
        <v>3.421217167196</v>
      </c>
      <c r="AA1242" s="70" t="n">
        <f aca="false">Z1242-Y1242</f>
        <v>0.0621147870421543</v>
      </c>
      <c r="AB1242" s="72" t="n">
        <f aca="false">AB1241*(1+F1242)</f>
        <v>33.0343879192109</v>
      </c>
      <c r="AC1242" s="73" t="n">
        <f aca="false">MAX(AC1241,AB1242)</f>
        <v>34.8776696601938</v>
      </c>
      <c r="AD1242" s="70" t="n">
        <f aca="false">1-AB1242/AC1242</f>
        <v>0.0528499111019062</v>
      </c>
      <c r="AE1242" s="73" t="n">
        <f aca="false">AE1241*(1+M1242)</f>
        <v>23.7056222455004</v>
      </c>
      <c r="AF1242" s="73" t="n">
        <f aca="false">MAX(AF1241,AE1242)</f>
        <v>25.2655187503252</v>
      </c>
      <c r="AG1242" s="70" t="n">
        <f aca="false">1-AE1242/AF1242</f>
        <v>0.0617401336675369</v>
      </c>
      <c r="AH1242" s="74" t="n">
        <f aca="false">IF(R1242&gt;0,AH1241+1,0)</f>
        <v>36</v>
      </c>
      <c r="AI1242" s="74" t="n">
        <f aca="false">IF(U1242&gt;0,AI1241+1,0)</f>
        <v>36</v>
      </c>
      <c r="AJ1242" s="74" t="n">
        <f aca="false">IF(G1242&gt;0,AJ1241+1,0)</f>
        <v>0</v>
      </c>
      <c r="AK1242" s="74" t="n">
        <f aca="false">IF(G1242&lt;=0,AK1241+1,0)</f>
        <v>1</v>
      </c>
      <c r="AL1242" s="74" t="n">
        <f aca="false">IF(K1242&gt;0,AL1241+1,0)</f>
        <v>0</v>
      </c>
      <c r="AM1242" s="74" t="n">
        <f aca="false">IF(K1242&lt;=0,AM1241+1,0)</f>
        <v>1</v>
      </c>
    </row>
    <row r="1243" customFormat="false" ht="15" hidden="false" customHeight="false" outlineLevel="0" collapsed="false">
      <c r="A1243" s="61" t="n">
        <v>1242</v>
      </c>
      <c r="B1243" s="62" t="n">
        <v>44935.5729166667</v>
      </c>
      <c r="C1243" s="63" t="n">
        <f aca="false">YEAR(B1243)</f>
        <v>2023</v>
      </c>
      <c r="D1243" s="32" t="s">
        <v>276</v>
      </c>
      <c r="E1243" s="64" t="n">
        <v>18026.35</v>
      </c>
      <c r="F1243" s="65" t="n">
        <v>-0.0044</v>
      </c>
      <c r="G1243" s="66" t="n">
        <v>-79.31594</v>
      </c>
      <c r="H1243" s="67" t="n">
        <f aca="false">E1243+IF(D1243="Long",1,-1)*G1243</f>
        <v>18105.66594</v>
      </c>
      <c r="I1243" s="68" t="n">
        <f aca="false">Assumptions!$B$58</f>
        <v>5.35750011455817</v>
      </c>
      <c r="J1243" s="68" t="n">
        <f aca="false">INDEX(Yearly!$T$5:$T$22,MATCH(C1243,Yearly!$A$5:$A$22,0))</f>
        <v>0.624174770628136</v>
      </c>
      <c r="K1243" s="68" t="n">
        <f aca="false">G1243-I1243-J1243</f>
        <v>-85.2976148851863</v>
      </c>
      <c r="L1243" s="69" t="n">
        <f aca="false">(I1243+J1243)/Assumptions!$B$8</f>
        <v>0.000263754489744292</v>
      </c>
      <c r="M1243" s="70" t="n">
        <f aca="false">F1243-L1243</f>
        <v>-0.00466375448974429</v>
      </c>
      <c r="N1243" s="71" t="n">
        <f aca="false">G1243*Assumptions!$B$7</f>
        <v>-623819.8681</v>
      </c>
      <c r="O1243" s="71" t="n">
        <f aca="false">K1243*Assumptions!$B$7</f>
        <v>-670865.74107199</v>
      </c>
      <c r="P1243" s="68" t="n">
        <f aca="false">P1242+G1243</f>
        <v>30089.48278</v>
      </c>
      <c r="Q1243" s="68" t="n">
        <f aca="false">MAX(Q1242,P1243)</f>
        <v>31092.56076</v>
      </c>
      <c r="R1243" s="68" t="n">
        <f aca="false">Q1243-P1243</f>
        <v>1003.07798</v>
      </c>
      <c r="S1243" s="68" t="n">
        <f aca="false">S1242+K1243</f>
        <v>22538.268419505</v>
      </c>
      <c r="T1243" s="68" t="n">
        <f aca="false">MAX(T1242,S1243)</f>
        <v>23760.8455589799</v>
      </c>
      <c r="U1243" s="68" t="n">
        <f aca="false">T1243-S1243</f>
        <v>1222.57713947484</v>
      </c>
      <c r="V1243" s="70" t="n">
        <f aca="false">V1242+F1243</f>
        <v>3.68740000000001</v>
      </c>
      <c r="W1243" s="70" t="n">
        <f aca="false">MAX(W1242,V1243)</f>
        <v>3.74450000000001</v>
      </c>
      <c r="X1243" s="70" t="n">
        <f aca="false">W1243-V1243</f>
        <v>0.0571000000000006</v>
      </c>
      <c r="Y1243" s="70" t="n">
        <f aca="false">Y1242+M1243</f>
        <v>3.35443862566411</v>
      </c>
      <c r="Z1243" s="70" t="n">
        <f aca="false">MAX(Z1242,Y1243)</f>
        <v>3.421217167196</v>
      </c>
      <c r="AA1243" s="70" t="n">
        <f aca="false">Z1243-Y1243</f>
        <v>0.0667785415318987</v>
      </c>
      <c r="AB1243" s="72" t="n">
        <f aca="false">AB1242*(1+F1243)</f>
        <v>32.8890366123664</v>
      </c>
      <c r="AC1243" s="73" t="n">
        <f aca="false">MAX(AC1242,AB1243)</f>
        <v>34.8776696601938</v>
      </c>
      <c r="AD1243" s="70" t="n">
        <f aca="false">1-AB1243/AC1243</f>
        <v>0.0570173714930577</v>
      </c>
      <c r="AE1243" s="73" t="n">
        <f aca="false">AE1242*(1+M1243)</f>
        <v>23.5950650433208</v>
      </c>
      <c r="AF1243" s="73" t="n">
        <f aca="false">MAX(AF1242,AE1243)</f>
        <v>25.2655187503252</v>
      </c>
      <c r="AG1243" s="70" t="n">
        <f aca="false">1-AE1243/AF1243</f>
        <v>0.0661159473316918</v>
      </c>
      <c r="AH1243" s="74" t="n">
        <f aca="false">IF(R1243&gt;0,AH1242+1,0)</f>
        <v>37</v>
      </c>
      <c r="AI1243" s="74" t="n">
        <f aca="false">IF(U1243&gt;0,AI1242+1,0)</f>
        <v>37</v>
      </c>
      <c r="AJ1243" s="74" t="n">
        <f aca="false">IF(G1243&gt;0,AJ1242+1,0)</f>
        <v>0</v>
      </c>
      <c r="AK1243" s="74" t="n">
        <f aca="false">IF(G1243&lt;=0,AK1242+1,0)</f>
        <v>2</v>
      </c>
      <c r="AL1243" s="74" t="n">
        <f aca="false">IF(K1243&gt;0,AL1242+1,0)</f>
        <v>0</v>
      </c>
      <c r="AM1243" s="74" t="n">
        <f aca="false">IF(K1243&lt;=0,AM1242+1,0)</f>
        <v>2</v>
      </c>
    </row>
    <row r="1244" customFormat="false" ht="15" hidden="false" customHeight="false" outlineLevel="0" collapsed="false">
      <c r="A1244" s="61" t="n">
        <v>1243</v>
      </c>
      <c r="B1244" s="62" t="n">
        <v>44935.6347222222</v>
      </c>
      <c r="C1244" s="63" t="n">
        <f aca="false">YEAR(B1244)</f>
        <v>2023</v>
      </c>
      <c r="D1244" s="32" t="s">
        <v>277</v>
      </c>
      <c r="E1244" s="64" t="n">
        <v>18105.45</v>
      </c>
      <c r="F1244" s="65" t="n">
        <v>-0.0048</v>
      </c>
      <c r="G1244" s="66" t="n">
        <v>-86.90616</v>
      </c>
      <c r="H1244" s="67" t="n">
        <f aca="false">E1244+IF(D1244="Long",1,-1)*G1244</f>
        <v>18018.54384</v>
      </c>
      <c r="I1244" s="68" t="n">
        <f aca="false">Assumptions!$B$58</f>
        <v>5.35750011455817</v>
      </c>
      <c r="J1244" s="68" t="n">
        <f aca="false">INDEX(Yearly!$T$5:$T$22,MATCH(C1244,Yearly!$A$5:$A$22,0))</f>
        <v>0.624174770628136</v>
      </c>
      <c r="K1244" s="68" t="n">
        <f aca="false">G1244-I1244-J1244</f>
        <v>-92.8878348851863</v>
      </c>
      <c r="L1244" s="69" t="n">
        <f aca="false">(I1244+J1244)/Assumptions!$B$8</f>
        <v>0.000263754489744292</v>
      </c>
      <c r="M1244" s="70" t="n">
        <f aca="false">F1244-L1244</f>
        <v>-0.00506375448974429</v>
      </c>
      <c r="N1244" s="71" t="n">
        <f aca="false">G1244*Assumptions!$B$7</f>
        <v>-683516.9484</v>
      </c>
      <c r="O1244" s="71" t="n">
        <f aca="false">K1244*Assumptions!$B$7</f>
        <v>-730562.82137199</v>
      </c>
      <c r="P1244" s="68" t="n">
        <f aca="false">P1243+G1244</f>
        <v>30002.57662</v>
      </c>
      <c r="Q1244" s="68" t="n">
        <f aca="false">MAX(Q1243,P1244)</f>
        <v>31092.56076</v>
      </c>
      <c r="R1244" s="68" t="n">
        <f aca="false">Q1244-P1244</f>
        <v>1089.98414</v>
      </c>
      <c r="S1244" s="68" t="n">
        <f aca="false">S1243+K1244</f>
        <v>22445.3805846199</v>
      </c>
      <c r="T1244" s="68" t="n">
        <f aca="false">MAX(T1243,S1244)</f>
        <v>23760.8455589799</v>
      </c>
      <c r="U1244" s="68" t="n">
        <f aca="false">T1244-S1244</f>
        <v>1315.46497436002</v>
      </c>
      <c r="V1244" s="70" t="n">
        <f aca="false">V1243+F1244</f>
        <v>3.68260000000001</v>
      </c>
      <c r="W1244" s="70" t="n">
        <f aca="false">MAX(W1243,V1244)</f>
        <v>3.74450000000001</v>
      </c>
      <c r="X1244" s="70" t="n">
        <f aca="false">W1244-V1244</f>
        <v>0.0619000000000005</v>
      </c>
      <c r="Y1244" s="70" t="n">
        <f aca="false">Y1243+M1244</f>
        <v>3.34937487117436</v>
      </c>
      <c r="Z1244" s="70" t="n">
        <f aca="false">MAX(Z1243,Y1244)</f>
        <v>3.421217167196</v>
      </c>
      <c r="AA1244" s="70" t="n">
        <f aca="false">Z1244-Y1244</f>
        <v>0.0718422960216429</v>
      </c>
      <c r="AB1244" s="72" t="n">
        <f aca="false">AB1243*(1+F1244)</f>
        <v>32.731169236627</v>
      </c>
      <c r="AC1244" s="73" t="n">
        <f aca="false">MAX(AC1243,AB1244)</f>
        <v>34.8776696601938</v>
      </c>
      <c r="AD1244" s="70" t="n">
        <f aca="false">1-AB1244/AC1244</f>
        <v>0.0615436881098911</v>
      </c>
      <c r="AE1244" s="73" t="n">
        <f aca="false">AE1243*(1+M1244)</f>
        <v>23.4755854267719</v>
      </c>
      <c r="AF1244" s="73" t="n">
        <f aca="false">MAX(AF1243,AE1244)</f>
        <v>25.2655187503252</v>
      </c>
      <c r="AG1244" s="70" t="n">
        <f aca="false">1-AE1244/AF1244</f>
        <v>0.0708449068962914</v>
      </c>
      <c r="AH1244" s="74" t="n">
        <f aca="false">IF(R1244&gt;0,AH1243+1,0)</f>
        <v>38</v>
      </c>
      <c r="AI1244" s="74" t="n">
        <f aca="false">IF(U1244&gt;0,AI1243+1,0)</f>
        <v>38</v>
      </c>
      <c r="AJ1244" s="74" t="n">
        <f aca="false">IF(G1244&gt;0,AJ1243+1,0)</f>
        <v>0</v>
      </c>
      <c r="AK1244" s="74" t="n">
        <f aca="false">IF(G1244&lt;=0,AK1243+1,0)</f>
        <v>3</v>
      </c>
      <c r="AL1244" s="74" t="n">
        <f aca="false">IF(K1244&gt;0,AL1243+1,0)</f>
        <v>0</v>
      </c>
      <c r="AM1244" s="74" t="n">
        <f aca="false">IF(K1244&lt;=0,AM1243+1,0)</f>
        <v>3</v>
      </c>
    </row>
    <row r="1245" customFormat="false" ht="15" hidden="false" customHeight="false" outlineLevel="0" collapsed="false">
      <c r="A1245" s="61" t="n">
        <v>1244</v>
      </c>
      <c r="B1245" s="62" t="n">
        <v>44936.40625</v>
      </c>
      <c r="C1245" s="63" t="n">
        <f aca="false">YEAR(B1245)</f>
        <v>2023</v>
      </c>
      <c r="D1245" s="32" t="s">
        <v>276</v>
      </c>
      <c r="E1245" s="64" t="n">
        <v>18018.65</v>
      </c>
      <c r="F1245" s="65" t="n">
        <v>0.003</v>
      </c>
      <c r="G1245" s="66" t="n">
        <v>54.05595</v>
      </c>
      <c r="H1245" s="67" t="n">
        <f aca="false">E1245+IF(D1245="Long",1,-1)*G1245</f>
        <v>17964.59405</v>
      </c>
      <c r="I1245" s="68" t="n">
        <f aca="false">Assumptions!$B$58</f>
        <v>5.35750011455817</v>
      </c>
      <c r="J1245" s="68" t="n">
        <f aca="false">INDEX(Yearly!$T$5:$T$22,MATCH(C1245,Yearly!$A$5:$A$22,0))</f>
        <v>0.624174770628136</v>
      </c>
      <c r="K1245" s="68" t="n">
        <f aca="false">G1245-I1245-J1245</f>
        <v>48.0742751148137</v>
      </c>
      <c r="L1245" s="69" t="n">
        <f aca="false">(I1245+J1245)/Assumptions!$B$8</f>
        <v>0.000263754489744292</v>
      </c>
      <c r="M1245" s="70" t="n">
        <f aca="false">F1245-L1245</f>
        <v>0.00273624551025571</v>
      </c>
      <c r="N1245" s="71" t="n">
        <f aca="false">G1245*Assumptions!$B$7</f>
        <v>425150.04675</v>
      </c>
      <c r="O1245" s="71" t="n">
        <f aca="false">K1245*Assumptions!$B$7</f>
        <v>378104.17377801</v>
      </c>
      <c r="P1245" s="68" t="n">
        <f aca="false">P1244+G1245</f>
        <v>30056.63257</v>
      </c>
      <c r="Q1245" s="68" t="n">
        <f aca="false">MAX(Q1244,P1245)</f>
        <v>31092.56076</v>
      </c>
      <c r="R1245" s="68" t="n">
        <f aca="false">Q1245-P1245</f>
        <v>1035.92819</v>
      </c>
      <c r="S1245" s="68" t="n">
        <f aca="false">S1244+K1245</f>
        <v>22493.4548597347</v>
      </c>
      <c r="T1245" s="68" t="n">
        <f aca="false">MAX(T1244,S1245)</f>
        <v>23760.8455589799</v>
      </c>
      <c r="U1245" s="68" t="n">
        <f aca="false">T1245-S1245</f>
        <v>1267.39069924521</v>
      </c>
      <c r="V1245" s="70" t="n">
        <f aca="false">V1244+F1245</f>
        <v>3.68560000000001</v>
      </c>
      <c r="W1245" s="70" t="n">
        <f aca="false">MAX(W1244,V1245)</f>
        <v>3.74450000000001</v>
      </c>
      <c r="X1245" s="70" t="n">
        <f aca="false">W1245-V1245</f>
        <v>0.0589000000000004</v>
      </c>
      <c r="Y1245" s="70" t="n">
        <f aca="false">Y1244+M1245</f>
        <v>3.35211111668462</v>
      </c>
      <c r="Z1245" s="70" t="n">
        <f aca="false">MAX(Z1244,Y1245)</f>
        <v>3.421217167196</v>
      </c>
      <c r="AA1245" s="70" t="n">
        <f aca="false">Z1245-Y1245</f>
        <v>0.0691060505113872</v>
      </c>
      <c r="AB1245" s="72" t="n">
        <f aca="false">AB1244*(1+F1245)</f>
        <v>32.8293627443369</v>
      </c>
      <c r="AC1245" s="73" t="n">
        <f aca="false">MAX(AC1244,AB1245)</f>
        <v>34.8776696601938</v>
      </c>
      <c r="AD1245" s="70" t="n">
        <f aca="false">1-AB1245/AC1245</f>
        <v>0.0587283191742207</v>
      </c>
      <c r="AE1245" s="73" t="n">
        <f aca="false">AE1244*(1+M1245)</f>
        <v>23.5398203919965</v>
      </c>
      <c r="AF1245" s="73" t="n">
        <f aca="false">MAX(AF1244,AE1245)</f>
        <v>25.2655187503252</v>
      </c>
      <c r="AG1245" s="70" t="n">
        <f aca="false">1-AE1245/AF1245</f>
        <v>0.0683025104444552</v>
      </c>
      <c r="AH1245" s="74" t="n">
        <f aca="false">IF(R1245&gt;0,AH1244+1,0)</f>
        <v>39</v>
      </c>
      <c r="AI1245" s="74" t="n">
        <f aca="false">IF(U1245&gt;0,AI1244+1,0)</f>
        <v>39</v>
      </c>
      <c r="AJ1245" s="74" t="n">
        <f aca="false">IF(G1245&gt;0,AJ1244+1,0)</f>
        <v>1</v>
      </c>
      <c r="AK1245" s="74" t="n">
        <f aca="false">IF(G1245&lt;=0,AK1244+1,0)</f>
        <v>0</v>
      </c>
      <c r="AL1245" s="74" t="n">
        <f aca="false">IF(K1245&gt;0,AL1244+1,0)</f>
        <v>1</v>
      </c>
      <c r="AM1245" s="74" t="n">
        <f aca="false">IF(K1245&lt;=0,AM1244+1,0)</f>
        <v>0</v>
      </c>
    </row>
    <row r="1246" customFormat="false" ht="15" hidden="false" customHeight="false" outlineLevel="0" collapsed="false">
      <c r="A1246" s="61" t="n">
        <v>1245</v>
      </c>
      <c r="B1246" s="62" t="n">
        <v>44939.5520833333</v>
      </c>
      <c r="C1246" s="63" t="n">
        <f aca="false">YEAR(B1246)</f>
        <v>2023</v>
      </c>
      <c r="D1246" s="32" t="s">
        <v>277</v>
      </c>
      <c r="E1246" s="64" t="n">
        <v>17965.4</v>
      </c>
      <c r="F1246" s="65" t="n">
        <v>-0.0028</v>
      </c>
      <c r="G1246" s="66" t="n">
        <v>-50.30312</v>
      </c>
      <c r="H1246" s="67" t="n">
        <f aca="false">E1246+IF(D1246="Long",1,-1)*G1246</f>
        <v>17915.09688</v>
      </c>
      <c r="I1246" s="68" t="n">
        <f aca="false">Assumptions!$B$58</f>
        <v>5.35750011455817</v>
      </c>
      <c r="J1246" s="68" t="n">
        <f aca="false">INDEX(Yearly!$T$5:$T$22,MATCH(C1246,Yearly!$A$5:$A$22,0))</f>
        <v>0.624174770628136</v>
      </c>
      <c r="K1246" s="68" t="n">
        <f aca="false">G1246-I1246-J1246</f>
        <v>-56.2847948851863</v>
      </c>
      <c r="L1246" s="69" t="n">
        <f aca="false">(I1246+J1246)/Assumptions!$B$8</f>
        <v>0.000263754489744292</v>
      </c>
      <c r="M1246" s="70" t="n">
        <f aca="false">F1246-L1246</f>
        <v>-0.00306375448974429</v>
      </c>
      <c r="N1246" s="71" t="n">
        <f aca="false">G1246*Assumptions!$B$7</f>
        <v>-395634.0388</v>
      </c>
      <c r="O1246" s="71" t="n">
        <f aca="false">K1246*Assumptions!$B$7</f>
        <v>-442679.91177199</v>
      </c>
      <c r="P1246" s="68" t="n">
        <f aca="false">P1245+G1246</f>
        <v>30006.32945</v>
      </c>
      <c r="Q1246" s="68" t="n">
        <f aca="false">MAX(Q1245,P1246)</f>
        <v>31092.56076</v>
      </c>
      <c r="R1246" s="68" t="n">
        <f aca="false">Q1246-P1246</f>
        <v>1086.23131</v>
      </c>
      <c r="S1246" s="68" t="n">
        <f aca="false">S1245+K1246</f>
        <v>22437.1700648495</v>
      </c>
      <c r="T1246" s="68" t="n">
        <f aca="false">MAX(T1245,S1246)</f>
        <v>23760.8455589799</v>
      </c>
      <c r="U1246" s="68" t="n">
        <f aca="false">T1246-S1246</f>
        <v>1323.6754941304</v>
      </c>
      <c r="V1246" s="70" t="n">
        <f aca="false">V1245+F1246</f>
        <v>3.68280000000001</v>
      </c>
      <c r="W1246" s="70" t="n">
        <f aca="false">MAX(W1245,V1246)</f>
        <v>3.74450000000001</v>
      </c>
      <c r="X1246" s="70" t="n">
        <f aca="false">W1246-V1246</f>
        <v>0.0617000000000005</v>
      </c>
      <c r="Y1246" s="70" t="n">
        <f aca="false">Y1245+M1246</f>
        <v>3.34904736219487</v>
      </c>
      <c r="Z1246" s="70" t="n">
        <f aca="false">MAX(Z1245,Y1246)</f>
        <v>3.421217167196</v>
      </c>
      <c r="AA1246" s="70" t="n">
        <f aca="false">Z1246-Y1246</f>
        <v>0.0721698050011317</v>
      </c>
      <c r="AB1246" s="72" t="n">
        <f aca="false">AB1245*(1+F1246)</f>
        <v>32.7374405286528</v>
      </c>
      <c r="AC1246" s="73" t="n">
        <f aca="false">MAX(AC1245,AB1246)</f>
        <v>34.8776696601938</v>
      </c>
      <c r="AD1246" s="70" t="n">
        <f aca="false">1-AB1246/AC1246</f>
        <v>0.0613638798805329</v>
      </c>
      <c r="AE1246" s="73" t="n">
        <f aca="false">AE1245*(1+M1246)</f>
        <v>23.4677001615827</v>
      </c>
      <c r="AF1246" s="73" t="n">
        <f aca="false">MAX(AF1245,AE1246)</f>
        <v>25.2655187503252</v>
      </c>
      <c r="AG1246" s="70" t="n">
        <f aca="false">1-AE1246/AF1246</f>
        <v>0.0711570028111644</v>
      </c>
      <c r="AH1246" s="74" t="n">
        <f aca="false">IF(R1246&gt;0,AH1245+1,0)</f>
        <v>40</v>
      </c>
      <c r="AI1246" s="74" t="n">
        <f aca="false">IF(U1246&gt;0,AI1245+1,0)</f>
        <v>40</v>
      </c>
      <c r="AJ1246" s="74" t="n">
        <f aca="false">IF(G1246&gt;0,AJ1245+1,0)</f>
        <v>0</v>
      </c>
      <c r="AK1246" s="74" t="n">
        <f aca="false">IF(G1246&lt;=0,AK1245+1,0)</f>
        <v>1</v>
      </c>
      <c r="AL1246" s="74" t="n">
        <f aca="false">IF(K1246&gt;0,AL1245+1,0)</f>
        <v>0</v>
      </c>
      <c r="AM1246" s="74" t="n">
        <f aca="false">IF(K1246&lt;=0,AM1245+1,0)</f>
        <v>1</v>
      </c>
    </row>
    <row r="1247" customFormat="false" ht="15" hidden="false" customHeight="false" outlineLevel="0" collapsed="false">
      <c r="A1247" s="61" t="n">
        <v>1246</v>
      </c>
      <c r="B1247" s="62" t="n">
        <v>44942.5104166667</v>
      </c>
      <c r="C1247" s="63" t="n">
        <f aca="false">YEAR(B1247)</f>
        <v>2023</v>
      </c>
      <c r="D1247" s="32" t="s">
        <v>276</v>
      </c>
      <c r="E1247" s="64" t="n">
        <v>17914.45</v>
      </c>
      <c r="F1247" s="65" t="n">
        <v>-0.0027</v>
      </c>
      <c r="G1247" s="66" t="n">
        <v>-48.369015</v>
      </c>
      <c r="H1247" s="67" t="n">
        <f aca="false">E1247+IF(D1247="Long",1,-1)*G1247</f>
        <v>17962.819015</v>
      </c>
      <c r="I1247" s="68" t="n">
        <f aca="false">Assumptions!$B$58</f>
        <v>5.35750011455817</v>
      </c>
      <c r="J1247" s="68" t="n">
        <f aca="false">INDEX(Yearly!$T$5:$T$22,MATCH(C1247,Yearly!$A$5:$A$22,0))</f>
        <v>0.624174770628136</v>
      </c>
      <c r="K1247" s="68" t="n">
        <f aca="false">G1247-I1247-J1247</f>
        <v>-54.3506898851863</v>
      </c>
      <c r="L1247" s="69" t="n">
        <f aca="false">(I1247+J1247)/Assumptions!$B$8</f>
        <v>0.000263754489744292</v>
      </c>
      <c r="M1247" s="70" t="n">
        <f aca="false">F1247-L1247</f>
        <v>-0.00296375448974429</v>
      </c>
      <c r="N1247" s="71" t="n">
        <f aca="false">G1247*Assumptions!$B$7</f>
        <v>-380422.302975</v>
      </c>
      <c r="O1247" s="71" t="n">
        <f aca="false">K1247*Assumptions!$B$7</f>
        <v>-427468.17594699</v>
      </c>
      <c r="P1247" s="68" t="n">
        <f aca="false">P1246+G1247</f>
        <v>29957.960435</v>
      </c>
      <c r="Q1247" s="68" t="n">
        <f aca="false">MAX(Q1246,P1247)</f>
        <v>31092.56076</v>
      </c>
      <c r="R1247" s="68" t="n">
        <f aca="false">Q1247-P1247</f>
        <v>1134.600325</v>
      </c>
      <c r="S1247" s="68" t="n">
        <f aca="false">S1246+K1247</f>
        <v>22382.8193749643</v>
      </c>
      <c r="T1247" s="68" t="n">
        <f aca="false">MAX(T1246,S1247)</f>
        <v>23760.8455589799</v>
      </c>
      <c r="U1247" s="68" t="n">
        <f aca="false">T1247-S1247</f>
        <v>1378.02618401558</v>
      </c>
      <c r="V1247" s="70" t="n">
        <f aca="false">V1246+F1247</f>
        <v>3.68010000000001</v>
      </c>
      <c r="W1247" s="70" t="n">
        <f aca="false">MAX(W1246,V1247)</f>
        <v>3.74450000000001</v>
      </c>
      <c r="X1247" s="70" t="n">
        <f aca="false">W1247-V1247</f>
        <v>0.0644000000000005</v>
      </c>
      <c r="Y1247" s="70" t="n">
        <f aca="false">Y1246+M1247</f>
        <v>3.34608360770513</v>
      </c>
      <c r="Z1247" s="70" t="n">
        <f aca="false">MAX(Z1246,Y1247)</f>
        <v>3.421217167196</v>
      </c>
      <c r="AA1247" s="70" t="n">
        <f aca="false">Z1247-Y1247</f>
        <v>0.075133559490876</v>
      </c>
      <c r="AB1247" s="72" t="n">
        <f aca="false">AB1246*(1+F1247)</f>
        <v>32.6490494392254</v>
      </c>
      <c r="AC1247" s="73" t="n">
        <f aca="false">MAX(AC1246,AB1247)</f>
        <v>34.8776696601938</v>
      </c>
      <c r="AD1247" s="70" t="n">
        <f aca="false">1-AB1247/AC1247</f>
        <v>0.0638981974048555</v>
      </c>
      <c r="AE1247" s="73" t="n">
        <f aca="false">AE1246*(1+M1247)</f>
        <v>23.3981476598649</v>
      </c>
      <c r="AF1247" s="73" t="n">
        <f aca="false">MAX(AF1246,AE1247)</f>
        <v>25.2655187503252</v>
      </c>
      <c r="AG1247" s="70" t="n">
        <f aca="false">1-AE1247/AF1247</f>
        <v>0.0739098654143505</v>
      </c>
      <c r="AH1247" s="74" t="n">
        <f aca="false">IF(R1247&gt;0,AH1246+1,0)</f>
        <v>41</v>
      </c>
      <c r="AI1247" s="74" t="n">
        <f aca="false">IF(U1247&gt;0,AI1246+1,0)</f>
        <v>41</v>
      </c>
      <c r="AJ1247" s="74" t="n">
        <f aca="false">IF(G1247&gt;0,AJ1246+1,0)</f>
        <v>0</v>
      </c>
      <c r="AK1247" s="74" t="n">
        <f aca="false">IF(G1247&lt;=0,AK1246+1,0)</f>
        <v>2</v>
      </c>
      <c r="AL1247" s="74" t="n">
        <f aca="false">IF(K1247&gt;0,AL1246+1,0)</f>
        <v>0</v>
      </c>
      <c r="AM1247" s="74" t="n">
        <f aca="false">IF(K1247&lt;=0,AM1246+1,0)</f>
        <v>2</v>
      </c>
    </row>
    <row r="1248" customFormat="false" ht="15" hidden="false" customHeight="false" outlineLevel="0" collapsed="false">
      <c r="A1248" s="61" t="n">
        <v>1247</v>
      </c>
      <c r="B1248" s="62" t="n">
        <v>44943.40625</v>
      </c>
      <c r="C1248" s="63" t="n">
        <f aca="false">YEAR(B1248)</f>
        <v>2023</v>
      </c>
      <c r="D1248" s="32" t="s">
        <v>277</v>
      </c>
      <c r="E1248" s="64" t="n">
        <v>17963.4</v>
      </c>
      <c r="F1248" s="65" t="n">
        <v>0.0054</v>
      </c>
      <c r="G1248" s="66" t="n">
        <v>97.00236</v>
      </c>
      <c r="H1248" s="67" t="n">
        <f aca="false">E1248+IF(D1248="Long",1,-1)*G1248</f>
        <v>18060.40236</v>
      </c>
      <c r="I1248" s="68" t="n">
        <f aca="false">Assumptions!$B$58</f>
        <v>5.35750011455817</v>
      </c>
      <c r="J1248" s="68" t="n">
        <f aca="false">INDEX(Yearly!$T$5:$T$22,MATCH(C1248,Yearly!$A$5:$A$22,0))</f>
        <v>0.624174770628136</v>
      </c>
      <c r="K1248" s="68" t="n">
        <f aca="false">G1248-I1248-J1248</f>
        <v>91.0206851148137</v>
      </c>
      <c r="L1248" s="69" t="n">
        <f aca="false">(I1248+J1248)/Assumptions!$B$8</f>
        <v>0.000263754489744292</v>
      </c>
      <c r="M1248" s="70" t="n">
        <f aca="false">F1248-L1248</f>
        <v>0.00513624551025571</v>
      </c>
      <c r="N1248" s="71" t="n">
        <f aca="false">G1248*Assumptions!$B$7</f>
        <v>762923.5614</v>
      </c>
      <c r="O1248" s="71" t="n">
        <f aca="false">K1248*Assumptions!$B$7</f>
        <v>715877.68842801</v>
      </c>
      <c r="P1248" s="68" t="n">
        <f aca="false">P1247+G1248</f>
        <v>30054.962795</v>
      </c>
      <c r="Q1248" s="68" t="n">
        <f aca="false">MAX(Q1247,P1248)</f>
        <v>31092.56076</v>
      </c>
      <c r="R1248" s="68" t="n">
        <f aca="false">Q1248-P1248</f>
        <v>1037.597965</v>
      </c>
      <c r="S1248" s="68" t="n">
        <f aca="false">S1247+K1248</f>
        <v>22473.8400600791</v>
      </c>
      <c r="T1248" s="68" t="n">
        <f aca="false">MAX(T1247,S1248)</f>
        <v>23760.8455589799</v>
      </c>
      <c r="U1248" s="68" t="n">
        <f aca="false">T1248-S1248</f>
        <v>1287.00549890077</v>
      </c>
      <c r="V1248" s="70" t="n">
        <f aca="false">V1247+F1248</f>
        <v>3.68550000000001</v>
      </c>
      <c r="W1248" s="70" t="n">
        <f aca="false">MAX(W1247,V1248)</f>
        <v>3.74450000000001</v>
      </c>
      <c r="X1248" s="70" t="n">
        <f aca="false">W1248-V1248</f>
        <v>0.0590000000000006</v>
      </c>
      <c r="Y1248" s="70" t="n">
        <f aca="false">Y1247+M1248</f>
        <v>3.35121985321538</v>
      </c>
      <c r="Z1248" s="70" t="n">
        <f aca="false">MAX(Z1247,Y1248)</f>
        <v>3.421217167196</v>
      </c>
      <c r="AA1248" s="70" t="n">
        <f aca="false">Z1248-Y1248</f>
        <v>0.0699973139806205</v>
      </c>
      <c r="AB1248" s="72" t="n">
        <f aca="false">AB1247*(1+F1248)</f>
        <v>32.8253543061972</v>
      </c>
      <c r="AC1248" s="73" t="n">
        <f aca="false">MAX(AC1247,AB1248)</f>
        <v>34.8776696601938</v>
      </c>
      <c r="AD1248" s="70" t="n">
        <f aca="false">1-AB1248/AC1248</f>
        <v>0.0588432476708416</v>
      </c>
      <c r="AE1248" s="73" t="n">
        <f aca="false">AE1247*(1+M1248)</f>
        <v>23.5183262907312</v>
      </c>
      <c r="AF1248" s="73" t="n">
        <f aca="false">MAX(AF1247,AE1248)</f>
        <v>25.2655187503252</v>
      </c>
      <c r="AG1248" s="70" t="n">
        <f aca="false">1-AE1248/AF1248</f>
        <v>0.0691532391184928</v>
      </c>
      <c r="AH1248" s="74" t="n">
        <f aca="false">IF(R1248&gt;0,AH1247+1,0)</f>
        <v>42</v>
      </c>
      <c r="AI1248" s="74" t="n">
        <f aca="false">IF(U1248&gt;0,AI1247+1,0)</f>
        <v>42</v>
      </c>
      <c r="AJ1248" s="74" t="n">
        <f aca="false">IF(G1248&gt;0,AJ1247+1,0)</f>
        <v>1</v>
      </c>
      <c r="AK1248" s="74" t="n">
        <f aca="false">IF(G1248&lt;=0,AK1247+1,0)</f>
        <v>0</v>
      </c>
      <c r="AL1248" s="74" t="n">
        <f aca="false">IF(K1248&gt;0,AL1247+1,0)</f>
        <v>1</v>
      </c>
      <c r="AM1248" s="74" t="n">
        <f aca="false">IF(K1248&lt;=0,AM1247+1,0)</f>
        <v>0</v>
      </c>
    </row>
    <row r="1249" customFormat="false" ht="15" hidden="false" customHeight="false" outlineLevel="0" collapsed="false">
      <c r="A1249" s="61" t="n">
        <v>1248</v>
      </c>
      <c r="B1249" s="62" t="n">
        <v>44946.59375</v>
      </c>
      <c r="C1249" s="63" t="n">
        <f aca="false">YEAR(B1249)</f>
        <v>2023</v>
      </c>
      <c r="D1249" s="32" t="s">
        <v>276</v>
      </c>
      <c r="E1249" s="64" t="n">
        <v>18060.25</v>
      </c>
      <c r="F1249" s="65" t="n">
        <v>-0.0037</v>
      </c>
      <c r="G1249" s="66" t="n">
        <v>-66.822925</v>
      </c>
      <c r="H1249" s="67" t="n">
        <f aca="false">E1249+IF(D1249="Long",1,-1)*G1249</f>
        <v>18127.072925</v>
      </c>
      <c r="I1249" s="68" t="n">
        <f aca="false">Assumptions!$B$58</f>
        <v>5.35750011455817</v>
      </c>
      <c r="J1249" s="68" t="n">
        <f aca="false">INDEX(Yearly!$T$5:$T$22,MATCH(C1249,Yearly!$A$5:$A$22,0))</f>
        <v>0.624174770628136</v>
      </c>
      <c r="K1249" s="68" t="n">
        <f aca="false">G1249-I1249-J1249</f>
        <v>-72.8045998851863</v>
      </c>
      <c r="L1249" s="69" t="n">
        <f aca="false">(I1249+J1249)/Assumptions!$B$8</f>
        <v>0.000263754489744292</v>
      </c>
      <c r="M1249" s="70" t="n">
        <f aca="false">F1249-L1249</f>
        <v>-0.00396375448974429</v>
      </c>
      <c r="N1249" s="71" t="n">
        <f aca="false">G1249*Assumptions!$B$7</f>
        <v>-525562.305125</v>
      </c>
      <c r="O1249" s="71" t="n">
        <f aca="false">K1249*Assumptions!$B$7</f>
        <v>-572608.17809699</v>
      </c>
      <c r="P1249" s="68" t="n">
        <f aca="false">P1248+G1249</f>
        <v>29988.13987</v>
      </c>
      <c r="Q1249" s="68" t="n">
        <f aca="false">MAX(Q1248,P1249)</f>
        <v>31092.56076</v>
      </c>
      <c r="R1249" s="68" t="n">
        <f aca="false">Q1249-P1249</f>
        <v>1104.42089</v>
      </c>
      <c r="S1249" s="68" t="n">
        <f aca="false">S1248+K1249</f>
        <v>22401.0354601939</v>
      </c>
      <c r="T1249" s="68" t="n">
        <f aca="false">MAX(T1248,S1249)</f>
        <v>23760.8455589799</v>
      </c>
      <c r="U1249" s="68" t="n">
        <f aca="false">T1249-S1249</f>
        <v>1359.81009878595</v>
      </c>
      <c r="V1249" s="70" t="n">
        <f aca="false">V1248+F1249</f>
        <v>3.68180000000001</v>
      </c>
      <c r="W1249" s="70" t="n">
        <f aca="false">MAX(W1248,V1249)</f>
        <v>3.74450000000001</v>
      </c>
      <c r="X1249" s="70" t="n">
        <f aca="false">W1249-V1249</f>
        <v>0.0627000000000004</v>
      </c>
      <c r="Y1249" s="70" t="n">
        <f aca="false">Y1248+M1249</f>
        <v>3.34725609872564</v>
      </c>
      <c r="Z1249" s="70" t="n">
        <f aca="false">MAX(Z1248,Y1249)</f>
        <v>3.421217167196</v>
      </c>
      <c r="AA1249" s="70" t="n">
        <f aca="false">Z1249-Y1249</f>
        <v>0.0739610684703647</v>
      </c>
      <c r="AB1249" s="72" t="n">
        <f aca="false">AB1248*(1+F1249)</f>
        <v>32.7039004952643</v>
      </c>
      <c r="AC1249" s="73" t="n">
        <f aca="false">MAX(AC1248,AB1249)</f>
        <v>34.8776696601938</v>
      </c>
      <c r="AD1249" s="70" t="n">
        <f aca="false">1-AB1249/AC1249</f>
        <v>0.0623255276544596</v>
      </c>
      <c r="AE1249" s="73" t="n">
        <f aca="false">AE1248*(1+M1249)</f>
        <v>23.425105419305</v>
      </c>
      <c r="AF1249" s="73" t="n">
        <f aca="false">MAX(AF1248,AE1249)</f>
        <v>25.2655187503252</v>
      </c>
      <c r="AG1249" s="70" t="n">
        <f aca="false">1-AE1249/AF1249</f>
        <v>0.0728428871462009</v>
      </c>
      <c r="AH1249" s="74" t="n">
        <f aca="false">IF(R1249&gt;0,AH1248+1,0)</f>
        <v>43</v>
      </c>
      <c r="AI1249" s="74" t="n">
        <f aca="false">IF(U1249&gt;0,AI1248+1,0)</f>
        <v>43</v>
      </c>
      <c r="AJ1249" s="74" t="n">
        <f aca="false">IF(G1249&gt;0,AJ1248+1,0)</f>
        <v>0</v>
      </c>
      <c r="AK1249" s="74" t="n">
        <f aca="false">IF(G1249&lt;=0,AK1248+1,0)</f>
        <v>1</v>
      </c>
      <c r="AL1249" s="74" t="n">
        <f aca="false">IF(K1249&gt;0,AL1248+1,0)</f>
        <v>0</v>
      </c>
      <c r="AM1249" s="74" t="n">
        <f aca="false">IF(K1249&lt;=0,AM1248+1,0)</f>
        <v>1</v>
      </c>
    </row>
    <row r="1250" customFormat="false" ht="15" hidden="false" customHeight="false" outlineLevel="0" collapsed="false">
      <c r="A1250" s="61" t="n">
        <v>1249</v>
      </c>
      <c r="B1250" s="62" t="n">
        <v>44949.40625</v>
      </c>
      <c r="C1250" s="63" t="n">
        <f aca="false">YEAR(B1250)</f>
        <v>2023</v>
      </c>
      <c r="D1250" s="32" t="s">
        <v>277</v>
      </c>
      <c r="E1250" s="64" t="n">
        <v>18126.5</v>
      </c>
      <c r="F1250" s="65" t="n">
        <v>-0.006</v>
      </c>
      <c r="G1250" s="66" t="n">
        <v>-108.759</v>
      </c>
      <c r="H1250" s="67" t="n">
        <f aca="false">E1250+IF(D1250="Long",1,-1)*G1250</f>
        <v>18017.741</v>
      </c>
      <c r="I1250" s="68" t="n">
        <f aca="false">Assumptions!$B$58</f>
        <v>5.35750011455817</v>
      </c>
      <c r="J1250" s="68" t="n">
        <f aca="false">INDEX(Yearly!$T$5:$T$22,MATCH(C1250,Yearly!$A$5:$A$22,0))</f>
        <v>0.624174770628136</v>
      </c>
      <c r="K1250" s="68" t="n">
        <f aca="false">G1250-I1250-J1250</f>
        <v>-114.740674885186</v>
      </c>
      <c r="L1250" s="69" t="n">
        <f aca="false">(I1250+J1250)/Assumptions!$B$8</f>
        <v>0.000263754489744292</v>
      </c>
      <c r="M1250" s="70" t="n">
        <f aca="false">F1250-L1250</f>
        <v>-0.00626375448974429</v>
      </c>
      <c r="N1250" s="71" t="n">
        <f aca="false">G1250*Assumptions!$B$7</f>
        <v>-855389.535</v>
      </c>
      <c r="O1250" s="71" t="n">
        <f aca="false">K1250*Assumptions!$B$7</f>
        <v>-902435.40797199</v>
      </c>
      <c r="P1250" s="68" t="n">
        <f aca="false">P1249+G1250</f>
        <v>29879.38087</v>
      </c>
      <c r="Q1250" s="68" t="n">
        <f aca="false">MAX(Q1249,P1250)</f>
        <v>31092.56076</v>
      </c>
      <c r="R1250" s="68" t="n">
        <f aca="false">Q1250-P1250</f>
        <v>1213.17989</v>
      </c>
      <c r="S1250" s="68" t="n">
        <f aca="false">S1249+K1250</f>
        <v>22286.2947853087</v>
      </c>
      <c r="T1250" s="68" t="n">
        <f aca="false">MAX(T1249,S1250)</f>
        <v>23760.8455589799</v>
      </c>
      <c r="U1250" s="68" t="n">
        <f aca="false">T1250-S1250</f>
        <v>1474.55077367114</v>
      </c>
      <c r="V1250" s="70" t="n">
        <f aca="false">V1249+F1250</f>
        <v>3.67580000000001</v>
      </c>
      <c r="W1250" s="70" t="n">
        <f aca="false">MAX(W1249,V1250)</f>
        <v>3.74450000000001</v>
      </c>
      <c r="X1250" s="70" t="n">
        <f aca="false">W1250-V1250</f>
        <v>0.0687000000000002</v>
      </c>
      <c r="Y1250" s="70" t="n">
        <f aca="false">Y1249+M1250</f>
        <v>3.3409923442359</v>
      </c>
      <c r="Z1250" s="70" t="n">
        <f aca="false">MAX(Z1249,Y1250)</f>
        <v>3.421217167196</v>
      </c>
      <c r="AA1250" s="70" t="n">
        <f aca="false">Z1250-Y1250</f>
        <v>0.0802248229601088</v>
      </c>
      <c r="AB1250" s="72" t="n">
        <f aca="false">AB1249*(1+F1250)</f>
        <v>32.5076770922927</v>
      </c>
      <c r="AC1250" s="73" t="n">
        <f aca="false">MAX(AC1249,AB1250)</f>
        <v>34.8776696601938</v>
      </c>
      <c r="AD1250" s="70" t="n">
        <f aca="false">1-AB1250/AC1250</f>
        <v>0.0679515744885327</v>
      </c>
      <c r="AE1250" s="73" t="n">
        <f aca="false">AE1249*(1+M1250)</f>
        <v>23.2783763100621</v>
      </c>
      <c r="AF1250" s="73" t="n">
        <f aca="false">MAX(AF1249,AE1250)</f>
        <v>25.2655187503252</v>
      </c>
      <c r="AG1250" s="70" t="n">
        <f aca="false">1-AE1250/AF1250</f>
        <v>0.0786503716745373</v>
      </c>
      <c r="AH1250" s="74" t="n">
        <f aca="false">IF(R1250&gt;0,AH1249+1,0)</f>
        <v>44</v>
      </c>
      <c r="AI1250" s="74" t="n">
        <f aca="false">IF(U1250&gt;0,AI1249+1,0)</f>
        <v>44</v>
      </c>
      <c r="AJ1250" s="74" t="n">
        <f aca="false">IF(G1250&gt;0,AJ1249+1,0)</f>
        <v>0</v>
      </c>
      <c r="AK1250" s="74" t="n">
        <f aca="false">IF(G1250&lt;=0,AK1249+1,0)</f>
        <v>2</v>
      </c>
      <c r="AL1250" s="74" t="n">
        <f aca="false">IF(K1250&gt;0,AL1249+1,0)</f>
        <v>0</v>
      </c>
      <c r="AM1250" s="74" t="n">
        <f aca="false">IF(K1250&lt;=0,AM1249+1,0)</f>
        <v>2</v>
      </c>
    </row>
    <row r="1251" customFormat="false" ht="15" hidden="false" customHeight="false" outlineLevel="0" collapsed="false">
      <c r="A1251" s="61" t="n">
        <v>1250</v>
      </c>
      <c r="B1251" s="62" t="n">
        <v>44951.40625</v>
      </c>
      <c r="C1251" s="63" t="n">
        <f aca="false">YEAR(B1251)</f>
        <v>2023</v>
      </c>
      <c r="D1251" s="32" t="s">
        <v>276</v>
      </c>
      <c r="E1251" s="64" t="n">
        <v>18017</v>
      </c>
      <c r="F1251" s="65" t="n">
        <v>0.0137</v>
      </c>
      <c r="G1251" s="66" t="n">
        <v>246.8329</v>
      </c>
      <c r="H1251" s="67" t="n">
        <f aca="false">E1251+IF(D1251="Long",1,-1)*G1251</f>
        <v>17770.1671</v>
      </c>
      <c r="I1251" s="68" t="n">
        <f aca="false">Assumptions!$B$58</f>
        <v>5.35750011455817</v>
      </c>
      <c r="J1251" s="68" t="n">
        <f aca="false">INDEX(Yearly!$T$5:$T$22,MATCH(C1251,Yearly!$A$5:$A$22,0))</f>
        <v>0.624174770628136</v>
      </c>
      <c r="K1251" s="68" t="n">
        <f aca="false">G1251-I1251-J1251</f>
        <v>240.851225114814</v>
      </c>
      <c r="L1251" s="69" t="n">
        <f aca="false">(I1251+J1251)/Assumptions!$B$8</f>
        <v>0.000263754489744292</v>
      </c>
      <c r="M1251" s="70" t="n">
        <f aca="false">F1251-L1251</f>
        <v>0.0134362455102557</v>
      </c>
      <c r="N1251" s="71" t="n">
        <f aca="false">G1251*Assumptions!$B$7</f>
        <v>1941340.7585</v>
      </c>
      <c r="O1251" s="71" t="n">
        <f aca="false">K1251*Assumptions!$B$7</f>
        <v>1894294.88552801</v>
      </c>
      <c r="P1251" s="68" t="n">
        <f aca="false">P1250+G1251</f>
        <v>30126.21377</v>
      </c>
      <c r="Q1251" s="68" t="n">
        <f aca="false">MAX(Q1250,P1251)</f>
        <v>31092.56076</v>
      </c>
      <c r="R1251" s="68" t="n">
        <f aca="false">Q1251-P1251</f>
        <v>966.346989999995</v>
      </c>
      <c r="S1251" s="68" t="n">
        <f aca="false">S1250+K1251</f>
        <v>22527.1460104236</v>
      </c>
      <c r="T1251" s="68" t="n">
        <f aca="false">MAX(T1250,S1251)</f>
        <v>23760.8455589799</v>
      </c>
      <c r="U1251" s="68" t="n">
        <f aca="false">T1251-S1251</f>
        <v>1233.69954855632</v>
      </c>
      <c r="V1251" s="70" t="n">
        <f aca="false">V1250+F1251</f>
        <v>3.68950000000001</v>
      </c>
      <c r="W1251" s="70" t="n">
        <f aca="false">MAX(W1250,V1251)</f>
        <v>3.74450000000001</v>
      </c>
      <c r="X1251" s="70" t="n">
        <f aca="false">W1251-V1251</f>
        <v>0.0550000000000002</v>
      </c>
      <c r="Y1251" s="70" t="n">
        <f aca="false">Y1250+M1251</f>
        <v>3.35442858974615</v>
      </c>
      <c r="Z1251" s="70" t="n">
        <f aca="false">MAX(Z1250,Y1251)</f>
        <v>3.421217167196</v>
      </c>
      <c r="AA1251" s="70" t="n">
        <f aca="false">Z1251-Y1251</f>
        <v>0.0667885774498531</v>
      </c>
      <c r="AB1251" s="72" t="n">
        <f aca="false">AB1250*(1+F1251)</f>
        <v>32.9530322684571</v>
      </c>
      <c r="AC1251" s="73" t="n">
        <f aca="false">MAX(AC1250,AB1251)</f>
        <v>34.8776696601938</v>
      </c>
      <c r="AD1251" s="70" t="n">
        <f aca="false">1-AB1251/AC1251</f>
        <v>0.0551825110590256</v>
      </c>
      <c r="AE1251" s="73" t="n">
        <f aca="false">AE1250*(1+M1251)</f>
        <v>23.5911502892442</v>
      </c>
      <c r="AF1251" s="73" t="n">
        <f aca="false">MAX(AF1250,AE1251)</f>
        <v>25.2655187503252</v>
      </c>
      <c r="AG1251" s="70" t="n">
        <f aca="false">1-AE1251/AF1251</f>
        <v>0.0662708918675735</v>
      </c>
      <c r="AH1251" s="74" t="n">
        <f aca="false">IF(R1251&gt;0,AH1250+1,0)</f>
        <v>45</v>
      </c>
      <c r="AI1251" s="74" t="n">
        <f aca="false">IF(U1251&gt;0,AI1250+1,0)</f>
        <v>45</v>
      </c>
      <c r="AJ1251" s="74" t="n">
        <f aca="false">IF(G1251&gt;0,AJ1250+1,0)</f>
        <v>1</v>
      </c>
      <c r="AK1251" s="74" t="n">
        <f aca="false">IF(G1251&lt;=0,AK1250+1,0)</f>
        <v>0</v>
      </c>
      <c r="AL1251" s="74" t="n">
        <f aca="false">IF(K1251&gt;0,AL1250+1,0)</f>
        <v>1</v>
      </c>
      <c r="AM1251" s="74" t="n">
        <f aca="false">IF(K1251&lt;=0,AM1250+1,0)</f>
        <v>0</v>
      </c>
    </row>
    <row r="1252" customFormat="false" ht="15" hidden="false" customHeight="false" outlineLevel="0" collapsed="false">
      <c r="A1252" s="61" t="n">
        <v>1251</v>
      </c>
      <c r="B1252" s="62" t="n">
        <v>44958.40625</v>
      </c>
      <c r="C1252" s="63" t="n">
        <f aca="false">YEAR(B1252)</f>
        <v>2023</v>
      </c>
      <c r="D1252" s="32" t="s">
        <v>277</v>
      </c>
      <c r="E1252" s="64" t="n">
        <v>17769.65</v>
      </c>
      <c r="F1252" s="65" t="n">
        <v>-0.0024</v>
      </c>
      <c r="G1252" s="66" t="n">
        <v>-42.64716</v>
      </c>
      <c r="H1252" s="67" t="n">
        <f aca="false">E1252+IF(D1252="Long",1,-1)*G1252</f>
        <v>17727.00284</v>
      </c>
      <c r="I1252" s="68" t="n">
        <f aca="false">Assumptions!$B$58</f>
        <v>5.35750011455817</v>
      </c>
      <c r="J1252" s="68" t="n">
        <f aca="false">INDEX(Yearly!$T$5:$T$22,MATCH(C1252,Yearly!$A$5:$A$22,0))</f>
        <v>0.624174770628136</v>
      </c>
      <c r="K1252" s="68" t="n">
        <f aca="false">G1252-I1252-J1252</f>
        <v>-48.6288348851863</v>
      </c>
      <c r="L1252" s="69" t="n">
        <f aca="false">(I1252+J1252)/Assumptions!$B$8</f>
        <v>0.000263754489744292</v>
      </c>
      <c r="M1252" s="70" t="n">
        <f aca="false">F1252-L1252</f>
        <v>-0.00266375448974429</v>
      </c>
      <c r="N1252" s="71" t="n">
        <f aca="false">G1252*Assumptions!$B$7</f>
        <v>-335419.9134</v>
      </c>
      <c r="O1252" s="71" t="n">
        <f aca="false">K1252*Assumptions!$B$7</f>
        <v>-382465.78637199</v>
      </c>
      <c r="P1252" s="68" t="n">
        <f aca="false">P1251+G1252</f>
        <v>30083.56661</v>
      </c>
      <c r="Q1252" s="68" t="n">
        <f aca="false">MAX(Q1251,P1252)</f>
        <v>31092.56076</v>
      </c>
      <c r="R1252" s="68" t="n">
        <f aca="false">Q1252-P1252</f>
        <v>1008.99415</v>
      </c>
      <c r="S1252" s="68" t="n">
        <f aca="false">S1251+K1252</f>
        <v>22478.5171755384</v>
      </c>
      <c r="T1252" s="68" t="n">
        <f aca="false">MAX(T1251,S1252)</f>
        <v>23760.8455589799</v>
      </c>
      <c r="U1252" s="68" t="n">
        <f aca="false">T1252-S1252</f>
        <v>1282.32838344151</v>
      </c>
      <c r="V1252" s="70" t="n">
        <f aca="false">V1251+F1252</f>
        <v>3.68710000000001</v>
      </c>
      <c r="W1252" s="70" t="n">
        <f aca="false">MAX(W1251,V1252)</f>
        <v>3.74450000000001</v>
      </c>
      <c r="X1252" s="70" t="n">
        <f aca="false">W1252-V1252</f>
        <v>0.0574000000000003</v>
      </c>
      <c r="Y1252" s="70" t="n">
        <f aca="false">Y1251+M1252</f>
        <v>3.35176483525641</v>
      </c>
      <c r="Z1252" s="70" t="n">
        <f aca="false">MAX(Z1251,Y1252)</f>
        <v>3.421217167196</v>
      </c>
      <c r="AA1252" s="70" t="n">
        <f aca="false">Z1252-Y1252</f>
        <v>0.0694523319395972</v>
      </c>
      <c r="AB1252" s="72" t="n">
        <f aca="false">AB1251*(1+F1252)</f>
        <v>32.8739449910128</v>
      </c>
      <c r="AC1252" s="73" t="n">
        <f aca="false">MAX(AC1251,AB1252)</f>
        <v>34.8776696601938</v>
      </c>
      <c r="AD1252" s="70" t="n">
        <f aca="false">1-AB1252/AC1252</f>
        <v>0.0574500730324838</v>
      </c>
      <c r="AE1252" s="73" t="n">
        <f aca="false">AE1251*(1+M1252)</f>
        <v>23.528309256743</v>
      </c>
      <c r="AF1252" s="73" t="n">
        <f aca="false">MAX(AF1251,AE1252)</f>
        <v>25.2655187503252</v>
      </c>
      <c r="AG1252" s="70" t="n">
        <f aca="false">1-AE1252/AF1252</f>
        <v>0.0687581169715662</v>
      </c>
      <c r="AH1252" s="74" t="n">
        <f aca="false">IF(R1252&gt;0,AH1251+1,0)</f>
        <v>46</v>
      </c>
      <c r="AI1252" s="74" t="n">
        <f aca="false">IF(U1252&gt;0,AI1251+1,0)</f>
        <v>46</v>
      </c>
      <c r="AJ1252" s="74" t="n">
        <f aca="false">IF(G1252&gt;0,AJ1251+1,0)</f>
        <v>0</v>
      </c>
      <c r="AK1252" s="74" t="n">
        <f aca="false">IF(G1252&lt;=0,AK1251+1,0)</f>
        <v>1</v>
      </c>
      <c r="AL1252" s="74" t="n">
        <f aca="false">IF(K1252&gt;0,AL1251+1,0)</f>
        <v>0</v>
      </c>
      <c r="AM1252" s="74" t="n">
        <f aca="false">IF(K1252&lt;=0,AM1251+1,0)</f>
        <v>1</v>
      </c>
    </row>
    <row r="1253" customFormat="false" ht="15" hidden="false" customHeight="false" outlineLevel="0" collapsed="false">
      <c r="A1253" s="61" t="n">
        <v>1252</v>
      </c>
      <c r="B1253" s="62" t="n">
        <v>44958.5777777778</v>
      </c>
      <c r="C1253" s="63" t="n">
        <f aca="false">YEAR(B1253)</f>
        <v>2023</v>
      </c>
      <c r="D1253" s="32" t="s">
        <v>276</v>
      </c>
      <c r="E1253" s="64" t="n">
        <v>17726.7</v>
      </c>
      <c r="F1253" s="65" t="n">
        <v>0.0038</v>
      </c>
      <c r="G1253" s="66" t="n">
        <v>67.36146</v>
      </c>
      <c r="H1253" s="67" t="n">
        <f aca="false">E1253+IF(D1253="Long",1,-1)*G1253</f>
        <v>17659.33854</v>
      </c>
      <c r="I1253" s="68" t="n">
        <f aca="false">Assumptions!$B$58</f>
        <v>5.35750011455817</v>
      </c>
      <c r="J1253" s="68" t="n">
        <f aca="false">INDEX(Yearly!$T$5:$T$22,MATCH(C1253,Yearly!$A$5:$A$22,0))</f>
        <v>0.624174770628136</v>
      </c>
      <c r="K1253" s="68" t="n">
        <f aca="false">G1253-I1253-J1253</f>
        <v>61.3797851148137</v>
      </c>
      <c r="L1253" s="69" t="n">
        <f aca="false">(I1253+J1253)/Assumptions!$B$8</f>
        <v>0.000263754489744292</v>
      </c>
      <c r="M1253" s="70" t="n">
        <f aca="false">F1253-L1253</f>
        <v>0.00353624551025571</v>
      </c>
      <c r="N1253" s="71" t="n">
        <f aca="false">G1253*Assumptions!$B$7</f>
        <v>529797.8829</v>
      </c>
      <c r="O1253" s="71" t="n">
        <f aca="false">K1253*Assumptions!$B$7</f>
        <v>482752.00992801</v>
      </c>
      <c r="P1253" s="68" t="n">
        <f aca="false">P1252+G1253</f>
        <v>30150.92807</v>
      </c>
      <c r="Q1253" s="68" t="n">
        <f aca="false">MAX(Q1252,P1253)</f>
        <v>31092.56076</v>
      </c>
      <c r="R1253" s="68" t="n">
        <f aca="false">Q1253-P1253</f>
        <v>941.632689999995</v>
      </c>
      <c r="S1253" s="68" t="n">
        <f aca="false">S1252+K1253</f>
        <v>22539.8969606532</v>
      </c>
      <c r="T1253" s="68" t="n">
        <f aca="false">MAX(T1252,S1253)</f>
        <v>23760.8455589799</v>
      </c>
      <c r="U1253" s="68" t="n">
        <f aca="false">T1253-S1253</f>
        <v>1220.9485983267</v>
      </c>
      <c r="V1253" s="70" t="n">
        <f aca="false">V1252+F1253</f>
        <v>3.69090000000001</v>
      </c>
      <c r="W1253" s="70" t="n">
        <f aca="false">MAX(W1252,V1253)</f>
        <v>3.74450000000001</v>
      </c>
      <c r="X1253" s="70" t="n">
        <f aca="false">W1253-V1253</f>
        <v>0.0536000000000003</v>
      </c>
      <c r="Y1253" s="70" t="n">
        <f aca="false">Y1252+M1253</f>
        <v>3.35530108076666</v>
      </c>
      <c r="Z1253" s="70" t="n">
        <f aca="false">MAX(Z1252,Y1253)</f>
        <v>3.421217167196</v>
      </c>
      <c r="AA1253" s="70" t="n">
        <f aca="false">Z1253-Y1253</f>
        <v>0.0659160864293416</v>
      </c>
      <c r="AB1253" s="72" t="n">
        <f aca="false">AB1252*(1+F1253)</f>
        <v>32.9988659819787</v>
      </c>
      <c r="AC1253" s="73" t="n">
        <f aca="false">MAX(AC1252,AB1253)</f>
        <v>34.8776696601938</v>
      </c>
      <c r="AD1253" s="70" t="n">
        <f aca="false">1-AB1253/AC1253</f>
        <v>0.0538683833100073</v>
      </c>
      <c r="AE1253" s="73" t="n">
        <f aca="false">AE1252*(1+M1253)</f>
        <v>23.6115111347161</v>
      </c>
      <c r="AF1253" s="73" t="n">
        <f aca="false">MAX(AF1252,AE1253)</f>
        <v>25.2655187503252</v>
      </c>
      <c r="AG1253" s="70" t="n">
        <f aca="false">1-AE1253/AF1253</f>
        <v>0.0654650170437449</v>
      </c>
      <c r="AH1253" s="74" t="n">
        <f aca="false">IF(R1253&gt;0,AH1252+1,0)</f>
        <v>47</v>
      </c>
      <c r="AI1253" s="74" t="n">
        <f aca="false">IF(U1253&gt;0,AI1252+1,0)</f>
        <v>47</v>
      </c>
      <c r="AJ1253" s="74" t="n">
        <f aca="false">IF(G1253&gt;0,AJ1252+1,0)</f>
        <v>1</v>
      </c>
      <c r="AK1253" s="74" t="n">
        <f aca="false">IF(G1253&lt;=0,AK1252+1,0)</f>
        <v>0</v>
      </c>
      <c r="AL1253" s="74" t="n">
        <f aca="false">IF(K1253&gt;0,AL1252+1,0)</f>
        <v>1</v>
      </c>
      <c r="AM1253" s="74" t="n">
        <f aca="false">IF(K1253&lt;=0,AM1252+1,0)</f>
        <v>0</v>
      </c>
    </row>
    <row r="1254" customFormat="false" ht="15" hidden="false" customHeight="false" outlineLevel="0" collapsed="false">
      <c r="A1254" s="61" t="n">
        <v>1253</v>
      </c>
      <c r="B1254" s="62" t="n">
        <v>44960.40625</v>
      </c>
      <c r="C1254" s="63" t="n">
        <f aca="false">YEAR(B1254)</f>
        <v>2023</v>
      </c>
      <c r="D1254" s="32" t="s">
        <v>277</v>
      </c>
      <c r="E1254" s="64" t="n">
        <v>17658.85</v>
      </c>
      <c r="F1254" s="65" t="n">
        <v>-0.0037</v>
      </c>
      <c r="G1254" s="66" t="n">
        <v>-65.337745</v>
      </c>
      <c r="H1254" s="67" t="n">
        <f aca="false">E1254+IF(D1254="Long",1,-1)*G1254</f>
        <v>17593.512255</v>
      </c>
      <c r="I1254" s="68" t="n">
        <f aca="false">Assumptions!$B$58</f>
        <v>5.35750011455817</v>
      </c>
      <c r="J1254" s="68" t="n">
        <f aca="false">INDEX(Yearly!$T$5:$T$22,MATCH(C1254,Yearly!$A$5:$A$22,0))</f>
        <v>0.624174770628136</v>
      </c>
      <c r="K1254" s="68" t="n">
        <f aca="false">G1254-I1254-J1254</f>
        <v>-71.3194198851863</v>
      </c>
      <c r="L1254" s="69" t="n">
        <f aca="false">(I1254+J1254)/Assumptions!$B$8</f>
        <v>0.000263754489744292</v>
      </c>
      <c r="M1254" s="70" t="n">
        <f aca="false">F1254-L1254</f>
        <v>-0.00396375448974429</v>
      </c>
      <c r="N1254" s="71" t="n">
        <f aca="false">G1254*Assumptions!$B$7</f>
        <v>-513881.364425</v>
      </c>
      <c r="O1254" s="71" t="n">
        <f aca="false">K1254*Assumptions!$B$7</f>
        <v>-560927.23739699</v>
      </c>
      <c r="P1254" s="68" t="n">
        <f aca="false">P1253+G1254</f>
        <v>30085.590325</v>
      </c>
      <c r="Q1254" s="68" t="n">
        <f aca="false">MAX(Q1253,P1254)</f>
        <v>31092.56076</v>
      </c>
      <c r="R1254" s="68" t="n">
        <f aca="false">Q1254-P1254</f>
        <v>1006.970435</v>
      </c>
      <c r="S1254" s="68" t="n">
        <f aca="false">S1253+K1254</f>
        <v>22468.577540768</v>
      </c>
      <c r="T1254" s="68" t="n">
        <f aca="false">MAX(T1253,S1254)</f>
        <v>23760.8455589799</v>
      </c>
      <c r="U1254" s="68" t="n">
        <f aca="false">T1254-S1254</f>
        <v>1292.26801821188</v>
      </c>
      <c r="V1254" s="70" t="n">
        <f aca="false">V1253+F1254</f>
        <v>3.68720000000001</v>
      </c>
      <c r="W1254" s="70" t="n">
        <f aca="false">MAX(W1253,V1254)</f>
        <v>3.74450000000001</v>
      </c>
      <c r="X1254" s="70" t="n">
        <f aca="false">W1254-V1254</f>
        <v>0.0573000000000001</v>
      </c>
      <c r="Y1254" s="70" t="n">
        <f aca="false">Y1253+M1254</f>
        <v>3.35133732627692</v>
      </c>
      <c r="Z1254" s="70" t="n">
        <f aca="false">MAX(Z1253,Y1254)</f>
        <v>3.421217167196</v>
      </c>
      <c r="AA1254" s="70" t="n">
        <f aca="false">Z1254-Y1254</f>
        <v>0.0698798409190857</v>
      </c>
      <c r="AB1254" s="72" t="n">
        <f aca="false">AB1253*(1+F1254)</f>
        <v>32.8767701778454</v>
      </c>
      <c r="AC1254" s="73" t="n">
        <f aca="false">MAX(AC1253,AB1254)</f>
        <v>34.8776696601938</v>
      </c>
      <c r="AD1254" s="70" t="n">
        <f aca="false">1-AB1254/AC1254</f>
        <v>0.0573690702917604</v>
      </c>
      <c r="AE1254" s="73" t="n">
        <f aca="false">AE1253*(1+M1254)</f>
        <v>23.5179209014462</v>
      </c>
      <c r="AF1254" s="73" t="n">
        <f aca="false">MAX(AF1253,AE1254)</f>
        <v>25.2655187503252</v>
      </c>
      <c r="AG1254" s="70" t="n">
        <f aca="false">1-AE1254/AF1254</f>
        <v>0.0691692842782609</v>
      </c>
      <c r="AH1254" s="74" t="n">
        <f aca="false">IF(R1254&gt;0,AH1253+1,0)</f>
        <v>48</v>
      </c>
      <c r="AI1254" s="74" t="n">
        <f aca="false">IF(U1254&gt;0,AI1253+1,0)</f>
        <v>48</v>
      </c>
      <c r="AJ1254" s="74" t="n">
        <f aca="false">IF(G1254&gt;0,AJ1253+1,0)</f>
        <v>0</v>
      </c>
      <c r="AK1254" s="74" t="n">
        <f aca="false">IF(G1254&lt;=0,AK1253+1,0)</f>
        <v>1</v>
      </c>
      <c r="AL1254" s="74" t="n">
        <f aca="false">IF(K1254&gt;0,AL1253+1,0)</f>
        <v>0</v>
      </c>
      <c r="AM1254" s="74" t="n">
        <f aca="false">IF(K1254&lt;=0,AM1253+1,0)</f>
        <v>1</v>
      </c>
    </row>
    <row r="1255" customFormat="false" ht="15" hidden="false" customHeight="false" outlineLevel="0" collapsed="false">
      <c r="A1255" s="61" t="n">
        <v>1254</v>
      </c>
      <c r="B1255" s="62" t="n">
        <v>44960.48125</v>
      </c>
      <c r="C1255" s="63" t="n">
        <f aca="false">YEAR(B1255)</f>
        <v>2023</v>
      </c>
      <c r="D1255" s="32" t="s">
        <v>276</v>
      </c>
      <c r="E1255" s="64" t="n">
        <v>17592.7</v>
      </c>
      <c r="F1255" s="65" t="n">
        <v>-0.0059</v>
      </c>
      <c r="G1255" s="66" t="n">
        <v>-103.79693</v>
      </c>
      <c r="H1255" s="67" t="n">
        <f aca="false">E1255+IF(D1255="Long",1,-1)*G1255</f>
        <v>17696.49693</v>
      </c>
      <c r="I1255" s="68" t="n">
        <f aca="false">Assumptions!$B$58</f>
        <v>5.35750011455817</v>
      </c>
      <c r="J1255" s="68" t="n">
        <f aca="false">INDEX(Yearly!$T$5:$T$22,MATCH(C1255,Yearly!$A$5:$A$22,0))</f>
        <v>0.624174770628136</v>
      </c>
      <c r="K1255" s="68" t="n">
        <f aca="false">G1255-I1255-J1255</f>
        <v>-109.778604885186</v>
      </c>
      <c r="L1255" s="69" t="n">
        <f aca="false">(I1255+J1255)/Assumptions!$B$8</f>
        <v>0.000263754489744292</v>
      </c>
      <c r="M1255" s="70" t="n">
        <f aca="false">F1255-L1255</f>
        <v>-0.00616375448974429</v>
      </c>
      <c r="N1255" s="71" t="n">
        <f aca="false">G1255*Assumptions!$B$7</f>
        <v>-816362.85445</v>
      </c>
      <c r="O1255" s="71" t="n">
        <f aca="false">K1255*Assumptions!$B$7</f>
        <v>-863408.72742199</v>
      </c>
      <c r="P1255" s="68" t="n">
        <f aca="false">P1254+G1255</f>
        <v>29981.793395</v>
      </c>
      <c r="Q1255" s="68" t="n">
        <f aca="false">MAX(Q1254,P1255)</f>
        <v>31092.56076</v>
      </c>
      <c r="R1255" s="68" t="n">
        <f aca="false">Q1255-P1255</f>
        <v>1110.767365</v>
      </c>
      <c r="S1255" s="68" t="n">
        <f aca="false">S1254+K1255</f>
        <v>22358.7989358828</v>
      </c>
      <c r="T1255" s="68" t="n">
        <f aca="false">MAX(T1254,S1255)</f>
        <v>23760.8455589799</v>
      </c>
      <c r="U1255" s="68" t="n">
        <f aca="false">T1255-S1255</f>
        <v>1402.04662309707</v>
      </c>
      <c r="V1255" s="70" t="n">
        <f aca="false">V1254+F1255</f>
        <v>3.68130000000001</v>
      </c>
      <c r="W1255" s="70" t="n">
        <f aca="false">MAX(W1254,V1255)</f>
        <v>3.74450000000001</v>
      </c>
      <c r="X1255" s="70" t="n">
        <f aca="false">W1255-V1255</f>
        <v>0.0632000000000001</v>
      </c>
      <c r="Y1255" s="70" t="n">
        <f aca="false">Y1254+M1255</f>
        <v>3.34517357178717</v>
      </c>
      <c r="Z1255" s="70" t="n">
        <f aca="false">MAX(Z1254,Y1255)</f>
        <v>3.421217167196</v>
      </c>
      <c r="AA1255" s="70" t="n">
        <f aca="false">Z1255-Y1255</f>
        <v>0.0760435954088301</v>
      </c>
      <c r="AB1255" s="72" t="n">
        <f aca="false">AB1254*(1+F1255)</f>
        <v>32.6827972337961</v>
      </c>
      <c r="AC1255" s="73" t="n">
        <f aca="false">MAX(AC1254,AB1255)</f>
        <v>34.8776696601938</v>
      </c>
      <c r="AD1255" s="70" t="n">
        <f aca="false">1-AB1255/AC1255</f>
        <v>0.0629305927770389</v>
      </c>
      <c r="AE1255" s="73" t="n">
        <f aca="false">AE1254*(1+M1255)</f>
        <v>23.3729622109004</v>
      </c>
      <c r="AF1255" s="73" t="n">
        <f aca="false">MAX(AF1254,AE1255)</f>
        <v>25.2655187503252</v>
      </c>
      <c r="AG1255" s="70" t="n">
        <f aca="false">1-AE1255/AF1255</f>
        <v>0.0749066962814826</v>
      </c>
      <c r="AH1255" s="74" t="n">
        <f aca="false">IF(R1255&gt;0,AH1254+1,0)</f>
        <v>49</v>
      </c>
      <c r="AI1255" s="74" t="n">
        <f aca="false">IF(U1255&gt;0,AI1254+1,0)</f>
        <v>49</v>
      </c>
      <c r="AJ1255" s="74" t="n">
        <f aca="false">IF(G1255&gt;0,AJ1254+1,0)</f>
        <v>0</v>
      </c>
      <c r="AK1255" s="74" t="n">
        <f aca="false">IF(G1255&lt;=0,AK1254+1,0)</f>
        <v>2</v>
      </c>
      <c r="AL1255" s="74" t="n">
        <f aca="false">IF(K1255&gt;0,AL1254+1,0)</f>
        <v>0</v>
      </c>
      <c r="AM1255" s="74" t="n">
        <f aca="false">IF(K1255&lt;=0,AM1254+1,0)</f>
        <v>2</v>
      </c>
    </row>
    <row r="1256" customFormat="false" ht="15" hidden="false" customHeight="false" outlineLevel="0" collapsed="false">
      <c r="A1256" s="61" t="n">
        <v>1255</v>
      </c>
      <c r="B1256" s="62" t="n">
        <v>44960.53125</v>
      </c>
      <c r="C1256" s="63" t="n">
        <f aca="false">YEAR(B1256)</f>
        <v>2023</v>
      </c>
      <c r="D1256" s="32" t="s">
        <v>277</v>
      </c>
      <c r="E1256" s="64" t="n">
        <v>17697.25</v>
      </c>
      <c r="F1256" s="65" t="n">
        <v>-0.0004</v>
      </c>
      <c r="G1256" s="66" t="n">
        <v>-7.0789</v>
      </c>
      <c r="H1256" s="67" t="n">
        <f aca="false">E1256+IF(D1256="Long",1,-1)*G1256</f>
        <v>17690.1711</v>
      </c>
      <c r="I1256" s="68" t="n">
        <f aca="false">Assumptions!$B$58</f>
        <v>5.35750011455817</v>
      </c>
      <c r="J1256" s="68" t="n">
        <f aca="false">INDEX(Yearly!$T$5:$T$22,MATCH(C1256,Yearly!$A$5:$A$22,0))</f>
        <v>0.624174770628136</v>
      </c>
      <c r="K1256" s="68" t="n">
        <f aca="false">G1256-I1256-J1256</f>
        <v>-13.0605748851863</v>
      </c>
      <c r="L1256" s="69" t="n">
        <f aca="false">(I1256+J1256)/Assumptions!$B$8</f>
        <v>0.000263754489744292</v>
      </c>
      <c r="M1256" s="70" t="n">
        <f aca="false">F1256-L1256</f>
        <v>-0.000663754489744292</v>
      </c>
      <c r="N1256" s="71" t="n">
        <f aca="false">G1256*Assumptions!$B$7</f>
        <v>-55675.5485</v>
      </c>
      <c r="O1256" s="71" t="n">
        <f aca="false">K1256*Assumptions!$B$7</f>
        <v>-102721.42147199</v>
      </c>
      <c r="P1256" s="68" t="n">
        <f aca="false">P1255+G1256</f>
        <v>29974.714495</v>
      </c>
      <c r="Q1256" s="68" t="n">
        <f aca="false">MAX(Q1255,P1256)</f>
        <v>31092.56076</v>
      </c>
      <c r="R1256" s="68" t="n">
        <f aca="false">Q1256-P1256</f>
        <v>1117.846265</v>
      </c>
      <c r="S1256" s="68" t="n">
        <f aca="false">S1255+K1256</f>
        <v>22345.7383609976</v>
      </c>
      <c r="T1256" s="68" t="n">
        <f aca="false">MAX(T1255,S1256)</f>
        <v>23760.8455589799</v>
      </c>
      <c r="U1256" s="68" t="n">
        <f aca="false">T1256-S1256</f>
        <v>1415.10719798225</v>
      </c>
      <c r="V1256" s="70" t="n">
        <f aca="false">V1255+F1256</f>
        <v>3.68090000000001</v>
      </c>
      <c r="W1256" s="70" t="n">
        <f aca="false">MAX(W1255,V1256)</f>
        <v>3.74450000000001</v>
      </c>
      <c r="X1256" s="70" t="n">
        <f aca="false">W1256-V1256</f>
        <v>0.0636000000000001</v>
      </c>
      <c r="Y1256" s="70" t="n">
        <f aca="false">Y1255+M1256</f>
        <v>3.34450981729743</v>
      </c>
      <c r="Z1256" s="70" t="n">
        <f aca="false">MAX(Z1255,Y1256)</f>
        <v>3.421217167196</v>
      </c>
      <c r="AA1256" s="70" t="n">
        <f aca="false">Z1256-Y1256</f>
        <v>0.0767073498985744</v>
      </c>
      <c r="AB1256" s="72" t="n">
        <f aca="false">AB1255*(1+F1256)</f>
        <v>32.6697241149026</v>
      </c>
      <c r="AC1256" s="73" t="n">
        <f aca="false">MAX(AC1255,AB1256)</f>
        <v>34.8776696601938</v>
      </c>
      <c r="AD1256" s="70" t="n">
        <f aca="false">1-AB1256/AC1256</f>
        <v>0.0633054205399281</v>
      </c>
      <c r="AE1256" s="73" t="n">
        <f aca="false">AE1255*(1+M1256)</f>
        <v>23.3574483022943</v>
      </c>
      <c r="AF1256" s="73" t="n">
        <f aca="false">MAX(AF1255,AE1256)</f>
        <v>25.2655187503252</v>
      </c>
      <c r="AG1256" s="70" t="n">
        <f aca="false">1-AE1256/AF1256</f>
        <v>0.0755207311152581</v>
      </c>
      <c r="AH1256" s="74" t="n">
        <f aca="false">IF(R1256&gt;0,AH1255+1,0)</f>
        <v>50</v>
      </c>
      <c r="AI1256" s="74" t="n">
        <f aca="false">IF(U1256&gt;0,AI1255+1,0)</f>
        <v>50</v>
      </c>
      <c r="AJ1256" s="74" t="n">
        <f aca="false">IF(G1256&gt;0,AJ1255+1,0)</f>
        <v>0</v>
      </c>
      <c r="AK1256" s="74" t="n">
        <f aca="false">IF(G1256&lt;=0,AK1255+1,0)</f>
        <v>3</v>
      </c>
      <c r="AL1256" s="74" t="n">
        <f aca="false">IF(K1256&gt;0,AL1255+1,0)</f>
        <v>0</v>
      </c>
      <c r="AM1256" s="74" t="n">
        <f aca="false">IF(K1256&lt;=0,AM1255+1,0)</f>
        <v>3</v>
      </c>
    </row>
    <row r="1257" customFormat="false" ht="15" hidden="false" customHeight="false" outlineLevel="0" collapsed="false">
      <c r="A1257" s="61" t="n">
        <v>1256</v>
      </c>
      <c r="B1257" s="62" t="n">
        <v>44964.53125</v>
      </c>
      <c r="C1257" s="63" t="n">
        <f aca="false">YEAR(B1257)</f>
        <v>2023</v>
      </c>
      <c r="D1257" s="32" t="s">
        <v>276</v>
      </c>
      <c r="E1257" s="64" t="n">
        <v>17690.85</v>
      </c>
      <c r="F1257" s="65" t="n">
        <v>-0.0014</v>
      </c>
      <c r="G1257" s="66" t="n">
        <v>-24.76719</v>
      </c>
      <c r="H1257" s="67" t="n">
        <f aca="false">E1257+IF(D1257="Long",1,-1)*G1257</f>
        <v>17715.61719</v>
      </c>
      <c r="I1257" s="68" t="n">
        <f aca="false">Assumptions!$B$58</f>
        <v>5.35750011455817</v>
      </c>
      <c r="J1257" s="68" t="n">
        <f aca="false">INDEX(Yearly!$T$5:$T$22,MATCH(C1257,Yearly!$A$5:$A$22,0))</f>
        <v>0.624174770628136</v>
      </c>
      <c r="K1257" s="68" t="n">
        <f aca="false">G1257-I1257-J1257</f>
        <v>-30.7488648851863</v>
      </c>
      <c r="L1257" s="69" t="n">
        <f aca="false">(I1257+J1257)/Assumptions!$B$8</f>
        <v>0.000263754489744292</v>
      </c>
      <c r="M1257" s="70" t="n">
        <f aca="false">F1257-L1257</f>
        <v>-0.00166375448974429</v>
      </c>
      <c r="N1257" s="71" t="n">
        <f aca="false">G1257*Assumptions!$B$7</f>
        <v>-194793.94935</v>
      </c>
      <c r="O1257" s="71" t="n">
        <f aca="false">K1257*Assumptions!$B$7</f>
        <v>-241839.82232199</v>
      </c>
      <c r="P1257" s="68" t="n">
        <f aca="false">P1256+G1257</f>
        <v>29949.947305</v>
      </c>
      <c r="Q1257" s="68" t="n">
        <f aca="false">MAX(Q1256,P1257)</f>
        <v>31092.56076</v>
      </c>
      <c r="R1257" s="68" t="n">
        <f aca="false">Q1257-P1257</f>
        <v>1142.613455</v>
      </c>
      <c r="S1257" s="68" t="n">
        <f aca="false">S1256+K1257</f>
        <v>22314.9894961124</v>
      </c>
      <c r="T1257" s="68" t="n">
        <f aca="false">MAX(T1256,S1257)</f>
        <v>23760.8455589799</v>
      </c>
      <c r="U1257" s="68" t="n">
        <f aca="false">T1257-S1257</f>
        <v>1445.85606286744</v>
      </c>
      <c r="V1257" s="70" t="n">
        <f aca="false">V1256+F1257</f>
        <v>3.67950000000001</v>
      </c>
      <c r="W1257" s="70" t="n">
        <f aca="false">MAX(W1256,V1257)</f>
        <v>3.74450000000001</v>
      </c>
      <c r="X1257" s="70" t="n">
        <f aca="false">W1257-V1257</f>
        <v>0.065</v>
      </c>
      <c r="Y1257" s="70" t="n">
        <f aca="false">Y1256+M1257</f>
        <v>3.34284606280769</v>
      </c>
      <c r="Z1257" s="70" t="n">
        <f aca="false">MAX(Z1256,Y1257)</f>
        <v>3.421217167196</v>
      </c>
      <c r="AA1257" s="70" t="n">
        <f aca="false">Z1257-Y1257</f>
        <v>0.0783711043883186</v>
      </c>
      <c r="AB1257" s="72" t="n">
        <f aca="false">AB1256*(1+F1257)</f>
        <v>32.6239865011417</v>
      </c>
      <c r="AC1257" s="73" t="n">
        <f aca="false">MAX(AC1256,AB1257)</f>
        <v>34.8776696601938</v>
      </c>
      <c r="AD1257" s="70" t="n">
        <f aca="false">1-AB1257/AC1257</f>
        <v>0.0646167929511722</v>
      </c>
      <c r="AE1257" s="73" t="n">
        <f aca="false">AE1256*(1+M1257)</f>
        <v>23.3185872428124</v>
      </c>
      <c r="AF1257" s="73" t="n">
        <f aca="false">MAX(AF1256,AE1257)</f>
        <v>25.2655187503252</v>
      </c>
      <c r="AG1257" s="70" t="n">
        <f aca="false">1-AE1257/AF1257</f>
        <v>0.0770588376495407</v>
      </c>
      <c r="AH1257" s="74" t="n">
        <f aca="false">IF(R1257&gt;0,AH1256+1,0)</f>
        <v>51</v>
      </c>
      <c r="AI1257" s="74" t="n">
        <f aca="false">IF(U1257&gt;0,AI1256+1,0)</f>
        <v>51</v>
      </c>
      <c r="AJ1257" s="74" t="n">
        <f aca="false">IF(G1257&gt;0,AJ1256+1,0)</f>
        <v>0</v>
      </c>
      <c r="AK1257" s="74" t="n">
        <f aca="false">IF(G1257&lt;=0,AK1256+1,0)</f>
        <v>4</v>
      </c>
      <c r="AL1257" s="74" t="n">
        <f aca="false">IF(K1257&gt;0,AL1256+1,0)</f>
        <v>0</v>
      </c>
      <c r="AM1257" s="74" t="n">
        <f aca="false">IF(K1257&lt;=0,AM1256+1,0)</f>
        <v>4</v>
      </c>
    </row>
    <row r="1258" customFormat="false" ht="15" hidden="false" customHeight="false" outlineLevel="0" collapsed="false">
      <c r="A1258" s="61" t="n">
        <v>1257</v>
      </c>
      <c r="B1258" s="62" t="n">
        <v>44964.6020833333</v>
      </c>
      <c r="C1258" s="63" t="n">
        <f aca="false">YEAR(B1258)</f>
        <v>2023</v>
      </c>
      <c r="D1258" s="32" t="s">
        <v>277</v>
      </c>
      <c r="E1258" s="64" t="n">
        <v>17714.85</v>
      </c>
      <c r="F1258" s="65" t="n">
        <v>0.0018</v>
      </c>
      <c r="G1258" s="66" t="n">
        <v>31.88673</v>
      </c>
      <c r="H1258" s="67" t="n">
        <f aca="false">E1258+IF(D1258="Long",1,-1)*G1258</f>
        <v>17746.73673</v>
      </c>
      <c r="I1258" s="68" t="n">
        <f aca="false">Assumptions!$B$58</f>
        <v>5.35750011455817</v>
      </c>
      <c r="J1258" s="68" t="n">
        <f aca="false">INDEX(Yearly!$T$5:$T$22,MATCH(C1258,Yearly!$A$5:$A$22,0))</f>
        <v>0.624174770628136</v>
      </c>
      <c r="K1258" s="68" t="n">
        <f aca="false">G1258-I1258-J1258</f>
        <v>25.9050551148137</v>
      </c>
      <c r="L1258" s="69" t="n">
        <f aca="false">(I1258+J1258)/Assumptions!$B$8</f>
        <v>0.000263754489744292</v>
      </c>
      <c r="M1258" s="70" t="n">
        <f aca="false">F1258-L1258</f>
        <v>0.00153624551025571</v>
      </c>
      <c r="N1258" s="71" t="n">
        <f aca="false">G1258*Assumptions!$B$7</f>
        <v>250789.13145</v>
      </c>
      <c r="O1258" s="71" t="n">
        <f aca="false">K1258*Assumptions!$B$7</f>
        <v>203743.25847801</v>
      </c>
      <c r="P1258" s="68" t="n">
        <f aca="false">P1257+G1258</f>
        <v>29981.834035</v>
      </c>
      <c r="Q1258" s="68" t="n">
        <f aca="false">MAX(Q1257,P1258)</f>
        <v>31092.56076</v>
      </c>
      <c r="R1258" s="68" t="n">
        <f aca="false">Q1258-P1258</f>
        <v>1110.726725</v>
      </c>
      <c r="S1258" s="68" t="n">
        <f aca="false">S1257+K1258</f>
        <v>22340.8945512273</v>
      </c>
      <c r="T1258" s="68" t="n">
        <f aca="false">MAX(T1257,S1258)</f>
        <v>23760.8455589799</v>
      </c>
      <c r="U1258" s="68" t="n">
        <f aca="false">T1258-S1258</f>
        <v>1419.95100775262</v>
      </c>
      <c r="V1258" s="70" t="n">
        <f aca="false">V1257+F1258</f>
        <v>3.68130000000001</v>
      </c>
      <c r="W1258" s="70" t="n">
        <f aca="false">MAX(W1257,V1258)</f>
        <v>3.74450000000001</v>
      </c>
      <c r="X1258" s="70" t="n">
        <f aca="false">W1258-V1258</f>
        <v>0.0632000000000001</v>
      </c>
      <c r="Y1258" s="70" t="n">
        <f aca="false">Y1257+M1258</f>
        <v>3.34438230831794</v>
      </c>
      <c r="Z1258" s="70" t="n">
        <f aca="false">MAX(Z1257,Y1258)</f>
        <v>3.421217167196</v>
      </c>
      <c r="AA1258" s="70" t="n">
        <f aca="false">Z1258-Y1258</f>
        <v>0.0768348588780627</v>
      </c>
      <c r="AB1258" s="72" t="n">
        <f aca="false">AB1257*(1+F1258)</f>
        <v>32.6827096768438</v>
      </c>
      <c r="AC1258" s="73" t="n">
        <f aca="false">MAX(AC1257,AB1258)</f>
        <v>34.8776696601938</v>
      </c>
      <c r="AD1258" s="70" t="n">
        <f aca="false">1-AB1258/AC1258</f>
        <v>0.0629331031784842</v>
      </c>
      <c r="AE1258" s="73" t="n">
        <f aca="false">AE1257*(1+M1258)</f>
        <v>23.3544103177697</v>
      </c>
      <c r="AF1258" s="73" t="n">
        <f aca="false">MAX(AF1257,AE1258)</f>
        <v>25.2655187503252</v>
      </c>
      <c r="AG1258" s="70" t="n">
        <f aca="false">1-AE1258/AF1258</f>
        <v>0.0756409734326498</v>
      </c>
      <c r="AH1258" s="74" t="n">
        <f aca="false">IF(R1258&gt;0,AH1257+1,0)</f>
        <v>52</v>
      </c>
      <c r="AI1258" s="74" t="n">
        <f aca="false">IF(U1258&gt;0,AI1257+1,0)</f>
        <v>52</v>
      </c>
      <c r="AJ1258" s="74" t="n">
        <f aca="false">IF(G1258&gt;0,AJ1257+1,0)</f>
        <v>1</v>
      </c>
      <c r="AK1258" s="74" t="n">
        <f aca="false">IF(G1258&lt;=0,AK1257+1,0)</f>
        <v>0</v>
      </c>
      <c r="AL1258" s="74" t="n">
        <f aca="false">IF(K1258&gt;0,AL1257+1,0)</f>
        <v>1</v>
      </c>
      <c r="AM1258" s="74" t="n">
        <f aca="false">IF(K1258&lt;=0,AM1257+1,0)</f>
        <v>0</v>
      </c>
    </row>
    <row r="1259" customFormat="false" ht="15" hidden="false" customHeight="false" outlineLevel="0" collapsed="false">
      <c r="A1259" s="61" t="n">
        <v>1258</v>
      </c>
      <c r="B1259" s="62" t="n">
        <v>44970.4270833333</v>
      </c>
      <c r="C1259" s="63" t="n">
        <f aca="false">YEAR(B1259)</f>
        <v>2023</v>
      </c>
      <c r="D1259" s="32" t="s">
        <v>276</v>
      </c>
      <c r="E1259" s="64" t="n">
        <v>17746.15</v>
      </c>
      <c r="F1259" s="65" t="n">
        <v>-0.0038</v>
      </c>
      <c r="G1259" s="66" t="n">
        <v>-67.43537</v>
      </c>
      <c r="H1259" s="67" t="n">
        <f aca="false">E1259+IF(D1259="Long",1,-1)*G1259</f>
        <v>17813.58537</v>
      </c>
      <c r="I1259" s="68" t="n">
        <f aca="false">Assumptions!$B$58</f>
        <v>5.35750011455817</v>
      </c>
      <c r="J1259" s="68" t="n">
        <f aca="false">INDEX(Yearly!$T$5:$T$22,MATCH(C1259,Yearly!$A$5:$A$22,0))</f>
        <v>0.624174770628136</v>
      </c>
      <c r="K1259" s="68" t="n">
        <f aca="false">G1259-I1259-J1259</f>
        <v>-73.4170448851863</v>
      </c>
      <c r="L1259" s="69" t="n">
        <f aca="false">(I1259+J1259)/Assumptions!$B$8</f>
        <v>0.000263754489744292</v>
      </c>
      <c r="M1259" s="70" t="n">
        <f aca="false">F1259-L1259</f>
        <v>-0.00406375448974429</v>
      </c>
      <c r="N1259" s="71" t="n">
        <f aca="false">G1259*Assumptions!$B$7</f>
        <v>-530379.18505</v>
      </c>
      <c r="O1259" s="71" t="n">
        <f aca="false">K1259*Assumptions!$B$7</f>
        <v>-577425.05802199</v>
      </c>
      <c r="P1259" s="68" t="n">
        <f aca="false">P1258+G1259</f>
        <v>29914.398665</v>
      </c>
      <c r="Q1259" s="68" t="n">
        <f aca="false">MAX(Q1258,P1259)</f>
        <v>31092.56076</v>
      </c>
      <c r="R1259" s="68" t="n">
        <f aca="false">Q1259-P1259</f>
        <v>1178.162095</v>
      </c>
      <c r="S1259" s="68" t="n">
        <f aca="false">S1258+K1259</f>
        <v>22267.4775063421</v>
      </c>
      <c r="T1259" s="68" t="n">
        <f aca="false">MAX(T1258,S1259)</f>
        <v>23760.8455589799</v>
      </c>
      <c r="U1259" s="68" t="n">
        <f aca="false">T1259-S1259</f>
        <v>1493.36805263781</v>
      </c>
      <c r="V1259" s="70" t="n">
        <f aca="false">V1258+F1259</f>
        <v>3.67750000000001</v>
      </c>
      <c r="W1259" s="70" t="n">
        <f aca="false">MAX(W1258,V1259)</f>
        <v>3.74450000000001</v>
      </c>
      <c r="X1259" s="70" t="n">
        <f aca="false">W1259-V1259</f>
        <v>0.0670000000000002</v>
      </c>
      <c r="Y1259" s="70" t="n">
        <f aca="false">Y1258+M1259</f>
        <v>3.3403185538282</v>
      </c>
      <c r="Z1259" s="70" t="n">
        <f aca="false">MAX(Z1258,Y1259)</f>
        <v>3.421217167196</v>
      </c>
      <c r="AA1259" s="70" t="n">
        <f aca="false">Z1259-Y1259</f>
        <v>0.0808986133678071</v>
      </c>
      <c r="AB1259" s="72" t="n">
        <f aca="false">AB1258*(1+F1259)</f>
        <v>32.5585153800717</v>
      </c>
      <c r="AC1259" s="73" t="n">
        <f aca="false">MAX(AC1258,AB1259)</f>
        <v>34.8776696601938</v>
      </c>
      <c r="AD1259" s="70" t="n">
        <f aca="false">1-AB1259/AC1259</f>
        <v>0.0664939573864061</v>
      </c>
      <c r="AE1259" s="73" t="n">
        <f aca="false">AE1258*(1+M1259)</f>
        <v>23.2595037279855</v>
      </c>
      <c r="AF1259" s="73" t="n">
        <f aca="false">MAX(AF1258,AE1259)</f>
        <v>25.2655187503252</v>
      </c>
      <c r="AG1259" s="70" t="n">
        <f aca="false">1-AE1259/AF1259</f>
        <v>0.0793973415769984</v>
      </c>
      <c r="AH1259" s="74" t="n">
        <f aca="false">IF(R1259&gt;0,AH1258+1,0)</f>
        <v>53</v>
      </c>
      <c r="AI1259" s="74" t="n">
        <f aca="false">IF(U1259&gt;0,AI1258+1,0)</f>
        <v>53</v>
      </c>
      <c r="AJ1259" s="74" t="n">
        <f aca="false">IF(G1259&gt;0,AJ1258+1,0)</f>
        <v>0</v>
      </c>
      <c r="AK1259" s="74" t="n">
        <f aca="false">IF(G1259&lt;=0,AK1258+1,0)</f>
        <v>1</v>
      </c>
      <c r="AL1259" s="74" t="n">
        <f aca="false">IF(K1259&gt;0,AL1258+1,0)</f>
        <v>0</v>
      </c>
      <c r="AM1259" s="74" t="n">
        <f aca="false">IF(K1259&lt;=0,AM1258+1,0)</f>
        <v>1</v>
      </c>
    </row>
    <row r="1260" customFormat="false" ht="15" hidden="false" customHeight="false" outlineLevel="0" collapsed="false">
      <c r="A1260" s="61" t="n">
        <v>1259</v>
      </c>
      <c r="B1260" s="62" t="n">
        <v>44971.40625</v>
      </c>
      <c r="C1260" s="63" t="n">
        <f aca="false">YEAR(B1260)</f>
        <v>2023</v>
      </c>
      <c r="D1260" s="32" t="s">
        <v>277</v>
      </c>
      <c r="E1260" s="64" t="n">
        <v>17814.05</v>
      </c>
      <c r="F1260" s="65" t="n">
        <v>0.0073</v>
      </c>
      <c r="G1260" s="66" t="n">
        <v>130.042565</v>
      </c>
      <c r="H1260" s="67" t="n">
        <f aca="false">E1260+IF(D1260="Long",1,-1)*G1260</f>
        <v>17944.092565</v>
      </c>
      <c r="I1260" s="68" t="n">
        <f aca="false">Assumptions!$B$58</f>
        <v>5.35750011455817</v>
      </c>
      <c r="J1260" s="68" t="n">
        <f aca="false">INDEX(Yearly!$T$5:$T$22,MATCH(C1260,Yearly!$A$5:$A$22,0))</f>
        <v>0.624174770628136</v>
      </c>
      <c r="K1260" s="68" t="n">
        <f aca="false">G1260-I1260-J1260</f>
        <v>124.060890114814</v>
      </c>
      <c r="L1260" s="69" t="n">
        <f aca="false">(I1260+J1260)/Assumptions!$B$8</f>
        <v>0.000263754489744292</v>
      </c>
      <c r="M1260" s="70" t="n">
        <f aca="false">F1260-L1260</f>
        <v>0.00703624551025571</v>
      </c>
      <c r="N1260" s="71" t="n">
        <f aca="false">G1260*Assumptions!$B$7</f>
        <v>1022784.773725</v>
      </c>
      <c r="O1260" s="71" t="n">
        <f aca="false">K1260*Assumptions!$B$7</f>
        <v>975738.90075301</v>
      </c>
      <c r="P1260" s="68" t="n">
        <f aca="false">P1259+G1260</f>
        <v>30044.44123</v>
      </c>
      <c r="Q1260" s="68" t="n">
        <f aca="false">MAX(Q1259,P1260)</f>
        <v>31092.56076</v>
      </c>
      <c r="R1260" s="68" t="n">
        <f aca="false">Q1260-P1260</f>
        <v>1048.11953</v>
      </c>
      <c r="S1260" s="68" t="n">
        <f aca="false">S1259+K1260</f>
        <v>22391.5383964569</v>
      </c>
      <c r="T1260" s="68" t="n">
        <f aca="false">MAX(T1259,S1260)</f>
        <v>23760.8455589799</v>
      </c>
      <c r="U1260" s="68" t="n">
        <f aca="false">T1260-S1260</f>
        <v>1369.307162523</v>
      </c>
      <c r="V1260" s="70" t="n">
        <f aca="false">V1259+F1260</f>
        <v>3.68480000000001</v>
      </c>
      <c r="W1260" s="70" t="n">
        <f aca="false">MAX(W1259,V1260)</f>
        <v>3.74450000000001</v>
      </c>
      <c r="X1260" s="70" t="n">
        <f aca="false">W1260-V1260</f>
        <v>0.0597000000000003</v>
      </c>
      <c r="Y1260" s="70" t="n">
        <f aca="false">Y1259+M1260</f>
        <v>3.34735479933845</v>
      </c>
      <c r="Z1260" s="70" t="n">
        <f aca="false">MAX(Z1259,Y1260)</f>
        <v>3.421217167196</v>
      </c>
      <c r="AA1260" s="70" t="n">
        <f aca="false">Z1260-Y1260</f>
        <v>0.0738623678575516</v>
      </c>
      <c r="AB1260" s="72" t="n">
        <f aca="false">AB1259*(1+F1260)</f>
        <v>32.7961925423463</v>
      </c>
      <c r="AC1260" s="73" t="n">
        <f aca="false">MAX(AC1259,AB1260)</f>
        <v>34.8776696601938</v>
      </c>
      <c r="AD1260" s="70" t="n">
        <f aca="false">1-AB1260/AC1260</f>
        <v>0.0596793632753268</v>
      </c>
      <c r="AE1260" s="73" t="n">
        <f aca="false">AE1259*(1+M1260)</f>
        <v>23.4231633066623</v>
      </c>
      <c r="AF1260" s="73" t="n">
        <f aca="false">MAX(AF1259,AE1260)</f>
        <v>25.2655187503252</v>
      </c>
      <c r="AG1260" s="70" t="n">
        <f aca="false">1-AE1260/AF1260</f>
        <v>0.0729197552549401</v>
      </c>
      <c r="AH1260" s="74" t="n">
        <f aca="false">IF(R1260&gt;0,AH1259+1,0)</f>
        <v>54</v>
      </c>
      <c r="AI1260" s="74" t="n">
        <f aca="false">IF(U1260&gt;0,AI1259+1,0)</f>
        <v>54</v>
      </c>
      <c r="AJ1260" s="74" t="n">
        <f aca="false">IF(G1260&gt;0,AJ1259+1,0)</f>
        <v>1</v>
      </c>
      <c r="AK1260" s="74" t="n">
        <f aca="false">IF(G1260&lt;=0,AK1259+1,0)</f>
        <v>0</v>
      </c>
      <c r="AL1260" s="74" t="n">
        <f aca="false">IF(K1260&gt;0,AL1259+1,0)</f>
        <v>1</v>
      </c>
      <c r="AM1260" s="74" t="n">
        <f aca="false">IF(K1260&lt;=0,AM1259+1,0)</f>
        <v>0</v>
      </c>
    </row>
    <row r="1261" customFormat="false" ht="15" hidden="false" customHeight="false" outlineLevel="0" collapsed="false">
      <c r="A1261" s="61" t="n">
        <v>1260</v>
      </c>
      <c r="B1261" s="62" t="n">
        <v>44977.3888888889</v>
      </c>
      <c r="C1261" s="63" t="n">
        <f aca="false">YEAR(B1261)</f>
        <v>2023</v>
      </c>
      <c r="D1261" s="32" t="s">
        <v>277</v>
      </c>
      <c r="E1261" s="64" t="n">
        <v>17957.95</v>
      </c>
      <c r="F1261" s="65" t="n">
        <v>-0.0008</v>
      </c>
      <c r="G1261" s="66" t="n">
        <v>-14.36636</v>
      </c>
      <c r="H1261" s="67" t="n">
        <f aca="false">E1261+IF(D1261="Long",1,-1)*G1261</f>
        <v>17943.58364</v>
      </c>
      <c r="I1261" s="68" t="n">
        <f aca="false">Assumptions!$B$58</f>
        <v>5.35750011455817</v>
      </c>
      <c r="J1261" s="68" t="n">
        <f aca="false">INDEX(Yearly!$T$5:$T$22,MATCH(C1261,Yearly!$A$5:$A$22,0))</f>
        <v>0.624174770628136</v>
      </c>
      <c r="K1261" s="68" t="n">
        <f aca="false">G1261-I1261-J1261</f>
        <v>-20.3480348851863</v>
      </c>
      <c r="L1261" s="69" t="n">
        <f aca="false">(I1261+J1261)/Assumptions!$B$8</f>
        <v>0.000263754489744292</v>
      </c>
      <c r="M1261" s="70" t="n">
        <f aca="false">F1261-L1261</f>
        <v>-0.00106375448974429</v>
      </c>
      <c r="N1261" s="71" t="n">
        <f aca="false">G1261*Assumptions!$B$7</f>
        <v>-112991.4214</v>
      </c>
      <c r="O1261" s="71" t="n">
        <f aca="false">K1261*Assumptions!$B$7</f>
        <v>-160037.29437199</v>
      </c>
      <c r="P1261" s="68" t="n">
        <f aca="false">P1260+G1261</f>
        <v>30030.07487</v>
      </c>
      <c r="Q1261" s="68" t="n">
        <f aca="false">MAX(Q1260,P1261)</f>
        <v>31092.56076</v>
      </c>
      <c r="R1261" s="68" t="n">
        <f aca="false">Q1261-P1261</f>
        <v>1062.48589</v>
      </c>
      <c r="S1261" s="68" t="n">
        <f aca="false">S1260+K1261</f>
        <v>22371.1903615717</v>
      </c>
      <c r="T1261" s="68" t="n">
        <f aca="false">MAX(T1260,S1261)</f>
        <v>23760.8455589799</v>
      </c>
      <c r="U1261" s="68" t="n">
        <f aca="false">T1261-S1261</f>
        <v>1389.65519740819</v>
      </c>
      <c r="V1261" s="70" t="n">
        <f aca="false">V1260+F1261</f>
        <v>3.68400000000001</v>
      </c>
      <c r="W1261" s="70" t="n">
        <f aca="false">MAX(W1260,V1261)</f>
        <v>3.74450000000001</v>
      </c>
      <c r="X1261" s="70" t="n">
        <f aca="false">W1261-V1261</f>
        <v>0.0605000000000002</v>
      </c>
      <c r="Y1261" s="70" t="n">
        <f aca="false">Y1260+M1261</f>
        <v>3.34629104484871</v>
      </c>
      <c r="Z1261" s="70" t="n">
        <f aca="false">MAX(Z1260,Y1261)</f>
        <v>3.421217167196</v>
      </c>
      <c r="AA1261" s="70" t="n">
        <f aca="false">Z1261-Y1261</f>
        <v>0.0749261223472959</v>
      </c>
      <c r="AB1261" s="72" t="n">
        <f aca="false">AB1260*(1+F1261)</f>
        <v>32.7699555883124</v>
      </c>
      <c r="AC1261" s="73" t="n">
        <f aca="false">MAX(AC1260,AB1261)</f>
        <v>34.8776696601938</v>
      </c>
      <c r="AD1261" s="70" t="n">
        <f aca="false">1-AB1261/AC1261</f>
        <v>0.0604316197847065</v>
      </c>
      <c r="AE1261" s="73" t="n">
        <f aca="false">AE1260*(1+M1261)</f>
        <v>23.3982468115309</v>
      </c>
      <c r="AF1261" s="73" t="n">
        <f aca="false">MAX(AF1260,AE1261)</f>
        <v>25.2655187503252</v>
      </c>
      <c r="AG1261" s="70" t="n">
        <f aca="false">1-AE1261/AF1261</f>
        <v>0.0739059410276408</v>
      </c>
      <c r="AH1261" s="74" t="n">
        <f aca="false">IF(R1261&gt;0,AH1260+1,0)</f>
        <v>55</v>
      </c>
      <c r="AI1261" s="74" t="n">
        <f aca="false">IF(U1261&gt;0,AI1260+1,0)</f>
        <v>55</v>
      </c>
      <c r="AJ1261" s="74" t="n">
        <f aca="false">IF(G1261&gt;0,AJ1260+1,0)</f>
        <v>0</v>
      </c>
      <c r="AK1261" s="74" t="n">
        <f aca="false">IF(G1261&lt;=0,AK1260+1,0)</f>
        <v>1</v>
      </c>
      <c r="AL1261" s="74" t="n">
        <f aca="false">IF(K1261&gt;0,AL1260+1,0)</f>
        <v>0</v>
      </c>
      <c r="AM1261" s="74" t="n">
        <f aca="false">IF(K1261&lt;=0,AM1260+1,0)</f>
        <v>1</v>
      </c>
    </row>
    <row r="1262" customFormat="false" ht="15" hidden="false" customHeight="false" outlineLevel="0" collapsed="false">
      <c r="A1262" s="61" t="n">
        <v>1261</v>
      </c>
      <c r="B1262" s="62" t="n">
        <v>44988.40625</v>
      </c>
      <c r="C1262" s="63" t="n">
        <f aca="false">YEAR(B1262)</f>
        <v>2023</v>
      </c>
      <c r="D1262" s="32" t="s">
        <v>277</v>
      </c>
      <c r="E1262" s="64" t="n">
        <v>17463.5</v>
      </c>
      <c r="F1262" s="65" t="n">
        <v>0.0094</v>
      </c>
      <c r="G1262" s="66" t="n">
        <v>164.1569</v>
      </c>
      <c r="H1262" s="67" t="n">
        <f aca="false">E1262+IF(D1262="Long",1,-1)*G1262</f>
        <v>17627.6569</v>
      </c>
      <c r="I1262" s="68" t="n">
        <f aca="false">Assumptions!$B$58</f>
        <v>5.35750011455817</v>
      </c>
      <c r="J1262" s="68" t="n">
        <f aca="false">INDEX(Yearly!$T$5:$T$22,MATCH(C1262,Yearly!$A$5:$A$22,0))</f>
        <v>0.624174770628136</v>
      </c>
      <c r="K1262" s="68" t="n">
        <f aca="false">G1262-I1262-J1262</f>
        <v>158.175225114814</v>
      </c>
      <c r="L1262" s="69" t="n">
        <f aca="false">(I1262+J1262)/Assumptions!$B$8</f>
        <v>0.000263754489744292</v>
      </c>
      <c r="M1262" s="70" t="n">
        <f aca="false">F1262-L1262</f>
        <v>0.00913624551025571</v>
      </c>
      <c r="N1262" s="71" t="n">
        <f aca="false">G1262*Assumptions!$B$7</f>
        <v>1291094.0185</v>
      </c>
      <c r="O1262" s="71" t="n">
        <f aca="false">K1262*Assumptions!$B$7</f>
        <v>1244048.14552801</v>
      </c>
      <c r="P1262" s="68" t="n">
        <f aca="false">P1261+G1262</f>
        <v>30194.23177</v>
      </c>
      <c r="Q1262" s="68" t="n">
        <f aca="false">MAX(Q1261,P1262)</f>
        <v>31092.56076</v>
      </c>
      <c r="R1262" s="68" t="n">
        <f aca="false">Q1262-P1262</f>
        <v>898.328989999995</v>
      </c>
      <c r="S1262" s="68" t="n">
        <f aca="false">S1261+K1262</f>
        <v>22529.3655866865</v>
      </c>
      <c r="T1262" s="68" t="n">
        <f aca="false">MAX(T1261,S1262)</f>
        <v>23760.8455589799</v>
      </c>
      <c r="U1262" s="68" t="n">
        <f aca="false">T1262-S1262</f>
        <v>1231.47997229337</v>
      </c>
      <c r="V1262" s="70" t="n">
        <f aca="false">V1261+F1262</f>
        <v>3.69340000000001</v>
      </c>
      <c r="W1262" s="70" t="n">
        <f aca="false">MAX(W1261,V1262)</f>
        <v>3.74450000000001</v>
      </c>
      <c r="X1262" s="70" t="n">
        <f aca="false">W1262-V1262</f>
        <v>0.0511000000000004</v>
      </c>
      <c r="Y1262" s="70" t="n">
        <f aca="false">Y1261+M1262</f>
        <v>3.35542729035896</v>
      </c>
      <c r="Z1262" s="70" t="n">
        <f aca="false">MAX(Z1261,Y1262)</f>
        <v>3.421217167196</v>
      </c>
      <c r="AA1262" s="70" t="n">
        <f aca="false">Z1262-Y1262</f>
        <v>0.0657898768370404</v>
      </c>
      <c r="AB1262" s="72" t="n">
        <f aca="false">AB1261*(1+F1262)</f>
        <v>33.0779931708425</v>
      </c>
      <c r="AC1262" s="73" t="n">
        <f aca="false">MAX(AC1261,AB1262)</f>
        <v>34.8776696601938</v>
      </c>
      <c r="AD1262" s="70" t="n">
        <f aca="false">1-AB1262/AC1262</f>
        <v>0.0515996770106826</v>
      </c>
      <c r="AE1262" s="73" t="n">
        <f aca="false">AE1261*(1+M1262)</f>
        <v>23.6120189389106</v>
      </c>
      <c r="AF1262" s="73" t="n">
        <f aca="false">MAX(AF1261,AE1262)</f>
        <v>25.2655187503252</v>
      </c>
      <c r="AG1262" s="70" t="n">
        <f aca="false">1-AE1262/AF1262</f>
        <v>0.0654449183392801</v>
      </c>
      <c r="AH1262" s="74" t="n">
        <f aca="false">IF(R1262&gt;0,AH1261+1,0)</f>
        <v>56</v>
      </c>
      <c r="AI1262" s="74" t="n">
        <f aca="false">IF(U1262&gt;0,AI1261+1,0)</f>
        <v>56</v>
      </c>
      <c r="AJ1262" s="74" t="n">
        <f aca="false">IF(G1262&gt;0,AJ1261+1,0)</f>
        <v>1</v>
      </c>
      <c r="AK1262" s="74" t="n">
        <f aca="false">IF(G1262&lt;=0,AK1261+1,0)</f>
        <v>0</v>
      </c>
      <c r="AL1262" s="74" t="n">
        <f aca="false">IF(K1262&gt;0,AL1261+1,0)</f>
        <v>1</v>
      </c>
      <c r="AM1262" s="74" t="n">
        <f aca="false">IF(K1262&lt;=0,AM1261+1,0)</f>
        <v>0</v>
      </c>
    </row>
    <row r="1263" customFormat="false" ht="15" hidden="false" customHeight="false" outlineLevel="0" collapsed="false">
      <c r="A1263" s="61" t="n">
        <v>1262</v>
      </c>
      <c r="B1263" s="62" t="n">
        <v>44994.59375</v>
      </c>
      <c r="C1263" s="63" t="n">
        <f aca="false">YEAR(B1263)</f>
        <v>2023</v>
      </c>
      <c r="D1263" s="32" t="s">
        <v>276</v>
      </c>
      <c r="E1263" s="64" t="n">
        <v>17627.75</v>
      </c>
      <c r="F1263" s="65" t="n">
        <v>0.0334</v>
      </c>
      <c r="G1263" s="66" t="n">
        <v>588.76685</v>
      </c>
      <c r="H1263" s="67" t="n">
        <f aca="false">E1263+IF(D1263="Long",1,-1)*G1263</f>
        <v>17038.98315</v>
      </c>
      <c r="I1263" s="68" t="n">
        <f aca="false">Assumptions!$B$58</f>
        <v>5.35750011455817</v>
      </c>
      <c r="J1263" s="68" t="n">
        <f aca="false">INDEX(Yearly!$T$5:$T$22,MATCH(C1263,Yearly!$A$5:$A$22,0))</f>
        <v>0.624174770628136</v>
      </c>
      <c r="K1263" s="68" t="n">
        <f aca="false">G1263-I1263-J1263</f>
        <v>582.785175114814</v>
      </c>
      <c r="L1263" s="69" t="n">
        <f aca="false">(I1263+J1263)/Assumptions!$B$8</f>
        <v>0.000263754489744292</v>
      </c>
      <c r="M1263" s="70" t="n">
        <f aca="false">F1263-L1263</f>
        <v>0.0331362455102557</v>
      </c>
      <c r="N1263" s="71" t="n">
        <f aca="false">G1263*Assumptions!$B$7</f>
        <v>4630651.27525</v>
      </c>
      <c r="O1263" s="71" t="n">
        <f aca="false">K1263*Assumptions!$B$7</f>
        <v>4583605.40227801</v>
      </c>
      <c r="P1263" s="68" t="n">
        <f aca="false">P1262+G1263</f>
        <v>30782.99862</v>
      </c>
      <c r="Q1263" s="68" t="n">
        <f aca="false">MAX(Q1262,P1263)</f>
        <v>31092.56076</v>
      </c>
      <c r="R1263" s="68" t="n">
        <f aca="false">Q1263-P1263</f>
        <v>309.562139999995</v>
      </c>
      <c r="S1263" s="68" t="n">
        <f aca="false">S1262+K1263</f>
        <v>23112.1507618013</v>
      </c>
      <c r="T1263" s="68" t="n">
        <f aca="false">MAX(T1262,S1263)</f>
        <v>23760.8455589799</v>
      </c>
      <c r="U1263" s="68" t="n">
        <f aca="false">T1263-S1263</f>
        <v>648.694797178556</v>
      </c>
      <c r="V1263" s="70" t="n">
        <f aca="false">V1262+F1263</f>
        <v>3.72680000000001</v>
      </c>
      <c r="W1263" s="70" t="n">
        <f aca="false">MAX(W1262,V1263)</f>
        <v>3.74450000000001</v>
      </c>
      <c r="X1263" s="70" t="n">
        <f aca="false">W1263-V1263</f>
        <v>0.0177000000000005</v>
      </c>
      <c r="Y1263" s="70" t="n">
        <f aca="false">Y1262+M1263</f>
        <v>3.38856353586922</v>
      </c>
      <c r="Z1263" s="70" t="n">
        <f aca="false">MAX(Z1262,Y1263)</f>
        <v>3.421217167196</v>
      </c>
      <c r="AA1263" s="70" t="n">
        <f aca="false">Z1263-Y1263</f>
        <v>0.0326536313267849</v>
      </c>
      <c r="AB1263" s="72" t="n">
        <f aca="false">AB1262*(1+F1263)</f>
        <v>34.1827981427487</v>
      </c>
      <c r="AC1263" s="73" t="n">
        <f aca="false">MAX(AC1262,AB1263)</f>
        <v>34.8776696601938</v>
      </c>
      <c r="AD1263" s="70" t="n">
        <f aca="false">1-AB1263/AC1263</f>
        <v>0.0199231062228393</v>
      </c>
      <c r="AE1263" s="73" t="n">
        <f aca="false">AE1262*(1+M1263)</f>
        <v>24.3944325954631</v>
      </c>
      <c r="AF1263" s="73" t="n">
        <f aca="false">MAX(AF1262,AE1263)</f>
        <v>25.2655187503252</v>
      </c>
      <c r="AG1263" s="70" t="n">
        <f aca="false">1-AE1263/AF1263</f>
        <v>0.0344772717105134</v>
      </c>
      <c r="AH1263" s="74" t="n">
        <f aca="false">IF(R1263&gt;0,AH1262+1,0)</f>
        <v>57</v>
      </c>
      <c r="AI1263" s="74" t="n">
        <f aca="false">IF(U1263&gt;0,AI1262+1,0)</f>
        <v>57</v>
      </c>
      <c r="AJ1263" s="74" t="n">
        <f aca="false">IF(G1263&gt;0,AJ1262+1,0)</f>
        <v>2</v>
      </c>
      <c r="AK1263" s="74" t="n">
        <f aca="false">IF(G1263&lt;=0,AK1262+1,0)</f>
        <v>0</v>
      </c>
      <c r="AL1263" s="74" t="n">
        <f aca="false">IF(K1263&gt;0,AL1262+1,0)</f>
        <v>2</v>
      </c>
      <c r="AM1263" s="74" t="n">
        <f aca="false">IF(K1263&lt;=0,AM1262+1,0)</f>
        <v>0</v>
      </c>
    </row>
    <row r="1264" customFormat="false" ht="15" hidden="false" customHeight="false" outlineLevel="0" collapsed="false">
      <c r="A1264" s="61" t="n">
        <v>1263</v>
      </c>
      <c r="B1264" s="62" t="n">
        <v>45006.40625</v>
      </c>
      <c r="C1264" s="63" t="n">
        <f aca="false">YEAR(B1264)</f>
        <v>2023</v>
      </c>
      <c r="D1264" s="32" t="s">
        <v>277</v>
      </c>
      <c r="E1264" s="64" t="n">
        <v>17039.45</v>
      </c>
      <c r="F1264" s="65" t="n">
        <v>0.0024</v>
      </c>
      <c r="G1264" s="66" t="n">
        <v>40.89468</v>
      </c>
      <c r="H1264" s="67" t="n">
        <f aca="false">E1264+IF(D1264="Long",1,-1)*G1264</f>
        <v>17080.34468</v>
      </c>
      <c r="I1264" s="68" t="n">
        <f aca="false">Assumptions!$B$58</f>
        <v>5.35750011455817</v>
      </c>
      <c r="J1264" s="68" t="n">
        <f aca="false">INDEX(Yearly!$T$5:$T$22,MATCH(C1264,Yearly!$A$5:$A$22,0))</f>
        <v>0.624174770628136</v>
      </c>
      <c r="K1264" s="68" t="n">
        <f aca="false">G1264-I1264-J1264</f>
        <v>34.9130051148137</v>
      </c>
      <c r="L1264" s="69" t="n">
        <f aca="false">(I1264+J1264)/Assumptions!$B$8</f>
        <v>0.000263754489744292</v>
      </c>
      <c r="M1264" s="70" t="n">
        <f aca="false">F1264-L1264</f>
        <v>0.00213624551025571</v>
      </c>
      <c r="N1264" s="71" t="n">
        <f aca="false">G1264*Assumptions!$B$7</f>
        <v>321636.6582</v>
      </c>
      <c r="O1264" s="71" t="n">
        <f aca="false">K1264*Assumptions!$B$7</f>
        <v>274590.78522801</v>
      </c>
      <c r="P1264" s="68" t="n">
        <f aca="false">P1263+G1264</f>
        <v>30823.8933</v>
      </c>
      <c r="Q1264" s="68" t="n">
        <f aca="false">MAX(Q1263,P1264)</f>
        <v>31092.56076</v>
      </c>
      <c r="R1264" s="68" t="n">
        <f aca="false">Q1264-P1264</f>
        <v>268.667459999993</v>
      </c>
      <c r="S1264" s="68" t="n">
        <f aca="false">S1263+K1264</f>
        <v>23147.0637669161</v>
      </c>
      <c r="T1264" s="68" t="n">
        <f aca="false">MAX(T1263,S1264)</f>
        <v>23760.8455589799</v>
      </c>
      <c r="U1264" s="68" t="n">
        <f aca="false">T1264-S1264</f>
        <v>613.781792063743</v>
      </c>
      <c r="V1264" s="70" t="n">
        <f aca="false">V1263+F1264</f>
        <v>3.72920000000001</v>
      </c>
      <c r="W1264" s="70" t="n">
        <f aca="false">MAX(W1263,V1264)</f>
        <v>3.74450000000001</v>
      </c>
      <c r="X1264" s="70" t="n">
        <f aca="false">W1264-V1264</f>
        <v>0.0153000000000003</v>
      </c>
      <c r="Y1264" s="70" t="n">
        <f aca="false">Y1263+M1264</f>
        <v>3.39069978137948</v>
      </c>
      <c r="Z1264" s="70" t="n">
        <f aca="false">MAX(Z1263,Y1264)</f>
        <v>3.421217167196</v>
      </c>
      <c r="AA1264" s="70" t="n">
        <f aca="false">Z1264-Y1264</f>
        <v>0.0305173858165291</v>
      </c>
      <c r="AB1264" s="72" t="n">
        <f aca="false">AB1263*(1+F1264)</f>
        <v>34.2648368582913</v>
      </c>
      <c r="AC1264" s="73" t="n">
        <f aca="false">MAX(AC1263,AB1264)</f>
        <v>34.8776696601938</v>
      </c>
      <c r="AD1264" s="70" t="n">
        <f aca="false">1-AB1264/AC1264</f>
        <v>0.0175709216777743</v>
      </c>
      <c r="AE1264" s="73" t="n">
        <f aca="false">AE1263*(1+M1264)</f>
        <v>24.4465450925704</v>
      </c>
      <c r="AF1264" s="73" t="n">
        <f aca="false">MAX(AF1263,AE1264)</f>
        <v>25.2655187503252</v>
      </c>
      <c r="AG1264" s="70" t="n">
        <f aca="false">1-AE1264/AF1264</f>
        <v>0.032414678117155</v>
      </c>
      <c r="AH1264" s="74" t="n">
        <f aca="false">IF(R1264&gt;0,AH1263+1,0)</f>
        <v>58</v>
      </c>
      <c r="AI1264" s="74" t="n">
        <f aca="false">IF(U1264&gt;0,AI1263+1,0)</f>
        <v>58</v>
      </c>
      <c r="AJ1264" s="74" t="n">
        <f aca="false">IF(G1264&gt;0,AJ1263+1,0)</f>
        <v>3</v>
      </c>
      <c r="AK1264" s="74" t="n">
        <f aca="false">IF(G1264&lt;=0,AK1263+1,0)</f>
        <v>0</v>
      </c>
      <c r="AL1264" s="74" t="n">
        <f aca="false">IF(K1264&gt;0,AL1263+1,0)</f>
        <v>3</v>
      </c>
      <c r="AM1264" s="74" t="n">
        <f aca="false">IF(K1264&lt;=0,AM1263+1,0)</f>
        <v>0</v>
      </c>
    </row>
    <row r="1265" customFormat="false" ht="15" hidden="false" customHeight="false" outlineLevel="0" collapsed="false">
      <c r="A1265" s="61" t="n">
        <v>1264</v>
      </c>
      <c r="B1265" s="62" t="n">
        <v>45008.40625</v>
      </c>
      <c r="C1265" s="63" t="n">
        <f aca="false">YEAR(B1265)</f>
        <v>2023</v>
      </c>
      <c r="D1265" s="32" t="s">
        <v>276</v>
      </c>
      <c r="E1265" s="64" t="n">
        <v>17080.45</v>
      </c>
      <c r="F1265" s="65" t="n">
        <v>-0.0043</v>
      </c>
      <c r="G1265" s="66" t="n">
        <v>-73.445935</v>
      </c>
      <c r="H1265" s="67" t="n">
        <f aca="false">E1265+IF(D1265="Long",1,-1)*G1265</f>
        <v>17153.895935</v>
      </c>
      <c r="I1265" s="68" t="n">
        <f aca="false">Assumptions!$B$58</f>
        <v>5.35750011455817</v>
      </c>
      <c r="J1265" s="68" t="n">
        <f aca="false">INDEX(Yearly!$T$5:$T$22,MATCH(C1265,Yearly!$A$5:$A$22,0))</f>
        <v>0.624174770628136</v>
      </c>
      <c r="K1265" s="68" t="n">
        <f aca="false">G1265-I1265-J1265</f>
        <v>-79.4276098851863</v>
      </c>
      <c r="L1265" s="69" t="n">
        <f aca="false">(I1265+J1265)/Assumptions!$B$8</f>
        <v>0.000263754489744292</v>
      </c>
      <c r="M1265" s="70" t="n">
        <f aca="false">F1265-L1265</f>
        <v>-0.00456375448974429</v>
      </c>
      <c r="N1265" s="71" t="n">
        <f aca="false">G1265*Assumptions!$B$7</f>
        <v>-577652.278775</v>
      </c>
      <c r="O1265" s="71" t="n">
        <f aca="false">K1265*Assumptions!$B$7</f>
        <v>-624698.15174699</v>
      </c>
      <c r="P1265" s="68" t="n">
        <f aca="false">P1264+G1265</f>
        <v>30750.447365</v>
      </c>
      <c r="Q1265" s="68" t="n">
        <f aca="false">MAX(Q1264,P1265)</f>
        <v>31092.56076</v>
      </c>
      <c r="R1265" s="68" t="n">
        <f aca="false">Q1265-P1265</f>
        <v>342.113394999993</v>
      </c>
      <c r="S1265" s="68" t="n">
        <f aca="false">S1264+K1265</f>
        <v>23067.6361570309</v>
      </c>
      <c r="T1265" s="68" t="n">
        <f aca="false">MAX(T1264,S1265)</f>
        <v>23760.8455589799</v>
      </c>
      <c r="U1265" s="68" t="n">
        <f aca="false">T1265-S1265</f>
        <v>693.209401948931</v>
      </c>
      <c r="V1265" s="70" t="n">
        <f aca="false">V1264+F1265</f>
        <v>3.72490000000001</v>
      </c>
      <c r="W1265" s="70" t="n">
        <f aca="false">MAX(W1264,V1265)</f>
        <v>3.74450000000001</v>
      </c>
      <c r="X1265" s="70" t="n">
        <f aca="false">W1265-V1265</f>
        <v>0.0196000000000005</v>
      </c>
      <c r="Y1265" s="70" t="n">
        <f aca="false">Y1264+M1265</f>
        <v>3.38613602688973</v>
      </c>
      <c r="Z1265" s="70" t="n">
        <f aca="false">MAX(Z1264,Y1265)</f>
        <v>3.421217167196</v>
      </c>
      <c r="AA1265" s="70" t="n">
        <f aca="false">Z1265-Y1265</f>
        <v>0.0350811403062732</v>
      </c>
      <c r="AB1265" s="72" t="n">
        <f aca="false">AB1264*(1+F1265)</f>
        <v>34.1174980598006</v>
      </c>
      <c r="AC1265" s="73" t="n">
        <f aca="false">MAX(AC1264,AB1265)</f>
        <v>34.8776696601938</v>
      </c>
      <c r="AD1265" s="70" t="n">
        <f aca="false">1-AB1265/AC1265</f>
        <v>0.0217953667145597</v>
      </c>
      <c r="AE1265" s="73" t="n">
        <f aca="false">AE1264*(1+M1265)</f>
        <v>24.3349770626455</v>
      </c>
      <c r="AF1265" s="73" t="n">
        <f aca="false">MAX(AF1264,AE1265)</f>
        <v>25.2655187503252</v>
      </c>
      <c r="AG1265" s="70" t="n">
        <f aca="false">1-AE1265/AF1265</f>
        <v>0.0368304999741087</v>
      </c>
      <c r="AH1265" s="74" t="n">
        <f aca="false">IF(R1265&gt;0,AH1264+1,0)</f>
        <v>59</v>
      </c>
      <c r="AI1265" s="74" t="n">
        <f aca="false">IF(U1265&gt;0,AI1264+1,0)</f>
        <v>59</v>
      </c>
      <c r="AJ1265" s="74" t="n">
        <f aca="false">IF(G1265&gt;0,AJ1264+1,0)</f>
        <v>0</v>
      </c>
      <c r="AK1265" s="74" t="n">
        <f aca="false">IF(G1265&lt;=0,AK1264+1,0)</f>
        <v>1</v>
      </c>
      <c r="AL1265" s="74" t="n">
        <f aca="false">IF(K1265&gt;0,AL1264+1,0)</f>
        <v>0</v>
      </c>
      <c r="AM1265" s="74" t="n">
        <f aca="false">IF(K1265&lt;=0,AM1264+1,0)</f>
        <v>1</v>
      </c>
    </row>
    <row r="1266" customFormat="false" ht="15" hidden="false" customHeight="false" outlineLevel="0" collapsed="false">
      <c r="A1266" s="61" t="n">
        <v>1265</v>
      </c>
      <c r="B1266" s="62" t="n">
        <v>45008.4368055556</v>
      </c>
      <c r="C1266" s="63" t="n">
        <f aca="false">YEAR(B1266)</f>
        <v>2023</v>
      </c>
      <c r="D1266" s="32" t="s">
        <v>277</v>
      </c>
      <c r="E1266" s="64" t="n">
        <v>17153.55</v>
      </c>
      <c r="F1266" s="65" t="n">
        <v>-0.0036</v>
      </c>
      <c r="G1266" s="66" t="n">
        <v>-61.75278</v>
      </c>
      <c r="H1266" s="67" t="n">
        <f aca="false">E1266+IF(D1266="Long",1,-1)*G1266</f>
        <v>17091.79722</v>
      </c>
      <c r="I1266" s="68" t="n">
        <f aca="false">Assumptions!$B$58</f>
        <v>5.35750011455817</v>
      </c>
      <c r="J1266" s="68" t="n">
        <f aca="false">INDEX(Yearly!$T$5:$T$22,MATCH(C1266,Yearly!$A$5:$A$22,0))</f>
        <v>0.624174770628136</v>
      </c>
      <c r="K1266" s="68" t="n">
        <f aca="false">G1266-I1266-J1266</f>
        <v>-67.7344548851863</v>
      </c>
      <c r="L1266" s="69" t="n">
        <f aca="false">(I1266+J1266)/Assumptions!$B$8</f>
        <v>0.000263754489744292</v>
      </c>
      <c r="M1266" s="70" t="n">
        <f aca="false">F1266-L1266</f>
        <v>-0.00386375448974429</v>
      </c>
      <c r="N1266" s="71" t="n">
        <f aca="false">G1266*Assumptions!$B$7</f>
        <v>-485685.6147</v>
      </c>
      <c r="O1266" s="71" t="n">
        <f aca="false">K1266*Assumptions!$B$7</f>
        <v>-532731.48767199</v>
      </c>
      <c r="P1266" s="68" t="n">
        <f aca="false">P1265+G1266</f>
        <v>30688.694585</v>
      </c>
      <c r="Q1266" s="68" t="n">
        <f aca="false">MAX(Q1265,P1266)</f>
        <v>31092.56076</v>
      </c>
      <c r="R1266" s="68" t="n">
        <f aca="false">Q1266-P1266</f>
        <v>403.866174999992</v>
      </c>
      <c r="S1266" s="68" t="n">
        <f aca="false">S1265+K1266</f>
        <v>22999.9017021458</v>
      </c>
      <c r="T1266" s="68" t="n">
        <f aca="false">MAX(T1265,S1266)</f>
        <v>23760.8455589799</v>
      </c>
      <c r="U1266" s="68" t="n">
        <f aca="false">T1266-S1266</f>
        <v>760.943856834118</v>
      </c>
      <c r="V1266" s="70" t="n">
        <f aca="false">V1265+F1266</f>
        <v>3.72130000000001</v>
      </c>
      <c r="W1266" s="70" t="n">
        <f aca="false">MAX(W1265,V1266)</f>
        <v>3.74450000000001</v>
      </c>
      <c r="X1266" s="70" t="n">
        <f aca="false">W1266-V1266</f>
        <v>0.0232000000000006</v>
      </c>
      <c r="Y1266" s="70" t="n">
        <f aca="false">Y1265+M1266</f>
        <v>3.38227227239999</v>
      </c>
      <c r="Z1266" s="70" t="n">
        <f aca="false">MAX(Z1265,Y1266)</f>
        <v>3.421217167196</v>
      </c>
      <c r="AA1266" s="70" t="n">
        <f aca="false">Z1266-Y1266</f>
        <v>0.0389448947960176</v>
      </c>
      <c r="AB1266" s="72" t="n">
        <f aca="false">AB1265*(1+F1266)</f>
        <v>33.9946750667853</v>
      </c>
      <c r="AC1266" s="73" t="n">
        <f aca="false">MAX(AC1265,AB1266)</f>
        <v>34.8776696601938</v>
      </c>
      <c r="AD1266" s="70" t="n">
        <f aca="false">1-AB1266/AC1266</f>
        <v>0.0253169033943874</v>
      </c>
      <c r="AE1266" s="73" t="n">
        <f aca="false">AE1265*(1+M1266)</f>
        <v>24.2409526857618</v>
      </c>
      <c r="AF1266" s="73" t="n">
        <f aca="false">MAX(AF1265,AE1266)</f>
        <v>25.2655187503252</v>
      </c>
      <c r="AG1266" s="70" t="n">
        <f aca="false">1-AE1266/AF1266</f>
        <v>0.0405519504542184</v>
      </c>
      <c r="AH1266" s="74" t="n">
        <f aca="false">IF(R1266&gt;0,AH1265+1,0)</f>
        <v>60</v>
      </c>
      <c r="AI1266" s="74" t="n">
        <f aca="false">IF(U1266&gt;0,AI1265+1,0)</f>
        <v>60</v>
      </c>
      <c r="AJ1266" s="74" t="n">
        <f aca="false">IF(G1266&gt;0,AJ1265+1,0)</f>
        <v>0</v>
      </c>
      <c r="AK1266" s="74" t="n">
        <f aca="false">IF(G1266&lt;=0,AK1265+1,0)</f>
        <v>2</v>
      </c>
      <c r="AL1266" s="74" t="n">
        <f aca="false">IF(K1266&gt;0,AL1265+1,0)</f>
        <v>0</v>
      </c>
      <c r="AM1266" s="74" t="n">
        <f aca="false">IF(K1266&lt;=0,AM1265+1,0)</f>
        <v>2</v>
      </c>
    </row>
    <row r="1267" customFormat="false" ht="15" hidden="false" customHeight="false" outlineLevel="0" collapsed="false">
      <c r="A1267" s="61" t="n">
        <v>1266</v>
      </c>
      <c r="B1267" s="62" t="n">
        <v>45008.6145833333</v>
      </c>
      <c r="C1267" s="63" t="n">
        <f aca="false">YEAR(B1267)</f>
        <v>2023</v>
      </c>
      <c r="D1267" s="32" t="s">
        <v>276</v>
      </c>
      <c r="E1267" s="64" t="n">
        <v>17091.9</v>
      </c>
      <c r="F1267" s="65" t="n">
        <v>0.0017</v>
      </c>
      <c r="G1267" s="66" t="n">
        <v>29.05623</v>
      </c>
      <c r="H1267" s="67" t="n">
        <f aca="false">E1267+IF(D1267="Long",1,-1)*G1267</f>
        <v>17062.84377</v>
      </c>
      <c r="I1267" s="68" t="n">
        <f aca="false">Assumptions!$B$58</f>
        <v>5.35750011455817</v>
      </c>
      <c r="J1267" s="68" t="n">
        <f aca="false">INDEX(Yearly!$T$5:$T$22,MATCH(C1267,Yearly!$A$5:$A$22,0))</f>
        <v>0.624174770628136</v>
      </c>
      <c r="K1267" s="68" t="n">
        <f aca="false">G1267-I1267-J1267</f>
        <v>23.0745551148137</v>
      </c>
      <c r="L1267" s="69" t="n">
        <f aca="false">(I1267+J1267)/Assumptions!$B$8</f>
        <v>0.000263754489744292</v>
      </c>
      <c r="M1267" s="70" t="n">
        <f aca="false">F1267-L1267</f>
        <v>0.00143624551025571</v>
      </c>
      <c r="N1267" s="71" t="n">
        <f aca="false">G1267*Assumptions!$B$7</f>
        <v>228527.24895</v>
      </c>
      <c r="O1267" s="71" t="n">
        <f aca="false">K1267*Assumptions!$B$7</f>
        <v>181481.37597801</v>
      </c>
      <c r="P1267" s="68" t="n">
        <f aca="false">P1266+G1267</f>
        <v>30717.750815</v>
      </c>
      <c r="Q1267" s="68" t="n">
        <f aca="false">MAX(Q1266,P1267)</f>
        <v>31092.56076</v>
      </c>
      <c r="R1267" s="68" t="n">
        <f aca="false">Q1267-P1267</f>
        <v>374.809944999994</v>
      </c>
      <c r="S1267" s="68" t="n">
        <f aca="false">S1266+K1267</f>
        <v>23022.9762572606</v>
      </c>
      <c r="T1267" s="68" t="n">
        <f aca="false">MAX(T1266,S1267)</f>
        <v>23760.8455589799</v>
      </c>
      <c r="U1267" s="68" t="n">
        <f aca="false">T1267-S1267</f>
        <v>737.869301719304</v>
      </c>
      <c r="V1267" s="70" t="n">
        <f aca="false">V1266+F1267</f>
        <v>3.72300000000001</v>
      </c>
      <c r="W1267" s="70" t="n">
        <f aca="false">MAX(W1266,V1267)</f>
        <v>3.74450000000001</v>
      </c>
      <c r="X1267" s="70" t="n">
        <f aca="false">W1267-V1267</f>
        <v>0.0215000000000005</v>
      </c>
      <c r="Y1267" s="70" t="n">
        <f aca="false">Y1266+M1267</f>
        <v>3.38370851791024</v>
      </c>
      <c r="Z1267" s="70" t="n">
        <f aca="false">MAX(Z1266,Y1267)</f>
        <v>3.421217167196</v>
      </c>
      <c r="AA1267" s="70" t="n">
        <f aca="false">Z1267-Y1267</f>
        <v>0.0375086492857619</v>
      </c>
      <c r="AB1267" s="72" t="n">
        <f aca="false">AB1266*(1+F1267)</f>
        <v>34.0524660143989</v>
      </c>
      <c r="AC1267" s="73" t="n">
        <f aca="false">MAX(AC1266,AB1267)</f>
        <v>34.8776696601938</v>
      </c>
      <c r="AD1267" s="70" t="n">
        <f aca="false">1-AB1267/AC1267</f>
        <v>0.0236599421301579</v>
      </c>
      <c r="AE1267" s="73" t="n">
        <f aca="false">AE1266*(1+M1267)</f>
        <v>24.2757686452211</v>
      </c>
      <c r="AF1267" s="73" t="n">
        <f aca="false">MAX(AF1266,AE1267)</f>
        <v>25.2655187503252</v>
      </c>
      <c r="AG1267" s="70" t="n">
        <f aca="false">1-AE1267/AF1267</f>
        <v>0.0391739475007348</v>
      </c>
      <c r="AH1267" s="74" t="n">
        <f aca="false">IF(R1267&gt;0,AH1266+1,0)</f>
        <v>61</v>
      </c>
      <c r="AI1267" s="74" t="n">
        <f aca="false">IF(U1267&gt;0,AI1266+1,0)</f>
        <v>61</v>
      </c>
      <c r="AJ1267" s="74" t="n">
        <f aca="false">IF(G1267&gt;0,AJ1266+1,0)</f>
        <v>1</v>
      </c>
      <c r="AK1267" s="74" t="n">
        <f aca="false">IF(G1267&lt;=0,AK1266+1,0)</f>
        <v>0</v>
      </c>
      <c r="AL1267" s="74" t="n">
        <f aca="false">IF(K1267&gt;0,AL1266+1,0)</f>
        <v>1</v>
      </c>
      <c r="AM1267" s="74" t="n">
        <f aca="false">IF(K1267&lt;=0,AM1266+1,0)</f>
        <v>0</v>
      </c>
    </row>
    <row r="1268" customFormat="false" ht="15" hidden="false" customHeight="false" outlineLevel="0" collapsed="false">
      <c r="A1268" s="61" t="n">
        <v>1267</v>
      </c>
      <c r="B1268" s="62" t="n">
        <v>45012.6145833333</v>
      </c>
      <c r="C1268" s="63" t="n">
        <f aca="false">YEAR(B1268)</f>
        <v>2023</v>
      </c>
      <c r="D1268" s="32" t="s">
        <v>277</v>
      </c>
      <c r="E1268" s="64" t="n">
        <v>17063.35</v>
      </c>
      <c r="F1268" s="65" t="n">
        <v>-0.0056</v>
      </c>
      <c r="G1268" s="66" t="n">
        <v>-95.55476</v>
      </c>
      <c r="H1268" s="67" t="n">
        <f aca="false">E1268+IF(D1268="Long",1,-1)*G1268</f>
        <v>16967.79524</v>
      </c>
      <c r="I1268" s="68" t="n">
        <f aca="false">Assumptions!$B$58</f>
        <v>5.35750011455817</v>
      </c>
      <c r="J1268" s="68" t="n">
        <f aca="false">INDEX(Yearly!$T$5:$T$22,MATCH(C1268,Yearly!$A$5:$A$22,0))</f>
        <v>0.624174770628136</v>
      </c>
      <c r="K1268" s="68" t="n">
        <f aca="false">G1268-I1268-J1268</f>
        <v>-101.536434885186</v>
      </c>
      <c r="L1268" s="69" t="n">
        <f aca="false">(I1268+J1268)/Assumptions!$B$8</f>
        <v>0.000263754489744292</v>
      </c>
      <c r="M1268" s="70" t="n">
        <f aca="false">F1268-L1268</f>
        <v>-0.00586375448974429</v>
      </c>
      <c r="N1268" s="71" t="n">
        <f aca="false">G1268*Assumptions!$B$7</f>
        <v>-751538.1874</v>
      </c>
      <c r="O1268" s="71" t="n">
        <f aca="false">K1268*Assumptions!$B$7</f>
        <v>-798584.06037199</v>
      </c>
      <c r="P1268" s="68" t="n">
        <f aca="false">P1267+G1268</f>
        <v>30622.196055</v>
      </c>
      <c r="Q1268" s="68" t="n">
        <f aca="false">MAX(Q1267,P1268)</f>
        <v>31092.56076</v>
      </c>
      <c r="R1268" s="68" t="n">
        <f aca="false">Q1268-P1268</f>
        <v>470.364704999993</v>
      </c>
      <c r="S1268" s="68" t="n">
        <f aca="false">S1267+K1268</f>
        <v>22921.4398223754</v>
      </c>
      <c r="T1268" s="68" t="n">
        <f aca="false">MAX(T1267,S1268)</f>
        <v>23760.8455589799</v>
      </c>
      <c r="U1268" s="68" t="n">
        <f aca="false">T1268-S1268</f>
        <v>839.405736604491</v>
      </c>
      <c r="V1268" s="70" t="n">
        <f aca="false">V1267+F1268</f>
        <v>3.71740000000001</v>
      </c>
      <c r="W1268" s="70" t="n">
        <f aca="false">MAX(W1267,V1268)</f>
        <v>3.74450000000001</v>
      </c>
      <c r="X1268" s="70" t="n">
        <f aca="false">W1268-V1268</f>
        <v>0.0271000000000003</v>
      </c>
      <c r="Y1268" s="70" t="n">
        <f aca="false">Y1267+M1268</f>
        <v>3.3778447634205</v>
      </c>
      <c r="Z1268" s="70" t="n">
        <f aca="false">MAX(Z1267,Y1268)</f>
        <v>3.421217167196</v>
      </c>
      <c r="AA1268" s="70" t="n">
        <f aca="false">Z1268-Y1268</f>
        <v>0.0433724037755061</v>
      </c>
      <c r="AB1268" s="72" t="n">
        <f aca="false">AB1267*(1+F1268)</f>
        <v>33.8617722047182</v>
      </c>
      <c r="AC1268" s="73" t="n">
        <f aca="false">MAX(AC1267,AB1268)</f>
        <v>34.8776696601938</v>
      </c>
      <c r="AD1268" s="70" t="n">
        <f aca="false">1-AB1268/AC1268</f>
        <v>0.0291274464542292</v>
      </c>
      <c r="AE1268" s="73" t="n">
        <f aca="false">AE1267*(1+M1268)</f>
        <v>24.1334214978357</v>
      </c>
      <c r="AF1268" s="73" t="n">
        <f aca="false">MAX(AF1267,AE1268)</f>
        <v>25.2655187503252</v>
      </c>
      <c r="AG1268" s="70" t="n">
        <f aca="false">1-AE1268/AF1268</f>
        <v>0.0448079955799406</v>
      </c>
      <c r="AH1268" s="74" t="n">
        <f aca="false">IF(R1268&gt;0,AH1267+1,0)</f>
        <v>62</v>
      </c>
      <c r="AI1268" s="74" t="n">
        <f aca="false">IF(U1268&gt;0,AI1267+1,0)</f>
        <v>62</v>
      </c>
      <c r="AJ1268" s="74" t="n">
        <f aca="false">IF(G1268&gt;0,AJ1267+1,0)</f>
        <v>0</v>
      </c>
      <c r="AK1268" s="74" t="n">
        <f aca="false">IF(G1268&lt;=0,AK1267+1,0)</f>
        <v>1</v>
      </c>
      <c r="AL1268" s="74" t="n">
        <f aca="false">IF(K1268&gt;0,AL1267+1,0)</f>
        <v>0</v>
      </c>
      <c r="AM1268" s="74" t="n">
        <f aca="false">IF(K1268&lt;=0,AM1267+1,0)</f>
        <v>1</v>
      </c>
    </row>
    <row r="1269" customFormat="false" ht="15" hidden="false" customHeight="false" outlineLevel="0" collapsed="false">
      <c r="A1269" s="61" t="n">
        <v>1268</v>
      </c>
      <c r="B1269" s="62" t="n">
        <v>45012.6381944444</v>
      </c>
      <c r="C1269" s="63" t="n">
        <f aca="false">YEAR(B1269)</f>
        <v>2023</v>
      </c>
      <c r="D1269" s="32" t="s">
        <v>276</v>
      </c>
      <c r="E1269" s="64" t="n">
        <v>16967.5</v>
      </c>
      <c r="F1269" s="65" t="n">
        <v>-0.0037</v>
      </c>
      <c r="G1269" s="66" t="n">
        <v>-62.77975</v>
      </c>
      <c r="H1269" s="67" t="n">
        <f aca="false">E1269+IF(D1269="Long",1,-1)*G1269</f>
        <v>17030.27975</v>
      </c>
      <c r="I1269" s="68" t="n">
        <f aca="false">Assumptions!$B$58</f>
        <v>5.35750011455817</v>
      </c>
      <c r="J1269" s="68" t="n">
        <f aca="false">INDEX(Yearly!$T$5:$T$22,MATCH(C1269,Yearly!$A$5:$A$22,0))</f>
        <v>0.624174770628136</v>
      </c>
      <c r="K1269" s="68" t="n">
        <f aca="false">G1269-I1269-J1269</f>
        <v>-68.7614248851863</v>
      </c>
      <c r="L1269" s="69" t="n">
        <f aca="false">(I1269+J1269)/Assumptions!$B$8</f>
        <v>0.000263754489744292</v>
      </c>
      <c r="M1269" s="70" t="n">
        <f aca="false">F1269-L1269</f>
        <v>-0.00396375448974429</v>
      </c>
      <c r="N1269" s="71" t="n">
        <f aca="false">G1269*Assumptions!$B$7</f>
        <v>-493762.73375</v>
      </c>
      <c r="O1269" s="71" t="n">
        <f aca="false">K1269*Assumptions!$B$7</f>
        <v>-540808.60672199</v>
      </c>
      <c r="P1269" s="68" t="n">
        <f aca="false">P1268+G1269</f>
        <v>30559.416305</v>
      </c>
      <c r="Q1269" s="68" t="n">
        <f aca="false">MAX(Q1268,P1269)</f>
        <v>31092.56076</v>
      </c>
      <c r="R1269" s="68" t="n">
        <f aca="false">Q1269-P1269</f>
        <v>533.144454999994</v>
      </c>
      <c r="S1269" s="68" t="n">
        <f aca="false">S1268+K1269</f>
        <v>22852.6783974902</v>
      </c>
      <c r="T1269" s="68" t="n">
        <f aca="false">MAX(T1268,S1269)</f>
        <v>23760.8455589799</v>
      </c>
      <c r="U1269" s="68" t="n">
        <f aca="false">T1269-S1269</f>
        <v>908.167161489677</v>
      </c>
      <c r="V1269" s="70" t="n">
        <f aca="false">V1268+F1269</f>
        <v>3.71370000000001</v>
      </c>
      <c r="W1269" s="70" t="n">
        <f aca="false">MAX(W1268,V1269)</f>
        <v>3.74450000000001</v>
      </c>
      <c r="X1269" s="70" t="n">
        <f aca="false">W1269-V1269</f>
        <v>0.0308000000000002</v>
      </c>
      <c r="Y1269" s="70" t="n">
        <f aca="false">Y1268+M1269</f>
        <v>3.37388100893075</v>
      </c>
      <c r="Z1269" s="70" t="n">
        <f aca="false">MAX(Z1268,Y1269)</f>
        <v>3.421217167196</v>
      </c>
      <c r="AA1269" s="70" t="n">
        <f aca="false">Z1269-Y1269</f>
        <v>0.0473361582652503</v>
      </c>
      <c r="AB1269" s="72" t="n">
        <f aca="false">AB1268*(1+F1269)</f>
        <v>33.7364836475608</v>
      </c>
      <c r="AC1269" s="73" t="n">
        <f aca="false">MAX(AC1268,AB1269)</f>
        <v>34.8776696601938</v>
      </c>
      <c r="AD1269" s="70" t="n">
        <f aca="false">1-AB1269/AC1269</f>
        <v>0.0327196749023486</v>
      </c>
      <c r="AE1269" s="73" t="n">
        <f aca="false">AE1268*(1+M1269)</f>
        <v>24.0377625400207</v>
      </c>
      <c r="AF1269" s="73" t="n">
        <f aca="false">MAX(AF1268,AE1269)</f>
        <v>25.2655187503252</v>
      </c>
      <c r="AG1269" s="70" t="n">
        <f aca="false">1-AE1269/AF1269</f>
        <v>0.0485941421760284</v>
      </c>
      <c r="AH1269" s="74" t="n">
        <f aca="false">IF(R1269&gt;0,AH1268+1,0)</f>
        <v>63</v>
      </c>
      <c r="AI1269" s="74" t="n">
        <f aca="false">IF(U1269&gt;0,AI1268+1,0)</f>
        <v>63</v>
      </c>
      <c r="AJ1269" s="74" t="n">
        <f aca="false">IF(G1269&gt;0,AJ1268+1,0)</f>
        <v>0</v>
      </c>
      <c r="AK1269" s="74" t="n">
        <f aca="false">IF(G1269&lt;=0,AK1268+1,0)</f>
        <v>2</v>
      </c>
      <c r="AL1269" s="74" t="n">
        <f aca="false">IF(K1269&gt;0,AL1268+1,0)</f>
        <v>0</v>
      </c>
      <c r="AM1269" s="74" t="n">
        <f aca="false">IF(K1269&lt;=0,AM1268+1,0)</f>
        <v>2</v>
      </c>
    </row>
    <row r="1270" customFormat="false" ht="15" hidden="false" customHeight="false" outlineLevel="0" collapsed="false">
      <c r="A1270" s="61" t="n">
        <v>1269</v>
      </c>
      <c r="B1270" s="62" t="n">
        <v>45014.4479166667</v>
      </c>
      <c r="C1270" s="63" t="n">
        <f aca="false">YEAR(B1270)</f>
        <v>2023</v>
      </c>
      <c r="D1270" s="32" t="s">
        <v>277</v>
      </c>
      <c r="E1270" s="64" t="n">
        <v>17030.15</v>
      </c>
      <c r="F1270" s="65" t="n">
        <v>-0.0036</v>
      </c>
      <c r="G1270" s="66" t="n">
        <v>-61.30854</v>
      </c>
      <c r="H1270" s="67" t="n">
        <f aca="false">E1270+IF(D1270="Long",1,-1)*G1270</f>
        <v>16968.84146</v>
      </c>
      <c r="I1270" s="68" t="n">
        <f aca="false">Assumptions!$B$58</f>
        <v>5.35750011455817</v>
      </c>
      <c r="J1270" s="68" t="n">
        <f aca="false">INDEX(Yearly!$T$5:$T$22,MATCH(C1270,Yearly!$A$5:$A$22,0))</f>
        <v>0.624174770628136</v>
      </c>
      <c r="K1270" s="68" t="n">
        <f aca="false">G1270-I1270-J1270</f>
        <v>-67.2902148851863</v>
      </c>
      <c r="L1270" s="69" t="n">
        <f aca="false">(I1270+J1270)/Assumptions!$B$8</f>
        <v>0.000263754489744292</v>
      </c>
      <c r="M1270" s="70" t="n">
        <f aca="false">F1270-L1270</f>
        <v>-0.00386375448974429</v>
      </c>
      <c r="N1270" s="71" t="n">
        <f aca="false">G1270*Assumptions!$B$7</f>
        <v>-482191.6671</v>
      </c>
      <c r="O1270" s="71" t="n">
        <f aca="false">K1270*Assumptions!$B$7</f>
        <v>-529237.54007199</v>
      </c>
      <c r="P1270" s="68" t="n">
        <f aca="false">P1269+G1270</f>
        <v>30498.107765</v>
      </c>
      <c r="Q1270" s="68" t="n">
        <f aca="false">MAX(Q1269,P1270)</f>
        <v>31092.56076</v>
      </c>
      <c r="R1270" s="68" t="n">
        <f aca="false">Q1270-P1270</f>
        <v>594.452994999996</v>
      </c>
      <c r="S1270" s="68" t="n">
        <f aca="false">S1269+K1270</f>
        <v>22785.388182605</v>
      </c>
      <c r="T1270" s="68" t="n">
        <f aca="false">MAX(T1269,S1270)</f>
        <v>23760.8455589799</v>
      </c>
      <c r="U1270" s="68" t="n">
        <f aca="false">T1270-S1270</f>
        <v>975.457376374863</v>
      </c>
      <c r="V1270" s="70" t="n">
        <f aca="false">V1269+F1270</f>
        <v>3.71010000000001</v>
      </c>
      <c r="W1270" s="70" t="n">
        <f aca="false">MAX(W1269,V1270)</f>
        <v>3.74450000000001</v>
      </c>
      <c r="X1270" s="70" t="n">
        <f aca="false">W1270-V1270</f>
        <v>0.0344000000000002</v>
      </c>
      <c r="Y1270" s="70" t="n">
        <f aca="false">Y1269+M1270</f>
        <v>3.37001725444101</v>
      </c>
      <c r="Z1270" s="70" t="n">
        <f aca="false">MAX(Z1269,Y1270)</f>
        <v>3.421217167196</v>
      </c>
      <c r="AA1270" s="70" t="n">
        <f aca="false">Z1270-Y1270</f>
        <v>0.0511999127549947</v>
      </c>
      <c r="AB1270" s="72" t="n">
        <f aca="false">AB1269*(1+F1270)</f>
        <v>33.6150323064296</v>
      </c>
      <c r="AC1270" s="73" t="n">
        <f aca="false">MAX(AC1269,AB1270)</f>
        <v>34.8776696601938</v>
      </c>
      <c r="AD1270" s="70" t="n">
        <f aca="false">1-AB1270/AC1270</f>
        <v>0.0362018840727002</v>
      </c>
      <c r="AE1270" s="73" t="n">
        <f aca="false">AE1269*(1+M1270)</f>
        <v>23.9448865270833</v>
      </c>
      <c r="AF1270" s="73" t="n">
        <f aca="false">MAX(AF1269,AE1270)</f>
        <v>25.2655187503252</v>
      </c>
      <c r="AG1270" s="70" t="n">
        <f aca="false">1-AE1270/AF1270</f>
        <v>0.0522701408307649</v>
      </c>
      <c r="AH1270" s="74" t="n">
        <f aca="false">IF(R1270&gt;0,AH1269+1,0)</f>
        <v>64</v>
      </c>
      <c r="AI1270" s="74" t="n">
        <f aca="false">IF(U1270&gt;0,AI1269+1,0)</f>
        <v>64</v>
      </c>
      <c r="AJ1270" s="74" t="n">
        <f aca="false">IF(G1270&gt;0,AJ1269+1,0)</f>
        <v>0</v>
      </c>
      <c r="AK1270" s="74" t="n">
        <f aca="false">IF(G1270&lt;=0,AK1269+1,0)</f>
        <v>3</v>
      </c>
      <c r="AL1270" s="74" t="n">
        <f aca="false">IF(K1270&gt;0,AL1269+1,0)</f>
        <v>0</v>
      </c>
      <c r="AM1270" s="74" t="n">
        <f aca="false">IF(K1270&lt;=0,AM1269+1,0)</f>
        <v>3</v>
      </c>
    </row>
    <row r="1271" customFormat="false" ht="15" hidden="false" customHeight="false" outlineLevel="0" collapsed="false">
      <c r="A1271" s="61" t="n">
        <v>1270</v>
      </c>
      <c r="B1271" s="62" t="n">
        <v>45014.4888888889</v>
      </c>
      <c r="C1271" s="63" t="n">
        <f aca="false">YEAR(B1271)</f>
        <v>2023</v>
      </c>
      <c r="D1271" s="32" t="s">
        <v>276</v>
      </c>
      <c r="E1271" s="64" t="n">
        <v>16968.1</v>
      </c>
      <c r="F1271" s="65" t="n">
        <v>-0.0045</v>
      </c>
      <c r="G1271" s="66" t="n">
        <v>-76.35645</v>
      </c>
      <c r="H1271" s="67" t="n">
        <f aca="false">E1271+IF(D1271="Long",1,-1)*G1271</f>
        <v>17044.45645</v>
      </c>
      <c r="I1271" s="68" t="n">
        <f aca="false">Assumptions!$B$58</f>
        <v>5.35750011455817</v>
      </c>
      <c r="J1271" s="68" t="n">
        <f aca="false">INDEX(Yearly!$T$5:$T$22,MATCH(C1271,Yearly!$A$5:$A$22,0))</f>
        <v>0.624174770628136</v>
      </c>
      <c r="K1271" s="68" t="n">
        <f aca="false">G1271-I1271-J1271</f>
        <v>-82.3381248851863</v>
      </c>
      <c r="L1271" s="69" t="n">
        <f aca="false">(I1271+J1271)/Assumptions!$B$8</f>
        <v>0.000263754489744292</v>
      </c>
      <c r="M1271" s="70" t="n">
        <f aca="false">F1271-L1271</f>
        <v>-0.00476375448974429</v>
      </c>
      <c r="N1271" s="71" t="n">
        <f aca="false">G1271*Assumptions!$B$7</f>
        <v>-600543.47925</v>
      </c>
      <c r="O1271" s="71" t="n">
        <f aca="false">K1271*Assumptions!$B$7</f>
        <v>-647589.35222199</v>
      </c>
      <c r="P1271" s="68" t="n">
        <f aca="false">P1270+G1271</f>
        <v>30421.751315</v>
      </c>
      <c r="Q1271" s="68" t="n">
        <f aca="false">MAX(Q1270,P1271)</f>
        <v>31092.56076</v>
      </c>
      <c r="R1271" s="68" t="n">
        <f aca="false">Q1271-P1271</f>
        <v>670.809444999995</v>
      </c>
      <c r="S1271" s="68" t="n">
        <f aca="false">S1270+K1271</f>
        <v>22703.0500577198</v>
      </c>
      <c r="T1271" s="68" t="n">
        <f aca="false">MAX(T1270,S1271)</f>
        <v>23760.8455589799</v>
      </c>
      <c r="U1271" s="68" t="n">
        <f aca="false">T1271-S1271</f>
        <v>1057.79550126005</v>
      </c>
      <c r="V1271" s="70" t="n">
        <f aca="false">V1270+F1271</f>
        <v>3.70560000000001</v>
      </c>
      <c r="W1271" s="70" t="n">
        <f aca="false">MAX(W1270,V1271)</f>
        <v>3.74450000000001</v>
      </c>
      <c r="X1271" s="70" t="n">
        <f aca="false">W1271-V1271</f>
        <v>0.0389000000000004</v>
      </c>
      <c r="Y1271" s="70" t="n">
        <f aca="false">Y1270+M1271</f>
        <v>3.36525349995127</v>
      </c>
      <c r="Z1271" s="70" t="n">
        <f aca="false">MAX(Z1270,Y1271)</f>
        <v>3.421217167196</v>
      </c>
      <c r="AA1271" s="70" t="n">
        <f aca="false">Z1271-Y1271</f>
        <v>0.0559636672447388</v>
      </c>
      <c r="AB1271" s="72" t="n">
        <f aca="false">AB1270*(1+F1271)</f>
        <v>33.4637646610506</v>
      </c>
      <c r="AC1271" s="73" t="n">
        <f aca="false">MAX(AC1270,AB1271)</f>
        <v>34.8776696601938</v>
      </c>
      <c r="AD1271" s="70" t="n">
        <f aca="false">1-AB1271/AC1271</f>
        <v>0.0405389755943729</v>
      </c>
      <c r="AE1271" s="73" t="n">
        <f aca="false">AE1270*(1+M1271)</f>
        <v>23.8308189663835</v>
      </c>
      <c r="AF1271" s="73" t="n">
        <f aca="false">MAX(AF1270,AE1271)</f>
        <v>25.2655187503252</v>
      </c>
      <c r="AG1271" s="70" t="n">
        <f aca="false">1-AE1271/AF1271</f>
        <v>0.0567848932024471</v>
      </c>
      <c r="AH1271" s="74" t="n">
        <f aca="false">IF(R1271&gt;0,AH1270+1,0)</f>
        <v>65</v>
      </c>
      <c r="AI1271" s="74" t="n">
        <f aca="false">IF(U1271&gt;0,AI1270+1,0)</f>
        <v>65</v>
      </c>
      <c r="AJ1271" s="74" t="n">
        <f aca="false">IF(G1271&gt;0,AJ1270+1,0)</f>
        <v>0</v>
      </c>
      <c r="AK1271" s="74" t="n">
        <f aca="false">IF(G1271&lt;=0,AK1270+1,0)</f>
        <v>4</v>
      </c>
      <c r="AL1271" s="74" t="n">
        <f aca="false">IF(K1271&gt;0,AL1270+1,0)</f>
        <v>0</v>
      </c>
      <c r="AM1271" s="74" t="n">
        <f aca="false">IF(K1271&lt;=0,AM1270+1,0)</f>
        <v>4</v>
      </c>
    </row>
    <row r="1272" customFormat="false" ht="15" hidden="false" customHeight="false" outlineLevel="0" collapsed="false">
      <c r="A1272" s="61" t="n">
        <v>1271</v>
      </c>
      <c r="B1272" s="62" t="n">
        <v>45014.59375</v>
      </c>
      <c r="C1272" s="63" t="n">
        <f aca="false">YEAR(B1272)</f>
        <v>2023</v>
      </c>
      <c r="D1272" s="32" t="s">
        <v>277</v>
      </c>
      <c r="E1272" s="64" t="n">
        <v>17045.3</v>
      </c>
      <c r="F1272" s="65" t="n">
        <v>0.0346</v>
      </c>
      <c r="G1272" s="66" t="n">
        <v>589.76738</v>
      </c>
      <c r="H1272" s="67" t="n">
        <f aca="false">E1272+IF(D1272="Long",1,-1)*G1272</f>
        <v>17635.06738</v>
      </c>
      <c r="I1272" s="68" t="n">
        <f aca="false">Assumptions!$B$58</f>
        <v>5.35750011455817</v>
      </c>
      <c r="J1272" s="68" t="n">
        <f aca="false">INDEX(Yearly!$T$5:$T$22,MATCH(C1272,Yearly!$A$5:$A$22,0))</f>
        <v>0.624174770628136</v>
      </c>
      <c r="K1272" s="68" t="n">
        <f aca="false">G1272-I1272-J1272</f>
        <v>583.785705114814</v>
      </c>
      <c r="L1272" s="69" t="n">
        <f aca="false">(I1272+J1272)/Assumptions!$B$8</f>
        <v>0.000263754489744292</v>
      </c>
      <c r="M1272" s="70" t="n">
        <f aca="false">F1272-L1272</f>
        <v>0.0343362455102557</v>
      </c>
      <c r="N1272" s="71" t="n">
        <f aca="false">G1272*Assumptions!$B$7</f>
        <v>4638520.4437</v>
      </c>
      <c r="O1272" s="71" t="n">
        <f aca="false">K1272*Assumptions!$B$7</f>
        <v>4591474.57072801</v>
      </c>
      <c r="P1272" s="68" t="n">
        <f aca="false">P1271+G1272</f>
        <v>31011.518695</v>
      </c>
      <c r="Q1272" s="68" t="n">
        <f aca="false">MAX(Q1271,P1272)</f>
        <v>31092.56076</v>
      </c>
      <c r="R1272" s="68" t="n">
        <f aca="false">Q1272-P1272</f>
        <v>81.0420649999942</v>
      </c>
      <c r="S1272" s="68" t="n">
        <f aca="false">S1271+K1272</f>
        <v>23286.8357628346</v>
      </c>
      <c r="T1272" s="68" t="n">
        <f aca="false">MAX(T1271,S1272)</f>
        <v>23760.8455589799</v>
      </c>
      <c r="U1272" s="68" t="n">
        <f aca="false">T1272-S1272</f>
        <v>474.009796145238</v>
      </c>
      <c r="V1272" s="70" t="n">
        <f aca="false">V1271+F1272</f>
        <v>3.74020000000001</v>
      </c>
      <c r="W1272" s="70" t="n">
        <f aca="false">MAX(W1271,V1272)</f>
        <v>3.74450000000001</v>
      </c>
      <c r="X1272" s="70" t="n">
        <f aca="false">W1272-V1272</f>
        <v>0.00430000000000019</v>
      </c>
      <c r="Y1272" s="70" t="n">
        <f aca="false">Y1271+M1272</f>
        <v>3.39958974546152</v>
      </c>
      <c r="Z1272" s="70" t="n">
        <f aca="false">MAX(Z1271,Y1272)</f>
        <v>3.421217167196</v>
      </c>
      <c r="AA1272" s="70" t="n">
        <f aca="false">Z1272-Y1272</f>
        <v>0.021627421734483</v>
      </c>
      <c r="AB1272" s="72" t="n">
        <f aca="false">AB1271*(1+F1272)</f>
        <v>34.621610918323</v>
      </c>
      <c r="AC1272" s="73" t="n">
        <f aca="false">MAX(AC1271,AB1272)</f>
        <v>34.8776696601938</v>
      </c>
      <c r="AD1272" s="70" t="n">
        <f aca="false">1-AB1272/AC1272</f>
        <v>0.00734162414993822</v>
      </c>
      <c r="AE1272" s="73" t="n">
        <f aca="false">AE1271*(1+M1272)</f>
        <v>24.6490798171237</v>
      </c>
      <c r="AF1272" s="73" t="n">
        <f aca="false">MAX(AF1271,AE1272)</f>
        <v>25.2655187503252</v>
      </c>
      <c r="AG1272" s="70" t="n">
        <f aca="false">1-AE1272/AF1272</f>
        <v>0.0243984277264644</v>
      </c>
      <c r="AH1272" s="74" t="n">
        <f aca="false">IF(R1272&gt;0,AH1271+1,0)</f>
        <v>66</v>
      </c>
      <c r="AI1272" s="74" t="n">
        <f aca="false">IF(U1272&gt;0,AI1271+1,0)</f>
        <v>66</v>
      </c>
      <c r="AJ1272" s="74" t="n">
        <f aca="false">IF(G1272&gt;0,AJ1271+1,0)</f>
        <v>1</v>
      </c>
      <c r="AK1272" s="74" t="n">
        <f aca="false">IF(G1272&lt;=0,AK1271+1,0)</f>
        <v>0</v>
      </c>
      <c r="AL1272" s="74" t="n">
        <f aca="false">IF(K1272&gt;0,AL1271+1,0)</f>
        <v>1</v>
      </c>
      <c r="AM1272" s="74" t="n">
        <f aca="false">IF(K1272&lt;=0,AM1271+1,0)</f>
        <v>0</v>
      </c>
    </row>
    <row r="1273" customFormat="false" ht="15" hidden="false" customHeight="false" outlineLevel="0" collapsed="false">
      <c r="A1273" s="61" t="n">
        <v>1272</v>
      </c>
      <c r="B1273" s="62" t="n">
        <v>45033.53125</v>
      </c>
      <c r="C1273" s="63" t="n">
        <f aca="false">YEAR(B1273)</f>
        <v>2023</v>
      </c>
      <c r="D1273" s="32" t="s">
        <v>277</v>
      </c>
      <c r="E1273" s="64" t="n">
        <v>17677.25</v>
      </c>
      <c r="F1273" s="65" t="n">
        <v>-0.001</v>
      </c>
      <c r="G1273" s="66" t="n">
        <v>-17.67725</v>
      </c>
      <c r="H1273" s="67" t="n">
        <f aca="false">E1273+IF(D1273="Long",1,-1)*G1273</f>
        <v>17659.57275</v>
      </c>
      <c r="I1273" s="68" t="n">
        <f aca="false">Assumptions!$B$58</f>
        <v>5.35750011455817</v>
      </c>
      <c r="J1273" s="68" t="n">
        <f aca="false">INDEX(Yearly!$T$5:$T$22,MATCH(C1273,Yearly!$A$5:$A$22,0))</f>
        <v>0.624174770628136</v>
      </c>
      <c r="K1273" s="68" t="n">
        <f aca="false">G1273-I1273-J1273</f>
        <v>-23.6589248851863</v>
      </c>
      <c r="L1273" s="69" t="n">
        <f aca="false">(I1273+J1273)/Assumptions!$B$8</f>
        <v>0.000263754489744292</v>
      </c>
      <c r="M1273" s="70" t="n">
        <f aca="false">F1273-L1273</f>
        <v>-0.00126375448974429</v>
      </c>
      <c r="N1273" s="71" t="n">
        <f aca="false">G1273*Assumptions!$B$7</f>
        <v>-139031.57125</v>
      </c>
      <c r="O1273" s="71" t="n">
        <f aca="false">K1273*Assumptions!$B$7</f>
        <v>-186077.44422199</v>
      </c>
      <c r="P1273" s="68" t="n">
        <f aca="false">P1272+G1273</f>
        <v>30993.841445</v>
      </c>
      <c r="Q1273" s="68" t="n">
        <f aca="false">MAX(Q1272,P1273)</f>
        <v>31092.56076</v>
      </c>
      <c r="R1273" s="68" t="n">
        <f aca="false">Q1273-P1273</f>
        <v>98.7193149999948</v>
      </c>
      <c r="S1273" s="68" t="n">
        <f aca="false">S1272+K1273</f>
        <v>23263.1768379495</v>
      </c>
      <c r="T1273" s="68" t="n">
        <f aca="false">MAX(T1272,S1273)</f>
        <v>23760.8455589799</v>
      </c>
      <c r="U1273" s="68" t="n">
        <f aca="false">T1273-S1273</f>
        <v>497.668721030423</v>
      </c>
      <c r="V1273" s="70" t="n">
        <f aca="false">V1272+F1273</f>
        <v>3.73920000000001</v>
      </c>
      <c r="W1273" s="70" t="n">
        <f aca="false">MAX(W1272,V1273)</f>
        <v>3.74450000000001</v>
      </c>
      <c r="X1273" s="70" t="n">
        <f aca="false">W1273-V1273</f>
        <v>0.00530000000000008</v>
      </c>
      <c r="Y1273" s="70" t="n">
        <f aca="false">Y1272+M1273</f>
        <v>3.39832599097178</v>
      </c>
      <c r="Z1273" s="70" t="n">
        <f aca="false">MAX(Z1272,Y1273)</f>
        <v>3.421217167196</v>
      </c>
      <c r="AA1273" s="70" t="n">
        <f aca="false">Z1273-Y1273</f>
        <v>0.0228911762242272</v>
      </c>
      <c r="AB1273" s="72" t="n">
        <f aca="false">AB1272*(1+F1273)</f>
        <v>34.5869893074047</v>
      </c>
      <c r="AC1273" s="73" t="n">
        <f aca="false">MAX(AC1272,AB1273)</f>
        <v>34.8776696601938</v>
      </c>
      <c r="AD1273" s="70" t="n">
        <f aca="false">1-AB1273/AC1273</f>
        <v>0.00833428252578816</v>
      </c>
      <c r="AE1273" s="73" t="n">
        <f aca="false">AE1272*(1+M1273)</f>
        <v>24.6179294318368</v>
      </c>
      <c r="AF1273" s="73" t="n">
        <f aca="false">MAX(AF1272,AE1273)</f>
        <v>25.2655187503252</v>
      </c>
      <c r="AG1273" s="70" t="n">
        <f aca="false">1-AE1273/AF1273</f>
        <v>0.0256313485936266</v>
      </c>
      <c r="AH1273" s="74" t="n">
        <f aca="false">IF(R1273&gt;0,AH1272+1,0)</f>
        <v>67</v>
      </c>
      <c r="AI1273" s="74" t="n">
        <f aca="false">IF(U1273&gt;0,AI1272+1,0)</f>
        <v>67</v>
      </c>
      <c r="AJ1273" s="74" t="n">
        <f aca="false">IF(G1273&gt;0,AJ1272+1,0)</f>
        <v>0</v>
      </c>
      <c r="AK1273" s="74" t="n">
        <f aca="false">IF(G1273&lt;=0,AK1272+1,0)</f>
        <v>1</v>
      </c>
      <c r="AL1273" s="74" t="n">
        <f aca="false">IF(K1273&gt;0,AL1272+1,0)</f>
        <v>0</v>
      </c>
      <c r="AM1273" s="74" t="n">
        <f aca="false">IF(K1273&lt;=0,AM1272+1,0)</f>
        <v>1</v>
      </c>
    </row>
    <row r="1274" customFormat="false" ht="15" hidden="false" customHeight="false" outlineLevel="0" collapsed="false">
      <c r="A1274" s="61" t="n">
        <v>1273</v>
      </c>
      <c r="B1274" s="62" t="n">
        <v>45034.53125</v>
      </c>
      <c r="C1274" s="63" t="n">
        <f aca="false">YEAR(B1274)</f>
        <v>2023</v>
      </c>
      <c r="D1274" s="32" t="s">
        <v>277</v>
      </c>
      <c r="E1274" s="64" t="n">
        <v>17693.9</v>
      </c>
      <c r="F1274" s="65" t="n">
        <v>-0.0042</v>
      </c>
      <c r="G1274" s="66" t="n">
        <v>-74.31438</v>
      </c>
      <c r="H1274" s="67" t="n">
        <f aca="false">E1274+IF(D1274="Long",1,-1)*G1274</f>
        <v>17619.58562</v>
      </c>
      <c r="I1274" s="68" t="n">
        <f aca="false">Assumptions!$B$58</f>
        <v>5.35750011455817</v>
      </c>
      <c r="J1274" s="68" t="n">
        <f aca="false">INDEX(Yearly!$T$5:$T$22,MATCH(C1274,Yearly!$A$5:$A$22,0))</f>
        <v>0.624174770628136</v>
      </c>
      <c r="K1274" s="68" t="n">
        <f aca="false">G1274-I1274-J1274</f>
        <v>-80.2960548851863</v>
      </c>
      <c r="L1274" s="69" t="n">
        <f aca="false">(I1274+J1274)/Assumptions!$B$8</f>
        <v>0.000263754489744292</v>
      </c>
      <c r="M1274" s="70" t="n">
        <f aca="false">F1274-L1274</f>
        <v>-0.00446375448974429</v>
      </c>
      <c r="N1274" s="71" t="n">
        <f aca="false">G1274*Assumptions!$B$7</f>
        <v>-584482.5987</v>
      </c>
      <c r="O1274" s="71" t="n">
        <f aca="false">K1274*Assumptions!$B$7</f>
        <v>-631528.47167199</v>
      </c>
      <c r="P1274" s="68" t="n">
        <f aca="false">P1273+G1274</f>
        <v>30919.527065</v>
      </c>
      <c r="Q1274" s="68" t="n">
        <f aca="false">MAX(Q1273,P1274)</f>
        <v>31092.56076</v>
      </c>
      <c r="R1274" s="68" t="n">
        <f aca="false">Q1274-P1274</f>
        <v>173.033694999995</v>
      </c>
      <c r="S1274" s="68" t="n">
        <f aca="false">S1273+K1274</f>
        <v>23182.8807830643</v>
      </c>
      <c r="T1274" s="68" t="n">
        <f aca="false">MAX(T1273,S1274)</f>
        <v>23760.8455589799</v>
      </c>
      <c r="U1274" s="68" t="n">
        <f aca="false">T1274-S1274</f>
        <v>577.964775915611</v>
      </c>
      <c r="V1274" s="70" t="n">
        <f aca="false">V1273+F1274</f>
        <v>3.73500000000001</v>
      </c>
      <c r="W1274" s="70" t="n">
        <f aca="false">MAX(W1273,V1274)</f>
        <v>3.74450000000001</v>
      </c>
      <c r="X1274" s="70" t="n">
        <f aca="false">W1274-V1274</f>
        <v>0.00950000000000006</v>
      </c>
      <c r="Y1274" s="70" t="n">
        <f aca="false">Y1273+M1274</f>
        <v>3.39386223648203</v>
      </c>
      <c r="Z1274" s="70" t="n">
        <f aca="false">MAX(Z1273,Y1274)</f>
        <v>3.421217167196</v>
      </c>
      <c r="AA1274" s="70" t="n">
        <f aca="false">Z1274-Y1274</f>
        <v>0.0273549307139715</v>
      </c>
      <c r="AB1274" s="72" t="n">
        <f aca="false">AB1273*(1+F1274)</f>
        <v>34.4417239523136</v>
      </c>
      <c r="AC1274" s="73" t="n">
        <f aca="false">MAX(AC1273,AB1274)</f>
        <v>34.8776696601938</v>
      </c>
      <c r="AD1274" s="70" t="n">
        <f aca="false">1-AB1274/AC1274</f>
        <v>0.0124992785391799</v>
      </c>
      <c r="AE1274" s="73" t="n">
        <f aca="false">AE1273*(1+M1274)</f>
        <v>24.5080410388072</v>
      </c>
      <c r="AF1274" s="73" t="n">
        <f aca="false">MAX(AF1273,AE1274)</f>
        <v>25.2655187503252</v>
      </c>
      <c r="AG1274" s="70" t="n">
        <f aca="false">1-AE1274/AF1274</f>
        <v>0.029980691036008</v>
      </c>
      <c r="AH1274" s="74" t="n">
        <f aca="false">IF(R1274&gt;0,AH1273+1,0)</f>
        <v>68</v>
      </c>
      <c r="AI1274" s="74" t="n">
        <f aca="false">IF(U1274&gt;0,AI1273+1,0)</f>
        <v>68</v>
      </c>
      <c r="AJ1274" s="74" t="n">
        <f aca="false">IF(G1274&gt;0,AJ1273+1,0)</f>
        <v>0</v>
      </c>
      <c r="AK1274" s="74" t="n">
        <f aca="false">IF(G1274&lt;=0,AK1273+1,0)</f>
        <v>2</v>
      </c>
      <c r="AL1274" s="74" t="n">
        <f aca="false">IF(K1274&gt;0,AL1273+1,0)</f>
        <v>0</v>
      </c>
      <c r="AM1274" s="74" t="n">
        <f aca="false">IF(K1274&lt;=0,AM1273+1,0)</f>
        <v>2</v>
      </c>
    </row>
    <row r="1275" customFormat="false" ht="15" hidden="false" customHeight="false" outlineLevel="0" collapsed="false">
      <c r="A1275" s="61" t="n">
        <v>1274</v>
      </c>
      <c r="B1275" s="62" t="n">
        <v>45036.40625</v>
      </c>
      <c r="C1275" s="63" t="n">
        <f aca="false">YEAR(B1275)</f>
        <v>2023</v>
      </c>
      <c r="D1275" s="32" t="s">
        <v>277</v>
      </c>
      <c r="E1275" s="64" t="n">
        <v>17672.7</v>
      </c>
      <c r="F1275" s="65" t="n">
        <v>-0.0042</v>
      </c>
      <c r="G1275" s="66" t="n">
        <v>-74.22534</v>
      </c>
      <c r="H1275" s="67" t="n">
        <f aca="false">E1275+IF(D1275="Long",1,-1)*G1275</f>
        <v>17598.47466</v>
      </c>
      <c r="I1275" s="68" t="n">
        <f aca="false">Assumptions!$B$58</f>
        <v>5.35750011455817</v>
      </c>
      <c r="J1275" s="68" t="n">
        <f aca="false">INDEX(Yearly!$T$5:$T$22,MATCH(C1275,Yearly!$A$5:$A$22,0))</f>
        <v>0.624174770628136</v>
      </c>
      <c r="K1275" s="68" t="n">
        <f aca="false">G1275-I1275-J1275</f>
        <v>-80.2070148851863</v>
      </c>
      <c r="L1275" s="69" t="n">
        <f aca="false">(I1275+J1275)/Assumptions!$B$8</f>
        <v>0.000263754489744292</v>
      </c>
      <c r="M1275" s="70" t="n">
        <f aca="false">F1275-L1275</f>
        <v>-0.00446375448974429</v>
      </c>
      <c r="N1275" s="71" t="n">
        <f aca="false">G1275*Assumptions!$B$7</f>
        <v>-583782.2991</v>
      </c>
      <c r="O1275" s="71" t="n">
        <f aca="false">K1275*Assumptions!$B$7</f>
        <v>-630828.17207199</v>
      </c>
      <c r="P1275" s="68" t="n">
        <f aca="false">P1274+G1275</f>
        <v>30845.301725</v>
      </c>
      <c r="Q1275" s="68" t="n">
        <f aca="false">MAX(Q1274,P1275)</f>
        <v>31092.56076</v>
      </c>
      <c r="R1275" s="68" t="n">
        <f aca="false">Q1275-P1275</f>
        <v>247.259034999996</v>
      </c>
      <c r="S1275" s="68" t="n">
        <f aca="false">S1274+K1275</f>
        <v>23102.6737681791</v>
      </c>
      <c r="T1275" s="68" t="n">
        <f aca="false">MAX(T1274,S1275)</f>
        <v>23760.8455589799</v>
      </c>
      <c r="U1275" s="68" t="n">
        <f aca="false">T1275-S1275</f>
        <v>658.171790800796</v>
      </c>
      <c r="V1275" s="70" t="n">
        <f aca="false">V1274+F1275</f>
        <v>3.73080000000001</v>
      </c>
      <c r="W1275" s="70" t="n">
        <f aca="false">MAX(W1274,V1275)</f>
        <v>3.74450000000001</v>
      </c>
      <c r="X1275" s="70" t="n">
        <f aca="false">W1275-V1275</f>
        <v>0.0137</v>
      </c>
      <c r="Y1275" s="70" t="n">
        <f aca="false">Y1274+M1275</f>
        <v>3.38939848199229</v>
      </c>
      <c r="Z1275" s="70" t="n">
        <f aca="false">MAX(Z1274,Y1275)</f>
        <v>3.421217167196</v>
      </c>
      <c r="AA1275" s="70" t="n">
        <f aca="false">Z1275-Y1275</f>
        <v>0.0318186852037159</v>
      </c>
      <c r="AB1275" s="72" t="n">
        <f aca="false">AB1274*(1+F1275)</f>
        <v>34.2970687117138</v>
      </c>
      <c r="AC1275" s="73" t="n">
        <f aca="false">MAX(AC1274,AB1275)</f>
        <v>34.8776696601938</v>
      </c>
      <c r="AD1275" s="70" t="n">
        <f aca="false">1-AB1275/AC1275</f>
        <v>0.0166467815693153</v>
      </c>
      <c r="AE1275" s="73" t="n">
        <f aca="false">AE1274*(1+M1275)</f>
        <v>24.3986431605854</v>
      </c>
      <c r="AF1275" s="73" t="n">
        <f aca="false">MAX(AF1274,AE1275)</f>
        <v>25.2655187503252</v>
      </c>
      <c r="AG1275" s="70" t="n">
        <f aca="false">1-AE1275/AF1275</f>
        <v>0.0343106190815347</v>
      </c>
      <c r="AH1275" s="74" t="n">
        <f aca="false">IF(R1275&gt;0,AH1274+1,0)</f>
        <v>69</v>
      </c>
      <c r="AI1275" s="74" t="n">
        <f aca="false">IF(U1275&gt;0,AI1274+1,0)</f>
        <v>69</v>
      </c>
      <c r="AJ1275" s="74" t="n">
        <f aca="false">IF(G1275&gt;0,AJ1274+1,0)</f>
        <v>0</v>
      </c>
      <c r="AK1275" s="74" t="n">
        <f aca="false">IF(G1275&lt;=0,AK1274+1,0)</f>
        <v>3</v>
      </c>
      <c r="AL1275" s="74" t="n">
        <f aca="false">IF(K1275&gt;0,AL1274+1,0)</f>
        <v>0</v>
      </c>
      <c r="AM1275" s="74" t="n">
        <f aca="false">IF(K1275&lt;=0,AM1274+1,0)</f>
        <v>3</v>
      </c>
    </row>
    <row r="1276" customFormat="false" ht="15" hidden="false" customHeight="false" outlineLevel="0" collapsed="false">
      <c r="A1276" s="61" t="n">
        <v>1275</v>
      </c>
      <c r="B1276" s="62" t="n">
        <v>45040.40625</v>
      </c>
      <c r="C1276" s="63" t="n">
        <f aca="false">YEAR(B1276)</f>
        <v>2023</v>
      </c>
      <c r="D1276" s="32" t="s">
        <v>277</v>
      </c>
      <c r="E1276" s="64" t="n">
        <v>17625.7</v>
      </c>
      <c r="F1276" s="65" t="n">
        <v>-0.0007</v>
      </c>
      <c r="G1276" s="66" t="n">
        <v>-12.33799</v>
      </c>
      <c r="H1276" s="67" t="n">
        <f aca="false">E1276+IF(D1276="Long",1,-1)*G1276</f>
        <v>17613.36201</v>
      </c>
      <c r="I1276" s="68" t="n">
        <f aca="false">Assumptions!$B$58</f>
        <v>5.35750011455817</v>
      </c>
      <c r="J1276" s="68" t="n">
        <f aca="false">INDEX(Yearly!$T$5:$T$22,MATCH(C1276,Yearly!$A$5:$A$22,0))</f>
        <v>0.624174770628136</v>
      </c>
      <c r="K1276" s="68" t="n">
        <f aca="false">G1276-I1276-J1276</f>
        <v>-18.3196648851863</v>
      </c>
      <c r="L1276" s="69" t="n">
        <f aca="false">(I1276+J1276)/Assumptions!$B$8</f>
        <v>0.000263754489744292</v>
      </c>
      <c r="M1276" s="70" t="n">
        <f aca="false">F1276-L1276</f>
        <v>-0.000963754489744292</v>
      </c>
      <c r="N1276" s="71" t="n">
        <f aca="false">G1276*Assumptions!$B$7</f>
        <v>-97038.29135</v>
      </c>
      <c r="O1276" s="71" t="n">
        <f aca="false">K1276*Assumptions!$B$7</f>
        <v>-144084.16432199</v>
      </c>
      <c r="P1276" s="68" t="n">
        <f aca="false">P1275+G1276</f>
        <v>30832.963735</v>
      </c>
      <c r="Q1276" s="68" t="n">
        <f aca="false">MAX(Q1275,P1276)</f>
        <v>31092.56076</v>
      </c>
      <c r="R1276" s="68" t="n">
        <f aca="false">Q1276-P1276</f>
        <v>259.597024999996</v>
      </c>
      <c r="S1276" s="68" t="n">
        <f aca="false">S1275+K1276</f>
        <v>23084.3541032939</v>
      </c>
      <c r="T1276" s="68" t="n">
        <f aca="false">MAX(T1275,S1276)</f>
        <v>23760.8455589799</v>
      </c>
      <c r="U1276" s="68" t="n">
        <f aca="false">T1276-S1276</f>
        <v>676.491455685984</v>
      </c>
      <c r="V1276" s="70" t="n">
        <f aca="false">V1275+F1276</f>
        <v>3.73010000000001</v>
      </c>
      <c r="W1276" s="70" t="n">
        <f aca="false">MAX(W1275,V1276)</f>
        <v>3.74450000000001</v>
      </c>
      <c r="X1276" s="70" t="n">
        <f aca="false">W1276-V1276</f>
        <v>0.0144000000000002</v>
      </c>
      <c r="Y1276" s="70" t="n">
        <f aca="false">Y1275+M1276</f>
        <v>3.38843472750254</v>
      </c>
      <c r="Z1276" s="70" t="n">
        <f aca="false">MAX(Z1275,Y1276)</f>
        <v>3.421217167196</v>
      </c>
      <c r="AA1276" s="70" t="n">
        <f aca="false">Z1276-Y1276</f>
        <v>0.0327824396934604</v>
      </c>
      <c r="AB1276" s="72" t="n">
        <f aca="false">AB1275*(1+F1276)</f>
        <v>34.2730607636156</v>
      </c>
      <c r="AC1276" s="73" t="n">
        <f aca="false">MAX(AC1275,AB1276)</f>
        <v>34.8776696601938</v>
      </c>
      <c r="AD1276" s="70" t="n">
        <f aca="false">1-AB1276/AC1276</f>
        <v>0.0173351288222169</v>
      </c>
      <c r="AE1276" s="73" t="n">
        <f aca="false">AE1275*(1+M1276)</f>
        <v>24.3751288586957</v>
      </c>
      <c r="AF1276" s="73" t="n">
        <f aca="false">MAX(AF1275,AE1276)</f>
        <v>25.2655187503252</v>
      </c>
      <c r="AG1276" s="70" t="n">
        <f aca="false">1-AE1276/AF1276</f>
        <v>0.0352413065580932</v>
      </c>
      <c r="AH1276" s="74" t="n">
        <f aca="false">IF(R1276&gt;0,AH1275+1,0)</f>
        <v>70</v>
      </c>
      <c r="AI1276" s="74" t="n">
        <f aca="false">IF(U1276&gt;0,AI1275+1,0)</f>
        <v>70</v>
      </c>
      <c r="AJ1276" s="74" t="n">
        <f aca="false">IF(G1276&gt;0,AJ1275+1,0)</f>
        <v>0</v>
      </c>
      <c r="AK1276" s="74" t="n">
        <f aca="false">IF(G1276&lt;=0,AK1275+1,0)</f>
        <v>4</v>
      </c>
      <c r="AL1276" s="74" t="n">
        <f aca="false">IF(K1276&gt;0,AL1275+1,0)</f>
        <v>0</v>
      </c>
      <c r="AM1276" s="74" t="n">
        <f aca="false">IF(K1276&lt;=0,AM1275+1,0)</f>
        <v>4</v>
      </c>
    </row>
    <row r="1277" customFormat="false" ht="15" hidden="false" customHeight="false" outlineLevel="0" collapsed="false">
      <c r="A1277" s="61" t="n">
        <v>1276</v>
      </c>
      <c r="B1277" s="62" t="n">
        <v>45040.53125</v>
      </c>
      <c r="C1277" s="63" t="n">
        <f aca="false">YEAR(B1277)</f>
        <v>2023</v>
      </c>
      <c r="D1277" s="32" t="s">
        <v>277</v>
      </c>
      <c r="E1277" s="64" t="n">
        <v>17656.55</v>
      </c>
      <c r="F1277" s="65" t="n">
        <v>0.0235</v>
      </c>
      <c r="G1277" s="66" t="n">
        <v>414.928925</v>
      </c>
      <c r="H1277" s="67" t="n">
        <f aca="false">E1277+IF(D1277="Long",1,-1)*G1277</f>
        <v>18071.478925</v>
      </c>
      <c r="I1277" s="68" t="n">
        <f aca="false">Assumptions!$B$58</f>
        <v>5.35750011455817</v>
      </c>
      <c r="J1277" s="68" t="n">
        <f aca="false">INDEX(Yearly!$T$5:$T$22,MATCH(C1277,Yearly!$A$5:$A$22,0))</f>
        <v>0.624174770628136</v>
      </c>
      <c r="K1277" s="68" t="n">
        <f aca="false">G1277-I1277-J1277</f>
        <v>408.947250114814</v>
      </c>
      <c r="L1277" s="69" t="n">
        <f aca="false">(I1277+J1277)/Assumptions!$B$8</f>
        <v>0.000263754489744292</v>
      </c>
      <c r="M1277" s="70" t="n">
        <f aca="false">F1277-L1277</f>
        <v>0.0232362455102557</v>
      </c>
      <c r="N1277" s="71" t="n">
        <f aca="false">G1277*Assumptions!$B$7</f>
        <v>3263415.995125</v>
      </c>
      <c r="O1277" s="71" t="n">
        <f aca="false">K1277*Assumptions!$B$7</f>
        <v>3216370.12215301</v>
      </c>
      <c r="P1277" s="68" t="n">
        <f aca="false">P1276+G1277</f>
        <v>31247.89266</v>
      </c>
      <c r="Q1277" s="68" t="n">
        <f aca="false">MAX(Q1276,P1277)</f>
        <v>31247.89266</v>
      </c>
      <c r="R1277" s="68" t="n">
        <f aca="false">Q1277-P1277</f>
        <v>0</v>
      </c>
      <c r="S1277" s="68" t="n">
        <f aca="false">S1276+K1277</f>
        <v>23493.3013534087</v>
      </c>
      <c r="T1277" s="68" t="n">
        <f aca="false">MAX(T1276,S1277)</f>
        <v>23760.8455589799</v>
      </c>
      <c r="U1277" s="68" t="n">
        <f aca="false">T1277-S1277</f>
        <v>267.544205571172</v>
      </c>
      <c r="V1277" s="70" t="n">
        <f aca="false">V1276+F1277</f>
        <v>3.75360000000001</v>
      </c>
      <c r="W1277" s="70" t="n">
        <f aca="false">MAX(W1276,V1277)</f>
        <v>3.75360000000001</v>
      </c>
      <c r="X1277" s="70" t="n">
        <f aca="false">W1277-V1277</f>
        <v>0</v>
      </c>
      <c r="Y1277" s="70" t="n">
        <f aca="false">Y1276+M1277</f>
        <v>3.4116709730128</v>
      </c>
      <c r="Z1277" s="70" t="n">
        <f aca="false">MAX(Z1276,Y1277)</f>
        <v>3.421217167196</v>
      </c>
      <c r="AA1277" s="70" t="n">
        <f aca="false">Z1277-Y1277</f>
        <v>0.0095461941832049</v>
      </c>
      <c r="AB1277" s="72" t="n">
        <f aca="false">AB1276*(1+F1277)</f>
        <v>35.0784776915606</v>
      </c>
      <c r="AC1277" s="73" t="n">
        <f aca="false">MAX(AC1276,AB1277)</f>
        <v>35.0784776915606</v>
      </c>
      <c r="AD1277" s="70" t="n">
        <f aca="false">1-AB1277/AC1277</f>
        <v>0</v>
      </c>
      <c r="AE1277" s="73" t="n">
        <f aca="false">AE1276*(1+M1277)</f>
        <v>24.9415153372005</v>
      </c>
      <c r="AF1277" s="73" t="n">
        <f aca="false">MAX(AF1276,AE1277)</f>
        <v>25.2655187503252</v>
      </c>
      <c r="AG1277" s="70" t="n">
        <f aca="false">1-AE1277/AF1277</f>
        <v>0.0128239366991235</v>
      </c>
      <c r="AH1277" s="74" t="n">
        <f aca="false">IF(R1277&gt;0,AH1276+1,0)</f>
        <v>0</v>
      </c>
      <c r="AI1277" s="74" t="n">
        <f aca="false">IF(U1277&gt;0,AI1276+1,0)</f>
        <v>71</v>
      </c>
      <c r="AJ1277" s="74" t="n">
        <f aca="false">IF(G1277&gt;0,AJ1276+1,0)</f>
        <v>1</v>
      </c>
      <c r="AK1277" s="74" t="n">
        <f aca="false">IF(G1277&lt;=0,AK1276+1,0)</f>
        <v>0</v>
      </c>
      <c r="AL1277" s="74" t="n">
        <f aca="false">IF(K1277&gt;0,AL1276+1,0)</f>
        <v>1</v>
      </c>
      <c r="AM1277" s="74" t="n">
        <f aca="false">IF(K1277&lt;=0,AM1276+1,0)</f>
        <v>0</v>
      </c>
    </row>
    <row r="1278" customFormat="false" ht="15" hidden="false" customHeight="false" outlineLevel="0" collapsed="false">
      <c r="A1278" s="61" t="n">
        <v>1277</v>
      </c>
      <c r="B1278" s="62" t="n">
        <v>45054.40625</v>
      </c>
      <c r="C1278" s="63" t="n">
        <f aca="false">YEAR(B1278)</f>
        <v>2023</v>
      </c>
      <c r="D1278" s="32" t="s">
        <v>277</v>
      </c>
      <c r="E1278" s="64" t="n">
        <v>18192.25</v>
      </c>
      <c r="F1278" s="65" t="n">
        <v>0.0006</v>
      </c>
      <c r="G1278" s="66" t="n">
        <v>10.91535</v>
      </c>
      <c r="H1278" s="67" t="n">
        <f aca="false">E1278+IF(D1278="Long",1,-1)*G1278</f>
        <v>18203.16535</v>
      </c>
      <c r="I1278" s="68" t="n">
        <f aca="false">Assumptions!$B$58</f>
        <v>5.35750011455817</v>
      </c>
      <c r="J1278" s="68" t="n">
        <f aca="false">INDEX(Yearly!$T$5:$T$22,MATCH(C1278,Yearly!$A$5:$A$22,0))</f>
        <v>0.624174770628136</v>
      </c>
      <c r="K1278" s="68" t="n">
        <f aca="false">G1278-I1278-J1278</f>
        <v>4.9336751148137</v>
      </c>
      <c r="L1278" s="69" t="n">
        <f aca="false">(I1278+J1278)/Assumptions!$B$8</f>
        <v>0.000263754489744292</v>
      </c>
      <c r="M1278" s="70" t="n">
        <f aca="false">F1278-L1278</f>
        <v>0.000336245510255708</v>
      </c>
      <c r="N1278" s="71" t="n">
        <f aca="false">G1278*Assumptions!$B$7</f>
        <v>85849.22775</v>
      </c>
      <c r="O1278" s="71" t="n">
        <f aca="false">K1278*Assumptions!$B$7</f>
        <v>38803.3547780097</v>
      </c>
      <c r="P1278" s="68" t="n">
        <f aca="false">P1277+G1278</f>
        <v>31258.80801</v>
      </c>
      <c r="Q1278" s="68" t="n">
        <f aca="false">MAX(Q1277,P1278)</f>
        <v>31258.80801</v>
      </c>
      <c r="R1278" s="68" t="n">
        <f aca="false">Q1278-P1278</f>
        <v>0</v>
      </c>
      <c r="S1278" s="68" t="n">
        <f aca="false">S1277+K1278</f>
        <v>23498.2350285235</v>
      </c>
      <c r="T1278" s="68" t="n">
        <f aca="false">MAX(T1277,S1278)</f>
        <v>23760.8455589799</v>
      </c>
      <c r="U1278" s="68" t="n">
        <f aca="false">T1278-S1278</f>
        <v>262.610530456357</v>
      </c>
      <c r="V1278" s="70" t="n">
        <f aca="false">V1277+F1278</f>
        <v>3.75420000000001</v>
      </c>
      <c r="W1278" s="70" t="n">
        <f aca="false">MAX(W1277,V1278)</f>
        <v>3.75420000000001</v>
      </c>
      <c r="X1278" s="70" t="n">
        <f aca="false">W1278-V1278</f>
        <v>0</v>
      </c>
      <c r="Y1278" s="70" t="n">
        <f aca="false">Y1277+M1278</f>
        <v>3.41200721852306</v>
      </c>
      <c r="Z1278" s="70" t="n">
        <f aca="false">MAX(Z1277,Y1278)</f>
        <v>3.421217167196</v>
      </c>
      <c r="AA1278" s="70" t="n">
        <f aca="false">Z1278-Y1278</f>
        <v>0.00920994867294933</v>
      </c>
      <c r="AB1278" s="72" t="n">
        <f aca="false">AB1277*(1+F1278)</f>
        <v>35.0995247781755</v>
      </c>
      <c r="AC1278" s="73" t="n">
        <f aca="false">MAX(AC1277,AB1278)</f>
        <v>35.0995247781755</v>
      </c>
      <c r="AD1278" s="70" t="n">
        <f aca="false">1-AB1278/AC1278</f>
        <v>0</v>
      </c>
      <c r="AE1278" s="73" t="n">
        <f aca="false">AE1277*(1+M1278)</f>
        <v>24.9499018097516</v>
      </c>
      <c r="AF1278" s="73" t="n">
        <f aca="false">MAX(AF1277,AE1278)</f>
        <v>25.2655187503252</v>
      </c>
      <c r="AG1278" s="70" t="n">
        <f aca="false">1-AE1278/AF1278</f>
        <v>0.0124920031800067</v>
      </c>
      <c r="AH1278" s="74" t="n">
        <f aca="false">IF(R1278&gt;0,AH1277+1,0)</f>
        <v>0</v>
      </c>
      <c r="AI1278" s="74" t="n">
        <f aca="false">IF(U1278&gt;0,AI1277+1,0)</f>
        <v>72</v>
      </c>
      <c r="AJ1278" s="74" t="n">
        <f aca="false">IF(G1278&gt;0,AJ1277+1,0)</f>
        <v>2</v>
      </c>
      <c r="AK1278" s="74" t="n">
        <f aca="false">IF(G1278&lt;=0,AK1277+1,0)</f>
        <v>0</v>
      </c>
      <c r="AL1278" s="74" t="n">
        <f aca="false">IF(K1278&gt;0,AL1277+1,0)</f>
        <v>2</v>
      </c>
      <c r="AM1278" s="74" t="n">
        <f aca="false">IF(K1278&lt;=0,AM1277+1,0)</f>
        <v>0</v>
      </c>
    </row>
    <row r="1279" customFormat="false" ht="15" hidden="false" customHeight="false" outlineLevel="0" collapsed="false">
      <c r="A1279" s="61" t="n">
        <v>1278</v>
      </c>
      <c r="B1279" s="62" t="n">
        <v>45058.4763888889</v>
      </c>
      <c r="C1279" s="63" t="n">
        <f aca="false">YEAR(B1279)</f>
        <v>2023</v>
      </c>
      <c r="D1279" s="32" t="s">
        <v>277</v>
      </c>
      <c r="E1279" s="64" t="n">
        <v>18273.8</v>
      </c>
      <c r="F1279" s="65" t="n">
        <v>0.0005</v>
      </c>
      <c r="G1279" s="66" t="n">
        <v>9.1369</v>
      </c>
      <c r="H1279" s="67" t="n">
        <f aca="false">E1279+IF(D1279="Long",1,-1)*G1279</f>
        <v>18282.9369</v>
      </c>
      <c r="I1279" s="68" t="n">
        <f aca="false">Assumptions!$B$58</f>
        <v>5.35750011455817</v>
      </c>
      <c r="J1279" s="68" t="n">
        <f aca="false">INDEX(Yearly!$T$5:$T$22,MATCH(C1279,Yearly!$A$5:$A$22,0))</f>
        <v>0.624174770628136</v>
      </c>
      <c r="K1279" s="68" t="n">
        <f aca="false">G1279-I1279-J1279</f>
        <v>3.1552251148137</v>
      </c>
      <c r="L1279" s="69" t="n">
        <f aca="false">(I1279+J1279)/Assumptions!$B$8</f>
        <v>0.000263754489744292</v>
      </c>
      <c r="M1279" s="70" t="n">
        <f aca="false">F1279-L1279</f>
        <v>0.000236245510255708</v>
      </c>
      <c r="N1279" s="71" t="n">
        <f aca="false">G1279*Assumptions!$B$7</f>
        <v>71861.7185</v>
      </c>
      <c r="O1279" s="71" t="n">
        <f aca="false">K1279*Assumptions!$B$7</f>
        <v>24815.8455280097</v>
      </c>
      <c r="P1279" s="68" t="n">
        <f aca="false">P1278+G1279</f>
        <v>31267.94491</v>
      </c>
      <c r="Q1279" s="68" t="n">
        <f aca="false">MAX(Q1278,P1279)</f>
        <v>31267.94491</v>
      </c>
      <c r="R1279" s="68" t="n">
        <f aca="false">Q1279-P1279</f>
        <v>0</v>
      </c>
      <c r="S1279" s="68" t="n">
        <f aca="false">S1278+K1279</f>
        <v>23501.3902536383</v>
      </c>
      <c r="T1279" s="68" t="n">
        <f aca="false">MAX(T1278,S1279)</f>
        <v>23760.8455589799</v>
      </c>
      <c r="U1279" s="68" t="n">
        <f aca="false">T1279-S1279</f>
        <v>259.455305341544</v>
      </c>
      <c r="V1279" s="70" t="n">
        <f aca="false">V1278+F1279</f>
        <v>3.75470000000001</v>
      </c>
      <c r="W1279" s="70" t="n">
        <f aca="false">MAX(W1278,V1279)</f>
        <v>3.75470000000001</v>
      </c>
      <c r="X1279" s="70" t="n">
        <f aca="false">W1279-V1279</f>
        <v>0</v>
      </c>
      <c r="Y1279" s="70" t="n">
        <f aca="false">Y1278+M1279</f>
        <v>3.41224346403331</v>
      </c>
      <c r="Z1279" s="70" t="n">
        <f aca="false">MAX(Z1278,Y1279)</f>
        <v>3.421217167196</v>
      </c>
      <c r="AA1279" s="70" t="n">
        <f aca="false">Z1279-Y1279</f>
        <v>0.00897370316269353</v>
      </c>
      <c r="AB1279" s="72" t="n">
        <f aca="false">AB1278*(1+F1279)</f>
        <v>35.1170745405646</v>
      </c>
      <c r="AC1279" s="73" t="n">
        <f aca="false">MAX(AC1278,AB1279)</f>
        <v>35.1170745405646</v>
      </c>
      <c r="AD1279" s="70" t="n">
        <f aca="false">1-AB1279/AC1279</f>
        <v>0</v>
      </c>
      <c r="AE1279" s="73" t="n">
        <f aca="false">AE1278*(1+M1279)</f>
        <v>24.9557961120355</v>
      </c>
      <c r="AF1279" s="73" t="n">
        <f aca="false">MAX(AF1278,AE1279)</f>
        <v>25.2655187503252</v>
      </c>
      <c r="AG1279" s="70" t="n">
        <f aca="false">1-AE1279/AF1279</f>
        <v>0.0122587088494163</v>
      </c>
      <c r="AH1279" s="74" t="n">
        <f aca="false">IF(R1279&gt;0,AH1278+1,0)</f>
        <v>0</v>
      </c>
      <c r="AI1279" s="74" t="n">
        <f aca="false">IF(U1279&gt;0,AI1278+1,0)</f>
        <v>73</v>
      </c>
      <c r="AJ1279" s="74" t="n">
        <f aca="false">IF(G1279&gt;0,AJ1278+1,0)</f>
        <v>3</v>
      </c>
      <c r="AK1279" s="74" t="n">
        <f aca="false">IF(G1279&lt;=0,AK1278+1,0)</f>
        <v>0</v>
      </c>
      <c r="AL1279" s="74" t="n">
        <f aca="false">IF(K1279&gt;0,AL1278+1,0)</f>
        <v>3</v>
      </c>
      <c r="AM1279" s="74" t="n">
        <f aca="false">IF(K1279&lt;=0,AM1278+1,0)</f>
        <v>0</v>
      </c>
    </row>
    <row r="1280" customFormat="false" ht="15" hidden="false" customHeight="false" outlineLevel="0" collapsed="false">
      <c r="A1280" s="61" t="n">
        <v>1279</v>
      </c>
      <c r="B1280" s="62" t="n">
        <v>45064.40625</v>
      </c>
      <c r="C1280" s="63" t="n">
        <f aca="false">YEAR(B1280)</f>
        <v>2023</v>
      </c>
      <c r="D1280" s="32" t="s">
        <v>277</v>
      </c>
      <c r="E1280" s="64" t="n">
        <v>18260.7</v>
      </c>
      <c r="F1280" s="65" t="n">
        <v>-0.0027</v>
      </c>
      <c r="G1280" s="66" t="n">
        <v>-49.30389</v>
      </c>
      <c r="H1280" s="67" t="n">
        <f aca="false">E1280+IF(D1280="Long",1,-1)*G1280</f>
        <v>18211.39611</v>
      </c>
      <c r="I1280" s="68" t="n">
        <f aca="false">Assumptions!$B$58</f>
        <v>5.35750011455817</v>
      </c>
      <c r="J1280" s="68" t="n">
        <f aca="false">INDEX(Yearly!$T$5:$T$22,MATCH(C1280,Yearly!$A$5:$A$22,0))</f>
        <v>0.624174770628136</v>
      </c>
      <c r="K1280" s="68" t="n">
        <f aca="false">G1280-I1280-J1280</f>
        <v>-55.2855648851863</v>
      </c>
      <c r="L1280" s="69" t="n">
        <f aca="false">(I1280+J1280)/Assumptions!$B$8</f>
        <v>0.000263754489744292</v>
      </c>
      <c r="M1280" s="70" t="n">
        <f aca="false">F1280-L1280</f>
        <v>-0.00296375448974429</v>
      </c>
      <c r="N1280" s="71" t="n">
        <f aca="false">G1280*Assumptions!$B$7</f>
        <v>-387775.09485</v>
      </c>
      <c r="O1280" s="71" t="n">
        <f aca="false">K1280*Assumptions!$B$7</f>
        <v>-434820.96782199</v>
      </c>
      <c r="P1280" s="68" t="n">
        <f aca="false">P1279+G1280</f>
        <v>31218.64102</v>
      </c>
      <c r="Q1280" s="68" t="n">
        <f aca="false">MAX(Q1279,P1280)</f>
        <v>31267.94491</v>
      </c>
      <c r="R1280" s="68" t="n">
        <f aca="false">Q1280-P1280</f>
        <v>49.3038899999992</v>
      </c>
      <c r="S1280" s="68" t="n">
        <f aca="false">S1279+K1280</f>
        <v>23446.1046887531</v>
      </c>
      <c r="T1280" s="68" t="n">
        <f aca="false">MAX(T1279,S1280)</f>
        <v>23760.8455589799</v>
      </c>
      <c r="U1280" s="68" t="n">
        <f aca="false">T1280-S1280</f>
        <v>314.740870226731</v>
      </c>
      <c r="V1280" s="70" t="n">
        <f aca="false">V1279+F1280</f>
        <v>3.75200000000001</v>
      </c>
      <c r="W1280" s="70" t="n">
        <f aca="false">MAX(W1279,V1280)</f>
        <v>3.75470000000001</v>
      </c>
      <c r="X1280" s="70" t="n">
        <f aca="false">W1280-V1280</f>
        <v>0.00269999999999992</v>
      </c>
      <c r="Y1280" s="70" t="n">
        <f aca="false">Y1279+M1280</f>
        <v>3.40927970954357</v>
      </c>
      <c r="Z1280" s="70" t="n">
        <f aca="false">MAX(Z1279,Y1280)</f>
        <v>3.421217167196</v>
      </c>
      <c r="AA1280" s="70" t="n">
        <f aca="false">Z1280-Y1280</f>
        <v>0.0119374576524378</v>
      </c>
      <c r="AB1280" s="72" t="n">
        <f aca="false">AB1279*(1+F1280)</f>
        <v>35.0222584393051</v>
      </c>
      <c r="AC1280" s="73" t="n">
        <f aca="false">MAX(AC1279,AB1280)</f>
        <v>35.1170745405646</v>
      </c>
      <c r="AD1280" s="70" t="n">
        <f aca="false">1-AB1280/AC1280</f>
        <v>0.00270000000000004</v>
      </c>
      <c r="AE1280" s="73" t="n">
        <f aca="false">AE1279*(1+M1280)</f>
        <v>24.8818332592633</v>
      </c>
      <c r="AF1280" s="73" t="n">
        <f aca="false">MAX(AF1279,AE1280)</f>
        <v>25.2655187503252</v>
      </c>
      <c r="AG1280" s="70" t="n">
        <f aca="false">1-AE1280/AF1280</f>
        <v>0.0151861315357695</v>
      </c>
      <c r="AH1280" s="74" t="n">
        <f aca="false">IF(R1280&gt;0,AH1279+1,0)</f>
        <v>1</v>
      </c>
      <c r="AI1280" s="74" t="n">
        <f aca="false">IF(U1280&gt;0,AI1279+1,0)</f>
        <v>74</v>
      </c>
      <c r="AJ1280" s="74" t="n">
        <f aca="false">IF(G1280&gt;0,AJ1279+1,0)</f>
        <v>0</v>
      </c>
      <c r="AK1280" s="74" t="n">
        <f aca="false">IF(G1280&lt;=0,AK1279+1,0)</f>
        <v>1</v>
      </c>
      <c r="AL1280" s="74" t="n">
        <f aca="false">IF(K1280&gt;0,AL1279+1,0)</f>
        <v>0</v>
      </c>
      <c r="AM1280" s="74" t="n">
        <f aca="false">IF(K1280&lt;=0,AM1279+1,0)</f>
        <v>1</v>
      </c>
    </row>
    <row r="1281" customFormat="false" ht="15" hidden="false" customHeight="false" outlineLevel="0" collapsed="false">
      <c r="A1281" s="61" t="n">
        <v>1280</v>
      </c>
      <c r="B1281" s="62" t="n">
        <v>45068.40625</v>
      </c>
      <c r="C1281" s="63" t="n">
        <f aca="false">YEAR(B1281)</f>
        <v>2023</v>
      </c>
      <c r="D1281" s="32" t="s">
        <v>277</v>
      </c>
      <c r="E1281" s="64" t="n">
        <v>18282.7</v>
      </c>
      <c r="F1281" s="65" t="n">
        <v>-0.0002</v>
      </c>
      <c r="G1281" s="66" t="n">
        <v>-3.65654</v>
      </c>
      <c r="H1281" s="67" t="n">
        <f aca="false">E1281+IF(D1281="Long",1,-1)*G1281</f>
        <v>18279.04346</v>
      </c>
      <c r="I1281" s="68" t="n">
        <f aca="false">Assumptions!$B$58</f>
        <v>5.35750011455817</v>
      </c>
      <c r="J1281" s="68" t="n">
        <f aca="false">INDEX(Yearly!$T$5:$T$22,MATCH(C1281,Yearly!$A$5:$A$22,0))</f>
        <v>0.624174770628136</v>
      </c>
      <c r="K1281" s="68" t="n">
        <f aca="false">G1281-I1281-J1281</f>
        <v>-9.6382148851863</v>
      </c>
      <c r="L1281" s="69" t="n">
        <f aca="false">(I1281+J1281)/Assumptions!$B$8</f>
        <v>0.000263754489744292</v>
      </c>
      <c r="M1281" s="70" t="n">
        <f aca="false">F1281-L1281</f>
        <v>-0.000463754489744292</v>
      </c>
      <c r="N1281" s="71" t="n">
        <f aca="false">G1281*Assumptions!$B$7</f>
        <v>-28758.6871</v>
      </c>
      <c r="O1281" s="71" t="n">
        <f aca="false">K1281*Assumptions!$B$7</f>
        <v>-75804.5600719903</v>
      </c>
      <c r="P1281" s="68" t="n">
        <f aca="false">P1280+G1281</f>
        <v>31214.98448</v>
      </c>
      <c r="Q1281" s="68" t="n">
        <f aca="false">MAX(Q1280,P1281)</f>
        <v>31267.94491</v>
      </c>
      <c r="R1281" s="68" t="n">
        <f aca="false">Q1281-P1281</f>
        <v>52.9604299999992</v>
      </c>
      <c r="S1281" s="68" t="n">
        <f aca="false">S1280+K1281</f>
        <v>23436.466473868</v>
      </c>
      <c r="T1281" s="68" t="n">
        <f aca="false">MAX(T1280,S1281)</f>
        <v>23760.8455589799</v>
      </c>
      <c r="U1281" s="68" t="n">
        <f aca="false">T1281-S1281</f>
        <v>324.379085111919</v>
      </c>
      <c r="V1281" s="70" t="n">
        <f aca="false">V1280+F1281</f>
        <v>3.75180000000001</v>
      </c>
      <c r="W1281" s="70" t="n">
        <f aca="false">MAX(W1280,V1281)</f>
        <v>3.75470000000001</v>
      </c>
      <c r="X1281" s="70" t="n">
        <f aca="false">W1281-V1281</f>
        <v>0.0028999999999999</v>
      </c>
      <c r="Y1281" s="70" t="n">
        <f aca="false">Y1280+M1281</f>
        <v>3.40881595505382</v>
      </c>
      <c r="Z1281" s="70" t="n">
        <f aca="false">MAX(Z1280,Y1281)</f>
        <v>3.421217167196</v>
      </c>
      <c r="AA1281" s="70" t="n">
        <f aca="false">Z1281-Y1281</f>
        <v>0.0124012121421822</v>
      </c>
      <c r="AB1281" s="72" t="n">
        <f aca="false">AB1280*(1+F1281)</f>
        <v>35.0152539876172</v>
      </c>
      <c r="AC1281" s="73" t="n">
        <f aca="false">MAX(AC1280,AB1281)</f>
        <v>35.1170745405646</v>
      </c>
      <c r="AD1281" s="70" t="n">
        <f aca="false">1-AB1281/AC1281</f>
        <v>0.00289946000000008</v>
      </c>
      <c r="AE1281" s="73" t="n">
        <f aca="false">AE1280*(1+M1281)</f>
        <v>24.8702941973762</v>
      </c>
      <c r="AF1281" s="73" t="n">
        <f aca="false">MAX(AF1280,AE1281)</f>
        <v>25.2655187503252</v>
      </c>
      <c r="AG1281" s="70" t="n">
        <f aca="false">1-AE1281/AF1281</f>
        <v>0.0156428433888323</v>
      </c>
      <c r="AH1281" s="74" t="n">
        <f aca="false">IF(R1281&gt;0,AH1280+1,0)</f>
        <v>2</v>
      </c>
      <c r="AI1281" s="74" t="n">
        <f aca="false">IF(U1281&gt;0,AI1280+1,0)</f>
        <v>75</v>
      </c>
      <c r="AJ1281" s="74" t="n">
        <f aca="false">IF(G1281&gt;0,AJ1280+1,0)</f>
        <v>0</v>
      </c>
      <c r="AK1281" s="74" t="n">
        <f aca="false">IF(G1281&lt;=0,AK1280+1,0)</f>
        <v>2</v>
      </c>
      <c r="AL1281" s="74" t="n">
        <f aca="false">IF(K1281&gt;0,AL1280+1,0)</f>
        <v>0</v>
      </c>
      <c r="AM1281" s="74" t="n">
        <f aca="false">IF(K1281&lt;=0,AM1280+1,0)</f>
        <v>2</v>
      </c>
    </row>
    <row r="1282" customFormat="false" ht="15" hidden="false" customHeight="false" outlineLevel="0" collapsed="false">
      <c r="A1282" s="61" t="n">
        <v>1281</v>
      </c>
      <c r="B1282" s="62" t="n">
        <v>45071.6354166667</v>
      </c>
      <c r="C1282" s="63" t="n">
        <f aca="false">YEAR(B1282)</f>
        <v>2023</v>
      </c>
      <c r="D1282" s="32" t="s">
        <v>277</v>
      </c>
      <c r="E1282" s="64" t="n">
        <v>18328.2</v>
      </c>
      <c r="F1282" s="65" t="n">
        <v>0.0093</v>
      </c>
      <c r="G1282" s="66" t="n">
        <v>170.45226</v>
      </c>
      <c r="H1282" s="67" t="n">
        <f aca="false">E1282+IF(D1282="Long",1,-1)*G1282</f>
        <v>18498.65226</v>
      </c>
      <c r="I1282" s="68" t="n">
        <f aca="false">Assumptions!$B$58</f>
        <v>5.35750011455817</v>
      </c>
      <c r="J1282" s="68" t="n">
        <f aca="false">INDEX(Yearly!$T$5:$T$22,MATCH(C1282,Yearly!$A$5:$A$22,0))</f>
        <v>0.624174770628136</v>
      </c>
      <c r="K1282" s="68" t="n">
        <f aca="false">G1282-I1282-J1282</f>
        <v>164.470585114814</v>
      </c>
      <c r="L1282" s="69" t="n">
        <f aca="false">(I1282+J1282)/Assumptions!$B$8</f>
        <v>0.000263754489744292</v>
      </c>
      <c r="M1282" s="70" t="n">
        <f aca="false">F1282-L1282</f>
        <v>0.00903624551025571</v>
      </c>
      <c r="N1282" s="71" t="n">
        <f aca="false">G1282*Assumptions!$B$7</f>
        <v>1340607.0249</v>
      </c>
      <c r="O1282" s="71" t="n">
        <f aca="false">K1282*Assumptions!$B$7</f>
        <v>1293561.15192801</v>
      </c>
      <c r="P1282" s="68" t="n">
        <f aca="false">P1281+G1282</f>
        <v>31385.43674</v>
      </c>
      <c r="Q1282" s="68" t="n">
        <f aca="false">MAX(Q1281,P1282)</f>
        <v>31385.43674</v>
      </c>
      <c r="R1282" s="68" t="n">
        <f aca="false">Q1282-P1282</f>
        <v>0</v>
      </c>
      <c r="S1282" s="68" t="n">
        <f aca="false">S1281+K1282</f>
        <v>23600.9370589828</v>
      </c>
      <c r="T1282" s="68" t="n">
        <f aca="false">MAX(T1281,S1282)</f>
        <v>23760.8455589799</v>
      </c>
      <c r="U1282" s="68" t="n">
        <f aca="false">T1282-S1282</f>
        <v>159.908499997106</v>
      </c>
      <c r="V1282" s="70" t="n">
        <f aca="false">V1281+F1282</f>
        <v>3.76110000000001</v>
      </c>
      <c r="W1282" s="70" t="n">
        <f aca="false">MAX(W1281,V1282)</f>
        <v>3.76110000000001</v>
      </c>
      <c r="X1282" s="70" t="n">
        <f aca="false">W1282-V1282</f>
        <v>0</v>
      </c>
      <c r="Y1282" s="70" t="n">
        <f aca="false">Y1281+M1282</f>
        <v>3.41785220056408</v>
      </c>
      <c r="Z1282" s="70" t="n">
        <f aca="false">MAX(Z1281,Y1282)</f>
        <v>3.421217167196</v>
      </c>
      <c r="AA1282" s="70" t="n">
        <f aca="false">Z1282-Y1282</f>
        <v>0.00336496663192643</v>
      </c>
      <c r="AB1282" s="72" t="n">
        <f aca="false">AB1281*(1+F1282)</f>
        <v>35.3408958497021</v>
      </c>
      <c r="AC1282" s="73" t="n">
        <f aca="false">MAX(AC1281,AB1282)</f>
        <v>35.3408958497021</v>
      </c>
      <c r="AD1282" s="70" t="n">
        <f aca="false">1-AB1282/AC1282</f>
        <v>0</v>
      </c>
      <c r="AE1282" s="73" t="n">
        <f aca="false">AE1281*(1+M1282)</f>
        <v>25.095028281656</v>
      </c>
      <c r="AF1282" s="73" t="n">
        <f aca="false">MAX(AF1281,AE1282)</f>
        <v>25.2655187503252</v>
      </c>
      <c r="AG1282" s="70" t="n">
        <f aca="false">1-AE1282/AF1282</f>
        <v>0.00674795045191645</v>
      </c>
      <c r="AH1282" s="74" t="n">
        <f aca="false">IF(R1282&gt;0,AH1281+1,0)</f>
        <v>0</v>
      </c>
      <c r="AI1282" s="74" t="n">
        <f aca="false">IF(U1282&gt;0,AI1281+1,0)</f>
        <v>76</v>
      </c>
      <c r="AJ1282" s="74" t="n">
        <f aca="false">IF(G1282&gt;0,AJ1281+1,0)</f>
        <v>1</v>
      </c>
      <c r="AK1282" s="74" t="n">
        <f aca="false">IF(G1282&lt;=0,AK1281+1,0)</f>
        <v>0</v>
      </c>
      <c r="AL1282" s="74" t="n">
        <f aca="false">IF(K1282&gt;0,AL1281+1,0)</f>
        <v>1</v>
      </c>
      <c r="AM1282" s="74" t="n">
        <f aca="false">IF(K1282&lt;=0,AM1281+1,0)</f>
        <v>0</v>
      </c>
    </row>
    <row r="1283" customFormat="false" ht="15" hidden="false" customHeight="false" outlineLevel="0" collapsed="false">
      <c r="A1283" s="61" t="n">
        <v>1282</v>
      </c>
      <c r="B1283" s="62" t="n">
        <v>45077.60625</v>
      </c>
      <c r="C1283" s="63" t="n">
        <f aca="false">YEAR(B1283)</f>
        <v>2023</v>
      </c>
      <c r="D1283" s="32" t="s">
        <v>277</v>
      </c>
      <c r="E1283" s="64" t="n">
        <v>18537.15</v>
      </c>
      <c r="F1283" s="65" t="n">
        <v>-0.0013</v>
      </c>
      <c r="G1283" s="66" t="n">
        <v>-24.098295</v>
      </c>
      <c r="H1283" s="67" t="n">
        <f aca="false">E1283+IF(D1283="Long",1,-1)*G1283</f>
        <v>18513.051705</v>
      </c>
      <c r="I1283" s="68" t="n">
        <f aca="false">Assumptions!$B$58</f>
        <v>5.35750011455817</v>
      </c>
      <c r="J1283" s="68" t="n">
        <f aca="false">INDEX(Yearly!$T$5:$T$22,MATCH(C1283,Yearly!$A$5:$A$22,0))</f>
        <v>0.624174770628136</v>
      </c>
      <c r="K1283" s="68" t="n">
        <f aca="false">G1283-I1283-J1283</f>
        <v>-30.0799698851863</v>
      </c>
      <c r="L1283" s="69" t="n">
        <f aca="false">(I1283+J1283)/Assumptions!$B$8</f>
        <v>0.000263754489744292</v>
      </c>
      <c r="M1283" s="70" t="n">
        <f aca="false">F1283-L1283</f>
        <v>-0.00156375448974429</v>
      </c>
      <c r="N1283" s="71" t="n">
        <f aca="false">G1283*Assumptions!$B$7</f>
        <v>-189533.090175</v>
      </c>
      <c r="O1283" s="71" t="n">
        <f aca="false">K1283*Assumptions!$B$7</f>
        <v>-236578.96314699</v>
      </c>
      <c r="P1283" s="68" t="n">
        <f aca="false">P1282+G1283</f>
        <v>31361.338445</v>
      </c>
      <c r="Q1283" s="68" t="n">
        <f aca="false">MAX(Q1282,P1283)</f>
        <v>31385.43674</v>
      </c>
      <c r="R1283" s="68" t="n">
        <f aca="false">Q1283-P1283</f>
        <v>24.0982949999998</v>
      </c>
      <c r="S1283" s="68" t="n">
        <f aca="false">S1282+K1283</f>
        <v>23570.8570890976</v>
      </c>
      <c r="T1283" s="68" t="n">
        <f aca="false">MAX(T1282,S1283)</f>
        <v>23760.8455589799</v>
      </c>
      <c r="U1283" s="68" t="n">
        <f aca="false">T1283-S1283</f>
        <v>189.988469882293</v>
      </c>
      <c r="V1283" s="70" t="n">
        <f aca="false">V1282+F1283</f>
        <v>3.75980000000001</v>
      </c>
      <c r="W1283" s="70" t="n">
        <f aca="false">MAX(W1282,V1283)</f>
        <v>3.76110000000001</v>
      </c>
      <c r="X1283" s="70" t="n">
        <f aca="false">W1283-V1283</f>
        <v>0.00130000000000008</v>
      </c>
      <c r="Y1283" s="70" t="n">
        <f aca="false">Y1282+M1283</f>
        <v>3.41628844607433</v>
      </c>
      <c r="Z1283" s="70" t="n">
        <f aca="false">MAX(Z1282,Y1283)</f>
        <v>3.421217167196</v>
      </c>
      <c r="AA1283" s="70" t="n">
        <f aca="false">Z1283-Y1283</f>
        <v>0.00492872112167087</v>
      </c>
      <c r="AB1283" s="72" t="n">
        <f aca="false">AB1282*(1+F1283)</f>
        <v>35.2949526850975</v>
      </c>
      <c r="AC1283" s="73" t="n">
        <f aca="false">MAX(AC1282,AB1283)</f>
        <v>35.3408958497021</v>
      </c>
      <c r="AD1283" s="70" t="n">
        <f aca="false">1-AB1283/AC1283</f>
        <v>0.00129999999999986</v>
      </c>
      <c r="AE1283" s="73" t="n">
        <f aca="false">AE1282*(1+M1283)</f>
        <v>25.0557858185103</v>
      </c>
      <c r="AF1283" s="73" t="n">
        <f aca="false">MAX(AF1282,AE1283)</f>
        <v>25.2655187503252</v>
      </c>
      <c r="AG1283" s="70" t="n">
        <f aca="false">1-AE1283/AF1283</f>
        <v>0.00830115280384514</v>
      </c>
      <c r="AH1283" s="74" t="n">
        <f aca="false">IF(R1283&gt;0,AH1282+1,0)</f>
        <v>1</v>
      </c>
      <c r="AI1283" s="74" t="n">
        <f aca="false">IF(U1283&gt;0,AI1282+1,0)</f>
        <v>77</v>
      </c>
      <c r="AJ1283" s="74" t="n">
        <f aca="false">IF(G1283&gt;0,AJ1282+1,0)</f>
        <v>0</v>
      </c>
      <c r="AK1283" s="74" t="n">
        <f aca="false">IF(G1283&lt;=0,AK1282+1,0)</f>
        <v>1</v>
      </c>
      <c r="AL1283" s="74" t="n">
        <f aca="false">IF(K1283&gt;0,AL1282+1,0)</f>
        <v>0</v>
      </c>
      <c r="AM1283" s="74" t="n">
        <f aca="false">IF(K1283&lt;=0,AM1282+1,0)</f>
        <v>1</v>
      </c>
    </row>
    <row r="1284" customFormat="false" ht="15" hidden="false" customHeight="false" outlineLevel="0" collapsed="false">
      <c r="A1284" s="61" t="n">
        <v>1283</v>
      </c>
      <c r="B1284" s="62" t="n">
        <v>45079.40625</v>
      </c>
      <c r="C1284" s="63" t="n">
        <f aca="false">YEAR(B1284)</f>
        <v>2023</v>
      </c>
      <c r="D1284" s="32" t="s">
        <v>277</v>
      </c>
      <c r="E1284" s="64" t="n">
        <v>18552.6</v>
      </c>
      <c r="F1284" s="65" t="n">
        <v>-0.0032</v>
      </c>
      <c r="G1284" s="66" t="n">
        <v>-59.36832</v>
      </c>
      <c r="H1284" s="67" t="n">
        <f aca="false">E1284+IF(D1284="Long",1,-1)*G1284</f>
        <v>18493.23168</v>
      </c>
      <c r="I1284" s="68" t="n">
        <f aca="false">Assumptions!$B$58</f>
        <v>5.35750011455817</v>
      </c>
      <c r="J1284" s="68" t="n">
        <f aca="false">INDEX(Yearly!$T$5:$T$22,MATCH(C1284,Yearly!$A$5:$A$22,0))</f>
        <v>0.624174770628136</v>
      </c>
      <c r="K1284" s="68" t="n">
        <f aca="false">G1284-I1284-J1284</f>
        <v>-65.3499948851863</v>
      </c>
      <c r="L1284" s="69" t="n">
        <f aca="false">(I1284+J1284)/Assumptions!$B$8</f>
        <v>0.000263754489744292</v>
      </c>
      <c r="M1284" s="70" t="n">
        <f aca="false">F1284-L1284</f>
        <v>-0.00346375448974429</v>
      </c>
      <c r="N1284" s="71" t="n">
        <f aca="false">G1284*Assumptions!$B$7</f>
        <v>-466931.8368</v>
      </c>
      <c r="O1284" s="71" t="n">
        <f aca="false">K1284*Assumptions!$B$7</f>
        <v>-513977.70977199</v>
      </c>
      <c r="P1284" s="68" t="n">
        <f aca="false">P1283+G1284</f>
        <v>31301.970125</v>
      </c>
      <c r="Q1284" s="68" t="n">
        <f aca="false">MAX(Q1283,P1284)</f>
        <v>31385.43674</v>
      </c>
      <c r="R1284" s="68" t="n">
        <f aca="false">Q1284-P1284</f>
        <v>83.4666150000012</v>
      </c>
      <c r="S1284" s="68" t="n">
        <f aca="false">S1283+K1284</f>
        <v>23505.5070942124</v>
      </c>
      <c r="T1284" s="68" t="n">
        <f aca="false">MAX(T1283,S1284)</f>
        <v>23760.8455589799</v>
      </c>
      <c r="U1284" s="68" t="n">
        <f aca="false">T1284-S1284</f>
        <v>255.338464767479</v>
      </c>
      <c r="V1284" s="70" t="n">
        <f aca="false">V1283+F1284</f>
        <v>3.75660000000001</v>
      </c>
      <c r="W1284" s="70" t="n">
        <f aca="false">MAX(W1283,V1284)</f>
        <v>3.76110000000001</v>
      </c>
      <c r="X1284" s="70" t="n">
        <f aca="false">W1284-V1284</f>
        <v>0.00450000000000017</v>
      </c>
      <c r="Y1284" s="70" t="n">
        <f aca="false">Y1283+M1284</f>
        <v>3.41282469158459</v>
      </c>
      <c r="Z1284" s="70" t="n">
        <f aca="false">MAX(Z1283,Y1284)</f>
        <v>3.421217167196</v>
      </c>
      <c r="AA1284" s="70" t="n">
        <f aca="false">Z1284-Y1284</f>
        <v>0.00839247561141532</v>
      </c>
      <c r="AB1284" s="72" t="n">
        <f aca="false">AB1283*(1+F1284)</f>
        <v>35.1820088365052</v>
      </c>
      <c r="AC1284" s="73" t="n">
        <f aca="false">MAX(AC1283,AB1284)</f>
        <v>35.3408958497021</v>
      </c>
      <c r="AD1284" s="70" t="n">
        <f aca="false">1-AB1284/AC1284</f>
        <v>0.00449583999999981</v>
      </c>
      <c r="AE1284" s="73" t="n">
        <f aca="false">AE1283*(1+M1284)</f>
        <v>24.9689987278874</v>
      </c>
      <c r="AF1284" s="73" t="n">
        <f aca="false">MAX(AF1283,AE1284)</f>
        <v>25.2655187503252</v>
      </c>
      <c r="AG1284" s="70" t="n">
        <f aca="false">1-AE1284/AF1284</f>
        <v>0.0117361541382951</v>
      </c>
      <c r="AH1284" s="74" t="n">
        <f aca="false">IF(R1284&gt;0,AH1283+1,0)</f>
        <v>2</v>
      </c>
      <c r="AI1284" s="74" t="n">
        <f aca="false">IF(U1284&gt;0,AI1283+1,0)</f>
        <v>78</v>
      </c>
      <c r="AJ1284" s="74" t="n">
        <f aca="false">IF(G1284&gt;0,AJ1283+1,0)</f>
        <v>0</v>
      </c>
      <c r="AK1284" s="74" t="n">
        <f aca="false">IF(G1284&lt;=0,AK1283+1,0)</f>
        <v>2</v>
      </c>
      <c r="AL1284" s="74" t="n">
        <f aca="false">IF(K1284&gt;0,AL1283+1,0)</f>
        <v>0</v>
      </c>
      <c r="AM1284" s="74" t="n">
        <f aca="false">IF(K1284&lt;=0,AM1283+1,0)</f>
        <v>2</v>
      </c>
    </row>
    <row r="1285" customFormat="false" ht="15" hidden="false" customHeight="false" outlineLevel="0" collapsed="false">
      <c r="A1285" s="61" t="n">
        <v>1284</v>
      </c>
      <c r="B1285" s="62" t="n">
        <v>45079.4979166667</v>
      </c>
      <c r="C1285" s="63" t="n">
        <f aca="false">YEAR(B1285)</f>
        <v>2023</v>
      </c>
      <c r="D1285" s="32" t="s">
        <v>277</v>
      </c>
      <c r="E1285" s="64" t="n">
        <v>18529.35</v>
      </c>
      <c r="F1285" s="65" t="n">
        <v>-0.0008</v>
      </c>
      <c r="G1285" s="66" t="n">
        <v>-14.82348</v>
      </c>
      <c r="H1285" s="67" t="n">
        <f aca="false">E1285+IF(D1285="Long",1,-1)*G1285</f>
        <v>18514.52652</v>
      </c>
      <c r="I1285" s="68" t="n">
        <f aca="false">Assumptions!$B$58</f>
        <v>5.35750011455817</v>
      </c>
      <c r="J1285" s="68" t="n">
        <f aca="false">INDEX(Yearly!$T$5:$T$22,MATCH(C1285,Yearly!$A$5:$A$22,0))</f>
        <v>0.624174770628136</v>
      </c>
      <c r="K1285" s="68" t="n">
        <f aca="false">G1285-I1285-J1285</f>
        <v>-20.8051548851863</v>
      </c>
      <c r="L1285" s="69" t="n">
        <f aca="false">(I1285+J1285)/Assumptions!$B$8</f>
        <v>0.000263754489744292</v>
      </c>
      <c r="M1285" s="70" t="n">
        <f aca="false">F1285-L1285</f>
        <v>-0.00106375448974429</v>
      </c>
      <c r="N1285" s="71" t="n">
        <f aca="false">G1285*Assumptions!$B$7</f>
        <v>-116586.6702</v>
      </c>
      <c r="O1285" s="71" t="n">
        <f aca="false">K1285*Assumptions!$B$7</f>
        <v>-163632.54317199</v>
      </c>
      <c r="P1285" s="68" t="n">
        <f aca="false">P1284+G1285</f>
        <v>31287.146645</v>
      </c>
      <c r="Q1285" s="68" t="n">
        <f aca="false">MAX(Q1284,P1285)</f>
        <v>31385.43674</v>
      </c>
      <c r="R1285" s="68" t="n">
        <f aca="false">Q1285-P1285</f>
        <v>98.2900950000003</v>
      </c>
      <c r="S1285" s="68" t="n">
        <f aca="false">S1284+K1285</f>
        <v>23484.7019393272</v>
      </c>
      <c r="T1285" s="68" t="n">
        <f aca="false">MAX(T1284,S1285)</f>
        <v>23760.8455589799</v>
      </c>
      <c r="U1285" s="68" t="n">
        <f aca="false">T1285-S1285</f>
        <v>276.143619652667</v>
      </c>
      <c r="V1285" s="70" t="n">
        <f aca="false">V1284+F1285</f>
        <v>3.75580000000001</v>
      </c>
      <c r="W1285" s="70" t="n">
        <f aca="false">MAX(W1284,V1285)</f>
        <v>3.76110000000001</v>
      </c>
      <c r="X1285" s="70" t="n">
        <f aca="false">W1285-V1285</f>
        <v>0.00530000000000008</v>
      </c>
      <c r="Y1285" s="70" t="n">
        <f aca="false">Y1284+M1285</f>
        <v>3.41176093709485</v>
      </c>
      <c r="Z1285" s="70" t="n">
        <f aca="false">MAX(Z1284,Y1285)</f>
        <v>3.421217167196</v>
      </c>
      <c r="AA1285" s="70" t="n">
        <f aca="false">Z1285-Y1285</f>
        <v>0.00945623010115959</v>
      </c>
      <c r="AB1285" s="72" t="n">
        <f aca="false">AB1284*(1+F1285)</f>
        <v>35.153863229436</v>
      </c>
      <c r="AC1285" s="73" t="n">
        <f aca="false">MAX(AC1284,AB1285)</f>
        <v>35.3408958497021</v>
      </c>
      <c r="AD1285" s="70" t="n">
        <f aca="false">1-AB1285/AC1285</f>
        <v>0.00529224332799982</v>
      </c>
      <c r="AE1285" s="73" t="n">
        <f aca="false">AE1284*(1+M1285)</f>
        <v>24.9424378433862</v>
      </c>
      <c r="AF1285" s="73" t="n">
        <f aca="false">MAX(AF1284,AE1285)</f>
        <v>25.2655187503252</v>
      </c>
      <c r="AG1285" s="70" t="n">
        <f aca="false">1-AE1285/AF1285</f>
        <v>0.0127874242413824</v>
      </c>
      <c r="AH1285" s="74" t="n">
        <f aca="false">IF(R1285&gt;0,AH1284+1,0)</f>
        <v>3</v>
      </c>
      <c r="AI1285" s="74" t="n">
        <f aca="false">IF(U1285&gt;0,AI1284+1,0)</f>
        <v>79</v>
      </c>
      <c r="AJ1285" s="74" t="n">
        <f aca="false">IF(G1285&gt;0,AJ1284+1,0)</f>
        <v>0</v>
      </c>
      <c r="AK1285" s="74" t="n">
        <f aca="false">IF(G1285&lt;=0,AK1284+1,0)</f>
        <v>3</v>
      </c>
      <c r="AL1285" s="74" t="n">
        <f aca="false">IF(K1285&gt;0,AL1284+1,0)</f>
        <v>0</v>
      </c>
      <c r="AM1285" s="74" t="n">
        <f aca="false">IF(K1285&lt;=0,AM1284+1,0)</f>
        <v>3</v>
      </c>
    </row>
    <row r="1286" customFormat="false" ht="15" hidden="false" customHeight="false" outlineLevel="0" collapsed="false">
      <c r="A1286" s="61" t="n">
        <v>1285</v>
      </c>
      <c r="B1286" s="62" t="n">
        <v>45082.40625</v>
      </c>
      <c r="C1286" s="63" t="n">
        <f aca="false">YEAR(B1286)</f>
        <v>2023</v>
      </c>
      <c r="D1286" s="32" t="s">
        <v>277</v>
      </c>
      <c r="E1286" s="64" t="n">
        <v>18605</v>
      </c>
      <c r="F1286" s="65" t="n">
        <v>-0.0029</v>
      </c>
      <c r="G1286" s="66" t="n">
        <v>-53.9545</v>
      </c>
      <c r="H1286" s="67" t="n">
        <f aca="false">E1286+IF(D1286="Long",1,-1)*G1286</f>
        <v>18551.0455</v>
      </c>
      <c r="I1286" s="68" t="n">
        <f aca="false">Assumptions!$B$58</f>
        <v>5.35750011455817</v>
      </c>
      <c r="J1286" s="68" t="n">
        <f aca="false">INDEX(Yearly!$T$5:$T$22,MATCH(C1286,Yearly!$A$5:$A$22,0))</f>
        <v>0.624174770628136</v>
      </c>
      <c r="K1286" s="68" t="n">
        <f aca="false">G1286-I1286-J1286</f>
        <v>-59.9361748851863</v>
      </c>
      <c r="L1286" s="69" t="n">
        <f aca="false">(I1286+J1286)/Assumptions!$B$8</f>
        <v>0.000263754489744292</v>
      </c>
      <c r="M1286" s="70" t="n">
        <f aca="false">F1286-L1286</f>
        <v>-0.00316375448974429</v>
      </c>
      <c r="N1286" s="71" t="n">
        <f aca="false">G1286*Assumptions!$B$7</f>
        <v>-424352.1425</v>
      </c>
      <c r="O1286" s="71" t="n">
        <f aca="false">K1286*Assumptions!$B$7</f>
        <v>-471398.01547199</v>
      </c>
      <c r="P1286" s="68" t="n">
        <f aca="false">P1285+G1286</f>
        <v>31233.192145</v>
      </c>
      <c r="Q1286" s="68" t="n">
        <f aca="false">MAX(Q1285,P1286)</f>
        <v>31385.43674</v>
      </c>
      <c r="R1286" s="68" t="n">
        <f aca="false">Q1286-P1286</f>
        <v>152.244595</v>
      </c>
      <c r="S1286" s="68" t="n">
        <f aca="false">S1285+K1286</f>
        <v>23424.765764442</v>
      </c>
      <c r="T1286" s="68" t="n">
        <f aca="false">MAX(T1285,S1286)</f>
        <v>23760.8455589799</v>
      </c>
      <c r="U1286" s="68" t="n">
        <f aca="false">T1286-S1286</f>
        <v>336.079794537854</v>
      </c>
      <c r="V1286" s="70" t="n">
        <f aca="false">V1285+F1286</f>
        <v>3.75290000000001</v>
      </c>
      <c r="W1286" s="70" t="n">
        <f aca="false">MAX(W1285,V1286)</f>
        <v>3.76110000000001</v>
      </c>
      <c r="X1286" s="70" t="n">
        <f aca="false">W1286-V1286</f>
        <v>0.00819999999999999</v>
      </c>
      <c r="Y1286" s="70" t="n">
        <f aca="false">Y1285+M1286</f>
        <v>3.4085971826051</v>
      </c>
      <c r="Z1286" s="70" t="n">
        <f aca="false">MAX(Z1285,Y1286)</f>
        <v>3.421217167196</v>
      </c>
      <c r="AA1286" s="70" t="n">
        <f aca="false">Z1286-Y1286</f>
        <v>0.0126199845909039</v>
      </c>
      <c r="AB1286" s="72" t="n">
        <f aca="false">AB1285*(1+F1286)</f>
        <v>35.0519170260706</v>
      </c>
      <c r="AC1286" s="73" t="n">
        <f aca="false">MAX(AC1285,AB1286)</f>
        <v>35.3408958497021</v>
      </c>
      <c r="AD1286" s="70" t="n">
        <f aca="false">1-AB1286/AC1286</f>
        <v>0.00817689582234871</v>
      </c>
      <c r="AE1286" s="73" t="n">
        <f aca="false">AE1285*(1+M1286)</f>
        <v>24.863526093674</v>
      </c>
      <c r="AF1286" s="73" t="n">
        <f aca="false">MAX(AF1285,AE1286)</f>
        <v>25.2655187503252</v>
      </c>
      <c r="AG1286" s="70" t="n">
        <f aca="false">1-AE1286/AF1286</f>
        <v>0.0159107224602707</v>
      </c>
      <c r="AH1286" s="74" t="n">
        <f aca="false">IF(R1286&gt;0,AH1285+1,0)</f>
        <v>4</v>
      </c>
      <c r="AI1286" s="74" t="n">
        <f aca="false">IF(U1286&gt;0,AI1285+1,0)</f>
        <v>80</v>
      </c>
      <c r="AJ1286" s="74" t="n">
        <f aca="false">IF(G1286&gt;0,AJ1285+1,0)</f>
        <v>0</v>
      </c>
      <c r="AK1286" s="74" t="n">
        <f aca="false">IF(G1286&lt;=0,AK1285+1,0)</f>
        <v>4</v>
      </c>
      <c r="AL1286" s="74" t="n">
        <f aca="false">IF(K1286&gt;0,AL1285+1,0)</f>
        <v>0</v>
      </c>
      <c r="AM1286" s="74" t="n">
        <f aca="false">IF(K1286&lt;=0,AM1285+1,0)</f>
        <v>4</v>
      </c>
    </row>
    <row r="1287" customFormat="false" ht="15" hidden="false" customHeight="false" outlineLevel="0" collapsed="false">
      <c r="A1287" s="61" t="n">
        <v>1286</v>
      </c>
      <c r="B1287" s="62" t="n">
        <v>45083.5826388889</v>
      </c>
      <c r="C1287" s="63" t="n">
        <f aca="false">YEAR(B1287)</f>
        <v>2023</v>
      </c>
      <c r="D1287" s="32" t="s">
        <v>277</v>
      </c>
      <c r="E1287" s="64" t="n">
        <v>18564.35</v>
      </c>
      <c r="F1287" s="65" t="n">
        <v>-0.0007</v>
      </c>
      <c r="G1287" s="66" t="n">
        <v>-12.995045</v>
      </c>
      <c r="H1287" s="67" t="n">
        <f aca="false">E1287+IF(D1287="Long",1,-1)*G1287</f>
        <v>18551.354955</v>
      </c>
      <c r="I1287" s="68" t="n">
        <f aca="false">Assumptions!$B$58</f>
        <v>5.35750011455817</v>
      </c>
      <c r="J1287" s="68" t="n">
        <f aca="false">INDEX(Yearly!$T$5:$T$22,MATCH(C1287,Yearly!$A$5:$A$22,0))</f>
        <v>0.624174770628136</v>
      </c>
      <c r="K1287" s="68" t="n">
        <f aca="false">G1287-I1287-J1287</f>
        <v>-18.9767198851863</v>
      </c>
      <c r="L1287" s="69" t="n">
        <f aca="false">(I1287+J1287)/Assumptions!$B$8</f>
        <v>0.000263754489744292</v>
      </c>
      <c r="M1287" s="70" t="n">
        <f aca="false">F1287-L1287</f>
        <v>-0.000963754489744292</v>
      </c>
      <c r="N1287" s="71" t="n">
        <f aca="false">G1287*Assumptions!$B$7</f>
        <v>-102206.028925</v>
      </c>
      <c r="O1287" s="71" t="n">
        <f aca="false">K1287*Assumptions!$B$7</f>
        <v>-149251.90189699</v>
      </c>
      <c r="P1287" s="68" t="n">
        <f aca="false">P1286+G1287</f>
        <v>31220.1971</v>
      </c>
      <c r="Q1287" s="68" t="n">
        <f aca="false">MAX(Q1286,P1287)</f>
        <v>31385.43674</v>
      </c>
      <c r="R1287" s="68" t="n">
        <f aca="false">Q1287-P1287</f>
        <v>165.23964</v>
      </c>
      <c r="S1287" s="68" t="n">
        <f aca="false">S1286+K1287</f>
        <v>23405.7890445568</v>
      </c>
      <c r="T1287" s="68" t="n">
        <f aca="false">MAX(T1286,S1287)</f>
        <v>23760.8455589799</v>
      </c>
      <c r="U1287" s="68" t="n">
        <f aca="false">T1287-S1287</f>
        <v>355.056514423042</v>
      </c>
      <c r="V1287" s="70" t="n">
        <f aca="false">V1286+F1287</f>
        <v>3.75220000000001</v>
      </c>
      <c r="W1287" s="70" t="n">
        <f aca="false">MAX(W1286,V1287)</f>
        <v>3.76110000000001</v>
      </c>
      <c r="X1287" s="70" t="n">
        <f aca="false">W1287-V1287</f>
        <v>0.00890000000000013</v>
      </c>
      <c r="Y1287" s="70" t="n">
        <f aca="false">Y1286+M1287</f>
        <v>3.40763342811536</v>
      </c>
      <c r="Z1287" s="70" t="n">
        <f aca="false">MAX(Z1286,Y1287)</f>
        <v>3.421217167196</v>
      </c>
      <c r="AA1287" s="70" t="n">
        <f aca="false">Z1287-Y1287</f>
        <v>0.0135837390806484</v>
      </c>
      <c r="AB1287" s="72" t="n">
        <f aca="false">AB1286*(1+F1287)</f>
        <v>35.0273806841524</v>
      </c>
      <c r="AC1287" s="73" t="n">
        <f aca="false">MAX(AC1286,AB1287)</f>
        <v>35.3408958497021</v>
      </c>
      <c r="AD1287" s="70" t="n">
        <f aca="false">1-AB1287/AC1287</f>
        <v>0.00887117199527299</v>
      </c>
      <c r="AE1287" s="73" t="n">
        <f aca="false">AE1286*(1+M1287)</f>
        <v>24.8395637587703</v>
      </c>
      <c r="AF1287" s="73" t="n">
        <f aca="false">MAX(AF1286,AE1287)</f>
        <v>25.2655187503252</v>
      </c>
      <c r="AG1287" s="70" t="n">
        <f aca="false">1-AE1287/AF1287</f>
        <v>0.0168591429198088</v>
      </c>
      <c r="AH1287" s="74" t="n">
        <f aca="false">IF(R1287&gt;0,AH1286+1,0)</f>
        <v>5</v>
      </c>
      <c r="AI1287" s="74" t="n">
        <f aca="false">IF(U1287&gt;0,AI1286+1,0)</f>
        <v>81</v>
      </c>
      <c r="AJ1287" s="74" t="n">
        <f aca="false">IF(G1287&gt;0,AJ1286+1,0)</f>
        <v>0</v>
      </c>
      <c r="AK1287" s="74" t="n">
        <f aca="false">IF(G1287&lt;=0,AK1286+1,0)</f>
        <v>5</v>
      </c>
      <c r="AL1287" s="74" t="n">
        <f aca="false">IF(K1287&gt;0,AL1286+1,0)</f>
        <v>0</v>
      </c>
      <c r="AM1287" s="74" t="n">
        <f aca="false">IF(K1287&lt;=0,AM1286+1,0)</f>
        <v>5</v>
      </c>
    </row>
    <row r="1288" customFormat="false" ht="15" hidden="false" customHeight="false" outlineLevel="0" collapsed="false">
      <c r="A1288" s="61" t="n">
        <v>1287</v>
      </c>
      <c r="B1288" s="62" t="n">
        <v>45083.6145833333</v>
      </c>
      <c r="C1288" s="63" t="n">
        <f aca="false">YEAR(B1288)</f>
        <v>2023</v>
      </c>
      <c r="D1288" s="32" t="s">
        <v>277</v>
      </c>
      <c r="E1288" s="64" t="n">
        <v>18551.1</v>
      </c>
      <c r="F1288" s="65" t="n">
        <v>0.0041</v>
      </c>
      <c r="G1288" s="66" t="n">
        <v>76.05951</v>
      </c>
      <c r="H1288" s="67" t="n">
        <f aca="false">E1288+IF(D1288="Long",1,-1)*G1288</f>
        <v>18627.15951</v>
      </c>
      <c r="I1288" s="68" t="n">
        <f aca="false">Assumptions!$B$58</f>
        <v>5.35750011455817</v>
      </c>
      <c r="J1288" s="68" t="n">
        <f aca="false">INDEX(Yearly!$T$5:$T$22,MATCH(C1288,Yearly!$A$5:$A$22,0))</f>
        <v>0.624174770628136</v>
      </c>
      <c r="K1288" s="68" t="n">
        <f aca="false">G1288-I1288-J1288</f>
        <v>70.0778351148137</v>
      </c>
      <c r="L1288" s="69" t="n">
        <f aca="false">(I1288+J1288)/Assumptions!$B$8</f>
        <v>0.000263754489744292</v>
      </c>
      <c r="M1288" s="70" t="n">
        <f aca="false">F1288-L1288</f>
        <v>0.00383624551025571</v>
      </c>
      <c r="N1288" s="71" t="n">
        <f aca="false">G1288*Assumptions!$B$7</f>
        <v>598208.04615</v>
      </c>
      <c r="O1288" s="71" t="n">
        <f aca="false">K1288*Assumptions!$B$7</f>
        <v>551162.17317801</v>
      </c>
      <c r="P1288" s="68" t="n">
        <f aca="false">P1287+G1288</f>
        <v>31296.25661</v>
      </c>
      <c r="Q1288" s="68" t="n">
        <f aca="false">MAX(Q1287,P1288)</f>
        <v>31385.43674</v>
      </c>
      <c r="R1288" s="68" t="n">
        <f aca="false">Q1288-P1288</f>
        <v>89.1801300000006</v>
      </c>
      <c r="S1288" s="68" t="n">
        <f aca="false">S1287+K1288</f>
        <v>23475.8668796717</v>
      </c>
      <c r="T1288" s="68" t="n">
        <f aca="false">MAX(T1287,S1288)</f>
        <v>23760.8455589799</v>
      </c>
      <c r="U1288" s="68" t="n">
        <f aca="false">T1288-S1288</f>
        <v>284.978679308228</v>
      </c>
      <c r="V1288" s="70" t="n">
        <f aca="false">V1287+F1288</f>
        <v>3.75630000000001</v>
      </c>
      <c r="W1288" s="70" t="n">
        <f aca="false">MAX(W1287,V1288)</f>
        <v>3.76110000000001</v>
      </c>
      <c r="X1288" s="70" t="n">
        <f aca="false">W1288-V1288</f>
        <v>0.00479999999999992</v>
      </c>
      <c r="Y1288" s="70" t="n">
        <f aca="false">Y1287+M1288</f>
        <v>3.41146967362561</v>
      </c>
      <c r="Z1288" s="70" t="n">
        <f aca="false">MAX(Z1287,Y1288)</f>
        <v>3.421217167196</v>
      </c>
      <c r="AA1288" s="70" t="n">
        <f aca="false">Z1288-Y1288</f>
        <v>0.00974749357039251</v>
      </c>
      <c r="AB1288" s="72" t="n">
        <f aca="false">AB1287*(1+F1288)</f>
        <v>35.1709929449574</v>
      </c>
      <c r="AC1288" s="73" t="n">
        <f aca="false">MAX(AC1287,AB1288)</f>
        <v>35.3408958497021</v>
      </c>
      <c r="AD1288" s="70" t="n">
        <f aca="false">1-AB1288/AC1288</f>
        <v>0.00480754380045378</v>
      </c>
      <c r="AE1288" s="73" t="n">
        <f aca="false">AE1287*(1+M1288)</f>
        <v>24.9348544237166</v>
      </c>
      <c r="AF1288" s="73" t="n">
        <f aca="false">MAX(AF1287,AE1288)</f>
        <v>25.2655187503252</v>
      </c>
      <c r="AG1288" s="70" t="n">
        <f aca="false">1-AE1288/AF1288</f>
        <v>0.0130875732208862</v>
      </c>
      <c r="AH1288" s="74" t="n">
        <f aca="false">IF(R1288&gt;0,AH1287+1,0)</f>
        <v>6</v>
      </c>
      <c r="AI1288" s="74" t="n">
        <f aca="false">IF(U1288&gt;0,AI1287+1,0)</f>
        <v>82</v>
      </c>
      <c r="AJ1288" s="74" t="n">
        <f aca="false">IF(G1288&gt;0,AJ1287+1,0)</f>
        <v>1</v>
      </c>
      <c r="AK1288" s="74" t="n">
        <f aca="false">IF(G1288&lt;=0,AK1287+1,0)</f>
        <v>0</v>
      </c>
      <c r="AL1288" s="74" t="n">
        <f aca="false">IF(K1288&gt;0,AL1287+1,0)</f>
        <v>1</v>
      </c>
      <c r="AM1288" s="74" t="n">
        <f aca="false">IF(K1288&lt;=0,AM1287+1,0)</f>
        <v>0</v>
      </c>
    </row>
    <row r="1289" customFormat="false" ht="15" hidden="false" customHeight="false" outlineLevel="0" collapsed="false">
      <c r="A1289" s="61" t="n">
        <v>1288</v>
      </c>
      <c r="B1289" s="62" t="n">
        <v>45090.40625</v>
      </c>
      <c r="C1289" s="63" t="n">
        <f aca="false">YEAR(B1289)</f>
        <v>2023</v>
      </c>
      <c r="D1289" s="32" t="s">
        <v>277</v>
      </c>
      <c r="E1289" s="64" t="n">
        <v>18697.65</v>
      </c>
      <c r="F1289" s="65" t="n">
        <v>-0.0004</v>
      </c>
      <c r="G1289" s="66" t="n">
        <v>-7.47906</v>
      </c>
      <c r="H1289" s="67" t="n">
        <f aca="false">E1289+IF(D1289="Long",1,-1)*G1289</f>
        <v>18690.17094</v>
      </c>
      <c r="I1289" s="68" t="n">
        <f aca="false">Assumptions!$B$58</f>
        <v>5.35750011455817</v>
      </c>
      <c r="J1289" s="68" t="n">
        <f aca="false">INDEX(Yearly!$T$5:$T$22,MATCH(C1289,Yearly!$A$5:$A$22,0))</f>
        <v>0.624174770628136</v>
      </c>
      <c r="K1289" s="68" t="n">
        <f aca="false">G1289-I1289-J1289</f>
        <v>-13.4607348851863</v>
      </c>
      <c r="L1289" s="69" t="n">
        <f aca="false">(I1289+J1289)/Assumptions!$B$8</f>
        <v>0.000263754489744292</v>
      </c>
      <c r="M1289" s="70" t="n">
        <f aca="false">F1289-L1289</f>
        <v>-0.000663754489744292</v>
      </c>
      <c r="N1289" s="71" t="n">
        <f aca="false">G1289*Assumptions!$B$7</f>
        <v>-58822.8069</v>
      </c>
      <c r="O1289" s="71" t="n">
        <f aca="false">K1289*Assumptions!$B$7</f>
        <v>-105868.67987199</v>
      </c>
      <c r="P1289" s="68" t="n">
        <f aca="false">P1288+G1289</f>
        <v>31288.77755</v>
      </c>
      <c r="Q1289" s="68" t="n">
        <f aca="false">MAX(Q1288,P1289)</f>
        <v>31385.43674</v>
      </c>
      <c r="R1289" s="68" t="n">
        <f aca="false">Q1289-P1289</f>
        <v>96.6591900000021</v>
      </c>
      <c r="S1289" s="68" t="n">
        <f aca="false">S1288+K1289</f>
        <v>23462.4061447865</v>
      </c>
      <c r="T1289" s="68" t="n">
        <f aca="false">MAX(T1288,S1289)</f>
        <v>23760.8455589799</v>
      </c>
      <c r="U1289" s="68" t="n">
        <f aca="false">T1289-S1289</f>
        <v>298.439414193414</v>
      </c>
      <c r="V1289" s="70" t="n">
        <f aca="false">V1288+F1289</f>
        <v>3.75590000000001</v>
      </c>
      <c r="W1289" s="70" t="n">
        <f aca="false">MAX(W1288,V1289)</f>
        <v>3.76110000000001</v>
      </c>
      <c r="X1289" s="70" t="n">
        <f aca="false">W1289-V1289</f>
        <v>0.00519999999999987</v>
      </c>
      <c r="Y1289" s="70" t="n">
        <f aca="false">Y1288+M1289</f>
        <v>3.41080591913587</v>
      </c>
      <c r="Z1289" s="70" t="n">
        <f aca="false">MAX(Z1288,Y1289)</f>
        <v>3.421217167196</v>
      </c>
      <c r="AA1289" s="70" t="n">
        <f aca="false">Z1289-Y1289</f>
        <v>0.0104112480601368</v>
      </c>
      <c r="AB1289" s="72" t="n">
        <f aca="false">AB1288*(1+F1289)</f>
        <v>35.1569245477794</v>
      </c>
      <c r="AC1289" s="73" t="n">
        <f aca="false">MAX(AC1288,AB1289)</f>
        <v>35.3408958497021</v>
      </c>
      <c r="AD1289" s="70" t="n">
        <f aca="false">1-AB1289/AC1289</f>
        <v>0.00520562078293352</v>
      </c>
      <c r="AE1289" s="73" t="n">
        <f aca="false">AE1288*(1+M1289)</f>
        <v>24.9183038021417</v>
      </c>
      <c r="AF1289" s="73" t="n">
        <f aca="false">MAX(AF1288,AE1289)</f>
        <v>25.2655187503252</v>
      </c>
      <c r="AG1289" s="70" t="n">
        <f aca="false">1-AE1289/AF1289</f>
        <v>0.0137426407751452</v>
      </c>
      <c r="AH1289" s="74" t="n">
        <f aca="false">IF(R1289&gt;0,AH1288+1,0)</f>
        <v>7</v>
      </c>
      <c r="AI1289" s="74" t="n">
        <f aca="false">IF(U1289&gt;0,AI1288+1,0)</f>
        <v>83</v>
      </c>
      <c r="AJ1289" s="74" t="n">
        <f aca="false">IF(G1289&gt;0,AJ1288+1,0)</f>
        <v>0</v>
      </c>
      <c r="AK1289" s="74" t="n">
        <f aca="false">IF(G1289&lt;=0,AK1288+1,0)</f>
        <v>1</v>
      </c>
      <c r="AL1289" s="74" t="n">
        <f aca="false">IF(K1289&gt;0,AL1288+1,0)</f>
        <v>0</v>
      </c>
      <c r="AM1289" s="74" t="n">
        <f aca="false">IF(K1289&lt;=0,AM1288+1,0)</f>
        <v>1</v>
      </c>
    </row>
    <row r="1290" customFormat="false" ht="15" hidden="false" customHeight="false" outlineLevel="0" collapsed="false">
      <c r="A1290" s="61" t="n">
        <v>1289</v>
      </c>
      <c r="B1290" s="62" t="n">
        <v>45093.40625</v>
      </c>
      <c r="C1290" s="63" t="n">
        <f aca="false">YEAR(B1290)</f>
        <v>2023</v>
      </c>
      <c r="D1290" s="32" t="s">
        <v>277</v>
      </c>
      <c r="E1290" s="64" t="n">
        <v>18768.35</v>
      </c>
      <c r="F1290" s="65" t="n">
        <v>-0.0018</v>
      </c>
      <c r="G1290" s="66" t="n">
        <v>-33.78303</v>
      </c>
      <c r="H1290" s="67" t="n">
        <f aca="false">E1290+IF(D1290="Long",1,-1)*G1290</f>
        <v>18734.56697</v>
      </c>
      <c r="I1290" s="68" t="n">
        <f aca="false">Assumptions!$B$58</f>
        <v>5.35750011455817</v>
      </c>
      <c r="J1290" s="68" t="n">
        <f aca="false">INDEX(Yearly!$T$5:$T$22,MATCH(C1290,Yearly!$A$5:$A$22,0))</f>
        <v>0.624174770628136</v>
      </c>
      <c r="K1290" s="68" t="n">
        <f aca="false">G1290-I1290-J1290</f>
        <v>-39.7647048851863</v>
      </c>
      <c r="L1290" s="69" t="n">
        <f aca="false">(I1290+J1290)/Assumptions!$B$8</f>
        <v>0.000263754489744292</v>
      </c>
      <c r="M1290" s="70" t="n">
        <f aca="false">F1290-L1290</f>
        <v>-0.00206375448974429</v>
      </c>
      <c r="N1290" s="71" t="n">
        <f aca="false">G1290*Assumptions!$B$7</f>
        <v>-265703.53095</v>
      </c>
      <c r="O1290" s="71" t="n">
        <f aca="false">K1290*Assumptions!$B$7</f>
        <v>-312749.40392199</v>
      </c>
      <c r="P1290" s="68" t="n">
        <f aca="false">P1289+G1290</f>
        <v>31254.99452</v>
      </c>
      <c r="Q1290" s="68" t="n">
        <f aca="false">MAX(Q1289,P1290)</f>
        <v>31385.43674</v>
      </c>
      <c r="R1290" s="68" t="n">
        <f aca="false">Q1290-P1290</f>
        <v>130.442220000001</v>
      </c>
      <c r="S1290" s="68" t="n">
        <f aca="false">S1289+K1290</f>
        <v>23422.6414399013</v>
      </c>
      <c r="T1290" s="68" t="n">
        <f aca="false">MAX(T1289,S1290)</f>
        <v>23760.8455589799</v>
      </c>
      <c r="U1290" s="68" t="n">
        <f aca="false">T1290-S1290</f>
        <v>338.2041190786</v>
      </c>
      <c r="V1290" s="70" t="n">
        <f aca="false">V1289+F1290</f>
        <v>3.75410000000001</v>
      </c>
      <c r="W1290" s="70" t="n">
        <f aca="false">MAX(W1289,V1290)</f>
        <v>3.76110000000001</v>
      </c>
      <c r="X1290" s="70" t="n">
        <f aca="false">W1290-V1290</f>
        <v>0.00699999999999967</v>
      </c>
      <c r="Y1290" s="70" t="n">
        <f aca="false">Y1289+M1290</f>
        <v>3.40874216464612</v>
      </c>
      <c r="Z1290" s="70" t="n">
        <f aca="false">MAX(Z1289,Y1290)</f>
        <v>3.421217167196</v>
      </c>
      <c r="AA1290" s="70" t="n">
        <f aca="false">Z1290-Y1290</f>
        <v>0.012475002549881</v>
      </c>
      <c r="AB1290" s="72" t="n">
        <f aca="false">AB1289*(1+F1290)</f>
        <v>35.0936420835934</v>
      </c>
      <c r="AC1290" s="73" t="n">
        <f aca="false">MAX(AC1289,AB1290)</f>
        <v>35.3408958497021</v>
      </c>
      <c r="AD1290" s="70" t="n">
        <f aca="false">1-AB1290/AC1290</f>
        <v>0.00699625066552423</v>
      </c>
      <c r="AE1290" s="73" t="n">
        <f aca="false">AE1289*(1+M1290)</f>
        <v>24.8668785407933</v>
      </c>
      <c r="AF1290" s="73" t="n">
        <f aca="false">MAX(AF1289,AE1290)</f>
        <v>25.2655187503252</v>
      </c>
      <c r="AG1290" s="70" t="n">
        <f aca="false">1-AE1290/AF1290</f>
        <v>0.0157780338282888</v>
      </c>
      <c r="AH1290" s="74" t="n">
        <f aca="false">IF(R1290&gt;0,AH1289+1,0)</f>
        <v>8</v>
      </c>
      <c r="AI1290" s="74" t="n">
        <f aca="false">IF(U1290&gt;0,AI1289+1,0)</f>
        <v>84</v>
      </c>
      <c r="AJ1290" s="74" t="n">
        <f aca="false">IF(G1290&gt;0,AJ1289+1,0)</f>
        <v>0</v>
      </c>
      <c r="AK1290" s="74" t="n">
        <f aca="false">IF(G1290&lt;=0,AK1289+1,0)</f>
        <v>2</v>
      </c>
      <c r="AL1290" s="74" t="n">
        <f aca="false">IF(K1290&gt;0,AL1289+1,0)</f>
        <v>0</v>
      </c>
      <c r="AM1290" s="74" t="n">
        <f aca="false">IF(K1290&lt;=0,AM1289+1,0)</f>
        <v>2</v>
      </c>
    </row>
    <row r="1291" customFormat="false" ht="15" hidden="false" customHeight="false" outlineLevel="0" collapsed="false">
      <c r="A1291" s="61" t="n">
        <v>1290</v>
      </c>
      <c r="B1291" s="62" t="n">
        <v>45097.5520833333</v>
      </c>
      <c r="C1291" s="63" t="n">
        <f aca="false">YEAR(B1291)</f>
        <v>2023</v>
      </c>
      <c r="D1291" s="32" t="s">
        <v>277</v>
      </c>
      <c r="E1291" s="64" t="n">
        <v>18743.05</v>
      </c>
      <c r="F1291" s="65" t="n">
        <v>0.0032</v>
      </c>
      <c r="G1291" s="66" t="n">
        <v>59.97776</v>
      </c>
      <c r="H1291" s="67" t="n">
        <f aca="false">E1291+IF(D1291="Long",1,-1)*G1291</f>
        <v>18803.02776</v>
      </c>
      <c r="I1291" s="68" t="n">
        <f aca="false">Assumptions!$B$58</f>
        <v>5.35750011455817</v>
      </c>
      <c r="J1291" s="68" t="n">
        <f aca="false">INDEX(Yearly!$T$5:$T$22,MATCH(C1291,Yearly!$A$5:$A$22,0))</f>
        <v>0.624174770628136</v>
      </c>
      <c r="K1291" s="68" t="n">
        <f aca="false">G1291-I1291-J1291</f>
        <v>53.9960851148137</v>
      </c>
      <c r="L1291" s="69" t="n">
        <f aca="false">(I1291+J1291)/Assumptions!$B$8</f>
        <v>0.000263754489744292</v>
      </c>
      <c r="M1291" s="70" t="n">
        <f aca="false">F1291-L1291</f>
        <v>0.00293624551025571</v>
      </c>
      <c r="N1291" s="71" t="n">
        <f aca="false">G1291*Assumptions!$B$7</f>
        <v>471725.0824</v>
      </c>
      <c r="O1291" s="71" t="n">
        <f aca="false">K1291*Assumptions!$B$7</f>
        <v>424679.20942801</v>
      </c>
      <c r="P1291" s="68" t="n">
        <f aca="false">P1290+G1291</f>
        <v>31314.97228</v>
      </c>
      <c r="Q1291" s="68" t="n">
        <f aca="false">MAX(Q1290,P1291)</f>
        <v>31385.43674</v>
      </c>
      <c r="R1291" s="68" t="n">
        <f aca="false">Q1291-P1291</f>
        <v>70.4644599999992</v>
      </c>
      <c r="S1291" s="68" t="n">
        <f aca="false">S1290+K1291</f>
        <v>23476.6375250161</v>
      </c>
      <c r="T1291" s="68" t="n">
        <f aca="false">MAX(T1290,S1291)</f>
        <v>23760.8455589799</v>
      </c>
      <c r="U1291" s="68" t="n">
        <f aca="false">T1291-S1291</f>
        <v>284.208033963787</v>
      </c>
      <c r="V1291" s="70" t="n">
        <f aca="false">V1290+F1291</f>
        <v>3.75730000000001</v>
      </c>
      <c r="W1291" s="70" t="n">
        <f aca="false">MAX(W1290,V1291)</f>
        <v>3.76110000000001</v>
      </c>
      <c r="X1291" s="70" t="n">
        <f aca="false">W1291-V1291</f>
        <v>0.00379999999999958</v>
      </c>
      <c r="Y1291" s="70" t="n">
        <f aca="false">Y1290+M1291</f>
        <v>3.41167841015638</v>
      </c>
      <c r="Z1291" s="70" t="n">
        <f aca="false">MAX(Z1290,Y1291)</f>
        <v>3.421217167196</v>
      </c>
      <c r="AA1291" s="70" t="n">
        <f aca="false">Z1291-Y1291</f>
        <v>0.00953875703962526</v>
      </c>
      <c r="AB1291" s="72" t="n">
        <f aca="false">AB1290*(1+F1291)</f>
        <v>35.2059417382609</v>
      </c>
      <c r="AC1291" s="73" t="n">
        <f aca="false">MAX(AC1290,AB1291)</f>
        <v>35.3408958497021</v>
      </c>
      <c r="AD1291" s="70" t="n">
        <f aca="false">1-AB1291/AC1291</f>
        <v>0.00381863866765375</v>
      </c>
      <c r="AE1291" s="73" t="n">
        <f aca="false">AE1290*(1+M1291)</f>
        <v>24.9398938012627</v>
      </c>
      <c r="AF1291" s="73" t="n">
        <f aca="false">MAX(AF1290,AE1291)</f>
        <v>25.2655187503252</v>
      </c>
      <c r="AG1291" s="70" t="n">
        <f aca="false">1-AE1291/AF1291</f>
        <v>0.012888116499022</v>
      </c>
      <c r="AH1291" s="74" t="n">
        <f aca="false">IF(R1291&gt;0,AH1290+1,0)</f>
        <v>9</v>
      </c>
      <c r="AI1291" s="74" t="n">
        <f aca="false">IF(U1291&gt;0,AI1290+1,0)</f>
        <v>85</v>
      </c>
      <c r="AJ1291" s="74" t="n">
        <f aca="false">IF(G1291&gt;0,AJ1290+1,0)</f>
        <v>1</v>
      </c>
      <c r="AK1291" s="74" t="n">
        <f aca="false">IF(G1291&lt;=0,AK1290+1,0)</f>
        <v>0</v>
      </c>
      <c r="AL1291" s="74" t="n">
        <f aca="false">IF(K1291&gt;0,AL1290+1,0)</f>
        <v>1</v>
      </c>
      <c r="AM1291" s="74" t="n">
        <f aca="false">IF(K1291&lt;=0,AM1290+1,0)</f>
        <v>0</v>
      </c>
    </row>
    <row r="1292" customFormat="false" ht="15" hidden="false" customHeight="false" outlineLevel="0" collapsed="false">
      <c r="A1292" s="61" t="n">
        <v>1291</v>
      </c>
      <c r="B1292" s="62" t="n">
        <v>45104.40625</v>
      </c>
      <c r="C1292" s="63" t="n">
        <f aca="false">YEAR(B1292)</f>
        <v>2023</v>
      </c>
      <c r="D1292" s="32" t="s">
        <v>277</v>
      </c>
      <c r="E1292" s="64" t="n">
        <v>18735.4</v>
      </c>
      <c r="F1292" s="65" t="n">
        <v>0.0358</v>
      </c>
      <c r="G1292" s="66" t="n">
        <v>670.72732</v>
      </c>
      <c r="H1292" s="67" t="n">
        <f aca="false">E1292+IF(D1292="Long",1,-1)*G1292</f>
        <v>19406.12732</v>
      </c>
      <c r="I1292" s="68" t="n">
        <f aca="false">Assumptions!$B$58</f>
        <v>5.35750011455817</v>
      </c>
      <c r="J1292" s="68" t="n">
        <f aca="false">INDEX(Yearly!$T$5:$T$22,MATCH(C1292,Yearly!$A$5:$A$22,0))</f>
        <v>0.624174770628136</v>
      </c>
      <c r="K1292" s="68" t="n">
        <f aca="false">G1292-I1292-J1292</f>
        <v>664.745645114814</v>
      </c>
      <c r="L1292" s="69" t="n">
        <f aca="false">(I1292+J1292)/Assumptions!$B$8</f>
        <v>0.000263754489744292</v>
      </c>
      <c r="M1292" s="70" t="n">
        <f aca="false">F1292-L1292</f>
        <v>0.0355362455102557</v>
      </c>
      <c r="N1292" s="71" t="n">
        <f aca="false">G1292*Assumptions!$B$7</f>
        <v>5275270.3718</v>
      </c>
      <c r="O1292" s="71" t="n">
        <f aca="false">K1292*Assumptions!$B$7</f>
        <v>5228224.49882801</v>
      </c>
      <c r="P1292" s="68" t="n">
        <f aca="false">P1291+G1292</f>
        <v>31985.6996</v>
      </c>
      <c r="Q1292" s="68" t="n">
        <f aca="false">MAX(Q1291,P1292)</f>
        <v>31985.6996</v>
      </c>
      <c r="R1292" s="68" t="n">
        <f aca="false">Q1292-P1292</f>
        <v>0</v>
      </c>
      <c r="S1292" s="68" t="n">
        <f aca="false">S1291+K1292</f>
        <v>24141.3831701309</v>
      </c>
      <c r="T1292" s="68" t="n">
        <f aca="false">MAX(T1291,S1292)</f>
        <v>24141.3831701309</v>
      </c>
      <c r="U1292" s="68" t="n">
        <f aca="false">T1292-S1292</f>
        <v>0</v>
      </c>
      <c r="V1292" s="70" t="n">
        <f aca="false">V1291+F1292</f>
        <v>3.79310000000001</v>
      </c>
      <c r="W1292" s="70" t="n">
        <f aca="false">MAX(W1291,V1292)</f>
        <v>3.79310000000001</v>
      </c>
      <c r="X1292" s="70" t="n">
        <f aca="false">W1292-V1292</f>
        <v>0</v>
      </c>
      <c r="Y1292" s="70" t="n">
        <f aca="false">Y1291+M1292</f>
        <v>3.44721465566664</v>
      </c>
      <c r="Z1292" s="70" t="n">
        <f aca="false">MAX(Z1291,Y1292)</f>
        <v>3.44721465566664</v>
      </c>
      <c r="AA1292" s="70" t="n">
        <f aca="false">Z1292-Y1292</f>
        <v>0</v>
      </c>
      <c r="AB1292" s="72" t="n">
        <f aca="false">AB1291*(1+F1292)</f>
        <v>36.4663144524906</v>
      </c>
      <c r="AC1292" s="73" t="n">
        <f aca="false">MAX(AC1291,AB1292)</f>
        <v>36.4663144524906</v>
      </c>
      <c r="AD1292" s="70" t="n">
        <f aca="false">1-AB1292/AC1292</f>
        <v>0</v>
      </c>
      <c r="AE1292" s="73" t="n">
        <f aca="false">AE1291*(1+M1292)</f>
        <v>25.8261639903841</v>
      </c>
      <c r="AF1292" s="73" t="n">
        <f aca="false">MAX(AF1291,AE1292)</f>
        <v>25.8261639903841</v>
      </c>
      <c r="AG1292" s="70" t="n">
        <f aca="false">1-AE1292/AF1292</f>
        <v>0</v>
      </c>
      <c r="AH1292" s="74" t="n">
        <f aca="false">IF(R1292&gt;0,AH1291+1,0)</f>
        <v>0</v>
      </c>
      <c r="AI1292" s="74" t="n">
        <f aca="false">IF(U1292&gt;0,AI1291+1,0)</f>
        <v>0</v>
      </c>
      <c r="AJ1292" s="74" t="n">
        <f aca="false">IF(G1292&gt;0,AJ1291+1,0)</f>
        <v>2</v>
      </c>
      <c r="AK1292" s="74" t="n">
        <f aca="false">IF(G1292&lt;=0,AK1291+1,0)</f>
        <v>0</v>
      </c>
      <c r="AL1292" s="74" t="n">
        <f aca="false">IF(K1292&gt;0,AL1291+1,0)</f>
        <v>2</v>
      </c>
      <c r="AM1292" s="74" t="n">
        <f aca="false">IF(K1292&lt;=0,AM1291+1,0)</f>
        <v>0</v>
      </c>
    </row>
    <row r="1293" customFormat="false" ht="15" hidden="false" customHeight="false" outlineLevel="0" collapsed="false">
      <c r="A1293" s="61" t="n">
        <v>1292</v>
      </c>
      <c r="B1293" s="62" t="n">
        <v>45117.4111111111</v>
      </c>
      <c r="C1293" s="63" t="n">
        <f aca="false">YEAR(B1293)</f>
        <v>2023</v>
      </c>
      <c r="D1293" s="32" t="s">
        <v>277</v>
      </c>
      <c r="E1293" s="64" t="n">
        <v>19411.05</v>
      </c>
      <c r="F1293" s="65" t="n">
        <v>-0.0028</v>
      </c>
      <c r="G1293" s="66" t="n">
        <v>-54.35094</v>
      </c>
      <c r="H1293" s="67" t="n">
        <f aca="false">E1293+IF(D1293="Long",1,-1)*G1293</f>
        <v>19356.69906</v>
      </c>
      <c r="I1293" s="68" t="n">
        <f aca="false">Assumptions!$B$58</f>
        <v>5.35750011455817</v>
      </c>
      <c r="J1293" s="68" t="n">
        <f aca="false">INDEX(Yearly!$T$5:$T$22,MATCH(C1293,Yearly!$A$5:$A$22,0))</f>
        <v>0.624174770628136</v>
      </c>
      <c r="K1293" s="68" t="n">
        <f aca="false">G1293-I1293-J1293</f>
        <v>-60.3326148851863</v>
      </c>
      <c r="L1293" s="69" t="n">
        <f aca="false">(I1293+J1293)/Assumptions!$B$8</f>
        <v>0.000263754489744292</v>
      </c>
      <c r="M1293" s="70" t="n">
        <f aca="false">F1293-L1293</f>
        <v>-0.00306375448974429</v>
      </c>
      <c r="N1293" s="71" t="n">
        <f aca="false">G1293*Assumptions!$B$7</f>
        <v>-427470.1431</v>
      </c>
      <c r="O1293" s="71" t="n">
        <f aca="false">K1293*Assumptions!$B$7</f>
        <v>-474516.01607199</v>
      </c>
      <c r="P1293" s="68" t="n">
        <f aca="false">P1292+G1293</f>
        <v>31931.34866</v>
      </c>
      <c r="Q1293" s="68" t="n">
        <f aca="false">MAX(Q1292,P1293)</f>
        <v>31985.6996</v>
      </c>
      <c r="R1293" s="68" t="n">
        <f aca="false">Q1293-P1293</f>
        <v>54.3509400000003</v>
      </c>
      <c r="S1293" s="68" t="n">
        <f aca="false">S1292+K1293</f>
        <v>24081.0505552457</v>
      </c>
      <c r="T1293" s="68" t="n">
        <f aca="false">MAX(T1292,S1293)</f>
        <v>24141.3831701309</v>
      </c>
      <c r="U1293" s="68" t="n">
        <f aca="false">T1293-S1293</f>
        <v>60.3326148851847</v>
      </c>
      <c r="V1293" s="70" t="n">
        <f aca="false">V1292+F1293</f>
        <v>3.79030000000001</v>
      </c>
      <c r="W1293" s="70" t="n">
        <f aca="false">MAX(W1292,V1293)</f>
        <v>3.79310000000001</v>
      </c>
      <c r="X1293" s="70" t="n">
        <f aca="false">W1293-V1293</f>
        <v>0.00280000000000014</v>
      </c>
      <c r="Y1293" s="70" t="n">
        <f aca="false">Y1292+M1293</f>
        <v>3.44415090117689</v>
      </c>
      <c r="Z1293" s="70" t="n">
        <f aca="false">MAX(Z1292,Y1293)</f>
        <v>3.44721465566664</v>
      </c>
      <c r="AA1293" s="70" t="n">
        <f aca="false">Z1293-Y1293</f>
        <v>0.0030637544897445</v>
      </c>
      <c r="AB1293" s="72" t="n">
        <f aca="false">AB1292*(1+F1293)</f>
        <v>36.3642087720237</v>
      </c>
      <c r="AC1293" s="73" t="n">
        <f aca="false">MAX(AC1292,AB1293)</f>
        <v>36.4663144524906</v>
      </c>
      <c r="AD1293" s="70" t="n">
        <f aca="false">1-AB1293/AC1293</f>
        <v>0.00280000000000014</v>
      </c>
      <c r="AE1293" s="73" t="n">
        <f aca="false">AE1292*(1+M1293)</f>
        <v>25.7470389645057</v>
      </c>
      <c r="AF1293" s="73" t="n">
        <f aca="false">MAX(AF1292,AE1293)</f>
        <v>25.8261639903841</v>
      </c>
      <c r="AG1293" s="70" t="n">
        <f aca="false">1-AE1293/AF1293</f>
        <v>0.00306375448974427</v>
      </c>
      <c r="AH1293" s="74" t="n">
        <f aca="false">IF(R1293&gt;0,AH1292+1,0)</f>
        <v>1</v>
      </c>
      <c r="AI1293" s="74" t="n">
        <f aca="false">IF(U1293&gt;0,AI1292+1,0)</f>
        <v>1</v>
      </c>
      <c r="AJ1293" s="74" t="n">
        <f aca="false">IF(G1293&gt;0,AJ1292+1,0)</f>
        <v>0</v>
      </c>
      <c r="AK1293" s="74" t="n">
        <f aca="false">IF(G1293&lt;=0,AK1292+1,0)</f>
        <v>1</v>
      </c>
      <c r="AL1293" s="74" t="n">
        <f aca="false">IF(K1293&gt;0,AL1292+1,0)</f>
        <v>0</v>
      </c>
      <c r="AM1293" s="74" t="n">
        <f aca="false">IF(K1293&lt;=0,AM1292+1,0)</f>
        <v>1</v>
      </c>
    </row>
    <row r="1294" customFormat="false" ht="15" hidden="false" customHeight="false" outlineLevel="0" collapsed="false">
      <c r="A1294" s="61" t="n">
        <v>1293</v>
      </c>
      <c r="B1294" s="62" t="n">
        <v>45118.3909722222</v>
      </c>
      <c r="C1294" s="63" t="n">
        <f aca="false">YEAR(B1294)</f>
        <v>2023</v>
      </c>
      <c r="D1294" s="32" t="s">
        <v>277</v>
      </c>
      <c r="E1294" s="64" t="n">
        <v>19453.6</v>
      </c>
      <c r="F1294" s="65" t="n">
        <v>-0.0042</v>
      </c>
      <c r="G1294" s="66" t="n">
        <v>-81.70512</v>
      </c>
      <c r="H1294" s="67" t="n">
        <f aca="false">E1294+IF(D1294="Long",1,-1)*G1294</f>
        <v>19371.89488</v>
      </c>
      <c r="I1294" s="68" t="n">
        <f aca="false">Assumptions!$B$58</f>
        <v>5.35750011455817</v>
      </c>
      <c r="J1294" s="68" t="n">
        <f aca="false">INDEX(Yearly!$T$5:$T$22,MATCH(C1294,Yearly!$A$5:$A$22,0))</f>
        <v>0.624174770628136</v>
      </c>
      <c r="K1294" s="68" t="n">
        <f aca="false">G1294-I1294-J1294</f>
        <v>-87.6867948851863</v>
      </c>
      <c r="L1294" s="69" t="n">
        <f aca="false">(I1294+J1294)/Assumptions!$B$8</f>
        <v>0.000263754489744292</v>
      </c>
      <c r="M1294" s="70" t="n">
        <f aca="false">F1294-L1294</f>
        <v>-0.00446375448974429</v>
      </c>
      <c r="N1294" s="71" t="n">
        <f aca="false">G1294*Assumptions!$B$7</f>
        <v>-642610.7688</v>
      </c>
      <c r="O1294" s="71" t="n">
        <f aca="false">K1294*Assumptions!$B$7</f>
        <v>-689656.64177199</v>
      </c>
      <c r="P1294" s="68" t="n">
        <f aca="false">P1293+G1294</f>
        <v>31849.64354</v>
      </c>
      <c r="Q1294" s="68" t="n">
        <f aca="false">MAX(Q1293,P1294)</f>
        <v>31985.6996</v>
      </c>
      <c r="R1294" s="68" t="n">
        <f aca="false">Q1294-P1294</f>
        <v>136.056059999999</v>
      </c>
      <c r="S1294" s="68" t="n">
        <f aca="false">S1293+K1294</f>
        <v>23993.3637603605</v>
      </c>
      <c r="T1294" s="68" t="n">
        <f aca="false">MAX(T1293,S1294)</f>
        <v>24141.3831701309</v>
      </c>
      <c r="U1294" s="68" t="n">
        <f aca="false">T1294-S1294</f>
        <v>148.019409770372</v>
      </c>
      <c r="V1294" s="70" t="n">
        <f aca="false">V1293+F1294</f>
        <v>3.78610000000001</v>
      </c>
      <c r="W1294" s="70" t="n">
        <f aca="false">MAX(W1293,V1294)</f>
        <v>3.79310000000001</v>
      </c>
      <c r="X1294" s="70" t="n">
        <f aca="false">W1294-V1294</f>
        <v>0.00700000000000012</v>
      </c>
      <c r="Y1294" s="70" t="n">
        <f aca="false">Y1293+M1294</f>
        <v>3.43968714668715</v>
      </c>
      <c r="Z1294" s="70" t="n">
        <f aca="false">MAX(Z1293,Y1294)</f>
        <v>3.44721465566664</v>
      </c>
      <c r="AA1294" s="70" t="n">
        <f aca="false">Z1294-Y1294</f>
        <v>0.00752750897948884</v>
      </c>
      <c r="AB1294" s="72" t="n">
        <f aca="false">AB1293*(1+F1294)</f>
        <v>36.2114790951812</v>
      </c>
      <c r="AC1294" s="73" t="n">
        <f aca="false">MAX(AC1293,AB1294)</f>
        <v>36.4663144524906</v>
      </c>
      <c r="AD1294" s="70" t="n">
        <f aca="false">1-AB1294/AC1294</f>
        <v>0.00698824000000009</v>
      </c>
      <c r="AE1294" s="73" t="n">
        <f aca="false">AE1293*(1+M1294)</f>
        <v>25.6321105037303</v>
      </c>
      <c r="AF1294" s="73" t="n">
        <f aca="false">MAX(AF1293,AE1294)</f>
        <v>25.8261639903841</v>
      </c>
      <c r="AG1294" s="70" t="n">
        <f aca="false">1-AE1294/AF1294</f>
        <v>0.00751383313162957</v>
      </c>
      <c r="AH1294" s="74" t="n">
        <f aca="false">IF(R1294&gt;0,AH1293+1,0)</f>
        <v>2</v>
      </c>
      <c r="AI1294" s="74" t="n">
        <f aca="false">IF(U1294&gt;0,AI1293+1,0)</f>
        <v>2</v>
      </c>
      <c r="AJ1294" s="74" t="n">
        <f aca="false">IF(G1294&gt;0,AJ1293+1,0)</f>
        <v>0</v>
      </c>
      <c r="AK1294" s="74" t="n">
        <f aca="false">IF(G1294&lt;=0,AK1293+1,0)</f>
        <v>2</v>
      </c>
      <c r="AL1294" s="74" t="n">
        <f aca="false">IF(K1294&gt;0,AL1293+1,0)</f>
        <v>0</v>
      </c>
      <c r="AM1294" s="74" t="n">
        <f aca="false">IF(K1294&lt;=0,AM1293+1,0)</f>
        <v>2</v>
      </c>
    </row>
    <row r="1295" customFormat="false" ht="15" hidden="false" customHeight="false" outlineLevel="0" collapsed="false">
      <c r="A1295" s="61" t="n">
        <v>1294</v>
      </c>
      <c r="B1295" s="62" t="n">
        <v>45120.40625</v>
      </c>
      <c r="C1295" s="63" t="n">
        <f aca="false">YEAR(B1295)</f>
        <v>2023</v>
      </c>
      <c r="D1295" s="32" t="s">
        <v>277</v>
      </c>
      <c r="E1295" s="64" t="n">
        <v>19523.15</v>
      </c>
      <c r="F1295" s="65" t="n">
        <v>-0.0056</v>
      </c>
      <c r="G1295" s="66" t="n">
        <v>-109.32964</v>
      </c>
      <c r="H1295" s="67" t="n">
        <f aca="false">E1295+IF(D1295="Long",1,-1)*G1295</f>
        <v>19413.82036</v>
      </c>
      <c r="I1295" s="68" t="n">
        <f aca="false">Assumptions!$B$58</f>
        <v>5.35750011455817</v>
      </c>
      <c r="J1295" s="68" t="n">
        <f aca="false">INDEX(Yearly!$T$5:$T$22,MATCH(C1295,Yearly!$A$5:$A$22,0))</f>
        <v>0.624174770628136</v>
      </c>
      <c r="K1295" s="68" t="n">
        <f aca="false">G1295-I1295-J1295</f>
        <v>-115.311314885186</v>
      </c>
      <c r="L1295" s="69" t="n">
        <f aca="false">(I1295+J1295)/Assumptions!$B$8</f>
        <v>0.000263754489744292</v>
      </c>
      <c r="M1295" s="70" t="n">
        <f aca="false">F1295-L1295</f>
        <v>-0.00586375448974429</v>
      </c>
      <c r="N1295" s="71" t="n">
        <f aca="false">G1295*Assumptions!$B$7</f>
        <v>-859877.6186</v>
      </c>
      <c r="O1295" s="71" t="n">
        <f aca="false">K1295*Assumptions!$B$7</f>
        <v>-906923.49157199</v>
      </c>
      <c r="P1295" s="68" t="n">
        <f aca="false">P1294+G1295</f>
        <v>31740.3139</v>
      </c>
      <c r="Q1295" s="68" t="n">
        <f aca="false">MAX(Q1294,P1295)</f>
        <v>31985.6996</v>
      </c>
      <c r="R1295" s="68" t="n">
        <f aca="false">Q1295-P1295</f>
        <v>245.385699999999</v>
      </c>
      <c r="S1295" s="68" t="n">
        <f aca="false">S1294+K1295</f>
        <v>23878.0524454753</v>
      </c>
      <c r="T1295" s="68" t="n">
        <f aca="false">MAX(T1294,S1295)</f>
        <v>24141.3831701309</v>
      </c>
      <c r="U1295" s="68" t="n">
        <f aca="false">T1295-S1295</f>
        <v>263.33072465556</v>
      </c>
      <c r="V1295" s="70" t="n">
        <f aca="false">V1294+F1295</f>
        <v>3.78050000000001</v>
      </c>
      <c r="W1295" s="70" t="n">
        <f aca="false">MAX(W1294,V1295)</f>
        <v>3.79310000000001</v>
      </c>
      <c r="X1295" s="70" t="n">
        <f aca="false">W1295-V1295</f>
        <v>0.0125999999999999</v>
      </c>
      <c r="Y1295" s="70" t="n">
        <f aca="false">Y1294+M1295</f>
        <v>3.4338233921974</v>
      </c>
      <c r="Z1295" s="70" t="n">
        <f aca="false">MAX(Z1294,Y1295)</f>
        <v>3.44721465566664</v>
      </c>
      <c r="AA1295" s="70" t="n">
        <f aca="false">Z1295-Y1295</f>
        <v>0.013391263469233</v>
      </c>
      <c r="AB1295" s="72" t="n">
        <f aca="false">AB1294*(1+F1295)</f>
        <v>36.0086948122481</v>
      </c>
      <c r="AC1295" s="73" t="n">
        <f aca="false">MAX(AC1294,AB1295)</f>
        <v>36.4663144524906</v>
      </c>
      <c r="AD1295" s="70" t="n">
        <f aca="false">1-AB1295/AC1295</f>
        <v>0.0125491058560001</v>
      </c>
      <c r="AE1295" s="73" t="n">
        <f aca="false">AE1294*(1+M1295)</f>
        <v>25.4818101006824</v>
      </c>
      <c r="AF1295" s="73" t="n">
        <f aca="false">MAX(AF1294,AE1295)</f>
        <v>25.8261639903841</v>
      </c>
      <c r="AG1295" s="70" t="n">
        <f aca="false">1-AE1295/AF1295</f>
        <v>0.0133335283486131</v>
      </c>
      <c r="AH1295" s="74" t="n">
        <f aca="false">IF(R1295&gt;0,AH1294+1,0)</f>
        <v>3</v>
      </c>
      <c r="AI1295" s="74" t="n">
        <f aca="false">IF(U1295&gt;0,AI1294+1,0)</f>
        <v>3</v>
      </c>
      <c r="AJ1295" s="74" t="n">
        <f aca="false">IF(G1295&gt;0,AJ1294+1,0)</f>
        <v>0</v>
      </c>
      <c r="AK1295" s="74" t="n">
        <f aca="false">IF(G1295&lt;=0,AK1294+1,0)</f>
        <v>3</v>
      </c>
      <c r="AL1295" s="74" t="n">
        <f aca="false">IF(K1295&gt;0,AL1294+1,0)</f>
        <v>0</v>
      </c>
      <c r="AM1295" s="74" t="n">
        <f aca="false">IF(K1295&lt;=0,AM1294+1,0)</f>
        <v>3</v>
      </c>
    </row>
    <row r="1296" customFormat="false" ht="15" hidden="false" customHeight="false" outlineLevel="0" collapsed="false">
      <c r="A1296" s="61" t="n">
        <v>1295</v>
      </c>
      <c r="B1296" s="62" t="n">
        <v>45121.4715277778</v>
      </c>
      <c r="C1296" s="63" t="n">
        <f aca="false">YEAR(B1296)</f>
        <v>2023</v>
      </c>
      <c r="D1296" s="32" t="s">
        <v>277</v>
      </c>
      <c r="E1296" s="64" t="n">
        <v>19481.8</v>
      </c>
      <c r="F1296" s="65" t="n">
        <v>0.0139</v>
      </c>
      <c r="G1296" s="66" t="n">
        <v>270.79702</v>
      </c>
      <c r="H1296" s="67" t="n">
        <f aca="false">E1296+IF(D1296="Long",1,-1)*G1296</f>
        <v>19752.59702</v>
      </c>
      <c r="I1296" s="68" t="n">
        <f aca="false">Assumptions!$B$58</f>
        <v>5.35750011455817</v>
      </c>
      <c r="J1296" s="68" t="n">
        <f aca="false">INDEX(Yearly!$T$5:$T$22,MATCH(C1296,Yearly!$A$5:$A$22,0))</f>
        <v>0.624174770628136</v>
      </c>
      <c r="K1296" s="68" t="n">
        <f aca="false">G1296-I1296-J1296</f>
        <v>264.815345114814</v>
      </c>
      <c r="L1296" s="69" t="n">
        <f aca="false">(I1296+J1296)/Assumptions!$B$8</f>
        <v>0.000263754489744292</v>
      </c>
      <c r="M1296" s="70" t="n">
        <f aca="false">F1296-L1296</f>
        <v>0.0136362455102557</v>
      </c>
      <c r="N1296" s="71" t="n">
        <f aca="false">G1296*Assumptions!$B$7</f>
        <v>2129818.5623</v>
      </c>
      <c r="O1296" s="71" t="n">
        <f aca="false">K1296*Assumptions!$B$7</f>
        <v>2082772.68932801</v>
      </c>
      <c r="P1296" s="68" t="n">
        <f aca="false">P1295+G1296</f>
        <v>32011.11092</v>
      </c>
      <c r="Q1296" s="68" t="n">
        <f aca="false">MAX(Q1295,P1296)</f>
        <v>32011.11092</v>
      </c>
      <c r="R1296" s="68" t="n">
        <f aca="false">Q1296-P1296</f>
        <v>0</v>
      </c>
      <c r="S1296" s="68" t="n">
        <f aca="false">S1295+K1296</f>
        <v>24142.8677905902</v>
      </c>
      <c r="T1296" s="68" t="n">
        <f aca="false">MAX(T1295,S1296)</f>
        <v>24142.8677905902</v>
      </c>
      <c r="U1296" s="68" t="n">
        <f aca="false">T1296-S1296</f>
        <v>0</v>
      </c>
      <c r="V1296" s="70" t="n">
        <f aca="false">V1295+F1296</f>
        <v>3.79440000000001</v>
      </c>
      <c r="W1296" s="70" t="n">
        <f aca="false">MAX(W1295,V1296)</f>
        <v>3.79440000000001</v>
      </c>
      <c r="X1296" s="70" t="n">
        <f aca="false">W1296-V1296</f>
        <v>0</v>
      </c>
      <c r="Y1296" s="70" t="n">
        <f aca="false">Y1295+M1296</f>
        <v>3.44745963770766</v>
      </c>
      <c r="Z1296" s="70" t="n">
        <f aca="false">MAX(Z1295,Y1296)</f>
        <v>3.44745963770766</v>
      </c>
      <c r="AA1296" s="70" t="n">
        <f aca="false">Z1296-Y1296</f>
        <v>0</v>
      </c>
      <c r="AB1296" s="72" t="n">
        <f aca="false">AB1295*(1+F1296)</f>
        <v>36.5092156701384</v>
      </c>
      <c r="AC1296" s="73" t="n">
        <f aca="false">MAX(AC1295,AB1296)</f>
        <v>36.5092156701384</v>
      </c>
      <c r="AD1296" s="70" t="n">
        <f aca="false">1-AB1296/AC1296</f>
        <v>0</v>
      </c>
      <c r="AE1296" s="73" t="n">
        <f aca="false">AE1295*(1+M1296)</f>
        <v>25.829286319261</v>
      </c>
      <c r="AF1296" s="73" t="n">
        <f aca="false">MAX(AF1295,AE1296)</f>
        <v>25.829286319261</v>
      </c>
      <c r="AG1296" s="70" t="n">
        <f aca="false">1-AE1296/AF1296</f>
        <v>0</v>
      </c>
      <c r="AH1296" s="74" t="n">
        <f aca="false">IF(R1296&gt;0,AH1295+1,0)</f>
        <v>0</v>
      </c>
      <c r="AI1296" s="74" t="n">
        <f aca="false">IF(U1296&gt;0,AI1295+1,0)</f>
        <v>0</v>
      </c>
      <c r="AJ1296" s="74" t="n">
        <f aca="false">IF(G1296&gt;0,AJ1295+1,0)</f>
        <v>1</v>
      </c>
      <c r="AK1296" s="74" t="n">
        <f aca="false">IF(G1296&lt;=0,AK1295+1,0)</f>
        <v>0</v>
      </c>
      <c r="AL1296" s="74" t="n">
        <f aca="false">IF(K1296&gt;0,AL1295+1,0)</f>
        <v>1</v>
      </c>
      <c r="AM1296" s="74" t="n">
        <f aca="false">IF(K1296&lt;=0,AM1295+1,0)</f>
        <v>0</v>
      </c>
    </row>
    <row r="1297" customFormat="false" ht="15" hidden="false" customHeight="false" outlineLevel="0" collapsed="false">
      <c r="A1297" s="61" t="n">
        <v>1296</v>
      </c>
      <c r="B1297" s="62" t="n">
        <v>45128.5756944444</v>
      </c>
      <c r="C1297" s="63" t="n">
        <f aca="false">YEAR(B1297)</f>
        <v>2023</v>
      </c>
      <c r="D1297" s="32" t="s">
        <v>277</v>
      </c>
      <c r="E1297" s="64" t="n">
        <v>19809.85</v>
      </c>
      <c r="F1297" s="65" t="n">
        <v>-0.0036</v>
      </c>
      <c r="G1297" s="66" t="n">
        <v>-71.31546</v>
      </c>
      <c r="H1297" s="67" t="n">
        <f aca="false">E1297+IF(D1297="Long",1,-1)*G1297</f>
        <v>19738.53454</v>
      </c>
      <c r="I1297" s="68" t="n">
        <f aca="false">Assumptions!$B$58</f>
        <v>5.35750011455817</v>
      </c>
      <c r="J1297" s="68" t="n">
        <f aca="false">INDEX(Yearly!$T$5:$T$22,MATCH(C1297,Yearly!$A$5:$A$22,0))</f>
        <v>0.624174770628136</v>
      </c>
      <c r="K1297" s="68" t="n">
        <f aca="false">G1297-I1297-J1297</f>
        <v>-77.2971348851863</v>
      </c>
      <c r="L1297" s="69" t="n">
        <f aca="false">(I1297+J1297)/Assumptions!$B$8</f>
        <v>0.000263754489744292</v>
      </c>
      <c r="M1297" s="70" t="n">
        <f aca="false">F1297-L1297</f>
        <v>-0.00386375448974429</v>
      </c>
      <c r="N1297" s="71" t="n">
        <f aca="false">G1297*Assumptions!$B$7</f>
        <v>-560896.0929</v>
      </c>
      <c r="O1297" s="71" t="n">
        <f aca="false">K1297*Assumptions!$B$7</f>
        <v>-607941.96587199</v>
      </c>
      <c r="P1297" s="68" t="n">
        <f aca="false">P1296+G1297</f>
        <v>31939.79546</v>
      </c>
      <c r="Q1297" s="68" t="n">
        <f aca="false">MAX(Q1296,P1297)</f>
        <v>32011.11092</v>
      </c>
      <c r="R1297" s="68" t="n">
        <f aca="false">Q1297-P1297</f>
        <v>71.3154600000016</v>
      </c>
      <c r="S1297" s="68" t="n">
        <f aca="false">S1296+K1297</f>
        <v>24065.570655705</v>
      </c>
      <c r="T1297" s="68" t="n">
        <f aca="false">MAX(T1296,S1297)</f>
        <v>24142.8677905902</v>
      </c>
      <c r="U1297" s="68" t="n">
        <f aca="false">T1297-S1297</f>
        <v>77.2971348851861</v>
      </c>
      <c r="V1297" s="70" t="n">
        <f aca="false">V1296+F1297</f>
        <v>3.79080000000001</v>
      </c>
      <c r="W1297" s="70" t="n">
        <f aca="false">MAX(W1296,V1297)</f>
        <v>3.79440000000001</v>
      </c>
      <c r="X1297" s="70" t="n">
        <f aca="false">W1297-V1297</f>
        <v>0.00360000000000005</v>
      </c>
      <c r="Y1297" s="70" t="n">
        <f aca="false">Y1296+M1297</f>
        <v>3.44359588321791</v>
      </c>
      <c r="Z1297" s="70" t="n">
        <f aca="false">MAX(Z1296,Y1297)</f>
        <v>3.44745963770766</v>
      </c>
      <c r="AA1297" s="70" t="n">
        <f aca="false">Z1297-Y1297</f>
        <v>0.00386375448974441</v>
      </c>
      <c r="AB1297" s="72" t="n">
        <f aca="false">AB1296*(1+F1297)</f>
        <v>36.3777824937259</v>
      </c>
      <c r="AC1297" s="73" t="n">
        <f aca="false">MAX(AC1296,AB1297)</f>
        <v>36.5092156701384</v>
      </c>
      <c r="AD1297" s="70" t="n">
        <f aca="false">1-AB1297/AC1297</f>
        <v>0.00360000000000005</v>
      </c>
      <c r="AE1297" s="73" t="n">
        <f aca="false">AE1296*(1+M1297)</f>
        <v>25.7294882982781</v>
      </c>
      <c r="AF1297" s="73" t="n">
        <f aca="false">MAX(AF1296,AE1297)</f>
        <v>25.829286319261</v>
      </c>
      <c r="AG1297" s="70" t="n">
        <f aca="false">1-AE1297/AF1297</f>
        <v>0.0038637544897443</v>
      </c>
      <c r="AH1297" s="74" t="n">
        <f aca="false">IF(R1297&gt;0,AH1296+1,0)</f>
        <v>1</v>
      </c>
      <c r="AI1297" s="74" t="n">
        <f aca="false">IF(U1297&gt;0,AI1296+1,0)</f>
        <v>1</v>
      </c>
      <c r="AJ1297" s="74" t="n">
        <f aca="false">IF(G1297&gt;0,AJ1296+1,0)</f>
        <v>0</v>
      </c>
      <c r="AK1297" s="74" t="n">
        <f aca="false">IF(G1297&lt;=0,AK1296+1,0)</f>
        <v>1</v>
      </c>
      <c r="AL1297" s="74" t="n">
        <f aca="false">IF(K1297&gt;0,AL1296+1,0)</f>
        <v>0</v>
      </c>
      <c r="AM1297" s="74" t="n">
        <f aca="false">IF(K1297&lt;=0,AM1296+1,0)</f>
        <v>1</v>
      </c>
    </row>
    <row r="1298" customFormat="false" ht="15" hidden="false" customHeight="false" outlineLevel="0" collapsed="false">
      <c r="A1298" s="61" t="n">
        <v>1297</v>
      </c>
      <c r="B1298" s="62" t="n">
        <v>45131.4479166667</v>
      </c>
      <c r="C1298" s="63" t="n">
        <f aca="false">YEAR(B1298)</f>
        <v>2023</v>
      </c>
      <c r="D1298" s="32" t="s">
        <v>277</v>
      </c>
      <c r="E1298" s="64" t="n">
        <v>19775.6</v>
      </c>
      <c r="F1298" s="65" t="n">
        <v>-0.0035</v>
      </c>
      <c r="G1298" s="66" t="n">
        <v>-69.2146</v>
      </c>
      <c r="H1298" s="67" t="n">
        <f aca="false">E1298+IF(D1298="Long",1,-1)*G1298</f>
        <v>19706.3854</v>
      </c>
      <c r="I1298" s="68" t="n">
        <f aca="false">Assumptions!$B$58</f>
        <v>5.35750011455817</v>
      </c>
      <c r="J1298" s="68" t="n">
        <f aca="false">INDEX(Yearly!$T$5:$T$22,MATCH(C1298,Yearly!$A$5:$A$22,0))</f>
        <v>0.624174770628136</v>
      </c>
      <c r="K1298" s="68" t="n">
        <f aca="false">G1298-I1298-J1298</f>
        <v>-75.1962748851863</v>
      </c>
      <c r="L1298" s="69" t="n">
        <f aca="false">(I1298+J1298)/Assumptions!$B$8</f>
        <v>0.000263754489744292</v>
      </c>
      <c r="M1298" s="70" t="n">
        <f aca="false">F1298-L1298</f>
        <v>-0.00376375448974429</v>
      </c>
      <c r="N1298" s="71" t="n">
        <f aca="false">G1298*Assumptions!$B$7</f>
        <v>-544372.829</v>
      </c>
      <c r="O1298" s="71" t="n">
        <f aca="false">K1298*Assumptions!$B$7</f>
        <v>-591418.70197199</v>
      </c>
      <c r="P1298" s="68" t="n">
        <f aca="false">P1297+G1298</f>
        <v>31870.58086</v>
      </c>
      <c r="Q1298" s="68" t="n">
        <f aca="false">MAX(Q1297,P1298)</f>
        <v>32011.11092</v>
      </c>
      <c r="R1298" s="68" t="n">
        <f aca="false">Q1298-P1298</f>
        <v>140.530060000001</v>
      </c>
      <c r="S1298" s="68" t="n">
        <f aca="false">S1297+K1298</f>
        <v>23990.3743808198</v>
      </c>
      <c r="T1298" s="68" t="n">
        <f aca="false">MAX(T1297,S1298)</f>
        <v>24142.8677905902</v>
      </c>
      <c r="U1298" s="68" t="n">
        <f aca="false">T1298-S1298</f>
        <v>152.493409770374</v>
      </c>
      <c r="V1298" s="70" t="n">
        <f aca="false">V1297+F1298</f>
        <v>3.78730000000001</v>
      </c>
      <c r="W1298" s="70" t="n">
        <f aca="false">MAX(W1297,V1298)</f>
        <v>3.79440000000001</v>
      </c>
      <c r="X1298" s="70" t="n">
        <f aca="false">W1298-V1298</f>
        <v>0.00709999999999988</v>
      </c>
      <c r="Y1298" s="70" t="n">
        <f aca="false">Y1297+M1298</f>
        <v>3.43983212872817</v>
      </c>
      <c r="Z1298" s="70" t="n">
        <f aca="false">MAX(Z1297,Y1298)</f>
        <v>3.44745963770766</v>
      </c>
      <c r="AA1298" s="70" t="n">
        <f aca="false">Z1298-Y1298</f>
        <v>0.00762750897948861</v>
      </c>
      <c r="AB1298" s="72" t="n">
        <f aca="false">AB1297*(1+F1298)</f>
        <v>36.2504602549979</v>
      </c>
      <c r="AC1298" s="73" t="n">
        <f aca="false">MAX(AC1297,AB1298)</f>
        <v>36.5092156701384</v>
      </c>
      <c r="AD1298" s="70" t="n">
        <f aca="false">1-AB1298/AC1298</f>
        <v>0.00708740000000008</v>
      </c>
      <c r="AE1298" s="73" t="n">
        <f aca="false">AE1297*(1+M1298)</f>
        <v>25.6326488211766</v>
      </c>
      <c r="AF1298" s="73" t="n">
        <f aca="false">MAX(AF1297,AE1298)</f>
        <v>25.829286319261</v>
      </c>
      <c r="AG1298" s="70" t="n">
        <f aca="false">1-AE1298/AF1298</f>
        <v>0.00761296675618051</v>
      </c>
      <c r="AH1298" s="74" t="n">
        <f aca="false">IF(R1298&gt;0,AH1297+1,0)</f>
        <v>2</v>
      </c>
      <c r="AI1298" s="74" t="n">
        <f aca="false">IF(U1298&gt;0,AI1297+1,0)</f>
        <v>2</v>
      </c>
      <c r="AJ1298" s="74" t="n">
        <f aca="false">IF(G1298&gt;0,AJ1297+1,0)</f>
        <v>0</v>
      </c>
      <c r="AK1298" s="74" t="n">
        <f aca="false">IF(G1298&lt;=0,AK1297+1,0)</f>
        <v>2</v>
      </c>
      <c r="AL1298" s="74" t="n">
        <f aca="false">IF(K1298&gt;0,AL1297+1,0)</f>
        <v>0</v>
      </c>
      <c r="AM1298" s="74" t="n">
        <f aca="false">IF(K1298&lt;=0,AM1297+1,0)</f>
        <v>2</v>
      </c>
    </row>
    <row r="1299" customFormat="false" ht="15" hidden="false" customHeight="false" outlineLevel="0" collapsed="false">
      <c r="A1299" s="61" t="n">
        <v>1298</v>
      </c>
      <c r="B1299" s="62" t="n">
        <v>45131.5527777778</v>
      </c>
      <c r="C1299" s="63" t="n">
        <f aca="false">YEAR(B1299)</f>
        <v>2023</v>
      </c>
      <c r="D1299" s="32" t="s">
        <v>277</v>
      </c>
      <c r="E1299" s="64" t="n">
        <v>19762.3</v>
      </c>
      <c r="F1299" s="65" t="n">
        <v>-0.0013</v>
      </c>
      <c r="G1299" s="66" t="n">
        <v>-25.69099</v>
      </c>
      <c r="H1299" s="67" t="n">
        <f aca="false">E1299+IF(D1299="Long",1,-1)*G1299</f>
        <v>19736.60901</v>
      </c>
      <c r="I1299" s="68" t="n">
        <f aca="false">Assumptions!$B$58</f>
        <v>5.35750011455817</v>
      </c>
      <c r="J1299" s="68" t="n">
        <f aca="false">INDEX(Yearly!$T$5:$T$22,MATCH(C1299,Yearly!$A$5:$A$22,0))</f>
        <v>0.624174770628136</v>
      </c>
      <c r="K1299" s="68" t="n">
        <f aca="false">G1299-I1299-J1299</f>
        <v>-31.6726648851863</v>
      </c>
      <c r="L1299" s="69" t="n">
        <f aca="false">(I1299+J1299)/Assumptions!$B$8</f>
        <v>0.000263754489744292</v>
      </c>
      <c r="M1299" s="70" t="n">
        <f aca="false">F1299-L1299</f>
        <v>-0.00156375448974429</v>
      </c>
      <c r="N1299" s="71" t="n">
        <f aca="false">G1299*Assumptions!$B$7</f>
        <v>-202059.63635</v>
      </c>
      <c r="O1299" s="71" t="n">
        <f aca="false">K1299*Assumptions!$B$7</f>
        <v>-249105.50932199</v>
      </c>
      <c r="P1299" s="68" t="n">
        <f aca="false">P1298+G1299</f>
        <v>31844.88987</v>
      </c>
      <c r="Q1299" s="68" t="n">
        <f aca="false">MAX(Q1298,P1299)</f>
        <v>32011.11092</v>
      </c>
      <c r="R1299" s="68" t="n">
        <f aca="false">Q1299-P1299</f>
        <v>166.22105</v>
      </c>
      <c r="S1299" s="68" t="n">
        <f aca="false">S1298+K1299</f>
        <v>23958.7017159346</v>
      </c>
      <c r="T1299" s="68" t="n">
        <f aca="false">MAX(T1298,S1299)</f>
        <v>24142.8677905902</v>
      </c>
      <c r="U1299" s="68" t="n">
        <f aca="false">T1299-S1299</f>
        <v>184.166074655561</v>
      </c>
      <c r="V1299" s="70" t="n">
        <f aca="false">V1298+F1299</f>
        <v>3.78600000000001</v>
      </c>
      <c r="W1299" s="70" t="n">
        <f aca="false">MAX(W1298,V1299)</f>
        <v>3.79440000000001</v>
      </c>
      <c r="X1299" s="70" t="n">
        <f aca="false">W1299-V1299</f>
        <v>0.00839999999999996</v>
      </c>
      <c r="Y1299" s="70" t="n">
        <f aca="false">Y1298+M1299</f>
        <v>3.43826837423842</v>
      </c>
      <c r="Z1299" s="70" t="n">
        <f aca="false">MAX(Z1298,Y1299)</f>
        <v>3.44745963770766</v>
      </c>
      <c r="AA1299" s="70" t="n">
        <f aca="false">Z1299-Y1299</f>
        <v>0.00919126346923305</v>
      </c>
      <c r="AB1299" s="72" t="n">
        <f aca="false">AB1298*(1+F1299)</f>
        <v>36.2033346566664</v>
      </c>
      <c r="AC1299" s="73" t="n">
        <f aca="false">MAX(AC1298,AB1299)</f>
        <v>36.5092156701384</v>
      </c>
      <c r="AD1299" s="70" t="n">
        <f aca="false">1-AB1299/AC1299</f>
        <v>0.0083781863800001</v>
      </c>
      <c r="AE1299" s="73" t="n">
        <f aca="false">AE1298*(1+M1299)</f>
        <v>25.5925656514985</v>
      </c>
      <c r="AF1299" s="73" t="n">
        <f aca="false">MAX(AF1298,AE1299)</f>
        <v>25.829286319261</v>
      </c>
      <c r="AG1299" s="70" t="n">
        <f aca="false">1-AE1299/AF1299</f>
        <v>0.00916481643497968</v>
      </c>
      <c r="AH1299" s="74" t="n">
        <f aca="false">IF(R1299&gt;0,AH1298+1,0)</f>
        <v>3</v>
      </c>
      <c r="AI1299" s="74" t="n">
        <f aca="false">IF(U1299&gt;0,AI1298+1,0)</f>
        <v>3</v>
      </c>
      <c r="AJ1299" s="74" t="n">
        <f aca="false">IF(G1299&gt;0,AJ1298+1,0)</f>
        <v>0</v>
      </c>
      <c r="AK1299" s="74" t="n">
        <f aca="false">IF(G1299&lt;=0,AK1298+1,0)</f>
        <v>3</v>
      </c>
      <c r="AL1299" s="74" t="n">
        <f aca="false">IF(K1299&gt;0,AL1298+1,0)</f>
        <v>0</v>
      </c>
      <c r="AM1299" s="74" t="n">
        <f aca="false">IF(K1299&lt;=0,AM1298+1,0)</f>
        <v>3</v>
      </c>
    </row>
    <row r="1300" customFormat="false" ht="15" hidden="false" customHeight="false" outlineLevel="0" collapsed="false">
      <c r="A1300" s="61" t="n">
        <v>1299</v>
      </c>
      <c r="B1300" s="62" t="n">
        <v>45133.40625</v>
      </c>
      <c r="C1300" s="63" t="n">
        <f aca="false">YEAR(B1300)</f>
        <v>2023</v>
      </c>
      <c r="D1300" s="32" t="s">
        <v>277</v>
      </c>
      <c r="E1300" s="64" t="n">
        <v>19762.8</v>
      </c>
      <c r="F1300" s="65" t="n">
        <v>-0.0014</v>
      </c>
      <c r="G1300" s="66" t="n">
        <v>-27.66792</v>
      </c>
      <c r="H1300" s="67" t="n">
        <f aca="false">E1300+IF(D1300="Long",1,-1)*G1300</f>
        <v>19735.13208</v>
      </c>
      <c r="I1300" s="68" t="n">
        <f aca="false">Assumptions!$B$58</f>
        <v>5.35750011455817</v>
      </c>
      <c r="J1300" s="68" t="n">
        <f aca="false">INDEX(Yearly!$T$5:$T$22,MATCH(C1300,Yearly!$A$5:$A$22,0))</f>
        <v>0.624174770628136</v>
      </c>
      <c r="K1300" s="68" t="n">
        <f aca="false">G1300-I1300-J1300</f>
        <v>-33.6495948851863</v>
      </c>
      <c r="L1300" s="69" t="n">
        <f aca="false">(I1300+J1300)/Assumptions!$B$8</f>
        <v>0.000263754489744292</v>
      </c>
      <c r="M1300" s="70" t="n">
        <f aca="false">F1300-L1300</f>
        <v>-0.00166375448974429</v>
      </c>
      <c r="N1300" s="71" t="n">
        <f aca="false">G1300*Assumptions!$B$7</f>
        <v>-217608.1908</v>
      </c>
      <c r="O1300" s="71" t="n">
        <f aca="false">K1300*Assumptions!$B$7</f>
        <v>-264654.06377199</v>
      </c>
      <c r="P1300" s="68" t="n">
        <f aca="false">P1299+G1300</f>
        <v>31817.22195</v>
      </c>
      <c r="Q1300" s="68" t="n">
        <f aca="false">MAX(Q1299,P1300)</f>
        <v>32011.11092</v>
      </c>
      <c r="R1300" s="68" t="n">
        <f aca="false">Q1300-P1300</f>
        <v>193.88897</v>
      </c>
      <c r="S1300" s="68" t="n">
        <f aca="false">S1299+K1300</f>
        <v>23925.0521210494</v>
      </c>
      <c r="T1300" s="68" t="n">
        <f aca="false">MAX(T1299,S1300)</f>
        <v>24142.8677905902</v>
      </c>
      <c r="U1300" s="68" t="n">
        <f aca="false">T1300-S1300</f>
        <v>217.815669540749</v>
      </c>
      <c r="V1300" s="70" t="n">
        <f aca="false">V1299+F1300</f>
        <v>3.78460000000001</v>
      </c>
      <c r="W1300" s="70" t="n">
        <f aca="false">MAX(W1299,V1300)</f>
        <v>3.79440000000001</v>
      </c>
      <c r="X1300" s="70" t="n">
        <f aca="false">W1300-V1300</f>
        <v>0.00979999999999981</v>
      </c>
      <c r="Y1300" s="70" t="n">
        <f aca="false">Y1299+M1300</f>
        <v>3.43660461974868</v>
      </c>
      <c r="Z1300" s="70" t="n">
        <f aca="false">MAX(Z1299,Y1300)</f>
        <v>3.44745963770766</v>
      </c>
      <c r="AA1300" s="70" t="n">
        <f aca="false">Z1300-Y1300</f>
        <v>0.0108550179589773</v>
      </c>
      <c r="AB1300" s="72" t="n">
        <f aca="false">AB1299*(1+F1300)</f>
        <v>36.152649988147</v>
      </c>
      <c r="AC1300" s="73" t="n">
        <f aca="false">MAX(AC1299,AB1300)</f>
        <v>36.5092156701384</v>
      </c>
      <c r="AD1300" s="70" t="n">
        <f aca="false">1-AB1300/AC1300</f>
        <v>0.00976645691906808</v>
      </c>
      <c r="AE1300" s="73" t="n">
        <f aca="false">AE1299*(1+M1300)</f>
        <v>25.5499859054917</v>
      </c>
      <c r="AF1300" s="73" t="n">
        <f aca="false">MAX(AF1299,AE1300)</f>
        <v>25.829286319261</v>
      </c>
      <c r="AG1300" s="70" t="n">
        <f aca="false">1-AE1300/AF1300</f>
        <v>0.0108133229202326</v>
      </c>
      <c r="AH1300" s="74" t="n">
        <f aca="false">IF(R1300&gt;0,AH1299+1,0)</f>
        <v>4</v>
      </c>
      <c r="AI1300" s="74" t="n">
        <f aca="false">IF(U1300&gt;0,AI1299+1,0)</f>
        <v>4</v>
      </c>
      <c r="AJ1300" s="74" t="n">
        <f aca="false">IF(G1300&gt;0,AJ1299+1,0)</f>
        <v>0</v>
      </c>
      <c r="AK1300" s="74" t="n">
        <f aca="false">IF(G1300&lt;=0,AK1299+1,0)</f>
        <v>4</v>
      </c>
      <c r="AL1300" s="74" t="n">
        <f aca="false">IF(K1300&gt;0,AL1299+1,0)</f>
        <v>0</v>
      </c>
      <c r="AM1300" s="74" t="n">
        <f aca="false">IF(K1300&lt;=0,AM1299+1,0)</f>
        <v>4</v>
      </c>
    </row>
    <row r="1301" customFormat="false" ht="15" hidden="false" customHeight="false" outlineLevel="0" collapsed="false">
      <c r="A1301" s="61" t="n">
        <v>1300</v>
      </c>
      <c r="B1301" s="62" t="n">
        <v>45138.4895833333</v>
      </c>
      <c r="C1301" s="63" t="n">
        <f aca="false">YEAR(B1301)</f>
        <v>2023</v>
      </c>
      <c r="D1301" s="32" t="s">
        <v>277</v>
      </c>
      <c r="E1301" s="64" t="n">
        <v>19710.5</v>
      </c>
      <c r="F1301" s="65" t="n">
        <v>-0.0045</v>
      </c>
      <c r="G1301" s="66" t="n">
        <v>-88.69725</v>
      </c>
      <c r="H1301" s="67" t="n">
        <f aca="false">E1301+IF(D1301="Long",1,-1)*G1301</f>
        <v>19621.80275</v>
      </c>
      <c r="I1301" s="68" t="n">
        <f aca="false">Assumptions!$B$58</f>
        <v>5.35750011455817</v>
      </c>
      <c r="J1301" s="68" t="n">
        <f aca="false">INDEX(Yearly!$T$5:$T$22,MATCH(C1301,Yearly!$A$5:$A$22,0))</f>
        <v>0.624174770628136</v>
      </c>
      <c r="K1301" s="68" t="n">
        <f aca="false">G1301-I1301-J1301</f>
        <v>-94.6789248851863</v>
      </c>
      <c r="L1301" s="69" t="n">
        <f aca="false">(I1301+J1301)/Assumptions!$B$8</f>
        <v>0.000263754489744292</v>
      </c>
      <c r="M1301" s="70" t="n">
        <f aca="false">F1301-L1301</f>
        <v>-0.00476375448974429</v>
      </c>
      <c r="N1301" s="71" t="n">
        <f aca="false">G1301*Assumptions!$B$7</f>
        <v>-697603.87125</v>
      </c>
      <c r="O1301" s="71" t="n">
        <f aca="false">K1301*Assumptions!$B$7</f>
        <v>-744649.74422199</v>
      </c>
      <c r="P1301" s="68" t="n">
        <f aca="false">P1300+G1301</f>
        <v>31728.5247</v>
      </c>
      <c r="Q1301" s="68" t="n">
        <f aca="false">MAX(Q1300,P1301)</f>
        <v>32011.11092</v>
      </c>
      <c r="R1301" s="68" t="n">
        <f aca="false">Q1301-P1301</f>
        <v>282.586220000001</v>
      </c>
      <c r="S1301" s="68" t="n">
        <f aca="false">S1300+K1301</f>
        <v>23830.3731961642</v>
      </c>
      <c r="T1301" s="68" t="n">
        <f aca="false">MAX(T1300,S1301)</f>
        <v>24142.8677905902</v>
      </c>
      <c r="U1301" s="68" t="n">
        <f aca="false">T1301-S1301</f>
        <v>312.494594425934</v>
      </c>
      <c r="V1301" s="70" t="n">
        <f aca="false">V1300+F1301</f>
        <v>3.78010000000001</v>
      </c>
      <c r="W1301" s="70" t="n">
        <f aca="false">MAX(W1300,V1301)</f>
        <v>3.79440000000001</v>
      </c>
      <c r="X1301" s="70" t="n">
        <f aca="false">W1301-V1301</f>
        <v>0.0143</v>
      </c>
      <c r="Y1301" s="70" t="n">
        <f aca="false">Y1300+M1301</f>
        <v>3.43184086525894</v>
      </c>
      <c r="Z1301" s="70" t="n">
        <f aca="false">MAX(Z1300,Y1301)</f>
        <v>3.44745963770766</v>
      </c>
      <c r="AA1301" s="70" t="n">
        <f aca="false">Z1301-Y1301</f>
        <v>0.0156187724487213</v>
      </c>
      <c r="AB1301" s="72" t="n">
        <f aca="false">AB1300*(1+F1301)</f>
        <v>35.9899630632004</v>
      </c>
      <c r="AC1301" s="73" t="n">
        <f aca="false">MAX(AC1300,AB1301)</f>
        <v>36.5092156701384</v>
      </c>
      <c r="AD1301" s="70" t="n">
        <f aca="false">1-AB1301/AC1301</f>
        <v>0.0142225078629322</v>
      </c>
      <c r="AE1301" s="73" t="n">
        <f aca="false">AE1300*(1+M1301)</f>
        <v>25.4282720454215</v>
      </c>
      <c r="AF1301" s="73" t="n">
        <f aca="false">MAX(AF1300,AE1301)</f>
        <v>25.829286319261</v>
      </c>
      <c r="AG1301" s="70" t="n">
        <f aca="false">1-AE1301/AF1301</f>
        <v>0.0155255653943667</v>
      </c>
      <c r="AH1301" s="74" t="n">
        <f aca="false">IF(R1301&gt;0,AH1300+1,0)</f>
        <v>5</v>
      </c>
      <c r="AI1301" s="74" t="n">
        <f aca="false">IF(U1301&gt;0,AI1300+1,0)</f>
        <v>5</v>
      </c>
      <c r="AJ1301" s="74" t="n">
        <f aca="false">IF(G1301&gt;0,AJ1300+1,0)</f>
        <v>0</v>
      </c>
      <c r="AK1301" s="74" t="n">
        <f aca="false">IF(G1301&lt;=0,AK1300+1,0)</f>
        <v>5</v>
      </c>
      <c r="AL1301" s="74" t="n">
        <f aca="false">IF(K1301&gt;0,AL1300+1,0)</f>
        <v>0</v>
      </c>
      <c r="AM1301" s="74" t="n">
        <f aca="false">IF(K1301&lt;=0,AM1300+1,0)</f>
        <v>5</v>
      </c>
    </row>
    <row r="1302" customFormat="false" ht="15" hidden="false" customHeight="false" outlineLevel="0" collapsed="false">
      <c r="A1302" s="61" t="n">
        <v>1301</v>
      </c>
      <c r="B1302" s="62" t="n">
        <v>45145.40625</v>
      </c>
      <c r="C1302" s="63" t="n">
        <f aca="false">YEAR(B1302)</f>
        <v>2023</v>
      </c>
      <c r="D1302" s="32" t="s">
        <v>277</v>
      </c>
      <c r="E1302" s="64" t="n">
        <v>19556.65</v>
      </c>
      <c r="F1302" s="65" t="n">
        <v>-0.0011</v>
      </c>
      <c r="G1302" s="66" t="n">
        <v>-21.512315</v>
      </c>
      <c r="H1302" s="67" t="n">
        <f aca="false">E1302+IF(D1302="Long",1,-1)*G1302</f>
        <v>19535.137685</v>
      </c>
      <c r="I1302" s="68" t="n">
        <f aca="false">Assumptions!$B$58</f>
        <v>5.35750011455817</v>
      </c>
      <c r="J1302" s="68" t="n">
        <f aca="false">INDEX(Yearly!$T$5:$T$22,MATCH(C1302,Yearly!$A$5:$A$22,0))</f>
        <v>0.624174770628136</v>
      </c>
      <c r="K1302" s="68" t="n">
        <f aca="false">G1302-I1302-J1302</f>
        <v>-27.4939898851863</v>
      </c>
      <c r="L1302" s="69" t="n">
        <f aca="false">(I1302+J1302)/Assumptions!$B$8</f>
        <v>0.000263754489744292</v>
      </c>
      <c r="M1302" s="70" t="n">
        <f aca="false">F1302-L1302</f>
        <v>-0.00136375448974429</v>
      </c>
      <c r="N1302" s="71" t="n">
        <f aca="false">G1302*Assumptions!$B$7</f>
        <v>-169194.357475</v>
      </c>
      <c r="O1302" s="71" t="n">
        <f aca="false">K1302*Assumptions!$B$7</f>
        <v>-216240.23044699</v>
      </c>
      <c r="P1302" s="68" t="n">
        <f aca="false">P1301+G1302</f>
        <v>31707.012385</v>
      </c>
      <c r="Q1302" s="68" t="n">
        <f aca="false">MAX(Q1301,P1302)</f>
        <v>32011.11092</v>
      </c>
      <c r="R1302" s="68" t="n">
        <f aca="false">Q1302-P1302</f>
        <v>304.098535000001</v>
      </c>
      <c r="S1302" s="68" t="n">
        <f aca="false">S1301+K1302</f>
        <v>23802.879206279</v>
      </c>
      <c r="T1302" s="68" t="n">
        <f aca="false">MAX(T1301,S1302)</f>
        <v>24142.8677905902</v>
      </c>
      <c r="U1302" s="68" t="n">
        <f aca="false">T1302-S1302</f>
        <v>339.988584311122</v>
      </c>
      <c r="V1302" s="70" t="n">
        <f aca="false">V1301+F1302</f>
        <v>3.77900000000001</v>
      </c>
      <c r="W1302" s="70" t="n">
        <f aca="false">MAX(W1301,V1302)</f>
        <v>3.79440000000001</v>
      </c>
      <c r="X1302" s="70" t="n">
        <f aca="false">W1302-V1302</f>
        <v>0.0154000000000001</v>
      </c>
      <c r="Y1302" s="70" t="n">
        <f aca="false">Y1301+M1302</f>
        <v>3.43047711076919</v>
      </c>
      <c r="Z1302" s="70" t="n">
        <f aca="false">MAX(Z1301,Y1302)</f>
        <v>3.44745963770766</v>
      </c>
      <c r="AA1302" s="70" t="n">
        <f aca="false">Z1302-Y1302</f>
        <v>0.0169825269384658</v>
      </c>
      <c r="AB1302" s="72" t="n">
        <f aca="false">AB1301*(1+F1302)</f>
        <v>35.9503741038308</v>
      </c>
      <c r="AC1302" s="73" t="n">
        <f aca="false">MAX(AC1301,AB1302)</f>
        <v>36.5092156701384</v>
      </c>
      <c r="AD1302" s="70" t="n">
        <f aca="false">1-AB1302/AC1302</f>
        <v>0.015306863104283</v>
      </c>
      <c r="AE1302" s="73" t="n">
        <f aca="false">AE1301*(1+M1302)</f>
        <v>25.3935941252531</v>
      </c>
      <c r="AF1302" s="73" t="n">
        <f aca="false">MAX(AF1301,AE1302)</f>
        <v>25.829286319261</v>
      </c>
      <c r="AG1302" s="70" t="n">
        <f aca="false">1-AE1302/AF1302</f>
        <v>0.0168681468245985</v>
      </c>
      <c r="AH1302" s="74" t="n">
        <f aca="false">IF(R1302&gt;0,AH1301+1,0)</f>
        <v>6</v>
      </c>
      <c r="AI1302" s="74" t="n">
        <f aca="false">IF(U1302&gt;0,AI1301+1,0)</f>
        <v>6</v>
      </c>
      <c r="AJ1302" s="74" t="n">
        <f aca="false">IF(G1302&gt;0,AJ1301+1,0)</f>
        <v>0</v>
      </c>
      <c r="AK1302" s="74" t="n">
        <f aca="false">IF(G1302&lt;=0,AK1301+1,0)</f>
        <v>6</v>
      </c>
      <c r="AL1302" s="74" t="n">
        <f aca="false">IF(K1302&gt;0,AL1301+1,0)</f>
        <v>0</v>
      </c>
      <c r="AM1302" s="74" t="n">
        <f aca="false">IF(K1302&lt;=0,AM1301+1,0)</f>
        <v>6</v>
      </c>
    </row>
    <row r="1303" customFormat="false" ht="15" hidden="false" customHeight="false" outlineLevel="0" collapsed="false">
      <c r="A1303" s="61" t="n">
        <v>1302</v>
      </c>
      <c r="B1303" s="62" t="n">
        <v>45145.5111111111</v>
      </c>
      <c r="C1303" s="63" t="n">
        <f aca="false">YEAR(B1303)</f>
        <v>2023</v>
      </c>
      <c r="D1303" s="32" t="s">
        <v>276</v>
      </c>
      <c r="E1303" s="64" t="n">
        <v>19535.6</v>
      </c>
      <c r="F1303" s="65" t="n">
        <v>-0.0019</v>
      </c>
      <c r="G1303" s="66" t="n">
        <v>-37.11764</v>
      </c>
      <c r="H1303" s="67" t="n">
        <f aca="false">E1303+IF(D1303="Long",1,-1)*G1303</f>
        <v>19572.71764</v>
      </c>
      <c r="I1303" s="68" t="n">
        <f aca="false">Assumptions!$B$58</f>
        <v>5.35750011455817</v>
      </c>
      <c r="J1303" s="68" t="n">
        <f aca="false">INDEX(Yearly!$T$5:$T$22,MATCH(C1303,Yearly!$A$5:$A$22,0))</f>
        <v>0.624174770628136</v>
      </c>
      <c r="K1303" s="68" t="n">
        <f aca="false">G1303-I1303-J1303</f>
        <v>-43.0993148851863</v>
      </c>
      <c r="L1303" s="69" t="n">
        <f aca="false">(I1303+J1303)/Assumptions!$B$8</f>
        <v>0.000263754489744292</v>
      </c>
      <c r="M1303" s="70" t="n">
        <f aca="false">F1303-L1303</f>
        <v>-0.00216375448974429</v>
      </c>
      <c r="N1303" s="71" t="n">
        <f aca="false">G1303*Assumptions!$B$7</f>
        <v>-291930.2386</v>
      </c>
      <c r="O1303" s="71" t="n">
        <f aca="false">K1303*Assumptions!$B$7</f>
        <v>-338976.11157199</v>
      </c>
      <c r="P1303" s="68" t="n">
        <f aca="false">P1302+G1303</f>
        <v>31669.894745</v>
      </c>
      <c r="Q1303" s="68" t="n">
        <f aca="false">MAX(Q1302,P1303)</f>
        <v>32011.11092</v>
      </c>
      <c r="R1303" s="68" t="n">
        <f aca="false">Q1303-P1303</f>
        <v>341.216175000001</v>
      </c>
      <c r="S1303" s="68" t="n">
        <f aca="false">S1302+K1303</f>
        <v>23759.7798913939</v>
      </c>
      <c r="T1303" s="68" t="n">
        <f aca="false">MAX(T1302,S1303)</f>
        <v>24142.8677905902</v>
      </c>
      <c r="U1303" s="68" t="n">
        <f aca="false">T1303-S1303</f>
        <v>383.087899196307</v>
      </c>
      <c r="V1303" s="70" t="n">
        <f aca="false">V1302+F1303</f>
        <v>3.77710000000001</v>
      </c>
      <c r="W1303" s="70" t="n">
        <f aca="false">MAX(W1302,V1303)</f>
        <v>3.79440000000001</v>
      </c>
      <c r="X1303" s="70" t="n">
        <f aca="false">W1303-V1303</f>
        <v>0.0173000000000001</v>
      </c>
      <c r="Y1303" s="70" t="n">
        <f aca="false">Y1302+M1303</f>
        <v>3.42831335627945</v>
      </c>
      <c r="Z1303" s="70" t="n">
        <f aca="false">MAX(Z1302,Y1303)</f>
        <v>3.44745963770766</v>
      </c>
      <c r="AA1303" s="70" t="n">
        <f aca="false">Z1303-Y1303</f>
        <v>0.0191462814282102</v>
      </c>
      <c r="AB1303" s="72" t="n">
        <f aca="false">AB1302*(1+F1303)</f>
        <v>35.8820683930336</v>
      </c>
      <c r="AC1303" s="73" t="n">
        <f aca="false">MAX(AC1302,AB1303)</f>
        <v>36.5092156701384</v>
      </c>
      <c r="AD1303" s="70" t="n">
        <f aca="false">1-AB1303/AC1303</f>
        <v>0.0171777800643848</v>
      </c>
      <c r="AE1303" s="73" t="n">
        <f aca="false">AE1302*(1+M1303)</f>
        <v>25.3386486219539</v>
      </c>
      <c r="AF1303" s="73" t="n">
        <f aca="false">MAX(AF1302,AE1303)</f>
        <v>25.829286319261</v>
      </c>
      <c r="AG1303" s="70" t="n">
        <f aca="false">1-AE1303/AF1303</f>
        <v>0.0189954027859173</v>
      </c>
      <c r="AH1303" s="74" t="n">
        <f aca="false">IF(R1303&gt;0,AH1302+1,0)</f>
        <v>7</v>
      </c>
      <c r="AI1303" s="74" t="n">
        <f aca="false">IF(U1303&gt;0,AI1302+1,0)</f>
        <v>7</v>
      </c>
      <c r="AJ1303" s="74" t="n">
        <f aca="false">IF(G1303&gt;0,AJ1302+1,0)</f>
        <v>0</v>
      </c>
      <c r="AK1303" s="74" t="n">
        <f aca="false">IF(G1303&lt;=0,AK1302+1,0)</f>
        <v>7</v>
      </c>
      <c r="AL1303" s="74" t="n">
        <f aca="false">IF(K1303&gt;0,AL1302+1,0)</f>
        <v>0</v>
      </c>
      <c r="AM1303" s="74" t="n">
        <f aca="false">IF(K1303&lt;=0,AM1302+1,0)</f>
        <v>7</v>
      </c>
    </row>
    <row r="1304" customFormat="false" ht="15" hidden="false" customHeight="false" outlineLevel="0" collapsed="false">
      <c r="A1304" s="61" t="n">
        <v>1303</v>
      </c>
      <c r="B1304" s="62" t="n">
        <v>45145.53125</v>
      </c>
      <c r="C1304" s="63" t="n">
        <f aca="false">YEAR(B1304)</f>
        <v>2023</v>
      </c>
      <c r="D1304" s="32" t="s">
        <v>277</v>
      </c>
      <c r="E1304" s="64" t="n">
        <v>19573.2</v>
      </c>
      <c r="F1304" s="65" t="n">
        <v>-0.0009</v>
      </c>
      <c r="G1304" s="66" t="n">
        <v>-17.61588</v>
      </c>
      <c r="H1304" s="67" t="n">
        <f aca="false">E1304+IF(D1304="Long",1,-1)*G1304</f>
        <v>19555.58412</v>
      </c>
      <c r="I1304" s="68" t="n">
        <f aca="false">Assumptions!$B$58</f>
        <v>5.35750011455817</v>
      </c>
      <c r="J1304" s="68" t="n">
        <f aca="false">INDEX(Yearly!$T$5:$T$22,MATCH(C1304,Yearly!$A$5:$A$22,0))</f>
        <v>0.624174770628136</v>
      </c>
      <c r="K1304" s="68" t="n">
        <f aca="false">G1304-I1304-J1304</f>
        <v>-23.5975548851863</v>
      </c>
      <c r="L1304" s="69" t="n">
        <f aca="false">(I1304+J1304)/Assumptions!$B$8</f>
        <v>0.000263754489744292</v>
      </c>
      <c r="M1304" s="70" t="n">
        <f aca="false">F1304-L1304</f>
        <v>-0.00116375448974429</v>
      </c>
      <c r="N1304" s="71" t="n">
        <f aca="false">G1304*Assumptions!$B$7</f>
        <v>-138548.8962</v>
      </c>
      <c r="O1304" s="71" t="n">
        <f aca="false">K1304*Assumptions!$B$7</f>
        <v>-185594.76917199</v>
      </c>
      <c r="P1304" s="68" t="n">
        <f aca="false">P1303+G1304</f>
        <v>31652.278865</v>
      </c>
      <c r="Q1304" s="68" t="n">
        <f aca="false">MAX(Q1303,P1304)</f>
        <v>32011.11092</v>
      </c>
      <c r="R1304" s="68" t="n">
        <f aca="false">Q1304-P1304</f>
        <v>358.832055000003</v>
      </c>
      <c r="S1304" s="68" t="n">
        <f aca="false">S1303+K1304</f>
        <v>23736.1823365087</v>
      </c>
      <c r="T1304" s="68" t="n">
        <f aca="false">MAX(T1303,S1304)</f>
        <v>24142.8677905902</v>
      </c>
      <c r="U1304" s="68" t="n">
        <f aca="false">T1304-S1304</f>
        <v>406.685454081493</v>
      </c>
      <c r="V1304" s="70" t="n">
        <f aca="false">V1303+F1304</f>
        <v>3.77620000000001</v>
      </c>
      <c r="W1304" s="70" t="n">
        <f aca="false">MAX(W1303,V1304)</f>
        <v>3.79440000000001</v>
      </c>
      <c r="X1304" s="70" t="n">
        <f aca="false">W1304-V1304</f>
        <v>0.0182000000000002</v>
      </c>
      <c r="Y1304" s="70" t="n">
        <f aca="false">Y1303+M1304</f>
        <v>3.4271496017897</v>
      </c>
      <c r="Z1304" s="70" t="n">
        <f aca="false">MAX(Z1303,Y1304)</f>
        <v>3.44745963770766</v>
      </c>
      <c r="AA1304" s="70" t="n">
        <f aca="false">Z1304-Y1304</f>
        <v>0.0203100359179547</v>
      </c>
      <c r="AB1304" s="72" t="n">
        <f aca="false">AB1303*(1+F1304)</f>
        <v>35.8497745314798</v>
      </c>
      <c r="AC1304" s="73" t="n">
        <f aca="false">MAX(AC1303,AB1304)</f>
        <v>36.5092156701384</v>
      </c>
      <c r="AD1304" s="70" t="n">
        <f aca="false">1-AB1304/AC1304</f>
        <v>0.0180623200623268</v>
      </c>
      <c r="AE1304" s="73" t="n">
        <f aca="false">AE1303*(1+M1304)</f>
        <v>25.309160655856</v>
      </c>
      <c r="AF1304" s="73" t="n">
        <f aca="false">MAX(AF1303,AE1304)</f>
        <v>25.829286319261</v>
      </c>
      <c r="AG1304" s="70" t="n">
        <f aca="false">1-AE1304/AF1304</f>
        <v>0.0201370512903849</v>
      </c>
      <c r="AH1304" s="74" t="n">
        <f aca="false">IF(R1304&gt;0,AH1303+1,0)</f>
        <v>8</v>
      </c>
      <c r="AI1304" s="74" t="n">
        <f aca="false">IF(U1304&gt;0,AI1303+1,0)</f>
        <v>8</v>
      </c>
      <c r="AJ1304" s="74" t="n">
        <f aca="false">IF(G1304&gt;0,AJ1303+1,0)</f>
        <v>0</v>
      </c>
      <c r="AK1304" s="74" t="n">
        <f aca="false">IF(G1304&lt;=0,AK1303+1,0)</f>
        <v>8</v>
      </c>
      <c r="AL1304" s="74" t="n">
        <f aca="false">IF(K1304&gt;0,AL1303+1,0)</f>
        <v>0</v>
      </c>
      <c r="AM1304" s="74" t="n">
        <f aca="false">IF(K1304&lt;=0,AM1303+1,0)</f>
        <v>8</v>
      </c>
    </row>
    <row r="1305" customFormat="false" ht="15" hidden="false" customHeight="false" outlineLevel="0" collapsed="false">
      <c r="A1305" s="61" t="n">
        <v>1304</v>
      </c>
      <c r="B1305" s="62" t="n">
        <v>45146.4895833333</v>
      </c>
      <c r="C1305" s="63" t="n">
        <f aca="false">YEAR(B1305)</f>
        <v>2023</v>
      </c>
      <c r="D1305" s="32" t="s">
        <v>276</v>
      </c>
      <c r="E1305" s="64" t="n">
        <v>19555.1</v>
      </c>
      <c r="F1305" s="65" t="n">
        <v>-0.0012</v>
      </c>
      <c r="G1305" s="66" t="n">
        <v>-23.46612</v>
      </c>
      <c r="H1305" s="67" t="n">
        <f aca="false">E1305+IF(D1305="Long",1,-1)*G1305</f>
        <v>19578.56612</v>
      </c>
      <c r="I1305" s="68" t="n">
        <f aca="false">Assumptions!$B$58</f>
        <v>5.35750011455817</v>
      </c>
      <c r="J1305" s="68" t="n">
        <f aca="false">INDEX(Yearly!$T$5:$T$22,MATCH(C1305,Yearly!$A$5:$A$22,0))</f>
        <v>0.624174770628136</v>
      </c>
      <c r="K1305" s="68" t="n">
        <f aca="false">G1305-I1305-J1305</f>
        <v>-29.4477948851863</v>
      </c>
      <c r="L1305" s="69" t="n">
        <f aca="false">(I1305+J1305)/Assumptions!$B$8</f>
        <v>0.000263754489744292</v>
      </c>
      <c r="M1305" s="70" t="n">
        <f aca="false">F1305-L1305</f>
        <v>-0.00146375448974429</v>
      </c>
      <c r="N1305" s="71" t="n">
        <f aca="false">G1305*Assumptions!$B$7</f>
        <v>-184561.0338</v>
      </c>
      <c r="O1305" s="71" t="n">
        <f aca="false">K1305*Assumptions!$B$7</f>
        <v>-231606.90677199</v>
      </c>
      <c r="P1305" s="68" t="n">
        <f aca="false">P1304+G1305</f>
        <v>31628.812745</v>
      </c>
      <c r="Q1305" s="68" t="n">
        <f aca="false">MAX(Q1304,P1305)</f>
        <v>32011.11092</v>
      </c>
      <c r="R1305" s="68" t="n">
        <f aca="false">Q1305-P1305</f>
        <v>382.298175000004</v>
      </c>
      <c r="S1305" s="68" t="n">
        <f aca="false">S1304+K1305</f>
        <v>23706.7345416235</v>
      </c>
      <c r="T1305" s="68" t="n">
        <f aca="false">MAX(T1304,S1305)</f>
        <v>24142.8677905902</v>
      </c>
      <c r="U1305" s="68" t="n">
        <f aca="false">T1305-S1305</f>
        <v>436.133248966678</v>
      </c>
      <c r="V1305" s="70" t="n">
        <f aca="false">V1304+F1305</f>
        <v>3.77500000000001</v>
      </c>
      <c r="W1305" s="70" t="n">
        <f aca="false">MAX(W1304,V1305)</f>
        <v>3.79440000000001</v>
      </c>
      <c r="X1305" s="70" t="n">
        <f aca="false">W1305-V1305</f>
        <v>0.0194000000000001</v>
      </c>
      <c r="Y1305" s="70" t="n">
        <f aca="false">Y1304+M1305</f>
        <v>3.42568584729996</v>
      </c>
      <c r="Z1305" s="70" t="n">
        <f aca="false">MAX(Z1304,Y1305)</f>
        <v>3.44745963770766</v>
      </c>
      <c r="AA1305" s="70" t="n">
        <f aca="false">Z1305-Y1305</f>
        <v>0.0217737904076989</v>
      </c>
      <c r="AB1305" s="72" t="n">
        <f aca="false">AB1304*(1+F1305)</f>
        <v>35.8067548020421</v>
      </c>
      <c r="AC1305" s="73" t="n">
        <f aca="false">MAX(AC1304,AB1305)</f>
        <v>36.5092156701384</v>
      </c>
      <c r="AD1305" s="70" t="n">
        <f aca="false">1-AB1305/AC1305</f>
        <v>0.019240645278252</v>
      </c>
      <c r="AE1305" s="73" t="n">
        <f aca="false">AE1304*(1+M1305)</f>
        <v>25.2721142583144</v>
      </c>
      <c r="AF1305" s="73" t="n">
        <f aca="false">MAX(AF1304,AE1305)</f>
        <v>25.829286319261</v>
      </c>
      <c r="AG1305" s="70" t="n">
        <f aca="false">1-AE1305/AF1305</f>
        <v>0.0215713300808927</v>
      </c>
      <c r="AH1305" s="74" t="n">
        <f aca="false">IF(R1305&gt;0,AH1304+1,0)</f>
        <v>9</v>
      </c>
      <c r="AI1305" s="74" t="n">
        <f aca="false">IF(U1305&gt;0,AI1304+1,0)</f>
        <v>9</v>
      </c>
      <c r="AJ1305" s="74" t="n">
        <f aca="false">IF(G1305&gt;0,AJ1304+1,0)</f>
        <v>0</v>
      </c>
      <c r="AK1305" s="74" t="n">
        <f aca="false">IF(G1305&lt;=0,AK1304+1,0)</f>
        <v>9</v>
      </c>
      <c r="AL1305" s="74" t="n">
        <f aca="false">IF(K1305&gt;0,AL1304+1,0)</f>
        <v>0</v>
      </c>
      <c r="AM1305" s="74" t="n">
        <f aca="false">IF(K1305&lt;=0,AM1304+1,0)</f>
        <v>9</v>
      </c>
    </row>
    <row r="1306" customFormat="false" ht="15" hidden="false" customHeight="false" outlineLevel="0" collapsed="false">
      <c r="A1306" s="61" t="n">
        <v>1305</v>
      </c>
      <c r="B1306" s="62" t="n">
        <v>45146.5645833333</v>
      </c>
      <c r="C1306" s="63" t="n">
        <f aca="false">YEAR(B1306)</f>
        <v>2023</v>
      </c>
      <c r="D1306" s="32" t="s">
        <v>277</v>
      </c>
      <c r="E1306" s="64" t="n">
        <v>19579.3</v>
      </c>
      <c r="F1306" s="65" t="n">
        <v>-0.0007</v>
      </c>
      <c r="G1306" s="66" t="n">
        <v>-13.70551</v>
      </c>
      <c r="H1306" s="67" t="n">
        <f aca="false">E1306+IF(D1306="Long",1,-1)*G1306</f>
        <v>19565.59449</v>
      </c>
      <c r="I1306" s="68" t="n">
        <f aca="false">Assumptions!$B$58</f>
        <v>5.35750011455817</v>
      </c>
      <c r="J1306" s="68" t="n">
        <f aca="false">INDEX(Yearly!$T$5:$T$22,MATCH(C1306,Yearly!$A$5:$A$22,0))</f>
        <v>0.624174770628136</v>
      </c>
      <c r="K1306" s="68" t="n">
        <f aca="false">G1306-I1306-J1306</f>
        <v>-19.6871848851863</v>
      </c>
      <c r="L1306" s="69" t="n">
        <f aca="false">(I1306+J1306)/Assumptions!$B$8</f>
        <v>0.000263754489744292</v>
      </c>
      <c r="M1306" s="70" t="n">
        <f aca="false">F1306-L1306</f>
        <v>-0.000963754489744292</v>
      </c>
      <c r="N1306" s="71" t="n">
        <f aca="false">G1306*Assumptions!$B$7</f>
        <v>-107793.83615</v>
      </c>
      <c r="O1306" s="71" t="n">
        <f aca="false">K1306*Assumptions!$B$7</f>
        <v>-154839.70912199</v>
      </c>
      <c r="P1306" s="68" t="n">
        <f aca="false">P1305+G1306</f>
        <v>31615.107235</v>
      </c>
      <c r="Q1306" s="68" t="n">
        <f aca="false">MAX(Q1305,P1306)</f>
        <v>32011.11092</v>
      </c>
      <c r="R1306" s="68" t="n">
        <f aca="false">Q1306-P1306</f>
        <v>396.003685000003</v>
      </c>
      <c r="S1306" s="68" t="n">
        <f aca="false">S1305+K1306</f>
        <v>23687.0473567383</v>
      </c>
      <c r="T1306" s="68" t="n">
        <f aca="false">MAX(T1305,S1306)</f>
        <v>24142.8677905902</v>
      </c>
      <c r="U1306" s="68" t="n">
        <f aca="false">T1306-S1306</f>
        <v>455.820433851866</v>
      </c>
      <c r="V1306" s="70" t="n">
        <f aca="false">V1305+F1306</f>
        <v>3.77430000000001</v>
      </c>
      <c r="W1306" s="70" t="n">
        <f aca="false">MAX(W1305,V1306)</f>
        <v>3.79440000000001</v>
      </c>
      <c r="X1306" s="70" t="n">
        <f aca="false">W1306-V1306</f>
        <v>0.0201000000000002</v>
      </c>
      <c r="Y1306" s="70" t="n">
        <f aca="false">Y1305+M1306</f>
        <v>3.42472209281021</v>
      </c>
      <c r="Z1306" s="70" t="n">
        <f aca="false">MAX(Z1305,Y1306)</f>
        <v>3.44745963770766</v>
      </c>
      <c r="AA1306" s="70" t="n">
        <f aca="false">Z1306-Y1306</f>
        <v>0.0227375448974434</v>
      </c>
      <c r="AB1306" s="72" t="n">
        <f aca="false">AB1305*(1+F1306)</f>
        <v>35.7816900736806</v>
      </c>
      <c r="AC1306" s="73" t="n">
        <f aca="false">MAX(AC1305,AB1306)</f>
        <v>36.5092156701384</v>
      </c>
      <c r="AD1306" s="70" t="n">
        <f aca="false">1-AB1306/AC1306</f>
        <v>0.0199271768265572</v>
      </c>
      <c r="AE1306" s="73" t="n">
        <f aca="false">AE1305*(1+M1306)</f>
        <v>25.2477581447326</v>
      </c>
      <c r="AF1306" s="73" t="n">
        <f aca="false">MAX(AF1305,AE1306)</f>
        <v>25.829286319261</v>
      </c>
      <c r="AG1306" s="70" t="n">
        <f aca="false">1-AE1306/AF1306</f>
        <v>0.0225142951044218</v>
      </c>
      <c r="AH1306" s="74" t="n">
        <f aca="false">IF(R1306&gt;0,AH1305+1,0)</f>
        <v>10</v>
      </c>
      <c r="AI1306" s="74" t="n">
        <f aca="false">IF(U1306&gt;0,AI1305+1,0)</f>
        <v>10</v>
      </c>
      <c r="AJ1306" s="74" t="n">
        <f aca="false">IF(G1306&gt;0,AJ1305+1,0)</f>
        <v>0</v>
      </c>
      <c r="AK1306" s="74" t="n">
        <f aca="false">IF(G1306&lt;=0,AK1305+1,0)</f>
        <v>10</v>
      </c>
      <c r="AL1306" s="74" t="n">
        <f aca="false">IF(K1306&gt;0,AL1305+1,0)</f>
        <v>0</v>
      </c>
      <c r="AM1306" s="74" t="n">
        <f aca="false">IF(K1306&lt;=0,AM1305+1,0)</f>
        <v>10</v>
      </c>
    </row>
    <row r="1307" customFormat="false" ht="15" hidden="false" customHeight="false" outlineLevel="0" collapsed="false">
      <c r="A1307" s="61" t="n">
        <v>1306</v>
      </c>
      <c r="B1307" s="62" t="n">
        <v>45146.6354166667</v>
      </c>
      <c r="C1307" s="63" t="n">
        <f aca="false">YEAR(B1307)</f>
        <v>2023</v>
      </c>
      <c r="D1307" s="32" t="s">
        <v>276</v>
      </c>
      <c r="E1307" s="64" t="n">
        <v>19566.5</v>
      </c>
      <c r="F1307" s="65" t="n">
        <v>-0.0004</v>
      </c>
      <c r="G1307" s="66" t="n">
        <v>-7.8266</v>
      </c>
      <c r="H1307" s="67" t="n">
        <f aca="false">E1307+IF(D1307="Long",1,-1)*G1307</f>
        <v>19574.3266</v>
      </c>
      <c r="I1307" s="68" t="n">
        <f aca="false">Assumptions!$B$58</f>
        <v>5.35750011455817</v>
      </c>
      <c r="J1307" s="68" t="n">
        <f aca="false">INDEX(Yearly!$T$5:$T$22,MATCH(C1307,Yearly!$A$5:$A$22,0))</f>
        <v>0.624174770628136</v>
      </c>
      <c r="K1307" s="68" t="n">
        <f aca="false">G1307-I1307-J1307</f>
        <v>-13.8082748851863</v>
      </c>
      <c r="L1307" s="69" t="n">
        <f aca="false">(I1307+J1307)/Assumptions!$B$8</f>
        <v>0.000263754489744292</v>
      </c>
      <c r="M1307" s="70" t="n">
        <f aca="false">F1307-L1307</f>
        <v>-0.000663754489744292</v>
      </c>
      <c r="N1307" s="71" t="n">
        <f aca="false">G1307*Assumptions!$B$7</f>
        <v>-61556.209</v>
      </c>
      <c r="O1307" s="71" t="n">
        <f aca="false">K1307*Assumptions!$B$7</f>
        <v>-108602.08197199</v>
      </c>
      <c r="P1307" s="68" t="n">
        <f aca="false">P1306+G1307</f>
        <v>31607.280635</v>
      </c>
      <c r="Q1307" s="68" t="n">
        <f aca="false">MAX(Q1306,P1307)</f>
        <v>32011.11092</v>
      </c>
      <c r="R1307" s="68" t="n">
        <f aca="false">Q1307-P1307</f>
        <v>403.830285000004</v>
      </c>
      <c r="S1307" s="68" t="n">
        <f aca="false">S1306+K1307</f>
        <v>23673.2390818531</v>
      </c>
      <c r="T1307" s="68" t="n">
        <f aca="false">MAX(T1306,S1307)</f>
        <v>24142.8677905902</v>
      </c>
      <c r="U1307" s="68" t="n">
        <f aca="false">T1307-S1307</f>
        <v>469.628708737051</v>
      </c>
      <c r="V1307" s="70" t="n">
        <f aca="false">V1306+F1307</f>
        <v>3.77390000000001</v>
      </c>
      <c r="W1307" s="70" t="n">
        <f aca="false">MAX(W1306,V1307)</f>
        <v>3.79440000000001</v>
      </c>
      <c r="X1307" s="70" t="n">
        <f aca="false">W1307-V1307</f>
        <v>0.0205000000000002</v>
      </c>
      <c r="Y1307" s="70" t="n">
        <f aca="false">Y1306+M1307</f>
        <v>3.42405833832047</v>
      </c>
      <c r="Z1307" s="70" t="n">
        <f aca="false">MAX(Z1306,Y1307)</f>
        <v>3.44745963770766</v>
      </c>
      <c r="AA1307" s="70" t="n">
        <f aca="false">Z1307-Y1307</f>
        <v>0.0234012993871877</v>
      </c>
      <c r="AB1307" s="72" t="n">
        <f aca="false">AB1306*(1+F1307)</f>
        <v>35.7673773976512</v>
      </c>
      <c r="AC1307" s="73" t="n">
        <f aca="false">MAX(AC1306,AB1307)</f>
        <v>36.5092156701384</v>
      </c>
      <c r="AD1307" s="70" t="n">
        <f aca="false">1-AB1307/AC1307</f>
        <v>0.0203192059558265</v>
      </c>
      <c r="AE1307" s="73" t="n">
        <f aca="false">AE1306*(1+M1307)</f>
        <v>25.230999831908</v>
      </c>
      <c r="AF1307" s="73" t="n">
        <f aca="false">MAX(AF1306,AE1307)</f>
        <v>25.829286319261</v>
      </c>
      <c r="AG1307" s="70" t="n">
        <f aca="false">1-AE1307/AF1307</f>
        <v>0.0231631056297071</v>
      </c>
      <c r="AH1307" s="74" t="n">
        <f aca="false">IF(R1307&gt;0,AH1306+1,0)</f>
        <v>11</v>
      </c>
      <c r="AI1307" s="74" t="n">
        <f aca="false">IF(U1307&gt;0,AI1306+1,0)</f>
        <v>11</v>
      </c>
      <c r="AJ1307" s="74" t="n">
        <f aca="false">IF(G1307&gt;0,AJ1306+1,0)</f>
        <v>0</v>
      </c>
      <c r="AK1307" s="74" t="n">
        <f aca="false">IF(G1307&lt;=0,AK1306+1,0)</f>
        <v>11</v>
      </c>
      <c r="AL1307" s="74" t="n">
        <f aca="false">IF(K1307&gt;0,AL1306+1,0)</f>
        <v>0</v>
      </c>
      <c r="AM1307" s="74" t="n">
        <f aca="false">IF(K1307&lt;=0,AM1306+1,0)</f>
        <v>11</v>
      </c>
    </row>
    <row r="1308" customFormat="false" ht="15" hidden="false" customHeight="false" outlineLevel="0" collapsed="false">
      <c r="A1308" s="61" t="n">
        <v>1307</v>
      </c>
      <c r="B1308" s="62" t="n">
        <v>45147.6145833333</v>
      </c>
      <c r="C1308" s="63" t="n">
        <f aca="false">YEAR(B1308)</f>
        <v>2023</v>
      </c>
      <c r="D1308" s="32" t="s">
        <v>277</v>
      </c>
      <c r="E1308" s="64" t="n">
        <v>19573.6</v>
      </c>
      <c r="F1308" s="65" t="n">
        <v>-0.0034</v>
      </c>
      <c r="G1308" s="66" t="n">
        <v>-66.55024</v>
      </c>
      <c r="H1308" s="67" t="n">
        <f aca="false">E1308+IF(D1308="Long",1,-1)*G1308</f>
        <v>19507.04976</v>
      </c>
      <c r="I1308" s="68" t="n">
        <f aca="false">Assumptions!$B$58</f>
        <v>5.35750011455817</v>
      </c>
      <c r="J1308" s="68" t="n">
        <f aca="false">INDEX(Yearly!$T$5:$T$22,MATCH(C1308,Yearly!$A$5:$A$22,0))</f>
        <v>0.624174770628136</v>
      </c>
      <c r="K1308" s="68" t="n">
        <f aca="false">G1308-I1308-J1308</f>
        <v>-72.5319148851863</v>
      </c>
      <c r="L1308" s="69" t="n">
        <f aca="false">(I1308+J1308)/Assumptions!$B$8</f>
        <v>0.000263754489744292</v>
      </c>
      <c r="M1308" s="70" t="n">
        <f aca="false">F1308-L1308</f>
        <v>-0.00366375448974429</v>
      </c>
      <c r="N1308" s="71" t="n">
        <f aca="false">G1308*Assumptions!$B$7</f>
        <v>-523417.6376</v>
      </c>
      <c r="O1308" s="71" t="n">
        <f aca="false">K1308*Assumptions!$B$7</f>
        <v>-570463.51057199</v>
      </c>
      <c r="P1308" s="68" t="n">
        <f aca="false">P1307+G1308</f>
        <v>31540.730395</v>
      </c>
      <c r="Q1308" s="68" t="n">
        <f aca="false">MAX(Q1307,P1308)</f>
        <v>32011.11092</v>
      </c>
      <c r="R1308" s="68" t="n">
        <f aca="false">Q1308-P1308</f>
        <v>470.380525000004</v>
      </c>
      <c r="S1308" s="68" t="n">
        <f aca="false">S1307+K1308</f>
        <v>23600.7071669679</v>
      </c>
      <c r="T1308" s="68" t="n">
        <f aca="false">MAX(T1307,S1308)</f>
        <v>24142.8677905902</v>
      </c>
      <c r="U1308" s="68" t="n">
        <f aca="false">T1308-S1308</f>
        <v>542.160623622236</v>
      </c>
      <c r="V1308" s="70" t="n">
        <f aca="false">V1307+F1308</f>
        <v>3.77050000000001</v>
      </c>
      <c r="W1308" s="70" t="n">
        <f aca="false">MAX(W1307,V1308)</f>
        <v>3.79440000000001</v>
      </c>
      <c r="X1308" s="70" t="n">
        <f aca="false">W1308-V1308</f>
        <v>0.0239000000000003</v>
      </c>
      <c r="Y1308" s="70" t="n">
        <f aca="false">Y1307+M1308</f>
        <v>3.42039458383073</v>
      </c>
      <c r="Z1308" s="70" t="n">
        <f aca="false">MAX(Z1307,Y1308)</f>
        <v>3.44745963770766</v>
      </c>
      <c r="AA1308" s="70" t="n">
        <f aca="false">Z1308-Y1308</f>
        <v>0.0270650538769321</v>
      </c>
      <c r="AB1308" s="72" t="n">
        <f aca="false">AB1307*(1+F1308)</f>
        <v>35.6457683144992</v>
      </c>
      <c r="AC1308" s="73" t="n">
        <f aca="false">MAX(AC1307,AB1308)</f>
        <v>36.5092156701384</v>
      </c>
      <c r="AD1308" s="70" t="n">
        <f aca="false">1-AB1308/AC1308</f>
        <v>0.0236501206555765</v>
      </c>
      <c r="AE1308" s="73" t="n">
        <f aca="false">AE1307*(1+M1308)</f>
        <v>25.1385596429931</v>
      </c>
      <c r="AF1308" s="73" t="n">
        <f aca="false">MAX(AF1307,AE1308)</f>
        <v>25.829286319261</v>
      </c>
      <c r="AG1308" s="70" t="n">
        <f aca="false">1-AE1308/AF1308</f>
        <v>0.0267419961872043</v>
      </c>
      <c r="AH1308" s="74" t="n">
        <f aca="false">IF(R1308&gt;0,AH1307+1,0)</f>
        <v>12</v>
      </c>
      <c r="AI1308" s="74" t="n">
        <f aca="false">IF(U1308&gt;0,AI1307+1,0)</f>
        <v>12</v>
      </c>
      <c r="AJ1308" s="74" t="n">
        <f aca="false">IF(G1308&gt;0,AJ1307+1,0)</f>
        <v>0</v>
      </c>
      <c r="AK1308" s="74" t="n">
        <f aca="false">IF(G1308&lt;=0,AK1307+1,0)</f>
        <v>12</v>
      </c>
      <c r="AL1308" s="74" t="n">
        <f aca="false">IF(K1308&gt;0,AL1307+1,0)</f>
        <v>0</v>
      </c>
      <c r="AM1308" s="74" t="n">
        <f aca="false">IF(K1308&lt;=0,AM1307+1,0)</f>
        <v>12</v>
      </c>
    </row>
    <row r="1309" customFormat="false" ht="15" hidden="false" customHeight="false" outlineLevel="0" collapsed="false">
      <c r="A1309" s="61" t="n">
        <v>1308</v>
      </c>
      <c r="B1309" s="62" t="n">
        <v>45148.4479166667</v>
      </c>
      <c r="C1309" s="63" t="n">
        <f aca="false">YEAR(B1309)</f>
        <v>2023</v>
      </c>
      <c r="D1309" s="32" t="s">
        <v>276</v>
      </c>
      <c r="E1309" s="64" t="n">
        <v>19506.3</v>
      </c>
      <c r="F1309" s="65" t="n">
        <v>-0.0031</v>
      </c>
      <c r="G1309" s="66" t="n">
        <v>-60.46953</v>
      </c>
      <c r="H1309" s="67" t="n">
        <f aca="false">E1309+IF(D1309="Long",1,-1)*G1309</f>
        <v>19566.76953</v>
      </c>
      <c r="I1309" s="68" t="n">
        <f aca="false">Assumptions!$B$58</f>
        <v>5.35750011455817</v>
      </c>
      <c r="J1309" s="68" t="n">
        <f aca="false">INDEX(Yearly!$T$5:$T$22,MATCH(C1309,Yearly!$A$5:$A$22,0))</f>
        <v>0.624174770628136</v>
      </c>
      <c r="K1309" s="68" t="n">
        <f aca="false">G1309-I1309-J1309</f>
        <v>-66.4512048851863</v>
      </c>
      <c r="L1309" s="69" t="n">
        <f aca="false">(I1309+J1309)/Assumptions!$B$8</f>
        <v>0.000263754489744292</v>
      </c>
      <c r="M1309" s="70" t="n">
        <f aca="false">F1309-L1309</f>
        <v>-0.00336375448974429</v>
      </c>
      <c r="N1309" s="71" t="n">
        <f aca="false">G1309*Assumptions!$B$7</f>
        <v>-475592.85345</v>
      </c>
      <c r="O1309" s="71" t="n">
        <f aca="false">K1309*Assumptions!$B$7</f>
        <v>-522638.72642199</v>
      </c>
      <c r="P1309" s="68" t="n">
        <f aca="false">P1308+G1309</f>
        <v>31480.260865</v>
      </c>
      <c r="Q1309" s="68" t="n">
        <f aca="false">MAX(Q1308,P1309)</f>
        <v>32011.11092</v>
      </c>
      <c r="R1309" s="68" t="n">
        <f aca="false">Q1309-P1309</f>
        <v>530.850055000003</v>
      </c>
      <c r="S1309" s="68" t="n">
        <f aca="false">S1308+K1309</f>
        <v>23534.2559620827</v>
      </c>
      <c r="T1309" s="68" t="n">
        <f aca="false">MAX(T1308,S1309)</f>
        <v>24142.8677905902</v>
      </c>
      <c r="U1309" s="68" t="n">
        <f aca="false">T1309-S1309</f>
        <v>608.611828507423</v>
      </c>
      <c r="V1309" s="70" t="n">
        <f aca="false">V1308+F1309</f>
        <v>3.76740000000001</v>
      </c>
      <c r="W1309" s="70" t="n">
        <f aca="false">MAX(W1308,V1309)</f>
        <v>3.79440000000001</v>
      </c>
      <c r="X1309" s="70" t="n">
        <f aca="false">W1309-V1309</f>
        <v>0.0270000000000001</v>
      </c>
      <c r="Y1309" s="70" t="n">
        <f aca="false">Y1308+M1309</f>
        <v>3.41703082934098</v>
      </c>
      <c r="Z1309" s="70" t="n">
        <f aca="false">MAX(Z1308,Y1309)</f>
        <v>3.44745963770766</v>
      </c>
      <c r="AA1309" s="70" t="n">
        <f aca="false">Z1309-Y1309</f>
        <v>0.0304288083666764</v>
      </c>
      <c r="AB1309" s="72" t="n">
        <f aca="false">AB1308*(1+F1309)</f>
        <v>35.5352664327242</v>
      </c>
      <c r="AC1309" s="73" t="n">
        <f aca="false">MAX(AC1308,AB1309)</f>
        <v>36.5092156701384</v>
      </c>
      <c r="AD1309" s="70" t="n">
        <f aca="false">1-AB1309/AC1309</f>
        <v>0.0266768052815441</v>
      </c>
      <c r="AE1309" s="73" t="n">
        <f aca="false">AE1308*(1+M1309)</f>
        <v>25.0539997001283</v>
      </c>
      <c r="AF1309" s="73" t="n">
        <f aca="false">MAX(AF1308,AE1309)</f>
        <v>25.829286319261</v>
      </c>
      <c r="AG1309" s="70" t="n">
        <f aca="false">1-AE1309/AF1309</f>
        <v>0.030015797167209</v>
      </c>
      <c r="AH1309" s="74" t="n">
        <f aca="false">IF(R1309&gt;0,AH1308+1,0)</f>
        <v>13</v>
      </c>
      <c r="AI1309" s="74" t="n">
        <f aca="false">IF(U1309&gt;0,AI1308+1,0)</f>
        <v>13</v>
      </c>
      <c r="AJ1309" s="74" t="n">
        <f aca="false">IF(G1309&gt;0,AJ1308+1,0)</f>
        <v>0</v>
      </c>
      <c r="AK1309" s="74" t="n">
        <f aca="false">IF(G1309&lt;=0,AK1308+1,0)</f>
        <v>13</v>
      </c>
      <c r="AL1309" s="74" t="n">
        <f aca="false">IF(K1309&gt;0,AL1308+1,0)</f>
        <v>0</v>
      </c>
      <c r="AM1309" s="74" t="n">
        <f aca="false">IF(K1309&lt;=0,AM1308+1,0)</f>
        <v>13</v>
      </c>
    </row>
    <row r="1310" customFormat="false" ht="15" hidden="false" customHeight="false" outlineLevel="0" collapsed="false">
      <c r="A1310" s="61" t="n">
        <v>1309</v>
      </c>
      <c r="B1310" s="62" t="n">
        <v>45148.5375</v>
      </c>
      <c r="C1310" s="63" t="n">
        <f aca="false">YEAR(B1310)</f>
        <v>2023</v>
      </c>
      <c r="D1310" s="32" t="s">
        <v>277</v>
      </c>
      <c r="E1310" s="64" t="n">
        <v>19566.4</v>
      </c>
      <c r="F1310" s="65" t="n">
        <v>-0.0012</v>
      </c>
      <c r="G1310" s="66" t="n">
        <v>-23.47968</v>
      </c>
      <c r="H1310" s="67" t="n">
        <f aca="false">E1310+IF(D1310="Long",1,-1)*G1310</f>
        <v>19542.92032</v>
      </c>
      <c r="I1310" s="68" t="n">
        <f aca="false">Assumptions!$B$58</f>
        <v>5.35750011455817</v>
      </c>
      <c r="J1310" s="68" t="n">
        <f aca="false">INDEX(Yearly!$T$5:$T$22,MATCH(C1310,Yearly!$A$5:$A$22,0))</f>
        <v>0.624174770628136</v>
      </c>
      <c r="K1310" s="68" t="n">
        <f aca="false">G1310-I1310-J1310</f>
        <v>-29.4613548851863</v>
      </c>
      <c r="L1310" s="69" t="n">
        <f aca="false">(I1310+J1310)/Assumptions!$B$8</f>
        <v>0.000263754489744292</v>
      </c>
      <c r="M1310" s="70" t="n">
        <f aca="false">F1310-L1310</f>
        <v>-0.00146375448974429</v>
      </c>
      <c r="N1310" s="71" t="n">
        <f aca="false">G1310*Assumptions!$B$7</f>
        <v>-184667.6832</v>
      </c>
      <c r="O1310" s="71" t="n">
        <f aca="false">K1310*Assumptions!$B$7</f>
        <v>-231713.55617199</v>
      </c>
      <c r="P1310" s="68" t="n">
        <f aca="false">P1309+G1310</f>
        <v>31456.781185</v>
      </c>
      <c r="Q1310" s="68" t="n">
        <f aca="false">MAX(Q1309,P1310)</f>
        <v>32011.11092</v>
      </c>
      <c r="R1310" s="68" t="n">
        <f aca="false">Q1310-P1310</f>
        <v>554.329735000003</v>
      </c>
      <c r="S1310" s="68" t="n">
        <f aca="false">S1309+K1310</f>
        <v>23504.7946071976</v>
      </c>
      <c r="T1310" s="68" t="n">
        <f aca="false">MAX(T1309,S1310)</f>
        <v>24142.8677905902</v>
      </c>
      <c r="U1310" s="68" t="n">
        <f aca="false">T1310-S1310</f>
        <v>638.073183392608</v>
      </c>
      <c r="V1310" s="70" t="n">
        <f aca="false">V1309+F1310</f>
        <v>3.76620000000001</v>
      </c>
      <c r="W1310" s="70" t="n">
        <f aca="false">MAX(W1309,V1310)</f>
        <v>3.79440000000001</v>
      </c>
      <c r="X1310" s="70" t="n">
        <f aca="false">W1310-V1310</f>
        <v>0.0282</v>
      </c>
      <c r="Y1310" s="70" t="n">
        <f aca="false">Y1309+M1310</f>
        <v>3.41556707485124</v>
      </c>
      <c r="Z1310" s="70" t="n">
        <f aca="false">MAX(Z1309,Y1310)</f>
        <v>3.44745963770766</v>
      </c>
      <c r="AA1310" s="70" t="n">
        <f aca="false">Z1310-Y1310</f>
        <v>0.0318925628564206</v>
      </c>
      <c r="AB1310" s="72" t="n">
        <f aca="false">AB1309*(1+F1310)</f>
        <v>35.4926241130049</v>
      </c>
      <c r="AC1310" s="73" t="n">
        <f aca="false">MAX(AC1309,AB1310)</f>
        <v>36.5092156701384</v>
      </c>
      <c r="AD1310" s="70" t="n">
        <f aca="false">1-AB1310/AC1310</f>
        <v>0.0278447931152064</v>
      </c>
      <c r="AE1310" s="73" t="n">
        <f aca="false">AE1309*(1+M1310)</f>
        <v>25.0173267955812</v>
      </c>
      <c r="AF1310" s="73" t="n">
        <f aca="false">MAX(AF1309,AE1310)</f>
        <v>25.829286319261</v>
      </c>
      <c r="AG1310" s="70" t="n">
        <f aca="false">1-AE1310/AF1310</f>
        <v>0.0314356158990867</v>
      </c>
      <c r="AH1310" s="74" t="n">
        <f aca="false">IF(R1310&gt;0,AH1309+1,0)</f>
        <v>14</v>
      </c>
      <c r="AI1310" s="74" t="n">
        <f aca="false">IF(U1310&gt;0,AI1309+1,0)</f>
        <v>14</v>
      </c>
      <c r="AJ1310" s="74" t="n">
        <f aca="false">IF(G1310&gt;0,AJ1309+1,0)</f>
        <v>0</v>
      </c>
      <c r="AK1310" s="74" t="n">
        <f aca="false">IF(G1310&lt;=0,AK1309+1,0)</f>
        <v>14</v>
      </c>
      <c r="AL1310" s="74" t="n">
        <f aca="false">IF(K1310&gt;0,AL1309+1,0)</f>
        <v>0</v>
      </c>
      <c r="AM1310" s="74" t="n">
        <f aca="false">IF(K1310&lt;=0,AM1309+1,0)</f>
        <v>14</v>
      </c>
    </row>
    <row r="1311" customFormat="false" ht="15" hidden="false" customHeight="false" outlineLevel="0" collapsed="false">
      <c r="A1311" s="61" t="n">
        <v>1310</v>
      </c>
      <c r="B1311" s="62" t="n">
        <v>45148.59375</v>
      </c>
      <c r="C1311" s="63" t="n">
        <f aca="false">YEAR(B1311)</f>
        <v>2023</v>
      </c>
      <c r="D1311" s="32" t="s">
        <v>276</v>
      </c>
      <c r="E1311" s="64" t="n">
        <v>19543.55</v>
      </c>
      <c r="F1311" s="65" t="n">
        <v>0.0041</v>
      </c>
      <c r="G1311" s="66" t="n">
        <v>80.128555</v>
      </c>
      <c r="H1311" s="67" t="n">
        <f aca="false">E1311+IF(D1311="Long",1,-1)*G1311</f>
        <v>19463.421445</v>
      </c>
      <c r="I1311" s="68" t="n">
        <f aca="false">Assumptions!$B$58</f>
        <v>5.35750011455817</v>
      </c>
      <c r="J1311" s="68" t="n">
        <f aca="false">INDEX(Yearly!$T$5:$T$22,MATCH(C1311,Yearly!$A$5:$A$22,0))</f>
        <v>0.624174770628136</v>
      </c>
      <c r="K1311" s="68" t="n">
        <f aca="false">G1311-I1311-J1311</f>
        <v>74.1468801148137</v>
      </c>
      <c r="L1311" s="69" t="n">
        <f aca="false">(I1311+J1311)/Assumptions!$B$8</f>
        <v>0.000263754489744292</v>
      </c>
      <c r="M1311" s="70" t="n">
        <f aca="false">F1311-L1311</f>
        <v>0.00383624551025571</v>
      </c>
      <c r="N1311" s="71" t="n">
        <f aca="false">G1311*Assumptions!$B$7</f>
        <v>630211.085075</v>
      </c>
      <c r="O1311" s="71" t="n">
        <f aca="false">K1311*Assumptions!$B$7</f>
        <v>583165.21210301</v>
      </c>
      <c r="P1311" s="68" t="n">
        <f aca="false">P1310+G1311</f>
        <v>31536.90974</v>
      </c>
      <c r="Q1311" s="68" t="n">
        <f aca="false">MAX(Q1310,P1311)</f>
        <v>32011.11092</v>
      </c>
      <c r="R1311" s="68" t="n">
        <f aca="false">Q1311-P1311</f>
        <v>474.201180000004</v>
      </c>
      <c r="S1311" s="68" t="n">
        <f aca="false">S1310+K1311</f>
        <v>23578.9414873124</v>
      </c>
      <c r="T1311" s="68" t="n">
        <f aca="false">MAX(T1310,S1311)</f>
        <v>24142.8677905902</v>
      </c>
      <c r="U1311" s="68" t="n">
        <f aca="false">T1311-S1311</f>
        <v>563.926303277793</v>
      </c>
      <c r="V1311" s="70" t="n">
        <f aca="false">V1310+F1311</f>
        <v>3.77030000000001</v>
      </c>
      <c r="W1311" s="70" t="n">
        <f aca="false">MAX(W1310,V1311)</f>
        <v>3.79440000000001</v>
      </c>
      <c r="X1311" s="70" t="n">
        <f aca="false">W1311-V1311</f>
        <v>0.0240999999999998</v>
      </c>
      <c r="Y1311" s="70" t="n">
        <f aca="false">Y1310+M1311</f>
        <v>3.41940332036149</v>
      </c>
      <c r="Z1311" s="70" t="n">
        <f aca="false">MAX(Z1310,Y1311)</f>
        <v>3.44745963770766</v>
      </c>
      <c r="AA1311" s="70" t="n">
        <f aca="false">Z1311-Y1311</f>
        <v>0.0280563173461648</v>
      </c>
      <c r="AB1311" s="72" t="n">
        <f aca="false">AB1310*(1+F1311)</f>
        <v>35.6381438718683</v>
      </c>
      <c r="AC1311" s="73" t="n">
        <f aca="false">MAX(AC1310,AB1311)</f>
        <v>36.5092156701384</v>
      </c>
      <c r="AD1311" s="70" t="n">
        <f aca="false">1-AB1311/AC1311</f>
        <v>0.0238589567669786</v>
      </c>
      <c r="AE1311" s="73" t="n">
        <f aca="false">AE1310*(1+M1311)</f>
        <v>25.1132994031793</v>
      </c>
      <c r="AF1311" s="73" t="n">
        <f aca="false">MAX(AF1310,AE1311)</f>
        <v>25.829286319261</v>
      </c>
      <c r="AG1311" s="70" t="n">
        <f aca="false">1-AE1311/AF1311</f>
        <v>0.0277199651291861</v>
      </c>
      <c r="AH1311" s="74" t="n">
        <f aca="false">IF(R1311&gt;0,AH1310+1,0)</f>
        <v>15</v>
      </c>
      <c r="AI1311" s="74" t="n">
        <f aca="false">IF(U1311&gt;0,AI1310+1,0)</f>
        <v>15</v>
      </c>
      <c r="AJ1311" s="74" t="n">
        <f aca="false">IF(G1311&gt;0,AJ1310+1,0)</f>
        <v>1</v>
      </c>
      <c r="AK1311" s="74" t="n">
        <f aca="false">IF(G1311&lt;=0,AK1310+1,0)</f>
        <v>0</v>
      </c>
      <c r="AL1311" s="74" t="n">
        <f aca="false">IF(K1311&gt;0,AL1310+1,0)</f>
        <v>1</v>
      </c>
      <c r="AM1311" s="74" t="n">
        <f aca="false">IF(K1311&lt;=0,AM1310+1,0)</f>
        <v>0</v>
      </c>
    </row>
    <row r="1312" customFormat="false" ht="15" hidden="false" customHeight="false" outlineLevel="0" collapsed="false">
      <c r="A1312" s="61" t="n">
        <v>1311</v>
      </c>
      <c r="B1312" s="62" t="n">
        <v>45154.6354166667</v>
      </c>
      <c r="C1312" s="63" t="n">
        <f aca="false">YEAR(B1312)</f>
        <v>2023</v>
      </c>
      <c r="D1312" s="32" t="s">
        <v>277</v>
      </c>
      <c r="E1312" s="64" t="n">
        <v>19462.55</v>
      </c>
      <c r="F1312" s="65" t="n">
        <v>-0.0029</v>
      </c>
      <c r="G1312" s="66" t="n">
        <v>-56.441395</v>
      </c>
      <c r="H1312" s="67" t="n">
        <f aca="false">E1312+IF(D1312="Long",1,-1)*G1312</f>
        <v>19406.108605</v>
      </c>
      <c r="I1312" s="68" t="n">
        <f aca="false">Assumptions!$B$58</f>
        <v>5.35750011455817</v>
      </c>
      <c r="J1312" s="68" t="n">
        <f aca="false">INDEX(Yearly!$T$5:$T$22,MATCH(C1312,Yearly!$A$5:$A$22,0))</f>
        <v>0.624174770628136</v>
      </c>
      <c r="K1312" s="68" t="n">
        <f aca="false">G1312-I1312-J1312</f>
        <v>-62.4230698851863</v>
      </c>
      <c r="L1312" s="69" t="n">
        <f aca="false">(I1312+J1312)/Assumptions!$B$8</f>
        <v>0.000263754489744292</v>
      </c>
      <c r="M1312" s="70" t="n">
        <f aca="false">F1312-L1312</f>
        <v>-0.00316375448974429</v>
      </c>
      <c r="N1312" s="71" t="n">
        <f aca="false">G1312*Assumptions!$B$7</f>
        <v>-443911.571675</v>
      </c>
      <c r="O1312" s="71" t="n">
        <f aca="false">K1312*Assumptions!$B$7</f>
        <v>-490957.44464699</v>
      </c>
      <c r="P1312" s="68" t="n">
        <f aca="false">P1311+G1312</f>
        <v>31480.468345</v>
      </c>
      <c r="Q1312" s="68" t="n">
        <f aca="false">MAX(Q1311,P1312)</f>
        <v>32011.11092</v>
      </c>
      <c r="R1312" s="68" t="n">
        <f aca="false">Q1312-P1312</f>
        <v>530.642575000005</v>
      </c>
      <c r="S1312" s="68" t="n">
        <f aca="false">S1311+K1312</f>
        <v>23516.5184174272</v>
      </c>
      <c r="T1312" s="68" t="n">
        <f aca="false">MAX(T1311,S1312)</f>
        <v>24142.8677905902</v>
      </c>
      <c r="U1312" s="68" t="n">
        <f aca="false">T1312-S1312</f>
        <v>626.349373162979</v>
      </c>
      <c r="V1312" s="70" t="n">
        <f aca="false">V1311+F1312</f>
        <v>3.76740000000001</v>
      </c>
      <c r="W1312" s="70" t="n">
        <f aca="false">MAX(W1311,V1312)</f>
        <v>3.79440000000001</v>
      </c>
      <c r="X1312" s="70" t="n">
        <f aca="false">W1312-V1312</f>
        <v>0.0269999999999997</v>
      </c>
      <c r="Y1312" s="70" t="n">
        <f aca="false">Y1311+M1312</f>
        <v>3.41623956587175</v>
      </c>
      <c r="Z1312" s="70" t="n">
        <f aca="false">MAX(Z1311,Y1312)</f>
        <v>3.44745963770766</v>
      </c>
      <c r="AA1312" s="70" t="n">
        <f aca="false">Z1312-Y1312</f>
        <v>0.031220071835909</v>
      </c>
      <c r="AB1312" s="72" t="n">
        <f aca="false">AB1311*(1+F1312)</f>
        <v>35.5347932546398</v>
      </c>
      <c r="AC1312" s="73" t="n">
        <f aca="false">MAX(AC1311,AB1312)</f>
        <v>36.5092156701384</v>
      </c>
      <c r="AD1312" s="70" t="n">
        <f aca="false">1-AB1312/AC1312</f>
        <v>0.0266897657923545</v>
      </c>
      <c r="AE1312" s="73" t="n">
        <f aca="false">AE1311*(1+M1312)</f>
        <v>25.0338470894402</v>
      </c>
      <c r="AF1312" s="73" t="n">
        <f aca="false">MAX(AF1311,AE1312)</f>
        <v>25.829286319261</v>
      </c>
      <c r="AG1312" s="70" t="n">
        <f aca="false">1-AE1312/AF1312</f>
        <v>0.0307960204547973</v>
      </c>
      <c r="AH1312" s="74" t="n">
        <f aca="false">IF(R1312&gt;0,AH1311+1,0)</f>
        <v>16</v>
      </c>
      <c r="AI1312" s="74" t="n">
        <f aca="false">IF(U1312&gt;0,AI1311+1,0)</f>
        <v>16</v>
      </c>
      <c r="AJ1312" s="74" t="n">
        <f aca="false">IF(G1312&gt;0,AJ1311+1,0)</f>
        <v>0</v>
      </c>
      <c r="AK1312" s="74" t="n">
        <f aca="false">IF(G1312&lt;=0,AK1311+1,0)</f>
        <v>1</v>
      </c>
      <c r="AL1312" s="74" t="n">
        <f aca="false">IF(K1312&gt;0,AL1311+1,0)</f>
        <v>0</v>
      </c>
      <c r="AM1312" s="74" t="n">
        <f aca="false">IF(K1312&lt;=0,AM1311+1,0)</f>
        <v>1</v>
      </c>
    </row>
    <row r="1313" customFormat="false" ht="15" hidden="false" customHeight="false" outlineLevel="0" collapsed="false">
      <c r="A1313" s="61" t="n">
        <v>1312</v>
      </c>
      <c r="B1313" s="62" t="n">
        <v>45155.4104166667</v>
      </c>
      <c r="C1313" s="63" t="n">
        <f aca="false">YEAR(B1313)</f>
        <v>2023</v>
      </c>
      <c r="D1313" s="32" t="s">
        <v>276</v>
      </c>
      <c r="E1313" s="64" t="n">
        <v>19406.25</v>
      </c>
      <c r="F1313" s="65" t="n">
        <v>0.0017</v>
      </c>
      <c r="G1313" s="66" t="n">
        <v>32.990625</v>
      </c>
      <c r="H1313" s="67" t="n">
        <f aca="false">E1313+IF(D1313="Long",1,-1)*G1313</f>
        <v>19373.259375</v>
      </c>
      <c r="I1313" s="68" t="n">
        <f aca="false">Assumptions!$B$58</f>
        <v>5.35750011455817</v>
      </c>
      <c r="J1313" s="68" t="n">
        <f aca="false">INDEX(Yearly!$T$5:$T$22,MATCH(C1313,Yearly!$A$5:$A$22,0))</f>
        <v>0.624174770628136</v>
      </c>
      <c r="K1313" s="68" t="n">
        <f aca="false">G1313-I1313-J1313</f>
        <v>27.0089501148137</v>
      </c>
      <c r="L1313" s="69" t="n">
        <f aca="false">(I1313+J1313)/Assumptions!$B$8</f>
        <v>0.000263754489744292</v>
      </c>
      <c r="M1313" s="70" t="n">
        <f aca="false">F1313-L1313</f>
        <v>0.00143624551025571</v>
      </c>
      <c r="N1313" s="71" t="n">
        <f aca="false">G1313*Assumptions!$B$7</f>
        <v>259471.265625</v>
      </c>
      <c r="O1313" s="71" t="n">
        <f aca="false">K1313*Assumptions!$B$7</f>
        <v>212425.39265301</v>
      </c>
      <c r="P1313" s="68" t="n">
        <f aca="false">P1312+G1313</f>
        <v>31513.45897</v>
      </c>
      <c r="Q1313" s="68" t="n">
        <f aca="false">MAX(Q1312,P1313)</f>
        <v>32011.11092</v>
      </c>
      <c r="R1313" s="68" t="n">
        <f aca="false">Q1313-P1313</f>
        <v>497.651950000007</v>
      </c>
      <c r="S1313" s="68" t="n">
        <f aca="false">S1312+K1313</f>
        <v>23543.527367542</v>
      </c>
      <c r="T1313" s="68" t="n">
        <f aca="false">MAX(T1312,S1313)</f>
        <v>24142.8677905902</v>
      </c>
      <c r="U1313" s="68" t="n">
        <f aca="false">T1313-S1313</f>
        <v>599.340423048165</v>
      </c>
      <c r="V1313" s="70" t="n">
        <f aca="false">V1312+F1313</f>
        <v>3.76910000000001</v>
      </c>
      <c r="W1313" s="70" t="n">
        <f aca="false">MAX(W1312,V1313)</f>
        <v>3.79440000000001</v>
      </c>
      <c r="X1313" s="70" t="n">
        <f aca="false">W1313-V1313</f>
        <v>0.0252999999999997</v>
      </c>
      <c r="Y1313" s="70" t="n">
        <f aca="false">Y1312+M1313</f>
        <v>3.417675811382</v>
      </c>
      <c r="Z1313" s="70" t="n">
        <f aca="false">MAX(Z1312,Y1313)</f>
        <v>3.44745963770766</v>
      </c>
      <c r="AA1313" s="70" t="n">
        <f aca="false">Z1313-Y1313</f>
        <v>0.0297838263256534</v>
      </c>
      <c r="AB1313" s="72" t="n">
        <f aca="false">AB1312*(1+F1313)</f>
        <v>35.5952024031727</v>
      </c>
      <c r="AC1313" s="73" t="n">
        <f aca="false">MAX(AC1312,AB1313)</f>
        <v>36.5092156701384</v>
      </c>
      <c r="AD1313" s="70" t="n">
        <f aca="false">1-AB1313/AC1313</f>
        <v>0.0250351383942014</v>
      </c>
      <c r="AE1313" s="73" t="n">
        <f aca="false">AE1312*(1+M1313)</f>
        <v>25.0698018399269</v>
      </c>
      <c r="AF1313" s="73" t="n">
        <f aca="false">MAX(AF1312,AE1313)</f>
        <v>25.829286319261</v>
      </c>
      <c r="AG1313" s="70" t="n">
        <f aca="false">1-AE1313/AF1313</f>
        <v>0.0294040055906536</v>
      </c>
      <c r="AH1313" s="74" t="n">
        <f aca="false">IF(R1313&gt;0,AH1312+1,0)</f>
        <v>17</v>
      </c>
      <c r="AI1313" s="74" t="n">
        <f aca="false">IF(U1313&gt;0,AI1312+1,0)</f>
        <v>17</v>
      </c>
      <c r="AJ1313" s="74" t="n">
        <f aca="false">IF(G1313&gt;0,AJ1312+1,0)</f>
        <v>1</v>
      </c>
      <c r="AK1313" s="74" t="n">
        <f aca="false">IF(G1313&lt;=0,AK1312+1,0)</f>
        <v>0</v>
      </c>
      <c r="AL1313" s="74" t="n">
        <f aca="false">IF(K1313&gt;0,AL1312+1,0)</f>
        <v>1</v>
      </c>
      <c r="AM1313" s="74" t="n">
        <f aca="false">IF(K1313&lt;=0,AM1312+1,0)</f>
        <v>0</v>
      </c>
    </row>
    <row r="1314" customFormat="false" ht="15" hidden="false" customHeight="false" outlineLevel="0" collapsed="false">
      <c r="A1314" s="61" t="n">
        <v>1313</v>
      </c>
      <c r="B1314" s="62" t="n">
        <v>45159.5104166667</v>
      </c>
      <c r="C1314" s="63" t="n">
        <f aca="false">YEAR(B1314)</f>
        <v>2023</v>
      </c>
      <c r="D1314" s="32" t="s">
        <v>277</v>
      </c>
      <c r="E1314" s="64" t="n">
        <v>19373.55</v>
      </c>
      <c r="F1314" s="65" t="n">
        <v>0.0008</v>
      </c>
      <c r="G1314" s="66" t="n">
        <v>15.49884</v>
      </c>
      <c r="H1314" s="67" t="n">
        <f aca="false">E1314+IF(D1314="Long",1,-1)*G1314</f>
        <v>19389.04884</v>
      </c>
      <c r="I1314" s="68" t="n">
        <f aca="false">Assumptions!$B$58</f>
        <v>5.35750011455817</v>
      </c>
      <c r="J1314" s="68" t="n">
        <f aca="false">INDEX(Yearly!$T$5:$T$22,MATCH(C1314,Yearly!$A$5:$A$22,0))</f>
        <v>0.624174770628136</v>
      </c>
      <c r="K1314" s="68" t="n">
        <f aca="false">G1314-I1314-J1314</f>
        <v>9.5171651148137</v>
      </c>
      <c r="L1314" s="69" t="n">
        <f aca="false">(I1314+J1314)/Assumptions!$B$8</f>
        <v>0.000263754489744292</v>
      </c>
      <c r="M1314" s="70" t="n">
        <f aca="false">F1314-L1314</f>
        <v>0.000536245510255708</v>
      </c>
      <c r="N1314" s="71" t="n">
        <f aca="false">G1314*Assumptions!$B$7</f>
        <v>121898.3766</v>
      </c>
      <c r="O1314" s="71" t="n">
        <f aca="false">K1314*Assumptions!$B$7</f>
        <v>74852.5036280097</v>
      </c>
      <c r="P1314" s="68" t="n">
        <f aca="false">P1313+G1314</f>
        <v>31528.95781</v>
      </c>
      <c r="Q1314" s="68" t="n">
        <f aca="false">MAX(Q1313,P1314)</f>
        <v>32011.11092</v>
      </c>
      <c r="R1314" s="68" t="n">
        <f aca="false">Q1314-P1314</f>
        <v>482.153110000007</v>
      </c>
      <c r="S1314" s="68" t="n">
        <f aca="false">S1313+K1314</f>
        <v>23553.0445326568</v>
      </c>
      <c r="T1314" s="68" t="n">
        <f aca="false">MAX(T1313,S1314)</f>
        <v>24142.8677905902</v>
      </c>
      <c r="U1314" s="68" t="n">
        <f aca="false">T1314-S1314</f>
        <v>589.823257933353</v>
      </c>
      <c r="V1314" s="70" t="n">
        <f aca="false">V1313+F1314</f>
        <v>3.76990000000001</v>
      </c>
      <c r="W1314" s="70" t="n">
        <f aca="false">MAX(W1313,V1314)</f>
        <v>3.79440000000001</v>
      </c>
      <c r="X1314" s="70" t="n">
        <f aca="false">W1314-V1314</f>
        <v>0.0244999999999997</v>
      </c>
      <c r="Y1314" s="70" t="n">
        <f aca="false">Y1313+M1314</f>
        <v>3.41821205689226</v>
      </c>
      <c r="Z1314" s="70" t="n">
        <f aca="false">MAX(Z1313,Y1314)</f>
        <v>3.44745963770766</v>
      </c>
      <c r="AA1314" s="70" t="n">
        <f aca="false">Z1314-Y1314</f>
        <v>0.0292475808153978</v>
      </c>
      <c r="AB1314" s="72" t="n">
        <f aca="false">AB1313*(1+F1314)</f>
        <v>35.6236785650953</v>
      </c>
      <c r="AC1314" s="73" t="n">
        <f aca="false">MAX(AC1313,AB1314)</f>
        <v>36.5092156701384</v>
      </c>
      <c r="AD1314" s="70" t="n">
        <f aca="false">1-AB1314/AC1314</f>
        <v>0.0242551665049169</v>
      </c>
      <c r="AE1314" s="73" t="n">
        <f aca="false">AE1313*(1+M1314)</f>
        <v>25.0832454086065</v>
      </c>
      <c r="AF1314" s="73" t="n">
        <f aca="false">MAX(AF1313,AE1314)</f>
        <v>25.829286319261</v>
      </c>
      <c r="AG1314" s="70" t="n">
        <f aca="false">1-AE1314/AF1314</f>
        <v>0.0288835278463794</v>
      </c>
      <c r="AH1314" s="74" t="n">
        <f aca="false">IF(R1314&gt;0,AH1313+1,0)</f>
        <v>18</v>
      </c>
      <c r="AI1314" s="74" t="n">
        <f aca="false">IF(U1314&gt;0,AI1313+1,0)</f>
        <v>18</v>
      </c>
      <c r="AJ1314" s="74" t="n">
        <f aca="false">IF(G1314&gt;0,AJ1313+1,0)</f>
        <v>2</v>
      </c>
      <c r="AK1314" s="74" t="n">
        <f aca="false">IF(G1314&lt;=0,AK1313+1,0)</f>
        <v>0</v>
      </c>
      <c r="AL1314" s="74" t="n">
        <f aca="false">IF(K1314&gt;0,AL1313+1,0)</f>
        <v>2</v>
      </c>
      <c r="AM1314" s="74" t="n">
        <f aca="false">IF(K1314&lt;=0,AM1313+1,0)</f>
        <v>0</v>
      </c>
    </row>
    <row r="1315" customFormat="false" ht="15" hidden="false" customHeight="false" outlineLevel="0" collapsed="false">
      <c r="A1315" s="61" t="n">
        <v>1314</v>
      </c>
      <c r="B1315" s="62" t="n">
        <v>45161.4270833333</v>
      </c>
      <c r="C1315" s="63" t="n">
        <f aca="false">YEAR(B1315)</f>
        <v>2023</v>
      </c>
      <c r="D1315" s="32" t="s">
        <v>276</v>
      </c>
      <c r="E1315" s="64" t="n">
        <v>19388.2</v>
      </c>
      <c r="F1315" s="65" t="n">
        <v>-0.0021</v>
      </c>
      <c r="G1315" s="66" t="n">
        <v>-40.71522</v>
      </c>
      <c r="H1315" s="67" t="n">
        <f aca="false">E1315+IF(D1315="Long",1,-1)*G1315</f>
        <v>19428.91522</v>
      </c>
      <c r="I1315" s="68" t="n">
        <f aca="false">Assumptions!$B$58</f>
        <v>5.35750011455817</v>
      </c>
      <c r="J1315" s="68" t="n">
        <f aca="false">INDEX(Yearly!$T$5:$T$22,MATCH(C1315,Yearly!$A$5:$A$22,0))</f>
        <v>0.624174770628136</v>
      </c>
      <c r="K1315" s="68" t="n">
        <f aca="false">G1315-I1315-J1315</f>
        <v>-46.6968948851863</v>
      </c>
      <c r="L1315" s="69" t="n">
        <f aca="false">(I1315+J1315)/Assumptions!$B$8</f>
        <v>0.000263754489744292</v>
      </c>
      <c r="M1315" s="70" t="n">
        <f aca="false">F1315-L1315</f>
        <v>-0.00236375448974429</v>
      </c>
      <c r="N1315" s="71" t="n">
        <f aca="false">G1315*Assumptions!$B$7</f>
        <v>-320225.2053</v>
      </c>
      <c r="O1315" s="71" t="n">
        <f aca="false">K1315*Assumptions!$B$7</f>
        <v>-367271.07827199</v>
      </c>
      <c r="P1315" s="68" t="n">
        <f aca="false">P1314+G1315</f>
        <v>31488.24259</v>
      </c>
      <c r="Q1315" s="68" t="n">
        <f aca="false">MAX(Q1314,P1315)</f>
        <v>32011.11092</v>
      </c>
      <c r="R1315" s="68" t="n">
        <f aca="false">Q1315-P1315</f>
        <v>522.868330000005</v>
      </c>
      <c r="S1315" s="68" t="n">
        <f aca="false">S1314+K1315</f>
        <v>23506.3476377716</v>
      </c>
      <c r="T1315" s="68" t="n">
        <f aca="false">MAX(T1314,S1315)</f>
        <v>24142.8677905902</v>
      </c>
      <c r="U1315" s="68" t="n">
        <f aca="false">T1315-S1315</f>
        <v>636.520152818539</v>
      </c>
      <c r="V1315" s="70" t="n">
        <f aca="false">V1314+F1315</f>
        <v>3.76780000000001</v>
      </c>
      <c r="W1315" s="70" t="n">
        <f aca="false">MAX(W1314,V1315)</f>
        <v>3.79440000000001</v>
      </c>
      <c r="X1315" s="70" t="n">
        <f aca="false">W1315-V1315</f>
        <v>0.0265999999999997</v>
      </c>
      <c r="Y1315" s="70" t="n">
        <f aca="false">Y1314+M1315</f>
        <v>3.41584830240252</v>
      </c>
      <c r="Z1315" s="70" t="n">
        <f aca="false">MAX(Z1314,Y1315)</f>
        <v>3.44745963770766</v>
      </c>
      <c r="AA1315" s="70" t="n">
        <f aca="false">Z1315-Y1315</f>
        <v>0.0316113353051422</v>
      </c>
      <c r="AB1315" s="72" t="n">
        <f aca="false">AB1314*(1+F1315)</f>
        <v>35.5488688401086</v>
      </c>
      <c r="AC1315" s="73" t="n">
        <f aca="false">MAX(AC1314,AB1315)</f>
        <v>36.5092156701384</v>
      </c>
      <c r="AD1315" s="70" t="n">
        <f aca="false">1-AB1315/AC1315</f>
        <v>0.0263042306552566</v>
      </c>
      <c r="AE1315" s="73" t="n">
        <f aca="false">AE1314*(1+M1315)</f>
        <v>25.0239547746546</v>
      </c>
      <c r="AF1315" s="73" t="n">
        <f aca="false">MAX(AF1314,AE1315)</f>
        <v>25.829286319261</v>
      </c>
      <c r="AG1315" s="70" t="n">
        <f aca="false">1-AE1315/AF1315</f>
        <v>0.0311790087674971</v>
      </c>
      <c r="AH1315" s="74" t="n">
        <f aca="false">IF(R1315&gt;0,AH1314+1,0)</f>
        <v>19</v>
      </c>
      <c r="AI1315" s="74" t="n">
        <f aca="false">IF(U1315&gt;0,AI1314+1,0)</f>
        <v>19</v>
      </c>
      <c r="AJ1315" s="74" t="n">
        <f aca="false">IF(G1315&gt;0,AJ1314+1,0)</f>
        <v>0</v>
      </c>
      <c r="AK1315" s="74" t="n">
        <f aca="false">IF(G1315&lt;=0,AK1314+1,0)</f>
        <v>1</v>
      </c>
      <c r="AL1315" s="74" t="n">
        <f aca="false">IF(K1315&gt;0,AL1314+1,0)</f>
        <v>0</v>
      </c>
      <c r="AM1315" s="74" t="n">
        <f aca="false">IF(K1315&lt;=0,AM1314+1,0)</f>
        <v>1</v>
      </c>
    </row>
    <row r="1316" customFormat="false" ht="15" hidden="false" customHeight="false" outlineLevel="0" collapsed="false">
      <c r="A1316" s="61" t="n">
        <v>1315</v>
      </c>
      <c r="B1316" s="62" t="n">
        <v>45161.4763888889</v>
      </c>
      <c r="C1316" s="63" t="n">
        <f aca="false">YEAR(B1316)</f>
        <v>2023</v>
      </c>
      <c r="D1316" s="32" t="s">
        <v>277</v>
      </c>
      <c r="E1316" s="64" t="n">
        <v>19428.8</v>
      </c>
      <c r="F1316" s="65" t="n">
        <v>-0.0005</v>
      </c>
      <c r="G1316" s="66" t="n">
        <v>-9.7144</v>
      </c>
      <c r="H1316" s="67" t="n">
        <f aca="false">E1316+IF(D1316="Long",1,-1)*G1316</f>
        <v>19419.0856</v>
      </c>
      <c r="I1316" s="68" t="n">
        <f aca="false">Assumptions!$B$58</f>
        <v>5.35750011455817</v>
      </c>
      <c r="J1316" s="68" t="n">
        <f aca="false">INDEX(Yearly!$T$5:$T$22,MATCH(C1316,Yearly!$A$5:$A$22,0))</f>
        <v>0.624174770628136</v>
      </c>
      <c r="K1316" s="68" t="n">
        <f aca="false">G1316-I1316-J1316</f>
        <v>-15.6960748851863</v>
      </c>
      <c r="L1316" s="69" t="n">
        <f aca="false">(I1316+J1316)/Assumptions!$B$8</f>
        <v>0.000263754489744292</v>
      </c>
      <c r="M1316" s="70" t="n">
        <f aca="false">F1316-L1316</f>
        <v>-0.000763754489744292</v>
      </c>
      <c r="N1316" s="71" t="n">
        <f aca="false">G1316*Assumptions!$B$7</f>
        <v>-76403.756</v>
      </c>
      <c r="O1316" s="71" t="n">
        <f aca="false">K1316*Assumptions!$B$7</f>
        <v>-123449.62897199</v>
      </c>
      <c r="P1316" s="68" t="n">
        <f aca="false">P1315+G1316</f>
        <v>31478.52819</v>
      </c>
      <c r="Q1316" s="68" t="n">
        <f aca="false">MAX(Q1315,P1316)</f>
        <v>32011.11092</v>
      </c>
      <c r="R1316" s="68" t="n">
        <f aca="false">Q1316-P1316</f>
        <v>532.582730000006</v>
      </c>
      <c r="S1316" s="68" t="n">
        <f aca="false">S1315+K1316</f>
        <v>23490.6515628864</v>
      </c>
      <c r="T1316" s="68" t="n">
        <f aca="false">MAX(T1315,S1316)</f>
        <v>24142.8677905902</v>
      </c>
      <c r="U1316" s="68" t="n">
        <f aca="false">T1316-S1316</f>
        <v>652.216227703724</v>
      </c>
      <c r="V1316" s="70" t="n">
        <f aca="false">V1315+F1316</f>
        <v>3.76730000000001</v>
      </c>
      <c r="W1316" s="70" t="n">
        <f aca="false">MAX(W1315,V1316)</f>
        <v>3.79440000000001</v>
      </c>
      <c r="X1316" s="70" t="n">
        <f aca="false">W1316-V1316</f>
        <v>0.0270999999999999</v>
      </c>
      <c r="Y1316" s="70" t="n">
        <f aca="false">Y1315+M1316</f>
        <v>3.41508454791277</v>
      </c>
      <c r="Z1316" s="70" t="n">
        <f aca="false">MAX(Z1315,Y1316)</f>
        <v>3.44745963770766</v>
      </c>
      <c r="AA1316" s="70" t="n">
        <f aca="false">Z1316-Y1316</f>
        <v>0.0323750897948862</v>
      </c>
      <c r="AB1316" s="72" t="n">
        <f aca="false">AB1315*(1+F1316)</f>
        <v>35.5310944056885</v>
      </c>
      <c r="AC1316" s="73" t="n">
        <f aca="false">MAX(AC1315,AB1316)</f>
        <v>36.5092156701384</v>
      </c>
      <c r="AD1316" s="70" t="n">
        <f aca="false">1-AB1316/AC1316</f>
        <v>0.0267910785399289</v>
      </c>
      <c r="AE1316" s="73" t="n">
        <f aca="false">AE1315*(1+M1316)</f>
        <v>25.0048426168443</v>
      </c>
      <c r="AF1316" s="73" t="n">
        <f aca="false">MAX(AF1315,AE1316)</f>
        <v>25.829286319261</v>
      </c>
      <c r="AG1316" s="70" t="n">
        <f aca="false">1-AE1316/AF1316</f>
        <v>0.0319189501493095</v>
      </c>
      <c r="AH1316" s="74" t="n">
        <f aca="false">IF(R1316&gt;0,AH1315+1,0)</f>
        <v>20</v>
      </c>
      <c r="AI1316" s="74" t="n">
        <f aca="false">IF(U1316&gt;0,AI1315+1,0)</f>
        <v>20</v>
      </c>
      <c r="AJ1316" s="74" t="n">
        <f aca="false">IF(G1316&gt;0,AJ1315+1,0)</f>
        <v>0</v>
      </c>
      <c r="AK1316" s="74" t="n">
        <f aca="false">IF(G1316&lt;=0,AK1315+1,0)</f>
        <v>2</v>
      </c>
      <c r="AL1316" s="74" t="n">
        <f aca="false">IF(K1316&gt;0,AL1315+1,0)</f>
        <v>0</v>
      </c>
      <c r="AM1316" s="74" t="n">
        <f aca="false">IF(K1316&lt;=0,AM1315+1,0)</f>
        <v>2</v>
      </c>
    </row>
    <row r="1317" customFormat="false" ht="15" hidden="false" customHeight="false" outlineLevel="0" collapsed="false">
      <c r="A1317" s="61" t="n">
        <v>1316</v>
      </c>
      <c r="B1317" s="62" t="n">
        <v>45162.5729166667</v>
      </c>
      <c r="C1317" s="63" t="n">
        <f aca="false">YEAR(B1317)</f>
        <v>2023</v>
      </c>
      <c r="D1317" s="32" t="s">
        <v>276</v>
      </c>
      <c r="E1317" s="64" t="n">
        <v>19419.2</v>
      </c>
      <c r="F1317" s="65" t="n">
        <v>0.0036</v>
      </c>
      <c r="G1317" s="66" t="n">
        <v>69.90912</v>
      </c>
      <c r="H1317" s="67" t="n">
        <f aca="false">E1317+IF(D1317="Long",1,-1)*G1317</f>
        <v>19349.29088</v>
      </c>
      <c r="I1317" s="68" t="n">
        <f aca="false">Assumptions!$B$58</f>
        <v>5.35750011455817</v>
      </c>
      <c r="J1317" s="68" t="n">
        <f aca="false">INDEX(Yearly!$T$5:$T$22,MATCH(C1317,Yearly!$A$5:$A$22,0))</f>
        <v>0.624174770628136</v>
      </c>
      <c r="K1317" s="68" t="n">
        <f aca="false">G1317-I1317-J1317</f>
        <v>63.9274451148137</v>
      </c>
      <c r="L1317" s="69" t="n">
        <f aca="false">(I1317+J1317)/Assumptions!$B$8</f>
        <v>0.000263754489744292</v>
      </c>
      <c r="M1317" s="70" t="n">
        <f aca="false">F1317-L1317</f>
        <v>0.00333624551025571</v>
      </c>
      <c r="N1317" s="71" t="n">
        <f aca="false">G1317*Assumptions!$B$7</f>
        <v>549835.2288</v>
      </c>
      <c r="O1317" s="71" t="n">
        <f aca="false">K1317*Assumptions!$B$7</f>
        <v>502789.35582801</v>
      </c>
      <c r="P1317" s="68" t="n">
        <f aca="false">P1316+G1317</f>
        <v>31548.43731</v>
      </c>
      <c r="Q1317" s="68" t="n">
        <f aca="false">MAX(Q1316,P1317)</f>
        <v>32011.11092</v>
      </c>
      <c r="R1317" s="68" t="n">
        <f aca="false">Q1317-P1317</f>
        <v>462.673610000005</v>
      </c>
      <c r="S1317" s="68" t="n">
        <f aca="false">S1316+K1317</f>
        <v>23554.5790080012</v>
      </c>
      <c r="T1317" s="68" t="n">
        <f aca="false">MAX(T1316,S1317)</f>
        <v>24142.8677905902</v>
      </c>
      <c r="U1317" s="68" t="n">
        <f aca="false">T1317-S1317</f>
        <v>588.288782588912</v>
      </c>
      <c r="V1317" s="70" t="n">
        <f aca="false">V1316+F1317</f>
        <v>3.77090000000001</v>
      </c>
      <c r="W1317" s="70" t="n">
        <f aca="false">MAX(W1316,V1317)</f>
        <v>3.79440000000001</v>
      </c>
      <c r="X1317" s="70" t="n">
        <f aca="false">W1317-V1317</f>
        <v>0.0234999999999999</v>
      </c>
      <c r="Y1317" s="70" t="n">
        <f aca="false">Y1316+M1317</f>
        <v>3.41842079342303</v>
      </c>
      <c r="Z1317" s="70" t="n">
        <f aca="false">MAX(Z1316,Y1317)</f>
        <v>3.44745963770766</v>
      </c>
      <c r="AA1317" s="70" t="n">
        <f aca="false">Z1317-Y1317</f>
        <v>0.0290388442846306</v>
      </c>
      <c r="AB1317" s="72" t="n">
        <f aca="false">AB1316*(1+F1317)</f>
        <v>35.659006345549</v>
      </c>
      <c r="AC1317" s="73" t="n">
        <f aca="false">MAX(AC1316,AB1317)</f>
        <v>36.5092156701384</v>
      </c>
      <c r="AD1317" s="70" t="n">
        <f aca="false">1-AB1317/AC1317</f>
        <v>0.0232875264226726</v>
      </c>
      <c r="AE1317" s="73" t="n">
        <f aca="false">AE1316*(1+M1317)</f>
        <v>25.0882649107594</v>
      </c>
      <c r="AF1317" s="73" t="n">
        <f aca="false">MAX(AF1316,AE1317)</f>
        <v>25.829286319261</v>
      </c>
      <c r="AG1317" s="70" t="n">
        <f aca="false">1-AE1317/AF1317</f>
        <v>0.0286891940931815</v>
      </c>
      <c r="AH1317" s="74" t="n">
        <f aca="false">IF(R1317&gt;0,AH1316+1,0)</f>
        <v>21</v>
      </c>
      <c r="AI1317" s="74" t="n">
        <f aca="false">IF(U1317&gt;0,AI1316+1,0)</f>
        <v>21</v>
      </c>
      <c r="AJ1317" s="74" t="n">
        <f aca="false">IF(G1317&gt;0,AJ1316+1,0)</f>
        <v>1</v>
      </c>
      <c r="AK1317" s="74" t="n">
        <f aca="false">IF(G1317&lt;=0,AK1316+1,0)</f>
        <v>0</v>
      </c>
      <c r="AL1317" s="74" t="n">
        <f aca="false">IF(K1317&gt;0,AL1316+1,0)</f>
        <v>1</v>
      </c>
      <c r="AM1317" s="74" t="n">
        <f aca="false">IF(K1317&lt;=0,AM1316+1,0)</f>
        <v>0</v>
      </c>
    </row>
    <row r="1318" customFormat="false" ht="15" hidden="false" customHeight="false" outlineLevel="0" collapsed="false">
      <c r="A1318" s="61" t="n">
        <v>1317</v>
      </c>
      <c r="B1318" s="62" t="n">
        <v>45167.40625</v>
      </c>
      <c r="C1318" s="63" t="n">
        <f aca="false">YEAR(B1318)</f>
        <v>2023</v>
      </c>
      <c r="D1318" s="32" t="s">
        <v>277</v>
      </c>
      <c r="E1318" s="64" t="n">
        <v>19348.4</v>
      </c>
      <c r="F1318" s="65" t="n">
        <v>-0.0011</v>
      </c>
      <c r="G1318" s="66" t="n">
        <v>-21.28324</v>
      </c>
      <c r="H1318" s="67" t="n">
        <f aca="false">E1318+IF(D1318="Long",1,-1)*G1318</f>
        <v>19327.11676</v>
      </c>
      <c r="I1318" s="68" t="n">
        <f aca="false">Assumptions!$B$58</f>
        <v>5.35750011455817</v>
      </c>
      <c r="J1318" s="68" t="n">
        <f aca="false">INDEX(Yearly!$T$5:$T$22,MATCH(C1318,Yearly!$A$5:$A$22,0))</f>
        <v>0.624174770628136</v>
      </c>
      <c r="K1318" s="68" t="n">
        <f aca="false">G1318-I1318-J1318</f>
        <v>-27.2649148851863</v>
      </c>
      <c r="L1318" s="69" t="n">
        <f aca="false">(I1318+J1318)/Assumptions!$B$8</f>
        <v>0.000263754489744292</v>
      </c>
      <c r="M1318" s="70" t="n">
        <f aca="false">F1318-L1318</f>
        <v>-0.00136375448974429</v>
      </c>
      <c r="N1318" s="71" t="n">
        <f aca="false">G1318*Assumptions!$B$7</f>
        <v>-167392.6826</v>
      </c>
      <c r="O1318" s="71" t="n">
        <f aca="false">K1318*Assumptions!$B$7</f>
        <v>-214438.55557199</v>
      </c>
      <c r="P1318" s="68" t="n">
        <f aca="false">P1317+G1318</f>
        <v>31527.15407</v>
      </c>
      <c r="Q1318" s="68" t="n">
        <f aca="false">MAX(Q1317,P1318)</f>
        <v>32011.11092</v>
      </c>
      <c r="R1318" s="68" t="n">
        <f aca="false">Q1318-P1318</f>
        <v>483.956850000006</v>
      </c>
      <c r="S1318" s="68" t="n">
        <f aca="false">S1317+K1318</f>
        <v>23527.3140931161</v>
      </c>
      <c r="T1318" s="68" t="n">
        <f aca="false">MAX(T1317,S1318)</f>
        <v>24142.8677905902</v>
      </c>
      <c r="U1318" s="68" t="n">
        <f aca="false">T1318-S1318</f>
        <v>615.553697474097</v>
      </c>
      <c r="V1318" s="70" t="n">
        <f aca="false">V1317+F1318</f>
        <v>3.76980000000001</v>
      </c>
      <c r="W1318" s="70" t="n">
        <f aca="false">MAX(W1317,V1318)</f>
        <v>3.79440000000001</v>
      </c>
      <c r="X1318" s="70" t="n">
        <f aca="false">W1318-V1318</f>
        <v>0.0246</v>
      </c>
      <c r="Y1318" s="70" t="n">
        <f aca="false">Y1317+M1318</f>
        <v>3.41705703893328</v>
      </c>
      <c r="Z1318" s="70" t="n">
        <f aca="false">MAX(Z1317,Y1318)</f>
        <v>3.44745963770766</v>
      </c>
      <c r="AA1318" s="70" t="n">
        <f aca="false">Z1318-Y1318</f>
        <v>0.030402598774375</v>
      </c>
      <c r="AB1318" s="72" t="n">
        <f aca="false">AB1317*(1+F1318)</f>
        <v>35.6197814385689</v>
      </c>
      <c r="AC1318" s="73" t="n">
        <f aca="false">MAX(AC1317,AB1318)</f>
        <v>36.5092156701384</v>
      </c>
      <c r="AD1318" s="70" t="n">
        <f aca="false">1-AB1318/AC1318</f>
        <v>0.0243619101436077</v>
      </c>
      <c r="AE1318" s="73" t="n">
        <f aca="false">AE1317*(1+M1318)</f>
        <v>25.0540506768474</v>
      </c>
      <c r="AF1318" s="73" t="n">
        <f aca="false">MAX(AF1317,AE1318)</f>
        <v>25.829286319261</v>
      </c>
      <c r="AG1318" s="70" t="n">
        <f aca="false">1-AE1318/AF1318</f>
        <v>0.0300138235656742</v>
      </c>
      <c r="AH1318" s="74" t="n">
        <f aca="false">IF(R1318&gt;0,AH1317+1,0)</f>
        <v>22</v>
      </c>
      <c r="AI1318" s="74" t="n">
        <f aca="false">IF(U1318&gt;0,AI1317+1,0)</f>
        <v>22</v>
      </c>
      <c r="AJ1318" s="74" t="n">
        <f aca="false">IF(G1318&gt;0,AJ1317+1,0)</f>
        <v>0</v>
      </c>
      <c r="AK1318" s="74" t="n">
        <f aca="false">IF(G1318&lt;=0,AK1317+1,0)</f>
        <v>1</v>
      </c>
      <c r="AL1318" s="74" t="n">
        <f aca="false">IF(K1318&gt;0,AL1317+1,0)</f>
        <v>0</v>
      </c>
      <c r="AM1318" s="74" t="n">
        <f aca="false">IF(K1318&lt;=0,AM1317+1,0)</f>
        <v>1</v>
      </c>
    </row>
    <row r="1319" customFormat="false" ht="15" hidden="false" customHeight="false" outlineLevel="0" collapsed="false">
      <c r="A1319" s="61" t="n">
        <v>1318</v>
      </c>
      <c r="B1319" s="62" t="n">
        <v>45167.4736111111</v>
      </c>
      <c r="C1319" s="63" t="n">
        <f aca="false">YEAR(B1319)</f>
        <v>2023</v>
      </c>
      <c r="D1319" s="32" t="s">
        <v>276</v>
      </c>
      <c r="E1319" s="64" t="n">
        <v>19326.25</v>
      </c>
      <c r="F1319" s="65" t="n">
        <v>-0.0016</v>
      </c>
      <c r="G1319" s="66" t="n">
        <v>-30.922</v>
      </c>
      <c r="H1319" s="67" t="n">
        <f aca="false">E1319+IF(D1319="Long",1,-1)*G1319</f>
        <v>19357.172</v>
      </c>
      <c r="I1319" s="68" t="n">
        <f aca="false">Assumptions!$B$58</f>
        <v>5.35750011455817</v>
      </c>
      <c r="J1319" s="68" t="n">
        <f aca="false">INDEX(Yearly!$T$5:$T$22,MATCH(C1319,Yearly!$A$5:$A$22,0))</f>
        <v>0.624174770628136</v>
      </c>
      <c r="K1319" s="68" t="n">
        <f aca="false">G1319-I1319-J1319</f>
        <v>-36.9036748851863</v>
      </c>
      <c r="L1319" s="69" t="n">
        <f aca="false">(I1319+J1319)/Assumptions!$B$8</f>
        <v>0.000263754489744292</v>
      </c>
      <c r="M1319" s="70" t="n">
        <f aca="false">F1319-L1319</f>
        <v>-0.00186375448974429</v>
      </c>
      <c r="N1319" s="71" t="n">
        <f aca="false">G1319*Assumptions!$B$7</f>
        <v>-243201.53</v>
      </c>
      <c r="O1319" s="71" t="n">
        <f aca="false">K1319*Assumptions!$B$7</f>
        <v>-290247.40297199</v>
      </c>
      <c r="P1319" s="68" t="n">
        <f aca="false">P1318+G1319</f>
        <v>31496.23207</v>
      </c>
      <c r="Q1319" s="68" t="n">
        <f aca="false">MAX(Q1318,P1319)</f>
        <v>32011.11092</v>
      </c>
      <c r="R1319" s="68" t="n">
        <f aca="false">Q1319-P1319</f>
        <v>514.878850000005</v>
      </c>
      <c r="S1319" s="68" t="n">
        <f aca="false">S1318+K1319</f>
        <v>23490.4104182309</v>
      </c>
      <c r="T1319" s="68" t="n">
        <f aca="false">MAX(T1318,S1319)</f>
        <v>24142.8677905902</v>
      </c>
      <c r="U1319" s="68" t="n">
        <f aca="false">T1319-S1319</f>
        <v>652.457372359284</v>
      </c>
      <c r="V1319" s="70" t="n">
        <f aca="false">V1318+F1319</f>
        <v>3.76820000000001</v>
      </c>
      <c r="W1319" s="70" t="n">
        <f aca="false">MAX(W1318,V1319)</f>
        <v>3.79440000000001</v>
      </c>
      <c r="X1319" s="70" t="n">
        <f aca="false">W1319-V1319</f>
        <v>0.0261999999999998</v>
      </c>
      <c r="Y1319" s="70" t="n">
        <f aca="false">Y1318+M1319</f>
        <v>3.41519328444354</v>
      </c>
      <c r="Z1319" s="70" t="n">
        <f aca="false">MAX(Z1318,Y1319)</f>
        <v>3.44745963770766</v>
      </c>
      <c r="AA1319" s="70" t="n">
        <f aca="false">Z1319-Y1319</f>
        <v>0.0322663532641192</v>
      </c>
      <c r="AB1319" s="72" t="n">
        <f aca="false">AB1318*(1+F1319)</f>
        <v>35.5627897882672</v>
      </c>
      <c r="AC1319" s="73" t="n">
        <f aca="false">MAX(AC1318,AB1319)</f>
        <v>36.5092156701384</v>
      </c>
      <c r="AD1319" s="70" t="n">
        <f aca="false">1-AB1319/AC1319</f>
        <v>0.0259229310873779</v>
      </c>
      <c r="AE1319" s="73" t="n">
        <f aca="false">AE1318*(1+M1319)</f>
        <v>25.0073560774122</v>
      </c>
      <c r="AF1319" s="73" t="n">
        <f aca="false">MAX(AF1318,AE1319)</f>
        <v>25.829286319261</v>
      </c>
      <c r="AG1319" s="70" t="n">
        <f aca="false">1-AE1319/AF1319</f>
        <v>0.0318216396569935</v>
      </c>
      <c r="AH1319" s="74" t="n">
        <f aca="false">IF(R1319&gt;0,AH1318+1,0)</f>
        <v>23</v>
      </c>
      <c r="AI1319" s="74" t="n">
        <f aca="false">IF(U1319&gt;0,AI1318+1,0)</f>
        <v>23</v>
      </c>
      <c r="AJ1319" s="74" t="n">
        <f aca="false">IF(G1319&gt;0,AJ1318+1,0)</f>
        <v>0</v>
      </c>
      <c r="AK1319" s="74" t="n">
        <f aca="false">IF(G1319&lt;=0,AK1318+1,0)</f>
        <v>2</v>
      </c>
      <c r="AL1319" s="74" t="n">
        <f aca="false">IF(K1319&gt;0,AL1318+1,0)</f>
        <v>0</v>
      </c>
      <c r="AM1319" s="74" t="n">
        <f aca="false">IF(K1319&lt;=0,AM1318+1,0)</f>
        <v>2</v>
      </c>
    </row>
    <row r="1320" customFormat="false" ht="15" hidden="false" customHeight="false" outlineLevel="0" collapsed="false">
      <c r="A1320" s="61" t="n">
        <v>1319</v>
      </c>
      <c r="B1320" s="62" t="n">
        <v>45167.5729166667</v>
      </c>
      <c r="C1320" s="63" t="n">
        <f aca="false">YEAR(B1320)</f>
        <v>2023</v>
      </c>
      <c r="D1320" s="32" t="s">
        <v>277</v>
      </c>
      <c r="E1320" s="64" t="n">
        <v>19357.85</v>
      </c>
      <c r="F1320" s="65" t="n">
        <v>-0.0021</v>
      </c>
      <c r="G1320" s="66" t="n">
        <v>-40.651485</v>
      </c>
      <c r="H1320" s="67" t="n">
        <f aca="false">E1320+IF(D1320="Long",1,-1)*G1320</f>
        <v>19317.198515</v>
      </c>
      <c r="I1320" s="68" t="n">
        <f aca="false">Assumptions!$B$58</f>
        <v>5.35750011455817</v>
      </c>
      <c r="J1320" s="68" t="n">
        <f aca="false">INDEX(Yearly!$T$5:$T$22,MATCH(C1320,Yearly!$A$5:$A$22,0))</f>
        <v>0.624174770628136</v>
      </c>
      <c r="K1320" s="68" t="n">
        <f aca="false">G1320-I1320-J1320</f>
        <v>-46.6331598851863</v>
      </c>
      <c r="L1320" s="69" t="n">
        <f aca="false">(I1320+J1320)/Assumptions!$B$8</f>
        <v>0.000263754489744292</v>
      </c>
      <c r="M1320" s="70" t="n">
        <f aca="false">F1320-L1320</f>
        <v>-0.00236375448974429</v>
      </c>
      <c r="N1320" s="71" t="n">
        <f aca="false">G1320*Assumptions!$B$7</f>
        <v>-319723.929525</v>
      </c>
      <c r="O1320" s="71" t="n">
        <f aca="false">K1320*Assumptions!$B$7</f>
        <v>-366769.80249699</v>
      </c>
      <c r="P1320" s="68" t="n">
        <f aca="false">P1319+G1320</f>
        <v>31455.580585</v>
      </c>
      <c r="Q1320" s="68" t="n">
        <f aca="false">MAX(Q1319,P1320)</f>
        <v>32011.11092</v>
      </c>
      <c r="R1320" s="68" t="n">
        <f aca="false">Q1320-P1320</f>
        <v>555.530335000003</v>
      </c>
      <c r="S1320" s="68" t="n">
        <f aca="false">S1319+K1320</f>
        <v>23443.7772583457</v>
      </c>
      <c r="T1320" s="68" t="n">
        <f aca="false">MAX(T1319,S1320)</f>
        <v>24142.8677905902</v>
      </c>
      <c r="U1320" s="68" t="n">
        <f aca="false">T1320-S1320</f>
        <v>699.090532244471</v>
      </c>
      <c r="V1320" s="70" t="n">
        <f aca="false">V1319+F1320</f>
        <v>3.76610000000001</v>
      </c>
      <c r="W1320" s="70" t="n">
        <f aca="false">MAX(W1319,V1320)</f>
        <v>3.79440000000001</v>
      </c>
      <c r="X1320" s="70" t="n">
        <f aca="false">W1320-V1320</f>
        <v>0.0282999999999998</v>
      </c>
      <c r="Y1320" s="70" t="n">
        <f aca="false">Y1319+M1320</f>
        <v>3.41282952995379</v>
      </c>
      <c r="Z1320" s="70" t="n">
        <f aca="false">MAX(Z1319,Y1320)</f>
        <v>3.44745963770766</v>
      </c>
      <c r="AA1320" s="70" t="n">
        <f aca="false">Z1320-Y1320</f>
        <v>0.0346301077538636</v>
      </c>
      <c r="AB1320" s="72" t="n">
        <f aca="false">AB1319*(1+F1320)</f>
        <v>35.4881079297118</v>
      </c>
      <c r="AC1320" s="73" t="n">
        <f aca="false">MAX(AC1319,AB1320)</f>
        <v>36.5092156701384</v>
      </c>
      <c r="AD1320" s="70" t="n">
        <f aca="false">1-AB1320/AC1320</f>
        <v>0.0279684929320944</v>
      </c>
      <c r="AE1320" s="73" t="n">
        <f aca="false">AE1319*(1+M1320)</f>
        <v>24.9482448272076</v>
      </c>
      <c r="AF1320" s="73" t="n">
        <f aca="false">MAX(AF1319,AE1320)</f>
        <v>25.829286319261</v>
      </c>
      <c r="AG1320" s="70" t="n">
        <f aca="false">1-AE1320/AF1320</f>
        <v>0.0341101756031275</v>
      </c>
      <c r="AH1320" s="74" t="n">
        <f aca="false">IF(R1320&gt;0,AH1319+1,0)</f>
        <v>24</v>
      </c>
      <c r="AI1320" s="74" t="n">
        <f aca="false">IF(U1320&gt;0,AI1319+1,0)</f>
        <v>24</v>
      </c>
      <c r="AJ1320" s="74" t="n">
        <f aca="false">IF(G1320&gt;0,AJ1319+1,0)</f>
        <v>0</v>
      </c>
      <c r="AK1320" s="74" t="n">
        <f aca="false">IF(G1320&lt;=0,AK1319+1,0)</f>
        <v>3</v>
      </c>
      <c r="AL1320" s="74" t="n">
        <f aca="false">IF(K1320&gt;0,AL1319+1,0)</f>
        <v>0</v>
      </c>
      <c r="AM1320" s="74" t="n">
        <f aca="false">IF(K1320&lt;=0,AM1319+1,0)</f>
        <v>3</v>
      </c>
    </row>
    <row r="1321" customFormat="false" ht="15" hidden="false" customHeight="false" outlineLevel="0" collapsed="false">
      <c r="A1321" s="61" t="n">
        <v>1320</v>
      </c>
      <c r="B1321" s="62" t="n">
        <v>45167.6013888889</v>
      </c>
      <c r="C1321" s="63" t="n">
        <f aca="false">YEAR(B1321)</f>
        <v>2023</v>
      </c>
      <c r="D1321" s="32" t="s">
        <v>276</v>
      </c>
      <c r="E1321" s="64" t="n">
        <v>19316.55</v>
      </c>
      <c r="F1321" s="65" t="n">
        <v>-0.0056</v>
      </c>
      <c r="G1321" s="66" t="n">
        <v>-108.17268</v>
      </c>
      <c r="H1321" s="67" t="n">
        <f aca="false">E1321+IF(D1321="Long",1,-1)*G1321</f>
        <v>19424.72268</v>
      </c>
      <c r="I1321" s="68" t="n">
        <f aca="false">Assumptions!$B$58</f>
        <v>5.35750011455817</v>
      </c>
      <c r="J1321" s="68" t="n">
        <f aca="false">INDEX(Yearly!$T$5:$T$22,MATCH(C1321,Yearly!$A$5:$A$22,0))</f>
        <v>0.624174770628136</v>
      </c>
      <c r="K1321" s="68" t="n">
        <f aca="false">G1321-I1321-J1321</f>
        <v>-114.154354885186</v>
      </c>
      <c r="L1321" s="69" t="n">
        <f aca="false">(I1321+J1321)/Assumptions!$B$8</f>
        <v>0.000263754489744292</v>
      </c>
      <c r="M1321" s="70" t="n">
        <f aca="false">F1321-L1321</f>
        <v>-0.00586375448974429</v>
      </c>
      <c r="N1321" s="71" t="n">
        <f aca="false">G1321*Assumptions!$B$7</f>
        <v>-850778.1282</v>
      </c>
      <c r="O1321" s="71" t="n">
        <f aca="false">K1321*Assumptions!$B$7</f>
        <v>-897824.00117199</v>
      </c>
      <c r="P1321" s="68" t="n">
        <f aca="false">P1320+G1321</f>
        <v>31347.407905</v>
      </c>
      <c r="Q1321" s="68" t="n">
        <f aca="false">MAX(Q1320,P1321)</f>
        <v>32011.11092</v>
      </c>
      <c r="R1321" s="68" t="n">
        <f aca="false">Q1321-P1321</f>
        <v>663.703015000003</v>
      </c>
      <c r="S1321" s="68" t="n">
        <f aca="false">S1320+K1321</f>
        <v>23329.6229034605</v>
      </c>
      <c r="T1321" s="68" t="n">
        <f aca="false">MAX(T1320,S1321)</f>
        <v>24142.8677905902</v>
      </c>
      <c r="U1321" s="68" t="n">
        <f aca="false">T1321-S1321</f>
        <v>813.244887129658</v>
      </c>
      <c r="V1321" s="70" t="n">
        <f aca="false">V1320+F1321</f>
        <v>3.76050000000001</v>
      </c>
      <c r="W1321" s="70" t="n">
        <f aca="false">MAX(W1320,V1321)</f>
        <v>3.79440000000001</v>
      </c>
      <c r="X1321" s="70" t="n">
        <f aca="false">W1321-V1321</f>
        <v>0.0338999999999996</v>
      </c>
      <c r="Y1321" s="70" t="n">
        <f aca="false">Y1320+M1321</f>
        <v>3.40696577546405</v>
      </c>
      <c r="Z1321" s="70" t="n">
        <f aca="false">MAX(Z1320,Y1321)</f>
        <v>3.44745963770766</v>
      </c>
      <c r="AA1321" s="70" t="n">
        <f aca="false">Z1321-Y1321</f>
        <v>0.0404938622436077</v>
      </c>
      <c r="AB1321" s="72" t="n">
        <f aca="false">AB1320*(1+F1321)</f>
        <v>35.2893745253054</v>
      </c>
      <c r="AC1321" s="73" t="n">
        <f aca="false">MAX(AC1320,AB1321)</f>
        <v>36.5092156701384</v>
      </c>
      <c r="AD1321" s="70" t="n">
        <f aca="false">1-AB1321/AC1321</f>
        <v>0.0334118693716747</v>
      </c>
      <c r="AE1321" s="73" t="n">
        <f aca="false">AE1320*(1+M1321)</f>
        <v>24.8019544445908</v>
      </c>
      <c r="AF1321" s="73" t="n">
        <f aca="false">MAX(AF1320,AE1321)</f>
        <v>25.829286319261</v>
      </c>
      <c r="AG1321" s="70" t="n">
        <f aca="false">1-AE1321/AF1321</f>
        <v>0.039773916397533</v>
      </c>
      <c r="AH1321" s="74" t="n">
        <f aca="false">IF(R1321&gt;0,AH1320+1,0)</f>
        <v>25</v>
      </c>
      <c r="AI1321" s="74" t="n">
        <f aca="false">IF(U1321&gt;0,AI1320+1,0)</f>
        <v>25</v>
      </c>
      <c r="AJ1321" s="74" t="n">
        <f aca="false">IF(G1321&gt;0,AJ1320+1,0)</f>
        <v>0</v>
      </c>
      <c r="AK1321" s="74" t="n">
        <f aca="false">IF(G1321&lt;=0,AK1320+1,0)</f>
        <v>4</v>
      </c>
      <c r="AL1321" s="74" t="n">
        <f aca="false">IF(K1321&gt;0,AL1320+1,0)</f>
        <v>0</v>
      </c>
      <c r="AM1321" s="74" t="n">
        <f aca="false">IF(K1321&lt;=0,AM1320+1,0)</f>
        <v>4</v>
      </c>
    </row>
    <row r="1322" customFormat="false" ht="15" hidden="false" customHeight="false" outlineLevel="0" collapsed="false">
      <c r="A1322" s="61" t="n">
        <v>1321</v>
      </c>
      <c r="B1322" s="62" t="n">
        <v>45168.3868055556</v>
      </c>
      <c r="C1322" s="63" t="n">
        <f aca="false">YEAR(B1322)</f>
        <v>2023</v>
      </c>
      <c r="D1322" s="32" t="s">
        <v>277</v>
      </c>
      <c r="E1322" s="64" t="n">
        <v>19425.2</v>
      </c>
      <c r="F1322" s="65" t="n">
        <v>-0.0041</v>
      </c>
      <c r="G1322" s="66" t="n">
        <v>-79.64332</v>
      </c>
      <c r="H1322" s="67" t="n">
        <f aca="false">E1322+IF(D1322="Long",1,-1)*G1322</f>
        <v>19345.55668</v>
      </c>
      <c r="I1322" s="68" t="n">
        <f aca="false">Assumptions!$B$58</f>
        <v>5.35750011455817</v>
      </c>
      <c r="J1322" s="68" t="n">
        <f aca="false">INDEX(Yearly!$T$5:$T$22,MATCH(C1322,Yearly!$A$5:$A$22,0))</f>
        <v>0.624174770628136</v>
      </c>
      <c r="K1322" s="68" t="n">
        <f aca="false">G1322-I1322-J1322</f>
        <v>-85.6249948851863</v>
      </c>
      <c r="L1322" s="69" t="n">
        <f aca="false">(I1322+J1322)/Assumptions!$B$8</f>
        <v>0.000263754489744292</v>
      </c>
      <c r="M1322" s="70" t="n">
        <f aca="false">F1322-L1322</f>
        <v>-0.00436375448974429</v>
      </c>
      <c r="N1322" s="71" t="n">
        <f aca="false">G1322*Assumptions!$B$7</f>
        <v>-626394.7118</v>
      </c>
      <c r="O1322" s="71" t="n">
        <f aca="false">K1322*Assumptions!$B$7</f>
        <v>-673440.58477199</v>
      </c>
      <c r="P1322" s="68" t="n">
        <f aca="false">P1321+G1322</f>
        <v>31267.764585</v>
      </c>
      <c r="Q1322" s="68" t="n">
        <f aca="false">MAX(Q1321,P1322)</f>
        <v>32011.11092</v>
      </c>
      <c r="R1322" s="68" t="n">
        <f aca="false">Q1322-P1322</f>
        <v>743.346335000002</v>
      </c>
      <c r="S1322" s="68" t="n">
        <f aca="false">S1321+K1322</f>
        <v>23243.9979085753</v>
      </c>
      <c r="T1322" s="68" t="n">
        <f aca="false">MAX(T1321,S1322)</f>
        <v>24142.8677905902</v>
      </c>
      <c r="U1322" s="68" t="n">
        <f aca="false">T1322-S1322</f>
        <v>898.869882014846</v>
      </c>
      <c r="V1322" s="70" t="n">
        <f aca="false">V1321+F1322</f>
        <v>3.75640000000001</v>
      </c>
      <c r="W1322" s="70" t="n">
        <f aca="false">MAX(W1321,V1322)</f>
        <v>3.79440000000001</v>
      </c>
      <c r="X1322" s="70" t="n">
        <f aca="false">W1322-V1322</f>
        <v>0.0379999999999998</v>
      </c>
      <c r="Y1322" s="70" t="n">
        <f aca="false">Y1321+M1322</f>
        <v>3.40260202097431</v>
      </c>
      <c r="Z1322" s="70" t="n">
        <f aca="false">MAX(Z1321,Y1322)</f>
        <v>3.44745963770766</v>
      </c>
      <c r="AA1322" s="70" t="n">
        <f aca="false">Z1322-Y1322</f>
        <v>0.0448576167333519</v>
      </c>
      <c r="AB1322" s="72" t="n">
        <f aca="false">AB1321*(1+F1322)</f>
        <v>35.1446880897517</v>
      </c>
      <c r="AC1322" s="73" t="n">
        <f aca="false">MAX(AC1321,AB1322)</f>
        <v>36.5092156701384</v>
      </c>
      <c r="AD1322" s="70" t="n">
        <f aca="false">1-AB1322/AC1322</f>
        <v>0.0373748807072508</v>
      </c>
      <c r="AE1322" s="73" t="n">
        <f aca="false">AE1321*(1+M1322)</f>
        <v>24.6937248045288</v>
      </c>
      <c r="AF1322" s="73" t="n">
        <f aca="false">MAX(AF1321,AE1322)</f>
        <v>25.829286319261</v>
      </c>
      <c r="AG1322" s="70" t="n">
        <f aca="false">1-AE1322/AF1322</f>
        <v>0.0439641072810227</v>
      </c>
      <c r="AH1322" s="74" t="n">
        <f aca="false">IF(R1322&gt;0,AH1321+1,0)</f>
        <v>26</v>
      </c>
      <c r="AI1322" s="74" t="n">
        <f aca="false">IF(U1322&gt;0,AI1321+1,0)</f>
        <v>26</v>
      </c>
      <c r="AJ1322" s="74" t="n">
        <f aca="false">IF(G1322&gt;0,AJ1321+1,0)</f>
        <v>0</v>
      </c>
      <c r="AK1322" s="74" t="n">
        <f aca="false">IF(G1322&lt;=0,AK1321+1,0)</f>
        <v>5</v>
      </c>
      <c r="AL1322" s="74" t="n">
        <f aca="false">IF(K1322&gt;0,AL1321+1,0)</f>
        <v>0</v>
      </c>
      <c r="AM1322" s="74" t="n">
        <f aca="false">IF(K1322&lt;=0,AM1321+1,0)</f>
        <v>5</v>
      </c>
    </row>
    <row r="1323" customFormat="false" ht="15" hidden="false" customHeight="false" outlineLevel="0" collapsed="false">
      <c r="A1323" s="61" t="n">
        <v>1322</v>
      </c>
      <c r="B1323" s="62" t="n">
        <v>45168.6354166667</v>
      </c>
      <c r="C1323" s="63" t="n">
        <f aca="false">YEAR(B1323)</f>
        <v>2023</v>
      </c>
      <c r="D1323" s="32" t="s">
        <v>276</v>
      </c>
      <c r="E1323" s="64" t="n">
        <v>19345.65</v>
      </c>
      <c r="F1323" s="65" t="n">
        <v>-0.0011</v>
      </c>
      <c r="G1323" s="66" t="n">
        <v>-21.280215</v>
      </c>
      <c r="H1323" s="67" t="n">
        <f aca="false">E1323+IF(D1323="Long",1,-1)*G1323</f>
        <v>19366.930215</v>
      </c>
      <c r="I1323" s="68" t="n">
        <f aca="false">Assumptions!$B$58</f>
        <v>5.35750011455817</v>
      </c>
      <c r="J1323" s="68" t="n">
        <f aca="false">INDEX(Yearly!$T$5:$T$22,MATCH(C1323,Yearly!$A$5:$A$22,0))</f>
        <v>0.624174770628136</v>
      </c>
      <c r="K1323" s="68" t="n">
        <f aca="false">G1323-I1323-J1323</f>
        <v>-27.2618898851863</v>
      </c>
      <c r="L1323" s="69" t="n">
        <f aca="false">(I1323+J1323)/Assumptions!$B$8</f>
        <v>0.000263754489744292</v>
      </c>
      <c r="M1323" s="70" t="n">
        <f aca="false">F1323-L1323</f>
        <v>-0.00136375448974429</v>
      </c>
      <c r="N1323" s="71" t="n">
        <f aca="false">G1323*Assumptions!$B$7</f>
        <v>-167368.890975</v>
      </c>
      <c r="O1323" s="71" t="n">
        <f aca="false">K1323*Assumptions!$B$7</f>
        <v>-214414.76394699</v>
      </c>
      <c r="P1323" s="68" t="n">
        <f aca="false">P1322+G1323</f>
        <v>31246.48437</v>
      </c>
      <c r="Q1323" s="68" t="n">
        <f aca="false">MAX(Q1322,P1323)</f>
        <v>32011.11092</v>
      </c>
      <c r="R1323" s="68" t="n">
        <f aca="false">Q1323-P1323</f>
        <v>764.626550000001</v>
      </c>
      <c r="S1323" s="68" t="n">
        <f aca="false">S1322+K1323</f>
        <v>23216.7360186901</v>
      </c>
      <c r="T1323" s="68" t="n">
        <f aca="false">MAX(T1322,S1323)</f>
        <v>24142.8677905902</v>
      </c>
      <c r="U1323" s="68" t="n">
        <f aca="false">T1323-S1323</f>
        <v>926.131771900033</v>
      </c>
      <c r="V1323" s="70" t="n">
        <f aca="false">V1322+F1323</f>
        <v>3.75530000000001</v>
      </c>
      <c r="W1323" s="70" t="n">
        <f aca="false">MAX(W1322,V1323)</f>
        <v>3.79440000000001</v>
      </c>
      <c r="X1323" s="70" t="n">
        <f aca="false">W1323-V1323</f>
        <v>0.0390999999999999</v>
      </c>
      <c r="Y1323" s="70" t="n">
        <f aca="false">Y1322+M1323</f>
        <v>3.40123826648456</v>
      </c>
      <c r="Z1323" s="70" t="n">
        <f aca="false">MAX(Z1322,Y1323)</f>
        <v>3.44745963770766</v>
      </c>
      <c r="AA1323" s="70" t="n">
        <f aca="false">Z1323-Y1323</f>
        <v>0.0462213712230963</v>
      </c>
      <c r="AB1323" s="72" t="n">
        <f aca="false">AB1322*(1+F1323)</f>
        <v>35.106028932853</v>
      </c>
      <c r="AC1323" s="73" t="n">
        <f aca="false">MAX(AC1322,AB1323)</f>
        <v>36.5092156701384</v>
      </c>
      <c r="AD1323" s="70" t="n">
        <f aca="false">1-AB1323/AC1323</f>
        <v>0.0384337683384728</v>
      </c>
      <c r="AE1323" s="73" t="n">
        <f aca="false">AE1322*(1+M1323)</f>
        <v>24.6600486264581</v>
      </c>
      <c r="AF1323" s="73" t="n">
        <f aca="false">MAX(AF1322,AE1323)</f>
        <v>25.829286319261</v>
      </c>
      <c r="AG1323" s="70" t="n">
        <f aca="false">1-AE1323/AF1323</f>
        <v>0.0452679055220749</v>
      </c>
      <c r="AH1323" s="74" t="n">
        <f aca="false">IF(R1323&gt;0,AH1322+1,0)</f>
        <v>27</v>
      </c>
      <c r="AI1323" s="74" t="n">
        <f aca="false">IF(U1323&gt;0,AI1322+1,0)</f>
        <v>27</v>
      </c>
      <c r="AJ1323" s="74" t="n">
        <f aca="false">IF(G1323&gt;0,AJ1322+1,0)</f>
        <v>0</v>
      </c>
      <c r="AK1323" s="74" t="n">
        <f aca="false">IF(G1323&lt;=0,AK1322+1,0)</f>
        <v>6</v>
      </c>
      <c r="AL1323" s="74" t="n">
        <f aca="false">IF(K1323&gt;0,AL1322+1,0)</f>
        <v>0</v>
      </c>
      <c r="AM1323" s="74" t="n">
        <f aca="false">IF(K1323&lt;=0,AM1322+1,0)</f>
        <v>6</v>
      </c>
    </row>
    <row r="1324" customFormat="false" ht="15" hidden="false" customHeight="false" outlineLevel="0" collapsed="false">
      <c r="A1324" s="61" t="n">
        <v>1323</v>
      </c>
      <c r="B1324" s="62" t="n">
        <v>45170.53125</v>
      </c>
      <c r="C1324" s="63" t="n">
        <f aca="false">YEAR(B1324)</f>
        <v>2023</v>
      </c>
      <c r="D1324" s="32" t="s">
        <v>277</v>
      </c>
      <c r="E1324" s="64" t="n">
        <v>19367.25</v>
      </c>
      <c r="F1324" s="65" t="n">
        <v>0.0329</v>
      </c>
      <c r="G1324" s="66" t="n">
        <v>637.182525</v>
      </c>
      <c r="H1324" s="67" t="n">
        <f aca="false">E1324+IF(D1324="Long",1,-1)*G1324</f>
        <v>20004.432525</v>
      </c>
      <c r="I1324" s="68" t="n">
        <f aca="false">Assumptions!$B$58</f>
        <v>5.35750011455817</v>
      </c>
      <c r="J1324" s="68" t="n">
        <f aca="false">INDEX(Yearly!$T$5:$T$22,MATCH(C1324,Yearly!$A$5:$A$22,0))</f>
        <v>0.624174770628136</v>
      </c>
      <c r="K1324" s="68" t="n">
        <f aca="false">G1324-I1324-J1324</f>
        <v>631.200850114814</v>
      </c>
      <c r="L1324" s="69" t="n">
        <f aca="false">(I1324+J1324)/Assumptions!$B$8</f>
        <v>0.000263754489744292</v>
      </c>
      <c r="M1324" s="70" t="n">
        <f aca="false">F1324-L1324</f>
        <v>0.0326362455102557</v>
      </c>
      <c r="N1324" s="71" t="n">
        <f aca="false">G1324*Assumptions!$B$7</f>
        <v>5011440.559125</v>
      </c>
      <c r="O1324" s="71" t="n">
        <f aca="false">K1324*Assumptions!$B$7</f>
        <v>4964394.68615301</v>
      </c>
      <c r="P1324" s="68" t="n">
        <f aca="false">P1323+G1324</f>
        <v>31883.666895</v>
      </c>
      <c r="Q1324" s="68" t="n">
        <f aca="false">MAX(Q1323,P1324)</f>
        <v>32011.11092</v>
      </c>
      <c r="R1324" s="68" t="n">
        <f aca="false">Q1324-P1324</f>
        <v>127.444025000001</v>
      </c>
      <c r="S1324" s="68" t="n">
        <f aca="false">S1323+K1324</f>
        <v>23847.9368688049</v>
      </c>
      <c r="T1324" s="68" t="n">
        <f aca="false">MAX(T1323,S1324)</f>
        <v>24142.8677905902</v>
      </c>
      <c r="U1324" s="68" t="n">
        <f aca="false">T1324-S1324</f>
        <v>294.930921785221</v>
      </c>
      <c r="V1324" s="70" t="n">
        <f aca="false">V1323+F1324</f>
        <v>3.78820000000001</v>
      </c>
      <c r="W1324" s="70" t="n">
        <f aca="false">MAX(W1323,V1324)</f>
        <v>3.79440000000001</v>
      </c>
      <c r="X1324" s="70" t="n">
        <f aca="false">W1324-V1324</f>
        <v>0.00619999999999976</v>
      </c>
      <c r="Y1324" s="70" t="n">
        <f aca="false">Y1323+M1324</f>
        <v>3.43387451199482</v>
      </c>
      <c r="Z1324" s="70" t="n">
        <f aca="false">MAX(Z1323,Y1324)</f>
        <v>3.44745963770766</v>
      </c>
      <c r="AA1324" s="70" t="n">
        <f aca="false">Z1324-Y1324</f>
        <v>0.0135851257128405</v>
      </c>
      <c r="AB1324" s="72" t="n">
        <f aca="false">AB1323*(1+F1324)</f>
        <v>36.2610172847438</v>
      </c>
      <c r="AC1324" s="73" t="n">
        <f aca="false">MAX(AC1323,AB1324)</f>
        <v>36.5092156701384</v>
      </c>
      <c r="AD1324" s="70" t="n">
        <f aca="false">1-AB1324/AC1324</f>
        <v>0.00679823931680867</v>
      </c>
      <c r="AE1324" s="73" t="n">
        <f aca="false">AE1323*(1+M1324)</f>
        <v>25.464860027726</v>
      </c>
      <c r="AF1324" s="73" t="n">
        <f aca="false">MAX(AF1323,AE1324)</f>
        <v>25.829286319261</v>
      </c>
      <c r="AG1324" s="70" t="n">
        <f aca="false">1-AE1324/AF1324</f>
        <v>0.0141090344901726</v>
      </c>
      <c r="AH1324" s="74" t="n">
        <f aca="false">IF(R1324&gt;0,AH1323+1,0)</f>
        <v>28</v>
      </c>
      <c r="AI1324" s="74" t="n">
        <f aca="false">IF(U1324&gt;0,AI1323+1,0)</f>
        <v>28</v>
      </c>
      <c r="AJ1324" s="74" t="n">
        <f aca="false">IF(G1324&gt;0,AJ1323+1,0)</f>
        <v>1</v>
      </c>
      <c r="AK1324" s="74" t="n">
        <f aca="false">IF(G1324&lt;=0,AK1323+1,0)</f>
        <v>0</v>
      </c>
      <c r="AL1324" s="74" t="n">
        <f aca="false">IF(K1324&gt;0,AL1323+1,0)</f>
        <v>1</v>
      </c>
      <c r="AM1324" s="74" t="n">
        <f aca="false">IF(K1324&lt;=0,AM1323+1,0)</f>
        <v>0</v>
      </c>
    </row>
    <row r="1325" customFormat="false" ht="15" hidden="false" customHeight="false" outlineLevel="0" collapsed="false">
      <c r="A1325" s="61" t="n">
        <v>1324</v>
      </c>
      <c r="B1325" s="62" t="n">
        <v>45198.53125</v>
      </c>
      <c r="C1325" s="63" t="n">
        <f aca="false">YEAR(B1325)</f>
        <v>2023</v>
      </c>
      <c r="D1325" s="32" t="s">
        <v>277</v>
      </c>
      <c r="E1325" s="64" t="n">
        <v>19673.1</v>
      </c>
      <c r="F1325" s="65" t="n">
        <v>-0.0022</v>
      </c>
      <c r="G1325" s="66" t="n">
        <v>-43.28082</v>
      </c>
      <c r="H1325" s="67" t="n">
        <f aca="false">E1325+IF(D1325="Long",1,-1)*G1325</f>
        <v>19629.81918</v>
      </c>
      <c r="I1325" s="68" t="n">
        <f aca="false">Assumptions!$B$58</f>
        <v>5.35750011455817</v>
      </c>
      <c r="J1325" s="68" t="n">
        <f aca="false">INDEX(Yearly!$T$5:$T$22,MATCH(C1325,Yearly!$A$5:$A$22,0))</f>
        <v>0.624174770628136</v>
      </c>
      <c r="K1325" s="68" t="n">
        <f aca="false">G1325-I1325-J1325</f>
        <v>-49.2624948851863</v>
      </c>
      <c r="L1325" s="69" t="n">
        <f aca="false">(I1325+J1325)/Assumptions!$B$8</f>
        <v>0.000263754489744292</v>
      </c>
      <c r="M1325" s="70" t="n">
        <f aca="false">F1325-L1325</f>
        <v>-0.00246375448974429</v>
      </c>
      <c r="N1325" s="71" t="n">
        <f aca="false">G1325*Assumptions!$B$7</f>
        <v>-340403.6493</v>
      </c>
      <c r="O1325" s="71" t="n">
        <f aca="false">K1325*Assumptions!$B$7</f>
        <v>-387449.52227199</v>
      </c>
      <c r="P1325" s="68" t="n">
        <f aca="false">P1324+G1325</f>
        <v>31840.386075</v>
      </c>
      <c r="Q1325" s="68" t="n">
        <f aca="false">MAX(Q1324,P1325)</f>
        <v>32011.11092</v>
      </c>
      <c r="R1325" s="68" t="n">
        <f aca="false">Q1325-P1325</f>
        <v>170.724845000001</v>
      </c>
      <c r="S1325" s="68" t="n">
        <f aca="false">S1324+K1325</f>
        <v>23798.6743739197</v>
      </c>
      <c r="T1325" s="68" t="n">
        <f aca="false">MAX(T1324,S1325)</f>
        <v>24142.8677905902</v>
      </c>
      <c r="U1325" s="68" t="n">
        <f aca="false">T1325-S1325</f>
        <v>344.193416670409</v>
      </c>
      <c r="V1325" s="70" t="n">
        <f aca="false">V1324+F1325</f>
        <v>3.78600000000001</v>
      </c>
      <c r="W1325" s="70" t="n">
        <f aca="false">MAX(W1324,V1325)</f>
        <v>3.79440000000001</v>
      </c>
      <c r="X1325" s="70" t="n">
        <f aca="false">W1325-V1325</f>
        <v>0.00839999999999996</v>
      </c>
      <c r="Y1325" s="70" t="n">
        <f aca="false">Y1324+M1325</f>
        <v>3.43141075750507</v>
      </c>
      <c r="Z1325" s="70" t="n">
        <f aca="false">MAX(Z1324,Y1325)</f>
        <v>3.44745963770766</v>
      </c>
      <c r="AA1325" s="70" t="n">
        <f aca="false">Z1325-Y1325</f>
        <v>0.0160488802025847</v>
      </c>
      <c r="AB1325" s="72" t="n">
        <f aca="false">AB1324*(1+F1325)</f>
        <v>36.1812430467174</v>
      </c>
      <c r="AC1325" s="73" t="n">
        <f aca="false">MAX(AC1324,AB1325)</f>
        <v>36.5092156701384</v>
      </c>
      <c r="AD1325" s="70" t="n">
        <f aca="false">1-AB1325/AC1325</f>
        <v>0.00898328319031172</v>
      </c>
      <c r="AE1325" s="73" t="n">
        <f aca="false">AE1324*(1+M1325)</f>
        <v>25.402120864502</v>
      </c>
      <c r="AF1325" s="73" t="n">
        <f aca="false">MAX(AF1324,AE1325)</f>
        <v>25.829286319261</v>
      </c>
      <c r="AG1325" s="70" t="n">
        <f aca="false">1-AE1325/AF1325</f>
        <v>0.0165380277828457</v>
      </c>
      <c r="AH1325" s="74" t="n">
        <f aca="false">IF(R1325&gt;0,AH1324+1,0)</f>
        <v>29</v>
      </c>
      <c r="AI1325" s="74" t="n">
        <f aca="false">IF(U1325&gt;0,AI1324+1,0)</f>
        <v>29</v>
      </c>
      <c r="AJ1325" s="74" t="n">
        <f aca="false">IF(G1325&gt;0,AJ1324+1,0)</f>
        <v>0</v>
      </c>
      <c r="AK1325" s="74" t="n">
        <f aca="false">IF(G1325&lt;=0,AK1324+1,0)</f>
        <v>1</v>
      </c>
      <c r="AL1325" s="74" t="n">
        <f aca="false">IF(K1325&gt;0,AL1324+1,0)</f>
        <v>0</v>
      </c>
      <c r="AM1325" s="74" t="n">
        <f aca="false">IF(K1325&lt;=0,AM1324+1,0)</f>
        <v>1</v>
      </c>
    </row>
    <row r="1326" customFormat="false" ht="15" hidden="false" customHeight="false" outlineLevel="0" collapsed="false">
      <c r="A1326" s="61" t="n">
        <v>1325</v>
      </c>
      <c r="B1326" s="62" t="n">
        <v>45204.40625</v>
      </c>
      <c r="C1326" s="63" t="n">
        <f aca="false">YEAR(B1326)</f>
        <v>2023</v>
      </c>
      <c r="D1326" s="32" t="s">
        <v>277</v>
      </c>
      <c r="E1326" s="64" t="n">
        <v>19543.7</v>
      </c>
      <c r="F1326" s="65" t="n">
        <v>0.0003</v>
      </c>
      <c r="G1326" s="66" t="n">
        <v>5.86311</v>
      </c>
      <c r="H1326" s="67" t="n">
        <f aca="false">E1326+IF(D1326="Long",1,-1)*G1326</f>
        <v>19549.56311</v>
      </c>
      <c r="I1326" s="68" t="n">
        <f aca="false">Assumptions!$B$58</f>
        <v>5.35750011455817</v>
      </c>
      <c r="J1326" s="68" t="n">
        <f aca="false">INDEX(Yearly!$T$5:$T$22,MATCH(C1326,Yearly!$A$5:$A$22,0))</f>
        <v>0.624174770628136</v>
      </c>
      <c r="K1326" s="68" t="n">
        <f aca="false">G1326-I1326-J1326</f>
        <v>-0.118564885186304</v>
      </c>
      <c r="L1326" s="69" t="n">
        <f aca="false">(I1326+J1326)/Assumptions!$B$8</f>
        <v>0.000263754489744292</v>
      </c>
      <c r="M1326" s="70" t="n">
        <f aca="false">F1326-L1326</f>
        <v>3.62455102557083E-005</v>
      </c>
      <c r="N1326" s="71" t="n">
        <f aca="false">G1326*Assumptions!$B$7</f>
        <v>46113.36015</v>
      </c>
      <c r="O1326" s="71" t="n">
        <f aca="false">K1326*Assumptions!$B$7</f>
        <v>-932.512821990285</v>
      </c>
      <c r="P1326" s="68" t="n">
        <f aca="false">P1325+G1326</f>
        <v>31846.249185</v>
      </c>
      <c r="Q1326" s="68" t="n">
        <f aca="false">MAX(Q1325,P1326)</f>
        <v>32011.11092</v>
      </c>
      <c r="R1326" s="68" t="n">
        <f aca="false">Q1326-P1326</f>
        <v>164.861735000002</v>
      </c>
      <c r="S1326" s="68" t="n">
        <f aca="false">S1325+K1326</f>
        <v>23798.5558090346</v>
      </c>
      <c r="T1326" s="68" t="n">
        <f aca="false">MAX(T1325,S1326)</f>
        <v>24142.8677905902</v>
      </c>
      <c r="U1326" s="68" t="n">
        <f aca="false">T1326-S1326</f>
        <v>344.311981555595</v>
      </c>
      <c r="V1326" s="70" t="n">
        <f aca="false">V1325+F1326</f>
        <v>3.78630000000001</v>
      </c>
      <c r="W1326" s="70" t="n">
        <f aca="false">MAX(W1325,V1326)</f>
        <v>3.79440000000001</v>
      </c>
      <c r="X1326" s="70" t="n">
        <f aca="false">W1326-V1326</f>
        <v>0.00809999999999977</v>
      </c>
      <c r="Y1326" s="70" t="n">
        <f aca="false">Y1325+M1326</f>
        <v>3.43144700301533</v>
      </c>
      <c r="Z1326" s="70" t="n">
        <f aca="false">MAX(Z1325,Y1326)</f>
        <v>3.44745963770766</v>
      </c>
      <c r="AA1326" s="70" t="n">
        <f aca="false">Z1326-Y1326</f>
        <v>0.0160126346923288</v>
      </c>
      <c r="AB1326" s="72" t="n">
        <f aca="false">AB1325*(1+F1326)</f>
        <v>36.1920974196314</v>
      </c>
      <c r="AC1326" s="73" t="n">
        <f aca="false">MAX(AC1325,AB1326)</f>
        <v>36.5092156701384</v>
      </c>
      <c r="AD1326" s="70" t="n">
        <f aca="false">1-AB1326/AC1326</f>
        <v>0.00868597817526895</v>
      </c>
      <c r="AE1326" s="73" t="n">
        <f aca="false">AE1325*(1+M1326)</f>
        <v>25.4030415773343</v>
      </c>
      <c r="AF1326" s="73" t="n">
        <f aca="false">MAX(AF1325,AE1326)</f>
        <v>25.829286319261</v>
      </c>
      <c r="AG1326" s="70" t="n">
        <f aca="false">1-AE1326/AF1326</f>
        <v>0.0165023817018458</v>
      </c>
      <c r="AH1326" s="74" t="n">
        <f aca="false">IF(R1326&gt;0,AH1325+1,0)</f>
        <v>30</v>
      </c>
      <c r="AI1326" s="74" t="n">
        <f aca="false">IF(U1326&gt;0,AI1325+1,0)</f>
        <v>30</v>
      </c>
      <c r="AJ1326" s="74" t="n">
        <f aca="false">IF(G1326&gt;0,AJ1325+1,0)</f>
        <v>1</v>
      </c>
      <c r="AK1326" s="74" t="n">
        <f aca="false">IF(G1326&lt;=0,AK1325+1,0)</f>
        <v>0</v>
      </c>
      <c r="AL1326" s="74" t="n">
        <f aca="false">IF(K1326&gt;0,AL1325+1,0)</f>
        <v>0</v>
      </c>
      <c r="AM1326" s="74" t="n">
        <f aca="false">IF(K1326&lt;=0,AM1325+1,0)</f>
        <v>2</v>
      </c>
    </row>
    <row r="1327" customFormat="false" ht="15" hidden="false" customHeight="false" outlineLevel="0" collapsed="false">
      <c r="A1327" s="61" t="n">
        <v>1326</v>
      </c>
      <c r="B1327" s="62" t="n">
        <v>45208.40625</v>
      </c>
      <c r="C1327" s="63" t="n">
        <f aca="false">YEAR(B1327)</f>
        <v>2023</v>
      </c>
      <c r="D1327" s="32" t="s">
        <v>276</v>
      </c>
      <c r="E1327" s="64" t="n">
        <v>19550.35</v>
      </c>
      <c r="F1327" s="65" t="n">
        <v>-0.0023</v>
      </c>
      <c r="G1327" s="66" t="n">
        <v>-44.965805</v>
      </c>
      <c r="H1327" s="67" t="n">
        <f aca="false">E1327+IF(D1327="Long",1,-1)*G1327</f>
        <v>19595.315805</v>
      </c>
      <c r="I1327" s="68" t="n">
        <f aca="false">Assumptions!$B$58</f>
        <v>5.35750011455817</v>
      </c>
      <c r="J1327" s="68" t="n">
        <f aca="false">INDEX(Yearly!$T$5:$T$22,MATCH(C1327,Yearly!$A$5:$A$22,0))</f>
        <v>0.624174770628136</v>
      </c>
      <c r="K1327" s="68" t="n">
        <f aca="false">G1327-I1327-J1327</f>
        <v>-50.9474798851863</v>
      </c>
      <c r="L1327" s="69" t="n">
        <f aca="false">(I1327+J1327)/Assumptions!$B$8</f>
        <v>0.000263754489744292</v>
      </c>
      <c r="M1327" s="70" t="n">
        <f aca="false">F1327-L1327</f>
        <v>-0.00256375448974429</v>
      </c>
      <c r="N1327" s="71" t="n">
        <f aca="false">G1327*Assumptions!$B$7</f>
        <v>-353656.056325</v>
      </c>
      <c r="O1327" s="71" t="n">
        <f aca="false">K1327*Assumptions!$B$7</f>
        <v>-400701.92929699</v>
      </c>
      <c r="P1327" s="68" t="n">
        <f aca="false">P1326+G1327</f>
        <v>31801.28338</v>
      </c>
      <c r="Q1327" s="68" t="n">
        <f aca="false">MAX(Q1326,P1327)</f>
        <v>32011.11092</v>
      </c>
      <c r="R1327" s="68" t="n">
        <f aca="false">Q1327-P1327</f>
        <v>209.827540000002</v>
      </c>
      <c r="S1327" s="68" t="n">
        <f aca="false">S1326+K1327</f>
        <v>23747.6083291494</v>
      </c>
      <c r="T1327" s="68" t="n">
        <f aca="false">MAX(T1326,S1327)</f>
        <v>24142.8677905902</v>
      </c>
      <c r="U1327" s="68" t="n">
        <f aca="false">T1327-S1327</f>
        <v>395.259461440783</v>
      </c>
      <c r="V1327" s="70" t="n">
        <f aca="false">V1326+F1327</f>
        <v>3.78400000000001</v>
      </c>
      <c r="W1327" s="70" t="n">
        <f aca="false">MAX(W1326,V1327)</f>
        <v>3.79440000000001</v>
      </c>
      <c r="X1327" s="70" t="n">
        <f aca="false">W1327-V1327</f>
        <v>0.0103999999999997</v>
      </c>
      <c r="Y1327" s="70" t="n">
        <f aca="false">Y1326+M1327</f>
        <v>3.42888324852558</v>
      </c>
      <c r="Z1327" s="70" t="n">
        <f aca="false">MAX(Z1326,Y1327)</f>
        <v>3.44745963770766</v>
      </c>
      <c r="AA1327" s="70" t="n">
        <f aca="false">Z1327-Y1327</f>
        <v>0.0185763891820732</v>
      </c>
      <c r="AB1327" s="72" t="n">
        <f aca="false">AB1326*(1+F1327)</f>
        <v>36.1088555955662</v>
      </c>
      <c r="AC1327" s="73" t="n">
        <f aca="false">MAX(AC1326,AB1327)</f>
        <v>36.5092156701384</v>
      </c>
      <c r="AD1327" s="70" t="n">
        <f aca="false">1-AB1327/AC1327</f>
        <v>0.0109660004254657</v>
      </c>
      <c r="AE1327" s="73" t="n">
        <f aca="false">AE1326*(1+M1327)</f>
        <v>25.3379144154373</v>
      </c>
      <c r="AF1327" s="73" t="n">
        <f aca="false">MAX(AF1326,AE1327)</f>
        <v>25.829286319261</v>
      </c>
      <c r="AG1327" s="70" t="n">
        <f aca="false">1-AE1327/AF1327</f>
        <v>0.0190238281364106</v>
      </c>
      <c r="AH1327" s="74" t="n">
        <f aca="false">IF(R1327&gt;0,AH1326+1,0)</f>
        <v>31</v>
      </c>
      <c r="AI1327" s="74" t="n">
        <f aca="false">IF(U1327&gt;0,AI1326+1,0)</f>
        <v>31</v>
      </c>
      <c r="AJ1327" s="74" t="n">
        <f aca="false">IF(G1327&gt;0,AJ1326+1,0)</f>
        <v>0</v>
      </c>
      <c r="AK1327" s="74" t="n">
        <f aca="false">IF(G1327&lt;=0,AK1326+1,0)</f>
        <v>1</v>
      </c>
      <c r="AL1327" s="74" t="n">
        <f aca="false">IF(K1327&gt;0,AL1326+1,0)</f>
        <v>0</v>
      </c>
      <c r="AM1327" s="74" t="n">
        <f aca="false">IF(K1327&lt;=0,AM1326+1,0)</f>
        <v>3</v>
      </c>
    </row>
    <row r="1328" customFormat="false" ht="15" hidden="false" customHeight="false" outlineLevel="0" collapsed="false">
      <c r="A1328" s="61" t="n">
        <v>1327</v>
      </c>
      <c r="B1328" s="62" t="n">
        <v>45209.40625</v>
      </c>
      <c r="C1328" s="63" t="n">
        <f aca="false">YEAR(B1328)</f>
        <v>2023</v>
      </c>
      <c r="D1328" s="32" t="s">
        <v>277</v>
      </c>
      <c r="E1328" s="64" t="n">
        <v>19595.55</v>
      </c>
      <c r="F1328" s="65" t="n">
        <v>0.0057</v>
      </c>
      <c r="G1328" s="66" t="n">
        <v>111.694635</v>
      </c>
      <c r="H1328" s="67" t="n">
        <f aca="false">E1328+IF(D1328="Long",1,-1)*G1328</f>
        <v>19707.244635</v>
      </c>
      <c r="I1328" s="68" t="n">
        <f aca="false">Assumptions!$B$58</f>
        <v>5.35750011455817</v>
      </c>
      <c r="J1328" s="68" t="n">
        <f aca="false">INDEX(Yearly!$T$5:$T$22,MATCH(C1328,Yearly!$A$5:$A$22,0))</f>
        <v>0.624174770628136</v>
      </c>
      <c r="K1328" s="68" t="n">
        <f aca="false">G1328-I1328-J1328</f>
        <v>105.712960114814</v>
      </c>
      <c r="L1328" s="69" t="n">
        <f aca="false">(I1328+J1328)/Assumptions!$B$8</f>
        <v>0.000263754489744292</v>
      </c>
      <c r="M1328" s="70" t="n">
        <f aca="false">F1328-L1328</f>
        <v>0.00543624551025571</v>
      </c>
      <c r="N1328" s="71" t="n">
        <f aca="false">G1328*Assumptions!$B$7</f>
        <v>878478.304275</v>
      </c>
      <c r="O1328" s="71" t="n">
        <f aca="false">K1328*Assumptions!$B$7</f>
        <v>831432.43130301</v>
      </c>
      <c r="P1328" s="68" t="n">
        <f aca="false">P1327+G1328</f>
        <v>31912.978015</v>
      </c>
      <c r="Q1328" s="68" t="n">
        <f aca="false">MAX(Q1327,P1328)</f>
        <v>32011.11092</v>
      </c>
      <c r="R1328" s="68" t="n">
        <f aca="false">Q1328-P1328</f>
        <v>98.1329050000022</v>
      </c>
      <c r="S1328" s="68" t="n">
        <f aca="false">S1327+K1328</f>
        <v>23853.3212892642</v>
      </c>
      <c r="T1328" s="68" t="n">
        <f aca="false">MAX(T1327,S1328)</f>
        <v>24142.8677905902</v>
      </c>
      <c r="U1328" s="68" t="n">
        <f aca="false">T1328-S1328</f>
        <v>289.546501325967</v>
      </c>
      <c r="V1328" s="70" t="n">
        <f aca="false">V1327+F1328</f>
        <v>3.78970000000001</v>
      </c>
      <c r="W1328" s="70" t="n">
        <f aca="false">MAX(W1327,V1328)</f>
        <v>3.79440000000001</v>
      </c>
      <c r="X1328" s="70" t="n">
        <f aca="false">W1328-V1328</f>
        <v>0.0046999999999997</v>
      </c>
      <c r="Y1328" s="70" t="n">
        <f aca="false">Y1327+M1328</f>
        <v>3.43431949403584</v>
      </c>
      <c r="Z1328" s="70" t="n">
        <f aca="false">MAX(Z1327,Y1328)</f>
        <v>3.44745963770766</v>
      </c>
      <c r="AA1328" s="70" t="n">
        <f aca="false">Z1328-Y1328</f>
        <v>0.0131401436718175</v>
      </c>
      <c r="AB1328" s="72" t="n">
        <f aca="false">AB1327*(1+F1328)</f>
        <v>36.314676072461</v>
      </c>
      <c r="AC1328" s="73" t="n">
        <f aca="false">MAX(AC1327,AB1328)</f>
        <v>36.5092156701384</v>
      </c>
      <c r="AD1328" s="70" t="n">
        <f aca="false">1-AB1328/AC1328</f>
        <v>0.00532850662789075</v>
      </c>
      <c r="AE1328" s="73" t="n">
        <f aca="false">AE1327*(1+M1328)</f>
        <v>25.4756575389174</v>
      </c>
      <c r="AF1328" s="73" t="n">
        <f aca="false">MAX(AF1327,AE1328)</f>
        <v>25.829286319261</v>
      </c>
      <c r="AG1328" s="70" t="n">
        <f aca="false">1-AE1328/AF1328</f>
        <v>0.0136910008264493</v>
      </c>
      <c r="AH1328" s="74" t="n">
        <f aca="false">IF(R1328&gt;0,AH1327+1,0)</f>
        <v>32</v>
      </c>
      <c r="AI1328" s="74" t="n">
        <f aca="false">IF(U1328&gt;0,AI1327+1,0)</f>
        <v>32</v>
      </c>
      <c r="AJ1328" s="74" t="n">
        <f aca="false">IF(G1328&gt;0,AJ1327+1,0)</f>
        <v>1</v>
      </c>
      <c r="AK1328" s="74" t="n">
        <f aca="false">IF(G1328&lt;=0,AK1327+1,0)</f>
        <v>0</v>
      </c>
      <c r="AL1328" s="74" t="n">
        <f aca="false">IF(K1328&gt;0,AL1327+1,0)</f>
        <v>1</v>
      </c>
      <c r="AM1328" s="74" t="n">
        <f aca="false">IF(K1328&lt;=0,AM1327+1,0)</f>
        <v>0</v>
      </c>
    </row>
    <row r="1329" customFormat="false" ht="15" hidden="false" customHeight="false" outlineLevel="0" collapsed="false">
      <c r="A1329" s="61" t="n">
        <v>1328</v>
      </c>
      <c r="B1329" s="62" t="n">
        <v>45212.5388888889</v>
      </c>
      <c r="C1329" s="63" t="n">
        <f aca="false">YEAR(B1329)</f>
        <v>2023</v>
      </c>
      <c r="D1329" s="32" t="s">
        <v>277</v>
      </c>
      <c r="E1329" s="64" t="n">
        <v>19715.95</v>
      </c>
      <c r="F1329" s="65" t="n">
        <v>0</v>
      </c>
      <c r="G1329" s="66" t="n">
        <v>0</v>
      </c>
      <c r="H1329" s="67" t="n">
        <f aca="false">E1329+IF(D1329="Long",1,-1)*G1329</f>
        <v>19715.95</v>
      </c>
      <c r="I1329" s="68" t="n">
        <f aca="false">Assumptions!$B$58</f>
        <v>5.35750011455817</v>
      </c>
      <c r="J1329" s="68" t="n">
        <f aca="false">INDEX(Yearly!$T$5:$T$22,MATCH(C1329,Yearly!$A$5:$A$22,0))</f>
        <v>0.624174770628136</v>
      </c>
      <c r="K1329" s="68" t="n">
        <f aca="false">G1329-I1329-J1329</f>
        <v>-5.98167488518631</v>
      </c>
      <c r="L1329" s="69" t="n">
        <f aca="false">(I1329+J1329)/Assumptions!$B$8</f>
        <v>0.000263754489744292</v>
      </c>
      <c r="M1329" s="70" t="n">
        <f aca="false">F1329-L1329</f>
        <v>-0.000263754489744292</v>
      </c>
      <c r="N1329" s="71" t="n">
        <f aca="false">G1329*Assumptions!$B$7</f>
        <v>0</v>
      </c>
      <c r="O1329" s="71" t="n">
        <f aca="false">K1329*Assumptions!$B$7</f>
        <v>-47045.8729719903</v>
      </c>
      <c r="P1329" s="68" t="n">
        <f aca="false">P1328+G1329</f>
        <v>31912.978015</v>
      </c>
      <c r="Q1329" s="68" t="n">
        <f aca="false">MAX(Q1328,P1329)</f>
        <v>32011.11092</v>
      </c>
      <c r="R1329" s="68" t="n">
        <f aca="false">Q1329-P1329</f>
        <v>98.1329050000022</v>
      </c>
      <c r="S1329" s="68" t="n">
        <f aca="false">S1328+K1329</f>
        <v>23847.339614379</v>
      </c>
      <c r="T1329" s="68" t="n">
        <f aca="false">MAX(T1328,S1329)</f>
        <v>24142.8677905902</v>
      </c>
      <c r="U1329" s="68" t="n">
        <f aca="false">T1329-S1329</f>
        <v>295.528176211155</v>
      </c>
      <c r="V1329" s="70" t="n">
        <f aca="false">V1328+F1329</f>
        <v>3.78970000000001</v>
      </c>
      <c r="W1329" s="70" t="n">
        <f aca="false">MAX(W1328,V1329)</f>
        <v>3.79440000000001</v>
      </c>
      <c r="X1329" s="70" t="n">
        <f aca="false">W1329-V1329</f>
        <v>0.0046999999999997</v>
      </c>
      <c r="Y1329" s="70" t="n">
        <f aca="false">Y1328+M1329</f>
        <v>3.4340557395461</v>
      </c>
      <c r="Z1329" s="70" t="n">
        <f aca="false">MAX(Z1328,Y1329)</f>
        <v>3.44745963770766</v>
      </c>
      <c r="AA1329" s="70" t="n">
        <f aca="false">Z1329-Y1329</f>
        <v>0.0134038981615618</v>
      </c>
      <c r="AB1329" s="72" t="n">
        <f aca="false">AB1328*(1+F1329)</f>
        <v>36.314676072461</v>
      </c>
      <c r="AC1329" s="73" t="n">
        <f aca="false">MAX(AC1328,AB1329)</f>
        <v>36.5092156701384</v>
      </c>
      <c r="AD1329" s="70" t="n">
        <f aca="false">1-AB1329/AC1329</f>
        <v>0.00532850662789075</v>
      </c>
      <c r="AE1329" s="73" t="n">
        <f aca="false">AE1328*(1+M1329)</f>
        <v>25.4689382198623</v>
      </c>
      <c r="AF1329" s="73" t="n">
        <f aca="false">MAX(AF1328,AE1329)</f>
        <v>25.829286319261</v>
      </c>
      <c r="AG1329" s="70" t="n">
        <f aca="false">1-AE1329/AF1329</f>
        <v>0.0139511442532565</v>
      </c>
      <c r="AH1329" s="74" t="n">
        <f aca="false">IF(R1329&gt;0,AH1328+1,0)</f>
        <v>33</v>
      </c>
      <c r="AI1329" s="74" t="n">
        <f aca="false">IF(U1329&gt;0,AI1328+1,0)</f>
        <v>33</v>
      </c>
      <c r="AJ1329" s="74" t="n">
        <f aca="false">IF(G1329&gt;0,AJ1328+1,0)</f>
        <v>0</v>
      </c>
      <c r="AK1329" s="74" t="n">
        <f aca="false">IF(G1329&lt;=0,AK1328+1,0)</f>
        <v>1</v>
      </c>
      <c r="AL1329" s="74" t="n">
        <f aca="false">IF(K1329&gt;0,AL1328+1,0)</f>
        <v>0</v>
      </c>
      <c r="AM1329" s="74" t="n">
        <f aca="false">IF(K1329&lt;=0,AM1328+1,0)</f>
        <v>1</v>
      </c>
    </row>
    <row r="1330" customFormat="false" ht="15" hidden="false" customHeight="false" outlineLevel="0" collapsed="false">
      <c r="A1330" s="61" t="n">
        <v>1329</v>
      </c>
      <c r="B1330" s="62" t="n">
        <v>45215.4451388889</v>
      </c>
      <c r="C1330" s="63" t="n">
        <f aca="false">YEAR(B1330)</f>
        <v>2023</v>
      </c>
      <c r="D1330" s="32" t="s">
        <v>277</v>
      </c>
      <c r="E1330" s="64" t="n">
        <v>19756.95</v>
      </c>
      <c r="F1330" s="65" t="n">
        <v>0.0047</v>
      </c>
      <c r="G1330" s="66" t="n">
        <v>92.857665</v>
      </c>
      <c r="H1330" s="67" t="n">
        <f aca="false">E1330+IF(D1330="Long",1,-1)*G1330</f>
        <v>19849.807665</v>
      </c>
      <c r="I1330" s="68" t="n">
        <f aca="false">Assumptions!$B$58</f>
        <v>5.35750011455817</v>
      </c>
      <c r="J1330" s="68" t="n">
        <f aca="false">INDEX(Yearly!$T$5:$T$22,MATCH(C1330,Yearly!$A$5:$A$22,0))</f>
        <v>0.624174770628136</v>
      </c>
      <c r="K1330" s="68" t="n">
        <f aca="false">G1330-I1330-J1330</f>
        <v>86.8759901148137</v>
      </c>
      <c r="L1330" s="69" t="n">
        <f aca="false">(I1330+J1330)/Assumptions!$B$8</f>
        <v>0.000263754489744292</v>
      </c>
      <c r="M1330" s="70" t="n">
        <f aca="false">F1330-L1330</f>
        <v>0.00443624551025571</v>
      </c>
      <c r="N1330" s="71" t="n">
        <f aca="false">G1330*Assumptions!$B$7</f>
        <v>730325.535225</v>
      </c>
      <c r="O1330" s="71" t="n">
        <f aca="false">K1330*Assumptions!$B$7</f>
        <v>683279.66225301</v>
      </c>
      <c r="P1330" s="68" t="n">
        <f aca="false">P1329+G1330</f>
        <v>32005.83568</v>
      </c>
      <c r="Q1330" s="68" t="n">
        <f aca="false">MAX(Q1329,P1330)</f>
        <v>32011.11092</v>
      </c>
      <c r="R1330" s="68" t="n">
        <f aca="false">Q1330-P1330</f>
        <v>5.27524000000267</v>
      </c>
      <c r="S1330" s="68" t="n">
        <f aca="false">S1329+K1330</f>
        <v>23934.2156044938</v>
      </c>
      <c r="T1330" s="68" t="n">
        <f aca="false">MAX(T1329,S1330)</f>
        <v>24142.8677905902</v>
      </c>
      <c r="U1330" s="68" t="n">
        <f aca="false">T1330-S1330</f>
        <v>208.65218609634</v>
      </c>
      <c r="V1330" s="70" t="n">
        <f aca="false">V1329+F1330</f>
        <v>3.79440000000001</v>
      </c>
      <c r="W1330" s="70" t="n">
        <f aca="false">MAX(W1329,V1330)</f>
        <v>3.79440000000001</v>
      </c>
      <c r="X1330" s="70" t="n">
        <f aca="false">W1330-V1330</f>
        <v>0</v>
      </c>
      <c r="Y1330" s="70" t="n">
        <f aca="false">Y1329+M1330</f>
        <v>3.43849198505635</v>
      </c>
      <c r="Z1330" s="70" t="n">
        <f aca="false">MAX(Z1329,Y1330)</f>
        <v>3.44745963770766</v>
      </c>
      <c r="AA1330" s="70" t="n">
        <f aca="false">Z1330-Y1330</f>
        <v>0.00896765265130606</v>
      </c>
      <c r="AB1330" s="72" t="n">
        <f aca="false">AB1329*(1+F1330)</f>
        <v>36.4853550500015</v>
      </c>
      <c r="AC1330" s="73" t="n">
        <f aca="false">MAX(AC1329,AB1330)</f>
        <v>36.5092156701384</v>
      </c>
      <c r="AD1330" s="70" t="n">
        <f aca="false">1-AB1330/AC1330</f>
        <v>0.000653550609042042</v>
      </c>
      <c r="AE1330" s="73" t="n">
        <f aca="false">AE1329*(1+M1330)</f>
        <v>25.5819246826912</v>
      </c>
      <c r="AF1330" s="73" t="n">
        <f aca="false">MAX(AF1329,AE1330)</f>
        <v>25.829286319261</v>
      </c>
      <c r="AG1330" s="70" t="n">
        <f aca="false">1-AE1330/AF1330</f>
        <v>0.00957678944405715</v>
      </c>
      <c r="AH1330" s="74" t="n">
        <f aca="false">IF(R1330&gt;0,AH1329+1,0)</f>
        <v>34</v>
      </c>
      <c r="AI1330" s="74" t="n">
        <f aca="false">IF(U1330&gt;0,AI1329+1,0)</f>
        <v>34</v>
      </c>
      <c r="AJ1330" s="74" t="n">
        <f aca="false">IF(G1330&gt;0,AJ1329+1,0)</f>
        <v>1</v>
      </c>
      <c r="AK1330" s="74" t="n">
        <f aca="false">IF(G1330&lt;=0,AK1329+1,0)</f>
        <v>0</v>
      </c>
      <c r="AL1330" s="74" t="n">
        <f aca="false">IF(K1330&gt;0,AL1329+1,0)</f>
        <v>1</v>
      </c>
      <c r="AM1330" s="74" t="n">
        <f aca="false">IF(K1330&lt;=0,AM1329+1,0)</f>
        <v>0</v>
      </c>
    </row>
    <row r="1331" customFormat="false" ht="15" hidden="false" customHeight="false" outlineLevel="0" collapsed="false">
      <c r="A1331" s="61" t="n">
        <v>1330</v>
      </c>
      <c r="B1331" s="62" t="n">
        <v>45216.40625</v>
      </c>
      <c r="C1331" s="63" t="n">
        <f aca="false">YEAR(B1331)</f>
        <v>2023</v>
      </c>
      <c r="D1331" s="32" t="s">
        <v>277</v>
      </c>
      <c r="E1331" s="64" t="n">
        <v>19827.4</v>
      </c>
      <c r="F1331" s="65" t="n">
        <v>-0.0052</v>
      </c>
      <c r="G1331" s="66" t="n">
        <v>-103.10248</v>
      </c>
      <c r="H1331" s="67" t="n">
        <f aca="false">E1331+IF(D1331="Long",1,-1)*G1331</f>
        <v>19724.29752</v>
      </c>
      <c r="I1331" s="68" t="n">
        <f aca="false">Assumptions!$B$58</f>
        <v>5.35750011455817</v>
      </c>
      <c r="J1331" s="68" t="n">
        <f aca="false">INDEX(Yearly!$T$5:$T$22,MATCH(C1331,Yearly!$A$5:$A$22,0))</f>
        <v>0.624174770628136</v>
      </c>
      <c r="K1331" s="68" t="n">
        <f aca="false">G1331-I1331-J1331</f>
        <v>-109.084154885186</v>
      </c>
      <c r="L1331" s="69" t="n">
        <f aca="false">(I1331+J1331)/Assumptions!$B$8</f>
        <v>0.000263754489744292</v>
      </c>
      <c r="M1331" s="70" t="n">
        <f aca="false">F1331-L1331</f>
        <v>-0.00546375448974429</v>
      </c>
      <c r="N1331" s="71" t="n">
        <f aca="false">G1331*Assumptions!$B$7</f>
        <v>-810901.0052</v>
      </c>
      <c r="O1331" s="71" t="n">
        <f aca="false">K1331*Assumptions!$B$7</f>
        <v>-857946.87817199</v>
      </c>
      <c r="P1331" s="68" t="n">
        <f aca="false">P1330+G1331</f>
        <v>31902.7332</v>
      </c>
      <c r="Q1331" s="68" t="n">
        <f aca="false">MAX(Q1330,P1331)</f>
        <v>32011.11092</v>
      </c>
      <c r="R1331" s="68" t="n">
        <f aca="false">Q1331-P1331</f>
        <v>108.377720000004</v>
      </c>
      <c r="S1331" s="68" t="n">
        <f aca="false">S1330+K1331</f>
        <v>23825.1314496086</v>
      </c>
      <c r="T1331" s="68" t="n">
        <f aca="false">MAX(T1330,S1331)</f>
        <v>24142.8677905902</v>
      </c>
      <c r="U1331" s="68" t="n">
        <f aca="false">T1331-S1331</f>
        <v>317.736340981526</v>
      </c>
      <c r="V1331" s="70" t="n">
        <f aca="false">V1330+F1331</f>
        <v>3.78920000000001</v>
      </c>
      <c r="W1331" s="70" t="n">
        <f aca="false">MAX(W1330,V1331)</f>
        <v>3.79440000000001</v>
      </c>
      <c r="X1331" s="70" t="n">
        <f aca="false">W1331-V1331</f>
        <v>0.00519999999999987</v>
      </c>
      <c r="Y1331" s="70" t="n">
        <f aca="false">Y1330+M1331</f>
        <v>3.43302823056661</v>
      </c>
      <c r="Z1331" s="70" t="n">
        <f aca="false">MAX(Z1330,Y1331)</f>
        <v>3.44745963770766</v>
      </c>
      <c r="AA1331" s="70" t="n">
        <f aca="false">Z1331-Y1331</f>
        <v>0.0144314071410503</v>
      </c>
      <c r="AB1331" s="72" t="n">
        <f aca="false">AB1330*(1+F1331)</f>
        <v>36.2956312037415</v>
      </c>
      <c r="AC1331" s="73" t="n">
        <f aca="false">MAX(AC1330,AB1331)</f>
        <v>36.5092156701384</v>
      </c>
      <c r="AD1331" s="70" t="n">
        <f aca="false">1-AB1331/AC1331</f>
        <v>0.00585015214587503</v>
      </c>
      <c r="AE1331" s="73" t="n">
        <f aca="false">AE1330*(1+M1331)</f>
        <v>25.4421513268498</v>
      </c>
      <c r="AF1331" s="73" t="n">
        <f aca="false">MAX(AF1330,AE1331)</f>
        <v>25.829286319261</v>
      </c>
      <c r="AG1331" s="70" t="n">
        <f aca="false">1-AE1331/AF1331</f>
        <v>0.0149882187074791</v>
      </c>
      <c r="AH1331" s="74" t="n">
        <f aca="false">IF(R1331&gt;0,AH1330+1,0)</f>
        <v>35</v>
      </c>
      <c r="AI1331" s="74" t="n">
        <f aca="false">IF(U1331&gt;0,AI1330+1,0)</f>
        <v>35</v>
      </c>
      <c r="AJ1331" s="74" t="n">
        <f aca="false">IF(G1331&gt;0,AJ1330+1,0)</f>
        <v>0</v>
      </c>
      <c r="AK1331" s="74" t="n">
        <f aca="false">IF(G1331&lt;=0,AK1330+1,0)</f>
        <v>1</v>
      </c>
      <c r="AL1331" s="74" t="n">
        <f aca="false">IF(K1331&gt;0,AL1330+1,0)</f>
        <v>0</v>
      </c>
      <c r="AM1331" s="74" t="n">
        <f aca="false">IF(K1331&lt;=0,AM1330+1,0)</f>
        <v>1</v>
      </c>
    </row>
    <row r="1332" customFormat="false" ht="15" hidden="false" customHeight="false" outlineLevel="0" collapsed="false">
      <c r="A1332" s="61" t="n">
        <v>1331</v>
      </c>
      <c r="B1332" s="62" t="n">
        <v>45217.46875</v>
      </c>
      <c r="C1332" s="63" t="n">
        <f aca="false">YEAR(B1332)</f>
        <v>2023</v>
      </c>
      <c r="D1332" s="32" t="s">
        <v>276</v>
      </c>
      <c r="E1332" s="64" t="n">
        <v>19725.25</v>
      </c>
      <c r="F1332" s="65" t="n">
        <v>0.0284</v>
      </c>
      <c r="G1332" s="66" t="n">
        <v>560.1971</v>
      </c>
      <c r="H1332" s="67" t="n">
        <f aca="false">E1332+IF(D1332="Long",1,-1)*G1332</f>
        <v>19165.0529</v>
      </c>
      <c r="I1332" s="68" t="n">
        <f aca="false">Assumptions!$B$58</f>
        <v>5.35750011455817</v>
      </c>
      <c r="J1332" s="68" t="n">
        <f aca="false">INDEX(Yearly!$T$5:$T$22,MATCH(C1332,Yearly!$A$5:$A$22,0))</f>
        <v>0.624174770628136</v>
      </c>
      <c r="K1332" s="68" t="n">
        <f aca="false">G1332-I1332-J1332</f>
        <v>554.215425114814</v>
      </c>
      <c r="L1332" s="69" t="n">
        <f aca="false">(I1332+J1332)/Assumptions!$B$8</f>
        <v>0.000263754489744292</v>
      </c>
      <c r="M1332" s="70" t="n">
        <f aca="false">F1332-L1332</f>
        <v>0.0281362455102557</v>
      </c>
      <c r="N1332" s="71" t="n">
        <f aca="false">G1332*Assumptions!$B$7</f>
        <v>4405950.1915</v>
      </c>
      <c r="O1332" s="71" t="n">
        <f aca="false">K1332*Assumptions!$B$7</f>
        <v>4358904.31852801</v>
      </c>
      <c r="P1332" s="68" t="n">
        <f aca="false">P1331+G1332</f>
        <v>32462.9303</v>
      </c>
      <c r="Q1332" s="68" t="n">
        <f aca="false">MAX(Q1331,P1332)</f>
        <v>32462.9303</v>
      </c>
      <c r="R1332" s="68" t="n">
        <f aca="false">Q1332-P1332</f>
        <v>0</v>
      </c>
      <c r="S1332" s="68" t="n">
        <f aca="false">S1331+K1332</f>
        <v>24379.3468747234</v>
      </c>
      <c r="T1332" s="68" t="n">
        <f aca="false">MAX(T1331,S1332)</f>
        <v>24379.3468747234</v>
      </c>
      <c r="U1332" s="68" t="n">
        <f aca="false">T1332-S1332</f>
        <v>0</v>
      </c>
      <c r="V1332" s="70" t="n">
        <f aca="false">V1331+F1332</f>
        <v>3.81760000000001</v>
      </c>
      <c r="W1332" s="70" t="n">
        <f aca="false">MAX(W1331,V1332)</f>
        <v>3.81760000000001</v>
      </c>
      <c r="X1332" s="70" t="n">
        <f aca="false">W1332-V1332</f>
        <v>0</v>
      </c>
      <c r="Y1332" s="70" t="n">
        <f aca="false">Y1331+M1332</f>
        <v>3.46116447607686</v>
      </c>
      <c r="Z1332" s="70" t="n">
        <f aca="false">MAX(Z1331,Y1332)</f>
        <v>3.46116447607686</v>
      </c>
      <c r="AA1332" s="70" t="n">
        <f aca="false">Z1332-Y1332</f>
        <v>0</v>
      </c>
      <c r="AB1332" s="72" t="n">
        <f aca="false">AB1331*(1+F1332)</f>
        <v>37.3264271299278</v>
      </c>
      <c r="AC1332" s="73" t="n">
        <f aca="false">MAX(AC1331,AB1332)</f>
        <v>37.3264271299278</v>
      </c>
      <c r="AD1332" s="70" t="n">
        <f aca="false">1-AB1332/AC1332</f>
        <v>0</v>
      </c>
      <c r="AE1332" s="73" t="n">
        <f aca="false">AE1331*(1+M1332)</f>
        <v>26.1579979428912</v>
      </c>
      <c r="AF1332" s="73" t="n">
        <f aca="false">MAX(AF1331,AE1332)</f>
        <v>26.1579979428912</v>
      </c>
      <c r="AG1332" s="70" t="n">
        <f aca="false">1-AE1332/AF1332</f>
        <v>0</v>
      </c>
      <c r="AH1332" s="74" t="n">
        <f aca="false">IF(R1332&gt;0,AH1331+1,0)</f>
        <v>0</v>
      </c>
      <c r="AI1332" s="74" t="n">
        <f aca="false">IF(U1332&gt;0,AI1331+1,0)</f>
        <v>0</v>
      </c>
      <c r="AJ1332" s="74" t="n">
        <f aca="false">IF(G1332&gt;0,AJ1331+1,0)</f>
        <v>1</v>
      </c>
      <c r="AK1332" s="74" t="n">
        <f aca="false">IF(G1332&lt;=0,AK1331+1,0)</f>
        <v>0</v>
      </c>
      <c r="AL1332" s="74" t="n">
        <f aca="false">IF(K1332&gt;0,AL1331+1,0)</f>
        <v>1</v>
      </c>
      <c r="AM1332" s="74" t="n">
        <f aca="false">IF(K1332&lt;=0,AM1331+1,0)</f>
        <v>0</v>
      </c>
    </row>
    <row r="1333" customFormat="false" ht="15" hidden="false" customHeight="false" outlineLevel="0" collapsed="false">
      <c r="A1333" s="61" t="n">
        <v>1332</v>
      </c>
      <c r="B1333" s="62" t="n">
        <v>45230.40625</v>
      </c>
      <c r="C1333" s="63" t="n">
        <f aca="false">YEAR(B1333)</f>
        <v>2023</v>
      </c>
      <c r="D1333" s="32" t="s">
        <v>277</v>
      </c>
      <c r="E1333" s="64" t="n">
        <v>19165.2</v>
      </c>
      <c r="F1333" s="65" t="n">
        <v>-0.0028</v>
      </c>
      <c r="G1333" s="66" t="n">
        <v>-53.66256</v>
      </c>
      <c r="H1333" s="67" t="n">
        <f aca="false">E1333+IF(D1333="Long",1,-1)*G1333</f>
        <v>19111.53744</v>
      </c>
      <c r="I1333" s="68" t="n">
        <f aca="false">Assumptions!$B$58</f>
        <v>5.35750011455817</v>
      </c>
      <c r="J1333" s="68" t="n">
        <f aca="false">INDEX(Yearly!$T$5:$T$22,MATCH(C1333,Yearly!$A$5:$A$22,0))</f>
        <v>0.624174770628136</v>
      </c>
      <c r="K1333" s="68" t="n">
        <f aca="false">G1333-I1333-J1333</f>
        <v>-59.6442348851863</v>
      </c>
      <c r="L1333" s="69" t="n">
        <f aca="false">(I1333+J1333)/Assumptions!$B$8</f>
        <v>0.000263754489744292</v>
      </c>
      <c r="M1333" s="70" t="n">
        <f aca="false">F1333-L1333</f>
        <v>-0.00306375448974429</v>
      </c>
      <c r="N1333" s="71" t="n">
        <f aca="false">G1333*Assumptions!$B$7</f>
        <v>-422056.0344</v>
      </c>
      <c r="O1333" s="71" t="n">
        <f aca="false">K1333*Assumptions!$B$7</f>
        <v>-469101.90737199</v>
      </c>
      <c r="P1333" s="68" t="n">
        <f aca="false">P1332+G1333</f>
        <v>32409.26774</v>
      </c>
      <c r="Q1333" s="68" t="n">
        <f aca="false">MAX(Q1332,P1333)</f>
        <v>32462.9303</v>
      </c>
      <c r="R1333" s="68" t="n">
        <f aca="false">Q1333-P1333</f>
        <v>53.6625600000007</v>
      </c>
      <c r="S1333" s="68" t="n">
        <f aca="false">S1332+K1333</f>
        <v>24319.7026398383</v>
      </c>
      <c r="T1333" s="68" t="n">
        <f aca="false">MAX(T1332,S1333)</f>
        <v>24379.3468747234</v>
      </c>
      <c r="U1333" s="68" t="n">
        <f aca="false">T1333-S1333</f>
        <v>59.6442348851851</v>
      </c>
      <c r="V1333" s="70" t="n">
        <f aca="false">V1332+F1333</f>
        <v>3.81480000000001</v>
      </c>
      <c r="W1333" s="70" t="n">
        <f aca="false">MAX(W1332,V1333)</f>
        <v>3.81760000000001</v>
      </c>
      <c r="X1333" s="70" t="n">
        <f aca="false">W1333-V1333</f>
        <v>0.00280000000000014</v>
      </c>
      <c r="Y1333" s="70" t="n">
        <f aca="false">Y1332+M1333</f>
        <v>3.45810072158712</v>
      </c>
      <c r="Z1333" s="70" t="n">
        <f aca="false">MAX(Z1332,Y1333)</f>
        <v>3.46116447607686</v>
      </c>
      <c r="AA1333" s="70" t="n">
        <f aca="false">Z1333-Y1333</f>
        <v>0.0030637544897445</v>
      </c>
      <c r="AB1333" s="72" t="n">
        <f aca="false">AB1332*(1+F1333)</f>
        <v>37.221913133964</v>
      </c>
      <c r="AC1333" s="73" t="n">
        <f aca="false">MAX(AC1332,AB1333)</f>
        <v>37.3264271299278</v>
      </c>
      <c r="AD1333" s="70" t="n">
        <f aca="false">1-AB1333/AC1333</f>
        <v>0.00280000000000002</v>
      </c>
      <c r="AE1333" s="73" t="n">
        <f aca="false">AE1332*(1+M1333)</f>
        <v>26.0778562592509</v>
      </c>
      <c r="AF1333" s="73" t="n">
        <f aca="false">MAX(AF1332,AE1333)</f>
        <v>26.1579979428912</v>
      </c>
      <c r="AG1333" s="70" t="n">
        <f aca="false">1-AE1333/AF1333</f>
        <v>0.00306375448974427</v>
      </c>
      <c r="AH1333" s="74" t="n">
        <f aca="false">IF(R1333&gt;0,AH1332+1,0)</f>
        <v>1</v>
      </c>
      <c r="AI1333" s="74" t="n">
        <f aca="false">IF(U1333&gt;0,AI1332+1,0)</f>
        <v>1</v>
      </c>
      <c r="AJ1333" s="74" t="n">
        <f aca="false">IF(G1333&gt;0,AJ1332+1,0)</f>
        <v>0</v>
      </c>
      <c r="AK1333" s="74" t="n">
        <f aca="false">IF(G1333&lt;=0,AK1332+1,0)</f>
        <v>1</v>
      </c>
      <c r="AL1333" s="74" t="n">
        <f aca="false">IF(K1333&gt;0,AL1332+1,0)</f>
        <v>0</v>
      </c>
      <c r="AM1333" s="74" t="n">
        <f aca="false">IF(K1333&lt;=0,AM1332+1,0)</f>
        <v>1</v>
      </c>
    </row>
    <row r="1334" customFormat="false" ht="15" hidden="false" customHeight="false" outlineLevel="0" collapsed="false">
      <c r="A1334" s="61" t="n">
        <v>1333</v>
      </c>
      <c r="B1334" s="62" t="n">
        <v>45230.43125</v>
      </c>
      <c r="C1334" s="63" t="n">
        <f aca="false">YEAR(B1334)</f>
        <v>2023</v>
      </c>
      <c r="D1334" s="32" t="s">
        <v>276</v>
      </c>
      <c r="E1334" s="64" t="n">
        <v>19110.85</v>
      </c>
      <c r="F1334" s="65" t="n">
        <v>-0.0027</v>
      </c>
      <c r="G1334" s="66" t="n">
        <v>-51.599295</v>
      </c>
      <c r="H1334" s="67" t="n">
        <f aca="false">E1334+IF(D1334="Long",1,-1)*G1334</f>
        <v>19162.449295</v>
      </c>
      <c r="I1334" s="68" t="n">
        <f aca="false">Assumptions!$B$58</f>
        <v>5.35750011455817</v>
      </c>
      <c r="J1334" s="68" t="n">
        <f aca="false">INDEX(Yearly!$T$5:$T$22,MATCH(C1334,Yearly!$A$5:$A$22,0))</f>
        <v>0.624174770628136</v>
      </c>
      <c r="K1334" s="68" t="n">
        <f aca="false">G1334-I1334-J1334</f>
        <v>-57.5809698851863</v>
      </c>
      <c r="L1334" s="69" t="n">
        <f aca="false">(I1334+J1334)/Assumptions!$B$8</f>
        <v>0.000263754489744292</v>
      </c>
      <c r="M1334" s="70" t="n">
        <f aca="false">F1334-L1334</f>
        <v>-0.00296375448974429</v>
      </c>
      <c r="N1334" s="71" t="n">
        <f aca="false">G1334*Assumptions!$B$7</f>
        <v>-405828.455175</v>
      </c>
      <c r="O1334" s="71" t="n">
        <f aca="false">K1334*Assumptions!$B$7</f>
        <v>-452874.32814699</v>
      </c>
      <c r="P1334" s="68" t="n">
        <f aca="false">P1333+G1334</f>
        <v>32357.668445</v>
      </c>
      <c r="Q1334" s="68" t="n">
        <f aca="false">MAX(Q1333,P1334)</f>
        <v>32462.9303</v>
      </c>
      <c r="R1334" s="68" t="n">
        <f aca="false">Q1334-P1334</f>
        <v>105.261855000001</v>
      </c>
      <c r="S1334" s="68" t="n">
        <f aca="false">S1333+K1334</f>
        <v>24262.1216699531</v>
      </c>
      <c r="T1334" s="68" t="n">
        <f aca="false">MAX(T1333,S1334)</f>
        <v>24379.3468747234</v>
      </c>
      <c r="U1334" s="68" t="n">
        <f aca="false">T1334-S1334</f>
        <v>117.225204770373</v>
      </c>
      <c r="V1334" s="70" t="n">
        <f aca="false">V1333+F1334</f>
        <v>3.81210000000001</v>
      </c>
      <c r="W1334" s="70" t="n">
        <f aca="false">MAX(W1333,V1334)</f>
        <v>3.81760000000001</v>
      </c>
      <c r="X1334" s="70" t="n">
        <f aca="false">W1334-V1334</f>
        <v>0.00550000000000006</v>
      </c>
      <c r="Y1334" s="70" t="n">
        <f aca="false">Y1333+M1334</f>
        <v>3.45513696709737</v>
      </c>
      <c r="Z1334" s="70" t="n">
        <f aca="false">MAX(Z1333,Y1334)</f>
        <v>3.46116447607686</v>
      </c>
      <c r="AA1334" s="70" t="n">
        <f aca="false">Z1334-Y1334</f>
        <v>0.00602750897948878</v>
      </c>
      <c r="AB1334" s="72" t="n">
        <f aca="false">AB1333*(1+F1334)</f>
        <v>37.1214139685023</v>
      </c>
      <c r="AC1334" s="73" t="n">
        <f aca="false">MAX(AC1333,AB1334)</f>
        <v>37.3264271299278</v>
      </c>
      <c r="AD1334" s="70" t="n">
        <f aca="false">1-AB1334/AC1334</f>
        <v>0.00549244000000015</v>
      </c>
      <c r="AE1334" s="73" t="n">
        <f aca="false">AE1333*(1+M1334)</f>
        <v>26.0005678956796</v>
      </c>
      <c r="AF1334" s="73" t="n">
        <f aca="false">MAX(AF1333,AE1334)</f>
        <v>26.1579979428912</v>
      </c>
      <c r="AG1334" s="70" t="n">
        <f aca="false">1-AE1334/AF1334</f>
        <v>0.006018428763364</v>
      </c>
      <c r="AH1334" s="74" t="n">
        <f aca="false">IF(R1334&gt;0,AH1333+1,0)</f>
        <v>2</v>
      </c>
      <c r="AI1334" s="74" t="n">
        <f aca="false">IF(U1334&gt;0,AI1333+1,0)</f>
        <v>2</v>
      </c>
      <c r="AJ1334" s="74" t="n">
        <f aca="false">IF(G1334&gt;0,AJ1333+1,0)</f>
        <v>0</v>
      </c>
      <c r="AK1334" s="74" t="n">
        <f aca="false">IF(G1334&lt;=0,AK1333+1,0)</f>
        <v>2</v>
      </c>
      <c r="AL1334" s="74" t="n">
        <f aca="false">IF(K1334&gt;0,AL1333+1,0)</f>
        <v>0</v>
      </c>
      <c r="AM1334" s="74" t="n">
        <f aca="false">IF(K1334&lt;=0,AM1333+1,0)</f>
        <v>2</v>
      </c>
    </row>
    <row r="1335" customFormat="false" ht="15" hidden="false" customHeight="false" outlineLevel="0" collapsed="false">
      <c r="A1335" s="61" t="n">
        <v>1334</v>
      </c>
      <c r="B1335" s="62" t="n">
        <v>45232.40625</v>
      </c>
      <c r="C1335" s="63" t="n">
        <f aca="false">YEAR(B1335)</f>
        <v>2023</v>
      </c>
      <c r="D1335" s="32" t="s">
        <v>277</v>
      </c>
      <c r="E1335" s="64" t="n">
        <v>19163.2</v>
      </c>
      <c r="F1335" s="65" t="n">
        <v>-0.0045</v>
      </c>
      <c r="G1335" s="66" t="n">
        <v>-86.2344</v>
      </c>
      <c r="H1335" s="67" t="n">
        <f aca="false">E1335+IF(D1335="Long",1,-1)*G1335</f>
        <v>19076.9656</v>
      </c>
      <c r="I1335" s="68" t="n">
        <f aca="false">Assumptions!$B$58</f>
        <v>5.35750011455817</v>
      </c>
      <c r="J1335" s="68" t="n">
        <f aca="false">INDEX(Yearly!$T$5:$T$22,MATCH(C1335,Yearly!$A$5:$A$22,0))</f>
        <v>0.624174770628136</v>
      </c>
      <c r="K1335" s="68" t="n">
        <f aca="false">G1335-I1335-J1335</f>
        <v>-92.2160748851863</v>
      </c>
      <c r="L1335" s="69" t="n">
        <f aca="false">(I1335+J1335)/Assumptions!$B$8</f>
        <v>0.000263754489744292</v>
      </c>
      <c r="M1335" s="70" t="n">
        <f aca="false">F1335-L1335</f>
        <v>-0.00476375448974429</v>
      </c>
      <c r="N1335" s="71" t="n">
        <f aca="false">G1335*Assumptions!$B$7</f>
        <v>-678233.556</v>
      </c>
      <c r="O1335" s="71" t="n">
        <f aca="false">K1335*Assumptions!$B$7</f>
        <v>-725279.42897199</v>
      </c>
      <c r="P1335" s="68" t="n">
        <f aca="false">P1334+G1335</f>
        <v>32271.434045</v>
      </c>
      <c r="Q1335" s="68" t="n">
        <f aca="false">MAX(Q1334,P1335)</f>
        <v>32462.9303</v>
      </c>
      <c r="R1335" s="68" t="n">
        <f aca="false">Q1335-P1335</f>
        <v>191.496255000002</v>
      </c>
      <c r="S1335" s="68" t="n">
        <f aca="false">S1334+K1335</f>
        <v>24169.9055950679</v>
      </c>
      <c r="T1335" s="68" t="n">
        <f aca="false">MAX(T1334,S1335)</f>
        <v>24379.3468747234</v>
      </c>
      <c r="U1335" s="68" t="n">
        <f aca="false">T1335-S1335</f>
        <v>209.441279655559</v>
      </c>
      <c r="V1335" s="70" t="n">
        <f aca="false">V1334+F1335</f>
        <v>3.80760000000001</v>
      </c>
      <c r="W1335" s="70" t="n">
        <f aca="false">MAX(W1334,V1335)</f>
        <v>3.81760000000001</v>
      </c>
      <c r="X1335" s="70" t="n">
        <f aca="false">W1335-V1335</f>
        <v>0.0100000000000002</v>
      </c>
      <c r="Y1335" s="70" t="n">
        <f aca="false">Y1334+M1335</f>
        <v>3.45037321260763</v>
      </c>
      <c r="Z1335" s="70" t="n">
        <f aca="false">MAX(Z1334,Y1335)</f>
        <v>3.46116447607686</v>
      </c>
      <c r="AA1335" s="70" t="n">
        <f aca="false">Z1335-Y1335</f>
        <v>0.0107912634692329</v>
      </c>
      <c r="AB1335" s="72" t="n">
        <f aca="false">AB1334*(1+F1335)</f>
        <v>36.954367605644</v>
      </c>
      <c r="AC1335" s="73" t="n">
        <f aca="false">MAX(AC1334,AB1335)</f>
        <v>37.3264271299278</v>
      </c>
      <c r="AD1335" s="70" t="n">
        <f aca="false">1-AB1335/AC1335</f>
        <v>0.00996772402000001</v>
      </c>
      <c r="AE1335" s="73" t="n">
        <f aca="false">AE1334*(1+M1335)</f>
        <v>25.8767075736307</v>
      </c>
      <c r="AF1335" s="73" t="n">
        <f aca="false">MAX(AF1334,AE1335)</f>
        <v>26.1579979428912</v>
      </c>
      <c r="AG1335" s="70" t="n">
        <f aca="false">1-AE1335/AF1335</f>
        <v>0.0107535129360656</v>
      </c>
      <c r="AH1335" s="74" t="n">
        <f aca="false">IF(R1335&gt;0,AH1334+1,0)</f>
        <v>3</v>
      </c>
      <c r="AI1335" s="74" t="n">
        <f aca="false">IF(U1335&gt;0,AI1334+1,0)</f>
        <v>3</v>
      </c>
      <c r="AJ1335" s="74" t="n">
        <f aca="false">IF(G1335&gt;0,AJ1334+1,0)</f>
        <v>0</v>
      </c>
      <c r="AK1335" s="74" t="n">
        <f aca="false">IF(G1335&lt;=0,AK1334+1,0)</f>
        <v>3</v>
      </c>
      <c r="AL1335" s="74" t="n">
        <f aca="false">IF(K1335&gt;0,AL1334+1,0)</f>
        <v>0</v>
      </c>
      <c r="AM1335" s="74" t="n">
        <f aca="false">IF(K1335&lt;=0,AM1334+1,0)</f>
        <v>3</v>
      </c>
    </row>
    <row r="1336" customFormat="false" ht="15" hidden="false" customHeight="false" outlineLevel="0" collapsed="false">
      <c r="A1336" s="61" t="n">
        <v>1335</v>
      </c>
      <c r="B1336" s="62" t="n">
        <v>45232.5041666667</v>
      </c>
      <c r="C1336" s="63" t="n">
        <f aca="false">YEAR(B1336)</f>
        <v>2023</v>
      </c>
      <c r="D1336" s="32" t="s">
        <v>276</v>
      </c>
      <c r="E1336" s="64" t="n">
        <v>19077.05</v>
      </c>
      <c r="F1336" s="65" t="n">
        <v>-0.0015</v>
      </c>
      <c r="G1336" s="66" t="n">
        <v>-28.615575</v>
      </c>
      <c r="H1336" s="67" t="n">
        <f aca="false">E1336+IF(D1336="Long",1,-1)*G1336</f>
        <v>19105.665575</v>
      </c>
      <c r="I1336" s="68" t="n">
        <f aca="false">Assumptions!$B$58</f>
        <v>5.35750011455817</v>
      </c>
      <c r="J1336" s="68" t="n">
        <f aca="false">INDEX(Yearly!$T$5:$T$22,MATCH(C1336,Yearly!$A$5:$A$22,0))</f>
        <v>0.624174770628136</v>
      </c>
      <c r="K1336" s="68" t="n">
        <f aca="false">G1336-I1336-J1336</f>
        <v>-34.5972498851863</v>
      </c>
      <c r="L1336" s="69" t="n">
        <f aca="false">(I1336+J1336)/Assumptions!$B$8</f>
        <v>0.000263754489744292</v>
      </c>
      <c r="M1336" s="70" t="n">
        <f aca="false">F1336-L1336</f>
        <v>-0.00176375448974429</v>
      </c>
      <c r="N1336" s="71" t="n">
        <f aca="false">G1336*Assumptions!$B$7</f>
        <v>-225061.497375</v>
      </c>
      <c r="O1336" s="71" t="n">
        <f aca="false">K1336*Assumptions!$B$7</f>
        <v>-272107.37034699</v>
      </c>
      <c r="P1336" s="68" t="n">
        <f aca="false">P1335+G1336</f>
        <v>32242.81847</v>
      </c>
      <c r="Q1336" s="68" t="n">
        <f aca="false">MAX(Q1335,P1336)</f>
        <v>32462.9303</v>
      </c>
      <c r="R1336" s="68" t="n">
        <f aca="false">Q1336-P1336</f>
        <v>220.111830000002</v>
      </c>
      <c r="S1336" s="68" t="n">
        <f aca="false">S1335+K1336</f>
        <v>24135.3083451827</v>
      </c>
      <c r="T1336" s="68" t="n">
        <f aca="false">MAX(T1335,S1336)</f>
        <v>24379.3468747234</v>
      </c>
      <c r="U1336" s="68" t="n">
        <f aca="false">T1336-S1336</f>
        <v>244.038529540747</v>
      </c>
      <c r="V1336" s="70" t="n">
        <f aca="false">V1335+F1336</f>
        <v>3.80610000000001</v>
      </c>
      <c r="W1336" s="70" t="n">
        <f aca="false">MAX(W1335,V1336)</f>
        <v>3.81760000000001</v>
      </c>
      <c r="X1336" s="70" t="n">
        <f aca="false">W1336-V1336</f>
        <v>0.0115000000000003</v>
      </c>
      <c r="Y1336" s="70" t="n">
        <f aca="false">Y1335+M1336</f>
        <v>3.44860945811789</v>
      </c>
      <c r="Z1336" s="70" t="n">
        <f aca="false">MAX(Z1335,Y1336)</f>
        <v>3.46116447607686</v>
      </c>
      <c r="AA1336" s="70" t="n">
        <f aca="false">Z1336-Y1336</f>
        <v>0.0125550179589773</v>
      </c>
      <c r="AB1336" s="72" t="n">
        <f aca="false">AB1335*(1+F1336)</f>
        <v>36.8989360542356</v>
      </c>
      <c r="AC1336" s="73" t="n">
        <f aca="false">MAX(AC1335,AB1336)</f>
        <v>37.3264271299278</v>
      </c>
      <c r="AD1336" s="70" t="n">
        <f aca="false">1-AB1336/AC1336</f>
        <v>0.0114527724339699</v>
      </c>
      <c r="AE1336" s="73" t="n">
        <f aca="false">AE1335*(1+M1336)</f>
        <v>25.8310674144679</v>
      </c>
      <c r="AF1336" s="73" t="n">
        <f aca="false">MAX(AF1335,AE1336)</f>
        <v>26.1579979428912</v>
      </c>
      <c r="AG1336" s="70" t="n">
        <f aca="false">1-AE1336/AF1336</f>
        <v>0.0124983008690883</v>
      </c>
      <c r="AH1336" s="74" t="n">
        <f aca="false">IF(R1336&gt;0,AH1335+1,0)</f>
        <v>4</v>
      </c>
      <c r="AI1336" s="74" t="n">
        <f aca="false">IF(U1336&gt;0,AI1335+1,0)</f>
        <v>4</v>
      </c>
      <c r="AJ1336" s="74" t="n">
        <f aca="false">IF(G1336&gt;0,AJ1335+1,0)</f>
        <v>0</v>
      </c>
      <c r="AK1336" s="74" t="n">
        <f aca="false">IF(G1336&lt;=0,AK1335+1,0)</f>
        <v>4</v>
      </c>
      <c r="AL1336" s="74" t="n">
        <f aca="false">IF(K1336&gt;0,AL1335+1,0)</f>
        <v>0</v>
      </c>
      <c r="AM1336" s="74" t="n">
        <f aca="false">IF(K1336&lt;=0,AM1335+1,0)</f>
        <v>4</v>
      </c>
    </row>
    <row r="1337" customFormat="false" ht="15" hidden="false" customHeight="false" outlineLevel="0" collapsed="false">
      <c r="A1337" s="61" t="n">
        <v>1336</v>
      </c>
      <c r="B1337" s="62" t="n">
        <v>45232.5604166667</v>
      </c>
      <c r="C1337" s="63" t="n">
        <f aca="false">YEAR(B1337)</f>
        <v>2023</v>
      </c>
      <c r="D1337" s="32" t="s">
        <v>277</v>
      </c>
      <c r="E1337" s="64" t="n">
        <v>19105.4</v>
      </c>
      <c r="F1337" s="65" t="n">
        <v>0.013</v>
      </c>
      <c r="G1337" s="66" t="n">
        <v>248.3702</v>
      </c>
      <c r="H1337" s="67" t="n">
        <f aca="false">E1337+IF(D1337="Long",1,-1)*G1337</f>
        <v>19353.7702</v>
      </c>
      <c r="I1337" s="68" t="n">
        <f aca="false">Assumptions!$B$58</f>
        <v>5.35750011455817</v>
      </c>
      <c r="J1337" s="68" t="n">
        <f aca="false">INDEX(Yearly!$T$5:$T$22,MATCH(C1337,Yearly!$A$5:$A$22,0))</f>
        <v>0.624174770628136</v>
      </c>
      <c r="K1337" s="68" t="n">
        <f aca="false">G1337-I1337-J1337</f>
        <v>242.388525114814</v>
      </c>
      <c r="L1337" s="69" t="n">
        <f aca="false">(I1337+J1337)/Assumptions!$B$8</f>
        <v>0.000263754489744292</v>
      </c>
      <c r="M1337" s="70" t="n">
        <f aca="false">F1337-L1337</f>
        <v>0.0127362455102557</v>
      </c>
      <c r="N1337" s="71" t="n">
        <f aca="false">G1337*Assumptions!$B$7</f>
        <v>1953431.623</v>
      </c>
      <c r="O1337" s="71" t="n">
        <f aca="false">K1337*Assumptions!$B$7</f>
        <v>1906385.75002801</v>
      </c>
      <c r="P1337" s="68" t="n">
        <f aca="false">P1336+G1337</f>
        <v>32491.18867</v>
      </c>
      <c r="Q1337" s="68" t="n">
        <f aca="false">MAX(Q1336,P1337)</f>
        <v>32491.18867</v>
      </c>
      <c r="R1337" s="68" t="n">
        <f aca="false">Q1337-P1337</f>
        <v>0</v>
      </c>
      <c r="S1337" s="68" t="n">
        <f aca="false">S1336+K1337</f>
        <v>24377.6968702975</v>
      </c>
      <c r="T1337" s="68" t="n">
        <f aca="false">MAX(T1336,S1337)</f>
        <v>24379.3468747234</v>
      </c>
      <c r="U1337" s="68" t="n">
        <f aca="false">T1337-S1337</f>
        <v>1.65000442593373</v>
      </c>
      <c r="V1337" s="70" t="n">
        <f aca="false">V1336+F1337</f>
        <v>3.81910000000001</v>
      </c>
      <c r="W1337" s="70" t="n">
        <f aca="false">MAX(W1336,V1337)</f>
        <v>3.81910000000001</v>
      </c>
      <c r="X1337" s="70" t="n">
        <f aca="false">W1337-V1337</f>
        <v>0</v>
      </c>
      <c r="Y1337" s="70" t="n">
        <f aca="false">Y1336+M1337</f>
        <v>3.46134570362814</v>
      </c>
      <c r="Z1337" s="70" t="n">
        <f aca="false">MAX(Z1336,Y1337)</f>
        <v>3.46134570362814</v>
      </c>
      <c r="AA1337" s="70" t="n">
        <f aca="false">Z1337-Y1337</f>
        <v>0</v>
      </c>
      <c r="AB1337" s="72" t="n">
        <f aca="false">AB1336*(1+F1337)</f>
        <v>37.3786222229406</v>
      </c>
      <c r="AC1337" s="73" t="n">
        <f aca="false">MAX(AC1336,AB1337)</f>
        <v>37.3786222229406</v>
      </c>
      <c r="AD1337" s="70" t="n">
        <f aca="false">1-AB1337/AC1337</f>
        <v>0</v>
      </c>
      <c r="AE1337" s="73" t="n">
        <f aca="false">AE1336*(1+M1337)</f>
        <v>26.1600582308505</v>
      </c>
      <c r="AF1337" s="73" t="n">
        <f aca="false">MAX(AF1336,AE1337)</f>
        <v>26.1600582308505</v>
      </c>
      <c r="AG1337" s="70" t="n">
        <f aca="false">1-AE1337/AF1337</f>
        <v>0</v>
      </c>
      <c r="AH1337" s="74" t="n">
        <f aca="false">IF(R1337&gt;0,AH1336+1,0)</f>
        <v>0</v>
      </c>
      <c r="AI1337" s="74" t="n">
        <f aca="false">IF(U1337&gt;0,AI1336+1,0)</f>
        <v>5</v>
      </c>
      <c r="AJ1337" s="74" t="n">
        <f aca="false">IF(G1337&gt;0,AJ1336+1,0)</f>
        <v>1</v>
      </c>
      <c r="AK1337" s="74" t="n">
        <f aca="false">IF(G1337&lt;=0,AK1336+1,0)</f>
        <v>0</v>
      </c>
      <c r="AL1337" s="74" t="n">
        <f aca="false">IF(K1337&gt;0,AL1336+1,0)</f>
        <v>1</v>
      </c>
      <c r="AM1337" s="74" t="n">
        <f aca="false">IF(K1337&lt;=0,AM1336+1,0)</f>
        <v>0</v>
      </c>
    </row>
    <row r="1338" customFormat="false" ht="15" hidden="false" customHeight="false" outlineLevel="0" collapsed="false">
      <c r="A1338" s="61" t="n">
        <v>1337</v>
      </c>
      <c r="B1338" s="62" t="n">
        <v>45240.40625</v>
      </c>
      <c r="C1338" s="63" t="n">
        <f aca="false">YEAR(B1338)</f>
        <v>2023</v>
      </c>
      <c r="D1338" s="32" t="s">
        <v>276</v>
      </c>
      <c r="E1338" s="64" t="n">
        <v>19352.9</v>
      </c>
      <c r="F1338" s="65" t="n">
        <v>-0.0015</v>
      </c>
      <c r="G1338" s="66" t="n">
        <v>-29.02935</v>
      </c>
      <c r="H1338" s="67" t="n">
        <f aca="false">E1338+IF(D1338="Long",1,-1)*G1338</f>
        <v>19381.92935</v>
      </c>
      <c r="I1338" s="68" t="n">
        <f aca="false">Assumptions!$B$58</f>
        <v>5.35750011455817</v>
      </c>
      <c r="J1338" s="68" t="n">
        <f aca="false">INDEX(Yearly!$T$5:$T$22,MATCH(C1338,Yearly!$A$5:$A$22,0))</f>
        <v>0.624174770628136</v>
      </c>
      <c r="K1338" s="68" t="n">
        <f aca="false">G1338-I1338-J1338</f>
        <v>-35.0110248851863</v>
      </c>
      <c r="L1338" s="69" t="n">
        <f aca="false">(I1338+J1338)/Assumptions!$B$8</f>
        <v>0.000263754489744292</v>
      </c>
      <c r="M1338" s="70" t="n">
        <f aca="false">F1338-L1338</f>
        <v>-0.00176375448974429</v>
      </c>
      <c r="N1338" s="71" t="n">
        <f aca="false">G1338*Assumptions!$B$7</f>
        <v>-228315.83775</v>
      </c>
      <c r="O1338" s="71" t="n">
        <f aca="false">K1338*Assumptions!$B$7</f>
        <v>-275361.71072199</v>
      </c>
      <c r="P1338" s="68" t="n">
        <f aca="false">P1337+G1338</f>
        <v>32462.15932</v>
      </c>
      <c r="Q1338" s="68" t="n">
        <f aca="false">MAX(Q1337,P1338)</f>
        <v>32491.18867</v>
      </c>
      <c r="R1338" s="68" t="n">
        <f aca="false">Q1338-P1338</f>
        <v>29.0293500000007</v>
      </c>
      <c r="S1338" s="68" t="n">
        <f aca="false">S1337+K1338</f>
        <v>24342.6858454123</v>
      </c>
      <c r="T1338" s="68" t="n">
        <f aca="false">MAX(T1337,S1338)</f>
        <v>24379.3468747234</v>
      </c>
      <c r="U1338" s="68" t="n">
        <f aca="false">T1338-S1338</f>
        <v>36.6610293111189</v>
      </c>
      <c r="V1338" s="70" t="n">
        <f aca="false">V1337+F1338</f>
        <v>3.81760000000001</v>
      </c>
      <c r="W1338" s="70" t="n">
        <f aca="false">MAX(W1337,V1338)</f>
        <v>3.81910000000001</v>
      </c>
      <c r="X1338" s="70" t="n">
        <f aca="false">W1338-V1338</f>
        <v>0.00150000000000006</v>
      </c>
      <c r="Y1338" s="70" t="n">
        <f aca="false">Y1337+M1338</f>
        <v>3.4595819491384</v>
      </c>
      <c r="Z1338" s="70" t="n">
        <f aca="false">MAX(Z1337,Y1338)</f>
        <v>3.46134570362814</v>
      </c>
      <c r="AA1338" s="70" t="n">
        <f aca="false">Z1338-Y1338</f>
        <v>0.00176375448974442</v>
      </c>
      <c r="AB1338" s="72" t="n">
        <f aca="false">AB1337*(1+F1338)</f>
        <v>37.3225542896062</v>
      </c>
      <c r="AC1338" s="73" t="n">
        <f aca="false">MAX(AC1337,AB1338)</f>
        <v>37.3786222229406</v>
      </c>
      <c r="AD1338" s="70" t="n">
        <f aca="false">1-AB1338/AC1338</f>
        <v>0.00150000000000006</v>
      </c>
      <c r="AE1338" s="73" t="n">
        <f aca="false">AE1337*(1+M1338)</f>
        <v>26.1139183106939</v>
      </c>
      <c r="AF1338" s="73" t="n">
        <f aca="false">MAX(AF1337,AE1338)</f>
        <v>26.1600582308505</v>
      </c>
      <c r="AG1338" s="70" t="n">
        <f aca="false">1-AE1338/AF1338</f>
        <v>0.00176375448974431</v>
      </c>
      <c r="AH1338" s="74" t="n">
        <f aca="false">IF(R1338&gt;0,AH1337+1,0)</f>
        <v>1</v>
      </c>
      <c r="AI1338" s="74" t="n">
        <f aca="false">IF(U1338&gt;0,AI1337+1,0)</f>
        <v>6</v>
      </c>
      <c r="AJ1338" s="74" t="n">
        <f aca="false">IF(G1338&gt;0,AJ1337+1,0)</f>
        <v>0</v>
      </c>
      <c r="AK1338" s="74" t="n">
        <f aca="false">IF(G1338&lt;=0,AK1337+1,0)</f>
        <v>1</v>
      </c>
      <c r="AL1338" s="74" t="n">
        <f aca="false">IF(K1338&gt;0,AL1337+1,0)</f>
        <v>0</v>
      </c>
      <c r="AM1338" s="74" t="n">
        <f aca="false">IF(K1338&lt;=0,AM1337+1,0)</f>
        <v>1</v>
      </c>
    </row>
    <row r="1339" customFormat="false" ht="15" hidden="false" customHeight="false" outlineLevel="0" collapsed="false">
      <c r="A1339" s="61" t="n">
        <v>1338</v>
      </c>
      <c r="B1339" s="62" t="n">
        <v>45240.5013888889</v>
      </c>
      <c r="C1339" s="63" t="n">
        <f aca="false">YEAR(B1339)</f>
        <v>2023</v>
      </c>
      <c r="D1339" s="32" t="s">
        <v>277</v>
      </c>
      <c r="E1339" s="64" t="n">
        <v>19381.7</v>
      </c>
      <c r="F1339" s="65" t="n">
        <v>0.0758</v>
      </c>
      <c r="G1339" s="66" t="n">
        <v>1469.13286</v>
      </c>
      <c r="H1339" s="67" t="n">
        <f aca="false">E1339+IF(D1339="Long",1,-1)*G1339</f>
        <v>20850.83286</v>
      </c>
      <c r="I1339" s="68" t="n">
        <f aca="false">Assumptions!$B$58</f>
        <v>5.35750011455817</v>
      </c>
      <c r="J1339" s="68" t="n">
        <f aca="false">INDEX(Yearly!$T$5:$T$22,MATCH(C1339,Yearly!$A$5:$A$22,0))</f>
        <v>0.624174770628136</v>
      </c>
      <c r="K1339" s="68" t="n">
        <f aca="false">G1339-I1339-J1339</f>
        <v>1463.15118511481</v>
      </c>
      <c r="L1339" s="69" t="n">
        <f aca="false">(I1339+J1339)/Assumptions!$B$8</f>
        <v>0.000263754489744292</v>
      </c>
      <c r="M1339" s="70" t="n">
        <f aca="false">F1339-L1339</f>
        <v>0.0755362455102557</v>
      </c>
      <c r="N1339" s="71" t="n">
        <f aca="false">G1339*Assumptions!$B$7</f>
        <v>11554729.9439</v>
      </c>
      <c r="O1339" s="71" t="n">
        <f aca="false">K1339*Assumptions!$B$7</f>
        <v>11507684.070928</v>
      </c>
      <c r="P1339" s="68" t="n">
        <f aca="false">P1338+G1339</f>
        <v>33931.29218</v>
      </c>
      <c r="Q1339" s="68" t="n">
        <f aca="false">MAX(Q1338,P1339)</f>
        <v>33931.29218</v>
      </c>
      <c r="R1339" s="68" t="n">
        <f aca="false">Q1339-P1339</f>
        <v>0</v>
      </c>
      <c r="S1339" s="68" t="n">
        <f aca="false">S1338+K1339</f>
        <v>25805.8370305271</v>
      </c>
      <c r="T1339" s="68" t="n">
        <f aca="false">MAX(T1338,S1339)</f>
        <v>25805.8370305271</v>
      </c>
      <c r="U1339" s="68" t="n">
        <f aca="false">T1339-S1339</f>
        <v>0</v>
      </c>
      <c r="V1339" s="70" t="n">
        <f aca="false">V1338+F1339</f>
        <v>3.89340000000001</v>
      </c>
      <c r="W1339" s="70" t="n">
        <f aca="false">MAX(W1338,V1339)</f>
        <v>3.89340000000001</v>
      </c>
      <c r="X1339" s="70" t="n">
        <f aca="false">W1339-V1339</f>
        <v>0</v>
      </c>
      <c r="Y1339" s="70" t="n">
        <f aca="false">Y1338+M1339</f>
        <v>3.53511819464865</v>
      </c>
      <c r="Z1339" s="70" t="n">
        <f aca="false">MAX(Z1338,Y1339)</f>
        <v>3.53511819464865</v>
      </c>
      <c r="AA1339" s="70" t="n">
        <f aca="false">Z1339-Y1339</f>
        <v>0</v>
      </c>
      <c r="AB1339" s="72" t="n">
        <f aca="false">AB1338*(1+F1339)</f>
        <v>40.1516039047583</v>
      </c>
      <c r="AC1339" s="73" t="n">
        <f aca="false">MAX(AC1338,AB1339)</f>
        <v>40.1516039047583</v>
      </c>
      <c r="AD1339" s="70" t="n">
        <f aca="false">1-AB1339/AC1339</f>
        <v>0</v>
      </c>
      <c r="AE1339" s="73" t="n">
        <f aca="false">AE1338*(1+M1339)</f>
        <v>28.0864656554452</v>
      </c>
      <c r="AF1339" s="73" t="n">
        <f aca="false">MAX(AF1338,AE1339)</f>
        <v>28.0864656554452</v>
      </c>
      <c r="AG1339" s="70" t="n">
        <f aca="false">1-AE1339/AF1339</f>
        <v>0</v>
      </c>
      <c r="AH1339" s="74" t="n">
        <f aca="false">IF(R1339&gt;0,AH1338+1,0)</f>
        <v>0</v>
      </c>
      <c r="AI1339" s="74" t="n">
        <f aca="false">IF(U1339&gt;0,AI1338+1,0)</f>
        <v>0</v>
      </c>
      <c r="AJ1339" s="74" t="n">
        <f aca="false">IF(G1339&gt;0,AJ1338+1,0)</f>
        <v>1</v>
      </c>
      <c r="AK1339" s="74" t="n">
        <f aca="false">IF(G1339&lt;=0,AK1338+1,0)</f>
        <v>0</v>
      </c>
      <c r="AL1339" s="74" t="n">
        <f aca="false">IF(K1339&gt;0,AL1338+1,0)</f>
        <v>1</v>
      </c>
      <c r="AM1339" s="74" t="n">
        <f aca="false">IF(K1339&lt;=0,AM1338+1,0)</f>
        <v>0</v>
      </c>
    </row>
    <row r="1340" customFormat="false" ht="15" hidden="false" customHeight="false" outlineLevel="0" collapsed="false">
      <c r="A1340" s="61" t="n">
        <v>1339</v>
      </c>
      <c r="B1340" s="62" t="n">
        <v>45273.59375</v>
      </c>
      <c r="C1340" s="63" t="n">
        <f aca="false">YEAR(B1340)</f>
        <v>2023</v>
      </c>
      <c r="D1340" s="32" t="s">
        <v>277</v>
      </c>
      <c r="E1340" s="64" t="n">
        <v>20884.85</v>
      </c>
      <c r="F1340" s="65" t="n">
        <v>0.0192</v>
      </c>
      <c r="G1340" s="66" t="n">
        <v>400.98912</v>
      </c>
      <c r="H1340" s="67" t="n">
        <f aca="false">E1340+IF(D1340="Long",1,-1)*G1340</f>
        <v>21285.83912</v>
      </c>
      <c r="I1340" s="68" t="n">
        <f aca="false">Assumptions!$B$58</f>
        <v>5.35750011455817</v>
      </c>
      <c r="J1340" s="68" t="n">
        <f aca="false">INDEX(Yearly!$T$5:$T$22,MATCH(C1340,Yearly!$A$5:$A$22,0))</f>
        <v>0.624174770628136</v>
      </c>
      <c r="K1340" s="68" t="n">
        <f aca="false">G1340-I1340-J1340</f>
        <v>395.007445114814</v>
      </c>
      <c r="L1340" s="69" t="n">
        <f aca="false">(I1340+J1340)/Assumptions!$B$8</f>
        <v>0.000263754489744292</v>
      </c>
      <c r="M1340" s="70" t="n">
        <f aca="false">F1340-L1340</f>
        <v>0.0189362455102557</v>
      </c>
      <c r="N1340" s="71" t="n">
        <f aca="false">G1340*Assumptions!$B$7</f>
        <v>3153779.4288</v>
      </c>
      <c r="O1340" s="71" t="n">
        <f aca="false">K1340*Assumptions!$B$7</f>
        <v>3106733.55582801</v>
      </c>
      <c r="P1340" s="68" t="n">
        <f aca="false">P1339+G1340</f>
        <v>34332.2813</v>
      </c>
      <c r="Q1340" s="68" t="n">
        <f aca="false">MAX(Q1339,P1340)</f>
        <v>34332.2813</v>
      </c>
      <c r="R1340" s="68" t="n">
        <f aca="false">Q1340-P1340</f>
        <v>0</v>
      </c>
      <c r="S1340" s="68" t="n">
        <f aca="false">S1339+K1340</f>
        <v>26200.844475642</v>
      </c>
      <c r="T1340" s="68" t="n">
        <f aca="false">MAX(T1339,S1340)</f>
        <v>26200.844475642</v>
      </c>
      <c r="U1340" s="68" t="n">
        <f aca="false">T1340-S1340</f>
        <v>0</v>
      </c>
      <c r="V1340" s="70" t="n">
        <f aca="false">V1339+F1340</f>
        <v>3.91260000000001</v>
      </c>
      <c r="W1340" s="70" t="n">
        <f aca="false">MAX(W1339,V1340)</f>
        <v>3.91260000000001</v>
      </c>
      <c r="X1340" s="70" t="n">
        <f aca="false">W1340-V1340</f>
        <v>0</v>
      </c>
      <c r="Y1340" s="70" t="n">
        <f aca="false">Y1339+M1340</f>
        <v>3.55405444015891</v>
      </c>
      <c r="Z1340" s="70" t="n">
        <f aca="false">MAX(Z1339,Y1340)</f>
        <v>3.55405444015891</v>
      </c>
      <c r="AA1340" s="70" t="n">
        <f aca="false">Z1340-Y1340</f>
        <v>0</v>
      </c>
      <c r="AB1340" s="72" t="n">
        <f aca="false">AB1339*(1+F1340)</f>
        <v>40.9225146997297</v>
      </c>
      <c r="AC1340" s="73" t="n">
        <f aca="false">MAX(AC1339,AB1340)</f>
        <v>40.9225146997297</v>
      </c>
      <c r="AD1340" s="70" t="n">
        <f aca="false">1-AB1340/AC1340</f>
        <v>0</v>
      </c>
      <c r="AE1340" s="73" t="n">
        <f aca="false">AE1339*(1+M1340)</f>
        <v>28.6183178646121</v>
      </c>
      <c r="AF1340" s="73" t="n">
        <f aca="false">MAX(AF1339,AE1340)</f>
        <v>28.6183178646121</v>
      </c>
      <c r="AG1340" s="70" t="n">
        <f aca="false">1-AE1340/AF1340</f>
        <v>0</v>
      </c>
      <c r="AH1340" s="74" t="n">
        <f aca="false">IF(R1340&gt;0,AH1339+1,0)</f>
        <v>0</v>
      </c>
      <c r="AI1340" s="74" t="n">
        <f aca="false">IF(U1340&gt;0,AI1339+1,0)</f>
        <v>0</v>
      </c>
      <c r="AJ1340" s="74" t="n">
        <f aca="false">IF(G1340&gt;0,AJ1339+1,0)</f>
        <v>2</v>
      </c>
      <c r="AK1340" s="74" t="n">
        <f aca="false">IF(G1340&lt;=0,AK1339+1,0)</f>
        <v>0</v>
      </c>
      <c r="AL1340" s="74" t="n">
        <f aca="false">IF(K1340&gt;0,AL1339+1,0)</f>
        <v>2</v>
      </c>
      <c r="AM1340" s="74" t="n">
        <f aca="false">IF(K1340&lt;=0,AM1339+1,0)</f>
        <v>0</v>
      </c>
    </row>
    <row r="1341" customFormat="false" ht="15" hidden="false" customHeight="false" outlineLevel="0" collapsed="false">
      <c r="A1341" s="61" t="n">
        <v>1340</v>
      </c>
      <c r="B1341" s="62" t="n">
        <v>45282.4270833333</v>
      </c>
      <c r="C1341" s="63" t="n">
        <f aca="false">YEAR(B1341)</f>
        <v>2023</v>
      </c>
      <c r="D1341" s="32" t="s">
        <v>277</v>
      </c>
      <c r="E1341" s="64" t="n">
        <v>21350.15</v>
      </c>
      <c r="F1341" s="65" t="n">
        <v>-0.0035</v>
      </c>
      <c r="G1341" s="66" t="n">
        <v>-74.725525</v>
      </c>
      <c r="H1341" s="67" t="n">
        <f aca="false">E1341+IF(D1341="Long",1,-1)*G1341</f>
        <v>21275.424475</v>
      </c>
      <c r="I1341" s="68" t="n">
        <f aca="false">Assumptions!$B$58</f>
        <v>5.35750011455817</v>
      </c>
      <c r="J1341" s="68" t="n">
        <f aca="false">INDEX(Yearly!$T$5:$T$22,MATCH(C1341,Yearly!$A$5:$A$22,0))</f>
        <v>0.624174770628136</v>
      </c>
      <c r="K1341" s="68" t="n">
        <f aca="false">G1341-I1341-J1341</f>
        <v>-80.7071998851863</v>
      </c>
      <c r="L1341" s="69" t="n">
        <f aca="false">(I1341+J1341)/Assumptions!$B$8</f>
        <v>0.000263754489744292</v>
      </c>
      <c r="M1341" s="70" t="n">
        <f aca="false">F1341-L1341</f>
        <v>-0.00376375448974429</v>
      </c>
      <c r="N1341" s="71" t="n">
        <f aca="false">G1341*Assumptions!$B$7</f>
        <v>-587716.254125</v>
      </c>
      <c r="O1341" s="71" t="n">
        <f aca="false">K1341*Assumptions!$B$7</f>
        <v>-634762.12709699</v>
      </c>
      <c r="P1341" s="68" t="n">
        <f aca="false">P1340+G1341</f>
        <v>34257.555775</v>
      </c>
      <c r="Q1341" s="68" t="n">
        <f aca="false">MAX(Q1340,P1341)</f>
        <v>34332.2813</v>
      </c>
      <c r="R1341" s="68" t="n">
        <f aca="false">Q1341-P1341</f>
        <v>74.7255250000017</v>
      </c>
      <c r="S1341" s="68" t="n">
        <f aca="false">S1340+K1341</f>
        <v>26120.1372757568</v>
      </c>
      <c r="T1341" s="68" t="n">
        <f aca="false">MAX(T1340,S1341)</f>
        <v>26200.844475642</v>
      </c>
      <c r="U1341" s="68" t="n">
        <f aca="false">T1341-S1341</f>
        <v>80.7071998851861</v>
      </c>
      <c r="V1341" s="70" t="n">
        <f aca="false">V1340+F1341</f>
        <v>3.90910000000001</v>
      </c>
      <c r="W1341" s="70" t="n">
        <f aca="false">MAX(W1340,V1341)</f>
        <v>3.91260000000001</v>
      </c>
      <c r="X1341" s="70" t="n">
        <f aca="false">W1341-V1341</f>
        <v>0.00349999999999984</v>
      </c>
      <c r="Y1341" s="70" t="n">
        <f aca="false">Y1340+M1341</f>
        <v>3.55029068566916</v>
      </c>
      <c r="Z1341" s="70" t="n">
        <f aca="false">MAX(Z1340,Y1341)</f>
        <v>3.55405444015891</v>
      </c>
      <c r="AA1341" s="70" t="n">
        <f aca="false">Z1341-Y1341</f>
        <v>0.0037637544897442</v>
      </c>
      <c r="AB1341" s="72" t="n">
        <f aca="false">AB1340*(1+F1341)</f>
        <v>40.7792858982807</v>
      </c>
      <c r="AC1341" s="73" t="n">
        <f aca="false">MAX(AC1340,AB1341)</f>
        <v>40.9225146997297</v>
      </c>
      <c r="AD1341" s="70" t="n">
        <f aca="false">1-AB1341/AC1341</f>
        <v>0.00350000000000006</v>
      </c>
      <c r="AE1341" s="73" t="n">
        <f aca="false">AE1340*(1+M1341)</f>
        <v>28.5106055422603</v>
      </c>
      <c r="AF1341" s="73" t="n">
        <f aca="false">MAX(AF1340,AE1341)</f>
        <v>28.6183178646121</v>
      </c>
      <c r="AG1341" s="70" t="n">
        <f aca="false">1-AE1341/AF1341</f>
        <v>0.0037637544897442</v>
      </c>
      <c r="AH1341" s="74" t="n">
        <f aca="false">IF(R1341&gt;0,AH1340+1,0)</f>
        <v>1</v>
      </c>
      <c r="AI1341" s="74" t="n">
        <f aca="false">IF(U1341&gt;0,AI1340+1,0)</f>
        <v>1</v>
      </c>
      <c r="AJ1341" s="74" t="n">
        <f aca="false">IF(G1341&gt;0,AJ1340+1,0)</f>
        <v>0</v>
      </c>
      <c r="AK1341" s="74" t="n">
        <f aca="false">IF(G1341&lt;=0,AK1340+1,0)</f>
        <v>1</v>
      </c>
      <c r="AL1341" s="74" t="n">
        <f aca="false">IF(K1341&gt;0,AL1340+1,0)</f>
        <v>0</v>
      </c>
      <c r="AM1341" s="74" t="n">
        <f aca="false">IF(K1341&lt;=0,AM1340+1,0)</f>
        <v>1</v>
      </c>
    </row>
    <row r="1342" customFormat="false" ht="15" hidden="false" customHeight="false" outlineLevel="0" collapsed="false">
      <c r="A1342" s="61" t="n">
        <v>1341</v>
      </c>
      <c r="B1342" s="62" t="n">
        <v>45282.625</v>
      </c>
      <c r="C1342" s="63" t="n">
        <f aca="false">YEAR(B1342)</f>
        <v>2023</v>
      </c>
      <c r="D1342" s="32" t="s">
        <v>277</v>
      </c>
      <c r="E1342" s="64" t="n">
        <v>21364.3</v>
      </c>
      <c r="F1342" s="65" t="n">
        <v>0.0106</v>
      </c>
      <c r="G1342" s="66" t="n">
        <v>226.46158</v>
      </c>
      <c r="H1342" s="67" t="n">
        <f aca="false">E1342+IF(D1342="Long",1,-1)*G1342</f>
        <v>21590.76158</v>
      </c>
      <c r="I1342" s="68" t="n">
        <f aca="false">Assumptions!$B$58</f>
        <v>5.35750011455817</v>
      </c>
      <c r="J1342" s="68" t="n">
        <f aca="false">INDEX(Yearly!$T$5:$T$22,MATCH(C1342,Yearly!$A$5:$A$22,0))</f>
        <v>0.624174770628136</v>
      </c>
      <c r="K1342" s="68" t="n">
        <f aca="false">G1342-I1342-J1342</f>
        <v>220.479905114814</v>
      </c>
      <c r="L1342" s="69" t="n">
        <f aca="false">(I1342+J1342)/Assumptions!$B$8</f>
        <v>0.000263754489744292</v>
      </c>
      <c r="M1342" s="70" t="n">
        <f aca="false">F1342-L1342</f>
        <v>0.0103362455102557</v>
      </c>
      <c r="N1342" s="71" t="n">
        <f aca="false">G1342*Assumptions!$B$7</f>
        <v>1781120.3267</v>
      </c>
      <c r="O1342" s="71" t="n">
        <f aca="false">K1342*Assumptions!$B$7</f>
        <v>1734074.45372801</v>
      </c>
      <c r="P1342" s="68" t="n">
        <f aca="false">P1341+G1342</f>
        <v>34484.017355</v>
      </c>
      <c r="Q1342" s="68" t="n">
        <f aca="false">MAX(Q1341,P1342)</f>
        <v>34484.017355</v>
      </c>
      <c r="R1342" s="68" t="n">
        <f aca="false">Q1342-P1342</f>
        <v>0</v>
      </c>
      <c r="S1342" s="68" t="n">
        <f aca="false">S1341+K1342</f>
        <v>26340.6171808716</v>
      </c>
      <c r="T1342" s="68" t="n">
        <f aca="false">MAX(T1341,S1342)</f>
        <v>26340.6171808716</v>
      </c>
      <c r="U1342" s="68" t="n">
        <f aca="false">T1342-S1342</f>
        <v>0</v>
      </c>
      <c r="V1342" s="70" t="n">
        <f aca="false">V1341+F1342</f>
        <v>3.91970000000001</v>
      </c>
      <c r="W1342" s="70" t="n">
        <f aca="false">MAX(W1341,V1342)</f>
        <v>3.91970000000001</v>
      </c>
      <c r="X1342" s="70" t="n">
        <f aca="false">W1342-V1342</f>
        <v>0</v>
      </c>
      <c r="Y1342" s="70" t="n">
        <f aca="false">Y1341+M1342</f>
        <v>3.56062693117942</v>
      </c>
      <c r="Z1342" s="70" t="n">
        <f aca="false">MAX(Z1341,Y1342)</f>
        <v>3.56062693117942</v>
      </c>
      <c r="AA1342" s="70" t="n">
        <f aca="false">Z1342-Y1342</f>
        <v>0</v>
      </c>
      <c r="AB1342" s="72" t="n">
        <f aca="false">AB1341*(1+F1342)</f>
        <v>41.2115463288024</v>
      </c>
      <c r="AC1342" s="73" t="n">
        <f aca="false">MAX(AC1341,AB1342)</f>
        <v>41.2115463288024</v>
      </c>
      <c r="AD1342" s="70" t="n">
        <f aca="false">1-AB1342/AC1342</f>
        <v>0</v>
      </c>
      <c r="AE1342" s="73" t="n">
        <f aca="false">AE1341*(1+M1342)</f>
        <v>28.8052981607911</v>
      </c>
      <c r="AF1342" s="73" t="n">
        <f aca="false">MAX(AF1341,AE1342)</f>
        <v>28.8052981607911</v>
      </c>
      <c r="AG1342" s="70" t="n">
        <f aca="false">1-AE1342/AF1342</f>
        <v>0</v>
      </c>
      <c r="AH1342" s="74" t="n">
        <f aca="false">IF(R1342&gt;0,AH1341+1,0)</f>
        <v>0</v>
      </c>
      <c r="AI1342" s="74" t="n">
        <f aca="false">IF(U1342&gt;0,AI1341+1,0)</f>
        <v>0</v>
      </c>
      <c r="AJ1342" s="74" t="n">
        <f aca="false">IF(G1342&gt;0,AJ1341+1,0)</f>
        <v>1</v>
      </c>
      <c r="AK1342" s="74" t="n">
        <f aca="false">IF(G1342&lt;=0,AK1341+1,0)</f>
        <v>0</v>
      </c>
      <c r="AL1342" s="74" t="n">
        <f aca="false">IF(K1342&gt;0,AL1341+1,0)</f>
        <v>1</v>
      </c>
      <c r="AM1342" s="74" t="n">
        <f aca="false">IF(K1342&lt;=0,AM1341+1,0)</f>
        <v>0</v>
      </c>
    </row>
    <row r="1343" customFormat="false" ht="15" hidden="false" customHeight="false" outlineLevel="0" collapsed="false">
      <c r="A1343" s="61" t="n">
        <v>1342</v>
      </c>
      <c r="B1343" s="62" t="n">
        <v>45293.59375</v>
      </c>
      <c r="C1343" s="63" t="n">
        <f aca="false">YEAR(B1343)</f>
        <v>2024</v>
      </c>
      <c r="D1343" s="32" t="s">
        <v>277</v>
      </c>
      <c r="E1343" s="64" t="n">
        <v>21662.6</v>
      </c>
      <c r="F1343" s="65" t="n">
        <v>-0.0048</v>
      </c>
      <c r="G1343" s="66" t="n">
        <v>-103.98048</v>
      </c>
      <c r="H1343" s="67" t="n">
        <f aca="false">E1343+IF(D1343="Long",1,-1)*G1343</f>
        <v>21558.61952</v>
      </c>
      <c r="I1343" s="68" t="n">
        <f aca="false">Assumptions!$B$58</f>
        <v>5.35750011455817</v>
      </c>
      <c r="J1343" s="68" t="n">
        <f aca="false">INDEX(Yearly!$T$5:$T$22,MATCH(C1343,Yearly!$A$5:$A$22,0))</f>
        <v>0.784024407008513</v>
      </c>
      <c r="K1343" s="68" t="n">
        <f aca="false">G1343-I1343-J1343</f>
        <v>-110.122004521567</v>
      </c>
      <c r="L1343" s="69" t="n">
        <f aca="false">(I1343+J1343)/Assumptions!$B$8</f>
        <v>0.000270802859989844</v>
      </c>
      <c r="M1343" s="70" t="n">
        <f aca="false">F1343-L1343</f>
        <v>-0.00507080285998984</v>
      </c>
      <c r="N1343" s="71" t="n">
        <f aca="false">G1343*Assumptions!$B$7</f>
        <v>-817806.4752</v>
      </c>
      <c r="O1343" s="71" t="n">
        <f aca="false">K1343*Assumptions!$B$7</f>
        <v>-866109.565562122</v>
      </c>
      <c r="P1343" s="68" t="n">
        <f aca="false">P1342+G1343</f>
        <v>34380.036875</v>
      </c>
      <c r="Q1343" s="68" t="n">
        <f aca="false">MAX(Q1342,P1343)</f>
        <v>34484.017355</v>
      </c>
      <c r="R1343" s="68" t="n">
        <f aca="false">Q1343-P1343</f>
        <v>103.980479999998</v>
      </c>
      <c r="S1343" s="68" t="n">
        <f aca="false">S1342+K1343</f>
        <v>26230.49517635</v>
      </c>
      <c r="T1343" s="68" t="n">
        <f aca="false">MAX(T1342,S1343)</f>
        <v>26340.6171808716</v>
      </c>
      <c r="U1343" s="68" t="n">
        <f aca="false">T1343-S1343</f>
        <v>110.122004521567</v>
      </c>
      <c r="V1343" s="70" t="n">
        <f aca="false">V1342+F1343</f>
        <v>3.91490000000001</v>
      </c>
      <c r="W1343" s="70" t="n">
        <f aca="false">MAX(W1342,V1343)</f>
        <v>3.91970000000001</v>
      </c>
      <c r="X1343" s="70" t="n">
        <f aca="false">W1343-V1343</f>
        <v>0.00479999999999992</v>
      </c>
      <c r="Y1343" s="70" t="n">
        <f aca="false">Y1342+M1343</f>
        <v>3.55555612831943</v>
      </c>
      <c r="Z1343" s="70" t="n">
        <f aca="false">MAX(Z1342,Y1343)</f>
        <v>3.56062693117942</v>
      </c>
      <c r="AA1343" s="70" t="n">
        <f aca="false">Z1343-Y1343</f>
        <v>0.00507080285998995</v>
      </c>
      <c r="AB1343" s="72" t="n">
        <f aca="false">AB1342*(1+F1343)</f>
        <v>41.0137309064242</v>
      </c>
      <c r="AC1343" s="73" t="n">
        <f aca="false">MAX(AC1342,AB1343)</f>
        <v>41.2115463288024</v>
      </c>
      <c r="AD1343" s="70" t="n">
        <f aca="false">1-AB1343/AC1343</f>
        <v>0.00480000000000014</v>
      </c>
      <c r="AE1343" s="73" t="n">
        <f aca="false">AE1342*(1+M1343)</f>
        <v>28.6592321724945</v>
      </c>
      <c r="AF1343" s="73" t="n">
        <f aca="false">MAX(AF1342,AE1343)</f>
        <v>28.8052981607911</v>
      </c>
      <c r="AG1343" s="70" t="n">
        <f aca="false">1-AE1343/AF1343</f>
        <v>0.00507080285998984</v>
      </c>
      <c r="AH1343" s="74" t="n">
        <f aca="false">IF(R1343&gt;0,AH1342+1,0)</f>
        <v>1</v>
      </c>
      <c r="AI1343" s="74" t="n">
        <f aca="false">IF(U1343&gt;0,AI1342+1,0)</f>
        <v>1</v>
      </c>
      <c r="AJ1343" s="74" t="n">
        <f aca="false">IF(G1343&gt;0,AJ1342+1,0)</f>
        <v>0</v>
      </c>
      <c r="AK1343" s="74" t="n">
        <f aca="false">IF(G1343&lt;=0,AK1342+1,0)</f>
        <v>1</v>
      </c>
      <c r="AL1343" s="74" t="n">
        <f aca="false">IF(K1343&gt;0,AL1342+1,0)</f>
        <v>0</v>
      </c>
      <c r="AM1343" s="74" t="n">
        <f aca="false">IF(K1343&lt;=0,AM1342+1,0)</f>
        <v>1</v>
      </c>
    </row>
    <row r="1344" customFormat="false" ht="15" hidden="false" customHeight="false" outlineLevel="0" collapsed="false">
      <c r="A1344" s="61" t="n">
        <v>1343</v>
      </c>
      <c r="B1344" s="62" t="n">
        <v>45295.40625</v>
      </c>
      <c r="C1344" s="63" t="n">
        <f aca="false">YEAR(B1344)</f>
        <v>2024</v>
      </c>
      <c r="D1344" s="32" t="s">
        <v>277</v>
      </c>
      <c r="E1344" s="64" t="n">
        <v>21610.95</v>
      </c>
      <c r="F1344" s="65" t="n">
        <v>0.0004</v>
      </c>
      <c r="G1344" s="66" t="n">
        <v>8.64438</v>
      </c>
      <c r="H1344" s="67" t="n">
        <f aca="false">E1344+IF(D1344="Long",1,-1)*G1344</f>
        <v>21619.59438</v>
      </c>
      <c r="I1344" s="68" t="n">
        <f aca="false">Assumptions!$B$58</f>
        <v>5.35750011455817</v>
      </c>
      <c r="J1344" s="68" t="n">
        <f aca="false">INDEX(Yearly!$T$5:$T$22,MATCH(C1344,Yearly!$A$5:$A$22,0))</f>
        <v>0.784024407008513</v>
      </c>
      <c r="K1344" s="68" t="n">
        <f aca="false">G1344-I1344-J1344</f>
        <v>2.50285547843332</v>
      </c>
      <c r="L1344" s="69" t="n">
        <f aca="false">(I1344+J1344)/Assumptions!$B$8</f>
        <v>0.000270802859989844</v>
      </c>
      <c r="M1344" s="70" t="n">
        <f aca="false">F1344-L1344</f>
        <v>0.000129197140010156</v>
      </c>
      <c r="N1344" s="71" t="n">
        <f aca="false">G1344*Assumptions!$B$7</f>
        <v>67988.0487</v>
      </c>
      <c r="O1344" s="71" t="n">
        <f aca="false">K1344*Assumptions!$B$7</f>
        <v>19684.9583378781</v>
      </c>
      <c r="P1344" s="68" t="n">
        <f aca="false">P1343+G1344</f>
        <v>34388.681255</v>
      </c>
      <c r="Q1344" s="68" t="n">
        <f aca="false">MAX(Q1343,P1344)</f>
        <v>34484.017355</v>
      </c>
      <c r="R1344" s="68" t="n">
        <f aca="false">Q1344-P1344</f>
        <v>95.3361000000004</v>
      </c>
      <c r="S1344" s="68" t="n">
        <f aca="false">S1343+K1344</f>
        <v>26232.9980318284</v>
      </c>
      <c r="T1344" s="68" t="n">
        <f aca="false">MAX(T1343,S1344)</f>
        <v>26340.6171808716</v>
      </c>
      <c r="U1344" s="68" t="n">
        <f aca="false">T1344-S1344</f>
        <v>107.619149043134</v>
      </c>
      <c r="V1344" s="70" t="n">
        <f aca="false">V1343+F1344</f>
        <v>3.91530000000001</v>
      </c>
      <c r="W1344" s="70" t="n">
        <f aca="false">MAX(W1343,V1344)</f>
        <v>3.91970000000001</v>
      </c>
      <c r="X1344" s="70" t="n">
        <f aca="false">W1344-V1344</f>
        <v>0.00439999999999996</v>
      </c>
      <c r="Y1344" s="70" t="n">
        <f aca="false">Y1343+M1344</f>
        <v>3.55568532545944</v>
      </c>
      <c r="Z1344" s="70" t="n">
        <f aca="false">MAX(Z1343,Y1344)</f>
        <v>3.56062693117942</v>
      </c>
      <c r="AA1344" s="70" t="n">
        <f aca="false">Z1344-Y1344</f>
        <v>0.00494160571997959</v>
      </c>
      <c r="AB1344" s="72" t="n">
        <f aca="false">AB1343*(1+F1344)</f>
        <v>41.0301363987867</v>
      </c>
      <c r="AC1344" s="73" t="n">
        <f aca="false">MAX(AC1343,AB1344)</f>
        <v>41.2115463288024</v>
      </c>
      <c r="AD1344" s="70" t="n">
        <f aca="false">1-AB1344/AC1344</f>
        <v>0.00440192000000017</v>
      </c>
      <c r="AE1344" s="73" t="n">
        <f aca="false">AE1343*(1+M1344)</f>
        <v>28.6629348633261</v>
      </c>
      <c r="AF1344" s="73" t="n">
        <f aca="false">MAX(AF1343,AE1344)</f>
        <v>28.8052981607911</v>
      </c>
      <c r="AG1344" s="70" t="n">
        <f aca="false">1-AE1344/AF1344</f>
        <v>0.0049422608532067</v>
      </c>
      <c r="AH1344" s="74" t="n">
        <f aca="false">IF(R1344&gt;0,AH1343+1,0)</f>
        <v>2</v>
      </c>
      <c r="AI1344" s="74" t="n">
        <f aca="false">IF(U1344&gt;0,AI1343+1,0)</f>
        <v>2</v>
      </c>
      <c r="AJ1344" s="74" t="n">
        <f aca="false">IF(G1344&gt;0,AJ1343+1,0)</f>
        <v>1</v>
      </c>
      <c r="AK1344" s="74" t="n">
        <f aca="false">IF(G1344&lt;=0,AK1343+1,0)</f>
        <v>0</v>
      </c>
      <c r="AL1344" s="74" t="n">
        <f aca="false">IF(K1344&gt;0,AL1343+1,0)</f>
        <v>1</v>
      </c>
      <c r="AM1344" s="74" t="n">
        <f aca="false">IF(K1344&lt;=0,AM1343+1,0)</f>
        <v>0</v>
      </c>
    </row>
    <row r="1345" customFormat="false" ht="15" hidden="false" customHeight="false" outlineLevel="0" collapsed="false">
      <c r="A1345" s="61" t="n">
        <v>1344</v>
      </c>
      <c r="B1345" s="62" t="n">
        <v>45300.40625</v>
      </c>
      <c r="C1345" s="63" t="n">
        <f aca="false">YEAR(B1345)</f>
        <v>2024</v>
      </c>
      <c r="D1345" s="32" t="s">
        <v>277</v>
      </c>
      <c r="E1345" s="64" t="n">
        <v>21606.6</v>
      </c>
      <c r="F1345" s="65" t="n">
        <v>-0.0023</v>
      </c>
      <c r="G1345" s="66" t="n">
        <v>-49.69518</v>
      </c>
      <c r="H1345" s="67" t="n">
        <f aca="false">E1345+IF(D1345="Long",1,-1)*G1345</f>
        <v>21556.90482</v>
      </c>
      <c r="I1345" s="68" t="n">
        <f aca="false">Assumptions!$B$58</f>
        <v>5.35750011455817</v>
      </c>
      <c r="J1345" s="68" t="n">
        <f aca="false">INDEX(Yearly!$T$5:$T$22,MATCH(C1345,Yearly!$A$5:$A$22,0))</f>
        <v>0.784024407008513</v>
      </c>
      <c r="K1345" s="68" t="n">
        <f aca="false">G1345-I1345-J1345</f>
        <v>-55.8367045215667</v>
      </c>
      <c r="L1345" s="69" t="n">
        <f aca="false">(I1345+J1345)/Assumptions!$B$8</f>
        <v>0.000270802859989844</v>
      </c>
      <c r="M1345" s="70" t="n">
        <f aca="false">F1345-L1345</f>
        <v>-0.00257080285998984</v>
      </c>
      <c r="N1345" s="71" t="n">
        <f aca="false">G1345*Assumptions!$B$7</f>
        <v>-390852.5907</v>
      </c>
      <c r="O1345" s="71" t="n">
        <f aca="false">K1345*Assumptions!$B$7</f>
        <v>-439155.681062122</v>
      </c>
      <c r="P1345" s="68" t="n">
        <f aca="false">P1344+G1345</f>
        <v>34338.986075</v>
      </c>
      <c r="Q1345" s="68" t="n">
        <f aca="false">MAX(Q1344,P1345)</f>
        <v>34484.017355</v>
      </c>
      <c r="R1345" s="68" t="n">
        <f aca="false">Q1345-P1345</f>
        <v>145.031280000003</v>
      </c>
      <c r="S1345" s="68" t="n">
        <f aca="false">S1344+K1345</f>
        <v>26177.1613273069</v>
      </c>
      <c r="T1345" s="68" t="n">
        <f aca="false">MAX(T1344,S1345)</f>
        <v>26340.6171808716</v>
      </c>
      <c r="U1345" s="68" t="n">
        <f aca="false">T1345-S1345</f>
        <v>163.455853564701</v>
      </c>
      <c r="V1345" s="70" t="n">
        <f aca="false">V1344+F1345</f>
        <v>3.91300000000001</v>
      </c>
      <c r="W1345" s="70" t="n">
        <f aca="false">MAX(W1344,V1345)</f>
        <v>3.91970000000001</v>
      </c>
      <c r="X1345" s="70" t="n">
        <f aca="false">W1345-V1345</f>
        <v>0.00669999999999993</v>
      </c>
      <c r="Y1345" s="70" t="n">
        <f aca="false">Y1344+M1345</f>
        <v>3.55311452259945</v>
      </c>
      <c r="Z1345" s="70" t="n">
        <f aca="false">MAX(Z1344,Y1345)</f>
        <v>3.56062693117942</v>
      </c>
      <c r="AA1345" s="70" t="n">
        <f aca="false">Z1345-Y1345</f>
        <v>0.0075124085799696</v>
      </c>
      <c r="AB1345" s="72" t="n">
        <f aca="false">AB1344*(1+F1345)</f>
        <v>40.9357670850695</v>
      </c>
      <c r="AC1345" s="73" t="n">
        <f aca="false">MAX(AC1344,AB1345)</f>
        <v>41.2115463288024</v>
      </c>
      <c r="AD1345" s="70" t="n">
        <f aca="false">1-AB1345/AC1345</f>
        <v>0.00669179558400013</v>
      </c>
      <c r="AE1345" s="73" t="n">
        <f aca="false">AE1344*(1+M1345)</f>
        <v>28.5892481084038</v>
      </c>
      <c r="AF1345" s="73" t="n">
        <f aca="false">MAX(AF1344,AE1345)</f>
        <v>28.8052981607911</v>
      </c>
      <c r="AG1345" s="70" t="n">
        <f aca="false">1-AE1345/AF1345</f>
        <v>0.00750035813486027</v>
      </c>
      <c r="AH1345" s="74" t="n">
        <f aca="false">IF(R1345&gt;0,AH1344+1,0)</f>
        <v>3</v>
      </c>
      <c r="AI1345" s="74" t="n">
        <f aca="false">IF(U1345&gt;0,AI1344+1,0)</f>
        <v>3</v>
      </c>
      <c r="AJ1345" s="74" t="n">
        <f aca="false">IF(G1345&gt;0,AJ1344+1,0)</f>
        <v>0</v>
      </c>
      <c r="AK1345" s="74" t="n">
        <f aca="false">IF(G1345&lt;=0,AK1344+1,0)</f>
        <v>1</v>
      </c>
      <c r="AL1345" s="74" t="n">
        <f aca="false">IF(K1345&gt;0,AL1344+1,0)</f>
        <v>0</v>
      </c>
      <c r="AM1345" s="74" t="n">
        <f aca="false">IF(K1345&lt;=0,AM1344+1,0)</f>
        <v>1</v>
      </c>
    </row>
    <row r="1346" customFormat="false" ht="15" hidden="false" customHeight="false" outlineLevel="0" collapsed="false">
      <c r="A1346" s="61" t="n">
        <v>1345</v>
      </c>
      <c r="B1346" s="62" t="n">
        <v>45301.6354166667</v>
      </c>
      <c r="C1346" s="63" t="n">
        <f aca="false">YEAR(B1346)</f>
        <v>2024</v>
      </c>
      <c r="D1346" s="32" t="s">
        <v>277</v>
      </c>
      <c r="E1346" s="64" t="n">
        <v>21608</v>
      </c>
      <c r="F1346" s="65" t="n">
        <v>-0.0001</v>
      </c>
      <c r="G1346" s="66" t="n">
        <v>-2.1608</v>
      </c>
      <c r="H1346" s="67" t="n">
        <f aca="false">E1346+IF(D1346="Long",1,-1)*G1346</f>
        <v>21605.8392</v>
      </c>
      <c r="I1346" s="68" t="n">
        <f aca="false">Assumptions!$B$58</f>
        <v>5.35750011455817</v>
      </c>
      <c r="J1346" s="68" t="n">
        <f aca="false">INDEX(Yearly!$T$5:$T$22,MATCH(C1346,Yearly!$A$5:$A$22,0))</f>
        <v>0.784024407008513</v>
      </c>
      <c r="K1346" s="68" t="n">
        <f aca="false">G1346-I1346-J1346</f>
        <v>-8.30232452156668</v>
      </c>
      <c r="L1346" s="69" t="n">
        <f aca="false">(I1346+J1346)/Assumptions!$B$8</f>
        <v>0.000270802859989844</v>
      </c>
      <c r="M1346" s="70" t="n">
        <f aca="false">F1346-L1346</f>
        <v>-0.000370802859989844</v>
      </c>
      <c r="N1346" s="71" t="n">
        <f aca="false">G1346*Assumptions!$B$7</f>
        <v>-16994.692</v>
      </c>
      <c r="O1346" s="71" t="n">
        <f aca="false">K1346*Assumptions!$B$7</f>
        <v>-65297.7823621219</v>
      </c>
      <c r="P1346" s="68" t="n">
        <f aca="false">P1345+G1346</f>
        <v>34336.825275</v>
      </c>
      <c r="Q1346" s="68" t="n">
        <f aca="false">MAX(Q1345,P1346)</f>
        <v>34484.017355</v>
      </c>
      <c r="R1346" s="68" t="n">
        <f aca="false">Q1346-P1346</f>
        <v>147.192080000001</v>
      </c>
      <c r="S1346" s="68" t="n">
        <f aca="false">S1345+K1346</f>
        <v>26168.8590027853</v>
      </c>
      <c r="T1346" s="68" t="n">
        <f aca="false">MAX(T1345,S1346)</f>
        <v>26340.6171808716</v>
      </c>
      <c r="U1346" s="68" t="n">
        <f aca="false">T1346-S1346</f>
        <v>171.758178086267</v>
      </c>
      <c r="V1346" s="70" t="n">
        <f aca="false">V1345+F1346</f>
        <v>3.91290000000001</v>
      </c>
      <c r="W1346" s="70" t="n">
        <f aca="false">MAX(W1345,V1346)</f>
        <v>3.91970000000001</v>
      </c>
      <c r="X1346" s="70" t="n">
        <f aca="false">W1346-V1346</f>
        <v>0.00680000000000014</v>
      </c>
      <c r="Y1346" s="70" t="n">
        <f aca="false">Y1345+M1346</f>
        <v>3.55274371973946</v>
      </c>
      <c r="Z1346" s="70" t="n">
        <f aca="false">MAX(Z1345,Y1346)</f>
        <v>3.56062693117942</v>
      </c>
      <c r="AA1346" s="70" t="n">
        <f aca="false">Z1346-Y1346</f>
        <v>0.0078832114399594</v>
      </c>
      <c r="AB1346" s="72" t="n">
        <f aca="false">AB1345*(1+F1346)</f>
        <v>40.931673508361</v>
      </c>
      <c r="AC1346" s="73" t="n">
        <f aca="false">MAX(AC1345,AB1346)</f>
        <v>41.2115463288024</v>
      </c>
      <c r="AD1346" s="70" t="n">
        <f aca="false">1-AB1346/AC1346</f>
        <v>0.00679112640444179</v>
      </c>
      <c r="AE1346" s="73" t="n">
        <f aca="false">AE1345*(1+M1346)</f>
        <v>28.5786471334402</v>
      </c>
      <c r="AF1346" s="73" t="n">
        <f aca="false">MAX(AF1345,AE1346)</f>
        <v>28.8052981607911</v>
      </c>
      <c r="AG1346" s="70" t="n">
        <f aca="false">1-AE1346/AF1346</f>
        <v>0.00786837984060285</v>
      </c>
      <c r="AH1346" s="74" t="n">
        <f aca="false">IF(R1346&gt;0,AH1345+1,0)</f>
        <v>4</v>
      </c>
      <c r="AI1346" s="74" t="n">
        <f aca="false">IF(U1346&gt;0,AI1345+1,0)</f>
        <v>4</v>
      </c>
      <c r="AJ1346" s="74" t="n">
        <f aca="false">IF(G1346&gt;0,AJ1345+1,0)</f>
        <v>0</v>
      </c>
      <c r="AK1346" s="74" t="n">
        <f aca="false">IF(G1346&lt;=0,AK1345+1,0)</f>
        <v>2</v>
      </c>
      <c r="AL1346" s="74" t="n">
        <f aca="false">IF(K1346&gt;0,AL1345+1,0)</f>
        <v>0</v>
      </c>
      <c r="AM1346" s="74" t="n">
        <f aca="false">IF(K1346&lt;=0,AM1345+1,0)</f>
        <v>2</v>
      </c>
    </row>
    <row r="1347" customFormat="false" ht="15" hidden="false" customHeight="false" outlineLevel="0" collapsed="false">
      <c r="A1347" s="61" t="n">
        <v>1346</v>
      </c>
      <c r="B1347" s="62" t="n">
        <v>45303.3881944444</v>
      </c>
      <c r="C1347" s="63" t="n">
        <f aca="false">YEAR(B1347)</f>
        <v>2024</v>
      </c>
      <c r="D1347" s="32" t="s">
        <v>277</v>
      </c>
      <c r="E1347" s="64" t="n">
        <v>21742.55</v>
      </c>
      <c r="F1347" s="65" t="n">
        <v>0.0032</v>
      </c>
      <c r="G1347" s="66" t="n">
        <v>69.57616</v>
      </c>
      <c r="H1347" s="67" t="n">
        <f aca="false">E1347+IF(D1347="Long",1,-1)*G1347</f>
        <v>21812.12616</v>
      </c>
      <c r="I1347" s="68" t="n">
        <f aca="false">Assumptions!$B$58</f>
        <v>5.35750011455817</v>
      </c>
      <c r="J1347" s="68" t="n">
        <f aca="false">INDEX(Yearly!$T$5:$T$22,MATCH(C1347,Yearly!$A$5:$A$22,0))</f>
        <v>0.784024407008513</v>
      </c>
      <c r="K1347" s="68" t="n">
        <f aca="false">G1347-I1347-J1347</f>
        <v>63.4346354784333</v>
      </c>
      <c r="L1347" s="69" t="n">
        <f aca="false">(I1347+J1347)/Assumptions!$B$8</f>
        <v>0.000270802859989844</v>
      </c>
      <c r="M1347" s="70" t="n">
        <f aca="false">F1347-L1347</f>
        <v>0.00292919714001016</v>
      </c>
      <c r="N1347" s="71" t="n">
        <f aca="false">G1347*Assumptions!$B$7</f>
        <v>547216.4984</v>
      </c>
      <c r="O1347" s="71" t="n">
        <f aca="false">K1347*Assumptions!$B$7</f>
        <v>498913.408037878</v>
      </c>
      <c r="P1347" s="68" t="n">
        <f aca="false">P1346+G1347</f>
        <v>34406.401435</v>
      </c>
      <c r="Q1347" s="68" t="n">
        <f aca="false">MAX(Q1346,P1347)</f>
        <v>34484.017355</v>
      </c>
      <c r="R1347" s="68" t="n">
        <f aca="false">Q1347-P1347</f>
        <v>77.6159200000038</v>
      </c>
      <c r="S1347" s="68" t="n">
        <f aca="false">S1346+K1347</f>
        <v>26232.2936382637</v>
      </c>
      <c r="T1347" s="68" t="n">
        <f aca="false">MAX(T1346,S1347)</f>
        <v>26340.6171808716</v>
      </c>
      <c r="U1347" s="68" t="n">
        <f aca="false">T1347-S1347</f>
        <v>108.323542607835</v>
      </c>
      <c r="V1347" s="70" t="n">
        <f aca="false">V1346+F1347</f>
        <v>3.91610000000001</v>
      </c>
      <c r="W1347" s="70" t="n">
        <f aca="false">MAX(W1346,V1347)</f>
        <v>3.91970000000001</v>
      </c>
      <c r="X1347" s="70" t="n">
        <f aca="false">W1347-V1347</f>
        <v>0.00360000000000005</v>
      </c>
      <c r="Y1347" s="70" t="n">
        <f aca="false">Y1346+M1347</f>
        <v>3.55567291687947</v>
      </c>
      <c r="Z1347" s="70" t="n">
        <f aca="false">MAX(Z1346,Y1347)</f>
        <v>3.56062693117942</v>
      </c>
      <c r="AA1347" s="70" t="n">
        <f aca="false">Z1347-Y1347</f>
        <v>0.00495401429994935</v>
      </c>
      <c r="AB1347" s="72" t="n">
        <f aca="false">AB1346*(1+F1347)</f>
        <v>41.0626548635878</v>
      </c>
      <c r="AC1347" s="73" t="n">
        <f aca="false">MAX(AC1346,AB1347)</f>
        <v>41.2115463288024</v>
      </c>
      <c r="AD1347" s="70" t="n">
        <f aca="false">1-AB1347/AC1347</f>
        <v>0.00361285800893585</v>
      </c>
      <c r="AE1347" s="73" t="n">
        <f aca="false">AE1346*(1+M1347)</f>
        <v>28.6623596248888</v>
      </c>
      <c r="AF1347" s="73" t="n">
        <f aca="false">MAX(AF1346,AE1347)</f>
        <v>28.8052981607911</v>
      </c>
      <c r="AG1347" s="70" t="n">
        <f aca="false">1-AE1347/AF1347</f>
        <v>0.00496223073631841</v>
      </c>
      <c r="AH1347" s="74" t="n">
        <f aca="false">IF(R1347&gt;0,AH1346+1,0)</f>
        <v>5</v>
      </c>
      <c r="AI1347" s="74" t="n">
        <f aca="false">IF(U1347&gt;0,AI1346+1,0)</f>
        <v>5</v>
      </c>
      <c r="AJ1347" s="74" t="n">
        <f aca="false">IF(G1347&gt;0,AJ1346+1,0)</f>
        <v>1</v>
      </c>
      <c r="AK1347" s="74" t="n">
        <f aca="false">IF(G1347&lt;=0,AK1346+1,0)</f>
        <v>0</v>
      </c>
      <c r="AL1347" s="74" t="n">
        <f aca="false">IF(K1347&gt;0,AL1346+1,0)</f>
        <v>1</v>
      </c>
      <c r="AM1347" s="74" t="n">
        <f aca="false">IF(K1347&lt;=0,AM1346+1,0)</f>
        <v>0</v>
      </c>
    </row>
    <row r="1348" customFormat="false" ht="15" hidden="false" customHeight="false" outlineLevel="0" collapsed="false">
      <c r="A1348" s="61" t="n">
        <v>1347</v>
      </c>
      <c r="B1348" s="62" t="n">
        <v>45311.40625</v>
      </c>
      <c r="C1348" s="63" t="n">
        <f aca="false">YEAR(B1348)</f>
        <v>2024</v>
      </c>
      <c r="D1348" s="32" t="s">
        <v>277</v>
      </c>
      <c r="E1348" s="64" t="n">
        <v>21655.75</v>
      </c>
      <c r="F1348" s="65" t="n">
        <v>-0.0006</v>
      </c>
      <c r="G1348" s="66" t="n">
        <v>-12.99345</v>
      </c>
      <c r="H1348" s="67" t="n">
        <f aca="false">E1348+IF(D1348="Long",1,-1)*G1348</f>
        <v>21642.75655</v>
      </c>
      <c r="I1348" s="68" t="n">
        <f aca="false">Assumptions!$B$58</f>
        <v>5.35750011455817</v>
      </c>
      <c r="J1348" s="68" t="n">
        <f aca="false">INDEX(Yearly!$T$5:$T$22,MATCH(C1348,Yearly!$A$5:$A$22,0))</f>
        <v>0.784024407008513</v>
      </c>
      <c r="K1348" s="68" t="n">
        <f aca="false">G1348-I1348-J1348</f>
        <v>-19.1349745215667</v>
      </c>
      <c r="L1348" s="69" t="n">
        <f aca="false">(I1348+J1348)/Assumptions!$B$8</f>
        <v>0.000270802859989844</v>
      </c>
      <c r="M1348" s="70" t="n">
        <f aca="false">F1348-L1348</f>
        <v>-0.000870802859989844</v>
      </c>
      <c r="N1348" s="71" t="n">
        <f aca="false">G1348*Assumptions!$B$7</f>
        <v>-102193.48425</v>
      </c>
      <c r="O1348" s="71" t="n">
        <f aca="false">K1348*Assumptions!$B$7</f>
        <v>-150496.574612122</v>
      </c>
      <c r="P1348" s="68" t="n">
        <f aca="false">P1347+G1348</f>
        <v>34393.407985</v>
      </c>
      <c r="Q1348" s="68" t="n">
        <f aca="false">MAX(Q1347,P1348)</f>
        <v>34484.017355</v>
      </c>
      <c r="R1348" s="68" t="n">
        <f aca="false">Q1348-P1348</f>
        <v>90.6093700000056</v>
      </c>
      <c r="S1348" s="68" t="n">
        <f aca="false">S1347+K1348</f>
        <v>26213.1586637422</v>
      </c>
      <c r="T1348" s="68" t="n">
        <f aca="false">MAX(T1347,S1348)</f>
        <v>26340.6171808716</v>
      </c>
      <c r="U1348" s="68" t="n">
        <f aca="false">T1348-S1348</f>
        <v>127.458517129402</v>
      </c>
      <c r="V1348" s="70" t="n">
        <f aca="false">V1347+F1348</f>
        <v>3.91550000000001</v>
      </c>
      <c r="W1348" s="70" t="n">
        <f aca="false">MAX(W1347,V1348)</f>
        <v>3.91970000000001</v>
      </c>
      <c r="X1348" s="70" t="n">
        <f aca="false">W1348-V1348</f>
        <v>0.00419999999999998</v>
      </c>
      <c r="Y1348" s="70" t="n">
        <f aca="false">Y1347+M1348</f>
        <v>3.55480211401948</v>
      </c>
      <c r="Z1348" s="70" t="n">
        <f aca="false">MAX(Z1347,Y1348)</f>
        <v>3.56062693117942</v>
      </c>
      <c r="AA1348" s="70" t="n">
        <f aca="false">Z1348-Y1348</f>
        <v>0.00582481715993932</v>
      </c>
      <c r="AB1348" s="72" t="n">
        <f aca="false">AB1347*(1+F1348)</f>
        <v>41.0380172706696</v>
      </c>
      <c r="AC1348" s="73" t="n">
        <f aca="false">MAX(AC1347,AB1348)</f>
        <v>41.2115463288024</v>
      </c>
      <c r="AD1348" s="70" t="n">
        <f aca="false">1-AB1348/AC1348</f>
        <v>0.00421069029413057</v>
      </c>
      <c r="AE1348" s="73" t="n">
        <f aca="false">AE1347*(1+M1348)</f>
        <v>28.6374003601534</v>
      </c>
      <c r="AF1348" s="73" t="n">
        <f aca="false">MAX(AF1347,AE1348)</f>
        <v>28.8052981607911</v>
      </c>
      <c r="AG1348" s="70" t="n">
        <f aca="false">1-AE1348/AF1348</f>
        <v>0.00582871247159111</v>
      </c>
      <c r="AH1348" s="74" t="n">
        <f aca="false">IF(R1348&gt;0,AH1347+1,0)</f>
        <v>6</v>
      </c>
      <c r="AI1348" s="74" t="n">
        <f aca="false">IF(U1348&gt;0,AI1347+1,0)</f>
        <v>6</v>
      </c>
      <c r="AJ1348" s="74" t="n">
        <f aca="false">IF(G1348&gt;0,AJ1347+1,0)</f>
        <v>0</v>
      </c>
      <c r="AK1348" s="74" t="n">
        <f aca="false">IF(G1348&lt;=0,AK1347+1,0)</f>
        <v>1</v>
      </c>
      <c r="AL1348" s="74" t="n">
        <f aca="false">IF(K1348&gt;0,AL1347+1,0)</f>
        <v>0</v>
      </c>
      <c r="AM1348" s="74" t="n">
        <f aca="false">IF(K1348&lt;=0,AM1347+1,0)</f>
        <v>1</v>
      </c>
    </row>
    <row r="1349" customFormat="false" ht="15" hidden="false" customHeight="false" outlineLevel="0" collapsed="false">
      <c r="A1349" s="61" t="n">
        <v>1348</v>
      </c>
      <c r="B1349" s="62" t="n">
        <v>45314.40625</v>
      </c>
      <c r="C1349" s="63" t="n">
        <f aca="false">YEAR(B1349)</f>
        <v>2024</v>
      </c>
      <c r="D1349" s="32" t="s">
        <v>277</v>
      </c>
      <c r="E1349" s="64" t="n">
        <v>21723.45</v>
      </c>
      <c r="F1349" s="65" t="n">
        <v>-0.0077</v>
      </c>
      <c r="G1349" s="66" t="n">
        <v>-167.270565</v>
      </c>
      <c r="H1349" s="67" t="n">
        <f aca="false">E1349+IF(D1349="Long",1,-1)*G1349</f>
        <v>21556.179435</v>
      </c>
      <c r="I1349" s="68" t="n">
        <f aca="false">Assumptions!$B$58</f>
        <v>5.35750011455817</v>
      </c>
      <c r="J1349" s="68" t="n">
        <f aca="false">INDEX(Yearly!$T$5:$T$22,MATCH(C1349,Yearly!$A$5:$A$22,0))</f>
        <v>0.784024407008513</v>
      </c>
      <c r="K1349" s="68" t="n">
        <f aca="false">G1349-I1349-J1349</f>
        <v>-173.412089521567</v>
      </c>
      <c r="L1349" s="69" t="n">
        <f aca="false">(I1349+J1349)/Assumptions!$B$8</f>
        <v>0.000270802859989844</v>
      </c>
      <c r="M1349" s="70" t="n">
        <f aca="false">F1349-L1349</f>
        <v>-0.00797080285998984</v>
      </c>
      <c r="N1349" s="71" t="n">
        <f aca="false">G1349*Assumptions!$B$7</f>
        <v>-1315582.993725</v>
      </c>
      <c r="O1349" s="71" t="n">
        <f aca="false">K1349*Assumptions!$B$7</f>
        <v>-1363886.08408712</v>
      </c>
      <c r="P1349" s="68" t="n">
        <f aca="false">P1348+G1349</f>
        <v>34226.13742</v>
      </c>
      <c r="Q1349" s="68" t="n">
        <f aca="false">MAX(Q1348,P1349)</f>
        <v>34484.017355</v>
      </c>
      <c r="R1349" s="68" t="n">
        <f aca="false">Q1349-P1349</f>
        <v>257.879935000005</v>
      </c>
      <c r="S1349" s="68" t="n">
        <f aca="false">S1348+K1349</f>
        <v>26039.7465742206</v>
      </c>
      <c r="T1349" s="68" t="n">
        <f aca="false">MAX(T1348,S1349)</f>
        <v>26340.6171808716</v>
      </c>
      <c r="U1349" s="68" t="n">
        <f aca="false">T1349-S1349</f>
        <v>300.870606650969</v>
      </c>
      <c r="V1349" s="70" t="n">
        <f aca="false">V1348+F1349</f>
        <v>3.90780000000001</v>
      </c>
      <c r="W1349" s="70" t="n">
        <f aca="false">MAX(W1348,V1349)</f>
        <v>3.91970000000001</v>
      </c>
      <c r="X1349" s="70" t="n">
        <f aca="false">W1349-V1349</f>
        <v>0.0118999999999998</v>
      </c>
      <c r="Y1349" s="70" t="n">
        <f aca="false">Y1348+M1349</f>
        <v>3.54683131115949</v>
      </c>
      <c r="Z1349" s="70" t="n">
        <f aca="false">MAX(Z1348,Y1349)</f>
        <v>3.56062693117942</v>
      </c>
      <c r="AA1349" s="70" t="n">
        <f aca="false">Z1349-Y1349</f>
        <v>0.0137956200199292</v>
      </c>
      <c r="AB1349" s="72" t="n">
        <f aca="false">AB1348*(1+F1349)</f>
        <v>40.7220245376855</v>
      </c>
      <c r="AC1349" s="73" t="n">
        <f aca="false">MAX(AC1348,AB1349)</f>
        <v>41.2115463288024</v>
      </c>
      <c r="AD1349" s="70" t="n">
        <f aca="false">1-AB1349/AC1349</f>
        <v>0.0118782679788657</v>
      </c>
      <c r="AE1349" s="73" t="n">
        <f aca="false">AE1348*(1+M1349)</f>
        <v>28.40913728746</v>
      </c>
      <c r="AF1349" s="73" t="n">
        <f aca="false">MAX(AF1348,AE1349)</f>
        <v>28.8052981607911</v>
      </c>
      <c r="AG1349" s="70" t="n">
        <f aca="false">1-AE1349/AF1349</f>
        <v>0.0137530558135422</v>
      </c>
      <c r="AH1349" s="74" t="n">
        <f aca="false">IF(R1349&gt;0,AH1348+1,0)</f>
        <v>7</v>
      </c>
      <c r="AI1349" s="74" t="n">
        <f aca="false">IF(U1349&gt;0,AI1348+1,0)</f>
        <v>7</v>
      </c>
      <c r="AJ1349" s="74" t="n">
        <f aca="false">IF(G1349&gt;0,AJ1348+1,0)</f>
        <v>0</v>
      </c>
      <c r="AK1349" s="74" t="n">
        <f aca="false">IF(G1349&lt;=0,AK1348+1,0)</f>
        <v>2</v>
      </c>
      <c r="AL1349" s="74" t="n">
        <f aca="false">IF(K1349&gt;0,AL1348+1,0)</f>
        <v>0</v>
      </c>
      <c r="AM1349" s="74" t="n">
        <f aca="false">IF(K1349&lt;=0,AM1348+1,0)</f>
        <v>2</v>
      </c>
    </row>
    <row r="1350" customFormat="false" ht="15" hidden="false" customHeight="false" outlineLevel="0" collapsed="false">
      <c r="A1350" s="61" t="n">
        <v>1349</v>
      </c>
      <c r="B1350" s="62" t="n">
        <v>45314.4465277778</v>
      </c>
      <c r="C1350" s="63" t="n">
        <f aca="false">YEAR(B1350)</f>
        <v>2024</v>
      </c>
      <c r="D1350" s="32" t="s">
        <v>276</v>
      </c>
      <c r="E1350" s="64" t="n">
        <v>21555.2</v>
      </c>
      <c r="F1350" s="65" t="n">
        <v>0.0007</v>
      </c>
      <c r="G1350" s="66" t="n">
        <v>15.08864</v>
      </c>
      <c r="H1350" s="67" t="n">
        <f aca="false">E1350+IF(D1350="Long",1,-1)*G1350</f>
        <v>21540.11136</v>
      </c>
      <c r="I1350" s="68" t="n">
        <f aca="false">Assumptions!$B$58</f>
        <v>5.35750011455817</v>
      </c>
      <c r="J1350" s="68" t="n">
        <f aca="false">INDEX(Yearly!$T$5:$T$22,MATCH(C1350,Yearly!$A$5:$A$22,0))</f>
        <v>0.784024407008513</v>
      </c>
      <c r="K1350" s="68" t="n">
        <f aca="false">G1350-I1350-J1350</f>
        <v>8.94711547843332</v>
      </c>
      <c r="L1350" s="69" t="n">
        <f aca="false">(I1350+J1350)/Assumptions!$B$8</f>
        <v>0.000270802859989844</v>
      </c>
      <c r="M1350" s="70" t="n">
        <f aca="false">F1350-L1350</f>
        <v>0.000429197140010156</v>
      </c>
      <c r="N1350" s="71" t="n">
        <f aca="false">G1350*Assumptions!$B$7</f>
        <v>118672.1536</v>
      </c>
      <c r="O1350" s="71" t="n">
        <f aca="false">K1350*Assumptions!$B$7</f>
        <v>70369.063237878</v>
      </c>
      <c r="P1350" s="68" t="n">
        <f aca="false">P1349+G1350</f>
        <v>34241.22606</v>
      </c>
      <c r="Q1350" s="68" t="n">
        <f aca="false">MAX(Q1349,P1350)</f>
        <v>34484.017355</v>
      </c>
      <c r="R1350" s="68" t="n">
        <f aca="false">Q1350-P1350</f>
        <v>242.791295000003</v>
      </c>
      <c r="S1350" s="68" t="n">
        <f aca="false">S1349+K1350</f>
        <v>26048.693689699</v>
      </c>
      <c r="T1350" s="68" t="n">
        <f aca="false">MAX(T1349,S1350)</f>
        <v>26340.6171808716</v>
      </c>
      <c r="U1350" s="68" t="n">
        <f aca="false">T1350-S1350</f>
        <v>291.923491172536</v>
      </c>
      <c r="V1350" s="70" t="n">
        <f aca="false">V1349+F1350</f>
        <v>3.90850000000001</v>
      </c>
      <c r="W1350" s="70" t="n">
        <f aca="false">MAX(W1349,V1350)</f>
        <v>3.91970000000001</v>
      </c>
      <c r="X1350" s="70" t="n">
        <f aca="false">W1350-V1350</f>
        <v>0.0111999999999997</v>
      </c>
      <c r="Y1350" s="70" t="n">
        <f aca="false">Y1349+M1350</f>
        <v>3.5472605082995</v>
      </c>
      <c r="Z1350" s="70" t="n">
        <f aca="false">MAX(Z1349,Y1350)</f>
        <v>3.56062693117942</v>
      </c>
      <c r="AA1350" s="70" t="n">
        <f aca="false">Z1350-Y1350</f>
        <v>0.0133664228799191</v>
      </c>
      <c r="AB1350" s="72" t="n">
        <f aca="false">AB1349*(1+F1350)</f>
        <v>40.7505299548619</v>
      </c>
      <c r="AC1350" s="73" t="n">
        <f aca="false">MAX(AC1349,AB1350)</f>
        <v>41.2115463288024</v>
      </c>
      <c r="AD1350" s="70" t="n">
        <f aca="false">1-AB1350/AC1350</f>
        <v>0.011186582766451</v>
      </c>
      <c r="AE1350" s="73" t="n">
        <f aca="false">AE1349*(1+M1350)</f>
        <v>28.421330407934</v>
      </c>
      <c r="AF1350" s="73" t="n">
        <f aca="false">MAX(AF1349,AE1350)</f>
        <v>28.8052981607911</v>
      </c>
      <c r="AG1350" s="70" t="n">
        <f aca="false">1-AE1350/AF1350</f>
        <v>0.0133297614457538</v>
      </c>
      <c r="AH1350" s="74" t="n">
        <f aca="false">IF(R1350&gt;0,AH1349+1,0)</f>
        <v>8</v>
      </c>
      <c r="AI1350" s="74" t="n">
        <f aca="false">IF(U1350&gt;0,AI1349+1,0)</f>
        <v>8</v>
      </c>
      <c r="AJ1350" s="74" t="n">
        <f aca="false">IF(G1350&gt;0,AJ1349+1,0)</f>
        <v>1</v>
      </c>
      <c r="AK1350" s="74" t="n">
        <f aca="false">IF(G1350&lt;=0,AK1349+1,0)</f>
        <v>0</v>
      </c>
      <c r="AL1350" s="74" t="n">
        <f aca="false">IF(K1350&gt;0,AL1349+1,0)</f>
        <v>1</v>
      </c>
      <c r="AM1350" s="74" t="n">
        <f aca="false">IF(K1350&lt;=0,AM1349+1,0)</f>
        <v>0</v>
      </c>
    </row>
    <row r="1351" customFormat="false" ht="15" hidden="false" customHeight="false" outlineLevel="0" collapsed="false">
      <c r="A1351" s="61" t="n">
        <v>1350</v>
      </c>
      <c r="B1351" s="62" t="n">
        <v>45320.40625</v>
      </c>
      <c r="C1351" s="63" t="n">
        <f aca="false">YEAR(B1351)</f>
        <v>2024</v>
      </c>
      <c r="D1351" s="32" t="s">
        <v>277</v>
      </c>
      <c r="E1351" s="64" t="n">
        <v>21539.35</v>
      </c>
      <c r="F1351" s="65" t="n">
        <v>-0.0005</v>
      </c>
      <c r="G1351" s="66" t="n">
        <v>-10.769675</v>
      </c>
      <c r="H1351" s="67" t="n">
        <f aca="false">E1351+IF(D1351="Long",1,-1)*G1351</f>
        <v>21528.580325</v>
      </c>
      <c r="I1351" s="68" t="n">
        <f aca="false">Assumptions!$B$58</f>
        <v>5.35750011455817</v>
      </c>
      <c r="J1351" s="68" t="n">
        <f aca="false">INDEX(Yearly!$T$5:$T$22,MATCH(C1351,Yearly!$A$5:$A$22,0))</f>
        <v>0.784024407008513</v>
      </c>
      <c r="K1351" s="68" t="n">
        <f aca="false">G1351-I1351-J1351</f>
        <v>-16.9111995215667</v>
      </c>
      <c r="L1351" s="69" t="n">
        <f aca="false">(I1351+J1351)/Assumptions!$B$8</f>
        <v>0.000270802859989844</v>
      </c>
      <c r="M1351" s="70" t="n">
        <f aca="false">F1351-L1351</f>
        <v>-0.000770802859989844</v>
      </c>
      <c r="N1351" s="71" t="n">
        <f aca="false">G1351*Assumptions!$B$7</f>
        <v>-84703.493875</v>
      </c>
      <c r="O1351" s="71" t="n">
        <f aca="false">K1351*Assumptions!$B$7</f>
        <v>-133006.584237122</v>
      </c>
      <c r="P1351" s="68" t="n">
        <f aca="false">P1350+G1351</f>
        <v>34230.456385</v>
      </c>
      <c r="Q1351" s="68" t="n">
        <f aca="false">MAX(Q1350,P1351)</f>
        <v>34484.017355</v>
      </c>
      <c r="R1351" s="68" t="n">
        <f aca="false">Q1351-P1351</f>
        <v>253.560970000006</v>
      </c>
      <c r="S1351" s="68" t="n">
        <f aca="false">S1350+K1351</f>
        <v>26031.7824901775</v>
      </c>
      <c r="T1351" s="68" t="n">
        <f aca="false">MAX(T1350,S1351)</f>
        <v>26340.6171808716</v>
      </c>
      <c r="U1351" s="68" t="n">
        <f aca="false">T1351-S1351</f>
        <v>308.834690694104</v>
      </c>
      <c r="V1351" s="70" t="n">
        <f aca="false">V1350+F1351</f>
        <v>3.90800000000001</v>
      </c>
      <c r="W1351" s="70" t="n">
        <f aca="false">MAX(W1350,V1351)</f>
        <v>3.91970000000001</v>
      </c>
      <c r="X1351" s="70" t="n">
        <f aca="false">W1351-V1351</f>
        <v>0.0116999999999998</v>
      </c>
      <c r="Y1351" s="70" t="n">
        <f aca="false">Y1350+M1351</f>
        <v>3.54648970543951</v>
      </c>
      <c r="Z1351" s="70" t="n">
        <f aca="false">MAX(Z1350,Y1351)</f>
        <v>3.56062693117942</v>
      </c>
      <c r="AA1351" s="70" t="n">
        <f aca="false">Z1351-Y1351</f>
        <v>0.0141372257399088</v>
      </c>
      <c r="AB1351" s="72" t="n">
        <f aca="false">AB1350*(1+F1351)</f>
        <v>40.7301546898844</v>
      </c>
      <c r="AC1351" s="73" t="n">
        <f aca="false">MAX(AC1350,AB1351)</f>
        <v>41.2115463288024</v>
      </c>
      <c r="AD1351" s="70" t="n">
        <f aca="false">1-AB1351/AC1351</f>
        <v>0.0116809894750678</v>
      </c>
      <c r="AE1351" s="73" t="n">
        <f aca="false">AE1350*(1+M1351)</f>
        <v>28.3994231651708</v>
      </c>
      <c r="AF1351" s="73" t="n">
        <f aca="false">MAX(AF1350,AE1351)</f>
        <v>28.8052981607911</v>
      </c>
      <c r="AG1351" s="70" t="n">
        <f aca="false">1-AE1351/AF1351</f>
        <v>0.0140902896874983</v>
      </c>
      <c r="AH1351" s="74" t="n">
        <f aca="false">IF(R1351&gt;0,AH1350+1,0)</f>
        <v>9</v>
      </c>
      <c r="AI1351" s="74" t="n">
        <f aca="false">IF(U1351&gt;0,AI1350+1,0)</f>
        <v>9</v>
      </c>
      <c r="AJ1351" s="74" t="n">
        <f aca="false">IF(G1351&gt;0,AJ1350+1,0)</f>
        <v>0</v>
      </c>
      <c r="AK1351" s="74" t="n">
        <f aca="false">IF(G1351&lt;=0,AK1350+1,0)</f>
        <v>1</v>
      </c>
      <c r="AL1351" s="74" t="n">
        <f aca="false">IF(K1351&gt;0,AL1350+1,0)</f>
        <v>0</v>
      </c>
      <c r="AM1351" s="74" t="n">
        <f aca="false">IF(K1351&lt;=0,AM1350+1,0)</f>
        <v>1</v>
      </c>
    </row>
    <row r="1352" customFormat="false" ht="15" hidden="false" customHeight="false" outlineLevel="0" collapsed="false">
      <c r="A1352" s="61" t="n">
        <v>1351</v>
      </c>
      <c r="B1352" s="62" t="n">
        <v>45321.6354166667</v>
      </c>
      <c r="C1352" s="63" t="n">
        <f aca="false">YEAR(B1352)</f>
        <v>2024</v>
      </c>
      <c r="D1352" s="32" t="s">
        <v>276</v>
      </c>
      <c r="E1352" s="64" t="n">
        <v>21527.55</v>
      </c>
      <c r="F1352" s="65" t="n">
        <v>-0.005</v>
      </c>
      <c r="G1352" s="66" t="n">
        <v>-107.63775</v>
      </c>
      <c r="H1352" s="67" t="n">
        <f aca="false">E1352+IF(D1352="Long",1,-1)*G1352</f>
        <v>21635.18775</v>
      </c>
      <c r="I1352" s="68" t="n">
        <f aca="false">Assumptions!$B$58</f>
        <v>5.35750011455817</v>
      </c>
      <c r="J1352" s="68" t="n">
        <f aca="false">INDEX(Yearly!$T$5:$T$22,MATCH(C1352,Yearly!$A$5:$A$22,0))</f>
        <v>0.784024407008513</v>
      </c>
      <c r="K1352" s="68" t="n">
        <f aca="false">G1352-I1352-J1352</f>
        <v>-113.779274521567</v>
      </c>
      <c r="L1352" s="69" t="n">
        <f aca="false">(I1352+J1352)/Assumptions!$B$8</f>
        <v>0.000270802859989844</v>
      </c>
      <c r="M1352" s="70" t="n">
        <f aca="false">F1352-L1352</f>
        <v>-0.00527080285998985</v>
      </c>
      <c r="N1352" s="71" t="n">
        <f aca="false">G1352*Assumptions!$B$7</f>
        <v>-846570.90375</v>
      </c>
      <c r="O1352" s="71" t="n">
        <f aca="false">K1352*Assumptions!$B$7</f>
        <v>-894873.994112122</v>
      </c>
      <c r="P1352" s="68" t="n">
        <f aca="false">P1351+G1352</f>
        <v>34122.818635</v>
      </c>
      <c r="Q1352" s="68" t="n">
        <f aca="false">MAX(Q1351,P1352)</f>
        <v>34484.017355</v>
      </c>
      <c r="R1352" s="68" t="n">
        <f aca="false">Q1352-P1352</f>
        <v>361.198720000008</v>
      </c>
      <c r="S1352" s="68" t="n">
        <f aca="false">S1351+K1352</f>
        <v>25918.0032156559</v>
      </c>
      <c r="T1352" s="68" t="n">
        <f aca="false">MAX(T1351,S1352)</f>
        <v>26340.6171808716</v>
      </c>
      <c r="U1352" s="68" t="n">
        <f aca="false">T1352-S1352</f>
        <v>422.613965215671</v>
      </c>
      <c r="V1352" s="70" t="n">
        <f aca="false">V1351+F1352</f>
        <v>3.90300000000001</v>
      </c>
      <c r="W1352" s="70" t="n">
        <f aca="false">MAX(W1351,V1352)</f>
        <v>3.91970000000001</v>
      </c>
      <c r="X1352" s="70" t="n">
        <f aca="false">W1352-V1352</f>
        <v>0.0166999999999997</v>
      </c>
      <c r="Y1352" s="70" t="n">
        <f aca="false">Y1351+M1352</f>
        <v>3.54121890257952</v>
      </c>
      <c r="Z1352" s="70" t="n">
        <f aca="false">MAX(Z1351,Y1352)</f>
        <v>3.56062693117942</v>
      </c>
      <c r="AA1352" s="70" t="n">
        <f aca="false">Z1352-Y1352</f>
        <v>0.0194080285998988</v>
      </c>
      <c r="AB1352" s="72" t="n">
        <f aca="false">AB1351*(1+F1352)</f>
        <v>40.526503916435</v>
      </c>
      <c r="AC1352" s="73" t="n">
        <f aca="false">MAX(AC1351,AB1352)</f>
        <v>41.2115463288024</v>
      </c>
      <c r="AD1352" s="70" t="n">
        <f aca="false">1-AB1352/AC1352</f>
        <v>0.0166225845276926</v>
      </c>
      <c r="AE1352" s="73" t="n">
        <f aca="false">AE1351*(1+M1352)</f>
        <v>28.2497354043298</v>
      </c>
      <c r="AF1352" s="73" t="n">
        <f aca="false">MAX(AF1351,AE1352)</f>
        <v>28.8052981607911</v>
      </c>
      <c r="AG1352" s="70" t="n">
        <f aca="false">1-AE1352/AF1352</f>
        <v>0.0192868254083052</v>
      </c>
      <c r="AH1352" s="74" t="n">
        <f aca="false">IF(R1352&gt;0,AH1351+1,0)</f>
        <v>10</v>
      </c>
      <c r="AI1352" s="74" t="n">
        <f aca="false">IF(U1352&gt;0,AI1351+1,0)</f>
        <v>10</v>
      </c>
      <c r="AJ1352" s="74" t="n">
        <f aca="false">IF(G1352&gt;0,AJ1351+1,0)</f>
        <v>0</v>
      </c>
      <c r="AK1352" s="74" t="n">
        <f aca="false">IF(G1352&lt;=0,AK1351+1,0)</f>
        <v>2</v>
      </c>
      <c r="AL1352" s="74" t="n">
        <f aca="false">IF(K1352&gt;0,AL1351+1,0)</f>
        <v>0</v>
      </c>
      <c r="AM1352" s="74" t="n">
        <f aca="false">IF(K1352&lt;=0,AM1351+1,0)</f>
        <v>2</v>
      </c>
    </row>
    <row r="1353" customFormat="false" ht="15" hidden="false" customHeight="false" outlineLevel="0" collapsed="false">
      <c r="A1353" s="61" t="n">
        <v>1352</v>
      </c>
      <c r="B1353" s="62" t="n">
        <v>45322.4444444445</v>
      </c>
      <c r="C1353" s="63" t="n">
        <f aca="false">YEAR(B1353)</f>
        <v>2024</v>
      </c>
      <c r="D1353" s="32" t="s">
        <v>277</v>
      </c>
      <c r="E1353" s="64" t="n">
        <v>21636.05</v>
      </c>
      <c r="F1353" s="65" t="n">
        <v>0.0063</v>
      </c>
      <c r="G1353" s="66" t="n">
        <v>136.307115</v>
      </c>
      <c r="H1353" s="67" t="n">
        <f aca="false">E1353+IF(D1353="Long",1,-1)*G1353</f>
        <v>21772.357115</v>
      </c>
      <c r="I1353" s="68" t="n">
        <f aca="false">Assumptions!$B$58</f>
        <v>5.35750011455817</v>
      </c>
      <c r="J1353" s="68" t="n">
        <f aca="false">INDEX(Yearly!$T$5:$T$22,MATCH(C1353,Yearly!$A$5:$A$22,0))</f>
        <v>0.784024407008513</v>
      </c>
      <c r="K1353" s="68" t="n">
        <f aca="false">G1353-I1353-J1353</f>
        <v>130.165590478433</v>
      </c>
      <c r="L1353" s="69" t="n">
        <f aca="false">(I1353+J1353)/Assumptions!$B$8</f>
        <v>0.000270802859989844</v>
      </c>
      <c r="M1353" s="70" t="n">
        <f aca="false">F1353-L1353</f>
        <v>0.00602919714001016</v>
      </c>
      <c r="N1353" s="71" t="n">
        <f aca="false">G1353*Assumptions!$B$7</f>
        <v>1072055.459475</v>
      </c>
      <c r="O1353" s="71" t="n">
        <f aca="false">K1353*Assumptions!$B$7</f>
        <v>1023752.36911288</v>
      </c>
      <c r="P1353" s="68" t="n">
        <f aca="false">P1352+G1353</f>
        <v>34259.12575</v>
      </c>
      <c r="Q1353" s="68" t="n">
        <f aca="false">MAX(Q1352,P1353)</f>
        <v>34484.017355</v>
      </c>
      <c r="R1353" s="68" t="n">
        <f aca="false">Q1353-P1353</f>
        <v>224.891605000004</v>
      </c>
      <c r="S1353" s="68" t="n">
        <f aca="false">S1352+K1353</f>
        <v>26048.1688061343</v>
      </c>
      <c r="T1353" s="68" t="n">
        <f aca="false">MAX(T1352,S1353)</f>
        <v>26340.6171808716</v>
      </c>
      <c r="U1353" s="68" t="n">
        <f aca="false">T1353-S1353</f>
        <v>292.448374737236</v>
      </c>
      <c r="V1353" s="70" t="n">
        <f aca="false">V1352+F1353</f>
        <v>3.90930000000001</v>
      </c>
      <c r="W1353" s="70" t="n">
        <f aca="false">MAX(W1352,V1353)</f>
        <v>3.91970000000001</v>
      </c>
      <c r="X1353" s="70" t="n">
        <f aca="false">W1353-V1353</f>
        <v>0.0103999999999997</v>
      </c>
      <c r="Y1353" s="70" t="n">
        <f aca="false">Y1352+M1353</f>
        <v>3.54724809971953</v>
      </c>
      <c r="Z1353" s="70" t="n">
        <f aca="false">MAX(Z1352,Y1353)</f>
        <v>3.56062693117942</v>
      </c>
      <c r="AA1353" s="70" t="n">
        <f aca="false">Z1353-Y1353</f>
        <v>0.0133788314598888</v>
      </c>
      <c r="AB1353" s="72" t="n">
        <f aca="false">AB1352*(1+F1353)</f>
        <v>40.7818208911085</v>
      </c>
      <c r="AC1353" s="73" t="n">
        <f aca="false">MAX(AC1352,AB1353)</f>
        <v>41.2115463288024</v>
      </c>
      <c r="AD1353" s="70" t="n">
        <f aca="false">1-AB1353/AC1353</f>
        <v>0.0104273068102171</v>
      </c>
      <c r="AE1353" s="73" t="n">
        <f aca="false">AE1352*(1+M1353)</f>
        <v>28.4200586282356</v>
      </c>
      <c r="AF1353" s="73" t="n">
        <f aca="false">MAX(AF1352,AE1353)</f>
        <v>28.8052981607911</v>
      </c>
      <c r="AG1353" s="70" t="n">
        <f aca="false">1-AE1353/AF1353</f>
        <v>0.0133739123408866</v>
      </c>
      <c r="AH1353" s="74" t="n">
        <f aca="false">IF(R1353&gt;0,AH1352+1,0)</f>
        <v>11</v>
      </c>
      <c r="AI1353" s="74" t="n">
        <f aca="false">IF(U1353&gt;0,AI1352+1,0)</f>
        <v>11</v>
      </c>
      <c r="AJ1353" s="74" t="n">
        <f aca="false">IF(G1353&gt;0,AJ1352+1,0)</f>
        <v>1</v>
      </c>
      <c r="AK1353" s="74" t="n">
        <f aca="false">IF(G1353&lt;=0,AK1352+1,0)</f>
        <v>0</v>
      </c>
      <c r="AL1353" s="74" t="n">
        <f aca="false">IF(K1353&gt;0,AL1352+1,0)</f>
        <v>1</v>
      </c>
      <c r="AM1353" s="74" t="n">
        <f aca="false">IF(K1353&lt;=0,AM1352+1,0)</f>
        <v>0</v>
      </c>
    </row>
    <row r="1354" customFormat="false" ht="15" hidden="false" customHeight="false" outlineLevel="0" collapsed="false">
      <c r="A1354" s="61" t="n">
        <v>1353</v>
      </c>
      <c r="B1354" s="62" t="n">
        <v>45328.4715277778</v>
      </c>
      <c r="C1354" s="63" t="n">
        <f aca="false">YEAR(B1354)</f>
        <v>2024</v>
      </c>
      <c r="D1354" s="32" t="s">
        <v>277</v>
      </c>
      <c r="E1354" s="64" t="n">
        <v>21856.6</v>
      </c>
      <c r="F1354" s="65" t="n">
        <v>-0.0056</v>
      </c>
      <c r="G1354" s="66" t="n">
        <v>-122.39696</v>
      </c>
      <c r="H1354" s="67" t="n">
        <f aca="false">E1354+IF(D1354="Long",1,-1)*G1354</f>
        <v>21734.20304</v>
      </c>
      <c r="I1354" s="68" t="n">
        <f aca="false">Assumptions!$B$58</f>
        <v>5.35750011455817</v>
      </c>
      <c r="J1354" s="68" t="n">
        <f aca="false">INDEX(Yearly!$T$5:$T$22,MATCH(C1354,Yearly!$A$5:$A$22,0))</f>
        <v>0.784024407008513</v>
      </c>
      <c r="K1354" s="68" t="n">
        <f aca="false">G1354-I1354-J1354</f>
        <v>-128.538484521567</v>
      </c>
      <c r="L1354" s="69" t="n">
        <f aca="false">(I1354+J1354)/Assumptions!$B$8</f>
        <v>0.000270802859989844</v>
      </c>
      <c r="M1354" s="70" t="n">
        <f aca="false">F1354-L1354</f>
        <v>-0.00587080285998985</v>
      </c>
      <c r="N1354" s="71" t="n">
        <f aca="false">G1354*Assumptions!$B$7</f>
        <v>-962652.0904</v>
      </c>
      <c r="O1354" s="71" t="n">
        <f aca="false">K1354*Assumptions!$B$7</f>
        <v>-1010955.18076212</v>
      </c>
      <c r="P1354" s="68" t="n">
        <f aca="false">P1353+G1354</f>
        <v>34136.72879</v>
      </c>
      <c r="Q1354" s="68" t="n">
        <f aca="false">MAX(Q1353,P1354)</f>
        <v>34484.017355</v>
      </c>
      <c r="R1354" s="68" t="n">
        <f aca="false">Q1354-P1354</f>
        <v>347.288565000003</v>
      </c>
      <c r="S1354" s="68" t="n">
        <f aca="false">S1353+K1354</f>
        <v>25919.6303216128</v>
      </c>
      <c r="T1354" s="68" t="n">
        <f aca="false">MAX(T1353,S1354)</f>
        <v>26340.6171808716</v>
      </c>
      <c r="U1354" s="68" t="n">
        <f aca="false">T1354-S1354</f>
        <v>420.986859258803</v>
      </c>
      <c r="V1354" s="70" t="n">
        <f aca="false">V1353+F1354</f>
        <v>3.90370000000001</v>
      </c>
      <c r="W1354" s="70" t="n">
        <f aca="false">MAX(W1353,V1354)</f>
        <v>3.91970000000001</v>
      </c>
      <c r="X1354" s="70" t="n">
        <f aca="false">W1354-V1354</f>
        <v>0.0159999999999996</v>
      </c>
      <c r="Y1354" s="70" t="n">
        <f aca="false">Y1353+M1354</f>
        <v>3.54137729685954</v>
      </c>
      <c r="Z1354" s="70" t="n">
        <f aca="false">MAX(Z1353,Y1354)</f>
        <v>3.56062693117942</v>
      </c>
      <c r="AA1354" s="70" t="n">
        <f aca="false">Z1354-Y1354</f>
        <v>0.0192496343198787</v>
      </c>
      <c r="AB1354" s="72" t="n">
        <f aca="false">AB1353*(1+F1354)</f>
        <v>40.5534426941183</v>
      </c>
      <c r="AC1354" s="73" t="n">
        <f aca="false">MAX(AC1353,AB1354)</f>
        <v>41.2115463288024</v>
      </c>
      <c r="AD1354" s="70" t="n">
        <f aca="false">1-AB1354/AC1354</f>
        <v>0.0159689138920798</v>
      </c>
      <c r="AE1354" s="73" t="n">
        <f aca="false">AE1353*(1+M1354)</f>
        <v>28.2532100667599</v>
      </c>
      <c r="AF1354" s="73" t="n">
        <f aca="false">MAX(AF1353,AE1354)</f>
        <v>28.8052981607911</v>
      </c>
      <c r="AG1354" s="70" t="n">
        <f aca="false">1-AE1354/AF1354</f>
        <v>0.0191661995980563</v>
      </c>
      <c r="AH1354" s="74" t="n">
        <f aca="false">IF(R1354&gt;0,AH1353+1,0)</f>
        <v>12</v>
      </c>
      <c r="AI1354" s="74" t="n">
        <f aca="false">IF(U1354&gt;0,AI1353+1,0)</f>
        <v>12</v>
      </c>
      <c r="AJ1354" s="74" t="n">
        <f aca="false">IF(G1354&gt;0,AJ1353+1,0)</f>
        <v>0</v>
      </c>
      <c r="AK1354" s="74" t="n">
        <f aca="false">IF(G1354&lt;=0,AK1353+1,0)</f>
        <v>1</v>
      </c>
      <c r="AL1354" s="74" t="n">
        <f aca="false">IF(K1354&gt;0,AL1353+1,0)</f>
        <v>0</v>
      </c>
      <c r="AM1354" s="74" t="n">
        <f aca="false">IF(K1354&lt;=0,AM1353+1,0)</f>
        <v>1</v>
      </c>
    </row>
    <row r="1355" customFormat="false" ht="15" hidden="false" customHeight="false" outlineLevel="0" collapsed="false">
      <c r="A1355" s="61" t="n">
        <v>1354</v>
      </c>
      <c r="B1355" s="62" t="n">
        <v>45335.46875</v>
      </c>
      <c r="C1355" s="63" t="n">
        <f aca="false">YEAR(B1355)</f>
        <v>2024</v>
      </c>
      <c r="D1355" s="32" t="s">
        <v>277</v>
      </c>
      <c r="E1355" s="64" t="n">
        <v>21763.1</v>
      </c>
      <c r="F1355" s="65" t="n">
        <v>-0.0058</v>
      </c>
      <c r="G1355" s="66" t="n">
        <v>-126.22598</v>
      </c>
      <c r="H1355" s="67" t="n">
        <f aca="false">E1355+IF(D1355="Long",1,-1)*G1355</f>
        <v>21636.87402</v>
      </c>
      <c r="I1355" s="68" t="n">
        <f aca="false">Assumptions!$B$58</f>
        <v>5.35750011455817</v>
      </c>
      <c r="J1355" s="68" t="n">
        <f aca="false">INDEX(Yearly!$T$5:$T$22,MATCH(C1355,Yearly!$A$5:$A$22,0))</f>
        <v>0.784024407008513</v>
      </c>
      <c r="K1355" s="68" t="n">
        <f aca="false">G1355-I1355-J1355</f>
        <v>-132.367504521567</v>
      </c>
      <c r="L1355" s="69" t="n">
        <f aca="false">(I1355+J1355)/Assumptions!$B$8</f>
        <v>0.000270802859989844</v>
      </c>
      <c r="M1355" s="70" t="n">
        <f aca="false">F1355-L1355</f>
        <v>-0.00607080285998984</v>
      </c>
      <c r="N1355" s="71" t="n">
        <f aca="false">G1355*Assumptions!$B$7</f>
        <v>-992767.3327</v>
      </c>
      <c r="O1355" s="71" t="n">
        <f aca="false">K1355*Assumptions!$B$7</f>
        <v>-1041070.42306212</v>
      </c>
      <c r="P1355" s="68" t="n">
        <f aca="false">P1354+G1355</f>
        <v>34010.50281</v>
      </c>
      <c r="Q1355" s="68" t="n">
        <f aca="false">MAX(Q1354,P1355)</f>
        <v>34484.017355</v>
      </c>
      <c r="R1355" s="68" t="n">
        <f aca="false">Q1355-P1355</f>
        <v>473.514545000005</v>
      </c>
      <c r="S1355" s="68" t="n">
        <f aca="false">S1354+K1355</f>
        <v>25787.2628170912</v>
      </c>
      <c r="T1355" s="68" t="n">
        <f aca="false">MAX(T1354,S1355)</f>
        <v>26340.6171808716</v>
      </c>
      <c r="U1355" s="68" t="n">
        <f aca="false">T1355-S1355</f>
        <v>553.354363780371</v>
      </c>
      <c r="V1355" s="70" t="n">
        <f aca="false">V1354+F1355</f>
        <v>3.89790000000001</v>
      </c>
      <c r="W1355" s="70" t="n">
        <f aca="false">MAX(W1354,V1355)</f>
        <v>3.91970000000001</v>
      </c>
      <c r="X1355" s="70" t="n">
        <f aca="false">W1355-V1355</f>
        <v>0.0217999999999994</v>
      </c>
      <c r="Y1355" s="70" t="n">
        <f aca="false">Y1354+M1355</f>
        <v>3.53530649399955</v>
      </c>
      <c r="Z1355" s="70" t="n">
        <f aca="false">MAX(Z1354,Y1355)</f>
        <v>3.56062693117942</v>
      </c>
      <c r="AA1355" s="70" t="n">
        <f aca="false">Z1355-Y1355</f>
        <v>0.0253204371798685</v>
      </c>
      <c r="AB1355" s="72" t="n">
        <f aca="false">AB1354*(1+F1355)</f>
        <v>40.3182327264924</v>
      </c>
      <c r="AC1355" s="73" t="n">
        <f aca="false">MAX(AC1354,AB1355)</f>
        <v>41.2115463288024</v>
      </c>
      <c r="AD1355" s="70" t="n">
        <f aca="false">1-AB1355/AC1355</f>
        <v>0.0216762941915057</v>
      </c>
      <c r="AE1355" s="73" t="n">
        <f aca="false">AE1354*(1+M1355)</f>
        <v>28.0816903982827</v>
      </c>
      <c r="AF1355" s="73" t="n">
        <f aca="false">MAX(AF1354,AE1355)</f>
        <v>28.8052981607911</v>
      </c>
      <c r="AG1355" s="70" t="n">
        <f aca="false">1-AE1355/AF1355</f>
        <v>0.0251206482387112</v>
      </c>
      <c r="AH1355" s="74" t="n">
        <f aca="false">IF(R1355&gt;0,AH1354+1,0)</f>
        <v>13</v>
      </c>
      <c r="AI1355" s="74" t="n">
        <f aca="false">IF(U1355&gt;0,AI1354+1,0)</f>
        <v>13</v>
      </c>
      <c r="AJ1355" s="74" t="n">
        <f aca="false">IF(G1355&gt;0,AJ1354+1,0)</f>
        <v>0</v>
      </c>
      <c r="AK1355" s="74" t="n">
        <f aca="false">IF(G1355&lt;=0,AK1354+1,0)</f>
        <v>2</v>
      </c>
      <c r="AL1355" s="74" t="n">
        <f aca="false">IF(K1355&gt;0,AL1354+1,0)</f>
        <v>0</v>
      </c>
      <c r="AM1355" s="74" t="n">
        <f aca="false">IF(K1355&lt;=0,AM1354+1,0)</f>
        <v>2</v>
      </c>
    </row>
    <row r="1356" customFormat="false" ht="15" hidden="false" customHeight="false" outlineLevel="0" collapsed="false">
      <c r="A1356" s="61" t="n">
        <v>1355</v>
      </c>
      <c r="B1356" s="62" t="n">
        <v>45335.5229166667</v>
      </c>
      <c r="C1356" s="63" t="n">
        <f aca="false">YEAR(B1356)</f>
        <v>2024</v>
      </c>
      <c r="D1356" s="32" t="s">
        <v>276</v>
      </c>
      <c r="E1356" s="64" t="n">
        <v>21637.15</v>
      </c>
      <c r="F1356" s="65" t="n">
        <v>-0.0042</v>
      </c>
      <c r="G1356" s="66" t="n">
        <v>-90.87603</v>
      </c>
      <c r="H1356" s="67" t="n">
        <f aca="false">E1356+IF(D1356="Long",1,-1)*G1356</f>
        <v>21728.02603</v>
      </c>
      <c r="I1356" s="68" t="n">
        <f aca="false">Assumptions!$B$58</f>
        <v>5.35750011455817</v>
      </c>
      <c r="J1356" s="68" t="n">
        <f aca="false">INDEX(Yearly!$T$5:$T$22,MATCH(C1356,Yearly!$A$5:$A$22,0))</f>
        <v>0.784024407008513</v>
      </c>
      <c r="K1356" s="68" t="n">
        <f aca="false">G1356-I1356-J1356</f>
        <v>-97.0175545215667</v>
      </c>
      <c r="L1356" s="69" t="n">
        <f aca="false">(I1356+J1356)/Assumptions!$B$8</f>
        <v>0.000270802859989844</v>
      </c>
      <c r="M1356" s="70" t="n">
        <f aca="false">F1356-L1356</f>
        <v>-0.00447080285998984</v>
      </c>
      <c r="N1356" s="71" t="n">
        <f aca="false">G1356*Assumptions!$B$7</f>
        <v>-714739.97595</v>
      </c>
      <c r="O1356" s="71" t="n">
        <f aca="false">K1356*Assumptions!$B$7</f>
        <v>-763043.066312122</v>
      </c>
      <c r="P1356" s="68" t="n">
        <f aca="false">P1355+G1356</f>
        <v>33919.62678</v>
      </c>
      <c r="Q1356" s="68" t="n">
        <f aca="false">MAX(Q1355,P1356)</f>
        <v>34484.017355</v>
      </c>
      <c r="R1356" s="68" t="n">
        <f aca="false">Q1356-P1356</f>
        <v>564.390575000005</v>
      </c>
      <c r="S1356" s="68" t="n">
        <f aca="false">S1355+K1356</f>
        <v>25690.2452625696</v>
      </c>
      <c r="T1356" s="68" t="n">
        <f aca="false">MAX(T1355,S1356)</f>
        <v>26340.6171808716</v>
      </c>
      <c r="U1356" s="68" t="n">
        <f aca="false">T1356-S1356</f>
        <v>650.371918301938</v>
      </c>
      <c r="V1356" s="70" t="n">
        <f aca="false">V1355+F1356</f>
        <v>3.89370000000001</v>
      </c>
      <c r="W1356" s="70" t="n">
        <f aca="false">MAX(W1355,V1356)</f>
        <v>3.91970000000001</v>
      </c>
      <c r="X1356" s="70" t="n">
        <f aca="false">W1356-V1356</f>
        <v>0.0259999999999994</v>
      </c>
      <c r="Y1356" s="70" t="n">
        <f aca="false">Y1355+M1356</f>
        <v>3.53083569113956</v>
      </c>
      <c r="Z1356" s="70" t="n">
        <f aca="false">MAX(Z1355,Y1356)</f>
        <v>3.56062693117942</v>
      </c>
      <c r="AA1356" s="70" t="n">
        <f aca="false">Z1356-Y1356</f>
        <v>0.0297912400398586</v>
      </c>
      <c r="AB1356" s="72" t="n">
        <f aca="false">AB1355*(1+F1356)</f>
        <v>40.1488961490412</v>
      </c>
      <c r="AC1356" s="73" t="n">
        <f aca="false">MAX(AC1355,AB1356)</f>
        <v>41.2115463288024</v>
      </c>
      <c r="AD1356" s="70" t="n">
        <f aca="false">1-AB1356/AC1356</f>
        <v>0.0257852537559014</v>
      </c>
      <c r="AE1356" s="73" t="n">
        <f aca="false">AE1355*(1+M1356)</f>
        <v>27.9561426965367</v>
      </c>
      <c r="AF1356" s="73" t="n">
        <f aca="false">MAX(AF1355,AE1356)</f>
        <v>28.8052981607911</v>
      </c>
      <c r="AG1356" s="70" t="n">
        <f aca="false">1-AE1356/AF1356</f>
        <v>0.0294791416327106</v>
      </c>
      <c r="AH1356" s="74" t="n">
        <f aca="false">IF(R1356&gt;0,AH1355+1,0)</f>
        <v>14</v>
      </c>
      <c r="AI1356" s="74" t="n">
        <f aca="false">IF(U1356&gt;0,AI1355+1,0)</f>
        <v>14</v>
      </c>
      <c r="AJ1356" s="74" t="n">
        <f aca="false">IF(G1356&gt;0,AJ1355+1,0)</f>
        <v>0</v>
      </c>
      <c r="AK1356" s="74" t="n">
        <f aca="false">IF(G1356&lt;=0,AK1355+1,0)</f>
        <v>3</v>
      </c>
      <c r="AL1356" s="74" t="n">
        <f aca="false">IF(K1356&gt;0,AL1355+1,0)</f>
        <v>0</v>
      </c>
      <c r="AM1356" s="74" t="n">
        <f aca="false">IF(K1356&lt;=0,AM1355+1,0)</f>
        <v>3</v>
      </c>
    </row>
    <row r="1357" customFormat="false" ht="15" hidden="false" customHeight="false" outlineLevel="0" collapsed="false">
      <c r="A1357" s="61" t="n">
        <v>1356</v>
      </c>
      <c r="B1357" s="62" t="n">
        <v>45335.59375</v>
      </c>
      <c r="C1357" s="63" t="n">
        <f aca="false">YEAR(B1357)</f>
        <v>2024</v>
      </c>
      <c r="D1357" s="32" t="s">
        <v>277</v>
      </c>
      <c r="E1357" s="64" t="n">
        <v>21728.45</v>
      </c>
      <c r="F1357" s="65" t="n">
        <v>-0.0066</v>
      </c>
      <c r="G1357" s="66" t="n">
        <v>-143.40777</v>
      </c>
      <c r="H1357" s="67" t="n">
        <f aca="false">E1357+IF(D1357="Long",1,-1)*G1357</f>
        <v>21585.04223</v>
      </c>
      <c r="I1357" s="68" t="n">
        <f aca="false">Assumptions!$B$58</f>
        <v>5.35750011455817</v>
      </c>
      <c r="J1357" s="68" t="n">
        <f aca="false">INDEX(Yearly!$T$5:$T$22,MATCH(C1357,Yearly!$A$5:$A$22,0))</f>
        <v>0.784024407008513</v>
      </c>
      <c r="K1357" s="68" t="n">
        <f aca="false">G1357-I1357-J1357</f>
        <v>-149.549294521567</v>
      </c>
      <c r="L1357" s="69" t="n">
        <f aca="false">(I1357+J1357)/Assumptions!$B$8</f>
        <v>0.000270802859989844</v>
      </c>
      <c r="M1357" s="70" t="n">
        <f aca="false">F1357-L1357</f>
        <v>-0.00687080285998985</v>
      </c>
      <c r="N1357" s="71" t="n">
        <f aca="false">G1357*Assumptions!$B$7</f>
        <v>-1127902.11105</v>
      </c>
      <c r="O1357" s="71" t="n">
        <f aca="false">K1357*Assumptions!$B$7</f>
        <v>-1176205.20141212</v>
      </c>
      <c r="P1357" s="68" t="n">
        <f aca="false">P1356+G1357</f>
        <v>33776.21901</v>
      </c>
      <c r="Q1357" s="68" t="n">
        <f aca="false">MAX(Q1356,P1357)</f>
        <v>34484.017355</v>
      </c>
      <c r="R1357" s="68" t="n">
        <f aca="false">Q1357-P1357</f>
        <v>707.798345000003</v>
      </c>
      <c r="S1357" s="68" t="n">
        <f aca="false">S1356+K1357</f>
        <v>25540.6959680481</v>
      </c>
      <c r="T1357" s="68" t="n">
        <f aca="false">MAX(T1356,S1357)</f>
        <v>26340.6171808716</v>
      </c>
      <c r="U1357" s="68" t="n">
        <f aca="false">T1357-S1357</f>
        <v>799.921212823505</v>
      </c>
      <c r="V1357" s="70" t="n">
        <f aca="false">V1356+F1357</f>
        <v>3.88710000000001</v>
      </c>
      <c r="W1357" s="70" t="n">
        <f aca="false">MAX(W1356,V1357)</f>
        <v>3.91970000000001</v>
      </c>
      <c r="X1357" s="70" t="n">
        <f aca="false">W1357-V1357</f>
        <v>0.0325999999999995</v>
      </c>
      <c r="Y1357" s="70" t="n">
        <f aca="false">Y1356+M1357</f>
        <v>3.52396488827957</v>
      </c>
      <c r="Z1357" s="70" t="n">
        <f aca="false">MAX(Z1356,Y1357)</f>
        <v>3.56062693117942</v>
      </c>
      <c r="AA1357" s="70" t="n">
        <f aca="false">Z1357-Y1357</f>
        <v>0.0366620428998483</v>
      </c>
      <c r="AB1357" s="72" t="n">
        <f aca="false">AB1356*(1+F1357)</f>
        <v>39.8839134344575</v>
      </c>
      <c r="AC1357" s="73" t="n">
        <f aca="false">MAX(AC1356,AB1357)</f>
        <v>41.2115463288024</v>
      </c>
      <c r="AD1357" s="70" t="n">
        <f aca="false">1-AB1357/AC1357</f>
        <v>0.0322150710811124</v>
      </c>
      <c r="AE1357" s="73" t="n">
        <f aca="false">AE1356*(1+M1357)</f>
        <v>27.7640615513431</v>
      </c>
      <c r="AF1357" s="73" t="n">
        <f aca="false">MAX(AF1356,AE1357)</f>
        <v>28.8052981607911</v>
      </c>
      <c r="AG1357" s="70" t="n">
        <f aca="false">1-AE1357/AF1357</f>
        <v>0.0361473991220604</v>
      </c>
      <c r="AH1357" s="74" t="n">
        <f aca="false">IF(R1357&gt;0,AH1356+1,0)</f>
        <v>15</v>
      </c>
      <c r="AI1357" s="74" t="n">
        <f aca="false">IF(U1357&gt;0,AI1356+1,0)</f>
        <v>15</v>
      </c>
      <c r="AJ1357" s="74" t="n">
        <f aca="false">IF(G1357&gt;0,AJ1356+1,0)</f>
        <v>0</v>
      </c>
      <c r="AK1357" s="74" t="n">
        <f aca="false">IF(G1357&lt;=0,AK1356+1,0)</f>
        <v>4</v>
      </c>
      <c r="AL1357" s="74" t="n">
        <f aca="false">IF(K1357&gt;0,AL1356+1,0)</f>
        <v>0</v>
      </c>
      <c r="AM1357" s="74" t="n">
        <f aca="false">IF(K1357&lt;=0,AM1356+1,0)</f>
        <v>4</v>
      </c>
    </row>
    <row r="1358" customFormat="false" ht="15" hidden="false" customHeight="false" outlineLevel="0" collapsed="false">
      <c r="A1358" s="61" t="n">
        <v>1357</v>
      </c>
      <c r="B1358" s="62" t="n">
        <v>45336.3895833333</v>
      </c>
      <c r="C1358" s="63" t="n">
        <f aca="false">YEAR(B1358)</f>
        <v>2024</v>
      </c>
      <c r="D1358" s="32" t="s">
        <v>276</v>
      </c>
      <c r="E1358" s="64" t="n">
        <v>21584</v>
      </c>
      <c r="F1358" s="65" t="n">
        <v>-0.0107</v>
      </c>
      <c r="G1358" s="66" t="n">
        <v>-230.9488</v>
      </c>
      <c r="H1358" s="67" t="n">
        <f aca="false">E1358+IF(D1358="Long",1,-1)*G1358</f>
        <v>21814.9488</v>
      </c>
      <c r="I1358" s="68" t="n">
        <f aca="false">Assumptions!$B$58</f>
        <v>5.35750011455817</v>
      </c>
      <c r="J1358" s="68" t="n">
        <f aca="false">INDEX(Yearly!$T$5:$T$22,MATCH(C1358,Yearly!$A$5:$A$22,0))</f>
        <v>0.784024407008513</v>
      </c>
      <c r="K1358" s="68" t="n">
        <f aca="false">G1358-I1358-J1358</f>
        <v>-237.090324521567</v>
      </c>
      <c r="L1358" s="69" t="n">
        <f aca="false">(I1358+J1358)/Assumptions!$B$8</f>
        <v>0.000270802859989844</v>
      </c>
      <c r="M1358" s="70" t="n">
        <f aca="false">F1358-L1358</f>
        <v>-0.0109708028599898</v>
      </c>
      <c r="N1358" s="71" t="n">
        <f aca="false">G1358*Assumptions!$B$7</f>
        <v>-1816412.312</v>
      </c>
      <c r="O1358" s="71" t="n">
        <f aca="false">K1358*Assumptions!$B$7</f>
        <v>-1864715.40236212</v>
      </c>
      <c r="P1358" s="68" t="n">
        <f aca="false">P1357+G1358</f>
        <v>33545.27021</v>
      </c>
      <c r="Q1358" s="68" t="n">
        <f aca="false">MAX(Q1357,P1358)</f>
        <v>34484.017355</v>
      </c>
      <c r="R1358" s="68" t="n">
        <f aca="false">Q1358-P1358</f>
        <v>938.747145000001</v>
      </c>
      <c r="S1358" s="68" t="n">
        <f aca="false">S1357+K1358</f>
        <v>25303.6056435265</v>
      </c>
      <c r="T1358" s="68" t="n">
        <f aca="false">MAX(T1357,S1358)</f>
        <v>26340.6171808716</v>
      </c>
      <c r="U1358" s="68" t="n">
        <f aca="false">T1358-S1358</f>
        <v>1037.01153734507</v>
      </c>
      <c r="V1358" s="70" t="n">
        <f aca="false">V1357+F1358</f>
        <v>3.87640000000001</v>
      </c>
      <c r="W1358" s="70" t="n">
        <f aca="false">MAX(W1357,V1358)</f>
        <v>3.91970000000001</v>
      </c>
      <c r="X1358" s="70" t="n">
        <f aca="false">W1358-V1358</f>
        <v>0.0432999999999995</v>
      </c>
      <c r="Y1358" s="70" t="n">
        <f aca="false">Y1357+M1358</f>
        <v>3.51299408541958</v>
      </c>
      <c r="Z1358" s="70" t="n">
        <f aca="false">MAX(Z1357,Y1358)</f>
        <v>3.56062693117942</v>
      </c>
      <c r="AA1358" s="70" t="n">
        <f aca="false">Z1358-Y1358</f>
        <v>0.0476328457598383</v>
      </c>
      <c r="AB1358" s="72" t="n">
        <f aca="false">AB1357*(1+F1358)</f>
        <v>39.4571555607088</v>
      </c>
      <c r="AC1358" s="73" t="n">
        <f aca="false">MAX(AC1357,AB1358)</f>
        <v>41.2115463288024</v>
      </c>
      <c r="AD1358" s="70" t="n">
        <f aca="false">1-AB1358/AC1358</f>
        <v>0.0425703698205446</v>
      </c>
      <c r="AE1358" s="73" t="n">
        <f aca="false">AE1357*(1+M1358)</f>
        <v>27.4594675054706</v>
      </c>
      <c r="AF1358" s="73" t="n">
        <f aca="false">MAX(AF1357,AE1358)</f>
        <v>28.8052981607911</v>
      </c>
      <c r="AG1358" s="70" t="n">
        <f aca="false">1-AE1358/AF1358</f>
        <v>0.0467216359923809</v>
      </c>
      <c r="AH1358" s="74" t="n">
        <f aca="false">IF(R1358&gt;0,AH1357+1,0)</f>
        <v>16</v>
      </c>
      <c r="AI1358" s="74" t="n">
        <f aca="false">IF(U1358&gt;0,AI1357+1,0)</f>
        <v>16</v>
      </c>
      <c r="AJ1358" s="74" t="n">
        <f aca="false">IF(G1358&gt;0,AJ1357+1,0)</f>
        <v>0</v>
      </c>
      <c r="AK1358" s="74" t="n">
        <f aca="false">IF(G1358&lt;=0,AK1357+1,0)</f>
        <v>5</v>
      </c>
      <c r="AL1358" s="74" t="n">
        <f aca="false">IF(K1358&gt;0,AL1357+1,0)</f>
        <v>0</v>
      </c>
      <c r="AM1358" s="74" t="n">
        <f aca="false">IF(K1358&lt;=0,AM1357+1,0)</f>
        <v>5</v>
      </c>
    </row>
    <row r="1359" customFormat="false" ht="15" hidden="false" customHeight="false" outlineLevel="0" collapsed="false">
      <c r="A1359" s="61" t="n">
        <v>1358</v>
      </c>
      <c r="B1359" s="62" t="n">
        <v>45336.6145833333</v>
      </c>
      <c r="C1359" s="63" t="n">
        <f aca="false">YEAR(B1359)</f>
        <v>2024</v>
      </c>
      <c r="D1359" s="32" t="s">
        <v>277</v>
      </c>
      <c r="E1359" s="64" t="n">
        <v>21814.45</v>
      </c>
      <c r="F1359" s="65" t="n">
        <v>0.01</v>
      </c>
      <c r="G1359" s="66" t="n">
        <v>218.1445</v>
      </c>
      <c r="H1359" s="67" t="n">
        <f aca="false">E1359+IF(D1359="Long",1,-1)*G1359</f>
        <v>22032.5945</v>
      </c>
      <c r="I1359" s="68" t="n">
        <f aca="false">Assumptions!$B$58</f>
        <v>5.35750011455817</v>
      </c>
      <c r="J1359" s="68" t="n">
        <f aca="false">INDEX(Yearly!$T$5:$T$22,MATCH(C1359,Yearly!$A$5:$A$22,0))</f>
        <v>0.784024407008513</v>
      </c>
      <c r="K1359" s="68" t="n">
        <f aca="false">G1359-I1359-J1359</f>
        <v>212.002975478433</v>
      </c>
      <c r="L1359" s="69" t="n">
        <f aca="false">(I1359+J1359)/Assumptions!$B$8</f>
        <v>0.000270802859989844</v>
      </c>
      <c r="M1359" s="70" t="n">
        <f aca="false">F1359-L1359</f>
        <v>0.00972919714001016</v>
      </c>
      <c r="N1359" s="71" t="n">
        <f aca="false">G1359*Assumptions!$B$7</f>
        <v>1715706.4925</v>
      </c>
      <c r="O1359" s="71" t="n">
        <f aca="false">K1359*Assumptions!$B$7</f>
        <v>1667403.40213788</v>
      </c>
      <c r="P1359" s="68" t="n">
        <f aca="false">P1358+G1359</f>
        <v>33763.41471</v>
      </c>
      <c r="Q1359" s="68" t="n">
        <f aca="false">MAX(Q1358,P1359)</f>
        <v>34484.017355</v>
      </c>
      <c r="R1359" s="68" t="n">
        <f aca="false">Q1359-P1359</f>
        <v>720.602644999999</v>
      </c>
      <c r="S1359" s="68" t="n">
        <f aca="false">S1358+K1359</f>
        <v>25515.6086190049</v>
      </c>
      <c r="T1359" s="68" t="n">
        <f aca="false">MAX(T1358,S1359)</f>
        <v>26340.6171808716</v>
      </c>
      <c r="U1359" s="68" t="n">
        <f aca="false">T1359-S1359</f>
        <v>825.008561866638</v>
      </c>
      <c r="V1359" s="70" t="n">
        <f aca="false">V1358+F1359</f>
        <v>3.88640000000001</v>
      </c>
      <c r="W1359" s="70" t="n">
        <f aca="false">MAX(W1358,V1359)</f>
        <v>3.91970000000001</v>
      </c>
      <c r="X1359" s="70" t="n">
        <f aca="false">W1359-V1359</f>
        <v>0.0332999999999997</v>
      </c>
      <c r="Y1359" s="70" t="n">
        <f aca="false">Y1358+M1359</f>
        <v>3.52272328255959</v>
      </c>
      <c r="Z1359" s="70" t="n">
        <f aca="false">MAX(Z1358,Y1359)</f>
        <v>3.56062693117942</v>
      </c>
      <c r="AA1359" s="70" t="n">
        <f aca="false">Z1359-Y1359</f>
        <v>0.0379036486198281</v>
      </c>
      <c r="AB1359" s="72" t="n">
        <f aca="false">AB1358*(1+F1359)</f>
        <v>39.8517271163159</v>
      </c>
      <c r="AC1359" s="73" t="n">
        <f aca="false">MAX(AC1358,AB1359)</f>
        <v>41.2115463288024</v>
      </c>
      <c r="AD1359" s="70" t="n">
        <f aca="false">1-AB1359/AC1359</f>
        <v>0.0329960735187501</v>
      </c>
      <c r="AE1359" s="73" t="n">
        <f aca="false">AE1358*(1+M1359)</f>
        <v>27.7266260781911</v>
      </c>
      <c r="AF1359" s="73" t="n">
        <f aca="false">MAX(AF1358,AE1359)</f>
        <v>28.8052981607911</v>
      </c>
      <c r="AG1359" s="70" t="n">
        <f aca="false">1-AE1359/AF1359</f>
        <v>0.0374470028596443</v>
      </c>
      <c r="AH1359" s="74" t="n">
        <f aca="false">IF(R1359&gt;0,AH1358+1,0)</f>
        <v>17</v>
      </c>
      <c r="AI1359" s="74" t="n">
        <f aca="false">IF(U1359&gt;0,AI1358+1,0)</f>
        <v>17</v>
      </c>
      <c r="AJ1359" s="74" t="n">
        <f aca="false">IF(G1359&gt;0,AJ1358+1,0)</f>
        <v>1</v>
      </c>
      <c r="AK1359" s="74" t="n">
        <f aca="false">IF(G1359&lt;=0,AK1358+1,0)</f>
        <v>0</v>
      </c>
      <c r="AL1359" s="74" t="n">
        <f aca="false">IF(K1359&gt;0,AL1358+1,0)</f>
        <v>1</v>
      </c>
      <c r="AM1359" s="74" t="n">
        <f aca="false">IF(K1359&lt;=0,AM1358+1,0)</f>
        <v>0</v>
      </c>
    </row>
    <row r="1360" customFormat="false" ht="15" hidden="false" customHeight="false" outlineLevel="0" collapsed="false">
      <c r="A1360" s="61" t="n">
        <v>1359</v>
      </c>
      <c r="B1360" s="62" t="n">
        <v>45344.59375</v>
      </c>
      <c r="C1360" s="63" t="n">
        <f aca="false">YEAR(B1360)</f>
        <v>2024</v>
      </c>
      <c r="D1360" s="32" t="s">
        <v>277</v>
      </c>
      <c r="E1360" s="64" t="n">
        <v>22054.75</v>
      </c>
      <c r="F1360" s="65" t="n">
        <v>0.0025</v>
      </c>
      <c r="G1360" s="66" t="n">
        <v>55.136875</v>
      </c>
      <c r="H1360" s="67" t="n">
        <f aca="false">E1360+IF(D1360="Long",1,-1)*G1360</f>
        <v>22109.886875</v>
      </c>
      <c r="I1360" s="68" t="n">
        <f aca="false">Assumptions!$B$58</f>
        <v>5.35750011455817</v>
      </c>
      <c r="J1360" s="68" t="n">
        <f aca="false">INDEX(Yearly!$T$5:$T$22,MATCH(C1360,Yearly!$A$5:$A$22,0))</f>
        <v>0.784024407008513</v>
      </c>
      <c r="K1360" s="68" t="n">
        <f aca="false">G1360-I1360-J1360</f>
        <v>48.9953504784333</v>
      </c>
      <c r="L1360" s="69" t="n">
        <f aca="false">(I1360+J1360)/Assumptions!$B$8</f>
        <v>0.000270802859989844</v>
      </c>
      <c r="M1360" s="70" t="n">
        <f aca="false">F1360-L1360</f>
        <v>0.00222919714001016</v>
      </c>
      <c r="N1360" s="71" t="n">
        <f aca="false">G1360*Assumptions!$B$7</f>
        <v>433651.521875</v>
      </c>
      <c r="O1360" s="71" t="n">
        <f aca="false">K1360*Assumptions!$B$7</f>
        <v>385348.431512878</v>
      </c>
      <c r="P1360" s="68" t="n">
        <f aca="false">P1359+G1360</f>
        <v>33818.551585</v>
      </c>
      <c r="Q1360" s="68" t="n">
        <f aca="false">MAX(Q1359,P1360)</f>
        <v>34484.017355</v>
      </c>
      <c r="R1360" s="68" t="n">
        <f aca="false">Q1360-P1360</f>
        <v>665.465770000003</v>
      </c>
      <c r="S1360" s="68" t="n">
        <f aca="false">S1359+K1360</f>
        <v>25564.6039694834</v>
      </c>
      <c r="T1360" s="68" t="n">
        <f aca="false">MAX(T1359,S1360)</f>
        <v>26340.6171808716</v>
      </c>
      <c r="U1360" s="68" t="n">
        <f aca="false">T1360-S1360</f>
        <v>776.013211388206</v>
      </c>
      <c r="V1360" s="70" t="n">
        <f aca="false">V1359+F1360</f>
        <v>3.88890000000001</v>
      </c>
      <c r="W1360" s="70" t="n">
        <f aca="false">MAX(W1359,V1360)</f>
        <v>3.91970000000001</v>
      </c>
      <c r="X1360" s="70" t="n">
        <f aca="false">W1360-V1360</f>
        <v>0.0307999999999997</v>
      </c>
      <c r="Y1360" s="70" t="n">
        <f aca="false">Y1359+M1360</f>
        <v>3.5249524796996</v>
      </c>
      <c r="Z1360" s="70" t="n">
        <f aca="false">MAX(Z1359,Y1360)</f>
        <v>3.56062693117942</v>
      </c>
      <c r="AA1360" s="70" t="n">
        <f aca="false">Z1360-Y1360</f>
        <v>0.0356744514798177</v>
      </c>
      <c r="AB1360" s="72" t="n">
        <f aca="false">AB1359*(1+F1360)</f>
        <v>39.9513564341067</v>
      </c>
      <c r="AC1360" s="73" t="n">
        <f aca="false">MAX(AC1359,AB1360)</f>
        <v>41.2115463288024</v>
      </c>
      <c r="AD1360" s="70" t="n">
        <f aca="false">1-AB1360/AC1360</f>
        <v>0.0305785637025471</v>
      </c>
      <c r="AE1360" s="73" t="n">
        <f aca="false">AE1359*(1+M1360)</f>
        <v>27.7884341937467</v>
      </c>
      <c r="AF1360" s="73" t="n">
        <f aca="false">MAX(AF1359,AE1360)</f>
        <v>28.8052981607911</v>
      </c>
      <c r="AG1360" s="70" t="n">
        <f aca="false">1-AE1360/AF1360</f>
        <v>0.0353012824713107</v>
      </c>
      <c r="AH1360" s="74" t="n">
        <f aca="false">IF(R1360&gt;0,AH1359+1,0)</f>
        <v>18</v>
      </c>
      <c r="AI1360" s="74" t="n">
        <f aca="false">IF(U1360&gt;0,AI1359+1,0)</f>
        <v>18</v>
      </c>
      <c r="AJ1360" s="74" t="n">
        <f aca="false">IF(G1360&gt;0,AJ1359+1,0)</f>
        <v>2</v>
      </c>
      <c r="AK1360" s="74" t="n">
        <f aca="false">IF(G1360&lt;=0,AK1359+1,0)</f>
        <v>0</v>
      </c>
      <c r="AL1360" s="74" t="n">
        <f aca="false">IF(K1360&gt;0,AL1359+1,0)</f>
        <v>2</v>
      </c>
      <c r="AM1360" s="74" t="n">
        <f aca="false">IF(K1360&lt;=0,AM1359+1,0)</f>
        <v>0</v>
      </c>
    </row>
    <row r="1361" customFormat="false" ht="15" hidden="false" customHeight="false" outlineLevel="0" collapsed="false">
      <c r="A1361" s="61" t="n">
        <v>1360</v>
      </c>
      <c r="B1361" s="62" t="n">
        <v>45348.5625</v>
      </c>
      <c r="C1361" s="63" t="n">
        <f aca="false">YEAR(B1361)</f>
        <v>2024</v>
      </c>
      <c r="D1361" s="32" t="s">
        <v>277</v>
      </c>
      <c r="E1361" s="64" t="n">
        <v>22146.05</v>
      </c>
      <c r="F1361" s="65" t="n">
        <v>-0.0021</v>
      </c>
      <c r="G1361" s="66" t="n">
        <v>-46.506705</v>
      </c>
      <c r="H1361" s="67" t="n">
        <f aca="false">E1361+IF(D1361="Long",1,-1)*G1361</f>
        <v>22099.543295</v>
      </c>
      <c r="I1361" s="68" t="n">
        <f aca="false">Assumptions!$B$58</f>
        <v>5.35750011455817</v>
      </c>
      <c r="J1361" s="68" t="n">
        <f aca="false">INDEX(Yearly!$T$5:$T$22,MATCH(C1361,Yearly!$A$5:$A$22,0))</f>
        <v>0.784024407008513</v>
      </c>
      <c r="K1361" s="68" t="n">
        <f aca="false">G1361-I1361-J1361</f>
        <v>-52.6482295215667</v>
      </c>
      <c r="L1361" s="69" t="n">
        <f aca="false">(I1361+J1361)/Assumptions!$B$8</f>
        <v>0.000270802859989844</v>
      </c>
      <c r="M1361" s="70" t="n">
        <f aca="false">F1361-L1361</f>
        <v>-0.00237080285998984</v>
      </c>
      <c r="N1361" s="71" t="n">
        <f aca="false">G1361*Assumptions!$B$7</f>
        <v>-365775.234825</v>
      </c>
      <c r="O1361" s="71" t="n">
        <f aca="false">K1361*Assumptions!$B$7</f>
        <v>-414078.325187122</v>
      </c>
      <c r="P1361" s="68" t="n">
        <f aca="false">P1360+G1361</f>
        <v>33772.04488</v>
      </c>
      <c r="Q1361" s="68" t="n">
        <f aca="false">MAX(Q1360,P1361)</f>
        <v>34484.017355</v>
      </c>
      <c r="R1361" s="68" t="n">
        <f aca="false">Q1361-P1361</f>
        <v>711.972475000002</v>
      </c>
      <c r="S1361" s="68" t="n">
        <f aca="false">S1360+K1361</f>
        <v>25511.9557399618</v>
      </c>
      <c r="T1361" s="68" t="n">
        <f aca="false">MAX(T1360,S1361)</f>
        <v>26340.6171808716</v>
      </c>
      <c r="U1361" s="68" t="n">
        <f aca="false">T1361-S1361</f>
        <v>828.661440909775</v>
      </c>
      <c r="V1361" s="70" t="n">
        <f aca="false">V1360+F1361</f>
        <v>3.88680000000001</v>
      </c>
      <c r="W1361" s="70" t="n">
        <f aca="false">MAX(W1360,V1361)</f>
        <v>3.91970000000001</v>
      </c>
      <c r="X1361" s="70" t="n">
        <f aca="false">W1361-V1361</f>
        <v>0.0328999999999997</v>
      </c>
      <c r="Y1361" s="70" t="n">
        <f aca="false">Y1360+M1361</f>
        <v>3.52258167683961</v>
      </c>
      <c r="Z1361" s="70" t="n">
        <f aca="false">MAX(Z1360,Y1361)</f>
        <v>3.56062693117942</v>
      </c>
      <c r="AA1361" s="70" t="n">
        <f aca="false">Z1361-Y1361</f>
        <v>0.0380452543398078</v>
      </c>
      <c r="AB1361" s="72" t="n">
        <f aca="false">AB1360*(1+F1361)</f>
        <v>39.867458585595</v>
      </c>
      <c r="AC1361" s="73" t="n">
        <f aca="false">MAX(AC1360,AB1361)</f>
        <v>41.2115463288024</v>
      </c>
      <c r="AD1361" s="70" t="n">
        <f aca="false">1-AB1361/AC1361</f>
        <v>0.0326143487187718</v>
      </c>
      <c r="AE1361" s="73" t="n">
        <f aca="false">AE1360*(1+M1361)</f>
        <v>27.7225532944855</v>
      </c>
      <c r="AF1361" s="73" t="n">
        <f aca="false">MAX(AF1360,AE1361)</f>
        <v>28.8052981607911</v>
      </c>
      <c r="AG1361" s="70" t="n">
        <f aca="false">1-AE1361/AF1361</f>
        <v>0.0375883929498563</v>
      </c>
      <c r="AH1361" s="74" t="n">
        <f aca="false">IF(R1361&gt;0,AH1360+1,0)</f>
        <v>19</v>
      </c>
      <c r="AI1361" s="74" t="n">
        <f aca="false">IF(U1361&gt;0,AI1360+1,0)</f>
        <v>19</v>
      </c>
      <c r="AJ1361" s="74" t="n">
        <f aca="false">IF(G1361&gt;0,AJ1360+1,0)</f>
        <v>0</v>
      </c>
      <c r="AK1361" s="74" t="n">
        <f aca="false">IF(G1361&lt;=0,AK1360+1,0)</f>
        <v>1</v>
      </c>
      <c r="AL1361" s="74" t="n">
        <f aca="false">IF(K1361&gt;0,AL1360+1,0)</f>
        <v>0</v>
      </c>
      <c r="AM1361" s="74" t="n">
        <f aca="false">IF(K1361&lt;=0,AM1360+1,0)</f>
        <v>1</v>
      </c>
    </row>
    <row r="1362" customFormat="false" ht="15" hidden="false" customHeight="false" outlineLevel="0" collapsed="false">
      <c r="A1362" s="61" t="n">
        <v>1361</v>
      </c>
      <c r="B1362" s="62" t="n">
        <v>45349.4590277778</v>
      </c>
      <c r="C1362" s="63" t="n">
        <f aca="false">YEAR(B1362)</f>
        <v>2024</v>
      </c>
      <c r="D1362" s="32" t="s">
        <v>277</v>
      </c>
      <c r="E1362" s="64" t="n">
        <v>22152.65</v>
      </c>
      <c r="F1362" s="65" t="n">
        <v>-0.0041</v>
      </c>
      <c r="G1362" s="66" t="n">
        <v>-90.825865</v>
      </c>
      <c r="H1362" s="67" t="n">
        <f aca="false">E1362+IF(D1362="Long",1,-1)*G1362</f>
        <v>22061.824135</v>
      </c>
      <c r="I1362" s="68" t="n">
        <f aca="false">Assumptions!$B$58</f>
        <v>5.35750011455817</v>
      </c>
      <c r="J1362" s="68" t="n">
        <f aca="false">INDEX(Yearly!$T$5:$T$22,MATCH(C1362,Yearly!$A$5:$A$22,0))</f>
        <v>0.784024407008513</v>
      </c>
      <c r="K1362" s="68" t="n">
        <f aca="false">G1362-I1362-J1362</f>
        <v>-96.9673895215667</v>
      </c>
      <c r="L1362" s="69" t="n">
        <f aca="false">(I1362+J1362)/Assumptions!$B$8</f>
        <v>0.000270802859989844</v>
      </c>
      <c r="M1362" s="70" t="n">
        <f aca="false">F1362-L1362</f>
        <v>-0.00437080285998984</v>
      </c>
      <c r="N1362" s="71" t="n">
        <f aca="false">G1362*Assumptions!$B$7</f>
        <v>-714345.428225</v>
      </c>
      <c r="O1362" s="71" t="n">
        <f aca="false">K1362*Assumptions!$B$7</f>
        <v>-762648.518587122</v>
      </c>
      <c r="P1362" s="68" t="n">
        <f aca="false">P1361+G1362</f>
        <v>33681.219015</v>
      </c>
      <c r="Q1362" s="68" t="n">
        <f aca="false">MAX(Q1361,P1362)</f>
        <v>34484.017355</v>
      </c>
      <c r="R1362" s="68" t="n">
        <f aca="false">Q1362-P1362</f>
        <v>802.798340000001</v>
      </c>
      <c r="S1362" s="68" t="n">
        <f aca="false">S1361+K1362</f>
        <v>25414.9883504402</v>
      </c>
      <c r="T1362" s="68" t="n">
        <f aca="false">MAX(T1361,S1362)</f>
        <v>26340.6171808716</v>
      </c>
      <c r="U1362" s="68" t="n">
        <f aca="false">T1362-S1362</f>
        <v>925.628830431342</v>
      </c>
      <c r="V1362" s="70" t="n">
        <f aca="false">V1361+F1362</f>
        <v>3.88270000000001</v>
      </c>
      <c r="W1362" s="70" t="n">
        <f aca="false">MAX(W1361,V1362)</f>
        <v>3.91970000000001</v>
      </c>
      <c r="X1362" s="70" t="n">
        <f aca="false">W1362-V1362</f>
        <v>0.0369999999999999</v>
      </c>
      <c r="Y1362" s="70" t="n">
        <f aca="false">Y1361+M1362</f>
        <v>3.51821087397962</v>
      </c>
      <c r="Z1362" s="70" t="n">
        <f aca="false">MAX(Z1361,Y1362)</f>
        <v>3.56062693117942</v>
      </c>
      <c r="AA1362" s="70" t="n">
        <f aca="false">Z1362-Y1362</f>
        <v>0.0424160571997976</v>
      </c>
      <c r="AB1362" s="72" t="n">
        <f aca="false">AB1361*(1+F1362)</f>
        <v>39.7040020053941</v>
      </c>
      <c r="AC1362" s="73" t="n">
        <f aca="false">MAX(AC1361,AB1362)</f>
        <v>41.2115463288024</v>
      </c>
      <c r="AD1362" s="70" t="n">
        <f aca="false">1-AB1362/AC1362</f>
        <v>0.0365806298890248</v>
      </c>
      <c r="AE1362" s="73" t="n">
        <f aca="false">AE1361*(1+M1362)</f>
        <v>27.6013834792598</v>
      </c>
      <c r="AF1362" s="73" t="n">
        <f aca="false">MAX(AF1361,AE1362)</f>
        <v>28.8052981607911</v>
      </c>
      <c r="AG1362" s="70" t="n">
        <f aca="false">1-AE1362/AF1362</f>
        <v>0.0417949043544384</v>
      </c>
      <c r="AH1362" s="74" t="n">
        <f aca="false">IF(R1362&gt;0,AH1361+1,0)</f>
        <v>20</v>
      </c>
      <c r="AI1362" s="74" t="n">
        <f aca="false">IF(U1362&gt;0,AI1361+1,0)</f>
        <v>20</v>
      </c>
      <c r="AJ1362" s="74" t="n">
        <f aca="false">IF(G1362&gt;0,AJ1361+1,0)</f>
        <v>0</v>
      </c>
      <c r="AK1362" s="74" t="n">
        <f aca="false">IF(G1362&lt;=0,AK1361+1,0)</f>
        <v>2</v>
      </c>
      <c r="AL1362" s="74" t="n">
        <f aca="false">IF(K1362&gt;0,AL1361+1,0)</f>
        <v>0</v>
      </c>
      <c r="AM1362" s="74" t="n">
        <f aca="false">IF(K1362&lt;=0,AM1361+1,0)</f>
        <v>2</v>
      </c>
    </row>
    <row r="1363" customFormat="false" ht="15" hidden="false" customHeight="false" outlineLevel="0" collapsed="false">
      <c r="A1363" s="61" t="n">
        <v>1362</v>
      </c>
      <c r="B1363" s="62" t="n">
        <v>45352.40625</v>
      </c>
      <c r="C1363" s="63" t="n">
        <f aca="false">YEAR(B1363)</f>
        <v>2024</v>
      </c>
      <c r="D1363" s="32" t="s">
        <v>277</v>
      </c>
      <c r="E1363" s="64" t="n">
        <v>22162.45</v>
      </c>
      <c r="F1363" s="65" t="n">
        <v>0.0051</v>
      </c>
      <c r="G1363" s="66" t="n">
        <v>113.028495</v>
      </c>
      <c r="H1363" s="67" t="n">
        <f aca="false">E1363+IF(D1363="Long",1,-1)*G1363</f>
        <v>22275.478495</v>
      </c>
      <c r="I1363" s="68" t="n">
        <f aca="false">Assumptions!$B$58</f>
        <v>5.35750011455817</v>
      </c>
      <c r="J1363" s="68" t="n">
        <f aca="false">INDEX(Yearly!$T$5:$T$22,MATCH(C1363,Yearly!$A$5:$A$22,0))</f>
        <v>0.784024407008513</v>
      </c>
      <c r="K1363" s="68" t="n">
        <f aca="false">G1363-I1363-J1363</f>
        <v>106.886970478433</v>
      </c>
      <c r="L1363" s="69" t="n">
        <f aca="false">(I1363+J1363)/Assumptions!$B$8</f>
        <v>0.000270802859989844</v>
      </c>
      <c r="M1363" s="70" t="n">
        <f aca="false">F1363-L1363</f>
        <v>0.00482919714001016</v>
      </c>
      <c r="N1363" s="71" t="n">
        <f aca="false">G1363*Assumptions!$B$7</f>
        <v>888969.113175</v>
      </c>
      <c r="O1363" s="71" t="n">
        <f aca="false">K1363*Assumptions!$B$7</f>
        <v>840666.022812878</v>
      </c>
      <c r="P1363" s="68" t="n">
        <f aca="false">P1362+G1363</f>
        <v>33794.24751</v>
      </c>
      <c r="Q1363" s="68" t="n">
        <f aca="false">MAX(Q1362,P1363)</f>
        <v>34484.017355</v>
      </c>
      <c r="R1363" s="68" t="n">
        <f aca="false">Q1363-P1363</f>
        <v>689.769845000003</v>
      </c>
      <c r="S1363" s="68" t="n">
        <f aca="false">S1362+K1363</f>
        <v>25521.8753209187</v>
      </c>
      <c r="T1363" s="68" t="n">
        <f aca="false">MAX(T1362,S1363)</f>
        <v>26340.6171808716</v>
      </c>
      <c r="U1363" s="68" t="n">
        <f aca="false">T1363-S1363</f>
        <v>818.741859952908</v>
      </c>
      <c r="V1363" s="70" t="n">
        <f aca="false">V1362+F1363</f>
        <v>3.88780000000001</v>
      </c>
      <c r="W1363" s="70" t="n">
        <f aca="false">MAX(W1362,V1363)</f>
        <v>3.91970000000001</v>
      </c>
      <c r="X1363" s="70" t="n">
        <f aca="false">W1363-V1363</f>
        <v>0.0318999999999998</v>
      </c>
      <c r="Y1363" s="70" t="n">
        <f aca="false">Y1362+M1363</f>
        <v>3.52304007111963</v>
      </c>
      <c r="Z1363" s="70" t="n">
        <f aca="false">MAX(Z1362,Y1363)</f>
        <v>3.56062693117942</v>
      </c>
      <c r="AA1363" s="70" t="n">
        <f aca="false">Z1363-Y1363</f>
        <v>0.0375868600597875</v>
      </c>
      <c r="AB1363" s="72" t="n">
        <f aca="false">AB1362*(1+F1363)</f>
        <v>39.9064924156216</v>
      </c>
      <c r="AC1363" s="73" t="n">
        <f aca="false">MAX(AC1362,AB1363)</f>
        <v>41.2115463288024</v>
      </c>
      <c r="AD1363" s="70" t="n">
        <f aca="false">1-AB1363/AC1363</f>
        <v>0.0316671911014588</v>
      </c>
      <c r="AE1363" s="73" t="n">
        <f aca="false">AE1362*(1+M1363)</f>
        <v>27.7346760014181</v>
      </c>
      <c r="AF1363" s="73" t="n">
        <f aca="false">MAX(AF1362,AE1363)</f>
        <v>28.8052981607911</v>
      </c>
      <c r="AG1363" s="70" t="n">
        <f aca="false">1-AE1363/AF1363</f>
        <v>0.0371675430470039</v>
      </c>
      <c r="AH1363" s="74" t="n">
        <f aca="false">IF(R1363&gt;0,AH1362+1,0)</f>
        <v>21</v>
      </c>
      <c r="AI1363" s="74" t="n">
        <f aca="false">IF(U1363&gt;0,AI1362+1,0)</f>
        <v>21</v>
      </c>
      <c r="AJ1363" s="74" t="n">
        <f aca="false">IF(G1363&gt;0,AJ1362+1,0)</f>
        <v>1</v>
      </c>
      <c r="AK1363" s="74" t="n">
        <f aca="false">IF(G1363&lt;=0,AK1362+1,0)</f>
        <v>0</v>
      </c>
      <c r="AL1363" s="74" t="n">
        <f aca="false">IF(K1363&gt;0,AL1362+1,0)</f>
        <v>1</v>
      </c>
      <c r="AM1363" s="74" t="n">
        <f aca="false">IF(K1363&lt;=0,AM1362+1,0)</f>
        <v>0</v>
      </c>
    </row>
    <row r="1364" customFormat="false" ht="15" hidden="false" customHeight="false" outlineLevel="0" collapsed="false">
      <c r="A1364" s="61" t="n">
        <v>1363</v>
      </c>
      <c r="B1364" s="62" t="n">
        <v>45357.5680555556</v>
      </c>
      <c r="C1364" s="63" t="n">
        <f aca="false">YEAR(B1364)</f>
        <v>2024</v>
      </c>
      <c r="D1364" s="32" t="s">
        <v>277</v>
      </c>
      <c r="E1364" s="64" t="n">
        <v>22294.4</v>
      </c>
      <c r="F1364" s="65" t="n">
        <v>0.0042</v>
      </c>
      <c r="G1364" s="66" t="n">
        <v>93.63648</v>
      </c>
      <c r="H1364" s="67" t="n">
        <f aca="false">E1364+IF(D1364="Long",1,-1)*G1364</f>
        <v>22388.03648</v>
      </c>
      <c r="I1364" s="68" t="n">
        <f aca="false">Assumptions!$B$58</f>
        <v>5.35750011455817</v>
      </c>
      <c r="J1364" s="68" t="n">
        <f aca="false">INDEX(Yearly!$T$5:$T$22,MATCH(C1364,Yearly!$A$5:$A$22,0))</f>
        <v>0.784024407008513</v>
      </c>
      <c r="K1364" s="68" t="n">
        <f aca="false">G1364-I1364-J1364</f>
        <v>87.4949554784333</v>
      </c>
      <c r="L1364" s="69" t="n">
        <f aca="false">(I1364+J1364)/Assumptions!$B$8</f>
        <v>0.000270802859989844</v>
      </c>
      <c r="M1364" s="70" t="n">
        <f aca="false">F1364-L1364</f>
        <v>0.00392919714001016</v>
      </c>
      <c r="N1364" s="71" t="n">
        <f aca="false">G1364*Assumptions!$B$7</f>
        <v>736450.9152</v>
      </c>
      <c r="O1364" s="71" t="n">
        <f aca="false">K1364*Assumptions!$B$7</f>
        <v>688147.824837878</v>
      </c>
      <c r="P1364" s="68" t="n">
        <f aca="false">P1363+G1364</f>
        <v>33887.88399</v>
      </c>
      <c r="Q1364" s="68" t="n">
        <f aca="false">MAX(Q1363,P1364)</f>
        <v>34484.017355</v>
      </c>
      <c r="R1364" s="68" t="n">
        <f aca="false">Q1364-P1364</f>
        <v>596.133365000002</v>
      </c>
      <c r="S1364" s="68" t="n">
        <f aca="false">S1363+K1364</f>
        <v>25609.3702763971</v>
      </c>
      <c r="T1364" s="68" t="n">
        <f aca="false">MAX(T1363,S1364)</f>
        <v>26340.6171808716</v>
      </c>
      <c r="U1364" s="68" t="n">
        <f aca="false">T1364-S1364</f>
        <v>731.246904474476</v>
      </c>
      <c r="V1364" s="70" t="n">
        <f aca="false">V1363+F1364</f>
        <v>3.89200000000001</v>
      </c>
      <c r="W1364" s="70" t="n">
        <f aca="false">MAX(W1363,V1364)</f>
        <v>3.91970000000001</v>
      </c>
      <c r="X1364" s="70" t="n">
        <f aca="false">W1364-V1364</f>
        <v>0.0276999999999998</v>
      </c>
      <c r="Y1364" s="70" t="n">
        <f aca="false">Y1363+M1364</f>
        <v>3.52696926825964</v>
      </c>
      <c r="Z1364" s="70" t="n">
        <f aca="false">MAX(Z1363,Y1364)</f>
        <v>3.56062693117942</v>
      </c>
      <c r="AA1364" s="70" t="n">
        <f aca="false">Z1364-Y1364</f>
        <v>0.0336576629197776</v>
      </c>
      <c r="AB1364" s="72" t="n">
        <f aca="false">AB1363*(1+F1364)</f>
        <v>40.0740996837672</v>
      </c>
      <c r="AC1364" s="73" t="n">
        <f aca="false">MAX(AC1363,AB1364)</f>
        <v>41.2115463288024</v>
      </c>
      <c r="AD1364" s="70" t="n">
        <f aca="false">1-AB1364/AC1364</f>
        <v>0.0276001933040849</v>
      </c>
      <c r="AE1364" s="73" t="n">
        <f aca="false">AE1363*(1+M1364)</f>
        <v>27.843651011042</v>
      </c>
      <c r="AF1364" s="73" t="n">
        <f aca="false">MAX(AF1363,AE1364)</f>
        <v>28.8052981607911</v>
      </c>
      <c r="AG1364" s="70" t="n">
        <f aca="false">1-AE1364/AF1364</f>
        <v>0.0333843845108353</v>
      </c>
      <c r="AH1364" s="74" t="n">
        <f aca="false">IF(R1364&gt;0,AH1363+1,0)</f>
        <v>22</v>
      </c>
      <c r="AI1364" s="74" t="n">
        <f aca="false">IF(U1364&gt;0,AI1363+1,0)</f>
        <v>22</v>
      </c>
      <c r="AJ1364" s="74" t="n">
        <f aca="false">IF(G1364&gt;0,AJ1363+1,0)</f>
        <v>2</v>
      </c>
      <c r="AK1364" s="74" t="n">
        <f aca="false">IF(G1364&lt;=0,AK1363+1,0)</f>
        <v>0</v>
      </c>
      <c r="AL1364" s="74" t="n">
        <f aca="false">IF(K1364&gt;0,AL1363+1,0)</f>
        <v>2</v>
      </c>
      <c r="AM1364" s="74" t="n">
        <f aca="false">IF(K1364&lt;=0,AM1363+1,0)</f>
        <v>0</v>
      </c>
    </row>
    <row r="1365" customFormat="false" ht="15" hidden="false" customHeight="false" outlineLevel="0" collapsed="false">
      <c r="A1365" s="61" t="n">
        <v>1364</v>
      </c>
      <c r="B1365" s="62" t="n">
        <v>45363.4159722222</v>
      </c>
      <c r="C1365" s="63" t="n">
        <f aca="false">YEAR(B1365)</f>
        <v>2024</v>
      </c>
      <c r="D1365" s="32" t="s">
        <v>277</v>
      </c>
      <c r="E1365" s="64" t="n">
        <v>22424.3</v>
      </c>
      <c r="F1365" s="65" t="n">
        <v>-0.0059</v>
      </c>
      <c r="G1365" s="66" t="n">
        <v>-132.30337</v>
      </c>
      <c r="H1365" s="67" t="n">
        <f aca="false">E1365+IF(D1365="Long",1,-1)*G1365</f>
        <v>22291.99663</v>
      </c>
      <c r="I1365" s="68" t="n">
        <f aca="false">Assumptions!$B$58</f>
        <v>5.35750011455817</v>
      </c>
      <c r="J1365" s="68" t="n">
        <f aca="false">INDEX(Yearly!$T$5:$T$22,MATCH(C1365,Yearly!$A$5:$A$22,0))</f>
        <v>0.784024407008513</v>
      </c>
      <c r="K1365" s="68" t="n">
        <f aca="false">G1365-I1365-J1365</f>
        <v>-138.444894521567</v>
      </c>
      <c r="L1365" s="69" t="n">
        <f aca="false">(I1365+J1365)/Assumptions!$B$8</f>
        <v>0.000270802859989844</v>
      </c>
      <c r="M1365" s="70" t="n">
        <f aca="false">F1365-L1365</f>
        <v>-0.00617080285998984</v>
      </c>
      <c r="N1365" s="71" t="n">
        <f aca="false">G1365*Assumptions!$B$7</f>
        <v>-1040566.00505</v>
      </c>
      <c r="O1365" s="71" t="n">
        <f aca="false">K1365*Assumptions!$B$7</f>
        <v>-1088869.09541212</v>
      </c>
      <c r="P1365" s="68" t="n">
        <f aca="false">P1364+G1365</f>
        <v>33755.58062</v>
      </c>
      <c r="Q1365" s="68" t="n">
        <f aca="false">MAX(Q1364,P1365)</f>
        <v>34484.017355</v>
      </c>
      <c r="R1365" s="68" t="n">
        <f aca="false">Q1365-P1365</f>
        <v>728.436735000003</v>
      </c>
      <c r="S1365" s="68" t="n">
        <f aca="false">S1364+K1365</f>
        <v>25470.9253818755</v>
      </c>
      <c r="T1365" s="68" t="n">
        <f aca="false">MAX(T1364,S1365)</f>
        <v>26340.6171808716</v>
      </c>
      <c r="U1365" s="68" t="n">
        <f aca="false">T1365-S1365</f>
        <v>869.691798996042</v>
      </c>
      <c r="V1365" s="70" t="n">
        <f aca="false">V1364+F1365</f>
        <v>3.88610000000001</v>
      </c>
      <c r="W1365" s="70" t="n">
        <f aca="false">MAX(W1364,V1365)</f>
        <v>3.91970000000001</v>
      </c>
      <c r="X1365" s="70" t="n">
        <f aca="false">W1365-V1365</f>
        <v>0.0335999999999999</v>
      </c>
      <c r="Y1365" s="70" t="n">
        <f aca="false">Y1364+M1365</f>
        <v>3.52079846539965</v>
      </c>
      <c r="Z1365" s="70" t="n">
        <f aca="false">MAX(Z1364,Y1365)</f>
        <v>3.56062693117942</v>
      </c>
      <c r="AA1365" s="70" t="n">
        <f aca="false">Z1365-Y1365</f>
        <v>0.0398284657797676</v>
      </c>
      <c r="AB1365" s="72" t="n">
        <f aca="false">AB1364*(1+F1365)</f>
        <v>39.837662495633</v>
      </c>
      <c r="AC1365" s="73" t="n">
        <f aca="false">MAX(AC1364,AB1365)</f>
        <v>41.2115463288024</v>
      </c>
      <c r="AD1365" s="70" t="n">
        <f aca="false">1-AB1365/AC1365</f>
        <v>0.0333373521635908</v>
      </c>
      <c r="AE1365" s="73" t="n">
        <f aca="false">AE1364*(1+M1365)</f>
        <v>27.6718333297505</v>
      </c>
      <c r="AF1365" s="73" t="n">
        <f aca="false">MAX(AF1364,AE1365)</f>
        <v>28.8052981607911</v>
      </c>
      <c r="AG1365" s="70" t="n">
        <f aca="false">1-AE1365/AF1365</f>
        <v>0.0393491789154066</v>
      </c>
      <c r="AH1365" s="74" t="n">
        <f aca="false">IF(R1365&gt;0,AH1364+1,0)</f>
        <v>23</v>
      </c>
      <c r="AI1365" s="74" t="n">
        <f aca="false">IF(U1365&gt;0,AI1364+1,0)</f>
        <v>23</v>
      </c>
      <c r="AJ1365" s="74" t="n">
        <f aca="false">IF(G1365&gt;0,AJ1364+1,0)</f>
        <v>0</v>
      </c>
      <c r="AK1365" s="74" t="n">
        <f aca="false">IF(G1365&lt;=0,AK1364+1,0)</f>
        <v>1</v>
      </c>
      <c r="AL1365" s="74" t="n">
        <f aca="false">IF(K1365&gt;0,AL1364+1,0)</f>
        <v>0</v>
      </c>
      <c r="AM1365" s="74" t="n">
        <f aca="false">IF(K1365&lt;=0,AM1364+1,0)</f>
        <v>1</v>
      </c>
    </row>
    <row r="1366" customFormat="false" ht="15" hidden="false" customHeight="false" outlineLevel="0" collapsed="false">
      <c r="A1366" s="61" t="n">
        <v>1365</v>
      </c>
      <c r="B1366" s="62" t="n">
        <v>45363.5729166667</v>
      </c>
      <c r="C1366" s="63" t="n">
        <f aca="false">YEAR(B1366)</f>
        <v>2024</v>
      </c>
      <c r="D1366" s="32" t="s">
        <v>277</v>
      </c>
      <c r="E1366" s="64" t="n">
        <v>22384.1</v>
      </c>
      <c r="F1366" s="65" t="n">
        <v>-0.0032</v>
      </c>
      <c r="G1366" s="66" t="n">
        <v>-71.62912</v>
      </c>
      <c r="H1366" s="67" t="n">
        <f aca="false">E1366+IF(D1366="Long",1,-1)*G1366</f>
        <v>22312.47088</v>
      </c>
      <c r="I1366" s="68" t="n">
        <f aca="false">Assumptions!$B$58</f>
        <v>5.35750011455817</v>
      </c>
      <c r="J1366" s="68" t="n">
        <f aca="false">INDEX(Yearly!$T$5:$T$22,MATCH(C1366,Yearly!$A$5:$A$22,0))</f>
        <v>0.784024407008513</v>
      </c>
      <c r="K1366" s="68" t="n">
        <f aca="false">G1366-I1366-J1366</f>
        <v>-77.7706445215667</v>
      </c>
      <c r="L1366" s="69" t="n">
        <f aca="false">(I1366+J1366)/Assumptions!$B$8</f>
        <v>0.000270802859989844</v>
      </c>
      <c r="M1366" s="70" t="n">
        <f aca="false">F1366-L1366</f>
        <v>-0.00347080285998984</v>
      </c>
      <c r="N1366" s="71" t="n">
        <f aca="false">G1366*Assumptions!$B$7</f>
        <v>-563363.0288</v>
      </c>
      <c r="O1366" s="71" t="n">
        <f aca="false">K1366*Assumptions!$B$7</f>
        <v>-611666.119162122</v>
      </c>
      <c r="P1366" s="68" t="n">
        <f aca="false">P1365+G1366</f>
        <v>33683.9515</v>
      </c>
      <c r="Q1366" s="68" t="n">
        <f aca="false">MAX(Q1365,P1366)</f>
        <v>34484.017355</v>
      </c>
      <c r="R1366" s="68" t="n">
        <f aca="false">Q1366-P1366</f>
        <v>800.065855000001</v>
      </c>
      <c r="S1366" s="68" t="n">
        <f aca="false">S1365+K1366</f>
        <v>25393.154737354</v>
      </c>
      <c r="T1366" s="68" t="n">
        <f aca="false">MAX(T1365,S1366)</f>
        <v>26340.6171808716</v>
      </c>
      <c r="U1366" s="68" t="n">
        <f aca="false">T1366-S1366</f>
        <v>947.462443517608</v>
      </c>
      <c r="V1366" s="70" t="n">
        <f aca="false">V1365+F1366</f>
        <v>3.88290000000001</v>
      </c>
      <c r="W1366" s="70" t="n">
        <f aca="false">MAX(W1365,V1366)</f>
        <v>3.91970000000001</v>
      </c>
      <c r="X1366" s="70" t="n">
        <f aca="false">W1366-V1366</f>
        <v>0.0367999999999999</v>
      </c>
      <c r="Y1366" s="70" t="n">
        <f aca="false">Y1365+M1366</f>
        <v>3.51732766253966</v>
      </c>
      <c r="Z1366" s="70" t="n">
        <f aca="false">MAX(Z1365,Y1366)</f>
        <v>3.56062693117942</v>
      </c>
      <c r="AA1366" s="70" t="n">
        <f aca="false">Z1366-Y1366</f>
        <v>0.0432992686397573</v>
      </c>
      <c r="AB1366" s="72" t="n">
        <f aca="false">AB1365*(1+F1366)</f>
        <v>39.710181975647</v>
      </c>
      <c r="AC1366" s="73" t="n">
        <f aca="false">MAX(AC1365,AB1366)</f>
        <v>41.2115463288024</v>
      </c>
      <c r="AD1366" s="70" t="n">
        <f aca="false">1-AB1366/AC1366</f>
        <v>0.0364306726366672</v>
      </c>
      <c r="AE1366" s="73" t="n">
        <f aca="false">AE1365*(1+M1366)</f>
        <v>27.5757898514885</v>
      </c>
      <c r="AF1366" s="73" t="n">
        <f aca="false">MAX(AF1365,AE1366)</f>
        <v>28.8052981607911</v>
      </c>
      <c r="AG1366" s="70" t="n">
        <f aca="false">1-AE1366/AF1366</f>
        <v>0.0426834085326785</v>
      </c>
      <c r="AH1366" s="74" t="n">
        <f aca="false">IF(R1366&gt;0,AH1365+1,0)</f>
        <v>24</v>
      </c>
      <c r="AI1366" s="74" t="n">
        <f aca="false">IF(U1366&gt;0,AI1365+1,0)</f>
        <v>24</v>
      </c>
      <c r="AJ1366" s="74" t="n">
        <f aca="false">IF(G1366&gt;0,AJ1365+1,0)</f>
        <v>0</v>
      </c>
      <c r="AK1366" s="74" t="n">
        <f aca="false">IF(G1366&lt;=0,AK1365+1,0)</f>
        <v>2</v>
      </c>
      <c r="AL1366" s="74" t="n">
        <f aca="false">IF(K1366&gt;0,AL1365+1,0)</f>
        <v>0</v>
      </c>
      <c r="AM1366" s="74" t="n">
        <f aca="false">IF(K1366&lt;=0,AM1365+1,0)</f>
        <v>2</v>
      </c>
    </row>
    <row r="1367" customFormat="false" ht="15" hidden="false" customHeight="false" outlineLevel="0" collapsed="false">
      <c r="A1367" s="61" t="n">
        <v>1366</v>
      </c>
      <c r="B1367" s="62" t="n">
        <v>45372.40625</v>
      </c>
      <c r="C1367" s="63" t="n">
        <f aca="false">YEAR(B1367)</f>
        <v>2024</v>
      </c>
      <c r="D1367" s="32" t="s">
        <v>277</v>
      </c>
      <c r="E1367" s="64" t="n">
        <v>22009.15</v>
      </c>
      <c r="F1367" s="65" t="n">
        <v>-0.0019</v>
      </c>
      <c r="G1367" s="66" t="n">
        <v>-41.817385</v>
      </c>
      <c r="H1367" s="67" t="n">
        <f aca="false">E1367+IF(D1367="Long",1,-1)*G1367</f>
        <v>21967.332615</v>
      </c>
      <c r="I1367" s="68" t="n">
        <f aca="false">Assumptions!$B$58</f>
        <v>5.35750011455817</v>
      </c>
      <c r="J1367" s="68" t="n">
        <f aca="false">INDEX(Yearly!$T$5:$T$22,MATCH(C1367,Yearly!$A$5:$A$22,0))</f>
        <v>0.784024407008513</v>
      </c>
      <c r="K1367" s="68" t="n">
        <f aca="false">G1367-I1367-J1367</f>
        <v>-47.9589095215667</v>
      </c>
      <c r="L1367" s="69" t="n">
        <f aca="false">(I1367+J1367)/Assumptions!$B$8</f>
        <v>0.000270802859989844</v>
      </c>
      <c r="M1367" s="70" t="n">
        <f aca="false">F1367-L1367</f>
        <v>-0.00217080285998984</v>
      </c>
      <c r="N1367" s="71" t="n">
        <f aca="false">G1367*Assumptions!$B$7</f>
        <v>-328893.733025</v>
      </c>
      <c r="O1367" s="71" t="n">
        <f aca="false">K1367*Assumptions!$B$7</f>
        <v>-377196.823387122</v>
      </c>
      <c r="P1367" s="68" t="n">
        <f aca="false">P1366+G1367</f>
        <v>33642.134115</v>
      </c>
      <c r="Q1367" s="68" t="n">
        <f aca="false">MAX(Q1366,P1367)</f>
        <v>34484.017355</v>
      </c>
      <c r="R1367" s="68" t="n">
        <f aca="false">Q1367-P1367</f>
        <v>841.883240000003</v>
      </c>
      <c r="S1367" s="68" t="n">
        <f aca="false">S1366+K1367</f>
        <v>25345.1958278324</v>
      </c>
      <c r="T1367" s="68" t="n">
        <f aca="false">MAX(T1366,S1367)</f>
        <v>26340.6171808716</v>
      </c>
      <c r="U1367" s="68" t="n">
        <f aca="false">T1367-S1367</f>
        <v>995.421353039175</v>
      </c>
      <c r="V1367" s="70" t="n">
        <f aca="false">V1366+F1367</f>
        <v>3.88100000000001</v>
      </c>
      <c r="W1367" s="70" t="n">
        <f aca="false">MAX(W1366,V1367)</f>
        <v>3.91970000000001</v>
      </c>
      <c r="X1367" s="70" t="n">
        <f aca="false">W1367-V1367</f>
        <v>0.0387</v>
      </c>
      <c r="Y1367" s="70" t="n">
        <f aca="false">Y1366+M1367</f>
        <v>3.51515685967967</v>
      </c>
      <c r="Z1367" s="70" t="n">
        <f aca="false">MAX(Z1366,Y1367)</f>
        <v>3.56062693117942</v>
      </c>
      <c r="AA1367" s="70" t="n">
        <f aca="false">Z1367-Y1367</f>
        <v>0.0454700714997474</v>
      </c>
      <c r="AB1367" s="72" t="n">
        <f aca="false">AB1366*(1+F1367)</f>
        <v>39.6347326298933</v>
      </c>
      <c r="AC1367" s="73" t="n">
        <f aca="false">MAX(AC1366,AB1367)</f>
        <v>41.2115463288024</v>
      </c>
      <c r="AD1367" s="70" t="n">
        <f aca="false">1-AB1367/AC1367</f>
        <v>0.0382614543586576</v>
      </c>
      <c r="AE1367" s="73" t="n">
        <f aca="false">AE1366*(1+M1367)</f>
        <v>27.5159282480124</v>
      </c>
      <c r="AF1367" s="73" t="n">
        <f aca="false">MAX(AF1366,AE1367)</f>
        <v>28.8052981607911</v>
      </c>
      <c r="AG1367" s="70" t="n">
        <f aca="false">1-AE1367/AF1367</f>
        <v>0.0447615541273515</v>
      </c>
      <c r="AH1367" s="74" t="n">
        <f aca="false">IF(R1367&gt;0,AH1366+1,0)</f>
        <v>25</v>
      </c>
      <c r="AI1367" s="74" t="n">
        <f aca="false">IF(U1367&gt;0,AI1366+1,0)</f>
        <v>25</v>
      </c>
      <c r="AJ1367" s="74" t="n">
        <f aca="false">IF(G1367&gt;0,AJ1366+1,0)</f>
        <v>0</v>
      </c>
      <c r="AK1367" s="74" t="n">
        <f aca="false">IF(G1367&lt;=0,AK1366+1,0)</f>
        <v>3</v>
      </c>
      <c r="AL1367" s="74" t="n">
        <f aca="false">IF(K1367&gt;0,AL1366+1,0)</f>
        <v>0</v>
      </c>
      <c r="AM1367" s="74" t="n">
        <f aca="false">IF(K1367&lt;=0,AM1366+1,0)</f>
        <v>3</v>
      </c>
    </row>
    <row r="1368" customFormat="false" ht="15" hidden="false" customHeight="false" outlineLevel="0" collapsed="false">
      <c r="A1368" s="61" t="n">
        <v>1367</v>
      </c>
      <c r="B1368" s="62" t="n">
        <v>45372.5180555556</v>
      </c>
      <c r="C1368" s="63" t="n">
        <f aca="false">YEAR(B1368)</f>
        <v>2024</v>
      </c>
      <c r="D1368" s="32" t="s">
        <v>276</v>
      </c>
      <c r="E1368" s="64" t="n">
        <v>21966.6</v>
      </c>
      <c r="F1368" s="65" t="n">
        <v>-0.0027</v>
      </c>
      <c r="G1368" s="66" t="n">
        <v>-59.30982</v>
      </c>
      <c r="H1368" s="67" t="n">
        <f aca="false">E1368+IF(D1368="Long",1,-1)*G1368</f>
        <v>22025.90982</v>
      </c>
      <c r="I1368" s="68" t="n">
        <f aca="false">Assumptions!$B$58</f>
        <v>5.35750011455817</v>
      </c>
      <c r="J1368" s="68" t="n">
        <f aca="false">INDEX(Yearly!$T$5:$T$22,MATCH(C1368,Yearly!$A$5:$A$22,0))</f>
        <v>0.784024407008513</v>
      </c>
      <c r="K1368" s="68" t="n">
        <f aca="false">G1368-I1368-J1368</f>
        <v>-65.4513445215667</v>
      </c>
      <c r="L1368" s="69" t="n">
        <f aca="false">(I1368+J1368)/Assumptions!$B$8</f>
        <v>0.000270802859989844</v>
      </c>
      <c r="M1368" s="70" t="n">
        <f aca="false">F1368-L1368</f>
        <v>-0.00297080285998984</v>
      </c>
      <c r="N1368" s="71" t="n">
        <f aca="false">G1368*Assumptions!$B$7</f>
        <v>-466471.7343</v>
      </c>
      <c r="O1368" s="71" t="n">
        <f aca="false">K1368*Assumptions!$B$7</f>
        <v>-514774.824662122</v>
      </c>
      <c r="P1368" s="68" t="n">
        <f aca="false">P1367+G1368</f>
        <v>33582.824295</v>
      </c>
      <c r="Q1368" s="68" t="n">
        <f aca="false">MAX(Q1367,P1368)</f>
        <v>34484.017355</v>
      </c>
      <c r="R1368" s="68" t="n">
        <f aca="false">Q1368-P1368</f>
        <v>901.193060000005</v>
      </c>
      <c r="S1368" s="68" t="n">
        <f aca="false">S1367+K1368</f>
        <v>25279.7444833108</v>
      </c>
      <c r="T1368" s="68" t="n">
        <f aca="false">MAX(T1367,S1368)</f>
        <v>26340.6171808716</v>
      </c>
      <c r="U1368" s="68" t="n">
        <f aca="false">T1368-S1368</f>
        <v>1060.87269756074</v>
      </c>
      <c r="V1368" s="70" t="n">
        <f aca="false">V1367+F1368</f>
        <v>3.87830000000001</v>
      </c>
      <c r="W1368" s="70" t="n">
        <f aca="false">MAX(W1367,V1368)</f>
        <v>3.91970000000001</v>
      </c>
      <c r="X1368" s="70" t="n">
        <f aca="false">W1368-V1368</f>
        <v>0.0413999999999999</v>
      </c>
      <c r="Y1368" s="70" t="n">
        <f aca="false">Y1367+M1368</f>
        <v>3.51218605681968</v>
      </c>
      <c r="Z1368" s="70" t="n">
        <f aca="false">MAX(Z1367,Y1368)</f>
        <v>3.56062693117942</v>
      </c>
      <c r="AA1368" s="70" t="n">
        <f aca="false">Z1368-Y1368</f>
        <v>0.0484408743597373</v>
      </c>
      <c r="AB1368" s="72" t="n">
        <f aca="false">AB1367*(1+F1368)</f>
        <v>39.5277188517925</v>
      </c>
      <c r="AC1368" s="73" t="n">
        <f aca="false">MAX(AC1367,AB1368)</f>
        <v>41.2115463288024</v>
      </c>
      <c r="AD1368" s="70" t="n">
        <f aca="false">1-AB1368/AC1368</f>
        <v>0.0408581484318893</v>
      </c>
      <c r="AE1368" s="73" t="n">
        <f aca="false">AE1367*(1+M1368)</f>
        <v>27.4341838496779</v>
      </c>
      <c r="AF1368" s="73" t="n">
        <f aca="false">MAX(AF1367,AE1368)</f>
        <v>28.8052981607911</v>
      </c>
      <c r="AG1368" s="70" t="n">
        <f aca="false">1-AE1368/AF1368</f>
        <v>0.0475993792343222</v>
      </c>
      <c r="AH1368" s="74" t="n">
        <f aca="false">IF(R1368&gt;0,AH1367+1,0)</f>
        <v>26</v>
      </c>
      <c r="AI1368" s="74" t="n">
        <f aca="false">IF(U1368&gt;0,AI1367+1,0)</f>
        <v>26</v>
      </c>
      <c r="AJ1368" s="74" t="n">
        <f aca="false">IF(G1368&gt;0,AJ1367+1,0)</f>
        <v>0</v>
      </c>
      <c r="AK1368" s="74" t="n">
        <f aca="false">IF(G1368&lt;=0,AK1367+1,0)</f>
        <v>4</v>
      </c>
      <c r="AL1368" s="74" t="n">
        <f aca="false">IF(K1368&gt;0,AL1367+1,0)</f>
        <v>0</v>
      </c>
      <c r="AM1368" s="74" t="n">
        <f aca="false">IF(K1368&lt;=0,AM1367+1,0)</f>
        <v>4</v>
      </c>
    </row>
    <row r="1369" customFormat="false" ht="15" hidden="false" customHeight="false" outlineLevel="0" collapsed="false">
      <c r="A1369" s="61" t="n">
        <v>1368</v>
      </c>
      <c r="B1369" s="62" t="n">
        <v>45372.6097222222</v>
      </c>
      <c r="C1369" s="63" t="n">
        <f aca="false">YEAR(B1369)</f>
        <v>2024</v>
      </c>
      <c r="D1369" s="32" t="s">
        <v>277</v>
      </c>
      <c r="E1369" s="64" t="n">
        <v>22025.6</v>
      </c>
      <c r="F1369" s="65" t="n">
        <v>-0.0035</v>
      </c>
      <c r="G1369" s="66" t="n">
        <v>-77.0896</v>
      </c>
      <c r="H1369" s="67" t="n">
        <f aca="false">E1369+IF(D1369="Long",1,-1)*G1369</f>
        <v>21948.5104</v>
      </c>
      <c r="I1369" s="68" t="n">
        <f aca="false">Assumptions!$B$58</f>
        <v>5.35750011455817</v>
      </c>
      <c r="J1369" s="68" t="n">
        <f aca="false">INDEX(Yearly!$T$5:$T$22,MATCH(C1369,Yearly!$A$5:$A$22,0))</f>
        <v>0.784024407008513</v>
      </c>
      <c r="K1369" s="68" t="n">
        <f aca="false">G1369-I1369-J1369</f>
        <v>-83.2311245215667</v>
      </c>
      <c r="L1369" s="69" t="n">
        <f aca="false">(I1369+J1369)/Assumptions!$B$8</f>
        <v>0.000270802859989844</v>
      </c>
      <c r="M1369" s="70" t="n">
        <f aca="false">F1369-L1369</f>
        <v>-0.00377080285998984</v>
      </c>
      <c r="N1369" s="71" t="n">
        <f aca="false">G1369*Assumptions!$B$7</f>
        <v>-606309.704</v>
      </c>
      <c r="O1369" s="71" t="n">
        <f aca="false">K1369*Assumptions!$B$7</f>
        <v>-654612.794362122</v>
      </c>
      <c r="P1369" s="68" t="n">
        <f aca="false">P1368+G1369</f>
        <v>33505.734695</v>
      </c>
      <c r="Q1369" s="68" t="n">
        <f aca="false">MAX(Q1368,P1369)</f>
        <v>34484.017355</v>
      </c>
      <c r="R1369" s="68" t="n">
        <f aca="false">Q1369-P1369</f>
        <v>978.282660000004</v>
      </c>
      <c r="S1369" s="68" t="n">
        <f aca="false">S1368+K1369</f>
        <v>25196.5133587893</v>
      </c>
      <c r="T1369" s="68" t="n">
        <f aca="false">MAX(T1368,S1369)</f>
        <v>26340.6171808716</v>
      </c>
      <c r="U1369" s="68" t="n">
        <f aca="false">T1369-S1369</f>
        <v>1144.10382208231</v>
      </c>
      <c r="V1369" s="70" t="n">
        <f aca="false">V1368+F1369</f>
        <v>3.87480000000001</v>
      </c>
      <c r="W1369" s="70" t="n">
        <f aca="false">MAX(W1368,V1369)</f>
        <v>3.91970000000001</v>
      </c>
      <c r="X1369" s="70" t="n">
        <f aca="false">W1369-V1369</f>
        <v>0.0448999999999997</v>
      </c>
      <c r="Y1369" s="70" t="n">
        <f aca="false">Y1368+M1369</f>
        <v>3.50841525395969</v>
      </c>
      <c r="Z1369" s="70" t="n">
        <f aca="false">MAX(Z1368,Y1369)</f>
        <v>3.56062693117942</v>
      </c>
      <c r="AA1369" s="70" t="n">
        <f aca="false">Z1369-Y1369</f>
        <v>0.0522116772197272</v>
      </c>
      <c r="AB1369" s="72" t="n">
        <f aca="false">AB1368*(1+F1369)</f>
        <v>39.3893718358113</v>
      </c>
      <c r="AC1369" s="73" t="n">
        <f aca="false">MAX(AC1368,AB1369)</f>
        <v>41.2115463288024</v>
      </c>
      <c r="AD1369" s="70" t="n">
        <f aca="false">1-AB1369/AC1369</f>
        <v>0.0442151449123777</v>
      </c>
      <c r="AE1369" s="73" t="n">
        <f aca="false">AE1368*(1+M1369)</f>
        <v>27.330734950756</v>
      </c>
      <c r="AF1369" s="73" t="n">
        <f aca="false">MAX(AF1368,AE1369)</f>
        <v>28.8052981607911</v>
      </c>
      <c r="AG1369" s="70" t="n">
        <f aca="false">1-AE1369/AF1369</f>
        <v>0.0511906942189616</v>
      </c>
      <c r="AH1369" s="74" t="n">
        <f aca="false">IF(R1369&gt;0,AH1368+1,0)</f>
        <v>27</v>
      </c>
      <c r="AI1369" s="74" t="n">
        <f aca="false">IF(U1369&gt;0,AI1368+1,0)</f>
        <v>27</v>
      </c>
      <c r="AJ1369" s="74" t="n">
        <f aca="false">IF(G1369&gt;0,AJ1368+1,0)</f>
        <v>0</v>
      </c>
      <c r="AK1369" s="74" t="n">
        <f aca="false">IF(G1369&lt;=0,AK1368+1,0)</f>
        <v>5</v>
      </c>
      <c r="AL1369" s="74" t="n">
        <f aca="false">IF(K1369&gt;0,AL1368+1,0)</f>
        <v>0</v>
      </c>
      <c r="AM1369" s="74" t="n">
        <f aca="false">IF(K1369&lt;=0,AM1368+1,0)</f>
        <v>5</v>
      </c>
    </row>
    <row r="1370" customFormat="false" ht="15" hidden="false" customHeight="false" outlineLevel="0" collapsed="false">
      <c r="A1370" s="61" t="n">
        <v>1369</v>
      </c>
      <c r="B1370" s="62" t="n">
        <v>45373.40625</v>
      </c>
      <c r="C1370" s="63" t="n">
        <f aca="false">YEAR(B1370)</f>
        <v>2024</v>
      </c>
      <c r="D1370" s="32" t="s">
        <v>276</v>
      </c>
      <c r="E1370" s="64" t="n">
        <v>21948.25</v>
      </c>
      <c r="F1370" s="65" t="n">
        <v>-0.0044</v>
      </c>
      <c r="G1370" s="66" t="n">
        <v>-96.5723</v>
      </c>
      <c r="H1370" s="67" t="n">
        <f aca="false">E1370+IF(D1370="Long",1,-1)*G1370</f>
        <v>22044.8223</v>
      </c>
      <c r="I1370" s="68" t="n">
        <f aca="false">Assumptions!$B$58</f>
        <v>5.35750011455817</v>
      </c>
      <c r="J1370" s="68" t="n">
        <f aca="false">INDEX(Yearly!$T$5:$T$22,MATCH(C1370,Yearly!$A$5:$A$22,0))</f>
        <v>0.784024407008513</v>
      </c>
      <c r="K1370" s="68" t="n">
        <f aca="false">G1370-I1370-J1370</f>
        <v>-102.713824521567</v>
      </c>
      <c r="L1370" s="69" t="n">
        <f aca="false">(I1370+J1370)/Assumptions!$B$8</f>
        <v>0.000270802859989844</v>
      </c>
      <c r="M1370" s="70" t="n">
        <f aca="false">F1370-L1370</f>
        <v>-0.00467080285998985</v>
      </c>
      <c r="N1370" s="71" t="n">
        <f aca="false">G1370*Assumptions!$B$7</f>
        <v>-759541.1395</v>
      </c>
      <c r="O1370" s="71" t="n">
        <f aca="false">K1370*Assumptions!$B$7</f>
        <v>-807844.229862122</v>
      </c>
      <c r="P1370" s="68" t="n">
        <f aca="false">P1369+G1370</f>
        <v>33409.162395</v>
      </c>
      <c r="Q1370" s="68" t="n">
        <f aca="false">MAX(Q1369,P1370)</f>
        <v>34484.017355</v>
      </c>
      <c r="R1370" s="68" t="n">
        <f aca="false">Q1370-P1370</f>
        <v>1074.85496</v>
      </c>
      <c r="S1370" s="68" t="n">
        <f aca="false">S1369+K1370</f>
        <v>25093.7995342677</v>
      </c>
      <c r="T1370" s="68" t="n">
        <f aca="false">MAX(T1369,S1370)</f>
        <v>26340.6171808716</v>
      </c>
      <c r="U1370" s="68" t="n">
        <f aca="false">T1370-S1370</f>
        <v>1246.81764660388</v>
      </c>
      <c r="V1370" s="70" t="n">
        <f aca="false">V1369+F1370</f>
        <v>3.87040000000001</v>
      </c>
      <c r="W1370" s="70" t="n">
        <f aca="false">MAX(W1369,V1370)</f>
        <v>3.91970000000001</v>
      </c>
      <c r="X1370" s="70" t="n">
        <f aca="false">W1370-V1370</f>
        <v>0.0492999999999997</v>
      </c>
      <c r="Y1370" s="70" t="n">
        <f aca="false">Y1369+M1370</f>
        <v>3.5037444510997</v>
      </c>
      <c r="Z1370" s="70" t="n">
        <f aca="false">MAX(Z1369,Y1370)</f>
        <v>3.56062693117942</v>
      </c>
      <c r="AA1370" s="70" t="n">
        <f aca="false">Z1370-Y1370</f>
        <v>0.0568824800797172</v>
      </c>
      <c r="AB1370" s="72" t="n">
        <f aca="false">AB1369*(1+F1370)</f>
        <v>39.2160585997337</v>
      </c>
      <c r="AC1370" s="73" t="n">
        <f aca="false">MAX(AC1369,AB1370)</f>
        <v>41.2115463288024</v>
      </c>
      <c r="AD1370" s="70" t="n">
        <f aca="false">1-AB1370/AC1370</f>
        <v>0.0484205982747632</v>
      </c>
      <c r="AE1370" s="73" t="n">
        <f aca="false">AE1369*(1+M1370)</f>
        <v>27.2030784757824</v>
      </c>
      <c r="AF1370" s="73" t="n">
        <f aca="false">MAX(AF1369,AE1370)</f>
        <v>28.8052981607911</v>
      </c>
      <c r="AG1370" s="70" t="n">
        <f aca="false">1-AE1370/AF1370</f>
        <v>0.0556223954379886</v>
      </c>
      <c r="AH1370" s="74" t="n">
        <f aca="false">IF(R1370&gt;0,AH1369+1,0)</f>
        <v>28</v>
      </c>
      <c r="AI1370" s="74" t="n">
        <f aca="false">IF(U1370&gt;0,AI1369+1,0)</f>
        <v>28</v>
      </c>
      <c r="AJ1370" s="74" t="n">
        <f aca="false">IF(G1370&gt;0,AJ1369+1,0)</f>
        <v>0</v>
      </c>
      <c r="AK1370" s="74" t="n">
        <f aca="false">IF(G1370&lt;=0,AK1369+1,0)</f>
        <v>6</v>
      </c>
      <c r="AL1370" s="74" t="n">
        <f aca="false">IF(K1370&gt;0,AL1369+1,0)</f>
        <v>0</v>
      </c>
      <c r="AM1370" s="74" t="n">
        <f aca="false">IF(K1370&lt;=0,AM1369+1,0)</f>
        <v>6</v>
      </c>
    </row>
    <row r="1371" customFormat="false" ht="15" hidden="false" customHeight="false" outlineLevel="0" collapsed="false">
      <c r="A1371" s="61" t="n">
        <v>1370</v>
      </c>
      <c r="B1371" s="62" t="n">
        <v>45373.4354166667</v>
      </c>
      <c r="C1371" s="63" t="n">
        <f aca="false">YEAR(B1371)</f>
        <v>2024</v>
      </c>
      <c r="D1371" s="32" t="s">
        <v>277</v>
      </c>
      <c r="E1371" s="64" t="n">
        <v>22044.5</v>
      </c>
      <c r="F1371" s="65" t="n">
        <v>-0.0011</v>
      </c>
      <c r="G1371" s="66" t="n">
        <v>-24.24895</v>
      </c>
      <c r="H1371" s="67" t="n">
        <f aca="false">E1371+IF(D1371="Long",1,-1)*G1371</f>
        <v>22020.25105</v>
      </c>
      <c r="I1371" s="68" t="n">
        <f aca="false">Assumptions!$B$58</f>
        <v>5.35750011455817</v>
      </c>
      <c r="J1371" s="68" t="n">
        <f aca="false">INDEX(Yearly!$T$5:$T$22,MATCH(C1371,Yearly!$A$5:$A$22,0))</f>
        <v>0.784024407008513</v>
      </c>
      <c r="K1371" s="68" t="n">
        <f aca="false">G1371-I1371-J1371</f>
        <v>-30.3904745215667</v>
      </c>
      <c r="L1371" s="69" t="n">
        <f aca="false">(I1371+J1371)/Assumptions!$B$8</f>
        <v>0.000270802859989844</v>
      </c>
      <c r="M1371" s="70" t="n">
        <f aca="false">F1371-L1371</f>
        <v>-0.00137080285998984</v>
      </c>
      <c r="N1371" s="71" t="n">
        <f aca="false">G1371*Assumptions!$B$7</f>
        <v>-190717.99175</v>
      </c>
      <c r="O1371" s="71" t="n">
        <f aca="false">K1371*Assumptions!$B$7</f>
        <v>-239021.082112122</v>
      </c>
      <c r="P1371" s="68" t="n">
        <f aca="false">P1370+G1371</f>
        <v>33384.913445</v>
      </c>
      <c r="Q1371" s="68" t="n">
        <f aca="false">MAX(Q1370,P1371)</f>
        <v>34484.017355</v>
      </c>
      <c r="R1371" s="68" t="n">
        <f aca="false">Q1371-P1371</f>
        <v>1099.10391000001</v>
      </c>
      <c r="S1371" s="68" t="n">
        <f aca="false">S1370+K1371</f>
        <v>25063.4090597461</v>
      </c>
      <c r="T1371" s="68" t="n">
        <f aca="false">MAX(T1370,S1371)</f>
        <v>26340.6171808716</v>
      </c>
      <c r="U1371" s="68" t="n">
        <f aca="false">T1371-S1371</f>
        <v>1277.20812112544</v>
      </c>
      <c r="V1371" s="70" t="n">
        <f aca="false">V1370+F1371</f>
        <v>3.86930000000001</v>
      </c>
      <c r="W1371" s="70" t="n">
        <f aca="false">MAX(W1370,V1371)</f>
        <v>3.91970000000001</v>
      </c>
      <c r="X1371" s="70" t="n">
        <f aca="false">W1371-V1371</f>
        <v>0.0503999999999998</v>
      </c>
      <c r="Y1371" s="70" t="n">
        <f aca="false">Y1370+M1371</f>
        <v>3.50237364823971</v>
      </c>
      <c r="Z1371" s="70" t="n">
        <f aca="false">MAX(Z1370,Y1371)</f>
        <v>3.56062693117942</v>
      </c>
      <c r="AA1371" s="70" t="n">
        <f aca="false">Z1371-Y1371</f>
        <v>0.0582532829397069</v>
      </c>
      <c r="AB1371" s="72" t="n">
        <f aca="false">AB1370*(1+F1371)</f>
        <v>39.172920935274</v>
      </c>
      <c r="AC1371" s="73" t="n">
        <f aca="false">MAX(AC1370,AB1371)</f>
        <v>41.2115463288024</v>
      </c>
      <c r="AD1371" s="70" t="n">
        <f aca="false">1-AB1371/AC1371</f>
        <v>0.0494673356166609</v>
      </c>
      <c r="AE1371" s="73" t="n">
        <f aca="false">AE1370*(1+M1371)</f>
        <v>27.1657884180073</v>
      </c>
      <c r="AF1371" s="73" t="n">
        <f aca="false">MAX(AF1370,AE1371)</f>
        <v>28.8052981607911</v>
      </c>
      <c r="AG1371" s="70" t="n">
        <f aca="false">1-AE1371/AF1371</f>
        <v>0.0569169509592327</v>
      </c>
      <c r="AH1371" s="74" t="n">
        <f aca="false">IF(R1371&gt;0,AH1370+1,0)</f>
        <v>29</v>
      </c>
      <c r="AI1371" s="74" t="n">
        <f aca="false">IF(U1371&gt;0,AI1370+1,0)</f>
        <v>29</v>
      </c>
      <c r="AJ1371" s="74" t="n">
        <f aca="false">IF(G1371&gt;0,AJ1370+1,0)</f>
        <v>0</v>
      </c>
      <c r="AK1371" s="74" t="n">
        <f aca="false">IF(G1371&lt;=0,AK1370+1,0)</f>
        <v>7</v>
      </c>
      <c r="AL1371" s="74" t="n">
        <f aca="false">IF(K1371&gt;0,AL1370+1,0)</f>
        <v>0</v>
      </c>
      <c r="AM1371" s="74" t="n">
        <f aca="false">IF(K1371&lt;=0,AM1370+1,0)</f>
        <v>7</v>
      </c>
    </row>
    <row r="1372" customFormat="false" ht="15" hidden="false" customHeight="false" outlineLevel="0" collapsed="false">
      <c r="A1372" s="61" t="n">
        <v>1371</v>
      </c>
      <c r="B1372" s="62" t="n">
        <v>45377.40625</v>
      </c>
      <c r="C1372" s="63" t="n">
        <f aca="false">YEAR(B1372)</f>
        <v>2024</v>
      </c>
      <c r="D1372" s="32" t="s">
        <v>276</v>
      </c>
      <c r="E1372" s="64" t="n">
        <v>22020.3</v>
      </c>
      <c r="F1372" s="65" t="n">
        <v>-0.0019</v>
      </c>
      <c r="G1372" s="66" t="n">
        <v>-41.83857</v>
      </c>
      <c r="H1372" s="67" t="n">
        <f aca="false">E1372+IF(D1372="Long",1,-1)*G1372</f>
        <v>22062.13857</v>
      </c>
      <c r="I1372" s="68" t="n">
        <f aca="false">Assumptions!$B$58</f>
        <v>5.35750011455817</v>
      </c>
      <c r="J1372" s="68" t="n">
        <f aca="false">INDEX(Yearly!$T$5:$T$22,MATCH(C1372,Yearly!$A$5:$A$22,0))</f>
        <v>0.784024407008513</v>
      </c>
      <c r="K1372" s="68" t="n">
        <f aca="false">G1372-I1372-J1372</f>
        <v>-47.9800945215667</v>
      </c>
      <c r="L1372" s="69" t="n">
        <f aca="false">(I1372+J1372)/Assumptions!$B$8</f>
        <v>0.000270802859989844</v>
      </c>
      <c r="M1372" s="70" t="n">
        <f aca="false">F1372-L1372</f>
        <v>-0.00217080285998984</v>
      </c>
      <c r="N1372" s="71" t="n">
        <f aca="false">G1372*Assumptions!$B$7</f>
        <v>-329060.35305</v>
      </c>
      <c r="O1372" s="71" t="n">
        <f aca="false">K1372*Assumptions!$B$7</f>
        <v>-377363.443412122</v>
      </c>
      <c r="P1372" s="68" t="n">
        <f aca="false">P1371+G1372</f>
        <v>33343.074875</v>
      </c>
      <c r="Q1372" s="68" t="n">
        <f aca="false">MAX(Q1371,P1372)</f>
        <v>34484.017355</v>
      </c>
      <c r="R1372" s="68" t="n">
        <f aca="false">Q1372-P1372</f>
        <v>1140.94248000001</v>
      </c>
      <c r="S1372" s="68" t="n">
        <f aca="false">S1371+K1372</f>
        <v>25015.4289652246</v>
      </c>
      <c r="T1372" s="68" t="n">
        <f aca="false">MAX(T1371,S1372)</f>
        <v>26340.6171808716</v>
      </c>
      <c r="U1372" s="68" t="n">
        <f aca="false">T1372-S1372</f>
        <v>1325.18821564701</v>
      </c>
      <c r="V1372" s="70" t="n">
        <f aca="false">V1371+F1372</f>
        <v>3.86740000000001</v>
      </c>
      <c r="W1372" s="70" t="n">
        <f aca="false">MAX(W1371,V1372)</f>
        <v>3.91970000000001</v>
      </c>
      <c r="X1372" s="70" t="n">
        <f aca="false">W1372-V1372</f>
        <v>0.0522999999999998</v>
      </c>
      <c r="Y1372" s="70" t="n">
        <f aca="false">Y1371+M1372</f>
        <v>3.50020284537972</v>
      </c>
      <c r="Z1372" s="70" t="n">
        <f aca="false">MAX(Z1371,Y1372)</f>
        <v>3.56062693117942</v>
      </c>
      <c r="AA1372" s="70" t="n">
        <f aca="false">Z1372-Y1372</f>
        <v>0.0604240857996969</v>
      </c>
      <c r="AB1372" s="72" t="n">
        <f aca="false">AB1371*(1+F1372)</f>
        <v>39.098492385497</v>
      </c>
      <c r="AC1372" s="73" t="n">
        <f aca="false">MAX(AC1371,AB1372)</f>
        <v>41.2115463288024</v>
      </c>
      <c r="AD1372" s="70" t="n">
        <f aca="false">1-AB1372/AC1372</f>
        <v>0.0512733476789893</v>
      </c>
      <c r="AE1372" s="73" t="n">
        <f aca="false">AE1371*(1+M1372)</f>
        <v>27.1068168468156</v>
      </c>
      <c r="AF1372" s="73" t="n">
        <f aca="false">MAX(AF1371,AE1372)</f>
        <v>28.8052981607911</v>
      </c>
      <c r="AG1372" s="70" t="n">
        <f aca="false">1-AE1372/AF1372</f>
        <v>0.0589641983392982</v>
      </c>
      <c r="AH1372" s="74" t="n">
        <f aca="false">IF(R1372&gt;0,AH1371+1,0)</f>
        <v>30</v>
      </c>
      <c r="AI1372" s="74" t="n">
        <f aca="false">IF(U1372&gt;0,AI1371+1,0)</f>
        <v>30</v>
      </c>
      <c r="AJ1372" s="74" t="n">
        <f aca="false">IF(G1372&gt;0,AJ1371+1,0)</f>
        <v>0</v>
      </c>
      <c r="AK1372" s="74" t="n">
        <f aca="false">IF(G1372&lt;=0,AK1371+1,0)</f>
        <v>8</v>
      </c>
      <c r="AL1372" s="74" t="n">
        <f aca="false">IF(K1372&gt;0,AL1371+1,0)</f>
        <v>0</v>
      </c>
      <c r="AM1372" s="74" t="n">
        <f aca="false">IF(K1372&lt;=0,AM1371+1,0)</f>
        <v>8</v>
      </c>
    </row>
    <row r="1373" customFormat="false" ht="15" hidden="false" customHeight="false" outlineLevel="0" collapsed="false">
      <c r="A1373" s="61" t="n">
        <v>1372</v>
      </c>
      <c r="B1373" s="62" t="n">
        <v>45377.5375</v>
      </c>
      <c r="C1373" s="63" t="n">
        <f aca="false">YEAR(B1373)</f>
        <v>2024</v>
      </c>
      <c r="D1373" s="32" t="s">
        <v>277</v>
      </c>
      <c r="E1373" s="64" t="n">
        <v>22062.3</v>
      </c>
      <c r="F1373" s="65" t="n">
        <v>-0.0022</v>
      </c>
      <c r="G1373" s="66" t="n">
        <v>-48.53706</v>
      </c>
      <c r="H1373" s="67" t="n">
        <f aca="false">E1373+IF(D1373="Long",1,-1)*G1373</f>
        <v>22013.76294</v>
      </c>
      <c r="I1373" s="68" t="n">
        <f aca="false">Assumptions!$B$58</f>
        <v>5.35750011455817</v>
      </c>
      <c r="J1373" s="68" t="n">
        <f aca="false">INDEX(Yearly!$T$5:$T$22,MATCH(C1373,Yearly!$A$5:$A$22,0))</f>
        <v>0.784024407008513</v>
      </c>
      <c r="K1373" s="68" t="n">
        <f aca="false">G1373-I1373-J1373</f>
        <v>-54.6785845215667</v>
      </c>
      <c r="L1373" s="69" t="n">
        <f aca="false">(I1373+J1373)/Assumptions!$B$8</f>
        <v>0.000270802859989844</v>
      </c>
      <c r="M1373" s="70" t="n">
        <f aca="false">F1373-L1373</f>
        <v>-0.00247080285998984</v>
      </c>
      <c r="N1373" s="71" t="n">
        <f aca="false">G1373*Assumptions!$B$7</f>
        <v>-381743.9769</v>
      </c>
      <c r="O1373" s="71" t="n">
        <f aca="false">K1373*Assumptions!$B$7</f>
        <v>-430047.067262122</v>
      </c>
      <c r="P1373" s="68" t="n">
        <f aca="false">P1372+G1373</f>
        <v>33294.537815</v>
      </c>
      <c r="Q1373" s="68" t="n">
        <f aca="false">MAX(Q1372,P1373)</f>
        <v>34484.017355</v>
      </c>
      <c r="R1373" s="68" t="n">
        <f aca="false">Q1373-P1373</f>
        <v>1189.47954000001</v>
      </c>
      <c r="S1373" s="68" t="n">
        <f aca="false">S1372+K1373</f>
        <v>24960.750380703</v>
      </c>
      <c r="T1373" s="68" t="n">
        <f aca="false">MAX(T1372,S1373)</f>
        <v>26340.6171808716</v>
      </c>
      <c r="U1373" s="68" t="n">
        <f aca="false">T1373-S1373</f>
        <v>1379.86680016858</v>
      </c>
      <c r="V1373" s="70" t="n">
        <f aca="false">V1372+F1373</f>
        <v>3.86520000000001</v>
      </c>
      <c r="W1373" s="70" t="n">
        <f aca="false">MAX(W1372,V1373)</f>
        <v>3.91970000000001</v>
      </c>
      <c r="X1373" s="70" t="n">
        <f aca="false">W1373-V1373</f>
        <v>0.0545</v>
      </c>
      <c r="Y1373" s="70" t="n">
        <f aca="false">Y1372+M1373</f>
        <v>3.49773204251973</v>
      </c>
      <c r="Z1373" s="70" t="n">
        <f aca="false">MAX(Z1372,Y1373)</f>
        <v>3.56062693117942</v>
      </c>
      <c r="AA1373" s="70" t="n">
        <f aca="false">Z1373-Y1373</f>
        <v>0.0628948886596867</v>
      </c>
      <c r="AB1373" s="72" t="n">
        <f aca="false">AB1372*(1+F1373)</f>
        <v>39.0124757022489</v>
      </c>
      <c r="AC1373" s="73" t="n">
        <f aca="false">MAX(AC1372,AB1373)</f>
        <v>41.2115463288024</v>
      </c>
      <c r="AD1373" s="70" t="n">
        <f aca="false">1-AB1373/AC1373</f>
        <v>0.0533605463140954</v>
      </c>
      <c r="AE1373" s="73" t="n">
        <f aca="false">AE1372*(1+M1373)</f>
        <v>27.0398412462253</v>
      </c>
      <c r="AF1373" s="73" t="n">
        <f aca="false">MAX(AF1372,AE1373)</f>
        <v>28.8052981607911</v>
      </c>
      <c r="AG1373" s="70" t="n">
        <f aca="false">1-AE1373/AF1373</f>
        <v>0.0612893122893943</v>
      </c>
      <c r="AH1373" s="74" t="n">
        <f aca="false">IF(R1373&gt;0,AH1372+1,0)</f>
        <v>31</v>
      </c>
      <c r="AI1373" s="74" t="n">
        <f aca="false">IF(U1373&gt;0,AI1372+1,0)</f>
        <v>31</v>
      </c>
      <c r="AJ1373" s="74" t="n">
        <f aca="false">IF(G1373&gt;0,AJ1372+1,0)</f>
        <v>0</v>
      </c>
      <c r="AK1373" s="74" t="n">
        <f aca="false">IF(G1373&lt;=0,AK1372+1,0)</f>
        <v>9</v>
      </c>
      <c r="AL1373" s="74" t="n">
        <f aca="false">IF(K1373&gt;0,AL1372+1,0)</f>
        <v>0</v>
      </c>
      <c r="AM1373" s="74" t="n">
        <f aca="false">IF(K1373&lt;=0,AM1372+1,0)</f>
        <v>9</v>
      </c>
    </row>
    <row r="1374" customFormat="false" ht="15" hidden="false" customHeight="false" outlineLevel="0" collapsed="false">
      <c r="A1374" s="61" t="n">
        <v>1373</v>
      </c>
      <c r="B1374" s="62" t="n">
        <v>45377.6145833333</v>
      </c>
      <c r="C1374" s="63" t="n">
        <f aca="false">YEAR(B1374)</f>
        <v>2024</v>
      </c>
      <c r="D1374" s="32" t="s">
        <v>276</v>
      </c>
      <c r="E1374" s="64" t="n">
        <v>22013.35</v>
      </c>
      <c r="F1374" s="65" t="n">
        <v>-0.0041</v>
      </c>
      <c r="G1374" s="66" t="n">
        <v>-90.254735</v>
      </c>
      <c r="H1374" s="67" t="n">
        <f aca="false">E1374+IF(D1374="Long",1,-1)*G1374</f>
        <v>22103.604735</v>
      </c>
      <c r="I1374" s="68" t="n">
        <f aca="false">Assumptions!$B$58</f>
        <v>5.35750011455817</v>
      </c>
      <c r="J1374" s="68" t="n">
        <f aca="false">INDEX(Yearly!$T$5:$T$22,MATCH(C1374,Yearly!$A$5:$A$22,0))</f>
        <v>0.784024407008513</v>
      </c>
      <c r="K1374" s="68" t="n">
        <f aca="false">G1374-I1374-J1374</f>
        <v>-96.3962595215667</v>
      </c>
      <c r="L1374" s="69" t="n">
        <f aca="false">(I1374+J1374)/Assumptions!$B$8</f>
        <v>0.000270802859989844</v>
      </c>
      <c r="M1374" s="70" t="n">
        <f aca="false">F1374-L1374</f>
        <v>-0.00437080285998984</v>
      </c>
      <c r="N1374" s="71" t="n">
        <f aca="false">G1374*Assumptions!$B$7</f>
        <v>-709853.490775</v>
      </c>
      <c r="O1374" s="71" t="n">
        <f aca="false">K1374*Assumptions!$B$7</f>
        <v>-758156.581137122</v>
      </c>
      <c r="P1374" s="68" t="n">
        <f aca="false">P1373+G1374</f>
        <v>33204.28308</v>
      </c>
      <c r="Q1374" s="68" t="n">
        <f aca="false">MAX(Q1373,P1374)</f>
        <v>34484.017355</v>
      </c>
      <c r="R1374" s="68" t="n">
        <f aca="false">Q1374-P1374</f>
        <v>1279.73427500001</v>
      </c>
      <c r="S1374" s="68" t="n">
        <f aca="false">S1373+K1374</f>
        <v>24864.3541211814</v>
      </c>
      <c r="T1374" s="68" t="n">
        <f aca="false">MAX(T1373,S1374)</f>
        <v>26340.6171808716</v>
      </c>
      <c r="U1374" s="68" t="n">
        <f aca="false">T1374-S1374</f>
        <v>1476.26305969015</v>
      </c>
      <c r="V1374" s="70" t="n">
        <f aca="false">V1373+F1374</f>
        <v>3.86110000000001</v>
      </c>
      <c r="W1374" s="70" t="n">
        <f aca="false">MAX(W1373,V1374)</f>
        <v>3.91970000000001</v>
      </c>
      <c r="X1374" s="70" t="n">
        <f aca="false">W1374-V1374</f>
        <v>0.0586000000000002</v>
      </c>
      <c r="Y1374" s="70" t="n">
        <f aca="false">Y1373+M1374</f>
        <v>3.49336123965974</v>
      </c>
      <c r="Z1374" s="70" t="n">
        <f aca="false">MAX(Z1373,Y1374)</f>
        <v>3.56062693117942</v>
      </c>
      <c r="AA1374" s="70" t="n">
        <f aca="false">Z1374-Y1374</f>
        <v>0.0672656915196765</v>
      </c>
      <c r="AB1374" s="72" t="n">
        <f aca="false">AB1373*(1+F1374)</f>
        <v>38.8525245518697</v>
      </c>
      <c r="AC1374" s="73" t="n">
        <f aca="false">MAX(AC1373,AB1374)</f>
        <v>41.2115463288024</v>
      </c>
      <c r="AD1374" s="70" t="n">
        <f aca="false">1-AB1374/AC1374</f>
        <v>0.0572417680742077</v>
      </c>
      <c r="AE1374" s="73" t="n">
        <f aca="false">AE1373*(1+M1374)</f>
        <v>26.9216554307726</v>
      </c>
      <c r="AF1374" s="73" t="n">
        <f aca="false">MAX(AF1373,AE1374)</f>
        <v>28.8052981607911</v>
      </c>
      <c r="AG1374" s="70" t="n">
        <f aca="false">1-AE1374/AF1374</f>
        <v>0.0653922316479428</v>
      </c>
      <c r="AH1374" s="74" t="n">
        <f aca="false">IF(R1374&gt;0,AH1373+1,0)</f>
        <v>32</v>
      </c>
      <c r="AI1374" s="74" t="n">
        <f aca="false">IF(U1374&gt;0,AI1373+1,0)</f>
        <v>32</v>
      </c>
      <c r="AJ1374" s="74" t="n">
        <f aca="false">IF(G1374&gt;0,AJ1373+1,0)</f>
        <v>0</v>
      </c>
      <c r="AK1374" s="74" t="n">
        <f aca="false">IF(G1374&lt;=0,AK1373+1,0)</f>
        <v>10</v>
      </c>
      <c r="AL1374" s="74" t="n">
        <f aca="false">IF(K1374&gt;0,AL1373+1,0)</f>
        <v>0</v>
      </c>
      <c r="AM1374" s="74" t="n">
        <f aca="false">IF(K1374&lt;=0,AM1373+1,0)</f>
        <v>10</v>
      </c>
    </row>
    <row r="1375" customFormat="false" ht="15" hidden="false" customHeight="false" outlineLevel="0" collapsed="false">
      <c r="A1375" s="61" t="n">
        <v>1374</v>
      </c>
      <c r="B1375" s="62" t="n">
        <v>45378.3972222222</v>
      </c>
      <c r="C1375" s="63" t="n">
        <f aca="false">YEAR(B1375)</f>
        <v>2024</v>
      </c>
      <c r="D1375" s="32" t="s">
        <v>277</v>
      </c>
      <c r="E1375" s="64" t="n">
        <v>22104.05</v>
      </c>
      <c r="F1375" s="65" t="n">
        <v>0.0143</v>
      </c>
      <c r="G1375" s="66" t="n">
        <v>316.087915</v>
      </c>
      <c r="H1375" s="67" t="n">
        <f aca="false">E1375+IF(D1375="Long",1,-1)*G1375</f>
        <v>22420.137915</v>
      </c>
      <c r="I1375" s="68" t="n">
        <f aca="false">Assumptions!$B$58</f>
        <v>5.35750011455817</v>
      </c>
      <c r="J1375" s="68" t="n">
        <f aca="false">INDEX(Yearly!$T$5:$T$22,MATCH(C1375,Yearly!$A$5:$A$22,0))</f>
        <v>0.784024407008513</v>
      </c>
      <c r="K1375" s="68" t="n">
        <f aca="false">G1375-I1375-J1375</f>
        <v>309.946390478433</v>
      </c>
      <c r="L1375" s="69" t="n">
        <f aca="false">(I1375+J1375)/Assumptions!$B$8</f>
        <v>0.000270802859989844</v>
      </c>
      <c r="M1375" s="70" t="n">
        <f aca="false">F1375-L1375</f>
        <v>0.0140291971400102</v>
      </c>
      <c r="N1375" s="71" t="n">
        <f aca="false">G1375*Assumptions!$B$7</f>
        <v>2486031.451475</v>
      </c>
      <c r="O1375" s="71" t="n">
        <f aca="false">K1375*Assumptions!$B$7</f>
        <v>2437728.36111288</v>
      </c>
      <c r="P1375" s="68" t="n">
        <f aca="false">P1374+G1375</f>
        <v>33520.370995</v>
      </c>
      <c r="Q1375" s="68" t="n">
        <f aca="false">MAX(Q1374,P1375)</f>
        <v>34484.017355</v>
      </c>
      <c r="R1375" s="68" t="n">
        <f aca="false">Q1375-P1375</f>
        <v>963.646360000013</v>
      </c>
      <c r="S1375" s="68" t="n">
        <f aca="false">S1374+K1375</f>
        <v>25174.3005116599</v>
      </c>
      <c r="T1375" s="68" t="n">
        <f aca="false">MAX(T1374,S1375)</f>
        <v>26340.6171808716</v>
      </c>
      <c r="U1375" s="68" t="n">
        <f aca="false">T1375-S1375</f>
        <v>1166.31666921172</v>
      </c>
      <c r="V1375" s="70" t="n">
        <f aca="false">V1374+F1375</f>
        <v>3.87540000000001</v>
      </c>
      <c r="W1375" s="70" t="n">
        <f aca="false">MAX(W1374,V1375)</f>
        <v>3.91970000000001</v>
      </c>
      <c r="X1375" s="70" t="n">
        <f aca="false">W1375-V1375</f>
        <v>0.0443000000000002</v>
      </c>
      <c r="Y1375" s="70" t="n">
        <f aca="false">Y1374+M1375</f>
        <v>3.50739043679975</v>
      </c>
      <c r="Z1375" s="70" t="n">
        <f aca="false">MAX(Z1374,Y1375)</f>
        <v>3.56062693117942</v>
      </c>
      <c r="AA1375" s="70" t="n">
        <f aca="false">Z1375-Y1375</f>
        <v>0.0532364943796666</v>
      </c>
      <c r="AB1375" s="72" t="n">
        <f aca="false">AB1374*(1+F1375)</f>
        <v>39.4081156529614</v>
      </c>
      <c r="AC1375" s="73" t="n">
        <f aca="false">MAX(AC1374,AB1375)</f>
        <v>41.2115463288024</v>
      </c>
      <c r="AD1375" s="70" t="n">
        <f aca="false">1-AB1375/AC1375</f>
        <v>0.0437603253576688</v>
      </c>
      <c r="AE1375" s="73" t="n">
        <f aca="false">AE1374*(1+M1375)</f>
        <v>27.2993446421463</v>
      </c>
      <c r="AF1375" s="73" t="n">
        <f aca="false">MAX(AF1374,AE1375)</f>
        <v>28.8052981607911</v>
      </c>
      <c r="AG1375" s="70" t="n">
        <f aca="false">1-AE1375/AF1375</f>
        <v>0.0522804350171469</v>
      </c>
      <c r="AH1375" s="74" t="n">
        <f aca="false">IF(R1375&gt;0,AH1374+1,0)</f>
        <v>33</v>
      </c>
      <c r="AI1375" s="74" t="n">
        <f aca="false">IF(U1375&gt;0,AI1374+1,0)</f>
        <v>33</v>
      </c>
      <c r="AJ1375" s="74" t="n">
        <f aca="false">IF(G1375&gt;0,AJ1374+1,0)</f>
        <v>1</v>
      </c>
      <c r="AK1375" s="74" t="n">
        <f aca="false">IF(G1375&lt;=0,AK1374+1,0)</f>
        <v>0</v>
      </c>
      <c r="AL1375" s="74" t="n">
        <f aca="false">IF(K1375&gt;0,AL1374+1,0)</f>
        <v>1</v>
      </c>
      <c r="AM1375" s="74" t="n">
        <f aca="false">IF(K1375&lt;=0,AM1374+1,0)</f>
        <v>0</v>
      </c>
    </row>
    <row r="1376" customFormat="false" ht="15" hidden="false" customHeight="false" outlineLevel="0" collapsed="false">
      <c r="A1376" s="61" t="n">
        <v>1375</v>
      </c>
      <c r="B1376" s="62" t="n">
        <v>45386.5368055556</v>
      </c>
      <c r="C1376" s="63" t="n">
        <f aca="false">YEAR(B1376)</f>
        <v>2024</v>
      </c>
      <c r="D1376" s="32" t="s">
        <v>277</v>
      </c>
      <c r="E1376" s="64" t="n">
        <v>22482.45</v>
      </c>
      <c r="F1376" s="65" t="n">
        <v>0.0044</v>
      </c>
      <c r="G1376" s="66" t="n">
        <v>98.92278</v>
      </c>
      <c r="H1376" s="67" t="n">
        <f aca="false">E1376+IF(D1376="Long",1,-1)*G1376</f>
        <v>22581.37278</v>
      </c>
      <c r="I1376" s="68" t="n">
        <f aca="false">Assumptions!$B$58</f>
        <v>5.35750011455817</v>
      </c>
      <c r="J1376" s="68" t="n">
        <f aca="false">INDEX(Yearly!$T$5:$T$22,MATCH(C1376,Yearly!$A$5:$A$22,0))</f>
        <v>0.784024407008513</v>
      </c>
      <c r="K1376" s="68" t="n">
        <f aca="false">G1376-I1376-J1376</f>
        <v>92.7812554784333</v>
      </c>
      <c r="L1376" s="69" t="n">
        <f aca="false">(I1376+J1376)/Assumptions!$B$8</f>
        <v>0.000270802859989844</v>
      </c>
      <c r="M1376" s="70" t="n">
        <f aca="false">F1376-L1376</f>
        <v>0.00412919714001016</v>
      </c>
      <c r="N1376" s="71" t="n">
        <f aca="false">G1376*Assumptions!$B$7</f>
        <v>778027.6647</v>
      </c>
      <c r="O1376" s="71" t="n">
        <f aca="false">K1376*Assumptions!$B$7</f>
        <v>729724.574337878</v>
      </c>
      <c r="P1376" s="68" t="n">
        <f aca="false">P1375+G1376</f>
        <v>33619.293775</v>
      </c>
      <c r="Q1376" s="68" t="n">
        <f aca="false">MAX(Q1375,P1376)</f>
        <v>34484.017355</v>
      </c>
      <c r="R1376" s="68" t="n">
        <f aca="false">Q1376-P1376</f>
        <v>864.723580000013</v>
      </c>
      <c r="S1376" s="68" t="n">
        <f aca="false">S1375+K1376</f>
        <v>25267.0817671383</v>
      </c>
      <c r="T1376" s="68" t="n">
        <f aca="false">MAX(T1375,S1376)</f>
        <v>26340.6171808716</v>
      </c>
      <c r="U1376" s="68" t="n">
        <f aca="false">T1376-S1376</f>
        <v>1073.53541373328</v>
      </c>
      <c r="V1376" s="70" t="n">
        <f aca="false">V1375+F1376</f>
        <v>3.87980000000001</v>
      </c>
      <c r="W1376" s="70" t="n">
        <f aca="false">MAX(W1375,V1376)</f>
        <v>3.91970000000001</v>
      </c>
      <c r="X1376" s="70" t="n">
        <f aca="false">W1376-V1376</f>
        <v>0.0399000000000003</v>
      </c>
      <c r="Y1376" s="70" t="n">
        <f aca="false">Y1375+M1376</f>
        <v>3.51151963393976</v>
      </c>
      <c r="Z1376" s="70" t="n">
        <f aca="false">MAX(Z1375,Y1376)</f>
        <v>3.56062693117942</v>
      </c>
      <c r="AA1376" s="70" t="n">
        <f aca="false">Z1376-Y1376</f>
        <v>0.0491072972396562</v>
      </c>
      <c r="AB1376" s="72" t="n">
        <f aca="false">AB1375*(1+F1376)</f>
        <v>39.5815113618344</v>
      </c>
      <c r="AC1376" s="73" t="n">
        <f aca="false">MAX(AC1375,AB1376)</f>
        <v>41.2115463288024</v>
      </c>
      <c r="AD1376" s="70" t="n">
        <f aca="false">1-AB1376/AC1376</f>
        <v>0.0395528707892425</v>
      </c>
      <c r="AE1376" s="73" t="n">
        <f aca="false">AE1375*(1+M1376)</f>
        <v>27.4120690179668</v>
      </c>
      <c r="AF1376" s="73" t="n">
        <f aca="false">MAX(AF1375,AE1376)</f>
        <v>28.8052981607911</v>
      </c>
      <c r="AG1376" s="70" t="n">
        <f aca="false">1-AE1376/AF1376</f>
        <v>0.048367114099888</v>
      </c>
      <c r="AH1376" s="74" t="n">
        <f aca="false">IF(R1376&gt;0,AH1375+1,0)</f>
        <v>34</v>
      </c>
      <c r="AI1376" s="74" t="n">
        <f aca="false">IF(U1376&gt;0,AI1375+1,0)</f>
        <v>34</v>
      </c>
      <c r="AJ1376" s="74" t="n">
        <f aca="false">IF(G1376&gt;0,AJ1375+1,0)</f>
        <v>2</v>
      </c>
      <c r="AK1376" s="74" t="n">
        <f aca="false">IF(G1376&lt;=0,AK1375+1,0)</f>
        <v>0</v>
      </c>
      <c r="AL1376" s="74" t="n">
        <f aca="false">IF(K1376&gt;0,AL1375+1,0)</f>
        <v>2</v>
      </c>
      <c r="AM1376" s="74" t="n">
        <f aca="false">IF(K1376&lt;=0,AM1375+1,0)</f>
        <v>0</v>
      </c>
    </row>
    <row r="1377" customFormat="false" ht="15" hidden="false" customHeight="false" outlineLevel="0" collapsed="false">
      <c r="A1377" s="61" t="n">
        <v>1376</v>
      </c>
      <c r="B1377" s="62" t="n">
        <v>45404.40625</v>
      </c>
      <c r="C1377" s="63" t="n">
        <f aca="false">YEAR(B1377)</f>
        <v>2024</v>
      </c>
      <c r="D1377" s="32" t="s">
        <v>277</v>
      </c>
      <c r="E1377" s="64" t="n">
        <v>22218.3</v>
      </c>
      <c r="F1377" s="65" t="n">
        <v>0.0086</v>
      </c>
      <c r="G1377" s="66" t="n">
        <v>191.07738</v>
      </c>
      <c r="H1377" s="67" t="n">
        <f aca="false">E1377+IF(D1377="Long",1,-1)*G1377</f>
        <v>22409.37738</v>
      </c>
      <c r="I1377" s="68" t="n">
        <f aca="false">Assumptions!$B$58</f>
        <v>5.35750011455817</v>
      </c>
      <c r="J1377" s="68" t="n">
        <f aca="false">INDEX(Yearly!$T$5:$T$22,MATCH(C1377,Yearly!$A$5:$A$22,0))</f>
        <v>0.784024407008513</v>
      </c>
      <c r="K1377" s="68" t="n">
        <f aca="false">G1377-I1377-J1377</f>
        <v>184.935855478433</v>
      </c>
      <c r="L1377" s="69" t="n">
        <f aca="false">(I1377+J1377)/Assumptions!$B$8</f>
        <v>0.000270802859989844</v>
      </c>
      <c r="M1377" s="70" t="n">
        <f aca="false">F1377-L1377</f>
        <v>0.00832919714001016</v>
      </c>
      <c r="N1377" s="71" t="n">
        <f aca="false">G1377*Assumptions!$B$7</f>
        <v>1502823.5937</v>
      </c>
      <c r="O1377" s="71" t="n">
        <f aca="false">K1377*Assumptions!$B$7</f>
        <v>1454520.50333788</v>
      </c>
      <c r="P1377" s="68" t="n">
        <f aca="false">P1376+G1377</f>
        <v>33810.371155</v>
      </c>
      <c r="Q1377" s="68" t="n">
        <f aca="false">MAX(Q1376,P1377)</f>
        <v>34484.017355</v>
      </c>
      <c r="R1377" s="68" t="n">
        <f aca="false">Q1377-P1377</f>
        <v>673.64620000001</v>
      </c>
      <c r="S1377" s="68" t="n">
        <f aca="false">S1376+K1377</f>
        <v>25452.0176226167</v>
      </c>
      <c r="T1377" s="68" t="n">
        <f aca="false">MAX(T1376,S1377)</f>
        <v>26340.6171808716</v>
      </c>
      <c r="U1377" s="68" t="n">
        <f aca="false">T1377-S1377</f>
        <v>888.599558254849</v>
      </c>
      <c r="V1377" s="70" t="n">
        <f aca="false">V1376+F1377</f>
        <v>3.88840000000001</v>
      </c>
      <c r="W1377" s="70" t="n">
        <f aca="false">MAX(W1376,V1377)</f>
        <v>3.91970000000001</v>
      </c>
      <c r="X1377" s="70" t="n">
        <f aca="false">W1377-V1377</f>
        <v>0.0313000000000003</v>
      </c>
      <c r="Y1377" s="70" t="n">
        <f aca="false">Y1376+M1377</f>
        <v>3.51984883107977</v>
      </c>
      <c r="Z1377" s="70" t="n">
        <f aca="false">MAX(Z1376,Y1377)</f>
        <v>3.56062693117942</v>
      </c>
      <c r="AA1377" s="70" t="n">
        <f aca="false">Z1377-Y1377</f>
        <v>0.0407781000996459</v>
      </c>
      <c r="AB1377" s="72" t="n">
        <f aca="false">AB1376*(1+F1377)</f>
        <v>39.9219123595462</v>
      </c>
      <c r="AC1377" s="73" t="n">
        <f aca="false">MAX(AC1376,AB1377)</f>
        <v>41.2115463288024</v>
      </c>
      <c r="AD1377" s="70" t="n">
        <f aca="false">1-AB1377/AC1377</f>
        <v>0.03129302547803</v>
      </c>
      <c r="AE1377" s="73" t="n">
        <f aca="false">AE1376*(1+M1377)</f>
        <v>27.6403895448331</v>
      </c>
      <c r="AF1377" s="73" t="n">
        <f aca="false">MAX(AF1376,AE1377)</f>
        <v>28.8052981607911</v>
      </c>
      <c r="AG1377" s="70" t="n">
        <f aca="false">1-AE1377/AF1377</f>
        <v>0.0404407761883092</v>
      </c>
      <c r="AH1377" s="74" t="n">
        <f aca="false">IF(R1377&gt;0,AH1376+1,0)</f>
        <v>35</v>
      </c>
      <c r="AI1377" s="74" t="n">
        <f aca="false">IF(U1377&gt;0,AI1376+1,0)</f>
        <v>35</v>
      </c>
      <c r="AJ1377" s="74" t="n">
        <f aca="false">IF(G1377&gt;0,AJ1376+1,0)</f>
        <v>3</v>
      </c>
      <c r="AK1377" s="74" t="n">
        <f aca="false">IF(G1377&lt;=0,AK1376+1,0)</f>
        <v>0</v>
      </c>
      <c r="AL1377" s="74" t="n">
        <f aca="false">IF(K1377&gt;0,AL1376+1,0)</f>
        <v>3</v>
      </c>
      <c r="AM1377" s="74" t="n">
        <f aca="false">IF(K1377&lt;=0,AM1376+1,0)</f>
        <v>0</v>
      </c>
    </row>
    <row r="1378" customFormat="false" ht="15" hidden="false" customHeight="false" outlineLevel="0" collapsed="false">
      <c r="A1378" s="61" t="n">
        <v>1377</v>
      </c>
      <c r="B1378" s="62" t="n">
        <v>45411.4006944444</v>
      </c>
      <c r="C1378" s="63" t="n">
        <f aca="false">YEAR(B1378)</f>
        <v>2024</v>
      </c>
      <c r="D1378" s="32" t="s">
        <v>277</v>
      </c>
      <c r="E1378" s="64" t="n">
        <v>22504.85</v>
      </c>
      <c r="F1378" s="65" t="n">
        <v>0.0002</v>
      </c>
      <c r="G1378" s="66" t="n">
        <v>4.50097</v>
      </c>
      <c r="H1378" s="67" t="n">
        <f aca="false">E1378+IF(D1378="Long",1,-1)*G1378</f>
        <v>22509.35097</v>
      </c>
      <c r="I1378" s="68" t="n">
        <f aca="false">Assumptions!$B$58</f>
        <v>5.35750011455817</v>
      </c>
      <c r="J1378" s="68" t="n">
        <f aca="false">INDEX(Yearly!$T$5:$T$22,MATCH(C1378,Yearly!$A$5:$A$22,0))</f>
        <v>0.784024407008513</v>
      </c>
      <c r="K1378" s="68" t="n">
        <f aca="false">G1378-I1378-J1378</f>
        <v>-1.64055452156668</v>
      </c>
      <c r="L1378" s="69" t="n">
        <f aca="false">(I1378+J1378)/Assumptions!$B$8</f>
        <v>0.000270802859989844</v>
      </c>
      <c r="M1378" s="70" t="n">
        <f aca="false">F1378-L1378</f>
        <v>-7.08028599898444E-005</v>
      </c>
      <c r="N1378" s="71" t="n">
        <f aca="false">G1378*Assumptions!$B$7</f>
        <v>35400.12905</v>
      </c>
      <c r="O1378" s="71" t="n">
        <f aca="false">K1378*Assumptions!$B$7</f>
        <v>-12902.9613121219</v>
      </c>
      <c r="P1378" s="68" t="n">
        <f aca="false">P1377+G1378</f>
        <v>33814.872125</v>
      </c>
      <c r="Q1378" s="68" t="n">
        <f aca="false">MAX(Q1377,P1378)</f>
        <v>34484.017355</v>
      </c>
      <c r="R1378" s="68" t="n">
        <f aca="false">Q1378-P1378</f>
        <v>669.145230000009</v>
      </c>
      <c r="S1378" s="68" t="n">
        <f aca="false">S1377+K1378</f>
        <v>25450.3770680952</v>
      </c>
      <c r="T1378" s="68" t="n">
        <f aca="false">MAX(T1377,S1378)</f>
        <v>26340.6171808716</v>
      </c>
      <c r="U1378" s="68" t="n">
        <f aca="false">T1378-S1378</f>
        <v>890.240112776417</v>
      </c>
      <c r="V1378" s="70" t="n">
        <f aca="false">V1377+F1378</f>
        <v>3.88860000000001</v>
      </c>
      <c r="W1378" s="70" t="n">
        <f aca="false">MAX(W1377,V1378)</f>
        <v>3.91970000000001</v>
      </c>
      <c r="X1378" s="70" t="n">
        <f aca="false">W1378-V1378</f>
        <v>0.0311000000000004</v>
      </c>
      <c r="Y1378" s="70" t="n">
        <f aca="false">Y1377+M1378</f>
        <v>3.51977802821978</v>
      </c>
      <c r="Z1378" s="70" t="n">
        <f aca="false">MAX(Z1377,Y1378)</f>
        <v>3.56062693117942</v>
      </c>
      <c r="AA1378" s="70" t="n">
        <f aca="false">Z1378-Y1378</f>
        <v>0.0408489029596359</v>
      </c>
      <c r="AB1378" s="72" t="n">
        <f aca="false">AB1377*(1+F1378)</f>
        <v>39.9298967420181</v>
      </c>
      <c r="AC1378" s="73" t="n">
        <f aca="false">MAX(AC1377,AB1378)</f>
        <v>41.2115463288024</v>
      </c>
      <c r="AD1378" s="70" t="n">
        <f aca="false">1-AB1378/AC1378</f>
        <v>0.0310992840831256</v>
      </c>
      <c r="AE1378" s="73" t="n">
        <f aca="false">AE1377*(1+M1378)</f>
        <v>27.638432526202</v>
      </c>
      <c r="AF1378" s="73" t="n">
        <f aca="false">MAX(AF1377,AE1378)</f>
        <v>28.8052981607911</v>
      </c>
      <c r="AG1378" s="70" t="n">
        <f aca="false">1-AE1378/AF1378</f>
        <v>0.0405087157256847</v>
      </c>
      <c r="AH1378" s="74" t="n">
        <f aca="false">IF(R1378&gt;0,AH1377+1,0)</f>
        <v>36</v>
      </c>
      <c r="AI1378" s="74" t="n">
        <f aca="false">IF(U1378&gt;0,AI1377+1,0)</f>
        <v>36</v>
      </c>
      <c r="AJ1378" s="74" t="n">
        <f aca="false">IF(G1378&gt;0,AJ1377+1,0)</f>
        <v>4</v>
      </c>
      <c r="AK1378" s="74" t="n">
        <f aca="false">IF(G1378&lt;=0,AK1377+1,0)</f>
        <v>0</v>
      </c>
      <c r="AL1378" s="74" t="n">
        <f aca="false">IF(K1378&gt;0,AL1377+1,0)</f>
        <v>0</v>
      </c>
      <c r="AM1378" s="74" t="n">
        <f aca="false">IF(K1378&lt;=0,AM1377+1,0)</f>
        <v>1</v>
      </c>
    </row>
    <row r="1379" customFormat="false" ht="15" hidden="false" customHeight="false" outlineLevel="0" collapsed="false">
      <c r="A1379" s="61" t="n">
        <v>1378</v>
      </c>
      <c r="B1379" s="62" t="n">
        <v>45426.40625</v>
      </c>
      <c r="C1379" s="63" t="n">
        <f aca="false">YEAR(B1379)</f>
        <v>2024</v>
      </c>
      <c r="D1379" s="32" t="s">
        <v>277</v>
      </c>
      <c r="E1379" s="64" t="n">
        <v>22143.5</v>
      </c>
      <c r="F1379" s="65" t="n">
        <v>0.0001</v>
      </c>
      <c r="G1379" s="66" t="n">
        <v>2.21435</v>
      </c>
      <c r="H1379" s="67" t="n">
        <f aca="false">E1379+IF(D1379="Long",1,-1)*G1379</f>
        <v>22145.71435</v>
      </c>
      <c r="I1379" s="68" t="n">
        <f aca="false">Assumptions!$B$58</f>
        <v>5.35750011455817</v>
      </c>
      <c r="J1379" s="68" t="n">
        <f aca="false">INDEX(Yearly!$T$5:$T$22,MATCH(C1379,Yearly!$A$5:$A$22,0))</f>
        <v>0.784024407008513</v>
      </c>
      <c r="K1379" s="68" t="n">
        <f aca="false">G1379-I1379-J1379</f>
        <v>-3.92717452156668</v>
      </c>
      <c r="L1379" s="69" t="n">
        <f aca="false">(I1379+J1379)/Assumptions!$B$8</f>
        <v>0.000270802859989844</v>
      </c>
      <c r="M1379" s="70" t="n">
        <f aca="false">F1379-L1379</f>
        <v>-0.000170802859989844</v>
      </c>
      <c r="N1379" s="71" t="n">
        <f aca="false">G1379*Assumptions!$B$7</f>
        <v>17415.86275</v>
      </c>
      <c r="O1379" s="71" t="n">
        <f aca="false">K1379*Assumptions!$B$7</f>
        <v>-30887.2276121219</v>
      </c>
      <c r="P1379" s="68" t="n">
        <f aca="false">P1378+G1379</f>
        <v>33817.086475</v>
      </c>
      <c r="Q1379" s="68" t="n">
        <f aca="false">MAX(Q1378,P1379)</f>
        <v>34484.017355</v>
      </c>
      <c r="R1379" s="68" t="n">
        <f aca="false">Q1379-P1379</f>
        <v>666.930880000007</v>
      </c>
      <c r="S1379" s="68" t="n">
        <f aca="false">S1378+K1379</f>
        <v>25446.4498935736</v>
      </c>
      <c r="T1379" s="68" t="n">
        <f aca="false">MAX(T1378,S1379)</f>
        <v>26340.6171808716</v>
      </c>
      <c r="U1379" s="68" t="n">
        <f aca="false">T1379-S1379</f>
        <v>894.167287297983</v>
      </c>
      <c r="V1379" s="70" t="n">
        <f aca="false">V1378+F1379</f>
        <v>3.88870000000001</v>
      </c>
      <c r="W1379" s="70" t="n">
        <f aca="false">MAX(W1378,V1379)</f>
        <v>3.91970000000001</v>
      </c>
      <c r="X1379" s="70" t="n">
        <f aca="false">W1379-V1379</f>
        <v>0.0310000000000001</v>
      </c>
      <c r="Y1379" s="70" t="n">
        <f aca="false">Y1378+M1379</f>
        <v>3.51960722535979</v>
      </c>
      <c r="Z1379" s="70" t="n">
        <f aca="false">MAX(Z1378,Y1379)</f>
        <v>3.56062693117942</v>
      </c>
      <c r="AA1379" s="70" t="n">
        <f aca="false">Z1379-Y1379</f>
        <v>0.0410197058196258</v>
      </c>
      <c r="AB1379" s="72" t="n">
        <f aca="false">AB1378*(1+F1379)</f>
        <v>39.9338897316923</v>
      </c>
      <c r="AC1379" s="73" t="n">
        <f aca="false">MAX(AC1378,AB1379)</f>
        <v>41.2115463288024</v>
      </c>
      <c r="AD1379" s="70" t="n">
        <f aca="false">1-AB1379/AC1379</f>
        <v>0.0310023940115339</v>
      </c>
      <c r="AE1379" s="73" t="n">
        <f aca="false">AE1378*(1+M1379)</f>
        <v>27.6337118028809</v>
      </c>
      <c r="AF1379" s="73" t="n">
        <f aca="false">MAX(AF1378,AE1379)</f>
        <v>28.8052981607911</v>
      </c>
      <c r="AG1379" s="70" t="n">
        <f aca="false">1-AE1379/AF1379</f>
        <v>0.0406725995811741</v>
      </c>
      <c r="AH1379" s="74" t="n">
        <f aca="false">IF(R1379&gt;0,AH1378+1,0)</f>
        <v>37</v>
      </c>
      <c r="AI1379" s="74" t="n">
        <f aca="false">IF(U1379&gt;0,AI1378+1,0)</f>
        <v>37</v>
      </c>
      <c r="AJ1379" s="74" t="n">
        <f aca="false">IF(G1379&gt;0,AJ1378+1,0)</f>
        <v>5</v>
      </c>
      <c r="AK1379" s="74" t="n">
        <f aca="false">IF(G1379&lt;=0,AK1378+1,0)</f>
        <v>0</v>
      </c>
      <c r="AL1379" s="74" t="n">
        <f aca="false">IF(K1379&gt;0,AL1378+1,0)</f>
        <v>0</v>
      </c>
      <c r="AM1379" s="74" t="n">
        <f aca="false">IF(K1379&lt;=0,AM1378+1,0)</f>
        <v>2</v>
      </c>
    </row>
    <row r="1380" customFormat="false" ht="15" hidden="false" customHeight="false" outlineLevel="0" collapsed="false">
      <c r="A1380" s="61" t="n">
        <v>1379</v>
      </c>
      <c r="B1380" s="62" t="n">
        <v>45428.46875</v>
      </c>
      <c r="C1380" s="63" t="n">
        <f aca="false">YEAR(B1380)</f>
        <v>2024</v>
      </c>
      <c r="D1380" s="32" t="s">
        <v>276</v>
      </c>
      <c r="E1380" s="64" t="n">
        <v>22146.75</v>
      </c>
      <c r="F1380" s="65" t="n">
        <v>-0.0051</v>
      </c>
      <c r="G1380" s="66" t="n">
        <v>-112.948425</v>
      </c>
      <c r="H1380" s="67" t="n">
        <f aca="false">E1380+IF(D1380="Long",1,-1)*G1380</f>
        <v>22259.698425</v>
      </c>
      <c r="I1380" s="68" t="n">
        <f aca="false">Assumptions!$B$58</f>
        <v>5.35750011455817</v>
      </c>
      <c r="J1380" s="68" t="n">
        <f aca="false">INDEX(Yearly!$T$5:$T$22,MATCH(C1380,Yearly!$A$5:$A$22,0))</f>
        <v>0.784024407008513</v>
      </c>
      <c r="K1380" s="68" t="n">
        <f aca="false">G1380-I1380-J1380</f>
        <v>-119.089949521567</v>
      </c>
      <c r="L1380" s="69" t="n">
        <f aca="false">(I1380+J1380)/Assumptions!$B$8</f>
        <v>0.000270802859989844</v>
      </c>
      <c r="M1380" s="70" t="n">
        <f aca="false">F1380-L1380</f>
        <v>-0.00537080285998985</v>
      </c>
      <c r="N1380" s="71" t="n">
        <f aca="false">G1380*Assumptions!$B$7</f>
        <v>-888339.362625</v>
      </c>
      <c r="O1380" s="71" t="n">
        <f aca="false">K1380*Assumptions!$B$7</f>
        <v>-936642.452987122</v>
      </c>
      <c r="P1380" s="68" t="n">
        <f aca="false">P1379+G1380</f>
        <v>33704.13805</v>
      </c>
      <c r="Q1380" s="68" t="n">
        <f aca="false">MAX(Q1379,P1380)</f>
        <v>34484.017355</v>
      </c>
      <c r="R1380" s="68" t="n">
        <f aca="false">Q1380-P1380</f>
        <v>779.87930500001</v>
      </c>
      <c r="S1380" s="68" t="n">
        <f aca="false">S1379+K1380</f>
        <v>25327.359944052</v>
      </c>
      <c r="T1380" s="68" t="n">
        <f aca="false">MAX(T1379,S1380)</f>
        <v>26340.6171808716</v>
      </c>
      <c r="U1380" s="68" t="n">
        <f aca="false">T1380-S1380</f>
        <v>1013.25723681955</v>
      </c>
      <c r="V1380" s="70" t="n">
        <f aca="false">V1379+F1380</f>
        <v>3.88360000000001</v>
      </c>
      <c r="W1380" s="70" t="n">
        <f aca="false">MAX(W1379,V1380)</f>
        <v>3.91970000000001</v>
      </c>
      <c r="X1380" s="70" t="n">
        <f aca="false">W1380-V1380</f>
        <v>0.0361000000000002</v>
      </c>
      <c r="Y1380" s="70" t="n">
        <f aca="false">Y1379+M1380</f>
        <v>3.5142364224998</v>
      </c>
      <c r="Z1380" s="70" t="n">
        <f aca="false">MAX(Z1379,Y1380)</f>
        <v>3.56062693117942</v>
      </c>
      <c r="AA1380" s="70" t="n">
        <f aca="false">Z1380-Y1380</f>
        <v>0.0463905086796155</v>
      </c>
      <c r="AB1380" s="72" t="n">
        <f aca="false">AB1379*(1+F1380)</f>
        <v>39.7302268940607</v>
      </c>
      <c r="AC1380" s="73" t="n">
        <f aca="false">MAX(AC1379,AB1380)</f>
        <v>41.2115463288024</v>
      </c>
      <c r="AD1380" s="70" t="n">
        <f aca="false">1-AB1380/AC1380</f>
        <v>0.0359442818020751</v>
      </c>
      <c r="AE1380" s="73" t="n">
        <f aca="false">AE1379*(1+M1380)</f>
        <v>27.4852965844979</v>
      </c>
      <c r="AF1380" s="73" t="n">
        <f aca="false">MAX(AF1379,AE1380)</f>
        <v>28.8052981607911</v>
      </c>
      <c r="AG1380" s="70" t="n">
        <f aca="false">1-AE1380/AF1380</f>
        <v>0.04582495792701</v>
      </c>
      <c r="AH1380" s="74" t="n">
        <f aca="false">IF(R1380&gt;0,AH1379+1,0)</f>
        <v>38</v>
      </c>
      <c r="AI1380" s="74" t="n">
        <f aca="false">IF(U1380&gt;0,AI1379+1,0)</f>
        <v>38</v>
      </c>
      <c r="AJ1380" s="74" t="n">
        <f aca="false">IF(G1380&gt;0,AJ1379+1,0)</f>
        <v>0</v>
      </c>
      <c r="AK1380" s="74" t="n">
        <f aca="false">IF(G1380&lt;=0,AK1379+1,0)</f>
        <v>1</v>
      </c>
      <c r="AL1380" s="74" t="n">
        <f aca="false">IF(K1380&gt;0,AL1379+1,0)</f>
        <v>0</v>
      </c>
      <c r="AM1380" s="74" t="n">
        <f aca="false">IF(K1380&lt;=0,AM1379+1,0)</f>
        <v>3</v>
      </c>
    </row>
    <row r="1381" customFormat="false" ht="15" hidden="false" customHeight="false" outlineLevel="0" collapsed="false">
      <c r="A1381" s="61" t="n">
        <v>1380</v>
      </c>
      <c r="B1381" s="62" t="n">
        <v>45428.5166666667</v>
      </c>
      <c r="C1381" s="63" t="n">
        <f aca="false">YEAR(B1381)</f>
        <v>2024</v>
      </c>
      <c r="D1381" s="32" t="s">
        <v>277</v>
      </c>
      <c r="E1381" s="64" t="n">
        <v>22260.05</v>
      </c>
      <c r="F1381" s="65" t="n">
        <v>-0.0059</v>
      </c>
      <c r="G1381" s="66" t="n">
        <v>-131.334295</v>
      </c>
      <c r="H1381" s="67" t="n">
        <f aca="false">E1381+IF(D1381="Long",1,-1)*G1381</f>
        <v>22128.715705</v>
      </c>
      <c r="I1381" s="68" t="n">
        <f aca="false">Assumptions!$B$58</f>
        <v>5.35750011455817</v>
      </c>
      <c r="J1381" s="68" t="n">
        <f aca="false">INDEX(Yearly!$T$5:$T$22,MATCH(C1381,Yearly!$A$5:$A$22,0))</f>
        <v>0.784024407008513</v>
      </c>
      <c r="K1381" s="68" t="n">
        <f aca="false">G1381-I1381-J1381</f>
        <v>-137.475819521567</v>
      </c>
      <c r="L1381" s="69" t="n">
        <f aca="false">(I1381+J1381)/Assumptions!$B$8</f>
        <v>0.000270802859989844</v>
      </c>
      <c r="M1381" s="70" t="n">
        <f aca="false">F1381-L1381</f>
        <v>-0.00617080285998984</v>
      </c>
      <c r="N1381" s="71" t="n">
        <f aca="false">G1381*Assumptions!$B$7</f>
        <v>-1032944.230175</v>
      </c>
      <c r="O1381" s="71" t="n">
        <f aca="false">K1381*Assumptions!$B$7</f>
        <v>-1081247.32053712</v>
      </c>
      <c r="P1381" s="68" t="n">
        <f aca="false">P1380+G1381</f>
        <v>33572.803755</v>
      </c>
      <c r="Q1381" s="68" t="n">
        <f aca="false">MAX(Q1380,P1381)</f>
        <v>34484.017355</v>
      </c>
      <c r="R1381" s="68" t="n">
        <f aca="false">Q1381-P1381</f>
        <v>911.21360000001</v>
      </c>
      <c r="S1381" s="68" t="n">
        <f aca="false">S1380+K1381</f>
        <v>25189.8841245305</v>
      </c>
      <c r="T1381" s="68" t="n">
        <f aca="false">MAX(T1380,S1381)</f>
        <v>26340.6171808716</v>
      </c>
      <c r="U1381" s="68" t="n">
        <f aca="false">T1381-S1381</f>
        <v>1150.73305634112</v>
      </c>
      <c r="V1381" s="70" t="n">
        <f aca="false">V1380+F1381</f>
        <v>3.87770000000001</v>
      </c>
      <c r="W1381" s="70" t="n">
        <f aca="false">MAX(W1380,V1381)</f>
        <v>3.91970000000001</v>
      </c>
      <c r="X1381" s="70" t="n">
        <f aca="false">W1381-V1381</f>
        <v>0.0420000000000003</v>
      </c>
      <c r="Y1381" s="70" t="n">
        <f aca="false">Y1380+M1381</f>
        <v>3.50806561963981</v>
      </c>
      <c r="Z1381" s="70" t="n">
        <f aca="false">MAX(Z1380,Y1381)</f>
        <v>3.56062693117942</v>
      </c>
      <c r="AA1381" s="70" t="n">
        <f aca="false">Z1381-Y1381</f>
        <v>0.0525613115396055</v>
      </c>
      <c r="AB1381" s="72" t="n">
        <f aca="false">AB1380*(1+F1381)</f>
        <v>39.4958185553857</v>
      </c>
      <c r="AC1381" s="73" t="n">
        <f aca="false">MAX(AC1380,AB1381)</f>
        <v>41.2115463288024</v>
      </c>
      <c r="AD1381" s="70" t="n">
        <f aca="false">1-AB1381/AC1381</f>
        <v>0.041632210539443</v>
      </c>
      <c r="AE1381" s="73" t="n">
        <f aca="false">AE1380*(1+M1381)</f>
        <v>27.3156902377266</v>
      </c>
      <c r="AF1381" s="73" t="n">
        <f aca="false">MAX(AF1380,AE1381)</f>
        <v>28.8052981607911</v>
      </c>
      <c r="AG1381" s="70" t="n">
        <f aca="false">1-AE1381/AF1381</f>
        <v>0.051712984005565</v>
      </c>
      <c r="AH1381" s="74" t="n">
        <f aca="false">IF(R1381&gt;0,AH1380+1,0)</f>
        <v>39</v>
      </c>
      <c r="AI1381" s="74" t="n">
        <f aca="false">IF(U1381&gt;0,AI1380+1,0)</f>
        <v>39</v>
      </c>
      <c r="AJ1381" s="74" t="n">
        <f aca="false">IF(G1381&gt;0,AJ1380+1,0)</f>
        <v>0</v>
      </c>
      <c r="AK1381" s="74" t="n">
        <f aca="false">IF(G1381&lt;=0,AK1380+1,0)</f>
        <v>2</v>
      </c>
      <c r="AL1381" s="74" t="n">
        <f aca="false">IF(K1381&gt;0,AL1380+1,0)</f>
        <v>0</v>
      </c>
      <c r="AM1381" s="74" t="n">
        <f aca="false">IF(K1381&lt;=0,AM1380+1,0)</f>
        <v>4</v>
      </c>
    </row>
    <row r="1382" customFormat="false" ht="15" hidden="false" customHeight="false" outlineLevel="0" collapsed="false">
      <c r="A1382" s="61" t="n">
        <v>1381</v>
      </c>
      <c r="B1382" s="62" t="n">
        <v>45428.5520833333</v>
      </c>
      <c r="C1382" s="63" t="n">
        <f aca="false">YEAR(B1382)</f>
        <v>2024</v>
      </c>
      <c r="D1382" s="32" t="s">
        <v>276</v>
      </c>
      <c r="E1382" s="64" t="n">
        <v>22128.55</v>
      </c>
      <c r="F1382" s="65" t="n">
        <v>-0.0059</v>
      </c>
      <c r="G1382" s="66" t="n">
        <v>-130.558445</v>
      </c>
      <c r="H1382" s="67" t="n">
        <f aca="false">E1382+IF(D1382="Long",1,-1)*G1382</f>
        <v>22259.108445</v>
      </c>
      <c r="I1382" s="68" t="n">
        <f aca="false">Assumptions!$B$58</f>
        <v>5.35750011455817</v>
      </c>
      <c r="J1382" s="68" t="n">
        <f aca="false">INDEX(Yearly!$T$5:$T$22,MATCH(C1382,Yearly!$A$5:$A$22,0))</f>
        <v>0.784024407008513</v>
      </c>
      <c r="K1382" s="68" t="n">
        <f aca="false">G1382-I1382-J1382</f>
        <v>-136.699969521567</v>
      </c>
      <c r="L1382" s="69" t="n">
        <f aca="false">(I1382+J1382)/Assumptions!$B$8</f>
        <v>0.000270802859989844</v>
      </c>
      <c r="M1382" s="70" t="n">
        <f aca="false">F1382-L1382</f>
        <v>-0.00617080285998984</v>
      </c>
      <c r="N1382" s="71" t="n">
        <f aca="false">G1382*Assumptions!$B$7</f>
        <v>-1026842.169925</v>
      </c>
      <c r="O1382" s="71" t="n">
        <f aca="false">K1382*Assumptions!$B$7</f>
        <v>-1075145.26028712</v>
      </c>
      <c r="P1382" s="68" t="n">
        <f aca="false">P1381+G1382</f>
        <v>33442.24531</v>
      </c>
      <c r="Q1382" s="68" t="n">
        <f aca="false">MAX(Q1381,P1382)</f>
        <v>34484.017355</v>
      </c>
      <c r="R1382" s="68" t="n">
        <f aca="false">Q1382-P1382</f>
        <v>1041.77204500001</v>
      </c>
      <c r="S1382" s="68" t="n">
        <f aca="false">S1381+K1382</f>
        <v>25053.1841550089</v>
      </c>
      <c r="T1382" s="68" t="n">
        <f aca="false">MAX(T1381,S1382)</f>
        <v>26340.6171808716</v>
      </c>
      <c r="U1382" s="68" t="n">
        <f aca="false">T1382-S1382</f>
        <v>1287.43302586268</v>
      </c>
      <c r="V1382" s="70" t="n">
        <f aca="false">V1381+F1382</f>
        <v>3.87180000000001</v>
      </c>
      <c r="W1382" s="70" t="n">
        <f aca="false">MAX(W1381,V1382)</f>
        <v>3.91970000000001</v>
      </c>
      <c r="X1382" s="70" t="n">
        <f aca="false">W1382-V1382</f>
        <v>0.0479000000000003</v>
      </c>
      <c r="Y1382" s="70" t="n">
        <f aca="false">Y1381+M1382</f>
        <v>3.50189481677982</v>
      </c>
      <c r="Z1382" s="70" t="n">
        <f aca="false">MAX(Z1381,Y1382)</f>
        <v>3.56062693117942</v>
      </c>
      <c r="AA1382" s="70" t="n">
        <f aca="false">Z1382-Y1382</f>
        <v>0.0587321143995956</v>
      </c>
      <c r="AB1382" s="72" t="n">
        <f aca="false">AB1381*(1+F1382)</f>
        <v>39.2627932259089</v>
      </c>
      <c r="AC1382" s="73" t="n">
        <f aca="false">MAX(AC1381,AB1382)</f>
        <v>41.2115463288024</v>
      </c>
      <c r="AD1382" s="70" t="n">
        <f aca="false">1-AB1382/AC1382</f>
        <v>0.0472865804972602</v>
      </c>
      <c r="AE1382" s="73" t="n">
        <f aca="false">AE1381*(1+M1382)</f>
        <v>27.147130498285</v>
      </c>
      <c r="AF1382" s="73" t="n">
        <f aca="false">MAX(AF1381,AE1382)</f>
        <v>28.8052981607911</v>
      </c>
      <c r="AG1382" s="70" t="n">
        <f aca="false">1-AE1382/AF1382</f>
        <v>0.0575646762359546</v>
      </c>
      <c r="AH1382" s="74" t="n">
        <f aca="false">IF(R1382&gt;0,AH1381+1,0)</f>
        <v>40</v>
      </c>
      <c r="AI1382" s="74" t="n">
        <f aca="false">IF(U1382&gt;0,AI1381+1,0)</f>
        <v>40</v>
      </c>
      <c r="AJ1382" s="74" t="n">
        <f aca="false">IF(G1382&gt;0,AJ1381+1,0)</f>
        <v>0</v>
      </c>
      <c r="AK1382" s="74" t="n">
        <f aca="false">IF(G1382&lt;=0,AK1381+1,0)</f>
        <v>3</v>
      </c>
      <c r="AL1382" s="74" t="n">
        <f aca="false">IF(K1382&gt;0,AL1381+1,0)</f>
        <v>0</v>
      </c>
      <c r="AM1382" s="74" t="n">
        <f aca="false">IF(K1382&lt;=0,AM1381+1,0)</f>
        <v>5</v>
      </c>
    </row>
    <row r="1383" customFormat="false" ht="15" hidden="false" customHeight="false" outlineLevel="0" collapsed="false">
      <c r="A1383" s="61" t="n">
        <v>1382</v>
      </c>
      <c r="B1383" s="62" t="n">
        <v>45428.6173611111</v>
      </c>
      <c r="C1383" s="63" t="n">
        <f aca="false">YEAR(B1383)</f>
        <v>2024</v>
      </c>
      <c r="D1383" s="32" t="s">
        <v>277</v>
      </c>
      <c r="E1383" s="64" t="n">
        <v>22259.3</v>
      </c>
      <c r="F1383" s="65" t="n">
        <v>0.0247</v>
      </c>
      <c r="G1383" s="66" t="n">
        <v>549.80471</v>
      </c>
      <c r="H1383" s="67" t="n">
        <f aca="false">E1383+IF(D1383="Long",1,-1)*G1383</f>
        <v>22809.10471</v>
      </c>
      <c r="I1383" s="68" t="n">
        <f aca="false">Assumptions!$B$58</f>
        <v>5.35750011455817</v>
      </c>
      <c r="J1383" s="68" t="n">
        <f aca="false">INDEX(Yearly!$T$5:$T$22,MATCH(C1383,Yearly!$A$5:$A$22,0))</f>
        <v>0.784024407008513</v>
      </c>
      <c r="K1383" s="68" t="n">
        <f aca="false">G1383-I1383-J1383</f>
        <v>543.663185478433</v>
      </c>
      <c r="L1383" s="69" t="n">
        <f aca="false">(I1383+J1383)/Assumptions!$B$8</f>
        <v>0.000270802859989844</v>
      </c>
      <c r="M1383" s="70" t="n">
        <f aca="false">F1383-L1383</f>
        <v>0.0244291971400102</v>
      </c>
      <c r="N1383" s="71" t="n">
        <f aca="false">G1383*Assumptions!$B$7</f>
        <v>4324214.04415</v>
      </c>
      <c r="O1383" s="71" t="n">
        <f aca="false">K1383*Assumptions!$B$7</f>
        <v>4275910.95378788</v>
      </c>
      <c r="P1383" s="68" t="n">
        <f aca="false">P1382+G1383</f>
        <v>33992.05002</v>
      </c>
      <c r="Q1383" s="68" t="n">
        <f aca="false">MAX(Q1382,P1383)</f>
        <v>34484.017355</v>
      </c>
      <c r="R1383" s="68" t="n">
        <f aca="false">Q1383-P1383</f>
        <v>491.967335000016</v>
      </c>
      <c r="S1383" s="68" t="n">
        <f aca="false">S1382+K1383</f>
        <v>25596.8473404873</v>
      </c>
      <c r="T1383" s="68" t="n">
        <f aca="false">MAX(T1382,S1383)</f>
        <v>26340.6171808716</v>
      </c>
      <c r="U1383" s="68" t="n">
        <f aca="false">T1383-S1383</f>
        <v>743.769840384251</v>
      </c>
      <c r="V1383" s="70" t="n">
        <f aca="false">V1382+F1383</f>
        <v>3.89650000000001</v>
      </c>
      <c r="W1383" s="70" t="n">
        <f aca="false">MAX(W1382,V1383)</f>
        <v>3.91970000000001</v>
      </c>
      <c r="X1383" s="70" t="n">
        <f aca="false">W1383-V1383</f>
        <v>0.0232000000000001</v>
      </c>
      <c r="Y1383" s="70" t="n">
        <f aca="false">Y1382+M1383</f>
        <v>3.52632401391983</v>
      </c>
      <c r="Z1383" s="70" t="n">
        <f aca="false">MAX(Z1382,Y1383)</f>
        <v>3.56062693117942</v>
      </c>
      <c r="AA1383" s="70" t="n">
        <f aca="false">Z1383-Y1383</f>
        <v>0.0343029172595855</v>
      </c>
      <c r="AB1383" s="72" t="n">
        <f aca="false">AB1382*(1+F1383)</f>
        <v>40.2325842185889</v>
      </c>
      <c r="AC1383" s="73" t="n">
        <f aca="false">MAX(AC1382,AB1383)</f>
        <v>41.2115463288024</v>
      </c>
      <c r="AD1383" s="70" t="n">
        <f aca="false">1-AB1383/AC1383</f>
        <v>0.0237545590355426</v>
      </c>
      <c r="AE1383" s="73" t="n">
        <f aca="false">AE1382*(1+M1383)</f>
        <v>27.8103131010132</v>
      </c>
      <c r="AF1383" s="73" t="n">
        <f aca="false">MAX(AF1382,AE1383)</f>
        <v>28.8052981607911</v>
      </c>
      <c r="AG1383" s="70" t="n">
        <f aca="false">1-AE1383/AF1383</f>
        <v>0.0345417379200135</v>
      </c>
      <c r="AH1383" s="74" t="n">
        <f aca="false">IF(R1383&gt;0,AH1382+1,0)</f>
        <v>41</v>
      </c>
      <c r="AI1383" s="74" t="n">
        <f aca="false">IF(U1383&gt;0,AI1382+1,0)</f>
        <v>41</v>
      </c>
      <c r="AJ1383" s="74" t="n">
        <f aca="false">IF(G1383&gt;0,AJ1382+1,0)</f>
        <v>1</v>
      </c>
      <c r="AK1383" s="74" t="n">
        <f aca="false">IF(G1383&lt;=0,AK1382+1,0)</f>
        <v>0</v>
      </c>
      <c r="AL1383" s="74" t="n">
        <f aca="false">IF(K1383&gt;0,AL1382+1,0)</f>
        <v>1</v>
      </c>
      <c r="AM1383" s="74" t="n">
        <f aca="false">IF(K1383&lt;=0,AM1382+1,0)</f>
        <v>0</v>
      </c>
    </row>
    <row r="1384" customFormat="false" ht="15" hidden="false" customHeight="false" outlineLevel="0" collapsed="false">
      <c r="A1384" s="61" t="n">
        <v>1383</v>
      </c>
      <c r="B1384" s="62" t="n">
        <v>45446.40625</v>
      </c>
      <c r="C1384" s="63" t="n">
        <f aca="false">YEAR(B1384)</f>
        <v>2024</v>
      </c>
      <c r="D1384" s="32" t="s">
        <v>277</v>
      </c>
      <c r="E1384" s="64" t="n">
        <v>23105.8</v>
      </c>
      <c r="F1384" s="65" t="n">
        <v>-0.0226</v>
      </c>
      <c r="G1384" s="66" t="n">
        <v>-522.19108</v>
      </c>
      <c r="H1384" s="67" t="n">
        <f aca="false">E1384+IF(D1384="Long",1,-1)*G1384</f>
        <v>22583.60892</v>
      </c>
      <c r="I1384" s="68" t="n">
        <f aca="false">Assumptions!$B$58</f>
        <v>5.35750011455817</v>
      </c>
      <c r="J1384" s="68" t="n">
        <f aca="false">INDEX(Yearly!$T$5:$T$22,MATCH(C1384,Yearly!$A$5:$A$22,0))</f>
        <v>0.784024407008513</v>
      </c>
      <c r="K1384" s="68" t="n">
        <f aca="false">G1384-I1384-J1384</f>
        <v>-528.332604521567</v>
      </c>
      <c r="L1384" s="69" t="n">
        <f aca="false">(I1384+J1384)/Assumptions!$B$8</f>
        <v>0.000270802859989844</v>
      </c>
      <c r="M1384" s="70" t="n">
        <f aca="false">F1384-L1384</f>
        <v>-0.0228708028599898</v>
      </c>
      <c r="N1384" s="71" t="n">
        <f aca="false">G1384*Assumptions!$B$7</f>
        <v>-4107032.8442</v>
      </c>
      <c r="O1384" s="71" t="n">
        <f aca="false">K1384*Assumptions!$B$7</f>
        <v>-4155335.93456212</v>
      </c>
      <c r="P1384" s="68" t="n">
        <f aca="false">P1383+G1384</f>
        <v>33469.85894</v>
      </c>
      <c r="Q1384" s="68" t="n">
        <f aca="false">MAX(Q1383,P1384)</f>
        <v>34484.017355</v>
      </c>
      <c r="R1384" s="68" t="n">
        <f aca="false">Q1384-P1384</f>
        <v>1014.15841500001</v>
      </c>
      <c r="S1384" s="68" t="n">
        <f aca="false">S1383+K1384</f>
        <v>25068.5147359658</v>
      </c>
      <c r="T1384" s="68" t="n">
        <f aca="false">MAX(T1383,S1384)</f>
        <v>26340.6171808716</v>
      </c>
      <c r="U1384" s="68" t="n">
        <f aca="false">T1384-S1384</f>
        <v>1272.10244490582</v>
      </c>
      <c r="V1384" s="70" t="n">
        <f aca="false">V1383+F1384</f>
        <v>3.87390000000001</v>
      </c>
      <c r="W1384" s="70" t="n">
        <f aca="false">MAX(W1383,V1384)</f>
        <v>3.91970000000001</v>
      </c>
      <c r="X1384" s="70" t="n">
        <f aca="false">W1384-V1384</f>
        <v>0.0458000000000003</v>
      </c>
      <c r="Y1384" s="70" t="n">
        <f aca="false">Y1383+M1384</f>
        <v>3.50345321105984</v>
      </c>
      <c r="Z1384" s="70" t="n">
        <f aca="false">MAX(Z1383,Y1384)</f>
        <v>3.56062693117942</v>
      </c>
      <c r="AA1384" s="70" t="n">
        <f aca="false">Z1384-Y1384</f>
        <v>0.0571737201195752</v>
      </c>
      <c r="AB1384" s="72" t="n">
        <f aca="false">AB1383*(1+F1384)</f>
        <v>39.3233278152488</v>
      </c>
      <c r="AC1384" s="73" t="n">
        <f aca="false">MAX(AC1383,AB1384)</f>
        <v>41.2115463288024</v>
      </c>
      <c r="AD1384" s="70" t="n">
        <f aca="false">1-AB1384/AC1384</f>
        <v>0.0458177060013394</v>
      </c>
      <c r="AE1384" s="73" t="n">
        <f aca="false">AE1383*(1+M1384)</f>
        <v>27.1742689126054</v>
      </c>
      <c r="AF1384" s="73" t="n">
        <f aca="false">MAX(AF1383,AE1384)</f>
        <v>28.8052981607911</v>
      </c>
      <c r="AG1384" s="70" t="n">
        <f aca="false">1-AE1384/AF1384</f>
        <v>0.0566225435015934</v>
      </c>
      <c r="AH1384" s="74" t="n">
        <f aca="false">IF(R1384&gt;0,AH1383+1,0)</f>
        <v>42</v>
      </c>
      <c r="AI1384" s="74" t="n">
        <f aca="false">IF(U1384&gt;0,AI1383+1,0)</f>
        <v>42</v>
      </c>
      <c r="AJ1384" s="74" t="n">
        <f aca="false">IF(G1384&gt;0,AJ1383+1,0)</f>
        <v>0</v>
      </c>
      <c r="AK1384" s="74" t="n">
        <f aca="false">IF(G1384&lt;=0,AK1383+1,0)</f>
        <v>1</v>
      </c>
      <c r="AL1384" s="74" t="n">
        <f aca="false">IF(K1384&gt;0,AL1383+1,0)</f>
        <v>0</v>
      </c>
      <c r="AM1384" s="74" t="n">
        <f aca="false">IF(K1384&lt;=0,AM1383+1,0)</f>
        <v>1</v>
      </c>
    </row>
    <row r="1385" customFormat="false" ht="15" hidden="false" customHeight="false" outlineLevel="0" collapsed="false">
      <c r="A1385" s="61" t="n">
        <v>1384</v>
      </c>
      <c r="B1385" s="62" t="n">
        <v>45448.6145833333</v>
      </c>
      <c r="C1385" s="63" t="n">
        <f aca="false">YEAR(B1385)</f>
        <v>2024</v>
      </c>
      <c r="D1385" s="32" t="s">
        <v>277</v>
      </c>
      <c r="E1385" s="64" t="n">
        <v>22577.1</v>
      </c>
      <c r="F1385" s="65" t="n">
        <v>0.0391</v>
      </c>
      <c r="G1385" s="66" t="n">
        <v>882.76461</v>
      </c>
      <c r="H1385" s="67" t="n">
        <f aca="false">E1385+IF(D1385="Long",1,-1)*G1385</f>
        <v>23459.86461</v>
      </c>
      <c r="I1385" s="68" t="n">
        <f aca="false">Assumptions!$B$58</f>
        <v>5.35750011455817</v>
      </c>
      <c r="J1385" s="68" t="n">
        <f aca="false">INDEX(Yearly!$T$5:$T$22,MATCH(C1385,Yearly!$A$5:$A$22,0))</f>
        <v>0.784024407008513</v>
      </c>
      <c r="K1385" s="68" t="n">
        <f aca="false">G1385-I1385-J1385</f>
        <v>876.623085478433</v>
      </c>
      <c r="L1385" s="69" t="n">
        <f aca="false">(I1385+J1385)/Assumptions!$B$8</f>
        <v>0.000270802859989844</v>
      </c>
      <c r="M1385" s="70" t="n">
        <f aca="false">F1385-L1385</f>
        <v>0.0388291971400102</v>
      </c>
      <c r="N1385" s="71" t="n">
        <f aca="false">G1385*Assumptions!$B$7</f>
        <v>6942943.65765</v>
      </c>
      <c r="O1385" s="71" t="n">
        <f aca="false">K1385*Assumptions!$B$7</f>
        <v>6894640.56728788</v>
      </c>
      <c r="P1385" s="68" t="n">
        <f aca="false">P1384+G1385</f>
        <v>34352.62355</v>
      </c>
      <c r="Q1385" s="68" t="n">
        <f aca="false">MAX(Q1384,P1385)</f>
        <v>34484.017355</v>
      </c>
      <c r="R1385" s="68" t="n">
        <f aca="false">Q1385-P1385</f>
        <v>131.393805000014</v>
      </c>
      <c r="S1385" s="68" t="n">
        <f aca="false">S1384+K1385</f>
        <v>25945.1378214442</v>
      </c>
      <c r="T1385" s="68" t="n">
        <f aca="false">MAX(T1384,S1385)</f>
        <v>26340.6171808716</v>
      </c>
      <c r="U1385" s="68" t="n">
        <f aca="false">T1385-S1385</f>
        <v>395.479359427383</v>
      </c>
      <c r="V1385" s="70" t="n">
        <f aca="false">V1384+F1385</f>
        <v>3.91300000000001</v>
      </c>
      <c r="W1385" s="70" t="n">
        <f aca="false">MAX(W1384,V1385)</f>
        <v>3.91970000000001</v>
      </c>
      <c r="X1385" s="70" t="n">
        <f aca="false">W1385-V1385</f>
        <v>0.00670000000000037</v>
      </c>
      <c r="Y1385" s="70" t="n">
        <f aca="false">Y1384+M1385</f>
        <v>3.54228240819986</v>
      </c>
      <c r="Z1385" s="70" t="n">
        <f aca="false">MAX(Z1384,Y1385)</f>
        <v>3.56062693117942</v>
      </c>
      <c r="AA1385" s="70" t="n">
        <f aca="false">Z1385-Y1385</f>
        <v>0.0183445229795649</v>
      </c>
      <c r="AB1385" s="72" t="n">
        <f aca="false">AB1384*(1+F1385)</f>
        <v>40.860869932825</v>
      </c>
      <c r="AC1385" s="73" t="n">
        <f aca="false">MAX(AC1384,AB1385)</f>
        <v>41.2115463288024</v>
      </c>
      <c r="AD1385" s="70" t="n">
        <f aca="false">1-AB1385/AC1385</f>
        <v>0.00850917830599185</v>
      </c>
      <c r="AE1385" s="73" t="n">
        <f aca="false">AE1384*(1+M1385)</f>
        <v>28.2294239573486</v>
      </c>
      <c r="AF1385" s="73" t="n">
        <f aca="false">MAX(AF1384,AE1385)</f>
        <v>28.8052981607911</v>
      </c>
      <c r="AG1385" s="70" t="n">
        <f aca="false">1-AE1385/AF1385</f>
        <v>0.0199919542657754</v>
      </c>
      <c r="AH1385" s="74" t="n">
        <f aca="false">IF(R1385&gt;0,AH1384+1,0)</f>
        <v>43</v>
      </c>
      <c r="AI1385" s="74" t="n">
        <f aca="false">IF(U1385&gt;0,AI1384+1,0)</f>
        <v>43</v>
      </c>
      <c r="AJ1385" s="74" t="n">
        <f aca="false">IF(G1385&gt;0,AJ1384+1,0)</f>
        <v>1</v>
      </c>
      <c r="AK1385" s="74" t="n">
        <f aca="false">IF(G1385&lt;=0,AK1384+1,0)</f>
        <v>0</v>
      </c>
      <c r="AL1385" s="74" t="n">
        <f aca="false">IF(K1385&gt;0,AL1384+1,0)</f>
        <v>1</v>
      </c>
      <c r="AM1385" s="74" t="n">
        <f aca="false">IF(K1385&lt;=0,AM1384+1,0)</f>
        <v>0</v>
      </c>
    </row>
    <row r="1386" customFormat="false" ht="15" hidden="false" customHeight="false" outlineLevel="0" collapsed="false">
      <c r="A1386" s="61" t="n">
        <v>1385</v>
      </c>
      <c r="B1386" s="62" t="n">
        <v>45464.5951388889</v>
      </c>
      <c r="C1386" s="63" t="n">
        <f aca="false">YEAR(B1386)</f>
        <v>2024</v>
      </c>
      <c r="D1386" s="32" t="s">
        <v>277</v>
      </c>
      <c r="E1386" s="64" t="n">
        <v>23553.6</v>
      </c>
      <c r="F1386" s="65" t="n">
        <v>-0.004</v>
      </c>
      <c r="G1386" s="66" t="n">
        <v>-94.2144</v>
      </c>
      <c r="H1386" s="67" t="n">
        <f aca="false">E1386+IF(D1386="Long",1,-1)*G1386</f>
        <v>23459.3856</v>
      </c>
      <c r="I1386" s="68" t="n">
        <f aca="false">Assumptions!$B$58</f>
        <v>5.35750011455817</v>
      </c>
      <c r="J1386" s="68" t="n">
        <f aca="false">INDEX(Yearly!$T$5:$T$22,MATCH(C1386,Yearly!$A$5:$A$22,0))</f>
        <v>0.784024407008513</v>
      </c>
      <c r="K1386" s="68" t="n">
        <f aca="false">G1386-I1386-J1386</f>
        <v>-100.355924521567</v>
      </c>
      <c r="L1386" s="69" t="n">
        <f aca="false">(I1386+J1386)/Assumptions!$B$8</f>
        <v>0.000270802859989844</v>
      </c>
      <c r="M1386" s="70" t="n">
        <f aca="false">F1386-L1386</f>
        <v>-0.00427080285998985</v>
      </c>
      <c r="N1386" s="71" t="n">
        <f aca="false">G1386*Assumptions!$B$7</f>
        <v>-740996.256</v>
      </c>
      <c r="O1386" s="71" t="n">
        <f aca="false">K1386*Assumptions!$B$7</f>
        <v>-789299.346362122</v>
      </c>
      <c r="P1386" s="68" t="n">
        <f aca="false">P1385+G1386</f>
        <v>34258.40915</v>
      </c>
      <c r="Q1386" s="68" t="n">
        <f aca="false">MAX(Q1385,P1386)</f>
        <v>34484.017355</v>
      </c>
      <c r="R1386" s="68" t="n">
        <f aca="false">Q1386-P1386</f>
        <v>225.608205000011</v>
      </c>
      <c r="S1386" s="68" t="n">
        <f aca="false">S1385+K1386</f>
        <v>25844.7818969226</v>
      </c>
      <c r="T1386" s="68" t="n">
        <f aca="false">MAX(T1385,S1386)</f>
        <v>26340.6171808716</v>
      </c>
      <c r="U1386" s="68" t="n">
        <f aca="false">T1386-S1386</f>
        <v>495.835283948949</v>
      </c>
      <c r="V1386" s="70" t="n">
        <f aca="false">V1385+F1386</f>
        <v>3.90900000000001</v>
      </c>
      <c r="W1386" s="70" t="n">
        <f aca="false">MAX(W1385,V1386)</f>
        <v>3.91970000000001</v>
      </c>
      <c r="X1386" s="70" t="n">
        <f aca="false">W1386-V1386</f>
        <v>0.0107000000000004</v>
      </c>
      <c r="Y1386" s="70" t="n">
        <f aca="false">Y1385+M1386</f>
        <v>3.53801160533987</v>
      </c>
      <c r="Z1386" s="70" t="n">
        <f aca="false">MAX(Z1385,Y1386)</f>
        <v>3.56062693117942</v>
      </c>
      <c r="AA1386" s="70" t="n">
        <f aca="false">Z1386-Y1386</f>
        <v>0.0226153258395549</v>
      </c>
      <c r="AB1386" s="72" t="n">
        <f aca="false">AB1385*(1+F1386)</f>
        <v>40.6974264530937</v>
      </c>
      <c r="AC1386" s="73" t="n">
        <f aca="false">MAX(AC1385,AB1386)</f>
        <v>41.2115463288024</v>
      </c>
      <c r="AD1386" s="70" t="n">
        <f aca="false">1-AB1386/AC1386</f>
        <v>0.0124751415927679</v>
      </c>
      <c r="AE1386" s="73" t="n">
        <f aca="false">AE1385*(1+M1386)</f>
        <v>28.1088616527757</v>
      </c>
      <c r="AF1386" s="73" t="n">
        <f aca="false">MAX(AF1385,AE1386)</f>
        <v>28.8052981607911</v>
      </c>
      <c r="AG1386" s="70" t="n">
        <f aca="false">1-AE1386/AF1386</f>
        <v>0.0241773754303102</v>
      </c>
      <c r="AH1386" s="74" t="n">
        <f aca="false">IF(R1386&gt;0,AH1385+1,0)</f>
        <v>44</v>
      </c>
      <c r="AI1386" s="74" t="n">
        <f aca="false">IF(U1386&gt;0,AI1385+1,0)</f>
        <v>44</v>
      </c>
      <c r="AJ1386" s="74" t="n">
        <f aca="false">IF(G1386&gt;0,AJ1385+1,0)</f>
        <v>0</v>
      </c>
      <c r="AK1386" s="74" t="n">
        <f aca="false">IF(G1386&lt;=0,AK1385+1,0)</f>
        <v>1</v>
      </c>
      <c r="AL1386" s="74" t="n">
        <f aca="false">IF(K1386&gt;0,AL1385+1,0)</f>
        <v>0</v>
      </c>
      <c r="AM1386" s="74" t="n">
        <f aca="false">IF(K1386&lt;=0,AM1385+1,0)</f>
        <v>1</v>
      </c>
    </row>
    <row r="1387" customFormat="false" ht="15" hidden="false" customHeight="false" outlineLevel="0" collapsed="false">
      <c r="A1387" s="61" t="n">
        <v>1386</v>
      </c>
      <c r="B1387" s="62" t="n">
        <v>45467.46875</v>
      </c>
      <c r="C1387" s="63" t="n">
        <f aca="false">YEAR(B1387)</f>
        <v>2024</v>
      </c>
      <c r="D1387" s="32" t="s">
        <v>277</v>
      </c>
      <c r="E1387" s="64" t="n">
        <v>23497.35</v>
      </c>
      <c r="F1387" s="65" t="n">
        <v>0.0297</v>
      </c>
      <c r="G1387" s="66" t="n">
        <v>697.871295</v>
      </c>
      <c r="H1387" s="67" t="n">
        <f aca="false">E1387+IF(D1387="Long",1,-1)*G1387</f>
        <v>24195.221295</v>
      </c>
      <c r="I1387" s="68" t="n">
        <f aca="false">Assumptions!$B$58</f>
        <v>5.35750011455817</v>
      </c>
      <c r="J1387" s="68" t="n">
        <f aca="false">INDEX(Yearly!$T$5:$T$22,MATCH(C1387,Yearly!$A$5:$A$22,0))</f>
        <v>0.784024407008513</v>
      </c>
      <c r="K1387" s="68" t="n">
        <f aca="false">G1387-I1387-J1387</f>
        <v>691.729770478433</v>
      </c>
      <c r="L1387" s="69" t="n">
        <f aca="false">(I1387+J1387)/Assumptions!$B$8</f>
        <v>0.000270802859989844</v>
      </c>
      <c r="M1387" s="70" t="n">
        <f aca="false">F1387-L1387</f>
        <v>0.0294291971400102</v>
      </c>
      <c r="N1387" s="71" t="n">
        <f aca="false">G1387*Assumptions!$B$7</f>
        <v>5488757.735175</v>
      </c>
      <c r="O1387" s="71" t="n">
        <f aca="false">K1387*Assumptions!$B$7</f>
        <v>5440454.64481288</v>
      </c>
      <c r="P1387" s="68" t="n">
        <f aca="false">P1386+G1387</f>
        <v>34956.280445</v>
      </c>
      <c r="Q1387" s="68" t="n">
        <f aca="false">MAX(Q1386,P1387)</f>
        <v>34956.280445</v>
      </c>
      <c r="R1387" s="68" t="n">
        <f aca="false">Q1387-P1387</f>
        <v>0</v>
      </c>
      <c r="S1387" s="68" t="n">
        <f aca="false">S1386+K1387</f>
        <v>26536.5116674011</v>
      </c>
      <c r="T1387" s="68" t="n">
        <f aca="false">MAX(T1386,S1387)</f>
        <v>26536.5116674011</v>
      </c>
      <c r="U1387" s="68" t="n">
        <f aca="false">T1387-S1387</f>
        <v>0</v>
      </c>
      <c r="V1387" s="70" t="n">
        <f aca="false">V1386+F1387</f>
        <v>3.93870000000001</v>
      </c>
      <c r="W1387" s="70" t="n">
        <f aca="false">MAX(W1386,V1387)</f>
        <v>3.93870000000001</v>
      </c>
      <c r="X1387" s="70" t="n">
        <f aca="false">W1387-V1387</f>
        <v>0</v>
      </c>
      <c r="Y1387" s="70" t="n">
        <f aca="false">Y1386+M1387</f>
        <v>3.56744080247988</v>
      </c>
      <c r="Z1387" s="70" t="n">
        <f aca="false">MAX(Z1386,Y1387)</f>
        <v>3.56744080247988</v>
      </c>
      <c r="AA1387" s="70" t="n">
        <f aca="false">Z1387-Y1387</f>
        <v>0</v>
      </c>
      <c r="AB1387" s="72" t="n">
        <f aca="false">AB1386*(1+F1387)</f>
        <v>41.9061400187506</v>
      </c>
      <c r="AC1387" s="73" t="n">
        <f aca="false">MAX(AC1386,AB1387)</f>
        <v>41.9061400187506</v>
      </c>
      <c r="AD1387" s="70" t="n">
        <f aca="false">1-AB1387/AC1387</f>
        <v>0</v>
      </c>
      <c r="AE1387" s="73" t="n">
        <f aca="false">AE1386*(1+M1387)</f>
        <v>28.9360828837365</v>
      </c>
      <c r="AF1387" s="73" t="n">
        <f aca="false">MAX(AF1386,AE1387)</f>
        <v>28.9360828837365</v>
      </c>
      <c r="AG1387" s="70" t="n">
        <f aca="false">1-AE1387/AF1387</f>
        <v>0</v>
      </c>
      <c r="AH1387" s="74" t="n">
        <f aca="false">IF(R1387&gt;0,AH1386+1,0)</f>
        <v>0</v>
      </c>
      <c r="AI1387" s="74" t="n">
        <f aca="false">IF(U1387&gt;0,AI1386+1,0)</f>
        <v>0</v>
      </c>
      <c r="AJ1387" s="74" t="n">
        <f aca="false">IF(G1387&gt;0,AJ1386+1,0)</f>
        <v>1</v>
      </c>
      <c r="AK1387" s="74" t="n">
        <f aca="false">IF(G1387&lt;=0,AK1386+1,0)</f>
        <v>0</v>
      </c>
      <c r="AL1387" s="74" t="n">
        <f aca="false">IF(K1387&gt;0,AL1386+1,0)</f>
        <v>1</v>
      </c>
      <c r="AM1387" s="74" t="n">
        <f aca="false">IF(K1387&lt;=0,AM1386+1,0)</f>
        <v>0</v>
      </c>
    </row>
    <row r="1388" customFormat="false" ht="15" hidden="false" customHeight="false" outlineLevel="0" collapsed="false">
      <c r="A1388" s="61" t="n">
        <v>1387</v>
      </c>
      <c r="B1388" s="62" t="n">
        <v>45483.6145833333</v>
      </c>
      <c r="C1388" s="63" t="n">
        <f aca="false">YEAR(B1388)</f>
        <v>2024</v>
      </c>
      <c r="D1388" s="32" t="s">
        <v>277</v>
      </c>
      <c r="E1388" s="64" t="n">
        <v>24303.05</v>
      </c>
      <c r="F1388" s="65" t="n">
        <v>-0.002</v>
      </c>
      <c r="G1388" s="66" t="n">
        <v>-48.6061</v>
      </c>
      <c r="H1388" s="67" t="n">
        <f aca="false">E1388+IF(D1388="Long",1,-1)*G1388</f>
        <v>24254.4439</v>
      </c>
      <c r="I1388" s="68" t="n">
        <f aca="false">Assumptions!$B$58</f>
        <v>5.35750011455817</v>
      </c>
      <c r="J1388" s="68" t="n">
        <f aca="false">INDEX(Yearly!$T$5:$T$22,MATCH(C1388,Yearly!$A$5:$A$22,0))</f>
        <v>0.784024407008513</v>
      </c>
      <c r="K1388" s="68" t="n">
        <f aca="false">G1388-I1388-J1388</f>
        <v>-54.7476245215667</v>
      </c>
      <c r="L1388" s="69" t="n">
        <f aca="false">(I1388+J1388)/Assumptions!$B$8</f>
        <v>0.000270802859989844</v>
      </c>
      <c r="M1388" s="70" t="n">
        <f aca="false">F1388-L1388</f>
        <v>-0.00227080285998984</v>
      </c>
      <c r="N1388" s="71" t="n">
        <f aca="false">G1388*Assumptions!$B$7</f>
        <v>-382286.9765</v>
      </c>
      <c r="O1388" s="71" t="n">
        <f aca="false">K1388*Assumptions!$B$7</f>
        <v>-430590.066862122</v>
      </c>
      <c r="P1388" s="68" t="n">
        <f aca="false">P1387+G1388</f>
        <v>34907.674345</v>
      </c>
      <c r="Q1388" s="68" t="n">
        <f aca="false">MAX(Q1387,P1388)</f>
        <v>34956.280445</v>
      </c>
      <c r="R1388" s="68" t="n">
        <f aca="false">Q1388-P1388</f>
        <v>48.6060999999972</v>
      </c>
      <c r="S1388" s="68" t="n">
        <f aca="false">S1387+K1388</f>
        <v>26481.7640428795</v>
      </c>
      <c r="T1388" s="68" t="n">
        <f aca="false">MAX(T1387,S1388)</f>
        <v>26536.5116674011</v>
      </c>
      <c r="U1388" s="68" t="n">
        <f aca="false">T1388-S1388</f>
        <v>54.7476245215657</v>
      </c>
      <c r="V1388" s="70" t="n">
        <f aca="false">V1387+F1388</f>
        <v>3.93670000000001</v>
      </c>
      <c r="W1388" s="70" t="n">
        <f aca="false">MAX(W1387,V1388)</f>
        <v>3.93870000000001</v>
      </c>
      <c r="X1388" s="70" t="n">
        <f aca="false">W1388-V1388</f>
        <v>0.00199999999999978</v>
      </c>
      <c r="Y1388" s="70" t="n">
        <f aca="false">Y1387+M1388</f>
        <v>3.56516999961989</v>
      </c>
      <c r="Z1388" s="70" t="n">
        <f aca="false">MAX(Z1387,Y1388)</f>
        <v>3.56744080247988</v>
      </c>
      <c r="AA1388" s="70" t="n">
        <f aca="false">Z1388-Y1388</f>
        <v>0.00227080285998982</v>
      </c>
      <c r="AB1388" s="72" t="n">
        <f aca="false">AB1387*(1+F1388)</f>
        <v>41.8223277387131</v>
      </c>
      <c r="AC1388" s="73" t="n">
        <f aca="false">MAX(AC1387,AB1388)</f>
        <v>41.9061400187506</v>
      </c>
      <c r="AD1388" s="70" t="n">
        <f aca="false">1-AB1388/AC1388</f>
        <v>0.002</v>
      </c>
      <c r="AE1388" s="73" t="n">
        <f aca="false">AE1387*(1+M1388)</f>
        <v>28.8703747439672</v>
      </c>
      <c r="AF1388" s="73" t="n">
        <f aca="false">MAX(AF1387,AE1388)</f>
        <v>28.9360828837365</v>
      </c>
      <c r="AG1388" s="70" t="n">
        <f aca="false">1-AE1388/AF1388</f>
        <v>0.00227080285998982</v>
      </c>
      <c r="AH1388" s="74" t="n">
        <f aca="false">IF(R1388&gt;0,AH1387+1,0)</f>
        <v>1</v>
      </c>
      <c r="AI1388" s="74" t="n">
        <f aca="false">IF(U1388&gt;0,AI1387+1,0)</f>
        <v>1</v>
      </c>
      <c r="AJ1388" s="74" t="n">
        <f aca="false">IF(G1388&gt;0,AJ1387+1,0)</f>
        <v>0</v>
      </c>
      <c r="AK1388" s="74" t="n">
        <f aca="false">IF(G1388&lt;=0,AK1387+1,0)</f>
        <v>1</v>
      </c>
      <c r="AL1388" s="74" t="n">
        <f aca="false">IF(K1388&gt;0,AL1387+1,0)</f>
        <v>0</v>
      </c>
      <c r="AM1388" s="74" t="n">
        <f aca="false">IF(K1388&lt;=0,AM1387+1,0)</f>
        <v>1</v>
      </c>
    </row>
    <row r="1389" customFormat="false" ht="15" hidden="false" customHeight="false" outlineLevel="0" collapsed="false">
      <c r="A1389" s="61" t="n">
        <v>1388</v>
      </c>
      <c r="B1389" s="62" t="n">
        <v>45484.5423611111</v>
      </c>
      <c r="C1389" s="63" t="n">
        <f aca="false">YEAR(B1389)</f>
        <v>2024</v>
      </c>
      <c r="D1389" s="32" t="s">
        <v>277</v>
      </c>
      <c r="E1389" s="64" t="n">
        <v>24294.45</v>
      </c>
      <c r="F1389" s="65" t="n">
        <v>0.0114</v>
      </c>
      <c r="G1389" s="66" t="n">
        <v>276.95673</v>
      </c>
      <c r="H1389" s="67" t="n">
        <f aca="false">E1389+IF(D1389="Long",1,-1)*G1389</f>
        <v>24571.40673</v>
      </c>
      <c r="I1389" s="68" t="n">
        <f aca="false">Assumptions!$B$58</f>
        <v>5.35750011455817</v>
      </c>
      <c r="J1389" s="68" t="n">
        <f aca="false">INDEX(Yearly!$T$5:$T$22,MATCH(C1389,Yearly!$A$5:$A$22,0))</f>
        <v>0.784024407008513</v>
      </c>
      <c r="K1389" s="68" t="n">
        <f aca="false">G1389-I1389-J1389</f>
        <v>270.815205478433</v>
      </c>
      <c r="L1389" s="69" t="n">
        <f aca="false">(I1389+J1389)/Assumptions!$B$8</f>
        <v>0.000270802859989844</v>
      </c>
      <c r="M1389" s="70" t="n">
        <f aca="false">F1389-L1389</f>
        <v>0.0111291971400102</v>
      </c>
      <c r="N1389" s="71" t="n">
        <f aca="false">G1389*Assumptions!$B$7</f>
        <v>2178264.68145</v>
      </c>
      <c r="O1389" s="71" t="n">
        <f aca="false">K1389*Assumptions!$B$7</f>
        <v>2129961.59108788</v>
      </c>
      <c r="P1389" s="68" t="n">
        <f aca="false">P1388+G1389</f>
        <v>35184.631075</v>
      </c>
      <c r="Q1389" s="68" t="n">
        <f aca="false">MAX(Q1388,P1389)</f>
        <v>35184.631075</v>
      </c>
      <c r="R1389" s="68" t="n">
        <f aca="false">Q1389-P1389</f>
        <v>0</v>
      </c>
      <c r="S1389" s="68" t="n">
        <f aca="false">S1388+K1389</f>
        <v>26752.5792483579</v>
      </c>
      <c r="T1389" s="68" t="n">
        <f aca="false">MAX(T1388,S1389)</f>
        <v>26752.5792483579</v>
      </c>
      <c r="U1389" s="68" t="n">
        <f aca="false">T1389-S1389</f>
        <v>0</v>
      </c>
      <c r="V1389" s="70" t="n">
        <f aca="false">V1388+F1389</f>
        <v>3.94810000000001</v>
      </c>
      <c r="W1389" s="70" t="n">
        <f aca="false">MAX(W1388,V1389)</f>
        <v>3.94810000000001</v>
      </c>
      <c r="X1389" s="70" t="n">
        <f aca="false">W1389-V1389</f>
        <v>0</v>
      </c>
      <c r="Y1389" s="70" t="n">
        <f aca="false">Y1388+M1389</f>
        <v>3.5762991967599</v>
      </c>
      <c r="Z1389" s="70" t="n">
        <f aca="false">MAX(Z1388,Y1389)</f>
        <v>3.5762991967599</v>
      </c>
      <c r="AA1389" s="70" t="n">
        <f aca="false">Z1389-Y1389</f>
        <v>0</v>
      </c>
      <c r="AB1389" s="72" t="n">
        <f aca="false">AB1388*(1+F1389)</f>
        <v>42.2991022749344</v>
      </c>
      <c r="AC1389" s="73" t="n">
        <f aca="false">MAX(AC1388,AB1389)</f>
        <v>42.2991022749344</v>
      </c>
      <c r="AD1389" s="70" t="n">
        <f aca="false">1-AB1389/AC1389</f>
        <v>0</v>
      </c>
      <c r="AE1389" s="73" t="n">
        <f aca="false">AE1388*(1+M1389)</f>
        <v>29.1916788359988</v>
      </c>
      <c r="AF1389" s="73" t="n">
        <f aca="false">MAX(AF1388,AE1389)</f>
        <v>29.1916788359988</v>
      </c>
      <c r="AG1389" s="70" t="n">
        <f aca="false">1-AE1389/AF1389</f>
        <v>0</v>
      </c>
      <c r="AH1389" s="74" t="n">
        <f aca="false">IF(R1389&gt;0,AH1388+1,0)</f>
        <v>0</v>
      </c>
      <c r="AI1389" s="74" t="n">
        <f aca="false">IF(U1389&gt;0,AI1388+1,0)</f>
        <v>0</v>
      </c>
      <c r="AJ1389" s="74" t="n">
        <f aca="false">IF(G1389&gt;0,AJ1388+1,0)</f>
        <v>1</v>
      </c>
      <c r="AK1389" s="74" t="n">
        <f aca="false">IF(G1389&lt;=0,AK1388+1,0)</f>
        <v>0</v>
      </c>
      <c r="AL1389" s="74" t="n">
        <f aca="false">IF(K1389&gt;0,AL1388+1,0)</f>
        <v>1</v>
      </c>
      <c r="AM1389" s="74" t="n">
        <f aca="false">IF(K1389&lt;=0,AM1388+1,0)</f>
        <v>0</v>
      </c>
    </row>
    <row r="1390" customFormat="false" ht="15" hidden="false" customHeight="false" outlineLevel="0" collapsed="false">
      <c r="A1390" s="61" t="n">
        <v>1389</v>
      </c>
      <c r="B1390" s="62" t="n">
        <v>45499.40625</v>
      </c>
      <c r="C1390" s="63" t="n">
        <f aca="false">YEAR(B1390)</f>
        <v>2024</v>
      </c>
      <c r="D1390" s="32" t="s">
        <v>277</v>
      </c>
      <c r="E1390" s="64" t="n">
        <v>24526.4</v>
      </c>
      <c r="F1390" s="65" t="n">
        <v>0.0095</v>
      </c>
      <c r="G1390" s="66" t="n">
        <v>233.0008</v>
      </c>
      <c r="H1390" s="67" t="n">
        <f aca="false">E1390+IF(D1390="Long",1,-1)*G1390</f>
        <v>24759.4008</v>
      </c>
      <c r="I1390" s="68" t="n">
        <f aca="false">Assumptions!$B$58</f>
        <v>5.35750011455817</v>
      </c>
      <c r="J1390" s="68" t="n">
        <f aca="false">INDEX(Yearly!$T$5:$T$22,MATCH(C1390,Yearly!$A$5:$A$22,0))</f>
        <v>0.784024407008513</v>
      </c>
      <c r="K1390" s="68" t="n">
        <f aca="false">G1390-I1390-J1390</f>
        <v>226.859275478433</v>
      </c>
      <c r="L1390" s="69" t="n">
        <f aca="false">(I1390+J1390)/Assumptions!$B$8</f>
        <v>0.000270802859989844</v>
      </c>
      <c r="M1390" s="70" t="n">
        <f aca="false">F1390-L1390</f>
        <v>0.00922919714001016</v>
      </c>
      <c r="N1390" s="71" t="n">
        <f aca="false">G1390*Assumptions!$B$7</f>
        <v>1832551.292</v>
      </c>
      <c r="O1390" s="71" t="n">
        <f aca="false">K1390*Assumptions!$B$7</f>
        <v>1784248.20163788</v>
      </c>
      <c r="P1390" s="68" t="n">
        <f aca="false">P1389+G1390</f>
        <v>35417.631875</v>
      </c>
      <c r="Q1390" s="68" t="n">
        <f aca="false">MAX(Q1389,P1390)</f>
        <v>35417.631875</v>
      </c>
      <c r="R1390" s="68" t="n">
        <f aca="false">Q1390-P1390</f>
        <v>0</v>
      </c>
      <c r="S1390" s="68" t="n">
        <f aca="false">S1389+K1390</f>
        <v>26979.4385238364</v>
      </c>
      <c r="T1390" s="68" t="n">
        <f aca="false">MAX(T1389,S1390)</f>
        <v>26979.4385238364</v>
      </c>
      <c r="U1390" s="68" t="n">
        <f aca="false">T1390-S1390</f>
        <v>0</v>
      </c>
      <c r="V1390" s="70" t="n">
        <f aca="false">V1389+F1390</f>
        <v>3.95760000000001</v>
      </c>
      <c r="W1390" s="70" t="n">
        <f aca="false">MAX(W1389,V1390)</f>
        <v>3.95760000000001</v>
      </c>
      <c r="X1390" s="70" t="n">
        <f aca="false">W1390-V1390</f>
        <v>0</v>
      </c>
      <c r="Y1390" s="70" t="n">
        <f aca="false">Y1389+M1390</f>
        <v>3.58552839389991</v>
      </c>
      <c r="Z1390" s="70" t="n">
        <f aca="false">MAX(Z1389,Y1390)</f>
        <v>3.58552839389991</v>
      </c>
      <c r="AA1390" s="70" t="n">
        <f aca="false">Z1390-Y1390</f>
        <v>0</v>
      </c>
      <c r="AB1390" s="72" t="n">
        <f aca="false">AB1389*(1+F1390)</f>
        <v>42.7009437465463</v>
      </c>
      <c r="AC1390" s="73" t="n">
        <f aca="false">MAX(AC1389,AB1390)</f>
        <v>42.7009437465463</v>
      </c>
      <c r="AD1390" s="70" t="n">
        <f aca="false">1-AB1390/AC1390</f>
        <v>0</v>
      </c>
      <c r="AE1390" s="73" t="n">
        <f aca="false">AE1389*(1+M1390)</f>
        <v>29.4610945948241</v>
      </c>
      <c r="AF1390" s="73" t="n">
        <f aca="false">MAX(AF1389,AE1390)</f>
        <v>29.4610945948241</v>
      </c>
      <c r="AG1390" s="70" t="n">
        <f aca="false">1-AE1390/AF1390</f>
        <v>0</v>
      </c>
      <c r="AH1390" s="74" t="n">
        <f aca="false">IF(R1390&gt;0,AH1389+1,0)</f>
        <v>0</v>
      </c>
      <c r="AI1390" s="74" t="n">
        <f aca="false">IF(U1390&gt;0,AI1389+1,0)</f>
        <v>0</v>
      </c>
      <c r="AJ1390" s="74" t="n">
        <f aca="false">IF(G1390&gt;0,AJ1389+1,0)</f>
        <v>2</v>
      </c>
      <c r="AK1390" s="74" t="n">
        <f aca="false">IF(G1390&lt;=0,AK1389+1,0)</f>
        <v>0</v>
      </c>
      <c r="AL1390" s="74" t="n">
        <f aca="false">IF(K1390&gt;0,AL1389+1,0)</f>
        <v>2</v>
      </c>
      <c r="AM1390" s="74" t="n">
        <f aca="false">IF(K1390&lt;=0,AM1389+1,0)</f>
        <v>0</v>
      </c>
    </row>
    <row r="1391" customFormat="false" ht="15" hidden="false" customHeight="false" outlineLevel="0" collapsed="false">
      <c r="A1391" s="61" t="n">
        <v>1390</v>
      </c>
      <c r="B1391" s="62" t="n">
        <v>45513.40625</v>
      </c>
      <c r="C1391" s="63" t="n">
        <f aca="false">YEAR(B1391)</f>
        <v>2024</v>
      </c>
      <c r="D1391" s="32" t="s">
        <v>277</v>
      </c>
      <c r="E1391" s="64" t="n">
        <v>24404.2</v>
      </c>
      <c r="F1391" s="65" t="n">
        <v>-0.0053</v>
      </c>
      <c r="G1391" s="66" t="n">
        <v>-129.34226</v>
      </c>
      <c r="H1391" s="67" t="n">
        <f aca="false">E1391+IF(D1391="Long",1,-1)*G1391</f>
        <v>24274.85774</v>
      </c>
      <c r="I1391" s="68" t="n">
        <f aca="false">Assumptions!$B$58</f>
        <v>5.35750011455817</v>
      </c>
      <c r="J1391" s="68" t="n">
        <f aca="false">INDEX(Yearly!$T$5:$T$22,MATCH(C1391,Yearly!$A$5:$A$22,0))</f>
        <v>0.784024407008513</v>
      </c>
      <c r="K1391" s="68" t="n">
        <f aca="false">G1391-I1391-J1391</f>
        <v>-135.483784521567</v>
      </c>
      <c r="L1391" s="69" t="n">
        <f aca="false">(I1391+J1391)/Assumptions!$B$8</f>
        <v>0.000270802859989844</v>
      </c>
      <c r="M1391" s="70" t="n">
        <f aca="false">F1391-L1391</f>
        <v>-0.00557080285998985</v>
      </c>
      <c r="N1391" s="71" t="n">
        <f aca="false">G1391*Assumptions!$B$7</f>
        <v>-1017276.8749</v>
      </c>
      <c r="O1391" s="71" t="n">
        <f aca="false">K1391*Assumptions!$B$7</f>
        <v>-1065579.96526212</v>
      </c>
      <c r="P1391" s="68" t="n">
        <f aca="false">P1390+G1391</f>
        <v>35288.289615</v>
      </c>
      <c r="Q1391" s="68" t="n">
        <f aca="false">MAX(Q1390,P1391)</f>
        <v>35417.631875</v>
      </c>
      <c r="R1391" s="68" t="n">
        <f aca="false">Q1391-P1391</f>
        <v>129.342259999998</v>
      </c>
      <c r="S1391" s="68" t="n">
        <f aca="false">S1390+K1391</f>
        <v>26843.9547393148</v>
      </c>
      <c r="T1391" s="68" t="n">
        <f aca="false">MAX(T1390,S1391)</f>
        <v>26979.4385238364</v>
      </c>
      <c r="U1391" s="68" t="n">
        <f aca="false">T1391-S1391</f>
        <v>135.483784521566</v>
      </c>
      <c r="V1391" s="70" t="n">
        <f aca="false">V1390+F1391</f>
        <v>3.95230000000001</v>
      </c>
      <c r="W1391" s="70" t="n">
        <f aca="false">MAX(W1390,V1391)</f>
        <v>3.95760000000001</v>
      </c>
      <c r="X1391" s="70" t="n">
        <f aca="false">W1391-V1391</f>
        <v>0.00530000000000008</v>
      </c>
      <c r="Y1391" s="70" t="n">
        <f aca="false">Y1390+M1391</f>
        <v>3.57995759103992</v>
      </c>
      <c r="Z1391" s="70" t="n">
        <f aca="false">MAX(Z1390,Y1391)</f>
        <v>3.58552839389991</v>
      </c>
      <c r="AA1391" s="70" t="n">
        <f aca="false">Z1391-Y1391</f>
        <v>0.00557080285998968</v>
      </c>
      <c r="AB1391" s="72" t="n">
        <f aca="false">AB1390*(1+F1391)</f>
        <v>42.4746287446896</v>
      </c>
      <c r="AC1391" s="73" t="n">
        <f aca="false">MAX(AC1390,AB1391)</f>
        <v>42.7009437465463</v>
      </c>
      <c r="AD1391" s="70" t="n">
        <f aca="false">1-AB1391/AC1391</f>
        <v>0.00530000000000008</v>
      </c>
      <c r="AE1391" s="73" t="n">
        <f aca="false">AE1390*(1+M1391)</f>
        <v>29.2969726447968</v>
      </c>
      <c r="AF1391" s="73" t="n">
        <f aca="false">MAX(AF1390,AE1391)</f>
        <v>29.4610945948241</v>
      </c>
      <c r="AG1391" s="70" t="n">
        <f aca="false">1-AE1391/AF1391</f>
        <v>0.0055708028599899</v>
      </c>
      <c r="AH1391" s="74" t="n">
        <f aca="false">IF(R1391&gt;0,AH1390+1,0)</f>
        <v>1</v>
      </c>
      <c r="AI1391" s="74" t="n">
        <f aca="false">IF(U1391&gt;0,AI1390+1,0)</f>
        <v>1</v>
      </c>
      <c r="AJ1391" s="74" t="n">
        <f aca="false">IF(G1391&gt;0,AJ1390+1,0)</f>
        <v>0</v>
      </c>
      <c r="AK1391" s="74" t="n">
        <f aca="false">IF(G1391&lt;=0,AK1390+1,0)</f>
        <v>1</v>
      </c>
      <c r="AL1391" s="74" t="n">
        <f aca="false">IF(K1391&gt;0,AL1390+1,0)</f>
        <v>0</v>
      </c>
      <c r="AM1391" s="74" t="n">
        <f aca="false">IF(K1391&lt;=0,AM1390+1,0)</f>
        <v>1</v>
      </c>
    </row>
    <row r="1392" customFormat="false" ht="15" hidden="false" customHeight="false" outlineLevel="0" collapsed="false">
      <c r="A1392" s="61" t="n">
        <v>1391</v>
      </c>
      <c r="B1392" s="62" t="n">
        <v>45516.40625</v>
      </c>
      <c r="C1392" s="63" t="n">
        <f aca="false">YEAR(B1392)</f>
        <v>2024</v>
      </c>
      <c r="D1392" s="32" t="s">
        <v>276</v>
      </c>
      <c r="E1392" s="64" t="n">
        <v>24274.95</v>
      </c>
      <c r="F1392" s="65" t="n">
        <v>-0.0046</v>
      </c>
      <c r="G1392" s="66" t="n">
        <v>-111.66477</v>
      </c>
      <c r="H1392" s="67" t="n">
        <f aca="false">E1392+IF(D1392="Long",1,-1)*G1392</f>
        <v>24386.61477</v>
      </c>
      <c r="I1392" s="68" t="n">
        <f aca="false">Assumptions!$B$58</f>
        <v>5.35750011455817</v>
      </c>
      <c r="J1392" s="68" t="n">
        <f aca="false">INDEX(Yearly!$T$5:$T$22,MATCH(C1392,Yearly!$A$5:$A$22,0))</f>
        <v>0.784024407008513</v>
      </c>
      <c r="K1392" s="68" t="n">
        <f aca="false">G1392-I1392-J1392</f>
        <v>-117.806294521567</v>
      </c>
      <c r="L1392" s="69" t="n">
        <f aca="false">(I1392+J1392)/Assumptions!$B$8</f>
        <v>0.000270802859989844</v>
      </c>
      <c r="M1392" s="70" t="n">
        <f aca="false">F1392-L1392</f>
        <v>-0.00487080285998984</v>
      </c>
      <c r="N1392" s="71" t="n">
        <f aca="false">G1392*Assumptions!$B$7</f>
        <v>-878243.41605</v>
      </c>
      <c r="O1392" s="71" t="n">
        <f aca="false">K1392*Assumptions!$B$7</f>
        <v>-926546.506412122</v>
      </c>
      <c r="P1392" s="68" t="n">
        <f aca="false">P1391+G1392</f>
        <v>35176.624845</v>
      </c>
      <c r="Q1392" s="68" t="n">
        <f aca="false">MAX(Q1391,P1392)</f>
        <v>35417.631875</v>
      </c>
      <c r="R1392" s="68" t="n">
        <f aca="false">Q1392-P1392</f>
        <v>241.007030000001</v>
      </c>
      <c r="S1392" s="68" t="n">
        <f aca="false">S1391+K1392</f>
        <v>26726.1484447932</v>
      </c>
      <c r="T1392" s="68" t="n">
        <f aca="false">MAX(T1391,S1392)</f>
        <v>26979.4385238364</v>
      </c>
      <c r="U1392" s="68" t="n">
        <f aca="false">T1392-S1392</f>
        <v>253.290079043134</v>
      </c>
      <c r="V1392" s="70" t="n">
        <f aca="false">V1391+F1392</f>
        <v>3.94770000000001</v>
      </c>
      <c r="W1392" s="70" t="n">
        <f aca="false">MAX(W1391,V1392)</f>
        <v>3.95760000000001</v>
      </c>
      <c r="X1392" s="70" t="n">
        <f aca="false">W1392-V1392</f>
        <v>0.00990000000000002</v>
      </c>
      <c r="Y1392" s="70" t="n">
        <f aca="false">Y1391+M1392</f>
        <v>3.57508678817993</v>
      </c>
      <c r="Z1392" s="70" t="n">
        <f aca="false">MAX(Z1391,Y1392)</f>
        <v>3.58552839389991</v>
      </c>
      <c r="AA1392" s="70" t="n">
        <f aca="false">Z1392-Y1392</f>
        <v>0.0104416057199797</v>
      </c>
      <c r="AB1392" s="72" t="n">
        <f aca="false">AB1391*(1+F1392)</f>
        <v>42.279245452464</v>
      </c>
      <c r="AC1392" s="73" t="n">
        <f aca="false">MAX(AC1391,AB1392)</f>
        <v>42.7009437465463</v>
      </c>
      <c r="AD1392" s="70" t="n">
        <f aca="false">1-AB1392/AC1392</f>
        <v>0.00987561999999997</v>
      </c>
      <c r="AE1392" s="73" t="n">
        <f aca="false">AE1391*(1+M1392)</f>
        <v>29.1542728666495</v>
      </c>
      <c r="AF1392" s="73" t="n">
        <f aca="false">MAX(AF1391,AE1392)</f>
        <v>29.4610945948241</v>
      </c>
      <c r="AG1392" s="70" t="n">
        <f aca="false">1-AE1392/AF1392</f>
        <v>0.0104144714374769</v>
      </c>
      <c r="AH1392" s="74" t="n">
        <f aca="false">IF(R1392&gt;0,AH1391+1,0)</f>
        <v>2</v>
      </c>
      <c r="AI1392" s="74" t="n">
        <f aca="false">IF(U1392&gt;0,AI1391+1,0)</f>
        <v>2</v>
      </c>
      <c r="AJ1392" s="74" t="n">
        <f aca="false">IF(G1392&gt;0,AJ1391+1,0)</f>
        <v>0</v>
      </c>
      <c r="AK1392" s="74" t="n">
        <f aca="false">IF(G1392&lt;=0,AK1391+1,0)</f>
        <v>2</v>
      </c>
      <c r="AL1392" s="74" t="n">
        <f aca="false">IF(K1392&gt;0,AL1391+1,0)</f>
        <v>0</v>
      </c>
      <c r="AM1392" s="74" t="n">
        <f aca="false">IF(K1392&lt;=0,AM1391+1,0)</f>
        <v>2</v>
      </c>
    </row>
    <row r="1393" customFormat="false" ht="15" hidden="false" customHeight="false" outlineLevel="0" collapsed="false">
      <c r="A1393" s="61" t="n">
        <v>1392</v>
      </c>
      <c r="B1393" s="62" t="n">
        <v>45516.4611111111</v>
      </c>
      <c r="C1393" s="63" t="n">
        <f aca="false">YEAR(B1393)</f>
        <v>2024</v>
      </c>
      <c r="D1393" s="32" t="s">
        <v>277</v>
      </c>
      <c r="E1393" s="64" t="n">
        <v>24387.35</v>
      </c>
      <c r="F1393" s="65" t="n">
        <v>-0.0019</v>
      </c>
      <c r="G1393" s="66" t="n">
        <v>-46.335965</v>
      </c>
      <c r="H1393" s="67" t="n">
        <f aca="false">E1393+IF(D1393="Long",1,-1)*G1393</f>
        <v>24341.014035</v>
      </c>
      <c r="I1393" s="68" t="n">
        <f aca="false">Assumptions!$B$58</f>
        <v>5.35750011455817</v>
      </c>
      <c r="J1393" s="68" t="n">
        <f aca="false">INDEX(Yearly!$T$5:$T$22,MATCH(C1393,Yearly!$A$5:$A$22,0))</f>
        <v>0.784024407008513</v>
      </c>
      <c r="K1393" s="68" t="n">
        <f aca="false">G1393-I1393-J1393</f>
        <v>-52.4774895215667</v>
      </c>
      <c r="L1393" s="69" t="n">
        <f aca="false">(I1393+J1393)/Assumptions!$B$8</f>
        <v>0.000270802859989844</v>
      </c>
      <c r="M1393" s="70" t="n">
        <f aca="false">F1393-L1393</f>
        <v>-0.00217080285998984</v>
      </c>
      <c r="N1393" s="71" t="n">
        <f aca="false">G1393*Assumptions!$B$7</f>
        <v>-364432.364725</v>
      </c>
      <c r="O1393" s="71" t="n">
        <f aca="false">K1393*Assumptions!$B$7</f>
        <v>-412735.455087122</v>
      </c>
      <c r="P1393" s="68" t="n">
        <f aca="false">P1392+G1393</f>
        <v>35130.28888</v>
      </c>
      <c r="Q1393" s="68" t="n">
        <f aca="false">MAX(Q1392,P1393)</f>
        <v>35417.631875</v>
      </c>
      <c r="R1393" s="68" t="n">
        <f aca="false">Q1393-P1393</f>
        <v>287.342994999999</v>
      </c>
      <c r="S1393" s="68" t="n">
        <f aca="false">S1392+K1393</f>
        <v>26673.6709552717</v>
      </c>
      <c r="T1393" s="68" t="n">
        <f aca="false">MAX(T1392,S1393)</f>
        <v>26979.4385238364</v>
      </c>
      <c r="U1393" s="68" t="n">
        <f aca="false">T1393-S1393</f>
        <v>305.767568564701</v>
      </c>
      <c r="V1393" s="70" t="n">
        <f aca="false">V1392+F1393</f>
        <v>3.94580000000001</v>
      </c>
      <c r="W1393" s="70" t="n">
        <f aca="false">MAX(W1392,V1393)</f>
        <v>3.95760000000001</v>
      </c>
      <c r="X1393" s="70" t="n">
        <f aca="false">W1393-V1393</f>
        <v>0.0118</v>
      </c>
      <c r="Y1393" s="70" t="n">
        <f aca="false">Y1392+M1393</f>
        <v>3.57291598531994</v>
      </c>
      <c r="Z1393" s="70" t="n">
        <f aca="false">MAX(Z1392,Y1393)</f>
        <v>3.58552839389991</v>
      </c>
      <c r="AA1393" s="70" t="n">
        <f aca="false">Z1393-Y1393</f>
        <v>0.0126124085799697</v>
      </c>
      <c r="AB1393" s="72" t="n">
        <f aca="false">AB1392*(1+F1393)</f>
        <v>42.1989148861044</v>
      </c>
      <c r="AC1393" s="73" t="n">
        <f aca="false">MAX(AC1392,AB1393)</f>
        <v>42.7009437465463</v>
      </c>
      <c r="AD1393" s="70" t="n">
        <f aca="false">1-AB1393/AC1393</f>
        <v>0.0117568563220001</v>
      </c>
      <c r="AE1393" s="73" t="n">
        <f aca="false">AE1392*(1+M1393)</f>
        <v>29.0909846877296</v>
      </c>
      <c r="AF1393" s="73" t="n">
        <f aca="false">MAX(AF1392,AE1393)</f>
        <v>29.4610945948241</v>
      </c>
      <c r="AG1393" s="70" t="n">
        <f aca="false">1-AE1393/AF1393</f>
        <v>0.012562666533085</v>
      </c>
      <c r="AH1393" s="74" t="n">
        <f aca="false">IF(R1393&gt;0,AH1392+1,0)</f>
        <v>3</v>
      </c>
      <c r="AI1393" s="74" t="n">
        <f aca="false">IF(U1393&gt;0,AI1392+1,0)</f>
        <v>3</v>
      </c>
      <c r="AJ1393" s="74" t="n">
        <f aca="false">IF(G1393&gt;0,AJ1392+1,0)</f>
        <v>0</v>
      </c>
      <c r="AK1393" s="74" t="n">
        <f aca="false">IF(G1393&lt;=0,AK1392+1,0)</f>
        <v>3</v>
      </c>
      <c r="AL1393" s="74" t="n">
        <f aca="false">IF(K1393&gt;0,AL1392+1,0)</f>
        <v>0</v>
      </c>
      <c r="AM1393" s="74" t="n">
        <f aca="false">IF(K1393&lt;=0,AM1392+1,0)</f>
        <v>3</v>
      </c>
    </row>
    <row r="1394" customFormat="false" ht="15" hidden="false" customHeight="false" outlineLevel="0" collapsed="false">
      <c r="A1394" s="61" t="n">
        <v>1393</v>
      </c>
      <c r="B1394" s="62" t="n">
        <v>45517.40625</v>
      </c>
      <c r="C1394" s="63" t="n">
        <f aca="false">YEAR(B1394)</f>
        <v>2024</v>
      </c>
      <c r="D1394" s="32" t="s">
        <v>276</v>
      </c>
      <c r="E1394" s="64" t="n">
        <v>24340.15</v>
      </c>
      <c r="F1394" s="65" t="n">
        <v>0.0001</v>
      </c>
      <c r="G1394" s="66" t="n">
        <v>2.434015</v>
      </c>
      <c r="H1394" s="67" t="n">
        <f aca="false">E1394+IF(D1394="Long",1,-1)*G1394</f>
        <v>24337.715985</v>
      </c>
      <c r="I1394" s="68" t="n">
        <f aca="false">Assumptions!$B$58</f>
        <v>5.35750011455817</v>
      </c>
      <c r="J1394" s="68" t="n">
        <f aca="false">INDEX(Yearly!$T$5:$T$22,MATCH(C1394,Yearly!$A$5:$A$22,0))</f>
        <v>0.784024407008513</v>
      </c>
      <c r="K1394" s="68" t="n">
        <f aca="false">G1394-I1394-J1394</f>
        <v>-3.70750952156668</v>
      </c>
      <c r="L1394" s="69" t="n">
        <f aca="false">(I1394+J1394)/Assumptions!$B$8</f>
        <v>0.000270802859989844</v>
      </c>
      <c r="M1394" s="70" t="n">
        <f aca="false">F1394-L1394</f>
        <v>-0.000170802859989844</v>
      </c>
      <c r="N1394" s="71" t="n">
        <f aca="false">G1394*Assumptions!$B$7</f>
        <v>19143.527975</v>
      </c>
      <c r="O1394" s="71" t="n">
        <f aca="false">K1394*Assumptions!$B$7</f>
        <v>-29159.5623871219</v>
      </c>
      <c r="P1394" s="68" t="n">
        <f aca="false">P1393+G1394</f>
        <v>35132.722895</v>
      </c>
      <c r="Q1394" s="68" t="n">
        <f aca="false">MAX(Q1393,P1394)</f>
        <v>35417.631875</v>
      </c>
      <c r="R1394" s="68" t="n">
        <f aca="false">Q1394-P1394</f>
        <v>284.90898</v>
      </c>
      <c r="S1394" s="68" t="n">
        <f aca="false">S1393+K1394</f>
        <v>26669.9634457501</v>
      </c>
      <c r="T1394" s="68" t="n">
        <f aca="false">MAX(T1393,S1394)</f>
        <v>26979.4385238364</v>
      </c>
      <c r="U1394" s="68" t="n">
        <f aca="false">T1394-S1394</f>
        <v>309.475078086267</v>
      </c>
      <c r="V1394" s="70" t="n">
        <f aca="false">V1393+F1394</f>
        <v>3.94590000000001</v>
      </c>
      <c r="W1394" s="70" t="n">
        <f aca="false">MAX(W1393,V1394)</f>
        <v>3.95760000000001</v>
      </c>
      <c r="X1394" s="70" t="n">
        <f aca="false">W1394-V1394</f>
        <v>0.0116999999999998</v>
      </c>
      <c r="Y1394" s="70" t="n">
        <f aca="false">Y1393+M1394</f>
        <v>3.57274518245995</v>
      </c>
      <c r="Z1394" s="70" t="n">
        <f aca="false">MAX(Z1393,Y1394)</f>
        <v>3.58552839389991</v>
      </c>
      <c r="AA1394" s="70" t="n">
        <f aca="false">Z1394-Y1394</f>
        <v>0.0127832114399595</v>
      </c>
      <c r="AB1394" s="72" t="n">
        <f aca="false">AB1393*(1+F1394)</f>
        <v>42.203134777593</v>
      </c>
      <c r="AC1394" s="73" t="n">
        <f aca="false">MAX(AC1393,AB1394)</f>
        <v>42.7009437465463</v>
      </c>
      <c r="AD1394" s="70" t="n">
        <f aca="false">1-AB1394/AC1394</f>
        <v>0.0116580320076323</v>
      </c>
      <c r="AE1394" s="73" t="n">
        <f aca="false">AE1393*(1+M1394)</f>
        <v>29.086015864345</v>
      </c>
      <c r="AF1394" s="73" t="n">
        <f aca="false">MAX(AF1393,AE1394)</f>
        <v>29.4610945948241</v>
      </c>
      <c r="AG1394" s="70" t="n">
        <f aca="false">1-AE1394/AF1394</f>
        <v>0.0127313236537019</v>
      </c>
      <c r="AH1394" s="74" t="n">
        <f aca="false">IF(R1394&gt;0,AH1393+1,0)</f>
        <v>4</v>
      </c>
      <c r="AI1394" s="74" t="n">
        <f aca="false">IF(U1394&gt;0,AI1393+1,0)</f>
        <v>4</v>
      </c>
      <c r="AJ1394" s="74" t="n">
        <f aca="false">IF(G1394&gt;0,AJ1393+1,0)</f>
        <v>1</v>
      </c>
      <c r="AK1394" s="74" t="n">
        <f aca="false">IF(G1394&lt;=0,AK1393+1,0)</f>
        <v>0</v>
      </c>
      <c r="AL1394" s="74" t="n">
        <f aca="false">IF(K1394&gt;0,AL1393+1,0)</f>
        <v>0</v>
      </c>
      <c r="AM1394" s="74" t="n">
        <f aca="false">IF(K1394&lt;=0,AM1393+1,0)</f>
        <v>4</v>
      </c>
    </row>
    <row r="1395" customFormat="false" ht="15" hidden="false" customHeight="false" outlineLevel="0" collapsed="false">
      <c r="A1395" s="61" t="n">
        <v>1394</v>
      </c>
      <c r="B1395" s="62" t="n">
        <v>45520.40625</v>
      </c>
      <c r="C1395" s="63" t="n">
        <f aca="false">YEAR(B1395)</f>
        <v>2024</v>
      </c>
      <c r="D1395" s="32" t="s">
        <v>277</v>
      </c>
      <c r="E1395" s="64" t="n">
        <v>24337.75</v>
      </c>
      <c r="F1395" s="65" t="n">
        <v>0.0311</v>
      </c>
      <c r="G1395" s="66" t="n">
        <v>756.904025</v>
      </c>
      <c r="H1395" s="67" t="n">
        <f aca="false">E1395+IF(D1395="Long",1,-1)*G1395</f>
        <v>25094.654025</v>
      </c>
      <c r="I1395" s="68" t="n">
        <f aca="false">Assumptions!$B$58</f>
        <v>5.35750011455817</v>
      </c>
      <c r="J1395" s="68" t="n">
        <f aca="false">INDEX(Yearly!$T$5:$T$22,MATCH(C1395,Yearly!$A$5:$A$22,0))</f>
        <v>0.784024407008513</v>
      </c>
      <c r="K1395" s="68" t="n">
        <f aca="false">G1395-I1395-J1395</f>
        <v>750.762500478433</v>
      </c>
      <c r="L1395" s="69" t="n">
        <f aca="false">(I1395+J1395)/Assumptions!$B$8</f>
        <v>0.000270802859989844</v>
      </c>
      <c r="M1395" s="70" t="n">
        <f aca="false">F1395-L1395</f>
        <v>0.0308291971400102</v>
      </c>
      <c r="N1395" s="71" t="n">
        <f aca="false">G1395*Assumptions!$B$7</f>
        <v>5953050.156625</v>
      </c>
      <c r="O1395" s="71" t="n">
        <f aca="false">K1395*Assumptions!$B$7</f>
        <v>5904747.06626288</v>
      </c>
      <c r="P1395" s="68" t="n">
        <f aca="false">P1394+G1395</f>
        <v>35889.62692</v>
      </c>
      <c r="Q1395" s="68" t="n">
        <f aca="false">MAX(Q1394,P1395)</f>
        <v>35889.62692</v>
      </c>
      <c r="R1395" s="68" t="n">
        <f aca="false">Q1395-P1395</f>
        <v>0</v>
      </c>
      <c r="S1395" s="68" t="n">
        <f aca="false">S1394+K1395</f>
        <v>27420.7259462285</v>
      </c>
      <c r="T1395" s="68" t="n">
        <f aca="false">MAX(T1394,S1395)</f>
        <v>27420.7259462285</v>
      </c>
      <c r="U1395" s="68" t="n">
        <f aca="false">T1395-S1395</f>
        <v>0</v>
      </c>
      <c r="V1395" s="70" t="n">
        <f aca="false">V1394+F1395</f>
        <v>3.97700000000001</v>
      </c>
      <c r="W1395" s="70" t="n">
        <f aca="false">MAX(W1394,V1395)</f>
        <v>3.97700000000001</v>
      </c>
      <c r="X1395" s="70" t="n">
        <f aca="false">W1395-V1395</f>
        <v>0</v>
      </c>
      <c r="Y1395" s="70" t="n">
        <f aca="false">Y1394+M1395</f>
        <v>3.60357437959996</v>
      </c>
      <c r="Z1395" s="70" t="n">
        <f aca="false">MAX(Z1394,Y1395)</f>
        <v>3.60357437959996</v>
      </c>
      <c r="AA1395" s="70" t="n">
        <f aca="false">Z1395-Y1395</f>
        <v>0</v>
      </c>
      <c r="AB1395" s="72" t="n">
        <f aca="false">AB1394*(1+F1395)</f>
        <v>43.5156522691761</v>
      </c>
      <c r="AC1395" s="73" t="n">
        <f aca="false">MAX(AC1394,AB1395)</f>
        <v>43.5156522691761</v>
      </c>
      <c r="AD1395" s="70" t="n">
        <f aca="false">1-AB1395/AC1395</f>
        <v>0</v>
      </c>
      <c r="AE1395" s="73" t="n">
        <f aca="false">AE1394*(1+M1395)</f>
        <v>29.9827143814444</v>
      </c>
      <c r="AF1395" s="73" t="n">
        <f aca="false">MAX(AF1394,AE1395)</f>
        <v>29.9827143814444</v>
      </c>
      <c r="AG1395" s="70" t="n">
        <f aca="false">1-AE1395/AF1395</f>
        <v>0</v>
      </c>
      <c r="AH1395" s="74" t="n">
        <f aca="false">IF(R1395&gt;0,AH1394+1,0)</f>
        <v>0</v>
      </c>
      <c r="AI1395" s="74" t="n">
        <f aca="false">IF(U1395&gt;0,AI1394+1,0)</f>
        <v>0</v>
      </c>
      <c r="AJ1395" s="74" t="n">
        <f aca="false">IF(G1395&gt;0,AJ1394+1,0)</f>
        <v>2</v>
      </c>
      <c r="AK1395" s="74" t="n">
        <f aca="false">IF(G1395&lt;=0,AK1394+1,0)</f>
        <v>0</v>
      </c>
      <c r="AL1395" s="74" t="n">
        <f aca="false">IF(K1395&gt;0,AL1394+1,0)</f>
        <v>1</v>
      </c>
      <c r="AM1395" s="74" t="n">
        <f aca="false">IF(K1395&lt;=0,AM1394+1,0)</f>
        <v>0</v>
      </c>
    </row>
    <row r="1396" customFormat="false" ht="15" hidden="false" customHeight="false" outlineLevel="0" collapsed="false">
      <c r="A1396" s="61" t="n">
        <v>1395</v>
      </c>
      <c r="B1396" s="62" t="n">
        <v>45539.6354166667</v>
      </c>
      <c r="C1396" s="63" t="n">
        <f aca="false">YEAR(B1396)</f>
        <v>2024</v>
      </c>
      <c r="D1396" s="32" t="s">
        <v>277</v>
      </c>
      <c r="E1396" s="64" t="n">
        <v>25209.6</v>
      </c>
      <c r="F1396" s="65" t="n">
        <v>-0.0013</v>
      </c>
      <c r="G1396" s="66" t="n">
        <v>-32.77248</v>
      </c>
      <c r="H1396" s="67" t="n">
        <f aca="false">E1396+IF(D1396="Long",1,-1)*G1396</f>
        <v>25176.82752</v>
      </c>
      <c r="I1396" s="68" t="n">
        <f aca="false">Assumptions!$B$58</f>
        <v>5.35750011455817</v>
      </c>
      <c r="J1396" s="68" t="n">
        <f aca="false">INDEX(Yearly!$T$5:$T$22,MATCH(C1396,Yearly!$A$5:$A$22,0))</f>
        <v>0.784024407008513</v>
      </c>
      <c r="K1396" s="68" t="n">
        <f aca="false">G1396-I1396-J1396</f>
        <v>-38.9140045215667</v>
      </c>
      <c r="L1396" s="69" t="n">
        <f aca="false">(I1396+J1396)/Assumptions!$B$8</f>
        <v>0.000270802859989844</v>
      </c>
      <c r="M1396" s="70" t="n">
        <f aca="false">F1396-L1396</f>
        <v>-0.00157080285998984</v>
      </c>
      <c r="N1396" s="71" t="n">
        <f aca="false">G1396*Assumptions!$B$7</f>
        <v>-257755.5552</v>
      </c>
      <c r="O1396" s="71" t="n">
        <f aca="false">K1396*Assumptions!$B$7</f>
        <v>-306058.645562122</v>
      </c>
      <c r="P1396" s="68" t="n">
        <f aca="false">P1395+G1396</f>
        <v>35856.85444</v>
      </c>
      <c r="Q1396" s="68" t="n">
        <f aca="false">MAX(Q1395,P1396)</f>
        <v>35889.62692</v>
      </c>
      <c r="R1396" s="68" t="n">
        <f aca="false">Q1396-P1396</f>
        <v>32.7724799999996</v>
      </c>
      <c r="S1396" s="68" t="n">
        <f aca="false">S1395+K1396</f>
        <v>27381.811941707</v>
      </c>
      <c r="T1396" s="68" t="n">
        <f aca="false">MAX(T1395,S1396)</f>
        <v>27420.7259462285</v>
      </c>
      <c r="U1396" s="68" t="n">
        <f aca="false">T1396-S1396</f>
        <v>38.9140045215681</v>
      </c>
      <c r="V1396" s="70" t="n">
        <f aca="false">V1395+F1396</f>
        <v>3.97570000000001</v>
      </c>
      <c r="W1396" s="70" t="n">
        <f aca="false">MAX(W1395,V1396)</f>
        <v>3.97700000000001</v>
      </c>
      <c r="X1396" s="70" t="n">
        <f aca="false">W1396-V1396</f>
        <v>0.00130000000000008</v>
      </c>
      <c r="Y1396" s="70" t="n">
        <f aca="false">Y1395+M1396</f>
        <v>3.60200357673997</v>
      </c>
      <c r="Z1396" s="70" t="n">
        <f aca="false">MAX(Z1395,Y1396)</f>
        <v>3.60357437959996</v>
      </c>
      <c r="AA1396" s="70" t="n">
        <f aca="false">Z1396-Y1396</f>
        <v>0.00157080285998967</v>
      </c>
      <c r="AB1396" s="72" t="n">
        <f aca="false">AB1395*(1+F1396)</f>
        <v>43.4590819212262</v>
      </c>
      <c r="AC1396" s="73" t="n">
        <f aca="false">MAX(AC1395,AB1396)</f>
        <v>43.5156522691761</v>
      </c>
      <c r="AD1396" s="70" t="n">
        <f aca="false">1-AB1396/AC1396</f>
        <v>0.00129999999999997</v>
      </c>
      <c r="AE1396" s="73" t="n">
        <f aca="false">AE1395*(1+M1396)</f>
        <v>29.9356174479437</v>
      </c>
      <c r="AF1396" s="73" t="n">
        <f aca="false">MAX(AF1395,AE1396)</f>
        <v>29.9827143814444</v>
      </c>
      <c r="AG1396" s="70" t="n">
        <f aca="false">1-AE1396/AF1396</f>
        <v>0.00157080285998989</v>
      </c>
      <c r="AH1396" s="74" t="n">
        <f aca="false">IF(R1396&gt;0,AH1395+1,0)</f>
        <v>1</v>
      </c>
      <c r="AI1396" s="74" t="n">
        <f aca="false">IF(U1396&gt;0,AI1395+1,0)</f>
        <v>1</v>
      </c>
      <c r="AJ1396" s="74" t="n">
        <f aca="false">IF(G1396&gt;0,AJ1395+1,0)</f>
        <v>0</v>
      </c>
      <c r="AK1396" s="74" t="n">
        <f aca="false">IF(G1396&lt;=0,AK1395+1,0)</f>
        <v>1</v>
      </c>
      <c r="AL1396" s="74" t="n">
        <f aca="false">IF(K1396&gt;0,AL1395+1,0)</f>
        <v>0</v>
      </c>
      <c r="AM1396" s="74" t="n">
        <f aca="false">IF(K1396&lt;=0,AM1395+1,0)</f>
        <v>1</v>
      </c>
    </row>
    <row r="1397" customFormat="false" ht="15" hidden="false" customHeight="false" outlineLevel="0" collapsed="false">
      <c r="A1397" s="61" t="n">
        <v>1396</v>
      </c>
      <c r="B1397" s="62" t="n">
        <v>45545.5104166667</v>
      </c>
      <c r="C1397" s="63" t="n">
        <f aca="false">YEAR(B1397)</f>
        <v>2024</v>
      </c>
      <c r="D1397" s="32" t="s">
        <v>277</v>
      </c>
      <c r="E1397" s="64" t="n">
        <v>25024.3</v>
      </c>
      <c r="F1397" s="65" t="n">
        <v>-0.0001</v>
      </c>
      <c r="G1397" s="66" t="n">
        <v>-2.50243</v>
      </c>
      <c r="H1397" s="67" t="n">
        <f aca="false">E1397+IF(D1397="Long",1,-1)*G1397</f>
        <v>25021.79757</v>
      </c>
      <c r="I1397" s="68" t="n">
        <f aca="false">Assumptions!$B$58</f>
        <v>5.35750011455817</v>
      </c>
      <c r="J1397" s="68" t="n">
        <f aca="false">INDEX(Yearly!$T$5:$T$22,MATCH(C1397,Yearly!$A$5:$A$22,0))</f>
        <v>0.784024407008513</v>
      </c>
      <c r="K1397" s="68" t="n">
        <f aca="false">G1397-I1397-J1397</f>
        <v>-8.64395452156668</v>
      </c>
      <c r="L1397" s="69" t="n">
        <f aca="false">(I1397+J1397)/Assumptions!$B$8</f>
        <v>0.000270802859989844</v>
      </c>
      <c r="M1397" s="70" t="n">
        <f aca="false">F1397-L1397</f>
        <v>-0.000370802859989844</v>
      </c>
      <c r="N1397" s="71" t="n">
        <f aca="false">G1397*Assumptions!$B$7</f>
        <v>-19681.61195</v>
      </c>
      <c r="O1397" s="71" t="n">
        <f aca="false">K1397*Assumptions!$B$7</f>
        <v>-67984.7023121219</v>
      </c>
      <c r="P1397" s="68" t="n">
        <f aca="false">P1396+G1397</f>
        <v>35854.35201</v>
      </c>
      <c r="Q1397" s="68" t="n">
        <f aca="false">MAX(Q1396,P1397)</f>
        <v>35889.62692</v>
      </c>
      <c r="R1397" s="68" t="n">
        <f aca="false">Q1397-P1397</f>
        <v>35.2749100000001</v>
      </c>
      <c r="S1397" s="68" t="n">
        <f aca="false">S1396+K1397</f>
        <v>27373.1679871854</v>
      </c>
      <c r="T1397" s="68" t="n">
        <f aca="false">MAX(T1396,S1397)</f>
        <v>27420.7259462285</v>
      </c>
      <c r="U1397" s="68" t="n">
        <f aca="false">T1397-S1397</f>
        <v>47.5579590431335</v>
      </c>
      <c r="V1397" s="70" t="n">
        <f aca="false">V1396+F1397</f>
        <v>3.97560000000001</v>
      </c>
      <c r="W1397" s="70" t="n">
        <f aca="false">MAX(W1396,V1397)</f>
        <v>3.97700000000001</v>
      </c>
      <c r="X1397" s="70" t="n">
        <f aca="false">W1397-V1397</f>
        <v>0.00140000000000029</v>
      </c>
      <c r="Y1397" s="70" t="n">
        <f aca="false">Y1396+M1397</f>
        <v>3.60163277387998</v>
      </c>
      <c r="Z1397" s="70" t="n">
        <f aca="false">MAX(Z1396,Y1397)</f>
        <v>3.60357437959996</v>
      </c>
      <c r="AA1397" s="70" t="n">
        <f aca="false">Z1397-Y1397</f>
        <v>0.00194160571997948</v>
      </c>
      <c r="AB1397" s="72" t="n">
        <f aca="false">AB1396*(1+F1397)</f>
        <v>43.4547360130341</v>
      </c>
      <c r="AC1397" s="73" t="n">
        <f aca="false">MAX(AC1396,AB1397)</f>
        <v>43.5156522691761</v>
      </c>
      <c r="AD1397" s="70" t="n">
        <f aca="false">1-AB1397/AC1397</f>
        <v>0.00139986999999997</v>
      </c>
      <c r="AE1397" s="73" t="n">
        <f aca="false">AE1396*(1+M1397)</f>
        <v>29.9245172353785</v>
      </c>
      <c r="AF1397" s="73" t="n">
        <f aca="false">MAX(AF1396,AE1397)</f>
        <v>29.9827143814444</v>
      </c>
      <c r="AG1397" s="70" t="n">
        <f aca="false">1-AE1397/AF1397</f>
        <v>0.00194102326178669</v>
      </c>
      <c r="AH1397" s="74" t="n">
        <f aca="false">IF(R1397&gt;0,AH1396+1,0)</f>
        <v>2</v>
      </c>
      <c r="AI1397" s="74" t="n">
        <f aca="false">IF(U1397&gt;0,AI1396+1,0)</f>
        <v>2</v>
      </c>
      <c r="AJ1397" s="74" t="n">
        <f aca="false">IF(G1397&gt;0,AJ1396+1,0)</f>
        <v>0</v>
      </c>
      <c r="AK1397" s="74" t="n">
        <f aca="false">IF(G1397&lt;=0,AK1396+1,0)</f>
        <v>2</v>
      </c>
      <c r="AL1397" s="74" t="n">
        <f aca="false">IF(K1397&gt;0,AL1396+1,0)</f>
        <v>0</v>
      </c>
      <c r="AM1397" s="74" t="n">
        <f aca="false">IF(K1397&lt;=0,AM1396+1,0)</f>
        <v>2</v>
      </c>
    </row>
    <row r="1398" customFormat="false" ht="15" hidden="false" customHeight="false" outlineLevel="0" collapsed="false">
      <c r="A1398" s="61" t="n">
        <v>1397</v>
      </c>
      <c r="B1398" s="62" t="n">
        <v>45547.4090277778</v>
      </c>
      <c r="C1398" s="63" t="n">
        <f aca="false">YEAR(B1398)</f>
        <v>2024</v>
      </c>
      <c r="D1398" s="32" t="s">
        <v>277</v>
      </c>
      <c r="E1398" s="64" t="n">
        <v>25052</v>
      </c>
      <c r="F1398" s="65" t="n">
        <v>-0.0022</v>
      </c>
      <c r="G1398" s="66" t="n">
        <v>-55.1144</v>
      </c>
      <c r="H1398" s="67" t="n">
        <f aca="false">E1398+IF(D1398="Long",1,-1)*G1398</f>
        <v>24996.8856</v>
      </c>
      <c r="I1398" s="68" t="n">
        <f aca="false">Assumptions!$B$58</f>
        <v>5.35750011455817</v>
      </c>
      <c r="J1398" s="68" t="n">
        <f aca="false">INDEX(Yearly!$T$5:$T$22,MATCH(C1398,Yearly!$A$5:$A$22,0))</f>
        <v>0.784024407008513</v>
      </c>
      <c r="K1398" s="68" t="n">
        <f aca="false">G1398-I1398-J1398</f>
        <v>-61.2559245215667</v>
      </c>
      <c r="L1398" s="69" t="n">
        <f aca="false">(I1398+J1398)/Assumptions!$B$8</f>
        <v>0.000270802859989844</v>
      </c>
      <c r="M1398" s="70" t="n">
        <f aca="false">F1398-L1398</f>
        <v>-0.00247080285998984</v>
      </c>
      <c r="N1398" s="71" t="n">
        <f aca="false">G1398*Assumptions!$B$7</f>
        <v>-433474.756</v>
      </c>
      <c r="O1398" s="71" t="n">
        <f aca="false">K1398*Assumptions!$B$7</f>
        <v>-481777.846362122</v>
      </c>
      <c r="P1398" s="68" t="n">
        <f aca="false">P1397+G1398</f>
        <v>35799.23761</v>
      </c>
      <c r="Q1398" s="68" t="n">
        <f aca="false">MAX(Q1397,P1398)</f>
        <v>35889.62692</v>
      </c>
      <c r="R1398" s="68" t="n">
        <f aca="false">Q1398-P1398</f>
        <v>90.3893099999987</v>
      </c>
      <c r="S1398" s="68" t="n">
        <f aca="false">S1397+K1398</f>
        <v>27311.9120626638</v>
      </c>
      <c r="T1398" s="68" t="n">
        <f aca="false">MAX(T1397,S1398)</f>
        <v>27420.7259462285</v>
      </c>
      <c r="U1398" s="68" t="n">
        <f aca="false">T1398-S1398</f>
        <v>108.813883564701</v>
      </c>
      <c r="V1398" s="70" t="n">
        <f aca="false">V1397+F1398</f>
        <v>3.97340000000001</v>
      </c>
      <c r="W1398" s="70" t="n">
        <f aca="false">MAX(W1397,V1398)</f>
        <v>3.97700000000001</v>
      </c>
      <c r="X1398" s="70" t="n">
        <f aca="false">W1398-V1398</f>
        <v>0.00360000000000049</v>
      </c>
      <c r="Y1398" s="70" t="n">
        <f aca="false">Y1397+M1398</f>
        <v>3.59916197101999</v>
      </c>
      <c r="Z1398" s="70" t="n">
        <f aca="false">MAX(Z1397,Y1398)</f>
        <v>3.60357437959996</v>
      </c>
      <c r="AA1398" s="70" t="n">
        <f aca="false">Z1398-Y1398</f>
        <v>0.00441240857996927</v>
      </c>
      <c r="AB1398" s="72" t="n">
        <f aca="false">AB1397*(1+F1398)</f>
        <v>43.3591355938054</v>
      </c>
      <c r="AC1398" s="73" t="n">
        <f aca="false">MAX(AC1397,AB1398)</f>
        <v>43.5156522691761</v>
      </c>
      <c r="AD1398" s="70" t="n">
        <f aca="false">1-AB1398/AC1398</f>
        <v>0.00359679028599991</v>
      </c>
      <c r="AE1398" s="73" t="n">
        <f aca="false">AE1397*(1+M1398)</f>
        <v>29.8505796526095</v>
      </c>
      <c r="AF1398" s="73" t="n">
        <f aca="false">MAX(AF1397,AE1398)</f>
        <v>29.9827143814444</v>
      </c>
      <c r="AG1398" s="70" t="n">
        <f aca="false">1-AE1398/AF1398</f>
        <v>0.00440703023595002</v>
      </c>
      <c r="AH1398" s="74" t="n">
        <f aca="false">IF(R1398&gt;0,AH1397+1,0)</f>
        <v>3</v>
      </c>
      <c r="AI1398" s="74" t="n">
        <f aca="false">IF(U1398&gt;0,AI1397+1,0)</f>
        <v>3</v>
      </c>
      <c r="AJ1398" s="74" t="n">
        <f aca="false">IF(G1398&gt;0,AJ1397+1,0)</f>
        <v>0</v>
      </c>
      <c r="AK1398" s="74" t="n">
        <f aca="false">IF(G1398&lt;=0,AK1397+1,0)</f>
        <v>3</v>
      </c>
      <c r="AL1398" s="74" t="n">
        <f aca="false">IF(K1398&gt;0,AL1397+1,0)</f>
        <v>0</v>
      </c>
      <c r="AM1398" s="74" t="n">
        <f aca="false">IF(K1398&lt;=0,AM1397+1,0)</f>
        <v>3</v>
      </c>
    </row>
    <row r="1399" customFormat="false" ht="15" hidden="false" customHeight="false" outlineLevel="0" collapsed="false">
      <c r="A1399" s="61" t="n">
        <v>1398</v>
      </c>
      <c r="B1399" s="62" t="n">
        <v>45547.59375</v>
      </c>
      <c r="C1399" s="63" t="n">
        <f aca="false">YEAR(B1399)</f>
        <v>2024</v>
      </c>
      <c r="D1399" s="32" t="s">
        <v>277</v>
      </c>
      <c r="E1399" s="64" t="n">
        <v>25204.55</v>
      </c>
      <c r="F1399" s="65" t="n">
        <v>0.005</v>
      </c>
      <c r="G1399" s="66" t="n">
        <v>126.02275</v>
      </c>
      <c r="H1399" s="67" t="n">
        <f aca="false">E1399+IF(D1399="Long",1,-1)*G1399</f>
        <v>25330.57275</v>
      </c>
      <c r="I1399" s="68" t="n">
        <f aca="false">Assumptions!$B$58</f>
        <v>5.35750011455817</v>
      </c>
      <c r="J1399" s="68" t="n">
        <f aca="false">INDEX(Yearly!$T$5:$T$22,MATCH(C1399,Yearly!$A$5:$A$22,0))</f>
        <v>0.784024407008513</v>
      </c>
      <c r="K1399" s="68" t="n">
        <f aca="false">G1399-I1399-J1399</f>
        <v>119.881225478433</v>
      </c>
      <c r="L1399" s="69" t="n">
        <f aca="false">(I1399+J1399)/Assumptions!$B$8</f>
        <v>0.000270802859989844</v>
      </c>
      <c r="M1399" s="70" t="n">
        <f aca="false">F1399-L1399</f>
        <v>0.00472919714001016</v>
      </c>
      <c r="N1399" s="71" t="n">
        <f aca="false">G1399*Assumptions!$B$7</f>
        <v>991168.92875</v>
      </c>
      <c r="O1399" s="71" t="n">
        <f aca="false">K1399*Assumptions!$B$7</f>
        <v>942865.838387878</v>
      </c>
      <c r="P1399" s="68" t="n">
        <f aca="false">P1398+G1399</f>
        <v>35925.26036</v>
      </c>
      <c r="Q1399" s="68" t="n">
        <f aca="false">MAX(Q1398,P1399)</f>
        <v>35925.26036</v>
      </c>
      <c r="R1399" s="68" t="n">
        <f aca="false">Q1399-P1399</f>
        <v>0</v>
      </c>
      <c r="S1399" s="68" t="n">
        <f aca="false">S1398+K1399</f>
        <v>27431.7932881423</v>
      </c>
      <c r="T1399" s="68" t="n">
        <f aca="false">MAX(T1398,S1399)</f>
        <v>27431.7932881423</v>
      </c>
      <c r="U1399" s="68" t="n">
        <f aca="false">T1399-S1399</f>
        <v>0</v>
      </c>
      <c r="V1399" s="70" t="n">
        <f aca="false">V1398+F1399</f>
        <v>3.97840000000001</v>
      </c>
      <c r="W1399" s="70" t="n">
        <f aca="false">MAX(W1398,V1399)</f>
        <v>3.97840000000001</v>
      </c>
      <c r="X1399" s="70" t="n">
        <f aca="false">W1399-V1399</f>
        <v>0</v>
      </c>
      <c r="Y1399" s="70" t="n">
        <f aca="false">Y1398+M1399</f>
        <v>3.60389116816</v>
      </c>
      <c r="Z1399" s="70" t="n">
        <f aca="false">MAX(Z1398,Y1399)</f>
        <v>3.60389116816</v>
      </c>
      <c r="AA1399" s="70" t="n">
        <f aca="false">Z1399-Y1399</f>
        <v>0</v>
      </c>
      <c r="AB1399" s="72" t="n">
        <f aca="false">AB1398*(1+F1399)</f>
        <v>43.5759312717744</v>
      </c>
      <c r="AC1399" s="73" t="n">
        <f aca="false">MAX(AC1398,AB1399)</f>
        <v>43.5759312717744</v>
      </c>
      <c r="AD1399" s="70" t="n">
        <f aca="false">1-AB1399/AC1399</f>
        <v>0</v>
      </c>
      <c r="AE1399" s="73" t="n">
        <f aca="false">AE1398*(1+M1399)</f>
        <v>29.9917489285303</v>
      </c>
      <c r="AF1399" s="73" t="n">
        <f aca="false">MAX(AF1398,AE1399)</f>
        <v>29.9917489285303</v>
      </c>
      <c r="AG1399" s="70" t="n">
        <f aca="false">1-AE1399/AF1399</f>
        <v>0</v>
      </c>
      <c r="AH1399" s="74" t="n">
        <f aca="false">IF(R1399&gt;0,AH1398+1,0)</f>
        <v>0</v>
      </c>
      <c r="AI1399" s="74" t="n">
        <f aca="false">IF(U1399&gt;0,AI1398+1,0)</f>
        <v>0</v>
      </c>
      <c r="AJ1399" s="74" t="n">
        <f aca="false">IF(G1399&gt;0,AJ1398+1,0)</f>
        <v>1</v>
      </c>
      <c r="AK1399" s="74" t="n">
        <f aca="false">IF(G1399&lt;=0,AK1398+1,0)</f>
        <v>0</v>
      </c>
      <c r="AL1399" s="74" t="n">
        <f aca="false">IF(K1399&gt;0,AL1398+1,0)</f>
        <v>1</v>
      </c>
      <c r="AM1399" s="74" t="n">
        <f aca="false">IF(K1399&lt;=0,AM1398+1,0)</f>
        <v>0</v>
      </c>
    </row>
    <row r="1400" customFormat="false" ht="15" hidden="false" customHeight="false" outlineLevel="0" collapsed="false">
      <c r="A1400" s="61" t="n">
        <v>1399</v>
      </c>
      <c r="B1400" s="62" t="n">
        <v>45554.3895833333</v>
      </c>
      <c r="C1400" s="63" t="n">
        <f aca="false">YEAR(B1400)</f>
        <v>2024</v>
      </c>
      <c r="D1400" s="32" t="s">
        <v>277</v>
      </c>
      <c r="E1400" s="64" t="n">
        <v>25577.75</v>
      </c>
      <c r="F1400" s="65" t="n">
        <v>0.0159</v>
      </c>
      <c r="G1400" s="66" t="n">
        <v>406.686225</v>
      </c>
      <c r="H1400" s="67" t="n">
        <f aca="false">E1400+IF(D1400="Long",1,-1)*G1400</f>
        <v>25984.436225</v>
      </c>
      <c r="I1400" s="68" t="n">
        <f aca="false">Assumptions!$B$58</f>
        <v>5.35750011455817</v>
      </c>
      <c r="J1400" s="68" t="n">
        <f aca="false">INDEX(Yearly!$T$5:$T$22,MATCH(C1400,Yearly!$A$5:$A$22,0))</f>
        <v>0.784024407008513</v>
      </c>
      <c r="K1400" s="68" t="n">
        <f aca="false">G1400-I1400-J1400</f>
        <v>400.544700478433</v>
      </c>
      <c r="L1400" s="69" t="n">
        <f aca="false">(I1400+J1400)/Assumptions!$B$8</f>
        <v>0.000270802859989844</v>
      </c>
      <c r="M1400" s="70" t="n">
        <f aca="false">F1400-L1400</f>
        <v>0.0156291971400102</v>
      </c>
      <c r="N1400" s="71" t="n">
        <f aca="false">G1400*Assumptions!$B$7</f>
        <v>3198587.159625</v>
      </c>
      <c r="O1400" s="71" t="n">
        <f aca="false">K1400*Assumptions!$B$7</f>
        <v>3150284.06926288</v>
      </c>
      <c r="P1400" s="68" t="n">
        <f aca="false">P1399+G1400</f>
        <v>36331.946585</v>
      </c>
      <c r="Q1400" s="68" t="n">
        <f aca="false">MAX(Q1399,P1400)</f>
        <v>36331.946585</v>
      </c>
      <c r="R1400" s="68" t="n">
        <f aca="false">Q1400-P1400</f>
        <v>0</v>
      </c>
      <c r="S1400" s="68" t="n">
        <f aca="false">S1399+K1400</f>
        <v>27832.3379886207</v>
      </c>
      <c r="T1400" s="68" t="n">
        <f aca="false">MAX(T1399,S1400)</f>
        <v>27832.3379886207</v>
      </c>
      <c r="U1400" s="68" t="n">
        <f aca="false">T1400-S1400</f>
        <v>0</v>
      </c>
      <c r="V1400" s="70" t="n">
        <f aca="false">V1399+F1400</f>
        <v>3.99430000000001</v>
      </c>
      <c r="W1400" s="70" t="n">
        <f aca="false">MAX(W1399,V1400)</f>
        <v>3.99430000000001</v>
      </c>
      <c r="X1400" s="70" t="n">
        <f aca="false">W1400-V1400</f>
        <v>0</v>
      </c>
      <c r="Y1400" s="70" t="n">
        <f aca="false">Y1399+M1400</f>
        <v>3.61952036530001</v>
      </c>
      <c r="Z1400" s="70" t="n">
        <f aca="false">MAX(Z1399,Y1400)</f>
        <v>3.61952036530001</v>
      </c>
      <c r="AA1400" s="70" t="n">
        <f aca="false">Z1400-Y1400</f>
        <v>0</v>
      </c>
      <c r="AB1400" s="72" t="n">
        <f aca="false">AB1399*(1+F1400)</f>
        <v>44.2687885789956</v>
      </c>
      <c r="AC1400" s="73" t="n">
        <f aca="false">MAX(AC1399,AB1400)</f>
        <v>44.2687885789956</v>
      </c>
      <c r="AD1400" s="70" t="n">
        <f aca="false">1-AB1400/AC1400</f>
        <v>0</v>
      </c>
      <c r="AE1400" s="73" t="n">
        <f aca="false">AE1399*(1+M1400)</f>
        <v>30.4604958851079</v>
      </c>
      <c r="AF1400" s="73" t="n">
        <f aca="false">MAX(AF1399,AE1400)</f>
        <v>30.4604958851079</v>
      </c>
      <c r="AG1400" s="70" t="n">
        <f aca="false">1-AE1400/AF1400</f>
        <v>0</v>
      </c>
      <c r="AH1400" s="74" t="n">
        <f aca="false">IF(R1400&gt;0,AH1399+1,0)</f>
        <v>0</v>
      </c>
      <c r="AI1400" s="74" t="n">
        <f aca="false">IF(U1400&gt;0,AI1399+1,0)</f>
        <v>0</v>
      </c>
      <c r="AJ1400" s="74" t="n">
        <f aca="false">IF(G1400&gt;0,AJ1399+1,0)</f>
        <v>2</v>
      </c>
      <c r="AK1400" s="74" t="n">
        <f aca="false">IF(G1400&lt;=0,AK1399+1,0)</f>
        <v>0</v>
      </c>
      <c r="AL1400" s="74" t="n">
        <f aca="false">IF(K1400&gt;0,AL1399+1,0)</f>
        <v>2</v>
      </c>
      <c r="AM1400" s="74" t="n">
        <f aca="false">IF(K1400&lt;=0,AM1399+1,0)</f>
        <v>0</v>
      </c>
    </row>
    <row r="1401" customFormat="false" ht="15" hidden="false" customHeight="false" outlineLevel="0" collapsed="false">
      <c r="A1401" s="61" t="n">
        <v>1400</v>
      </c>
      <c r="B1401" s="62" t="n">
        <v>45574.46875</v>
      </c>
      <c r="C1401" s="63" t="n">
        <f aca="false">YEAR(B1401)</f>
        <v>2024</v>
      </c>
      <c r="D1401" s="32" t="s">
        <v>277</v>
      </c>
      <c r="E1401" s="64" t="n">
        <v>25214.9</v>
      </c>
      <c r="F1401" s="65" t="n">
        <v>-0.0034</v>
      </c>
      <c r="G1401" s="66" t="n">
        <v>-85.73066</v>
      </c>
      <c r="H1401" s="67" t="n">
        <f aca="false">E1401+IF(D1401="Long",1,-1)*G1401</f>
        <v>25129.16934</v>
      </c>
      <c r="I1401" s="68" t="n">
        <f aca="false">Assumptions!$B$58</f>
        <v>5.35750011455817</v>
      </c>
      <c r="J1401" s="68" t="n">
        <f aca="false">INDEX(Yearly!$T$5:$T$22,MATCH(C1401,Yearly!$A$5:$A$22,0))</f>
        <v>0.784024407008513</v>
      </c>
      <c r="K1401" s="68" t="n">
        <f aca="false">G1401-I1401-J1401</f>
        <v>-91.8721845215667</v>
      </c>
      <c r="L1401" s="69" t="n">
        <f aca="false">(I1401+J1401)/Assumptions!$B$8</f>
        <v>0.000270802859989844</v>
      </c>
      <c r="M1401" s="70" t="n">
        <f aca="false">F1401-L1401</f>
        <v>-0.00367080285998984</v>
      </c>
      <c r="N1401" s="71" t="n">
        <f aca="false">G1401*Assumptions!$B$7</f>
        <v>-674271.6409</v>
      </c>
      <c r="O1401" s="71" t="n">
        <f aca="false">K1401*Assumptions!$B$7</f>
        <v>-722574.731262122</v>
      </c>
      <c r="P1401" s="68" t="n">
        <f aca="false">P1400+G1401</f>
        <v>36246.215925</v>
      </c>
      <c r="Q1401" s="68" t="n">
        <f aca="false">MAX(Q1400,P1401)</f>
        <v>36331.946585</v>
      </c>
      <c r="R1401" s="68" t="n">
        <f aca="false">Q1401-P1401</f>
        <v>85.7306600000011</v>
      </c>
      <c r="S1401" s="68" t="n">
        <f aca="false">S1400+K1401</f>
        <v>27740.4658040991</v>
      </c>
      <c r="T1401" s="68" t="n">
        <f aca="false">MAX(T1400,S1401)</f>
        <v>27832.3379886207</v>
      </c>
      <c r="U1401" s="68" t="n">
        <f aca="false">T1401-S1401</f>
        <v>91.8721845215659</v>
      </c>
      <c r="V1401" s="70" t="n">
        <f aca="false">V1400+F1401</f>
        <v>3.99090000000001</v>
      </c>
      <c r="W1401" s="70" t="n">
        <f aca="false">MAX(W1400,V1401)</f>
        <v>3.99430000000001</v>
      </c>
      <c r="X1401" s="70" t="n">
        <f aca="false">W1401-V1401</f>
        <v>0.00340000000000007</v>
      </c>
      <c r="Y1401" s="70" t="n">
        <f aca="false">Y1400+M1401</f>
        <v>3.61584956244002</v>
      </c>
      <c r="Z1401" s="70" t="n">
        <f aca="false">MAX(Z1400,Y1401)</f>
        <v>3.61952036530001</v>
      </c>
      <c r="AA1401" s="70" t="n">
        <f aca="false">Z1401-Y1401</f>
        <v>0.00367080285998966</v>
      </c>
      <c r="AB1401" s="72" t="n">
        <f aca="false">AB1400*(1+F1401)</f>
        <v>44.118274697827</v>
      </c>
      <c r="AC1401" s="73" t="n">
        <f aca="false">MAX(AC1400,AB1401)</f>
        <v>44.2687885789956</v>
      </c>
      <c r="AD1401" s="70" t="n">
        <f aca="false">1-AB1401/AC1401</f>
        <v>0.00339999999999996</v>
      </c>
      <c r="AE1401" s="73" t="n">
        <f aca="false">AE1400*(1+M1401)</f>
        <v>30.3486814096962</v>
      </c>
      <c r="AF1401" s="73" t="n">
        <f aca="false">MAX(AF1400,AE1401)</f>
        <v>30.4604958851079</v>
      </c>
      <c r="AG1401" s="70" t="n">
        <f aca="false">1-AE1401/AF1401</f>
        <v>0.00367080285998989</v>
      </c>
      <c r="AH1401" s="74" t="n">
        <f aca="false">IF(R1401&gt;0,AH1400+1,0)</f>
        <v>1</v>
      </c>
      <c r="AI1401" s="74" t="n">
        <f aca="false">IF(U1401&gt;0,AI1400+1,0)</f>
        <v>1</v>
      </c>
      <c r="AJ1401" s="74" t="n">
        <f aca="false">IF(G1401&gt;0,AJ1400+1,0)</f>
        <v>0</v>
      </c>
      <c r="AK1401" s="74" t="n">
        <f aca="false">IF(G1401&lt;=0,AK1400+1,0)</f>
        <v>1</v>
      </c>
      <c r="AL1401" s="74" t="n">
        <f aca="false">IF(K1401&gt;0,AL1400+1,0)</f>
        <v>0</v>
      </c>
      <c r="AM1401" s="74" t="n">
        <f aca="false">IF(K1401&lt;=0,AM1400+1,0)</f>
        <v>1</v>
      </c>
    </row>
    <row r="1402" customFormat="false" ht="15" hidden="false" customHeight="false" outlineLevel="0" collapsed="false">
      <c r="A1402" s="61" t="n">
        <v>1401</v>
      </c>
      <c r="B1402" s="62" t="n">
        <v>45574.5451388889</v>
      </c>
      <c r="C1402" s="63" t="n">
        <f aca="false">YEAR(B1402)</f>
        <v>2024</v>
      </c>
      <c r="D1402" s="32" t="s">
        <v>276</v>
      </c>
      <c r="E1402" s="64" t="n">
        <v>25130.2</v>
      </c>
      <c r="F1402" s="65" t="n">
        <v>0.0015</v>
      </c>
      <c r="G1402" s="66" t="n">
        <v>37.6953</v>
      </c>
      <c r="H1402" s="67" t="n">
        <f aca="false">E1402+IF(D1402="Long",1,-1)*G1402</f>
        <v>25092.5047</v>
      </c>
      <c r="I1402" s="68" t="n">
        <f aca="false">Assumptions!$B$58</f>
        <v>5.35750011455817</v>
      </c>
      <c r="J1402" s="68" t="n">
        <f aca="false">INDEX(Yearly!$T$5:$T$22,MATCH(C1402,Yearly!$A$5:$A$22,0))</f>
        <v>0.784024407008513</v>
      </c>
      <c r="K1402" s="68" t="n">
        <f aca="false">G1402-I1402-J1402</f>
        <v>31.5537754784333</v>
      </c>
      <c r="L1402" s="69" t="n">
        <f aca="false">(I1402+J1402)/Assumptions!$B$8</f>
        <v>0.000270802859989844</v>
      </c>
      <c r="M1402" s="70" t="n">
        <f aca="false">F1402-L1402</f>
        <v>0.00122919714001016</v>
      </c>
      <c r="N1402" s="71" t="n">
        <f aca="false">G1402*Assumptions!$B$7</f>
        <v>296473.5345</v>
      </c>
      <c r="O1402" s="71" t="n">
        <f aca="false">K1402*Assumptions!$B$7</f>
        <v>248170.444137878</v>
      </c>
      <c r="P1402" s="68" t="n">
        <f aca="false">P1401+G1402</f>
        <v>36283.911225</v>
      </c>
      <c r="Q1402" s="68" t="n">
        <f aca="false">MAX(Q1401,P1402)</f>
        <v>36331.946585</v>
      </c>
      <c r="R1402" s="68" t="n">
        <f aca="false">Q1402-P1402</f>
        <v>48.0353600000017</v>
      </c>
      <c r="S1402" s="68" t="n">
        <f aca="false">S1401+K1402</f>
        <v>27772.0195795776</v>
      </c>
      <c r="T1402" s="68" t="n">
        <f aca="false">MAX(T1401,S1402)</f>
        <v>27832.3379886207</v>
      </c>
      <c r="U1402" s="68" t="n">
        <f aca="false">T1402-S1402</f>
        <v>60.3184090431314</v>
      </c>
      <c r="V1402" s="70" t="n">
        <f aca="false">V1401+F1402</f>
        <v>3.99240000000001</v>
      </c>
      <c r="W1402" s="70" t="n">
        <f aca="false">MAX(W1401,V1402)</f>
        <v>3.99430000000001</v>
      </c>
      <c r="X1402" s="70" t="n">
        <f aca="false">W1402-V1402</f>
        <v>0.00190000000000001</v>
      </c>
      <c r="Y1402" s="70" t="n">
        <f aca="false">Y1401+M1402</f>
        <v>3.61707875958003</v>
      </c>
      <c r="Z1402" s="70" t="n">
        <f aca="false">MAX(Z1401,Y1402)</f>
        <v>3.61952036530001</v>
      </c>
      <c r="AA1402" s="70" t="n">
        <f aca="false">Z1402-Y1402</f>
        <v>0.00244160571997965</v>
      </c>
      <c r="AB1402" s="72" t="n">
        <f aca="false">AB1401*(1+F1402)</f>
        <v>44.1844521098738</v>
      </c>
      <c r="AC1402" s="73" t="n">
        <f aca="false">MAX(AC1401,AB1402)</f>
        <v>44.2687885789956</v>
      </c>
      <c r="AD1402" s="70" t="n">
        <f aca="false">1-AB1402/AC1402</f>
        <v>0.00190509999999999</v>
      </c>
      <c r="AE1402" s="73" t="n">
        <f aca="false">AE1401*(1+M1402)</f>
        <v>30.3859859220881</v>
      </c>
      <c r="AF1402" s="73" t="n">
        <f aca="false">MAX(AF1401,AE1402)</f>
        <v>30.4604958851079</v>
      </c>
      <c r="AG1402" s="70" t="n">
        <f aca="false">1-AE1402/AF1402</f>
        <v>0.00244611786035676</v>
      </c>
      <c r="AH1402" s="74" t="n">
        <f aca="false">IF(R1402&gt;0,AH1401+1,0)</f>
        <v>2</v>
      </c>
      <c r="AI1402" s="74" t="n">
        <f aca="false">IF(U1402&gt;0,AI1401+1,0)</f>
        <v>2</v>
      </c>
      <c r="AJ1402" s="74" t="n">
        <f aca="false">IF(G1402&gt;0,AJ1401+1,0)</f>
        <v>1</v>
      </c>
      <c r="AK1402" s="74" t="n">
        <f aca="false">IF(G1402&lt;=0,AK1401+1,0)</f>
        <v>0</v>
      </c>
      <c r="AL1402" s="74" t="n">
        <f aca="false">IF(K1402&gt;0,AL1401+1,0)</f>
        <v>1</v>
      </c>
      <c r="AM1402" s="74" t="n">
        <f aca="false">IF(K1402&lt;=0,AM1401+1,0)</f>
        <v>0</v>
      </c>
    </row>
    <row r="1403" customFormat="false" ht="15" hidden="false" customHeight="false" outlineLevel="0" collapsed="false">
      <c r="A1403" s="61" t="n">
        <v>1402</v>
      </c>
      <c r="B1403" s="62" t="n">
        <v>45579.40625</v>
      </c>
      <c r="C1403" s="63" t="n">
        <f aca="false">YEAR(B1403)</f>
        <v>2024</v>
      </c>
      <c r="D1403" s="32" t="s">
        <v>277</v>
      </c>
      <c r="E1403" s="64" t="n">
        <v>25091.7</v>
      </c>
      <c r="F1403" s="65" t="n">
        <v>-0.0014</v>
      </c>
      <c r="G1403" s="66" t="n">
        <v>-35.12838</v>
      </c>
      <c r="H1403" s="67" t="n">
        <f aca="false">E1403+IF(D1403="Long",1,-1)*G1403</f>
        <v>25056.57162</v>
      </c>
      <c r="I1403" s="68" t="n">
        <f aca="false">Assumptions!$B$58</f>
        <v>5.35750011455817</v>
      </c>
      <c r="J1403" s="68" t="n">
        <f aca="false">INDEX(Yearly!$T$5:$T$22,MATCH(C1403,Yearly!$A$5:$A$22,0))</f>
        <v>0.784024407008513</v>
      </c>
      <c r="K1403" s="68" t="n">
        <f aca="false">G1403-I1403-J1403</f>
        <v>-41.2699045215667</v>
      </c>
      <c r="L1403" s="69" t="n">
        <f aca="false">(I1403+J1403)/Assumptions!$B$8</f>
        <v>0.000270802859989844</v>
      </c>
      <c r="M1403" s="70" t="n">
        <f aca="false">F1403-L1403</f>
        <v>-0.00167080285998984</v>
      </c>
      <c r="N1403" s="71" t="n">
        <f aca="false">G1403*Assumptions!$B$7</f>
        <v>-276284.7087</v>
      </c>
      <c r="O1403" s="71" t="n">
        <f aca="false">K1403*Assumptions!$B$7</f>
        <v>-324587.799062122</v>
      </c>
      <c r="P1403" s="68" t="n">
        <f aca="false">P1402+G1403</f>
        <v>36248.782845</v>
      </c>
      <c r="Q1403" s="68" t="n">
        <f aca="false">MAX(Q1402,P1403)</f>
        <v>36331.946585</v>
      </c>
      <c r="R1403" s="68" t="n">
        <f aca="false">Q1403-P1403</f>
        <v>83.1637400000036</v>
      </c>
      <c r="S1403" s="68" t="n">
        <f aca="false">S1402+K1403</f>
        <v>27730.749675056</v>
      </c>
      <c r="T1403" s="68" t="n">
        <f aca="false">MAX(T1402,S1403)</f>
        <v>27832.3379886207</v>
      </c>
      <c r="U1403" s="68" t="n">
        <f aca="false">T1403-S1403</f>
        <v>101.588313564698</v>
      </c>
      <c r="V1403" s="70" t="n">
        <f aca="false">V1402+F1403</f>
        <v>3.99100000000001</v>
      </c>
      <c r="W1403" s="70" t="n">
        <f aca="false">MAX(W1402,V1403)</f>
        <v>3.99430000000001</v>
      </c>
      <c r="X1403" s="70" t="n">
        <f aca="false">W1403-V1403</f>
        <v>0.00329999999999986</v>
      </c>
      <c r="Y1403" s="70" t="n">
        <f aca="false">Y1402+M1403</f>
        <v>3.61540795672004</v>
      </c>
      <c r="Z1403" s="70" t="n">
        <f aca="false">MAX(Z1402,Y1403)</f>
        <v>3.61952036530001</v>
      </c>
      <c r="AA1403" s="70" t="n">
        <f aca="false">Z1403-Y1403</f>
        <v>0.00411240857996953</v>
      </c>
      <c r="AB1403" s="72" t="n">
        <f aca="false">AB1402*(1+F1403)</f>
        <v>44.12259387692</v>
      </c>
      <c r="AC1403" s="73" t="n">
        <f aca="false">MAX(AC1402,AB1403)</f>
        <v>44.2687885789956</v>
      </c>
      <c r="AD1403" s="70" t="n">
        <f aca="false">1-AB1403/AC1403</f>
        <v>0.00330243285999998</v>
      </c>
      <c r="AE1403" s="73" t="n">
        <f aca="false">AE1402*(1+M1403)</f>
        <v>30.3352169299058</v>
      </c>
      <c r="AF1403" s="73" t="n">
        <f aca="false">MAX(AF1402,AE1403)</f>
        <v>30.4604958851079</v>
      </c>
      <c r="AG1403" s="70" t="n">
        <f aca="false">1-AE1403/AF1403</f>
        <v>0.00411283373962967</v>
      </c>
      <c r="AH1403" s="74" t="n">
        <f aca="false">IF(R1403&gt;0,AH1402+1,0)</f>
        <v>3</v>
      </c>
      <c r="AI1403" s="74" t="n">
        <f aca="false">IF(U1403&gt;0,AI1402+1,0)</f>
        <v>3</v>
      </c>
      <c r="AJ1403" s="74" t="n">
        <f aca="false">IF(G1403&gt;0,AJ1402+1,0)</f>
        <v>0</v>
      </c>
      <c r="AK1403" s="74" t="n">
        <f aca="false">IF(G1403&lt;=0,AK1402+1,0)</f>
        <v>1</v>
      </c>
      <c r="AL1403" s="74" t="n">
        <f aca="false">IF(K1403&gt;0,AL1402+1,0)</f>
        <v>0</v>
      </c>
      <c r="AM1403" s="74" t="n">
        <f aca="false">IF(K1403&lt;=0,AM1402+1,0)</f>
        <v>1</v>
      </c>
    </row>
    <row r="1404" customFormat="false" ht="15" hidden="false" customHeight="false" outlineLevel="0" collapsed="false">
      <c r="A1404" s="61" t="n">
        <v>1403</v>
      </c>
      <c r="B1404" s="62" t="n">
        <v>45580.4270833333</v>
      </c>
      <c r="C1404" s="63" t="n">
        <f aca="false">YEAR(B1404)</f>
        <v>2024</v>
      </c>
      <c r="D1404" s="32" t="s">
        <v>276</v>
      </c>
      <c r="E1404" s="64" t="n">
        <v>25055.65</v>
      </c>
      <c r="F1404" s="65" t="n">
        <v>0.023</v>
      </c>
      <c r="G1404" s="66" t="n">
        <v>576.27995</v>
      </c>
      <c r="H1404" s="67" t="n">
        <f aca="false">E1404+IF(D1404="Long",1,-1)*G1404</f>
        <v>24479.37005</v>
      </c>
      <c r="I1404" s="68" t="n">
        <f aca="false">Assumptions!$B$58</f>
        <v>5.35750011455817</v>
      </c>
      <c r="J1404" s="68" t="n">
        <f aca="false">INDEX(Yearly!$T$5:$T$22,MATCH(C1404,Yearly!$A$5:$A$22,0))</f>
        <v>0.784024407008513</v>
      </c>
      <c r="K1404" s="68" t="n">
        <f aca="false">G1404-I1404-J1404</f>
        <v>570.138425478433</v>
      </c>
      <c r="L1404" s="69" t="n">
        <f aca="false">(I1404+J1404)/Assumptions!$B$8</f>
        <v>0.000270802859989844</v>
      </c>
      <c r="M1404" s="70" t="n">
        <f aca="false">F1404-L1404</f>
        <v>0.0227291971400102</v>
      </c>
      <c r="N1404" s="71" t="n">
        <f aca="false">G1404*Assumptions!$B$7</f>
        <v>4532441.80675</v>
      </c>
      <c r="O1404" s="71" t="n">
        <f aca="false">K1404*Assumptions!$B$7</f>
        <v>4484138.71638788</v>
      </c>
      <c r="P1404" s="68" t="n">
        <f aca="false">P1403+G1404</f>
        <v>36825.062795</v>
      </c>
      <c r="Q1404" s="68" t="n">
        <f aca="false">MAX(Q1403,P1404)</f>
        <v>36825.062795</v>
      </c>
      <c r="R1404" s="68" t="n">
        <f aca="false">Q1404-P1404</f>
        <v>0</v>
      </c>
      <c r="S1404" s="68" t="n">
        <f aca="false">S1403+K1404</f>
        <v>28300.8881005344</v>
      </c>
      <c r="T1404" s="68" t="n">
        <f aca="false">MAX(T1403,S1404)</f>
        <v>28300.8881005344</v>
      </c>
      <c r="U1404" s="68" t="n">
        <f aca="false">T1404-S1404</f>
        <v>0</v>
      </c>
      <c r="V1404" s="70" t="n">
        <f aca="false">V1403+F1404</f>
        <v>4.01400000000001</v>
      </c>
      <c r="W1404" s="70" t="n">
        <f aca="false">MAX(W1403,V1404)</f>
        <v>4.01400000000001</v>
      </c>
      <c r="X1404" s="70" t="n">
        <f aca="false">W1404-V1404</f>
        <v>0</v>
      </c>
      <c r="Y1404" s="70" t="n">
        <f aca="false">Y1403+M1404</f>
        <v>3.63813715386005</v>
      </c>
      <c r="Z1404" s="70" t="n">
        <f aca="false">MAX(Z1403,Y1404)</f>
        <v>3.63813715386005</v>
      </c>
      <c r="AA1404" s="70" t="n">
        <f aca="false">Z1404-Y1404</f>
        <v>0</v>
      </c>
      <c r="AB1404" s="72" t="n">
        <f aca="false">AB1403*(1+F1404)</f>
        <v>45.1374135360891</v>
      </c>
      <c r="AC1404" s="73" t="n">
        <f aca="false">MAX(AC1403,AB1404)</f>
        <v>45.1374135360891</v>
      </c>
      <c r="AD1404" s="70" t="n">
        <f aca="false">1-AB1404/AC1404</f>
        <v>0</v>
      </c>
      <c r="AE1404" s="73" t="n">
        <f aca="false">AE1403*(1+M1404)</f>
        <v>31.0247120557906</v>
      </c>
      <c r="AF1404" s="73" t="n">
        <f aca="false">MAX(AF1403,AE1404)</f>
        <v>31.0247120557906</v>
      </c>
      <c r="AG1404" s="70" t="n">
        <f aca="false">1-AE1404/AF1404</f>
        <v>0</v>
      </c>
      <c r="AH1404" s="74" t="n">
        <f aca="false">IF(R1404&gt;0,AH1403+1,0)</f>
        <v>0</v>
      </c>
      <c r="AI1404" s="74" t="n">
        <f aca="false">IF(U1404&gt;0,AI1403+1,0)</f>
        <v>0</v>
      </c>
      <c r="AJ1404" s="74" t="n">
        <f aca="false">IF(G1404&gt;0,AJ1403+1,0)</f>
        <v>1</v>
      </c>
      <c r="AK1404" s="74" t="n">
        <f aca="false">IF(G1404&lt;=0,AK1403+1,0)</f>
        <v>0</v>
      </c>
      <c r="AL1404" s="74" t="n">
        <f aca="false">IF(K1404&gt;0,AL1403+1,0)</f>
        <v>1</v>
      </c>
      <c r="AM1404" s="74" t="n">
        <f aca="false">IF(K1404&lt;=0,AM1403+1,0)</f>
        <v>0</v>
      </c>
    </row>
    <row r="1405" customFormat="false" ht="15" hidden="false" customHeight="false" outlineLevel="0" collapsed="false">
      <c r="A1405" s="61" t="n">
        <v>1404</v>
      </c>
      <c r="B1405" s="62" t="n">
        <v>45593.5104166667</v>
      </c>
      <c r="C1405" s="63" t="n">
        <f aca="false">YEAR(B1405)</f>
        <v>2024</v>
      </c>
      <c r="D1405" s="32" t="s">
        <v>277</v>
      </c>
      <c r="E1405" s="64" t="n">
        <v>24480.3</v>
      </c>
      <c r="F1405" s="65" t="n">
        <v>-0.0042</v>
      </c>
      <c r="G1405" s="66" t="n">
        <v>-102.81726</v>
      </c>
      <c r="H1405" s="67" t="n">
        <f aca="false">E1405+IF(D1405="Long",1,-1)*G1405</f>
        <v>24377.48274</v>
      </c>
      <c r="I1405" s="68" t="n">
        <f aca="false">Assumptions!$B$58</f>
        <v>5.35750011455817</v>
      </c>
      <c r="J1405" s="68" t="n">
        <f aca="false">INDEX(Yearly!$T$5:$T$22,MATCH(C1405,Yearly!$A$5:$A$22,0))</f>
        <v>0.784024407008513</v>
      </c>
      <c r="K1405" s="68" t="n">
        <f aca="false">G1405-I1405-J1405</f>
        <v>-108.958784521567</v>
      </c>
      <c r="L1405" s="69" t="n">
        <f aca="false">(I1405+J1405)/Assumptions!$B$8</f>
        <v>0.000270802859989844</v>
      </c>
      <c r="M1405" s="70" t="n">
        <f aca="false">F1405-L1405</f>
        <v>-0.00447080285998984</v>
      </c>
      <c r="N1405" s="71" t="n">
        <f aca="false">G1405*Assumptions!$B$7</f>
        <v>-808657.7499</v>
      </c>
      <c r="O1405" s="71" t="n">
        <f aca="false">K1405*Assumptions!$B$7</f>
        <v>-856960.840262122</v>
      </c>
      <c r="P1405" s="68" t="n">
        <f aca="false">P1404+G1405</f>
        <v>36722.245535</v>
      </c>
      <c r="Q1405" s="68" t="n">
        <f aca="false">MAX(Q1404,P1405)</f>
        <v>36825.062795</v>
      </c>
      <c r="R1405" s="68" t="n">
        <f aca="false">Q1405-P1405</f>
        <v>102.817260000003</v>
      </c>
      <c r="S1405" s="68" t="n">
        <f aca="false">S1404+K1405</f>
        <v>28191.9293160129</v>
      </c>
      <c r="T1405" s="68" t="n">
        <f aca="false">MAX(T1404,S1405)</f>
        <v>28300.8881005344</v>
      </c>
      <c r="U1405" s="68" t="n">
        <f aca="false">T1405-S1405</f>
        <v>108.958784521568</v>
      </c>
      <c r="V1405" s="70" t="n">
        <f aca="false">V1404+F1405</f>
        <v>4.00980000000001</v>
      </c>
      <c r="W1405" s="70" t="n">
        <f aca="false">MAX(W1404,V1405)</f>
        <v>4.01400000000001</v>
      </c>
      <c r="X1405" s="70" t="n">
        <f aca="false">W1405-V1405</f>
        <v>0.00419999999999998</v>
      </c>
      <c r="Y1405" s="70" t="n">
        <f aca="false">Y1404+M1405</f>
        <v>3.63366635100006</v>
      </c>
      <c r="Z1405" s="70" t="n">
        <f aca="false">MAX(Z1404,Y1405)</f>
        <v>3.63813715386005</v>
      </c>
      <c r="AA1405" s="70" t="n">
        <f aca="false">Z1405-Y1405</f>
        <v>0.00447080285999002</v>
      </c>
      <c r="AB1405" s="72" t="n">
        <f aca="false">AB1404*(1+F1405)</f>
        <v>44.9478363992375</v>
      </c>
      <c r="AC1405" s="73" t="n">
        <f aca="false">MAX(AC1404,AB1405)</f>
        <v>45.1374135360891</v>
      </c>
      <c r="AD1405" s="70" t="n">
        <f aca="false">1-AB1405/AC1405</f>
        <v>0.00419999999999998</v>
      </c>
      <c r="AE1405" s="73" t="n">
        <f aca="false">AE1404*(1+M1405)</f>
        <v>30.8860066844012</v>
      </c>
      <c r="AF1405" s="73" t="n">
        <f aca="false">MAX(AF1404,AE1405)</f>
        <v>31.0247120557906</v>
      </c>
      <c r="AG1405" s="70" t="n">
        <f aca="false">1-AE1405/AF1405</f>
        <v>0.0044708028599898</v>
      </c>
      <c r="AH1405" s="74" t="n">
        <f aca="false">IF(R1405&gt;0,AH1404+1,0)</f>
        <v>1</v>
      </c>
      <c r="AI1405" s="74" t="n">
        <f aca="false">IF(U1405&gt;0,AI1404+1,0)</f>
        <v>1</v>
      </c>
      <c r="AJ1405" s="74" t="n">
        <f aca="false">IF(G1405&gt;0,AJ1404+1,0)</f>
        <v>0</v>
      </c>
      <c r="AK1405" s="74" t="n">
        <f aca="false">IF(G1405&lt;=0,AK1404+1,0)</f>
        <v>1</v>
      </c>
      <c r="AL1405" s="74" t="n">
        <f aca="false">IF(K1405&gt;0,AL1404+1,0)</f>
        <v>0</v>
      </c>
      <c r="AM1405" s="74" t="n">
        <f aca="false">IF(K1405&lt;=0,AM1404+1,0)</f>
        <v>1</v>
      </c>
    </row>
    <row r="1406" customFormat="false" ht="15" hidden="false" customHeight="false" outlineLevel="0" collapsed="false">
      <c r="A1406" s="61" t="n">
        <v>1405</v>
      </c>
      <c r="B1406" s="62" t="n">
        <v>45593.5951388889</v>
      </c>
      <c r="C1406" s="63" t="n">
        <f aca="false">YEAR(B1406)</f>
        <v>2024</v>
      </c>
      <c r="D1406" s="32" t="s">
        <v>276</v>
      </c>
      <c r="E1406" s="64" t="n">
        <v>24377</v>
      </c>
      <c r="F1406" s="65" t="n">
        <v>-0.0016</v>
      </c>
      <c r="G1406" s="66" t="n">
        <v>-39.0032</v>
      </c>
      <c r="H1406" s="67" t="n">
        <f aca="false">E1406+IF(D1406="Long",1,-1)*G1406</f>
        <v>24416.0032</v>
      </c>
      <c r="I1406" s="68" t="n">
        <f aca="false">Assumptions!$B$58</f>
        <v>5.35750011455817</v>
      </c>
      <c r="J1406" s="68" t="n">
        <f aca="false">INDEX(Yearly!$T$5:$T$22,MATCH(C1406,Yearly!$A$5:$A$22,0))</f>
        <v>0.784024407008513</v>
      </c>
      <c r="K1406" s="68" t="n">
        <f aca="false">G1406-I1406-J1406</f>
        <v>-45.1447245215667</v>
      </c>
      <c r="L1406" s="69" t="n">
        <f aca="false">(I1406+J1406)/Assumptions!$B$8</f>
        <v>0.000270802859989844</v>
      </c>
      <c r="M1406" s="70" t="n">
        <f aca="false">F1406-L1406</f>
        <v>-0.00187080285998984</v>
      </c>
      <c r="N1406" s="71" t="n">
        <f aca="false">G1406*Assumptions!$B$7</f>
        <v>-306760.168</v>
      </c>
      <c r="O1406" s="71" t="n">
        <f aca="false">K1406*Assumptions!$B$7</f>
        <v>-355063.258362122</v>
      </c>
      <c r="P1406" s="68" t="n">
        <f aca="false">P1405+G1406</f>
        <v>36683.242335</v>
      </c>
      <c r="Q1406" s="68" t="n">
        <f aca="false">MAX(Q1405,P1406)</f>
        <v>36825.062795</v>
      </c>
      <c r="R1406" s="68" t="n">
        <f aca="false">Q1406-P1406</f>
        <v>141.820460000003</v>
      </c>
      <c r="S1406" s="68" t="n">
        <f aca="false">S1405+K1406</f>
        <v>28146.7845914913</v>
      </c>
      <c r="T1406" s="68" t="n">
        <f aca="false">MAX(T1405,S1406)</f>
        <v>28300.8881005344</v>
      </c>
      <c r="U1406" s="68" t="n">
        <f aca="false">T1406-S1406</f>
        <v>154.103509043136</v>
      </c>
      <c r="V1406" s="70" t="n">
        <f aca="false">V1405+F1406</f>
        <v>4.00820000000001</v>
      </c>
      <c r="W1406" s="70" t="n">
        <f aca="false">MAX(W1405,V1406)</f>
        <v>4.01400000000001</v>
      </c>
      <c r="X1406" s="70" t="n">
        <f aca="false">W1406-V1406</f>
        <v>0.00579999999999981</v>
      </c>
      <c r="Y1406" s="70" t="n">
        <f aca="false">Y1405+M1406</f>
        <v>3.63179554814007</v>
      </c>
      <c r="Z1406" s="70" t="n">
        <f aca="false">MAX(Z1405,Y1406)</f>
        <v>3.63813715386005</v>
      </c>
      <c r="AA1406" s="70" t="n">
        <f aca="false">Z1406-Y1406</f>
        <v>0.00634160571997988</v>
      </c>
      <c r="AB1406" s="72" t="n">
        <f aca="false">AB1405*(1+F1406)</f>
        <v>44.8759198609988</v>
      </c>
      <c r="AC1406" s="73" t="n">
        <f aca="false">MAX(AC1405,AB1406)</f>
        <v>45.1374135360891</v>
      </c>
      <c r="AD1406" s="70" t="n">
        <f aca="false">1-AB1406/AC1406</f>
        <v>0.00579328000000001</v>
      </c>
      <c r="AE1406" s="73" t="n">
        <f aca="false">AE1405*(1+M1406)</f>
        <v>30.8282250547624</v>
      </c>
      <c r="AF1406" s="73" t="n">
        <f aca="false">MAX(AF1405,AE1406)</f>
        <v>31.0247120557906</v>
      </c>
      <c r="AG1406" s="70" t="n">
        <f aca="false">1-AE1406/AF1406</f>
        <v>0.00633324172920269</v>
      </c>
      <c r="AH1406" s="74" t="n">
        <f aca="false">IF(R1406&gt;0,AH1405+1,0)</f>
        <v>2</v>
      </c>
      <c r="AI1406" s="74" t="n">
        <f aca="false">IF(U1406&gt;0,AI1405+1,0)</f>
        <v>2</v>
      </c>
      <c r="AJ1406" s="74" t="n">
        <f aca="false">IF(G1406&gt;0,AJ1405+1,0)</f>
        <v>0</v>
      </c>
      <c r="AK1406" s="74" t="n">
        <f aca="false">IF(G1406&lt;=0,AK1405+1,0)</f>
        <v>2</v>
      </c>
      <c r="AL1406" s="74" t="n">
        <f aca="false">IF(K1406&gt;0,AL1405+1,0)</f>
        <v>0</v>
      </c>
      <c r="AM1406" s="74" t="n">
        <f aca="false">IF(K1406&lt;=0,AM1405+1,0)</f>
        <v>2</v>
      </c>
    </row>
    <row r="1407" customFormat="false" ht="15" hidden="false" customHeight="false" outlineLevel="0" collapsed="false">
      <c r="A1407" s="61" t="n">
        <v>1406</v>
      </c>
      <c r="B1407" s="62" t="n">
        <v>45594.59375</v>
      </c>
      <c r="C1407" s="63" t="n">
        <f aca="false">YEAR(B1407)</f>
        <v>2024</v>
      </c>
      <c r="D1407" s="32" t="s">
        <v>277</v>
      </c>
      <c r="E1407" s="64" t="n">
        <v>24417</v>
      </c>
      <c r="F1407" s="65" t="n">
        <v>-0.002</v>
      </c>
      <c r="G1407" s="66" t="n">
        <v>-48.834</v>
      </c>
      <c r="H1407" s="67" t="n">
        <f aca="false">E1407+IF(D1407="Long",1,-1)*G1407</f>
        <v>24368.166</v>
      </c>
      <c r="I1407" s="68" t="n">
        <f aca="false">Assumptions!$B$58</f>
        <v>5.35750011455817</v>
      </c>
      <c r="J1407" s="68" t="n">
        <f aca="false">INDEX(Yearly!$T$5:$T$22,MATCH(C1407,Yearly!$A$5:$A$22,0))</f>
        <v>0.784024407008513</v>
      </c>
      <c r="K1407" s="68" t="n">
        <f aca="false">G1407-I1407-J1407</f>
        <v>-54.9755245215667</v>
      </c>
      <c r="L1407" s="69" t="n">
        <f aca="false">(I1407+J1407)/Assumptions!$B$8</f>
        <v>0.000270802859989844</v>
      </c>
      <c r="M1407" s="70" t="n">
        <f aca="false">F1407-L1407</f>
        <v>-0.00227080285998984</v>
      </c>
      <c r="N1407" s="71" t="n">
        <f aca="false">G1407*Assumptions!$B$7</f>
        <v>-384079.41</v>
      </c>
      <c r="O1407" s="71" t="n">
        <f aca="false">K1407*Assumptions!$B$7</f>
        <v>-432382.500362122</v>
      </c>
      <c r="P1407" s="68" t="n">
        <f aca="false">P1406+G1407</f>
        <v>36634.408335</v>
      </c>
      <c r="Q1407" s="68" t="n">
        <f aca="false">MAX(Q1406,P1407)</f>
        <v>36825.062795</v>
      </c>
      <c r="R1407" s="68" t="n">
        <f aca="false">Q1407-P1407</f>
        <v>190.654460000005</v>
      </c>
      <c r="S1407" s="68" t="n">
        <f aca="false">S1406+K1407</f>
        <v>28091.8090669697</v>
      </c>
      <c r="T1407" s="68" t="n">
        <f aca="false">MAX(T1406,S1407)</f>
        <v>28300.8881005344</v>
      </c>
      <c r="U1407" s="68" t="n">
        <f aca="false">T1407-S1407</f>
        <v>209.079033564703</v>
      </c>
      <c r="V1407" s="70" t="n">
        <f aca="false">V1406+F1407</f>
        <v>4.00620000000001</v>
      </c>
      <c r="W1407" s="70" t="n">
        <f aca="false">MAX(W1406,V1407)</f>
        <v>4.01400000000001</v>
      </c>
      <c r="X1407" s="70" t="n">
        <f aca="false">W1407-V1407</f>
        <v>0.00779999999999959</v>
      </c>
      <c r="Y1407" s="70" t="n">
        <f aca="false">Y1406+M1407</f>
        <v>3.62952474528008</v>
      </c>
      <c r="Z1407" s="70" t="n">
        <f aca="false">MAX(Z1406,Y1407)</f>
        <v>3.63813715386005</v>
      </c>
      <c r="AA1407" s="70" t="n">
        <f aca="false">Z1407-Y1407</f>
        <v>0.0086124085799697</v>
      </c>
      <c r="AB1407" s="72" t="n">
        <f aca="false">AB1406*(1+F1407)</f>
        <v>44.7861680212768</v>
      </c>
      <c r="AC1407" s="73" t="n">
        <f aca="false">MAX(AC1406,AB1407)</f>
        <v>45.1374135360891</v>
      </c>
      <c r="AD1407" s="70" t="n">
        <f aca="false">1-AB1407/AC1407</f>
        <v>0.00778169344000013</v>
      </c>
      <c r="AE1407" s="73" t="n">
        <f aca="false">AE1406*(1+M1407)</f>
        <v>30.7582202331396</v>
      </c>
      <c r="AF1407" s="73" t="n">
        <f aca="false">MAX(AF1406,AE1407)</f>
        <v>31.0247120557906</v>
      </c>
      <c r="AG1407" s="70" t="n">
        <f aca="false">1-AE1407/AF1407</f>
        <v>0.00858966304576081</v>
      </c>
      <c r="AH1407" s="74" t="n">
        <f aca="false">IF(R1407&gt;0,AH1406+1,0)</f>
        <v>3</v>
      </c>
      <c r="AI1407" s="74" t="n">
        <f aca="false">IF(U1407&gt;0,AI1406+1,0)</f>
        <v>3</v>
      </c>
      <c r="AJ1407" s="74" t="n">
        <f aca="false">IF(G1407&gt;0,AJ1406+1,0)</f>
        <v>0</v>
      </c>
      <c r="AK1407" s="74" t="n">
        <f aca="false">IF(G1407&lt;=0,AK1406+1,0)</f>
        <v>3</v>
      </c>
      <c r="AL1407" s="74" t="n">
        <f aca="false">IF(K1407&gt;0,AL1406+1,0)</f>
        <v>0</v>
      </c>
      <c r="AM1407" s="74" t="n">
        <f aca="false">IF(K1407&lt;=0,AM1406+1,0)</f>
        <v>3</v>
      </c>
    </row>
    <row r="1408" customFormat="false" ht="15" hidden="false" customHeight="false" outlineLevel="0" collapsed="false">
      <c r="A1408" s="61" t="n">
        <v>1407</v>
      </c>
      <c r="B1408" s="62" t="n">
        <v>45595.5729166667</v>
      </c>
      <c r="C1408" s="63" t="n">
        <f aca="false">YEAR(B1408)</f>
        <v>2024</v>
      </c>
      <c r="D1408" s="32" t="s">
        <v>276</v>
      </c>
      <c r="E1408" s="64" t="n">
        <v>24369.1</v>
      </c>
      <c r="F1408" s="65" t="n">
        <v>0.0018</v>
      </c>
      <c r="G1408" s="66" t="n">
        <v>43.86438</v>
      </c>
      <c r="H1408" s="67" t="n">
        <f aca="false">E1408+IF(D1408="Long",1,-1)*G1408</f>
        <v>24325.23562</v>
      </c>
      <c r="I1408" s="68" t="n">
        <f aca="false">Assumptions!$B$58</f>
        <v>5.35750011455817</v>
      </c>
      <c r="J1408" s="68" t="n">
        <f aca="false">INDEX(Yearly!$T$5:$T$22,MATCH(C1408,Yearly!$A$5:$A$22,0))</f>
        <v>0.784024407008513</v>
      </c>
      <c r="K1408" s="68" t="n">
        <f aca="false">G1408-I1408-J1408</f>
        <v>37.7228554784333</v>
      </c>
      <c r="L1408" s="69" t="n">
        <f aca="false">(I1408+J1408)/Assumptions!$B$8</f>
        <v>0.000270802859989844</v>
      </c>
      <c r="M1408" s="70" t="n">
        <f aca="false">F1408-L1408</f>
        <v>0.00152919714001016</v>
      </c>
      <c r="N1408" s="71" t="n">
        <f aca="false">G1408*Assumptions!$B$7</f>
        <v>344993.3487</v>
      </c>
      <c r="O1408" s="71" t="n">
        <f aca="false">K1408*Assumptions!$B$7</f>
        <v>296690.258337878</v>
      </c>
      <c r="P1408" s="68" t="n">
        <f aca="false">P1407+G1408</f>
        <v>36678.272715</v>
      </c>
      <c r="Q1408" s="68" t="n">
        <f aca="false">MAX(Q1407,P1408)</f>
        <v>36825.062795</v>
      </c>
      <c r="R1408" s="68" t="n">
        <f aca="false">Q1408-P1408</f>
        <v>146.790080000006</v>
      </c>
      <c r="S1408" s="68" t="n">
        <f aca="false">S1407+K1408</f>
        <v>28129.5319224482</v>
      </c>
      <c r="T1408" s="68" t="n">
        <f aca="false">MAX(T1407,S1408)</f>
        <v>28300.8881005344</v>
      </c>
      <c r="U1408" s="68" t="n">
        <f aca="false">T1408-S1408</f>
        <v>171.356178086269</v>
      </c>
      <c r="V1408" s="70" t="n">
        <f aca="false">V1407+F1408</f>
        <v>4.00800000000001</v>
      </c>
      <c r="W1408" s="70" t="n">
        <f aca="false">MAX(W1407,V1408)</f>
        <v>4.01400000000001</v>
      </c>
      <c r="X1408" s="70" t="n">
        <f aca="false">W1408-V1408</f>
        <v>0.00599999999999934</v>
      </c>
      <c r="Y1408" s="70" t="n">
        <f aca="false">Y1407+M1408</f>
        <v>3.63105394242009</v>
      </c>
      <c r="Z1408" s="70" t="n">
        <f aca="false">MAX(Z1407,Y1408)</f>
        <v>3.63813715386005</v>
      </c>
      <c r="AA1408" s="70" t="n">
        <f aca="false">Z1408-Y1408</f>
        <v>0.00708321143995949</v>
      </c>
      <c r="AB1408" s="72" t="n">
        <f aca="false">AB1407*(1+F1408)</f>
        <v>44.8667831237151</v>
      </c>
      <c r="AC1408" s="73" t="n">
        <f aca="false">MAX(AC1407,AB1408)</f>
        <v>45.1374135360891</v>
      </c>
      <c r="AD1408" s="70" t="n">
        <f aca="false">1-AB1408/AC1408</f>
        <v>0.00599570048819198</v>
      </c>
      <c r="AE1408" s="73" t="n">
        <f aca="false">AE1407*(1+M1408)</f>
        <v>30.805255615552</v>
      </c>
      <c r="AF1408" s="73" t="n">
        <f aca="false">MAX(AF1407,AE1408)</f>
        <v>31.0247120557906</v>
      </c>
      <c r="AG1408" s="70" t="n">
        <f aca="false">1-AE1408/AF1408</f>
        <v>0.00707360119391387</v>
      </c>
      <c r="AH1408" s="74" t="n">
        <f aca="false">IF(R1408&gt;0,AH1407+1,0)</f>
        <v>4</v>
      </c>
      <c r="AI1408" s="74" t="n">
        <f aca="false">IF(U1408&gt;0,AI1407+1,0)</f>
        <v>4</v>
      </c>
      <c r="AJ1408" s="74" t="n">
        <f aca="false">IF(G1408&gt;0,AJ1407+1,0)</f>
        <v>1</v>
      </c>
      <c r="AK1408" s="74" t="n">
        <f aca="false">IF(G1408&lt;=0,AK1407+1,0)</f>
        <v>0</v>
      </c>
      <c r="AL1408" s="74" t="n">
        <f aca="false">IF(K1408&gt;0,AL1407+1,0)</f>
        <v>1</v>
      </c>
      <c r="AM1408" s="74" t="n">
        <f aca="false">IF(K1408&lt;=0,AM1407+1,0)</f>
        <v>0</v>
      </c>
    </row>
    <row r="1409" customFormat="false" ht="15" hidden="false" customHeight="false" outlineLevel="0" collapsed="false">
      <c r="A1409" s="61" t="n">
        <v>1408</v>
      </c>
      <c r="B1409" s="62" t="n">
        <v>45597.7708333333</v>
      </c>
      <c r="C1409" s="63" t="n">
        <f aca="false">YEAR(B1409)</f>
        <v>2024</v>
      </c>
      <c r="D1409" s="32" t="s">
        <v>277</v>
      </c>
      <c r="E1409" s="64" t="n">
        <v>24326.45</v>
      </c>
      <c r="F1409" s="65" t="n">
        <v>-0.0104</v>
      </c>
      <c r="G1409" s="66" t="n">
        <v>-252.99508</v>
      </c>
      <c r="H1409" s="67" t="n">
        <f aca="false">E1409+IF(D1409="Long",1,-1)*G1409</f>
        <v>24073.45492</v>
      </c>
      <c r="I1409" s="68" t="n">
        <f aca="false">Assumptions!$B$58</f>
        <v>5.35750011455817</v>
      </c>
      <c r="J1409" s="68" t="n">
        <f aca="false">INDEX(Yearly!$T$5:$T$22,MATCH(C1409,Yearly!$A$5:$A$22,0))</f>
        <v>0.784024407008513</v>
      </c>
      <c r="K1409" s="68" t="n">
        <f aca="false">G1409-I1409-J1409</f>
        <v>-259.136604521567</v>
      </c>
      <c r="L1409" s="69" t="n">
        <f aca="false">(I1409+J1409)/Assumptions!$B$8</f>
        <v>0.000270802859989844</v>
      </c>
      <c r="M1409" s="70" t="n">
        <f aca="false">F1409-L1409</f>
        <v>-0.0106708028599898</v>
      </c>
      <c r="N1409" s="71" t="n">
        <f aca="false">G1409*Assumptions!$B$7</f>
        <v>-1989806.3042</v>
      </c>
      <c r="O1409" s="71" t="n">
        <f aca="false">K1409*Assumptions!$B$7</f>
        <v>-2038109.39456212</v>
      </c>
      <c r="P1409" s="68" t="n">
        <f aca="false">P1408+G1409</f>
        <v>36425.277635</v>
      </c>
      <c r="Q1409" s="68" t="n">
        <f aca="false">MAX(Q1408,P1409)</f>
        <v>36825.062795</v>
      </c>
      <c r="R1409" s="68" t="n">
        <f aca="false">Q1409-P1409</f>
        <v>399.785160000007</v>
      </c>
      <c r="S1409" s="68" t="n">
        <f aca="false">S1408+K1409</f>
        <v>27870.3953179266</v>
      </c>
      <c r="T1409" s="68" t="n">
        <f aca="false">MAX(T1408,S1409)</f>
        <v>28300.8881005344</v>
      </c>
      <c r="U1409" s="68" t="n">
        <f aca="false">T1409-S1409</f>
        <v>430.492782607835</v>
      </c>
      <c r="V1409" s="70" t="n">
        <f aca="false">V1408+F1409</f>
        <v>3.99760000000001</v>
      </c>
      <c r="W1409" s="70" t="n">
        <f aca="false">MAX(W1408,V1409)</f>
        <v>4.01400000000001</v>
      </c>
      <c r="X1409" s="70" t="n">
        <f aca="false">W1409-V1409</f>
        <v>0.0163999999999995</v>
      </c>
      <c r="Y1409" s="70" t="n">
        <f aca="false">Y1408+M1409</f>
        <v>3.6203831395601</v>
      </c>
      <c r="Z1409" s="70" t="n">
        <f aca="false">MAX(Z1408,Y1409)</f>
        <v>3.63813715386005</v>
      </c>
      <c r="AA1409" s="70" t="n">
        <f aca="false">Z1409-Y1409</f>
        <v>0.0177540142999493</v>
      </c>
      <c r="AB1409" s="72" t="n">
        <f aca="false">AB1408*(1+F1409)</f>
        <v>44.4001685792284</v>
      </c>
      <c r="AC1409" s="73" t="n">
        <f aca="false">MAX(AC1408,AB1409)</f>
        <v>45.1374135360891</v>
      </c>
      <c r="AD1409" s="70" t="n">
        <f aca="false">1-AB1409/AC1409</f>
        <v>0.0163333452031147</v>
      </c>
      <c r="AE1409" s="73" t="n">
        <f aca="false">AE1408*(1+M1409)</f>
        <v>30.4765388058268</v>
      </c>
      <c r="AF1409" s="73" t="n">
        <f aca="false">MAX(AF1408,AE1409)</f>
        <v>31.0247120557906</v>
      </c>
      <c r="AG1409" s="70" t="n">
        <f aca="false">1-AE1409/AF1409</f>
        <v>0.0176689230500533</v>
      </c>
      <c r="AH1409" s="74" t="n">
        <f aca="false">IF(R1409&gt;0,AH1408+1,0)</f>
        <v>5</v>
      </c>
      <c r="AI1409" s="74" t="n">
        <f aca="false">IF(U1409&gt;0,AI1408+1,0)</f>
        <v>5</v>
      </c>
      <c r="AJ1409" s="74" t="n">
        <f aca="false">IF(G1409&gt;0,AJ1408+1,0)</f>
        <v>0</v>
      </c>
      <c r="AK1409" s="74" t="n">
        <f aca="false">IF(G1409&lt;=0,AK1408+1,0)</f>
        <v>1</v>
      </c>
      <c r="AL1409" s="74" t="n">
        <f aca="false">IF(K1409&gt;0,AL1408+1,0)</f>
        <v>0</v>
      </c>
      <c r="AM1409" s="74" t="n">
        <f aca="false">IF(K1409&lt;=0,AM1408+1,0)</f>
        <v>1</v>
      </c>
    </row>
    <row r="1410" customFormat="false" ht="15" hidden="false" customHeight="false" outlineLevel="0" collapsed="false">
      <c r="A1410" s="61" t="n">
        <v>1409</v>
      </c>
      <c r="B1410" s="62" t="n">
        <v>45600.3958333333</v>
      </c>
      <c r="C1410" s="63" t="n">
        <f aca="false">YEAR(B1410)</f>
        <v>2024</v>
      </c>
      <c r="D1410" s="32" t="s">
        <v>276</v>
      </c>
      <c r="E1410" s="64" t="n">
        <v>24073.6</v>
      </c>
      <c r="F1410" s="65" t="n">
        <v>-0.0038</v>
      </c>
      <c r="G1410" s="66" t="n">
        <v>-91.47968</v>
      </c>
      <c r="H1410" s="67" t="n">
        <f aca="false">E1410+IF(D1410="Long",1,-1)*G1410</f>
        <v>24165.07968</v>
      </c>
      <c r="I1410" s="68" t="n">
        <f aca="false">Assumptions!$B$58</f>
        <v>5.35750011455817</v>
      </c>
      <c r="J1410" s="68" t="n">
        <f aca="false">INDEX(Yearly!$T$5:$T$22,MATCH(C1410,Yearly!$A$5:$A$22,0))</f>
        <v>0.784024407008513</v>
      </c>
      <c r="K1410" s="68" t="n">
        <f aca="false">G1410-I1410-J1410</f>
        <v>-97.6212045215667</v>
      </c>
      <c r="L1410" s="69" t="n">
        <f aca="false">(I1410+J1410)/Assumptions!$B$8</f>
        <v>0.000270802859989844</v>
      </c>
      <c r="M1410" s="70" t="n">
        <f aca="false">F1410-L1410</f>
        <v>-0.00407080285998984</v>
      </c>
      <c r="N1410" s="71" t="n">
        <f aca="false">G1410*Assumptions!$B$7</f>
        <v>-719487.6832</v>
      </c>
      <c r="O1410" s="71" t="n">
        <f aca="false">K1410*Assumptions!$B$7</f>
        <v>-767790.773562122</v>
      </c>
      <c r="P1410" s="68" t="n">
        <f aca="false">P1409+G1410</f>
        <v>36333.797955</v>
      </c>
      <c r="Q1410" s="68" t="n">
        <f aca="false">MAX(Q1409,P1410)</f>
        <v>36825.062795</v>
      </c>
      <c r="R1410" s="68" t="n">
        <f aca="false">Q1410-P1410</f>
        <v>491.264840000003</v>
      </c>
      <c r="S1410" s="68" t="n">
        <f aca="false">S1409+K1410</f>
        <v>27772.774113405</v>
      </c>
      <c r="T1410" s="68" t="n">
        <f aca="false">MAX(T1409,S1410)</f>
        <v>28300.8881005344</v>
      </c>
      <c r="U1410" s="68" t="n">
        <f aca="false">T1410-S1410</f>
        <v>528.1139871294</v>
      </c>
      <c r="V1410" s="70" t="n">
        <f aca="false">V1409+F1410</f>
        <v>3.99380000000001</v>
      </c>
      <c r="W1410" s="70" t="n">
        <f aca="false">MAX(W1409,V1410)</f>
        <v>4.01400000000001</v>
      </c>
      <c r="X1410" s="70" t="n">
        <f aca="false">W1410-V1410</f>
        <v>0.0201999999999996</v>
      </c>
      <c r="Y1410" s="70" t="n">
        <f aca="false">Y1409+M1410</f>
        <v>3.61631233670011</v>
      </c>
      <c r="Z1410" s="70" t="n">
        <f aca="false">MAX(Z1409,Y1410)</f>
        <v>3.63813715386005</v>
      </c>
      <c r="AA1410" s="70" t="n">
        <f aca="false">Z1410-Y1410</f>
        <v>0.0218248171599393</v>
      </c>
      <c r="AB1410" s="72" t="n">
        <f aca="false">AB1409*(1+F1410)</f>
        <v>44.2314479386274</v>
      </c>
      <c r="AC1410" s="73" t="n">
        <f aca="false">MAX(AC1409,AB1410)</f>
        <v>45.1374135360891</v>
      </c>
      <c r="AD1410" s="70" t="n">
        <f aca="false">1-AB1410/AC1410</f>
        <v>0.0200712784913428</v>
      </c>
      <c r="AE1410" s="73" t="n">
        <f aca="false">AE1409*(1+M1410)</f>
        <v>30.3524748244935</v>
      </c>
      <c r="AF1410" s="73" t="n">
        <f aca="false">MAX(AF1409,AE1410)</f>
        <v>31.0247120557906</v>
      </c>
      <c r="AG1410" s="70" t="n">
        <f aca="false">1-AE1410/AF1410</f>
        <v>0.021667799207558</v>
      </c>
      <c r="AH1410" s="74" t="n">
        <f aca="false">IF(R1410&gt;0,AH1409+1,0)</f>
        <v>6</v>
      </c>
      <c r="AI1410" s="74" t="n">
        <f aca="false">IF(U1410&gt;0,AI1409+1,0)</f>
        <v>6</v>
      </c>
      <c r="AJ1410" s="74" t="n">
        <f aca="false">IF(G1410&gt;0,AJ1409+1,0)</f>
        <v>0</v>
      </c>
      <c r="AK1410" s="74" t="n">
        <f aca="false">IF(G1410&lt;=0,AK1409+1,0)</f>
        <v>2</v>
      </c>
      <c r="AL1410" s="74" t="n">
        <f aca="false">IF(K1410&gt;0,AL1409+1,0)</f>
        <v>0</v>
      </c>
      <c r="AM1410" s="74" t="n">
        <f aca="false">IF(K1410&lt;=0,AM1409+1,0)</f>
        <v>2</v>
      </c>
    </row>
    <row r="1411" customFormat="false" ht="15" hidden="false" customHeight="false" outlineLevel="0" collapsed="false">
      <c r="A1411" s="61" t="n">
        <v>1410</v>
      </c>
      <c r="B1411" s="62" t="n">
        <v>45601.59375</v>
      </c>
      <c r="C1411" s="63" t="n">
        <f aca="false">YEAR(B1411)</f>
        <v>2024</v>
      </c>
      <c r="D1411" s="32" t="s">
        <v>277</v>
      </c>
      <c r="E1411" s="64" t="n">
        <v>24164.1</v>
      </c>
      <c r="F1411" s="65" t="n">
        <v>0.0024</v>
      </c>
      <c r="G1411" s="66" t="n">
        <v>57.99384</v>
      </c>
      <c r="H1411" s="67" t="n">
        <f aca="false">E1411+IF(D1411="Long",1,-1)*G1411</f>
        <v>24222.09384</v>
      </c>
      <c r="I1411" s="68" t="n">
        <f aca="false">Assumptions!$B$58</f>
        <v>5.35750011455817</v>
      </c>
      <c r="J1411" s="68" t="n">
        <f aca="false">INDEX(Yearly!$T$5:$T$22,MATCH(C1411,Yearly!$A$5:$A$22,0))</f>
        <v>0.784024407008513</v>
      </c>
      <c r="K1411" s="68" t="n">
        <f aca="false">G1411-I1411-J1411</f>
        <v>51.8523154784333</v>
      </c>
      <c r="L1411" s="69" t="n">
        <f aca="false">(I1411+J1411)/Assumptions!$B$8</f>
        <v>0.000270802859989844</v>
      </c>
      <c r="M1411" s="70" t="n">
        <f aca="false">F1411-L1411</f>
        <v>0.00212919714001016</v>
      </c>
      <c r="N1411" s="71" t="n">
        <f aca="false">G1411*Assumptions!$B$7</f>
        <v>456121.5516</v>
      </c>
      <c r="O1411" s="71" t="n">
        <f aca="false">K1411*Assumptions!$B$7</f>
        <v>407818.461237878</v>
      </c>
      <c r="P1411" s="68" t="n">
        <f aca="false">P1410+G1411</f>
        <v>36391.791795</v>
      </c>
      <c r="Q1411" s="68" t="n">
        <f aca="false">MAX(Q1410,P1411)</f>
        <v>36825.062795</v>
      </c>
      <c r="R1411" s="68" t="n">
        <f aca="false">Q1411-P1411</f>
        <v>433.271000000001</v>
      </c>
      <c r="S1411" s="68" t="n">
        <f aca="false">S1410+K1411</f>
        <v>27824.6264288835</v>
      </c>
      <c r="T1411" s="68" t="n">
        <f aca="false">MAX(T1410,S1411)</f>
        <v>28300.8881005344</v>
      </c>
      <c r="U1411" s="68" t="n">
        <f aca="false">T1411-S1411</f>
        <v>476.261671650966</v>
      </c>
      <c r="V1411" s="70" t="n">
        <f aca="false">V1410+F1411</f>
        <v>3.99620000000001</v>
      </c>
      <c r="W1411" s="70" t="n">
        <f aca="false">MAX(W1410,V1411)</f>
        <v>4.01400000000001</v>
      </c>
      <c r="X1411" s="70" t="n">
        <f aca="false">W1411-V1411</f>
        <v>0.0177999999999994</v>
      </c>
      <c r="Y1411" s="70" t="n">
        <f aca="false">Y1410+M1411</f>
        <v>3.61844153384012</v>
      </c>
      <c r="Z1411" s="70" t="n">
        <f aca="false">MAX(Z1410,Y1411)</f>
        <v>3.63813715386005</v>
      </c>
      <c r="AA1411" s="70" t="n">
        <f aca="false">Z1411-Y1411</f>
        <v>0.0196956200199292</v>
      </c>
      <c r="AB1411" s="72" t="n">
        <f aca="false">AB1410*(1+F1411)</f>
        <v>44.3376034136801</v>
      </c>
      <c r="AC1411" s="73" t="n">
        <f aca="false">MAX(AC1410,AB1411)</f>
        <v>45.1374135360891</v>
      </c>
      <c r="AD1411" s="70" t="n">
        <f aca="false">1-AB1411/AC1411</f>
        <v>0.0177194495597222</v>
      </c>
      <c r="AE1411" s="73" t="n">
        <f aca="false">AE1410*(1+M1411)</f>
        <v>30.417101227082</v>
      </c>
      <c r="AF1411" s="73" t="n">
        <f aca="false">MAX(AF1410,AE1411)</f>
        <v>31.0247120557906</v>
      </c>
      <c r="AG1411" s="70" t="n">
        <f aca="false">1-AE1411/AF1411</f>
        <v>0.0195847370836509</v>
      </c>
      <c r="AH1411" s="74" t="n">
        <f aca="false">IF(R1411&gt;0,AH1410+1,0)</f>
        <v>7</v>
      </c>
      <c r="AI1411" s="74" t="n">
        <f aca="false">IF(U1411&gt;0,AI1410+1,0)</f>
        <v>7</v>
      </c>
      <c r="AJ1411" s="74" t="n">
        <f aca="false">IF(G1411&gt;0,AJ1410+1,0)</f>
        <v>1</v>
      </c>
      <c r="AK1411" s="74" t="n">
        <f aca="false">IF(G1411&lt;=0,AK1410+1,0)</f>
        <v>0</v>
      </c>
      <c r="AL1411" s="74" t="n">
        <f aca="false">IF(K1411&gt;0,AL1410+1,0)</f>
        <v>1</v>
      </c>
      <c r="AM1411" s="74" t="n">
        <f aca="false">IF(K1411&lt;=0,AM1410+1,0)</f>
        <v>0</v>
      </c>
    </row>
    <row r="1412" customFormat="false" ht="15" hidden="false" customHeight="false" outlineLevel="0" collapsed="false">
      <c r="A1412" s="61" t="n">
        <v>1411</v>
      </c>
      <c r="B1412" s="62" t="n">
        <v>45603.4270833333</v>
      </c>
      <c r="C1412" s="63" t="n">
        <f aca="false">YEAR(B1412)</f>
        <v>2024</v>
      </c>
      <c r="D1412" s="32" t="s">
        <v>276</v>
      </c>
      <c r="E1412" s="64" t="n">
        <v>24221.75</v>
      </c>
      <c r="F1412" s="65" t="n">
        <v>-0.0007</v>
      </c>
      <c r="G1412" s="66" t="n">
        <v>-16.955225</v>
      </c>
      <c r="H1412" s="67" t="n">
        <f aca="false">E1412+IF(D1412="Long",1,-1)*G1412</f>
        <v>24238.705225</v>
      </c>
      <c r="I1412" s="68" t="n">
        <f aca="false">Assumptions!$B$58</f>
        <v>5.35750011455817</v>
      </c>
      <c r="J1412" s="68" t="n">
        <f aca="false">INDEX(Yearly!$T$5:$T$22,MATCH(C1412,Yearly!$A$5:$A$22,0))</f>
        <v>0.784024407008513</v>
      </c>
      <c r="K1412" s="68" t="n">
        <f aca="false">G1412-I1412-J1412</f>
        <v>-23.0967495215667</v>
      </c>
      <c r="L1412" s="69" t="n">
        <f aca="false">(I1412+J1412)/Assumptions!$B$8</f>
        <v>0.000270802859989844</v>
      </c>
      <c r="M1412" s="70" t="n">
        <f aca="false">F1412-L1412</f>
        <v>-0.000970802859989845</v>
      </c>
      <c r="N1412" s="71" t="n">
        <f aca="false">G1412*Assumptions!$B$7</f>
        <v>-133352.844625</v>
      </c>
      <c r="O1412" s="71" t="n">
        <f aca="false">K1412*Assumptions!$B$7</f>
        <v>-181655.934987122</v>
      </c>
      <c r="P1412" s="68" t="n">
        <f aca="false">P1411+G1412</f>
        <v>36374.83657</v>
      </c>
      <c r="Q1412" s="68" t="n">
        <f aca="false">MAX(Q1411,P1412)</f>
        <v>36825.062795</v>
      </c>
      <c r="R1412" s="68" t="n">
        <f aca="false">Q1412-P1412</f>
        <v>450.226224999999</v>
      </c>
      <c r="S1412" s="68" t="n">
        <f aca="false">S1411+K1412</f>
        <v>27801.5296793619</v>
      </c>
      <c r="T1412" s="68" t="n">
        <f aca="false">MAX(T1411,S1412)</f>
        <v>28300.8881005344</v>
      </c>
      <c r="U1412" s="68" t="n">
        <f aca="false">T1412-S1412</f>
        <v>499.358421172532</v>
      </c>
      <c r="V1412" s="70" t="n">
        <f aca="false">V1411+F1412</f>
        <v>3.99550000000001</v>
      </c>
      <c r="W1412" s="70" t="n">
        <f aca="false">MAX(W1411,V1412)</f>
        <v>4.01400000000001</v>
      </c>
      <c r="X1412" s="70" t="n">
        <f aca="false">W1412-V1412</f>
        <v>0.0184999999999995</v>
      </c>
      <c r="Y1412" s="70" t="n">
        <f aca="false">Y1411+M1412</f>
        <v>3.61747073098013</v>
      </c>
      <c r="Z1412" s="70" t="n">
        <f aca="false">MAX(Z1411,Y1412)</f>
        <v>3.63813715386005</v>
      </c>
      <c r="AA1412" s="70" t="n">
        <f aca="false">Z1412-Y1412</f>
        <v>0.0206664228799189</v>
      </c>
      <c r="AB1412" s="72" t="n">
        <f aca="false">AB1411*(1+F1412)</f>
        <v>44.3065670912905</v>
      </c>
      <c r="AC1412" s="73" t="n">
        <f aca="false">MAX(AC1411,AB1412)</f>
        <v>45.1374135360891</v>
      </c>
      <c r="AD1412" s="70" t="n">
        <f aca="false">1-AB1412/AC1412</f>
        <v>0.0184070459450303</v>
      </c>
      <c r="AE1412" s="73" t="n">
        <f aca="false">AE1411*(1+M1412)</f>
        <v>30.3875722182181</v>
      </c>
      <c r="AF1412" s="73" t="n">
        <f aca="false">MAX(AF1411,AE1412)</f>
        <v>31.0247120557906</v>
      </c>
      <c r="AG1412" s="70" t="n">
        <f aca="false">1-AE1412/AF1412</f>
        <v>0.0205365270248677</v>
      </c>
      <c r="AH1412" s="74" t="n">
        <f aca="false">IF(R1412&gt;0,AH1411+1,0)</f>
        <v>8</v>
      </c>
      <c r="AI1412" s="74" t="n">
        <f aca="false">IF(U1412&gt;0,AI1411+1,0)</f>
        <v>8</v>
      </c>
      <c r="AJ1412" s="74" t="n">
        <f aca="false">IF(G1412&gt;0,AJ1411+1,0)</f>
        <v>0</v>
      </c>
      <c r="AK1412" s="74" t="n">
        <f aca="false">IF(G1412&lt;=0,AK1411+1,0)</f>
        <v>1</v>
      </c>
      <c r="AL1412" s="74" t="n">
        <f aca="false">IF(K1412&gt;0,AL1411+1,0)</f>
        <v>0</v>
      </c>
      <c r="AM1412" s="74" t="n">
        <f aca="false">IF(K1412&lt;=0,AM1411+1,0)</f>
        <v>1</v>
      </c>
    </row>
    <row r="1413" customFormat="false" ht="15" hidden="false" customHeight="false" outlineLevel="0" collapsed="false">
      <c r="A1413" s="61" t="n">
        <v>1412</v>
      </c>
      <c r="B1413" s="62" t="n">
        <v>45607.4479166667</v>
      </c>
      <c r="C1413" s="63" t="n">
        <f aca="false">YEAR(B1413)</f>
        <v>2024</v>
      </c>
      <c r="D1413" s="32" t="s">
        <v>277</v>
      </c>
      <c r="E1413" s="64" t="n">
        <v>24237.65</v>
      </c>
      <c r="F1413" s="65" t="n">
        <v>-0.0038</v>
      </c>
      <c r="G1413" s="66" t="n">
        <v>-92.10307</v>
      </c>
      <c r="H1413" s="67" t="n">
        <f aca="false">E1413+IF(D1413="Long",1,-1)*G1413</f>
        <v>24145.54693</v>
      </c>
      <c r="I1413" s="68" t="n">
        <f aca="false">Assumptions!$B$58</f>
        <v>5.35750011455817</v>
      </c>
      <c r="J1413" s="68" t="n">
        <f aca="false">INDEX(Yearly!$T$5:$T$22,MATCH(C1413,Yearly!$A$5:$A$22,0))</f>
        <v>0.784024407008513</v>
      </c>
      <c r="K1413" s="68" t="n">
        <f aca="false">G1413-I1413-J1413</f>
        <v>-98.2445945215667</v>
      </c>
      <c r="L1413" s="69" t="n">
        <f aca="false">(I1413+J1413)/Assumptions!$B$8</f>
        <v>0.000270802859989844</v>
      </c>
      <c r="M1413" s="70" t="n">
        <f aca="false">F1413-L1413</f>
        <v>-0.00407080285998984</v>
      </c>
      <c r="N1413" s="71" t="n">
        <f aca="false">G1413*Assumptions!$B$7</f>
        <v>-724390.64555</v>
      </c>
      <c r="O1413" s="71" t="n">
        <f aca="false">K1413*Assumptions!$B$7</f>
        <v>-772693.735912122</v>
      </c>
      <c r="P1413" s="68" t="n">
        <f aca="false">P1412+G1413</f>
        <v>36282.7335</v>
      </c>
      <c r="Q1413" s="68" t="n">
        <f aca="false">MAX(Q1412,P1413)</f>
        <v>36825.062795</v>
      </c>
      <c r="R1413" s="68" t="n">
        <f aca="false">Q1413-P1413</f>
        <v>542.329294999996</v>
      </c>
      <c r="S1413" s="68" t="n">
        <f aca="false">S1412+K1413</f>
        <v>27703.2850848403</v>
      </c>
      <c r="T1413" s="68" t="n">
        <f aca="false">MAX(T1412,S1413)</f>
        <v>28300.8881005344</v>
      </c>
      <c r="U1413" s="68" t="n">
        <f aca="false">T1413-S1413</f>
        <v>597.603015694098</v>
      </c>
      <c r="V1413" s="70" t="n">
        <f aca="false">V1412+F1413</f>
        <v>3.99170000000001</v>
      </c>
      <c r="W1413" s="70" t="n">
        <f aca="false">MAX(W1412,V1413)</f>
        <v>4.01400000000001</v>
      </c>
      <c r="X1413" s="70" t="n">
        <f aca="false">W1413-V1413</f>
        <v>0.0222999999999995</v>
      </c>
      <c r="Y1413" s="70" t="n">
        <f aca="false">Y1412+M1413</f>
        <v>3.61339992812014</v>
      </c>
      <c r="Z1413" s="70" t="n">
        <f aca="false">MAX(Z1412,Y1413)</f>
        <v>3.63813715386005</v>
      </c>
      <c r="AA1413" s="70" t="n">
        <f aca="false">Z1413-Y1413</f>
        <v>0.024737225739909</v>
      </c>
      <c r="AB1413" s="72" t="n">
        <f aca="false">AB1412*(1+F1413)</f>
        <v>44.1382021363436</v>
      </c>
      <c r="AC1413" s="73" t="n">
        <f aca="false">MAX(AC1412,AB1413)</f>
        <v>45.1374135360891</v>
      </c>
      <c r="AD1413" s="70" t="n">
        <f aca="false">1-AB1413/AC1413</f>
        <v>0.0221370991704392</v>
      </c>
      <c r="AE1413" s="73" t="n">
        <f aca="false">AE1412*(1+M1413)</f>
        <v>30.2638704023241</v>
      </c>
      <c r="AF1413" s="73" t="n">
        <f aca="false">MAX(AF1412,AE1413)</f>
        <v>31.0247120557906</v>
      </c>
      <c r="AG1413" s="70" t="n">
        <f aca="false">1-AE1413/AF1413</f>
        <v>0.0245237297319104</v>
      </c>
      <c r="AH1413" s="74" t="n">
        <f aca="false">IF(R1413&gt;0,AH1412+1,0)</f>
        <v>9</v>
      </c>
      <c r="AI1413" s="74" t="n">
        <f aca="false">IF(U1413&gt;0,AI1412+1,0)</f>
        <v>9</v>
      </c>
      <c r="AJ1413" s="74" t="n">
        <f aca="false">IF(G1413&gt;0,AJ1412+1,0)</f>
        <v>0</v>
      </c>
      <c r="AK1413" s="74" t="n">
        <f aca="false">IF(G1413&lt;=0,AK1412+1,0)</f>
        <v>2</v>
      </c>
      <c r="AL1413" s="74" t="n">
        <f aca="false">IF(K1413&gt;0,AL1412+1,0)</f>
        <v>0</v>
      </c>
      <c r="AM1413" s="74" t="n">
        <f aca="false">IF(K1413&lt;=0,AM1412+1,0)</f>
        <v>2</v>
      </c>
    </row>
    <row r="1414" customFormat="false" ht="15" hidden="false" customHeight="false" outlineLevel="0" collapsed="false">
      <c r="A1414" s="61" t="n">
        <v>1413</v>
      </c>
      <c r="B1414" s="62" t="n">
        <v>45607.5729166667</v>
      </c>
      <c r="C1414" s="63" t="n">
        <f aca="false">YEAR(B1414)</f>
        <v>2024</v>
      </c>
      <c r="D1414" s="32" t="s">
        <v>276</v>
      </c>
      <c r="E1414" s="64" t="n">
        <v>24145.7</v>
      </c>
      <c r="F1414" s="65" t="n">
        <v>0.0179</v>
      </c>
      <c r="G1414" s="66" t="n">
        <v>432.20803</v>
      </c>
      <c r="H1414" s="67" t="n">
        <f aca="false">E1414+IF(D1414="Long",1,-1)*G1414</f>
        <v>23713.49197</v>
      </c>
      <c r="I1414" s="68" t="n">
        <f aca="false">Assumptions!$B$58</f>
        <v>5.35750011455817</v>
      </c>
      <c r="J1414" s="68" t="n">
        <f aca="false">INDEX(Yearly!$T$5:$T$22,MATCH(C1414,Yearly!$A$5:$A$22,0))</f>
        <v>0.784024407008513</v>
      </c>
      <c r="K1414" s="68" t="n">
        <f aca="false">G1414-I1414-J1414</f>
        <v>426.066505478433</v>
      </c>
      <c r="L1414" s="69" t="n">
        <f aca="false">(I1414+J1414)/Assumptions!$B$8</f>
        <v>0.000270802859989844</v>
      </c>
      <c r="M1414" s="70" t="n">
        <f aca="false">F1414-L1414</f>
        <v>0.0176291971400102</v>
      </c>
      <c r="N1414" s="71" t="n">
        <f aca="false">G1414*Assumptions!$B$7</f>
        <v>3399316.15595</v>
      </c>
      <c r="O1414" s="71" t="n">
        <f aca="false">K1414*Assumptions!$B$7</f>
        <v>3351013.06558788</v>
      </c>
      <c r="P1414" s="68" t="n">
        <f aca="false">P1413+G1414</f>
        <v>36714.94153</v>
      </c>
      <c r="Q1414" s="68" t="n">
        <f aca="false">MAX(Q1413,P1414)</f>
        <v>36825.062795</v>
      </c>
      <c r="R1414" s="68" t="n">
        <f aca="false">Q1414-P1414</f>
        <v>110.121264999994</v>
      </c>
      <c r="S1414" s="68" t="n">
        <f aca="false">S1413+K1414</f>
        <v>28129.3515903188</v>
      </c>
      <c r="T1414" s="68" t="n">
        <f aca="false">MAX(T1413,S1414)</f>
        <v>28300.8881005344</v>
      </c>
      <c r="U1414" s="68" t="n">
        <f aca="false">T1414-S1414</f>
        <v>171.536510215665</v>
      </c>
      <c r="V1414" s="70" t="n">
        <f aca="false">V1413+F1414</f>
        <v>4.00960000000001</v>
      </c>
      <c r="W1414" s="70" t="n">
        <f aca="false">MAX(W1413,V1414)</f>
        <v>4.01400000000001</v>
      </c>
      <c r="X1414" s="70" t="n">
        <f aca="false">W1414-V1414</f>
        <v>0.00439999999999952</v>
      </c>
      <c r="Y1414" s="70" t="n">
        <f aca="false">Y1413+M1414</f>
        <v>3.63102912526015</v>
      </c>
      <c r="Z1414" s="70" t="n">
        <f aca="false">MAX(Z1413,Y1414)</f>
        <v>3.63813715386005</v>
      </c>
      <c r="AA1414" s="70" t="n">
        <f aca="false">Z1414-Y1414</f>
        <v>0.00710802859989901</v>
      </c>
      <c r="AB1414" s="72" t="n">
        <f aca="false">AB1413*(1+F1414)</f>
        <v>44.9282759545841</v>
      </c>
      <c r="AC1414" s="73" t="n">
        <f aca="false">MAX(AC1413,AB1414)</f>
        <v>45.1374135360891</v>
      </c>
      <c r="AD1414" s="70" t="n">
        <f aca="false">1-AB1414/AC1414</f>
        <v>0.00463335324559</v>
      </c>
      <c r="AE1414" s="73" t="n">
        <f aca="false">AE1413*(1+M1414)</f>
        <v>30.7973981398664</v>
      </c>
      <c r="AF1414" s="73" t="n">
        <f aca="false">MAX(AF1413,AE1414)</f>
        <v>31.0247120557906</v>
      </c>
      <c r="AG1414" s="70" t="n">
        <f aca="false">1-AE1414/AF1414</f>
        <v>0.00732686625795243</v>
      </c>
      <c r="AH1414" s="74" t="n">
        <f aca="false">IF(R1414&gt;0,AH1413+1,0)</f>
        <v>10</v>
      </c>
      <c r="AI1414" s="74" t="n">
        <f aca="false">IF(U1414&gt;0,AI1413+1,0)</f>
        <v>10</v>
      </c>
      <c r="AJ1414" s="74" t="n">
        <f aca="false">IF(G1414&gt;0,AJ1413+1,0)</f>
        <v>1</v>
      </c>
      <c r="AK1414" s="74" t="n">
        <f aca="false">IF(G1414&lt;=0,AK1413+1,0)</f>
        <v>0</v>
      </c>
      <c r="AL1414" s="74" t="n">
        <f aca="false">IF(K1414&gt;0,AL1413+1,0)</f>
        <v>1</v>
      </c>
      <c r="AM1414" s="74" t="n">
        <f aca="false">IF(K1414&lt;=0,AM1413+1,0)</f>
        <v>0</v>
      </c>
    </row>
    <row r="1415" customFormat="false" ht="15" hidden="false" customHeight="false" outlineLevel="0" collapsed="false">
      <c r="A1415" s="61" t="n">
        <v>1414</v>
      </c>
      <c r="B1415" s="62" t="n">
        <v>45615.4479166667</v>
      </c>
      <c r="C1415" s="63" t="n">
        <f aca="false">YEAR(B1415)</f>
        <v>2024</v>
      </c>
      <c r="D1415" s="32" t="s">
        <v>277</v>
      </c>
      <c r="E1415" s="64" t="n">
        <v>23712.75</v>
      </c>
      <c r="F1415" s="65" t="n">
        <v>-0.0006</v>
      </c>
      <c r="G1415" s="66" t="n">
        <v>-14.22765</v>
      </c>
      <c r="H1415" s="67" t="n">
        <f aca="false">E1415+IF(D1415="Long",1,-1)*G1415</f>
        <v>23698.52235</v>
      </c>
      <c r="I1415" s="68" t="n">
        <f aca="false">Assumptions!$B$58</f>
        <v>5.35750011455817</v>
      </c>
      <c r="J1415" s="68" t="n">
        <f aca="false">INDEX(Yearly!$T$5:$T$22,MATCH(C1415,Yearly!$A$5:$A$22,0))</f>
        <v>0.784024407008513</v>
      </c>
      <c r="K1415" s="68" t="n">
        <f aca="false">G1415-I1415-J1415</f>
        <v>-20.3691745215667</v>
      </c>
      <c r="L1415" s="69" t="n">
        <f aca="false">(I1415+J1415)/Assumptions!$B$8</f>
        <v>0.000270802859989844</v>
      </c>
      <c r="M1415" s="70" t="n">
        <f aca="false">F1415-L1415</f>
        <v>-0.000870802859989844</v>
      </c>
      <c r="N1415" s="71" t="n">
        <f aca="false">G1415*Assumptions!$B$7</f>
        <v>-111900.46725</v>
      </c>
      <c r="O1415" s="71" t="n">
        <f aca="false">K1415*Assumptions!$B$7</f>
        <v>-160203.557612122</v>
      </c>
      <c r="P1415" s="68" t="n">
        <f aca="false">P1414+G1415</f>
        <v>36700.71388</v>
      </c>
      <c r="Q1415" s="68" t="n">
        <f aca="false">MAX(Q1414,P1415)</f>
        <v>36825.062795</v>
      </c>
      <c r="R1415" s="68" t="n">
        <f aca="false">Q1415-P1415</f>
        <v>124.348914999995</v>
      </c>
      <c r="S1415" s="68" t="n">
        <f aca="false">S1414+K1415</f>
        <v>28108.9824157972</v>
      </c>
      <c r="T1415" s="68" t="n">
        <f aca="false">MAX(T1414,S1415)</f>
        <v>28300.8881005344</v>
      </c>
      <c r="U1415" s="68" t="n">
        <f aca="false">T1415-S1415</f>
        <v>191.90568473723</v>
      </c>
      <c r="V1415" s="70" t="n">
        <f aca="false">V1414+F1415</f>
        <v>4.00900000000001</v>
      </c>
      <c r="W1415" s="70" t="n">
        <f aca="false">MAX(W1414,V1415)</f>
        <v>4.01400000000001</v>
      </c>
      <c r="X1415" s="70" t="n">
        <f aca="false">W1415-V1415</f>
        <v>0.00499999999999989</v>
      </c>
      <c r="Y1415" s="70" t="n">
        <f aca="false">Y1414+M1415</f>
        <v>3.63015832240016</v>
      </c>
      <c r="Z1415" s="70" t="n">
        <f aca="false">MAX(Z1414,Y1415)</f>
        <v>3.63813715386005</v>
      </c>
      <c r="AA1415" s="70" t="n">
        <f aca="false">Z1415-Y1415</f>
        <v>0.00797883145988898</v>
      </c>
      <c r="AB1415" s="72" t="n">
        <f aca="false">AB1414*(1+F1415)</f>
        <v>44.9013189890114</v>
      </c>
      <c r="AC1415" s="73" t="n">
        <f aca="false">MAX(AC1414,AB1415)</f>
        <v>45.1374135360891</v>
      </c>
      <c r="AD1415" s="70" t="n">
        <f aca="false">1-AB1415/AC1415</f>
        <v>0.00523057323364262</v>
      </c>
      <c r="AE1415" s="73" t="n">
        <f aca="false">AE1414*(1+M1415)</f>
        <v>30.7705796774859</v>
      </c>
      <c r="AF1415" s="73" t="n">
        <f aca="false">MAX(AF1414,AE1415)</f>
        <v>31.0247120557906</v>
      </c>
      <c r="AG1415" s="70" t="n">
        <f aca="false">1-AE1415/AF1415</f>
        <v>0.00819128886185017</v>
      </c>
      <c r="AH1415" s="74" t="n">
        <f aca="false">IF(R1415&gt;0,AH1414+1,0)</f>
        <v>11</v>
      </c>
      <c r="AI1415" s="74" t="n">
        <f aca="false">IF(U1415&gt;0,AI1414+1,0)</f>
        <v>11</v>
      </c>
      <c r="AJ1415" s="74" t="n">
        <f aca="false">IF(G1415&gt;0,AJ1414+1,0)</f>
        <v>0</v>
      </c>
      <c r="AK1415" s="74" t="n">
        <f aca="false">IF(G1415&lt;=0,AK1414+1,0)</f>
        <v>1</v>
      </c>
      <c r="AL1415" s="74" t="n">
        <f aca="false">IF(K1415&gt;0,AL1414+1,0)</f>
        <v>0</v>
      </c>
      <c r="AM1415" s="74" t="n">
        <f aca="false">IF(K1415&lt;=0,AM1414+1,0)</f>
        <v>1</v>
      </c>
    </row>
    <row r="1416" customFormat="false" ht="15" hidden="false" customHeight="false" outlineLevel="0" collapsed="false">
      <c r="A1416" s="61" t="n">
        <v>1415</v>
      </c>
      <c r="B1416" s="62" t="n">
        <v>45615.6145833333</v>
      </c>
      <c r="C1416" s="63" t="n">
        <f aca="false">YEAR(B1416)</f>
        <v>2024</v>
      </c>
      <c r="D1416" s="32" t="s">
        <v>276</v>
      </c>
      <c r="E1416" s="64" t="n">
        <v>23698.35</v>
      </c>
      <c r="F1416" s="65" t="n">
        <v>0.0027</v>
      </c>
      <c r="G1416" s="66" t="n">
        <v>63.985545</v>
      </c>
      <c r="H1416" s="67" t="n">
        <f aca="false">E1416+IF(D1416="Long",1,-1)*G1416</f>
        <v>23634.364455</v>
      </c>
      <c r="I1416" s="68" t="n">
        <f aca="false">Assumptions!$B$58</f>
        <v>5.35750011455817</v>
      </c>
      <c r="J1416" s="68" t="n">
        <f aca="false">INDEX(Yearly!$T$5:$T$22,MATCH(C1416,Yearly!$A$5:$A$22,0))</f>
        <v>0.784024407008513</v>
      </c>
      <c r="K1416" s="68" t="n">
        <f aca="false">G1416-I1416-J1416</f>
        <v>57.8440204784333</v>
      </c>
      <c r="L1416" s="69" t="n">
        <f aca="false">(I1416+J1416)/Assumptions!$B$8</f>
        <v>0.000270802859989844</v>
      </c>
      <c r="M1416" s="70" t="n">
        <f aca="false">F1416-L1416</f>
        <v>0.00242919714001016</v>
      </c>
      <c r="N1416" s="71" t="n">
        <f aca="false">G1416*Assumptions!$B$7</f>
        <v>503246.311425</v>
      </c>
      <c r="O1416" s="71" t="n">
        <f aca="false">K1416*Assumptions!$B$7</f>
        <v>454943.221062878</v>
      </c>
      <c r="P1416" s="68" t="n">
        <f aca="false">P1415+G1416</f>
        <v>36764.699425</v>
      </c>
      <c r="Q1416" s="68" t="n">
        <f aca="false">MAX(Q1415,P1416)</f>
        <v>36825.062795</v>
      </c>
      <c r="R1416" s="68" t="n">
        <f aca="false">Q1416-P1416</f>
        <v>60.3633699999918</v>
      </c>
      <c r="S1416" s="68" t="n">
        <f aca="false">S1415+K1416</f>
        <v>28166.8264362756</v>
      </c>
      <c r="T1416" s="68" t="n">
        <f aca="false">MAX(T1415,S1416)</f>
        <v>28300.8881005344</v>
      </c>
      <c r="U1416" s="68" t="n">
        <f aca="false">T1416-S1416</f>
        <v>134.061664258796</v>
      </c>
      <c r="V1416" s="70" t="n">
        <f aca="false">V1415+F1416</f>
        <v>4.01170000000001</v>
      </c>
      <c r="W1416" s="70" t="n">
        <f aca="false">MAX(W1415,V1416)</f>
        <v>4.01400000000001</v>
      </c>
      <c r="X1416" s="70" t="n">
        <f aca="false">W1416-V1416</f>
        <v>0.00229999999999997</v>
      </c>
      <c r="Y1416" s="70" t="n">
        <f aca="false">Y1415+M1416</f>
        <v>3.63258751954017</v>
      </c>
      <c r="Z1416" s="70" t="n">
        <f aca="false">MAX(Z1415,Y1416)</f>
        <v>3.63813715386005</v>
      </c>
      <c r="AA1416" s="70" t="n">
        <f aca="false">Z1416-Y1416</f>
        <v>0.00554963431987865</v>
      </c>
      <c r="AB1416" s="72" t="n">
        <f aca="false">AB1415*(1+F1416)</f>
        <v>45.0225525502817</v>
      </c>
      <c r="AC1416" s="73" t="n">
        <f aca="false">MAX(AC1415,AB1416)</f>
        <v>45.1374135360891</v>
      </c>
      <c r="AD1416" s="70" t="n">
        <f aca="false">1-AB1416/AC1416</f>
        <v>0.00254469578137351</v>
      </c>
      <c r="AE1416" s="73" t="n">
        <f aca="false">AE1415*(1+M1416)</f>
        <v>30.8453274816349</v>
      </c>
      <c r="AF1416" s="73" t="n">
        <f aca="false">MAX(AF1415,AE1416)</f>
        <v>31.0247120557906</v>
      </c>
      <c r="AG1416" s="70" t="n">
        <f aca="false">1-AE1416/AF1416</f>
        <v>0.00578198997731627</v>
      </c>
      <c r="AH1416" s="74" t="n">
        <f aca="false">IF(R1416&gt;0,AH1415+1,0)</f>
        <v>12</v>
      </c>
      <c r="AI1416" s="74" t="n">
        <f aca="false">IF(U1416&gt;0,AI1415+1,0)</f>
        <v>12</v>
      </c>
      <c r="AJ1416" s="74" t="n">
        <f aca="false">IF(G1416&gt;0,AJ1415+1,0)</f>
        <v>1</v>
      </c>
      <c r="AK1416" s="74" t="n">
        <f aca="false">IF(G1416&lt;=0,AK1415+1,0)</f>
        <v>0</v>
      </c>
      <c r="AL1416" s="74" t="n">
        <f aca="false">IF(K1416&gt;0,AL1415+1,0)</f>
        <v>1</v>
      </c>
      <c r="AM1416" s="74" t="n">
        <f aca="false">IF(K1416&lt;=0,AM1415+1,0)</f>
        <v>0</v>
      </c>
    </row>
    <row r="1417" customFormat="false" ht="15" hidden="false" customHeight="false" outlineLevel="0" collapsed="false">
      <c r="A1417" s="61" t="n">
        <v>1416</v>
      </c>
      <c r="B1417" s="62" t="n">
        <v>45618.5104166667</v>
      </c>
      <c r="C1417" s="63" t="n">
        <f aca="false">YEAR(B1417)</f>
        <v>2024</v>
      </c>
      <c r="D1417" s="32" t="s">
        <v>277</v>
      </c>
      <c r="E1417" s="64" t="n">
        <v>23633.8</v>
      </c>
      <c r="F1417" s="65" t="n">
        <v>0.0181</v>
      </c>
      <c r="G1417" s="66" t="n">
        <v>427.77178</v>
      </c>
      <c r="H1417" s="67" t="n">
        <f aca="false">E1417+IF(D1417="Long",1,-1)*G1417</f>
        <v>24061.57178</v>
      </c>
      <c r="I1417" s="68" t="n">
        <f aca="false">Assumptions!$B$58</f>
        <v>5.35750011455817</v>
      </c>
      <c r="J1417" s="68" t="n">
        <f aca="false">INDEX(Yearly!$T$5:$T$22,MATCH(C1417,Yearly!$A$5:$A$22,0))</f>
        <v>0.784024407008513</v>
      </c>
      <c r="K1417" s="68" t="n">
        <f aca="false">G1417-I1417-J1417</f>
        <v>421.630255478433</v>
      </c>
      <c r="L1417" s="69" t="n">
        <f aca="false">(I1417+J1417)/Assumptions!$B$8</f>
        <v>0.000270802859989844</v>
      </c>
      <c r="M1417" s="70" t="n">
        <f aca="false">F1417-L1417</f>
        <v>0.0178291971400102</v>
      </c>
      <c r="N1417" s="71" t="n">
        <f aca="false">G1417*Assumptions!$B$7</f>
        <v>3364425.0497</v>
      </c>
      <c r="O1417" s="71" t="n">
        <f aca="false">K1417*Assumptions!$B$7</f>
        <v>3316121.95933788</v>
      </c>
      <c r="P1417" s="68" t="n">
        <f aca="false">P1416+G1417</f>
        <v>37192.471205</v>
      </c>
      <c r="Q1417" s="68" t="n">
        <f aca="false">MAX(Q1416,P1417)</f>
        <v>37192.471205</v>
      </c>
      <c r="R1417" s="68" t="n">
        <f aca="false">Q1417-P1417</f>
        <v>0</v>
      </c>
      <c r="S1417" s="68" t="n">
        <f aca="false">S1416+K1417</f>
        <v>28588.4566917541</v>
      </c>
      <c r="T1417" s="68" t="n">
        <f aca="false">MAX(T1416,S1417)</f>
        <v>28588.4566917541</v>
      </c>
      <c r="U1417" s="68" t="n">
        <f aca="false">T1417-S1417</f>
        <v>0</v>
      </c>
      <c r="V1417" s="70" t="n">
        <f aca="false">V1416+F1417</f>
        <v>4.02980000000001</v>
      </c>
      <c r="W1417" s="70" t="n">
        <f aca="false">MAX(W1416,V1417)</f>
        <v>4.02980000000001</v>
      </c>
      <c r="X1417" s="70" t="n">
        <f aca="false">W1417-V1417</f>
        <v>0</v>
      </c>
      <c r="Y1417" s="70" t="n">
        <f aca="false">Y1416+M1417</f>
        <v>3.65041671668018</v>
      </c>
      <c r="Z1417" s="70" t="n">
        <f aca="false">MAX(Z1416,Y1417)</f>
        <v>3.65041671668018</v>
      </c>
      <c r="AA1417" s="70" t="n">
        <f aca="false">Z1417-Y1417</f>
        <v>0</v>
      </c>
      <c r="AB1417" s="72" t="n">
        <f aca="false">AB1416*(1+F1417)</f>
        <v>45.8374607514418</v>
      </c>
      <c r="AC1417" s="73" t="n">
        <f aca="false">MAX(AC1416,AB1417)</f>
        <v>45.8374607514418</v>
      </c>
      <c r="AD1417" s="70" t="n">
        <f aca="false">1-AB1417/AC1417</f>
        <v>0</v>
      </c>
      <c r="AE1417" s="73" t="n">
        <f aca="false">AE1416*(1+M1417)</f>
        <v>31.3952749061532</v>
      </c>
      <c r="AF1417" s="73" t="n">
        <f aca="false">MAX(AF1416,AE1417)</f>
        <v>31.3952749061532</v>
      </c>
      <c r="AG1417" s="70" t="n">
        <f aca="false">1-AE1417/AF1417</f>
        <v>0</v>
      </c>
      <c r="AH1417" s="74" t="n">
        <f aca="false">IF(R1417&gt;0,AH1416+1,0)</f>
        <v>0</v>
      </c>
      <c r="AI1417" s="74" t="n">
        <f aca="false">IF(U1417&gt;0,AI1416+1,0)</f>
        <v>0</v>
      </c>
      <c r="AJ1417" s="74" t="n">
        <f aca="false">IF(G1417&gt;0,AJ1416+1,0)</f>
        <v>2</v>
      </c>
      <c r="AK1417" s="74" t="n">
        <f aca="false">IF(G1417&lt;=0,AK1416+1,0)</f>
        <v>0</v>
      </c>
      <c r="AL1417" s="74" t="n">
        <f aca="false">IF(K1417&gt;0,AL1416+1,0)</f>
        <v>2</v>
      </c>
      <c r="AM1417" s="74" t="n">
        <f aca="false">IF(K1417&lt;=0,AM1416+1,0)</f>
        <v>0</v>
      </c>
    </row>
    <row r="1418" customFormat="false" ht="15" hidden="false" customHeight="false" outlineLevel="0" collapsed="false">
      <c r="A1418" s="61" t="n">
        <v>1417</v>
      </c>
      <c r="B1418" s="62" t="n">
        <v>45625.4479166667</v>
      </c>
      <c r="C1418" s="63" t="n">
        <f aca="false">YEAR(B1418)</f>
        <v>2024</v>
      </c>
      <c r="D1418" s="32" t="s">
        <v>277</v>
      </c>
      <c r="E1418" s="64" t="n">
        <v>24082.8</v>
      </c>
      <c r="F1418" s="65" t="n">
        <v>0.0196</v>
      </c>
      <c r="G1418" s="66" t="n">
        <v>472.02288</v>
      </c>
      <c r="H1418" s="67" t="n">
        <f aca="false">E1418+IF(D1418="Long",1,-1)*G1418</f>
        <v>24554.82288</v>
      </c>
      <c r="I1418" s="68" t="n">
        <f aca="false">Assumptions!$B$58</f>
        <v>5.35750011455817</v>
      </c>
      <c r="J1418" s="68" t="n">
        <f aca="false">INDEX(Yearly!$T$5:$T$22,MATCH(C1418,Yearly!$A$5:$A$22,0))</f>
        <v>0.784024407008513</v>
      </c>
      <c r="K1418" s="68" t="n">
        <f aca="false">G1418-I1418-J1418</f>
        <v>465.881355478433</v>
      </c>
      <c r="L1418" s="69" t="n">
        <f aca="false">(I1418+J1418)/Assumptions!$B$8</f>
        <v>0.000270802859989844</v>
      </c>
      <c r="M1418" s="70" t="n">
        <f aca="false">F1418-L1418</f>
        <v>0.0193291971400102</v>
      </c>
      <c r="N1418" s="71" t="n">
        <f aca="false">G1418*Assumptions!$B$7</f>
        <v>3712459.9512</v>
      </c>
      <c r="O1418" s="71" t="n">
        <f aca="false">K1418*Assumptions!$B$7</f>
        <v>3664156.86083788</v>
      </c>
      <c r="P1418" s="68" t="n">
        <f aca="false">P1417+G1418</f>
        <v>37664.494085</v>
      </c>
      <c r="Q1418" s="68" t="n">
        <f aca="false">MAX(Q1417,P1418)</f>
        <v>37664.494085</v>
      </c>
      <c r="R1418" s="68" t="n">
        <f aca="false">Q1418-P1418</f>
        <v>0</v>
      </c>
      <c r="S1418" s="68" t="n">
        <f aca="false">S1417+K1418</f>
        <v>29054.3380472325</v>
      </c>
      <c r="T1418" s="68" t="n">
        <f aca="false">MAX(T1417,S1418)</f>
        <v>29054.3380472325</v>
      </c>
      <c r="U1418" s="68" t="n">
        <f aca="false">T1418-S1418</f>
        <v>0</v>
      </c>
      <c r="V1418" s="70" t="n">
        <f aca="false">V1417+F1418</f>
        <v>4.04940000000001</v>
      </c>
      <c r="W1418" s="70" t="n">
        <f aca="false">MAX(W1417,V1418)</f>
        <v>4.04940000000001</v>
      </c>
      <c r="X1418" s="70" t="n">
        <f aca="false">W1418-V1418</f>
        <v>0</v>
      </c>
      <c r="Y1418" s="70" t="n">
        <f aca="false">Y1417+M1418</f>
        <v>3.66974591382019</v>
      </c>
      <c r="Z1418" s="70" t="n">
        <f aca="false">MAX(Z1417,Y1418)</f>
        <v>3.66974591382019</v>
      </c>
      <c r="AA1418" s="70" t="n">
        <f aca="false">Z1418-Y1418</f>
        <v>0</v>
      </c>
      <c r="AB1418" s="72" t="n">
        <f aca="false">AB1417*(1+F1418)</f>
        <v>46.7358749821701</v>
      </c>
      <c r="AC1418" s="73" t="n">
        <f aca="false">MAX(AC1417,AB1418)</f>
        <v>46.7358749821701</v>
      </c>
      <c r="AD1418" s="70" t="n">
        <f aca="false">1-AB1418/AC1418</f>
        <v>0</v>
      </c>
      <c r="AE1418" s="73" t="n">
        <f aca="false">AE1417*(1+M1418)</f>
        <v>32.002120364079</v>
      </c>
      <c r="AF1418" s="73" t="n">
        <f aca="false">MAX(AF1417,AE1418)</f>
        <v>32.002120364079</v>
      </c>
      <c r="AG1418" s="70" t="n">
        <f aca="false">1-AE1418/AF1418</f>
        <v>0</v>
      </c>
      <c r="AH1418" s="74" t="n">
        <f aca="false">IF(R1418&gt;0,AH1417+1,0)</f>
        <v>0</v>
      </c>
      <c r="AI1418" s="74" t="n">
        <f aca="false">IF(U1418&gt;0,AI1417+1,0)</f>
        <v>0</v>
      </c>
      <c r="AJ1418" s="74" t="n">
        <f aca="false">IF(G1418&gt;0,AJ1417+1,0)</f>
        <v>3</v>
      </c>
      <c r="AK1418" s="74" t="n">
        <f aca="false">IF(G1418&lt;=0,AK1417+1,0)</f>
        <v>0</v>
      </c>
      <c r="AL1418" s="74" t="n">
        <f aca="false">IF(K1418&gt;0,AL1417+1,0)</f>
        <v>3</v>
      </c>
      <c r="AM1418" s="74" t="n">
        <f aca="false">IF(K1418&lt;=0,AM1417+1,0)</f>
        <v>0</v>
      </c>
    </row>
    <row r="1419" customFormat="false" ht="15" hidden="false" customHeight="false" outlineLevel="0" collapsed="false">
      <c r="A1419" s="61" t="n">
        <v>1418</v>
      </c>
      <c r="B1419" s="62" t="n">
        <v>45636.6368055556</v>
      </c>
      <c r="C1419" s="63" t="n">
        <f aca="false">YEAR(B1419)</f>
        <v>2024</v>
      </c>
      <c r="D1419" s="32" t="s">
        <v>277</v>
      </c>
      <c r="E1419" s="64" t="n">
        <v>24609.45</v>
      </c>
      <c r="F1419" s="65" t="n">
        <v>-0.0019</v>
      </c>
      <c r="G1419" s="66" t="n">
        <v>-46.757955</v>
      </c>
      <c r="H1419" s="67" t="n">
        <f aca="false">E1419+IF(D1419="Long",1,-1)*G1419</f>
        <v>24562.692045</v>
      </c>
      <c r="I1419" s="68" t="n">
        <f aca="false">Assumptions!$B$58</f>
        <v>5.35750011455817</v>
      </c>
      <c r="J1419" s="68" t="n">
        <f aca="false">INDEX(Yearly!$T$5:$T$22,MATCH(C1419,Yearly!$A$5:$A$22,0))</f>
        <v>0.784024407008513</v>
      </c>
      <c r="K1419" s="68" t="n">
        <f aca="false">G1419-I1419-J1419</f>
        <v>-52.8994795215667</v>
      </c>
      <c r="L1419" s="69" t="n">
        <f aca="false">(I1419+J1419)/Assumptions!$B$8</f>
        <v>0.000270802859989844</v>
      </c>
      <c r="M1419" s="70" t="n">
        <f aca="false">F1419-L1419</f>
        <v>-0.00217080285998984</v>
      </c>
      <c r="N1419" s="71" t="n">
        <f aca="false">G1419*Assumptions!$B$7</f>
        <v>-367751.316075</v>
      </c>
      <c r="O1419" s="71" t="n">
        <f aca="false">K1419*Assumptions!$B$7</f>
        <v>-416054.406437122</v>
      </c>
      <c r="P1419" s="68" t="n">
        <f aca="false">P1418+G1419</f>
        <v>37617.73613</v>
      </c>
      <c r="Q1419" s="68" t="n">
        <f aca="false">MAX(Q1418,P1419)</f>
        <v>37664.494085</v>
      </c>
      <c r="R1419" s="68" t="n">
        <f aca="false">Q1419-P1419</f>
        <v>46.757955000001</v>
      </c>
      <c r="S1419" s="68" t="n">
        <f aca="false">S1418+K1419</f>
        <v>29001.4385677109</v>
      </c>
      <c r="T1419" s="68" t="n">
        <f aca="false">MAX(T1418,S1419)</f>
        <v>29054.3380472325</v>
      </c>
      <c r="U1419" s="68" t="n">
        <f aca="false">T1419-S1419</f>
        <v>52.8994795215658</v>
      </c>
      <c r="V1419" s="70" t="n">
        <f aca="false">V1418+F1419</f>
        <v>4.04750000000001</v>
      </c>
      <c r="W1419" s="70" t="n">
        <f aca="false">MAX(W1418,V1419)</f>
        <v>4.04940000000001</v>
      </c>
      <c r="X1419" s="70" t="n">
        <f aca="false">W1419-V1419</f>
        <v>0.00190000000000001</v>
      </c>
      <c r="Y1419" s="70" t="n">
        <f aca="false">Y1418+M1419</f>
        <v>3.6675751109602</v>
      </c>
      <c r="Z1419" s="70" t="n">
        <f aca="false">MAX(Z1418,Y1419)</f>
        <v>3.66974591382019</v>
      </c>
      <c r="AA1419" s="70" t="n">
        <f aca="false">Z1419-Y1419</f>
        <v>0.00217080285999005</v>
      </c>
      <c r="AB1419" s="72" t="n">
        <f aca="false">AB1418*(1+F1419)</f>
        <v>46.647076819704</v>
      </c>
      <c r="AC1419" s="73" t="n">
        <f aca="false">MAX(AC1418,AB1419)</f>
        <v>46.7358749821701</v>
      </c>
      <c r="AD1419" s="70" t="n">
        <f aca="false">1-AB1419/AC1419</f>
        <v>0.00190000000000012</v>
      </c>
      <c r="AE1419" s="73" t="n">
        <f aca="false">AE1418*(1+M1419)</f>
        <v>31.9326500696669</v>
      </c>
      <c r="AF1419" s="73" t="n">
        <f aca="false">MAX(AF1418,AE1419)</f>
        <v>32.002120364079</v>
      </c>
      <c r="AG1419" s="70" t="n">
        <f aca="false">1-AE1419/AF1419</f>
        <v>0.00217080285998983</v>
      </c>
      <c r="AH1419" s="74" t="n">
        <f aca="false">IF(R1419&gt;0,AH1418+1,0)</f>
        <v>1</v>
      </c>
      <c r="AI1419" s="74" t="n">
        <f aca="false">IF(U1419&gt;0,AI1418+1,0)</f>
        <v>1</v>
      </c>
      <c r="AJ1419" s="74" t="n">
        <f aca="false">IF(G1419&gt;0,AJ1418+1,0)</f>
        <v>0</v>
      </c>
      <c r="AK1419" s="74" t="n">
        <f aca="false">IF(G1419&lt;=0,AK1418+1,0)</f>
        <v>1</v>
      </c>
      <c r="AL1419" s="74" t="n">
        <f aca="false">IF(K1419&gt;0,AL1418+1,0)</f>
        <v>0</v>
      </c>
      <c r="AM1419" s="74" t="n">
        <f aca="false">IF(K1419&lt;=0,AM1418+1,0)</f>
        <v>1</v>
      </c>
    </row>
    <row r="1420" customFormat="false" ht="15" hidden="false" customHeight="false" outlineLevel="0" collapsed="false">
      <c r="A1420" s="61" t="n">
        <v>1419</v>
      </c>
      <c r="B1420" s="62" t="n">
        <v>45639.53125</v>
      </c>
      <c r="C1420" s="63" t="n">
        <f aca="false">YEAR(B1420)</f>
        <v>2024</v>
      </c>
      <c r="D1420" s="32" t="s">
        <v>277</v>
      </c>
      <c r="E1420" s="64" t="n">
        <v>24528.8</v>
      </c>
      <c r="F1420" s="65" t="n">
        <v>0.0015</v>
      </c>
      <c r="G1420" s="66" t="n">
        <v>36.7932</v>
      </c>
      <c r="H1420" s="67" t="n">
        <f aca="false">E1420+IF(D1420="Long",1,-1)*G1420</f>
        <v>24565.5932</v>
      </c>
      <c r="I1420" s="68" t="n">
        <f aca="false">Assumptions!$B$58</f>
        <v>5.35750011455817</v>
      </c>
      <c r="J1420" s="68" t="n">
        <f aca="false">INDEX(Yearly!$T$5:$T$22,MATCH(C1420,Yearly!$A$5:$A$22,0))</f>
        <v>0.784024407008513</v>
      </c>
      <c r="K1420" s="68" t="n">
        <f aca="false">G1420-I1420-J1420</f>
        <v>30.6516754784333</v>
      </c>
      <c r="L1420" s="69" t="n">
        <f aca="false">(I1420+J1420)/Assumptions!$B$8</f>
        <v>0.000270802859989844</v>
      </c>
      <c r="M1420" s="70" t="n">
        <f aca="false">F1420-L1420</f>
        <v>0.00122919714001016</v>
      </c>
      <c r="N1420" s="71" t="n">
        <f aca="false">G1420*Assumptions!$B$7</f>
        <v>289378.518</v>
      </c>
      <c r="O1420" s="71" t="n">
        <f aca="false">K1420*Assumptions!$B$7</f>
        <v>241075.427637878</v>
      </c>
      <c r="P1420" s="68" t="n">
        <f aca="false">P1419+G1420</f>
        <v>37654.52933</v>
      </c>
      <c r="Q1420" s="68" t="n">
        <f aca="false">MAX(Q1419,P1420)</f>
        <v>37664.494085</v>
      </c>
      <c r="R1420" s="68" t="n">
        <f aca="false">Q1420-P1420</f>
        <v>9.96475500000088</v>
      </c>
      <c r="S1420" s="68" t="n">
        <f aca="false">S1419+K1420</f>
        <v>29032.0902431894</v>
      </c>
      <c r="T1420" s="68" t="n">
        <f aca="false">MAX(T1419,S1420)</f>
        <v>29054.3380472325</v>
      </c>
      <c r="U1420" s="68" t="n">
        <f aca="false">T1420-S1420</f>
        <v>22.2478040431342</v>
      </c>
      <c r="V1420" s="70" t="n">
        <f aca="false">V1419+F1420</f>
        <v>4.04900000000001</v>
      </c>
      <c r="W1420" s="70" t="n">
        <f aca="false">MAX(W1419,V1420)</f>
        <v>4.04940000000001</v>
      </c>
      <c r="X1420" s="70" t="n">
        <f aca="false">W1420-V1420</f>
        <v>0.000399999999999956</v>
      </c>
      <c r="Y1420" s="70" t="n">
        <f aca="false">Y1419+M1420</f>
        <v>3.66880430810021</v>
      </c>
      <c r="Z1420" s="70" t="n">
        <f aca="false">MAX(Z1419,Y1420)</f>
        <v>3.66974591382019</v>
      </c>
      <c r="AA1420" s="70" t="n">
        <f aca="false">Z1420-Y1420</f>
        <v>0.000941605719980032</v>
      </c>
      <c r="AB1420" s="72" t="n">
        <f aca="false">AB1419*(1+F1420)</f>
        <v>46.7170474349335</v>
      </c>
      <c r="AC1420" s="73" t="n">
        <f aca="false">MAX(AC1419,AB1420)</f>
        <v>46.7358749821701</v>
      </c>
      <c r="AD1420" s="70" t="n">
        <f aca="false">1-AB1420/AC1420</f>
        <v>0.000402850000000066</v>
      </c>
      <c r="AE1420" s="73" t="n">
        <f aca="false">AE1419*(1+M1420)</f>
        <v>31.9719015918055</v>
      </c>
      <c r="AF1420" s="73" t="n">
        <f aca="false">MAX(AF1419,AE1420)</f>
        <v>32.002120364079</v>
      </c>
      <c r="AG1420" s="70" t="n">
        <f aca="false">1-AE1420/AF1420</f>
        <v>0.000944274064646589</v>
      </c>
      <c r="AH1420" s="74" t="n">
        <f aca="false">IF(R1420&gt;0,AH1419+1,0)</f>
        <v>2</v>
      </c>
      <c r="AI1420" s="74" t="n">
        <f aca="false">IF(U1420&gt;0,AI1419+1,0)</f>
        <v>2</v>
      </c>
      <c r="AJ1420" s="74" t="n">
        <f aca="false">IF(G1420&gt;0,AJ1419+1,0)</f>
        <v>1</v>
      </c>
      <c r="AK1420" s="74" t="n">
        <f aca="false">IF(G1420&lt;=0,AK1419+1,0)</f>
        <v>0</v>
      </c>
      <c r="AL1420" s="74" t="n">
        <f aca="false">IF(K1420&gt;0,AL1419+1,0)</f>
        <v>1</v>
      </c>
      <c r="AM1420" s="74" t="n">
        <f aca="false">IF(K1420&lt;=0,AM1419+1,0)</f>
        <v>0</v>
      </c>
    </row>
    <row r="1421" customFormat="false" ht="15" hidden="false" customHeight="false" outlineLevel="0" collapsed="false">
      <c r="A1421" s="61" t="n">
        <v>1420</v>
      </c>
      <c r="B1421" s="62" t="n">
        <v>45653.40625</v>
      </c>
      <c r="C1421" s="63" t="n">
        <f aca="false">YEAR(B1421)</f>
        <v>2024</v>
      </c>
      <c r="D1421" s="32" t="s">
        <v>277</v>
      </c>
      <c r="E1421" s="64" t="n">
        <v>23862</v>
      </c>
      <c r="F1421" s="65" t="n">
        <v>-0.0012</v>
      </c>
      <c r="G1421" s="66" t="n">
        <v>-28.6344</v>
      </c>
      <c r="H1421" s="67" t="n">
        <f aca="false">E1421+IF(D1421="Long",1,-1)*G1421</f>
        <v>23833.3656</v>
      </c>
      <c r="I1421" s="68" t="n">
        <f aca="false">Assumptions!$B$58</f>
        <v>5.35750011455817</v>
      </c>
      <c r="J1421" s="68" t="n">
        <f aca="false">INDEX(Yearly!$T$5:$T$22,MATCH(C1421,Yearly!$A$5:$A$22,0))</f>
        <v>0.784024407008513</v>
      </c>
      <c r="K1421" s="68" t="n">
        <f aca="false">G1421-I1421-J1421</f>
        <v>-34.7759245215667</v>
      </c>
      <c r="L1421" s="69" t="n">
        <f aca="false">(I1421+J1421)/Assumptions!$B$8</f>
        <v>0.000270802859989844</v>
      </c>
      <c r="M1421" s="70" t="n">
        <f aca="false">F1421-L1421</f>
        <v>-0.00147080285998984</v>
      </c>
      <c r="N1421" s="71" t="n">
        <f aca="false">G1421*Assumptions!$B$7</f>
        <v>-225209.556</v>
      </c>
      <c r="O1421" s="71" t="n">
        <f aca="false">K1421*Assumptions!$B$7</f>
        <v>-273512.646362122</v>
      </c>
      <c r="P1421" s="68" t="n">
        <f aca="false">P1420+G1421</f>
        <v>37625.89493</v>
      </c>
      <c r="Q1421" s="68" t="n">
        <f aca="false">MAX(Q1420,P1421)</f>
        <v>37664.494085</v>
      </c>
      <c r="R1421" s="68" t="n">
        <f aca="false">Q1421-P1421</f>
        <v>38.5991550000035</v>
      </c>
      <c r="S1421" s="68" t="n">
        <f aca="false">S1420+K1421</f>
        <v>28997.3143186678</v>
      </c>
      <c r="T1421" s="68" t="n">
        <f aca="false">MAX(T1420,S1421)</f>
        <v>29054.3380472325</v>
      </c>
      <c r="U1421" s="68" t="n">
        <f aca="false">T1421-S1421</f>
        <v>57.0237285647017</v>
      </c>
      <c r="V1421" s="70" t="n">
        <f aca="false">V1420+F1421</f>
        <v>4.04780000000001</v>
      </c>
      <c r="W1421" s="70" t="n">
        <f aca="false">MAX(W1420,V1421)</f>
        <v>4.04940000000001</v>
      </c>
      <c r="X1421" s="70" t="n">
        <f aca="false">W1421-V1421</f>
        <v>0.00159999999999982</v>
      </c>
      <c r="Y1421" s="70" t="n">
        <f aca="false">Y1420+M1421</f>
        <v>3.66733350524022</v>
      </c>
      <c r="Z1421" s="70" t="n">
        <f aca="false">MAX(Z1420,Y1421)</f>
        <v>3.66974591382019</v>
      </c>
      <c r="AA1421" s="70" t="n">
        <f aca="false">Z1421-Y1421</f>
        <v>0.00241240857996994</v>
      </c>
      <c r="AB1421" s="72" t="n">
        <f aca="false">AB1420*(1+F1421)</f>
        <v>46.6609869780116</v>
      </c>
      <c r="AC1421" s="73" t="n">
        <f aca="false">MAX(AC1420,AB1421)</f>
        <v>46.7358749821701</v>
      </c>
      <c r="AD1421" s="70" t="n">
        <f aca="false">1-AB1421/AC1421</f>
        <v>0.00160236658000001</v>
      </c>
      <c r="AE1421" s="73" t="n">
        <f aca="false">AE1420*(1+M1421)</f>
        <v>31.924877227505</v>
      </c>
      <c r="AF1421" s="73" t="n">
        <f aca="false">MAX(AF1420,AE1421)</f>
        <v>32.002120364079</v>
      </c>
      <c r="AG1421" s="70" t="n">
        <f aca="false">1-AE1421/AF1421</f>
        <v>0.00241368808364151</v>
      </c>
      <c r="AH1421" s="74" t="n">
        <f aca="false">IF(R1421&gt;0,AH1420+1,0)</f>
        <v>3</v>
      </c>
      <c r="AI1421" s="74" t="n">
        <f aca="false">IF(U1421&gt;0,AI1420+1,0)</f>
        <v>3</v>
      </c>
      <c r="AJ1421" s="74" t="n">
        <f aca="false">IF(G1421&gt;0,AJ1420+1,0)</f>
        <v>0</v>
      </c>
      <c r="AK1421" s="74" t="n">
        <f aca="false">IF(G1421&lt;=0,AK1420+1,0)</f>
        <v>1</v>
      </c>
      <c r="AL1421" s="74" t="n">
        <f aca="false">IF(K1421&gt;0,AL1420+1,0)</f>
        <v>0</v>
      </c>
      <c r="AM1421" s="74" t="n">
        <f aca="false">IF(K1421&lt;=0,AM1420+1,0)</f>
        <v>1</v>
      </c>
    </row>
    <row r="1422" customFormat="false" ht="15" hidden="false" customHeight="false" outlineLevel="0" collapsed="false">
      <c r="A1422" s="61" t="n">
        <v>1421</v>
      </c>
      <c r="B1422" s="62" t="n">
        <v>45653.5152777778</v>
      </c>
      <c r="C1422" s="63" t="n">
        <f aca="false">YEAR(B1422)</f>
        <v>2024</v>
      </c>
      <c r="D1422" s="32" t="s">
        <v>276</v>
      </c>
      <c r="E1422" s="64" t="n">
        <v>23834.5</v>
      </c>
      <c r="F1422" s="65" t="n">
        <v>-0.0017</v>
      </c>
      <c r="G1422" s="66" t="n">
        <v>-40.51865</v>
      </c>
      <c r="H1422" s="67" t="n">
        <f aca="false">E1422+IF(D1422="Long",1,-1)*G1422</f>
        <v>23875.01865</v>
      </c>
      <c r="I1422" s="68" t="n">
        <f aca="false">Assumptions!$B$58</f>
        <v>5.35750011455817</v>
      </c>
      <c r="J1422" s="68" t="n">
        <f aca="false">INDEX(Yearly!$T$5:$T$22,MATCH(C1422,Yearly!$A$5:$A$22,0))</f>
        <v>0.784024407008513</v>
      </c>
      <c r="K1422" s="68" t="n">
        <f aca="false">G1422-I1422-J1422</f>
        <v>-46.6601745215667</v>
      </c>
      <c r="L1422" s="69" t="n">
        <f aca="false">(I1422+J1422)/Assumptions!$B$8</f>
        <v>0.000270802859989844</v>
      </c>
      <c r="M1422" s="70" t="n">
        <f aca="false">F1422-L1422</f>
        <v>-0.00197080285998984</v>
      </c>
      <c r="N1422" s="71" t="n">
        <f aca="false">G1422*Assumptions!$B$7</f>
        <v>-318679.18225</v>
      </c>
      <c r="O1422" s="71" t="n">
        <f aca="false">K1422*Assumptions!$B$7</f>
        <v>-366982.272612122</v>
      </c>
      <c r="P1422" s="68" t="n">
        <f aca="false">P1421+G1422</f>
        <v>37585.37628</v>
      </c>
      <c r="Q1422" s="68" t="n">
        <f aca="false">MAX(Q1421,P1422)</f>
        <v>37664.494085</v>
      </c>
      <c r="R1422" s="68" t="n">
        <f aca="false">Q1422-P1422</f>
        <v>79.1178050000017</v>
      </c>
      <c r="S1422" s="68" t="n">
        <f aca="false">S1421+K1422</f>
        <v>28950.6541441462</v>
      </c>
      <c r="T1422" s="68" t="n">
        <f aca="false">MAX(T1421,S1422)</f>
        <v>29054.3380472325</v>
      </c>
      <c r="U1422" s="68" t="n">
        <f aca="false">T1422-S1422</f>
        <v>103.683903086268</v>
      </c>
      <c r="V1422" s="70" t="n">
        <f aca="false">V1421+F1422</f>
        <v>4.04610000000001</v>
      </c>
      <c r="W1422" s="70" t="n">
        <f aca="false">MAX(W1421,V1422)</f>
        <v>4.04940000000001</v>
      </c>
      <c r="X1422" s="70" t="n">
        <f aca="false">W1422-V1422</f>
        <v>0.00329999999999941</v>
      </c>
      <c r="Y1422" s="70" t="n">
        <f aca="false">Y1421+M1422</f>
        <v>3.66536270238023</v>
      </c>
      <c r="Z1422" s="70" t="n">
        <f aca="false">MAX(Z1421,Y1422)</f>
        <v>3.66974591382019</v>
      </c>
      <c r="AA1422" s="70" t="n">
        <f aca="false">Z1422-Y1422</f>
        <v>0.00438321143995957</v>
      </c>
      <c r="AB1422" s="72" t="n">
        <f aca="false">AB1421*(1+F1422)</f>
        <v>46.581663300149</v>
      </c>
      <c r="AC1422" s="73" t="n">
        <f aca="false">MAX(AC1421,AB1422)</f>
        <v>46.7358749821701</v>
      </c>
      <c r="AD1422" s="70" t="n">
        <f aca="false">1-AB1422/AC1422</f>
        <v>0.00329964255681403</v>
      </c>
      <c r="AE1422" s="73" t="n">
        <f aca="false">AE1421*(1+M1422)</f>
        <v>31.8619595881602</v>
      </c>
      <c r="AF1422" s="73" t="n">
        <f aca="false">MAX(AF1421,AE1422)</f>
        <v>32.002120364079</v>
      </c>
      <c r="AG1422" s="70" t="n">
        <f aca="false">1-AE1422/AF1422</f>
        <v>0.00437973404025305</v>
      </c>
      <c r="AH1422" s="74" t="n">
        <f aca="false">IF(R1422&gt;0,AH1421+1,0)</f>
        <v>4</v>
      </c>
      <c r="AI1422" s="74" t="n">
        <f aca="false">IF(U1422&gt;0,AI1421+1,0)</f>
        <v>4</v>
      </c>
      <c r="AJ1422" s="74" t="n">
        <f aca="false">IF(G1422&gt;0,AJ1421+1,0)</f>
        <v>0</v>
      </c>
      <c r="AK1422" s="74" t="n">
        <f aca="false">IF(G1422&lt;=0,AK1421+1,0)</f>
        <v>2</v>
      </c>
      <c r="AL1422" s="74" t="n">
        <f aca="false">IF(K1422&gt;0,AL1421+1,0)</f>
        <v>0</v>
      </c>
      <c r="AM1422" s="74" t="n">
        <f aca="false">IF(K1422&lt;=0,AM1421+1,0)</f>
        <v>2</v>
      </c>
    </row>
    <row r="1423" customFormat="false" ht="15" hidden="false" customHeight="false" outlineLevel="0" collapsed="false">
      <c r="A1423" s="61" t="n">
        <v>1422</v>
      </c>
      <c r="B1423" s="62" t="n">
        <v>45656.4895833333</v>
      </c>
      <c r="C1423" s="63" t="n">
        <f aca="false">YEAR(B1423)</f>
        <v>2024</v>
      </c>
      <c r="D1423" s="32" t="s">
        <v>277</v>
      </c>
      <c r="E1423" s="64" t="n">
        <v>23874.55</v>
      </c>
      <c r="F1423" s="65" t="n">
        <v>-0.0043</v>
      </c>
      <c r="G1423" s="66" t="n">
        <v>-102.660565</v>
      </c>
      <c r="H1423" s="67" t="n">
        <f aca="false">E1423+IF(D1423="Long",1,-1)*G1423</f>
        <v>23771.889435</v>
      </c>
      <c r="I1423" s="68" t="n">
        <f aca="false">Assumptions!$B$58</f>
        <v>5.35750011455817</v>
      </c>
      <c r="J1423" s="68" t="n">
        <f aca="false">INDEX(Yearly!$T$5:$T$22,MATCH(C1423,Yearly!$A$5:$A$22,0))</f>
        <v>0.784024407008513</v>
      </c>
      <c r="K1423" s="68" t="n">
        <f aca="false">G1423-I1423-J1423</f>
        <v>-108.802089521567</v>
      </c>
      <c r="L1423" s="69" t="n">
        <f aca="false">(I1423+J1423)/Assumptions!$B$8</f>
        <v>0.000270802859989844</v>
      </c>
      <c r="M1423" s="70" t="n">
        <f aca="false">F1423-L1423</f>
        <v>-0.00457080285998985</v>
      </c>
      <c r="N1423" s="71" t="n">
        <f aca="false">G1423*Assumptions!$B$7</f>
        <v>-807425.343725</v>
      </c>
      <c r="O1423" s="71" t="n">
        <f aca="false">K1423*Assumptions!$B$7</f>
        <v>-855728.434087122</v>
      </c>
      <c r="P1423" s="68" t="n">
        <f aca="false">P1422+G1423</f>
        <v>37482.715715</v>
      </c>
      <c r="Q1423" s="68" t="n">
        <f aca="false">MAX(Q1422,P1423)</f>
        <v>37664.494085</v>
      </c>
      <c r="R1423" s="68" t="n">
        <f aca="false">Q1423-P1423</f>
        <v>181.77837</v>
      </c>
      <c r="S1423" s="68" t="n">
        <f aca="false">S1422+K1423</f>
        <v>28841.8520546247</v>
      </c>
      <c r="T1423" s="68" t="n">
        <f aca="false">MAX(T1422,S1423)</f>
        <v>29054.3380472325</v>
      </c>
      <c r="U1423" s="68" t="n">
        <f aca="false">T1423-S1423</f>
        <v>212.485992607835</v>
      </c>
      <c r="V1423" s="70" t="n">
        <f aca="false">V1422+F1423</f>
        <v>4.04180000000001</v>
      </c>
      <c r="W1423" s="70" t="n">
        <f aca="false">MAX(W1422,V1423)</f>
        <v>4.04940000000001</v>
      </c>
      <c r="X1423" s="70" t="n">
        <f aca="false">W1423-V1423</f>
        <v>0.00759999999999916</v>
      </c>
      <c r="Y1423" s="70" t="n">
        <f aca="false">Y1422+M1423</f>
        <v>3.66079189952024</v>
      </c>
      <c r="Z1423" s="70" t="n">
        <f aca="false">MAX(Z1422,Y1423)</f>
        <v>3.66974591382019</v>
      </c>
      <c r="AA1423" s="70" t="n">
        <f aca="false">Z1423-Y1423</f>
        <v>0.00895401429994935</v>
      </c>
      <c r="AB1423" s="72" t="n">
        <f aca="false">AB1422*(1+F1423)</f>
        <v>46.3813621479583</v>
      </c>
      <c r="AC1423" s="73" t="n">
        <f aca="false">MAX(AC1422,AB1423)</f>
        <v>46.7358749821701</v>
      </c>
      <c r="AD1423" s="70" t="n">
        <f aca="false">1-AB1423/AC1423</f>
        <v>0.00758545409381972</v>
      </c>
      <c r="AE1423" s="73" t="n">
        <f aca="false">AE1422*(1+M1423)</f>
        <v>31.7163248521497</v>
      </c>
      <c r="AF1423" s="73" t="n">
        <f aca="false">MAX(AF1422,AE1423)</f>
        <v>32.002120364079</v>
      </c>
      <c r="AG1423" s="70" t="n">
        <f aca="false">1-AE1423/AF1423</f>
        <v>0.00893051799936584</v>
      </c>
      <c r="AH1423" s="74" t="n">
        <f aca="false">IF(R1423&gt;0,AH1422+1,0)</f>
        <v>5</v>
      </c>
      <c r="AI1423" s="74" t="n">
        <f aca="false">IF(U1423&gt;0,AI1422+1,0)</f>
        <v>5</v>
      </c>
      <c r="AJ1423" s="74" t="n">
        <f aca="false">IF(G1423&gt;0,AJ1422+1,0)</f>
        <v>0</v>
      </c>
      <c r="AK1423" s="74" t="n">
        <f aca="false">IF(G1423&lt;=0,AK1422+1,0)</f>
        <v>3</v>
      </c>
      <c r="AL1423" s="74" t="n">
        <f aca="false">IF(K1423&gt;0,AL1422+1,0)</f>
        <v>0</v>
      </c>
      <c r="AM1423" s="74" t="n">
        <f aca="false">IF(K1423&lt;=0,AM1422+1,0)</f>
        <v>3</v>
      </c>
    </row>
    <row r="1424" customFormat="false" ht="15" hidden="false" customHeight="false" outlineLevel="0" collapsed="false">
      <c r="A1424" s="61" t="n">
        <v>1423</v>
      </c>
      <c r="B1424" s="62" t="n">
        <v>45656.54375</v>
      </c>
      <c r="C1424" s="63" t="n">
        <f aca="false">YEAR(B1424)</f>
        <v>2024</v>
      </c>
      <c r="D1424" s="32" t="s">
        <v>276</v>
      </c>
      <c r="E1424" s="64" t="n">
        <v>23771.6</v>
      </c>
      <c r="F1424" s="65" t="n">
        <v>0.0007</v>
      </c>
      <c r="G1424" s="66" t="n">
        <v>16.64012</v>
      </c>
      <c r="H1424" s="67" t="n">
        <f aca="false">E1424+IF(D1424="Long",1,-1)*G1424</f>
        <v>23754.95988</v>
      </c>
      <c r="I1424" s="68" t="n">
        <f aca="false">Assumptions!$B$58</f>
        <v>5.35750011455817</v>
      </c>
      <c r="J1424" s="68" t="n">
        <f aca="false">INDEX(Yearly!$T$5:$T$22,MATCH(C1424,Yearly!$A$5:$A$22,0))</f>
        <v>0.784024407008513</v>
      </c>
      <c r="K1424" s="68" t="n">
        <f aca="false">G1424-I1424-J1424</f>
        <v>10.4985954784333</v>
      </c>
      <c r="L1424" s="69" t="n">
        <f aca="false">(I1424+J1424)/Assumptions!$B$8</f>
        <v>0.000270802859989844</v>
      </c>
      <c r="M1424" s="70" t="n">
        <f aca="false">F1424-L1424</f>
        <v>0.000429197140010156</v>
      </c>
      <c r="N1424" s="71" t="n">
        <f aca="false">G1424*Assumptions!$B$7</f>
        <v>130874.5438</v>
      </c>
      <c r="O1424" s="71" t="n">
        <f aca="false">K1424*Assumptions!$B$7</f>
        <v>82571.4534378781</v>
      </c>
      <c r="P1424" s="68" t="n">
        <f aca="false">P1423+G1424</f>
        <v>37499.355835</v>
      </c>
      <c r="Q1424" s="68" t="n">
        <f aca="false">MAX(Q1423,P1424)</f>
        <v>37664.494085</v>
      </c>
      <c r="R1424" s="68" t="n">
        <f aca="false">Q1424-P1424</f>
        <v>165.138250000004</v>
      </c>
      <c r="S1424" s="68" t="n">
        <f aca="false">S1423+K1424</f>
        <v>28852.3506501031</v>
      </c>
      <c r="T1424" s="68" t="n">
        <f aca="false">MAX(T1423,S1424)</f>
        <v>29054.3380472325</v>
      </c>
      <c r="U1424" s="68" t="n">
        <f aca="false">T1424-S1424</f>
        <v>201.987397129404</v>
      </c>
      <c r="V1424" s="70" t="n">
        <f aca="false">V1423+F1424</f>
        <v>4.04250000000001</v>
      </c>
      <c r="W1424" s="70" t="n">
        <f aca="false">MAX(W1423,V1424)</f>
        <v>4.04940000000001</v>
      </c>
      <c r="X1424" s="70" t="n">
        <f aca="false">W1424-V1424</f>
        <v>0.00689999999999902</v>
      </c>
      <c r="Y1424" s="70" t="n">
        <f aca="false">Y1423+M1424</f>
        <v>3.66122109666025</v>
      </c>
      <c r="Z1424" s="70" t="n">
        <f aca="false">MAX(Z1423,Y1424)</f>
        <v>3.66974591382019</v>
      </c>
      <c r="AA1424" s="70" t="n">
        <f aca="false">Z1424-Y1424</f>
        <v>0.00852481715993925</v>
      </c>
      <c r="AB1424" s="72" t="n">
        <f aca="false">AB1423*(1+F1424)</f>
        <v>46.4138291014619</v>
      </c>
      <c r="AC1424" s="73" t="n">
        <f aca="false">MAX(AC1423,AB1424)</f>
        <v>46.7358749821701</v>
      </c>
      <c r="AD1424" s="70" t="n">
        <f aca="false">1-AB1424/AC1424</f>
        <v>0.00689076391168542</v>
      </c>
      <c r="AE1424" s="73" t="n">
        <f aca="false">AE1423*(1+M1424)</f>
        <v>31.7299374080679</v>
      </c>
      <c r="AF1424" s="73" t="n">
        <f aca="false">MAX(AF1423,AE1424)</f>
        <v>32.002120364079</v>
      </c>
      <c r="AG1424" s="70" t="n">
        <f aca="false">1-AE1424/AF1424</f>
        <v>0.00850515381213979</v>
      </c>
      <c r="AH1424" s="74" t="n">
        <f aca="false">IF(R1424&gt;0,AH1423+1,0)</f>
        <v>6</v>
      </c>
      <c r="AI1424" s="74" t="n">
        <f aca="false">IF(U1424&gt;0,AI1423+1,0)</f>
        <v>6</v>
      </c>
      <c r="AJ1424" s="74" t="n">
        <f aca="false">IF(G1424&gt;0,AJ1423+1,0)</f>
        <v>1</v>
      </c>
      <c r="AK1424" s="74" t="n">
        <f aca="false">IF(G1424&lt;=0,AK1423+1,0)</f>
        <v>0</v>
      </c>
      <c r="AL1424" s="74" t="n">
        <f aca="false">IF(K1424&gt;0,AL1423+1,0)</f>
        <v>1</v>
      </c>
      <c r="AM1424" s="74" t="n">
        <f aca="false">IF(K1424&lt;=0,AM1423+1,0)</f>
        <v>0</v>
      </c>
    </row>
    <row r="1425" customFormat="false" ht="15" hidden="false" customHeight="false" outlineLevel="0" collapsed="false">
      <c r="A1425" s="61" t="n">
        <v>1424</v>
      </c>
      <c r="B1425" s="62" t="n">
        <v>45658.46875</v>
      </c>
      <c r="C1425" s="63" t="n">
        <f aca="false">YEAR(B1425)</f>
        <v>2025</v>
      </c>
      <c r="D1425" s="32" t="s">
        <v>277</v>
      </c>
      <c r="E1425" s="64" t="n">
        <v>23754.25</v>
      </c>
      <c r="F1425" s="65" t="n">
        <v>-0.0004</v>
      </c>
      <c r="G1425" s="66" t="n">
        <v>-9.5017</v>
      </c>
      <c r="H1425" s="67" t="n">
        <f aca="false">E1425+IF(D1425="Long",1,-1)*G1425</f>
        <v>23744.7483</v>
      </c>
      <c r="I1425" s="68" t="n">
        <f aca="false">Assumptions!$B$58</f>
        <v>5.35750011455817</v>
      </c>
      <c r="J1425" s="68" t="n">
        <f aca="false">INDEX(Yearly!$T$5:$T$22,MATCH(C1425,Yearly!$A$5:$A$22,0))</f>
        <v>0.676736856575769</v>
      </c>
      <c r="K1425" s="68" t="n">
        <f aca="false">G1425-I1425-J1425</f>
        <v>-15.5359369711339</v>
      </c>
      <c r="L1425" s="69" t="n">
        <f aca="false">(I1425+J1425)/Assumptions!$B$8</f>
        <v>0.000266072149333807</v>
      </c>
      <c r="M1425" s="70" t="n">
        <f aca="false">F1425-L1425</f>
        <v>-0.000666072149333807</v>
      </c>
      <c r="N1425" s="71" t="n">
        <f aca="false">G1425*Assumptions!$B$7</f>
        <v>-74730.8705</v>
      </c>
      <c r="O1425" s="71" t="n">
        <f aca="false">K1425*Assumptions!$B$7</f>
        <v>-122190.144277968</v>
      </c>
      <c r="P1425" s="68" t="n">
        <f aca="false">P1424+G1425</f>
        <v>37489.854135</v>
      </c>
      <c r="Q1425" s="68" t="n">
        <f aca="false">MAX(Q1424,P1425)</f>
        <v>37664.494085</v>
      </c>
      <c r="R1425" s="68" t="n">
        <f aca="false">Q1425-P1425</f>
        <v>174.639950000004</v>
      </c>
      <c r="S1425" s="68" t="n">
        <f aca="false">S1424+K1425</f>
        <v>28836.814713132</v>
      </c>
      <c r="T1425" s="68" t="n">
        <f aca="false">MAX(T1424,S1425)</f>
        <v>29054.3380472325</v>
      </c>
      <c r="U1425" s="68" t="n">
        <f aca="false">T1425-S1425</f>
        <v>217.523334100537</v>
      </c>
      <c r="V1425" s="70" t="n">
        <f aca="false">V1424+F1425</f>
        <v>4.04210000000001</v>
      </c>
      <c r="W1425" s="70" t="n">
        <f aca="false">MAX(W1424,V1425)</f>
        <v>4.04940000000001</v>
      </c>
      <c r="X1425" s="70" t="n">
        <f aca="false">W1425-V1425</f>
        <v>0.00729999999999897</v>
      </c>
      <c r="Y1425" s="70" t="n">
        <f aca="false">Y1424+M1425</f>
        <v>3.66055502451092</v>
      </c>
      <c r="Z1425" s="70" t="n">
        <f aca="false">MAX(Z1424,Y1425)</f>
        <v>3.66974591382019</v>
      </c>
      <c r="AA1425" s="70" t="n">
        <f aca="false">Z1425-Y1425</f>
        <v>0.00919088930927314</v>
      </c>
      <c r="AB1425" s="72" t="n">
        <f aca="false">AB1424*(1+F1425)</f>
        <v>46.3952635698213</v>
      </c>
      <c r="AC1425" s="73" t="n">
        <f aca="false">MAX(AC1424,AB1425)</f>
        <v>46.7358749821701</v>
      </c>
      <c r="AD1425" s="70" t="n">
        <f aca="false">1-AB1425/AC1425</f>
        <v>0.00728800760612081</v>
      </c>
      <c r="AE1425" s="73" t="n">
        <f aca="false">AE1424*(1+M1425)</f>
        <v>31.7088029804603</v>
      </c>
      <c r="AF1425" s="73" t="n">
        <f aca="false">MAX(AF1424,AE1425)</f>
        <v>32.002120364079</v>
      </c>
      <c r="AG1425" s="70" t="n">
        <f aca="false">1-AE1425/AF1425</f>
        <v>0.00916556091539345</v>
      </c>
      <c r="AH1425" s="74" t="n">
        <f aca="false">IF(R1425&gt;0,AH1424+1,0)</f>
        <v>7</v>
      </c>
      <c r="AI1425" s="74" t="n">
        <f aca="false">IF(U1425&gt;0,AI1424+1,0)</f>
        <v>7</v>
      </c>
      <c r="AJ1425" s="74" t="n">
        <f aca="false">IF(G1425&gt;0,AJ1424+1,0)</f>
        <v>0</v>
      </c>
      <c r="AK1425" s="74" t="n">
        <f aca="false">IF(G1425&lt;=0,AK1424+1,0)</f>
        <v>1</v>
      </c>
      <c r="AL1425" s="74" t="n">
        <f aca="false">IF(K1425&gt;0,AL1424+1,0)</f>
        <v>0</v>
      </c>
      <c r="AM1425" s="74" t="n">
        <f aca="false">IF(K1425&lt;=0,AM1424+1,0)</f>
        <v>1</v>
      </c>
    </row>
    <row r="1426" customFormat="false" ht="15" hidden="false" customHeight="false" outlineLevel="0" collapsed="false">
      <c r="A1426" s="61" t="n">
        <v>1425</v>
      </c>
      <c r="B1426" s="62" t="n">
        <v>45663.46875</v>
      </c>
      <c r="C1426" s="63" t="n">
        <f aca="false">YEAR(B1426)</f>
        <v>2025</v>
      </c>
      <c r="D1426" s="32" t="s">
        <v>276</v>
      </c>
      <c r="E1426" s="64" t="n">
        <v>23744.3</v>
      </c>
      <c r="F1426" s="65" t="n">
        <v>0.0176</v>
      </c>
      <c r="G1426" s="66" t="n">
        <v>417.89968</v>
      </c>
      <c r="H1426" s="67" t="n">
        <f aca="false">E1426+IF(D1426="Long",1,-1)*G1426</f>
        <v>23326.40032</v>
      </c>
      <c r="I1426" s="68" t="n">
        <f aca="false">Assumptions!$B$58</f>
        <v>5.35750011455817</v>
      </c>
      <c r="J1426" s="68" t="n">
        <f aca="false">INDEX(Yearly!$T$5:$T$22,MATCH(C1426,Yearly!$A$5:$A$22,0))</f>
        <v>0.676736856575769</v>
      </c>
      <c r="K1426" s="68" t="n">
        <f aca="false">G1426-I1426-J1426</f>
        <v>411.865443028866</v>
      </c>
      <c r="L1426" s="69" t="n">
        <f aca="false">(I1426+J1426)/Assumptions!$B$8</f>
        <v>0.000266072149333807</v>
      </c>
      <c r="M1426" s="70" t="n">
        <f aca="false">F1426-L1426</f>
        <v>0.0173339278506662</v>
      </c>
      <c r="N1426" s="71" t="n">
        <f aca="false">G1426*Assumptions!$B$7</f>
        <v>3286780.9832</v>
      </c>
      <c r="O1426" s="71" t="n">
        <f aca="false">K1426*Assumptions!$B$7</f>
        <v>3239321.70942203</v>
      </c>
      <c r="P1426" s="68" t="n">
        <f aca="false">P1425+G1426</f>
        <v>37907.753815</v>
      </c>
      <c r="Q1426" s="68" t="n">
        <f aca="false">MAX(Q1425,P1426)</f>
        <v>37907.753815</v>
      </c>
      <c r="R1426" s="68" t="n">
        <f aca="false">Q1426-P1426</f>
        <v>0</v>
      </c>
      <c r="S1426" s="68" t="n">
        <f aca="false">S1425+K1426</f>
        <v>29248.6801561608</v>
      </c>
      <c r="T1426" s="68" t="n">
        <f aca="false">MAX(T1425,S1426)</f>
        <v>29248.6801561608</v>
      </c>
      <c r="U1426" s="68" t="n">
        <f aca="false">T1426-S1426</f>
        <v>0</v>
      </c>
      <c r="V1426" s="70" t="n">
        <f aca="false">V1425+F1426</f>
        <v>4.05970000000001</v>
      </c>
      <c r="W1426" s="70" t="n">
        <f aca="false">MAX(W1425,V1426)</f>
        <v>4.05970000000001</v>
      </c>
      <c r="X1426" s="70" t="n">
        <f aca="false">W1426-V1426</f>
        <v>0</v>
      </c>
      <c r="Y1426" s="70" t="n">
        <f aca="false">Y1425+M1426</f>
        <v>3.67788895236158</v>
      </c>
      <c r="Z1426" s="70" t="n">
        <f aca="false">MAX(Z1425,Y1426)</f>
        <v>3.67788895236158</v>
      </c>
      <c r="AA1426" s="70" t="n">
        <f aca="false">Z1426-Y1426</f>
        <v>0</v>
      </c>
      <c r="AB1426" s="72" t="n">
        <f aca="false">AB1425*(1+F1426)</f>
        <v>47.2118202086502</v>
      </c>
      <c r="AC1426" s="73" t="n">
        <f aca="false">MAX(AC1425,AB1426)</f>
        <v>47.2118202086502</v>
      </c>
      <c r="AD1426" s="70" t="n">
        <f aca="false">1-AB1426/AC1426</f>
        <v>0</v>
      </c>
      <c r="AE1426" s="73" t="n">
        <f aca="false">AE1425*(1+M1426)</f>
        <v>32.2584410835546</v>
      </c>
      <c r="AF1426" s="73" t="n">
        <f aca="false">MAX(AF1425,AE1426)</f>
        <v>32.2584410835546</v>
      </c>
      <c r="AG1426" s="70" t="n">
        <f aca="false">1-AE1426/AF1426</f>
        <v>0</v>
      </c>
      <c r="AH1426" s="74" t="n">
        <f aca="false">IF(R1426&gt;0,AH1425+1,0)</f>
        <v>0</v>
      </c>
      <c r="AI1426" s="74" t="n">
        <f aca="false">IF(U1426&gt;0,AI1425+1,0)</f>
        <v>0</v>
      </c>
      <c r="AJ1426" s="74" t="n">
        <f aca="false">IF(G1426&gt;0,AJ1425+1,0)</f>
        <v>1</v>
      </c>
      <c r="AK1426" s="74" t="n">
        <f aca="false">IF(G1426&lt;=0,AK1425+1,0)</f>
        <v>0</v>
      </c>
      <c r="AL1426" s="74" t="n">
        <f aca="false">IF(K1426&gt;0,AL1425+1,0)</f>
        <v>1</v>
      </c>
      <c r="AM1426" s="74" t="n">
        <f aca="false">IF(K1426&lt;=0,AM1425+1,0)</f>
        <v>0</v>
      </c>
    </row>
    <row r="1427" customFormat="false" ht="15" hidden="false" customHeight="false" outlineLevel="0" collapsed="false">
      <c r="A1427" s="61" t="n">
        <v>1426</v>
      </c>
      <c r="B1427" s="62" t="n">
        <v>45673.40625</v>
      </c>
      <c r="C1427" s="63" t="n">
        <f aca="false">YEAR(B1427)</f>
        <v>2025</v>
      </c>
      <c r="D1427" s="32" t="s">
        <v>277</v>
      </c>
      <c r="E1427" s="64" t="n">
        <v>23326.3</v>
      </c>
      <c r="F1427" s="65" t="n">
        <v>-0.0011</v>
      </c>
      <c r="G1427" s="66" t="n">
        <v>-25.65893</v>
      </c>
      <c r="H1427" s="67" t="n">
        <f aca="false">E1427+IF(D1427="Long",1,-1)*G1427</f>
        <v>23300.64107</v>
      </c>
      <c r="I1427" s="68" t="n">
        <f aca="false">Assumptions!$B$58</f>
        <v>5.35750011455817</v>
      </c>
      <c r="J1427" s="68" t="n">
        <f aca="false">INDEX(Yearly!$T$5:$T$22,MATCH(C1427,Yearly!$A$5:$A$22,0))</f>
        <v>0.676736856575769</v>
      </c>
      <c r="K1427" s="68" t="n">
        <f aca="false">G1427-I1427-J1427</f>
        <v>-31.6931669711339</v>
      </c>
      <c r="L1427" s="69" t="n">
        <f aca="false">(I1427+J1427)/Assumptions!$B$8</f>
        <v>0.000266072149333807</v>
      </c>
      <c r="M1427" s="70" t="n">
        <f aca="false">F1427-L1427</f>
        <v>-0.00136607214933381</v>
      </c>
      <c r="N1427" s="71" t="n">
        <f aca="false">G1427*Assumptions!$B$7</f>
        <v>-201807.48445</v>
      </c>
      <c r="O1427" s="71" t="n">
        <f aca="false">K1427*Assumptions!$B$7</f>
        <v>-249266.758227968</v>
      </c>
      <c r="P1427" s="68" t="n">
        <f aca="false">P1426+G1427</f>
        <v>37882.094885</v>
      </c>
      <c r="Q1427" s="68" t="n">
        <f aca="false">MAX(Q1426,P1427)</f>
        <v>37907.753815</v>
      </c>
      <c r="R1427" s="68" t="n">
        <f aca="false">Q1427-P1427</f>
        <v>25.6589299999978</v>
      </c>
      <c r="S1427" s="68" t="n">
        <f aca="false">S1426+K1427</f>
        <v>29216.9869891897</v>
      </c>
      <c r="T1427" s="68" t="n">
        <f aca="false">MAX(T1426,S1427)</f>
        <v>29248.6801561608</v>
      </c>
      <c r="U1427" s="68" t="n">
        <f aca="false">T1427-S1427</f>
        <v>31.6931669711339</v>
      </c>
      <c r="V1427" s="70" t="n">
        <f aca="false">V1426+F1427</f>
        <v>4.05860000000001</v>
      </c>
      <c r="W1427" s="70" t="n">
        <f aca="false">MAX(W1426,V1427)</f>
        <v>4.05970000000001</v>
      </c>
      <c r="X1427" s="70" t="n">
        <f aca="false">W1427-V1427</f>
        <v>0.0011000000000001</v>
      </c>
      <c r="Y1427" s="70" t="n">
        <f aca="false">Y1426+M1427</f>
        <v>3.67652288021225</v>
      </c>
      <c r="Z1427" s="70" t="n">
        <f aca="false">MAX(Z1426,Y1427)</f>
        <v>3.67788895236158</v>
      </c>
      <c r="AA1427" s="70" t="n">
        <f aca="false">Z1427-Y1427</f>
        <v>0.0013660721493336</v>
      </c>
      <c r="AB1427" s="72" t="n">
        <f aca="false">AB1426*(1+F1427)</f>
        <v>47.1598872064207</v>
      </c>
      <c r="AC1427" s="73" t="n">
        <f aca="false">MAX(AC1426,AB1427)</f>
        <v>47.2118202086502</v>
      </c>
      <c r="AD1427" s="70" t="n">
        <f aca="false">1-AB1427/AC1427</f>
        <v>0.0011000000000001</v>
      </c>
      <c r="AE1427" s="73" t="n">
        <f aca="false">AE1426*(1+M1427)</f>
        <v>32.2143737256094</v>
      </c>
      <c r="AF1427" s="73" t="n">
        <f aca="false">MAX(AF1426,AE1427)</f>
        <v>32.2584410835546</v>
      </c>
      <c r="AG1427" s="70" t="n">
        <f aca="false">1-AE1427/AF1427</f>
        <v>0.00136607214933371</v>
      </c>
      <c r="AH1427" s="74" t="n">
        <f aca="false">IF(R1427&gt;0,AH1426+1,0)</f>
        <v>1</v>
      </c>
      <c r="AI1427" s="74" t="n">
        <f aca="false">IF(U1427&gt;0,AI1426+1,0)</f>
        <v>1</v>
      </c>
      <c r="AJ1427" s="74" t="n">
        <f aca="false">IF(G1427&gt;0,AJ1426+1,0)</f>
        <v>0</v>
      </c>
      <c r="AK1427" s="74" t="n">
        <f aca="false">IF(G1427&lt;=0,AK1426+1,0)</f>
        <v>1</v>
      </c>
      <c r="AL1427" s="74" t="n">
        <f aca="false">IF(K1427&gt;0,AL1426+1,0)</f>
        <v>0</v>
      </c>
      <c r="AM1427" s="74" t="n">
        <f aca="false">IF(K1427&lt;=0,AM1426+1,0)</f>
        <v>1</v>
      </c>
    </row>
    <row r="1428" customFormat="false" ht="15" hidden="false" customHeight="false" outlineLevel="0" collapsed="false">
      <c r="A1428" s="61" t="n">
        <v>1427</v>
      </c>
      <c r="B1428" s="62" t="n">
        <v>45673.61875</v>
      </c>
      <c r="C1428" s="63" t="n">
        <f aca="false">YEAR(B1428)</f>
        <v>2025</v>
      </c>
      <c r="D1428" s="32" t="s">
        <v>276</v>
      </c>
      <c r="E1428" s="64" t="n">
        <v>23301.65</v>
      </c>
      <c r="F1428" s="65" t="n">
        <v>0.0008</v>
      </c>
      <c r="G1428" s="66" t="n">
        <v>18.64132</v>
      </c>
      <c r="H1428" s="67" t="n">
        <f aca="false">E1428+IF(D1428="Long",1,-1)*G1428</f>
        <v>23283.00868</v>
      </c>
      <c r="I1428" s="68" t="n">
        <f aca="false">Assumptions!$B$58</f>
        <v>5.35750011455817</v>
      </c>
      <c r="J1428" s="68" t="n">
        <f aca="false">INDEX(Yearly!$T$5:$T$22,MATCH(C1428,Yearly!$A$5:$A$22,0))</f>
        <v>0.676736856575769</v>
      </c>
      <c r="K1428" s="68" t="n">
        <f aca="false">G1428-I1428-J1428</f>
        <v>12.6070830288661</v>
      </c>
      <c r="L1428" s="69" t="n">
        <f aca="false">(I1428+J1428)/Assumptions!$B$8</f>
        <v>0.000266072149333807</v>
      </c>
      <c r="M1428" s="70" t="n">
        <f aca="false">F1428-L1428</f>
        <v>0.000533927850666193</v>
      </c>
      <c r="N1428" s="71" t="n">
        <f aca="false">G1428*Assumptions!$B$7</f>
        <v>146613.9818</v>
      </c>
      <c r="O1428" s="71" t="n">
        <f aca="false">K1428*Assumptions!$B$7</f>
        <v>99154.7080220316</v>
      </c>
      <c r="P1428" s="68" t="n">
        <f aca="false">P1427+G1428</f>
        <v>37900.736205</v>
      </c>
      <c r="Q1428" s="68" t="n">
        <f aca="false">MAX(Q1427,P1428)</f>
        <v>37907.753815</v>
      </c>
      <c r="R1428" s="68" t="n">
        <f aca="false">Q1428-P1428</f>
        <v>7.01760999999533</v>
      </c>
      <c r="S1428" s="68" t="n">
        <f aca="false">S1427+K1428</f>
        <v>29229.5940722186</v>
      </c>
      <c r="T1428" s="68" t="n">
        <f aca="false">MAX(T1427,S1428)</f>
        <v>29248.6801561608</v>
      </c>
      <c r="U1428" s="68" t="n">
        <f aca="false">T1428-S1428</f>
        <v>19.0860839422676</v>
      </c>
      <c r="V1428" s="70" t="n">
        <f aca="false">V1427+F1428</f>
        <v>4.05940000000001</v>
      </c>
      <c r="W1428" s="70" t="n">
        <f aca="false">MAX(W1427,V1428)</f>
        <v>4.05970000000001</v>
      </c>
      <c r="X1428" s="70" t="n">
        <f aca="false">W1428-V1428</f>
        <v>0.000300000000000189</v>
      </c>
      <c r="Y1428" s="70" t="n">
        <f aca="false">Y1427+M1428</f>
        <v>3.67705680806291</v>
      </c>
      <c r="Z1428" s="70" t="n">
        <f aca="false">MAX(Z1427,Y1428)</f>
        <v>3.67788895236158</v>
      </c>
      <c r="AA1428" s="70" t="n">
        <f aca="false">Z1428-Y1428</f>
        <v>0.000832144298667625</v>
      </c>
      <c r="AB1428" s="72" t="n">
        <f aca="false">AB1427*(1+F1428)</f>
        <v>47.1976151161858</v>
      </c>
      <c r="AC1428" s="73" t="n">
        <f aca="false">MAX(AC1427,AB1428)</f>
        <v>47.2118202086502</v>
      </c>
      <c r="AD1428" s="70" t="n">
        <f aca="false">1-AB1428/AC1428</f>
        <v>0.00030088000000017</v>
      </c>
      <c r="AE1428" s="73" t="n">
        <f aca="false">AE1427*(1+M1428)</f>
        <v>32.2315738769333</v>
      </c>
      <c r="AF1428" s="73" t="n">
        <f aca="false">MAX(AF1427,AE1428)</f>
        <v>32.2584410835546</v>
      </c>
      <c r="AG1428" s="70" t="n">
        <f aca="false">1-AE1428/AF1428</f>
        <v>0.000832873682634183</v>
      </c>
      <c r="AH1428" s="74" t="n">
        <f aca="false">IF(R1428&gt;0,AH1427+1,0)</f>
        <v>2</v>
      </c>
      <c r="AI1428" s="74" t="n">
        <f aca="false">IF(U1428&gt;0,AI1427+1,0)</f>
        <v>2</v>
      </c>
      <c r="AJ1428" s="74" t="n">
        <f aca="false">IF(G1428&gt;0,AJ1427+1,0)</f>
        <v>1</v>
      </c>
      <c r="AK1428" s="74" t="n">
        <f aca="false">IF(G1428&lt;=0,AK1427+1,0)</f>
        <v>0</v>
      </c>
      <c r="AL1428" s="74" t="n">
        <f aca="false">IF(K1428&gt;0,AL1427+1,0)</f>
        <v>1</v>
      </c>
      <c r="AM1428" s="74" t="n">
        <f aca="false">IF(K1428&lt;=0,AM1427+1,0)</f>
        <v>0</v>
      </c>
    </row>
    <row r="1429" customFormat="false" ht="15" hidden="false" customHeight="false" outlineLevel="0" collapsed="false">
      <c r="A1429" s="61" t="n">
        <v>1428</v>
      </c>
      <c r="B1429" s="62" t="n">
        <v>45674.3854166667</v>
      </c>
      <c r="C1429" s="63" t="n">
        <f aca="false">YEAR(B1429)</f>
        <v>2025</v>
      </c>
      <c r="D1429" s="32" t="s">
        <v>277</v>
      </c>
      <c r="E1429" s="64" t="n">
        <v>23282.3</v>
      </c>
      <c r="F1429" s="65" t="n">
        <v>-0.0038</v>
      </c>
      <c r="G1429" s="66" t="n">
        <v>-88.47274</v>
      </c>
      <c r="H1429" s="67" t="n">
        <f aca="false">E1429+IF(D1429="Long",1,-1)*G1429</f>
        <v>23193.82726</v>
      </c>
      <c r="I1429" s="68" t="n">
        <f aca="false">Assumptions!$B$58</f>
        <v>5.35750011455817</v>
      </c>
      <c r="J1429" s="68" t="n">
        <f aca="false">INDEX(Yearly!$T$5:$T$22,MATCH(C1429,Yearly!$A$5:$A$22,0))</f>
        <v>0.676736856575769</v>
      </c>
      <c r="K1429" s="68" t="n">
        <f aca="false">G1429-I1429-J1429</f>
        <v>-94.5069769711339</v>
      </c>
      <c r="L1429" s="69" t="n">
        <f aca="false">(I1429+J1429)/Assumptions!$B$8</f>
        <v>0.000266072149333807</v>
      </c>
      <c r="M1429" s="70" t="n">
        <f aca="false">F1429-L1429</f>
        <v>-0.00406607214933381</v>
      </c>
      <c r="N1429" s="71" t="n">
        <f aca="false">G1429*Assumptions!$B$7</f>
        <v>-695838.1001</v>
      </c>
      <c r="O1429" s="71" t="n">
        <f aca="false">K1429*Assumptions!$B$7</f>
        <v>-743297.373877968</v>
      </c>
      <c r="P1429" s="68" t="n">
        <f aca="false">P1428+G1429</f>
        <v>37812.263465</v>
      </c>
      <c r="Q1429" s="68" t="n">
        <f aca="false">MAX(Q1428,P1429)</f>
        <v>37907.753815</v>
      </c>
      <c r="R1429" s="68" t="n">
        <f aca="false">Q1429-P1429</f>
        <v>95.4903499999928</v>
      </c>
      <c r="S1429" s="68" t="n">
        <f aca="false">S1428+K1429</f>
        <v>29135.0870952474</v>
      </c>
      <c r="T1429" s="68" t="n">
        <f aca="false">MAX(T1428,S1429)</f>
        <v>29248.6801561608</v>
      </c>
      <c r="U1429" s="68" t="n">
        <f aca="false">T1429-S1429</f>
        <v>113.593060913401</v>
      </c>
      <c r="V1429" s="70" t="n">
        <f aca="false">V1428+F1429</f>
        <v>4.05560000000001</v>
      </c>
      <c r="W1429" s="70" t="n">
        <f aca="false">MAX(W1428,V1429)</f>
        <v>4.05970000000001</v>
      </c>
      <c r="X1429" s="70" t="n">
        <f aca="false">W1429-V1429</f>
        <v>0.00410000000000022</v>
      </c>
      <c r="Y1429" s="70" t="n">
        <f aca="false">Y1428+M1429</f>
        <v>3.67299073591358</v>
      </c>
      <c r="Z1429" s="70" t="n">
        <f aca="false">MAX(Z1428,Y1429)</f>
        <v>3.67788895236158</v>
      </c>
      <c r="AA1429" s="70" t="n">
        <f aca="false">Z1429-Y1429</f>
        <v>0.00489821644800159</v>
      </c>
      <c r="AB1429" s="72" t="n">
        <f aca="false">AB1428*(1+F1429)</f>
        <v>47.0182641787443</v>
      </c>
      <c r="AC1429" s="73" t="n">
        <f aca="false">MAX(AC1428,AB1429)</f>
        <v>47.2118202086502</v>
      </c>
      <c r="AD1429" s="70" t="n">
        <f aca="false">1-AB1429/AC1429</f>
        <v>0.00409973665600016</v>
      </c>
      <c r="AE1429" s="73" t="n">
        <f aca="false">AE1428*(1+M1429)</f>
        <v>32.1005179720631</v>
      </c>
      <c r="AF1429" s="73" t="n">
        <f aca="false">MAX(AF1428,AE1429)</f>
        <v>32.2584410835546</v>
      </c>
      <c r="AG1429" s="70" t="n">
        <f aca="false">1-AE1429/AF1429</f>
        <v>0.00489555930748309</v>
      </c>
      <c r="AH1429" s="74" t="n">
        <f aca="false">IF(R1429&gt;0,AH1428+1,0)</f>
        <v>3</v>
      </c>
      <c r="AI1429" s="74" t="n">
        <f aca="false">IF(U1429&gt;0,AI1428+1,0)</f>
        <v>3</v>
      </c>
      <c r="AJ1429" s="74" t="n">
        <f aca="false">IF(G1429&gt;0,AJ1428+1,0)</f>
        <v>0</v>
      </c>
      <c r="AK1429" s="74" t="n">
        <f aca="false">IF(G1429&lt;=0,AK1428+1,0)</f>
        <v>1</v>
      </c>
      <c r="AL1429" s="74" t="n">
        <f aca="false">IF(K1429&gt;0,AL1428+1,0)</f>
        <v>0</v>
      </c>
      <c r="AM1429" s="74" t="n">
        <f aca="false">IF(K1429&lt;=0,AM1428+1,0)</f>
        <v>1</v>
      </c>
    </row>
    <row r="1430" customFormat="false" ht="15" hidden="false" customHeight="false" outlineLevel="0" collapsed="false">
      <c r="A1430" s="61" t="n">
        <v>1429</v>
      </c>
      <c r="B1430" s="62" t="n">
        <v>45674.40625</v>
      </c>
      <c r="C1430" s="63" t="n">
        <f aca="false">YEAR(B1430)</f>
        <v>2025</v>
      </c>
      <c r="D1430" s="32" t="s">
        <v>276</v>
      </c>
      <c r="E1430" s="64" t="n">
        <v>23194.1</v>
      </c>
      <c r="F1430" s="65" t="n">
        <v>-0.0077</v>
      </c>
      <c r="G1430" s="66" t="n">
        <v>-178.59457</v>
      </c>
      <c r="H1430" s="67" t="n">
        <f aca="false">E1430+IF(D1430="Long",1,-1)*G1430</f>
        <v>23372.69457</v>
      </c>
      <c r="I1430" s="68" t="n">
        <f aca="false">Assumptions!$B$58</f>
        <v>5.35750011455817</v>
      </c>
      <c r="J1430" s="68" t="n">
        <f aca="false">INDEX(Yearly!$T$5:$T$22,MATCH(C1430,Yearly!$A$5:$A$22,0))</f>
        <v>0.676736856575769</v>
      </c>
      <c r="K1430" s="68" t="n">
        <f aca="false">G1430-I1430-J1430</f>
        <v>-184.628806971134</v>
      </c>
      <c r="L1430" s="69" t="n">
        <f aca="false">(I1430+J1430)/Assumptions!$B$8</f>
        <v>0.000266072149333807</v>
      </c>
      <c r="M1430" s="70" t="n">
        <f aca="false">F1430-L1430</f>
        <v>-0.00796607214933381</v>
      </c>
      <c r="N1430" s="71" t="n">
        <f aca="false">G1430*Assumptions!$B$7</f>
        <v>-1404646.29305</v>
      </c>
      <c r="O1430" s="71" t="n">
        <f aca="false">K1430*Assumptions!$B$7</f>
        <v>-1452105.56682797</v>
      </c>
      <c r="P1430" s="68" t="n">
        <f aca="false">P1429+G1430</f>
        <v>37633.668895</v>
      </c>
      <c r="Q1430" s="68" t="n">
        <f aca="false">MAX(Q1429,P1430)</f>
        <v>37907.753815</v>
      </c>
      <c r="R1430" s="68" t="n">
        <f aca="false">Q1430-P1430</f>
        <v>274.084919999994</v>
      </c>
      <c r="S1430" s="68" t="n">
        <f aca="false">S1429+K1430</f>
        <v>28950.4582882763</v>
      </c>
      <c r="T1430" s="68" t="n">
        <f aca="false">MAX(T1429,S1430)</f>
        <v>29248.6801561608</v>
      </c>
      <c r="U1430" s="68" t="n">
        <f aca="false">T1430-S1430</f>
        <v>298.221867884535</v>
      </c>
      <c r="V1430" s="70" t="n">
        <f aca="false">V1429+F1430</f>
        <v>4.04790000000001</v>
      </c>
      <c r="W1430" s="70" t="n">
        <f aca="false">MAX(W1429,V1430)</f>
        <v>4.05970000000001</v>
      </c>
      <c r="X1430" s="70" t="n">
        <f aca="false">W1430-V1430</f>
        <v>0.0118</v>
      </c>
      <c r="Y1430" s="70" t="n">
        <f aca="false">Y1429+M1430</f>
        <v>3.66502466376425</v>
      </c>
      <c r="Z1430" s="70" t="n">
        <f aca="false">MAX(Z1429,Y1430)</f>
        <v>3.67788895236158</v>
      </c>
      <c r="AA1430" s="70" t="n">
        <f aca="false">Z1430-Y1430</f>
        <v>0.0128642885973354</v>
      </c>
      <c r="AB1430" s="72" t="n">
        <f aca="false">AB1429*(1+F1430)</f>
        <v>46.6562235445679</v>
      </c>
      <c r="AC1430" s="73" t="n">
        <f aca="false">MAX(AC1429,AB1430)</f>
        <v>47.2118202086502</v>
      </c>
      <c r="AD1430" s="70" t="n">
        <f aca="false">1-AB1430/AC1430</f>
        <v>0.011768168683749</v>
      </c>
      <c r="AE1430" s="73" t="n">
        <f aca="false">AE1429*(1+M1430)</f>
        <v>31.8448029298667</v>
      </c>
      <c r="AF1430" s="73" t="n">
        <f aca="false">MAX(AF1429,AE1430)</f>
        <v>32.2584410835546</v>
      </c>
      <c r="AG1430" s="70" t="n">
        <f aca="false">1-AE1430/AF1430</f>
        <v>0.0128226330781621</v>
      </c>
      <c r="AH1430" s="74" t="n">
        <f aca="false">IF(R1430&gt;0,AH1429+1,0)</f>
        <v>4</v>
      </c>
      <c r="AI1430" s="74" t="n">
        <f aca="false">IF(U1430&gt;0,AI1429+1,0)</f>
        <v>4</v>
      </c>
      <c r="AJ1430" s="74" t="n">
        <f aca="false">IF(G1430&gt;0,AJ1429+1,0)</f>
        <v>0</v>
      </c>
      <c r="AK1430" s="74" t="n">
        <f aca="false">IF(G1430&lt;=0,AK1429+1,0)</f>
        <v>2</v>
      </c>
      <c r="AL1430" s="74" t="n">
        <f aca="false">IF(K1430&gt;0,AL1429+1,0)</f>
        <v>0</v>
      </c>
      <c r="AM1430" s="74" t="n">
        <f aca="false">IF(K1430&lt;=0,AM1429+1,0)</f>
        <v>2</v>
      </c>
    </row>
    <row r="1431" customFormat="false" ht="15" hidden="false" customHeight="false" outlineLevel="0" collapsed="false">
      <c r="A1431" s="61" t="n">
        <v>1430</v>
      </c>
      <c r="B1431" s="62" t="n">
        <v>45677.4895833333</v>
      </c>
      <c r="C1431" s="63" t="n">
        <f aca="false">YEAR(B1431)</f>
        <v>2025</v>
      </c>
      <c r="D1431" s="32" t="s">
        <v>277</v>
      </c>
      <c r="E1431" s="64" t="n">
        <v>23372</v>
      </c>
      <c r="F1431" s="65" t="n">
        <v>-0.0045</v>
      </c>
      <c r="G1431" s="66" t="n">
        <v>-105.174</v>
      </c>
      <c r="H1431" s="67" t="n">
        <f aca="false">E1431+IF(D1431="Long",1,-1)*G1431</f>
        <v>23266.826</v>
      </c>
      <c r="I1431" s="68" t="n">
        <f aca="false">Assumptions!$B$58</f>
        <v>5.35750011455817</v>
      </c>
      <c r="J1431" s="68" t="n">
        <f aca="false">INDEX(Yearly!$T$5:$T$22,MATCH(C1431,Yearly!$A$5:$A$22,0))</f>
        <v>0.676736856575769</v>
      </c>
      <c r="K1431" s="68" t="n">
        <f aca="false">G1431-I1431-J1431</f>
        <v>-111.208236971134</v>
      </c>
      <c r="L1431" s="69" t="n">
        <f aca="false">(I1431+J1431)/Assumptions!$B$8</f>
        <v>0.000266072149333807</v>
      </c>
      <c r="M1431" s="70" t="n">
        <f aca="false">F1431-L1431</f>
        <v>-0.00476607214933381</v>
      </c>
      <c r="N1431" s="71" t="n">
        <f aca="false">G1431*Assumptions!$B$7</f>
        <v>-827193.51</v>
      </c>
      <c r="O1431" s="71" t="n">
        <f aca="false">K1431*Assumptions!$B$7</f>
        <v>-874652.783777969</v>
      </c>
      <c r="P1431" s="68" t="n">
        <f aca="false">P1430+G1431</f>
        <v>37528.494895</v>
      </c>
      <c r="Q1431" s="68" t="n">
        <f aca="false">MAX(Q1430,P1431)</f>
        <v>37907.753815</v>
      </c>
      <c r="R1431" s="68" t="n">
        <f aca="false">Q1431-P1431</f>
        <v>379.258919999993</v>
      </c>
      <c r="S1431" s="68" t="n">
        <f aca="false">S1430+K1431</f>
        <v>28839.2500513052</v>
      </c>
      <c r="T1431" s="68" t="n">
        <f aca="false">MAX(T1430,S1431)</f>
        <v>29248.6801561608</v>
      </c>
      <c r="U1431" s="68" t="n">
        <f aca="false">T1431-S1431</f>
        <v>409.43010485567</v>
      </c>
      <c r="V1431" s="70" t="n">
        <f aca="false">V1430+F1431</f>
        <v>4.04340000000001</v>
      </c>
      <c r="W1431" s="70" t="n">
        <f aca="false">MAX(W1430,V1431)</f>
        <v>4.05970000000001</v>
      </c>
      <c r="X1431" s="70" t="n">
        <f aca="false">W1431-V1431</f>
        <v>0.0163000000000002</v>
      </c>
      <c r="Y1431" s="70" t="n">
        <f aca="false">Y1430+M1431</f>
        <v>3.66025859161491</v>
      </c>
      <c r="Z1431" s="70" t="n">
        <f aca="false">MAX(Z1430,Y1431)</f>
        <v>3.67788895236158</v>
      </c>
      <c r="AA1431" s="70" t="n">
        <f aca="false">Z1431-Y1431</f>
        <v>0.017630360746669</v>
      </c>
      <c r="AB1431" s="72" t="n">
        <f aca="false">AB1430*(1+F1431)</f>
        <v>46.4462705386174</v>
      </c>
      <c r="AC1431" s="73" t="n">
        <f aca="false">MAX(AC1430,AB1431)</f>
        <v>47.2118202086502</v>
      </c>
      <c r="AD1431" s="70" t="n">
        <f aca="false">1-AB1431/AC1431</f>
        <v>0.016215211924672</v>
      </c>
      <c r="AE1431" s="73" t="n">
        <f aca="false">AE1430*(1+M1431)</f>
        <v>31.6930283015216</v>
      </c>
      <c r="AF1431" s="73" t="n">
        <f aca="false">MAX(AF1430,AE1431)</f>
        <v>32.2584410835546</v>
      </c>
      <c r="AG1431" s="70" t="n">
        <f aca="false">1-AE1431/AF1431</f>
        <v>0.0175275916331009</v>
      </c>
      <c r="AH1431" s="74" t="n">
        <f aca="false">IF(R1431&gt;0,AH1430+1,0)</f>
        <v>5</v>
      </c>
      <c r="AI1431" s="74" t="n">
        <f aca="false">IF(U1431&gt;0,AI1430+1,0)</f>
        <v>5</v>
      </c>
      <c r="AJ1431" s="74" t="n">
        <f aca="false">IF(G1431&gt;0,AJ1430+1,0)</f>
        <v>0</v>
      </c>
      <c r="AK1431" s="74" t="n">
        <f aca="false">IF(G1431&lt;=0,AK1430+1,0)</f>
        <v>3</v>
      </c>
      <c r="AL1431" s="74" t="n">
        <f aca="false">IF(K1431&gt;0,AL1430+1,0)</f>
        <v>0</v>
      </c>
      <c r="AM1431" s="74" t="n">
        <f aca="false">IF(K1431&lt;=0,AM1430+1,0)</f>
        <v>3</v>
      </c>
    </row>
    <row r="1432" customFormat="false" ht="15" hidden="false" customHeight="false" outlineLevel="0" collapsed="false">
      <c r="A1432" s="61" t="n">
        <v>1431</v>
      </c>
      <c r="B1432" s="62" t="n">
        <v>45678.4270833333</v>
      </c>
      <c r="C1432" s="63" t="n">
        <f aca="false">YEAR(B1432)</f>
        <v>2025</v>
      </c>
      <c r="D1432" s="32" t="s">
        <v>276</v>
      </c>
      <c r="E1432" s="64" t="n">
        <v>23266.4</v>
      </c>
      <c r="F1432" s="65" t="n">
        <v>-0.0006</v>
      </c>
      <c r="G1432" s="66" t="n">
        <v>-13.95984</v>
      </c>
      <c r="H1432" s="67" t="n">
        <f aca="false">E1432+IF(D1432="Long",1,-1)*G1432</f>
        <v>23280.35984</v>
      </c>
      <c r="I1432" s="68" t="n">
        <f aca="false">Assumptions!$B$58</f>
        <v>5.35750011455817</v>
      </c>
      <c r="J1432" s="68" t="n">
        <f aca="false">INDEX(Yearly!$T$5:$T$22,MATCH(C1432,Yearly!$A$5:$A$22,0))</f>
        <v>0.676736856575769</v>
      </c>
      <c r="K1432" s="68" t="n">
        <f aca="false">G1432-I1432-J1432</f>
        <v>-19.9940769711339</v>
      </c>
      <c r="L1432" s="69" t="n">
        <f aca="false">(I1432+J1432)/Assumptions!$B$8</f>
        <v>0.000266072149333807</v>
      </c>
      <c r="M1432" s="70" t="n">
        <f aca="false">F1432-L1432</f>
        <v>-0.000866072149333807</v>
      </c>
      <c r="N1432" s="71" t="n">
        <f aca="false">G1432*Assumptions!$B$7</f>
        <v>-109794.1416</v>
      </c>
      <c r="O1432" s="71" t="n">
        <f aca="false">K1432*Assumptions!$B$7</f>
        <v>-157253.415377968</v>
      </c>
      <c r="P1432" s="68" t="n">
        <f aca="false">P1431+G1432</f>
        <v>37514.535055</v>
      </c>
      <c r="Q1432" s="68" t="n">
        <f aca="false">MAX(Q1431,P1432)</f>
        <v>37907.753815</v>
      </c>
      <c r="R1432" s="68" t="n">
        <f aca="false">Q1432-P1432</f>
        <v>393.218759999996</v>
      </c>
      <c r="S1432" s="68" t="n">
        <f aca="false">S1431+K1432</f>
        <v>28819.255974334</v>
      </c>
      <c r="T1432" s="68" t="n">
        <f aca="false">MAX(T1431,S1432)</f>
        <v>29248.6801561608</v>
      </c>
      <c r="U1432" s="68" t="n">
        <f aca="false">T1432-S1432</f>
        <v>429.424181826806</v>
      </c>
      <c r="V1432" s="70" t="n">
        <f aca="false">V1431+F1432</f>
        <v>4.04280000000001</v>
      </c>
      <c r="W1432" s="70" t="n">
        <f aca="false">MAX(W1431,V1432)</f>
        <v>4.05970000000001</v>
      </c>
      <c r="X1432" s="70" t="n">
        <f aca="false">W1432-V1432</f>
        <v>0.0169000000000006</v>
      </c>
      <c r="Y1432" s="70" t="n">
        <f aca="false">Y1431+M1432</f>
        <v>3.65939251946558</v>
      </c>
      <c r="Z1432" s="70" t="n">
        <f aca="false">MAX(Z1431,Y1432)</f>
        <v>3.67788895236158</v>
      </c>
      <c r="AA1432" s="70" t="n">
        <f aca="false">Z1432-Y1432</f>
        <v>0.0184964328960029</v>
      </c>
      <c r="AB1432" s="72" t="n">
        <f aca="false">AB1431*(1+F1432)</f>
        <v>46.4184027762942</v>
      </c>
      <c r="AC1432" s="73" t="n">
        <f aca="false">MAX(AC1431,AB1432)</f>
        <v>47.2118202086502</v>
      </c>
      <c r="AD1432" s="70" t="n">
        <f aca="false">1-AB1432/AC1432</f>
        <v>0.0168054827975174</v>
      </c>
      <c r="AE1432" s="73" t="n">
        <f aca="false">AE1431*(1+M1432)</f>
        <v>31.6655798523816</v>
      </c>
      <c r="AF1432" s="73" t="n">
        <f aca="false">MAX(AF1431,AE1432)</f>
        <v>32.2584410835546</v>
      </c>
      <c r="AG1432" s="70" t="n">
        <f aca="false">1-AE1432/AF1432</f>
        <v>0.0183784836234764</v>
      </c>
      <c r="AH1432" s="74" t="n">
        <f aca="false">IF(R1432&gt;0,AH1431+1,0)</f>
        <v>6</v>
      </c>
      <c r="AI1432" s="74" t="n">
        <f aca="false">IF(U1432&gt;0,AI1431+1,0)</f>
        <v>6</v>
      </c>
      <c r="AJ1432" s="74" t="n">
        <f aca="false">IF(G1432&gt;0,AJ1431+1,0)</f>
        <v>0</v>
      </c>
      <c r="AK1432" s="74" t="n">
        <f aca="false">IF(G1432&lt;=0,AK1431+1,0)</f>
        <v>4</v>
      </c>
      <c r="AL1432" s="74" t="n">
        <f aca="false">IF(K1432&gt;0,AL1431+1,0)</f>
        <v>0</v>
      </c>
      <c r="AM1432" s="74" t="n">
        <f aca="false">IF(K1432&lt;=0,AM1431+1,0)</f>
        <v>4</v>
      </c>
    </row>
    <row r="1433" customFormat="false" ht="15" hidden="false" customHeight="false" outlineLevel="0" collapsed="false">
      <c r="A1433" s="61" t="n">
        <v>1432</v>
      </c>
      <c r="B1433" s="62" t="n">
        <v>45678.5104166667</v>
      </c>
      <c r="C1433" s="63" t="n">
        <f aca="false">YEAR(B1433)</f>
        <v>2025</v>
      </c>
      <c r="D1433" s="32" t="s">
        <v>277</v>
      </c>
      <c r="E1433" s="64" t="n">
        <v>23281.15</v>
      </c>
      <c r="F1433" s="65" t="n">
        <v>-0.0056</v>
      </c>
      <c r="G1433" s="66" t="n">
        <v>-130.37444</v>
      </c>
      <c r="H1433" s="67" t="n">
        <f aca="false">E1433+IF(D1433="Long",1,-1)*G1433</f>
        <v>23150.77556</v>
      </c>
      <c r="I1433" s="68" t="n">
        <f aca="false">Assumptions!$B$58</f>
        <v>5.35750011455817</v>
      </c>
      <c r="J1433" s="68" t="n">
        <f aca="false">INDEX(Yearly!$T$5:$T$22,MATCH(C1433,Yearly!$A$5:$A$22,0))</f>
        <v>0.676736856575769</v>
      </c>
      <c r="K1433" s="68" t="n">
        <f aca="false">G1433-I1433-J1433</f>
        <v>-136.408676971134</v>
      </c>
      <c r="L1433" s="69" t="n">
        <f aca="false">(I1433+J1433)/Assumptions!$B$8</f>
        <v>0.000266072149333807</v>
      </c>
      <c r="M1433" s="70" t="n">
        <f aca="false">F1433-L1433</f>
        <v>-0.00586607214933381</v>
      </c>
      <c r="N1433" s="71" t="n">
        <f aca="false">G1433*Assumptions!$B$7</f>
        <v>-1025394.9706</v>
      </c>
      <c r="O1433" s="71" t="n">
        <f aca="false">K1433*Assumptions!$B$7</f>
        <v>-1072854.24437797</v>
      </c>
      <c r="P1433" s="68" t="n">
        <f aca="false">P1432+G1433</f>
        <v>37384.160615</v>
      </c>
      <c r="Q1433" s="68" t="n">
        <f aca="false">MAX(Q1432,P1433)</f>
        <v>37907.753815</v>
      </c>
      <c r="R1433" s="68" t="n">
        <f aca="false">Q1433-P1433</f>
        <v>523.593199999996</v>
      </c>
      <c r="S1433" s="68" t="n">
        <f aca="false">S1432+K1433</f>
        <v>28682.8472973629</v>
      </c>
      <c r="T1433" s="68" t="n">
        <f aca="false">MAX(T1432,S1433)</f>
        <v>29248.6801561608</v>
      </c>
      <c r="U1433" s="68" t="n">
        <f aca="false">T1433-S1433</f>
        <v>565.832858797941</v>
      </c>
      <c r="V1433" s="70" t="n">
        <f aca="false">V1432+F1433</f>
        <v>4.03720000000001</v>
      </c>
      <c r="W1433" s="70" t="n">
        <f aca="false">MAX(W1432,V1433)</f>
        <v>4.05970000000001</v>
      </c>
      <c r="X1433" s="70" t="n">
        <f aca="false">W1433-V1433</f>
        <v>0.0225000000000009</v>
      </c>
      <c r="Y1433" s="70" t="n">
        <f aca="false">Y1432+M1433</f>
        <v>3.65352644731625</v>
      </c>
      <c r="Z1433" s="70" t="n">
        <f aca="false">MAX(Z1432,Y1433)</f>
        <v>3.67788895236158</v>
      </c>
      <c r="AA1433" s="70" t="n">
        <f aca="false">Z1433-Y1433</f>
        <v>0.0243625050453367</v>
      </c>
      <c r="AB1433" s="72" t="n">
        <f aca="false">AB1432*(1+F1433)</f>
        <v>46.158459720747</v>
      </c>
      <c r="AC1433" s="73" t="n">
        <f aca="false">MAX(AC1432,AB1433)</f>
        <v>47.2118202086502</v>
      </c>
      <c r="AD1433" s="70" t="n">
        <f aca="false">1-AB1433/AC1433</f>
        <v>0.0223113720938513</v>
      </c>
      <c r="AE1433" s="73" t="n">
        <f aca="false">AE1432*(1+M1433)</f>
        <v>31.479827276317</v>
      </c>
      <c r="AF1433" s="73" t="n">
        <f aca="false">MAX(AF1432,AE1433)</f>
        <v>32.2584410835546</v>
      </c>
      <c r="AG1433" s="70" t="n">
        <f aca="false">1-AE1433/AF1433</f>
        <v>0.0241367462618795</v>
      </c>
      <c r="AH1433" s="74" t="n">
        <f aca="false">IF(R1433&gt;0,AH1432+1,0)</f>
        <v>7</v>
      </c>
      <c r="AI1433" s="74" t="n">
        <f aca="false">IF(U1433&gt;0,AI1432+1,0)</f>
        <v>7</v>
      </c>
      <c r="AJ1433" s="74" t="n">
        <f aca="false">IF(G1433&gt;0,AJ1432+1,0)</f>
        <v>0</v>
      </c>
      <c r="AK1433" s="74" t="n">
        <f aca="false">IF(G1433&lt;=0,AK1432+1,0)</f>
        <v>5</v>
      </c>
      <c r="AL1433" s="74" t="n">
        <f aca="false">IF(K1433&gt;0,AL1432+1,0)</f>
        <v>0</v>
      </c>
      <c r="AM1433" s="74" t="n">
        <f aca="false">IF(K1433&lt;=0,AM1432+1,0)</f>
        <v>5</v>
      </c>
    </row>
    <row r="1434" customFormat="false" ht="15" hidden="false" customHeight="false" outlineLevel="0" collapsed="false">
      <c r="A1434" s="61" t="n">
        <v>1433</v>
      </c>
      <c r="B1434" s="62" t="n">
        <v>45678.53125</v>
      </c>
      <c r="C1434" s="63" t="n">
        <f aca="false">YEAR(B1434)</f>
        <v>2025</v>
      </c>
      <c r="D1434" s="32" t="s">
        <v>276</v>
      </c>
      <c r="E1434" s="64" t="n">
        <v>23151.4</v>
      </c>
      <c r="F1434" s="65" t="n">
        <v>-0.0029</v>
      </c>
      <c r="G1434" s="66" t="n">
        <v>-67.13906</v>
      </c>
      <c r="H1434" s="67" t="n">
        <f aca="false">E1434+IF(D1434="Long",1,-1)*G1434</f>
        <v>23218.53906</v>
      </c>
      <c r="I1434" s="68" t="n">
        <f aca="false">Assumptions!$B$58</f>
        <v>5.35750011455817</v>
      </c>
      <c r="J1434" s="68" t="n">
        <f aca="false">INDEX(Yearly!$T$5:$T$22,MATCH(C1434,Yearly!$A$5:$A$22,0))</f>
        <v>0.676736856575769</v>
      </c>
      <c r="K1434" s="68" t="n">
        <f aca="false">G1434-I1434-J1434</f>
        <v>-73.1732969711339</v>
      </c>
      <c r="L1434" s="69" t="n">
        <f aca="false">(I1434+J1434)/Assumptions!$B$8</f>
        <v>0.000266072149333807</v>
      </c>
      <c r="M1434" s="70" t="n">
        <f aca="false">F1434-L1434</f>
        <v>-0.00316607214933381</v>
      </c>
      <c r="N1434" s="71" t="n">
        <f aca="false">G1434*Assumptions!$B$7</f>
        <v>-528048.7069</v>
      </c>
      <c r="O1434" s="71" t="n">
        <f aca="false">K1434*Assumptions!$B$7</f>
        <v>-575507.980677968</v>
      </c>
      <c r="P1434" s="68" t="n">
        <f aca="false">P1433+G1434</f>
        <v>37317.021555</v>
      </c>
      <c r="Q1434" s="68" t="n">
        <f aca="false">MAX(Q1433,P1434)</f>
        <v>37907.753815</v>
      </c>
      <c r="R1434" s="68" t="n">
        <f aca="false">Q1434-P1434</f>
        <v>590.732259999997</v>
      </c>
      <c r="S1434" s="68" t="n">
        <f aca="false">S1433+K1434</f>
        <v>28609.6740003918</v>
      </c>
      <c r="T1434" s="68" t="n">
        <f aca="false">MAX(T1433,S1434)</f>
        <v>29248.6801561608</v>
      </c>
      <c r="U1434" s="68" t="n">
        <f aca="false">T1434-S1434</f>
        <v>639.006155769075</v>
      </c>
      <c r="V1434" s="70" t="n">
        <f aca="false">V1433+F1434</f>
        <v>4.03430000000001</v>
      </c>
      <c r="W1434" s="70" t="n">
        <f aca="false">MAX(W1433,V1434)</f>
        <v>4.05970000000001</v>
      </c>
      <c r="X1434" s="70" t="n">
        <f aca="false">W1434-V1434</f>
        <v>0.0254000000000012</v>
      </c>
      <c r="Y1434" s="70" t="n">
        <f aca="false">Y1433+M1434</f>
        <v>3.65036037516691</v>
      </c>
      <c r="Z1434" s="70" t="n">
        <f aca="false">MAX(Z1433,Y1434)</f>
        <v>3.67788895236158</v>
      </c>
      <c r="AA1434" s="70" t="n">
        <f aca="false">Z1434-Y1434</f>
        <v>0.0275285771946705</v>
      </c>
      <c r="AB1434" s="72" t="n">
        <f aca="false">AB1433*(1+F1434)</f>
        <v>46.0246001875568</v>
      </c>
      <c r="AC1434" s="73" t="n">
        <f aca="false">MAX(AC1433,AB1434)</f>
        <v>47.2118202086502</v>
      </c>
      <c r="AD1434" s="70" t="n">
        <f aca="false">1-AB1434/AC1434</f>
        <v>0.0251466691147791</v>
      </c>
      <c r="AE1434" s="73" t="n">
        <f aca="false">AE1433*(1+M1434)</f>
        <v>31.3801598719116</v>
      </c>
      <c r="AF1434" s="73" t="n">
        <f aca="false">MAX(AF1433,AE1434)</f>
        <v>32.2584410835546</v>
      </c>
      <c r="AG1434" s="70" t="n">
        <f aca="false">1-AE1434/AF1434</f>
        <v>0.027226399731098</v>
      </c>
      <c r="AH1434" s="74" t="n">
        <f aca="false">IF(R1434&gt;0,AH1433+1,0)</f>
        <v>8</v>
      </c>
      <c r="AI1434" s="74" t="n">
        <f aca="false">IF(U1434&gt;0,AI1433+1,0)</f>
        <v>8</v>
      </c>
      <c r="AJ1434" s="74" t="n">
        <f aca="false">IF(G1434&gt;0,AJ1433+1,0)</f>
        <v>0</v>
      </c>
      <c r="AK1434" s="74" t="n">
        <f aca="false">IF(G1434&lt;=0,AK1433+1,0)</f>
        <v>6</v>
      </c>
      <c r="AL1434" s="74" t="n">
        <f aca="false">IF(K1434&gt;0,AL1433+1,0)</f>
        <v>0</v>
      </c>
      <c r="AM1434" s="74" t="n">
        <f aca="false">IF(K1434&lt;=0,AM1433+1,0)</f>
        <v>6</v>
      </c>
    </row>
    <row r="1435" customFormat="false" ht="15" hidden="false" customHeight="false" outlineLevel="0" collapsed="false">
      <c r="A1435" s="61" t="n">
        <v>1434</v>
      </c>
      <c r="B1435" s="62" t="n">
        <v>45680.4270833333</v>
      </c>
      <c r="C1435" s="63" t="n">
        <f aca="false">YEAR(B1435)</f>
        <v>2025</v>
      </c>
      <c r="D1435" s="32" t="s">
        <v>277</v>
      </c>
      <c r="E1435" s="64" t="n">
        <v>23217.6</v>
      </c>
      <c r="F1435" s="65" t="n">
        <v>-0.0027</v>
      </c>
      <c r="G1435" s="66" t="n">
        <v>-62.68752</v>
      </c>
      <c r="H1435" s="67" t="n">
        <f aca="false">E1435+IF(D1435="Long",1,-1)*G1435</f>
        <v>23154.91248</v>
      </c>
      <c r="I1435" s="68" t="n">
        <f aca="false">Assumptions!$B$58</f>
        <v>5.35750011455817</v>
      </c>
      <c r="J1435" s="68" t="n">
        <f aca="false">INDEX(Yearly!$T$5:$T$22,MATCH(C1435,Yearly!$A$5:$A$22,0))</f>
        <v>0.676736856575769</v>
      </c>
      <c r="K1435" s="68" t="n">
        <f aca="false">G1435-I1435-J1435</f>
        <v>-68.7217569711339</v>
      </c>
      <c r="L1435" s="69" t="n">
        <f aca="false">(I1435+J1435)/Assumptions!$B$8</f>
        <v>0.000266072149333807</v>
      </c>
      <c r="M1435" s="70" t="n">
        <f aca="false">F1435-L1435</f>
        <v>-0.00296607214933381</v>
      </c>
      <c r="N1435" s="71" t="n">
        <f aca="false">G1435*Assumptions!$B$7</f>
        <v>-493037.3448</v>
      </c>
      <c r="O1435" s="71" t="n">
        <f aca="false">K1435*Assumptions!$B$7</f>
        <v>-540496.618577968</v>
      </c>
      <c r="P1435" s="68" t="n">
        <f aca="false">P1434+G1435</f>
        <v>37254.334035</v>
      </c>
      <c r="Q1435" s="68" t="n">
        <f aca="false">MAX(Q1434,P1435)</f>
        <v>37907.753815</v>
      </c>
      <c r="R1435" s="68" t="n">
        <f aca="false">Q1435-P1435</f>
        <v>653.419779999997</v>
      </c>
      <c r="S1435" s="68" t="n">
        <f aca="false">S1434+K1435</f>
        <v>28540.9522434206</v>
      </c>
      <c r="T1435" s="68" t="n">
        <f aca="false">MAX(T1434,S1435)</f>
        <v>29248.6801561608</v>
      </c>
      <c r="U1435" s="68" t="n">
        <f aca="false">T1435-S1435</f>
        <v>707.727912740211</v>
      </c>
      <c r="V1435" s="70" t="n">
        <f aca="false">V1434+F1435</f>
        <v>4.03160000000001</v>
      </c>
      <c r="W1435" s="70" t="n">
        <f aca="false">MAX(W1434,V1435)</f>
        <v>4.05970000000001</v>
      </c>
      <c r="X1435" s="70" t="n">
        <f aca="false">W1435-V1435</f>
        <v>0.0281000000000011</v>
      </c>
      <c r="Y1435" s="70" t="n">
        <f aca="false">Y1434+M1435</f>
        <v>3.64739430301758</v>
      </c>
      <c r="Z1435" s="70" t="n">
        <f aca="false">MAX(Z1434,Y1435)</f>
        <v>3.67788895236158</v>
      </c>
      <c r="AA1435" s="70" t="n">
        <f aca="false">Z1435-Y1435</f>
        <v>0.0304946493440044</v>
      </c>
      <c r="AB1435" s="72" t="n">
        <f aca="false">AB1434*(1+F1435)</f>
        <v>45.9003337670504</v>
      </c>
      <c r="AC1435" s="73" t="n">
        <f aca="false">MAX(AC1434,AB1435)</f>
        <v>47.2118202086502</v>
      </c>
      <c r="AD1435" s="70" t="n">
        <f aca="false">1-AB1435/AC1435</f>
        <v>0.0277787731081691</v>
      </c>
      <c r="AE1435" s="73" t="n">
        <f aca="false">AE1434*(1+M1435)</f>
        <v>31.2870840536739</v>
      </c>
      <c r="AF1435" s="73" t="n">
        <f aca="false">MAX(AF1434,AE1435)</f>
        <v>32.2584410835546</v>
      </c>
      <c r="AG1435" s="70" t="n">
        <f aca="false">1-AE1435/AF1435</f>
        <v>0.0301117164144628</v>
      </c>
      <c r="AH1435" s="74" t="n">
        <f aca="false">IF(R1435&gt;0,AH1434+1,0)</f>
        <v>9</v>
      </c>
      <c r="AI1435" s="74" t="n">
        <f aca="false">IF(U1435&gt;0,AI1434+1,0)</f>
        <v>9</v>
      </c>
      <c r="AJ1435" s="74" t="n">
        <f aca="false">IF(G1435&gt;0,AJ1434+1,0)</f>
        <v>0</v>
      </c>
      <c r="AK1435" s="74" t="n">
        <f aca="false">IF(G1435&lt;=0,AK1434+1,0)</f>
        <v>7</v>
      </c>
      <c r="AL1435" s="74" t="n">
        <f aca="false">IF(K1435&gt;0,AL1434+1,0)</f>
        <v>0</v>
      </c>
      <c r="AM1435" s="74" t="n">
        <f aca="false">IF(K1435&lt;=0,AM1434+1,0)</f>
        <v>7</v>
      </c>
    </row>
    <row r="1436" customFormat="false" ht="15" hidden="false" customHeight="false" outlineLevel="0" collapsed="false">
      <c r="A1436" s="61" t="n">
        <v>1435</v>
      </c>
      <c r="B1436" s="62" t="n">
        <v>45681.4270833333</v>
      </c>
      <c r="C1436" s="63" t="n">
        <f aca="false">YEAR(B1436)</f>
        <v>2025</v>
      </c>
      <c r="D1436" s="32" t="s">
        <v>276</v>
      </c>
      <c r="E1436" s="64" t="n">
        <v>23155.25</v>
      </c>
      <c r="F1436" s="65" t="n">
        <v>-0.0053</v>
      </c>
      <c r="G1436" s="66" t="n">
        <v>-122.722825</v>
      </c>
      <c r="H1436" s="67" t="n">
        <f aca="false">E1436+IF(D1436="Long",1,-1)*G1436</f>
        <v>23277.972825</v>
      </c>
      <c r="I1436" s="68" t="n">
        <f aca="false">Assumptions!$B$58</f>
        <v>5.35750011455817</v>
      </c>
      <c r="J1436" s="68" t="n">
        <f aca="false">INDEX(Yearly!$T$5:$T$22,MATCH(C1436,Yearly!$A$5:$A$22,0))</f>
        <v>0.676736856575769</v>
      </c>
      <c r="K1436" s="68" t="n">
        <f aca="false">G1436-I1436-J1436</f>
        <v>-128.757061971134</v>
      </c>
      <c r="L1436" s="69" t="n">
        <f aca="false">(I1436+J1436)/Assumptions!$B$8</f>
        <v>0.000266072149333807</v>
      </c>
      <c r="M1436" s="70" t="n">
        <f aca="false">F1436-L1436</f>
        <v>-0.00556607214933381</v>
      </c>
      <c r="N1436" s="71" t="n">
        <f aca="false">G1436*Assumptions!$B$7</f>
        <v>-965215.018625</v>
      </c>
      <c r="O1436" s="71" t="n">
        <f aca="false">K1436*Assumptions!$B$7</f>
        <v>-1012674.29240297</v>
      </c>
      <c r="P1436" s="68" t="n">
        <f aca="false">P1435+G1436</f>
        <v>37131.61121</v>
      </c>
      <c r="Q1436" s="68" t="n">
        <f aca="false">MAX(Q1435,P1436)</f>
        <v>37907.753815</v>
      </c>
      <c r="R1436" s="68" t="n">
        <f aca="false">Q1436-P1436</f>
        <v>776.142604999994</v>
      </c>
      <c r="S1436" s="68" t="n">
        <f aca="false">S1435+K1436</f>
        <v>28412.1951814495</v>
      </c>
      <c r="T1436" s="68" t="n">
        <f aca="false">MAX(T1435,S1436)</f>
        <v>29248.6801561608</v>
      </c>
      <c r="U1436" s="68" t="n">
        <f aca="false">T1436-S1436</f>
        <v>836.484974711344</v>
      </c>
      <c r="V1436" s="70" t="n">
        <f aca="false">V1435+F1436</f>
        <v>4.02630000000001</v>
      </c>
      <c r="W1436" s="70" t="n">
        <f aca="false">MAX(W1435,V1436)</f>
        <v>4.05970000000001</v>
      </c>
      <c r="X1436" s="70" t="n">
        <f aca="false">W1436-V1436</f>
        <v>0.0334000000000012</v>
      </c>
      <c r="Y1436" s="70" t="n">
        <f aca="false">Y1435+M1436</f>
        <v>3.64182823086824</v>
      </c>
      <c r="Z1436" s="70" t="n">
        <f aca="false">MAX(Z1435,Y1436)</f>
        <v>3.67788895236158</v>
      </c>
      <c r="AA1436" s="70" t="n">
        <f aca="false">Z1436-Y1436</f>
        <v>0.0360607214933384</v>
      </c>
      <c r="AB1436" s="72" t="n">
        <f aca="false">AB1435*(1+F1436)</f>
        <v>45.657061998085</v>
      </c>
      <c r="AC1436" s="73" t="n">
        <f aca="false">MAX(AC1435,AB1436)</f>
        <v>47.2118202086502</v>
      </c>
      <c r="AD1436" s="70" t="n">
        <f aca="false">1-AB1436/AC1436</f>
        <v>0.0329315456106958</v>
      </c>
      <c r="AE1436" s="73" t="n">
        <f aca="false">AE1435*(1+M1436)</f>
        <v>31.1129378864889</v>
      </c>
      <c r="AF1436" s="73" t="n">
        <f aca="false">MAX(AF1435,AE1436)</f>
        <v>32.2584410835546</v>
      </c>
      <c r="AG1436" s="70" t="n">
        <f aca="false">1-AE1436/AF1436</f>
        <v>0.0355101845776934</v>
      </c>
      <c r="AH1436" s="74" t="n">
        <f aca="false">IF(R1436&gt;0,AH1435+1,0)</f>
        <v>10</v>
      </c>
      <c r="AI1436" s="74" t="n">
        <f aca="false">IF(U1436&gt;0,AI1435+1,0)</f>
        <v>10</v>
      </c>
      <c r="AJ1436" s="74" t="n">
        <f aca="false">IF(G1436&gt;0,AJ1435+1,0)</f>
        <v>0</v>
      </c>
      <c r="AK1436" s="74" t="n">
        <f aca="false">IF(G1436&lt;=0,AK1435+1,0)</f>
        <v>8</v>
      </c>
      <c r="AL1436" s="74" t="n">
        <f aca="false">IF(K1436&gt;0,AL1435+1,0)</f>
        <v>0</v>
      </c>
      <c r="AM1436" s="74" t="n">
        <f aca="false">IF(K1436&lt;=0,AM1435+1,0)</f>
        <v>8</v>
      </c>
    </row>
    <row r="1437" customFormat="false" ht="15" hidden="false" customHeight="false" outlineLevel="0" collapsed="false">
      <c r="A1437" s="61" t="n">
        <v>1436</v>
      </c>
      <c r="B1437" s="62" t="n">
        <v>45681.46875</v>
      </c>
      <c r="C1437" s="63" t="n">
        <f aca="false">YEAR(B1437)</f>
        <v>2025</v>
      </c>
      <c r="D1437" s="32" t="s">
        <v>277</v>
      </c>
      <c r="E1437" s="64" t="n">
        <v>23277.95</v>
      </c>
      <c r="F1437" s="65" t="n">
        <v>-0.0027</v>
      </c>
      <c r="G1437" s="66" t="n">
        <v>-62.850465</v>
      </c>
      <c r="H1437" s="67" t="n">
        <f aca="false">E1437+IF(D1437="Long",1,-1)*G1437</f>
        <v>23215.099535</v>
      </c>
      <c r="I1437" s="68" t="n">
        <f aca="false">Assumptions!$B$58</f>
        <v>5.35750011455817</v>
      </c>
      <c r="J1437" s="68" t="n">
        <f aca="false">INDEX(Yearly!$T$5:$T$22,MATCH(C1437,Yearly!$A$5:$A$22,0))</f>
        <v>0.676736856575769</v>
      </c>
      <c r="K1437" s="68" t="n">
        <f aca="false">G1437-I1437-J1437</f>
        <v>-68.8847019711339</v>
      </c>
      <c r="L1437" s="69" t="n">
        <f aca="false">(I1437+J1437)/Assumptions!$B$8</f>
        <v>0.000266072149333807</v>
      </c>
      <c r="M1437" s="70" t="n">
        <f aca="false">F1437-L1437</f>
        <v>-0.00296607214933381</v>
      </c>
      <c r="N1437" s="71" t="n">
        <f aca="false">G1437*Assumptions!$B$7</f>
        <v>-494318.907225</v>
      </c>
      <c r="O1437" s="71" t="n">
        <f aca="false">K1437*Assumptions!$B$7</f>
        <v>-541778.181002969</v>
      </c>
      <c r="P1437" s="68" t="n">
        <f aca="false">P1436+G1437</f>
        <v>37068.760745</v>
      </c>
      <c r="Q1437" s="68" t="n">
        <f aca="false">MAX(Q1436,P1437)</f>
        <v>37907.753815</v>
      </c>
      <c r="R1437" s="68" t="n">
        <f aca="false">Q1437-P1437</f>
        <v>838.993069999997</v>
      </c>
      <c r="S1437" s="68" t="n">
        <f aca="false">S1436+K1437</f>
        <v>28343.3104794784</v>
      </c>
      <c r="T1437" s="68" t="n">
        <f aca="false">MAX(T1436,S1437)</f>
        <v>29248.6801561608</v>
      </c>
      <c r="U1437" s="68" t="n">
        <f aca="false">T1437-S1437</f>
        <v>905.36967668248</v>
      </c>
      <c r="V1437" s="70" t="n">
        <f aca="false">V1436+F1437</f>
        <v>4.02360000000001</v>
      </c>
      <c r="W1437" s="70" t="n">
        <f aca="false">MAX(W1436,V1437)</f>
        <v>4.05970000000001</v>
      </c>
      <c r="X1437" s="70" t="n">
        <f aca="false">W1437-V1437</f>
        <v>0.0361000000000011</v>
      </c>
      <c r="Y1437" s="70" t="n">
        <f aca="false">Y1436+M1437</f>
        <v>3.63886215871891</v>
      </c>
      <c r="Z1437" s="70" t="n">
        <f aca="false">MAX(Z1436,Y1437)</f>
        <v>3.67788895236158</v>
      </c>
      <c r="AA1437" s="70" t="n">
        <f aca="false">Z1437-Y1437</f>
        <v>0.0390267936426723</v>
      </c>
      <c r="AB1437" s="72" t="n">
        <f aca="false">AB1436*(1+F1437)</f>
        <v>45.5337879306902</v>
      </c>
      <c r="AC1437" s="73" t="n">
        <f aca="false">MAX(AC1436,AB1437)</f>
        <v>47.2118202086502</v>
      </c>
      <c r="AD1437" s="70" t="n">
        <f aca="false">1-AB1437/AC1437</f>
        <v>0.035542630437547</v>
      </c>
      <c r="AE1437" s="73" t="n">
        <f aca="false">AE1436*(1+M1437)</f>
        <v>31.0206546679398</v>
      </c>
      <c r="AF1437" s="73" t="n">
        <f aca="false">MAX(AF1436,AE1437)</f>
        <v>32.2584410835546</v>
      </c>
      <c r="AG1437" s="70" t="n">
        <f aca="false">1-AE1437/AF1437</f>
        <v>0.0383709309575336</v>
      </c>
      <c r="AH1437" s="74" t="n">
        <f aca="false">IF(R1437&gt;0,AH1436+1,0)</f>
        <v>11</v>
      </c>
      <c r="AI1437" s="74" t="n">
        <f aca="false">IF(U1437&gt;0,AI1436+1,0)</f>
        <v>11</v>
      </c>
      <c r="AJ1437" s="74" t="n">
        <f aca="false">IF(G1437&gt;0,AJ1436+1,0)</f>
        <v>0</v>
      </c>
      <c r="AK1437" s="74" t="n">
        <f aca="false">IF(G1437&lt;=0,AK1436+1,0)</f>
        <v>9</v>
      </c>
      <c r="AL1437" s="74" t="n">
        <f aca="false">IF(K1437&gt;0,AL1436+1,0)</f>
        <v>0</v>
      </c>
      <c r="AM1437" s="74" t="n">
        <f aca="false">IF(K1437&lt;=0,AM1436+1,0)</f>
        <v>9</v>
      </c>
    </row>
    <row r="1438" customFormat="false" ht="15" hidden="false" customHeight="false" outlineLevel="0" collapsed="false">
      <c r="A1438" s="61" t="n">
        <v>1437</v>
      </c>
      <c r="B1438" s="62" t="n">
        <v>45681.5520833333</v>
      </c>
      <c r="C1438" s="63" t="n">
        <f aca="false">YEAR(B1438)</f>
        <v>2025</v>
      </c>
      <c r="D1438" s="32" t="s">
        <v>276</v>
      </c>
      <c r="E1438" s="64" t="n">
        <v>23214.7</v>
      </c>
      <c r="F1438" s="65" t="n">
        <v>0.0037</v>
      </c>
      <c r="G1438" s="66" t="n">
        <v>85.89439</v>
      </c>
      <c r="H1438" s="67" t="n">
        <f aca="false">E1438+IF(D1438="Long",1,-1)*G1438</f>
        <v>23128.80561</v>
      </c>
      <c r="I1438" s="68" t="n">
        <f aca="false">Assumptions!$B$58</f>
        <v>5.35750011455817</v>
      </c>
      <c r="J1438" s="68" t="n">
        <f aca="false">INDEX(Yearly!$T$5:$T$22,MATCH(C1438,Yearly!$A$5:$A$22,0))</f>
        <v>0.676736856575769</v>
      </c>
      <c r="K1438" s="68" t="n">
        <f aca="false">G1438-I1438-J1438</f>
        <v>79.8601530288661</v>
      </c>
      <c r="L1438" s="69" t="n">
        <f aca="false">(I1438+J1438)/Assumptions!$B$8</f>
        <v>0.000266072149333807</v>
      </c>
      <c r="M1438" s="70" t="n">
        <f aca="false">F1438-L1438</f>
        <v>0.00343392785066619</v>
      </c>
      <c r="N1438" s="71" t="n">
        <f aca="false">G1438*Assumptions!$B$7</f>
        <v>675559.37735</v>
      </c>
      <c r="O1438" s="71" t="n">
        <f aca="false">K1438*Assumptions!$B$7</f>
        <v>628100.103572032</v>
      </c>
      <c r="P1438" s="68" t="n">
        <f aca="false">P1437+G1438</f>
        <v>37154.655135</v>
      </c>
      <c r="Q1438" s="68" t="n">
        <f aca="false">MAX(Q1437,P1438)</f>
        <v>37907.753815</v>
      </c>
      <c r="R1438" s="68" t="n">
        <f aca="false">Q1438-P1438</f>
        <v>753.098679999996</v>
      </c>
      <c r="S1438" s="68" t="n">
        <f aca="false">S1437+K1438</f>
        <v>28423.1706325072</v>
      </c>
      <c r="T1438" s="68" t="n">
        <f aca="false">MAX(T1437,S1438)</f>
        <v>29248.6801561608</v>
      </c>
      <c r="U1438" s="68" t="n">
        <f aca="false">T1438-S1438</f>
        <v>825.509523653615</v>
      </c>
      <c r="V1438" s="70" t="n">
        <f aca="false">V1437+F1438</f>
        <v>4.02730000000001</v>
      </c>
      <c r="W1438" s="70" t="n">
        <f aca="false">MAX(W1437,V1438)</f>
        <v>4.05970000000001</v>
      </c>
      <c r="X1438" s="70" t="n">
        <f aca="false">W1438-V1438</f>
        <v>0.0324000000000009</v>
      </c>
      <c r="Y1438" s="70" t="n">
        <f aca="false">Y1437+M1438</f>
        <v>3.64229608656958</v>
      </c>
      <c r="Z1438" s="70" t="n">
        <f aca="false">MAX(Z1437,Y1438)</f>
        <v>3.67788895236158</v>
      </c>
      <c r="AA1438" s="70" t="n">
        <f aca="false">Z1438-Y1438</f>
        <v>0.0355928657920059</v>
      </c>
      <c r="AB1438" s="72" t="n">
        <f aca="false">AB1437*(1+F1438)</f>
        <v>45.7022629460338</v>
      </c>
      <c r="AC1438" s="73" t="n">
        <f aca="false">MAX(AC1437,AB1438)</f>
        <v>47.2118202086502</v>
      </c>
      <c r="AD1438" s="70" t="n">
        <f aca="false">1-AB1438/AC1438</f>
        <v>0.0319741381701659</v>
      </c>
      <c r="AE1438" s="73" t="n">
        <f aca="false">AE1437*(1+M1438)</f>
        <v>31.12717735795</v>
      </c>
      <c r="AF1438" s="73" t="n">
        <f aca="false">MAX(AF1437,AE1438)</f>
        <v>32.2584410835546</v>
      </c>
      <c r="AG1438" s="70" t="n">
        <f aca="false">1-AE1438/AF1438</f>
        <v>0.0350687661153386</v>
      </c>
      <c r="AH1438" s="74" t="n">
        <f aca="false">IF(R1438&gt;0,AH1437+1,0)</f>
        <v>12</v>
      </c>
      <c r="AI1438" s="74" t="n">
        <f aca="false">IF(U1438&gt;0,AI1437+1,0)</f>
        <v>12</v>
      </c>
      <c r="AJ1438" s="74" t="n">
        <f aca="false">IF(G1438&gt;0,AJ1437+1,0)</f>
        <v>1</v>
      </c>
      <c r="AK1438" s="74" t="n">
        <f aca="false">IF(G1438&lt;=0,AK1437+1,0)</f>
        <v>0</v>
      </c>
      <c r="AL1438" s="74" t="n">
        <f aca="false">IF(K1438&gt;0,AL1437+1,0)</f>
        <v>1</v>
      </c>
      <c r="AM1438" s="74" t="n">
        <f aca="false">IF(K1438&lt;=0,AM1437+1,0)</f>
        <v>0</v>
      </c>
    </row>
    <row r="1439" customFormat="false" ht="15" hidden="false" customHeight="false" outlineLevel="0" collapsed="false">
      <c r="A1439" s="61" t="n">
        <v>1438</v>
      </c>
      <c r="B1439" s="62" t="n">
        <v>45685.6145833333</v>
      </c>
      <c r="C1439" s="63" t="n">
        <f aca="false">YEAR(B1439)</f>
        <v>2025</v>
      </c>
      <c r="D1439" s="32" t="s">
        <v>277</v>
      </c>
      <c r="E1439" s="64" t="n">
        <v>23129.85</v>
      </c>
      <c r="F1439" s="65" t="n">
        <v>-0.007</v>
      </c>
      <c r="G1439" s="66" t="n">
        <v>-161.90895</v>
      </c>
      <c r="H1439" s="67" t="n">
        <f aca="false">E1439+IF(D1439="Long",1,-1)*G1439</f>
        <v>22967.94105</v>
      </c>
      <c r="I1439" s="68" t="n">
        <f aca="false">Assumptions!$B$58</f>
        <v>5.35750011455817</v>
      </c>
      <c r="J1439" s="68" t="n">
        <f aca="false">INDEX(Yearly!$T$5:$T$22,MATCH(C1439,Yearly!$A$5:$A$22,0))</f>
        <v>0.676736856575769</v>
      </c>
      <c r="K1439" s="68" t="n">
        <f aca="false">G1439-I1439-J1439</f>
        <v>-167.943186971134</v>
      </c>
      <c r="L1439" s="69" t="n">
        <f aca="false">(I1439+J1439)/Assumptions!$B$8</f>
        <v>0.000266072149333807</v>
      </c>
      <c r="M1439" s="70" t="n">
        <f aca="false">F1439-L1439</f>
        <v>-0.00726607214933381</v>
      </c>
      <c r="N1439" s="71" t="n">
        <f aca="false">G1439*Assumptions!$B$7</f>
        <v>-1273413.89175</v>
      </c>
      <c r="O1439" s="71" t="n">
        <f aca="false">K1439*Assumptions!$B$7</f>
        <v>-1320873.16552797</v>
      </c>
      <c r="P1439" s="68" t="n">
        <f aca="false">P1438+G1439</f>
        <v>36992.746185</v>
      </c>
      <c r="Q1439" s="68" t="n">
        <f aca="false">MAX(Q1438,P1439)</f>
        <v>37907.753815</v>
      </c>
      <c r="R1439" s="68" t="n">
        <f aca="false">Q1439-P1439</f>
        <v>915.007629999993</v>
      </c>
      <c r="S1439" s="68" t="n">
        <f aca="false">S1438+K1439</f>
        <v>28255.2274455361</v>
      </c>
      <c r="T1439" s="68" t="n">
        <f aca="false">MAX(T1438,S1439)</f>
        <v>29248.6801561608</v>
      </c>
      <c r="U1439" s="68" t="n">
        <f aca="false">T1439-S1439</f>
        <v>993.452710624748</v>
      </c>
      <c r="V1439" s="70" t="n">
        <f aca="false">V1438+F1439</f>
        <v>4.02030000000001</v>
      </c>
      <c r="W1439" s="70" t="n">
        <f aca="false">MAX(W1438,V1439)</f>
        <v>4.05970000000001</v>
      </c>
      <c r="X1439" s="70" t="n">
        <f aca="false">W1439-V1439</f>
        <v>0.0394000000000005</v>
      </c>
      <c r="Y1439" s="70" t="n">
        <f aca="false">Y1438+M1439</f>
        <v>3.63503001442024</v>
      </c>
      <c r="Z1439" s="70" t="n">
        <f aca="false">MAX(Z1438,Y1439)</f>
        <v>3.67788895236158</v>
      </c>
      <c r="AA1439" s="70" t="n">
        <f aca="false">Z1439-Y1439</f>
        <v>0.0428589379413396</v>
      </c>
      <c r="AB1439" s="72" t="n">
        <f aca="false">AB1438*(1+F1439)</f>
        <v>45.3823471054115</v>
      </c>
      <c r="AC1439" s="73" t="n">
        <f aca="false">MAX(AC1438,AB1439)</f>
        <v>47.2118202086502</v>
      </c>
      <c r="AD1439" s="70" t="n">
        <f aca="false">1-AB1439/AC1439</f>
        <v>0.0387503192029748</v>
      </c>
      <c r="AE1439" s="73" t="n">
        <f aca="false">AE1438*(1+M1439)</f>
        <v>30.901005041462</v>
      </c>
      <c r="AF1439" s="73" t="n">
        <f aca="false">MAX(AF1438,AE1439)</f>
        <v>32.2584410835546</v>
      </c>
      <c r="AG1439" s="70" t="n">
        <f aca="false">1-AE1439/AF1439</f>
        <v>0.0420800260798903</v>
      </c>
      <c r="AH1439" s="74" t="n">
        <f aca="false">IF(R1439&gt;0,AH1438+1,0)</f>
        <v>13</v>
      </c>
      <c r="AI1439" s="74" t="n">
        <f aca="false">IF(U1439&gt;0,AI1438+1,0)</f>
        <v>13</v>
      </c>
      <c r="AJ1439" s="74" t="n">
        <f aca="false">IF(G1439&gt;0,AJ1438+1,0)</f>
        <v>0</v>
      </c>
      <c r="AK1439" s="74" t="n">
        <f aca="false">IF(G1439&lt;=0,AK1438+1,0)</f>
        <v>1</v>
      </c>
      <c r="AL1439" s="74" t="n">
        <f aca="false">IF(K1439&gt;0,AL1438+1,0)</f>
        <v>0</v>
      </c>
      <c r="AM1439" s="74" t="n">
        <f aca="false">IF(K1439&lt;=0,AM1438+1,0)</f>
        <v>1</v>
      </c>
    </row>
    <row r="1440" customFormat="false" ht="15" hidden="false" customHeight="false" outlineLevel="0" collapsed="false">
      <c r="A1440" s="61" t="n">
        <v>1439</v>
      </c>
      <c r="B1440" s="62" t="n">
        <v>45685.6354166667</v>
      </c>
      <c r="C1440" s="63" t="n">
        <f aca="false">YEAR(B1440)</f>
        <v>2025</v>
      </c>
      <c r="D1440" s="32" t="s">
        <v>276</v>
      </c>
      <c r="E1440" s="64" t="n">
        <v>22968.35</v>
      </c>
      <c r="F1440" s="65" t="n">
        <v>-0.0043</v>
      </c>
      <c r="G1440" s="66" t="n">
        <v>-98.763905</v>
      </c>
      <c r="H1440" s="67" t="n">
        <f aca="false">E1440+IF(D1440="Long",1,-1)*G1440</f>
        <v>23067.113905</v>
      </c>
      <c r="I1440" s="68" t="n">
        <f aca="false">Assumptions!$B$58</f>
        <v>5.35750011455817</v>
      </c>
      <c r="J1440" s="68" t="n">
        <f aca="false">INDEX(Yearly!$T$5:$T$22,MATCH(C1440,Yearly!$A$5:$A$22,0))</f>
        <v>0.676736856575769</v>
      </c>
      <c r="K1440" s="68" t="n">
        <f aca="false">G1440-I1440-J1440</f>
        <v>-104.798141971134</v>
      </c>
      <c r="L1440" s="69" t="n">
        <f aca="false">(I1440+J1440)/Assumptions!$B$8</f>
        <v>0.000266072149333807</v>
      </c>
      <c r="M1440" s="70" t="n">
        <f aca="false">F1440-L1440</f>
        <v>-0.00456607214933381</v>
      </c>
      <c r="N1440" s="71" t="n">
        <f aca="false">G1440*Assumptions!$B$7</f>
        <v>-776778.112825</v>
      </c>
      <c r="O1440" s="71" t="n">
        <f aca="false">K1440*Assumptions!$B$7</f>
        <v>-824237.386602968</v>
      </c>
      <c r="P1440" s="68" t="n">
        <f aca="false">P1439+G1440</f>
        <v>36893.98228</v>
      </c>
      <c r="Q1440" s="68" t="n">
        <f aca="false">MAX(Q1439,P1440)</f>
        <v>37907.753815</v>
      </c>
      <c r="R1440" s="68" t="n">
        <f aca="false">Q1440-P1440</f>
        <v>1013.77153499999</v>
      </c>
      <c r="S1440" s="68" t="n">
        <f aca="false">S1439+K1440</f>
        <v>28150.429303565</v>
      </c>
      <c r="T1440" s="68" t="n">
        <f aca="false">MAX(T1439,S1440)</f>
        <v>29248.6801561608</v>
      </c>
      <c r="U1440" s="68" t="n">
        <f aca="false">T1440-S1440</f>
        <v>1098.25085259588</v>
      </c>
      <c r="V1440" s="70" t="n">
        <f aca="false">V1439+F1440</f>
        <v>4.01600000000001</v>
      </c>
      <c r="W1440" s="70" t="n">
        <f aca="false">MAX(W1439,V1440)</f>
        <v>4.05970000000001</v>
      </c>
      <c r="X1440" s="70" t="n">
        <f aca="false">W1440-V1440</f>
        <v>0.0437000000000003</v>
      </c>
      <c r="Y1440" s="70" t="n">
        <f aca="false">Y1439+M1440</f>
        <v>3.63046394227091</v>
      </c>
      <c r="Z1440" s="70" t="n">
        <f aca="false">MAX(Z1439,Y1440)</f>
        <v>3.67788895236158</v>
      </c>
      <c r="AA1440" s="70" t="n">
        <f aca="false">Z1440-Y1440</f>
        <v>0.0474250100906732</v>
      </c>
      <c r="AB1440" s="72" t="n">
        <f aca="false">AB1439*(1+F1440)</f>
        <v>45.1872030128583</v>
      </c>
      <c r="AC1440" s="73" t="n">
        <f aca="false">MAX(AC1439,AB1440)</f>
        <v>47.2118202086502</v>
      </c>
      <c r="AD1440" s="70" t="n">
        <f aca="false">1-AB1440/AC1440</f>
        <v>0.0428836928304019</v>
      </c>
      <c r="AE1440" s="73" t="n">
        <f aca="false">AE1439*(1+M1440)</f>
        <v>30.7599088229558</v>
      </c>
      <c r="AF1440" s="73" t="n">
        <f aca="false">MAX(AF1439,AE1440)</f>
        <v>32.2584410835546</v>
      </c>
      <c r="AG1440" s="70" t="n">
        <f aca="false">1-AE1440/AF1440</f>
        <v>0.0464539577940973</v>
      </c>
      <c r="AH1440" s="74" t="n">
        <f aca="false">IF(R1440&gt;0,AH1439+1,0)</f>
        <v>14</v>
      </c>
      <c r="AI1440" s="74" t="n">
        <f aca="false">IF(U1440&gt;0,AI1439+1,0)</f>
        <v>14</v>
      </c>
      <c r="AJ1440" s="74" t="n">
        <f aca="false">IF(G1440&gt;0,AJ1439+1,0)</f>
        <v>0</v>
      </c>
      <c r="AK1440" s="74" t="n">
        <f aca="false">IF(G1440&lt;=0,AK1439+1,0)</f>
        <v>2</v>
      </c>
      <c r="AL1440" s="74" t="n">
        <f aca="false">IF(K1440&gt;0,AL1439+1,0)</f>
        <v>0</v>
      </c>
      <c r="AM1440" s="74" t="n">
        <f aca="false">IF(K1440&lt;=0,AM1439+1,0)</f>
        <v>2</v>
      </c>
    </row>
    <row r="1441" customFormat="false" ht="15" hidden="false" customHeight="false" outlineLevel="0" collapsed="false">
      <c r="A1441" s="61" t="n">
        <v>1440</v>
      </c>
      <c r="B1441" s="62" t="n">
        <v>45686.4270833333</v>
      </c>
      <c r="C1441" s="63" t="n">
        <f aca="false">YEAR(B1441)</f>
        <v>2025</v>
      </c>
      <c r="D1441" s="32" t="s">
        <v>277</v>
      </c>
      <c r="E1441" s="64" t="n">
        <v>23067.55</v>
      </c>
      <c r="F1441" s="65" t="n">
        <v>0.0082</v>
      </c>
      <c r="G1441" s="66" t="n">
        <v>189.15391</v>
      </c>
      <c r="H1441" s="67" t="n">
        <f aca="false">E1441+IF(D1441="Long",1,-1)*G1441</f>
        <v>23256.70391</v>
      </c>
      <c r="I1441" s="68" t="n">
        <f aca="false">Assumptions!$B$58</f>
        <v>5.35750011455817</v>
      </c>
      <c r="J1441" s="68" t="n">
        <f aca="false">INDEX(Yearly!$T$5:$T$22,MATCH(C1441,Yearly!$A$5:$A$22,0))</f>
        <v>0.676736856575769</v>
      </c>
      <c r="K1441" s="68" t="n">
        <f aca="false">G1441-I1441-J1441</f>
        <v>183.119673028866</v>
      </c>
      <c r="L1441" s="69" t="n">
        <f aca="false">(I1441+J1441)/Assumptions!$B$8</f>
        <v>0.000266072149333807</v>
      </c>
      <c r="M1441" s="70" t="n">
        <f aca="false">F1441-L1441</f>
        <v>0.00793392785066619</v>
      </c>
      <c r="N1441" s="71" t="n">
        <f aca="false">G1441*Assumptions!$B$7</f>
        <v>1487695.50215</v>
      </c>
      <c r="O1441" s="71" t="n">
        <f aca="false">K1441*Assumptions!$B$7</f>
        <v>1440236.22837203</v>
      </c>
      <c r="P1441" s="68" t="n">
        <f aca="false">P1440+G1441</f>
        <v>37083.13619</v>
      </c>
      <c r="Q1441" s="68" t="n">
        <f aca="false">MAX(Q1440,P1441)</f>
        <v>37907.753815</v>
      </c>
      <c r="R1441" s="68" t="n">
        <f aca="false">Q1441-P1441</f>
        <v>824.617624999992</v>
      </c>
      <c r="S1441" s="68" t="n">
        <f aca="false">S1440+K1441</f>
        <v>28333.5489765938</v>
      </c>
      <c r="T1441" s="68" t="n">
        <f aca="false">MAX(T1440,S1441)</f>
        <v>29248.6801561608</v>
      </c>
      <c r="U1441" s="68" t="n">
        <f aca="false">T1441-S1441</f>
        <v>915.131179567015</v>
      </c>
      <c r="V1441" s="70" t="n">
        <f aca="false">V1440+F1441</f>
        <v>4.02420000000001</v>
      </c>
      <c r="W1441" s="70" t="n">
        <f aca="false">MAX(W1440,V1441)</f>
        <v>4.05970000000001</v>
      </c>
      <c r="X1441" s="70" t="n">
        <f aca="false">W1441-V1441</f>
        <v>0.0354999999999999</v>
      </c>
      <c r="Y1441" s="70" t="n">
        <f aca="false">Y1440+M1441</f>
        <v>3.63839787012158</v>
      </c>
      <c r="Z1441" s="70" t="n">
        <f aca="false">MAX(Z1440,Y1441)</f>
        <v>3.67788895236158</v>
      </c>
      <c r="AA1441" s="70" t="n">
        <f aca="false">Z1441-Y1441</f>
        <v>0.0394910822400072</v>
      </c>
      <c r="AB1441" s="72" t="n">
        <f aca="false">AB1440*(1+F1441)</f>
        <v>45.5577380775637</v>
      </c>
      <c r="AC1441" s="73" t="n">
        <f aca="false">MAX(AC1440,AB1441)</f>
        <v>47.2118202086502</v>
      </c>
      <c r="AD1441" s="70" t="n">
        <f aca="false">1-AB1441/AC1441</f>
        <v>0.0350353391116113</v>
      </c>
      <c r="AE1441" s="73" t="n">
        <f aca="false">AE1440*(1+M1441)</f>
        <v>31.0039557202502</v>
      </c>
      <c r="AF1441" s="73" t="n">
        <f aca="false">MAX(AF1440,AE1441)</f>
        <v>32.2584410835546</v>
      </c>
      <c r="AG1441" s="70" t="n">
        <f aca="false">1-AE1441/AF1441</f>
        <v>0.0388885922929474</v>
      </c>
      <c r="AH1441" s="74" t="n">
        <f aca="false">IF(R1441&gt;0,AH1440+1,0)</f>
        <v>15</v>
      </c>
      <c r="AI1441" s="74" t="n">
        <f aca="false">IF(U1441&gt;0,AI1440+1,0)</f>
        <v>15</v>
      </c>
      <c r="AJ1441" s="74" t="n">
        <f aca="false">IF(G1441&gt;0,AJ1440+1,0)</f>
        <v>1</v>
      </c>
      <c r="AK1441" s="74" t="n">
        <f aca="false">IF(G1441&lt;=0,AK1440+1,0)</f>
        <v>0</v>
      </c>
      <c r="AL1441" s="74" t="n">
        <f aca="false">IF(K1441&gt;0,AL1440+1,0)</f>
        <v>1</v>
      </c>
      <c r="AM1441" s="74" t="n">
        <f aca="false">IF(K1441&lt;=0,AM1440+1,0)</f>
        <v>0</v>
      </c>
    </row>
    <row r="1442" customFormat="false" ht="15" hidden="false" customHeight="false" outlineLevel="0" collapsed="false">
      <c r="A1442" s="61" t="n">
        <v>1441</v>
      </c>
      <c r="B1442" s="62" t="n">
        <v>45691.40625</v>
      </c>
      <c r="C1442" s="63" t="n">
        <f aca="false">YEAR(B1442)</f>
        <v>2025</v>
      </c>
      <c r="D1442" s="32" t="s">
        <v>276</v>
      </c>
      <c r="E1442" s="64" t="n">
        <v>23257.55</v>
      </c>
      <c r="F1442" s="65" t="n">
        <v>-0.0046</v>
      </c>
      <c r="G1442" s="66" t="n">
        <v>-106.98473</v>
      </c>
      <c r="H1442" s="67" t="n">
        <f aca="false">E1442+IF(D1442="Long",1,-1)*G1442</f>
        <v>23364.53473</v>
      </c>
      <c r="I1442" s="68" t="n">
        <f aca="false">Assumptions!$B$58</f>
        <v>5.35750011455817</v>
      </c>
      <c r="J1442" s="68" t="n">
        <f aca="false">INDEX(Yearly!$T$5:$T$22,MATCH(C1442,Yearly!$A$5:$A$22,0))</f>
        <v>0.676736856575769</v>
      </c>
      <c r="K1442" s="68" t="n">
        <f aca="false">G1442-I1442-J1442</f>
        <v>-113.018966971134</v>
      </c>
      <c r="L1442" s="69" t="n">
        <f aca="false">(I1442+J1442)/Assumptions!$B$8</f>
        <v>0.000266072149333807</v>
      </c>
      <c r="M1442" s="70" t="n">
        <f aca="false">F1442-L1442</f>
        <v>-0.00486607214933381</v>
      </c>
      <c r="N1442" s="71" t="n">
        <f aca="false">G1442*Assumptions!$B$7</f>
        <v>-841434.90145</v>
      </c>
      <c r="O1442" s="71" t="n">
        <f aca="false">K1442*Assumptions!$B$7</f>
        <v>-888894.175227968</v>
      </c>
      <c r="P1442" s="68" t="n">
        <f aca="false">P1441+G1442</f>
        <v>36976.15146</v>
      </c>
      <c r="Q1442" s="68" t="n">
        <f aca="false">MAX(Q1441,P1442)</f>
        <v>37907.753815</v>
      </c>
      <c r="R1442" s="68" t="n">
        <f aca="false">Q1442-P1442</f>
        <v>931.602354999988</v>
      </c>
      <c r="S1442" s="68" t="n">
        <f aca="false">S1441+K1442</f>
        <v>28220.5300096227</v>
      </c>
      <c r="T1442" s="68" t="n">
        <f aca="false">MAX(T1441,S1442)</f>
        <v>29248.6801561608</v>
      </c>
      <c r="U1442" s="68" t="n">
        <f aca="false">T1442-S1442</f>
        <v>1028.15014653815</v>
      </c>
      <c r="V1442" s="70" t="n">
        <f aca="false">V1441+F1442</f>
        <v>4.01960000000001</v>
      </c>
      <c r="W1442" s="70" t="n">
        <f aca="false">MAX(W1441,V1442)</f>
        <v>4.05970000000001</v>
      </c>
      <c r="X1442" s="70" t="n">
        <f aca="false">W1442-V1442</f>
        <v>0.0400999999999998</v>
      </c>
      <c r="Y1442" s="70" t="n">
        <f aca="false">Y1441+M1442</f>
        <v>3.63353179797224</v>
      </c>
      <c r="Z1442" s="70" t="n">
        <f aca="false">MAX(Z1441,Y1442)</f>
        <v>3.67788895236158</v>
      </c>
      <c r="AA1442" s="70" t="n">
        <f aca="false">Z1442-Y1442</f>
        <v>0.0443571543893411</v>
      </c>
      <c r="AB1442" s="72" t="n">
        <f aca="false">AB1441*(1+F1442)</f>
        <v>45.3481724824069</v>
      </c>
      <c r="AC1442" s="73" t="n">
        <f aca="false">MAX(AC1441,AB1442)</f>
        <v>47.2118202086502</v>
      </c>
      <c r="AD1442" s="70" t="n">
        <f aca="false">1-AB1442/AC1442</f>
        <v>0.0394741765516979</v>
      </c>
      <c r="AE1442" s="73" t="n">
        <f aca="false">AE1441*(1+M1442)</f>
        <v>30.8530882348007</v>
      </c>
      <c r="AF1442" s="73" t="n">
        <f aca="false">MAX(AF1441,AE1442)</f>
        <v>32.2584410835546</v>
      </c>
      <c r="AG1442" s="70" t="n">
        <f aca="false">1-AE1442/AF1442</f>
        <v>0.0435654297463977</v>
      </c>
      <c r="AH1442" s="74" t="n">
        <f aca="false">IF(R1442&gt;0,AH1441+1,0)</f>
        <v>16</v>
      </c>
      <c r="AI1442" s="74" t="n">
        <f aca="false">IF(U1442&gt;0,AI1441+1,0)</f>
        <v>16</v>
      </c>
      <c r="AJ1442" s="74" t="n">
        <f aca="false">IF(G1442&gt;0,AJ1441+1,0)</f>
        <v>0</v>
      </c>
      <c r="AK1442" s="74" t="n">
        <f aca="false">IF(G1442&lt;=0,AK1441+1,0)</f>
        <v>1</v>
      </c>
      <c r="AL1442" s="74" t="n">
        <f aca="false">IF(K1442&gt;0,AL1441+1,0)</f>
        <v>0</v>
      </c>
      <c r="AM1442" s="74" t="n">
        <f aca="false">IF(K1442&lt;=0,AM1441+1,0)</f>
        <v>1</v>
      </c>
    </row>
    <row r="1443" customFormat="false" ht="15" hidden="false" customHeight="false" outlineLevel="0" collapsed="false">
      <c r="A1443" s="61" t="n">
        <v>1442</v>
      </c>
      <c r="B1443" s="62" t="n">
        <v>45691.5541666667</v>
      </c>
      <c r="C1443" s="63" t="n">
        <f aca="false">YEAR(B1443)</f>
        <v>2025</v>
      </c>
      <c r="D1443" s="32" t="s">
        <v>277</v>
      </c>
      <c r="E1443" s="64" t="n">
        <v>23364.35</v>
      </c>
      <c r="F1443" s="65" t="n">
        <v>0.009</v>
      </c>
      <c r="G1443" s="66" t="n">
        <v>210.27915</v>
      </c>
      <c r="H1443" s="67" t="n">
        <f aca="false">E1443+IF(D1443="Long",1,-1)*G1443</f>
        <v>23574.62915</v>
      </c>
      <c r="I1443" s="68" t="n">
        <f aca="false">Assumptions!$B$58</f>
        <v>5.35750011455817</v>
      </c>
      <c r="J1443" s="68" t="n">
        <f aca="false">INDEX(Yearly!$T$5:$T$22,MATCH(C1443,Yearly!$A$5:$A$22,0))</f>
        <v>0.676736856575769</v>
      </c>
      <c r="K1443" s="68" t="n">
        <f aca="false">G1443-I1443-J1443</f>
        <v>204.244913028866</v>
      </c>
      <c r="L1443" s="69" t="n">
        <f aca="false">(I1443+J1443)/Assumptions!$B$8</f>
        <v>0.000266072149333807</v>
      </c>
      <c r="M1443" s="70" t="n">
        <f aca="false">F1443-L1443</f>
        <v>0.00873392785066619</v>
      </c>
      <c r="N1443" s="71" t="n">
        <f aca="false">G1443*Assumptions!$B$7</f>
        <v>1653845.51475</v>
      </c>
      <c r="O1443" s="71" t="n">
        <f aca="false">K1443*Assumptions!$B$7</f>
        <v>1606386.24097203</v>
      </c>
      <c r="P1443" s="68" t="n">
        <f aca="false">P1442+G1443</f>
        <v>37186.43061</v>
      </c>
      <c r="Q1443" s="68" t="n">
        <f aca="false">MAX(Q1442,P1443)</f>
        <v>37907.753815</v>
      </c>
      <c r="R1443" s="68" t="n">
        <f aca="false">Q1443-P1443</f>
        <v>721.323204999986</v>
      </c>
      <c r="S1443" s="68" t="n">
        <f aca="false">S1442+K1443</f>
        <v>28424.7749226515</v>
      </c>
      <c r="T1443" s="68" t="n">
        <f aca="false">MAX(T1442,S1443)</f>
        <v>29248.6801561608</v>
      </c>
      <c r="U1443" s="68" t="n">
        <f aca="false">T1443-S1443</f>
        <v>823.905233509282</v>
      </c>
      <c r="V1443" s="70" t="n">
        <f aca="false">V1442+F1443</f>
        <v>4.02860000000001</v>
      </c>
      <c r="W1443" s="70" t="n">
        <f aca="false">MAX(W1442,V1443)</f>
        <v>4.05970000000001</v>
      </c>
      <c r="X1443" s="70" t="n">
        <f aca="false">W1443-V1443</f>
        <v>0.0310999999999995</v>
      </c>
      <c r="Y1443" s="70" t="n">
        <f aca="false">Y1442+M1443</f>
        <v>3.64226572582291</v>
      </c>
      <c r="Z1443" s="70" t="n">
        <f aca="false">MAX(Z1442,Y1443)</f>
        <v>3.67788895236158</v>
      </c>
      <c r="AA1443" s="70" t="n">
        <f aca="false">Z1443-Y1443</f>
        <v>0.0356232265386747</v>
      </c>
      <c r="AB1443" s="72" t="n">
        <f aca="false">AB1442*(1+F1443)</f>
        <v>45.7563060347486</v>
      </c>
      <c r="AC1443" s="73" t="n">
        <f aca="false">MAX(AC1442,AB1443)</f>
        <v>47.2118202086502</v>
      </c>
      <c r="AD1443" s="70" t="n">
        <f aca="false">1-AB1443/AC1443</f>
        <v>0.0308294441406634</v>
      </c>
      <c r="AE1443" s="73" t="n">
        <f aca="false">AE1442*(1+M1443)</f>
        <v>31.1225568814137</v>
      </c>
      <c r="AF1443" s="73" t="n">
        <f aca="false">MAX(AF1442,AE1443)</f>
        <v>32.2584410835546</v>
      </c>
      <c r="AG1443" s="70" t="n">
        <f aca="false">1-AE1443/AF1443</f>
        <v>0.0352119992159198</v>
      </c>
      <c r="AH1443" s="74" t="n">
        <f aca="false">IF(R1443&gt;0,AH1442+1,0)</f>
        <v>17</v>
      </c>
      <c r="AI1443" s="74" t="n">
        <f aca="false">IF(U1443&gt;0,AI1442+1,0)</f>
        <v>17</v>
      </c>
      <c r="AJ1443" s="74" t="n">
        <f aca="false">IF(G1443&gt;0,AJ1442+1,0)</f>
        <v>1</v>
      </c>
      <c r="AK1443" s="74" t="n">
        <f aca="false">IF(G1443&lt;=0,AK1442+1,0)</f>
        <v>0</v>
      </c>
      <c r="AL1443" s="74" t="n">
        <f aca="false">IF(K1443&gt;0,AL1442+1,0)</f>
        <v>1</v>
      </c>
      <c r="AM1443" s="74" t="n">
        <f aca="false">IF(K1443&lt;=0,AM1442+1,0)</f>
        <v>0</v>
      </c>
    </row>
    <row r="1444" customFormat="false" ht="15" hidden="false" customHeight="false" outlineLevel="0" collapsed="false">
      <c r="A1444" s="61" t="n">
        <v>1443</v>
      </c>
      <c r="B1444" s="62" t="n">
        <v>45695.46875</v>
      </c>
      <c r="C1444" s="63" t="n">
        <f aca="false">YEAR(B1444)</f>
        <v>2025</v>
      </c>
      <c r="D1444" s="32" t="s">
        <v>277</v>
      </c>
      <c r="E1444" s="64" t="n">
        <v>23616.25</v>
      </c>
      <c r="F1444" s="65" t="n">
        <v>-0.0029</v>
      </c>
      <c r="G1444" s="66" t="n">
        <v>-68.487125</v>
      </c>
      <c r="H1444" s="67" t="n">
        <f aca="false">E1444+IF(D1444="Long",1,-1)*G1444</f>
        <v>23547.762875</v>
      </c>
      <c r="I1444" s="68" t="n">
        <f aca="false">Assumptions!$B$58</f>
        <v>5.35750011455817</v>
      </c>
      <c r="J1444" s="68" t="n">
        <f aca="false">INDEX(Yearly!$T$5:$T$22,MATCH(C1444,Yearly!$A$5:$A$22,0))</f>
        <v>0.676736856575769</v>
      </c>
      <c r="K1444" s="68" t="n">
        <f aca="false">G1444-I1444-J1444</f>
        <v>-74.5213619711339</v>
      </c>
      <c r="L1444" s="69" t="n">
        <f aca="false">(I1444+J1444)/Assumptions!$B$8</f>
        <v>0.000266072149333807</v>
      </c>
      <c r="M1444" s="70" t="n">
        <f aca="false">F1444-L1444</f>
        <v>-0.00316607214933381</v>
      </c>
      <c r="N1444" s="71" t="n">
        <f aca="false">G1444*Assumptions!$B$7</f>
        <v>-538651.238125</v>
      </c>
      <c r="O1444" s="71" t="n">
        <f aca="false">K1444*Assumptions!$B$7</f>
        <v>-586110.511902968</v>
      </c>
      <c r="P1444" s="68" t="n">
        <f aca="false">P1443+G1444</f>
        <v>37117.943485</v>
      </c>
      <c r="Q1444" s="68" t="n">
        <f aca="false">MAX(Q1443,P1444)</f>
        <v>37907.753815</v>
      </c>
      <c r="R1444" s="68" t="n">
        <f aca="false">Q1444-P1444</f>
        <v>789.810329999986</v>
      </c>
      <c r="S1444" s="68" t="n">
        <f aca="false">S1443+K1444</f>
        <v>28350.2535606804</v>
      </c>
      <c r="T1444" s="68" t="n">
        <f aca="false">MAX(T1443,S1444)</f>
        <v>29248.6801561608</v>
      </c>
      <c r="U1444" s="68" t="n">
        <f aca="false">T1444-S1444</f>
        <v>898.426595480414</v>
      </c>
      <c r="V1444" s="70" t="n">
        <f aca="false">V1443+F1444</f>
        <v>4.02570000000001</v>
      </c>
      <c r="W1444" s="70" t="n">
        <f aca="false">MAX(W1443,V1444)</f>
        <v>4.05970000000001</v>
      </c>
      <c r="X1444" s="70" t="n">
        <f aca="false">W1444-V1444</f>
        <v>0.0339999999999998</v>
      </c>
      <c r="Y1444" s="70" t="n">
        <f aca="false">Y1443+M1444</f>
        <v>3.63909965367357</v>
      </c>
      <c r="Z1444" s="70" t="n">
        <f aca="false">MAX(Z1443,Y1444)</f>
        <v>3.67788895236158</v>
      </c>
      <c r="AA1444" s="70" t="n">
        <f aca="false">Z1444-Y1444</f>
        <v>0.0387892986880085</v>
      </c>
      <c r="AB1444" s="72" t="n">
        <f aca="false">AB1443*(1+F1444)</f>
        <v>45.6236127472478</v>
      </c>
      <c r="AC1444" s="73" t="n">
        <f aca="false">MAX(AC1443,AB1444)</f>
        <v>47.2118202086502</v>
      </c>
      <c r="AD1444" s="70" t="n">
        <f aca="false">1-AB1444/AC1444</f>
        <v>0.0336400387526554</v>
      </c>
      <c r="AE1444" s="73" t="n">
        <f aca="false">AE1443*(1+M1444)</f>
        <v>31.0240206208554</v>
      </c>
      <c r="AF1444" s="73" t="n">
        <f aca="false">MAX(AF1443,AE1444)</f>
        <v>32.2584410835546</v>
      </c>
      <c r="AG1444" s="70" t="n">
        <f aca="false">1-AE1444/AF1444</f>
        <v>0.0382665876352137</v>
      </c>
      <c r="AH1444" s="74" t="n">
        <f aca="false">IF(R1444&gt;0,AH1443+1,0)</f>
        <v>18</v>
      </c>
      <c r="AI1444" s="74" t="n">
        <f aca="false">IF(U1444&gt;0,AI1443+1,0)</f>
        <v>18</v>
      </c>
      <c r="AJ1444" s="74" t="n">
        <f aca="false">IF(G1444&gt;0,AJ1443+1,0)</f>
        <v>0</v>
      </c>
      <c r="AK1444" s="74" t="n">
        <f aca="false">IF(G1444&lt;=0,AK1443+1,0)</f>
        <v>1</v>
      </c>
      <c r="AL1444" s="74" t="n">
        <f aca="false">IF(K1444&gt;0,AL1443+1,0)</f>
        <v>0</v>
      </c>
      <c r="AM1444" s="74" t="n">
        <f aca="false">IF(K1444&lt;=0,AM1443+1,0)</f>
        <v>1</v>
      </c>
    </row>
    <row r="1445" customFormat="false" ht="15" hidden="false" customHeight="false" outlineLevel="0" collapsed="false">
      <c r="A1445" s="61" t="n">
        <v>1444</v>
      </c>
      <c r="B1445" s="62" t="n">
        <v>45707.4270833333</v>
      </c>
      <c r="C1445" s="63" t="n">
        <f aca="false">YEAR(B1445)</f>
        <v>2025</v>
      </c>
      <c r="D1445" s="32" t="s">
        <v>277</v>
      </c>
      <c r="E1445" s="64" t="n">
        <v>22986.4</v>
      </c>
      <c r="F1445" s="65" t="n">
        <v>-0.0017</v>
      </c>
      <c r="G1445" s="66" t="n">
        <v>-39.07688</v>
      </c>
      <c r="H1445" s="67" t="n">
        <f aca="false">E1445+IF(D1445="Long",1,-1)*G1445</f>
        <v>22947.32312</v>
      </c>
      <c r="I1445" s="68" t="n">
        <f aca="false">Assumptions!$B$58</f>
        <v>5.35750011455817</v>
      </c>
      <c r="J1445" s="68" t="n">
        <f aca="false">INDEX(Yearly!$T$5:$T$22,MATCH(C1445,Yearly!$A$5:$A$22,0))</f>
        <v>0.676736856575769</v>
      </c>
      <c r="K1445" s="68" t="n">
        <f aca="false">G1445-I1445-J1445</f>
        <v>-45.1111169711339</v>
      </c>
      <c r="L1445" s="69" t="n">
        <f aca="false">(I1445+J1445)/Assumptions!$B$8</f>
        <v>0.000266072149333807</v>
      </c>
      <c r="M1445" s="70" t="n">
        <f aca="false">F1445-L1445</f>
        <v>-0.00196607214933381</v>
      </c>
      <c r="N1445" s="71" t="n">
        <f aca="false">G1445*Assumptions!$B$7</f>
        <v>-307339.6612</v>
      </c>
      <c r="O1445" s="71" t="n">
        <f aca="false">K1445*Assumptions!$B$7</f>
        <v>-354798.934977968</v>
      </c>
      <c r="P1445" s="68" t="n">
        <f aca="false">P1444+G1445</f>
        <v>37078.866605</v>
      </c>
      <c r="Q1445" s="68" t="n">
        <f aca="false">MAX(Q1444,P1445)</f>
        <v>37907.753815</v>
      </c>
      <c r="R1445" s="68" t="n">
        <f aca="false">Q1445-P1445</f>
        <v>828.887209999986</v>
      </c>
      <c r="S1445" s="68" t="n">
        <f aca="false">S1444+K1445</f>
        <v>28305.1424437093</v>
      </c>
      <c r="T1445" s="68" t="n">
        <f aca="false">MAX(T1444,S1445)</f>
        <v>29248.6801561608</v>
      </c>
      <c r="U1445" s="68" t="n">
        <f aca="false">T1445-S1445</f>
        <v>943.537712451547</v>
      </c>
      <c r="V1445" s="70" t="n">
        <f aca="false">V1444+F1445</f>
        <v>4.02400000000001</v>
      </c>
      <c r="W1445" s="70" t="n">
        <f aca="false">MAX(W1444,V1445)</f>
        <v>4.05970000000001</v>
      </c>
      <c r="X1445" s="70" t="n">
        <f aca="false">W1445-V1445</f>
        <v>0.0356999999999994</v>
      </c>
      <c r="Y1445" s="70" t="n">
        <f aca="false">Y1444+M1445</f>
        <v>3.63713358152424</v>
      </c>
      <c r="Z1445" s="70" t="n">
        <f aca="false">MAX(Z1444,Y1445)</f>
        <v>3.67788895236158</v>
      </c>
      <c r="AA1445" s="70" t="n">
        <f aca="false">Z1445-Y1445</f>
        <v>0.0407553708373425</v>
      </c>
      <c r="AB1445" s="72" t="n">
        <f aca="false">AB1444*(1+F1445)</f>
        <v>45.5460526055775</v>
      </c>
      <c r="AC1445" s="73" t="n">
        <f aca="false">MAX(AC1444,AB1445)</f>
        <v>47.2118202086502</v>
      </c>
      <c r="AD1445" s="70" t="n">
        <f aca="false">1-AB1445/AC1445</f>
        <v>0.0352828506867759</v>
      </c>
      <c r="AE1445" s="73" t="n">
        <f aca="false">AE1444*(1+M1445)</f>
        <v>30.9630251579523</v>
      </c>
      <c r="AF1445" s="73" t="n">
        <f aca="false">MAX(AF1444,AE1445)</f>
        <v>32.2584410835546</v>
      </c>
      <c r="AG1445" s="70" t="n">
        <f aca="false">1-AE1445/AF1445</f>
        <v>0.0401574249123479</v>
      </c>
      <c r="AH1445" s="74" t="n">
        <f aca="false">IF(R1445&gt;0,AH1444+1,0)</f>
        <v>19</v>
      </c>
      <c r="AI1445" s="74" t="n">
        <f aca="false">IF(U1445&gt;0,AI1444+1,0)</f>
        <v>19</v>
      </c>
      <c r="AJ1445" s="74" t="n">
        <f aca="false">IF(G1445&gt;0,AJ1444+1,0)</f>
        <v>0</v>
      </c>
      <c r="AK1445" s="74" t="n">
        <f aca="false">IF(G1445&lt;=0,AK1444+1,0)</f>
        <v>2</v>
      </c>
      <c r="AL1445" s="74" t="n">
        <f aca="false">IF(K1445&gt;0,AL1444+1,0)</f>
        <v>0</v>
      </c>
      <c r="AM1445" s="74" t="n">
        <f aca="false">IF(K1445&lt;=0,AM1444+1,0)</f>
        <v>2</v>
      </c>
    </row>
    <row r="1446" customFormat="false" ht="15" hidden="false" customHeight="false" outlineLevel="0" collapsed="false">
      <c r="A1446" s="61" t="n">
        <v>1445</v>
      </c>
      <c r="B1446" s="62" t="n">
        <v>45707.5395833333</v>
      </c>
      <c r="C1446" s="63" t="n">
        <f aca="false">YEAR(B1446)</f>
        <v>2025</v>
      </c>
      <c r="D1446" s="32" t="s">
        <v>276</v>
      </c>
      <c r="E1446" s="64" t="n">
        <v>22948.45</v>
      </c>
      <c r="F1446" s="65" t="n">
        <v>0.029</v>
      </c>
      <c r="G1446" s="66" t="n">
        <v>665.50505</v>
      </c>
      <c r="H1446" s="67" t="n">
        <f aca="false">E1446+IF(D1446="Long",1,-1)*G1446</f>
        <v>22282.94495</v>
      </c>
      <c r="I1446" s="68" t="n">
        <f aca="false">Assumptions!$B$58</f>
        <v>5.35750011455817</v>
      </c>
      <c r="J1446" s="68" t="n">
        <f aca="false">INDEX(Yearly!$T$5:$T$22,MATCH(C1446,Yearly!$A$5:$A$22,0))</f>
        <v>0.676736856575769</v>
      </c>
      <c r="K1446" s="68" t="n">
        <f aca="false">G1446-I1446-J1446</f>
        <v>659.470813028866</v>
      </c>
      <c r="L1446" s="69" t="n">
        <f aca="false">(I1446+J1446)/Assumptions!$B$8</f>
        <v>0.000266072149333807</v>
      </c>
      <c r="M1446" s="70" t="n">
        <f aca="false">F1446-L1446</f>
        <v>0.0287339278506662</v>
      </c>
      <c r="N1446" s="71" t="n">
        <f aca="false">G1446*Assumptions!$B$7</f>
        <v>5234197.21825</v>
      </c>
      <c r="O1446" s="71" t="n">
        <f aca="false">K1446*Assumptions!$B$7</f>
        <v>5186737.94447203</v>
      </c>
      <c r="P1446" s="68" t="n">
        <f aca="false">P1445+G1446</f>
        <v>37744.371655</v>
      </c>
      <c r="Q1446" s="68" t="n">
        <f aca="false">MAX(Q1445,P1446)</f>
        <v>37907.753815</v>
      </c>
      <c r="R1446" s="68" t="n">
        <f aca="false">Q1446-P1446</f>
        <v>163.382159999986</v>
      </c>
      <c r="S1446" s="68" t="n">
        <f aca="false">S1445+K1446</f>
        <v>28964.6132567382</v>
      </c>
      <c r="T1446" s="68" t="n">
        <f aca="false">MAX(T1445,S1446)</f>
        <v>29248.6801561608</v>
      </c>
      <c r="U1446" s="68" t="n">
        <f aca="false">T1446-S1446</f>
        <v>284.06689942268</v>
      </c>
      <c r="V1446" s="70" t="n">
        <f aca="false">V1445+F1446</f>
        <v>4.05300000000001</v>
      </c>
      <c r="W1446" s="70" t="n">
        <f aca="false">MAX(W1445,V1446)</f>
        <v>4.05970000000001</v>
      </c>
      <c r="X1446" s="70" t="n">
        <f aca="false">W1446-V1446</f>
        <v>0.00669999999999948</v>
      </c>
      <c r="Y1446" s="70" t="n">
        <f aca="false">Y1445+M1446</f>
        <v>3.66586750937491</v>
      </c>
      <c r="Z1446" s="70" t="n">
        <f aca="false">MAX(Z1445,Y1446)</f>
        <v>3.67788895236158</v>
      </c>
      <c r="AA1446" s="70" t="n">
        <f aca="false">Z1446-Y1446</f>
        <v>0.0120214429866765</v>
      </c>
      <c r="AB1446" s="72" t="n">
        <f aca="false">AB1445*(1+F1446)</f>
        <v>46.8668881311392</v>
      </c>
      <c r="AC1446" s="73" t="n">
        <f aca="false">MAX(AC1445,AB1446)</f>
        <v>47.2118202086502</v>
      </c>
      <c r="AD1446" s="70" t="n">
        <f aca="false">1-AB1446/AC1446</f>
        <v>0.00730605335669254</v>
      </c>
      <c r="AE1446" s="73" t="n">
        <f aca="false">AE1445*(1+M1446)</f>
        <v>31.8527144888793</v>
      </c>
      <c r="AF1446" s="73" t="n">
        <f aca="false">MAX(AF1445,AE1446)</f>
        <v>32.2584410835546</v>
      </c>
      <c r="AG1446" s="70" t="n">
        <f aca="false">1-AE1446/AF1446</f>
        <v>0.0125773776117815</v>
      </c>
      <c r="AH1446" s="74" t="n">
        <f aca="false">IF(R1446&gt;0,AH1445+1,0)</f>
        <v>20</v>
      </c>
      <c r="AI1446" s="74" t="n">
        <f aca="false">IF(U1446&gt;0,AI1445+1,0)</f>
        <v>20</v>
      </c>
      <c r="AJ1446" s="74" t="n">
        <f aca="false">IF(G1446&gt;0,AJ1445+1,0)</f>
        <v>1</v>
      </c>
      <c r="AK1446" s="74" t="n">
        <f aca="false">IF(G1446&lt;=0,AK1445+1,0)</f>
        <v>0</v>
      </c>
      <c r="AL1446" s="74" t="n">
        <f aca="false">IF(K1446&gt;0,AL1445+1,0)</f>
        <v>1</v>
      </c>
      <c r="AM1446" s="74" t="n">
        <f aca="false">IF(K1446&lt;=0,AM1445+1,0)</f>
        <v>0</v>
      </c>
    </row>
    <row r="1447" customFormat="false" ht="15" hidden="false" customHeight="false" outlineLevel="0" collapsed="false">
      <c r="A1447" s="61" t="n">
        <v>1446</v>
      </c>
      <c r="B1447" s="62" t="n">
        <v>45721.4479166667</v>
      </c>
      <c r="C1447" s="63" t="n">
        <f aca="false">YEAR(B1447)</f>
        <v>2025</v>
      </c>
      <c r="D1447" s="32" t="s">
        <v>277</v>
      </c>
      <c r="E1447" s="64" t="n">
        <v>22283.15</v>
      </c>
      <c r="F1447" s="65" t="n">
        <v>0.0069</v>
      </c>
      <c r="G1447" s="66" t="n">
        <v>153.753735</v>
      </c>
      <c r="H1447" s="67" t="n">
        <f aca="false">E1447+IF(D1447="Long",1,-1)*G1447</f>
        <v>22436.903735</v>
      </c>
      <c r="I1447" s="68" t="n">
        <f aca="false">Assumptions!$B$58</f>
        <v>5.35750011455817</v>
      </c>
      <c r="J1447" s="68" t="n">
        <f aca="false">INDEX(Yearly!$T$5:$T$22,MATCH(C1447,Yearly!$A$5:$A$22,0))</f>
        <v>0.676736856575769</v>
      </c>
      <c r="K1447" s="68" t="n">
        <f aca="false">G1447-I1447-J1447</f>
        <v>147.719498028866</v>
      </c>
      <c r="L1447" s="69" t="n">
        <f aca="false">(I1447+J1447)/Assumptions!$B$8</f>
        <v>0.000266072149333807</v>
      </c>
      <c r="M1447" s="70" t="n">
        <f aca="false">F1447-L1447</f>
        <v>0.00663392785066619</v>
      </c>
      <c r="N1447" s="71" t="n">
        <f aca="false">G1447*Assumptions!$B$7</f>
        <v>1209273.125775</v>
      </c>
      <c r="O1447" s="71" t="n">
        <f aca="false">K1447*Assumptions!$B$7</f>
        <v>1161813.85199703</v>
      </c>
      <c r="P1447" s="68" t="n">
        <f aca="false">P1446+G1447</f>
        <v>37898.12539</v>
      </c>
      <c r="Q1447" s="68" t="n">
        <f aca="false">MAX(Q1446,P1447)</f>
        <v>37907.753815</v>
      </c>
      <c r="R1447" s="68" t="n">
        <f aca="false">Q1447-P1447</f>
        <v>9.62842499998806</v>
      </c>
      <c r="S1447" s="68" t="n">
        <f aca="false">S1446+K1447</f>
        <v>29112.332754767</v>
      </c>
      <c r="T1447" s="68" t="n">
        <f aca="false">MAX(T1446,S1447)</f>
        <v>29248.6801561608</v>
      </c>
      <c r="U1447" s="68" t="n">
        <f aca="false">T1447-S1447</f>
        <v>136.347401393814</v>
      </c>
      <c r="V1447" s="70" t="n">
        <f aca="false">V1446+F1447</f>
        <v>4.05990000000001</v>
      </c>
      <c r="W1447" s="70" t="n">
        <f aca="false">MAX(W1446,V1447)</f>
        <v>4.05990000000001</v>
      </c>
      <c r="X1447" s="70" t="n">
        <f aca="false">W1447-V1447</f>
        <v>0</v>
      </c>
      <c r="Y1447" s="70" t="n">
        <f aca="false">Y1446+M1447</f>
        <v>3.67250143722557</v>
      </c>
      <c r="Z1447" s="70" t="n">
        <f aca="false">MAX(Z1446,Y1447)</f>
        <v>3.67788895236158</v>
      </c>
      <c r="AA1447" s="70" t="n">
        <f aca="false">Z1447-Y1447</f>
        <v>0.0053875151360101</v>
      </c>
      <c r="AB1447" s="72" t="n">
        <f aca="false">AB1446*(1+F1447)</f>
        <v>47.190269659244</v>
      </c>
      <c r="AC1447" s="73" t="n">
        <f aca="false">MAX(AC1446,AB1447)</f>
        <v>47.2118202086502</v>
      </c>
      <c r="AD1447" s="70" t="n">
        <f aca="false">1-AB1447/AC1447</f>
        <v>0.000456465124853867</v>
      </c>
      <c r="AE1447" s="73" t="n">
        <f aca="false">AE1446*(1+M1447)</f>
        <v>32.0640230986464</v>
      </c>
      <c r="AF1447" s="73" t="n">
        <f aca="false">MAX(AF1446,AE1447)</f>
        <v>32.2584410835546</v>
      </c>
      <c r="AG1447" s="70" t="n">
        <f aca="false">1-AE1447/AF1447</f>
        <v>0.00602688717674249</v>
      </c>
      <c r="AH1447" s="74" t="n">
        <f aca="false">IF(R1447&gt;0,AH1446+1,0)</f>
        <v>21</v>
      </c>
      <c r="AI1447" s="74" t="n">
        <f aca="false">IF(U1447&gt;0,AI1446+1,0)</f>
        <v>21</v>
      </c>
      <c r="AJ1447" s="74" t="n">
        <f aca="false">IF(G1447&gt;0,AJ1446+1,0)</f>
        <v>2</v>
      </c>
      <c r="AK1447" s="74" t="n">
        <f aca="false">IF(G1447&lt;=0,AK1446+1,0)</f>
        <v>0</v>
      </c>
      <c r="AL1447" s="74" t="n">
        <f aca="false">IF(K1447&gt;0,AL1446+1,0)</f>
        <v>2</v>
      </c>
      <c r="AM1447" s="74" t="n">
        <f aca="false">IF(K1447&lt;=0,AM1446+1,0)</f>
        <v>0</v>
      </c>
    </row>
    <row r="1448" customFormat="false" ht="15" hidden="false" customHeight="false" outlineLevel="0" collapsed="false">
      <c r="A1448" s="61" t="n">
        <v>1447</v>
      </c>
      <c r="B1448" s="62" t="n">
        <v>45726.6145833333</v>
      </c>
      <c r="C1448" s="63" t="n">
        <f aca="false">YEAR(B1448)</f>
        <v>2025</v>
      </c>
      <c r="D1448" s="32" t="s">
        <v>276</v>
      </c>
      <c r="E1448" s="64" t="n">
        <v>22436.3</v>
      </c>
      <c r="F1448" s="65" t="n">
        <v>-0.0012</v>
      </c>
      <c r="G1448" s="66" t="n">
        <v>-26.92356</v>
      </c>
      <c r="H1448" s="67" t="n">
        <f aca="false">E1448+IF(D1448="Long",1,-1)*G1448</f>
        <v>22463.22356</v>
      </c>
      <c r="I1448" s="68" t="n">
        <f aca="false">Assumptions!$B$58</f>
        <v>5.35750011455817</v>
      </c>
      <c r="J1448" s="68" t="n">
        <f aca="false">INDEX(Yearly!$T$5:$T$22,MATCH(C1448,Yearly!$A$5:$A$22,0))</f>
        <v>0.676736856575769</v>
      </c>
      <c r="K1448" s="68" t="n">
        <f aca="false">G1448-I1448-J1448</f>
        <v>-32.9577969711339</v>
      </c>
      <c r="L1448" s="69" t="n">
        <f aca="false">(I1448+J1448)/Assumptions!$B$8</f>
        <v>0.000266072149333807</v>
      </c>
      <c r="M1448" s="70" t="n">
        <f aca="false">F1448-L1448</f>
        <v>-0.00146607214933381</v>
      </c>
      <c r="N1448" s="71" t="n">
        <f aca="false">G1448*Assumptions!$B$7</f>
        <v>-211753.7994</v>
      </c>
      <c r="O1448" s="71" t="n">
        <f aca="false">K1448*Assumptions!$B$7</f>
        <v>-259213.073177968</v>
      </c>
      <c r="P1448" s="68" t="n">
        <f aca="false">P1447+G1448</f>
        <v>37871.20183</v>
      </c>
      <c r="Q1448" s="68" t="n">
        <f aca="false">MAX(Q1447,P1448)</f>
        <v>37907.753815</v>
      </c>
      <c r="R1448" s="68" t="n">
        <f aca="false">Q1448-P1448</f>
        <v>36.551984999991</v>
      </c>
      <c r="S1448" s="68" t="n">
        <f aca="false">S1447+K1448</f>
        <v>29079.3749577959</v>
      </c>
      <c r="T1448" s="68" t="n">
        <f aca="false">MAX(T1447,S1448)</f>
        <v>29248.6801561608</v>
      </c>
      <c r="U1448" s="68" t="n">
        <f aca="false">T1448-S1448</f>
        <v>169.305198364949</v>
      </c>
      <c r="V1448" s="70" t="n">
        <f aca="false">V1447+F1448</f>
        <v>4.05870000000001</v>
      </c>
      <c r="W1448" s="70" t="n">
        <f aca="false">MAX(W1447,V1448)</f>
        <v>4.05990000000001</v>
      </c>
      <c r="X1448" s="70" t="n">
        <f aca="false">W1448-V1448</f>
        <v>0.00119999999999987</v>
      </c>
      <c r="Y1448" s="70" t="n">
        <f aca="false">Y1447+M1448</f>
        <v>3.67103536507624</v>
      </c>
      <c r="Z1448" s="70" t="n">
        <f aca="false">MAX(Z1447,Y1448)</f>
        <v>3.67788895236158</v>
      </c>
      <c r="AA1448" s="70" t="n">
        <f aca="false">Z1448-Y1448</f>
        <v>0.00685358728534391</v>
      </c>
      <c r="AB1448" s="72" t="n">
        <f aca="false">AB1447*(1+F1448)</f>
        <v>47.133641335653</v>
      </c>
      <c r="AC1448" s="73" t="n">
        <f aca="false">MAX(AC1447,AB1448)</f>
        <v>47.2118202086502</v>
      </c>
      <c r="AD1448" s="70" t="n">
        <f aca="false">1-AB1448/AC1448</f>
        <v>0.00165591736670401</v>
      </c>
      <c r="AE1448" s="73" t="n">
        <f aca="false">AE1447*(1+M1448)</f>
        <v>32.0170149273859</v>
      </c>
      <c r="AF1448" s="73" t="n">
        <f aca="false">MAX(AF1447,AE1448)</f>
        <v>32.2584410835546</v>
      </c>
      <c r="AG1448" s="70" t="n">
        <f aca="false">1-AE1448/AF1448</f>
        <v>0.00748412347463934</v>
      </c>
      <c r="AH1448" s="74" t="n">
        <f aca="false">IF(R1448&gt;0,AH1447+1,0)</f>
        <v>22</v>
      </c>
      <c r="AI1448" s="74" t="n">
        <f aca="false">IF(U1448&gt;0,AI1447+1,0)</f>
        <v>22</v>
      </c>
      <c r="AJ1448" s="74" t="n">
        <f aca="false">IF(G1448&gt;0,AJ1447+1,0)</f>
        <v>0</v>
      </c>
      <c r="AK1448" s="74" t="n">
        <f aca="false">IF(G1448&lt;=0,AK1447+1,0)</f>
        <v>1</v>
      </c>
      <c r="AL1448" s="74" t="n">
        <f aca="false">IF(K1448&gt;0,AL1447+1,0)</f>
        <v>0</v>
      </c>
      <c r="AM1448" s="74" t="n">
        <f aca="false">IF(K1448&lt;=0,AM1447+1,0)</f>
        <v>1</v>
      </c>
    </row>
    <row r="1449" customFormat="false" ht="15" hidden="false" customHeight="false" outlineLevel="0" collapsed="false">
      <c r="A1449" s="61" t="n">
        <v>1448</v>
      </c>
      <c r="B1449" s="62" t="n">
        <v>45727.53125</v>
      </c>
      <c r="C1449" s="63" t="n">
        <f aca="false">YEAR(B1449)</f>
        <v>2025</v>
      </c>
      <c r="D1449" s="32" t="s">
        <v>277</v>
      </c>
      <c r="E1449" s="64" t="n">
        <v>22463.65</v>
      </c>
      <c r="F1449" s="65" t="n">
        <v>-0.0018</v>
      </c>
      <c r="G1449" s="66" t="n">
        <v>-40.43457</v>
      </c>
      <c r="H1449" s="67" t="n">
        <f aca="false">E1449+IF(D1449="Long",1,-1)*G1449</f>
        <v>22423.21543</v>
      </c>
      <c r="I1449" s="68" t="n">
        <f aca="false">Assumptions!$B$58</f>
        <v>5.35750011455817</v>
      </c>
      <c r="J1449" s="68" t="n">
        <f aca="false">INDEX(Yearly!$T$5:$T$22,MATCH(C1449,Yearly!$A$5:$A$22,0))</f>
        <v>0.676736856575769</v>
      </c>
      <c r="K1449" s="68" t="n">
        <f aca="false">G1449-I1449-J1449</f>
        <v>-46.4688069711339</v>
      </c>
      <c r="L1449" s="69" t="n">
        <f aca="false">(I1449+J1449)/Assumptions!$B$8</f>
        <v>0.000266072149333807</v>
      </c>
      <c r="M1449" s="70" t="n">
        <f aca="false">F1449-L1449</f>
        <v>-0.00206607214933381</v>
      </c>
      <c r="N1449" s="71" t="n">
        <f aca="false">G1449*Assumptions!$B$7</f>
        <v>-318017.89305</v>
      </c>
      <c r="O1449" s="71" t="n">
        <f aca="false">K1449*Assumptions!$B$7</f>
        <v>-365477.166827969</v>
      </c>
      <c r="P1449" s="68" t="n">
        <f aca="false">P1448+G1449</f>
        <v>37830.76726</v>
      </c>
      <c r="Q1449" s="68" t="n">
        <f aca="false">MAX(Q1448,P1449)</f>
        <v>37907.753815</v>
      </c>
      <c r="R1449" s="68" t="n">
        <f aca="false">Q1449-P1449</f>
        <v>76.9865549999886</v>
      </c>
      <c r="S1449" s="68" t="n">
        <f aca="false">S1448+K1449</f>
        <v>29032.9061508247</v>
      </c>
      <c r="T1449" s="68" t="n">
        <f aca="false">MAX(T1448,S1449)</f>
        <v>29248.6801561608</v>
      </c>
      <c r="U1449" s="68" t="n">
        <f aca="false">T1449-S1449</f>
        <v>215.774005336083</v>
      </c>
      <c r="V1449" s="70" t="n">
        <f aca="false">V1448+F1449</f>
        <v>4.05690000000001</v>
      </c>
      <c r="W1449" s="70" t="n">
        <f aca="false">MAX(W1448,V1449)</f>
        <v>4.05990000000001</v>
      </c>
      <c r="X1449" s="70" t="n">
        <f aca="false">W1449-V1449</f>
        <v>0.00300000000000011</v>
      </c>
      <c r="Y1449" s="70" t="n">
        <f aca="false">Y1448+M1449</f>
        <v>3.6689692929269</v>
      </c>
      <c r="Z1449" s="70" t="n">
        <f aca="false">MAX(Z1448,Y1449)</f>
        <v>3.67788895236158</v>
      </c>
      <c r="AA1449" s="70" t="n">
        <f aca="false">Z1449-Y1449</f>
        <v>0.00891965943467765</v>
      </c>
      <c r="AB1449" s="72" t="n">
        <f aca="false">AB1448*(1+F1449)</f>
        <v>47.0488007812488</v>
      </c>
      <c r="AC1449" s="73" t="n">
        <f aca="false">MAX(AC1448,AB1449)</f>
        <v>47.2118202086502</v>
      </c>
      <c r="AD1449" s="70" t="n">
        <f aca="false">1-AB1449/AC1449</f>
        <v>0.003452936715444</v>
      </c>
      <c r="AE1449" s="73" t="n">
        <f aca="false">AE1448*(1+M1449)</f>
        <v>31.9508654645396</v>
      </c>
      <c r="AF1449" s="73" t="n">
        <f aca="false">MAX(AF1448,AE1449)</f>
        <v>32.2584410835546</v>
      </c>
      <c r="AG1449" s="70" t="n">
        <f aca="false">1-AE1449/AF1449</f>
        <v>0.00953473288490003</v>
      </c>
      <c r="AH1449" s="74" t="n">
        <f aca="false">IF(R1449&gt;0,AH1448+1,0)</f>
        <v>23</v>
      </c>
      <c r="AI1449" s="74" t="n">
        <f aca="false">IF(U1449&gt;0,AI1448+1,0)</f>
        <v>23</v>
      </c>
      <c r="AJ1449" s="74" t="n">
        <f aca="false">IF(G1449&gt;0,AJ1448+1,0)</f>
        <v>0</v>
      </c>
      <c r="AK1449" s="74" t="n">
        <f aca="false">IF(G1449&lt;=0,AK1448+1,0)</f>
        <v>2</v>
      </c>
      <c r="AL1449" s="74" t="n">
        <f aca="false">IF(K1449&gt;0,AL1448+1,0)</f>
        <v>0</v>
      </c>
      <c r="AM1449" s="74" t="n">
        <f aca="false">IF(K1449&lt;=0,AM1448+1,0)</f>
        <v>2</v>
      </c>
    </row>
    <row r="1450" customFormat="false" ht="15" hidden="false" customHeight="false" outlineLevel="0" collapsed="false">
      <c r="A1450" s="61" t="n">
        <v>1449</v>
      </c>
      <c r="B1450" s="62" t="n">
        <v>45728.4270833333</v>
      </c>
      <c r="C1450" s="63" t="n">
        <f aca="false">YEAR(B1450)</f>
        <v>2025</v>
      </c>
      <c r="D1450" s="32" t="s">
        <v>276</v>
      </c>
      <c r="E1450" s="64" t="n">
        <v>22423.75</v>
      </c>
      <c r="F1450" s="65" t="n">
        <v>-0.0008</v>
      </c>
      <c r="G1450" s="66" t="n">
        <v>-17.939</v>
      </c>
      <c r="H1450" s="67" t="n">
        <f aca="false">E1450+IF(D1450="Long",1,-1)*G1450</f>
        <v>22441.689</v>
      </c>
      <c r="I1450" s="68" t="n">
        <f aca="false">Assumptions!$B$58</f>
        <v>5.35750011455817</v>
      </c>
      <c r="J1450" s="68" t="n">
        <f aca="false">INDEX(Yearly!$T$5:$T$22,MATCH(C1450,Yearly!$A$5:$A$22,0))</f>
        <v>0.676736856575769</v>
      </c>
      <c r="K1450" s="68" t="n">
        <f aca="false">G1450-I1450-J1450</f>
        <v>-23.9732369711339</v>
      </c>
      <c r="L1450" s="69" t="n">
        <f aca="false">(I1450+J1450)/Assumptions!$B$8</f>
        <v>0.000266072149333807</v>
      </c>
      <c r="M1450" s="70" t="n">
        <f aca="false">F1450-L1450</f>
        <v>-0.00106607214933381</v>
      </c>
      <c r="N1450" s="71" t="n">
        <f aca="false">G1450*Assumptions!$B$7</f>
        <v>-141090.235</v>
      </c>
      <c r="O1450" s="71" t="n">
        <f aca="false">K1450*Assumptions!$B$7</f>
        <v>-188549.508777968</v>
      </c>
      <c r="P1450" s="68" t="n">
        <f aca="false">P1449+G1450</f>
        <v>37812.82826</v>
      </c>
      <c r="Q1450" s="68" t="n">
        <f aca="false">MAX(Q1449,P1450)</f>
        <v>37907.753815</v>
      </c>
      <c r="R1450" s="68" t="n">
        <f aca="false">Q1450-P1450</f>
        <v>94.9255549999871</v>
      </c>
      <c r="S1450" s="68" t="n">
        <f aca="false">S1449+K1450</f>
        <v>29008.9329138536</v>
      </c>
      <c r="T1450" s="68" t="n">
        <f aca="false">MAX(T1449,S1450)</f>
        <v>29248.6801561608</v>
      </c>
      <c r="U1450" s="68" t="n">
        <f aca="false">T1450-S1450</f>
        <v>239.747242307218</v>
      </c>
      <c r="V1450" s="70" t="n">
        <f aca="false">V1449+F1450</f>
        <v>4.05610000000001</v>
      </c>
      <c r="W1450" s="70" t="n">
        <f aca="false">MAX(W1449,V1450)</f>
        <v>4.05990000000001</v>
      </c>
      <c r="X1450" s="70" t="n">
        <f aca="false">W1450-V1450</f>
        <v>0.00380000000000003</v>
      </c>
      <c r="Y1450" s="70" t="n">
        <f aca="false">Y1449+M1450</f>
        <v>3.66790322077757</v>
      </c>
      <c r="Z1450" s="70" t="n">
        <f aca="false">MAX(Z1449,Y1450)</f>
        <v>3.67788895236158</v>
      </c>
      <c r="AA1450" s="70" t="n">
        <f aca="false">Z1450-Y1450</f>
        <v>0.0099857315840115</v>
      </c>
      <c r="AB1450" s="72" t="n">
        <f aca="false">AB1449*(1+F1450)</f>
        <v>47.0111617406238</v>
      </c>
      <c r="AC1450" s="73" t="n">
        <f aca="false">MAX(AC1449,AB1450)</f>
        <v>47.2118202086502</v>
      </c>
      <c r="AD1450" s="70" t="n">
        <f aca="false">1-AB1450/AC1450</f>
        <v>0.00425017436607167</v>
      </c>
      <c r="AE1450" s="73" t="n">
        <f aca="false">AE1449*(1+M1450)</f>
        <v>31.9168035367207</v>
      </c>
      <c r="AF1450" s="73" t="n">
        <f aca="false">MAX(AF1449,AE1450)</f>
        <v>32.2584410835546</v>
      </c>
      <c r="AG1450" s="70" t="n">
        <f aca="false">1-AE1450/AF1450</f>
        <v>0.0105906403210539</v>
      </c>
      <c r="AH1450" s="74" t="n">
        <f aca="false">IF(R1450&gt;0,AH1449+1,0)</f>
        <v>24</v>
      </c>
      <c r="AI1450" s="74" t="n">
        <f aca="false">IF(U1450&gt;0,AI1449+1,0)</f>
        <v>24</v>
      </c>
      <c r="AJ1450" s="74" t="n">
        <f aca="false">IF(G1450&gt;0,AJ1449+1,0)</f>
        <v>0</v>
      </c>
      <c r="AK1450" s="74" t="n">
        <f aca="false">IF(G1450&lt;=0,AK1449+1,0)</f>
        <v>3</v>
      </c>
      <c r="AL1450" s="74" t="n">
        <f aca="false">IF(K1450&gt;0,AL1449+1,0)</f>
        <v>0</v>
      </c>
      <c r="AM1450" s="74" t="n">
        <f aca="false">IF(K1450&lt;=0,AM1449+1,0)</f>
        <v>3</v>
      </c>
    </row>
    <row r="1451" customFormat="false" ht="15" hidden="false" customHeight="false" outlineLevel="0" collapsed="false">
      <c r="A1451" s="61" t="n">
        <v>1450</v>
      </c>
      <c r="B1451" s="62" t="n">
        <v>45728.6145833333</v>
      </c>
      <c r="C1451" s="63" t="n">
        <f aca="false">YEAR(B1451)</f>
        <v>2025</v>
      </c>
      <c r="D1451" s="32" t="s">
        <v>277</v>
      </c>
      <c r="E1451" s="64" t="n">
        <v>22442.45</v>
      </c>
      <c r="F1451" s="65" t="n">
        <v>-0.0003</v>
      </c>
      <c r="G1451" s="66" t="n">
        <v>-6.732735</v>
      </c>
      <c r="H1451" s="67" t="n">
        <f aca="false">E1451+IF(D1451="Long",1,-1)*G1451</f>
        <v>22435.717265</v>
      </c>
      <c r="I1451" s="68" t="n">
        <f aca="false">Assumptions!$B$58</f>
        <v>5.35750011455817</v>
      </c>
      <c r="J1451" s="68" t="n">
        <f aca="false">INDEX(Yearly!$T$5:$T$22,MATCH(C1451,Yearly!$A$5:$A$22,0))</f>
        <v>0.676736856575769</v>
      </c>
      <c r="K1451" s="68" t="n">
        <f aca="false">G1451-I1451-J1451</f>
        <v>-12.7669719711339</v>
      </c>
      <c r="L1451" s="69" t="n">
        <f aca="false">(I1451+J1451)/Assumptions!$B$8</f>
        <v>0.000266072149333807</v>
      </c>
      <c r="M1451" s="70" t="n">
        <f aca="false">F1451-L1451</f>
        <v>-0.000566072149333807</v>
      </c>
      <c r="N1451" s="71" t="n">
        <f aca="false">G1451*Assumptions!$B$7</f>
        <v>-52952.960775</v>
      </c>
      <c r="O1451" s="71" t="n">
        <f aca="false">K1451*Assumptions!$B$7</f>
        <v>-100412.234552968</v>
      </c>
      <c r="P1451" s="68" t="n">
        <f aca="false">P1450+G1451</f>
        <v>37806.095525</v>
      </c>
      <c r="Q1451" s="68" t="n">
        <f aca="false">MAX(Q1450,P1451)</f>
        <v>37907.753815</v>
      </c>
      <c r="R1451" s="68" t="n">
        <f aca="false">Q1451-P1451</f>
        <v>101.658289999985</v>
      </c>
      <c r="S1451" s="68" t="n">
        <f aca="false">S1450+K1451</f>
        <v>28996.1659418825</v>
      </c>
      <c r="T1451" s="68" t="n">
        <f aca="false">MAX(T1450,S1451)</f>
        <v>29248.6801561608</v>
      </c>
      <c r="U1451" s="68" t="n">
        <f aca="false">T1451-S1451</f>
        <v>252.514214278352</v>
      </c>
      <c r="V1451" s="70" t="n">
        <f aca="false">V1450+F1451</f>
        <v>4.05580000000001</v>
      </c>
      <c r="W1451" s="70" t="n">
        <f aca="false">MAX(W1450,V1451)</f>
        <v>4.05990000000001</v>
      </c>
      <c r="X1451" s="70" t="n">
        <f aca="false">W1451-V1451</f>
        <v>0.00410000000000022</v>
      </c>
      <c r="Y1451" s="70" t="n">
        <f aca="false">Y1450+M1451</f>
        <v>3.66733714862824</v>
      </c>
      <c r="Z1451" s="70" t="n">
        <f aca="false">MAX(Z1450,Y1451)</f>
        <v>3.67788895236158</v>
      </c>
      <c r="AA1451" s="70" t="n">
        <f aca="false">Z1451-Y1451</f>
        <v>0.0105518037333452</v>
      </c>
      <c r="AB1451" s="72" t="n">
        <f aca="false">AB1450*(1+F1451)</f>
        <v>46.9970583921016</v>
      </c>
      <c r="AC1451" s="73" t="n">
        <f aca="false">MAX(AC1450,AB1451)</f>
        <v>47.2118202086502</v>
      </c>
      <c r="AD1451" s="70" t="n">
        <f aca="false">1-AB1451/AC1451</f>
        <v>0.00454889931376179</v>
      </c>
      <c r="AE1451" s="73" t="n">
        <f aca="false">AE1450*(1+M1451)</f>
        <v>31.8987363231428</v>
      </c>
      <c r="AF1451" s="73" t="n">
        <f aca="false">MAX(AF1450,AE1451)</f>
        <v>32.2584410835546</v>
      </c>
      <c r="AG1451" s="70" t="n">
        <f aca="false">1-AE1451/AF1451</f>
        <v>0.0111507174038584</v>
      </c>
      <c r="AH1451" s="74" t="n">
        <f aca="false">IF(R1451&gt;0,AH1450+1,0)</f>
        <v>25</v>
      </c>
      <c r="AI1451" s="74" t="n">
        <f aca="false">IF(U1451&gt;0,AI1450+1,0)</f>
        <v>25</v>
      </c>
      <c r="AJ1451" s="74" t="n">
        <f aca="false">IF(G1451&gt;0,AJ1450+1,0)</f>
        <v>0</v>
      </c>
      <c r="AK1451" s="74" t="n">
        <f aca="false">IF(G1451&lt;=0,AK1450+1,0)</f>
        <v>4</v>
      </c>
      <c r="AL1451" s="74" t="n">
        <f aca="false">IF(K1451&gt;0,AL1450+1,0)</f>
        <v>0</v>
      </c>
      <c r="AM1451" s="74" t="n">
        <f aca="false">IF(K1451&lt;=0,AM1450+1,0)</f>
        <v>4</v>
      </c>
    </row>
    <row r="1452" customFormat="false" ht="15" hidden="false" customHeight="false" outlineLevel="0" collapsed="false">
      <c r="A1452" s="61" t="n">
        <v>1451</v>
      </c>
      <c r="B1452" s="62" t="n">
        <v>45729.4895833333</v>
      </c>
      <c r="C1452" s="63" t="n">
        <f aca="false">YEAR(B1452)</f>
        <v>2025</v>
      </c>
      <c r="D1452" s="32" t="s">
        <v>276</v>
      </c>
      <c r="E1452" s="64" t="n">
        <v>22434.6</v>
      </c>
      <c r="F1452" s="65" t="n">
        <v>-0.0053</v>
      </c>
      <c r="G1452" s="66" t="n">
        <v>-118.90338</v>
      </c>
      <c r="H1452" s="67" t="n">
        <f aca="false">E1452+IF(D1452="Long",1,-1)*G1452</f>
        <v>22553.50338</v>
      </c>
      <c r="I1452" s="68" t="n">
        <f aca="false">Assumptions!$B$58</f>
        <v>5.35750011455817</v>
      </c>
      <c r="J1452" s="68" t="n">
        <f aca="false">INDEX(Yearly!$T$5:$T$22,MATCH(C1452,Yearly!$A$5:$A$22,0))</f>
        <v>0.676736856575769</v>
      </c>
      <c r="K1452" s="68" t="n">
        <f aca="false">G1452-I1452-J1452</f>
        <v>-124.937616971134</v>
      </c>
      <c r="L1452" s="69" t="n">
        <f aca="false">(I1452+J1452)/Assumptions!$B$8</f>
        <v>0.000266072149333807</v>
      </c>
      <c r="M1452" s="70" t="n">
        <f aca="false">F1452-L1452</f>
        <v>-0.00556607214933381</v>
      </c>
      <c r="N1452" s="71" t="n">
        <f aca="false">G1452*Assumptions!$B$7</f>
        <v>-935175.0837</v>
      </c>
      <c r="O1452" s="71" t="n">
        <f aca="false">K1452*Assumptions!$B$7</f>
        <v>-982634.357477968</v>
      </c>
      <c r="P1452" s="68" t="n">
        <f aca="false">P1451+G1452</f>
        <v>37687.192145</v>
      </c>
      <c r="Q1452" s="68" t="n">
        <f aca="false">MAX(Q1451,P1452)</f>
        <v>37907.753815</v>
      </c>
      <c r="R1452" s="68" t="n">
        <f aca="false">Q1452-P1452</f>
        <v>220.561669999988</v>
      </c>
      <c r="S1452" s="68" t="n">
        <f aca="false">S1451+K1452</f>
        <v>28871.2283249113</v>
      </c>
      <c r="T1452" s="68" t="n">
        <f aca="false">MAX(T1451,S1452)</f>
        <v>29248.6801561608</v>
      </c>
      <c r="U1452" s="68" t="n">
        <f aca="false">T1452-S1452</f>
        <v>377.451831249484</v>
      </c>
      <c r="V1452" s="70" t="n">
        <f aca="false">V1451+F1452</f>
        <v>4.05050000000001</v>
      </c>
      <c r="W1452" s="70" t="n">
        <f aca="false">MAX(W1451,V1452)</f>
        <v>4.05990000000001</v>
      </c>
      <c r="X1452" s="70" t="n">
        <f aca="false">W1452-V1452</f>
        <v>0.0094000000000003</v>
      </c>
      <c r="Y1452" s="70" t="n">
        <f aca="false">Y1451+M1452</f>
        <v>3.6617710764789</v>
      </c>
      <c r="Z1452" s="70" t="n">
        <f aca="false">MAX(Z1451,Y1452)</f>
        <v>3.67788895236158</v>
      </c>
      <c r="AA1452" s="70" t="n">
        <f aca="false">Z1452-Y1452</f>
        <v>0.0161178758826792</v>
      </c>
      <c r="AB1452" s="72" t="n">
        <f aca="false">AB1451*(1+F1452)</f>
        <v>46.7479739826235</v>
      </c>
      <c r="AC1452" s="73" t="n">
        <f aca="false">MAX(AC1451,AB1452)</f>
        <v>47.2118202086502</v>
      </c>
      <c r="AD1452" s="70" t="n">
        <f aca="false">1-AB1452/AC1452</f>
        <v>0.00982479014739879</v>
      </c>
      <c r="AE1452" s="73" t="n">
        <f aca="false">AE1451*(1+M1452)</f>
        <v>31.7211856552957</v>
      </c>
      <c r="AF1452" s="73" t="n">
        <f aca="false">MAX(AF1451,AE1452)</f>
        <v>32.2584410835546</v>
      </c>
      <c r="AG1452" s="70" t="n">
        <f aca="false">1-AE1452/AF1452</f>
        <v>0.0166547238556056</v>
      </c>
      <c r="AH1452" s="74" t="n">
        <f aca="false">IF(R1452&gt;0,AH1451+1,0)</f>
        <v>26</v>
      </c>
      <c r="AI1452" s="74" t="n">
        <f aca="false">IF(U1452&gt;0,AI1451+1,0)</f>
        <v>26</v>
      </c>
      <c r="AJ1452" s="74" t="n">
        <f aca="false">IF(G1452&gt;0,AJ1451+1,0)</f>
        <v>0</v>
      </c>
      <c r="AK1452" s="74" t="n">
        <f aca="false">IF(G1452&lt;=0,AK1451+1,0)</f>
        <v>5</v>
      </c>
      <c r="AL1452" s="74" t="n">
        <f aca="false">IF(K1452&gt;0,AL1451+1,0)</f>
        <v>0</v>
      </c>
      <c r="AM1452" s="74" t="n">
        <f aca="false">IF(K1452&lt;=0,AM1451+1,0)</f>
        <v>5</v>
      </c>
    </row>
    <row r="1453" customFormat="false" ht="15" hidden="false" customHeight="false" outlineLevel="0" collapsed="false">
      <c r="A1453" s="61" t="n">
        <v>1452</v>
      </c>
      <c r="B1453" s="62" t="n">
        <v>45733.40625</v>
      </c>
      <c r="C1453" s="63" t="n">
        <f aca="false">YEAR(B1453)</f>
        <v>2025</v>
      </c>
      <c r="D1453" s="32" t="s">
        <v>277</v>
      </c>
      <c r="E1453" s="64" t="n">
        <v>22553.75</v>
      </c>
      <c r="F1453" s="65" t="n">
        <v>0.0419</v>
      </c>
      <c r="G1453" s="66" t="n">
        <v>945.002125</v>
      </c>
      <c r="H1453" s="67" t="n">
        <f aca="false">E1453+IF(D1453="Long",1,-1)*G1453</f>
        <v>23498.752125</v>
      </c>
      <c r="I1453" s="68" t="n">
        <f aca="false">Assumptions!$B$58</f>
        <v>5.35750011455817</v>
      </c>
      <c r="J1453" s="68" t="n">
        <f aca="false">INDEX(Yearly!$T$5:$T$22,MATCH(C1453,Yearly!$A$5:$A$22,0))</f>
        <v>0.676736856575769</v>
      </c>
      <c r="K1453" s="68" t="n">
        <f aca="false">G1453-I1453-J1453</f>
        <v>938.967888028866</v>
      </c>
      <c r="L1453" s="69" t="n">
        <f aca="false">(I1453+J1453)/Assumptions!$B$8</f>
        <v>0.000266072149333807</v>
      </c>
      <c r="M1453" s="70" t="n">
        <f aca="false">F1453-L1453</f>
        <v>0.0416339278506662</v>
      </c>
      <c r="N1453" s="71" t="n">
        <f aca="false">G1453*Assumptions!$B$7</f>
        <v>7432441.713125</v>
      </c>
      <c r="O1453" s="71" t="n">
        <f aca="false">K1453*Assumptions!$B$7</f>
        <v>7384982.43934703</v>
      </c>
      <c r="P1453" s="68" t="n">
        <f aca="false">P1452+G1453</f>
        <v>38632.19427</v>
      </c>
      <c r="Q1453" s="68" t="n">
        <f aca="false">MAX(Q1452,P1453)</f>
        <v>38632.19427</v>
      </c>
      <c r="R1453" s="68" t="n">
        <f aca="false">Q1453-P1453</f>
        <v>0</v>
      </c>
      <c r="S1453" s="68" t="n">
        <f aca="false">S1452+K1453</f>
        <v>29810.1962129402</v>
      </c>
      <c r="T1453" s="68" t="n">
        <f aca="false">MAX(T1452,S1453)</f>
        <v>29810.1962129402</v>
      </c>
      <c r="U1453" s="68" t="n">
        <f aca="false">T1453-S1453</f>
        <v>0</v>
      </c>
      <c r="V1453" s="70" t="n">
        <f aca="false">V1452+F1453</f>
        <v>4.09240000000001</v>
      </c>
      <c r="W1453" s="70" t="n">
        <f aca="false">MAX(W1452,V1453)</f>
        <v>4.09240000000001</v>
      </c>
      <c r="X1453" s="70" t="n">
        <f aca="false">W1453-V1453</f>
        <v>0</v>
      </c>
      <c r="Y1453" s="70" t="n">
        <f aca="false">Y1452+M1453</f>
        <v>3.70340500432957</v>
      </c>
      <c r="Z1453" s="70" t="n">
        <f aca="false">MAX(Z1452,Y1453)</f>
        <v>3.70340500432957</v>
      </c>
      <c r="AA1453" s="70" t="n">
        <f aca="false">Z1453-Y1453</f>
        <v>0</v>
      </c>
      <c r="AB1453" s="72" t="n">
        <f aca="false">AB1452*(1+F1453)</f>
        <v>48.7067140924954</v>
      </c>
      <c r="AC1453" s="73" t="n">
        <f aca="false">MAX(AC1452,AB1453)</f>
        <v>48.7067140924954</v>
      </c>
      <c r="AD1453" s="70" t="n">
        <f aca="false">1-AB1453/AC1453</f>
        <v>0</v>
      </c>
      <c r="AE1453" s="73" t="n">
        <f aca="false">AE1452*(1+M1453)</f>
        <v>33.0418632102058</v>
      </c>
      <c r="AF1453" s="73" t="n">
        <f aca="false">MAX(AF1452,AE1453)</f>
        <v>33.0418632102058</v>
      </c>
      <c r="AG1453" s="70" t="n">
        <f aca="false">1-AE1453/AF1453</f>
        <v>0</v>
      </c>
      <c r="AH1453" s="74" t="n">
        <f aca="false">IF(R1453&gt;0,AH1452+1,0)</f>
        <v>0</v>
      </c>
      <c r="AI1453" s="74" t="n">
        <f aca="false">IF(U1453&gt;0,AI1452+1,0)</f>
        <v>0</v>
      </c>
      <c r="AJ1453" s="74" t="n">
        <f aca="false">IF(G1453&gt;0,AJ1452+1,0)</f>
        <v>1</v>
      </c>
      <c r="AK1453" s="74" t="n">
        <f aca="false">IF(G1453&lt;=0,AK1452+1,0)</f>
        <v>0</v>
      </c>
      <c r="AL1453" s="74" t="n">
        <f aca="false">IF(K1453&gt;0,AL1452+1,0)</f>
        <v>1</v>
      </c>
      <c r="AM1453" s="74" t="n">
        <f aca="false">IF(K1453&lt;=0,AM1452+1,0)</f>
        <v>0</v>
      </c>
    </row>
    <row r="1454" customFormat="false" ht="15" hidden="false" customHeight="false" outlineLevel="0" collapsed="false">
      <c r="A1454" s="61" t="n">
        <v>1453</v>
      </c>
      <c r="B1454" s="62" t="n">
        <v>45744.6166666667</v>
      </c>
      <c r="C1454" s="63" t="n">
        <f aca="false">YEAR(B1454)</f>
        <v>2025</v>
      </c>
      <c r="D1454" s="32" t="s">
        <v>277</v>
      </c>
      <c r="E1454" s="64" t="n">
        <v>23582.15</v>
      </c>
      <c r="F1454" s="65" t="n">
        <v>-0.0071</v>
      </c>
      <c r="G1454" s="66" t="n">
        <v>-167.433265</v>
      </c>
      <c r="H1454" s="67" t="n">
        <f aca="false">E1454+IF(D1454="Long",1,-1)*G1454</f>
        <v>23414.716735</v>
      </c>
      <c r="I1454" s="68" t="n">
        <f aca="false">Assumptions!$B$58</f>
        <v>5.35750011455817</v>
      </c>
      <c r="J1454" s="68" t="n">
        <f aca="false">INDEX(Yearly!$T$5:$T$22,MATCH(C1454,Yearly!$A$5:$A$22,0))</f>
        <v>0.676736856575769</v>
      </c>
      <c r="K1454" s="68" t="n">
        <f aca="false">G1454-I1454-J1454</f>
        <v>-173.467501971134</v>
      </c>
      <c r="L1454" s="69" t="n">
        <f aca="false">(I1454+J1454)/Assumptions!$B$8</f>
        <v>0.000266072149333807</v>
      </c>
      <c r="M1454" s="70" t="n">
        <f aca="false">F1454-L1454</f>
        <v>-0.00736607214933381</v>
      </c>
      <c r="N1454" s="71" t="n">
        <f aca="false">G1454*Assumptions!$B$7</f>
        <v>-1316862.629225</v>
      </c>
      <c r="O1454" s="71" t="n">
        <f aca="false">K1454*Assumptions!$B$7</f>
        <v>-1364321.90300297</v>
      </c>
      <c r="P1454" s="68" t="n">
        <f aca="false">P1453+G1454</f>
        <v>38464.761005</v>
      </c>
      <c r="Q1454" s="68" t="n">
        <f aca="false">MAX(Q1453,P1454)</f>
        <v>38632.19427</v>
      </c>
      <c r="R1454" s="68" t="n">
        <f aca="false">Q1454-P1454</f>
        <v>167.433265</v>
      </c>
      <c r="S1454" s="68" t="n">
        <f aca="false">S1453+K1454</f>
        <v>29636.7287109691</v>
      </c>
      <c r="T1454" s="68" t="n">
        <f aca="false">MAX(T1453,S1454)</f>
        <v>29810.1962129402</v>
      </c>
      <c r="U1454" s="68" t="n">
        <f aca="false">T1454-S1454</f>
        <v>173.467501971132</v>
      </c>
      <c r="V1454" s="70" t="n">
        <f aca="false">V1453+F1454</f>
        <v>4.08530000000001</v>
      </c>
      <c r="W1454" s="70" t="n">
        <f aca="false">MAX(W1453,V1454)</f>
        <v>4.09240000000001</v>
      </c>
      <c r="X1454" s="70" t="n">
        <f aca="false">W1454-V1454</f>
        <v>0.00710000000000033</v>
      </c>
      <c r="Y1454" s="70" t="n">
        <f aca="false">Y1453+M1454</f>
        <v>3.69603893218024</v>
      </c>
      <c r="Z1454" s="70" t="n">
        <f aca="false">MAX(Z1453,Y1454)</f>
        <v>3.70340500432957</v>
      </c>
      <c r="AA1454" s="70" t="n">
        <f aca="false">Z1454-Y1454</f>
        <v>0.00736607214933382</v>
      </c>
      <c r="AB1454" s="72" t="n">
        <f aca="false">AB1453*(1+F1454)</f>
        <v>48.3608964224387</v>
      </c>
      <c r="AC1454" s="73" t="n">
        <f aca="false">MAX(AC1453,AB1454)</f>
        <v>48.7067140924954</v>
      </c>
      <c r="AD1454" s="70" t="n">
        <f aca="false">1-AB1454/AC1454</f>
        <v>0.0071</v>
      </c>
      <c r="AE1454" s="73" t="n">
        <f aca="false">AE1453*(1+M1454)</f>
        <v>32.798474461851</v>
      </c>
      <c r="AF1454" s="73" t="n">
        <f aca="false">MAX(AF1453,AE1454)</f>
        <v>33.0418632102058</v>
      </c>
      <c r="AG1454" s="70" t="n">
        <f aca="false">1-AE1454/AF1454</f>
        <v>0.00736607214933382</v>
      </c>
      <c r="AH1454" s="74" t="n">
        <f aca="false">IF(R1454&gt;0,AH1453+1,0)</f>
        <v>1</v>
      </c>
      <c r="AI1454" s="74" t="n">
        <f aca="false">IF(U1454&gt;0,AI1453+1,0)</f>
        <v>1</v>
      </c>
      <c r="AJ1454" s="74" t="n">
        <f aca="false">IF(G1454&gt;0,AJ1453+1,0)</f>
        <v>0</v>
      </c>
      <c r="AK1454" s="74" t="n">
        <f aca="false">IF(G1454&lt;=0,AK1453+1,0)</f>
        <v>1</v>
      </c>
      <c r="AL1454" s="74" t="n">
        <f aca="false">IF(K1454&gt;0,AL1453+1,0)</f>
        <v>0</v>
      </c>
      <c r="AM1454" s="74" t="n">
        <f aca="false">IF(K1454&lt;=0,AM1453+1,0)</f>
        <v>1</v>
      </c>
    </row>
    <row r="1455" customFormat="false" ht="15" hidden="false" customHeight="false" outlineLevel="0" collapsed="false">
      <c r="A1455" s="61" t="n">
        <v>1454</v>
      </c>
      <c r="B1455" s="62" t="n">
        <v>45758.40625</v>
      </c>
      <c r="C1455" s="63" t="n">
        <f aca="false">YEAR(B1455)</f>
        <v>2025</v>
      </c>
      <c r="D1455" s="32" t="s">
        <v>277</v>
      </c>
      <c r="E1455" s="64" t="n">
        <v>22849.45</v>
      </c>
      <c r="F1455" s="65" t="n">
        <v>0.0518</v>
      </c>
      <c r="G1455" s="66" t="n">
        <v>1183.60151</v>
      </c>
      <c r="H1455" s="67" t="n">
        <f aca="false">E1455+IF(D1455="Long",1,-1)*G1455</f>
        <v>24033.05151</v>
      </c>
      <c r="I1455" s="68" t="n">
        <f aca="false">Assumptions!$B$58</f>
        <v>5.35750011455817</v>
      </c>
      <c r="J1455" s="68" t="n">
        <f aca="false">INDEX(Yearly!$T$5:$T$22,MATCH(C1455,Yearly!$A$5:$A$22,0))</f>
        <v>0.676736856575769</v>
      </c>
      <c r="K1455" s="68" t="n">
        <f aca="false">G1455-I1455-J1455</f>
        <v>1177.56727302887</v>
      </c>
      <c r="L1455" s="69" t="n">
        <f aca="false">(I1455+J1455)/Assumptions!$B$8</f>
        <v>0.000266072149333807</v>
      </c>
      <c r="M1455" s="70" t="n">
        <f aca="false">F1455-L1455</f>
        <v>0.0515339278506662</v>
      </c>
      <c r="N1455" s="71" t="n">
        <f aca="false">G1455*Assumptions!$B$7</f>
        <v>9309025.87615</v>
      </c>
      <c r="O1455" s="71" t="n">
        <f aca="false">K1455*Assumptions!$B$7</f>
        <v>9261566.60237203</v>
      </c>
      <c r="P1455" s="68" t="n">
        <f aca="false">P1454+G1455</f>
        <v>39648.362515</v>
      </c>
      <c r="Q1455" s="68" t="n">
        <f aca="false">MAX(Q1454,P1455)</f>
        <v>39648.362515</v>
      </c>
      <c r="R1455" s="68" t="n">
        <f aca="false">Q1455-P1455</f>
        <v>0</v>
      </c>
      <c r="S1455" s="68" t="n">
        <f aca="false">S1454+K1455</f>
        <v>30814.2959839979</v>
      </c>
      <c r="T1455" s="68" t="n">
        <f aca="false">MAX(T1454,S1455)</f>
        <v>30814.2959839979</v>
      </c>
      <c r="U1455" s="68" t="n">
        <f aca="false">T1455-S1455</f>
        <v>0</v>
      </c>
      <c r="V1455" s="70" t="n">
        <f aca="false">V1454+F1455</f>
        <v>4.13710000000001</v>
      </c>
      <c r="W1455" s="70" t="n">
        <f aca="false">MAX(W1454,V1455)</f>
        <v>4.13710000000001</v>
      </c>
      <c r="X1455" s="70" t="n">
        <f aca="false">W1455-V1455</f>
        <v>0</v>
      </c>
      <c r="Y1455" s="70" t="n">
        <f aca="false">Y1454+M1455</f>
        <v>3.7475728600309</v>
      </c>
      <c r="Z1455" s="70" t="n">
        <f aca="false">MAX(Z1454,Y1455)</f>
        <v>3.7475728600309</v>
      </c>
      <c r="AA1455" s="70" t="n">
        <f aca="false">Z1455-Y1455</f>
        <v>0</v>
      </c>
      <c r="AB1455" s="72" t="n">
        <f aca="false">AB1454*(1+F1455)</f>
        <v>50.865990857121</v>
      </c>
      <c r="AC1455" s="73" t="n">
        <f aca="false">MAX(AC1454,AB1455)</f>
        <v>50.865990857121</v>
      </c>
      <c r="AD1455" s="70" t="n">
        <f aca="false">1-AB1455/AC1455</f>
        <v>0</v>
      </c>
      <c r="AE1455" s="73" t="n">
        <f aca="false">AE1454*(1+M1455)</f>
        <v>34.48870867838</v>
      </c>
      <c r="AF1455" s="73" t="n">
        <f aca="false">MAX(AF1454,AE1455)</f>
        <v>34.48870867838</v>
      </c>
      <c r="AG1455" s="70" t="n">
        <f aca="false">1-AE1455/AF1455</f>
        <v>0</v>
      </c>
      <c r="AH1455" s="74" t="n">
        <f aca="false">IF(R1455&gt;0,AH1454+1,0)</f>
        <v>0</v>
      </c>
      <c r="AI1455" s="74" t="n">
        <f aca="false">IF(U1455&gt;0,AI1454+1,0)</f>
        <v>0</v>
      </c>
      <c r="AJ1455" s="74" t="n">
        <f aca="false">IF(G1455&gt;0,AJ1454+1,0)</f>
        <v>1</v>
      </c>
      <c r="AK1455" s="74" t="n">
        <f aca="false">IF(G1455&lt;=0,AK1454+1,0)</f>
        <v>0</v>
      </c>
      <c r="AL1455" s="74" t="n">
        <f aca="false">IF(K1455&gt;0,AL1454+1,0)</f>
        <v>1</v>
      </c>
      <c r="AM1455" s="74" t="n">
        <f aca="false">IF(K1455&lt;=0,AM1454+1,0)</f>
        <v>0</v>
      </c>
    </row>
    <row r="1456" customFormat="false" ht="15" hidden="false" customHeight="false" outlineLevel="0" collapsed="false">
      <c r="A1456" s="61" t="n">
        <v>1455</v>
      </c>
      <c r="B1456" s="62" t="n">
        <v>45772.5534722222</v>
      </c>
      <c r="C1456" s="63" t="n">
        <f aca="false">YEAR(B1456)</f>
        <v>2025</v>
      </c>
      <c r="D1456" s="32" t="s">
        <v>277</v>
      </c>
      <c r="E1456" s="64" t="n">
        <v>24061.05</v>
      </c>
      <c r="F1456" s="65" t="n">
        <v>0.0108</v>
      </c>
      <c r="G1456" s="66" t="n">
        <v>259.85934</v>
      </c>
      <c r="H1456" s="67" t="n">
        <f aca="false">E1456+IF(D1456="Long",1,-1)*G1456</f>
        <v>24320.90934</v>
      </c>
      <c r="I1456" s="68" t="n">
        <f aca="false">Assumptions!$B$58</f>
        <v>5.35750011455817</v>
      </c>
      <c r="J1456" s="68" t="n">
        <f aca="false">INDEX(Yearly!$T$5:$T$22,MATCH(C1456,Yearly!$A$5:$A$22,0))</f>
        <v>0.676736856575769</v>
      </c>
      <c r="K1456" s="68" t="n">
        <f aca="false">G1456-I1456-J1456</f>
        <v>253.825103028866</v>
      </c>
      <c r="L1456" s="69" t="n">
        <f aca="false">(I1456+J1456)/Assumptions!$B$8</f>
        <v>0.000266072149333807</v>
      </c>
      <c r="M1456" s="70" t="n">
        <f aca="false">F1456-L1456</f>
        <v>0.0105339278506662</v>
      </c>
      <c r="N1456" s="71" t="n">
        <f aca="false">G1456*Assumptions!$B$7</f>
        <v>2043793.7091</v>
      </c>
      <c r="O1456" s="71" t="n">
        <f aca="false">K1456*Assumptions!$B$7</f>
        <v>1996334.43532203</v>
      </c>
      <c r="P1456" s="68" t="n">
        <f aca="false">P1455+G1456</f>
        <v>39908.221855</v>
      </c>
      <c r="Q1456" s="68" t="n">
        <f aca="false">MAX(Q1455,P1456)</f>
        <v>39908.221855</v>
      </c>
      <c r="R1456" s="68" t="n">
        <f aca="false">Q1456-P1456</f>
        <v>0</v>
      </c>
      <c r="S1456" s="68" t="n">
        <f aca="false">S1455+K1456</f>
        <v>31068.1210870268</v>
      </c>
      <c r="T1456" s="68" t="n">
        <f aca="false">MAX(T1455,S1456)</f>
        <v>31068.1210870268</v>
      </c>
      <c r="U1456" s="68" t="n">
        <f aca="false">T1456-S1456</f>
        <v>0</v>
      </c>
      <c r="V1456" s="70" t="n">
        <f aca="false">V1455+F1456</f>
        <v>4.14790000000001</v>
      </c>
      <c r="W1456" s="70" t="n">
        <f aca="false">MAX(W1455,V1456)</f>
        <v>4.14790000000001</v>
      </c>
      <c r="X1456" s="70" t="n">
        <f aca="false">W1456-V1456</f>
        <v>0</v>
      </c>
      <c r="Y1456" s="70" t="n">
        <f aca="false">Y1455+M1456</f>
        <v>3.75810678788157</v>
      </c>
      <c r="Z1456" s="70" t="n">
        <f aca="false">MAX(Z1455,Y1456)</f>
        <v>3.75810678788157</v>
      </c>
      <c r="AA1456" s="70" t="n">
        <f aca="false">Z1456-Y1456</f>
        <v>0</v>
      </c>
      <c r="AB1456" s="72" t="n">
        <f aca="false">AB1455*(1+F1456)</f>
        <v>51.4153435583779</v>
      </c>
      <c r="AC1456" s="73" t="n">
        <f aca="false">MAX(AC1455,AB1456)</f>
        <v>51.4153435583779</v>
      </c>
      <c r="AD1456" s="70" t="n">
        <f aca="false">1-AB1456/AC1456</f>
        <v>0</v>
      </c>
      <c r="AE1456" s="73" t="n">
        <f aca="false">AE1455*(1+M1456)</f>
        <v>34.8520102472607</v>
      </c>
      <c r="AF1456" s="73" t="n">
        <f aca="false">MAX(AF1455,AE1456)</f>
        <v>34.8520102472607</v>
      </c>
      <c r="AG1456" s="70" t="n">
        <f aca="false">1-AE1456/AF1456</f>
        <v>0</v>
      </c>
      <c r="AH1456" s="74" t="n">
        <f aca="false">IF(R1456&gt;0,AH1455+1,0)</f>
        <v>0</v>
      </c>
      <c r="AI1456" s="74" t="n">
        <f aca="false">IF(U1456&gt;0,AI1455+1,0)</f>
        <v>0</v>
      </c>
      <c r="AJ1456" s="74" t="n">
        <f aca="false">IF(G1456&gt;0,AJ1455+1,0)</f>
        <v>2</v>
      </c>
      <c r="AK1456" s="74" t="n">
        <f aca="false">IF(G1456&lt;=0,AK1455+1,0)</f>
        <v>0</v>
      </c>
      <c r="AL1456" s="74" t="n">
        <f aca="false">IF(K1456&gt;0,AL1455+1,0)</f>
        <v>2</v>
      </c>
      <c r="AM1456" s="74" t="n">
        <f aca="false">IF(K1456&lt;=0,AM1455+1,0)</f>
        <v>0</v>
      </c>
    </row>
    <row r="1457" customFormat="false" ht="15" hidden="false" customHeight="false" outlineLevel="0" collapsed="false">
      <c r="A1457" s="61" t="n">
        <v>1456</v>
      </c>
      <c r="B1457" s="62" t="n">
        <v>45779.40625</v>
      </c>
      <c r="C1457" s="63" t="n">
        <f aca="false">YEAR(B1457)</f>
        <v>2025</v>
      </c>
      <c r="D1457" s="32" t="s">
        <v>277</v>
      </c>
      <c r="E1457" s="64" t="n">
        <v>24530.6</v>
      </c>
      <c r="F1457" s="65" t="n">
        <v>-0.0101</v>
      </c>
      <c r="G1457" s="66" t="n">
        <v>-247.75906</v>
      </c>
      <c r="H1457" s="67" t="n">
        <f aca="false">E1457+IF(D1457="Long",1,-1)*G1457</f>
        <v>24282.84094</v>
      </c>
      <c r="I1457" s="68" t="n">
        <f aca="false">Assumptions!$B$58</f>
        <v>5.35750011455817</v>
      </c>
      <c r="J1457" s="68" t="n">
        <f aca="false">INDEX(Yearly!$T$5:$T$22,MATCH(C1457,Yearly!$A$5:$A$22,0))</f>
        <v>0.676736856575769</v>
      </c>
      <c r="K1457" s="68" t="n">
        <f aca="false">G1457-I1457-J1457</f>
        <v>-253.793296971134</v>
      </c>
      <c r="L1457" s="69" t="n">
        <f aca="false">(I1457+J1457)/Assumptions!$B$8</f>
        <v>0.000266072149333807</v>
      </c>
      <c r="M1457" s="70" t="n">
        <f aca="false">F1457-L1457</f>
        <v>-0.0103660721493338</v>
      </c>
      <c r="N1457" s="71" t="n">
        <f aca="false">G1457*Assumptions!$B$7</f>
        <v>-1948625.0069</v>
      </c>
      <c r="O1457" s="71" t="n">
        <f aca="false">K1457*Assumptions!$B$7</f>
        <v>-1996084.28067797</v>
      </c>
      <c r="P1457" s="68" t="n">
        <f aca="false">P1456+G1457</f>
        <v>39660.462795</v>
      </c>
      <c r="Q1457" s="68" t="n">
        <f aca="false">MAX(Q1456,P1457)</f>
        <v>39908.221855</v>
      </c>
      <c r="R1457" s="68" t="n">
        <f aca="false">Q1457-P1457</f>
        <v>247.759059999997</v>
      </c>
      <c r="S1457" s="68" t="n">
        <f aca="false">S1456+K1457</f>
        <v>30814.3277900557</v>
      </c>
      <c r="T1457" s="68" t="n">
        <f aca="false">MAX(T1456,S1457)</f>
        <v>31068.1210870268</v>
      </c>
      <c r="U1457" s="68" t="n">
        <f aca="false">T1457-S1457</f>
        <v>253.793296971133</v>
      </c>
      <c r="V1457" s="70" t="n">
        <f aca="false">V1456+F1457</f>
        <v>4.13780000000001</v>
      </c>
      <c r="W1457" s="70" t="n">
        <f aca="false">MAX(W1456,V1457)</f>
        <v>4.14790000000001</v>
      </c>
      <c r="X1457" s="70" t="n">
        <f aca="false">W1457-V1457</f>
        <v>0.0101000000000004</v>
      </c>
      <c r="Y1457" s="70" t="n">
        <f aca="false">Y1456+M1457</f>
        <v>3.74774071573223</v>
      </c>
      <c r="Z1457" s="70" t="n">
        <f aca="false">MAX(Z1456,Y1457)</f>
        <v>3.75810678788157</v>
      </c>
      <c r="AA1457" s="70" t="n">
        <f aca="false">Z1457-Y1457</f>
        <v>0.0103660721493339</v>
      </c>
      <c r="AB1457" s="72" t="n">
        <f aca="false">AB1456*(1+F1457)</f>
        <v>50.8960485884383</v>
      </c>
      <c r="AC1457" s="73" t="n">
        <f aca="false">MAX(AC1456,AB1457)</f>
        <v>51.4153435583779</v>
      </c>
      <c r="AD1457" s="70" t="n">
        <f aca="false">1-AB1457/AC1457</f>
        <v>0.0101</v>
      </c>
      <c r="AE1457" s="73" t="n">
        <f aca="false">AE1456*(1+M1457)</f>
        <v>34.4907317944883</v>
      </c>
      <c r="AF1457" s="73" t="n">
        <f aca="false">MAX(AF1456,AE1457)</f>
        <v>34.8520102472607</v>
      </c>
      <c r="AG1457" s="70" t="n">
        <f aca="false">1-AE1457/AF1457</f>
        <v>0.0103660721493338</v>
      </c>
      <c r="AH1457" s="74" t="n">
        <f aca="false">IF(R1457&gt;0,AH1456+1,0)</f>
        <v>1</v>
      </c>
      <c r="AI1457" s="74" t="n">
        <f aca="false">IF(U1457&gt;0,AI1456+1,0)</f>
        <v>1</v>
      </c>
      <c r="AJ1457" s="74" t="n">
        <f aca="false">IF(G1457&gt;0,AJ1456+1,0)</f>
        <v>0</v>
      </c>
      <c r="AK1457" s="74" t="n">
        <f aca="false">IF(G1457&lt;=0,AK1456+1,0)</f>
        <v>1</v>
      </c>
      <c r="AL1457" s="74" t="n">
        <f aca="false">IF(K1457&gt;0,AL1456+1,0)</f>
        <v>0</v>
      </c>
      <c r="AM1457" s="74" t="n">
        <f aca="false">IF(K1457&lt;=0,AM1456+1,0)</f>
        <v>1</v>
      </c>
    </row>
    <row r="1458" customFormat="false" ht="15" hidden="false" customHeight="false" outlineLevel="0" collapsed="false">
      <c r="A1458" s="61" t="n">
        <v>1457</v>
      </c>
      <c r="B1458" s="62" t="n">
        <v>45779.5861111111</v>
      </c>
      <c r="C1458" s="63" t="n">
        <f aca="false">YEAR(B1458)</f>
        <v>2025</v>
      </c>
      <c r="D1458" s="32" t="s">
        <v>277</v>
      </c>
      <c r="E1458" s="64" t="n">
        <v>24386.7</v>
      </c>
      <c r="F1458" s="65" t="n">
        <v>-0.0063</v>
      </c>
      <c r="G1458" s="66" t="n">
        <v>-153.63621</v>
      </c>
      <c r="H1458" s="67" t="n">
        <f aca="false">E1458+IF(D1458="Long",1,-1)*G1458</f>
        <v>24233.06379</v>
      </c>
      <c r="I1458" s="68" t="n">
        <f aca="false">Assumptions!$B$58</f>
        <v>5.35750011455817</v>
      </c>
      <c r="J1458" s="68" t="n">
        <f aca="false">INDEX(Yearly!$T$5:$T$22,MATCH(C1458,Yearly!$A$5:$A$22,0))</f>
        <v>0.676736856575769</v>
      </c>
      <c r="K1458" s="68" t="n">
        <f aca="false">G1458-I1458-J1458</f>
        <v>-159.670446971134</v>
      </c>
      <c r="L1458" s="69" t="n">
        <f aca="false">(I1458+J1458)/Assumptions!$B$8</f>
        <v>0.000266072149333807</v>
      </c>
      <c r="M1458" s="70" t="n">
        <f aca="false">F1458-L1458</f>
        <v>-0.00656607214933381</v>
      </c>
      <c r="N1458" s="71" t="n">
        <f aca="false">G1458*Assumptions!$B$7</f>
        <v>-1208348.79165</v>
      </c>
      <c r="O1458" s="71" t="n">
        <f aca="false">K1458*Assumptions!$B$7</f>
        <v>-1255808.06542797</v>
      </c>
      <c r="P1458" s="68" t="n">
        <f aca="false">P1457+G1458</f>
        <v>39506.826585</v>
      </c>
      <c r="Q1458" s="68" t="n">
        <f aca="false">MAX(Q1457,P1458)</f>
        <v>39908.221855</v>
      </c>
      <c r="R1458" s="68" t="n">
        <f aca="false">Q1458-P1458</f>
        <v>401.395269999994</v>
      </c>
      <c r="S1458" s="68" t="n">
        <f aca="false">S1457+K1458</f>
        <v>30654.6573430845</v>
      </c>
      <c r="T1458" s="68" t="n">
        <f aca="false">MAX(T1457,S1458)</f>
        <v>31068.1210870268</v>
      </c>
      <c r="U1458" s="68" t="n">
        <f aca="false">T1458-S1458</f>
        <v>413.463743942266</v>
      </c>
      <c r="V1458" s="70" t="n">
        <f aca="false">V1457+F1458</f>
        <v>4.13150000000001</v>
      </c>
      <c r="W1458" s="70" t="n">
        <f aca="false">MAX(W1457,V1458)</f>
        <v>4.14790000000001</v>
      </c>
      <c r="X1458" s="70" t="n">
        <f aca="false">W1458-V1458</f>
        <v>0.0164000000000009</v>
      </c>
      <c r="Y1458" s="70" t="n">
        <f aca="false">Y1457+M1458</f>
        <v>3.7411746435829</v>
      </c>
      <c r="Z1458" s="70" t="n">
        <f aca="false">MAX(Z1457,Y1458)</f>
        <v>3.75810678788157</v>
      </c>
      <c r="AA1458" s="70" t="n">
        <f aca="false">Z1458-Y1458</f>
        <v>0.0169321442986679</v>
      </c>
      <c r="AB1458" s="72" t="n">
        <f aca="false">AB1457*(1+F1458)</f>
        <v>50.5754034823311</v>
      </c>
      <c r="AC1458" s="73" t="n">
        <f aca="false">MAX(AC1457,AB1458)</f>
        <v>51.4153435583779</v>
      </c>
      <c r="AD1458" s="70" t="n">
        <f aca="false">1-AB1458/AC1458</f>
        <v>0.0163363699999999</v>
      </c>
      <c r="AE1458" s="73" t="n">
        <f aca="false">AE1457*(1+M1458)</f>
        <v>34.2642631610423</v>
      </c>
      <c r="AF1458" s="73" t="n">
        <f aca="false">MAX(AF1457,AE1458)</f>
        <v>34.8520102472607</v>
      </c>
      <c r="AG1458" s="70" t="n">
        <f aca="false">1-AE1458/AF1458</f>
        <v>0.0168640799210299</v>
      </c>
      <c r="AH1458" s="74" t="n">
        <f aca="false">IF(R1458&gt;0,AH1457+1,0)</f>
        <v>2</v>
      </c>
      <c r="AI1458" s="74" t="n">
        <f aca="false">IF(U1458&gt;0,AI1457+1,0)</f>
        <v>2</v>
      </c>
      <c r="AJ1458" s="74" t="n">
        <f aca="false">IF(G1458&gt;0,AJ1457+1,0)</f>
        <v>0</v>
      </c>
      <c r="AK1458" s="74" t="n">
        <f aca="false">IF(G1458&lt;=0,AK1457+1,0)</f>
        <v>2</v>
      </c>
      <c r="AL1458" s="74" t="n">
        <f aca="false">IF(K1458&gt;0,AL1457+1,0)</f>
        <v>0</v>
      </c>
      <c r="AM1458" s="74" t="n">
        <f aca="false">IF(K1458&lt;=0,AM1457+1,0)</f>
        <v>2</v>
      </c>
    </row>
    <row r="1459" customFormat="false" ht="15" hidden="false" customHeight="false" outlineLevel="0" collapsed="false">
      <c r="A1459" s="61" t="n">
        <v>1458</v>
      </c>
      <c r="B1459" s="62" t="n">
        <v>45784.4784722222</v>
      </c>
      <c r="C1459" s="63" t="n">
        <f aca="false">YEAR(B1459)</f>
        <v>2025</v>
      </c>
      <c r="D1459" s="32" t="s">
        <v>277</v>
      </c>
      <c r="E1459" s="64" t="n">
        <v>24408</v>
      </c>
      <c r="F1459" s="65" t="n">
        <v>-0.0021</v>
      </c>
      <c r="G1459" s="66" t="n">
        <v>-51.2568</v>
      </c>
      <c r="H1459" s="67" t="n">
        <f aca="false">E1459+IF(D1459="Long",1,-1)*G1459</f>
        <v>24356.7432</v>
      </c>
      <c r="I1459" s="68" t="n">
        <f aca="false">Assumptions!$B$58</f>
        <v>5.35750011455817</v>
      </c>
      <c r="J1459" s="68" t="n">
        <f aca="false">INDEX(Yearly!$T$5:$T$22,MATCH(C1459,Yearly!$A$5:$A$22,0))</f>
        <v>0.676736856575769</v>
      </c>
      <c r="K1459" s="68" t="n">
        <f aca="false">G1459-I1459-J1459</f>
        <v>-57.2910369711339</v>
      </c>
      <c r="L1459" s="69" t="n">
        <f aca="false">(I1459+J1459)/Assumptions!$B$8</f>
        <v>0.000266072149333807</v>
      </c>
      <c r="M1459" s="70" t="n">
        <f aca="false">F1459-L1459</f>
        <v>-0.00236607214933381</v>
      </c>
      <c r="N1459" s="71" t="n">
        <f aca="false">G1459*Assumptions!$B$7</f>
        <v>-403134.732</v>
      </c>
      <c r="O1459" s="71" t="n">
        <f aca="false">K1459*Assumptions!$B$7</f>
        <v>-450594.005777968</v>
      </c>
      <c r="P1459" s="68" t="n">
        <f aca="false">P1458+G1459</f>
        <v>39455.569785</v>
      </c>
      <c r="Q1459" s="68" t="n">
        <f aca="false">MAX(Q1458,P1459)</f>
        <v>39908.221855</v>
      </c>
      <c r="R1459" s="68" t="n">
        <f aca="false">Q1459-P1459</f>
        <v>452.652069999996</v>
      </c>
      <c r="S1459" s="68" t="n">
        <f aca="false">S1458+K1459</f>
        <v>30597.3663061134</v>
      </c>
      <c r="T1459" s="68" t="n">
        <f aca="false">MAX(T1458,S1459)</f>
        <v>31068.1210870268</v>
      </c>
      <c r="U1459" s="68" t="n">
        <f aca="false">T1459-S1459</f>
        <v>470.754780913401</v>
      </c>
      <c r="V1459" s="70" t="n">
        <f aca="false">V1458+F1459</f>
        <v>4.12940000000001</v>
      </c>
      <c r="W1459" s="70" t="n">
        <f aca="false">MAX(W1458,V1459)</f>
        <v>4.14790000000001</v>
      </c>
      <c r="X1459" s="70" t="n">
        <f aca="false">W1459-V1459</f>
        <v>0.0185000000000013</v>
      </c>
      <c r="Y1459" s="70" t="n">
        <f aca="false">Y1458+M1459</f>
        <v>3.73880857143357</v>
      </c>
      <c r="Z1459" s="70" t="n">
        <f aca="false">MAX(Z1458,Y1459)</f>
        <v>3.75810678788157</v>
      </c>
      <c r="AA1459" s="70" t="n">
        <f aca="false">Z1459-Y1459</f>
        <v>0.0192982164480018</v>
      </c>
      <c r="AB1459" s="72" t="n">
        <f aca="false">AB1458*(1+F1459)</f>
        <v>50.4691951350182</v>
      </c>
      <c r="AC1459" s="73" t="n">
        <f aca="false">MAX(AC1458,AB1459)</f>
        <v>51.4153435583779</v>
      </c>
      <c r="AD1459" s="70" t="n">
        <f aca="false">1-AB1459/AC1459</f>
        <v>0.0184020636229999</v>
      </c>
      <c r="AE1459" s="73" t="n">
        <f aca="false">AE1458*(1+M1459)</f>
        <v>34.1831914422595</v>
      </c>
      <c r="AF1459" s="73" t="n">
        <f aca="false">MAX(AF1458,AE1459)</f>
        <v>34.8520102472607</v>
      </c>
      <c r="AG1459" s="70" t="n">
        <f aca="false">1-AE1459/AF1459</f>
        <v>0.0191902504405385</v>
      </c>
      <c r="AH1459" s="74" t="n">
        <f aca="false">IF(R1459&gt;0,AH1458+1,0)</f>
        <v>3</v>
      </c>
      <c r="AI1459" s="74" t="n">
        <f aca="false">IF(U1459&gt;0,AI1458+1,0)</f>
        <v>3</v>
      </c>
      <c r="AJ1459" s="74" t="n">
        <f aca="false">IF(G1459&gt;0,AJ1458+1,0)</f>
        <v>0</v>
      </c>
      <c r="AK1459" s="74" t="n">
        <f aca="false">IF(G1459&lt;=0,AK1458+1,0)</f>
        <v>3</v>
      </c>
      <c r="AL1459" s="74" t="n">
        <f aca="false">IF(K1459&gt;0,AL1458+1,0)</f>
        <v>0</v>
      </c>
      <c r="AM1459" s="74" t="n">
        <f aca="false">IF(K1459&lt;=0,AM1458+1,0)</f>
        <v>3</v>
      </c>
    </row>
    <row r="1460" customFormat="false" ht="15" hidden="false" customHeight="false" outlineLevel="0" collapsed="false">
      <c r="A1460" s="61" t="n">
        <v>1459</v>
      </c>
      <c r="B1460" s="62" t="n">
        <v>45784.59375</v>
      </c>
      <c r="C1460" s="63" t="n">
        <f aca="false">YEAR(B1460)</f>
        <v>2025</v>
      </c>
      <c r="D1460" s="32" t="s">
        <v>277</v>
      </c>
      <c r="E1460" s="64" t="n">
        <v>24410.95</v>
      </c>
      <c r="F1460" s="65" t="n">
        <v>-0.003</v>
      </c>
      <c r="G1460" s="66" t="n">
        <v>-73.23285</v>
      </c>
      <c r="H1460" s="67" t="n">
        <f aca="false">E1460+IF(D1460="Long",1,-1)*G1460</f>
        <v>24337.71715</v>
      </c>
      <c r="I1460" s="68" t="n">
        <f aca="false">Assumptions!$B$58</f>
        <v>5.35750011455817</v>
      </c>
      <c r="J1460" s="68" t="n">
        <f aca="false">INDEX(Yearly!$T$5:$T$22,MATCH(C1460,Yearly!$A$5:$A$22,0))</f>
        <v>0.676736856575769</v>
      </c>
      <c r="K1460" s="68" t="n">
        <f aca="false">G1460-I1460-J1460</f>
        <v>-79.2670869711339</v>
      </c>
      <c r="L1460" s="69" t="n">
        <f aca="false">(I1460+J1460)/Assumptions!$B$8</f>
        <v>0.000266072149333807</v>
      </c>
      <c r="M1460" s="70" t="n">
        <f aca="false">F1460-L1460</f>
        <v>-0.00326607214933381</v>
      </c>
      <c r="N1460" s="71" t="n">
        <f aca="false">G1460*Assumptions!$B$7</f>
        <v>-575976.36525</v>
      </c>
      <c r="O1460" s="71" t="n">
        <f aca="false">K1460*Assumptions!$B$7</f>
        <v>-623435.639027968</v>
      </c>
      <c r="P1460" s="68" t="n">
        <f aca="false">P1459+G1460</f>
        <v>39382.336935</v>
      </c>
      <c r="Q1460" s="68" t="n">
        <f aca="false">MAX(Q1459,P1460)</f>
        <v>39908.221855</v>
      </c>
      <c r="R1460" s="68" t="n">
        <f aca="false">Q1460-P1460</f>
        <v>525.884919999997</v>
      </c>
      <c r="S1460" s="68" t="n">
        <f aca="false">S1459+K1460</f>
        <v>30518.0992191423</v>
      </c>
      <c r="T1460" s="68" t="n">
        <f aca="false">MAX(T1459,S1460)</f>
        <v>31068.1210870268</v>
      </c>
      <c r="U1460" s="68" t="n">
        <f aca="false">T1460-S1460</f>
        <v>550.021867884534</v>
      </c>
      <c r="V1460" s="70" t="n">
        <f aca="false">V1459+F1460</f>
        <v>4.12640000000001</v>
      </c>
      <c r="W1460" s="70" t="n">
        <f aca="false">MAX(W1459,V1460)</f>
        <v>4.14790000000001</v>
      </c>
      <c r="X1460" s="70" t="n">
        <f aca="false">W1460-V1460</f>
        <v>0.0215000000000014</v>
      </c>
      <c r="Y1460" s="70" t="n">
        <f aca="false">Y1459+M1460</f>
        <v>3.73554249928423</v>
      </c>
      <c r="Z1460" s="70" t="n">
        <f aca="false">MAX(Z1459,Y1460)</f>
        <v>3.75810678788157</v>
      </c>
      <c r="AA1460" s="70" t="n">
        <f aca="false">Z1460-Y1460</f>
        <v>0.0225642885973354</v>
      </c>
      <c r="AB1460" s="72" t="n">
        <f aca="false">AB1459*(1+F1460)</f>
        <v>50.3177875496132</v>
      </c>
      <c r="AC1460" s="73" t="n">
        <f aca="false">MAX(AC1459,AB1460)</f>
        <v>51.4153435583779</v>
      </c>
      <c r="AD1460" s="70" t="n">
        <f aca="false">1-AB1460/AC1460</f>
        <v>0.0213468574321308</v>
      </c>
      <c r="AE1460" s="73" t="n">
        <f aca="false">AE1459*(1+M1460)</f>
        <v>34.0715466727146</v>
      </c>
      <c r="AF1460" s="73" t="n">
        <f aca="false">MAX(AF1459,AE1460)</f>
        <v>34.8520102472607</v>
      </c>
      <c r="AG1460" s="70" t="n">
        <f aca="false">1-AE1460/AF1460</f>
        <v>0.0223936458473697</v>
      </c>
      <c r="AH1460" s="74" t="n">
        <f aca="false">IF(R1460&gt;0,AH1459+1,0)</f>
        <v>4</v>
      </c>
      <c r="AI1460" s="74" t="n">
        <f aca="false">IF(U1460&gt;0,AI1459+1,0)</f>
        <v>4</v>
      </c>
      <c r="AJ1460" s="74" t="n">
        <f aca="false">IF(G1460&gt;0,AJ1459+1,0)</f>
        <v>0</v>
      </c>
      <c r="AK1460" s="74" t="n">
        <f aca="false">IF(G1460&lt;=0,AK1459+1,0)</f>
        <v>4</v>
      </c>
      <c r="AL1460" s="74" t="n">
        <f aca="false">IF(K1460&gt;0,AL1459+1,0)</f>
        <v>0</v>
      </c>
      <c r="AM1460" s="74" t="n">
        <f aca="false">IF(K1460&lt;=0,AM1459+1,0)</f>
        <v>4</v>
      </c>
    </row>
    <row r="1461" customFormat="false" ht="15" hidden="false" customHeight="false" outlineLevel="0" collapsed="false">
      <c r="A1461" s="61" t="n">
        <v>1460</v>
      </c>
      <c r="B1461" s="62" t="n">
        <v>45789.40625</v>
      </c>
      <c r="C1461" s="63" t="n">
        <f aca="false">YEAR(B1461)</f>
        <v>2025</v>
      </c>
      <c r="D1461" s="32" t="s">
        <v>277</v>
      </c>
      <c r="E1461" s="64" t="n">
        <v>24592.85</v>
      </c>
      <c r="F1461" s="65" t="n">
        <v>-0.0012</v>
      </c>
      <c r="G1461" s="66" t="n">
        <v>-29.51142</v>
      </c>
      <c r="H1461" s="67" t="n">
        <f aca="false">E1461+IF(D1461="Long",1,-1)*G1461</f>
        <v>24563.33858</v>
      </c>
      <c r="I1461" s="68" t="n">
        <f aca="false">Assumptions!$B$58</f>
        <v>5.35750011455817</v>
      </c>
      <c r="J1461" s="68" t="n">
        <f aca="false">INDEX(Yearly!$T$5:$T$22,MATCH(C1461,Yearly!$A$5:$A$22,0))</f>
        <v>0.676736856575769</v>
      </c>
      <c r="K1461" s="68" t="n">
        <f aca="false">G1461-I1461-J1461</f>
        <v>-35.5456569711339</v>
      </c>
      <c r="L1461" s="69" t="n">
        <f aca="false">(I1461+J1461)/Assumptions!$B$8</f>
        <v>0.000266072149333807</v>
      </c>
      <c r="M1461" s="70" t="n">
        <f aca="false">F1461-L1461</f>
        <v>-0.00146607214933381</v>
      </c>
      <c r="N1461" s="71" t="n">
        <f aca="false">G1461*Assumptions!$B$7</f>
        <v>-232107.3183</v>
      </c>
      <c r="O1461" s="71" t="n">
        <f aca="false">K1461*Assumptions!$B$7</f>
        <v>-279566.592077968</v>
      </c>
      <c r="P1461" s="68" t="n">
        <f aca="false">P1460+G1461</f>
        <v>39352.825515</v>
      </c>
      <c r="Q1461" s="68" t="n">
        <f aca="false">MAX(Q1460,P1461)</f>
        <v>39908.221855</v>
      </c>
      <c r="R1461" s="68" t="n">
        <f aca="false">Q1461-P1461</f>
        <v>555.396339999999</v>
      </c>
      <c r="S1461" s="68" t="n">
        <f aca="false">S1460+K1461</f>
        <v>30482.5535621711</v>
      </c>
      <c r="T1461" s="68" t="n">
        <f aca="false">MAX(T1460,S1461)</f>
        <v>31068.1210870268</v>
      </c>
      <c r="U1461" s="68" t="n">
        <f aca="false">T1461-S1461</f>
        <v>585.567524855669</v>
      </c>
      <c r="V1461" s="70" t="n">
        <f aca="false">V1460+F1461</f>
        <v>4.12520000000001</v>
      </c>
      <c r="W1461" s="70" t="n">
        <f aca="false">MAX(W1460,V1461)</f>
        <v>4.14790000000001</v>
      </c>
      <c r="X1461" s="70" t="n">
        <f aca="false">W1461-V1461</f>
        <v>0.0227000000000013</v>
      </c>
      <c r="Y1461" s="70" t="n">
        <f aca="false">Y1460+M1461</f>
        <v>3.7340764271349</v>
      </c>
      <c r="Z1461" s="70" t="n">
        <f aca="false">MAX(Z1460,Y1461)</f>
        <v>3.75810678788157</v>
      </c>
      <c r="AA1461" s="70" t="n">
        <f aca="false">Z1461-Y1461</f>
        <v>0.0240303607466692</v>
      </c>
      <c r="AB1461" s="72" t="n">
        <f aca="false">AB1460*(1+F1461)</f>
        <v>50.2574062045536</v>
      </c>
      <c r="AC1461" s="73" t="n">
        <f aca="false">MAX(AC1460,AB1461)</f>
        <v>51.4153435583779</v>
      </c>
      <c r="AD1461" s="70" t="n">
        <f aca="false">1-AB1461/AC1461</f>
        <v>0.0225212412032122</v>
      </c>
      <c r="AE1461" s="73" t="n">
        <f aca="false">AE1460*(1+M1461)</f>
        <v>34.021595327053</v>
      </c>
      <c r="AF1461" s="73" t="n">
        <f aca="false">MAX(AF1460,AE1461)</f>
        <v>34.8520102472607</v>
      </c>
      <c r="AG1461" s="70" t="n">
        <f aca="false">1-AE1461/AF1461</f>
        <v>0.0238268872962047</v>
      </c>
      <c r="AH1461" s="74" t="n">
        <f aca="false">IF(R1461&gt;0,AH1460+1,0)</f>
        <v>5</v>
      </c>
      <c r="AI1461" s="74" t="n">
        <f aca="false">IF(U1461&gt;0,AI1460+1,0)</f>
        <v>5</v>
      </c>
      <c r="AJ1461" s="74" t="n">
        <f aca="false">IF(G1461&gt;0,AJ1460+1,0)</f>
        <v>0</v>
      </c>
      <c r="AK1461" s="74" t="n">
        <f aca="false">IF(G1461&lt;=0,AK1460+1,0)</f>
        <v>5</v>
      </c>
      <c r="AL1461" s="74" t="n">
        <f aca="false">IF(K1461&gt;0,AL1460+1,0)</f>
        <v>0</v>
      </c>
      <c r="AM1461" s="74" t="n">
        <f aca="false">IF(K1461&lt;=0,AM1460+1,0)</f>
        <v>5</v>
      </c>
    </row>
    <row r="1462" customFormat="false" ht="15" hidden="false" customHeight="false" outlineLevel="0" collapsed="false">
      <c r="A1462" s="61" t="n">
        <v>1461</v>
      </c>
      <c r="B1462" s="62" t="n">
        <v>45792.45</v>
      </c>
      <c r="C1462" s="63" t="n">
        <f aca="false">YEAR(B1462)</f>
        <v>2025</v>
      </c>
      <c r="D1462" s="32" t="s">
        <v>277</v>
      </c>
      <c r="E1462" s="64" t="n">
        <v>24699</v>
      </c>
      <c r="F1462" s="65" t="n">
        <v>0.0037</v>
      </c>
      <c r="G1462" s="66" t="n">
        <v>91.3863</v>
      </c>
      <c r="H1462" s="67" t="n">
        <f aca="false">E1462+IF(D1462="Long",1,-1)*G1462</f>
        <v>24790.3863</v>
      </c>
      <c r="I1462" s="68" t="n">
        <f aca="false">Assumptions!$B$58</f>
        <v>5.35750011455817</v>
      </c>
      <c r="J1462" s="68" t="n">
        <f aca="false">INDEX(Yearly!$T$5:$T$22,MATCH(C1462,Yearly!$A$5:$A$22,0))</f>
        <v>0.676736856575769</v>
      </c>
      <c r="K1462" s="68" t="n">
        <f aca="false">G1462-I1462-J1462</f>
        <v>85.3520630288661</v>
      </c>
      <c r="L1462" s="69" t="n">
        <f aca="false">(I1462+J1462)/Assumptions!$B$8</f>
        <v>0.000266072149333807</v>
      </c>
      <c r="M1462" s="70" t="n">
        <f aca="false">F1462-L1462</f>
        <v>0.00343392785066619</v>
      </c>
      <c r="N1462" s="71" t="n">
        <f aca="false">G1462*Assumptions!$B$7</f>
        <v>718753.2495</v>
      </c>
      <c r="O1462" s="71" t="n">
        <f aca="false">K1462*Assumptions!$B$7</f>
        <v>671293.975722032</v>
      </c>
      <c r="P1462" s="68" t="n">
        <f aca="false">P1461+G1462</f>
        <v>39444.211815</v>
      </c>
      <c r="Q1462" s="68" t="n">
        <f aca="false">MAX(Q1461,P1462)</f>
        <v>39908.221855</v>
      </c>
      <c r="R1462" s="68" t="n">
        <f aca="false">Q1462-P1462</f>
        <v>464.010040000001</v>
      </c>
      <c r="S1462" s="68" t="n">
        <f aca="false">S1461+K1462</f>
        <v>30567.9056252</v>
      </c>
      <c r="T1462" s="68" t="n">
        <f aca="false">MAX(T1461,S1462)</f>
        <v>31068.1210870268</v>
      </c>
      <c r="U1462" s="68" t="n">
        <f aca="false">T1462-S1462</f>
        <v>500.215461826803</v>
      </c>
      <c r="V1462" s="70" t="n">
        <f aca="false">V1461+F1462</f>
        <v>4.12890000000001</v>
      </c>
      <c r="W1462" s="70" t="n">
        <f aca="false">MAX(W1461,V1462)</f>
        <v>4.14790000000001</v>
      </c>
      <c r="X1462" s="70" t="n">
        <f aca="false">W1462-V1462</f>
        <v>0.019000000000001</v>
      </c>
      <c r="Y1462" s="70" t="n">
        <f aca="false">Y1461+M1462</f>
        <v>3.73751035498557</v>
      </c>
      <c r="Z1462" s="70" t="n">
        <f aca="false">MAX(Z1461,Y1462)</f>
        <v>3.75810678788157</v>
      </c>
      <c r="AA1462" s="70" t="n">
        <f aca="false">Z1462-Y1462</f>
        <v>0.0205964328960029</v>
      </c>
      <c r="AB1462" s="72" t="n">
        <f aca="false">AB1461*(1+F1462)</f>
        <v>50.4433586075105</v>
      </c>
      <c r="AC1462" s="73" t="n">
        <f aca="false">MAX(AC1461,AB1462)</f>
        <v>51.4153435583779</v>
      </c>
      <c r="AD1462" s="70" t="n">
        <f aca="false">1-AB1462/AC1462</f>
        <v>0.018904569795664</v>
      </c>
      <c r="AE1462" s="73" t="n">
        <f aca="false">AE1461*(1+M1462)</f>
        <v>34.1384230307707</v>
      </c>
      <c r="AF1462" s="73" t="n">
        <f aca="false">MAX(AF1461,AE1462)</f>
        <v>34.8520102472607</v>
      </c>
      <c r="AG1462" s="70" t="n">
        <f aca="false">1-AE1462/AF1462</f>
        <v>0.0204747792574197</v>
      </c>
      <c r="AH1462" s="74" t="n">
        <f aca="false">IF(R1462&gt;0,AH1461+1,0)</f>
        <v>6</v>
      </c>
      <c r="AI1462" s="74" t="n">
        <f aca="false">IF(U1462&gt;0,AI1461+1,0)</f>
        <v>6</v>
      </c>
      <c r="AJ1462" s="74" t="n">
        <f aca="false">IF(G1462&gt;0,AJ1461+1,0)</f>
        <v>1</v>
      </c>
      <c r="AK1462" s="74" t="n">
        <f aca="false">IF(G1462&lt;=0,AK1461+1,0)</f>
        <v>0</v>
      </c>
      <c r="AL1462" s="74" t="n">
        <f aca="false">IF(K1462&gt;0,AL1461+1,0)</f>
        <v>1</v>
      </c>
      <c r="AM1462" s="74" t="n">
        <f aca="false">IF(K1462&lt;=0,AM1461+1,0)</f>
        <v>0</v>
      </c>
    </row>
    <row r="1463" customFormat="false" ht="15" hidden="false" customHeight="false" outlineLevel="0" collapsed="false">
      <c r="A1463" s="61" t="n">
        <v>1462</v>
      </c>
      <c r="B1463" s="62" t="n">
        <v>45798.4270833333</v>
      </c>
      <c r="C1463" s="63" t="n">
        <f aca="false">YEAR(B1463)</f>
        <v>2025</v>
      </c>
      <c r="D1463" s="32" t="s">
        <v>277</v>
      </c>
      <c r="E1463" s="64" t="n">
        <v>24869.2</v>
      </c>
      <c r="F1463" s="65" t="n">
        <v>-0.0055</v>
      </c>
      <c r="G1463" s="66" t="n">
        <v>-136.7806</v>
      </c>
      <c r="H1463" s="67" t="n">
        <f aca="false">E1463+IF(D1463="Long",1,-1)*G1463</f>
        <v>24732.4194</v>
      </c>
      <c r="I1463" s="68" t="n">
        <f aca="false">Assumptions!$B$58</f>
        <v>5.35750011455817</v>
      </c>
      <c r="J1463" s="68" t="n">
        <f aca="false">INDEX(Yearly!$T$5:$T$22,MATCH(C1463,Yearly!$A$5:$A$22,0))</f>
        <v>0.676736856575769</v>
      </c>
      <c r="K1463" s="68" t="n">
        <f aca="false">G1463-I1463-J1463</f>
        <v>-142.814836971134</v>
      </c>
      <c r="L1463" s="69" t="n">
        <f aca="false">(I1463+J1463)/Assumptions!$B$8</f>
        <v>0.000266072149333807</v>
      </c>
      <c r="M1463" s="70" t="n">
        <f aca="false">F1463-L1463</f>
        <v>-0.00576607214933381</v>
      </c>
      <c r="N1463" s="71" t="n">
        <f aca="false">G1463*Assumptions!$B$7</f>
        <v>-1075779.419</v>
      </c>
      <c r="O1463" s="71" t="n">
        <f aca="false">K1463*Assumptions!$B$7</f>
        <v>-1123238.69277797</v>
      </c>
      <c r="P1463" s="68" t="n">
        <f aca="false">P1462+G1463</f>
        <v>39307.431215</v>
      </c>
      <c r="Q1463" s="68" t="n">
        <f aca="false">MAX(Q1462,P1463)</f>
        <v>39908.221855</v>
      </c>
      <c r="R1463" s="68" t="n">
        <f aca="false">Q1463-P1463</f>
        <v>600.790639999999</v>
      </c>
      <c r="S1463" s="68" t="n">
        <f aca="false">S1462+K1463</f>
        <v>30425.0907882289</v>
      </c>
      <c r="T1463" s="68" t="n">
        <f aca="false">MAX(T1462,S1463)</f>
        <v>31068.1210870268</v>
      </c>
      <c r="U1463" s="68" t="n">
        <f aca="false">T1463-S1463</f>
        <v>643.030298797938</v>
      </c>
      <c r="V1463" s="70" t="n">
        <f aca="false">V1462+F1463</f>
        <v>4.12340000000001</v>
      </c>
      <c r="W1463" s="70" t="n">
        <f aca="false">MAX(W1462,V1463)</f>
        <v>4.14790000000001</v>
      </c>
      <c r="X1463" s="70" t="n">
        <f aca="false">W1463-V1463</f>
        <v>0.0245000000000006</v>
      </c>
      <c r="Y1463" s="70" t="n">
        <f aca="false">Y1462+M1463</f>
        <v>3.73174428283623</v>
      </c>
      <c r="Z1463" s="70" t="n">
        <f aca="false">MAX(Z1462,Y1463)</f>
        <v>3.75810678788157</v>
      </c>
      <c r="AA1463" s="70" t="n">
        <f aca="false">Z1463-Y1463</f>
        <v>0.0263625050453369</v>
      </c>
      <c r="AB1463" s="72" t="n">
        <f aca="false">AB1462*(1+F1463)</f>
        <v>50.1659201351692</v>
      </c>
      <c r="AC1463" s="73" t="n">
        <f aca="false">MAX(AC1462,AB1463)</f>
        <v>51.4153435583779</v>
      </c>
      <c r="AD1463" s="70" t="n">
        <f aca="false">1-AB1463/AC1463</f>
        <v>0.0243005946617878</v>
      </c>
      <c r="AE1463" s="73" t="n">
        <f aca="false">AE1462*(1+M1463)</f>
        <v>33.9415784205108</v>
      </c>
      <c r="AF1463" s="73" t="n">
        <f aca="false">MAX(AF1462,AE1463)</f>
        <v>34.8520102472607</v>
      </c>
      <c r="AG1463" s="70" t="n">
        <f aca="false">1-AE1463/AF1463</f>
        <v>0.0261227923523135</v>
      </c>
      <c r="AH1463" s="74" t="n">
        <f aca="false">IF(R1463&gt;0,AH1462+1,0)</f>
        <v>7</v>
      </c>
      <c r="AI1463" s="74" t="n">
        <f aca="false">IF(U1463&gt;0,AI1462+1,0)</f>
        <v>7</v>
      </c>
      <c r="AJ1463" s="74" t="n">
        <f aca="false">IF(G1463&gt;0,AJ1462+1,0)</f>
        <v>0</v>
      </c>
      <c r="AK1463" s="74" t="n">
        <f aca="false">IF(G1463&lt;=0,AK1462+1,0)</f>
        <v>1</v>
      </c>
      <c r="AL1463" s="74" t="n">
        <f aca="false">IF(K1463&gt;0,AL1462+1,0)</f>
        <v>0</v>
      </c>
      <c r="AM1463" s="74" t="n">
        <f aca="false">IF(K1463&lt;=0,AM1462+1,0)</f>
        <v>1</v>
      </c>
    </row>
    <row r="1464" customFormat="false" ht="15" hidden="false" customHeight="false" outlineLevel="0" collapsed="false">
      <c r="A1464" s="61" t="n">
        <v>1463</v>
      </c>
      <c r="B1464" s="62" t="n">
        <v>45800.40625</v>
      </c>
      <c r="C1464" s="63" t="n">
        <f aca="false">YEAR(B1464)</f>
        <v>2025</v>
      </c>
      <c r="D1464" s="32" t="s">
        <v>277</v>
      </c>
      <c r="E1464" s="64" t="n">
        <v>24780.95</v>
      </c>
      <c r="F1464" s="65" t="n">
        <v>0.0018</v>
      </c>
      <c r="G1464" s="66" t="n">
        <v>44.60571</v>
      </c>
      <c r="H1464" s="67" t="n">
        <f aca="false">E1464+IF(D1464="Long",1,-1)*G1464</f>
        <v>24825.55571</v>
      </c>
      <c r="I1464" s="68" t="n">
        <f aca="false">Assumptions!$B$58</f>
        <v>5.35750011455817</v>
      </c>
      <c r="J1464" s="68" t="n">
        <f aca="false">INDEX(Yearly!$T$5:$T$22,MATCH(C1464,Yearly!$A$5:$A$22,0))</f>
        <v>0.676736856575769</v>
      </c>
      <c r="K1464" s="68" t="n">
        <f aca="false">G1464-I1464-J1464</f>
        <v>38.5714730288661</v>
      </c>
      <c r="L1464" s="69" t="n">
        <f aca="false">(I1464+J1464)/Assumptions!$B$8</f>
        <v>0.000266072149333807</v>
      </c>
      <c r="M1464" s="70" t="n">
        <f aca="false">F1464-L1464</f>
        <v>0.00153392785066619</v>
      </c>
      <c r="N1464" s="71" t="n">
        <f aca="false">G1464*Assumptions!$B$7</f>
        <v>350823.90915</v>
      </c>
      <c r="O1464" s="71" t="n">
        <f aca="false">K1464*Assumptions!$B$7</f>
        <v>303364.635372032</v>
      </c>
      <c r="P1464" s="68" t="n">
        <f aca="false">P1463+G1464</f>
        <v>39352.036925</v>
      </c>
      <c r="Q1464" s="68" t="n">
        <f aca="false">MAX(Q1463,P1464)</f>
        <v>39908.221855</v>
      </c>
      <c r="R1464" s="68" t="n">
        <f aca="false">Q1464-P1464</f>
        <v>556.184929999996</v>
      </c>
      <c r="S1464" s="68" t="n">
        <f aca="false">S1463+K1464</f>
        <v>30463.6622612577</v>
      </c>
      <c r="T1464" s="68" t="n">
        <f aca="false">MAX(T1463,S1464)</f>
        <v>31068.1210870268</v>
      </c>
      <c r="U1464" s="68" t="n">
        <f aca="false">T1464-S1464</f>
        <v>604.45882576907</v>
      </c>
      <c r="V1464" s="70" t="n">
        <f aca="false">V1463+F1464</f>
        <v>4.12520000000001</v>
      </c>
      <c r="W1464" s="70" t="n">
        <f aca="false">MAX(W1463,V1464)</f>
        <v>4.14790000000001</v>
      </c>
      <c r="X1464" s="70" t="n">
        <f aca="false">W1464-V1464</f>
        <v>0.0227000000000004</v>
      </c>
      <c r="Y1464" s="70" t="n">
        <f aca="false">Y1463+M1464</f>
        <v>3.7332782106869</v>
      </c>
      <c r="Z1464" s="70" t="n">
        <f aca="false">MAX(Z1463,Y1464)</f>
        <v>3.75810678788157</v>
      </c>
      <c r="AA1464" s="70" t="n">
        <f aca="false">Z1464-Y1464</f>
        <v>0.0248285771946706</v>
      </c>
      <c r="AB1464" s="72" t="n">
        <f aca="false">AB1463*(1+F1464)</f>
        <v>50.2562187914125</v>
      </c>
      <c r="AC1464" s="73" t="n">
        <f aca="false">MAX(AC1463,AB1464)</f>
        <v>51.4153435583779</v>
      </c>
      <c r="AD1464" s="70" t="n">
        <f aca="false">1-AB1464/AC1464</f>
        <v>0.022544335732179</v>
      </c>
      <c r="AE1464" s="73" t="n">
        <f aca="false">AE1463*(1+M1464)</f>
        <v>33.9936423529456</v>
      </c>
      <c r="AF1464" s="73" t="n">
        <f aca="false">MAX(AF1463,AE1464)</f>
        <v>34.8520102472607</v>
      </c>
      <c r="AG1464" s="70" t="n">
        <f aca="false">1-AE1464/AF1464</f>
        <v>0.0246289349803737</v>
      </c>
      <c r="AH1464" s="74" t="n">
        <f aca="false">IF(R1464&gt;0,AH1463+1,0)</f>
        <v>8</v>
      </c>
      <c r="AI1464" s="74" t="n">
        <f aca="false">IF(U1464&gt;0,AI1463+1,0)</f>
        <v>8</v>
      </c>
      <c r="AJ1464" s="74" t="n">
        <f aca="false">IF(G1464&gt;0,AJ1463+1,0)</f>
        <v>1</v>
      </c>
      <c r="AK1464" s="74" t="n">
        <f aca="false">IF(G1464&lt;=0,AK1463+1,0)</f>
        <v>0</v>
      </c>
      <c r="AL1464" s="74" t="n">
        <f aca="false">IF(K1464&gt;0,AL1463+1,0)</f>
        <v>1</v>
      </c>
      <c r="AM1464" s="74" t="n">
        <f aca="false">IF(K1464&lt;=0,AM1463+1,0)</f>
        <v>0</v>
      </c>
    </row>
    <row r="1465" customFormat="false" ht="15" hidden="false" customHeight="false" outlineLevel="0" collapsed="false">
      <c r="A1465" s="61" t="n">
        <v>1464</v>
      </c>
      <c r="B1465" s="62" t="n">
        <v>45804.4819444444</v>
      </c>
      <c r="C1465" s="63" t="n">
        <f aca="false">YEAR(B1465)</f>
        <v>2025</v>
      </c>
      <c r="D1465" s="32" t="s">
        <v>277</v>
      </c>
      <c r="E1465" s="64" t="n">
        <v>25031.75</v>
      </c>
      <c r="F1465" s="65" t="n">
        <v>-0.0081</v>
      </c>
      <c r="G1465" s="66" t="n">
        <v>-202.757175</v>
      </c>
      <c r="H1465" s="67" t="n">
        <f aca="false">E1465+IF(D1465="Long",1,-1)*G1465</f>
        <v>24828.992825</v>
      </c>
      <c r="I1465" s="68" t="n">
        <f aca="false">Assumptions!$B$58</f>
        <v>5.35750011455817</v>
      </c>
      <c r="J1465" s="68" t="n">
        <f aca="false">INDEX(Yearly!$T$5:$T$22,MATCH(C1465,Yearly!$A$5:$A$22,0))</f>
        <v>0.676736856575769</v>
      </c>
      <c r="K1465" s="68" t="n">
        <f aca="false">G1465-I1465-J1465</f>
        <v>-208.791411971134</v>
      </c>
      <c r="L1465" s="69" t="n">
        <f aca="false">(I1465+J1465)/Assumptions!$B$8</f>
        <v>0.000266072149333807</v>
      </c>
      <c r="M1465" s="70" t="n">
        <f aca="false">F1465-L1465</f>
        <v>-0.00836607214933381</v>
      </c>
      <c r="N1465" s="71" t="n">
        <f aca="false">G1465*Assumptions!$B$7</f>
        <v>-1594685.181375</v>
      </c>
      <c r="O1465" s="71" t="n">
        <f aca="false">K1465*Assumptions!$B$7</f>
        <v>-1642144.45515297</v>
      </c>
      <c r="P1465" s="68" t="n">
        <f aca="false">P1464+G1465</f>
        <v>39149.27975</v>
      </c>
      <c r="Q1465" s="68" t="n">
        <f aca="false">MAX(Q1464,P1465)</f>
        <v>39908.221855</v>
      </c>
      <c r="R1465" s="68" t="n">
        <f aca="false">Q1465-P1465</f>
        <v>758.942104999995</v>
      </c>
      <c r="S1465" s="68" t="n">
        <f aca="false">S1464+K1465</f>
        <v>30254.8708492866</v>
      </c>
      <c r="T1465" s="68" t="n">
        <f aca="false">MAX(T1464,S1465)</f>
        <v>31068.1210870268</v>
      </c>
      <c r="U1465" s="68" t="n">
        <f aca="false">T1465-S1465</f>
        <v>813.250237740205</v>
      </c>
      <c r="V1465" s="70" t="n">
        <f aca="false">V1464+F1465</f>
        <v>4.11710000000001</v>
      </c>
      <c r="W1465" s="70" t="n">
        <f aca="false">MAX(W1464,V1465)</f>
        <v>4.14790000000001</v>
      </c>
      <c r="X1465" s="70" t="n">
        <f aca="false">W1465-V1465</f>
        <v>0.0308000000000002</v>
      </c>
      <c r="Y1465" s="70" t="n">
        <f aca="false">Y1464+M1465</f>
        <v>3.72491213853756</v>
      </c>
      <c r="Z1465" s="70" t="n">
        <f aca="false">MAX(Z1464,Y1465)</f>
        <v>3.75810678788157</v>
      </c>
      <c r="AA1465" s="70" t="n">
        <f aca="false">Z1465-Y1465</f>
        <v>0.0331946493440043</v>
      </c>
      <c r="AB1465" s="72" t="n">
        <f aca="false">AB1464*(1+F1465)</f>
        <v>49.8491434192021</v>
      </c>
      <c r="AC1465" s="73" t="n">
        <f aca="false">MAX(AC1464,AB1465)</f>
        <v>51.4153435583779</v>
      </c>
      <c r="AD1465" s="70" t="n">
        <f aca="false">1-AB1465/AC1465</f>
        <v>0.0304617266127484</v>
      </c>
      <c r="AE1465" s="73" t="n">
        <f aca="false">AE1464*(1+M1465)</f>
        <v>33.7092490884022</v>
      </c>
      <c r="AF1465" s="73" t="n">
        <f aca="false">MAX(AF1464,AE1465)</f>
        <v>34.8520102472607</v>
      </c>
      <c r="AG1465" s="70" t="n">
        <f aca="false">1-AE1465/AF1465</f>
        <v>0.0327889596827004</v>
      </c>
      <c r="AH1465" s="74" t="n">
        <f aca="false">IF(R1465&gt;0,AH1464+1,0)</f>
        <v>9</v>
      </c>
      <c r="AI1465" s="74" t="n">
        <f aca="false">IF(U1465&gt;0,AI1464+1,0)</f>
        <v>9</v>
      </c>
      <c r="AJ1465" s="74" t="n">
        <f aca="false">IF(G1465&gt;0,AJ1464+1,0)</f>
        <v>0</v>
      </c>
      <c r="AK1465" s="74" t="n">
        <f aca="false">IF(G1465&lt;=0,AK1464+1,0)</f>
        <v>1</v>
      </c>
      <c r="AL1465" s="74" t="n">
        <f aca="false">IF(K1465&gt;0,AL1464+1,0)</f>
        <v>0</v>
      </c>
      <c r="AM1465" s="74" t="n">
        <f aca="false">IF(K1465&lt;=0,AM1464+1,0)</f>
        <v>1</v>
      </c>
    </row>
    <row r="1466" customFormat="false" ht="15" hidden="false" customHeight="false" outlineLevel="0" collapsed="false">
      <c r="A1466" s="61" t="n">
        <v>1465</v>
      </c>
      <c r="B1466" s="62" t="n">
        <v>45806.40625</v>
      </c>
      <c r="C1466" s="63" t="n">
        <f aca="false">YEAR(B1466)</f>
        <v>2025</v>
      </c>
      <c r="D1466" s="32" t="s">
        <v>277</v>
      </c>
      <c r="E1466" s="64" t="n">
        <v>24808.9</v>
      </c>
      <c r="F1466" s="65" t="n">
        <v>-0.0024</v>
      </c>
      <c r="G1466" s="66" t="n">
        <v>-59.54136</v>
      </c>
      <c r="H1466" s="67" t="n">
        <f aca="false">E1466+IF(D1466="Long",1,-1)*G1466</f>
        <v>24749.35864</v>
      </c>
      <c r="I1466" s="68" t="n">
        <f aca="false">Assumptions!$B$58</f>
        <v>5.35750011455817</v>
      </c>
      <c r="J1466" s="68" t="n">
        <f aca="false">INDEX(Yearly!$T$5:$T$22,MATCH(C1466,Yearly!$A$5:$A$22,0))</f>
        <v>0.676736856575769</v>
      </c>
      <c r="K1466" s="68" t="n">
        <f aca="false">G1466-I1466-J1466</f>
        <v>-65.5755969711339</v>
      </c>
      <c r="L1466" s="69" t="n">
        <f aca="false">(I1466+J1466)/Assumptions!$B$8</f>
        <v>0.000266072149333807</v>
      </c>
      <c r="M1466" s="70" t="n">
        <f aca="false">F1466-L1466</f>
        <v>-0.00266607214933381</v>
      </c>
      <c r="N1466" s="71" t="n">
        <f aca="false">G1466*Assumptions!$B$7</f>
        <v>-468292.7964</v>
      </c>
      <c r="O1466" s="71" t="n">
        <f aca="false">K1466*Assumptions!$B$7</f>
        <v>-515752.070177968</v>
      </c>
      <c r="P1466" s="68" t="n">
        <f aca="false">P1465+G1466</f>
        <v>39089.73839</v>
      </c>
      <c r="Q1466" s="68" t="n">
        <f aca="false">MAX(Q1465,P1466)</f>
        <v>39908.221855</v>
      </c>
      <c r="R1466" s="68" t="n">
        <f aca="false">Q1466-P1466</f>
        <v>818.483464999998</v>
      </c>
      <c r="S1466" s="68" t="n">
        <f aca="false">S1465+K1466</f>
        <v>30189.2952523155</v>
      </c>
      <c r="T1466" s="68" t="n">
        <f aca="false">MAX(T1465,S1466)</f>
        <v>31068.1210870268</v>
      </c>
      <c r="U1466" s="68" t="n">
        <f aca="false">T1466-S1466</f>
        <v>878.825834711341</v>
      </c>
      <c r="V1466" s="70" t="n">
        <f aca="false">V1465+F1466</f>
        <v>4.11470000000001</v>
      </c>
      <c r="W1466" s="70" t="n">
        <f aca="false">MAX(W1465,V1466)</f>
        <v>4.14790000000001</v>
      </c>
      <c r="X1466" s="70" t="n">
        <f aca="false">W1466-V1466</f>
        <v>0.0331999999999999</v>
      </c>
      <c r="Y1466" s="70" t="n">
        <f aca="false">Y1465+M1466</f>
        <v>3.72224606638823</v>
      </c>
      <c r="Z1466" s="70" t="n">
        <f aca="false">MAX(Z1465,Y1466)</f>
        <v>3.75810678788157</v>
      </c>
      <c r="AA1466" s="70" t="n">
        <f aca="false">Z1466-Y1466</f>
        <v>0.035860721493338</v>
      </c>
      <c r="AB1466" s="72" t="n">
        <f aca="false">AB1465*(1+F1466)</f>
        <v>49.729505474996</v>
      </c>
      <c r="AC1466" s="73" t="n">
        <f aca="false">MAX(AC1465,AB1466)</f>
        <v>51.4153435583779</v>
      </c>
      <c r="AD1466" s="70" t="n">
        <f aca="false">1-AB1466/AC1466</f>
        <v>0.0327886184688777</v>
      </c>
      <c r="AE1466" s="73" t="n">
        <f aca="false">AE1465*(1+M1466)</f>
        <v>33.6193777982326</v>
      </c>
      <c r="AF1466" s="73" t="n">
        <f aca="false">MAX(AF1465,AE1466)</f>
        <v>34.8520102472607</v>
      </c>
      <c r="AG1466" s="70" t="n">
        <f aca="false">1-AE1466/AF1466</f>
        <v>0.0353676140998186</v>
      </c>
      <c r="AH1466" s="74" t="n">
        <f aca="false">IF(R1466&gt;0,AH1465+1,0)</f>
        <v>10</v>
      </c>
      <c r="AI1466" s="74" t="n">
        <f aca="false">IF(U1466&gt;0,AI1465+1,0)</f>
        <v>10</v>
      </c>
      <c r="AJ1466" s="74" t="n">
        <f aca="false">IF(G1466&gt;0,AJ1465+1,0)</f>
        <v>0</v>
      </c>
      <c r="AK1466" s="74" t="n">
        <f aca="false">IF(G1466&lt;=0,AK1465+1,0)</f>
        <v>2</v>
      </c>
      <c r="AL1466" s="74" t="n">
        <f aca="false">IF(K1466&gt;0,AL1465+1,0)</f>
        <v>0</v>
      </c>
      <c r="AM1466" s="74" t="n">
        <f aca="false">IF(K1466&lt;=0,AM1465+1,0)</f>
        <v>2</v>
      </c>
    </row>
    <row r="1467" customFormat="false" ht="15" hidden="false" customHeight="false" outlineLevel="0" collapsed="false">
      <c r="A1467" s="61" t="n">
        <v>1466</v>
      </c>
      <c r="B1467" s="62" t="n">
        <v>45806.6354166667</v>
      </c>
      <c r="C1467" s="63" t="n">
        <f aca="false">YEAR(B1467)</f>
        <v>2025</v>
      </c>
      <c r="D1467" s="32" t="s">
        <v>277</v>
      </c>
      <c r="E1467" s="64" t="n">
        <v>24850.45</v>
      </c>
      <c r="F1467" s="65" t="n">
        <v>-0.005</v>
      </c>
      <c r="G1467" s="66" t="n">
        <v>-124.25225</v>
      </c>
      <c r="H1467" s="67" t="n">
        <f aca="false">E1467+IF(D1467="Long",1,-1)*G1467</f>
        <v>24726.19775</v>
      </c>
      <c r="I1467" s="68" t="n">
        <f aca="false">Assumptions!$B$58</f>
        <v>5.35750011455817</v>
      </c>
      <c r="J1467" s="68" t="n">
        <f aca="false">INDEX(Yearly!$T$5:$T$22,MATCH(C1467,Yearly!$A$5:$A$22,0))</f>
        <v>0.676736856575769</v>
      </c>
      <c r="K1467" s="68" t="n">
        <f aca="false">G1467-I1467-J1467</f>
        <v>-130.286486971134</v>
      </c>
      <c r="L1467" s="69" t="n">
        <f aca="false">(I1467+J1467)/Assumptions!$B$8</f>
        <v>0.000266072149333807</v>
      </c>
      <c r="M1467" s="70" t="n">
        <f aca="false">F1467-L1467</f>
        <v>-0.00526607214933381</v>
      </c>
      <c r="N1467" s="71" t="n">
        <f aca="false">G1467*Assumptions!$B$7</f>
        <v>-977243.94625</v>
      </c>
      <c r="O1467" s="71" t="n">
        <f aca="false">K1467*Assumptions!$B$7</f>
        <v>-1024703.22002797</v>
      </c>
      <c r="P1467" s="68" t="n">
        <f aca="false">P1466+G1467</f>
        <v>38965.48614</v>
      </c>
      <c r="Q1467" s="68" t="n">
        <f aca="false">MAX(Q1466,P1467)</f>
        <v>39908.221855</v>
      </c>
      <c r="R1467" s="68" t="n">
        <f aca="false">Q1467-P1467</f>
        <v>942.735714999995</v>
      </c>
      <c r="S1467" s="68" t="n">
        <f aca="false">S1466+K1467</f>
        <v>30059.0087653443</v>
      </c>
      <c r="T1467" s="68" t="n">
        <f aca="false">MAX(T1466,S1467)</f>
        <v>31068.1210870268</v>
      </c>
      <c r="U1467" s="68" t="n">
        <f aca="false">T1467-S1467</f>
        <v>1009.11232168247</v>
      </c>
      <c r="V1467" s="70" t="n">
        <f aca="false">V1466+F1467</f>
        <v>4.10970000000001</v>
      </c>
      <c r="W1467" s="70" t="n">
        <f aca="false">MAX(W1466,V1467)</f>
        <v>4.14790000000001</v>
      </c>
      <c r="X1467" s="70" t="n">
        <f aca="false">W1467-V1467</f>
        <v>0.0381999999999998</v>
      </c>
      <c r="Y1467" s="70" t="n">
        <f aca="false">Y1466+M1467</f>
        <v>3.7169799942389</v>
      </c>
      <c r="Z1467" s="70" t="n">
        <f aca="false">MAX(Z1466,Y1467)</f>
        <v>3.75810678788157</v>
      </c>
      <c r="AA1467" s="70" t="n">
        <f aca="false">Z1467-Y1467</f>
        <v>0.0411267936426718</v>
      </c>
      <c r="AB1467" s="72" t="n">
        <f aca="false">AB1466*(1+F1467)</f>
        <v>49.480857947621</v>
      </c>
      <c r="AC1467" s="73" t="n">
        <f aca="false">MAX(AC1466,AB1467)</f>
        <v>51.4153435583779</v>
      </c>
      <c r="AD1467" s="70" t="n">
        <f aca="false">1-AB1467/AC1467</f>
        <v>0.0376246753765334</v>
      </c>
      <c r="AE1467" s="73" t="n">
        <f aca="false">AE1466*(1+M1467)</f>
        <v>33.4423357291314</v>
      </c>
      <c r="AF1467" s="73" t="n">
        <f aca="false">MAX(AF1466,AE1467)</f>
        <v>34.8520102472607</v>
      </c>
      <c r="AG1467" s="70" t="n">
        <f aca="false">1-AE1467/AF1467</f>
        <v>0.040447437841553</v>
      </c>
      <c r="AH1467" s="74" t="n">
        <f aca="false">IF(R1467&gt;0,AH1466+1,0)</f>
        <v>11</v>
      </c>
      <c r="AI1467" s="74" t="n">
        <f aca="false">IF(U1467&gt;0,AI1466+1,0)</f>
        <v>11</v>
      </c>
      <c r="AJ1467" s="74" t="n">
        <f aca="false">IF(G1467&gt;0,AJ1466+1,0)</f>
        <v>0</v>
      </c>
      <c r="AK1467" s="74" t="n">
        <f aca="false">IF(G1467&lt;=0,AK1466+1,0)</f>
        <v>3</v>
      </c>
      <c r="AL1467" s="74" t="n">
        <f aca="false">IF(K1467&gt;0,AL1466+1,0)</f>
        <v>0</v>
      </c>
      <c r="AM1467" s="74" t="n">
        <f aca="false">IF(K1467&lt;=0,AM1466+1,0)</f>
        <v>3</v>
      </c>
    </row>
    <row r="1468" customFormat="false" ht="15" hidden="false" customHeight="false" outlineLevel="0" collapsed="false">
      <c r="A1468" s="61" t="n">
        <v>1467</v>
      </c>
      <c r="B1468" s="62" t="n">
        <v>45813.40625</v>
      </c>
      <c r="C1468" s="63" t="n">
        <f aca="false">YEAR(B1468)</f>
        <v>2025</v>
      </c>
      <c r="D1468" s="32" t="s">
        <v>277</v>
      </c>
      <c r="E1468" s="64" t="n">
        <v>24746.85</v>
      </c>
      <c r="F1468" s="65" t="n">
        <v>0.0118</v>
      </c>
      <c r="G1468" s="66" t="n">
        <v>292.01283</v>
      </c>
      <c r="H1468" s="67" t="n">
        <f aca="false">E1468+IF(D1468="Long",1,-1)*G1468</f>
        <v>25038.86283</v>
      </c>
      <c r="I1468" s="68" t="n">
        <f aca="false">Assumptions!$B$58</f>
        <v>5.35750011455817</v>
      </c>
      <c r="J1468" s="68" t="n">
        <f aca="false">INDEX(Yearly!$T$5:$T$22,MATCH(C1468,Yearly!$A$5:$A$22,0))</f>
        <v>0.676736856575769</v>
      </c>
      <c r="K1468" s="68" t="n">
        <f aca="false">G1468-I1468-J1468</f>
        <v>285.978593028866</v>
      </c>
      <c r="L1468" s="69" t="n">
        <f aca="false">(I1468+J1468)/Assumptions!$B$8</f>
        <v>0.000266072149333807</v>
      </c>
      <c r="M1468" s="70" t="n">
        <f aca="false">F1468-L1468</f>
        <v>0.0115339278506662</v>
      </c>
      <c r="N1468" s="71" t="n">
        <f aca="false">G1468*Assumptions!$B$7</f>
        <v>2296680.90795</v>
      </c>
      <c r="O1468" s="71" t="n">
        <f aca="false">K1468*Assumptions!$B$7</f>
        <v>2249221.63417203</v>
      </c>
      <c r="P1468" s="68" t="n">
        <f aca="false">P1467+G1468</f>
        <v>39257.49897</v>
      </c>
      <c r="Q1468" s="68" t="n">
        <f aca="false">MAX(Q1467,P1468)</f>
        <v>39908.221855</v>
      </c>
      <c r="R1468" s="68" t="n">
        <f aca="false">Q1468-P1468</f>
        <v>650.722884999996</v>
      </c>
      <c r="S1468" s="68" t="n">
        <f aca="false">S1467+K1468</f>
        <v>30344.9873583732</v>
      </c>
      <c r="T1468" s="68" t="n">
        <f aca="false">MAX(T1467,S1468)</f>
        <v>31068.1210870268</v>
      </c>
      <c r="U1468" s="68" t="n">
        <f aca="false">T1468-S1468</f>
        <v>723.133728653607</v>
      </c>
      <c r="V1468" s="70" t="n">
        <f aca="false">V1467+F1468</f>
        <v>4.12150000000001</v>
      </c>
      <c r="W1468" s="70" t="n">
        <f aca="false">MAX(W1467,V1468)</f>
        <v>4.14790000000001</v>
      </c>
      <c r="X1468" s="70" t="n">
        <f aca="false">W1468-V1468</f>
        <v>0.0263999999999998</v>
      </c>
      <c r="Y1468" s="70" t="n">
        <f aca="false">Y1467+M1468</f>
        <v>3.72851392208956</v>
      </c>
      <c r="Z1468" s="70" t="n">
        <f aca="false">MAX(Z1467,Y1468)</f>
        <v>3.75810678788157</v>
      </c>
      <c r="AA1468" s="70" t="n">
        <f aca="false">Z1468-Y1468</f>
        <v>0.0295928657920057</v>
      </c>
      <c r="AB1468" s="72" t="n">
        <f aca="false">AB1467*(1+F1468)</f>
        <v>50.0647320714029</v>
      </c>
      <c r="AC1468" s="73" t="n">
        <f aca="false">MAX(AC1467,AB1468)</f>
        <v>51.4153435583779</v>
      </c>
      <c r="AD1468" s="70" t="n">
        <f aca="false">1-AB1468/AC1468</f>
        <v>0.0262686465459763</v>
      </c>
      <c r="AE1468" s="73" t="n">
        <f aca="false">AE1467*(1+M1468)</f>
        <v>33.828057216589</v>
      </c>
      <c r="AF1468" s="73" t="n">
        <f aca="false">MAX(AF1467,AE1468)</f>
        <v>34.8520102472607</v>
      </c>
      <c r="AG1468" s="70" t="n">
        <f aca="false">1-AE1468/AF1468</f>
        <v>0.0293800278206957</v>
      </c>
      <c r="AH1468" s="74" t="n">
        <f aca="false">IF(R1468&gt;0,AH1467+1,0)</f>
        <v>12</v>
      </c>
      <c r="AI1468" s="74" t="n">
        <f aca="false">IF(U1468&gt;0,AI1467+1,0)</f>
        <v>12</v>
      </c>
      <c r="AJ1468" s="74" t="n">
        <f aca="false">IF(G1468&gt;0,AJ1467+1,0)</f>
        <v>1</v>
      </c>
      <c r="AK1468" s="74" t="n">
        <f aca="false">IF(G1468&lt;=0,AK1467+1,0)</f>
        <v>0</v>
      </c>
      <c r="AL1468" s="74" t="n">
        <f aca="false">IF(K1468&gt;0,AL1467+1,0)</f>
        <v>1</v>
      </c>
      <c r="AM1468" s="74" t="n">
        <f aca="false">IF(K1468&lt;=0,AM1467+1,0)</f>
        <v>0</v>
      </c>
    </row>
    <row r="1469" customFormat="false" ht="15" hidden="false" customHeight="false" outlineLevel="0" collapsed="false">
      <c r="A1469" s="61" t="n">
        <v>1468</v>
      </c>
      <c r="B1469" s="62" t="n">
        <v>45824.46875</v>
      </c>
      <c r="C1469" s="63" t="n">
        <f aca="false">YEAR(B1469)</f>
        <v>2025</v>
      </c>
      <c r="D1469" s="32" t="s">
        <v>277</v>
      </c>
      <c r="E1469" s="64" t="n">
        <v>24906.65</v>
      </c>
      <c r="F1469" s="65" t="n">
        <v>-0.001</v>
      </c>
      <c r="G1469" s="66" t="n">
        <v>-24.90665</v>
      </c>
      <c r="H1469" s="67" t="n">
        <f aca="false">E1469+IF(D1469="Long",1,-1)*G1469</f>
        <v>24881.74335</v>
      </c>
      <c r="I1469" s="68" t="n">
        <f aca="false">Assumptions!$B$58</f>
        <v>5.35750011455817</v>
      </c>
      <c r="J1469" s="68" t="n">
        <f aca="false">INDEX(Yearly!$T$5:$T$22,MATCH(C1469,Yearly!$A$5:$A$22,0))</f>
        <v>0.676736856575769</v>
      </c>
      <c r="K1469" s="68" t="n">
        <f aca="false">G1469-I1469-J1469</f>
        <v>-30.9408869711339</v>
      </c>
      <c r="L1469" s="69" t="n">
        <f aca="false">(I1469+J1469)/Assumptions!$B$8</f>
        <v>0.000266072149333807</v>
      </c>
      <c r="M1469" s="70" t="n">
        <f aca="false">F1469-L1469</f>
        <v>-0.00126607214933381</v>
      </c>
      <c r="N1469" s="71" t="n">
        <f aca="false">G1469*Assumptions!$B$7</f>
        <v>-195890.80225</v>
      </c>
      <c r="O1469" s="71" t="n">
        <f aca="false">K1469*Assumptions!$B$7</f>
        <v>-243350.076027968</v>
      </c>
      <c r="P1469" s="68" t="n">
        <f aca="false">P1468+G1469</f>
        <v>39232.59232</v>
      </c>
      <c r="Q1469" s="68" t="n">
        <f aca="false">MAX(Q1468,P1469)</f>
        <v>39908.221855</v>
      </c>
      <c r="R1469" s="68" t="n">
        <f aca="false">Q1469-P1469</f>
        <v>675.629534999993</v>
      </c>
      <c r="S1469" s="68" t="n">
        <f aca="false">S1468+K1469</f>
        <v>30314.0464714021</v>
      </c>
      <c r="T1469" s="68" t="n">
        <f aca="false">MAX(T1468,S1469)</f>
        <v>31068.1210870268</v>
      </c>
      <c r="U1469" s="68" t="n">
        <f aca="false">T1469-S1469</f>
        <v>754.074615624741</v>
      </c>
      <c r="V1469" s="70" t="n">
        <f aca="false">V1468+F1469</f>
        <v>4.12050000000001</v>
      </c>
      <c r="W1469" s="70" t="n">
        <f aca="false">MAX(W1468,V1469)</f>
        <v>4.14790000000001</v>
      </c>
      <c r="X1469" s="70" t="n">
        <f aca="false">W1469-V1469</f>
        <v>0.0274000000000001</v>
      </c>
      <c r="Y1469" s="70" t="n">
        <f aca="false">Y1468+M1469</f>
        <v>3.72724784994023</v>
      </c>
      <c r="Z1469" s="70" t="n">
        <f aca="false">MAX(Z1468,Y1469)</f>
        <v>3.75810678788157</v>
      </c>
      <c r="AA1469" s="70" t="n">
        <f aca="false">Z1469-Y1469</f>
        <v>0.0308589379413395</v>
      </c>
      <c r="AB1469" s="72" t="n">
        <f aca="false">AB1468*(1+F1469)</f>
        <v>50.0146673393315</v>
      </c>
      <c r="AC1469" s="73" t="n">
        <f aca="false">MAX(AC1468,AB1469)</f>
        <v>51.4153435583779</v>
      </c>
      <c r="AD1469" s="70" t="n">
        <f aca="false">1-AB1469/AC1469</f>
        <v>0.0272423778994304</v>
      </c>
      <c r="AE1469" s="73" t="n">
        <f aca="false">AE1468*(1+M1469)</f>
        <v>33.785228455481</v>
      </c>
      <c r="AF1469" s="73" t="n">
        <f aca="false">MAX(AF1468,AE1469)</f>
        <v>34.8520102472607</v>
      </c>
      <c r="AG1469" s="70" t="n">
        <f aca="false">1-AE1469/AF1469</f>
        <v>0.0306089027350592</v>
      </c>
      <c r="AH1469" s="74" t="n">
        <f aca="false">IF(R1469&gt;0,AH1468+1,0)</f>
        <v>13</v>
      </c>
      <c r="AI1469" s="74" t="n">
        <f aca="false">IF(U1469&gt;0,AI1468+1,0)</f>
        <v>13</v>
      </c>
      <c r="AJ1469" s="74" t="n">
        <f aca="false">IF(G1469&gt;0,AJ1468+1,0)</f>
        <v>0</v>
      </c>
      <c r="AK1469" s="74" t="n">
        <f aca="false">IF(G1469&lt;=0,AK1468+1,0)</f>
        <v>1</v>
      </c>
      <c r="AL1469" s="74" t="n">
        <f aca="false">IF(K1469&gt;0,AL1468+1,0)</f>
        <v>0</v>
      </c>
      <c r="AM1469" s="74" t="n">
        <f aca="false">IF(K1469&lt;=0,AM1468+1,0)</f>
        <v>1</v>
      </c>
    </row>
    <row r="1470" customFormat="false" ht="15" hidden="false" customHeight="false" outlineLevel="0" collapsed="false">
      <c r="A1470" s="61" t="n">
        <v>1469</v>
      </c>
      <c r="B1470" s="62" t="n">
        <v>45826.40625</v>
      </c>
      <c r="C1470" s="63" t="n">
        <f aca="false">YEAR(B1470)</f>
        <v>2025</v>
      </c>
      <c r="D1470" s="32" t="s">
        <v>277</v>
      </c>
      <c r="E1470" s="64" t="n">
        <v>24937</v>
      </c>
      <c r="F1470" s="65" t="n">
        <v>-0.004</v>
      </c>
      <c r="G1470" s="66" t="n">
        <v>-99.748</v>
      </c>
      <c r="H1470" s="67" t="n">
        <f aca="false">E1470+IF(D1470="Long",1,-1)*G1470</f>
        <v>24837.252</v>
      </c>
      <c r="I1470" s="68" t="n">
        <f aca="false">Assumptions!$B$58</f>
        <v>5.35750011455817</v>
      </c>
      <c r="J1470" s="68" t="n">
        <f aca="false">INDEX(Yearly!$T$5:$T$22,MATCH(C1470,Yearly!$A$5:$A$22,0))</f>
        <v>0.676736856575769</v>
      </c>
      <c r="K1470" s="68" t="n">
        <f aca="false">G1470-I1470-J1470</f>
        <v>-105.782236971134</v>
      </c>
      <c r="L1470" s="69" t="n">
        <f aca="false">(I1470+J1470)/Assumptions!$B$8</f>
        <v>0.000266072149333807</v>
      </c>
      <c r="M1470" s="70" t="n">
        <f aca="false">F1470-L1470</f>
        <v>-0.00426607214933381</v>
      </c>
      <c r="N1470" s="71" t="n">
        <f aca="false">G1470*Assumptions!$B$7</f>
        <v>-784518.02</v>
      </c>
      <c r="O1470" s="71" t="n">
        <f aca="false">K1470*Assumptions!$B$7</f>
        <v>-831977.293777968</v>
      </c>
      <c r="P1470" s="68" t="n">
        <f aca="false">P1469+G1470</f>
        <v>39132.84432</v>
      </c>
      <c r="Q1470" s="68" t="n">
        <f aca="false">MAX(Q1469,P1470)</f>
        <v>39908.221855</v>
      </c>
      <c r="R1470" s="68" t="n">
        <f aca="false">Q1470-P1470</f>
        <v>775.377534999992</v>
      </c>
      <c r="S1470" s="68" t="n">
        <f aca="false">S1469+K1470</f>
        <v>30208.2642344309</v>
      </c>
      <c r="T1470" s="68" t="n">
        <f aca="false">MAX(T1469,S1470)</f>
        <v>31068.1210870268</v>
      </c>
      <c r="U1470" s="68" t="n">
        <f aca="false">T1470-S1470</f>
        <v>859.856852595876</v>
      </c>
      <c r="V1470" s="70" t="n">
        <f aca="false">V1469+F1470</f>
        <v>4.11650000000001</v>
      </c>
      <c r="W1470" s="70" t="n">
        <f aca="false">MAX(W1469,V1470)</f>
        <v>4.14790000000001</v>
      </c>
      <c r="X1470" s="70" t="n">
        <f aca="false">W1470-V1470</f>
        <v>0.0313999999999997</v>
      </c>
      <c r="Y1470" s="70" t="n">
        <f aca="false">Y1469+M1470</f>
        <v>3.72298177779089</v>
      </c>
      <c r="Z1470" s="70" t="n">
        <f aca="false">MAX(Z1469,Y1470)</f>
        <v>3.75810678788157</v>
      </c>
      <c r="AA1470" s="70" t="n">
        <f aca="false">Z1470-Y1470</f>
        <v>0.0351250100906735</v>
      </c>
      <c r="AB1470" s="72" t="n">
        <f aca="false">AB1469*(1+F1470)</f>
        <v>49.8146086699742</v>
      </c>
      <c r="AC1470" s="73" t="n">
        <f aca="false">MAX(AC1469,AB1470)</f>
        <v>51.4153435583779</v>
      </c>
      <c r="AD1470" s="70" t="n">
        <f aca="false">1-AB1470/AC1470</f>
        <v>0.0311334083878326</v>
      </c>
      <c r="AE1470" s="73" t="n">
        <f aca="false">AE1469*(1+M1470)</f>
        <v>33.6410982333082</v>
      </c>
      <c r="AF1470" s="73" t="n">
        <f aca="false">MAX(AF1469,AE1470)</f>
        <v>34.8520102472607</v>
      </c>
      <c r="AG1470" s="70" t="n">
        <f aca="false">1-AE1470/AF1470</f>
        <v>0.0347443950969133</v>
      </c>
      <c r="AH1470" s="74" t="n">
        <f aca="false">IF(R1470&gt;0,AH1469+1,0)</f>
        <v>14</v>
      </c>
      <c r="AI1470" s="74" t="n">
        <f aca="false">IF(U1470&gt;0,AI1469+1,0)</f>
        <v>14</v>
      </c>
      <c r="AJ1470" s="74" t="n">
        <f aca="false">IF(G1470&gt;0,AJ1469+1,0)</f>
        <v>0</v>
      </c>
      <c r="AK1470" s="74" t="n">
        <f aca="false">IF(G1470&lt;=0,AK1469+1,0)</f>
        <v>2</v>
      </c>
      <c r="AL1470" s="74" t="n">
        <f aca="false">IF(K1470&gt;0,AL1469+1,0)</f>
        <v>0</v>
      </c>
      <c r="AM1470" s="74" t="n">
        <f aca="false">IF(K1470&lt;=0,AM1469+1,0)</f>
        <v>2</v>
      </c>
    </row>
    <row r="1471" customFormat="false" ht="15" hidden="false" customHeight="false" outlineLevel="0" collapsed="false">
      <c r="A1471" s="61" t="n">
        <v>1470</v>
      </c>
      <c r="B1471" s="62" t="n">
        <v>45828.40625</v>
      </c>
      <c r="C1471" s="63" t="n">
        <f aca="false">YEAR(B1471)</f>
        <v>2025</v>
      </c>
      <c r="D1471" s="32" t="s">
        <v>277</v>
      </c>
      <c r="E1471" s="64" t="n">
        <v>24874.25</v>
      </c>
      <c r="F1471" s="65" t="n">
        <v>-0.0001</v>
      </c>
      <c r="G1471" s="66" t="n">
        <v>-2.487425</v>
      </c>
      <c r="H1471" s="67" t="n">
        <f aca="false">E1471+IF(D1471="Long",1,-1)*G1471</f>
        <v>24871.762575</v>
      </c>
      <c r="I1471" s="68" t="n">
        <f aca="false">Assumptions!$B$58</f>
        <v>5.35750011455817</v>
      </c>
      <c r="J1471" s="68" t="n">
        <f aca="false">INDEX(Yearly!$T$5:$T$22,MATCH(C1471,Yearly!$A$5:$A$22,0))</f>
        <v>0.676736856575769</v>
      </c>
      <c r="K1471" s="68" t="n">
        <f aca="false">G1471-I1471-J1471</f>
        <v>-8.52166197113394</v>
      </c>
      <c r="L1471" s="69" t="n">
        <f aca="false">(I1471+J1471)/Assumptions!$B$8</f>
        <v>0.000266072149333807</v>
      </c>
      <c r="M1471" s="70" t="n">
        <f aca="false">F1471-L1471</f>
        <v>-0.000366072149333807</v>
      </c>
      <c r="N1471" s="71" t="n">
        <f aca="false">G1471*Assumptions!$B$7</f>
        <v>-19563.597625</v>
      </c>
      <c r="O1471" s="71" t="n">
        <f aca="false">K1471*Assumptions!$B$7</f>
        <v>-67022.8714029684</v>
      </c>
      <c r="P1471" s="68" t="n">
        <f aca="false">P1470+G1471</f>
        <v>39130.356895</v>
      </c>
      <c r="Q1471" s="68" t="n">
        <f aca="false">MAX(Q1470,P1471)</f>
        <v>39908.221855</v>
      </c>
      <c r="R1471" s="68" t="n">
        <f aca="false">Q1471-P1471</f>
        <v>777.864959999992</v>
      </c>
      <c r="S1471" s="68" t="n">
        <f aca="false">S1470+K1471</f>
        <v>30199.7425724598</v>
      </c>
      <c r="T1471" s="68" t="n">
        <f aca="false">MAX(T1470,S1471)</f>
        <v>31068.1210870268</v>
      </c>
      <c r="U1471" s="68" t="n">
        <f aca="false">T1471-S1471</f>
        <v>868.378514567012</v>
      </c>
      <c r="V1471" s="70" t="n">
        <f aca="false">V1470+F1471</f>
        <v>4.11640000000001</v>
      </c>
      <c r="W1471" s="70" t="n">
        <f aca="false">MAX(W1470,V1471)</f>
        <v>4.14790000000001</v>
      </c>
      <c r="X1471" s="70" t="n">
        <f aca="false">W1471-V1471</f>
        <v>0.0314999999999994</v>
      </c>
      <c r="Y1471" s="70" t="n">
        <f aca="false">Y1470+M1471</f>
        <v>3.72261570564156</v>
      </c>
      <c r="Z1471" s="70" t="n">
        <f aca="false">MAX(Z1470,Y1471)</f>
        <v>3.75810678788157</v>
      </c>
      <c r="AA1471" s="70" t="n">
        <f aca="false">Z1471-Y1471</f>
        <v>0.0354910822400072</v>
      </c>
      <c r="AB1471" s="72" t="n">
        <f aca="false">AB1470*(1+F1471)</f>
        <v>49.8096272091072</v>
      </c>
      <c r="AC1471" s="73" t="n">
        <f aca="false">MAX(AC1470,AB1471)</f>
        <v>51.4153435583779</v>
      </c>
      <c r="AD1471" s="70" t="n">
        <f aca="false">1-AB1471/AC1471</f>
        <v>0.0312302950469938</v>
      </c>
      <c r="AE1471" s="73" t="n">
        <f aca="false">AE1470*(1+M1471)</f>
        <v>33.628783164172</v>
      </c>
      <c r="AF1471" s="73" t="n">
        <f aca="false">MAX(AF1470,AE1471)</f>
        <v>34.8520102472607</v>
      </c>
      <c r="AG1471" s="70" t="n">
        <f aca="false">1-AE1471/AF1471</f>
        <v>0.0350977482908565</v>
      </c>
      <c r="AH1471" s="74" t="n">
        <f aca="false">IF(R1471&gt;0,AH1470+1,0)</f>
        <v>15</v>
      </c>
      <c r="AI1471" s="74" t="n">
        <f aca="false">IF(U1471&gt;0,AI1470+1,0)</f>
        <v>15</v>
      </c>
      <c r="AJ1471" s="74" t="n">
        <f aca="false">IF(G1471&gt;0,AJ1470+1,0)</f>
        <v>0</v>
      </c>
      <c r="AK1471" s="74" t="n">
        <f aca="false">IF(G1471&lt;=0,AK1470+1,0)</f>
        <v>3</v>
      </c>
      <c r="AL1471" s="74" t="n">
        <f aca="false">IF(K1471&gt;0,AL1470+1,0)</f>
        <v>0</v>
      </c>
      <c r="AM1471" s="74" t="n">
        <f aca="false">IF(K1471&lt;=0,AM1470+1,0)</f>
        <v>3</v>
      </c>
    </row>
    <row r="1472" customFormat="false" ht="15" hidden="false" customHeight="false" outlineLevel="0" collapsed="false">
      <c r="A1472" s="61" t="n">
        <v>1471</v>
      </c>
      <c r="B1472" s="62" t="n">
        <v>45831.5131944444</v>
      </c>
      <c r="C1472" s="63" t="n">
        <f aca="false">YEAR(B1472)</f>
        <v>2025</v>
      </c>
      <c r="D1472" s="32" t="s">
        <v>277</v>
      </c>
      <c r="E1472" s="64" t="n">
        <v>24949.3</v>
      </c>
      <c r="F1472" s="65" t="n">
        <v>0.0179</v>
      </c>
      <c r="G1472" s="66" t="n">
        <v>446.59247</v>
      </c>
      <c r="H1472" s="67" t="n">
        <f aca="false">E1472+IF(D1472="Long",1,-1)*G1472</f>
        <v>25395.89247</v>
      </c>
      <c r="I1472" s="68" t="n">
        <f aca="false">Assumptions!$B$58</f>
        <v>5.35750011455817</v>
      </c>
      <c r="J1472" s="68" t="n">
        <f aca="false">INDEX(Yearly!$T$5:$T$22,MATCH(C1472,Yearly!$A$5:$A$22,0))</f>
        <v>0.676736856575769</v>
      </c>
      <c r="K1472" s="68" t="n">
        <f aca="false">G1472-I1472-J1472</f>
        <v>440.558233028866</v>
      </c>
      <c r="L1472" s="69" t="n">
        <f aca="false">(I1472+J1472)/Assumptions!$B$8</f>
        <v>0.000266072149333807</v>
      </c>
      <c r="M1472" s="70" t="n">
        <f aca="false">F1472-L1472</f>
        <v>0.0176339278506662</v>
      </c>
      <c r="N1472" s="71" t="n">
        <f aca="false">G1472*Assumptions!$B$7</f>
        <v>3512449.77655</v>
      </c>
      <c r="O1472" s="71" t="n">
        <f aca="false">K1472*Assumptions!$B$7</f>
        <v>3464990.50277203</v>
      </c>
      <c r="P1472" s="68" t="n">
        <f aca="false">P1471+G1472</f>
        <v>39576.949365</v>
      </c>
      <c r="Q1472" s="68" t="n">
        <f aca="false">MAX(Q1471,P1472)</f>
        <v>39908.221855</v>
      </c>
      <c r="R1472" s="68" t="n">
        <f aca="false">Q1472-P1472</f>
        <v>331.272489999988</v>
      </c>
      <c r="S1472" s="68" t="n">
        <f aca="false">S1471+K1472</f>
        <v>30640.3008054887</v>
      </c>
      <c r="T1472" s="68" t="n">
        <f aca="false">MAX(T1471,S1472)</f>
        <v>31068.1210870268</v>
      </c>
      <c r="U1472" s="68" t="n">
        <f aca="false">T1472-S1472</f>
        <v>427.820281538145</v>
      </c>
      <c r="V1472" s="70" t="n">
        <f aca="false">V1471+F1472</f>
        <v>4.13430000000001</v>
      </c>
      <c r="W1472" s="70" t="n">
        <f aca="false">MAX(W1471,V1472)</f>
        <v>4.14790000000001</v>
      </c>
      <c r="X1472" s="70" t="n">
        <f aca="false">W1472-V1472</f>
        <v>0.0135999999999994</v>
      </c>
      <c r="Y1472" s="70" t="n">
        <f aca="false">Y1471+M1472</f>
        <v>3.74024963349223</v>
      </c>
      <c r="Z1472" s="70" t="n">
        <f aca="false">MAX(Z1471,Y1472)</f>
        <v>3.75810678788157</v>
      </c>
      <c r="AA1472" s="70" t="n">
        <f aca="false">Z1472-Y1472</f>
        <v>0.0178571543893411</v>
      </c>
      <c r="AB1472" s="72" t="n">
        <f aca="false">AB1471*(1+F1472)</f>
        <v>50.7012195361502</v>
      </c>
      <c r="AC1472" s="73" t="n">
        <f aca="false">MAX(AC1471,AB1472)</f>
        <v>51.4153435583779</v>
      </c>
      <c r="AD1472" s="70" t="n">
        <f aca="false">1-AB1472/AC1472</f>
        <v>0.013889317328335</v>
      </c>
      <c r="AE1472" s="73" t="n">
        <f aca="false">AE1471*(1+M1472)</f>
        <v>34.2217907001947</v>
      </c>
      <c r="AF1472" s="73" t="n">
        <f aca="false">MAX(AF1471,AE1472)</f>
        <v>34.8520102472607</v>
      </c>
      <c r="AG1472" s="70" t="n">
        <f aca="false">1-AE1472/AF1472</f>
        <v>0.0180827316012723</v>
      </c>
      <c r="AH1472" s="74" t="n">
        <f aca="false">IF(R1472&gt;0,AH1471+1,0)</f>
        <v>16</v>
      </c>
      <c r="AI1472" s="74" t="n">
        <f aca="false">IF(U1472&gt;0,AI1471+1,0)</f>
        <v>16</v>
      </c>
      <c r="AJ1472" s="74" t="n">
        <f aca="false">IF(G1472&gt;0,AJ1471+1,0)</f>
        <v>1</v>
      </c>
      <c r="AK1472" s="74" t="n">
        <f aca="false">IF(G1472&lt;=0,AK1471+1,0)</f>
        <v>0</v>
      </c>
      <c r="AL1472" s="74" t="n">
        <f aca="false">IF(K1472&gt;0,AL1471+1,0)</f>
        <v>1</v>
      </c>
      <c r="AM1472" s="74" t="n">
        <f aca="false">IF(K1472&lt;=0,AM1471+1,0)</f>
        <v>0</v>
      </c>
    </row>
    <row r="1473" customFormat="false" ht="15" hidden="false" customHeight="false" outlineLevel="0" collapsed="false">
      <c r="A1473" s="61" t="n">
        <v>1472</v>
      </c>
      <c r="B1473" s="62" t="n">
        <v>45841.40625</v>
      </c>
      <c r="C1473" s="63" t="n">
        <f aca="false">YEAR(B1473)</f>
        <v>2025</v>
      </c>
      <c r="D1473" s="32" t="s">
        <v>277</v>
      </c>
      <c r="E1473" s="64" t="n">
        <v>25497.1</v>
      </c>
      <c r="F1473" s="65" t="n">
        <v>-0.0035</v>
      </c>
      <c r="G1473" s="66" t="n">
        <v>-89.23985</v>
      </c>
      <c r="H1473" s="67" t="n">
        <f aca="false">E1473+IF(D1473="Long",1,-1)*G1473</f>
        <v>25407.86015</v>
      </c>
      <c r="I1473" s="68" t="n">
        <f aca="false">Assumptions!$B$58</f>
        <v>5.35750011455817</v>
      </c>
      <c r="J1473" s="68" t="n">
        <f aca="false">INDEX(Yearly!$T$5:$T$22,MATCH(C1473,Yearly!$A$5:$A$22,0))</f>
        <v>0.676736856575769</v>
      </c>
      <c r="K1473" s="68" t="n">
        <f aca="false">G1473-I1473-J1473</f>
        <v>-95.2740869711339</v>
      </c>
      <c r="L1473" s="69" t="n">
        <f aca="false">(I1473+J1473)/Assumptions!$B$8</f>
        <v>0.000266072149333807</v>
      </c>
      <c r="M1473" s="70" t="n">
        <f aca="false">F1473-L1473</f>
        <v>-0.00376607214933381</v>
      </c>
      <c r="N1473" s="71" t="n">
        <f aca="false">G1473*Assumptions!$B$7</f>
        <v>-701871.42025</v>
      </c>
      <c r="O1473" s="71" t="n">
        <f aca="false">K1473*Assumptions!$B$7</f>
        <v>-749330.694027968</v>
      </c>
      <c r="P1473" s="68" t="n">
        <f aca="false">P1472+G1473</f>
        <v>39487.709515</v>
      </c>
      <c r="Q1473" s="68" t="n">
        <f aca="false">MAX(Q1472,P1473)</f>
        <v>39908.221855</v>
      </c>
      <c r="R1473" s="68" t="n">
        <f aca="false">Q1473-P1473</f>
        <v>420.512339999987</v>
      </c>
      <c r="S1473" s="68" t="n">
        <f aca="false">S1472+K1473</f>
        <v>30545.0267185175</v>
      </c>
      <c r="T1473" s="68" t="n">
        <f aca="false">MAX(T1472,S1473)</f>
        <v>31068.1210870268</v>
      </c>
      <c r="U1473" s="68" t="n">
        <f aca="false">T1473-S1473</f>
        <v>523.094368509279</v>
      </c>
      <c r="V1473" s="70" t="n">
        <f aca="false">V1472+F1473</f>
        <v>4.13080000000001</v>
      </c>
      <c r="W1473" s="70" t="n">
        <f aca="false">MAX(W1472,V1473)</f>
        <v>4.14790000000001</v>
      </c>
      <c r="X1473" s="70" t="n">
        <f aca="false">W1473-V1473</f>
        <v>0.0170999999999992</v>
      </c>
      <c r="Y1473" s="70" t="n">
        <f aca="false">Y1472+M1473</f>
        <v>3.73648356134289</v>
      </c>
      <c r="Z1473" s="70" t="n">
        <f aca="false">MAX(Z1472,Y1473)</f>
        <v>3.75810678788157</v>
      </c>
      <c r="AA1473" s="70" t="n">
        <f aca="false">Z1473-Y1473</f>
        <v>0.0216232265386749</v>
      </c>
      <c r="AB1473" s="72" t="n">
        <f aca="false">AB1472*(1+F1473)</f>
        <v>50.5237652677737</v>
      </c>
      <c r="AC1473" s="73" t="n">
        <f aca="false">MAX(AC1472,AB1473)</f>
        <v>51.4153435583779</v>
      </c>
      <c r="AD1473" s="70" t="n">
        <f aca="false">1-AB1473/AC1473</f>
        <v>0.0173407047176857</v>
      </c>
      <c r="AE1473" s="73" t="n">
        <f aca="false">AE1472*(1+M1473)</f>
        <v>34.0929089673383</v>
      </c>
      <c r="AF1473" s="73" t="n">
        <f aca="false">MAX(AF1472,AE1473)</f>
        <v>34.8520102472607</v>
      </c>
      <c r="AG1473" s="70" t="n">
        <f aca="false">1-AE1473/AF1473</f>
        <v>0.0217807028787387</v>
      </c>
      <c r="AH1473" s="74" t="n">
        <f aca="false">IF(R1473&gt;0,AH1472+1,0)</f>
        <v>17</v>
      </c>
      <c r="AI1473" s="74" t="n">
        <f aca="false">IF(U1473&gt;0,AI1472+1,0)</f>
        <v>17</v>
      </c>
      <c r="AJ1473" s="74" t="n">
        <f aca="false">IF(G1473&gt;0,AJ1472+1,0)</f>
        <v>0</v>
      </c>
      <c r="AK1473" s="74" t="n">
        <f aca="false">IF(G1473&lt;=0,AK1472+1,0)</f>
        <v>1</v>
      </c>
      <c r="AL1473" s="74" t="n">
        <f aca="false">IF(K1473&gt;0,AL1472+1,0)</f>
        <v>0</v>
      </c>
      <c r="AM1473" s="74" t="n">
        <f aca="false">IF(K1473&lt;=0,AM1472+1,0)</f>
        <v>1</v>
      </c>
    </row>
    <row r="1474" customFormat="false" ht="15" hidden="false" customHeight="false" outlineLevel="0" collapsed="false">
      <c r="A1474" s="61" t="n">
        <v>1473</v>
      </c>
      <c r="B1474" s="62" t="n">
        <v>45842.6354166667</v>
      </c>
      <c r="C1474" s="63" t="n">
        <f aca="false">YEAR(B1474)</f>
        <v>2025</v>
      </c>
      <c r="D1474" s="32" t="s">
        <v>277</v>
      </c>
      <c r="E1474" s="64" t="n">
        <v>25462.5</v>
      </c>
      <c r="F1474" s="65" t="n">
        <v>-0.0013</v>
      </c>
      <c r="G1474" s="66" t="n">
        <v>-33.10125</v>
      </c>
      <c r="H1474" s="67" t="n">
        <f aca="false">E1474+IF(D1474="Long",1,-1)*G1474</f>
        <v>25429.39875</v>
      </c>
      <c r="I1474" s="68" t="n">
        <f aca="false">Assumptions!$B$58</f>
        <v>5.35750011455817</v>
      </c>
      <c r="J1474" s="68" t="n">
        <f aca="false">INDEX(Yearly!$T$5:$T$22,MATCH(C1474,Yearly!$A$5:$A$22,0))</f>
        <v>0.676736856575769</v>
      </c>
      <c r="K1474" s="68" t="n">
        <f aca="false">G1474-I1474-J1474</f>
        <v>-39.1354869711339</v>
      </c>
      <c r="L1474" s="69" t="n">
        <f aca="false">(I1474+J1474)/Assumptions!$B$8</f>
        <v>0.000266072149333807</v>
      </c>
      <c r="M1474" s="70" t="n">
        <f aca="false">F1474-L1474</f>
        <v>-0.00156607214933381</v>
      </c>
      <c r="N1474" s="71" t="n">
        <f aca="false">G1474*Assumptions!$B$7</f>
        <v>-260341.33125</v>
      </c>
      <c r="O1474" s="71" t="n">
        <f aca="false">K1474*Assumptions!$B$7</f>
        <v>-307800.605027969</v>
      </c>
      <c r="P1474" s="68" t="n">
        <f aca="false">P1473+G1474</f>
        <v>39454.608265</v>
      </c>
      <c r="Q1474" s="68" t="n">
        <f aca="false">MAX(Q1473,P1474)</f>
        <v>39908.221855</v>
      </c>
      <c r="R1474" s="68" t="n">
        <f aca="false">Q1474-P1474</f>
        <v>453.613589999986</v>
      </c>
      <c r="S1474" s="68" t="n">
        <f aca="false">S1473+K1474</f>
        <v>30505.8912315464</v>
      </c>
      <c r="T1474" s="68" t="n">
        <f aca="false">MAX(T1473,S1474)</f>
        <v>31068.1210870268</v>
      </c>
      <c r="U1474" s="68" t="n">
        <f aca="false">T1474-S1474</f>
        <v>562.229855480411</v>
      </c>
      <c r="V1474" s="70" t="n">
        <f aca="false">V1473+F1474</f>
        <v>4.12950000000001</v>
      </c>
      <c r="W1474" s="70" t="n">
        <f aca="false">MAX(W1473,V1474)</f>
        <v>4.14790000000001</v>
      </c>
      <c r="X1474" s="70" t="n">
        <f aca="false">W1474-V1474</f>
        <v>0.0183999999999989</v>
      </c>
      <c r="Y1474" s="70" t="n">
        <f aca="false">Y1473+M1474</f>
        <v>3.73491748919356</v>
      </c>
      <c r="Z1474" s="70" t="n">
        <f aca="false">MAX(Z1473,Y1474)</f>
        <v>3.75810678788157</v>
      </c>
      <c r="AA1474" s="70" t="n">
        <f aca="false">Z1474-Y1474</f>
        <v>0.0231892986880089</v>
      </c>
      <c r="AB1474" s="72" t="n">
        <f aca="false">AB1473*(1+F1474)</f>
        <v>50.4580843729256</v>
      </c>
      <c r="AC1474" s="73" t="n">
        <f aca="false">MAX(AC1473,AB1474)</f>
        <v>51.4153435583779</v>
      </c>
      <c r="AD1474" s="70" t="n">
        <f aca="false">1-AB1474/AC1474</f>
        <v>0.0186181618015527</v>
      </c>
      <c r="AE1474" s="73" t="n">
        <f aca="false">AE1473*(1+M1474)</f>
        <v>34.0395170121148</v>
      </c>
      <c r="AF1474" s="73" t="n">
        <f aca="false">MAX(AF1473,AE1474)</f>
        <v>34.8520102472607</v>
      </c>
      <c r="AG1474" s="70" t="n">
        <f aca="false">1-AE1474/AF1474</f>
        <v>0.0233126648759011</v>
      </c>
      <c r="AH1474" s="74" t="n">
        <f aca="false">IF(R1474&gt;0,AH1473+1,0)</f>
        <v>18</v>
      </c>
      <c r="AI1474" s="74" t="n">
        <f aca="false">IF(U1474&gt;0,AI1473+1,0)</f>
        <v>18</v>
      </c>
      <c r="AJ1474" s="74" t="n">
        <f aca="false">IF(G1474&gt;0,AJ1473+1,0)</f>
        <v>0</v>
      </c>
      <c r="AK1474" s="74" t="n">
        <f aca="false">IF(G1474&lt;=0,AK1473+1,0)</f>
        <v>2</v>
      </c>
      <c r="AL1474" s="74" t="n">
        <f aca="false">IF(K1474&gt;0,AL1473+1,0)</f>
        <v>0</v>
      </c>
      <c r="AM1474" s="74" t="n">
        <f aca="false">IF(K1474&lt;=0,AM1473+1,0)</f>
        <v>2</v>
      </c>
    </row>
    <row r="1475" customFormat="false" ht="15" hidden="false" customHeight="false" outlineLevel="0" collapsed="false">
      <c r="A1475" s="61" t="n">
        <v>1474</v>
      </c>
      <c r="B1475" s="62" t="n">
        <v>45845.5729166667</v>
      </c>
      <c r="C1475" s="63" t="n">
        <f aca="false">YEAR(B1475)</f>
        <v>2025</v>
      </c>
      <c r="D1475" s="32" t="s">
        <v>277</v>
      </c>
      <c r="E1475" s="64" t="n">
        <v>25451.85</v>
      </c>
      <c r="F1475" s="65" t="n">
        <v>-0.001</v>
      </c>
      <c r="G1475" s="66" t="n">
        <v>-25.45185</v>
      </c>
      <c r="H1475" s="67" t="n">
        <f aca="false">E1475+IF(D1475="Long",1,-1)*G1475</f>
        <v>25426.39815</v>
      </c>
      <c r="I1475" s="68" t="n">
        <f aca="false">Assumptions!$B$58</f>
        <v>5.35750011455817</v>
      </c>
      <c r="J1475" s="68" t="n">
        <f aca="false">INDEX(Yearly!$T$5:$T$22,MATCH(C1475,Yearly!$A$5:$A$22,0))</f>
        <v>0.676736856575769</v>
      </c>
      <c r="K1475" s="68" t="n">
        <f aca="false">G1475-I1475-J1475</f>
        <v>-31.4860869711339</v>
      </c>
      <c r="L1475" s="69" t="n">
        <f aca="false">(I1475+J1475)/Assumptions!$B$8</f>
        <v>0.000266072149333807</v>
      </c>
      <c r="M1475" s="70" t="n">
        <f aca="false">F1475-L1475</f>
        <v>-0.00126607214933381</v>
      </c>
      <c r="N1475" s="71" t="n">
        <f aca="false">G1475*Assumptions!$B$7</f>
        <v>-200178.80025</v>
      </c>
      <c r="O1475" s="71" t="n">
        <f aca="false">K1475*Assumptions!$B$7</f>
        <v>-247638.074027968</v>
      </c>
      <c r="P1475" s="68" t="n">
        <f aca="false">P1474+G1475</f>
        <v>39429.156415</v>
      </c>
      <c r="Q1475" s="68" t="n">
        <f aca="false">MAX(Q1474,P1475)</f>
        <v>39908.221855</v>
      </c>
      <c r="R1475" s="68" t="n">
        <f aca="false">Q1475-P1475</f>
        <v>479.065439999984</v>
      </c>
      <c r="S1475" s="68" t="n">
        <f aca="false">S1474+K1475</f>
        <v>30474.4051445753</v>
      </c>
      <c r="T1475" s="68" t="n">
        <f aca="false">MAX(T1474,S1475)</f>
        <v>31068.1210870268</v>
      </c>
      <c r="U1475" s="68" t="n">
        <f aca="false">T1475-S1475</f>
        <v>593.715942451545</v>
      </c>
      <c r="V1475" s="70" t="n">
        <f aca="false">V1474+F1475</f>
        <v>4.12850000000001</v>
      </c>
      <c r="W1475" s="70" t="n">
        <f aca="false">MAX(W1474,V1475)</f>
        <v>4.14790000000001</v>
      </c>
      <c r="X1475" s="70" t="n">
        <f aca="false">W1475-V1475</f>
        <v>0.0193999999999992</v>
      </c>
      <c r="Y1475" s="70" t="n">
        <f aca="false">Y1474+M1475</f>
        <v>3.73365141704423</v>
      </c>
      <c r="Z1475" s="70" t="n">
        <f aca="false">MAX(Z1474,Y1475)</f>
        <v>3.75810678788157</v>
      </c>
      <c r="AA1475" s="70" t="n">
        <f aca="false">Z1475-Y1475</f>
        <v>0.0244553708373427</v>
      </c>
      <c r="AB1475" s="72" t="n">
        <f aca="false">AB1474*(1+F1475)</f>
        <v>50.4076262885527</v>
      </c>
      <c r="AC1475" s="73" t="n">
        <f aca="false">MAX(AC1474,AB1475)</f>
        <v>51.4153435583779</v>
      </c>
      <c r="AD1475" s="70" t="n">
        <f aca="false">1-AB1475/AC1475</f>
        <v>0.0195995436397513</v>
      </c>
      <c r="AE1475" s="73" t="n">
        <f aca="false">AE1474*(1+M1475)</f>
        <v>33.996420527649</v>
      </c>
      <c r="AF1475" s="73" t="n">
        <f aca="false">MAX(AF1474,AE1475)</f>
        <v>34.8520102472607</v>
      </c>
      <c r="AG1475" s="70" t="n">
        <f aca="false">1-AE1475/AF1475</f>
        <v>0.0245492215095088</v>
      </c>
      <c r="AH1475" s="74" t="n">
        <f aca="false">IF(R1475&gt;0,AH1474+1,0)</f>
        <v>19</v>
      </c>
      <c r="AI1475" s="74" t="n">
        <f aca="false">IF(U1475&gt;0,AI1474+1,0)</f>
        <v>19</v>
      </c>
      <c r="AJ1475" s="74" t="n">
        <f aca="false">IF(G1475&gt;0,AJ1474+1,0)</f>
        <v>0</v>
      </c>
      <c r="AK1475" s="74" t="n">
        <f aca="false">IF(G1475&lt;=0,AK1474+1,0)</f>
        <v>3</v>
      </c>
      <c r="AL1475" s="74" t="n">
        <f aca="false">IF(K1475&gt;0,AL1474+1,0)</f>
        <v>0</v>
      </c>
      <c r="AM1475" s="74" t="n">
        <f aca="false">IF(K1475&lt;=0,AM1474+1,0)</f>
        <v>3</v>
      </c>
    </row>
    <row r="1476" customFormat="false" ht="15" hidden="false" customHeight="false" outlineLevel="0" collapsed="false">
      <c r="A1476" s="61" t="n">
        <v>1475</v>
      </c>
      <c r="B1476" s="62" t="n">
        <v>45845.6361111111</v>
      </c>
      <c r="C1476" s="63" t="n">
        <f aca="false">YEAR(B1476)</f>
        <v>2025</v>
      </c>
      <c r="D1476" s="32" t="s">
        <v>277</v>
      </c>
      <c r="E1476" s="64" t="n">
        <v>25460.05</v>
      </c>
      <c r="F1476" s="65" t="n">
        <v>-0.0005</v>
      </c>
      <c r="G1476" s="66" t="n">
        <v>-12.730025</v>
      </c>
      <c r="H1476" s="67" t="n">
        <f aca="false">E1476+IF(D1476="Long",1,-1)*G1476</f>
        <v>25447.319975</v>
      </c>
      <c r="I1476" s="68" t="n">
        <f aca="false">Assumptions!$B$58</f>
        <v>5.35750011455817</v>
      </c>
      <c r="J1476" s="68" t="n">
        <f aca="false">INDEX(Yearly!$T$5:$T$22,MATCH(C1476,Yearly!$A$5:$A$22,0))</f>
        <v>0.676736856575769</v>
      </c>
      <c r="K1476" s="68" t="n">
        <f aca="false">G1476-I1476-J1476</f>
        <v>-18.7642619711339</v>
      </c>
      <c r="L1476" s="69" t="n">
        <f aca="false">(I1476+J1476)/Assumptions!$B$8</f>
        <v>0.000266072149333807</v>
      </c>
      <c r="M1476" s="70" t="n">
        <f aca="false">F1476-L1476</f>
        <v>-0.000766072149333807</v>
      </c>
      <c r="N1476" s="71" t="n">
        <f aca="false">G1476*Assumptions!$B$7</f>
        <v>-100121.646625</v>
      </c>
      <c r="O1476" s="71" t="n">
        <f aca="false">K1476*Assumptions!$B$7</f>
        <v>-147580.920402968</v>
      </c>
      <c r="P1476" s="68" t="n">
        <f aca="false">P1475+G1476</f>
        <v>39416.42639</v>
      </c>
      <c r="Q1476" s="68" t="n">
        <f aca="false">MAX(Q1475,P1476)</f>
        <v>39908.221855</v>
      </c>
      <c r="R1476" s="68" t="n">
        <f aca="false">Q1476-P1476</f>
        <v>491.795464999981</v>
      </c>
      <c r="S1476" s="68" t="n">
        <f aca="false">S1475+K1476</f>
        <v>30455.6408826041</v>
      </c>
      <c r="T1476" s="68" t="n">
        <f aca="false">MAX(T1475,S1476)</f>
        <v>31068.1210870268</v>
      </c>
      <c r="U1476" s="68" t="n">
        <f aca="false">T1476-S1476</f>
        <v>612.480204422678</v>
      </c>
      <c r="V1476" s="70" t="n">
        <f aca="false">V1475+F1476</f>
        <v>4.12800000000001</v>
      </c>
      <c r="W1476" s="70" t="n">
        <f aca="false">MAX(W1475,V1476)</f>
        <v>4.14790000000001</v>
      </c>
      <c r="X1476" s="70" t="n">
        <f aca="false">W1476-V1476</f>
        <v>0.0198999999999989</v>
      </c>
      <c r="Y1476" s="70" t="n">
        <f aca="false">Y1475+M1476</f>
        <v>3.73288534489489</v>
      </c>
      <c r="Z1476" s="70" t="n">
        <f aca="false">MAX(Z1475,Y1476)</f>
        <v>3.75810678788157</v>
      </c>
      <c r="AA1476" s="70" t="n">
        <f aca="false">Z1476-Y1476</f>
        <v>0.0252214429866764</v>
      </c>
      <c r="AB1476" s="72" t="n">
        <f aca="false">AB1475*(1+F1476)</f>
        <v>50.3824224754084</v>
      </c>
      <c r="AC1476" s="73" t="n">
        <f aca="false">MAX(AC1475,AB1476)</f>
        <v>51.4153435583779</v>
      </c>
      <c r="AD1476" s="70" t="n">
        <f aca="false">1-AB1476/AC1476</f>
        <v>0.0200897438679313</v>
      </c>
      <c r="AE1476" s="73" t="n">
        <f aca="false">AE1475*(1+M1476)</f>
        <v>33.9703768167057</v>
      </c>
      <c r="AF1476" s="73" t="n">
        <f aca="false">MAX(AF1475,AE1476)</f>
        <v>34.8520102472607</v>
      </c>
      <c r="AG1476" s="70" t="n">
        <f aca="false">1-AE1476/AF1476</f>
        <v>0.0252964871839563</v>
      </c>
      <c r="AH1476" s="74" t="n">
        <f aca="false">IF(R1476&gt;0,AH1475+1,0)</f>
        <v>20</v>
      </c>
      <c r="AI1476" s="74" t="n">
        <f aca="false">IF(U1476&gt;0,AI1475+1,0)</f>
        <v>20</v>
      </c>
      <c r="AJ1476" s="74" t="n">
        <f aca="false">IF(G1476&gt;0,AJ1475+1,0)</f>
        <v>0</v>
      </c>
      <c r="AK1476" s="74" t="n">
        <f aca="false">IF(G1476&lt;=0,AK1475+1,0)</f>
        <v>4</v>
      </c>
      <c r="AL1476" s="74" t="n">
        <f aca="false">IF(K1476&gt;0,AL1475+1,0)</f>
        <v>0</v>
      </c>
      <c r="AM1476" s="74" t="n">
        <f aca="false">IF(K1476&lt;=0,AM1475+1,0)</f>
        <v>4</v>
      </c>
    </row>
    <row r="1477" customFormat="false" ht="15" hidden="false" customHeight="false" outlineLevel="0" collapsed="false">
      <c r="A1477" s="61" t="n">
        <v>1476</v>
      </c>
      <c r="B1477" s="62" t="n">
        <v>45846.5208333333</v>
      </c>
      <c r="C1477" s="63" t="n">
        <f aca="false">YEAR(B1477)</f>
        <v>2025</v>
      </c>
      <c r="D1477" s="32" t="s">
        <v>277</v>
      </c>
      <c r="E1477" s="64" t="n">
        <v>25465.35</v>
      </c>
      <c r="F1477" s="65" t="n">
        <v>0.0005</v>
      </c>
      <c r="G1477" s="66" t="n">
        <v>12.732675</v>
      </c>
      <c r="H1477" s="67" t="n">
        <f aca="false">E1477+IF(D1477="Long",1,-1)*G1477</f>
        <v>25478.082675</v>
      </c>
      <c r="I1477" s="68" t="n">
        <f aca="false">Assumptions!$B$58</f>
        <v>5.35750011455817</v>
      </c>
      <c r="J1477" s="68" t="n">
        <f aca="false">INDEX(Yearly!$T$5:$T$22,MATCH(C1477,Yearly!$A$5:$A$22,0))</f>
        <v>0.676736856575769</v>
      </c>
      <c r="K1477" s="68" t="n">
        <f aca="false">G1477-I1477-J1477</f>
        <v>6.69843802886606</v>
      </c>
      <c r="L1477" s="69" t="n">
        <f aca="false">(I1477+J1477)/Assumptions!$B$8</f>
        <v>0.000266072149333807</v>
      </c>
      <c r="M1477" s="70" t="n">
        <f aca="false">F1477-L1477</f>
        <v>0.000233927850666193</v>
      </c>
      <c r="N1477" s="71" t="n">
        <f aca="false">G1477*Assumptions!$B$7</f>
        <v>100142.488875</v>
      </c>
      <c r="O1477" s="71" t="n">
        <f aca="false">K1477*Assumptions!$B$7</f>
        <v>52683.2150970316</v>
      </c>
      <c r="P1477" s="68" t="n">
        <f aca="false">P1476+G1477</f>
        <v>39429.159065</v>
      </c>
      <c r="Q1477" s="68" t="n">
        <f aca="false">MAX(Q1476,P1477)</f>
        <v>39908.221855</v>
      </c>
      <c r="R1477" s="68" t="n">
        <f aca="false">Q1477-P1477</f>
        <v>479.062789999982</v>
      </c>
      <c r="S1477" s="68" t="n">
        <f aca="false">S1476+K1477</f>
        <v>30462.339320633</v>
      </c>
      <c r="T1477" s="68" t="n">
        <f aca="false">MAX(T1476,S1477)</f>
        <v>31068.1210870268</v>
      </c>
      <c r="U1477" s="68" t="n">
        <f aca="false">T1477-S1477</f>
        <v>605.781766393811</v>
      </c>
      <c r="V1477" s="70" t="n">
        <f aca="false">V1476+F1477</f>
        <v>4.12850000000001</v>
      </c>
      <c r="W1477" s="70" t="n">
        <f aca="false">MAX(W1476,V1477)</f>
        <v>4.14790000000001</v>
      </c>
      <c r="X1477" s="70" t="n">
        <f aca="false">W1477-V1477</f>
        <v>0.0193999999999992</v>
      </c>
      <c r="Y1477" s="70" t="n">
        <f aca="false">Y1476+M1477</f>
        <v>3.73311927274556</v>
      </c>
      <c r="Z1477" s="70" t="n">
        <f aca="false">MAX(Z1476,Y1477)</f>
        <v>3.75810678788157</v>
      </c>
      <c r="AA1477" s="70" t="n">
        <f aca="false">Z1477-Y1477</f>
        <v>0.0249875151360102</v>
      </c>
      <c r="AB1477" s="72" t="n">
        <f aca="false">AB1476*(1+F1477)</f>
        <v>50.4076136866461</v>
      </c>
      <c r="AC1477" s="73" t="n">
        <f aca="false">MAX(AC1476,AB1477)</f>
        <v>51.4153435583779</v>
      </c>
      <c r="AD1477" s="70" t="n">
        <f aca="false">1-AB1477/AC1477</f>
        <v>0.0195997887398652</v>
      </c>
      <c r="AE1477" s="73" t="n">
        <f aca="false">AE1476*(1+M1477)</f>
        <v>33.9783234339408</v>
      </c>
      <c r="AF1477" s="73" t="n">
        <f aca="false">MAX(AF1476,AE1477)</f>
        <v>34.8520102472607</v>
      </c>
      <c r="AG1477" s="70" t="n">
        <f aca="false">1-AE1477/AF1477</f>
        <v>0.0250684768861663</v>
      </c>
      <c r="AH1477" s="74" t="n">
        <f aca="false">IF(R1477&gt;0,AH1476+1,0)</f>
        <v>21</v>
      </c>
      <c r="AI1477" s="74" t="n">
        <f aca="false">IF(U1477&gt;0,AI1476+1,0)</f>
        <v>21</v>
      </c>
      <c r="AJ1477" s="74" t="n">
        <f aca="false">IF(G1477&gt;0,AJ1476+1,0)</f>
        <v>1</v>
      </c>
      <c r="AK1477" s="74" t="n">
        <f aca="false">IF(G1477&lt;=0,AK1476+1,0)</f>
        <v>0</v>
      </c>
      <c r="AL1477" s="74" t="n">
        <f aca="false">IF(K1477&gt;0,AL1476+1,0)</f>
        <v>1</v>
      </c>
      <c r="AM1477" s="74" t="n">
        <f aca="false">IF(K1477&lt;=0,AM1476+1,0)</f>
        <v>0</v>
      </c>
    </row>
    <row r="1478" customFormat="false" ht="15" hidden="false" customHeight="false" outlineLevel="0" collapsed="false">
      <c r="A1478" s="61" t="n">
        <v>1477</v>
      </c>
      <c r="B1478" s="62" t="n">
        <v>45854.5520833333</v>
      </c>
      <c r="C1478" s="63" t="n">
        <f aca="false">YEAR(B1478)</f>
        <v>2025</v>
      </c>
      <c r="D1478" s="32" t="s">
        <v>277</v>
      </c>
      <c r="E1478" s="64" t="n">
        <v>25214.75</v>
      </c>
      <c r="F1478" s="65" t="n">
        <v>-0.001</v>
      </c>
      <c r="G1478" s="66" t="n">
        <v>-25.21475</v>
      </c>
      <c r="H1478" s="67" t="n">
        <f aca="false">E1478+IF(D1478="Long",1,-1)*G1478</f>
        <v>25189.53525</v>
      </c>
      <c r="I1478" s="68" t="n">
        <f aca="false">Assumptions!$B$58</f>
        <v>5.35750011455817</v>
      </c>
      <c r="J1478" s="68" t="n">
        <f aca="false">INDEX(Yearly!$T$5:$T$22,MATCH(C1478,Yearly!$A$5:$A$22,0))</f>
        <v>0.676736856575769</v>
      </c>
      <c r="K1478" s="68" t="n">
        <f aca="false">G1478-I1478-J1478</f>
        <v>-31.2489869711339</v>
      </c>
      <c r="L1478" s="69" t="n">
        <f aca="false">(I1478+J1478)/Assumptions!$B$8</f>
        <v>0.000266072149333807</v>
      </c>
      <c r="M1478" s="70" t="n">
        <f aca="false">F1478-L1478</f>
        <v>-0.00126607214933381</v>
      </c>
      <c r="N1478" s="71" t="n">
        <f aca="false">G1478*Assumptions!$B$7</f>
        <v>-198314.00875</v>
      </c>
      <c r="O1478" s="71" t="n">
        <f aca="false">K1478*Assumptions!$B$7</f>
        <v>-245773.282527968</v>
      </c>
      <c r="P1478" s="68" t="n">
        <f aca="false">P1477+G1478</f>
        <v>39403.944315</v>
      </c>
      <c r="Q1478" s="68" t="n">
        <f aca="false">MAX(Q1477,P1478)</f>
        <v>39908.221855</v>
      </c>
      <c r="R1478" s="68" t="n">
        <f aca="false">Q1478-P1478</f>
        <v>504.277539999981</v>
      </c>
      <c r="S1478" s="68" t="n">
        <f aca="false">S1477+K1478</f>
        <v>30431.0903336619</v>
      </c>
      <c r="T1478" s="68" t="n">
        <f aca="false">MAX(T1477,S1478)</f>
        <v>31068.1210870268</v>
      </c>
      <c r="U1478" s="68" t="n">
        <f aca="false">T1478-S1478</f>
        <v>637.030753364947</v>
      </c>
      <c r="V1478" s="70" t="n">
        <f aca="false">V1477+F1478</f>
        <v>4.12750000000001</v>
      </c>
      <c r="W1478" s="70" t="n">
        <f aca="false">MAX(W1477,V1478)</f>
        <v>4.14790000000001</v>
      </c>
      <c r="X1478" s="70" t="n">
        <f aca="false">W1478-V1478</f>
        <v>0.0203999999999995</v>
      </c>
      <c r="Y1478" s="70" t="n">
        <f aca="false">Y1477+M1478</f>
        <v>3.73185320059622</v>
      </c>
      <c r="Z1478" s="70" t="n">
        <f aca="false">MAX(Z1477,Y1478)</f>
        <v>3.75810678788157</v>
      </c>
      <c r="AA1478" s="70" t="n">
        <f aca="false">Z1478-Y1478</f>
        <v>0.026253587285344</v>
      </c>
      <c r="AB1478" s="72" t="n">
        <f aca="false">AB1477*(1+F1478)</f>
        <v>50.3572060729595</v>
      </c>
      <c r="AC1478" s="73" t="n">
        <f aca="false">MAX(AC1477,AB1478)</f>
        <v>51.4153435583779</v>
      </c>
      <c r="AD1478" s="70" t="n">
        <f aca="false">1-AB1478/AC1478</f>
        <v>0.0205801889511253</v>
      </c>
      <c r="AE1478" s="73" t="n">
        <f aca="false">AE1477*(1+M1478)</f>
        <v>33.93530442496</v>
      </c>
      <c r="AF1478" s="73" t="n">
        <f aca="false">MAX(AF1477,AE1478)</f>
        <v>34.8520102472607</v>
      </c>
      <c r="AG1478" s="70" t="n">
        <f aca="false">1-AE1478/AF1478</f>
        <v>0.0263028105350884</v>
      </c>
      <c r="AH1478" s="74" t="n">
        <f aca="false">IF(R1478&gt;0,AH1477+1,0)</f>
        <v>22</v>
      </c>
      <c r="AI1478" s="74" t="n">
        <f aca="false">IF(U1478&gt;0,AI1477+1,0)</f>
        <v>22</v>
      </c>
      <c r="AJ1478" s="74" t="n">
        <f aca="false">IF(G1478&gt;0,AJ1477+1,0)</f>
        <v>0</v>
      </c>
      <c r="AK1478" s="74" t="n">
        <f aca="false">IF(G1478&lt;=0,AK1477+1,0)</f>
        <v>1</v>
      </c>
      <c r="AL1478" s="74" t="n">
        <f aca="false">IF(K1478&gt;0,AL1477+1,0)</f>
        <v>0</v>
      </c>
      <c r="AM1478" s="74" t="n">
        <f aca="false">IF(K1478&lt;=0,AM1477+1,0)</f>
        <v>1</v>
      </c>
    </row>
    <row r="1479" customFormat="false" ht="15" hidden="false" customHeight="false" outlineLevel="0" collapsed="false">
      <c r="A1479" s="61" t="n">
        <v>1478</v>
      </c>
      <c r="B1479" s="62" t="n">
        <v>45860.3854166667</v>
      </c>
      <c r="C1479" s="63" t="n">
        <f aca="false">YEAR(B1479)</f>
        <v>2025</v>
      </c>
      <c r="D1479" s="32" t="s">
        <v>277</v>
      </c>
      <c r="E1479" s="64" t="n">
        <v>25181.8</v>
      </c>
      <c r="F1479" s="65" t="n">
        <v>-0.005</v>
      </c>
      <c r="G1479" s="66" t="n">
        <v>-125.909</v>
      </c>
      <c r="H1479" s="67" t="n">
        <f aca="false">E1479+IF(D1479="Long",1,-1)*G1479</f>
        <v>25055.891</v>
      </c>
      <c r="I1479" s="68" t="n">
        <f aca="false">Assumptions!$B$58</f>
        <v>5.35750011455817</v>
      </c>
      <c r="J1479" s="68" t="n">
        <f aca="false">INDEX(Yearly!$T$5:$T$22,MATCH(C1479,Yearly!$A$5:$A$22,0))</f>
        <v>0.676736856575769</v>
      </c>
      <c r="K1479" s="68" t="n">
        <f aca="false">G1479-I1479-J1479</f>
        <v>-131.943236971134</v>
      </c>
      <c r="L1479" s="69" t="n">
        <f aca="false">(I1479+J1479)/Assumptions!$B$8</f>
        <v>0.000266072149333807</v>
      </c>
      <c r="M1479" s="70" t="n">
        <f aca="false">F1479-L1479</f>
        <v>-0.00526607214933381</v>
      </c>
      <c r="N1479" s="71" t="n">
        <f aca="false">G1479*Assumptions!$B$7</f>
        <v>-990274.285</v>
      </c>
      <c r="O1479" s="71" t="n">
        <f aca="false">K1479*Assumptions!$B$7</f>
        <v>-1037733.55877797</v>
      </c>
      <c r="P1479" s="68" t="n">
        <f aca="false">P1478+G1479</f>
        <v>39278.035315</v>
      </c>
      <c r="Q1479" s="68" t="n">
        <f aca="false">MAX(Q1478,P1479)</f>
        <v>39908.221855</v>
      </c>
      <c r="R1479" s="68" t="n">
        <f aca="false">Q1479-P1479</f>
        <v>630.186539999981</v>
      </c>
      <c r="S1479" s="68" t="n">
        <f aca="false">S1478+K1479</f>
        <v>30299.1470966907</v>
      </c>
      <c r="T1479" s="68" t="n">
        <f aca="false">MAX(T1478,S1479)</f>
        <v>31068.1210870268</v>
      </c>
      <c r="U1479" s="68" t="n">
        <f aca="false">T1479-S1479</f>
        <v>768.973990336079</v>
      </c>
      <c r="V1479" s="70" t="n">
        <f aca="false">V1478+F1479</f>
        <v>4.12250000000001</v>
      </c>
      <c r="W1479" s="70" t="n">
        <f aca="false">MAX(W1478,V1479)</f>
        <v>4.14790000000001</v>
      </c>
      <c r="X1479" s="70" t="n">
        <f aca="false">W1479-V1479</f>
        <v>0.0253999999999994</v>
      </c>
      <c r="Y1479" s="70" t="n">
        <f aca="false">Y1478+M1479</f>
        <v>3.72658712844689</v>
      </c>
      <c r="Z1479" s="70" t="n">
        <f aca="false">MAX(Z1478,Y1479)</f>
        <v>3.75810678788157</v>
      </c>
      <c r="AA1479" s="70" t="n">
        <f aca="false">Z1479-Y1479</f>
        <v>0.0315196594346778</v>
      </c>
      <c r="AB1479" s="72" t="n">
        <f aca="false">AB1478*(1+F1479)</f>
        <v>50.1054200425947</v>
      </c>
      <c r="AC1479" s="73" t="n">
        <f aca="false">MAX(AC1478,AB1479)</f>
        <v>51.4153435583779</v>
      </c>
      <c r="AD1479" s="70" t="n">
        <f aca="false">1-AB1479/AC1479</f>
        <v>0.0254772880063697</v>
      </c>
      <c r="AE1479" s="73" t="n">
        <f aca="false">AE1478*(1+M1479)</f>
        <v>33.7565986634486</v>
      </c>
      <c r="AF1479" s="73" t="n">
        <f aca="false">MAX(AF1478,AE1479)</f>
        <v>34.8520102472607</v>
      </c>
      <c r="AG1479" s="70" t="n">
        <f aca="false">1-AE1479/AF1479</f>
        <v>0.0314303701864142</v>
      </c>
      <c r="AH1479" s="74" t="n">
        <f aca="false">IF(R1479&gt;0,AH1478+1,0)</f>
        <v>23</v>
      </c>
      <c r="AI1479" s="74" t="n">
        <f aca="false">IF(U1479&gt;0,AI1478+1,0)</f>
        <v>23</v>
      </c>
      <c r="AJ1479" s="74" t="n">
        <f aca="false">IF(G1479&gt;0,AJ1478+1,0)</f>
        <v>0</v>
      </c>
      <c r="AK1479" s="74" t="n">
        <f aca="false">IF(G1479&lt;=0,AK1478+1,0)</f>
        <v>2</v>
      </c>
      <c r="AL1479" s="74" t="n">
        <f aca="false">IF(K1479&gt;0,AL1478+1,0)</f>
        <v>0</v>
      </c>
      <c r="AM1479" s="74" t="n">
        <f aca="false">IF(K1479&lt;=0,AM1478+1,0)</f>
        <v>2</v>
      </c>
    </row>
    <row r="1480" customFormat="false" ht="15" hidden="false" customHeight="false" outlineLevel="0" collapsed="false">
      <c r="A1480" s="61" t="n">
        <v>1479</v>
      </c>
      <c r="B1480" s="62" t="n">
        <v>45860.4729166667</v>
      </c>
      <c r="C1480" s="63" t="n">
        <f aca="false">YEAR(B1480)</f>
        <v>2025</v>
      </c>
      <c r="D1480" s="32" t="s">
        <v>276</v>
      </c>
      <c r="E1480" s="64" t="n">
        <v>25054.8</v>
      </c>
      <c r="F1480" s="65" t="n">
        <v>-0.0022</v>
      </c>
      <c r="G1480" s="66" t="n">
        <v>-55.12056</v>
      </c>
      <c r="H1480" s="67" t="n">
        <f aca="false">E1480+IF(D1480="Long",1,-1)*G1480</f>
        <v>25109.92056</v>
      </c>
      <c r="I1480" s="68" t="n">
        <f aca="false">Assumptions!$B$58</f>
        <v>5.35750011455817</v>
      </c>
      <c r="J1480" s="68" t="n">
        <f aca="false">INDEX(Yearly!$T$5:$T$22,MATCH(C1480,Yearly!$A$5:$A$22,0))</f>
        <v>0.676736856575769</v>
      </c>
      <c r="K1480" s="68" t="n">
        <f aca="false">G1480-I1480-J1480</f>
        <v>-61.1547969711339</v>
      </c>
      <c r="L1480" s="69" t="n">
        <f aca="false">(I1480+J1480)/Assumptions!$B$8</f>
        <v>0.000266072149333807</v>
      </c>
      <c r="M1480" s="70" t="n">
        <f aca="false">F1480-L1480</f>
        <v>-0.00246607214933381</v>
      </c>
      <c r="N1480" s="71" t="n">
        <f aca="false">G1480*Assumptions!$B$7</f>
        <v>-433523.2044</v>
      </c>
      <c r="O1480" s="71" t="n">
        <f aca="false">K1480*Assumptions!$B$7</f>
        <v>-480982.478177968</v>
      </c>
      <c r="P1480" s="68" t="n">
        <f aca="false">P1479+G1480</f>
        <v>39222.914755</v>
      </c>
      <c r="Q1480" s="68" t="n">
        <f aca="false">MAX(Q1479,P1480)</f>
        <v>39908.221855</v>
      </c>
      <c r="R1480" s="68" t="n">
        <f aca="false">Q1480-P1480</f>
        <v>685.307099999984</v>
      </c>
      <c r="S1480" s="68" t="n">
        <f aca="false">S1479+K1480</f>
        <v>30237.9922997196</v>
      </c>
      <c r="T1480" s="68" t="n">
        <f aca="false">MAX(T1479,S1480)</f>
        <v>31068.1210870268</v>
      </c>
      <c r="U1480" s="68" t="n">
        <f aca="false">T1480-S1480</f>
        <v>830.128787307214</v>
      </c>
      <c r="V1480" s="70" t="n">
        <f aca="false">V1479+F1480</f>
        <v>4.12030000000001</v>
      </c>
      <c r="W1480" s="70" t="n">
        <f aca="false">MAX(W1479,V1480)</f>
        <v>4.14790000000001</v>
      </c>
      <c r="X1480" s="70" t="n">
        <f aca="false">W1480-V1480</f>
        <v>0.0275999999999996</v>
      </c>
      <c r="Y1480" s="70" t="n">
        <f aca="false">Y1479+M1480</f>
        <v>3.72412105629756</v>
      </c>
      <c r="Z1480" s="70" t="n">
        <f aca="false">MAX(Z1479,Y1480)</f>
        <v>3.75810678788157</v>
      </c>
      <c r="AA1480" s="70" t="n">
        <f aca="false">Z1480-Y1480</f>
        <v>0.0339857315840115</v>
      </c>
      <c r="AB1480" s="72" t="n">
        <f aca="false">AB1479*(1+F1480)</f>
        <v>49.9951881185009</v>
      </c>
      <c r="AC1480" s="73" t="n">
        <f aca="false">MAX(AC1479,AB1480)</f>
        <v>51.4153435583779</v>
      </c>
      <c r="AD1480" s="70" t="n">
        <f aca="false">1-AB1480/AC1480</f>
        <v>0.0276212379727557</v>
      </c>
      <c r="AE1480" s="73" t="n">
        <f aca="false">AE1479*(1+M1480)</f>
        <v>33.6733524556284</v>
      </c>
      <c r="AF1480" s="73" t="n">
        <f aca="false">MAX(AF1479,AE1480)</f>
        <v>34.8520102472607</v>
      </c>
      <c r="AG1480" s="70" t="n">
        <f aca="false">1-AE1480/AF1480</f>
        <v>0.0338189327751879</v>
      </c>
      <c r="AH1480" s="74" t="n">
        <f aca="false">IF(R1480&gt;0,AH1479+1,0)</f>
        <v>24</v>
      </c>
      <c r="AI1480" s="74" t="n">
        <f aca="false">IF(U1480&gt;0,AI1479+1,0)</f>
        <v>24</v>
      </c>
      <c r="AJ1480" s="74" t="n">
        <f aca="false">IF(G1480&gt;0,AJ1479+1,0)</f>
        <v>0</v>
      </c>
      <c r="AK1480" s="74" t="n">
        <f aca="false">IF(G1480&lt;=0,AK1479+1,0)</f>
        <v>3</v>
      </c>
      <c r="AL1480" s="74" t="n">
        <f aca="false">IF(K1480&gt;0,AL1479+1,0)</f>
        <v>0</v>
      </c>
      <c r="AM1480" s="74" t="n">
        <f aca="false">IF(K1480&lt;=0,AM1479+1,0)</f>
        <v>3</v>
      </c>
    </row>
    <row r="1481" customFormat="false" ht="15" hidden="false" customHeight="false" outlineLevel="0" collapsed="false">
      <c r="A1481" s="61" t="n">
        <v>1480</v>
      </c>
      <c r="B1481" s="62" t="n">
        <v>45860.53125</v>
      </c>
      <c r="C1481" s="63" t="n">
        <f aca="false">YEAR(B1481)</f>
        <v>2025</v>
      </c>
      <c r="D1481" s="32" t="s">
        <v>277</v>
      </c>
      <c r="E1481" s="64" t="n">
        <v>25109.85</v>
      </c>
      <c r="F1481" s="65" t="n">
        <v>-0.0017</v>
      </c>
      <c r="G1481" s="66" t="n">
        <v>-42.686745</v>
      </c>
      <c r="H1481" s="67" t="n">
        <f aca="false">E1481+IF(D1481="Long",1,-1)*G1481</f>
        <v>25067.163255</v>
      </c>
      <c r="I1481" s="68" t="n">
        <f aca="false">Assumptions!$B$58</f>
        <v>5.35750011455817</v>
      </c>
      <c r="J1481" s="68" t="n">
        <f aca="false">INDEX(Yearly!$T$5:$T$22,MATCH(C1481,Yearly!$A$5:$A$22,0))</f>
        <v>0.676736856575769</v>
      </c>
      <c r="K1481" s="68" t="n">
        <f aca="false">G1481-I1481-J1481</f>
        <v>-48.7209819711339</v>
      </c>
      <c r="L1481" s="69" t="n">
        <f aca="false">(I1481+J1481)/Assumptions!$B$8</f>
        <v>0.000266072149333807</v>
      </c>
      <c r="M1481" s="70" t="n">
        <f aca="false">F1481-L1481</f>
        <v>-0.00196607214933381</v>
      </c>
      <c r="N1481" s="71" t="n">
        <f aca="false">G1481*Assumptions!$B$7</f>
        <v>-335731.249425</v>
      </c>
      <c r="O1481" s="71" t="n">
        <f aca="false">K1481*Assumptions!$B$7</f>
        <v>-383190.523202968</v>
      </c>
      <c r="P1481" s="68" t="n">
        <f aca="false">P1480+G1481</f>
        <v>39180.22801</v>
      </c>
      <c r="Q1481" s="68" t="n">
        <f aca="false">MAX(Q1480,P1481)</f>
        <v>39908.221855</v>
      </c>
      <c r="R1481" s="68" t="n">
        <f aca="false">Q1481-P1481</f>
        <v>727.993844999983</v>
      </c>
      <c r="S1481" s="68" t="n">
        <f aca="false">S1480+K1481</f>
        <v>30189.2713177485</v>
      </c>
      <c r="T1481" s="68" t="n">
        <f aca="false">MAX(T1480,S1481)</f>
        <v>31068.1210870268</v>
      </c>
      <c r="U1481" s="68" t="n">
        <f aca="false">T1481-S1481</f>
        <v>878.849769278349</v>
      </c>
      <c r="V1481" s="70" t="n">
        <f aca="false">V1480+F1481</f>
        <v>4.11860000000001</v>
      </c>
      <c r="W1481" s="70" t="n">
        <f aca="false">MAX(W1480,V1481)</f>
        <v>4.14790000000001</v>
      </c>
      <c r="X1481" s="70" t="n">
        <f aca="false">W1481-V1481</f>
        <v>0.0292999999999992</v>
      </c>
      <c r="Y1481" s="70" t="n">
        <f aca="false">Y1480+M1481</f>
        <v>3.72215498414822</v>
      </c>
      <c r="Z1481" s="70" t="n">
        <f aca="false">MAX(Z1480,Y1481)</f>
        <v>3.75810678788157</v>
      </c>
      <c r="AA1481" s="70" t="n">
        <f aca="false">Z1481-Y1481</f>
        <v>0.0359518037333455</v>
      </c>
      <c r="AB1481" s="72" t="n">
        <f aca="false">AB1480*(1+F1481)</f>
        <v>49.9101962986995</v>
      </c>
      <c r="AC1481" s="73" t="n">
        <f aca="false">MAX(AC1480,AB1481)</f>
        <v>51.4153435583779</v>
      </c>
      <c r="AD1481" s="70" t="n">
        <f aca="false">1-AB1481/AC1481</f>
        <v>0.029274281868202</v>
      </c>
      <c r="AE1481" s="73" t="n">
        <f aca="false">AE1480*(1+M1481)</f>
        <v>33.6071482151907</v>
      </c>
      <c r="AF1481" s="73" t="n">
        <f aca="false">MAX(AF1480,AE1481)</f>
        <v>34.8520102472607</v>
      </c>
      <c r="AG1481" s="70" t="n">
        <f aca="false">1-AE1481/AF1481</f>
        <v>0.0357185144626723</v>
      </c>
      <c r="AH1481" s="74" t="n">
        <f aca="false">IF(R1481&gt;0,AH1480+1,0)</f>
        <v>25</v>
      </c>
      <c r="AI1481" s="74" t="n">
        <f aca="false">IF(U1481&gt;0,AI1480+1,0)</f>
        <v>25</v>
      </c>
      <c r="AJ1481" s="74" t="n">
        <f aca="false">IF(G1481&gt;0,AJ1480+1,0)</f>
        <v>0</v>
      </c>
      <c r="AK1481" s="74" t="n">
        <f aca="false">IF(G1481&lt;=0,AK1480+1,0)</f>
        <v>4</v>
      </c>
      <c r="AL1481" s="74" t="n">
        <f aca="false">IF(K1481&gt;0,AL1480+1,0)</f>
        <v>0</v>
      </c>
      <c r="AM1481" s="74" t="n">
        <f aca="false">IF(K1481&lt;=0,AM1480+1,0)</f>
        <v>4</v>
      </c>
    </row>
    <row r="1482" customFormat="false" ht="15" hidden="false" customHeight="false" outlineLevel="0" collapsed="false">
      <c r="A1482" s="61" t="n">
        <v>1481</v>
      </c>
      <c r="B1482" s="62" t="n">
        <v>45860.6006944445</v>
      </c>
      <c r="C1482" s="63" t="n">
        <f aca="false">YEAR(B1482)</f>
        <v>2025</v>
      </c>
      <c r="D1482" s="32" t="s">
        <v>276</v>
      </c>
      <c r="E1482" s="64" t="n">
        <v>25066.95</v>
      </c>
      <c r="F1482" s="65" t="n">
        <v>-0.0012</v>
      </c>
      <c r="G1482" s="66" t="n">
        <v>-30.08034</v>
      </c>
      <c r="H1482" s="67" t="n">
        <f aca="false">E1482+IF(D1482="Long",1,-1)*G1482</f>
        <v>25097.03034</v>
      </c>
      <c r="I1482" s="68" t="n">
        <f aca="false">Assumptions!$B$58</f>
        <v>5.35750011455817</v>
      </c>
      <c r="J1482" s="68" t="n">
        <f aca="false">INDEX(Yearly!$T$5:$T$22,MATCH(C1482,Yearly!$A$5:$A$22,0))</f>
        <v>0.676736856575769</v>
      </c>
      <c r="K1482" s="68" t="n">
        <f aca="false">G1482-I1482-J1482</f>
        <v>-36.1145769711339</v>
      </c>
      <c r="L1482" s="69" t="n">
        <f aca="false">(I1482+J1482)/Assumptions!$B$8</f>
        <v>0.000266072149333807</v>
      </c>
      <c r="M1482" s="70" t="n">
        <f aca="false">F1482-L1482</f>
        <v>-0.00146607214933381</v>
      </c>
      <c r="N1482" s="71" t="n">
        <f aca="false">G1482*Assumptions!$B$7</f>
        <v>-236581.8741</v>
      </c>
      <c r="O1482" s="71" t="n">
        <f aca="false">K1482*Assumptions!$B$7</f>
        <v>-284041.147877968</v>
      </c>
      <c r="P1482" s="68" t="n">
        <f aca="false">P1481+G1482</f>
        <v>39150.14767</v>
      </c>
      <c r="Q1482" s="68" t="n">
        <f aca="false">MAX(Q1481,P1482)</f>
        <v>39908.221855</v>
      </c>
      <c r="R1482" s="68" t="n">
        <f aca="false">Q1482-P1482</f>
        <v>758.074184999983</v>
      </c>
      <c r="S1482" s="68" t="n">
        <f aca="false">S1481+K1482</f>
        <v>30153.1567407773</v>
      </c>
      <c r="T1482" s="68" t="n">
        <f aca="false">MAX(T1481,S1482)</f>
        <v>31068.1210870268</v>
      </c>
      <c r="U1482" s="68" t="n">
        <f aca="false">T1482-S1482</f>
        <v>914.964346249482</v>
      </c>
      <c r="V1482" s="70" t="n">
        <f aca="false">V1481+F1482</f>
        <v>4.11740000000001</v>
      </c>
      <c r="W1482" s="70" t="n">
        <f aca="false">MAX(W1481,V1482)</f>
        <v>4.14790000000001</v>
      </c>
      <c r="X1482" s="70" t="n">
        <f aca="false">W1482-V1482</f>
        <v>0.0304999999999991</v>
      </c>
      <c r="Y1482" s="70" t="n">
        <f aca="false">Y1481+M1482</f>
        <v>3.72068891199889</v>
      </c>
      <c r="Z1482" s="70" t="n">
        <f aca="false">MAX(Z1481,Y1482)</f>
        <v>3.75810678788157</v>
      </c>
      <c r="AA1482" s="70" t="n">
        <f aca="false">Z1482-Y1482</f>
        <v>0.0374178758826793</v>
      </c>
      <c r="AB1482" s="72" t="n">
        <f aca="false">AB1481*(1+F1482)</f>
        <v>49.8503040631411</v>
      </c>
      <c r="AC1482" s="73" t="n">
        <f aca="false">MAX(AC1481,AB1482)</f>
        <v>51.4153435583779</v>
      </c>
      <c r="AD1482" s="70" t="n">
        <f aca="false">1-AB1482/AC1482</f>
        <v>0.0304391527299602</v>
      </c>
      <c r="AE1482" s="73" t="n">
        <f aca="false">AE1481*(1+M1482)</f>
        <v>33.5578777111739</v>
      </c>
      <c r="AF1482" s="73" t="n">
        <f aca="false">MAX(AF1481,AE1482)</f>
        <v>34.8520102472607</v>
      </c>
      <c r="AG1482" s="70" t="n">
        <f aca="false">1-AE1482/AF1482</f>
        <v>0.0371322206927368</v>
      </c>
      <c r="AH1482" s="74" t="n">
        <f aca="false">IF(R1482&gt;0,AH1481+1,0)</f>
        <v>26</v>
      </c>
      <c r="AI1482" s="74" t="n">
        <f aca="false">IF(U1482&gt;0,AI1481+1,0)</f>
        <v>26</v>
      </c>
      <c r="AJ1482" s="74" t="n">
        <f aca="false">IF(G1482&gt;0,AJ1481+1,0)</f>
        <v>0</v>
      </c>
      <c r="AK1482" s="74" t="n">
        <f aca="false">IF(G1482&lt;=0,AK1481+1,0)</f>
        <v>5</v>
      </c>
      <c r="AL1482" s="74" t="n">
        <f aca="false">IF(K1482&gt;0,AL1481+1,0)</f>
        <v>0</v>
      </c>
      <c r="AM1482" s="74" t="n">
        <f aca="false">IF(K1482&lt;=0,AM1481+1,0)</f>
        <v>5</v>
      </c>
    </row>
    <row r="1483" customFormat="false" ht="15" hidden="false" customHeight="false" outlineLevel="0" collapsed="false">
      <c r="A1483" s="61" t="n">
        <v>1482</v>
      </c>
      <c r="B1483" s="62" t="n">
        <v>45861.40625</v>
      </c>
      <c r="C1483" s="63" t="n">
        <f aca="false">YEAR(B1483)</f>
        <v>2025</v>
      </c>
      <c r="D1483" s="32" t="s">
        <v>277</v>
      </c>
      <c r="E1483" s="64" t="n">
        <v>25097.55</v>
      </c>
      <c r="F1483" s="65" t="n">
        <v>0.0001</v>
      </c>
      <c r="G1483" s="66" t="n">
        <v>2.509755</v>
      </c>
      <c r="H1483" s="67" t="n">
        <f aca="false">E1483+IF(D1483="Long",1,-1)*G1483</f>
        <v>25100.059755</v>
      </c>
      <c r="I1483" s="68" t="n">
        <f aca="false">Assumptions!$B$58</f>
        <v>5.35750011455817</v>
      </c>
      <c r="J1483" s="68" t="n">
        <f aca="false">INDEX(Yearly!$T$5:$T$22,MATCH(C1483,Yearly!$A$5:$A$22,0))</f>
        <v>0.676736856575769</v>
      </c>
      <c r="K1483" s="68" t="n">
        <f aca="false">G1483-I1483-J1483</f>
        <v>-3.52448197113394</v>
      </c>
      <c r="L1483" s="69" t="n">
        <f aca="false">(I1483+J1483)/Assumptions!$B$8</f>
        <v>0.000266072149333807</v>
      </c>
      <c r="M1483" s="70" t="n">
        <f aca="false">F1483-L1483</f>
        <v>-0.000166072149333807</v>
      </c>
      <c r="N1483" s="71" t="n">
        <f aca="false">G1483*Assumptions!$B$7</f>
        <v>19739.223075</v>
      </c>
      <c r="O1483" s="71" t="n">
        <f aca="false">K1483*Assumptions!$B$7</f>
        <v>-27720.0507029684</v>
      </c>
      <c r="P1483" s="68" t="n">
        <f aca="false">P1482+G1483</f>
        <v>39152.657425</v>
      </c>
      <c r="Q1483" s="68" t="n">
        <f aca="false">MAX(Q1482,P1483)</f>
        <v>39908.221855</v>
      </c>
      <c r="R1483" s="68" t="n">
        <f aca="false">Q1483-P1483</f>
        <v>755.564429999984</v>
      </c>
      <c r="S1483" s="68" t="n">
        <f aca="false">S1482+K1483</f>
        <v>30149.6322588062</v>
      </c>
      <c r="T1483" s="68" t="n">
        <f aca="false">MAX(T1482,S1483)</f>
        <v>31068.1210870268</v>
      </c>
      <c r="U1483" s="68" t="n">
        <f aca="false">T1483-S1483</f>
        <v>918.488828220616</v>
      </c>
      <c r="V1483" s="70" t="n">
        <f aca="false">V1482+F1483</f>
        <v>4.11750000000001</v>
      </c>
      <c r="W1483" s="70" t="n">
        <f aca="false">MAX(W1482,V1483)</f>
        <v>4.14790000000001</v>
      </c>
      <c r="X1483" s="70" t="n">
        <f aca="false">W1483-V1483</f>
        <v>0.0303999999999993</v>
      </c>
      <c r="Y1483" s="70" t="n">
        <f aca="false">Y1482+M1483</f>
        <v>3.72052283984955</v>
      </c>
      <c r="Z1483" s="70" t="n">
        <f aca="false">MAX(Z1482,Y1483)</f>
        <v>3.75810678788157</v>
      </c>
      <c r="AA1483" s="70" t="n">
        <f aca="false">Z1483-Y1483</f>
        <v>0.037583948032013</v>
      </c>
      <c r="AB1483" s="72" t="n">
        <f aca="false">AB1482*(1+F1483)</f>
        <v>49.8552890935474</v>
      </c>
      <c r="AC1483" s="73" t="n">
        <f aca="false">MAX(AC1482,AB1483)</f>
        <v>51.4153435583779</v>
      </c>
      <c r="AD1483" s="70" t="n">
        <f aca="false">1-AB1483/AC1483</f>
        <v>0.0303421966452331</v>
      </c>
      <c r="AE1483" s="73" t="n">
        <f aca="false">AE1482*(1+M1483)</f>
        <v>33.5523046822953</v>
      </c>
      <c r="AF1483" s="73" t="n">
        <f aca="false">MAX(AF1482,AE1483)</f>
        <v>34.8520102472607</v>
      </c>
      <c r="AG1483" s="70" t="n">
        <f aca="false">1-AE1483/AF1483</f>
        <v>0.0372921262143707</v>
      </c>
      <c r="AH1483" s="74" t="n">
        <f aca="false">IF(R1483&gt;0,AH1482+1,0)</f>
        <v>27</v>
      </c>
      <c r="AI1483" s="74" t="n">
        <f aca="false">IF(U1483&gt;0,AI1482+1,0)</f>
        <v>27</v>
      </c>
      <c r="AJ1483" s="74" t="n">
        <f aca="false">IF(G1483&gt;0,AJ1482+1,0)</f>
        <v>1</v>
      </c>
      <c r="AK1483" s="74" t="n">
        <f aca="false">IF(G1483&lt;=0,AK1482+1,0)</f>
        <v>0</v>
      </c>
      <c r="AL1483" s="74" t="n">
        <f aca="false">IF(K1483&gt;0,AL1482+1,0)</f>
        <v>0</v>
      </c>
      <c r="AM1483" s="74" t="n">
        <f aca="false">IF(K1483&lt;=0,AM1482+1,0)</f>
        <v>6</v>
      </c>
    </row>
    <row r="1484" customFormat="false" ht="15" hidden="false" customHeight="false" outlineLevel="0" collapsed="false">
      <c r="A1484" s="61" t="n">
        <v>1483</v>
      </c>
      <c r="B1484" s="62" t="n">
        <v>45862.4895833333</v>
      </c>
      <c r="C1484" s="63" t="n">
        <f aca="false">YEAR(B1484)</f>
        <v>2025</v>
      </c>
      <c r="D1484" s="32" t="s">
        <v>276</v>
      </c>
      <c r="E1484" s="64" t="n">
        <v>25099.65</v>
      </c>
      <c r="F1484" s="65" t="n">
        <v>0.0089</v>
      </c>
      <c r="G1484" s="66" t="n">
        <v>223.386885</v>
      </c>
      <c r="H1484" s="67" t="n">
        <f aca="false">E1484+IF(D1484="Long",1,-1)*G1484</f>
        <v>24876.263115</v>
      </c>
      <c r="I1484" s="68" t="n">
        <f aca="false">Assumptions!$B$58</f>
        <v>5.35750011455817</v>
      </c>
      <c r="J1484" s="68" t="n">
        <f aca="false">INDEX(Yearly!$T$5:$T$22,MATCH(C1484,Yearly!$A$5:$A$22,0))</f>
        <v>0.676736856575769</v>
      </c>
      <c r="K1484" s="68" t="n">
        <f aca="false">G1484-I1484-J1484</f>
        <v>217.352648028866</v>
      </c>
      <c r="L1484" s="69" t="n">
        <f aca="false">(I1484+J1484)/Assumptions!$B$8</f>
        <v>0.000266072149333807</v>
      </c>
      <c r="M1484" s="70" t="n">
        <f aca="false">F1484-L1484</f>
        <v>0.00863392785066619</v>
      </c>
      <c r="N1484" s="71" t="n">
        <f aca="false">G1484*Assumptions!$B$7</f>
        <v>1756937.850525</v>
      </c>
      <c r="O1484" s="71" t="n">
        <f aca="false">K1484*Assumptions!$B$7</f>
        <v>1709478.57674703</v>
      </c>
      <c r="P1484" s="68" t="n">
        <f aca="false">P1483+G1484</f>
        <v>39376.04431</v>
      </c>
      <c r="Q1484" s="68" t="n">
        <f aca="false">MAX(Q1483,P1484)</f>
        <v>39908.221855</v>
      </c>
      <c r="R1484" s="68" t="n">
        <f aca="false">Q1484-P1484</f>
        <v>532.177544999984</v>
      </c>
      <c r="S1484" s="68" t="n">
        <f aca="false">S1483+K1484</f>
        <v>30366.9849068351</v>
      </c>
      <c r="T1484" s="68" t="n">
        <f aca="false">MAX(T1483,S1484)</f>
        <v>31068.1210870268</v>
      </c>
      <c r="U1484" s="68" t="n">
        <f aca="false">T1484-S1484</f>
        <v>701.136180191748</v>
      </c>
      <c r="V1484" s="70" t="n">
        <f aca="false">V1483+F1484</f>
        <v>4.12640000000001</v>
      </c>
      <c r="W1484" s="70" t="n">
        <f aca="false">MAX(W1483,V1484)</f>
        <v>4.14790000000001</v>
      </c>
      <c r="X1484" s="70" t="n">
        <f aca="false">W1484-V1484</f>
        <v>0.0214999999999996</v>
      </c>
      <c r="Y1484" s="70" t="n">
        <f aca="false">Y1483+M1484</f>
        <v>3.72915676770022</v>
      </c>
      <c r="Z1484" s="70" t="n">
        <f aca="false">MAX(Z1483,Y1484)</f>
        <v>3.75810678788157</v>
      </c>
      <c r="AA1484" s="70" t="n">
        <f aca="false">Z1484-Y1484</f>
        <v>0.0289500201813468</v>
      </c>
      <c r="AB1484" s="72" t="n">
        <f aca="false">AB1483*(1+F1484)</f>
        <v>50.2990011664799</v>
      </c>
      <c r="AC1484" s="73" t="n">
        <f aca="false">MAX(AC1483,AB1484)</f>
        <v>51.4153435583779</v>
      </c>
      <c r="AD1484" s="70" t="n">
        <f aca="false">1-AB1484/AC1484</f>
        <v>0.0217122421953757</v>
      </c>
      <c r="AE1484" s="73" t="n">
        <f aca="false">AE1483*(1+M1484)</f>
        <v>33.8419928601458</v>
      </c>
      <c r="AF1484" s="73" t="n">
        <f aca="false">MAX(AF1483,AE1484)</f>
        <v>34.8520102472607</v>
      </c>
      <c r="AG1484" s="70" t="n">
        <f aca="false">1-AE1484/AF1484</f>
        <v>0.0289801758908373</v>
      </c>
      <c r="AH1484" s="74" t="n">
        <f aca="false">IF(R1484&gt;0,AH1483+1,0)</f>
        <v>28</v>
      </c>
      <c r="AI1484" s="74" t="n">
        <f aca="false">IF(U1484&gt;0,AI1483+1,0)</f>
        <v>28</v>
      </c>
      <c r="AJ1484" s="74" t="n">
        <f aca="false">IF(G1484&gt;0,AJ1483+1,0)</f>
        <v>2</v>
      </c>
      <c r="AK1484" s="74" t="n">
        <f aca="false">IF(G1484&lt;=0,AK1483+1,0)</f>
        <v>0</v>
      </c>
      <c r="AL1484" s="74" t="n">
        <f aca="false">IF(K1484&gt;0,AL1483+1,0)</f>
        <v>1</v>
      </c>
      <c r="AM1484" s="74" t="n">
        <f aca="false">IF(K1484&lt;=0,AM1483+1,0)</f>
        <v>0</v>
      </c>
    </row>
    <row r="1485" customFormat="false" ht="15" hidden="false" customHeight="false" outlineLevel="0" collapsed="false">
      <c r="A1485" s="61" t="n">
        <v>1484</v>
      </c>
      <c r="B1485" s="62" t="n">
        <v>45868.40625</v>
      </c>
      <c r="C1485" s="63" t="n">
        <f aca="false">YEAR(B1485)</f>
        <v>2025</v>
      </c>
      <c r="D1485" s="32" t="s">
        <v>277</v>
      </c>
      <c r="E1485" s="64" t="n">
        <v>24876.65</v>
      </c>
      <c r="F1485" s="65" t="n">
        <v>-0.0012</v>
      </c>
      <c r="G1485" s="66" t="n">
        <v>-29.85198</v>
      </c>
      <c r="H1485" s="67" t="n">
        <f aca="false">E1485+IF(D1485="Long",1,-1)*G1485</f>
        <v>24846.79802</v>
      </c>
      <c r="I1485" s="68" t="n">
        <f aca="false">Assumptions!$B$58</f>
        <v>5.35750011455817</v>
      </c>
      <c r="J1485" s="68" t="n">
        <f aca="false">INDEX(Yearly!$T$5:$T$22,MATCH(C1485,Yearly!$A$5:$A$22,0))</f>
        <v>0.676736856575769</v>
      </c>
      <c r="K1485" s="68" t="n">
        <f aca="false">G1485-I1485-J1485</f>
        <v>-35.8862169711339</v>
      </c>
      <c r="L1485" s="69" t="n">
        <f aca="false">(I1485+J1485)/Assumptions!$B$8</f>
        <v>0.000266072149333807</v>
      </c>
      <c r="M1485" s="70" t="n">
        <f aca="false">F1485-L1485</f>
        <v>-0.00146607214933381</v>
      </c>
      <c r="N1485" s="71" t="n">
        <f aca="false">G1485*Assumptions!$B$7</f>
        <v>-234785.8227</v>
      </c>
      <c r="O1485" s="71" t="n">
        <f aca="false">K1485*Assumptions!$B$7</f>
        <v>-282245.096477968</v>
      </c>
      <c r="P1485" s="68" t="n">
        <f aca="false">P1484+G1485</f>
        <v>39346.19233</v>
      </c>
      <c r="Q1485" s="68" t="n">
        <f aca="false">MAX(Q1484,P1485)</f>
        <v>39908.221855</v>
      </c>
      <c r="R1485" s="68" t="n">
        <f aca="false">Q1485-P1485</f>
        <v>562.029524999984</v>
      </c>
      <c r="S1485" s="68" t="n">
        <f aca="false">S1484+K1485</f>
        <v>30331.0986898639</v>
      </c>
      <c r="T1485" s="68" t="n">
        <f aca="false">MAX(T1484,S1485)</f>
        <v>31068.1210870268</v>
      </c>
      <c r="U1485" s="68" t="n">
        <f aca="false">T1485-S1485</f>
        <v>737.022397162884</v>
      </c>
      <c r="V1485" s="70" t="n">
        <f aca="false">V1484+F1485</f>
        <v>4.12520000000001</v>
      </c>
      <c r="W1485" s="70" t="n">
        <f aca="false">MAX(W1484,V1485)</f>
        <v>4.14790000000001</v>
      </c>
      <c r="X1485" s="70" t="n">
        <f aca="false">W1485-V1485</f>
        <v>0.0226999999999995</v>
      </c>
      <c r="Y1485" s="70" t="n">
        <f aca="false">Y1484+M1485</f>
        <v>3.72769069555089</v>
      </c>
      <c r="Z1485" s="70" t="n">
        <f aca="false">MAX(Z1484,Y1485)</f>
        <v>3.75810678788157</v>
      </c>
      <c r="AA1485" s="70" t="n">
        <f aca="false">Z1485-Y1485</f>
        <v>0.0304160923306807</v>
      </c>
      <c r="AB1485" s="72" t="n">
        <f aca="false">AB1484*(1+F1485)</f>
        <v>50.2386423650802</v>
      </c>
      <c r="AC1485" s="73" t="n">
        <f aca="false">MAX(AC1484,AB1485)</f>
        <v>51.4153435583779</v>
      </c>
      <c r="AD1485" s="70" t="n">
        <f aca="false">1-AB1485/AC1485</f>
        <v>0.0228861875047413</v>
      </c>
      <c r="AE1485" s="73" t="n">
        <f aca="false">AE1484*(1+M1485)</f>
        <v>33.7923780569356</v>
      </c>
      <c r="AF1485" s="73" t="n">
        <f aca="false">MAX(AF1484,AE1485)</f>
        <v>34.8520102472607</v>
      </c>
      <c r="AG1485" s="70" t="n">
        <f aca="false">1-AE1485/AF1485</f>
        <v>0.0304037610114147</v>
      </c>
      <c r="AH1485" s="74" t="n">
        <f aca="false">IF(R1485&gt;0,AH1484+1,0)</f>
        <v>29</v>
      </c>
      <c r="AI1485" s="74" t="n">
        <f aca="false">IF(U1485&gt;0,AI1484+1,0)</f>
        <v>29</v>
      </c>
      <c r="AJ1485" s="74" t="n">
        <f aca="false">IF(G1485&gt;0,AJ1484+1,0)</f>
        <v>0</v>
      </c>
      <c r="AK1485" s="74" t="n">
        <f aca="false">IF(G1485&lt;=0,AK1484+1,0)</f>
        <v>1</v>
      </c>
      <c r="AL1485" s="74" t="n">
        <f aca="false">IF(K1485&gt;0,AL1484+1,0)</f>
        <v>0</v>
      </c>
      <c r="AM1485" s="74" t="n">
        <f aca="false">IF(K1485&lt;=0,AM1484+1,0)</f>
        <v>1</v>
      </c>
    </row>
    <row r="1486" customFormat="false" ht="15" hidden="false" customHeight="false" outlineLevel="0" collapsed="false">
      <c r="A1486" s="61" t="n">
        <v>1485</v>
      </c>
      <c r="B1486" s="62" t="n">
        <v>45868.64375</v>
      </c>
      <c r="C1486" s="63" t="n">
        <f aca="false">YEAR(B1486)</f>
        <v>2025</v>
      </c>
      <c r="D1486" s="32" t="s">
        <v>276</v>
      </c>
      <c r="E1486" s="64" t="n">
        <v>24846.7</v>
      </c>
      <c r="F1486" s="65" t="n">
        <v>-0.0004</v>
      </c>
      <c r="G1486" s="66" t="n">
        <v>-9.93868</v>
      </c>
      <c r="H1486" s="67" t="n">
        <f aca="false">E1486+IF(D1486="Long",1,-1)*G1486</f>
        <v>24856.63868</v>
      </c>
      <c r="I1486" s="68" t="n">
        <f aca="false">Assumptions!$B$58</f>
        <v>5.35750011455817</v>
      </c>
      <c r="J1486" s="68" t="n">
        <f aca="false">INDEX(Yearly!$T$5:$T$22,MATCH(C1486,Yearly!$A$5:$A$22,0))</f>
        <v>0.676736856575769</v>
      </c>
      <c r="K1486" s="68" t="n">
        <f aca="false">G1486-I1486-J1486</f>
        <v>-15.9729169711339</v>
      </c>
      <c r="L1486" s="69" t="n">
        <f aca="false">(I1486+J1486)/Assumptions!$B$8</f>
        <v>0.000266072149333807</v>
      </c>
      <c r="M1486" s="70" t="n">
        <f aca="false">F1486-L1486</f>
        <v>-0.000666072149333807</v>
      </c>
      <c r="N1486" s="71" t="n">
        <f aca="false">G1486*Assumptions!$B$7</f>
        <v>-78167.7182</v>
      </c>
      <c r="O1486" s="71" t="n">
        <f aca="false">K1486*Assumptions!$B$7</f>
        <v>-125626.991977968</v>
      </c>
      <c r="P1486" s="68" t="n">
        <f aca="false">P1485+G1486</f>
        <v>39336.25365</v>
      </c>
      <c r="Q1486" s="68" t="n">
        <f aca="false">MAX(Q1485,P1486)</f>
        <v>39908.221855</v>
      </c>
      <c r="R1486" s="68" t="n">
        <f aca="false">Q1486-P1486</f>
        <v>571.968204999983</v>
      </c>
      <c r="S1486" s="68" t="n">
        <f aca="false">S1485+K1486</f>
        <v>30315.1257728928</v>
      </c>
      <c r="T1486" s="68" t="n">
        <f aca="false">MAX(T1485,S1486)</f>
        <v>31068.1210870268</v>
      </c>
      <c r="U1486" s="68" t="n">
        <f aca="false">T1486-S1486</f>
        <v>752.995314134019</v>
      </c>
      <c r="V1486" s="70" t="n">
        <f aca="false">V1485+F1486</f>
        <v>4.12480000000001</v>
      </c>
      <c r="W1486" s="70" t="n">
        <f aca="false">MAX(W1485,V1486)</f>
        <v>4.14790000000001</v>
      </c>
      <c r="X1486" s="70" t="n">
        <f aca="false">W1486-V1486</f>
        <v>0.0230999999999995</v>
      </c>
      <c r="Y1486" s="70" t="n">
        <f aca="false">Y1485+M1486</f>
        <v>3.72702462340155</v>
      </c>
      <c r="Z1486" s="70" t="n">
        <f aca="false">MAX(Z1485,Y1486)</f>
        <v>3.75810678788157</v>
      </c>
      <c r="AA1486" s="70" t="n">
        <f aca="false">Z1486-Y1486</f>
        <v>0.0310821644800146</v>
      </c>
      <c r="AB1486" s="72" t="n">
        <f aca="false">AB1485*(1+F1486)</f>
        <v>50.2185469081341</v>
      </c>
      <c r="AC1486" s="73" t="n">
        <f aca="false">MAX(AC1485,AB1486)</f>
        <v>51.4153435583779</v>
      </c>
      <c r="AD1486" s="70" t="n">
        <f aca="false">1-AB1486/AC1486</f>
        <v>0.0232770330297393</v>
      </c>
      <c r="AE1486" s="73" t="n">
        <f aca="false">AE1485*(1+M1486)</f>
        <v>33.7698698950521</v>
      </c>
      <c r="AF1486" s="73" t="n">
        <f aca="false">MAX(AF1485,AE1486)</f>
        <v>34.8520102472607</v>
      </c>
      <c r="AG1486" s="70" t="n">
        <f aca="false">1-AE1486/AF1486</f>
        <v>0.0310495820623039</v>
      </c>
      <c r="AH1486" s="74" t="n">
        <f aca="false">IF(R1486&gt;0,AH1485+1,0)</f>
        <v>30</v>
      </c>
      <c r="AI1486" s="74" t="n">
        <f aca="false">IF(U1486&gt;0,AI1485+1,0)</f>
        <v>30</v>
      </c>
      <c r="AJ1486" s="74" t="n">
        <f aca="false">IF(G1486&gt;0,AJ1485+1,0)</f>
        <v>0</v>
      </c>
      <c r="AK1486" s="74" t="n">
        <f aca="false">IF(G1486&lt;=0,AK1485+1,0)</f>
        <v>2</v>
      </c>
      <c r="AL1486" s="74" t="n">
        <f aca="false">IF(K1486&gt;0,AL1485+1,0)</f>
        <v>0</v>
      </c>
      <c r="AM1486" s="74" t="n">
        <f aca="false">IF(K1486&lt;=0,AM1485+1,0)</f>
        <v>2</v>
      </c>
    </row>
    <row r="1487" customFormat="false" ht="15" hidden="false" customHeight="false" outlineLevel="0" collapsed="false">
      <c r="A1487" s="61" t="n">
        <v>1486</v>
      </c>
      <c r="B1487" s="62" t="n">
        <v>45869.53125</v>
      </c>
      <c r="C1487" s="63" t="n">
        <f aca="false">YEAR(B1487)</f>
        <v>2025</v>
      </c>
      <c r="D1487" s="32" t="s">
        <v>277</v>
      </c>
      <c r="E1487" s="64" t="n">
        <v>24856.75</v>
      </c>
      <c r="F1487" s="65" t="n">
        <v>-0.0038</v>
      </c>
      <c r="G1487" s="66" t="n">
        <v>-94.45565</v>
      </c>
      <c r="H1487" s="67" t="n">
        <f aca="false">E1487+IF(D1487="Long",1,-1)*G1487</f>
        <v>24762.29435</v>
      </c>
      <c r="I1487" s="68" t="n">
        <f aca="false">Assumptions!$B$58</f>
        <v>5.35750011455817</v>
      </c>
      <c r="J1487" s="68" t="n">
        <f aca="false">INDEX(Yearly!$T$5:$T$22,MATCH(C1487,Yearly!$A$5:$A$22,0))</f>
        <v>0.676736856575769</v>
      </c>
      <c r="K1487" s="68" t="n">
        <f aca="false">G1487-I1487-J1487</f>
        <v>-100.489886971134</v>
      </c>
      <c r="L1487" s="69" t="n">
        <f aca="false">(I1487+J1487)/Assumptions!$B$8</f>
        <v>0.000266072149333807</v>
      </c>
      <c r="M1487" s="70" t="n">
        <f aca="false">F1487-L1487</f>
        <v>-0.00406607214933381</v>
      </c>
      <c r="N1487" s="71" t="n">
        <f aca="false">G1487*Assumptions!$B$7</f>
        <v>-742893.68725</v>
      </c>
      <c r="O1487" s="71" t="n">
        <f aca="false">K1487*Assumptions!$B$7</f>
        <v>-790352.961027968</v>
      </c>
      <c r="P1487" s="68" t="n">
        <f aca="false">P1486+G1487</f>
        <v>39241.798</v>
      </c>
      <c r="Q1487" s="68" t="n">
        <f aca="false">MAX(Q1486,P1487)</f>
        <v>39908.221855</v>
      </c>
      <c r="R1487" s="68" t="n">
        <f aca="false">Q1487-P1487</f>
        <v>666.423854999986</v>
      </c>
      <c r="S1487" s="68" t="n">
        <f aca="false">S1486+K1487</f>
        <v>30214.6358859217</v>
      </c>
      <c r="T1487" s="68" t="n">
        <f aca="false">MAX(T1486,S1487)</f>
        <v>31068.1210870268</v>
      </c>
      <c r="U1487" s="68" t="n">
        <f aca="false">T1487-S1487</f>
        <v>853.485201105152</v>
      </c>
      <c r="V1487" s="70" t="n">
        <f aca="false">V1486+F1487</f>
        <v>4.12100000000001</v>
      </c>
      <c r="W1487" s="70" t="n">
        <f aca="false">MAX(W1486,V1487)</f>
        <v>4.14790000000001</v>
      </c>
      <c r="X1487" s="70" t="n">
        <f aca="false">W1487-V1487</f>
        <v>0.0268999999999995</v>
      </c>
      <c r="Y1487" s="70" t="n">
        <f aca="false">Y1486+M1487</f>
        <v>3.72295855125222</v>
      </c>
      <c r="Z1487" s="70" t="n">
        <f aca="false">MAX(Z1486,Y1487)</f>
        <v>3.75810678788157</v>
      </c>
      <c r="AA1487" s="70" t="n">
        <f aca="false">Z1487-Y1487</f>
        <v>0.0351482366293485</v>
      </c>
      <c r="AB1487" s="72" t="n">
        <f aca="false">AB1486*(1+F1487)</f>
        <v>50.0277164298832</v>
      </c>
      <c r="AC1487" s="73" t="n">
        <f aca="false">MAX(AC1486,AB1487)</f>
        <v>51.4153435583779</v>
      </c>
      <c r="AD1487" s="70" t="n">
        <f aca="false">1-AB1487/AC1487</f>
        <v>0.0269885803042262</v>
      </c>
      <c r="AE1487" s="73" t="n">
        <f aca="false">AE1486*(1+M1487)</f>
        <v>33.6325591675852</v>
      </c>
      <c r="AF1487" s="73" t="n">
        <f aca="false">MAX(AF1486,AE1487)</f>
        <v>34.8520102472607</v>
      </c>
      <c r="AG1487" s="70" t="n">
        <f aca="false">1-AE1487/AF1487</f>
        <v>0.0349894043707657</v>
      </c>
      <c r="AH1487" s="74" t="n">
        <f aca="false">IF(R1487&gt;0,AH1486+1,0)</f>
        <v>31</v>
      </c>
      <c r="AI1487" s="74" t="n">
        <f aca="false">IF(U1487&gt;0,AI1486+1,0)</f>
        <v>31</v>
      </c>
      <c r="AJ1487" s="74" t="n">
        <f aca="false">IF(G1487&gt;0,AJ1486+1,0)</f>
        <v>0</v>
      </c>
      <c r="AK1487" s="74" t="n">
        <f aca="false">IF(G1487&lt;=0,AK1486+1,0)</f>
        <v>3</v>
      </c>
      <c r="AL1487" s="74" t="n">
        <f aca="false">IF(K1487&gt;0,AL1486+1,0)</f>
        <v>0</v>
      </c>
      <c r="AM1487" s="74" t="n">
        <f aca="false">IF(K1487&lt;=0,AM1486+1,0)</f>
        <v>3</v>
      </c>
    </row>
    <row r="1488" customFormat="false" ht="15" hidden="false" customHeight="false" outlineLevel="0" collapsed="false">
      <c r="A1488" s="61" t="n">
        <v>1487</v>
      </c>
      <c r="B1488" s="62" t="n">
        <v>45869.6354166667</v>
      </c>
      <c r="C1488" s="63" t="n">
        <f aca="false">YEAR(B1488)</f>
        <v>2025</v>
      </c>
      <c r="D1488" s="32" t="s">
        <v>276</v>
      </c>
      <c r="E1488" s="64" t="n">
        <v>24762.3</v>
      </c>
      <c r="F1488" s="65" t="n">
        <v>0.0081</v>
      </c>
      <c r="G1488" s="66" t="n">
        <v>200.57463</v>
      </c>
      <c r="H1488" s="67" t="n">
        <f aca="false">E1488+IF(D1488="Long",1,-1)*G1488</f>
        <v>24561.72537</v>
      </c>
      <c r="I1488" s="68" t="n">
        <f aca="false">Assumptions!$B$58</f>
        <v>5.35750011455817</v>
      </c>
      <c r="J1488" s="68" t="n">
        <f aca="false">INDEX(Yearly!$T$5:$T$22,MATCH(C1488,Yearly!$A$5:$A$22,0))</f>
        <v>0.676736856575769</v>
      </c>
      <c r="K1488" s="68" t="n">
        <f aca="false">G1488-I1488-J1488</f>
        <v>194.540393028866</v>
      </c>
      <c r="L1488" s="69" t="n">
        <f aca="false">(I1488+J1488)/Assumptions!$B$8</f>
        <v>0.000266072149333807</v>
      </c>
      <c r="M1488" s="70" t="n">
        <f aca="false">F1488-L1488</f>
        <v>0.0078339278506662</v>
      </c>
      <c r="N1488" s="71" t="n">
        <f aca="false">G1488*Assumptions!$B$7</f>
        <v>1577519.46495</v>
      </c>
      <c r="O1488" s="71" t="n">
        <f aca="false">K1488*Assumptions!$B$7</f>
        <v>1530060.19117203</v>
      </c>
      <c r="P1488" s="68" t="n">
        <f aca="false">P1487+G1488</f>
        <v>39442.37263</v>
      </c>
      <c r="Q1488" s="68" t="n">
        <f aca="false">MAX(Q1487,P1488)</f>
        <v>39908.221855</v>
      </c>
      <c r="R1488" s="68" t="n">
        <f aca="false">Q1488-P1488</f>
        <v>465.849224999984</v>
      </c>
      <c r="S1488" s="68" t="n">
        <f aca="false">S1487+K1488</f>
        <v>30409.1762789505</v>
      </c>
      <c r="T1488" s="68" t="n">
        <f aca="false">MAX(T1487,S1488)</f>
        <v>31068.1210870268</v>
      </c>
      <c r="U1488" s="68" t="n">
        <f aca="false">T1488-S1488</f>
        <v>658.944808076285</v>
      </c>
      <c r="V1488" s="70" t="n">
        <f aca="false">V1487+F1488</f>
        <v>4.12910000000001</v>
      </c>
      <c r="W1488" s="70" t="n">
        <f aca="false">MAX(W1487,V1488)</f>
        <v>4.14790000000001</v>
      </c>
      <c r="X1488" s="70" t="n">
        <f aca="false">W1488-V1488</f>
        <v>0.0187999999999997</v>
      </c>
      <c r="Y1488" s="70" t="n">
        <f aca="false">Y1487+M1488</f>
        <v>3.73079247910289</v>
      </c>
      <c r="Z1488" s="70" t="n">
        <f aca="false">MAX(Z1487,Y1488)</f>
        <v>3.75810678788157</v>
      </c>
      <c r="AA1488" s="70" t="n">
        <f aca="false">Z1488-Y1488</f>
        <v>0.0273143087786822</v>
      </c>
      <c r="AB1488" s="72" t="n">
        <f aca="false">AB1487*(1+F1488)</f>
        <v>50.4329409329653</v>
      </c>
      <c r="AC1488" s="73" t="n">
        <f aca="false">MAX(AC1487,AB1488)</f>
        <v>51.4153435583779</v>
      </c>
      <c r="AD1488" s="70" t="n">
        <f aca="false">1-AB1488/AC1488</f>
        <v>0.0191071878046906</v>
      </c>
      <c r="AE1488" s="73" t="n">
        <f aca="false">AE1487*(1+M1488)</f>
        <v>33.8960342095373</v>
      </c>
      <c r="AF1488" s="73" t="n">
        <f aca="false">MAX(AF1487,AE1488)</f>
        <v>34.8520102472607</v>
      </c>
      <c r="AG1488" s="70" t="n">
        <f aca="false">1-AE1488/AF1488</f>
        <v>0.0274295809894778</v>
      </c>
      <c r="AH1488" s="74" t="n">
        <f aca="false">IF(R1488&gt;0,AH1487+1,0)</f>
        <v>32</v>
      </c>
      <c r="AI1488" s="74" t="n">
        <f aca="false">IF(U1488&gt;0,AI1487+1,0)</f>
        <v>32</v>
      </c>
      <c r="AJ1488" s="74" t="n">
        <f aca="false">IF(G1488&gt;0,AJ1487+1,0)</f>
        <v>1</v>
      </c>
      <c r="AK1488" s="74" t="n">
        <f aca="false">IF(G1488&lt;=0,AK1487+1,0)</f>
        <v>0</v>
      </c>
      <c r="AL1488" s="74" t="n">
        <f aca="false">IF(K1488&gt;0,AL1487+1,0)</f>
        <v>1</v>
      </c>
      <c r="AM1488" s="74" t="n">
        <f aca="false">IF(K1488&lt;=0,AM1487+1,0)</f>
        <v>0</v>
      </c>
    </row>
    <row r="1489" customFormat="false" ht="15" hidden="false" customHeight="false" outlineLevel="0" collapsed="false">
      <c r="A1489" s="61" t="n">
        <v>1488</v>
      </c>
      <c r="B1489" s="62" t="n">
        <v>45877.3854166667</v>
      </c>
      <c r="C1489" s="63" t="n">
        <f aca="false">YEAR(B1489)</f>
        <v>2025</v>
      </c>
      <c r="D1489" s="32" t="s">
        <v>277</v>
      </c>
      <c r="E1489" s="64" t="n">
        <v>24561.65</v>
      </c>
      <c r="F1489" s="65" t="n">
        <v>-0.0038</v>
      </c>
      <c r="G1489" s="66" t="n">
        <v>-93.33427</v>
      </c>
      <c r="H1489" s="67" t="n">
        <f aca="false">E1489+IF(D1489="Long",1,-1)*G1489</f>
        <v>24468.31573</v>
      </c>
      <c r="I1489" s="68" t="n">
        <f aca="false">Assumptions!$B$58</f>
        <v>5.35750011455817</v>
      </c>
      <c r="J1489" s="68" t="n">
        <f aca="false">INDEX(Yearly!$T$5:$T$22,MATCH(C1489,Yearly!$A$5:$A$22,0))</f>
        <v>0.676736856575769</v>
      </c>
      <c r="K1489" s="68" t="n">
        <f aca="false">G1489-I1489-J1489</f>
        <v>-99.3685069711339</v>
      </c>
      <c r="L1489" s="69" t="n">
        <f aca="false">(I1489+J1489)/Assumptions!$B$8</f>
        <v>0.000266072149333807</v>
      </c>
      <c r="M1489" s="70" t="n">
        <f aca="false">F1489-L1489</f>
        <v>-0.00406607214933381</v>
      </c>
      <c r="N1489" s="71" t="n">
        <f aca="false">G1489*Assumptions!$B$7</f>
        <v>-734074.03355</v>
      </c>
      <c r="O1489" s="71" t="n">
        <f aca="false">K1489*Assumptions!$B$7</f>
        <v>-781533.307327968</v>
      </c>
      <c r="P1489" s="68" t="n">
        <f aca="false">P1488+G1489</f>
        <v>39349.03836</v>
      </c>
      <c r="Q1489" s="68" t="n">
        <f aca="false">MAX(Q1488,P1489)</f>
        <v>39908.221855</v>
      </c>
      <c r="R1489" s="68" t="n">
        <f aca="false">Q1489-P1489</f>
        <v>559.183494999983</v>
      </c>
      <c r="S1489" s="68" t="n">
        <f aca="false">S1488+K1489</f>
        <v>30309.8077719794</v>
      </c>
      <c r="T1489" s="68" t="n">
        <f aca="false">MAX(T1488,S1489)</f>
        <v>31068.1210870268</v>
      </c>
      <c r="U1489" s="68" t="n">
        <f aca="false">T1489-S1489</f>
        <v>758.313315047421</v>
      </c>
      <c r="V1489" s="70" t="n">
        <f aca="false">V1488+F1489</f>
        <v>4.12530000000001</v>
      </c>
      <c r="W1489" s="70" t="n">
        <f aca="false">MAX(W1488,V1489)</f>
        <v>4.14790000000001</v>
      </c>
      <c r="X1489" s="70" t="n">
        <f aca="false">W1489-V1489</f>
        <v>0.0225999999999997</v>
      </c>
      <c r="Y1489" s="70" t="n">
        <f aca="false">Y1488+M1489</f>
        <v>3.72672640695355</v>
      </c>
      <c r="Z1489" s="70" t="n">
        <f aca="false">MAX(Z1488,Y1489)</f>
        <v>3.75810678788157</v>
      </c>
      <c r="AA1489" s="70" t="n">
        <f aca="false">Z1489-Y1489</f>
        <v>0.0313803809280162</v>
      </c>
      <c r="AB1489" s="72" t="n">
        <f aca="false">AB1488*(1+F1489)</f>
        <v>50.24129575742</v>
      </c>
      <c r="AC1489" s="73" t="n">
        <f aca="false">MAX(AC1488,AB1489)</f>
        <v>51.4153435583779</v>
      </c>
      <c r="AD1489" s="70" t="n">
        <f aca="false">1-AB1489/AC1489</f>
        <v>0.0228345804910327</v>
      </c>
      <c r="AE1489" s="73" t="n">
        <f aca="false">AE1488*(1+M1489)</f>
        <v>33.7582104888651</v>
      </c>
      <c r="AF1489" s="73" t="n">
        <f aca="false">MAX(AF1488,AE1489)</f>
        <v>34.8520102472607</v>
      </c>
      <c r="AG1489" s="70" t="n">
        <f aca="false">1-AE1489/AF1489</f>
        <v>0.0313841224834823</v>
      </c>
      <c r="AH1489" s="74" t="n">
        <f aca="false">IF(R1489&gt;0,AH1488+1,0)</f>
        <v>33</v>
      </c>
      <c r="AI1489" s="74" t="n">
        <f aca="false">IF(U1489&gt;0,AI1488+1,0)</f>
        <v>33</v>
      </c>
      <c r="AJ1489" s="74" t="n">
        <f aca="false">IF(G1489&gt;0,AJ1488+1,0)</f>
        <v>0</v>
      </c>
      <c r="AK1489" s="74" t="n">
        <f aca="false">IF(G1489&lt;=0,AK1488+1,0)</f>
        <v>1</v>
      </c>
      <c r="AL1489" s="74" t="n">
        <f aca="false">IF(K1489&gt;0,AL1488+1,0)</f>
        <v>0</v>
      </c>
      <c r="AM1489" s="74" t="n">
        <f aca="false">IF(K1489&lt;=0,AM1488+1,0)</f>
        <v>1</v>
      </c>
    </row>
    <row r="1490" customFormat="false" ht="15" hidden="false" customHeight="false" outlineLevel="0" collapsed="false">
      <c r="A1490" s="61" t="n">
        <v>1489</v>
      </c>
      <c r="B1490" s="62" t="n">
        <v>45877.4347222222</v>
      </c>
      <c r="C1490" s="63" t="n">
        <f aca="false">YEAR(B1490)</f>
        <v>2025</v>
      </c>
      <c r="D1490" s="32" t="s">
        <v>276</v>
      </c>
      <c r="E1490" s="64" t="n">
        <v>24468.6</v>
      </c>
      <c r="F1490" s="65" t="n">
        <v>-0.0029</v>
      </c>
      <c r="G1490" s="66" t="n">
        <v>-70.95894</v>
      </c>
      <c r="H1490" s="67" t="n">
        <f aca="false">E1490+IF(D1490="Long",1,-1)*G1490</f>
        <v>24539.55894</v>
      </c>
      <c r="I1490" s="68" t="n">
        <f aca="false">Assumptions!$B$58</f>
        <v>5.35750011455817</v>
      </c>
      <c r="J1490" s="68" t="n">
        <f aca="false">INDEX(Yearly!$T$5:$T$22,MATCH(C1490,Yearly!$A$5:$A$22,0))</f>
        <v>0.676736856575769</v>
      </c>
      <c r="K1490" s="68" t="n">
        <f aca="false">G1490-I1490-J1490</f>
        <v>-76.9931769711339</v>
      </c>
      <c r="L1490" s="69" t="n">
        <f aca="false">(I1490+J1490)/Assumptions!$B$8</f>
        <v>0.000266072149333807</v>
      </c>
      <c r="M1490" s="70" t="n">
        <f aca="false">F1490-L1490</f>
        <v>-0.00316607214933381</v>
      </c>
      <c r="N1490" s="71" t="n">
        <f aca="false">G1490*Assumptions!$B$7</f>
        <v>-558092.0631</v>
      </c>
      <c r="O1490" s="71" t="n">
        <f aca="false">K1490*Assumptions!$B$7</f>
        <v>-605551.336877968</v>
      </c>
      <c r="P1490" s="68" t="n">
        <f aca="false">P1489+G1490</f>
        <v>39278.07942</v>
      </c>
      <c r="Q1490" s="68" t="n">
        <f aca="false">MAX(Q1489,P1490)</f>
        <v>39908.221855</v>
      </c>
      <c r="R1490" s="68" t="n">
        <f aca="false">Q1490-P1490</f>
        <v>630.14243499998</v>
      </c>
      <c r="S1490" s="68" t="n">
        <f aca="false">S1489+K1490</f>
        <v>30232.8145950083</v>
      </c>
      <c r="T1490" s="68" t="n">
        <f aca="false">MAX(T1489,S1490)</f>
        <v>31068.1210870268</v>
      </c>
      <c r="U1490" s="68" t="n">
        <f aca="false">T1490-S1490</f>
        <v>835.306492018553</v>
      </c>
      <c r="V1490" s="70" t="n">
        <f aca="false">V1489+F1490</f>
        <v>4.12240000000001</v>
      </c>
      <c r="W1490" s="70" t="n">
        <f aca="false">MAX(W1489,V1490)</f>
        <v>4.14790000000001</v>
      </c>
      <c r="X1490" s="70" t="n">
        <f aca="false">W1490-V1490</f>
        <v>0.0255000000000001</v>
      </c>
      <c r="Y1490" s="70" t="n">
        <f aca="false">Y1489+M1490</f>
        <v>3.72356033480422</v>
      </c>
      <c r="Z1490" s="70" t="n">
        <f aca="false">MAX(Z1489,Y1490)</f>
        <v>3.75810678788157</v>
      </c>
      <c r="AA1490" s="70" t="n">
        <f aca="false">Z1490-Y1490</f>
        <v>0.0345464530773501</v>
      </c>
      <c r="AB1490" s="72" t="n">
        <f aca="false">AB1489*(1+F1490)</f>
        <v>50.0955959997235</v>
      </c>
      <c r="AC1490" s="73" t="n">
        <f aca="false">MAX(AC1489,AB1490)</f>
        <v>51.4153435583779</v>
      </c>
      <c r="AD1490" s="70" t="n">
        <f aca="false">1-AB1490/AC1490</f>
        <v>0.0256683602076088</v>
      </c>
      <c r="AE1490" s="73" t="n">
        <f aca="false">AE1489*(1+M1490)</f>
        <v>33.6513295588249</v>
      </c>
      <c r="AF1490" s="73" t="n">
        <f aca="false">MAX(AF1489,AE1490)</f>
        <v>34.8520102472607</v>
      </c>
      <c r="AG1490" s="70" t="n">
        <f aca="false">1-AE1490/AF1490</f>
        <v>0.03445083023669</v>
      </c>
      <c r="AH1490" s="74" t="n">
        <f aca="false">IF(R1490&gt;0,AH1489+1,0)</f>
        <v>34</v>
      </c>
      <c r="AI1490" s="74" t="n">
        <f aca="false">IF(U1490&gt;0,AI1489+1,0)</f>
        <v>34</v>
      </c>
      <c r="AJ1490" s="74" t="n">
        <f aca="false">IF(G1490&gt;0,AJ1489+1,0)</f>
        <v>0</v>
      </c>
      <c r="AK1490" s="74" t="n">
        <f aca="false">IF(G1490&lt;=0,AK1489+1,0)</f>
        <v>2</v>
      </c>
      <c r="AL1490" s="74" t="n">
        <f aca="false">IF(K1490&gt;0,AL1489+1,0)</f>
        <v>0</v>
      </c>
      <c r="AM1490" s="74" t="n">
        <f aca="false">IF(K1490&lt;=0,AM1489+1,0)</f>
        <v>2</v>
      </c>
    </row>
    <row r="1491" customFormat="false" ht="15" hidden="false" customHeight="false" outlineLevel="0" collapsed="false">
      <c r="A1491" s="61" t="n">
        <v>1490</v>
      </c>
      <c r="B1491" s="62" t="n">
        <v>45880.59375</v>
      </c>
      <c r="C1491" s="63" t="n">
        <f aca="false">YEAR(B1491)</f>
        <v>2025</v>
      </c>
      <c r="D1491" s="32" t="s">
        <v>277</v>
      </c>
      <c r="E1491" s="64" t="n">
        <v>24539.45</v>
      </c>
      <c r="F1491" s="65" t="n">
        <v>-0.0013</v>
      </c>
      <c r="G1491" s="66" t="n">
        <v>-31.901285</v>
      </c>
      <c r="H1491" s="67" t="n">
        <f aca="false">E1491+IF(D1491="Long",1,-1)*G1491</f>
        <v>24507.548715</v>
      </c>
      <c r="I1491" s="68" t="n">
        <f aca="false">Assumptions!$B$58</f>
        <v>5.35750011455817</v>
      </c>
      <c r="J1491" s="68" t="n">
        <f aca="false">INDEX(Yearly!$T$5:$T$22,MATCH(C1491,Yearly!$A$5:$A$22,0))</f>
        <v>0.676736856575769</v>
      </c>
      <c r="K1491" s="68" t="n">
        <f aca="false">G1491-I1491-J1491</f>
        <v>-37.9355219711339</v>
      </c>
      <c r="L1491" s="69" t="n">
        <f aca="false">(I1491+J1491)/Assumptions!$B$8</f>
        <v>0.000266072149333807</v>
      </c>
      <c r="M1491" s="70" t="n">
        <f aca="false">F1491-L1491</f>
        <v>-0.00156607214933381</v>
      </c>
      <c r="N1491" s="71" t="n">
        <f aca="false">G1491*Assumptions!$B$7</f>
        <v>-250903.606525</v>
      </c>
      <c r="O1491" s="71" t="n">
        <f aca="false">K1491*Assumptions!$B$7</f>
        <v>-298362.880302969</v>
      </c>
      <c r="P1491" s="68" t="n">
        <f aca="false">P1490+G1491</f>
        <v>39246.178135</v>
      </c>
      <c r="Q1491" s="68" t="n">
        <f aca="false">MAX(Q1490,P1491)</f>
        <v>39908.221855</v>
      </c>
      <c r="R1491" s="68" t="n">
        <f aca="false">Q1491-P1491</f>
        <v>662.04371999998</v>
      </c>
      <c r="S1491" s="68" t="n">
        <f aca="false">S1490+K1491</f>
        <v>30194.8790730371</v>
      </c>
      <c r="T1491" s="68" t="n">
        <f aca="false">MAX(T1490,S1491)</f>
        <v>31068.1210870268</v>
      </c>
      <c r="U1491" s="68" t="n">
        <f aca="false">T1491-S1491</f>
        <v>873.242013989686</v>
      </c>
      <c r="V1491" s="70" t="n">
        <f aca="false">V1490+F1491</f>
        <v>4.12110000000001</v>
      </c>
      <c r="W1491" s="70" t="n">
        <f aca="false">MAX(W1490,V1491)</f>
        <v>4.14790000000001</v>
      </c>
      <c r="X1491" s="70" t="n">
        <f aca="false">W1491-V1491</f>
        <v>0.0267999999999997</v>
      </c>
      <c r="Y1491" s="70" t="n">
        <f aca="false">Y1490+M1491</f>
        <v>3.72199426265488</v>
      </c>
      <c r="Z1491" s="70" t="n">
        <f aca="false">MAX(Z1490,Y1491)</f>
        <v>3.75810678788157</v>
      </c>
      <c r="AA1491" s="70" t="n">
        <f aca="false">Z1491-Y1491</f>
        <v>0.0361125252266841</v>
      </c>
      <c r="AB1491" s="72" t="n">
        <f aca="false">AB1490*(1+F1491)</f>
        <v>50.0304717249239</v>
      </c>
      <c r="AC1491" s="73" t="n">
        <f aca="false">MAX(AC1490,AB1491)</f>
        <v>51.4153435583779</v>
      </c>
      <c r="AD1491" s="70" t="n">
        <f aca="false">1-AB1491/AC1491</f>
        <v>0.0269349913393387</v>
      </c>
      <c r="AE1491" s="73" t="n">
        <f aca="false">AE1490*(1+M1491)</f>
        <v>33.5986291488148</v>
      </c>
      <c r="AF1491" s="73" t="n">
        <f aca="false">MAX(AF1490,AE1491)</f>
        <v>34.8520102472607</v>
      </c>
      <c r="AG1491" s="70" t="n">
        <f aca="false">1-AE1491/AF1491</f>
        <v>0.0359629499002688</v>
      </c>
      <c r="AH1491" s="74" t="n">
        <f aca="false">IF(R1491&gt;0,AH1490+1,0)</f>
        <v>35</v>
      </c>
      <c r="AI1491" s="74" t="n">
        <f aca="false">IF(U1491&gt;0,AI1490+1,0)</f>
        <v>35</v>
      </c>
      <c r="AJ1491" s="74" t="n">
        <f aca="false">IF(G1491&gt;0,AJ1490+1,0)</f>
        <v>0</v>
      </c>
      <c r="AK1491" s="74" t="n">
        <f aca="false">IF(G1491&lt;=0,AK1490+1,0)</f>
        <v>3</v>
      </c>
      <c r="AL1491" s="74" t="n">
        <f aca="false">IF(K1491&gt;0,AL1490+1,0)</f>
        <v>0</v>
      </c>
      <c r="AM1491" s="74" t="n">
        <f aca="false">IF(K1491&lt;=0,AM1490+1,0)</f>
        <v>3</v>
      </c>
    </row>
    <row r="1492" customFormat="false" ht="15" hidden="false" customHeight="false" outlineLevel="0" collapsed="false">
      <c r="A1492" s="61" t="n">
        <v>1491</v>
      </c>
      <c r="B1492" s="62" t="n">
        <v>45881.6145833333</v>
      </c>
      <c r="C1492" s="63" t="n">
        <f aca="false">YEAR(B1492)</f>
        <v>2025</v>
      </c>
      <c r="D1492" s="32" t="s">
        <v>276</v>
      </c>
      <c r="E1492" s="64" t="n">
        <v>24507.45</v>
      </c>
      <c r="F1492" s="65" t="n">
        <v>-0.0031</v>
      </c>
      <c r="G1492" s="66" t="n">
        <v>-75.973095</v>
      </c>
      <c r="H1492" s="67" t="n">
        <f aca="false">E1492+IF(D1492="Long",1,-1)*G1492</f>
        <v>24583.423095</v>
      </c>
      <c r="I1492" s="68" t="n">
        <f aca="false">Assumptions!$B$58</f>
        <v>5.35750011455817</v>
      </c>
      <c r="J1492" s="68" t="n">
        <f aca="false">INDEX(Yearly!$T$5:$T$22,MATCH(C1492,Yearly!$A$5:$A$22,0))</f>
        <v>0.676736856575769</v>
      </c>
      <c r="K1492" s="68" t="n">
        <f aca="false">G1492-I1492-J1492</f>
        <v>-82.0073319711339</v>
      </c>
      <c r="L1492" s="69" t="n">
        <f aca="false">(I1492+J1492)/Assumptions!$B$8</f>
        <v>0.000266072149333807</v>
      </c>
      <c r="M1492" s="70" t="n">
        <f aca="false">F1492-L1492</f>
        <v>-0.00336607214933381</v>
      </c>
      <c r="N1492" s="71" t="n">
        <f aca="false">G1492*Assumptions!$B$7</f>
        <v>-597528.392175</v>
      </c>
      <c r="O1492" s="71" t="n">
        <f aca="false">K1492*Assumptions!$B$7</f>
        <v>-644987.665952968</v>
      </c>
      <c r="P1492" s="68" t="n">
        <f aca="false">P1491+G1492</f>
        <v>39170.20504</v>
      </c>
      <c r="Q1492" s="68" t="n">
        <f aca="false">MAX(Q1491,P1492)</f>
        <v>39908.221855</v>
      </c>
      <c r="R1492" s="68" t="n">
        <f aca="false">Q1492-P1492</f>
        <v>738.016814999981</v>
      </c>
      <c r="S1492" s="68" t="n">
        <f aca="false">S1491+K1492</f>
        <v>30112.871741066</v>
      </c>
      <c r="T1492" s="68" t="n">
        <f aca="false">MAX(T1491,S1492)</f>
        <v>31068.1210870268</v>
      </c>
      <c r="U1492" s="68" t="n">
        <f aca="false">T1492-S1492</f>
        <v>955.24934596082</v>
      </c>
      <c r="V1492" s="70" t="n">
        <f aca="false">V1491+F1492</f>
        <v>4.11800000000001</v>
      </c>
      <c r="W1492" s="70" t="n">
        <f aca="false">MAX(W1491,V1492)</f>
        <v>4.14790000000001</v>
      </c>
      <c r="X1492" s="70" t="n">
        <f aca="false">W1492-V1492</f>
        <v>0.0298999999999996</v>
      </c>
      <c r="Y1492" s="70" t="n">
        <f aca="false">Y1491+M1492</f>
        <v>3.71862819050555</v>
      </c>
      <c r="Z1492" s="70" t="n">
        <f aca="false">MAX(Z1491,Y1492)</f>
        <v>3.75810678788157</v>
      </c>
      <c r="AA1492" s="70" t="n">
        <f aca="false">Z1492-Y1492</f>
        <v>0.0394785973760179</v>
      </c>
      <c r="AB1492" s="72" t="n">
        <f aca="false">AB1491*(1+F1492)</f>
        <v>49.8753772625766</v>
      </c>
      <c r="AC1492" s="73" t="n">
        <f aca="false">MAX(AC1491,AB1492)</f>
        <v>51.4153435583779</v>
      </c>
      <c r="AD1492" s="70" t="n">
        <f aca="false">1-AB1492/AC1492</f>
        <v>0.0299514928661868</v>
      </c>
      <c r="AE1492" s="73" t="n">
        <f aca="false">AE1491*(1+M1492)</f>
        <v>33.4855337389812</v>
      </c>
      <c r="AF1492" s="73" t="n">
        <f aca="false">MAX(AF1491,AE1492)</f>
        <v>34.8520102472607</v>
      </c>
      <c r="AG1492" s="70" t="n">
        <f aca="false">1-AE1492/AF1492</f>
        <v>0.0392079681655354</v>
      </c>
      <c r="AH1492" s="74" t="n">
        <f aca="false">IF(R1492&gt;0,AH1491+1,0)</f>
        <v>36</v>
      </c>
      <c r="AI1492" s="74" t="n">
        <f aca="false">IF(U1492&gt;0,AI1491+1,0)</f>
        <v>36</v>
      </c>
      <c r="AJ1492" s="74" t="n">
        <f aca="false">IF(G1492&gt;0,AJ1491+1,0)</f>
        <v>0</v>
      </c>
      <c r="AK1492" s="74" t="n">
        <f aca="false">IF(G1492&lt;=0,AK1491+1,0)</f>
        <v>4</v>
      </c>
      <c r="AL1492" s="74" t="n">
        <f aca="false">IF(K1492&gt;0,AL1491+1,0)</f>
        <v>0</v>
      </c>
      <c r="AM1492" s="74" t="n">
        <f aca="false">IF(K1492&lt;=0,AM1491+1,0)</f>
        <v>4</v>
      </c>
    </row>
    <row r="1493" customFormat="false" ht="15" hidden="false" customHeight="false" outlineLevel="0" collapsed="false">
      <c r="A1493" s="61" t="n">
        <v>1492</v>
      </c>
      <c r="B1493" s="62" t="n">
        <v>45882.4131944445</v>
      </c>
      <c r="C1493" s="63" t="n">
        <f aca="false">YEAR(B1493)</f>
        <v>2025</v>
      </c>
      <c r="D1493" s="32" t="s">
        <v>277</v>
      </c>
      <c r="E1493" s="64" t="n">
        <v>24583.3</v>
      </c>
      <c r="F1493" s="65" t="n">
        <v>0.0135</v>
      </c>
      <c r="G1493" s="66" t="n">
        <v>331.87455</v>
      </c>
      <c r="H1493" s="67" t="n">
        <f aca="false">E1493+IF(D1493="Long",1,-1)*G1493</f>
        <v>24915.17455</v>
      </c>
      <c r="I1493" s="68" t="n">
        <f aca="false">Assumptions!$B$58</f>
        <v>5.35750011455817</v>
      </c>
      <c r="J1493" s="68" t="n">
        <f aca="false">INDEX(Yearly!$T$5:$T$22,MATCH(C1493,Yearly!$A$5:$A$22,0))</f>
        <v>0.676736856575769</v>
      </c>
      <c r="K1493" s="68" t="n">
        <f aca="false">G1493-I1493-J1493</f>
        <v>325.840313028866</v>
      </c>
      <c r="L1493" s="69" t="n">
        <f aca="false">(I1493+J1493)/Assumptions!$B$8</f>
        <v>0.000266072149333807</v>
      </c>
      <c r="M1493" s="70" t="n">
        <f aca="false">F1493-L1493</f>
        <v>0.0132339278506662</v>
      </c>
      <c r="N1493" s="71" t="n">
        <f aca="false">G1493*Assumptions!$B$7</f>
        <v>2610193.33575</v>
      </c>
      <c r="O1493" s="71" t="n">
        <f aca="false">K1493*Assumptions!$B$7</f>
        <v>2562734.06197203</v>
      </c>
      <c r="P1493" s="68" t="n">
        <f aca="false">P1492+G1493</f>
        <v>39502.07959</v>
      </c>
      <c r="Q1493" s="68" t="n">
        <f aca="false">MAX(Q1492,P1493)</f>
        <v>39908.221855</v>
      </c>
      <c r="R1493" s="68" t="n">
        <f aca="false">Q1493-P1493</f>
        <v>406.14226499998</v>
      </c>
      <c r="S1493" s="68" t="n">
        <f aca="false">S1492+K1493</f>
        <v>30438.7120540949</v>
      </c>
      <c r="T1493" s="68" t="n">
        <f aca="false">MAX(T1492,S1493)</f>
        <v>31068.1210870268</v>
      </c>
      <c r="U1493" s="68" t="n">
        <f aca="false">T1493-S1493</f>
        <v>629.409032931955</v>
      </c>
      <c r="V1493" s="70" t="n">
        <f aca="false">V1492+F1493</f>
        <v>4.13150000000001</v>
      </c>
      <c r="W1493" s="70" t="n">
        <f aca="false">MAX(W1492,V1493)</f>
        <v>4.14790000000001</v>
      </c>
      <c r="X1493" s="70" t="n">
        <f aca="false">W1493-V1493</f>
        <v>0.0164</v>
      </c>
      <c r="Y1493" s="70" t="n">
        <f aca="false">Y1492+M1493</f>
        <v>3.73186211835622</v>
      </c>
      <c r="Z1493" s="70" t="n">
        <f aca="false">MAX(Z1492,Y1493)</f>
        <v>3.75810678788157</v>
      </c>
      <c r="AA1493" s="70" t="n">
        <f aca="false">Z1493-Y1493</f>
        <v>0.0262446695253518</v>
      </c>
      <c r="AB1493" s="72" t="n">
        <f aca="false">AB1492*(1+F1493)</f>
        <v>50.5486948556214</v>
      </c>
      <c r="AC1493" s="73" t="n">
        <f aca="false">MAX(AC1492,AB1493)</f>
        <v>51.4153435583779</v>
      </c>
      <c r="AD1493" s="70" t="n">
        <f aca="false">1-AB1493/AC1493</f>
        <v>0.0168558380198803</v>
      </c>
      <c r="AE1493" s="73" t="n">
        <f aca="false">AE1492*(1+M1493)</f>
        <v>33.9286788765239</v>
      </c>
      <c r="AF1493" s="73" t="n">
        <f aca="false">MAX(AF1492,AE1493)</f>
        <v>34.8520102472607</v>
      </c>
      <c r="AG1493" s="70" t="n">
        <f aca="false">1-AE1493/AF1493</f>
        <v>0.0264929157367433</v>
      </c>
      <c r="AH1493" s="74" t="n">
        <f aca="false">IF(R1493&gt;0,AH1492+1,0)</f>
        <v>37</v>
      </c>
      <c r="AI1493" s="74" t="n">
        <f aca="false">IF(U1493&gt;0,AI1492+1,0)</f>
        <v>37</v>
      </c>
      <c r="AJ1493" s="74" t="n">
        <f aca="false">IF(G1493&gt;0,AJ1492+1,0)</f>
        <v>1</v>
      </c>
      <c r="AK1493" s="74" t="n">
        <f aca="false">IF(G1493&lt;=0,AK1492+1,0)</f>
        <v>0</v>
      </c>
      <c r="AL1493" s="74" t="n">
        <f aca="false">IF(K1493&gt;0,AL1492+1,0)</f>
        <v>1</v>
      </c>
      <c r="AM1493" s="74" t="n">
        <f aca="false">IF(K1493&lt;=0,AM1492+1,0)</f>
        <v>0</v>
      </c>
    </row>
    <row r="1494" customFormat="false" ht="15" hidden="false" customHeight="false" outlineLevel="0" collapsed="false">
      <c r="A1494" s="61" t="n">
        <v>1493</v>
      </c>
      <c r="B1494" s="62" t="n">
        <v>45894.40625</v>
      </c>
      <c r="C1494" s="63" t="n">
        <f aca="false">YEAR(B1494)</f>
        <v>2025</v>
      </c>
      <c r="D1494" s="32" t="s">
        <v>277</v>
      </c>
      <c r="E1494" s="64" t="n">
        <v>24967.4</v>
      </c>
      <c r="F1494" s="65" t="n">
        <v>-0.0083</v>
      </c>
      <c r="G1494" s="66" t="n">
        <v>-207.22942</v>
      </c>
      <c r="H1494" s="67" t="n">
        <f aca="false">E1494+IF(D1494="Long",1,-1)*G1494</f>
        <v>24760.17058</v>
      </c>
      <c r="I1494" s="68" t="n">
        <f aca="false">Assumptions!$B$58</f>
        <v>5.35750011455817</v>
      </c>
      <c r="J1494" s="68" t="n">
        <f aca="false">INDEX(Yearly!$T$5:$T$22,MATCH(C1494,Yearly!$A$5:$A$22,0))</f>
        <v>0.676736856575769</v>
      </c>
      <c r="K1494" s="68" t="n">
        <f aca="false">G1494-I1494-J1494</f>
        <v>-213.263656971134</v>
      </c>
      <c r="L1494" s="69" t="n">
        <f aca="false">(I1494+J1494)/Assumptions!$B$8</f>
        <v>0.000266072149333807</v>
      </c>
      <c r="M1494" s="70" t="n">
        <f aca="false">F1494-L1494</f>
        <v>-0.00856607214933381</v>
      </c>
      <c r="N1494" s="71" t="n">
        <f aca="false">G1494*Assumptions!$B$7</f>
        <v>-1629859.3883</v>
      </c>
      <c r="O1494" s="71" t="n">
        <f aca="false">K1494*Assumptions!$B$7</f>
        <v>-1677318.66207797</v>
      </c>
      <c r="P1494" s="68" t="n">
        <f aca="false">P1493+G1494</f>
        <v>39294.85017</v>
      </c>
      <c r="Q1494" s="68" t="n">
        <f aca="false">MAX(Q1493,P1494)</f>
        <v>39908.221855</v>
      </c>
      <c r="R1494" s="68" t="n">
        <f aca="false">Q1494-P1494</f>
        <v>613.371684999984</v>
      </c>
      <c r="S1494" s="68" t="n">
        <f aca="false">S1493+K1494</f>
        <v>30225.4483971237</v>
      </c>
      <c r="T1494" s="68" t="n">
        <f aca="false">MAX(T1493,S1494)</f>
        <v>31068.1210870268</v>
      </c>
      <c r="U1494" s="68" t="n">
        <f aca="false">T1494-S1494</f>
        <v>842.672689903087</v>
      </c>
      <c r="V1494" s="70" t="n">
        <f aca="false">V1493+F1494</f>
        <v>4.12320000000001</v>
      </c>
      <c r="W1494" s="70" t="n">
        <f aca="false">MAX(W1493,V1494)</f>
        <v>4.14790000000001</v>
      </c>
      <c r="X1494" s="70" t="n">
        <f aca="false">W1494-V1494</f>
        <v>0.0247000000000002</v>
      </c>
      <c r="Y1494" s="70" t="n">
        <f aca="false">Y1493+M1494</f>
        <v>3.72329604620688</v>
      </c>
      <c r="Z1494" s="70" t="n">
        <f aca="false">MAX(Z1493,Y1494)</f>
        <v>3.75810678788157</v>
      </c>
      <c r="AA1494" s="70" t="n">
        <f aca="false">Z1494-Y1494</f>
        <v>0.0348107416746855</v>
      </c>
      <c r="AB1494" s="72" t="n">
        <f aca="false">AB1493*(1+F1494)</f>
        <v>50.1291406883197</v>
      </c>
      <c r="AC1494" s="73" t="n">
        <f aca="false">MAX(AC1493,AB1494)</f>
        <v>51.4153435583779</v>
      </c>
      <c r="AD1494" s="70" t="n">
        <f aca="false">1-AB1494/AC1494</f>
        <v>0.0250159345643153</v>
      </c>
      <c r="AE1494" s="73" t="n">
        <f aca="false">AE1493*(1+M1494)</f>
        <v>33.638043365336</v>
      </c>
      <c r="AF1494" s="73" t="n">
        <f aca="false">MAX(AF1493,AE1494)</f>
        <v>34.8520102472607</v>
      </c>
      <c r="AG1494" s="70" t="n">
        <f aca="false">1-AE1494/AF1494</f>
        <v>0.0348320476584298</v>
      </c>
      <c r="AH1494" s="74" t="n">
        <f aca="false">IF(R1494&gt;0,AH1493+1,0)</f>
        <v>38</v>
      </c>
      <c r="AI1494" s="74" t="n">
        <f aca="false">IF(U1494&gt;0,AI1493+1,0)</f>
        <v>38</v>
      </c>
      <c r="AJ1494" s="74" t="n">
        <f aca="false">IF(G1494&gt;0,AJ1493+1,0)</f>
        <v>0</v>
      </c>
      <c r="AK1494" s="74" t="n">
        <f aca="false">IF(G1494&lt;=0,AK1493+1,0)</f>
        <v>1</v>
      </c>
      <c r="AL1494" s="74" t="n">
        <f aca="false">IF(K1494&gt;0,AL1493+1,0)</f>
        <v>0</v>
      </c>
      <c r="AM1494" s="74" t="n">
        <f aca="false">IF(K1494&lt;=0,AM1493+1,0)</f>
        <v>1</v>
      </c>
    </row>
    <row r="1495" customFormat="false" ht="15" hidden="false" customHeight="false" outlineLevel="0" collapsed="false">
      <c r="A1495" s="61" t="n">
        <v>1494</v>
      </c>
      <c r="B1495" s="62" t="n">
        <v>45902.40625</v>
      </c>
      <c r="C1495" s="63" t="n">
        <f aca="false">YEAR(B1495)</f>
        <v>2025</v>
      </c>
      <c r="D1495" s="32" t="s">
        <v>277</v>
      </c>
      <c r="E1495" s="64" t="n">
        <v>24688.8</v>
      </c>
      <c r="F1495" s="65" t="n">
        <v>-0.0013</v>
      </c>
      <c r="G1495" s="66" t="n">
        <v>-32.09544</v>
      </c>
      <c r="H1495" s="67" t="n">
        <f aca="false">E1495+IF(D1495="Long",1,-1)*G1495</f>
        <v>24656.70456</v>
      </c>
      <c r="I1495" s="68" t="n">
        <f aca="false">Assumptions!$B$58</f>
        <v>5.35750011455817</v>
      </c>
      <c r="J1495" s="68" t="n">
        <f aca="false">INDEX(Yearly!$T$5:$T$22,MATCH(C1495,Yearly!$A$5:$A$22,0))</f>
        <v>0.676736856575769</v>
      </c>
      <c r="K1495" s="68" t="n">
        <f aca="false">G1495-I1495-J1495</f>
        <v>-38.129676971134</v>
      </c>
      <c r="L1495" s="69" t="n">
        <f aca="false">(I1495+J1495)/Assumptions!$B$8</f>
        <v>0.000266072149333807</v>
      </c>
      <c r="M1495" s="70" t="n">
        <f aca="false">F1495-L1495</f>
        <v>-0.00156607214933381</v>
      </c>
      <c r="N1495" s="71" t="n">
        <f aca="false">G1495*Assumptions!$B$7</f>
        <v>-252430.6356</v>
      </c>
      <c r="O1495" s="71" t="n">
        <f aca="false">K1495*Assumptions!$B$7</f>
        <v>-299889.909377968</v>
      </c>
      <c r="P1495" s="68" t="n">
        <f aca="false">P1494+G1495</f>
        <v>39262.75473</v>
      </c>
      <c r="Q1495" s="68" t="n">
        <f aca="false">MAX(Q1494,P1495)</f>
        <v>39908.221855</v>
      </c>
      <c r="R1495" s="68" t="n">
        <f aca="false">Q1495-P1495</f>
        <v>645.467124999981</v>
      </c>
      <c r="S1495" s="68" t="n">
        <f aca="false">S1494+K1495</f>
        <v>30187.3187201526</v>
      </c>
      <c r="T1495" s="68" t="n">
        <f aca="false">MAX(T1494,S1495)</f>
        <v>31068.1210870268</v>
      </c>
      <c r="U1495" s="68" t="n">
        <f aca="false">T1495-S1495</f>
        <v>880.802366874221</v>
      </c>
      <c r="V1495" s="70" t="n">
        <f aca="false">V1494+F1495</f>
        <v>4.12190000000001</v>
      </c>
      <c r="W1495" s="70" t="n">
        <f aca="false">MAX(W1494,V1495)</f>
        <v>4.14790000000001</v>
      </c>
      <c r="X1495" s="70" t="n">
        <f aca="false">W1495-V1495</f>
        <v>0.0259999999999998</v>
      </c>
      <c r="Y1495" s="70" t="n">
        <f aca="false">Y1494+M1495</f>
        <v>3.72172997405755</v>
      </c>
      <c r="Z1495" s="70" t="n">
        <f aca="false">MAX(Z1494,Y1495)</f>
        <v>3.75810678788157</v>
      </c>
      <c r="AA1495" s="70" t="n">
        <f aca="false">Z1495-Y1495</f>
        <v>0.0363768138240195</v>
      </c>
      <c r="AB1495" s="72" t="n">
        <f aca="false">AB1494*(1+F1495)</f>
        <v>50.0639728054249</v>
      </c>
      <c r="AC1495" s="73" t="n">
        <f aca="false">MAX(AC1494,AB1495)</f>
        <v>51.4153435583779</v>
      </c>
      <c r="AD1495" s="70" t="n">
        <f aca="false">1-AB1495/AC1495</f>
        <v>0.0262834138493816</v>
      </c>
      <c r="AE1495" s="73" t="n">
        <f aca="false">AE1494*(1+M1495)</f>
        <v>33.5853637624635</v>
      </c>
      <c r="AF1495" s="73" t="n">
        <f aca="false">MAX(AF1494,AE1495)</f>
        <v>34.8520102472607</v>
      </c>
      <c r="AG1495" s="70" t="n">
        <f aca="false">1-AE1495/AF1495</f>
        <v>0.0363435703080216</v>
      </c>
      <c r="AH1495" s="74" t="n">
        <f aca="false">IF(R1495&gt;0,AH1494+1,0)</f>
        <v>39</v>
      </c>
      <c r="AI1495" s="74" t="n">
        <f aca="false">IF(U1495&gt;0,AI1494+1,0)</f>
        <v>39</v>
      </c>
      <c r="AJ1495" s="74" t="n">
        <f aca="false">IF(G1495&gt;0,AJ1494+1,0)</f>
        <v>0</v>
      </c>
      <c r="AK1495" s="74" t="n">
        <f aca="false">IF(G1495&lt;=0,AK1494+1,0)</f>
        <v>2</v>
      </c>
      <c r="AL1495" s="74" t="n">
        <f aca="false">IF(K1495&gt;0,AL1494+1,0)</f>
        <v>0</v>
      </c>
      <c r="AM1495" s="74" t="n">
        <f aca="false">IF(K1495&lt;=0,AM1494+1,0)</f>
        <v>2</v>
      </c>
    </row>
    <row r="1496" customFormat="false" ht="15" hidden="false" customHeight="false" outlineLevel="0" collapsed="false">
      <c r="A1496" s="61" t="n">
        <v>1495</v>
      </c>
      <c r="B1496" s="62" t="n">
        <v>45902.5729166667</v>
      </c>
      <c r="C1496" s="63" t="n">
        <f aca="false">YEAR(B1496)</f>
        <v>2025</v>
      </c>
      <c r="D1496" s="32" t="s">
        <v>276</v>
      </c>
      <c r="E1496" s="64" t="n">
        <v>24655.7</v>
      </c>
      <c r="F1496" s="65" t="n">
        <v>-0.0001</v>
      </c>
      <c r="G1496" s="66" t="n">
        <v>-2.46557</v>
      </c>
      <c r="H1496" s="67" t="n">
        <f aca="false">E1496+IF(D1496="Long",1,-1)*G1496</f>
        <v>24658.16557</v>
      </c>
      <c r="I1496" s="68" t="n">
        <f aca="false">Assumptions!$B$58</f>
        <v>5.35750011455817</v>
      </c>
      <c r="J1496" s="68" t="n">
        <f aca="false">INDEX(Yearly!$T$5:$T$22,MATCH(C1496,Yearly!$A$5:$A$22,0))</f>
        <v>0.676736856575769</v>
      </c>
      <c r="K1496" s="68" t="n">
        <f aca="false">G1496-I1496-J1496</f>
        <v>-8.49980697113394</v>
      </c>
      <c r="L1496" s="69" t="n">
        <f aca="false">(I1496+J1496)/Assumptions!$B$8</f>
        <v>0.000266072149333807</v>
      </c>
      <c r="M1496" s="70" t="n">
        <f aca="false">F1496-L1496</f>
        <v>-0.000366072149333807</v>
      </c>
      <c r="N1496" s="71" t="n">
        <f aca="false">G1496*Assumptions!$B$7</f>
        <v>-19391.70805</v>
      </c>
      <c r="O1496" s="71" t="n">
        <f aca="false">K1496*Assumptions!$B$7</f>
        <v>-66850.9818279684</v>
      </c>
      <c r="P1496" s="68" t="n">
        <f aca="false">P1495+G1496</f>
        <v>39260.28916</v>
      </c>
      <c r="Q1496" s="68" t="n">
        <f aca="false">MAX(Q1495,P1496)</f>
        <v>39908.221855</v>
      </c>
      <c r="R1496" s="68" t="n">
        <f aca="false">Q1496-P1496</f>
        <v>647.932694999981</v>
      </c>
      <c r="S1496" s="68" t="n">
        <f aca="false">S1495+K1496</f>
        <v>30178.8189131815</v>
      </c>
      <c r="T1496" s="68" t="n">
        <f aca="false">MAX(T1495,S1496)</f>
        <v>31068.1210870268</v>
      </c>
      <c r="U1496" s="68" t="n">
        <f aca="false">T1496-S1496</f>
        <v>889.302173845354</v>
      </c>
      <c r="V1496" s="70" t="n">
        <f aca="false">V1495+F1496</f>
        <v>4.12180000000001</v>
      </c>
      <c r="W1496" s="70" t="n">
        <f aca="false">MAX(W1495,V1496)</f>
        <v>4.14790000000001</v>
      </c>
      <c r="X1496" s="70" t="n">
        <f aca="false">W1496-V1496</f>
        <v>0.0260999999999996</v>
      </c>
      <c r="Y1496" s="70" t="n">
        <f aca="false">Y1495+M1496</f>
        <v>3.72136390190821</v>
      </c>
      <c r="Z1496" s="70" t="n">
        <f aca="false">MAX(Z1495,Y1496)</f>
        <v>3.75810678788157</v>
      </c>
      <c r="AA1496" s="70" t="n">
        <f aca="false">Z1496-Y1496</f>
        <v>0.0367428859733532</v>
      </c>
      <c r="AB1496" s="72" t="n">
        <f aca="false">AB1495*(1+F1496)</f>
        <v>50.0589664081444</v>
      </c>
      <c r="AC1496" s="73" t="n">
        <f aca="false">MAX(AC1495,AB1496)</f>
        <v>51.4153435583779</v>
      </c>
      <c r="AD1496" s="70" t="n">
        <f aca="false">1-AB1496/AC1496</f>
        <v>0.0263807855079966</v>
      </c>
      <c r="AE1496" s="73" t="n">
        <f aca="false">AE1495*(1+M1496)</f>
        <v>33.5730690961648</v>
      </c>
      <c r="AF1496" s="73" t="n">
        <f aca="false">MAX(AF1495,AE1496)</f>
        <v>34.8520102472607</v>
      </c>
      <c r="AG1496" s="70" t="n">
        <f aca="false">1-AE1496/AF1496</f>
        <v>0.0366963380884584</v>
      </c>
      <c r="AH1496" s="74" t="n">
        <f aca="false">IF(R1496&gt;0,AH1495+1,0)</f>
        <v>40</v>
      </c>
      <c r="AI1496" s="74" t="n">
        <f aca="false">IF(U1496&gt;0,AI1495+1,0)</f>
        <v>40</v>
      </c>
      <c r="AJ1496" s="74" t="n">
        <f aca="false">IF(G1496&gt;0,AJ1495+1,0)</f>
        <v>0</v>
      </c>
      <c r="AK1496" s="74" t="n">
        <f aca="false">IF(G1496&lt;=0,AK1495+1,0)</f>
        <v>3</v>
      </c>
      <c r="AL1496" s="74" t="n">
        <f aca="false">IF(K1496&gt;0,AL1495+1,0)</f>
        <v>0</v>
      </c>
      <c r="AM1496" s="74" t="n">
        <f aca="false">IF(K1496&lt;=0,AM1495+1,0)</f>
        <v>3</v>
      </c>
    </row>
    <row r="1497" customFormat="false" ht="15" hidden="false" customHeight="false" outlineLevel="0" collapsed="false">
      <c r="A1497" s="61" t="n">
        <v>1496</v>
      </c>
      <c r="B1497" s="62" t="n">
        <v>45903.59375</v>
      </c>
      <c r="C1497" s="63" t="n">
        <f aca="false">YEAR(B1497)</f>
        <v>2025</v>
      </c>
      <c r="D1497" s="32" t="s">
        <v>277</v>
      </c>
      <c r="E1497" s="64" t="n">
        <v>24658.9</v>
      </c>
      <c r="F1497" s="65" t="n">
        <v>0.0008</v>
      </c>
      <c r="G1497" s="66" t="n">
        <v>19.72712</v>
      </c>
      <c r="H1497" s="67" t="n">
        <f aca="false">E1497+IF(D1497="Long",1,-1)*G1497</f>
        <v>24678.62712</v>
      </c>
      <c r="I1497" s="68" t="n">
        <f aca="false">Assumptions!$B$58</f>
        <v>5.35750011455817</v>
      </c>
      <c r="J1497" s="68" t="n">
        <f aca="false">INDEX(Yearly!$T$5:$T$22,MATCH(C1497,Yearly!$A$5:$A$22,0))</f>
        <v>0.676736856575769</v>
      </c>
      <c r="K1497" s="68" t="n">
        <f aca="false">G1497-I1497-J1497</f>
        <v>13.6928830288661</v>
      </c>
      <c r="L1497" s="69" t="n">
        <f aca="false">(I1497+J1497)/Assumptions!$B$8</f>
        <v>0.000266072149333807</v>
      </c>
      <c r="M1497" s="70" t="n">
        <f aca="false">F1497-L1497</f>
        <v>0.000533927850666193</v>
      </c>
      <c r="N1497" s="71" t="n">
        <f aca="false">G1497*Assumptions!$B$7</f>
        <v>155153.7988</v>
      </c>
      <c r="O1497" s="71" t="n">
        <f aca="false">K1497*Assumptions!$B$7</f>
        <v>107694.525022032</v>
      </c>
      <c r="P1497" s="68" t="n">
        <f aca="false">P1496+G1497</f>
        <v>39280.01628</v>
      </c>
      <c r="Q1497" s="68" t="n">
        <f aca="false">MAX(Q1496,P1497)</f>
        <v>39908.221855</v>
      </c>
      <c r="R1497" s="68" t="n">
        <f aca="false">Q1497-P1497</f>
        <v>628.205574999978</v>
      </c>
      <c r="S1497" s="68" t="n">
        <f aca="false">S1496+K1497</f>
        <v>30192.5117962103</v>
      </c>
      <c r="T1497" s="68" t="n">
        <f aca="false">MAX(T1496,S1497)</f>
        <v>31068.1210870268</v>
      </c>
      <c r="U1497" s="68" t="n">
        <f aca="false">T1497-S1497</f>
        <v>875.609290816487</v>
      </c>
      <c r="V1497" s="70" t="n">
        <f aca="false">V1496+F1497</f>
        <v>4.12260000000001</v>
      </c>
      <c r="W1497" s="70" t="n">
        <f aca="false">MAX(W1496,V1497)</f>
        <v>4.14790000000001</v>
      </c>
      <c r="X1497" s="70" t="n">
        <f aca="false">W1497-V1497</f>
        <v>0.0252999999999997</v>
      </c>
      <c r="Y1497" s="70" t="n">
        <f aca="false">Y1496+M1497</f>
        <v>3.72189782975888</v>
      </c>
      <c r="Z1497" s="70" t="n">
        <f aca="false">MAX(Z1496,Y1497)</f>
        <v>3.75810678788157</v>
      </c>
      <c r="AA1497" s="70" t="n">
        <f aca="false">Z1497-Y1497</f>
        <v>0.0362089581226872</v>
      </c>
      <c r="AB1497" s="72" t="n">
        <f aca="false">AB1496*(1+F1497)</f>
        <v>50.0990135812709</v>
      </c>
      <c r="AC1497" s="73" t="n">
        <f aca="false">MAX(AC1496,AB1497)</f>
        <v>51.4153435583779</v>
      </c>
      <c r="AD1497" s="70" t="n">
        <f aca="false">1-AB1497/AC1497</f>
        <v>0.025601890136403</v>
      </c>
      <c r="AE1497" s="73" t="n">
        <f aca="false">AE1496*(1+M1497)</f>
        <v>33.5909946927876</v>
      </c>
      <c r="AF1497" s="73" t="n">
        <f aca="false">MAX(AF1496,AE1497)</f>
        <v>34.8520102472607</v>
      </c>
      <c r="AG1497" s="70" t="n">
        <f aca="false">1-AE1497/AF1497</f>
        <v>0.0361820034347151</v>
      </c>
      <c r="AH1497" s="74" t="n">
        <f aca="false">IF(R1497&gt;0,AH1496+1,0)</f>
        <v>41</v>
      </c>
      <c r="AI1497" s="74" t="n">
        <f aca="false">IF(U1497&gt;0,AI1496+1,0)</f>
        <v>41</v>
      </c>
      <c r="AJ1497" s="74" t="n">
        <f aca="false">IF(G1497&gt;0,AJ1496+1,0)</f>
        <v>1</v>
      </c>
      <c r="AK1497" s="74" t="n">
        <f aca="false">IF(G1497&lt;=0,AK1496+1,0)</f>
        <v>0</v>
      </c>
      <c r="AL1497" s="74" t="n">
        <f aca="false">IF(K1497&gt;0,AL1496+1,0)</f>
        <v>1</v>
      </c>
      <c r="AM1497" s="74" t="n">
        <f aca="false">IF(K1497&lt;=0,AM1496+1,0)</f>
        <v>0</v>
      </c>
    </row>
    <row r="1498" customFormat="false" ht="15" hidden="false" customHeight="false" outlineLevel="0" collapsed="false">
      <c r="A1498" s="61" t="n">
        <v>1497</v>
      </c>
      <c r="B1498" s="62" t="n">
        <v>45905.5763888889</v>
      </c>
      <c r="C1498" s="63" t="n">
        <f aca="false">YEAR(B1498)</f>
        <v>2025</v>
      </c>
      <c r="D1498" s="32" t="s">
        <v>277</v>
      </c>
      <c r="E1498" s="64" t="n">
        <v>24741.85</v>
      </c>
      <c r="F1498" s="65" t="n">
        <v>0.0231</v>
      </c>
      <c r="G1498" s="66" t="n">
        <v>571.536735</v>
      </c>
      <c r="H1498" s="67" t="n">
        <f aca="false">E1498+IF(D1498="Long",1,-1)*G1498</f>
        <v>25313.386735</v>
      </c>
      <c r="I1498" s="68" t="n">
        <f aca="false">Assumptions!$B$58</f>
        <v>5.35750011455817</v>
      </c>
      <c r="J1498" s="68" t="n">
        <f aca="false">INDEX(Yearly!$T$5:$T$22,MATCH(C1498,Yearly!$A$5:$A$22,0))</f>
        <v>0.676736856575769</v>
      </c>
      <c r="K1498" s="68" t="n">
        <f aca="false">G1498-I1498-J1498</f>
        <v>565.502498028866</v>
      </c>
      <c r="L1498" s="69" t="n">
        <f aca="false">(I1498+J1498)/Assumptions!$B$8</f>
        <v>0.000266072149333807</v>
      </c>
      <c r="M1498" s="70" t="n">
        <f aca="false">F1498-L1498</f>
        <v>0.0228339278506662</v>
      </c>
      <c r="N1498" s="71" t="n">
        <f aca="false">G1498*Assumptions!$B$7</f>
        <v>4495136.420775</v>
      </c>
      <c r="O1498" s="71" t="n">
        <f aca="false">K1498*Assumptions!$B$7</f>
        <v>4447677.14699703</v>
      </c>
      <c r="P1498" s="68" t="n">
        <f aca="false">P1497+G1498</f>
        <v>39851.553015</v>
      </c>
      <c r="Q1498" s="68" t="n">
        <f aca="false">MAX(Q1497,P1498)</f>
        <v>39908.221855</v>
      </c>
      <c r="R1498" s="68" t="n">
        <f aca="false">Q1498-P1498</f>
        <v>56.6688399999766</v>
      </c>
      <c r="S1498" s="68" t="n">
        <f aca="false">S1497+K1498</f>
        <v>30758.0142942392</v>
      </c>
      <c r="T1498" s="68" t="n">
        <f aca="false">MAX(T1497,S1498)</f>
        <v>31068.1210870268</v>
      </c>
      <c r="U1498" s="68" t="n">
        <f aca="false">T1498-S1498</f>
        <v>310.106792787621</v>
      </c>
      <c r="V1498" s="70" t="n">
        <f aca="false">V1497+F1498</f>
        <v>4.14570000000001</v>
      </c>
      <c r="W1498" s="70" t="n">
        <f aca="false">MAX(W1497,V1498)</f>
        <v>4.14790000000001</v>
      </c>
      <c r="X1498" s="70" t="n">
        <f aca="false">W1498-V1498</f>
        <v>0.00219999999999931</v>
      </c>
      <c r="Y1498" s="70" t="n">
        <f aca="false">Y1497+M1498</f>
        <v>3.74473175760955</v>
      </c>
      <c r="Z1498" s="70" t="n">
        <f aca="false">MAX(Z1497,Y1498)</f>
        <v>3.75810678788157</v>
      </c>
      <c r="AA1498" s="70" t="n">
        <f aca="false">Z1498-Y1498</f>
        <v>0.0133750302720208</v>
      </c>
      <c r="AB1498" s="72" t="n">
        <f aca="false">AB1497*(1+F1498)</f>
        <v>51.2563007949982</v>
      </c>
      <c r="AC1498" s="73" t="n">
        <f aca="false">MAX(AC1497,AB1498)</f>
        <v>51.4153435583779</v>
      </c>
      <c r="AD1498" s="70" t="n">
        <f aca="false">1-AB1498/AC1498</f>
        <v>0.00309329379855416</v>
      </c>
      <c r="AE1498" s="73" t="n">
        <f aca="false">AE1497*(1+M1498)</f>
        <v>34.3580090420348</v>
      </c>
      <c r="AF1498" s="73" t="n">
        <f aca="false">MAX(AF1497,AE1498)</f>
        <v>34.8520102472607</v>
      </c>
      <c r="AG1498" s="70" t="n">
        <f aca="false">1-AE1498/AF1498</f>
        <v>0.0141742528399699</v>
      </c>
      <c r="AH1498" s="74" t="n">
        <f aca="false">IF(R1498&gt;0,AH1497+1,0)</f>
        <v>42</v>
      </c>
      <c r="AI1498" s="74" t="n">
        <f aca="false">IF(U1498&gt;0,AI1497+1,0)</f>
        <v>42</v>
      </c>
      <c r="AJ1498" s="74" t="n">
        <f aca="false">IF(G1498&gt;0,AJ1497+1,0)</f>
        <v>2</v>
      </c>
      <c r="AK1498" s="74" t="n">
        <f aca="false">IF(G1498&lt;=0,AK1497+1,0)</f>
        <v>0</v>
      </c>
      <c r="AL1498" s="74" t="n">
        <f aca="false">IF(K1498&gt;0,AL1497+1,0)</f>
        <v>2</v>
      </c>
      <c r="AM1498" s="74" t="n">
        <f aca="false">IF(K1498&lt;=0,AM1497+1,0)</f>
        <v>0</v>
      </c>
    </row>
    <row r="1499" customFormat="false" ht="15" hidden="false" customHeight="false" outlineLevel="0" collapsed="false">
      <c r="A1499" s="61" t="n">
        <v>1498</v>
      </c>
      <c r="B1499" s="62" t="n">
        <v>45922.5493055556</v>
      </c>
      <c r="C1499" s="63" t="n">
        <f aca="false">YEAR(B1499)</f>
        <v>2025</v>
      </c>
      <c r="D1499" s="32" t="s">
        <v>277</v>
      </c>
      <c r="E1499" s="64" t="n">
        <v>25308</v>
      </c>
      <c r="F1499" s="65" t="n">
        <v>-0.0012</v>
      </c>
      <c r="G1499" s="66" t="n">
        <v>-30.3696</v>
      </c>
      <c r="H1499" s="67" t="n">
        <f aca="false">E1499+IF(D1499="Long",1,-1)*G1499</f>
        <v>25277.6304</v>
      </c>
      <c r="I1499" s="68" t="n">
        <f aca="false">Assumptions!$B$58</f>
        <v>5.35750011455817</v>
      </c>
      <c r="J1499" s="68" t="n">
        <f aca="false">INDEX(Yearly!$T$5:$T$22,MATCH(C1499,Yearly!$A$5:$A$22,0))</f>
        <v>0.676736856575769</v>
      </c>
      <c r="K1499" s="68" t="n">
        <f aca="false">G1499-I1499-J1499</f>
        <v>-36.4038369711339</v>
      </c>
      <c r="L1499" s="69" t="n">
        <f aca="false">(I1499+J1499)/Assumptions!$B$8</f>
        <v>0.000266072149333807</v>
      </c>
      <c r="M1499" s="70" t="n">
        <f aca="false">F1499-L1499</f>
        <v>-0.00146607214933381</v>
      </c>
      <c r="N1499" s="71" t="n">
        <f aca="false">G1499*Assumptions!$B$7</f>
        <v>-238856.904</v>
      </c>
      <c r="O1499" s="71" t="n">
        <f aca="false">K1499*Assumptions!$B$7</f>
        <v>-286316.177777968</v>
      </c>
      <c r="P1499" s="68" t="n">
        <f aca="false">P1498+G1499</f>
        <v>39821.183415</v>
      </c>
      <c r="Q1499" s="68" t="n">
        <f aca="false">MAX(Q1498,P1499)</f>
        <v>39908.221855</v>
      </c>
      <c r="R1499" s="68" t="n">
        <f aca="false">Q1499-P1499</f>
        <v>87.0384399999748</v>
      </c>
      <c r="S1499" s="68" t="n">
        <f aca="false">S1498+K1499</f>
        <v>30721.6104572681</v>
      </c>
      <c r="T1499" s="68" t="n">
        <f aca="false">MAX(T1498,S1499)</f>
        <v>31068.1210870268</v>
      </c>
      <c r="U1499" s="68" t="n">
        <f aca="false">T1499-S1499</f>
        <v>346.510629758755</v>
      </c>
      <c r="V1499" s="70" t="n">
        <f aca="false">V1498+F1499</f>
        <v>4.14450000000001</v>
      </c>
      <c r="W1499" s="70" t="n">
        <f aca="false">MAX(W1498,V1499)</f>
        <v>4.14790000000001</v>
      </c>
      <c r="X1499" s="70" t="n">
        <f aca="false">W1499-V1499</f>
        <v>0.00339999999999918</v>
      </c>
      <c r="Y1499" s="70" t="n">
        <f aca="false">Y1498+M1499</f>
        <v>3.74326568546021</v>
      </c>
      <c r="Z1499" s="70" t="n">
        <f aca="false">MAX(Z1498,Y1499)</f>
        <v>3.75810678788157</v>
      </c>
      <c r="AA1499" s="70" t="n">
        <f aca="false">Z1499-Y1499</f>
        <v>0.0148411024213546</v>
      </c>
      <c r="AB1499" s="72" t="n">
        <f aca="false">AB1498*(1+F1499)</f>
        <v>51.1947932340442</v>
      </c>
      <c r="AC1499" s="73" t="n">
        <f aca="false">MAX(AC1498,AB1499)</f>
        <v>51.4153435583779</v>
      </c>
      <c r="AD1499" s="70" t="n">
        <f aca="false">1-AB1499/AC1499</f>
        <v>0.00428958184599582</v>
      </c>
      <c r="AE1499" s="73" t="n">
        <f aca="false">AE1498*(1+M1499)</f>
        <v>34.3076377218717</v>
      </c>
      <c r="AF1499" s="73" t="n">
        <f aca="false">MAX(AF1498,AE1499)</f>
        <v>34.8520102472607</v>
      </c>
      <c r="AG1499" s="70" t="n">
        <f aca="false">1-AE1499/AF1499</f>
        <v>0.0156195445119773</v>
      </c>
      <c r="AH1499" s="74" t="n">
        <f aca="false">IF(R1499&gt;0,AH1498+1,0)</f>
        <v>43</v>
      </c>
      <c r="AI1499" s="74" t="n">
        <f aca="false">IF(U1499&gt;0,AI1498+1,0)</f>
        <v>43</v>
      </c>
      <c r="AJ1499" s="74" t="n">
        <f aca="false">IF(G1499&gt;0,AJ1498+1,0)</f>
        <v>0</v>
      </c>
      <c r="AK1499" s="74" t="n">
        <f aca="false">IF(G1499&lt;=0,AK1498+1,0)</f>
        <v>1</v>
      </c>
      <c r="AL1499" s="74" t="n">
        <f aca="false">IF(K1499&gt;0,AL1498+1,0)</f>
        <v>0</v>
      </c>
      <c r="AM1499" s="74" t="n">
        <f aca="false">IF(K1499&lt;=0,AM1498+1,0)</f>
        <v>1</v>
      </c>
    </row>
    <row r="1500" customFormat="false" ht="15" hidden="false" customHeight="false" outlineLevel="0" collapsed="false">
      <c r="A1500" s="61" t="n">
        <v>1499</v>
      </c>
      <c r="B1500" s="62" t="n">
        <v>45931.5104166667</v>
      </c>
      <c r="C1500" s="63" t="n">
        <f aca="false">YEAR(B1500)</f>
        <v>2025</v>
      </c>
      <c r="D1500" s="32" t="s">
        <v>277</v>
      </c>
      <c r="E1500" s="64" t="n">
        <v>24803.05</v>
      </c>
      <c r="F1500" s="65" t="n">
        <v>0.0138</v>
      </c>
      <c r="G1500" s="66" t="n">
        <v>342.28209</v>
      </c>
      <c r="H1500" s="67" t="n">
        <f aca="false">E1500+IF(D1500="Long",1,-1)*G1500</f>
        <v>25145.33209</v>
      </c>
      <c r="I1500" s="68" t="n">
        <f aca="false">Assumptions!$B$58</f>
        <v>5.35750011455817</v>
      </c>
      <c r="J1500" s="68" t="n">
        <f aca="false">INDEX(Yearly!$T$5:$T$22,MATCH(C1500,Yearly!$A$5:$A$22,0))</f>
        <v>0.676736856575769</v>
      </c>
      <c r="K1500" s="68" t="n">
        <f aca="false">G1500-I1500-J1500</f>
        <v>336.247853028866</v>
      </c>
      <c r="L1500" s="69" t="n">
        <f aca="false">(I1500+J1500)/Assumptions!$B$8</f>
        <v>0.000266072149333807</v>
      </c>
      <c r="M1500" s="70" t="n">
        <f aca="false">F1500-L1500</f>
        <v>0.0135339278506662</v>
      </c>
      <c r="N1500" s="71" t="n">
        <f aca="false">G1500*Assumptions!$B$7</f>
        <v>2692048.63785</v>
      </c>
      <c r="O1500" s="71" t="n">
        <f aca="false">K1500*Assumptions!$B$7</f>
        <v>2644589.36407203</v>
      </c>
      <c r="P1500" s="68" t="n">
        <f aca="false">P1499+G1500</f>
        <v>40163.465505</v>
      </c>
      <c r="Q1500" s="68" t="n">
        <f aca="false">MAX(Q1499,P1500)</f>
        <v>40163.465505</v>
      </c>
      <c r="R1500" s="68" t="n">
        <f aca="false">Q1500-P1500</f>
        <v>0</v>
      </c>
      <c r="S1500" s="68" t="n">
        <f aca="false">S1499+K1500</f>
        <v>31057.8583102969</v>
      </c>
      <c r="T1500" s="68" t="n">
        <f aca="false">MAX(T1499,S1500)</f>
        <v>31068.1210870268</v>
      </c>
      <c r="U1500" s="68" t="n">
        <f aca="false">T1500-S1500</f>
        <v>10.2627767298909</v>
      </c>
      <c r="V1500" s="70" t="n">
        <f aca="false">V1499+F1500</f>
        <v>4.15830000000001</v>
      </c>
      <c r="W1500" s="70" t="n">
        <f aca="false">MAX(W1499,V1500)</f>
        <v>4.15830000000001</v>
      </c>
      <c r="X1500" s="70" t="n">
        <f aca="false">W1500-V1500</f>
        <v>0</v>
      </c>
      <c r="Y1500" s="70" t="n">
        <f aca="false">Y1499+M1500</f>
        <v>3.75679961331088</v>
      </c>
      <c r="Z1500" s="70" t="n">
        <f aca="false">MAX(Z1499,Y1500)</f>
        <v>3.75810678788157</v>
      </c>
      <c r="AA1500" s="70" t="n">
        <f aca="false">Z1500-Y1500</f>
        <v>0.0013071745706883</v>
      </c>
      <c r="AB1500" s="72" t="n">
        <f aca="false">AB1499*(1+F1500)</f>
        <v>51.901281380674</v>
      </c>
      <c r="AC1500" s="73" t="n">
        <f aca="false">MAX(AC1499,AB1500)</f>
        <v>51.901281380674</v>
      </c>
      <c r="AD1500" s="70" t="n">
        <f aca="false">1-AB1500/AC1500</f>
        <v>0</v>
      </c>
      <c r="AE1500" s="73" t="n">
        <f aca="false">AE1499*(1+M1500)</f>
        <v>34.7719548155263</v>
      </c>
      <c r="AF1500" s="73" t="n">
        <f aca="false">MAX(AF1499,AE1500)</f>
        <v>34.8520102472607</v>
      </c>
      <c r="AG1500" s="70" t="n">
        <f aca="false">1-AE1500/AF1500</f>
        <v>0.00229701044979669</v>
      </c>
      <c r="AH1500" s="74" t="n">
        <f aca="false">IF(R1500&gt;0,AH1499+1,0)</f>
        <v>0</v>
      </c>
      <c r="AI1500" s="74" t="n">
        <f aca="false">IF(U1500&gt;0,AI1499+1,0)</f>
        <v>44</v>
      </c>
      <c r="AJ1500" s="74" t="n">
        <f aca="false">IF(G1500&gt;0,AJ1499+1,0)</f>
        <v>1</v>
      </c>
      <c r="AK1500" s="74" t="n">
        <f aca="false">IF(G1500&lt;=0,AK1499+1,0)</f>
        <v>0</v>
      </c>
      <c r="AL1500" s="74" t="n">
        <f aca="false">IF(K1500&gt;0,AL1499+1,0)</f>
        <v>1</v>
      </c>
      <c r="AM1500" s="74" t="n">
        <f aca="false">IF(K1500&lt;=0,AM1499+1,0)</f>
        <v>0</v>
      </c>
    </row>
    <row r="1501" customFormat="false" ht="15" hidden="false" customHeight="false" outlineLevel="0" collapsed="false">
      <c r="A1501" s="61" t="n">
        <v>1500</v>
      </c>
      <c r="B1501" s="62" t="n">
        <v>45944.6145833333</v>
      </c>
      <c r="C1501" s="63" t="n">
        <f aca="false">YEAR(B1501)</f>
        <v>2025</v>
      </c>
      <c r="D1501" s="32" t="s">
        <v>277</v>
      </c>
      <c r="E1501" s="64" t="n">
        <v>25177.65</v>
      </c>
      <c r="F1501" s="65" t="n">
        <v>0.0218</v>
      </c>
      <c r="G1501" s="66" t="n">
        <v>548.87277</v>
      </c>
      <c r="H1501" s="67" t="n">
        <f aca="false">E1501+IF(D1501="Long",1,-1)*G1501</f>
        <v>25726.52277</v>
      </c>
      <c r="I1501" s="68" t="n">
        <f aca="false">Assumptions!$B$58</f>
        <v>5.35750011455817</v>
      </c>
      <c r="J1501" s="68" t="n">
        <f aca="false">INDEX(Yearly!$T$5:$T$22,MATCH(C1501,Yearly!$A$5:$A$22,0))</f>
        <v>0.676736856575769</v>
      </c>
      <c r="K1501" s="68" t="n">
        <f aca="false">G1501-I1501-J1501</f>
        <v>542.838533028866</v>
      </c>
      <c r="L1501" s="69" t="n">
        <f aca="false">(I1501+J1501)/Assumptions!$B$8</f>
        <v>0.000266072149333807</v>
      </c>
      <c r="M1501" s="70" t="n">
        <f aca="false">F1501-L1501</f>
        <v>0.0215339278506662</v>
      </c>
      <c r="N1501" s="71" t="n">
        <f aca="false">G1501*Assumptions!$B$7</f>
        <v>4316884.33605</v>
      </c>
      <c r="O1501" s="71" t="n">
        <f aca="false">K1501*Assumptions!$B$7</f>
        <v>4269425.06227203</v>
      </c>
      <c r="P1501" s="68" t="n">
        <f aca="false">P1500+G1501</f>
        <v>40712.338275</v>
      </c>
      <c r="Q1501" s="68" t="n">
        <f aca="false">MAX(Q1500,P1501)</f>
        <v>40712.338275</v>
      </c>
      <c r="R1501" s="68" t="n">
        <f aca="false">Q1501-P1501</f>
        <v>0</v>
      </c>
      <c r="S1501" s="68" t="n">
        <f aca="false">S1500+K1501</f>
        <v>31600.6968433258</v>
      </c>
      <c r="T1501" s="68" t="n">
        <f aca="false">MAX(T1500,S1501)</f>
        <v>31600.6968433258</v>
      </c>
      <c r="U1501" s="68" t="n">
        <f aca="false">T1501-S1501</f>
        <v>0</v>
      </c>
      <c r="V1501" s="70" t="n">
        <f aca="false">V1500+F1501</f>
        <v>4.18010000000001</v>
      </c>
      <c r="W1501" s="70" t="n">
        <f aca="false">MAX(W1500,V1501)</f>
        <v>4.18010000000001</v>
      </c>
      <c r="X1501" s="70" t="n">
        <f aca="false">W1501-V1501</f>
        <v>0</v>
      </c>
      <c r="Y1501" s="70" t="n">
        <f aca="false">Y1500+M1501</f>
        <v>3.77833354116155</v>
      </c>
      <c r="Z1501" s="70" t="n">
        <f aca="false">MAX(Z1500,Y1501)</f>
        <v>3.77833354116155</v>
      </c>
      <c r="AA1501" s="70" t="n">
        <f aca="false">Z1501-Y1501</f>
        <v>0</v>
      </c>
      <c r="AB1501" s="72" t="n">
        <f aca="false">AB1500*(1+F1501)</f>
        <v>53.0327293147727</v>
      </c>
      <c r="AC1501" s="73" t="n">
        <f aca="false">MAX(AC1500,AB1501)</f>
        <v>53.0327293147727</v>
      </c>
      <c r="AD1501" s="70" t="n">
        <f aca="false">1-AB1501/AC1501</f>
        <v>0</v>
      </c>
      <c r="AE1501" s="73" t="n">
        <f aca="false">AE1500*(1+M1501)</f>
        <v>35.5207315817505</v>
      </c>
      <c r="AF1501" s="73" t="n">
        <f aca="false">MAX(AF1500,AE1501)</f>
        <v>35.5207315817505</v>
      </c>
      <c r="AG1501" s="70" t="n">
        <f aca="false">1-AE1501/AF1501</f>
        <v>0</v>
      </c>
      <c r="AH1501" s="74" t="n">
        <f aca="false">IF(R1501&gt;0,AH1500+1,0)</f>
        <v>0</v>
      </c>
      <c r="AI1501" s="74" t="n">
        <f aca="false">IF(U1501&gt;0,AI1500+1,0)</f>
        <v>0</v>
      </c>
      <c r="AJ1501" s="74" t="n">
        <f aca="false">IF(G1501&gt;0,AJ1500+1,0)</f>
        <v>2</v>
      </c>
      <c r="AK1501" s="74" t="n">
        <f aca="false">IF(G1501&lt;=0,AK1500+1,0)</f>
        <v>0</v>
      </c>
      <c r="AL1501" s="74" t="n">
        <f aca="false">IF(K1501&gt;0,AL1500+1,0)</f>
        <v>2</v>
      </c>
      <c r="AM1501" s="74" t="n">
        <f aca="false">IF(K1501&lt;=0,AM1500+1,0)</f>
        <v>0</v>
      </c>
    </row>
    <row r="1502" customFormat="false" ht="15" hidden="false" customHeight="false" outlineLevel="0" collapsed="false">
      <c r="A1502" s="61" t="n">
        <v>1501</v>
      </c>
      <c r="B1502" s="62" t="n">
        <v>45957.3881944444</v>
      </c>
      <c r="C1502" s="63" t="n">
        <f aca="false">YEAR(B1502)</f>
        <v>2025</v>
      </c>
      <c r="D1502" s="32" t="s">
        <v>277</v>
      </c>
      <c r="E1502" s="64" t="n">
        <v>25856.1</v>
      </c>
      <c r="F1502" s="65" t="n">
        <v>-0.0012</v>
      </c>
      <c r="G1502" s="66" t="n">
        <v>-31.02732</v>
      </c>
      <c r="H1502" s="67" t="n">
        <f aca="false">E1502+IF(D1502="Long",1,-1)*G1502</f>
        <v>25825.07268</v>
      </c>
      <c r="I1502" s="68" t="n">
        <f aca="false">Assumptions!$B$58</f>
        <v>5.35750011455817</v>
      </c>
      <c r="J1502" s="68" t="n">
        <f aca="false">INDEX(Yearly!$T$5:$T$22,MATCH(C1502,Yearly!$A$5:$A$22,0))</f>
        <v>0.676736856575769</v>
      </c>
      <c r="K1502" s="68" t="n">
        <f aca="false">G1502-I1502-J1502</f>
        <v>-37.0615569711339</v>
      </c>
      <c r="L1502" s="69" t="n">
        <f aca="false">(I1502+J1502)/Assumptions!$B$8</f>
        <v>0.000266072149333807</v>
      </c>
      <c r="M1502" s="70" t="n">
        <f aca="false">F1502-L1502</f>
        <v>-0.00146607214933381</v>
      </c>
      <c r="N1502" s="71" t="n">
        <f aca="false">G1502*Assumptions!$B$7</f>
        <v>-244029.8718</v>
      </c>
      <c r="O1502" s="71" t="n">
        <f aca="false">K1502*Assumptions!$B$7</f>
        <v>-291489.145577968</v>
      </c>
      <c r="P1502" s="68" t="n">
        <f aca="false">P1501+G1502</f>
        <v>40681.310955</v>
      </c>
      <c r="Q1502" s="68" t="n">
        <f aca="false">MAX(Q1501,P1502)</f>
        <v>40712.338275</v>
      </c>
      <c r="R1502" s="68" t="n">
        <f aca="false">Q1502-P1502</f>
        <v>31.0273200000011</v>
      </c>
      <c r="S1502" s="68" t="n">
        <f aca="false">S1501+K1502</f>
        <v>31563.6352863547</v>
      </c>
      <c r="T1502" s="68" t="n">
        <f aca="false">MAX(T1501,S1502)</f>
        <v>31600.6968433258</v>
      </c>
      <c r="U1502" s="68" t="n">
        <f aca="false">T1502-S1502</f>
        <v>37.0615569711335</v>
      </c>
      <c r="V1502" s="70" t="n">
        <f aca="false">V1501+F1502</f>
        <v>4.17890000000001</v>
      </c>
      <c r="W1502" s="70" t="n">
        <f aca="false">MAX(W1501,V1502)</f>
        <v>4.18010000000001</v>
      </c>
      <c r="X1502" s="70" t="n">
        <f aca="false">W1502-V1502</f>
        <v>0.00119999999999987</v>
      </c>
      <c r="Y1502" s="70" t="n">
        <f aca="false">Y1501+M1502</f>
        <v>3.77686746901221</v>
      </c>
      <c r="Z1502" s="70" t="n">
        <f aca="false">MAX(Z1501,Y1502)</f>
        <v>3.77833354116155</v>
      </c>
      <c r="AA1502" s="70" t="n">
        <f aca="false">Z1502-Y1502</f>
        <v>0.00146607214933381</v>
      </c>
      <c r="AB1502" s="72" t="n">
        <f aca="false">AB1501*(1+F1502)</f>
        <v>52.969090039595</v>
      </c>
      <c r="AC1502" s="73" t="n">
        <f aca="false">MAX(AC1501,AB1502)</f>
        <v>53.0327293147727</v>
      </c>
      <c r="AD1502" s="70" t="n">
        <f aca="false">1-AB1502/AC1502</f>
        <v>0.00119999999999998</v>
      </c>
      <c r="AE1502" s="73" t="n">
        <f aca="false">AE1501*(1+M1502)</f>
        <v>35.4686556264545</v>
      </c>
      <c r="AF1502" s="73" t="n">
        <f aca="false">MAX(AF1501,AE1502)</f>
        <v>35.5207315817505</v>
      </c>
      <c r="AG1502" s="70" t="n">
        <f aca="false">1-AE1502/AF1502</f>
        <v>0.00146607214933392</v>
      </c>
      <c r="AH1502" s="74" t="n">
        <f aca="false">IF(R1502&gt;0,AH1501+1,0)</f>
        <v>1</v>
      </c>
      <c r="AI1502" s="74" t="n">
        <f aca="false">IF(U1502&gt;0,AI1501+1,0)</f>
        <v>1</v>
      </c>
      <c r="AJ1502" s="74" t="n">
        <f aca="false">IF(G1502&gt;0,AJ1501+1,0)</f>
        <v>0</v>
      </c>
      <c r="AK1502" s="74" t="n">
        <f aca="false">IF(G1502&lt;=0,AK1501+1,0)</f>
        <v>1</v>
      </c>
      <c r="AL1502" s="74" t="n">
        <f aca="false">IF(K1502&gt;0,AL1501+1,0)</f>
        <v>0</v>
      </c>
      <c r="AM1502" s="74" t="n">
        <f aca="false">IF(K1502&lt;=0,AM1501+1,0)</f>
        <v>1</v>
      </c>
    </row>
    <row r="1503" customFormat="false" ht="15" hidden="false" customHeight="false" outlineLevel="0" collapsed="false">
      <c r="A1503" s="61" t="n">
        <v>1502</v>
      </c>
      <c r="B1503" s="62" t="n">
        <v>45958.6388888889</v>
      </c>
      <c r="C1503" s="63" t="n">
        <f aca="false">YEAR(B1503)</f>
        <v>2025</v>
      </c>
      <c r="D1503" s="32" t="s">
        <v>277</v>
      </c>
      <c r="E1503" s="64" t="n">
        <v>25959.65</v>
      </c>
      <c r="F1503" s="65" t="n">
        <v>-0.0018</v>
      </c>
      <c r="G1503" s="66" t="n">
        <v>-46.72737</v>
      </c>
      <c r="H1503" s="67" t="n">
        <f aca="false">E1503+IF(D1503="Long",1,-1)*G1503</f>
        <v>25912.92263</v>
      </c>
      <c r="I1503" s="68" t="n">
        <f aca="false">Assumptions!$B$58</f>
        <v>5.35750011455817</v>
      </c>
      <c r="J1503" s="68" t="n">
        <f aca="false">INDEX(Yearly!$T$5:$T$22,MATCH(C1503,Yearly!$A$5:$A$22,0))</f>
        <v>0.676736856575769</v>
      </c>
      <c r="K1503" s="68" t="n">
        <f aca="false">G1503-I1503-J1503</f>
        <v>-52.7616069711339</v>
      </c>
      <c r="L1503" s="69" t="n">
        <f aca="false">(I1503+J1503)/Assumptions!$B$8</f>
        <v>0.000266072149333807</v>
      </c>
      <c r="M1503" s="70" t="n">
        <f aca="false">F1503-L1503</f>
        <v>-0.00206607214933381</v>
      </c>
      <c r="N1503" s="71" t="n">
        <f aca="false">G1503*Assumptions!$B$7</f>
        <v>-367510.76505</v>
      </c>
      <c r="O1503" s="71" t="n">
        <f aca="false">K1503*Assumptions!$B$7</f>
        <v>-414970.038827968</v>
      </c>
      <c r="P1503" s="68" t="n">
        <f aca="false">P1502+G1503</f>
        <v>40634.583585</v>
      </c>
      <c r="Q1503" s="68" t="n">
        <f aca="false">MAX(Q1502,P1503)</f>
        <v>40712.338275</v>
      </c>
      <c r="R1503" s="68" t="n">
        <f aca="false">Q1503-P1503</f>
        <v>77.7546900000016</v>
      </c>
      <c r="S1503" s="68" t="n">
        <f aca="false">S1502+K1503</f>
        <v>31510.8736793835</v>
      </c>
      <c r="T1503" s="68" t="n">
        <f aca="false">MAX(T1502,S1503)</f>
        <v>31600.6968433258</v>
      </c>
      <c r="U1503" s="68" t="n">
        <f aca="false">T1503-S1503</f>
        <v>89.8231639422666</v>
      </c>
      <c r="V1503" s="70" t="n">
        <f aca="false">V1502+F1503</f>
        <v>4.17710000000001</v>
      </c>
      <c r="W1503" s="70" t="n">
        <f aca="false">MAX(W1502,V1503)</f>
        <v>4.18010000000001</v>
      </c>
      <c r="X1503" s="70" t="n">
        <f aca="false">W1503-V1503</f>
        <v>0.00300000000000011</v>
      </c>
      <c r="Y1503" s="70" t="n">
        <f aca="false">Y1502+M1503</f>
        <v>3.77480139686288</v>
      </c>
      <c r="Z1503" s="70" t="n">
        <f aca="false">MAX(Z1502,Y1503)</f>
        <v>3.77833354116155</v>
      </c>
      <c r="AA1503" s="70" t="n">
        <f aca="false">Z1503-Y1503</f>
        <v>0.00353214429866755</v>
      </c>
      <c r="AB1503" s="72" t="n">
        <f aca="false">AB1502*(1+F1503)</f>
        <v>52.8737456775237</v>
      </c>
      <c r="AC1503" s="73" t="n">
        <f aca="false">MAX(AC1502,AB1503)</f>
        <v>53.0327293147727</v>
      </c>
      <c r="AD1503" s="70" t="n">
        <f aca="false">1-AB1503/AC1503</f>
        <v>0.00299784000000003</v>
      </c>
      <c r="AE1503" s="73" t="n">
        <f aca="false">AE1502*(1+M1503)</f>
        <v>35.3953748248904</v>
      </c>
      <c r="AF1503" s="73" t="n">
        <f aca="false">MAX(AF1502,AE1503)</f>
        <v>35.5207315817505</v>
      </c>
      <c r="AG1503" s="70" t="n">
        <f aca="false">1-AE1503/AF1503</f>
        <v>0.00352911528783106</v>
      </c>
      <c r="AH1503" s="74" t="n">
        <f aca="false">IF(R1503&gt;0,AH1502+1,0)</f>
        <v>2</v>
      </c>
      <c r="AI1503" s="74" t="n">
        <f aca="false">IF(U1503&gt;0,AI1502+1,0)</f>
        <v>2</v>
      </c>
      <c r="AJ1503" s="74" t="n">
        <f aca="false">IF(G1503&gt;0,AJ1502+1,0)</f>
        <v>0</v>
      </c>
      <c r="AK1503" s="74" t="n">
        <f aca="false">IF(G1503&lt;=0,AK1502+1,0)</f>
        <v>2</v>
      </c>
      <c r="AL1503" s="74" t="n">
        <f aca="false">IF(K1503&gt;0,AL1502+1,0)</f>
        <v>0</v>
      </c>
      <c r="AM1503" s="74" t="n">
        <f aca="false">IF(K1503&lt;=0,AM1502+1,0)</f>
        <v>2</v>
      </c>
    </row>
    <row r="1504" customFormat="false" ht="15" hidden="false" customHeight="false" outlineLevel="0" collapsed="false">
      <c r="A1504" s="61" t="n">
        <v>1503</v>
      </c>
      <c r="B1504" s="62" t="n">
        <v>45971.46875</v>
      </c>
      <c r="C1504" s="63" t="n">
        <f aca="false">YEAR(B1504)</f>
        <v>2025</v>
      </c>
      <c r="D1504" s="32" t="s">
        <v>277</v>
      </c>
      <c r="E1504" s="64" t="n">
        <v>25629.1</v>
      </c>
      <c r="F1504" s="65" t="n">
        <v>-0.0011</v>
      </c>
      <c r="G1504" s="66" t="n">
        <v>-28.19201</v>
      </c>
      <c r="H1504" s="67" t="n">
        <f aca="false">E1504+IF(D1504="Long",1,-1)*G1504</f>
        <v>25600.90799</v>
      </c>
      <c r="I1504" s="68" t="n">
        <f aca="false">Assumptions!$B$58</f>
        <v>5.35750011455817</v>
      </c>
      <c r="J1504" s="68" t="n">
        <f aca="false">INDEX(Yearly!$T$5:$T$22,MATCH(C1504,Yearly!$A$5:$A$22,0))</f>
        <v>0.676736856575769</v>
      </c>
      <c r="K1504" s="68" t="n">
        <f aca="false">G1504-I1504-J1504</f>
        <v>-34.2262469711339</v>
      </c>
      <c r="L1504" s="69" t="n">
        <f aca="false">(I1504+J1504)/Assumptions!$B$8</f>
        <v>0.000266072149333807</v>
      </c>
      <c r="M1504" s="70" t="n">
        <f aca="false">F1504-L1504</f>
        <v>-0.00136607214933381</v>
      </c>
      <c r="N1504" s="71" t="n">
        <f aca="false">G1504*Assumptions!$B$7</f>
        <v>-221730.15865</v>
      </c>
      <c r="O1504" s="71" t="n">
        <f aca="false">K1504*Assumptions!$B$7</f>
        <v>-269189.432427968</v>
      </c>
      <c r="P1504" s="68" t="n">
        <f aca="false">P1503+G1504</f>
        <v>40606.391575</v>
      </c>
      <c r="Q1504" s="68" t="n">
        <f aca="false">MAX(Q1503,P1504)</f>
        <v>40712.338275</v>
      </c>
      <c r="R1504" s="68" t="n">
        <f aca="false">Q1504-P1504</f>
        <v>105.9467</v>
      </c>
      <c r="S1504" s="68" t="n">
        <f aca="false">S1503+K1504</f>
        <v>31476.6474324124</v>
      </c>
      <c r="T1504" s="68" t="n">
        <f aca="false">MAX(T1503,S1504)</f>
        <v>31600.6968433258</v>
      </c>
      <c r="U1504" s="68" t="n">
        <f aca="false">T1504-S1504</f>
        <v>124.049410913402</v>
      </c>
      <c r="V1504" s="70" t="n">
        <f aca="false">V1503+F1504</f>
        <v>4.17600000000001</v>
      </c>
      <c r="W1504" s="70" t="n">
        <f aca="false">MAX(W1503,V1504)</f>
        <v>4.18010000000001</v>
      </c>
      <c r="X1504" s="70" t="n">
        <f aca="false">W1504-V1504</f>
        <v>0.00410000000000022</v>
      </c>
      <c r="Y1504" s="70" t="n">
        <f aca="false">Y1503+M1504</f>
        <v>3.77343532471354</v>
      </c>
      <c r="Z1504" s="70" t="n">
        <f aca="false">MAX(Z1503,Y1504)</f>
        <v>3.77833354116155</v>
      </c>
      <c r="AA1504" s="70" t="n">
        <f aca="false">Z1504-Y1504</f>
        <v>0.00489821644800115</v>
      </c>
      <c r="AB1504" s="72" t="n">
        <f aca="false">AB1503*(1+F1504)</f>
        <v>52.8155845572785</v>
      </c>
      <c r="AC1504" s="73" t="n">
        <f aca="false">MAX(AC1503,AB1504)</f>
        <v>53.0327293147727</v>
      </c>
      <c r="AD1504" s="70" t="n">
        <f aca="false">1-AB1504/AC1504</f>
        <v>0.00409454237600004</v>
      </c>
      <c r="AE1504" s="73" t="n">
        <f aca="false">AE1503*(1+M1504)</f>
        <v>35.3470221891269</v>
      </c>
      <c r="AF1504" s="73" t="n">
        <f aca="false">MAX(AF1503,AE1504)</f>
        <v>35.5207315817505</v>
      </c>
      <c r="AG1504" s="70" t="n">
        <f aca="false">1-AE1504/AF1504</f>
        <v>0.00489036641105844</v>
      </c>
      <c r="AH1504" s="74" t="n">
        <f aca="false">IF(R1504&gt;0,AH1503+1,0)</f>
        <v>3</v>
      </c>
      <c r="AI1504" s="74" t="n">
        <f aca="false">IF(U1504&gt;0,AI1503+1,0)</f>
        <v>3</v>
      </c>
      <c r="AJ1504" s="74" t="n">
        <f aca="false">IF(G1504&gt;0,AJ1503+1,0)</f>
        <v>0</v>
      </c>
      <c r="AK1504" s="74" t="n">
        <f aca="false">IF(G1504&lt;=0,AK1503+1,0)</f>
        <v>3</v>
      </c>
      <c r="AL1504" s="74" t="n">
        <f aca="false">IF(K1504&gt;0,AL1503+1,0)</f>
        <v>0</v>
      </c>
      <c r="AM1504" s="74" t="n">
        <f aca="false">IF(K1504&lt;=0,AM1503+1,0)</f>
        <v>3</v>
      </c>
    </row>
    <row r="1505" customFormat="false" ht="15" hidden="false" customHeight="false" outlineLevel="0" collapsed="false">
      <c r="A1505" s="61" t="n">
        <v>1504</v>
      </c>
      <c r="B1505" s="62" t="n">
        <v>45972.5729166667</v>
      </c>
      <c r="C1505" s="63" t="n">
        <f aca="false">YEAR(B1505)</f>
        <v>2025</v>
      </c>
      <c r="D1505" s="32" t="s">
        <v>277</v>
      </c>
      <c r="E1505" s="64" t="n">
        <v>25625.8</v>
      </c>
      <c r="F1505" s="65" t="n">
        <v>0.0056</v>
      </c>
      <c r="G1505" s="66" t="n">
        <v>143.50448</v>
      </c>
      <c r="H1505" s="67" t="n">
        <f aca="false">E1505+IF(D1505="Long",1,-1)*G1505</f>
        <v>25769.30448</v>
      </c>
      <c r="I1505" s="68" t="n">
        <f aca="false">Assumptions!$B$58</f>
        <v>5.35750011455817</v>
      </c>
      <c r="J1505" s="68" t="n">
        <f aca="false">INDEX(Yearly!$T$5:$T$22,MATCH(C1505,Yearly!$A$5:$A$22,0))</f>
        <v>0.676736856575769</v>
      </c>
      <c r="K1505" s="68" t="n">
        <f aca="false">G1505-I1505-J1505</f>
        <v>137.470243028866</v>
      </c>
      <c r="L1505" s="69" t="n">
        <f aca="false">(I1505+J1505)/Assumptions!$B$8</f>
        <v>0.000266072149333807</v>
      </c>
      <c r="M1505" s="70" t="n">
        <f aca="false">F1505-L1505</f>
        <v>0.00533392785066619</v>
      </c>
      <c r="N1505" s="71" t="n">
        <f aca="false">G1505*Assumptions!$B$7</f>
        <v>1128662.7352</v>
      </c>
      <c r="O1505" s="71" t="n">
        <f aca="false">K1505*Assumptions!$B$7</f>
        <v>1081203.46142203</v>
      </c>
      <c r="P1505" s="68" t="n">
        <f aca="false">P1504+G1505</f>
        <v>40749.896055</v>
      </c>
      <c r="Q1505" s="68" t="n">
        <f aca="false">MAX(Q1504,P1505)</f>
        <v>40749.896055</v>
      </c>
      <c r="R1505" s="68" t="n">
        <f aca="false">Q1505-P1505</f>
        <v>0</v>
      </c>
      <c r="S1505" s="68" t="n">
        <f aca="false">S1504+K1505</f>
        <v>31614.1176754413</v>
      </c>
      <c r="T1505" s="68" t="n">
        <f aca="false">MAX(T1504,S1505)</f>
        <v>31614.1176754413</v>
      </c>
      <c r="U1505" s="68" t="n">
        <f aca="false">T1505-S1505</f>
        <v>0</v>
      </c>
      <c r="V1505" s="70" t="n">
        <f aca="false">V1504+F1505</f>
        <v>4.18160000000001</v>
      </c>
      <c r="W1505" s="70" t="n">
        <f aca="false">MAX(W1504,V1505)</f>
        <v>4.18160000000001</v>
      </c>
      <c r="X1505" s="70" t="n">
        <f aca="false">W1505-V1505</f>
        <v>0</v>
      </c>
      <c r="Y1505" s="70" t="n">
        <f aca="false">Y1504+M1505</f>
        <v>3.77876925256421</v>
      </c>
      <c r="Z1505" s="70" t="n">
        <f aca="false">MAX(Z1504,Y1505)</f>
        <v>3.77876925256421</v>
      </c>
      <c r="AA1505" s="70" t="n">
        <f aca="false">Z1505-Y1505</f>
        <v>0</v>
      </c>
      <c r="AB1505" s="72" t="n">
        <f aca="false">AB1504*(1+F1505)</f>
        <v>53.1113518307992</v>
      </c>
      <c r="AC1505" s="73" t="n">
        <f aca="false">MAX(AC1504,AB1505)</f>
        <v>53.1113518307992</v>
      </c>
      <c r="AD1505" s="70" t="n">
        <f aca="false">1-AB1505/AC1505</f>
        <v>0</v>
      </c>
      <c r="AE1505" s="73" t="n">
        <f aca="false">AE1504*(1+M1505)</f>
        <v>35.5355606552195</v>
      </c>
      <c r="AF1505" s="73" t="n">
        <f aca="false">MAX(AF1504,AE1505)</f>
        <v>35.5355606552195</v>
      </c>
      <c r="AG1505" s="70" t="n">
        <f aca="false">1-AE1505/AF1505</f>
        <v>0</v>
      </c>
      <c r="AH1505" s="74" t="n">
        <f aca="false">IF(R1505&gt;0,AH1504+1,0)</f>
        <v>0</v>
      </c>
      <c r="AI1505" s="74" t="n">
        <f aca="false">IF(U1505&gt;0,AI1504+1,0)</f>
        <v>0</v>
      </c>
      <c r="AJ1505" s="74" t="n">
        <f aca="false">IF(G1505&gt;0,AJ1504+1,0)</f>
        <v>1</v>
      </c>
      <c r="AK1505" s="74" t="n">
        <f aca="false">IF(G1505&lt;=0,AK1504+1,0)</f>
        <v>0</v>
      </c>
      <c r="AL1505" s="74" t="n">
        <f aca="false">IF(K1505&gt;0,AL1504+1,0)</f>
        <v>1</v>
      </c>
      <c r="AM1505" s="74" t="n">
        <f aca="false">IF(K1505&lt;=0,AM1504+1,0)</f>
        <v>0</v>
      </c>
    </row>
    <row r="1506" customFormat="false" ht="15" hidden="false" customHeight="false" outlineLevel="0" collapsed="false">
      <c r="A1506" s="61" t="n">
        <v>1505</v>
      </c>
      <c r="B1506" s="62" t="n">
        <v>45975.6305555556</v>
      </c>
      <c r="C1506" s="63" t="n">
        <f aca="false">YEAR(B1506)</f>
        <v>2025</v>
      </c>
      <c r="D1506" s="32" t="s">
        <v>277</v>
      </c>
      <c r="E1506" s="64" t="n">
        <v>25921.3</v>
      </c>
      <c r="F1506" s="65" t="n">
        <v>0.0041</v>
      </c>
      <c r="G1506" s="66" t="n">
        <v>106.27733</v>
      </c>
      <c r="H1506" s="67" t="n">
        <f aca="false">E1506+IF(D1506="Long",1,-1)*G1506</f>
        <v>26027.57733</v>
      </c>
      <c r="I1506" s="68" t="n">
        <f aca="false">Assumptions!$B$58</f>
        <v>5.35750011455817</v>
      </c>
      <c r="J1506" s="68" t="n">
        <f aca="false">INDEX(Yearly!$T$5:$T$22,MATCH(C1506,Yearly!$A$5:$A$22,0))</f>
        <v>0.676736856575769</v>
      </c>
      <c r="K1506" s="68" t="n">
        <f aca="false">G1506-I1506-J1506</f>
        <v>100.243093028866</v>
      </c>
      <c r="L1506" s="69" t="n">
        <f aca="false">(I1506+J1506)/Assumptions!$B$8</f>
        <v>0.000266072149333807</v>
      </c>
      <c r="M1506" s="70" t="n">
        <f aca="false">F1506-L1506</f>
        <v>0.00383392785066619</v>
      </c>
      <c r="N1506" s="71" t="n">
        <f aca="false">G1506*Assumptions!$B$7</f>
        <v>835871.20045</v>
      </c>
      <c r="O1506" s="71" t="n">
        <f aca="false">K1506*Assumptions!$B$7</f>
        <v>788411.926672032</v>
      </c>
      <c r="P1506" s="68" t="n">
        <f aca="false">P1505+G1506</f>
        <v>40856.173385</v>
      </c>
      <c r="Q1506" s="68" t="n">
        <f aca="false">MAX(Q1505,P1506)</f>
        <v>40856.173385</v>
      </c>
      <c r="R1506" s="68" t="n">
        <f aca="false">Q1506-P1506</f>
        <v>0</v>
      </c>
      <c r="S1506" s="68" t="n">
        <f aca="false">S1505+K1506</f>
        <v>31714.3607684701</v>
      </c>
      <c r="T1506" s="68" t="n">
        <f aca="false">MAX(T1505,S1506)</f>
        <v>31714.3607684701</v>
      </c>
      <c r="U1506" s="68" t="n">
        <f aca="false">T1506-S1506</f>
        <v>0</v>
      </c>
      <c r="V1506" s="70" t="n">
        <f aca="false">V1505+F1506</f>
        <v>4.18570000000001</v>
      </c>
      <c r="W1506" s="70" t="n">
        <f aca="false">MAX(W1505,V1506)</f>
        <v>4.18570000000001</v>
      </c>
      <c r="X1506" s="70" t="n">
        <f aca="false">W1506-V1506</f>
        <v>0</v>
      </c>
      <c r="Y1506" s="70" t="n">
        <f aca="false">Y1505+M1506</f>
        <v>3.78260318041488</v>
      </c>
      <c r="Z1506" s="70" t="n">
        <f aca="false">MAX(Z1505,Y1506)</f>
        <v>3.78260318041488</v>
      </c>
      <c r="AA1506" s="70" t="n">
        <f aca="false">Z1506-Y1506</f>
        <v>0</v>
      </c>
      <c r="AB1506" s="72" t="n">
        <f aca="false">AB1505*(1+F1506)</f>
        <v>53.3291083733055</v>
      </c>
      <c r="AC1506" s="73" t="n">
        <f aca="false">MAX(AC1505,AB1506)</f>
        <v>53.3291083733055</v>
      </c>
      <c r="AD1506" s="70" t="n">
        <f aca="false">1-AB1506/AC1506</f>
        <v>0</v>
      </c>
      <c r="AE1506" s="73" t="n">
        <f aca="false">AE1505*(1+M1506)</f>
        <v>35.6718014309046</v>
      </c>
      <c r="AF1506" s="73" t="n">
        <f aca="false">MAX(AF1505,AE1506)</f>
        <v>35.6718014309046</v>
      </c>
      <c r="AG1506" s="70" t="n">
        <f aca="false">1-AE1506/AF1506</f>
        <v>0</v>
      </c>
      <c r="AH1506" s="74" t="n">
        <f aca="false">IF(R1506&gt;0,AH1505+1,0)</f>
        <v>0</v>
      </c>
      <c r="AI1506" s="74" t="n">
        <f aca="false">IF(U1506&gt;0,AI1505+1,0)</f>
        <v>0</v>
      </c>
      <c r="AJ1506" s="74" t="n">
        <f aca="false">IF(G1506&gt;0,AJ1505+1,0)</f>
        <v>2</v>
      </c>
      <c r="AK1506" s="74" t="n">
        <f aca="false">IF(G1506&lt;=0,AK1505+1,0)</f>
        <v>0</v>
      </c>
      <c r="AL1506" s="74" t="n">
        <f aca="false">IF(K1506&gt;0,AL1505+1,0)</f>
        <v>2</v>
      </c>
      <c r="AM1506" s="74" t="n">
        <f aca="false">IF(K1506&lt;=0,AM1505+1,0)</f>
        <v>0</v>
      </c>
    </row>
    <row r="1507" customFormat="false" ht="15" hidden="false" customHeight="false" outlineLevel="0" collapsed="false">
      <c r="A1507" s="61" t="n">
        <v>1506</v>
      </c>
      <c r="B1507" s="62" t="n">
        <v>45987.4270833333</v>
      </c>
      <c r="C1507" s="63" t="n">
        <f aca="false">YEAR(B1507)</f>
        <v>2025</v>
      </c>
      <c r="D1507" s="32" t="s">
        <v>277</v>
      </c>
      <c r="E1507" s="64" t="n">
        <v>26084.25</v>
      </c>
      <c r="F1507" s="65" t="n">
        <v>0.0031</v>
      </c>
      <c r="G1507" s="66" t="n">
        <v>80.861175</v>
      </c>
      <c r="H1507" s="67" t="n">
        <f aca="false">E1507+IF(D1507="Long",1,-1)*G1507</f>
        <v>26165.111175</v>
      </c>
      <c r="I1507" s="68" t="n">
        <f aca="false">Assumptions!$B$58</f>
        <v>5.35750011455817</v>
      </c>
      <c r="J1507" s="68" t="n">
        <f aca="false">INDEX(Yearly!$T$5:$T$22,MATCH(C1507,Yearly!$A$5:$A$22,0))</f>
        <v>0.676736856575769</v>
      </c>
      <c r="K1507" s="68" t="n">
        <f aca="false">G1507-I1507-J1507</f>
        <v>74.8269380288661</v>
      </c>
      <c r="L1507" s="69" t="n">
        <f aca="false">(I1507+J1507)/Assumptions!$B$8</f>
        <v>0.000266072149333807</v>
      </c>
      <c r="M1507" s="70" t="n">
        <f aca="false">F1507-L1507</f>
        <v>0.00283392785066619</v>
      </c>
      <c r="N1507" s="71" t="n">
        <f aca="false">G1507*Assumptions!$B$7</f>
        <v>635973.141375</v>
      </c>
      <c r="O1507" s="71" t="n">
        <f aca="false">K1507*Assumptions!$B$7</f>
        <v>588513.867597032</v>
      </c>
      <c r="P1507" s="68" t="n">
        <f aca="false">P1506+G1507</f>
        <v>40937.03456</v>
      </c>
      <c r="Q1507" s="68" t="n">
        <f aca="false">MAX(Q1506,P1507)</f>
        <v>40937.03456</v>
      </c>
      <c r="R1507" s="68" t="n">
        <f aca="false">Q1507-P1507</f>
        <v>0</v>
      </c>
      <c r="S1507" s="68" t="n">
        <f aca="false">S1506+K1507</f>
        <v>31789.187706499</v>
      </c>
      <c r="T1507" s="68" t="n">
        <f aca="false">MAX(T1506,S1507)</f>
        <v>31789.187706499</v>
      </c>
      <c r="U1507" s="68" t="n">
        <f aca="false">T1507-S1507</f>
        <v>0</v>
      </c>
      <c r="V1507" s="70" t="n">
        <f aca="false">V1506+F1507</f>
        <v>4.18880000000001</v>
      </c>
      <c r="W1507" s="70" t="n">
        <f aca="false">MAX(W1506,V1507)</f>
        <v>4.18880000000001</v>
      </c>
      <c r="X1507" s="70" t="n">
        <f aca="false">W1507-V1507</f>
        <v>0</v>
      </c>
      <c r="Y1507" s="70" t="n">
        <f aca="false">Y1506+M1507</f>
        <v>3.78543710826554</v>
      </c>
      <c r="Z1507" s="70" t="n">
        <f aca="false">MAX(Z1506,Y1507)</f>
        <v>3.78543710826554</v>
      </c>
      <c r="AA1507" s="70" t="n">
        <f aca="false">Z1507-Y1507</f>
        <v>0</v>
      </c>
      <c r="AB1507" s="72" t="n">
        <f aca="false">AB1506*(1+F1507)</f>
        <v>53.4944286092628</v>
      </c>
      <c r="AC1507" s="73" t="n">
        <f aca="false">MAX(AC1506,AB1507)</f>
        <v>53.4944286092628</v>
      </c>
      <c r="AD1507" s="70" t="n">
        <f aca="false">1-AB1507/AC1507</f>
        <v>0</v>
      </c>
      <c r="AE1507" s="73" t="n">
        <f aca="false">AE1506*(1+M1507)</f>
        <v>35.7728927424631</v>
      </c>
      <c r="AF1507" s="73" t="n">
        <f aca="false">MAX(AF1506,AE1507)</f>
        <v>35.7728927424631</v>
      </c>
      <c r="AG1507" s="70" t="n">
        <f aca="false">1-AE1507/AF1507</f>
        <v>0</v>
      </c>
      <c r="AH1507" s="74" t="n">
        <f aca="false">IF(R1507&gt;0,AH1506+1,0)</f>
        <v>0</v>
      </c>
      <c r="AI1507" s="74" t="n">
        <f aca="false">IF(U1507&gt;0,AI1506+1,0)</f>
        <v>0</v>
      </c>
      <c r="AJ1507" s="74" t="n">
        <f aca="false">IF(G1507&gt;0,AJ1506+1,0)</f>
        <v>3</v>
      </c>
      <c r="AK1507" s="74" t="n">
        <f aca="false">IF(G1507&lt;=0,AK1506+1,0)</f>
        <v>0</v>
      </c>
      <c r="AL1507" s="74" t="n">
        <f aca="false">IF(K1507&gt;0,AL1506+1,0)</f>
        <v>3</v>
      </c>
      <c r="AM1507" s="74" t="n">
        <f aca="false">IF(K1507&lt;=0,AM1506+1,0)</f>
        <v>0</v>
      </c>
    </row>
    <row r="1508" customFormat="false" ht="15" hidden="false" customHeight="false" outlineLevel="0" collapsed="false">
      <c r="A1508" s="61" t="n">
        <v>1507</v>
      </c>
      <c r="B1508" s="62" t="n">
        <v>45995.4479166667</v>
      </c>
      <c r="C1508" s="63" t="n">
        <f aca="false">YEAR(B1508)</f>
        <v>2025</v>
      </c>
      <c r="D1508" s="32" t="s">
        <v>277</v>
      </c>
      <c r="E1508" s="64" t="n">
        <v>26092.7</v>
      </c>
      <c r="F1508" s="65" t="n">
        <v>-0.0025</v>
      </c>
      <c r="G1508" s="66" t="n">
        <v>-65.23175</v>
      </c>
      <c r="H1508" s="67" t="n">
        <f aca="false">E1508+IF(D1508="Long",1,-1)*G1508</f>
        <v>26027.46825</v>
      </c>
      <c r="I1508" s="68" t="n">
        <f aca="false">Assumptions!$B$58</f>
        <v>5.35750011455817</v>
      </c>
      <c r="J1508" s="68" t="n">
        <f aca="false">INDEX(Yearly!$T$5:$T$22,MATCH(C1508,Yearly!$A$5:$A$22,0))</f>
        <v>0.676736856575769</v>
      </c>
      <c r="K1508" s="68" t="n">
        <f aca="false">G1508-I1508-J1508</f>
        <v>-71.2659869711339</v>
      </c>
      <c r="L1508" s="69" t="n">
        <f aca="false">(I1508+J1508)/Assumptions!$B$8</f>
        <v>0.000266072149333807</v>
      </c>
      <c r="M1508" s="70" t="n">
        <f aca="false">F1508-L1508</f>
        <v>-0.00276607214933381</v>
      </c>
      <c r="N1508" s="71" t="n">
        <f aca="false">G1508*Assumptions!$B$7</f>
        <v>-513047.71375</v>
      </c>
      <c r="O1508" s="71" t="n">
        <f aca="false">K1508*Assumptions!$B$7</f>
        <v>-560506.987527969</v>
      </c>
      <c r="P1508" s="68" t="n">
        <f aca="false">P1507+G1508</f>
        <v>40871.80281</v>
      </c>
      <c r="Q1508" s="68" t="n">
        <f aca="false">MAX(Q1507,P1508)</f>
        <v>40937.03456</v>
      </c>
      <c r="R1508" s="68" t="n">
        <f aca="false">Q1508-P1508</f>
        <v>65.231749999999</v>
      </c>
      <c r="S1508" s="68" t="n">
        <f aca="false">S1507+K1508</f>
        <v>31717.9217195278</v>
      </c>
      <c r="T1508" s="68" t="n">
        <f aca="false">MAX(T1507,S1508)</f>
        <v>31789.187706499</v>
      </c>
      <c r="U1508" s="68" t="n">
        <f aca="false">T1508-S1508</f>
        <v>71.2659869711351</v>
      </c>
      <c r="V1508" s="70" t="n">
        <f aca="false">V1507+F1508</f>
        <v>4.18630000000001</v>
      </c>
      <c r="W1508" s="70" t="n">
        <f aca="false">MAX(W1507,V1508)</f>
        <v>4.18880000000001</v>
      </c>
      <c r="X1508" s="70" t="n">
        <f aca="false">W1508-V1508</f>
        <v>0.00250000000000039</v>
      </c>
      <c r="Y1508" s="70" t="n">
        <f aca="false">Y1507+M1508</f>
        <v>3.78267103611621</v>
      </c>
      <c r="Z1508" s="70" t="n">
        <f aca="false">MAX(Z1507,Y1508)</f>
        <v>3.78543710826554</v>
      </c>
      <c r="AA1508" s="70" t="n">
        <f aca="false">Z1508-Y1508</f>
        <v>0.00276607214933389</v>
      </c>
      <c r="AB1508" s="72" t="n">
        <f aca="false">AB1507*(1+F1508)</f>
        <v>53.3606925377396</v>
      </c>
      <c r="AC1508" s="73" t="n">
        <f aca="false">MAX(AC1507,AB1508)</f>
        <v>53.4944286092628</v>
      </c>
      <c r="AD1508" s="70" t="n">
        <f aca="false">1-AB1508/AC1508</f>
        <v>0.00249999999999995</v>
      </c>
      <c r="AE1508" s="73" t="n">
        <f aca="false">AE1507*(1+M1508)</f>
        <v>35.6739423401471</v>
      </c>
      <c r="AF1508" s="73" t="n">
        <f aca="false">MAX(AF1507,AE1508)</f>
        <v>35.7728927424631</v>
      </c>
      <c r="AG1508" s="70" t="n">
        <f aca="false">1-AE1508/AF1508</f>
        <v>0.00276607214933389</v>
      </c>
      <c r="AH1508" s="74" t="n">
        <f aca="false">IF(R1508&gt;0,AH1507+1,0)</f>
        <v>1</v>
      </c>
      <c r="AI1508" s="74" t="n">
        <f aca="false">IF(U1508&gt;0,AI1507+1,0)</f>
        <v>1</v>
      </c>
      <c r="AJ1508" s="74" t="n">
        <f aca="false">IF(G1508&gt;0,AJ1507+1,0)</f>
        <v>0</v>
      </c>
      <c r="AK1508" s="74" t="n">
        <f aca="false">IF(G1508&lt;=0,AK1507+1,0)</f>
        <v>1</v>
      </c>
      <c r="AL1508" s="74" t="n">
        <f aca="false">IF(K1508&gt;0,AL1507+1,0)</f>
        <v>0</v>
      </c>
      <c r="AM1508" s="74" t="n">
        <f aca="false">IF(K1508&lt;=0,AM1507+1,0)</f>
        <v>1</v>
      </c>
    </row>
    <row r="1509" customFormat="false" ht="15" hidden="false" customHeight="false" outlineLevel="0" collapsed="false">
      <c r="A1509" s="61" t="n">
        <v>1508</v>
      </c>
      <c r="B1509" s="62" t="n">
        <v>45996.4270833333</v>
      </c>
      <c r="C1509" s="63" t="n">
        <f aca="false">YEAR(B1509)</f>
        <v>2025</v>
      </c>
      <c r="D1509" s="32" t="s">
        <v>277</v>
      </c>
      <c r="E1509" s="64" t="n">
        <v>26077.15</v>
      </c>
      <c r="F1509" s="65" t="n">
        <v>-0.0003</v>
      </c>
      <c r="G1509" s="66" t="n">
        <v>-7.823145</v>
      </c>
      <c r="H1509" s="67" t="n">
        <f aca="false">E1509+IF(D1509="Long",1,-1)*G1509</f>
        <v>26069.326855</v>
      </c>
      <c r="I1509" s="68" t="n">
        <f aca="false">Assumptions!$B$58</f>
        <v>5.35750011455817</v>
      </c>
      <c r="J1509" s="68" t="n">
        <f aca="false">INDEX(Yearly!$T$5:$T$22,MATCH(C1509,Yearly!$A$5:$A$22,0))</f>
        <v>0.676736856575769</v>
      </c>
      <c r="K1509" s="68" t="n">
        <f aca="false">G1509-I1509-J1509</f>
        <v>-13.8573819711339</v>
      </c>
      <c r="L1509" s="69" t="n">
        <f aca="false">(I1509+J1509)/Assumptions!$B$8</f>
        <v>0.000266072149333807</v>
      </c>
      <c r="M1509" s="70" t="n">
        <f aca="false">F1509-L1509</f>
        <v>-0.000566072149333807</v>
      </c>
      <c r="N1509" s="71" t="n">
        <f aca="false">G1509*Assumptions!$B$7</f>
        <v>-61529.035425</v>
      </c>
      <c r="O1509" s="71" t="n">
        <f aca="false">K1509*Assumptions!$B$7</f>
        <v>-108988.309202968</v>
      </c>
      <c r="P1509" s="68" t="n">
        <f aca="false">P1508+G1509</f>
        <v>40863.979665</v>
      </c>
      <c r="Q1509" s="68" t="n">
        <f aca="false">MAX(Q1508,P1509)</f>
        <v>40937.03456</v>
      </c>
      <c r="R1509" s="68" t="n">
        <f aca="false">Q1509-P1509</f>
        <v>73.0548950000011</v>
      </c>
      <c r="S1509" s="68" t="n">
        <f aca="false">S1508+K1509</f>
        <v>31704.0643375567</v>
      </c>
      <c r="T1509" s="68" t="n">
        <f aca="false">MAX(T1508,S1509)</f>
        <v>31789.187706499</v>
      </c>
      <c r="U1509" s="68" t="n">
        <f aca="false">T1509-S1509</f>
        <v>85.1233689422697</v>
      </c>
      <c r="V1509" s="70" t="n">
        <f aca="false">V1508+F1509</f>
        <v>4.18600000000001</v>
      </c>
      <c r="W1509" s="70" t="n">
        <f aca="false">MAX(W1508,V1509)</f>
        <v>4.18880000000001</v>
      </c>
      <c r="X1509" s="70" t="n">
        <f aca="false">W1509-V1509</f>
        <v>0.00280000000000058</v>
      </c>
      <c r="Y1509" s="70" t="n">
        <f aca="false">Y1508+M1509</f>
        <v>3.78210496396688</v>
      </c>
      <c r="Z1509" s="70" t="n">
        <f aca="false">MAX(Z1508,Y1509)</f>
        <v>3.78543710826554</v>
      </c>
      <c r="AA1509" s="70" t="n">
        <f aca="false">Z1509-Y1509</f>
        <v>0.00333214429866757</v>
      </c>
      <c r="AB1509" s="72" t="n">
        <f aca="false">AB1508*(1+F1509)</f>
        <v>53.3446843299783</v>
      </c>
      <c r="AC1509" s="73" t="n">
        <f aca="false">MAX(AC1508,AB1509)</f>
        <v>53.4944286092628</v>
      </c>
      <c r="AD1509" s="70" t="n">
        <f aca="false">1-AB1509/AC1509</f>
        <v>0.00279924999999981</v>
      </c>
      <c r="AE1509" s="73" t="n">
        <f aca="false">AE1508*(1+M1509)</f>
        <v>35.6537483149314</v>
      </c>
      <c r="AF1509" s="73" t="n">
        <f aca="false">MAX(AF1508,AE1509)</f>
        <v>35.7728927424631</v>
      </c>
      <c r="AG1509" s="70" t="n">
        <f aca="false">1-AE1509/AF1509</f>
        <v>0.00333057850226082</v>
      </c>
      <c r="AH1509" s="74" t="n">
        <f aca="false">IF(R1509&gt;0,AH1508+1,0)</f>
        <v>2</v>
      </c>
      <c r="AI1509" s="74" t="n">
        <f aca="false">IF(U1509&gt;0,AI1508+1,0)</f>
        <v>2</v>
      </c>
      <c r="AJ1509" s="74" t="n">
        <f aca="false">IF(G1509&gt;0,AJ1508+1,0)</f>
        <v>0</v>
      </c>
      <c r="AK1509" s="74" t="n">
        <f aca="false">IF(G1509&lt;=0,AK1508+1,0)</f>
        <v>2</v>
      </c>
      <c r="AL1509" s="74" t="n">
        <f aca="false">IF(K1509&gt;0,AL1508+1,0)</f>
        <v>0</v>
      </c>
      <c r="AM1509" s="74" t="n">
        <f aca="false">IF(K1509&lt;=0,AM1508+1,0)</f>
        <v>2</v>
      </c>
    </row>
    <row r="1510" customFormat="false" ht="15" hidden="false" customHeight="false" outlineLevel="0" collapsed="false">
      <c r="A1510" s="61" t="n">
        <v>1509</v>
      </c>
      <c r="B1510" s="62" t="n">
        <v>46003.40625</v>
      </c>
      <c r="C1510" s="63" t="n">
        <f aca="false">YEAR(B1510)</f>
        <v>2025</v>
      </c>
      <c r="D1510" s="32" t="s">
        <v>277</v>
      </c>
      <c r="E1510" s="64" t="n">
        <v>26024.85</v>
      </c>
      <c r="F1510" s="65" t="n">
        <v>-0.0042</v>
      </c>
      <c r="G1510" s="66" t="n">
        <v>-109.30437</v>
      </c>
      <c r="H1510" s="67" t="n">
        <f aca="false">E1510+IF(D1510="Long",1,-1)*G1510</f>
        <v>25915.54563</v>
      </c>
      <c r="I1510" s="68" t="n">
        <f aca="false">Assumptions!$B$58</f>
        <v>5.35750011455817</v>
      </c>
      <c r="J1510" s="68" t="n">
        <f aca="false">INDEX(Yearly!$T$5:$T$22,MATCH(C1510,Yearly!$A$5:$A$22,0))</f>
        <v>0.676736856575769</v>
      </c>
      <c r="K1510" s="68" t="n">
        <f aca="false">G1510-I1510-J1510</f>
        <v>-115.338606971134</v>
      </c>
      <c r="L1510" s="69" t="n">
        <f aca="false">(I1510+J1510)/Assumptions!$B$8</f>
        <v>0.000266072149333807</v>
      </c>
      <c r="M1510" s="70" t="n">
        <f aca="false">F1510-L1510</f>
        <v>-0.00446607214933381</v>
      </c>
      <c r="N1510" s="71" t="n">
        <f aca="false">G1510*Assumptions!$B$7</f>
        <v>-859678.87005</v>
      </c>
      <c r="O1510" s="71" t="n">
        <f aca="false">K1510*Assumptions!$B$7</f>
        <v>-907138.143827968</v>
      </c>
      <c r="P1510" s="68" t="n">
        <f aca="false">P1509+G1510</f>
        <v>40754.675295</v>
      </c>
      <c r="Q1510" s="68" t="n">
        <f aca="false">MAX(Q1509,P1510)</f>
        <v>40937.03456</v>
      </c>
      <c r="R1510" s="68" t="n">
        <f aca="false">Q1510-P1510</f>
        <v>182.359264999999</v>
      </c>
      <c r="S1510" s="68" t="n">
        <f aca="false">S1509+K1510</f>
        <v>31588.7257305856</v>
      </c>
      <c r="T1510" s="68" t="n">
        <f aca="false">MAX(T1509,S1510)</f>
        <v>31789.187706499</v>
      </c>
      <c r="U1510" s="68" t="n">
        <f aca="false">T1510-S1510</f>
        <v>200.461975913404</v>
      </c>
      <c r="V1510" s="70" t="n">
        <f aca="false">V1509+F1510</f>
        <v>4.18180000000001</v>
      </c>
      <c r="W1510" s="70" t="n">
        <f aca="false">MAX(W1509,V1510)</f>
        <v>4.18880000000001</v>
      </c>
      <c r="X1510" s="70" t="n">
        <f aca="false">W1510-V1510</f>
        <v>0.00700000000000056</v>
      </c>
      <c r="Y1510" s="70" t="n">
        <f aca="false">Y1509+M1510</f>
        <v>3.77763889181754</v>
      </c>
      <c r="Z1510" s="70" t="n">
        <f aca="false">MAX(Z1509,Y1510)</f>
        <v>3.78543710826554</v>
      </c>
      <c r="AA1510" s="70" t="n">
        <f aca="false">Z1510-Y1510</f>
        <v>0.00779821644800149</v>
      </c>
      <c r="AB1510" s="72" t="n">
        <f aca="false">AB1509*(1+F1510)</f>
        <v>53.1206366557924</v>
      </c>
      <c r="AC1510" s="73" t="n">
        <f aca="false">MAX(AC1509,AB1510)</f>
        <v>53.4944286092628</v>
      </c>
      <c r="AD1510" s="70" t="n">
        <f aca="false">1-AB1510/AC1510</f>
        <v>0.00698749314999991</v>
      </c>
      <c r="AE1510" s="73" t="n">
        <f aca="false">AE1509*(1+M1510)</f>
        <v>35.4945161025627</v>
      </c>
      <c r="AF1510" s="73" t="n">
        <f aca="false">MAX(AF1509,AE1510)</f>
        <v>35.7728927424631</v>
      </c>
      <c r="AG1510" s="70" t="n">
        <f aca="false">1-AE1510/AF1510</f>
        <v>0.00778177604770447</v>
      </c>
      <c r="AH1510" s="74" t="n">
        <f aca="false">IF(R1510&gt;0,AH1509+1,0)</f>
        <v>3</v>
      </c>
      <c r="AI1510" s="74" t="n">
        <f aca="false">IF(U1510&gt;0,AI1509+1,0)</f>
        <v>3</v>
      </c>
      <c r="AJ1510" s="74" t="n">
        <f aca="false">IF(G1510&gt;0,AJ1509+1,0)</f>
        <v>0</v>
      </c>
      <c r="AK1510" s="74" t="n">
        <f aca="false">IF(G1510&lt;=0,AK1509+1,0)</f>
        <v>3</v>
      </c>
      <c r="AL1510" s="74" t="n">
        <f aca="false">IF(K1510&gt;0,AL1509+1,0)</f>
        <v>0</v>
      </c>
      <c r="AM1510" s="74" t="n">
        <f aca="false">IF(K1510&lt;=0,AM1509+1,0)</f>
        <v>3</v>
      </c>
    </row>
    <row r="1511" customFormat="false" ht="15" hidden="false" customHeight="false" outlineLevel="0" collapsed="false">
      <c r="A1511" s="61" t="n">
        <v>1510</v>
      </c>
      <c r="B1511" s="62" t="n">
        <v>46006.40625</v>
      </c>
      <c r="C1511" s="63" t="n">
        <f aca="false">YEAR(B1511)</f>
        <v>2025</v>
      </c>
      <c r="D1511" s="32" t="s">
        <v>276</v>
      </c>
      <c r="E1511" s="64" t="n">
        <v>25916.8</v>
      </c>
      <c r="F1511" s="65" t="n">
        <v>-0.0037</v>
      </c>
      <c r="G1511" s="66" t="n">
        <v>-95.89216</v>
      </c>
      <c r="H1511" s="67" t="n">
        <f aca="false">E1511+IF(D1511="Long",1,-1)*G1511</f>
        <v>26012.69216</v>
      </c>
      <c r="I1511" s="68" t="n">
        <f aca="false">Assumptions!$B$58</f>
        <v>5.35750011455817</v>
      </c>
      <c r="J1511" s="68" t="n">
        <f aca="false">INDEX(Yearly!$T$5:$T$22,MATCH(C1511,Yearly!$A$5:$A$22,0))</f>
        <v>0.676736856575769</v>
      </c>
      <c r="K1511" s="68" t="n">
        <f aca="false">G1511-I1511-J1511</f>
        <v>-101.926396971134</v>
      </c>
      <c r="L1511" s="69" t="n">
        <f aca="false">(I1511+J1511)/Assumptions!$B$8</f>
        <v>0.000266072149333807</v>
      </c>
      <c r="M1511" s="70" t="n">
        <f aca="false">F1511-L1511</f>
        <v>-0.00396607214933381</v>
      </c>
      <c r="N1511" s="71" t="n">
        <f aca="false">G1511*Assumptions!$B$7</f>
        <v>-754191.8384</v>
      </c>
      <c r="O1511" s="71" t="n">
        <f aca="false">K1511*Assumptions!$B$7</f>
        <v>-801651.112177969</v>
      </c>
      <c r="P1511" s="68" t="n">
        <f aca="false">P1510+G1511</f>
        <v>40658.783135</v>
      </c>
      <c r="Q1511" s="68" t="n">
        <f aca="false">MAX(Q1510,P1511)</f>
        <v>40937.03456</v>
      </c>
      <c r="R1511" s="68" t="n">
        <f aca="false">Q1511-P1511</f>
        <v>278.251425000002</v>
      </c>
      <c r="S1511" s="68" t="n">
        <f aca="false">S1510+K1511</f>
        <v>31486.7993336144</v>
      </c>
      <c r="T1511" s="68" t="n">
        <f aca="false">MAX(T1510,S1511)</f>
        <v>31789.187706499</v>
      </c>
      <c r="U1511" s="68" t="n">
        <f aca="false">T1511-S1511</f>
        <v>302.388372884539</v>
      </c>
      <c r="V1511" s="70" t="n">
        <f aca="false">V1510+F1511</f>
        <v>4.17810000000001</v>
      </c>
      <c r="W1511" s="70" t="n">
        <f aca="false">MAX(W1510,V1511)</f>
        <v>4.18880000000001</v>
      </c>
      <c r="X1511" s="70" t="n">
        <f aca="false">W1511-V1511</f>
        <v>0.0107000000000008</v>
      </c>
      <c r="Y1511" s="70" t="n">
        <f aca="false">Y1510+M1511</f>
        <v>3.77367281966821</v>
      </c>
      <c r="Z1511" s="70" t="n">
        <f aca="false">MAX(Z1510,Y1511)</f>
        <v>3.78543710826554</v>
      </c>
      <c r="AA1511" s="70" t="n">
        <f aca="false">Z1511-Y1511</f>
        <v>0.0117642885973352</v>
      </c>
      <c r="AB1511" s="72" t="n">
        <f aca="false">AB1510*(1+F1511)</f>
        <v>52.9240903001659</v>
      </c>
      <c r="AC1511" s="73" t="n">
        <f aca="false">MAX(AC1510,AB1511)</f>
        <v>53.4944286092628</v>
      </c>
      <c r="AD1511" s="70" t="n">
        <f aca="false">1-AB1511/AC1511</f>
        <v>0.0106616394253448</v>
      </c>
      <c r="AE1511" s="73" t="n">
        <f aca="false">AE1510*(1+M1511)</f>
        <v>35.3537422907943</v>
      </c>
      <c r="AF1511" s="73" t="n">
        <f aca="false">MAX(AF1510,AE1511)</f>
        <v>35.7728927424631</v>
      </c>
      <c r="AG1511" s="70" t="n">
        <f aca="false">1-AE1511/AF1511</f>
        <v>0.0117169851117831</v>
      </c>
      <c r="AH1511" s="74" t="n">
        <f aca="false">IF(R1511&gt;0,AH1510+1,0)</f>
        <v>4</v>
      </c>
      <c r="AI1511" s="74" t="n">
        <f aca="false">IF(U1511&gt;0,AI1510+1,0)</f>
        <v>4</v>
      </c>
      <c r="AJ1511" s="74" t="n">
        <f aca="false">IF(G1511&gt;0,AJ1510+1,0)</f>
        <v>0</v>
      </c>
      <c r="AK1511" s="74" t="n">
        <f aca="false">IF(G1511&lt;=0,AK1510+1,0)</f>
        <v>4</v>
      </c>
      <c r="AL1511" s="74" t="n">
        <f aca="false">IF(K1511&gt;0,AL1510+1,0)</f>
        <v>0</v>
      </c>
      <c r="AM1511" s="74" t="n">
        <f aca="false">IF(K1511&lt;=0,AM1510+1,0)</f>
        <v>4</v>
      </c>
    </row>
    <row r="1512" customFormat="false" ht="15" hidden="false" customHeight="false" outlineLevel="0" collapsed="false">
      <c r="A1512" s="61" t="n">
        <v>1511</v>
      </c>
      <c r="B1512" s="62" t="n">
        <v>46006.4979166667</v>
      </c>
      <c r="C1512" s="63" t="n">
        <f aca="false">YEAR(B1512)</f>
        <v>2025</v>
      </c>
      <c r="D1512" s="32" t="s">
        <v>277</v>
      </c>
      <c r="E1512" s="64" t="n">
        <v>26011.65</v>
      </c>
      <c r="F1512" s="65" t="n">
        <v>-0.0033</v>
      </c>
      <c r="G1512" s="66" t="n">
        <v>-85.838445</v>
      </c>
      <c r="H1512" s="67" t="n">
        <f aca="false">E1512+IF(D1512="Long",1,-1)*G1512</f>
        <v>25925.811555</v>
      </c>
      <c r="I1512" s="68" t="n">
        <f aca="false">Assumptions!$B$58</f>
        <v>5.35750011455817</v>
      </c>
      <c r="J1512" s="68" t="n">
        <f aca="false">INDEX(Yearly!$T$5:$T$22,MATCH(C1512,Yearly!$A$5:$A$22,0))</f>
        <v>0.676736856575769</v>
      </c>
      <c r="K1512" s="68" t="n">
        <f aca="false">G1512-I1512-J1512</f>
        <v>-91.8726819711339</v>
      </c>
      <c r="L1512" s="69" t="n">
        <f aca="false">(I1512+J1512)/Assumptions!$B$8</f>
        <v>0.000266072149333807</v>
      </c>
      <c r="M1512" s="70" t="n">
        <f aca="false">F1512-L1512</f>
        <v>-0.00356607214933381</v>
      </c>
      <c r="N1512" s="71" t="n">
        <f aca="false">G1512*Assumptions!$B$7</f>
        <v>-675119.369925</v>
      </c>
      <c r="O1512" s="71" t="n">
        <f aca="false">K1512*Assumptions!$B$7</f>
        <v>-722578.643702968</v>
      </c>
      <c r="P1512" s="68" t="n">
        <f aca="false">P1511+G1512</f>
        <v>40572.94469</v>
      </c>
      <c r="Q1512" s="68" t="n">
        <f aca="false">MAX(Q1511,P1512)</f>
        <v>40937.03456</v>
      </c>
      <c r="R1512" s="68" t="n">
        <f aca="false">Q1512-P1512</f>
        <v>364.089870000003</v>
      </c>
      <c r="S1512" s="68" t="n">
        <f aca="false">S1511+K1512</f>
        <v>31394.9266516433</v>
      </c>
      <c r="T1512" s="68" t="n">
        <f aca="false">MAX(T1511,S1512)</f>
        <v>31789.187706499</v>
      </c>
      <c r="U1512" s="68" t="n">
        <f aca="false">T1512-S1512</f>
        <v>394.261054855673</v>
      </c>
      <c r="V1512" s="70" t="n">
        <f aca="false">V1511+F1512</f>
        <v>4.17480000000001</v>
      </c>
      <c r="W1512" s="70" t="n">
        <f aca="false">MAX(W1511,V1512)</f>
        <v>4.18880000000001</v>
      </c>
      <c r="X1512" s="70" t="n">
        <f aca="false">W1512-V1512</f>
        <v>0.0140000000000011</v>
      </c>
      <c r="Y1512" s="70" t="n">
        <f aca="false">Y1511+M1512</f>
        <v>3.77010674751887</v>
      </c>
      <c r="Z1512" s="70" t="n">
        <f aca="false">MAX(Z1511,Y1512)</f>
        <v>3.78543710826554</v>
      </c>
      <c r="AA1512" s="70" t="n">
        <f aca="false">Z1512-Y1512</f>
        <v>0.015330360746669</v>
      </c>
      <c r="AB1512" s="72" t="n">
        <f aca="false">AB1511*(1+F1512)</f>
        <v>52.7494408021754</v>
      </c>
      <c r="AC1512" s="73" t="n">
        <f aca="false">MAX(AC1511,AB1512)</f>
        <v>53.4944286092628</v>
      </c>
      <c r="AD1512" s="70" t="n">
        <f aca="false">1-AB1512/AC1512</f>
        <v>0.0139264560152411</v>
      </c>
      <c r="AE1512" s="73" t="n">
        <f aca="false">AE1511*(1+M1512)</f>
        <v>35.2276682950363</v>
      </c>
      <c r="AF1512" s="73" t="n">
        <f aca="false">MAX(AF1511,AE1512)</f>
        <v>35.7728927424631</v>
      </c>
      <c r="AG1512" s="70" t="n">
        <f aca="false">1-AE1512/AF1512</f>
        <v>0.0152412736468357</v>
      </c>
      <c r="AH1512" s="74" t="n">
        <f aca="false">IF(R1512&gt;0,AH1511+1,0)</f>
        <v>5</v>
      </c>
      <c r="AI1512" s="74" t="n">
        <f aca="false">IF(U1512&gt;0,AI1511+1,0)</f>
        <v>5</v>
      </c>
      <c r="AJ1512" s="74" t="n">
        <f aca="false">IF(G1512&gt;0,AJ1511+1,0)</f>
        <v>0</v>
      </c>
      <c r="AK1512" s="74" t="n">
        <f aca="false">IF(G1512&lt;=0,AK1511+1,0)</f>
        <v>5</v>
      </c>
      <c r="AL1512" s="74" t="n">
        <f aca="false">IF(K1512&gt;0,AL1511+1,0)</f>
        <v>0</v>
      </c>
      <c r="AM1512" s="74" t="n">
        <f aca="false">IF(K1512&lt;=0,AM1511+1,0)</f>
        <v>5</v>
      </c>
    </row>
    <row r="1513" customFormat="false" ht="15" hidden="false" customHeight="false" outlineLevel="0" collapsed="false">
      <c r="A1513" s="61" t="n">
        <v>1512</v>
      </c>
      <c r="B1513" s="62" t="n">
        <v>46007.40625</v>
      </c>
      <c r="C1513" s="63" t="n">
        <f aca="false">YEAR(B1513)</f>
        <v>2025</v>
      </c>
      <c r="D1513" s="32" t="s">
        <v>276</v>
      </c>
      <c r="E1513" s="64" t="n">
        <v>25926</v>
      </c>
      <c r="F1513" s="65" t="n">
        <v>0.0012</v>
      </c>
      <c r="G1513" s="66" t="n">
        <v>31.1112</v>
      </c>
      <c r="H1513" s="67" t="n">
        <f aca="false">E1513+IF(D1513="Long",1,-1)*G1513</f>
        <v>25894.8888</v>
      </c>
      <c r="I1513" s="68" t="n">
        <f aca="false">Assumptions!$B$58</f>
        <v>5.35750011455817</v>
      </c>
      <c r="J1513" s="68" t="n">
        <f aca="false">INDEX(Yearly!$T$5:$T$22,MATCH(C1513,Yearly!$A$5:$A$22,0))</f>
        <v>0.676736856575769</v>
      </c>
      <c r="K1513" s="68" t="n">
        <f aca="false">G1513-I1513-J1513</f>
        <v>25.0769630288661</v>
      </c>
      <c r="L1513" s="69" t="n">
        <f aca="false">(I1513+J1513)/Assumptions!$B$8</f>
        <v>0.000266072149333807</v>
      </c>
      <c r="M1513" s="70" t="n">
        <f aca="false">F1513-L1513</f>
        <v>0.000933927850666193</v>
      </c>
      <c r="N1513" s="71" t="n">
        <f aca="false">G1513*Assumptions!$B$7</f>
        <v>244689.588</v>
      </c>
      <c r="O1513" s="71" t="n">
        <f aca="false">K1513*Assumptions!$B$7</f>
        <v>197230.314222032</v>
      </c>
      <c r="P1513" s="68" t="n">
        <f aca="false">P1512+G1513</f>
        <v>40604.05589</v>
      </c>
      <c r="Q1513" s="68" t="n">
        <f aca="false">MAX(Q1512,P1513)</f>
        <v>40937.03456</v>
      </c>
      <c r="R1513" s="68" t="n">
        <f aca="false">Q1513-P1513</f>
        <v>332.978670000004</v>
      </c>
      <c r="S1513" s="68" t="n">
        <f aca="false">S1512+K1513</f>
        <v>31420.0036146722</v>
      </c>
      <c r="T1513" s="68" t="n">
        <f aca="false">MAX(T1512,S1513)</f>
        <v>31789.187706499</v>
      </c>
      <c r="U1513" s="68" t="n">
        <f aca="false">T1513-S1513</f>
        <v>369.184091826806</v>
      </c>
      <c r="V1513" s="70" t="n">
        <f aca="false">V1512+F1513</f>
        <v>4.17600000000001</v>
      </c>
      <c r="W1513" s="70" t="n">
        <f aca="false">MAX(W1512,V1513)</f>
        <v>4.18880000000001</v>
      </c>
      <c r="X1513" s="70" t="n">
        <f aca="false">W1513-V1513</f>
        <v>0.0128000000000013</v>
      </c>
      <c r="Y1513" s="70" t="n">
        <f aca="false">Y1512+M1513</f>
        <v>3.77104067536954</v>
      </c>
      <c r="Z1513" s="70" t="n">
        <f aca="false">MAX(Z1512,Y1513)</f>
        <v>3.78543710826554</v>
      </c>
      <c r="AA1513" s="70" t="n">
        <f aca="false">Z1513-Y1513</f>
        <v>0.0143964328960027</v>
      </c>
      <c r="AB1513" s="72" t="n">
        <f aca="false">AB1512*(1+F1513)</f>
        <v>52.812740131138</v>
      </c>
      <c r="AC1513" s="73" t="n">
        <f aca="false">MAX(AC1512,AB1513)</f>
        <v>53.4944286092628</v>
      </c>
      <c r="AD1513" s="70" t="n">
        <f aca="false">1-AB1513/AC1513</f>
        <v>0.0127431677624593</v>
      </c>
      <c r="AE1513" s="73" t="n">
        <f aca="false">AE1512*(1+M1513)</f>
        <v>35.2605683955711</v>
      </c>
      <c r="AF1513" s="73" t="n">
        <f aca="false">MAX(AF1512,AE1513)</f>
        <v>35.7728927424631</v>
      </c>
      <c r="AG1513" s="70" t="n">
        <f aca="false">1-AE1513/AF1513</f>
        <v>0.0143215800461081</v>
      </c>
      <c r="AH1513" s="74" t="n">
        <f aca="false">IF(R1513&gt;0,AH1512+1,0)</f>
        <v>6</v>
      </c>
      <c r="AI1513" s="74" t="n">
        <f aca="false">IF(U1513&gt;0,AI1512+1,0)</f>
        <v>6</v>
      </c>
      <c r="AJ1513" s="74" t="n">
        <f aca="false">IF(G1513&gt;0,AJ1512+1,0)</f>
        <v>1</v>
      </c>
      <c r="AK1513" s="74" t="n">
        <f aca="false">IF(G1513&lt;=0,AK1512+1,0)</f>
        <v>0</v>
      </c>
      <c r="AL1513" s="74" t="n">
        <f aca="false">IF(K1513&gt;0,AL1512+1,0)</f>
        <v>1</v>
      </c>
      <c r="AM1513" s="74" t="n">
        <f aca="false">IF(K1513&lt;=0,AM1512+1,0)</f>
        <v>0</v>
      </c>
    </row>
    <row r="1514" customFormat="false" ht="15" hidden="false" customHeight="false" outlineLevel="0" collapsed="false">
      <c r="A1514" s="61" t="n">
        <v>1513</v>
      </c>
      <c r="B1514" s="62" t="n">
        <v>46009.53125</v>
      </c>
      <c r="C1514" s="63" t="n">
        <f aca="false">YEAR(B1514)</f>
        <v>2025</v>
      </c>
      <c r="D1514" s="32" t="s">
        <v>277</v>
      </c>
      <c r="E1514" s="64" t="n">
        <v>25894.15</v>
      </c>
      <c r="F1514" s="65" t="n">
        <v>-0.0026</v>
      </c>
      <c r="G1514" s="66" t="n">
        <v>-67.32479</v>
      </c>
      <c r="H1514" s="67" t="n">
        <f aca="false">E1514+IF(D1514="Long",1,-1)*G1514</f>
        <v>25826.82521</v>
      </c>
      <c r="I1514" s="68" t="n">
        <f aca="false">Assumptions!$B$58</f>
        <v>5.35750011455817</v>
      </c>
      <c r="J1514" s="68" t="n">
        <f aca="false">INDEX(Yearly!$T$5:$T$22,MATCH(C1514,Yearly!$A$5:$A$22,0))</f>
        <v>0.676736856575769</v>
      </c>
      <c r="K1514" s="68" t="n">
        <f aca="false">G1514-I1514-J1514</f>
        <v>-73.3590269711339</v>
      </c>
      <c r="L1514" s="69" t="n">
        <f aca="false">(I1514+J1514)/Assumptions!$B$8</f>
        <v>0.000266072149333807</v>
      </c>
      <c r="M1514" s="70" t="n">
        <f aca="false">F1514-L1514</f>
        <v>-0.00286607214933381</v>
      </c>
      <c r="N1514" s="71" t="n">
        <f aca="false">G1514*Assumptions!$B$7</f>
        <v>-529509.47335</v>
      </c>
      <c r="O1514" s="71" t="n">
        <f aca="false">K1514*Assumptions!$B$7</f>
        <v>-576968.747127968</v>
      </c>
      <c r="P1514" s="68" t="n">
        <f aca="false">P1513+G1514</f>
        <v>40536.7311</v>
      </c>
      <c r="Q1514" s="68" t="n">
        <f aca="false">MAX(Q1513,P1514)</f>
        <v>40937.03456</v>
      </c>
      <c r="R1514" s="68" t="n">
        <f aca="false">Q1514-P1514</f>
        <v>400.303460000003</v>
      </c>
      <c r="S1514" s="68" t="n">
        <f aca="false">S1513+K1514</f>
        <v>31346.644587701</v>
      </c>
      <c r="T1514" s="68" t="n">
        <f aca="false">MAX(T1513,S1514)</f>
        <v>31789.187706499</v>
      </c>
      <c r="U1514" s="68" t="n">
        <f aca="false">T1514-S1514</f>
        <v>442.543118797941</v>
      </c>
      <c r="V1514" s="70" t="n">
        <f aca="false">V1513+F1514</f>
        <v>4.17340000000001</v>
      </c>
      <c r="W1514" s="70" t="n">
        <f aca="false">MAX(W1513,V1514)</f>
        <v>4.18880000000001</v>
      </c>
      <c r="X1514" s="70" t="n">
        <f aca="false">W1514-V1514</f>
        <v>0.0154000000000014</v>
      </c>
      <c r="Y1514" s="70" t="n">
        <f aca="false">Y1513+M1514</f>
        <v>3.76817460322021</v>
      </c>
      <c r="Z1514" s="70" t="n">
        <f aca="false">MAX(Z1513,Y1514)</f>
        <v>3.78543710826554</v>
      </c>
      <c r="AA1514" s="70" t="n">
        <f aca="false">Z1514-Y1514</f>
        <v>0.0172625050453363</v>
      </c>
      <c r="AB1514" s="72" t="n">
        <f aca="false">AB1513*(1+F1514)</f>
        <v>52.6754270067971</v>
      </c>
      <c r="AC1514" s="73" t="n">
        <f aca="false">MAX(AC1513,AB1514)</f>
        <v>53.4944286092628</v>
      </c>
      <c r="AD1514" s="70" t="n">
        <f aca="false">1-AB1514/AC1514</f>
        <v>0.0153100355262771</v>
      </c>
      <c r="AE1514" s="73" t="n">
        <f aca="false">AE1513*(1+M1514)</f>
        <v>35.1595090625229</v>
      </c>
      <c r="AF1514" s="73" t="n">
        <f aca="false">MAX(AF1513,AE1514)</f>
        <v>35.7728927424631</v>
      </c>
      <c r="AG1514" s="70" t="n">
        <f aca="false">1-AE1514/AF1514</f>
        <v>0.0171466055137373</v>
      </c>
      <c r="AH1514" s="74" t="n">
        <f aca="false">IF(R1514&gt;0,AH1513+1,0)</f>
        <v>7</v>
      </c>
      <c r="AI1514" s="74" t="n">
        <f aca="false">IF(U1514&gt;0,AI1513+1,0)</f>
        <v>7</v>
      </c>
      <c r="AJ1514" s="74" t="n">
        <f aca="false">IF(G1514&gt;0,AJ1513+1,0)</f>
        <v>0</v>
      </c>
      <c r="AK1514" s="74" t="n">
        <f aca="false">IF(G1514&lt;=0,AK1513+1,0)</f>
        <v>1</v>
      </c>
      <c r="AL1514" s="74" t="n">
        <f aca="false">IF(K1514&gt;0,AL1513+1,0)</f>
        <v>0</v>
      </c>
      <c r="AM1514" s="74" t="n">
        <f aca="false">IF(K1514&lt;=0,AM1513+1,0)</f>
        <v>1</v>
      </c>
    </row>
    <row r="1515" customFormat="false" ht="15" hidden="false" customHeight="false" outlineLevel="0" collapsed="false">
      <c r="A1515" s="61" t="n">
        <v>1514</v>
      </c>
      <c r="B1515" s="62" t="n">
        <v>46009.5881944444</v>
      </c>
      <c r="C1515" s="63" t="n">
        <f aca="false">YEAR(B1515)</f>
        <v>2025</v>
      </c>
      <c r="D1515" s="32" t="s">
        <v>276</v>
      </c>
      <c r="E1515" s="64" t="n">
        <v>25827.75</v>
      </c>
      <c r="F1515" s="65" t="n">
        <v>-0.005</v>
      </c>
      <c r="G1515" s="66" t="n">
        <v>-129.13875</v>
      </c>
      <c r="H1515" s="67" t="n">
        <f aca="false">E1515+IF(D1515="Long",1,-1)*G1515</f>
        <v>25956.88875</v>
      </c>
      <c r="I1515" s="68" t="n">
        <f aca="false">Assumptions!$B$58</f>
        <v>5.35750011455817</v>
      </c>
      <c r="J1515" s="68" t="n">
        <f aca="false">INDEX(Yearly!$T$5:$T$22,MATCH(C1515,Yearly!$A$5:$A$22,0))</f>
        <v>0.676736856575769</v>
      </c>
      <c r="K1515" s="68" t="n">
        <f aca="false">G1515-I1515-J1515</f>
        <v>-135.172986971134</v>
      </c>
      <c r="L1515" s="69" t="n">
        <f aca="false">(I1515+J1515)/Assumptions!$B$8</f>
        <v>0.000266072149333807</v>
      </c>
      <c r="M1515" s="70" t="n">
        <f aca="false">F1515-L1515</f>
        <v>-0.00526607214933381</v>
      </c>
      <c r="N1515" s="71" t="n">
        <f aca="false">G1515*Assumptions!$B$7</f>
        <v>-1015676.26875</v>
      </c>
      <c r="O1515" s="71" t="n">
        <f aca="false">K1515*Assumptions!$B$7</f>
        <v>-1063135.54252797</v>
      </c>
      <c r="P1515" s="68" t="n">
        <f aca="false">P1514+G1515</f>
        <v>40407.59235</v>
      </c>
      <c r="Q1515" s="68" t="n">
        <f aca="false">MAX(Q1514,P1515)</f>
        <v>40937.03456</v>
      </c>
      <c r="R1515" s="68" t="n">
        <f aca="false">Q1515-P1515</f>
        <v>529.442210000001</v>
      </c>
      <c r="S1515" s="68" t="n">
        <f aca="false">S1514+K1515</f>
        <v>31211.4716007299</v>
      </c>
      <c r="T1515" s="68" t="n">
        <f aca="false">MAX(T1514,S1515)</f>
        <v>31789.187706499</v>
      </c>
      <c r="U1515" s="68" t="n">
        <f aca="false">T1515-S1515</f>
        <v>577.716105769076</v>
      </c>
      <c r="V1515" s="70" t="n">
        <f aca="false">V1514+F1515</f>
        <v>4.16840000000001</v>
      </c>
      <c r="W1515" s="70" t="n">
        <f aca="false">MAX(W1514,V1515)</f>
        <v>4.18880000000001</v>
      </c>
      <c r="X1515" s="70" t="n">
        <f aca="false">W1515-V1515</f>
        <v>0.0204000000000013</v>
      </c>
      <c r="Y1515" s="70" t="n">
        <f aca="false">Y1514+M1515</f>
        <v>3.76290853107087</v>
      </c>
      <c r="Z1515" s="70" t="n">
        <f aca="false">MAX(Z1514,Y1515)</f>
        <v>3.78543710826554</v>
      </c>
      <c r="AA1515" s="70" t="n">
        <f aca="false">Z1515-Y1515</f>
        <v>0.0225285771946702</v>
      </c>
      <c r="AB1515" s="72" t="n">
        <f aca="false">AB1514*(1+F1515)</f>
        <v>52.4120498717631</v>
      </c>
      <c r="AC1515" s="73" t="n">
        <f aca="false">MAX(AC1514,AB1515)</f>
        <v>53.4944286092628</v>
      </c>
      <c r="AD1515" s="70" t="n">
        <f aca="false">1-AB1515/AC1515</f>
        <v>0.0202334853486457</v>
      </c>
      <c r="AE1515" s="73" t="n">
        <f aca="false">AE1514*(1+M1515)</f>
        <v>34.9743565510645</v>
      </c>
      <c r="AF1515" s="73" t="n">
        <f aca="false">MAX(AF1514,AE1515)</f>
        <v>35.7728927424631</v>
      </c>
      <c r="AG1515" s="70" t="n">
        <f aca="false">1-AE1515/AF1515</f>
        <v>0.0223223824013197</v>
      </c>
      <c r="AH1515" s="74" t="n">
        <f aca="false">IF(R1515&gt;0,AH1514+1,0)</f>
        <v>8</v>
      </c>
      <c r="AI1515" s="74" t="n">
        <f aca="false">IF(U1515&gt;0,AI1514+1,0)</f>
        <v>8</v>
      </c>
      <c r="AJ1515" s="74" t="n">
        <f aca="false">IF(G1515&gt;0,AJ1514+1,0)</f>
        <v>0</v>
      </c>
      <c r="AK1515" s="74" t="n">
        <f aca="false">IF(G1515&lt;=0,AK1514+1,0)</f>
        <v>2</v>
      </c>
      <c r="AL1515" s="74" t="n">
        <f aca="false">IF(K1515&gt;0,AL1514+1,0)</f>
        <v>0</v>
      </c>
      <c r="AM1515" s="74" t="n">
        <f aca="false">IF(K1515&lt;=0,AM1514+1,0)</f>
        <v>2</v>
      </c>
    </row>
    <row r="1516" customFormat="false" ht="15" hidden="false" customHeight="false" outlineLevel="0" collapsed="false">
      <c r="A1516" s="61" t="n">
        <v>1515</v>
      </c>
      <c r="B1516" s="62" t="n">
        <v>46010.40625</v>
      </c>
      <c r="C1516" s="63" t="n">
        <f aca="false">YEAR(B1516)</f>
        <v>2025</v>
      </c>
      <c r="D1516" s="32" t="s">
        <v>277</v>
      </c>
      <c r="E1516" s="64" t="n">
        <v>25956.45</v>
      </c>
      <c r="F1516" s="65" t="n">
        <v>0.0052</v>
      </c>
      <c r="G1516" s="66" t="n">
        <v>134.97354</v>
      </c>
      <c r="H1516" s="67" t="n">
        <f aca="false">E1516+IF(D1516="Long",1,-1)*G1516</f>
        <v>26091.42354</v>
      </c>
      <c r="I1516" s="68" t="n">
        <f aca="false">Assumptions!$B$58</f>
        <v>5.35750011455817</v>
      </c>
      <c r="J1516" s="68" t="n">
        <f aca="false">INDEX(Yearly!$T$5:$T$22,MATCH(C1516,Yearly!$A$5:$A$22,0))</f>
        <v>0.676736856575769</v>
      </c>
      <c r="K1516" s="68" t="n">
        <f aca="false">G1516-I1516-J1516</f>
        <v>128.939303028866</v>
      </c>
      <c r="L1516" s="69" t="n">
        <f aca="false">(I1516+J1516)/Assumptions!$B$8</f>
        <v>0.000266072149333807</v>
      </c>
      <c r="M1516" s="70" t="n">
        <f aca="false">F1516-L1516</f>
        <v>0.00493392785066619</v>
      </c>
      <c r="N1516" s="71" t="n">
        <f aca="false">G1516*Assumptions!$B$7</f>
        <v>1061566.8921</v>
      </c>
      <c r="O1516" s="71" t="n">
        <f aca="false">K1516*Assumptions!$B$7</f>
        <v>1014107.61832203</v>
      </c>
      <c r="P1516" s="68" t="n">
        <f aca="false">P1515+G1516</f>
        <v>40542.56589</v>
      </c>
      <c r="Q1516" s="68" t="n">
        <f aca="false">MAX(Q1515,P1516)</f>
        <v>40937.03456</v>
      </c>
      <c r="R1516" s="68" t="n">
        <f aca="false">Q1516-P1516</f>
        <v>394.468670000002</v>
      </c>
      <c r="S1516" s="68" t="n">
        <f aca="false">S1515+K1516</f>
        <v>31340.4109037588</v>
      </c>
      <c r="T1516" s="68" t="n">
        <f aca="false">MAX(T1515,S1516)</f>
        <v>31789.187706499</v>
      </c>
      <c r="U1516" s="68" t="n">
        <f aca="false">T1516-S1516</f>
        <v>448.776802740209</v>
      </c>
      <c r="V1516" s="70" t="n">
        <f aca="false">V1515+F1516</f>
        <v>4.17360000000001</v>
      </c>
      <c r="W1516" s="70" t="n">
        <f aca="false">MAX(W1515,V1516)</f>
        <v>4.18880000000001</v>
      </c>
      <c r="X1516" s="70" t="n">
        <f aca="false">W1516-V1516</f>
        <v>0.015200000000001</v>
      </c>
      <c r="Y1516" s="70" t="n">
        <f aca="false">Y1515+M1516</f>
        <v>3.76784245892154</v>
      </c>
      <c r="Z1516" s="70" t="n">
        <f aca="false">MAX(Z1515,Y1516)</f>
        <v>3.78543710826554</v>
      </c>
      <c r="AA1516" s="70" t="n">
        <f aca="false">Z1516-Y1516</f>
        <v>0.0175946493440038</v>
      </c>
      <c r="AB1516" s="72" t="n">
        <f aca="false">AB1515*(1+F1516)</f>
        <v>52.6845925310962</v>
      </c>
      <c r="AC1516" s="73" t="n">
        <f aca="false">MAX(AC1515,AB1516)</f>
        <v>53.4944286092628</v>
      </c>
      <c r="AD1516" s="70" t="n">
        <f aca="false">1-AB1516/AC1516</f>
        <v>0.0151386994724585</v>
      </c>
      <c r="AE1516" s="73" t="n">
        <f aca="false">AE1515*(1+M1516)</f>
        <v>35.1469175029109</v>
      </c>
      <c r="AF1516" s="73" t="n">
        <f aca="false">MAX(AF1515,AE1516)</f>
        <v>35.7728927424631</v>
      </c>
      <c r="AG1516" s="70" t="n">
        <f aca="false">1-AE1516/AF1516</f>
        <v>0.0174985915748765</v>
      </c>
      <c r="AH1516" s="74" t="n">
        <f aca="false">IF(R1516&gt;0,AH1515+1,0)</f>
        <v>9</v>
      </c>
      <c r="AI1516" s="74" t="n">
        <f aca="false">IF(U1516&gt;0,AI1515+1,0)</f>
        <v>9</v>
      </c>
      <c r="AJ1516" s="74" t="n">
        <f aca="false">IF(G1516&gt;0,AJ1515+1,0)</f>
        <v>1</v>
      </c>
      <c r="AK1516" s="74" t="n">
        <f aca="false">IF(G1516&lt;=0,AK1515+1,0)</f>
        <v>0</v>
      </c>
      <c r="AL1516" s="74" t="n">
        <f aca="false">IF(K1516&gt;0,AL1515+1,0)</f>
        <v>1</v>
      </c>
      <c r="AM1516" s="74" t="n">
        <f aca="false">IF(K1516&lt;=0,AM1515+1,0)</f>
        <v>0</v>
      </c>
    </row>
    <row r="1517" customFormat="false" ht="15" hidden="false" customHeight="false" outlineLevel="0" collapsed="false">
      <c r="A1517" s="61" t="n">
        <v>1516</v>
      </c>
      <c r="B1517" s="62" t="n">
        <v>46020.40625</v>
      </c>
      <c r="C1517" s="63" t="n">
        <f aca="false">YEAR(B1517)</f>
        <v>2025</v>
      </c>
      <c r="D1517" s="32" t="s">
        <v>277</v>
      </c>
      <c r="E1517" s="64" t="n">
        <v>26079.75</v>
      </c>
      <c r="F1517" s="65" t="n">
        <v>-0.0019</v>
      </c>
      <c r="G1517" s="66" t="n">
        <v>-49.551525</v>
      </c>
      <c r="H1517" s="67" t="n">
        <f aca="false">E1517+IF(D1517="Long",1,-1)*G1517</f>
        <v>26030.198475</v>
      </c>
      <c r="I1517" s="68" t="n">
        <f aca="false">Assumptions!$B$58</f>
        <v>5.35750011455817</v>
      </c>
      <c r="J1517" s="68" t="n">
        <f aca="false">INDEX(Yearly!$T$5:$T$22,MATCH(C1517,Yearly!$A$5:$A$22,0))</f>
        <v>0.676736856575769</v>
      </c>
      <c r="K1517" s="68" t="n">
        <f aca="false">G1517-I1517-J1517</f>
        <v>-55.5857619711339</v>
      </c>
      <c r="L1517" s="69" t="n">
        <f aca="false">(I1517+J1517)/Assumptions!$B$8</f>
        <v>0.000266072149333807</v>
      </c>
      <c r="M1517" s="70" t="n">
        <f aca="false">F1517-L1517</f>
        <v>-0.00216607214933381</v>
      </c>
      <c r="N1517" s="71" t="n">
        <f aca="false">G1517*Assumptions!$B$7</f>
        <v>-389722.744125</v>
      </c>
      <c r="O1517" s="71" t="n">
        <f aca="false">K1517*Assumptions!$B$7</f>
        <v>-437182.017902968</v>
      </c>
      <c r="P1517" s="68" t="n">
        <f aca="false">P1516+G1517</f>
        <v>40493.014365</v>
      </c>
      <c r="Q1517" s="68" t="n">
        <f aca="false">MAX(Q1516,P1517)</f>
        <v>40937.03456</v>
      </c>
      <c r="R1517" s="68" t="n">
        <f aca="false">Q1517-P1517</f>
        <v>444.020195000005</v>
      </c>
      <c r="S1517" s="68" t="n">
        <f aca="false">S1516+K1517</f>
        <v>31284.8251417876</v>
      </c>
      <c r="T1517" s="68" t="n">
        <f aca="false">MAX(T1516,S1517)</f>
        <v>31789.187706499</v>
      </c>
      <c r="U1517" s="68" t="n">
        <f aca="false">T1517-S1517</f>
        <v>504.362564711344</v>
      </c>
      <c r="V1517" s="70" t="n">
        <f aca="false">V1516+F1517</f>
        <v>4.17170000000001</v>
      </c>
      <c r="W1517" s="70" t="n">
        <f aca="false">MAX(W1516,V1517)</f>
        <v>4.18880000000001</v>
      </c>
      <c r="X1517" s="70" t="n">
        <f aca="false">W1517-V1517</f>
        <v>0.017100000000001</v>
      </c>
      <c r="Y1517" s="70" t="n">
        <f aca="false">Y1516+M1517</f>
        <v>3.76567638677221</v>
      </c>
      <c r="Z1517" s="70" t="n">
        <f aca="false">MAX(Z1516,Y1517)</f>
        <v>3.78543710826554</v>
      </c>
      <c r="AA1517" s="70" t="n">
        <f aca="false">Z1517-Y1517</f>
        <v>0.0197607214933377</v>
      </c>
      <c r="AB1517" s="72" t="n">
        <f aca="false">AB1516*(1+F1517)</f>
        <v>52.5844918052872</v>
      </c>
      <c r="AC1517" s="73" t="n">
        <f aca="false">MAX(AC1516,AB1517)</f>
        <v>53.4944286092628</v>
      </c>
      <c r="AD1517" s="70" t="n">
        <f aca="false">1-AB1517/AC1517</f>
        <v>0.0170099359434608</v>
      </c>
      <c r="AE1517" s="73" t="n">
        <f aca="false">AE1516*(1+M1517)</f>
        <v>35.0707867437729</v>
      </c>
      <c r="AF1517" s="73" t="n">
        <f aca="false">MAX(AF1516,AE1517)</f>
        <v>35.7728927424631</v>
      </c>
      <c r="AG1517" s="70" t="n">
        <f aca="false">1-AE1517/AF1517</f>
        <v>0.0196267605123475</v>
      </c>
      <c r="AH1517" s="74" t="n">
        <f aca="false">IF(R1517&gt;0,AH1516+1,0)</f>
        <v>10</v>
      </c>
      <c r="AI1517" s="74" t="n">
        <f aca="false">IF(U1517&gt;0,AI1516+1,0)</f>
        <v>10</v>
      </c>
      <c r="AJ1517" s="74" t="n">
        <f aca="false">IF(G1517&gt;0,AJ1516+1,0)</f>
        <v>0</v>
      </c>
      <c r="AK1517" s="74" t="n">
        <f aca="false">IF(G1517&lt;=0,AK1516+1,0)</f>
        <v>1</v>
      </c>
      <c r="AL1517" s="74" t="n">
        <f aca="false">IF(K1517&gt;0,AL1516+1,0)</f>
        <v>0</v>
      </c>
      <c r="AM1517" s="74" t="n">
        <f aca="false">IF(K1517&lt;=0,AM1516+1,0)</f>
        <v>1</v>
      </c>
    </row>
    <row r="1518" customFormat="false" ht="15" hidden="false" customHeight="false" outlineLevel="0" collapsed="false">
      <c r="A1518" s="61" t="n">
        <v>1517</v>
      </c>
      <c r="B1518" s="62" t="n">
        <v>46020.4361111111</v>
      </c>
      <c r="C1518" s="63" t="n">
        <f aca="false">YEAR(B1518)</f>
        <v>2025</v>
      </c>
      <c r="D1518" s="32" t="s">
        <v>276</v>
      </c>
      <c r="E1518" s="64" t="n">
        <v>26030.95</v>
      </c>
      <c r="F1518" s="65" t="n">
        <v>-0.0004</v>
      </c>
      <c r="G1518" s="66" t="n">
        <v>-10.41238</v>
      </c>
      <c r="H1518" s="67" t="n">
        <f aca="false">E1518+IF(D1518="Long",1,-1)*G1518</f>
        <v>26041.36238</v>
      </c>
      <c r="I1518" s="68" t="n">
        <f aca="false">Assumptions!$B$58</f>
        <v>5.35750011455817</v>
      </c>
      <c r="J1518" s="68" t="n">
        <f aca="false">INDEX(Yearly!$T$5:$T$22,MATCH(C1518,Yearly!$A$5:$A$22,0))</f>
        <v>0.676736856575769</v>
      </c>
      <c r="K1518" s="68" t="n">
        <f aca="false">G1518-I1518-J1518</f>
        <v>-16.4466169711339</v>
      </c>
      <c r="L1518" s="69" t="n">
        <f aca="false">(I1518+J1518)/Assumptions!$B$8</f>
        <v>0.000266072149333807</v>
      </c>
      <c r="M1518" s="70" t="n">
        <f aca="false">F1518-L1518</f>
        <v>-0.000666072149333807</v>
      </c>
      <c r="N1518" s="71" t="n">
        <f aca="false">G1518*Assumptions!$B$7</f>
        <v>-81893.3687</v>
      </c>
      <c r="O1518" s="71" t="n">
        <f aca="false">K1518*Assumptions!$B$7</f>
        <v>-129352.642477968</v>
      </c>
      <c r="P1518" s="68" t="n">
        <f aca="false">P1517+G1518</f>
        <v>40482.601985</v>
      </c>
      <c r="Q1518" s="68" t="n">
        <f aca="false">MAX(Q1517,P1518)</f>
        <v>40937.03456</v>
      </c>
      <c r="R1518" s="68" t="n">
        <f aca="false">Q1518-P1518</f>
        <v>454.432575000006</v>
      </c>
      <c r="S1518" s="68" t="n">
        <f aca="false">S1517+K1518</f>
        <v>31268.3785248165</v>
      </c>
      <c r="T1518" s="68" t="n">
        <f aca="false">MAX(T1517,S1518)</f>
        <v>31789.187706499</v>
      </c>
      <c r="U1518" s="68" t="n">
        <f aca="false">T1518-S1518</f>
        <v>520.809181682478</v>
      </c>
      <c r="V1518" s="70" t="n">
        <f aca="false">V1517+F1518</f>
        <v>4.17130000000001</v>
      </c>
      <c r="W1518" s="70" t="n">
        <f aca="false">MAX(W1517,V1518)</f>
        <v>4.18880000000001</v>
      </c>
      <c r="X1518" s="70" t="n">
        <f aca="false">W1518-V1518</f>
        <v>0.017500000000001</v>
      </c>
      <c r="Y1518" s="70" t="n">
        <f aca="false">Y1517+M1518</f>
        <v>3.76501031462287</v>
      </c>
      <c r="Z1518" s="70" t="n">
        <f aca="false">MAX(Z1517,Y1518)</f>
        <v>3.78543710826554</v>
      </c>
      <c r="AA1518" s="70" t="n">
        <f aca="false">Z1518-Y1518</f>
        <v>0.0204267936426716</v>
      </c>
      <c r="AB1518" s="72" t="n">
        <f aca="false">AB1517*(1+F1518)</f>
        <v>52.563458008565</v>
      </c>
      <c r="AC1518" s="73" t="n">
        <f aca="false">MAX(AC1517,AB1518)</f>
        <v>53.4944286092628</v>
      </c>
      <c r="AD1518" s="70" t="n">
        <f aca="false">1-AB1518/AC1518</f>
        <v>0.0174031319690834</v>
      </c>
      <c r="AE1518" s="73" t="n">
        <f aca="false">AE1517*(1+M1518)</f>
        <v>35.0474270694676</v>
      </c>
      <c r="AF1518" s="73" t="n">
        <f aca="false">MAX(AF1517,AE1518)</f>
        <v>35.7728927424631</v>
      </c>
      <c r="AG1518" s="70" t="n">
        <f aca="false">1-AE1518/AF1518</f>
        <v>0.0202797598231224</v>
      </c>
      <c r="AH1518" s="74" t="n">
        <f aca="false">IF(R1518&gt;0,AH1517+1,0)</f>
        <v>11</v>
      </c>
      <c r="AI1518" s="74" t="n">
        <f aca="false">IF(U1518&gt;0,AI1517+1,0)</f>
        <v>11</v>
      </c>
      <c r="AJ1518" s="74" t="n">
        <f aca="false">IF(G1518&gt;0,AJ1517+1,0)</f>
        <v>0</v>
      </c>
      <c r="AK1518" s="74" t="n">
        <f aca="false">IF(G1518&lt;=0,AK1517+1,0)</f>
        <v>2</v>
      </c>
      <c r="AL1518" s="74" t="n">
        <f aca="false">IF(K1518&gt;0,AL1517+1,0)</f>
        <v>0</v>
      </c>
      <c r="AM1518" s="74" t="n">
        <f aca="false">IF(K1518&lt;=0,AM1517+1,0)</f>
        <v>2</v>
      </c>
    </row>
    <row r="1519" customFormat="false" ht="15" hidden="false" customHeight="false" outlineLevel="0" collapsed="false">
      <c r="A1519" s="61" t="n">
        <v>1518</v>
      </c>
      <c r="B1519" s="62" t="n">
        <v>46022.4479166667</v>
      </c>
      <c r="C1519" s="63" t="n">
        <f aca="false">YEAR(B1519)</f>
        <v>2025</v>
      </c>
      <c r="D1519" s="32" t="s">
        <v>277</v>
      </c>
      <c r="E1519" s="64" t="n">
        <v>26042.4</v>
      </c>
      <c r="F1519" s="65" t="n">
        <v>0.006</v>
      </c>
      <c r="G1519" s="66" t="n">
        <v>156.2544</v>
      </c>
      <c r="H1519" s="67" t="n">
        <f aca="false">E1519+IF(D1519="Long",1,-1)*G1519</f>
        <v>26198.6544</v>
      </c>
      <c r="I1519" s="68" t="n">
        <f aca="false">Assumptions!$B$58</f>
        <v>5.35750011455817</v>
      </c>
      <c r="J1519" s="68" t="n">
        <f aca="false">INDEX(Yearly!$T$5:$T$22,MATCH(C1519,Yearly!$A$5:$A$22,0))</f>
        <v>0.676736856575769</v>
      </c>
      <c r="K1519" s="68" t="n">
        <f aca="false">G1519-I1519-J1519</f>
        <v>150.220163028866</v>
      </c>
      <c r="L1519" s="69" t="n">
        <f aca="false">(I1519+J1519)/Assumptions!$B$8</f>
        <v>0.000266072149333807</v>
      </c>
      <c r="M1519" s="70" t="n">
        <f aca="false">F1519-L1519</f>
        <v>0.00573392785066619</v>
      </c>
      <c r="N1519" s="71" t="n">
        <f aca="false">G1519*Assumptions!$B$7</f>
        <v>1228940.856</v>
      </c>
      <c r="O1519" s="71" t="n">
        <f aca="false">K1519*Assumptions!$B$7</f>
        <v>1181481.58222203</v>
      </c>
      <c r="P1519" s="68" t="n">
        <f aca="false">P1518+G1519</f>
        <v>40638.856385</v>
      </c>
      <c r="Q1519" s="68" t="n">
        <f aca="false">MAX(Q1518,P1519)</f>
        <v>40937.03456</v>
      </c>
      <c r="R1519" s="68" t="n">
        <f aca="false">Q1519-P1519</f>
        <v>298.178175000008</v>
      </c>
      <c r="S1519" s="68" t="n">
        <f aca="false">S1518+K1519</f>
        <v>31418.5986878454</v>
      </c>
      <c r="T1519" s="68" t="n">
        <f aca="false">MAX(T1518,S1519)</f>
        <v>31789.187706499</v>
      </c>
      <c r="U1519" s="68" t="n">
        <f aca="false">T1519-S1519</f>
        <v>370.589018653613</v>
      </c>
      <c r="V1519" s="70" t="n">
        <f aca="false">V1518+F1519</f>
        <v>4.17730000000001</v>
      </c>
      <c r="W1519" s="70" t="n">
        <f aca="false">MAX(W1518,V1519)</f>
        <v>4.18880000000001</v>
      </c>
      <c r="X1519" s="70" t="n">
        <f aca="false">W1519-V1519</f>
        <v>0.0115000000000007</v>
      </c>
      <c r="Y1519" s="70" t="n">
        <f aca="false">Y1518+M1519</f>
        <v>3.77074424247354</v>
      </c>
      <c r="Z1519" s="70" t="n">
        <f aca="false">MAX(Z1518,Y1519)</f>
        <v>3.78543710826554</v>
      </c>
      <c r="AA1519" s="70" t="n">
        <f aca="false">Z1519-Y1519</f>
        <v>0.0146928657920054</v>
      </c>
      <c r="AB1519" s="72" t="n">
        <f aca="false">AB1518*(1+F1519)</f>
        <v>52.8788387566164</v>
      </c>
      <c r="AC1519" s="73" t="n">
        <f aca="false">MAX(AC1518,AB1519)</f>
        <v>53.4944286092628</v>
      </c>
      <c r="AD1519" s="70" t="n">
        <f aca="false">1-AB1519/AC1519</f>
        <v>0.0115075507608979</v>
      </c>
      <c r="AE1519" s="73" t="n">
        <f aca="false">AE1518*(1+M1519)</f>
        <v>35.2483864876355</v>
      </c>
      <c r="AF1519" s="73" t="n">
        <f aca="false">MAX(AF1518,AE1519)</f>
        <v>35.7728927424631</v>
      </c>
      <c r="AG1519" s="70" t="n">
        <f aca="false">1-AE1519/AF1519</f>
        <v>0.0146621146521108</v>
      </c>
      <c r="AH1519" s="74" t="n">
        <f aca="false">IF(R1519&gt;0,AH1518+1,0)</f>
        <v>12</v>
      </c>
      <c r="AI1519" s="74" t="n">
        <f aca="false">IF(U1519&gt;0,AI1518+1,0)</f>
        <v>12</v>
      </c>
      <c r="AJ1519" s="74" t="n">
        <f aca="false">IF(G1519&gt;0,AJ1518+1,0)</f>
        <v>1</v>
      </c>
      <c r="AK1519" s="74" t="n">
        <f aca="false">IF(G1519&lt;=0,AK1518+1,0)</f>
        <v>0</v>
      </c>
      <c r="AL1519" s="74" t="n">
        <f aca="false">IF(K1519&gt;0,AL1518+1,0)</f>
        <v>1</v>
      </c>
      <c r="AM1519" s="74" t="n">
        <f aca="false">IF(K1519&lt;=0,AM1518+1,0)</f>
        <v>0</v>
      </c>
    </row>
    <row r="1520" customFormat="false" ht="15" hidden="false" customHeight="false" outlineLevel="0" collapsed="false">
      <c r="A1520" s="61" t="n">
        <v>1519</v>
      </c>
      <c r="B1520" s="62" t="n">
        <v>46038.4479166667</v>
      </c>
      <c r="C1520" s="63" t="n">
        <f aca="false">YEAR(B1520)</f>
        <v>2026</v>
      </c>
      <c r="D1520" s="32" t="s">
        <v>277</v>
      </c>
      <c r="E1520" s="64" t="n">
        <v>25844.55</v>
      </c>
      <c r="F1520" s="65" t="n">
        <v>-0.0032</v>
      </c>
      <c r="G1520" s="66" t="n">
        <v>-82.70256</v>
      </c>
      <c r="H1520" s="67" t="n">
        <f aca="false">E1520+IF(D1520="Long",1,-1)*G1520</f>
        <v>25761.84744</v>
      </c>
      <c r="I1520" s="68" t="n">
        <f aca="false">Assumptions!$B$58</f>
        <v>5.35750011455817</v>
      </c>
      <c r="J1520" s="68" t="n">
        <f aca="false">INDEX(Yearly!$T$5:$T$22,MATCH(C1520,Yearly!$A$5:$A$22,0))</f>
        <v>0.64290001374698</v>
      </c>
      <c r="K1520" s="68" t="n">
        <f aca="false">G1520-I1520-J1520</f>
        <v>-88.7029601283052</v>
      </c>
      <c r="L1520" s="69" t="n">
        <f aca="false">(I1520+J1520)/Assumptions!$B$8</f>
        <v>0.000264580155973056</v>
      </c>
      <c r="M1520" s="70" t="n">
        <f aca="false">F1520-L1520</f>
        <v>-0.00346458015597306</v>
      </c>
      <c r="N1520" s="71" t="n">
        <f aca="false">G1520*Assumptions!$B$7</f>
        <v>-650455.6344</v>
      </c>
      <c r="O1520" s="71" t="n">
        <f aca="false">K1520*Assumptions!$B$7</f>
        <v>-697648.78140912</v>
      </c>
      <c r="P1520" s="68" t="n">
        <f aca="false">P1519+G1520</f>
        <v>40556.153825</v>
      </c>
      <c r="Q1520" s="68" t="n">
        <f aca="false">MAX(Q1519,P1520)</f>
        <v>40937.03456</v>
      </c>
      <c r="R1520" s="68" t="n">
        <f aca="false">Q1520-P1520</f>
        <v>380.880735000006</v>
      </c>
      <c r="S1520" s="68" t="n">
        <f aca="false">S1519+K1520</f>
        <v>31329.8957277171</v>
      </c>
      <c r="T1520" s="68" t="n">
        <f aca="false">MAX(T1519,S1520)</f>
        <v>31789.187706499</v>
      </c>
      <c r="U1520" s="68" t="n">
        <f aca="false">T1520-S1520</f>
        <v>459.291978781919</v>
      </c>
      <c r="V1520" s="70" t="n">
        <f aca="false">V1519+F1520</f>
        <v>4.17410000000001</v>
      </c>
      <c r="W1520" s="70" t="n">
        <f aca="false">MAX(W1519,V1520)</f>
        <v>4.18880000000001</v>
      </c>
      <c r="X1520" s="70" t="n">
        <f aca="false">W1520-V1520</f>
        <v>0.0147000000000004</v>
      </c>
      <c r="Y1520" s="70" t="n">
        <f aca="false">Y1519+M1520</f>
        <v>3.76727966231757</v>
      </c>
      <c r="Z1520" s="70" t="n">
        <f aca="false">MAX(Z1519,Y1520)</f>
        <v>3.78543710826554</v>
      </c>
      <c r="AA1520" s="70" t="n">
        <f aca="false">Z1520-Y1520</f>
        <v>0.0181574459479785</v>
      </c>
      <c r="AB1520" s="72" t="n">
        <f aca="false">AB1519*(1+F1520)</f>
        <v>52.7096264725953</v>
      </c>
      <c r="AC1520" s="73" t="n">
        <f aca="false">MAX(AC1519,AB1520)</f>
        <v>53.4944286092628</v>
      </c>
      <c r="AD1520" s="70" t="n">
        <f aca="false">1-AB1520/AC1520</f>
        <v>0.014670726598463</v>
      </c>
      <c r="AE1520" s="73" t="n">
        <f aca="false">AE1519*(1+M1520)</f>
        <v>35.1262656272803</v>
      </c>
      <c r="AF1520" s="73" t="n">
        <f aca="false">MAX(AF1519,AE1520)</f>
        <v>35.7728927424631</v>
      </c>
      <c r="AG1520" s="70" t="n">
        <f aca="false">1-AE1520/AF1520</f>
        <v>0.0180758967366156</v>
      </c>
      <c r="AH1520" s="74" t="n">
        <f aca="false">IF(R1520&gt;0,AH1519+1,0)</f>
        <v>13</v>
      </c>
      <c r="AI1520" s="74" t="n">
        <f aca="false">IF(U1520&gt;0,AI1519+1,0)</f>
        <v>13</v>
      </c>
      <c r="AJ1520" s="74" t="n">
        <f aca="false">IF(G1520&gt;0,AJ1519+1,0)</f>
        <v>0</v>
      </c>
      <c r="AK1520" s="74" t="n">
        <f aca="false">IF(G1520&lt;=0,AK1519+1,0)</f>
        <v>1</v>
      </c>
      <c r="AL1520" s="74" t="n">
        <f aca="false">IF(K1520&gt;0,AL1519+1,0)</f>
        <v>0</v>
      </c>
      <c r="AM1520" s="74" t="n">
        <f aca="false">IF(K1520&lt;=0,AM1519+1,0)</f>
        <v>1</v>
      </c>
    </row>
    <row r="1521" customFormat="false" ht="15" hidden="false" customHeight="false" outlineLevel="0" collapsed="false">
      <c r="A1521" s="61" t="n">
        <v>1520</v>
      </c>
      <c r="B1521" s="62" t="n">
        <v>46038.5340277778</v>
      </c>
      <c r="C1521" s="63" t="n">
        <f aca="false">YEAR(B1521)</f>
        <v>2026</v>
      </c>
      <c r="D1521" s="32" t="s">
        <v>276</v>
      </c>
      <c r="E1521" s="64" t="n">
        <v>25761</v>
      </c>
      <c r="F1521" s="65" t="n">
        <v>0.0182</v>
      </c>
      <c r="G1521" s="66" t="n">
        <v>468.8502</v>
      </c>
      <c r="H1521" s="67" t="n">
        <f aca="false">E1521+IF(D1521="Long",1,-1)*G1521</f>
        <v>25292.1498</v>
      </c>
      <c r="I1521" s="68" t="n">
        <f aca="false">Assumptions!$B$58</f>
        <v>5.35750011455817</v>
      </c>
      <c r="J1521" s="68" t="n">
        <f aca="false">INDEX(Yearly!$T$5:$T$22,MATCH(C1521,Yearly!$A$5:$A$22,0))</f>
        <v>0.64290001374698</v>
      </c>
      <c r="K1521" s="68" t="n">
        <f aca="false">G1521-I1521-J1521</f>
        <v>462.849799871695</v>
      </c>
      <c r="L1521" s="69" t="n">
        <f aca="false">(I1521+J1521)/Assumptions!$B$8</f>
        <v>0.000264580155973056</v>
      </c>
      <c r="M1521" s="70" t="n">
        <f aca="false">F1521-L1521</f>
        <v>0.0179354198440269</v>
      </c>
      <c r="N1521" s="71" t="n">
        <f aca="false">G1521*Assumptions!$B$7</f>
        <v>3687506.823</v>
      </c>
      <c r="O1521" s="71" t="n">
        <f aca="false">K1521*Assumptions!$B$7</f>
        <v>3640313.67599088</v>
      </c>
      <c r="P1521" s="68" t="n">
        <f aca="false">P1520+G1521</f>
        <v>41025.004025</v>
      </c>
      <c r="Q1521" s="68" t="n">
        <f aca="false">MAX(Q1520,P1521)</f>
        <v>41025.004025</v>
      </c>
      <c r="R1521" s="68" t="n">
        <f aca="false">Q1521-P1521</f>
        <v>0</v>
      </c>
      <c r="S1521" s="68" t="n">
        <f aca="false">S1520+K1521</f>
        <v>31792.7455275888</v>
      </c>
      <c r="T1521" s="68" t="n">
        <f aca="false">MAX(T1520,S1521)</f>
        <v>31792.7455275888</v>
      </c>
      <c r="U1521" s="68" t="n">
        <f aca="false">T1521-S1521</f>
        <v>0</v>
      </c>
      <c r="V1521" s="70" t="n">
        <f aca="false">V1520+F1521</f>
        <v>4.19230000000001</v>
      </c>
      <c r="W1521" s="70" t="n">
        <f aca="false">MAX(W1520,V1521)</f>
        <v>4.19230000000001</v>
      </c>
      <c r="X1521" s="70" t="n">
        <f aca="false">W1521-V1521</f>
        <v>0</v>
      </c>
      <c r="Y1521" s="70" t="n">
        <f aca="false">Y1520+M1521</f>
        <v>3.78521508216159</v>
      </c>
      <c r="Z1521" s="70" t="n">
        <f aca="false">MAX(Z1520,Y1521)</f>
        <v>3.78543710826554</v>
      </c>
      <c r="AA1521" s="70" t="n">
        <f aca="false">Z1521-Y1521</f>
        <v>0.000222026103951389</v>
      </c>
      <c r="AB1521" s="72" t="n">
        <f aca="false">AB1520*(1+F1521)</f>
        <v>53.6689416743965</v>
      </c>
      <c r="AC1521" s="73" t="n">
        <f aca="false">MAX(AC1520,AB1521)</f>
        <v>53.6689416743965</v>
      </c>
      <c r="AD1521" s="70" t="n">
        <f aca="false">1-AB1521/AC1521</f>
        <v>0</v>
      </c>
      <c r="AE1521" s="73" t="n">
        <f aca="false">AE1520*(1+M1521)</f>
        <v>35.7562699488584</v>
      </c>
      <c r="AF1521" s="73" t="n">
        <f aca="false">MAX(AF1520,AE1521)</f>
        <v>35.7728927424631</v>
      </c>
      <c r="AG1521" s="70" t="n">
        <f aca="false">1-AE1521/AF1521</f>
        <v>0.000464675689617167</v>
      </c>
      <c r="AH1521" s="74" t="n">
        <f aca="false">IF(R1521&gt;0,AH1520+1,0)</f>
        <v>0</v>
      </c>
      <c r="AI1521" s="74" t="n">
        <f aca="false">IF(U1521&gt;0,AI1520+1,0)</f>
        <v>0</v>
      </c>
      <c r="AJ1521" s="74" t="n">
        <f aca="false">IF(G1521&gt;0,AJ1520+1,0)</f>
        <v>1</v>
      </c>
      <c r="AK1521" s="74" t="n">
        <f aca="false">IF(G1521&lt;=0,AK1520+1,0)</f>
        <v>0</v>
      </c>
      <c r="AL1521" s="74" t="n">
        <f aca="false">IF(K1521&gt;0,AL1520+1,0)</f>
        <v>1</v>
      </c>
      <c r="AM1521" s="74" t="n">
        <f aca="false">IF(K1521&lt;=0,AM1520+1,0)</f>
        <v>0</v>
      </c>
    </row>
    <row r="1522" customFormat="false" ht="15" hidden="false" customHeight="false" outlineLevel="0" collapsed="false">
      <c r="A1522" s="61" t="n">
        <v>1521</v>
      </c>
      <c r="B1522" s="62" t="n">
        <v>46050.40625</v>
      </c>
      <c r="C1522" s="63" t="n">
        <f aca="false">YEAR(B1522)</f>
        <v>2026</v>
      </c>
      <c r="D1522" s="32" t="s">
        <v>277</v>
      </c>
      <c r="E1522" s="64" t="n">
        <v>25292.95</v>
      </c>
      <c r="F1522" s="65" t="n">
        <v>-0.0034</v>
      </c>
      <c r="G1522" s="66" t="n">
        <v>-85.99603</v>
      </c>
      <c r="H1522" s="67" t="n">
        <f aca="false">E1522+IF(D1522="Long",1,-1)*G1522</f>
        <v>25206.95397</v>
      </c>
      <c r="I1522" s="68" t="n">
        <f aca="false">Assumptions!$B$58</f>
        <v>5.35750011455817</v>
      </c>
      <c r="J1522" s="68" t="n">
        <f aca="false">INDEX(Yearly!$T$5:$T$22,MATCH(C1522,Yearly!$A$5:$A$22,0))</f>
        <v>0.64290001374698</v>
      </c>
      <c r="K1522" s="68" t="n">
        <f aca="false">G1522-I1522-J1522</f>
        <v>-91.9964301283052</v>
      </c>
      <c r="L1522" s="69" t="n">
        <f aca="false">(I1522+J1522)/Assumptions!$B$8</f>
        <v>0.000264580155973056</v>
      </c>
      <c r="M1522" s="70" t="n">
        <f aca="false">F1522-L1522</f>
        <v>-0.00366458015597306</v>
      </c>
      <c r="N1522" s="71" t="n">
        <f aca="false">G1522*Assumptions!$B$7</f>
        <v>-676358.77595</v>
      </c>
      <c r="O1522" s="71" t="n">
        <f aca="false">K1522*Assumptions!$B$7</f>
        <v>-723551.92295912</v>
      </c>
      <c r="P1522" s="68" t="n">
        <f aca="false">P1521+G1522</f>
        <v>40939.007995</v>
      </c>
      <c r="Q1522" s="68" t="n">
        <f aca="false">MAX(Q1521,P1522)</f>
        <v>41025.004025</v>
      </c>
      <c r="R1522" s="68" t="n">
        <f aca="false">Q1522-P1522</f>
        <v>85.9960300000021</v>
      </c>
      <c r="S1522" s="68" t="n">
        <f aca="false">S1521+K1522</f>
        <v>31700.7490974605</v>
      </c>
      <c r="T1522" s="68" t="n">
        <f aca="false">MAX(T1521,S1522)</f>
        <v>31792.7455275888</v>
      </c>
      <c r="U1522" s="68" t="n">
        <f aca="false">T1522-S1522</f>
        <v>91.9964301283035</v>
      </c>
      <c r="V1522" s="70" t="n">
        <f aca="false">V1521+F1522</f>
        <v>4.18890000000001</v>
      </c>
      <c r="W1522" s="70" t="n">
        <f aca="false">MAX(W1521,V1522)</f>
        <v>4.19230000000001</v>
      </c>
      <c r="X1522" s="70" t="n">
        <f aca="false">W1522-V1522</f>
        <v>0.00340000000000007</v>
      </c>
      <c r="Y1522" s="70" t="n">
        <f aca="false">Y1521+M1522</f>
        <v>3.78155050200562</v>
      </c>
      <c r="Z1522" s="70" t="n">
        <f aca="false">MAX(Z1521,Y1522)</f>
        <v>3.78543710826554</v>
      </c>
      <c r="AA1522" s="70" t="n">
        <f aca="false">Z1522-Y1522</f>
        <v>0.00388660625992454</v>
      </c>
      <c r="AB1522" s="72" t="n">
        <f aca="false">AB1521*(1+F1522)</f>
        <v>53.4864672727036</v>
      </c>
      <c r="AC1522" s="73" t="n">
        <f aca="false">MAX(AC1521,AB1522)</f>
        <v>53.6689416743965</v>
      </c>
      <c r="AD1522" s="70" t="n">
        <f aca="false">1-AB1522/AC1522</f>
        <v>0.00339999999999996</v>
      </c>
      <c r="AE1522" s="73" t="n">
        <f aca="false">AE1521*(1+M1522)</f>
        <v>35.6252382315522</v>
      </c>
      <c r="AF1522" s="73" t="n">
        <f aca="false">MAX(AF1521,AE1522)</f>
        <v>35.7728927424631</v>
      </c>
      <c r="AG1522" s="70" t="n">
        <f aca="false">1-AE1522/AF1522</f>
        <v>0.00412755300427903</v>
      </c>
      <c r="AH1522" s="74" t="n">
        <f aca="false">IF(R1522&gt;0,AH1521+1,0)</f>
        <v>1</v>
      </c>
      <c r="AI1522" s="74" t="n">
        <f aca="false">IF(U1522&gt;0,AI1521+1,0)</f>
        <v>1</v>
      </c>
      <c r="AJ1522" s="74" t="n">
        <f aca="false">IF(G1522&gt;0,AJ1521+1,0)</f>
        <v>0</v>
      </c>
      <c r="AK1522" s="74" t="n">
        <f aca="false">IF(G1522&lt;=0,AK1521+1,0)</f>
        <v>1</v>
      </c>
      <c r="AL1522" s="74" t="n">
        <f aca="false">IF(K1522&gt;0,AL1521+1,0)</f>
        <v>0</v>
      </c>
      <c r="AM1522" s="74" t="n">
        <f aca="false">IF(K1522&lt;=0,AM1521+1,0)</f>
        <v>1</v>
      </c>
    </row>
    <row r="1523" customFormat="false" ht="15" hidden="false" customHeight="false" outlineLevel="0" collapsed="false">
      <c r="A1523" s="61" t="n">
        <v>1522</v>
      </c>
      <c r="B1523" s="62" t="n">
        <v>46050.5729166667</v>
      </c>
      <c r="C1523" s="63" t="n">
        <f aca="false">YEAR(B1523)</f>
        <v>2026</v>
      </c>
      <c r="D1523" s="32" t="s">
        <v>276</v>
      </c>
      <c r="E1523" s="64" t="n">
        <v>25207.35</v>
      </c>
      <c r="F1523" s="65" t="n">
        <v>-0.0049</v>
      </c>
      <c r="G1523" s="66" t="n">
        <v>-123.516015</v>
      </c>
      <c r="H1523" s="67" t="n">
        <f aca="false">E1523+IF(D1523="Long",1,-1)*G1523</f>
        <v>25330.866015</v>
      </c>
      <c r="I1523" s="68" t="n">
        <f aca="false">Assumptions!$B$58</f>
        <v>5.35750011455817</v>
      </c>
      <c r="J1523" s="68" t="n">
        <f aca="false">INDEX(Yearly!$T$5:$T$22,MATCH(C1523,Yearly!$A$5:$A$22,0))</f>
        <v>0.64290001374698</v>
      </c>
      <c r="K1523" s="68" t="n">
        <f aca="false">G1523-I1523-J1523</f>
        <v>-129.516415128305</v>
      </c>
      <c r="L1523" s="69" t="n">
        <f aca="false">(I1523+J1523)/Assumptions!$B$8</f>
        <v>0.000264580155973056</v>
      </c>
      <c r="M1523" s="70" t="n">
        <f aca="false">F1523-L1523</f>
        <v>-0.00516458015597306</v>
      </c>
      <c r="N1523" s="71" t="n">
        <f aca="false">G1523*Assumptions!$B$7</f>
        <v>-971453.457975</v>
      </c>
      <c r="O1523" s="71" t="n">
        <f aca="false">K1523*Assumptions!$B$7</f>
        <v>-1018646.60498412</v>
      </c>
      <c r="P1523" s="68" t="n">
        <f aca="false">P1522+G1523</f>
        <v>40815.49198</v>
      </c>
      <c r="Q1523" s="68" t="n">
        <f aca="false">MAX(Q1522,P1523)</f>
        <v>41025.004025</v>
      </c>
      <c r="R1523" s="68" t="n">
        <f aca="false">Q1523-P1523</f>
        <v>209.512045000003</v>
      </c>
      <c r="S1523" s="68" t="n">
        <f aca="false">S1522+K1523</f>
        <v>31571.2326823322</v>
      </c>
      <c r="T1523" s="68" t="n">
        <f aca="false">MAX(T1522,S1523)</f>
        <v>31792.7455275888</v>
      </c>
      <c r="U1523" s="68" t="n">
        <f aca="false">T1523-S1523</f>
        <v>221.51284525661</v>
      </c>
      <c r="V1523" s="70" t="n">
        <f aca="false">V1522+F1523</f>
        <v>4.18400000000001</v>
      </c>
      <c r="W1523" s="70" t="n">
        <f aca="false">MAX(W1522,V1523)</f>
        <v>4.19230000000001</v>
      </c>
      <c r="X1523" s="70" t="n">
        <f aca="false">W1523-V1523</f>
        <v>0.0083000000000002</v>
      </c>
      <c r="Y1523" s="70" t="n">
        <f aca="false">Y1522+M1523</f>
        <v>3.77638592184965</v>
      </c>
      <c r="Z1523" s="70" t="n">
        <f aca="false">MAX(Z1522,Y1523)</f>
        <v>3.78543710826554</v>
      </c>
      <c r="AA1523" s="70" t="n">
        <f aca="false">Z1523-Y1523</f>
        <v>0.00905118641589775</v>
      </c>
      <c r="AB1523" s="72" t="n">
        <f aca="false">AB1522*(1+F1523)</f>
        <v>53.2243835830673</v>
      </c>
      <c r="AC1523" s="73" t="n">
        <f aca="false">MAX(AC1522,AB1523)</f>
        <v>53.6689416743965</v>
      </c>
      <c r="AD1523" s="70" t="n">
        <f aca="false">1-AB1523/AC1523</f>
        <v>0.00828333999999997</v>
      </c>
      <c r="AE1523" s="73" t="n">
        <f aca="false">AE1522*(1+M1523)</f>
        <v>35.4412488331297</v>
      </c>
      <c r="AF1523" s="73" t="n">
        <f aca="false">MAX(AF1522,AE1523)</f>
        <v>35.7728927424631</v>
      </c>
      <c r="AG1523" s="70" t="n">
        <f aca="false">1-AE1523/AF1523</f>
        <v>0.00927081608191349</v>
      </c>
      <c r="AH1523" s="74" t="n">
        <f aca="false">IF(R1523&gt;0,AH1522+1,0)</f>
        <v>2</v>
      </c>
      <c r="AI1523" s="74" t="n">
        <f aca="false">IF(U1523&gt;0,AI1522+1,0)</f>
        <v>2</v>
      </c>
      <c r="AJ1523" s="74" t="n">
        <f aca="false">IF(G1523&gt;0,AJ1522+1,0)</f>
        <v>0</v>
      </c>
      <c r="AK1523" s="74" t="n">
        <f aca="false">IF(G1523&lt;=0,AK1522+1,0)</f>
        <v>2</v>
      </c>
      <c r="AL1523" s="74" t="n">
        <f aca="false">IF(K1523&gt;0,AL1522+1,0)</f>
        <v>0</v>
      </c>
      <c r="AM1523" s="74" t="n">
        <f aca="false">IF(K1523&lt;=0,AM1522+1,0)</f>
        <v>2</v>
      </c>
    </row>
    <row r="1524" customFormat="false" ht="15" hidden="false" customHeight="false" outlineLevel="0" collapsed="false">
      <c r="A1524" s="61" t="n">
        <v>1523</v>
      </c>
      <c r="B1524" s="62" t="n">
        <v>46050.6354166667</v>
      </c>
      <c r="C1524" s="63" t="n">
        <f aca="false">YEAR(B1524)</f>
        <v>2026</v>
      </c>
      <c r="D1524" s="32" t="s">
        <v>277</v>
      </c>
      <c r="E1524" s="64" t="n">
        <v>25329.75</v>
      </c>
      <c r="F1524" s="65" t="n">
        <v>-0.0038</v>
      </c>
      <c r="G1524" s="66" t="n">
        <v>-96.25305</v>
      </c>
      <c r="H1524" s="67" t="n">
        <f aca="false">E1524+IF(D1524="Long",1,-1)*G1524</f>
        <v>25233.49695</v>
      </c>
      <c r="I1524" s="68" t="n">
        <f aca="false">Assumptions!$B$58</f>
        <v>5.35750011455817</v>
      </c>
      <c r="J1524" s="68" t="n">
        <f aca="false">INDEX(Yearly!$T$5:$T$22,MATCH(C1524,Yearly!$A$5:$A$22,0))</f>
        <v>0.64290001374698</v>
      </c>
      <c r="K1524" s="68" t="n">
        <f aca="false">G1524-I1524-J1524</f>
        <v>-102.253450128305</v>
      </c>
      <c r="L1524" s="69" t="n">
        <f aca="false">(I1524+J1524)/Assumptions!$B$8</f>
        <v>0.000264580155973056</v>
      </c>
      <c r="M1524" s="70" t="n">
        <f aca="false">F1524-L1524</f>
        <v>-0.00406458015597306</v>
      </c>
      <c r="N1524" s="71" t="n">
        <f aca="false">G1524*Assumptions!$B$7</f>
        <v>-757030.23825</v>
      </c>
      <c r="O1524" s="71" t="n">
        <f aca="false">K1524*Assumptions!$B$7</f>
        <v>-804223.38525912</v>
      </c>
      <c r="P1524" s="68" t="n">
        <f aca="false">P1523+G1524</f>
        <v>40719.23893</v>
      </c>
      <c r="Q1524" s="68" t="n">
        <f aca="false">MAX(Q1523,P1524)</f>
        <v>41025.004025</v>
      </c>
      <c r="R1524" s="68" t="n">
        <f aca="false">Q1524-P1524</f>
        <v>305.765095000003</v>
      </c>
      <c r="S1524" s="68" t="n">
        <f aca="false">S1523+K1524</f>
        <v>31468.9792322038</v>
      </c>
      <c r="T1524" s="68" t="n">
        <f aca="false">MAX(T1523,S1524)</f>
        <v>31792.7455275888</v>
      </c>
      <c r="U1524" s="68" t="n">
        <f aca="false">T1524-S1524</f>
        <v>323.766295384914</v>
      </c>
      <c r="V1524" s="70" t="n">
        <f aca="false">V1523+F1524</f>
        <v>4.18020000000001</v>
      </c>
      <c r="W1524" s="70" t="n">
        <f aca="false">MAX(W1523,V1524)</f>
        <v>4.19230000000001</v>
      </c>
      <c r="X1524" s="70" t="n">
        <f aca="false">W1524-V1524</f>
        <v>0.0121000000000002</v>
      </c>
      <c r="Y1524" s="70" t="n">
        <f aca="false">Y1523+M1524</f>
        <v>3.77232134169367</v>
      </c>
      <c r="Z1524" s="70" t="n">
        <f aca="false">MAX(Z1523,Y1524)</f>
        <v>3.78543710826554</v>
      </c>
      <c r="AA1524" s="70" t="n">
        <f aca="false">Z1524-Y1524</f>
        <v>0.0131157665718709</v>
      </c>
      <c r="AB1524" s="72" t="n">
        <f aca="false">AB1523*(1+F1524)</f>
        <v>53.0221309254516</v>
      </c>
      <c r="AC1524" s="73" t="n">
        <f aca="false">MAX(AC1523,AB1524)</f>
        <v>53.6689416743965</v>
      </c>
      <c r="AD1524" s="70" t="n">
        <f aca="false">1-AB1524/AC1524</f>
        <v>0.012051863308</v>
      </c>
      <c r="AE1524" s="73" t="n">
        <f aca="false">AE1523*(1+M1524)</f>
        <v>35.2971950364197</v>
      </c>
      <c r="AF1524" s="73" t="n">
        <f aca="false">MAX(AF1523,AE1524)</f>
        <v>35.7728927424631</v>
      </c>
      <c r="AG1524" s="70" t="n">
        <f aca="false">1-AE1524/AF1524</f>
        <v>0.0132977142628105</v>
      </c>
      <c r="AH1524" s="74" t="n">
        <f aca="false">IF(R1524&gt;0,AH1523+1,0)</f>
        <v>3</v>
      </c>
      <c r="AI1524" s="74" t="n">
        <f aca="false">IF(U1524&gt;0,AI1523+1,0)</f>
        <v>3</v>
      </c>
      <c r="AJ1524" s="74" t="n">
        <f aca="false">IF(G1524&gt;0,AJ1523+1,0)</f>
        <v>0</v>
      </c>
      <c r="AK1524" s="74" t="n">
        <f aca="false">IF(G1524&lt;=0,AK1523+1,0)</f>
        <v>3</v>
      </c>
      <c r="AL1524" s="74" t="n">
        <f aca="false">IF(K1524&gt;0,AL1523+1,0)</f>
        <v>0</v>
      </c>
      <c r="AM1524" s="74" t="n">
        <f aca="false">IF(K1524&lt;=0,AM1523+1,0)</f>
        <v>3</v>
      </c>
    </row>
    <row r="1525" customFormat="false" ht="15" hidden="false" customHeight="false" outlineLevel="0" collapsed="false">
      <c r="A1525" s="61" t="n">
        <v>1524</v>
      </c>
      <c r="B1525" s="62" t="n">
        <v>46051.4111111111</v>
      </c>
      <c r="C1525" s="63" t="n">
        <f aca="false">YEAR(B1525)</f>
        <v>2026</v>
      </c>
      <c r="D1525" s="32" t="s">
        <v>276</v>
      </c>
      <c r="E1525" s="64" t="n">
        <v>25233.7</v>
      </c>
      <c r="F1525" s="65" t="n">
        <v>-0.0014</v>
      </c>
      <c r="G1525" s="66" t="n">
        <v>-35.32718</v>
      </c>
      <c r="H1525" s="67" t="n">
        <f aca="false">E1525+IF(D1525="Long",1,-1)*G1525</f>
        <v>25269.02718</v>
      </c>
      <c r="I1525" s="68" t="n">
        <f aca="false">Assumptions!$B$58</f>
        <v>5.35750011455817</v>
      </c>
      <c r="J1525" s="68" t="n">
        <f aca="false">INDEX(Yearly!$T$5:$T$22,MATCH(C1525,Yearly!$A$5:$A$22,0))</f>
        <v>0.64290001374698</v>
      </c>
      <c r="K1525" s="68" t="n">
        <f aca="false">G1525-I1525-J1525</f>
        <v>-41.3275801283052</v>
      </c>
      <c r="L1525" s="69" t="n">
        <f aca="false">(I1525+J1525)/Assumptions!$B$8</f>
        <v>0.000264580155973056</v>
      </c>
      <c r="M1525" s="70" t="n">
        <f aca="false">F1525-L1525</f>
        <v>-0.00166458015597306</v>
      </c>
      <c r="N1525" s="71" t="n">
        <f aca="false">G1525*Assumptions!$B$7</f>
        <v>-277848.2707</v>
      </c>
      <c r="O1525" s="71" t="n">
        <f aca="false">K1525*Assumptions!$B$7</f>
        <v>-325041.41770912</v>
      </c>
      <c r="P1525" s="68" t="n">
        <f aca="false">P1524+G1525</f>
        <v>40683.91175</v>
      </c>
      <c r="Q1525" s="68" t="n">
        <f aca="false">MAX(Q1524,P1525)</f>
        <v>41025.004025</v>
      </c>
      <c r="R1525" s="68" t="n">
        <f aca="false">Q1525-P1525</f>
        <v>341.092275000003</v>
      </c>
      <c r="S1525" s="68" t="n">
        <f aca="false">S1524+K1525</f>
        <v>31427.6516520755</v>
      </c>
      <c r="T1525" s="68" t="n">
        <f aca="false">MAX(T1524,S1525)</f>
        <v>31792.7455275888</v>
      </c>
      <c r="U1525" s="68" t="n">
        <f aca="false">T1525-S1525</f>
        <v>365.093875513219</v>
      </c>
      <c r="V1525" s="70" t="n">
        <f aca="false">V1524+F1525</f>
        <v>4.17880000000001</v>
      </c>
      <c r="W1525" s="70" t="n">
        <f aca="false">MAX(W1524,V1525)</f>
        <v>4.19230000000001</v>
      </c>
      <c r="X1525" s="70" t="n">
        <f aca="false">W1525-V1525</f>
        <v>0.0135000000000005</v>
      </c>
      <c r="Y1525" s="70" t="n">
        <f aca="false">Y1524+M1525</f>
        <v>3.7706567615377</v>
      </c>
      <c r="Z1525" s="70" t="n">
        <f aca="false">MAX(Z1524,Y1525)</f>
        <v>3.78543710826554</v>
      </c>
      <c r="AA1525" s="70" t="n">
        <f aca="false">Z1525-Y1525</f>
        <v>0.0147803467278438</v>
      </c>
      <c r="AB1525" s="72" t="n">
        <f aca="false">AB1524*(1+F1525)</f>
        <v>52.947899942156</v>
      </c>
      <c r="AC1525" s="73" t="n">
        <f aca="false">MAX(AC1524,AB1525)</f>
        <v>53.6689416743965</v>
      </c>
      <c r="AD1525" s="70" t="n">
        <f aca="false">1-AB1525/AC1525</f>
        <v>0.0134349906993687</v>
      </c>
      <c r="AE1525" s="73" t="n">
        <f aca="false">AE1524*(1+M1525)</f>
        <v>35.2384400260005</v>
      </c>
      <c r="AF1525" s="73" t="n">
        <f aca="false">MAX(AF1524,AE1525)</f>
        <v>35.7728927424631</v>
      </c>
      <c r="AG1525" s="70" t="n">
        <f aca="false">1-AE1525/AF1525</f>
        <v>0.0149401593075018</v>
      </c>
      <c r="AH1525" s="74" t="n">
        <f aca="false">IF(R1525&gt;0,AH1524+1,0)</f>
        <v>4</v>
      </c>
      <c r="AI1525" s="74" t="n">
        <f aca="false">IF(U1525&gt;0,AI1524+1,0)</f>
        <v>4</v>
      </c>
      <c r="AJ1525" s="74" t="n">
        <f aca="false">IF(G1525&gt;0,AJ1524+1,0)</f>
        <v>0</v>
      </c>
      <c r="AK1525" s="74" t="n">
        <f aca="false">IF(G1525&lt;=0,AK1524+1,0)</f>
        <v>4</v>
      </c>
      <c r="AL1525" s="74" t="n">
        <f aca="false">IF(K1525&gt;0,AL1524+1,0)</f>
        <v>0</v>
      </c>
      <c r="AM1525" s="74" t="n">
        <f aca="false">IF(K1525&lt;=0,AM1524+1,0)</f>
        <v>4</v>
      </c>
    </row>
    <row r="1526" customFormat="false" ht="15" hidden="false" customHeight="false" outlineLevel="0" collapsed="false">
      <c r="A1526" s="61" t="n">
        <v>1525</v>
      </c>
      <c r="B1526" s="62" t="n">
        <v>46051.4895833333</v>
      </c>
      <c r="C1526" s="63" t="n">
        <f aca="false">YEAR(B1526)</f>
        <v>2026</v>
      </c>
      <c r="D1526" s="32" t="s">
        <v>277</v>
      </c>
      <c r="E1526" s="64" t="n">
        <v>25270.2</v>
      </c>
      <c r="F1526" s="65" t="n">
        <v>0.0009</v>
      </c>
      <c r="G1526" s="66" t="n">
        <v>22.74318</v>
      </c>
      <c r="H1526" s="67" t="n">
        <f aca="false">E1526+IF(D1526="Long",1,-1)*G1526</f>
        <v>25292.94318</v>
      </c>
      <c r="I1526" s="68" t="n">
        <f aca="false">Assumptions!$B$58</f>
        <v>5.35750011455817</v>
      </c>
      <c r="J1526" s="68" t="n">
        <f aca="false">INDEX(Yearly!$T$5:$T$22,MATCH(C1526,Yearly!$A$5:$A$22,0))</f>
        <v>0.64290001374698</v>
      </c>
      <c r="K1526" s="68" t="n">
        <f aca="false">G1526-I1526-J1526</f>
        <v>16.7427798716949</v>
      </c>
      <c r="L1526" s="69" t="n">
        <f aca="false">(I1526+J1526)/Assumptions!$B$8</f>
        <v>0.000264580155973056</v>
      </c>
      <c r="M1526" s="70" t="n">
        <f aca="false">F1526-L1526</f>
        <v>0.000635419844026944</v>
      </c>
      <c r="N1526" s="71" t="n">
        <f aca="false">G1526*Assumptions!$B$7</f>
        <v>178875.1107</v>
      </c>
      <c r="O1526" s="71" t="n">
        <f aca="false">K1526*Assumptions!$B$7</f>
        <v>131681.96369088</v>
      </c>
      <c r="P1526" s="68" t="n">
        <f aca="false">P1525+G1526</f>
        <v>40706.65493</v>
      </c>
      <c r="Q1526" s="68" t="n">
        <f aca="false">MAX(Q1525,P1526)</f>
        <v>41025.004025</v>
      </c>
      <c r="R1526" s="68" t="n">
        <f aca="false">Q1526-P1526</f>
        <v>318.349095000005</v>
      </c>
      <c r="S1526" s="68" t="n">
        <f aca="false">S1525+K1526</f>
        <v>31444.3944319472</v>
      </c>
      <c r="T1526" s="68" t="n">
        <f aca="false">MAX(T1525,S1526)</f>
        <v>31792.7455275888</v>
      </c>
      <c r="U1526" s="68" t="n">
        <f aca="false">T1526-S1526</f>
        <v>348.351095641523</v>
      </c>
      <c r="V1526" s="70" t="n">
        <f aca="false">V1525+F1526</f>
        <v>4.17970000000001</v>
      </c>
      <c r="W1526" s="70" t="n">
        <f aca="false">MAX(W1525,V1526)</f>
        <v>4.19230000000001</v>
      </c>
      <c r="X1526" s="70" t="n">
        <f aca="false">W1526-V1526</f>
        <v>0.0126000000000008</v>
      </c>
      <c r="Y1526" s="70" t="n">
        <f aca="false">Y1525+M1526</f>
        <v>3.77129218138173</v>
      </c>
      <c r="Z1526" s="70" t="n">
        <f aca="false">MAX(Z1525,Y1526)</f>
        <v>3.78543710826554</v>
      </c>
      <c r="AA1526" s="70" t="n">
        <f aca="false">Z1526-Y1526</f>
        <v>0.0141449268838167</v>
      </c>
      <c r="AB1526" s="72" t="n">
        <f aca="false">AB1525*(1+F1526)</f>
        <v>52.995553052104</v>
      </c>
      <c r="AC1526" s="73" t="n">
        <f aca="false">MAX(AC1525,AB1526)</f>
        <v>53.6689416743965</v>
      </c>
      <c r="AD1526" s="70" t="n">
        <f aca="false">1-AB1526/AC1526</f>
        <v>0.0125470821909982</v>
      </c>
      <c r="AE1526" s="73" t="n">
        <f aca="false">AE1525*(1+M1526)</f>
        <v>35.2608312300656</v>
      </c>
      <c r="AF1526" s="73" t="n">
        <f aca="false">MAX(AF1525,AE1526)</f>
        <v>35.7728927424631</v>
      </c>
      <c r="AG1526" s="70" t="n">
        <f aca="false">1-AE1526/AF1526</f>
        <v>0.0143142327371716</v>
      </c>
      <c r="AH1526" s="74" t="n">
        <f aca="false">IF(R1526&gt;0,AH1525+1,0)</f>
        <v>5</v>
      </c>
      <c r="AI1526" s="74" t="n">
        <f aca="false">IF(U1526&gt;0,AI1525+1,0)</f>
        <v>5</v>
      </c>
      <c r="AJ1526" s="74" t="n">
        <f aca="false">IF(G1526&gt;0,AJ1525+1,0)</f>
        <v>1</v>
      </c>
      <c r="AK1526" s="74" t="n">
        <f aca="false">IF(G1526&lt;=0,AK1525+1,0)</f>
        <v>0</v>
      </c>
      <c r="AL1526" s="74" t="n">
        <f aca="false">IF(K1526&gt;0,AL1525+1,0)</f>
        <v>1</v>
      </c>
      <c r="AM1526" s="74" t="n">
        <f aca="false">IF(K1526&lt;=0,AM1525+1,0)</f>
        <v>0</v>
      </c>
    </row>
    <row r="1527" customFormat="false" ht="15" hidden="false" customHeight="false" outlineLevel="0" collapsed="false">
      <c r="A1527" s="61" t="n">
        <v>1526</v>
      </c>
      <c r="B1527" s="62" t="n">
        <v>46052.40625</v>
      </c>
      <c r="C1527" s="63" t="n">
        <f aca="false">YEAR(B1527)</f>
        <v>2026</v>
      </c>
      <c r="D1527" s="32" t="s">
        <v>276</v>
      </c>
      <c r="E1527" s="64" t="n">
        <v>25291.75</v>
      </c>
      <c r="F1527" s="65" t="n">
        <v>-0.0018</v>
      </c>
      <c r="G1527" s="66" t="n">
        <v>-45.52515</v>
      </c>
      <c r="H1527" s="67" t="n">
        <f aca="false">E1527+IF(D1527="Long",1,-1)*G1527</f>
        <v>25337.27515</v>
      </c>
      <c r="I1527" s="68" t="n">
        <f aca="false">Assumptions!$B$58</f>
        <v>5.35750011455817</v>
      </c>
      <c r="J1527" s="68" t="n">
        <f aca="false">INDEX(Yearly!$T$5:$T$22,MATCH(C1527,Yearly!$A$5:$A$22,0))</f>
        <v>0.64290001374698</v>
      </c>
      <c r="K1527" s="68" t="n">
        <f aca="false">G1527-I1527-J1527</f>
        <v>-51.5255501283052</v>
      </c>
      <c r="L1527" s="69" t="n">
        <f aca="false">(I1527+J1527)/Assumptions!$B$8</f>
        <v>0.000264580155973056</v>
      </c>
      <c r="M1527" s="70" t="n">
        <f aca="false">F1527-L1527</f>
        <v>-0.00206458015597306</v>
      </c>
      <c r="N1527" s="71" t="n">
        <f aca="false">G1527*Assumptions!$B$7</f>
        <v>-358055.30475</v>
      </c>
      <c r="O1527" s="71" t="n">
        <f aca="false">K1527*Assumptions!$B$7</f>
        <v>-405248.45175912</v>
      </c>
      <c r="P1527" s="68" t="n">
        <f aca="false">P1526+G1527</f>
        <v>40661.12978</v>
      </c>
      <c r="Q1527" s="68" t="n">
        <f aca="false">MAX(Q1526,P1527)</f>
        <v>41025.004025</v>
      </c>
      <c r="R1527" s="68" t="n">
        <f aca="false">Q1527-P1527</f>
        <v>363.874245000006</v>
      </c>
      <c r="S1527" s="68" t="n">
        <f aca="false">S1526+K1527</f>
        <v>31392.8688818189</v>
      </c>
      <c r="T1527" s="68" t="n">
        <f aca="false">MAX(T1526,S1527)</f>
        <v>31792.7455275888</v>
      </c>
      <c r="U1527" s="68" t="n">
        <f aca="false">T1527-S1527</f>
        <v>399.876645769829</v>
      </c>
      <c r="V1527" s="70" t="n">
        <f aca="false">V1526+F1527</f>
        <v>4.17790000000001</v>
      </c>
      <c r="W1527" s="70" t="n">
        <f aca="false">MAX(W1526,V1527)</f>
        <v>4.19230000000001</v>
      </c>
      <c r="X1527" s="70" t="n">
        <f aca="false">W1527-V1527</f>
        <v>0.0144000000000011</v>
      </c>
      <c r="Y1527" s="70" t="n">
        <f aca="false">Y1526+M1527</f>
        <v>3.76922760122575</v>
      </c>
      <c r="Z1527" s="70" t="n">
        <f aca="false">MAX(Z1526,Y1527)</f>
        <v>3.78543710826554</v>
      </c>
      <c r="AA1527" s="70" t="n">
        <f aca="false">Z1527-Y1527</f>
        <v>0.0162095070397896</v>
      </c>
      <c r="AB1527" s="72" t="n">
        <f aca="false">AB1526*(1+F1527)</f>
        <v>52.9001610566102</v>
      </c>
      <c r="AC1527" s="73" t="n">
        <f aca="false">MAX(AC1526,AB1527)</f>
        <v>53.6689416743965</v>
      </c>
      <c r="AD1527" s="70" t="n">
        <f aca="false">1-AB1527/AC1527</f>
        <v>0.0143244974430545</v>
      </c>
      <c r="AE1527" s="73" t="n">
        <f aca="false">AE1526*(1+M1527)</f>
        <v>35.1880324176249</v>
      </c>
      <c r="AF1527" s="73" t="n">
        <f aca="false">MAX(AF1526,AE1527)</f>
        <v>35.7728927424631</v>
      </c>
      <c r="AG1527" s="70" t="n">
        <f aca="false">1-AE1527/AF1527</f>
        <v>0.0163492600122875</v>
      </c>
      <c r="AH1527" s="74" t="n">
        <f aca="false">IF(R1527&gt;0,AH1526+1,0)</f>
        <v>6</v>
      </c>
      <c r="AI1527" s="74" t="n">
        <f aca="false">IF(U1527&gt;0,AI1526+1,0)</f>
        <v>6</v>
      </c>
      <c r="AJ1527" s="74" t="n">
        <f aca="false">IF(G1527&gt;0,AJ1526+1,0)</f>
        <v>0</v>
      </c>
      <c r="AK1527" s="74" t="n">
        <f aca="false">IF(G1527&lt;=0,AK1526+1,0)</f>
        <v>1</v>
      </c>
      <c r="AL1527" s="74" t="n">
        <f aca="false">IF(K1527&gt;0,AL1526+1,0)</f>
        <v>0</v>
      </c>
      <c r="AM1527" s="74" t="n">
        <f aca="false">IF(K1527&lt;=0,AM1526+1,0)</f>
        <v>1</v>
      </c>
    </row>
    <row r="1528" customFormat="false" ht="15" hidden="false" customHeight="false" outlineLevel="0" collapsed="false">
      <c r="A1528" s="61" t="n">
        <v>1527</v>
      </c>
      <c r="B1528" s="62" t="n">
        <v>46052.5840277778</v>
      </c>
      <c r="C1528" s="63" t="n">
        <f aca="false">YEAR(B1528)</f>
        <v>2026</v>
      </c>
      <c r="D1528" s="32" t="s">
        <v>277</v>
      </c>
      <c r="E1528" s="64" t="n">
        <v>25337.4</v>
      </c>
      <c r="F1528" s="65" t="n">
        <v>-0.0044</v>
      </c>
      <c r="G1528" s="66" t="n">
        <v>-111.48456</v>
      </c>
      <c r="H1528" s="67" t="n">
        <f aca="false">E1528+IF(D1528="Long",1,-1)*G1528</f>
        <v>25225.91544</v>
      </c>
      <c r="I1528" s="68" t="n">
        <f aca="false">Assumptions!$B$58</f>
        <v>5.35750011455817</v>
      </c>
      <c r="J1528" s="68" t="n">
        <f aca="false">INDEX(Yearly!$T$5:$T$22,MATCH(C1528,Yearly!$A$5:$A$22,0))</f>
        <v>0.64290001374698</v>
      </c>
      <c r="K1528" s="68" t="n">
        <f aca="false">G1528-I1528-J1528</f>
        <v>-117.484960128305</v>
      </c>
      <c r="L1528" s="69" t="n">
        <f aca="false">(I1528+J1528)/Assumptions!$B$8</f>
        <v>0.000264580155973056</v>
      </c>
      <c r="M1528" s="70" t="n">
        <f aca="false">F1528-L1528</f>
        <v>-0.00466458015597306</v>
      </c>
      <c r="N1528" s="71" t="n">
        <f aca="false">G1528*Assumptions!$B$7</f>
        <v>-876826.0644</v>
      </c>
      <c r="O1528" s="71" t="n">
        <f aca="false">K1528*Assumptions!$B$7</f>
        <v>-924019.21140912</v>
      </c>
      <c r="P1528" s="68" t="n">
        <f aca="false">P1527+G1528</f>
        <v>40549.64522</v>
      </c>
      <c r="Q1528" s="68" t="n">
        <f aca="false">MAX(Q1527,P1528)</f>
        <v>41025.004025</v>
      </c>
      <c r="R1528" s="68" t="n">
        <f aca="false">Q1528-P1528</f>
        <v>475.358805000004</v>
      </c>
      <c r="S1528" s="68" t="n">
        <f aca="false">S1527+K1528</f>
        <v>31275.3839216906</v>
      </c>
      <c r="T1528" s="68" t="n">
        <f aca="false">MAX(T1527,S1528)</f>
        <v>31792.7455275888</v>
      </c>
      <c r="U1528" s="68" t="n">
        <f aca="false">T1528-S1528</f>
        <v>517.361605898135</v>
      </c>
      <c r="V1528" s="70" t="n">
        <f aca="false">V1527+F1528</f>
        <v>4.17350000000001</v>
      </c>
      <c r="W1528" s="70" t="n">
        <f aca="false">MAX(W1527,V1528)</f>
        <v>4.19230000000001</v>
      </c>
      <c r="X1528" s="70" t="n">
        <f aca="false">W1528-V1528</f>
        <v>0.0188000000000015</v>
      </c>
      <c r="Y1528" s="70" t="n">
        <f aca="false">Y1527+M1528</f>
        <v>3.76456302106978</v>
      </c>
      <c r="Z1528" s="70" t="n">
        <f aca="false">MAX(Z1527,Y1528)</f>
        <v>3.78543710826554</v>
      </c>
      <c r="AA1528" s="70" t="n">
        <f aca="false">Z1528-Y1528</f>
        <v>0.0208740871957627</v>
      </c>
      <c r="AB1528" s="72" t="n">
        <f aca="false">AB1527*(1+F1528)</f>
        <v>52.6674003479611</v>
      </c>
      <c r="AC1528" s="73" t="n">
        <f aca="false">MAX(AC1527,AB1528)</f>
        <v>53.6689416743965</v>
      </c>
      <c r="AD1528" s="70" t="n">
        <f aca="false">1-AB1528/AC1528</f>
        <v>0.018661469654305</v>
      </c>
      <c r="AE1528" s="73" t="n">
        <f aca="false">AE1527*(1+M1528)</f>
        <v>35.0238950198819</v>
      </c>
      <c r="AF1528" s="73" t="n">
        <f aca="false">MAX(AF1527,AE1528)</f>
        <v>35.7728927424631</v>
      </c>
      <c r="AG1528" s="70" t="n">
        <f aca="false">1-AE1528/AF1528</f>
        <v>0.0209375777344425</v>
      </c>
      <c r="AH1528" s="74" t="n">
        <f aca="false">IF(R1528&gt;0,AH1527+1,0)</f>
        <v>7</v>
      </c>
      <c r="AI1528" s="74" t="n">
        <f aca="false">IF(U1528&gt;0,AI1527+1,0)</f>
        <v>7</v>
      </c>
      <c r="AJ1528" s="74" t="n">
        <f aca="false">IF(G1528&gt;0,AJ1527+1,0)</f>
        <v>0</v>
      </c>
      <c r="AK1528" s="74" t="n">
        <f aca="false">IF(G1528&lt;=0,AK1527+1,0)</f>
        <v>2</v>
      </c>
      <c r="AL1528" s="74" t="n">
        <f aca="false">IF(K1528&gt;0,AL1527+1,0)</f>
        <v>0</v>
      </c>
      <c r="AM1528" s="74" t="n">
        <f aca="false">IF(K1528&lt;=0,AM1527+1,0)</f>
        <v>2</v>
      </c>
    </row>
    <row r="1529" customFormat="false" ht="15" hidden="false" customHeight="false" outlineLevel="0" collapsed="false">
      <c r="A1529" s="61" t="n">
        <v>1528</v>
      </c>
      <c r="B1529" s="62" t="n">
        <v>46054.5104166667</v>
      </c>
      <c r="C1529" s="63" t="n">
        <f aca="false">YEAR(B1529)</f>
        <v>2026</v>
      </c>
      <c r="D1529" s="32" t="s">
        <v>276</v>
      </c>
      <c r="E1529" s="64" t="n">
        <v>25226.75</v>
      </c>
      <c r="F1529" s="65" t="n">
        <v>-0.0198</v>
      </c>
      <c r="G1529" s="66" t="n">
        <v>-499.48965</v>
      </c>
      <c r="H1529" s="67" t="n">
        <f aca="false">E1529+IF(D1529="Long",1,-1)*G1529</f>
        <v>25726.23965</v>
      </c>
      <c r="I1529" s="68" t="n">
        <f aca="false">Assumptions!$B$58</f>
        <v>5.35750011455817</v>
      </c>
      <c r="J1529" s="68" t="n">
        <f aca="false">INDEX(Yearly!$T$5:$T$22,MATCH(C1529,Yearly!$A$5:$A$22,0))</f>
        <v>0.64290001374698</v>
      </c>
      <c r="K1529" s="68" t="n">
        <f aca="false">G1529-I1529-J1529</f>
        <v>-505.490050128305</v>
      </c>
      <c r="L1529" s="69" t="n">
        <f aca="false">(I1529+J1529)/Assumptions!$B$8</f>
        <v>0.000264580155973056</v>
      </c>
      <c r="M1529" s="70" t="n">
        <f aca="false">F1529-L1529</f>
        <v>-0.0200645801559731</v>
      </c>
      <c r="N1529" s="71" t="n">
        <f aca="false">G1529*Assumptions!$B$7</f>
        <v>-3928486.09725</v>
      </c>
      <c r="O1529" s="71" t="n">
        <f aca="false">K1529*Assumptions!$B$7</f>
        <v>-3975679.24425912</v>
      </c>
      <c r="P1529" s="68" t="n">
        <f aca="false">P1528+G1529</f>
        <v>40050.15557</v>
      </c>
      <c r="Q1529" s="68" t="n">
        <f aca="false">MAX(Q1528,P1529)</f>
        <v>41025.004025</v>
      </c>
      <c r="R1529" s="68" t="n">
        <f aca="false">Q1529-P1529</f>
        <v>974.848455000007</v>
      </c>
      <c r="S1529" s="68" t="n">
        <f aca="false">S1528+K1529</f>
        <v>30769.8938715623</v>
      </c>
      <c r="T1529" s="68" t="n">
        <f aca="false">MAX(T1528,S1529)</f>
        <v>31792.7455275888</v>
      </c>
      <c r="U1529" s="68" t="n">
        <f aca="false">T1529-S1529</f>
        <v>1022.85165602644</v>
      </c>
      <c r="V1529" s="70" t="n">
        <f aca="false">V1528+F1529</f>
        <v>4.15370000000001</v>
      </c>
      <c r="W1529" s="70" t="n">
        <f aca="false">MAX(W1528,V1529)</f>
        <v>4.19230000000001</v>
      </c>
      <c r="X1529" s="70" t="n">
        <f aca="false">W1529-V1529</f>
        <v>0.0386000000000015</v>
      </c>
      <c r="Y1529" s="70" t="n">
        <f aca="false">Y1528+M1529</f>
        <v>3.74449844091381</v>
      </c>
      <c r="Z1529" s="70" t="n">
        <f aca="false">MAX(Z1528,Y1529)</f>
        <v>3.78543710826554</v>
      </c>
      <c r="AA1529" s="70" t="n">
        <f aca="false">Z1529-Y1529</f>
        <v>0.0409386673517358</v>
      </c>
      <c r="AB1529" s="72" t="n">
        <f aca="false">AB1528*(1+F1529)</f>
        <v>51.6245858210715</v>
      </c>
      <c r="AC1529" s="73" t="n">
        <f aca="false">MAX(AC1528,AB1529)</f>
        <v>53.6689416743965</v>
      </c>
      <c r="AD1529" s="70" t="n">
        <f aca="false">1-AB1529/AC1529</f>
        <v>0.0380919725551497</v>
      </c>
      <c r="AE1529" s="73" t="n">
        <f aca="false">AE1528*(1+M1529)</f>
        <v>34.3211552708811</v>
      </c>
      <c r="AF1529" s="73" t="n">
        <f aca="false">MAX(AF1528,AE1529)</f>
        <v>35.7728927424631</v>
      </c>
      <c r="AG1529" s="70" t="n">
        <f aca="false">1-AE1529/AF1529</f>
        <v>0.0405820541836909</v>
      </c>
      <c r="AH1529" s="74" t="n">
        <f aca="false">IF(R1529&gt;0,AH1528+1,0)</f>
        <v>8</v>
      </c>
      <c r="AI1529" s="74" t="n">
        <f aca="false">IF(U1529&gt;0,AI1528+1,0)</f>
        <v>8</v>
      </c>
      <c r="AJ1529" s="74" t="n">
        <f aca="false">IF(G1529&gt;0,AJ1528+1,0)</f>
        <v>0</v>
      </c>
      <c r="AK1529" s="74" t="n">
        <f aca="false">IF(G1529&lt;=0,AK1528+1,0)</f>
        <v>3</v>
      </c>
      <c r="AL1529" s="74" t="n">
        <f aca="false">IF(K1529&gt;0,AL1528+1,0)</f>
        <v>0</v>
      </c>
      <c r="AM1529" s="74" t="n">
        <f aca="false">IF(K1529&lt;=0,AM1528+1,0)</f>
        <v>3</v>
      </c>
    </row>
    <row r="1530" customFormat="false" ht="15" hidden="false" customHeight="false" outlineLevel="0" collapsed="false">
      <c r="A1530" s="61" t="n">
        <v>1529</v>
      </c>
      <c r="B1530" s="62" t="n">
        <v>46056.40625</v>
      </c>
      <c r="C1530" s="63" t="n">
        <f aca="false">YEAR(B1530)</f>
        <v>2026</v>
      </c>
      <c r="D1530" s="32" t="s">
        <v>277</v>
      </c>
      <c r="E1530" s="64" t="n">
        <v>25726.3</v>
      </c>
      <c r="F1530" s="65" t="n">
        <v>-0.0081</v>
      </c>
      <c r="G1530" s="66" t="n">
        <v>-208.38303</v>
      </c>
      <c r="H1530" s="67" t="n">
        <f aca="false">E1530+IF(D1530="Long",1,-1)*G1530</f>
        <v>25517.91697</v>
      </c>
      <c r="I1530" s="68" t="n">
        <f aca="false">Assumptions!$B$58</f>
        <v>5.35750011455817</v>
      </c>
      <c r="J1530" s="68" t="n">
        <f aca="false">INDEX(Yearly!$T$5:$T$22,MATCH(C1530,Yearly!$A$5:$A$22,0))</f>
        <v>0.64290001374698</v>
      </c>
      <c r="K1530" s="68" t="n">
        <f aca="false">G1530-I1530-J1530</f>
        <v>-214.383430128305</v>
      </c>
      <c r="L1530" s="69" t="n">
        <f aca="false">(I1530+J1530)/Assumptions!$B$8</f>
        <v>0.000264580155973056</v>
      </c>
      <c r="M1530" s="70" t="n">
        <f aca="false">F1530-L1530</f>
        <v>-0.00836458015597306</v>
      </c>
      <c r="N1530" s="71" t="n">
        <f aca="false">G1530*Assumptions!$B$7</f>
        <v>-1638932.53095</v>
      </c>
      <c r="O1530" s="71" t="n">
        <f aca="false">K1530*Assumptions!$B$7</f>
        <v>-1686125.67795912</v>
      </c>
      <c r="P1530" s="68" t="n">
        <f aca="false">P1529+G1530</f>
        <v>39841.77254</v>
      </c>
      <c r="Q1530" s="68" t="n">
        <f aca="false">MAX(Q1529,P1530)</f>
        <v>41025.004025</v>
      </c>
      <c r="R1530" s="68" t="n">
        <f aca="false">Q1530-P1530</f>
        <v>1183.231485</v>
      </c>
      <c r="S1530" s="68" t="n">
        <f aca="false">S1529+K1530</f>
        <v>30555.510441434</v>
      </c>
      <c r="T1530" s="68" t="n">
        <f aca="false">MAX(T1529,S1530)</f>
        <v>31792.7455275888</v>
      </c>
      <c r="U1530" s="68" t="n">
        <f aca="false">T1530-S1530</f>
        <v>1237.23508615475</v>
      </c>
      <c r="V1530" s="70" t="n">
        <f aca="false">V1529+F1530</f>
        <v>4.14560000000001</v>
      </c>
      <c r="W1530" s="70" t="n">
        <f aca="false">MAX(W1529,V1530)</f>
        <v>4.19230000000001</v>
      </c>
      <c r="X1530" s="70" t="n">
        <f aca="false">W1530-V1530</f>
        <v>0.0467000000000013</v>
      </c>
      <c r="Y1530" s="70" t="n">
        <f aca="false">Y1529+M1530</f>
        <v>3.73613386075784</v>
      </c>
      <c r="Z1530" s="70" t="n">
        <f aca="false">MAX(Z1529,Y1530)</f>
        <v>3.78543710826554</v>
      </c>
      <c r="AA1530" s="70" t="n">
        <f aca="false">Z1530-Y1530</f>
        <v>0.0493032475077087</v>
      </c>
      <c r="AB1530" s="72" t="n">
        <f aca="false">AB1529*(1+F1530)</f>
        <v>51.2064266759208</v>
      </c>
      <c r="AC1530" s="73" t="n">
        <f aca="false">MAX(AC1529,AB1530)</f>
        <v>53.6689416743965</v>
      </c>
      <c r="AD1530" s="70" t="n">
        <f aca="false">1-AB1530/AC1530</f>
        <v>0.0458834275774531</v>
      </c>
      <c r="AE1530" s="73" t="n">
        <f aca="false">AE1529*(1+M1530)</f>
        <v>34.0340732165722</v>
      </c>
      <c r="AF1530" s="73" t="n">
        <f aca="false">MAX(AF1529,AE1530)</f>
        <v>35.7728927424631</v>
      </c>
      <c r="AG1530" s="70" t="n">
        <f aca="false">1-AE1530/AF1530</f>
        <v>0.0486071824945504</v>
      </c>
      <c r="AH1530" s="74" t="n">
        <f aca="false">IF(R1530&gt;0,AH1529+1,0)</f>
        <v>9</v>
      </c>
      <c r="AI1530" s="74" t="n">
        <f aca="false">IF(U1530&gt;0,AI1529+1,0)</f>
        <v>9</v>
      </c>
      <c r="AJ1530" s="74" t="n">
        <f aca="false">IF(G1530&gt;0,AJ1529+1,0)</f>
        <v>0</v>
      </c>
      <c r="AK1530" s="74" t="n">
        <f aca="false">IF(G1530&lt;=0,AK1529+1,0)</f>
        <v>4</v>
      </c>
      <c r="AL1530" s="74" t="n">
        <f aca="false">IF(K1530&gt;0,AL1529+1,0)</f>
        <v>0</v>
      </c>
      <c r="AM1530" s="74" t="n">
        <f aca="false">IF(K1530&lt;=0,AM1529+1,0)</f>
        <v>4</v>
      </c>
    </row>
    <row r="1531" customFormat="false" ht="15" hidden="false" customHeight="false" outlineLevel="0" collapsed="false">
      <c r="A1531" s="61" t="n">
        <v>1530</v>
      </c>
      <c r="B1531" s="62" t="n">
        <v>46059.4270833333</v>
      </c>
      <c r="C1531" s="63" t="n">
        <f aca="false">YEAR(B1531)</f>
        <v>2026</v>
      </c>
      <c r="D1531" s="32" t="s">
        <v>276</v>
      </c>
      <c r="E1531" s="64" t="n">
        <v>25517.2</v>
      </c>
      <c r="F1531" s="65" t="n">
        <v>-0.0047</v>
      </c>
      <c r="G1531" s="66" t="n">
        <v>-119.93084</v>
      </c>
      <c r="H1531" s="67" t="n">
        <f aca="false">E1531+IF(D1531="Long",1,-1)*G1531</f>
        <v>25637.13084</v>
      </c>
      <c r="I1531" s="68" t="n">
        <f aca="false">Assumptions!$B$58</f>
        <v>5.35750011455817</v>
      </c>
      <c r="J1531" s="68" t="n">
        <f aca="false">INDEX(Yearly!$T$5:$T$22,MATCH(C1531,Yearly!$A$5:$A$22,0))</f>
        <v>0.64290001374698</v>
      </c>
      <c r="K1531" s="68" t="n">
        <f aca="false">G1531-I1531-J1531</f>
        <v>-125.931240128305</v>
      </c>
      <c r="L1531" s="69" t="n">
        <f aca="false">(I1531+J1531)/Assumptions!$B$8</f>
        <v>0.000264580155973056</v>
      </c>
      <c r="M1531" s="70" t="n">
        <f aca="false">F1531-L1531</f>
        <v>-0.00496458015597306</v>
      </c>
      <c r="N1531" s="71" t="n">
        <f aca="false">G1531*Assumptions!$B$7</f>
        <v>-943256.0566</v>
      </c>
      <c r="O1531" s="71" t="n">
        <f aca="false">K1531*Assumptions!$B$7</f>
        <v>-990449.20360912</v>
      </c>
      <c r="P1531" s="68" t="n">
        <f aca="false">P1530+G1531</f>
        <v>39721.8417</v>
      </c>
      <c r="Q1531" s="68" t="n">
        <f aca="false">MAX(Q1530,P1531)</f>
        <v>41025.004025</v>
      </c>
      <c r="R1531" s="68" t="n">
        <f aca="false">Q1531-P1531</f>
        <v>1303.162325</v>
      </c>
      <c r="S1531" s="68" t="n">
        <f aca="false">S1530+K1531</f>
        <v>30429.5792013057</v>
      </c>
      <c r="T1531" s="68" t="n">
        <f aca="false">MAX(T1530,S1531)</f>
        <v>31792.7455275888</v>
      </c>
      <c r="U1531" s="68" t="n">
        <f aca="false">T1531-S1531</f>
        <v>1363.16632628305</v>
      </c>
      <c r="V1531" s="70" t="n">
        <f aca="false">V1530+F1531</f>
        <v>4.14090000000001</v>
      </c>
      <c r="W1531" s="70" t="n">
        <f aca="false">MAX(W1530,V1531)</f>
        <v>4.19230000000001</v>
      </c>
      <c r="X1531" s="70" t="n">
        <f aca="false">W1531-V1531</f>
        <v>0.051400000000001</v>
      </c>
      <c r="Y1531" s="70" t="n">
        <f aca="false">Y1530+M1531</f>
        <v>3.73116928060186</v>
      </c>
      <c r="Z1531" s="70" t="n">
        <f aca="false">MAX(Z1530,Y1531)</f>
        <v>3.78543710826554</v>
      </c>
      <c r="AA1531" s="70" t="n">
        <f aca="false">Z1531-Y1531</f>
        <v>0.0542678276636819</v>
      </c>
      <c r="AB1531" s="72" t="n">
        <f aca="false">AB1530*(1+F1531)</f>
        <v>50.9657564705439</v>
      </c>
      <c r="AC1531" s="73" t="n">
        <f aca="false">MAX(AC1530,AB1531)</f>
        <v>53.6689416743965</v>
      </c>
      <c r="AD1531" s="70" t="n">
        <f aca="false">1-AB1531/AC1531</f>
        <v>0.0503677754678391</v>
      </c>
      <c r="AE1531" s="73" t="n">
        <f aca="false">AE1530*(1+M1531)</f>
        <v>33.8651083320543</v>
      </c>
      <c r="AF1531" s="73" t="n">
        <f aca="false">MAX(AF1530,AE1531)</f>
        <v>35.7728927424631</v>
      </c>
      <c r="AG1531" s="70" t="n">
        <f aca="false">1-AE1531/AF1531</f>
        <v>0.0533304483968732</v>
      </c>
      <c r="AH1531" s="74" t="n">
        <f aca="false">IF(R1531&gt;0,AH1530+1,0)</f>
        <v>10</v>
      </c>
      <c r="AI1531" s="74" t="n">
        <f aca="false">IF(U1531&gt;0,AI1530+1,0)</f>
        <v>10</v>
      </c>
      <c r="AJ1531" s="74" t="n">
        <f aca="false">IF(G1531&gt;0,AJ1530+1,0)</f>
        <v>0</v>
      </c>
      <c r="AK1531" s="74" t="n">
        <f aca="false">IF(G1531&lt;=0,AK1530+1,0)</f>
        <v>5</v>
      </c>
      <c r="AL1531" s="74" t="n">
        <f aca="false">IF(K1531&gt;0,AL1530+1,0)</f>
        <v>0</v>
      </c>
      <c r="AM1531" s="74" t="n">
        <f aca="false">IF(K1531&lt;=0,AM1530+1,0)</f>
        <v>5</v>
      </c>
    </row>
    <row r="1532" customFormat="false" ht="15" hidden="false" customHeight="false" outlineLevel="0" collapsed="false">
      <c r="A1532" s="61" t="n">
        <v>1531</v>
      </c>
      <c r="B1532" s="62" t="n">
        <v>46059.4881944444</v>
      </c>
      <c r="C1532" s="63" t="n">
        <f aca="false">YEAR(B1532)</f>
        <v>2026</v>
      </c>
      <c r="D1532" s="32" t="s">
        <v>277</v>
      </c>
      <c r="E1532" s="64" t="n">
        <v>25636.75</v>
      </c>
      <c r="F1532" s="65" t="n">
        <v>0.0071</v>
      </c>
      <c r="G1532" s="66" t="n">
        <v>182.020925</v>
      </c>
      <c r="H1532" s="67" t="n">
        <f aca="false">E1532+IF(D1532="Long",1,-1)*G1532</f>
        <v>25818.770925</v>
      </c>
      <c r="I1532" s="68" t="n">
        <f aca="false">Assumptions!$B$58</f>
        <v>5.35750011455817</v>
      </c>
      <c r="J1532" s="68" t="n">
        <f aca="false">INDEX(Yearly!$T$5:$T$22,MATCH(C1532,Yearly!$A$5:$A$22,0))</f>
        <v>0.64290001374698</v>
      </c>
      <c r="K1532" s="68" t="n">
        <f aca="false">G1532-I1532-J1532</f>
        <v>176.020524871695</v>
      </c>
      <c r="L1532" s="69" t="n">
        <f aca="false">(I1532+J1532)/Assumptions!$B$8</f>
        <v>0.000264580155973056</v>
      </c>
      <c r="M1532" s="70" t="n">
        <f aca="false">F1532-L1532</f>
        <v>0.00683541984402694</v>
      </c>
      <c r="N1532" s="71" t="n">
        <f aca="false">G1532*Assumptions!$B$7</f>
        <v>1431594.575125</v>
      </c>
      <c r="O1532" s="71" t="n">
        <f aca="false">K1532*Assumptions!$B$7</f>
        <v>1384401.42811588</v>
      </c>
      <c r="P1532" s="68" t="n">
        <f aca="false">P1531+G1532</f>
        <v>39903.862625</v>
      </c>
      <c r="Q1532" s="68" t="n">
        <f aca="false">MAX(Q1531,P1532)</f>
        <v>41025.004025</v>
      </c>
      <c r="R1532" s="68" t="n">
        <f aca="false">Q1532-P1532</f>
        <v>1121.14140000001</v>
      </c>
      <c r="S1532" s="68" t="n">
        <f aca="false">S1531+K1532</f>
        <v>30605.5997261774</v>
      </c>
      <c r="T1532" s="68" t="n">
        <f aca="false">MAX(T1531,S1532)</f>
        <v>31792.7455275888</v>
      </c>
      <c r="U1532" s="68" t="n">
        <f aca="false">T1532-S1532</f>
        <v>1187.14580141136</v>
      </c>
      <c r="V1532" s="70" t="n">
        <f aca="false">V1531+F1532</f>
        <v>4.14800000000001</v>
      </c>
      <c r="W1532" s="70" t="n">
        <f aca="false">MAX(W1531,V1532)</f>
        <v>4.19230000000001</v>
      </c>
      <c r="X1532" s="70" t="n">
        <f aca="false">W1532-V1532</f>
        <v>0.0443000000000007</v>
      </c>
      <c r="Y1532" s="70" t="n">
        <f aca="false">Y1531+M1532</f>
        <v>3.73800470044589</v>
      </c>
      <c r="Z1532" s="70" t="n">
        <f aca="false">MAX(Z1531,Y1532)</f>
        <v>3.78543710826554</v>
      </c>
      <c r="AA1532" s="70" t="n">
        <f aca="false">Z1532-Y1532</f>
        <v>0.0474324078196551</v>
      </c>
      <c r="AB1532" s="72" t="n">
        <f aca="false">AB1531*(1+F1532)</f>
        <v>51.3276133414848</v>
      </c>
      <c r="AC1532" s="73" t="n">
        <f aca="false">MAX(AC1531,AB1532)</f>
        <v>53.6689416743965</v>
      </c>
      <c r="AD1532" s="70" t="n">
        <f aca="false">1-AB1532/AC1532</f>
        <v>0.0436253866736607</v>
      </c>
      <c r="AE1532" s="73" t="n">
        <f aca="false">AE1531*(1+M1532)</f>
        <v>34.0965905655674</v>
      </c>
      <c r="AF1532" s="73" t="n">
        <f aca="false">MAX(AF1531,AE1532)</f>
        <v>35.7728927424631</v>
      </c>
      <c r="AG1532" s="70" t="n">
        <f aca="false">1-AE1532/AF1532</f>
        <v>0.046859564558109</v>
      </c>
      <c r="AH1532" s="74" t="n">
        <f aca="false">IF(R1532&gt;0,AH1531+1,0)</f>
        <v>11</v>
      </c>
      <c r="AI1532" s="74" t="n">
        <f aca="false">IF(U1532&gt;0,AI1531+1,0)</f>
        <v>11</v>
      </c>
      <c r="AJ1532" s="74" t="n">
        <f aca="false">IF(G1532&gt;0,AJ1531+1,0)</f>
        <v>1</v>
      </c>
      <c r="AK1532" s="74" t="n">
        <f aca="false">IF(G1532&lt;=0,AK1531+1,0)</f>
        <v>0</v>
      </c>
      <c r="AL1532" s="74" t="n">
        <f aca="false">IF(K1532&gt;0,AL1531+1,0)</f>
        <v>1</v>
      </c>
      <c r="AM1532" s="74" t="n">
        <f aca="false">IF(K1532&lt;=0,AM1531+1,0)</f>
        <v>0</v>
      </c>
    </row>
    <row r="1533" customFormat="false" ht="15" hidden="false" customHeight="false" outlineLevel="0" collapsed="false">
      <c r="A1533" s="61" t="n">
        <v>1532</v>
      </c>
      <c r="B1533" s="62" t="n">
        <v>46069.6354166667</v>
      </c>
      <c r="C1533" s="63" t="n">
        <f aca="false">YEAR(B1533)</f>
        <v>2026</v>
      </c>
      <c r="D1533" s="32" t="s">
        <v>277</v>
      </c>
      <c r="E1533" s="64" t="n">
        <v>25687.05</v>
      </c>
      <c r="F1533" s="65" t="n">
        <v>-0.0009</v>
      </c>
      <c r="G1533" s="66" t="n">
        <v>-23.118345</v>
      </c>
      <c r="H1533" s="67" t="n">
        <f aca="false">E1533+IF(D1533="Long",1,-1)*G1533</f>
        <v>25663.931655</v>
      </c>
      <c r="I1533" s="68" t="n">
        <f aca="false">Assumptions!$B$58</f>
        <v>5.35750011455817</v>
      </c>
      <c r="J1533" s="68" t="n">
        <f aca="false">INDEX(Yearly!$T$5:$T$22,MATCH(C1533,Yearly!$A$5:$A$22,0))</f>
        <v>0.64290001374698</v>
      </c>
      <c r="K1533" s="68" t="n">
        <f aca="false">G1533-I1533-J1533</f>
        <v>-29.1187451283052</v>
      </c>
      <c r="L1533" s="69" t="n">
        <f aca="false">(I1533+J1533)/Assumptions!$B$8</f>
        <v>0.000264580155973056</v>
      </c>
      <c r="M1533" s="70" t="n">
        <f aca="false">F1533-L1533</f>
        <v>-0.00116458015597306</v>
      </c>
      <c r="N1533" s="71" t="n">
        <f aca="false">G1533*Assumptions!$B$7</f>
        <v>-181825.783425</v>
      </c>
      <c r="O1533" s="71" t="n">
        <f aca="false">K1533*Assumptions!$B$7</f>
        <v>-229018.93043412</v>
      </c>
      <c r="P1533" s="68" t="n">
        <f aca="false">P1532+G1533</f>
        <v>39880.74428</v>
      </c>
      <c r="Q1533" s="68" t="n">
        <f aca="false">MAX(Q1532,P1533)</f>
        <v>41025.004025</v>
      </c>
      <c r="R1533" s="68" t="n">
        <f aca="false">Q1533-P1533</f>
        <v>1144.25974500001</v>
      </c>
      <c r="S1533" s="68" t="n">
        <f aca="false">S1532+K1533</f>
        <v>30576.4809810491</v>
      </c>
      <c r="T1533" s="68" t="n">
        <f aca="false">MAX(T1532,S1533)</f>
        <v>31792.7455275888</v>
      </c>
      <c r="U1533" s="68" t="n">
        <f aca="false">T1533-S1533</f>
        <v>1216.26454653966</v>
      </c>
      <c r="V1533" s="70" t="n">
        <f aca="false">V1532+F1533</f>
        <v>4.14710000000001</v>
      </c>
      <c r="W1533" s="70" t="n">
        <f aca="false">MAX(W1532,V1533)</f>
        <v>4.19230000000001</v>
      </c>
      <c r="X1533" s="70" t="n">
        <f aca="false">W1533-V1533</f>
        <v>0.0452000000000004</v>
      </c>
      <c r="Y1533" s="70" t="n">
        <f aca="false">Y1532+M1533</f>
        <v>3.73684012028992</v>
      </c>
      <c r="Z1533" s="70" t="n">
        <f aca="false">MAX(Z1532,Y1533)</f>
        <v>3.78543710826554</v>
      </c>
      <c r="AA1533" s="70" t="n">
        <f aca="false">Z1533-Y1533</f>
        <v>0.0485969879756283</v>
      </c>
      <c r="AB1533" s="72" t="n">
        <f aca="false">AB1532*(1+F1533)</f>
        <v>51.2814184894775</v>
      </c>
      <c r="AC1533" s="73" t="n">
        <f aca="false">MAX(AC1532,AB1533)</f>
        <v>53.6689416743965</v>
      </c>
      <c r="AD1533" s="70" t="n">
        <f aca="false">1-AB1533/AC1533</f>
        <v>0.0444861238256544</v>
      </c>
      <c r="AE1533" s="73" t="n">
        <f aca="false">AE1532*(1+M1533)</f>
        <v>34.0568823528083</v>
      </c>
      <c r="AF1533" s="73" t="n">
        <f aca="false">MAX(AF1532,AE1533)</f>
        <v>35.7728927424631</v>
      </c>
      <c r="AG1533" s="70" t="n">
        <f aca="false">1-AE1533/AF1533</f>
        <v>0.0479695729950803</v>
      </c>
      <c r="AH1533" s="74" t="n">
        <f aca="false">IF(R1533&gt;0,AH1532+1,0)</f>
        <v>12</v>
      </c>
      <c r="AI1533" s="74" t="n">
        <f aca="false">IF(U1533&gt;0,AI1532+1,0)</f>
        <v>12</v>
      </c>
      <c r="AJ1533" s="74" t="n">
        <f aca="false">IF(G1533&gt;0,AJ1532+1,0)</f>
        <v>0</v>
      </c>
      <c r="AK1533" s="74" t="n">
        <f aca="false">IF(G1533&lt;=0,AK1532+1,0)</f>
        <v>1</v>
      </c>
      <c r="AL1533" s="74" t="n">
        <f aca="false">IF(K1533&gt;0,AL1532+1,0)</f>
        <v>0</v>
      </c>
      <c r="AM1533" s="74" t="n">
        <f aca="false">IF(K1533&lt;=0,AM1532+1,0)</f>
        <v>1</v>
      </c>
    </row>
    <row r="1534" customFormat="false" ht="15" hidden="false" customHeight="false" outlineLevel="0" collapsed="false">
      <c r="A1534" s="61" t="n">
        <v>1533</v>
      </c>
      <c r="B1534" s="62" t="n">
        <v>46071.5090277778</v>
      </c>
      <c r="C1534" s="63" t="n">
        <f aca="false">YEAR(B1534)</f>
        <v>2026</v>
      </c>
      <c r="D1534" s="32" t="s">
        <v>277</v>
      </c>
      <c r="E1534" s="64" t="n">
        <v>25711.9</v>
      </c>
      <c r="F1534" s="65" t="n">
        <v>-0.0013</v>
      </c>
      <c r="G1534" s="66" t="n">
        <v>-33.42547</v>
      </c>
      <c r="H1534" s="67" t="n">
        <f aca="false">E1534+IF(D1534="Long",1,-1)*G1534</f>
        <v>25678.47453</v>
      </c>
      <c r="I1534" s="68" t="n">
        <f aca="false">Assumptions!$B$58</f>
        <v>5.35750011455817</v>
      </c>
      <c r="J1534" s="68" t="n">
        <f aca="false">INDEX(Yearly!$T$5:$T$22,MATCH(C1534,Yearly!$A$5:$A$22,0))</f>
        <v>0.64290001374698</v>
      </c>
      <c r="K1534" s="68" t="n">
        <f aca="false">G1534-I1534-J1534</f>
        <v>-39.4258701283052</v>
      </c>
      <c r="L1534" s="69" t="n">
        <f aca="false">(I1534+J1534)/Assumptions!$B$8</f>
        <v>0.000264580155973056</v>
      </c>
      <c r="M1534" s="70" t="n">
        <f aca="false">F1534-L1534</f>
        <v>-0.00156458015597306</v>
      </c>
      <c r="N1534" s="71" t="n">
        <f aca="false">G1534*Assumptions!$B$7</f>
        <v>-262891.32155</v>
      </c>
      <c r="O1534" s="71" t="n">
        <f aca="false">K1534*Assumptions!$B$7</f>
        <v>-310084.46855912</v>
      </c>
      <c r="P1534" s="68" t="n">
        <f aca="false">P1533+G1534</f>
        <v>39847.31881</v>
      </c>
      <c r="Q1534" s="68" t="n">
        <f aca="false">MAX(Q1533,P1534)</f>
        <v>41025.004025</v>
      </c>
      <c r="R1534" s="68" t="n">
        <f aca="false">Q1534-P1534</f>
        <v>1177.68521500001</v>
      </c>
      <c r="S1534" s="68" t="n">
        <f aca="false">S1533+K1534</f>
        <v>30537.0551109208</v>
      </c>
      <c r="T1534" s="68" t="n">
        <f aca="false">MAX(T1533,S1534)</f>
        <v>31792.7455275888</v>
      </c>
      <c r="U1534" s="68" t="n">
        <f aca="false">T1534-S1534</f>
        <v>1255.69041666796</v>
      </c>
      <c r="V1534" s="70" t="n">
        <f aca="false">V1533+F1534</f>
        <v>4.14580000000001</v>
      </c>
      <c r="W1534" s="70" t="n">
        <f aca="false">MAX(W1533,V1534)</f>
        <v>4.19230000000001</v>
      </c>
      <c r="X1534" s="70" t="n">
        <f aca="false">W1534-V1534</f>
        <v>0.0465</v>
      </c>
      <c r="Y1534" s="70" t="n">
        <f aca="false">Y1533+M1534</f>
        <v>3.73527554013394</v>
      </c>
      <c r="Z1534" s="70" t="n">
        <f aca="false">MAX(Z1533,Y1534)</f>
        <v>3.78543710826554</v>
      </c>
      <c r="AA1534" s="70" t="n">
        <f aca="false">Z1534-Y1534</f>
        <v>0.0501615681316014</v>
      </c>
      <c r="AB1534" s="72" t="n">
        <f aca="false">AB1533*(1+F1534)</f>
        <v>51.2147526454411</v>
      </c>
      <c r="AC1534" s="73" t="n">
        <f aca="false">MAX(AC1533,AB1534)</f>
        <v>53.6689416743965</v>
      </c>
      <c r="AD1534" s="70" t="n">
        <f aca="false">1-AB1534/AC1534</f>
        <v>0.0457282918646811</v>
      </c>
      <c r="AE1534" s="73" t="n">
        <f aca="false">AE1533*(1+M1534)</f>
        <v>34.0035976305048</v>
      </c>
      <c r="AF1534" s="73" t="n">
        <f aca="false">MAX(AF1533,AE1534)</f>
        <v>35.7728927424631</v>
      </c>
      <c r="AG1534" s="70" t="n">
        <f aca="false">1-AE1534/AF1534</f>
        <v>0.0494591009090548</v>
      </c>
      <c r="AH1534" s="74" t="n">
        <f aca="false">IF(R1534&gt;0,AH1533+1,0)</f>
        <v>13</v>
      </c>
      <c r="AI1534" s="74" t="n">
        <f aca="false">IF(U1534&gt;0,AI1533+1,0)</f>
        <v>13</v>
      </c>
      <c r="AJ1534" s="74" t="n">
        <f aca="false">IF(G1534&gt;0,AJ1533+1,0)</f>
        <v>0</v>
      </c>
      <c r="AK1534" s="74" t="n">
        <f aca="false">IF(G1534&lt;=0,AK1533+1,0)</f>
        <v>2</v>
      </c>
      <c r="AL1534" s="74" t="n">
        <f aca="false">IF(K1534&gt;0,AL1533+1,0)</f>
        <v>0</v>
      </c>
      <c r="AM1534" s="74" t="n">
        <f aca="false">IF(K1534&lt;=0,AM1533+1,0)</f>
        <v>2</v>
      </c>
    </row>
    <row r="1535" customFormat="false" ht="15" hidden="false" customHeight="false" outlineLevel="0" collapsed="false">
      <c r="A1535" s="61" t="n">
        <v>1534</v>
      </c>
      <c r="B1535" s="62" t="n">
        <v>46076.40625</v>
      </c>
      <c r="C1535" s="63" t="n">
        <f aca="false">YEAR(B1535)</f>
        <v>2026</v>
      </c>
      <c r="D1535" s="32" t="s">
        <v>277</v>
      </c>
      <c r="E1535" s="64" t="n">
        <v>25732.2</v>
      </c>
      <c r="F1535" s="65" t="n">
        <v>-0.0037</v>
      </c>
      <c r="G1535" s="66" t="n">
        <v>-95.20914</v>
      </c>
      <c r="H1535" s="67" t="n">
        <f aca="false">E1535+IF(D1535="Long",1,-1)*G1535</f>
        <v>25636.99086</v>
      </c>
      <c r="I1535" s="68" t="n">
        <f aca="false">Assumptions!$B$58</f>
        <v>5.35750011455817</v>
      </c>
      <c r="J1535" s="68" t="n">
        <f aca="false">INDEX(Yearly!$T$5:$T$22,MATCH(C1535,Yearly!$A$5:$A$22,0))</f>
        <v>0.64290001374698</v>
      </c>
      <c r="K1535" s="68" t="n">
        <f aca="false">G1535-I1535-J1535</f>
        <v>-101.209540128305</v>
      </c>
      <c r="L1535" s="69" t="n">
        <f aca="false">(I1535+J1535)/Assumptions!$B$8</f>
        <v>0.000264580155973056</v>
      </c>
      <c r="M1535" s="70" t="n">
        <f aca="false">F1535-L1535</f>
        <v>-0.00396458015597306</v>
      </c>
      <c r="N1535" s="71" t="n">
        <f aca="false">G1535*Assumptions!$B$7</f>
        <v>-748819.8861</v>
      </c>
      <c r="O1535" s="71" t="n">
        <f aca="false">K1535*Assumptions!$B$7</f>
        <v>-796013.03310912</v>
      </c>
      <c r="P1535" s="68" t="n">
        <f aca="false">P1534+G1535</f>
        <v>39752.10967</v>
      </c>
      <c r="Q1535" s="68" t="n">
        <f aca="false">MAX(Q1534,P1535)</f>
        <v>41025.004025</v>
      </c>
      <c r="R1535" s="68" t="n">
        <f aca="false">Q1535-P1535</f>
        <v>1272.89435500001</v>
      </c>
      <c r="S1535" s="68" t="n">
        <f aca="false">S1534+K1535</f>
        <v>30435.8455707925</v>
      </c>
      <c r="T1535" s="68" t="n">
        <f aca="false">MAX(T1534,S1535)</f>
        <v>31792.7455275888</v>
      </c>
      <c r="U1535" s="68" t="n">
        <f aca="false">T1535-S1535</f>
        <v>1356.89995679627</v>
      </c>
      <c r="V1535" s="70" t="n">
        <f aca="false">V1534+F1535</f>
        <v>4.14210000000001</v>
      </c>
      <c r="W1535" s="70" t="n">
        <f aca="false">MAX(W1534,V1535)</f>
        <v>4.19230000000001</v>
      </c>
      <c r="X1535" s="70" t="n">
        <f aca="false">W1535-V1535</f>
        <v>0.0502000000000002</v>
      </c>
      <c r="Y1535" s="70" t="n">
        <f aca="false">Y1534+M1535</f>
        <v>3.73131095997797</v>
      </c>
      <c r="Z1535" s="70" t="n">
        <f aca="false">MAX(Z1534,Y1535)</f>
        <v>3.78543710826554</v>
      </c>
      <c r="AA1535" s="70" t="n">
        <f aca="false">Z1535-Y1535</f>
        <v>0.0541261482875743</v>
      </c>
      <c r="AB1535" s="72" t="n">
        <f aca="false">AB1534*(1+F1535)</f>
        <v>51.025258060653</v>
      </c>
      <c r="AC1535" s="73" t="n">
        <f aca="false">MAX(AC1534,AB1535)</f>
        <v>53.6689416743965</v>
      </c>
      <c r="AD1535" s="70" t="n">
        <f aca="false">1-AB1535/AC1535</f>
        <v>0.0492590971847818</v>
      </c>
      <c r="AE1535" s="73" t="n">
        <f aca="false">AE1534*(1+M1535)</f>
        <v>33.8687876421072</v>
      </c>
      <c r="AF1535" s="73" t="n">
        <f aca="false">MAX(AF1534,AE1535)</f>
        <v>35.7728927424631</v>
      </c>
      <c r="AG1535" s="70" t="n">
        <f aca="false">1-AE1535/AF1535</f>
        <v>0.0532275964950316</v>
      </c>
      <c r="AH1535" s="74" t="n">
        <f aca="false">IF(R1535&gt;0,AH1534+1,0)</f>
        <v>14</v>
      </c>
      <c r="AI1535" s="74" t="n">
        <f aca="false">IF(U1535&gt;0,AI1534+1,0)</f>
        <v>14</v>
      </c>
      <c r="AJ1535" s="74" t="n">
        <f aca="false">IF(G1535&gt;0,AJ1534+1,0)</f>
        <v>0</v>
      </c>
      <c r="AK1535" s="74" t="n">
        <f aca="false">IF(G1535&lt;=0,AK1534+1,0)</f>
        <v>3</v>
      </c>
      <c r="AL1535" s="74" t="n">
        <f aca="false">IF(K1535&gt;0,AL1534+1,0)</f>
        <v>0</v>
      </c>
      <c r="AM1535" s="74" t="n">
        <f aca="false">IF(K1535&lt;=0,AM1534+1,0)</f>
        <v>3</v>
      </c>
    </row>
    <row r="1536" customFormat="false" ht="15" hidden="false" customHeight="false" outlineLevel="0" collapsed="false">
      <c r="A1536" s="61" t="n">
        <v>1535</v>
      </c>
      <c r="B1536" s="62" t="n">
        <v>46076.6159722222</v>
      </c>
      <c r="C1536" s="63" t="n">
        <f aca="false">YEAR(B1536)</f>
        <v>2026</v>
      </c>
      <c r="D1536" s="32" t="s">
        <v>277</v>
      </c>
      <c r="E1536" s="64" t="n">
        <v>25684.55</v>
      </c>
      <c r="F1536" s="65" t="n">
        <v>-0.0072</v>
      </c>
      <c r="G1536" s="66" t="n">
        <v>-184.92876</v>
      </c>
      <c r="H1536" s="67" t="n">
        <f aca="false">E1536+IF(D1536="Long",1,-1)*G1536</f>
        <v>25499.62124</v>
      </c>
      <c r="I1536" s="68" t="n">
        <f aca="false">Assumptions!$B$58</f>
        <v>5.35750011455817</v>
      </c>
      <c r="J1536" s="68" t="n">
        <f aca="false">INDEX(Yearly!$T$5:$T$22,MATCH(C1536,Yearly!$A$5:$A$22,0))</f>
        <v>0.64290001374698</v>
      </c>
      <c r="K1536" s="68" t="n">
        <f aca="false">G1536-I1536-J1536</f>
        <v>-190.929160128305</v>
      </c>
      <c r="L1536" s="69" t="n">
        <f aca="false">(I1536+J1536)/Assumptions!$B$8</f>
        <v>0.000264580155973056</v>
      </c>
      <c r="M1536" s="70" t="n">
        <f aca="false">F1536-L1536</f>
        <v>-0.00746458015597306</v>
      </c>
      <c r="N1536" s="71" t="n">
        <f aca="false">G1536*Assumptions!$B$7</f>
        <v>-1454464.6974</v>
      </c>
      <c r="O1536" s="71" t="n">
        <f aca="false">K1536*Assumptions!$B$7</f>
        <v>-1501657.84440912</v>
      </c>
      <c r="P1536" s="68" t="n">
        <f aca="false">P1535+G1536</f>
        <v>39567.18091</v>
      </c>
      <c r="Q1536" s="68" t="n">
        <f aca="false">MAX(Q1535,P1536)</f>
        <v>41025.004025</v>
      </c>
      <c r="R1536" s="68" t="n">
        <f aca="false">Q1536-P1536</f>
        <v>1457.82311500001</v>
      </c>
      <c r="S1536" s="68" t="n">
        <f aca="false">S1535+K1536</f>
        <v>30244.9164106642</v>
      </c>
      <c r="T1536" s="68" t="n">
        <f aca="false">MAX(T1535,S1536)</f>
        <v>31792.7455275888</v>
      </c>
      <c r="U1536" s="68" t="n">
        <f aca="false">T1536-S1536</f>
        <v>1547.82911692457</v>
      </c>
      <c r="V1536" s="70" t="n">
        <f aca="false">V1535+F1536</f>
        <v>4.13490000000001</v>
      </c>
      <c r="W1536" s="70" t="n">
        <f aca="false">MAX(W1535,V1536)</f>
        <v>4.19230000000001</v>
      </c>
      <c r="X1536" s="70" t="n">
        <f aca="false">W1536-V1536</f>
        <v>0.0574000000000003</v>
      </c>
      <c r="Y1536" s="70" t="n">
        <f aca="false">Y1535+M1536</f>
        <v>3.723846379822</v>
      </c>
      <c r="Z1536" s="70" t="n">
        <f aca="false">MAX(Z1535,Y1536)</f>
        <v>3.78543710826554</v>
      </c>
      <c r="AA1536" s="70" t="n">
        <f aca="false">Z1536-Y1536</f>
        <v>0.0615907284435475</v>
      </c>
      <c r="AB1536" s="72" t="n">
        <f aca="false">AB1535*(1+F1536)</f>
        <v>50.6578762026163</v>
      </c>
      <c r="AC1536" s="73" t="n">
        <f aca="false">MAX(AC1535,AB1536)</f>
        <v>53.6689416743965</v>
      </c>
      <c r="AD1536" s="70" t="n">
        <f aca="false">1-AB1536/AC1536</f>
        <v>0.0561044316850514</v>
      </c>
      <c r="AE1536" s="73" t="n">
        <f aca="false">AE1535*(1+M1536)</f>
        <v>33.6159713619671</v>
      </c>
      <c r="AF1536" s="73" t="n">
        <f aca="false">MAX(AF1535,AE1536)</f>
        <v>35.7728927424631</v>
      </c>
      <c r="AG1536" s="70" t="n">
        <f aca="false">1-AE1536/AF1536</f>
        <v>0.0602948549904576</v>
      </c>
      <c r="AH1536" s="74" t="n">
        <f aca="false">IF(R1536&gt;0,AH1535+1,0)</f>
        <v>15</v>
      </c>
      <c r="AI1536" s="74" t="n">
        <f aca="false">IF(U1536&gt;0,AI1535+1,0)</f>
        <v>15</v>
      </c>
      <c r="AJ1536" s="74" t="n">
        <f aca="false">IF(G1536&gt;0,AJ1535+1,0)</f>
        <v>0</v>
      </c>
      <c r="AK1536" s="74" t="n">
        <f aca="false">IF(G1536&lt;=0,AK1535+1,0)</f>
        <v>4</v>
      </c>
      <c r="AL1536" s="74" t="n">
        <f aca="false">IF(K1536&gt;0,AL1535+1,0)</f>
        <v>0</v>
      </c>
      <c r="AM1536" s="74" t="n">
        <f aca="false">IF(K1536&lt;=0,AM1535+1,0)</f>
        <v>4</v>
      </c>
    </row>
    <row r="1537" customFormat="false" ht="15" hidden="false" customHeight="false" outlineLevel="0" collapsed="false">
      <c r="A1537" s="61" t="n">
        <v>1536</v>
      </c>
      <c r="B1537" s="62" t="n">
        <v>46077.40625</v>
      </c>
      <c r="C1537" s="63" t="n">
        <f aca="false">YEAR(B1537)</f>
        <v>2026</v>
      </c>
      <c r="D1537" s="32" t="s">
        <v>276</v>
      </c>
      <c r="E1537" s="64" t="n">
        <v>25500.3</v>
      </c>
      <c r="F1537" s="65" t="n">
        <v>-0.0051</v>
      </c>
      <c r="G1537" s="66" t="n">
        <v>-130.05153</v>
      </c>
      <c r="H1537" s="67" t="n">
        <f aca="false">E1537+IF(D1537="Long",1,-1)*G1537</f>
        <v>25630.35153</v>
      </c>
      <c r="I1537" s="68" t="n">
        <f aca="false">Assumptions!$B$58</f>
        <v>5.35750011455817</v>
      </c>
      <c r="J1537" s="68" t="n">
        <f aca="false">INDEX(Yearly!$T$5:$T$22,MATCH(C1537,Yearly!$A$5:$A$22,0))</f>
        <v>0.64290001374698</v>
      </c>
      <c r="K1537" s="68" t="n">
        <f aca="false">G1537-I1537-J1537</f>
        <v>-136.051930128305</v>
      </c>
      <c r="L1537" s="69" t="n">
        <f aca="false">(I1537+J1537)/Assumptions!$B$8</f>
        <v>0.000264580155973056</v>
      </c>
      <c r="M1537" s="70" t="n">
        <f aca="false">F1537-L1537</f>
        <v>-0.00536458015597306</v>
      </c>
      <c r="N1537" s="71" t="n">
        <f aca="false">G1537*Assumptions!$B$7</f>
        <v>-1022855.28345</v>
      </c>
      <c r="O1537" s="71" t="n">
        <f aca="false">K1537*Assumptions!$B$7</f>
        <v>-1070048.43045912</v>
      </c>
      <c r="P1537" s="68" t="n">
        <f aca="false">P1536+G1537</f>
        <v>39437.12938</v>
      </c>
      <c r="Q1537" s="68" t="n">
        <f aca="false">MAX(Q1536,P1537)</f>
        <v>41025.004025</v>
      </c>
      <c r="R1537" s="68" t="n">
        <f aca="false">Q1537-P1537</f>
        <v>1587.87464500001</v>
      </c>
      <c r="S1537" s="68" t="n">
        <f aca="false">S1536+K1537</f>
        <v>30108.8644805359</v>
      </c>
      <c r="T1537" s="68" t="n">
        <f aca="false">MAX(T1536,S1537)</f>
        <v>31792.7455275888</v>
      </c>
      <c r="U1537" s="68" t="n">
        <f aca="false">T1537-S1537</f>
        <v>1683.88104705288</v>
      </c>
      <c r="V1537" s="70" t="n">
        <f aca="false">V1536+F1537</f>
        <v>4.12980000000001</v>
      </c>
      <c r="W1537" s="70" t="n">
        <f aca="false">MAX(W1536,V1537)</f>
        <v>4.19230000000001</v>
      </c>
      <c r="X1537" s="70" t="n">
        <f aca="false">W1537-V1537</f>
        <v>0.0625</v>
      </c>
      <c r="Y1537" s="70" t="n">
        <f aca="false">Y1536+M1537</f>
        <v>3.71848179966602</v>
      </c>
      <c r="Z1537" s="70" t="n">
        <f aca="false">MAX(Z1536,Y1537)</f>
        <v>3.78543710826554</v>
      </c>
      <c r="AA1537" s="70" t="n">
        <f aca="false">Z1537-Y1537</f>
        <v>0.0669553085995207</v>
      </c>
      <c r="AB1537" s="72" t="n">
        <f aca="false">AB1536*(1+F1537)</f>
        <v>50.399521033983</v>
      </c>
      <c r="AC1537" s="73" t="n">
        <f aca="false">MAX(AC1536,AB1537)</f>
        <v>53.6689416743965</v>
      </c>
      <c r="AD1537" s="70" t="n">
        <f aca="false">1-AB1537/AC1537</f>
        <v>0.0609182990834576</v>
      </c>
      <c r="AE1537" s="73" t="n">
        <f aca="false">AE1536*(1+M1537)</f>
        <v>33.4356357890749</v>
      </c>
      <c r="AF1537" s="73" t="n">
        <f aca="false">MAX(AF1536,AE1537)</f>
        <v>35.7728927424631</v>
      </c>
      <c r="AG1537" s="70" t="n">
        <f aca="false">1-AE1537/AF1537</f>
        <v>0.0653359785638417</v>
      </c>
      <c r="AH1537" s="74" t="n">
        <f aca="false">IF(R1537&gt;0,AH1536+1,0)</f>
        <v>16</v>
      </c>
      <c r="AI1537" s="74" t="n">
        <f aca="false">IF(U1537&gt;0,AI1536+1,0)</f>
        <v>16</v>
      </c>
      <c r="AJ1537" s="74" t="n">
        <f aca="false">IF(G1537&gt;0,AJ1536+1,0)</f>
        <v>0</v>
      </c>
      <c r="AK1537" s="74" t="n">
        <f aca="false">IF(G1537&lt;=0,AK1536+1,0)</f>
        <v>5</v>
      </c>
      <c r="AL1537" s="74" t="n">
        <f aca="false">IF(K1537&gt;0,AL1536+1,0)</f>
        <v>0</v>
      </c>
      <c r="AM1537" s="74" t="n">
        <f aca="false">IF(K1537&lt;=0,AM1536+1,0)</f>
        <v>5</v>
      </c>
    </row>
    <row r="1538" customFormat="false" ht="15" hidden="false" customHeight="false" outlineLevel="0" collapsed="false">
      <c r="A1538" s="61" t="n">
        <v>1537</v>
      </c>
      <c r="B1538" s="62" t="n">
        <v>46078.4270833333</v>
      </c>
      <c r="C1538" s="63" t="n">
        <f aca="false">YEAR(B1538)</f>
        <v>2026</v>
      </c>
      <c r="D1538" s="32" t="s">
        <v>277</v>
      </c>
      <c r="E1538" s="64" t="n">
        <v>25631.6</v>
      </c>
      <c r="F1538" s="65" t="n">
        <v>-0.005</v>
      </c>
      <c r="G1538" s="66" t="n">
        <v>-128.158</v>
      </c>
      <c r="H1538" s="67" t="n">
        <f aca="false">E1538+IF(D1538="Long",1,-1)*G1538</f>
        <v>25503.442</v>
      </c>
      <c r="I1538" s="68" t="n">
        <f aca="false">Assumptions!$B$58</f>
        <v>5.35750011455817</v>
      </c>
      <c r="J1538" s="68" t="n">
        <f aca="false">INDEX(Yearly!$T$5:$T$22,MATCH(C1538,Yearly!$A$5:$A$22,0))</f>
        <v>0.64290001374698</v>
      </c>
      <c r="K1538" s="68" t="n">
        <f aca="false">G1538-I1538-J1538</f>
        <v>-134.158400128305</v>
      </c>
      <c r="L1538" s="69" t="n">
        <f aca="false">(I1538+J1538)/Assumptions!$B$8</f>
        <v>0.000264580155973056</v>
      </c>
      <c r="M1538" s="70" t="n">
        <f aca="false">F1538-L1538</f>
        <v>-0.00526458015597306</v>
      </c>
      <c r="N1538" s="71" t="n">
        <f aca="false">G1538*Assumptions!$B$7</f>
        <v>-1007962.67</v>
      </c>
      <c r="O1538" s="71" t="n">
        <f aca="false">K1538*Assumptions!$B$7</f>
        <v>-1055155.81700912</v>
      </c>
      <c r="P1538" s="68" t="n">
        <f aca="false">P1537+G1538</f>
        <v>39308.97138</v>
      </c>
      <c r="Q1538" s="68" t="n">
        <f aca="false">MAX(Q1537,P1538)</f>
        <v>41025.004025</v>
      </c>
      <c r="R1538" s="68" t="n">
        <f aca="false">Q1538-P1538</f>
        <v>1716.03264500001</v>
      </c>
      <c r="S1538" s="68" t="n">
        <f aca="false">S1537+K1538</f>
        <v>29974.7060804076</v>
      </c>
      <c r="T1538" s="68" t="n">
        <f aca="false">MAX(T1537,S1538)</f>
        <v>31792.7455275888</v>
      </c>
      <c r="U1538" s="68" t="n">
        <f aca="false">T1538-S1538</f>
        <v>1818.03944718118</v>
      </c>
      <c r="V1538" s="70" t="n">
        <f aca="false">V1537+F1538</f>
        <v>4.12480000000001</v>
      </c>
      <c r="W1538" s="70" t="n">
        <f aca="false">MAX(W1537,V1538)</f>
        <v>4.19230000000001</v>
      </c>
      <c r="X1538" s="70" t="n">
        <f aca="false">W1538-V1538</f>
        <v>0.0674999999999999</v>
      </c>
      <c r="Y1538" s="70" t="n">
        <f aca="false">Y1537+M1538</f>
        <v>3.71321721951005</v>
      </c>
      <c r="Z1538" s="70" t="n">
        <f aca="false">MAX(Z1537,Y1538)</f>
        <v>3.78543710826554</v>
      </c>
      <c r="AA1538" s="70" t="n">
        <f aca="false">Z1538-Y1538</f>
        <v>0.0722198887554937</v>
      </c>
      <c r="AB1538" s="72" t="n">
        <f aca="false">AB1537*(1+F1538)</f>
        <v>50.1475234288131</v>
      </c>
      <c r="AC1538" s="73" t="n">
        <f aca="false">MAX(AC1537,AB1538)</f>
        <v>53.6689416743965</v>
      </c>
      <c r="AD1538" s="70" t="n">
        <f aca="false">1-AB1538/AC1538</f>
        <v>0.0656137075880403</v>
      </c>
      <c r="AE1538" s="73" t="n">
        <f aca="false">AE1537*(1+M1538)</f>
        <v>33.2596112043974</v>
      </c>
      <c r="AF1538" s="73" t="n">
        <f aca="false">MAX(AF1537,AE1538)</f>
        <v>35.7728927424631</v>
      </c>
      <c r="AG1538" s="70" t="n">
        <f aca="false">1-AE1538/AF1538</f>
        <v>0.0702565922235965</v>
      </c>
      <c r="AH1538" s="74" t="n">
        <f aca="false">IF(R1538&gt;0,AH1537+1,0)</f>
        <v>17</v>
      </c>
      <c r="AI1538" s="74" t="n">
        <f aca="false">IF(U1538&gt;0,AI1537+1,0)</f>
        <v>17</v>
      </c>
      <c r="AJ1538" s="74" t="n">
        <f aca="false">IF(G1538&gt;0,AJ1537+1,0)</f>
        <v>0</v>
      </c>
      <c r="AK1538" s="74" t="n">
        <f aca="false">IF(G1538&lt;=0,AK1537+1,0)</f>
        <v>6</v>
      </c>
      <c r="AL1538" s="74" t="n">
        <f aca="false">IF(K1538&gt;0,AL1537+1,0)</f>
        <v>0</v>
      </c>
      <c r="AM1538" s="74" t="n">
        <f aca="false">IF(K1538&lt;=0,AM1537+1,0)</f>
        <v>6</v>
      </c>
    </row>
    <row r="1539" customFormat="false" ht="15" hidden="false" customHeight="false" outlineLevel="0" collapsed="false">
      <c r="A1539" s="61" t="n">
        <v>1538</v>
      </c>
      <c r="B1539" s="62" t="n">
        <v>46078.53125</v>
      </c>
      <c r="C1539" s="63" t="n">
        <f aca="false">YEAR(B1539)</f>
        <v>2026</v>
      </c>
      <c r="D1539" s="32" t="s">
        <v>276</v>
      </c>
      <c r="E1539" s="64" t="n">
        <v>25504.5</v>
      </c>
      <c r="F1539" s="65" t="n">
        <v>0.0747</v>
      </c>
      <c r="G1539" s="66" t="n">
        <v>1905.18615</v>
      </c>
      <c r="H1539" s="67" t="n">
        <f aca="false">E1539+IF(D1539="Long",1,-1)*G1539</f>
        <v>23599.31385</v>
      </c>
      <c r="I1539" s="68" t="n">
        <f aca="false">Assumptions!$B$58</f>
        <v>5.35750011455817</v>
      </c>
      <c r="J1539" s="68" t="n">
        <f aca="false">INDEX(Yearly!$T$5:$T$22,MATCH(C1539,Yearly!$A$5:$A$22,0))</f>
        <v>0.64290001374698</v>
      </c>
      <c r="K1539" s="68" t="n">
        <f aca="false">G1539-I1539-J1539</f>
        <v>1899.18574987169</v>
      </c>
      <c r="L1539" s="69" t="n">
        <f aca="false">(I1539+J1539)/Assumptions!$B$8</f>
        <v>0.000264580155973056</v>
      </c>
      <c r="M1539" s="70" t="n">
        <f aca="false">F1539-L1539</f>
        <v>0.074435419844027</v>
      </c>
      <c r="N1539" s="71" t="n">
        <f aca="false">G1539*Assumptions!$B$7</f>
        <v>14984289.06975</v>
      </c>
      <c r="O1539" s="71" t="n">
        <f aca="false">K1539*Assumptions!$B$7</f>
        <v>14937095.9227409</v>
      </c>
      <c r="P1539" s="68" t="n">
        <f aca="false">P1538+G1539</f>
        <v>41214.15753</v>
      </c>
      <c r="Q1539" s="68" t="n">
        <f aca="false">MAX(Q1538,P1539)</f>
        <v>41214.15753</v>
      </c>
      <c r="R1539" s="68" t="n">
        <f aca="false">Q1539-P1539</f>
        <v>0</v>
      </c>
      <c r="S1539" s="68" t="n">
        <f aca="false">S1538+K1539</f>
        <v>31873.8918302793</v>
      </c>
      <c r="T1539" s="68" t="n">
        <f aca="false">MAX(T1538,S1539)</f>
        <v>31873.8918302793</v>
      </c>
      <c r="U1539" s="68" t="n">
        <f aca="false">T1539-S1539</f>
        <v>0</v>
      </c>
      <c r="V1539" s="70" t="n">
        <f aca="false">V1538+F1539</f>
        <v>4.19950000000001</v>
      </c>
      <c r="W1539" s="70" t="n">
        <f aca="false">MAX(W1538,V1539)</f>
        <v>4.19950000000001</v>
      </c>
      <c r="X1539" s="70" t="n">
        <f aca="false">W1539-V1539</f>
        <v>0</v>
      </c>
      <c r="Y1539" s="70" t="n">
        <f aca="false">Y1538+M1539</f>
        <v>3.78765263935408</v>
      </c>
      <c r="Z1539" s="70" t="n">
        <f aca="false">MAX(Z1538,Y1539)</f>
        <v>3.78765263935408</v>
      </c>
      <c r="AA1539" s="70" t="n">
        <f aca="false">Z1539-Y1539</f>
        <v>0</v>
      </c>
      <c r="AB1539" s="72" t="n">
        <f aca="false">AB1538*(1+F1539)</f>
        <v>53.8935434289454</v>
      </c>
      <c r="AC1539" s="73" t="n">
        <f aca="false">MAX(AC1538,AB1539)</f>
        <v>53.8935434289454</v>
      </c>
      <c r="AD1539" s="70" t="n">
        <f aca="false">1-AB1539/AC1539</f>
        <v>0</v>
      </c>
      <c r="AE1539" s="73" t="n">
        <f aca="false">AE1538*(1+M1539)</f>
        <v>35.7353043282458</v>
      </c>
      <c r="AF1539" s="73" t="n">
        <f aca="false">MAX(AF1538,AE1539)</f>
        <v>35.7728927424631</v>
      </c>
      <c r="AG1539" s="70" t="n">
        <f aca="false">1-AE1539/AF1539</f>
        <v>0.0010507513185436</v>
      </c>
      <c r="AH1539" s="74" t="n">
        <f aca="false">IF(R1539&gt;0,AH1538+1,0)</f>
        <v>0</v>
      </c>
      <c r="AI1539" s="74" t="n">
        <f aca="false">IF(U1539&gt;0,AI1538+1,0)</f>
        <v>0</v>
      </c>
      <c r="AJ1539" s="74" t="n">
        <f aca="false">IF(G1539&gt;0,AJ1538+1,0)</f>
        <v>1</v>
      </c>
      <c r="AK1539" s="74" t="n">
        <f aca="false">IF(G1539&lt;=0,AK1538+1,0)</f>
        <v>0</v>
      </c>
      <c r="AL1539" s="74" t="n">
        <f aca="false">IF(K1539&gt;0,AL1538+1,0)</f>
        <v>1</v>
      </c>
      <c r="AM1539" s="74" t="n">
        <f aca="false">IF(K1539&lt;=0,AM1538+1,0)</f>
        <v>0</v>
      </c>
    </row>
    <row r="1540" customFormat="false" ht="15" hidden="false" customHeight="false" outlineLevel="0" collapsed="false">
      <c r="A1540" s="61" t="n">
        <v>1539</v>
      </c>
      <c r="B1540" s="62" t="n">
        <v>46098.59375</v>
      </c>
      <c r="C1540" s="63" t="n">
        <f aca="false">YEAR(B1540)</f>
        <v>2026</v>
      </c>
      <c r="D1540" s="32" t="s">
        <v>277</v>
      </c>
      <c r="E1540" s="64" t="n">
        <v>23600</v>
      </c>
      <c r="F1540" s="65" t="n">
        <v>-0.014</v>
      </c>
      <c r="G1540" s="66" t="n">
        <v>-330.4</v>
      </c>
      <c r="H1540" s="67" t="n">
        <f aca="false">E1540+IF(D1540="Long",1,-1)*G1540</f>
        <v>23269.6</v>
      </c>
      <c r="I1540" s="68" t="n">
        <f aca="false">Assumptions!$B$58</f>
        <v>5.35750011455817</v>
      </c>
      <c r="J1540" s="68" t="n">
        <f aca="false">INDEX(Yearly!$T$5:$T$22,MATCH(C1540,Yearly!$A$5:$A$22,0))</f>
        <v>0.64290001374698</v>
      </c>
      <c r="K1540" s="68" t="n">
        <f aca="false">G1540-I1540-J1540</f>
        <v>-336.400400128305</v>
      </c>
      <c r="L1540" s="69" t="n">
        <f aca="false">(I1540+J1540)/Assumptions!$B$8</f>
        <v>0.000264580155973056</v>
      </c>
      <c r="M1540" s="70" t="n">
        <f aca="false">F1540-L1540</f>
        <v>-0.0142645801559731</v>
      </c>
      <c r="N1540" s="71" t="n">
        <f aca="false">G1540*Assumptions!$B$7</f>
        <v>-2598596</v>
      </c>
      <c r="O1540" s="71" t="n">
        <f aca="false">K1540*Assumptions!$B$7</f>
        <v>-2645789.14700912</v>
      </c>
      <c r="P1540" s="68" t="n">
        <f aca="false">P1539+G1540</f>
        <v>40883.75753</v>
      </c>
      <c r="Q1540" s="68" t="n">
        <f aca="false">MAX(Q1539,P1540)</f>
        <v>41214.15753</v>
      </c>
      <c r="R1540" s="68" t="n">
        <f aca="false">Q1540-P1540</f>
        <v>330.400000000001</v>
      </c>
      <c r="S1540" s="68" t="n">
        <f aca="false">S1539+K1540</f>
        <v>31537.491430151</v>
      </c>
      <c r="T1540" s="68" t="n">
        <f aca="false">MAX(T1539,S1540)</f>
        <v>31873.8918302793</v>
      </c>
      <c r="U1540" s="68" t="n">
        <f aca="false">T1540-S1540</f>
        <v>336.400400128307</v>
      </c>
      <c r="V1540" s="70" t="n">
        <f aca="false">V1539+F1540</f>
        <v>4.18550000000001</v>
      </c>
      <c r="W1540" s="70" t="n">
        <f aca="false">MAX(W1539,V1540)</f>
        <v>4.19950000000001</v>
      </c>
      <c r="X1540" s="70" t="n">
        <f aca="false">W1540-V1540</f>
        <v>0.0140000000000002</v>
      </c>
      <c r="Y1540" s="70" t="n">
        <f aca="false">Y1539+M1540</f>
        <v>3.7733880591981</v>
      </c>
      <c r="Z1540" s="70" t="n">
        <f aca="false">MAX(Z1539,Y1540)</f>
        <v>3.78765263935408</v>
      </c>
      <c r="AA1540" s="70" t="n">
        <f aca="false">Z1540-Y1540</f>
        <v>0.0142645801559729</v>
      </c>
      <c r="AB1540" s="72" t="n">
        <f aca="false">AB1539*(1+F1540)</f>
        <v>53.1390338209402</v>
      </c>
      <c r="AC1540" s="73" t="n">
        <f aca="false">MAX(AC1539,AB1540)</f>
        <v>53.8935434289454</v>
      </c>
      <c r="AD1540" s="70" t="n">
        <f aca="false">1-AB1540/AC1540</f>
        <v>0.014</v>
      </c>
      <c r="AE1540" s="73" t="n">
        <f aca="false">AE1539*(1+M1540)</f>
        <v>35.2255552152575</v>
      </c>
      <c r="AF1540" s="73" t="n">
        <f aca="false">MAX(AF1539,AE1540)</f>
        <v>35.7728927424631</v>
      </c>
      <c r="AG1540" s="70" t="n">
        <f aca="false">1-AE1540/AF1540</f>
        <v>0.0153003429481092</v>
      </c>
      <c r="AH1540" s="74" t="n">
        <f aca="false">IF(R1540&gt;0,AH1539+1,0)</f>
        <v>1</v>
      </c>
      <c r="AI1540" s="74" t="n">
        <f aca="false">IF(U1540&gt;0,AI1539+1,0)</f>
        <v>1</v>
      </c>
      <c r="AJ1540" s="74" t="n">
        <f aca="false">IF(G1540&gt;0,AJ1539+1,0)</f>
        <v>0</v>
      </c>
      <c r="AK1540" s="74" t="n">
        <f aca="false">IF(G1540&lt;=0,AK1539+1,0)</f>
        <v>1</v>
      </c>
      <c r="AL1540" s="74" t="n">
        <f aca="false">IF(K1540&gt;0,AL1539+1,0)</f>
        <v>0</v>
      </c>
      <c r="AM1540" s="74" t="n">
        <f aca="false">IF(K1540&lt;=0,AM1539+1,0)</f>
        <v>1</v>
      </c>
    </row>
    <row r="1541" customFormat="false" ht="15" hidden="false" customHeight="false" outlineLevel="0" collapsed="false">
      <c r="A1541" s="61" t="n">
        <v>1540</v>
      </c>
      <c r="B1541" s="62" t="n">
        <v>46100.40625</v>
      </c>
      <c r="C1541" s="63" t="n">
        <f aca="false">YEAR(B1541)</f>
        <v>2026</v>
      </c>
      <c r="D1541" s="32" t="s">
        <v>276</v>
      </c>
      <c r="E1541" s="64" t="n">
        <v>23269.6</v>
      </c>
      <c r="F1541" s="65" t="n">
        <v>-0.0001</v>
      </c>
      <c r="G1541" s="66" t="n">
        <v>-2.32696</v>
      </c>
      <c r="H1541" s="67" t="n">
        <f aca="false">E1541+IF(D1541="Long",1,-1)*G1541</f>
        <v>23271.92696</v>
      </c>
      <c r="I1541" s="68" t="n">
        <f aca="false">Assumptions!$B$58</f>
        <v>5.35750011455817</v>
      </c>
      <c r="J1541" s="68" t="n">
        <f aca="false">INDEX(Yearly!$T$5:$T$22,MATCH(C1541,Yearly!$A$5:$A$22,0))</f>
        <v>0.64290001374698</v>
      </c>
      <c r="K1541" s="68" t="n">
        <f aca="false">G1541-I1541-J1541</f>
        <v>-8.32736012830515</v>
      </c>
      <c r="L1541" s="69" t="n">
        <f aca="false">(I1541+J1541)/Assumptions!$B$8</f>
        <v>0.000264580155973056</v>
      </c>
      <c r="M1541" s="70" t="n">
        <f aca="false">F1541-L1541</f>
        <v>-0.000364580155973056</v>
      </c>
      <c r="N1541" s="71" t="n">
        <f aca="false">G1541*Assumptions!$B$7</f>
        <v>-18301.5404</v>
      </c>
      <c r="O1541" s="71" t="n">
        <f aca="false">K1541*Assumptions!$B$7</f>
        <v>-65494.68740912</v>
      </c>
      <c r="P1541" s="68" t="n">
        <f aca="false">P1540+G1541</f>
        <v>40881.43057</v>
      </c>
      <c r="Q1541" s="68" t="n">
        <f aca="false">MAX(Q1540,P1541)</f>
        <v>41214.15753</v>
      </c>
      <c r="R1541" s="68" t="n">
        <f aca="false">Q1541-P1541</f>
        <v>332.72696</v>
      </c>
      <c r="S1541" s="68" t="n">
        <f aca="false">S1540+K1541</f>
        <v>31529.1640700227</v>
      </c>
      <c r="T1541" s="68" t="n">
        <f aca="false">MAX(T1540,S1541)</f>
        <v>31873.8918302793</v>
      </c>
      <c r="U1541" s="68" t="n">
        <f aca="false">T1541-S1541</f>
        <v>344.72776025661</v>
      </c>
      <c r="V1541" s="70" t="n">
        <f aca="false">V1540+F1541</f>
        <v>4.18540000000001</v>
      </c>
      <c r="W1541" s="70" t="n">
        <f aca="false">MAX(W1540,V1541)</f>
        <v>4.19950000000001</v>
      </c>
      <c r="X1541" s="70" t="n">
        <f aca="false">W1541-V1541</f>
        <v>0.0141</v>
      </c>
      <c r="Y1541" s="70" t="n">
        <f aca="false">Y1540+M1541</f>
        <v>3.77302347904213</v>
      </c>
      <c r="Z1541" s="70" t="n">
        <f aca="false">MAX(Z1540,Y1541)</f>
        <v>3.78765263935408</v>
      </c>
      <c r="AA1541" s="70" t="n">
        <f aca="false">Z1541-Y1541</f>
        <v>0.0146291603119457</v>
      </c>
      <c r="AB1541" s="72" t="n">
        <f aca="false">AB1540*(1+F1541)</f>
        <v>53.1337199175581</v>
      </c>
      <c r="AC1541" s="73" t="n">
        <f aca="false">MAX(AC1540,AB1541)</f>
        <v>53.8935434289454</v>
      </c>
      <c r="AD1541" s="70" t="n">
        <f aca="false">1-AB1541/AC1541</f>
        <v>0.0140986000000001</v>
      </c>
      <c r="AE1541" s="73" t="n">
        <f aca="false">AE1540*(1+M1541)</f>
        <v>35.2127126768429</v>
      </c>
      <c r="AF1541" s="73" t="n">
        <f aca="false">MAX(AF1540,AE1541)</f>
        <v>35.7728927424631</v>
      </c>
      <c r="AG1541" s="70" t="n">
        <f aca="false">1-AE1541/AF1541</f>
        <v>0.0156593449026639</v>
      </c>
      <c r="AH1541" s="74" t="n">
        <f aca="false">IF(R1541&gt;0,AH1540+1,0)</f>
        <v>2</v>
      </c>
      <c r="AI1541" s="74" t="n">
        <f aca="false">IF(U1541&gt;0,AI1540+1,0)</f>
        <v>2</v>
      </c>
      <c r="AJ1541" s="74" t="n">
        <f aca="false">IF(G1541&gt;0,AJ1540+1,0)</f>
        <v>0</v>
      </c>
      <c r="AK1541" s="74" t="n">
        <f aca="false">IF(G1541&lt;=0,AK1540+1,0)</f>
        <v>2</v>
      </c>
      <c r="AL1541" s="74" t="n">
        <f aca="false">IF(K1541&gt;0,AL1540+1,0)</f>
        <v>0</v>
      </c>
      <c r="AM1541" s="74" t="n">
        <f aca="false">IF(K1541&lt;=0,AM1540+1,0)</f>
        <v>2</v>
      </c>
    </row>
    <row r="1542" customFormat="false" ht="15" hidden="false" customHeight="false" outlineLevel="0" collapsed="false">
      <c r="A1542" s="61" t="n">
        <v>1541</v>
      </c>
      <c r="B1542" s="62" t="n">
        <v>46106.40625</v>
      </c>
      <c r="C1542" s="63" t="n">
        <f aca="false">YEAR(B1542)</f>
        <v>2026</v>
      </c>
      <c r="D1542" s="32" t="s">
        <v>277</v>
      </c>
      <c r="E1542" s="64" t="n">
        <v>23272.95</v>
      </c>
      <c r="F1542" s="65" t="n">
        <v>-0.0094</v>
      </c>
      <c r="G1542" s="66" t="n">
        <v>-218.76573</v>
      </c>
      <c r="H1542" s="67" t="n">
        <f aca="false">E1542+IF(D1542="Long",1,-1)*G1542</f>
        <v>23054.18427</v>
      </c>
      <c r="I1542" s="68" t="n">
        <f aca="false">Assumptions!$B$58</f>
        <v>5.35750011455817</v>
      </c>
      <c r="J1542" s="68" t="n">
        <f aca="false">INDEX(Yearly!$T$5:$T$22,MATCH(C1542,Yearly!$A$5:$A$22,0))</f>
        <v>0.64290001374698</v>
      </c>
      <c r="K1542" s="68" t="n">
        <f aca="false">G1542-I1542-J1542</f>
        <v>-224.766130128305</v>
      </c>
      <c r="L1542" s="69" t="n">
        <f aca="false">(I1542+J1542)/Assumptions!$B$8</f>
        <v>0.000264580155973056</v>
      </c>
      <c r="M1542" s="70" t="n">
        <f aca="false">F1542-L1542</f>
        <v>-0.00966458015597306</v>
      </c>
      <c r="N1542" s="71" t="n">
        <f aca="false">G1542*Assumptions!$B$7</f>
        <v>-1720592.46645</v>
      </c>
      <c r="O1542" s="71" t="n">
        <f aca="false">K1542*Assumptions!$B$7</f>
        <v>-1767785.61345912</v>
      </c>
      <c r="P1542" s="68" t="n">
        <f aca="false">P1541+G1542</f>
        <v>40662.66484</v>
      </c>
      <c r="Q1542" s="68" t="n">
        <f aca="false">MAX(Q1541,P1542)</f>
        <v>41214.15753</v>
      </c>
      <c r="R1542" s="68" t="n">
        <f aca="false">Q1542-P1542</f>
        <v>551.492689999999</v>
      </c>
      <c r="S1542" s="68" t="n">
        <f aca="false">S1541+K1542</f>
        <v>31304.3979398944</v>
      </c>
      <c r="T1542" s="68" t="n">
        <f aca="false">MAX(T1541,S1542)</f>
        <v>31873.8918302793</v>
      </c>
      <c r="U1542" s="68" t="n">
        <f aca="false">T1542-S1542</f>
        <v>569.493890384914</v>
      </c>
      <c r="V1542" s="70" t="n">
        <f aca="false">V1541+F1542</f>
        <v>4.17600000000001</v>
      </c>
      <c r="W1542" s="70" t="n">
        <f aca="false">MAX(W1541,V1542)</f>
        <v>4.19950000000001</v>
      </c>
      <c r="X1542" s="70" t="n">
        <f aca="false">W1542-V1542</f>
        <v>0.0235000000000003</v>
      </c>
      <c r="Y1542" s="70" t="n">
        <f aca="false">Y1541+M1542</f>
        <v>3.76335889888616</v>
      </c>
      <c r="Z1542" s="70" t="n">
        <f aca="false">MAX(Z1541,Y1542)</f>
        <v>3.78765263935408</v>
      </c>
      <c r="AA1542" s="70" t="n">
        <f aca="false">Z1542-Y1542</f>
        <v>0.0242937404679187</v>
      </c>
      <c r="AB1542" s="72" t="n">
        <f aca="false">AB1541*(1+F1542)</f>
        <v>52.634262950333</v>
      </c>
      <c r="AC1542" s="73" t="n">
        <f aca="false">MAX(AC1541,AB1542)</f>
        <v>53.8935434289454</v>
      </c>
      <c r="AD1542" s="70" t="n">
        <f aca="false">1-AB1542/AC1542</f>
        <v>0.0233660731599999</v>
      </c>
      <c r="AE1542" s="73" t="n">
        <f aca="false">AE1541*(1+M1542)</f>
        <v>34.8723965926683</v>
      </c>
      <c r="AF1542" s="73" t="n">
        <f aca="false">MAX(AF1541,AE1542)</f>
        <v>35.7728927424631</v>
      </c>
      <c r="AG1542" s="70" t="n">
        <f aca="false">1-AE1542/AF1542</f>
        <v>0.0251725840646351</v>
      </c>
      <c r="AH1542" s="74" t="n">
        <f aca="false">IF(R1542&gt;0,AH1541+1,0)</f>
        <v>3</v>
      </c>
      <c r="AI1542" s="74" t="n">
        <f aca="false">IF(U1542&gt;0,AI1541+1,0)</f>
        <v>3</v>
      </c>
      <c r="AJ1542" s="74" t="n">
        <f aca="false">IF(G1542&gt;0,AJ1541+1,0)</f>
        <v>0</v>
      </c>
      <c r="AK1542" s="74" t="n">
        <f aca="false">IF(G1542&lt;=0,AK1541+1,0)</f>
        <v>3</v>
      </c>
      <c r="AL1542" s="74" t="n">
        <f aca="false">IF(K1542&gt;0,AL1541+1,0)</f>
        <v>0</v>
      </c>
      <c r="AM1542" s="74" t="n">
        <f aca="false">IF(K1542&lt;=0,AM1541+1,0)</f>
        <v>3</v>
      </c>
    </row>
    <row r="1543" customFormat="false" ht="15" hidden="false" customHeight="false" outlineLevel="0" collapsed="false">
      <c r="A1543" s="61" t="n">
        <v>1542</v>
      </c>
      <c r="B1543" s="62" t="n">
        <v>46108.40625</v>
      </c>
      <c r="C1543" s="63" t="n">
        <f aca="false">YEAR(B1543)</f>
        <v>2026</v>
      </c>
      <c r="D1543" s="32" t="s">
        <v>276</v>
      </c>
      <c r="E1543" s="64" t="n">
        <v>23053.55</v>
      </c>
      <c r="F1543" s="65" t="n">
        <v>0.0088</v>
      </c>
      <c r="G1543" s="66" t="n">
        <v>202.87124</v>
      </c>
      <c r="H1543" s="67" t="n">
        <f aca="false">E1543+IF(D1543="Long",1,-1)*G1543</f>
        <v>22850.67876</v>
      </c>
      <c r="I1543" s="68" t="n">
        <f aca="false">Assumptions!$B$58</f>
        <v>5.35750011455817</v>
      </c>
      <c r="J1543" s="68" t="n">
        <f aca="false">INDEX(Yearly!$T$5:$T$22,MATCH(C1543,Yearly!$A$5:$A$22,0))</f>
        <v>0.64290001374698</v>
      </c>
      <c r="K1543" s="68" t="n">
        <f aca="false">G1543-I1543-J1543</f>
        <v>196.870839871695</v>
      </c>
      <c r="L1543" s="69" t="n">
        <f aca="false">(I1543+J1543)/Assumptions!$B$8</f>
        <v>0.000264580155973056</v>
      </c>
      <c r="M1543" s="70" t="n">
        <f aca="false">F1543-L1543</f>
        <v>0.00853541984402695</v>
      </c>
      <c r="N1543" s="71" t="n">
        <f aca="false">G1543*Assumptions!$B$7</f>
        <v>1595582.3026</v>
      </c>
      <c r="O1543" s="71" t="n">
        <f aca="false">K1543*Assumptions!$B$7</f>
        <v>1548389.15559088</v>
      </c>
      <c r="P1543" s="68" t="n">
        <f aca="false">P1542+G1543</f>
        <v>40865.53608</v>
      </c>
      <c r="Q1543" s="68" t="n">
        <f aca="false">MAX(Q1542,P1543)</f>
        <v>41214.15753</v>
      </c>
      <c r="R1543" s="68" t="n">
        <f aca="false">Q1543-P1543</f>
        <v>348.621449999999</v>
      </c>
      <c r="S1543" s="68" t="n">
        <f aca="false">S1542+K1543</f>
        <v>31501.2687797661</v>
      </c>
      <c r="T1543" s="68" t="n">
        <f aca="false">MAX(T1542,S1543)</f>
        <v>31873.8918302793</v>
      </c>
      <c r="U1543" s="68" t="n">
        <f aca="false">T1543-S1543</f>
        <v>372.623050513219</v>
      </c>
      <c r="V1543" s="70" t="n">
        <f aca="false">V1542+F1543</f>
        <v>4.18480000000001</v>
      </c>
      <c r="W1543" s="70" t="n">
        <f aca="false">MAX(W1542,V1543)</f>
        <v>4.19950000000001</v>
      </c>
      <c r="X1543" s="70" t="n">
        <f aca="false">W1543-V1543</f>
        <v>0.0147000000000004</v>
      </c>
      <c r="Y1543" s="70" t="n">
        <f aca="false">Y1542+M1543</f>
        <v>3.77189431873019</v>
      </c>
      <c r="Z1543" s="70" t="n">
        <f aca="false">MAX(Z1542,Y1543)</f>
        <v>3.78765263935408</v>
      </c>
      <c r="AA1543" s="70" t="n">
        <f aca="false">Z1543-Y1543</f>
        <v>0.0157583206238918</v>
      </c>
      <c r="AB1543" s="72" t="n">
        <f aca="false">AB1542*(1+F1543)</f>
        <v>53.0974444642959</v>
      </c>
      <c r="AC1543" s="73" t="n">
        <f aca="false">MAX(AC1542,AB1543)</f>
        <v>53.8935434289454</v>
      </c>
      <c r="AD1543" s="70" t="n">
        <f aca="false">1-AB1543/AC1543</f>
        <v>0.014771694603808</v>
      </c>
      <c r="AE1543" s="73" t="n">
        <f aca="false">AE1542*(1+M1543)</f>
        <v>35.1700471385541</v>
      </c>
      <c r="AF1543" s="73" t="n">
        <f aca="false">MAX(AF1542,AE1543)</f>
        <v>35.7728927424631</v>
      </c>
      <c r="AG1543" s="70" t="n">
        <f aca="false">1-AE1543/AF1543</f>
        <v>0.0168520227941589</v>
      </c>
      <c r="AH1543" s="74" t="n">
        <f aca="false">IF(R1543&gt;0,AH1542+1,0)</f>
        <v>4</v>
      </c>
      <c r="AI1543" s="74" t="n">
        <f aca="false">IF(U1543&gt;0,AI1542+1,0)</f>
        <v>4</v>
      </c>
      <c r="AJ1543" s="74" t="n">
        <f aca="false">IF(G1543&gt;0,AJ1542+1,0)</f>
        <v>1</v>
      </c>
      <c r="AK1543" s="74" t="n">
        <f aca="false">IF(G1543&lt;=0,AK1542+1,0)</f>
        <v>0</v>
      </c>
      <c r="AL1543" s="74" t="n">
        <f aca="false">IF(K1543&gt;0,AL1542+1,0)</f>
        <v>1</v>
      </c>
      <c r="AM1543" s="74" t="n">
        <f aca="false">IF(K1543&lt;=0,AM1542+1,0)</f>
        <v>0</v>
      </c>
    </row>
    <row r="1544" customFormat="false" ht="15" hidden="false" customHeight="false" outlineLevel="0" collapsed="false">
      <c r="A1544" s="61" t="n">
        <v>1543</v>
      </c>
      <c r="B1544" s="62" t="n">
        <v>46113.40625</v>
      </c>
      <c r="C1544" s="63" t="n">
        <f aca="false">YEAR(B1544)</f>
        <v>2026</v>
      </c>
      <c r="D1544" s="32" t="s">
        <v>277</v>
      </c>
      <c r="E1544" s="64" t="n">
        <v>22851.45</v>
      </c>
      <c r="F1544" s="65" t="n">
        <v>-0.0071</v>
      </c>
      <c r="G1544" s="66" t="n">
        <v>-162.245295</v>
      </c>
      <c r="H1544" s="67" t="n">
        <f aca="false">E1544+IF(D1544="Long",1,-1)*G1544</f>
        <v>22689.204705</v>
      </c>
      <c r="I1544" s="68" t="n">
        <f aca="false">Assumptions!$B$58</f>
        <v>5.35750011455817</v>
      </c>
      <c r="J1544" s="68" t="n">
        <f aca="false">INDEX(Yearly!$T$5:$T$22,MATCH(C1544,Yearly!$A$5:$A$22,0))</f>
        <v>0.64290001374698</v>
      </c>
      <c r="K1544" s="68" t="n">
        <f aca="false">G1544-I1544-J1544</f>
        <v>-168.245695128305</v>
      </c>
      <c r="L1544" s="69" t="n">
        <f aca="false">(I1544+J1544)/Assumptions!$B$8</f>
        <v>0.000264580155973056</v>
      </c>
      <c r="M1544" s="70" t="n">
        <f aca="false">F1544-L1544</f>
        <v>-0.00736458015597306</v>
      </c>
      <c r="N1544" s="71" t="n">
        <f aca="false">G1544*Assumptions!$B$7</f>
        <v>-1276059.245175</v>
      </c>
      <c r="O1544" s="71" t="n">
        <f aca="false">K1544*Assumptions!$B$7</f>
        <v>-1323252.39218412</v>
      </c>
      <c r="P1544" s="68" t="n">
        <f aca="false">P1543+G1544</f>
        <v>40703.290785</v>
      </c>
      <c r="Q1544" s="68" t="n">
        <f aca="false">MAX(Q1543,P1544)</f>
        <v>41214.15753</v>
      </c>
      <c r="R1544" s="68" t="n">
        <f aca="false">Q1544-P1544</f>
        <v>510.866744999999</v>
      </c>
      <c r="S1544" s="68" t="n">
        <f aca="false">S1543+K1544</f>
        <v>31333.0230846378</v>
      </c>
      <c r="T1544" s="68" t="n">
        <f aca="false">MAX(T1543,S1544)</f>
        <v>31873.8918302793</v>
      </c>
      <c r="U1544" s="68" t="n">
        <f aca="false">T1544-S1544</f>
        <v>540.868745641525</v>
      </c>
      <c r="V1544" s="70" t="n">
        <f aca="false">V1543+F1544</f>
        <v>4.17770000000001</v>
      </c>
      <c r="W1544" s="70" t="n">
        <f aca="false">MAX(W1543,V1544)</f>
        <v>4.19950000000001</v>
      </c>
      <c r="X1544" s="70" t="n">
        <f aca="false">W1544-V1544</f>
        <v>0.0218000000000007</v>
      </c>
      <c r="Y1544" s="70" t="n">
        <f aca="false">Y1543+M1544</f>
        <v>3.76452973857421</v>
      </c>
      <c r="Z1544" s="70" t="n">
        <f aca="false">MAX(Z1543,Y1544)</f>
        <v>3.78765263935408</v>
      </c>
      <c r="AA1544" s="70" t="n">
        <f aca="false">Z1544-Y1544</f>
        <v>0.0231229007798648</v>
      </c>
      <c r="AB1544" s="72" t="n">
        <f aca="false">AB1543*(1+F1544)</f>
        <v>52.7204526085994</v>
      </c>
      <c r="AC1544" s="73" t="n">
        <f aca="false">MAX(AC1543,AB1544)</f>
        <v>53.8935434289454</v>
      </c>
      <c r="AD1544" s="70" t="n">
        <f aca="false">1-AB1544/AC1544</f>
        <v>0.021766815572121</v>
      </c>
      <c r="AE1544" s="73" t="n">
        <f aca="false">AE1543*(1+M1544)</f>
        <v>34.9110345073129</v>
      </c>
      <c r="AF1544" s="73" t="n">
        <f aca="false">MAX(AF1543,AE1544)</f>
        <v>35.7728927424631</v>
      </c>
      <c r="AG1544" s="70" t="n">
        <f aca="false">1-AE1544/AF1544</f>
        <v>0.0240924948774741</v>
      </c>
      <c r="AH1544" s="74" t="n">
        <f aca="false">IF(R1544&gt;0,AH1543+1,0)</f>
        <v>5</v>
      </c>
      <c r="AI1544" s="74" t="n">
        <f aca="false">IF(U1544&gt;0,AI1543+1,0)</f>
        <v>5</v>
      </c>
      <c r="AJ1544" s="74" t="n">
        <f aca="false">IF(G1544&gt;0,AJ1543+1,0)</f>
        <v>0</v>
      </c>
      <c r="AK1544" s="74" t="n">
        <f aca="false">IF(G1544&lt;=0,AK1543+1,0)</f>
        <v>1</v>
      </c>
      <c r="AL1544" s="74" t="n">
        <f aca="false">IF(K1544&gt;0,AL1543+1,0)</f>
        <v>0</v>
      </c>
      <c r="AM1544" s="74" t="n">
        <f aca="false">IF(K1544&lt;=0,AM1543+1,0)</f>
        <v>1</v>
      </c>
    </row>
    <row r="1545" customFormat="false" ht="15" hidden="false" customHeight="false" outlineLevel="0" collapsed="false">
      <c r="A1545" s="61" t="n">
        <v>1544</v>
      </c>
      <c r="B1545" s="62" t="n">
        <v>46113.5743055556</v>
      </c>
      <c r="C1545" s="63" t="n">
        <f aca="false">YEAR(B1545)</f>
        <v>2026</v>
      </c>
      <c r="D1545" s="32" t="s">
        <v>276</v>
      </c>
      <c r="E1545" s="64" t="n">
        <v>22689.55</v>
      </c>
      <c r="F1545" s="65" t="n">
        <v>-0.0032</v>
      </c>
      <c r="G1545" s="66" t="n">
        <v>-72.60656</v>
      </c>
      <c r="H1545" s="67" t="n">
        <f aca="false">E1545+IF(D1545="Long",1,-1)*G1545</f>
        <v>22762.15656</v>
      </c>
      <c r="I1545" s="68" t="n">
        <f aca="false">Assumptions!$B$58</f>
        <v>5.35750011455817</v>
      </c>
      <c r="J1545" s="68" t="n">
        <f aca="false">INDEX(Yearly!$T$5:$T$22,MATCH(C1545,Yearly!$A$5:$A$22,0))</f>
        <v>0.64290001374698</v>
      </c>
      <c r="K1545" s="68" t="n">
        <f aca="false">G1545-I1545-J1545</f>
        <v>-78.6069601283052</v>
      </c>
      <c r="L1545" s="69" t="n">
        <f aca="false">(I1545+J1545)/Assumptions!$B$8</f>
        <v>0.000264580155973056</v>
      </c>
      <c r="M1545" s="70" t="n">
        <f aca="false">F1545-L1545</f>
        <v>-0.00346458015597306</v>
      </c>
      <c r="N1545" s="71" t="n">
        <f aca="false">G1545*Assumptions!$B$7</f>
        <v>-571050.5944</v>
      </c>
      <c r="O1545" s="71" t="n">
        <f aca="false">K1545*Assumptions!$B$7</f>
        <v>-618243.74140912</v>
      </c>
      <c r="P1545" s="68" t="n">
        <f aca="false">P1544+G1545</f>
        <v>40630.684225</v>
      </c>
      <c r="Q1545" s="68" t="n">
        <f aca="false">MAX(Q1544,P1545)</f>
        <v>41214.15753</v>
      </c>
      <c r="R1545" s="68" t="n">
        <f aca="false">Q1545-P1545</f>
        <v>583.473305</v>
      </c>
      <c r="S1545" s="68" t="n">
        <f aca="false">S1544+K1545</f>
        <v>31254.4161245094</v>
      </c>
      <c r="T1545" s="68" t="n">
        <f aca="false">MAX(T1544,S1545)</f>
        <v>31873.8918302793</v>
      </c>
      <c r="U1545" s="68" t="n">
        <f aca="false">T1545-S1545</f>
        <v>619.47570576983</v>
      </c>
      <c r="V1545" s="70" t="n">
        <f aca="false">V1544+F1545</f>
        <v>4.17450000000001</v>
      </c>
      <c r="W1545" s="70" t="n">
        <f aca="false">MAX(W1544,V1545)</f>
        <v>4.19950000000001</v>
      </c>
      <c r="X1545" s="70" t="n">
        <f aca="false">W1545-V1545</f>
        <v>0.0250000000000004</v>
      </c>
      <c r="Y1545" s="70" t="n">
        <f aca="false">Y1544+M1545</f>
        <v>3.76106515841824</v>
      </c>
      <c r="Z1545" s="70" t="n">
        <f aca="false">MAX(Z1544,Y1545)</f>
        <v>3.78765263935408</v>
      </c>
      <c r="AA1545" s="70" t="n">
        <f aca="false">Z1545-Y1545</f>
        <v>0.026587480935838</v>
      </c>
      <c r="AB1545" s="72" t="n">
        <f aca="false">AB1544*(1+F1545)</f>
        <v>52.5517471602519</v>
      </c>
      <c r="AC1545" s="73" t="n">
        <f aca="false">MAX(AC1544,AB1545)</f>
        <v>53.8935434289454</v>
      </c>
      <c r="AD1545" s="70" t="n">
        <f aca="false">1-AB1545/AC1545</f>
        <v>0.0248971617622902</v>
      </c>
      <c r="AE1545" s="73" t="n">
        <f aca="false">AE1544*(1+M1545)</f>
        <v>34.7900824299344</v>
      </c>
      <c r="AF1545" s="73" t="n">
        <f aca="false">MAX(AF1544,AE1545)</f>
        <v>35.7728927424631</v>
      </c>
      <c r="AG1545" s="70" t="n">
        <f aca="false">1-AE1545/AF1545</f>
        <v>0.0274736046537868</v>
      </c>
      <c r="AH1545" s="74" t="n">
        <f aca="false">IF(R1545&gt;0,AH1544+1,0)</f>
        <v>6</v>
      </c>
      <c r="AI1545" s="74" t="n">
        <f aca="false">IF(U1545&gt;0,AI1544+1,0)</f>
        <v>6</v>
      </c>
      <c r="AJ1545" s="74" t="n">
        <f aca="false">IF(G1545&gt;0,AJ1544+1,0)</f>
        <v>0</v>
      </c>
      <c r="AK1545" s="74" t="n">
        <f aca="false">IF(G1545&lt;=0,AK1544+1,0)</f>
        <v>2</v>
      </c>
      <c r="AL1545" s="74" t="n">
        <f aca="false">IF(K1545&gt;0,AL1544+1,0)</f>
        <v>0</v>
      </c>
      <c r="AM1545" s="74" t="n">
        <f aca="false">IF(K1545&lt;=0,AM1544+1,0)</f>
        <v>2</v>
      </c>
    </row>
    <row r="1546" customFormat="false" ht="15" hidden="false" customHeight="false" outlineLevel="0" collapsed="false">
      <c r="A1546" s="61" t="n">
        <v>1545</v>
      </c>
      <c r="B1546" s="62" t="n">
        <v>46114.6354166667</v>
      </c>
      <c r="C1546" s="63" t="n">
        <f aca="false">YEAR(B1546)</f>
        <v>2026</v>
      </c>
      <c r="D1546" s="32" t="s">
        <v>277</v>
      </c>
      <c r="E1546" s="64" t="n">
        <v>22762.6</v>
      </c>
      <c r="F1546" s="65" t="n">
        <v>-0.0072</v>
      </c>
      <c r="G1546" s="66" t="n">
        <v>-163.89072</v>
      </c>
      <c r="H1546" s="67" t="n">
        <f aca="false">E1546+IF(D1546="Long",1,-1)*G1546</f>
        <v>22598.70928</v>
      </c>
      <c r="I1546" s="68" t="n">
        <f aca="false">Assumptions!$B$58</f>
        <v>5.35750011455817</v>
      </c>
      <c r="J1546" s="68" t="n">
        <f aca="false">INDEX(Yearly!$T$5:$T$22,MATCH(C1546,Yearly!$A$5:$A$22,0))</f>
        <v>0.64290001374698</v>
      </c>
      <c r="K1546" s="68" t="n">
        <f aca="false">G1546-I1546-J1546</f>
        <v>-169.891120128305</v>
      </c>
      <c r="L1546" s="69" t="n">
        <f aca="false">(I1546+J1546)/Assumptions!$B$8</f>
        <v>0.000264580155973056</v>
      </c>
      <c r="M1546" s="70" t="n">
        <f aca="false">F1546-L1546</f>
        <v>-0.00746458015597306</v>
      </c>
      <c r="N1546" s="71" t="n">
        <f aca="false">G1546*Assumptions!$B$7</f>
        <v>-1289000.5128</v>
      </c>
      <c r="O1546" s="71" t="n">
        <f aca="false">K1546*Assumptions!$B$7</f>
        <v>-1336193.65980912</v>
      </c>
      <c r="P1546" s="68" t="n">
        <f aca="false">P1545+G1546</f>
        <v>40466.793505</v>
      </c>
      <c r="Q1546" s="68" t="n">
        <f aca="false">MAX(Q1545,P1546)</f>
        <v>41214.15753</v>
      </c>
      <c r="R1546" s="68" t="n">
        <f aca="false">Q1546-P1546</f>
        <v>747.364025000003</v>
      </c>
      <c r="S1546" s="68" t="n">
        <f aca="false">S1545+K1546</f>
        <v>31084.5250043811</v>
      </c>
      <c r="T1546" s="68" t="n">
        <f aca="false">MAX(T1545,S1546)</f>
        <v>31873.8918302793</v>
      </c>
      <c r="U1546" s="68" t="n">
        <f aca="false">T1546-S1546</f>
        <v>789.366825898134</v>
      </c>
      <c r="V1546" s="70" t="n">
        <f aca="false">V1545+F1546</f>
        <v>4.16730000000001</v>
      </c>
      <c r="W1546" s="70" t="n">
        <f aca="false">MAX(W1545,V1546)</f>
        <v>4.19950000000001</v>
      </c>
      <c r="X1546" s="70" t="n">
        <f aca="false">W1546-V1546</f>
        <v>0.0322000000000005</v>
      </c>
      <c r="Y1546" s="70" t="n">
        <f aca="false">Y1545+M1546</f>
        <v>3.75360057826227</v>
      </c>
      <c r="Z1546" s="70" t="n">
        <f aca="false">MAX(Z1545,Y1546)</f>
        <v>3.78765263935408</v>
      </c>
      <c r="AA1546" s="70" t="n">
        <f aca="false">Z1546-Y1546</f>
        <v>0.0340520610918111</v>
      </c>
      <c r="AB1546" s="72" t="n">
        <f aca="false">AB1545*(1+F1546)</f>
        <v>52.1733745806981</v>
      </c>
      <c r="AC1546" s="73" t="n">
        <f aca="false">MAX(AC1545,AB1546)</f>
        <v>53.8935434289454</v>
      </c>
      <c r="AD1546" s="70" t="n">
        <f aca="false">1-AB1546/AC1546</f>
        <v>0.0319179021976016</v>
      </c>
      <c r="AE1546" s="73" t="n">
        <f aca="false">AE1545*(1+M1546)</f>
        <v>34.5303890710032</v>
      </c>
      <c r="AF1546" s="73" t="n">
        <f aca="false">MAX(AF1545,AE1546)</f>
        <v>35.7728927424631</v>
      </c>
      <c r="AG1546" s="70" t="n">
        <f aca="false">1-AE1546/AF1546</f>
        <v>0.034733105885648</v>
      </c>
      <c r="AH1546" s="74" t="n">
        <f aca="false">IF(R1546&gt;0,AH1545+1,0)</f>
        <v>7</v>
      </c>
      <c r="AI1546" s="74" t="n">
        <f aca="false">IF(U1546&gt;0,AI1545+1,0)</f>
        <v>7</v>
      </c>
      <c r="AJ1546" s="74" t="n">
        <f aca="false">IF(G1546&gt;0,AJ1545+1,0)</f>
        <v>0</v>
      </c>
      <c r="AK1546" s="74" t="n">
        <f aca="false">IF(G1546&lt;=0,AK1545+1,0)</f>
        <v>3</v>
      </c>
      <c r="AL1546" s="74" t="n">
        <f aca="false">IF(K1546&gt;0,AL1545+1,0)</f>
        <v>0</v>
      </c>
      <c r="AM1546" s="74" t="n">
        <f aca="false">IF(K1546&lt;=0,AM1545+1,0)</f>
        <v>3</v>
      </c>
    </row>
    <row r="1547" customFormat="false" ht="15" hidden="false" customHeight="false" outlineLevel="0" collapsed="false">
      <c r="A1547" s="61" t="n">
        <v>1546</v>
      </c>
      <c r="B1547" s="62" t="n">
        <v>46118.4715277778</v>
      </c>
      <c r="C1547" s="63" t="n">
        <f aca="false">YEAR(B1547)</f>
        <v>2026</v>
      </c>
      <c r="D1547" s="32" t="s">
        <v>276</v>
      </c>
      <c r="E1547" s="64" t="n">
        <v>22598.15</v>
      </c>
      <c r="F1547" s="65" t="n">
        <v>-0.0116</v>
      </c>
      <c r="G1547" s="66" t="n">
        <v>-262.13854</v>
      </c>
      <c r="H1547" s="67" t="n">
        <f aca="false">E1547+IF(D1547="Long",1,-1)*G1547</f>
        <v>22860.28854</v>
      </c>
      <c r="I1547" s="68" t="n">
        <f aca="false">Assumptions!$B$58</f>
        <v>5.35750011455817</v>
      </c>
      <c r="J1547" s="68" t="n">
        <f aca="false">INDEX(Yearly!$T$5:$T$22,MATCH(C1547,Yearly!$A$5:$A$22,0))</f>
        <v>0.64290001374698</v>
      </c>
      <c r="K1547" s="68" t="n">
        <f aca="false">G1547-I1547-J1547</f>
        <v>-268.138940128305</v>
      </c>
      <c r="L1547" s="69" t="n">
        <f aca="false">(I1547+J1547)/Assumptions!$B$8</f>
        <v>0.000264580155973056</v>
      </c>
      <c r="M1547" s="70" t="n">
        <f aca="false">F1547-L1547</f>
        <v>-0.0118645801559731</v>
      </c>
      <c r="N1547" s="71" t="n">
        <f aca="false">G1547*Assumptions!$B$7</f>
        <v>-2061719.6171</v>
      </c>
      <c r="O1547" s="71" t="n">
        <f aca="false">K1547*Assumptions!$B$7</f>
        <v>-2108912.76410912</v>
      </c>
      <c r="P1547" s="68" t="n">
        <f aca="false">P1546+G1547</f>
        <v>40204.654965</v>
      </c>
      <c r="Q1547" s="68" t="n">
        <f aca="false">MAX(Q1546,P1547)</f>
        <v>41214.15753</v>
      </c>
      <c r="R1547" s="68" t="n">
        <f aca="false">Q1547-P1547</f>
        <v>1009.502565</v>
      </c>
      <c r="S1547" s="68" t="n">
        <f aca="false">S1546+K1547</f>
        <v>30816.3860642528</v>
      </c>
      <c r="T1547" s="68" t="n">
        <f aca="false">MAX(T1546,S1547)</f>
        <v>31873.8918302793</v>
      </c>
      <c r="U1547" s="68" t="n">
        <f aca="false">T1547-S1547</f>
        <v>1057.50576602644</v>
      </c>
      <c r="V1547" s="70" t="n">
        <f aca="false">V1546+F1547</f>
        <v>4.15570000000001</v>
      </c>
      <c r="W1547" s="70" t="n">
        <f aca="false">MAX(W1546,V1547)</f>
        <v>4.19950000000001</v>
      </c>
      <c r="X1547" s="70" t="n">
        <f aca="false">W1547-V1547</f>
        <v>0.0438000000000001</v>
      </c>
      <c r="Y1547" s="70" t="n">
        <f aca="false">Y1546+M1547</f>
        <v>3.74173599810629</v>
      </c>
      <c r="Z1547" s="70" t="n">
        <f aca="false">MAX(Z1546,Y1547)</f>
        <v>3.78765263935408</v>
      </c>
      <c r="AA1547" s="70" t="n">
        <f aca="false">Z1547-Y1547</f>
        <v>0.0459166412477843</v>
      </c>
      <c r="AB1547" s="72" t="n">
        <f aca="false">AB1546*(1+F1547)</f>
        <v>51.568163435562</v>
      </c>
      <c r="AC1547" s="73" t="n">
        <f aca="false">MAX(AC1546,AB1547)</f>
        <v>53.8935434289454</v>
      </c>
      <c r="AD1547" s="70" t="n">
        <f aca="false">1-AB1547/AC1547</f>
        <v>0.0431476545321096</v>
      </c>
      <c r="AE1547" s="73" t="n">
        <f aca="false">AE1546*(1+M1547)</f>
        <v>34.1207005020534</v>
      </c>
      <c r="AF1547" s="73" t="n">
        <f aca="false">MAX(AF1546,AE1547)</f>
        <v>35.7728927424631</v>
      </c>
      <c r="AG1547" s="70" t="n">
        <f aca="false">1-AE1547/AF1547</f>
        <v>0.0461855923227749</v>
      </c>
      <c r="AH1547" s="74" t="n">
        <f aca="false">IF(R1547&gt;0,AH1546+1,0)</f>
        <v>8</v>
      </c>
      <c r="AI1547" s="74" t="n">
        <f aca="false">IF(U1547&gt;0,AI1546+1,0)</f>
        <v>8</v>
      </c>
      <c r="AJ1547" s="74" t="n">
        <f aca="false">IF(G1547&gt;0,AJ1546+1,0)</f>
        <v>0</v>
      </c>
      <c r="AK1547" s="74" t="n">
        <f aca="false">IF(G1547&lt;=0,AK1546+1,0)</f>
        <v>4</v>
      </c>
      <c r="AL1547" s="74" t="n">
        <f aca="false">IF(K1547&gt;0,AL1546+1,0)</f>
        <v>0</v>
      </c>
      <c r="AM1547" s="74" t="n">
        <f aca="false">IF(K1547&lt;=0,AM1546+1,0)</f>
        <v>4</v>
      </c>
    </row>
    <row r="1548" customFormat="false" ht="15" hidden="false" customHeight="false" outlineLevel="0" collapsed="false">
      <c r="A1548" s="61" t="n">
        <v>1547</v>
      </c>
      <c r="B1548" s="62" t="n">
        <v>46118.5520833333</v>
      </c>
      <c r="C1548" s="63" t="n">
        <f aca="false">YEAR(B1548)</f>
        <v>2026</v>
      </c>
      <c r="D1548" s="32" t="s">
        <v>277</v>
      </c>
      <c r="E1548" s="64" t="n">
        <v>22861.3</v>
      </c>
      <c r="F1548" s="65" t="n">
        <v>0.0338</v>
      </c>
      <c r="G1548" s="66" t="n">
        <v>772.71194</v>
      </c>
      <c r="H1548" s="67" t="n">
        <f aca="false">E1548+IF(D1548="Long",1,-1)*G1548</f>
        <v>23634.01194</v>
      </c>
      <c r="I1548" s="68" t="n">
        <f aca="false">Assumptions!$B$58</f>
        <v>5.35750011455817</v>
      </c>
      <c r="J1548" s="68" t="n">
        <f aca="false">INDEX(Yearly!$T$5:$T$22,MATCH(C1548,Yearly!$A$5:$A$22,0))</f>
        <v>0.64290001374698</v>
      </c>
      <c r="K1548" s="68" t="n">
        <f aca="false">G1548-I1548-J1548</f>
        <v>766.711539871695</v>
      </c>
      <c r="L1548" s="69" t="n">
        <f aca="false">(I1548+J1548)/Assumptions!$B$8</f>
        <v>0.000264580155973056</v>
      </c>
      <c r="M1548" s="70" t="n">
        <f aca="false">F1548-L1548</f>
        <v>0.0335354198440269</v>
      </c>
      <c r="N1548" s="71" t="n">
        <f aca="false">G1548*Assumptions!$B$7</f>
        <v>6077379.4081</v>
      </c>
      <c r="O1548" s="71" t="n">
        <f aca="false">K1548*Assumptions!$B$7</f>
        <v>6030186.26109088</v>
      </c>
      <c r="P1548" s="68" t="n">
        <f aca="false">P1547+G1548</f>
        <v>40977.366905</v>
      </c>
      <c r="Q1548" s="68" t="n">
        <f aca="false">MAX(Q1547,P1548)</f>
        <v>41214.15753</v>
      </c>
      <c r="R1548" s="68" t="n">
        <f aca="false">Q1548-P1548</f>
        <v>236.790625000001</v>
      </c>
      <c r="S1548" s="68" t="n">
        <f aca="false">S1547+K1548</f>
        <v>31583.0976041245</v>
      </c>
      <c r="T1548" s="68" t="n">
        <f aca="false">MAX(T1547,S1548)</f>
        <v>31873.8918302793</v>
      </c>
      <c r="U1548" s="68" t="n">
        <f aca="false">T1548-S1548</f>
        <v>290.794226154743</v>
      </c>
      <c r="V1548" s="70" t="n">
        <f aca="false">V1547+F1548</f>
        <v>4.18950000000001</v>
      </c>
      <c r="W1548" s="70" t="n">
        <f aca="false">MAX(W1547,V1548)</f>
        <v>4.19950000000001</v>
      </c>
      <c r="X1548" s="70" t="n">
        <f aca="false">W1548-V1548</f>
        <v>0.00999999999999979</v>
      </c>
      <c r="Y1548" s="70" t="n">
        <f aca="false">Y1547+M1548</f>
        <v>3.77527141795032</v>
      </c>
      <c r="Z1548" s="70" t="n">
        <f aca="false">MAX(Z1547,Y1548)</f>
        <v>3.78765263935408</v>
      </c>
      <c r="AA1548" s="70" t="n">
        <f aca="false">Z1548-Y1548</f>
        <v>0.0123812214037575</v>
      </c>
      <c r="AB1548" s="72" t="n">
        <f aca="false">AB1547*(1+F1548)</f>
        <v>53.311167359684</v>
      </c>
      <c r="AC1548" s="73" t="n">
        <f aca="false">MAX(AC1547,AB1548)</f>
        <v>53.8935434289454</v>
      </c>
      <c r="AD1548" s="70" t="n">
        <f aca="false">1-AB1548/AC1548</f>
        <v>0.0108060452552948</v>
      </c>
      <c r="AE1548" s="73" t="n">
        <f aca="false">AE1547*(1+M1548)</f>
        <v>35.264952518762</v>
      </c>
      <c r="AF1548" s="73" t="n">
        <f aca="false">MAX(AF1547,AE1548)</f>
        <v>35.7728927424631</v>
      </c>
      <c r="AG1548" s="70" t="n">
        <f aca="false">1-AE1548/AF1548</f>
        <v>0.0141990257080372</v>
      </c>
      <c r="AH1548" s="74" t="n">
        <f aca="false">IF(R1548&gt;0,AH1547+1,0)</f>
        <v>9</v>
      </c>
      <c r="AI1548" s="74" t="n">
        <f aca="false">IF(U1548&gt;0,AI1547+1,0)</f>
        <v>9</v>
      </c>
      <c r="AJ1548" s="74" t="n">
        <f aca="false">IF(G1548&gt;0,AJ1547+1,0)</f>
        <v>1</v>
      </c>
      <c r="AK1548" s="74" t="n">
        <f aca="false">IF(G1548&lt;=0,AK1547+1,0)</f>
        <v>0</v>
      </c>
      <c r="AL1548" s="74" t="n">
        <f aca="false">IF(K1548&gt;0,AL1547+1,0)</f>
        <v>1</v>
      </c>
      <c r="AM1548" s="74" t="n">
        <f aca="false">IF(K1548&lt;=0,AM1547+1,0)</f>
        <v>0</v>
      </c>
    </row>
    <row r="1549" customFormat="false" ht="15" hidden="false" customHeight="false" outlineLevel="0" collapsed="false">
      <c r="A1549" s="61" t="n">
        <v>1548</v>
      </c>
      <c r="B1549" s="62" t="n">
        <v>46125.5097222222</v>
      </c>
      <c r="C1549" s="63" t="n">
        <f aca="false">YEAR(B1549)</f>
        <v>2026</v>
      </c>
      <c r="D1549" s="32" t="s">
        <v>277</v>
      </c>
      <c r="E1549" s="64" t="n">
        <v>23809.7</v>
      </c>
      <c r="F1549" s="65" t="n">
        <v>0.0183</v>
      </c>
      <c r="G1549" s="66" t="n">
        <v>435.71751</v>
      </c>
      <c r="H1549" s="67" t="n">
        <f aca="false">E1549+IF(D1549="Long",1,-1)*G1549</f>
        <v>24245.41751</v>
      </c>
      <c r="I1549" s="68" t="n">
        <f aca="false">Assumptions!$B$58</f>
        <v>5.35750011455817</v>
      </c>
      <c r="J1549" s="68" t="n">
        <f aca="false">INDEX(Yearly!$T$5:$T$22,MATCH(C1549,Yearly!$A$5:$A$22,0))</f>
        <v>0.64290001374698</v>
      </c>
      <c r="K1549" s="68" t="n">
        <f aca="false">G1549-I1549-J1549</f>
        <v>429.717109871695</v>
      </c>
      <c r="L1549" s="69" t="n">
        <f aca="false">(I1549+J1549)/Assumptions!$B$8</f>
        <v>0.000264580155973056</v>
      </c>
      <c r="M1549" s="70" t="n">
        <f aca="false">F1549-L1549</f>
        <v>0.0180354198440269</v>
      </c>
      <c r="N1549" s="71" t="n">
        <f aca="false">G1549*Assumptions!$B$7</f>
        <v>3426918.21615</v>
      </c>
      <c r="O1549" s="71" t="n">
        <f aca="false">K1549*Assumptions!$B$7</f>
        <v>3379725.06914088</v>
      </c>
      <c r="P1549" s="68" t="n">
        <f aca="false">P1548+G1549</f>
        <v>41413.084415</v>
      </c>
      <c r="Q1549" s="68" t="n">
        <f aca="false">MAX(Q1548,P1549)</f>
        <v>41413.084415</v>
      </c>
      <c r="R1549" s="68" t="n">
        <f aca="false">Q1549-P1549</f>
        <v>0</v>
      </c>
      <c r="S1549" s="68" t="n">
        <f aca="false">S1548+K1549</f>
        <v>32012.8147139962</v>
      </c>
      <c r="T1549" s="68" t="n">
        <f aca="false">MAX(T1548,S1549)</f>
        <v>32012.8147139962</v>
      </c>
      <c r="U1549" s="68" t="n">
        <f aca="false">T1549-S1549</f>
        <v>0</v>
      </c>
      <c r="V1549" s="70" t="n">
        <f aca="false">V1548+F1549</f>
        <v>4.20780000000001</v>
      </c>
      <c r="W1549" s="70" t="n">
        <f aca="false">MAX(W1548,V1549)</f>
        <v>4.20780000000001</v>
      </c>
      <c r="X1549" s="70" t="n">
        <f aca="false">W1549-V1549</f>
        <v>0</v>
      </c>
      <c r="Y1549" s="70" t="n">
        <f aca="false">Y1548+M1549</f>
        <v>3.79330683779435</v>
      </c>
      <c r="Z1549" s="70" t="n">
        <f aca="false">MAX(Z1548,Y1549)</f>
        <v>3.79330683779435</v>
      </c>
      <c r="AA1549" s="70" t="n">
        <f aca="false">Z1549-Y1549</f>
        <v>0</v>
      </c>
      <c r="AB1549" s="72" t="n">
        <f aca="false">AB1548*(1+F1549)</f>
        <v>54.2867617223662</v>
      </c>
      <c r="AC1549" s="73" t="n">
        <f aca="false">MAX(AC1548,AB1549)</f>
        <v>54.2867617223662</v>
      </c>
      <c r="AD1549" s="70" t="n">
        <f aca="false">1-AB1549/AC1549</f>
        <v>0</v>
      </c>
      <c r="AE1549" s="73" t="n">
        <f aca="false">AE1548*(1+M1549)</f>
        <v>35.9009707432176</v>
      </c>
      <c r="AF1549" s="73" t="n">
        <f aca="false">MAX(AF1548,AE1549)</f>
        <v>35.9009707432176</v>
      </c>
      <c r="AG1549" s="70" t="n">
        <f aca="false">1-AE1549/AF1549</f>
        <v>0</v>
      </c>
      <c r="AH1549" s="74" t="n">
        <f aca="false">IF(R1549&gt;0,AH1548+1,0)</f>
        <v>0</v>
      </c>
      <c r="AI1549" s="74" t="n">
        <f aca="false">IF(U1549&gt;0,AI1548+1,0)</f>
        <v>0</v>
      </c>
      <c r="AJ1549" s="74" t="n">
        <f aca="false">IF(G1549&gt;0,AJ1548+1,0)</f>
        <v>2</v>
      </c>
      <c r="AK1549" s="74" t="n">
        <f aca="false">IF(G1549&lt;=0,AK1548+1,0)</f>
        <v>0</v>
      </c>
      <c r="AL1549" s="74" t="n">
        <f aca="false">IF(K1549&gt;0,AL1548+1,0)</f>
        <v>2</v>
      </c>
      <c r="AM1549" s="74" t="n">
        <f aca="false">IF(K1549&lt;=0,AM1548+1,0)</f>
        <v>0</v>
      </c>
    </row>
    <row r="1550" customFormat="false" ht="15" hidden="false" customHeight="false" outlineLevel="0" collapsed="false">
      <c r="A1550" s="61" t="n">
        <v>1549</v>
      </c>
      <c r="B1550" s="62" t="n">
        <v>46140.4270833333</v>
      </c>
      <c r="C1550" s="63" t="n">
        <f aca="false">YEAR(B1550)</f>
        <v>2026</v>
      </c>
      <c r="D1550" s="32" t="s">
        <v>277</v>
      </c>
      <c r="E1550" s="64" t="n">
        <v>24148.4</v>
      </c>
      <c r="F1550" s="65" t="n">
        <v>-0.0026</v>
      </c>
      <c r="G1550" s="66" t="n">
        <v>-62.78584</v>
      </c>
      <c r="H1550" s="67" t="n">
        <f aca="false">E1550+IF(D1550="Long",1,-1)*G1550</f>
        <v>24085.61416</v>
      </c>
      <c r="I1550" s="68" t="n">
        <f aca="false">Assumptions!$B$58</f>
        <v>5.35750011455817</v>
      </c>
      <c r="J1550" s="68" t="n">
        <f aca="false">INDEX(Yearly!$T$5:$T$22,MATCH(C1550,Yearly!$A$5:$A$22,0))</f>
        <v>0.64290001374698</v>
      </c>
      <c r="K1550" s="68" t="n">
        <f aca="false">G1550-I1550-J1550</f>
        <v>-68.7862401283052</v>
      </c>
      <c r="L1550" s="69" t="n">
        <f aca="false">(I1550+J1550)/Assumptions!$B$8</f>
        <v>0.000264580155973056</v>
      </c>
      <c r="M1550" s="70" t="n">
        <f aca="false">F1550-L1550</f>
        <v>-0.00286458015597306</v>
      </c>
      <c r="N1550" s="71" t="n">
        <f aca="false">G1550*Assumptions!$B$7</f>
        <v>-493810.6316</v>
      </c>
      <c r="O1550" s="71" t="n">
        <f aca="false">K1550*Assumptions!$B$7</f>
        <v>-541003.77860912</v>
      </c>
      <c r="P1550" s="68" t="n">
        <f aca="false">P1549+G1550</f>
        <v>41350.298575</v>
      </c>
      <c r="Q1550" s="68" t="n">
        <f aca="false">MAX(Q1549,P1550)</f>
        <v>41413.084415</v>
      </c>
      <c r="R1550" s="68" t="n">
        <f aca="false">Q1550-P1550</f>
        <v>62.7858399999968</v>
      </c>
      <c r="S1550" s="68" t="n">
        <f aca="false">S1549+K1550</f>
        <v>31944.0284738679</v>
      </c>
      <c r="T1550" s="68" t="n">
        <f aca="false">MAX(T1549,S1550)</f>
        <v>32012.8147139962</v>
      </c>
      <c r="U1550" s="68" t="n">
        <f aca="false">T1550-S1550</f>
        <v>68.7862401283055</v>
      </c>
      <c r="V1550" s="70" t="n">
        <f aca="false">V1549+F1550</f>
        <v>4.20520000000001</v>
      </c>
      <c r="W1550" s="70" t="n">
        <f aca="false">MAX(W1549,V1550)</f>
        <v>4.20780000000001</v>
      </c>
      <c r="X1550" s="70" t="n">
        <f aca="false">W1550-V1550</f>
        <v>0.00260000000000016</v>
      </c>
      <c r="Y1550" s="70" t="n">
        <f aca="false">Y1549+M1550</f>
        <v>3.79044225763837</v>
      </c>
      <c r="Z1550" s="70" t="n">
        <f aca="false">MAX(Z1549,Y1550)</f>
        <v>3.79330683779435</v>
      </c>
      <c r="AA1550" s="70" t="n">
        <f aca="false">Z1550-Y1550</f>
        <v>0.00286458015597324</v>
      </c>
      <c r="AB1550" s="72" t="n">
        <f aca="false">AB1549*(1+F1550)</f>
        <v>54.1456161418881</v>
      </c>
      <c r="AC1550" s="73" t="n">
        <f aca="false">MAX(AC1549,AB1550)</f>
        <v>54.2867617223662</v>
      </c>
      <c r="AD1550" s="70" t="n">
        <f aca="false">1-AB1550/AC1550</f>
        <v>0.00260000000000005</v>
      </c>
      <c r="AE1550" s="73" t="n">
        <f aca="false">AE1549*(1+M1550)</f>
        <v>35.7981295348464</v>
      </c>
      <c r="AF1550" s="73" t="n">
        <f aca="false">MAX(AF1549,AE1550)</f>
        <v>35.9009707432176</v>
      </c>
      <c r="AG1550" s="70" t="n">
        <f aca="false">1-AE1550/AF1550</f>
        <v>0.00286458015597302</v>
      </c>
      <c r="AH1550" s="74" t="n">
        <f aca="false">IF(R1550&gt;0,AH1549+1,0)</f>
        <v>1</v>
      </c>
      <c r="AI1550" s="74" t="n">
        <f aca="false">IF(U1550&gt;0,AI1549+1,0)</f>
        <v>1</v>
      </c>
      <c r="AJ1550" s="74" t="n">
        <f aca="false">IF(G1550&gt;0,AJ1549+1,0)</f>
        <v>0</v>
      </c>
      <c r="AK1550" s="74" t="n">
        <f aca="false">IF(G1550&lt;=0,AK1549+1,0)</f>
        <v>1</v>
      </c>
      <c r="AL1550" s="74" t="n">
        <f aca="false">IF(K1550&gt;0,AL1549+1,0)</f>
        <v>0</v>
      </c>
      <c r="AM1550" s="74" t="n">
        <f aca="false">IF(K1550&lt;=0,AM1549+1,0)</f>
        <v>1</v>
      </c>
    </row>
    <row r="1551" customFormat="false" ht="15" hidden="false" customHeight="false" outlineLevel="0" collapsed="false">
      <c r="A1551" s="61" t="n">
        <v>1550</v>
      </c>
      <c r="B1551" s="62" t="n">
        <v>46141.40625</v>
      </c>
      <c r="C1551" s="63" t="n">
        <f aca="false">YEAR(B1551)</f>
        <v>2026</v>
      </c>
      <c r="D1551" s="32" t="s">
        <v>277</v>
      </c>
      <c r="E1551" s="64" t="n">
        <v>24142.65</v>
      </c>
      <c r="F1551" s="65" t="n">
        <v>-0.0085</v>
      </c>
      <c r="G1551" s="66" t="n">
        <v>-205.212525</v>
      </c>
      <c r="H1551" s="67" t="n">
        <f aca="false">E1551+IF(D1551="Long",1,-1)*G1551</f>
        <v>23937.437475</v>
      </c>
      <c r="I1551" s="68" t="n">
        <f aca="false">Assumptions!$B$58</f>
        <v>5.35750011455817</v>
      </c>
      <c r="J1551" s="68" t="n">
        <f aca="false">INDEX(Yearly!$T$5:$T$22,MATCH(C1551,Yearly!$A$5:$A$22,0))</f>
        <v>0.64290001374698</v>
      </c>
      <c r="K1551" s="68" t="n">
        <f aca="false">G1551-I1551-J1551</f>
        <v>-211.212925128305</v>
      </c>
      <c r="L1551" s="69" t="n">
        <f aca="false">(I1551+J1551)/Assumptions!$B$8</f>
        <v>0.000264580155973056</v>
      </c>
      <c r="M1551" s="70" t="n">
        <f aca="false">F1551-L1551</f>
        <v>-0.00876458015597306</v>
      </c>
      <c r="N1551" s="71" t="n">
        <f aca="false">G1551*Assumptions!$B$7</f>
        <v>-1613996.509125</v>
      </c>
      <c r="O1551" s="71" t="n">
        <f aca="false">K1551*Assumptions!$B$7</f>
        <v>-1661189.65613412</v>
      </c>
      <c r="P1551" s="68" t="n">
        <f aca="false">P1550+G1551</f>
        <v>41145.08605</v>
      </c>
      <c r="Q1551" s="68" t="n">
        <f aca="false">MAX(Q1550,P1551)</f>
        <v>41413.084415</v>
      </c>
      <c r="R1551" s="68" t="n">
        <f aca="false">Q1551-P1551</f>
        <v>267.998364999999</v>
      </c>
      <c r="S1551" s="68" t="n">
        <f aca="false">S1550+K1551</f>
        <v>31732.8155487396</v>
      </c>
      <c r="T1551" s="68" t="n">
        <f aca="false">MAX(T1550,S1551)</f>
        <v>32012.8147139962</v>
      </c>
      <c r="U1551" s="68" t="n">
        <f aca="false">T1551-S1551</f>
        <v>279.99916525661</v>
      </c>
      <c r="V1551" s="70" t="n">
        <f aca="false">V1550+F1551</f>
        <v>4.19670000000001</v>
      </c>
      <c r="W1551" s="70" t="n">
        <f aca="false">MAX(W1550,V1551)</f>
        <v>4.20780000000001</v>
      </c>
      <c r="X1551" s="70" t="n">
        <f aca="false">W1551-V1551</f>
        <v>0.0110999999999999</v>
      </c>
      <c r="Y1551" s="70" t="n">
        <f aca="false">Y1550+M1551</f>
        <v>3.7816776774824</v>
      </c>
      <c r="Z1551" s="70" t="n">
        <f aca="false">MAX(Z1550,Y1551)</f>
        <v>3.79330683779435</v>
      </c>
      <c r="AA1551" s="70" t="n">
        <f aca="false">Z1551-Y1551</f>
        <v>0.0116291603119465</v>
      </c>
      <c r="AB1551" s="72" t="n">
        <f aca="false">AB1550*(1+F1551)</f>
        <v>53.685378404682</v>
      </c>
      <c r="AC1551" s="73" t="n">
        <f aca="false">MAX(AC1550,AB1551)</f>
        <v>54.2867617223662</v>
      </c>
      <c r="AD1551" s="70" t="n">
        <f aca="false">1-AB1551/AC1551</f>
        <v>0.0110778999999999</v>
      </c>
      <c r="AE1551" s="73" t="n">
        <f aca="false">AE1550*(1+M1551)</f>
        <v>35.4843739591043</v>
      </c>
      <c r="AF1551" s="73" t="n">
        <f aca="false">MAX(AF1550,AE1551)</f>
        <v>35.9009707432176</v>
      </c>
      <c r="AG1551" s="70" t="n">
        <f aca="false">1-AE1551/AF1551</f>
        <v>0.0116040534695557</v>
      </c>
      <c r="AH1551" s="74" t="n">
        <f aca="false">IF(R1551&gt;0,AH1550+1,0)</f>
        <v>2</v>
      </c>
      <c r="AI1551" s="74" t="n">
        <f aca="false">IF(U1551&gt;0,AI1550+1,0)</f>
        <v>2</v>
      </c>
      <c r="AJ1551" s="74" t="n">
        <f aca="false">IF(G1551&gt;0,AJ1550+1,0)</f>
        <v>0</v>
      </c>
      <c r="AK1551" s="74" t="n">
        <f aca="false">IF(G1551&lt;=0,AK1550+1,0)</f>
        <v>2</v>
      </c>
      <c r="AL1551" s="74" t="n">
        <f aca="false">IF(K1551&gt;0,AL1550+1,0)</f>
        <v>0</v>
      </c>
      <c r="AM1551" s="74" t="n">
        <f aca="false">IF(K1551&lt;=0,AM1550+1,0)</f>
        <v>2</v>
      </c>
    </row>
    <row r="1552" customFormat="false" ht="15" hidden="false" customHeight="false" outlineLevel="0" collapsed="false">
      <c r="A1552" s="61" t="n">
        <v>1551</v>
      </c>
      <c r="B1552" s="62" t="n">
        <v>46146.40625</v>
      </c>
      <c r="C1552" s="63" t="n">
        <f aca="false">YEAR(B1552)</f>
        <v>2026</v>
      </c>
      <c r="D1552" s="32" t="s">
        <v>277</v>
      </c>
      <c r="E1552" s="64" t="n">
        <v>24279.25</v>
      </c>
      <c r="F1552" s="65" t="n">
        <v>-0.0079</v>
      </c>
      <c r="G1552" s="66" t="n">
        <v>-191.806075</v>
      </c>
      <c r="H1552" s="67" t="n">
        <f aca="false">E1552+IF(D1552="Long",1,-1)*G1552</f>
        <v>24087.443925</v>
      </c>
      <c r="I1552" s="68" t="n">
        <f aca="false">Assumptions!$B$58</f>
        <v>5.35750011455817</v>
      </c>
      <c r="J1552" s="68" t="n">
        <f aca="false">INDEX(Yearly!$T$5:$T$22,MATCH(C1552,Yearly!$A$5:$A$22,0))</f>
        <v>0.64290001374698</v>
      </c>
      <c r="K1552" s="68" t="n">
        <f aca="false">G1552-I1552-J1552</f>
        <v>-197.806475128305</v>
      </c>
      <c r="L1552" s="69" t="n">
        <f aca="false">(I1552+J1552)/Assumptions!$B$8</f>
        <v>0.000264580155973056</v>
      </c>
      <c r="M1552" s="70" t="n">
        <f aca="false">F1552-L1552</f>
        <v>-0.00816458015597306</v>
      </c>
      <c r="N1552" s="71" t="n">
        <f aca="false">G1552*Assumptions!$B$7</f>
        <v>-1508554.779875</v>
      </c>
      <c r="O1552" s="71" t="n">
        <f aca="false">K1552*Assumptions!$B$7</f>
        <v>-1555747.92688412</v>
      </c>
      <c r="P1552" s="68" t="n">
        <f aca="false">P1551+G1552</f>
        <v>40953.279975</v>
      </c>
      <c r="Q1552" s="68" t="n">
        <f aca="false">MAX(Q1551,P1552)</f>
        <v>41413.084415</v>
      </c>
      <c r="R1552" s="68" t="n">
        <f aca="false">Q1552-P1552</f>
        <v>459.80444</v>
      </c>
      <c r="S1552" s="68" t="n">
        <f aca="false">S1551+K1552</f>
        <v>31535.0090736113</v>
      </c>
      <c r="T1552" s="68" t="n">
        <f aca="false">MAX(T1551,S1552)</f>
        <v>32012.8147139962</v>
      </c>
      <c r="U1552" s="68" t="n">
        <f aca="false">T1552-S1552</f>
        <v>477.805640384915</v>
      </c>
      <c r="V1552" s="70" t="n">
        <f aca="false">V1551+F1552</f>
        <v>4.18880000000001</v>
      </c>
      <c r="W1552" s="70" t="n">
        <f aca="false">MAX(W1551,V1552)</f>
        <v>4.20780000000001</v>
      </c>
      <c r="X1552" s="70" t="n">
        <f aca="false">W1552-V1552</f>
        <v>0.0190000000000001</v>
      </c>
      <c r="Y1552" s="70" t="n">
        <f aca="false">Y1551+M1552</f>
        <v>3.77351309732643</v>
      </c>
      <c r="Z1552" s="70" t="n">
        <f aca="false">MAX(Z1551,Y1552)</f>
        <v>3.79330683779435</v>
      </c>
      <c r="AA1552" s="70" t="n">
        <f aca="false">Z1552-Y1552</f>
        <v>0.0197937404679194</v>
      </c>
      <c r="AB1552" s="72" t="n">
        <f aca="false">AB1551*(1+F1552)</f>
        <v>53.261263915285</v>
      </c>
      <c r="AC1552" s="73" t="n">
        <f aca="false">MAX(AC1551,AB1552)</f>
        <v>54.2867617223662</v>
      </c>
      <c r="AD1552" s="70" t="n">
        <f aca="false">1-AB1552/AC1552</f>
        <v>0.0188903845899999</v>
      </c>
      <c r="AE1552" s="73" t="n">
        <f aca="false">AE1551*(1+M1552)</f>
        <v>35.1946589436307</v>
      </c>
      <c r="AF1552" s="73" t="n">
        <f aca="false">MAX(AF1551,AE1552)</f>
        <v>35.9009707432176</v>
      </c>
      <c r="AG1552" s="70" t="n">
        <f aca="false">1-AE1552/AF1552</f>
        <v>0.0196738914008424</v>
      </c>
      <c r="AH1552" s="74" t="n">
        <f aca="false">IF(R1552&gt;0,AH1551+1,0)</f>
        <v>3</v>
      </c>
      <c r="AI1552" s="74" t="n">
        <f aca="false">IF(U1552&gt;0,AI1551+1,0)</f>
        <v>3</v>
      </c>
      <c r="AJ1552" s="74" t="n">
        <f aca="false">IF(G1552&gt;0,AJ1551+1,0)</f>
        <v>0</v>
      </c>
      <c r="AK1552" s="74" t="n">
        <f aca="false">IF(G1552&lt;=0,AK1551+1,0)</f>
        <v>3</v>
      </c>
      <c r="AL1552" s="74" t="n">
        <f aca="false">IF(K1552&gt;0,AL1551+1,0)</f>
        <v>0</v>
      </c>
      <c r="AM1552" s="74" t="n">
        <f aca="false">IF(K1552&lt;=0,AM1551+1,0)</f>
        <v>3</v>
      </c>
    </row>
    <row r="1553" customFormat="false" ht="15" hidden="false" customHeight="false" outlineLevel="0" collapsed="false">
      <c r="A1553" s="61" t="n">
        <v>1552</v>
      </c>
      <c r="B1553" s="62" t="n">
        <v>46148.40625</v>
      </c>
      <c r="C1553" s="63" t="n">
        <f aca="false">YEAR(B1553)</f>
        <v>2026</v>
      </c>
      <c r="D1553" s="32" t="s">
        <v>277</v>
      </c>
      <c r="E1553" s="64" t="n">
        <v>24139.85</v>
      </c>
      <c r="F1553" s="65" t="n">
        <v>-0.0049</v>
      </c>
      <c r="G1553" s="66" t="n">
        <v>-118.285265</v>
      </c>
      <c r="H1553" s="67" t="n">
        <f aca="false">E1553+IF(D1553="Long",1,-1)*G1553</f>
        <v>24021.564735</v>
      </c>
      <c r="I1553" s="68" t="n">
        <f aca="false">Assumptions!$B$58</f>
        <v>5.35750011455817</v>
      </c>
      <c r="J1553" s="68" t="n">
        <f aca="false">INDEX(Yearly!$T$5:$T$22,MATCH(C1553,Yearly!$A$5:$A$22,0))</f>
        <v>0.64290001374698</v>
      </c>
      <c r="K1553" s="68" t="n">
        <f aca="false">G1553-I1553-J1553</f>
        <v>-124.285665128305</v>
      </c>
      <c r="L1553" s="69" t="n">
        <f aca="false">(I1553+J1553)/Assumptions!$B$8</f>
        <v>0.000264580155973056</v>
      </c>
      <c r="M1553" s="70" t="n">
        <f aca="false">F1553-L1553</f>
        <v>-0.00516458015597306</v>
      </c>
      <c r="N1553" s="71" t="n">
        <f aca="false">G1553*Assumptions!$B$7</f>
        <v>-930313.609225</v>
      </c>
      <c r="O1553" s="71" t="n">
        <f aca="false">K1553*Assumptions!$B$7</f>
        <v>-977506.75623412</v>
      </c>
      <c r="P1553" s="68" t="n">
        <f aca="false">P1552+G1553</f>
        <v>40834.99471</v>
      </c>
      <c r="Q1553" s="68" t="n">
        <f aca="false">MAX(Q1552,P1553)</f>
        <v>41413.084415</v>
      </c>
      <c r="R1553" s="68" t="n">
        <f aca="false">Q1553-P1553</f>
        <v>578.089704999999</v>
      </c>
      <c r="S1553" s="68" t="n">
        <f aca="false">S1552+K1553</f>
        <v>31410.723408483</v>
      </c>
      <c r="T1553" s="68" t="n">
        <f aca="false">MAX(T1552,S1553)</f>
        <v>32012.8147139962</v>
      </c>
      <c r="U1553" s="68" t="n">
        <f aca="false">T1553-S1553</f>
        <v>602.091305513219</v>
      </c>
      <c r="V1553" s="70" t="n">
        <f aca="false">V1552+F1553</f>
        <v>4.18390000000001</v>
      </c>
      <c r="W1553" s="70" t="n">
        <f aca="false">MAX(W1552,V1553)</f>
        <v>4.20780000000001</v>
      </c>
      <c r="X1553" s="70" t="n">
        <f aca="false">W1553-V1553</f>
        <v>0.0239000000000003</v>
      </c>
      <c r="Y1553" s="70" t="n">
        <f aca="false">Y1552+M1553</f>
        <v>3.76834851717045</v>
      </c>
      <c r="Z1553" s="70" t="n">
        <f aca="false">MAX(Z1552,Y1553)</f>
        <v>3.79330683779435</v>
      </c>
      <c r="AA1553" s="70" t="n">
        <f aca="false">Z1553-Y1553</f>
        <v>0.0249583206238926</v>
      </c>
      <c r="AB1553" s="72" t="n">
        <f aca="false">AB1552*(1+F1553)</f>
        <v>53.0002837221001</v>
      </c>
      <c r="AC1553" s="73" t="n">
        <f aca="false">MAX(AC1552,AB1553)</f>
        <v>54.2867617223662</v>
      </c>
      <c r="AD1553" s="70" t="n">
        <f aca="false">1-AB1553/AC1553</f>
        <v>0.023697821705509</v>
      </c>
      <c r="AE1553" s="73" t="n">
        <f aca="false">AE1552*(1+M1553)</f>
        <v>35.0128933064542</v>
      </c>
      <c r="AF1553" s="73" t="n">
        <f aca="false">MAX(AF1552,AE1553)</f>
        <v>35.9009707432176</v>
      </c>
      <c r="AG1553" s="70" t="n">
        <f aca="false">1-AE1553/AF1553</f>
        <v>0.0247368641676961</v>
      </c>
      <c r="AH1553" s="74" t="n">
        <f aca="false">IF(R1553&gt;0,AH1552+1,0)</f>
        <v>4</v>
      </c>
      <c r="AI1553" s="74" t="n">
        <f aca="false">IF(U1553&gt;0,AI1552+1,0)</f>
        <v>4</v>
      </c>
      <c r="AJ1553" s="74" t="n">
        <f aca="false">IF(G1553&gt;0,AJ1552+1,0)</f>
        <v>0</v>
      </c>
      <c r="AK1553" s="74" t="n">
        <f aca="false">IF(G1553&lt;=0,AK1552+1,0)</f>
        <v>4</v>
      </c>
      <c r="AL1553" s="74" t="n">
        <f aca="false">IF(K1553&gt;0,AL1552+1,0)</f>
        <v>0</v>
      </c>
      <c r="AM1553" s="74" t="n">
        <f aca="false">IF(K1553&lt;=0,AM1552+1,0)</f>
        <v>4</v>
      </c>
    </row>
    <row r="1554" customFormat="false" ht="15" hidden="false" customHeight="false" outlineLevel="0" collapsed="false">
      <c r="A1554" s="61" t="n">
        <v>1553</v>
      </c>
      <c r="B1554" s="62" t="n">
        <v>46148.5819444444</v>
      </c>
      <c r="C1554" s="63" t="n">
        <f aca="false">YEAR(B1554)</f>
        <v>2026</v>
      </c>
      <c r="D1554" s="32" t="s">
        <v>277</v>
      </c>
      <c r="E1554" s="64" t="n">
        <v>24113.85</v>
      </c>
      <c r="F1554" s="65" t="n">
        <v>0.0023</v>
      </c>
      <c r="G1554" s="66" t="n">
        <v>55.461855</v>
      </c>
      <c r="H1554" s="67" t="n">
        <f aca="false">E1554+IF(D1554="Long",1,-1)*G1554</f>
        <v>24169.311855</v>
      </c>
      <c r="I1554" s="68" t="n">
        <f aca="false">Assumptions!$B$58</f>
        <v>5.35750011455817</v>
      </c>
      <c r="J1554" s="68" t="n">
        <f aca="false">INDEX(Yearly!$T$5:$T$22,MATCH(C1554,Yearly!$A$5:$A$22,0))</f>
        <v>0.64290001374698</v>
      </c>
      <c r="K1554" s="68" t="n">
        <f aca="false">G1554-I1554-J1554</f>
        <v>49.4614548716949</v>
      </c>
      <c r="L1554" s="69" t="n">
        <f aca="false">(I1554+J1554)/Assumptions!$B$8</f>
        <v>0.000264580155973056</v>
      </c>
      <c r="M1554" s="70" t="n">
        <f aca="false">F1554-L1554</f>
        <v>0.00203541984402694</v>
      </c>
      <c r="N1554" s="71" t="n">
        <f aca="false">G1554*Assumptions!$B$7</f>
        <v>436207.489575</v>
      </c>
      <c r="O1554" s="71" t="n">
        <f aca="false">K1554*Assumptions!$B$7</f>
        <v>389014.34256588</v>
      </c>
      <c r="P1554" s="68" t="n">
        <f aca="false">P1553+G1554</f>
        <v>40890.456565</v>
      </c>
      <c r="Q1554" s="68" t="n">
        <f aca="false">MAX(Q1553,P1554)</f>
        <v>41413.084415</v>
      </c>
      <c r="R1554" s="68" t="n">
        <f aca="false">Q1554-P1554</f>
        <v>522.627849999997</v>
      </c>
      <c r="S1554" s="68" t="n">
        <f aca="false">S1553+K1554</f>
        <v>31460.1848633547</v>
      </c>
      <c r="T1554" s="68" t="n">
        <f aca="false">MAX(T1553,S1554)</f>
        <v>32012.8147139962</v>
      </c>
      <c r="U1554" s="68" t="n">
        <f aca="false">T1554-S1554</f>
        <v>552.629850641522</v>
      </c>
      <c r="V1554" s="70" t="n">
        <f aca="false">V1553+F1554</f>
        <v>4.18620000000001</v>
      </c>
      <c r="W1554" s="70" t="n">
        <f aca="false">MAX(W1553,V1554)</f>
        <v>4.20780000000001</v>
      </c>
      <c r="X1554" s="70" t="n">
        <f aca="false">W1554-V1554</f>
        <v>0.0216000000000003</v>
      </c>
      <c r="Y1554" s="70" t="n">
        <f aca="false">Y1553+M1554</f>
        <v>3.77038393701448</v>
      </c>
      <c r="Z1554" s="70" t="n">
        <f aca="false">MAX(Z1553,Y1554)</f>
        <v>3.79330683779435</v>
      </c>
      <c r="AA1554" s="70" t="n">
        <f aca="false">Z1554-Y1554</f>
        <v>0.0229229007798657</v>
      </c>
      <c r="AB1554" s="72" t="n">
        <f aca="false">AB1553*(1+F1554)</f>
        <v>53.122184374661</v>
      </c>
      <c r="AC1554" s="73" t="n">
        <f aca="false">MAX(AC1553,AB1554)</f>
        <v>54.2867617223662</v>
      </c>
      <c r="AD1554" s="70" t="n">
        <f aca="false">1-AB1554/AC1554</f>
        <v>0.0214523266954316</v>
      </c>
      <c r="AE1554" s="73" t="n">
        <f aca="false">AE1553*(1+M1554)</f>
        <v>35.0841592442869</v>
      </c>
      <c r="AF1554" s="73" t="n">
        <f aca="false">MAX(AF1553,AE1554)</f>
        <v>35.9009707432176</v>
      </c>
      <c r="AG1554" s="70" t="n">
        <f aca="false">1-AE1554/AF1554</f>
        <v>0.022751794227875</v>
      </c>
      <c r="AH1554" s="74" t="n">
        <f aca="false">IF(R1554&gt;0,AH1553+1,0)</f>
        <v>5</v>
      </c>
      <c r="AI1554" s="74" t="n">
        <f aca="false">IF(U1554&gt;0,AI1553+1,0)</f>
        <v>5</v>
      </c>
      <c r="AJ1554" s="74" t="n">
        <f aca="false">IF(G1554&gt;0,AJ1553+1,0)</f>
        <v>1</v>
      </c>
      <c r="AK1554" s="74" t="n">
        <f aca="false">IF(G1554&lt;=0,AK1553+1,0)</f>
        <v>0</v>
      </c>
      <c r="AL1554" s="74" t="n">
        <f aca="false">IF(K1554&gt;0,AL1553+1,0)</f>
        <v>1</v>
      </c>
      <c r="AM1554" s="74" t="n">
        <f aca="false">IF(K1554&lt;=0,AM1553+1,0)</f>
        <v>0</v>
      </c>
    </row>
    <row r="1555" customFormat="false" ht="15" hidden="false" customHeight="false" outlineLevel="0" collapsed="false">
      <c r="A1555" s="61" t="n">
        <v>1554</v>
      </c>
      <c r="B1555" s="62" t="n">
        <v>46150.6159722222</v>
      </c>
      <c r="C1555" s="63" t="n">
        <f aca="false">YEAR(B1555)</f>
        <v>2026</v>
      </c>
      <c r="D1555" s="32" t="s">
        <v>277</v>
      </c>
      <c r="E1555" s="64" t="n">
        <v>24234.35</v>
      </c>
      <c r="F1555" s="65" t="n">
        <v>-0.012</v>
      </c>
      <c r="G1555" s="66" t="n">
        <v>-290.8122</v>
      </c>
      <c r="H1555" s="67" t="n">
        <f aca="false">E1555+IF(D1555="Long",1,-1)*G1555</f>
        <v>23943.5378</v>
      </c>
      <c r="I1555" s="68" t="n">
        <f aca="false">Assumptions!$B$58</f>
        <v>5.35750011455817</v>
      </c>
      <c r="J1555" s="68" t="n">
        <f aca="false">INDEX(Yearly!$T$5:$T$22,MATCH(C1555,Yearly!$A$5:$A$22,0))</f>
        <v>0.64290001374698</v>
      </c>
      <c r="K1555" s="68" t="n">
        <f aca="false">G1555-I1555-J1555</f>
        <v>-296.812600128305</v>
      </c>
      <c r="L1555" s="69" t="n">
        <f aca="false">(I1555+J1555)/Assumptions!$B$8</f>
        <v>0.000264580155973056</v>
      </c>
      <c r="M1555" s="70" t="n">
        <f aca="false">F1555-L1555</f>
        <v>-0.0122645801559731</v>
      </c>
      <c r="N1555" s="71" t="n">
        <f aca="false">G1555*Assumptions!$B$7</f>
        <v>-2287237.953</v>
      </c>
      <c r="O1555" s="71" t="n">
        <f aca="false">K1555*Assumptions!$B$7</f>
        <v>-2334431.10000912</v>
      </c>
      <c r="P1555" s="68" t="n">
        <f aca="false">P1554+G1555</f>
        <v>40599.644365</v>
      </c>
      <c r="Q1555" s="68" t="n">
        <f aca="false">MAX(Q1554,P1555)</f>
        <v>41413.084415</v>
      </c>
      <c r="R1555" s="68" t="n">
        <f aca="false">Q1555-P1555</f>
        <v>813.440049999997</v>
      </c>
      <c r="S1555" s="68" t="n">
        <f aca="false">S1554+K1555</f>
        <v>31163.3722632264</v>
      </c>
      <c r="T1555" s="68" t="n">
        <f aca="false">MAX(T1554,S1555)</f>
        <v>32012.8147139962</v>
      </c>
      <c r="U1555" s="68" t="n">
        <f aca="false">T1555-S1555</f>
        <v>849.442450769828</v>
      </c>
      <c r="V1555" s="70" t="n">
        <f aca="false">V1554+F1555</f>
        <v>4.17420000000001</v>
      </c>
      <c r="W1555" s="70" t="n">
        <f aca="false">MAX(W1554,V1555)</f>
        <v>4.20780000000001</v>
      </c>
      <c r="X1555" s="70" t="n">
        <f aca="false">W1555-V1555</f>
        <v>0.0335999999999999</v>
      </c>
      <c r="Y1555" s="70" t="n">
        <f aca="false">Y1554+M1555</f>
        <v>3.75811935685851</v>
      </c>
      <c r="Z1555" s="70" t="n">
        <f aca="false">MAX(Z1554,Y1555)</f>
        <v>3.79330683779435</v>
      </c>
      <c r="AA1555" s="70" t="n">
        <f aca="false">Z1555-Y1555</f>
        <v>0.0351874809358388</v>
      </c>
      <c r="AB1555" s="72" t="n">
        <f aca="false">AB1554*(1+F1555)</f>
        <v>52.484718162165</v>
      </c>
      <c r="AC1555" s="73" t="n">
        <f aca="false">MAX(AC1554,AB1555)</f>
        <v>54.2867617223662</v>
      </c>
      <c r="AD1555" s="70" t="n">
        <f aca="false">1-AB1555/AC1555</f>
        <v>0.0331948987750864</v>
      </c>
      <c r="AE1555" s="73" t="n">
        <f aca="false">AE1554*(1+M1555)</f>
        <v>34.6538667610304</v>
      </c>
      <c r="AF1555" s="73" t="n">
        <f aca="false">MAX(AF1554,AE1555)</f>
        <v>35.9009707432176</v>
      </c>
      <c r="AG1555" s="70" t="n">
        <f aca="false">1-AE1555/AF1555</f>
        <v>0.0347373331798481</v>
      </c>
      <c r="AH1555" s="74" t="n">
        <f aca="false">IF(R1555&gt;0,AH1554+1,0)</f>
        <v>6</v>
      </c>
      <c r="AI1555" s="74" t="n">
        <f aca="false">IF(U1555&gt;0,AI1554+1,0)</f>
        <v>6</v>
      </c>
      <c r="AJ1555" s="74" t="n">
        <f aca="false">IF(G1555&gt;0,AJ1554+1,0)</f>
        <v>0</v>
      </c>
      <c r="AK1555" s="74" t="n">
        <f aca="false">IF(G1555&lt;=0,AK1554+1,0)</f>
        <v>1</v>
      </c>
      <c r="AL1555" s="74" t="n">
        <f aca="false">IF(K1555&gt;0,AL1554+1,0)</f>
        <v>0</v>
      </c>
      <c r="AM1555" s="74" t="n">
        <f aca="false">IF(K1555&lt;=0,AM1554+1,0)</f>
        <v>1</v>
      </c>
    </row>
    <row r="1556" customFormat="false" ht="15" hidden="false" customHeight="false" outlineLevel="0" collapsed="false">
      <c r="A1556" s="61" t="n">
        <v>1555</v>
      </c>
      <c r="B1556" s="62" t="n">
        <v>46156.5520833333</v>
      </c>
      <c r="C1556" s="63" t="n">
        <f aca="false">YEAR(B1556)</f>
        <v>2026</v>
      </c>
      <c r="D1556" s="32" t="s">
        <v>277</v>
      </c>
      <c r="E1556" s="64" t="n">
        <v>23715.25</v>
      </c>
      <c r="F1556" s="65" t="n">
        <v>0.0003</v>
      </c>
      <c r="G1556" s="66" t="n">
        <v>7.114575</v>
      </c>
      <c r="H1556" s="67" t="n">
        <f aca="false">E1556+IF(D1556="Long",1,-1)*G1556</f>
        <v>23722.364575</v>
      </c>
      <c r="I1556" s="68" t="n">
        <f aca="false">Assumptions!$B$58</f>
        <v>5.35750011455817</v>
      </c>
      <c r="J1556" s="68" t="n">
        <f aca="false">INDEX(Yearly!$T$5:$T$22,MATCH(C1556,Yearly!$A$5:$A$22,0))</f>
        <v>0.64290001374698</v>
      </c>
      <c r="K1556" s="68" t="n">
        <f aca="false">G1556-I1556-J1556</f>
        <v>1.11417487169485</v>
      </c>
      <c r="L1556" s="69" t="n">
        <f aca="false">(I1556+J1556)/Assumptions!$B$8</f>
        <v>0.000264580155973056</v>
      </c>
      <c r="M1556" s="70" t="n">
        <f aca="false">F1556-L1556</f>
        <v>3.54198440269435E-005</v>
      </c>
      <c r="N1556" s="71" t="n">
        <f aca="false">G1556*Assumptions!$B$7</f>
        <v>55956.132375</v>
      </c>
      <c r="O1556" s="71" t="n">
        <f aca="false">K1556*Assumptions!$B$7</f>
        <v>8762.98536588001</v>
      </c>
      <c r="P1556" s="68" t="n">
        <f aca="false">P1555+G1556</f>
        <v>40606.75894</v>
      </c>
      <c r="Q1556" s="68" t="n">
        <f aca="false">MAX(Q1555,P1556)</f>
        <v>41413.084415</v>
      </c>
      <c r="R1556" s="68" t="n">
        <f aca="false">Q1556-P1556</f>
        <v>806.325474999998</v>
      </c>
      <c r="S1556" s="68" t="n">
        <f aca="false">S1555+K1556</f>
        <v>31164.4864380981</v>
      </c>
      <c r="T1556" s="68" t="n">
        <f aca="false">MAX(T1555,S1556)</f>
        <v>32012.8147139962</v>
      </c>
      <c r="U1556" s="68" t="n">
        <f aca="false">T1556-S1556</f>
        <v>848.328275898133</v>
      </c>
      <c r="V1556" s="70" t="n">
        <f aca="false">V1555+F1556</f>
        <v>4.17450000000001</v>
      </c>
      <c r="W1556" s="70" t="n">
        <f aca="false">MAX(W1555,V1556)</f>
        <v>4.20780000000001</v>
      </c>
      <c r="X1556" s="70" t="n">
        <f aca="false">W1556-V1556</f>
        <v>0.0332999999999997</v>
      </c>
      <c r="Y1556" s="70" t="n">
        <f aca="false">Y1555+M1556</f>
        <v>3.75815477670253</v>
      </c>
      <c r="Z1556" s="70" t="n">
        <f aca="false">MAX(Z1555,Y1556)</f>
        <v>3.79330683779435</v>
      </c>
      <c r="AA1556" s="70" t="n">
        <f aca="false">Z1556-Y1556</f>
        <v>0.0351520610918117</v>
      </c>
      <c r="AB1556" s="72" t="n">
        <f aca="false">AB1555*(1+F1556)</f>
        <v>52.5004635776137</v>
      </c>
      <c r="AC1556" s="73" t="n">
        <f aca="false">MAX(AC1555,AB1556)</f>
        <v>54.2867617223662</v>
      </c>
      <c r="AD1556" s="70" t="n">
        <f aca="false">1-AB1556/AC1556</f>
        <v>0.032904857244719</v>
      </c>
      <c r="AE1556" s="73" t="n">
        <f aca="false">AE1555*(1+M1556)</f>
        <v>34.655094195586</v>
      </c>
      <c r="AF1556" s="73" t="n">
        <f aca="false">MAX(AF1555,AE1556)</f>
        <v>35.9009707432176</v>
      </c>
      <c r="AG1556" s="70" t="n">
        <f aca="false">1-AE1556/AF1556</f>
        <v>0.0347031437267444</v>
      </c>
      <c r="AH1556" s="74" t="n">
        <f aca="false">IF(R1556&gt;0,AH1555+1,0)</f>
        <v>7</v>
      </c>
      <c r="AI1556" s="74" t="n">
        <f aca="false">IF(U1556&gt;0,AI1555+1,0)</f>
        <v>7</v>
      </c>
      <c r="AJ1556" s="74" t="n">
        <f aca="false">IF(G1556&gt;0,AJ1555+1,0)</f>
        <v>1</v>
      </c>
      <c r="AK1556" s="74" t="n">
        <f aca="false">IF(G1556&lt;=0,AK1555+1,0)</f>
        <v>0</v>
      </c>
      <c r="AL1556" s="74" t="n">
        <f aca="false">IF(K1556&gt;0,AL1555+1,0)</f>
        <v>1</v>
      </c>
      <c r="AM1556" s="74" t="n">
        <f aca="false">IF(K1556&lt;=0,AM1555+1,0)</f>
        <v>0</v>
      </c>
    </row>
    <row r="1557" customFormat="false" ht="15" hidden="false" customHeight="false" outlineLevel="0" collapsed="false">
      <c r="A1557" s="61" t="n">
        <v>1556</v>
      </c>
      <c r="B1557" s="62" t="n">
        <v>46157.4895833333</v>
      </c>
      <c r="C1557" s="63" t="n">
        <f aca="false">YEAR(B1557)</f>
        <v>2026</v>
      </c>
      <c r="D1557" s="32" t="s">
        <v>276</v>
      </c>
      <c r="E1557" s="64" t="n">
        <v>23721.75</v>
      </c>
      <c r="F1557" s="65" t="n">
        <v>-0.0023</v>
      </c>
      <c r="G1557" s="66" t="n">
        <v>-54.560025</v>
      </c>
      <c r="H1557" s="67" t="n">
        <f aca="false">E1557+IF(D1557="Long",1,-1)*G1557</f>
        <v>23776.310025</v>
      </c>
      <c r="I1557" s="68" t="n">
        <f aca="false">Assumptions!$B$58</f>
        <v>5.35750011455817</v>
      </c>
      <c r="J1557" s="68" t="n">
        <f aca="false">INDEX(Yearly!$T$5:$T$22,MATCH(C1557,Yearly!$A$5:$A$22,0))</f>
        <v>0.64290001374698</v>
      </c>
      <c r="K1557" s="68" t="n">
        <f aca="false">G1557-I1557-J1557</f>
        <v>-60.5604251283052</v>
      </c>
      <c r="L1557" s="69" t="n">
        <f aca="false">(I1557+J1557)/Assumptions!$B$8</f>
        <v>0.000264580155973056</v>
      </c>
      <c r="M1557" s="70" t="n">
        <f aca="false">F1557-L1557</f>
        <v>-0.00256458015597306</v>
      </c>
      <c r="N1557" s="71" t="n">
        <f aca="false">G1557*Assumptions!$B$7</f>
        <v>-429114.596625</v>
      </c>
      <c r="O1557" s="71" t="n">
        <f aca="false">K1557*Assumptions!$B$7</f>
        <v>-476307.74363412</v>
      </c>
      <c r="P1557" s="68" t="n">
        <f aca="false">P1556+G1557</f>
        <v>40552.198915</v>
      </c>
      <c r="Q1557" s="68" t="n">
        <f aca="false">MAX(Q1556,P1557)</f>
        <v>41413.084415</v>
      </c>
      <c r="R1557" s="68" t="n">
        <f aca="false">Q1557-P1557</f>
        <v>860.885499999997</v>
      </c>
      <c r="S1557" s="68" t="n">
        <f aca="false">S1556+K1557</f>
        <v>31103.9260129698</v>
      </c>
      <c r="T1557" s="68" t="n">
        <f aca="false">MAX(T1556,S1557)</f>
        <v>32012.8147139962</v>
      </c>
      <c r="U1557" s="68" t="n">
        <f aca="false">T1557-S1557</f>
        <v>908.888701026437</v>
      </c>
      <c r="V1557" s="70" t="n">
        <f aca="false">V1556+F1557</f>
        <v>4.17220000000001</v>
      </c>
      <c r="W1557" s="70" t="n">
        <f aca="false">MAX(W1556,V1557)</f>
        <v>4.20780000000001</v>
      </c>
      <c r="X1557" s="70" t="n">
        <f aca="false">W1557-V1557</f>
        <v>0.0355999999999996</v>
      </c>
      <c r="Y1557" s="70" t="n">
        <f aca="false">Y1556+M1557</f>
        <v>3.75559019654656</v>
      </c>
      <c r="Z1557" s="70" t="n">
        <f aca="false">MAX(Z1556,Y1557)</f>
        <v>3.79330683779435</v>
      </c>
      <c r="AA1557" s="70" t="n">
        <f aca="false">Z1557-Y1557</f>
        <v>0.0377166412477847</v>
      </c>
      <c r="AB1557" s="72" t="n">
        <f aca="false">AB1556*(1+F1557)</f>
        <v>52.3797125113852</v>
      </c>
      <c r="AC1557" s="73" t="n">
        <f aca="false">MAX(AC1556,AB1557)</f>
        <v>54.2867617223662</v>
      </c>
      <c r="AD1557" s="70" t="n">
        <f aca="false">1-AB1557/AC1557</f>
        <v>0.0351291760730561</v>
      </c>
      <c r="AE1557" s="73" t="n">
        <f aca="false">AE1556*(1+M1557)</f>
        <v>34.5662184287087</v>
      </c>
      <c r="AF1557" s="73" t="n">
        <f aca="false">MAX(AF1556,AE1557)</f>
        <v>35.9009707432176</v>
      </c>
      <c r="AG1557" s="70" t="n">
        <f aca="false">1-AE1557/AF1557</f>
        <v>0.037178724888966</v>
      </c>
      <c r="AH1557" s="74" t="n">
        <f aca="false">IF(R1557&gt;0,AH1556+1,0)</f>
        <v>8</v>
      </c>
      <c r="AI1557" s="74" t="n">
        <f aca="false">IF(U1557&gt;0,AI1556+1,0)</f>
        <v>8</v>
      </c>
      <c r="AJ1557" s="74" t="n">
        <f aca="false">IF(G1557&gt;0,AJ1556+1,0)</f>
        <v>0</v>
      </c>
      <c r="AK1557" s="74" t="n">
        <f aca="false">IF(G1557&lt;=0,AK1556+1,0)</f>
        <v>1</v>
      </c>
      <c r="AL1557" s="74" t="n">
        <f aca="false">IF(K1557&gt;0,AL1556+1,0)</f>
        <v>0</v>
      </c>
      <c r="AM1557" s="74" t="n">
        <f aca="false">IF(K1557&lt;=0,AM1556+1,0)</f>
        <v>1</v>
      </c>
    </row>
    <row r="1558" customFormat="false" ht="15" hidden="false" customHeight="false" outlineLevel="0" collapsed="false">
      <c r="A1558" s="61" t="n">
        <v>1557</v>
      </c>
      <c r="B1558" s="62" t="n">
        <v>46157.5472222222</v>
      </c>
      <c r="C1558" s="63" t="n">
        <f aca="false">YEAR(B1558)</f>
        <v>2026</v>
      </c>
      <c r="D1558" s="32" t="s">
        <v>277</v>
      </c>
      <c r="E1558" s="64" t="n">
        <v>23777</v>
      </c>
      <c r="F1558" s="65" t="n">
        <v>-0.0023</v>
      </c>
      <c r="G1558" s="66" t="n">
        <v>-54.6871</v>
      </c>
      <c r="H1558" s="67" t="n">
        <f aca="false">E1558+IF(D1558="Long",1,-1)*G1558</f>
        <v>23722.3129</v>
      </c>
      <c r="I1558" s="68" t="n">
        <f aca="false">Assumptions!$B$58</f>
        <v>5.35750011455817</v>
      </c>
      <c r="J1558" s="68" t="n">
        <f aca="false">INDEX(Yearly!$T$5:$T$22,MATCH(C1558,Yearly!$A$5:$A$22,0))</f>
        <v>0.64290001374698</v>
      </c>
      <c r="K1558" s="68" t="n">
        <f aca="false">G1558-I1558-J1558</f>
        <v>-60.6875001283052</v>
      </c>
      <c r="L1558" s="69" t="n">
        <f aca="false">(I1558+J1558)/Assumptions!$B$8</f>
        <v>0.000264580155973056</v>
      </c>
      <c r="M1558" s="70" t="n">
        <f aca="false">F1558-L1558</f>
        <v>-0.00256458015597306</v>
      </c>
      <c r="N1558" s="71" t="n">
        <f aca="false">G1558*Assumptions!$B$7</f>
        <v>-430114.0415</v>
      </c>
      <c r="O1558" s="71" t="n">
        <f aca="false">K1558*Assumptions!$B$7</f>
        <v>-477307.18850912</v>
      </c>
      <c r="P1558" s="68" t="n">
        <f aca="false">P1557+G1558</f>
        <v>40497.511815</v>
      </c>
      <c r="Q1558" s="68" t="n">
        <f aca="false">MAX(Q1557,P1558)</f>
        <v>41413.084415</v>
      </c>
      <c r="R1558" s="68" t="n">
        <f aca="false">Q1558-P1558</f>
        <v>915.5726</v>
      </c>
      <c r="S1558" s="68" t="n">
        <f aca="false">S1557+K1558</f>
        <v>31043.2385128415</v>
      </c>
      <c r="T1558" s="68" t="n">
        <f aca="false">MAX(T1557,S1558)</f>
        <v>32012.8147139962</v>
      </c>
      <c r="U1558" s="68" t="n">
        <f aca="false">T1558-S1558</f>
        <v>969.576201154741</v>
      </c>
      <c r="V1558" s="70" t="n">
        <f aca="false">V1557+F1558</f>
        <v>4.16990000000001</v>
      </c>
      <c r="W1558" s="70" t="n">
        <f aca="false">MAX(W1557,V1558)</f>
        <v>4.20780000000001</v>
      </c>
      <c r="X1558" s="70" t="n">
        <f aca="false">W1558-V1558</f>
        <v>0.0378999999999996</v>
      </c>
      <c r="Y1558" s="70" t="n">
        <f aca="false">Y1557+M1558</f>
        <v>3.75302561639059</v>
      </c>
      <c r="Z1558" s="70" t="n">
        <f aca="false">MAX(Z1557,Y1558)</f>
        <v>3.79330683779435</v>
      </c>
      <c r="AA1558" s="70" t="n">
        <f aca="false">Z1558-Y1558</f>
        <v>0.0402812214037578</v>
      </c>
      <c r="AB1558" s="72" t="n">
        <f aca="false">AB1557*(1+F1558)</f>
        <v>52.259239172609</v>
      </c>
      <c r="AC1558" s="73" t="n">
        <f aca="false">MAX(AC1557,AB1558)</f>
        <v>54.2867617223662</v>
      </c>
      <c r="AD1558" s="70" t="n">
        <f aca="false">1-AB1558/AC1558</f>
        <v>0.0373483789680881</v>
      </c>
      <c r="AE1558" s="73" t="n">
        <f aca="false">AE1557*(1+M1558)</f>
        <v>34.4775705908594</v>
      </c>
      <c r="AF1558" s="73" t="n">
        <f aca="false">MAX(AF1557,AE1558)</f>
        <v>35.9009707432176</v>
      </c>
      <c r="AG1558" s="70" t="n">
        <f aca="false">1-AE1558/AF1558</f>
        <v>0.0396479572248644</v>
      </c>
      <c r="AH1558" s="74" t="n">
        <f aca="false">IF(R1558&gt;0,AH1557+1,0)</f>
        <v>9</v>
      </c>
      <c r="AI1558" s="74" t="n">
        <f aca="false">IF(U1558&gt;0,AI1557+1,0)</f>
        <v>9</v>
      </c>
      <c r="AJ1558" s="74" t="n">
        <f aca="false">IF(G1558&gt;0,AJ1557+1,0)</f>
        <v>0</v>
      </c>
      <c r="AK1558" s="74" t="n">
        <f aca="false">IF(G1558&lt;=0,AK1557+1,0)</f>
        <v>2</v>
      </c>
      <c r="AL1558" s="74" t="n">
        <f aca="false">IF(K1558&gt;0,AL1557+1,0)</f>
        <v>0</v>
      </c>
      <c r="AM1558" s="74" t="n">
        <f aca="false">IF(K1558&lt;=0,AM1557+1,0)</f>
        <v>2</v>
      </c>
    </row>
    <row r="1559" customFormat="false" ht="15" hidden="false" customHeight="false" outlineLevel="0" collapsed="false">
      <c r="A1559" s="61" t="n">
        <v>1558</v>
      </c>
      <c r="B1559" s="62" t="n">
        <v>46157.59375</v>
      </c>
      <c r="C1559" s="63" t="n">
        <f aca="false">YEAR(B1559)</f>
        <v>2026</v>
      </c>
      <c r="D1559" s="32" t="s">
        <v>276</v>
      </c>
      <c r="E1559" s="64" t="n">
        <v>23722.35</v>
      </c>
      <c r="F1559" s="65" t="n">
        <v>-0.0011</v>
      </c>
      <c r="G1559" s="66" t="n">
        <v>-26.094585</v>
      </c>
      <c r="H1559" s="67" t="n">
        <f aca="false">E1559+IF(D1559="Long",1,-1)*G1559</f>
        <v>23748.444585</v>
      </c>
      <c r="I1559" s="68" t="n">
        <f aca="false">Assumptions!$B$58</f>
        <v>5.35750011455817</v>
      </c>
      <c r="J1559" s="68" t="n">
        <f aca="false">INDEX(Yearly!$T$5:$T$22,MATCH(C1559,Yearly!$A$5:$A$22,0))</f>
        <v>0.64290001374698</v>
      </c>
      <c r="K1559" s="68" t="n">
        <f aca="false">G1559-I1559-J1559</f>
        <v>-32.0949851283052</v>
      </c>
      <c r="L1559" s="69" t="n">
        <f aca="false">(I1559+J1559)/Assumptions!$B$8</f>
        <v>0.000264580155973056</v>
      </c>
      <c r="M1559" s="70" t="n">
        <f aca="false">F1559-L1559</f>
        <v>-0.00136458015597306</v>
      </c>
      <c r="N1559" s="71" t="n">
        <f aca="false">G1559*Assumptions!$B$7</f>
        <v>-205233.911025</v>
      </c>
      <c r="O1559" s="71" t="n">
        <f aca="false">K1559*Assumptions!$B$7</f>
        <v>-252427.05803412</v>
      </c>
      <c r="P1559" s="68" t="n">
        <f aca="false">P1558+G1559</f>
        <v>40471.41723</v>
      </c>
      <c r="Q1559" s="68" t="n">
        <f aca="false">MAX(Q1558,P1559)</f>
        <v>41413.084415</v>
      </c>
      <c r="R1559" s="68" t="n">
        <f aca="false">Q1559-P1559</f>
        <v>941.667184999998</v>
      </c>
      <c r="S1559" s="68" t="n">
        <f aca="false">S1558+K1559</f>
        <v>31011.1435277132</v>
      </c>
      <c r="T1559" s="68" t="n">
        <f aca="false">MAX(T1558,S1559)</f>
        <v>32012.8147139962</v>
      </c>
      <c r="U1559" s="68" t="n">
        <f aca="false">T1559-S1559</f>
        <v>1001.67118628305</v>
      </c>
      <c r="V1559" s="70" t="n">
        <f aca="false">V1558+F1559</f>
        <v>4.16880000000001</v>
      </c>
      <c r="W1559" s="70" t="n">
        <f aca="false">MAX(W1558,V1559)</f>
        <v>4.20780000000001</v>
      </c>
      <c r="X1559" s="70" t="n">
        <f aca="false">W1559-V1559</f>
        <v>0.0389999999999997</v>
      </c>
      <c r="Y1559" s="70" t="n">
        <f aca="false">Y1558+M1559</f>
        <v>3.75166103623462</v>
      </c>
      <c r="Z1559" s="70" t="n">
        <f aca="false">MAX(Z1558,Y1559)</f>
        <v>3.79330683779435</v>
      </c>
      <c r="AA1559" s="70" t="n">
        <f aca="false">Z1559-Y1559</f>
        <v>0.041645801559731</v>
      </c>
      <c r="AB1559" s="72" t="n">
        <f aca="false">AB1558*(1+F1559)</f>
        <v>52.2017540095191</v>
      </c>
      <c r="AC1559" s="73" t="n">
        <f aca="false">MAX(AC1558,AB1559)</f>
        <v>54.2867617223662</v>
      </c>
      <c r="AD1559" s="70" t="n">
        <f aca="false">1-AB1559/AC1559</f>
        <v>0.0384072957512232</v>
      </c>
      <c r="AE1559" s="73" t="n">
        <f aca="false">AE1558*(1+M1559)</f>
        <v>34.4305231822049</v>
      </c>
      <c r="AF1559" s="73" t="n">
        <f aca="false">MAX(AF1558,AE1559)</f>
        <v>35.9009707432176</v>
      </c>
      <c r="AG1559" s="70" t="n">
        <f aca="false">1-AE1559/AF1559</f>
        <v>0.0409584345651837</v>
      </c>
      <c r="AH1559" s="74" t="n">
        <f aca="false">IF(R1559&gt;0,AH1558+1,0)</f>
        <v>10</v>
      </c>
      <c r="AI1559" s="74" t="n">
        <f aca="false">IF(U1559&gt;0,AI1558+1,0)</f>
        <v>10</v>
      </c>
      <c r="AJ1559" s="74" t="n">
        <f aca="false">IF(G1559&gt;0,AJ1558+1,0)</f>
        <v>0</v>
      </c>
      <c r="AK1559" s="74" t="n">
        <f aca="false">IF(G1559&lt;=0,AK1558+1,0)</f>
        <v>3</v>
      </c>
      <c r="AL1559" s="74" t="n">
        <f aca="false">IF(K1559&gt;0,AL1558+1,0)</f>
        <v>0</v>
      </c>
      <c r="AM1559" s="74" t="n">
        <f aca="false">IF(K1559&lt;=0,AM1558+1,0)</f>
        <v>3</v>
      </c>
    </row>
    <row r="1560" customFormat="false" ht="15" hidden="false" customHeight="false" outlineLevel="0" collapsed="false">
      <c r="A1560" s="61" t="n">
        <v>1559</v>
      </c>
      <c r="B1560" s="62" t="n">
        <v>46161.40625</v>
      </c>
      <c r="C1560" s="63" t="n">
        <f aca="false">YEAR(B1560)</f>
        <v>2026</v>
      </c>
      <c r="D1560" s="32" t="s">
        <v>277</v>
      </c>
      <c r="E1560" s="64" t="n">
        <v>23749.2</v>
      </c>
      <c r="F1560" s="65" t="n">
        <v>-0.0039</v>
      </c>
      <c r="G1560" s="66" t="n">
        <v>-92.62188</v>
      </c>
      <c r="H1560" s="67" t="n">
        <f aca="false">E1560+IF(D1560="Long",1,-1)*G1560</f>
        <v>23656.57812</v>
      </c>
      <c r="I1560" s="68" t="n">
        <f aca="false">Assumptions!$B$58</f>
        <v>5.35750011455817</v>
      </c>
      <c r="J1560" s="68" t="n">
        <f aca="false">INDEX(Yearly!$T$5:$T$22,MATCH(C1560,Yearly!$A$5:$A$22,0))</f>
        <v>0.64290001374698</v>
      </c>
      <c r="K1560" s="68" t="n">
        <f aca="false">G1560-I1560-J1560</f>
        <v>-98.6222801283052</v>
      </c>
      <c r="L1560" s="69" t="n">
        <f aca="false">(I1560+J1560)/Assumptions!$B$8</f>
        <v>0.000264580155973056</v>
      </c>
      <c r="M1560" s="70" t="n">
        <f aca="false">F1560-L1560</f>
        <v>-0.00416458015597306</v>
      </c>
      <c r="N1560" s="71" t="n">
        <f aca="false">G1560*Assumptions!$B$7</f>
        <v>-728471.0862</v>
      </c>
      <c r="O1560" s="71" t="n">
        <f aca="false">K1560*Assumptions!$B$7</f>
        <v>-775664.23320912</v>
      </c>
      <c r="P1560" s="68" t="n">
        <f aca="false">P1559+G1560</f>
        <v>40378.79535</v>
      </c>
      <c r="Q1560" s="68" t="n">
        <f aca="false">MAX(Q1559,P1560)</f>
        <v>41413.084415</v>
      </c>
      <c r="R1560" s="68" t="n">
        <f aca="false">Q1560-P1560</f>
        <v>1034.289065</v>
      </c>
      <c r="S1560" s="68" t="n">
        <f aca="false">S1559+K1560</f>
        <v>30912.5212475849</v>
      </c>
      <c r="T1560" s="68" t="n">
        <f aca="false">MAX(T1559,S1560)</f>
        <v>32012.8147139962</v>
      </c>
      <c r="U1560" s="68" t="n">
        <f aca="false">T1560-S1560</f>
        <v>1100.29346641135</v>
      </c>
      <c r="V1560" s="70" t="n">
        <f aca="false">V1559+F1560</f>
        <v>4.16490000000001</v>
      </c>
      <c r="W1560" s="70" t="n">
        <f aca="false">MAX(W1559,V1560)</f>
        <v>4.20780000000001</v>
      </c>
      <c r="X1560" s="70" t="n">
        <f aca="false">W1560-V1560</f>
        <v>0.0428999999999995</v>
      </c>
      <c r="Y1560" s="70" t="n">
        <f aca="false">Y1559+M1560</f>
        <v>3.74749645607864</v>
      </c>
      <c r="Z1560" s="70" t="n">
        <f aca="false">MAX(Z1559,Y1560)</f>
        <v>3.79330683779435</v>
      </c>
      <c r="AA1560" s="70" t="n">
        <f aca="false">Z1560-Y1560</f>
        <v>0.0458103817157038</v>
      </c>
      <c r="AB1560" s="72" t="n">
        <f aca="false">AB1559*(1+F1560)</f>
        <v>51.998167168882</v>
      </c>
      <c r="AC1560" s="73" t="n">
        <f aca="false">MAX(AC1559,AB1560)</f>
        <v>54.2867617223662</v>
      </c>
      <c r="AD1560" s="70" t="n">
        <f aca="false">1-AB1560/AC1560</f>
        <v>0.0421575072977933</v>
      </c>
      <c r="AE1560" s="73" t="n">
        <f aca="false">AE1559*(1+M1560)</f>
        <v>34.2871345086005</v>
      </c>
      <c r="AF1560" s="73" t="n">
        <f aca="false">MAX(AF1559,AE1560)</f>
        <v>35.9009707432176</v>
      </c>
      <c r="AG1560" s="70" t="n">
        <f aca="false">1-AE1560/AF1560</f>
        <v>0.0449524400373469</v>
      </c>
      <c r="AH1560" s="74" t="n">
        <f aca="false">IF(R1560&gt;0,AH1559+1,0)</f>
        <v>11</v>
      </c>
      <c r="AI1560" s="74" t="n">
        <f aca="false">IF(U1560&gt;0,AI1559+1,0)</f>
        <v>11</v>
      </c>
      <c r="AJ1560" s="74" t="n">
        <f aca="false">IF(G1560&gt;0,AJ1559+1,0)</f>
        <v>0</v>
      </c>
      <c r="AK1560" s="74" t="n">
        <f aca="false">IF(G1560&lt;=0,AK1559+1,0)</f>
        <v>4</v>
      </c>
      <c r="AL1560" s="74" t="n">
        <f aca="false">IF(K1560&gt;0,AL1559+1,0)</f>
        <v>0</v>
      </c>
      <c r="AM1560" s="74" t="n">
        <f aca="false">IF(K1560&lt;=0,AM1559+1,0)</f>
        <v>4</v>
      </c>
    </row>
    <row r="1561" customFormat="false" ht="15" hidden="false" customHeight="false" outlineLevel="0" collapsed="false">
      <c r="A1561" s="61" t="n">
        <v>1560</v>
      </c>
      <c r="B1561" s="62" t="n">
        <v>46161.6145833333</v>
      </c>
      <c r="C1561" s="63" t="n">
        <f aca="false">YEAR(B1561)</f>
        <v>2026</v>
      </c>
      <c r="D1561" s="32" t="s">
        <v>276</v>
      </c>
      <c r="E1561" s="64" t="n">
        <v>23657.2</v>
      </c>
      <c r="F1561" s="65" t="n">
        <v>-0.0009</v>
      </c>
      <c r="G1561" s="66" t="n">
        <v>-21.29148</v>
      </c>
      <c r="H1561" s="67" t="n">
        <f aca="false">E1561+IF(D1561="Long",1,-1)*G1561</f>
        <v>23678.49148</v>
      </c>
      <c r="I1561" s="68" t="n">
        <f aca="false">Assumptions!$B$58</f>
        <v>5.35750011455817</v>
      </c>
      <c r="J1561" s="68" t="n">
        <f aca="false">INDEX(Yearly!$T$5:$T$22,MATCH(C1561,Yearly!$A$5:$A$22,0))</f>
        <v>0.64290001374698</v>
      </c>
      <c r="K1561" s="68" t="n">
        <f aca="false">G1561-I1561-J1561</f>
        <v>-27.2918801283052</v>
      </c>
      <c r="L1561" s="69" t="n">
        <f aca="false">(I1561+J1561)/Assumptions!$B$8</f>
        <v>0.000264580155973056</v>
      </c>
      <c r="M1561" s="70" t="n">
        <f aca="false">F1561-L1561</f>
        <v>-0.00116458015597306</v>
      </c>
      <c r="N1561" s="71" t="n">
        <f aca="false">G1561*Assumptions!$B$7</f>
        <v>-167457.4902</v>
      </c>
      <c r="O1561" s="71" t="n">
        <f aca="false">K1561*Assumptions!$B$7</f>
        <v>-214650.63720912</v>
      </c>
      <c r="P1561" s="68" t="n">
        <f aca="false">P1560+G1561</f>
        <v>40357.50387</v>
      </c>
      <c r="Q1561" s="68" t="n">
        <f aca="false">MAX(Q1560,P1561)</f>
        <v>41413.084415</v>
      </c>
      <c r="R1561" s="68" t="n">
        <f aca="false">Q1561-P1561</f>
        <v>1055.580545</v>
      </c>
      <c r="S1561" s="68" t="n">
        <f aca="false">S1560+K1561</f>
        <v>30885.2293674566</v>
      </c>
      <c r="T1561" s="68" t="n">
        <f aca="false">MAX(T1560,S1561)</f>
        <v>32012.8147139962</v>
      </c>
      <c r="U1561" s="68" t="n">
        <f aca="false">T1561-S1561</f>
        <v>1127.58534653965</v>
      </c>
      <c r="V1561" s="70" t="n">
        <f aca="false">V1560+F1561</f>
        <v>4.16400000000001</v>
      </c>
      <c r="W1561" s="70" t="n">
        <f aca="false">MAX(W1560,V1561)</f>
        <v>4.20780000000001</v>
      </c>
      <c r="X1561" s="70" t="n">
        <f aca="false">W1561-V1561</f>
        <v>0.0437999999999992</v>
      </c>
      <c r="Y1561" s="70" t="n">
        <f aca="false">Y1560+M1561</f>
        <v>3.74633187592267</v>
      </c>
      <c r="Z1561" s="70" t="n">
        <f aca="false">MAX(Z1560,Y1561)</f>
        <v>3.79330683779435</v>
      </c>
      <c r="AA1561" s="70" t="n">
        <f aca="false">Z1561-Y1561</f>
        <v>0.046974961871677</v>
      </c>
      <c r="AB1561" s="72" t="n">
        <f aca="false">AB1560*(1+F1561)</f>
        <v>51.95136881843</v>
      </c>
      <c r="AC1561" s="73" t="n">
        <f aca="false">MAX(AC1560,AB1561)</f>
        <v>54.2867617223662</v>
      </c>
      <c r="AD1561" s="70" t="n">
        <f aca="false">1-AB1561/AC1561</f>
        <v>0.0430195655412253</v>
      </c>
      <c r="AE1561" s="73" t="n">
        <f aca="false">AE1560*(1+M1561)</f>
        <v>34.2472043921466</v>
      </c>
      <c r="AF1561" s="73" t="n">
        <f aca="false">MAX(AF1560,AE1561)</f>
        <v>35.9009707432176</v>
      </c>
      <c r="AG1561" s="70" t="n">
        <f aca="false">1-AE1561/AF1561</f>
        <v>0.0460646694736899</v>
      </c>
      <c r="AH1561" s="74" t="n">
        <f aca="false">IF(R1561&gt;0,AH1560+1,0)</f>
        <v>12</v>
      </c>
      <c r="AI1561" s="74" t="n">
        <f aca="false">IF(U1561&gt;0,AI1560+1,0)</f>
        <v>12</v>
      </c>
      <c r="AJ1561" s="74" t="n">
        <f aca="false">IF(G1561&gt;0,AJ1560+1,0)</f>
        <v>0</v>
      </c>
      <c r="AK1561" s="74" t="n">
        <f aca="false">IF(G1561&lt;=0,AK1560+1,0)</f>
        <v>5</v>
      </c>
      <c r="AL1561" s="74" t="n">
        <f aca="false">IF(K1561&gt;0,AL1560+1,0)</f>
        <v>0</v>
      </c>
      <c r="AM1561" s="74" t="n">
        <f aca="false">IF(K1561&lt;=0,AM1560+1,0)</f>
        <v>5</v>
      </c>
    </row>
    <row r="1562" customFormat="false" ht="15" hidden="false" customHeight="false" outlineLevel="0" collapsed="false">
      <c r="A1562" s="61" t="n">
        <v>1561</v>
      </c>
      <c r="B1562" s="62" t="n">
        <v>46162.6145833333</v>
      </c>
      <c r="C1562" s="63" t="n">
        <f aca="false">YEAR(B1562)</f>
        <v>2026</v>
      </c>
      <c r="D1562" s="32" t="s">
        <v>277</v>
      </c>
      <c r="E1562" s="64" t="n">
        <v>23677.6</v>
      </c>
      <c r="F1562" s="65" t="n">
        <v>-0.0016</v>
      </c>
      <c r="G1562" s="66" t="n">
        <v>-37.88416</v>
      </c>
      <c r="H1562" s="67" t="n">
        <f aca="false">E1562+IF(D1562="Long",1,-1)*G1562</f>
        <v>23639.71584</v>
      </c>
      <c r="I1562" s="68" t="n">
        <f aca="false">Assumptions!$B$58</f>
        <v>5.35750011455817</v>
      </c>
      <c r="J1562" s="68" t="n">
        <f aca="false">INDEX(Yearly!$T$5:$T$22,MATCH(C1562,Yearly!$A$5:$A$22,0))</f>
        <v>0.64290001374698</v>
      </c>
      <c r="K1562" s="68" t="n">
        <f aca="false">G1562-I1562-J1562</f>
        <v>-43.8845601283052</v>
      </c>
      <c r="L1562" s="69" t="n">
        <f aca="false">(I1562+J1562)/Assumptions!$B$8</f>
        <v>0.000264580155973056</v>
      </c>
      <c r="M1562" s="70" t="n">
        <f aca="false">F1562-L1562</f>
        <v>-0.00186458015597306</v>
      </c>
      <c r="N1562" s="71" t="n">
        <f aca="false">G1562*Assumptions!$B$7</f>
        <v>-297958.9184</v>
      </c>
      <c r="O1562" s="71" t="n">
        <f aca="false">K1562*Assumptions!$B$7</f>
        <v>-345152.06540912</v>
      </c>
      <c r="P1562" s="68" t="n">
        <f aca="false">P1561+G1562</f>
        <v>40319.61971</v>
      </c>
      <c r="Q1562" s="68" t="n">
        <f aca="false">MAX(Q1561,P1562)</f>
        <v>41413.084415</v>
      </c>
      <c r="R1562" s="68" t="n">
        <f aca="false">Q1562-P1562</f>
        <v>1093.464705</v>
      </c>
      <c r="S1562" s="68" t="n">
        <f aca="false">S1561+K1562</f>
        <v>30841.3448073283</v>
      </c>
      <c r="T1562" s="68" t="n">
        <f aca="false">MAX(T1561,S1562)</f>
        <v>32012.8147139962</v>
      </c>
      <c r="U1562" s="68" t="n">
        <f aca="false">T1562-S1562</f>
        <v>1171.46990666796</v>
      </c>
      <c r="V1562" s="70" t="n">
        <f aca="false">V1561+F1562</f>
        <v>4.16240000000001</v>
      </c>
      <c r="W1562" s="70" t="n">
        <f aca="false">MAX(W1561,V1562)</f>
        <v>4.20780000000001</v>
      </c>
      <c r="X1562" s="70" t="n">
        <f aca="false">W1562-V1562</f>
        <v>0.045399999999999</v>
      </c>
      <c r="Y1562" s="70" t="n">
        <f aca="false">Y1561+M1562</f>
        <v>3.7444672957667</v>
      </c>
      <c r="Z1562" s="70" t="n">
        <f aca="false">MAX(Z1561,Y1562)</f>
        <v>3.79330683779435</v>
      </c>
      <c r="AA1562" s="70" t="n">
        <f aca="false">Z1562-Y1562</f>
        <v>0.04883954202765</v>
      </c>
      <c r="AB1562" s="72" t="n">
        <f aca="false">AB1561*(1+F1562)</f>
        <v>51.8682466283205</v>
      </c>
      <c r="AC1562" s="73" t="n">
        <f aca="false">MAX(AC1561,AB1562)</f>
        <v>54.2867617223662</v>
      </c>
      <c r="AD1562" s="70" t="n">
        <f aca="false">1-AB1562/AC1562</f>
        <v>0.0445507342363595</v>
      </c>
      <c r="AE1562" s="73" t="n">
        <f aca="false">AE1561*(1+M1562)</f>
        <v>34.1833477344395</v>
      </c>
      <c r="AF1562" s="73" t="n">
        <f aca="false">MAX(AF1561,AE1562)</f>
        <v>35.9009707432176</v>
      </c>
      <c r="AG1562" s="70" t="n">
        <f aca="false">1-AE1562/AF1562</f>
        <v>0.0478433583610708</v>
      </c>
      <c r="AH1562" s="74" t="n">
        <f aca="false">IF(R1562&gt;0,AH1561+1,0)</f>
        <v>13</v>
      </c>
      <c r="AI1562" s="74" t="n">
        <f aca="false">IF(U1562&gt;0,AI1561+1,0)</f>
        <v>13</v>
      </c>
      <c r="AJ1562" s="74" t="n">
        <f aca="false">IF(G1562&gt;0,AJ1561+1,0)</f>
        <v>0</v>
      </c>
      <c r="AK1562" s="74" t="n">
        <f aca="false">IF(G1562&lt;=0,AK1561+1,0)</f>
        <v>6</v>
      </c>
      <c r="AL1562" s="74" t="n">
        <f aca="false">IF(K1562&gt;0,AL1561+1,0)</f>
        <v>0</v>
      </c>
      <c r="AM1562" s="74" t="n">
        <f aca="false">IF(K1562&lt;=0,AM1561+1,0)</f>
        <v>6</v>
      </c>
    </row>
    <row r="1563" customFormat="false" ht="15" hidden="false" customHeight="false" outlineLevel="0" collapsed="false">
      <c r="A1563" s="61" t="n">
        <v>1562</v>
      </c>
      <c r="B1563" s="62" t="n">
        <v>46163.53125</v>
      </c>
      <c r="C1563" s="63" t="n">
        <f aca="false">YEAR(B1563)</f>
        <v>2026</v>
      </c>
      <c r="D1563" s="32" t="s">
        <v>276</v>
      </c>
      <c r="E1563" s="64" t="n">
        <v>23640.1</v>
      </c>
      <c r="F1563" s="65" t="n">
        <v>-0.0048</v>
      </c>
      <c r="G1563" s="66" t="n">
        <v>-113.47248</v>
      </c>
      <c r="H1563" s="67" t="n">
        <f aca="false">E1563+IF(D1563="Long",1,-1)*G1563</f>
        <v>23753.57248</v>
      </c>
      <c r="I1563" s="68" t="n">
        <f aca="false">Assumptions!$B$58</f>
        <v>5.35750011455817</v>
      </c>
      <c r="J1563" s="68" t="n">
        <f aca="false">INDEX(Yearly!$T$5:$T$22,MATCH(C1563,Yearly!$A$5:$A$22,0))</f>
        <v>0.64290001374698</v>
      </c>
      <c r="K1563" s="68" t="n">
        <f aca="false">G1563-I1563-J1563</f>
        <v>-119.472880128305</v>
      </c>
      <c r="L1563" s="69" t="n">
        <f aca="false">(I1563+J1563)/Assumptions!$B$8</f>
        <v>0.000264580155973056</v>
      </c>
      <c r="M1563" s="70" t="n">
        <f aca="false">F1563-L1563</f>
        <v>-0.00506458015597306</v>
      </c>
      <c r="N1563" s="71" t="n">
        <f aca="false">G1563*Assumptions!$B$7</f>
        <v>-892461.0552</v>
      </c>
      <c r="O1563" s="71" t="n">
        <f aca="false">K1563*Assumptions!$B$7</f>
        <v>-939654.20220912</v>
      </c>
      <c r="P1563" s="68" t="n">
        <f aca="false">P1562+G1563</f>
        <v>40206.14723</v>
      </c>
      <c r="Q1563" s="68" t="n">
        <f aca="false">MAX(Q1562,P1563)</f>
        <v>41413.084415</v>
      </c>
      <c r="R1563" s="68" t="n">
        <f aca="false">Q1563-P1563</f>
        <v>1206.937185</v>
      </c>
      <c r="S1563" s="68" t="n">
        <f aca="false">S1562+K1563</f>
        <v>30721.8719272</v>
      </c>
      <c r="T1563" s="68" t="n">
        <f aca="false">MAX(T1562,S1563)</f>
        <v>32012.8147139962</v>
      </c>
      <c r="U1563" s="68" t="n">
        <f aca="false">T1563-S1563</f>
        <v>1290.94278679627</v>
      </c>
      <c r="V1563" s="70" t="n">
        <f aca="false">V1562+F1563</f>
        <v>4.15760000000001</v>
      </c>
      <c r="W1563" s="70" t="n">
        <f aca="false">MAX(W1562,V1563)</f>
        <v>4.20780000000001</v>
      </c>
      <c r="X1563" s="70" t="n">
        <f aca="false">W1563-V1563</f>
        <v>0.0501999999999994</v>
      </c>
      <c r="Y1563" s="70" t="n">
        <f aca="false">Y1562+M1563</f>
        <v>3.73940271561072</v>
      </c>
      <c r="Z1563" s="70" t="n">
        <f aca="false">MAX(Z1562,Y1563)</f>
        <v>3.79330683779435</v>
      </c>
      <c r="AA1563" s="70" t="n">
        <f aca="false">Z1563-Y1563</f>
        <v>0.053904122183623</v>
      </c>
      <c r="AB1563" s="72" t="n">
        <f aca="false">AB1562*(1+F1563)</f>
        <v>51.6192790445046</v>
      </c>
      <c r="AC1563" s="73" t="n">
        <f aca="false">MAX(AC1562,AB1563)</f>
        <v>54.2867617223662</v>
      </c>
      <c r="AD1563" s="70" t="n">
        <f aca="false">1-AB1563/AC1563</f>
        <v>0.049136890712025</v>
      </c>
      <c r="AE1563" s="73" t="n">
        <f aca="false">AE1562*(1+M1563)</f>
        <v>34.0102234298389</v>
      </c>
      <c r="AF1563" s="73" t="n">
        <f aca="false">MAX(AF1562,AE1563)</f>
        <v>35.9009707432176</v>
      </c>
      <c r="AG1563" s="70" t="n">
        <f aca="false">1-AE1563/AF1563</f>
        <v>0.0526656319936933</v>
      </c>
      <c r="AH1563" s="74" t="n">
        <f aca="false">IF(R1563&gt;0,AH1562+1,0)</f>
        <v>14</v>
      </c>
      <c r="AI1563" s="74" t="n">
        <f aca="false">IF(U1563&gt;0,AI1562+1,0)</f>
        <v>14</v>
      </c>
      <c r="AJ1563" s="74" t="n">
        <f aca="false">IF(G1563&gt;0,AJ1562+1,0)</f>
        <v>0</v>
      </c>
      <c r="AK1563" s="74" t="n">
        <f aca="false">IF(G1563&lt;=0,AK1562+1,0)</f>
        <v>7</v>
      </c>
      <c r="AL1563" s="74" t="n">
        <f aca="false">IF(K1563&gt;0,AL1562+1,0)</f>
        <v>0</v>
      </c>
      <c r="AM1563" s="74" t="n">
        <f aca="false">IF(K1563&lt;=0,AM1562+1,0)</f>
        <v>7</v>
      </c>
    </row>
    <row r="1564" customFormat="false" ht="15" hidden="false" customHeight="false" outlineLevel="0" collapsed="false">
      <c r="A1564" s="61" t="n">
        <v>1563</v>
      </c>
      <c r="B1564" s="62" t="n">
        <v>46164.40625</v>
      </c>
      <c r="C1564" s="63" t="n">
        <f aca="false">YEAR(B1564)</f>
        <v>2026</v>
      </c>
      <c r="D1564" s="32" t="s">
        <v>277</v>
      </c>
      <c r="E1564" s="64" t="n">
        <v>23753.3</v>
      </c>
      <c r="F1564" s="65" t="n">
        <v>0.0035</v>
      </c>
      <c r="G1564" s="66" t="n">
        <v>83.13655</v>
      </c>
      <c r="H1564" s="67" t="n">
        <f aca="false">E1564+IF(D1564="Long",1,-1)*G1564</f>
        <v>23836.43655</v>
      </c>
      <c r="I1564" s="68" t="n">
        <f aca="false">Assumptions!$B$58</f>
        <v>5.35750011455817</v>
      </c>
      <c r="J1564" s="68" t="n">
        <f aca="false">INDEX(Yearly!$T$5:$T$22,MATCH(C1564,Yearly!$A$5:$A$22,0))</f>
        <v>0.64290001374698</v>
      </c>
      <c r="K1564" s="68" t="n">
        <f aca="false">G1564-I1564-J1564</f>
        <v>77.1361498716949</v>
      </c>
      <c r="L1564" s="69" t="n">
        <f aca="false">(I1564+J1564)/Assumptions!$B$8</f>
        <v>0.000264580155973056</v>
      </c>
      <c r="M1564" s="70" t="n">
        <f aca="false">F1564-L1564</f>
        <v>0.00323541984402694</v>
      </c>
      <c r="N1564" s="71" t="n">
        <f aca="false">G1564*Assumptions!$B$7</f>
        <v>653868.96575</v>
      </c>
      <c r="O1564" s="71" t="n">
        <f aca="false">K1564*Assumptions!$B$7</f>
        <v>606675.81874088</v>
      </c>
      <c r="P1564" s="68" t="n">
        <f aca="false">P1563+G1564</f>
        <v>40289.28378</v>
      </c>
      <c r="Q1564" s="68" t="n">
        <f aca="false">MAX(Q1563,P1564)</f>
        <v>41413.084415</v>
      </c>
      <c r="R1564" s="68" t="n">
        <f aca="false">Q1564-P1564</f>
        <v>1123.80063499999</v>
      </c>
      <c r="S1564" s="68" t="n">
        <f aca="false">S1563+K1564</f>
        <v>30799.0080770717</v>
      </c>
      <c r="T1564" s="68" t="n">
        <f aca="false">MAX(T1563,S1564)</f>
        <v>32012.8147139962</v>
      </c>
      <c r="U1564" s="68" t="n">
        <f aca="false">T1564-S1564</f>
        <v>1213.80663692457</v>
      </c>
      <c r="V1564" s="70" t="n">
        <f aca="false">V1563+F1564</f>
        <v>4.16110000000001</v>
      </c>
      <c r="W1564" s="70" t="n">
        <f aca="false">MAX(W1563,V1564)</f>
        <v>4.20780000000001</v>
      </c>
      <c r="X1564" s="70" t="n">
        <f aca="false">W1564-V1564</f>
        <v>0.0466999999999995</v>
      </c>
      <c r="Y1564" s="70" t="n">
        <f aca="false">Y1563+M1564</f>
        <v>3.74263813545475</v>
      </c>
      <c r="Z1564" s="70" t="n">
        <f aca="false">MAX(Z1563,Y1564)</f>
        <v>3.79330683779435</v>
      </c>
      <c r="AA1564" s="70" t="n">
        <f aca="false">Z1564-Y1564</f>
        <v>0.0506687023395962</v>
      </c>
      <c r="AB1564" s="72" t="n">
        <f aca="false">AB1563*(1+F1564)</f>
        <v>51.7999465211603</v>
      </c>
      <c r="AC1564" s="73" t="n">
        <f aca="false">MAX(AC1563,AB1564)</f>
        <v>54.2867617223662</v>
      </c>
      <c r="AD1564" s="70" t="n">
        <f aca="false">1-AB1564/AC1564</f>
        <v>0.0458088698295169</v>
      </c>
      <c r="AE1564" s="73" t="n">
        <f aca="false">AE1563*(1+M1564)</f>
        <v>34.1202607816236</v>
      </c>
      <c r="AF1564" s="73" t="n">
        <f aca="false">MAX(AF1563,AE1564)</f>
        <v>35.9009707432176</v>
      </c>
      <c r="AG1564" s="70" t="n">
        <f aca="false">1-AE1564/AF1564</f>
        <v>0.049600607580517</v>
      </c>
      <c r="AH1564" s="74" t="n">
        <f aca="false">IF(R1564&gt;0,AH1563+1,0)</f>
        <v>15</v>
      </c>
      <c r="AI1564" s="74" t="n">
        <f aca="false">IF(U1564&gt;0,AI1563+1,0)</f>
        <v>15</v>
      </c>
      <c r="AJ1564" s="74" t="n">
        <f aca="false">IF(G1564&gt;0,AJ1563+1,0)</f>
        <v>1</v>
      </c>
      <c r="AK1564" s="74" t="n">
        <f aca="false">IF(G1564&lt;=0,AK1563+1,0)</f>
        <v>0</v>
      </c>
      <c r="AL1564" s="74" t="n">
        <f aca="false">IF(K1564&gt;0,AL1563+1,0)</f>
        <v>1</v>
      </c>
      <c r="AM1564" s="74" t="n">
        <f aca="false">IF(K1564&lt;=0,AM1563+1,0)</f>
        <v>0</v>
      </c>
    </row>
    <row r="1565" customFormat="false" ht="15" hidden="false" customHeight="false" outlineLevel="0" collapsed="false">
      <c r="A1565" s="61" t="n">
        <v>1564</v>
      </c>
      <c r="B1565" s="62" t="n">
        <v>46171.5104166667</v>
      </c>
      <c r="C1565" s="63" t="n">
        <f aca="false">YEAR(B1565)</f>
        <v>2026</v>
      </c>
      <c r="D1565" s="32" t="s">
        <v>276</v>
      </c>
      <c r="E1565" s="64" t="n">
        <v>23835.95</v>
      </c>
      <c r="F1565" s="65" t="n">
        <v>0.0151</v>
      </c>
      <c r="G1565" s="66" t="n">
        <v>359.922845</v>
      </c>
      <c r="H1565" s="67" t="n">
        <f aca="false">E1565+IF(D1565="Long",1,-1)*G1565</f>
        <v>23476.027155</v>
      </c>
      <c r="I1565" s="68" t="n">
        <f aca="false">Assumptions!$B$58</f>
        <v>5.35750011455817</v>
      </c>
      <c r="J1565" s="68" t="n">
        <f aca="false">INDEX(Yearly!$T$5:$T$22,MATCH(C1565,Yearly!$A$5:$A$22,0))</f>
        <v>0.64290001374698</v>
      </c>
      <c r="K1565" s="68" t="n">
        <f aca="false">G1565-I1565-J1565</f>
        <v>353.922444871695</v>
      </c>
      <c r="L1565" s="69" t="n">
        <f aca="false">(I1565+J1565)/Assumptions!$B$8</f>
        <v>0.000264580155973056</v>
      </c>
      <c r="M1565" s="70" t="n">
        <f aca="false">F1565-L1565</f>
        <v>0.0148354198440269</v>
      </c>
      <c r="N1565" s="71" t="n">
        <f aca="false">G1565*Assumptions!$B$7</f>
        <v>2830793.175925</v>
      </c>
      <c r="O1565" s="71" t="n">
        <f aca="false">K1565*Assumptions!$B$7</f>
        <v>2783600.02891588</v>
      </c>
      <c r="P1565" s="68" t="n">
        <f aca="false">P1564+G1565</f>
        <v>40649.206625</v>
      </c>
      <c r="Q1565" s="68" t="n">
        <f aca="false">MAX(Q1564,P1565)</f>
        <v>41413.084415</v>
      </c>
      <c r="R1565" s="68" t="n">
        <f aca="false">Q1565-P1565</f>
        <v>763.877789999991</v>
      </c>
      <c r="S1565" s="68" t="n">
        <f aca="false">S1564+K1565</f>
        <v>31152.9305219433</v>
      </c>
      <c r="T1565" s="68" t="n">
        <f aca="false">MAX(T1564,S1565)</f>
        <v>32012.8147139962</v>
      </c>
      <c r="U1565" s="68" t="n">
        <f aca="false">T1565-S1565</f>
        <v>859.884192052876</v>
      </c>
      <c r="V1565" s="70" t="n">
        <f aca="false">V1564+F1565</f>
        <v>4.17620000000001</v>
      </c>
      <c r="W1565" s="70" t="n">
        <f aca="false">MAX(W1564,V1565)</f>
        <v>4.20780000000001</v>
      </c>
      <c r="X1565" s="70" t="n">
        <f aca="false">W1565-V1565</f>
        <v>0.0315999999999992</v>
      </c>
      <c r="Y1565" s="70" t="n">
        <f aca="false">Y1564+M1565</f>
        <v>3.75747355529878</v>
      </c>
      <c r="Z1565" s="70" t="n">
        <f aca="false">MAX(Z1564,Y1565)</f>
        <v>3.79330683779435</v>
      </c>
      <c r="AA1565" s="70" t="n">
        <f aca="false">Z1565-Y1565</f>
        <v>0.0358332824955694</v>
      </c>
      <c r="AB1565" s="72" t="n">
        <f aca="false">AB1564*(1+F1565)</f>
        <v>52.5821257136299</v>
      </c>
      <c r="AC1565" s="73" t="n">
        <f aca="false">MAX(AC1564,AB1565)</f>
        <v>54.2867617223662</v>
      </c>
      <c r="AD1565" s="70" t="n">
        <f aca="false">1-AB1565/AC1565</f>
        <v>0.0314005837639428</v>
      </c>
      <c r="AE1565" s="73" t="n">
        <f aca="false">AE1564*(1+M1565)</f>
        <v>34.6264491755067</v>
      </c>
      <c r="AF1565" s="73" t="n">
        <f aca="false">MAX(AF1564,AE1565)</f>
        <v>35.9009707432176</v>
      </c>
      <c r="AG1565" s="70" t="n">
        <f aca="false">1-AE1565/AF1565</f>
        <v>0.0355010335744657</v>
      </c>
      <c r="AH1565" s="74" t="n">
        <f aca="false">IF(R1565&gt;0,AH1564+1,0)</f>
        <v>16</v>
      </c>
      <c r="AI1565" s="74" t="n">
        <f aca="false">IF(U1565&gt;0,AI1564+1,0)</f>
        <v>16</v>
      </c>
      <c r="AJ1565" s="74" t="n">
        <f aca="false">IF(G1565&gt;0,AJ1564+1,0)</f>
        <v>2</v>
      </c>
      <c r="AK1565" s="74" t="n">
        <f aca="false">IF(G1565&lt;=0,AK1564+1,0)</f>
        <v>0</v>
      </c>
      <c r="AL1565" s="74" t="n">
        <f aca="false">IF(K1565&gt;0,AL1564+1,0)</f>
        <v>2</v>
      </c>
      <c r="AM1565" s="74" t="n">
        <f aca="false">IF(K1565&lt;=0,AM1564+1,0)</f>
        <v>0</v>
      </c>
    </row>
    <row r="1566" customFormat="false" ht="15" hidden="false" customHeight="false" outlineLevel="0" collapsed="false">
      <c r="A1566" s="61" t="n">
        <v>1565</v>
      </c>
      <c r="B1566" s="62" t="n">
        <v>46178.40625</v>
      </c>
      <c r="C1566" s="63" t="n">
        <f aca="false">YEAR(B1566)</f>
        <v>2026</v>
      </c>
      <c r="D1566" s="32" t="s">
        <v>277</v>
      </c>
      <c r="E1566" s="64" t="n">
        <v>23476.05</v>
      </c>
      <c r="F1566" s="65" t="n">
        <v>-0.0043</v>
      </c>
      <c r="G1566" s="66" t="n">
        <v>-100.947015</v>
      </c>
      <c r="H1566" s="67" t="n">
        <f aca="false">E1566+IF(D1566="Long",1,-1)*G1566</f>
        <v>23375.102985</v>
      </c>
      <c r="I1566" s="68" t="n">
        <f aca="false">Assumptions!$B$58</f>
        <v>5.35750011455817</v>
      </c>
      <c r="J1566" s="68" t="n">
        <f aca="false">INDEX(Yearly!$T$5:$T$22,MATCH(C1566,Yearly!$A$5:$A$22,0))</f>
        <v>0.64290001374698</v>
      </c>
      <c r="K1566" s="68" t="n">
        <f aca="false">G1566-I1566-J1566</f>
        <v>-106.947415128305</v>
      </c>
      <c r="L1566" s="69" t="n">
        <f aca="false">(I1566+J1566)/Assumptions!$B$8</f>
        <v>0.000264580155973056</v>
      </c>
      <c r="M1566" s="70" t="n">
        <f aca="false">F1566-L1566</f>
        <v>-0.00456458015597306</v>
      </c>
      <c r="N1566" s="71" t="n">
        <f aca="false">G1566*Assumptions!$B$7</f>
        <v>-793948.272975</v>
      </c>
      <c r="O1566" s="71" t="n">
        <f aca="false">K1566*Assumptions!$B$7</f>
        <v>-841141.41998412</v>
      </c>
      <c r="P1566" s="68" t="n">
        <f aca="false">P1565+G1566</f>
        <v>40548.25961</v>
      </c>
      <c r="Q1566" s="68" t="n">
        <f aca="false">MAX(Q1565,P1566)</f>
        <v>41413.084415</v>
      </c>
      <c r="R1566" s="68" t="n">
        <f aca="false">Q1566-P1566</f>
        <v>864.824804999989</v>
      </c>
      <c r="S1566" s="68" t="n">
        <f aca="false">S1565+K1566</f>
        <v>31045.983106815</v>
      </c>
      <c r="T1566" s="68" t="n">
        <f aca="false">MAX(T1565,S1566)</f>
        <v>32012.8147139962</v>
      </c>
      <c r="U1566" s="68" t="n">
        <f aca="false">T1566-S1566</f>
        <v>966.831607181182</v>
      </c>
      <c r="V1566" s="70" t="n">
        <f aca="false">V1565+F1566</f>
        <v>4.17190000000001</v>
      </c>
      <c r="W1566" s="70" t="n">
        <f aca="false">MAX(W1565,V1566)</f>
        <v>4.20780000000001</v>
      </c>
      <c r="X1566" s="70" t="n">
        <f aca="false">W1566-V1566</f>
        <v>0.0358999999999989</v>
      </c>
      <c r="Y1566" s="70" t="n">
        <f aca="false">Y1565+M1566</f>
        <v>3.7529089751428</v>
      </c>
      <c r="Z1566" s="70" t="n">
        <f aca="false">MAX(Z1565,Y1566)</f>
        <v>3.79330683779435</v>
      </c>
      <c r="AA1566" s="70" t="n">
        <f aca="false">Z1566-Y1566</f>
        <v>0.0403978626515427</v>
      </c>
      <c r="AB1566" s="72" t="n">
        <f aca="false">AB1565*(1+F1566)</f>
        <v>52.3560225730613</v>
      </c>
      <c r="AC1566" s="73" t="n">
        <f aca="false">MAX(AC1565,AB1566)</f>
        <v>54.2867617223662</v>
      </c>
      <c r="AD1566" s="70" t="n">
        <f aca="false">1-AB1566/AC1566</f>
        <v>0.0355655612537578</v>
      </c>
      <c r="AE1566" s="73" t="n">
        <f aca="false">AE1565*(1+M1566)</f>
        <v>34.4683939727284</v>
      </c>
      <c r="AF1566" s="73" t="n">
        <f aca="false">MAX(AF1565,AE1566)</f>
        <v>35.9009707432176</v>
      </c>
      <c r="AG1566" s="70" t="n">
        <f aca="false">1-AE1566/AF1566</f>
        <v>0.0399035664170683</v>
      </c>
      <c r="AH1566" s="74" t="n">
        <f aca="false">IF(R1566&gt;0,AH1565+1,0)</f>
        <v>17</v>
      </c>
      <c r="AI1566" s="74" t="n">
        <f aca="false">IF(U1566&gt;0,AI1565+1,0)</f>
        <v>17</v>
      </c>
      <c r="AJ1566" s="74" t="n">
        <f aca="false">IF(G1566&gt;0,AJ1565+1,0)</f>
        <v>0</v>
      </c>
      <c r="AK1566" s="74" t="n">
        <f aca="false">IF(G1566&lt;=0,AK1565+1,0)</f>
        <v>1</v>
      </c>
      <c r="AL1566" s="74" t="n">
        <f aca="false">IF(K1566&gt;0,AL1565+1,0)</f>
        <v>0</v>
      </c>
      <c r="AM1566" s="74" t="n">
        <f aca="false">IF(K1566&lt;=0,AM1565+1,0)</f>
        <v>1</v>
      </c>
    </row>
    <row r="1567" customFormat="false" ht="15" hidden="false" customHeight="false" outlineLevel="0" collapsed="false">
      <c r="A1567" s="61" t="n">
        <v>1566</v>
      </c>
      <c r="B1567" s="62" t="n">
        <v>46178.4513888889</v>
      </c>
      <c r="C1567" s="63" t="n">
        <f aca="false">YEAR(B1567)</f>
        <v>2026</v>
      </c>
      <c r="D1567" s="32" t="s">
        <v>276</v>
      </c>
      <c r="E1567" s="64" t="n">
        <v>23374.05</v>
      </c>
      <c r="F1567" s="65" t="n">
        <v>0.0009</v>
      </c>
      <c r="G1567" s="66" t="n">
        <v>21.036645</v>
      </c>
      <c r="H1567" s="67" t="n">
        <f aca="false">E1567+IF(D1567="Long",1,-1)*G1567</f>
        <v>23353.013355</v>
      </c>
      <c r="I1567" s="68" t="n">
        <f aca="false">Assumptions!$B$58</f>
        <v>5.35750011455817</v>
      </c>
      <c r="J1567" s="68" t="n">
        <f aca="false">INDEX(Yearly!$T$5:$T$22,MATCH(C1567,Yearly!$A$5:$A$22,0))</f>
        <v>0.64290001374698</v>
      </c>
      <c r="K1567" s="68" t="n">
        <f aca="false">G1567-I1567-J1567</f>
        <v>15.0362448716949</v>
      </c>
      <c r="L1567" s="69" t="n">
        <f aca="false">(I1567+J1567)/Assumptions!$B$8</f>
        <v>0.000264580155973056</v>
      </c>
      <c r="M1567" s="70" t="n">
        <f aca="false">F1567-L1567</f>
        <v>0.000635419844026944</v>
      </c>
      <c r="N1567" s="71" t="n">
        <f aca="false">G1567*Assumptions!$B$7</f>
        <v>165453.212925</v>
      </c>
      <c r="O1567" s="71" t="n">
        <f aca="false">K1567*Assumptions!$B$7</f>
        <v>118260.06591588</v>
      </c>
      <c r="P1567" s="68" t="n">
        <f aca="false">P1566+G1567</f>
        <v>40569.296255</v>
      </c>
      <c r="Q1567" s="68" t="n">
        <f aca="false">MAX(Q1566,P1567)</f>
        <v>41413.084415</v>
      </c>
      <c r="R1567" s="68" t="n">
        <f aca="false">Q1567-P1567</f>
        <v>843.788159999989</v>
      </c>
      <c r="S1567" s="68" t="n">
        <f aca="false">S1566+K1567</f>
        <v>31061.0193516867</v>
      </c>
      <c r="T1567" s="68" t="n">
        <f aca="false">MAX(T1566,S1567)</f>
        <v>32012.8147139962</v>
      </c>
      <c r="U1567" s="68" t="n">
        <f aca="false">T1567-S1567</f>
        <v>951.795362309487</v>
      </c>
      <c r="V1567" s="70" t="n">
        <f aca="false">V1566+F1567</f>
        <v>4.17280000000001</v>
      </c>
      <c r="W1567" s="70" t="n">
        <f aca="false">MAX(W1566,V1567)</f>
        <v>4.20780000000001</v>
      </c>
      <c r="X1567" s="70" t="n">
        <f aca="false">W1567-V1567</f>
        <v>0.0349999999999993</v>
      </c>
      <c r="Y1567" s="70" t="n">
        <f aca="false">Y1566+M1567</f>
        <v>3.75354439498683</v>
      </c>
      <c r="Z1567" s="70" t="n">
        <f aca="false">MAX(Z1566,Y1567)</f>
        <v>3.79330683779435</v>
      </c>
      <c r="AA1567" s="70" t="n">
        <f aca="false">Z1567-Y1567</f>
        <v>0.0397624428075156</v>
      </c>
      <c r="AB1567" s="72" t="n">
        <f aca="false">AB1566*(1+F1567)</f>
        <v>52.403142993377</v>
      </c>
      <c r="AC1567" s="73" t="n">
        <f aca="false">MAX(AC1566,AB1567)</f>
        <v>54.2867617223662</v>
      </c>
      <c r="AD1567" s="70" t="n">
        <f aca="false">1-AB1567/AC1567</f>
        <v>0.0346975702588863</v>
      </c>
      <c r="AE1567" s="73" t="n">
        <f aca="false">AE1566*(1+M1567)</f>
        <v>34.4902958742504</v>
      </c>
      <c r="AF1567" s="73" t="n">
        <f aca="false">MAX(AF1566,AE1567)</f>
        <v>35.9009707432176</v>
      </c>
      <c r="AG1567" s="70" t="n">
        <f aca="false">1-AE1567/AF1567</f>
        <v>0.03929350209099</v>
      </c>
      <c r="AH1567" s="74" t="n">
        <f aca="false">IF(R1567&gt;0,AH1566+1,0)</f>
        <v>18</v>
      </c>
      <c r="AI1567" s="74" t="n">
        <f aca="false">IF(U1567&gt;0,AI1566+1,0)</f>
        <v>18</v>
      </c>
      <c r="AJ1567" s="74" t="n">
        <f aca="false">IF(G1567&gt;0,AJ1566+1,0)</f>
        <v>1</v>
      </c>
      <c r="AK1567" s="74" t="n">
        <f aca="false">IF(G1567&lt;=0,AK1566+1,0)</f>
        <v>0</v>
      </c>
      <c r="AL1567" s="74" t="n">
        <f aca="false">IF(K1567&gt;0,AL1566+1,0)</f>
        <v>1</v>
      </c>
      <c r="AM1567" s="74" t="n">
        <f aca="false">IF(K1567&lt;=0,AM1566+1,0)</f>
        <v>0</v>
      </c>
    </row>
    <row r="1568" customFormat="false" ht="15" hidden="false" customHeight="false" outlineLevel="0" collapsed="false">
      <c r="A1568" s="61" t="n">
        <v>1567</v>
      </c>
      <c r="B1568" s="62" t="n">
        <v>46183.40625</v>
      </c>
      <c r="C1568" s="63" t="n">
        <f aca="false">YEAR(B1568)</f>
        <v>2026</v>
      </c>
      <c r="D1568" s="32" t="s">
        <v>277</v>
      </c>
      <c r="E1568" s="64" t="n">
        <v>23353.7</v>
      </c>
      <c r="F1568" s="65" t="n">
        <v>-0.0039</v>
      </c>
      <c r="G1568" s="66" t="n">
        <v>-91.07943</v>
      </c>
      <c r="H1568" s="67" t="n">
        <f aca="false">E1568+IF(D1568="Long",1,-1)*G1568</f>
        <v>23262.62057</v>
      </c>
      <c r="I1568" s="68" t="n">
        <f aca="false">Assumptions!$B$58</f>
        <v>5.35750011455817</v>
      </c>
      <c r="J1568" s="68" t="n">
        <f aca="false">INDEX(Yearly!$T$5:$T$22,MATCH(C1568,Yearly!$A$5:$A$22,0))</f>
        <v>0.64290001374698</v>
      </c>
      <c r="K1568" s="68" t="n">
        <f aca="false">G1568-I1568-J1568</f>
        <v>-97.0798301283052</v>
      </c>
      <c r="L1568" s="69" t="n">
        <f aca="false">(I1568+J1568)/Assumptions!$B$8</f>
        <v>0.000264580155973056</v>
      </c>
      <c r="M1568" s="70" t="n">
        <f aca="false">F1568-L1568</f>
        <v>-0.00416458015597306</v>
      </c>
      <c r="N1568" s="71" t="n">
        <f aca="false">G1568*Assumptions!$B$7</f>
        <v>-716339.71695</v>
      </c>
      <c r="O1568" s="71" t="n">
        <f aca="false">K1568*Assumptions!$B$7</f>
        <v>-763532.86395912</v>
      </c>
      <c r="P1568" s="68" t="n">
        <f aca="false">P1567+G1568</f>
        <v>40478.216825</v>
      </c>
      <c r="Q1568" s="68" t="n">
        <f aca="false">MAX(Q1567,P1568)</f>
        <v>41413.084415</v>
      </c>
      <c r="R1568" s="68" t="n">
        <f aca="false">Q1568-P1568</f>
        <v>934.867589999987</v>
      </c>
      <c r="S1568" s="68" t="n">
        <f aca="false">S1567+K1568</f>
        <v>30963.9395215584</v>
      </c>
      <c r="T1568" s="68" t="n">
        <f aca="false">MAX(T1567,S1568)</f>
        <v>32012.8147139962</v>
      </c>
      <c r="U1568" s="68" t="n">
        <f aca="false">T1568-S1568</f>
        <v>1048.87519243779</v>
      </c>
      <c r="V1568" s="70" t="n">
        <f aca="false">V1567+F1568</f>
        <v>4.16890000000001</v>
      </c>
      <c r="W1568" s="70" t="n">
        <f aca="false">MAX(W1567,V1568)</f>
        <v>4.20780000000001</v>
      </c>
      <c r="X1568" s="70" t="n">
        <f aca="false">W1568-V1568</f>
        <v>0.038899999999999</v>
      </c>
      <c r="Y1568" s="70" t="n">
        <f aca="false">Y1567+M1568</f>
        <v>3.74937981483086</v>
      </c>
      <c r="Z1568" s="70" t="n">
        <f aca="false">MAX(Z1567,Y1568)</f>
        <v>3.79330683779435</v>
      </c>
      <c r="AA1568" s="70" t="n">
        <f aca="false">Z1568-Y1568</f>
        <v>0.0439270229634885</v>
      </c>
      <c r="AB1568" s="72" t="n">
        <f aca="false">AB1567*(1+F1568)</f>
        <v>52.1987707357028</v>
      </c>
      <c r="AC1568" s="73" t="n">
        <f aca="false">MAX(AC1567,AB1568)</f>
        <v>54.2867617223662</v>
      </c>
      <c r="AD1568" s="70" t="n">
        <f aca="false">1-AB1568/AC1568</f>
        <v>0.0384622497348767</v>
      </c>
      <c r="AE1568" s="73" t="n">
        <f aca="false">AE1567*(1+M1568)</f>
        <v>34.3466582724788</v>
      </c>
      <c r="AF1568" s="73" t="n">
        <f aca="false">MAX(AF1567,AE1568)</f>
        <v>35.9009707432176</v>
      </c>
      <c r="AG1568" s="70" t="n">
        <f aca="false">1-AE1568/AF1568</f>
        <v>0.0432944413078964</v>
      </c>
      <c r="AH1568" s="74" t="n">
        <f aca="false">IF(R1568&gt;0,AH1567+1,0)</f>
        <v>19</v>
      </c>
      <c r="AI1568" s="74" t="n">
        <f aca="false">IF(U1568&gt;0,AI1567+1,0)</f>
        <v>19</v>
      </c>
      <c r="AJ1568" s="74" t="n">
        <f aca="false">IF(G1568&gt;0,AJ1567+1,0)</f>
        <v>0</v>
      </c>
      <c r="AK1568" s="74" t="n">
        <f aca="false">IF(G1568&lt;=0,AK1567+1,0)</f>
        <v>1</v>
      </c>
      <c r="AL1568" s="74" t="n">
        <f aca="false">IF(K1568&gt;0,AL1567+1,0)</f>
        <v>0</v>
      </c>
      <c r="AM1568" s="74" t="n">
        <f aca="false">IF(K1568&lt;=0,AM1567+1,0)</f>
        <v>1</v>
      </c>
    </row>
    <row r="1569" customFormat="false" ht="15" hidden="false" customHeight="false" outlineLevel="0" collapsed="false">
      <c r="A1569" s="61" t="n">
        <v>1568</v>
      </c>
      <c r="B1569" s="62" t="n">
        <v>46183.6145833333</v>
      </c>
      <c r="C1569" s="63" t="n">
        <f aca="false">YEAR(B1569)</f>
        <v>2026</v>
      </c>
      <c r="D1569" s="32" t="s">
        <v>276</v>
      </c>
      <c r="E1569" s="64" t="n">
        <v>23262.85</v>
      </c>
      <c r="F1569" s="65" t="n">
        <v>-0.0014</v>
      </c>
      <c r="G1569" s="66" t="n">
        <v>-32.56799</v>
      </c>
      <c r="H1569" s="67" t="n">
        <f aca="false">E1569+IF(D1569="Long",1,-1)*G1569</f>
        <v>23295.41799</v>
      </c>
      <c r="I1569" s="68" t="n">
        <f aca="false">Assumptions!$B$58</f>
        <v>5.35750011455817</v>
      </c>
      <c r="J1569" s="68" t="n">
        <f aca="false">INDEX(Yearly!$T$5:$T$22,MATCH(C1569,Yearly!$A$5:$A$22,0))</f>
        <v>0.64290001374698</v>
      </c>
      <c r="K1569" s="68" t="n">
        <f aca="false">G1569-I1569-J1569</f>
        <v>-38.5683901283052</v>
      </c>
      <c r="L1569" s="69" t="n">
        <f aca="false">(I1569+J1569)/Assumptions!$B$8</f>
        <v>0.000264580155973056</v>
      </c>
      <c r="M1569" s="70" t="n">
        <f aca="false">F1569-L1569</f>
        <v>-0.00166458015597306</v>
      </c>
      <c r="N1569" s="71" t="n">
        <f aca="false">G1569*Assumptions!$B$7</f>
        <v>-256147.24135</v>
      </c>
      <c r="O1569" s="71" t="n">
        <f aca="false">K1569*Assumptions!$B$7</f>
        <v>-303340.38835912</v>
      </c>
      <c r="P1569" s="68" t="n">
        <f aca="false">P1568+G1569</f>
        <v>40445.648835</v>
      </c>
      <c r="Q1569" s="68" t="n">
        <f aca="false">MAX(Q1568,P1569)</f>
        <v>41413.084415</v>
      </c>
      <c r="R1569" s="68" t="n">
        <f aca="false">Q1569-P1569</f>
        <v>967.43557999999</v>
      </c>
      <c r="S1569" s="68" t="n">
        <f aca="false">S1568+K1569</f>
        <v>30925.3711314301</v>
      </c>
      <c r="T1569" s="68" t="n">
        <f aca="false">MAX(T1568,S1569)</f>
        <v>32012.8147139962</v>
      </c>
      <c r="U1569" s="68" t="n">
        <f aca="false">T1569-S1569</f>
        <v>1087.4435825661</v>
      </c>
      <c r="V1569" s="70" t="n">
        <f aca="false">V1568+F1569</f>
        <v>4.16750000000001</v>
      </c>
      <c r="W1569" s="70" t="n">
        <f aca="false">MAX(W1568,V1569)</f>
        <v>4.20780000000001</v>
      </c>
      <c r="X1569" s="70" t="n">
        <f aca="false">W1569-V1569</f>
        <v>0.0402999999999993</v>
      </c>
      <c r="Y1569" s="70" t="n">
        <f aca="false">Y1568+M1569</f>
        <v>3.74771523467488</v>
      </c>
      <c r="Z1569" s="70" t="n">
        <f aca="false">MAX(Z1568,Y1569)</f>
        <v>3.79330683779435</v>
      </c>
      <c r="AA1569" s="70" t="n">
        <f aca="false">Z1569-Y1569</f>
        <v>0.0455916031194614</v>
      </c>
      <c r="AB1569" s="72" t="n">
        <f aca="false">AB1568*(1+F1569)</f>
        <v>52.1256924566729</v>
      </c>
      <c r="AC1569" s="73" t="n">
        <f aca="false">MAX(AC1568,AB1569)</f>
        <v>54.2867617223662</v>
      </c>
      <c r="AD1569" s="70" t="n">
        <f aca="false">1-AB1569/AC1569</f>
        <v>0.0398084025852478</v>
      </c>
      <c r="AE1569" s="73" t="n">
        <f aca="false">AE1568*(1+M1569)</f>
        <v>34.2894855066945</v>
      </c>
      <c r="AF1569" s="73" t="n">
        <f aca="false">MAX(AF1568,AE1569)</f>
        <v>35.9009707432176</v>
      </c>
      <c r="AG1569" s="70" t="n">
        <f aca="false">1-AE1569/AF1569</f>
        <v>0.0448869543960044</v>
      </c>
      <c r="AH1569" s="74" t="n">
        <f aca="false">IF(R1569&gt;0,AH1568+1,0)</f>
        <v>20</v>
      </c>
      <c r="AI1569" s="74" t="n">
        <f aca="false">IF(U1569&gt;0,AI1568+1,0)</f>
        <v>20</v>
      </c>
      <c r="AJ1569" s="74" t="n">
        <f aca="false">IF(G1569&gt;0,AJ1568+1,0)</f>
        <v>0</v>
      </c>
      <c r="AK1569" s="74" t="n">
        <f aca="false">IF(G1569&lt;=0,AK1568+1,0)</f>
        <v>2</v>
      </c>
      <c r="AL1569" s="74" t="n">
        <f aca="false">IF(K1569&gt;0,AL1568+1,0)</f>
        <v>0</v>
      </c>
      <c r="AM1569" s="74" t="n">
        <f aca="false">IF(K1569&lt;=0,AM1568+1,0)</f>
        <v>2</v>
      </c>
    </row>
    <row r="1570" customFormat="false" ht="15" hidden="false" customHeight="false" outlineLevel="0" collapsed="false">
      <c r="A1570" s="61" t="n">
        <v>1569</v>
      </c>
      <c r="B1570" s="62" t="n">
        <v>46184.53125</v>
      </c>
      <c r="C1570" s="63" t="n">
        <f aca="false">YEAR(B1570)</f>
        <v>2026</v>
      </c>
      <c r="D1570" s="32" t="s">
        <v>277</v>
      </c>
      <c r="E1570" s="64" t="n">
        <v>23296.1</v>
      </c>
      <c r="F1570" s="65" t="n">
        <v>-0.0026</v>
      </c>
      <c r="G1570" s="66" t="n">
        <v>-60.56986</v>
      </c>
      <c r="H1570" s="67" t="n">
        <f aca="false">E1570+IF(D1570="Long",1,-1)*G1570</f>
        <v>23235.53014</v>
      </c>
      <c r="I1570" s="68" t="n">
        <f aca="false">Assumptions!$B$58</f>
        <v>5.35750011455817</v>
      </c>
      <c r="J1570" s="68" t="n">
        <f aca="false">INDEX(Yearly!$T$5:$T$22,MATCH(C1570,Yearly!$A$5:$A$22,0))</f>
        <v>0.64290001374698</v>
      </c>
      <c r="K1570" s="68" t="n">
        <f aca="false">G1570-I1570-J1570</f>
        <v>-66.5702601283052</v>
      </c>
      <c r="L1570" s="69" t="n">
        <f aca="false">(I1570+J1570)/Assumptions!$B$8</f>
        <v>0.000264580155973056</v>
      </c>
      <c r="M1570" s="70" t="n">
        <f aca="false">F1570-L1570</f>
        <v>-0.00286458015597306</v>
      </c>
      <c r="N1570" s="71" t="n">
        <f aca="false">G1570*Assumptions!$B$7</f>
        <v>-476381.9489</v>
      </c>
      <c r="O1570" s="71" t="n">
        <f aca="false">K1570*Assumptions!$B$7</f>
        <v>-523575.09590912</v>
      </c>
      <c r="P1570" s="68" t="n">
        <f aca="false">P1569+G1570</f>
        <v>40385.078975</v>
      </c>
      <c r="Q1570" s="68" t="n">
        <f aca="false">MAX(Q1569,P1570)</f>
        <v>41413.084415</v>
      </c>
      <c r="R1570" s="68" t="n">
        <f aca="false">Q1570-P1570</f>
        <v>1028.00543999999</v>
      </c>
      <c r="S1570" s="68" t="n">
        <f aca="false">S1569+K1570</f>
        <v>30858.8008713018</v>
      </c>
      <c r="T1570" s="68" t="n">
        <f aca="false">MAX(T1569,S1570)</f>
        <v>32012.8147139962</v>
      </c>
      <c r="U1570" s="68" t="n">
        <f aca="false">T1570-S1570</f>
        <v>1154.0138426944</v>
      </c>
      <c r="V1570" s="70" t="n">
        <f aca="false">V1569+F1570</f>
        <v>4.16490000000001</v>
      </c>
      <c r="W1570" s="70" t="n">
        <f aca="false">MAX(W1569,V1570)</f>
        <v>4.20780000000001</v>
      </c>
      <c r="X1570" s="70" t="n">
        <f aca="false">W1570-V1570</f>
        <v>0.0428999999999995</v>
      </c>
      <c r="Y1570" s="70" t="n">
        <f aca="false">Y1569+M1570</f>
        <v>3.74485065451891</v>
      </c>
      <c r="Z1570" s="70" t="n">
        <f aca="false">MAX(Z1569,Y1570)</f>
        <v>3.79330683779435</v>
      </c>
      <c r="AA1570" s="70" t="n">
        <f aca="false">Z1570-Y1570</f>
        <v>0.0484561832754347</v>
      </c>
      <c r="AB1570" s="72" t="n">
        <f aca="false">AB1569*(1+F1570)</f>
        <v>51.9901656562855</v>
      </c>
      <c r="AC1570" s="73" t="n">
        <f aca="false">MAX(AC1569,AB1570)</f>
        <v>54.2867617223662</v>
      </c>
      <c r="AD1570" s="70" t="n">
        <f aca="false">1-AB1570/AC1570</f>
        <v>0.0423049007385261</v>
      </c>
      <c r="AE1570" s="73" t="n">
        <f aca="false">AE1569*(1+M1570)</f>
        <v>34.1912605269535</v>
      </c>
      <c r="AF1570" s="73" t="n">
        <f aca="false">MAX(AF1569,AE1570)</f>
        <v>35.9009707432176</v>
      </c>
      <c r="AG1570" s="70" t="n">
        <f aca="false">1-AE1570/AF1570</f>
        <v>0.0476229522731526</v>
      </c>
      <c r="AH1570" s="74" t="n">
        <f aca="false">IF(R1570&gt;0,AH1569+1,0)</f>
        <v>21</v>
      </c>
      <c r="AI1570" s="74" t="n">
        <f aca="false">IF(U1570&gt;0,AI1569+1,0)</f>
        <v>21</v>
      </c>
      <c r="AJ1570" s="74" t="n">
        <f aca="false">IF(G1570&gt;0,AJ1569+1,0)</f>
        <v>0</v>
      </c>
      <c r="AK1570" s="74" t="n">
        <f aca="false">IF(G1570&lt;=0,AK1569+1,0)</f>
        <v>3</v>
      </c>
      <c r="AL1570" s="74" t="n">
        <f aca="false">IF(K1570&gt;0,AL1569+1,0)</f>
        <v>0</v>
      </c>
      <c r="AM1570" s="74" t="n">
        <f aca="false">IF(K1570&lt;=0,AM1569+1,0)</f>
        <v>3</v>
      </c>
    </row>
    <row r="1571" customFormat="false" ht="15" hidden="false" customHeight="false" outlineLevel="0" collapsed="false">
      <c r="A1571" s="61" t="n">
        <v>1570</v>
      </c>
      <c r="B1571" s="62" t="n">
        <v>46184.5868055556</v>
      </c>
      <c r="C1571" s="63" t="n">
        <f aca="false">YEAR(B1571)</f>
        <v>2026</v>
      </c>
      <c r="D1571" s="32" t="s">
        <v>276</v>
      </c>
      <c r="E1571" s="64" t="n">
        <v>23236.35</v>
      </c>
      <c r="F1571" s="65" t="n">
        <v>-0.0058</v>
      </c>
      <c r="G1571" s="66" t="n">
        <v>-134.77083</v>
      </c>
      <c r="H1571" s="67" t="n">
        <f aca="false">E1571+IF(D1571="Long",1,-1)*G1571</f>
        <v>23371.12083</v>
      </c>
      <c r="I1571" s="68" t="n">
        <f aca="false">Assumptions!$B$58</f>
        <v>5.35750011455817</v>
      </c>
      <c r="J1571" s="68" t="n">
        <f aca="false">INDEX(Yearly!$T$5:$T$22,MATCH(C1571,Yearly!$A$5:$A$22,0))</f>
        <v>0.64290001374698</v>
      </c>
      <c r="K1571" s="68" t="n">
        <f aca="false">G1571-I1571-J1571</f>
        <v>-140.771230128305</v>
      </c>
      <c r="L1571" s="69" t="n">
        <f aca="false">(I1571+J1571)/Assumptions!$B$8</f>
        <v>0.000264580155973056</v>
      </c>
      <c r="M1571" s="70" t="n">
        <f aca="false">F1571-L1571</f>
        <v>-0.00606458015597306</v>
      </c>
      <c r="N1571" s="71" t="n">
        <f aca="false">G1571*Assumptions!$B$7</f>
        <v>-1059972.57795</v>
      </c>
      <c r="O1571" s="71" t="n">
        <f aca="false">K1571*Assumptions!$B$7</f>
        <v>-1107165.72495912</v>
      </c>
      <c r="P1571" s="68" t="n">
        <f aca="false">P1570+G1571</f>
        <v>40250.308145</v>
      </c>
      <c r="Q1571" s="68" t="n">
        <f aca="false">MAX(Q1570,P1571)</f>
        <v>41413.084415</v>
      </c>
      <c r="R1571" s="68" t="n">
        <f aca="false">Q1571-P1571</f>
        <v>1162.77626999999</v>
      </c>
      <c r="S1571" s="68" t="n">
        <f aca="false">S1570+K1571</f>
        <v>30718.0296411735</v>
      </c>
      <c r="T1571" s="68" t="n">
        <f aca="false">MAX(T1570,S1571)</f>
        <v>32012.8147139962</v>
      </c>
      <c r="U1571" s="68" t="n">
        <f aca="false">T1571-S1571</f>
        <v>1294.78507282271</v>
      </c>
      <c r="V1571" s="70" t="n">
        <f aca="false">V1570+F1571</f>
        <v>4.15910000000001</v>
      </c>
      <c r="W1571" s="70" t="n">
        <f aca="false">MAX(W1570,V1571)</f>
        <v>4.20780000000001</v>
      </c>
      <c r="X1571" s="70" t="n">
        <f aca="false">W1571-V1571</f>
        <v>0.0486999999999993</v>
      </c>
      <c r="Y1571" s="70" t="n">
        <f aca="false">Y1570+M1571</f>
        <v>3.73878607436294</v>
      </c>
      <c r="Z1571" s="70" t="n">
        <f aca="false">MAX(Z1570,Y1571)</f>
        <v>3.79330683779435</v>
      </c>
      <c r="AA1571" s="70" t="n">
        <f aca="false">Z1571-Y1571</f>
        <v>0.0545207634314076</v>
      </c>
      <c r="AB1571" s="72" t="n">
        <f aca="false">AB1570*(1+F1571)</f>
        <v>51.688622695479</v>
      </c>
      <c r="AC1571" s="73" t="n">
        <f aca="false">MAX(AC1570,AB1571)</f>
        <v>54.2867617223662</v>
      </c>
      <c r="AD1571" s="70" t="n">
        <f aca="false">1-AB1571/AC1571</f>
        <v>0.0478595323142428</v>
      </c>
      <c r="AE1571" s="73" t="n">
        <f aca="false">AE1570*(1+M1571)</f>
        <v>33.983904886854</v>
      </c>
      <c r="AF1571" s="73" t="n">
        <f aca="false">MAX(AF1570,AE1571)</f>
        <v>35.9009707432176</v>
      </c>
      <c r="AG1571" s="70" t="n">
        <f aca="false">1-AE1571/AF1571</f>
        <v>0.0533987192178013</v>
      </c>
      <c r="AH1571" s="74" t="n">
        <f aca="false">IF(R1571&gt;0,AH1570+1,0)</f>
        <v>22</v>
      </c>
      <c r="AI1571" s="74" t="n">
        <f aca="false">IF(U1571&gt;0,AI1570+1,0)</f>
        <v>22</v>
      </c>
      <c r="AJ1571" s="74" t="n">
        <f aca="false">IF(G1571&gt;0,AJ1570+1,0)</f>
        <v>0</v>
      </c>
      <c r="AK1571" s="74" t="n">
        <f aca="false">IF(G1571&lt;=0,AK1570+1,0)</f>
        <v>4</v>
      </c>
      <c r="AL1571" s="74" t="n">
        <f aca="false">IF(K1571&gt;0,AL1570+1,0)</f>
        <v>0</v>
      </c>
      <c r="AM1571" s="74" t="n">
        <f aca="false">IF(K1571&lt;=0,AM1570+1,0)</f>
        <v>4</v>
      </c>
    </row>
    <row r="1572" customFormat="false" ht="15" hidden="false" customHeight="false" outlineLevel="0" collapsed="false">
      <c r="A1572" s="61" t="n">
        <v>1571</v>
      </c>
      <c r="B1572" s="62" t="n">
        <v>46185.40625</v>
      </c>
      <c r="C1572" s="63" t="n">
        <f aca="false">YEAR(B1572)</f>
        <v>2026</v>
      </c>
      <c r="D1572" s="32" t="s">
        <v>277</v>
      </c>
      <c r="E1572" s="64" t="n">
        <v>23370.6</v>
      </c>
      <c r="F1572" s="65" t="n">
        <v>0.0255</v>
      </c>
      <c r="G1572" s="66" t="n">
        <v>595.9503</v>
      </c>
      <c r="H1572" s="67" t="n">
        <f aca="false">E1572+IF(D1572="Long",1,-1)*G1572</f>
        <v>23966.5503</v>
      </c>
      <c r="I1572" s="68" t="n">
        <f aca="false">Assumptions!$B$58</f>
        <v>5.35750011455817</v>
      </c>
      <c r="J1572" s="68" t="n">
        <f aca="false">INDEX(Yearly!$T$5:$T$22,MATCH(C1572,Yearly!$A$5:$A$22,0))</f>
        <v>0.64290001374698</v>
      </c>
      <c r="K1572" s="68" t="n">
        <f aca="false">G1572-I1572-J1572</f>
        <v>589.949899871695</v>
      </c>
      <c r="L1572" s="69" t="n">
        <f aca="false">(I1572+J1572)/Assumptions!$B$8</f>
        <v>0.000264580155973056</v>
      </c>
      <c r="M1572" s="70" t="n">
        <f aca="false">F1572-L1572</f>
        <v>0.0252354198440269</v>
      </c>
      <c r="N1572" s="71" t="n">
        <f aca="false">G1572*Assumptions!$B$7</f>
        <v>4687149.1095</v>
      </c>
      <c r="O1572" s="71" t="n">
        <f aca="false">K1572*Assumptions!$B$7</f>
        <v>4639955.96249088</v>
      </c>
      <c r="P1572" s="68" t="n">
        <f aca="false">P1571+G1572</f>
        <v>40846.258445</v>
      </c>
      <c r="Q1572" s="68" t="n">
        <f aca="false">MAX(Q1571,P1572)</f>
        <v>41413.084415</v>
      </c>
      <c r="R1572" s="68" t="n">
        <f aca="false">Q1572-P1572</f>
        <v>566.825969999998</v>
      </c>
      <c r="S1572" s="68" t="n">
        <f aca="false">S1571+K1572</f>
        <v>31307.9795410452</v>
      </c>
      <c r="T1572" s="68" t="n">
        <f aca="false">MAX(T1571,S1572)</f>
        <v>32012.8147139962</v>
      </c>
      <c r="U1572" s="68" t="n">
        <f aca="false">T1572-S1572</f>
        <v>704.835172951014</v>
      </c>
      <c r="V1572" s="70" t="n">
        <f aca="false">V1571+F1572</f>
        <v>4.18460000000001</v>
      </c>
      <c r="W1572" s="70" t="n">
        <f aca="false">MAX(W1571,V1572)</f>
        <v>4.20780000000001</v>
      </c>
      <c r="X1572" s="70" t="n">
        <f aca="false">W1572-V1572</f>
        <v>0.0231999999999992</v>
      </c>
      <c r="Y1572" s="70" t="n">
        <f aca="false">Y1571+M1572</f>
        <v>3.76402149420697</v>
      </c>
      <c r="Z1572" s="70" t="n">
        <f aca="false">MAX(Z1571,Y1572)</f>
        <v>3.79330683779435</v>
      </c>
      <c r="AA1572" s="70" t="n">
        <f aca="false">Z1572-Y1572</f>
        <v>0.0292853435873806</v>
      </c>
      <c r="AB1572" s="72" t="n">
        <f aca="false">AB1571*(1+F1572)</f>
        <v>53.0066825742138</v>
      </c>
      <c r="AC1572" s="73" t="n">
        <f aca="false">MAX(AC1571,AB1572)</f>
        <v>54.2867617223662</v>
      </c>
      <c r="AD1572" s="70" t="n">
        <f aca="false">1-AB1572/AC1572</f>
        <v>0.0235799503882558</v>
      </c>
      <c r="AE1572" s="73" t="n">
        <f aca="false">AE1571*(1+M1572)</f>
        <v>34.8415029946132</v>
      </c>
      <c r="AF1572" s="73" t="n">
        <f aca="false">MAX(AF1571,AE1572)</f>
        <v>35.9009707432176</v>
      </c>
      <c r="AG1572" s="70" t="n">
        <f aca="false">1-AE1572/AF1572</f>
        <v>0.0295108384723687</v>
      </c>
      <c r="AH1572" s="74" t="n">
        <f aca="false">IF(R1572&gt;0,AH1571+1,0)</f>
        <v>23</v>
      </c>
      <c r="AI1572" s="74" t="n">
        <f aca="false">IF(U1572&gt;0,AI1571+1,0)</f>
        <v>23</v>
      </c>
      <c r="AJ1572" s="74" t="n">
        <f aca="false">IF(G1572&gt;0,AJ1571+1,0)</f>
        <v>1</v>
      </c>
      <c r="AK1572" s="74" t="n">
        <f aca="false">IF(G1572&lt;=0,AK1571+1,0)</f>
        <v>0</v>
      </c>
      <c r="AL1572" s="74" t="n">
        <f aca="false">IF(K1572&gt;0,AL1571+1,0)</f>
        <v>1</v>
      </c>
      <c r="AM1572" s="74" t="n">
        <f aca="false">IF(K1572&lt;=0,AM1571+1,0)</f>
        <v>0</v>
      </c>
    </row>
    <row r="1573" customFormat="false" ht="15" hidden="false" customHeight="false" outlineLevel="0" collapsed="false">
      <c r="A1573" s="61" t="n">
        <v>1572</v>
      </c>
      <c r="B1573" s="62" t="n">
        <v>46197.4895833333</v>
      </c>
      <c r="C1573" s="63" t="n">
        <f aca="false">YEAR(B1573)</f>
        <v>2026</v>
      </c>
      <c r="D1573" s="32" t="s">
        <v>277</v>
      </c>
      <c r="E1573" s="64" t="n">
        <v>24006.45</v>
      </c>
      <c r="F1573" s="65" t="n">
        <v>0.0011</v>
      </c>
      <c r="G1573" s="66" t="n">
        <v>26.407095</v>
      </c>
      <c r="H1573" s="67" t="n">
        <f aca="false">E1573+IF(D1573="Long",1,-1)*G1573</f>
        <v>24032.857095</v>
      </c>
      <c r="I1573" s="68" t="n">
        <f aca="false">Assumptions!$B$58</f>
        <v>5.35750011455817</v>
      </c>
      <c r="J1573" s="68" t="n">
        <f aca="false">INDEX(Yearly!$T$5:$T$22,MATCH(C1573,Yearly!$A$5:$A$22,0))</f>
        <v>0.64290001374698</v>
      </c>
      <c r="K1573" s="68" t="n">
        <f aca="false">G1573-I1573-J1573</f>
        <v>20.4066948716949</v>
      </c>
      <c r="L1573" s="69" t="n">
        <f aca="false">(I1573+J1573)/Assumptions!$B$8</f>
        <v>0.000264580155973056</v>
      </c>
      <c r="M1573" s="70" t="n">
        <f aca="false">F1573-L1573</f>
        <v>0.000835419844026944</v>
      </c>
      <c r="N1573" s="71" t="n">
        <f aca="false">G1573*Assumptions!$B$7</f>
        <v>207691.802175</v>
      </c>
      <c r="O1573" s="71" t="n">
        <f aca="false">K1573*Assumptions!$B$7</f>
        <v>160498.65516588</v>
      </c>
      <c r="P1573" s="68" t="n">
        <f aca="false">P1572+G1573</f>
        <v>40872.66554</v>
      </c>
      <c r="Q1573" s="68" t="n">
        <f aca="false">MAX(Q1572,P1573)</f>
        <v>41413.084415</v>
      </c>
      <c r="R1573" s="68" t="n">
        <f aca="false">Q1573-P1573</f>
        <v>540.418874999996</v>
      </c>
      <c r="S1573" s="68" t="n">
        <f aca="false">S1572+K1573</f>
        <v>31328.3862359169</v>
      </c>
      <c r="T1573" s="68" t="n">
        <f aca="false">MAX(T1572,S1573)</f>
        <v>32012.8147139962</v>
      </c>
      <c r="U1573" s="68" t="n">
        <f aca="false">T1573-S1573</f>
        <v>684.428478079321</v>
      </c>
      <c r="V1573" s="70" t="n">
        <f aca="false">V1572+F1573</f>
        <v>4.18570000000001</v>
      </c>
      <c r="W1573" s="70" t="n">
        <f aca="false">MAX(W1572,V1573)</f>
        <v>4.20780000000001</v>
      </c>
      <c r="X1573" s="70" t="n">
        <f aca="false">W1573-V1573</f>
        <v>0.0220999999999991</v>
      </c>
      <c r="Y1573" s="70" t="n">
        <f aca="false">Y1572+M1573</f>
        <v>3.76485691405099</v>
      </c>
      <c r="Z1573" s="70" t="n">
        <f aca="false">MAX(Z1572,Y1573)</f>
        <v>3.79330683779435</v>
      </c>
      <c r="AA1573" s="70" t="n">
        <f aca="false">Z1573-Y1573</f>
        <v>0.0284499237433535</v>
      </c>
      <c r="AB1573" s="72" t="n">
        <f aca="false">AB1572*(1+F1573)</f>
        <v>53.0649899250454</v>
      </c>
      <c r="AC1573" s="73" t="n">
        <f aca="false">MAX(AC1572,AB1573)</f>
        <v>54.2867617223662</v>
      </c>
      <c r="AD1573" s="70" t="n">
        <f aca="false">1-AB1573/AC1573</f>
        <v>0.0225058883336828</v>
      </c>
      <c r="AE1573" s="73" t="n">
        <f aca="false">AE1572*(1+M1573)</f>
        <v>34.8706102776107</v>
      </c>
      <c r="AF1573" s="73" t="n">
        <f aca="false">MAX(AF1572,AE1573)</f>
        <v>35.9009707432176</v>
      </c>
      <c r="AG1573" s="70" t="n">
        <f aca="false">1-AE1573/AF1573</f>
        <v>0.0287000725684152</v>
      </c>
      <c r="AH1573" s="74" t="n">
        <f aca="false">IF(R1573&gt;0,AH1572+1,0)</f>
        <v>24</v>
      </c>
      <c r="AI1573" s="74" t="n">
        <f aca="false">IF(U1573&gt;0,AI1572+1,0)</f>
        <v>24</v>
      </c>
      <c r="AJ1573" s="74" t="n">
        <f aca="false">IF(G1573&gt;0,AJ1572+1,0)</f>
        <v>2</v>
      </c>
      <c r="AK1573" s="74" t="n">
        <f aca="false">IF(G1573&lt;=0,AK1572+1,0)</f>
        <v>0</v>
      </c>
      <c r="AL1573" s="74" t="n">
        <f aca="false">IF(K1573&gt;0,AL1572+1,0)</f>
        <v>2</v>
      </c>
      <c r="AM1573" s="74" t="n">
        <f aca="false">IF(K1573&lt;=0,AM1572+1,0)</f>
        <v>0</v>
      </c>
    </row>
    <row r="1574" customFormat="false" ht="15" hidden="false" customHeight="false" outlineLevel="0" collapsed="false">
      <c r="A1574" s="61" t="n">
        <v>1573</v>
      </c>
      <c r="B1574" s="62" t="n">
        <v>46204.46875</v>
      </c>
      <c r="C1574" s="63" t="n">
        <f aca="false">YEAR(B1574)</f>
        <v>2026</v>
      </c>
      <c r="D1574" s="32" t="s">
        <v>277</v>
      </c>
      <c r="E1574" s="64" t="n">
        <v>24018.75</v>
      </c>
      <c r="F1574" s="65" t="n">
        <v>0.0024</v>
      </c>
      <c r="G1574" s="66" t="n">
        <v>57.645</v>
      </c>
      <c r="H1574" s="67" t="n">
        <f aca="false">E1574+IF(D1574="Long",1,-1)*G1574</f>
        <v>24076.395</v>
      </c>
      <c r="I1574" s="68" t="n">
        <f aca="false">Assumptions!$B$58</f>
        <v>5.35750011455817</v>
      </c>
      <c r="J1574" s="68" t="n">
        <f aca="false">INDEX(Yearly!$T$5:$T$22,MATCH(C1574,Yearly!$A$5:$A$22,0))</f>
        <v>0.64290001374698</v>
      </c>
      <c r="K1574" s="68" t="n">
        <f aca="false">G1574-I1574-J1574</f>
        <v>51.6445998716949</v>
      </c>
      <c r="L1574" s="69" t="n">
        <f aca="false">(I1574+J1574)/Assumptions!$B$8</f>
        <v>0.000264580155973056</v>
      </c>
      <c r="M1574" s="70" t="n">
        <f aca="false">F1574-L1574</f>
        <v>0.00213541984402694</v>
      </c>
      <c r="N1574" s="71" t="n">
        <f aca="false">G1574*Assumptions!$B$7</f>
        <v>453377.925</v>
      </c>
      <c r="O1574" s="71" t="n">
        <f aca="false">K1574*Assumptions!$B$7</f>
        <v>406184.77799088</v>
      </c>
      <c r="P1574" s="68" t="n">
        <f aca="false">P1573+G1574</f>
        <v>40930.31054</v>
      </c>
      <c r="Q1574" s="68" t="n">
        <f aca="false">MAX(Q1573,P1574)</f>
        <v>41413.084415</v>
      </c>
      <c r="R1574" s="68" t="n">
        <f aca="false">Q1574-P1574</f>
        <v>482.773874999999</v>
      </c>
      <c r="S1574" s="68" t="n">
        <f aca="false">S1573+K1574</f>
        <v>31380.0308357886</v>
      </c>
      <c r="T1574" s="68" t="n">
        <f aca="false">MAX(T1573,S1574)</f>
        <v>32012.8147139962</v>
      </c>
      <c r="U1574" s="68" t="n">
        <f aca="false">T1574-S1574</f>
        <v>632.783878207625</v>
      </c>
      <c r="V1574" s="70" t="n">
        <f aca="false">V1573+F1574</f>
        <v>4.18810000000001</v>
      </c>
      <c r="W1574" s="70" t="n">
        <f aca="false">MAX(W1573,V1574)</f>
        <v>4.20780000000001</v>
      </c>
      <c r="X1574" s="70" t="n">
        <f aca="false">W1574-V1574</f>
        <v>0.0196999999999994</v>
      </c>
      <c r="Y1574" s="70" t="n">
        <f aca="false">Y1573+M1574</f>
        <v>3.76699233389502</v>
      </c>
      <c r="Z1574" s="70" t="n">
        <f aca="false">MAX(Z1573,Y1574)</f>
        <v>3.79330683779435</v>
      </c>
      <c r="AA1574" s="70" t="n">
        <f aca="false">Z1574-Y1574</f>
        <v>0.0263145038993264</v>
      </c>
      <c r="AB1574" s="72" t="n">
        <f aca="false">AB1573*(1+F1574)</f>
        <v>53.1923459008655</v>
      </c>
      <c r="AC1574" s="73" t="n">
        <f aca="false">MAX(AC1573,AB1574)</f>
        <v>54.2867617223662</v>
      </c>
      <c r="AD1574" s="70" t="n">
        <f aca="false">1-AB1574/AC1574</f>
        <v>0.0201599024656837</v>
      </c>
      <c r="AE1574" s="73" t="n">
        <f aca="false">AE1573*(1+M1574)</f>
        <v>34.9450736707708</v>
      </c>
      <c r="AF1574" s="73" t="n">
        <f aca="false">MAX(AF1573,AE1574)</f>
        <v>35.9009707432176</v>
      </c>
      <c r="AG1574" s="70" t="n">
        <f aca="false">1-AE1574/AF1574</f>
        <v>0.026625939428876</v>
      </c>
      <c r="AH1574" s="74" t="n">
        <f aca="false">IF(R1574&gt;0,AH1573+1,0)</f>
        <v>25</v>
      </c>
      <c r="AI1574" s="74" t="n">
        <f aca="false">IF(U1574&gt;0,AI1573+1,0)</f>
        <v>25</v>
      </c>
      <c r="AJ1574" s="74" t="n">
        <f aca="false">IF(G1574&gt;0,AJ1573+1,0)</f>
        <v>3</v>
      </c>
      <c r="AK1574" s="74" t="n">
        <f aca="false">IF(G1574&lt;=0,AK1573+1,0)</f>
        <v>0</v>
      </c>
      <c r="AL1574" s="74" t="n">
        <f aca="false">IF(K1574&gt;0,AL1573+1,0)</f>
        <v>3</v>
      </c>
      <c r="AM1574" s="74" t="n">
        <f aca="false">IF(K1574&lt;=0,AM1573+1,0)</f>
        <v>0</v>
      </c>
    </row>
    <row r="1575" customFormat="false" ht="15" hidden="false" customHeight="false" outlineLevel="0" collapsed="false">
      <c r="A1575" s="61" t="n">
        <v>1574</v>
      </c>
      <c r="B1575" s="62" t="n">
        <v>46205.40625</v>
      </c>
      <c r="C1575" s="63" t="n">
        <f aca="false">YEAR(B1575)</f>
        <v>2026</v>
      </c>
      <c r="D1575" s="32" t="s">
        <v>277</v>
      </c>
      <c r="E1575" s="64" t="n">
        <v>24148.05</v>
      </c>
      <c r="F1575" s="65" t="n">
        <v>0.0033</v>
      </c>
      <c r="G1575" s="66" t="n">
        <v>79.688565</v>
      </c>
      <c r="H1575" s="67" t="n">
        <f aca="false">E1575+IF(D1575="Long",1,-1)*G1575</f>
        <v>24227.738565</v>
      </c>
      <c r="I1575" s="68" t="n">
        <f aca="false">Assumptions!$B$58</f>
        <v>5.35750011455817</v>
      </c>
      <c r="J1575" s="68" t="n">
        <f aca="false">INDEX(Yearly!$T$5:$T$22,MATCH(C1575,Yearly!$A$5:$A$22,0))</f>
        <v>0.64290001374698</v>
      </c>
      <c r="K1575" s="68" t="n">
        <f aca="false">G1575-I1575-J1575</f>
        <v>73.6881648716949</v>
      </c>
      <c r="L1575" s="69" t="n">
        <f aca="false">(I1575+J1575)/Assumptions!$B$8</f>
        <v>0.000264580155973056</v>
      </c>
      <c r="M1575" s="70" t="n">
        <f aca="false">F1575-L1575</f>
        <v>0.00303541984402694</v>
      </c>
      <c r="N1575" s="71" t="n">
        <f aca="false">G1575*Assumptions!$B$7</f>
        <v>626750.563725</v>
      </c>
      <c r="O1575" s="71" t="n">
        <f aca="false">K1575*Assumptions!$B$7</f>
        <v>579557.41671588</v>
      </c>
      <c r="P1575" s="68" t="n">
        <f aca="false">P1574+G1575</f>
        <v>41009.999105</v>
      </c>
      <c r="Q1575" s="68" t="n">
        <f aca="false">MAX(Q1574,P1575)</f>
        <v>41413.084415</v>
      </c>
      <c r="R1575" s="68" t="n">
        <f aca="false">Q1575-P1575</f>
        <v>403.085310000002</v>
      </c>
      <c r="S1575" s="68" t="n">
        <f aca="false">S1574+K1575</f>
        <v>31453.7190006603</v>
      </c>
      <c r="T1575" s="68" t="n">
        <f aca="false">MAX(T1574,S1575)</f>
        <v>32012.8147139962</v>
      </c>
      <c r="U1575" s="68" t="n">
        <f aca="false">T1575-S1575</f>
        <v>559.09571333593</v>
      </c>
      <c r="V1575" s="70" t="n">
        <f aca="false">V1574+F1575</f>
        <v>4.19140000000001</v>
      </c>
      <c r="W1575" s="70" t="n">
        <f aca="false">MAX(W1574,V1575)</f>
        <v>4.20780000000001</v>
      </c>
      <c r="X1575" s="70" t="n">
        <f aca="false">W1575-V1575</f>
        <v>0.0163999999999991</v>
      </c>
      <c r="Y1575" s="70" t="n">
        <f aca="false">Y1574+M1575</f>
        <v>3.77002775373905</v>
      </c>
      <c r="Z1575" s="70" t="n">
        <f aca="false">MAX(Z1574,Y1575)</f>
        <v>3.79330683779435</v>
      </c>
      <c r="AA1575" s="70" t="n">
        <f aca="false">Z1575-Y1575</f>
        <v>0.0232790840552997</v>
      </c>
      <c r="AB1575" s="72" t="n">
        <f aca="false">AB1574*(1+F1575)</f>
        <v>53.3678806423384</v>
      </c>
      <c r="AC1575" s="73" t="n">
        <f aca="false">MAX(AC1574,AB1575)</f>
        <v>54.2867617223662</v>
      </c>
      <c r="AD1575" s="70" t="n">
        <f aca="false">1-AB1575/AC1575</f>
        <v>0.0169264301438203</v>
      </c>
      <c r="AE1575" s="73" t="n">
        <f aca="false">AE1574*(1+M1575)</f>
        <v>35.0511466408421</v>
      </c>
      <c r="AF1575" s="73" t="n">
        <f aca="false">MAX(AF1574,AE1575)</f>
        <v>35.9009707432176</v>
      </c>
      <c r="AG1575" s="70" t="n">
        <f aca="false">1-AE1575/AF1575</f>
        <v>0.0236713404897572</v>
      </c>
      <c r="AH1575" s="74" t="n">
        <f aca="false">IF(R1575&gt;0,AH1574+1,0)</f>
        <v>26</v>
      </c>
      <c r="AI1575" s="74" t="n">
        <f aca="false">IF(U1575&gt;0,AI1574+1,0)</f>
        <v>26</v>
      </c>
      <c r="AJ1575" s="74" t="n">
        <f aca="false">IF(G1575&gt;0,AJ1574+1,0)</f>
        <v>4</v>
      </c>
      <c r="AK1575" s="74" t="n">
        <f aca="false">IF(G1575&lt;=0,AK1574+1,0)</f>
        <v>0</v>
      </c>
      <c r="AL1575" s="74" t="n">
        <f aca="false">IF(K1575&gt;0,AL1574+1,0)</f>
        <v>4</v>
      </c>
      <c r="AM1575" s="74" t="n">
        <f aca="false">IF(K1575&lt;=0,AM1574+1,0)</f>
        <v>0</v>
      </c>
    </row>
    <row r="1576" customFormat="false" ht="15" hidden="false" customHeight="false" outlineLevel="0" collapsed="false">
      <c r="A1576" s="61" t="n">
        <v>1575</v>
      </c>
      <c r="B1576" s="62" t="n">
        <v>46213.40625</v>
      </c>
      <c r="C1576" s="63" t="n">
        <f aca="false">YEAR(B1576)</f>
        <v>2026</v>
      </c>
      <c r="D1576" s="32" t="s">
        <v>277</v>
      </c>
      <c r="E1576" s="64" t="n">
        <v>24196.5</v>
      </c>
      <c r="F1576" s="65" t="n">
        <v>-0.005</v>
      </c>
      <c r="G1576" s="66" t="n">
        <v>-120.9825</v>
      </c>
      <c r="H1576" s="67" t="n">
        <f aca="false">E1576+IF(D1576="Long",1,-1)*G1576</f>
        <v>24075.5175</v>
      </c>
      <c r="I1576" s="68" t="n">
        <f aca="false">Assumptions!$B$58</f>
        <v>5.35750011455817</v>
      </c>
      <c r="J1576" s="68" t="n">
        <f aca="false">INDEX(Yearly!$T$5:$T$22,MATCH(C1576,Yearly!$A$5:$A$22,0))</f>
        <v>0.64290001374698</v>
      </c>
      <c r="K1576" s="68" t="n">
        <f aca="false">G1576-I1576-J1576</f>
        <v>-126.982900128305</v>
      </c>
      <c r="L1576" s="69" t="n">
        <f aca="false">(I1576+J1576)/Assumptions!$B$8</f>
        <v>0.000264580155973056</v>
      </c>
      <c r="M1576" s="70" t="n">
        <f aca="false">F1576-L1576</f>
        <v>-0.00526458015597306</v>
      </c>
      <c r="N1576" s="71" t="n">
        <f aca="false">G1576*Assumptions!$B$7</f>
        <v>-951527.3625</v>
      </c>
      <c r="O1576" s="71" t="n">
        <f aca="false">K1576*Assumptions!$B$7</f>
        <v>-998720.50950912</v>
      </c>
      <c r="P1576" s="68" t="n">
        <f aca="false">P1575+G1576</f>
        <v>40889.016605</v>
      </c>
      <c r="Q1576" s="68" t="n">
        <f aca="false">MAX(Q1575,P1576)</f>
        <v>41413.084415</v>
      </c>
      <c r="R1576" s="68" t="n">
        <f aca="false">Q1576-P1576</f>
        <v>524.067810000001</v>
      </c>
      <c r="S1576" s="68" t="n">
        <f aca="false">S1575+K1576</f>
        <v>31326.736100532</v>
      </c>
      <c r="T1576" s="68" t="n">
        <f aca="false">MAX(T1575,S1576)</f>
        <v>32012.8147139962</v>
      </c>
      <c r="U1576" s="68" t="n">
        <f aca="false">T1576-S1576</f>
        <v>686.078613464237</v>
      </c>
      <c r="V1576" s="70" t="n">
        <f aca="false">V1575+F1576</f>
        <v>4.18640000000001</v>
      </c>
      <c r="W1576" s="70" t="n">
        <f aca="false">MAX(W1575,V1576)</f>
        <v>4.20780000000001</v>
      </c>
      <c r="X1576" s="70" t="n">
        <f aca="false">W1576-V1576</f>
        <v>0.021399999999999</v>
      </c>
      <c r="Y1576" s="70" t="n">
        <f aca="false">Y1575+M1576</f>
        <v>3.76476317358307</v>
      </c>
      <c r="Z1576" s="70" t="n">
        <f aca="false">MAX(Z1575,Y1576)</f>
        <v>3.79330683779435</v>
      </c>
      <c r="AA1576" s="70" t="n">
        <f aca="false">Z1576-Y1576</f>
        <v>0.0285436642112726</v>
      </c>
      <c r="AB1576" s="72" t="n">
        <f aca="false">AB1575*(1+F1576)</f>
        <v>53.1010412391267</v>
      </c>
      <c r="AC1576" s="73" t="n">
        <f aca="false">MAX(AC1575,AB1576)</f>
        <v>54.2867617223662</v>
      </c>
      <c r="AD1576" s="70" t="n">
        <f aca="false">1-AB1576/AC1576</f>
        <v>0.0218417979931013</v>
      </c>
      <c r="AE1576" s="73" t="n">
        <f aca="false">AE1575*(1+M1576)</f>
        <v>34.8666170697926</v>
      </c>
      <c r="AF1576" s="73" t="n">
        <f aca="false">MAX(AF1575,AE1576)</f>
        <v>35.9009707432176</v>
      </c>
      <c r="AG1576" s="70" t="n">
        <f aca="false">1-AE1576/AF1576</f>
        <v>0.0288113009763227</v>
      </c>
      <c r="AH1576" s="74" t="n">
        <f aca="false">IF(R1576&gt;0,AH1575+1,0)</f>
        <v>27</v>
      </c>
      <c r="AI1576" s="74" t="n">
        <f aca="false">IF(U1576&gt;0,AI1575+1,0)</f>
        <v>27</v>
      </c>
      <c r="AJ1576" s="74" t="n">
        <f aca="false">IF(G1576&gt;0,AJ1575+1,0)</f>
        <v>0</v>
      </c>
      <c r="AK1576" s="74" t="n">
        <f aca="false">IF(G1576&lt;=0,AK1575+1,0)</f>
        <v>1</v>
      </c>
      <c r="AL1576" s="74" t="n">
        <f aca="false">IF(K1576&gt;0,AL1575+1,0)</f>
        <v>0</v>
      </c>
      <c r="AM1576" s="74" t="n">
        <f aca="false">IF(K1576&lt;=0,AM1575+1,0)</f>
        <v>1</v>
      </c>
    </row>
    <row r="1577" customFormat="false" ht="15" hidden="false" customHeight="false" outlineLevel="0" collapsed="false">
      <c r="A1577" s="61" t="n">
        <v>1576</v>
      </c>
      <c r="B1577" s="62" t="n">
        <v>46216.5104166667</v>
      </c>
      <c r="C1577" s="63" t="n">
        <f aca="false">YEAR(B1577)</f>
        <v>2026</v>
      </c>
      <c r="D1577" s="32" t="s">
        <v>277</v>
      </c>
      <c r="E1577" s="64" t="n">
        <v>24182</v>
      </c>
      <c r="F1577" s="65" t="n">
        <v>-0.0033</v>
      </c>
      <c r="G1577" s="66" t="n">
        <v>-79.8006</v>
      </c>
      <c r="H1577" s="67" t="n">
        <f aca="false">E1577+IF(D1577="Long",1,-1)*G1577</f>
        <v>24102.1994</v>
      </c>
      <c r="I1577" s="68" t="n">
        <f aca="false">Assumptions!$B$58</f>
        <v>5.35750011455817</v>
      </c>
      <c r="J1577" s="68" t="n">
        <f aca="false">INDEX(Yearly!$T$5:$T$22,MATCH(C1577,Yearly!$A$5:$A$22,0))</f>
        <v>0.64290001374698</v>
      </c>
      <c r="K1577" s="68" t="n">
        <f aca="false">G1577-I1577-J1577</f>
        <v>-85.8010001283052</v>
      </c>
      <c r="L1577" s="69" t="n">
        <f aca="false">(I1577+J1577)/Assumptions!$B$8</f>
        <v>0.000264580155973056</v>
      </c>
      <c r="M1577" s="70" t="n">
        <f aca="false">F1577-L1577</f>
        <v>-0.00356458015597306</v>
      </c>
      <c r="N1577" s="71" t="n">
        <f aca="false">G1577*Assumptions!$B$7</f>
        <v>-627631.719</v>
      </c>
      <c r="O1577" s="71" t="n">
        <f aca="false">K1577*Assumptions!$B$7</f>
        <v>-674824.86600912</v>
      </c>
      <c r="P1577" s="68" t="n">
        <f aca="false">P1576+G1577</f>
        <v>40809.216005</v>
      </c>
      <c r="Q1577" s="68" t="n">
        <f aca="false">MAX(Q1576,P1577)</f>
        <v>41413.084415</v>
      </c>
      <c r="R1577" s="68" t="n">
        <f aca="false">Q1577-P1577</f>
        <v>603.868410000003</v>
      </c>
      <c r="S1577" s="68" t="n">
        <f aca="false">S1576+K1577</f>
        <v>31240.9351004037</v>
      </c>
      <c r="T1577" s="68" t="n">
        <f aca="false">MAX(T1576,S1577)</f>
        <v>32012.8147139962</v>
      </c>
      <c r="U1577" s="68" t="n">
        <f aca="false">T1577-S1577</f>
        <v>771.87961359254</v>
      </c>
      <c r="V1577" s="70" t="n">
        <f aca="false">V1576+F1577</f>
        <v>4.18310000000001</v>
      </c>
      <c r="W1577" s="70" t="n">
        <f aca="false">MAX(W1576,V1577)</f>
        <v>4.20780000000001</v>
      </c>
      <c r="X1577" s="70" t="n">
        <f aca="false">W1577-V1577</f>
        <v>0.0246999999999993</v>
      </c>
      <c r="Y1577" s="70" t="n">
        <f aca="false">Y1576+M1577</f>
        <v>3.7611985934271</v>
      </c>
      <c r="Z1577" s="70" t="n">
        <f aca="false">MAX(Z1576,Y1577)</f>
        <v>3.79330683779435</v>
      </c>
      <c r="AA1577" s="70" t="n">
        <f aca="false">Z1577-Y1577</f>
        <v>0.0321082443672456</v>
      </c>
      <c r="AB1577" s="72" t="n">
        <f aca="false">AB1576*(1+F1577)</f>
        <v>52.9258078030376</v>
      </c>
      <c r="AC1577" s="73" t="n">
        <f aca="false">MAX(AC1576,AB1577)</f>
        <v>54.2867617223662</v>
      </c>
      <c r="AD1577" s="70" t="n">
        <f aca="false">1-AB1577/AC1577</f>
        <v>0.025069720059724</v>
      </c>
      <c r="AE1577" s="73" t="n">
        <f aca="false">AE1576*(1+M1577)</f>
        <v>34.7423322184797</v>
      </c>
      <c r="AF1577" s="73" t="n">
        <f aca="false">MAX(AF1576,AE1577)</f>
        <v>35.9009707432176</v>
      </c>
      <c r="AG1577" s="70" t="n">
        <f aca="false">1-AE1577/AF1577</f>
        <v>0.0322731809405678</v>
      </c>
      <c r="AH1577" s="74" t="n">
        <f aca="false">IF(R1577&gt;0,AH1576+1,0)</f>
        <v>28</v>
      </c>
      <c r="AI1577" s="74" t="n">
        <f aca="false">IF(U1577&gt;0,AI1576+1,0)</f>
        <v>28</v>
      </c>
      <c r="AJ1577" s="74" t="n">
        <f aca="false">IF(G1577&gt;0,AJ1576+1,0)</f>
        <v>0</v>
      </c>
      <c r="AK1577" s="74" t="n">
        <f aca="false">IF(G1577&lt;=0,AK1576+1,0)</f>
        <v>2</v>
      </c>
      <c r="AL1577" s="74" t="n">
        <f aca="false">IF(K1577&gt;0,AL1576+1,0)</f>
        <v>0</v>
      </c>
      <c r="AM1577" s="74" t="n">
        <f aca="false">IF(K1577&lt;=0,AM1576+1,0)</f>
        <v>2</v>
      </c>
    </row>
    <row r="1578" customFormat="false" ht="15" hidden="false" customHeight="false" outlineLevel="0" collapsed="false">
      <c r="A1578" s="61" t="n">
        <v>1577</v>
      </c>
      <c r="B1578" s="62" t="n">
        <v>46218.40625</v>
      </c>
      <c r="C1578" s="63" t="n">
        <f aca="false">YEAR(B1578)</f>
        <v>2026</v>
      </c>
      <c r="D1578" s="32" t="s">
        <v>277</v>
      </c>
      <c r="E1578" s="64" t="n">
        <v>24195.55</v>
      </c>
      <c r="F1578" s="65" t="n">
        <v>-0.0059</v>
      </c>
      <c r="G1578" s="66" t="n">
        <v>-142.753745</v>
      </c>
      <c r="H1578" s="67" t="n">
        <f aca="false">E1578+IF(D1578="Long",1,-1)*G1578</f>
        <v>24052.796255</v>
      </c>
      <c r="I1578" s="68" t="n">
        <f aca="false">Assumptions!$B$58</f>
        <v>5.35750011455817</v>
      </c>
      <c r="J1578" s="68" t="n">
        <f aca="false">INDEX(Yearly!$T$5:$T$22,MATCH(C1578,Yearly!$A$5:$A$22,0))</f>
        <v>0.64290001374698</v>
      </c>
      <c r="K1578" s="68" t="n">
        <f aca="false">G1578-I1578-J1578</f>
        <v>-148.754145128305</v>
      </c>
      <c r="L1578" s="69" t="n">
        <f aca="false">(I1578+J1578)/Assumptions!$B$8</f>
        <v>0.000264580155973056</v>
      </c>
      <c r="M1578" s="70" t="n">
        <f aca="false">F1578-L1578</f>
        <v>-0.00616458015597306</v>
      </c>
      <c r="N1578" s="71" t="n">
        <f aca="false">G1578*Assumptions!$B$7</f>
        <v>-1122758.204425</v>
      </c>
      <c r="O1578" s="71" t="n">
        <f aca="false">K1578*Assumptions!$B$7</f>
        <v>-1169951.35143412</v>
      </c>
      <c r="P1578" s="68" t="n">
        <f aca="false">P1577+G1578</f>
        <v>40666.46226</v>
      </c>
      <c r="Q1578" s="68" t="n">
        <f aca="false">MAX(Q1577,P1578)</f>
        <v>41413.084415</v>
      </c>
      <c r="R1578" s="68" t="n">
        <f aca="false">Q1578-P1578</f>
        <v>746.622155000005</v>
      </c>
      <c r="S1578" s="68" t="n">
        <f aca="false">S1577+K1578</f>
        <v>31092.1809552754</v>
      </c>
      <c r="T1578" s="68" t="n">
        <f aca="false">MAX(T1577,S1578)</f>
        <v>32012.8147139962</v>
      </c>
      <c r="U1578" s="68" t="n">
        <f aca="false">T1578-S1578</f>
        <v>920.633758720847</v>
      </c>
      <c r="V1578" s="70" t="n">
        <f aca="false">V1577+F1578</f>
        <v>4.17720000000001</v>
      </c>
      <c r="W1578" s="70" t="n">
        <f aca="false">MAX(W1577,V1578)</f>
        <v>4.20780000000001</v>
      </c>
      <c r="X1578" s="70" t="n">
        <f aca="false">W1578-V1578</f>
        <v>0.0305999999999989</v>
      </c>
      <c r="Y1578" s="70" t="n">
        <f aca="false">Y1577+M1578</f>
        <v>3.75503401327113</v>
      </c>
      <c r="Z1578" s="70" t="n">
        <f aca="false">MAX(Z1577,Y1578)</f>
        <v>3.79330683779435</v>
      </c>
      <c r="AA1578" s="70" t="n">
        <f aca="false">Z1578-Y1578</f>
        <v>0.0382728245232187</v>
      </c>
      <c r="AB1578" s="72" t="n">
        <f aca="false">AB1577*(1+F1578)</f>
        <v>52.6135455369996</v>
      </c>
      <c r="AC1578" s="73" t="n">
        <f aca="false">MAX(AC1577,AB1578)</f>
        <v>54.2867617223662</v>
      </c>
      <c r="AD1578" s="70" t="n">
        <f aca="false">1-AB1578/AC1578</f>
        <v>0.0308218087113715</v>
      </c>
      <c r="AE1578" s="73" t="n">
        <f aca="false">AE1577*(1+M1578)</f>
        <v>34.5281603267134</v>
      </c>
      <c r="AF1578" s="73" t="n">
        <f aca="false">MAX(AF1577,AE1578)</f>
        <v>35.9009707432176</v>
      </c>
      <c r="AG1578" s="70" t="n">
        <f aca="false">1-AE1578/AF1578</f>
        <v>0.0382388104857444</v>
      </c>
      <c r="AH1578" s="74" t="n">
        <f aca="false">IF(R1578&gt;0,AH1577+1,0)</f>
        <v>29</v>
      </c>
      <c r="AI1578" s="74" t="n">
        <f aca="false">IF(U1578&gt;0,AI1577+1,0)</f>
        <v>29</v>
      </c>
      <c r="AJ1578" s="74" t="n">
        <f aca="false">IF(G1578&gt;0,AJ1577+1,0)</f>
        <v>0</v>
      </c>
      <c r="AK1578" s="74" t="n">
        <f aca="false">IF(G1578&lt;=0,AK1577+1,0)</f>
        <v>3</v>
      </c>
      <c r="AL1578" s="74" t="n">
        <f aca="false">IF(K1578&gt;0,AL1577+1,0)</f>
        <v>0</v>
      </c>
      <c r="AM1578" s="74" t="n">
        <f aca="false">IF(K1578&lt;=0,AM1577+1,0)</f>
        <v>3</v>
      </c>
    </row>
    <row r="1579" customFormat="false" ht="15" hidden="false" customHeight="false" outlineLevel="0" collapsed="false">
      <c r="A1579" s="61" t="n">
        <v>1578</v>
      </c>
      <c r="B1579" s="62" t="n">
        <v>46219.40625</v>
      </c>
      <c r="C1579" s="63" t="n">
        <f aca="false">YEAR(B1579)</f>
        <v>2026</v>
      </c>
      <c r="D1579" s="32" t="s">
        <v>277</v>
      </c>
      <c r="E1579" s="64" t="n">
        <v>24141.6</v>
      </c>
      <c r="F1579" s="65" t="n">
        <v>-0.0009</v>
      </c>
      <c r="G1579" s="66" t="n">
        <v>-21.72744</v>
      </c>
      <c r="H1579" s="67" t="n">
        <f aca="false">E1579+IF(D1579="Long",1,-1)*G1579</f>
        <v>24119.87256</v>
      </c>
      <c r="I1579" s="68" t="n">
        <f aca="false">Assumptions!$B$58</f>
        <v>5.35750011455817</v>
      </c>
      <c r="J1579" s="68" t="n">
        <f aca="false">INDEX(Yearly!$T$5:$T$22,MATCH(C1579,Yearly!$A$5:$A$22,0))</f>
        <v>0.64290001374698</v>
      </c>
      <c r="K1579" s="68" t="n">
        <f aca="false">G1579-I1579-J1579</f>
        <v>-27.7278401283052</v>
      </c>
      <c r="L1579" s="69" t="n">
        <f aca="false">(I1579+J1579)/Assumptions!$B$8</f>
        <v>0.000264580155973056</v>
      </c>
      <c r="M1579" s="70" t="n">
        <f aca="false">F1579-L1579</f>
        <v>-0.00116458015597306</v>
      </c>
      <c r="N1579" s="71" t="n">
        <f aca="false">G1579*Assumptions!$B$7</f>
        <v>-170886.3156</v>
      </c>
      <c r="O1579" s="71" t="n">
        <f aca="false">K1579*Assumptions!$B$7</f>
        <v>-218079.46260912</v>
      </c>
      <c r="P1579" s="68" t="n">
        <f aca="false">P1578+G1579</f>
        <v>40644.73482</v>
      </c>
      <c r="Q1579" s="68" t="n">
        <f aca="false">MAX(Q1578,P1579)</f>
        <v>41413.084415</v>
      </c>
      <c r="R1579" s="68" t="n">
        <f aca="false">Q1579-P1579</f>
        <v>768.349595000007</v>
      </c>
      <c r="S1579" s="68" t="n">
        <f aca="false">S1578+K1579</f>
        <v>31064.4531151471</v>
      </c>
      <c r="T1579" s="68" t="n">
        <f aca="false">MAX(T1578,S1579)</f>
        <v>32012.8147139962</v>
      </c>
      <c r="U1579" s="68" t="n">
        <f aca="false">T1579-S1579</f>
        <v>948.361598849151</v>
      </c>
      <c r="V1579" s="70" t="n">
        <f aca="false">V1578+F1579</f>
        <v>4.17630000000001</v>
      </c>
      <c r="W1579" s="70" t="n">
        <f aca="false">MAX(W1578,V1579)</f>
        <v>4.20780000000001</v>
      </c>
      <c r="X1579" s="70" t="n">
        <f aca="false">W1579-V1579</f>
        <v>0.0314999999999985</v>
      </c>
      <c r="Y1579" s="70" t="n">
        <f aca="false">Y1578+M1579</f>
        <v>3.75386943311515</v>
      </c>
      <c r="Z1579" s="70" t="n">
        <f aca="false">MAX(Z1578,Y1579)</f>
        <v>3.79330683779435</v>
      </c>
      <c r="AA1579" s="70" t="n">
        <f aca="false">Z1579-Y1579</f>
        <v>0.0394374046791919</v>
      </c>
      <c r="AB1579" s="72" t="n">
        <f aca="false">AB1578*(1+F1579)</f>
        <v>52.5661933460164</v>
      </c>
      <c r="AC1579" s="73" t="n">
        <f aca="false">MAX(AC1578,AB1579)</f>
        <v>54.2867617223662</v>
      </c>
      <c r="AD1579" s="70" t="n">
        <f aca="false">1-AB1579/AC1579</f>
        <v>0.0316940690835312</v>
      </c>
      <c r="AE1579" s="73" t="n">
        <f aca="false">AE1578*(1+M1579)</f>
        <v>34.4879495163747</v>
      </c>
      <c r="AF1579" s="73" t="n">
        <f aca="false">MAX(AF1578,AE1579)</f>
        <v>35.9009707432176</v>
      </c>
      <c r="AG1579" s="70" t="n">
        <f aca="false">1-AE1579/AF1579</f>
        <v>0.0393588584818378</v>
      </c>
      <c r="AH1579" s="74" t="n">
        <f aca="false">IF(R1579&gt;0,AH1578+1,0)</f>
        <v>30</v>
      </c>
      <c r="AI1579" s="74" t="n">
        <f aca="false">IF(U1579&gt;0,AI1578+1,0)</f>
        <v>30</v>
      </c>
      <c r="AJ1579" s="74" t="n">
        <f aca="false">IF(G1579&gt;0,AJ1578+1,0)</f>
        <v>0</v>
      </c>
      <c r="AK1579" s="74" t="n">
        <f aca="false">IF(G1579&lt;=0,AK1578+1,0)</f>
        <v>4</v>
      </c>
      <c r="AL1579" s="74" t="n">
        <f aca="false">IF(K1579&gt;0,AL1578+1,0)</f>
        <v>0</v>
      </c>
      <c r="AM1579" s="74" t="n">
        <f aca="false">IF(K1579&lt;=0,AM1578+1,0)</f>
        <v>4</v>
      </c>
    </row>
    <row r="1580" customFormat="false" ht="15" hidden="false" customHeight="false" outlineLevel="0" collapsed="false">
      <c r="A1580" s="61" t="n">
        <v>1579</v>
      </c>
      <c r="B1580" s="62" t="n">
        <v>46220.40625</v>
      </c>
      <c r="C1580" s="63" t="n">
        <f aca="false">YEAR(B1580)</f>
        <v>2026</v>
      </c>
      <c r="D1580" s="32" t="s">
        <v>277</v>
      </c>
      <c r="E1580" s="64" t="n">
        <v>24231.3</v>
      </c>
      <c r="F1580" s="65" t="n">
        <v>-0.0025</v>
      </c>
      <c r="G1580" s="66" t="n">
        <v>-60.57825</v>
      </c>
      <c r="H1580" s="67" t="n">
        <f aca="false">E1580+IF(D1580="Long",1,-1)*G1580</f>
        <v>24170.72175</v>
      </c>
      <c r="I1580" s="68" t="n">
        <f aca="false">Assumptions!$B$58</f>
        <v>5.35750011455817</v>
      </c>
      <c r="J1580" s="68" t="n">
        <f aca="false">INDEX(Yearly!$T$5:$T$22,MATCH(C1580,Yearly!$A$5:$A$22,0))</f>
        <v>0.64290001374698</v>
      </c>
      <c r="K1580" s="68" t="n">
        <f aca="false">G1580-I1580-J1580</f>
        <v>-66.5786501283051</v>
      </c>
      <c r="L1580" s="69" t="n">
        <f aca="false">(I1580+J1580)/Assumptions!$B$8</f>
        <v>0.000264580155973056</v>
      </c>
      <c r="M1580" s="70" t="n">
        <f aca="false">F1580-L1580</f>
        <v>-0.00276458015597306</v>
      </c>
      <c r="N1580" s="71" t="n">
        <f aca="false">G1580*Assumptions!$B$7</f>
        <v>-476447.93625</v>
      </c>
      <c r="O1580" s="71" t="n">
        <f aca="false">K1580*Assumptions!$B$7</f>
        <v>-523641.08325912</v>
      </c>
      <c r="P1580" s="68" t="n">
        <f aca="false">P1579+G1580</f>
        <v>40584.15657</v>
      </c>
      <c r="Q1580" s="68" t="n">
        <f aca="false">MAX(Q1579,P1580)</f>
        <v>41413.084415</v>
      </c>
      <c r="R1580" s="68" t="n">
        <f aca="false">Q1580-P1580</f>
        <v>828.927845000006</v>
      </c>
      <c r="S1580" s="68" t="n">
        <f aca="false">S1579+K1580</f>
        <v>30997.8744650188</v>
      </c>
      <c r="T1580" s="68" t="n">
        <f aca="false">MAX(T1579,S1580)</f>
        <v>32012.8147139962</v>
      </c>
      <c r="U1580" s="68" t="n">
        <f aca="false">T1580-S1580</f>
        <v>1014.94024897745</v>
      </c>
      <c r="V1580" s="70" t="n">
        <f aca="false">V1579+F1580</f>
        <v>4.17380000000001</v>
      </c>
      <c r="W1580" s="70" t="n">
        <f aca="false">MAX(W1579,V1580)</f>
        <v>4.20780000000001</v>
      </c>
      <c r="X1580" s="70" t="n">
        <f aca="false">W1580-V1580</f>
        <v>0.0339999999999989</v>
      </c>
      <c r="Y1580" s="70" t="n">
        <f aca="false">Y1579+M1580</f>
        <v>3.75110485295918</v>
      </c>
      <c r="Z1580" s="70" t="n">
        <f aca="false">MAX(Z1579,Y1580)</f>
        <v>3.79330683779435</v>
      </c>
      <c r="AA1580" s="70" t="n">
        <f aca="false">Z1580-Y1580</f>
        <v>0.0422019848351649</v>
      </c>
      <c r="AB1580" s="72" t="n">
        <f aca="false">AB1579*(1+F1580)</f>
        <v>52.4347778626513</v>
      </c>
      <c r="AC1580" s="73" t="n">
        <f aca="false">MAX(AC1579,AB1580)</f>
        <v>54.2867617223662</v>
      </c>
      <c r="AD1580" s="70" t="n">
        <f aca="false">1-AB1580/AC1580</f>
        <v>0.0341148339108224</v>
      </c>
      <c r="AE1580" s="73" t="n">
        <f aca="false">AE1579*(1+M1580)</f>
        <v>34.3926048155215</v>
      </c>
      <c r="AF1580" s="73" t="n">
        <f aca="false">MAX(AF1579,AE1580)</f>
        <v>35.9009707432176</v>
      </c>
      <c r="AG1580" s="70" t="n">
        <f aca="false">1-AE1580/AF1580</f>
        <v>0.0420146279186902</v>
      </c>
      <c r="AH1580" s="74" t="n">
        <f aca="false">IF(R1580&gt;0,AH1579+1,0)</f>
        <v>31</v>
      </c>
      <c r="AI1580" s="74" t="n">
        <f aca="false">IF(U1580&gt;0,AI1579+1,0)</f>
        <v>31</v>
      </c>
      <c r="AJ1580" s="74" t="n">
        <f aca="false">IF(G1580&gt;0,AJ1579+1,0)</f>
        <v>0</v>
      </c>
      <c r="AK1580" s="74" t="n">
        <f aca="false">IF(G1580&lt;=0,AK1579+1,0)</f>
        <v>5</v>
      </c>
      <c r="AL1580" s="74" t="n">
        <f aca="false">IF(K1580&gt;0,AL1579+1,0)</f>
        <v>0</v>
      </c>
      <c r="AM1580" s="74" t="n">
        <f aca="false">IF(K1580&lt;=0,AM1579+1,0)</f>
        <v>5</v>
      </c>
    </row>
    <row r="1581" customFormat="false" ht="15" hidden="false" customHeight="false" outlineLevel="0" collapsed="false">
      <c r="A1581" s="61" t="n">
        <v>1580</v>
      </c>
      <c r="B1581" s="62" t="n">
        <v>46223.5666666667</v>
      </c>
      <c r="C1581" s="63" t="n">
        <f aca="false">YEAR(B1581)</f>
        <v>2026</v>
      </c>
      <c r="D1581" s="32" t="s">
        <v>277</v>
      </c>
      <c r="E1581" s="64" t="n">
        <v>24243.3</v>
      </c>
      <c r="F1581" s="65" t="n">
        <v>-0.0023</v>
      </c>
      <c r="G1581" s="66" t="n">
        <v>-55.75959</v>
      </c>
      <c r="H1581" s="67" t="n">
        <f aca="false">E1581+IF(D1581="Long",1,-1)*G1581</f>
        <v>24187.54041</v>
      </c>
      <c r="I1581" s="68" t="n">
        <f aca="false">Assumptions!$B$58</f>
        <v>5.35750011455817</v>
      </c>
      <c r="J1581" s="68" t="n">
        <f aca="false">INDEX(Yearly!$T$5:$T$22,MATCH(C1581,Yearly!$A$5:$A$22,0))</f>
        <v>0.64290001374698</v>
      </c>
      <c r="K1581" s="68" t="n">
        <f aca="false">G1581-I1581-J1581</f>
        <v>-61.7599901283052</v>
      </c>
      <c r="L1581" s="69" t="n">
        <f aca="false">(I1581+J1581)/Assumptions!$B$8</f>
        <v>0.000264580155973056</v>
      </c>
      <c r="M1581" s="70" t="n">
        <f aca="false">F1581-L1581</f>
        <v>-0.00256458015597306</v>
      </c>
      <c r="N1581" s="71" t="n">
        <f aca="false">G1581*Assumptions!$B$7</f>
        <v>-438549.17535</v>
      </c>
      <c r="O1581" s="71" t="n">
        <f aca="false">K1581*Assumptions!$B$7</f>
        <v>-485742.32235912</v>
      </c>
      <c r="P1581" s="68" t="n">
        <f aca="false">P1580+G1581</f>
        <v>40528.39698</v>
      </c>
      <c r="Q1581" s="68" t="n">
        <f aca="false">MAX(Q1580,P1581)</f>
        <v>41413.084415</v>
      </c>
      <c r="R1581" s="68" t="n">
        <f aca="false">Q1581-P1581</f>
        <v>884.687435000007</v>
      </c>
      <c r="S1581" s="68" t="n">
        <f aca="false">S1580+K1581</f>
        <v>30936.1144748905</v>
      </c>
      <c r="T1581" s="68" t="n">
        <f aca="false">MAX(T1580,S1581)</f>
        <v>32012.8147139962</v>
      </c>
      <c r="U1581" s="68" t="n">
        <f aca="false">T1581-S1581</f>
        <v>1076.70023910576</v>
      </c>
      <c r="V1581" s="70" t="n">
        <f aca="false">V1580+F1581</f>
        <v>4.17150000000001</v>
      </c>
      <c r="W1581" s="70" t="n">
        <f aca="false">MAX(W1580,V1581)</f>
        <v>4.20780000000001</v>
      </c>
      <c r="X1581" s="70" t="n">
        <f aca="false">W1581-V1581</f>
        <v>0.0362999999999989</v>
      </c>
      <c r="Y1581" s="70" t="n">
        <f aca="false">Y1580+M1581</f>
        <v>3.74854027280321</v>
      </c>
      <c r="Z1581" s="70" t="n">
        <f aca="false">MAX(Z1580,Y1581)</f>
        <v>3.79330683779435</v>
      </c>
      <c r="AA1581" s="70" t="n">
        <f aca="false">Z1581-Y1581</f>
        <v>0.044766564991138</v>
      </c>
      <c r="AB1581" s="72" t="n">
        <f aca="false">AB1580*(1+F1581)</f>
        <v>52.3141778735672</v>
      </c>
      <c r="AC1581" s="73" t="n">
        <f aca="false">MAX(AC1580,AB1581)</f>
        <v>54.2867617223662</v>
      </c>
      <c r="AD1581" s="70" t="n">
        <f aca="false">1-AB1581/AC1581</f>
        <v>0.0363363697928275</v>
      </c>
      <c r="AE1581" s="73" t="n">
        <f aca="false">AE1580*(1+M1581)</f>
        <v>34.3044022236994</v>
      </c>
      <c r="AF1581" s="73" t="n">
        <f aca="false">MAX(AF1580,AE1581)</f>
        <v>35.9009707432176</v>
      </c>
      <c r="AG1581" s="70" t="n">
        <f aca="false">1-AE1581/AF1581</f>
        <v>0.0444714581936424</v>
      </c>
      <c r="AH1581" s="74" t="n">
        <f aca="false">IF(R1581&gt;0,AH1580+1,0)</f>
        <v>32</v>
      </c>
      <c r="AI1581" s="74" t="n">
        <f aca="false">IF(U1581&gt;0,AI1580+1,0)</f>
        <v>32</v>
      </c>
      <c r="AJ1581" s="74" t="n">
        <f aca="false">IF(G1581&gt;0,AJ1580+1,0)</f>
        <v>0</v>
      </c>
      <c r="AK1581" s="74" t="n">
        <f aca="false">IF(G1581&lt;=0,AK1580+1,0)</f>
        <v>6</v>
      </c>
      <c r="AL1581" s="74" t="n">
        <f aca="false">IF(K1581&gt;0,AL1580+1,0)</f>
        <v>0</v>
      </c>
      <c r="AM1581" s="74" t="n">
        <f aca="false">IF(K1581&lt;=0,AM1580+1,0)</f>
        <v>6</v>
      </c>
    </row>
    <row r="1582" customFormat="false" ht="15" hidden="false" customHeight="false" outlineLevel="0" collapsed="false">
      <c r="A1582" s="61" t="n">
        <v>1581</v>
      </c>
      <c r="B1582" s="62" t="n">
        <v>46225.3854166667</v>
      </c>
      <c r="C1582" s="63" t="n">
        <f aca="false">YEAR(B1582)</f>
        <v>2026</v>
      </c>
      <c r="D1582" s="32" t="s">
        <v>277</v>
      </c>
      <c r="E1582" s="64" t="n">
        <v>24145.8</v>
      </c>
      <c r="F1582" s="65" t="n">
        <v>-0.0049</v>
      </c>
      <c r="G1582" s="66" t="n">
        <v>-118.31442</v>
      </c>
      <c r="H1582" s="67" t="n">
        <f aca="false">E1582+IF(D1582="Long",1,-1)*G1582</f>
        <v>24027.48558</v>
      </c>
      <c r="I1582" s="68" t="n">
        <f aca="false">Assumptions!$B$58</f>
        <v>5.35750011455817</v>
      </c>
      <c r="J1582" s="68" t="n">
        <f aca="false">INDEX(Yearly!$T$5:$T$22,MATCH(C1582,Yearly!$A$5:$A$22,0))</f>
        <v>0.64290001374698</v>
      </c>
      <c r="K1582" s="68" t="n">
        <f aca="false">G1582-I1582-J1582</f>
        <v>-124.314820128305</v>
      </c>
      <c r="L1582" s="69" t="n">
        <f aca="false">(I1582+J1582)/Assumptions!$B$8</f>
        <v>0.000264580155973056</v>
      </c>
      <c r="M1582" s="70" t="n">
        <f aca="false">F1582-L1582</f>
        <v>-0.00516458015597306</v>
      </c>
      <c r="N1582" s="71" t="n">
        <f aca="false">G1582*Assumptions!$B$7</f>
        <v>-930542.9133</v>
      </c>
      <c r="O1582" s="71" t="n">
        <f aca="false">K1582*Assumptions!$B$7</f>
        <v>-977736.06030912</v>
      </c>
      <c r="P1582" s="68" t="n">
        <f aca="false">P1581+G1582</f>
        <v>40410.08256</v>
      </c>
      <c r="Q1582" s="68" t="n">
        <f aca="false">MAX(Q1581,P1582)</f>
        <v>41413.084415</v>
      </c>
      <c r="R1582" s="68" t="n">
        <f aca="false">Q1582-P1582</f>
        <v>1003.00185500001</v>
      </c>
      <c r="S1582" s="68" t="n">
        <f aca="false">S1581+K1582</f>
        <v>30811.7996547622</v>
      </c>
      <c r="T1582" s="68" t="n">
        <f aca="false">MAX(T1581,S1582)</f>
        <v>32012.8147139962</v>
      </c>
      <c r="U1582" s="68" t="n">
        <f aca="false">T1582-S1582</f>
        <v>1201.01505923407</v>
      </c>
      <c r="V1582" s="70" t="n">
        <f aca="false">V1581+F1582</f>
        <v>4.16660000000001</v>
      </c>
      <c r="W1582" s="70" t="n">
        <f aca="false">MAX(W1581,V1582)</f>
        <v>4.20780000000001</v>
      </c>
      <c r="X1582" s="70" t="n">
        <f aca="false">W1582-V1582</f>
        <v>0.041199999999999</v>
      </c>
      <c r="Y1582" s="70" t="n">
        <f aca="false">Y1581+M1582</f>
        <v>3.74337569264724</v>
      </c>
      <c r="Z1582" s="70" t="n">
        <f aca="false">MAX(Z1581,Y1582)</f>
        <v>3.79330683779435</v>
      </c>
      <c r="AA1582" s="70" t="n">
        <f aca="false">Z1582-Y1582</f>
        <v>0.0499311451471112</v>
      </c>
      <c r="AB1582" s="72" t="n">
        <f aca="false">AB1581*(1+F1582)</f>
        <v>52.0578384019867</v>
      </c>
      <c r="AC1582" s="73" t="n">
        <f aca="false">MAX(AC1581,AB1582)</f>
        <v>54.2867617223662</v>
      </c>
      <c r="AD1582" s="70" t="n">
        <f aca="false">1-AB1582/AC1582</f>
        <v>0.0410583215808427</v>
      </c>
      <c r="AE1582" s="73" t="n">
        <f aca="false">AE1581*(1+M1582)</f>
        <v>34.1272343887123</v>
      </c>
      <c r="AF1582" s="73" t="n">
        <f aca="false">MAX(AF1581,AE1582)</f>
        <v>35.9009707432176</v>
      </c>
      <c r="AG1582" s="70" t="n">
        <f aca="false">1-AE1582/AF1582</f>
        <v>0.0494063619391215</v>
      </c>
      <c r="AH1582" s="74" t="n">
        <f aca="false">IF(R1582&gt;0,AH1581+1,0)</f>
        <v>33</v>
      </c>
      <c r="AI1582" s="74" t="n">
        <f aca="false">IF(U1582&gt;0,AI1581+1,0)</f>
        <v>33</v>
      </c>
      <c r="AJ1582" s="74" t="n">
        <f aca="false">IF(G1582&gt;0,AJ1581+1,0)</f>
        <v>0</v>
      </c>
      <c r="AK1582" s="74" t="n">
        <f aca="false">IF(G1582&lt;=0,AK1581+1,0)</f>
        <v>7</v>
      </c>
      <c r="AL1582" s="74" t="n">
        <f aca="false">IF(K1582&gt;0,AL1581+1,0)</f>
        <v>0</v>
      </c>
      <c r="AM1582" s="74" t="n">
        <f aca="false">IF(K1582&lt;=0,AM1581+1,0)</f>
        <v>7</v>
      </c>
    </row>
    <row r="1583" customFormat="false" ht="15" hidden="false" customHeight="false" outlineLevel="0" collapsed="false">
      <c r="A1583" s="61" t="n">
        <v>1582</v>
      </c>
      <c r="B1583" s="62" t="n">
        <v>46225.40625</v>
      </c>
      <c r="C1583" s="63" t="n">
        <f aca="false">YEAR(B1583)</f>
        <v>2026</v>
      </c>
      <c r="D1583" s="32" t="s">
        <v>276</v>
      </c>
      <c r="E1583" s="64" t="n">
        <v>24028.35</v>
      </c>
      <c r="F1583" s="65" t="n">
        <v>0.0032</v>
      </c>
      <c r="G1583" s="66" t="n">
        <v>76.89072</v>
      </c>
      <c r="H1583" s="67" t="n">
        <f aca="false">E1583+IF(D1583="Long",1,-1)*G1583</f>
        <v>23951.45928</v>
      </c>
      <c r="I1583" s="68" t="n">
        <f aca="false">Assumptions!$B$58</f>
        <v>5.35750011455817</v>
      </c>
      <c r="J1583" s="68" t="n">
        <f aca="false">INDEX(Yearly!$T$5:$T$22,MATCH(C1583,Yearly!$A$5:$A$22,0))</f>
        <v>0.64290001374698</v>
      </c>
      <c r="K1583" s="68" t="n">
        <f aca="false">G1583-I1583-J1583</f>
        <v>70.8903198716949</v>
      </c>
      <c r="L1583" s="69" t="n">
        <f aca="false">(I1583+J1583)/Assumptions!$B$8</f>
        <v>0.000264580155973056</v>
      </c>
      <c r="M1583" s="70" t="n">
        <f aca="false">F1583-L1583</f>
        <v>0.00293541984402694</v>
      </c>
      <c r="N1583" s="71" t="n">
        <f aca="false">G1583*Assumptions!$B$7</f>
        <v>604745.5128</v>
      </c>
      <c r="O1583" s="71" t="n">
        <f aca="false">K1583*Assumptions!$B$7</f>
        <v>557552.36579088</v>
      </c>
      <c r="P1583" s="68" t="n">
        <f aca="false">P1582+G1583</f>
        <v>40486.97328</v>
      </c>
      <c r="Q1583" s="68" t="n">
        <f aca="false">MAX(Q1582,P1583)</f>
        <v>41413.084415</v>
      </c>
      <c r="R1583" s="68" t="n">
        <f aca="false">Q1583-P1583</f>
        <v>926.111135000007</v>
      </c>
      <c r="S1583" s="68" t="n">
        <f aca="false">S1582+K1583</f>
        <v>30882.6899746339</v>
      </c>
      <c r="T1583" s="68" t="n">
        <f aca="false">MAX(T1582,S1583)</f>
        <v>32012.8147139962</v>
      </c>
      <c r="U1583" s="68" t="n">
        <f aca="false">T1583-S1583</f>
        <v>1130.12473936237</v>
      </c>
      <c r="V1583" s="70" t="n">
        <f aca="false">V1582+F1583</f>
        <v>4.16980000000001</v>
      </c>
      <c r="W1583" s="70" t="n">
        <f aca="false">MAX(W1582,V1583)</f>
        <v>4.20780000000001</v>
      </c>
      <c r="X1583" s="70" t="n">
        <f aca="false">W1583-V1583</f>
        <v>0.0379999999999994</v>
      </c>
      <c r="Y1583" s="70" t="n">
        <f aca="false">Y1582+M1583</f>
        <v>3.74631111249126</v>
      </c>
      <c r="Z1583" s="70" t="n">
        <f aca="false">MAX(Z1582,Y1583)</f>
        <v>3.79330683779435</v>
      </c>
      <c r="AA1583" s="70" t="n">
        <f aca="false">Z1583-Y1583</f>
        <v>0.0469957253030842</v>
      </c>
      <c r="AB1583" s="72" t="n">
        <f aca="false">AB1582*(1+F1583)</f>
        <v>52.2244234848731</v>
      </c>
      <c r="AC1583" s="73" t="n">
        <f aca="false">MAX(AC1582,AB1583)</f>
        <v>54.2867617223662</v>
      </c>
      <c r="AD1583" s="70" t="n">
        <f aca="false">1-AB1583/AC1583</f>
        <v>0.0379897082099012</v>
      </c>
      <c r="AE1583" s="73" t="n">
        <f aca="false">AE1582*(1+M1583)</f>
        <v>34.2274121497587</v>
      </c>
      <c r="AF1583" s="73" t="n">
        <f aca="false">MAX(AF1582,AE1583)</f>
        <v>35.9009707432176</v>
      </c>
      <c r="AG1583" s="70" t="n">
        <f aca="false">1-AE1583/AF1583</f>
        <v>0.0466159705103517</v>
      </c>
      <c r="AH1583" s="74" t="n">
        <f aca="false">IF(R1583&gt;0,AH1582+1,0)</f>
        <v>34</v>
      </c>
      <c r="AI1583" s="74" t="n">
        <f aca="false">IF(U1583&gt;0,AI1582+1,0)</f>
        <v>34</v>
      </c>
      <c r="AJ1583" s="74" t="n">
        <f aca="false">IF(G1583&gt;0,AJ1582+1,0)</f>
        <v>1</v>
      </c>
      <c r="AK1583" s="74" t="n">
        <f aca="false">IF(G1583&lt;=0,AK1582+1,0)</f>
        <v>0</v>
      </c>
      <c r="AL1583" s="74" t="n">
        <f aca="false">IF(K1583&gt;0,AL1582+1,0)</f>
        <v>1</v>
      </c>
      <c r="AM1583" s="74" t="n">
        <f aca="false">IF(K1583&lt;=0,AM1582+1,0)</f>
        <v>0</v>
      </c>
    </row>
    <row r="1584" customFormat="false" ht="15" hidden="false" customHeight="false" outlineLevel="0" collapsed="false">
      <c r="A1584" s="61" t="n">
        <v>1583</v>
      </c>
      <c r="B1584" s="62" t="n">
        <v>46230.40625</v>
      </c>
      <c r="C1584" s="63" t="n">
        <f aca="false">YEAR(B1584)</f>
        <v>2026</v>
      </c>
      <c r="D1584" s="32" t="s">
        <v>277</v>
      </c>
      <c r="E1584" s="64" t="n">
        <v>23952.1</v>
      </c>
      <c r="F1584" s="65" t="n">
        <v>0.0221</v>
      </c>
      <c r="G1584" s="66" t="n">
        <v>529.34141</v>
      </c>
      <c r="H1584" s="67" t="n">
        <f aca="false">E1584+IF(D1584="Long",1,-1)*G1584</f>
        <v>24481.44141</v>
      </c>
      <c r="I1584" s="68" t="n">
        <f aca="false">Assumptions!$B$58</f>
        <v>5.35750011455817</v>
      </c>
      <c r="J1584" s="68" t="n">
        <f aca="false">INDEX(Yearly!$T$5:$T$22,MATCH(C1584,Yearly!$A$5:$A$22,0))</f>
        <v>0.64290001374698</v>
      </c>
      <c r="K1584" s="68" t="n">
        <f aca="false">G1584-I1584-J1584</f>
        <v>523.341009871695</v>
      </c>
      <c r="L1584" s="69" t="n">
        <f aca="false">(I1584+J1584)/Assumptions!$B$8</f>
        <v>0.000264580155973056</v>
      </c>
      <c r="M1584" s="70" t="n">
        <f aca="false">F1584-L1584</f>
        <v>0.0218354198440269</v>
      </c>
      <c r="N1584" s="71" t="n">
        <f aca="false">G1584*Assumptions!$B$7</f>
        <v>4163270.18965</v>
      </c>
      <c r="O1584" s="71" t="n">
        <f aca="false">K1584*Assumptions!$B$7</f>
        <v>4116077.04264088</v>
      </c>
      <c r="P1584" s="68" t="n">
        <f aca="false">P1583+G1584</f>
        <v>41016.31469</v>
      </c>
      <c r="Q1584" s="68" t="n">
        <f aca="false">MAX(Q1583,P1584)</f>
        <v>41413.084415</v>
      </c>
      <c r="R1584" s="68" t="n">
        <f aca="false">Q1584-P1584</f>
        <v>396.769725000006</v>
      </c>
      <c r="S1584" s="68" t="n">
        <f aca="false">S1583+K1584</f>
        <v>31406.0309845056</v>
      </c>
      <c r="T1584" s="68" t="n">
        <f aca="false">MAX(T1583,S1584)</f>
        <v>32012.8147139962</v>
      </c>
      <c r="U1584" s="68" t="n">
        <f aca="false">T1584-S1584</f>
        <v>606.783729490675</v>
      </c>
      <c r="V1584" s="70" t="n">
        <f aca="false">V1583+F1584</f>
        <v>4.19190000000001</v>
      </c>
      <c r="W1584" s="70" t="n">
        <f aca="false">MAX(W1583,V1584)</f>
        <v>4.20780000000001</v>
      </c>
      <c r="X1584" s="70" t="n">
        <f aca="false">W1584-V1584</f>
        <v>0.0158999999999994</v>
      </c>
      <c r="Y1584" s="70" t="n">
        <f aca="false">Y1583+M1584</f>
        <v>3.76814653233529</v>
      </c>
      <c r="Z1584" s="70" t="n">
        <f aca="false">MAX(Z1583,Y1584)</f>
        <v>3.79330683779435</v>
      </c>
      <c r="AA1584" s="70" t="n">
        <f aca="false">Z1584-Y1584</f>
        <v>0.0251603054590572</v>
      </c>
      <c r="AB1584" s="72" t="n">
        <f aca="false">AB1583*(1+F1584)</f>
        <v>53.3785832438888</v>
      </c>
      <c r="AC1584" s="73" t="n">
        <f aca="false">MAX(AC1583,AB1584)</f>
        <v>54.2867617223662</v>
      </c>
      <c r="AD1584" s="70" t="n">
        <f aca="false">1-AB1584/AC1584</f>
        <v>0.0167292807613401</v>
      </c>
      <c r="AE1584" s="73" t="n">
        <f aca="false">AE1583*(1+M1584)</f>
        <v>34.9747820642233</v>
      </c>
      <c r="AF1584" s="73" t="n">
        <f aca="false">MAX(AF1583,AE1584)</f>
        <v>35.9009707432176</v>
      </c>
      <c r="AG1584" s="70" t="n">
        <f aca="false">1-AE1584/AF1584</f>
        <v>0.0257984299538552</v>
      </c>
      <c r="AH1584" s="74" t="n">
        <f aca="false">IF(R1584&gt;0,AH1583+1,0)</f>
        <v>35</v>
      </c>
      <c r="AI1584" s="74" t="n">
        <f aca="false">IF(U1584&gt;0,AI1583+1,0)</f>
        <v>35</v>
      </c>
      <c r="AJ1584" s="74" t="n">
        <f aca="false">IF(G1584&gt;0,AJ1583+1,0)</f>
        <v>2</v>
      </c>
      <c r="AK1584" s="74" t="n">
        <f aca="false">IF(G1584&lt;=0,AK1583+1,0)</f>
        <v>0</v>
      </c>
      <c r="AL1584" s="74" t="n">
        <f aca="false">IF(K1584&gt;0,AL1583+1,0)</f>
        <v>2</v>
      </c>
      <c r="AM1584" s="74" t="n">
        <f aca="false">IF(K1584&lt;=0,AM1583+1,0)</f>
        <v>0</v>
      </c>
    </row>
    <row r="1585" customFormat="false" ht="15" hidden="false" customHeight="false" outlineLevel="0" collapsed="false">
      <c r="A1585" s="61" t="n">
        <v>1584</v>
      </c>
      <c r="B1585" s="62" t="n">
        <v>46254.40625</v>
      </c>
      <c r="C1585" s="63" t="n">
        <f aca="false">YEAR(B1585)</f>
        <v>2026</v>
      </c>
      <c r="D1585" s="32" t="s">
        <v>277</v>
      </c>
      <c r="E1585" s="64" t="n">
        <v>24211.05</v>
      </c>
      <c r="F1585" s="65" t="n">
        <v>0.0003</v>
      </c>
      <c r="G1585" s="66" t="n">
        <v>7.263315</v>
      </c>
      <c r="H1585" s="67" t="n">
        <f aca="false">E1585+IF(D1585="Long",1,-1)*G1585</f>
        <v>24218.313315</v>
      </c>
      <c r="I1585" s="68" t="n">
        <f aca="false">Assumptions!$B$58</f>
        <v>5.35750011455817</v>
      </c>
      <c r="J1585" s="68" t="n">
        <f aca="false">INDEX(Yearly!$T$5:$T$22,MATCH(C1585,Yearly!$A$5:$A$22,0))</f>
        <v>0.64290001374698</v>
      </c>
      <c r="K1585" s="68" t="n">
        <f aca="false">G1585-I1585-J1585</f>
        <v>1.26291487169485</v>
      </c>
      <c r="L1585" s="69" t="n">
        <f aca="false">(I1585+J1585)/Assumptions!$B$8</f>
        <v>0.000264580155973056</v>
      </c>
      <c r="M1585" s="70" t="n">
        <f aca="false">F1585-L1585</f>
        <v>3.54198440269435E-005</v>
      </c>
      <c r="N1585" s="71" t="n">
        <f aca="false">G1585*Assumptions!$B$7</f>
        <v>57125.972475</v>
      </c>
      <c r="O1585" s="71" t="n">
        <f aca="false">K1585*Assumptions!$B$7</f>
        <v>9932.82546588001</v>
      </c>
      <c r="P1585" s="68" t="n">
        <f aca="false">P1584+G1585</f>
        <v>41023.578005</v>
      </c>
      <c r="Q1585" s="68" t="n">
        <f aca="false">MAX(Q1584,P1585)</f>
        <v>41413.084415</v>
      </c>
      <c r="R1585" s="68" t="n">
        <f aca="false">Q1585-P1585</f>
        <v>389.506410000009</v>
      </c>
      <c r="S1585" s="68" t="n">
        <f aca="false">S1584+K1585</f>
        <v>31407.2938993772</v>
      </c>
      <c r="T1585" s="68" t="n">
        <f aca="false">MAX(T1584,S1585)</f>
        <v>32012.8147139962</v>
      </c>
      <c r="U1585" s="68" t="n">
        <f aca="false">T1585-S1585</f>
        <v>605.52081461898</v>
      </c>
      <c r="V1585" s="70" t="n">
        <f aca="false">V1584+F1585</f>
        <v>4.19220000000001</v>
      </c>
      <c r="W1585" s="70" t="n">
        <f aca="false">MAX(W1584,V1585)</f>
        <v>4.20780000000001</v>
      </c>
      <c r="X1585" s="70" t="n">
        <f aca="false">W1585-V1585</f>
        <v>0.0155999999999992</v>
      </c>
      <c r="Y1585" s="70" t="n">
        <f aca="false">Y1584+M1585</f>
        <v>3.76818195217932</v>
      </c>
      <c r="Z1585" s="70" t="n">
        <f aca="false">MAX(Z1584,Y1585)</f>
        <v>3.79330683779435</v>
      </c>
      <c r="AA1585" s="70" t="n">
        <f aca="false">Z1585-Y1585</f>
        <v>0.0251248856150301</v>
      </c>
      <c r="AB1585" s="72" t="n">
        <f aca="false">AB1584*(1+F1585)</f>
        <v>53.394596818862</v>
      </c>
      <c r="AC1585" s="73" t="n">
        <f aca="false">MAX(AC1584,AB1585)</f>
        <v>54.2867617223662</v>
      </c>
      <c r="AD1585" s="70" t="n">
        <f aca="false">1-AB1585/AC1585</f>
        <v>0.0164342995455684</v>
      </c>
      <c r="AE1585" s="73" t="n">
        <f aca="false">AE1584*(1+M1585)</f>
        <v>34.9760208655489</v>
      </c>
      <c r="AF1585" s="73" t="n">
        <f aca="false">MAX(AF1584,AE1585)</f>
        <v>35.9009707432176</v>
      </c>
      <c r="AG1585" s="70" t="n">
        <f aca="false">1-AE1585/AF1585</f>
        <v>0.0257639238861933</v>
      </c>
      <c r="AH1585" s="74" t="n">
        <f aca="false">IF(R1585&gt;0,AH1584+1,0)</f>
        <v>36</v>
      </c>
      <c r="AI1585" s="74" t="n">
        <f aca="false">IF(U1585&gt;0,AI1584+1,0)</f>
        <v>36</v>
      </c>
      <c r="AJ1585" s="74" t="n">
        <f aca="false">IF(G1585&gt;0,AJ1584+1,0)</f>
        <v>3</v>
      </c>
      <c r="AK1585" s="74" t="n">
        <f aca="false">IF(G1585&lt;=0,AK1584+1,0)</f>
        <v>0</v>
      </c>
      <c r="AL1585" s="74" t="n">
        <f aca="false">IF(K1585&gt;0,AL1584+1,0)</f>
        <v>3</v>
      </c>
      <c r="AM1585" s="74" t="n">
        <f aca="false">IF(K1585&lt;=0,AM1584+1,0)</f>
        <v>0</v>
      </c>
    </row>
    <row r="1586" customFormat="false" ht="15" hidden="false" customHeight="false" outlineLevel="0" collapsed="false">
      <c r="A1586" s="61" t="n">
        <v>1585</v>
      </c>
      <c r="B1586" s="62" t="n">
        <v>46255.4145833333</v>
      </c>
      <c r="C1586" s="63" t="n">
        <f aca="false">YEAR(B1586)</f>
        <v>2026</v>
      </c>
      <c r="D1586" s="32" t="s">
        <v>277</v>
      </c>
      <c r="E1586" s="64" t="n">
        <v>24245.25</v>
      </c>
      <c r="F1586" s="65" t="n">
        <v>-0.0006</v>
      </c>
      <c r="G1586" s="66" t="n">
        <v>-14.54715</v>
      </c>
      <c r="H1586" s="67" t="n">
        <f aca="false">E1586+IF(D1586="Long",1,-1)*G1586</f>
        <v>24230.70285</v>
      </c>
      <c r="I1586" s="68" t="n">
        <f aca="false">Assumptions!$B$58</f>
        <v>5.35750011455817</v>
      </c>
      <c r="J1586" s="68" t="n">
        <f aca="false">INDEX(Yearly!$T$5:$T$22,MATCH(C1586,Yearly!$A$5:$A$22,0))</f>
        <v>0.64290001374698</v>
      </c>
      <c r="K1586" s="68" t="n">
        <f aca="false">G1586-I1586-J1586</f>
        <v>-20.5475501283052</v>
      </c>
      <c r="L1586" s="69" t="n">
        <f aca="false">(I1586+J1586)/Assumptions!$B$8</f>
        <v>0.000264580155973056</v>
      </c>
      <c r="M1586" s="70" t="n">
        <f aca="false">F1586-L1586</f>
        <v>-0.000864580155973056</v>
      </c>
      <c r="N1586" s="71" t="n">
        <f aca="false">G1586*Assumptions!$B$7</f>
        <v>-114413.33475</v>
      </c>
      <c r="O1586" s="71" t="n">
        <f aca="false">K1586*Assumptions!$B$7</f>
        <v>-161606.48175912</v>
      </c>
      <c r="P1586" s="68" t="n">
        <f aca="false">P1585+G1586</f>
        <v>41009.030855</v>
      </c>
      <c r="Q1586" s="68" t="n">
        <f aca="false">MAX(Q1585,P1586)</f>
        <v>41413.084415</v>
      </c>
      <c r="R1586" s="68" t="n">
        <f aca="false">Q1586-P1586</f>
        <v>404.053560000008</v>
      </c>
      <c r="S1586" s="68" t="n">
        <f aca="false">S1585+K1586</f>
        <v>31386.7463492489</v>
      </c>
      <c r="T1586" s="68" t="n">
        <f aca="false">MAX(T1585,S1586)</f>
        <v>32012.8147139962</v>
      </c>
      <c r="U1586" s="68" t="n">
        <f aca="false">T1586-S1586</f>
        <v>626.068364747283</v>
      </c>
      <c r="V1586" s="70" t="n">
        <f aca="false">V1585+F1586</f>
        <v>4.19160000000001</v>
      </c>
      <c r="W1586" s="70" t="n">
        <f aca="false">MAX(W1585,V1586)</f>
        <v>4.20780000000001</v>
      </c>
      <c r="X1586" s="70" t="n">
        <f aca="false">W1586-V1586</f>
        <v>0.0161999999999995</v>
      </c>
      <c r="Y1586" s="70" t="n">
        <f aca="false">Y1585+M1586</f>
        <v>3.76731737202334</v>
      </c>
      <c r="Z1586" s="70" t="n">
        <f aca="false">MAX(Z1585,Y1586)</f>
        <v>3.79330683779435</v>
      </c>
      <c r="AA1586" s="70" t="n">
        <f aca="false">Z1586-Y1586</f>
        <v>0.0259894657710031</v>
      </c>
      <c r="AB1586" s="72" t="n">
        <f aca="false">AB1585*(1+F1586)</f>
        <v>53.3625600607706</v>
      </c>
      <c r="AC1586" s="73" t="n">
        <f aca="false">MAX(AC1585,AB1586)</f>
        <v>54.2867617223662</v>
      </c>
      <c r="AD1586" s="70" t="n">
        <f aca="false">1-AB1586/AC1586</f>
        <v>0.0170244389658413</v>
      </c>
      <c r="AE1586" s="73" t="n">
        <f aca="false">AE1585*(1+M1586)</f>
        <v>34.9457812919736</v>
      </c>
      <c r="AF1586" s="73" t="n">
        <f aca="false">MAX(AF1585,AE1586)</f>
        <v>35.9009707432176</v>
      </c>
      <c r="AG1586" s="70" t="n">
        <f aca="false">1-AE1586/AF1586</f>
        <v>0.0266062290648342</v>
      </c>
      <c r="AH1586" s="74" t="n">
        <f aca="false">IF(R1586&gt;0,AH1585+1,0)</f>
        <v>37</v>
      </c>
      <c r="AI1586" s="74" t="n">
        <f aca="false">IF(U1586&gt;0,AI1585+1,0)</f>
        <v>37</v>
      </c>
      <c r="AJ1586" s="74" t="n">
        <f aca="false">IF(G1586&gt;0,AJ1585+1,0)</f>
        <v>0</v>
      </c>
      <c r="AK1586" s="74" t="n">
        <f aca="false">IF(G1586&lt;=0,AK1585+1,0)</f>
        <v>1</v>
      </c>
      <c r="AL1586" s="74" t="n">
        <f aca="false">IF(K1586&gt;0,AL1585+1,0)</f>
        <v>0</v>
      </c>
      <c r="AM1586" s="74" t="n">
        <f aca="false">IF(K1586&lt;=0,AM1585+1,0)</f>
        <v>1</v>
      </c>
    </row>
    <row r="1587" customFormat="false" ht="15" hidden="false" customHeight="false" outlineLevel="0" collapsed="false">
      <c r="A1587" s="61" t="n">
        <v>1586</v>
      </c>
      <c r="B1587" s="62" t="n">
        <v>46258.40625</v>
      </c>
      <c r="C1587" s="63" t="n">
        <f aca="false">YEAR(B1587)</f>
        <v>2026</v>
      </c>
      <c r="D1587" s="32" t="s">
        <v>277</v>
      </c>
      <c r="E1587" s="64" t="n">
        <v>24281.65</v>
      </c>
      <c r="F1587" s="65" t="n">
        <v>-0.0029</v>
      </c>
      <c r="G1587" s="66" t="n">
        <v>-70.416785</v>
      </c>
      <c r="H1587" s="67" t="n">
        <f aca="false">E1587+IF(D1587="Long",1,-1)*G1587</f>
        <v>24211.233215</v>
      </c>
      <c r="I1587" s="68" t="n">
        <f aca="false">Assumptions!$B$58</f>
        <v>5.35750011455817</v>
      </c>
      <c r="J1587" s="68" t="n">
        <f aca="false">INDEX(Yearly!$T$5:$T$22,MATCH(C1587,Yearly!$A$5:$A$22,0))</f>
        <v>0.64290001374698</v>
      </c>
      <c r="K1587" s="68" t="n">
        <f aca="false">G1587-I1587-J1587</f>
        <v>-76.4171851283052</v>
      </c>
      <c r="L1587" s="69" t="n">
        <f aca="false">(I1587+J1587)/Assumptions!$B$8</f>
        <v>0.000264580155973056</v>
      </c>
      <c r="M1587" s="70" t="n">
        <f aca="false">F1587-L1587</f>
        <v>-0.00316458015597306</v>
      </c>
      <c r="N1587" s="71" t="n">
        <f aca="false">G1587*Assumptions!$B$7</f>
        <v>-553828.014025</v>
      </c>
      <c r="O1587" s="71" t="n">
        <f aca="false">K1587*Assumptions!$B$7</f>
        <v>-601021.16103412</v>
      </c>
      <c r="P1587" s="68" t="n">
        <f aca="false">P1586+G1587</f>
        <v>40938.61407</v>
      </c>
      <c r="Q1587" s="68" t="n">
        <f aca="false">MAX(Q1586,P1587)</f>
        <v>41413.084415</v>
      </c>
      <c r="R1587" s="68" t="n">
        <f aca="false">Q1587-P1587</f>
        <v>474.470345000009</v>
      </c>
      <c r="S1587" s="68" t="n">
        <f aca="false">S1586+K1587</f>
        <v>31310.3291641206</v>
      </c>
      <c r="T1587" s="68" t="n">
        <f aca="false">MAX(T1586,S1587)</f>
        <v>32012.8147139962</v>
      </c>
      <c r="U1587" s="68" t="n">
        <f aca="false">T1587-S1587</f>
        <v>702.48554987559</v>
      </c>
      <c r="V1587" s="70" t="n">
        <f aca="false">V1586+F1587</f>
        <v>4.18870000000001</v>
      </c>
      <c r="W1587" s="70" t="n">
        <f aca="false">MAX(W1586,V1587)</f>
        <v>4.20780000000001</v>
      </c>
      <c r="X1587" s="70" t="n">
        <f aca="false">W1587-V1587</f>
        <v>0.0190999999999999</v>
      </c>
      <c r="Y1587" s="70" t="n">
        <f aca="false">Y1586+M1587</f>
        <v>3.76415279186737</v>
      </c>
      <c r="Z1587" s="70" t="n">
        <f aca="false">MAX(Z1586,Y1587)</f>
        <v>3.79330683779435</v>
      </c>
      <c r="AA1587" s="70" t="n">
        <f aca="false">Z1587-Y1587</f>
        <v>0.0291540459269761</v>
      </c>
      <c r="AB1587" s="72" t="n">
        <f aca="false">AB1586*(1+F1587)</f>
        <v>53.2078086365944</v>
      </c>
      <c r="AC1587" s="73" t="n">
        <f aca="false">MAX(AC1586,AB1587)</f>
        <v>54.2867617223662</v>
      </c>
      <c r="AD1587" s="70" t="n">
        <f aca="false">1-AB1587/AC1587</f>
        <v>0.0198750680928402</v>
      </c>
      <c r="AE1587" s="73" t="n">
        <f aca="false">AE1586*(1+M1587)</f>
        <v>34.835192565962</v>
      </c>
      <c r="AF1587" s="73" t="n">
        <f aca="false">MAX(AF1586,AE1587)</f>
        <v>35.9009707432176</v>
      </c>
      <c r="AG1587" s="70" t="n">
        <f aca="false">1-AE1587/AF1587</f>
        <v>0.0296866116762835</v>
      </c>
      <c r="AH1587" s="74" t="n">
        <f aca="false">IF(R1587&gt;0,AH1586+1,0)</f>
        <v>38</v>
      </c>
      <c r="AI1587" s="74" t="n">
        <f aca="false">IF(U1587&gt;0,AI1586+1,0)</f>
        <v>38</v>
      </c>
      <c r="AJ1587" s="74" t="n">
        <f aca="false">IF(G1587&gt;0,AJ1586+1,0)</f>
        <v>0</v>
      </c>
      <c r="AK1587" s="74" t="n">
        <f aca="false">IF(G1587&lt;=0,AK1586+1,0)</f>
        <v>2</v>
      </c>
      <c r="AL1587" s="74" t="n">
        <f aca="false">IF(K1587&gt;0,AL1586+1,0)</f>
        <v>0</v>
      </c>
      <c r="AM1587" s="74" t="n">
        <f aca="false">IF(K1587&lt;=0,AM1586+1,0)</f>
        <v>2</v>
      </c>
    </row>
    <row r="1588" customFormat="false" ht="15" hidden="false" customHeight="false" outlineLevel="0" collapsed="false">
      <c r="A1588" s="61" t="n">
        <v>1587</v>
      </c>
      <c r="B1588" s="62" t="n">
        <v>46260.3854166667</v>
      </c>
      <c r="C1588" s="63" t="n">
        <f aca="false">YEAR(B1588)</f>
        <v>2026</v>
      </c>
      <c r="D1588" s="32" t="s">
        <v>277</v>
      </c>
      <c r="E1588" s="64" t="n">
        <v>24345</v>
      </c>
      <c r="F1588" s="65" t="n">
        <v>-0.0054</v>
      </c>
      <c r="G1588" s="66" t="n">
        <v>-131.463</v>
      </c>
      <c r="H1588" s="67" t="n">
        <f aca="false">E1588+IF(D1588="Long",1,-1)*G1588</f>
        <v>24213.537</v>
      </c>
      <c r="I1588" s="68" t="n">
        <f aca="false">Assumptions!$B$58</f>
        <v>5.35750011455817</v>
      </c>
      <c r="J1588" s="68" t="n">
        <f aca="false">INDEX(Yearly!$T$5:$T$22,MATCH(C1588,Yearly!$A$5:$A$22,0))</f>
        <v>0.64290001374698</v>
      </c>
      <c r="K1588" s="68" t="n">
        <f aca="false">G1588-I1588-J1588</f>
        <v>-137.463400128305</v>
      </c>
      <c r="L1588" s="69" t="n">
        <f aca="false">(I1588+J1588)/Assumptions!$B$8</f>
        <v>0.000264580155973056</v>
      </c>
      <c r="M1588" s="70" t="n">
        <f aca="false">F1588-L1588</f>
        <v>-0.00566458015597306</v>
      </c>
      <c r="N1588" s="71" t="n">
        <f aca="false">G1588*Assumptions!$B$7</f>
        <v>-1033956.495</v>
      </c>
      <c r="O1588" s="71" t="n">
        <f aca="false">K1588*Assumptions!$B$7</f>
        <v>-1081149.64200912</v>
      </c>
      <c r="P1588" s="68" t="n">
        <f aca="false">P1587+G1588</f>
        <v>40807.15107</v>
      </c>
      <c r="Q1588" s="68" t="n">
        <f aca="false">MAX(Q1587,P1588)</f>
        <v>41413.084415</v>
      </c>
      <c r="R1588" s="68" t="n">
        <f aca="false">Q1588-P1588</f>
        <v>605.933345000012</v>
      </c>
      <c r="S1588" s="68" t="n">
        <f aca="false">S1587+K1588</f>
        <v>31172.8657639923</v>
      </c>
      <c r="T1588" s="68" t="n">
        <f aca="false">MAX(T1587,S1588)</f>
        <v>32012.8147139962</v>
      </c>
      <c r="U1588" s="68" t="n">
        <f aca="false">T1588-S1588</f>
        <v>839.948950003894</v>
      </c>
      <c r="V1588" s="70" t="n">
        <f aca="false">V1587+F1588</f>
        <v>4.18330000000001</v>
      </c>
      <c r="W1588" s="70" t="n">
        <f aca="false">MAX(W1587,V1588)</f>
        <v>4.20780000000001</v>
      </c>
      <c r="X1588" s="70" t="n">
        <f aca="false">W1588-V1588</f>
        <v>0.0244999999999997</v>
      </c>
      <c r="Y1588" s="70" t="n">
        <f aca="false">Y1587+M1588</f>
        <v>3.7584882117114</v>
      </c>
      <c r="Z1588" s="70" t="n">
        <f aca="false">MAX(Z1587,Y1588)</f>
        <v>3.79330683779435</v>
      </c>
      <c r="AA1588" s="70" t="n">
        <f aca="false">Z1588-Y1588</f>
        <v>0.0348186260829491</v>
      </c>
      <c r="AB1588" s="72" t="n">
        <f aca="false">AB1587*(1+F1588)</f>
        <v>52.9204864699568</v>
      </c>
      <c r="AC1588" s="73" t="n">
        <f aca="false">MAX(AC1587,AB1588)</f>
        <v>54.2867617223662</v>
      </c>
      <c r="AD1588" s="70" t="n">
        <f aca="false">1-AB1588/AC1588</f>
        <v>0.0251677427251389</v>
      </c>
      <c r="AE1588" s="73" t="n">
        <f aca="false">AE1587*(1+M1588)</f>
        <v>34.6378658254234</v>
      </c>
      <c r="AF1588" s="73" t="n">
        <f aca="false">MAX(AF1587,AE1588)</f>
        <v>35.9009707432176</v>
      </c>
      <c r="AG1588" s="70" t="n">
        <f aca="false">1-AE1588/AF1588</f>
        <v>0.0351830296408571</v>
      </c>
      <c r="AH1588" s="74" t="n">
        <f aca="false">IF(R1588&gt;0,AH1587+1,0)</f>
        <v>39</v>
      </c>
      <c r="AI1588" s="74" t="n">
        <f aca="false">IF(U1588&gt;0,AI1587+1,0)</f>
        <v>39</v>
      </c>
      <c r="AJ1588" s="74" t="n">
        <f aca="false">IF(G1588&gt;0,AJ1587+1,0)</f>
        <v>0</v>
      </c>
      <c r="AK1588" s="74" t="n">
        <f aca="false">IF(G1588&lt;=0,AK1587+1,0)</f>
        <v>3</v>
      </c>
      <c r="AL1588" s="74" t="n">
        <f aca="false">IF(K1588&gt;0,AL1587+1,0)</f>
        <v>0</v>
      </c>
      <c r="AM1588" s="74" t="n">
        <f aca="false">IF(K1588&lt;=0,AM1587+1,0)</f>
        <v>3</v>
      </c>
    </row>
    <row r="1589" customFormat="false" ht="15" hidden="false" customHeight="false" outlineLevel="0" collapsed="false">
      <c r="A1589" s="61" t="n">
        <v>1588</v>
      </c>
      <c r="B1589" s="62" t="n">
        <v>46268.40625</v>
      </c>
      <c r="C1589" s="63" t="n">
        <f aca="false">YEAR(B1589)</f>
        <v>2026</v>
      </c>
      <c r="D1589" s="32" t="s">
        <v>277</v>
      </c>
      <c r="E1589" s="64" t="n">
        <v>24016.85</v>
      </c>
      <c r="F1589" s="65" t="n">
        <v>-0.0036</v>
      </c>
      <c r="G1589" s="66" t="n">
        <v>-86.46066</v>
      </c>
      <c r="H1589" s="67" t="n">
        <f aca="false">E1589+IF(D1589="Long",1,-1)*G1589</f>
        <v>23930.38934</v>
      </c>
      <c r="I1589" s="68" t="n">
        <f aca="false">Assumptions!$B$58</f>
        <v>5.35750011455817</v>
      </c>
      <c r="J1589" s="68" t="n">
        <f aca="false">INDEX(Yearly!$T$5:$T$22,MATCH(C1589,Yearly!$A$5:$A$22,0))</f>
        <v>0.64290001374698</v>
      </c>
      <c r="K1589" s="68" t="n">
        <f aca="false">G1589-I1589-J1589</f>
        <v>-92.4610601283052</v>
      </c>
      <c r="L1589" s="69" t="n">
        <f aca="false">(I1589+J1589)/Assumptions!$B$8</f>
        <v>0.000264580155973056</v>
      </c>
      <c r="M1589" s="70" t="n">
        <f aca="false">F1589-L1589</f>
        <v>-0.00386458015597306</v>
      </c>
      <c r="N1589" s="71" t="n">
        <f aca="false">G1589*Assumptions!$B$7</f>
        <v>-680013.0909</v>
      </c>
      <c r="O1589" s="71" t="n">
        <f aca="false">K1589*Assumptions!$B$7</f>
        <v>-727206.23790912</v>
      </c>
      <c r="P1589" s="68" t="n">
        <f aca="false">P1588+G1589</f>
        <v>40720.69041</v>
      </c>
      <c r="Q1589" s="68" t="n">
        <f aca="false">MAX(Q1588,P1589)</f>
        <v>41413.084415</v>
      </c>
      <c r="R1589" s="68" t="n">
        <f aca="false">Q1589-P1589</f>
        <v>692.394005000009</v>
      </c>
      <c r="S1589" s="68" t="n">
        <f aca="false">S1588+K1589</f>
        <v>31080.404703864</v>
      </c>
      <c r="T1589" s="68" t="n">
        <f aca="false">MAX(T1588,S1589)</f>
        <v>32012.8147139962</v>
      </c>
      <c r="U1589" s="68" t="n">
        <f aca="false">T1589-S1589</f>
        <v>932.4100101322</v>
      </c>
      <c r="V1589" s="70" t="n">
        <f aca="false">V1588+F1589</f>
        <v>4.17970000000001</v>
      </c>
      <c r="W1589" s="70" t="n">
        <f aca="false">MAX(W1588,V1589)</f>
        <v>4.20780000000001</v>
      </c>
      <c r="X1589" s="70" t="n">
        <f aca="false">W1589-V1589</f>
        <v>0.0280999999999993</v>
      </c>
      <c r="Y1589" s="70" t="n">
        <f aca="false">Y1588+M1589</f>
        <v>3.75462363155542</v>
      </c>
      <c r="Z1589" s="70" t="n">
        <f aca="false">MAX(Z1588,Y1589)</f>
        <v>3.79330683779435</v>
      </c>
      <c r="AA1589" s="70" t="n">
        <f aca="false">Z1589-Y1589</f>
        <v>0.0386832062389222</v>
      </c>
      <c r="AB1589" s="72" t="n">
        <f aca="false">AB1588*(1+F1589)</f>
        <v>52.7299727186649</v>
      </c>
      <c r="AC1589" s="73" t="n">
        <f aca="false">MAX(AC1588,AB1589)</f>
        <v>54.2867617223662</v>
      </c>
      <c r="AD1589" s="70" t="n">
        <f aca="false">1-AB1589/AC1589</f>
        <v>0.0286771388513284</v>
      </c>
      <c r="AE1589" s="73" t="n">
        <f aca="false">AE1588*(1+M1589)</f>
        <v>34.5040050165092</v>
      </c>
      <c r="AF1589" s="73" t="n">
        <f aca="false">MAX(AF1588,AE1589)</f>
        <v>35.9009707432176</v>
      </c>
      <c r="AG1589" s="70" t="n">
        <f aca="false">1-AE1589/AF1589</f>
        <v>0.038911642158653</v>
      </c>
      <c r="AH1589" s="74" t="n">
        <f aca="false">IF(R1589&gt;0,AH1588+1,0)</f>
        <v>40</v>
      </c>
      <c r="AI1589" s="74" t="n">
        <f aca="false">IF(U1589&gt;0,AI1588+1,0)</f>
        <v>40</v>
      </c>
      <c r="AJ1589" s="74" t="n">
        <f aca="false">IF(G1589&gt;0,AJ1588+1,0)</f>
        <v>0</v>
      </c>
      <c r="AK1589" s="74" t="n">
        <f aca="false">IF(G1589&lt;=0,AK1588+1,0)</f>
        <v>4</v>
      </c>
      <c r="AL1589" s="74" t="n">
        <f aca="false">IF(K1589&gt;0,AL1588+1,0)</f>
        <v>0</v>
      </c>
      <c r="AM1589" s="74" t="n">
        <f aca="false">IF(K1589&lt;=0,AM1588+1,0)</f>
        <v>4</v>
      </c>
    </row>
    <row r="1590" customFormat="false" ht="15" hidden="false" customHeight="false" outlineLevel="0" collapsed="false">
      <c r="A1590" s="61" t="n">
        <v>1589</v>
      </c>
      <c r="B1590" s="62" t="n">
        <v>46268.5090277778</v>
      </c>
      <c r="C1590" s="63" t="n">
        <f aca="false">YEAR(B1590)</f>
        <v>2026</v>
      </c>
      <c r="D1590" s="32" t="s">
        <v>276</v>
      </c>
      <c r="E1590" s="64" t="n">
        <v>23931.55</v>
      </c>
      <c r="F1590" s="65" t="n">
        <v>0.0241</v>
      </c>
      <c r="G1590" s="66" t="n">
        <v>576.750355</v>
      </c>
      <c r="H1590" s="67" t="n">
        <f aca="false">E1590+IF(D1590="Long",1,-1)*G1590</f>
        <v>23354.799645</v>
      </c>
      <c r="I1590" s="68" t="n">
        <f aca="false">Assumptions!$B$58</f>
        <v>5.35750011455817</v>
      </c>
      <c r="J1590" s="68" t="n">
        <f aca="false">INDEX(Yearly!$T$5:$T$22,MATCH(C1590,Yearly!$A$5:$A$22,0))</f>
        <v>0.64290001374698</v>
      </c>
      <c r="K1590" s="68" t="n">
        <f aca="false">G1590-I1590-J1590</f>
        <v>570.749954871695</v>
      </c>
      <c r="L1590" s="69" t="n">
        <f aca="false">(I1590+J1590)/Assumptions!$B$8</f>
        <v>0.000264580155973056</v>
      </c>
      <c r="M1590" s="70" t="n">
        <f aca="false">F1590-L1590</f>
        <v>0.0238354198440269</v>
      </c>
      <c r="N1590" s="71" t="n">
        <f aca="false">G1590*Assumptions!$B$7</f>
        <v>4536141.542075</v>
      </c>
      <c r="O1590" s="71" t="n">
        <f aca="false">K1590*Assumptions!$B$7</f>
        <v>4488948.39506588</v>
      </c>
      <c r="P1590" s="68" t="n">
        <f aca="false">P1589+G1590</f>
        <v>41297.440765</v>
      </c>
      <c r="Q1590" s="68" t="n">
        <f aca="false">MAX(Q1589,P1590)</f>
        <v>41413.084415</v>
      </c>
      <c r="R1590" s="68" t="n">
        <f aca="false">Q1590-P1590</f>
        <v>115.643650000013</v>
      </c>
      <c r="S1590" s="68" t="n">
        <f aca="false">S1589+K1590</f>
        <v>31651.1546587357</v>
      </c>
      <c r="T1590" s="68" t="n">
        <f aca="false">MAX(T1589,S1590)</f>
        <v>32012.8147139962</v>
      </c>
      <c r="U1590" s="68" t="n">
        <f aca="false">T1590-S1590</f>
        <v>361.660055260505</v>
      </c>
      <c r="V1590" s="70" t="n">
        <f aca="false">V1589+F1590</f>
        <v>4.20380000000001</v>
      </c>
      <c r="W1590" s="70" t="n">
        <f aca="false">MAX(W1589,V1590)</f>
        <v>4.20780000000001</v>
      </c>
      <c r="X1590" s="70" t="n">
        <f aca="false">W1590-V1590</f>
        <v>0.00399999999999956</v>
      </c>
      <c r="Y1590" s="70" t="n">
        <f aca="false">Y1589+M1590</f>
        <v>3.77845905139945</v>
      </c>
      <c r="Z1590" s="70" t="n">
        <f aca="false">MAX(Z1589,Y1590)</f>
        <v>3.79330683779435</v>
      </c>
      <c r="AA1590" s="70" t="n">
        <f aca="false">Z1590-Y1590</f>
        <v>0.014847786394895</v>
      </c>
      <c r="AB1590" s="72" t="n">
        <f aca="false">AB1589*(1+F1590)</f>
        <v>54.0007650611848</v>
      </c>
      <c r="AC1590" s="73" t="n">
        <f aca="false">MAX(AC1589,AB1590)</f>
        <v>54.2867617223662</v>
      </c>
      <c r="AD1590" s="70" t="n">
        <f aca="false">1-AB1590/AC1590</f>
        <v>0.0052682578976454</v>
      </c>
      <c r="AE1590" s="73" t="n">
        <f aca="false">AE1589*(1+M1590)</f>
        <v>35.3264224623781</v>
      </c>
      <c r="AF1590" s="73" t="n">
        <f aca="false">MAX(AF1589,AE1590)</f>
        <v>35.9009707432176</v>
      </c>
      <c r="AG1590" s="70" t="n">
        <f aca="false">1-AE1590/AF1590</f>
        <v>0.0160036976422981</v>
      </c>
      <c r="AH1590" s="74" t="n">
        <f aca="false">IF(R1590&gt;0,AH1589+1,0)</f>
        <v>41</v>
      </c>
      <c r="AI1590" s="74" t="n">
        <f aca="false">IF(U1590&gt;0,AI1589+1,0)</f>
        <v>41</v>
      </c>
      <c r="AJ1590" s="74" t="n">
        <f aca="false">IF(G1590&gt;0,AJ1589+1,0)</f>
        <v>1</v>
      </c>
      <c r="AK1590" s="74" t="n">
        <f aca="false">IF(G1590&lt;=0,AK1589+1,0)</f>
        <v>0</v>
      </c>
      <c r="AL1590" s="74" t="n">
        <f aca="false">IF(K1590&gt;0,AL1589+1,0)</f>
        <v>1</v>
      </c>
      <c r="AM1590" s="74" t="n">
        <f aca="false">IF(K1590&lt;=0,AM1589+1,0)</f>
        <v>0</v>
      </c>
    </row>
    <row r="1591" customFormat="false" ht="15" hidden="false" customHeight="false" outlineLevel="0" collapsed="false">
      <c r="A1591" s="61" t="n">
        <v>1590</v>
      </c>
      <c r="B1591" s="62" t="n">
        <v>46283.6145833333</v>
      </c>
      <c r="C1591" s="63" t="n">
        <f aca="false">YEAR(B1591)</f>
        <v>2026</v>
      </c>
      <c r="D1591" s="32" t="s">
        <v>277</v>
      </c>
      <c r="E1591" s="64" t="n">
        <v>23354.1</v>
      </c>
      <c r="F1591" s="65" t="n">
        <v>0.0001</v>
      </c>
      <c r="G1591" s="66" t="n">
        <v>2.33541</v>
      </c>
      <c r="H1591" s="67" t="n">
        <f aca="false">E1591+IF(D1591="Long",1,-1)*G1591</f>
        <v>23356.43541</v>
      </c>
      <c r="I1591" s="68" t="n">
        <f aca="false">Assumptions!$B$58</f>
        <v>5.35750011455817</v>
      </c>
      <c r="J1591" s="68" t="n">
        <f aca="false">INDEX(Yearly!$T$5:$T$22,MATCH(C1591,Yearly!$A$5:$A$22,0))</f>
        <v>0.64290001374698</v>
      </c>
      <c r="K1591" s="68" t="n">
        <f aca="false">G1591-I1591-J1591</f>
        <v>-3.66499012830515</v>
      </c>
      <c r="L1591" s="69" t="n">
        <f aca="false">(I1591+J1591)/Assumptions!$B$8</f>
        <v>0.000264580155973056</v>
      </c>
      <c r="M1591" s="70" t="n">
        <f aca="false">F1591-L1591</f>
        <v>-0.000164580155973056</v>
      </c>
      <c r="N1591" s="71" t="n">
        <f aca="false">G1591*Assumptions!$B$7</f>
        <v>18367.99965</v>
      </c>
      <c r="O1591" s="71" t="n">
        <f aca="false">K1591*Assumptions!$B$7</f>
        <v>-28825.14735912</v>
      </c>
      <c r="P1591" s="68" t="n">
        <f aca="false">P1590+G1591</f>
        <v>41299.776175</v>
      </c>
      <c r="Q1591" s="68" t="n">
        <f aca="false">MAX(Q1590,P1591)</f>
        <v>41413.084415</v>
      </c>
      <c r="R1591" s="68" t="n">
        <f aca="false">Q1591-P1591</f>
        <v>113.308240000013</v>
      </c>
      <c r="S1591" s="68" t="n">
        <f aca="false">S1590+K1591</f>
        <v>31647.4896686074</v>
      </c>
      <c r="T1591" s="68" t="n">
        <f aca="false">MAX(T1590,S1591)</f>
        <v>32012.8147139962</v>
      </c>
      <c r="U1591" s="68" t="n">
        <f aca="false">T1591-S1591</f>
        <v>365.32504538881</v>
      </c>
      <c r="V1591" s="70" t="n">
        <f aca="false">V1590+F1591</f>
        <v>4.20390000000001</v>
      </c>
      <c r="W1591" s="70" t="n">
        <f aca="false">MAX(W1590,V1591)</f>
        <v>4.20780000000001</v>
      </c>
      <c r="X1591" s="70" t="n">
        <f aca="false">W1591-V1591</f>
        <v>0.00389999999999979</v>
      </c>
      <c r="Y1591" s="70" t="n">
        <f aca="false">Y1590+M1591</f>
        <v>3.77829447124348</v>
      </c>
      <c r="Z1591" s="70" t="n">
        <f aca="false">MAX(Z1590,Y1591)</f>
        <v>3.79330683779435</v>
      </c>
      <c r="AA1591" s="70" t="n">
        <f aca="false">Z1591-Y1591</f>
        <v>0.0150123665508679</v>
      </c>
      <c r="AB1591" s="72" t="n">
        <f aca="false">AB1590*(1+F1591)</f>
        <v>54.0061651376909</v>
      </c>
      <c r="AC1591" s="73" t="n">
        <f aca="false">MAX(AC1590,AB1591)</f>
        <v>54.2867617223662</v>
      </c>
      <c r="AD1591" s="70" t="n">
        <f aca="false">1-AB1591/AC1591</f>
        <v>0.00516878472343518</v>
      </c>
      <c r="AE1591" s="73" t="n">
        <f aca="false">AE1590*(1+M1591)</f>
        <v>35.3206084342593</v>
      </c>
      <c r="AF1591" s="73" t="n">
        <f aca="false">MAX(AF1590,AE1591)</f>
        <v>35.9009707432176</v>
      </c>
      <c r="AG1591" s="70" t="n">
        <f aca="false">1-AE1591/AF1591</f>
        <v>0.016165643907217</v>
      </c>
      <c r="AH1591" s="74" t="n">
        <f aca="false">IF(R1591&gt;0,AH1590+1,0)</f>
        <v>42</v>
      </c>
      <c r="AI1591" s="74" t="n">
        <f aca="false">IF(U1591&gt;0,AI1590+1,0)</f>
        <v>42</v>
      </c>
      <c r="AJ1591" s="74" t="n">
        <f aca="false">IF(G1591&gt;0,AJ1590+1,0)</f>
        <v>2</v>
      </c>
      <c r="AK1591" s="74" t="n">
        <f aca="false">IF(G1591&lt;=0,AK1590+1,0)</f>
        <v>0</v>
      </c>
      <c r="AL1591" s="74" t="n">
        <f aca="false">IF(K1591&gt;0,AL1590+1,0)</f>
        <v>0</v>
      </c>
      <c r="AM1591" s="74" t="n">
        <f aca="false">IF(K1591&lt;=0,AM1590+1,0)</f>
        <v>1</v>
      </c>
    </row>
    <row r="1592" customFormat="false" ht="15" hidden="false" customHeight="false" outlineLevel="0" collapsed="false">
      <c r="A1592" s="61" t="n">
        <v>1591</v>
      </c>
      <c r="B1592" s="62" t="n">
        <v>46287.5104166667</v>
      </c>
      <c r="C1592" s="63" t="n">
        <f aca="false">YEAR(B1592)</f>
        <v>2026</v>
      </c>
      <c r="D1592" s="32" t="s">
        <v>276</v>
      </c>
      <c r="E1592" s="64" t="n">
        <v>23356.9</v>
      </c>
      <c r="F1592" s="65" t="n">
        <v>-0.0005</v>
      </c>
      <c r="G1592" s="66" t="n">
        <v>-11.67845</v>
      </c>
      <c r="H1592" s="67" t="n">
        <f aca="false">E1592+IF(D1592="Long",1,-1)*G1592</f>
        <v>23368.57845</v>
      </c>
      <c r="I1592" s="68" t="n">
        <f aca="false">Assumptions!$B$58</f>
        <v>5.35750011455817</v>
      </c>
      <c r="J1592" s="68" t="n">
        <f aca="false">INDEX(Yearly!$T$5:$T$22,MATCH(C1592,Yearly!$A$5:$A$22,0))</f>
        <v>0.64290001374698</v>
      </c>
      <c r="K1592" s="68" t="n">
        <f aca="false">G1592-I1592-J1592</f>
        <v>-17.6788501283052</v>
      </c>
      <c r="L1592" s="69" t="n">
        <f aca="false">(I1592+J1592)/Assumptions!$B$8</f>
        <v>0.000264580155973056</v>
      </c>
      <c r="M1592" s="70" t="n">
        <f aca="false">F1592-L1592</f>
        <v>-0.000764580155973057</v>
      </c>
      <c r="N1592" s="71" t="n">
        <f aca="false">G1592*Assumptions!$B$7</f>
        <v>-91851.00925</v>
      </c>
      <c r="O1592" s="71" t="n">
        <f aca="false">K1592*Assumptions!$B$7</f>
        <v>-139044.15625912</v>
      </c>
      <c r="P1592" s="68" t="n">
        <f aca="false">P1591+G1592</f>
        <v>41288.097725</v>
      </c>
      <c r="Q1592" s="68" t="n">
        <f aca="false">MAX(Q1591,P1592)</f>
        <v>41413.084415</v>
      </c>
      <c r="R1592" s="68" t="n">
        <f aca="false">Q1592-P1592</f>
        <v>124.986690000012</v>
      </c>
      <c r="S1592" s="68" t="n">
        <f aca="false">S1591+K1592</f>
        <v>31629.8108184791</v>
      </c>
      <c r="T1592" s="68" t="n">
        <f aca="false">MAX(T1591,S1592)</f>
        <v>32012.8147139962</v>
      </c>
      <c r="U1592" s="68" t="n">
        <f aca="false">T1592-S1592</f>
        <v>383.003895517115</v>
      </c>
      <c r="V1592" s="70" t="n">
        <f aca="false">V1591+F1592</f>
        <v>4.20340000000001</v>
      </c>
      <c r="W1592" s="70" t="n">
        <f aca="false">MAX(W1591,V1592)</f>
        <v>4.20780000000001</v>
      </c>
      <c r="X1592" s="70" t="n">
        <f aca="false">W1592-V1592</f>
        <v>0.00439999999999952</v>
      </c>
      <c r="Y1592" s="70" t="n">
        <f aca="false">Y1591+M1592</f>
        <v>3.77752989108751</v>
      </c>
      <c r="Z1592" s="70" t="n">
        <f aca="false">MAX(Z1591,Y1592)</f>
        <v>3.79330683779435</v>
      </c>
      <c r="AA1592" s="70" t="n">
        <f aca="false">Z1592-Y1592</f>
        <v>0.0157769467068412</v>
      </c>
      <c r="AB1592" s="72" t="n">
        <f aca="false">AB1591*(1+F1592)</f>
        <v>53.9791620551221</v>
      </c>
      <c r="AC1592" s="73" t="n">
        <f aca="false">MAX(AC1591,AB1592)</f>
        <v>54.2867617223662</v>
      </c>
      <c r="AD1592" s="70" t="n">
        <f aca="false">1-AB1592/AC1592</f>
        <v>0.00566620033107335</v>
      </c>
      <c r="AE1592" s="73" t="n">
        <f aca="false">AE1591*(1+M1592)</f>
        <v>35.2936029979536</v>
      </c>
      <c r="AF1592" s="73" t="n">
        <f aca="false">MAX(AF1591,AE1592)</f>
        <v>35.9009707432176</v>
      </c>
      <c r="AG1592" s="70" t="n">
        <f aca="false">1-AE1592/AF1592</f>
        <v>0.0169178641326501</v>
      </c>
      <c r="AH1592" s="74" t="n">
        <f aca="false">IF(R1592&gt;0,AH1591+1,0)</f>
        <v>43</v>
      </c>
      <c r="AI1592" s="74" t="n">
        <f aca="false">IF(U1592&gt;0,AI1591+1,0)</f>
        <v>43</v>
      </c>
      <c r="AJ1592" s="74" t="n">
        <f aca="false">IF(G1592&gt;0,AJ1591+1,0)</f>
        <v>0</v>
      </c>
      <c r="AK1592" s="74" t="n">
        <f aca="false">IF(G1592&lt;=0,AK1591+1,0)</f>
        <v>1</v>
      </c>
      <c r="AL1592" s="74" t="n">
        <f aca="false">IF(K1592&gt;0,AL1591+1,0)</f>
        <v>0</v>
      </c>
      <c r="AM1592" s="74" t="n">
        <f aca="false">IF(K1592&lt;=0,AM1591+1,0)</f>
        <v>2</v>
      </c>
    </row>
    <row r="1593" customFormat="false" ht="15" hidden="false" customHeight="false" outlineLevel="0" collapsed="false">
      <c r="A1593" s="61" t="n">
        <v>1592</v>
      </c>
      <c r="B1593" s="62" t="n">
        <v>46287.6145833333</v>
      </c>
      <c r="C1593" s="63" t="n">
        <f aca="false">YEAR(B1593)</f>
        <v>2026</v>
      </c>
      <c r="D1593" s="32" t="s">
        <v>277</v>
      </c>
      <c r="E1593" s="64" t="n">
        <v>23369</v>
      </c>
      <c r="F1593" s="65" t="n">
        <v>-0.0061</v>
      </c>
      <c r="G1593" s="66" t="n">
        <v>-142.5509</v>
      </c>
      <c r="H1593" s="67" t="n">
        <f aca="false">E1593+IF(D1593="Long",1,-1)*G1593</f>
        <v>23226.4491</v>
      </c>
      <c r="I1593" s="68" t="n">
        <f aca="false">Assumptions!$B$58</f>
        <v>5.35750011455817</v>
      </c>
      <c r="J1593" s="68" t="n">
        <f aca="false">INDEX(Yearly!$T$5:$T$22,MATCH(C1593,Yearly!$A$5:$A$22,0))</f>
        <v>0.64290001374698</v>
      </c>
      <c r="K1593" s="68" t="n">
        <f aca="false">G1593-I1593-J1593</f>
        <v>-148.551300128305</v>
      </c>
      <c r="L1593" s="69" t="n">
        <f aca="false">(I1593+J1593)/Assumptions!$B$8</f>
        <v>0.000264580155973056</v>
      </c>
      <c r="M1593" s="70" t="n">
        <f aca="false">F1593-L1593</f>
        <v>-0.00636458015597306</v>
      </c>
      <c r="N1593" s="71" t="n">
        <f aca="false">G1593*Assumptions!$B$7</f>
        <v>-1121162.8285</v>
      </c>
      <c r="O1593" s="71" t="n">
        <f aca="false">K1593*Assumptions!$B$7</f>
        <v>-1168355.97550912</v>
      </c>
      <c r="P1593" s="68" t="n">
        <f aca="false">P1592+G1593</f>
        <v>41145.546825</v>
      </c>
      <c r="Q1593" s="68" t="n">
        <f aca="false">MAX(Q1592,P1593)</f>
        <v>41413.084415</v>
      </c>
      <c r="R1593" s="68" t="n">
        <f aca="false">Q1593-P1593</f>
        <v>267.537590000014</v>
      </c>
      <c r="S1593" s="68" t="n">
        <f aca="false">S1592+K1593</f>
        <v>31481.2595183508</v>
      </c>
      <c r="T1593" s="68" t="n">
        <f aca="false">MAX(T1592,S1593)</f>
        <v>32012.8147139962</v>
      </c>
      <c r="U1593" s="68" t="n">
        <f aca="false">T1593-S1593</f>
        <v>531.555195645418</v>
      </c>
      <c r="V1593" s="70" t="n">
        <f aca="false">V1592+F1593</f>
        <v>4.19730000000001</v>
      </c>
      <c r="W1593" s="70" t="n">
        <f aca="false">MAX(W1592,V1593)</f>
        <v>4.20780000000001</v>
      </c>
      <c r="X1593" s="70" t="n">
        <f aca="false">W1593-V1593</f>
        <v>0.0104999999999995</v>
      </c>
      <c r="Y1593" s="70" t="n">
        <f aca="false">Y1592+M1593</f>
        <v>3.77116531093153</v>
      </c>
      <c r="Z1593" s="70" t="n">
        <f aca="false">MAX(Z1592,Y1593)</f>
        <v>3.79330683779435</v>
      </c>
      <c r="AA1593" s="70" t="n">
        <f aca="false">Z1593-Y1593</f>
        <v>0.0221415268628142</v>
      </c>
      <c r="AB1593" s="72" t="n">
        <f aca="false">AB1592*(1+F1593)</f>
        <v>53.6498891665858</v>
      </c>
      <c r="AC1593" s="73" t="n">
        <f aca="false">MAX(AC1592,AB1593)</f>
        <v>54.2867617223662</v>
      </c>
      <c r="AD1593" s="70" t="n">
        <f aca="false">1-AB1593/AC1593</f>
        <v>0.0117316365090537</v>
      </c>
      <c r="AE1593" s="73" t="n">
        <f aca="false">AE1592*(1+M1593)</f>
        <v>35.06897403268</v>
      </c>
      <c r="AF1593" s="73" t="n">
        <f aca="false">MAX(AF1592,AE1593)</f>
        <v>35.9009707432176</v>
      </c>
      <c r="AG1593" s="70" t="n">
        <f aca="false">1-AE1593/AF1593</f>
        <v>0.023174769186283</v>
      </c>
      <c r="AH1593" s="74" t="n">
        <f aca="false">IF(R1593&gt;0,AH1592+1,0)</f>
        <v>44</v>
      </c>
      <c r="AI1593" s="74" t="n">
        <f aca="false">IF(U1593&gt;0,AI1592+1,0)</f>
        <v>44</v>
      </c>
      <c r="AJ1593" s="74" t="n">
        <f aca="false">IF(G1593&gt;0,AJ1592+1,0)</f>
        <v>0</v>
      </c>
      <c r="AK1593" s="74" t="n">
        <f aca="false">IF(G1593&lt;=0,AK1592+1,0)</f>
        <v>2</v>
      </c>
      <c r="AL1593" s="74" t="n">
        <f aca="false">IF(K1593&gt;0,AL1592+1,0)</f>
        <v>0</v>
      </c>
      <c r="AM1593" s="74" t="n">
        <f aca="false">IF(K1593&lt;=0,AM1592+1,0)</f>
        <v>3</v>
      </c>
    </row>
    <row r="1594" customFormat="false" ht="15" hidden="false" customHeight="false" outlineLevel="0" collapsed="false">
      <c r="A1594" s="61" t="n">
        <v>1593</v>
      </c>
      <c r="B1594" s="62" t="n">
        <v>46289.40625</v>
      </c>
      <c r="C1594" s="63" t="n">
        <f aca="false">YEAR(B1594)</f>
        <v>2026</v>
      </c>
      <c r="D1594" s="32" t="s">
        <v>276</v>
      </c>
      <c r="E1594" s="64" t="n">
        <v>23226.7</v>
      </c>
      <c r="F1594" s="65" t="n">
        <v>0.0236</v>
      </c>
      <c r="G1594" s="66" t="n">
        <v>548.15012</v>
      </c>
      <c r="H1594" s="67" t="n">
        <f aca="false">E1594+IF(D1594="Long",1,-1)*G1594</f>
        <v>22678.54988</v>
      </c>
      <c r="I1594" s="68" t="n">
        <f aca="false">Assumptions!$B$58</f>
        <v>5.35750011455817</v>
      </c>
      <c r="J1594" s="68" t="n">
        <f aca="false">INDEX(Yearly!$T$5:$T$22,MATCH(C1594,Yearly!$A$5:$A$22,0))</f>
        <v>0.64290001374698</v>
      </c>
      <c r="K1594" s="68" t="n">
        <f aca="false">G1594-I1594-J1594</f>
        <v>542.149719871695</v>
      </c>
      <c r="L1594" s="69" t="n">
        <f aca="false">(I1594+J1594)/Assumptions!$B$8</f>
        <v>0.000264580155973056</v>
      </c>
      <c r="M1594" s="70" t="n">
        <f aca="false">F1594-L1594</f>
        <v>0.0233354198440269</v>
      </c>
      <c r="N1594" s="71" t="n">
        <f aca="false">G1594*Assumptions!$B$7</f>
        <v>4311200.6938</v>
      </c>
      <c r="O1594" s="71" t="n">
        <f aca="false">K1594*Assumptions!$B$7</f>
        <v>4264007.54679088</v>
      </c>
      <c r="P1594" s="68" t="n">
        <f aca="false">P1593+G1594</f>
        <v>41693.696945</v>
      </c>
      <c r="Q1594" s="68" t="n">
        <f aca="false">MAX(Q1593,P1594)</f>
        <v>41693.696945</v>
      </c>
      <c r="R1594" s="68" t="n">
        <f aca="false">Q1594-P1594</f>
        <v>0</v>
      </c>
      <c r="S1594" s="68" t="n">
        <f aca="false">S1593+K1594</f>
        <v>32023.4092382225</v>
      </c>
      <c r="T1594" s="68" t="n">
        <f aca="false">MAX(T1593,S1594)</f>
        <v>32023.4092382225</v>
      </c>
      <c r="U1594" s="68" t="n">
        <f aca="false">T1594-S1594</f>
        <v>0</v>
      </c>
      <c r="V1594" s="70" t="n">
        <f aca="false">V1593+F1594</f>
        <v>4.22090000000001</v>
      </c>
      <c r="W1594" s="70" t="n">
        <f aca="false">MAX(W1593,V1594)</f>
        <v>4.22090000000001</v>
      </c>
      <c r="X1594" s="70" t="n">
        <f aca="false">W1594-V1594</f>
        <v>0</v>
      </c>
      <c r="Y1594" s="70" t="n">
        <f aca="false">Y1593+M1594</f>
        <v>3.79450073077556</v>
      </c>
      <c r="Z1594" s="70" t="n">
        <f aca="false">MAX(Z1593,Y1594)</f>
        <v>3.79450073077556</v>
      </c>
      <c r="AA1594" s="70" t="n">
        <f aca="false">Z1594-Y1594</f>
        <v>0</v>
      </c>
      <c r="AB1594" s="72" t="n">
        <f aca="false">AB1593*(1+F1594)</f>
        <v>54.9160265509172</v>
      </c>
      <c r="AC1594" s="73" t="n">
        <f aca="false">MAX(AC1593,AB1594)</f>
        <v>54.9160265509172</v>
      </c>
      <c r="AD1594" s="70" t="n">
        <f aca="false">1-AB1594/AC1594</f>
        <v>0</v>
      </c>
      <c r="AE1594" s="73" t="n">
        <f aca="false">AE1593*(1+M1594)</f>
        <v>35.8873232652319</v>
      </c>
      <c r="AF1594" s="73" t="n">
        <f aca="false">MAX(AF1593,AE1594)</f>
        <v>35.9009707432176</v>
      </c>
      <c r="AG1594" s="70" t="n">
        <f aca="false">1-AE1594/AF1594</f>
        <v>0.00038014231100636</v>
      </c>
      <c r="AH1594" s="74" t="n">
        <f aca="false">IF(R1594&gt;0,AH1593+1,0)</f>
        <v>0</v>
      </c>
      <c r="AI1594" s="74" t="n">
        <f aca="false">IF(U1594&gt;0,AI1593+1,0)</f>
        <v>0</v>
      </c>
      <c r="AJ1594" s="74" t="n">
        <f aca="false">IF(G1594&gt;0,AJ1593+1,0)</f>
        <v>1</v>
      </c>
      <c r="AK1594" s="74" t="n">
        <f aca="false">IF(G1594&lt;=0,AK1593+1,0)</f>
        <v>0</v>
      </c>
      <c r="AL1594" s="74" t="n">
        <f aca="false">IF(K1594&gt;0,AL1593+1,0)</f>
        <v>1</v>
      </c>
      <c r="AM1594" s="74" t="n">
        <f aca="false">IF(K1594&lt;=0,AM1593+1,0)</f>
        <v>0</v>
      </c>
    </row>
  </sheetData>
  <autoFilter ref="A1:AM1594"/>
  <conditionalFormatting sqref="G2:G1594">
    <cfRule type="cellIs" priority="2" operator="greaterThan" aboveAverage="0" equalAverage="0" bottom="0" percent="0" rank="0" text="" dxfId="12">
      <formula>0</formula>
    </cfRule>
    <cfRule type="cellIs" priority="3" operator="lessThan" aboveAverage="0" equalAverage="0" bottom="0" percent="0" rank="0" text="" dxfId="13">
      <formula>0</formula>
    </cfRule>
  </conditionalFormatting>
  <conditionalFormatting sqref="K2:K1594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conditionalFormatting sqref="F2:F1594">
    <cfRule type="cellIs" priority="6" operator="greaterThan" aboveAverage="0" equalAverage="0" bottom="0" percent="0" rank="0" text="" dxfId="12">
      <formula>0</formula>
    </cfRule>
    <cfRule type="cellIs" priority="7" operator="lessThan" aboveAverage="0" equalAverage="0" bottom="0" percent="0" rank="0" text="" dxfId="13">
      <formula>0</formula>
    </cfRule>
  </conditionalFormatting>
  <conditionalFormatting sqref="M2:M1594">
    <cfRule type="cellIs" priority="8" operator="greaterThan" aboveAverage="0" equalAverage="0" bottom="0" percent="0" rank="0" text="" dxfId="12">
      <formula>0</formula>
    </cfRule>
    <cfRule type="cellIs" priority="9" operator="lessThan" aboveAverage="0" equalAverage="0" bottom="0" percent="0" rank="0" text="" dxfId="13">
      <formula>0</formula>
    </cfRule>
  </conditionalFormatting>
  <conditionalFormatting sqref="N2:N1594">
    <cfRule type="cellIs" priority="10" operator="greaterThan" aboveAverage="0" equalAverage="0" bottom="0" percent="0" rank="0" text="" dxfId="12">
      <formula>0</formula>
    </cfRule>
    <cfRule type="cellIs" priority="11" operator="lessThan" aboveAverage="0" equalAverage="0" bottom="0" percent="0" rank="0" text="" dxfId="13">
      <formula>0</formula>
    </cfRule>
  </conditionalFormatting>
  <conditionalFormatting sqref="O2:O1594">
    <cfRule type="cellIs" priority="12" operator="greaterThan" aboveAverage="0" equalAverage="0" bottom="0" percent="0" rank="0" text="" dxfId="12">
      <formula>0</formula>
    </cfRule>
    <cfRule type="cellIs" priority="13" operator="lessThan" aboveAverage="0" equalAverage="0" bottom="0" percent="0" rank="0" text="" dxfId="13">
      <formula>0</formula>
    </cfRule>
  </conditionalFormatting>
  <conditionalFormatting sqref="R2:R1594">
    <cfRule type="dataBar" priority="14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{CEB04540-A06E-4D5C-9FAA-AC6D4949674C}</x14:id>
        </ext>
      </extLst>
    </cfRule>
  </conditionalFormatting>
  <conditionalFormatting sqref="U2:U1594">
    <cfRule type="dataBar" priority="15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{8CCCB7A2-E0CF-4FA4-8374-ACA2908340A0}</x14:id>
        </ext>
      </extLst>
    </cfRule>
  </conditionalFormatting>
  <conditionalFormatting sqref="X2:X1594">
    <cfRule type="dataBar" priority="16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{A64D4A71-1733-40F0-8FF4-7F10E7A04FEE}</x14:id>
        </ext>
      </extLst>
    </cfRule>
  </conditionalFormatting>
  <conditionalFormatting sqref="AA2:AA1594">
    <cfRule type="dataBar" priority="17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{FD62A38B-BD27-4B21-BEB1-52A2D0445BE4}</x14:id>
        </ext>
      </extLst>
    </cfRule>
  </conditionalFormatting>
  <conditionalFormatting sqref="AD2:AD1594">
    <cfRule type="dataBar" priority="18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{607234D8-CBCE-4EAB-8BFD-61D4AA237282}</x14:id>
        </ext>
      </extLst>
    </cfRule>
  </conditionalFormatting>
  <conditionalFormatting sqref="AG2:AG1594">
    <cfRule type="dataBar" priority="19">
      <dataBar showValue="1" minLength="10" maxLength="90">
        <cfvo type="num" val="0"/>
        <cfvo type="max" val="0"/>
        <color rgb="FFF8696B"/>
      </dataBar>
      <extLst>
        <ext xmlns:x14="http://schemas.microsoft.com/office/spreadsheetml/2009/9/main" uri="{B025F937-C7B1-47D3-B67F-A62EFF666E3E}">
          <x14:id>{8B5FB0AB-30C9-4672-89AF-BF6CFED8DE30}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B04540-A06E-4D5C-9FAA-AC6D4949674C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R2:R1594</xm:sqref>
        </x14:conditionalFormatting>
        <x14:conditionalFormatting xmlns:xm="http://schemas.microsoft.com/office/excel/2006/main">
          <x14:cfRule type="dataBar" id="{8CCCB7A2-E0CF-4FA4-8374-ACA2908340A0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U2:U1594</xm:sqref>
        </x14:conditionalFormatting>
        <x14:conditionalFormatting xmlns:xm="http://schemas.microsoft.com/office/excel/2006/main">
          <x14:cfRule type="dataBar" id="{A64D4A71-1733-40F0-8FF4-7F10E7A04FEE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X2:X1594</xm:sqref>
        </x14:conditionalFormatting>
        <x14:conditionalFormatting xmlns:xm="http://schemas.microsoft.com/office/excel/2006/main">
          <x14:cfRule type="dataBar" id="{FD62A38B-BD27-4B21-BEB1-52A2D0445BE4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AA2:AA1594</xm:sqref>
        </x14:conditionalFormatting>
        <x14:conditionalFormatting xmlns:xm="http://schemas.microsoft.com/office/excel/2006/main">
          <x14:cfRule type="dataBar" id="{607234D8-CBCE-4EAB-8BFD-61D4AA237282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AD2:AD1594</xm:sqref>
        </x14:conditionalFormatting>
        <x14:conditionalFormatting xmlns:xm="http://schemas.microsoft.com/office/excel/2006/main">
          <x14:cfRule type="dataBar" id="{8B5FB0AB-30C9-4672-89AF-BF6CFED8DE30}">
            <x14:dataBar minLength="10" maxLength="90" axisPosition="none" gradient="true">
              <x14:cfvo type="num">
                <xm:f>0</xm:f>
              </x14:cfvo>
              <x14:cfvo type="max"/>
              <x14:negativeFillColor rgb="FFF8696B"/>
              <x14:axisColor rgb="FF000000"/>
            </x14:dataBar>
          </x14:cfRule>
          <xm:sqref>AG2:AG1594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2026-10-10T10:42:40Z</dcterms:created>
  <dc:creator>openpyxl</dc:creator>
  <dc:description/>
  <dc:language>en-US</dc:language>
  <cp:lastModifiedBy/>
  <dcterms:modified xsi:type="dcterms:W3CDTF">2026-10-10T10:42:48Z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